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ENTIFICO DE DATOS\Documents\all_volana\Volana\Quash\evaluacion_clientes_2023\data\"/>
    </mc:Choice>
  </mc:AlternateContent>
  <xr:revisionPtr revIDLastSave="0" documentId="13_ncr:1_{85ADCE28-A550-4AE2-B37B-491F3218A3A9}" xr6:coauthVersionLast="47" xr6:coauthVersionMax="47" xr10:uidLastSave="{00000000-0000-0000-0000-000000000000}"/>
  <bookViews>
    <workbookView xWindow="-108" yWindow="-108" windowWidth="23256" windowHeight="12456" activeTab="2" xr2:uid="{AA946660-1BD8-4DB8-A487-1247F118C458}"/>
  </bookViews>
  <sheets>
    <sheet name="TABLA DE RESUMEN" sheetId="6" r:id="rId1"/>
    <sheet name="quash" sheetId="7" r:id="rId2"/>
    <sheet name="Resumen" sheetId="2" r:id="rId3"/>
    <sheet name="DATA" sheetId="1" r:id="rId4"/>
    <sheet name="COSTOS DE CREDITOS" sheetId="3" r:id="rId5"/>
  </sheets>
  <definedNames>
    <definedName name="_xlnm._FilterDatabase" localSheetId="3" hidden="1">DATA!$A$1:$AR$4594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K6" i="6" s="1"/>
  <c r="O6" i="1"/>
  <c r="O7" i="1"/>
  <c r="O8" i="1"/>
  <c r="O9" i="1"/>
  <c r="O10" i="1"/>
  <c r="O11" i="1"/>
  <c r="O12" i="1"/>
  <c r="O13" i="1"/>
  <c r="O14" i="1"/>
  <c r="O15" i="1"/>
  <c r="C205" i="2" s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Q214" i="2" s="1"/>
  <c r="O3368" i="1"/>
  <c r="O3369" i="1"/>
  <c r="Q212" i="2" s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R214" i="2" s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S210" i="2" s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2" i="1"/>
  <c r="S211" i="2"/>
  <c r="Q213" i="2"/>
  <c r="Q205" i="2"/>
  <c r="R213" i="2"/>
  <c r="R211" i="2"/>
  <c r="Q211" i="2"/>
  <c r="P210" i="2"/>
  <c r="R206" i="2"/>
  <c r="Q206" i="2"/>
  <c r="P205" i="2"/>
  <c r="AA4596" i="1"/>
  <c r="AN1625" i="1"/>
  <c r="AN18" i="1"/>
  <c r="AM18" i="1"/>
  <c r="AK1625" i="1"/>
  <c r="AK18" i="1"/>
  <c r="AK3043" i="1"/>
  <c r="AK3139" i="1"/>
  <c r="AA3686" i="1"/>
  <c r="AA3685" i="1"/>
  <c r="AA3684" i="1"/>
  <c r="AA3683" i="1"/>
  <c r="AA3682" i="1"/>
  <c r="AA3681" i="1"/>
  <c r="AA3680" i="1"/>
  <c r="AA3679" i="1"/>
  <c r="AA3678" i="1"/>
  <c r="AN2" i="1"/>
  <c r="AM2" i="1"/>
  <c r="S206" i="2" l="1"/>
  <c r="Q207" i="2"/>
  <c r="S213" i="2"/>
  <c r="R209" i="2"/>
  <c r="Q209" i="2"/>
  <c r="S214" i="2"/>
  <c r="S208" i="2"/>
  <c r="S209" i="2"/>
  <c r="R207" i="2"/>
  <c r="S207" i="2"/>
  <c r="Q210" i="2"/>
  <c r="R212" i="2"/>
  <c r="S212" i="2"/>
  <c r="R205" i="2"/>
  <c r="Q208" i="2"/>
  <c r="Q215" i="2" s="1"/>
  <c r="R210" i="2"/>
  <c r="S205" i="2"/>
  <c r="R208" i="2"/>
  <c r="J5" i="6"/>
  <c r="J9" i="6"/>
  <c r="K9" i="6"/>
  <c r="K7" i="6"/>
  <c r="K8" i="6"/>
  <c r="J4" i="6"/>
  <c r="K4" i="6"/>
  <c r="J6" i="6"/>
  <c r="K5" i="6"/>
  <c r="J7" i="6"/>
  <c r="J8" i="6"/>
  <c r="S200" i="2"/>
  <c r="R200" i="2"/>
  <c r="Q200" i="2"/>
  <c r="S199" i="2"/>
  <c r="R199" i="2"/>
  <c r="Q199" i="2"/>
  <c r="S198" i="2"/>
  <c r="R198" i="2"/>
  <c r="Q198" i="2"/>
  <c r="S197" i="2"/>
  <c r="R197" i="2"/>
  <c r="Q197" i="2"/>
  <c r="S196" i="2"/>
  <c r="R196" i="2"/>
  <c r="Q196" i="2"/>
  <c r="P196" i="2"/>
  <c r="S195" i="2"/>
  <c r="R195" i="2"/>
  <c r="Q195" i="2"/>
  <c r="S194" i="2"/>
  <c r="R194" i="2"/>
  <c r="Q194" i="2"/>
  <c r="S193" i="2"/>
  <c r="R193" i="2"/>
  <c r="Q193" i="2"/>
  <c r="S192" i="2"/>
  <c r="R192" i="2"/>
  <c r="Q192" i="2"/>
  <c r="S191" i="2"/>
  <c r="R191" i="2"/>
  <c r="Q191" i="2"/>
  <c r="P191" i="2"/>
  <c r="C191" i="2"/>
  <c r="AN4594" i="1"/>
  <c r="AN4593" i="1"/>
  <c r="AN4592" i="1"/>
  <c r="AN4591" i="1"/>
  <c r="AN4590" i="1"/>
  <c r="AN4589" i="1"/>
  <c r="AN4588" i="1"/>
  <c r="AN4587" i="1"/>
  <c r="AN4586" i="1"/>
  <c r="AN4585" i="1"/>
  <c r="AN4584" i="1"/>
  <c r="AN4583" i="1"/>
  <c r="AN4582" i="1"/>
  <c r="AN4581" i="1"/>
  <c r="AN4580" i="1"/>
  <c r="AN4579" i="1"/>
  <c r="AN4578" i="1"/>
  <c r="AN4577" i="1"/>
  <c r="AN4576" i="1"/>
  <c r="AN4575" i="1"/>
  <c r="AN4574" i="1"/>
  <c r="AN4573" i="1"/>
  <c r="AN4572" i="1"/>
  <c r="AN4571" i="1"/>
  <c r="AN4570" i="1"/>
  <c r="AN4569" i="1"/>
  <c r="AN4568" i="1"/>
  <c r="AN4567" i="1"/>
  <c r="AN4566" i="1"/>
  <c r="AN4565" i="1"/>
  <c r="AN4564" i="1"/>
  <c r="AN4563" i="1"/>
  <c r="AN4562" i="1"/>
  <c r="AN4561" i="1"/>
  <c r="AN4560" i="1"/>
  <c r="AN4559" i="1"/>
  <c r="AN4558" i="1"/>
  <c r="AN4557" i="1"/>
  <c r="AN4556" i="1"/>
  <c r="AN4555" i="1"/>
  <c r="AN4554" i="1"/>
  <c r="AN4553" i="1"/>
  <c r="AN4552" i="1"/>
  <c r="AN4551" i="1"/>
  <c r="AN4550" i="1"/>
  <c r="AN4549" i="1"/>
  <c r="AN4548" i="1"/>
  <c r="AN4547" i="1"/>
  <c r="AN4546" i="1"/>
  <c r="AN4545" i="1"/>
  <c r="AN4544" i="1"/>
  <c r="AN4543" i="1"/>
  <c r="AN4542" i="1"/>
  <c r="AN4541" i="1"/>
  <c r="AN4540" i="1"/>
  <c r="AN4539" i="1"/>
  <c r="AN4538" i="1"/>
  <c r="AN4537" i="1"/>
  <c r="AN4536" i="1"/>
  <c r="AN4535" i="1"/>
  <c r="AN4534" i="1"/>
  <c r="AN4533" i="1"/>
  <c r="AN4532" i="1"/>
  <c r="AN4531" i="1"/>
  <c r="AN4530" i="1"/>
  <c r="AN4529" i="1"/>
  <c r="AN4528" i="1"/>
  <c r="AN4527" i="1"/>
  <c r="AN4526" i="1"/>
  <c r="AN4525" i="1"/>
  <c r="AN4524" i="1"/>
  <c r="AN4523" i="1"/>
  <c r="AN4522" i="1"/>
  <c r="AN4521" i="1"/>
  <c r="AN4520" i="1"/>
  <c r="AN4519" i="1"/>
  <c r="AN4518" i="1"/>
  <c r="AN4517" i="1"/>
  <c r="AN4516" i="1"/>
  <c r="AN4515" i="1"/>
  <c r="AN4514" i="1"/>
  <c r="AN4513" i="1"/>
  <c r="AN4512" i="1"/>
  <c r="AN4511" i="1"/>
  <c r="AN4510" i="1"/>
  <c r="AN4509" i="1"/>
  <c r="AN4508" i="1"/>
  <c r="AN4507" i="1"/>
  <c r="AN4506" i="1"/>
  <c r="AN4505" i="1"/>
  <c r="AN4504" i="1"/>
  <c r="AN4503" i="1"/>
  <c r="AN4502" i="1"/>
  <c r="AN4501" i="1"/>
  <c r="AN4500" i="1"/>
  <c r="AN4499" i="1"/>
  <c r="AN4498" i="1"/>
  <c r="AN4497" i="1"/>
  <c r="AN4496" i="1"/>
  <c r="AN4495" i="1"/>
  <c r="AN4494" i="1"/>
  <c r="AN4493" i="1"/>
  <c r="AN4492" i="1"/>
  <c r="AN4491" i="1"/>
  <c r="AN4490" i="1"/>
  <c r="AN4489" i="1"/>
  <c r="AN4488" i="1"/>
  <c r="AN4487" i="1"/>
  <c r="AN4486" i="1"/>
  <c r="AN4485" i="1"/>
  <c r="AN4484" i="1"/>
  <c r="AN4483" i="1"/>
  <c r="AN4482" i="1"/>
  <c r="AN4481" i="1"/>
  <c r="AN4480" i="1"/>
  <c r="AN4479" i="1"/>
  <c r="AN4478" i="1"/>
  <c r="AN4477" i="1"/>
  <c r="AN4476" i="1"/>
  <c r="AN4475" i="1"/>
  <c r="AN4474" i="1"/>
  <c r="AN4473" i="1"/>
  <c r="AN4472" i="1"/>
  <c r="AN4471" i="1"/>
  <c r="AN4470" i="1"/>
  <c r="AN4469" i="1"/>
  <c r="AN4468" i="1"/>
  <c r="AN4467" i="1"/>
  <c r="AN4466" i="1"/>
  <c r="AN4465" i="1"/>
  <c r="AN4464" i="1"/>
  <c r="AN4463" i="1"/>
  <c r="AN4462" i="1"/>
  <c r="AN4461" i="1"/>
  <c r="AN4460" i="1"/>
  <c r="AN4459" i="1"/>
  <c r="AN4458" i="1"/>
  <c r="AN4457" i="1"/>
  <c r="AN4456" i="1"/>
  <c r="AN4455" i="1"/>
  <c r="AN4454" i="1"/>
  <c r="AN4453" i="1"/>
  <c r="AN4452" i="1"/>
  <c r="AN4451" i="1"/>
  <c r="AN4450" i="1"/>
  <c r="AN4449" i="1"/>
  <c r="AN4448" i="1"/>
  <c r="AN4447" i="1"/>
  <c r="AN4446" i="1"/>
  <c r="AN4445" i="1"/>
  <c r="AN4444" i="1"/>
  <c r="AN4443" i="1"/>
  <c r="AN4442" i="1"/>
  <c r="AN4441" i="1"/>
  <c r="AN4440" i="1"/>
  <c r="AN4439" i="1"/>
  <c r="AN4438" i="1"/>
  <c r="AN4437" i="1"/>
  <c r="AN4436" i="1"/>
  <c r="AN4435" i="1"/>
  <c r="AN4434" i="1"/>
  <c r="AN4433" i="1"/>
  <c r="AN4432" i="1"/>
  <c r="AN4431" i="1"/>
  <c r="AN4430" i="1"/>
  <c r="AN4429" i="1"/>
  <c r="AN4428" i="1"/>
  <c r="AN4427" i="1"/>
  <c r="AN4426" i="1"/>
  <c r="AN4425" i="1"/>
  <c r="AN4424" i="1"/>
  <c r="AN4423" i="1"/>
  <c r="AN4422" i="1"/>
  <c r="AN4421" i="1"/>
  <c r="AN4420" i="1"/>
  <c r="AN4419" i="1"/>
  <c r="AN4418" i="1"/>
  <c r="AN4417" i="1"/>
  <c r="AN4416" i="1"/>
  <c r="AN4415" i="1"/>
  <c r="AN4414" i="1"/>
  <c r="AN4413" i="1"/>
  <c r="AN4412" i="1"/>
  <c r="AN4411" i="1"/>
  <c r="AN4410" i="1"/>
  <c r="AN4409" i="1"/>
  <c r="AN4408" i="1"/>
  <c r="AN4407" i="1"/>
  <c r="AN4406" i="1"/>
  <c r="AN4405" i="1"/>
  <c r="AN4404" i="1"/>
  <c r="AN4403" i="1"/>
  <c r="AN4402" i="1"/>
  <c r="AN4401" i="1"/>
  <c r="AN4400" i="1"/>
  <c r="AN4399" i="1"/>
  <c r="AN4398" i="1"/>
  <c r="AN4397" i="1"/>
  <c r="AN4396" i="1"/>
  <c r="AN4395" i="1"/>
  <c r="AN4394" i="1"/>
  <c r="AN4393" i="1"/>
  <c r="AN4392" i="1"/>
  <c r="AN4391" i="1"/>
  <c r="AN4390" i="1"/>
  <c r="AN4389" i="1"/>
  <c r="AN4388" i="1"/>
  <c r="AN4387" i="1"/>
  <c r="AN4386" i="1"/>
  <c r="AN4385" i="1"/>
  <c r="AN4384" i="1"/>
  <c r="AN4383" i="1"/>
  <c r="AN4382" i="1"/>
  <c r="AN4381" i="1"/>
  <c r="AN4380" i="1"/>
  <c r="AN4379" i="1"/>
  <c r="AN4378" i="1"/>
  <c r="AN4377" i="1"/>
  <c r="AN4376" i="1"/>
  <c r="AN4375" i="1"/>
  <c r="AN4374" i="1"/>
  <c r="AN4373" i="1"/>
  <c r="AN4372" i="1"/>
  <c r="AN4371" i="1"/>
  <c r="AN4370" i="1"/>
  <c r="AN4369" i="1"/>
  <c r="AN4368" i="1"/>
  <c r="AN4367" i="1"/>
  <c r="AN4366" i="1"/>
  <c r="AN4365" i="1"/>
  <c r="AN4364" i="1"/>
  <c r="AN4363" i="1"/>
  <c r="AN4362" i="1"/>
  <c r="AN4361" i="1"/>
  <c r="AN4360" i="1"/>
  <c r="AN4359" i="1"/>
  <c r="AN4358" i="1"/>
  <c r="AN4357" i="1"/>
  <c r="AN4356" i="1"/>
  <c r="AN4355" i="1"/>
  <c r="AN4354" i="1"/>
  <c r="AN4353" i="1"/>
  <c r="AN4352" i="1"/>
  <c r="AN4351" i="1"/>
  <c r="AN4350" i="1"/>
  <c r="AN4349" i="1"/>
  <c r="AN4348" i="1"/>
  <c r="AN4347" i="1"/>
  <c r="AN4346" i="1"/>
  <c r="AN4345" i="1"/>
  <c r="AN4344" i="1"/>
  <c r="AN4343" i="1"/>
  <c r="AN4342" i="1"/>
  <c r="AN4341" i="1"/>
  <c r="AN4340" i="1"/>
  <c r="AN4339" i="1"/>
  <c r="AN4338" i="1"/>
  <c r="AN4337" i="1"/>
  <c r="AN4336" i="1"/>
  <c r="AN4335" i="1"/>
  <c r="AN4334" i="1"/>
  <c r="AN4333" i="1"/>
  <c r="AN4332" i="1"/>
  <c r="AN4331" i="1"/>
  <c r="AN4330" i="1"/>
  <c r="AN4329" i="1"/>
  <c r="AN4328" i="1"/>
  <c r="AN4327" i="1"/>
  <c r="AN4326" i="1"/>
  <c r="AN4325" i="1"/>
  <c r="AN4324" i="1"/>
  <c r="AN4323" i="1"/>
  <c r="AN4322" i="1"/>
  <c r="AN4321" i="1"/>
  <c r="AN4320" i="1"/>
  <c r="AN4319" i="1"/>
  <c r="AN4318" i="1"/>
  <c r="AN4317" i="1"/>
  <c r="AN4316" i="1"/>
  <c r="AN4315" i="1"/>
  <c r="AN4314" i="1"/>
  <c r="AN4313" i="1"/>
  <c r="AN4312" i="1"/>
  <c r="AN4311" i="1"/>
  <c r="AN4310" i="1"/>
  <c r="AN4309" i="1"/>
  <c r="AN4308" i="1"/>
  <c r="AN4307" i="1"/>
  <c r="AN4306" i="1"/>
  <c r="AN4305" i="1"/>
  <c r="AN4304" i="1"/>
  <c r="AN4303" i="1"/>
  <c r="AN4302" i="1"/>
  <c r="AN4301" i="1"/>
  <c r="AN4300" i="1"/>
  <c r="AN4299" i="1"/>
  <c r="AN4298" i="1"/>
  <c r="AN4297" i="1"/>
  <c r="AN4296" i="1"/>
  <c r="AN4295" i="1"/>
  <c r="AN4294" i="1"/>
  <c r="AN4293" i="1"/>
  <c r="AN4292" i="1"/>
  <c r="AN4291" i="1"/>
  <c r="AN4290" i="1"/>
  <c r="AN4289" i="1"/>
  <c r="AN4288" i="1"/>
  <c r="AN4287" i="1"/>
  <c r="AN4286" i="1"/>
  <c r="AN4285" i="1"/>
  <c r="AN4284" i="1"/>
  <c r="AN4283" i="1"/>
  <c r="AN4282" i="1"/>
  <c r="AN4281" i="1"/>
  <c r="AN4280" i="1"/>
  <c r="AN4279" i="1"/>
  <c r="AN4278" i="1"/>
  <c r="AN4277" i="1"/>
  <c r="AN4276" i="1"/>
  <c r="AN4275" i="1"/>
  <c r="AN4274" i="1"/>
  <c r="AN4273" i="1"/>
  <c r="AN4272" i="1"/>
  <c r="AN4271" i="1"/>
  <c r="AN4270" i="1"/>
  <c r="AN4269" i="1"/>
  <c r="AN4268" i="1"/>
  <c r="AN4267" i="1"/>
  <c r="AN4266" i="1"/>
  <c r="AN4265" i="1"/>
  <c r="AN4264" i="1"/>
  <c r="AN4263" i="1"/>
  <c r="AN4262" i="1"/>
  <c r="AN4261" i="1"/>
  <c r="AN4260" i="1"/>
  <c r="AN4259" i="1"/>
  <c r="AN4258" i="1"/>
  <c r="AN4257" i="1"/>
  <c r="AN4256" i="1"/>
  <c r="AN4255" i="1"/>
  <c r="AN4254" i="1"/>
  <c r="AN4253" i="1"/>
  <c r="AN4252" i="1"/>
  <c r="AN4251" i="1"/>
  <c r="AN4250" i="1"/>
  <c r="AN4249" i="1"/>
  <c r="AN4248" i="1"/>
  <c r="AN4247" i="1"/>
  <c r="AN4246" i="1"/>
  <c r="AN4245" i="1"/>
  <c r="AN4244" i="1"/>
  <c r="AN4243" i="1"/>
  <c r="AN4242" i="1"/>
  <c r="AN4241" i="1"/>
  <c r="AN4240" i="1"/>
  <c r="AN4239" i="1"/>
  <c r="AN4238" i="1"/>
  <c r="AN4237" i="1"/>
  <c r="AN4236" i="1"/>
  <c r="AN4235" i="1"/>
  <c r="AN4234" i="1"/>
  <c r="AN4233" i="1"/>
  <c r="AN4232" i="1"/>
  <c r="AN4231" i="1"/>
  <c r="AN4230" i="1"/>
  <c r="AN4229" i="1"/>
  <c r="AN4228" i="1"/>
  <c r="AN4227" i="1"/>
  <c r="AN4226" i="1"/>
  <c r="AN4225" i="1"/>
  <c r="AN4224" i="1"/>
  <c r="AN4223" i="1"/>
  <c r="AN4222" i="1"/>
  <c r="AN4221" i="1"/>
  <c r="AN4220" i="1"/>
  <c r="AN4219" i="1"/>
  <c r="AN4218" i="1"/>
  <c r="AN4217" i="1"/>
  <c r="AN4216" i="1"/>
  <c r="AN4215" i="1"/>
  <c r="AN4214" i="1"/>
  <c r="AN4213" i="1"/>
  <c r="AN4212" i="1"/>
  <c r="AN4211" i="1"/>
  <c r="AN4210" i="1"/>
  <c r="AN4209" i="1"/>
  <c r="AN4208" i="1"/>
  <c r="AN4207" i="1"/>
  <c r="AN4206" i="1"/>
  <c r="AN4205" i="1"/>
  <c r="AN4204" i="1"/>
  <c r="AN4203" i="1"/>
  <c r="AN4202" i="1"/>
  <c r="AN4201" i="1"/>
  <c r="AN4200" i="1"/>
  <c r="AN4199" i="1"/>
  <c r="AN4198" i="1"/>
  <c r="AN4197" i="1"/>
  <c r="AN4196" i="1"/>
  <c r="AN4195" i="1"/>
  <c r="AN4194" i="1"/>
  <c r="AN4193" i="1"/>
  <c r="AN4192" i="1"/>
  <c r="AN4191" i="1"/>
  <c r="AN4190" i="1"/>
  <c r="AN4189" i="1"/>
  <c r="AN4188" i="1"/>
  <c r="AN4187" i="1"/>
  <c r="AN4186" i="1"/>
  <c r="AN4185" i="1"/>
  <c r="AN4184" i="1"/>
  <c r="AN4183" i="1"/>
  <c r="AN4182" i="1"/>
  <c r="AN4181" i="1"/>
  <c r="AN4180" i="1"/>
  <c r="AN4179" i="1"/>
  <c r="AN4178" i="1"/>
  <c r="AN4177" i="1"/>
  <c r="AN4176" i="1"/>
  <c r="AN4175" i="1"/>
  <c r="AN4174" i="1"/>
  <c r="AN4173" i="1"/>
  <c r="AN4172" i="1"/>
  <c r="AN4171" i="1"/>
  <c r="AN4170" i="1"/>
  <c r="AN4169" i="1"/>
  <c r="AN4168" i="1"/>
  <c r="AN4167" i="1"/>
  <c r="AN4166" i="1"/>
  <c r="AN4165" i="1"/>
  <c r="AN4164" i="1"/>
  <c r="AN4163" i="1"/>
  <c r="AN4162" i="1"/>
  <c r="AN4161" i="1"/>
  <c r="AN4160" i="1"/>
  <c r="AN4159" i="1"/>
  <c r="AN4158" i="1"/>
  <c r="AN4157" i="1"/>
  <c r="AN4156" i="1"/>
  <c r="AN4155" i="1"/>
  <c r="AN4154" i="1"/>
  <c r="AN4153" i="1"/>
  <c r="AN4152" i="1"/>
  <c r="AN4151" i="1"/>
  <c r="AN4150" i="1"/>
  <c r="AN4149" i="1"/>
  <c r="AN4148" i="1"/>
  <c r="AN4147" i="1"/>
  <c r="AN4146" i="1"/>
  <c r="AN4145" i="1"/>
  <c r="AN4144" i="1"/>
  <c r="AN4143" i="1"/>
  <c r="AN4142" i="1"/>
  <c r="AN4141" i="1"/>
  <c r="AN4140" i="1"/>
  <c r="AN4139" i="1"/>
  <c r="AN4138" i="1"/>
  <c r="AN4137" i="1"/>
  <c r="AN4136" i="1"/>
  <c r="AN4135" i="1"/>
  <c r="AN4134" i="1"/>
  <c r="AN4133" i="1"/>
  <c r="AN4132" i="1"/>
  <c r="AN4131" i="1"/>
  <c r="AN4130" i="1"/>
  <c r="AN4129" i="1"/>
  <c r="AN4128" i="1"/>
  <c r="AN4127" i="1"/>
  <c r="AN4126" i="1"/>
  <c r="AN4125" i="1"/>
  <c r="AN4124" i="1"/>
  <c r="AN4123" i="1"/>
  <c r="AN4122" i="1"/>
  <c r="AN4121" i="1"/>
  <c r="AN4120" i="1"/>
  <c r="AN4119" i="1"/>
  <c r="AN4118" i="1"/>
  <c r="AN4117" i="1"/>
  <c r="AN4116" i="1"/>
  <c r="AN4115" i="1"/>
  <c r="AN4114" i="1"/>
  <c r="AN4113" i="1"/>
  <c r="AN4112" i="1"/>
  <c r="AN4111" i="1"/>
  <c r="AN4110" i="1"/>
  <c r="AN4109" i="1"/>
  <c r="AN4108" i="1"/>
  <c r="AN4107" i="1"/>
  <c r="AN4106" i="1"/>
  <c r="AN4105" i="1"/>
  <c r="AN4104" i="1"/>
  <c r="AN4103" i="1"/>
  <c r="AN4102" i="1"/>
  <c r="AN4101" i="1"/>
  <c r="AN4100" i="1"/>
  <c r="AN4099" i="1"/>
  <c r="AN4098" i="1"/>
  <c r="AN4097" i="1"/>
  <c r="AN4096" i="1"/>
  <c r="AN4095" i="1"/>
  <c r="AN4094" i="1"/>
  <c r="AN4093" i="1"/>
  <c r="AN4092" i="1"/>
  <c r="AN4091" i="1"/>
  <c r="AN4090" i="1"/>
  <c r="AN4089" i="1"/>
  <c r="AN4088" i="1"/>
  <c r="AN4087" i="1"/>
  <c r="AN4086" i="1"/>
  <c r="AN4085" i="1"/>
  <c r="AN4084" i="1"/>
  <c r="AN4083" i="1"/>
  <c r="AN4082" i="1"/>
  <c r="AN4081" i="1"/>
  <c r="AN4080" i="1"/>
  <c r="AN4079" i="1"/>
  <c r="AN4078" i="1"/>
  <c r="AN4077" i="1"/>
  <c r="AN4076" i="1"/>
  <c r="AN4075" i="1"/>
  <c r="AN4074" i="1"/>
  <c r="AN4073" i="1"/>
  <c r="AN4072" i="1"/>
  <c r="AN4071" i="1"/>
  <c r="AN4070" i="1"/>
  <c r="AN4069" i="1"/>
  <c r="AN4068" i="1"/>
  <c r="AN4067" i="1"/>
  <c r="AN4066" i="1"/>
  <c r="AN4065" i="1"/>
  <c r="AN4064" i="1"/>
  <c r="AN4063" i="1"/>
  <c r="AN4062" i="1"/>
  <c r="AN4061" i="1"/>
  <c r="AN4060" i="1"/>
  <c r="AN4059" i="1"/>
  <c r="AN4058" i="1"/>
  <c r="AN4057" i="1"/>
  <c r="AN4056" i="1"/>
  <c r="AN4055" i="1"/>
  <c r="AN4054" i="1"/>
  <c r="AN4053" i="1"/>
  <c r="AN4052" i="1"/>
  <c r="AN4051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8" i="1"/>
  <c r="AN4037" i="1"/>
  <c r="AN4036" i="1"/>
  <c r="AN4035" i="1"/>
  <c r="AN4034" i="1"/>
  <c r="AN4033" i="1"/>
  <c r="AN4032" i="1"/>
  <c r="AN4031" i="1"/>
  <c r="AN4030" i="1"/>
  <c r="AN4029" i="1"/>
  <c r="AN4028" i="1"/>
  <c r="AN4027" i="1"/>
  <c r="AN4026" i="1"/>
  <c r="AN4025" i="1"/>
  <c r="AN4024" i="1"/>
  <c r="AN4023" i="1"/>
  <c r="AN4022" i="1"/>
  <c r="AN4021" i="1"/>
  <c r="AN4020" i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N4006" i="1"/>
  <c r="AN4005" i="1"/>
  <c r="AN4004" i="1"/>
  <c r="AN4003" i="1"/>
  <c r="AN4002" i="1"/>
  <c r="AN4001" i="1"/>
  <c r="AN4000" i="1"/>
  <c r="AN3999" i="1"/>
  <c r="AN3998" i="1"/>
  <c r="AN3997" i="1"/>
  <c r="AN3996" i="1"/>
  <c r="AN3995" i="1"/>
  <c r="AN3994" i="1"/>
  <c r="AN3993" i="1"/>
  <c r="AN3992" i="1"/>
  <c r="AN3991" i="1"/>
  <c r="AN3990" i="1"/>
  <c r="AN3989" i="1"/>
  <c r="AN3988" i="1"/>
  <c r="AN3987" i="1"/>
  <c r="AN3986" i="1"/>
  <c r="AN3985" i="1"/>
  <c r="AN3984" i="1"/>
  <c r="AN3983" i="1"/>
  <c r="AN3982" i="1"/>
  <c r="AN3981" i="1"/>
  <c r="AN3980" i="1"/>
  <c r="AN3979" i="1"/>
  <c r="AN3978" i="1"/>
  <c r="AN3977" i="1"/>
  <c r="AN3976" i="1"/>
  <c r="AN3975" i="1"/>
  <c r="AN3974" i="1"/>
  <c r="AN3973" i="1"/>
  <c r="AN3972" i="1"/>
  <c r="AN3971" i="1"/>
  <c r="AN3970" i="1"/>
  <c r="AN3969" i="1"/>
  <c r="AN3968" i="1"/>
  <c r="AN3967" i="1"/>
  <c r="AN3966" i="1"/>
  <c r="AN3965" i="1"/>
  <c r="AN3964" i="1"/>
  <c r="AN3963" i="1"/>
  <c r="AN3962" i="1"/>
  <c r="AN3961" i="1"/>
  <c r="AN3960" i="1"/>
  <c r="AN3959" i="1"/>
  <c r="AN3958" i="1"/>
  <c r="AN3957" i="1"/>
  <c r="AN3956" i="1"/>
  <c r="AN3955" i="1"/>
  <c r="AN3954" i="1"/>
  <c r="AN3953" i="1"/>
  <c r="AN3952" i="1"/>
  <c r="AN3951" i="1"/>
  <c r="AN3950" i="1"/>
  <c r="AN3949" i="1"/>
  <c r="AN3948" i="1"/>
  <c r="AN3947" i="1"/>
  <c r="AN3946" i="1"/>
  <c r="AN3945" i="1"/>
  <c r="AN3944" i="1"/>
  <c r="AN3943" i="1"/>
  <c r="AN3942" i="1"/>
  <c r="AN3941" i="1"/>
  <c r="AN3940" i="1"/>
  <c r="AN3939" i="1"/>
  <c r="AN3938" i="1"/>
  <c r="AN3937" i="1"/>
  <c r="AN3936" i="1"/>
  <c r="AN3935" i="1"/>
  <c r="AN3934" i="1"/>
  <c r="AN3933" i="1"/>
  <c r="AN3932" i="1"/>
  <c r="AN3931" i="1"/>
  <c r="AN3930" i="1"/>
  <c r="AN3929" i="1"/>
  <c r="AN3928" i="1"/>
  <c r="AN3927" i="1"/>
  <c r="AN3926" i="1"/>
  <c r="AN3925" i="1"/>
  <c r="AN3924" i="1"/>
  <c r="AN3923" i="1"/>
  <c r="AN3922" i="1"/>
  <c r="AN3921" i="1"/>
  <c r="AN3920" i="1"/>
  <c r="AN3919" i="1"/>
  <c r="AN3918" i="1"/>
  <c r="AN3917" i="1"/>
  <c r="AN3916" i="1"/>
  <c r="AN3915" i="1"/>
  <c r="AN3914" i="1"/>
  <c r="AN3913" i="1"/>
  <c r="AN3912" i="1"/>
  <c r="AN3911" i="1"/>
  <c r="AN3910" i="1"/>
  <c r="AN3909" i="1"/>
  <c r="AN3908" i="1"/>
  <c r="AN3907" i="1"/>
  <c r="AN3906" i="1"/>
  <c r="AN3905" i="1"/>
  <c r="AN3904" i="1"/>
  <c r="AN3903" i="1"/>
  <c r="AN3902" i="1"/>
  <c r="AN3901" i="1"/>
  <c r="AN3900" i="1"/>
  <c r="AN3899" i="1"/>
  <c r="AN3898" i="1"/>
  <c r="AN3897" i="1"/>
  <c r="AN3896" i="1"/>
  <c r="AN3895" i="1"/>
  <c r="AN3894" i="1"/>
  <c r="AN3893" i="1"/>
  <c r="AN3892" i="1"/>
  <c r="AN3891" i="1"/>
  <c r="AN3890" i="1"/>
  <c r="AN3889" i="1"/>
  <c r="AN3888" i="1"/>
  <c r="AN3887" i="1"/>
  <c r="AN3886" i="1"/>
  <c r="AN3885" i="1"/>
  <c r="AN3884" i="1"/>
  <c r="AN3883" i="1"/>
  <c r="AN3882" i="1"/>
  <c r="AN3881" i="1"/>
  <c r="AN3880" i="1"/>
  <c r="AN3879" i="1"/>
  <c r="AN3878" i="1"/>
  <c r="AN3877" i="1"/>
  <c r="AN3876" i="1"/>
  <c r="AN3875" i="1"/>
  <c r="AN3874" i="1"/>
  <c r="AN3873" i="1"/>
  <c r="AN3872" i="1"/>
  <c r="AN3871" i="1"/>
  <c r="AN3870" i="1"/>
  <c r="AN3869" i="1"/>
  <c r="AN3868" i="1"/>
  <c r="AN3867" i="1"/>
  <c r="AN3866" i="1"/>
  <c r="AN3865" i="1"/>
  <c r="AN3864" i="1"/>
  <c r="AN3863" i="1"/>
  <c r="AN3862" i="1"/>
  <c r="AN3861" i="1"/>
  <c r="AN3860" i="1"/>
  <c r="AN3859" i="1"/>
  <c r="AN3858" i="1"/>
  <c r="AN3857" i="1"/>
  <c r="AN3856" i="1"/>
  <c r="AN3855" i="1"/>
  <c r="AN3854" i="1"/>
  <c r="AN3853" i="1"/>
  <c r="AN3852" i="1"/>
  <c r="AN3851" i="1"/>
  <c r="AN3850" i="1"/>
  <c r="AN3849" i="1"/>
  <c r="AN3848" i="1"/>
  <c r="AN3847" i="1"/>
  <c r="AN3846" i="1"/>
  <c r="AN3845" i="1"/>
  <c r="AN3844" i="1"/>
  <c r="AN3843" i="1"/>
  <c r="AN3842" i="1"/>
  <c r="AN3841" i="1"/>
  <c r="AN3840" i="1"/>
  <c r="AN3839" i="1"/>
  <c r="AN3838" i="1"/>
  <c r="AN3837" i="1"/>
  <c r="AN3836" i="1"/>
  <c r="AN3835" i="1"/>
  <c r="AN3834" i="1"/>
  <c r="AN3833" i="1"/>
  <c r="AN3832" i="1"/>
  <c r="AN3831" i="1"/>
  <c r="AN3830" i="1"/>
  <c r="AN3829" i="1"/>
  <c r="AN3828" i="1"/>
  <c r="AN3827" i="1"/>
  <c r="AN3826" i="1"/>
  <c r="AN3825" i="1"/>
  <c r="AN3824" i="1"/>
  <c r="AN3823" i="1"/>
  <c r="AN3822" i="1"/>
  <c r="AN3821" i="1"/>
  <c r="AN3820" i="1"/>
  <c r="AN3819" i="1"/>
  <c r="AN3818" i="1"/>
  <c r="AN3817" i="1"/>
  <c r="AN3816" i="1"/>
  <c r="AN3815" i="1"/>
  <c r="AN3814" i="1"/>
  <c r="AN3813" i="1"/>
  <c r="AN3812" i="1"/>
  <c r="AN3811" i="1"/>
  <c r="AN3810" i="1"/>
  <c r="AN3809" i="1"/>
  <c r="AN3808" i="1"/>
  <c r="AN3807" i="1"/>
  <c r="AN3806" i="1"/>
  <c r="AN3805" i="1"/>
  <c r="AN3804" i="1"/>
  <c r="AN3803" i="1"/>
  <c r="AN3802" i="1"/>
  <c r="AN3801" i="1"/>
  <c r="AN3800" i="1"/>
  <c r="AN3799" i="1"/>
  <c r="AN3798" i="1"/>
  <c r="AN3797" i="1"/>
  <c r="AN3796" i="1"/>
  <c r="AN3795" i="1"/>
  <c r="AN3794" i="1"/>
  <c r="AN3793" i="1"/>
  <c r="AN3792" i="1"/>
  <c r="AN3791" i="1"/>
  <c r="AN3790" i="1"/>
  <c r="AN3789" i="1"/>
  <c r="AN3788" i="1"/>
  <c r="AN3787" i="1"/>
  <c r="AN3786" i="1"/>
  <c r="AN3785" i="1"/>
  <c r="AN3784" i="1"/>
  <c r="AN3783" i="1"/>
  <c r="AN3782" i="1"/>
  <c r="AN3781" i="1"/>
  <c r="AN3780" i="1"/>
  <c r="AN3779" i="1"/>
  <c r="AN3778" i="1"/>
  <c r="AN3777" i="1"/>
  <c r="AN3776" i="1"/>
  <c r="AN3775" i="1"/>
  <c r="AN3774" i="1"/>
  <c r="AN3773" i="1"/>
  <c r="AN3772" i="1"/>
  <c r="AN3771" i="1"/>
  <c r="AN3770" i="1"/>
  <c r="AN3769" i="1"/>
  <c r="AN3768" i="1"/>
  <c r="AN3767" i="1"/>
  <c r="AN3766" i="1"/>
  <c r="AN3765" i="1"/>
  <c r="AN3764" i="1"/>
  <c r="AN3763" i="1"/>
  <c r="AN3762" i="1"/>
  <c r="AN3761" i="1"/>
  <c r="AN3760" i="1"/>
  <c r="AN3759" i="1"/>
  <c r="AN3758" i="1"/>
  <c r="AN3757" i="1"/>
  <c r="AN3756" i="1"/>
  <c r="AN3755" i="1"/>
  <c r="AN3754" i="1"/>
  <c r="AN3753" i="1"/>
  <c r="AN3752" i="1"/>
  <c r="AN3751" i="1"/>
  <c r="AN3750" i="1"/>
  <c r="AN3749" i="1"/>
  <c r="AN3748" i="1"/>
  <c r="AN3747" i="1"/>
  <c r="AN3746" i="1"/>
  <c r="AN3745" i="1"/>
  <c r="AN3744" i="1"/>
  <c r="AN3743" i="1"/>
  <c r="AN3742" i="1"/>
  <c r="AN3741" i="1"/>
  <c r="AN3740" i="1"/>
  <c r="AN3739" i="1"/>
  <c r="AN3738" i="1"/>
  <c r="AN3737" i="1"/>
  <c r="AN3736" i="1"/>
  <c r="AN3735" i="1"/>
  <c r="AN3734" i="1"/>
  <c r="AN3733" i="1"/>
  <c r="AN3732" i="1"/>
  <c r="AN3731" i="1"/>
  <c r="AN3730" i="1"/>
  <c r="AN3729" i="1"/>
  <c r="AN3728" i="1"/>
  <c r="AN3727" i="1"/>
  <c r="AN3726" i="1"/>
  <c r="AN3725" i="1"/>
  <c r="AN3724" i="1"/>
  <c r="AN3723" i="1"/>
  <c r="AN3722" i="1"/>
  <c r="AN3721" i="1"/>
  <c r="AN3720" i="1"/>
  <c r="AN3719" i="1"/>
  <c r="AN3718" i="1"/>
  <c r="AN3717" i="1"/>
  <c r="AN3716" i="1"/>
  <c r="AN3715" i="1"/>
  <c r="AN3714" i="1"/>
  <c r="AN3713" i="1"/>
  <c r="AN3712" i="1"/>
  <c r="AN3711" i="1"/>
  <c r="AN3710" i="1"/>
  <c r="AN3709" i="1"/>
  <c r="AN3708" i="1"/>
  <c r="AN3707" i="1"/>
  <c r="AN3706" i="1"/>
  <c r="AN3705" i="1"/>
  <c r="AN3704" i="1"/>
  <c r="AN3703" i="1"/>
  <c r="AN3702" i="1"/>
  <c r="AN3701" i="1"/>
  <c r="AN3700" i="1"/>
  <c r="AN3699" i="1"/>
  <c r="AN3698" i="1"/>
  <c r="AN3697" i="1"/>
  <c r="AN3696" i="1"/>
  <c r="AN3695" i="1"/>
  <c r="AN3694" i="1"/>
  <c r="AN3693" i="1"/>
  <c r="AN3692" i="1"/>
  <c r="AN3691" i="1"/>
  <c r="AN3690" i="1"/>
  <c r="AN3689" i="1"/>
  <c r="AN3688" i="1"/>
  <c r="AN3687" i="1"/>
  <c r="AN3686" i="1"/>
  <c r="AN3685" i="1"/>
  <c r="AN3684" i="1"/>
  <c r="AN3683" i="1"/>
  <c r="AN3682" i="1"/>
  <c r="AN3681" i="1"/>
  <c r="AN3680" i="1"/>
  <c r="AN3679" i="1"/>
  <c r="AN3678" i="1"/>
  <c r="AN3677" i="1"/>
  <c r="AN3676" i="1"/>
  <c r="AN3675" i="1"/>
  <c r="AN3674" i="1"/>
  <c r="AN3673" i="1"/>
  <c r="AN3672" i="1"/>
  <c r="AN3671" i="1"/>
  <c r="AN3670" i="1"/>
  <c r="AN3669" i="1"/>
  <c r="AN3668" i="1"/>
  <c r="AN3667" i="1"/>
  <c r="AN3666" i="1"/>
  <c r="AN3665" i="1"/>
  <c r="AN3664" i="1"/>
  <c r="AN3663" i="1"/>
  <c r="AN3662" i="1"/>
  <c r="AN3661" i="1"/>
  <c r="AN3660" i="1"/>
  <c r="AN3659" i="1"/>
  <c r="AN3658" i="1"/>
  <c r="AN3657" i="1"/>
  <c r="AN3656" i="1"/>
  <c r="AN3655" i="1"/>
  <c r="AN3654" i="1"/>
  <c r="AN3653" i="1"/>
  <c r="AN3652" i="1"/>
  <c r="AN3651" i="1"/>
  <c r="AN3650" i="1"/>
  <c r="AN3649" i="1"/>
  <c r="AN3648" i="1"/>
  <c r="AN3647" i="1"/>
  <c r="AN3646" i="1"/>
  <c r="AN3645" i="1"/>
  <c r="AN3644" i="1"/>
  <c r="AN3643" i="1"/>
  <c r="AN3642" i="1"/>
  <c r="AN3641" i="1"/>
  <c r="AN3640" i="1"/>
  <c r="AN3639" i="1"/>
  <c r="AN3638" i="1"/>
  <c r="AN3637" i="1"/>
  <c r="AN3636" i="1"/>
  <c r="AN3635" i="1"/>
  <c r="AN3634" i="1"/>
  <c r="AN3633" i="1"/>
  <c r="AN3632" i="1"/>
  <c r="AN3631" i="1"/>
  <c r="AN3630" i="1"/>
  <c r="AN3629" i="1"/>
  <c r="AN3628" i="1"/>
  <c r="AN3627" i="1"/>
  <c r="AN3626" i="1"/>
  <c r="AN3625" i="1"/>
  <c r="AN3624" i="1"/>
  <c r="AN3623" i="1"/>
  <c r="AN3622" i="1"/>
  <c r="AN3621" i="1"/>
  <c r="AN3620" i="1"/>
  <c r="AN3619" i="1"/>
  <c r="AN3618" i="1"/>
  <c r="AN3617" i="1"/>
  <c r="AN3616" i="1"/>
  <c r="AN3615" i="1"/>
  <c r="AN3614" i="1"/>
  <c r="AN3613" i="1"/>
  <c r="AN3612" i="1"/>
  <c r="AN3611" i="1"/>
  <c r="AN3610" i="1"/>
  <c r="AN3609" i="1"/>
  <c r="AN3608" i="1"/>
  <c r="AN3607" i="1"/>
  <c r="AN3606" i="1"/>
  <c r="AN3605" i="1"/>
  <c r="AN3604" i="1"/>
  <c r="AN3603" i="1"/>
  <c r="AN3602" i="1"/>
  <c r="AN3601" i="1"/>
  <c r="AN3600" i="1"/>
  <c r="AN3599" i="1"/>
  <c r="AN3598" i="1"/>
  <c r="AN3597" i="1"/>
  <c r="AN3596" i="1"/>
  <c r="AN3595" i="1"/>
  <c r="AN3594" i="1"/>
  <c r="AN3593" i="1"/>
  <c r="AN3592" i="1"/>
  <c r="AN3591" i="1"/>
  <c r="AN3590" i="1"/>
  <c r="AN3589" i="1"/>
  <c r="AN3588" i="1"/>
  <c r="AN3587" i="1"/>
  <c r="AN3586" i="1"/>
  <c r="AN3585" i="1"/>
  <c r="AN3584" i="1"/>
  <c r="AN3583" i="1"/>
  <c r="AN3582" i="1"/>
  <c r="AN3581" i="1"/>
  <c r="AN3580" i="1"/>
  <c r="AN3579" i="1"/>
  <c r="AN3578" i="1"/>
  <c r="AN3577" i="1"/>
  <c r="AN3576" i="1"/>
  <c r="AN3575" i="1"/>
  <c r="AN3574" i="1"/>
  <c r="AN3573" i="1"/>
  <c r="AN3572" i="1"/>
  <c r="AN3571" i="1"/>
  <c r="AN3570" i="1"/>
  <c r="AN3569" i="1"/>
  <c r="AN3568" i="1"/>
  <c r="AN3567" i="1"/>
  <c r="AN3566" i="1"/>
  <c r="AN3565" i="1"/>
  <c r="AN3564" i="1"/>
  <c r="AN3563" i="1"/>
  <c r="AN3562" i="1"/>
  <c r="AN3561" i="1"/>
  <c r="AN3560" i="1"/>
  <c r="AN3559" i="1"/>
  <c r="AN3558" i="1"/>
  <c r="AN3557" i="1"/>
  <c r="AN3556" i="1"/>
  <c r="AN3555" i="1"/>
  <c r="AN3554" i="1"/>
  <c r="AN3553" i="1"/>
  <c r="AN3552" i="1"/>
  <c r="AN3551" i="1"/>
  <c r="AN3550" i="1"/>
  <c r="AN3549" i="1"/>
  <c r="AN3548" i="1"/>
  <c r="AN3547" i="1"/>
  <c r="AN3546" i="1"/>
  <c r="AN3545" i="1"/>
  <c r="AN3544" i="1"/>
  <c r="AN3543" i="1"/>
  <c r="AN3542" i="1"/>
  <c r="AN3541" i="1"/>
  <c r="AN3540" i="1"/>
  <c r="AN3539" i="1"/>
  <c r="AN3538" i="1"/>
  <c r="AN3537" i="1"/>
  <c r="AN3536" i="1"/>
  <c r="AN3535" i="1"/>
  <c r="AN3534" i="1"/>
  <c r="AN3533" i="1"/>
  <c r="AN3532" i="1"/>
  <c r="AN3531" i="1"/>
  <c r="AN3530" i="1"/>
  <c r="AN3529" i="1"/>
  <c r="AN3528" i="1"/>
  <c r="AN3527" i="1"/>
  <c r="AN3526" i="1"/>
  <c r="AN3525" i="1"/>
  <c r="AN3524" i="1"/>
  <c r="AN3523" i="1"/>
  <c r="AN3522" i="1"/>
  <c r="AN3521" i="1"/>
  <c r="AN3520" i="1"/>
  <c r="AN3519" i="1"/>
  <c r="AN3518" i="1"/>
  <c r="AN3517" i="1"/>
  <c r="AN3516" i="1"/>
  <c r="AN3515" i="1"/>
  <c r="AN3514" i="1"/>
  <c r="AN3513" i="1"/>
  <c r="AN3512" i="1"/>
  <c r="AN3511" i="1"/>
  <c r="AN3510" i="1"/>
  <c r="AN3509" i="1"/>
  <c r="AN3508" i="1"/>
  <c r="AN3507" i="1"/>
  <c r="AN3506" i="1"/>
  <c r="AN3505" i="1"/>
  <c r="AN3504" i="1"/>
  <c r="AN3503" i="1"/>
  <c r="AN3502" i="1"/>
  <c r="AN3501" i="1"/>
  <c r="AN3500" i="1"/>
  <c r="AN3499" i="1"/>
  <c r="AN3498" i="1"/>
  <c r="AN3497" i="1"/>
  <c r="AN3496" i="1"/>
  <c r="AN3495" i="1"/>
  <c r="AN3494" i="1"/>
  <c r="AN3493" i="1"/>
  <c r="AN3492" i="1"/>
  <c r="AN3491" i="1"/>
  <c r="AN3490" i="1"/>
  <c r="AN3489" i="1"/>
  <c r="AN3488" i="1"/>
  <c r="AN3487" i="1"/>
  <c r="AN3486" i="1"/>
  <c r="AN3485" i="1"/>
  <c r="AN3484" i="1"/>
  <c r="AN3483" i="1"/>
  <c r="AN3482" i="1"/>
  <c r="AN3481" i="1"/>
  <c r="AN3480" i="1"/>
  <c r="AN3479" i="1"/>
  <c r="AN3478" i="1"/>
  <c r="AN3477" i="1"/>
  <c r="AN3476" i="1"/>
  <c r="AN3475" i="1"/>
  <c r="AN3474" i="1"/>
  <c r="AN3473" i="1"/>
  <c r="AN3472" i="1"/>
  <c r="AN3471" i="1"/>
  <c r="AN3470" i="1"/>
  <c r="AN3469" i="1"/>
  <c r="AN3468" i="1"/>
  <c r="AN3467" i="1"/>
  <c r="AN3466" i="1"/>
  <c r="AN3465" i="1"/>
  <c r="AN3464" i="1"/>
  <c r="AN3463" i="1"/>
  <c r="AN3462" i="1"/>
  <c r="AN3461" i="1"/>
  <c r="AN3460" i="1"/>
  <c r="AN3459" i="1"/>
  <c r="AN3458" i="1"/>
  <c r="AN3457" i="1"/>
  <c r="AN3456" i="1"/>
  <c r="AN3455" i="1"/>
  <c r="AN3454" i="1"/>
  <c r="AN3453" i="1"/>
  <c r="AN3452" i="1"/>
  <c r="AN3451" i="1"/>
  <c r="AN3450" i="1"/>
  <c r="AN3449" i="1"/>
  <c r="AN3448" i="1"/>
  <c r="AN3447" i="1"/>
  <c r="AN3446" i="1"/>
  <c r="AN3445" i="1"/>
  <c r="AN3444" i="1"/>
  <c r="AN3443" i="1"/>
  <c r="AN3442" i="1"/>
  <c r="AN3441" i="1"/>
  <c r="AN3440" i="1"/>
  <c r="AN3439" i="1"/>
  <c r="AN3438" i="1"/>
  <c r="AN3437" i="1"/>
  <c r="AN3436" i="1"/>
  <c r="AN3435" i="1"/>
  <c r="AN3434" i="1"/>
  <c r="AN3433" i="1"/>
  <c r="AN3432" i="1"/>
  <c r="AN3431" i="1"/>
  <c r="AN3430" i="1"/>
  <c r="AN3429" i="1"/>
  <c r="AN3428" i="1"/>
  <c r="AN3427" i="1"/>
  <c r="AN3426" i="1"/>
  <c r="AN3425" i="1"/>
  <c r="AN3424" i="1"/>
  <c r="AN3423" i="1"/>
  <c r="AN3422" i="1"/>
  <c r="AN3421" i="1"/>
  <c r="AN3420" i="1"/>
  <c r="AN3419" i="1"/>
  <c r="AN3418" i="1"/>
  <c r="AN3417" i="1"/>
  <c r="AN3416" i="1"/>
  <c r="AN3415" i="1"/>
  <c r="AN3414" i="1"/>
  <c r="AN3413" i="1"/>
  <c r="AN3412" i="1"/>
  <c r="AN3411" i="1"/>
  <c r="AN3410" i="1"/>
  <c r="AN3409" i="1"/>
  <c r="AN3408" i="1"/>
  <c r="AN3407" i="1"/>
  <c r="AN3406" i="1"/>
  <c r="AN3405" i="1"/>
  <c r="AN3404" i="1"/>
  <c r="AN3403" i="1"/>
  <c r="AN3402" i="1"/>
  <c r="AN3401" i="1"/>
  <c r="AN3400" i="1"/>
  <c r="AN3399" i="1"/>
  <c r="AN3398" i="1"/>
  <c r="AN3397" i="1"/>
  <c r="AN3396" i="1"/>
  <c r="AN3395" i="1"/>
  <c r="AN3394" i="1"/>
  <c r="AN3393" i="1"/>
  <c r="AN3392" i="1"/>
  <c r="AN3391" i="1"/>
  <c r="AN3390" i="1"/>
  <c r="AN3389" i="1"/>
  <c r="AN3388" i="1"/>
  <c r="AN3387" i="1"/>
  <c r="AN3386" i="1"/>
  <c r="AN3385" i="1"/>
  <c r="AN3384" i="1"/>
  <c r="AN3383" i="1"/>
  <c r="AN3382" i="1"/>
  <c r="AN3381" i="1"/>
  <c r="AN3380" i="1"/>
  <c r="AN3379" i="1"/>
  <c r="AN3378" i="1"/>
  <c r="AN3377" i="1"/>
  <c r="AN3376" i="1"/>
  <c r="AN3375" i="1"/>
  <c r="AN3374" i="1"/>
  <c r="AN3373" i="1"/>
  <c r="AN3372" i="1"/>
  <c r="AN3371" i="1"/>
  <c r="AN3370" i="1"/>
  <c r="AN3369" i="1"/>
  <c r="AN3368" i="1"/>
  <c r="AN3367" i="1"/>
  <c r="AN3366" i="1"/>
  <c r="AN3365" i="1"/>
  <c r="AN3364" i="1"/>
  <c r="AN3363" i="1"/>
  <c r="AN3362" i="1"/>
  <c r="AN3361" i="1"/>
  <c r="AN3360" i="1"/>
  <c r="AN3359" i="1"/>
  <c r="AN3358" i="1"/>
  <c r="AN3357" i="1"/>
  <c r="AN3356" i="1"/>
  <c r="AN3355" i="1"/>
  <c r="AN3354" i="1"/>
  <c r="AN3353" i="1"/>
  <c r="AN3352" i="1"/>
  <c r="AN3351" i="1"/>
  <c r="AN3350" i="1"/>
  <c r="AN3349" i="1"/>
  <c r="AN3348" i="1"/>
  <c r="AN3347" i="1"/>
  <c r="AN3346" i="1"/>
  <c r="AN3345" i="1"/>
  <c r="AN3344" i="1"/>
  <c r="AN3343" i="1"/>
  <c r="AN3342" i="1"/>
  <c r="AN3341" i="1"/>
  <c r="AN3340" i="1"/>
  <c r="AN3339" i="1"/>
  <c r="AN3338" i="1"/>
  <c r="AN3337" i="1"/>
  <c r="AN3336" i="1"/>
  <c r="AN3335" i="1"/>
  <c r="AN3334" i="1"/>
  <c r="AN3333" i="1"/>
  <c r="AN3332" i="1"/>
  <c r="AN3331" i="1"/>
  <c r="AN3330" i="1"/>
  <c r="AN3329" i="1"/>
  <c r="AN3328" i="1"/>
  <c r="AN3327" i="1"/>
  <c r="AN3326" i="1"/>
  <c r="AN3325" i="1"/>
  <c r="AN3324" i="1"/>
  <c r="AN3323" i="1"/>
  <c r="AN3322" i="1"/>
  <c r="AN3321" i="1"/>
  <c r="AN3320" i="1"/>
  <c r="AN3319" i="1"/>
  <c r="AN3318" i="1"/>
  <c r="AN3317" i="1"/>
  <c r="AN3316" i="1"/>
  <c r="AN3315" i="1"/>
  <c r="AN3314" i="1"/>
  <c r="AN3313" i="1"/>
  <c r="AN3312" i="1"/>
  <c r="AN3311" i="1"/>
  <c r="AN3310" i="1"/>
  <c r="AN3309" i="1"/>
  <c r="AN3308" i="1"/>
  <c r="AN3307" i="1"/>
  <c r="AN3306" i="1"/>
  <c r="AN3305" i="1"/>
  <c r="AN3304" i="1"/>
  <c r="AN3303" i="1"/>
  <c r="AN3302" i="1"/>
  <c r="AN3301" i="1"/>
  <c r="AN3300" i="1"/>
  <c r="AN3299" i="1"/>
  <c r="AN3298" i="1"/>
  <c r="AN3297" i="1"/>
  <c r="AN3296" i="1"/>
  <c r="AN3295" i="1"/>
  <c r="AN3294" i="1"/>
  <c r="AN3293" i="1"/>
  <c r="AN3292" i="1"/>
  <c r="AN3291" i="1"/>
  <c r="AN3290" i="1"/>
  <c r="AN3289" i="1"/>
  <c r="AN3288" i="1"/>
  <c r="AN3287" i="1"/>
  <c r="AN3286" i="1"/>
  <c r="AN3285" i="1"/>
  <c r="AN3284" i="1"/>
  <c r="AN3283" i="1"/>
  <c r="AN3282" i="1"/>
  <c r="AN3281" i="1"/>
  <c r="AN3280" i="1"/>
  <c r="AN3279" i="1"/>
  <c r="AN3278" i="1"/>
  <c r="AN3277" i="1"/>
  <c r="AN3276" i="1"/>
  <c r="AN3275" i="1"/>
  <c r="AN3274" i="1"/>
  <c r="AN3273" i="1"/>
  <c r="AN3272" i="1"/>
  <c r="AN3271" i="1"/>
  <c r="AN3270" i="1"/>
  <c r="AN3269" i="1"/>
  <c r="AN3268" i="1"/>
  <c r="AN3267" i="1"/>
  <c r="AN3266" i="1"/>
  <c r="AN3265" i="1"/>
  <c r="AN3264" i="1"/>
  <c r="AN3263" i="1"/>
  <c r="AN3262" i="1"/>
  <c r="AN3261" i="1"/>
  <c r="AN3260" i="1"/>
  <c r="AN3259" i="1"/>
  <c r="AN3258" i="1"/>
  <c r="AN3257" i="1"/>
  <c r="AN3256" i="1"/>
  <c r="AN3255" i="1"/>
  <c r="AN3254" i="1"/>
  <c r="AN3253" i="1"/>
  <c r="AN3252" i="1"/>
  <c r="AN3251" i="1"/>
  <c r="AN3250" i="1"/>
  <c r="AN3249" i="1"/>
  <c r="AN3248" i="1"/>
  <c r="AN3247" i="1"/>
  <c r="AN3246" i="1"/>
  <c r="AN3245" i="1"/>
  <c r="AN3244" i="1"/>
  <c r="AN3243" i="1"/>
  <c r="AN3242" i="1"/>
  <c r="AN3241" i="1"/>
  <c r="AN3240" i="1"/>
  <c r="AN3239" i="1"/>
  <c r="AN3238" i="1"/>
  <c r="AN3237" i="1"/>
  <c r="AN3236" i="1"/>
  <c r="AN3235" i="1"/>
  <c r="AN3234" i="1"/>
  <c r="AN3233" i="1"/>
  <c r="AN3232" i="1"/>
  <c r="AN3231" i="1"/>
  <c r="AN3230" i="1"/>
  <c r="AN3229" i="1"/>
  <c r="AN3228" i="1"/>
  <c r="AN3227" i="1"/>
  <c r="AN3226" i="1"/>
  <c r="AN3225" i="1"/>
  <c r="AN3224" i="1"/>
  <c r="AN3223" i="1"/>
  <c r="AN3222" i="1"/>
  <c r="AN3221" i="1"/>
  <c r="AN3220" i="1"/>
  <c r="AN3219" i="1"/>
  <c r="AN3218" i="1"/>
  <c r="AN3217" i="1"/>
  <c r="AN3216" i="1"/>
  <c r="AN3215" i="1"/>
  <c r="AN3214" i="1"/>
  <c r="AN3213" i="1"/>
  <c r="AN3212" i="1"/>
  <c r="AN3211" i="1"/>
  <c r="AN3210" i="1"/>
  <c r="AN3209" i="1"/>
  <c r="AN3208" i="1"/>
  <c r="AN3207" i="1"/>
  <c r="AN3206" i="1"/>
  <c r="AN3205" i="1"/>
  <c r="AN3204" i="1"/>
  <c r="AN3203" i="1"/>
  <c r="AN3202" i="1"/>
  <c r="AN3201" i="1"/>
  <c r="AN3200" i="1"/>
  <c r="AN3199" i="1"/>
  <c r="AN3198" i="1"/>
  <c r="AN3197" i="1"/>
  <c r="AN3196" i="1"/>
  <c r="AN3195" i="1"/>
  <c r="AN3194" i="1"/>
  <c r="AN3193" i="1"/>
  <c r="AN3192" i="1"/>
  <c r="AN3191" i="1"/>
  <c r="AN3190" i="1"/>
  <c r="AN3189" i="1"/>
  <c r="AN3188" i="1"/>
  <c r="AN3187" i="1"/>
  <c r="AN3186" i="1"/>
  <c r="AN3185" i="1"/>
  <c r="AN3184" i="1"/>
  <c r="AN3183" i="1"/>
  <c r="AN3182" i="1"/>
  <c r="AN3181" i="1"/>
  <c r="AN3180" i="1"/>
  <c r="AN3179" i="1"/>
  <c r="AN3178" i="1"/>
  <c r="AN3177" i="1"/>
  <c r="AN3176" i="1"/>
  <c r="AN3175" i="1"/>
  <c r="AN3174" i="1"/>
  <c r="AN3173" i="1"/>
  <c r="AN3172" i="1"/>
  <c r="AN3171" i="1"/>
  <c r="AN3170" i="1"/>
  <c r="AN3169" i="1"/>
  <c r="AN3168" i="1"/>
  <c r="AN3167" i="1"/>
  <c r="AN3166" i="1"/>
  <c r="AN3165" i="1"/>
  <c r="AN3164" i="1"/>
  <c r="AN3163" i="1"/>
  <c r="AN3162" i="1"/>
  <c r="AN3161" i="1"/>
  <c r="AN3160" i="1"/>
  <c r="AN3159" i="1"/>
  <c r="AN3158" i="1"/>
  <c r="AN3157" i="1"/>
  <c r="AN3156" i="1"/>
  <c r="AN3155" i="1"/>
  <c r="AN3154" i="1"/>
  <c r="AN3153" i="1"/>
  <c r="AN3152" i="1"/>
  <c r="AN3151" i="1"/>
  <c r="AN3150" i="1"/>
  <c r="AN3149" i="1"/>
  <c r="AN3148" i="1"/>
  <c r="AN3147" i="1"/>
  <c r="AN3146" i="1"/>
  <c r="AN3145" i="1"/>
  <c r="AN3144" i="1"/>
  <c r="AN3143" i="1"/>
  <c r="AN3142" i="1"/>
  <c r="AN3141" i="1"/>
  <c r="AN3140" i="1"/>
  <c r="AN3139" i="1"/>
  <c r="AN3138" i="1"/>
  <c r="AN3137" i="1"/>
  <c r="AN3136" i="1"/>
  <c r="AN3135" i="1"/>
  <c r="AN3134" i="1"/>
  <c r="AN3133" i="1"/>
  <c r="AN3132" i="1"/>
  <c r="AN3131" i="1"/>
  <c r="AN3130" i="1"/>
  <c r="AN3129" i="1"/>
  <c r="AN3128" i="1"/>
  <c r="AN3127" i="1"/>
  <c r="AN3126" i="1"/>
  <c r="AN3125" i="1"/>
  <c r="AN3124" i="1"/>
  <c r="AN3123" i="1"/>
  <c r="AN3122" i="1"/>
  <c r="AN3121" i="1"/>
  <c r="AN3120" i="1"/>
  <c r="AN3119" i="1"/>
  <c r="AN3118" i="1"/>
  <c r="AN3117" i="1"/>
  <c r="AN3116" i="1"/>
  <c r="AN3115" i="1"/>
  <c r="AN3114" i="1"/>
  <c r="AN3113" i="1"/>
  <c r="AN3112" i="1"/>
  <c r="AN3111" i="1"/>
  <c r="AN3110" i="1"/>
  <c r="AN3109" i="1"/>
  <c r="AN3108" i="1"/>
  <c r="AN3107" i="1"/>
  <c r="AN3106" i="1"/>
  <c r="AN3105" i="1"/>
  <c r="AN3104" i="1"/>
  <c r="AN3103" i="1"/>
  <c r="AN3102" i="1"/>
  <c r="AN3101" i="1"/>
  <c r="AN3100" i="1"/>
  <c r="AN3099" i="1"/>
  <c r="AN3098" i="1"/>
  <c r="AN3097" i="1"/>
  <c r="AN3096" i="1"/>
  <c r="AN3095" i="1"/>
  <c r="AN3094" i="1"/>
  <c r="AN3093" i="1"/>
  <c r="AN3092" i="1"/>
  <c r="AN3091" i="1"/>
  <c r="AN3090" i="1"/>
  <c r="AN3089" i="1"/>
  <c r="AN3088" i="1"/>
  <c r="AN3087" i="1"/>
  <c r="AN3086" i="1"/>
  <c r="AN3085" i="1"/>
  <c r="AN3084" i="1"/>
  <c r="AN3083" i="1"/>
  <c r="AN3082" i="1"/>
  <c r="AN3081" i="1"/>
  <c r="AN3080" i="1"/>
  <c r="AN3079" i="1"/>
  <c r="AN3078" i="1"/>
  <c r="AN3077" i="1"/>
  <c r="AN3076" i="1"/>
  <c r="AN3075" i="1"/>
  <c r="AN3074" i="1"/>
  <c r="AN3073" i="1"/>
  <c r="AN3072" i="1"/>
  <c r="AN3071" i="1"/>
  <c r="AN3070" i="1"/>
  <c r="AN3069" i="1"/>
  <c r="AN3068" i="1"/>
  <c r="AN3067" i="1"/>
  <c r="AN3066" i="1"/>
  <c r="AN3065" i="1"/>
  <c r="AN3064" i="1"/>
  <c r="AN3063" i="1"/>
  <c r="AN3062" i="1"/>
  <c r="AN3061" i="1"/>
  <c r="AN3060" i="1"/>
  <c r="AN3059" i="1"/>
  <c r="AN3058" i="1"/>
  <c r="AN3057" i="1"/>
  <c r="AN3056" i="1"/>
  <c r="AN3055" i="1"/>
  <c r="AN3054" i="1"/>
  <c r="AN3053" i="1"/>
  <c r="AN3052" i="1"/>
  <c r="AN3051" i="1"/>
  <c r="AN3050" i="1"/>
  <c r="AN3049" i="1"/>
  <c r="AN3048" i="1"/>
  <c r="AN3047" i="1"/>
  <c r="AN3046" i="1"/>
  <c r="AN3045" i="1"/>
  <c r="AN3044" i="1"/>
  <c r="AN3043" i="1"/>
  <c r="AN3042" i="1"/>
  <c r="AN3041" i="1"/>
  <c r="AN3040" i="1"/>
  <c r="AN3039" i="1"/>
  <c r="AN3038" i="1"/>
  <c r="AN3037" i="1"/>
  <c r="AN3036" i="1"/>
  <c r="AN3035" i="1"/>
  <c r="AN3034" i="1"/>
  <c r="AN3033" i="1"/>
  <c r="AN3032" i="1"/>
  <c r="AN3031" i="1"/>
  <c r="AN3030" i="1"/>
  <c r="AN3029" i="1"/>
  <c r="AN3028" i="1"/>
  <c r="AN3027" i="1"/>
  <c r="AN3026" i="1"/>
  <c r="AN3025" i="1"/>
  <c r="AN3024" i="1"/>
  <c r="AN3023" i="1"/>
  <c r="AN3022" i="1"/>
  <c r="AN3021" i="1"/>
  <c r="AN3020" i="1"/>
  <c r="AN3019" i="1"/>
  <c r="AN3018" i="1"/>
  <c r="AN3017" i="1"/>
  <c r="AN3016" i="1"/>
  <c r="AN3015" i="1"/>
  <c r="AN3014" i="1"/>
  <c r="AN3013" i="1"/>
  <c r="AN3012" i="1"/>
  <c r="AN3011" i="1"/>
  <c r="AN3010" i="1"/>
  <c r="AN3009" i="1"/>
  <c r="AN3008" i="1"/>
  <c r="AN3007" i="1"/>
  <c r="AN3006" i="1"/>
  <c r="AN3005" i="1"/>
  <c r="AN3004" i="1"/>
  <c r="AN3003" i="1"/>
  <c r="AN3002" i="1"/>
  <c r="AN3001" i="1"/>
  <c r="AN3000" i="1"/>
  <c r="AN2999" i="1"/>
  <c r="AN2998" i="1"/>
  <c r="AN2997" i="1"/>
  <c r="AN2996" i="1"/>
  <c r="AN2995" i="1"/>
  <c r="AN2994" i="1"/>
  <c r="AN2993" i="1"/>
  <c r="AN2992" i="1"/>
  <c r="AN2991" i="1"/>
  <c r="AN2990" i="1"/>
  <c r="AN2989" i="1"/>
  <c r="AN2988" i="1"/>
  <c r="AN2987" i="1"/>
  <c r="AN2986" i="1"/>
  <c r="AN2985" i="1"/>
  <c r="AN2984" i="1"/>
  <c r="AN2983" i="1"/>
  <c r="AN2982" i="1"/>
  <c r="AN2981" i="1"/>
  <c r="AN2980" i="1"/>
  <c r="AN2979" i="1"/>
  <c r="AN2978" i="1"/>
  <c r="AN2977" i="1"/>
  <c r="AN2976" i="1"/>
  <c r="AN2975" i="1"/>
  <c r="AN2974" i="1"/>
  <c r="AN2973" i="1"/>
  <c r="AN2972" i="1"/>
  <c r="AN2971" i="1"/>
  <c r="AN2970" i="1"/>
  <c r="AN2969" i="1"/>
  <c r="AN2968" i="1"/>
  <c r="AN2967" i="1"/>
  <c r="AN2966" i="1"/>
  <c r="AN2965" i="1"/>
  <c r="AN2964" i="1"/>
  <c r="AN2963" i="1"/>
  <c r="AN2962" i="1"/>
  <c r="AN2961" i="1"/>
  <c r="AN2960" i="1"/>
  <c r="AN2959" i="1"/>
  <c r="AN2958" i="1"/>
  <c r="AN2957" i="1"/>
  <c r="AN2956" i="1"/>
  <c r="AN2955" i="1"/>
  <c r="AN2954" i="1"/>
  <c r="AN2953" i="1"/>
  <c r="AN2952" i="1"/>
  <c r="AN2951" i="1"/>
  <c r="AN2950" i="1"/>
  <c r="AN2949" i="1"/>
  <c r="AN2948" i="1"/>
  <c r="AN2947" i="1"/>
  <c r="AN2946" i="1"/>
  <c r="AN2945" i="1"/>
  <c r="AN2944" i="1"/>
  <c r="AN2943" i="1"/>
  <c r="AN2942" i="1"/>
  <c r="AN2941" i="1"/>
  <c r="AN2940" i="1"/>
  <c r="AN2939" i="1"/>
  <c r="AN2938" i="1"/>
  <c r="AN2937" i="1"/>
  <c r="AN2936" i="1"/>
  <c r="AN2935" i="1"/>
  <c r="AN2934" i="1"/>
  <c r="AN2933" i="1"/>
  <c r="AN2932" i="1"/>
  <c r="AN2931" i="1"/>
  <c r="AN2930" i="1"/>
  <c r="AN2929" i="1"/>
  <c r="AN2928" i="1"/>
  <c r="AN2927" i="1"/>
  <c r="AN2926" i="1"/>
  <c r="AN2925" i="1"/>
  <c r="AN2924" i="1"/>
  <c r="AN2923" i="1"/>
  <c r="AN2922" i="1"/>
  <c r="AN2921" i="1"/>
  <c r="AN2920" i="1"/>
  <c r="AN2919" i="1"/>
  <c r="AN2918" i="1"/>
  <c r="AN2917" i="1"/>
  <c r="AN2916" i="1"/>
  <c r="AN2915" i="1"/>
  <c r="AN2914" i="1"/>
  <c r="AN2913" i="1"/>
  <c r="AN2912" i="1"/>
  <c r="AN2911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98" i="1"/>
  <c r="AN2897" i="1"/>
  <c r="AN2896" i="1"/>
  <c r="AN2895" i="1"/>
  <c r="AN2894" i="1"/>
  <c r="AN2893" i="1"/>
  <c r="AN2892" i="1"/>
  <c r="AN2891" i="1"/>
  <c r="AN2890" i="1"/>
  <c r="AN2889" i="1"/>
  <c r="AN2888" i="1"/>
  <c r="AN2887" i="1"/>
  <c r="AN2886" i="1"/>
  <c r="AN2885" i="1"/>
  <c r="AN2884" i="1"/>
  <c r="AN2883" i="1"/>
  <c r="AN2882" i="1"/>
  <c r="AN2881" i="1"/>
  <c r="AN2880" i="1"/>
  <c r="AN2879" i="1"/>
  <c r="AN2878" i="1"/>
  <c r="AN2877" i="1"/>
  <c r="AN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N2836" i="1"/>
  <c r="AN2835" i="1"/>
  <c r="AN2834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814" i="1"/>
  <c r="AN2813" i="1"/>
  <c r="AN2812" i="1"/>
  <c r="AN2811" i="1"/>
  <c r="AN2810" i="1"/>
  <c r="AN2809" i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N2796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69" i="1"/>
  <c r="AN2768" i="1"/>
  <c r="AN2767" i="1"/>
  <c r="AN2766" i="1"/>
  <c r="AN2765" i="1"/>
  <c r="AN2764" i="1"/>
  <c r="AN2763" i="1"/>
  <c r="AN2762" i="1"/>
  <c r="AN2761" i="1"/>
  <c r="AN2760" i="1"/>
  <c r="AN2759" i="1"/>
  <c r="AN2758" i="1"/>
  <c r="AN2757" i="1"/>
  <c r="AN2756" i="1"/>
  <c r="AN2755" i="1"/>
  <c r="AN2754" i="1"/>
  <c r="AN2753" i="1"/>
  <c r="AN2752" i="1"/>
  <c r="AN2751" i="1"/>
  <c r="AN275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N2725" i="1"/>
  <c r="AN2724" i="1"/>
  <c r="AN2723" i="1"/>
  <c r="AN2722" i="1"/>
  <c r="AN2721" i="1"/>
  <c r="AN2720" i="1"/>
  <c r="AN2719" i="1"/>
  <c r="AN2718" i="1"/>
  <c r="AN2717" i="1"/>
  <c r="AN2716" i="1"/>
  <c r="AN2715" i="1"/>
  <c r="AN2714" i="1"/>
  <c r="AN2713" i="1"/>
  <c r="AN2712" i="1"/>
  <c r="AN2711" i="1"/>
  <c r="AN2710" i="1"/>
  <c r="AN2709" i="1"/>
  <c r="AN2708" i="1"/>
  <c r="AN2707" i="1"/>
  <c r="AN2706" i="1"/>
  <c r="AN2705" i="1"/>
  <c r="AN2704" i="1"/>
  <c r="AN2703" i="1"/>
  <c r="AN2702" i="1"/>
  <c r="AN2701" i="1"/>
  <c r="AN2700" i="1"/>
  <c r="AN2699" i="1"/>
  <c r="AN2698" i="1"/>
  <c r="AN2697" i="1"/>
  <c r="AN2696" i="1"/>
  <c r="AN2695" i="1"/>
  <c r="AN2694" i="1"/>
  <c r="AN2693" i="1"/>
  <c r="AN2692" i="1"/>
  <c r="AN2691" i="1"/>
  <c r="AN2690" i="1"/>
  <c r="AN2689" i="1"/>
  <c r="AN2688" i="1"/>
  <c r="AN2687" i="1"/>
  <c r="AN2686" i="1"/>
  <c r="AN2685" i="1"/>
  <c r="AN2684" i="1"/>
  <c r="AN2683" i="1"/>
  <c r="AN2682" i="1"/>
  <c r="AN2681" i="1"/>
  <c r="AN2680" i="1"/>
  <c r="AN2679" i="1"/>
  <c r="AN2678" i="1"/>
  <c r="AN2677" i="1"/>
  <c r="AN2676" i="1"/>
  <c r="AN2675" i="1"/>
  <c r="AN2674" i="1"/>
  <c r="AN2673" i="1"/>
  <c r="AN2672" i="1"/>
  <c r="AN2671" i="1"/>
  <c r="AN2670" i="1"/>
  <c r="AN2669" i="1"/>
  <c r="AN2668" i="1"/>
  <c r="AN2667" i="1"/>
  <c r="AN2666" i="1"/>
  <c r="AN2665" i="1"/>
  <c r="AN2664" i="1"/>
  <c r="AN2663" i="1"/>
  <c r="AN2662" i="1"/>
  <c r="AN2661" i="1"/>
  <c r="AN2660" i="1"/>
  <c r="AN2659" i="1"/>
  <c r="AN2658" i="1"/>
  <c r="AN2657" i="1"/>
  <c r="AN2656" i="1"/>
  <c r="AN2655" i="1"/>
  <c r="AN2654" i="1"/>
  <c r="AN2653" i="1"/>
  <c r="AN2652" i="1"/>
  <c r="AN2651" i="1"/>
  <c r="AN2650" i="1"/>
  <c r="AN2649" i="1"/>
  <c r="AN2648" i="1"/>
  <c r="AN2647" i="1"/>
  <c r="AN2646" i="1"/>
  <c r="AN2645" i="1"/>
  <c r="AN2644" i="1"/>
  <c r="AN2643" i="1"/>
  <c r="AN2642" i="1"/>
  <c r="AN2641" i="1"/>
  <c r="AN2640" i="1"/>
  <c r="AN2639" i="1"/>
  <c r="AN2638" i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N2622" i="1"/>
  <c r="AN2621" i="1"/>
  <c r="AN2620" i="1"/>
  <c r="AN2619" i="1"/>
  <c r="AN2618" i="1"/>
  <c r="AN2617" i="1"/>
  <c r="AN2616" i="1"/>
  <c r="AN2615" i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598" i="1"/>
  <c r="AN2597" i="1"/>
  <c r="AN2596" i="1"/>
  <c r="AN2595" i="1"/>
  <c r="AN2594" i="1"/>
  <c r="AN2593" i="1"/>
  <c r="AN2592" i="1"/>
  <c r="AN2591" i="1"/>
  <c r="AN2590" i="1"/>
  <c r="AN2589" i="1"/>
  <c r="AN2588" i="1"/>
  <c r="AN2587" i="1"/>
  <c r="AN2586" i="1"/>
  <c r="AN2585" i="1"/>
  <c r="AN2584" i="1"/>
  <c r="AN2583" i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N2556" i="1"/>
  <c r="AN2555" i="1"/>
  <c r="AN2554" i="1"/>
  <c r="AN2553" i="1"/>
  <c r="AN2552" i="1"/>
  <c r="AN2551" i="1"/>
  <c r="AN2550" i="1"/>
  <c r="AN2549" i="1"/>
  <c r="AN2548" i="1"/>
  <c r="AN2547" i="1"/>
  <c r="AN2546" i="1"/>
  <c r="AN2545" i="1"/>
  <c r="AN2544" i="1"/>
  <c r="AN2543" i="1"/>
  <c r="AN2542" i="1"/>
  <c r="AN2541" i="1"/>
  <c r="AN2540" i="1"/>
  <c r="AN2539" i="1"/>
  <c r="AN2538" i="1"/>
  <c r="AN2537" i="1"/>
  <c r="AN2536" i="1"/>
  <c r="AN2535" i="1"/>
  <c r="AN2534" i="1"/>
  <c r="AN2533" i="1"/>
  <c r="AN2532" i="1"/>
  <c r="AN2531" i="1"/>
  <c r="AN2530" i="1"/>
  <c r="AN2529" i="1"/>
  <c r="AN2528" i="1"/>
  <c r="AN2527" i="1"/>
  <c r="AN2526" i="1"/>
  <c r="AN2525" i="1"/>
  <c r="AN2524" i="1"/>
  <c r="AN2523" i="1"/>
  <c r="AN2522" i="1"/>
  <c r="AN2521" i="1"/>
  <c r="AN2520" i="1"/>
  <c r="AN2519" i="1"/>
  <c r="AN2518" i="1"/>
  <c r="AN2517" i="1"/>
  <c r="AN2516" i="1"/>
  <c r="AN2515" i="1"/>
  <c r="AN2514" i="1"/>
  <c r="AN2513" i="1"/>
  <c r="AN2512" i="1"/>
  <c r="AN2511" i="1"/>
  <c r="AN2510" i="1"/>
  <c r="AN2509" i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N2496" i="1"/>
  <c r="AN2495" i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N2470" i="1"/>
  <c r="AN2469" i="1"/>
  <c r="AN2468" i="1"/>
  <c r="AN2467" i="1"/>
  <c r="AN2466" i="1"/>
  <c r="AN2465" i="1"/>
  <c r="AN2464" i="1"/>
  <c r="AN2463" i="1"/>
  <c r="AN2462" i="1"/>
  <c r="AN2461" i="1"/>
  <c r="AN2460" i="1"/>
  <c r="AN2459" i="1"/>
  <c r="AN2458" i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AN2442" i="1"/>
  <c r="AN2441" i="1"/>
  <c r="AN2440" i="1"/>
  <c r="AN2439" i="1"/>
  <c r="AN2438" i="1"/>
  <c r="AN2437" i="1"/>
  <c r="AN2436" i="1"/>
  <c r="AN2435" i="1"/>
  <c r="AN2434" i="1"/>
  <c r="AN2433" i="1"/>
  <c r="AN2432" i="1"/>
  <c r="AN2431" i="1"/>
  <c r="AN2430" i="1"/>
  <c r="AN2429" i="1"/>
  <c r="AN2428" i="1"/>
  <c r="AN2427" i="1"/>
  <c r="AN2426" i="1"/>
  <c r="AN2425" i="1"/>
  <c r="AN2424" i="1"/>
  <c r="AN2423" i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N2409" i="1"/>
  <c r="AN2408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5" i="1"/>
  <c r="AN2394" i="1"/>
  <c r="AN2393" i="1"/>
  <c r="AN2392" i="1"/>
  <c r="AN2391" i="1"/>
  <c r="AN2390" i="1"/>
  <c r="AN2389" i="1"/>
  <c r="AN2388" i="1"/>
  <c r="AN2387" i="1"/>
  <c r="AN2386" i="1"/>
  <c r="AN2385" i="1"/>
  <c r="AN2384" i="1"/>
  <c r="AN2383" i="1"/>
  <c r="AN2382" i="1"/>
  <c r="AN2381" i="1"/>
  <c r="AN2380" i="1"/>
  <c r="AN2379" i="1"/>
  <c r="AN2378" i="1"/>
  <c r="AN2377" i="1"/>
  <c r="AN2376" i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N2362" i="1"/>
  <c r="AN2361" i="1"/>
  <c r="AN2360" i="1"/>
  <c r="AN2359" i="1"/>
  <c r="AN2358" i="1"/>
  <c r="AN2357" i="1"/>
  <c r="AN2356" i="1"/>
  <c r="AN2355" i="1"/>
  <c r="AN2354" i="1"/>
  <c r="AN2353" i="1"/>
  <c r="AN2352" i="1"/>
  <c r="AN2351" i="1"/>
  <c r="AN2350" i="1"/>
  <c r="AN2349" i="1"/>
  <c r="AN2348" i="1"/>
  <c r="AN2347" i="1"/>
  <c r="AN2346" i="1"/>
  <c r="AN2345" i="1"/>
  <c r="AN2344" i="1"/>
  <c r="AN2343" i="1"/>
  <c r="AN2342" i="1"/>
  <c r="AN2341" i="1"/>
  <c r="AN2340" i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N2328" i="1"/>
  <c r="AN2327" i="1"/>
  <c r="AN2326" i="1"/>
  <c r="AN2325" i="1"/>
  <c r="AN2324" i="1"/>
  <c r="AN2323" i="1"/>
  <c r="AN2322" i="1"/>
  <c r="AN2321" i="1"/>
  <c r="AN2320" i="1"/>
  <c r="AN2319" i="1"/>
  <c r="AN2318" i="1"/>
  <c r="AN2317" i="1"/>
  <c r="AN2316" i="1"/>
  <c r="AN2315" i="1"/>
  <c r="AN2314" i="1"/>
  <c r="AN2313" i="1"/>
  <c r="AN2312" i="1"/>
  <c r="AN2311" i="1"/>
  <c r="AN2310" i="1"/>
  <c r="AN2309" i="1"/>
  <c r="AN2308" i="1"/>
  <c r="AN2307" i="1"/>
  <c r="AN2306" i="1"/>
  <c r="AN2305" i="1"/>
  <c r="AN2304" i="1"/>
  <c r="AN2303" i="1"/>
  <c r="AN2302" i="1"/>
  <c r="AN2301" i="1"/>
  <c r="AN2300" i="1"/>
  <c r="AN2299" i="1"/>
  <c r="AN2298" i="1"/>
  <c r="AN2297" i="1"/>
  <c r="AN2296" i="1"/>
  <c r="AN2295" i="1"/>
  <c r="AN2294" i="1"/>
  <c r="AN2293" i="1"/>
  <c r="AN2292" i="1"/>
  <c r="AN2291" i="1"/>
  <c r="AN2290" i="1"/>
  <c r="AN2289" i="1"/>
  <c r="AN2288" i="1"/>
  <c r="AN2287" i="1"/>
  <c r="AN2286" i="1"/>
  <c r="AN2285" i="1"/>
  <c r="AN2284" i="1"/>
  <c r="AN2283" i="1"/>
  <c r="AN2282" i="1"/>
  <c r="AN2281" i="1"/>
  <c r="AN2280" i="1"/>
  <c r="AN2279" i="1"/>
  <c r="AN2278" i="1"/>
  <c r="AN2277" i="1"/>
  <c r="AN2276" i="1"/>
  <c r="AN2275" i="1"/>
  <c r="AN2274" i="1"/>
  <c r="AN2273" i="1"/>
  <c r="AN2272" i="1"/>
  <c r="AN2271" i="1"/>
  <c r="AN2270" i="1"/>
  <c r="AN2269" i="1"/>
  <c r="AN2268" i="1"/>
  <c r="AN2267" i="1"/>
  <c r="AN2266" i="1"/>
  <c r="AN2265" i="1"/>
  <c r="AN2264" i="1"/>
  <c r="AN2263" i="1"/>
  <c r="AN2262" i="1"/>
  <c r="AN2261" i="1"/>
  <c r="AN2260" i="1"/>
  <c r="AN2259" i="1"/>
  <c r="AN2258" i="1"/>
  <c r="AN2257" i="1"/>
  <c r="AN2256" i="1"/>
  <c r="AN2255" i="1"/>
  <c r="AN2254" i="1"/>
  <c r="AN2253" i="1"/>
  <c r="AN2252" i="1"/>
  <c r="AN2251" i="1"/>
  <c r="AN2250" i="1"/>
  <c r="AN2249" i="1"/>
  <c r="AN2248" i="1"/>
  <c r="AN2247" i="1"/>
  <c r="AN2246" i="1"/>
  <c r="AN2245" i="1"/>
  <c r="AN2244" i="1"/>
  <c r="AN2243" i="1"/>
  <c r="AN2242" i="1"/>
  <c r="AN2241" i="1"/>
  <c r="AN2240" i="1"/>
  <c r="AN2239" i="1"/>
  <c r="AN2238" i="1"/>
  <c r="AN2237" i="1"/>
  <c r="AN2236" i="1"/>
  <c r="AN2235" i="1"/>
  <c r="AN2234" i="1"/>
  <c r="AN2233" i="1"/>
  <c r="AN2232" i="1"/>
  <c r="AN2231" i="1"/>
  <c r="AN2230" i="1"/>
  <c r="AN2229" i="1"/>
  <c r="AN2228" i="1"/>
  <c r="AN2227" i="1"/>
  <c r="AN2226" i="1"/>
  <c r="AN2225" i="1"/>
  <c r="AN2224" i="1"/>
  <c r="AN2223" i="1"/>
  <c r="AN2222" i="1"/>
  <c r="AN2221" i="1"/>
  <c r="AN2220" i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N2208" i="1"/>
  <c r="AN2207" i="1"/>
  <c r="AN2206" i="1"/>
  <c r="AN2205" i="1"/>
  <c r="AN2204" i="1"/>
  <c r="AN2203" i="1"/>
  <c r="AN2202" i="1"/>
  <c r="AN2201" i="1"/>
  <c r="AN2200" i="1"/>
  <c r="AN2199" i="1"/>
  <c r="AN2198" i="1"/>
  <c r="AN2197" i="1"/>
  <c r="AN2196" i="1"/>
  <c r="AN2195" i="1"/>
  <c r="AN2194" i="1"/>
  <c r="AN2193" i="1"/>
  <c r="AN2192" i="1"/>
  <c r="AN2191" i="1"/>
  <c r="AN2190" i="1"/>
  <c r="AN2189" i="1"/>
  <c r="AN2188" i="1"/>
  <c r="AN2187" i="1"/>
  <c r="AN2186" i="1"/>
  <c r="AN2185" i="1"/>
  <c r="AN2184" i="1"/>
  <c r="AN2183" i="1"/>
  <c r="AN2182" i="1"/>
  <c r="AN2181" i="1"/>
  <c r="AN2180" i="1"/>
  <c r="AN2179" i="1"/>
  <c r="AN2178" i="1"/>
  <c r="AN2177" i="1"/>
  <c r="AN2176" i="1"/>
  <c r="AN2175" i="1"/>
  <c r="AN2174" i="1"/>
  <c r="AN2173" i="1"/>
  <c r="AN2172" i="1"/>
  <c r="AN2171" i="1"/>
  <c r="AN2170" i="1"/>
  <c r="AN2169" i="1"/>
  <c r="AN2168" i="1"/>
  <c r="AN2167" i="1"/>
  <c r="AN2166" i="1"/>
  <c r="AN2165" i="1"/>
  <c r="AN2164" i="1"/>
  <c r="AN2163" i="1"/>
  <c r="AN2162" i="1"/>
  <c r="AN2161" i="1"/>
  <c r="AN2160" i="1"/>
  <c r="AN2159" i="1"/>
  <c r="AN2158" i="1"/>
  <c r="AN2157" i="1"/>
  <c r="AN2156" i="1"/>
  <c r="AN2155" i="1"/>
  <c r="AN2154" i="1"/>
  <c r="AN2153" i="1"/>
  <c r="AN2152" i="1"/>
  <c r="AN2151" i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N2138" i="1"/>
  <c r="AN2137" i="1"/>
  <c r="AN2136" i="1"/>
  <c r="AN2135" i="1"/>
  <c r="AN2134" i="1"/>
  <c r="AN2133" i="1"/>
  <c r="AN2132" i="1"/>
  <c r="AN2131" i="1"/>
  <c r="AN2130" i="1"/>
  <c r="AN2129" i="1"/>
  <c r="AN2128" i="1"/>
  <c r="AN2127" i="1"/>
  <c r="AN2126" i="1"/>
  <c r="AN2125" i="1"/>
  <c r="AN2124" i="1"/>
  <c r="AN2123" i="1"/>
  <c r="AN2122" i="1"/>
  <c r="AN2121" i="1"/>
  <c r="AN2120" i="1"/>
  <c r="AN2119" i="1"/>
  <c r="AN2118" i="1"/>
  <c r="AN2117" i="1"/>
  <c r="AN2116" i="1"/>
  <c r="AN2115" i="1"/>
  <c r="AN2114" i="1"/>
  <c r="AN2113" i="1"/>
  <c r="AN2112" i="1"/>
  <c r="AN2111" i="1"/>
  <c r="AN2110" i="1"/>
  <c r="AN2109" i="1"/>
  <c r="AN2108" i="1"/>
  <c r="AN2107" i="1"/>
  <c r="AN2106" i="1"/>
  <c r="AN2105" i="1"/>
  <c r="AN2104" i="1"/>
  <c r="AN2103" i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N2091" i="1"/>
  <c r="AN2090" i="1"/>
  <c r="AN2089" i="1"/>
  <c r="AN2088" i="1"/>
  <c r="AN2087" i="1"/>
  <c r="AN2086" i="1"/>
  <c r="AN2085" i="1"/>
  <c r="AN2084" i="1"/>
  <c r="AN2083" i="1"/>
  <c r="AN2082" i="1"/>
  <c r="AN2081" i="1"/>
  <c r="AN2080" i="1"/>
  <c r="AN2079" i="1"/>
  <c r="AN2078" i="1"/>
  <c r="AN2077" i="1"/>
  <c r="AN2076" i="1"/>
  <c r="AN2075" i="1"/>
  <c r="AN2074" i="1"/>
  <c r="AN2073" i="1"/>
  <c r="AN2072" i="1"/>
  <c r="AN2071" i="1"/>
  <c r="AN2070" i="1"/>
  <c r="AN2069" i="1"/>
  <c r="AN2068" i="1"/>
  <c r="AN2067" i="1"/>
  <c r="AN2066" i="1"/>
  <c r="AN2065" i="1"/>
  <c r="AN2064" i="1"/>
  <c r="AN2063" i="1"/>
  <c r="AN2062" i="1"/>
  <c r="AN2061" i="1"/>
  <c r="AN2060" i="1"/>
  <c r="AN2059" i="1"/>
  <c r="AN2058" i="1"/>
  <c r="AN2057" i="1"/>
  <c r="AN2056" i="1"/>
  <c r="AN2055" i="1"/>
  <c r="AN2054" i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N2040" i="1"/>
  <c r="AN2039" i="1"/>
  <c r="AN2038" i="1"/>
  <c r="AN2037" i="1"/>
  <c r="AN2036" i="1"/>
  <c r="AN2035" i="1"/>
  <c r="AN2034" i="1"/>
  <c r="AN2033" i="1"/>
  <c r="AN2032" i="1"/>
  <c r="AN2031" i="1"/>
  <c r="AN2030" i="1"/>
  <c r="AN2029" i="1"/>
  <c r="AN2028" i="1"/>
  <c r="AN2027" i="1"/>
  <c r="AN2026" i="1"/>
  <c r="AN2025" i="1"/>
  <c r="AN2024" i="1"/>
  <c r="AN2023" i="1"/>
  <c r="AN2022" i="1"/>
  <c r="AN2021" i="1"/>
  <c r="AN2020" i="1"/>
  <c r="AN2019" i="1"/>
  <c r="AN2018" i="1"/>
  <c r="AN2017" i="1"/>
  <c r="AN2016" i="1"/>
  <c r="AN2015" i="1"/>
  <c r="AN2014" i="1"/>
  <c r="AN2013" i="1"/>
  <c r="AN2012" i="1"/>
  <c r="AN2011" i="1"/>
  <c r="AN2010" i="1"/>
  <c r="AN2009" i="1"/>
  <c r="AN2008" i="1"/>
  <c r="AN2007" i="1"/>
  <c r="AN2006" i="1"/>
  <c r="AN2005" i="1"/>
  <c r="AN2004" i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N1992" i="1"/>
  <c r="AN1991" i="1"/>
  <c r="AN1990" i="1"/>
  <c r="AN1989" i="1"/>
  <c r="AN1988" i="1"/>
  <c r="AN1987" i="1"/>
  <c r="AN1986" i="1"/>
  <c r="AN1985" i="1"/>
  <c r="AN1984" i="1"/>
  <c r="AN1983" i="1"/>
  <c r="AN1982" i="1"/>
  <c r="AN1981" i="1"/>
  <c r="AN1980" i="1"/>
  <c r="AN1979" i="1"/>
  <c r="AN1978" i="1"/>
  <c r="AN1977" i="1"/>
  <c r="AN1976" i="1"/>
  <c r="AN1975" i="1"/>
  <c r="AN1974" i="1"/>
  <c r="AN1973" i="1"/>
  <c r="AN1972" i="1"/>
  <c r="AN1971" i="1"/>
  <c r="AN1970" i="1"/>
  <c r="AN1969" i="1"/>
  <c r="AN1968" i="1"/>
  <c r="AN1967" i="1"/>
  <c r="AN1966" i="1"/>
  <c r="AN1965" i="1"/>
  <c r="AN1964" i="1"/>
  <c r="AN1963" i="1"/>
  <c r="AN1962" i="1"/>
  <c r="AN1961" i="1"/>
  <c r="AN1960" i="1"/>
  <c r="AN1959" i="1"/>
  <c r="AN1958" i="1"/>
  <c r="AN1957" i="1"/>
  <c r="AN1956" i="1"/>
  <c r="AN1955" i="1"/>
  <c r="AN1954" i="1"/>
  <c r="AN1953" i="1"/>
  <c r="AN1952" i="1"/>
  <c r="AN1951" i="1"/>
  <c r="AN1950" i="1"/>
  <c r="AN1949" i="1"/>
  <c r="AN1948" i="1"/>
  <c r="AN1947" i="1"/>
  <c r="AN1946" i="1"/>
  <c r="AN1945" i="1"/>
  <c r="AN1944" i="1"/>
  <c r="AN1943" i="1"/>
  <c r="AN1942" i="1"/>
  <c r="AN1941" i="1"/>
  <c r="AN1940" i="1"/>
  <c r="AN1939" i="1"/>
  <c r="AN1938" i="1"/>
  <c r="AN1937" i="1"/>
  <c r="AN1936" i="1"/>
  <c r="AN1935" i="1"/>
  <c r="AN1934" i="1"/>
  <c r="AN1933" i="1"/>
  <c r="AN1932" i="1"/>
  <c r="AN1931" i="1"/>
  <c r="AN1930" i="1"/>
  <c r="AN1929" i="1"/>
  <c r="AN1928" i="1"/>
  <c r="AN1927" i="1"/>
  <c r="AN1926" i="1"/>
  <c r="AN1925" i="1"/>
  <c r="AN1924" i="1"/>
  <c r="AN1923" i="1"/>
  <c r="AN1922" i="1"/>
  <c r="AN1921" i="1"/>
  <c r="AN1920" i="1"/>
  <c r="AN1919" i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N1907" i="1"/>
  <c r="AN1906" i="1"/>
  <c r="AN1905" i="1"/>
  <c r="AN1904" i="1"/>
  <c r="AN1903" i="1"/>
  <c r="AN1902" i="1"/>
  <c r="AN1901" i="1"/>
  <c r="AN1900" i="1"/>
  <c r="AN1899" i="1"/>
  <c r="AN1898" i="1"/>
  <c r="AN1897" i="1"/>
  <c r="AN1896" i="1"/>
  <c r="AN1895" i="1"/>
  <c r="AN1894" i="1"/>
  <c r="AN1893" i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N1845" i="1"/>
  <c r="AN1844" i="1"/>
  <c r="AN1843" i="1"/>
  <c r="AN1842" i="1"/>
  <c r="AN1841" i="1"/>
  <c r="AN1840" i="1"/>
  <c r="AN1839" i="1"/>
  <c r="AN1838" i="1"/>
  <c r="AN1837" i="1"/>
  <c r="AN1836" i="1"/>
  <c r="AN1835" i="1"/>
  <c r="AN1834" i="1"/>
  <c r="AN1833" i="1"/>
  <c r="AN1832" i="1"/>
  <c r="AN1831" i="1"/>
  <c r="AN1830" i="1"/>
  <c r="AN1829" i="1"/>
  <c r="AN1828" i="1"/>
  <c r="AN1827" i="1"/>
  <c r="AN1826" i="1"/>
  <c r="AN1825" i="1"/>
  <c r="AN1824" i="1"/>
  <c r="AN1823" i="1"/>
  <c r="AN1822" i="1"/>
  <c r="AN1821" i="1"/>
  <c r="AN1820" i="1"/>
  <c r="AN1819" i="1"/>
  <c r="AN1818" i="1"/>
  <c r="AN1817" i="1"/>
  <c r="AN1816" i="1"/>
  <c r="AN1815" i="1"/>
  <c r="AN1814" i="1"/>
  <c r="AN1813" i="1"/>
  <c r="AN1812" i="1"/>
  <c r="AN1811" i="1"/>
  <c r="AN1810" i="1"/>
  <c r="AN1809" i="1"/>
  <c r="AN1808" i="1"/>
  <c r="AN1807" i="1"/>
  <c r="AN1806" i="1"/>
  <c r="AN1805" i="1"/>
  <c r="AN1804" i="1"/>
  <c r="AN1803" i="1"/>
  <c r="AN1802" i="1"/>
  <c r="AN1801" i="1"/>
  <c r="AN1800" i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N1788" i="1"/>
  <c r="AN1787" i="1"/>
  <c r="AN1786" i="1"/>
  <c r="AN1785" i="1"/>
  <c r="AN1784" i="1"/>
  <c r="AN1783" i="1"/>
  <c r="AN1782" i="1"/>
  <c r="AN1781" i="1"/>
  <c r="AN1780" i="1"/>
  <c r="AN1779" i="1"/>
  <c r="AN1778" i="1"/>
  <c r="AN1777" i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N1755" i="1"/>
  <c r="AN1754" i="1"/>
  <c r="AN1753" i="1"/>
  <c r="AN1752" i="1"/>
  <c r="AN1751" i="1"/>
  <c r="AN1750" i="1"/>
  <c r="AN1749" i="1"/>
  <c r="AN1748" i="1"/>
  <c r="AN1747" i="1"/>
  <c r="AN1746" i="1"/>
  <c r="AN1745" i="1"/>
  <c r="AN1744" i="1"/>
  <c r="AN1743" i="1"/>
  <c r="AN1742" i="1"/>
  <c r="AN1741" i="1"/>
  <c r="AN1740" i="1"/>
  <c r="AN1739" i="1"/>
  <c r="AN1738" i="1"/>
  <c r="AN1737" i="1"/>
  <c r="AN1736" i="1"/>
  <c r="AN1735" i="1"/>
  <c r="AN1734" i="1"/>
  <c r="AN1733" i="1"/>
  <c r="AN1732" i="1"/>
  <c r="AN1731" i="1"/>
  <c r="AN1730" i="1"/>
  <c r="AN1729" i="1"/>
  <c r="AN1728" i="1"/>
  <c r="AN1727" i="1"/>
  <c r="AN1726" i="1"/>
  <c r="AN1725" i="1"/>
  <c r="AN1724" i="1"/>
  <c r="AN1723" i="1"/>
  <c r="AN1722" i="1"/>
  <c r="AN1721" i="1"/>
  <c r="AN1720" i="1"/>
  <c r="AN1719" i="1"/>
  <c r="AN1718" i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N1704" i="1"/>
  <c r="AN1703" i="1"/>
  <c r="AN1702" i="1"/>
  <c r="AN1701" i="1"/>
  <c r="AN1700" i="1"/>
  <c r="AN1699" i="1"/>
  <c r="AN1698" i="1"/>
  <c r="AN1697" i="1"/>
  <c r="AN1696" i="1"/>
  <c r="AN1695" i="1"/>
  <c r="AN1694" i="1"/>
  <c r="AN1693" i="1"/>
  <c r="AN1692" i="1"/>
  <c r="AN1691" i="1"/>
  <c r="AN1690" i="1"/>
  <c r="AN1689" i="1"/>
  <c r="AN1688" i="1"/>
  <c r="AN1687" i="1"/>
  <c r="AN1686" i="1"/>
  <c r="AN1685" i="1"/>
  <c r="AN1684" i="1"/>
  <c r="AN1683" i="1"/>
  <c r="AN1682" i="1"/>
  <c r="AN1681" i="1"/>
  <c r="AN1680" i="1"/>
  <c r="AN1679" i="1"/>
  <c r="AN1678" i="1"/>
  <c r="AN1677" i="1"/>
  <c r="AN1676" i="1"/>
  <c r="AN1675" i="1"/>
  <c r="AN1674" i="1"/>
  <c r="AN1673" i="1"/>
  <c r="AN1672" i="1"/>
  <c r="AN1671" i="1"/>
  <c r="AN1670" i="1"/>
  <c r="AN1669" i="1"/>
  <c r="AN1668" i="1"/>
  <c r="AN1667" i="1"/>
  <c r="AN1666" i="1"/>
  <c r="AN1665" i="1"/>
  <c r="AN1664" i="1"/>
  <c r="AN1663" i="1"/>
  <c r="AN1662" i="1"/>
  <c r="AN1661" i="1"/>
  <c r="AN1660" i="1"/>
  <c r="AN1659" i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N1644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4" i="1"/>
  <c r="AN1623" i="1"/>
  <c r="AN1622" i="1"/>
  <c r="AN1621" i="1"/>
  <c r="AN1620" i="1"/>
  <c r="AN1619" i="1"/>
  <c r="AN1618" i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4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3" i="1"/>
  <c r="AN1552" i="1"/>
  <c r="AN1551" i="1"/>
  <c r="AN1550" i="1"/>
  <c r="AN1549" i="1"/>
  <c r="AN1548" i="1"/>
  <c r="AN1547" i="1"/>
  <c r="AN1546" i="1"/>
  <c r="AN1545" i="1"/>
  <c r="AN1544" i="1"/>
  <c r="AN1543" i="1"/>
  <c r="AN1542" i="1"/>
  <c r="AN1541" i="1"/>
  <c r="AN1540" i="1"/>
  <c r="AN1539" i="1"/>
  <c r="AN1538" i="1"/>
  <c r="AN1537" i="1"/>
  <c r="AN1536" i="1"/>
  <c r="AN1535" i="1"/>
  <c r="AN1534" i="1"/>
  <c r="AN1533" i="1"/>
  <c r="AN1532" i="1"/>
  <c r="AN1531" i="1"/>
  <c r="AN1530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16" i="1"/>
  <c r="AN1515" i="1"/>
  <c r="AN1514" i="1"/>
  <c r="AN1513" i="1"/>
  <c r="AN1512" i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N1498" i="1"/>
  <c r="AN1497" i="1"/>
  <c r="AN1496" i="1"/>
  <c r="AN1495" i="1"/>
  <c r="AN1494" i="1"/>
  <c r="AN1493" i="1"/>
  <c r="AN1492" i="1"/>
  <c r="AN1491" i="1"/>
  <c r="AN1490" i="1"/>
  <c r="AN1489" i="1"/>
  <c r="AN1488" i="1"/>
  <c r="AN1487" i="1"/>
  <c r="AN1486" i="1"/>
  <c r="AN1485" i="1"/>
  <c r="AN1484" i="1"/>
  <c r="AN1483" i="1"/>
  <c r="AN1482" i="1"/>
  <c r="AN1481" i="1"/>
  <c r="AN1480" i="1"/>
  <c r="AN1479" i="1"/>
  <c r="AN1478" i="1"/>
  <c r="AN1477" i="1"/>
  <c r="AN1476" i="1"/>
  <c r="AN1475" i="1"/>
  <c r="AN1474" i="1"/>
  <c r="AN1473" i="1"/>
  <c r="AN1472" i="1"/>
  <c r="AN1471" i="1"/>
  <c r="AN1470" i="1"/>
  <c r="AN1469" i="1"/>
  <c r="AN1468" i="1"/>
  <c r="AN1467" i="1"/>
  <c r="AN1466" i="1"/>
  <c r="AN1465" i="1"/>
  <c r="AN1464" i="1"/>
  <c r="AN1463" i="1"/>
  <c r="AN1462" i="1"/>
  <c r="AN1461" i="1"/>
  <c r="AN1460" i="1"/>
  <c r="AN1459" i="1"/>
  <c r="AN1458" i="1"/>
  <c r="AN1457" i="1"/>
  <c r="AN1456" i="1"/>
  <c r="AN1455" i="1"/>
  <c r="AN1454" i="1"/>
  <c r="AN1453" i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N1428" i="1"/>
  <c r="AN1427" i="1"/>
  <c r="AN1426" i="1"/>
  <c r="AN1425" i="1"/>
  <c r="AN1424" i="1"/>
  <c r="AN1423" i="1"/>
  <c r="AN1422" i="1"/>
  <c r="AN1421" i="1"/>
  <c r="AN1420" i="1"/>
  <c r="AN1419" i="1"/>
  <c r="AN1418" i="1"/>
  <c r="AN1417" i="1"/>
  <c r="AN1416" i="1"/>
  <c r="AN1415" i="1"/>
  <c r="AN1414" i="1"/>
  <c r="AN1413" i="1"/>
  <c r="AN1412" i="1"/>
  <c r="AN1411" i="1"/>
  <c r="AN1410" i="1"/>
  <c r="AN1409" i="1"/>
  <c r="AN1408" i="1"/>
  <c r="AN1407" i="1"/>
  <c r="AN1406" i="1"/>
  <c r="AN1405" i="1"/>
  <c r="AN1404" i="1"/>
  <c r="AN1403" i="1"/>
  <c r="AN1402" i="1"/>
  <c r="AN1401" i="1"/>
  <c r="AN1400" i="1"/>
  <c r="AN1399" i="1"/>
  <c r="AN1398" i="1"/>
  <c r="AN1397" i="1"/>
  <c r="AN1396" i="1"/>
  <c r="AN1395" i="1"/>
  <c r="AN1394" i="1"/>
  <c r="AN1393" i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N1380" i="1"/>
  <c r="AN1379" i="1"/>
  <c r="AN1378" i="1"/>
  <c r="AN1377" i="1"/>
  <c r="AN1376" i="1"/>
  <c r="AN1375" i="1"/>
  <c r="AN1374" i="1"/>
  <c r="AN1373" i="1"/>
  <c r="AN1372" i="1"/>
  <c r="AN1371" i="1"/>
  <c r="AN1370" i="1"/>
  <c r="AN1369" i="1"/>
  <c r="AN1368" i="1"/>
  <c r="AN1367" i="1"/>
  <c r="AN1366" i="1"/>
  <c r="AN1365" i="1"/>
  <c r="AN1364" i="1"/>
  <c r="AN1363" i="1"/>
  <c r="AN1362" i="1"/>
  <c r="AN1361" i="1"/>
  <c r="AN1360" i="1"/>
  <c r="AN1359" i="1"/>
  <c r="AN1358" i="1"/>
  <c r="AN1357" i="1"/>
  <c r="AN1356" i="1"/>
  <c r="AN1355" i="1"/>
  <c r="AN1354" i="1"/>
  <c r="AN1353" i="1"/>
  <c r="AN1352" i="1"/>
  <c r="AN1351" i="1"/>
  <c r="AN1350" i="1"/>
  <c r="AN1349" i="1"/>
  <c r="AN1348" i="1"/>
  <c r="AN1347" i="1"/>
  <c r="AN1346" i="1"/>
  <c r="AN1345" i="1"/>
  <c r="AN1344" i="1"/>
  <c r="AN1343" i="1"/>
  <c r="AN1342" i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N1320" i="1"/>
  <c r="AN1319" i="1"/>
  <c r="AN1318" i="1"/>
  <c r="AN1317" i="1"/>
  <c r="AN1316" i="1"/>
  <c r="AN1315" i="1"/>
  <c r="AN1314" i="1"/>
  <c r="AN1313" i="1"/>
  <c r="AN1312" i="1"/>
  <c r="AN1311" i="1"/>
  <c r="AN1310" i="1"/>
  <c r="AN1309" i="1"/>
  <c r="AN1308" i="1"/>
  <c r="AN1307" i="1"/>
  <c r="AN1306" i="1"/>
  <c r="AN1305" i="1"/>
  <c r="AN1304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1029" i="1"/>
  <c r="AN1028" i="1"/>
  <c r="AN1027" i="1"/>
  <c r="AN1026" i="1"/>
  <c r="AN1025" i="1"/>
  <c r="AN1024" i="1"/>
  <c r="AN1023" i="1"/>
  <c r="AN1022" i="1"/>
  <c r="AN1021" i="1"/>
  <c r="AN1020" i="1"/>
  <c r="AN1019" i="1"/>
  <c r="AN1018" i="1"/>
  <c r="AN1017" i="1"/>
  <c r="AN1016" i="1"/>
  <c r="AN1015" i="1"/>
  <c r="AN1014" i="1"/>
  <c r="AN1013" i="1"/>
  <c r="AN1012" i="1"/>
  <c r="AN1011" i="1"/>
  <c r="AN1010" i="1"/>
  <c r="AN1009" i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N996" i="1"/>
  <c r="AN995" i="1"/>
  <c r="AN994" i="1"/>
  <c r="AN993" i="1"/>
  <c r="AN992" i="1"/>
  <c r="AN991" i="1"/>
  <c r="AN990" i="1"/>
  <c r="AN989" i="1"/>
  <c r="AN988" i="1"/>
  <c r="AN987" i="1"/>
  <c r="AN986" i="1"/>
  <c r="AN985" i="1"/>
  <c r="AN984" i="1"/>
  <c r="AN983" i="1"/>
  <c r="AN982" i="1"/>
  <c r="AN981" i="1"/>
  <c r="AN980" i="1"/>
  <c r="AN979" i="1"/>
  <c r="AN978" i="1"/>
  <c r="AN977" i="1"/>
  <c r="AN976" i="1"/>
  <c r="AN975" i="1"/>
  <c r="AN974" i="1"/>
  <c r="AN973" i="1"/>
  <c r="AN972" i="1"/>
  <c r="AN971" i="1"/>
  <c r="AN970" i="1"/>
  <c r="AN969" i="1"/>
  <c r="AN968" i="1"/>
  <c r="AN967" i="1"/>
  <c r="AN966" i="1"/>
  <c r="AN965" i="1"/>
  <c r="AN964" i="1"/>
  <c r="AN963" i="1"/>
  <c r="AN962" i="1"/>
  <c r="AN961" i="1"/>
  <c r="AN960" i="1"/>
  <c r="AN959" i="1"/>
  <c r="AN958" i="1"/>
  <c r="AN957" i="1"/>
  <c r="AN956" i="1"/>
  <c r="AN955" i="1"/>
  <c r="AN954" i="1"/>
  <c r="AN953" i="1"/>
  <c r="AN952" i="1"/>
  <c r="AN951" i="1"/>
  <c r="AN950" i="1"/>
  <c r="AN949" i="1"/>
  <c r="AN948" i="1"/>
  <c r="AN947" i="1"/>
  <c r="AN946" i="1"/>
  <c r="AN945" i="1"/>
  <c r="AN944" i="1"/>
  <c r="AN943" i="1"/>
  <c r="AN942" i="1"/>
  <c r="AN941" i="1"/>
  <c r="AN940" i="1"/>
  <c r="AN939" i="1"/>
  <c r="AN938" i="1"/>
  <c r="AN937" i="1"/>
  <c r="AN936" i="1"/>
  <c r="AN935" i="1"/>
  <c r="AN934" i="1"/>
  <c r="AN933" i="1"/>
  <c r="AN932" i="1"/>
  <c r="AN931" i="1"/>
  <c r="AN930" i="1"/>
  <c r="AN929" i="1"/>
  <c r="AN928" i="1"/>
  <c r="AN927" i="1"/>
  <c r="AN926" i="1"/>
  <c r="AN925" i="1"/>
  <c r="AN924" i="1"/>
  <c r="AN923" i="1"/>
  <c r="AN922" i="1"/>
  <c r="AN921" i="1"/>
  <c r="AN920" i="1"/>
  <c r="AN919" i="1"/>
  <c r="AN918" i="1"/>
  <c r="AN917" i="1"/>
  <c r="AN916" i="1"/>
  <c r="AN915" i="1"/>
  <c r="AN914" i="1"/>
  <c r="AN913" i="1"/>
  <c r="AN912" i="1"/>
  <c r="AN911" i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N864" i="1"/>
  <c r="AN863" i="1"/>
  <c r="AN862" i="1"/>
  <c r="AN861" i="1"/>
  <c r="AN860" i="1"/>
  <c r="AN859" i="1"/>
  <c r="AN858" i="1"/>
  <c r="AN857" i="1"/>
  <c r="AN856" i="1"/>
  <c r="AN855" i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N840" i="1"/>
  <c r="AN839" i="1"/>
  <c r="AN838" i="1"/>
  <c r="AN837" i="1"/>
  <c r="AN836" i="1"/>
  <c r="AN835" i="1"/>
  <c r="AN834" i="1"/>
  <c r="AN833" i="1"/>
  <c r="AN832" i="1"/>
  <c r="AN831" i="1"/>
  <c r="AN830" i="1"/>
  <c r="AN829" i="1"/>
  <c r="AN828" i="1"/>
  <c r="AN827" i="1"/>
  <c r="AN826" i="1"/>
  <c r="AN825" i="1"/>
  <c r="AN824" i="1"/>
  <c r="AN823" i="1"/>
  <c r="AN822" i="1"/>
  <c r="AN821" i="1"/>
  <c r="AN820" i="1"/>
  <c r="AN819" i="1"/>
  <c r="AN818" i="1"/>
  <c r="AN817" i="1"/>
  <c r="AN816" i="1"/>
  <c r="AN815" i="1"/>
  <c r="AN814" i="1"/>
  <c r="AN813" i="1"/>
  <c r="AN812" i="1"/>
  <c r="AN811" i="1"/>
  <c r="AN810" i="1"/>
  <c r="AN809" i="1"/>
  <c r="AN808" i="1"/>
  <c r="AN807" i="1"/>
  <c r="AN806" i="1"/>
  <c r="AN805" i="1"/>
  <c r="AN804" i="1"/>
  <c r="AN803" i="1"/>
  <c r="AN802" i="1"/>
  <c r="AN801" i="1"/>
  <c r="AN800" i="1"/>
  <c r="AN799" i="1"/>
  <c r="AN798" i="1"/>
  <c r="AN797" i="1"/>
  <c r="AN796" i="1"/>
  <c r="AN795" i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M4594" i="1"/>
  <c r="AM4593" i="1"/>
  <c r="AM4592" i="1"/>
  <c r="AM4591" i="1"/>
  <c r="AM4590" i="1"/>
  <c r="AM4589" i="1"/>
  <c r="AM4588" i="1"/>
  <c r="AM4587" i="1"/>
  <c r="AM4586" i="1"/>
  <c r="AM4585" i="1"/>
  <c r="AM4584" i="1"/>
  <c r="AM4583" i="1"/>
  <c r="AM4582" i="1"/>
  <c r="AM4581" i="1"/>
  <c r="AM4580" i="1"/>
  <c r="AM4579" i="1"/>
  <c r="AM4578" i="1"/>
  <c r="AM4577" i="1"/>
  <c r="AM4576" i="1"/>
  <c r="AM4575" i="1"/>
  <c r="AM4574" i="1"/>
  <c r="AM4573" i="1"/>
  <c r="AM4572" i="1"/>
  <c r="AM4571" i="1"/>
  <c r="AM4570" i="1"/>
  <c r="AM4569" i="1"/>
  <c r="AM4568" i="1"/>
  <c r="AM4567" i="1"/>
  <c r="AM4566" i="1"/>
  <c r="AM4565" i="1"/>
  <c r="AM4564" i="1"/>
  <c r="AM4563" i="1"/>
  <c r="AM4562" i="1"/>
  <c r="AM4561" i="1"/>
  <c r="AM4560" i="1"/>
  <c r="AM4559" i="1"/>
  <c r="AM4558" i="1"/>
  <c r="AM4557" i="1"/>
  <c r="AM4556" i="1"/>
  <c r="AM4555" i="1"/>
  <c r="AM4554" i="1"/>
  <c r="AM4553" i="1"/>
  <c r="AM4552" i="1"/>
  <c r="AM4551" i="1"/>
  <c r="AM4550" i="1"/>
  <c r="AM4549" i="1"/>
  <c r="AM4548" i="1"/>
  <c r="AM4547" i="1"/>
  <c r="AM4546" i="1"/>
  <c r="AM4545" i="1"/>
  <c r="AM4544" i="1"/>
  <c r="AM4543" i="1"/>
  <c r="AM4542" i="1"/>
  <c r="AM4541" i="1"/>
  <c r="AM4540" i="1"/>
  <c r="AM4539" i="1"/>
  <c r="AM4538" i="1"/>
  <c r="AM4537" i="1"/>
  <c r="AM4536" i="1"/>
  <c r="AM4535" i="1"/>
  <c r="AM4534" i="1"/>
  <c r="AM4533" i="1"/>
  <c r="AM4532" i="1"/>
  <c r="AM4531" i="1"/>
  <c r="AM4530" i="1"/>
  <c r="AM4529" i="1"/>
  <c r="AM4528" i="1"/>
  <c r="AM4527" i="1"/>
  <c r="AM4526" i="1"/>
  <c r="AM4525" i="1"/>
  <c r="AM4524" i="1"/>
  <c r="AM4523" i="1"/>
  <c r="AM4522" i="1"/>
  <c r="AM4521" i="1"/>
  <c r="AM4520" i="1"/>
  <c r="AM4519" i="1"/>
  <c r="AM4518" i="1"/>
  <c r="AM4517" i="1"/>
  <c r="AM4516" i="1"/>
  <c r="AM4515" i="1"/>
  <c r="AM4514" i="1"/>
  <c r="AM4513" i="1"/>
  <c r="AM4512" i="1"/>
  <c r="AM4511" i="1"/>
  <c r="AM4510" i="1"/>
  <c r="AM4509" i="1"/>
  <c r="AM4508" i="1"/>
  <c r="AM4507" i="1"/>
  <c r="AM4506" i="1"/>
  <c r="AM4505" i="1"/>
  <c r="AM4504" i="1"/>
  <c r="AM4503" i="1"/>
  <c r="AM4502" i="1"/>
  <c r="AM4501" i="1"/>
  <c r="AM4500" i="1"/>
  <c r="AM4499" i="1"/>
  <c r="AM4498" i="1"/>
  <c r="AM4497" i="1"/>
  <c r="AM4496" i="1"/>
  <c r="AM4495" i="1"/>
  <c r="AM4494" i="1"/>
  <c r="AM4493" i="1"/>
  <c r="AM4492" i="1"/>
  <c r="AM4491" i="1"/>
  <c r="AM4490" i="1"/>
  <c r="AM4489" i="1"/>
  <c r="AM4488" i="1"/>
  <c r="AM4487" i="1"/>
  <c r="AM4486" i="1"/>
  <c r="AM4485" i="1"/>
  <c r="AM4484" i="1"/>
  <c r="AM4483" i="1"/>
  <c r="AM4482" i="1"/>
  <c r="AM4481" i="1"/>
  <c r="AM4480" i="1"/>
  <c r="AM4479" i="1"/>
  <c r="AM4478" i="1"/>
  <c r="AM4477" i="1"/>
  <c r="AM4476" i="1"/>
  <c r="AM4475" i="1"/>
  <c r="AM4474" i="1"/>
  <c r="AM4473" i="1"/>
  <c r="AM4472" i="1"/>
  <c r="AM4471" i="1"/>
  <c r="AM4470" i="1"/>
  <c r="AM4469" i="1"/>
  <c r="AM4468" i="1"/>
  <c r="AM4467" i="1"/>
  <c r="AM4466" i="1"/>
  <c r="AM4465" i="1"/>
  <c r="AM4464" i="1"/>
  <c r="AM4463" i="1"/>
  <c r="AM4462" i="1"/>
  <c r="AM4461" i="1"/>
  <c r="AM4460" i="1"/>
  <c r="AM4459" i="1"/>
  <c r="AM4458" i="1"/>
  <c r="AM4457" i="1"/>
  <c r="AM4456" i="1"/>
  <c r="AM4455" i="1"/>
  <c r="AM4454" i="1"/>
  <c r="AM4453" i="1"/>
  <c r="AM4452" i="1"/>
  <c r="AM4451" i="1"/>
  <c r="AM4450" i="1"/>
  <c r="AM4449" i="1"/>
  <c r="AM4448" i="1"/>
  <c r="AM4447" i="1"/>
  <c r="AM4446" i="1"/>
  <c r="AM4445" i="1"/>
  <c r="AM4444" i="1"/>
  <c r="AM4443" i="1"/>
  <c r="AM4442" i="1"/>
  <c r="AM4441" i="1"/>
  <c r="AM4440" i="1"/>
  <c r="AM4439" i="1"/>
  <c r="AM4438" i="1"/>
  <c r="AM4437" i="1"/>
  <c r="AM4436" i="1"/>
  <c r="AM4435" i="1"/>
  <c r="AM4434" i="1"/>
  <c r="AM4433" i="1"/>
  <c r="AM4432" i="1"/>
  <c r="AM4431" i="1"/>
  <c r="AM4430" i="1"/>
  <c r="AM4429" i="1"/>
  <c r="AM4428" i="1"/>
  <c r="AM4427" i="1"/>
  <c r="AM4426" i="1"/>
  <c r="AM4425" i="1"/>
  <c r="AM4424" i="1"/>
  <c r="AM4423" i="1"/>
  <c r="AM4422" i="1"/>
  <c r="AM4421" i="1"/>
  <c r="AM4420" i="1"/>
  <c r="AM4419" i="1"/>
  <c r="AM4418" i="1"/>
  <c r="AM4417" i="1"/>
  <c r="AM4416" i="1"/>
  <c r="AM4415" i="1"/>
  <c r="AM4414" i="1"/>
  <c r="AM4413" i="1"/>
  <c r="AM4412" i="1"/>
  <c r="AM4411" i="1"/>
  <c r="AM4410" i="1"/>
  <c r="AM4409" i="1"/>
  <c r="AM4408" i="1"/>
  <c r="AM4407" i="1"/>
  <c r="AM4406" i="1"/>
  <c r="AM4405" i="1"/>
  <c r="AM4404" i="1"/>
  <c r="AM4403" i="1"/>
  <c r="AM4402" i="1"/>
  <c r="AM4401" i="1"/>
  <c r="AM4400" i="1"/>
  <c r="AM4399" i="1"/>
  <c r="AM4398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M4386" i="1"/>
  <c r="AM4385" i="1"/>
  <c r="AM4384" i="1"/>
  <c r="AM4383" i="1"/>
  <c r="AM4382" i="1"/>
  <c r="AM4381" i="1"/>
  <c r="AM4380" i="1"/>
  <c r="AM4379" i="1"/>
  <c r="AM4378" i="1"/>
  <c r="AM4377" i="1"/>
  <c r="AM4376" i="1"/>
  <c r="AM4375" i="1"/>
  <c r="AM4374" i="1"/>
  <c r="AM4373" i="1"/>
  <c r="AM4372" i="1"/>
  <c r="AM4371" i="1"/>
  <c r="AM4370" i="1"/>
  <c r="AM4369" i="1"/>
  <c r="AM4368" i="1"/>
  <c r="AM4367" i="1"/>
  <c r="AM4366" i="1"/>
  <c r="AM4365" i="1"/>
  <c r="AM4364" i="1"/>
  <c r="AM4363" i="1"/>
  <c r="AM4362" i="1"/>
  <c r="AM4361" i="1"/>
  <c r="AM4360" i="1"/>
  <c r="AM4359" i="1"/>
  <c r="AM4358" i="1"/>
  <c r="AM4357" i="1"/>
  <c r="AM4356" i="1"/>
  <c r="AM4355" i="1"/>
  <c r="AM4354" i="1"/>
  <c r="AM4353" i="1"/>
  <c r="AM4352" i="1"/>
  <c r="AM4351" i="1"/>
  <c r="AM4350" i="1"/>
  <c r="AM4349" i="1"/>
  <c r="AM4348" i="1"/>
  <c r="AM4347" i="1"/>
  <c r="AM4346" i="1"/>
  <c r="AM4345" i="1"/>
  <c r="AM4344" i="1"/>
  <c r="AM4343" i="1"/>
  <c r="AM4342" i="1"/>
  <c r="AM4341" i="1"/>
  <c r="AM4340" i="1"/>
  <c r="AM4339" i="1"/>
  <c r="AM4338" i="1"/>
  <c r="AM4337" i="1"/>
  <c r="AM4336" i="1"/>
  <c r="AM4335" i="1"/>
  <c r="AM4334" i="1"/>
  <c r="AM4333" i="1"/>
  <c r="AM4332" i="1"/>
  <c r="AM4331" i="1"/>
  <c r="AM4330" i="1"/>
  <c r="AM4329" i="1"/>
  <c r="AM4328" i="1"/>
  <c r="AM4327" i="1"/>
  <c r="AM4326" i="1"/>
  <c r="AM4325" i="1"/>
  <c r="AM4324" i="1"/>
  <c r="AM4323" i="1"/>
  <c r="AM4322" i="1"/>
  <c r="AM4321" i="1"/>
  <c r="AM4320" i="1"/>
  <c r="AM4319" i="1"/>
  <c r="AM4318" i="1"/>
  <c r="AM4317" i="1"/>
  <c r="AM4316" i="1"/>
  <c r="AM4315" i="1"/>
  <c r="AM4314" i="1"/>
  <c r="AM4313" i="1"/>
  <c r="AM4312" i="1"/>
  <c r="AM4311" i="1"/>
  <c r="AM4310" i="1"/>
  <c r="AM4309" i="1"/>
  <c r="AM4308" i="1"/>
  <c r="AM4307" i="1"/>
  <c r="AM4306" i="1"/>
  <c r="AM4305" i="1"/>
  <c r="AM4304" i="1"/>
  <c r="AM4303" i="1"/>
  <c r="AM4302" i="1"/>
  <c r="AM4301" i="1"/>
  <c r="AM4300" i="1"/>
  <c r="AM4299" i="1"/>
  <c r="AM4298" i="1"/>
  <c r="AM4297" i="1"/>
  <c r="AM4296" i="1"/>
  <c r="AM4295" i="1"/>
  <c r="AM4294" i="1"/>
  <c r="AM4293" i="1"/>
  <c r="AM4292" i="1"/>
  <c r="AM4291" i="1"/>
  <c r="AM4290" i="1"/>
  <c r="AM4289" i="1"/>
  <c r="AM4288" i="1"/>
  <c r="AM4287" i="1"/>
  <c r="AM4286" i="1"/>
  <c r="AM4285" i="1"/>
  <c r="AM4284" i="1"/>
  <c r="AM4283" i="1"/>
  <c r="AM4282" i="1"/>
  <c r="AM4281" i="1"/>
  <c r="AM4280" i="1"/>
  <c r="AM4279" i="1"/>
  <c r="AM4278" i="1"/>
  <c r="AM4277" i="1"/>
  <c r="AM4276" i="1"/>
  <c r="AM4275" i="1"/>
  <c r="AM4274" i="1"/>
  <c r="AM4273" i="1"/>
  <c r="AM4272" i="1"/>
  <c r="AM4271" i="1"/>
  <c r="AM4270" i="1"/>
  <c r="AM4269" i="1"/>
  <c r="AM4268" i="1"/>
  <c r="AM4267" i="1"/>
  <c r="AM4266" i="1"/>
  <c r="AM4265" i="1"/>
  <c r="AM4264" i="1"/>
  <c r="AM4263" i="1"/>
  <c r="AM4262" i="1"/>
  <c r="AM4261" i="1"/>
  <c r="AM4260" i="1"/>
  <c r="AM4259" i="1"/>
  <c r="AM4258" i="1"/>
  <c r="AM4257" i="1"/>
  <c r="AM4256" i="1"/>
  <c r="AM4255" i="1"/>
  <c r="AM4254" i="1"/>
  <c r="AM4253" i="1"/>
  <c r="AM4252" i="1"/>
  <c r="AM4251" i="1"/>
  <c r="AM4250" i="1"/>
  <c r="AM4249" i="1"/>
  <c r="AM4248" i="1"/>
  <c r="AM4247" i="1"/>
  <c r="AM4246" i="1"/>
  <c r="AM4245" i="1"/>
  <c r="AM4244" i="1"/>
  <c r="AM4243" i="1"/>
  <c r="AM4242" i="1"/>
  <c r="AM4241" i="1"/>
  <c r="AM4240" i="1"/>
  <c r="AM4239" i="1"/>
  <c r="AM4238" i="1"/>
  <c r="AM4237" i="1"/>
  <c r="AM4236" i="1"/>
  <c r="AM4235" i="1"/>
  <c r="AM4234" i="1"/>
  <c r="AM4233" i="1"/>
  <c r="AM4232" i="1"/>
  <c r="AM4231" i="1"/>
  <c r="AM4230" i="1"/>
  <c r="AM4229" i="1"/>
  <c r="AM4228" i="1"/>
  <c r="AM4227" i="1"/>
  <c r="AM4226" i="1"/>
  <c r="AM4225" i="1"/>
  <c r="AM4224" i="1"/>
  <c r="AM4223" i="1"/>
  <c r="AM4222" i="1"/>
  <c r="AM4221" i="1"/>
  <c r="AM4220" i="1"/>
  <c r="AM4219" i="1"/>
  <c r="AM4218" i="1"/>
  <c r="AM4217" i="1"/>
  <c r="AM4216" i="1"/>
  <c r="AM4215" i="1"/>
  <c r="AM4214" i="1"/>
  <c r="AM4213" i="1"/>
  <c r="AM4212" i="1"/>
  <c r="AM4211" i="1"/>
  <c r="AM4210" i="1"/>
  <c r="AM4209" i="1"/>
  <c r="AM4208" i="1"/>
  <c r="AM4207" i="1"/>
  <c r="AM4206" i="1"/>
  <c r="AM4205" i="1"/>
  <c r="AM4204" i="1"/>
  <c r="AM4203" i="1"/>
  <c r="AM4202" i="1"/>
  <c r="AM4201" i="1"/>
  <c r="AM4200" i="1"/>
  <c r="AM4199" i="1"/>
  <c r="AM4198" i="1"/>
  <c r="AM4197" i="1"/>
  <c r="AM4196" i="1"/>
  <c r="AM4195" i="1"/>
  <c r="AM4194" i="1"/>
  <c r="AM4193" i="1"/>
  <c r="AM4192" i="1"/>
  <c r="AM4191" i="1"/>
  <c r="AM4190" i="1"/>
  <c r="AM4189" i="1"/>
  <c r="AM4188" i="1"/>
  <c r="AM4187" i="1"/>
  <c r="AM4186" i="1"/>
  <c r="AM4185" i="1"/>
  <c r="AM4184" i="1"/>
  <c r="AM4183" i="1"/>
  <c r="AM4182" i="1"/>
  <c r="AM4181" i="1"/>
  <c r="AM4180" i="1"/>
  <c r="AM4179" i="1"/>
  <c r="AM4178" i="1"/>
  <c r="AM4177" i="1"/>
  <c r="AM4176" i="1"/>
  <c r="AM4175" i="1"/>
  <c r="AM4174" i="1"/>
  <c r="AM4173" i="1"/>
  <c r="AM4172" i="1"/>
  <c r="AM4171" i="1"/>
  <c r="AM4170" i="1"/>
  <c r="AM4169" i="1"/>
  <c r="AM4168" i="1"/>
  <c r="AM4167" i="1"/>
  <c r="AM4166" i="1"/>
  <c r="AM4165" i="1"/>
  <c r="AM4164" i="1"/>
  <c r="AM4163" i="1"/>
  <c r="AM4162" i="1"/>
  <c r="AM4161" i="1"/>
  <c r="AM4160" i="1"/>
  <c r="AM4159" i="1"/>
  <c r="AM4158" i="1"/>
  <c r="AM4157" i="1"/>
  <c r="AM4156" i="1"/>
  <c r="AM4155" i="1"/>
  <c r="AM4154" i="1"/>
  <c r="AM4153" i="1"/>
  <c r="AM4152" i="1"/>
  <c r="AM4151" i="1"/>
  <c r="AM4150" i="1"/>
  <c r="AM4149" i="1"/>
  <c r="AM4148" i="1"/>
  <c r="AM4147" i="1"/>
  <c r="AM4146" i="1"/>
  <c r="AM4145" i="1"/>
  <c r="AM4144" i="1"/>
  <c r="AM4143" i="1"/>
  <c r="AM4142" i="1"/>
  <c r="AM4141" i="1"/>
  <c r="AM4140" i="1"/>
  <c r="AM4139" i="1"/>
  <c r="AM4138" i="1"/>
  <c r="AM4137" i="1"/>
  <c r="AM4136" i="1"/>
  <c r="AM4135" i="1"/>
  <c r="AM4134" i="1"/>
  <c r="AM4133" i="1"/>
  <c r="AM4132" i="1"/>
  <c r="AM4131" i="1"/>
  <c r="AM4130" i="1"/>
  <c r="AM4129" i="1"/>
  <c r="AM4128" i="1"/>
  <c r="AM4127" i="1"/>
  <c r="AM4126" i="1"/>
  <c r="AM4125" i="1"/>
  <c r="AM4124" i="1"/>
  <c r="AM4123" i="1"/>
  <c r="AM4122" i="1"/>
  <c r="AM4121" i="1"/>
  <c r="AM4120" i="1"/>
  <c r="AM4119" i="1"/>
  <c r="AM4118" i="1"/>
  <c r="AM4117" i="1"/>
  <c r="AM4116" i="1"/>
  <c r="AM4115" i="1"/>
  <c r="AM4114" i="1"/>
  <c r="AM4113" i="1"/>
  <c r="AM4112" i="1"/>
  <c r="AM4111" i="1"/>
  <c r="AM4110" i="1"/>
  <c r="AM4109" i="1"/>
  <c r="AM4108" i="1"/>
  <c r="AM4107" i="1"/>
  <c r="AM4106" i="1"/>
  <c r="AM4105" i="1"/>
  <c r="AM4104" i="1"/>
  <c r="AM4103" i="1"/>
  <c r="AM4102" i="1"/>
  <c r="AM4101" i="1"/>
  <c r="AM4100" i="1"/>
  <c r="AM4099" i="1"/>
  <c r="AM4098" i="1"/>
  <c r="AM4097" i="1"/>
  <c r="AM4096" i="1"/>
  <c r="AM4095" i="1"/>
  <c r="AM4094" i="1"/>
  <c r="AM4093" i="1"/>
  <c r="AM4092" i="1"/>
  <c r="AM4091" i="1"/>
  <c r="AM4090" i="1"/>
  <c r="AM4089" i="1"/>
  <c r="AM4088" i="1"/>
  <c r="AM4087" i="1"/>
  <c r="AM4086" i="1"/>
  <c r="AM4085" i="1"/>
  <c r="AM4084" i="1"/>
  <c r="AM4083" i="1"/>
  <c r="AM4082" i="1"/>
  <c r="AM4081" i="1"/>
  <c r="AM4080" i="1"/>
  <c r="AM4079" i="1"/>
  <c r="AM4078" i="1"/>
  <c r="AM4077" i="1"/>
  <c r="AM4076" i="1"/>
  <c r="AM4075" i="1"/>
  <c r="AM4074" i="1"/>
  <c r="AM4073" i="1"/>
  <c r="AM4072" i="1"/>
  <c r="AM4071" i="1"/>
  <c r="AM4070" i="1"/>
  <c r="AM4069" i="1"/>
  <c r="AM4068" i="1"/>
  <c r="AM4067" i="1"/>
  <c r="AM4066" i="1"/>
  <c r="AM4065" i="1"/>
  <c r="AM4064" i="1"/>
  <c r="AM4063" i="1"/>
  <c r="AM4062" i="1"/>
  <c r="AM4061" i="1"/>
  <c r="AM4060" i="1"/>
  <c r="AM4059" i="1"/>
  <c r="AM4058" i="1"/>
  <c r="AM4057" i="1"/>
  <c r="AM4056" i="1"/>
  <c r="AM4055" i="1"/>
  <c r="AM4054" i="1"/>
  <c r="AM4053" i="1"/>
  <c r="AM4052" i="1"/>
  <c r="AM4051" i="1"/>
  <c r="AM4050" i="1"/>
  <c r="AM4049" i="1"/>
  <c r="AM4048" i="1"/>
  <c r="AM4047" i="1"/>
  <c r="AM4046" i="1"/>
  <c r="AM4045" i="1"/>
  <c r="AM4044" i="1"/>
  <c r="AM4043" i="1"/>
  <c r="AM4042" i="1"/>
  <c r="AM4041" i="1"/>
  <c r="AM4040" i="1"/>
  <c r="AM4039" i="1"/>
  <c r="AM4038" i="1"/>
  <c r="AM4037" i="1"/>
  <c r="AM4036" i="1"/>
  <c r="AM4035" i="1"/>
  <c r="AM4034" i="1"/>
  <c r="AM4033" i="1"/>
  <c r="AM4032" i="1"/>
  <c r="AM4031" i="1"/>
  <c r="AM4030" i="1"/>
  <c r="AM4029" i="1"/>
  <c r="AM4028" i="1"/>
  <c r="AM4027" i="1"/>
  <c r="AM4026" i="1"/>
  <c r="AM4025" i="1"/>
  <c r="AM4024" i="1"/>
  <c r="AM4023" i="1"/>
  <c r="AM4022" i="1"/>
  <c r="AM4021" i="1"/>
  <c r="AM4020" i="1"/>
  <c r="AM4019" i="1"/>
  <c r="AM4018" i="1"/>
  <c r="AM4017" i="1"/>
  <c r="AM4016" i="1"/>
  <c r="AM4015" i="1"/>
  <c r="AM4014" i="1"/>
  <c r="AM4013" i="1"/>
  <c r="AM4012" i="1"/>
  <c r="AM4011" i="1"/>
  <c r="AM4010" i="1"/>
  <c r="AM4009" i="1"/>
  <c r="AM4008" i="1"/>
  <c r="AM4007" i="1"/>
  <c r="AM4006" i="1"/>
  <c r="AM4005" i="1"/>
  <c r="AM4004" i="1"/>
  <c r="AM4003" i="1"/>
  <c r="AM4002" i="1"/>
  <c r="AM4001" i="1"/>
  <c r="AM4000" i="1"/>
  <c r="AM3999" i="1"/>
  <c r="AM3998" i="1"/>
  <c r="AM3997" i="1"/>
  <c r="AM3996" i="1"/>
  <c r="AM3995" i="1"/>
  <c r="AM3994" i="1"/>
  <c r="AM3993" i="1"/>
  <c r="AM3992" i="1"/>
  <c r="AM3991" i="1"/>
  <c r="AM3990" i="1"/>
  <c r="AM3989" i="1"/>
  <c r="AM3988" i="1"/>
  <c r="AM3987" i="1"/>
  <c r="AM3986" i="1"/>
  <c r="AM3985" i="1"/>
  <c r="AM3984" i="1"/>
  <c r="AM3983" i="1"/>
  <c r="AM3982" i="1"/>
  <c r="AM3981" i="1"/>
  <c r="AM3980" i="1"/>
  <c r="AM3979" i="1"/>
  <c r="AM3978" i="1"/>
  <c r="AM3977" i="1"/>
  <c r="AM3976" i="1"/>
  <c r="AM3975" i="1"/>
  <c r="AM3974" i="1"/>
  <c r="AM3973" i="1"/>
  <c r="AM3972" i="1"/>
  <c r="AM3971" i="1"/>
  <c r="AM3970" i="1"/>
  <c r="AM3969" i="1"/>
  <c r="AM3968" i="1"/>
  <c r="AM3967" i="1"/>
  <c r="AM3966" i="1"/>
  <c r="AM3965" i="1"/>
  <c r="AM3964" i="1"/>
  <c r="AM3963" i="1"/>
  <c r="AM3962" i="1"/>
  <c r="AM3961" i="1"/>
  <c r="AM3960" i="1"/>
  <c r="AM3959" i="1"/>
  <c r="AM3958" i="1"/>
  <c r="AM3957" i="1"/>
  <c r="AM3956" i="1"/>
  <c r="AM3955" i="1"/>
  <c r="AM3954" i="1"/>
  <c r="AM3953" i="1"/>
  <c r="AM3952" i="1"/>
  <c r="AM3951" i="1"/>
  <c r="AM3950" i="1"/>
  <c r="AM3949" i="1"/>
  <c r="AM3948" i="1"/>
  <c r="AM3947" i="1"/>
  <c r="AM3946" i="1"/>
  <c r="AM3945" i="1"/>
  <c r="AM3944" i="1"/>
  <c r="AM3943" i="1"/>
  <c r="AM3942" i="1"/>
  <c r="AM3941" i="1"/>
  <c r="AM3940" i="1"/>
  <c r="AM3939" i="1"/>
  <c r="AM3938" i="1"/>
  <c r="AM3937" i="1"/>
  <c r="AM3936" i="1"/>
  <c r="AM3935" i="1"/>
  <c r="AM3934" i="1"/>
  <c r="AM3933" i="1"/>
  <c r="AM3932" i="1"/>
  <c r="AM3931" i="1"/>
  <c r="AM3930" i="1"/>
  <c r="AM3929" i="1"/>
  <c r="AM3928" i="1"/>
  <c r="AM3927" i="1"/>
  <c r="AM3926" i="1"/>
  <c r="AM3925" i="1"/>
  <c r="AM3924" i="1"/>
  <c r="AM3923" i="1"/>
  <c r="AM3922" i="1"/>
  <c r="AM3921" i="1"/>
  <c r="AM3920" i="1"/>
  <c r="AM3919" i="1"/>
  <c r="AM3918" i="1"/>
  <c r="AM3917" i="1"/>
  <c r="AM3916" i="1"/>
  <c r="AM3915" i="1"/>
  <c r="AM3914" i="1"/>
  <c r="AM3913" i="1"/>
  <c r="AM3912" i="1"/>
  <c r="AM3911" i="1"/>
  <c r="AM3910" i="1"/>
  <c r="AM3909" i="1"/>
  <c r="AM3908" i="1"/>
  <c r="AM3907" i="1"/>
  <c r="AM3906" i="1"/>
  <c r="AM3905" i="1"/>
  <c r="AM3904" i="1"/>
  <c r="AM3903" i="1"/>
  <c r="AM3902" i="1"/>
  <c r="AM3901" i="1"/>
  <c r="AM3900" i="1"/>
  <c r="AM3899" i="1"/>
  <c r="AM3898" i="1"/>
  <c r="AM3897" i="1"/>
  <c r="AM3896" i="1"/>
  <c r="AM3895" i="1"/>
  <c r="AM3894" i="1"/>
  <c r="AM3893" i="1"/>
  <c r="AM3892" i="1"/>
  <c r="AM3891" i="1"/>
  <c r="AM3890" i="1"/>
  <c r="AM3889" i="1"/>
  <c r="AM3888" i="1"/>
  <c r="AM3887" i="1"/>
  <c r="AM3886" i="1"/>
  <c r="AM3885" i="1"/>
  <c r="AM3884" i="1"/>
  <c r="AM3883" i="1"/>
  <c r="AM3882" i="1"/>
  <c r="AM3881" i="1"/>
  <c r="AM3880" i="1"/>
  <c r="AM3879" i="1"/>
  <c r="AM3878" i="1"/>
  <c r="AM3877" i="1"/>
  <c r="AM3876" i="1"/>
  <c r="AM3875" i="1"/>
  <c r="AM3874" i="1"/>
  <c r="AM3873" i="1"/>
  <c r="AM3872" i="1"/>
  <c r="AM3871" i="1"/>
  <c r="AM3870" i="1"/>
  <c r="AM3869" i="1"/>
  <c r="AM3868" i="1"/>
  <c r="AM3867" i="1"/>
  <c r="AM3866" i="1"/>
  <c r="AM3865" i="1"/>
  <c r="AM3864" i="1"/>
  <c r="AM3863" i="1"/>
  <c r="AM3862" i="1"/>
  <c r="AM3861" i="1"/>
  <c r="AM3860" i="1"/>
  <c r="AM3859" i="1"/>
  <c r="AM3858" i="1"/>
  <c r="AM3857" i="1"/>
  <c r="AM3856" i="1"/>
  <c r="AM3855" i="1"/>
  <c r="AM3854" i="1"/>
  <c r="AM3853" i="1"/>
  <c r="AM3852" i="1"/>
  <c r="AM3851" i="1"/>
  <c r="AM3850" i="1"/>
  <c r="AM3849" i="1"/>
  <c r="AM3848" i="1"/>
  <c r="AM3847" i="1"/>
  <c r="AM3846" i="1"/>
  <c r="AM3845" i="1"/>
  <c r="AM3844" i="1"/>
  <c r="AM3843" i="1"/>
  <c r="AM3842" i="1"/>
  <c r="AM3841" i="1"/>
  <c r="AM3840" i="1"/>
  <c r="AM3839" i="1"/>
  <c r="AM3838" i="1"/>
  <c r="AM3837" i="1"/>
  <c r="AM3836" i="1"/>
  <c r="AM3835" i="1"/>
  <c r="AM3834" i="1"/>
  <c r="AM3833" i="1"/>
  <c r="AM3832" i="1"/>
  <c r="AM3831" i="1"/>
  <c r="AM3830" i="1"/>
  <c r="AM3829" i="1"/>
  <c r="AM3828" i="1"/>
  <c r="AM3827" i="1"/>
  <c r="AM3826" i="1"/>
  <c r="AM3825" i="1"/>
  <c r="AM3824" i="1"/>
  <c r="AM3823" i="1"/>
  <c r="AM3822" i="1"/>
  <c r="AM3821" i="1"/>
  <c r="AM3820" i="1"/>
  <c r="AM3819" i="1"/>
  <c r="AM3818" i="1"/>
  <c r="AM3817" i="1"/>
  <c r="AM3816" i="1"/>
  <c r="AM3815" i="1"/>
  <c r="AM3814" i="1"/>
  <c r="AM3813" i="1"/>
  <c r="AM3812" i="1"/>
  <c r="AM3811" i="1"/>
  <c r="AM3810" i="1"/>
  <c r="AM3809" i="1"/>
  <c r="AM3808" i="1"/>
  <c r="AM3807" i="1"/>
  <c r="AM3806" i="1"/>
  <c r="AM3805" i="1"/>
  <c r="AM3804" i="1"/>
  <c r="AM3803" i="1"/>
  <c r="AM3802" i="1"/>
  <c r="AM3801" i="1"/>
  <c r="AM3800" i="1"/>
  <c r="AM3799" i="1"/>
  <c r="AM3798" i="1"/>
  <c r="AM3797" i="1"/>
  <c r="AM3796" i="1"/>
  <c r="AM3795" i="1"/>
  <c r="AM3794" i="1"/>
  <c r="AM3793" i="1"/>
  <c r="AM3792" i="1"/>
  <c r="AM3791" i="1"/>
  <c r="AM3790" i="1"/>
  <c r="AM3789" i="1"/>
  <c r="AM3788" i="1"/>
  <c r="AM3787" i="1"/>
  <c r="AM3786" i="1"/>
  <c r="AM3785" i="1"/>
  <c r="AM3784" i="1"/>
  <c r="AM3783" i="1"/>
  <c r="AM3782" i="1"/>
  <c r="AM3781" i="1"/>
  <c r="AM3780" i="1"/>
  <c r="AM3779" i="1"/>
  <c r="AM3778" i="1"/>
  <c r="AM3777" i="1"/>
  <c r="AM3776" i="1"/>
  <c r="AM3775" i="1"/>
  <c r="AM3774" i="1"/>
  <c r="AM3773" i="1"/>
  <c r="AM3772" i="1"/>
  <c r="AM3771" i="1"/>
  <c r="AM3770" i="1"/>
  <c r="AM3769" i="1"/>
  <c r="AM3768" i="1"/>
  <c r="AM3767" i="1"/>
  <c r="AM3766" i="1"/>
  <c r="AM3765" i="1"/>
  <c r="AM3764" i="1"/>
  <c r="AM3763" i="1"/>
  <c r="AM3762" i="1"/>
  <c r="AM3761" i="1"/>
  <c r="AM3760" i="1"/>
  <c r="AM3759" i="1"/>
  <c r="AM3758" i="1"/>
  <c r="AM3757" i="1"/>
  <c r="AM3756" i="1"/>
  <c r="AM3755" i="1"/>
  <c r="AM3754" i="1"/>
  <c r="AM3753" i="1"/>
  <c r="AM3752" i="1"/>
  <c r="AM3751" i="1"/>
  <c r="AM3750" i="1"/>
  <c r="AM3749" i="1"/>
  <c r="AM3748" i="1"/>
  <c r="AM3747" i="1"/>
  <c r="AM3746" i="1"/>
  <c r="AM3745" i="1"/>
  <c r="AM3744" i="1"/>
  <c r="AM3743" i="1"/>
  <c r="AM3742" i="1"/>
  <c r="AM3741" i="1"/>
  <c r="AM3740" i="1"/>
  <c r="AM3739" i="1"/>
  <c r="AM3738" i="1"/>
  <c r="AM3737" i="1"/>
  <c r="AM3736" i="1"/>
  <c r="AM3735" i="1"/>
  <c r="AM3734" i="1"/>
  <c r="AM3733" i="1"/>
  <c r="AM3732" i="1"/>
  <c r="AM3731" i="1"/>
  <c r="AM3730" i="1"/>
  <c r="AM3729" i="1"/>
  <c r="AM3728" i="1"/>
  <c r="AM3727" i="1"/>
  <c r="AM3726" i="1"/>
  <c r="AM3725" i="1"/>
  <c r="AM3724" i="1"/>
  <c r="AM3723" i="1"/>
  <c r="AM3722" i="1"/>
  <c r="AM3721" i="1"/>
  <c r="AM3720" i="1"/>
  <c r="AM3719" i="1"/>
  <c r="AM3718" i="1"/>
  <c r="AM3717" i="1"/>
  <c r="AM3716" i="1"/>
  <c r="AM3715" i="1"/>
  <c r="AM3714" i="1"/>
  <c r="AM3713" i="1"/>
  <c r="AM3712" i="1"/>
  <c r="AM3711" i="1"/>
  <c r="AM3710" i="1"/>
  <c r="AM3709" i="1"/>
  <c r="AM3708" i="1"/>
  <c r="AM3707" i="1"/>
  <c r="AM3706" i="1"/>
  <c r="AM3705" i="1"/>
  <c r="AM3704" i="1"/>
  <c r="AM3703" i="1"/>
  <c r="AM3702" i="1"/>
  <c r="AM3701" i="1"/>
  <c r="AM3700" i="1"/>
  <c r="AM3699" i="1"/>
  <c r="AM3698" i="1"/>
  <c r="AM3697" i="1"/>
  <c r="AM3696" i="1"/>
  <c r="AM3695" i="1"/>
  <c r="AM3694" i="1"/>
  <c r="AM3693" i="1"/>
  <c r="AM3692" i="1"/>
  <c r="AM3691" i="1"/>
  <c r="AM3690" i="1"/>
  <c r="AM3689" i="1"/>
  <c r="AM3688" i="1"/>
  <c r="AM3687" i="1"/>
  <c r="AM3686" i="1"/>
  <c r="AM3685" i="1"/>
  <c r="AM3684" i="1"/>
  <c r="AM3683" i="1"/>
  <c r="AM3682" i="1"/>
  <c r="AM3681" i="1"/>
  <c r="AM3680" i="1"/>
  <c r="AM3679" i="1"/>
  <c r="AM3678" i="1"/>
  <c r="AM3677" i="1"/>
  <c r="AM3676" i="1"/>
  <c r="AM3675" i="1"/>
  <c r="AM3674" i="1"/>
  <c r="AM3673" i="1"/>
  <c r="AM3672" i="1"/>
  <c r="AM3671" i="1"/>
  <c r="AM3670" i="1"/>
  <c r="AM3669" i="1"/>
  <c r="AM3668" i="1"/>
  <c r="AM3667" i="1"/>
  <c r="AM3666" i="1"/>
  <c r="AM3665" i="1"/>
  <c r="AM3664" i="1"/>
  <c r="AM3663" i="1"/>
  <c r="AM3662" i="1"/>
  <c r="AM3661" i="1"/>
  <c r="AM3660" i="1"/>
  <c r="AM3659" i="1"/>
  <c r="AM3658" i="1"/>
  <c r="AM3657" i="1"/>
  <c r="AM3656" i="1"/>
  <c r="AM3655" i="1"/>
  <c r="AM3654" i="1"/>
  <c r="AM3653" i="1"/>
  <c r="AM3652" i="1"/>
  <c r="AM3651" i="1"/>
  <c r="AM3650" i="1"/>
  <c r="AM3649" i="1"/>
  <c r="AM3648" i="1"/>
  <c r="AM3647" i="1"/>
  <c r="AM3646" i="1"/>
  <c r="AM3645" i="1"/>
  <c r="AM3644" i="1"/>
  <c r="AM3643" i="1"/>
  <c r="AM3642" i="1"/>
  <c r="AM3641" i="1"/>
  <c r="AM3640" i="1"/>
  <c r="AM3639" i="1"/>
  <c r="AM3638" i="1"/>
  <c r="AM3637" i="1"/>
  <c r="AM3636" i="1"/>
  <c r="AM3635" i="1"/>
  <c r="AM3634" i="1"/>
  <c r="AM3633" i="1"/>
  <c r="AM3632" i="1"/>
  <c r="AM3631" i="1"/>
  <c r="AM3630" i="1"/>
  <c r="AM3629" i="1"/>
  <c r="AM3628" i="1"/>
  <c r="AM3627" i="1"/>
  <c r="AM3626" i="1"/>
  <c r="AM3625" i="1"/>
  <c r="AM3624" i="1"/>
  <c r="AM3623" i="1"/>
  <c r="AM3622" i="1"/>
  <c r="AM3621" i="1"/>
  <c r="AM3620" i="1"/>
  <c r="AM3619" i="1"/>
  <c r="AM3618" i="1"/>
  <c r="AM3617" i="1"/>
  <c r="AM3616" i="1"/>
  <c r="AM3615" i="1"/>
  <c r="AM3614" i="1"/>
  <c r="AM3613" i="1"/>
  <c r="AM3612" i="1"/>
  <c r="AM3611" i="1"/>
  <c r="AM3610" i="1"/>
  <c r="AM3609" i="1"/>
  <c r="AM3608" i="1"/>
  <c r="AM3607" i="1"/>
  <c r="AM3606" i="1"/>
  <c r="AM3605" i="1"/>
  <c r="AM3604" i="1"/>
  <c r="AM3603" i="1"/>
  <c r="AM3602" i="1"/>
  <c r="AM3601" i="1"/>
  <c r="AM3600" i="1"/>
  <c r="AM3599" i="1"/>
  <c r="AM3598" i="1"/>
  <c r="AM3597" i="1"/>
  <c r="AM3596" i="1"/>
  <c r="AM3595" i="1"/>
  <c r="AM3594" i="1"/>
  <c r="AM3593" i="1"/>
  <c r="AM3592" i="1"/>
  <c r="AM3591" i="1"/>
  <c r="AM3590" i="1"/>
  <c r="AM3589" i="1"/>
  <c r="AM3588" i="1"/>
  <c r="AM3587" i="1"/>
  <c r="AM3586" i="1"/>
  <c r="AM3585" i="1"/>
  <c r="AM3584" i="1"/>
  <c r="AM3583" i="1"/>
  <c r="AM3582" i="1"/>
  <c r="AM3581" i="1"/>
  <c r="AM3580" i="1"/>
  <c r="AM3579" i="1"/>
  <c r="AM3578" i="1"/>
  <c r="AM3577" i="1"/>
  <c r="AM3576" i="1"/>
  <c r="AM3575" i="1"/>
  <c r="AM3574" i="1"/>
  <c r="AM3573" i="1"/>
  <c r="AM3572" i="1"/>
  <c r="AM3571" i="1"/>
  <c r="AM3570" i="1"/>
  <c r="AM3569" i="1"/>
  <c r="AM3568" i="1"/>
  <c r="AM3567" i="1"/>
  <c r="AM3566" i="1"/>
  <c r="AM3565" i="1"/>
  <c r="AM3564" i="1"/>
  <c r="AM3563" i="1"/>
  <c r="AM3562" i="1"/>
  <c r="AM3561" i="1"/>
  <c r="AM3560" i="1"/>
  <c r="AM3559" i="1"/>
  <c r="AM3558" i="1"/>
  <c r="AM3557" i="1"/>
  <c r="AM3556" i="1"/>
  <c r="AM3555" i="1"/>
  <c r="AM3554" i="1"/>
  <c r="AM3553" i="1"/>
  <c r="AM3552" i="1"/>
  <c r="AM3551" i="1"/>
  <c r="AM3550" i="1"/>
  <c r="AM3549" i="1"/>
  <c r="AM3548" i="1"/>
  <c r="AM3547" i="1"/>
  <c r="AM3546" i="1"/>
  <c r="AM3545" i="1"/>
  <c r="AM3544" i="1"/>
  <c r="AM3543" i="1"/>
  <c r="AM3542" i="1"/>
  <c r="AM3541" i="1"/>
  <c r="AM3540" i="1"/>
  <c r="AM3539" i="1"/>
  <c r="AM3538" i="1"/>
  <c r="AM3537" i="1"/>
  <c r="AM3536" i="1"/>
  <c r="AM3535" i="1"/>
  <c r="AM3534" i="1"/>
  <c r="AM3533" i="1"/>
  <c r="AM3532" i="1"/>
  <c r="AM3531" i="1"/>
  <c r="AM3530" i="1"/>
  <c r="AM3529" i="1"/>
  <c r="AM3528" i="1"/>
  <c r="AM3527" i="1"/>
  <c r="AM3526" i="1"/>
  <c r="AM3525" i="1"/>
  <c r="AM3524" i="1"/>
  <c r="AM3523" i="1"/>
  <c r="AM3522" i="1"/>
  <c r="AM3521" i="1"/>
  <c r="AM3520" i="1"/>
  <c r="AM3519" i="1"/>
  <c r="AM3518" i="1"/>
  <c r="AM3517" i="1"/>
  <c r="AM3516" i="1"/>
  <c r="AM3515" i="1"/>
  <c r="AM3514" i="1"/>
  <c r="AM3513" i="1"/>
  <c r="AM3512" i="1"/>
  <c r="AM3511" i="1"/>
  <c r="AM3510" i="1"/>
  <c r="AM3509" i="1"/>
  <c r="AM3508" i="1"/>
  <c r="AM3507" i="1"/>
  <c r="AM3506" i="1"/>
  <c r="AM3505" i="1"/>
  <c r="AM3504" i="1"/>
  <c r="AM3503" i="1"/>
  <c r="AM3502" i="1"/>
  <c r="AM3501" i="1"/>
  <c r="AM3500" i="1"/>
  <c r="AM3499" i="1"/>
  <c r="AM3498" i="1"/>
  <c r="AM3497" i="1"/>
  <c r="AM3496" i="1"/>
  <c r="AM3495" i="1"/>
  <c r="AM3494" i="1"/>
  <c r="AM3493" i="1"/>
  <c r="AM3492" i="1"/>
  <c r="AM3491" i="1"/>
  <c r="AM3490" i="1"/>
  <c r="AM3489" i="1"/>
  <c r="AM3488" i="1"/>
  <c r="AM3487" i="1"/>
  <c r="AM3486" i="1"/>
  <c r="AM3485" i="1"/>
  <c r="AM3484" i="1"/>
  <c r="AM3483" i="1"/>
  <c r="AM3482" i="1"/>
  <c r="AM3481" i="1"/>
  <c r="AM3480" i="1"/>
  <c r="AM3479" i="1"/>
  <c r="AM3478" i="1"/>
  <c r="AM3477" i="1"/>
  <c r="AM3476" i="1"/>
  <c r="AM3475" i="1"/>
  <c r="AM3474" i="1"/>
  <c r="AM3473" i="1"/>
  <c r="AM3472" i="1"/>
  <c r="AM3471" i="1"/>
  <c r="AM3470" i="1"/>
  <c r="AM3469" i="1"/>
  <c r="AM3468" i="1"/>
  <c r="AM3467" i="1"/>
  <c r="AM3466" i="1"/>
  <c r="AM3465" i="1"/>
  <c r="AM3464" i="1"/>
  <c r="AM3463" i="1"/>
  <c r="AM3462" i="1"/>
  <c r="AM3461" i="1"/>
  <c r="AM3460" i="1"/>
  <c r="AM3459" i="1"/>
  <c r="AM3458" i="1"/>
  <c r="AM3457" i="1"/>
  <c r="AM3456" i="1"/>
  <c r="AM3455" i="1"/>
  <c r="AM3454" i="1"/>
  <c r="AM3453" i="1"/>
  <c r="AM3452" i="1"/>
  <c r="AM3451" i="1"/>
  <c r="AM3450" i="1"/>
  <c r="AM3449" i="1"/>
  <c r="AM3448" i="1"/>
  <c r="AM3447" i="1"/>
  <c r="AM3446" i="1"/>
  <c r="AM3445" i="1"/>
  <c r="AM3444" i="1"/>
  <c r="AM3443" i="1"/>
  <c r="AM3442" i="1"/>
  <c r="AM3441" i="1"/>
  <c r="AM3440" i="1"/>
  <c r="AM3439" i="1"/>
  <c r="AM3438" i="1"/>
  <c r="AM3437" i="1"/>
  <c r="AM3436" i="1"/>
  <c r="AM3435" i="1"/>
  <c r="AM3434" i="1"/>
  <c r="AM3433" i="1"/>
  <c r="AM3432" i="1"/>
  <c r="AM3431" i="1"/>
  <c r="AM3430" i="1"/>
  <c r="AM3429" i="1"/>
  <c r="AM3428" i="1"/>
  <c r="AM3427" i="1"/>
  <c r="AM3426" i="1"/>
  <c r="AM3425" i="1"/>
  <c r="AM3424" i="1"/>
  <c r="AM3423" i="1"/>
  <c r="AM3422" i="1"/>
  <c r="AM3421" i="1"/>
  <c r="AM3420" i="1"/>
  <c r="AM3419" i="1"/>
  <c r="AM3418" i="1"/>
  <c r="AM3417" i="1"/>
  <c r="AM3416" i="1"/>
  <c r="AM3415" i="1"/>
  <c r="AM3414" i="1"/>
  <c r="AM3413" i="1"/>
  <c r="AM3412" i="1"/>
  <c r="AM3411" i="1"/>
  <c r="AM3410" i="1"/>
  <c r="AM3409" i="1"/>
  <c r="AM3408" i="1"/>
  <c r="AM3407" i="1"/>
  <c r="AM3406" i="1"/>
  <c r="AM3405" i="1"/>
  <c r="AM3404" i="1"/>
  <c r="AM3403" i="1"/>
  <c r="AM3402" i="1"/>
  <c r="AM3401" i="1"/>
  <c r="AM3400" i="1"/>
  <c r="AM3399" i="1"/>
  <c r="AM3398" i="1"/>
  <c r="AM3397" i="1"/>
  <c r="AM3396" i="1"/>
  <c r="AM3395" i="1"/>
  <c r="AM3394" i="1"/>
  <c r="AM3393" i="1"/>
  <c r="AM3392" i="1"/>
  <c r="AM3391" i="1"/>
  <c r="AM3390" i="1"/>
  <c r="AM3389" i="1"/>
  <c r="AM3388" i="1"/>
  <c r="AM3387" i="1"/>
  <c r="AM3386" i="1"/>
  <c r="AM3385" i="1"/>
  <c r="AM3384" i="1"/>
  <c r="AM3383" i="1"/>
  <c r="AM3382" i="1"/>
  <c r="AM3381" i="1"/>
  <c r="AM3380" i="1"/>
  <c r="AM3379" i="1"/>
  <c r="AM3378" i="1"/>
  <c r="AM3377" i="1"/>
  <c r="AM3376" i="1"/>
  <c r="AM3375" i="1"/>
  <c r="AM3374" i="1"/>
  <c r="AM3373" i="1"/>
  <c r="AM3372" i="1"/>
  <c r="AM3371" i="1"/>
  <c r="AM3370" i="1"/>
  <c r="AM3369" i="1"/>
  <c r="AM3368" i="1"/>
  <c r="AM3367" i="1"/>
  <c r="AM3366" i="1"/>
  <c r="AM3365" i="1"/>
  <c r="AM3364" i="1"/>
  <c r="AM3363" i="1"/>
  <c r="AM3362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7" i="1"/>
  <c r="AM3346" i="1"/>
  <c r="AM3345" i="1"/>
  <c r="AM3344" i="1"/>
  <c r="AM3343" i="1"/>
  <c r="AM3342" i="1"/>
  <c r="AM3341" i="1"/>
  <c r="AM3340" i="1"/>
  <c r="AM3339" i="1"/>
  <c r="AM3338" i="1"/>
  <c r="AM3337" i="1"/>
  <c r="AM3336" i="1"/>
  <c r="AM3335" i="1"/>
  <c r="AM3334" i="1"/>
  <c r="AM3333" i="1"/>
  <c r="AM3332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9" i="1"/>
  <c r="AM3198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39" i="1"/>
  <c r="AM3138" i="1"/>
  <c r="AM3137" i="1"/>
  <c r="AM3136" i="1"/>
  <c r="AM3135" i="1"/>
  <c r="AM3134" i="1"/>
  <c r="AM3133" i="1"/>
  <c r="AM3132" i="1"/>
  <c r="AM3131" i="1"/>
  <c r="AM3130" i="1"/>
  <c r="AM3129" i="1"/>
  <c r="AM3128" i="1"/>
  <c r="AM3127" i="1"/>
  <c r="AM3126" i="1"/>
  <c r="AM3125" i="1"/>
  <c r="AM3124" i="1"/>
  <c r="AM3123" i="1"/>
  <c r="AM3122" i="1"/>
  <c r="AM3121" i="1"/>
  <c r="AM3120" i="1"/>
  <c r="AM3119" i="1"/>
  <c r="AM3118" i="1"/>
  <c r="AM3117" i="1"/>
  <c r="AM3116" i="1"/>
  <c r="AM3115" i="1"/>
  <c r="AM3114" i="1"/>
  <c r="AM3113" i="1"/>
  <c r="AM3112" i="1"/>
  <c r="AM3111" i="1"/>
  <c r="AM3110" i="1"/>
  <c r="AM3109" i="1"/>
  <c r="AM3108" i="1"/>
  <c r="AM3107" i="1"/>
  <c r="AM3106" i="1"/>
  <c r="AM3105" i="1"/>
  <c r="AM3104" i="1"/>
  <c r="AM3103" i="1"/>
  <c r="AM3102" i="1"/>
  <c r="AM3101" i="1"/>
  <c r="AM3100" i="1"/>
  <c r="AM3099" i="1"/>
  <c r="AM3098" i="1"/>
  <c r="AM3097" i="1"/>
  <c r="AM3096" i="1"/>
  <c r="AM3095" i="1"/>
  <c r="AM3094" i="1"/>
  <c r="AM3093" i="1"/>
  <c r="AM3092" i="1"/>
  <c r="AM3091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L4594" i="1"/>
  <c r="AL4593" i="1"/>
  <c r="AL4592" i="1"/>
  <c r="AL4591" i="1"/>
  <c r="AL4590" i="1"/>
  <c r="AL4589" i="1"/>
  <c r="AL4588" i="1"/>
  <c r="AL4587" i="1"/>
  <c r="AL4586" i="1"/>
  <c r="AL4585" i="1"/>
  <c r="AL4584" i="1"/>
  <c r="AL4583" i="1"/>
  <c r="AL4582" i="1"/>
  <c r="AL4581" i="1"/>
  <c r="AL4580" i="1"/>
  <c r="AL4579" i="1"/>
  <c r="AL4578" i="1"/>
  <c r="AL4577" i="1"/>
  <c r="AL4576" i="1"/>
  <c r="AL4575" i="1"/>
  <c r="AL4574" i="1"/>
  <c r="AL4573" i="1"/>
  <c r="AL4572" i="1"/>
  <c r="AL4571" i="1"/>
  <c r="AL4570" i="1"/>
  <c r="AL4569" i="1"/>
  <c r="AL4568" i="1"/>
  <c r="AL4567" i="1"/>
  <c r="AL4566" i="1"/>
  <c r="AL4565" i="1"/>
  <c r="AL4564" i="1"/>
  <c r="AL4563" i="1"/>
  <c r="AL4562" i="1"/>
  <c r="AL4561" i="1"/>
  <c r="AL4560" i="1"/>
  <c r="AL4559" i="1"/>
  <c r="AL4558" i="1"/>
  <c r="AL4557" i="1"/>
  <c r="AL4556" i="1"/>
  <c r="AL4555" i="1"/>
  <c r="AL4554" i="1"/>
  <c r="AL4553" i="1"/>
  <c r="AL4552" i="1"/>
  <c r="AL4551" i="1"/>
  <c r="AL4550" i="1"/>
  <c r="AL4549" i="1"/>
  <c r="AL4548" i="1"/>
  <c r="AL4547" i="1"/>
  <c r="AL4546" i="1"/>
  <c r="AL4545" i="1"/>
  <c r="AL4544" i="1"/>
  <c r="AL4543" i="1"/>
  <c r="AL4542" i="1"/>
  <c r="AL4541" i="1"/>
  <c r="AL4540" i="1"/>
  <c r="AL4539" i="1"/>
  <c r="AL4538" i="1"/>
  <c r="AL4537" i="1"/>
  <c r="AL4536" i="1"/>
  <c r="AL4535" i="1"/>
  <c r="AL4534" i="1"/>
  <c r="AL4533" i="1"/>
  <c r="AL4532" i="1"/>
  <c r="AL4531" i="1"/>
  <c r="AL4530" i="1"/>
  <c r="AL4529" i="1"/>
  <c r="AL4528" i="1"/>
  <c r="AL4527" i="1"/>
  <c r="AL4526" i="1"/>
  <c r="AL4525" i="1"/>
  <c r="AL4524" i="1"/>
  <c r="AL4523" i="1"/>
  <c r="AL4522" i="1"/>
  <c r="AL4521" i="1"/>
  <c r="AL4520" i="1"/>
  <c r="AL4519" i="1"/>
  <c r="AL4518" i="1"/>
  <c r="AL4517" i="1"/>
  <c r="AL4516" i="1"/>
  <c r="AL4515" i="1"/>
  <c r="AL4514" i="1"/>
  <c r="AL4513" i="1"/>
  <c r="AL4512" i="1"/>
  <c r="AL4511" i="1"/>
  <c r="AL4510" i="1"/>
  <c r="AL4509" i="1"/>
  <c r="AL4508" i="1"/>
  <c r="AL4507" i="1"/>
  <c r="AL4506" i="1"/>
  <c r="AL4505" i="1"/>
  <c r="AL4504" i="1"/>
  <c r="AL4503" i="1"/>
  <c r="AL4502" i="1"/>
  <c r="AL4501" i="1"/>
  <c r="AL4500" i="1"/>
  <c r="AL4499" i="1"/>
  <c r="AL4498" i="1"/>
  <c r="AL4497" i="1"/>
  <c r="AL4496" i="1"/>
  <c r="AL4495" i="1"/>
  <c r="AL4494" i="1"/>
  <c r="AL4493" i="1"/>
  <c r="AL4492" i="1"/>
  <c r="AL4491" i="1"/>
  <c r="AL4490" i="1"/>
  <c r="AL4489" i="1"/>
  <c r="AL4488" i="1"/>
  <c r="AL4487" i="1"/>
  <c r="AL4486" i="1"/>
  <c r="AL4485" i="1"/>
  <c r="AL4484" i="1"/>
  <c r="AL4483" i="1"/>
  <c r="AL4482" i="1"/>
  <c r="AL4481" i="1"/>
  <c r="AL4480" i="1"/>
  <c r="AL4479" i="1"/>
  <c r="AL4478" i="1"/>
  <c r="AL4477" i="1"/>
  <c r="AL4476" i="1"/>
  <c r="AL4475" i="1"/>
  <c r="AL4474" i="1"/>
  <c r="AL4473" i="1"/>
  <c r="AL4472" i="1"/>
  <c r="AL4471" i="1"/>
  <c r="AL4470" i="1"/>
  <c r="AL4469" i="1"/>
  <c r="AL4468" i="1"/>
  <c r="AL4467" i="1"/>
  <c r="AL4466" i="1"/>
  <c r="AL4465" i="1"/>
  <c r="AL4464" i="1"/>
  <c r="AL4463" i="1"/>
  <c r="AL4462" i="1"/>
  <c r="AL4461" i="1"/>
  <c r="AL4460" i="1"/>
  <c r="AL4459" i="1"/>
  <c r="AL4458" i="1"/>
  <c r="AL4457" i="1"/>
  <c r="AL4456" i="1"/>
  <c r="AL4455" i="1"/>
  <c r="AL4454" i="1"/>
  <c r="AL4453" i="1"/>
  <c r="AL4452" i="1"/>
  <c r="AL4451" i="1"/>
  <c r="AL4450" i="1"/>
  <c r="AL4449" i="1"/>
  <c r="AL4448" i="1"/>
  <c r="AL4447" i="1"/>
  <c r="AL4446" i="1"/>
  <c r="AL4445" i="1"/>
  <c r="AL4444" i="1"/>
  <c r="AL4443" i="1"/>
  <c r="AL4442" i="1"/>
  <c r="AL4441" i="1"/>
  <c r="AL4440" i="1"/>
  <c r="AL4439" i="1"/>
  <c r="AL4438" i="1"/>
  <c r="AL4437" i="1"/>
  <c r="AL4436" i="1"/>
  <c r="AL4435" i="1"/>
  <c r="AL4434" i="1"/>
  <c r="AL4433" i="1"/>
  <c r="AL4432" i="1"/>
  <c r="AL4431" i="1"/>
  <c r="AL4430" i="1"/>
  <c r="AL4429" i="1"/>
  <c r="AL4428" i="1"/>
  <c r="AL4427" i="1"/>
  <c r="AL4426" i="1"/>
  <c r="AL4425" i="1"/>
  <c r="AL4424" i="1"/>
  <c r="AL4423" i="1"/>
  <c r="AL4422" i="1"/>
  <c r="AL4421" i="1"/>
  <c r="AL4420" i="1"/>
  <c r="AL4419" i="1"/>
  <c r="AL4418" i="1"/>
  <c r="AL4417" i="1"/>
  <c r="AL4416" i="1"/>
  <c r="AL4415" i="1"/>
  <c r="AL4414" i="1"/>
  <c r="AL4413" i="1"/>
  <c r="AL4412" i="1"/>
  <c r="AL4411" i="1"/>
  <c r="AL4410" i="1"/>
  <c r="AL4409" i="1"/>
  <c r="AL4408" i="1"/>
  <c r="AL4407" i="1"/>
  <c r="AL4406" i="1"/>
  <c r="AL4405" i="1"/>
  <c r="AL4404" i="1"/>
  <c r="AL4403" i="1"/>
  <c r="AL4402" i="1"/>
  <c r="AL4401" i="1"/>
  <c r="AL4400" i="1"/>
  <c r="AL4399" i="1"/>
  <c r="AL4398" i="1"/>
  <c r="AL4397" i="1"/>
  <c r="AL4396" i="1"/>
  <c r="AL4395" i="1"/>
  <c r="AL4394" i="1"/>
  <c r="AL4393" i="1"/>
  <c r="AL4392" i="1"/>
  <c r="AL4391" i="1"/>
  <c r="AL4390" i="1"/>
  <c r="AL4389" i="1"/>
  <c r="AL4388" i="1"/>
  <c r="AL4387" i="1"/>
  <c r="AL4386" i="1"/>
  <c r="AL4385" i="1"/>
  <c r="AL4384" i="1"/>
  <c r="AL4383" i="1"/>
  <c r="AL4382" i="1"/>
  <c r="AL4381" i="1"/>
  <c r="AL4380" i="1"/>
  <c r="AL4379" i="1"/>
  <c r="AL4378" i="1"/>
  <c r="AL4377" i="1"/>
  <c r="AL4376" i="1"/>
  <c r="AL4375" i="1"/>
  <c r="AL4374" i="1"/>
  <c r="AL4373" i="1"/>
  <c r="AL4372" i="1"/>
  <c r="AL4371" i="1"/>
  <c r="AL4370" i="1"/>
  <c r="AL4369" i="1"/>
  <c r="AL4368" i="1"/>
  <c r="AL4367" i="1"/>
  <c r="AL4366" i="1"/>
  <c r="AL4365" i="1"/>
  <c r="AL4364" i="1"/>
  <c r="AL4363" i="1"/>
  <c r="AL4362" i="1"/>
  <c r="AL4361" i="1"/>
  <c r="AL4360" i="1"/>
  <c r="AL4359" i="1"/>
  <c r="AL4358" i="1"/>
  <c r="AL4357" i="1"/>
  <c r="AL4356" i="1"/>
  <c r="AL4355" i="1"/>
  <c r="AL4354" i="1"/>
  <c r="AL4353" i="1"/>
  <c r="AL4352" i="1"/>
  <c r="AL4351" i="1"/>
  <c r="AL4350" i="1"/>
  <c r="AL4349" i="1"/>
  <c r="AL4348" i="1"/>
  <c r="AL4347" i="1"/>
  <c r="AL4346" i="1"/>
  <c r="AL4345" i="1"/>
  <c r="AL4344" i="1"/>
  <c r="AL4343" i="1"/>
  <c r="AL4342" i="1"/>
  <c r="AL4341" i="1"/>
  <c r="AL4340" i="1"/>
  <c r="AL4339" i="1"/>
  <c r="AL4338" i="1"/>
  <c r="AL4337" i="1"/>
  <c r="AL4336" i="1"/>
  <c r="AL4335" i="1"/>
  <c r="AL4334" i="1"/>
  <c r="AL4333" i="1"/>
  <c r="AL4332" i="1"/>
  <c r="AL4331" i="1"/>
  <c r="AL4330" i="1"/>
  <c r="AL4329" i="1"/>
  <c r="AL4328" i="1"/>
  <c r="AL4327" i="1"/>
  <c r="AL4326" i="1"/>
  <c r="AL4325" i="1"/>
  <c r="AL4324" i="1"/>
  <c r="AL4323" i="1"/>
  <c r="AL4322" i="1"/>
  <c r="AL4321" i="1"/>
  <c r="AL4320" i="1"/>
  <c r="AL4319" i="1"/>
  <c r="AL4318" i="1"/>
  <c r="AL4317" i="1"/>
  <c r="AL4316" i="1"/>
  <c r="AL4315" i="1"/>
  <c r="AL4314" i="1"/>
  <c r="AL4313" i="1"/>
  <c r="AL4312" i="1"/>
  <c r="AL4311" i="1"/>
  <c r="AL4310" i="1"/>
  <c r="AL4309" i="1"/>
  <c r="AL4308" i="1"/>
  <c r="AL4307" i="1"/>
  <c r="AL4306" i="1"/>
  <c r="AL4305" i="1"/>
  <c r="AL4304" i="1"/>
  <c r="AL4303" i="1"/>
  <c r="AL4302" i="1"/>
  <c r="AL4301" i="1"/>
  <c r="AL4300" i="1"/>
  <c r="AL4299" i="1"/>
  <c r="AL4298" i="1"/>
  <c r="AL4297" i="1"/>
  <c r="AL4296" i="1"/>
  <c r="AL4295" i="1"/>
  <c r="AL4294" i="1"/>
  <c r="AL4293" i="1"/>
  <c r="AL4292" i="1"/>
  <c r="AL4291" i="1"/>
  <c r="AL4290" i="1"/>
  <c r="AL4289" i="1"/>
  <c r="AL4288" i="1"/>
  <c r="AL4287" i="1"/>
  <c r="AL4286" i="1"/>
  <c r="AL4285" i="1"/>
  <c r="AL4284" i="1"/>
  <c r="AL4283" i="1"/>
  <c r="AL4282" i="1"/>
  <c r="AL4281" i="1"/>
  <c r="AL4280" i="1"/>
  <c r="AL4279" i="1"/>
  <c r="AL4278" i="1"/>
  <c r="AL4277" i="1"/>
  <c r="AL4276" i="1"/>
  <c r="AL4275" i="1"/>
  <c r="AL4274" i="1"/>
  <c r="AL4273" i="1"/>
  <c r="AL4272" i="1"/>
  <c r="AL4271" i="1"/>
  <c r="AL4270" i="1"/>
  <c r="AL4269" i="1"/>
  <c r="AL4268" i="1"/>
  <c r="AL4267" i="1"/>
  <c r="AL4266" i="1"/>
  <c r="AL4265" i="1"/>
  <c r="AL4264" i="1"/>
  <c r="AL4263" i="1"/>
  <c r="AL4262" i="1"/>
  <c r="AL4261" i="1"/>
  <c r="AL4260" i="1"/>
  <c r="AL4259" i="1"/>
  <c r="AL4258" i="1"/>
  <c r="AL4257" i="1"/>
  <c r="AL4256" i="1"/>
  <c r="AL4255" i="1"/>
  <c r="AL4254" i="1"/>
  <c r="AL4253" i="1"/>
  <c r="AL4252" i="1"/>
  <c r="AL4251" i="1"/>
  <c r="AL4250" i="1"/>
  <c r="AL4249" i="1"/>
  <c r="AL4248" i="1"/>
  <c r="AL4247" i="1"/>
  <c r="AL4246" i="1"/>
  <c r="AL4245" i="1"/>
  <c r="AL4244" i="1"/>
  <c r="AL4243" i="1"/>
  <c r="AL4242" i="1"/>
  <c r="AL4241" i="1"/>
  <c r="AL4240" i="1"/>
  <c r="AL4239" i="1"/>
  <c r="AL4238" i="1"/>
  <c r="AL4237" i="1"/>
  <c r="AL4236" i="1"/>
  <c r="AL4235" i="1"/>
  <c r="AL4234" i="1"/>
  <c r="AL4233" i="1"/>
  <c r="AL4232" i="1"/>
  <c r="AL4231" i="1"/>
  <c r="AL4230" i="1"/>
  <c r="AL4229" i="1"/>
  <c r="AL4228" i="1"/>
  <c r="AL4227" i="1"/>
  <c r="AL4226" i="1"/>
  <c r="AL4225" i="1"/>
  <c r="AL4224" i="1"/>
  <c r="AL4223" i="1"/>
  <c r="AL4222" i="1"/>
  <c r="AL4221" i="1"/>
  <c r="AL4220" i="1"/>
  <c r="AL4219" i="1"/>
  <c r="AL4218" i="1"/>
  <c r="AL4217" i="1"/>
  <c r="AL4216" i="1"/>
  <c r="AL4215" i="1"/>
  <c r="AL4214" i="1"/>
  <c r="AL4213" i="1"/>
  <c r="AL4212" i="1"/>
  <c r="AL4211" i="1"/>
  <c r="AL4210" i="1"/>
  <c r="AL4209" i="1"/>
  <c r="AL4208" i="1"/>
  <c r="AL4207" i="1"/>
  <c r="AL4206" i="1"/>
  <c r="AL4205" i="1"/>
  <c r="AL4204" i="1"/>
  <c r="AL4203" i="1"/>
  <c r="AL4202" i="1"/>
  <c r="AL4201" i="1"/>
  <c r="AL4200" i="1"/>
  <c r="AL4199" i="1"/>
  <c r="AL4198" i="1"/>
  <c r="AL4197" i="1"/>
  <c r="AL4196" i="1"/>
  <c r="AL4195" i="1"/>
  <c r="AL4194" i="1"/>
  <c r="AL4193" i="1"/>
  <c r="AL4192" i="1"/>
  <c r="AL4191" i="1"/>
  <c r="AL4190" i="1"/>
  <c r="AL4189" i="1"/>
  <c r="AL4188" i="1"/>
  <c r="AL4187" i="1"/>
  <c r="AL4186" i="1"/>
  <c r="AL4185" i="1"/>
  <c r="AL4184" i="1"/>
  <c r="AL4183" i="1"/>
  <c r="AL4182" i="1"/>
  <c r="AL4181" i="1"/>
  <c r="AL4180" i="1"/>
  <c r="AL4179" i="1"/>
  <c r="AL4178" i="1"/>
  <c r="AL4177" i="1"/>
  <c r="AL4176" i="1"/>
  <c r="AL4175" i="1"/>
  <c r="AL4174" i="1"/>
  <c r="AL4173" i="1"/>
  <c r="AL4172" i="1"/>
  <c r="AL4171" i="1"/>
  <c r="AL4170" i="1"/>
  <c r="AL4169" i="1"/>
  <c r="AL4168" i="1"/>
  <c r="AL4167" i="1"/>
  <c r="AL4166" i="1"/>
  <c r="AL4165" i="1"/>
  <c r="AL4164" i="1"/>
  <c r="AL4163" i="1"/>
  <c r="AL4162" i="1"/>
  <c r="AL4161" i="1"/>
  <c r="AL4160" i="1"/>
  <c r="AL4159" i="1"/>
  <c r="AL4158" i="1"/>
  <c r="AL4157" i="1"/>
  <c r="AL4156" i="1"/>
  <c r="AL4155" i="1"/>
  <c r="AL4154" i="1"/>
  <c r="AL4153" i="1"/>
  <c r="AL4152" i="1"/>
  <c r="AL4151" i="1"/>
  <c r="AL4150" i="1"/>
  <c r="AL4149" i="1"/>
  <c r="AL4148" i="1"/>
  <c r="AL4147" i="1"/>
  <c r="AL4146" i="1"/>
  <c r="AL4145" i="1"/>
  <c r="AL4144" i="1"/>
  <c r="AL4143" i="1"/>
  <c r="AL4142" i="1"/>
  <c r="AL4141" i="1"/>
  <c r="AL4140" i="1"/>
  <c r="AL4139" i="1"/>
  <c r="AL4138" i="1"/>
  <c r="AL4137" i="1"/>
  <c r="AL4136" i="1"/>
  <c r="AL4135" i="1"/>
  <c r="AL4134" i="1"/>
  <c r="AL4133" i="1"/>
  <c r="AL4132" i="1"/>
  <c r="AL4131" i="1"/>
  <c r="AL4130" i="1"/>
  <c r="AL4129" i="1"/>
  <c r="AL4128" i="1"/>
  <c r="AL4127" i="1"/>
  <c r="AL4126" i="1"/>
  <c r="AL4125" i="1"/>
  <c r="AL4124" i="1"/>
  <c r="AL4123" i="1"/>
  <c r="AL4122" i="1"/>
  <c r="AL4121" i="1"/>
  <c r="AL4120" i="1"/>
  <c r="AL4119" i="1"/>
  <c r="AL4118" i="1"/>
  <c r="AL4117" i="1"/>
  <c r="AL4116" i="1"/>
  <c r="AL4115" i="1"/>
  <c r="AL4114" i="1"/>
  <c r="AL4113" i="1"/>
  <c r="AL4112" i="1"/>
  <c r="AL4111" i="1"/>
  <c r="AL4110" i="1"/>
  <c r="AL4109" i="1"/>
  <c r="AL4108" i="1"/>
  <c r="AL4107" i="1"/>
  <c r="AL4106" i="1"/>
  <c r="AL4105" i="1"/>
  <c r="AL4104" i="1"/>
  <c r="AL4103" i="1"/>
  <c r="AL4102" i="1"/>
  <c r="AL4101" i="1"/>
  <c r="AL4100" i="1"/>
  <c r="AL4099" i="1"/>
  <c r="AL4098" i="1"/>
  <c r="AL4097" i="1"/>
  <c r="AL4096" i="1"/>
  <c r="AL4095" i="1"/>
  <c r="AL4094" i="1"/>
  <c r="AL4093" i="1"/>
  <c r="AL4092" i="1"/>
  <c r="AL4091" i="1"/>
  <c r="AL4090" i="1"/>
  <c r="AL4089" i="1"/>
  <c r="AL4088" i="1"/>
  <c r="AL4087" i="1"/>
  <c r="AL4086" i="1"/>
  <c r="AL4085" i="1"/>
  <c r="AL4084" i="1"/>
  <c r="AL4083" i="1"/>
  <c r="AL4082" i="1"/>
  <c r="AL4081" i="1"/>
  <c r="AL4080" i="1"/>
  <c r="AL4079" i="1"/>
  <c r="AL4078" i="1"/>
  <c r="AL4077" i="1"/>
  <c r="AL4076" i="1"/>
  <c r="AL4075" i="1"/>
  <c r="AL4074" i="1"/>
  <c r="AL4073" i="1"/>
  <c r="AL4072" i="1"/>
  <c r="AL4071" i="1"/>
  <c r="AL4070" i="1"/>
  <c r="AL4069" i="1"/>
  <c r="AL4068" i="1"/>
  <c r="AL4067" i="1"/>
  <c r="AL4066" i="1"/>
  <c r="AL4065" i="1"/>
  <c r="AL4064" i="1"/>
  <c r="AL4063" i="1"/>
  <c r="AL4062" i="1"/>
  <c r="AL4061" i="1"/>
  <c r="AL4060" i="1"/>
  <c r="AL4059" i="1"/>
  <c r="AL4058" i="1"/>
  <c r="AL4057" i="1"/>
  <c r="AL4056" i="1"/>
  <c r="AL4055" i="1"/>
  <c r="AL4054" i="1"/>
  <c r="AL4053" i="1"/>
  <c r="AL4052" i="1"/>
  <c r="AL4051" i="1"/>
  <c r="AL4050" i="1"/>
  <c r="AL4049" i="1"/>
  <c r="AL4048" i="1"/>
  <c r="AL4047" i="1"/>
  <c r="AL4046" i="1"/>
  <c r="AL4045" i="1"/>
  <c r="AL4044" i="1"/>
  <c r="AL4043" i="1"/>
  <c r="AL4042" i="1"/>
  <c r="AL4041" i="1"/>
  <c r="AL4040" i="1"/>
  <c r="AL4039" i="1"/>
  <c r="AL4038" i="1"/>
  <c r="AL4037" i="1"/>
  <c r="AL4036" i="1"/>
  <c r="AL4035" i="1"/>
  <c r="AL4034" i="1"/>
  <c r="AL4033" i="1"/>
  <c r="AL4032" i="1"/>
  <c r="AL4031" i="1"/>
  <c r="AL4030" i="1"/>
  <c r="AL4029" i="1"/>
  <c r="AL4028" i="1"/>
  <c r="AL4027" i="1"/>
  <c r="AL4026" i="1"/>
  <c r="AL4025" i="1"/>
  <c r="AL4024" i="1"/>
  <c r="AL4023" i="1"/>
  <c r="AL4022" i="1"/>
  <c r="AL4021" i="1"/>
  <c r="AL4020" i="1"/>
  <c r="AL4019" i="1"/>
  <c r="AL4018" i="1"/>
  <c r="AL4017" i="1"/>
  <c r="AL4016" i="1"/>
  <c r="AL4015" i="1"/>
  <c r="AL4014" i="1"/>
  <c r="AL4013" i="1"/>
  <c r="AL4012" i="1"/>
  <c r="AL4011" i="1"/>
  <c r="AL4010" i="1"/>
  <c r="AL4009" i="1"/>
  <c r="AL4008" i="1"/>
  <c r="AL4007" i="1"/>
  <c r="AL4006" i="1"/>
  <c r="AL4005" i="1"/>
  <c r="AL4004" i="1"/>
  <c r="AL4003" i="1"/>
  <c r="AL4002" i="1"/>
  <c r="AL4001" i="1"/>
  <c r="AL4000" i="1"/>
  <c r="AL3999" i="1"/>
  <c r="AL3998" i="1"/>
  <c r="AL3997" i="1"/>
  <c r="AL3996" i="1"/>
  <c r="AL3995" i="1"/>
  <c r="AL3994" i="1"/>
  <c r="AL3993" i="1"/>
  <c r="AL3992" i="1"/>
  <c r="AL3991" i="1"/>
  <c r="AL3990" i="1"/>
  <c r="AL3989" i="1"/>
  <c r="AL3988" i="1"/>
  <c r="AL3987" i="1"/>
  <c r="AL3986" i="1"/>
  <c r="AL3985" i="1"/>
  <c r="AL3984" i="1"/>
  <c r="AL3983" i="1"/>
  <c r="AL3982" i="1"/>
  <c r="AL3981" i="1"/>
  <c r="AL3980" i="1"/>
  <c r="AL3979" i="1"/>
  <c r="AL3978" i="1"/>
  <c r="AL3977" i="1"/>
  <c r="AL3976" i="1"/>
  <c r="AL3975" i="1"/>
  <c r="AL3974" i="1"/>
  <c r="AL3973" i="1"/>
  <c r="AL3972" i="1"/>
  <c r="AL3971" i="1"/>
  <c r="AL3970" i="1"/>
  <c r="AL3969" i="1"/>
  <c r="AL3968" i="1"/>
  <c r="AL3967" i="1"/>
  <c r="AL3966" i="1"/>
  <c r="AL3965" i="1"/>
  <c r="AL3964" i="1"/>
  <c r="AL3963" i="1"/>
  <c r="AL3962" i="1"/>
  <c r="AL3961" i="1"/>
  <c r="AL3960" i="1"/>
  <c r="AL3959" i="1"/>
  <c r="AL3958" i="1"/>
  <c r="AL3957" i="1"/>
  <c r="AL3956" i="1"/>
  <c r="AL3955" i="1"/>
  <c r="AL3954" i="1"/>
  <c r="AL3953" i="1"/>
  <c r="AL3952" i="1"/>
  <c r="AL3951" i="1"/>
  <c r="AL3950" i="1"/>
  <c r="AL3949" i="1"/>
  <c r="AL3948" i="1"/>
  <c r="AL3947" i="1"/>
  <c r="AL3946" i="1"/>
  <c r="AL3945" i="1"/>
  <c r="AL3944" i="1"/>
  <c r="AL3943" i="1"/>
  <c r="AL3942" i="1"/>
  <c r="AL3941" i="1"/>
  <c r="AL3940" i="1"/>
  <c r="AL3939" i="1"/>
  <c r="AL3938" i="1"/>
  <c r="AL3937" i="1"/>
  <c r="AL3936" i="1"/>
  <c r="AL3935" i="1"/>
  <c r="AL3934" i="1"/>
  <c r="AL3933" i="1"/>
  <c r="AL3932" i="1"/>
  <c r="AL3931" i="1"/>
  <c r="AL3930" i="1"/>
  <c r="AL3929" i="1"/>
  <c r="AL3928" i="1"/>
  <c r="AL3927" i="1"/>
  <c r="AL3926" i="1"/>
  <c r="AL3925" i="1"/>
  <c r="AL3924" i="1"/>
  <c r="AL3923" i="1"/>
  <c r="AL3922" i="1"/>
  <c r="AL3921" i="1"/>
  <c r="AL3920" i="1"/>
  <c r="AL3919" i="1"/>
  <c r="AL3918" i="1"/>
  <c r="AL3917" i="1"/>
  <c r="AL3916" i="1"/>
  <c r="AL3915" i="1"/>
  <c r="AL3914" i="1"/>
  <c r="AL3913" i="1"/>
  <c r="AL3912" i="1"/>
  <c r="AL3911" i="1"/>
  <c r="AL3910" i="1"/>
  <c r="AL3909" i="1"/>
  <c r="AL3908" i="1"/>
  <c r="AL3907" i="1"/>
  <c r="AL3906" i="1"/>
  <c r="AL3905" i="1"/>
  <c r="AL3904" i="1"/>
  <c r="AL3903" i="1"/>
  <c r="AL3902" i="1"/>
  <c r="AL3901" i="1"/>
  <c r="AL3900" i="1"/>
  <c r="AL3899" i="1"/>
  <c r="AL3898" i="1"/>
  <c r="AL3897" i="1"/>
  <c r="AL3896" i="1"/>
  <c r="AL3895" i="1"/>
  <c r="AL3894" i="1"/>
  <c r="AL3893" i="1"/>
  <c r="AL3892" i="1"/>
  <c r="AL3891" i="1"/>
  <c r="AL3890" i="1"/>
  <c r="AL3889" i="1"/>
  <c r="AL3888" i="1"/>
  <c r="AL3887" i="1"/>
  <c r="AL3886" i="1"/>
  <c r="AL3885" i="1"/>
  <c r="AL3884" i="1"/>
  <c r="AL3883" i="1"/>
  <c r="AL3882" i="1"/>
  <c r="AL3881" i="1"/>
  <c r="AL3880" i="1"/>
  <c r="AL3879" i="1"/>
  <c r="AL3878" i="1"/>
  <c r="AL3877" i="1"/>
  <c r="AL3876" i="1"/>
  <c r="AL3875" i="1"/>
  <c r="AL3874" i="1"/>
  <c r="AL3873" i="1"/>
  <c r="AL3872" i="1"/>
  <c r="AL3871" i="1"/>
  <c r="AL3870" i="1"/>
  <c r="AL3869" i="1"/>
  <c r="AL3868" i="1"/>
  <c r="AL3867" i="1"/>
  <c r="AL3866" i="1"/>
  <c r="AL3865" i="1"/>
  <c r="AL3864" i="1"/>
  <c r="AL3863" i="1"/>
  <c r="AL3862" i="1"/>
  <c r="AL3861" i="1"/>
  <c r="AL3860" i="1"/>
  <c r="AL3859" i="1"/>
  <c r="AL3858" i="1"/>
  <c r="AL3857" i="1"/>
  <c r="AL3856" i="1"/>
  <c r="AL3855" i="1"/>
  <c r="AL3854" i="1"/>
  <c r="AL3853" i="1"/>
  <c r="AL3852" i="1"/>
  <c r="AL3851" i="1"/>
  <c r="AL3850" i="1"/>
  <c r="AL3849" i="1"/>
  <c r="AL3848" i="1"/>
  <c r="AL3847" i="1"/>
  <c r="AL3846" i="1"/>
  <c r="AL3845" i="1"/>
  <c r="AL3844" i="1"/>
  <c r="AL3843" i="1"/>
  <c r="AL3842" i="1"/>
  <c r="AL3841" i="1"/>
  <c r="AL3840" i="1"/>
  <c r="AL3839" i="1"/>
  <c r="AL3838" i="1"/>
  <c r="AL3837" i="1"/>
  <c r="AL3836" i="1"/>
  <c r="AL3835" i="1"/>
  <c r="AL3834" i="1"/>
  <c r="AL3833" i="1"/>
  <c r="AL3832" i="1"/>
  <c r="AL3831" i="1"/>
  <c r="AL3830" i="1"/>
  <c r="AL3829" i="1"/>
  <c r="AL3828" i="1"/>
  <c r="AL3827" i="1"/>
  <c r="AL3826" i="1"/>
  <c r="AL3825" i="1"/>
  <c r="AL3824" i="1"/>
  <c r="AL3823" i="1"/>
  <c r="AL3822" i="1"/>
  <c r="AL3821" i="1"/>
  <c r="AL3820" i="1"/>
  <c r="AL3819" i="1"/>
  <c r="AL3818" i="1"/>
  <c r="AL3817" i="1"/>
  <c r="AL3816" i="1"/>
  <c r="AL3815" i="1"/>
  <c r="AL3814" i="1"/>
  <c r="AL3813" i="1"/>
  <c r="AL3812" i="1"/>
  <c r="AL3811" i="1"/>
  <c r="AL3810" i="1"/>
  <c r="AL3809" i="1"/>
  <c r="AL3808" i="1"/>
  <c r="AL3807" i="1"/>
  <c r="AL3806" i="1"/>
  <c r="AL3805" i="1"/>
  <c r="AL3804" i="1"/>
  <c r="AL3803" i="1"/>
  <c r="AL3802" i="1"/>
  <c r="AL3801" i="1"/>
  <c r="AL3800" i="1"/>
  <c r="AL3799" i="1"/>
  <c r="AL3798" i="1"/>
  <c r="AL3797" i="1"/>
  <c r="AL3796" i="1"/>
  <c r="AL3795" i="1"/>
  <c r="AL3794" i="1"/>
  <c r="AL3793" i="1"/>
  <c r="AL3792" i="1"/>
  <c r="AL3791" i="1"/>
  <c r="AL3790" i="1"/>
  <c r="AL3789" i="1"/>
  <c r="AL3788" i="1"/>
  <c r="AL3787" i="1"/>
  <c r="AL3786" i="1"/>
  <c r="AL3785" i="1"/>
  <c r="AL3784" i="1"/>
  <c r="AL3783" i="1"/>
  <c r="AL3782" i="1"/>
  <c r="AL3781" i="1"/>
  <c r="AL3780" i="1"/>
  <c r="AL3779" i="1"/>
  <c r="AL3778" i="1"/>
  <c r="AL3777" i="1"/>
  <c r="AL3776" i="1"/>
  <c r="AL3775" i="1"/>
  <c r="AL3774" i="1"/>
  <c r="AL3773" i="1"/>
  <c r="AL3772" i="1"/>
  <c r="AL3771" i="1"/>
  <c r="AL3770" i="1"/>
  <c r="AL3769" i="1"/>
  <c r="AL3768" i="1"/>
  <c r="AL3767" i="1"/>
  <c r="AL3766" i="1"/>
  <c r="AL3765" i="1"/>
  <c r="AL3764" i="1"/>
  <c r="AL3763" i="1"/>
  <c r="AL3762" i="1"/>
  <c r="AL3761" i="1"/>
  <c r="AL3760" i="1"/>
  <c r="AL3759" i="1"/>
  <c r="AL3758" i="1"/>
  <c r="AL3757" i="1"/>
  <c r="AL3756" i="1"/>
  <c r="AL3755" i="1"/>
  <c r="AL3754" i="1"/>
  <c r="AL3753" i="1"/>
  <c r="AL3752" i="1"/>
  <c r="AL3751" i="1"/>
  <c r="AL3750" i="1"/>
  <c r="AL3749" i="1"/>
  <c r="AL3748" i="1"/>
  <c r="AL3747" i="1"/>
  <c r="AL3746" i="1"/>
  <c r="AL3745" i="1"/>
  <c r="AL3744" i="1"/>
  <c r="AL3743" i="1"/>
  <c r="AL3742" i="1"/>
  <c r="AL3741" i="1"/>
  <c r="AL3740" i="1"/>
  <c r="AL3739" i="1"/>
  <c r="AL3738" i="1"/>
  <c r="AL3737" i="1"/>
  <c r="AL3736" i="1"/>
  <c r="AL3735" i="1"/>
  <c r="AL3734" i="1"/>
  <c r="AL3733" i="1"/>
  <c r="AL3732" i="1"/>
  <c r="AL3731" i="1"/>
  <c r="AL3730" i="1"/>
  <c r="AL3729" i="1"/>
  <c r="AL3728" i="1"/>
  <c r="AL3727" i="1"/>
  <c r="AL3726" i="1"/>
  <c r="AL3725" i="1"/>
  <c r="AL3724" i="1"/>
  <c r="AL3723" i="1"/>
  <c r="AL3722" i="1"/>
  <c r="AL3721" i="1"/>
  <c r="AL3720" i="1"/>
  <c r="AL3719" i="1"/>
  <c r="AL3718" i="1"/>
  <c r="AL3717" i="1"/>
  <c r="AL3716" i="1"/>
  <c r="AL3715" i="1"/>
  <c r="AL3714" i="1"/>
  <c r="AL3713" i="1"/>
  <c r="AL3712" i="1"/>
  <c r="AL3711" i="1"/>
  <c r="AL3710" i="1"/>
  <c r="AL3709" i="1"/>
  <c r="AL3708" i="1"/>
  <c r="AL3707" i="1"/>
  <c r="AL3706" i="1"/>
  <c r="AL3705" i="1"/>
  <c r="AL3704" i="1"/>
  <c r="AL3703" i="1"/>
  <c r="AL3702" i="1"/>
  <c r="AL3701" i="1"/>
  <c r="AL3700" i="1"/>
  <c r="AL3699" i="1"/>
  <c r="AL3698" i="1"/>
  <c r="AL3697" i="1"/>
  <c r="AL3696" i="1"/>
  <c r="AL3695" i="1"/>
  <c r="AL3694" i="1"/>
  <c r="AL3693" i="1"/>
  <c r="AL3692" i="1"/>
  <c r="AL3691" i="1"/>
  <c r="AL3690" i="1"/>
  <c r="AL3689" i="1"/>
  <c r="AL3688" i="1"/>
  <c r="AL3687" i="1"/>
  <c r="AL3686" i="1"/>
  <c r="AL3685" i="1"/>
  <c r="AL3684" i="1"/>
  <c r="AL3683" i="1"/>
  <c r="AL3682" i="1"/>
  <c r="AL3681" i="1"/>
  <c r="AL3680" i="1"/>
  <c r="AL3679" i="1"/>
  <c r="AL3678" i="1"/>
  <c r="AL3677" i="1"/>
  <c r="AL3676" i="1"/>
  <c r="AL3675" i="1"/>
  <c r="AL3674" i="1"/>
  <c r="AL3673" i="1"/>
  <c r="AL3672" i="1"/>
  <c r="AL3671" i="1"/>
  <c r="AL3670" i="1"/>
  <c r="AL3669" i="1"/>
  <c r="AL3668" i="1"/>
  <c r="AL3667" i="1"/>
  <c r="AL3666" i="1"/>
  <c r="AL3665" i="1"/>
  <c r="AL3664" i="1"/>
  <c r="AL3663" i="1"/>
  <c r="AL3662" i="1"/>
  <c r="AL3661" i="1"/>
  <c r="AL3660" i="1"/>
  <c r="AL3659" i="1"/>
  <c r="AL3658" i="1"/>
  <c r="AL3657" i="1"/>
  <c r="AL3656" i="1"/>
  <c r="AL3655" i="1"/>
  <c r="AL3654" i="1"/>
  <c r="AL3653" i="1"/>
  <c r="AL3652" i="1"/>
  <c r="AL3651" i="1"/>
  <c r="AL3650" i="1"/>
  <c r="AL3649" i="1"/>
  <c r="AL3648" i="1"/>
  <c r="AL3647" i="1"/>
  <c r="AL3646" i="1"/>
  <c r="AL3645" i="1"/>
  <c r="AL3644" i="1"/>
  <c r="AL3643" i="1"/>
  <c r="AL3642" i="1"/>
  <c r="AL3641" i="1"/>
  <c r="AL3640" i="1"/>
  <c r="AL3639" i="1"/>
  <c r="AL3638" i="1"/>
  <c r="AL3637" i="1"/>
  <c r="AL3636" i="1"/>
  <c r="AL3635" i="1"/>
  <c r="AL3634" i="1"/>
  <c r="AL3633" i="1"/>
  <c r="AL3632" i="1"/>
  <c r="AL3631" i="1"/>
  <c r="AL3630" i="1"/>
  <c r="AL3629" i="1"/>
  <c r="AL3628" i="1"/>
  <c r="AL3627" i="1"/>
  <c r="AL3626" i="1"/>
  <c r="AL3625" i="1"/>
  <c r="AL3624" i="1"/>
  <c r="AL3623" i="1"/>
  <c r="AL3622" i="1"/>
  <c r="AL3621" i="1"/>
  <c r="AL3620" i="1"/>
  <c r="AL3619" i="1"/>
  <c r="AL3618" i="1"/>
  <c r="AL3617" i="1"/>
  <c r="AL3616" i="1"/>
  <c r="AL3615" i="1"/>
  <c r="AL3614" i="1"/>
  <c r="AL3613" i="1"/>
  <c r="AL3612" i="1"/>
  <c r="AL3611" i="1"/>
  <c r="AL3610" i="1"/>
  <c r="AL3609" i="1"/>
  <c r="AL3608" i="1"/>
  <c r="AL3607" i="1"/>
  <c r="AL3606" i="1"/>
  <c r="AL3605" i="1"/>
  <c r="AL3604" i="1"/>
  <c r="AL3603" i="1"/>
  <c r="AL3602" i="1"/>
  <c r="AL3601" i="1"/>
  <c r="AL3600" i="1"/>
  <c r="AL3599" i="1"/>
  <c r="AL3598" i="1"/>
  <c r="AL3597" i="1"/>
  <c r="AL3596" i="1"/>
  <c r="AL3595" i="1"/>
  <c r="AL3594" i="1"/>
  <c r="AL3593" i="1"/>
  <c r="AL3592" i="1"/>
  <c r="AL3591" i="1"/>
  <c r="AL3590" i="1"/>
  <c r="AL3589" i="1"/>
  <c r="AL3588" i="1"/>
  <c r="AL3587" i="1"/>
  <c r="AL3586" i="1"/>
  <c r="AL3585" i="1"/>
  <c r="AL3584" i="1"/>
  <c r="AL3583" i="1"/>
  <c r="AL3582" i="1"/>
  <c r="AL3581" i="1"/>
  <c r="AL3580" i="1"/>
  <c r="AL3579" i="1"/>
  <c r="AL3578" i="1"/>
  <c r="AL3577" i="1"/>
  <c r="AL3576" i="1"/>
  <c r="AL3575" i="1"/>
  <c r="AL3574" i="1"/>
  <c r="AL3573" i="1"/>
  <c r="AL3572" i="1"/>
  <c r="AL3571" i="1"/>
  <c r="AL3570" i="1"/>
  <c r="AL3569" i="1"/>
  <c r="AL3568" i="1"/>
  <c r="AL3567" i="1"/>
  <c r="AL3566" i="1"/>
  <c r="AL3565" i="1"/>
  <c r="AL3564" i="1"/>
  <c r="AL3563" i="1"/>
  <c r="AL3562" i="1"/>
  <c r="AL3561" i="1"/>
  <c r="AL3560" i="1"/>
  <c r="AL3559" i="1"/>
  <c r="AL3558" i="1"/>
  <c r="AL3557" i="1"/>
  <c r="AL3556" i="1"/>
  <c r="AL3555" i="1"/>
  <c r="AL3554" i="1"/>
  <c r="AL3553" i="1"/>
  <c r="AL3552" i="1"/>
  <c r="AL3551" i="1"/>
  <c r="AL3550" i="1"/>
  <c r="AL3549" i="1"/>
  <c r="AL3548" i="1"/>
  <c r="AL3547" i="1"/>
  <c r="AL3546" i="1"/>
  <c r="AL3545" i="1"/>
  <c r="AL3544" i="1"/>
  <c r="AL3543" i="1"/>
  <c r="AL3542" i="1"/>
  <c r="AL3541" i="1"/>
  <c r="AL3540" i="1"/>
  <c r="AL3539" i="1"/>
  <c r="AL3538" i="1"/>
  <c r="AL3537" i="1"/>
  <c r="AL3536" i="1"/>
  <c r="AL3535" i="1"/>
  <c r="AL3534" i="1"/>
  <c r="AL3533" i="1"/>
  <c r="AL3532" i="1"/>
  <c r="AL3531" i="1"/>
  <c r="AL3530" i="1"/>
  <c r="AL3529" i="1"/>
  <c r="AL3528" i="1"/>
  <c r="AL3527" i="1"/>
  <c r="AL3526" i="1"/>
  <c r="AL3525" i="1"/>
  <c r="AL3524" i="1"/>
  <c r="AL3523" i="1"/>
  <c r="AL3522" i="1"/>
  <c r="AL3521" i="1"/>
  <c r="AL3520" i="1"/>
  <c r="AL3519" i="1"/>
  <c r="AL3518" i="1"/>
  <c r="AL3517" i="1"/>
  <c r="AL3516" i="1"/>
  <c r="AL3515" i="1"/>
  <c r="AL3514" i="1"/>
  <c r="AL3513" i="1"/>
  <c r="AL3512" i="1"/>
  <c r="AL3511" i="1"/>
  <c r="AL3510" i="1"/>
  <c r="AL3509" i="1"/>
  <c r="AL3508" i="1"/>
  <c r="AL3507" i="1"/>
  <c r="AL3506" i="1"/>
  <c r="AL3505" i="1"/>
  <c r="AL3504" i="1"/>
  <c r="AL3503" i="1"/>
  <c r="AL3502" i="1"/>
  <c r="AL3501" i="1"/>
  <c r="AL3500" i="1"/>
  <c r="AL3499" i="1"/>
  <c r="AL3498" i="1"/>
  <c r="AL3497" i="1"/>
  <c r="AL3496" i="1"/>
  <c r="AL3495" i="1"/>
  <c r="AL3494" i="1"/>
  <c r="AL3493" i="1"/>
  <c r="AL3492" i="1"/>
  <c r="AL3491" i="1"/>
  <c r="AL3490" i="1"/>
  <c r="AL3489" i="1"/>
  <c r="AL3488" i="1"/>
  <c r="AL3487" i="1"/>
  <c r="AL3486" i="1"/>
  <c r="AL3485" i="1"/>
  <c r="AL3484" i="1"/>
  <c r="AL3483" i="1"/>
  <c r="AL3482" i="1"/>
  <c r="AL3481" i="1"/>
  <c r="AL3480" i="1"/>
  <c r="AL3479" i="1"/>
  <c r="AL3478" i="1"/>
  <c r="AL3477" i="1"/>
  <c r="AL3476" i="1"/>
  <c r="AL3475" i="1"/>
  <c r="AL3474" i="1"/>
  <c r="AL3473" i="1"/>
  <c r="AL3472" i="1"/>
  <c r="AL3471" i="1"/>
  <c r="AL3470" i="1"/>
  <c r="AL3469" i="1"/>
  <c r="AL3468" i="1"/>
  <c r="AL3467" i="1"/>
  <c r="AL3466" i="1"/>
  <c r="AL3465" i="1"/>
  <c r="AL3464" i="1"/>
  <c r="AL3463" i="1"/>
  <c r="AL3462" i="1"/>
  <c r="AL3461" i="1"/>
  <c r="AL3460" i="1"/>
  <c r="AL3459" i="1"/>
  <c r="AL3458" i="1"/>
  <c r="AL3457" i="1"/>
  <c r="AL3456" i="1"/>
  <c r="AL3455" i="1"/>
  <c r="AL3454" i="1"/>
  <c r="AL3453" i="1"/>
  <c r="AL3452" i="1"/>
  <c r="AL3451" i="1"/>
  <c r="AL3450" i="1"/>
  <c r="AL3449" i="1"/>
  <c r="AL3448" i="1"/>
  <c r="AL3447" i="1"/>
  <c r="AL3446" i="1"/>
  <c r="AL3445" i="1"/>
  <c r="AL3444" i="1"/>
  <c r="AL3443" i="1"/>
  <c r="AL3442" i="1"/>
  <c r="AL3441" i="1"/>
  <c r="AL3440" i="1"/>
  <c r="AL3439" i="1"/>
  <c r="AL3438" i="1"/>
  <c r="AL3437" i="1"/>
  <c r="AL3436" i="1"/>
  <c r="AL3435" i="1"/>
  <c r="AL3434" i="1"/>
  <c r="AL3433" i="1"/>
  <c r="AL3432" i="1"/>
  <c r="AL3431" i="1"/>
  <c r="AL3430" i="1"/>
  <c r="AL3429" i="1"/>
  <c r="AL3428" i="1"/>
  <c r="AL3427" i="1"/>
  <c r="AL3426" i="1"/>
  <c r="AL3425" i="1"/>
  <c r="AL3424" i="1"/>
  <c r="AL3423" i="1"/>
  <c r="AL3422" i="1"/>
  <c r="AL3421" i="1"/>
  <c r="AL3420" i="1"/>
  <c r="AL3419" i="1"/>
  <c r="AL3418" i="1"/>
  <c r="AL3417" i="1"/>
  <c r="AL3416" i="1"/>
  <c r="AL3415" i="1"/>
  <c r="AL3414" i="1"/>
  <c r="AL3413" i="1"/>
  <c r="AL3412" i="1"/>
  <c r="AL3411" i="1"/>
  <c r="AL3410" i="1"/>
  <c r="AL3409" i="1"/>
  <c r="AL3408" i="1"/>
  <c r="AL3407" i="1"/>
  <c r="AL3406" i="1"/>
  <c r="AL3405" i="1"/>
  <c r="AL3404" i="1"/>
  <c r="AL3403" i="1"/>
  <c r="AL3402" i="1"/>
  <c r="AL3401" i="1"/>
  <c r="AL3400" i="1"/>
  <c r="AL3399" i="1"/>
  <c r="AL3398" i="1"/>
  <c r="AL3397" i="1"/>
  <c r="AL3396" i="1"/>
  <c r="AL3395" i="1"/>
  <c r="AL3394" i="1"/>
  <c r="AL3393" i="1"/>
  <c r="AL3392" i="1"/>
  <c r="AL3391" i="1"/>
  <c r="AL3390" i="1"/>
  <c r="AL3389" i="1"/>
  <c r="AL3388" i="1"/>
  <c r="AL3387" i="1"/>
  <c r="AL3386" i="1"/>
  <c r="AL3385" i="1"/>
  <c r="AL3384" i="1"/>
  <c r="AL3383" i="1"/>
  <c r="AL3382" i="1"/>
  <c r="AL3381" i="1"/>
  <c r="AL3380" i="1"/>
  <c r="AL3379" i="1"/>
  <c r="AL3378" i="1"/>
  <c r="AL3377" i="1"/>
  <c r="AL3376" i="1"/>
  <c r="AL3375" i="1"/>
  <c r="AL3374" i="1"/>
  <c r="AL3373" i="1"/>
  <c r="AL3372" i="1"/>
  <c r="AL3371" i="1"/>
  <c r="AL3370" i="1"/>
  <c r="AL3369" i="1"/>
  <c r="AL3368" i="1"/>
  <c r="AL3367" i="1"/>
  <c r="AL3366" i="1"/>
  <c r="AL3365" i="1"/>
  <c r="AL3364" i="1"/>
  <c r="AL3363" i="1"/>
  <c r="AL3362" i="1"/>
  <c r="AL3361" i="1"/>
  <c r="AL3360" i="1"/>
  <c r="AL3359" i="1"/>
  <c r="AL3358" i="1"/>
  <c r="AL3357" i="1"/>
  <c r="AL3356" i="1"/>
  <c r="AL3355" i="1"/>
  <c r="AL3354" i="1"/>
  <c r="AL3353" i="1"/>
  <c r="AL3352" i="1"/>
  <c r="AL3351" i="1"/>
  <c r="AL3350" i="1"/>
  <c r="AL3349" i="1"/>
  <c r="AL3348" i="1"/>
  <c r="AL3347" i="1"/>
  <c r="AL3346" i="1"/>
  <c r="AL3345" i="1"/>
  <c r="AL3344" i="1"/>
  <c r="AL3343" i="1"/>
  <c r="AL3342" i="1"/>
  <c r="AL3341" i="1"/>
  <c r="AL3340" i="1"/>
  <c r="AL3339" i="1"/>
  <c r="AL3338" i="1"/>
  <c r="AL3337" i="1"/>
  <c r="AL3336" i="1"/>
  <c r="AL3335" i="1"/>
  <c r="AL3334" i="1"/>
  <c r="AL3333" i="1"/>
  <c r="AL3332" i="1"/>
  <c r="AL3331" i="1"/>
  <c r="AL3330" i="1"/>
  <c r="AL3329" i="1"/>
  <c r="AL3328" i="1"/>
  <c r="AL3327" i="1"/>
  <c r="AL3326" i="1"/>
  <c r="AL3325" i="1"/>
  <c r="AL3324" i="1"/>
  <c r="AL3323" i="1"/>
  <c r="AL3322" i="1"/>
  <c r="AL3321" i="1"/>
  <c r="AL3320" i="1"/>
  <c r="AL3319" i="1"/>
  <c r="AL3318" i="1"/>
  <c r="AL3317" i="1"/>
  <c r="AL3316" i="1"/>
  <c r="AL3315" i="1"/>
  <c r="AL3314" i="1"/>
  <c r="AL3313" i="1"/>
  <c r="AL3312" i="1"/>
  <c r="AL3311" i="1"/>
  <c r="AL3310" i="1"/>
  <c r="AL3309" i="1"/>
  <c r="AL3308" i="1"/>
  <c r="AL3307" i="1"/>
  <c r="AL3306" i="1"/>
  <c r="AL3305" i="1"/>
  <c r="AL3304" i="1"/>
  <c r="AL3303" i="1"/>
  <c r="AL3302" i="1"/>
  <c r="AL3301" i="1"/>
  <c r="AL3300" i="1"/>
  <c r="AL3299" i="1"/>
  <c r="AL3298" i="1"/>
  <c r="AL3297" i="1"/>
  <c r="AL3296" i="1"/>
  <c r="AL3295" i="1"/>
  <c r="AL3294" i="1"/>
  <c r="AL3293" i="1"/>
  <c r="AL3292" i="1"/>
  <c r="AL3291" i="1"/>
  <c r="AL3290" i="1"/>
  <c r="AL3289" i="1"/>
  <c r="AL3288" i="1"/>
  <c r="AL3287" i="1"/>
  <c r="AL3286" i="1"/>
  <c r="AL3285" i="1"/>
  <c r="AL3284" i="1"/>
  <c r="AL3283" i="1"/>
  <c r="AL3282" i="1"/>
  <c r="AL3281" i="1"/>
  <c r="AL3280" i="1"/>
  <c r="AL3279" i="1"/>
  <c r="AL3278" i="1"/>
  <c r="AL3277" i="1"/>
  <c r="AL3276" i="1"/>
  <c r="AL3275" i="1"/>
  <c r="AL3274" i="1"/>
  <c r="AL3273" i="1"/>
  <c r="AL3272" i="1"/>
  <c r="AL3271" i="1"/>
  <c r="AL3270" i="1"/>
  <c r="AL3269" i="1"/>
  <c r="AL3268" i="1"/>
  <c r="AL3267" i="1"/>
  <c r="AL3266" i="1"/>
  <c r="AL3265" i="1"/>
  <c r="AL3264" i="1"/>
  <c r="AL3263" i="1"/>
  <c r="AL3262" i="1"/>
  <c r="AL3261" i="1"/>
  <c r="AL3260" i="1"/>
  <c r="AL3259" i="1"/>
  <c r="AL3258" i="1"/>
  <c r="AL3257" i="1"/>
  <c r="AL3256" i="1"/>
  <c r="AL3255" i="1"/>
  <c r="AL3254" i="1"/>
  <c r="AL3253" i="1"/>
  <c r="AL3252" i="1"/>
  <c r="AL3251" i="1"/>
  <c r="AL3250" i="1"/>
  <c r="AL3249" i="1"/>
  <c r="AL3248" i="1"/>
  <c r="AL3247" i="1"/>
  <c r="AL3246" i="1"/>
  <c r="AL3245" i="1"/>
  <c r="AL3244" i="1"/>
  <c r="AL3243" i="1"/>
  <c r="AL3242" i="1"/>
  <c r="AL3241" i="1"/>
  <c r="AL3240" i="1"/>
  <c r="AL3239" i="1"/>
  <c r="AL3238" i="1"/>
  <c r="AL3237" i="1"/>
  <c r="AL3236" i="1"/>
  <c r="AL3235" i="1"/>
  <c r="AL3234" i="1"/>
  <c r="AL3233" i="1"/>
  <c r="AL3232" i="1"/>
  <c r="AL3231" i="1"/>
  <c r="AL3230" i="1"/>
  <c r="AL3229" i="1"/>
  <c r="AL3228" i="1"/>
  <c r="AL3227" i="1"/>
  <c r="AL3226" i="1"/>
  <c r="AL3225" i="1"/>
  <c r="AL3224" i="1"/>
  <c r="AL3223" i="1"/>
  <c r="AL3222" i="1"/>
  <c r="AL3221" i="1"/>
  <c r="AL3220" i="1"/>
  <c r="AL3219" i="1"/>
  <c r="AL3218" i="1"/>
  <c r="AL3217" i="1"/>
  <c r="AL3216" i="1"/>
  <c r="AL3215" i="1"/>
  <c r="AL3214" i="1"/>
  <c r="AL3213" i="1"/>
  <c r="AL3212" i="1"/>
  <c r="AL3211" i="1"/>
  <c r="AL3210" i="1"/>
  <c r="AL3209" i="1"/>
  <c r="AL3208" i="1"/>
  <c r="AL3207" i="1"/>
  <c r="AL3206" i="1"/>
  <c r="AL3205" i="1"/>
  <c r="AL3204" i="1"/>
  <c r="AL3203" i="1"/>
  <c r="AL3202" i="1"/>
  <c r="AL3201" i="1"/>
  <c r="AL3200" i="1"/>
  <c r="AL3199" i="1"/>
  <c r="AL3198" i="1"/>
  <c r="AL3197" i="1"/>
  <c r="AL3196" i="1"/>
  <c r="AL3195" i="1"/>
  <c r="AL3194" i="1"/>
  <c r="AL3193" i="1"/>
  <c r="AL3192" i="1"/>
  <c r="AL3191" i="1"/>
  <c r="AL3190" i="1"/>
  <c r="AL3189" i="1"/>
  <c r="AL3188" i="1"/>
  <c r="AL3187" i="1"/>
  <c r="AL3186" i="1"/>
  <c r="AL3185" i="1"/>
  <c r="AL3184" i="1"/>
  <c r="AL3183" i="1"/>
  <c r="AL3182" i="1"/>
  <c r="AL3181" i="1"/>
  <c r="AL3180" i="1"/>
  <c r="AL3179" i="1"/>
  <c r="AL3178" i="1"/>
  <c r="AL3177" i="1"/>
  <c r="AL3176" i="1"/>
  <c r="AL3175" i="1"/>
  <c r="AL3174" i="1"/>
  <c r="AL3173" i="1"/>
  <c r="AL3172" i="1"/>
  <c r="AL3171" i="1"/>
  <c r="AL3170" i="1"/>
  <c r="AL3169" i="1"/>
  <c r="AL3168" i="1"/>
  <c r="AL3167" i="1"/>
  <c r="AL3166" i="1"/>
  <c r="AL3165" i="1"/>
  <c r="AL3164" i="1"/>
  <c r="AL3163" i="1"/>
  <c r="AL3162" i="1"/>
  <c r="AL3161" i="1"/>
  <c r="AL3160" i="1"/>
  <c r="AL3159" i="1"/>
  <c r="AL3158" i="1"/>
  <c r="AL3157" i="1"/>
  <c r="AL3156" i="1"/>
  <c r="AL3155" i="1"/>
  <c r="AL3154" i="1"/>
  <c r="AL3153" i="1"/>
  <c r="AL3152" i="1"/>
  <c r="AL3151" i="1"/>
  <c r="AL3150" i="1"/>
  <c r="AL3149" i="1"/>
  <c r="AL3148" i="1"/>
  <c r="AL3147" i="1"/>
  <c r="AL3146" i="1"/>
  <c r="AL3145" i="1"/>
  <c r="AL3144" i="1"/>
  <c r="AL3143" i="1"/>
  <c r="AL3142" i="1"/>
  <c r="AL3141" i="1"/>
  <c r="AL3140" i="1"/>
  <c r="AL3139" i="1"/>
  <c r="AO3139" i="1" s="1"/>
  <c r="P213" i="2" s="1"/>
  <c r="AL3138" i="1"/>
  <c r="AL3137" i="1"/>
  <c r="AL3136" i="1"/>
  <c r="AL3135" i="1"/>
  <c r="AL3134" i="1"/>
  <c r="AL3133" i="1"/>
  <c r="AL3132" i="1"/>
  <c r="AL3131" i="1"/>
  <c r="AL3130" i="1"/>
  <c r="AL3129" i="1"/>
  <c r="AL3128" i="1"/>
  <c r="AL3127" i="1"/>
  <c r="AL3126" i="1"/>
  <c r="AL3125" i="1"/>
  <c r="AL3124" i="1"/>
  <c r="AL3123" i="1"/>
  <c r="AL3122" i="1"/>
  <c r="AL3121" i="1"/>
  <c r="AL3120" i="1"/>
  <c r="AL3119" i="1"/>
  <c r="AL3118" i="1"/>
  <c r="AL3117" i="1"/>
  <c r="AL3116" i="1"/>
  <c r="AL3115" i="1"/>
  <c r="AL3114" i="1"/>
  <c r="AL3113" i="1"/>
  <c r="AL3112" i="1"/>
  <c r="AL3111" i="1"/>
  <c r="AL3110" i="1"/>
  <c r="AL3109" i="1"/>
  <c r="AL3108" i="1"/>
  <c r="AL3107" i="1"/>
  <c r="AL3106" i="1"/>
  <c r="AL3105" i="1"/>
  <c r="AL3104" i="1"/>
  <c r="AL3103" i="1"/>
  <c r="AL3102" i="1"/>
  <c r="AL3101" i="1"/>
  <c r="AL3100" i="1"/>
  <c r="AL3099" i="1"/>
  <c r="AL3098" i="1"/>
  <c r="AL3097" i="1"/>
  <c r="AL3096" i="1"/>
  <c r="AL3095" i="1"/>
  <c r="AL3094" i="1"/>
  <c r="AL3093" i="1"/>
  <c r="AL3092" i="1"/>
  <c r="AL3091" i="1"/>
  <c r="AL3090" i="1"/>
  <c r="AL3089" i="1"/>
  <c r="AL3088" i="1"/>
  <c r="AL3087" i="1"/>
  <c r="AL3086" i="1"/>
  <c r="AL3085" i="1"/>
  <c r="AL3084" i="1"/>
  <c r="AL3083" i="1"/>
  <c r="AL3082" i="1"/>
  <c r="AL3081" i="1"/>
  <c r="AL3080" i="1"/>
  <c r="AL3079" i="1"/>
  <c r="AL3078" i="1"/>
  <c r="AL3077" i="1"/>
  <c r="AL3076" i="1"/>
  <c r="AL3075" i="1"/>
  <c r="AL3074" i="1"/>
  <c r="AL3073" i="1"/>
  <c r="AL3072" i="1"/>
  <c r="AL3071" i="1"/>
  <c r="AL3070" i="1"/>
  <c r="AL3069" i="1"/>
  <c r="AL3068" i="1"/>
  <c r="AL3067" i="1"/>
  <c r="AL3066" i="1"/>
  <c r="AL3065" i="1"/>
  <c r="AL3064" i="1"/>
  <c r="AL3063" i="1"/>
  <c r="AL3062" i="1"/>
  <c r="AL3061" i="1"/>
  <c r="AL3060" i="1"/>
  <c r="AL3059" i="1"/>
  <c r="AL3058" i="1"/>
  <c r="AL3057" i="1"/>
  <c r="AL3056" i="1"/>
  <c r="AL3055" i="1"/>
  <c r="AL3054" i="1"/>
  <c r="AL3053" i="1"/>
  <c r="AL3052" i="1"/>
  <c r="AL3051" i="1"/>
  <c r="AL3050" i="1"/>
  <c r="AL3049" i="1"/>
  <c r="AL3048" i="1"/>
  <c r="AL3047" i="1"/>
  <c r="AL3046" i="1"/>
  <c r="AL3045" i="1"/>
  <c r="AL3044" i="1"/>
  <c r="AL3043" i="1"/>
  <c r="AO3043" i="1" s="1"/>
  <c r="AP3043" i="1" s="1"/>
  <c r="AQ3043" i="1" s="1"/>
  <c r="AL3042" i="1"/>
  <c r="AL3041" i="1"/>
  <c r="AL3040" i="1"/>
  <c r="AL3039" i="1"/>
  <c r="AL3038" i="1"/>
  <c r="AL3037" i="1"/>
  <c r="AL3036" i="1"/>
  <c r="AL3035" i="1"/>
  <c r="AL3034" i="1"/>
  <c r="AL3033" i="1"/>
  <c r="AL3032" i="1"/>
  <c r="AL3031" i="1"/>
  <c r="AL3030" i="1"/>
  <c r="AL3029" i="1"/>
  <c r="AL3028" i="1"/>
  <c r="AL3027" i="1"/>
  <c r="AL3026" i="1"/>
  <c r="AL3025" i="1"/>
  <c r="AL3024" i="1"/>
  <c r="AL3023" i="1"/>
  <c r="AL3022" i="1"/>
  <c r="AL3021" i="1"/>
  <c r="AL3020" i="1"/>
  <c r="AL3019" i="1"/>
  <c r="AL3018" i="1"/>
  <c r="AL3017" i="1"/>
  <c r="AL3016" i="1"/>
  <c r="AL3015" i="1"/>
  <c r="AL3014" i="1"/>
  <c r="AL3013" i="1"/>
  <c r="AL3012" i="1"/>
  <c r="AL3011" i="1"/>
  <c r="AL3010" i="1"/>
  <c r="AL3009" i="1"/>
  <c r="AL3008" i="1"/>
  <c r="AL3007" i="1"/>
  <c r="AL3006" i="1"/>
  <c r="AL3005" i="1"/>
  <c r="AL3004" i="1"/>
  <c r="AL3003" i="1"/>
  <c r="AL3002" i="1"/>
  <c r="AL3001" i="1"/>
  <c r="AL3000" i="1"/>
  <c r="AL2999" i="1"/>
  <c r="AL2998" i="1"/>
  <c r="AL2997" i="1"/>
  <c r="AL2996" i="1"/>
  <c r="AL2995" i="1"/>
  <c r="AL2994" i="1"/>
  <c r="AL2993" i="1"/>
  <c r="AL2992" i="1"/>
  <c r="AL2991" i="1"/>
  <c r="AL2990" i="1"/>
  <c r="AL2989" i="1"/>
  <c r="AL2988" i="1"/>
  <c r="AL2987" i="1"/>
  <c r="AL2986" i="1"/>
  <c r="AL2985" i="1"/>
  <c r="AL2984" i="1"/>
  <c r="AL2983" i="1"/>
  <c r="AL2982" i="1"/>
  <c r="AL2981" i="1"/>
  <c r="AL2980" i="1"/>
  <c r="AL2979" i="1"/>
  <c r="AL2978" i="1"/>
  <c r="AL2977" i="1"/>
  <c r="AL2976" i="1"/>
  <c r="AL2975" i="1"/>
  <c r="AL2974" i="1"/>
  <c r="AL2973" i="1"/>
  <c r="AL2972" i="1"/>
  <c r="AL2971" i="1"/>
  <c r="AL2970" i="1"/>
  <c r="AL2969" i="1"/>
  <c r="AL2968" i="1"/>
  <c r="AL2967" i="1"/>
  <c r="AL2966" i="1"/>
  <c r="AL2965" i="1"/>
  <c r="AL2964" i="1"/>
  <c r="AL2963" i="1"/>
  <c r="AL2962" i="1"/>
  <c r="AL2961" i="1"/>
  <c r="AL2960" i="1"/>
  <c r="AL2959" i="1"/>
  <c r="AL2958" i="1"/>
  <c r="AL2957" i="1"/>
  <c r="AL2956" i="1"/>
  <c r="AL2955" i="1"/>
  <c r="AL2954" i="1"/>
  <c r="AL2953" i="1"/>
  <c r="AL2952" i="1"/>
  <c r="AL2951" i="1"/>
  <c r="AL2950" i="1"/>
  <c r="AL2949" i="1"/>
  <c r="AL2948" i="1"/>
  <c r="AL2947" i="1"/>
  <c r="AL2946" i="1"/>
  <c r="AL2945" i="1"/>
  <c r="AL2944" i="1"/>
  <c r="AL2943" i="1"/>
  <c r="AL2942" i="1"/>
  <c r="AL2941" i="1"/>
  <c r="AL2940" i="1"/>
  <c r="AL2939" i="1"/>
  <c r="AL2938" i="1"/>
  <c r="AL2937" i="1"/>
  <c r="AL2936" i="1"/>
  <c r="AL2935" i="1"/>
  <c r="AL2934" i="1"/>
  <c r="AL2933" i="1"/>
  <c r="AL2932" i="1"/>
  <c r="AL2931" i="1"/>
  <c r="AL2930" i="1"/>
  <c r="AL2929" i="1"/>
  <c r="AL2928" i="1"/>
  <c r="AL2927" i="1"/>
  <c r="AL2926" i="1"/>
  <c r="AL2925" i="1"/>
  <c r="AL2924" i="1"/>
  <c r="AL2923" i="1"/>
  <c r="AL2922" i="1"/>
  <c r="AL2921" i="1"/>
  <c r="AL2920" i="1"/>
  <c r="AL2919" i="1"/>
  <c r="AL2918" i="1"/>
  <c r="AL2917" i="1"/>
  <c r="AL2916" i="1"/>
  <c r="AL2915" i="1"/>
  <c r="AL2914" i="1"/>
  <c r="AL2913" i="1"/>
  <c r="AL2912" i="1"/>
  <c r="AL2911" i="1"/>
  <c r="AL2910" i="1"/>
  <c r="AL2909" i="1"/>
  <c r="AL2908" i="1"/>
  <c r="AL2907" i="1"/>
  <c r="AL2906" i="1"/>
  <c r="AL2905" i="1"/>
  <c r="AL2904" i="1"/>
  <c r="AL2903" i="1"/>
  <c r="AL2902" i="1"/>
  <c r="AL2901" i="1"/>
  <c r="AL2900" i="1"/>
  <c r="AL2899" i="1"/>
  <c r="AL2898" i="1"/>
  <c r="AL2897" i="1"/>
  <c r="AL2896" i="1"/>
  <c r="AL2895" i="1"/>
  <c r="AL2894" i="1"/>
  <c r="AL2893" i="1"/>
  <c r="AL2892" i="1"/>
  <c r="AL2891" i="1"/>
  <c r="AL2890" i="1"/>
  <c r="AL2889" i="1"/>
  <c r="AL2888" i="1"/>
  <c r="AL2887" i="1"/>
  <c r="AL2886" i="1"/>
  <c r="AL2885" i="1"/>
  <c r="AL2884" i="1"/>
  <c r="AL2883" i="1"/>
  <c r="AL2882" i="1"/>
  <c r="AL2881" i="1"/>
  <c r="AL2880" i="1"/>
  <c r="AL2879" i="1"/>
  <c r="AL2878" i="1"/>
  <c r="AL2877" i="1"/>
  <c r="AL2876" i="1"/>
  <c r="AL2875" i="1"/>
  <c r="AL2874" i="1"/>
  <c r="AL2873" i="1"/>
  <c r="AL2872" i="1"/>
  <c r="AL2871" i="1"/>
  <c r="AL2870" i="1"/>
  <c r="AL2869" i="1"/>
  <c r="AL2868" i="1"/>
  <c r="AL2867" i="1"/>
  <c r="AL2866" i="1"/>
  <c r="AL2865" i="1"/>
  <c r="AL2864" i="1"/>
  <c r="AL2863" i="1"/>
  <c r="AL2862" i="1"/>
  <c r="AL2861" i="1"/>
  <c r="AL2860" i="1"/>
  <c r="AL2859" i="1"/>
  <c r="AL2858" i="1"/>
  <c r="AL2857" i="1"/>
  <c r="AL2856" i="1"/>
  <c r="AL2855" i="1"/>
  <c r="AL2854" i="1"/>
  <c r="AL2853" i="1"/>
  <c r="AL2852" i="1"/>
  <c r="AL2851" i="1"/>
  <c r="AL2850" i="1"/>
  <c r="AL2849" i="1"/>
  <c r="AL2848" i="1"/>
  <c r="AL2847" i="1"/>
  <c r="AL2846" i="1"/>
  <c r="AL2845" i="1"/>
  <c r="AL2844" i="1"/>
  <c r="AL2843" i="1"/>
  <c r="AL2842" i="1"/>
  <c r="AL2841" i="1"/>
  <c r="AL2840" i="1"/>
  <c r="AL2839" i="1"/>
  <c r="AL2838" i="1"/>
  <c r="AL2837" i="1"/>
  <c r="AL2836" i="1"/>
  <c r="AL2835" i="1"/>
  <c r="AL2834" i="1"/>
  <c r="AL2833" i="1"/>
  <c r="AL2832" i="1"/>
  <c r="AL2831" i="1"/>
  <c r="AL2830" i="1"/>
  <c r="AL2829" i="1"/>
  <c r="AL2828" i="1"/>
  <c r="AL2827" i="1"/>
  <c r="AL2826" i="1"/>
  <c r="AL2825" i="1"/>
  <c r="AL2824" i="1"/>
  <c r="AL2823" i="1"/>
  <c r="AL2822" i="1"/>
  <c r="AL2821" i="1"/>
  <c r="AL2820" i="1"/>
  <c r="AL2819" i="1"/>
  <c r="AL2818" i="1"/>
  <c r="AL2817" i="1"/>
  <c r="AL2816" i="1"/>
  <c r="AL2815" i="1"/>
  <c r="AL2814" i="1"/>
  <c r="AL2813" i="1"/>
  <c r="AL2812" i="1"/>
  <c r="AL2811" i="1"/>
  <c r="AL2810" i="1"/>
  <c r="AL2809" i="1"/>
  <c r="AL2808" i="1"/>
  <c r="AL2807" i="1"/>
  <c r="AL2806" i="1"/>
  <c r="AL2805" i="1"/>
  <c r="AL2804" i="1"/>
  <c r="AL2803" i="1"/>
  <c r="AL2802" i="1"/>
  <c r="AL2801" i="1"/>
  <c r="AL2800" i="1"/>
  <c r="AL2799" i="1"/>
  <c r="AL2798" i="1"/>
  <c r="AL2797" i="1"/>
  <c r="AL2796" i="1"/>
  <c r="AL2795" i="1"/>
  <c r="AL2794" i="1"/>
  <c r="AL2793" i="1"/>
  <c r="AL2792" i="1"/>
  <c r="AL2791" i="1"/>
  <c r="AL2790" i="1"/>
  <c r="AL2789" i="1"/>
  <c r="AL2788" i="1"/>
  <c r="AL2787" i="1"/>
  <c r="AL2786" i="1"/>
  <c r="AL2785" i="1"/>
  <c r="AL2784" i="1"/>
  <c r="AL2783" i="1"/>
  <c r="AL2782" i="1"/>
  <c r="AL2781" i="1"/>
  <c r="AL2780" i="1"/>
  <c r="AL2779" i="1"/>
  <c r="AL2778" i="1"/>
  <c r="AL2777" i="1"/>
  <c r="AL2776" i="1"/>
  <c r="AL2775" i="1"/>
  <c r="AL2774" i="1"/>
  <c r="AL2773" i="1"/>
  <c r="AL2772" i="1"/>
  <c r="AL2771" i="1"/>
  <c r="AL2770" i="1"/>
  <c r="AL2769" i="1"/>
  <c r="AL2768" i="1"/>
  <c r="AL2767" i="1"/>
  <c r="AL2766" i="1"/>
  <c r="AL2765" i="1"/>
  <c r="AL2764" i="1"/>
  <c r="AL2763" i="1"/>
  <c r="AL2762" i="1"/>
  <c r="AL2761" i="1"/>
  <c r="AL2760" i="1"/>
  <c r="AL2759" i="1"/>
  <c r="AL2758" i="1"/>
  <c r="AL2757" i="1"/>
  <c r="AL2756" i="1"/>
  <c r="AL2755" i="1"/>
  <c r="AL2754" i="1"/>
  <c r="AL2753" i="1"/>
  <c r="AL2752" i="1"/>
  <c r="AL2751" i="1"/>
  <c r="AL2750" i="1"/>
  <c r="AL2749" i="1"/>
  <c r="AL2748" i="1"/>
  <c r="AL2747" i="1"/>
  <c r="AL2746" i="1"/>
  <c r="AL2745" i="1"/>
  <c r="AL2744" i="1"/>
  <c r="AL2743" i="1"/>
  <c r="AL2742" i="1"/>
  <c r="AL2741" i="1"/>
  <c r="AL2740" i="1"/>
  <c r="AL2739" i="1"/>
  <c r="AL2738" i="1"/>
  <c r="AL2737" i="1"/>
  <c r="AL2736" i="1"/>
  <c r="AL2735" i="1"/>
  <c r="AL2734" i="1"/>
  <c r="AL2733" i="1"/>
  <c r="AL2732" i="1"/>
  <c r="AL2731" i="1"/>
  <c r="AL2730" i="1"/>
  <c r="AL2729" i="1"/>
  <c r="AL2728" i="1"/>
  <c r="AL2727" i="1"/>
  <c r="AL2726" i="1"/>
  <c r="AL2725" i="1"/>
  <c r="AL2724" i="1"/>
  <c r="AL2723" i="1"/>
  <c r="AL2722" i="1"/>
  <c r="AL2721" i="1"/>
  <c r="AL2720" i="1"/>
  <c r="AL2719" i="1"/>
  <c r="AL2718" i="1"/>
  <c r="AL2717" i="1"/>
  <c r="AL2716" i="1"/>
  <c r="AL2715" i="1"/>
  <c r="AL2714" i="1"/>
  <c r="AL2713" i="1"/>
  <c r="AL2712" i="1"/>
  <c r="AL2711" i="1"/>
  <c r="AL2710" i="1"/>
  <c r="AL2709" i="1"/>
  <c r="AL2708" i="1"/>
  <c r="AL2707" i="1"/>
  <c r="AL2706" i="1"/>
  <c r="AL2705" i="1"/>
  <c r="AL2704" i="1"/>
  <c r="AL2703" i="1"/>
  <c r="AL2702" i="1"/>
  <c r="AL2701" i="1"/>
  <c r="AL2700" i="1"/>
  <c r="AL2699" i="1"/>
  <c r="AL2698" i="1"/>
  <c r="AL2697" i="1"/>
  <c r="AL2696" i="1"/>
  <c r="AL2695" i="1"/>
  <c r="AL2694" i="1"/>
  <c r="AL2693" i="1"/>
  <c r="AL2692" i="1"/>
  <c r="AL2691" i="1"/>
  <c r="AL2690" i="1"/>
  <c r="AL2689" i="1"/>
  <c r="AL2688" i="1"/>
  <c r="AL2687" i="1"/>
  <c r="AL2686" i="1"/>
  <c r="AL2685" i="1"/>
  <c r="AL2684" i="1"/>
  <c r="AL2683" i="1"/>
  <c r="AL2682" i="1"/>
  <c r="AL2681" i="1"/>
  <c r="AL2680" i="1"/>
  <c r="AL2679" i="1"/>
  <c r="AL2678" i="1"/>
  <c r="AL2677" i="1"/>
  <c r="AL2676" i="1"/>
  <c r="AL2675" i="1"/>
  <c r="AL2674" i="1"/>
  <c r="AL2673" i="1"/>
  <c r="AL2672" i="1"/>
  <c r="AL2671" i="1"/>
  <c r="AL2670" i="1"/>
  <c r="AL2669" i="1"/>
  <c r="AL2668" i="1"/>
  <c r="AL2667" i="1"/>
  <c r="AL2666" i="1"/>
  <c r="AL2665" i="1"/>
  <c r="AL2664" i="1"/>
  <c r="AL2663" i="1"/>
  <c r="AL2662" i="1"/>
  <c r="AL2661" i="1"/>
  <c r="AL2660" i="1"/>
  <c r="AL2659" i="1"/>
  <c r="AL2658" i="1"/>
  <c r="AL2657" i="1"/>
  <c r="AL2656" i="1"/>
  <c r="AL2655" i="1"/>
  <c r="AL2654" i="1"/>
  <c r="AL2653" i="1"/>
  <c r="AL2652" i="1"/>
  <c r="AL2651" i="1"/>
  <c r="AL2650" i="1"/>
  <c r="AL2649" i="1"/>
  <c r="AL2648" i="1"/>
  <c r="AL2647" i="1"/>
  <c r="AL2646" i="1"/>
  <c r="AL2645" i="1"/>
  <c r="AL2644" i="1"/>
  <c r="AL2643" i="1"/>
  <c r="AL2642" i="1"/>
  <c r="AL2641" i="1"/>
  <c r="AL2640" i="1"/>
  <c r="AL2639" i="1"/>
  <c r="AL2638" i="1"/>
  <c r="AL2637" i="1"/>
  <c r="AL2636" i="1"/>
  <c r="AL2635" i="1"/>
  <c r="AL2634" i="1"/>
  <c r="AL2633" i="1"/>
  <c r="AL2632" i="1"/>
  <c r="AL2631" i="1"/>
  <c r="AL2630" i="1"/>
  <c r="AL2629" i="1"/>
  <c r="AL2628" i="1"/>
  <c r="AL2627" i="1"/>
  <c r="AL2626" i="1"/>
  <c r="AL2625" i="1"/>
  <c r="AL2624" i="1"/>
  <c r="AL2623" i="1"/>
  <c r="AL2622" i="1"/>
  <c r="AL2621" i="1"/>
  <c r="AL2620" i="1"/>
  <c r="AL2619" i="1"/>
  <c r="AL2618" i="1"/>
  <c r="AL2617" i="1"/>
  <c r="AL2616" i="1"/>
  <c r="AL2615" i="1"/>
  <c r="AL2614" i="1"/>
  <c r="AL2613" i="1"/>
  <c r="AL2612" i="1"/>
  <c r="AL2611" i="1"/>
  <c r="AL2610" i="1"/>
  <c r="AL2609" i="1"/>
  <c r="AL2608" i="1"/>
  <c r="AL2607" i="1"/>
  <c r="AL2606" i="1"/>
  <c r="AL2605" i="1"/>
  <c r="AL2604" i="1"/>
  <c r="AL2603" i="1"/>
  <c r="AL2602" i="1"/>
  <c r="AL2601" i="1"/>
  <c r="AL2600" i="1"/>
  <c r="AL2599" i="1"/>
  <c r="AL2598" i="1"/>
  <c r="AL2597" i="1"/>
  <c r="AL2596" i="1"/>
  <c r="AL2595" i="1"/>
  <c r="AL2594" i="1"/>
  <c r="AL2593" i="1"/>
  <c r="AL2592" i="1"/>
  <c r="AL2591" i="1"/>
  <c r="AL2590" i="1"/>
  <c r="AL2589" i="1"/>
  <c r="AL2588" i="1"/>
  <c r="AL2587" i="1"/>
  <c r="AL2586" i="1"/>
  <c r="AL2585" i="1"/>
  <c r="AL2584" i="1"/>
  <c r="AL2583" i="1"/>
  <c r="AL2582" i="1"/>
  <c r="AL2581" i="1"/>
  <c r="AL2580" i="1"/>
  <c r="AL2579" i="1"/>
  <c r="AL2578" i="1"/>
  <c r="AL2577" i="1"/>
  <c r="AL2576" i="1"/>
  <c r="AL2575" i="1"/>
  <c r="AL2574" i="1"/>
  <c r="AL2573" i="1"/>
  <c r="AL2572" i="1"/>
  <c r="AL2571" i="1"/>
  <c r="AL2570" i="1"/>
  <c r="AL2569" i="1"/>
  <c r="AL2568" i="1"/>
  <c r="AL2567" i="1"/>
  <c r="AL2566" i="1"/>
  <c r="AL2565" i="1"/>
  <c r="AL2564" i="1"/>
  <c r="AL2563" i="1"/>
  <c r="AL2562" i="1"/>
  <c r="AL2561" i="1"/>
  <c r="AL2560" i="1"/>
  <c r="AL2559" i="1"/>
  <c r="AL2558" i="1"/>
  <c r="AL2557" i="1"/>
  <c r="AL2556" i="1"/>
  <c r="AL2555" i="1"/>
  <c r="AL2554" i="1"/>
  <c r="AL2553" i="1"/>
  <c r="AL2552" i="1"/>
  <c r="AL2551" i="1"/>
  <c r="AL2550" i="1"/>
  <c r="AL2549" i="1"/>
  <c r="AL2548" i="1"/>
  <c r="AL2547" i="1"/>
  <c r="AL2546" i="1"/>
  <c r="AL2545" i="1"/>
  <c r="AL2544" i="1"/>
  <c r="AL2543" i="1"/>
  <c r="AL2542" i="1"/>
  <c r="AL2541" i="1"/>
  <c r="AL2540" i="1"/>
  <c r="AL2539" i="1"/>
  <c r="AL2538" i="1"/>
  <c r="AL2537" i="1"/>
  <c r="AL2536" i="1"/>
  <c r="AL2535" i="1"/>
  <c r="AL2534" i="1"/>
  <c r="AL2533" i="1"/>
  <c r="AL2532" i="1"/>
  <c r="AL2531" i="1"/>
  <c r="AL2530" i="1"/>
  <c r="AL2529" i="1"/>
  <c r="AL2528" i="1"/>
  <c r="AL2527" i="1"/>
  <c r="AL2526" i="1"/>
  <c r="AL2525" i="1"/>
  <c r="AL2524" i="1"/>
  <c r="AL2523" i="1"/>
  <c r="AL2522" i="1"/>
  <c r="AL2521" i="1"/>
  <c r="AL2520" i="1"/>
  <c r="AL2519" i="1"/>
  <c r="AL2518" i="1"/>
  <c r="AL2517" i="1"/>
  <c r="AL2516" i="1"/>
  <c r="AL2515" i="1"/>
  <c r="AL2514" i="1"/>
  <c r="AL2513" i="1"/>
  <c r="AL2512" i="1"/>
  <c r="AL2511" i="1"/>
  <c r="AL2510" i="1"/>
  <c r="AL2509" i="1"/>
  <c r="AL2508" i="1"/>
  <c r="AL2507" i="1"/>
  <c r="AL2506" i="1"/>
  <c r="AL2505" i="1"/>
  <c r="AL2504" i="1"/>
  <c r="AL2503" i="1"/>
  <c r="AL2502" i="1"/>
  <c r="AL2501" i="1"/>
  <c r="AL2500" i="1"/>
  <c r="AL2499" i="1"/>
  <c r="AL2498" i="1"/>
  <c r="AL2497" i="1"/>
  <c r="AL2496" i="1"/>
  <c r="AL2495" i="1"/>
  <c r="AL2494" i="1"/>
  <c r="AL2493" i="1"/>
  <c r="AL2492" i="1"/>
  <c r="AL2491" i="1"/>
  <c r="AL2490" i="1"/>
  <c r="AL2489" i="1"/>
  <c r="AL2488" i="1"/>
  <c r="AL2487" i="1"/>
  <c r="AL2486" i="1"/>
  <c r="AL2485" i="1"/>
  <c r="AL2484" i="1"/>
  <c r="AL2483" i="1"/>
  <c r="AL2482" i="1"/>
  <c r="AL2481" i="1"/>
  <c r="AL2480" i="1"/>
  <c r="AL2479" i="1"/>
  <c r="AL2478" i="1"/>
  <c r="AL2477" i="1"/>
  <c r="AL2476" i="1"/>
  <c r="AL2475" i="1"/>
  <c r="AL2474" i="1"/>
  <c r="AL2473" i="1"/>
  <c r="AL2472" i="1"/>
  <c r="AL2471" i="1"/>
  <c r="AL2470" i="1"/>
  <c r="AL2469" i="1"/>
  <c r="AL2468" i="1"/>
  <c r="AL2467" i="1"/>
  <c r="AL2466" i="1"/>
  <c r="AL2465" i="1"/>
  <c r="AL2464" i="1"/>
  <c r="AL2463" i="1"/>
  <c r="AL2462" i="1"/>
  <c r="AL2461" i="1"/>
  <c r="AL2460" i="1"/>
  <c r="AL2459" i="1"/>
  <c r="AL2458" i="1"/>
  <c r="AL2457" i="1"/>
  <c r="AL2456" i="1"/>
  <c r="AL2455" i="1"/>
  <c r="AL2454" i="1"/>
  <c r="AL2453" i="1"/>
  <c r="AL2452" i="1"/>
  <c r="AL2451" i="1"/>
  <c r="AL2450" i="1"/>
  <c r="AL2449" i="1"/>
  <c r="AL2448" i="1"/>
  <c r="AL2447" i="1"/>
  <c r="AL2446" i="1"/>
  <c r="AL2445" i="1"/>
  <c r="AL2444" i="1"/>
  <c r="AL2443" i="1"/>
  <c r="AL2442" i="1"/>
  <c r="AL2441" i="1"/>
  <c r="AL2440" i="1"/>
  <c r="AL2439" i="1"/>
  <c r="AL2438" i="1"/>
  <c r="AL2437" i="1"/>
  <c r="AL2436" i="1"/>
  <c r="AL2435" i="1"/>
  <c r="AL2434" i="1"/>
  <c r="AL2433" i="1"/>
  <c r="AL2432" i="1"/>
  <c r="AL2431" i="1"/>
  <c r="AL2430" i="1"/>
  <c r="AL2429" i="1"/>
  <c r="AL2428" i="1"/>
  <c r="AL2427" i="1"/>
  <c r="AL2426" i="1"/>
  <c r="AL2425" i="1"/>
  <c r="AL2424" i="1"/>
  <c r="AL2423" i="1"/>
  <c r="AL2422" i="1"/>
  <c r="AL2421" i="1"/>
  <c r="AL2420" i="1"/>
  <c r="AL2419" i="1"/>
  <c r="AL2418" i="1"/>
  <c r="AL2417" i="1"/>
  <c r="AL2416" i="1"/>
  <c r="AL2415" i="1"/>
  <c r="AL2414" i="1"/>
  <c r="AL2413" i="1"/>
  <c r="AL2412" i="1"/>
  <c r="AL2411" i="1"/>
  <c r="AL2410" i="1"/>
  <c r="AL2409" i="1"/>
  <c r="AL2408" i="1"/>
  <c r="AL2407" i="1"/>
  <c r="AL2406" i="1"/>
  <c r="AL2405" i="1"/>
  <c r="AL2404" i="1"/>
  <c r="AL2403" i="1"/>
  <c r="AL2402" i="1"/>
  <c r="AL2401" i="1"/>
  <c r="AL2400" i="1"/>
  <c r="AL2399" i="1"/>
  <c r="AL2398" i="1"/>
  <c r="AL2397" i="1"/>
  <c r="AL2396" i="1"/>
  <c r="AL2395" i="1"/>
  <c r="AL2394" i="1"/>
  <c r="AL2393" i="1"/>
  <c r="AL2392" i="1"/>
  <c r="AL2391" i="1"/>
  <c r="AL2390" i="1"/>
  <c r="AL2389" i="1"/>
  <c r="AL2388" i="1"/>
  <c r="AL2387" i="1"/>
  <c r="AL2386" i="1"/>
  <c r="AL2385" i="1"/>
  <c r="AL2384" i="1"/>
  <c r="AL2383" i="1"/>
  <c r="AL2382" i="1"/>
  <c r="AL2381" i="1"/>
  <c r="AL2380" i="1"/>
  <c r="AL2379" i="1"/>
  <c r="AL2378" i="1"/>
  <c r="AL2377" i="1"/>
  <c r="AL2376" i="1"/>
  <c r="AL2375" i="1"/>
  <c r="AL2374" i="1"/>
  <c r="AL2373" i="1"/>
  <c r="AL2372" i="1"/>
  <c r="AL2371" i="1"/>
  <c r="AL2370" i="1"/>
  <c r="AL2369" i="1"/>
  <c r="AL2368" i="1"/>
  <c r="AL2367" i="1"/>
  <c r="AL2366" i="1"/>
  <c r="AL2365" i="1"/>
  <c r="AL2364" i="1"/>
  <c r="AL2363" i="1"/>
  <c r="AL2362" i="1"/>
  <c r="AL2361" i="1"/>
  <c r="AL2360" i="1"/>
  <c r="AL2359" i="1"/>
  <c r="AL2358" i="1"/>
  <c r="AL2357" i="1"/>
  <c r="AL2356" i="1"/>
  <c r="AL2355" i="1"/>
  <c r="AL2354" i="1"/>
  <c r="AL2353" i="1"/>
  <c r="AL2352" i="1"/>
  <c r="AL2351" i="1"/>
  <c r="AL2350" i="1"/>
  <c r="AL2349" i="1"/>
  <c r="AL2348" i="1"/>
  <c r="AL2347" i="1"/>
  <c r="AL2346" i="1"/>
  <c r="AL2345" i="1"/>
  <c r="AL2344" i="1"/>
  <c r="AL2343" i="1"/>
  <c r="AL2342" i="1"/>
  <c r="AL2341" i="1"/>
  <c r="AL2340" i="1"/>
  <c r="AL2339" i="1"/>
  <c r="AL2338" i="1"/>
  <c r="AL2337" i="1"/>
  <c r="AL2336" i="1"/>
  <c r="AL2335" i="1"/>
  <c r="AL2334" i="1"/>
  <c r="AL2333" i="1"/>
  <c r="AL2332" i="1"/>
  <c r="AL2331" i="1"/>
  <c r="AL2330" i="1"/>
  <c r="AL2329" i="1"/>
  <c r="AL2328" i="1"/>
  <c r="AL2327" i="1"/>
  <c r="AL2326" i="1"/>
  <c r="AL2325" i="1"/>
  <c r="AL2324" i="1"/>
  <c r="AL2323" i="1"/>
  <c r="AL2322" i="1"/>
  <c r="AL2321" i="1"/>
  <c r="AL2320" i="1"/>
  <c r="AL2319" i="1"/>
  <c r="AL2318" i="1"/>
  <c r="AL2317" i="1"/>
  <c r="AL2316" i="1"/>
  <c r="AL2315" i="1"/>
  <c r="AL2314" i="1"/>
  <c r="AL2313" i="1"/>
  <c r="AL2312" i="1"/>
  <c r="AL2311" i="1"/>
  <c r="AL2310" i="1"/>
  <c r="AL2309" i="1"/>
  <c r="AL2308" i="1"/>
  <c r="AL2307" i="1"/>
  <c r="AL2306" i="1"/>
  <c r="AL2305" i="1"/>
  <c r="AL2304" i="1"/>
  <c r="AL2303" i="1"/>
  <c r="AL2302" i="1"/>
  <c r="AL2301" i="1"/>
  <c r="AL2300" i="1"/>
  <c r="AL2299" i="1"/>
  <c r="AL2298" i="1"/>
  <c r="AL2297" i="1"/>
  <c r="AL2296" i="1"/>
  <c r="AL2295" i="1"/>
  <c r="AL2294" i="1"/>
  <c r="AL2293" i="1"/>
  <c r="AL2292" i="1"/>
  <c r="AL2291" i="1"/>
  <c r="AL2290" i="1"/>
  <c r="AL2289" i="1"/>
  <c r="AL2288" i="1"/>
  <c r="AL2287" i="1"/>
  <c r="AL2286" i="1"/>
  <c r="AL2285" i="1"/>
  <c r="AL2284" i="1"/>
  <c r="AL2283" i="1"/>
  <c r="AL2282" i="1"/>
  <c r="AL2281" i="1"/>
  <c r="AL2280" i="1"/>
  <c r="AL2279" i="1"/>
  <c r="AL2278" i="1"/>
  <c r="AL2277" i="1"/>
  <c r="AL2276" i="1"/>
  <c r="AL2275" i="1"/>
  <c r="AL2274" i="1"/>
  <c r="AL2273" i="1"/>
  <c r="AL2272" i="1"/>
  <c r="AL2271" i="1"/>
  <c r="AL2270" i="1"/>
  <c r="AL2269" i="1"/>
  <c r="AL2268" i="1"/>
  <c r="AL2267" i="1"/>
  <c r="AL2266" i="1"/>
  <c r="AL2265" i="1"/>
  <c r="AL2264" i="1"/>
  <c r="AL2263" i="1"/>
  <c r="AL2262" i="1"/>
  <c r="AL2261" i="1"/>
  <c r="AL2260" i="1"/>
  <c r="AL2259" i="1"/>
  <c r="AL2258" i="1"/>
  <c r="AL2257" i="1"/>
  <c r="AL2256" i="1"/>
  <c r="AL2255" i="1"/>
  <c r="AL2254" i="1"/>
  <c r="AL2253" i="1"/>
  <c r="AL2252" i="1"/>
  <c r="AL2251" i="1"/>
  <c r="AL2250" i="1"/>
  <c r="AL2249" i="1"/>
  <c r="AL2248" i="1"/>
  <c r="AL2247" i="1"/>
  <c r="AL2246" i="1"/>
  <c r="AL2245" i="1"/>
  <c r="AL2244" i="1"/>
  <c r="AL2243" i="1"/>
  <c r="AL2242" i="1"/>
  <c r="AL2241" i="1"/>
  <c r="AL2240" i="1"/>
  <c r="AL2239" i="1"/>
  <c r="AL2238" i="1"/>
  <c r="AL2237" i="1"/>
  <c r="AL2236" i="1"/>
  <c r="AL2235" i="1"/>
  <c r="AL2234" i="1"/>
  <c r="AL2233" i="1"/>
  <c r="AL2232" i="1"/>
  <c r="AL2231" i="1"/>
  <c r="AL2230" i="1"/>
  <c r="AL2229" i="1"/>
  <c r="AL2228" i="1"/>
  <c r="AL2227" i="1"/>
  <c r="AL2226" i="1"/>
  <c r="AL2225" i="1"/>
  <c r="AL2224" i="1"/>
  <c r="AL2223" i="1"/>
  <c r="AL2222" i="1"/>
  <c r="AL2221" i="1"/>
  <c r="AL2220" i="1"/>
  <c r="AL2219" i="1"/>
  <c r="AL2218" i="1"/>
  <c r="AL2217" i="1"/>
  <c r="AL2216" i="1"/>
  <c r="AL2215" i="1"/>
  <c r="AL2214" i="1"/>
  <c r="AL2213" i="1"/>
  <c r="AL2212" i="1"/>
  <c r="AL2211" i="1"/>
  <c r="AL2210" i="1"/>
  <c r="AL2209" i="1"/>
  <c r="AL2208" i="1"/>
  <c r="AL2207" i="1"/>
  <c r="AL2206" i="1"/>
  <c r="AL2205" i="1"/>
  <c r="AL2204" i="1"/>
  <c r="AL2203" i="1"/>
  <c r="AL2202" i="1"/>
  <c r="AL2201" i="1"/>
  <c r="AL2200" i="1"/>
  <c r="AL2199" i="1"/>
  <c r="AL2198" i="1"/>
  <c r="AL2197" i="1"/>
  <c r="AL2196" i="1"/>
  <c r="AL2195" i="1"/>
  <c r="AL2194" i="1"/>
  <c r="AL2193" i="1"/>
  <c r="AL2192" i="1"/>
  <c r="AL2191" i="1"/>
  <c r="AL2190" i="1"/>
  <c r="AL2189" i="1"/>
  <c r="AL2188" i="1"/>
  <c r="AL2187" i="1"/>
  <c r="AL2186" i="1"/>
  <c r="AL2185" i="1"/>
  <c r="AL2184" i="1"/>
  <c r="AL2183" i="1"/>
  <c r="AL2182" i="1"/>
  <c r="AL2181" i="1"/>
  <c r="AL2180" i="1"/>
  <c r="AL2179" i="1"/>
  <c r="AL2178" i="1"/>
  <c r="AL2177" i="1"/>
  <c r="AL2176" i="1"/>
  <c r="AL2175" i="1"/>
  <c r="AL2174" i="1"/>
  <c r="AL2173" i="1"/>
  <c r="AL2172" i="1"/>
  <c r="AL2171" i="1"/>
  <c r="AL2170" i="1"/>
  <c r="AL2169" i="1"/>
  <c r="AL2168" i="1"/>
  <c r="AL2167" i="1"/>
  <c r="AL2166" i="1"/>
  <c r="AL2165" i="1"/>
  <c r="AL2164" i="1"/>
  <c r="AL2163" i="1"/>
  <c r="AL2162" i="1"/>
  <c r="AL2161" i="1"/>
  <c r="AL2160" i="1"/>
  <c r="AL2159" i="1"/>
  <c r="AL2158" i="1"/>
  <c r="AL2157" i="1"/>
  <c r="AL2156" i="1"/>
  <c r="AL2155" i="1"/>
  <c r="AL2154" i="1"/>
  <c r="AL2153" i="1"/>
  <c r="AL2152" i="1"/>
  <c r="AL2151" i="1"/>
  <c r="AL2150" i="1"/>
  <c r="AL2149" i="1"/>
  <c r="AL2148" i="1"/>
  <c r="AL2147" i="1"/>
  <c r="AL2146" i="1"/>
  <c r="AL2145" i="1"/>
  <c r="AL2144" i="1"/>
  <c r="AL2143" i="1"/>
  <c r="AL2142" i="1"/>
  <c r="AL2141" i="1"/>
  <c r="AL2140" i="1"/>
  <c r="AL2139" i="1"/>
  <c r="AL2138" i="1"/>
  <c r="AL2137" i="1"/>
  <c r="AL2136" i="1"/>
  <c r="AL2135" i="1"/>
  <c r="AL2134" i="1"/>
  <c r="AL2133" i="1"/>
  <c r="AL2132" i="1"/>
  <c r="AL2131" i="1"/>
  <c r="AL2130" i="1"/>
  <c r="AL2129" i="1"/>
  <c r="AL2128" i="1"/>
  <c r="AL2127" i="1"/>
  <c r="AL2126" i="1"/>
  <c r="AL2125" i="1"/>
  <c r="AL2124" i="1"/>
  <c r="AL2123" i="1"/>
  <c r="AL2122" i="1"/>
  <c r="AL2121" i="1"/>
  <c r="AL2120" i="1"/>
  <c r="AL2119" i="1"/>
  <c r="AL2118" i="1"/>
  <c r="AL2117" i="1"/>
  <c r="AL2116" i="1"/>
  <c r="AL2115" i="1"/>
  <c r="AL2114" i="1"/>
  <c r="AL2113" i="1"/>
  <c r="AL2112" i="1"/>
  <c r="AL2111" i="1"/>
  <c r="AL2110" i="1"/>
  <c r="AL2109" i="1"/>
  <c r="AL2108" i="1"/>
  <c r="AL2107" i="1"/>
  <c r="AL2106" i="1"/>
  <c r="AL2105" i="1"/>
  <c r="AL2104" i="1"/>
  <c r="AL2103" i="1"/>
  <c r="AL2102" i="1"/>
  <c r="AL2101" i="1"/>
  <c r="AL2100" i="1"/>
  <c r="AL2099" i="1"/>
  <c r="AL2098" i="1"/>
  <c r="AL2097" i="1"/>
  <c r="AL2096" i="1"/>
  <c r="AL2095" i="1"/>
  <c r="AL2094" i="1"/>
  <c r="AL2093" i="1"/>
  <c r="AL2092" i="1"/>
  <c r="AL2091" i="1"/>
  <c r="AL2090" i="1"/>
  <c r="AL2089" i="1"/>
  <c r="AL2088" i="1"/>
  <c r="AL2087" i="1"/>
  <c r="AL2086" i="1"/>
  <c r="AL2085" i="1"/>
  <c r="AL2084" i="1"/>
  <c r="AL2083" i="1"/>
  <c r="AL2082" i="1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O18" i="1" s="1"/>
  <c r="AP18" i="1" s="1"/>
  <c r="AQ18" i="1" s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AK2" i="1"/>
  <c r="AK4594" i="1"/>
  <c r="AK4593" i="1"/>
  <c r="AK4592" i="1"/>
  <c r="AK4591" i="1"/>
  <c r="AO4591" i="1" s="1"/>
  <c r="AP4591" i="1" s="1"/>
  <c r="AQ4591" i="1" s="1"/>
  <c r="AK4590" i="1"/>
  <c r="AK4589" i="1"/>
  <c r="AK4588" i="1"/>
  <c r="AK4587" i="1"/>
  <c r="AK4586" i="1"/>
  <c r="AK4585" i="1"/>
  <c r="AK4584" i="1"/>
  <c r="AK4583" i="1"/>
  <c r="AO4583" i="1" s="1"/>
  <c r="AP4583" i="1" s="1"/>
  <c r="AQ4583" i="1" s="1"/>
  <c r="AK4582" i="1"/>
  <c r="AK4581" i="1"/>
  <c r="AK4580" i="1"/>
  <c r="AK4579" i="1"/>
  <c r="AK4578" i="1"/>
  <c r="AK4577" i="1"/>
  <c r="AK4576" i="1"/>
  <c r="AK4575" i="1"/>
  <c r="AO4575" i="1" s="1"/>
  <c r="AP4575" i="1" s="1"/>
  <c r="AQ4575" i="1" s="1"/>
  <c r="AK4574" i="1"/>
  <c r="AK4573" i="1"/>
  <c r="AK4572" i="1"/>
  <c r="AK4571" i="1"/>
  <c r="AK4570" i="1"/>
  <c r="AK4569" i="1"/>
  <c r="AK4568" i="1"/>
  <c r="AK4567" i="1"/>
  <c r="AO4567" i="1" s="1"/>
  <c r="AP4567" i="1" s="1"/>
  <c r="AQ4567" i="1" s="1"/>
  <c r="AK4566" i="1"/>
  <c r="AK4565" i="1"/>
  <c r="AK4564" i="1"/>
  <c r="AK4563" i="1"/>
  <c r="AK4562" i="1"/>
  <c r="AK4561" i="1"/>
  <c r="AK4560" i="1"/>
  <c r="AK4559" i="1"/>
  <c r="AO4559" i="1" s="1"/>
  <c r="AP4559" i="1" s="1"/>
  <c r="AQ4559" i="1" s="1"/>
  <c r="AK4558" i="1"/>
  <c r="AK4557" i="1"/>
  <c r="AK4556" i="1"/>
  <c r="AK4555" i="1"/>
  <c r="AK4554" i="1"/>
  <c r="AK4553" i="1"/>
  <c r="AK4552" i="1"/>
  <c r="AK4551" i="1"/>
  <c r="AO4551" i="1" s="1"/>
  <c r="AP4551" i="1" s="1"/>
  <c r="AQ4551" i="1" s="1"/>
  <c r="AK4550" i="1"/>
  <c r="AK4549" i="1"/>
  <c r="AK4548" i="1"/>
  <c r="AK4547" i="1"/>
  <c r="AK4546" i="1"/>
  <c r="AK4545" i="1"/>
  <c r="AK4544" i="1"/>
  <c r="AK4543" i="1"/>
  <c r="AO4543" i="1" s="1"/>
  <c r="AP4543" i="1" s="1"/>
  <c r="AQ4543" i="1" s="1"/>
  <c r="AK4542" i="1"/>
  <c r="AK4541" i="1"/>
  <c r="AK4540" i="1"/>
  <c r="AK4539" i="1"/>
  <c r="AK4538" i="1"/>
  <c r="AK4537" i="1"/>
  <c r="AK4536" i="1"/>
  <c r="AK4535" i="1"/>
  <c r="AO4535" i="1" s="1"/>
  <c r="AP4535" i="1" s="1"/>
  <c r="AQ4535" i="1" s="1"/>
  <c r="AK4534" i="1"/>
  <c r="AK4533" i="1"/>
  <c r="AK4532" i="1"/>
  <c r="AK4531" i="1"/>
  <c r="AK4530" i="1"/>
  <c r="AK4529" i="1"/>
  <c r="AK4528" i="1"/>
  <c r="AK4527" i="1"/>
  <c r="AO4527" i="1" s="1"/>
  <c r="AP4527" i="1" s="1"/>
  <c r="AQ4527" i="1" s="1"/>
  <c r="AK4526" i="1"/>
  <c r="AK4525" i="1"/>
  <c r="AK4524" i="1"/>
  <c r="AK4523" i="1"/>
  <c r="AK4522" i="1"/>
  <c r="AK4521" i="1"/>
  <c r="AK4520" i="1"/>
  <c r="AK4519" i="1"/>
  <c r="AO4519" i="1" s="1"/>
  <c r="AP4519" i="1" s="1"/>
  <c r="AQ4519" i="1" s="1"/>
  <c r="AK4518" i="1"/>
  <c r="AK4517" i="1"/>
  <c r="AK4516" i="1"/>
  <c r="AK4515" i="1"/>
  <c r="AK4514" i="1"/>
  <c r="AK4513" i="1"/>
  <c r="AK4512" i="1"/>
  <c r="AK4511" i="1"/>
  <c r="AO4511" i="1" s="1"/>
  <c r="AP4511" i="1" s="1"/>
  <c r="AQ4511" i="1" s="1"/>
  <c r="AK4510" i="1"/>
  <c r="AK4509" i="1"/>
  <c r="AK4508" i="1"/>
  <c r="AK4507" i="1"/>
  <c r="AK4506" i="1"/>
  <c r="AK4505" i="1"/>
  <c r="AK4504" i="1"/>
  <c r="AK4503" i="1"/>
  <c r="AO4503" i="1" s="1"/>
  <c r="AP4503" i="1" s="1"/>
  <c r="AQ4503" i="1" s="1"/>
  <c r="AK4502" i="1"/>
  <c r="AK4501" i="1"/>
  <c r="AK4500" i="1"/>
  <c r="AK4499" i="1"/>
  <c r="AK4498" i="1"/>
  <c r="AK4497" i="1"/>
  <c r="AK4496" i="1"/>
  <c r="AK4495" i="1"/>
  <c r="AO4495" i="1" s="1"/>
  <c r="AP4495" i="1" s="1"/>
  <c r="AQ4495" i="1" s="1"/>
  <c r="AK4494" i="1"/>
  <c r="AK4493" i="1"/>
  <c r="AK4492" i="1"/>
  <c r="AK4491" i="1"/>
  <c r="AK4490" i="1"/>
  <c r="AK4489" i="1"/>
  <c r="AK4488" i="1"/>
  <c r="AK4487" i="1"/>
  <c r="AO4487" i="1" s="1"/>
  <c r="AP4487" i="1" s="1"/>
  <c r="AQ4487" i="1" s="1"/>
  <c r="AK4486" i="1"/>
  <c r="AK4485" i="1"/>
  <c r="AK4484" i="1"/>
  <c r="AK4483" i="1"/>
  <c r="AK4482" i="1"/>
  <c r="AK4481" i="1"/>
  <c r="AK4480" i="1"/>
  <c r="AK4479" i="1"/>
  <c r="AO4479" i="1" s="1"/>
  <c r="AP4479" i="1" s="1"/>
  <c r="AQ4479" i="1" s="1"/>
  <c r="AK4478" i="1"/>
  <c r="AK4477" i="1"/>
  <c r="AK4476" i="1"/>
  <c r="AK4475" i="1"/>
  <c r="AK4474" i="1"/>
  <c r="AK4473" i="1"/>
  <c r="AK4472" i="1"/>
  <c r="AK4471" i="1"/>
  <c r="AO4471" i="1" s="1"/>
  <c r="AP4471" i="1" s="1"/>
  <c r="AQ4471" i="1" s="1"/>
  <c r="AK4470" i="1"/>
  <c r="AK4469" i="1"/>
  <c r="AK4468" i="1"/>
  <c r="AK4467" i="1"/>
  <c r="AK4466" i="1"/>
  <c r="AK4465" i="1"/>
  <c r="AK4464" i="1"/>
  <c r="AK4463" i="1"/>
  <c r="AO4463" i="1" s="1"/>
  <c r="AP4463" i="1" s="1"/>
  <c r="AQ4463" i="1" s="1"/>
  <c r="AK4462" i="1"/>
  <c r="AK4461" i="1"/>
  <c r="AK4460" i="1"/>
  <c r="AK4459" i="1"/>
  <c r="AK4458" i="1"/>
  <c r="AK4457" i="1"/>
  <c r="AK4456" i="1"/>
  <c r="AK4455" i="1"/>
  <c r="AO4455" i="1" s="1"/>
  <c r="AP4455" i="1" s="1"/>
  <c r="AQ4455" i="1" s="1"/>
  <c r="AK4454" i="1"/>
  <c r="AK4453" i="1"/>
  <c r="AK4452" i="1"/>
  <c r="AK4451" i="1"/>
  <c r="AK4450" i="1"/>
  <c r="AK4449" i="1"/>
  <c r="AK4448" i="1"/>
  <c r="AK4447" i="1"/>
  <c r="AO4447" i="1" s="1"/>
  <c r="AP4447" i="1" s="1"/>
  <c r="AQ4447" i="1" s="1"/>
  <c r="AK4446" i="1"/>
  <c r="AK4445" i="1"/>
  <c r="AK4444" i="1"/>
  <c r="AK4443" i="1"/>
  <c r="AK4442" i="1"/>
  <c r="AK4441" i="1"/>
  <c r="AK4440" i="1"/>
  <c r="AK4439" i="1"/>
  <c r="AO4439" i="1" s="1"/>
  <c r="AP4439" i="1" s="1"/>
  <c r="AQ4439" i="1" s="1"/>
  <c r="AK4438" i="1"/>
  <c r="AK4437" i="1"/>
  <c r="AK4436" i="1"/>
  <c r="AK4435" i="1"/>
  <c r="AK4434" i="1"/>
  <c r="AK4433" i="1"/>
  <c r="AK4432" i="1"/>
  <c r="AK4431" i="1"/>
  <c r="AO4431" i="1" s="1"/>
  <c r="AP4431" i="1" s="1"/>
  <c r="AQ4431" i="1" s="1"/>
  <c r="AK4430" i="1"/>
  <c r="AK4429" i="1"/>
  <c r="AK4428" i="1"/>
  <c r="AK4427" i="1"/>
  <c r="AK4426" i="1"/>
  <c r="AK4425" i="1"/>
  <c r="AK4424" i="1"/>
  <c r="AK4423" i="1"/>
  <c r="AO4423" i="1" s="1"/>
  <c r="AP4423" i="1" s="1"/>
  <c r="AQ4423" i="1" s="1"/>
  <c r="AK4422" i="1"/>
  <c r="AK4421" i="1"/>
  <c r="AK4420" i="1"/>
  <c r="AK4419" i="1"/>
  <c r="AK4418" i="1"/>
  <c r="AK4417" i="1"/>
  <c r="AK4416" i="1"/>
  <c r="AK4415" i="1"/>
  <c r="AO4415" i="1" s="1"/>
  <c r="AP4415" i="1" s="1"/>
  <c r="AQ4415" i="1" s="1"/>
  <c r="AK4414" i="1"/>
  <c r="AK4413" i="1"/>
  <c r="AK4412" i="1"/>
  <c r="AK4411" i="1"/>
  <c r="AK4410" i="1"/>
  <c r="AK4409" i="1"/>
  <c r="AK4408" i="1"/>
  <c r="AK4407" i="1"/>
  <c r="AO4407" i="1" s="1"/>
  <c r="AP4407" i="1" s="1"/>
  <c r="AQ4407" i="1" s="1"/>
  <c r="AK4406" i="1"/>
  <c r="AK4405" i="1"/>
  <c r="AK4404" i="1"/>
  <c r="AK4403" i="1"/>
  <c r="AK4402" i="1"/>
  <c r="AK4401" i="1"/>
  <c r="AK4400" i="1"/>
  <c r="AK4399" i="1"/>
  <c r="AO4399" i="1" s="1"/>
  <c r="AP4399" i="1" s="1"/>
  <c r="AQ4399" i="1" s="1"/>
  <c r="AK4398" i="1"/>
  <c r="AK4397" i="1"/>
  <c r="AK4396" i="1"/>
  <c r="AK4395" i="1"/>
  <c r="AK4394" i="1"/>
  <c r="AK4393" i="1"/>
  <c r="AK4392" i="1"/>
  <c r="AK4391" i="1"/>
  <c r="AO4391" i="1" s="1"/>
  <c r="AP4391" i="1" s="1"/>
  <c r="AQ4391" i="1" s="1"/>
  <c r="AK4390" i="1"/>
  <c r="AK4389" i="1"/>
  <c r="AK4388" i="1"/>
  <c r="AK4387" i="1"/>
  <c r="AK4386" i="1"/>
  <c r="AK4385" i="1"/>
  <c r="AK4384" i="1"/>
  <c r="AK4383" i="1"/>
  <c r="AO4383" i="1" s="1"/>
  <c r="AP4383" i="1" s="1"/>
  <c r="AQ4383" i="1" s="1"/>
  <c r="AK4382" i="1"/>
  <c r="AK4381" i="1"/>
  <c r="AK4380" i="1"/>
  <c r="AK4379" i="1"/>
  <c r="AK4378" i="1"/>
  <c r="AK4377" i="1"/>
  <c r="AK4376" i="1"/>
  <c r="AK4375" i="1"/>
  <c r="AO4375" i="1" s="1"/>
  <c r="AP4375" i="1" s="1"/>
  <c r="AQ4375" i="1" s="1"/>
  <c r="AK4374" i="1"/>
  <c r="AK4373" i="1"/>
  <c r="AK4372" i="1"/>
  <c r="AK4371" i="1"/>
  <c r="AK4370" i="1"/>
  <c r="AK4369" i="1"/>
  <c r="AK4368" i="1"/>
  <c r="AK4367" i="1"/>
  <c r="AO4367" i="1" s="1"/>
  <c r="AP4367" i="1" s="1"/>
  <c r="AQ4367" i="1" s="1"/>
  <c r="AK4366" i="1"/>
  <c r="AK4365" i="1"/>
  <c r="AK4364" i="1"/>
  <c r="AK4363" i="1"/>
  <c r="AK4362" i="1"/>
  <c r="AK4361" i="1"/>
  <c r="AK4360" i="1"/>
  <c r="AK4359" i="1"/>
  <c r="AO4359" i="1" s="1"/>
  <c r="AP4359" i="1" s="1"/>
  <c r="AQ4359" i="1" s="1"/>
  <c r="AK4358" i="1"/>
  <c r="AK4357" i="1"/>
  <c r="AK4356" i="1"/>
  <c r="AK4355" i="1"/>
  <c r="AK4354" i="1"/>
  <c r="AK4353" i="1"/>
  <c r="AK4352" i="1"/>
  <c r="AK4351" i="1"/>
  <c r="AO4351" i="1" s="1"/>
  <c r="AP4351" i="1" s="1"/>
  <c r="AQ4351" i="1" s="1"/>
  <c r="AK4350" i="1"/>
  <c r="AK4349" i="1"/>
  <c r="AK4348" i="1"/>
  <c r="AK4347" i="1"/>
  <c r="AK4346" i="1"/>
  <c r="AK4345" i="1"/>
  <c r="AK4344" i="1"/>
  <c r="AK4343" i="1"/>
  <c r="AO4343" i="1" s="1"/>
  <c r="AP4343" i="1" s="1"/>
  <c r="AQ4343" i="1" s="1"/>
  <c r="AK4342" i="1"/>
  <c r="AK4341" i="1"/>
  <c r="AK4340" i="1"/>
  <c r="AK4339" i="1"/>
  <c r="AK4338" i="1"/>
  <c r="AK4337" i="1"/>
  <c r="AK4336" i="1"/>
  <c r="AK4335" i="1"/>
  <c r="AO4335" i="1" s="1"/>
  <c r="AP4335" i="1" s="1"/>
  <c r="AQ4335" i="1" s="1"/>
  <c r="AK4334" i="1"/>
  <c r="AK4333" i="1"/>
  <c r="AK4332" i="1"/>
  <c r="AK4331" i="1"/>
  <c r="AK4330" i="1"/>
  <c r="AK4329" i="1"/>
  <c r="AK4328" i="1"/>
  <c r="AK4327" i="1"/>
  <c r="AO4327" i="1" s="1"/>
  <c r="AP4327" i="1" s="1"/>
  <c r="AQ4327" i="1" s="1"/>
  <c r="AK4326" i="1"/>
  <c r="AK4325" i="1"/>
  <c r="AK4324" i="1"/>
  <c r="AK4323" i="1"/>
  <c r="AK4322" i="1"/>
  <c r="AK4321" i="1"/>
  <c r="AK4320" i="1"/>
  <c r="AK4319" i="1"/>
  <c r="AO4319" i="1" s="1"/>
  <c r="AP4319" i="1" s="1"/>
  <c r="AQ4319" i="1" s="1"/>
  <c r="AK4318" i="1"/>
  <c r="AK4317" i="1"/>
  <c r="AK4316" i="1"/>
  <c r="AK4315" i="1"/>
  <c r="AK4314" i="1"/>
  <c r="AK4313" i="1"/>
  <c r="AK4312" i="1"/>
  <c r="AK4311" i="1"/>
  <c r="AO4311" i="1" s="1"/>
  <c r="AP4311" i="1" s="1"/>
  <c r="AQ4311" i="1" s="1"/>
  <c r="AK4310" i="1"/>
  <c r="AK4309" i="1"/>
  <c r="AK4308" i="1"/>
  <c r="AK4307" i="1"/>
  <c r="AK4306" i="1"/>
  <c r="AK4305" i="1"/>
  <c r="AK4304" i="1"/>
  <c r="AK4303" i="1"/>
  <c r="AO4303" i="1" s="1"/>
  <c r="AP4303" i="1" s="1"/>
  <c r="AQ4303" i="1" s="1"/>
  <c r="AK4302" i="1"/>
  <c r="AK4301" i="1"/>
  <c r="AK4300" i="1"/>
  <c r="AK4299" i="1"/>
  <c r="AK4298" i="1"/>
  <c r="AK4297" i="1"/>
  <c r="AK4296" i="1"/>
  <c r="AK4295" i="1"/>
  <c r="AO4295" i="1" s="1"/>
  <c r="AP4295" i="1" s="1"/>
  <c r="AQ4295" i="1" s="1"/>
  <c r="AK4294" i="1"/>
  <c r="AK4293" i="1"/>
  <c r="AK4292" i="1"/>
  <c r="AK4291" i="1"/>
  <c r="AK4290" i="1"/>
  <c r="AK4289" i="1"/>
  <c r="AK4288" i="1"/>
  <c r="AK4287" i="1"/>
  <c r="AO4287" i="1" s="1"/>
  <c r="AP4287" i="1" s="1"/>
  <c r="AQ4287" i="1" s="1"/>
  <c r="AK4286" i="1"/>
  <c r="AK4285" i="1"/>
  <c r="AK4284" i="1"/>
  <c r="AK4283" i="1"/>
  <c r="AK4282" i="1"/>
  <c r="AK4281" i="1"/>
  <c r="AK4280" i="1"/>
  <c r="AK4279" i="1"/>
  <c r="AO4279" i="1" s="1"/>
  <c r="AP4279" i="1" s="1"/>
  <c r="AQ4279" i="1" s="1"/>
  <c r="AK4278" i="1"/>
  <c r="AK4277" i="1"/>
  <c r="AK4276" i="1"/>
  <c r="AK4275" i="1"/>
  <c r="AK4274" i="1"/>
  <c r="AK4273" i="1"/>
  <c r="AK4272" i="1"/>
  <c r="AK4271" i="1"/>
  <c r="AO4271" i="1" s="1"/>
  <c r="AP4271" i="1" s="1"/>
  <c r="AQ4271" i="1" s="1"/>
  <c r="AK4270" i="1"/>
  <c r="AK4269" i="1"/>
  <c r="AK4268" i="1"/>
  <c r="AK4267" i="1"/>
  <c r="AK4266" i="1"/>
  <c r="AK4265" i="1"/>
  <c r="AK4264" i="1"/>
  <c r="AK4263" i="1"/>
  <c r="AO4263" i="1" s="1"/>
  <c r="AP4263" i="1" s="1"/>
  <c r="AQ4263" i="1" s="1"/>
  <c r="AK4262" i="1"/>
  <c r="AK4261" i="1"/>
  <c r="AK4260" i="1"/>
  <c r="AK4259" i="1"/>
  <c r="AK4258" i="1"/>
  <c r="AK4257" i="1"/>
  <c r="AK4256" i="1"/>
  <c r="AK4255" i="1"/>
  <c r="AO4255" i="1" s="1"/>
  <c r="AP4255" i="1" s="1"/>
  <c r="AQ4255" i="1" s="1"/>
  <c r="AK4254" i="1"/>
  <c r="AK4253" i="1"/>
  <c r="AK4252" i="1"/>
  <c r="AK4251" i="1"/>
  <c r="AK4250" i="1"/>
  <c r="AK4249" i="1"/>
  <c r="AK4248" i="1"/>
  <c r="AK4247" i="1"/>
  <c r="AO4247" i="1" s="1"/>
  <c r="AP4247" i="1" s="1"/>
  <c r="AQ4247" i="1" s="1"/>
  <c r="AK4246" i="1"/>
  <c r="AK4245" i="1"/>
  <c r="AK4244" i="1"/>
  <c r="AK4243" i="1"/>
  <c r="AK4242" i="1"/>
  <c r="AK4241" i="1"/>
  <c r="AK4240" i="1"/>
  <c r="AK4239" i="1"/>
  <c r="AO4239" i="1" s="1"/>
  <c r="AP4239" i="1" s="1"/>
  <c r="AQ4239" i="1" s="1"/>
  <c r="AK4238" i="1"/>
  <c r="AK4237" i="1"/>
  <c r="AK4236" i="1"/>
  <c r="AK4235" i="1"/>
  <c r="AK4234" i="1"/>
  <c r="AK4233" i="1"/>
  <c r="AK4232" i="1"/>
  <c r="AK4231" i="1"/>
  <c r="AO4231" i="1" s="1"/>
  <c r="AP4231" i="1" s="1"/>
  <c r="AQ4231" i="1" s="1"/>
  <c r="AK4230" i="1"/>
  <c r="AK4229" i="1"/>
  <c r="AK4228" i="1"/>
  <c r="AK4227" i="1"/>
  <c r="AK4226" i="1"/>
  <c r="AK4225" i="1"/>
  <c r="AK4224" i="1"/>
  <c r="AK4223" i="1"/>
  <c r="AO4223" i="1" s="1"/>
  <c r="AP4223" i="1" s="1"/>
  <c r="AQ4223" i="1" s="1"/>
  <c r="AK4222" i="1"/>
  <c r="AK4221" i="1"/>
  <c r="AK4220" i="1"/>
  <c r="AK4219" i="1"/>
  <c r="AK4218" i="1"/>
  <c r="AK4217" i="1"/>
  <c r="AK4216" i="1"/>
  <c r="AK4215" i="1"/>
  <c r="AO4215" i="1" s="1"/>
  <c r="AP4215" i="1" s="1"/>
  <c r="AQ4215" i="1" s="1"/>
  <c r="AK4214" i="1"/>
  <c r="AK4213" i="1"/>
  <c r="AK4212" i="1"/>
  <c r="AK4211" i="1"/>
  <c r="AK4210" i="1"/>
  <c r="AK4209" i="1"/>
  <c r="AK4208" i="1"/>
  <c r="AK4207" i="1"/>
  <c r="AO4207" i="1" s="1"/>
  <c r="AP4207" i="1" s="1"/>
  <c r="AQ4207" i="1" s="1"/>
  <c r="AK4206" i="1"/>
  <c r="AK4205" i="1"/>
  <c r="AK4204" i="1"/>
  <c r="AK4203" i="1"/>
  <c r="AK4202" i="1"/>
  <c r="AK4201" i="1"/>
  <c r="AK4200" i="1"/>
  <c r="AK4199" i="1"/>
  <c r="AO4199" i="1" s="1"/>
  <c r="AP4199" i="1" s="1"/>
  <c r="AQ4199" i="1" s="1"/>
  <c r="AK4198" i="1"/>
  <c r="AK4197" i="1"/>
  <c r="AK4196" i="1"/>
  <c r="AK4195" i="1"/>
  <c r="AK4194" i="1"/>
  <c r="AK4193" i="1"/>
  <c r="AK4192" i="1"/>
  <c r="AK4191" i="1"/>
  <c r="AO4191" i="1" s="1"/>
  <c r="AP4191" i="1" s="1"/>
  <c r="AQ4191" i="1" s="1"/>
  <c r="AK4190" i="1"/>
  <c r="AK4189" i="1"/>
  <c r="AK4188" i="1"/>
  <c r="AK4187" i="1"/>
  <c r="AK4186" i="1"/>
  <c r="AK4185" i="1"/>
  <c r="AK4184" i="1"/>
  <c r="AK4183" i="1"/>
  <c r="AO4183" i="1" s="1"/>
  <c r="AP4183" i="1" s="1"/>
  <c r="AQ4183" i="1" s="1"/>
  <c r="AK4182" i="1"/>
  <c r="AK4181" i="1"/>
  <c r="AK4180" i="1"/>
  <c r="AK4179" i="1"/>
  <c r="AK4178" i="1"/>
  <c r="AK4177" i="1"/>
  <c r="AK4176" i="1"/>
  <c r="AK4175" i="1"/>
  <c r="AO4175" i="1" s="1"/>
  <c r="AP4175" i="1" s="1"/>
  <c r="AQ4175" i="1" s="1"/>
  <c r="AK4174" i="1"/>
  <c r="AK4173" i="1"/>
  <c r="AK4172" i="1"/>
  <c r="AK4171" i="1"/>
  <c r="AK4170" i="1"/>
  <c r="AK4169" i="1"/>
  <c r="AK4168" i="1"/>
  <c r="AK4167" i="1"/>
  <c r="AO4167" i="1" s="1"/>
  <c r="AP4167" i="1" s="1"/>
  <c r="AQ4167" i="1" s="1"/>
  <c r="AK4166" i="1"/>
  <c r="AK4165" i="1"/>
  <c r="AK4164" i="1"/>
  <c r="AK4163" i="1"/>
  <c r="AK4162" i="1"/>
  <c r="AK4161" i="1"/>
  <c r="AK4160" i="1"/>
  <c r="AK4159" i="1"/>
  <c r="AO4159" i="1" s="1"/>
  <c r="AP4159" i="1" s="1"/>
  <c r="AQ4159" i="1" s="1"/>
  <c r="AK4158" i="1"/>
  <c r="AK4157" i="1"/>
  <c r="AK4156" i="1"/>
  <c r="AK4155" i="1"/>
  <c r="AK4154" i="1"/>
  <c r="AK4153" i="1"/>
  <c r="AK4152" i="1"/>
  <c r="AK4151" i="1"/>
  <c r="AO4151" i="1" s="1"/>
  <c r="AP4151" i="1" s="1"/>
  <c r="AQ4151" i="1" s="1"/>
  <c r="AK4150" i="1"/>
  <c r="AK4149" i="1"/>
  <c r="AK4148" i="1"/>
  <c r="AK4147" i="1"/>
  <c r="AK4146" i="1"/>
  <c r="AK4145" i="1"/>
  <c r="AK4144" i="1"/>
  <c r="AK4143" i="1"/>
  <c r="AO4143" i="1" s="1"/>
  <c r="AP4143" i="1" s="1"/>
  <c r="AQ4143" i="1" s="1"/>
  <c r="AK4142" i="1"/>
  <c r="AK4141" i="1"/>
  <c r="AK4140" i="1"/>
  <c r="AK4139" i="1"/>
  <c r="AK4138" i="1"/>
  <c r="AK4137" i="1"/>
  <c r="AK4136" i="1"/>
  <c r="AK4135" i="1"/>
  <c r="AO4135" i="1" s="1"/>
  <c r="AP4135" i="1" s="1"/>
  <c r="AQ4135" i="1" s="1"/>
  <c r="AK4134" i="1"/>
  <c r="AK4133" i="1"/>
  <c r="AK4132" i="1"/>
  <c r="AK4131" i="1"/>
  <c r="AK4130" i="1"/>
  <c r="AK4129" i="1"/>
  <c r="AK4128" i="1"/>
  <c r="AK4127" i="1"/>
  <c r="AO4127" i="1" s="1"/>
  <c r="AP4127" i="1" s="1"/>
  <c r="AQ4127" i="1" s="1"/>
  <c r="AK4126" i="1"/>
  <c r="AK4125" i="1"/>
  <c r="AK4124" i="1"/>
  <c r="AK4123" i="1"/>
  <c r="AK4122" i="1"/>
  <c r="AK4121" i="1"/>
  <c r="AK4120" i="1"/>
  <c r="AK4119" i="1"/>
  <c r="AO4119" i="1" s="1"/>
  <c r="AP4119" i="1" s="1"/>
  <c r="AQ4119" i="1" s="1"/>
  <c r="AK4118" i="1"/>
  <c r="AK4117" i="1"/>
  <c r="AK4116" i="1"/>
  <c r="AK4115" i="1"/>
  <c r="AK4114" i="1"/>
  <c r="AK4113" i="1"/>
  <c r="AK4112" i="1"/>
  <c r="AK4111" i="1"/>
  <c r="AO4111" i="1" s="1"/>
  <c r="AP4111" i="1" s="1"/>
  <c r="AQ4111" i="1" s="1"/>
  <c r="AK4110" i="1"/>
  <c r="AK4109" i="1"/>
  <c r="AK4108" i="1"/>
  <c r="AK4107" i="1"/>
  <c r="AK4106" i="1"/>
  <c r="AK4105" i="1"/>
  <c r="AK4104" i="1"/>
  <c r="AK4103" i="1"/>
  <c r="AO4103" i="1" s="1"/>
  <c r="AP4103" i="1" s="1"/>
  <c r="AQ4103" i="1" s="1"/>
  <c r="AK4102" i="1"/>
  <c r="AK4101" i="1"/>
  <c r="AK4100" i="1"/>
  <c r="AK4099" i="1"/>
  <c r="AK4098" i="1"/>
  <c r="AK4097" i="1"/>
  <c r="AK4096" i="1"/>
  <c r="AK4095" i="1"/>
  <c r="AO4095" i="1" s="1"/>
  <c r="AP4095" i="1" s="1"/>
  <c r="AQ4095" i="1" s="1"/>
  <c r="AK4094" i="1"/>
  <c r="AK4093" i="1"/>
  <c r="AK4092" i="1"/>
  <c r="AK4091" i="1"/>
  <c r="AK4090" i="1"/>
  <c r="AK4089" i="1"/>
  <c r="AK4088" i="1"/>
  <c r="AK4087" i="1"/>
  <c r="AO4087" i="1" s="1"/>
  <c r="AP4087" i="1" s="1"/>
  <c r="AQ4087" i="1" s="1"/>
  <c r="AK4086" i="1"/>
  <c r="AK4085" i="1"/>
  <c r="AK4084" i="1"/>
  <c r="AK4083" i="1"/>
  <c r="AK4082" i="1"/>
  <c r="AK4081" i="1"/>
  <c r="AK4080" i="1"/>
  <c r="AK4079" i="1"/>
  <c r="AO4079" i="1" s="1"/>
  <c r="AP4079" i="1" s="1"/>
  <c r="AQ4079" i="1" s="1"/>
  <c r="AK4078" i="1"/>
  <c r="AK4077" i="1"/>
  <c r="AK4076" i="1"/>
  <c r="AK4075" i="1"/>
  <c r="AK4074" i="1"/>
  <c r="AK4073" i="1"/>
  <c r="AK4072" i="1"/>
  <c r="AK4071" i="1"/>
  <c r="AO4071" i="1" s="1"/>
  <c r="AP4071" i="1" s="1"/>
  <c r="AQ4071" i="1" s="1"/>
  <c r="AK4070" i="1"/>
  <c r="AK4069" i="1"/>
  <c r="AK4068" i="1"/>
  <c r="AK4067" i="1"/>
  <c r="AK4066" i="1"/>
  <c r="AK4065" i="1"/>
  <c r="AK4064" i="1"/>
  <c r="AK4063" i="1"/>
  <c r="AO4063" i="1" s="1"/>
  <c r="AP4063" i="1" s="1"/>
  <c r="AQ4063" i="1" s="1"/>
  <c r="AK4062" i="1"/>
  <c r="AK4061" i="1"/>
  <c r="AK4060" i="1"/>
  <c r="AK4059" i="1"/>
  <c r="AK4058" i="1"/>
  <c r="AK4057" i="1"/>
  <c r="AK4056" i="1"/>
  <c r="AK4055" i="1"/>
  <c r="AO4055" i="1" s="1"/>
  <c r="AP4055" i="1" s="1"/>
  <c r="AQ4055" i="1" s="1"/>
  <c r="AK4054" i="1"/>
  <c r="AK4053" i="1"/>
  <c r="AK4052" i="1"/>
  <c r="AK4051" i="1"/>
  <c r="AK4050" i="1"/>
  <c r="AK4049" i="1"/>
  <c r="AK4048" i="1"/>
  <c r="AK4047" i="1"/>
  <c r="AO4047" i="1" s="1"/>
  <c r="AP4047" i="1" s="1"/>
  <c r="AQ4047" i="1" s="1"/>
  <c r="AK4046" i="1"/>
  <c r="AK4045" i="1"/>
  <c r="AK4044" i="1"/>
  <c r="AK4043" i="1"/>
  <c r="AK4042" i="1"/>
  <c r="AK4041" i="1"/>
  <c r="AK4040" i="1"/>
  <c r="AK4039" i="1"/>
  <c r="AO4039" i="1" s="1"/>
  <c r="AP4039" i="1" s="1"/>
  <c r="AQ4039" i="1" s="1"/>
  <c r="AK4038" i="1"/>
  <c r="AK4037" i="1"/>
  <c r="AK4036" i="1"/>
  <c r="AK4035" i="1"/>
  <c r="AK4034" i="1"/>
  <c r="AK4033" i="1"/>
  <c r="AK4032" i="1"/>
  <c r="AK4031" i="1"/>
  <c r="AO4031" i="1" s="1"/>
  <c r="AP4031" i="1" s="1"/>
  <c r="AQ4031" i="1" s="1"/>
  <c r="AK4030" i="1"/>
  <c r="AK4029" i="1"/>
  <c r="AK4028" i="1"/>
  <c r="AK4027" i="1"/>
  <c r="AK4026" i="1"/>
  <c r="AK4025" i="1"/>
  <c r="AK4024" i="1"/>
  <c r="AK4023" i="1"/>
  <c r="AO4023" i="1" s="1"/>
  <c r="AP4023" i="1" s="1"/>
  <c r="AQ4023" i="1" s="1"/>
  <c r="AK4022" i="1"/>
  <c r="AK4021" i="1"/>
  <c r="AK4020" i="1"/>
  <c r="AK4019" i="1"/>
  <c r="AK4018" i="1"/>
  <c r="AK4017" i="1"/>
  <c r="AK4016" i="1"/>
  <c r="AK4015" i="1"/>
  <c r="AO4015" i="1" s="1"/>
  <c r="AP4015" i="1" s="1"/>
  <c r="AQ4015" i="1" s="1"/>
  <c r="AK4014" i="1"/>
  <c r="AK4013" i="1"/>
  <c r="AK4012" i="1"/>
  <c r="AK4011" i="1"/>
  <c r="AK4010" i="1"/>
  <c r="AK4009" i="1"/>
  <c r="AK4008" i="1"/>
  <c r="AK4007" i="1"/>
  <c r="AO4007" i="1" s="1"/>
  <c r="AP4007" i="1" s="1"/>
  <c r="AQ4007" i="1" s="1"/>
  <c r="AK4006" i="1"/>
  <c r="AK4005" i="1"/>
  <c r="AK4004" i="1"/>
  <c r="AK4003" i="1"/>
  <c r="AK4002" i="1"/>
  <c r="AK4001" i="1"/>
  <c r="AK4000" i="1"/>
  <c r="AK3999" i="1"/>
  <c r="AO3999" i="1" s="1"/>
  <c r="AP3999" i="1" s="1"/>
  <c r="AQ3999" i="1" s="1"/>
  <c r="AK3998" i="1"/>
  <c r="AK3997" i="1"/>
  <c r="AK3996" i="1"/>
  <c r="AK3995" i="1"/>
  <c r="AK3994" i="1"/>
  <c r="AK3993" i="1"/>
  <c r="AK3992" i="1"/>
  <c r="AK3991" i="1"/>
  <c r="AO3991" i="1" s="1"/>
  <c r="AP3991" i="1" s="1"/>
  <c r="AQ3991" i="1" s="1"/>
  <c r="AK3990" i="1"/>
  <c r="AK3989" i="1"/>
  <c r="AK3988" i="1"/>
  <c r="AK3987" i="1"/>
  <c r="AK3986" i="1"/>
  <c r="AK3985" i="1"/>
  <c r="AK3984" i="1"/>
  <c r="AK3983" i="1"/>
  <c r="AO3983" i="1" s="1"/>
  <c r="AP3983" i="1" s="1"/>
  <c r="AQ3983" i="1" s="1"/>
  <c r="AK3982" i="1"/>
  <c r="AK3981" i="1"/>
  <c r="AK3980" i="1"/>
  <c r="AK3979" i="1"/>
  <c r="AK3978" i="1"/>
  <c r="AK3977" i="1"/>
  <c r="AK3976" i="1"/>
  <c r="AK3975" i="1"/>
  <c r="AO3975" i="1" s="1"/>
  <c r="AP3975" i="1" s="1"/>
  <c r="AQ3975" i="1" s="1"/>
  <c r="AK3974" i="1"/>
  <c r="AK3973" i="1"/>
  <c r="AK3972" i="1"/>
  <c r="AK3971" i="1"/>
  <c r="AK3970" i="1"/>
  <c r="AK3969" i="1"/>
  <c r="AK3968" i="1"/>
  <c r="AK3967" i="1"/>
  <c r="AO3967" i="1" s="1"/>
  <c r="AP3967" i="1" s="1"/>
  <c r="AQ3967" i="1" s="1"/>
  <c r="AK3966" i="1"/>
  <c r="AK3965" i="1"/>
  <c r="AK3964" i="1"/>
  <c r="AK3963" i="1"/>
  <c r="AK3962" i="1"/>
  <c r="AK3961" i="1"/>
  <c r="AK3960" i="1"/>
  <c r="AK3959" i="1"/>
  <c r="AO3959" i="1" s="1"/>
  <c r="AP3959" i="1" s="1"/>
  <c r="AQ3959" i="1" s="1"/>
  <c r="AK3958" i="1"/>
  <c r="AK3957" i="1"/>
  <c r="AK3956" i="1"/>
  <c r="AK3955" i="1"/>
  <c r="AK3954" i="1"/>
  <c r="AK3953" i="1"/>
  <c r="AK3952" i="1"/>
  <c r="AK3951" i="1"/>
  <c r="AO3951" i="1" s="1"/>
  <c r="AP3951" i="1" s="1"/>
  <c r="AQ3951" i="1" s="1"/>
  <c r="AK3950" i="1"/>
  <c r="AK3949" i="1"/>
  <c r="AK3948" i="1"/>
  <c r="AK3947" i="1"/>
  <c r="AK3946" i="1"/>
  <c r="AK3945" i="1"/>
  <c r="AK3944" i="1"/>
  <c r="AK3943" i="1"/>
  <c r="AO3943" i="1" s="1"/>
  <c r="AP3943" i="1" s="1"/>
  <c r="AQ3943" i="1" s="1"/>
  <c r="AK3942" i="1"/>
  <c r="AK3941" i="1"/>
  <c r="AK3940" i="1"/>
  <c r="AK3939" i="1"/>
  <c r="AK3938" i="1"/>
  <c r="AK3937" i="1"/>
  <c r="AK3936" i="1"/>
  <c r="AK3935" i="1"/>
  <c r="AO3935" i="1" s="1"/>
  <c r="AP3935" i="1" s="1"/>
  <c r="AQ3935" i="1" s="1"/>
  <c r="AK3934" i="1"/>
  <c r="AK3933" i="1"/>
  <c r="AK3932" i="1"/>
  <c r="AK3931" i="1"/>
  <c r="AK3930" i="1"/>
  <c r="AK3929" i="1"/>
  <c r="AK3928" i="1"/>
  <c r="AK3927" i="1"/>
  <c r="AO3927" i="1" s="1"/>
  <c r="AP3927" i="1" s="1"/>
  <c r="AQ3927" i="1" s="1"/>
  <c r="AK3926" i="1"/>
  <c r="AK3925" i="1"/>
  <c r="AK3924" i="1"/>
  <c r="AK3923" i="1"/>
  <c r="AK3922" i="1"/>
  <c r="AK3921" i="1"/>
  <c r="AK3920" i="1"/>
  <c r="AK3919" i="1"/>
  <c r="AO3919" i="1" s="1"/>
  <c r="AP3919" i="1" s="1"/>
  <c r="AQ3919" i="1" s="1"/>
  <c r="AK3918" i="1"/>
  <c r="AK3917" i="1"/>
  <c r="AK3916" i="1"/>
  <c r="AK3915" i="1"/>
  <c r="AK3914" i="1"/>
  <c r="AK3913" i="1"/>
  <c r="AK3912" i="1"/>
  <c r="AK3911" i="1"/>
  <c r="AO3911" i="1" s="1"/>
  <c r="AP3911" i="1" s="1"/>
  <c r="AQ3911" i="1" s="1"/>
  <c r="AK3910" i="1"/>
  <c r="AK3909" i="1"/>
  <c r="AK3908" i="1"/>
  <c r="AK3907" i="1"/>
  <c r="AK3906" i="1"/>
  <c r="AK3905" i="1"/>
  <c r="AK3904" i="1"/>
  <c r="AK3903" i="1"/>
  <c r="AO3903" i="1" s="1"/>
  <c r="AP3903" i="1" s="1"/>
  <c r="AQ3903" i="1" s="1"/>
  <c r="AK3902" i="1"/>
  <c r="AK3901" i="1"/>
  <c r="AK3900" i="1"/>
  <c r="AK3899" i="1"/>
  <c r="AK3898" i="1"/>
  <c r="AK3897" i="1"/>
  <c r="AK3896" i="1"/>
  <c r="AK3895" i="1"/>
  <c r="AO3895" i="1" s="1"/>
  <c r="AP3895" i="1" s="1"/>
  <c r="AQ3895" i="1" s="1"/>
  <c r="AK3894" i="1"/>
  <c r="AK3893" i="1"/>
  <c r="AK3892" i="1"/>
  <c r="AK3891" i="1"/>
  <c r="AK3890" i="1"/>
  <c r="AK3889" i="1"/>
  <c r="AK3888" i="1"/>
  <c r="AK3887" i="1"/>
  <c r="AO3887" i="1" s="1"/>
  <c r="AP3887" i="1" s="1"/>
  <c r="AQ3887" i="1" s="1"/>
  <c r="AK3886" i="1"/>
  <c r="AK3885" i="1"/>
  <c r="AK3884" i="1"/>
  <c r="AK3883" i="1"/>
  <c r="AK3882" i="1"/>
  <c r="AK3881" i="1"/>
  <c r="AK3880" i="1"/>
  <c r="AK3879" i="1"/>
  <c r="AO3879" i="1" s="1"/>
  <c r="AP3879" i="1" s="1"/>
  <c r="AQ3879" i="1" s="1"/>
  <c r="AK3878" i="1"/>
  <c r="AK3877" i="1"/>
  <c r="AK3876" i="1"/>
  <c r="AK3875" i="1"/>
  <c r="AK3874" i="1"/>
  <c r="AK3873" i="1"/>
  <c r="AK3872" i="1"/>
  <c r="AK3871" i="1"/>
  <c r="AO3871" i="1" s="1"/>
  <c r="AP3871" i="1" s="1"/>
  <c r="AQ3871" i="1" s="1"/>
  <c r="AK3870" i="1"/>
  <c r="AK3869" i="1"/>
  <c r="AK3868" i="1"/>
  <c r="AK3867" i="1"/>
  <c r="AK3866" i="1"/>
  <c r="AK3865" i="1"/>
  <c r="AK3864" i="1"/>
  <c r="AK3863" i="1"/>
  <c r="AO3863" i="1" s="1"/>
  <c r="AP3863" i="1" s="1"/>
  <c r="AQ3863" i="1" s="1"/>
  <c r="AK3862" i="1"/>
  <c r="AK3861" i="1"/>
  <c r="AK3860" i="1"/>
  <c r="AK3859" i="1"/>
  <c r="AK3858" i="1"/>
  <c r="AK3857" i="1"/>
  <c r="AK3856" i="1"/>
  <c r="AK3855" i="1"/>
  <c r="AO3855" i="1" s="1"/>
  <c r="AP3855" i="1" s="1"/>
  <c r="AQ3855" i="1" s="1"/>
  <c r="AK3854" i="1"/>
  <c r="AK3853" i="1"/>
  <c r="AK3852" i="1"/>
  <c r="AK3851" i="1"/>
  <c r="AK3850" i="1"/>
  <c r="AK3849" i="1"/>
  <c r="AK3848" i="1"/>
  <c r="AK3847" i="1"/>
  <c r="AO3847" i="1" s="1"/>
  <c r="AP3847" i="1" s="1"/>
  <c r="AQ3847" i="1" s="1"/>
  <c r="AK3846" i="1"/>
  <c r="AK3845" i="1"/>
  <c r="AK3844" i="1"/>
  <c r="AK3843" i="1"/>
  <c r="AK3842" i="1"/>
  <c r="AK3841" i="1"/>
  <c r="AK3840" i="1"/>
  <c r="AK3839" i="1"/>
  <c r="AO3839" i="1" s="1"/>
  <c r="AP3839" i="1" s="1"/>
  <c r="AQ3839" i="1" s="1"/>
  <c r="AK3838" i="1"/>
  <c r="AK3837" i="1"/>
  <c r="AK3836" i="1"/>
  <c r="AK3835" i="1"/>
  <c r="AK3834" i="1"/>
  <c r="AK3833" i="1"/>
  <c r="AK3832" i="1"/>
  <c r="AK3831" i="1"/>
  <c r="AO3831" i="1" s="1"/>
  <c r="AP3831" i="1" s="1"/>
  <c r="AQ3831" i="1" s="1"/>
  <c r="AK3830" i="1"/>
  <c r="AK3829" i="1"/>
  <c r="AK3828" i="1"/>
  <c r="AK3827" i="1"/>
  <c r="AK3826" i="1"/>
  <c r="AK3825" i="1"/>
  <c r="AK3824" i="1"/>
  <c r="AK3823" i="1"/>
  <c r="AO3823" i="1" s="1"/>
  <c r="AP3823" i="1" s="1"/>
  <c r="AQ3823" i="1" s="1"/>
  <c r="AK3822" i="1"/>
  <c r="AK3821" i="1"/>
  <c r="AK3820" i="1"/>
  <c r="AK3819" i="1"/>
  <c r="AK3818" i="1"/>
  <c r="AK3817" i="1"/>
  <c r="AK3816" i="1"/>
  <c r="AK3815" i="1"/>
  <c r="AO3815" i="1" s="1"/>
  <c r="AP3815" i="1" s="1"/>
  <c r="AQ3815" i="1" s="1"/>
  <c r="AK3814" i="1"/>
  <c r="AK3813" i="1"/>
  <c r="AK3812" i="1"/>
  <c r="AK3811" i="1"/>
  <c r="AK3810" i="1"/>
  <c r="AK3809" i="1"/>
  <c r="AK3808" i="1"/>
  <c r="AK3807" i="1"/>
  <c r="AO3807" i="1" s="1"/>
  <c r="AP3807" i="1" s="1"/>
  <c r="AQ3807" i="1" s="1"/>
  <c r="AK3806" i="1"/>
  <c r="AK3805" i="1"/>
  <c r="AK3804" i="1"/>
  <c r="AK3803" i="1"/>
  <c r="AK3802" i="1"/>
  <c r="AK3801" i="1"/>
  <c r="AK3800" i="1"/>
  <c r="AK3799" i="1"/>
  <c r="AO3799" i="1" s="1"/>
  <c r="AP3799" i="1" s="1"/>
  <c r="AQ3799" i="1" s="1"/>
  <c r="AK3798" i="1"/>
  <c r="AK3797" i="1"/>
  <c r="AK3796" i="1"/>
  <c r="AK3795" i="1"/>
  <c r="AK3794" i="1"/>
  <c r="AK3793" i="1"/>
  <c r="AK3792" i="1"/>
  <c r="AK3791" i="1"/>
  <c r="AO3791" i="1" s="1"/>
  <c r="AP3791" i="1" s="1"/>
  <c r="AQ3791" i="1" s="1"/>
  <c r="AK3790" i="1"/>
  <c r="AK3789" i="1"/>
  <c r="AK3788" i="1"/>
  <c r="AK3787" i="1"/>
  <c r="AK3786" i="1"/>
  <c r="AK3785" i="1"/>
  <c r="AK3784" i="1"/>
  <c r="AK3783" i="1"/>
  <c r="AO3783" i="1" s="1"/>
  <c r="AP3783" i="1" s="1"/>
  <c r="AQ3783" i="1" s="1"/>
  <c r="AK3782" i="1"/>
  <c r="AK3781" i="1"/>
  <c r="AK3780" i="1"/>
  <c r="AK3779" i="1"/>
  <c r="AK3778" i="1"/>
  <c r="AK3777" i="1"/>
  <c r="AK3776" i="1"/>
  <c r="AK3775" i="1"/>
  <c r="AO3775" i="1" s="1"/>
  <c r="AP3775" i="1" s="1"/>
  <c r="AQ3775" i="1" s="1"/>
  <c r="AK3774" i="1"/>
  <c r="AK3773" i="1"/>
  <c r="AK3772" i="1"/>
  <c r="AK3771" i="1"/>
  <c r="AK3770" i="1"/>
  <c r="AK3769" i="1"/>
  <c r="AK3768" i="1"/>
  <c r="AK3767" i="1"/>
  <c r="AO3767" i="1" s="1"/>
  <c r="AP3767" i="1" s="1"/>
  <c r="AQ3767" i="1" s="1"/>
  <c r="AK3766" i="1"/>
  <c r="AK3765" i="1"/>
  <c r="AK3764" i="1"/>
  <c r="AK3763" i="1"/>
  <c r="AK3762" i="1"/>
  <c r="AK3761" i="1"/>
  <c r="AK3760" i="1"/>
  <c r="AK3759" i="1"/>
  <c r="AO3759" i="1" s="1"/>
  <c r="AP3759" i="1" s="1"/>
  <c r="AQ3759" i="1" s="1"/>
  <c r="AK3758" i="1"/>
  <c r="AK3757" i="1"/>
  <c r="AK3756" i="1"/>
  <c r="AK3755" i="1"/>
  <c r="AK3754" i="1"/>
  <c r="AK3753" i="1"/>
  <c r="AK3752" i="1"/>
  <c r="AK3751" i="1"/>
  <c r="AO3751" i="1" s="1"/>
  <c r="AP3751" i="1" s="1"/>
  <c r="AQ3751" i="1" s="1"/>
  <c r="AK3750" i="1"/>
  <c r="AK3749" i="1"/>
  <c r="AK3748" i="1"/>
  <c r="AK3747" i="1"/>
  <c r="AK3746" i="1"/>
  <c r="AK3745" i="1"/>
  <c r="AK3744" i="1"/>
  <c r="AK3743" i="1"/>
  <c r="AO3743" i="1" s="1"/>
  <c r="AP3743" i="1" s="1"/>
  <c r="AQ3743" i="1" s="1"/>
  <c r="AK3742" i="1"/>
  <c r="AK3741" i="1"/>
  <c r="AK3740" i="1"/>
  <c r="AK3739" i="1"/>
  <c r="AK3738" i="1"/>
  <c r="AK3737" i="1"/>
  <c r="AK3736" i="1"/>
  <c r="AK3735" i="1"/>
  <c r="AO3735" i="1" s="1"/>
  <c r="AP3735" i="1" s="1"/>
  <c r="AQ3735" i="1" s="1"/>
  <c r="AK3734" i="1"/>
  <c r="AK3733" i="1"/>
  <c r="AK3732" i="1"/>
  <c r="AK3731" i="1"/>
  <c r="AK3730" i="1"/>
  <c r="AK3729" i="1"/>
  <c r="AK3728" i="1"/>
  <c r="AK3727" i="1"/>
  <c r="AO3727" i="1" s="1"/>
  <c r="AP3727" i="1" s="1"/>
  <c r="AQ3727" i="1" s="1"/>
  <c r="AK3726" i="1"/>
  <c r="AK3725" i="1"/>
  <c r="AK3724" i="1"/>
  <c r="AK3723" i="1"/>
  <c r="AK3722" i="1"/>
  <c r="AK3721" i="1"/>
  <c r="AK3720" i="1"/>
  <c r="AK3719" i="1"/>
  <c r="AO3719" i="1" s="1"/>
  <c r="AP3719" i="1" s="1"/>
  <c r="AQ3719" i="1" s="1"/>
  <c r="AK3718" i="1"/>
  <c r="AK3717" i="1"/>
  <c r="AK3716" i="1"/>
  <c r="AK3715" i="1"/>
  <c r="AK3714" i="1"/>
  <c r="AK3713" i="1"/>
  <c r="AK3712" i="1"/>
  <c r="AK3711" i="1"/>
  <c r="AO3711" i="1" s="1"/>
  <c r="AP3711" i="1" s="1"/>
  <c r="AQ3711" i="1" s="1"/>
  <c r="AK3710" i="1"/>
  <c r="AK3709" i="1"/>
  <c r="AK3708" i="1"/>
  <c r="AK3707" i="1"/>
  <c r="AK3706" i="1"/>
  <c r="AK3705" i="1"/>
  <c r="AK3704" i="1"/>
  <c r="AK3703" i="1"/>
  <c r="AO3703" i="1" s="1"/>
  <c r="AP3703" i="1" s="1"/>
  <c r="AQ3703" i="1" s="1"/>
  <c r="AK3702" i="1"/>
  <c r="AK3701" i="1"/>
  <c r="AK3700" i="1"/>
  <c r="AK3699" i="1"/>
  <c r="AK3698" i="1"/>
  <c r="AK3697" i="1"/>
  <c r="AK3696" i="1"/>
  <c r="AK3695" i="1"/>
  <c r="AO3695" i="1" s="1"/>
  <c r="AP3695" i="1" s="1"/>
  <c r="AQ3695" i="1" s="1"/>
  <c r="AK3694" i="1"/>
  <c r="AK3693" i="1"/>
  <c r="AK3692" i="1"/>
  <c r="AK3691" i="1"/>
  <c r="AK3690" i="1"/>
  <c r="AK3689" i="1"/>
  <c r="AK3688" i="1"/>
  <c r="AK3687" i="1"/>
  <c r="AO3687" i="1" s="1"/>
  <c r="AP3687" i="1" s="1"/>
  <c r="AQ3687" i="1" s="1"/>
  <c r="AK3686" i="1"/>
  <c r="AK3685" i="1"/>
  <c r="AK3684" i="1"/>
  <c r="AK3683" i="1"/>
  <c r="AK3682" i="1"/>
  <c r="AK3681" i="1"/>
  <c r="AK3680" i="1"/>
  <c r="AK3679" i="1"/>
  <c r="AO3679" i="1" s="1"/>
  <c r="AP3679" i="1" s="1"/>
  <c r="AQ3679" i="1" s="1"/>
  <c r="AK3678" i="1"/>
  <c r="AK3677" i="1"/>
  <c r="AK3676" i="1"/>
  <c r="AK3675" i="1"/>
  <c r="AK3674" i="1"/>
  <c r="AK3673" i="1"/>
  <c r="AK3672" i="1"/>
  <c r="AK3671" i="1"/>
  <c r="AO3671" i="1" s="1"/>
  <c r="AP3671" i="1" s="1"/>
  <c r="AQ3671" i="1" s="1"/>
  <c r="AK3670" i="1"/>
  <c r="AK3669" i="1"/>
  <c r="AK3668" i="1"/>
  <c r="AK3667" i="1"/>
  <c r="AK3666" i="1"/>
  <c r="AK3665" i="1"/>
  <c r="AK3664" i="1"/>
  <c r="AK3663" i="1"/>
  <c r="AO3663" i="1" s="1"/>
  <c r="AP3663" i="1" s="1"/>
  <c r="AQ3663" i="1" s="1"/>
  <c r="AK3662" i="1"/>
  <c r="AK3661" i="1"/>
  <c r="AK3660" i="1"/>
  <c r="AK3659" i="1"/>
  <c r="AK3658" i="1"/>
  <c r="AK3657" i="1"/>
  <c r="AK3656" i="1"/>
  <c r="AK3655" i="1"/>
  <c r="AO3655" i="1" s="1"/>
  <c r="AP3655" i="1" s="1"/>
  <c r="AQ3655" i="1" s="1"/>
  <c r="AK3654" i="1"/>
  <c r="AK3653" i="1"/>
  <c r="AK3652" i="1"/>
  <c r="AK3651" i="1"/>
  <c r="AK3650" i="1"/>
  <c r="AK3649" i="1"/>
  <c r="AK3648" i="1"/>
  <c r="AK3647" i="1"/>
  <c r="AO3647" i="1" s="1"/>
  <c r="AP3647" i="1" s="1"/>
  <c r="AQ3647" i="1" s="1"/>
  <c r="AK3646" i="1"/>
  <c r="AK3645" i="1"/>
  <c r="AK3644" i="1"/>
  <c r="AK3643" i="1"/>
  <c r="AK3642" i="1"/>
  <c r="AK3641" i="1"/>
  <c r="AK3640" i="1"/>
  <c r="AK3639" i="1"/>
  <c r="AO3639" i="1" s="1"/>
  <c r="AP3639" i="1" s="1"/>
  <c r="AQ3639" i="1" s="1"/>
  <c r="AK3638" i="1"/>
  <c r="AK3637" i="1"/>
  <c r="AK3636" i="1"/>
  <c r="AK3635" i="1"/>
  <c r="AK3634" i="1"/>
  <c r="AK3633" i="1"/>
  <c r="AK3632" i="1"/>
  <c r="AK3631" i="1"/>
  <c r="AO3631" i="1" s="1"/>
  <c r="AP3631" i="1" s="1"/>
  <c r="AQ3631" i="1" s="1"/>
  <c r="AK3630" i="1"/>
  <c r="AK3629" i="1"/>
  <c r="AK3628" i="1"/>
  <c r="AK3627" i="1"/>
  <c r="AK3626" i="1"/>
  <c r="AK3625" i="1"/>
  <c r="AK3624" i="1"/>
  <c r="AK3623" i="1"/>
  <c r="AO3623" i="1" s="1"/>
  <c r="AP3623" i="1" s="1"/>
  <c r="AQ3623" i="1" s="1"/>
  <c r="AK3622" i="1"/>
  <c r="AK3621" i="1"/>
  <c r="AK3620" i="1"/>
  <c r="AK3619" i="1"/>
  <c r="AK3618" i="1"/>
  <c r="AK3617" i="1"/>
  <c r="AK3616" i="1"/>
  <c r="AK3615" i="1"/>
  <c r="AO3615" i="1" s="1"/>
  <c r="AP3615" i="1" s="1"/>
  <c r="AQ3615" i="1" s="1"/>
  <c r="AK3614" i="1"/>
  <c r="AK3613" i="1"/>
  <c r="AK3612" i="1"/>
  <c r="AK3611" i="1"/>
  <c r="AK3610" i="1"/>
  <c r="AK3609" i="1"/>
  <c r="AK3608" i="1"/>
  <c r="AK3607" i="1"/>
  <c r="AO3607" i="1" s="1"/>
  <c r="AP3607" i="1" s="1"/>
  <c r="AQ3607" i="1" s="1"/>
  <c r="AK3606" i="1"/>
  <c r="AK3605" i="1"/>
  <c r="AK3604" i="1"/>
  <c r="AK3603" i="1"/>
  <c r="AK3602" i="1"/>
  <c r="AK3601" i="1"/>
  <c r="AK3600" i="1"/>
  <c r="AK3599" i="1"/>
  <c r="AO3599" i="1" s="1"/>
  <c r="AP3599" i="1" s="1"/>
  <c r="AQ3599" i="1" s="1"/>
  <c r="AK3598" i="1"/>
  <c r="AK3597" i="1"/>
  <c r="AK3596" i="1"/>
  <c r="AK3595" i="1"/>
  <c r="AK3594" i="1"/>
  <c r="AK3593" i="1"/>
  <c r="AK3592" i="1"/>
  <c r="AK3591" i="1"/>
  <c r="AO3591" i="1" s="1"/>
  <c r="AP3591" i="1" s="1"/>
  <c r="AQ3591" i="1" s="1"/>
  <c r="AK3590" i="1"/>
  <c r="AK3589" i="1"/>
  <c r="AK3588" i="1"/>
  <c r="AK3587" i="1"/>
  <c r="AK3586" i="1"/>
  <c r="AK3585" i="1"/>
  <c r="AK3584" i="1"/>
  <c r="AK3583" i="1"/>
  <c r="AO3583" i="1" s="1"/>
  <c r="AP3583" i="1" s="1"/>
  <c r="AQ3583" i="1" s="1"/>
  <c r="AK3582" i="1"/>
  <c r="AK3581" i="1"/>
  <c r="AK3580" i="1"/>
  <c r="AK3579" i="1"/>
  <c r="AK3578" i="1"/>
  <c r="AK3577" i="1"/>
  <c r="AK3576" i="1"/>
  <c r="AK3575" i="1"/>
  <c r="AO3575" i="1" s="1"/>
  <c r="AP3575" i="1" s="1"/>
  <c r="AQ3575" i="1" s="1"/>
  <c r="AK3574" i="1"/>
  <c r="AK3573" i="1"/>
  <c r="AK3572" i="1"/>
  <c r="AK3571" i="1"/>
  <c r="AK3570" i="1"/>
  <c r="AK3569" i="1"/>
  <c r="AK3568" i="1"/>
  <c r="AK3567" i="1"/>
  <c r="AO3567" i="1" s="1"/>
  <c r="AP3567" i="1" s="1"/>
  <c r="AQ3567" i="1" s="1"/>
  <c r="AK3566" i="1"/>
  <c r="AK3565" i="1"/>
  <c r="AK3564" i="1"/>
  <c r="AK3563" i="1"/>
  <c r="AK3562" i="1"/>
  <c r="AK3561" i="1"/>
  <c r="AK3560" i="1"/>
  <c r="AK3559" i="1"/>
  <c r="AO3559" i="1" s="1"/>
  <c r="AP3559" i="1" s="1"/>
  <c r="AQ3559" i="1" s="1"/>
  <c r="AK3558" i="1"/>
  <c r="AK3557" i="1"/>
  <c r="AK3556" i="1"/>
  <c r="AK3555" i="1"/>
  <c r="AK3554" i="1"/>
  <c r="AK3553" i="1"/>
  <c r="AK3552" i="1"/>
  <c r="AK3551" i="1"/>
  <c r="AO3551" i="1" s="1"/>
  <c r="AP3551" i="1" s="1"/>
  <c r="AQ3551" i="1" s="1"/>
  <c r="AK3550" i="1"/>
  <c r="AK3549" i="1"/>
  <c r="AK3548" i="1"/>
  <c r="AK3547" i="1"/>
  <c r="AK3546" i="1"/>
  <c r="AK3545" i="1"/>
  <c r="AK3544" i="1"/>
  <c r="AK3543" i="1"/>
  <c r="AO3543" i="1" s="1"/>
  <c r="AP3543" i="1" s="1"/>
  <c r="AQ3543" i="1" s="1"/>
  <c r="AK3542" i="1"/>
  <c r="AK3541" i="1"/>
  <c r="AK3540" i="1"/>
  <c r="AK3539" i="1"/>
  <c r="AK3538" i="1"/>
  <c r="AK3537" i="1"/>
  <c r="AK3536" i="1"/>
  <c r="AK3535" i="1"/>
  <c r="AO3535" i="1" s="1"/>
  <c r="AP3535" i="1" s="1"/>
  <c r="AQ3535" i="1" s="1"/>
  <c r="AK3534" i="1"/>
  <c r="AK3533" i="1"/>
  <c r="AK3532" i="1"/>
  <c r="AK3531" i="1"/>
  <c r="AK3530" i="1"/>
  <c r="AK3529" i="1"/>
  <c r="AK3528" i="1"/>
  <c r="AK3527" i="1"/>
  <c r="AO3527" i="1" s="1"/>
  <c r="AP3527" i="1" s="1"/>
  <c r="AQ3527" i="1" s="1"/>
  <c r="AK3526" i="1"/>
  <c r="AK3525" i="1"/>
  <c r="AK3524" i="1"/>
  <c r="AK3523" i="1"/>
  <c r="AK3522" i="1"/>
  <c r="AK3521" i="1"/>
  <c r="AK3520" i="1"/>
  <c r="AK3519" i="1"/>
  <c r="AO3519" i="1" s="1"/>
  <c r="AP3519" i="1" s="1"/>
  <c r="AQ3519" i="1" s="1"/>
  <c r="AK3518" i="1"/>
  <c r="AK3517" i="1"/>
  <c r="AK3516" i="1"/>
  <c r="AK3515" i="1"/>
  <c r="AK3514" i="1"/>
  <c r="AK3513" i="1"/>
  <c r="AK3512" i="1"/>
  <c r="AK3511" i="1"/>
  <c r="AO3511" i="1" s="1"/>
  <c r="AP3511" i="1" s="1"/>
  <c r="AQ3511" i="1" s="1"/>
  <c r="AK3510" i="1"/>
  <c r="AK3509" i="1"/>
  <c r="AK3508" i="1"/>
  <c r="AK3507" i="1"/>
  <c r="AK3506" i="1"/>
  <c r="AK3505" i="1"/>
  <c r="AK3504" i="1"/>
  <c r="AK3503" i="1"/>
  <c r="AO3503" i="1" s="1"/>
  <c r="AP3503" i="1" s="1"/>
  <c r="AQ3503" i="1" s="1"/>
  <c r="AK3502" i="1"/>
  <c r="AK3501" i="1"/>
  <c r="AK3500" i="1"/>
  <c r="AK3499" i="1"/>
  <c r="AK3498" i="1"/>
  <c r="AK3497" i="1"/>
  <c r="AK3496" i="1"/>
  <c r="AK3495" i="1"/>
  <c r="AO3495" i="1" s="1"/>
  <c r="AP3495" i="1" s="1"/>
  <c r="AQ3495" i="1" s="1"/>
  <c r="AK3494" i="1"/>
  <c r="AK3493" i="1"/>
  <c r="AK3492" i="1"/>
  <c r="AK3491" i="1"/>
  <c r="AK3490" i="1"/>
  <c r="AK3489" i="1"/>
  <c r="AK3488" i="1"/>
  <c r="AK3487" i="1"/>
  <c r="AO3487" i="1" s="1"/>
  <c r="AP3487" i="1" s="1"/>
  <c r="AQ3487" i="1" s="1"/>
  <c r="AK3486" i="1"/>
  <c r="AK3485" i="1"/>
  <c r="AK3484" i="1"/>
  <c r="AK3483" i="1"/>
  <c r="AK3482" i="1"/>
  <c r="AK3481" i="1"/>
  <c r="AK3480" i="1"/>
  <c r="AK3479" i="1"/>
  <c r="AO3479" i="1" s="1"/>
  <c r="AP3479" i="1" s="1"/>
  <c r="AQ3479" i="1" s="1"/>
  <c r="AK3478" i="1"/>
  <c r="AK3477" i="1"/>
  <c r="AK3476" i="1"/>
  <c r="AK3475" i="1"/>
  <c r="AK3474" i="1"/>
  <c r="AK3473" i="1"/>
  <c r="AK3472" i="1"/>
  <c r="AK3471" i="1"/>
  <c r="AO3471" i="1" s="1"/>
  <c r="AP3471" i="1" s="1"/>
  <c r="AQ3471" i="1" s="1"/>
  <c r="AK3470" i="1"/>
  <c r="AK3469" i="1"/>
  <c r="AK3468" i="1"/>
  <c r="AK3467" i="1"/>
  <c r="AK3466" i="1"/>
  <c r="AK3465" i="1"/>
  <c r="AK3464" i="1"/>
  <c r="AK3463" i="1"/>
  <c r="AO3463" i="1" s="1"/>
  <c r="AP3463" i="1" s="1"/>
  <c r="AQ3463" i="1" s="1"/>
  <c r="AK3462" i="1"/>
  <c r="AK3461" i="1"/>
  <c r="AK3460" i="1"/>
  <c r="AK3459" i="1"/>
  <c r="AK3458" i="1"/>
  <c r="AK3457" i="1"/>
  <c r="AK3456" i="1"/>
  <c r="AK3455" i="1"/>
  <c r="AO3455" i="1" s="1"/>
  <c r="AP3455" i="1" s="1"/>
  <c r="AQ3455" i="1" s="1"/>
  <c r="AK3454" i="1"/>
  <c r="AK3453" i="1"/>
  <c r="AK3452" i="1"/>
  <c r="AK3451" i="1"/>
  <c r="AK3450" i="1"/>
  <c r="AK3449" i="1"/>
  <c r="AK3448" i="1"/>
  <c r="AK3447" i="1"/>
  <c r="AO3447" i="1" s="1"/>
  <c r="AP3447" i="1" s="1"/>
  <c r="AQ3447" i="1" s="1"/>
  <c r="AK3446" i="1"/>
  <c r="AK3445" i="1"/>
  <c r="AK3444" i="1"/>
  <c r="AK3443" i="1"/>
  <c r="AK3442" i="1"/>
  <c r="AK3441" i="1"/>
  <c r="AK3440" i="1"/>
  <c r="AK3439" i="1"/>
  <c r="AO3439" i="1" s="1"/>
  <c r="AP3439" i="1" s="1"/>
  <c r="AQ3439" i="1" s="1"/>
  <c r="AK3438" i="1"/>
  <c r="AK3437" i="1"/>
  <c r="AK3436" i="1"/>
  <c r="AK3435" i="1"/>
  <c r="AK3434" i="1"/>
  <c r="AK3433" i="1"/>
  <c r="AK3432" i="1"/>
  <c r="AK3431" i="1"/>
  <c r="AO3431" i="1" s="1"/>
  <c r="AP3431" i="1" s="1"/>
  <c r="AQ3431" i="1" s="1"/>
  <c r="AK3430" i="1"/>
  <c r="AK3429" i="1"/>
  <c r="AK3428" i="1"/>
  <c r="AK3427" i="1"/>
  <c r="AK3426" i="1"/>
  <c r="AK3425" i="1"/>
  <c r="AK3424" i="1"/>
  <c r="AK3423" i="1"/>
  <c r="AO3423" i="1" s="1"/>
  <c r="AP3423" i="1" s="1"/>
  <c r="AQ3423" i="1" s="1"/>
  <c r="AK3422" i="1"/>
  <c r="AK3421" i="1"/>
  <c r="AK3420" i="1"/>
  <c r="AK3419" i="1"/>
  <c r="AK3418" i="1"/>
  <c r="AK3417" i="1"/>
  <c r="AK3416" i="1"/>
  <c r="AK3415" i="1"/>
  <c r="AO3415" i="1" s="1"/>
  <c r="AP3415" i="1" s="1"/>
  <c r="AQ3415" i="1" s="1"/>
  <c r="AK3414" i="1"/>
  <c r="AK3413" i="1"/>
  <c r="AK3412" i="1"/>
  <c r="AK3411" i="1"/>
  <c r="AK3410" i="1"/>
  <c r="AK3409" i="1"/>
  <c r="AK3408" i="1"/>
  <c r="AK3407" i="1"/>
  <c r="AO3407" i="1" s="1"/>
  <c r="AP3407" i="1" s="1"/>
  <c r="AQ3407" i="1" s="1"/>
  <c r="AK3406" i="1"/>
  <c r="AK3405" i="1"/>
  <c r="AK3404" i="1"/>
  <c r="AK3403" i="1"/>
  <c r="AK3402" i="1"/>
  <c r="AK3401" i="1"/>
  <c r="AK3400" i="1"/>
  <c r="AK3399" i="1"/>
  <c r="AO3399" i="1" s="1"/>
  <c r="AP3399" i="1" s="1"/>
  <c r="AQ3399" i="1" s="1"/>
  <c r="AK3398" i="1"/>
  <c r="AK3397" i="1"/>
  <c r="AK3396" i="1"/>
  <c r="AK3395" i="1"/>
  <c r="AK3394" i="1"/>
  <c r="AK3393" i="1"/>
  <c r="AK3392" i="1"/>
  <c r="AK3391" i="1"/>
  <c r="AO3391" i="1" s="1"/>
  <c r="AP3391" i="1" s="1"/>
  <c r="AQ3391" i="1" s="1"/>
  <c r="AK3390" i="1"/>
  <c r="AK3389" i="1"/>
  <c r="AK3388" i="1"/>
  <c r="AK3387" i="1"/>
  <c r="AK3386" i="1"/>
  <c r="AK3385" i="1"/>
  <c r="AK3384" i="1"/>
  <c r="AK3383" i="1"/>
  <c r="AO3383" i="1" s="1"/>
  <c r="AP3383" i="1" s="1"/>
  <c r="AQ3383" i="1" s="1"/>
  <c r="AK3382" i="1"/>
  <c r="AK3381" i="1"/>
  <c r="AK3380" i="1"/>
  <c r="AK3379" i="1"/>
  <c r="AK3378" i="1"/>
  <c r="AK3377" i="1"/>
  <c r="AK3376" i="1"/>
  <c r="AK3375" i="1"/>
  <c r="AO3375" i="1" s="1"/>
  <c r="AP3375" i="1" s="1"/>
  <c r="AQ3375" i="1" s="1"/>
  <c r="AK3374" i="1"/>
  <c r="AK3373" i="1"/>
  <c r="AK3372" i="1"/>
  <c r="AK3371" i="1"/>
  <c r="AK3370" i="1"/>
  <c r="AK3369" i="1"/>
  <c r="AK3368" i="1"/>
  <c r="AK3367" i="1"/>
  <c r="AO3367" i="1" s="1"/>
  <c r="AP3367" i="1" s="1"/>
  <c r="AQ3367" i="1" s="1"/>
  <c r="AK3366" i="1"/>
  <c r="AK3365" i="1"/>
  <c r="AK3364" i="1"/>
  <c r="AK3363" i="1"/>
  <c r="AK3362" i="1"/>
  <c r="AK3361" i="1"/>
  <c r="AK3360" i="1"/>
  <c r="AK3359" i="1"/>
  <c r="AO3359" i="1" s="1"/>
  <c r="AP3359" i="1" s="1"/>
  <c r="AQ3359" i="1" s="1"/>
  <c r="AK3358" i="1"/>
  <c r="AK3357" i="1"/>
  <c r="AK3356" i="1"/>
  <c r="AK3355" i="1"/>
  <c r="AK3354" i="1"/>
  <c r="AK3353" i="1"/>
  <c r="AK3352" i="1"/>
  <c r="AK3351" i="1"/>
  <c r="AO3351" i="1" s="1"/>
  <c r="AP3351" i="1" s="1"/>
  <c r="AQ3351" i="1" s="1"/>
  <c r="AK3350" i="1"/>
  <c r="AK3349" i="1"/>
  <c r="AK3348" i="1"/>
  <c r="AK3347" i="1"/>
  <c r="AK3346" i="1"/>
  <c r="AK3345" i="1"/>
  <c r="AK3344" i="1"/>
  <c r="AK3343" i="1"/>
  <c r="AO3343" i="1" s="1"/>
  <c r="AP3343" i="1" s="1"/>
  <c r="AQ3343" i="1" s="1"/>
  <c r="AK3342" i="1"/>
  <c r="AK3341" i="1"/>
  <c r="AK3340" i="1"/>
  <c r="AK3339" i="1"/>
  <c r="AK3338" i="1"/>
  <c r="AK3337" i="1"/>
  <c r="AK3336" i="1"/>
  <c r="AK3335" i="1"/>
  <c r="AO3335" i="1" s="1"/>
  <c r="AP3335" i="1" s="1"/>
  <c r="AQ3335" i="1" s="1"/>
  <c r="AK3334" i="1"/>
  <c r="AK3333" i="1"/>
  <c r="AK3332" i="1"/>
  <c r="AK3331" i="1"/>
  <c r="AK3330" i="1"/>
  <c r="AK3329" i="1"/>
  <c r="AK3328" i="1"/>
  <c r="AK3327" i="1"/>
  <c r="AO3327" i="1" s="1"/>
  <c r="AP3327" i="1" s="1"/>
  <c r="AQ3327" i="1" s="1"/>
  <c r="AK3326" i="1"/>
  <c r="AK3325" i="1"/>
  <c r="AK3324" i="1"/>
  <c r="AK3323" i="1"/>
  <c r="AK3322" i="1"/>
  <c r="AK3321" i="1"/>
  <c r="AK3320" i="1"/>
  <c r="AK3319" i="1"/>
  <c r="AO3319" i="1" s="1"/>
  <c r="AP3319" i="1" s="1"/>
  <c r="AQ3319" i="1" s="1"/>
  <c r="AK3318" i="1"/>
  <c r="AK3317" i="1"/>
  <c r="AK3316" i="1"/>
  <c r="AK3315" i="1"/>
  <c r="AK3314" i="1"/>
  <c r="AK3313" i="1"/>
  <c r="AK3312" i="1"/>
  <c r="AK3311" i="1"/>
  <c r="AO3311" i="1" s="1"/>
  <c r="AP3311" i="1" s="1"/>
  <c r="AQ3311" i="1" s="1"/>
  <c r="AK3310" i="1"/>
  <c r="AK3309" i="1"/>
  <c r="AK3308" i="1"/>
  <c r="AK3307" i="1"/>
  <c r="AK3306" i="1"/>
  <c r="AK3305" i="1"/>
  <c r="AK3304" i="1"/>
  <c r="AK3303" i="1"/>
  <c r="AO3303" i="1" s="1"/>
  <c r="AP3303" i="1" s="1"/>
  <c r="AQ3303" i="1" s="1"/>
  <c r="AK3302" i="1"/>
  <c r="AK3301" i="1"/>
  <c r="AK3300" i="1"/>
  <c r="AK3299" i="1"/>
  <c r="AK3298" i="1"/>
  <c r="AK3297" i="1"/>
  <c r="AK3296" i="1"/>
  <c r="AK3295" i="1"/>
  <c r="AO3295" i="1" s="1"/>
  <c r="AP3295" i="1" s="1"/>
  <c r="AQ3295" i="1" s="1"/>
  <c r="AK3294" i="1"/>
  <c r="AK3293" i="1"/>
  <c r="AK3292" i="1"/>
  <c r="AK3291" i="1"/>
  <c r="AK3290" i="1"/>
  <c r="AK3289" i="1"/>
  <c r="AK3288" i="1"/>
  <c r="AK3287" i="1"/>
  <c r="AO3287" i="1" s="1"/>
  <c r="AP3287" i="1" s="1"/>
  <c r="AQ3287" i="1" s="1"/>
  <c r="AK3286" i="1"/>
  <c r="AK3285" i="1"/>
  <c r="AK3284" i="1"/>
  <c r="AK3283" i="1"/>
  <c r="AK3282" i="1"/>
  <c r="AK3281" i="1"/>
  <c r="AK3280" i="1"/>
  <c r="AK3279" i="1"/>
  <c r="AO3279" i="1" s="1"/>
  <c r="AP3279" i="1" s="1"/>
  <c r="AQ3279" i="1" s="1"/>
  <c r="AK3278" i="1"/>
  <c r="AK3277" i="1"/>
  <c r="AK3276" i="1"/>
  <c r="AK3275" i="1"/>
  <c r="AK3274" i="1"/>
  <c r="AK3273" i="1"/>
  <c r="AK3272" i="1"/>
  <c r="AK3271" i="1"/>
  <c r="AO3271" i="1" s="1"/>
  <c r="AP3271" i="1" s="1"/>
  <c r="AQ3271" i="1" s="1"/>
  <c r="AK3270" i="1"/>
  <c r="AK3269" i="1"/>
  <c r="AK3268" i="1"/>
  <c r="AK3267" i="1"/>
  <c r="AK3266" i="1"/>
  <c r="AK3265" i="1"/>
  <c r="AK3264" i="1"/>
  <c r="AK3263" i="1"/>
  <c r="AO3263" i="1" s="1"/>
  <c r="AP3263" i="1" s="1"/>
  <c r="AQ3263" i="1" s="1"/>
  <c r="AK3262" i="1"/>
  <c r="AK3261" i="1"/>
  <c r="AK3260" i="1"/>
  <c r="AK3259" i="1"/>
  <c r="AK3258" i="1"/>
  <c r="AK3257" i="1"/>
  <c r="AK3256" i="1"/>
  <c r="AK3255" i="1"/>
  <c r="AO3255" i="1" s="1"/>
  <c r="AP3255" i="1" s="1"/>
  <c r="AQ3255" i="1" s="1"/>
  <c r="AK3254" i="1"/>
  <c r="AK3253" i="1"/>
  <c r="AK3252" i="1"/>
  <c r="AK3251" i="1"/>
  <c r="AK3250" i="1"/>
  <c r="AK3249" i="1"/>
  <c r="AK3248" i="1"/>
  <c r="AK3247" i="1"/>
  <c r="AO3247" i="1" s="1"/>
  <c r="AP3247" i="1" s="1"/>
  <c r="AQ3247" i="1" s="1"/>
  <c r="AK3246" i="1"/>
  <c r="AK3245" i="1"/>
  <c r="AK3244" i="1"/>
  <c r="AK3243" i="1"/>
  <c r="AK3242" i="1"/>
  <c r="AK3241" i="1"/>
  <c r="AK3240" i="1"/>
  <c r="AK3239" i="1"/>
  <c r="AO3239" i="1" s="1"/>
  <c r="AP3239" i="1" s="1"/>
  <c r="AQ3239" i="1" s="1"/>
  <c r="AK3238" i="1"/>
  <c r="AK3237" i="1"/>
  <c r="AK3236" i="1"/>
  <c r="AK3235" i="1"/>
  <c r="AK3234" i="1"/>
  <c r="AK3233" i="1"/>
  <c r="AK3232" i="1"/>
  <c r="AK3231" i="1"/>
  <c r="AO3231" i="1" s="1"/>
  <c r="AP3231" i="1" s="1"/>
  <c r="AQ3231" i="1" s="1"/>
  <c r="AK3230" i="1"/>
  <c r="AK3229" i="1"/>
  <c r="AK3228" i="1"/>
  <c r="AK3227" i="1"/>
  <c r="AK3226" i="1"/>
  <c r="AK3225" i="1"/>
  <c r="AK3224" i="1"/>
  <c r="AK3223" i="1"/>
  <c r="AO3223" i="1" s="1"/>
  <c r="AP3223" i="1" s="1"/>
  <c r="AQ3223" i="1" s="1"/>
  <c r="AK3222" i="1"/>
  <c r="AK3221" i="1"/>
  <c r="AK3220" i="1"/>
  <c r="AK3219" i="1"/>
  <c r="AK3218" i="1"/>
  <c r="AK3217" i="1"/>
  <c r="AK3216" i="1"/>
  <c r="AK3215" i="1"/>
  <c r="AO3215" i="1" s="1"/>
  <c r="AP3215" i="1" s="1"/>
  <c r="AQ3215" i="1" s="1"/>
  <c r="AK3214" i="1"/>
  <c r="AK3213" i="1"/>
  <c r="AK3212" i="1"/>
  <c r="AK3211" i="1"/>
  <c r="AK3210" i="1"/>
  <c r="AK3209" i="1"/>
  <c r="AK3208" i="1"/>
  <c r="AK3207" i="1"/>
  <c r="AO3207" i="1" s="1"/>
  <c r="AP3207" i="1" s="1"/>
  <c r="AQ3207" i="1" s="1"/>
  <c r="AK3206" i="1"/>
  <c r="AK3205" i="1"/>
  <c r="AK3204" i="1"/>
  <c r="AK3203" i="1"/>
  <c r="AK3202" i="1"/>
  <c r="AK3201" i="1"/>
  <c r="AK3200" i="1"/>
  <c r="AK3199" i="1"/>
  <c r="AO3199" i="1" s="1"/>
  <c r="AP3199" i="1" s="1"/>
  <c r="AQ3199" i="1" s="1"/>
  <c r="AK3198" i="1"/>
  <c r="AK3197" i="1"/>
  <c r="AK3196" i="1"/>
  <c r="AK3195" i="1"/>
  <c r="AK3194" i="1"/>
  <c r="AK3193" i="1"/>
  <c r="AK3192" i="1"/>
  <c r="AK3191" i="1"/>
  <c r="AO3191" i="1" s="1"/>
  <c r="AP3191" i="1" s="1"/>
  <c r="AQ3191" i="1" s="1"/>
  <c r="AK3190" i="1"/>
  <c r="AK3189" i="1"/>
  <c r="AK3188" i="1"/>
  <c r="AK3187" i="1"/>
  <c r="AK3186" i="1"/>
  <c r="AK3185" i="1"/>
  <c r="AK3184" i="1"/>
  <c r="AK3183" i="1"/>
  <c r="AO3183" i="1" s="1"/>
  <c r="AP3183" i="1" s="1"/>
  <c r="AQ3183" i="1" s="1"/>
  <c r="AK3182" i="1"/>
  <c r="AK3181" i="1"/>
  <c r="AK3180" i="1"/>
  <c r="AK3179" i="1"/>
  <c r="AK3178" i="1"/>
  <c r="AK3177" i="1"/>
  <c r="AK3176" i="1"/>
  <c r="AK3175" i="1"/>
  <c r="AO3175" i="1" s="1"/>
  <c r="AP3175" i="1" s="1"/>
  <c r="AQ3175" i="1" s="1"/>
  <c r="AK3174" i="1"/>
  <c r="AK3173" i="1"/>
  <c r="AK3172" i="1"/>
  <c r="AK3171" i="1"/>
  <c r="AK3170" i="1"/>
  <c r="AK3169" i="1"/>
  <c r="AK3168" i="1"/>
  <c r="AK3167" i="1"/>
  <c r="AO3167" i="1" s="1"/>
  <c r="AP3167" i="1" s="1"/>
  <c r="AQ3167" i="1" s="1"/>
  <c r="AK3166" i="1"/>
  <c r="AK3165" i="1"/>
  <c r="AK3164" i="1"/>
  <c r="AK3163" i="1"/>
  <c r="AK3162" i="1"/>
  <c r="AK3161" i="1"/>
  <c r="AK3160" i="1"/>
  <c r="AK3159" i="1"/>
  <c r="AO3159" i="1" s="1"/>
  <c r="AP3159" i="1" s="1"/>
  <c r="AQ3159" i="1" s="1"/>
  <c r="AK3158" i="1"/>
  <c r="AK3157" i="1"/>
  <c r="AK3156" i="1"/>
  <c r="AK3155" i="1"/>
  <c r="AK3154" i="1"/>
  <c r="AK3153" i="1"/>
  <c r="AK3152" i="1"/>
  <c r="AK3151" i="1"/>
  <c r="AO3151" i="1" s="1"/>
  <c r="AP3151" i="1" s="1"/>
  <c r="AQ3151" i="1" s="1"/>
  <c r="AK3150" i="1"/>
  <c r="AK3149" i="1"/>
  <c r="AK3148" i="1"/>
  <c r="AK3147" i="1"/>
  <c r="AK3146" i="1"/>
  <c r="AK3145" i="1"/>
  <c r="AK3144" i="1"/>
  <c r="AK3143" i="1"/>
  <c r="AO3143" i="1" s="1"/>
  <c r="AP3143" i="1" s="1"/>
  <c r="AQ3143" i="1" s="1"/>
  <c r="AK3142" i="1"/>
  <c r="AK3141" i="1"/>
  <c r="AK3140" i="1"/>
  <c r="AK3138" i="1"/>
  <c r="AK3137" i="1"/>
  <c r="AK3136" i="1"/>
  <c r="AK3135" i="1"/>
  <c r="AO3135" i="1" s="1"/>
  <c r="AK3134" i="1"/>
  <c r="AK3133" i="1"/>
  <c r="AK3132" i="1"/>
  <c r="AK3131" i="1"/>
  <c r="AK3130" i="1"/>
  <c r="AK3129" i="1"/>
  <c r="AK3128" i="1"/>
  <c r="AK3127" i="1"/>
  <c r="AO3127" i="1" s="1"/>
  <c r="AP3127" i="1" s="1"/>
  <c r="AQ3127" i="1" s="1"/>
  <c r="AK3126" i="1"/>
  <c r="AK3125" i="1"/>
  <c r="AK3124" i="1"/>
  <c r="AK3123" i="1"/>
  <c r="AK3122" i="1"/>
  <c r="AK3121" i="1"/>
  <c r="AK3120" i="1"/>
  <c r="AK3119" i="1"/>
  <c r="AO3119" i="1" s="1"/>
  <c r="AP3119" i="1" s="1"/>
  <c r="AQ3119" i="1" s="1"/>
  <c r="AK3118" i="1"/>
  <c r="AK3117" i="1"/>
  <c r="AK3116" i="1"/>
  <c r="AK3115" i="1"/>
  <c r="AK3114" i="1"/>
  <c r="AK3113" i="1"/>
  <c r="AK3112" i="1"/>
  <c r="AK3111" i="1"/>
  <c r="AO3111" i="1" s="1"/>
  <c r="AP3111" i="1" s="1"/>
  <c r="AQ3111" i="1" s="1"/>
  <c r="AK3110" i="1"/>
  <c r="AK3109" i="1"/>
  <c r="AK3108" i="1"/>
  <c r="AK3107" i="1"/>
  <c r="AK3106" i="1"/>
  <c r="AK3105" i="1"/>
  <c r="AK3104" i="1"/>
  <c r="AK3103" i="1"/>
  <c r="AO3103" i="1" s="1"/>
  <c r="AP3103" i="1" s="1"/>
  <c r="AQ3103" i="1" s="1"/>
  <c r="AK3102" i="1"/>
  <c r="AK3101" i="1"/>
  <c r="AK3100" i="1"/>
  <c r="AK3099" i="1"/>
  <c r="AK3098" i="1"/>
  <c r="AK3097" i="1"/>
  <c r="AK3096" i="1"/>
  <c r="AK3095" i="1"/>
  <c r="AO3095" i="1" s="1"/>
  <c r="AP3095" i="1" s="1"/>
  <c r="AQ3095" i="1" s="1"/>
  <c r="AK3094" i="1"/>
  <c r="AK3093" i="1"/>
  <c r="AK3092" i="1"/>
  <c r="AK3091" i="1"/>
  <c r="AK3090" i="1"/>
  <c r="AK3089" i="1"/>
  <c r="AK3088" i="1"/>
  <c r="AK3087" i="1"/>
  <c r="AO3087" i="1" s="1"/>
  <c r="AP3087" i="1" s="1"/>
  <c r="AQ3087" i="1" s="1"/>
  <c r="AK3086" i="1"/>
  <c r="AK3085" i="1"/>
  <c r="AK3084" i="1"/>
  <c r="AK3083" i="1"/>
  <c r="AK3082" i="1"/>
  <c r="AK3081" i="1"/>
  <c r="AK3080" i="1"/>
  <c r="AK3079" i="1"/>
  <c r="AO3079" i="1" s="1"/>
  <c r="AP3079" i="1" s="1"/>
  <c r="AQ3079" i="1" s="1"/>
  <c r="AK3078" i="1"/>
  <c r="AK3077" i="1"/>
  <c r="AK3076" i="1"/>
  <c r="AK3075" i="1"/>
  <c r="AK3074" i="1"/>
  <c r="AK3073" i="1"/>
  <c r="AK3072" i="1"/>
  <c r="AK3071" i="1"/>
  <c r="AO3071" i="1" s="1"/>
  <c r="AP3071" i="1" s="1"/>
  <c r="AQ3071" i="1" s="1"/>
  <c r="AK3070" i="1"/>
  <c r="AK3069" i="1"/>
  <c r="AK3068" i="1"/>
  <c r="AK3067" i="1"/>
  <c r="AK3066" i="1"/>
  <c r="AK3065" i="1"/>
  <c r="AK3064" i="1"/>
  <c r="AK3063" i="1"/>
  <c r="AO3063" i="1" s="1"/>
  <c r="AP3063" i="1" s="1"/>
  <c r="AQ3063" i="1" s="1"/>
  <c r="AK3062" i="1"/>
  <c r="AK3061" i="1"/>
  <c r="AK3060" i="1"/>
  <c r="AK3059" i="1"/>
  <c r="AK3058" i="1"/>
  <c r="AK3057" i="1"/>
  <c r="AK3056" i="1"/>
  <c r="AK3055" i="1"/>
  <c r="AO3055" i="1" s="1"/>
  <c r="AP3055" i="1" s="1"/>
  <c r="AQ3055" i="1" s="1"/>
  <c r="AK3054" i="1"/>
  <c r="AK3053" i="1"/>
  <c r="AK3052" i="1"/>
  <c r="AK3051" i="1"/>
  <c r="AK3050" i="1"/>
  <c r="AK3049" i="1"/>
  <c r="AK3048" i="1"/>
  <c r="AK3047" i="1"/>
  <c r="AO3047" i="1" s="1"/>
  <c r="AP3047" i="1" s="1"/>
  <c r="AQ3047" i="1" s="1"/>
  <c r="AK3046" i="1"/>
  <c r="AK3045" i="1"/>
  <c r="AK3044" i="1"/>
  <c r="AK3042" i="1"/>
  <c r="AK3041" i="1"/>
  <c r="AK3040" i="1"/>
  <c r="AK3039" i="1"/>
  <c r="AO3039" i="1" s="1"/>
  <c r="AP3039" i="1" s="1"/>
  <c r="AQ3039" i="1" s="1"/>
  <c r="AK3038" i="1"/>
  <c r="AK3037" i="1"/>
  <c r="AK3036" i="1"/>
  <c r="AK3035" i="1"/>
  <c r="AK3034" i="1"/>
  <c r="AK3033" i="1"/>
  <c r="AK3032" i="1"/>
  <c r="AK3031" i="1"/>
  <c r="AO3031" i="1" s="1"/>
  <c r="AP3031" i="1" s="1"/>
  <c r="AQ3031" i="1" s="1"/>
  <c r="AK3030" i="1"/>
  <c r="AK3029" i="1"/>
  <c r="AK3028" i="1"/>
  <c r="AK3027" i="1"/>
  <c r="AK3026" i="1"/>
  <c r="AK3025" i="1"/>
  <c r="AK3024" i="1"/>
  <c r="AK3023" i="1"/>
  <c r="AO3023" i="1" s="1"/>
  <c r="AP3023" i="1" s="1"/>
  <c r="AQ3023" i="1" s="1"/>
  <c r="AK3022" i="1"/>
  <c r="AK3021" i="1"/>
  <c r="AK3020" i="1"/>
  <c r="AK3019" i="1"/>
  <c r="AK3018" i="1"/>
  <c r="AK3017" i="1"/>
  <c r="AK3016" i="1"/>
  <c r="AK3015" i="1"/>
  <c r="AO3015" i="1" s="1"/>
  <c r="AP3015" i="1" s="1"/>
  <c r="AQ3015" i="1" s="1"/>
  <c r="AK3014" i="1"/>
  <c r="AK3013" i="1"/>
  <c r="AK3012" i="1"/>
  <c r="AK3011" i="1"/>
  <c r="AK3010" i="1"/>
  <c r="AK3009" i="1"/>
  <c r="AK3008" i="1"/>
  <c r="AK3007" i="1"/>
  <c r="AO3007" i="1" s="1"/>
  <c r="AK3006" i="1"/>
  <c r="AK3005" i="1"/>
  <c r="AK3004" i="1"/>
  <c r="AK3003" i="1"/>
  <c r="AK3002" i="1"/>
  <c r="AK3001" i="1"/>
  <c r="AK3000" i="1"/>
  <c r="AK2999" i="1"/>
  <c r="AO2999" i="1" s="1"/>
  <c r="AP2999" i="1" s="1"/>
  <c r="AQ2999" i="1" s="1"/>
  <c r="AK2998" i="1"/>
  <c r="AK2997" i="1"/>
  <c r="AK2996" i="1"/>
  <c r="AK2995" i="1"/>
  <c r="AK2994" i="1"/>
  <c r="AK2993" i="1"/>
  <c r="AK2992" i="1"/>
  <c r="AK2991" i="1"/>
  <c r="AO2991" i="1" s="1"/>
  <c r="AP2991" i="1" s="1"/>
  <c r="AQ2991" i="1" s="1"/>
  <c r="AK2990" i="1"/>
  <c r="AK2989" i="1"/>
  <c r="AK2988" i="1"/>
  <c r="AK2987" i="1"/>
  <c r="AK2986" i="1"/>
  <c r="AK2985" i="1"/>
  <c r="AK2984" i="1"/>
  <c r="AK2983" i="1"/>
  <c r="AO2983" i="1" s="1"/>
  <c r="AP2983" i="1" s="1"/>
  <c r="AQ2983" i="1" s="1"/>
  <c r="AK2982" i="1"/>
  <c r="AK2981" i="1"/>
  <c r="AK2980" i="1"/>
  <c r="AK2979" i="1"/>
  <c r="AK2978" i="1"/>
  <c r="AK2977" i="1"/>
  <c r="AK2976" i="1"/>
  <c r="AK2975" i="1"/>
  <c r="AO2975" i="1" s="1"/>
  <c r="AP2975" i="1" s="1"/>
  <c r="AQ2975" i="1" s="1"/>
  <c r="AK2974" i="1"/>
  <c r="AK2973" i="1"/>
  <c r="AK2972" i="1"/>
  <c r="AK2971" i="1"/>
  <c r="AK2970" i="1"/>
  <c r="AK2969" i="1"/>
  <c r="AK2968" i="1"/>
  <c r="AK2967" i="1"/>
  <c r="AO2967" i="1" s="1"/>
  <c r="AP2967" i="1" s="1"/>
  <c r="AQ2967" i="1" s="1"/>
  <c r="AK2966" i="1"/>
  <c r="AK2965" i="1"/>
  <c r="AK2964" i="1"/>
  <c r="AK2963" i="1"/>
  <c r="AK2962" i="1"/>
  <c r="AK2961" i="1"/>
  <c r="AK2960" i="1"/>
  <c r="AK2959" i="1"/>
  <c r="AO2959" i="1" s="1"/>
  <c r="AP2959" i="1" s="1"/>
  <c r="AQ2959" i="1" s="1"/>
  <c r="AK2958" i="1"/>
  <c r="AK2957" i="1"/>
  <c r="AK2956" i="1"/>
  <c r="AK2955" i="1"/>
  <c r="AK2954" i="1"/>
  <c r="AK2953" i="1"/>
  <c r="AK2952" i="1"/>
  <c r="AK2951" i="1"/>
  <c r="AO2951" i="1" s="1"/>
  <c r="AP2951" i="1" s="1"/>
  <c r="AQ2951" i="1" s="1"/>
  <c r="AK2950" i="1"/>
  <c r="AK2949" i="1"/>
  <c r="AK2948" i="1"/>
  <c r="AK2947" i="1"/>
  <c r="AK2946" i="1"/>
  <c r="AK2945" i="1"/>
  <c r="AK2944" i="1"/>
  <c r="AK2943" i="1"/>
  <c r="AO2943" i="1" s="1"/>
  <c r="AP2943" i="1" s="1"/>
  <c r="AQ2943" i="1" s="1"/>
  <c r="AK2942" i="1"/>
  <c r="AK2941" i="1"/>
  <c r="AK2940" i="1"/>
  <c r="AK2939" i="1"/>
  <c r="AK2938" i="1"/>
  <c r="AK2937" i="1"/>
  <c r="AK2936" i="1"/>
  <c r="AK2935" i="1"/>
  <c r="AO2935" i="1" s="1"/>
  <c r="AP2935" i="1" s="1"/>
  <c r="AQ2935" i="1" s="1"/>
  <c r="AK2934" i="1"/>
  <c r="AK2933" i="1"/>
  <c r="AK2932" i="1"/>
  <c r="AK2931" i="1"/>
  <c r="AK2930" i="1"/>
  <c r="AK2929" i="1"/>
  <c r="AK2928" i="1"/>
  <c r="AK2927" i="1"/>
  <c r="AO2927" i="1" s="1"/>
  <c r="AP2927" i="1" s="1"/>
  <c r="AQ2927" i="1" s="1"/>
  <c r="AK2926" i="1"/>
  <c r="AK2925" i="1"/>
  <c r="AK2924" i="1"/>
  <c r="AK2923" i="1"/>
  <c r="AK2922" i="1"/>
  <c r="AK2921" i="1"/>
  <c r="AK2920" i="1"/>
  <c r="AK2919" i="1"/>
  <c r="AO2919" i="1" s="1"/>
  <c r="AP2919" i="1" s="1"/>
  <c r="AQ2919" i="1" s="1"/>
  <c r="AK2918" i="1"/>
  <c r="AK2917" i="1"/>
  <c r="AK2916" i="1"/>
  <c r="AK2915" i="1"/>
  <c r="AK2914" i="1"/>
  <c r="AK2913" i="1"/>
  <c r="AK2912" i="1"/>
  <c r="AK2911" i="1"/>
  <c r="AO2911" i="1" s="1"/>
  <c r="AP2911" i="1" s="1"/>
  <c r="AQ2911" i="1" s="1"/>
  <c r="AK2910" i="1"/>
  <c r="AK2909" i="1"/>
  <c r="AK2908" i="1"/>
  <c r="AK2907" i="1"/>
  <c r="AK2906" i="1"/>
  <c r="AK2905" i="1"/>
  <c r="AK2904" i="1"/>
  <c r="AK2903" i="1"/>
  <c r="AO2903" i="1" s="1"/>
  <c r="AP2903" i="1" s="1"/>
  <c r="AQ2903" i="1" s="1"/>
  <c r="AK2902" i="1"/>
  <c r="AK2901" i="1"/>
  <c r="AK2900" i="1"/>
  <c r="AK2899" i="1"/>
  <c r="AK2898" i="1"/>
  <c r="AK2897" i="1"/>
  <c r="AK2896" i="1"/>
  <c r="AK2895" i="1"/>
  <c r="AO2895" i="1" s="1"/>
  <c r="AP2895" i="1" s="1"/>
  <c r="AQ2895" i="1" s="1"/>
  <c r="AK2894" i="1"/>
  <c r="AK2893" i="1"/>
  <c r="AK2892" i="1"/>
  <c r="AK2891" i="1"/>
  <c r="AK2890" i="1"/>
  <c r="AK2889" i="1"/>
  <c r="AK2888" i="1"/>
  <c r="AK2887" i="1"/>
  <c r="AO2887" i="1" s="1"/>
  <c r="AP2887" i="1" s="1"/>
  <c r="AQ2887" i="1" s="1"/>
  <c r="AK2886" i="1"/>
  <c r="AK2885" i="1"/>
  <c r="AK2884" i="1"/>
  <c r="AK2883" i="1"/>
  <c r="AK2882" i="1"/>
  <c r="AK2881" i="1"/>
  <c r="AK2880" i="1"/>
  <c r="AK2879" i="1"/>
  <c r="AO2879" i="1" s="1"/>
  <c r="AP2879" i="1" s="1"/>
  <c r="AQ2879" i="1" s="1"/>
  <c r="AK2878" i="1"/>
  <c r="AK2877" i="1"/>
  <c r="AK2876" i="1"/>
  <c r="AK2875" i="1"/>
  <c r="AK2874" i="1"/>
  <c r="AK2873" i="1"/>
  <c r="AK2872" i="1"/>
  <c r="AK2871" i="1"/>
  <c r="AO2871" i="1" s="1"/>
  <c r="AP2871" i="1" s="1"/>
  <c r="AQ2871" i="1" s="1"/>
  <c r="AK2870" i="1"/>
  <c r="AK2869" i="1"/>
  <c r="AK2868" i="1"/>
  <c r="AK2867" i="1"/>
  <c r="AK2866" i="1"/>
  <c r="AK2865" i="1"/>
  <c r="AK2864" i="1"/>
  <c r="AK2863" i="1"/>
  <c r="AO2863" i="1" s="1"/>
  <c r="AP2863" i="1" s="1"/>
  <c r="AQ2863" i="1" s="1"/>
  <c r="AK2862" i="1"/>
  <c r="AK2861" i="1"/>
  <c r="AK2860" i="1"/>
  <c r="AK2859" i="1"/>
  <c r="AK2858" i="1"/>
  <c r="AK2857" i="1"/>
  <c r="AK2856" i="1"/>
  <c r="AK2855" i="1"/>
  <c r="AO2855" i="1" s="1"/>
  <c r="AP2855" i="1" s="1"/>
  <c r="AQ2855" i="1" s="1"/>
  <c r="AK2854" i="1"/>
  <c r="AK2853" i="1"/>
  <c r="AK2852" i="1"/>
  <c r="AK2851" i="1"/>
  <c r="AK2850" i="1"/>
  <c r="AK2849" i="1"/>
  <c r="AK2848" i="1"/>
  <c r="AK2847" i="1"/>
  <c r="AO2847" i="1" s="1"/>
  <c r="AP2847" i="1" s="1"/>
  <c r="AQ2847" i="1" s="1"/>
  <c r="AK2846" i="1"/>
  <c r="AK2845" i="1"/>
  <c r="AK2844" i="1"/>
  <c r="AK2843" i="1"/>
  <c r="AK2842" i="1"/>
  <c r="AK2841" i="1"/>
  <c r="AK2840" i="1"/>
  <c r="AK2839" i="1"/>
  <c r="AO2839" i="1" s="1"/>
  <c r="AP2839" i="1" s="1"/>
  <c r="AQ2839" i="1" s="1"/>
  <c r="AK2838" i="1"/>
  <c r="AK2837" i="1"/>
  <c r="AK2836" i="1"/>
  <c r="AK2835" i="1"/>
  <c r="AK2834" i="1"/>
  <c r="AK2833" i="1"/>
  <c r="AK2832" i="1"/>
  <c r="AK2831" i="1"/>
  <c r="AO2831" i="1" s="1"/>
  <c r="AP2831" i="1" s="1"/>
  <c r="AQ2831" i="1" s="1"/>
  <c r="AK2830" i="1"/>
  <c r="AK2829" i="1"/>
  <c r="AK2828" i="1"/>
  <c r="AK2827" i="1"/>
  <c r="AK2826" i="1"/>
  <c r="AK2825" i="1"/>
  <c r="AK2824" i="1"/>
  <c r="AK2823" i="1"/>
  <c r="AO2823" i="1" s="1"/>
  <c r="AP2823" i="1" s="1"/>
  <c r="AQ2823" i="1" s="1"/>
  <c r="AK2822" i="1"/>
  <c r="AK2821" i="1"/>
  <c r="AK2820" i="1"/>
  <c r="AK2819" i="1"/>
  <c r="AK2818" i="1"/>
  <c r="AK2817" i="1"/>
  <c r="AK2816" i="1"/>
  <c r="AK2815" i="1"/>
  <c r="AO2815" i="1" s="1"/>
  <c r="AP2815" i="1" s="1"/>
  <c r="AQ2815" i="1" s="1"/>
  <c r="AK2814" i="1"/>
  <c r="AK2813" i="1"/>
  <c r="AK2812" i="1"/>
  <c r="AK2811" i="1"/>
  <c r="AK2810" i="1"/>
  <c r="AK2809" i="1"/>
  <c r="AK2808" i="1"/>
  <c r="AK2807" i="1"/>
  <c r="AO2807" i="1" s="1"/>
  <c r="AK2806" i="1"/>
  <c r="AK2805" i="1"/>
  <c r="AK2804" i="1"/>
  <c r="AK2803" i="1"/>
  <c r="AK2802" i="1"/>
  <c r="AK2801" i="1"/>
  <c r="AK2800" i="1"/>
  <c r="AK2799" i="1"/>
  <c r="AO2799" i="1" s="1"/>
  <c r="AP2799" i="1" s="1"/>
  <c r="AQ2799" i="1" s="1"/>
  <c r="AK2798" i="1"/>
  <c r="AK2797" i="1"/>
  <c r="AK2796" i="1"/>
  <c r="AK2795" i="1"/>
  <c r="AK2794" i="1"/>
  <c r="AK2793" i="1"/>
  <c r="AK2792" i="1"/>
  <c r="AK2791" i="1"/>
  <c r="AO2791" i="1" s="1"/>
  <c r="AP2791" i="1" s="1"/>
  <c r="AQ2791" i="1" s="1"/>
  <c r="AK2790" i="1"/>
  <c r="AK2789" i="1"/>
  <c r="AK2788" i="1"/>
  <c r="AK2787" i="1"/>
  <c r="AK2786" i="1"/>
  <c r="AK2785" i="1"/>
  <c r="AK2784" i="1"/>
  <c r="AK2783" i="1"/>
  <c r="AO2783" i="1" s="1"/>
  <c r="AP2783" i="1" s="1"/>
  <c r="AQ2783" i="1" s="1"/>
  <c r="AK2782" i="1"/>
  <c r="AK2781" i="1"/>
  <c r="AK2780" i="1"/>
  <c r="AK2779" i="1"/>
  <c r="AK2778" i="1"/>
  <c r="AK2777" i="1"/>
  <c r="AK2776" i="1"/>
  <c r="AK2775" i="1"/>
  <c r="AO2775" i="1" s="1"/>
  <c r="AP2775" i="1" s="1"/>
  <c r="AQ2775" i="1" s="1"/>
  <c r="AK2774" i="1"/>
  <c r="AK2773" i="1"/>
  <c r="AK2772" i="1"/>
  <c r="AK2771" i="1"/>
  <c r="AK2770" i="1"/>
  <c r="AK2769" i="1"/>
  <c r="AK2768" i="1"/>
  <c r="AK2767" i="1"/>
  <c r="AO2767" i="1" s="1"/>
  <c r="AP2767" i="1" s="1"/>
  <c r="AQ2767" i="1" s="1"/>
  <c r="AK2766" i="1"/>
  <c r="AK2765" i="1"/>
  <c r="AK2764" i="1"/>
  <c r="AK2763" i="1"/>
  <c r="AK2762" i="1"/>
  <c r="AK2761" i="1"/>
  <c r="AK2760" i="1"/>
  <c r="AK2759" i="1"/>
  <c r="AO2759" i="1" s="1"/>
  <c r="AP2759" i="1" s="1"/>
  <c r="AQ2759" i="1" s="1"/>
  <c r="AK2758" i="1"/>
  <c r="AK2757" i="1"/>
  <c r="AK2756" i="1"/>
  <c r="AK2755" i="1"/>
  <c r="AK2754" i="1"/>
  <c r="AK2753" i="1"/>
  <c r="AK2752" i="1"/>
  <c r="AK2751" i="1"/>
  <c r="AO2751" i="1" s="1"/>
  <c r="AP2751" i="1" s="1"/>
  <c r="AQ2751" i="1" s="1"/>
  <c r="AK2750" i="1"/>
  <c r="AK2749" i="1"/>
  <c r="AK2748" i="1"/>
  <c r="AK2747" i="1"/>
  <c r="AK2746" i="1"/>
  <c r="AK2745" i="1"/>
  <c r="AK2744" i="1"/>
  <c r="AK2743" i="1"/>
  <c r="AO2743" i="1" s="1"/>
  <c r="AP2743" i="1" s="1"/>
  <c r="AQ2743" i="1" s="1"/>
  <c r="AK2742" i="1"/>
  <c r="AK2741" i="1"/>
  <c r="AK2740" i="1"/>
  <c r="AK2739" i="1"/>
  <c r="AK2738" i="1"/>
  <c r="AK2737" i="1"/>
  <c r="AK2736" i="1"/>
  <c r="AK2735" i="1"/>
  <c r="AO2735" i="1" s="1"/>
  <c r="AP2735" i="1" s="1"/>
  <c r="AQ2735" i="1" s="1"/>
  <c r="AK2734" i="1"/>
  <c r="AK2733" i="1"/>
  <c r="AK2732" i="1"/>
  <c r="AK2731" i="1"/>
  <c r="AK2730" i="1"/>
  <c r="AK2729" i="1"/>
  <c r="AK2728" i="1"/>
  <c r="AK2727" i="1"/>
  <c r="AO2727" i="1" s="1"/>
  <c r="AP2727" i="1" s="1"/>
  <c r="AQ2727" i="1" s="1"/>
  <c r="AK2726" i="1"/>
  <c r="AK2725" i="1"/>
  <c r="AK2724" i="1"/>
  <c r="AK2723" i="1"/>
  <c r="AK2722" i="1"/>
  <c r="AK2721" i="1"/>
  <c r="AK2720" i="1"/>
  <c r="AK2719" i="1"/>
  <c r="AO2719" i="1" s="1"/>
  <c r="AP2719" i="1" s="1"/>
  <c r="AQ2719" i="1" s="1"/>
  <c r="AK2718" i="1"/>
  <c r="AK2717" i="1"/>
  <c r="AK2716" i="1"/>
  <c r="AK2715" i="1"/>
  <c r="AK2714" i="1"/>
  <c r="AK2713" i="1"/>
  <c r="AK2712" i="1"/>
  <c r="AK2711" i="1"/>
  <c r="AO2711" i="1" s="1"/>
  <c r="AP2711" i="1" s="1"/>
  <c r="AQ2711" i="1" s="1"/>
  <c r="AK2710" i="1"/>
  <c r="AK2709" i="1"/>
  <c r="AK2708" i="1"/>
  <c r="AK2707" i="1"/>
  <c r="AK2706" i="1"/>
  <c r="AK2705" i="1"/>
  <c r="AK2704" i="1"/>
  <c r="AK2703" i="1"/>
  <c r="AO2703" i="1" s="1"/>
  <c r="AP2703" i="1" s="1"/>
  <c r="AQ2703" i="1" s="1"/>
  <c r="AK2702" i="1"/>
  <c r="AK2701" i="1"/>
  <c r="AK2700" i="1"/>
  <c r="AK2699" i="1"/>
  <c r="AK2698" i="1"/>
  <c r="AK2697" i="1"/>
  <c r="AK2696" i="1"/>
  <c r="AK2695" i="1"/>
  <c r="AO2695" i="1" s="1"/>
  <c r="AP2695" i="1" s="1"/>
  <c r="AQ2695" i="1" s="1"/>
  <c r="AK2694" i="1"/>
  <c r="AK2693" i="1"/>
  <c r="AK2692" i="1"/>
  <c r="AK2691" i="1"/>
  <c r="AK2690" i="1"/>
  <c r="AK2689" i="1"/>
  <c r="AK2688" i="1"/>
  <c r="AK2687" i="1"/>
  <c r="AO2687" i="1" s="1"/>
  <c r="AP2687" i="1" s="1"/>
  <c r="AQ2687" i="1" s="1"/>
  <c r="AK2686" i="1"/>
  <c r="AK2685" i="1"/>
  <c r="AK2684" i="1"/>
  <c r="AK2683" i="1"/>
  <c r="AK2682" i="1"/>
  <c r="AK2681" i="1"/>
  <c r="AK2680" i="1"/>
  <c r="AK2679" i="1"/>
  <c r="AO2679" i="1" s="1"/>
  <c r="AP2679" i="1" s="1"/>
  <c r="AQ2679" i="1" s="1"/>
  <c r="AK2678" i="1"/>
  <c r="AK2677" i="1"/>
  <c r="AK2676" i="1"/>
  <c r="AK2675" i="1"/>
  <c r="AK2674" i="1"/>
  <c r="AK2673" i="1"/>
  <c r="AK2672" i="1"/>
  <c r="AK2671" i="1"/>
  <c r="AO2671" i="1" s="1"/>
  <c r="AP2671" i="1" s="1"/>
  <c r="AQ2671" i="1" s="1"/>
  <c r="AK2670" i="1"/>
  <c r="AK2669" i="1"/>
  <c r="AK2668" i="1"/>
  <c r="AK2667" i="1"/>
  <c r="AK2666" i="1"/>
  <c r="AK2665" i="1"/>
  <c r="AK2664" i="1"/>
  <c r="AK2663" i="1"/>
  <c r="AO2663" i="1" s="1"/>
  <c r="AP2663" i="1" s="1"/>
  <c r="AQ2663" i="1" s="1"/>
  <c r="AK2662" i="1"/>
  <c r="AK2661" i="1"/>
  <c r="AK2660" i="1"/>
  <c r="AK2659" i="1"/>
  <c r="AK2658" i="1"/>
  <c r="AK2657" i="1"/>
  <c r="AK2656" i="1"/>
  <c r="AK2655" i="1"/>
  <c r="AO2655" i="1" s="1"/>
  <c r="AP2655" i="1" s="1"/>
  <c r="AQ2655" i="1" s="1"/>
  <c r="AK2654" i="1"/>
  <c r="AK2653" i="1"/>
  <c r="AK2652" i="1"/>
  <c r="AK2651" i="1"/>
  <c r="AK2650" i="1"/>
  <c r="AK2649" i="1"/>
  <c r="AK2648" i="1"/>
  <c r="AK2647" i="1"/>
  <c r="AO2647" i="1" s="1"/>
  <c r="AP2647" i="1" s="1"/>
  <c r="AQ2647" i="1" s="1"/>
  <c r="AK2646" i="1"/>
  <c r="AK2645" i="1"/>
  <c r="AK2644" i="1"/>
  <c r="AK2643" i="1"/>
  <c r="AK2642" i="1"/>
  <c r="AK2641" i="1"/>
  <c r="AK2640" i="1"/>
  <c r="AK2639" i="1"/>
  <c r="AO2639" i="1" s="1"/>
  <c r="AP2639" i="1" s="1"/>
  <c r="AQ2639" i="1" s="1"/>
  <c r="AK2638" i="1"/>
  <c r="AK2637" i="1"/>
  <c r="AK2636" i="1"/>
  <c r="AK2635" i="1"/>
  <c r="AK2634" i="1"/>
  <c r="AK2633" i="1"/>
  <c r="AK2632" i="1"/>
  <c r="AK2631" i="1"/>
  <c r="AO2631" i="1" s="1"/>
  <c r="AP2631" i="1" s="1"/>
  <c r="AQ2631" i="1" s="1"/>
  <c r="AK2630" i="1"/>
  <c r="AK2629" i="1"/>
  <c r="AK2628" i="1"/>
  <c r="AK2627" i="1"/>
  <c r="AK2626" i="1"/>
  <c r="AK2625" i="1"/>
  <c r="AK2624" i="1"/>
  <c r="AK2623" i="1"/>
  <c r="AO2623" i="1" s="1"/>
  <c r="AP2623" i="1" s="1"/>
  <c r="AQ2623" i="1" s="1"/>
  <c r="AK2622" i="1"/>
  <c r="AK2621" i="1"/>
  <c r="AK2620" i="1"/>
  <c r="AK2619" i="1"/>
  <c r="AK2618" i="1"/>
  <c r="AK2617" i="1"/>
  <c r="AK2616" i="1"/>
  <c r="AK2615" i="1"/>
  <c r="AO2615" i="1" s="1"/>
  <c r="AK2614" i="1"/>
  <c r="AK2613" i="1"/>
  <c r="AK2612" i="1"/>
  <c r="AK2611" i="1"/>
  <c r="AK2610" i="1"/>
  <c r="AK2609" i="1"/>
  <c r="AK2608" i="1"/>
  <c r="AK2607" i="1"/>
  <c r="AO2607" i="1" s="1"/>
  <c r="AK2606" i="1"/>
  <c r="AK2605" i="1"/>
  <c r="AK2604" i="1"/>
  <c r="AK2603" i="1"/>
  <c r="AK2602" i="1"/>
  <c r="AK2601" i="1"/>
  <c r="AK2600" i="1"/>
  <c r="AK2599" i="1"/>
  <c r="AO2599" i="1" s="1"/>
  <c r="AP2599" i="1" s="1"/>
  <c r="AQ2599" i="1" s="1"/>
  <c r="AK2598" i="1"/>
  <c r="AK2597" i="1"/>
  <c r="AK2596" i="1"/>
  <c r="AK2595" i="1"/>
  <c r="AK2594" i="1"/>
  <c r="AK2593" i="1"/>
  <c r="AK2592" i="1"/>
  <c r="AK2591" i="1"/>
  <c r="AO2591" i="1" s="1"/>
  <c r="AP2591" i="1" s="1"/>
  <c r="AQ2591" i="1" s="1"/>
  <c r="AK2590" i="1"/>
  <c r="AK2589" i="1"/>
  <c r="AK2588" i="1"/>
  <c r="AK2587" i="1"/>
  <c r="AK2586" i="1"/>
  <c r="AK2585" i="1"/>
  <c r="AK2584" i="1"/>
  <c r="AK2583" i="1"/>
  <c r="AO2583" i="1" s="1"/>
  <c r="AP2583" i="1" s="1"/>
  <c r="AQ2583" i="1" s="1"/>
  <c r="AK2582" i="1"/>
  <c r="AK2581" i="1"/>
  <c r="AK2580" i="1"/>
  <c r="AK2579" i="1"/>
  <c r="AK2578" i="1"/>
  <c r="AK2577" i="1"/>
  <c r="AK2576" i="1"/>
  <c r="AK2575" i="1"/>
  <c r="AO2575" i="1" s="1"/>
  <c r="AP2575" i="1" s="1"/>
  <c r="AQ2575" i="1" s="1"/>
  <c r="AK2574" i="1"/>
  <c r="AK2573" i="1"/>
  <c r="AK2572" i="1"/>
  <c r="AK2571" i="1"/>
  <c r="AK2570" i="1"/>
  <c r="AK2569" i="1"/>
  <c r="AK2568" i="1"/>
  <c r="AK2567" i="1"/>
  <c r="AO2567" i="1" s="1"/>
  <c r="AP2567" i="1" s="1"/>
  <c r="AQ2567" i="1" s="1"/>
  <c r="AK2566" i="1"/>
  <c r="AK2565" i="1"/>
  <c r="AK2564" i="1"/>
  <c r="AK2563" i="1"/>
  <c r="AK2562" i="1"/>
  <c r="AK2561" i="1"/>
  <c r="AK2560" i="1"/>
  <c r="AK2559" i="1"/>
  <c r="AO2559" i="1" s="1"/>
  <c r="AP2559" i="1" s="1"/>
  <c r="AQ2559" i="1" s="1"/>
  <c r="AK2558" i="1"/>
  <c r="AK2557" i="1"/>
  <c r="AK2556" i="1"/>
  <c r="AK2555" i="1"/>
  <c r="AK2554" i="1"/>
  <c r="AK2553" i="1"/>
  <c r="AK2552" i="1"/>
  <c r="AK2551" i="1"/>
  <c r="AO2551" i="1" s="1"/>
  <c r="AP2551" i="1" s="1"/>
  <c r="AQ2551" i="1" s="1"/>
  <c r="AK2550" i="1"/>
  <c r="AK2549" i="1"/>
  <c r="AK2548" i="1"/>
  <c r="AK2547" i="1"/>
  <c r="AK2546" i="1"/>
  <c r="AK2545" i="1"/>
  <c r="AK2544" i="1"/>
  <c r="AK2543" i="1"/>
  <c r="AO2543" i="1" s="1"/>
  <c r="AP2543" i="1" s="1"/>
  <c r="AQ2543" i="1" s="1"/>
  <c r="AK2542" i="1"/>
  <c r="AK2541" i="1"/>
  <c r="AK2540" i="1"/>
  <c r="AK2539" i="1"/>
  <c r="AK2538" i="1"/>
  <c r="AK2537" i="1"/>
  <c r="AK2536" i="1"/>
  <c r="AK2535" i="1"/>
  <c r="AO2535" i="1" s="1"/>
  <c r="AP2535" i="1" s="1"/>
  <c r="AQ2535" i="1" s="1"/>
  <c r="AK2534" i="1"/>
  <c r="AK2533" i="1"/>
  <c r="AK2532" i="1"/>
  <c r="AK2531" i="1"/>
  <c r="AK2530" i="1"/>
  <c r="AK2529" i="1"/>
  <c r="AK2528" i="1"/>
  <c r="AK2527" i="1"/>
  <c r="AO2527" i="1" s="1"/>
  <c r="AP2527" i="1" s="1"/>
  <c r="AQ2527" i="1" s="1"/>
  <c r="AK2526" i="1"/>
  <c r="AK2525" i="1"/>
  <c r="AK2524" i="1"/>
  <c r="AK2523" i="1"/>
  <c r="AK2522" i="1"/>
  <c r="AK2521" i="1"/>
  <c r="AK2520" i="1"/>
  <c r="AK2519" i="1"/>
  <c r="AO2519" i="1" s="1"/>
  <c r="AP2519" i="1" s="1"/>
  <c r="AQ2519" i="1" s="1"/>
  <c r="AK2518" i="1"/>
  <c r="AK2517" i="1"/>
  <c r="AK2516" i="1"/>
  <c r="AK2515" i="1"/>
  <c r="AK2514" i="1"/>
  <c r="AK2513" i="1"/>
  <c r="AK2512" i="1"/>
  <c r="AK2511" i="1"/>
  <c r="AO2511" i="1" s="1"/>
  <c r="AP2511" i="1" s="1"/>
  <c r="AQ2511" i="1" s="1"/>
  <c r="AK2510" i="1"/>
  <c r="AK2509" i="1"/>
  <c r="AK2508" i="1"/>
  <c r="AK2507" i="1"/>
  <c r="AK2506" i="1"/>
  <c r="AK2505" i="1"/>
  <c r="AK2504" i="1"/>
  <c r="AK2503" i="1"/>
  <c r="AO2503" i="1" s="1"/>
  <c r="AP2503" i="1" s="1"/>
  <c r="AQ2503" i="1" s="1"/>
  <c r="AK2502" i="1"/>
  <c r="AK2501" i="1"/>
  <c r="AK2500" i="1"/>
  <c r="AK2499" i="1"/>
  <c r="AK2498" i="1"/>
  <c r="AK2497" i="1"/>
  <c r="AK2496" i="1"/>
  <c r="AK2495" i="1"/>
  <c r="AO2495" i="1" s="1"/>
  <c r="AP2495" i="1" s="1"/>
  <c r="AQ2495" i="1" s="1"/>
  <c r="AK2494" i="1"/>
  <c r="AK2493" i="1"/>
  <c r="AK2492" i="1"/>
  <c r="AK2491" i="1"/>
  <c r="AK2490" i="1"/>
  <c r="AK2489" i="1"/>
  <c r="AK2488" i="1"/>
  <c r="AK2487" i="1"/>
  <c r="AO2487" i="1" s="1"/>
  <c r="AP2487" i="1" s="1"/>
  <c r="AQ2487" i="1" s="1"/>
  <c r="AK2486" i="1"/>
  <c r="AK2485" i="1"/>
  <c r="AK2484" i="1"/>
  <c r="AK2483" i="1"/>
  <c r="AK2482" i="1"/>
  <c r="AK2481" i="1"/>
  <c r="AK2480" i="1"/>
  <c r="AK2479" i="1"/>
  <c r="AO2479" i="1" s="1"/>
  <c r="AP2479" i="1" s="1"/>
  <c r="AQ2479" i="1" s="1"/>
  <c r="AK2478" i="1"/>
  <c r="AK2477" i="1"/>
  <c r="AK2476" i="1"/>
  <c r="AK2475" i="1"/>
  <c r="AK2474" i="1"/>
  <c r="AK2473" i="1"/>
  <c r="AK2472" i="1"/>
  <c r="AK2471" i="1"/>
  <c r="AO2471" i="1" s="1"/>
  <c r="AP2471" i="1" s="1"/>
  <c r="AQ2471" i="1" s="1"/>
  <c r="AK2470" i="1"/>
  <c r="AK2469" i="1"/>
  <c r="AK2468" i="1"/>
  <c r="AK2467" i="1"/>
  <c r="AK2466" i="1"/>
  <c r="AK2465" i="1"/>
  <c r="AK2464" i="1"/>
  <c r="AK2463" i="1"/>
  <c r="AO2463" i="1" s="1"/>
  <c r="AP2463" i="1" s="1"/>
  <c r="AQ2463" i="1" s="1"/>
  <c r="AK2462" i="1"/>
  <c r="AK2461" i="1"/>
  <c r="AK2460" i="1"/>
  <c r="AK2459" i="1"/>
  <c r="AK2458" i="1"/>
  <c r="AK2457" i="1"/>
  <c r="AK2456" i="1"/>
  <c r="AK2455" i="1"/>
  <c r="AO2455" i="1" s="1"/>
  <c r="AP2455" i="1" s="1"/>
  <c r="AQ2455" i="1" s="1"/>
  <c r="AK2454" i="1"/>
  <c r="AK2453" i="1"/>
  <c r="AK2452" i="1"/>
  <c r="AK2451" i="1"/>
  <c r="AK2450" i="1"/>
  <c r="AK2449" i="1"/>
  <c r="AK2448" i="1"/>
  <c r="AK2447" i="1"/>
  <c r="AO2447" i="1" s="1"/>
  <c r="AP2447" i="1" s="1"/>
  <c r="AQ2447" i="1" s="1"/>
  <c r="AK2446" i="1"/>
  <c r="AK2445" i="1"/>
  <c r="AK2444" i="1"/>
  <c r="AK2443" i="1"/>
  <c r="AK2442" i="1"/>
  <c r="AK2441" i="1"/>
  <c r="AK2440" i="1"/>
  <c r="AK2439" i="1"/>
  <c r="AO2439" i="1" s="1"/>
  <c r="AP2439" i="1" s="1"/>
  <c r="AQ2439" i="1" s="1"/>
  <c r="AK2438" i="1"/>
  <c r="AK2437" i="1"/>
  <c r="AK2436" i="1"/>
  <c r="AK2435" i="1"/>
  <c r="AK2434" i="1"/>
  <c r="AK2433" i="1"/>
  <c r="AK2432" i="1"/>
  <c r="AK2431" i="1"/>
  <c r="AO2431" i="1" s="1"/>
  <c r="AK2430" i="1"/>
  <c r="AK2429" i="1"/>
  <c r="AK2428" i="1"/>
  <c r="AK2427" i="1"/>
  <c r="AK2426" i="1"/>
  <c r="AK2425" i="1"/>
  <c r="AK2424" i="1"/>
  <c r="AK2423" i="1"/>
  <c r="AO2423" i="1" s="1"/>
  <c r="AP2423" i="1" s="1"/>
  <c r="AQ2423" i="1" s="1"/>
  <c r="AK2422" i="1"/>
  <c r="AK2421" i="1"/>
  <c r="AK2420" i="1"/>
  <c r="AK2419" i="1"/>
  <c r="AK2418" i="1"/>
  <c r="AK2417" i="1"/>
  <c r="AK2416" i="1"/>
  <c r="AK2415" i="1"/>
  <c r="AO2415" i="1" s="1"/>
  <c r="AK2414" i="1"/>
  <c r="AK2413" i="1"/>
  <c r="AK2412" i="1"/>
  <c r="AK2411" i="1"/>
  <c r="AK2410" i="1"/>
  <c r="AK2409" i="1"/>
  <c r="AK2408" i="1"/>
  <c r="AK2407" i="1"/>
  <c r="AO2407" i="1" s="1"/>
  <c r="AP2407" i="1" s="1"/>
  <c r="AQ2407" i="1" s="1"/>
  <c r="AK2406" i="1"/>
  <c r="AK2405" i="1"/>
  <c r="AK2404" i="1"/>
  <c r="AK2403" i="1"/>
  <c r="AK2402" i="1"/>
  <c r="AK2401" i="1"/>
  <c r="AK2400" i="1"/>
  <c r="AK2399" i="1"/>
  <c r="AO2399" i="1" s="1"/>
  <c r="AP2399" i="1" s="1"/>
  <c r="AQ2399" i="1" s="1"/>
  <c r="AK2398" i="1"/>
  <c r="AK2397" i="1"/>
  <c r="AK2396" i="1"/>
  <c r="AK2395" i="1"/>
  <c r="AK2394" i="1"/>
  <c r="AK2393" i="1"/>
  <c r="AK2392" i="1"/>
  <c r="AK2391" i="1"/>
  <c r="AO2391" i="1" s="1"/>
  <c r="AP2391" i="1" s="1"/>
  <c r="AQ2391" i="1" s="1"/>
  <c r="AK2390" i="1"/>
  <c r="AK2389" i="1"/>
  <c r="AK2388" i="1"/>
  <c r="AK2387" i="1"/>
  <c r="AK2386" i="1"/>
  <c r="AK2385" i="1"/>
  <c r="AK2384" i="1"/>
  <c r="AK2383" i="1"/>
  <c r="AO2383" i="1" s="1"/>
  <c r="AP2383" i="1" s="1"/>
  <c r="AQ2383" i="1" s="1"/>
  <c r="AK2382" i="1"/>
  <c r="AK2381" i="1"/>
  <c r="AK2380" i="1"/>
  <c r="AK2379" i="1"/>
  <c r="AK2378" i="1"/>
  <c r="AK2377" i="1"/>
  <c r="AK2376" i="1"/>
  <c r="AK2375" i="1"/>
  <c r="AO2375" i="1" s="1"/>
  <c r="AP2375" i="1" s="1"/>
  <c r="AQ2375" i="1" s="1"/>
  <c r="AK2374" i="1"/>
  <c r="AK2373" i="1"/>
  <c r="AK2372" i="1"/>
  <c r="AK2371" i="1"/>
  <c r="AK2370" i="1"/>
  <c r="AK2369" i="1"/>
  <c r="AK2368" i="1"/>
  <c r="AK2367" i="1"/>
  <c r="AO2367" i="1" s="1"/>
  <c r="AP2367" i="1" s="1"/>
  <c r="AQ2367" i="1" s="1"/>
  <c r="AK2366" i="1"/>
  <c r="AK2365" i="1"/>
  <c r="AK2364" i="1"/>
  <c r="AK2363" i="1"/>
  <c r="AK2362" i="1"/>
  <c r="AK2361" i="1"/>
  <c r="AK2360" i="1"/>
  <c r="AK2359" i="1"/>
  <c r="AO2359" i="1" s="1"/>
  <c r="AP2359" i="1" s="1"/>
  <c r="AQ2359" i="1" s="1"/>
  <c r="AK2358" i="1"/>
  <c r="AK2357" i="1"/>
  <c r="AK2356" i="1"/>
  <c r="AK2355" i="1"/>
  <c r="AK2354" i="1"/>
  <c r="AK2353" i="1"/>
  <c r="AK2352" i="1"/>
  <c r="AK2351" i="1"/>
  <c r="AO2351" i="1" s="1"/>
  <c r="AP2351" i="1" s="1"/>
  <c r="AQ2351" i="1" s="1"/>
  <c r="AK2350" i="1"/>
  <c r="AK2349" i="1"/>
  <c r="AK2348" i="1"/>
  <c r="AK2347" i="1"/>
  <c r="AK2346" i="1"/>
  <c r="AK2345" i="1"/>
  <c r="AK2344" i="1"/>
  <c r="AK2343" i="1"/>
  <c r="AO2343" i="1" s="1"/>
  <c r="AP2343" i="1" s="1"/>
  <c r="AQ2343" i="1" s="1"/>
  <c r="AK2342" i="1"/>
  <c r="AK2341" i="1"/>
  <c r="AK2340" i="1"/>
  <c r="AK2339" i="1"/>
  <c r="AK2338" i="1"/>
  <c r="AK2337" i="1"/>
  <c r="AK2336" i="1"/>
  <c r="AK2335" i="1"/>
  <c r="AO2335" i="1" s="1"/>
  <c r="AP2335" i="1" s="1"/>
  <c r="AQ2335" i="1" s="1"/>
  <c r="AK2334" i="1"/>
  <c r="AK2333" i="1"/>
  <c r="AK2332" i="1"/>
  <c r="AK2331" i="1"/>
  <c r="AK2330" i="1"/>
  <c r="AK2329" i="1"/>
  <c r="AK2328" i="1"/>
  <c r="AK2327" i="1"/>
  <c r="AO2327" i="1" s="1"/>
  <c r="AP2327" i="1" s="1"/>
  <c r="AQ2327" i="1" s="1"/>
  <c r="AK2326" i="1"/>
  <c r="AK2325" i="1"/>
  <c r="AK2324" i="1"/>
  <c r="AK2323" i="1"/>
  <c r="AK2322" i="1"/>
  <c r="AK2321" i="1"/>
  <c r="AK2320" i="1"/>
  <c r="AK2319" i="1"/>
  <c r="AO2319" i="1" s="1"/>
  <c r="AP2319" i="1" s="1"/>
  <c r="AQ2319" i="1" s="1"/>
  <c r="AK2318" i="1"/>
  <c r="AK2317" i="1"/>
  <c r="AK2316" i="1"/>
  <c r="AK2315" i="1"/>
  <c r="AK2314" i="1"/>
  <c r="AK2313" i="1"/>
  <c r="AK2312" i="1"/>
  <c r="AK2311" i="1"/>
  <c r="AO2311" i="1" s="1"/>
  <c r="AP2311" i="1" s="1"/>
  <c r="AQ2311" i="1" s="1"/>
  <c r="AK2310" i="1"/>
  <c r="AK2309" i="1"/>
  <c r="AK2308" i="1"/>
  <c r="AK2307" i="1"/>
  <c r="AK2306" i="1"/>
  <c r="AK2305" i="1"/>
  <c r="AK2304" i="1"/>
  <c r="AK2303" i="1"/>
  <c r="AO2303" i="1" s="1"/>
  <c r="AP2303" i="1" s="1"/>
  <c r="AQ2303" i="1" s="1"/>
  <c r="AK2302" i="1"/>
  <c r="AK2301" i="1"/>
  <c r="AK2300" i="1"/>
  <c r="AK2299" i="1"/>
  <c r="AK2298" i="1"/>
  <c r="AK2297" i="1"/>
  <c r="AK2296" i="1"/>
  <c r="AK2295" i="1"/>
  <c r="AO2295" i="1" s="1"/>
  <c r="AP2295" i="1" s="1"/>
  <c r="AQ2295" i="1" s="1"/>
  <c r="AK2294" i="1"/>
  <c r="AK2293" i="1"/>
  <c r="AK2292" i="1"/>
  <c r="AK2291" i="1"/>
  <c r="AK2290" i="1"/>
  <c r="AK2289" i="1"/>
  <c r="AK2288" i="1"/>
  <c r="AK2287" i="1"/>
  <c r="AO2287" i="1" s="1"/>
  <c r="AP2287" i="1" s="1"/>
  <c r="AQ2287" i="1" s="1"/>
  <c r="AK2286" i="1"/>
  <c r="AK2285" i="1"/>
  <c r="AK2284" i="1"/>
  <c r="AK2283" i="1"/>
  <c r="AK2282" i="1"/>
  <c r="AK2281" i="1"/>
  <c r="AK2280" i="1"/>
  <c r="AK2279" i="1"/>
  <c r="AO2279" i="1" s="1"/>
  <c r="AP2279" i="1" s="1"/>
  <c r="AQ2279" i="1" s="1"/>
  <c r="AK2278" i="1"/>
  <c r="AK2277" i="1"/>
  <c r="AK2276" i="1"/>
  <c r="AK2275" i="1"/>
  <c r="AK2274" i="1"/>
  <c r="AK2273" i="1"/>
  <c r="AK2272" i="1"/>
  <c r="AK2271" i="1"/>
  <c r="AO2271" i="1" s="1"/>
  <c r="AK2270" i="1"/>
  <c r="AK2269" i="1"/>
  <c r="AK2268" i="1"/>
  <c r="AK2267" i="1"/>
  <c r="AK2266" i="1"/>
  <c r="AK2265" i="1"/>
  <c r="AK2264" i="1"/>
  <c r="AK2263" i="1"/>
  <c r="AO2263" i="1" s="1"/>
  <c r="AP2263" i="1" s="1"/>
  <c r="AQ2263" i="1" s="1"/>
  <c r="AK2262" i="1"/>
  <c r="AK2261" i="1"/>
  <c r="AK2260" i="1"/>
  <c r="AK2259" i="1"/>
  <c r="AK2258" i="1"/>
  <c r="AK2257" i="1"/>
  <c r="AK2256" i="1"/>
  <c r="AK2255" i="1"/>
  <c r="AO2255" i="1" s="1"/>
  <c r="AP2255" i="1" s="1"/>
  <c r="AQ2255" i="1" s="1"/>
  <c r="AK2254" i="1"/>
  <c r="AK2253" i="1"/>
  <c r="AK2252" i="1"/>
  <c r="AK2251" i="1"/>
  <c r="AK2250" i="1"/>
  <c r="AK2249" i="1"/>
  <c r="AK2248" i="1"/>
  <c r="AK2247" i="1"/>
  <c r="AO2247" i="1" s="1"/>
  <c r="AP2247" i="1" s="1"/>
  <c r="AQ2247" i="1" s="1"/>
  <c r="AK2246" i="1"/>
  <c r="AK2245" i="1"/>
  <c r="AK2244" i="1"/>
  <c r="AK2243" i="1"/>
  <c r="AK2242" i="1"/>
  <c r="AK2241" i="1"/>
  <c r="AK2240" i="1"/>
  <c r="AK2239" i="1"/>
  <c r="AO2239" i="1" s="1"/>
  <c r="AP2239" i="1" s="1"/>
  <c r="AQ2239" i="1" s="1"/>
  <c r="AK2238" i="1"/>
  <c r="AK2237" i="1"/>
  <c r="AK2236" i="1"/>
  <c r="AK2235" i="1"/>
  <c r="AK2234" i="1"/>
  <c r="AK2233" i="1"/>
  <c r="AK2232" i="1"/>
  <c r="AK2231" i="1"/>
  <c r="AO2231" i="1" s="1"/>
  <c r="AP2231" i="1" s="1"/>
  <c r="AQ2231" i="1" s="1"/>
  <c r="AK2230" i="1"/>
  <c r="AK2229" i="1"/>
  <c r="AK2228" i="1"/>
  <c r="AK2227" i="1"/>
  <c r="AK2226" i="1"/>
  <c r="AK2225" i="1"/>
  <c r="AK2224" i="1"/>
  <c r="AK2223" i="1"/>
  <c r="AO2223" i="1" s="1"/>
  <c r="AP2223" i="1" s="1"/>
  <c r="AQ2223" i="1" s="1"/>
  <c r="AK2222" i="1"/>
  <c r="AK2221" i="1"/>
  <c r="AK2220" i="1"/>
  <c r="AK2219" i="1"/>
  <c r="AK2218" i="1"/>
  <c r="AK2217" i="1"/>
  <c r="AK2216" i="1"/>
  <c r="AK2215" i="1"/>
  <c r="AO2215" i="1" s="1"/>
  <c r="AP2215" i="1" s="1"/>
  <c r="AQ2215" i="1" s="1"/>
  <c r="AK2214" i="1"/>
  <c r="AK2213" i="1"/>
  <c r="AK2212" i="1"/>
  <c r="AK2211" i="1"/>
  <c r="AK2210" i="1"/>
  <c r="AK2209" i="1"/>
  <c r="AK2208" i="1"/>
  <c r="AK2207" i="1"/>
  <c r="AO2207" i="1" s="1"/>
  <c r="AP2207" i="1" s="1"/>
  <c r="AQ2207" i="1" s="1"/>
  <c r="AK2206" i="1"/>
  <c r="AK2205" i="1"/>
  <c r="AK2204" i="1"/>
  <c r="AK2203" i="1"/>
  <c r="AK2202" i="1"/>
  <c r="AK2201" i="1"/>
  <c r="AK2200" i="1"/>
  <c r="AK2199" i="1"/>
  <c r="AO2199" i="1" s="1"/>
  <c r="AP2199" i="1" s="1"/>
  <c r="AQ2199" i="1" s="1"/>
  <c r="AK2198" i="1"/>
  <c r="AK2197" i="1"/>
  <c r="AK2196" i="1"/>
  <c r="AK2195" i="1"/>
  <c r="AK2194" i="1"/>
  <c r="AK2193" i="1"/>
  <c r="AK2192" i="1"/>
  <c r="AK2191" i="1"/>
  <c r="AO2191" i="1" s="1"/>
  <c r="AP2191" i="1" s="1"/>
  <c r="AQ2191" i="1" s="1"/>
  <c r="AK2190" i="1"/>
  <c r="AK2189" i="1"/>
  <c r="AK2188" i="1"/>
  <c r="AK2187" i="1"/>
  <c r="AK2186" i="1"/>
  <c r="AK2185" i="1"/>
  <c r="AK2184" i="1"/>
  <c r="AK2183" i="1"/>
  <c r="AO2183" i="1" s="1"/>
  <c r="AP2183" i="1" s="1"/>
  <c r="AQ2183" i="1" s="1"/>
  <c r="AK2182" i="1"/>
  <c r="AK2181" i="1"/>
  <c r="AK2180" i="1"/>
  <c r="AK2179" i="1"/>
  <c r="AK2178" i="1"/>
  <c r="AK2177" i="1"/>
  <c r="AK2176" i="1"/>
  <c r="AK2175" i="1"/>
  <c r="AO2175" i="1" s="1"/>
  <c r="AP2175" i="1" s="1"/>
  <c r="AQ2175" i="1" s="1"/>
  <c r="AK2174" i="1"/>
  <c r="AK2173" i="1"/>
  <c r="AK2172" i="1"/>
  <c r="AK2171" i="1"/>
  <c r="AK2170" i="1"/>
  <c r="AK2169" i="1"/>
  <c r="AK2168" i="1"/>
  <c r="AK2167" i="1"/>
  <c r="AO2167" i="1" s="1"/>
  <c r="AP2167" i="1" s="1"/>
  <c r="AQ2167" i="1" s="1"/>
  <c r="AK2166" i="1"/>
  <c r="AK2165" i="1"/>
  <c r="AK2164" i="1"/>
  <c r="AK2163" i="1"/>
  <c r="AK2162" i="1"/>
  <c r="AK2161" i="1"/>
  <c r="AK2160" i="1"/>
  <c r="AK2159" i="1"/>
  <c r="AO2159" i="1" s="1"/>
  <c r="AP2159" i="1" s="1"/>
  <c r="AQ2159" i="1" s="1"/>
  <c r="AK2158" i="1"/>
  <c r="AK2157" i="1"/>
  <c r="AK2156" i="1"/>
  <c r="AK2155" i="1"/>
  <c r="AK2154" i="1"/>
  <c r="AK2153" i="1"/>
  <c r="AK2152" i="1"/>
  <c r="AK2151" i="1"/>
  <c r="AO2151" i="1" s="1"/>
  <c r="AP2151" i="1" s="1"/>
  <c r="AQ2151" i="1" s="1"/>
  <c r="AK2150" i="1"/>
  <c r="AK2149" i="1"/>
  <c r="AK2148" i="1"/>
  <c r="AK2147" i="1"/>
  <c r="AK2146" i="1"/>
  <c r="AK2145" i="1"/>
  <c r="AK2144" i="1"/>
  <c r="AK2143" i="1"/>
  <c r="AO2143" i="1" s="1"/>
  <c r="AP2143" i="1" s="1"/>
  <c r="AQ2143" i="1" s="1"/>
  <c r="AK2142" i="1"/>
  <c r="AK2141" i="1"/>
  <c r="AK2140" i="1"/>
  <c r="AK2139" i="1"/>
  <c r="AK2138" i="1"/>
  <c r="AK2137" i="1"/>
  <c r="AK2136" i="1"/>
  <c r="AK2135" i="1"/>
  <c r="AO2135" i="1" s="1"/>
  <c r="AP2135" i="1" s="1"/>
  <c r="AQ2135" i="1" s="1"/>
  <c r="AK2134" i="1"/>
  <c r="AK2133" i="1"/>
  <c r="AK2132" i="1"/>
  <c r="AK2131" i="1"/>
  <c r="AK2130" i="1"/>
  <c r="AK2129" i="1"/>
  <c r="AK2128" i="1"/>
  <c r="AK2127" i="1"/>
  <c r="AO2127" i="1" s="1"/>
  <c r="AP2127" i="1" s="1"/>
  <c r="AQ2127" i="1" s="1"/>
  <c r="AK2126" i="1"/>
  <c r="AK2125" i="1"/>
  <c r="AK2124" i="1"/>
  <c r="AK2123" i="1"/>
  <c r="AK2122" i="1"/>
  <c r="AK2121" i="1"/>
  <c r="AK2120" i="1"/>
  <c r="AK2119" i="1"/>
  <c r="AO2119" i="1" s="1"/>
  <c r="AP2119" i="1" s="1"/>
  <c r="AQ2119" i="1" s="1"/>
  <c r="AK2118" i="1"/>
  <c r="AK2117" i="1"/>
  <c r="AK2116" i="1"/>
  <c r="AK2115" i="1"/>
  <c r="AK2114" i="1"/>
  <c r="AK2113" i="1"/>
  <c r="AK2112" i="1"/>
  <c r="AK2111" i="1"/>
  <c r="AO2111" i="1" s="1"/>
  <c r="AP2111" i="1" s="1"/>
  <c r="AQ2111" i="1" s="1"/>
  <c r="AK2110" i="1"/>
  <c r="AK2109" i="1"/>
  <c r="AK2108" i="1"/>
  <c r="AK2107" i="1"/>
  <c r="AK2106" i="1"/>
  <c r="AK2105" i="1"/>
  <c r="AK2104" i="1"/>
  <c r="AK2103" i="1"/>
  <c r="AO2103" i="1" s="1"/>
  <c r="AP2103" i="1" s="1"/>
  <c r="AQ2103" i="1" s="1"/>
  <c r="AK2102" i="1"/>
  <c r="AK2101" i="1"/>
  <c r="AK2100" i="1"/>
  <c r="AK2099" i="1"/>
  <c r="AK2098" i="1"/>
  <c r="AK2097" i="1"/>
  <c r="AK2096" i="1"/>
  <c r="AK2095" i="1"/>
  <c r="AO2095" i="1" s="1"/>
  <c r="AP2095" i="1" s="1"/>
  <c r="AQ2095" i="1" s="1"/>
  <c r="AK2094" i="1"/>
  <c r="AK2093" i="1"/>
  <c r="AK2092" i="1"/>
  <c r="AK2091" i="1"/>
  <c r="AK2090" i="1"/>
  <c r="AK2089" i="1"/>
  <c r="AK2088" i="1"/>
  <c r="AK2087" i="1"/>
  <c r="AO2087" i="1" s="1"/>
  <c r="AP2087" i="1" s="1"/>
  <c r="AQ2087" i="1" s="1"/>
  <c r="AK2086" i="1"/>
  <c r="AK2085" i="1"/>
  <c r="AK2084" i="1"/>
  <c r="AK2083" i="1"/>
  <c r="AK2082" i="1"/>
  <c r="AK2081" i="1"/>
  <c r="AK2080" i="1"/>
  <c r="AK2079" i="1"/>
  <c r="AO2079" i="1" s="1"/>
  <c r="AP2079" i="1" s="1"/>
  <c r="AQ2079" i="1" s="1"/>
  <c r="AK2078" i="1"/>
  <c r="AK2077" i="1"/>
  <c r="AK2076" i="1"/>
  <c r="AK2075" i="1"/>
  <c r="AK2074" i="1"/>
  <c r="AK2073" i="1"/>
  <c r="AK2072" i="1"/>
  <c r="AK2071" i="1"/>
  <c r="AO2071" i="1" s="1"/>
  <c r="AP2071" i="1" s="1"/>
  <c r="AQ2071" i="1" s="1"/>
  <c r="AK2070" i="1"/>
  <c r="AK2069" i="1"/>
  <c r="AK2068" i="1"/>
  <c r="AK2067" i="1"/>
  <c r="AK2066" i="1"/>
  <c r="AK2065" i="1"/>
  <c r="AK2064" i="1"/>
  <c r="AK2063" i="1"/>
  <c r="AO2063" i="1" s="1"/>
  <c r="AP2063" i="1" s="1"/>
  <c r="AQ2063" i="1" s="1"/>
  <c r="AK2062" i="1"/>
  <c r="AK2061" i="1"/>
  <c r="AK2060" i="1"/>
  <c r="AK2059" i="1"/>
  <c r="AK2058" i="1"/>
  <c r="AK2057" i="1"/>
  <c r="AK2056" i="1"/>
  <c r="AK2055" i="1"/>
  <c r="AO2055" i="1" s="1"/>
  <c r="AP2055" i="1" s="1"/>
  <c r="AQ2055" i="1" s="1"/>
  <c r="AK2054" i="1"/>
  <c r="AK2053" i="1"/>
  <c r="AK2052" i="1"/>
  <c r="AK2051" i="1"/>
  <c r="AK2050" i="1"/>
  <c r="AK2049" i="1"/>
  <c r="AK2048" i="1"/>
  <c r="AK2047" i="1"/>
  <c r="AO2047" i="1" s="1"/>
  <c r="AP2047" i="1" s="1"/>
  <c r="AQ2047" i="1" s="1"/>
  <c r="AK2046" i="1"/>
  <c r="AK2045" i="1"/>
  <c r="AK2044" i="1"/>
  <c r="AK2043" i="1"/>
  <c r="AK2042" i="1"/>
  <c r="AK2041" i="1"/>
  <c r="AK2040" i="1"/>
  <c r="AK2039" i="1"/>
  <c r="AO2039" i="1" s="1"/>
  <c r="AP2039" i="1" s="1"/>
  <c r="AQ2039" i="1" s="1"/>
  <c r="AK2038" i="1"/>
  <c r="AK2037" i="1"/>
  <c r="AK2036" i="1"/>
  <c r="AK2035" i="1"/>
  <c r="AK2034" i="1"/>
  <c r="AK2033" i="1"/>
  <c r="AK2032" i="1"/>
  <c r="AK2031" i="1"/>
  <c r="AO2031" i="1" s="1"/>
  <c r="AP2031" i="1" s="1"/>
  <c r="AQ2031" i="1" s="1"/>
  <c r="AK2030" i="1"/>
  <c r="AK2029" i="1"/>
  <c r="AK2028" i="1"/>
  <c r="AK2027" i="1"/>
  <c r="AK2026" i="1"/>
  <c r="AK2025" i="1"/>
  <c r="AK2024" i="1"/>
  <c r="AK2023" i="1"/>
  <c r="AO2023" i="1" s="1"/>
  <c r="AP2023" i="1" s="1"/>
  <c r="AQ2023" i="1" s="1"/>
  <c r="AK2022" i="1"/>
  <c r="AK2021" i="1"/>
  <c r="AK2020" i="1"/>
  <c r="AK2019" i="1"/>
  <c r="AK2018" i="1"/>
  <c r="AK2017" i="1"/>
  <c r="AK2016" i="1"/>
  <c r="AK2015" i="1"/>
  <c r="AO2015" i="1" s="1"/>
  <c r="AP2015" i="1" s="1"/>
  <c r="AQ2015" i="1" s="1"/>
  <c r="AK2014" i="1"/>
  <c r="AK2013" i="1"/>
  <c r="AK2012" i="1"/>
  <c r="AK2011" i="1"/>
  <c r="AK2010" i="1"/>
  <c r="AK2009" i="1"/>
  <c r="AK2008" i="1"/>
  <c r="AK2007" i="1"/>
  <c r="AO2007" i="1" s="1"/>
  <c r="AP2007" i="1" s="1"/>
  <c r="AQ2007" i="1" s="1"/>
  <c r="AK2006" i="1"/>
  <c r="AK2005" i="1"/>
  <c r="AK2004" i="1"/>
  <c r="AK2003" i="1"/>
  <c r="AK2002" i="1"/>
  <c r="AK2001" i="1"/>
  <c r="AK2000" i="1"/>
  <c r="AK1999" i="1"/>
  <c r="AO1999" i="1" s="1"/>
  <c r="AP1999" i="1" s="1"/>
  <c r="AQ1999" i="1" s="1"/>
  <c r="AK1998" i="1"/>
  <c r="AK1997" i="1"/>
  <c r="AK1996" i="1"/>
  <c r="AK1995" i="1"/>
  <c r="AK1994" i="1"/>
  <c r="AK1993" i="1"/>
  <c r="AK1992" i="1"/>
  <c r="AK1991" i="1"/>
  <c r="AO1991" i="1" s="1"/>
  <c r="AP1991" i="1" s="1"/>
  <c r="AQ1991" i="1" s="1"/>
  <c r="AK1990" i="1"/>
  <c r="AK1989" i="1"/>
  <c r="AK1988" i="1"/>
  <c r="AK1987" i="1"/>
  <c r="AK1986" i="1"/>
  <c r="AK1985" i="1"/>
  <c r="AK1984" i="1"/>
  <c r="AK1983" i="1"/>
  <c r="AO1983" i="1" s="1"/>
  <c r="AP1983" i="1" s="1"/>
  <c r="AQ1983" i="1" s="1"/>
  <c r="AK1982" i="1"/>
  <c r="AK1981" i="1"/>
  <c r="AK1980" i="1"/>
  <c r="AK1979" i="1"/>
  <c r="AK1978" i="1"/>
  <c r="AK1977" i="1"/>
  <c r="AK1976" i="1"/>
  <c r="AK1975" i="1"/>
  <c r="AO1975" i="1" s="1"/>
  <c r="AP1975" i="1" s="1"/>
  <c r="AQ1975" i="1" s="1"/>
  <c r="AK1974" i="1"/>
  <c r="AK1973" i="1"/>
  <c r="AK1972" i="1"/>
  <c r="AK1971" i="1"/>
  <c r="AK1970" i="1"/>
  <c r="AK1969" i="1"/>
  <c r="AK1968" i="1"/>
  <c r="AK1967" i="1"/>
  <c r="AO1967" i="1" s="1"/>
  <c r="AP1967" i="1" s="1"/>
  <c r="AQ1967" i="1" s="1"/>
  <c r="AK1966" i="1"/>
  <c r="AK1965" i="1"/>
  <c r="AK1964" i="1"/>
  <c r="AK1963" i="1"/>
  <c r="AK1962" i="1"/>
  <c r="AK1961" i="1"/>
  <c r="AK1960" i="1"/>
  <c r="AK1959" i="1"/>
  <c r="AO1959" i="1" s="1"/>
  <c r="AP1959" i="1" s="1"/>
  <c r="AQ1959" i="1" s="1"/>
  <c r="AK1958" i="1"/>
  <c r="AK1957" i="1"/>
  <c r="AK1956" i="1"/>
  <c r="AK1955" i="1"/>
  <c r="AK1954" i="1"/>
  <c r="AK1953" i="1"/>
  <c r="AK1952" i="1"/>
  <c r="AK1951" i="1"/>
  <c r="AO1951" i="1" s="1"/>
  <c r="AK1950" i="1"/>
  <c r="AK1949" i="1"/>
  <c r="AK1948" i="1"/>
  <c r="AK1947" i="1"/>
  <c r="AK1946" i="1"/>
  <c r="AK1945" i="1"/>
  <c r="AK1944" i="1"/>
  <c r="AK1943" i="1"/>
  <c r="AO1943" i="1" s="1"/>
  <c r="AP1943" i="1" s="1"/>
  <c r="AQ1943" i="1" s="1"/>
  <c r="AK1942" i="1"/>
  <c r="AK1941" i="1"/>
  <c r="AK1940" i="1"/>
  <c r="AK1939" i="1"/>
  <c r="AK1938" i="1"/>
  <c r="AK1937" i="1"/>
  <c r="AK1936" i="1"/>
  <c r="AK1935" i="1"/>
  <c r="AO1935" i="1" s="1"/>
  <c r="AP1935" i="1" s="1"/>
  <c r="AQ1935" i="1" s="1"/>
  <c r="AK1934" i="1"/>
  <c r="AK1933" i="1"/>
  <c r="AK1932" i="1"/>
  <c r="AK1931" i="1"/>
  <c r="AK1930" i="1"/>
  <c r="AK1929" i="1"/>
  <c r="AK1928" i="1"/>
  <c r="AK1927" i="1"/>
  <c r="AO1927" i="1" s="1"/>
  <c r="AP1927" i="1" s="1"/>
  <c r="AQ1927" i="1" s="1"/>
  <c r="AK1926" i="1"/>
  <c r="AK1925" i="1"/>
  <c r="AK1924" i="1"/>
  <c r="AK1923" i="1"/>
  <c r="AK1922" i="1"/>
  <c r="AK1921" i="1"/>
  <c r="AK1920" i="1"/>
  <c r="AK1919" i="1"/>
  <c r="AO1919" i="1" s="1"/>
  <c r="AP1919" i="1" s="1"/>
  <c r="AQ1919" i="1" s="1"/>
  <c r="AK1918" i="1"/>
  <c r="AK1917" i="1"/>
  <c r="AK1916" i="1"/>
  <c r="AK1915" i="1"/>
  <c r="AK1914" i="1"/>
  <c r="AK1913" i="1"/>
  <c r="AK1912" i="1"/>
  <c r="AK1911" i="1"/>
  <c r="AO1911" i="1" s="1"/>
  <c r="AP1911" i="1" s="1"/>
  <c r="AQ1911" i="1" s="1"/>
  <c r="AK1910" i="1"/>
  <c r="AK1909" i="1"/>
  <c r="AK1908" i="1"/>
  <c r="AK1907" i="1"/>
  <c r="AK1906" i="1"/>
  <c r="AK1905" i="1"/>
  <c r="AK1904" i="1"/>
  <c r="AK1903" i="1"/>
  <c r="AO1903" i="1" s="1"/>
  <c r="AP1903" i="1" s="1"/>
  <c r="AQ1903" i="1" s="1"/>
  <c r="AK1902" i="1"/>
  <c r="AK1901" i="1"/>
  <c r="AK1900" i="1"/>
  <c r="AK1899" i="1"/>
  <c r="AK1898" i="1"/>
  <c r="AK1897" i="1"/>
  <c r="AK1896" i="1"/>
  <c r="AK1895" i="1"/>
  <c r="AO1895" i="1" s="1"/>
  <c r="AP1895" i="1" s="1"/>
  <c r="AQ1895" i="1" s="1"/>
  <c r="AK1894" i="1"/>
  <c r="AK1893" i="1"/>
  <c r="AK1892" i="1"/>
  <c r="AK1891" i="1"/>
  <c r="AK1890" i="1"/>
  <c r="AK1889" i="1"/>
  <c r="AK1888" i="1"/>
  <c r="AK1887" i="1"/>
  <c r="AO1887" i="1" s="1"/>
  <c r="AP1887" i="1" s="1"/>
  <c r="AQ1887" i="1" s="1"/>
  <c r="AK1886" i="1"/>
  <c r="AK1885" i="1"/>
  <c r="AK1884" i="1"/>
  <c r="AK1883" i="1"/>
  <c r="AK1882" i="1"/>
  <c r="AK1881" i="1"/>
  <c r="AK1880" i="1"/>
  <c r="AK1879" i="1"/>
  <c r="AO1879" i="1" s="1"/>
  <c r="AP1879" i="1" s="1"/>
  <c r="AQ1879" i="1" s="1"/>
  <c r="AK1878" i="1"/>
  <c r="AK1877" i="1"/>
  <c r="AK1876" i="1"/>
  <c r="AK1875" i="1"/>
  <c r="AO1875" i="1" s="1"/>
  <c r="AP1875" i="1" s="1"/>
  <c r="AQ1875" i="1" s="1"/>
  <c r="AK1874" i="1"/>
  <c r="AK1873" i="1"/>
  <c r="AK1872" i="1"/>
  <c r="AK1871" i="1"/>
  <c r="AO1871" i="1" s="1"/>
  <c r="AP1871" i="1" s="1"/>
  <c r="AQ1871" i="1" s="1"/>
  <c r="AK1870" i="1"/>
  <c r="AK1869" i="1"/>
  <c r="AK1868" i="1"/>
  <c r="AK1867" i="1"/>
  <c r="AO1867" i="1" s="1"/>
  <c r="AP1867" i="1" s="1"/>
  <c r="AQ1867" i="1" s="1"/>
  <c r="AK1866" i="1"/>
  <c r="AK1865" i="1"/>
  <c r="AK1864" i="1"/>
  <c r="AK1863" i="1"/>
  <c r="AO1863" i="1" s="1"/>
  <c r="AP1863" i="1" s="1"/>
  <c r="AQ1863" i="1" s="1"/>
  <c r="AK1862" i="1"/>
  <c r="AK1861" i="1"/>
  <c r="AK1860" i="1"/>
  <c r="AK1859" i="1"/>
  <c r="AO1859" i="1" s="1"/>
  <c r="AP1859" i="1" s="1"/>
  <c r="AQ1859" i="1" s="1"/>
  <c r="AK1858" i="1"/>
  <c r="AK1857" i="1"/>
  <c r="AK1856" i="1"/>
  <c r="AK1855" i="1"/>
  <c r="AO1855" i="1" s="1"/>
  <c r="AP1855" i="1" s="1"/>
  <c r="AQ1855" i="1" s="1"/>
  <c r="AK1854" i="1"/>
  <c r="AK1853" i="1"/>
  <c r="AK1852" i="1"/>
  <c r="AK1851" i="1"/>
  <c r="AO1851" i="1" s="1"/>
  <c r="AP1851" i="1" s="1"/>
  <c r="AQ1851" i="1" s="1"/>
  <c r="AK1850" i="1"/>
  <c r="AK1849" i="1"/>
  <c r="AK1848" i="1"/>
  <c r="AK1847" i="1"/>
  <c r="AO1847" i="1" s="1"/>
  <c r="AP1847" i="1" s="1"/>
  <c r="AQ1847" i="1" s="1"/>
  <c r="AK1846" i="1"/>
  <c r="AK1845" i="1"/>
  <c r="AK1844" i="1"/>
  <c r="AK1843" i="1"/>
  <c r="AO1843" i="1" s="1"/>
  <c r="AP1843" i="1" s="1"/>
  <c r="AQ1843" i="1" s="1"/>
  <c r="AK1842" i="1"/>
  <c r="AK1841" i="1"/>
  <c r="AK1840" i="1"/>
  <c r="AK1839" i="1"/>
  <c r="AO1839" i="1" s="1"/>
  <c r="AP1839" i="1" s="1"/>
  <c r="AQ1839" i="1" s="1"/>
  <c r="AK1838" i="1"/>
  <c r="AK1837" i="1"/>
  <c r="AK1836" i="1"/>
  <c r="AK1835" i="1"/>
  <c r="AO1835" i="1" s="1"/>
  <c r="AP1835" i="1" s="1"/>
  <c r="AQ1835" i="1" s="1"/>
  <c r="AK1834" i="1"/>
  <c r="AK1833" i="1"/>
  <c r="AK1832" i="1"/>
  <c r="AK1831" i="1"/>
  <c r="AO1831" i="1" s="1"/>
  <c r="AP1831" i="1" s="1"/>
  <c r="AQ1831" i="1" s="1"/>
  <c r="AK1830" i="1"/>
  <c r="AK1829" i="1"/>
  <c r="AK1828" i="1"/>
  <c r="AK1827" i="1"/>
  <c r="AO1827" i="1" s="1"/>
  <c r="AP1827" i="1" s="1"/>
  <c r="AQ1827" i="1" s="1"/>
  <c r="AK1826" i="1"/>
  <c r="AK1825" i="1"/>
  <c r="AK1824" i="1"/>
  <c r="AK1823" i="1"/>
  <c r="AO1823" i="1" s="1"/>
  <c r="AP1823" i="1" s="1"/>
  <c r="AQ1823" i="1" s="1"/>
  <c r="AK1822" i="1"/>
  <c r="AK1821" i="1"/>
  <c r="AK1820" i="1"/>
  <c r="AK1819" i="1"/>
  <c r="AO1819" i="1" s="1"/>
  <c r="AP1819" i="1" s="1"/>
  <c r="AQ1819" i="1" s="1"/>
  <c r="AK1818" i="1"/>
  <c r="AK1817" i="1"/>
  <c r="AK1816" i="1"/>
  <c r="AK1815" i="1"/>
  <c r="AO1815" i="1" s="1"/>
  <c r="AP1815" i="1" s="1"/>
  <c r="AQ1815" i="1" s="1"/>
  <c r="AK1814" i="1"/>
  <c r="AK1813" i="1"/>
  <c r="AK1812" i="1"/>
  <c r="AK1811" i="1"/>
  <c r="AO1811" i="1" s="1"/>
  <c r="AP1811" i="1" s="1"/>
  <c r="AQ1811" i="1" s="1"/>
  <c r="AK1810" i="1"/>
  <c r="AK1809" i="1"/>
  <c r="AK1808" i="1"/>
  <c r="AK1807" i="1"/>
  <c r="AO1807" i="1" s="1"/>
  <c r="AP1807" i="1" s="1"/>
  <c r="AQ1807" i="1" s="1"/>
  <c r="AK1806" i="1"/>
  <c r="AK1805" i="1"/>
  <c r="AK1804" i="1"/>
  <c r="AK1803" i="1"/>
  <c r="AO1803" i="1" s="1"/>
  <c r="AP1803" i="1" s="1"/>
  <c r="AQ1803" i="1" s="1"/>
  <c r="AK1802" i="1"/>
  <c r="AK1801" i="1"/>
  <c r="AK1800" i="1"/>
  <c r="AK1799" i="1"/>
  <c r="AO1799" i="1" s="1"/>
  <c r="AP1799" i="1" s="1"/>
  <c r="AQ1799" i="1" s="1"/>
  <c r="AK1798" i="1"/>
  <c r="AK1797" i="1"/>
  <c r="AK1796" i="1"/>
  <c r="AK1795" i="1"/>
  <c r="AO1795" i="1" s="1"/>
  <c r="AP1795" i="1" s="1"/>
  <c r="AQ1795" i="1" s="1"/>
  <c r="AK1794" i="1"/>
  <c r="AK1793" i="1"/>
  <c r="AK1792" i="1"/>
  <c r="AK1791" i="1"/>
  <c r="AO1791" i="1" s="1"/>
  <c r="AP1791" i="1" s="1"/>
  <c r="AQ1791" i="1" s="1"/>
  <c r="AK1790" i="1"/>
  <c r="AK1789" i="1"/>
  <c r="AK1788" i="1"/>
  <c r="AK1787" i="1"/>
  <c r="AO1787" i="1" s="1"/>
  <c r="AP1787" i="1" s="1"/>
  <c r="AQ1787" i="1" s="1"/>
  <c r="AK1786" i="1"/>
  <c r="AK1785" i="1"/>
  <c r="AK1784" i="1"/>
  <c r="AK1783" i="1"/>
  <c r="AO1783" i="1" s="1"/>
  <c r="AP1783" i="1" s="1"/>
  <c r="AQ1783" i="1" s="1"/>
  <c r="AK1782" i="1"/>
  <c r="AK1781" i="1"/>
  <c r="AK1780" i="1"/>
  <c r="AK1779" i="1"/>
  <c r="AO1779" i="1" s="1"/>
  <c r="AP1779" i="1" s="1"/>
  <c r="AQ1779" i="1" s="1"/>
  <c r="AK1778" i="1"/>
  <c r="AK1777" i="1"/>
  <c r="AK1776" i="1"/>
  <c r="AK1775" i="1"/>
  <c r="AO1775" i="1" s="1"/>
  <c r="AP1775" i="1" s="1"/>
  <c r="AQ1775" i="1" s="1"/>
  <c r="AK1774" i="1"/>
  <c r="AK1773" i="1"/>
  <c r="AK1772" i="1"/>
  <c r="AK1771" i="1"/>
  <c r="AO1771" i="1" s="1"/>
  <c r="AP1771" i="1" s="1"/>
  <c r="AQ1771" i="1" s="1"/>
  <c r="AK1770" i="1"/>
  <c r="AK1769" i="1"/>
  <c r="AK1768" i="1"/>
  <c r="AK1767" i="1"/>
  <c r="AO1767" i="1" s="1"/>
  <c r="AP1767" i="1" s="1"/>
  <c r="AQ1767" i="1" s="1"/>
  <c r="AK1766" i="1"/>
  <c r="AK1765" i="1"/>
  <c r="AK1764" i="1"/>
  <c r="AK1763" i="1"/>
  <c r="AO1763" i="1" s="1"/>
  <c r="AP1763" i="1" s="1"/>
  <c r="AQ1763" i="1" s="1"/>
  <c r="AK1762" i="1"/>
  <c r="AK1761" i="1"/>
  <c r="AK1760" i="1"/>
  <c r="AK1759" i="1"/>
  <c r="AO1759" i="1" s="1"/>
  <c r="AP1759" i="1" s="1"/>
  <c r="AQ1759" i="1" s="1"/>
  <c r="AK1758" i="1"/>
  <c r="AK1757" i="1"/>
  <c r="AK1756" i="1"/>
  <c r="AK1755" i="1"/>
  <c r="AO1755" i="1" s="1"/>
  <c r="AP1755" i="1" s="1"/>
  <c r="AQ1755" i="1" s="1"/>
  <c r="AK1754" i="1"/>
  <c r="AK1753" i="1"/>
  <c r="AK1752" i="1"/>
  <c r="AK1751" i="1"/>
  <c r="AO1751" i="1" s="1"/>
  <c r="AP1751" i="1" s="1"/>
  <c r="AQ1751" i="1" s="1"/>
  <c r="AK1750" i="1"/>
  <c r="AK1749" i="1"/>
  <c r="AK1748" i="1"/>
  <c r="AK1747" i="1"/>
  <c r="AO1747" i="1" s="1"/>
  <c r="AP1747" i="1" s="1"/>
  <c r="AQ1747" i="1" s="1"/>
  <c r="AK1746" i="1"/>
  <c r="AK1745" i="1"/>
  <c r="AK1744" i="1"/>
  <c r="AK1743" i="1"/>
  <c r="AO1743" i="1" s="1"/>
  <c r="AP1743" i="1" s="1"/>
  <c r="AQ1743" i="1" s="1"/>
  <c r="AK1742" i="1"/>
  <c r="AK1741" i="1"/>
  <c r="AK1740" i="1"/>
  <c r="AK1739" i="1"/>
  <c r="AO1739" i="1" s="1"/>
  <c r="AP1739" i="1" s="1"/>
  <c r="AQ1739" i="1" s="1"/>
  <c r="AK1738" i="1"/>
  <c r="AK1737" i="1"/>
  <c r="AK1736" i="1"/>
  <c r="AK1735" i="1"/>
  <c r="AO1735" i="1" s="1"/>
  <c r="AP1735" i="1" s="1"/>
  <c r="AQ1735" i="1" s="1"/>
  <c r="AK1734" i="1"/>
  <c r="AK1733" i="1"/>
  <c r="AK1732" i="1"/>
  <c r="AK1731" i="1"/>
  <c r="AO1731" i="1" s="1"/>
  <c r="AP1731" i="1" s="1"/>
  <c r="AQ1731" i="1" s="1"/>
  <c r="AK1730" i="1"/>
  <c r="AK1729" i="1"/>
  <c r="AK1728" i="1"/>
  <c r="AK1727" i="1"/>
  <c r="AO1727" i="1" s="1"/>
  <c r="AP1727" i="1" s="1"/>
  <c r="AQ1727" i="1" s="1"/>
  <c r="AK1726" i="1"/>
  <c r="AK1725" i="1"/>
  <c r="AK1724" i="1"/>
  <c r="AK1723" i="1"/>
  <c r="AO1723" i="1" s="1"/>
  <c r="AP1723" i="1" s="1"/>
  <c r="AQ1723" i="1" s="1"/>
  <c r="AK1722" i="1"/>
  <c r="AK1721" i="1"/>
  <c r="AK1720" i="1"/>
  <c r="AK1719" i="1"/>
  <c r="AO1719" i="1" s="1"/>
  <c r="AP1719" i="1" s="1"/>
  <c r="AQ1719" i="1" s="1"/>
  <c r="AK1718" i="1"/>
  <c r="AK1717" i="1"/>
  <c r="AK1716" i="1"/>
  <c r="AK1715" i="1"/>
  <c r="AO1715" i="1" s="1"/>
  <c r="AP1715" i="1" s="1"/>
  <c r="AQ1715" i="1" s="1"/>
  <c r="AK1714" i="1"/>
  <c r="AK1713" i="1"/>
  <c r="AK1712" i="1"/>
  <c r="AK1711" i="1"/>
  <c r="AO1711" i="1" s="1"/>
  <c r="AP1711" i="1" s="1"/>
  <c r="AQ1711" i="1" s="1"/>
  <c r="AK1710" i="1"/>
  <c r="AK1709" i="1"/>
  <c r="AK1708" i="1"/>
  <c r="AK1707" i="1"/>
  <c r="AO1707" i="1" s="1"/>
  <c r="AP1707" i="1" s="1"/>
  <c r="AQ1707" i="1" s="1"/>
  <c r="AK1706" i="1"/>
  <c r="AK1705" i="1"/>
  <c r="AK1704" i="1"/>
  <c r="AK1703" i="1"/>
  <c r="AO1703" i="1" s="1"/>
  <c r="AP1703" i="1" s="1"/>
  <c r="AQ1703" i="1" s="1"/>
  <c r="AK1702" i="1"/>
  <c r="AK1701" i="1"/>
  <c r="AK1700" i="1"/>
  <c r="AK1699" i="1"/>
  <c r="AO1699" i="1" s="1"/>
  <c r="AP1699" i="1" s="1"/>
  <c r="AQ1699" i="1" s="1"/>
  <c r="AK1698" i="1"/>
  <c r="AK1697" i="1"/>
  <c r="AK1696" i="1"/>
  <c r="AK1695" i="1"/>
  <c r="AO1695" i="1" s="1"/>
  <c r="AP1695" i="1" s="1"/>
  <c r="AQ1695" i="1" s="1"/>
  <c r="AK1694" i="1"/>
  <c r="AK1693" i="1"/>
  <c r="AK1692" i="1"/>
  <c r="AK1691" i="1"/>
  <c r="AO1691" i="1" s="1"/>
  <c r="AP1691" i="1" s="1"/>
  <c r="AQ1691" i="1" s="1"/>
  <c r="AK1690" i="1"/>
  <c r="AK1689" i="1"/>
  <c r="AK1688" i="1"/>
  <c r="AK1687" i="1"/>
  <c r="AO1687" i="1" s="1"/>
  <c r="AK1686" i="1"/>
  <c r="AK1685" i="1"/>
  <c r="AK1684" i="1"/>
  <c r="AK1683" i="1"/>
  <c r="AO1683" i="1" s="1"/>
  <c r="AP1683" i="1" s="1"/>
  <c r="AQ1683" i="1" s="1"/>
  <c r="AK1682" i="1"/>
  <c r="AK1681" i="1"/>
  <c r="AK1680" i="1"/>
  <c r="AK1679" i="1"/>
  <c r="AO1679" i="1" s="1"/>
  <c r="AK1678" i="1"/>
  <c r="AK1677" i="1"/>
  <c r="AK1676" i="1"/>
  <c r="AK1675" i="1"/>
  <c r="AO1675" i="1" s="1"/>
  <c r="AK1674" i="1"/>
  <c r="AK1673" i="1"/>
  <c r="AK1672" i="1"/>
  <c r="AK1671" i="1"/>
  <c r="AO1671" i="1" s="1"/>
  <c r="AK1670" i="1"/>
  <c r="AK1669" i="1"/>
  <c r="AK1668" i="1"/>
  <c r="AK1667" i="1"/>
  <c r="AO1667" i="1" s="1"/>
  <c r="AP1667" i="1" s="1"/>
  <c r="AQ1667" i="1" s="1"/>
  <c r="AK1666" i="1"/>
  <c r="AK1665" i="1"/>
  <c r="AK1664" i="1"/>
  <c r="AK1663" i="1"/>
  <c r="AO1663" i="1" s="1"/>
  <c r="AP1663" i="1" s="1"/>
  <c r="AQ1663" i="1" s="1"/>
  <c r="AK1662" i="1"/>
  <c r="AK1661" i="1"/>
  <c r="AK1660" i="1"/>
  <c r="AK1659" i="1"/>
  <c r="AO1659" i="1" s="1"/>
  <c r="AP1659" i="1" s="1"/>
  <c r="AQ1659" i="1" s="1"/>
  <c r="AK1658" i="1"/>
  <c r="AK1657" i="1"/>
  <c r="AK1656" i="1"/>
  <c r="AK1655" i="1"/>
  <c r="AO1655" i="1" s="1"/>
  <c r="AP1655" i="1" s="1"/>
  <c r="AQ1655" i="1" s="1"/>
  <c r="AK1654" i="1"/>
  <c r="AK1653" i="1"/>
  <c r="AK1652" i="1"/>
  <c r="AK1651" i="1"/>
  <c r="AO1651" i="1" s="1"/>
  <c r="AP1651" i="1" s="1"/>
  <c r="AQ1651" i="1" s="1"/>
  <c r="AK1650" i="1"/>
  <c r="AK1649" i="1"/>
  <c r="AK1648" i="1"/>
  <c r="AK1647" i="1"/>
  <c r="AO1647" i="1" s="1"/>
  <c r="AP1647" i="1" s="1"/>
  <c r="AQ1647" i="1" s="1"/>
  <c r="AK1646" i="1"/>
  <c r="AK1645" i="1"/>
  <c r="AK1644" i="1"/>
  <c r="AK1643" i="1"/>
  <c r="AO1643" i="1" s="1"/>
  <c r="AP1643" i="1" s="1"/>
  <c r="AQ1643" i="1" s="1"/>
  <c r="AK1642" i="1"/>
  <c r="AK1641" i="1"/>
  <c r="AK1640" i="1"/>
  <c r="AK1639" i="1"/>
  <c r="AO1639" i="1" s="1"/>
  <c r="AP1639" i="1" s="1"/>
  <c r="AQ1639" i="1" s="1"/>
  <c r="AK1638" i="1"/>
  <c r="AK1637" i="1"/>
  <c r="AK1636" i="1"/>
  <c r="AK1635" i="1"/>
  <c r="AO1635" i="1" s="1"/>
  <c r="AP1635" i="1" s="1"/>
  <c r="AQ1635" i="1" s="1"/>
  <c r="AK1634" i="1"/>
  <c r="AK1633" i="1"/>
  <c r="AK1632" i="1"/>
  <c r="AK1631" i="1"/>
  <c r="AO1631" i="1" s="1"/>
  <c r="AP1631" i="1" s="1"/>
  <c r="AQ1631" i="1" s="1"/>
  <c r="AK1630" i="1"/>
  <c r="AK1629" i="1"/>
  <c r="AK1628" i="1"/>
  <c r="AK1627" i="1"/>
  <c r="AO1627" i="1" s="1"/>
  <c r="AP1627" i="1" s="1"/>
  <c r="AQ1627" i="1" s="1"/>
  <c r="AK1626" i="1"/>
  <c r="AK1624" i="1"/>
  <c r="AK1623" i="1"/>
  <c r="AK1622" i="1"/>
  <c r="AO1622" i="1" s="1"/>
  <c r="AP1622" i="1" s="1"/>
  <c r="AQ1622" i="1" s="1"/>
  <c r="AK1621" i="1"/>
  <c r="AK1620" i="1"/>
  <c r="AK1619" i="1"/>
  <c r="AK1618" i="1"/>
  <c r="AO1618" i="1" s="1"/>
  <c r="AP1618" i="1" s="1"/>
  <c r="AQ1618" i="1" s="1"/>
  <c r="AK1617" i="1"/>
  <c r="AK1616" i="1"/>
  <c r="AK1615" i="1"/>
  <c r="AK1614" i="1"/>
  <c r="AO1614" i="1" s="1"/>
  <c r="AP1614" i="1" s="1"/>
  <c r="AQ1614" i="1" s="1"/>
  <c r="AK1613" i="1"/>
  <c r="AK1612" i="1"/>
  <c r="AK1611" i="1"/>
  <c r="AK1610" i="1"/>
  <c r="AO1610" i="1" s="1"/>
  <c r="AP1610" i="1" s="1"/>
  <c r="AQ1610" i="1" s="1"/>
  <c r="AK1609" i="1"/>
  <c r="AK1608" i="1"/>
  <c r="AK1607" i="1"/>
  <c r="AK1606" i="1"/>
  <c r="AO1606" i="1" s="1"/>
  <c r="AP1606" i="1" s="1"/>
  <c r="AQ1606" i="1" s="1"/>
  <c r="AK1605" i="1"/>
  <c r="AK1604" i="1"/>
  <c r="AK1603" i="1"/>
  <c r="AK1602" i="1"/>
  <c r="AO1602" i="1" s="1"/>
  <c r="AP1602" i="1" s="1"/>
  <c r="AQ1602" i="1" s="1"/>
  <c r="AK1601" i="1"/>
  <c r="AK1600" i="1"/>
  <c r="AK1599" i="1"/>
  <c r="AK1598" i="1"/>
  <c r="AO1598" i="1" s="1"/>
  <c r="AP1598" i="1" s="1"/>
  <c r="AQ1598" i="1" s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O1578" i="1" s="1"/>
  <c r="AP1578" i="1" s="1"/>
  <c r="AQ1578" i="1" s="1"/>
  <c r="AK1577" i="1"/>
  <c r="AK1576" i="1"/>
  <c r="AK1575" i="1"/>
  <c r="AK1574" i="1"/>
  <c r="AO1574" i="1" s="1"/>
  <c r="AP1574" i="1" s="1"/>
  <c r="AQ1574" i="1" s="1"/>
  <c r="AK1573" i="1"/>
  <c r="AK1572" i="1"/>
  <c r="AK1571" i="1"/>
  <c r="AK1570" i="1"/>
  <c r="AO1570" i="1" s="1"/>
  <c r="AP1570" i="1" s="1"/>
  <c r="AQ1570" i="1" s="1"/>
  <c r="AK1569" i="1"/>
  <c r="AK1568" i="1"/>
  <c r="AK1567" i="1"/>
  <c r="AK1566" i="1"/>
  <c r="AO1566" i="1" s="1"/>
  <c r="AP1566" i="1" s="1"/>
  <c r="AQ1566" i="1" s="1"/>
  <c r="AK1565" i="1"/>
  <c r="AK1564" i="1"/>
  <c r="AK1563" i="1"/>
  <c r="AK1562" i="1"/>
  <c r="AO1562" i="1" s="1"/>
  <c r="AP1562" i="1" s="1"/>
  <c r="AQ1562" i="1" s="1"/>
  <c r="AK1561" i="1"/>
  <c r="AK1560" i="1"/>
  <c r="AK1559" i="1"/>
  <c r="AK1558" i="1"/>
  <c r="AO1558" i="1" s="1"/>
  <c r="AP1558" i="1" s="1"/>
  <c r="AQ1558" i="1" s="1"/>
  <c r="AK1557" i="1"/>
  <c r="AK1556" i="1"/>
  <c r="AK1555" i="1"/>
  <c r="AK1554" i="1"/>
  <c r="AO1554" i="1" s="1"/>
  <c r="AP1554" i="1" s="1"/>
  <c r="AQ1554" i="1" s="1"/>
  <c r="AK1553" i="1"/>
  <c r="AK1552" i="1"/>
  <c r="AK1551" i="1"/>
  <c r="AK1550" i="1"/>
  <c r="AO1550" i="1" s="1"/>
  <c r="AP1550" i="1" s="1"/>
  <c r="AQ1550" i="1" s="1"/>
  <c r="AK1549" i="1"/>
  <c r="AK1548" i="1"/>
  <c r="AK1547" i="1"/>
  <c r="AK1546" i="1"/>
  <c r="AO1546" i="1" s="1"/>
  <c r="AP1546" i="1" s="1"/>
  <c r="AQ1546" i="1" s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O1534" i="1" s="1"/>
  <c r="AP1534" i="1" s="1"/>
  <c r="AQ1534" i="1" s="1"/>
  <c r="AK1533" i="1"/>
  <c r="AK1532" i="1"/>
  <c r="AK1531" i="1"/>
  <c r="AK1530" i="1"/>
  <c r="AO1530" i="1" s="1"/>
  <c r="AP1530" i="1" s="1"/>
  <c r="AQ1530" i="1" s="1"/>
  <c r="AK1529" i="1"/>
  <c r="AK1528" i="1"/>
  <c r="AK1527" i="1"/>
  <c r="AK1526" i="1"/>
  <c r="AO1526" i="1" s="1"/>
  <c r="AP1526" i="1" s="1"/>
  <c r="AQ1526" i="1" s="1"/>
  <c r="AK1525" i="1"/>
  <c r="AK1524" i="1"/>
  <c r="AK1523" i="1"/>
  <c r="AK1522" i="1"/>
  <c r="AO1522" i="1" s="1"/>
  <c r="AP1522" i="1" s="1"/>
  <c r="AQ1522" i="1" s="1"/>
  <c r="AK1521" i="1"/>
  <c r="AK1520" i="1"/>
  <c r="AK1519" i="1"/>
  <c r="AK1518" i="1"/>
  <c r="AO1518" i="1" s="1"/>
  <c r="AP1518" i="1" s="1"/>
  <c r="AQ1518" i="1" s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O1506" i="1" s="1"/>
  <c r="AP1506" i="1" s="1"/>
  <c r="AQ1506" i="1" s="1"/>
  <c r="AK1505" i="1"/>
  <c r="AK1504" i="1"/>
  <c r="AK1503" i="1"/>
  <c r="AK1502" i="1"/>
  <c r="AO1502" i="1" s="1"/>
  <c r="AP1502" i="1" s="1"/>
  <c r="AQ1502" i="1" s="1"/>
  <c r="AK1501" i="1"/>
  <c r="AK1500" i="1"/>
  <c r="AK1499" i="1"/>
  <c r="AK1498" i="1"/>
  <c r="AO1498" i="1" s="1"/>
  <c r="AP1498" i="1" s="1"/>
  <c r="AQ1498" i="1" s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O1482" i="1" s="1"/>
  <c r="AP1482" i="1" s="1"/>
  <c r="AQ1482" i="1" s="1"/>
  <c r="AK1481" i="1"/>
  <c r="AK1480" i="1"/>
  <c r="AK1479" i="1"/>
  <c r="AK1478" i="1"/>
  <c r="AO1478" i="1" s="1"/>
  <c r="AP1478" i="1" s="1"/>
  <c r="AQ1478" i="1" s="1"/>
  <c r="AK1477" i="1"/>
  <c r="AK1476" i="1"/>
  <c r="AK1475" i="1"/>
  <c r="AK1474" i="1"/>
  <c r="AO1474" i="1" s="1"/>
  <c r="AP1474" i="1" s="1"/>
  <c r="AQ1474" i="1" s="1"/>
  <c r="AK1473" i="1"/>
  <c r="AK1472" i="1"/>
  <c r="AK1471" i="1"/>
  <c r="AK1470" i="1"/>
  <c r="AO1470" i="1" s="1"/>
  <c r="AP1470" i="1" s="1"/>
  <c r="AQ1470" i="1" s="1"/>
  <c r="AK1469" i="1"/>
  <c r="AK1468" i="1"/>
  <c r="AK1467" i="1"/>
  <c r="AK1466" i="1"/>
  <c r="AO1466" i="1" s="1"/>
  <c r="AP1466" i="1" s="1"/>
  <c r="AQ1466" i="1" s="1"/>
  <c r="AK1465" i="1"/>
  <c r="AK1464" i="1"/>
  <c r="AK1463" i="1"/>
  <c r="AK1462" i="1"/>
  <c r="AO1462" i="1" s="1"/>
  <c r="AP1462" i="1" s="1"/>
  <c r="AQ1462" i="1" s="1"/>
  <c r="AK1461" i="1"/>
  <c r="AK1460" i="1"/>
  <c r="AK1459" i="1"/>
  <c r="AK1458" i="1"/>
  <c r="AO1458" i="1" s="1"/>
  <c r="AP1458" i="1" s="1"/>
  <c r="AQ1458" i="1" s="1"/>
  <c r="AK1457" i="1"/>
  <c r="AK1456" i="1"/>
  <c r="AK1455" i="1"/>
  <c r="AK1454" i="1"/>
  <c r="AO1454" i="1" s="1"/>
  <c r="AP1454" i="1" s="1"/>
  <c r="AQ1454" i="1" s="1"/>
  <c r="AK1453" i="1"/>
  <c r="AK1452" i="1"/>
  <c r="AK1451" i="1"/>
  <c r="AK1450" i="1"/>
  <c r="AO1450" i="1" s="1"/>
  <c r="AP1450" i="1" s="1"/>
  <c r="AQ1450" i="1" s="1"/>
  <c r="AK1449" i="1"/>
  <c r="AK1448" i="1"/>
  <c r="AK1447" i="1"/>
  <c r="AK1446" i="1"/>
  <c r="AO1446" i="1" s="1"/>
  <c r="AK1445" i="1"/>
  <c r="AK1444" i="1"/>
  <c r="AK1443" i="1"/>
  <c r="AK1442" i="1"/>
  <c r="AO1442" i="1" s="1"/>
  <c r="AP1442" i="1" s="1"/>
  <c r="AQ1442" i="1" s="1"/>
  <c r="AK1441" i="1"/>
  <c r="AK1440" i="1"/>
  <c r="AK1439" i="1"/>
  <c r="AK1438" i="1"/>
  <c r="AO1438" i="1" s="1"/>
  <c r="AP1438" i="1" s="1"/>
  <c r="AQ1438" i="1" s="1"/>
  <c r="AK1437" i="1"/>
  <c r="AK1436" i="1"/>
  <c r="AK1435" i="1"/>
  <c r="AK1434" i="1"/>
  <c r="AO1434" i="1" s="1"/>
  <c r="AP1434" i="1" s="1"/>
  <c r="AQ1434" i="1" s="1"/>
  <c r="AK1433" i="1"/>
  <c r="AK1432" i="1"/>
  <c r="AK1431" i="1"/>
  <c r="AK1430" i="1"/>
  <c r="AO1430" i="1" s="1"/>
  <c r="AP1430" i="1" s="1"/>
  <c r="AQ1430" i="1" s="1"/>
  <c r="AK1429" i="1"/>
  <c r="AK1428" i="1"/>
  <c r="AK1427" i="1"/>
  <c r="AK1426" i="1"/>
  <c r="AO1426" i="1" s="1"/>
  <c r="AP1426" i="1" s="1"/>
  <c r="AQ1426" i="1" s="1"/>
  <c r="AK1425" i="1"/>
  <c r="AK1424" i="1"/>
  <c r="AK1423" i="1"/>
  <c r="AK1422" i="1"/>
  <c r="AO1422" i="1" s="1"/>
  <c r="AP1422" i="1" s="1"/>
  <c r="AQ1422" i="1" s="1"/>
  <c r="AK1421" i="1"/>
  <c r="AK1420" i="1"/>
  <c r="AK1419" i="1"/>
  <c r="AK1418" i="1"/>
  <c r="AO1418" i="1" s="1"/>
  <c r="AP1418" i="1" s="1"/>
  <c r="AQ1418" i="1" s="1"/>
  <c r="AK1417" i="1"/>
  <c r="AK1416" i="1"/>
  <c r="AK1415" i="1"/>
  <c r="AK1414" i="1"/>
  <c r="AO1414" i="1" s="1"/>
  <c r="AP1414" i="1" s="1"/>
  <c r="AQ1414" i="1" s="1"/>
  <c r="AK1413" i="1"/>
  <c r="AK1412" i="1"/>
  <c r="AK1411" i="1"/>
  <c r="AK1410" i="1"/>
  <c r="AO1410" i="1" s="1"/>
  <c r="AP1410" i="1" s="1"/>
  <c r="AQ1410" i="1" s="1"/>
  <c r="AK1409" i="1"/>
  <c r="AK1408" i="1"/>
  <c r="AK1407" i="1"/>
  <c r="AK1406" i="1"/>
  <c r="AO1406" i="1" s="1"/>
  <c r="AP1406" i="1" s="1"/>
  <c r="AQ1406" i="1" s="1"/>
  <c r="AK1405" i="1"/>
  <c r="AK1404" i="1"/>
  <c r="AK1403" i="1"/>
  <c r="AK1402" i="1"/>
  <c r="AO1402" i="1" s="1"/>
  <c r="AP1402" i="1" s="1"/>
  <c r="AQ1402" i="1" s="1"/>
  <c r="AK1401" i="1"/>
  <c r="AK1400" i="1"/>
  <c r="AK1399" i="1"/>
  <c r="AK1398" i="1"/>
  <c r="AO1398" i="1" s="1"/>
  <c r="AP1398" i="1" s="1"/>
  <c r="AQ1398" i="1" s="1"/>
  <c r="AK1397" i="1"/>
  <c r="AK1396" i="1"/>
  <c r="AK1395" i="1"/>
  <c r="AK1394" i="1"/>
  <c r="AO1394" i="1" s="1"/>
  <c r="AP1394" i="1" s="1"/>
  <c r="AQ1394" i="1" s="1"/>
  <c r="AK1393" i="1"/>
  <c r="AK1392" i="1"/>
  <c r="AK1391" i="1"/>
  <c r="AK1390" i="1"/>
  <c r="AO1390" i="1" s="1"/>
  <c r="AP1390" i="1" s="1"/>
  <c r="AQ1390" i="1" s="1"/>
  <c r="AK1389" i="1"/>
  <c r="AK1388" i="1"/>
  <c r="AK1387" i="1"/>
  <c r="AK1386" i="1"/>
  <c r="AO1386" i="1" s="1"/>
  <c r="AP1386" i="1" s="1"/>
  <c r="AQ1386" i="1" s="1"/>
  <c r="AK1385" i="1"/>
  <c r="AK1384" i="1"/>
  <c r="AK1383" i="1"/>
  <c r="AK1382" i="1"/>
  <c r="AO1382" i="1" s="1"/>
  <c r="AP1382" i="1" s="1"/>
  <c r="AQ1382" i="1" s="1"/>
  <c r="AK1381" i="1"/>
  <c r="AK1380" i="1"/>
  <c r="AK1379" i="1"/>
  <c r="AK1378" i="1"/>
  <c r="AO1378" i="1" s="1"/>
  <c r="AP1378" i="1" s="1"/>
  <c r="AQ1378" i="1" s="1"/>
  <c r="AK1377" i="1"/>
  <c r="AK1376" i="1"/>
  <c r="AK1375" i="1"/>
  <c r="AK1374" i="1"/>
  <c r="AO1374" i="1" s="1"/>
  <c r="AP1374" i="1" s="1"/>
  <c r="AQ1374" i="1" s="1"/>
  <c r="AK1373" i="1"/>
  <c r="AK1372" i="1"/>
  <c r="AK1371" i="1"/>
  <c r="AK1370" i="1"/>
  <c r="AO1370" i="1" s="1"/>
  <c r="AP1370" i="1" s="1"/>
  <c r="AQ1370" i="1" s="1"/>
  <c r="AK1369" i="1"/>
  <c r="AK1368" i="1"/>
  <c r="AK1367" i="1"/>
  <c r="AK1366" i="1"/>
  <c r="AO1366" i="1" s="1"/>
  <c r="AP1366" i="1" s="1"/>
  <c r="AQ1366" i="1" s="1"/>
  <c r="AK1365" i="1"/>
  <c r="AK1364" i="1"/>
  <c r="AK1363" i="1"/>
  <c r="AK1362" i="1"/>
  <c r="AO1362" i="1" s="1"/>
  <c r="AP1362" i="1" s="1"/>
  <c r="AQ1362" i="1" s="1"/>
  <c r="AK1361" i="1"/>
  <c r="AK1360" i="1"/>
  <c r="AK1359" i="1"/>
  <c r="AK1358" i="1"/>
  <c r="AO1358" i="1" s="1"/>
  <c r="AP1358" i="1" s="1"/>
  <c r="AQ1358" i="1" s="1"/>
  <c r="AK1357" i="1"/>
  <c r="AK1356" i="1"/>
  <c r="AK1355" i="1"/>
  <c r="AK1354" i="1"/>
  <c r="AO1354" i="1" s="1"/>
  <c r="AP1354" i="1" s="1"/>
  <c r="AQ1354" i="1" s="1"/>
  <c r="AK1353" i="1"/>
  <c r="AK1352" i="1"/>
  <c r="AK1351" i="1"/>
  <c r="AK1350" i="1"/>
  <c r="AO1350" i="1" s="1"/>
  <c r="AP1350" i="1" s="1"/>
  <c r="AQ1350" i="1" s="1"/>
  <c r="AK1349" i="1"/>
  <c r="AK1348" i="1"/>
  <c r="AK1347" i="1"/>
  <c r="AK1346" i="1"/>
  <c r="AO1346" i="1" s="1"/>
  <c r="AP1346" i="1" s="1"/>
  <c r="AQ1346" i="1" s="1"/>
  <c r="AK1345" i="1"/>
  <c r="AK1344" i="1"/>
  <c r="AK1343" i="1"/>
  <c r="AK1342" i="1"/>
  <c r="AO1342" i="1" s="1"/>
  <c r="AP1342" i="1" s="1"/>
  <c r="AQ1342" i="1" s="1"/>
  <c r="AK1341" i="1"/>
  <c r="AK1340" i="1"/>
  <c r="AK1339" i="1"/>
  <c r="AK1338" i="1"/>
  <c r="AO1338" i="1" s="1"/>
  <c r="AP1338" i="1" s="1"/>
  <c r="AQ1338" i="1" s="1"/>
  <c r="AK1337" i="1"/>
  <c r="AK1336" i="1"/>
  <c r="AK1335" i="1"/>
  <c r="AK1334" i="1"/>
  <c r="AO1334" i="1" s="1"/>
  <c r="AP1334" i="1" s="1"/>
  <c r="AQ1334" i="1" s="1"/>
  <c r="AK1333" i="1"/>
  <c r="AK1332" i="1"/>
  <c r="AK1331" i="1"/>
  <c r="AK1330" i="1"/>
  <c r="AO1330" i="1" s="1"/>
  <c r="AP1330" i="1" s="1"/>
  <c r="AQ1330" i="1" s="1"/>
  <c r="AK1329" i="1"/>
  <c r="AK1328" i="1"/>
  <c r="AK1327" i="1"/>
  <c r="AK1326" i="1"/>
  <c r="AO1326" i="1" s="1"/>
  <c r="AP1326" i="1" s="1"/>
  <c r="AQ1326" i="1" s="1"/>
  <c r="AK1325" i="1"/>
  <c r="AK1324" i="1"/>
  <c r="AK1323" i="1"/>
  <c r="AK1322" i="1"/>
  <c r="AO1322" i="1" s="1"/>
  <c r="AP1322" i="1" s="1"/>
  <c r="AQ1322" i="1" s="1"/>
  <c r="AK1321" i="1"/>
  <c r="AK1320" i="1"/>
  <c r="AK1319" i="1"/>
  <c r="AK1318" i="1"/>
  <c r="AO1318" i="1" s="1"/>
  <c r="AP1318" i="1" s="1"/>
  <c r="AQ1318" i="1" s="1"/>
  <c r="AK1317" i="1"/>
  <c r="AK1316" i="1"/>
  <c r="AK1315" i="1"/>
  <c r="AK1314" i="1"/>
  <c r="AO1314" i="1" s="1"/>
  <c r="AP1314" i="1" s="1"/>
  <c r="AQ1314" i="1" s="1"/>
  <c r="AK1313" i="1"/>
  <c r="AK1312" i="1"/>
  <c r="AK1311" i="1"/>
  <c r="AK1310" i="1"/>
  <c r="AO1310" i="1" s="1"/>
  <c r="AP1310" i="1" s="1"/>
  <c r="AQ1310" i="1" s="1"/>
  <c r="AK1309" i="1"/>
  <c r="AK1308" i="1"/>
  <c r="AK1307" i="1"/>
  <c r="AK1306" i="1"/>
  <c r="AO1306" i="1" s="1"/>
  <c r="AP1306" i="1" s="1"/>
  <c r="AQ1306" i="1" s="1"/>
  <c r="AK1305" i="1"/>
  <c r="AK1304" i="1"/>
  <c r="AK1303" i="1"/>
  <c r="AK1302" i="1"/>
  <c r="AO1302" i="1" s="1"/>
  <c r="AP1302" i="1" s="1"/>
  <c r="AQ1302" i="1" s="1"/>
  <c r="AK1301" i="1"/>
  <c r="AK1300" i="1"/>
  <c r="AK1299" i="1"/>
  <c r="AK1298" i="1"/>
  <c r="AO1298" i="1" s="1"/>
  <c r="AP1298" i="1" s="1"/>
  <c r="AQ1298" i="1" s="1"/>
  <c r="AK1297" i="1"/>
  <c r="AK1296" i="1"/>
  <c r="AK1295" i="1"/>
  <c r="AK1294" i="1"/>
  <c r="AO1294" i="1" s="1"/>
  <c r="AP1294" i="1" s="1"/>
  <c r="AQ1294" i="1" s="1"/>
  <c r="AK1293" i="1"/>
  <c r="AK1292" i="1"/>
  <c r="AK1291" i="1"/>
  <c r="AK1290" i="1"/>
  <c r="AO1290" i="1" s="1"/>
  <c r="AP1290" i="1" s="1"/>
  <c r="AQ1290" i="1" s="1"/>
  <c r="AK1289" i="1"/>
  <c r="AK1288" i="1"/>
  <c r="AK1287" i="1"/>
  <c r="AK1286" i="1"/>
  <c r="AO1286" i="1" s="1"/>
  <c r="AP1286" i="1" s="1"/>
  <c r="AQ1286" i="1" s="1"/>
  <c r="AK1285" i="1"/>
  <c r="AK1284" i="1"/>
  <c r="AK1283" i="1"/>
  <c r="AK1282" i="1"/>
  <c r="AO1282" i="1" s="1"/>
  <c r="AP1282" i="1" s="1"/>
  <c r="AQ1282" i="1" s="1"/>
  <c r="AK1281" i="1"/>
  <c r="AK1280" i="1"/>
  <c r="AK1279" i="1"/>
  <c r="AK1278" i="1"/>
  <c r="AO1278" i="1" s="1"/>
  <c r="AP1278" i="1" s="1"/>
  <c r="AQ1278" i="1" s="1"/>
  <c r="AK1277" i="1"/>
  <c r="AK1276" i="1"/>
  <c r="AK1275" i="1"/>
  <c r="AK1274" i="1"/>
  <c r="AO1274" i="1" s="1"/>
  <c r="AP1274" i="1" s="1"/>
  <c r="AQ1274" i="1" s="1"/>
  <c r="AK1273" i="1"/>
  <c r="AK1272" i="1"/>
  <c r="AK1271" i="1"/>
  <c r="AK1270" i="1"/>
  <c r="AO1270" i="1" s="1"/>
  <c r="AP1270" i="1" s="1"/>
  <c r="AQ1270" i="1" s="1"/>
  <c r="AK1269" i="1"/>
  <c r="AK1268" i="1"/>
  <c r="AK1267" i="1"/>
  <c r="AK1266" i="1"/>
  <c r="AO1266" i="1" s="1"/>
  <c r="AP1266" i="1" s="1"/>
  <c r="AQ1266" i="1" s="1"/>
  <c r="AK1265" i="1"/>
  <c r="AK1264" i="1"/>
  <c r="AK1263" i="1"/>
  <c r="AK1262" i="1"/>
  <c r="AO1262" i="1" s="1"/>
  <c r="AP1262" i="1" s="1"/>
  <c r="AQ1262" i="1" s="1"/>
  <c r="AK1261" i="1"/>
  <c r="AK1260" i="1"/>
  <c r="AK1259" i="1"/>
  <c r="AK1258" i="1"/>
  <c r="AO1258" i="1" s="1"/>
  <c r="AP1258" i="1" s="1"/>
  <c r="AQ1258" i="1" s="1"/>
  <c r="AK1257" i="1"/>
  <c r="AK1256" i="1"/>
  <c r="AK1255" i="1"/>
  <c r="AK1254" i="1"/>
  <c r="AO1254" i="1" s="1"/>
  <c r="AP1254" i="1" s="1"/>
  <c r="AQ1254" i="1" s="1"/>
  <c r="AK1253" i="1"/>
  <c r="AK1252" i="1"/>
  <c r="AK1251" i="1"/>
  <c r="AK1250" i="1"/>
  <c r="AO1250" i="1" s="1"/>
  <c r="AP1250" i="1" s="1"/>
  <c r="AQ1250" i="1" s="1"/>
  <c r="AK1249" i="1"/>
  <c r="AK1248" i="1"/>
  <c r="AK1247" i="1"/>
  <c r="AK1246" i="1"/>
  <c r="AO1246" i="1" s="1"/>
  <c r="AP1246" i="1" s="1"/>
  <c r="AQ1246" i="1" s="1"/>
  <c r="AK1245" i="1"/>
  <c r="AK1244" i="1"/>
  <c r="AK1243" i="1"/>
  <c r="AK1242" i="1"/>
  <c r="AO1242" i="1" s="1"/>
  <c r="AP1242" i="1" s="1"/>
  <c r="AQ1242" i="1" s="1"/>
  <c r="AK1241" i="1"/>
  <c r="AK1240" i="1"/>
  <c r="AK1239" i="1"/>
  <c r="AK1238" i="1"/>
  <c r="AO1238" i="1" s="1"/>
  <c r="AP1238" i="1" s="1"/>
  <c r="AQ1238" i="1" s="1"/>
  <c r="AK1237" i="1"/>
  <c r="AK1236" i="1"/>
  <c r="AK1235" i="1"/>
  <c r="AK1234" i="1"/>
  <c r="AO1234" i="1" s="1"/>
  <c r="AP1234" i="1" s="1"/>
  <c r="AQ1234" i="1" s="1"/>
  <c r="AK1233" i="1"/>
  <c r="AK1232" i="1"/>
  <c r="AK1231" i="1"/>
  <c r="AK1230" i="1"/>
  <c r="AO1230" i="1" s="1"/>
  <c r="AP1230" i="1" s="1"/>
  <c r="AQ1230" i="1" s="1"/>
  <c r="AK1229" i="1"/>
  <c r="AK1228" i="1"/>
  <c r="AK1227" i="1"/>
  <c r="AK1226" i="1"/>
  <c r="AO1226" i="1" s="1"/>
  <c r="AP1226" i="1" s="1"/>
  <c r="AQ1226" i="1" s="1"/>
  <c r="AK1225" i="1"/>
  <c r="AK1224" i="1"/>
  <c r="AK1223" i="1"/>
  <c r="AK1222" i="1"/>
  <c r="AO1222" i="1" s="1"/>
  <c r="AP1222" i="1" s="1"/>
  <c r="AQ1222" i="1" s="1"/>
  <c r="AK1221" i="1"/>
  <c r="AK1220" i="1"/>
  <c r="AK1219" i="1"/>
  <c r="AK1218" i="1"/>
  <c r="AO1218" i="1" s="1"/>
  <c r="AP1218" i="1" s="1"/>
  <c r="AQ1218" i="1" s="1"/>
  <c r="AK1217" i="1"/>
  <c r="AK1216" i="1"/>
  <c r="AK1215" i="1"/>
  <c r="AK1214" i="1"/>
  <c r="AO1214" i="1" s="1"/>
  <c r="AP1214" i="1" s="1"/>
  <c r="AQ1214" i="1" s="1"/>
  <c r="AK1213" i="1"/>
  <c r="AK1212" i="1"/>
  <c r="AK1211" i="1"/>
  <c r="AK1210" i="1"/>
  <c r="AO1210" i="1" s="1"/>
  <c r="AP1210" i="1" s="1"/>
  <c r="AQ1210" i="1" s="1"/>
  <c r="AK1209" i="1"/>
  <c r="AK1208" i="1"/>
  <c r="AK1207" i="1"/>
  <c r="AK1206" i="1"/>
  <c r="AO1206" i="1" s="1"/>
  <c r="AP1206" i="1" s="1"/>
  <c r="AQ1206" i="1" s="1"/>
  <c r="AK1205" i="1"/>
  <c r="AK1204" i="1"/>
  <c r="AK1203" i="1"/>
  <c r="AK1202" i="1"/>
  <c r="AO1202" i="1" s="1"/>
  <c r="AP1202" i="1" s="1"/>
  <c r="AQ1202" i="1" s="1"/>
  <c r="AK1201" i="1"/>
  <c r="AK1200" i="1"/>
  <c r="AK1199" i="1"/>
  <c r="AK1198" i="1"/>
  <c r="AO1198" i="1" s="1"/>
  <c r="AP1198" i="1" s="1"/>
  <c r="AQ1198" i="1" s="1"/>
  <c r="AK1197" i="1"/>
  <c r="AK1196" i="1"/>
  <c r="AK1195" i="1"/>
  <c r="AK1194" i="1"/>
  <c r="AO1194" i="1" s="1"/>
  <c r="AP1194" i="1" s="1"/>
  <c r="AQ1194" i="1" s="1"/>
  <c r="AK1193" i="1"/>
  <c r="AK1192" i="1"/>
  <c r="AK1191" i="1"/>
  <c r="AK1190" i="1"/>
  <c r="AO1190" i="1" s="1"/>
  <c r="AP1190" i="1" s="1"/>
  <c r="AQ1190" i="1" s="1"/>
  <c r="AK1189" i="1"/>
  <c r="AK1188" i="1"/>
  <c r="AK1187" i="1"/>
  <c r="AK1186" i="1"/>
  <c r="AO1186" i="1" s="1"/>
  <c r="AP1186" i="1" s="1"/>
  <c r="AQ1186" i="1" s="1"/>
  <c r="AK1185" i="1"/>
  <c r="AK1184" i="1"/>
  <c r="AK1183" i="1"/>
  <c r="AK1182" i="1"/>
  <c r="AO1182" i="1" s="1"/>
  <c r="AP1182" i="1" s="1"/>
  <c r="AQ1182" i="1" s="1"/>
  <c r="AK1181" i="1"/>
  <c r="AK1180" i="1"/>
  <c r="AK1179" i="1"/>
  <c r="AK1178" i="1"/>
  <c r="AO1178" i="1" s="1"/>
  <c r="AP1178" i="1" s="1"/>
  <c r="AQ1178" i="1" s="1"/>
  <c r="AK1177" i="1"/>
  <c r="AK1176" i="1"/>
  <c r="AK1175" i="1"/>
  <c r="AK1174" i="1"/>
  <c r="AO1174" i="1" s="1"/>
  <c r="AP1174" i="1" s="1"/>
  <c r="AQ1174" i="1" s="1"/>
  <c r="AK1173" i="1"/>
  <c r="AK1172" i="1"/>
  <c r="AK1171" i="1"/>
  <c r="AK1170" i="1"/>
  <c r="AO1170" i="1" s="1"/>
  <c r="AP1170" i="1" s="1"/>
  <c r="AQ1170" i="1" s="1"/>
  <c r="AK1169" i="1"/>
  <c r="AK1168" i="1"/>
  <c r="AK1167" i="1"/>
  <c r="AK1166" i="1"/>
  <c r="AO1166" i="1" s="1"/>
  <c r="AP1166" i="1" s="1"/>
  <c r="AQ1166" i="1" s="1"/>
  <c r="AK1165" i="1"/>
  <c r="AK1164" i="1"/>
  <c r="AK1163" i="1"/>
  <c r="AK1162" i="1"/>
  <c r="AO1162" i="1" s="1"/>
  <c r="AP1162" i="1" s="1"/>
  <c r="AQ1162" i="1" s="1"/>
  <c r="AK1161" i="1"/>
  <c r="AK1160" i="1"/>
  <c r="AK1159" i="1"/>
  <c r="AK1158" i="1"/>
  <c r="AO1158" i="1" s="1"/>
  <c r="AP1158" i="1" s="1"/>
  <c r="AQ1158" i="1" s="1"/>
  <c r="AK1157" i="1"/>
  <c r="AK1156" i="1"/>
  <c r="AK1155" i="1"/>
  <c r="AK1154" i="1"/>
  <c r="AO1154" i="1" s="1"/>
  <c r="AP1154" i="1" s="1"/>
  <c r="AQ1154" i="1" s="1"/>
  <c r="AK1153" i="1"/>
  <c r="AK1152" i="1"/>
  <c r="AK1151" i="1"/>
  <c r="AK1150" i="1"/>
  <c r="AO1150" i="1" s="1"/>
  <c r="AP1150" i="1" s="1"/>
  <c r="AQ1150" i="1" s="1"/>
  <c r="AK1149" i="1"/>
  <c r="AK1148" i="1"/>
  <c r="AK1147" i="1"/>
  <c r="AK1146" i="1"/>
  <c r="AO1146" i="1" s="1"/>
  <c r="AP1146" i="1" s="1"/>
  <c r="AQ1146" i="1" s="1"/>
  <c r="AK1145" i="1"/>
  <c r="AK1144" i="1"/>
  <c r="AK1143" i="1"/>
  <c r="AK1142" i="1"/>
  <c r="AO1142" i="1" s="1"/>
  <c r="AP1142" i="1" s="1"/>
  <c r="AQ1142" i="1" s="1"/>
  <c r="AK1141" i="1"/>
  <c r="AK1140" i="1"/>
  <c r="AK1139" i="1"/>
  <c r="AK1138" i="1"/>
  <c r="AO1138" i="1" s="1"/>
  <c r="AP1138" i="1" s="1"/>
  <c r="AQ1138" i="1" s="1"/>
  <c r="AK1137" i="1"/>
  <c r="AK1136" i="1"/>
  <c r="AK1135" i="1"/>
  <c r="AK1134" i="1"/>
  <c r="AO1134" i="1" s="1"/>
  <c r="AP1134" i="1" s="1"/>
  <c r="AQ1134" i="1" s="1"/>
  <c r="AK1133" i="1"/>
  <c r="AK1132" i="1"/>
  <c r="AK1131" i="1"/>
  <c r="AK1130" i="1"/>
  <c r="AO1130" i="1" s="1"/>
  <c r="AP1130" i="1" s="1"/>
  <c r="AQ1130" i="1" s="1"/>
  <c r="AK1129" i="1"/>
  <c r="AK1128" i="1"/>
  <c r="AK1127" i="1"/>
  <c r="AK1126" i="1"/>
  <c r="AO1126" i="1" s="1"/>
  <c r="AP1126" i="1" s="1"/>
  <c r="AQ1126" i="1" s="1"/>
  <c r="AK1125" i="1"/>
  <c r="AK1124" i="1"/>
  <c r="AK1123" i="1"/>
  <c r="AK1122" i="1"/>
  <c r="AO1122" i="1" s="1"/>
  <c r="AP1122" i="1" s="1"/>
  <c r="AQ1122" i="1" s="1"/>
  <c r="AK1121" i="1"/>
  <c r="AK1120" i="1"/>
  <c r="AK1119" i="1"/>
  <c r="AK1118" i="1"/>
  <c r="AO1118" i="1" s="1"/>
  <c r="AK1117" i="1"/>
  <c r="AK1116" i="1"/>
  <c r="AK1115" i="1"/>
  <c r="AK1114" i="1"/>
  <c r="AO1114" i="1" s="1"/>
  <c r="AP1114" i="1" s="1"/>
  <c r="AQ1114" i="1" s="1"/>
  <c r="AK1113" i="1"/>
  <c r="AK1112" i="1"/>
  <c r="AK1111" i="1"/>
  <c r="AK1110" i="1"/>
  <c r="AO1110" i="1" s="1"/>
  <c r="AK1109" i="1"/>
  <c r="AK1108" i="1"/>
  <c r="AK1107" i="1"/>
  <c r="AK1106" i="1"/>
  <c r="AO1106" i="1" s="1"/>
  <c r="AP1106" i="1" s="1"/>
  <c r="AQ1106" i="1" s="1"/>
  <c r="AK1105" i="1"/>
  <c r="AK1104" i="1"/>
  <c r="AK1103" i="1"/>
  <c r="AK1102" i="1"/>
  <c r="AO1102" i="1" s="1"/>
  <c r="AP1102" i="1" s="1"/>
  <c r="AQ1102" i="1" s="1"/>
  <c r="AK1101" i="1"/>
  <c r="AK1100" i="1"/>
  <c r="AK1099" i="1"/>
  <c r="AK1098" i="1"/>
  <c r="AO1098" i="1" s="1"/>
  <c r="AP1098" i="1" s="1"/>
  <c r="AQ1098" i="1" s="1"/>
  <c r="AK1097" i="1"/>
  <c r="AK1096" i="1"/>
  <c r="AK1095" i="1"/>
  <c r="AK1094" i="1"/>
  <c r="AO1094" i="1" s="1"/>
  <c r="AP1094" i="1" s="1"/>
  <c r="AQ1094" i="1" s="1"/>
  <c r="AK1093" i="1"/>
  <c r="AK1092" i="1"/>
  <c r="AK1091" i="1"/>
  <c r="AK1090" i="1"/>
  <c r="AO1090" i="1" s="1"/>
  <c r="AP1090" i="1" s="1"/>
  <c r="AQ1090" i="1" s="1"/>
  <c r="AK1089" i="1"/>
  <c r="AK1088" i="1"/>
  <c r="AK1087" i="1"/>
  <c r="AK1086" i="1"/>
  <c r="AO1086" i="1" s="1"/>
  <c r="AP1086" i="1" s="1"/>
  <c r="AQ1086" i="1" s="1"/>
  <c r="AK1085" i="1"/>
  <c r="AK1084" i="1"/>
  <c r="AK1083" i="1"/>
  <c r="AK1082" i="1"/>
  <c r="AO1082" i="1" s="1"/>
  <c r="AP1082" i="1" s="1"/>
  <c r="AQ1082" i="1" s="1"/>
  <c r="AK1081" i="1"/>
  <c r="AK1080" i="1"/>
  <c r="AK1079" i="1"/>
  <c r="AK1078" i="1"/>
  <c r="AO1078" i="1" s="1"/>
  <c r="AP1078" i="1" s="1"/>
  <c r="AQ1078" i="1" s="1"/>
  <c r="AK1077" i="1"/>
  <c r="AK1076" i="1"/>
  <c r="AK1075" i="1"/>
  <c r="AK1074" i="1"/>
  <c r="AO1074" i="1" s="1"/>
  <c r="AP1074" i="1" s="1"/>
  <c r="AQ1074" i="1" s="1"/>
  <c r="AK1073" i="1"/>
  <c r="AK1072" i="1"/>
  <c r="AK1071" i="1"/>
  <c r="AK1070" i="1"/>
  <c r="AO1070" i="1" s="1"/>
  <c r="AP1070" i="1" s="1"/>
  <c r="AQ1070" i="1" s="1"/>
  <c r="AK1069" i="1"/>
  <c r="AK1068" i="1"/>
  <c r="AK1067" i="1"/>
  <c r="AK1066" i="1"/>
  <c r="AO1066" i="1" s="1"/>
  <c r="AP1066" i="1" s="1"/>
  <c r="AQ1066" i="1" s="1"/>
  <c r="AK1065" i="1"/>
  <c r="AK1064" i="1"/>
  <c r="AK1063" i="1"/>
  <c r="AK1062" i="1"/>
  <c r="AO1062" i="1" s="1"/>
  <c r="AP1062" i="1" s="1"/>
  <c r="AQ1062" i="1" s="1"/>
  <c r="AK1061" i="1"/>
  <c r="AK1060" i="1"/>
  <c r="AK1059" i="1"/>
  <c r="AK1058" i="1"/>
  <c r="AO1058" i="1" s="1"/>
  <c r="AP1058" i="1" s="1"/>
  <c r="AQ1058" i="1" s="1"/>
  <c r="AK1057" i="1"/>
  <c r="AK1056" i="1"/>
  <c r="AK1055" i="1"/>
  <c r="AK1054" i="1"/>
  <c r="AO1054" i="1" s="1"/>
  <c r="AP1054" i="1" s="1"/>
  <c r="AQ1054" i="1" s="1"/>
  <c r="AK1053" i="1"/>
  <c r="AK1052" i="1"/>
  <c r="AK1051" i="1"/>
  <c r="AK1050" i="1"/>
  <c r="AO1050" i="1" s="1"/>
  <c r="AP1050" i="1" s="1"/>
  <c r="AQ1050" i="1" s="1"/>
  <c r="AK1049" i="1"/>
  <c r="AK1048" i="1"/>
  <c r="AK1047" i="1"/>
  <c r="AK1046" i="1"/>
  <c r="AO1046" i="1" s="1"/>
  <c r="AP1046" i="1" s="1"/>
  <c r="AQ1046" i="1" s="1"/>
  <c r="AK1045" i="1"/>
  <c r="AK1044" i="1"/>
  <c r="AK1043" i="1"/>
  <c r="AK1042" i="1"/>
  <c r="AO1042" i="1" s="1"/>
  <c r="AP1042" i="1" s="1"/>
  <c r="AQ1042" i="1" s="1"/>
  <c r="AK1041" i="1"/>
  <c r="AK1040" i="1"/>
  <c r="AK1039" i="1"/>
  <c r="AK1038" i="1"/>
  <c r="AO1038" i="1" s="1"/>
  <c r="AP1038" i="1" s="1"/>
  <c r="AQ1038" i="1" s="1"/>
  <c r="AK1037" i="1"/>
  <c r="AK1036" i="1"/>
  <c r="AK1035" i="1"/>
  <c r="AK1034" i="1"/>
  <c r="AO1034" i="1" s="1"/>
  <c r="AP1034" i="1" s="1"/>
  <c r="AQ1034" i="1" s="1"/>
  <c r="AK1033" i="1"/>
  <c r="AK1032" i="1"/>
  <c r="AK1031" i="1"/>
  <c r="AK1030" i="1"/>
  <c r="AO1030" i="1" s="1"/>
  <c r="AP1030" i="1" s="1"/>
  <c r="AQ1030" i="1" s="1"/>
  <c r="AK1029" i="1"/>
  <c r="AK1028" i="1"/>
  <c r="AK1027" i="1"/>
  <c r="AK1026" i="1"/>
  <c r="AO1026" i="1" s="1"/>
  <c r="AP1026" i="1" s="1"/>
  <c r="AQ1026" i="1" s="1"/>
  <c r="AK1025" i="1"/>
  <c r="AK1024" i="1"/>
  <c r="AK1023" i="1"/>
  <c r="AK1022" i="1"/>
  <c r="AO1022" i="1" s="1"/>
  <c r="AP1022" i="1" s="1"/>
  <c r="AQ1022" i="1" s="1"/>
  <c r="AK1021" i="1"/>
  <c r="AK1020" i="1"/>
  <c r="AK1019" i="1"/>
  <c r="AK1018" i="1"/>
  <c r="AO1018" i="1" s="1"/>
  <c r="AP1018" i="1" s="1"/>
  <c r="AQ1018" i="1" s="1"/>
  <c r="AK1017" i="1"/>
  <c r="AK1016" i="1"/>
  <c r="AK1015" i="1"/>
  <c r="AK1014" i="1"/>
  <c r="AO1014" i="1" s="1"/>
  <c r="AP1014" i="1" s="1"/>
  <c r="AQ1014" i="1" s="1"/>
  <c r="AK1013" i="1"/>
  <c r="AK1012" i="1"/>
  <c r="AK1011" i="1"/>
  <c r="AK1010" i="1"/>
  <c r="AO1010" i="1" s="1"/>
  <c r="AP1010" i="1" s="1"/>
  <c r="AQ1010" i="1" s="1"/>
  <c r="AK1009" i="1"/>
  <c r="AK1008" i="1"/>
  <c r="AK1007" i="1"/>
  <c r="AK1006" i="1"/>
  <c r="AO1006" i="1" s="1"/>
  <c r="AP1006" i="1" s="1"/>
  <c r="AQ1006" i="1" s="1"/>
  <c r="AK1005" i="1"/>
  <c r="AK1004" i="1"/>
  <c r="AK1003" i="1"/>
  <c r="AK1002" i="1"/>
  <c r="AO1002" i="1" s="1"/>
  <c r="AP1002" i="1" s="1"/>
  <c r="AQ1002" i="1" s="1"/>
  <c r="AK1001" i="1"/>
  <c r="AK1000" i="1"/>
  <c r="AK999" i="1"/>
  <c r="AK998" i="1"/>
  <c r="AO998" i="1" s="1"/>
  <c r="AP998" i="1" s="1"/>
  <c r="AQ998" i="1" s="1"/>
  <c r="AK997" i="1"/>
  <c r="AK996" i="1"/>
  <c r="AK995" i="1"/>
  <c r="AK994" i="1"/>
  <c r="AO994" i="1" s="1"/>
  <c r="AP994" i="1" s="1"/>
  <c r="AQ994" i="1" s="1"/>
  <c r="AK993" i="1"/>
  <c r="AK992" i="1"/>
  <c r="AK991" i="1"/>
  <c r="AK990" i="1"/>
  <c r="AO990" i="1" s="1"/>
  <c r="AP990" i="1" s="1"/>
  <c r="AQ990" i="1" s="1"/>
  <c r="AK989" i="1"/>
  <c r="AK988" i="1"/>
  <c r="AK987" i="1"/>
  <c r="AK986" i="1"/>
  <c r="AO986" i="1" s="1"/>
  <c r="AP986" i="1" s="1"/>
  <c r="AQ986" i="1" s="1"/>
  <c r="AK985" i="1"/>
  <c r="AK984" i="1"/>
  <c r="AK983" i="1"/>
  <c r="AK982" i="1"/>
  <c r="AO982" i="1" s="1"/>
  <c r="AP982" i="1" s="1"/>
  <c r="AQ982" i="1" s="1"/>
  <c r="AK981" i="1"/>
  <c r="AK980" i="1"/>
  <c r="AK979" i="1"/>
  <c r="AK978" i="1"/>
  <c r="AO978" i="1" s="1"/>
  <c r="AP978" i="1" s="1"/>
  <c r="AQ978" i="1" s="1"/>
  <c r="AK977" i="1"/>
  <c r="AK976" i="1"/>
  <c r="AK975" i="1"/>
  <c r="AK974" i="1"/>
  <c r="AO974" i="1" s="1"/>
  <c r="AP974" i="1" s="1"/>
  <c r="AQ974" i="1" s="1"/>
  <c r="AK973" i="1"/>
  <c r="AK972" i="1"/>
  <c r="AK971" i="1"/>
  <c r="AK970" i="1"/>
  <c r="AO970" i="1" s="1"/>
  <c r="AP970" i="1" s="1"/>
  <c r="AQ970" i="1" s="1"/>
  <c r="AK969" i="1"/>
  <c r="AK968" i="1"/>
  <c r="AK967" i="1"/>
  <c r="AK966" i="1"/>
  <c r="AO966" i="1" s="1"/>
  <c r="AP966" i="1" s="1"/>
  <c r="AQ966" i="1" s="1"/>
  <c r="AK965" i="1"/>
  <c r="AK964" i="1"/>
  <c r="AK963" i="1"/>
  <c r="AK962" i="1"/>
  <c r="AO962" i="1" s="1"/>
  <c r="AP962" i="1" s="1"/>
  <c r="AQ962" i="1" s="1"/>
  <c r="AK961" i="1"/>
  <c r="AK960" i="1"/>
  <c r="AK959" i="1"/>
  <c r="AK958" i="1"/>
  <c r="AO958" i="1" s="1"/>
  <c r="AP958" i="1" s="1"/>
  <c r="AQ958" i="1" s="1"/>
  <c r="AK957" i="1"/>
  <c r="AK956" i="1"/>
  <c r="AK955" i="1"/>
  <c r="AK954" i="1"/>
  <c r="AO954" i="1" s="1"/>
  <c r="AP954" i="1" s="1"/>
  <c r="AQ954" i="1" s="1"/>
  <c r="AK953" i="1"/>
  <c r="AK952" i="1"/>
  <c r="AK951" i="1"/>
  <c r="AK950" i="1"/>
  <c r="AO950" i="1" s="1"/>
  <c r="AP950" i="1" s="1"/>
  <c r="AQ950" i="1" s="1"/>
  <c r="AK949" i="1"/>
  <c r="AK948" i="1"/>
  <c r="AK947" i="1"/>
  <c r="AK946" i="1"/>
  <c r="AO946" i="1" s="1"/>
  <c r="AP946" i="1" s="1"/>
  <c r="AQ946" i="1" s="1"/>
  <c r="AK945" i="1"/>
  <c r="AK944" i="1"/>
  <c r="AK943" i="1"/>
  <c r="AK942" i="1"/>
  <c r="AO942" i="1" s="1"/>
  <c r="AP942" i="1" s="1"/>
  <c r="AQ942" i="1" s="1"/>
  <c r="AK941" i="1"/>
  <c r="AK940" i="1"/>
  <c r="AK939" i="1"/>
  <c r="AK938" i="1"/>
  <c r="AO938" i="1" s="1"/>
  <c r="AP938" i="1" s="1"/>
  <c r="AQ938" i="1" s="1"/>
  <c r="AK937" i="1"/>
  <c r="AK936" i="1"/>
  <c r="AK935" i="1"/>
  <c r="AK934" i="1"/>
  <c r="AO934" i="1" s="1"/>
  <c r="AP934" i="1" s="1"/>
  <c r="AQ934" i="1" s="1"/>
  <c r="AK933" i="1"/>
  <c r="AK932" i="1"/>
  <c r="AK931" i="1"/>
  <c r="AK930" i="1"/>
  <c r="AO930" i="1" s="1"/>
  <c r="AP930" i="1" s="1"/>
  <c r="AQ930" i="1" s="1"/>
  <c r="AK929" i="1"/>
  <c r="AK928" i="1"/>
  <c r="AK927" i="1"/>
  <c r="AK926" i="1"/>
  <c r="AO926" i="1" s="1"/>
  <c r="AP926" i="1" s="1"/>
  <c r="AQ926" i="1" s="1"/>
  <c r="AK925" i="1"/>
  <c r="AK924" i="1"/>
  <c r="AK923" i="1"/>
  <c r="AK922" i="1"/>
  <c r="AO922" i="1" s="1"/>
  <c r="AP922" i="1" s="1"/>
  <c r="AQ922" i="1" s="1"/>
  <c r="AK921" i="1"/>
  <c r="AK920" i="1"/>
  <c r="AK919" i="1"/>
  <c r="AK918" i="1"/>
  <c r="AO918" i="1" s="1"/>
  <c r="AP918" i="1" s="1"/>
  <c r="AQ918" i="1" s="1"/>
  <c r="AK917" i="1"/>
  <c r="AK916" i="1"/>
  <c r="AK915" i="1"/>
  <c r="AK914" i="1"/>
  <c r="AO914" i="1" s="1"/>
  <c r="AP914" i="1" s="1"/>
  <c r="AQ914" i="1" s="1"/>
  <c r="AK913" i="1"/>
  <c r="AK912" i="1"/>
  <c r="AK911" i="1"/>
  <c r="AK910" i="1"/>
  <c r="AO910" i="1" s="1"/>
  <c r="AP910" i="1" s="1"/>
  <c r="AQ910" i="1" s="1"/>
  <c r="AK909" i="1"/>
  <c r="AK908" i="1"/>
  <c r="AK907" i="1"/>
  <c r="AK906" i="1"/>
  <c r="AO906" i="1" s="1"/>
  <c r="AP906" i="1" s="1"/>
  <c r="AQ906" i="1" s="1"/>
  <c r="AK905" i="1"/>
  <c r="AK904" i="1"/>
  <c r="AK903" i="1"/>
  <c r="AK902" i="1"/>
  <c r="AO902" i="1" s="1"/>
  <c r="AP902" i="1" s="1"/>
  <c r="AQ902" i="1" s="1"/>
  <c r="AK901" i="1"/>
  <c r="AK900" i="1"/>
  <c r="AK899" i="1"/>
  <c r="AK898" i="1"/>
  <c r="AO898" i="1" s="1"/>
  <c r="AP898" i="1" s="1"/>
  <c r="AQ898" i="1" s="1"/>
  <c r="AK897" i="1"/>
  <c r="AK896" i="1"/>
  <c r="AK895" i="1"/>
  <c r="AK894" i="1"/>
  <c r="AO894" i="1" s="1"/>
  <c r="AP894" i="1" s="1"/>
  <c r="AQ894" i="1" s="1"/>
  <c r="AK893" i="1"/>
  <c r="AK892" i="1"/>
  <c r="AK891" i="1"/>
  <c r="AK890" i="1"/>
  <c r="AO890" i="1" s="1"/>
  <c r="AP890" i="1" s="1"/>
  <c r="AQ890" i="1" s="1"/>
  <c r="AK889" i="1"/>
  <c r="AK888" i="1"/>
  <c r="AK887" i="1"/>
  <c r="AK886" i="1"/>
  <c r="AO886" i="1" s="1"/>
  <c r="AP886" i="1" s="1"/>
  <c r="AQ886" i="1" s="1"/>
  <c r="AK885" i="1"/>
  <c r="AK884" i="1"/>
  <c r="AK883" i="1"/>
  <c r="AK882" i="1"/>
  <c r="AO882" i="1" s="1"/>
  <c r="AP882" i="1" s="1"/>
  <c r="AQ882" i="1" s="1"/>
  <c r="AK881" i="1"/>
  <c r="AK880" i="1"/>
  <c r="AK879" i="1"/>
  <c r="AK878" i="1"/>
  <c r="AO878" i="1" s="1"/>
  <c r="AP878" i="1" s="1"/>
  <c r="AQ878" i="1" s="1"/>
  <c r="AK877" i="1"/>
  <c r="AK876" i="1"/>
  <c r="AK875" i="1"/>
  <c r="AK874" i="1"/>
  <c r="AO874" i="1" s="1"/>
  <c r="AK873" i="1"/>
  <c r="AK872" i="1"/>
  <c r="AK871" i="1"/>
  <c r="AK870" i="1"/>
  <c r="AO870" i="1" s="1"/>
  <c r="AP870" i="1" s="1"/>
  <c r="AQ870" i="1" s="1"/>
  <c r="AK869" i="1"/>
  <c r="AK868" i="1"/>
  <c r="AK867" i="1"/>
  <c r="AK866" i="1"/>
  <c r="AO866" i="1" s="1"/>
  <c r="AP866" i="1" s="1"/>
  <c r="AQ866" i="1" s="1"/>
  <c r="AK865" i="1"/>
  <c r="AK864" i="1"/>
  <c r="AK863" i="1"/>
  <c r="AK862" i="1"/>
  <c r="AO862" i="1" s="1"/>
  <c r="AP862" i="1" s="1"/>
  <c r="AQ862" i="1" s="1"/>
  <c r="AK861" i="1"/>
  <c r="AK860" i="1"/>
  <c r="AK859" i="1"/>
  <c r="AK858" i="1"/>
  <c r="AO858" i="1" s="1"/>
  <c r="AP858" i="1" s="1"/>
  <c r="AQ858" i="1" s="1"/>
  <c r="AK857" i="1"/>
  <c r="AK856" i="1"/>
  <c r="AK855" i="1"/>
  <c r="AK854" i="1"/>
  <c r="AO854" i="1" s="1"/>
  <c r="AP854" i="1" s="1"/>
  <c r="AQ854" i="1" s="1"/>
  <c r="AK853" i="1"/>
  <c r="AK852" i="1"/>
  <c r="AK851" i="1"/>
  <c r="AK850" i="1"/>
  <c r="AO850" i="1" s="1"/>
  <c r="AP850" i="1" s="1"/>
  <c r="AQ850" i="1" s="1"/>
  <c r="AK849" i="1"/>
  <c r="AK848" i="1"/>
  <c r="AK847" i="1"/>
  <c r="AK846" i="1"/>
  <c r="AO846" i="1" s="1"/>
  <c r="AP846" i="1" s="1"/>
  <c r="AQ846" i="1" s="1"/>
  <c r="AK845" i="1"/>
  <c r="AK844" i="1"/>
  <c r="AK843" i="1"/>
  <c r="AK842" i="1"/>
  <c r="AO842" i="1" s="1"/>
  <c r="AK841" i="1"/>
  <c r="AK840" i="1"/>
  <c r="AK839" i="1"/>
  <c r="AK838" i="1"/>
  <c r="AO838" i="1" s="1"/>
  <c r="AP838" i="1" s="1"/>
  <c r="AQ838" i="1" s="1"/>
  <c r="AK837" i="1"/>
  <c r="AK836" i="1"/>
  <c r="AK835" i="1"/>
  <c r="AK834" i="1"/>
  <c r="AO834" i="1" s="1"/>
  <c r="AP834" i="1" s="1"/>
  <c r="AQ834" i="1" s="1"/>
  <c r="AK833" i="1"/>
  <c r="AK832" i="1"/>
  <c r="AK831" i="1"/>
  <c r="AK830" i="1"/>
  <c r="AO830" i="1" s="1"/>
  <c r="AP830" i="1" s="1"/>
  <c r="AQ830" i="1" s="1"/>
  <c r="AK829" i="1"/>
  <c r="AK828" i="1"/>
  <c r="AK827" i="1"/>
  <c r="AK826" i="1"/>
  <c r="AO826" i="1" s="1"/>
  <c r="AP826" i="1" s="1"/>
  <c r="AQ826" i="1" s="1"/>
  <c r="AK825" i="1"/>
  <c r="AK824" i="1"/>
  <c r="AK823" i="1"/>
  <c r="AK822" i="1"/>
  <c r="AO822" i="1" s="1"/>
  <c r="AK821" i="1"/>
  <c r="AK820" i="1"/>
  <c r="AK819" i="1"/>
  <c r="AK818" i="1"/>
  <c r="AO818" i="1" s="1"/>
  <c r="AP818" i="1" s="1"/>
  <c r="AQ818" i="1" s="1"/>
  <c r="AK817" i="1"/>
  <c r="AK816" i="1"/>
  <c r="AK815" i="1"/>
  <c r="AK814" i="1"/>
  <c r="AO814" i="1" s="1"/>
  <c r="AP814" i="1" s="1"/>
  <c r="AQ814" i="1" s="1"/>
  <c r="AK813" i="1"/>
  <c r="AK812" i="1"/>
  <c r="AK811" i="1"/>
  <c r="AK810" i="1"/>
  <c r="AO810" i="1" s="1"/>
  <c r="AP810" i="1" s="1"/>
  <c r="AQ810" i="1" s="1"/>
  <c r="AK809" i="1"/>
  <c r="AK808" i="1"/>
  <c r="AK807" i="1"/>
  <c r="AK806" i="1"/>
  <c r="AO806" i="1" s="1"/>
  <c r="AP806" i="1" s="1"/>
  <c r="AQ806" i="1" s="1"/>
  <c r="AK805" i="1"/>
  <c r="AK804" i="1"/>
  <c r="AK803" i="1"/>
  <c r="AK802" i="1"/>
  <c r="AO802" i="1" s="1"/>
  <c r="AP802" i="1" s="1"/>
  <c r="AQ802" i="1" s="1"/>
  <c r="AK801" i="1"/>
  <c r="AK800" i="1"/>
  <c r="AK799" i="1"/>
  <c r="AK798" i="1"/>
  <c r="AO798" i="1" s="1"/>
  <c r="AP798" i="1" s="1"/>
  <c r="AQ798" i="1" s="1"/>
  <c r="AK797" i="1"/>
  <c r="AK796" i="1"/>
  <c r="AK795" i="1"/>
  <c r="AK794" i="1"/>
  <c r="AO794" i="1" s="1"/>
  <c r="AP794" i="1" s="1"/>
  <c r="AQ794" i="1" s="1"/>
  <c r="AK793" i="1"/>
  <c r="AK792" i="1"/>
  <c r="AK791" i="1"/>
  <c r="AK790" i="1"/>
  <c r="AO790" i="1" s="1"/>
  <c r="AP790" i="1" s="1"/>
  <c r="AQ790" i="1" s="1"/>
  <c r="AK789" i="1"/>
  <c r="AK788" i="1"/>
  <c r="AK787" i="1"/>
  <c r="AK786" i="1"/>
  <c r="AO786" i="1" s="1"/>
  <c r="AP786" i="1" s="1"/>
  <c r="AQ786" i="1" s="1"/>
  <c r="AK785" i="1"/>
  <c r="AK784" i="1"/>
  <c r="AK783" i="1"/>
  <c r="AK782" i="1"/>
  <c r="AO782" i="1" s="1"/>
  <c r="AP782" i="1" s="1"/>
  <c r="AQ782" i="1" s="1"/>
  <c r="AK781" i="1"/>
  <c r="AK780" i="1"/>
  <c r="AK779" i="1"/>
  <c r="AK778" i="1"/>
  <c r="AO778" i="1" s="1"/>
  <c r="AP778" i="1" s="1"/>
  <c r="AQ778" i="1" s="1"/>
  <c r="AK777" i="1"/>
  <c r="AK776" i="1"/>
  <c r="AK775" i="1"/>
  <c r="AK774" i="1"/>
  <c r="AO774" i="1" s="1"/>
  <c r="AP774" i="1" s="1"/>
  <c r="AQ774" i="1" s="1"/>
  <c r="AK773" i="1"/>
  <c r="AK772" i="1"/>
  <c r="AK771" i="1"/>
  <c r="AK770" i="1"/>
  <c r="AO770" i="1" s="1"/>
  <c r="AP770" i="1" s="1"/>
  <c r="AQ770" i="1" s="1"/>
  <c r="AK769" i="1"/>
  <c r="AK768" i="1"/>
  <c r="AK767" i="1"/>
  <c r="AK766" i="1"/>
  <c r="AO766" i="1" s="1"/>
  <c r="AP766" i="1" s="1"/>
  <c r="AQ766" i="1" s="1"/>
  <c r="AK765" i="1"/>
  <c r="AK764" i="1"/>
  <c r="AK763" i="1"/>
  <c r="AK762" i="1"/>
  <c r="AO762" i="1" s="1"/>
  <c r="AP762" i="1" s="1"/>
  <c r="AQ762" i="1" s="1"/>
  <c r="AK761" i="1"/>
  <c r="AK760" i="1"/>
  <c r="AK759" i="1"/>
  <c r="AK758" i="1"/>
  <c r="AO758" i="1" s="1"/>
  <c r="AP758" i="1" s="1"/>
  <c r="AQ758" i="1" s="1"/>
  <c r="AK757" i="1"/>
  <c r="AK756" i="1"/>
  <c r="AK755" i="1"/>
  <c r="AK754" i="1"/>
  <c r="AO754" i="1" s="1"/>
  <c r="AP754" i="1" s="1"/>
  <c r="AQ754" i="1" s="1"/>
  <c r="AK753" i="1"/>
  <c r="AK752" i="1"/>
  <c r="AK751" i="1"/>
  <c r="AK750" i="1"/>
  <c r="AO750" i="1" s="1"/>
  <c r="AP750" i="1" s="1"/>
  <c r="AQ750" i="1" s="1"/>
  <c r="AK749" i="1"/>
  <c r="AK748" i="1"/>
  <c r="AK747" i="1"/>
  <c r="AK746" i="1"/>
  <c r="AO746" i="1" s="1"/>
  <c r="AP746" i="1" s="1"/>
  <c r="AQ746" i="1" s="1"/>
  <c r="AK745" i="1"/>
  <c r="AK744" i="1"/>
  <c r="AK743" i="1"/>
  <c r="AK742" i="1"/>
  <c r="AO742" i="1" s="1"/>
  <c r="AP742" i="1" s="1"/>
  <c r="AQ742" i="1" s="1"/>
  <c r="AK741" i="1"/>
  <c r="AK740" i="1"/>
  <c r="AK739" i="1"/>
  <c r="AK738" i="1"/>
  <c r="AO738" i="1" s="1"/>
  <c r="AP738" i="1" s="1"/>
  <c r="AQ738" i="1" s="1"/>
  <c r="AK737" i="1"/>
  <c r="AK736" i="1"/>
  <c r="AK735" i="1"/>
  <c r="AK734" i="1"/>
  <c r="AO734" i="1" s="1"/>
  <c r="AP734" i="1" s="1"/>
  <c r="AQ734" i="1" s="1"/>
  <c r="AK733" i="1"/>
  <c r="AK732" i="1"/>
  <c r="AK731" i="1"/>
  <c r="AK730" i="1"/>
  <c r="AO730" i="1" s="1"/>
  <c r="AP730" i="1" s="1"/>
  <c r="AQ730" i="1" s="1"/>
  <c r="AK729" i="1"/>
  <c r="AK728" i="1"/>
  <c r="AK727" i="1"/>
  <c r="AK726" i="1"/>
  <c r="AO726" i="1" s="1"/>
  <c r="AP726" i="1" s="1"/>
  <c r="AQ726" i="1" s="1"/>
  <c r="AK725" i="1"/>
  <c r="AK724" i="1"/>
  <c r="AK723" i="1"/>
  <c r="AK722" i="1"/>
  <c r="AO722" i="1" s="1"/>
  <c r="AP722" i="1" s="1"/>
  <c r="AQ722" i="1" s="1"/>
  <c r="AK721" i="1"/>
  <c r="AK720" i="1"/>
  <c r="AK719" i="1"/>
  <c r="AK718" i="1"/>
  <c r="AO718" i="1" s="1"/>
  <c r="AP718" i="1" s="1"/>
  <c r="AQ718" i="1" s="1"/>
  <c r="AK717" i="1"/>
  <c r="AK716" i="1"/>
  <c r="AK715" i="1"/>
  <c r="AK714" i="1"/>
  <c r="AO714" i="1" s="1"/>
  <c r="AP714" i="1" s="1"/>
  <c r="AQ714" i="1" s="1"/>
  <c r="AK713" i="1"/>
  <c r="AK712" i="1"/>
  <c r="AK711" i="1"/>
  <c r="AK710" i="1"/>
  <c r="AO710" i="1" s="1"/>
  <c r="AP710" i="1" s="1"/>
  <c r="AQ710" i="1" s="1"/>
  <c r="AK709" i="1"/>
  <c r="AK708" i="1"/>
  <c r="AK707" i="1"/>
  <c r="AK706" i="1"/>
  <c r="AO706" i="1" s="1"/>
  <c r="AP706" i="1" s="1"/>
  <c r="AQ706" i="1" s="1"/>
  <c r="AK705" i="1"/>
  <c r="AK704" i="1"/>
  <c r="AK703" i="1"/>
  <c r="AK702" i="1"/>
  <c r="AO702" i="1" s="1"/>
  <c r="AP702" i="1" s="1"/>
  <c r="AQ702" i="1" s="1"/>
  <c r="AK701" i="1"/>
  <c r="AK700" i="1"/>
  <c r="AK699" i="1"/>
  <c r="AK698" i="1"/>
  <c r="AO698" i="1" s="1"/>
  <c r="AP698" i="1" s="1"/>
  <c r="AQ698" i="1" s="1"/>
  <c r="AK697" i="1"/>
  <c r="AK696" i="1"/>
  <c r="AK695" i="1"/>
  <c r="AK694" i="1"/>
  <c r="AO694" i="1" s="1"/>
  <c r="AP694" i="1" s="1"/>
  <c r="AQ694" i="1" s="1"/>
  <c r="AK693" i="1"/>
  <c r="AK692" i="1"/>
  <c r="AK691" i="1"/>
  <c r="AK690" i="1"/>
  <c r="AO690" i="1" s="1"/>
  <c r="AP690" i="1" s="1"/>
  <c r="AQ690" i="1" s="1"/>
  <c r="AK689" i="1"/>
  <c r="AK688" i="1"/>
  <c r="AK687" i="1"/>
  <c r="AK686" i="1"/>
  <c r="AO686" i="1" s="1"/>
  <c r="AP686" i="1" s="1"/>
  <c r="AQ686" i="1" s="1"/>
  <c r="AK685" i="1"/>
  <c r="AK684" i="1"/>
  <c r="AK683" i="1"/>
  <c r="AK682" i="1"/>
  <c r="AO682" i="1" s="1"/>
  <c r="AP682" i="1" s="1"/>
  <c r="AQ682" i="1" s="1"/>
  <c r="AK681" i="1"/>
  <c r="AK680" i="1"/>
  <c r="AK679" i="1"/>
  <c r="AK678" i="1"/>
  <c r="AO678" i="1" s="1"/>
  <c r="AP678" i="1" s="1"/>
  <c r="AQ678" i="1" s="1"/>
  <c r="AK677" i="1"/>
  <c r="AK676" i="1"/>
  <c r="AK675" i="1"/>
  <c r="AK674" i="1"/>
  <c r="AO674" i="1" s="1"/>
  <c r="AP674" i="1" s="1"/>
  <c r="AQ674" i="1" s="1"/>
  <c r="AK673" i="1"/>
  <c r="AK672" i="1"/>
  <c r="AK671" i="1"/>
  <c r="AK670" i="1"/>
  <c r="AO670" i="1" s="1"/>
  <c r="AP670" i="1" s="1"/>
  <c r="AQ670" i="1" s="1"/>
  <c r="AK669" i="1"/>
  <c r="AK668" i="1"/>
  <c r="AK667" i="1"/>
  <c r="AK666" i="1"/>
  <c r="AO666" i="1" s="1"/>
  <c r="AP666" i="1" s="1"/>
  <c r="AQ666" i="1" s="1"/>
  <c r="AK665" i="1"/>
  <c r="AK664" i="1"/>
  <c r="AK663" i="1"/>
  <c r="AK662" i="1"/>
  <c r="AO662" i="1" s="1"/>
  <c r="AP662" i="1" s="1"/>
  <c r="AQ662" i="1" s="1"/>
  <c r="AK661" i="1"/>
  <c r="AK660" i="1"/>
  <c r="AK659" i="1"/>
  <c r="AK658" i="1"/>
  <c r="AO658" i="1" s="1"/>
  <c r="AP658" i="1" s="1"/>
  <c r="AQ658" i="1" s="1"/>
  <c r="AK657" i="1"/>
  <c r="AK656" i="1"/>
  <c r="AK655" i="1"/>
  <c r="AK654" i="1"/>
  <c r="AO654" i="1" s="1"/>
  <c r="AP654" i="1" s="1"/>
  <c r="AQ654" i="1" s="1"/>
  <c r="AK653" i="1"/>
  <c r="AK652" i="1"/>
  <c r="AK651" i="1"/>
  <c r="AK650" i="1"/>
  <c r="AO650" i="1" s="1"/>
  <c r="AP650" i="1" s="1"/>
  <c r="AQ650" i="1" s="1"/>
  <c r="AK649" i="1"/>
  <c r="AK648" i="1"/>
  <c r="AK647" i="1"/>
  <c r="AK646" i="1"/>
  <c r="AO646" i="1" s="1"/>
  <c r="AP646" i="1" s="1"/>
  <c r="AQ646" i="1" s="1"/>
  <c r="AK645" i="1"/>
  <c r="AK644" i="1"/>
  <c r="AK643" i="1"/>
  <c r="AK642" i="1"/>
  <c r="AO642" i="1" s="1"/>
  <c r="AP642" i="1" s="1"/>
  <c r="AQ642" i="1" s="1"/>
  <c r="AK641" i="1"/>
  <c r="AK640" i="1"/>
  <c r="AK639" i="1"/>
  <c r="AK638" i="1"/>
  <c r="AO638" i="1" s="1"/>
  <c r="AP638" i="1" s="1"/>
  <c r="AQ638" i="1" s="1"/>
  <c r="AK637" i="1"/>
  <c r="AK636" i="1"/>
  <c r="AK635" i="1"/>
  <c r="AK634" i="1"/>
  <c r="AO634" i="1" s="1"/>
  <c r="AP634" i="1" s="1"/>
  <c r="AQ634" i="1" s="1"/>
  <c r="AK633" i="1"/>
  <c r="AK632" i="1"/>
  <c r="AK631" i="1"/>
  <c r="AK630" i="1"/>
  <c r="AO630" i="1" s="1"/>
  <c r="AP630" i="1" s="1"/>
  <c r="AQ630" i="1" s="1"/>
  <c r="AK629" i="1"/>
  <c r="AK628" i="1"/>
  <c r="AK627" i="1"/>
  <c r="AK626" i="1"/>
  <c r="AO626" i="1" s="1"/>
  <c r="AP626" i="1" s="1"/>
  <c r="AQ626" i="1" s="1"/>
  <c r="AK625" i="1"/>
  <c r="AK624" i="1"/>
  <c r="AK623" i="1"/>
  <c r="AK622" i="1"/>
  <c r="AO622" i="1" s="1"/>
  <c r="AP622" i="1" s="1"/>
  <c r="AQ622" i="1" s="1"/>
  <c r="AK621" i="1"/>
  <c r="AK620" i="1"/>
  <c r="AK619" i="1"/>
  <c r="AK618" i="1"/>
  <c r="AO618" i="1" s="1"/>
  <c r="AP618" i="1" s="1"/>
  <c r="AQ618" i="1" s="1"/>
  <c r="AK617" i="1"/>
  <c r="AK616" i="1"/>
  <c r="AK615" i="1"/>
  <c r="AK614" i="1"/>
  <c r="AO614" i="1" s="1"/>
  <c r="AP614" i="1" s="1"/>
  <c r="AQ614" i="1" s="1"/>
  <c r="AK613" i="1"/>
  <c r="AK612" i="1"/>
  <c r="AK611" i="1"/>
  <c r="AK610" i="1"/>
  <c r="AO610" i="1" s="1"/>
  <c r="AP610" i="1" s="1"/>
  <c r="AQ610" i="1" s="1"/>
  <c r="AK609" i="1"/>
  <c r="AK608" i="1"/>
  <c r="AK607" i="1"/>
  <c r="AK606" i="1"/>
  <c r="AO606" i="1" s="1"/>
  <c r="AP606" i="1" s="1"/>
  <c r="AQ606" i="1" s="1"/>
  <c r="AK605" i="1"/>
  <c r="AK604" i="1"/>
  <c r="AK603" i="1"/>
  <c r="AK602" i="1"/>
  <c r="AO602" i="1" s="1"/>
  <c r="AP602" i="1" s="1"/>
  <c r="AQ602" i="1" s="1"/>
  <c r="AK601" i="1"/>
  <c r="AK600" i="1"/>
  <c r="AK599" i="1"/>
  <c r="AK598" i="1"/>
  <c r="AO598" i="1" s="1"/>
  <c r="AP598" i="1" s="1"/>
  <c r="AQ598" i="1" s="1"/>
  <c r="AK597" i="1"/>
  <c r="AK596" i="1"/>
  <c r="AK595" i="1"/>
  <c r="AK594" i="1"/>
  <c r="AO594" i="1" s="1"/>
  <c r="AP594" i="1" s="1"/>
  <c r="AQ594" i="1" s="1"/>
  <c r="AK593" i="1"/>
  <c r="AK592" i="1"/>
  <c r="AK591" i="1"/>
  <c r="AK590" i="1"/>
  <c r="AO590" i="1" s="1"/>
  <c r="AP590" i="1" s="1"/>
  <c r="AQ590" i="1" s="1"/>
  <c r="AK589" i="1"/>
  <c r="AK588" i="1"/>
  <c r="AK587" i="1"/>
  <c r="AK586" i="1"/>
  <c r="AO586" i="1" s="1"/>
  <c r="AP586" i="1" s="1"/>
  <c r="AQ586" i="1" s="1"/>
  <c r="AK585" i="1"/>
  <c r="AK584" i="1"/>
  <c r="AK583" i="1"/>
  <c r="AK582" i="1"/>
  <c r="AO582" i="1" s="1"/>
  <c r="AP582" i="1" s="1"/>
  <c r="AQ582" i="1" s="1"/>
  <c r="AK581" i="1"/>
  <c r="AK580" i="1"/>
  <c r="AK579" i="1"/>
  <c r="AK578" i="1"/>
  <c r="AO578" i="1" s="1"/>
  <c r="AP578" i="1" s="1"/>
  <c r="AQ578" i="1" s="1"/>
  <c r="AK577" i="1"/>
  <c r="AK576" i="1"/>
  <c r="AK575" i="1"/>
  <c r="AK574" i="1"/>
  <c r="AO574" i="1" s="1"/>
  <c r="AP574" i="1" s="1"/>
  <c r="AQ574" i="1" s="1"/>
  <c r="AK573" i="1"/>
  <c r="AK572" i="1"/>
  <c r="AK571" i="1"/>
  <c r="AK570" i="1"/>
  <c r="AO570" i="1" s="1"/>
  <c r="AP570" i="1" s="1"/>
  <c r="AQ570" i="1" s="1"/>
  <c r="AK569" i="1"/>
  <c r="AK568" i="1"/>
  <c r="AK567" i="1"/>
  <c r="AK566" i="1"/>
  <c r="AO566" i="1" s="1"/>
  <c r="AP566" i="1" s="1"/>
  <c r="AQ566" i="1" s="1"/>
  <c r="AK565" i="1"/>
  <c r="AK564" i="1"/>
  <c r="AK563" i="1"/>
  <c r="AK562" i="1"/>
  <c r="AO562" i="1" s="1"/>
  <c r="AP562" i="1" s="1"/>
  <c r="AQ562" i="1" s="1"/>
  <c r="AK561" i="1"/>
  <c r="AK560" i="1"/>
  <c r="AK559" i="1"/>
  <c r="AK558" i="1"/>
  <c r="AO558" i="1" s="1"/>
  <c r="AP558" i="1" s="1"/>
  <c r="AQ558" i="1" s="1"/>
  <c r="AK557" i="1"/>
  <c r="AK556" i="1"/>
  <c r="AK555" i="1"/>
  <c r="AK554" i="1"/>
  <c r="AO554" i="1" s="1"/>
  <c r="AP554" i="1" s="1"/>
  <c r="AQ554" i="1" s="1"/>
  <c r="AK553" i="1"/>
  <c r="AK552" i="1"/>
  <c r="AK551" i="1"/>
  <c r="AK550" i="1"/>
  <c r="AO550" i="1" s="1"/>
  <c r="AP550" i="1" s="1"/>
  <c r="AQ550" i="1" s="1"/>
  <c r="AK549" i="1"/>
  <c r="AK548" i="1"/>
  <c r="AK547" i="1"/>
  <c r="AK546" i="1"/>
  <c r="AO546" i="1" s="1"/>
  <c r="AP546" i="1" s="1"/>
  <c r="AQ546" i="1" s="1"/>
  <c r="AK545" i="1"/>
  <c r="AK544" i="1"/>
  <c r="AK543" i="1"/>
  <c r="AK542" i="1"/>
  <c r="AO542" i="1" s="1"/>
  <c r="AP542" i="1" s="1"/>
  <c r="AQ542" i="1" s="1"/>
  <c r="AK541" i="1"/>
  <c r="AK540" i="1"/>
  <c r="AK539" i="1"/>
  <c r="AK538" i="1"/>
  <c r="AO538" i="1" s="1"/>
  <c r="AP538" i="1" s="1"/>
  <c r="AQ538" i="1" s="1"/>
  <c r="AK537" i="1"/>
  <c r="AK536" i="1"/>
  <c r="AK535" i="1"/>
  <c r="AK534" i="1"/>
  <c r="AO534" i="1" s="1"/>
  <c r="AP534" i="1" s="1"/>
  <c r="AQ534" i="1" s="1"/>
  <c r="AK533" i="1"/>
  <c r="AK532" i="1"/>
  <c r="AK531" i="1"/>
  <c r="AK530" i="1"/>
  <c r="AO530" i="1" s="1"/>
  <c r="AP530" i="1" s="1"/>
  <c r="AQ530" i="1" s="1"/>
  <c r="AK529" i="1"/>
  <c r="AK528" i="1"/>
  <c r="AK527" i="1"/>
  <c r="AK526" i="1"/>
  <c r="AO526" i="1" s="1"/>
  <c r="AP526" i="1" s="1"/>
  <c r="AQ526" i="1" s="1"/>
  <c r="AK525" i="1"/>
  <c r="AK524" i="1"/>
  <c r="AK523" i="1"/>
  <c r="AK522" i="1"/>
  <c r="AO522" i="1" s="1"/>
  <c r="AP522" i="1" s="1"/>
  <c r="AQ522" i="1" s="1"/>
  <c r="AK521" i="1"/>
  <c r="AK520" i="1"/>
  <c r="AK519" i="1"/>
  <c r="AK518" i="1"/>
  <c r="AO518" i="1" s="1"/>
  <c r="AP518" i="1" s="1"/>
  <c r="AQ518" i="1" s="1"/>
  <c r="AK517" i="1"/>
  <c r="AK516" i="1"/>
  <c r="AK515" i="1"/>
  <c r="AK514" i="1"/>
  <c r="AO514" i="1" s="1"/>
  <c r="AP514" i="1" s="1"/>
  <c r="AQ514" i="1" s="1"/>
  <c r="AK513" i="1"/>
  <c r="AK512" i="1"/>
  <c r="AK511" i="1"/>
  <c r="AK510" i="1"/>
  <c r="AO510" i="1" s="1"/>
  <c r="AP510" i="1" s="1"/>
  <c r="AQ510" i="1" s="1"/>
  <c r="AK509" i="1"/>
  <c r="AK508" i="1"/>
  <c r="AK507" i="1"/>
  <c r="AK506" i="1"/>
  <c r="AO506" i="1" s="1"/>
  <c r="AP506" i="1" s="1"/>
  <c r="AQ506" i="1" s="1"/>
  <c r="AK505" i="1"/>
  <c r="AK504" i="1"/>
  <c r="AK503" i="1"/>
  <c r="AK502" i="1"/>
  <c r="AO502" i="1" s="1"/>
  <c r="AP502" i="1" s="1"/>
  <c r="AQ502" i="1" s="1"/>
  <c r="AK501" i="1"/>
  <c r="AK500" i="1"/>
  <c r="AK499" i="1"/>
  <c r="AK498" i="1"/>
  <c r="AO498" i="1" s="1"/>
  <c r="AP498" i="1" s="1"/>
  <c r="AQ498" i="1" s="1"/>
  <c r="AK497" i="1"/>
  <c r="AK496" i="1"/>
  <c r="AK495" i="1"/>
  <c r="AK494" i="1"/>
  <c r="AO494" i="1" s="1"/>
  <c r="AP494" i="1" s="1"/>
  <c r="AQ494" i="1" s="1"/>
  <c r="AK493" i="1"/>
  <c r="AK492" i="1"/>
  <c r="AK491" i="1"/>
  <c r="AK490" i="1"/>
  <c r="AO490" i="1" s="1"/>
  <c r="AP490" i="1" s="1"/>
  <c r="AQ490" i="1" s="1"/>
  <c r="AK489" i="1"/>
  <c r="AK488" i="1"/>
  <c r="AK487" i="1"/>
  <c r="AK486" i="1"/>
  <c r="AO486" i="1" s="1"/>
  <c r="AP486" i="1" s="1"/>
  <c r="AQ486" i="1" s="1"/>
  <c r="AK485" i="1"/>
  <c r="AK484" i="1"/>
  <c r="AK483" i="1"/>
  <c r="AK482" i="1"/>
  <c r="AO482" i="1" s="1"/>
  <c r="AK481" i="1"/>
  <c r="AK480" i="1"/>
  <c r="AK479" i="1"/>
  <c r="AK478" i="1"/>
  <c r="AO478" i="1" s="1"/>
  <c r="AP478" i="1" s="1"/>
  <c r="AQ478" i="1" s="1"/>
  <c r="AK477" i="1"/>
  <c r="AK476" i="1"/>
  <c r="AK475" i="1"/>
  <c r="AK474" i="1"/>
  <c r="AO474" i="1" s="1"/>
  <c r="AP474" i="1" s="1"/>
  <c r="AQ474" i="1" s="1"/>
  <c r="AK473" i="1"/>
  <c r="AK472" i="1"/>
  <c r="AK471" i="1"/>
  <c r="AK470" i="1"/>
  <c r="AO470" i="1" s="1"/>
  <c r="AP470" i="1" s="1"/>
  <c r="AQ470" i="1" s="1"/>
  <c r="AK469" i="1"/>
  <c r="AK468" i="1"/>
  <c r="AK467" i="1"/>
  <c r="AK466" i="1"/>
  <c r="AO466" i="1" s="1"/>
  <c r="AK465" i="1"/>
  <c r="AK464" i="1"/>
  <c r="AK463" i="1"/>
  <c r="AK462" i="1"/>
  <c r="AO462" i="1" s="1"/>
  <c r="AP462" i="1" s="1"/>
  <c r="AQ462" i="1" s="1"/>
  <c r="AK461" i="1"/>
  <c r="AK460" i="1"/>
  <c r="AK459" i="1"/>
  <c r="AK458" i="1"/>
  <c r="AO458" i="1" s="1"/>
  <c r="AP458" i="1" s="1"/>
  <c r="AQ458" i="1" s="1"/>
  <c r="AK457" i="1"/>
  <c r="AK456" i="1"/>
  <c r="AK455" i="1"/>
  <c r="AK454" i="1"/>
  <c r="AO454" i="1" s="1"/>
  <c r="AP454" i="1" s="1"/>
  <c r="AQ454" i="1" s="1"/>
  <c r="AK453" i="1"/>
  <c r="AK452" i="1"/>
  <c r="AK451" i="1"/>
  <c r="AK450" i="1"/>
  <c r="AO450" i="1" s="1"/>
  <c r="AK449" i="1"/>
  <c r="AK448" i="1"/>
  <c r="AK447" i="1"/>
  <c r="AK446" i="1"/>
  <c r="AO446" i="1" s="1"/>
  <c r="AK445" i="1"/>
  <c r="AK444" i="1"/>
  <c r="AK443" i="1"/>
  <c r="AK442" i="1"/>
  <c r="AO442" i="1" s="1"/>
  <c r="AP442" i="1" s="1"/>
  <c r="AQ442" i="1" s="1"/>
  <c r="AK441" i="1"/>
  <c r="AK440" i="1"/>
  <c r="AK439" i="1"/>
  <c r="AK438" i="1"/>
  <c r="AO438" i="1" s="1"/>
  <c r="AP438" i="1" s="1"/>
  <c r="AQ438" i="1" s="1"/>
  <c r="AK437" i="1"/>
  <c r="AK436" i="1"/>
  <c r="AK435" i="1"/>
  <c r="AK434" i="1"/>
  <c r="AO434" i="1" s="1"/>
  <c r="AP434" i="1" s="1"/>
  <c r="AQ434" i="1" s="1"/>
  <c r="AK433" i="1"/>
  <c r="AK432" i="1"/>
  <c r="AK431" i="1"/>
  <c r="AK430" i="1"/>
  <c r="AO430" i="1" s="1"/>
  <c r="AP430" i="1" s="1"/>
  <c r="AQ430" i="1" s="1"/>
  <c r="AK429" i="1"/>
  <c r="AK428" i="1"/>
  <c r="AK427" i="1"/>
  <c r="AK426" i="1"/>
  <c r="AO426" i="1" s="1"/>
  <c r="AP426" i="1" s="1"/>
  <c r="AQ426" i="1" s="1"/>
  <c r="AK425" i="1"/>
  <c r="AK424" i="1"/>
  <c r="AK423" i="1"/>
  <c r="AK422" i="1"/>
  <c r="AO422" i="1" s="1"/>
  <c r="AP422" i="1" s="1"/>
  <c r="AQ422" i="1" s="1"/>
  <c r="AK421" i="1"/>
  <c r="AK420" i="1"/>
  <c r="AK419" i="1"/>
  <c r="AK418" i="1"/>
  <c r="AO418" i="1" s="1"/>
  <c r="AP418" i="1" s="1"/>
  <c r="AQ418" i="1" s="1"/>
  <c r="AK417" i="1"/>
  <c r="AK416" i="1"/>
  <c r="AK415" i="1"/>
  <c r="AK414" i="1"/>
  <c r="AO414" i="1" s="1"/>
  <c r="AP414" i="1" s="1"/>
  <c r="AQ414" i="1" s="1"/>
  <c r="AK413" i="1"/>
  <c r="AK412" i="1"/>
  <c r="AK411" i="1"/>
  <c r="AK410" i="1"/>
  <c r="AO410" i="1" s="1"/>
  <c r="AP410" i="1" s="1"/>
  <c r="AQ410" i="1" s="1"/>
  <c r="AK409" i="1"/>
  <c r="AK408" i="1"/>
  <c r="AK407" i="1"/>
  <c r="AK406" i="1"/>
  <c r="AO406" i="1" s="1"/>
  <c r="AP406" i="1" s="1"/>
  <c r="AQ406" i="1" s="1"/>
  <c r="AK405" i="1"/>
  <c r="AK404" i="1"/>
  <c r="AK403" i="1"/>
  <c r="AK402" i="1"/>
  <c r="AO402" i="1" s="1"/>
  <c r="AP402" i="1" s="1"/>
  <c r="AQ402" i="1" s="1"/>
  <c r="AK401" i="1"/>
  <c r="AK400" i="1"/>
  <c r="AK399" i="1"/>
  <c r="AK398" i="1"/>
  <c r="AO398" i="1" s="1"/>
  <c r="AP398" i="1" s="1"/>
  <c r="AQ398" i="1" s="1"/>
  <c r="AK397" i="1"/>
  <c r="AK396" i="1"/>
  <c r="AK395" i="1"/>
  <c r="AK394" i="1"/>
  <c r="AO394" i="1" s="1"/>
  <c r="AP394" i="1" s="1"/>
  <c r="AQ394" i="1" s="1"/>
  <c r="AK393" i="1"/>
  <c r="AK392" i="1"/>
  <c r="AK391" i="1"/>
  <c r="AK390" i="1"/>
  <c r="AO390" i="1" s="1"/>
  <c r="AP390" i="1" s="1"/>
  <c r="AQ390" i="1" s="1"/>
  <c r="AK389" i="1"/>
  <c r="AK388" i="1"/>
  <c r="AK387" i="1"/>
  <c r="AK386" i="1"/>
  <c r="AO386" i="1" s="1"/>
  <c r="AP386" i="1" s="1"/>
  <c r="AQ386" i="1" s="1"/>
  <c r="AK385" i="1"/>
  <c r="AK384" i="1"/>
  <c r="AK383" i="1"/>
  <c r="AK382" i="1"/>
  <c r="AO382" i="1" s="1"/>
  <c r="AP382" i="1" s="1"/>
  <c r="AQ382" i="1" s="1"/>
  <c r="AK381" i="1"/>
  <c r="AK380" i="1"/>
  <c r="AK379" i="1"/>
  <c r="AK378" i="1"/>
  <c r="AO378" i="1" s="1"/>
  <c r="AP378" i="1" s="1"/>
  <c r="AQ378" i="1" s="1"/>
  <c r="AK377" i="1"/>
  <c r="AK376" i="1"/>
  <c r="AK375" i="1"/>
  <c r="AK374" i="1"/>
  <c r="AO374" i="1" s="1"/>
  <c r="AP374" i="1" s="1"/>
  <c r="AQ374" i="1" s="1"/>
  <c r="AK373" i="1"/>
  <c r="AK372" i="1"/>
  <c r="AK371" i="1"/>
  <c r="AK370" i="1"/>
  <c r="AO370" i="1" s="1"/>
  <c r="AP370" i="1" s="1"/>
  <c r="AQ370" i="1" s="1"/>
  <c r="AK369" i="1"/>
  <c r="AK368" i="1"/>
  <c r="AK367" i="1"/>
  <c r="AK366" i="1"/>
  <c r="AO366" i="1" s="1"/>
  <c r="AP366" i="1" s="1"/>
  <c r="AQ366" i="1" s="1"/>
  <c r="AK365" i="1"/>
  <c r="AK364" i="1"/>
  <c r="AK363" i="1"/>
  <c r="AK362" i="1"/>
  <c r="AO362" i="1" s="1"/>
  <c r="AP362" i="1" s="1"/>
  <c r="AQ362" i="1" s="1"/>
  <c r="AK361" i="1"/>
  <c r="AK360" i="1"/>
  <c r="AK359" i="1"/>
  <c r="AK358" i="1"/>
  <c r="AO358" i="1" s="1"/>
  <c r="AP358" i="1" s="1"/>
  <c r="AQ358" i="1" s="1"/>
  <c r="AK357" i="1"/>
  <c r="AK356" i="1"/>
  <c r="AK355" i="1"/>
  <c r="AK354" i="1"/>
  <c r="AO354" i="1" s="1"/>
  <c r="AP354" i="1" s="1"/>
  <c r="AQ354" i="1" s="1"/>
  <c r="AK353" i="1"/>
  <c r="AK352" i="1"/>
  <c r="AK351" i="1"/>
  <c r="AK350" i="1"/>
  <c r="AO350" i="1" s="1"/>
  <c r="AP350" i="1" s="1"/>
  <c r="AQ350" i="1" s="1"/>
  <c r="AK349" i="1"/>
  <c r="AK348" i="1"/>
  <c r="AK347" i="1"/>
  <c r="AK346" i="1"/>
  <c r="AO346" i="1" s="1"/>
  <c r="AP346" i="1" s="1"/>
  <c r="AQ346" i="1" s="1"/>
  <c r="AK345" i="1"/>
  <c r="AK344" i="1"/>
  <c r="AK343" i="1"/>
  <c r="AK342" i="1"/>
  <c r="AO342" i="1" s="1"/>
  <c r="AP342" i="1" s="1"/>
  <c r="AQ342" i="1" s="1"/>
  <c r="AK341" i="1"/>
  <c r="AK340" i="1"/>
  <c r="AK339" i="1"/>
  <c r="AK338" i="1"/>
  <c r="AO338" i="1" s="1"/>
  <c r="AP338" i="1" s="1"/>
  <c r="AQ338" i="1" s="1"/>
  <c r="AK337" i="1"/>
  <c r="AK336" i="1"/>
  <c r="AK335" i="1"/>
  <c r="AK334" i="1"/>
  <c r="AO334" i="1" s="1"/>
  <c r="AP334" i="1" s="1"/>
  <c r="AQ334" i="1" s="1"/>
  <c r="AK333" i="1"/>
  <c r="AK332" i="1"/>
  <c r="AK331" i="1"/>
  <c r="AK330" i="1"/>
  <c r="AO330" i="1" s="1"/>
  <c r="AP330" i="1" s="1"/>
  <c r="AQ330" i="1" s="1"/>
  <c r="AK329" i="1"/>
  <c r="AK328" i="1"/>
  <c r="AK327" i="1"/>
  <c r="AK326" i="1"/>
  <c r="AO326" i="1" s="1"/>
  <c r="AP326" i="1" s="1"/>
  <c r="AQ326" i="1" s="1"/>
  <c r="AK325" i="1"/>
  <c r="AK324" i="1"/>
  <c r="AK323" i="1"/>
  <c r="AK322" i="1"/>
  <c r="AO322" i="1" s="1"/>
  <c r="AP322" i="1" s="1"/>
  <c r="AQ322" i="1" s="1"/>
  <c r="AK321" i="1"/>
  <c r="AK320" i="1"/>
  <c r="AK319" i="1"/>
  <c r="AK318" i="1"/>
  <c r="AO318" i="1" s="1"/>
  <c r="AP318" i="1" s="1"/>
  <c r="AQ318" i="1" s="1"/>
  <c r="AK317" i="1"/>
  <c r="AK316" i="1"/>
  <c r="AK315" i="1"/>
  <c r="AK314" i="1"/>
  <c r="AO314" i="1" s="1"/>
  <c r="AP314" i="1" s="1"/>
  <c r="AQ314" i="1" s="1"/>
  <c r="AK313" i="1"/>
  <c r="AK312" i="1"/>
  <c r="AK311" i="1"/>
  <c r="AK310" i="1"/>
  <c r="AO310" i="1" s="1"/>
  <c r="AP310" i="1" s="1"/>
  <c r="AQ310" i="1" s="1"/>
  <c r="AK309" i="1"/>
  <c r="AK308" i="1"/>
  <c r="AK307" i="1"/>
  <c r="AK306" i="1"/>
  <c r="AO306" i="1" s="1"/>
  <c r="AP306" i="1" s="1"/>
  <c r="AQ306" i="1" s="1"/>
  <c r="AK305" i="1"/>
  <c r="AK304" i="1"/>
  <c r="AK303" i="1"/>
  <c r="AK302" i="1"/>
  <c r="AO302" i="1" s="1"/>
  <c r="AP302" i="1" s="1"/>
  <c r="AQ302" i="1" s="1"/>
  <c r="AK301" i="1"/>
  <c r="AK300" i="1"/>
  <c r="AK299" i="1"/>
  <c r="AK298" i="1"/>
  <c r="AO298" i="1" s="1"/>
  <c r="AP298" i="1" s="1"/>
  <c r="AQ298" i="1" s="1"/>
  <c r="AK297" i="1"/>
  <c r="AK296" i="1"/>
  <c r="AK295" i="1"/>
  <c r="AK294" i="1"/>
  <c r="AO294" i="1" s="1"/>
  <c r="AP294" i="1" s="1"/>
  <c r="AQ294" i="1" s="1"/>
  <c r="AK293" i="1"/>
  <c r="AK292" i="1"/>
  <c r="AK291" i="1"/>
  <c r="AK290" i="1"/>
  <c r="AO290" i="1" s="1"/>
  <c r="AP290" i="1" s="1"/>
  <c r="AQ290" i="1" s="1"/>
  <c r="AK289" i="1"/>
  <c r="AK288" i="1"/>
  <c r="AK287" i="1"/>
  <c r="AK286" i="1"/>
  <c r="AO286" i="1" s="1"/>
  <c r="AP286" i="1" s="1"/>
  <c r="AQ286" i="1" s="1"/>
  <c r="AK285" i="1"/>
  <c r="AK284" i="1"/>
  <c r="AK283" i="1"/>
  <c r="AK282" i="1"/>
  <c r="AO282" i="1" s="1"/>
  <c r="AP282" i="1" s="1"/>
  <c r="AQ282" i="1" s="1"/>
  <c r="AK281" i="1"/>
  <c r="AK280" i="1"/>
  <c r="AK279" i="1"/>
  <c r="AK278" i="1"/>
  <c r="AO278" i="1" s="1"/>
  <c r="AP278" i="1" s="1"/>
  <c r="AQ278" i="1" s="1"/>
  <c r="AK277" i="1"/>
  <c r="AK276" i="1"/>
  <c r="AK275" i="1"/>
  <c r="AK274" i="1"/>
  <c r="AO274" i="1" s="1"/>
  <c r="AP274" i="1" s="1"/>
  <c r="AQ274" i="1" s="1"/>
  <c r="AK273" i="1"/>
  <c r="AK272" i="1"/>
  <c r="AK271" i="1"/>
  <c r="AK270" i="1"/>
  <c r="AO270" i="1" s="1"/>
  <c r="AP270" i="1" s="1"/>
  <c r="AQ270" i="1" s="1"/>
  <c r="AK269" i="1"/>
  <c r="AK268" i="1"/>
  <c r="AK267" i="1"/>
  <c r="AK266" i="1"/>
  <c r="AO266" i="1" s="1"/>
  <c r="AP266" i="1" s="1"/>
  <c r="AQ266" i="1" s="1"/>
  <c r="AK265" i="1"/>
  <c r="AK264" i="1"/>
  <c r="AK263" i="1"/>
  <c r="AK262" i="1"/>
  <c r="AO262" i="1" s="1"/>
  <c r="AP262" i="1" s="1"/>
  <c r="AQ262" i="1" s="1"/>
  <c r="AK261" i="1"/>
  <c r="AK260" i="1"/>
  <c r="AK259" i="1"/>
  <c r="AK258" i="1"/>
  <c r="AO258" i="1" s="1"/>
  <c r="AP258" i="1" s="1"/>
  <c r="AQ258" i="1" s="1"/>
  <c r="AK257" i="1"/>
  <c r="AK256" i="1"/>
  <c r="AK255" i="1"/>
  <c r="AK254" i="1"/>
  <c r="AO254" i="1" s="1"/>
  <c r="AP254" i="1" s="1"/>
  <c r="AQ254" i="1" s="1"/>
  <c r="AK253" i="1"/>
  <c r="AK252" i="1"/>
  <c r="AK251" i="1"/>
  <c r="AK250" i="1"/>
  <c r="AO250" i="1" s="1"/>
  <c r="AP250" i="1" s="1"/>
  <c r="AQ250" i="1" s="1"/>
  <c r="AK249" i="1"/>
  <c r="AK248" i="1"/>
  <c r="AK247" i="1"/>
  <c r="AK246" i="1"/>
  <c r="AO246" i="1" s="1"/>
  <c r="AP246" i="1" s="1"/>
  <c r="AQ246" i="1" s="1"/>
  <c r="AK245" i="1"/>
  <c r="AK244" i="1"/>
  <c r="AK243" i="1"/>
  <c r="AK242" i="1"/>
  <c r="AO242" i="1" s="1"/>
  <c r="AP242" i="1" s="1"/>
  <c r="AQ242" i="1" s="1"/>
  <c r="AK241" i="1"/>
  <c r="AK240" i="1"/>
  <c r="AK239" i="1"/>
  <c r="AK238" i="1"/>
  <c r="AO238" i="1" s="1"/>
  <c r="AP238" i="1" s="1"/>
  <c r="AQ238" i="1" s="1"/>
  <c r="AK237" i="1"/>
  <c r="AK236" i="1"/>
  <c r="AK235" i="1"/>
  <c r="AK234" i="1"/>
  <c r="AO234" i="1" s="1"/>
  <c r="AP234" i="1" s="1"/>
  <c r="AQ234" i="1" s="1"/>
  <c r="AK233" i="1"/>
  <c r="AK232" i="1"/>
  <c r="AK231" i="1"/>
  <c r="AK230" i="1"/>
  <c r="AO230" i="1" s="1"/>
  <c r="AP230" i="1" s="1"/>
  <c r="AQ230" i="1" s="1"/>
  <c r="AK229" i="1"/>
  <c r="AK228" i="1"/>
  <c r="AK227" i="1"/>
  <c r="AK226" i="1"/>
  <c r="AO226" i="1" s="1"/>
  <c r="AP226" i="1" s="1"/>
  <c r="AQ226" i="1" s="1"/>
  <c r="AK225" i="1"/>
  <c r="AK224" i="1"/>
  <c r="AK223" i="1"/>
  <c r="AK222" i="1"/>
  <c r="AO222" i="1" s="1"/>
  <c r="AP222" i="1" s="1"/>
  <c r="AQ222" i="1" s="1"/>
  <c r="AK221" i="1"/>
  <c r="AK220" i="1"/>
  <c r="AK219" i="1"/>
  <c r="AK218" i="1"/>
  <c r="AO218" i="1" s="1"/>
  <c r="AP218" i="1" s="1"/>
  <c r="AQ218" i="1" s="1"/>
  <c r="AK217" i="1"/>
  <c r="AK216" i="1"/>
  <c r="AK215" i="1"/>
  <c r="AK214" i="1"/>
  <c r="AO214" i="1" s="1"/>
  <c r="AP214" i="1" s="1"/>
  <c r="AQ214" i="1" s="1"/>
  <c r="AK213" i="1"/>
  <c r="AK212" i="1"/>
  <c r="AK211" i="1"/>
  <c r="AK210" i="1"/>
  <c r="AO210" i="1" s="1"/>
  <c r="AP210" i="1" s="1"/>
  <c r="AQ210" i="1" s="1"/>
  <c r="AK209" i="1"/>
  <c r="AK208" i="1"/>
  <c r="AK207" i="1"/>
  <c r="AK206" i="1"/>
  <c r="AO206" i="1" s="1"/>
  <c r="AP206" i="1" s="1"/>
  <c r="AQ206" i="1" s="1"/>
  <c r="AK205" i="1"/>
  <c r="AK204" i="1"/>
  <c r="AK203" i="1"/>
  <c r="AK202" i="1"/>
  <c r="AO202" i="1" s="1"/>
  <c r="AP202" i="1" s="1"/>
  <c r="AQ202" i="1" s="1"/>
  <c r="AK201" i="1"/>
  <c r="AK200" i="1"/>
  <c r="AK199" i="1"/>
  <c r="AK198" i="1"/>
  <c r="AO198" i="1" s="1"/>
  <c r="AP198" i="1" s="1"/>
  <c r="AQ198" i="1" s="1"/>
  <c r="AK197" i="1"/>
  <c r="AK196" i="1"/>
  <c r="AK195" i="1"/>
  <c r="AK194" i="1"/>
  <c r="AO194" i="1" s="1"/>
  <c r="AP194" i="1" s="1"/>
  <c r="AQ194" i="1" s="1"/>
  <c r="AK193" i="1"/>
  <c r="AK192" i="1"/>
  <c r="AK191" i="1"/>
  <c r="AK190" i="1"/>
  <c r="AO190" i="1" s="1"/>
  <c r="AP190" i="1" s="1"/>
  <c r="AQ190" i="1" s="1"/>
  <c r="AK189" i="1"/>
  <c r="AK188" i="1"/>
  <c r="AK187" i="1"/>
  <c r="AK186" i="1"/>
  <c r="AO186" i="1" s="1"/>
  <c r="AP186" i="1" s="1"/>
  <c r="AQ186" i="1" s="1"/>
  <c r="AK185" i="1"/>
  <c r="AK184" i="1"/>
  <c r="AK183" i="1"/>
  <c r="AK182" i="1"/>
  <c r="AO182" i="1" s="1"/>
  <c r="AP182" i="1" s="1"/>
  <c r="AQ182" i="1" s="1"/>
  <c r="AK181" i="1"/>
  <c r="AK180" i="1"/>
  <c r="AK179" i="1"/>
  <c r="AK178" i="1"/>
  <c r="AO178" i="1" s="1"/>
  <c r="AP178" i="1" s="1"/>
  <c r="AQ178" i="1" s="1"/>
  <c r="AK177" i="1"/>
  <c r="AK176" i="1"/>
  <c r="AK175" i="1"/>
  <c r="AK174" i="1"/>
  <c r="AO174" i="1" s="1"/>
  <c r="AK173" i="1"/>
  <c r="AK172" i="1"/>
  <c r="AK171" i="1"/>
  <c r="AK170" i="1"/>
  <c r="AO170" i="1" s="1"/>
  <c r="AP170" i="1" s="1"/>
  <c r="AQ170" i="1" s="1"/>
  <c r="AK169" i="1"/>
  <c r="AK168" i="1"/>
  <c r="AK167" i="1"/>
  <c r="AK166" i="1"/>
  <c r="AO166" i="1" s="1"/>
  <c r="AP166" i="1" s="1"/>
  <c r="AQ166" i="1" s="1"/>
  <c r="AK165" i="1"/>
  <c r="AK164" i="1"/>
  <c r="AK163" i="1"/>
  <c r="AK162" i="1"/>
  <c r="AO162" i="1" s="1"/>
  <c r="AP162" i="1" s="1"/>
  <c r="AQ162" i="1" s="1"/>
  <c r="AK161" i="1"/>
  <c r="AK160" i="1"/>
  <c r="AK159" i="1"/>
  <c r="AK158" i="1"/>
  <c r="AO158" i="1" s="1"/>
  <c r="AP158" i="1" s="1"/>
  <c r="AQ158" i="1" s="1"/>
  <c r="AK157" i="1"/>
  <c r="AK156" i="1"/>
  <c r="AK155" i="1"/>
  <c r="AK154" i="1"/>
  <c r="AO154" i="1" s="1"/>
  <c r="AP154" i="1" s="1"/>
  <c r="AQ154" i="1" s="1"/>
  <c r="AK153" i="1"/>
  <c r="AK152" i="1"/>
  <c r="AK151" i="1"/>
  <c r="AK150" i="1"/>
  <c r="AO150" i="1" s="1"/>
  <c r="AP150" i="1" s="1"/>
  <c r="AQ150" i="1" s="1"/>
  <c r="AK149" i="1"/>
  <c r="AK148" i="1"/>
  <c r="AK147" i="1"/>
  <c r="AK146" i="1"/>
  <c r="AO146" i="1" s="1"/>
  <c r="AP146" i="1" s="1"/>
  <c r="AQ146" i="1" s="1"/>
  <c r="AK145" i="1"/>
  <c r="AK144" i="1"/>
  <c r="AK143" i="1"/>
  <c r="AK142" i="1"/>
  <c r="AO142" i="1" s="1"/>
  <c r="AP142" i="1" s="1"/>
  <c r="AQ142" i="1" s="1"/>
  <c r="AK141" i="1"/>
  <c r="AK140" i="1"/>
  <c r="AK139" i="1"/>
  <c r="AK138" i="1"/>
  <c r="AO138" i="1" s="1"/>
  <c r="AP138" i="1" s="1"/>
  <c r="AQ138" i="1" s="1"/>
  <c r="AK137" i="1"/>
  <c r="AK136" i="1"/>
  <c r="AK135" i="1"/>
  <c r="AK134" i="1"/>
  <c r="AO134" i="1" s="1"/>
  <c r="AP134" i="1" s="1"/>
  <c r="AQ134" i="1" s="1"/>
  <c r="AK133" i="1"/>
  <c r="AK132" i="1"/>
  <c r="AK131" i="1"/>
  <c r="AK130" i="1"/>
  <c r="AO130" i="1" s="1"/>
  <c r="AP130" i="1" s="1"/>
  <c r="AQ130" i="1" s="1"/>
  <c r="AK129" i="1"/>
  <c r="AK128" i="1"/>
  <c r="AK127" i="1"/>
  <c r="AK126" i="1"/>
  <c r="AO126" i="1" s="1"/>
  <c r="AP126" i="1" s="1"/>
  <c r="AQ126" i="1" s="1"/>
  <c r="AK125" i="1"/>
  <c r="AK124" i="1"/>
  <c r="AK123" i="1"/>
  <c r="AK122" i="1"/>
  <c r="AO122" i="1" s="1"/>
  <c r="AP122" i="1" s="1"/>
  <c r="AQ122" i="1" s="1"/>
  <c r="AK121" i="1"/>
  <c r="AK120" i="1"/>
  <c r="AK119" i="1"/>
  <c r="AK118" i="1"/>
  <c r="AO118" i="1" s="1"/>
  <c r="AP118" i="1" s="1"/>
  <c r="AQ118" i="1" s="1"/>
  <c r="AK117" i="1"/>
  <c r="AK116" i="1"/>
  <c r="AK115" i="1"/>
  <c r="AK114" i="1"/>
  <c r="AO114" i="1" s="1"/>
  <c r="AP114" i="1" s="1"/>
  <c r="AQ114" i="1" s="1"/>
  <c r="AK113" i="1"/>
  <c r="AK112" i="1"/>
  <c r="AK111" i="1"/>
  <c r="AK110" i="1"/>
  <c r="AO110" i="1" s="1"/>
  <c r="AP110" i="1" s="1"/>
  <c r="AQ110" i="1" s="1"/>
  <c r="AK109" i="1"/>
  <c r="AK108" i="1"/>
  <c r="AK107" i="1"/>
  <c r="AK106" i="1"/>
  <c r="AO106" i="1" s="1"/>
  <c r="AP106" i="1" s="1"/>
  <c r="AQ106" i="1" s="1"/>
  <c r="AK105" i="1"/>
  <c r="AK104" i="1"/>
  <c r="AK103" i="1"/>
  <c r="AK102" i="1"/>
  <c r="AO102" i="1" s="1"/>
  <c r="AP102" i="1" s="1"/>
  <c r="AQ102" i="1" s="1"/>
  <c r="AK101" i="1"/>
  <c r="AK100" i="1"/>
  <c r="AK99" i="1"/>
  <c r="AK98" i="1"/>
  <c r="AO98" i="1" s="1"/>
  <c r="AP98" i="1" s="1"/>
  <c r="AQ98" i="1" s="1"/>
  <c r="AK97" i="1"/>
  <c r="AK96" i="1"/>
  <c r="AK95" i="1"/>
  <c r="AK94" i="1"/>
  <c r="AO94" i="1" s="1"/>
  <c r="AP94" i="1" s="1"/>
  <c r="AQ94" i="1" s="1"/>
  <c r="AK93" i="1"/>
  <c r="AK92" i="1"/>
  <c r="AK91" i="1"/>
  <c r="AK90" i="1"/>
  <c r="AO90" i="1" s="1"/>
  <c r="AP90" i="1" s="1"/>
  <c r="AQ90" i="1" s="1"/>
  <c r="AK89" i="1"/>
  <c r="AK88" i="1"/>
  <c r="AK87" i="1"/>
  <c r="AK86" i="1"/>
  <c r="AO86" i="1" s="1"/>
  <c r="AP86" i="1" s="1"/>
  <c r="AQ86" i="1" s="1"/>
  <c r="AK85" i="1"/>
  <c r="AK84" i="1"/>
  <c r="AK83" i="1"/>
  <c r="AK82" i="1"/>
  <c r="AO82" i="1" s="1"/>
  <c r="AP82" i="1" s="1"/>
  <c r="AQ82" i="1" s="1"/>
  <c r="AK81" i="1"/>
  <c r="AK80" i="1"/>
  <c r="AK79" i="1"/>
  <c r="AK78" i="1"/>
  <c r="AO78" i="1" s="1"/>
  <c r="AP78" i="1" s="1"/>
  <c r="AQ78" i="1" s="1"/>
  <c r="AK77" i="1"/>
  <c r="AK76" i="1"/>
  <c r="AK75" i="1"/>
  <c r="AK74" i="1"/>
  <c r="AO74" i="1" s="1"/>
  <c r="AP74" i="1" s="1"/>
  <c r="AQ74" i="1" s="1"/>
  <c r="AK73" i="1"/>
  <c r="AK72" i="1"/>
  <c r="AK71" i="1"/>
  <c r="AK70" i="1"/>
  <c r="AO70" i="1" s="1"/>
  <c r="AP70" i="1" s="1"/>
  <c r="AQ70" i="1" s="1"/>
  <c r="AK69" i="1"/>
  <c r="AK68" i="1"/>
  <c r="AK67" i="1"/>
  <c r="AK66" i="1"/>
  <c r="AO66" i="1" s="1"/>
  <c r="AP66" i="1" s="1"/>
  <c r="AQ66" i="1" s="1"/>
  <c r="AK65" i="1"/>
  <c r="AK64" i="1"/>
  <c r="AK63" i="1"/>
  <c r="AK62" i="1"/>
  <c r="AO62" i="1" s="1"/>
  <c r="AP62" i="1" s="1"/>
  <c r="AQ62" i="1" s="1"/>
  <c r="AK61" i="1"/>
  <c r="AK60" i="1"/>
  <c r="AK59" i="1"/>
  <c r="AK58" i="1"/>
  <c r="AO58" i="1" s="1"/>
  <c r="AP58" i="1" s="1"/>
  <c r="AQ58" i="1" s="1"/>
  <c r="AK57" i="1"/>
  <c r="AK56" i="1"/>
  <c r="AK55" i="1"/>
  <c r="AK54" i="1"/>
  <c r="AO54" i="1" s="1"/>
  <c r="AP54" i="1" s="1"/>
  <c r="AQ54" i="1" s="1"/>
  <c r="AK53" i="1"/>
  <c r="AK52" i="1"/>
  <c r="AK51" i="1"/>
  <c r="AK50" i="1"/>
  <c r="AO50" i="1" s="1"/>
  <c r="AP50" i="1" s="1"/>
  <c r="AQ50" i="1" s="1"/>
  <c r="AK49" i="1"/>
  <c r="AK48" i="1"/>
  <c r="AK47" i="1"/>
  <c r="AK46" i="1"/>
  <c r="AO46" i="1" s="1"/>
  <c r="AP46" i="1" s="1"/>
  <c r="AQ46" i="1" s="1"/>
  <c r="AK45" i="1"/>
  <c r="AK44" i="1"/>
  <c r="AK43" i="1"/>
  <c r="AK42" i="1"/>
  <c r="AO42" i="1" s="1"/>
  <c r="AP42" i="1" s="1"/>
  <c r="AQ42" i="1" s="1"/>
  <c r="AK41" i="1"/>
  <c r="AK40" i="1"/>
  <c r="AK39" i="1"/>
  <c r="AK38" i="1"/>
  <c r="AO38" i="1" s="1"/>
  <c r="AP38" i="1" s="1"/>
  <c r="AQ38" i="1" s="1"/>
  <c r="AK37" i="1"/>
  <c r="AK36" i="1"/>
  <c r="AK35" i="1"/>
  <c r="AK34" i="1"/>
  <c r="AO34" i="1" s="1"/>
  <c r="AP34" i="1" s="1"/>
  <c r="AQ34" i="1" s="1"/>
  <c r="AK33" i="1"/>
  <c r="AK32" i="1"/>
  <c r="AK31" i="1"/>
  <c r="AK30" i="1"/>
  <c r="AO30" i="1" s="1"/>
  <c r="AP30" i="1" s="1"/>
  <c r="AQ30" i="1" s="1"/>
  <c r="AK29" i="1"/>
  <c r="AK28" i="1"/>
  <c r="AK27" i="1"/>
  <c r="AK26" i="1"/>
  <c r="AO26" i="1" s="1"/>
  <c r="AP26" i="1" s="1"/>
  <c r="AQ26" i="1" s="1"/>
  <c r="AK25" i="1"/>
  <c r="AK24" i="1"/>
  <c r="AK23" i="1"/>
  <c r="AK22" i="1"/>
  <c r="AO22" i="1" s="1"/>
  <c r="AP22" i="1" s="1"/>
  <c r="AQ22" i="1" s="1"/>
  <c r="AK21" i="1"/>
  <c r="AK20" i="1"/>
  <c r="AK19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G35" i="2"/>
  <c r="S215" i="2" l="1"/>
  <c r="R215" i="2"/>
  <c r="AO1883" i="1"/>
  <c r="AP1883" i="1" s="1"/>
  <c r="AQ1883" i="1" s="1"/>
  <c r="AO1891" i="1"/>
  <c r="AP1891" i="1" s="1"/>
  <c r="AQ1891" i="1" s="1"/>
  <c r="AO1899" i="1"/>
  <c r="AP1899" i="1" s="1"/>
  <c r="AQ1899" i="1" s="1"/>
  <c r="AO1907" i="1"/>
  <c r="AP1907" i="1" s="1"/>
  <c r="AQ1907" i="1" s="1"/>
  <c r="AO1915" i="1"/>
  <c r="AP1915" i="1" s="1"/>
  <c r="AQ1915" i="1" s="1"/>
  <c r="AO1923" i="1"/>
  <c r="AP1923" i="1" s="1"/>
  <c r="AQ1923" i="1" s="1"/>
  <c r="AO1931" i="1"/>
  <c r="AP1931" i="1" s="1"/>
  <c r="AQ1931" i="1" s="1"/>
  <c r="AO1939" i="1"/>
  <c r="AP1939" i="1" s="1"/>
  <c r="AQ1939" i="1" s="1"/>
  <c r="AO1947" i="1"/>
  <c r="AO1955" i="1"/>
  <c r="AO1963" i="1"/>
  <c r="AO1971" i="1"/>
  <c r="AP1971" i="1" s="1"/>
  <c r="AQ1971" i="1" s="1"/>
  <c r="AO1979" i="1"/>
  <c r="AP1979" i="1" s="1"/>
  <c r="AQ1979" i="1" s="1"/>
  <c r="AO1987" i="1"/>
  <c r="AP1987" i="1" s="1"/>
  <c r="AQ1987" i="1" s="1"/>
  <c r="AO1995" i="1"/>
  <c r="AP1995" i="1" s="1"/>
  <c r="AQ1995" i="1" s="1"/>
  <c r="AO2003" i="1"/>
  <c r="AP2003" i="1" s="1"/>
  <c r="AQ2003" i="1" s="1"/>
  <c r="AO2011" i="1"/>
  <c r="AP2011" i="1" s="1"/>
  <c r="AQ2011" i="1" s="1"/>
  <c r="AO2019" i="1"/>
  <c r="AP2019" i="1" s="1"/>
  <c r="AQ2019" i="1" s="1"/>
  <c r="AO2027" i="1"/>
  <c r="AP2027" i="1" s="1"/>
  <c r="AQ2027" i="1" s="1"/>
  <c r="AO2035" i="1"/>
  <c r="AP2035" i="1" s="1"/>
  <c r="AQ2035" i="1" s="1"/>
  <c r="AO2043" i="1"/>
  <c r="AP2043" i="1" s="1"/>
  <c r="AQ2043" i="1" s="1"/>
  <c r="AO2051" i="1"/>
  <c r="AP2051" i="1" s="1"/>
  <c r="AQ2051" i="1" s="1"/>
  <c r="AO2059" i="1"/>
  <c r="AP2059" i="1" s="1"/>
  <c r="AQ2059" i="1" s="1"/>
  <c r="AO2067" i="1"/>
  <c r="AP2067" i="1" s="1"/>
  <c r="AQ2067" i="1" s="1"/>
  <c r="AO2075" i="1"/>
  <c r="AP2075" i="1" s="1"/>
  <c r="AQ2075" i="1" s="1"/>
  <c r="AO2083" i="1"/>
  <c r="AP2083" i="1" s="1"/>
  <c r="AQ2083" i="1" s="1"/>
  <c r="AO2091" i="1"/>
  <c r="AP2091" i="1" s="1"/>
  <c r="AQ2091" i="1" s="1"/>
  <c r="AO2099" i="1"/>
  <c r="AP2099" i="1" s="1"/>
  <c r="AQ2099" i="1" s="1"/>
  <c r="AO2107" i="1"/>
  <c r="AP2107" i="1" s="1"/>
  <c r="AQ2107" i="1" s="1"/>
  <c r="AO2115" i="1"/>
  <c r="AP2115" i="1" s="1"/>
  <c r="AQ2115" i="1" s="1"/>
  <c r="AO2123" i="1"/>
  <c r="AP2123" i="1" s="1"/>
  <c r="AQ2123" i="1" s="1"/>
  <c r="AO2131" i="1"/>
  <c r="AP2131" i="1" s="1"/>
  <c r="AQ2131" i="1" s="1"/>
  <c r="AO2139" i="1"/>
  <c r="AP2139" i="1" s="1"/>
  <c r="AQ2139" i="1" s="1"/>
  <c r="AO2147" i="1"/>
  <c r="AP2147" i="1" s="1"/>
  <c r="AQ2147" i="1" s="1"/>
  <c r="AO2155" i="1"/>
  <c r="AP2155" i="1" s="1"/>
  <c r="AQ2155" i="1" s="1"/>
  <c r="AO2163" i="1"/>
  <c r="AP2163" i="1" s="1"/>
  <c r="AQ2163" i="1" s="1"/>
  <c r="AO2171" i="1"/>
  <c r="AP2171" i="1" s="1"/>
  <c r="AQ2171" i="1" s="1"/>
  <c r="AO2179" i="1"/>
  <c r="AP2179" i="1" s="1"/>
  <c r="AQ2179" i="1" s="1"/>
  <c r="AO2187" i="1"/>
  <c r="AP2187" i="1" s="1"/>
  <c r="AQ2187" i="1" s="1"/>
  <c r="AO2195" i="1"/>
  <c r="AP2195" i="1" s="1"/>
  <c r="AQ2195" i="1" s="1"/>
  <c r="AO2203" i="1"/>
  <c r="AP2203" i="1" s="1"/>
  <c r="AQ2203" i="1" s="1"/>
  <c r="AO2211" i="1"/>
  <c r="AP2211" i="1" s="1"/>
  <c r="AQ2211" i="1" s="1"/>
  <c r="AO2219" i="1"/>
  <c r="AP2219" i="1" s="1"/>
  <c r="AQ2219" i="1" s="1"/>
  <c r="AO2227" i="1"/>
  <c r="AP2227" i="1" s="1"/>
  <c r="AQ2227" i="1" s="1"/>
  <c r="AO2235" i="1"/>
  <c r="AP2235" i="1" s="1"/>
  <c r="AQ2235" i="1" s="1"/>
  <c r="AO2243" i="1"/>
  <c r="AP2243" i="1" s="1"/>
  <c r="AQ2243" i="1" s="1"/>
  <c r="AO2251" i="1"/>
  <c r="AP2251" i="1" s="1"/>
  <c r="AQ2251" i="1" s="1"/>
  <c r="AO2259" i="1"/>
  <c r="AP2259" i="1" s="1"/>
  <c r="AQ2259" i="1" s="1"/>
  <c r="AO2267" i="1"/>
  <c r="AO2275" i="1"/>
  <c r="AP2275" i="1" s="1"/>
  <c r="AQ2275" i="1" s="1"/>
  <c r="AO2283" i="1"/>
  <c r="AP2283" i="1" s="1"/>
  <c r="AQ2283" i="1" s="1"/>
  <c r="AO2291" i="1"/>
  <c r="AP2291" i="1" s="1"/>
  <c r="AQ2291" i="1" s="1"/>
  <c r="AO2299" i="1"/>
  <c r="AP2299" i="1" s="1"/>
  <c r="AQ2299" i="1" s="1"/>
  <c r="AO2307" i="1"/>
  <c r="AO2315" i="1"/>
  <c r="AP2315" i="1" s="1"/>
  <c r="AQ2315" i="1" s="1"/>
  <c r="AO2323" i="1"/>
  <c r="AP2323" i="1" s="1"/>
  <c r="AQ2323" i="1" s="1"/>
  <c r="AO2331" i="1"/>
  <c r="AP2331" i="1" s="1"/>
  <c r="AQ2331" i="1" s="1"/>
  <c r="AO2339" i="1"/>
  <c r="AP2339" i="1" s="1"/>
  <c r="AQ2339" i="1" s="1"/>
  <c r="AO2347" i="1"/>
  <c r="AP2347" i="1" s="1"/>
  <c r="AQ2347" i="1" s="1"/>
  <c r="AO2355" i="1"/>
  <c r="AP2355" i="1" s="1"/>
  <c r="AQ2355" i="1" s="1"/>
  <c r="AO2363" i="1"/>
  <c r="AP2363" i="1" s="1"/>
  <c r="AQ2363" i="1" s="1"/>
  <c r="AO2371" i="1"/>
  <c r="AP2371" i="1" s="1"/>
  <c r="AQ2371" i="1" s="1"/>
  <c r="AO2379" i="1"/>
  <c r="AP2379" i="1" s="1"/>
  <c r="AQ2379" i="1" s="1"/>
  <c r="AO2387" i="1"/>
  <c r="AP2387" i="1" s="1"/>
  <c r="AQ2387" i="1" s="1"/>
  <c r="AO2395" i="1"/>
  <c r="AP2395" i="1" s="1"/>
  <c r="AQ2395" i="1" s="1"/>
  <c r="AO2403" i="1"/>
  <c r="AP2403" i="1" s="1"/>
  <c r="AQ2403" i="1" s="1"/>
  <c r="AO2411" i="1"/>
  <c r="AP2411" i="1" s="1"/>
  <c r="AQ2411" i="1" s="1"/>
  <c r="AO2419" i="1"/>
  <c r="AO2427" i="1"/>
  <c r="AP2427" i="1" s="1"/>
  <c r="AQ2427" i="1" s="1"/>
  <c r="AO2435" i="1"/>
  <c r="AP2435" i="1" s="1"/>
  <c r="AQ2435" i="1" s="1"/>
  <c r="AO2443" i="1"/>
  <c r="AP2443" i="1" s="1"/>
  <c r="AQ2443" i="1" s="1"/>
  <c r="AO2451" i="1"/>
  <c r="AP2451" i="1" s="1"/>
  <c r="AQ2451" i="1" s="1"/>
  <c r="AO2459" i="1"/>
  <c r="AP2459" i="1" s="1"/>
  <c r="AQ2459" i="1" s="1"/>
  <c r="AO2467" i="1"/>
  <c r="AP2467" i="1" s="1"/>
  <c r="AQ2467" i="1" s="1"/>
  <c r="AO2475" i="1"/>
  <c r="AP2475" i="1" s="1"/>
  <c r="AQ2475" i="1" s="1"/>
  <c r="AO2483" i="1"/>
  <c r="AP2483" i="1" s="1"/>
  <c r="AQ2483" i="1" s="1"/>
  <c r="AO2491" i="1"/>
  <c r="AP2491" i="1" s="1"/>
  <c r="AQ2491" i="1" s="1"/>
  <c r="AO2499" i="1"/>
  <c r="AP2499" i="1" s="1"/>
  <c r="AQ2499" i="1" s="1"/>
  <c r="AO2507" i="1"/>
  <c r="AP2507" i="1" s="1"/>
  <c r="AQ2507" i="1" s="1"/>
  <c r="AO2515" i="1"/>
  <c r="AP2515" i="1" s="1"/>
  <c r="AQ2515" i="1" s="1"/>
  <c r="AO2523" i="1"/>
  <c r="AP2523" i="1" s="1"/>
  <c r="AQ2523" i="1" s="1"/>
  <c r="AO2531" i="1"/>
  <c r="AP2531" i="1" s="1"/>
  <c r="AQ2531" i="1" s="1"/>
  <c r="AO2539" i="1"/>
  <c r="AP2539" i="1" s="1"/>
  <c r="AQ2539" i="1" s="1"/>
  <c r="AO2547" i="1"/>
  <c r="AP2547" i="1" s="1"/>
  <c r="AQ2547" i="1" s="1"/>
  <c r="AO2555" i="1"/>
  <c r="AP2555" i="1" s="1"/>
  <c r="AQ2555" i="1" s="1"/>
  <c r="AO2563" i="1"/>
  <c r="AP2563" i="1" s="1"/>
  <c r="AQ2563" i="1" s="1"/>
  <c r="AO2571" i="1"/>
  <c r="AP2571" i="1" s="1"/>
  <c r="AQ2571" i="1" s="1"/>
  <c r="AO2579" i="1"/>
  <c r="AP2579" i="1" s="1"/>
  <c r="AQ2579" i="1" s="1"/>
  <c r="AO2587" i="1"/>
  <c r="AP2587" i="1" s="1"/>
  <c r="AQ2587" i="1" s="1"/>
  <c r="AO2595" i="1"/>
  <c r="AP2595" i="1" s="1"/>
  <c r="AQ2595" i="1" s="1"/>
  <c r="AO2603" i="1"/>
  <c r="AP2603" i="1" s="1"/>
  <c r="AQ2603" i="1" s="1"/>
  <c r="AO2611" i="1"/>
  <c r="AP2611" i="1" s="1"/>
  <c r="AQ2611" i="1" s="1"/>
  <c r="AO2619" i="1"/>
  <c r="AP2619" i="1" s="1"/>
  <c r="AQ2619" i="1" s="1"/>
  <c r="AO2627" i="1"/>
  <c r="AP2627" i="1" s="1"/>
  <c r="AQ2627" i="1" s="1"/>
  <c r="AO2635" i="1"/>
  <c r="AP2635" i="1" s="1"/>
  <c r="AQ2635" i="1" s="1"/>
  <c r="AO2643" i="1"/>
  <c r="AP2643" i="1" s="1"/>
  <c r="AQ2643" i="1" s="1"/>
  <c r="AO2651" i="1"/>
  <c r="AP2651" i="1" s="1"/>
  <c r="AQ2651" i="1" s="1"/>
  <c r="AO2659" i="1"/>
  <c r="AP2659" i="1" s="1"/>
  <c r="AQ2659" i="1" s="1"/>
  <c r="AO2667" i="1"/>
  <c r="AP2667" i="1" s="1"/>
  <c r="AQ2667" i="1" s="1"/>
  <c r="AO2675" i="1"/>
  <c r="AP2675" i="1" s="1"/>
  <c r="AQ2675" i="1" s="1"/>
  <c r="AO2683" i="1"/>
  <c r="AP2683" i="1" s="1"/>
  <c r="AQ2683" i="1" s="1"/>
  <c r="AO2691" i="1"/>
  <c r="AP2691" i="1" s="1"/>
  <c r="AQ2691" i="1" s="1"/>
  <c r="AO2699" i="1"/>
  <c r="AP2699" i="1" s="1"/>
  <c r="AQ2699" i="1" s="1"/>
  <c r="AO2707" i="1"/>
  <c r="AP2707" i="1" s="1"/>
  <c r="AQ2707" i="1" s="1"/>
  <c r="AO2715" i="1"/>
  <c r="AP2715" i="1" s="1"/>
  <c r="AQ2715" i="1" s="1"/>
  <c r="AO2723" i="1"/>
  <c r="AP2723" i="1" s="1"/>
  <c r="AQ2723" i="1" s="1"/>
  <c r="AO2731" i="1"/>
  <c r="AP2731" i="1" s="1"/>
  <c r="AQ2731" i="1" s="1"/>
  <c r="AO2739" i="1"/>
  <c r="AP2739" i="1" s="1"/>
  <c r="AQ2739" i="1" s="1"/>
  <c r="AO2747" i="1"/>
  <c r="AP2747" i="1" s="1"/>
  <c r="AQ2747" i="1" s="1"/>
  <c r="AO2755" i="1"/>
  <c r="AP2755" i="1" s="1"/>
  <c r="AQ2755" i="1" s="1"/>
  <c r="AO2763" i="1"/>
  <c r="AP2763" i="1" s="1"/>
  <c r="AQ2763" i="1" s="1"/>
  <c r="AO2771" i="1"/>
  <c r="AP2771" i="1" s="1"/>
  <c r="AQ2771" i="1" s="1"/>
  <c r="AO2779" i="1"/>
  <c r="AP2779" i="1" s="1"/>
  <c r="AQ2779" i="1" s="1"/>
  <c r="AO2787" i="1"/>
  <c r="AP2787" i="1" s="1"/>
  <c r="AQ2787" i="1" s="1"/>
  <c r="AO2795" i="1"/>
  <c r="AP2795" i="1" s="1"/>
  <c r="AQ2795" i="1" s="1"/>
  <c r="AO2803" i="1"/>
  <c r="AO2811" i="1"/>
  <c r="AO2819" i="1"/>
  <c r="AP2819" i="1" s="1"/>
  <c r="AQ2819" i="1" s="1"/>
  <c r="AO2827" i="1"/>
  <c r="AP2827" i="1" s="1"/>
  <c r="AQ2827" i="1" s="1"/>
  <c r="AO2835" i="1"/>
  <c r="AP2835" i="1" s="1"/>
  <c r="AQ2835" i="1" s="1"/>
  <c r="AO2843" i="1"/>
  <c r="AP2843" i="1" s="1"/>
  <c r="AQ2843" i="1" s="1"/>
  <c r="AO2851" i="1"/>
  <c r="AP2851" i="1" s="1"/>
  <c r="AQ2851" i="1" s="1"/>
  <c r="AO2859" i="1"/>
  <c r="AP2859" i="1" s="1"/>
  <c r="AQ2859" i="1" s="1"/>
  <c r="AO2867" i="1"/>
  <c r="AP2867" i="1" s="1"/>
  <c r="AQ2867" i="1" s="1"/>
  <c r="AO2875" i="1"/>
  <c r="AP2875" i="1" s="1"/>
  <c r="AQ2875" i="1" s="1"/>
  <c r="AO2883" i="1"/>
  <c r="AP2883" i="1" s="1"/>
  <c r="AQ2883" i="1" s="1"/>
  <c r="AO2891" i="1"/>
  <c r="AP2891" i="1" s="1"/>
  <c r="AQ2891" i="1" s="1"/>
  <c r="AO2899" i="1"/>
  <c r="AP2899" i="1" s="1"/>
  <c r="AQ2899" i="1" s="1"/>
  <c r="AO2907" i="1"/>
  <c r="AP2907" i="1" s="1"/>
  <c r="AQ2907" i="1" s="1"/>
  <c r="AO2915" i="1"/>
  <c r="AP2915" i="1" s="1"/>
  <c r="AQ2915" i="1" s="1"/>
  <c r="AO2923" i="1"/>
  <c r="AP2923" i="1" s="1"/>
  <c r="AQ2923" i="1" s="1"/>
  <c r="AO2931" i="1"/>
  <c r="AP2931" i="1" s="1"/>
  <c r="AQ2931" i="1" s="1"/>
  <c r="AO2939" i="1"/>
  <c r="AP2939" i="1" s="1"/>
  <c r="AQ2939" i="1" s="1"/>
  <c r="AO2947" i="1"/>
  <c r="AP2947" i="1" s="1"/>
  <c r="AQ2947" i="1" s="1"/>
  <c r="AO2955" i="1"/>
  <c r="AP2955" i="1" s="1"/>
  <c r="AQ2955" i="1" s="1"/>
  <c r="AO2963" i="1"/>
  <c r="AP2963" i="1" s="1"/>
  <c r="AQ2963" i="1" s="1"/>
  <c r="AO2971" i="1"/>
  <c r="AP2971" i="1" s="1"/>
  <c r="AQ2971" i="1" s="1"/>
  <c r="AO2979" i="1"/>
  <c r="AP2979" i="1" s="1"/>
  <c r="AQ2979" i="1" s="1"/>
  <c r="AO2987" i="1"/>
  <c r="AP2987" i="1" s="1"/>
  <c r="AQ2987" i="1" s="1"/>
  <c r="AO2995" i="1"/>
  <c r="AP2995" i="1" s="1"/>
  <c r="AQ2995" i="1" s="1"/>
  <c r="AO3003" i="1"/>
  <c r="AO3011" i="1"/>
  <c r="AO3019" i="1"/>
  <c r="AP3019" i="1" s="1"/>
  <c r="AQ3019" i="1" s="1"/>
  <c r="AO3027" i="1"/>
  <c r="AP3027" i="1" s="1"/>
  <c r="AQ3027" i="1" s="1"/>
  <c r="AO3035" i="1"/>
  <c r="AP3035" i="1" s="1"/>
  <c r="AQ3035" i="1" s="1"/>
  <c r="AO3051" i="1"/>
  <c r="AP3051" i="1" s="1"/>
  <c r="AQ3051" i="1" s="1"/>
  <c r="AO3059" i="1"/>
  <c r="AP3059" i="1" s="1"/>
  <c r="AQ3059" i="1" s="1"/>
  <c r="AO3067" i="1"/>
  <c r="AP3067" i="1" s="1"/>
  <c r="AQ3067" i="1" s="1"/>
  <c r="AO3075" i="1"/>
  <c r="AP3075" i="1" s="1"/>
  <c r="AQ3075" i="1" s="1"/>
  <c r="AO3083" i="1"/>
  <c r="AP3083" i="1" s="1"/>
  <c r="AQ3083" i="1" s="1"/>
  <c r="AO3091" i="1"/>
  <c r="AP3091" i="1" s="1"/>
  <c r="AQ3091" i="1" s="1"/>
  <c r="AO3099" i="1"/>
  <c r="AO3107" i="1"/>
  <c r="AP3107" i="1" s="1"/>
  <c r="AQ3107" i="1" s="1"/>
  <c r="AO3115" i="1"/>
  <c r="AP3115" i="1" s="1"/>
  <c r="AQ3115" i="1" s="1"/>
  <c r="AO3123" i="1"/>
  <c r="AP3123" i="1" s="1"/>
  <c r="AQ3123" i="1" s="1"/>
  <c r="AO3131" i="1"/>
  <c r="AP3131" i="1" s="1"/>
  <c r="AQ3131" i="1" s="1"/>
  <c r="AO3147" i="1"/>
  <c r="AP3147" i="1" s="1"/>
  <c r="AQ3147" i="1" s="1"/>
  <c r="AO3155" i="1"/>
  <c r="AP3155" i="1" s="1"/>
  <c r="AQ3155" i="1" s="1"/>
  <c r="AO3163" i="1"/>
  <c r="AP3163" i="1" s="1"/>
  <c r="AQ3163" i="1" s="1"/>
  <c r="AO3171" i="1"/>
  <c r="AP3171" i="1" s="1"/>
  <c r="AQ3171" i="1" s="1"/>
  <c r="AO3179" i="1"/>
  <c r="AP3179" i="1" s="1"/>
  <c r="AQ3179" i="1" s="1"/>
  <c r="AO3187" i="1"/>
  <c r="AP3187" i="1" s="1"/>
  <c r="AQ3187" i="1" s="1"/>
  <c r="AO3195" i="1"/>
  <c r="AP3195" i="1" s="1"/>
  <c r="AQ3195" i="1" s="1"/>
  <c r="AO3203" i="1"/>
  <c r="AP3203" i="1" s="1"/>
  <c r="AQ3203" i="1" s="1"/>
  <c r="AO3211" i="1"/>
  <c r="AP3211" i="1" s="1"/>
  <c r="AQ3211" i="1" s="1"/>
  <c r="AO3219" i="1"/>
  <c r="AP3219" i="1" s="1"/>
  <c r="AQ3219" i="1" s="1"/>
  <c r="AO3227" i="1"/>
  <c r="AP3227" i="1" s="1"/>
  <c r="AQ3227" i="1" s="1"/>
  <c r="AO3235" i="1"/>
  <c r="AP3235" i="1" s="1"/>
  <c r="AQ3235" i="1" s="1"/>
  <c r="AO3243" i="1"/>
  <c r="AP3243" i="1" s="1"/>
  <c r="AQ3243" i="1" s="1"/>
  <c r="AO3251" i="1"/>
  <c r="AP3251" i="1" s="1"/>
  <c r="AQ3251" i="1" s="1"/>
  <c r="AO3259" i="1"/>
  <c r="AP3259" i="1" s="1"/>
  <c r="AQ3259" i="1" s="1"/>
  <c r="AO3267" i="1"/>
  <c r="AP3267" i="1" s="1"/>
  <c r="AQ3267" i="1" s="1"/>
  <c r="AO3275" i="1"/>
  <c r="AP3275" i="1" s="1"/>
  <c r="AQ3275" i="1" s="1"/>
  <c r="AO3283" i="1"/>
  <c r="AP3283" i="1" s="1"/>
  <c r="AQ3283" i="1" s="1"/>
  <c r="AO3291" i="1"/>
  <c r="AP3291" i="1" s="1"/>
  <c r="AQ3291" i="1" s="1"/>
  <c r="AO3299" i="1"/>
  <c r="AP3299" i="1" s="1"/>
  <c r="AQ3299" i="1" s="1"/>
  <c r="AO3307" i="1"/>
  <c r="AP3307" i="1" s="1"/>
  <c r="AQ3307" i="1" s="1"/>
  <c r="AO3315" i="1"/>
  <c r="AP3315" i="1" s="1"/>
  <c r="AQ3315" i="1" s="1"/>
  <c r="AO3323" i="1"/>
  <c r="AP3323" i="1" s="1"/>
  <c r="AQ3323" i="1" s="1"/>
  <c r="AO3331" i="1"/>
  <c r="AP3331" i="1" s="1"/>
  <c r="AQ3331" i="1" s="1"/>
  <c r="AO3339" i="1"/>
  <c r="AP3339" i="1" s="1"/>
  <c r="AQ3339" i="1" s="1"/>
  <c r="AO3347" i="1"/>
  <c r="AP3347" i="1" s="1"/>
  <c r="AQ3347" i="1" s="1"/>
  <c r="AO3355" i="1"/>
  <c r="AP3355" i="1" s="1"/>
  <c r="AQ3355" i="1" s="1"/>
  <c r="AO3363" i="1"/>
  <c r="AP3363" i="1" s="1"/>
  <c r="AQ3363" i="1" s="1"/>
  <c r="AO3371" i="1"/>
  <c r="AP3371" i="1" s="1"/>
  <c r="AQ3371" i="1" s="1"/>
  <c r="AO3379" i="1"/>
  <c r="AP3379" i="1" s="1"/>
  <c r="AQ3379" i="1" s="1"/>
  <c r="AO3387" i="1"/>
  <c r="AP3387" i="1" s="1"/>
  <c r="AQ3387" i="1" s="1"/>
  <c r="AO3395" i="1"/>
  <c r="AP3395" i="1" s="1"/>
  <c r="AQ3395" i="1" s="1"/>
  <c r="AO3403" i="1"/>
  <c r="AP3403" i="1" s="1"/>
  <c r="AQ3403" i="1" s="1"/>
  <c r="AO3411" i="1"/>
  <c r="AP3411" i="1" s="1"/>
  <c r="AQ3411" i="1" s="1"/>
  <c r="AO3419" i="1"/>
  <c r="AP3419" i="1" s="1"/>
  <c r="AQ3419" i="1" s="1"/>
  <c r="AO3427" i="1"/>
  <c r="AP3427" i="1" s="1"/>
  <c r="AQ3427" i="1" s="1"/>
  <c r="AO3435" i="1"/>
  <c r="AP3435" i="1" s="1"/>
  <c r="AQ3435" i="1" s="1"/>
  <c r="AO3443" i="1"/>
  <c r="AP3443" i="1" s="1"/>
  <c r="AQ3443" i="1" s="1"/>
  <c r="AO3451" i="1"/>
  <c r="AP3451" i="1" s="1"/>
  <c r="AQ3451" i="1" s="1"/>
  <c r="AO3459" i="1"/>
  <c r="AP3459" i="1" s="1"/>
  <c r="AQ3459" i="1" s="1"/>
  <c r="AO3467" i="1"/>
  <c r="AP3467" i="1" s="1"/>
  <c r="AQ3467" i="1" s="1"/>
  <c r="AO3475" i="1"/>
  <c r="AP3475" i="1" s="1"/>
  <c r="AQ3475" i="1" s="1"/>
  <c r="AO3483" i="1"/>
  <c r="AP3483" i="1" s="1"/>
  <c r="AQ3483" i="1" s="1"/>
  <c r="AO3491" i="1"/>
  <c r="AP3491" i="1" s="1"/>
  <c r="AQ3491" i="1" s="1"/>
  <c r="AO3499" i="1"/>
  <c r="AP3499" i="1" s="1"/>
  <c r="AQ3499" i="1" s="1"/>
  <c r="AO3507" i="1"/>
  <c r="AP3507" i="1" s="1"/>
  <c r="AQ3507" i="1" s="1"/>
  <c r="AO3515" i="1"/>
  <c r="AP3515" i="1" s="1"/>
  <c r="AQ3515" i="1" s="1"/>
  <c r="AO3523" i="1"/>
  <c r="AP3523" i="1" s="1"/>
  <c r="AQ3523" i="1" s="1"/>
  <c r="AO3531" i="1"/>
  <c r="AP3531" i="1" s="1"/>
  <c r="AQ3531" i="1" s="1"/>
  <c r="AO3539" i="1"/>
  <c r="AP3539" i="1" s="1"/>
  <c r="AQ3539" i="1" s="1"/>
  <c r="AO3547" i="1"/>
  <c r="AP3547" i="1" s="1"/>
  <c r="AQ3547" i="1" s="1"/>
  <c r="AO3555" i="1"/>
  <c r="AP3555" i="1" s="1"/>
  <c r="AQ3555" i="1" s="1"/>
  <c r="AO3563" i="1"/>
  <c r="AP3563" i="1" s="1"/>
  <c r="AQ3563" i="1" s="1"/>
  <c r="AO3571" i="1"/>
  <c r="AP3571" i="1" s="1"/>
  <c r="AQ3571" i="1" s="1"/>
  <c r="AO3579" i="1"/>
  <c r="AP3579" i="1" s="1"/>
  <c r="AQ3579" i="1" s="1"/>
  <c r="AO3587" i="1"/>
  <c r="AP3587" i="1" s="1"/>
  <c r="AQ3587" i="1" s="1"/>
  <c r="AO3595" i="1"/>
  <c r="AP3595" i="1" s="1"/>
  <c r="AQ3595" i="1" s="1"/>
  <c r="AO3603" i="1"/>
  <c r="AP3603" i="1" s="1"/>
  <c r="AQ3603" i="1" s="1"/>
  <c r="AO3611" i="1"/>
  <c r="AP3611" i="1" s="1"/>
  <c r="AQ3611" i="1" s="1"/>
  <c r="AO3619" i="1"/>
  <c r="AP3619" i="1" s="1"/>
  <c r="AQ3619" i="1" s="1"/>
  <c r="AO3627" i="1"/>
  <c r="AP3627" i="1" s="1"/>
  <c r="AQ3627" i="1" s="1"/>
  <c r="AO3635" i="1"/>
  <c r="AP3635" i="1" s="1"/>
  <c r="AQ3635" i="1" s="1"/>
  <c r="AO3643" i="1"/>
  <c r="AP3643" i="1" s="1"/>
  <c r="AQ3643" i="1" s="1"/>
  <c r="AO3651" i="1"/>
  <c r="AP3651" i="1" s="1"/>
  <c r="AQ3651" i="1" s="1"/>
  <c r="AO3659" i="1"/>
  <c r="AP3659" i="1" s="1"/>
  <c r="AQ3659" i="1" s="1"/>
  <c r="AO3667" i="1"/>
  <c r="AP3667" i="1" s="1"/>
  <c r="AQ3667" i="1" s="1"/>
  <c r="AO3675" i="1"/>
  <c r="AP3675" i="1" s="1"/>
  <c r="AQ3675" i="1" s="1"/>
  <c r="AO3683" i="1"/>
  <c r="AP3683" i="1" s="1"/>
  <c r="AQ3683" i="1" s="1"/>
  <c r="AO3691" i="1"/>
  <c r="AP3691" i="1" s="1"/>
  <c r="AQ3691" i="1" s="1"/>
  <c r="AO3699" i="1"/>
  <c r="AP3699" i="1" s="1"/>
  <c r="AQ3699" i="1" s="1"/>
  <c r="AO3707" i="1"/>
  <c r="AP3707" i="1" s="1"/>
  <c r="AQ3707" i="1" s="1"/>
  <c r="AO3715" i="1"/>
  <c r="AP3715" i="1" s="1"/>
  <c r="AQ3715" i="1" s="1"/>
  <c r="AO3723" i="1"/>
  <c r="AP3723" i="1" s="1"/>
  <c r="AQ3723" i="1" s="1"/>
  <c r="AO3731" i="1"/>
  <c r="AP3731" i="1" s="1"/>
  <c r="AQ3731" i="1" s="1"/>
  <c r="AO3739" i="1"/>
  <c r="AP3739" i="1" s="1"/>
  <c r="AQ3739" i="1" s="1"/>
  <c r="AO3747" i="1"/>
  <c r="AP3747" i="1" s="1"/>
  <c r="AQ3747" i="1" s="1"/>
  <c r="AO3755" i="1"/>
  <c r="AP3755" i="1" s="1"/>
  <c r="AQ3755" i="1" s="1"/>
  <c r="AO3763" i="1"/>
  <c r="AP3763" i="1" s="1"/>
  <c r="AQ3763" i="1" s="1"/>
  <c r="AO3771" i="1"/>
  <c r="AP3771" i="1" s="1"/>
  <c r="AQ3771" i="1" s="1"/>
  <c r="AO3779" i="1"/>
  <c r="AP3779" i="1" s="1"/>
  <c r="AQ3779" i="1" s="1"/>
  <c r="AO3787" i="1"/>
  <c r="AP3787" i="1" s="1"/>
  <c r="AQ3787" i="1" s="1"/>
  <c r="AO3795" i="1"/>
  <c r="AP3795" i="1" s="1"/>
  <c r="AQ3795" i="1" s="1"/>
  <c r="AO3803" i="1"/>
  <c r="AP3803" i="1" s="1"/>
  <c r="AQ3803" i="1" s="1"/>
  <c r="AO3811" i="1"/>
  <c r="AP3811" i="1" s="1"/>
  <c r="AQ3811" i="1" s="1"/>
  <c r="AO3819" i="1"/>
  <c r="AP3819" i="1" s="1"/>
  <c r="AQ3819" i="1" s="1"/>
  <c r="AO3827" i="1"/>
  <c r="AP3827" i="1" s="1"/>
  <c r="AQ3827" i="1" s="1"/>
  <c r="AO3835" i="1"/>
  <c r="AP3835" i="1" s="1"/>
  <c r="AQ3835" i="1" s="1"/>
  <c r="AO3843" i="1"/>
  <c r="AP3843" i="1" s="1"/>
  <c r="AQ3843" i="1" s="1"/>
  <c r="AO3851" i="1"/>
  <c r="AP3851" i="1" s="1"/>
  <c r="AQ3851" i="1" s="1"/>
  <c r="AO3859" i="1"/>
  <c r="AP3859" i="1" s="1"/>
  <c r="AQ3859" i="1" s="1"/>
  <c r="AO3867" i="1"/>
  <c r="AP3867" i="1" s="1"/>
  <c r="AQ3867" i="1" s="1"/>
  <c r="AO3875" i="1"/>
  <c r="AP3875" i="1" s="1"/>
  <c r="AQ3875" i="1" s="1"/>
  <c r="AO3883" i="1"/>
  <c r="AP3883" i="1" s="1"/>
  <c r="AQ3883" i="1" s="1"/>
  <c r="AO3891" i="1"/>
  <c r="AP3891" i="1" s="1"/>
  <c r="AQ3891" i="1" s="1"/>
  <c r="AO3899" i="1"/>
  <c r="AP3899" i="1" s="1"/>
  <c r="AQ3899" i="1" s="1"/>
  <c r="AO3907" i="1"/>
  <c r="AP3907" i="1" s="1"/>
  <c r="AQ3907" i="1" s="1"/>
  <c r="AO3915" i="1"/>
  <c r="AP3915" i="1" s="1"/>
  <c r="AQ3915" i="1" s="1"/>
  <c r="AO3923" i="1"/>
  <c r="AP3923" i="1" s="1"/>
  <c r="AQ3923" i="1" s="1"/>
  <c r="AO3931" i="1"/>
  <c r="AP3931" i="1" s="1"/>
  <c r="AQ3931" i="1" s="1"/>
  <c r="AO3939" i="1"/>
  <c r="AP3939" i="1" s="1"/>
  <c r="AQ3939" i="1" s="1"/>
  <c r="AO3947" i="1"/>
  <c r="AP3947" i="1" s="1"/>
  <c r="AQ3947" i="1" s="1"/>
  <c r="AO3955" i="1"/>
  <c r="AP3955" i="1" s="1"/>
  <c r="AQ3955" i="1" s="1"/>
  <c r="AO3963" i="1"/>
  <c r="AP3963" i="1" s="1"/>
  <c r="AQ3963" i="1" s="1"/>
  <c r="AO3971" i="1"/>
  <c r="AP3971" i="1" s="1"/>
  <c r="AQ3971" i="1" s="1"/>
  <c r="AO3979" i="1"/>
  <c r="AP3979" i="1" s="1"/>
  <c r="AQ3979" i="1" s="1"/>
  <c r="AO3987" i="1"/>
  <c r="AP3987" i="1" s="1"/>
  <c r="AQ3987" i="1" s="1"/>
  <c r="AO3995" i="1"/>
  <c r="AP3995" i="1" s="1"/>
  <c r="AQ3995" i="1" s="1"/>
  <c r="AO4003" i="1"/>
  <c r="AP4003" i="1" s="1"/>
  <c r="AQ4003" i="1" s="1"/>
  <c r="AO4011" i="1"/>
  <c r="AP4011" i="1" s="1"/>
  <c r="AQ4011" i="1" s="1"/>
  <c r="AO4019" i="1"/>
  <c r="AP4019" i="1" s="1"/>
  <c r="AQ4019" i="1" s="1"/>
  <c r="AO4027" i="1"/>
  <c r="AP4027" i="1" s="1"/>
  <c r="AQ4027" i="1" s="1"/>
  <c r="AO4035" i="1"/>
  <c r="AP4035" i="1" s="1"/>
  <c r="AQ4035" i="1" s="1"/>
  <c r="AO4043" i="1"/>
  <c r="AP4043" i="1" s="1"/>
  <c r="AQ4043" i="1" s="1"/>
  <c r="AO4051" i="1"/>
  <c r="AP4051" i="1" s="1"/>
  <c r="AQ4051" i="1" s="1"/>
  <c r="AO4059" i="1"/>
  <c r="AP4059" i="1" s="1"/>
  <c r="AQ4059" i="1" s="1"/>
  <c r="AO4067" i="1"/>
  <c r="AP4067" i="1" s="1"/>
  <c r="AQ4067" i="1" s="1"/>
  <c r="AO4075" i="1"/>
  <c r="AP4075" i="1" s="1"/>
  <c r="AQ4075" i="1" s="1"/>
  <c r="AO4083" i="1"/>
  <c r="AP4083" i="1" s="1"/>
  <c r="AQ4083" i="1" s="1"/>
  <c r="AO4091" i="1"/>
  <c r="AP4091" i="1" s="1"/>
  <c r="AQ4091" i="1" s="1"/>
  <c r="AO4099" i="1"/>
  <c r="AP4099" i="1" s="1"/>
  <c r="AQ4099" i="1" s="1"/>
  <c r="AO4107" i="1"/>
  <c r="AP4107" i="1" s="1"/>
  <c r="AQ4107" i="1" s="1"/>
  <c r="AO4115" i="1"/>
  <c r="AP4115" i="1" s="1"/>
  <c r="AQ4115" i="1" s="1"/>
  <c r="AO4123" i="1"/>
  <c r="AP4123" i="1" s="1"/>
  <c r="AQ4123" i="1" s="1"/>
  <c r="AO4131" i="1"/>
  <c r="AP4131" i="1" s="1"/>
  <c r="AQ4131" i="1" s="1"/>
  <c r="AO4139" i="1"/>
  <c r="AP4139" i="1" s="1"/>
  <c r="AQ4139" i="1" s="1"/>
  <c r="AO4147" i="1"/>
  <c r="AP4147" i="1" s="1"/>
  <c r="AQ4147" i="1" s="1"/>
  <c r="AO4155" i="1"/>
  <c r="AP4155" i="1" s="1"/>
  <c r="AQ4155" i="1" s="1"/>
  <c r="AO4163" i="1"/>
  <c r="AP4163" i="1" s="1"/>
  <c r="AQ4163" i="1" s="1"/>
  <c r="AO4171" i="1"/>
  <c r="AP4171" i="1" s="1"/>
  <c r="AQ4171" i="1" s="1"/>
  <c r="AO4179" i="1"/>
  <c r="AP4179" i="1" s="1"/>
  <c r="AQ4179" i="1" s="1"/>
  <c r="AO4187" i="1"/>
  <c r="AP4187" i="1" s="1"/>
  <c r="AQ4187" i="1" s="1"/>
  <c r="AO4195" i="1"/>
  <c r="AP4195" i="1" s="1"/>
  <c r="AQ4195" i="1" s="1"/>
  <c r="AO4203" i="1"/>
  <c r="AP4203" i="1" s="1"/>
  <c r="AQ4203" i="1" s="1"/>
  <c r="AO4211" i="1"/>
  <c r="AP4211" i="1" s="1"/>
  <c r="AQ4211" i="1" s="1"/>
  <c r="AO4219" i="1"/>
  <c r="AP4219" i="1" s="1"/>
  <c r="AQ4219" i="1" s="1"/>
  <c r="AO4227" i="1"/>
  <c r="AP4227" i="1" s="1"/>
  <c r="AQ4227" i="1" s="1"/>
  <c r="AO4235" i="1"/>
  <c r="AP4235" i="1" s="1"/>
  <c r="AQ4235" i="1" s="1"/>
  <c r="AO4243" i="1"/>
  <c r="AP4243" i="1" s="1"/>
  <c r="AQ4243" i="1" s="1"/>
  <c r="AO4251" i="1"/>
  <c r="AP4251" i="1" s="1"/>
  <c r="AQ4251" i="1" s="1"/>
  <c r="AO4259" i="1"/>
  <c r="AP4259" i="1" s="1"/>
  <c r="AQ4259" i="1" s="1"/>
  <c r="AO4267" i="1"/>
  <c r="AP4267" i="1" s="1"/>
  <c r="AQ4267" i="1" s="1"/>
  <c r="AO4275" i="1"/>
  <c r="AP4275" i="1" s="1"/>
  <c r="AQ4275" i="1" s="1"/>
  <c r="AO4283" i="1"/>
  <c r="AP4283" i="1" s="1"/>
  <c r="AQ4283" i="1" s="1"/>
  <c r="AO4291" i="1"/>
  <c r="AP4291" i="1" s="1"/>
  <c r="AQ4291" i="1" s="1"/>
  <c r="AO4299" i="1"/>
  <c r="AP4299" i="1" s="1"/>
  <c r="AQ4299" i="1" s="1"/>
  <c r="AO4307" i="1"/>
  <c r="AP4307" i="1" s="1"/>
  <c r="AQ4307" i="1" s="1"/>
  <c r="AO4315" i="1"/>
  <c r="AP4315" i="1" s="1"/>
  <c r="AQ4315" i="1" s="1"/>
  <c r="AO4323" i="1"/>
  <c r="AP4323" i="1" s="1"/>
  <c r="AQ4323" i="1" s="1"/>
  <c r="AO4331" i="1"/>
  <c r="AP4331" i="1" s="1"/>
  <c r="AQ4331" i="1" s="1"/>
  <c r="AO4339" i="1"/>
  <c r="AP4339" i="1" s="1"/>
  <c r="AQ4339" i="1" s="1"/>
  <c r="AO4347" i="1"/>
  <c r="AP4347" i="1" s="1"/>
  <c r="AQ4347" i="1" s="1"/>
  <c r="AO4355" i="1"/>
  <c r="AP4355" i="1" s="1"/>
  <c r="AQ4355" i="1" s="1"/>
  <c r="AO4363" i="1"/>
  <c r="AP4363" i="1" s="1"/>
  <c r="AQ4363" i="1" s="1"/>
  <c r="AO4371" i="1"/>
  <c r="AP4371" i="1" s="1"/>
  <c r="AQ4371" i="1" s="1"/>
  <c r="AO4379" i="1"/>
  <c r="AP4379" i="1" s="1"/>
  <c r="AQ4379" i="1" s="1"/>
  <c r="AO4387" i="1"/>
  <c r="AP4387" i="1" s="1"/>
  <c r="AQ4387" i="1" s="1"/>
  <c r="AO4395" i="1"/>
  <c r="AP4395" i="1" s="1"/>
  <c r="AQ4395" i="1" s="1"/>
  <c r="AO4403" i="1"/>
  <c r="AP4403" i="1" s="1"/>
  <c r="AQ4403" i="1" s="1"/>
  <c r="AO4411" i="1"/>
  <c r="AP4411" i="1" s="1"/>
  <c r="AQ4411" i="1" s="1"/>
  <c r="AO4419" i="1"/>
  <c r="AP4419" i="1" s="1"/>
  <c r="AQ4419" i="1" s="1"/>
  <c r="AO4427" i="1"/>
  <c r="AP4427" i="1" s="1"/>
  <c r="AQ4427" i="1" s="1"/>
  <c r="AO4435" i="1"/>
  <c r="AP4435" i="1" s="1"/>
  <c r="AQ4435" i="1" s="1"/>
  <c r="AO4443" i="1"/>
  <c r="AP4443" i="1" s="1"/>
  <c r="AQ4443" i="1" s="1"/>
  <c r="AO4451" i="1"/>
  <c r="AP4451" i="1" s="1"/>
  <c r="AQ4451" i="1" s="1"/>
  <c r="AO4459" i="1"/>
  <c r="AP4459" i="1" s="1"/>
  <c r="AQ4459" i="1" s="1"/>
  <c r="AO4467" i="1"/>
  <c r="AP4467" i="1" s="1"/>
  <c r="AQ4467" i="1" s="1"/>
  <c r="AO4475" i="1"/>
  <c r="AP4475" i="1" s="1"/>
  <c r="AQ4475" i="1" s="1"/>
  <c r="AO4483" i="1"/>
  <c r="AP4483" i="1" s="1"/>
  <c r="AQ4483" i="1" s="1"/>
  <c r="AO4491" i="1"/>
  <c r="AP4491" i="1" s="1"/>
  <c r="AQ4491" i="1" s="1"/>
  <c r="AO4499" i="1"/>
  <c r="AP4499" i="1" s="1"/>
  <c r="AQ4499" i="1" s="1"/>
  <c r="AO4507" i="1"/>
  <c r="AP4507" i="1" s="1"/>
  <c r="AQ4507" i="1" s="1"/>
  <c r="AO4515" i="1"/>
  <c r="AP4515" i="1" s="1"/>
  <c r="AQ4515" i="1" s="1"/>
  <c r="AO4523" i="1"/>
  <c r="AP4523" i="1" s="1"/>
  <c r="AQ4523" i="1" s="1"/>
  <c r="AO4531" i="1"/>
  <c r="AP4531" i="1" s="1"/>
  <c r="AQ4531" i="1" s="1"/>
  <c r="AO4539" i="1"/>
  <c r="AP4539" i="1" s="1"/>
  <c r="AQ4539" i="1" s="1"/>
  <c r="AO4547" i="1"/>
  <c r="AP4547" i="1" s="1"/>
  <c r="AQ4547" i="1" s="1"/>
  <c r="AO4555" i="1"/>
  <c r="AP4555" i="1" s="1"/>
  <c r="AQ4555" i="1" s="1"/>
  <c r="AO4563" i="1"/>
  <c r="AP4563" i="1" s="1"/>
  <c r="AQ4563" i="1" s="1"/>
  <c r="AO4571" i="1"/>
  <c r="AP4571" i="1" s="1"/>
  <c r="AQ4571" i="1" s="1"/>
  <c r="AO4579" i="1"/>
  <c r="AP4579" i="1" s="1"/>
  <c r="AQ4579" i="1" s="1"/>
  <c r="AO4587" i="1"/>
  <c r="AP4587" i="1" s="1"/>
  <c r="AQ4587" i="1" s="1"/>
  <c r="AO3" i="1"/>
  <c r="AP3" i="1" s="1"/>
  <c r="AQ3" i="1" s="1"/>
  <c r="AO15" i="1"/>
  <c r="AP15" i="1" s="1"/>
  <c r="AQ15" i="1" s="1"/>
  <c r="AO7" i="1"/>
  <c r="AP7" i="1" s="1"/>
  <c r="AQ7" i="1" s="1"/>
  <c r="AO11" i="1"/>
  <c r="AO6" i="1"/>
  <c r="AO14" i="1"/>
  <c r="AP14" i="1" s="1"/>
  <c r="AQ14" i="1" s="1"/>
  <c r="AO31" i="1"/>
  <c r="AP31" i="1" s="1"/>
  <c r="AQ31" i="1" s="1"/>
  <c r="AO43" i="1"/>
  <c r="AP43" i="1" s="1"/>
  <c r="AQ43" i="1" s="1"/>
  <c r="AO51" i="1"/>
  <c r="AP51" i="1" s="1"/>
  <c r="AQ51" i="1" s="1"/>
  <c r="AO59" i="1"/>
  <c r="AP59" i="1" s="1"/>
  <c r="AQ59" i="1" s="1"/>
  <c r="AO75" i="1"/>
  <c r="AP75" i="1" s="1"/>
  <c r="AQ75" i="1" s="1"/>
  <c r="AO87" i="1"/>
  <c r="AP87" i="1" s="1"/>
  <c r="AQ87" i="1" s="1"/>
  <c r="AO95" i="1"/>
  <c r="AP95" i="1" s="1"/>
  <c r="AQ95" i="1" s="1"/>
  <c r="AO107" i="1"/>
  <c r="AP107" i="1" s="1"/>
  <c r="AQ107" i="1" s="1"/>
  <c r="AO119" i="1"/>
  <c r="AP119" i="1" s="1"/>
  <c r="AQ119" i="1" s="1"/>
  <c r="AO131" i="1"/>
  <c r="AP131" i="1" s="1"/>
  <c r="AQ131" i="1" s="1"/>
  <c r="AO135" i="1"/>
  <c r="AP135" i="1" s="1"/>
  <c r="AQ135" i="1" s="1"/>
  <c r="AO151" i="1"/>
  <c r="AP151" i="1" s="1"/>
  <c r="AQ151" i="1" s="1"/>
  <c r="AO163" i="1"/>
  <c r="AP163" i="1" s="1"/>
  <c r="AQ163" i="1" s="1"/>
  <c r="AO175" i="1"/>
  <c r="AO179" i="1"/>
  <c r="AP179" i="1" s="1"/>
  <c r="AQ179" i="1" s="1"/>
  <c r="AO191" i="1"/>
  <c r="AP191" i="1" s="1"/>
  <c r="AQ191" i="1" s="1"/>
  <c r="AO203" i="1"/>
  <c r="AP203" i="1" s="1"/>
  <c r="AQ203" i="1" s="1"/>
  <c r="AO211" i="1"/>
  <c r="AP211" i="1" s="1"/>
  <c r="AQ211" i="1" s="1"/>
  <c r="AO223" i="1"/>
  <c r="AP223" i="1" s="1"/>
  <c r="AQ223" i="1" s="1"/>
  <c r="AO235" i="1"/>
  <c r="AP235" i="1" s="1"/>
  <c r="AQ235" i="1" s="1"/>
  <c r="AO247" i="1"/>
  <c r="AP247" i="1" s="1"/>
  <c r="AQ247" i="1" s="1"/>
  <c r="AO259" i="1"/>
  <c r="AP259" i="1" s="1"/>
  <c r="AQ259" i="1" s="1"/>
  <c r="AO267" i="1"/>
  <c r="AP267" i="1" s="1"/>
  <c r="AQ267" i="1" s="1"/>
  <c r="AO279" i="1"/>
  <c r="AP279" i="1" s="1"/>
  <c r="AQ279" i="1" s="1"/>
  <c r="AO291" i="1"/>
  <c r="AP291" i="1" s="1"/>
  <c r="AQ291" i="1" s="1"/>
  <c r="AO303" i="1"/>
  <c r="AP303" i="1" s="1"/>
  <c r="AQ303" i="1" s="1"/>
  <c r="AO311" i="1"/>
  <c r="AP311" i="1" s="1"/>
  <c r="AQ311" i="1" s="1"/>
  <c r="AO323" i="1"/>
  <c r="AP323" i="1" s="1"/>
  <c r="AQ323" i="1" s="1"/>
  <c r="AO335" i="1"/>
  <c r="AP335" i="1" s="1"/>
  <c r="AQ335" i="1" s="1"/>
  <c r="AO343" i="1"/>
  <c r="AP343" i="1" s="1"/>
  <c r="AQ343" i="1" s="1"/>
  <c r="AO355" i="1"/>
  <c r="AP355" i="1" s="1"/>
  <c r="AQ355" i="1" s="1"/>
  <c r="AO367" i="1"/>
  <c r="AP367" i="1" s="1"/>
  <c r="AQ367" i="1" s="1"/>
  <c r="AO379" i="1"/>
  <c r="AP379" i="1" s="1"/>
  <c r="AQ379" i="1" s="1"/>
  <c r="AO391" i="1"/>
  <c r="AP391" i="1" s="1"/>
  <c r="AQ391" i="1" s="1"/>
  <c r="AO399" i="1"/>
  <c r="AP399" i="1" s="1"/>
  <c r="AQ399" i="1" s="1"/>
  <c r="AO411" i="1"/>
  <c r="AP411" i="1" s="1"/>
  <c r="AQ411" i="1" s="1"/>
  <c r="AO423" i="1"/>
  <c r="AP423" i="1" s="1"/>
  <c r="AQ423" i="1" s="1"/>
  <c r="AO431" i="1"/>
  <c r="AP431" i="1" s="1"/>
  <c r="AQ431" i="1" s="1"/>
  <c r="AO443" i="1"/>
  <c r="AO455" i="1"/>
  <c r="AP455" i="1" s="1"/>
  <c r="AQ455" i="1" s="1"/>
  <c r="AO467" i="1"/>
  <c r="AP467" i="1" s="1"/>
  <c r="AQ467" i="1" s="1"/>
  <c r="AO479" i="1"/>
  <c r="AP479" i="1" s="1"/>
  <c r="AQ479" i="1" s="1"/>
  <c r="AO491" i="1"/>
  <c r="AP491" i="1" s="1"/>
  <c r="AQ491" i="1" s="1"/>
  <c r="AO503" i="1"/>
  <c r="AP503" i="1" s="1"/>
  <c r="AQ503" i="1" s="1"/>
  <c r="AO515" i="1"/>
  <c r="AP515" i="1" s="1"/>
  <c r="AQ515" i="1" s="1"/>
  <c r="AO523" i="1"/>
  <c r="AP523" i="1" s="1"/>
  <c r="AQ523" i="1" s="1"/>
  <c r="AO535" i="1"/>
  <c r="AP535" i="1" s="1"/>
  <c r="AQ535" i="1" s="1"/>
  <c r="AO547" i="1"/>
  <c r="AP547" i="1" s="1"/>
  <c r="AQ547" i="1" s="1"/>
  <c r="AO555" i="1"/>
  <c r="AP555" i="1" s="1"/>
  <c r="AQ555" i="1" s="1"/>
  <c r="AO567" i="1"/>
  <c r="AP567" i="1" s="1"/>
  <c r="AQ567" i="1" s="1"/>
  <c r="AO579" i="1"/>
  <c r="AP579" i="1" s="1"/>
  <c r="AQ579" i="1" s="1"/>
  <c r="AO583" i="1"/>
  <c r="AP583" i="1" s="1"/>
  <c r="AQ583" i="1" s="1"/>
  <c r="AO595" i="1"/>
  <c r="AP595" i="1" s="1"/>
  <c r="AQ595" i="1" s="1"/>
  <c r="AO607" i="1"/>
  <c r="AP607" i="1" s="1"/>
  <c r="AQ607" i="1" s="1"/>
  <c r="AO619" i="1"/>
  <c r="AP619" i="1" s="1"/>
  <c r="AQ619" i="1" s="1"/>
  <c r="AO627" i="1"/>
  <c r="AP627" i="1" s="1"/>
  <c r="AQ627" i="1" s="1"/>
  <c r="AO639" i="1"/>
  <c r="AP639" i="1" s="1"/>
  <c r="AQ639" i="1" s="1"/>
  <c r="AO655" i="1"/>
  <c r="AP655" i="1" s="1"/>
  <c r="AQ655" i="1" s="1"/>
  <c r="AO667" i="1"/>
  <c r="AP667" i="1" s="1"/>
  <c r="AQ667" i="1" s="1"/>
  <c r="AO675" i="1"/>
  <c r="AP675" i="1" s="1"/>
  <c r="AQ675" i="1" s="1"/>
  <c r="AO687" i="1"/>
  <c r="AP687" i="1" s="1"/>
  <c r="AQ687" i="1" s="1"/>
  <c r="AO695" i="1"/>
  <c r="AP695" i="1" s="1"/>
  <c r="AQ695" i="1" s="1"/>
  <c r="AO711" i="1"/>
  <c r="AP711" i="1" s="1"/>
  <c r="AQ711" i="1" s="1"/>
  <c r="AO727" i="1"/>
  <c r="AP727" i="1" s="1"/>
  <c r="AQ727" i="1" s="1"/>
  <c r="AO10" i="1"/>
  <c r="AP10" i="1" s="1"/>
  <c r="AQ10" i="1" s="1"/>
  <c r="AO19" i="1"/>
  <c r="AP19" i="1" s="1"/>
  <c r="AQ19" i="1" s="1"/>
  <c r="AO27" i="1"/>
  <c r="AP27" i="1" s="1"/>
  <c r="AQ27" i="1" s="1"/>
  <c r="AO39" i="1"/>
  <c r="AP39" i="1" s="1"/>
  <c r="AQ39" i="1" s="1"/>
  <c r="AO55" i="1"/>
  <c r="AP55" i="1" s="1"/>
  <c r="AQ55" i="1" s="1"/>
  <c r="AO63" i="1"/>
  <c r="AP63" i="1" s="1"/>
  <c r="AQ63" i="1" s="1"/>
  <c r="AO71" i="1"/>
  <c r="AP71" i="1" s="1"/>
  <c r="AQ71" i="1" s="1"/>
  <c r="AO83" i="1"/>
  <c r="AP83" i="1" s="1"/>
  <c r="AQ83" i="1" s="1"/>
  <c r="AO91" i="1"/>
  <c r="AP91" i="1" s="1"/>
  <c r="AQ91" i="1" s="1"/>
  <c r="AO103" i="1"/>
  <c r="AP103" i="1" s="1"/>
  <c r="AQ103" i="1" s="1"/>
  <c r="AO115" i="1"/>
  <c r="AP115" i="1" s="1"/>
  <c r="AQ115" i="1" s="1"/>
  <c r="AO127" i="1"/>
  <c r="AP127" i="1" s="1"/>
  <c r="AQ127" i="1" s="1"/>
  <c r="AO139" i="1"/>
  <c r="AP139" i="1" s="1"/>
  <c r="AQ139" i="1" s="1"/>
  <c r="AO147" i="1"/>
  <c r="AP147" i="1" s="1"/>
  <c r="AQ147" i="1" s="1"/>
  <c r="AO159" i="1"/>
  <c r="AP159" i="1" s="1"/>
  <c r="AQ159" i="1" s="1"/>
  <c r="AO171" i="1"/>
  <c r="AP171" i="1" s="1"/>
  <c r="AQ171" i="1" s="1"/>
  <c r="AO183" i="1"/>
  <c r="AP183" i="1" s="1"/>
  <c r="AQ183" i="1" s="1"/>
  <c r="AO195" i="1"/>
  <c r="AP195" i="1" s="1"/>
  <c r="AQ195" i="1" s="1"/>
  <c r="AO207" i="1"/>
  <c r="AP207" i="1" s="1"/>
  <c r="AQ207" i="1" s="1"/>
  <c r="AO219" i="1"/>
  <c r="AP219" i="1" s="1"/>
  <c r="AQ219" i="1" s="1"/>
  <c r="AO227" i="1"/>
  <c r="AP227" i="1" s="1"/>
  <c r="AQ227" i="1" s="1"/>
  <c r="AO239" i="1"/>
  <c r="AP239" i="1" s="1"/>
  <c r="AQ239" i="1" s="1"/>
  <c r="AO251" i="1"/>
  <c r="AP251" i="1" s="1"/>
  <c r="AQ251" i="1" s="1"/>
  <c r="AO263" i="1"/>
  <c r="AP263" i="1" s="1"/>
  <c r="AQ263" i="1" s="1"/>
  <c r="AO271" i="1"/>
  <c r="AP271" i="1" s="1"/>
  <c r="AQ271" i="1" s="1"/>
  <c r="AO283" i="1"/>
  <c r="AP283" i="1" s="1"/>
  <c r="AQ283" i="1" s="1"/>
  <c r="AO295" i="1"/>
  <c r="AP295" i="1" s="1"/>
  <c r="AQ295" i="1" s="1"/>
  <c r="AO307" i="1"/>
  <c r="AP307" i="1" s="1"/>
  <c r="AQ307" i="1" s="1"/>
  <c r="AO315" i="1"/>
  <c r="AP315" i="1" s="1"/>
  <c r="AQ315" i="1" s="1"/>
  <c r="AO327" i="1"/>
  <c r="AP327" i="1" s="1"/>
  <c r="AQ327" i="1" s="1"/>
  <c r="AO339" i="1"/>
  <c r="AP339" i="1" s="1"/>
  <c r="AQ339" i="1" s="1"/>
  <c r="AO351" i="1"/>
  <c r="AP351" i="1" s="1"/>
  <c r="AQ351" i="1" s="1"/>
  <c r="AO359" i="1"/>
  <c r="AP359" i="1" s="1"/>
  <c r="AQ359" i="1" s="1"/>
  <c r="AO371" i="1"/>
  <c r="AP371" i="1" s="1"/>
  <c r="AQ371" i="1" s="1"/>
  <c r="AO383" i="1"/>
  <c r="AP383" i="1" s="1"/>
  <c r="AQ383" i="1" s="1"/>
  <c r="AO395" i="1"/>
  <c r="AP395" i="1" s="1"/>
  <c r="AQ395" i="1" s="1"/>
  <c r="AO403" i="1"/>
  <c r="AP403" i="1" s="1"/>
  <c r="AQ403" i="1" s="1"/>
  <c r="AO415" i="1"/>
  <c r="AO427" i="1"/>
  <c r="AP427" i="1" s="1"/>
  <c r="AQ427" i="1" s="1"/>
  <c r="AO435" i="1"/>
  <c r="AP435" i="1" s="1"/>
  <c r="AQ435" i="1" s="1"/>
  <c r="AO447" i="1"/>
  <c r="AO459" i="1"/>
  <c r="AP459" i="1" s="1"/>
  <c r="AQ459" i="1" s="1"/>
  <c r="AO471" i="1"/>
  <c r="AP471" i="1" s="1"/>
  <c r="AQ471" i="1" s="1"/>
  <c r="AO475" i="1"/>
  <c r="AP475" i="1" s="1"/>
  <c r="AQ475" i="1" s="1"/>
  <c r="AO487" i="1"/>
  <c r="AO499" i="1"/>
  <c r="AP499" i="1" s="1"/>
  <c r="AQ499" i="1" s="1"/>
  <c r="AO511" i="1"/>
  <c r="AP511" i="1" s="1"/>
  <c r="AQ511" i="1" s="1"/>
  <c r="AO519" i="1"/>
  <c r="AP519" i="1" s="1"/>
  <c r="AQ519" i="1" s="1"/>
  <c r="AO531" i="1"/>
  <c r="AP531" i="1" s="1"/>
  <c r="AQ531" i="1" s="1"/>
  <c r="AO543" i="1"/>
  <c r="AP543" i="1" s="1"/>
  <c r="AQ543" i="1" s="1"/>
  <c r="AO551" i="1"/>
  <c r="AP551" i="1" s="1"/>
  <c r="AQ551" i="1" s="1"/>
  <c r="AO563" i="1"/>
  <c r="AP563" i="1" s="1"/>
  <c r="AQ563" i="1" s="1"/>
  <c r="AO575" i="1"/>
  <c r="AP575" i="1" s="1"/>
  <c r="AQ575" i="1" s="1"/>
  <c r="AO587" i="1"/>
  <c r="AP587" i="1" s="1"/>
  <c r="AQ587" i="1" s="1"/>
  <c r="AO599" i="1"/>
  <c r="AP599" i="1" s="1"/>
  <c r="AQ599" i="1" s="1"/>
  <c r="AO611" i="1"/>
  <c r="AP611" i="1" s="1"/>
  <c r="AQ611" i="1" s="1"/>
  <c r="AO623" i="1"/>
  <c r="AP623" i="1" s="1"/>
  <c r="AQ623" i="1" s="1"/>
  <c r="AO631" i="1"/>
  <c r="AP631" i="1" s="1"/>
  <c r="AQ631" i="1" s="1"/>
  <c r="AO643" i="1"/>
  <c r="AP643" i="1" s="1"/>
  <c r="AQ643" i="1" s="1"/>
  <c r="AO651" i="1"/>
  <c r="AP651" i="1" s="1"/>
  <c r="AQ651" i="1" s="1"/>
  <c r="AO663" i="1"/>
  <c r="AP663" i="1" s="1"/>
  <c r="AQ663" i="1" s="1"/>
  <c r="AO671" i="1"/>
  <c r="AP671" i="1" s="1"/>
  <c r="AQ671" i="1" s="1"/>
  <c r="AO683" i="1"/>
  <c r="AP683" i="1" s="1"/>
  <c r="AQ683" i="1" s="1"/>
  <c r="AO699" i="1"/>
  <c r="AP699" i="1" s="1"/>
  <c r="AQ699" i="1" s="1"/>
  <c r="AO707" i="1"/>
  <c r="AP707" i="1" s="1"/>
  <c r="AQ707" i="1" s="1"/>
  <c r="AO723" i="1"/>
  <c r="AP723" i="1" s="1"/>
  <c r="AQ723" i="1" s="1"/>
  <c r="AO23" i="1"/>
  <c r="AP23" i="1" s="1"/>
  <c r="AQ23" i="1" s="1"/>
  <c r="AO35" i="1"/>
  <c r="AP35" i="1" s="1"/>
  <c r="AQ35" i="1" s="1"/>
  <c r="AO47" i="1"/>
  <c r="AP47" i="1" s="1"/>
  <c r="AQ47" i="1" s="1"/>
  <c r="AO67" i="1"/>
  <c r="AP67" i="1" s="1"/>
  <c r="AQ67" i="1" s="1"/>
  <c r="AO79" i="1"/>
  <c r="AP79" i="1" s="1"/>
  <c r="AQ79" i="1" s="1"/>
  <c r="AO99" i="1"/>
  <c r="AP99" i="1" s="1"/>
  <c r="AQ99" i="1" s="1"/>
  <c r="AO111" i="1"/>
  <c r="AP111" i="1" s="1"/>
  <c r="AQ111" i="1" s="1"/>
  <c r="AO123" i="1"/>
  <c r="AP123" i="1" s="1"/>
  <c r="AQ123" i="1" s="1"/>
  <c r="AO143" i="1"/>
  <c r="AP143" i="1" s="1"/>
  <c r="AQ143" i="1" s="1"/>
  <c r="AO155" i="1"/>
  <c r="AP155" i="1" s="1"/>
  <c r="AQ155" i="1" s="1"/>
  <c r="AO167" i="1"/>
  <c r="AP167" i="1" s="1"/>
  <c r="AQ167" i="1" s="1"/>
  <c r="AO187" i="1"/>
  <c r="AP187" i="1" s="1"/>
  <c r="AQ187" i="1" s="1"/>
  <c r="AO199" i="1"/>
  <c r="AP199" i="1" s="1"/>
  <c r="AQ199" i="1" s="1"/>
  <c r="AO215" i="1"/>
  <c r="AP215" i="1" s="1"/>
  <c r="AQ215" i="1" s="1"/>
  <c r="AO231" i="1"/>
  <c r="AP231" i="1" s="1"/>
  <c r="AQ231" i="1" s="1"/>
  <c r="AO243" i="1"/>
  <c r="AP243" i="1" s="1"/>
  <c r="AQ243" i="1" s="1"/>
  <c r="AO255" i="1"/>
  <c r="AP255" i="1" s="1"/>
  <c r="AQ255" i="1" s="1"/>
  <c r="AO275" i="1"/>
  <c r="AP275" i="1" s="1"/>
  <c r="AQ275" i="1" s="1"/>
  <c r="AO287" i="1"/>
  <c r="AP287" i="1" s="1"/>
  <c r="AQ287" i="1" s="1"/>
  <c r="AO299" i="1"/>
  <c r="AP299" i="1" s="1"/>
  <c r="AQ299" i="1" s="1"/>
  <c r="AO319" i="1"/>
  <c r="AP319" i="1" s="1"/>
  <c r="AQ319" i="1" s="1"/>
  <c r="AO331" i="1"/>
  <c r="AP331" i="1" s="1"/>
  <c r="AQ331" i="1" s="1"/>
  <c r="AO347" i="1"/>
  <c r="AP347" i="1" s="1"/>
  <c r="AQ347" i="1" s="1"/>
  <c r="AO363" i="1"/>
  <c r="AP363" i="1" s="1"/>
  <c r="AQ363" i="1" s="1"/>
  <c r="AO375" i="1"/>
  <c r="AP375" i="1" s="1"/>
  <c r="AQ375" i="1" s="1"/>
  <c r="AO387" i="1"/>
  <c r="AP387" i="1" s="1"/>
  <c r="AQ387" i="1" s="1"/>
  <c r="AO407" i="1"/>
  <c r="AP407" i="1" s="1"/>
  <c r="AQ407" i="1" s="1"/>
  <c r="AO419" i="1"/>
  <c r="AP419" i="1" s="1"/>
  <c r="AQ419" i="1" s="1"/>
  <c r="AO439" i="1"/>
  <c r="AP439" i="1" s="1"/>
  <c r="AQ439" i="1" s="1"/>
  <c r="AO451" i="1"/>
  <c r="AP451" i="1" s="1"/>
  <c r="AQ451" i="1" s="1"/>
  <c r="AO463" i="1"/>
  <c r="AP463" i="1" s="1"/>
  <c r="AQ463" i="1" s="1"/>
  <c r="AO483" i="1"/>
  <c r="AP483" i="1" s="1"/>
  <c r="AQ483" i="1" s="1"/>
  <c r="AO495" i="1"/>
  <c r="AP495" i="1" s="1"/>
  <c r="AQ495" i="1" s="1"/>
  <c r="AO507" i="1"/>
  <c r="AP507" i="1" s="1"/>
  <c r="AQ507" i="1" s="1"/>
  <c r="AO527" i="1"/>
  <c r="AP527" i="1" s="1"/>
  <c r="AQ527" i="1" s="1"/>
  <c r="AO539" i="1"/>
  <c r="AP539" i="1" s="1"/>
  <c r="AQ539" i="1" s="1"/>
  <c r="AO559" i="1"/>
  <c r="AP559" i="1" s="1"/>
  <c r="AQ559" i="1" s="1"/>
  <c r="AO571" i="1"/>
  <c r="AP571" i="1" s="1"/>
  <c r="AQ571" i="1" s="1"/>
  <c r="AO591" i="1"/>
  <c r="AP591" i="1" s="1"/>
  <c r="AQ591" i="1" s="1"/>
  <c r="AO603" i="1"/>
  <c r="AP603" i="1" s="1"/>
  <c r="AQ603" i="1" s="1"/>
  <c r="AO615" i="1"/>
  <c r="AP615" i="1" s="1"/>
  <c r="AQ615" i="1" s="1"/>
  <c r="AO635" i="1"/>
  <c r="AP635" i="1" s="1"/>
  <c r="AQ635" i="1" s="1"/>
  <c r="AO647" i="1"/>
  <c r="AP647" i="1" s="1"/>
  <c r="AQ647" i="1" s="1"/>
  <c r="AO659" i="1"/>
  <c r="AP659" i="1" s="1"/>
  <c r="AQ659" i="1" s="1"/>
  <c r="AO679" i="1"/>
  <c r="AP679" i="1" s="1"/>
  <c r="AQ679" i="1" s="1"/>
  <c r="AO691" i="1"/>
  <c r="AP691" i="1" s="1"/>
  <c r="AQ691" i="1" s="1"/>
  <c r="AO703" i="1"/>
  <c r="AP703" i="1" s="1"/>
  <c r="AQ703" i="1" s="1"/>
  <c r="AO715" i="1"/>
  <c r="AP715" i="1" s="1"/>
  <c r="AQ715" i="1" s="1"/>
  <c r="AO719" i="1"/>
  <c r="AP719" i="1" s="1"/>
  <c r="AQ719" i="1" s="1"/>
  <c r="AO731" i="1"/>
  <c r="AP731" i="1" s="1"/>
  <c r="AQ731" i="1" s="1"/>
  <c r="AO735" i="1"/>
  <c r="AP735" i="1" s="1"/>
  <c r="AQ735" i="1" s="1"/>
  <c r="AO743" i="1"/>
  <c r="AP743" i="1" s="1"/>
  <c r="AQ743" i="1" s="1"/>
  <c r="AO747" i="1"/>
  <c r="AP747" i="1" s="1"/>
  <c r="AQ747" i="1" s="1"/>
  <c r="AO755" i="1"/>
  <c r="AP755" i="1" s="1"/>
  <c r="AQ755" i="1" s="1"/>
  <c r="AO767" i="1"/>
  <c r="AP767" i="1" s="1"/>
  <c r="AQ767" i="1" s="1"/>
  <c r="AO779" i="1"/>
  <c r="AP779" i="1" s="1"/>
  <c r="AQ779" i="1" s="1"/>
  <c r="AO783" i="1"/>
  <c r="AP783" i="1" s="1"/>
  <c r="AQ783" i="1" s="1"/>
  <c r="AO795" i="1"/>
  <c r="AP795" i="1" s="1"/>
  <c r="AQ795" i="1" s="1"/>
  <c r="AO807" i="1"/>
  <c r="AP807" i="1" s="1"/>
  <c r="AQ807" i="1" s="1"/>
  <c r="AO819" i="1"/>
  <c r="AP819" i="1" s="1"/>
  <c r="AQ819" i="1" s="1"/>
  <c r="AO831" i="1"/>
  <c r="AP831" i="1" s="1"/>
  <c r="AQ831" i="1" s="1"/>
  <c r="AO843" i="1"/>
  <c r="AP843" i="1" s="1"/>
  <c r="AQ843" i="1" s="1"/>
  <c r="AO855" i="1"/>
  <c r="AP855" i="1" s="1"/>
  <c r="AQ855" i="1" s="1"/>
  <c r="AO859" i="1"/>
  <c r="AP859" i="1" s="1"/>
  <c r="AQ859" i="1" s="1"/>
  <c r="AO871" i="1"/>
  <c r="AP871" i="1" s="1"/>
  <c r="AQ871" i="1" s="1"/>
  <c r="AO883" i="1"/>
  <c r="AP883" i="1" s="1"/>
  <c r="AQ883" i="1" s="1"/>
  <c r="AO895" i="1"/>
  <c r="AP895" i="1" s="1"/>
  <c r="AQ895" i="1" s="1"/>
  <c r="AO907" i="1"/>
  <c r="AP907" i="1" s="1"/>
  <c r="AQ907" i="1" s="1"/>
  <c r="AO911" i="1"/>
  <c r="AP911" i="1" s="1"/>
  <c r="AQ911" i="1" s="1"/>
  <c r="AO923" i="1"/>
  <c r="AP923" i="1" s="1"/>
  <c r="AQ923" i="1" s="1"/>
  <c r="AO935" i="1"/>
  <c r="AP935" i="1" s="1"/>
  <c r="AQ935" i="1" s="1"/>
  <c r="AO947" i="1"/>
  <c r="AP947" i="1" s="1"/>
  <c r="AQ947" i="1" s="1"/>
  <c r="AO959" i="1"/>
  <c r="AP959" i="1" s="1"/>
  <c r="AQ959" i="1" s="1"/>
  <c r="AO971" i="1"/>
  <c r="AP971" i="1" s="1"/>
  <c r="AQ971" i="1" s="1"/>
  <c r="AO975" i="1"/>
  <c r="AP975" i="1" s="1"/>
  <c r="AQ975" i="1" s="1"/>
  <c r="AO987" i="1"/>
  <c r="AP987" i="1" s="1"/>
  <c r="AQ987" i="1" s="1"/>
  <c r="AO999" i="1"/>
  <c r="AP999" i="1" s="1"/>
  <c r="AQ999" i="1" s="1"/>
  <c r="AO1011" i="1"/>
  <c r="AP1011" i="1" s="1"/>
  <c r="AQ1011" i="1" s="1"/>
  <c r="AO1023" i="1"/>
  <c r="AP1023" i="1" s="1"/>
  <c r="AQ1023" i="1" s="1"/>
  <c r="AO1035" i="1"/>
  <c r="AP1035" i="1" s="1"/>
  <c r="AQ1035" i="1" s="1"/>
  <c r="AO1047" i="1"/>
  <c r="AP1047" i="1" s="1"/>
  <c r="AQ1047" i="1" s="1"/>
  <c r="AO1059" i="1"/>
  <c r="AP1059" i="1" s="1"/>
  <c r="AQ1059" i="1" s="1"/>
  <c r="AO1063" i="1"/>
  <c r="AP1063" i="1" s="1"/>
  <c r="AQ1063" i="1" s="1"/>
  <c r="AO1075" i="1"/>
  <c r="AP1075" i="1" s="1"/>
  <c r="AQ1075" i="1" s="1"/>
  <c r="AO1087" i="1"/>
  <c r="AP1087" i="1" s="1"/>
  <c r="AQ1087" i="1" s="1"/>
  <c r="AO1099" i="1"/>
  <c r="AP1099" i="1" s="1"/>
  <c r="AQ1099" i="1" s="1"/>
  <c r="AO1111" i="1"/>
  <c r="AO1123" i="1"/>
  <c r="AO1127" i="1"/>
  <c r="AP1127" i="1" s="1"/>
  <c r="AQ1127" i="1" s="1"/>
  <c r="AO1139" i="1"/>
  <c r="AP1139" i="1" s="1"/>
  <c r="AQ1139" i="1" s="1"/>
  <c r="AO1151" i="1"/>
  <c r="AP1151" i="1" s="1"/>
  <c r="AQ1151" i="1" s="1"/>
  <c r="AO1163" i="1"/>
  <c r="AP1163" i="1" s="1"/>
  <c r="AQ1163" i="1" s="1"/>
  <c r="AO1171" i="1"/>
  <c r="AP1171" i="1" s="1"/>
  <c r="AQ1171" i="1" s="1"/>
  <c r="AO1179" i="1"/>
  <c r="AP1179" i="1" s="1"/>
  <c r="AQ1179" i="1" s="1"/>
  <c r="AO1191" i="1"/>
  <c r="AP1191" i="1" s="1"/>
  <c r="AQ1191" i="1" s="1"/>
  <c r="AO1203" i="1"/>
  <c r="AP1203" i="1" s="1"/>
  <c r="AQ1203" i="1" s="1"/>
  <c r="AO1215" i="1"/>
  <c r="AP1215" i="1" s="1"/>
  <c r="AQ1215" i="1" s="1"/>
  <c r="AO1227" i="1"/>
  <c r="AP1227" i="1" s="1"/>
  <c r="AQ1227" i="1" s="1"/>
  <c r="AO1235" i="1"/>
  <c r="AP1235" i="1" s="1"/>
  <c r="AQ1235" i="1" s="1"/>
  <c r="AO1243" i="1"/>
  <c r="AP1243" i="1" s="1"/>
  <c r="AQ1243" i="1" s="1"/>
  <c r="AO1255" i="1"/>
  <c r="AP1255" i="1" s="1"/>
  <c r="AQ1255" i="1" s="1"/>
  <c r="AO1267" i="1"/>
  <c r="AP1267" i="1" s="1"/>
  <c r="AQ1267" i="1" s="1"/>
  <c r="AO1279" i="1"/>
  <c r="AP1279" i="1" s="1"/>
  <c r="AQ1279" i="1" s="1"/>
  <c r="AO1291" i="1"/>
  <c r="AP1291" i="1" s="1"/>
  <c r="AQ1291" i="1" s="1"/>
  <c r="AO1295" i="1"/>
  <c r="AP1295" i="1" s="1"/>
  <c r="AQ1295" i="1" s="1"/>
  <c r="AO1307" i="1"/>
  <c r="AP1307" i="1" s="1"/>
  <c r="AQ1307" i="1" s="1"/>
  <c r="AO1319" i="1"/>
  <c r="AP1319" i="1" s="1"/>
  <c r="AQ1319" i="1" s="1"/>
  <c r="AO1331" i="1"/>
  <c r="AP1331" i="1" s="1"/>
  <c r="AQ1331" i="1" s="1"/>
  <c r="AO1335" i="1"/>
  <c r="AP1335" i="1" s="1"/>
  <c r="AQ1335" i="1" s="1"/>
  <c r="AO1347" i="1"/>
  <c r="AP1347" i="1" s="1"/>
  <c r="AQ1347" i="1" s="1"/>
  <c r="AO1359" i="1"/>
  <c r="AP1359" i="1" s="1"/>
  <c r="AQ1359" i="1" s="1"/>
  <c r="AO1371" i="1"/>
  <c r="AP1371" i="1" s="1"/>
  <c r="AQ1371" i="1" s="1"/>
  <c r="AO1383" i="1"/>
  <c r="AP1383" i="1" s="1"/>
  <c r="AQ1383" i="1" s="1"/>
  <c r="AO1395" i="1"/>
  <c r="AP1395" i="1" s="1"/>
  <c r="AQ1395" i="1" s="1"/>
  <c r="AO1399" i="1"/>
  <c r="AP1399" i="1" s="1"/>
  <c r="AQ1399" i="1" s="1"/>
  <c r="AO1411" i="1"/>
  <c r="AP1411" i="1" s="1"/>
  <c r="AQ1411" i="1" s="1"/>
  <c r="AO1423" i="1"/>
  <c r="AO1435" i="1"/>
  <c r="AP1435" i="1" s="1"/>
  <c r="AQ1435" i="1" s="1"/>
  <c r="AO1447" i="1"/>
  <c r="AO1459" i="1"/>
  <c r="AP1459" i="1" s="1"/>
  <c r="AQ1459" i="1" s="1"/>
  <c r="AO1471" i="1"/>
  <c r="AP1471" i="1" s="1"/>
  <c r="AQ1471" i="1" s="1"/>
  <c r="AO1475" i="1"/>
  <c r="AP1475" i="1" s="1"/>
  <c r="AQ1475" i="1" s="1"/>
  <c r="AO1487" i="1"/>
  <c r="AP1487" i="1" s="1"/>
  <c r="AQ1487" i="1" s="1"/>
  <c r="AO1499" i="1"/>
  <c r="AP1499" i="1" s="1"/>
  <c r="AQ1499" i="1" s="1"/>
  <c r="AO1511" i="1"/>
  <c r="AP1511" i="1" s="1"/>
  <c r="AQ1511" i="1" s="1"/>
  <c r="AO1523" i="1"/>
  <c r="AP1523" i="1" s="1"/>
  <c r="AQ1523" i="1" s="1"/>
  <c r="AO1535" i="1"/>
  <c r="AP1535" i="1" s="1"/>
  <c r="AQ1535" i="1" s="1"/>
  <c r="AO1539" i="1"/>
  <c r="AP1539" i="1" s="1"/>
  <c r="AQ1539" i="1" s="1"/>
  <c r="AO1551" i="1"/>
  <c r="AP1551" i="1" s="1"/>
  <c r="AQ1551" i="1" s="1"/>
  <c r="AO1563" i="1"/>
  <c r="AP1563" i="1" s="1"/>
  <c r="AQ1563" i="1" s="1"/>
  <c r="AO1575" i="1"/>
  <c r="AP1575" i="1" s="1"/>
  <c r="AQ1575" i="1" s="1"/>
  <c r="AO1587" i="1"/>
  <c r="AP1587" i="1" s="1"/>
  <c r="AQ1587" i="1" s="1"/>
  <c r="AO1599" i="1"/>
  <c r="AP1599" i="1" s="1"/>
  <c r="AQ1599" i="1" s="1"/>
  <c r="AO1603" i="1"/>
  <c r="AP1603" i="1" s="1"/>
  <c r="AQ1603" i="1" s="1"/>
  <c r="AO1615" i="1"/>
  <c r="AP1615" i="1" s="1"/>
  <c r="AQ1615" i="1" s="1"/>
  <c r="AO759" i="1"/>
  <c r="AP759" i="1" s="1"/>
  <c r="AQ759" i="1" s="1"/>
  <c r="AO771" i="1"/>
  <c r="AP771" i="1" s="1"/>
  <c r="AQ771" i="1" s="1"/>
  <c r="AO791" i="1"/>
  <c r="AP791" i="1" s="1"/>
  <c r="AQ791" i="1" s="1"/>
  <c r="AO803" i="1"/>
  <c r="AP803" i="1" s="1"/>
  <c r="AQ803" i="1" s="1"/>
  <c r="AO815" i="1"/>
  <c r="AP815" i="1" s="1"/>
  <c r="AQ815" i="1" s="1"/>
  <c r="AO823" i="1"/>
  <c r="AO835" i="1"/>
  <c r="AP835" i="1" s="1"/>
  <c r="AQ835" i="1" s="1"/>
  <c r="AO847" i="1"/>
  <c r="AP847" i="1" s="1"/>
  <c r="AQ847" i="1" s="1"/>
  <c r="AO867" i="1"/>
  <c r="AP867" i="1" s="1"/>
  <c r="AQ867" i="1" s="1"/>
  <c r="AO879" i="1"/>
  <c r="AO891" i="1"/>
  <c r="AP891" i="1" s="1"/>
  <c r="AQ891" i="1" s="1"/>
  <c r="AO899" i="1"/>
  <c r="AP899" i="1" s="1"/>
  <c r="AQ899" i="1" s="1"/>
  <c r="AO919" i="1"/>
  <c r="AP919" i="1" s="1"/>
  <c r="AQ919" i="1" s="1"/>
  <c r="AO927" i="1"/>
  <c r="AP927" i="1" s="1"/>
  <c r="AQ927" i="1" s="1"/>
  <c r="AO943" i="1"/>
  <c r="AP943" i="1" s="1"/>
  <c r="AQ943" i="1" s="1"/>
  <c r="AO955" i="1"/>
  <c r="AP955" i="1" s="1"/>
  <c r="AQ955" i="1" s="1"/>
  <c r="AO967" i="1"/>
  <c r="AP967" i="1" s="1"/>
  <c r="AQ967" i="1" s="1"/>
  <c r="AO983" i="1"/>
  <c r="AP983" i="1" s="1"/>
  <c r="AQ983" i="1" s="1"/>
  <c r="AO991" i="1"/>
  <c r="AP991" i="1" s="1"/>
  <c r="AQ991" i="1" s="1"/>
  <c r="AO1003" i="1"/>
  <c r="AP1003" i="1" s="1"/>
  <c r="AQ1003" i="1" s="1"/>
  <c r="AO1019" i="1"/>
  <c r="AP1019" i="1" s="1"/>
  <c r="AQ1019" i="1" s="1"/>
  <c r="AO1031" i="1"/>
  <c r="AP1031" i="1" s="1"/>
  <c r="AQ1031" i="1" s="1"/>
  <c r="AO1043" i="1"/>
  <c r="AP1043" i="1" s="1"/>
  <c r="AQ1043" i="1" s="1"/>
  <c r="AO1055" i="1"/>
  <c r="AP1055" i="1" s="1"/>
  <c r="AQ1055" i="1" s="1"/>
  <c r="AO1067" i="1"/>
  <c r="AP1067" i="1" s="1"/>
  <c r="AQ1067" i="1" s="1"/>
  <c r="AO1079" i="1"/>
  <c r="AP1079" i="1" s="1"/>
  <c r="AQ1079" i="1" s="1"/>
  <c r="AO1091" i="1"/>
  <c r="AP1091" i="1" s="1"/>
  <c r="AQ1091" i="1" s="1"/>
  <c r="AO1103" i="1"/>
  <c r="AP1103" i="1" s="1"/>
  <c r="AQ1103" i="1" s="1"/>
  <c r="AO1115" i="1"/>
  <c r="AP1115" i="1" s="1"/>
  <c r="AQ1115" i="1" s="1"/>
  <c r="AO1131" i="1"/>
  <c r="AP1131" i="1" s="1"/>
  <c r="AQ1131" i="1" s="1"/>
  <c r="AO1143" i="1"/>
  <c r="AP1143" i="1" s="1"/>
  <c r="AQ1143" i="1" s="1"/>
  <c r="AO1155" i="1"/>
  <c r="AP1155" i="1" s="1"/>
  <c r="AQ1155" i="1" s="1"/>
  <c r="AO1167" i="1"/>
  <c r="AP1167" i="1" s="1"/>
  <c r="AQ1167" i="1" s="1"/>
  <c r="AO1183" i="1"/>
  <c r="AP1183" i="1" s="1"/>
  <c r="AQ1183" i="1" s="1"/>
  <c r="AO1195" i="1"/>
  <c r="AP1195" i="1" s="1"/>
  <c r="AQ1195" i="1" s="1"/>
  <c r="AO1211" i="1"/>
  <c r="AP1211" i="1" s="1"/>
  <c r="AQ1211" i="1" s="1"/>
  <c r="AO1223" i="1"/>
  <c r="AP1223" i="1" s="1"/>
  <c r="AQ1223" i="1" s="1"/>
  <c r="AO1239" i="1"/>
  <c r="AP1239" i="1" s="1"/>
  <c r="AQ1239" i="1" s="1"/>
  <c r="AO1251" i="1"/>
  <c r="AP1251" i="1" s="1"/>
  <c r="AQ1251" i="1" s="1"/>
  <c r="AO1263" i="1"/>
  <c r="AP1263" i="1" s="1"/>
  <c r="AQ1263" i="1" s="1"/>
  <c r="AO1275" i="1"/>
  <c r="AP1275" i="1" s="1"/>
  <c r="AQ1275" i="1" s="1"/>
  <c r="AO1283" i="1"/>
  <c r="AP1283" i="1" s="1"/>
  <c r="AQ1283" i="1" s="1"/>
  <c r="AO1299" i="1"/>
  <c r="AP1299" i="1" s="1"/>
  <c r="AQ1299" i="1" s="1"/>
  <c r="AO1315" i="1"/>
  <c r="AP1315" i="1" s="1"/>
  <c r="AQ1315" i="1" s="1"/>
  <c r="AO1327" i="1"/>
  <c r="AP1327" i="1" s="1"/>
  <c r="AQ1327" i="1" s="1"/>
  <c r="AO1343" i="1"/>
  <c r="AP1343" i="1" s="1"/>
  <c r="AQ1343" i="1" s="1"/>
  <c r="AO1351" i="1"/>
  <c r="AP1351" i="1" s="1"/>
  <c r="AQ1351" i="1" s="1"/>
  <c r="AO1363" i="1"/>
  <c r="AP1363" i="1" s="1"/>
  <c r="AQ1363" i="1" s="1"/>
  <c r="AO1375" i="1"/>
  <c r="AP1375" i="1" s="1"/>
  <c r="AQ1375" i="1" s="1"/>
  <c r="AO1387" i="1"/>
  <c r="AP1387" i="1" s="1"/>
  <c r="AQ1387" i="1" s="1"/>
  <c r="AO1407" i="1"/>
  <c r="AP1407" i="1" s="1"/>
  <c r="AQ1407" i="1" s="1"/>
  <c r="AO1419" i="1"/>
  <c r="AO1431" i="1"/>
  <c r="AP1431" i="1" s="1"/>
  <c r="AQ1431" i="1" s="1"/>
  <c r="AO1439" i="1"/>
  <c r="AP1439" i="1" s="1"/>
  <c r="AQ1439" i="1" s="1"/>
  <c r="AO1451" i="1"/>
  <c r="AP1451" i="1" s="1"/>
  <c r="AQ1451" i="1" s="1"/>
  <c r="AO1467" i="1"/>
  <c r="AP1467" i="1" s="1"/>
  <c r="AQ1467" i="1" s="1"/>
  <c r="AO1483" i="1"/>
  <c r="AP1483" i="1" s="1"/>
  <c r="AQ1483" i="1" s="1"/>
  <c r="AO1495" i="1"/>
  <c r="AP1495" i="1" s="1"/>
  <c r="AQ1495" i="1" s="1"/>
  <c r="AO1507" i="1"/>
  <c r="AP1507" i="1" s="1"/>
  <c r="AQ1507" i="1" s="1"/>
  <c r="AO1519" i="1"/>
  <c r="AP1519" i="1" s="1"/>
  <c r="AQ1519" i="1" s="1"/>
  <c r="AO1531" i="1"/>
  <c r="AP1531" i="1" s="1"/>
  <c r="AQ1531" i="1" s="1"/>
  <c r="AO1547" i="1"/>
  <c r="AP1547" i="1" s="1"/>
  <c r="AQ1547" i="1" s="1"/>
  <c r="AO1559" i="1"/>
  <c r="AP1559" i="1" s="1"/>
  <c r="AQ1559" i="1" s="1"/>
  <c r="AO1571" i="1"/>
  <c r="AP1571" i="1" s="1"/>
  <c r="AQ1571" i="1" s="1"/>
  <c r="AO1579" i="1"/>
  <c r="AP1579" i="1" s="1"/>
  <c r="AQ1579" i="1" s="1"/>
  <c r="AO1591" i="1"/>
  <c r="AP1591" i="1" s="1"/>
  <c r="AQ1591" i="1" s="1"/>
  <c r="AO1611" i="1"/>
  <c r="AP1611" i="1" s="1"/>
  <c r="AQ1611" i="1" s="1"/>
  <c r="AO1623" i="1"/>
  <c r="AP1623" i="1" s="1"/>
  <c r="AQ1623" i="1" s="1"/>
  <c r="AO739" i="1"/>
  <c r="AP739" i="1" s="1"/>
  <c r="AQ739" i="1" s="1"/>
  <c r="AO751" i="1"/>
  <c r="AP751" i="1" s="1"/>
  <c r="AQ751" i="1" s="1"/>
  <c r="AO763" i="1"/>
  <c r="AP763" i="1" s="1"/>
  <c r="AQ763" i="1" s="1"/>
  <c r="AO775" i="1"/>
  <c r="AP775" i="1" s="1"/>
  <c r="AQ775" i="1" s="1"/>
  <c r="AO787" i="1"/>
  <c r="AP787" i="1" s="1"/>
  <c r="AQ787" i="1" s="1"/>
  <c r="AO799" i="1"/>
  <c r="AP799" i="1" s="1"/>
  <c r="AQ799" i="1" s="1"/>
  <c r="AO811" i="1"/>
  <c r="AP811" i="1" s="1"/>
  <c r="AQ811" i="1" s="1"/>
  <c r="AO827" i="1"/>
  <c r="AO839" i="1"/>
  <c r="AP839" i="1" s="1"/>
  <c r="AQ839" i="1" s="1"/>
  <c r="AO851" i="1"/>
  <c r="AP851" i="1" s="1"/>
  <c r="AQ851" i="1" s="1"/>
  <c r="AO863" i="1"/>
  <c r="AP863" i="1" s="1"/>
  <c r="AQ863" i="1" s="1"/>
  <c r="AO875" i="1"/>
  <c r="AP875" i="1" s="1"/>
  <c r="AQ875" i="1" s="1"/>
  <c r="AO887" i="1"/>
  <c r="AP887" i="1" s="1"/>
  <c r="AQ887" i="1" s="1"/>
  <c r="AO903" i="1"/>
  <c r="AP903" i="1" s="1"/>
  <c r="AQ903" i="1" s="1"/>
  <c r="AO915" i="1"/>
  <c r="AP915" i="1" s="1"/>
  <c r="AQ915" i="1" s="1"/>
  <c r="AO931" i="1"/>
  <c r="AP931" i="1" s="1"/>
  <c r="AQ931" i="1" s="1"/>
  <c r="AO939" i="1"/>
  <c r="AP939" i="1" s="1"/>
  <c r="AQ939" i="1" s="1"/>
  <c r="AO951" i="1"/>
  <c r="AP951" i="1" s="1"/>
  <c r="AQ951" i="1" s="1"/>
  <c r="AO963" i="1"/>
  <c r="AP963" i="1" s="1"/>
  <c r="AQ963" i="1" s="1"/>
  <c r="AO979" i="1"/>
  <c r="AP979" i="1" s="1"/>
  <c r="AQ979" i="1" s="1"/>
  <c r="AO995" i="1"/>
  <c r="AP995" i="1" s="1"/>
  <c r="AQ995" i="1" s="1"/>
  <c r="AO1007" i="1"/>
  <c r="AP1007" i="1" s="1"/>
  <c r="AQ1007" i="1" s="1"/>
  <c r="AO1015" i="1"/>
  <c r="AP1015" i="1" s="1"/>
  <c r="AQ1015" i="1" s="1"/>
  <c r="AO1027" i="1"/>
  <c r="AP1027" i="1" s="1"/>
  <c r="AQ1027" i="1" s="1"/>
  <c r="AO1039" i="1"/>
  <c r="AP1039" i="1" s="1"/>
  <c r="AQ1039" i="1" s="1"/>
  <c r="AO1051" i="1"/>
  <c r="AP1051" i="1" s="1"/>
  <c r="AQ1051" i="1" s="1"/>
  <c r="AO1071" i="1"/>
  <c r="AP1071" i="1" s="1"/>
  <c r="AQ1071" i="1" s="1"/>
  <c r="AO1083" i="1"/>
  <c r="AP1083" i="1" s="1"/>
  <c r="AQ1083" i="1" s="1"/>
  <c r="AO1095" i="1"/>
  <c r="AP1095" i="1" s="1"/>
  <c r="AQ1095" i="1" s="1"/>
  <c r="AO1107" i="1"/>
  <c r="AP1107" i="1" s="1"/>
  <c r="AQ1107" i="1" s="1"/>
  <c r="AO1119" i="1"/>
  <c r="AP1119" i="1" s="1"/>
  <c r="AQ1119" i="1" s="1"/>
  <c r="AO1135" i="1"/>
  <c r="AP1135" i="1" s="1"/>
  <c r="AQ1135" i="1" s="1"/>
  <c r="AO1147" i="1"/>
  <c r="AP1147" i="1" s="1"/>
  <c r="AQ1147" i="1" s="1"/>
  <c r="AO1159" i="1"/>
  <c r="AP1159" i="1" s="1"/>
  <c r="AQ1159" i="1" s="1"/>
  <c r="AO1175" i="1"/>
  <c r="AP1175" i="1" s="1"/>
  <c r="AQ1175" i="1" s="1"/>
  <c r="AO1187" i="1"/>
  <c r="AP1187" i="1" s="1"/>
  <c r="AQ1187" i="1" s="1"/>
  <c r="AO1199" i="1"/>
  <c r="AP1199" i="1" s="1"/>
  <c r="AQ1199" i="1" s="1"/>
  <c r="AO1207" i="1"/>
  <c r="AP1207" i="1" s="1"/>
  <c r="AQ1207" i="1" s="1"/>
  <c r="AO1219" i="1"/>
  <c r="AP1219" i="1" s="1"/>
  <c r="AQ1219" i="1" s="1"/>
  <c r="AO1231" i="1"/>
  <c r="AP1231" i="1" s="1"/>
  <c r="AQ1231" i="1" s="1"/>
  <c r="AO1247" i="1"/>
  <c r="AO1259" i="1"/>
  <c r="AP1259" i="1" s="1"/>
  <c r="AQ1259" i="1" s="1"/>
  <c r="AO1271" i="1"/>
  <c r="AP1271" i="1" s="1"/>
  <c r="AQ1271" i="1" s="1"/>
  <c r="AO1287" i="1"/>
  <c r="AP1287" i="1" s="1"/>
  <c r="AQ1287" i="1" s="1"/>
  <c r="AO1303" i="1"/>
  <c r="AO1311" i="1"/>
  <c r="AP1311" i="1" s="1"/>
  <c r="AQ1311" i="1" s="1"/>
  <c r="AO1323" i="1"/>
  <c r="AP1323" i="1" s="1"/>
  <c r="AQ1323" i="1" s="1"/>
  <c r="AO1339" i="1"/>
  <c r="AP1339" i="1" s="1"/>
  <c r="AQ1339" i="1" s="1"/>
  <c r="AO1355" i="1"/>
  <c r="AP1355" i="1" s="1"/>
  <c r="AQ1355" i="1" s="1"/>
  <c r="AO1367" i="1"/>
  <c r="AP1367" i="1" s="1"/>
  <c r="AQ1367" i="1" s="1"/>
  <c r="AO1379" i="1"/>
  <c r="AP1379" i="1" s="1"/>
  <c r="AQ1379" i="1" s="1"/>
  <c r="AO1391" i="1"/>
  <c r="AP1391" i="1" s="1"/>
  <c r="AQ1391" i="1" s="1"/>
  <c r="AO1403" i="1"/>
  <c r="AP1403" i="1" s="1"/>
  <c r="AQ1403" i="1" s="1"/>
  <c r="AO1415" i="1"/>
  <c r="AP1415" i="1" s="1"/>
  <c r="AQ1415" i="1" s="1"/>
  <c r="AO1427" i="1"/>
  <c r="AO1443" i="1"/>
  <c r="AP1443" i="1" s="1"/>
  <c r="AQ1443" i="1" s="1"/>
  <c r="AO1455" i="1"/>
  <c r="AP1455" i="1" s="1"/>
  <c r="AQ1455" i="1" s="1"/>
  <c r="AO1463" i="1"/>
  <c r="AP1463" i="1" s="1"/>
  <c r="AQ1463" i="1" s="1"/>
  <c r="AO1479" i="1"/>
  <c r="AP1479" i="1" s="1"/>
  <c r="AQ1479" i="1" s="1"/>
  <c r="AO1491" i="1"/>
  <c r="AP1491" i="1" s="1"/>
  <c r="AQ1491" i="1" s="1"/>
  <c r="AO1503" i="1"/>
  <c r="AP1503" i="1" s="1"/>
  <c r="AQ1503" i="1" s="1"/>
  <c r="AO1515" i="1"/>
  <c r="AP1515" i="1" s="1"/>
  <c r="AQ1515" i="1" s="1"/>
  <c r="AO1527" i="1"/>
  <c r="AP1527" i="1" s="1"/>
  <c r="AQ1527" i="1" s="1"/>
  <c r="AO1543" i="1"/>
  <c r="AP1543" i="1" s="1"/>
  <c r="AQ1543" i="1" s="1"/>
  <c r="AO1555" i="1"/>
  <c r="AP1555" i="1" s="1"/>
  <c r="AQ1555" i="1" s="1"/>
  <c r="AO1567" i="1"/>
  <c r="AP1567" i="1" s="1"/>
  <c r="AQ1567" i="1" s="1"/>
  <c r="AO1583" i="1"/>
  <c r="AP1583" i="1" s="1"/>
  <c r="AQ1583" i="1" s="1"/>
  <c r="AO1595" i="1"/>
  <c r="AP1595" i="1" s="1"/>
  <c r="AQ1595" i="1" s="1"/>
  <c r="AO1607" i="1"/>
  <c r="AP1607" i="1" s="1"/>
  <c r="AQ1607" i="1" s="1"/>
  <c r="AO1619" i="1"/>
  <c r="AP1619" i="1" s="1"/>
  <c r="AQ1619" i="1" s="1"/>
  <c r="AO1626" i="1"/>
  <c r="AP1626" i="1" s="1"/>
  <c r="AQ1626" i="1" s="1"/>
  <c r="AO1630" i="1"/>
  <c r="AP1630" i="1" s="1"/>
  <c r="AQ1630" i="1" s="1"/>
  <c r="AO1642" i="1"/>
  <c r="AP1642" i="1" s="1"/>
  <c r="AQ1642" i="1" s="1"/>
  <c r="AO1650" i="1"/>
  <c r="AP1650" i="1" s="1"/>
  <c r="AQ1650" i="1" s="1"/>
  <c r="AO1654" i="1"/>
  <c r="AP1654" i="1" s="1"/>
  <c r="AQ1654" i="1" s="1"/>
  <c r="AO1658" i="1"/>
  <c r="AP1658" i="1" s="1"/>
  <c r="AQ1658" i="1" s="1"/>
  <c r="AO1662" i="1"/>
  <c r="AP1662" i="1" s="1"/>
  <c r="AQ1662" i="1" s="1"/>
  <c r="AO1670" i="1"/>
  <c r="AO1674" i="1"/>
  <c r="AP1674" i="1" s="1"/>
  <c r="AQ1674" i="1" s="1"/>
  <c r="AO1686" i="1"/>
  <c r="AP1686" i="1" s="1"/>
  <c r="AQ1686" i="1" s="1"/>
  <c r="AO1694" i="1"/>
  <c r="AP1694" i="1" s="1"/>
  <c r="AQ1694" i="1" s="1"/>
  <c r="AO1702" i="1"/>
  <c r="AP1702" i="1" s="1"/>
  <c r="AQ1702" i="1" s="1"/>
  <c r="AO1706" i="1"/>
  <c r="AP1706" i="1" s="1"/>
  <c r="AQ1706" i="1" s="1"/>
  <c r="AO1714" i="1"/>
  <c r="AP1714" i="1" s="1"/>
  <c r="AQ1714" i="1" s="1"/>
  <c r="AO1718" i="1"/>
  <c r="AP1718" i="1" s="1"/>
  <c r="AQ1718" i="1" s="1"/>
  <c r="AO1722" i="1"/>
  <c r="AP1722" i="1" s="1"/>
  <c r="AQ1722" i="1" s="1"/>
  <c r="AO1738" i="1"/>
  <c r="AP1738" i="1" s="1"/>
  <c r="AQ1738" i="1" s="1"/>
  <c r="AO1742" i="1"/>
  <c r="AP1742" i="1" s="1"/>
  <c r="AQ1742" i="1" s="1"/>
  <c r="AO1746" i="1"/>
  <c r="AP1746" i="1" s="1"/>
  <c r="AQ1746" i="1" s="1"/>
  <c r="AO1750" i="1"/>
  <c r="AO1754" i="1"/>
  <c r="AP1754" i="1" s="1"/>
  <c r="AQ1754" i="1" s="1"/>
  <c r="AO1758" i="1"/>
  <c r="AP1758" i="1" s="1"/>
  <c r="AQ1758" i="1" s="1"/>
  <c r="AO1762" i="1"/>
  <c r="AP1762" i="1" s="1"/>
  <c r="AQ1762" i="1" s="1"/>
  <c r="AO1770" i="1"/>
  <c r="AP1770" i="1" s="1"/>
  <c r="AQ1770" i="1" s="1"/>
  <c r="AO1778" i="1"/>
  <c r="AP1778" i="1" s="1"/>
  <c r="AQ1778" i="1" s="1"/>
  <c r="AO1782" i="1"/>
  <c r="AP1782" i="1" s="1"/>
  <c r="AQ1782" i="1" s="1"/>
  <c r="AO1786" i="1"/>
  <c r="AP1786" i="1" s="1"/>
  <c r="AQ1786" i="1" s="1"/>
  <c r="AO1802" i="1"/>
  <c r="AP1802" i="1" s="1"/>
  <c r="AQ1802" i="1" s="1"/>
  <c r="AO1806" i="1"/>
  <c r="AP1806" i="1" s="1"/>
  <c r="AQ1806" i="1" s="1"/>
  <c r="AO1810" i="1"/>
  <c r="AP1810" i="1" s="1"/>
  <c r="AQ1810" i="1" s="1"/>
  <c r="AO1814" i="1"/>
  <c r="AP1814" i="1" s="1"/>
  <c r="AQ1814" i="1" s="1"/>
  <c r="AO1818" i="1"/>
  <c r="AP1818" i="1" s="1"/>
  <c r="AQ1818" i="1" s="1"/>
  <c r="AO1822" i="1"/>
  <c r="AP1822" i="1" s="1"/>
  <c r="AQ1822" i="1" s="1"/>
  <c r="AO1826" i="1"/>
  <c r="AP1826" i="1" s="1"/>
  <c r="AQ1826" i="1" s="1"/>
  <c r="AO1830" i="1"/>
  <c r="AP1830" i="1" s="1"/>
  <c r="AQ1830" i="1" s="1"/>
  <c r="AO1834" i="1"/>
  <c r="AP1834" i="1" s="1"/>
  <c r="AQ1834" i="1" s="1"/>
  <c r="AO1838" i="1"/>
  <c r="AP1838" i="1" s="1"/>
  <c r="AQ1838" i="1" s="1"/>
  <c r="AO1842" i="1"/>
  <c r="AP1842" i="1" s="1"/>
  <c r="AQ1842" i="1" s="1"/>
  <c r="AO1846" i="1"/>
  <c r="AP1846" i="1" s="1"/>
  <c r="AQ1846" i="1" s="1"/>
  <c r="AO1850" i="1"/>
  <c r="AP1850" i="1" s="1"/>
  <c r="AQ1850" i="1" s="1"/>
  <c r="AO1854" i="1"/>
  <c r="AP1854" i="1" s="1"/>
  <c r="AQ1854" i="1" s="1"/>
  <c r="AO1858" i="1"/>
  <c r="AP1858" i="1" s="1"/>
  <c r="AQ1858" i="1" s="1"/>
  <c r="AO1862" i="1"/>
  <c r="AP1862" i="1" s="1"/>
  <c r="AQ1862" i="1" s="1"/>
  <c r="AO1870" i="1"/>
  <c r="AP1870" i="1" s="1"/>
  <c r="AQ1870" i="1" s="1"/>
  <c r="AO1878" i="1"/>
  <c r="AP1878" i="1" s="1"/>
  <c r="AQ1878" i="1" s="1"/>
  <c r="AO1898" i="1"/>
  <c r="AP1898" i="1" s="1"/>
  <c r="AQ1898" i="1" s="1"/>
  <c r="AO1902" i="1"/>
  <c r="AP1902" i="1" s="1"/>
  <c r="AQ1902" i="1" s="1"/>
  <c r="AO1906" i="1"/>
  <c r="AP1906" i="1" s="1"/>
  <c r="AQ1906" i="1" s="1"/>
  <c r="AO1910" i="1"/>
  <c r="AP1910" i="1" s="1"/>
  <c r="AQ1910" i="1" s="1"/>
  <c r="AO1914" i="1"/>
  <c r="AP1914" i="1" s="1"/>
  <c r="AQ1914" i="1" s="1"/>
  <c r="AO1918" i="1"/>
  <c r="AP1918" i="1" s="1"/>
  <c r="AQ1918" i="1" s="1"/>
  <c r="AO1922" i="1"/>
  <c r="AP1922" i="1" s="1"/>
  <c r="AQ1922" i="1" s="1"/>
  <c r="AO1926" i="1"/>
  <c r="AP1926" i="1" s="1"/>
  <c r="AQ1926" i="1" s="1"/>
  <c r="AO1930" i="1"/>
  <c r="AP1930" i="1" s="1"/>
  <c r="AQ1930" i="1" s="1"/>
  <c r="AO1938" i="1"/>
  <c r="AP1938" i="1" s="1"/>
  <c r="AQ1938" i="1" s="1"/>
  <c r="AO1942" i="1"/>
  <c r="AP1942" i="1" s="1"/>
  <c r="AQ1942" i="1" s="1"/>
  <c r="AO1950" i="1"/>
  <c r="AP1950" i="1" s="1"/>
  <c r="AQ1950" i="1" s="1"/>
  <c r="AO1962" i="1"/>
  <c r="AP1962" i="1" s="1"/>
  <c r="AQ1962" i="1" s="1"/>
  <c r="AO1966" i="1"/>
  <c r="AP1966" i="1" s="1"/>
  <c r="AQ1966" i="1" s="1"/>
  <c r="AO1970" i="1"/>
  <c r="AP1970" i="1" s="1"/>
  <c r="AQ1970" i="1" s="1"/>
  <c r="AO1974" i="1"/>
  <c r="AP1974" i="1" s="1"/>
  <c r="AQ1974" i="1" s="1"/>
  <c r="AO1978" i="1"/>
  <c r="AO1982" i="1"/>
  <c r="AP1982" i="1" s="1"/>
  <c r="AQ1982" i="1" s="1"/>
  <c r="AO1990" i="1"/>
  <c r="AP1990" i="1" s="1"/>
  <c r="AQ1990" i="1" s="1"/>
  <c r="AO1994" i="1"/>
  <c r="AP1994" i="1" s="1"/>
  <c r="AQ1994" i="1" s="1"/>
  <c r="AO1998" i="1"/>
  <c r="AP1998" i="1" s="1"/>
  <c r="AQ1998" i="1" s="1"/>
  <c r="AO2006" i="1"/>
  <c r="AP2006" i="1" s="1"/>
  <c r="AQ2006" i="1" s="1"/>
  <c r="AO2010" i="1"/>
  <c r="AP2010" i="1" s="1"/>
  <c r="AQ2010" i="1" s="1"/>
  <c r="AO2014" i="1"/>
  <c r="AP2014" i="1" s="1"/>
  <c r="AQ2014" i="1" s="1"/>
  <c r="AO2018" i="1"/>
  <c r="AP2018" i="1" s="1"/>
  <c r="AQ2018" i="1" s="1"/>
  <c r="AO2022" i="1"/>
  <c r="AP2022" i="1" s="1"/>
  <c r="AQ2022" i="1" s="1"/>
  <c r="AO2026" i="1"/>
  <c r="AO2038" i="1"/>
  <c r="AP2038" i="1" s="1"/>
  <c r="AQ2038" i="1" s="1"/>
  <c r="AO2042" i="1"/>
  <c r="AP2042" i="1" s="1"/>
  <c r="AQ2042" i="1" s="1"/>
  <c r="AO2046" i="1"/>
  <c r="AP2046" i="1" s="1"/>
  <c r="AQ2046" i="1" s="1"/>
  <c r="AO2050" i="1"/>
  <c r="AP2050" i="1" s="1"/>
  <c r="AQ2050" i="1" s="1"/>
  <c r="AO2054" i="1"/>
  <c r="AP2054" i="1" s="1"/>
  <c r="AQ2054" i="1" s="1"/>
  <c r="AO2058" i="1"/>
  <c r="AP2058" i="1" s="1"/>
  <c r="AQ2058" i="1" s="1"/>
  <c r="AO2062" i="1"/>
  <c r="AP2062" i="1" s="1"/>
  <c r="AQ2062" i="1" s="1"/>
  <c r="AO2074" i="1"/>
  <c r="AP2074" i="1" s="1"/>
  <c r="AQ2074" i="1" s="1"/>
  <c r="AO2078" i="1"/>
  <c r="AP2078" i="1" s="1"/>
  <c r="AQ2078" i="1" s="1"/>
  <c r="AO2086" i="1"/>
  <c r="AP2086" i="1" s="1"/>
  <c r="AQ2086" i="1" s="1"/>
  <c r="AO2090" i="1"/>
  <c r="AP2090" i="1" s="1"/>
  <c r="AQ2090" i="1" s="1"/>
  <c r="AO2094" i="1"/>
  <c r="AP2094" i="1" s="1"/>
  <c r="AQ2094" i="1" s="1"/>
  <c r="AO2102" i="1"/>
  <c r="AP2102" i="1" s="1"/>
  <c r="AQ2102" i="1" s="1"/>
  <c r="AO2106" i="1"/>
  <c r="AP2106" i="1" s="1"/>
  <c r="AQ2106" i="1" s="1"/>
  <c r="AO2110" i="1"/>
  <c r="AP2110" i="1" s="1"/>
  <c r="AQ2110" i="1" s="1"/>
  <c r="AO2114" i="1"/>
  <c r="AP2114" i="1" s="1"/>
  <c r="AQ2114" i="1" s="1"/>
  <c r="AO2126" i="1"/>
  <c r="AP2126" i="1" s="1"/>
  <c r="AQ2126" i="1" s="1"/>
  <c r="AO2130" i="1"/>
  <c r="AP2130" i="1" s="1"/>
  <c r="AQ2130" i="1" s="1"/>
  <c r="AO2134" i="1"/>
  <c r="AP2134" i="1" s="1"/>
  <c r="AQ2134" i="1" s="1"/>
  <c r="AO2138" i="1"/>
  <c r="AP2138" i="1" s="1"/>
  <c r="AQ2138" i="1" s="1"/>
  <c r="AO2142" i="1"/>
  <c r="AP2142" i="1" s="1"/>
  <c r="AQ2142" i="1" s="1"/>
  <c r="AO2146" i="1"/>
  <c r="AP2146" i="1" s="1"/>
  <c r="AQ2146" i="1" s="1"/>
  <c r="AO2154" i="1"/>
  <c r="AP2154" i="1" s="1"/>
  <c r="AQ2154" i="1" s="1"/>
  <c r="AO2162" i="1"/>
  <c r="AP2162" i="1" s="1"/>
  <c r="AQ2162" i="1" s="1"/>
  <c r="AO2178" i="1"/>
  <c r="AP2178" i="1" s="1"/>
  <c r="AQ2178" i="1" s="1"/>
  <c r="AO2182" i="1"/>
  <c r="AP2182" i="1" s="1"/>
  <c r="AQ2182" i="1" s="1"/>
  <c r="AO2186" i="1"/>
  <c r="AP2186" i="1" s="1"/>
  <c r="AQ2186" i="1" s="1"/>
  <c r="AO2190" i="1"/>
  <c r="AP2190" i="1" s="1"/>
  <c r="AQ2190" i="1" s="1"/>
  <c r="AO2194" i="1"/>
  <c r="AP2194" i="1" s="1"/>
  <c r="AQ2194" i="1" s="1"/>
  <c r="AO2198" i="1"/>
  <c r="AP2198" i="1" s="1"/>
  <c r="AQ2198" i="1" s="1"/>
  <c r="AO2202" i="1"/>
  <c r="AP2202" i="1" s="1"/>
  <c r="AQ2202" i="1" s="1"/>
  <c r="AO2206" i="1"/>
  <c r="AP2206" i="1" s="1"/>
  <c r="AQ2206" i="1" s="1"/>
  <c r="AO2210" i="1"/>
  <c r="AP2210" i="1" s="1"/>
  <c r="AQ2210" i="1" s="1"/>
  <c r="AO2214" i="1"/>
  <c r="AP2214" i="1" s="1"/>
  <c r="AQ2214" i="1" s="1"/>
  <c r="AO2218" i="1"/>
  <c r="AP2218" i="1" s="1"/>
  <c r="AQ2218" i="1" s="1"/>
  <c r="AO2222" i="1"/>
  <c r="AP2222" i="1" s="1"/>
  <c r="AQ2222" i="1" s="1"/>
  <c r="AO2226" i="1"/>
  <c r="AP2226" i="1" s="1"/>
  <c r="AQ2226" i="1" s="1"/>
  <c r="AO2238" i="1"/>
  <c r="AP2238" i="1" s="1"/>
  <c r="AQ2238" i="1" s="1"/>
  <c r="AO2246" i="1"/>
  <c r="AP2246" i="1" s="1"/>
  <c r="AQ2246" i="1" s="1"/>
  <c r="AO2250" i="1"/>
  <c r="AP2250" i="1" s="1"/>
  <c r="AQ2250" i="1" s="1"/>
  <c r="AO2254" i="1"/>
  <c r="AP2254" i="1" s="1"/>
  <c r="AQ2254" i="1" s="1"/>
  <c r="AO2258" i="1"/>
  <c r="AO2262" i="1"/>
  <c r="AO2270" i="1"/>
  <c r="AP2270" i="1" s="1"/>
  <c r="AQ2270" i="1" s="1"/>
  <c r="AO2274" i="1"/>
  <c r="AP2274" i="1" s="1"/>
  <c r="AQ2274" i="1" s="1"/>
  <c r="AO2278" i="1"/>
  <c r="AP2278" i="1" s="1"/>
  <c r="AQ2278" i="1" s="1"/>
  <c r="AO2282" i="1"/>
  <c r="AP2282" i="1" s="1"/>
  <c r="AQ2282" i="1" s="1"/>
  <c r="AO2286" i="1"/>
  <c r="AP2286" i="1" s="1"/>
  <c r="AQ2286" i="1" s="1"/>
  <c r="AO2290" i="1"/>
  <c r="AP2290" i="1" s="1"/>
  <c r="AQ2290" i="1" s="1"/>
  <c r="AO2294" i="1"/>
  <c r="K206" i="2" s="1"/>
  <c r="AO2298" i="1"/>
  <c r="AP2298" i="1" s="1"/>
  <c r="AQ2298" i="1" s="1"/>
  <c r="AO2302" i="1"/>
  <c r="AP2302" i="1" s="1"/>
  <c r="AQ2302" i="1" s="1"/>
  <c r="AO2306" i="1"/>
  <c r="AP2306" i="1" s="1"/>
  <c r="AQ2306" i="1" s="1"/>
  <c r="AO2310" i="1"/>
  <c r="AP2310" i="1" s="1"/>
  <c r="AQ2310" i="1" s="1"/>
  <c r="AO2314" i="1"/>
  <c r="AP2314" i="1" s="1"/>
  <c r="AQ2314" i="1" s="1"/>
  <c r="AO2318" i="1"/>
  <c r="AP2318" i="1" s="1"/>
  <c r="AQ2318" i="1" s="1"/>
  <c r="AO2322" i="1"/>
  <c r="AP2322" i="1" s="1"/>
  <c r="AQ2322" i="1" s="1"/>
  <c r="AO2326" i="1"/>
  <c r="AO2330" i="1"/>
  <c r="AP2330" i="1" s="1"/>
  <c r="AQ2330" i="1" s="1"/>
  <c r="AO2334" i="1"/>
  <c r="AP2334" i="1" s="1"/>
  <c r="AQ2334" i="1" s="1"/>
  <c r="AO2342" i="1"/>
  <c r="AP2342" i="1" s="1"/>
  <c r="AQ2342" i="1" s="1"/>
  <c r="AO2346" i="1"/>
  <c r="AP2346" i="1" s="1"/>
  <c r="AQ2346" i="1" s="1"/>
  <c r="AO2350" i="1"/>
  <c r="AP2350" i="1" s="1"/>
  <c r="AQ2350" i="1" s="1"/>
  <c r="AO2354" i="1"/>
  <c r="AP2354" i="1" s="1"/>
  <c r="AQ2354" i="1" s="1"/>
  <c r="AO2358" i="1"/>
  <c r="AP2358" i="1" s="1"/>
  <c r="AQ2358" i="1" s="1"/>
  <c r="AO2362" i="1"/>
  <c r="AP2362" i="1" s="1"/>
  <c r="AQ2362" i="1" s="1"/>
  <c r="AO2366" i="1"/>
  <c r="AP2366" i="1" s="1"/>
  <c r="AQ2366" i="1" s="1"/>
  <c r="AO2370" i="1"/>
  <c r="AP2370" i="1" s="1"/>
  <c r="AQ2370" i="1" s="1"/>
  <c r="AO2374" i="1"/>
  <c r="AP2374" i="1" s="1"/>
  <c r="AQ2374" i="1" s="1"/>
  <c r="AO2390" i="1"/>
  <c r="AP2390" i="1" s="1"/>
  <c r="AQ2390" i="1" s="1"/>
  <c r="AO2402" i="1"/>
  <c r="AP2402" i="1" s="1"/>
  <c r="AQ2402" i="1" s="1"/>
  <c r="AO2406" i="1"/>
  <c r="AP2406" i="1" s="1"/>
  <c r="AQ2406" i="1" s="1"/>
  <c r="AO2410" i="1"/>
  <c r="AP2410" i="1" s="1"/>
  <c r="AQ2410" i="1" s="1"/>
  <c r="AO2414" i="1"/>
  <c r="AO2418" i="1"/>
  <c r="AP2418" i="1" s="1"/>
  <c r="AQ2418" i="1" s="1"/>
  <c r="AO2422" i="1"/>
  <c r="AP2422" i="1" s="1"/>
  <c r="AQ2422" i="1" s="1"/>
  <c r="AO2426" i="1"/>
  <c r="AO2430" i="1"/>
  <c r="AP2430" i="1" s="1"/>
  <c r="AQ2430" i="1" s="1"/>
  <c r="AO2434" i="1"/>
  <c r="AP2434" i="1" s="1"/>
  <c r="AQ2434" i="1" s="1"/>
  <c r="AO2442" i="1"/>
  <c r="AP2442" i="1" s="1"/>
  <c r="AQ2442" i="1" s="1"/>
  <c r="AO2446" i="1"/>
  <c r="AP2446" i="1" s="1"/>
  <c r="AQ2446" i="1" s="1"/>
  <c r="AO2450" i="1"/>
  <c r="AP2450" i="1" s="1"/>
  <c r="AQ2450" i="1" s="1"/>
  <c r="AO2454" i="1"/>
  <c r="AP2454" i="1" s="1"/>
  <c r="AQ2454" i="1" s="1"/>
  <c r="AO2458" i="1"/>
  <c r="AP2458" i="1" s="1"/>
  <c r="AQ2458" i="1" s="1"/>
  <c r="AO2462" i="1"/>
  <c r="AP2462" i="1" s="1"/>
  <c r="AQ2462" i="1" s="1"/>
  <c r="AO2466" i="1"/>
  <c r="AP2466" i="1" s="1"/>
  <c r="AQ2466" i="1" s="1"/>
  <c r="AO2470" i="1"/>
  <c r="AP2470" i="1" s="1"/>
  <c r="AQ2470" i="1" s="1"/>
  <c r="AO2474" i="1"/>
  <c r="AP2474" i="1" s="1"/>
  <c r="AQ2474" i="1" s="1"/>
  <c r="AO2478" i="1"/>
  <c r="AP2478" i="1" s="1"/>
  <c r="AQ2478" i="1" s="1"/>
  <c r="AO2482" i="1"/>
  <c r="AP2482" i="1" s="1"/>
  <c r="AQ2482" i="1" s="1"/>
  <c r="AO2486" i="1"/>
  <c r="AP2486" i="1" s="1"/>
  <c r="AQ2486" i="1" s="1"/>
  <c r="AO2494" i="1"/>
  <c r="AP2494" i="1" s="1"/>
  <c r="AQ2494" i="1" s="1"/>
  <c r="AO2498" i="1"/>
  <c r="AP2498" i="1" s="1"/>
  <c r="AQ2498" i="1" s="1"/>
  <c r="AO2502" i="1"/>
  <c r="AP2502" i="1" s="1"/>
  <c r="AQ2502" i="1" s="1"/>
  <c r="AO2506" i="1"/>
  <c r="AP2506" i="1" s="1"/>
  <c r="AQ2506" i="1" s="1"/>
  <c r="AO2514" i="1"/>
  <c r="AP2514" i="1" s="1"/>
  <c r="AQ2514" i="1" s="1"/>
  <c r="AO2518" i="1"/>
  <c r="AP2518" i="1" s="1"/>
  <c r="AQ2518" i="1" s="1"/>
  <c r="AO2522" i="1"/>
  <c r="AP2522" i="1" s="1"/>
  <c r="AQ2522" i="1" s="1"/>
  <c r="AO2526" i="1"/>
  <c r="AP2526" i="1" s="1"/>
  <c r="AQ2526" i="1" s="1"/>
  <c r="AO2530" i="1"/>
  <c r="AP2530" i="1" s="1"/>
  <c r="AQ2530" i="1" s="1"/>
  <c r="AO2538" i="1"/>
  <c r="AP2538" i="1" s="1"/>
  <c r="AQ2538" i="1" s="1"/>
  <c r="AO2546" i="1"/>
  <c r="AP2546" i="1" s="1"/>
  <c r="AQ2546" i="1" s="1"/>
  <c r="AO2550" i="1"/>
  <c r="AP2550" i="1" s="1"/>
  <c r="AQ2550" i="1" s="1"/>
  <c r="AO2558" i="1"/>
  <c r="AP2558" i="1" s="1"/>
  <c r="AQ2558" i="1" s="1"/>
  <c r="AO2570" i="1"/>
  <c r="AP2570" i="1" s="1"/>
  <c r="AQ2570" i="1" s="1"/>
  <c r="AO2582" i="1"/>
  <c r="AP2582" i="1" s="1"/>
  <c r="AQ2582" i="1" s="1"/>
  <c r="AO2586" i="1"/>
  <c r="AP2586" i="1" s="1"/>
  <c r="AQ2586" i="1" s="1"/>
  <c r="AO2590" i="1"/>
  <c r="AP2590" i="1" s="1"/>
  <c r="AQ2590" i="1" s="1"/>
  <c r="AO2598" i="1"/>
  <c r="AP2598" i="1" s="1"/>
  <c r="AQ2598" i="1" s="1"/>
  <c r="AO2602" i="1"/>
  <c r="AP2602" i="1" s="1"/>
  <c r="AQ2602" i="1" s="1"/>
  <c r="AO2606" i="1"/>
  <c r="AP2606" i="1" s="1"/>
  <c r="AQ2606" i="1" s="1"/>
  <c r="AO2610" i="1"/>
  <c r="AP2610" i="1" s="1"/>
  <c r="AQ2610" i="1" s="1"/>
  <c r="AO2618" i="1"/>
  <c r="AP2618" i="1" s="1"/>
  <c r="AQ2618" i="1" s="1"/>
  <c r="AO2622" i="1"/>
  <c r="AP2622" i="1" s="1"/>
  <c r="AQ2622" i="1" s="1"/>
  <c r="AO2626" i="1"/>
  <c r="AO2630" i="1"/>
  <c r="AO2634" i="1"/>
  <c r="AO2638" i="1"/>
  <c r="AP2638" i="1" s="1"/>
  <c r="AQ2638" i="1" s="1"/>
  <c r="AO2642" i="1"/>
  <c r="AP2642" i="1" s="1"/>
  <c r="AQ2642" i="1" s="1"/>
  <c r="AO2646" i="1"/>
  <c r="AP2646" i="1" s="1"/>
  <c r="AQ2646" i="1" s="1"/>
  <c r="AO2650" i="1"/>
  <c r="AP2650" i="1" s="1"/>
  <c r="AQ2650" i="1" s="1"/>
  <c r="AO2654" i="1"/>
  <c r="AP2654" i="1" s="1"/>
  <c r="AQ2654" i="1" s="1"/>
  <c r="AO2658" i="1"/>
  <c r="AP2658" i="1" s="1"/>
  <c r="AQ2658" i="1" s="1"/>
  <c r="AO2662" i="1"/>
  <c r="AP2662" i="1" s="1"/>
  <c r="AQ2662" i="1" s="1"/>
  <c r="AO2666" i="1"/>
  <c r="AP2666" i="1" s="1"/>
  <c r="AQ2666" i="1" s="1"/>
  <c r="AO2670" i="1"/>
  <c r="AP2670" i="1" s="1"/>
  <c r="AQ2670" i="1" s="1"/>
  <c r="AO2674" i="1"/>
  <c r="AP2674" i="1" s="1"/>
  <c r="AQ2674" i="1" s="1"/>
  <c r="AO2678" i="1"/>
  <c r="AP2678" i="1" s="1"/>
  <c r="AQ2678" i="1" s="1"/>
  <c r="AO2682" i="1"/>
  <c r="AP2682" i="1" s="1"/>
  <c r="AQ2682" i="1" s="1"/>
  <c r="AO2686" i="1"/>
  <c r="AP2686" i="1" s="1"/>
  <c r="AQ2686" i="1" s="1"/>
  <c r="AO2690" i="1"/>
  <c r="AP2690" i="1" s="1"/>
  <c r="AQ2690" i="1" s="1"/>
  <c r="AO2694" i="1"/>
  <c r="AP2694" i="1" s="1"/>
  <c r="AQ2694" i="1" s="1"/>
  <c r="AO2698" i="1"/>
  <c r="AP2698" i="1" s="1"/>
  <c r="AQ2698" i="1" s="1"/>
  <c r="AO2702" i="1"/>
  <c r="AP2702" i="1" s="1"/>
  <c r="AQ2702" i="1" s="1"/>
  <c r="AO2706" i="1"/>
  <c r="AP2706" i="1" s="1"/>
  <c r="AQ2706" i="1" s="1"/>
  <c r="AO2710" i="1"/>
  <c r="AP2710" i="1" s="1"/>
  <c r="AQ2710" i="1" s="1"/>
  <c r="AO2714" i="1"/>
  <c r="AP2714" i="1" s="1"/>
  <c r="AQ2714" i="1" s="1"/>
  <c r="AO2718" i="1"/>
  <c r="AP2718" i="1" s="1"/>
  <c r="AQ2718" i="1" s="1"/>
  <c r="AO2722" i="1"/>
  <c r="AP2722" i="1" s="1"/>
  <c r="AQ2722" i="1" s="1"/>
  <c r="AO2726" i="1"/>
  <c r="AP2726" i="1" s="1"/>
  <c r="AQ2726" i="1" s="1"/>
  <c r="AO2730" i="1"/>
  <c r="AP2730" i="1" s="1"/>
  <c r="AQ2730" i="1" s="1"/>
  <c r="AO2734" i="1"/>
  <c r="AP2734" i="1" s="1"/>
  <c r="AQ2734" i="1" s="1"/>
  <c r="AO2738" i="1"/>
  <c r="AP2738" i="1" s="1"/>
  <c r="AQ2738" i="1" s="1"/>
  <c r="AO2742" i="1"/>
  <c r="AP2742" i="1" s="1"/>
  <c r="AQ2742" i="1" s="1"/>
  <c r="AO2746" i="1"/>
  <c r="AP2746" i="1" s="1"/>
  <c r="AQ2746" i="1" s="1"/>
  <c r="AO2750" i="1"/>
  <c r="AP2750" i="1" s="1"/>
  <c r="AQ2750" i="1" s="1"/>
  <c r="AO2754" i="1"/>
  <c r="AP2754" i="1" s="1"/>
  <c r="AQ2754" i="1" s="1"/>
  <c r="AO2758" i="1"/>
  <c r="AP2758" i="1" s="1"/>
  <c r="AQ2758" i="1" s="1"/>
  <c r="AO2762" i="1"/>
  <c r="AP2762" i="1" s="1"/>
  <c r="AQ2762" i="1" s="1"/>
  <c r="AO2766" i="1"/>
  <c r="AP2766" i="1" s="1"/>
  <c r="AQ2766" i="1" s="1"/>
  <c r="AO2770" i="1"/>
  <c r="AP2770" i="1" s="1"/>
  <c r="AQ2770" i="1" s="1"/>
  <c r="AO2778" i="1"/>
  <c r="AP2778" i="1" s="1"/>
  <c r="AQ2778" i="1" s="1"/>
  <c r="AO2782" i="1"/>
  <c r="AP2782" i="1" s="1"/>
  <c r="AQ2782" i="1" s="1"/>
  <c r="AO2786" i="1"/>
  <c r="AP2786" i="1" s="1"/>
  <c r="AQ2786" i="1" s="1"/>
  <c r="AO2790" i="1"/>
  <c r="AP2790" i="1" s="1"/>
  <c r="AQ2790" i="1" s="1"/>
  <c r="AO2794" i="1"/>
  <c r="AP2794" i="1" s="1"/>
  <c r="AQ2794" i="1" s="1"/>
  <c r="AO2798" i="1"/>
  <c r="AP2798" i="1" s="1"/>
  <c r="AQ2798" i="1" s="1"/>
  <c r="AO2806" i="1"/>
  <c r="AO2810" i="1"/>
  <c r="AO2814" i="1"/>
  <c r="AP2814" i="1" s="1"/>
  <c r="AQ2814" i="1" s="1"/>
  <c r="AO2818" i="1"/>
  <c r="AP2818" i="1" s="1"/>
  <c r="AQ2818" i="1" s="1"/>
  <c r="AO2822" i="1"/>
  <c r="AP2822" i="1" s="1"/>
  <c r="AQ2822" i="1" s="1"/>
  <c r="AO2826" i="1"/>
  <c r="AP2826" i="1" s="1"/>
  <c r="AQ2826" i="1" s="1"/>
  <c r="AO2830" i="1"/>
  <c r="AP2830" i="1" s="1"/>
  <c r="AQ2830" i="1" s="1"/>
  <c r="AO2834" i="1"/>
  <c r="AP2834" i="1" s="1"/>
  <c r="AQ2834" i="1" s="1"/>
  <c r="AO2842" i="1"/>
  <c r="AP2842" i="1" s="1"/>
  <c r="AQ2842" i="1" s="1"/>
  <c r="AO2846" i="1"/>
  <c r="AP2846" i="1" s="1"/>
  <c r="AQ2846" i="1" s="1"/>
  <c r="AO2854" i="1"/>
  <c r="AP2854" i="1" s="1"/>
  <c r="AQ2854" i="1" s="1"/>
  <c r="AO2858" i="1"/>
  <c r="AP2858" i="1" s="1"/>
  <c r="AQ2858" i="1" s="1"/>
  <c r="AO2862" i="1"/>
  <c r="AP2862" i="1" s="1"/>
  <c r="AQ2862" i="1" s="1"/>
  <c r="AO2866" i="1"/>
  <c r="AP2866" i="1" s="1"/>
  <c r="AQ2866" i="1" s="1"/>
  <c r="AO2870" i="1"/>
  <c r="AP2870" i="1" s="1"/>
  <c r="AQ2870" i="1" s="1"/>
  <c r="AO2874" i="1"/>
  <c r="AP2874" i="1" s="1"/>
  <c r="AQ2874" i="1" s="1"/>
  <c r="AO2878" i="1"/>
  <c r="AP2878" i="1" s="1"/>
  <c r="AQ2878" i="1" s="1"/>
  <c r="AO2886" i="1"/>
  <c r="AP2886" i="1" s="1"/>
  <c r="AQ2886" i="1" s="1"/>
  <c r="AO2890" i="1"/>
  <c r="AP2890" i="1" s="1"/>
  <c r="AQ2890" i="1" s="1"/>
  <c r="AO2894" i="1"/>
  <c r="AP2894" i="1" s="1"/>
  <c r="AQ2894" i="1" s="1"/>
  <c r="AO2898" i="1"/>
  <c r="AP2898" i="1" s="1"/>
  <c r="AQ2898" i="1" s="1"/>
  <c r="AO2902" i="1"/>
  <c r="AP2902" i="1" s="1"/>
  <c r="AQ2902" i="1" s="1"/>
  <c r="AO2906" i="1"/>
  <c r="AP2906" i="1" s="1"/>
  <c r="AQ2906" i="1" s="1"/>
  <c r="AO2910" i="1"/>
  <c r="AP2910" i="1" s="1"/>
  <c r="AQ2910" i="1" s="1"/>
  <c r="AO2914" i="1"/>
  <c r="AP2914" i="1" s="1"/>
  <c r="AQ2914" i="1" s="1"/>
  <c r="AO2918" i="1"/>
  <c r="AP2918" i="1" s="1"/>
  <c r="AQ2918" i="1" s="1"/>
  <c r="AO2922" i="1"/>
  <c r="AP2922" i="1" s="1"/>
  <c r="AQ2922" i="1" s="1"/>
  <c r="AO2926" i="1"/>
  <c r="AP2926" i="1" s="1"/>
  <c r="AQ2926" i="1" s="1"/>
  <c r="AO2954" i="1"/>
  <c r="AP2954" i="1" s="1"/>
  <c r="AQ2954" i="1" s="1"/>
  <c r="AO2958" i="1"/>
  <c r="AP2958" i="1" s="1"/>
  <c r="AQ2958" i="1" s="1"/>
  <c r="AO2966" i="1"/>
  <c r="AP2966" i="1" s="1"/>
  <c r="AQ2966" i="1" s="1"/>
  <c r="AO2970" i="1"/>
  <c r="AP2970" i="1" s="1"/>
  <c r="AQ2970" i="1" s="1"/>
  <c r="AO2974" i="1"/>
  <c r="AP2974" i="1" s="1"/>
  <c r="AQ2974" i="1" s="1"/>
  <c r="AO2982" i="1"/>
  <c r="AP2982" i="1" s="1"/>
  <c r="AQ2982" i="1" s="1"/>
  <c r="AO2986" i="1"/>
  <c r="AP2986" i="1" s="1"/>
  <c r="AQ2986" i="1" s="1"/>
  <c r="AO2990" i="1"/>
  <c r="AP2990" i="1" s="1"/>
  <c r="AQ2990" i="1" s="1"/>
  <c r="AO2994" i="1"/>
  <c r="AP2994" i="1" s="1"/>
  <c r="AQ2994" i="1" s="1"/>
  <c r="AO2998" i="1"/>
  <c r="AP2998" i="1" s="1"/>
  <c r="AQ2998" i="1" s="1"/>
  <c r="AO3002" i="1"/>
  <c r="AP3002" i="1" s="1"/>
  <c r="AQ3002" i="1" s="1"/>
  <c r="AO3006" i="1"/>
  <c r="AP3006" i="1" s="1"/>
  <c r="AQ3006" i="1" s="1"/>
  <c r="AO3010" i="1"/>
  <c r="AP3010" i="1" s="1"/>
  <c r="AQ3010" i="1" s="1"/>
  <c r="AO3014" i="1"/>
  <c r="AP3014" i="1" s="1"/>
  <c r="AQ3014" i="1" s="1"/>
  <c r="AO3018" i="1"/>
  <c r="AO3022" i="1"/>
  <c r="AP3022" i="1" s="1"/>
  <c r="AQ3022" i="1" s="1"/>
  <c r="AO3038" i="1"/>
  <c r="AP3038" i="1" s="1"/>
  <c r="AQ3038" i="1" s="1"/>
  <c r="AO3042" i="1"/>
  <c r="AP3042" i="1" s="1"/>
  <c r="AQ3042" i="1" s="1"/>
  <c r="AO3050" i="1"/>
  <c r="AP3050" i="1" s="1"/>
  <c r="AQ3050" i="1" s="1"/>
  <c r="AO3054" i="1"/>
  <c r="AP3054" i="1" s="1"/>
  <c r="AQ3054" i="1" s="1"/>
  <c r="AO3058" i="1"/>
  <c r="AP3058" i="1" s="1"/>
  <c r="AQ3058" i="1" s="1"/>
  <c r="AO3062" i="1"/>
  <c r="AP3062" i="1" s="1"/>
  <c r="AQ3062" i="1" s="1"/>
  <c r="AO3066" i="1"/>
  <c r="AP3066" i="1" s="1"/>
  <c r="AQ3066" i="1" s="1"/>
  <c r="AO3070" i="1"/>
  <c r="AP3070" i="1" s="1"/>
  <c r="AQ3070" i="1" s="1"/>
  <c r="AO3074" i="1"/>
  <c r="AP3074" i="1" s="1"/>
  <c r="AQ3074" i="1" s="1"/>
  <c r="AO3078" i="1"/>
  <c r="AP3078" i="1" s="1"/>
  <c r="AQ3078" i="1" s="1"/>
  <c r="AO3082" i="1"/>
  <c r="AP3082" i="1" s="1"/>
  <c r="AQ3082" i="1" s="1"/>
  <c r="AO3086" i="1"/>
  <c r="AP3086" i="1" s="1"/>
  <c r="AQ3086" i="1" s="1"/>
  <c r="AO3090" i="1"/>
  <c r="AP3090" i="1" s="1"/>
  <c r="AQ3090" i="1" s="1"/>
  <c r="AO3094" i="1"/>
  <c r="AP3094" i="1" s="1"/>
  <c r="AQ3094" i="1" s="1"/>
  <c r="AO3098" i="1"/>
  <c r="AP3098" i="1" s="1"/>
  <c r="AQ3098" i="1" s="1"/>
  <c r="AO3102" i="1"/>
  <c r="AP3102" i="1" s="1"/>
  <c r="AQ3102" i="1" s="1"/>
  <c r="AO3106" i="1"/>
  <c r="AP3106" i="1" s="1"/>
  <c r="AQ3106" i="1" s="1"/>
  <c r="AO3110" i="1"/>
  <c r="AP3110" i="1" s="1"/>
  <c r="AQ3110" i="1" s="1"/>
  <c r="AO3114" i="1"/>
  <c r="AP3114" i="1" s="1"/>
  <c r="AQ3114" i="1" s="1"/>
  <c r="AO3118" i="1"/>
  <c r="AP3118" i="1" s="1"/>
  <c r="AQ3118" i="1" s="1"/>
  <c r="AO3122" i="1"/>
  <c r="AP3122" i="1" s="1"/>
  <c r="AQ3122" i="1" s="1"/>
  <c r="AO3126" i="1"/>
  <c r="AP3126" i="1" s="1"/>
  <c r="AQ3126" i="1" s="1"/>
  <c r="AO3130" i="1"/>
  <c r="AP3130" i="1" s="1"/>
  <c r="AQ3130" i="1" s="1"/>
  <c r="AO3134" i="1"/>
  <c r="AO3142" i="1"/>
  <c r="AO3146" i="1"/>
  <c r="AP3146" i="1" s="1"/>
  <c r="AQ3146" i="1" s="1"/>
  <c r="AO3150" i="1"/>
  <c r="AP3150" i="1" s="1"/>
  <c r="AQ3150" i="1" s="1"/>
  <c r="AO3154" i="1"/>
  <c r="AP3154" i="1" s="1"/>
  <c r="AQ3154" i="1" s="1"/>
  <c r="AO3158" i="1"/>
  <c r="AP3158" i="1" s="1"/>
  <c r="AQ3158" i="1" s="1"/>
  <c r="AO3162" i="1"/>
  <c r="AP3162" i="1" s="1"/>
  <c r="AQ3162" i="1" s="1"/>
  <c r="AO3166" i="1"/>
  <c r="AP3166" i="1" s="1"/>
  <c r="AQ3166" i="1" s="1"/>
  <c r="AO3170" i="1"/>
  <c r="AP3170" i="1" s="1"/>
  <c r="AQ3170" i="1" s="1"/>
  <c r="AO3174" i="1"/>
  <c r="AP3174" i="1" s="1"/>
  <c r="AQ3174" i="1" s="1"/>
  <c r="AO3178" i="1"/>
  <c r="AP3178" i="1" s="1"/>
  <c r="AQ3178" i="1" s="1"/>
  <c r="AO3182" i="1"/>
  <c r="AP3182" i="1" s="1"/>
  <c r="AQ3182" i="1" s="1"/>
  <c r="AO3186" i="1"/>
  <c r="AP3186" i="1" s="1"/>
  <c r="AQ3186" i="1" s="1"/>
  <c r="AO3190" i="1"/>
  <c r="AP3190" i="1" s="1"/>
  <c r="AQ3190" i="1" s="1"/>
  <c r="AO3194" i="1"/>
  <c r="AP3194" i="1" s="1"/>
  <c r="AQ3194" i="1" s="1"/>
  <c r="AO3198" i="1"/>
  <c r="AP3198" i="1" s="1"/>
  <c r="AQ3198" i="1" s="1"/>
  <c r="AO3202" i="1"/>
  <c r="AP3202" i="1" s="1"/>
  <c r="AQ3202" i="1" s="1"/>
  <c r="AO3206" i="1"/>
  <c r="AP3206" i="1" s="1"/>
  <c r="AQ3206" i="1" s="1"/>
  <c r="AO3210" i="1"/>
  <c r="AP3210" i="1" s="1"/>
  <c r="AQ3210" i="1" s="1"/>
  <c r="AO3214" i="1"/>
  <c r="AP3214" i="1" s="1"/>
  <c r="AQ3214" i="1" s="1"/>
  <c r="AO3218" i="1"/>
  <c r="AP3218" i="1" s="1"/>
  <c r="AQ3218" i="1" s="1"/>
  <c r="AO3222" i="1"/>
  <c r="AP3222" i="1" s="1"/>
  <c r="AQ3222" i="1" s="1"/>
  <c r="AO3226" i="1"/>
  <c r="AP3226" i="1" s="1"/>
  <c r="AQ3226" i="1" s="1"/>
  <c r="AO3230" i="1"/>
  <c r="AP3230" i="1" s="1"/>
  <c r="AQ3230" i="1" s="1"/>
  <c r="AO3234" i="1"/>
  <c r="AP3234" i="1" s="1"/>
  <c r="AQ3234" i="1" s="1"/>
  <c r="AO3238" i="1"/>
  <c r="AP3238" i="1" s="1"/>
  <c r="AQ3238" i="1" s="1"/>
  <c r="AO3242" i="1"/>
  <c r="AP3242" i="1" s="1"/>
  <c r="AQ3242" i="1" s="1"/>
  <c r="AO3246" i="1"/>
  <c r="AP3246" i="1" s="1"/>
  <c r="AQ3246" i="1" s="1"/>
  <c r="AO3250" i="1"/>
  <c r="AP3250" i="1" s="1"/>
  <c r="AQ3250" i="1" s="1"/>
  <c r="AO3254" i="1"/>
  <c r="AP3254" i="1" s="1"/>
  <c r="AQ3254" i="1" s="1"/>
  <c r="AO3258" i="1"/>
  <c r="AP3258" i="1" s="1"/>
  <c r="AQ3258" i="1" s="1"/>
  <c r="AO3262" i="1"/>
  <c r="AP3262" i="1" s="1"/>
  <c r="AQ3262" i="1" s="1"/>
  <c r="AO3266" i="1"/>
  <c r="AP3266" i="1" s="1"/>
  <c r="AQ3266" i="1" s="1"/>
  <c r="AO3270" i="1"/>
  <c r="AP3270" i="1" s="1"/>
  <c r="AQ3270" i="1" s="1"/>
  <c r="AO3274" i="1"/>
  <c r="AP3274" i="1" s="1"/>
  <c r="AQ3274" i="1" s="1"/>
  <c r="AO3278" i="1"/>
  <c r="AP3278" i="1" s="1"/>
  <c r="AQ3278" i="1" s="1"/>
  <c r="AO3282" i="1"/>
  <c r="AP3282" i="1" s="1"/>
  <c r="AQ3282" i="1" s="1"/>
  <c r="AO3286" i="1"/>
  <c r="AP3286" i="1" s="1"/>
  <c r="AQ3286" i="1" s="1"/>
  <c r="AO3290" i="1"/>
  <c r="AP3290" i="1" s="1"/>
  <c r="AQ3290" i="1" s="1"/>
  <c r="AO3294" i="1"/>
  <c r="AP3294" i="1" s="1"/>
  <c r="AQ3294" i="1" s="1"/>
  <c r="AO3298" i="1"/>
  <c r="AP3298" i="1" s="1"/>
  <c r="AQ3298" i="1" s="1"/>
  <c r="AO3302" i="1"/>
  <c r="AP3302" i="1" s="1"/>
  <c r="AQ3302" i="1" s="1"/>
  <c r="AO3306" i="1"/>
  <c r="AP3306" i="1" s="1"/>
  <c r="AQ3306" i="1" s="1"/>
  <c r="AO3310" i="1"/>
  <c r="AP3310" i="1" s="1"/>
  <c r="AQ3310" i="1" s="1"/>
  <c r="AO3314" i="1"/>
  <c r="AP3314" i="1" s="1"/>
  <c r="AQ3314" i="1" s="1"/>
  <c r="AO3318" i="1"/>
  <c r="AP3318" i="1" s="1"/>
  <c r="AQ3318" i="1" s="1"/>
  <c r="AO3322" i="1"/>
  <c r="AP3322" i="1" s="1"/>
  <c r="AQ3322" i="1" s="1"/>
  <c r="AO3326" i="1"/>
  <c r="AP3326" i="1" s="1"/>
  <c r="AQ3326" i="1" s="1"/>
  <c r="AO3330" i="1"/>
  <c r="AP3330" i="1" s="1"/>
  <c r="AQ3330" i="1" s="1"/>
  <c r="AO3334" i="1"/>
  <c r="AP3334" i="1" s="1"/>
  <c r="AQ3334" i="1" s="1"/>
  <c r="AO3338" i="1"/>
  <c r="AP3338" i="1" s="1"/>
  <c r="AQ3338" i="1" s="1"/>
  <c r="AO3342" i="1"/>
  <c r="AP3342" i="1" s="1"/>
  <c r="AQ3342" i="1" s="1"/>
  <c r="AO3346" i="1"/>
  <c r="AP3346" i="1" s="1"/>
  <c r="AQ3346" i="1" s="1"/>
  <c r="AO3350" i="1"/>
  <c r="AP3350" i="1" s="1"/>
  <c r="AQ3350" i="1" s="1"/>
  <c r="AO3354" i="1"/>
  <c r="AP3354" i="1" s="1"/>
  <c r="AQ3354" i="1" s="1"/>
  <c r="AO3358" i="1"/>
  <c r="AP3358" i="1" s="1"/>
  <c r="AQ3358" i="1" s="1"/>
  <c r="AO3362" i="1"/>
  <c r="AP3362" i="1" s="1"/>
  <c r="AQ3362" i="1" s="1"/>
  <c r="AO3366" i="1"/>
  <c r="AP3366" i="1" s="1"/>
  <c r="AQ3366" i="1" s="1"/>
  <c r="AO3370" i="1"/>
  <c r="AP3370" i="1" s="1"/>
  <c r="AQ3370" i="1" s="1"/>
  <c r="AO3374" i="1"/>
  <c r="AP3374" i="1" s="1"/>
  <c r="AQ3374" i="1" s="1"/>
  <c r="AO3378" i="1"/>
  <c r="AP3378" i="1" s="1"/>
  <c r="AQ3378" i="1" s="1"/>
  <c r="AO3382" i="1"/>
  <c r="AP3382" i="1" s="1"/>
  <c r="AQ3382" i="1" s="1"/>
  <c r="AO3386" i="1"/>
  <c r="AP3386" i="1" s="1"/>
  <c r="AQ3386" i="1" s="1"/>
  <c r="AO3390" i="1"/>
  <c r="AP3390" i="1" s="1"/>
  <c r="AQ3390" i="1" s="1"/>
  <c r="AO3394" i="1"/>
  <c r="AP3394" i="1" s="1"/>
  <c r="AQ3394" i="1" s="1"/>
  <c r="AO3398" i="1"/>
  <c r="AP3398" i="1" s="1"/>
  <c r="AQ3398" i="1" s="1"/>
  <c r="AO3402" i="1"/>
  <c r="AP3402" i="1" s="1"/>
  <c r="AQ3402" i="1" s="1"/>
  <c r="AO3406" i="1"/>
  <c r="AP3406" i="1" s="1"/>
  <c r="AQ3406" i="1" s="1"/>
  <c r="AO3410" i="1"/>
  <c r="AP3410" i="1" s="1"/>
  <c r="AQ3410" i="1" s="1"/>
  <c r="AO3414" i="1"/>
  <c r="AP3414" i="1" s="1"/>
  <c r="AQ3414" i="1" s="1"/>
  <c r="AO3418" i="1"/>
  <c r="AP3418" i="1" s="1"/>
  <c r="AQ3418" i="1" s="1"/>
  <c r="AO3422" i="1"/>
  <c r="AP3422" i="1" s="1"/>
  <c r="AQ3422" i="1" s="1"/>
  <c r="AO3426" i="1"/>
  <c r="AP3426" i="1" s="1"/>
  <c r="AQ3426" i="1" s="1"/>
  <c r="AO3430" i="1"/>
  <c r="AP3430" i="1" s="1"/>
  <c r="AQ3430" i="1" s="1"/>
  <c r="AO3434" i="1"/>
  <c r="AP3434" i="1" s="1"/>
  <c r="AQ3434" i="1" s="1"/>
  <c r="AO3438" i="1"/>
  <c r="AP3438" i="1" s="1"/>
  <c r="AQ3438" i="1" s="1"/>
  <c r="AO3442" i="1"/>
  <c r="AP3442" i="1" s="1"/>
  <c r="AQ3442" i="1" s="1"/>
  <c r="AO3446" i="1"/>
  <c r="AP3446" i="1" s="1"/>
  <c r="AQ3446" i="1" s="1"/>
  <c r="AO3450" i="1"/>
  <c r="AP3450" i="1" s="1"/>
  <c r="AQ3450" i="1" s="1"/>
  <c r="AO3454" i="1"/>
  <c r="AP3454" i="1" s="1"/>
  <c r="AQ3454" i="1" s="1"/>
  <c r="AO3458" i="1"/>
  <c r="AP3458" i="1" s="1"/>
  <c r="AQ3458" i="1" s="1"/>
  <c r="AO3462" i="1"/>
  <c r="AP3462" i="1" s="1"/>
  <c r="AQ3462" i="1" s="1"/>
  <c r="AO3466" i="1"/>
  <c r="AP3466" i="1" s="1"/>
  <c r="AQ3466" i="1" s="1"/>
  <c r="AO3470" i="1"/>
  <c r="AP3470" i="1" s="1"/>
  <c r="AQ3470" i="1" s="1"/>
  <c r="AO3474" i="1"/>
  <c r="AP3474" i="1" s="1"/>
  <c r="AQ3474" i="1" s="1"/>
  <c r="AO3478" i="1"/>
  <c r="AP3478" i="1" s="1"/>
  <c r="AQ3478" i="1" s="1"/>
  <c r="AO3482" i="1"/>
  <c r="AP3482" i="1" s="1"/>
  <c r="AQ3482" i="1" s="1"/>
  <c r="AO3486" i="1"/>
  <c r="AP3486" i="1" s="1"/>
  <c r="AQ3486" i="1" s="1"/>
  <c r="AO3490" i="1"/>
  <c r="AP3490" i="1" s="1"/>
  <c r="AQ3490" i="1" s="1"/>
  <c r="AO3494" i="1"/>
  <c r="AP3494" i="1" s="1"/>
  <c r="AQ3494" i="1" s="1"/>
  <c r="AO3498" i="1"/>
  <c r="AP3498" i="1" s="1"/>
  <c r="AQ3498" i="1" s="1"/>
  <c r="AO3502" i="1"/>
  <c r="AP3502" i="1" s="1"/>
  <c r="AQ3502" i="1" s="1"/>
  <c r="AO3506" i="1"/>
  <c r="AP3506" i="1" s="1"/>
  <c r="AQ3506" i="1" s="1"/>
  <c r="AO3510" i="1"/>
  <c r="AP3510" i="1" s="1"/>
  <c r="AQ3510" i="1" s="1"/>
  <c r="AO3514" i="1"/>
  <c r="AP3514" i="1" s="1"/>
  <c r="AQ3514" i="1" s="1"/>
  <c r="AO3518" i="1"/>
  <c r="AP3518" i="1" s="1"/>
  <c r="AQ3518" i="1" s="1"/>
  <c r="AO3522" i="1"/>
  <c r="AP3522" i="1" s="1"/>
  <c r="AQ3522" i="1" s="1"/>
  <c r="AO3526" i="1"/>
  <c r="AP3526" i="1" s="1"/>
  <c r="AQ3526" i="1" s="1"/>
  <c r="AO3530" i="1"/>
  <c r="AP3530" i="1" s="1"/>
  <c r="AQ3530" i="1" s="1"/>
  <c r="AO3534" i="1"/>
  <c r="AP3534" i="1" s="1"/>
  <c r="AQ3534" i="1" s="1"/>
  <c r="AO3538" i="1"/>
  <c r="AP3538" i="1" s="1"/>
  <c r="AQ3538" i="1" s="1"/>
  <c r="AO3542" i="1"/>
  <c r="AP3542" i="1" s="1"/>
  <c r="AQ3542" i="1" s="1"/>
  <c r="AO3546" i="1"/>
  <c r="AP3546" i="1" s="1"/>
  <c r="AQ3546" i="1" s="1"/>
  <c r="AO3550" i="1"/>
  <c r="AP3550" i="1" s="1"/>
  <c r="AQ3550" i="1" s="1"/>
  <c r="AO3554" i="1"/>
  <c r="AP3554" i="1" s="1"/>
  <c r="AQ3554" i="1" s="1"/>
  <c r="AO3558" i="1"/>
  <c r="AP3558" i="1" s="1"/>
  <c r="AQ3558" i="1" s="1"/>
  <c r="AO3562" i="1"/>
  <c r="AP3562" i="1" s="1"/>
  <c r="AQ3562" i="1" s="1"/>
  <c r="AO3566" i="1"/>
  <c r="AP3566" i="1" s="1"/>
  <c r="AQ3566" i="1" s="1"/>
  <c r="AO3570" i="1"/>
  <c r="AP3570" i="1" s="1"/>
  <c r="AQ3570" i="1" s="1"/>
  <c r="AO3574" i="1"/>
  <c r="AP3574" i="1" s="1"/>
  <c r="AQ3574" i="1" s="1"/>
  <c r="AO3578" i="1"/>
  <c r="AP3578" i="1" s="1"/>
  <c r="AQ3578" i="1" s="1"/>
  <c r="AO3582" i="1"/>
  <c r="AP3582" i="1" s="1"/>
  <c r="AQ3582" i="1" s="1"/>
  <c r="AO3586" i="1"/>
  <c r="AP3586" i="1" s="1"/>
  <c r="AQ3586" i="1" s="1"/>
  <c r="AO3590" i="1"/>
  <c r="AP3590" i="1" s="1"/>
  <c r="AQ3590" i="1" s="1"/>
  <c r="AO3594" i="1"/>
  <c r="AP3594" i="1" s="1"/>
  <c r="AQ3594" i="1" s="1"/>
  <c r="AO3598" i="1"/>
  <c r="AP3598" i="1" s="1"/>
  <c r="AQ3598" i="1" s="1"/>
  <c r="AO3602" i="1"/>
  <c r="AP3602" i="1" s="1"/>
  <c r="AQ3602" i="1" s="1"/>
  <c r="AO3606" i="1"/>
  <c r="AP3606" i="1" s="1"/>
  <c r="AQ3606" i="1" s="1"/>
  <c r="AO3610" i="1"/>
  <c r="AP3610" i="1" s="1"/>
  <c r="AQ3610" i="1" s="1"/>
  <c r="AO3614" i="1"/>
  <c r="AP3614" i="1" s="1"/>
  <c r="AQ3614" i="1" s="1"/>
  <c r="AO3618" i="1"/>
  <c r="AP3618" i="1" s="1"/>
  <c r="AQ3618" i="1" s="1"/>
  <c r="AO3622" i="1"/>
  <c r="AP3622" i="1" s="1"/>
  <c r="AQ3622" i="1" s="1"/>
  <c r="AO3626" i="1"/>
  <c r="AP3626" i="1" s="1"/>
  <c r="AQ3626" i="1" s="1"/>
  <c r="AO3630" i="1"/>
  <c r="AP3630" i="1" s="1"/>
  <c r="AQ3630" i="1" s="1"/>
  <c r="AO3634" i="1"/>
  <c r="AP3634" i="1" s="1"/>
  <c r="AQ3634" i="1" s="1"/>
  <c r="AO3638" i="1"/>
  <c r="AP3638" i="1" s="1"/>
  <c r="AQ3638" i="1" s="1"/>
  <c r="AO3642" i="1"/>
  <c r="AP3642" i="1" s="1"/>
  <c r="AQ3642" i="1" s="1"/>
  <c r="AO3646" i="1"/>
  <c r="AP3646" i="1" s="1"/>
  <c r="AQ3646" i="1" s="1"/>
  <c r="AO3650" i="1"/>
  <c r="AP3650" i="1" s="1"/>
  <c r="AQ3650" i="1" s="1"/>
  <c r="AO3654" i="1"/>
  <c r="AP3654" i="1" s="1"/>
  <c r="AQ3654" i="1" s="1"/>
  <c r="AO3658" i="1"/>
  <c r="AP3658" i="1" s="1"/>
  <c r="AQ3658" i="1" s="1"/>
  <c r="AO3662" i="1"/>
  <c r="AP3662" i="1" s="1"/>
  <c r="AQ3662" i="1" s="1"/>
  <c r="AO3666" i="1"/>
  <c r="AP3666" i="1" s="1"/>
  <c r="AQ3666" i="1" s="1"/>
  <c r="AO3670" i="1"/>
  <c r="AP3670" i="1" s="1"/>
  <c r="AQ3670" i="1" s="1"/>
  <c r="AO3674" i="1"/>
  <c r="AP3674" i="1" s="1"/>
  <c r="AQ3674" i="1" s="1"/>
  <c r="AO3678" i="1"/>
  <c r="AP3678" i="1" s="1"/>
  <c r="AQ3678" i="1" s="1"/>
  <c r="AO3682" i="1"/>
  <c r="AP3682" i="1" s="1"/>
  <c r="AQ3682" i="1" s="1"/>
  <c r="AO3686" i="1"/>
  <c r="AP3686" i="1" s="1"/>
  <c r="AQ3686" i="1" s="1"/>
  <c r="AO3690" i="1"/>
  <c r="AP3690" i="1" s="1"/>
  <c r="AQ3690" i="1" s="1"/>
  <c r="AO3694" i="1"/>
  <c r="AP3694" i="1" s="1"/>
  <c r="AQ3694" i="1" s="1"/>
  <c r="AO3698" i="1"/>
  <c r="AP3698" i="1" s="1"/>
  <c r="AQ3698" i="1" s="1"/>
  <c r="AO3702" i="1"/>
  <c r="AP3702" i="1" s="1"/>
  <c r="AQ3702" i="1" s="1"/>
  <c r="AO3706" i="1"/>
  <c r="AP3706" i="1" s="1"/>
  <c r="AQ3706" i="1" s="1"/>
  <c r="AO3710" i="1"/>
  <c r="AP3710" i="1" s="1"/>
  <c r="AQ3710" i="1" s="1"/>
  <c r="AO3714" i="1"/>
  <c r="AP3714" i="1" s="1"/>
  <c r="AQ3714" i="1" s="1"/>
  <c r="AO3718" i="1"/>
  <c r="AP3718" i="1" s="1"/>
  <c r="AQ3718" i="1" s="1"/>
  <c r="AO3722" i="1"/>
  <c r="AP3722" i="1" s="1"/>
  <c r="AQ3722" i="1" s="1"/>
  <c r="AO3726" i="1"/>
  <c r="AP3726" i="1" s="1"/>
  <c r="AQ3726" i="1" s="1"/>
  <c r="AO3730" i="1"/>
  <c r="AP3730" i="1" s="1"/>
  <c r="AQ3730" i="1" s="1"/>
  <c r="AO3734" i="1"/>
  <c r="AP3734" i="1" s="1"/>
  <c r="AQ3734" i="1" s="1"/>
  <c r="AO3738" i="1"/>
  <c r="AP3738" i="1" s="1"/>
  <c r="AQ3738" i="1" s="1"/>
  <c r="AO3742" i="1"/>
  <c r="AP3742" i="1" s="1"/>
  <c r="AQ3742" i="1" s="1"/>
  <c r="AO3746" i="1"/>
  <c r="AP3746" i="1" s="1"/>
  <c r="AQ3746" i="1" s="1"/>
  <c r="AO3750" i="1"/>
  <c r="AP3750" i="1" s="1"/>
  <c r="AQ3750" i="1" s="1"/>
  <c r="AO3754" i="1"/>
  <c r="AP3754" i="1" s="1"/>
  <c r="AQ3754" i="1" s="1"/>
  <c r="AO3758" i="1"/>
  <c r="AP3758" i="1" s="1"/>
  <c r="AQ3758" i="1" s="1"/>
  <c r="AO3762" i="1"/>
  <c r="AP3762" i="1" s="1"/>
  <c r="AQ3762" i="1" s="1"/>
  <c r="AO3766" i="1"/>
  <c r="AP3766" i="1" s="1"/>
  <c r="AQ3766" i="1" s="1"/>
  <c r="AO3770" i="1"/>
  <c r="AP3770" i="1" s="1"/>
  <c r="AQ3770" i="1" s="1"/>
  <c r="AO3774" i="1"/>
  <c r="AP3774" i="1" s="1"/>
  <c r="AQ3774" i="1" s="1"/>
  <c r="AO3778" i="1"/>
  <c r="AP3778" i="1" s="1"/>
  <c r="AQ3778" i="1" s="1"/>
  <c r="AO3782" i="1"/>
  <c r="AP3782" i="1" s="1"/>
  <c r="AQ3782" i="1" s="1"/>
  <c r="AO3786" i="1"/>
  <c r="AP3786" i="1" s="1"/>
  <c r="AQ3786" i="1" s="1"/>
  <c r="AO3790" i="1"/>
  <c r="AP3790" i="1" s="1"/>
  <c r="AQ3790" i="1" s="1"/>
  <c r="AO3794" i="1"/>
  <c r="AP3794" i="1" s="1"/>
  <c r="AQ3794" i="1" s="1"/>
  <c r="AO3798" i="1"/>
  <c r="AP3798" i="1" s="1"/>
  <c r="AQ3798" i="1" s="1"/>
  <c r="AO3802" i="1"/>
  <c r="AP3802" i="1" s="1"/>
  <c r="AQ3802" i="1" s="1"/>
  <c r="AO3806" i="1"/>
  <c r="AP3806" i="1" s="1"/>
  <c r="AQ3806" i="1" s="1"/>
  <c r="AO3810" i="1"/>
  <c r="AP3810" i="1" s="1"/>
  <c r="AQ3810" i="1" s="1"/>
  <c r="AO3814" i="1"/>
  <c r="AP3814" i="1" s="1"/>
  <c r="AQ3814" i="1" s="1"/>
  <c r="AO3818" i="1"/>
  <c r="AP3818" i="1" s="1"/>
  <c r="AQ3818" i="1" s="1"/>
  <c r="AO3822" i="1"/>
  <c r="AP3822" i="1" s="1"/>
  <c r="AQ3822" i="1" s="1"/>
  <c r="AO3826" i="1"/>
  <c r="AP3826" i="1" s="1"/>
  <c r="AQ3826" i="1" s="1"/>
  <c r="AO3830" i="1"/>
  <c r="AP3830" i="1" s="1"/>
  <c r="AQ3830" i="1" s="1"/>
  <c r="AO3834" i="1"/>
  <c r="AP3834" i="1" s="1"/>
  <c r="AQ3834" i="1" s="1"/>
  <c r="AO3838" i="1"/>
  <c r="AP3838" i="1" s="1"/>
  <c r="AQ3838" i="1" s="1"/>
  <c r="AO3842" i="1"/>
  <c r="AP3842" i="1" s="1"/>
  <c r="AQ3842" i="1" s="1"/>
  <c r="AO3846" i="1"/>
  <c r="AP3846" i="1" s="1"/>
  <c r="AQ3846" i="1" s="1"/>
  <c r="AO3850" i="1"/>
  <c r="AP3850" i="1" s="1"/>
  <c r="AQ3850" i="1" s="1"/>
  <c r="AO3854" i="1"/>
  <c r="AP3854" i="1" s="1"/>
  <c r="AQ3854" i="1" s="1"/>
  <c r="AO3858" i="1"/>
  <c r="AP3858" i="1" s="1"/>
  <c r="AQ3858" i="1" s="1"/>
  <c r="AO3862" i="1"/>
  <c r="AP3862" i="1" s="1"/>
  <c r="AQ3862" i="1" s="1"/>
  <c r="AO3866" i="1"/>
  <c r="AP3866" i="1" s="1"/>
  <c r="AQ3866" i="1" s="1"/>
  <c r="AO3870" i="1"/>
  <c r="AP3870" i="1" s="1"/>
  <c r="AQ3870" i="1" s="1"/>
  <c r="AO3874" i="1"/>
  <c r="AP3874" i="1" s="1"/>
  <c r="AQ3874" i="1" s="1"/>
  <c r="AO3878" i="1"/>
  <c r="AP3878" i="1" s="1"/>
  <c r="AQ3878" i="1" s="1"/>
  <c r="AO3882" i="1"/>
  <c r="AP3882" i="1" s="1"/>
  <c r="AQ3882" i="1" s="1"/>
  <c r="AO3886" i="1"/>
  <c r="AP3886" i="1" s="1"/>
  <c r="AQ3886" i="1" s="1"/>
  <c r="AO3890" i="1"/>
  <c r="AP3890" i="1" s="1"/>
  <c r="AQ3890" i="1" s="1"/>
  <c r="AO3894" i="1"/>
  <c r="AP3894" i="1" s="1"/>
  <c r="AQ3894" i="1" s="1"/>
  <c r="AO3898" i="1"/>
  <c r="AP3898" i="1" s="1"/>
  <c r="AQ3898" i="1" s="1"/>
  <c r="AO3902" i="1"/>
  <c r="AP3902" i="1" s="1"/>
  <c r="AQ3902" i="1" s="1"/>
  <c r="AO3906" i="1"/>
  <c r="AP3906" i="1" s="1"/>
  <c r="AQ3906" i="1" s="1"/>
  <c r="AO3910" i="1"/>
  <c r="AP3910" i="1" s="1"/>
  <c r="AQ3910" i="1" s="1"/>
  <c r="AO3914" i="1"/>
  <c r="AP3914" i="1" s="1"/>
  <c r="AQ3914" i="1" s="1"/>
  <c r="AO3918" i="1"/>
  <c r="AP3918" i="1" s="1"/>
  <c r="AQ3918" i="1" s="1"/>
  <c r="AO3922" i="1"/>
  <c r="AP3922" i="1" s="1"/>
  <c r="AQ3922" i="1" s="1"/>
  <c r="AO4578" i="1"/>
  <c r="AP4578" i="1" s="1"/>
  <c r="AQ4578" i="1" s="1"/>
  <c r="AO4582" i="1"/>
  <c r="AP4582" i="1" s="1"/>
  <c r="AQ4582" i="1" s="1"/>
  <c r="AO4586" i="1"/>
  <c r="AP4586" i="1" s="1"/>
  <c r="AQ4586" i="1" s="1"/>
  <c r="AO4590" i="1"/>
  <c r="AP4590" i="1" s="1"/>
  <c r="AQ4590" i="1" s="1"/>
  <c r="AO4594" i="1"/>
  <c r="AP4594" i="1" s="1"/>
  <c r="AQ4594" i="1" s="1"/>
  <c r="AO3926" i="1"/>
  <c r="AP3926" i="1" s="1"/>
  <c r="AQ3926" i="1" s="1"/>
  <c r="AO3930" i="1"/>
  <c r="AP3930" i="1" s="1"/>
  <c r="AQ3930" i="1" s="1"/>
  <c r="AO3934" i="1"/>
  <c r="AP3934" i="1" s="1"/>
  <c r="AQ3934" i="1" s="1"/>
  <c r="AO3938" i="1"/>
  <c r="AP3938" i="1" s="1"/>
  <c r="AQ3938" i="1" s="1"/>
  <c r="AO3942" i="1"/>
  <c r="AP3942" i="1" s="1"/>
  <c r="AQ3942" i="1" s="1"/>
  <c r="AO3946" i="1"/>
  <c r="AP3946" i="1" s="1"/>
  <c r="AQ3946" i="1" s="1"/>
  <c r="AO3950" i="1"/>
  <c r="AP3950" i="1" s="1"/>
  <c r="AQ3950" i="1" s="1"/>
  <c r="AO3954" i="1"/>
  <c r="AP3954" i="1" s="1"/>
  <c r="AQ3954" i="1" s="1"/>
  <c r="AO3958" i="1"/>
  <c r="AP3958" i="1" s="1"/>
  <c r="AQ3958" i="1" s="1"/>
  <c r="AO3962" i="1"/>
  <c r="AP3962" i="1" s="1"/>
  <c r="AQ3962" i="1" s="1"/>
  <c r="AO3966" i="1"/>
  <c r="AP3966" i="1" s="1"/>
  <c r="AQ3966" i="1" s="1"/>
  <c r="AO3970" i="1"/>
  <c r="AP3970" i="1" s="1"/>
  <c r="AQ3970" i="1" s="1"/>
  <c r="AO3974" i="1"/>
  <c r="AP3974" i="1" s="1"/>
  <c r="AQ3974" i="1" s="1"/>
  <c r="AO3978" i="1"/>
  <c r="AP3978" i="1" s="1"/>
  <c r="AQ3978" i="1" s="1"/>
  <c r="AO3982" i="1"/>
  <c r="AP3982" i="1" s="1"/>
  <c r="AQ3982" i="1" s="1"/>
  <c r="AO3986" i="1"/>
  <c r="AP3986" i="1" s="1"/>
  <c r="AQ3986" i="1" s="1"/>
  <c r="AO3990" i="1"/>
  <c r="AP3990" i="1" s="1"/>
  <c r="AQ3990" i="1" s="1"/>
  <c r="AO3994" i="1"/>
  <c r="AP3994" i="1" s="1"/>
  <c r="AQ3994" i="1" s="1"/>
  <c r="AO3998" i="1"/>
  <c r="AP3998" i="1" s="1"/>
  <c r="AQ3998" i="1" s="1"/>
  <c r="AO4002" i="1"/>
  <c r="AP4002" i="1" s="1"/>
  <c r="AQ4002" i="1" s="1"/>
  <c r="AO4006" i="1"/>
  <c r="AP4006" i="1" s="1"/>
  <c r="AQ4006" i="1" s="1"/>
  <c r="AO4010" i="1"/>
  <c r="AP4010" i="1" s="1"/>
  <c r="AQ4010" i="1" s="1"/>
  <c r="AO4014" i="1"/>
  <c r="AP4014" i="1" s="1"/>
  <c r="AQ4014" i="1" s="1"/>
  <c r="AO4018" i="1"/>
  <c r="AP4018" i="1" s="1"/>
  <c r="AQ4018" i="1" s="1"/>
  <c r="AO4022" i="1"/>
  <c r="AP4022" i="1" s="1"/>
  <c r="AQ4022" i="1" s="1"/>
  <c r="AO4026" i="1"/>
  <c r="AP4026" i="1" s="1"/>
  <c r="AQ4026" i="1" s="1"/>
  <c r="AO4030" i="1"/>
  <c r="AP4030" i="1" s="1"/>
  <c r="AQ4030" i="1" s="1"/>
  <c r="AO4034" i="1"/>
  <c r="AP4034" i="1" s="1"/>
  <c r="AQ4034" i="1" s="1"/>
  <c r="AO4038" i="1"/>
  <c r="AP4038" i="1" s="1"/>
  <c r="AQ4038" i="1" s="1"/>
  <c r="AO4042" i="1"/>
  <c r="AP4042" i="1" s="1"/>
  <c r="AQ4042" i="1" s="1"/>
  <c r="AO4046" i="1"/>
  <c r="AP4046" i="1" s="1"/>
  <c r="AQ4046" i="1" s="1"/>
  <c r="AO4050" i="1"/>
  <c r="AP4050" i="1" s="1"/>
  <c r="AQ4050" i="1" s="1"/>
  <c r="AO4054" i="1"/>
  <c r="AP4054" i="1" s="1"/>
  <c r="AQ4054" i="1" s="1"/>
  <c r="AO4058" i="1"/>
  <c r="AP4058" i="1" s="1"/>
  <c r="AQ4058" i="1" s="1"/>
  <c r="AO4062" i="1"/>
  <c r="AP4062" i="1" s="1"/>
  <c r="AQ4062" i="1" s="1"/>
  <c r="AO4066" i="1"/>
  <c r="AP4066" i="1" s="1"/>
  <c r="AQ4066" i="1" s="1"/>
  <c r="AO4070" i="1"/>
  <c r="AP4070" i="1" s="1"/>
  <c r="AQ4070" i="1" s="1"/>
  <c r="AO4074" i="1"/>
  <c r="AP4074" i="1" s="1"/>
  <c r="AQ4074" i="1" s="1"/>
  <c r="AO4078" i="1"/>
  <c r="AP4078" i="1" s="1"/>
  <c r="AQ4078" i="1" s="1"/>
  <c r="AO4082" i="1"/>
  <c r="AP4082" i="1" s="1"/>
  <c r="AQ4082" i="1" s="1"/>
  <c r="AO4086" i="1"/>
  <c r="AP4086" i="1" s="1"/>
  <c r="AQ4086" i="1" s="1"/>
  <c r="AO4090" i="1"/>
  <c r="AP4090" i="1" s="1"/>
  <c r="AQ4090" i="1" s="1"/>
  <c r="AO4094" i="1"/>
  <c r="AP4094" i="1" s="1"/>
  <c r="AQ4094" i="1" s="1"/>
  <c r="AO4098" i="1"/>
  <c r="AP4098" i="1" s="1"/>
  <c r="AQ4098" i="1" s="1"/>
  <c r="AO4102" i="1"/>
  <c r="AP4102" i="1" s="1"/>
  <c r="AQ4102" i="1" s="1"/>
  <c r="AO4106" i="1"/>
  <c r="AP4106" i="1" s="1"/>
  <c r="AQ4106" i="1" s="1"/>
  <c r="AO4110" i="1"/>
  <c r="AP4110" i="1" s="1"/>
  <c r="AQ4110" i="1" s="1"/>
  <c r="AO4114" i="1"/>
  <c r="AP4114" i="1" s="1"/>
  <c r="AQ4114" i="1" s="1"/>
  <c r="AO4118" i="1"/>
  <c r="AP4118" i="1" s="1"/>
  <c r="AQ4118" i="1" s="1"/>
  <c r="AO4122" i="1"/>
  <c r="AP4122" i="1" s="1"/>
  <c r="AQ4122" i="1" s="1"/>
  <c r="AO4126" i="1"/>
  <c r="AP4126" i="1" s="1"/>
  <c r="AQ4126" i="1" s="1"/>
  <c r="AO4130" i="1"/>
  <c r="AP4130" i="1" s="1"/>
  <c r="AQ4130" i="1" s="1"/>
  <c r="AO4134" i="1"/>
  <c r="AP4134" i="1" s="1"/>
  <c r="AQ4134" i="1" s="1"/>
  <c r="AO4138" i="1"/>
  <c r="AP4138" i="1" s="1"/>
  <c r="AQ4138" i="1" s="1"/>
  <c r="AO4142" i="1"/>
  <c r="AP4142" i="1" s="1"/>
  <c r="AQ4142" i="1" s="1"/>
  <c r="AO4146" i="1"/>
  <c r="AP4146" i="1" s="1"/>
  <c r="AQ4146" i="1" s="1"/>
  <c r="AO4150" i="1"/>
  <c r="AP4150" i="1" s="1"/>
  <c r="AQ4150" i="1" s="1"/>
  <c r="AO4154" i="1"/>
  <c r="AP4154" i="1" s="1"/>
  <c r="AQ4154" i="1" s="1"/>
  <c r="AO4158" i="1"/>
  <c r="AP4158" i="1" s="1"/>
  <c r="AQ4158" i="1" s="1"/>
  <c r="AO4162" i="1"/>
  <c r="AP4162" i="1" s="1"/>
  <c r="AQ4162" i="1" s="1"/>
  <c r="AO4166" i="1"/>
  <c r="AP4166" i="1" s="1"/>
  <c r="AQ4166" i="1" s="1"/>
  <c r="AO4170" i="1"/>
  <c r="AP4170" i="1" s="1"/>
  <c r="AQ4170" i="1" s="1"/>
  <c r="AO4174" i="1"/>
  <c r="AP4174" i="1" s="1"/>
  <c r="AQ4174" i="1" s="1"/>
  <c r="AO4178" i="1"/>
  <c r="AP4178" i="1" s="1"/>
  <c r="AQ4178" i="1" s="1"/>
  <c r="AO4182" i="1"/>
  <c r="AP4182" i="1" s="1"/>
  <c r="AQ4182" i="1" s="1"/>
  <c r="AO4186" i="1"/>
  <c r="AP4186" i="1" s="1"/>
  <c r="AQ4186" i="1" s="1"/>
  <c r="AO4190" i="1"/>
  <c r="AP4190" i="1" s="1"/>
  <c r="AQ4190" i="1" s="1"/>
  <c r="AO4194" i="1"/>
  <c r="AP4194" i="1" s="1"/>
  <c r="AQ4194" i="1" s="1"/>
  <c r="AO4198" i="1"/>
  <c r="AP4198" i="1" s="1"/>
  <c r="AQ4198" i="1" s="1"/>
  <c r="AO4202" i="1"/>
  <c r="AP4202" i="1" s="1"/>
  <c r="AQ4202" i="1" s="1"/>
  <c r="AO4206" i="1"/>
  <c r="AP4206" i="1" s="1"/>
  <c r="AQ4206" i="1" s="1"/>
  <c r="AO4210" i="1"/>
  <c r="AP4210" i="1" s="1"/>
  <c r="AQ4210" i="1" s="1"/>
  <c r="AO4214" i="1"/>
  <c r="AP4214" i="1" s="1"/>
  <c r="AQ4214" i="1" s="1"/>
  <c r="AO4218" i="1"/>
  <c r="AP4218" i="1" s="1"/>
  <c r="AQ4218" i="1" s="1"/>
  <c r="AO4222" i="1"/>
  <c r="AP4222" i="1" s="1"/>
  <c r="AQ4222" i="1" s="1"/>
  <c r="AO4226" i="1"/>
  <c r="AP4226" i="1" s="1"/>
  <c r="AQ4226" i="1" s="1"/>
  <c r="AO4230" i="1"/>
  <c r="AP4230" i="1" s="1"/>
  <c r="AQ4230" i="1" s="1"/>
  <c r="AO4234" i="1"/>
  <c r="AP4234" i="1" s="1"/>
  <c r="AQ4234" i="1" s="1"/>
  <c r="AO4238" i="1"/>
  <c r="AP4238" i="1" s="1"/>
  <c r="AQ4238" i="1" s="1"/>
  <c r="AO4242" i="1"/>
  <c r="AP4242" i="1" s="1"/>
  <c r="AQ4242" i="1" s="1"/>
  <c r="AO4246" i="1"/>
  <c r="AP4246" i="1" s="1"/>
  <c r="AQ4246" i="1" s="1"/>
  <c r="AO4250" i="1"/>
  <c r="AP4250" i="1" s="1"/>
  <c r="AQ4250" i="1" s="1"/>
  <c r="AO4254" i="1"/>
  <c r="AP4254" i="1" s="1"/>
  <c r="AQ4254" i="1" s="1"/>
  <c r="AO4258" i="1"/>
  <c r="AP4258" i="1" s="1"/>
  <c r="AQ4258" i="1" s="1"/>
  <c r="AO4262" i="1"/>
  <c r="AP4262" i="1" s="1"/>
  <c r="AQ4262" i="1" s="1"/>
  <c r="AO4266" i="1"/>
  <c r="AP4266" i="1" s="1"/>
  <c r="AQ4266" i="1" s="1"/>
  <c r="AO4270" i="1"/>
  <c r="AP4270" i="1" s="1"/>
  <c r="AQ4270" i="1" s="1"/>
  <c r="AO4274" i="1"/>
  <c r="AP4274" i="1" s="1"/>
  <c r="AQ4274" i="1" s="1"/>
  <c r="AO4278" i="1"/>
  <c r="AP4278" i="1" s="1"/>
  <c r="AQ4278" i="1" s="1"/>
  <c r="AO4282" i="1"/>
  <c r="AP4282" i="1" s="1"/>
  <c r="AQ4282" i="1" s="1"/>
  <c r="AO4286" i="1"/>
  <c r="AP4286" i="1" s="1"/>
  <c r="AQ4286" i="1" s="1"/>
  <c r="AO4290" i="1"/>
  <c r="AP4290" i="1" s="1"/>
  <c r="AQ4290" i="1" s="1"/>
  <c r="AO4294" i="1"/>
  <c r="AP4294" i="1" s="1"/>
  <c r="AQ4294" i="1" s="1"/>
  <c r="AO4298" i="1"/>
  <c r="AP4298" i="1" s="1"/>
  <c r="AQ4298" i="1" s="1"/>
  <c r="AO4302" i="1"/>
  <c r="AP4302" i="1" s="1"/>
  <c r="AQ4302" i="1" s="1"/>
  <c r="AO4306" i="1"/>
  <c r="AP4306" i="1" s="1"/>
  <c r="AQ4306" i="1" s="1"/>
  <c r="AO4310" i="1"/>
  <c r="AP4310" i="1" s="1"/>
  <c r="AQ4310" i="1" s="1"/>
  <c r="AO4314" i="1"/>
  <c r="AP4314" i="1" s="1"/>
  <c r="AQ4314" i="1" s="1"/>
  <c r="AO4318" i="1"/>
  <c r="AP4318" i="1" s="1"/>
  <c r="AQ4318" i="1" s="1"/>
  <c r="AO4322" i="1"/>
  <c r="AP4322" i="1" s="1"/>
  <c r="AQ4322" i="1" s="1"/>
  <c r="AO4326" i="1"/>
  <c r="AP4326" i="1" s="1"/>
  <c r="AQ4326" i="1" s="1"/>
  <c r="AO4330" i="1"/>
  <c r="AP4330" i="1" s="1"/>
  <c r="AQ4330" i="1" s="1"/>
  <c r="AO4334" i="1"/>
  <c r="AP4334" i="1" s="1"/>
  <c r="AQ4334" i="1" s="1"/>
  <c r="AO4338" i="1"/>
  <c r="AP4338" i="1" s="1"/>
  <c r="AQ4338" i="1" s="1"/>
  <c r="AO4342" i="1"/>
  <c r="AP4342" i="1" s="1"/>
  <c r="AQ4342" i="1" s="1"/>
  <c r="AO4346" i="1"/>
  <c r="AP4346" i="1" s="1"/>
  <c r="AQ4346" i="1" s="1"/>
  <c r="AO4350" i="1"/>
  <c r="AP4350" i="1" s="1"/>
  <c r="AQ4350" i="1" s="1"/>
  <c r="AO4354" i="1"/>
  <c r="AP4354" i="1" s="1"/>
  <c r="AQ4354" i="1" s="1"/>
  <c r="AO4358" i="1"/>
  <c r="AP4358" i="1" s="1"/>
  <c r="AQ4358" i="1" s="1"/>
  <c r="AO4362" i="1"/>
  <c r="AP4362" i="1" s="1"/>
  <c r="AQ4362" i="1" s="1"/>
  <c r="AO4366" i="1"/>
  <c r="AP4366" i="1" s="1"/>
  <c r="AQ4366" i="1" s="1"/>
  <c r="AO4370" i="1"/>
  <c r="AP4370" i="1" s="1"/>
  <c r="AQ4370" i="1" s="1"/>
  <c r="AO4374" i="1"/>
  <c r="AP4374" i="1" s="1"/>
  <c r="AQ4374" i="1" s="1"/>
  <c r="AO4378" i="1"/>
  <c r="AP4378" i="1" s="1"/>
  <c r="AQ4378" i="1" s="1"/>
  <c r="AO4382" i="1"/>
  <c r="AP4382" i="1" s="1"/>
  <c r="AQ4382" i="1" s="1"/>
  <c r="AO4386" i="1"/>
  <c r="AP4386" i="1" s="1"/>
  <c r="AQ4386" i="1" s="1"/>
  <c r="AO4390" i="1"/>
  <c r="AP4390" i="1" s="1"/>
  <c r="AQ4390" i="1" s="1"/>
  <c r="AO4394" i="1"/>
  <c r="AP4394" i="1" s="1"/>
  <c r="AQ4394" i="1" s="1"/>
  <c r="AO4398" i="1"/>
  <c r="AP4398" i="1" s="1"/>
  <c r="AQ4398" i="1" s="1"/>
  <c r="AO4402" i="1"/>
  <c r="AP4402" i="1" s="1"/>
  <c r="AQ4402" i="1" s="1"/>
  <c r="AO4406" i="1"/>
  <c r="AP4406" i="1" s="1"/>
  <c r="AQ4406" i="1" s="1"/>
  <c r="AO4410" i="1"/>
  <c r="AP4410" i="1" s="1"/>
  <c r="AQ4410" i="1" s="1"/>
  <c r="AO4414" i="1"/>
  <c r="AP4414" i="1" s="1"/>
  <c r="AQ4414" i="1" s="1"/>
  <c r="AO4418" i="1"/>
  <c r="AP4418" i="1" s="1"/>
  <c r="AQ4418" i="1" s="1"/>
  <c r="AO4422" i="1"/>
  <c r="AP4422" i="1" s="1"/>
  <c r="AQ4422" i="1" s="1"/>
  <c r="AO4426" i="1"/>
  <c r="AP4426" i="1" s="1"/>
  <c r="AQ4426" i="1" s="1"/>
  <c r="AO4430" i="1"/>
  <c r="AP4430" i="1" s="1"/>
  <c r="AQ4430" i="1" s="1"/>
  <c r="AO4434" i="1"/>
  <c r="AP4434" i="1" s="1"/>
  <c r="AQ4434" i="1" s="1"/>
  <c r="AO4438" i="1"/>
  <c r="AP4438" i="1" s="1"/>
  <c r="AQ4438" i="1" s="1"/>
  <c r="AO4442" i="1"/>
  <c r="AP4442" i="1" s="1"/>
  <c r="AQ4442" i="1" s="1"/>
  <c r="AO4446" i="1"/>
  <c r="AP4446" i="1" s="1"/>
  <c r="AQ4446" i="1" s="1"/>
  <c r="AO4450" i="1"/>
  <c r="AP4450" i="1" s="1"/>
  <c r="AQ4450" i="1" s="1"/>
  <c r="AO4454" i="1"/>
  <c r="AP4454" i="1" s="1"/>
  <c r="AQ4454" i="1" s="1"/>
  <c r="AO4458" i="1"/>
  <c r="AP4458" i="1" s="1"/>
  <c r="AQ4458" i="1" s="1"/>
  <c r="AO4462" i="1"/>
  <c r="AP4462" i="1" s="1"/>
  <c r="AQ4462" i="1" s="1"/>
  <c r="AO4466" i="1"/>
  <c r="AP4466" i="1" s="1"/>
  <c r="AQ4466" i="1" s="1"/>
  <c r="AO4470" i="1"/>
  <c r="AP4470" i="1" s="1"/>
  <c r="AQ4470" i="1" s="1"/>
  <c r="AO4474" i="1"/>
  <c r="AP4474" i="1" s="1"/>
  <c r="AQ4474" i="1" s="1"/>
  <c r="AO4478" i="1"/>
  <c r="AP4478" i="1" s="1"/>
  <c r="AQ4478" i="1" s="1"/>
  <c r="AO4482" i="1"/>
  <c r="AP4482" i="1" s="1"/>
  <c r="AQ4482" i="1" s="1"/>
  <c r="AO4486" i="1"/>
  <c r="AP4486" i="1" s="1"/>
  <c r="AQ4486" i="1" s="1"/>
  <c r="AO4490" i="1"/>
  <c r="AP4490" i="1" s="1"/>
  <c r="AQ4490" i="1" s="1"/>
  <c r="AO4494" i="1"/>
  <c r="AP4494" i="1" s="1"/>
  <c r="AQ4494" i="1" s="1"/>
  <c r="AO4498" i="1"/>
  <c r="AP4498" i="1" s="1"/>
  <c r="AQ4498" i="1" s="1"/>
  <c r="AO4502" i="1"/>
  <c r="AP4502" i="1" s="1"/>
  <c r="AQ4502" i="1" s="1"/>
  <c r="AO4506" i="1"/>
  <c r="AP4506" i="1" s="1"/>
  <c r="AQ4506" i="1" s="1"/>
  <c r="AO4510" i="1"/>
  <c r="AP4510" i="1" s="1"/>
  <c r="AQ4510" i="1" s="1"/>
  <c r="AO4514" i="1"/>
  <c r="AP4514" i="1" s="1"/>
  <c r="AQ4514" i="1" s="1"/>
  <c r="AO4518" i="1"/>
  <c r="AP4518" i="1" s="1"/>
  <c r="AQ4518" i="1" s="1"/>
  <c r="AO4522" i="1"/>
  <c r="AP4522" i="1" s="1"/>
  <c r="AQ4522" i="1" s="1"/>
  <c r="AO4526" i="1"/>
  <c r="AP4526" i="1" s="1"/>
  <c r="AQ4526" i="1" s="1"/>
  <c r="AO4530" i="1"/>
  <c r="AP4530" i="1" s="1"/>
  <c r="AQ4530" i="1" s="1"/>
  <c r="AO4534" i="1"/>
  <c r="AP4534" i="1" s="1"/>
  <c r="AQ4534" i="1" s="1"/>
  <c r="AO4538" i="1"/>
  <c r="AP4538" i="1" s="1"/>
  <c r="AQ4538" i="1" s="1"/>
  <c r="AO4542" i="1"/>
  <c r="AP4542" i="1" s="1"/>
  <c r="AQ4542" i="1" s="1"/>
  <c r="AO4546" i="1"/>
  <c r="AP4546" i="1" s="1"/>
  <c r="AQ4546" i="1" s="1"/>
  <c r="AO4550" i="1"/>
  <c r="AP4550" i="1" s="1"/>
  <c r="AQ4550" i="1" s="1"/>
  <c r="AO4554" i="1"/>
  <c r="AP4554" i="1" s="1"/>
  <c r="AQ4554" i="1" s="1"/>
  <c r="AO4558" i="1"/>
  <c r="AP4558" i="1" s="1"/>
  <c r="AQ4558" i="1" s="1"/>
  <c r="AO4562" i="1"/>
  <c r="AP4562" i="1" s="1"/>
  <c r="AQ4562" i="1" s="1"/>
  <c r="AO4566" i="1"/>
  <c r="AP4566" i="1" s="1"/>
  <c r="AQ4566" i="1" s="1"/>
  <c r="AO4570" i="1"/>
  <c r="AP4570" i="1" s="1"/>
  <c r="AQ4570" i="1" s="1"/>
  <c r="AO4574" i="1"/>
  <c r="AP4574" i="1" s="1"/>
  <c r="AQ4574" i="1" s="1"/>
  <c r="AO1953" i="1"/>
  <c r="AP1953" i="1" s="1"/>
  <c r="AQ1953" i="1" s="1"/>
  <c r="AO1957" i="1"/>
  <c r="AP1957" i="1" s="1"/>
  <c r="AQ1957" i="1" s="1"/>
  <c r="AO1961" i="1"/>
  <c r="AP1961" i="1" s="1"/>
  <c r="AQ1961" i="1" s="1"/>
  <c r="AO1965" i="1"/>
  <c r="AP1965" i="1" s="1"/>
  <c r="AQ1965" i="1" s="1"/>
  <c r="AO1969" i="1"/>
  <c r="AP1969" i="1" s="1"/>
  <c r="AQ1969" i="1" s="1"/>
  <c r="AO1973" i="1"/>
  <c r="AP1973" i="1" s="1"/>
  <c r="AQ1973" i="1" s="1"/>
  <c r="AO1977" i="1"/>
  <c r="AP1977" i="1" s="1"/>
  <c r="AQ1977" i="1" s="1"/>
  <c r="AO1981" i="1"/>
  <c r="AO1985" i="1"/>
  <c r="AP1985" i="1" s="1"/>
  <c r="AQ1985" i="1" s="1"/>
  <c r="AO1989" i="1"/>
  <c r="AP1989" i="1" s="1"/>
  <c r="AQ1989" i="1" s="1"/>
  <c r="AO1993" i="1"/>
  <c r="AP1993" i="1" s="1"/>
  <c r="AQ1993" i="1" s="1"/>
  <c r="AO1997" i="1"/>
  <c r="AP1997" i="1" s="1"/>
  <c r="AQ1997" i="1" s="1"/>
  <c r="AO2001" i="1"/>
  <c r="AP2001" i="1" s="1"/>
  <c r="AQ2001" i="1" s="1"/>
  <c r="AO2005" i="1"/>
  <c r="AP2005" i="1" s="1"/>
  <c r="AQ2005" i="1" s="1"/>
  <c r="AO2009" i="1"/>
  <c r="AP2009" i="1" s="1"/>
  <c r="AQ2009" i="1" s="1"/>
  <c r="AO2013" i="1"/>
  <c r="AP2013" i="1" s="1"/>
  <c r="AQ2013" i="1" s="1"/>
  <c r="AO2017" i="1"/>
  <c r="AP2017" i="1" s="1"/>
  <c r="AQ2017" i="1" s="1"/>
  <c r="AO2021" i="1"/>
  <c r="AP2021" i="1" s="1"/>
  <c r="AQ2021" i="1" s="1"/>
  <c r="AO2025" i="1"/>
  <c r="AP2025" i="1" s="1"/>
  <c r="AQ2025" i="1" s="1"/>
  <c r="AO2029" i="1"/>
  <c r="AP2029" i="1" s="1"/>
  <c r="AQ2029" i="1" s="1"/>
  <c r="AO2033" i="1"/>
  <c r="AP2033" i="1" s="1"/>
  <c r="AQ2033" i="1" s="1"/>
  <c r="AO2037" i="1"/>
  <c r="AP2037" i="1" s="1"/>
  <c r="AQ2037" i="1" s="1"/>
  <c r="AO2041" i="1"/>
  <c r="AP2041" i="1" s="1"/>
  <c r="AQ2041" i="1" s="1"/>
  <c r="AO2045" i="1"/>
  <c r="AP2045" i="1" s="1"/>
  <c r="AQ2045" i="1" s="1"/>
  <c r="AO2049" i="1"/>
  <c r="AP2049" i="1" s="1"/>
  <c r="AQ2049" i="1" s="1"/>
  <c r="AO2053" i="1"/>
  <c r="AP2053" i="1" s="1"/>
  <c r="AQ2053" i="1" s="1"/>
  <c r="AO2057" i="1"/>
  <c r="AP2057" i="1" s="1"/>
  <c r="AQ2057" i="1" s="1"/>
  <c r="AO2061" i="1"/>
  <c r="AP2061" i="1" s="1"/>
  <c r="AQ2061" i="1" s="1"/>
  <c r="AO2065" i="1"/>
  <c r="AP2065" i="1" s="1"/>
  <c r="AQ2065" i="1" s="1"/>
  <c r="AO2069" i="1"/>
  <c r="AP2069" i="1" s="1"/>
  <c r="AQ2069" i="1" s="1"/>
  <c r="AO2073" i="1"/>
  <c r="AP2073" i="1" s="1"/>
  <c r="AQ2073" i="1" s="1"/>
  <c r="AO2077" i="1"/>
  <c r="AP2077" i="1" s="1"/>
  <c r="AQ2077" i="1" s="1"/>
  <c r="AO2081" i="1"/>
  <c r="AP2081" i="1" s="1"/>
  <c r="AQ2081" i="1" s="1"/>
  <c r="AO2085" i="1"/>
  <c r="AP2085" i="1" s="1"/>
  <c r="AQ2085" i="1" s="1"/>
  <c r="AO2089" i="1"/>
  <c r="AP2089" i="1" s="1"/>
  <c r="AQ2089" i="1" s="1"/>
  <c r="AO2093" i="1"/>
  <c r="AP2093" i="1" s="1"/>
  <c r="AQ2093" i="1" s="1"/>
  <c r="AO2097" i="1"/>
  <c r="AP2097" i="1" s="1"/>
  <c r="AQ2097" i="1" s="1"/>
  <c r="AO2101" i="1"/>
  <c r="AP2101" i="1" s="1"/>
  <c r="AQ2101" i="1" s="1"/>
  <c r="AO2105" i="1"/>
  <c r="AP2105" i="1" s="1"/>
  <c r="AQ2105" i="1" s="1"/>
  <c r="AO2109" i="1"/>
  <c r="AP2109" i="1" s="1"/>
  <c r="AQ2109" i="1" s="1"/>
  <c r="AO2113" i="1"/>
  <c r="AP2113" i="1" s="1"/>
  <c r="AQ2113" i="1" s="1"/>
  <c r="AO2117" i="1"/>
  <c r="AP2117" i="1" s="1"/>
  <c r="AQ2117" i="1" s="1"/>
  <c r="AO2121" i="1"/>
  <c r="AP2121" i="1" s="1"/>
  <c r="AQ2121" i="1" s="1"/>
  <c r="AO2125" i="1"/>
  <c r="AP2125" i="1" s="1"/>
  <c r="AQ2125" i="1" s="1"/>
  <c r="AO2129" i="1"/>
  <c r="AP2129" i="1" s="1"/>
  <c r="AQ2129" i="1" s="1"/>
  <c r="AO2133" i="1"/>
  <c r="AP2133" i="1" s="1"/>
  <c r="AQ2133" i="1" s="1"/>
  <c r="AO2137" i="1"/>
  <c r="AP2137" i="1" s="1"/>
  <c r="AQ2137" i="1" s="1"/>
  <c r="AO2141" i="1"/>
  <c r="AP2141" i="1" s="1"/>
  <c r="AQ2141" i="1" s="1"/>
  <c r="AO2145" i="1"/>
  <c r="AP2145" i="1" s="1"/>
  <c r="AQ2145" i="1" s="1"/>
  <c r="AO2149" i="1"/>
  <c r="AP2149" i="1" s="1"/>
  <c r="AQ2149" i="1" s="1"/>
  <c r="AO2153" i="1"/>
  <c r="AP2153" i="1" s="1"/>
  <c r="AQ2153" i="1" s="1"/>
  <c r="AO2157" i="1"/>
  <c r="AP2157" i="1" s="1"/>
  <c r="AQ2157" i="1" s="1"/>
  <c r="AO2161" i="1"/>
  <c r="AP2161" i="1" s="1"/>
  <c r="AQ2161" i="1" s="1"/>
  <c r="AO2165" i="1"/>
  <c r="AP2165" i="1" s="1"/>
  <c r="AQ2165" i="1" s="1"/>
  <c r="AO2169" i="1"/>
  <c r="AP2169" i="1" s="1"/>
  <c r="AQ2169" i="1" s="1"/>
  <c r="AO2173" i="1"/>
  <c r="AP2173" i="1" s="1"/>
  <c r="AQ2173" i="1" s="1"/>
  <c r="AO2177" i="1"/>
  <c r="AP2177" i="1" s="1"/>
  <c r="AQ2177" i="1" s="1"/>
  <c r="AO2181" i="1"/>
  <c r="AP2181" i="1" s="1"/>
  <c r="AQ2181" i="1" s="1"/>
  <c r="AO2185" i="1"/>
  <c r="AP2185" i="1" s="1"/>
  <c r="AQ2185" i="1" s="1"/>
  <c r="AO2189" i="1"/>
  <c r="AP2189" i="1" s="1"/>
  <c r="AQ2189" i="1" s="1"/>
  <c r="AO2193" i="1"/>
  <c r="AP2193" i="1" s="1"/>
  <c r="AQ2193" i="1" s="1"/>
  <c r="AO2197" i="1"/>
  <c r="AP2197" i="1" s="1"/>
  <c r="AQ2197" i="1" s="1"/>
  <c r="AO2201" i="1"/>
  <c r="AP2201" i="1" s="1"/>
  <c r="AQ2201" i="1" s="1"/>
  <c r="AO2205" i="1"/>
  <c r="AP2205" i="1" s="1"/>
  <c r="AQ2205" i="1" s="1"/>
  <c r="AO2209" i="1"/>
  <c r="AP2209" i="1" s="1"/>
  <c r="AQ2209" i="1" s="1"/>
  <c r="AO2213" i="1"/>
  <c r="AP2213" i="1" s="1"/>
  <c r="AQ2213" i="1" s="1"/>
  <c r="AO2217" i="1"/>
  <c r="AP2217" i="1" s="1"/>
  <c r="AQ2217" i="1" s="1"/>
  <c r="AO2221" i="1"/>
  <c r="AP2221" i="1" s="1"/>
  <c r="AQ2221" i="1" s="1"/>
  <c r="AO2225" i="1"/>
  <c r="AP2225" i="1" s="1"/>
  <c r="AQ2225" i="1" s="1"/>
  <c r="AO2229" i="1"/>
  <c r="AP2229" i="1" s="1"/>
  <c r="AQ2229" i="1" s="1"/>
  <c r="AO2233" i="1"/>
  <c r="AP2233" i="1" s="1"/>
  <c r="AQ2233" i="1" s="1"/>
  <c r="AO2237" i="1"/>
  <c r="AP2237" i="1" s="1"/>
  <c r="AQ2237" i="1" s="1"/>
  <c r="AO2241" i="1"/>
  <c r="AP2241" i="1" s="1"/>
  <c r="AQ2241" i="1" s="1"/>
  <c r="AO2245" i="1"/>
  <c r="AP2245" i="1" s="1"/>
  <c r="AQ2245" i="1" s="1"/>
  <c r="AO2249" i="1"/>
  <c r="AP2249" i="1" s="1"/>
  <c r="AQ2249" i="1" s="1"/>
  <c r="AO2253" i="1"/>
  <c r="AP2253" i="1" s="1"/>
  <c r="AQ2253" i="1" s="1"/>
  <c r="AO2257" i="1"/>
  <c r="AP2257" i="1" s="1"/>
  <c r="AQ2257" i="1" s="1"/>
  <c r="AO2261" i="1"/>
  <c r="AP2261" i="1" s="1"/>
  <c r="AQ2261" i="1" s="1"/>
  <c r="AO2265" i="1"/>
  <c r="AO2269" i="1"/>
  <c r="AP2269" i="1" s="1"/>
  <c r="AQ2269" i="1" s="1"/>
  <c r="AO2273" i="1"/>
  <c r="AO2277" i="1"/>
  <c r="AP2277" i="1" s="1"/>
  <c r="AQ2277" i="1" s="1"/>
  <c r="AO2281" i="1"/>
  <c r="AP2281" i="1" s="1"/>
  <c r="AQ2281" i="1" s="1"/>
  <c r="AO2285" i="1"/>
  <c r="AP2285" i="1" s="1"/>
  <c r="AQ2285" i="1" s="1"/>
  <c r="AO2289" i="1"/>
  <c r="AP2289" i="1" s="1"/>
  <c r="AQ2289" i="1" s="1"/>
  <c r="AO2293" i="1"/>
  <c r="AP2293" i="1" s="1"/>
  <c r="AQ2293" i="1" s="1"/>
  <c r="AO2297" i="1"/>
  <c r="AP2297" i="1" s="1"/>
  <c r="AQ2297" i="1" s="1"/>
  <c r="AO2301" i="1"/>
  <c r="AP2301" i="1" s="1"/>
  <c r="AQ2301" i="1" s="1"/>
  <c r="AO2305" i="1"/>
  <c r="AP2305" i="1" s="1"/>
  <c r="AQ2305" i="1" s="1"/>
  <c r="AO2309" i="1"/>
  <c r="AP2309" i="1" s="1"/>
  <c r="AQ2309" i="1" s="1"/>
  <c r="AO2313" i="1"/>
  <c r="AP2313" i="1" s="1"/>
  <c r="AQ2313" i="1" s="1"/>
  <c r="AO2317" i="1"/>
  <c r="AP2317" i="1" s="1"/>
  <c r="AQ2317" i="1" s="1"/>
  <c r="AO2321" i="1"/>
  <c r="AP2321" i="1" s="1"/>
  <c r="AQ2321" i="1" s="1"/>
  <c r="AO2325" i="1"/>
  <c r="AP2325" i="1" s="1"/>
  <c r="AQ2325" i="1" s="1"/>
  <c r="AO2329" i="1"/>
  <c r="AP2329" i="1" s="1"/>
  <c r="AQ2329" i="1" s="1"/>
  <c r="AO2333" i="1"/>
  <c r="AP2333" i="1" s="1"/>
  <c r="AQ2333" i="1" s="1"/>
  <c r="AO2337" i="1"/>
  <c r="AP2337" i="1" s="1"/>
  <c r="AQ2337" i="1" s="1"/>
  <c r="AO2341" i="1"/>
  <c r="AP2341" i="1" s="1"/>
  <c r="AQ2341" i="1" s="1"/>
  <c r="AO2345" i="1"/>
  <c r="AP2345" i="1" s="1"/>
  <c r="AQ2345" i="1" s="1"/>
  <c r="AO2349" i="1"/>
  <c r="AP2349" i="1" s="1"/>
  <c r="AQ2349" i="1" s="1"/>
  <c r="AO2353" i="1"/>
  <c r="AP2353" i="1" s="1"/>
  <c r="AQ2353" i="1" s="1"/>
  <c r="AO2357" i="1"/>
  <c r="AP2357" i="1" s="1"/>
  <c r="AQ2357" i="1" s="1"/>
  <c r="AO2361" i="1"/>
  <c r="AP2361" i="1" s="1"/>
  <c r="AQ2361" i="1" s="1"/>
  <c r="AO2365" i="1"/>
  <c r="AP2365" i="1" s="1"/>
  <c r="AQ2365" i="1" s="1"/>
  <c r="AO2369" i="1"/>
  <c r="AP2369" i="1" s="1"/>
  <c r="AQ2369" i="1" s="1"/>
  <c r="AO2373" i="1"/>
  <c r="AP2373" i="1" s="1"/>
  <c r="AQ2373" i="1" s="1"/>
  <c r="AO2377" i="1"/>
  <c r="AP2377" i="1" s="1"/>
  <c r="AQ2377" i="1" s="1"/>
  <c r="AO2381" i="1"/>
  <c r="AP2381" i="1" s="1"/>
  <c r="AQ2381" i="1" s="1"/>
  <c r="AO2385" i="1"/>
  <c r="AP2385" i="1" s="1"/>
  <c r="AQ2385" i="1" s="1"/>
  <c r="AO2389" i="1"/>
  <c r="AP2389" i="1" s="1"/>
  <c r="AQ2389" i="1" s="1"/>
  <c r="AO2393" i="1"/>
  <c r="AP2393" i="1" s="1"/>
  <c r="AQ2393" i="1" s="1"/>
  <c r="AO2397" i="1"/>
  <c r="AP2397" i="1" s="1"/>
  <c r="AQ2397" i="1" s="1"/>
  <c r="AO2401" i="1"/>
  <c r="AP2401" i="1" s="1"/>
  <c r="AQ2401" i="1" s="1"/>
  <c r="AO2405" i="1"/>
  <c r="AP2405" i="1" s="1"/>
  <c r="AQ2405" i="1" s="1"/>
  <c r="AO2409" i="1"/>
  <c r="AP2409" i="1" s="1"/>
  <c r="AQ2409" i="1" s="1"/>
  <c r="AO2413" i="1"/>
  <c r="AP2413" i="1" s="1"/>
  <c r="AQ2413" i="1" s="1"/>
  <c r="AO2417" i="1"/>
  <c r="AP2417" i="1" s="1"/>
  <c r="AQ2417" i="1" s="1"/>
  <c r="AO2421" i="1"/>
  <c r="AP2421" i="1" s="1"/>
  <c r="AQ2421" i="1" s="1"/>
  <c r="AO2425" i="1"/>
  <c r="AP2425" i="1" s="1"/>
  <c r="AQ2425" i="1" s="1"/>
  <c r="AO2429" i="1"/>
  <c r="AO2433" i="1"/>
  <c r="AO2437" i="1"/>
  <c r="AP2437" i="1" s="1"/>
  <c r="AQ2437" i="1" s="1"/>
  <c r="AO2441" i="1"/>
  <c r="AO2445" i="1"/>
  <c r="AP2445" i="1" s="1"/>
  <c r="AQ2445" i="1" s="1"/>
  <c r="AO2449" i="1"/>
  <c r="AP2449" i="1" s="1"/>
  <c r="AQ2449" i="1" s="1"/>
  <c r="AO2453" i="1"/>
  <c r="AP2453" i="1" s="1"/>
  <c r="AQ2453" i="1" s="1"/>
  <c r="AO2457" i="1"/>
  <c r="AP2457" i="1" s="1"/>
  <c r="AQ2457" i="1" s="1"/>
  <c r="AO2461" i="1"/>
  <c r="AP2461" i="1" s="1"/>
  <c r="AQ2461" i="1" s="1"/>
  <c r="AO2465" i="1"/>
  <c r="AP2465" i="1" s="1"/>
  <c r="AQ2465" i="1" s="1"/>
  <c r="AO2469" i="1"/>
  <c r="AP2469" i="1" s="1"/>
  <c r="AQ2469" i="1" s="1"/>
  <c r="AO2473" i="1"/>
  <c r="AP2473" i="1" s="1"/>
  <c r="AQ2473" i="1" s="1"/>
  <c r="AO2477" i="1"/>
  <c r="AP2477" i="1" s="1"/>
  <c r="AQ2477" i="1" s="1"/>
  <c r="AO2481" i="1"/>
  <c r="AP2481" i="1" s="1"/>
  <c r="AQ2481" i="1" s="1"/>
  <c r="AO2485" i="1"/>
  <c r="AP2485" i="1" s="1"/>
  <c r="AQ2485" i="1" s="1"/>
  <c r="AO2489" i="1"/>
  <c r="AP2489" i="1" s="1"/>
  <c r="AQ2489" i="1" s="1"/>
  <c r="AO2493" i="1"/>
  <c r="AP2493" i="1" s="1"/>
  <c r="AQ2493" i="1" s="1"/>
  <c r="AO2497" i="1"/>
  <c r="AP2497" i="1" s="1"/>
  <c r="AQ2497" i="1" s="1"/>
  <c r="AO2501" i="1"/>
  <c r="AP2501" i="1" s="1"/>
  <c r="AQ2501" i="1" s="1"/>
  <c r="AO2505" i="1"/>
  <c r="AP2505" i="1" s="1"/>
  <c r="AQ2505" i="1" s="1"/>
  <c r="AO2509" i="1"/>
  <c r="AP2509" i="1" s="1"/>
  <c r="AQ2509" i="1" s="1"/>
  <c r="AO2513" i="1"/>
  <c r="AP2513" i="1" s="1"/>
  <c r="AQ2513" i="1" s="1"/>
  <c r="AO2517" i="1"/>
  <c r="AP2517" i="1" s="1"/>
  <c r="AQ2517" i="1" s="1"/>
  <c r="AO2521" i="1"/>
  <c r="AP2521" i="1" s="1"/>
  <c r="AQ2521" i="1" s="1"/>
  <c r="AO2525" i="1"/>
  <c r="AP2525" i="1" s="1"/>
  <c r="AQ2525" i="1" s="1"/>
  <c r="AO2529" i="1"/>
  <c r="AP2529" i="1" s="1"/>
  <c r="AQ2529" i="1" s="1"/>
  <c r="AO2533" i="1"/>
  <c r="AP2533" i="1" s="1"/>
  <c r="AQ2533" i="1" s="1"/>
  <c r="AO2537" i="1"/>
  <c r="AP2537" i="1" s="1"/>
  <c r="AQ2537" i="1" s="1"/>
  <c r="AO2541" i="1"/>
  <c r="AP2541" i="1" s="1"/>
  <c r="AQ2541" i="1" s="1"/>
  <c r="AO2545" i="1"/>
  <c r="AP2545" i="1" s="1"/>
  <c r="AQ2545" i="1" s="1"/>
  <c r="AO2549" i="1"/>
  <c r="AP2549" i="1" s="1"/>
  <c r="AQ2549" i="1" s="1"/>
  <c r="AO2553" i="1"/>
  <c r="AP2553" i="1" s="1"/>
  <c r="AQ2553" i="1" s="1"/>
  <c r="AO2557" i="1"/>
  <c r="AP2557" i="1" s="1"/>
  <c r="AQ2557" i="1" s="1"/>
  <c r="AO2561" i="1"/>
  <c r="AP2561" i="1" s="1"/>
  <c r="AQ2561" i="1" s="1"/>
  <c r="AO2565" i="1"/>
  <c r="AP2565" i="1" s="1"/>
  <c r="AQ2565" i="1" s="1"/>
  <c r="AO2569" i="1"/>
  <c r="AP2569" i="1" s="1"/>
  <c r="AQ2569" i="1" s="1"/>
  <c r="AO2573" i="1"/>
  <c r="AP2573" i="1" s="1"/>
  <c r="AQ2573" i="1" s="1"/>
  <c r="AO2577" i="1"/>
  <c r="AP2577" i="1" s="1"/>
  <c r="AQ2577" i="1" s="1"/>
  <c r="AO2581" i="1"/>
  <c r="AP2581" i="1" s="1"/>
  <c r="AQ2581" i="1" s="1"/>
  <c r="AO2585" i="1"/>
  <c r="AP2585" i="1" s="1"/>
  <c r="AQ2585" i="1" s="1"/>
  <c r="AO2589" i="1"/>
  <c r="AP2589" i="1" s="1"/>
  <c r="AQ2589" i="1" s="1"/>
  <c r="AO2593" i="1"/>
  <c r="AP2593" i="1" s="1"/>
  <c r="AQ2593" i="1" s="1"/>
  <c r="AO2597" i="1"/>
  <c r="AP2597" i="1" s="1"/>
  <c r="AQ2597" i="1" s="1"/>
  <c r="AO2601" i="1"/>
  <c r="AP2601" i="1" s="1"/>
  <c r="AQ2601" i="1" s="1"/>
  <c r="AO2605" i="1"/>
  <c r="AP2605" i="1" s="1"/>
  <c r="AQ2605" i="1" s="1"/>
  <c r="AO2609" i="1"/>
  <c r="AO2613" i="1"/>
  <c r="AP2613" i="1" s="1"/>
  <c r="AQ2613" i="1" s="1"/>
  <c r="AO2617" i="1"/>
  <c r="AO2621" i="1"/>
  <c r="AP2621" i="1" s="1"/>
  <c r="AQ2621" i="1" s="1"/>
  <c r="AO2625" i="1"/>
  <c r="AO2629" i="1"/>
  <c r="AO2633" i="1"/>
  <c r="AP2633" i="1" s="1"/>
  <c r="AQ2633" i="1" s="1"/>
  <c r="AO2637" i="1"/>
  <c r="AP2637" i="1" s="1"/>
  <c r="AQ2637" i="1" s="1"/>
  <c r="AO2641" i="1"/>
  <c r="AP2641" i="1" s="1"/>
  <c r="AQ2641" i="1" s="1"/>
  <c r="AO2645" i="1"/>
  <c r="AP2645" i="1" s="1"/>
  <c r="AQ2645" i="1" s="1"/>
  <c r="AO2649" i="1"/>
  <c r="AP2649" i="1" s="1"/>
  <c r="AQ2649" i="1" s="1"/>
  <c r="AO2653" i="1"/>
  <c r="AP2653" i="1" s="1"/>
  <c r="AQ2653" i="1" s="1"/>
  <c r="AO2657" i="1"/>
  <c r="AP2657" i="1" s="1"/>
  <c r="AQ2657" i="1" s="1"/>
  <c r="AO2661" i="1"/>
  <c r="AP2661" i="1" s="1"/>
  <c r="AQ2661" i="1" s="1"/>
  <c r="AO2665" i="1"/>
  <c r="AP2665" i="1" s="1"/>
  <c r="AQ2665" i="1" s="1"/>
  <c r="AO2669" i="1"/>
  <c r="AP2669" i="1" s="1"/>
  <c r="AQ2669" i="1" s="1"/>
  <c r="AO2673" i="1"/>
  <c r="AP2673" i="1" s="1"/>
  <c r="AQ2673" i="1" s="1"/>
  <c r="AO2677" i="1"/>
  <c r="AP2677" i="1" s="1"/>
  <c r="AQ2677" i="1" s="1"/>
  <c r="AO2681" i="1"/>
  <c r="AP2681" i="1" s="1"/>
  <c r="AQ2681" i="1" s="1"/>
  <c r="AO2685" i="1"/>
  <c r="AP2685" i="1" s="1"/>
  <c r="AQ2685" i="1" s="1"/>
  <c r="AO2689" i="1"/>
  <c r="AP2689" i="1" s="1"/>
  <c r="AQ2689" i="1" s="1"/>
  <c r="AO2693" i="1"/>
  <c r="AP2693" i="1" s="1"/>
  <c r="AQ2693" i="1" s="1"/>
  <c r="AO2697" i="1"/>
  <c r="AP2697" i="1" s="1"/>
  <c r="AQ2697" i="1" s="1"/>
  <c r="AO2701" i="1"/>
  <c r="AP2701" i="1" s="1"/>
  <c r="AQ2701" i="1" s="1"/>
  <c r="AO2705" i="1"/>
  <c r="AP2705" i="1" s="1"/>
  <c r="AQ2705" i="1" s="1"/>
  <c r="AO2709" i="1"/>
  <c r="AP2709" i="1" s="1"/>
  <c r="AQ2709" i="1" s="1"/>
  <c r="AO2713" i="1"/>
  <c r="AP2713" i="1" s="1"/>
  <c r="AQ2713" i="1" s="1"/>
  <c r="AO2717" i="1"/>
  <c r="AP2717" i="1" s="1"/>
  <c r="AQ2717" i="1" s="1"/>
  <c r="AO2721" i="1"/>
  <c r="AP2721" i="1" s="1"/>
  <c r="AQ2721" i="1" s="1"/>
  <c r="AO2725" i="1"/>
  <c r="AP2725" i="1" s="1"/>
  <c r="AQ2725" i="1" s="1"/>
  <c r="AO2729" i="1"/>
  <c r="AP2729" i="1" s="1"/>
  <c r="AQ2729" i="1" s="1"/>
  <c r="AO2733" i="1"/>
  <c r="AP2733" i="1" s="1"/>
  <c r="AQ2733" i="1" s="1"/>
  <c r="AO2737" i="1"/>
  <c r="AP2737" i="1" s="1"/>
  <c r="AQ2737" i="1" s="1"/>
  <c r="AO2741" i="1"/>
  <c r="AP2741" i="1" s="1"/>
  <c r="AQ2741" i="1" s="1"/>
  <c r="AO2745" i="1"/>
  <c r="AP2745" i="1" s="1"/>
  <c r="AQ2745" i="1" s="1"/>
  <c r="AO2749" i="1"/>
  <c r="AP2749" i="1" s="1"/>
  <c r="AQ2749" i="1" s="1"/>
  <c r="AO2753" i="1"/>
  <c r="AP2753" i="1" s="1"/>
  <c r="AQ2753" i="1" s="1"/>
  <c r="AO2757" i="1"/>
  <c r="AP2757" i="1" s="1"/>
  <c r="AQ2757" i="1" s="1"/>
  <c r="AO2761" i="1"/>
  <c r="AP2761" i="1" s="1"/>
  <c r="AQ2761" i="1" s="1"/>
  <c r="AO2765" i="1"/>
  <c r="AP2765" i="1" s="1"/>
  <c r="AQ2765" i="1" s="1"/>
  <c r="AO2769" i="1"/>
  <c r="AP2769" i="1" s="1"/>
  <c r="AQ2769" i="1" s="1"/>
  <c r="AO2773" i="1"/>
  <c r="AP2773" i="1" s="1"/>
  <c r="AQ2773" i="1" s="1"/>
  <c r="AO2777" i="1"/>
  <c r="AP2777" i="1" s="1"/>
  <c r="AQ2777" i="1" s="1"/>
  <c r="AO2781" i="1"/>
  <c r="AP2781" i="1" s="1"/>
  <c r="AQ2781" i="1" s="1"/>
  <c r="AO2785" i="1"/>
  <c r="AP2785" i="1" s="1"/>
  <c r="AQ2785" i="1" s="1"/>
  <c r="AO2789" i="1"/>
  <c r="AP2789" i="1" s="1"/>
  <c r="AQ2789" i="1" s="1"/>
  <c r="AO2793" i="1"/>
  <c r="AP2793" i="1" s="1"/>
  <c r="AQ2793" i="1" s="1"/>
  <c r="AO2797" i="1"/>
  <c r="AP2797" i="1" s="1"/>
  <c r="AQ2797" i="1" s="1"/>
  <c r="AO2801" i="1"/>
  <c r="AP2801" i="1" s="1"/>
  <c r="AQ2801" i="1" s="1"/>
  <c r="AO2805" i="1"/>
  <c r="AO2809" i="1"/>
  <c r="AP2809" i="1" s="1"/>
  <c r="AQ2809" i="1" s="1"/>
  <c r="AO2813" i="1"/>
  <c r="AP2813" i="1" s="1"/>
  <c r="AQ2813" i="1" s="1"/>
  <c r="AO2817" i="1"/>
  <c r="AP2817" i="1" s="1"/>
  <c r="AQ2817" i="1" s="1"/>
  <c r="AO2821" i="1"/>
  <c r="AO2825" i="1"/>
  <c r="AP2825" i="1" s="1"/>
  <c r="AQ2825" i="1" s="1"/>
  <c r="AO2829" i="1"/>
  <c r="AP2829" i="1" s="1"/>
  <c r="AQ2829" i="1" s="1"/>
  <c r="AO2833" i="1"/>
  <c r="AP2833" i="1" s="1"/>
  <c r="AQ2833" i="1" s="1"/>
  <c r="AO2837" i="1"/>
  <c r="AP2837" i="1" s="1"/>
  <c r="AQ2837" i="1" s="1"/>
  <c r="AO2841" i="1"/>
  <c r="AP2841" i="1" s="1"/>
  <c r="AQ2841" i="1" s="1"/>
  <c r="AO2845" i="1"/>
  <c r="AP2845" i="1" s="1"/>
  <c r="AQ2845" i="1" s="1"/>
  <c r="AO2849" i="1"/>
  <c r="AP2849" i="1" s="1"/>
  <c r="AQ2849" i="1" s="1"/>
  <c r="AO2853" i="1"/>
  <c r="AP2853" i="1" s="1"/>
  <c r="AQ2853" i="1" s="1"/>
  <c r="AO2857" i="1"/>
  <c r="AP2857" i="1" s="1"/>
  <c r="AQ2857" i="1" s="1"/>
  <c r="AO2861" i="1"/>
  <c r="AP2861" i="1" s="1"/>
  <c r="AQ2861" i="1" s="1"/>
  <c r="AO2865" i="1"/>
  <c r="AP2865" i="1" s="1"/>
  <c r="AQ2865" i="1" s="1"/>
  <c r="AO2869" i="1"/>
  <c r="AP2869" i="1" s="1"/>
  <c r="AQ2869" i="1" s="1"/>
  <c r="AO2873" i="1"/>
  <c r="AP2873" i="1" s="1"/>
  <c r="AQ2873" i="1" s="1"/>
  <c r="AO2877" i="1"/>
  <c r="AP2877" i="1" s="1"/>
  <c r="AQ2877" i="1" s="1"/>
  <c r="AO2881" i="1"/>
  <c r="AP2881" i="1" s="1"/>
  <c r="AQ2881" i="1" s="1"/>
  <c r="AO2885" i="1"/>
  <c r="AP2885" i="1" s="1"/>
  <c r="AQ2885" i="1" s="1"/>
  <c r="AO2889" i="1"/>
  <c r="AP2889" i="1" s="1"/>
  <c r="AQ2889" i="1" s="1"/>
  <c r="AO2893" i="1"/>
  <c r="AP2893" i="1" s="1"/>
  <c r="AQ2893" i="1" s="1"/>
  <c r="AO2897" i="1"/>
  <c r="AP2897" i="1" s="1"/>
  <c r="AQ2897" i="1" s="1"/>
  <c r="AO2901" i="1"/>
  <c r="AP2901" i="1" s="1"/>
  <c r="AQ2901" i="1" s="1"/>
  <c r="AO2905" i="1"/>
  <c r="AP2905" i="1" s="1"/>
  <c r="AQ2905" i="1" s="1"/>
  <c r="AO2909" i="1"/>
  <c r="AP2909" i="1" s="1"/>
  <c r="AQ2909" i="1" s="1"/>
  <c r="AO2913" i="1"/>
  <c r="AP2913" i="1" s="1"/>
  <c r="AQ2913" i="1" s="1"/>
  <c r="AO2917" i="1"/>
  <c r="AP2917" i="1" s="1"/>
  <c r="AQ2917" i="1" s="1"/>
  <c r="AO2921" i="1"/>
  <c r="AP2921" i="1" s="1"/>
  <c r="AQ2921" i="1" s="1"/>
  <c r="AO2925" i="1"/>
  <c r="AP2925" i="1" s="1"/>
  <c r="AQ2925" i="1" s="1"/>
  <c r="AO2929" i="1"/>
  <c r="AP2929" i="1" s="1"/>
  <c r="AQ2929" i="1" s="1"/>
  <c r="AO2933" i="1"/>
  <c r="AP2933" i="1" s="1"/>
  <c r="AQ2933" i="1" s="1"/>
  <c r="AO2937" i="1"/>
  <c r="AP2937" i="1" s="1"/>
  <c r="AQ2937" i="1" s="1"/>
  <c r="AO2941" i="1"/>
  <c r="AP2941" i="1" s="1"/>
  <c r="AQ2941" i="1" s="1"/>
  <c r="AO2945" i="1"/>
  <c r="AP2945" i="1" s="1"/>
  <c r="AQ2945" i="1" s="1"/>
  <c r="AO2949" i="1"/>
  <c r="AP2949" i="1" s="1"/>
  <c r="AQ2949" i="1" s="1"/>
  <c r="AO2953" i="1"/>
  <c r="AP2953" i="1" s="1"/>
  <c r="AQ2953" i="1" s="1"/>
  <c r="AO2957" i="1"/>
  <c r="AP2957" i="1" s="1"/>
  <c r="AQ2957" i="1" s="1"/>
  <c r="AO2961" i="1"/>
  <c r="AP2961" i="1" s="1"/>
  <c r="AQ2961" i="1" s="1"/>
  <c r="AO2965" i="1"/>
  <c r="AP2965" i="1" s="1"/>
  <c r="AQ2965" i="1" s="1"/>
  <c r="AO2969" i="1"/>
  <c r="AP2969" i="1" s="1"/>
  <c r="AQ2969" i="1" s="1"/>
  <c r="AO2973" i="1"/>
  <c r="AP2973" i="1" s="1"/>
  <c r="AQ2973" i="1" s="1"/>
  <c r="AO2977" i="1"/>
  <c r="AP2977" i="1" s="1"/>
  <c r="AQ2977" i="1" s="1"/>
  <c r="AO2981" i="1"/>
  <c r="AP2981" i="1" s="1"/>
  <c r="AQ2981" i="1" s="1"/>
  <c r="AO2985" i="1"/>
  <c r="AP2985" i="1" s="1"/>
  <c r="AQ2985" i="1" s="1"/>
  <c r="AO2989" i="1"/>
  <c r="AP2989" i="1" s="1"/>
  <c r="AQ2989" i="1" s="1"/>
  <c r="AO2993" i="1"/>
  <c r="AP2993" i="1" s="1"/>
  <c r="AQ2993" i="1" s="1"/>
  <c r="AO2997" i="1"/>
  <c r="AP2997" i="1" s="1"/>
  <c r="AQ2997" i="1" s="1"/>
  <c r="AO3001" i="1"/>
  <c r="AP3001" i="1" s="1"/>
  <c r="AQ3001" i="1" s="1"/>
  <c r="AO3005" i="1"/>
  <c r="AO3009" i="1"/>
  <c r="AP3009" i="1" s="1"/>
  <c r="AQ3009" i="1" s="1"/>
  <c r="AO3013" i="1"/>
  <c r="AO3017" i="1"/>
  <c r="AP3017" i="1" s="1"/>
  <c r="AQ3017" i="1" s="1"/>
  <c r="AO3021" i="1"/>
  <c r="AP3021" i="1" s="1"/>
  <c r="AQ3021" i="1" s="1"/>
  <c r="AO3025" i="1"/>
  <c r="AP3025" i="1" s="1"/>
  <c r="AQ3025" i="1" s="1"/>
  <c r="AO3029" i="1"/>
  <c r="AP3029" i="1" s="1"/>
  <c r="AQ3029" i="1" s="1"/>
  <c r="AO3033" i="1"/>
  <c r="AP3033" i="1" s="1"/>
  <c r="AQ3033" i="1" s="1"/>
  <c r="AO3037" i="1"/>
  <c r="AP3037" i="1" s="1"/>
  <c r="AQ3037" i="1" s="1"/>
  <c r="AO3041" i="1"/>
  <c r="AP3041" i="1" s="1"/>
  <c r="AQ3041" i="1" s="1"/>
  <c r="AO3045" i="1"/>
  <c r="AP3045" i="1" s="1"/>
  <c r="AQ3045" i="1" s="1"/>
  <c r="AO3049" i="1"/>
  <c r="AP3049" i="1" s="1"/>
  <c r="AQ3049" i="1" s="1"/>
  <c r="AO3053" i="1"/>
  <c r="AP3053" i="1" s="1"/>
  <c r="AQ3053" i="1" s="1"/>
  <c r="AO3057" i="1"/>
  <c r="AP3057" i="1" s="1"/>
  <c r="AQ3057" i="1" s="1"/>
  <c r="AO3061" i="1"/>
  <c r="AP3061" i="1" s="1"/>
  <c r="AQ3061" i="1" s="1"/>
  <c r="AO3065" i="1"/>
  <c r="AP3065" i="1" s="1"/>
  <c r="AQ3065" i="1" s="1"/>
  <c r="AO3069" i="1"/>
  <c r="AP3069" i="1" s="1"/>
  <c r="AQ3069" i="1" s="1"/>
  <c r="AO3073" i="1"/>
  <c r="AP3073" i="1" s="1"/>
  <c r="AQ3073" i="1" s="1"/>
  <c r="AO3077" i="1"/>
  <c r="AP3077" i="1" s="1"/>
  <c r="AQ3077" i="1" s="1"/>
  <c r="AO3081" i="1"/>
  <c r="AP3081" i="1" s="1"/>
  <c r="AQ3081" i="1" s="1"/>
  <c r="AO3085" i="1"/>
  <c r="AP3085" i="1" s="1"/>
  <c r="AQ3085" i="1" s="1"/>
  <c r="AO3089" i="1"/>
  <c r="AP3089" i="1" s="1"/>
  <c r="AQ3089" i="1" s="1"/>
  <c r="AO3093" i="1"/>
  <c r="AP3093" i="1" s="1"/>
  <c r="AQ3093" i="1" s="1"/>
  <c r="AO3097" i="1"/>
  <c r="AP3097" i="1" s="1"/>
  <c r="AQ3097" i="1" s="1"/>
  <c r="AO3101" i="1"/>
  <c r="AP3101" i="1" s="1"/>
  <c r="AQ3101" i="1" s="1"/>
  <c r="AO3105" i="1"/>
  <c r="AP3105" i="1" s="1"/>
  <c r="AQ3105" i="1" s="1"/>
  <c r="AO3109" i="1"/>
  <c r="AP3109" i="1" s="1"/>
  <c r="AQ3109" i="1" s="1"/>
  <c r="AO3113" i="1"/>
  <c r="AP3113" i="1" s="1"/>
  <c r="AQ3113" i="1" s="1"/>
  <c r="AO3117" i="1"/>
  <c r="AP3117" i="1" s="1"/>
  <c r="AQ3117" i="1" s="1"/>
  <c r="AO3121" i="1"/>
  <c r="AP3121" i="1" s="1"/>
  <c r="AQ3121" i="1" s="1"/>
  <c r="AO3125" i="1"/>
  <c r="AP3125" i="1" s="1"/>
  <c r="AQ3125" i="1" s="1"/>
  <c r="AO3129" i="1"/>
  <c r="AP3129" i="1" s="1"/>
  <c r="AQ3129" i="1" s="1"/>
  <c r="AO3133" i="1"/>
  <c r="AP3133" i="1" s="1"/>
  <c r="AQ3133" i="1" s="1"/>
  <c r="AO3137" i="1"/>
  <c r="P212" i="2" s="1"/>
  <c r="AO3141" i="1"/>
  <c r="AP3141" i="1" s="1"/>
  <c r="AQ3141" i="1" s="1"/>
  <c r="AO3145" i="1"/>
  <c r="P208" i="2" s="1"/>
  <c r="AO3149" i="1"/>
  <c r="AP3149" i="1" s="1"/>
  <c r="AQ3149" i="1" s="1"/>
  <c r="AO3153" i="1"/>
  <c r="AP3153" i="1" s="1"/>
  <c r="AQ3153" i="1" s="1"/>
  <c r="AO3157" i="1"/>
  <c r="AP3157" i="1" s="1"/>
  <c r="AQ3157" i="1" s="1"/>
  <c r="AO3161" i="1"/>
  <c r="AP3161" i="1" s="1"/>
  <c r="AQ3161" i="1" s="1"/>
  <c r="AO3165" i="1"/>
  <c r="AP3165" i="1" s="1"/>
  <c r="AQ3165" i="1" s="1"/>
  <c r="AO3169" i="1"/>
  <c r="AP3169" i="1" s="1"/>
  <c r="AQ3169" i="1" s="1"/>
  <c r="AO3173" i="1"/>
  <c r="AP3173" i="1" s="1"/>
  <c r="AQ3173" i="1" s="1"/>
  <c r="AO3177" i="1"/>
  <c r="AP3177" i="1" s="1"/>
  <c r="AQ3177" i="1" s="1"/>
  <c r="AO3181" i="1"/>
  <c r="AP3181" i="1" s="1"/>
  <c r="AQ3181" i="1" s="1"/>
  <c r="AO3185" i="1"/>
  <c r="AP3185" i="1" s="1"/>
  <c r="AQ3185" i="1" s="1"/>
  <c r="AO3189" i="1"/>
  <c r="AP3189" i="1" s="1"/>
  <c r="AQ3189" i="1" s="1"/>
  <c r="AO3193" i="1"/>
  <c r="AP3193" i="1" s="1"/>
  <c r="AQ3193" i="1" s="1"/>
  <c r="AO3197" i="1"/>
  <c r="AP3197" i="1" s="1"/>
  <c r="AQ3197" i="1" s="1"/>
  <c r="AO3201" i="1"/>
  <c r="AP3201" i="1" s="1"/>
  <c r="AQ3201" i="1" s="1"/>
  <c r="AO3205" i="1"/>
  <c r="AP3205" i="1" s="1"/>
  <c r="AQ3205" i="1" s="1"/>
  <c r="AO3209" i="1"/>
  <c r="AP3209" i="1" s="1"/>
  <c r="AQ3209" i="1" s="1"/>
  <c r="AO3213" i="1"/>
  <c r="AP3213" i="1" s="1"/>
  <c r="AQ3213" i="1" s="1"/>
  <c r="AO3217" i="1"/>
  <c r="AP3217" i="1" s="1"/>
  <c r="AQ3217" i="1" s="1"/>
  <c r="AO3221" i="1"/>
  <c r="AP3221" i="1" s="1"/>
  <c r="AQ3221" i="1" s="1"/>
  <c r="AO3225" i="1"/>
  <c r="AP3225" i="1" s="1"/>
  <c r="AQ3225" i="1" s="1"/>
  <c r="AO3229" i="1"/>
  <c r="AP3229" i="1" s="1"/>
  <c r="AQ3229" i="1" s="1"/>
  <c r="AO3233" i="1"/>
  <c r="AP3233" i="1" s="1"/>
  <c r="AQ3233" i="1" s="1"/>
  <c r="AO3237" i="1"/>
  <c r="AP3237" i="1" s="1"/>
  <c r="AQ3237" i="1" s="1"/>
  <c r="AO3241" i="1"/>
  <c r="AP3241" i="1" s="1"/>
  <c r="AQ3241" i="1" s="1"/>
  <c r="AO3245" i="1"/>
  <c r="AP3245" i="1" s="1"/>
  <c r="AQ3245" i="1" s="1"/>
  <c r="AO3249" i="1"/>
  <c r="AP3249" i="1" s="1"/>
  <c r="AQ3249" i="1" s="1"/>
  <c r="AO3253" i="1"/>
  <c r="AP3253" i="1" s="1"/>
  <c r="AQ3253" i="1" s="1"/>
  <c r="AO3257" i="1"/>
  <c r="AP3257" i="1" s="1"/>
  <c r="AQ3257" i="1" s="1"/>
  <c r="AO3261" i="1"/>
  <c r="AP3261" i="1" s="1"/>
  <c r="AQ3261" i="1" s="1"/>
  <c r="AO3265" i="1"/>
  <c r="AP3265" i="1" s="1"/>
  <c r="AQ3265" i="1" s="1"/>
  <c r="AO3269" i="1"/>
  <c r="AP3269" i="1" s="1"/>
  <c r="AQ3269" i="1" s="1"/>
  <c r="AO3273" i="1"/>
  <c r="AP3273" i="1" s="1"/>
  <c r="AQ3273" i="1" s="1"/>
  <c r="AO3277" i="1"/>
  <c r="AP3277" i="1" s="1"/>
  <c r="AQ3277" i="1" s="1"/>
  <c r="AO3281" i="1"/>
  <c r="AP3281" i="1" s="1"/>
  <c r="AQ3281" i="1" s="1"/>
  <c r="AO3285" i="1"/>
  <c r="AP3285" i="1" s="1"/>
  <c r="AQ3285" i="1" s="1"/>
  <c r="AO3289" i="1"/>
  <c r="AP3289" i="1" s="1"/>
  <c r="AQ3289" i="1" s="1"/>
  <c r="AO3293" i="1"/>
  <c r="AP3293" i="1" s="1"/>
  <c r="AQ3293" i="1" s="1"/>
  <c r="AO3297" i="1"/>
  <c r="AP3297" i="1" s="1"/>
  <c r="AQ3297" i="1" s="1"/>
  <c r="AO3301" i="1"/>
  <c r="AP3301" i="1" s="1"/>
  <c r="AQ3301" i="1" s="1"/>
  <c r="AO3305" i="1"/>
  <c r="AP3305" i="1" s="1"/>
  <c r="AQ3305" i="1" s="1"/>
  <c r="AO3309" i="1"/>
  <c r="AP3309" i="1" s="1"/>
  <c r="AQ3309" i="1" s="1"/>
  <c r="AO3313" i="1"/>
  <c r="AP3313" i="1" s="1"/>
  <c r="AQ3313" i="1" s="1"/>
  <c r="AO3317" i="1"/>
  <c r="AP3317" i="1" s="1"/>
  <c r="AQ3317" i="1" s="1"/>
  <c r="AO3321" i="1"/>
  <c r="AP3321" i="1" s="1"/>
  <c r="AQ3321" i="1" s="1"/>
  <c r="AO3325" i="1"/>
  <c r="AP3325" i="1" s="1"/>
  <c r="AQ3325" i="1" s="1"/>
  <c r="AO3329" i="1"/>
  <c r="AP3329" i="1" s="1"/>
  <c r="AQ3329" i="1" s="1"/>
  <c r="AO3333" i="1"/>
  <c r="AP3333" i="1" s="1"/>
  <c r="AQ3333" i="1" s="1"/>
  <c r="AO3337" i="1"/>
  <c r="AP3337" i="1" s="1"/>
  <c r="AQ3337" i="1" s="1"/>
  <c r="AO3341" i="1"/>
  <c r="AP3341" i="1" s="1"/>
  <c r="AQ3341" i="1" s="1"/>
  <c r="AO3345" i="1"/>
  <c r="AP3345" i="1" s="1"/>
  <c r="AQ3345" i="1" s="1"/>
  <c r="AO3349" i="1"/>
  <c r="AP3349" i="1" s="1"/>
  <c r="AQ3349" i="1" s="1"/>
  <c r="AO3353" i="1"/>
  <c r="AP3353" i="1" s="1"/>
  <c r="AQ3353" i="1" s="1"/>
  <c r="AO3357" i="1"/>
  <c r="AP3357" i="1" s="1"/>
  <c r="AQ3357" i="1" s="1"/>
  <c r="AO3361" i="1"/>
  <c r="AP3361" i="1" s="1"/>
  <c r="AQ3361" i="1" s="1"/>
  <c r="AO3365" i="1"/>
  <c r="AP3365" i="1" s="1"/>
  <c r="AQ3365" i="1" s="1"/>
  <c r="AO3369" i="1"/>
  <c r="AP3369" i="1" s="1"/>
  <c r="AQ3369" i="1" s="1"/>
  <c r="AO3373" i="1"/>
  <c r="AP3373" i="1" s="1"/>
  <c r="AQ3373" i="1" s="1"/>
  <c r="AO3377" i="1"/>
  <c r="AP3377" i="1" s="1"/>
  <c r="AQ3377" i="1" s="1"/>
  <c r="AO3381" i="1"/>
  <c r="AP3381" i="1" s="1"/>
  <c r="AQ3381" i="1" s="1"/>
  <c r="AO3385" i="1"/>
  <c r="AP3385" i="1" s="1"/>
  <c r="AQ3385" i="1" s="1"/>
  <c r="AO3389" i="1"/>
  <c r="AP3389" i="1" s="1"/>
  <c r="AQ3389" i="1" s="1"/>
  <c r="AO3393" i="1"/>
  <c r="AP3393" i="1" s="1"/>
  <c r="AQ3393" i="1" s="1"/>
  <c r="AO3397" i="1"/>
  <c r="AP3397" i="1" s="1"/>
  <c r="AQ3397" i="1" s="1"/>
  <c r="AO3401" i="1"/>
  <c r="AP3401" i="1" s="1"/>
  <c r="AQ3401" i="1" s="1"/>
  <c r="AO3405" i="1"/>
  <c r="AP3405" i="1" s="1"/>
  <c r="AQ3405" i="1" s="1"/>
  <c r="AO3409" i="1"/>
  <c r="AP3409" i="1" s="1"/>
  <c r="AQ3409" i="1" s="1"/>
  <c r="AO3413" i="1"/>
  <c r="AP3413" i="1" s="1"/>
  <c r="AQ3413" i="1" s="1"/>
  <c r="AO3417" i="1"/>
  <c r="AP3417" i="1" s="1"/>
  <c r="AQ3417" i="1" s="1"/>
  <c r="AO3421" i="1"/>
  <c r="AP3421" i="1" s="1"/>
  <c r="AQ3421" i="1" s="1"/>
  <c r="AO3425" i="1"/>
  <c r="AP3425" i="1" s="1"/>
  <c r="AQ3425" i="1" s="1"/>
  <c r="AO3429" i="1"/>
  <c r="AP3429" i="1" s="1"/>
  <c r="AQ3429" i="1" s="1"/>
  <c r="AO3433" i="1"/>
  <c r="AP3433" i="1" s="1"/>
  <c r="AQ3433" i="1" s="1"/>
  <c r="AO3437" i="1"/>
  <c r="AP3437" i="1" s="1"/>
  <c r="AQ3437" i="1" s="1"/>
  <c r="AO3441" i="1"/>
  <c r="AP3441" i="1" s="1"/>
  <c r="AQ3441" i="1" s="1"/>
  <c r="AO3445" i="1"/>
  <c r="AP3445" i="1" s="1"/>
  <c r="AQ3445" i="1" s="1"/>
  <c r="AO3449" i="1"/>
  <c r="AP3449" i="1" s="1"/>
  <c r="AQ3449" i="1" s="1"/>
  <c r="AO3453" i="1"/>
  <c r="AP3453" i="1" s="1"/>
  <c r="AQ3453" i="1" s="1"/>
  <c r="AO3457" i="1"/>
  <c r="AP3457" i="1" s="1"/>
  <c r="AQ3457" i="1" s="1"/>
  <c r="AO3461" i="1"/>
  <c r="AP3461" i="1" s="1"/>
  <c r="AQ3461" i="1" s="1"/>
  <c r="AO3465" i="1"/>
  <c r="AP3465" i="1" s="1"/>
  <c r="AQ3465" i="1" s="1"/>
  <c r="AO3469" i="1"/>
  <c r="AP3469" i="1" s="1"/>
  <c r="AQ3469" i="1" s="1"/>
  <c r="AO3473" i="1"/>
  <c r="AP3473" i="1" s="1"/>
  <c r="AQ3473" i="1" s="1"/>
  <c r="AO3477" i="1"/>
  <c r="AP3477" i="1" s="1"/>
  <c r="AQ3477" i="1" s="1"/>
  <c r="AO3481" i="1"/>
  <c r="AP3481" i="1" s="1"/>
  <c r="AQ3481" i="1" s="1"/>
  <c r="AO3485" i="1"/>
  <c r="AP3485" i="1" s="1"/>
  <c r="AQ3485" i="1" s="1"/>
  <c r="AO3489" i="1"/>
  <c r="AP3489" i="1" s="1"/>
  <c r="AQ3489" i="1" s="1"/>
  <c r="AO3493" i="1"/>
  <c r="AP3493" i="1" s="1"/>
  <c r="AQ3493" i="1" s="1"/>
  <c r="AO3497" i="1"/>
  <c r="AP3497" i="1" s="1"/>
  <c r="AQ3497" i="1" s="1"/>
  <c r="AO3501" i="1"/>
  <c r="AP3501" i="1" s="1"/>
  <c r="AQ3501" i="1" s="1"/>
  <c r="AO3505" i="1"/>
  <c r="AP3505" i="1" s="1"/>
  <c r="AQ3505" i="1" s="1"/>
  <c r="AO3509" i="1"/>
  <c r="AP3509" i="1" s="1"/>
  <c r="AQ3509" i="1" s="1"/>
  <c r="AO3513" i="1"/>
  <c r="AP3513" i="1" s="1"/>
  <c r="AQ3513" i="1" s="1"/>
  <c r="AO3517" i="1"/>
  <c r="AP3517" i="1" s="1"/>
  <c r="AQ3517" i="1" s="1"/>
  <c r="AO3521" i="1"/>
  <c r="AP3521" i="1" s="1"/>
  <c r="AQ3521" i="1" s="1"/>
  <c r="AO3525" i="1"/>
  <c r="AP3525" i="1" s="1"/>
  <c r="AQ3525" i="1" s="1"/>
  <c r="AO3529" i="1"/>
  <c r="AP3529" i="1" s="1"/>
  <c r="AQ3529" i="1" s="1"/>
  <c r="AO3533" i="1"/>
  <c r="AP3533" i="1" s="1"/>
  <c r="AQ3533" i="1" s="1"/>
  <c r="AO3537" i="1"/>
  <c r="AP3537" i="1" s="1"/>
  <c r="AQ3537" i="1" s="1"/>
  <c r="AO3541" i="1"/>
  <c r="AP3541" i="1" s="1"/>
  <c r="AQ3541" i="1" s="1"/>
  <c r="AO3545" i="1"/>
  <c r="AP3545" i="1" s="1"/>
  <c r="AQ3545" i="1" s="1"/>
  <c r="AO3549" i="1"/>
  <c r="AP3549" i="1" s="1"/>
  <c r="AQ3549" i="1" s="1"/>
  <c r="AO3553" i="1"/>
  <c r="AP3553" i="1" s="1"/>
  <c r="AQ3553" i="1" s="1"/>
  <c r="AO3557" i="1"/>
  <c r="AP3557" i="1" s="1"/>
  <c r="AQ3557" i="1" s="1"/>
  <c r="AO3561" i="1"/>
  <c r="AP3561" i="1" s="1"/>
  <c r="AQ3561" i="1" s="1"/>
  <c r="AO3565" i="1"/>
  <c r="AP3565" i="1" s="1"/>
  <c r="AQ3565" i="1" s="1"/>
  <c r="AO3569" i="1"/>
  <c r="AP3569" i="1" s="1"/>
  <c r="AQ3569" i="1" s="1"/>
  <c r="AO3573" i="1"/>
  <c r="AP3573" i="1" s="1"/>
  <c r="AQ3573" i="1" s="1"/>
  <c r="AO3577" i="1"/>
  <c r="AP3577" i="1" s="1"/>
  <c r="AQ3577" i="1" s="1"/>
  <c r="AO3581" i="1"/>
  <c r="AP3581" i="1" s="1"/>
  <c r="AQ3581" i="1" s="1"/>
  <c r="AO3585" i="1"/>
  <c r="AP3585" i="1" s="1"/>
  <c r="AQ3585" i="1" s="1"/>
  <c r="AO3589" i="1"/>
  <c r="AP3589" i="1" s="1"/>
  <c r="AQ3589" i="1" s="1"/>
  <c r="AO3593" i="1"/>
  <c r="AP3593" i="1" s="1"/>
  <c r="AQ3593" i="1" s="1"/>
  <c r="AO3597" i="1"/>
  <c r="AP3597" i="1" s="1"/>
  <c r="AQ3597" i="1" s="1"/>
  <c r="AO3601" i="1"/>
  <c r="AP3601" i="1" s="1"/>
  <c r="AQ3601" i="1" s="1"/>
  <c r="AO3605" i="1"/>
  <c r="AP3605" i="1" s="1"/>
  <c r="AQ3605" i="1" s="1"/>
  <c r="AO3609" i="1"/>
  <c r="AP3609" i="1" s="1"/>
  <c r="AQ3609" i="1" s="1"/>
  <c r="AO3613" i="1"/>
  <c r="AP3613" i="1" s="1"/>
  <c r="AQ3613" i="1" s="1"/>
  <c r="AO3617" i="1"/>
  <c r="AP3617" i="1" s="1"/>
  <c r="AQ3617" i="1" s="1"/>
  <c r="AO3621" i="1"/>
  <c r="AP3621" i="1" s="1"/>
  <c r="AQ3621" i="1" s="1"/>
  <c r="AO3625" i="1"/>
  <c r="AP3625" i="1" s="1"/>
  <c r="AQ3625" i="1" s="1"/>
  <c r="AO3629" i="1"/>
  <c r="AP3629" i="1" s="1"/>
  <c r="AQ3629" i="1" s="1"/>
  <c r="AO3633" i="1"/>
  <c r="AP3633" i="1" s="1"/>
  <c r="AQ3633" i="1" s="1"/>
  <c r="AO3637" i="1"/>
  <c r="AP3637" i="1" s="1"/>
  <c r="AQ3637" i="1" s="1"/>
  <c r="AO3641" i="1"/>
  <c r="AP3641" i="1" s="1"/>
  <c r="AQ3641" i="1" s="1"/>
  <c r="AO3645" i="1"/>
  <c r="AP3645" i="1" s="1"/>
  <c r="AQ3645" i="1" s="1"/>
  <c r="AO3649" i="1"/>
  <c r="AP3649" i="1" s="1"/>
  <c r="AQ3649" i="1" s="1"/>
  <c r="AO3653" i="1"/>
  <c r="AP3653" i="1" s="1"/>
  <c r="AQ3653" i="1" s="1"/>
  <c r="AO3657" i="1"/>
  <c r="AP3657" i="1" s="1"/>
  <c r="AQ3657" i="1" s="1"/>
  <c r="AO3661" i="1"/>
  <c r="AP3661" i="1" s="1"/>
  <c r="AQ3661" i="1" s="1"/>
  <c r="AO3665" i="1"/>
  <c r="AP3665" i="1" s="1"/>
  <c r="AQ3665" i="1" s="1"/>
  <c r="AO3669" i="1"/>
  <c r="AP3669" i="1" s="1"/>
  <c r="AQ3669" i="1" s="1"/>
  <c r="AO3673" i="1"/>
  <c r="AP3673" i="1" s="1"/>
  <c r="AQ3673" i="1" s="1"/>
  <c r="AO3677" i="1"/>
  <c r="AP3677" i="1" s="1"/>
  <c r="AQ3677" i="1" s="1"/>
  <c r="AO3681" i="1"/>
  <c r="AP3681" i="1" s="1"/>
  <c r="AQ3681" i="1" s="1"/>
  <c r="AO3685" i="1"/>
  <c r="AP3685" i="1" s="1"/>
  <c r="AQ3685" i="1" s="1"/>
  <c r="AO3689" i="1"/>
  <c r="AP3689" i="1" s="1"/>
  <c r="AQ3689" i="1" s="1"/>
  <c r="AO3693" i="1"/>
  <c r="AP3693" i="1" s="1"/>
  <c r="AQ3693" i="1" s="1"/>
  <c r="AO3697" i="1"/>
  <c r="AP3697" i="1" s="1"/>
  <c r="AQ3697" i="1" s="1"/>
  <c r="AO3701" i="1"/>
  <c r="AP3701" i="1" s="1"/>
  <c r="AQ3701" i="1" s="1"/>
  <c r="AO3705" i="1"/>
  <c r="AP3705" i="1" s="1"/>
  <c r="AQ3705" i="1" s="1"/>
  <c r="AO3709" i="1"/>
  <c r="AP3709" i="1" s="1"/>
  <c r="AQ3709" i="1" s="1"/>
  <c r="AO3713" i="1"/>
  <c r="AP3713" i="1" s="1"/>
  <c r="AQ3713" i="1" s="1"/>
  <c r="AO3717" i="1"/>
  <c r="AP3717" i="1" s="1"/>
  <c r="AQ3717" i="1" s="1"/>
  <c r="AO3721" i="1"/>
  <c r="AP3721" i="1" s="1"/>
  <c r="AQ3721" i="1" s="1"/>
  <c r="AO3725" i="1"/>
  <c r="AP3725" i="1" s="1"/>
  <c r="AQ3725" i="1" s="1"/>
  <c r="AO3729" i="1"/>
  <c r="AP3729" i="1" s="1"/>
  <c r="AQ3729" i="1" s="1"/>
  <c r="AO3733" i="1"/>
  <c r="AP3733" i="1" s="1"/>
  <c r="AQ3733" i="1" s="1"/>
  <c r="AO3737" i="1"/>
  <c r="AP3737" i="1" s="1"/>
  <c r="AQ3737" i="1" s="1"/>
  <c r="AO3741" i="1"/>
  <c r="AP3741" i="1" s="1"/>
  <c r="AQ3741" i="1" s="1"/>
  <c r="AO3745" i="1"/>
  <c r="AP3745" i="1" s="1"/>
  <c r="AQ3745" i="1" s="1"/>
  <c r="AO3749" i="1"/>
  <c r="AP3749" i="1" s="1"/>
  <c r="AQ3749" i="1" s="1"/>
  <c r="AO3753" i="1"/>
  <c r="AP3753" i="1" s="1"/>
  <c r="AQ3753" i="1" s="1"/>
  <c r="AO3757" i="1"/>
  <c r="AP3757" i="1" s="1"/>
  <c r="AQ3757" i="1" s="1"/>
  <c r="AO3761" i="1"/>
  <c r="AP3761" i="1" s="1"/>
  <c r="AQ3761" i="1" s="1"/>
  <c r="AO3765" i="1"/>
  <c r="AP3765" i="1" s="1"/>
  <c r="AQ3765" i="1" s="1"/>
  <c r="AO3769" i="1"/>
  <c r="AP3769" i="1" s="1"/>
  <c r="AQ3769" i="1" s="1"/>
  <c r="AO3773" i="1"/>
  <c r="AP3773" i="1" s="1"/>
  <c r="AQ3773" i="1" s="1"/>
  <c r="AO3777" i="1"/>
  <c r="AP3777" i="1" s="1"/>
  <c r="AQ3777" i="1" s="1"/>
  <c r="AO3781" i="1"/>
  <c r="AP3781" i="1" s="1"/>
  <c r="AQ3781" i="1" s="1"/>
  <c r="AO3785" i="1"/>
  <c r="AP3785" i="1" s="1"/>
  <c r="AQ3785" i="1" s="1"/>
  <c r="AO3789" i="1"/>
  <c r="AP3789" i="1" s="1"/>
  <c r="AQ3789" i="1" s="1"/>
  <c r="AO3793" i="1"/>
  <c r="AP3793" i="1" s="1"/>
  <c r="AQ3793" i="1" s="1"/>
  <c r="AO3797" i="1"/>
  <c r="AP3797" i="1" s="1"/>
  <c r="AQ3797" i="1" s="1"/>
  <c r="AO3801" i="1"/>
  <c r="AP3801" i="1" s="1"/>
  <c r="AQ3801" i="1" s="1"/>
  <c r="AO3805" i="1"/>
  <c r="AP3805" i="1" s="1"/>
  <c r="AQ3805" i="1" s="1"/>
  <c r="AO3809" i="1"/>
  <c r="AP3809" i="1" s="1"/>
  <c r="AQ3809" i="1" s="1"/>
  <c r="AO3813" i="1"/>
  <c r="AP3813" i="1" s="1"/>
  <c r="AQ3813" i="1" s="1"/>
  <c r="AO3817" i="1"/>
  <c r="AP3817" i="1" s="1"/>
  <c r="AQ3817" i="1" s="1"/>
  <c r="AO3821" i="1"/>
  <c r="AP3821" i="1" s="1"/>
  <c r="AQ3821" i="1" s="1"/>
  <c r="AO3825" i="1"/>
  <c r="AP3825" i="1" s="1"/>
  <c r="AQ3825" i="1" s="1"/>
  <c r="AO3829" i="1"/>
  <c r="AP3829" i="1" s="1"/>
  <c r="AQ3829" i="1" s="1"/>
  <c r="AO3833" i="1"/>
  <c r="AP3833" i="1" s="1"/>
  <c r="AQ3833" i="1" s="1"/>
  <c r="AO3837" i="1"/>
  <c r="AP3837" i="1" s="1"/>
  <c r="AQ3837" i="1" s="1"/>
  <c r="AO3841" i="1"/>
  <c r="AP3841" i="1" s="1"/>
  <c r="AQ3841" i="1" s="1"/>
  <c r="AO3845" i="1"/>
  <c r="AP3845" i="1" s="1"/>
  <c r="AQ3845" i="1" s="1"/>
  <c r="AO3849" i="1"/>
  <c r="AP3849" i="1" s="1"/>
  <c r="AQ3849" i="1" s="1"/>
  <c r="AO3853" i="1"/>
  <c r="AP3853" i="1" s="1"/>
  <c r="AQ3853" i="1" s="1"/>
  <c r="AO3857" i="1"/>
  <c r="AP3857" i="1" s="1"/>
  <c r="AQ3857" i="1" s="1"/>
  <c r="AO3861" i="1"/>
  <c r="AP3861" i="1" s="1"/>
  <c r="AQ3861" i="1" s="1"/>
  <c r="AO3865" i="1"/>
  <c r="AP3865" i="1" s="1"/>
  <c r="AQ3865" i="1" s="1"/>
  <c r="AO3869" i="1"/>
  <c r="AP3869" i="1" s="1"/>
  <c r="AQ3869" i="1" s="1"/>
  <c r="AO3873" i="1"/>
  <c r="AP3873" i="1" s="1"/>
  <c r="AQ3873" i="1" s="1"/>
  <c r="AO3877" i="1"/>
  <c r="AP3877" i="1" s="1"/>
  <c r="AQ3877" i="1" s="1"/>
  <c r="AO3881" i="1"/>
  <c r="AP3881" i="1" s="1"/>
  <c r="AQ3881" i="1" s="1"/>
  <c r="AO3885" i="1"/>
  <c r="AP3885" i="1" s="1"/>
  <c r="AQ3885" i="1" s="1"/>
  <c r="AO3889" i="1"/>
  <c r="AP3889" i="1" s="1"/>
  <c r="AQ3889" i="1" s="1"/>
  <c r="AO3893" i="1"/>
  <c r="AP3893" i="1" s="1"/>
  <c r="AQ3893" i="1" s="1"/>
  <c r="AO3897" i="1"/>
  <c r="AP3897" i="1" s="1"/>
  <c r="AQ3897" i="1" s="1"/>
  <c r="AO3901" i="1"/>
  <c r="AP3901" i="1" s="1"/>
  <c r="AQ3901" i="1" s="1"/>
  <c r="AO3905" i="1"/>
  <c r="AP3905" i="1" s="1"/>
  <c r="AQ3905" i="1" s="1"/>
  <c r="AO3909" i="1"/>
  <c r="AP3909" i="1" s="1"/>
  <c r="AQ3909" i="1" s="1"/>
  <c r="AO3913" i="1"/>
  <c r="AP3913" i="1" s="1"/>
  <c r="AQ3913" i="1" s="1"/>
  <c r="AO3917" i="1"/>
  <c r="AP3917" i="1" s="1"/>
  <c r="AQ3917" i="1" s="1"/>
  <c r="AO3921" i="1"/>
  <c r="AP3921" i="1" s="1"/>
  <c r="AQ3921" i="1" s="1"/>
  <c r="AO3925" i="1"/>
  <c r="AP3925" i="1" s="1"/>
  <c r="AQ3925" i="1" s="1"/>
  <c r="AO3929" i="1"/>
  <c r="AP3929" i="1" s="1"/>
  <c r="AQ3929" i="1" s="1"/>
  <c r="AO3933" i="1"/>
  <c r="AP3933" i="1" s="1"/>
  <c r="AQ3933" i="1" s="1"/>
  <c r="AO3937" i="1"/>
  <c r="AP3937" i="1" s="1"/>
  <c r="AQ3937" i="1" s="1"/>
  <c r="AO3941" i="1"/>
  <c r="AP3941" i="1" s="1"/>
  <c r="AQ3941" i="1" s="1"/>
  <c r="AO3945" i="1"/>
  <c r="AP3945" i="1" s="1"/>
  <c r="AQ3945" i="1" s="1"/>
  <c r="AO3949" i="1"/>
  <c r="AP3949" i="1" s="1"/>
  <c r="AQ3949" i="1" s="1"/>
  <c r="AO3953" i="1"/>
  <c r="AP3953" i="1" s="1"/>
  <c r="AQ3953" i="1" s="1"/>
  <c r="AO3957" i="1"/>
  <c r="AP3957" i="1" s="1"/>
  <c r="AQ3957" i="1" s="1"/>
  <c r="AO3961" i="1"/>
  <c r="AP3961" i="1" s="1"/>
  <c r="AQ3961" i="1" s="1"/>
  <c r="AO3965" i="1"/>
  <c r="AP3965" i="1" s="1"/>
  <c r="AQ3965" i="1" s="1"/>
  <c r="AO3969" i="1"/>
  <c r="AP3969" i="1" s="1"/>
  <c r="AQ3969" i="1" s="1"/>
  <c r="AO3973" i="1"/>
  <c r="AP3973" i="1" s="1"/>
  <c r="AQ3973" i="1" s="1"/>
  <c r="AO3977" i="1"/>
  <c r="AP3977" i="1" s="1"/>
  <c r="AQ3977" i="1" s="1"/>
  <c r="AO3981" i="1"/>
  <c r="AP3981" i="1" s="1"/>
  <c r="AQ3981" i="1" s="1"/>
  <c r="AO3985" i="1"/>
  <c r="AP3985" i="1" s="1"/>
  <c r="AQ3985" i="1" s="1"/>
  <c r="AO3989" i="1"/>
  <c r="AP3989" i="1" s="1"/>
  <c r="AQ3989" i="1" s="1"/>
  <c r="AO3993" i="1"/>
  <c r="AP3993" i="1" s="1"/>
  <c r="AQ3993" i="1" s="1"/>
  <c r="AO3997" i="1"/>
  <c r="AP3997" i="1" s="1"/>
  <c r="AQ3997" i="1" s="1"/>
  <c r="AO4001" i="1"/>
  <c r="AP4001" i="1" s="1"/>
  <c r="AQ4001" i="1" s="1"/>
  <c r="AO4005" i="1"/>
  <c r="AP4005" i="1" s="1"/>
  <c r="AQ4005" i="1" s="1"/>
  <c r="AO4009" i="1"/>
  <c r="AP4009" i="1" s="1"/>
  <c r="AQ4009" i="1" s="1"/>
  <c r="AO4013" i="1"/>
  <c r="AP4013" i="1" s="1"/>
  <c r="AQ4013" i="1" s="1"/>
  <c r="AO4017" i="1"/>
  <c r="AP4017" i="1" s="1"/>
  <c r="AQ4017" i="1" s="1"/>
  <c r="AO4021" i="1"/>
  <c r="AP4021" i="1" s="1"/>
  <c r="AQ4021" i="1" s="1"/>
  <c r="AO4025" i="1"/>
  <c r="AP4025" i="1" s="1"/>
  <c r="AQ4025" i="1" s="1"/>
  <c r="AO4029" i="1"/>
  <c r="AP4029" i="1" s="1"/>
  <c r="AQ4029" i="1" s="1"/>
  <c r="AO4033" i="1"/>
  <c r="AP4033" i="1" s="1"/>
  <c r="AQ4033" i="1" s="1"/>
  <c r="AO4037" i="1"/>
  <c r="AP4037" i="1" s="1"/>
  <c r="AQ4037" i="1" s="1"/>
  <c r="AO4041" i="1"/>
  <c r="AP4041" i="1" s="1"/>
  <c r="AQ4041" i="1" s="1"/>
  <c r="AO4045" i="1"/>
  <c r="AP4045" i="1" s="1"/>
  <c r="AQ4045" i="1" s="1"/>
  <c r="AO4049" i="1"/>
  <c r="AP4049" i="1" s="1"/>
  <c r="AQ4049" i="1" s="1"/>
  <c r="AO4053" i="1"/>
  <c r="AP4053" i="1" s="1"/>
  <c r="AQ4053" i="1" s="1"/>
  <c r="AO4057" i="1"/>
  <c r="AP4057" i="1" s="1"/>
  <c r="AQ4057" i="1" s="1"/>
  <c r="AO4061" i="1"/>
  <c r="AP4061" i="1" s="1"/>
  <c r="AQ4061" i="1" s="1"/>
  <c r="AO4065" i="1"/>
  <c r="AP4065" i="1" s="1"/>
  <c r="AQ4065" i="1" s="1"/>
  <c r="AO4069" i="1"/>
  <c r="AP4069" i="1" s="1"/>
  <c r="AQ4069" i="1" s="1"/>
  <c r="AO4073" i="1"/>
  <c r="AP4073" i="1" s="1"/>
  <c r="AQ4073" i="1" s="1"/>
  <c r="AO4077" i="1"/>
  <c r="AP4077" i="1" s="1"/>
  <c r="AQ4077" i="1" s="1"/>
  <c r="AO4081" i="1"/>
  <c r="AP4081" i="1" s="1"/>
  <c r="AQ4081" i="1" s="1"/>
  <c r="AO4085" i="1"/>
  <c r="AP4085" i="1" s="1"/>
  <c r="AQ4085" i="1" s="1"/>
  <c r="AO4089" i="1"/>
  <c r="AP4089" i="1" s="1"/>
  <c r="AQ4089" i="1" s="1"/>
  <c r="AO4093" i="1"/>
  <c r="AP4093" i="1" s="1"/>
  <c r="AQ4093" i="1" s="1"/>
  <c r="AO4097" i="1"/>
  <c r="AP4097" i="1" s="1"/>
  <c r="AQ4097" i="1" s="1"/>
  <c r="AO4101" i="1"/>
  <c r="AP4101" i="1" s="1"/>
  <c r="AQ4101" i="1" s="1"/>
  <c r="AO4105" i="1"/>
  <c r="AP4105" i="1" s="1"/>
  <c r="AQ4105" i="1" s="1"/>
  <c r="AO4109" i="1"/>
  <c r="AP4109" i="1" s="1"/>
  <c r="AQ4109" i="1" s="1"/>
  <c r="AO4113" i="1"/>
  <c r="AP4113" i="1" s="1"/>
  <c r="AQ4113" i="1" s="1"/>
  <c r="AO4117" i="1"/>
  <c r="AP4117" i="1" s="1"/>
  <c r="AQ4117" i="1" s="1"/>
  <c r="AO4121" i="1"/>
  <c r="AP4121" i="1" s="1"/>
  <c r="AQ4121" i="1" s="1"/>
  <c r="AO4125" i="1"/>
  <c r="AP4125" i="1" s="1"/>
  <c r="AQ4125" i="1" s="1"/>
  <c r="AO4129" i="1"/>
  <c r="AP4129" i="1" s="1"/>
  <c r="AQ4129" i="1" s="1"/>
  <c r="AO4133" i="1"/>
  <c r="AP4133" i="1" s="1"/>
  <c r="AQ4133" i="1" s="1"/>
  <c r="AO4137" i="1"/>
  <c r="AP4137" i="1" s="1"/>
  <c r="AQ4137" i="1" s="1"/>
  <c r="AO4141" i="1"/>
  <c r="AP4141" i="1" s="1"/>
  <c r="AQ4141" i="1" s="1"/>
  <c r="AO4145" i="1"/>
  <c r="AP4145" i="1" s="1"/>
  <c r="AQ4145" i="1" s="1"/>
  <c r="AO4149" i="1"/>
  <c r="AP4149" i="1" s="1"/>
  <c r="AQ4149" i="1" s="1"/>
  <c r="AO4153" i="1"/>
  <c r="AP4153" i="1" s="1"/>
  <c r="AQ4153" i="1" s="1"/>
  <c r="AO4157" i="1"/>
  <c r="AP4157" i="1" s="1"/>
  <c r="AQ4157" i="1" s="1"/>
  <c r="AO4161" i="1"/>
  <c r="AP4161" i="1" s="1"/>
  <c r="AQ4161" i="1" s="1"/>
  <c r="AO4165" i="1"/>
  <c r="AP4165" i="1" s="1"/>
  <c r="AQ4165" i="1" s="1"/>
  <c r="AO4169" i="1"/>
  <c r="AP4169" i="1" s="1"/>
  <c r="AQ4169" i="1" s="1"/>
  <c r="AO4173" i="1"/>
  <c r="AP4173" i="1" s="1"/>
  <c r="AQ4173" i="1" s="1"/>
  <c r="AO4177" i="1"/>
  <c r="AP4177" i="1" s="1"/>
  <c r="AQ4177" i="1" s="1"/>
  <c r="AO4181" i="1"/>
  <c r="AP4181" i="1" s="1"/>
  <c r="AQ4181" i="1" s="1"/>
  <c r="AO4185" i="1"/>
  <c r="AP4185" i="1" s="1"/>
  <c r="AQ4185" i="1" s="1"/>
  <c r="AO4189" i="1"/>
  <c r="AP4189" i="1" s="1"/>
  <c r="AQ4189" i="1" s="1"/>
  <c r="AO4193" i="1"/>
  <c r="AP4193" i="1" s="1"/>
  <c r="AQ4193" i="1" s="1"/>
  <c r="AO4197" i="1"/>
  <c r="AP4197" i="1" s="1"/>
  <c r="AQ4197" i="1" s="1"/>
  <c r="AO4201" i="1"/>
  <c r="AP4201" i="1" s="1"/>
  <c r="AQ4201" i="1" s="1"/>
  <c r="AO4205" i="1"/>
  <c r="AP4205" i="1" s="1"/>
  <c r="AQ4205" i="1" s="1"/>
  <c r="AO4209" i="1"/>
  <c r="AP4209" i="1" s="1"/>
  <c r="AQ4209" i="1" s="1"/>
  <c r="AO4213" i="1"/>
  <c r="AP4213" i="1" s="1"/>
  <c r="AQ4213" i="1" s="1"/>
  <c r="AO4217" i="1"/>
  <c r="AP4217" i="1" s="1"/>
  <c r="AQ4217" i="1" s="1"/>
  <c r="AO4221" i="1"/>
  <c r="AP4221" i="1" s="1"/>
  <c r="AQ4221" i="1" s="1"/>
  <c r="AO4225" i="1"/>
  <c r="AP4225" i="1" s="1"/>
  <c r="AQ4225" i="1" s="1"/>
  <c r="AO4229" i="1"/>
  <c r="AP4229" i="1" s="1"/>
  <c r="AQ4229" i="1" s="1"/>
  <c r="AO4233" i="1"/>
  <c r="AP4233" i="1" s="1"/>
  <c r="AQ4233" i="1" s="1"/>
  <c r="AO4237" i="1"/>
  <c r="AP4237" i="1" s="1"/>
  <c r="AQ4237" i="1" s="1"/>
  <c r="AO4241" i="1"/>
  <c r="AP4241" i="1" s="1"/>
  <c r="AQ4241" i="1" s="1"/>
  <c r="AO4245" i="1"/>
  <c r="AP4245" i="1" s="1"/>
  <c r="AQ4245" i="1" s="1"/>
  <c r="AO4249" i="1"/>
  <c r="AP4249" i="1" s="1"/>
  <c r="AQ4249" i="1" s="1"/>
  <c r="AO4253" i="1"/>
  <c r="AP4253" i="1" s="1"/>
  <c r="AQ4253" i="1" s="1"/>
  <c r="AO4257" i="1"/>
  <c r="AP4257" i="1" s="1"/>
  <c r="AQ4257" i="1" s="1"/>
  <c r="AO4261" i="1"/>
  <c r="AP4261" i="1" s="1"/>
  <c r="AQ4261" i="1" s="1"/>
  <c r="AO4265" i="1"/>
  <c r="AP4265" i="1" s="1"/>
  <c r="AQ4265" i="1" s="1"/>
  <c r="AO4269" i="1"/>
  <c r="AP4269" i="1" s="1"/>
  <c r="AQ4269" i="1" s="1"/>
  <c r="AO4273" i="1"/>
  <c r="AP4273" i="1" s="1"/>
  <c r="AQ4273" i="1" s="1"/>
  <c r="AO4277" i="1"/>
  <c r="AP4277" i="1" s="1"/>
  <c r="AQ4277" i="1" s="1"/>
  <c r="AO4281" i="1"/>
  <c r="AP4281" i="1" s="1"/>
  <c r="AQ4281" i="1" s="1"/>
  <c r="AO4285" i="1"/>
  <c r="AP4285" i="1" s="1"/>
  <c r="AQ4285" i="1" s="1"/>
  <c r="AO4289" i="1"/>
  <c r="AP4289" i="1" s="1"/>
  <c r="AQ4289" i="1" s="1"/>
  <c r="AO4293" i="1"/>
  <c r="AP4293" i="1" s="1"/>
  <c r="AQ4293" i="1" s="1"/>
  <c r="AO4297" i="1"/>
  <c r="AP4297" i="1" s="1"/>
  <c r="AQ4297" i="1" s="1"/>
  <c r="AO4301" i="1"/>
  <c r="AP4301" i="1" s="1"/>
  <c r="AQ4301" i="1" s="1"/>
  <c r="AO4305" i="1"/>
  <c r="AP4305" i="1" s="1"/>
  <c r="AQ4305" i="1" s="1"/>
  <c r="AO4309" i="1"/>
  <c r="AP4309" i="1" s="1"/>
  <c r="AQ4309" i="1" s="1"/>
  <c r="AO4313" i="1"/>
  <c r="AP4313" i="1" s="1"/>
  <c r="AQ4313" i="1" s="1"/>
  <c r="AO4317" i="1"/>
  <c r="AP4317" i="1" s="1"/>
  <c r="AQ4317" i="1" s="1"/>
  <c r="AO4321" i="1"/>
  <c r="AP4321" i="1" s="1"/>
  <c r="AQ4321" i="1" s="1"/>
  <c r="AO4325" i="1"/>
  <c r="AP4325" i="1" s="1"/>
  <c r="AQ4325" i="1" s="1"/>
  <c r="AO4329" i="1"/>
  <c r="AP4329" i="1" s="1"/>
  <c r="AQ4329" i="1" s="1"/>
  <c r="AO4333" i="1"/>
  <c r="AP4333" i="1" s="1"/>
  <c r="AQ4333" i="1" s="1"/>
  <c r="AO4337" i="1"/>
  <c r="AP4337" i="1" s="1"/>
  <c r="AQ4337" i="1" s="1"/>
  <c r="AO4341" i="1"/>
  <c r="AP4341" i="1" s="1"/>
  <c r="AQ4341" i="1" s="1"/>
  <c r="AO4345" i="1"/>
  <c r="AP4345" i="1" s="1"/>
  <c r="AQ4345" i="1" s="1"/>
  <c r="AO4349" i="1"/>
  <c r="AP4349" i="1" s="1"/>
  <c r="AQ4349" i="1" s="1"/>
  <c r="AO4353" i="1"/>
  <c r="AP4353" i="1" s="1"/>
  <c r="AQ4353" i="1" s="1"/>
  <c r="AO4357" i="1"/>
  <c r="AP4357" i="1" s="1"/>
  <c r="AQ4357" i="1" s="1"/>
  <c r="AO4361" i="1"/>
  <c r="AP4361" i="1" s="1"/>
  <c r="AQ4361" i="1" s="1"/>
  <c r="AO4365" i="1"/>
  <c r="AP4365" i="1" s="1"/>
  <c r="AQ4365" i="1" s="1"/>
  <c r="AO4369" i="1"/>
  <c r="AP4369" i="1" s="1"/>
  <c r="AQ4369" i="1" s="1"/>
  <c r="AO4373" i="1"/>
  <c r="AP4373" i="1" s="1"/>
  <c r="AQ4373" i="1" s="1"/>
  <c r="AO4377" i="1"/>
  <c r="AP4377" i="1" s="1"/>
  <c r="AQ4377" i="1" s="1"/>
  <c r="AO4381" i="1"/>
  <c r="AP4381" i="1" s="1"/>
  <c r="AQ4381" i="1" s="1"/>
  <c r="AO4385" i="1"/>
  <c r="AP4385" i="1" s="1"/>
  <c r="AQ4385" i="1" s="1"/>
  <c r="AO4389" i="1"/>
  <c r="AP4389" i="1" s="1"/>
  <c r="AQ4389" i="1" s="1"/>
  <c r="AO4393" i="1"/>
  <c r="AP4393" i="1" s="1"/>
  <c r="AQ4393" i="1" s="1"/>
  <c r="AO4397" i="1"/>
  <c r="AP4397" i="1" s="1"/>
  <c r="AQ4397" i="1" s="1"/>
  <c r="AO4401" i="1"/>
  <c r="AP4401" i="1" s="1"/>
  <c r="AQ4401" i="1" s="1"/>
  <c r="AO4405" i="1"/>
  <c r="AP4405" i="1" s="1"/>
  <c r="AQ4405" i="1" s="1"/>
  <c r="AO4409" i="1"/>
  <c r="AP4409" i="1" s="1"/>
  <c r="AQ4409" i="1" s="1"/>
  <c r="AO4413" i="1"/>
  <c r="AP4413" i="1" s="1"/>
  <c r="AQ4413" i="1" s="1"/>
  <c r="AO4417" i="1"/>
  <c r="AP4417" i="1" s="1"/>
  <c r="AQ4417" i="1" s="1"/>
  <c r="AO4421" i="1"/>
  <c r="AP4421" i="1" s="1"/>
  <c r="AQ4421" i="1" s="1"/>
  <c r="AO4425" i="1"/>
  <c r="AP4425" i="1" s="1"/>
  <c r="AQ4425" i="1" s="1"/>
  <c r="AO4429" i="1"/>
  <c r="AP4429" i="1" s="1"/>
  <c r="AQ4429" i="1" s="1"/>
  <c r="AO4433" i="1"/>
  <c r="AP4433" i="1" s="1"/>
  <c r="AQ4433" i="1" s="1"/>
  <c r="AO4437" i="1"/>
  <c r="AP4437" i="1" s="1"/>
  <c r="AQ4437" i="1" s="1"/>
  <c r="AO4441" i="1"/>
  <c r="AP4441" i="1" s="1"/>
  <c r="AQ4441" i="1" s="1"/>
  <c r="AO4445" i="1"/>
  <c r="AP4445" i="1" s="1"/>
  <c r="AQ4445" i="1" s="1"/>
  <c r="AO4449" i="1"/>
  <c r="AP4449" i="1" s="1"/>
  <c r="AQ4449" i="1" s="1"/>
  <c r="AO4453" i="1"/>
  <c r="AP4453" i="1" s="1"/>
  <c r="AQ4453" i="1" s="1"/>
  <c r="AO4457" i="1"/>
  <c r="AP4457" i="1" s="1"/>
  <c r="AQ4457" i="1" s="1"/>
  <c r="AO4461" i="1"/>
  <c r="AP4461" i="1" s="1"/>
  <c r="AQ4461" i="1" s="1"/>
  <c r="AO4465" i="1"/>
  <c r="AP4465" i="1" s="1"/>
  <c r="AQ4465" i="1" s="1"/>
  <c r="AO4469" i="1"/>
  <c r="AP4469" i="1" s="1"/>
  <c r="AQ4469" i="1" s="1"/>
  <c r="AO4473" i="1"/>
  <c r="AP4473" i="1" s="1"/>
  <c r="AQ4473" i="1" s="1"/>
  <c r="AO4477" i="1"/>
  <c r="AP4477" i="1" s="1"/>
  <c r="AQ4477" i="1" s="1"/>
  <c r="AO4481" i="1"/>
  <c r="AP4481" i="1" s="1"/>
  <c r="AQ4481" i="1" s="1"/>
  <c r="AO4485" i="1"/>
  <c r="AP4485" i="1" s="1"/>
  <c r="AQ4485" i="1" s="1"/>
  <c r="AO4489" i="1"/>
  <c r="AP4489" i="1" s="1"/>
  <c r="AQ4489" i="1" s="1"/>
  <c r="AO4493" i="1"/>
  <c r="AP4493" i="1" s="1"/>
  <c r="AQ4493" i="1" s="1"/>
  <c r="AO4497" i="1"/>
  <c r="AP4497" i="1" s="1"/>
  <c r="AQ4497" i="1" s="1"/>
  <c r="AO4501" i="1"/>
  <c r="AP4501" i="1" s="1"/>
  <c r="AQ4501" i="1" s="1"/>
  <c r="AO4505" i="1"/>
  <c r="AP4505" i="1" s="1"/>
  <c r="AQ4505" i="1" s="1"/>
  <c r="AO4509" i="1"/>
  <c r="AP4509" i="1" s="1"/>
  <c r="AQ4509" i="1" s="1"/>
  <c r="AO4513" i="1"/>
  <c r="AP4513" i="1" s="1"/>
  <c r="AQ4513" i="1" s="1"/>
  <c r="AO4517" i="1"/>
  <c r="AP4517" i="1" s="1"/>
  <c r="AQ4517" i="1" s="1"/>
  <c r="AO4521" i="1"/>
  <c r="AP4521" i="1" s="1"/>
  <c r="AQ4521" i="1" s="1"/>
  <c r="AO4525" i="1"/>
  <c r="AP4525" i="1" s="1"/>
  <c r="AQ4525" i="1" s="1"/>
  <c r="AO4529" i="1"/>
  <c r="AP4529" i="1" s="1"/>
  <c r="AQ4529" i="1" s="1"/>
  <c r="AO4533" i="1"/>
  <c r="AP4533" i="1" s="1"/>
  <c r="AQ4533" i="1" s="1"/>
  <c r="AO4537" i="1"/>
  <c r="AP4537" i="1" s="1"/>
  <c r="AQ4537" i="1" s="1"/>
  <c r="AO4541" i="1"/>
  <c r="AP4541" i="1" s="1"/>
  <c r="AQ4541" i="1" s="1"/>
  <c r="AO4545" i="1"/>
  <c r="AP4545" i="1" s="1"/>
  <c r="AQ4545" i="1" s="1"/>
  <c r="AO4549" i="1"/>
  <c r="AP4549" i="1" s="1"/>
  <c r="AQ4549" i="1" s="1"/>
  <c r="AO4553" i="1"/>
  <c r="AP4553" i="1" s="1"/>
  <c r="AQ4553" i="1" s="1"/>
  <c r="AO4557" i="1"/>
  <c r="AP4557" i="1" s="1"/>
  <c r="AQ4557" i="1" s="1"/>
  <c r="AO4561" i="1"/>
  <c r="AP4561" i="1" s="1"/>
  <c r="AQ4561" i="1" s="1"/>
  <c r="AO4565" i="1"/>
  <c r="AP4565" i="1" s="1"/>
  <c r="AQ4565" i="1" s="1"/>
  <c r="AO4569" i="1"/>
  <c r="AP4569" i="1" s="1"/>
  <c r="AQ4569" i="1" s="1"/>
  <c r="AO4573" i="1"/>
  <c r="AP4573" i="1" s="1"/>
  <c r="AQ4573" i="1" s="1"/>
  <c r="AO4577" i="1"/>
  <c r="AP4577" i="1" s="1"/>
  <c r="AQ4577" i="1" s="1"/>
  <c r="AO4581" i="1"/>
  <c r="AP4581" i="1" s="1"/>
  <c r="AQ4581" i="1" s="1"/>
  <c r="AO4585" i="1"/>
  <c r="AP4585" i="1" s="1"/>
  <c r="AQ4585" i="1" s="1"/>
  <c r="AO4589" i="1"/>
  <c r="AP4589" i="1" s="1"/>
  <c r="AQ4589" i="1" s="1"/>
  <c r="AO4593" i="1"/>
  <c r="AP4593" i="1" s="1"/>
  <c r="AQ4593" i="1" s="1"/>
  <c r="AO128" i="1"/>
  <c r="AP128" i="1" s="1"/>
  <c r="AQ128" i="1" s="1"/>
  <c r="AO8" i="1"/>
  <c r="AP8" i="1" s="1"/>
  <c r="AQ8" i="1" s="1"/>
  <c r="AO12" i="1"/>
  <c r="AO16" i="1"/>
  <c r="C212" i="2" s="1"/>
  <c r="AO20" i="1"/>
  <c r="AP20" i="1" s="1"/>
  <c r="AQ20" i="1" s="1"/>
  <c r="AO24" i="1"/>
  <c r="AO28" i="1"/>
  <c r="AP28" i="1" s="1"/>
  <c r="AQ28" i="1" s="1"/>
  <c r="AO32" i="1"/>
  <c r="AP32" i="1" s="1"/>
  <c r="AQ32" i="1" s="1"/>
  <c r="AO36" i="1"/>
  <c r="AP36" i="1" s="1"/>
  <c r="AQ36" i="1" s="1"/>
  <c r="AO40" i="1"/>
  <c r="AP40" i="1" s="1"/>
  <c r="AQ40" i="1" s="1"/>
  <c r="AO44" i="1"/>
  <c r="AP44" i="1" s="1"/>
  <c r="AQ44" i="1" s="1"/>
  <c r="AO48" i="1"/>
  <c r="AP48" i="1" s="1"/>
  <c r="AQ48" i="1" s="1"/>
  <c r="AO52" i="1"/>
  <c r="AP52" i="1" s="1"/>
  <c r="AQ52" i="1" s="1"/>
  <c r="AO56" i="1"/>
  <c r="AP56" i="1" s="1"/>
  <c r="AQ56" i="1" s="1"/>
  <c r="AO60" i="1"/>
  <c r="AP60" i="1" s="1"/>
  <c r="AQ60" i="1" s="1"/>
  <c r="AO64" i="1"/>
  <c r="AP64" i="1" s="1"/>
  <c r="AQ64" i="1" s="1"/>
  <c r="AO68" i="1"/>
  <c r="AP68" i="1" s="1"/>
  <c r="AQ68" i="1" s="1"/>
  <c r="AO80" i="1"/>
  <c r="AP80" i="1" s="1"/>
  <c r="AQ80" i="1" s="1"/>
  <c r="AO84" i="1"/>
  <c r="AP84" i="1" s="1"/>
  <c r="AQ84" i="1" s="1"/>
  <c r="AO88" i="1"/>
  <c r="AO92" i="1"/>
  <c r="AP92" i="1" s="1"/>
  <c r="AQ92" i="1" s="1"/>
  <c r="AO96" i="1"/>
  <c r="AP96" i="1" s="1"/>
  <c r="AQ96" i="1" s="1"/>
  <c r="AO100" i="1"/>
  <c r="AP100" i="1" s="1"/>
  <c r="AQ100" i="1" s="1"/>
  <c r="AO104" i="1"/>
  <c r="AP104" i="1" s="1"/>
  <c r="AQ104" i="1" s="1"/>
  <c r="AO108" i="1"/>
  <c r="AP108" i="1" s="1"/>
  <c r="AQ108" i="1" s="1"/>
  <c r="AO112" i="1"/>
  <c r="AP112" i="1" s="1"/>
  <c r="AQ112" i="1" s="1"/>
  <c r="AO116" i="1"/>
  <c r="AP116" i="1" s="1"/>
  <c r="AQ116" i="1" s="1"/>
  <c r="AO120" i="1"/>
  <c r="AP120" i="1" s="1"/>
  <c r="AQ120" i="1" s="1"/>
  <c r="AO124" i="1"/>
  <c r="AP124" i="1" s="1"/>
  <c r="AQ124" i="1" s="1"/>
  <c r="AO716" i="1"/>
  <c r="AP716" i="1" s="1"/>
  <c r="AQ716" i="1" s="1"/>
  <c r="AO136" i="1"/>
  <c r="AP136" i="1" s="1"/>
  <c r="AQ136" i="1" s="1"/>
  <c r="AO140" i="1"/>
  <c r="AP140" i="1" s="1"/>
  <c r="AQ140" i="1" s="1"/>
  <c r="AO152" i="1"/>
  <c r="AO156" i="1"/>
  <c r="AP156" i="1" s="1"/>
  <c r="AQ156" i="1" s="1"/>
  <c r="AO160" i="1"/>
  <c r="AO164" i="1"/>
  <c r="AP164" i="1" s="1"/>
  <c r="AQ164" i="1" s="1"/>
  <c r="AO168" i="1"/>
  <c r="AP168" i="1" s="1"/>
  <c r="AQ168" i="1" s="1"/>
  <c r="AO172" i="1"/>
  <c r="AP172" i="1" s="1"/>
  <c r="AQ172" i="1" s="1"/>
  <c r="AO176" i="1"/>
  <c r="AO180" i="1"/>
  <c r="AP180" i="1" s="1"/>
  <c r="AQ180" i="1" s="1"/>
  <c r="AO184" i="1"/>
  <c r="AP184" i="1" s="1"/>
  <c r="AQ184" i="1" s="1"/>
  <c r="AO188" i="1"/>
  <c r="AP188" i="1" s="1"/>
  <c r="AQ188" i="1" s="1"/>
  <c r="AO192" i="1"/>
  <c r="AP192" i="1" s="1"/>
  <c r="AQ192" i="1" s="1"/>
  <c r="AO196" i="1"/>
  <c r="AP196" i="1" s="1"/>
  <c r="AQ196" i="1" s="1"/>
  <c r="AO200" i="1"/>
  <c r="AP200" i="1" s="1"/>
  <c r="AQ200" i="1" s="1"/>
  <c r="AO204" i="1"/>
  <c r="AP204" i="1" s="1"/>
  <c r="AQ204" i="1" s="1"/>
  <c r="AO208" i="1"/>
  <c r="AP208" i="1" s="1"/>
  <c r="AQ208" i="1" s="1"/>
  <c r="AO212" i="1"/>
  <c r="AP212" i="1" s="1"/>
  <c r="AQ212" i="1" s="1"/>
  <c r="AO216" i="1"/>
  <c r="AP216" i="1" s="1"/>
  <c r="AQ216" i="1" s="1"/>
  <c r="AO220" i="1"/>
  <c r="AP220" i="1" s="1"/>
  <c r="AQ220" i="1" s="1"/>
  <c r="AO224" i="1"/>
  <c r="AP224" i="1" s="1"/>
  <c r="AQ224" i="1" s="1"/>
  <c r="AO228" i="1"/>
  <c r="AP228" i="1" s="1"/>
  <c r="AQ228" i="1" s="1"/>
  <c r="AO232" i="1"/>
  <c r="AP232" i="1" s="1"/>
  <c r="AQ232" i="1" s="1"/>
  <c r="AO236" i="1"/>
  <c r="AP236" i="1" s="1"/>
  <c r="AQ236" i="1" s="1"/>
  <c r="AO240" i="1"/>
  <c r="AO244" i="1"/>
  <c r="AP244" i="1" s="1"/>
  <c r="AQ244" i="1" s="1"/>
  <c r="AO248" i="1"/>
  <c r="AP248" i="1" s="1"/>
  <c r="AQ248" i="1" s="1"/>
  <c r="AO252" i="1"/>
  <c r="AP252" i="1" s="1"/>
  <c r="AQ252" i="1" s="1"/>
  <c r="AO256" i="1"/>
  <c r="AO260" i="1"/>
  <c r="AP260" i="1" s="1"/>
  <c r="AQ260" i="1" s="1"/>
  <c r="AO264" i="1"/>
  <c r="AP264" i="1" s="1"/>
  <c r="AQ264" i="1" s="1"/>
  <c r="AO268" i="1"/>
  <c r="AP268" i="1" s="1"/>
  <c r="AQ268" i="1" s="1"/>
  <c r="AO272" i="1"/>
  <c r="AP272" i="1" s="1"/>
  <c r="AQ272" i="1" s="1"/>
  <c r="AO276" i="1"/>
  <c r="AP276" i="1" s="1"/>
  <c r="AQ276" i="1" s="1"/>
  <c r="AO280" i="1"/>
  <c r="AP280" i="1" s="1"/>
  <c r="AQ280" i="1" s="1"/>
  <c r="AO284" i="1"/>
  <c r="AP284" i="1" s="1"/>
  <c r="AQ284" i="1" s="1"/>
  <c r="AO288" i="1"/>
  <c r="AP288" i="1" s="1"/>
  <c r="AQ288" i="1" s="1"/>
  <c r="AO308" i="1"/>
  <c r="AP308" i="1" s="1"/>
  <c r="AQ308" i="1" s="1"/>
  <c r="AO312" i="1"/>
  <c r="AP312" i="1" s="1"/>
  <c r="AQ312" i="1" s="1"/>
  <c r="AO324" i="1"/>
  <c r="AP324" i="1" s="1"/>
  <c r="AQ324" i="1" s="1"/>
  <c r="AO328" i="1"/>
  <c r="AP328" i="1" s="1"/>
  <c r="AQ328" i="1" s="1"/>
  <c r="AO332" i="1"/>
  <c r="AP332" i="1" s="1"/>
  <c r="AQ332" i="1" s="1"/>
  <c r="AO336" i="1"/>
  <c r="AP336" i="1" s="1"/>
  <c r="AQ336" i="1" s="1"/>
  <c r="AO340" i="1"/>
  <c r="AP340" i="1" s="1"/>
  <c r="AQ340" i="1" s="1"/>
  <c r="AO344" i="1"/>
  <c r="AP344" i="1" s="1"/>
  <c r="AQ344" i="1" s="1"/>
  <c r="AO348" i="1"/>
  <c r="AP348" i="1" s="1"/>
  <c r="AQ348" i="1" s="1"/>
  <c r="AO352" i="1"/>
  <c r="AP352" i="1" s="1"/>
  <c r="AQ352" i="1" s="1"/>
  <c r="AO356" i="1"/>
  <c r="AP356" i="1" s="1"/>
  <c r="AQ356" i="1" s="1"/>
  <c r="AO360" i="1"/>
  <c r="AP360" i="1" s="1"/>
  <c r="AQ360" i="1" s="1"/>
  <c r="AO364" i="1"/>
  <c r="AP364" i="1" s="1"/>
  <c r="AQ364" i="1" s="1"/>
  <c r="AO368" i="1"/>
  <c r="AP368" i="1" s="1"/>
  <c r="AQ368" i="1" s="1"/>
  <c r="AO372" i="1"/>
  <c r="AP372" i="1" s="1"/>
  <c r="AQ372" i="1" s="1"/>
  <c r="AO384" i="1"/>
  <c r="AP384" i="1" s="1"/>
  <c r="AQ384" i="1" s="1"/>
  <c r="AO388" i="1"/>
  <c r="AP388" i="1" s="1"/>
  <c r="AQ388" i="1" s="1"/>
  <c r="AO392" i="1"/>
  <c r="AP392" i="1" s="1"/>
  <c r="AQ392" i="1" s="1"/>
  <c r="AO396" i="1"/>
  <c r="AP396" i="1" s="1"/>
  <c r="AQ396" i="1" s="1"/>
  <c r="AO404" i="1"/>
  <c r="AP404" i="1" s="1"/>
  <c r="AQ404" i="1" s="1"/>
  <c r="AO408" i="1"/>
  <c r="AP408" i="1" s="1"/>
  <c r="AQ408" i="1" s="1"/>
  <c r="AO412" i="1"/>
  <c r="AP412" i="1" s="1"/>
  <c r="AQ412" i="1" s="1"/>
  <c r="AO416" i="1"/>
  <c r="AP416" i="1" s="1"/>
  <c r="AQ416" i="1" s="1"/>
  <c r="AO420" i="1"/>
  <c r="AP420" i="1" s="1"/>
  <c r="AQ420" i="1" s="1"/>
  <c r="AO424" i="1"/>
  <c r="AP424" i="1" s="1"/>
  <c r="AQ424" i="1" s="1"/>
  <c r="AO428" i="1"/>
  <c r="AP428" i="1" s="1"/>
  <c r="AQ428" i="1" s="1"/>
  <c r="AO432" i="1"/>
  <c r="AP432" i="1" s="1"/>
  <c r="AQ432" i="1" s="1"/>
  <c r="AO436" i="1"/>
  <c r="AP436" i="1" s="1"/>
  <c r="AQ436" i="1" s="1"/>
  <c r="AO440" i="1"/>
  <c r="AP440" i="1" s="1"/>
  <c r="AQ440" i="1" s="1"/>
  <c r="AO444" i="1"/>
  <c r="AP444" i="1" s="1"/>
  <c r="AQ444" i="1" s="1"/>
  <c r="AO480" i="1"/>
  <c r="AP480" i="1" s="1"/>
  <c r="AQ480" i="1" s="1"/>
  <c r="AO484" i="1"/>
  <c r="AP484" i="1" s="1"/>
  <c r="AQ484" i="1" s="1"/>
  <c r="AO488" i="1"/>
  <c r="AP488" i="1" s="1"/>
  <c r="AQ488" i="1" s="1"/>
  <c r="AO496" i="1"/>
  <c r="AP496" i="1" s="1"/>
  <c r="AQ496" i="1" s="1"/>
  <c r="AO500" i="1"/>
  <c r="AP500" i="1" s="1"/>
  <c r="AQ500" i="1" s="1"/>
  <c r="AO504" i="1"/>
  <c r="AP504" i="1" s="1"/>
  <c r="AQ504" i="1" s="1"/>
  <c r="AO508" i="1"/>
  <c r="AP508" i="1" s="1"/>
  <c r="AQ508" i="1" s="1"/>
  <c r="AO512" i="1"/>
  <c r="AP512" i="1" s="1"/>
  <c r="AQ512" i="1" s="1"/>
  <c r="AO516" i="1"/>
  <c r="AP516" i="1" s="1"/>
  <c r="AQ516" i="1" s="1"/>
  <c r="AO520" i="1"/>
  <c r="AP520" i="1" s="1"/>
  <c r="AQ520" i="1" s="1"/>
  <c r="AO524" i="1"/>
  <c r="AP524" i="1" s="1"/>
  <c r="AQ524" i="1" s="1"/>
  <c r="AO528" i="1"/>
  <c r="AP528" i="1" s="1"/>
  <c r="AQ528" i="1" s="1"/>
  <c r="AO532" i="1"/>
  <c r="AP532" i="1" s="1"/>
  <c r="AQ532" i="1" s="1"/>
  <c r="AO536" i="1"/>
  <c r="AP536" i="1" s="1"/>
  <c r="AQ536" i="1" s="1"/>
  <c r="AO548" i="1"/>
  <c r="AP548" i="1" s="1"/>
  <c r="AQ548" i="1" s="1"/>
  <c r="AO552" i="1"/>
  <c r="AP552" i="1" s="1"/>
  <c r="AQ552" i="1" s="1"/>
  <c r="AO564" i="1"/>
  <c r="AP564" i="1" s="1"/>
  <c r="AQ564" i="1" s="1"/>
  <c r="AO576" i="1"/>
  <c r="AP576" i="1" s="1"/>
  <c r="AQ576" i="1" s="1"/>
  <c r="AO584" i="1"/>
  <c r="AP584" i="1" s="1"/>
  <c r="AQ584" i="1" s="1"/>
  <c r="AO592" i="1"/>
  <c r="AP592" i="1" s="1"/>
  <c r="AQ592" i="1" s="1"/>
  <c r="AO596" i="1"/>
  <c r="AP596" i="1" s="1"/>
  <c r="AQ596" i="1" s="1"/>
  <c r="AO600" i="1"/>
  <c r="AP600" i="1" s="1"/>
  <c r="AQ600" i="1" s="1"/>
  <c r="AO604" i="1"/>
  <c r="AP604" i="1" s="1"/>
  <c r="AQ604" i="1" s="1"/>
  <c r="AO616" i="1"/>
  <c r="AP616" i="1" s="1"/>
  <c r="AQ616" i="1" s="1"/>
  <c r="AO620" i="1"/>
  <c r="AP620" i="1" s="1"/>
  <c r="AQ620" i="1" s="1"/>
  <c r="AO624" i="1"/>
  <c r="AP624" i="1" s="1"/>
  <c r="AQ624" i="1" s="1"/>
  <c r="AO628" i="1"/>
  <c r="AP628" i="1" s="1"/>
  <c r="AQ628" i="1" s="1"/>
  <c r="AO648" i="1"/>
  <c r="AP648" i="1" s="1"/>
  <c r="AQ648" i="1" s="1"/>
  <c r="AO656" i="1"/>
  <c r="AP656" i="1" s="1"/>
  <c r="AQ656" i="1" s="1"/>
  <c r="AO660" i="1"/>
  <c r="AP660" i="1" s="1"/>
  <c r="AQ660" i="1" s="1"/>
  <c r="AO664" i="1"/>
  <c r="AP664" i="1" s="1"/>
  <c r="AQ664" i="1" s="1"/>
  <c r="AO668" i="1"/>
  <c r="AP668" i="1" s="1"/>
  <c r="AQ668" i="1" s="1"/>
  <c r="AO672" i="1"/>
  <c r="AP672" i="1" s="1"/>
  <c r="AQ672" i="1" s="1"/>
  <c r="AO676" i="1"/>
  <c r="AP676" i="1" s="1"/>
  <c r="AQ676" i="1" s="1"/>
  <c r="AO680" i="1"/>
  <c r="AP680" i="1" s="1"/>
  <c r="AQ680" i="1" s="1"/>
  <c r="AO684" i="1"/>
  <c r="AP684" i="1" s="1"/>
  <c r="AQ684" i="1" s="1"/>
  <c r="AO688" i="1"/>
  <c r="AP688" i="1" s="1"/>
  <c r="AQ688" i="1" s="1"/>
  <c r="AO692" i="1"/>
  <c r="AP692" i="1" s="1"/>
  <c r="AQ692" i="1" s="1"/>
  <c r="AO696" i="1"/>
  <c r="AP696" i="1" s="1"/>
  <c r="AQ696" i="1" s="1"/>
  <c r="AO700" i="1"/>
  <c r="AP700" i="1" s="1"/>
  <c r="AQ700" i="1" s="1"/>
  <c r="AO704" i="1"/>
  <c r="AP704" i="1" s="1"/>
  <c r="AQ704" i="1" s="1"/>
  <c r="AO712" i="1"/>
  <c r="AP712" i="1" s="1"/>
  <c r="AQ712" i="1" s="1"/>
  <c r="AO5" i="1"/>
  <c r="AP5" i="1" s="1"/>
  <c r="AQ5" i="1" s="1"/>
  <c r="AO9" i="1"/>
  <c r="AO13" i="1"/>
  <c r="AP13" i="1" s="1"/>
  <c r="AQ13" i="1" s="1"/>
  <c r="AO17" i="1"/>
  <c r="AO21" i="1"/>
  <c r="AP21" i="1" s="1"/>
  <c r="AQ21" i="1" s="1"/>
  <c r="AO25" i="1"/>
  <c r="AP25" i="1" s="1"/>
  <c r="AQ25" i="1" s="1"/>
  <c r="AO29" i="1"/>
  <c r="AP29" i="1" s="1"/>
  <c r="AQ29" i="1" s="1"/>
  <c r="AO33" i="1"/>
  <c r="AP33" i="1" s="1"/>
  <c r="AQ33" i="1" s="1"/>
  <c r="AO37" i="1"/>
  <c r="AP37" i="1" s="1"/>
  <c r="AQ37" i="1" s="1"/>
  <c r="AO41" i="1"/>
  <c r="AP41" i="1" s="1"/>
  <c r="AQ41" i="1" s="1"/>
  <c r="AO45" i="1"/>
  <c r="AP45" i="1" s="1"/>
  <c r="AQ45" i="1" s="1"/>
  <c r="AO49" i="1"/>
  <c r="AP49" i="1" s="1"/>
  <c r="AQ49" i="1" s="1"/>
  <c r="AO53" i="1"/>
  <c r="AP53" i="1" s="1"/>
  <c r="AQ53" i="1" s="1"/>
  <c r="AO57" i="1"/>
  <c r="AP57" i="1" s="1"/>
  <c r="AQ57" i="1" s="1"/>
  <c r="AO61" i="1"/>
  <c r="AP61" i="1" s="1"/>
  <c r="AQ61" i="1" s="1"/>
  <c r="AO65" i="1"/>
  <c r="AP65" i="1" s="1"/>
  <c r="AQ65" i="1" s="1"/>
  <c r="AO69" i="1"/>
  <c r="AP69" i="1" s="1"/>
  <c r="AQ69" i="1" s="1"/>
  <c r="AO73" i="1"/>
  <c r="AP73" i="1" s="1"/>
  <c r="AQ73" i="1" s="1"/>
  <c r="AO77" i="1"/>
  <c r="AP77" i="1" s="1"/>
  <c r="AQ77" i="1" s="1"/>
  <c r="AO81" i="1"/>
  <c r="AP81" i="1" s="1"/>
  <c r="AQ81" i="1" s="1"/>
  <c r="AO85" i="1"/>
  <c r="AP85" i="1" s="1"/>
  <c r="AQ85" i="1" s="1"/>
  <c r="AO89" i="1"/>
  <c r="AP89" i="1" s="1"/>
  <c r="AQ89" i="1" s="1"/>
  <c r="AO93" i="1"/>
  <c r="AP93" i="1" s="1"/>
  <c r="AQ93" i="1" s="1"/>
  <c r="AO97" i="1"/>
  <c r="AP97" i="1" s="1"/>
  <c r="AQ97" i="1" s="1"/>
  <c r="AO101" i="1"/>
  <c r="AP101" i="1" s="1"/>
  <c r="AQ101" i="1" s="1"/>
  <c r="AO105" i="1"/>
  <c r="AP105" i="1" s="1"/>
  <c r="AQ105" i="1" s="1"/>
  <c r="AO109" i="1"/>
  <c r="AP109" i="1" s="1"/>
  <c r="AQ109" i="1" s="1"/>
  <c r="AO113" i="1"/>
  <c r="AP113" i="1" s="1"/>
  <c r="AQ113" i="1" s="1"/>
  <c r="AO117" i="1"/>
  <c r="AP117" i="1" s="1"/>
  <c r="AQ117" i="1" s="1"/>
  <c r="AO121" i="1"/>
  <c r="AP121" i="1" s="1"/>
  <c r="AQ121" i="1" s="1"/>
  <c r="AO125" i="1"/>
  <c r="AP125" i="1" s="1"/>
  <c r="AQ125" i="1" s="1"/>
  <c r="AO129" i="1"/>
  <c r="AP129" i="1" s="1"/>
  <c r="AQ129" i="1" s="1"/>
  <c r="AO133" i="1"/>
  <c r="AP133" i="1" s="1"/>
  <c r="AQ133" i="1" s="1"/>
  <c r="AO137" i="1"/>
  <c r="AP137" i="1" s="1"/>
  <c r="AQ137" i="1" s="1"/>
  <c r="AO141" i="1"/>
  <c r="AP141" i="1" s="1"/>
  <c r="AQ141" i="1" s="1"/>
  <c r="AO145" i="1"/>
  <c r="AP145" i="1" s="1"/>
  <c r="AQ145" i="1" s="1"/>
  <c r="AO149" i="1"/>
  <c r="AP149" i="1" s="1"/>
  <c r="AQ149" i="1" s="1"/>
  <c r="AO153" i="1"/>
  <c r="AO157" i="1"/>
  <c r="AP157" i="1" s="1"/>
  <c r="AQ157" i="1" s="1"/>
  <c r="AO161" i="1"/>
  <c r="AP161" i="1" s="1"/>
  <c r="AQ161" i="1" s="1"/>
  <c r="AO165" i="1"/>
  <c r="AP165" i="1" s="1"/>
  <c r="AQ165" i="1" s="1"/>
  <c r="AO169" i="1"/>
  <c r="AP169" i="1" s="1"/>
  <c r="AQ169" i="1" s="1"/>
  <c r="AO173" i="1"/>
  <c r="AP173" i="1" s="1"/>
  <c r="AQ173" i="1" s="1"/>
  <c r="AO177" i="1"/>
  <c r="AO181" i="1"/>
  <c r="AP181" i="1" s="1"/>
  <c r="AQ181" i="1" s="1"/>
  <c r="AO185" i="1"/>
  <c r="AP185" i="1" s="1"/>
  <c r="AQ185" i="1" s="1"/>
  <c r="AO189" i="1"/>
  <c r="AP189" i="1" s="1"/>
  <c r="AQ189" i="1" s="1"/>
  <c r="AO193" i="1"/>
  <c r="AP193" i="1" s="1"/>
  <c r="AQ193" i="1" s="1"/>
  <c r="AO197" i="1"/>
  <c r="AP197" i="1" s="1"/>
  <c r="AQ197" i="1" s="1"/>
  <c r="AO201" i="1"/>
  <c r="AP201" i="1" s="1"/>
  <c r="AQ201" i="1" s="1"/>
  <c r="AO205" i="1"/>
  <c r="AP205" i="1" s="1"/>
  <c r="AQ205" i="1" s="1"/>
  <c r="AO209" i="1"/>
  <c r="AP209" i="1" s="1"/>
  <c r="AQ209" i="1" s="1"/>
  <c r="AO213" i="1"/>
  <c r="AP213" i="1" s="1"/>
  <c r="AQ213" i="1" s="1"/>
  <c r="AO217" i="1"/>
  <c r="AP217" i="1" s="1"/>
  <c r="AQ217" i="1" s="1"/>
  <c r="AO221" i="1"/>
  <c r="AP221" i="1" s="1"/>
  <c r="AQ221" i="1" s="1"/>
  <c r="AO225" i="1"/>
  <c r="AP225" i="1" s="1"/>
  <c r="AQ225" i="1" s="1"/>
  <c r="AO229" i="1"/>
  <c r="AP229" i="1" s="1"/>
  <c r="AQ229" i="1" s="1"/>
  <c r="AO233" i="1"/>
  <c r="AP233" i="1" s="1"/>
  <c r="AQ233" i="1" s="1"/>
  <c r="AO237" i="1"/>
  <c r="AP237" i="1" s="1"/>
  <c r="AQ237" i="1" s="1"/>
  <c r="AO241" i="1"/>
  <c r="AP241" i="1" s="1"/>
  <c r="AQ241" i="1" s="1"/>
  <c r="AO245" i="1"/>
  <c r="AP245" i="1" s="1"/>
  <c r="AQ245" i="1" s="1"/>
  <c r="AO249" i="1"/>
  <c r="AP249" i="1" s="1"/>
  <c r="AQ249" i="1" s="1"/>
  <c r="AO253" i="1"/>
  <c r="AP253" i="1" s="1"/>
  <c r="AQ253" i="1" s="1"/>
  <c r="AO257" i="1"/>
  <c r="AP257" i="1" s="1"/>
  <c r="AQ257" i="1" s="1"/>
  <c r="AO261" i="1"/>
  <c r="AP261" i="1" s="1"/>
  <c r="AQ261" i="1" s="1"/>
  <c r="AO265" i="1"/>
  <c r="AP265" i="1" s="1"/>
  <c r="AQ265" i="1" s="1"/>
  <c r="AO269" i="1"/>
  <c r="AP269" i="1" s="1"/>
  <c r="AQ269" i="1" s="1"/>
  <c r="AO273" i="1"/>
  <c r="AP273" i="1" s="1"/>
  <c r="AQ273" i="1" s="1"/>
  <c r="AO277" i="1"/>
  <c r="AP277" i="1" s="1"/>
  <c r="AQ277" i="1" s="1"/>
  <c r="AO281" i="1"/>
  <c r="AP281" i="1" s="1"/>
  <c r="AQ281" i="1" s="1"/>
  <c r="AO285" i="1"/>
  <c r="AP285" i="1" s="1"/>
  <c r="AQ285" i="1" s="1"/>
  <c r="AO289" i="1"/>
  <c r="AP289" i="1" s="1"/>
  <c r="AQ289" i="1" s="1"/>
  <c r="AO293" i="1"/>
  <c r="AP293" i="1" s="1"/>
  <c r="AQ293" i="1" s="1"/>
  <c r="AO297" i="1"/>
  <c r="AP297" i="1" s="1"/>
  <c r="AQ297" i="1" s="1"/>
  <c r="AO301" i="1"/>
  <c r="AP301" i="1" s="1"/>
  <c r="AQ301" i="1" s="1"/>
  <c r="AO305" i="1"/>
  <c r="AP305" i="1" s="1"/>
  <c r="AQ305" i="1" s="1"/>
  <c r="AO309" i="1"/>
  <c r="AP309" i="1" s="1"/>
  <c r="AQ309" i="1" s="1"/>
  <c r="AO313" i="1"/>
  <c r="AP313" i="1" s="1"/>
  <c r="AQ313" i="1" s="1"/>
  <c r="AO317" i="1"/>
  <c r="AP317" i="1" s="1"/>
  <c r="AQ317" i="1" s="1"/>
  <c r="AO321" i="1"/>
  <c r="AP321" i="1" s="1"/>
  <c r="AQ321" i="1" s="1"/>
  <c r="AO325" i="1"/>
  <c r="AP325" i="1" s="1"/>
  <c r="AQ325" i="1" s="1"/>
  <c r="AO329" i="1"/>
  <c r="AP329" i="1" s="1"/>
  <c r="AQ329" i="1" s="1"/>
  <c r="AO333" i="1"/>
  <c r="AP333" i="1" s="1"/>
  <c r="AQ333" i="1" s="1"/>
  <c r="AO337" i="1"/>
  <c r="AP337" i="1" s="1"/>
  <c r="AQ337" i="1" s="1"/>
  <c r="AO341" i="1"/>
  <c r="AP341" i="1" s="1"/>
  <c r="AQ341" i="1" s="1"/>
  <c r="AO345" i="1"/>
  <c r="AP345" i="1" s="1"/>
  <c r="AQ345" i="1" s="1"/>
  <c r="AO349" i="1"/>
  <c r="AP349" i="1" s="1"/>
  <c r="AQ349" i="1" s="1"/>
  <c r="AO353" i="1"/>
  <c r="AP353" i="1" s="1"/>
  <c r="AQ353" i="1" s="1"/>
  <c r="AO357" i="1"/>
  <c r="AP357" i="1" s="1"/>
  <c r="AQ357" i="1" s="1"/>
  <c r="AO361" i="1"/>
  <c r="AP361" i="1" s="1"/>
  <c r="AQ361" i="1" s="1"/>
  <c r="AO365" i="1"/>
  <c r="AP365" i="1" s="1"/>
  <c r="AQ365" i="1" s="1"/>
  <c r="AO369" i="1"/>
  <c r="AP369" i="1" s="1"/>
  <c r="AQ369" i="1" s="1"/>
  <c r="AO373" i="1"/>
  <c r="AP373" i="1" s="1"/>
  <c r="AQ373" i="1" s="1"/>
  <c r="AO377" i="1"/>
  <c r="AP377" i="1" s="1"/>
  <c r="AQ377" i="1" s="1"/>
  <c r="AO381" i="1"/>
  <c r="AP381" i="1" s="1"/>
  <c r="AQ381" i="1" s="1"/>
  <c r="AO385" i="1"/>
  <c r="AP385" i="1" s="1"/>
  <c r="AQ385" i="1" s="1"/>
  <c r="AO389" i="1"/>
  <c r="AP389" i="1" s="1"/>
  <c r="AQ389" i="1" s="1"/>
  <c r="AO393" i="1"/>
  <c r="AP393" i="1" s="1"/>
  <c r="AQ393" i="1" s="1"/>
  <c r="AO397" i="1"/>
  <c r="AP397" i="1" s="1"/>
  <c r="AQ397" i="1" s="1"/>
  <c r="AO401" i="1"/>
  <c r="AP401" i="1" s="1"/>
  <c r="AQ401" i="1" s="1"/>
  <c r="AO405" i="1"/>
  <c r="AP405" i="1" s="1"/>
  <c r="AQ405" i="1" s="1"/>
  <c r="AO409" i="1"/>
  <c r="AP409" i="1" s="1"/>
  <c r="AQ409" i="1" s="1"/>
  <c r="AO413" i="1"/>
  <c r="AP413" i="1" s="1"/>
  <c r="AQ413" i="1" s="1"/>
  <c r="AO417" i="1"/>
  <c r="AP417" i="1" s="1"/>
  <c r="AQ417" i="1" s="1"/>
  <c r="AO421" i="1"/>
  <c r="AP421" i="1" s="1"/>
  <c r="AQ421" i="1" s="1"/>
  <c r="AO425" i="1"/>
  <c r="AP425" i="1" s="1"/>
  <c r="AQ425" i="1" s="1"/>
  <c r="AO429" i="1"/>
  <c r="AP429" i="1" s="1"/>
  <c r="AQ429" i="1" s="1"/>
  <c r="AO433" i="1"/>
  <c r="AP433" i="1" s="1"/>
  <c r="AQ433" i="1" s="1"/>
  <c r="AO437" i="1"/>
  <c r="AP437" i="1" s="1"/>
  <c r="AQ437" i="1" s="1"/>
  <c r="AO441" i="1"/>
  <c r="AP441" i="1" s="1"/>
  <c r="AQ441" i="1" s="1"/>
  <c r="AO445" i="1"/>
  <c r="AO449" i="1"/>
  <c r="AP449" i="1" s="1"/>
  <c r="AQ449" i="1" s="1"/>
  <c r="AO453" i="1"/>
  <c r="AP453" i="1" s="1"/>
  <c r="AQ453" i="1" s="1"/>
  <c r="AO457" i="1"/>
  <c r="AP457" i="1" s="1"/>
  <c r="AQ457" i="1" s="1"/>
  <c r="AO461" i="1"/>
  <c r="AP461" i="1" s="1"/>
  <c r="AQ461" i="1" s="1"/>
  <c r="AO465" i="1"/>
  <c r="AP465" i="1" s="1"/>
  <c r="AQ465" i="1" s="1"/>
  <c r="AO469" i="1"/>
  <c r="AP469" i="1" s="1"/>
  <c r="AQ469" i="1" s="1"/>
  <c r="AO473" i="1"/>
  <c r="AP473" i="1" s="1"/>
  <c r="AQ473" i="1" s="1"/>
  <c r="AO477" i="1"/>
  <c r="AP477" i="1" s="1"/>
  <c r="AQ477" i="1" s="1"/>
  <c r="AO481" i="1"/>
  <c r="AP481" i="1" s="1"/>
  <c r="AQ481" i="1" s="1"/>
  <c r="AO485" i="1"/>
  <c r="AP485" i="1" s="1"/>
  <c r="AQ485" i="1" s="1"/>
  <c r="AO489" i="1"/>
  <c r="AP489" i="1" s="1"/>
  <c r="AQ489" i="1" s="1"/>
  <c r="AO493" i="1"/>
  <c r="AP493" i="1" s="1"/>
  <c r="AQ493" i="1" s="1"/>
  <c r="AO497" i="1"/>
  <c r="AP497" i="1" s="1"/>
  <c r="AQ497" i="1" s="1"/>
  <c r="AO501" i="1"/>
  <c r="AP501" i="1" s="1"/>
  <c r="AQ501" i="1" s="1"/>
  <c r="AO505" i="1"/>
  <c r="AP505" i="1" s="1"/>
  <c r="AQ505" i="1" s="1"/>
  <c r="AO509" i="1"/>
  <c r="AP509" i="1" s="1"/>
  <c r="AQ509" i="1" s="1"/>
  <c r="AO513" i="1"/>
  <c r="AP513" i="1" s="1"/>
  <c r="AQ513" i="1" s="1"/>
  <c r="AO517" i="1"/>
  <c r="AP517" i="1" s="1"/>
  <c r="AQ517" i="1" s="1"/>
  <c r="AO521" i="1"/>
  <c r="AP521" i="1" s="1"/>
  <c r="AQ521" i="1" s="1"/>
  <c r="AO525" i="1"/>
  <c r="AP525" i="1" s="1"/>
  <c r="AQ525" i="1" s="1"/>
  <c r="AO529" i="1"/>
  <c r="AP529" i="1" s="1"/>
  <c r="AQ529" i="1" s="1"/>
  <c r="AO533" i="1"/>
  <c r="AP533" i="1" s="1"/>
  <c r="AQ533" i="1" s="1"/>
  <c r="AO537" i="1"/>
  <c r="AP537" i="1" s="1"/>
  <c r="AQ537" i="1" s="1"/>
  <c r="AO541" i="1"/>
  <c r="AP541" i="1" s="1"/>
  <c r="AQ541" i="1" s="1"/>
  <c r="AO545" i="1"/>
  <c r="AP545" i="1" s="1"/>
  <c r="AQ545" i="1" s="1"/>
  <c r="AO549" i="1"/>
  <c r="AP549" i="1" s="1"/>
  <c r="AQ549" i="1" s="1"/>
  <c r="AO553" i="1"/>
  <c r="AP553" i="1" s="1"/>
  <c r="AQ553" i="1" s="1"/>
  <c r="AO557" i="1"/>
  <c r="AP557" i="1" s="1"/>
  <c r="AQ557" i="1" s="1"/>
  <c r="AO561" i="1"/>
  <c r="AP561" i="1" s="1"/>
  <c r="AQ561" i="1" s="1"/>
  <c r="AO565" i="1"/>
  <c r="AP565" i="1" s="1"/>
  <c r="AQ565" i="1" s="1"/>
  <c r="AO569" i="1"/>
  <c r="AP569" i="1" s="1"/>
  <c r="AQ569" i="1" s="1"/>
  <c r="AO573" i="1"/>
  <c r="AP573" i="1" s="1"/>
  <c r="AQ573" i="1" s="1"/>
  <c r="AO577" i="1"/>
  <c r="AP577" i="1" s="1"/>
  <c r="AQ577" i="1" s="1"/>
  <c r="AO581" i="1"/>
  <c r="AP581" i="1" s="1"/>
  <c r="AQ581" i="1" s="1"/>
  <c r="AO585" i="1"/>
  <c r="AP585" i="1" s="1"/>
  <c r="AQ585" i="1" s="1"/>
  <c r="AO589" i="1"/>
  <c r="AP589" i="1" s="1"/>
  <c r="AQ589" i="1" s="1"/>
  <c r="AO593" i="1"/>
  <c r="AP593" i="1" s="1"/>
  <c r="AQ593" i="1" s="1"/>
  <c r="AO597" i="1"/>
  <c r="AP597" i="1" s="1"/>
  <c r="AQ597" i="1" s="1"/>
  <c r="AO601" i="1"/>
  <c r="AP601" i="1" s="1"/>
  <c r="AQ601" i="1" s="1"/>
  <c r="AO605" i="1"/>
  <c r="AP605" i="1" s="1"/>
  <c r="AQ605" i="1" s="1"/>
  <c r="AO609" i="1"/>
  <c r="AP609" i="1" s="1"/>
  <c r="AQ609" i="1" s="1"/>
  <c r="AO613" i="1"/>
  <c r="AP613" i="1" s="1"/>
  <c r="AQ613" i="1" s="1"/>
  <c r="AO617" i="1"/>
  <c r="AP617" i="1" s="1"/>
  <c r="AQ617" i="1" s="1"/>
  <c r="AO621" i="1"/>
  <c r="AP621" i="1" s="1"/>
  <c r="AQ621" i="1" s="1"/>
  <c r="AO625" i="1"/>
  <c r="AP625" i="1" s="1"/>
  <c r="AQ625" i="1" s="1"/>
  <c r="AO629" i="1"/>
  <c r="AP629" i="1" s="1"/>
  <c r="AQ629" i="1" s="1"/>
  <c r="AO633" i="1"/>
  <c r="AP633" i="1" s="1"/>
  <c r="AQ633" i="1" s="1"/>
  <c r="AO637" i="1"/>
  <c r="AP637" i="1" s="1"/>
  <c r="AQ637" i="1" s="1"/>
  <c r="AO641" i="1"/>
  <c r="AP641" i="1" s="1"/>
  <c r="AQ641" i="1" s="1"/>
  <c r="AO645" i="1"/>
  <c r="AP645" i="1" s="1"/>
  <c r="AQ645" i="1" s="1"/>
  <c r="AO649" i="1"/>
  <c r="AP649" i="1" s="1"/>
  <c r="AQ649" i="1" s="1"/>
  <c r="AO653" i="1"/>
  <c r="AP653" i="1" s="1"/>
  <c r="AQ653" i="1" s="1"/>
  <c r="AO657" i="1"/>
  <c r="AP657" i="1" s="1"/>
  <c r="AQ657" i="1" s="1"/>
  <c r="AO661" i="1"/>
  <c r="AP661" i="1" s="1"/>
  <c r="AQ661" i="1" s="1"/>
  <c r="AO665" i="1"/>
  <c r="AP665" i="1" s="1"/>
  <c r="AQ665" i="1" s="1"/>
  <c r="AO669" i="1"/>
  <c r="AP669" i="1" s="1"/>
  <c r="AQ669" i="1" s="1"/>
  <c r="AO673" i="1"/>
  <c r="AP673" i="1" s="1"/>
  <c r="AQ673" i="1" s="1"/>
  <c r="AO677" i="1"/>
  <c r="AP677" i="1" s="1"/>
  <c r="AQ677" i="1" s="1"/>
  <c r="AO681" i="1"/>
  <c r="AP681" i="1" s="1"/>
  <c r="AQ681" i="1" s="1"/>
  <c r="AO685" i="1"/>
  <c r="AP685" i="1" s="1"/>
  <c r="AQ685" i="1" s="1"/>
  <c r="AO689" i="1"/>
  <c r="AP689" i="1" s="1"/>
  <c r="AQ689" i="1" s="1"/>
  <c r="AO693" i="1"/>
  <c r="AP693" i="1" s="1"/>
  <c r="AQ693" i="1" s="1"/>
  <c r="AO697" i="1"/>
  <c r="AP697" i="1" s="1"/>
  <c r="AQ697" i="1" s="1"/>
  <c r="AO701" i="1"/>
  <c r="AP701" i="1" s="1"/>
  <c r="AQ701" i="1" s="1"/>
  <c r="AO705" i="1"/>
  <c r="AP705" i="1" s="1"/>
  <c r="AQ705" i="1" s="1"/>
  <c r="AO709" i="1"/>
  <c r="AP709" i="1" s="1"/>
  <c r="AQ709" i="1" s="1"/>
  <c r="AO713" i="1"/>
  <c r="AP713" i="1" s="1"/>
  <c r="AQ713" i="1" s="1"/>
  <c r="AO717" i="1"/>
  <c r="AP717" i="1" s="1"/>
  <c r="AQ717" i="1" s="1"/>
  <c r="AO721" i="1"/>
  <c r="AP721" i="1" s="1"/>
  <c r="AQ721" i="1" s="1"/>
  <c r="AO725" i="1"/>
  <c r="AP725" i="1" s="1"/>
  <c r="AQ725" i="1" s="1"/>
  <c r="AO729" i="1"/>
  <c r="AP729" i="1" s="1"/>
  <c r="AQ729" i="1" s="1"/>
  <c r="AO733" i="1"/>
  <c r="AP733" i="1" s="1"/>
  <c r="AQ733" i="1" s="1"/>
  <c r="AO737" i="1"/>
  <c r="AP737" i="1" s="1"/>
  <c r="AQ737" i="1" s="1"/>
  <c r="AO741" i="1"/>
  <c r="AP741" i="1" s="1"/>
  <c r="AQ741" i="1" s="1"/>
  <c r="AO745" i="1"/>
  <c r="AP745" i="1" s="1"/>
  <c r="AQ745" i="1" s="1"/>
  <c r="AO749" i="1"/>
  <c r="AP749" i="1" s="1"/>
  <c r="AQ749" i="1" s="1"/>
  <c r="AO753" i="1"/>
  <c r="AP753" i="1" s="1"/>
  <c r="AQ753" i="1" s="1"/>
  <c r="AO757" i="1"/>
  <c r="AP757" i="1" s="1"/>
  <c r="AQ757" i="1" s="1"/>
  <c r="AO761" i="1"/>
  <c r="AP761" i="1" s="1"/>
  <c r="AQ761" i="1" s="1"/>
  <c r="AO765" i="1"/>
  <c r="AP765" i="1" s="1"/>
  <c r="AQ765" i="1" s="1"/>
  <c r="AO769" i="1"/>
  <c r="AP769" i="1" s="1"/>
  <c r="AQ769" i="1" s="1"/>
  <c r="AO773" i="1"/>
  <c r="AP773" i="1" s="1"/>
  <c r="AQ773" i="1" s="1"/>
  <c r="AO777" i="1"/>
  <c r="AP777" i="1" s="1"/>
  <c r="AQ777" i="1" s="1"/>
  <c r="AO781" i="1"/>
  <c r="AP781" i="1" s="1"/>
  <c r="AQ781" i="1" s="1"/>
  <c r="AO785" i="1"/>
  <c r="AP785" i="1" s="1"/>
  <c r="AQ785" i="1" s="1"/>
  <c r="AO789" i="1"/>
  <c r="AP789" i="1" s="1"/>
  <c r="AQ789" i="1" s="1"/>
  <c r="AO793" i="1"/>
  <c r="AP793" i="1" s="1"/>
  <c r="AQ793" i="1" s="1"/>
  <c r="AO797" i="1"/>
  <c r="AP797" i="1" s="1"/>
  <c r="AQ797" i="1" s="1"/>
  <c r="AO801" i="1"/>
  <c r="AP801" i="1" s="1"/>
  <c r="AQ801" i="1" s="1"/>
  <c r="AO805" i="1"/>
  <c r="AP805" i="1" s="1"/>
  <c r="AQ805" i="1" s="1"/>
  <c r="AO809" i="1"/>
  <c r="AP809" i="1" s="1"/>
  <c r="AQ809" i="1" s="1"/>
  <c r="AO813" i="1"/>
  <c r="AP813" i="1" s="1"/>
  <c r="AQ813" i="1" s="1"/>
  <c r="AO817" i="1"/>
  <c r="AP817" i="1" s="1"/>
  <c r="AQ817" i="1" s="1"/>
  <c r="AO821" i="1"/>
  <c r="AP821" i="1" s="1"/>
  <c r="AQ821" i="1" s="1"/>
  <c r="AO825" i="1"/>
  <c r="AP825" i="1" s="1"/>
  <c r="AQ825" i="1" s="1"/>
  <c r="AO829" i="1"/>
  <c r="AP829" i="1" s="1"/>
  <c r="AQ829" i="1" s="1"/>
  <c r="AO833" i="1"/>
  <c r="AP833" i="1" s="1"/>
  <c r="AQ833" i="1" s="1"/>
  <c r="AO837" i="1"/>
  <c r="AP837" i="1" s="1"/>
  <c r="AQ837" i="1" s="1"/>
  <c r="AO841" i="1"/>
  <c r="AO845" i="1"/>
  <c r="AP845" i="1" s="1"/>
  <c r="AQ845" i="1" s="1"/>
  <c r="AO849" i="1"/>
  <c r="AP849" i="1" s="1"/>
  <c r="AQ849" i="1" s="1"/>
  <c r="AO853" i="1"/>
  <c r="AP853" i="1" s="1"/>
  <c r="AQ853" i="1" s="1"/>
  <c r="AO857" i="1"/>
  <c r="AP857" i="1" s="1"/>
  <c r="AQ857" i="1" s="1"/>
  <c r="AO861" i="1"/>
  <c r="AP861" i="1" s="1"/>
  <c r="AQ861" i="1" s="1"/>
  <c r="AO865" i="1"/>
  <c r="AP865" i="1" s="1"/>
  <c r="AQ865" i="1" s="1"/>
  <c r="AO869" i="1"/>
  <c r="AP869" i="1" s="1"/>
  <c r="AQ869" i="1" s="1"/>
  <c r="AO873" i="1"/>
  <c r="AP873" i="1" s="1"/>
  <c r="AQ873" i="1" s="1"/>
  <c r="AO877" i="1"/>
  <c r="AP877" i="1" s="1"/>
  <c r="AQ877" i="1" s="1"/>
  <c r="AO881" i="1"/>
  <c r="AP881" i="1" s="1"/>
  <c r="AQ881" i="1" s="1"/>
  <c r="AO885" i="1"/>
  <c r="AP885" i="1" s="1"/>
  <c r="AQ885" i="1" s="1"/>
  <c r="AO889" i="1"/>
  <c r="AO893" i="1"/>
  <c r="AP893" i="1" s="1"/>
  <c r="AQ893" i="1" s="1"/>
  <c r="AO897" i="1"/>
  <c r="AP897" i="1" s="1"/>
  <c r="AQ897" i="1" s="1"/>
  <c r="AO901" i="1"/>
  <c r="AP901" i="1" s="1"/>
  <c r="AQ901" i="1" s="1"/>
  <c r="AO905" i="1"/>
  <c r="AP905" i="1" s="1"/>
  <c r="AQ905" i="1" s="1"/>
  <c r="AO909" i="1"/>
  <c r="AP909" i="1" s="1"/>
  <c r="AQ909" i="1" s="1"/>
  <c r="AO913" i="1"/>
  <c r="AP913" i="1" s="1"/>
  <c r="AQ913" i="1" s="1"/>
  <c r="AO917" i="1"/>
  <c r="AP917" i="1" s="1"/>
  <c r="AQ917" i="1" s="1"/>
  <c r="AO921" i="1"/>
  <c r="AP921" i="1" s="1"/>
  <c r="AQ921" i="1" s="1"/>
  <c r="AO925" i="1"/>
  <c r="AP925" i="1" s="1"/>
  <c r="AQ925" i="1" s="1"/>
  <c r="AO929" i="1"/>
  <c r="AP929" i="1" s="1"/>
  <c r="AQ929" i="1" s="1"/>
  <c r="AO720" i="1"/>
  <c r="AP720" i="1" s="1"/>
  <c r="AQ720" i="1" s="1"/>
  <c r="AO724" i="1"/>
  <c r="AP724" i="1" s="1"/>
  <c r="AQ724" i="1" s="1"/>
  <c r="AO728" i="1"/>
  <c r="AP728" i="1" s="1"/>
  <c r="AQ728" i="1" s="1"/>
  <c r="AO732" i="1"/>
  <c r="AP732" i="1" s="1"/>
  <c r="AQ732" i="1" s="1"/>
  <c r="AO740" i="1"/>
  <c r="AP740" i="1" s="1"/>
  <c r="AQ740" i="1" s="1"/>
  <c r="AO744" i="1"/>
  <c r="AP744" i="1" s="1"/>
  <c r="AQ744" i="1" s="1"/>
  <c r="AO748" i="1"/>
  <c r="AP748" i="1" s="1"/>
  <c r="AQ748" i="1" s="1"/>
  <c r="AO756" i="1"/>
  <c r="AP756" i="1" s="1"/>
  <c r="AQ756" i="1" s="1"/>
  <c r="AO760" i="1"/>
  <c r="AP760" i="1" s="1"/>
  <c r="AQ760" i="1" s="1"/>
  <c r="AO764" i="1"/>
  <c r="AP764" i="1" s="1"/>
  <c r="AQ764" i="1" s="1"/>
  <c r="AO768" i="1"/>
  <c r="AP768" i="1" s="1"/>
  <c r="AQ768" i="1" s="1"/>
  <c r="AO933" i="1"/>
  <c r="AP933" i="1" s="1"/>
  <c r="AQ933" i="1" s="1"/>
  <c r="AO937" i="1"/>
  <c r="AP937" i="1" s="1"/>
  <c r="AQ937" i="1" s="1"/>
  <c r="AO941" i="1"/>
  <c r="AP941" i="1" s="1"/>
  <c r="AQ941" i="1" s="1"/>
  <c r="AO945" i="1"/>
  <c r="AP945" i="1" s="1"/>
  <c r="AQ945" i="1" s="1"/>
  <c r="AO949" i="1"/>
  <c r="AP949" i="1" s="1"/>
  <c r="AQ949" i="1" s="1"/>
  <c r="AO953" i="1"/>
  <c r="AP953" i="1" s="1"/>
  <c r="AQ953" i="1" s="1"/>
  <c r="AO957" i="1"/>
  <c r="AP957" i="1" s="1"/>
  <c r="AQ957" i="1" s="1"/>
  <c r="AO961" i="1"/>
  <c r="F205" i="2" s="1"/>
  <c r="AO965" i="1"/>
  <c r="AP965" i="1" s="1"/>
  <c r="AQ965" i="1" s="1"/>
  <c r="AO969" i="1"/>
  <c r="AP969" i="1" s="1"/>
  <c r="AQ969" i="1" s="1"/>
  <c r="AO973" i="1"/>
  <c r="AP973" i="1" s="1"/>
  <c r="AQ973" i="1" s="1"/>
  <c r="AO977" i="1"/>
  <c r="AP977" i="1" s="1"/>
  <c r="AQ977" i="1" s="1"/>
  <c r="AO981" i="1"/>
  <c r="AP981" i="1" s="1"/>
  <c r="AQ981" i="1" s="1"/>
  <c r="AO985" i="1"/>
  <c r="AP985" i="1" s="1"/>
  <c r="AQ985" i="1" s="1"/>
  <c r="AO989" i="1"/>
  <c r="AP989" i="1" s="1"/>
  <c r="AQ989" i="1" s="1"/>
  <c r="AO993" i="1"/>
  <c r="AP993" i="1" s="1"/>
  <c r="AQ993" i="1" s="1"/>
  <c r="AO997" i="1"/>
  <c r="AP997" i="1" s="1"/>
  <c r="AQ997" i="1" s="1"/>
  <c r="AO1001" i="1"/>
  <c r="AP1001" i="1" s="1"/>
  <c r="AQ1001" i="1" s="1"/>
  <c r="AO1005" i="1"/>
  <c r="AP1005" i="1" s="1"/>
  <c r="AQ1005" i="1" s="1"/>
  <c r="AO1009" i="1"/>
  <c r="AP1009" i="1" s="1"/>
  <c r="AQ1009" i="1" s="1"/>
  <c r="AO1013" i="1"/>
  <c r="AP1013" i="1" s="1"/>
  <c r="AQ1013" i="1" s="1"/>
  <c r="AO1017" i="1"/>
  <c r="AP1017" i="1" s="1"/>
  <c r="AQ1017" i="1" s="1"/>
  <c r="AO1021" i="1"/>
  <c r="AP1021" i="1" s="1"/>
  <c r="AQ1021" i="1" s="1"/>
  <c r="AO1025" i="1"/>
  <c r="AP1025" i="1" s="1"/>
  <c r="AQ1025" i="1" s="1"/>
  <c r="AO1029" i="1"/>
  <c r="AP1029" i="1" s="1"/>
  <c r="AQ1029" i="1" s="1"/>
  <c r="AO1033" i="1"/>
  <c r="AP1033" i="1" s="1"/>
  <c r="AQ1033" i="1" s="1"/>
  <c r="AO1037" i="1"/>
  <c r="AP1037" i="1" s="1"/>
  <c r="AQ1037" i="1" s="1"/>
  <c r="AO1041" i="1"/>
  <c r="AP1041" i="1" s="1"/>
  <c r="AQ1041" i="1" s="1"/>
  <c r="AO1045" i="1"/>
  <c r="AP1045" i="1" s="1"/>
  <c r="AQ1045" i="1" s="1"/>
  <c r="AO1049" i="1"/>
  <c r="AP1049" i="1" s="1"/>
  <c r="AQ1049" i="1" s="1"/>
  <c r="AO1053" i="1"/>
  <c r="AP1053" i="1" s="1"/>
  <c r="AQ1053" i="1" s="1"/>
  <c r="AO1057" i="1"/>
  <c r="AP1057" i="1" s="1"/>
  <c r="AQ1057" i="1" s="1"/>
  <c r="AO1061" i="1"/>
  <c r="AP1061" i="1" s="1"/>
  <c r="AQ1061" i="1" s="1"/>
  <c r="AO1065" i="1"/>
  <c r="AP1065" i="1" s="1"/>
  <c r="AQ1065" i="1" s="1"/>
  <c r="AO1069" i="1"/>
  <c r="AP1069" i="1" s="1"/>
  <c r="AQ1069" i="1" s="1"/>
  <c r="AO1073" i="1"/>
  <c r="AP1073" i="1" s="1"/>
  <c r="AQ1073" i="1" s="1"/>
  <c r="AO1077" i="1"/>
  <c r="AP1077" i="1" s="1"/>
  <c r="AQ1077" i="1" s="1"/>
  <c r="AO1081" i="1"/>
  <c r="AP1081" i="1" s="1"/>
  <c r="AQ1081" i="1" s="1"/>
  <c r="AO1085" i="1"/>
  <c r="AP1085" i="1" s="1"/>
  <c r="AQ1085" i="1" s="1"/>
  <c r="AO1089" i="1"/>
  <c r="AP1089" i="1" s="1"/>
  <c r="AQ1089" i="1" s="1"/>
  <c r="AO1093" i="1"/>
  <c r="AP1093" i="1" s="1"/>
  <c r="AQ1093" i="1" s="1"/>
  <c r="AO1097" i="1"/>
  <c r="AP1097" i="1" s="1"/>
  <c r="AQ1097" i="1" s="1"/>
  <c r="AO1101" i="1"/>
  <c r="AP1101" i="1" s="1"/>
  <c r="AQ1101" i="1" s="1"/>
  <c r="AO1105" i="1"/>
  <c r="AP1105" i="1" s="1"/>
  <c r="AQ1105" i="1" s="1"/>
  <c r="AO1109" i="1"/>
  <c r="AP1109" i="1" s="1"/>
  <c r="AQ1109" i="1" s="1"/>
  <c r="AO1113" i="1"/>
  <c r="AP1113" i="1" s="1"/>
  <c r="AQ1113" i="1" s="1"/>
  <c r="AO1117" i="1"/>
  <c r="AO1121" i="1"/>
  <c r="AO1125" i="1"/>
  <c r="AP1125" i="1" s="1"/>
  <c r="AQ1125" i="1" s="1"/>
  <c r="AO1129" i="1"/>
  <c r="AP1129" i="1" s="1"/>
  <c r="AQ1129" i="1" s="1"/>
  <c r="AO1133" i="1"/>
  <c r="AP1133" i="1" s="1"/>
  <c r="AQ1133" i="1" s="1"/>
  <c r="AO1137" i="1"/>
  <c r="AP1137" i="1" s="1"/>
  <c r="AQ1137" i="1" s="1"/>
  <c r="AO1141" i="1"/>
  <c r="AP1141" i="1" s="1"/>
  <c r="AQ1141" i="1" s="1"/>
  <c r="AO1145" i="1"/>
  <c r="AP1145" i="1" s="1"/>
  <c r="AQ1145" i="1" s="1"/>
  <c r="AO1149" i="1"/>
  <c r="AP1149" i="1" s="1"/>
  <c r="AQ1149" i="1" s="1"/>
  <c r="AO1153" i="1"/>
  <c r="AP1153" i="1" s="1"/>
  <c r="AQ1153" i="1" s="1"/>
  <c r="AO1157" i="1"/>
  <c r="AP1157" i="1" s="1"/>
  <c r="AQ1157" i="1" s="1"/>
  <c r="AO1161" i="1"/>
  <c r="AP1161" i="1" s="1"/>
  <c r="AQ1161" i="1" s="1"/>
  <c r="AO1165" i="1"/>
  <c r="AP1165" i="1" s="1"/>
  <c r="AQ1165" i="1" s="1"/>
  <c r="AO1169" i="1"/>
  <c r="AP1169" i="1" s="1"/>
  <c r="AQ1169" i="1" s="1"/>
  <c r="AO1173" i="1"/>
  <c r="AP1173" i="1" s="1"/>
  <c r="AQ1173" i="1" s="1"/>
  <c r="AO1177" i="1"/>
  <c r="AP1177" i="1" s="1"/>
  <c r="AQ1177" i="1" s="1"/>
  <c r="AO1181" i="1"/>
  <c r="AP1181" i="1" s="1"/>
  <c r="AQ1181" i="1" s="1"/>
  <c r="AO1185" i="1"/>
  <c r="AP1185" i="1" s="1"/>
  <c r="AQ1185" i="1" s="1"/>
  <c r="AO1189" i="1"/>
  <c r="AP1189" i="1" s="1"/>
  <c r="AQ1189" i="1" s="1"/>
  <c r="AO1193" i="1"/>
  <c r="AP1193" i="1" s="1"/>
  <c r="AQ1193" i="1" s="1"/>
  <c r="AO1197" i="1"/>
  <c r="AP1197" i="1" s="1"/>
  <c r="AQ1197" i="1" s="1"/>
  <c r="AO1201" i="1"/>
  <c r="AP1201" i="1" s="1"/>
  <c r="AQ1201" i="1" s="1"/>
  <c r="AO1205" i="1"/>
  <c r="AP1205" i="1" s="1"/>
  <c r="AQ1205" i="1" s="1"/>
  <c r="AO1209" i="1"/>
  <c r="AP1209" i="1" s="1"/>
  <c r="AQ1209" i="1" s="1"/>
  <c r="AO1213" i="1"/>
  <c r="AP1213" i="1" s="1"/>
  <c r="AQ1213" i="1" s="1"/>
  <c r="AO1217" i="1"/>
  <c r="AP1217" i="1" s="1"/>
  <c r="AQ1217" i="1" s="1"/>
  <c r="AO1221" i="1"/>
  <c r="AP1221" i="1" s="1"/>
  <c r="AQ1221" i="1" s="1"/>
  <c r="AO1225" i="1"/>
  <c r="AP1225" i="1" s="1"/>
  <c r="AQ1225" i="1" s="1"/>
  <c r="AO1229" i="1"/>
  <c r="AP1229" i="1" s="1"/>
  <c r="AQ1229" i="1" s="1"/>
  <c r="AO1233" i="1"/>
  <c r="AP1233" i="1" s="1"/>
  <c r="AQ1233" i="1" s="1"/>
  <c r="AO1237" i="1"/>
  <c r="AP1237" i="1" s="1"/>
  <c r="AQ1237" i="1" s="1"/>
  <c r="AO1241" i="1"/>
  <c r="AP1241" i="1" s="1"/>
  <c r="AQ1241" i="1" s="1"/>
  <c r="AO1245" i="1"/>
  <c r="AP1245" i="1" s="1"/>
  <c r="AQ1245" i="1" s="1"/>
  <c r="AO1249" i="1"/>
  <c r="AP1249" i="1" s="1"/>
  <c r="AQ1249" i="1" s="1"/>
  <c r="AO1253" i="1"/>
  <c r="AP1253" i="1" s="1"/>
  <c r="AQ1253" i="1" s="1"/>
  <c r="AO1257" i="1"/>
  <c r="AP1257" i="1" s="1"/>
  <c r="AQ1257" i="1" s="1"/>
  <c r="AO1261" i="1"/>
  <c r="AP1261" i="1" s="1"/>
  <c r="AQ1261" i="1" s="1"/>
  <c r="AO1265" i="1"/>
  <c r="AP1265" i="1" s="1"/>
  <c r="AQ1265" i="1" s="1"/>
  <c r="AO1269" i="1"/>
  <c r="AP1269" i="1" s="1"/>
  <c r="AQ1269" i="1" s="1"/>
  <c r="AO1273" i="1"/>
  <c r="AP1273" i="1" s="1"/>
  <c r="AQ1273" i="1" s="1"/>
  <c r="AO1277" i="1"/>
  <c r="AP1277" i="1" s="1"/>
  <c r="AQ1277" i="1" s="1"/>
  <c r="AO1281" i="1"/>
  <c r="AP1281" i="1" s="1"/>
  <c r="AQ1281" i="1" s="1"/>
  <c r="AO1285" i="1"/>
  <c r="AP1285" i="1" s="1"/>
  <c r="AQ1285" i="1" s="1"/>
  <c r="AO1289" i="1"/>
  <c r="AP1289" i="1" s="1"/>
  <c r="AQ1289" i="1" s="1"/>
  <c r="AO1293" i="1"/>
  <c r="AP1293" i="1" s="1"/>
  <c r="AQ1293" i="1" s="1"/>
  <c r="AO1297" i="1"/>
  <c r="AP1297" i="1" s="1"/>
  <c r="AQ1297" i="1" s="1"/>
  <c r="AO1301" i="1"/>
  <c r="AP1301" i="1" s="1"/>
  <c r="AQ1301" i="1" s="1"/>
  <c r="AO1305" i="1"/>
  <c r="AP1305" i="1" s="1"/>
  <c r="AQ1305" i="1" s="1"/>
  <c r="AO1309" i="1"/>
  <c r="AP1309" i="1" s="1"/>
  <c r="AQ1309" i="1" s="1"/>
  <c r="AO1313" i="1"/>
  <c r="AP1313" i="1" s="1"/>
  <c r="AQ1313" i="1" s="1"/>
  <c r="AO1317" i="1"/>
  <c r="AP1317" i="1" s="1"/>
  <c r="AQ1317" i="1" s="1"/>
  <c r="AO1321" i="1"/>
  <c r="AP1321" i="1" s="1"/>
  <c r="AQ1321" i="1" s="1"/>
  <c r="AO1325" i="1"/>
  <c r="AP1325" i="1" s="1"/>
  <c r="AQ1325" i="1" s="1"/>
  <c r="AO1329" i="1"/>
  <c r="AP1329" i="1" s="1"/>
  <c r="AQ1329" i="1" s="1"/>
  <c r="AO1333" i="1"/>
  <c r="AP1333" i="1" s="1"/>
  <c r="AQ1333" i="1" s="1"/>
  <c r="AO1337" i="1"/>
  <c r="AP1337" i="1" s="1"/>
  <c r="AQ1337" i="1" s="1"/>
  <c r="AO1341" i="1"/>
  <c r="AP1341" i="1" s="1"/>
  <c r="AQ1341" i="1" s="1"/>
  <c r="AO1345" i="1"/>
  <c r="AP1345" i="1" s="1"/>
  <c r="AQ1345" i="1" s="1"/>
  <c r="AO1349" i="1"/>
  <c r="AP1349" i="1" s="1"/>
  <c r="AQ1349" i="1" s="1"/>
  <c r="AO1353" i="1"/>
  <c r="AP1353" i="1" s="1"/>
  <c r="AQ1353" i="1" s="1"/>
  <c r="AO1357" i="1"/>
  <c r="AP1357" i="1" s="1"/>
  <c r="AQ1357" i="1" s="1"/>
  <c r="AO1361" i="1"/>
  <c r="AP1361" i="1" s="1"/>
  <c r="AQ1361" i="1" s="1"/>
  <c r="AO1365" i="1"/>
  <c r="AP1365" i="1" s="1"/>
  <c r="AQ1365" i="1" s="1"/>
  <c r="AO1369" i="1"/>
  <c r="AP1369" i="1" s="1"/>
  <c r="AQ1369" i="1" s="1"/>
  <c r="AO1373" i="1"/>
  <c r="AP1373" i="1" s="1"/>
  <c r="AQ1373" i="1" s="1"/>
  <c r="AO1377" i="1"/>
  <c r="AP1377" i="1" s="1"/>
  <c r="AQ1377" i="1" s="1"/>
  <c r="AO1381" i="1"/>
  <c r="AP1381" i="1" s="1"/>
  <c r="AQ1381" i="1" s="1"/>
  <c r="AO1385" i="1"/>
  <c r="AP1385" i="1" s="1"/>
  <c r="AQ1385" i="1" s="1"/>
  <c r="AO1389" i="1"/>
  <c r="AP1389" i="1" s="1"/>
  <c r="AQ1389" i="1" s="1"/>
  <c r="AO1393" i="1"/>
  <c r="AP1393" i="1" s="1"/>
  <c r="AQ1393" i="1" s="1"/>
  <c r="AO1397" i="1"/>
  <c r="AP1397" i="1" s="1"/>
  <c r="AQ1397" i="1" s="1"/>
  <c r="AO1401" i="1"/>
  <c r="AP1401" i="1" s="1"/>
  <c r="AQ1401" i="1" s="1"/>
  <c r="AO1405" i="1"/>
  <c r="AP1405" i="1" s="1"/>
  <c r="AQ1405" i="1" s="1"/>
  <c r="AO1409" i="1"/>
  <c r="AP1409" i="1" s="1"/>
  <c r="AQ1409" i="1" s="1"/>
  <c r="AO1413" i="1"/>
  <c r="AP1413" i="1" s="1"/>
  <c r="AQ1413" i="1" s="1"/>
  <c r="AO1417" i="1"/>
  <c r="AP1417" i="1" s="1"/>
  <c r="AQ1417" i="1" s="1"/>
  <c r="AO1421" i="1"/>
  <c r="AO1425" i="1"/>
  <c r="AO1429" i="1"/>
  <c r="AP1429" i="1" s="1"/>
  <c r="AQ1429" i="1" s="1"/>
  <c r="AO1433" i="1"/>
  <c r="AP1433" i="1" s="1"/>
  <c r="AQ1433" i="1" s="1"/>
  <c r="AO1437" i="1"/>
  <c r="AP1437" i="1" s="1"/>
  <c r="AQ1437" i="1" s="1"/>
  <c r="AO1441" i="1"/>
  <c r="AP1441" i="1" s="1"/>
  <c r="AQ1441" i="1" s="1"/>
  <c r="AO1445" i="1"/>
  <c r="AP1445" i="1" s="1"/>
  <c r="AQ1445" i="1" s="1"/>
  <c r="AO1449" i="1"/>
  <c r="AP1449" i="1" s="1"/>
  <c r="AQ1449" i="1" s="1"/>
  <c r="AO1453" i="1"/>
  <c r="AP1453" i="1" s="1"/>
  <c r="AQ1453" i="1" s="1"/>
  <c r="AO1457" i="1"/>
  <c r="AP1457" i="1" s="1"/>
  <c r="AQ1457" i="1" s="1"/>
  <c r="AO1461" i="1"/>
  <c r="AP1461" i="1" s="1"/>
  <c r="AQ1461" i="1" s="1"/>
  <c r="AO1465" i="1"/>
  <c r="AP1465" i="1" s="1"/>
  <c r="AQ1465" i="1" s="1"/>
  <c r="AO1469" i="1"/>
  <c r="AP1469" i="1" s="1"/>
  <c r="AQ1469" i="1" s="1"/>
  <c r="AO1473" i="1"/>
  <c r="AP1473" i="1" s="1"/>
  <c r="AQ1473" i="1" s="1"/>
  <c r="AO1477" i="1"/>
  <c r="AP1477" i="1" s="1"/>
  <c r="AQ1477" i="1" s="1"/>
  <c r="AO1481" i="1"/>
  <c r="AP1481" i="1" s="1"/>
  <c r="AQ1481" i="1" s="1"/>
  <c r="AO1485" i="1"/>
  <c r="AP1485" i="1" s="1"/>
  <c r="AQ1485" i="1" s="1"/>
  <c r="AO1489" i="1"/>
  <c r="AP1489" i="1" s="1"/>
  <c r="AQ1489" i="1" s="1"/>
  <c r="AO1493" i="1"/>
  <c r="AP1493" i="1" s="1"/>
  <c r="AQ1493" i="1" s="1"/>
  <c r="AO1497" i="1"/>
  <c r="AP1497" i="1" s="1"/>
  <c r="AQ1497" i="1" s="1"/>
  <c r="AO1501" i="1"/>
  <c r="AP1501" i="1" s="1"/>
  <c r="AQ1501" i="1" s="1"/>
  <c r="AO1505" i="1"/>
  <c r="AP1505" i="1" s="1"/>
  <c r="AQ1505" i="1" s="1"/>
  <c r="AO1509" i="1"/>
  <c r="AP1509" i="1" s="1"/>
  <c r="AQ1509" i="1" s="1"/>
  <c r="AO1513" i="1"/>
  <c r="AP1513" i="1" s="1"/>
  <c r="AQ1513" i="1" s="1"/>
  <c r="AO1517" i="1"/>
  <c r="AP1517" i="1" s="1"/>
  <c r="AQ1517" i="1" s="1"/>
  <c r="AO1521" i="1"/>
  <c r="AP1521" i="1" s="1"/>
  <c r="AQ1521" i="1" s="1"/>
  <c r="AO1525" i="1"/>
  <c r="AP1525" i="1" s="1"/>
  <c r="AQ1525" i="1" s="1"/>
  <c r="AO1529" i="1"/>
  <c r="AP1529" i="1" s="1"/>
  <c r="AQ1529" i="1" s="1"/>
  <c r="AO1533" i="1"/>
  <c r="AP1533" i="1" s="1"/>
  <c r="AQ1533" i="1" s="1"/>
  <c r="AO1537" i="1"/>
  <c r="AP1537" i="1" s="1"/>
  <c r="AQ1537" i="1" s="1"/>
  <c r="AO1541" i="1"/>
  <c r="AP1541" i="1" s="1"/>
  <c r="AQ1541" i="1" s="1"/>
  <c r="AO1545" i="1"/>
  <c r="AP1545" i="1" s="1"/>
  <c r="AQ1545" i="1" s="1"/>
  <c r="AO1549" i="1"/>
  <c r="AP1549" i="1" s="1"/>
  <c r="AQ1549" i="1" s="1"/>
  <c r="AO1553" i="1"/>
  <c r="AP1553" i="1" s="1"/>
  <c r="AQ1553" i="1" s="1"/>
  <c r="AO1557" i="1"/>
  <c r="AP1557" i="1" s="1"/>
  <c r="AQ1557" i="1" s="1"/>
  <c r="AO1561" i="1"/>
  <c r="AP1561" i="1" s="1"/>
  <c r="AQ1561" i="1" s="1"/>
  <c r="AO1565" i="1"/>
  <c r="AP1565" i="1" s="1"/>
  <c r="AQ1565" i="1" s="1"/>
  <c r="AO1569" i="1"/>
  <c r="AP1569" i="1" s="1"/>
  <c r="AQ1569" i="1" s="1"/>
  <c r="AO1573" i="1"/>
  <c r="AP1573" i="1" s="1"/>
  <c r="AQ1573" i="1" s="1"/>
  <c r="AO1577" i="1"/>
  <c r="AP1577" i="1" s="1"/>
  <c r="AQ1577" i="1" s="1"/>
  <c r="AO1581" i="1"/>
  <c r="AP1581" i="1" s="1"/>
  <c r="AQ1581" i="1" s="1"/>
  <c r="AO1585" i="1"/>
  <c r="AP1585" i="1" s="1"/>
  <c r="AQ1585" i="1" s="1"/>
  <c r="AO1589" i="1"/>
  <c r="AP1589" i="1" s="1"/>
  <c r="AQ1589" i="1" s="1"/>
  <c r="AO1593" i="1"/>
  <c r="AP1593" i="1" s="1"/>
  <c r="AQ1593" i="1" s="1"/>
  <c r="AO1597" i="1"/>
  <c r="AP1597" i="1" s="1"/>
  <c r="AQ1597" i="1" s="1"/>
  <c r="AO1601" i="1"/>
  <c r="AP1601" i="1" s="1"/>
  <c r="AQ1601" i="1" s="1"/>
  <c r="AO1605" i="1"/>
  <c r="AP1605" i="1" s="1"/>
  <c r="AQ1605" i="1" s="1"/>
  <c r="AO1609" i="1"/>
  <c r="AP1609" i="1" s="1"/>
  <c r="AQ1609" i="1" s="1"/>
  <c r="AO772" i="1"/>
  <c r="AP772" i="1" s="1"/>
  <c r="AQ772" i="1" s="1"/>
  <c r="AO776" i="1"/>
  <c r="AP776" i="1" s="1"/>
  <c r="AQ776" i="1" s="1"/>
  <c r="AO780" i="1"/>
  <c r="AP780" i="1" s="1"/>
  <c r="AQ780" i="1" s="1"/>
  <c r="AO784" i="1"/>
  <c r="AP784" i="1" s="1"/>
  <c r="AQ784" i="1" s="1"/>
  <c r="AO788" i="1"/>
  <c r="AP788" i="1" s="1"/>
  <c r="AQ788" i="1" s="1"/>
  <c r="AO792" i="1"/>
  <c r="AP792" i="1" s="1"/>
  <c r="AQ792" i="1" s="1"/>
  <c r="AO796" i="1"/>
  <c r="AP796" i="1" s="1"/>
  <c r="AQ796" i="1" s="1"/>
  <c r="AO800" i="1"/>
  <c r="AP800" i="1" s="1"/>
  <c r="AQ800" i="1" s="1"/>
  <c r="AO816" i="1"/>
  <c r="AP816" i="1" s="1"/>
  <c r="AQ816" i="1" s="1"/>
  <c r="AO820" i="1"/>
  <c r="AP820" i="1" s="1"/>
  <c r="AQ820" i="1" s="1"/>
  <c r="AO824" i="1"/>
  <c r="AP824" i="1" s="1"/>
  <c r="AQ824" i="1" s="1"/>
  <c r="AO828" i="1"/>
  <c r="AO832" i="1"/>
  <c r="AP832" i="1" s="1"/>
  <c r="AQ832" i="1" s="1"/>
  <c r="AO836" i="1"/>
  <c r="AP836" i="1" s="1"/>
  <c r="AQ836" i="1" s="1"/>
  <c r="AO840" i="1"/>
  <c r="AP840" i="1" s="1"/>
  <c r="AQ840" i="1" s="1"/>
  <c r="AO844" i="1"/>
  <c r="AP844" i="1" s="1"/>
  <c r="AQ844" i="1" s="1"/>
  <c r="AO848" i="1"/>
  <c r="AP848" i="1" s="1"/>
  <c r="AQ848" i="1" s="1"/>
  <c r="AO852" i="1"/>
  <c r="AP852" i="1" s="1"/>
  <c r="AQ852" i="1" s="1"/>
  <c r="AO856" i="1"/>
  <c r="AP856" i="1" s="1"/>
  <c r="AQ856" i="1" s="1"/>
  <c r="AO860" i="1"/>
  <c r="AP860" i="1" s="1"/>
  <c r="AQ860" i="1" s="1"/>
  <c r="AO864" i="1"/>
  <c r="AP864" i="1" s="1"/>
  <c r="AQ864" i="1" s="1"/>
  <c r="AO868" i="1"/>
  <c r="AP868" i="1" s="1"/>
  <c r="AQ868" i="1" s="1"/>
  <c r="AO876" i="1"/>
  <c r="AP876" i="1" s="1"/>
  <c r="AQ876" i="1" s="1"/>
  <c r="AO888" i="1"/>
  <c r="AP888" i="1" s="1"/>
  <c r="AQ888" i="1" s="1"/>
  <c r="AO896" i="1"/>
  <c r="AP896" i="1" s="1"/>
  <c r="AQ896" i="1" s="1"/>
  <c r="AO900" i="1"/>
  <c r="AP900" i="1" s="1"/>
  <c r="AQ900" i="1" s="1"/>
  <c r="AO904" i="1"/>
  <c r="AP904" i="1" s="1"/>
  <c r="AQ904" i="1" s="1"/>
  <c r="AO908" i="1"/>
  <c r="AP908" i="1" s="1"/>
  <c r="AQ908" i="1" s="1"/>
  <c r="AO916" i="1"/>
  <c r="AP916" i="1" s="1"/>
  <c r="AQ916" i="1" s="1"/>
  <c r="AO920" i="1"/>
  <c r="AP920" i="1" s="1"/>
  <c r="AQ920" i="1" s="1"/>
  <c r="AO928" i="1"/>
  <c r="AP928" i="1" s="1"/>
  <c r="AQ928" i="1" s="1"/>
  <c r="AO940" i="1"/>
  <c r="AP940" i="1" s="1"/>
  <c r="AQ940" i="1" s="1"/>
  <c r="AO944" i="1"/>
  <c r="AP944" i="1" s="1"/>
  <c r="AQ944" i="1" s="1"/>
  <c r="AO948" i="1"/>
  <c r="AP948" i="1" s="1"/>
  <c r="AQ948" i="1" s="1"/>
  <c r="AO952" i="1"/>
  <c r="AP952" i="1" s="1"/>
  <c r="AQ952" i="1" s="1"/>
  <c r="AO956" i="1"/>
  <c r="AP956" i="1" s="1"/>
  <c r="AQ956" i="1" s="1"/>
  <c r="AO960" i="1"/>
  <c r="AP960" i="1" s="1"/>
  <c r="AQ960" i="1" s="1"/>
  <c r="AO964" i="1"/>
  <c r="AP964" i="1" s="1"/>
  <c r="AQ964" i="1" s="1"/>
  <c r="AO968" i="1"/>
  <c r="AP968" i="1" s="1"/>
  <c r="AQ968" i="1" s="1"/>
  <c r="AO972" i="1"/>
  <c r="AP972" i="1" s="1"/>
  <c r="AQ972" i="1" s="1"/>
  <c r="AO976" i="1"/>
  <c r="AP976" i="1" s="1"/>
  <c r="AQ976" i="1" s="1"/>
  <c r="AO980" i="1"/>
  <c r="AP980" i="1" s="1"/>
  <c r="AQ980" i="1" s="1"/>
  <c r="AO984" i="1"/>
  <c r="AP984" i="1" s="1"/>
  <c r="AQ984" i="1" s="1"/>
  <c r="AO988" i="1"/>
  <c r="AP988" i="1" s="1"/>
  <c r="AQ988" i="1" s="1"/>
  <c r="AO992" i="1"/>
  <c r="AP992" i="1" s="1"/>
  <c r="AQ992" i="1" s="1"/>
  <c r="AO1000" i="1"/>
  <c r="AP1000" i="1" s="1"/>
  <c r="AQ1000" i="1" s="1"/>
  <c r="AO1004" i="1"/>
  <c r="AP1004" i="1" s="1"/>
  <c r="AQ1004" i="1" s="1"/>
  <c r="AO1008" i="1"/>
  <c r="AP1008" i="1" s="1"/>
  <c r="AQ1008" i="1" s="1"/>
  <c r="AO1020" i="1"/>
  <c r="AP1020" i="1" s="1"/>
  <c r="AQ1020" i="1" s="1"/>
  <c r="AO1024" i="1"/>
  <c r="AP1024" i="1" s="1"/>
  <c r="AQ1024" i="1" s="1"/>
  <c r="AO1028" i="1"/>
  <c r="AP1028" i="1" s="1"/>
  <c r="AQ1028" i="1" s="1"/>
  <c r="AO1032" i="1"/>
  <c r="AP1032" i="1" s="1"/>
  <c r="AQ1032" i="1" s="1"/>
  <c r="AO1036" i="1"/>
  <c r="AP1036" i="1" s="1"/>
  <c r="AQ1036" i="1" s="1"/>
  <c r="AO1040" i="1"/>
  <c r="AP1040" i="1" s="1"/>
  <c r="AQ1040" i="1" s="1"/>
  <c r="AO1052" i="1"/>
  <c r="AP1052" i="1" s="1"/>
  <c r="AQ1052" i="1" s="1"/>
  <c r="AO1060" i="1"/>
  <c r="AP1060" i="1" s="1"/>
  <c r="AQ1060" i="1" s="1"/>
  <c r="AO1064" i="1"/>
  <c r="AP1064" i="1" s="1"/>
  <c r="AQ1064" i="1" s="1"/>
  <c r="AO1068" i="1"/>
  <c r="AP1068" i="1" s="1"/>
  <c r="AQ1068" i="1" s="1"/>
  <c r="AO1072" i="1"/>
  <c r="AP1072" i="1" s="1"/>
  <c r="AQ1072" i="1" s="1"/>
  <c r="AO1080" i="1"/>
  <c r="AP1080" i="1" s="1"/>
  <c r="AQ1080" i="1" s="1"/>
  <c r="AO1084" i="1"/>
  <c r="AP1084" i="1" s="1"/>
  <c r="AQ1084" i="1" s="1"/>
  <c r="AO1088" i="1"/>
  <c r="AP1088" i="1" s="1"/>
  <c r="AQ1088" i="1" s="1"/>
  <c r="AO1092" i="1"/>
  <c r="AP1092" i="1" s="1"/>
  <c r="AQ1092" i="1" s="1"/>
  <c r="AO1096" i="1"/>
  <c r="AP1096" i="1" s="1"/>
  <c r="AQ1096" i="1" s="1"/>
  <c r="AO1100" i="1"/>
  <c r="AP1100" i="1" s="1"/>
  <c r="AQ1100" i="1" s="1"/>
  <c r="AO1104" i="1"/>
  <c r="AP1104" i="1" s="1"/>
  <c r="AQ1104" i="1" s="1"/>
  <c r="AO1112" i="1"/>
  <c r="G208" i="2" s="1"/>
  <c r="AO1116" i="1"/>
  <c r="AP1116" i="1" s="1"/>
  <c r="AQ1116" i="1" s="1"/>
  <c r="AO1124" i="1"/>
  <c r="AP1124" i="1" s="1"/>
  <c r="AQ1124" i="1" s="1"/>
  <c r="AO1128" i="1"/>
  <c r="AP1128" i="1" s="1"/>
  <c r="AQ1128" i="1" s="1"/>
  <c r="AO1132" i="1"/>
  <c r="AP1132" i="1" s="1"/>
  <c r="AQ1132" i="1" s="1"/>
  <c r="AO1136" i="1"/>
  <c r="AP1136" i="1" s="1"/>
  <c r="AQ1136" i="1" s="1"/>
  <c r="AO1140" i="1"/>
  <c r="AP1140" i="1" s="1"/>
  <c r="AQ1140" i="1" s="1"/>
  <c r="AO1144" i="1"/>
  <c r="AP1144" i="1" s="1"/>
  <c r="AQ1144" i="1" s="1"/>
  <c r="AO1148" i="1"/>
  <c r="AP1148" i="1" s="1"/>
  <c r="AQ1148" i="1" s="1"/>
  <c r="AO1152" i="1"/>
  <c r="AP1152" i="1" s="1"/>
  <c r="AQ1152" i="1" s="1"/>
  <c r="AO1164" i="1"/>
  <c r="AP1164" i="1" s="1"/>
  <c r="AQ1164" i="1" s="1"/>
  <c r="AO1168" i="1"/>
  <c r="AP1168" i="1" s="1"/>
  <c r="AQ1168" i="1" s="1"/>
  <c r="AO1172" i="1"/>
  <c r="AP1172" i="1" s="1"/>
  <c r="AQ1172" i="1" s="1"/>
  <c r="AO1180" i="1"/>
  <c r="AP1180" i="1" s="1"/>
  <c r="AQ1180" i="1" s="1"/>
  <c r="AO1184" i="1"/>
  <c r="AP1184" i="1" s="1"/>
  <c r="AQ1184" i="1" s="1"/>
  <c r="AO1188" i="1"/>
  <c r="AP1188" i="1" s="1"/>
  <c r="AQ1188" i="1" s="1"/>
  <c r="AO1196" i="1"/>
  <c r="AP1196" i="1" s="1"/>
  <c r="AQ1196" i="1" s="1"/>
  <c r="AO1200" i="1"/>
  <c r="AP1200" i="1" s="1"/>
  <c r="AQ1200" i="1" s="1"/>
  <c r="AO1204" i="1"/>
  <c r="AP1204" i="1" s="1"/>
  <c r="AQ1204" i="1" s="1"/>
  <c r="AO1208" i="1"/>
  <c r="AP1208" i="1" s="1"/>
  <c r="AQ1208" i="1" s="1"/>
  <c r="AO1212" i="1"/>
  <c r="AP1212" i="1" s="1"/>
  <c r="AQ1212" i="1" s="1"/>
  <c r="AO1216" i="1"/>
  <c r="AP1216" i="1" s="1"/>
  <c r="AQ1216" i="1" s="1"/>
  <c r="AO1220" i="1"/>
  <c r="AP1220" i="1" s="1"/>
  <c r="AQ1220" i="1" s="1"/>
  <c r="AO1224" i="1"/>
  <c r="AP1224" i="1" s="1"/>
  <c r="AQ1224" i="1" s="1"/>
  <c r="AO1228" i="1"/>
  <c r="AP1228" i="1" s="1"/>
  <c r="AQ1228" i="1" s="1"/>
  <c r="AO1232" i="1"/>
  <c r="AP1232" i="1" s="1"/>
  <c r="AQ1232" i="1" s="1"/>
  <c r="AO1244" i="1"/>
  <c r="AP1244" i="1" s="1"/>
  <c r="AQ1244" i="1" s="1"/>
  <c r="AO1248" i="1"/>
  <c r="AP1248" i="1" s="1"/>
  <c r="AQ1248" i="1" s="1"/>
  <c r="AO1260" i="1"/>
  <c r="AP1260" i="1" s="1"/>
  <c r="AQ1260" i="1" s="1"/>
  <c r="AO1264" i="1"/>
  <c r="AP1264" i="1" s="1"/>
  <c r="AQ1264" i="1" s="1"/>
  <c r="AO1276" i="1"/>
  <c r="AP1276" i="1" s="1"/>
  <c r="AQ1276" i="1" s="1"/>
  <c r="AO1280" i="1"/>
  <c r="AP1280" i="1" s="1"/>
  <c r="AQ1280" i="1" s="1"/>
  <c r="AO1292" i="1"/>
  <c r="AP1292" i="1" s="1"/>
  <c r="AQ1292" i="1" s="1"/>
  <c r="AO1296" i="1"/>
  <c r="AP1296" i="1" s="1"/>
  <c r="AQ1296" i="1" s="1"/>
  <c r="AO1300" i="1"/>
  <c r="AP1300" i="1" s="1"/>
  <c r="AQ1300" i="1" s="1"/>
  <c r="AO1304" i="1"/>
  <c r="AP1304" i="1" s="1"/>
  <c r="AQ1304" i="1" s="1"/>
  <c r="AO1308" i="1"/>
  <c r="AP1308" i="1" s="1"/>
  <c r="AQ1308" i="1" s="1"/>
  <c r="AO1312" i="1"/>
  <c r="AP1312" i="1" s="1"/>
  <c r="AQ1312" i="1" s="1"/>
  <c r="AO1316" i="1"/>
  <c r="AP1316" i="1" s="1"/>
  <c r="AQ1316" i="1" s="1"/>
  <c r="AO1320" i="1"/>
  <c r="AP1320" i="1" s="1"/>
  <c r="AQ1320" i="1" s="1"/>
  <c r="AO1324" i="1"/>
  <c r="AP1324" i="1" s="1"/>
  <c r="AQ1324" i="1" s="1"/>
  <c r="AO1328" i="1"/>
  <c r="AP1328" i="1" s="1"/>
  <c r="AQ1328" i="1" s="1"/>
  <c r="AO1332" i="1"/>
  <c r="AP1332" i="1" s="1"/>
  <c r="AQ1332" i="1" s="1"/>
  <c r="AO1336" i="1"/>
  <c r="AP1336" i="1" s="1"/>
  <c r="AQ1336" i="1" s="1"/>
  <c r="AO1340" i="1"/>
  <c r="AP1340" i="1" s="1"/>
  <c r="AQ1340" i="1" s="1"/>
  <c r="AO1344" i="1"/>
  <c r="AP1344" i="1" s="1"/>
  <c r="AQ1344" i="1" s="1"/>
  <c r="AO1348" i="1"/>
  <c r="AP1348" i="1" s="1"/>
  <c r="AQ1348" i="1" s="1"/>
  <c r="AO1360" i="1"/>
  <c r="AP1360" i="1" s="1"/>
  <c r="AQ1360" i="1" s="1"/>
  <c r="AO1364" i="1"/>
  <c r="AP1364" i="1" s="1"/>
  <c r="AQ1364" i="1" s="1"/>
  <c r="AO1368" i="1"/>
  <c r="AP1368" i="1" s="1"/>
  <c r="AQ1368" i="1" s="1"/>
  <c r="AO1376" i="1"/>
  <c r="AP1376" i="1" s="1"/>
  <c r="AQ1376" i="1" s="1"/>
  <c r="AO1380" i="1"/>
  <c r="AP1380" i="1" s="1"/>
  <c r="AQ1380" i="1" s="1"/>
  <c r="AO1384" i="1"/>
  <c r="AP1384" i="1" s="1"/>
  <c r="AQ1384" i="1" s="1"/>
  <c r="AO1396" i="1"/>
  <c r="AP1396" i="1" s="1"/>
  <c r="AQ1396" i="1" s="1"/>
  <c r="AO1404" i="1"/>
  <c r="AP1404" i="1" s="1"/>
  <c r="AQ1404" i="1" s="1"/>
  <c r="AO1408" i="1"/>
  <c r="AP1408" i="1" s="1"/>
  <c r="AQ1408" i="1" s="1"/>
  <c r="AO1412" i="1"/>
  <c r="AP1412" i="1" s="1"/>
  <c r="AQ1412" i="1" s="1"/>
  <c r="AO1416" i="1"/>
  <c r="AP1416" i="1" s="1"/>
  <c r="AQ1416" i="1" s="1"/>
  <c r="AO1420" i="1"/>
  <c r="AP1420" i="1" s="1"/>
  <c r="AQ1420" i="1" s="1"/>
  <c r="AO1424" i="1"/>
  <c r="AP1424" i="1" s="1"/>
  <c r="AQ1424" i="1" s="1"/>
  <c r="AO1428" i="1"/>
  <c r="AP1428" i="1" s="1"/>
  <c r="AQ1428" i="1" s="1"/>
  <c r="AO1432" i="1"/>
  <c r="AO1436" i="1"/>
  <c r="AP1436" i="1" s="1"/>
  <c r="AQ1436" i="1" s="1"/>
  <c r="AO1440" i="1"/>
  <c r="AO1456" i="1"/>
  <c r="AP1456" i="1" s="1"/>
  <c r="AQ1456" i="1" s="1"/>
  <c r="AO1464" i="1"/>
  <c r="AP1464" i="1" s="1"/>
  <c r="AQ1464" i="1" s="1"/>
  <c r="AO1468" i="1"/>
  <c r="AP1468" i="1" s="1"/>
  <c r="AQ1468" i="1" s="1"/>
  <c r="AO1480" i="1"/>
  <c r="AP1480" i="1" s="1"/>
  <c r="AQ1480" i="1" s="1"/>
  <c r="AO1484" i="1"/>
  <c r="AP1484" i="1" s="1"/>
  <c r="AQ1484" i="1" s="1"/>
  <c r="AO1496" i="1"/>
  <c r="AP1496" i="1" s="1"/>
  <c r="AQ1496" i="1" s="1"/>
  <c r="AO1508" i="1"/>
  <c r="AP1508" i="1" s="1"/>
  <c r="AQ1508" i="1" s="1"/>
  <c r="AO1520" i="1"/>
  <c r="AP1520" i="1" s="1"/>
  <c r="AQ1520" i="1" s="1"/>
  <c r="AO1524" i="1"/>
  <c r="AP1524" i="1" s="1"/>
  <c r="AQ1524" i="1" s="1"/>
  <c r="AO1528" i="1"/>
  <c r="AP1528" i="1" s="1"/>
  <c r="AQ1528" i="1" s="1"/>
  <c r="AO1536" i="1"/>
  <c r="AP1536" i="1" s="1"/>
  <c r="AQ1536" i="1" s="1"/>
  <c r="AO1544" i="1"/>
  <c r="AP1544" i="1" s="1"/>
  <c r="AQ1544" i="1" s="1"/>
  <c r="AO1548" i="1"/>
  <c r="AP1548" i="1" s="1"/>
  <c r="AQ1548" i="1" s="1"/>
  <c r="AO1552" i="1"/>
  <c r="AP1552" i="1" s="1"/>
  <c r="AQ1552" i="1" s="1"/>
  <c r="AO1556" i="1"/>
  <c r="AP1556" i="1" s="1"/>
  <c r="AQ1556" i="1" s="1"/>
  <c r="AO1560" i="1"/>
  <c r="AP1560" i="1" s="1"/>
  <c r="AQ1560" i="1" s="1"/>
  <c r="AO1564" i="1"/>
  <c r="AP1564" i="1" s="1"/>
  <c r="AQ1564" i="1" s="1"/>
  <c r="AO1568" i="1"/>
  <c r="AP1568" i="1" s="1"/>
  <c r="AQ1568" i="1" s="1"/>
  <c r="AO1572" i="1"/>
  <c r="AP1572" i="1" s="1"/>
  <c r="AQ1572" i="1" s="1"/>
  <c r="AO1576" i="1"/>
  <c r="AP1576" i="1" s="1"/>
  <c r="AQ1576" i="1" s="1"/>
  <c r="AO1580" i="1"/>
  <c r="AP1580" i="1" s="1"/>
  <c r="AQ1580" i="1" s="1"/>
  <c r="AO1600" i="1"/>
  <c r="AP1600" i="1" s="1"/>
  <c r="AQ1600" i="1" s="1"/>
  <c r="AO1604" i="1"/>
  <c r="AP1604" i="1" s="1"/>
  <c r="AQ1604" i="1" s="1"/>
  <c r="AO1608" i="1"/>
  <c r="AP1608" i="1" s="1"/>
  <c r="AQ1608" i="1" s="1"/>
  <c r="AO1612" i="1"/>
  <c r="AP1612" i="1" s="1"/>
  <c r="AQ1612" i="1" s="1"/>
  <c r="AO1616" i="1"/>
  <c r="AP1616" i="1" s="1"/>
  <c r="AQ1616" i="1" s="1"/>
  <c r="AO1624" i="1"/>
  <c r="AP1624" i="1" s="1"/>
  <c r="AQ1624" i="1" s="1"/>
  <c r="AO1628" i="1"/>
  <c r="AP1628" i="1" s="1"/>
  <c r="AQ1628" i="1" s="1"/>
  <c r="AO1644" i="1"/>
  <c r="AP1644" i="1" s="1"/>
  <c r="AQ1644" i="1" s="1"/>
  <c r="AO1652" i="1"/>
  <c r="AP1652" i="1" s="1"/>
  <c r="AQ1652" i="1" s="1"/>
  <c r="AO1656" i="1"/>
  <c r="AP1656" i="1" s="1"/>
  <c r="AQ1656" i="1" s="1"/>
  <c r="AO1660" i="1"/>
  <c r="AP1660" i="1" s="1"/>
  <c r="AQ1660" i="1" s="1"/>
  <c r="AO1664" i="1"/>
  <c r="AP1664" i="1" s="1"/>
  <c r="AQ1664" i="1" s="1"/>
  <c r="AO1676" i="1"/>
  <c r="AP1676" i="1" s="1"/>
  <c r="AQ1676" i="1" s="1"/>
  <c r="AO1688" i="1"/>
  <c r="AP1688" i="1" s="1"/>
  <c r="AQ1688" i="1" s="1"/>
  <c r="AO1692" i="1"/>
  <c r="AP1692" i="1" s="1"/>
  <c r="AQ1692" i="1" s="1"/>
  <c r="AO1716" i="1"/>
  <c r="AP1716" i="1" s="1"/>
  <c r="AQ1716" i="1" s="1"/>
  <c r="AO1720" i="1"/>
  <c r="AP1720" i="1" s="1"/>
  <c r="AQ1720" i="1" s="1"/>
  <c r="AO1724" i="1"/>
  <c r="AP1724" i="1" s="1"/>
  <c r="AQ1724" i="1" s="1"/>
  <c r="AO1740" i="1"/>
  <c r="AP1740" i="1" s="1"/>
  <c r="AQ1740" i="1" s="1"/>
  <c r="AO1744" i="1"/>
  <c r="AP1744" i="1" s="1"/>
  <c r="AQ1744" i="1" s="1"/>
  <c r="AO1748" i="1"/>
  <c r="AP1748" i="1" s="1"/>
  <c r="AQ1748" i="1" s="1"/>
  <c r="AO1752" i="1"/>
  <c r="AP1752" i="1" s="1"/>
  <c r="AQ1752" i="1" s="1"/>
  <c r="AO1756" i="1"/>
  <c r="AP1756" i="1" s="1"/>
  <c r="AQ1756" i="1" s="1"/>
  <c r="AO1760" i="1"/>
  <c r="AP1760" i="1" s="1"/>
  <c r="AQ1760" i="1" s="1"/>
  <c r="AO1764" i="1"/>
  <c r="AP1764" i="1" s="1"/>
  <c r="AQ1764" i="1" s="1"/>
  <c r="AO1768" i="1"/>
  <c r="AP1768" i="1" s="1"/>
  <c r="AQ1768" i="1" s="1"/>
  <c r="AO1772" i="1"/>
  <c r="AP1772" i="1" s="1"/>
  <c r="AQ1772" i="1" s="1"/>
  <c r="AO1780" i="1"/>
  <c r="AP1780" i="1" s="1"/>
  <c r="AQ1780" i="1" s="1"/>
  <c r="AO1784" i="1"/>
  <c r="AP1784" i="1" s="1"/>
  <c r="AQ1784" i="1" s="1"/>
  <c r="AO1804" i="1"/>
  <c r="AP1804" i="1" s="1"/>
  <c r="AQ1804" i="1" s="1"/>
  <c r="AO1808" i="1"/>
  <c r="AP1808" i="1" s="1"/>
  <c r="AQ1808" i="1" s="1"/>
  <c r="AO1812" i="1"/>
  <c r="AP1812" i="1" s="1"/>
  <c r="AQ1812" i="1" s="1"/>
  <c r="AO1816" i="1"/>
  <c r="AP1816" i="1" s="1"/>
  <c r="AQ1816" i="1" s="1"/>
  <c r="AO1820" i="1"/>
  <c r="AP1820" i="1" s="1"/>
  <c r="AQ1820" i="1" s="1"/>
  <c r="AO1824" i="1"/>
  <c r="AP1824" i="1" s="1"/>
  <c r="AQ1824" i="1" s="1"/>
  <c r="AO1828" i="1"/>
  <c r="AP1828" i="1" s="1"/>
  <c r="AQ1828" i="1" s="1"/>
  <c r="AO1832" i="1"/>
  <c r="AP1832" i="1" s="1"/>
  <c r="AQ1832" i="1" s="1"/>
  <c r="AO1836" i="1"/>
  <c r="AP1836" i="1" s="1"/>
  <c r="AQ1836" i="1" s="1"/>
  <c r="AO1840" i="1"/>
  <c r="AP1840" i="1" s="1"/>
  <c r="AQ1840" i="1" s="1"/>
  <c r="AO1844" i="1"/>
  <c r="AP1844" i="1" s="1"/>
  <c r="AQ1844" i="1" s="1"/>
  <c r="AO1848" i="1"/>
  <c r="AP1848" i="1" s="1"/>
  <c r="AQ1848" i="1" s="1"/>
  <c r="AO1852" i="1"/>
  <c r="AP1852" i="1" s="1"/>
  <c r="AQ1852" i="1" s="1"/>
  <c r="AO1856" i="1"/>
  <c r="AP1856" i="1" s="1"/>
  <c r="AQ1856" i="1" s="1"/>
  <c r="AO1860" i="1"/>
  <c r="AP1860" i="1" s="1"/>
  <c r="AQ1860" i="1" s="1"/>
  <c r="AO1864" i="1"/>
  <c r="AP1864" i="1" s="1"/>
  <c r="AQ1864" i="1" s="1"/>
  <c r="AO1868" i="1"/>
  <c r="AP1868" i="1" s="1"/>
  <c r="AQ1868" i="1" s="1"/>
  <c r="AO1884" i="1"/>
  <c r="AP1884" i="1" s="1"/>
  <c r="AQ1884" i="1" s="1"/>
  <c r="AO1888" i="1"/>
  <c r="AP1888" i="1" s="1"/>
  <c r="AQ1888" i="1" s="1"/>
  <c r="AO1896" i="1"/>
  <c r="AP1896" i="1" s="1"/>
  <c r="AQ1896" i="1" s="1"/>
  <c r="AO1904" i="1"/>
  <c r="AP1904" i="1" s="1"/>
  <c r="AQ1904" i="1" s="1"/>
  <c r="AO1908" i="1"/>
  <c r="AP1908" i="1" s="1"/>
  <c r="AQ1908" i="1" s="1"/>
  <c r="AO1912" i="1"/>
  <c r="AP1912" i="1" s="1"/>
  <c r="AQ1912" i="1" s="1"/>
  <c r="AO1916" i="1"/>
  <c r="AP1916" i="1" s="1"/>
  <c r="AQ1916" i="1" s="1"/>
  <c r="AO1920" i="1"/>
  <c r="AP1920" i="1" s="1"/>
  <c r="AQ1920" i="1" s="1"/>
  <c r="AO1924" i="1"/>
  <c r="AP1924" i="1" s="1"/>
  <c r="AQ1924" i="1" s="1"/>
  <c r="AO1928" i="1"/>
  <c r="AP1928" i="1" s="1"/>
  <c r="AQ1928" i="1" s="1"/>
  <c r="AO1932" i="1"/>
  <c r="AP1932" i="1" s="1"/>
  <c r="AQ1932" i="1" s="1"/>
  <c r="AO1940" i="1"/>
  <c r="AP1940" i="1" s="1"/>
  <c r="AQ1940" i="1" s="1"/>
  <c r="AO1952" i="1"/>
  <c r="AP1952" i="1" s="1"/>
  <c r="AQ1952" i="1" s="1"/>
  <c r="AO1960" i="1"/>
  <c r="AP1960" i="1" s="1"/>
  <c r="AQ1960" i="1" s="1"/>
  <c r="AO1964" i="1"/>
  <c r="AP1964" i="1" s="1"/>
  <c r="AQ1964" i="1" s="1"/>
  <c r="AO1968" i="1"/>
  <c r="AP1968" i="1" s="1"/>
  <c r="AQ1968" i="1" s="1"/>
  <c r="AO1972" i="1"/>
  <c r="AP1972" i="1" s="1"/>
  <c r="AQ1972" i="1" s="1"/>
  <c r="AO1976" i="1"/>
  <c r="AP1976" i="1" s="1"/>
  <c r="AQ1976" i="1" s="1"/>
  <c r="AO1980" i="1"/>
  <c r="AP1980" i="1" s="1"/>
  <c r="AQ1980" i="1" s="1"/>
  <c r="AO1984" i="1"/>
  <c r="AP1984" i="1" s="1"/>
  <c r="AQ1984" i="1" s="1"/>
  <c r="AO1988" i="1"/>
  <c r="AP1988" i="1" s="1"/>
  <c r="AQ1988" i="1" s="1"/>
  <c r="AO1992" i="1"/>
  <c r="AP1992" i="1" s="1"/>
  <c r="AQ1992" i="1" s="1"/>
  <c r="AO1996" i="1"/>
  <c r="AP1996" i="1" s="1"/>
  <c r="AQ1996" i="1" s="1"/>
  <c r="AO2004" i="1"/>
  <c r="AP2004" i="1" s="1"/>
  <c r="AQ2004" i="1" s="1"/>
  <c r="AO2008" i="1"/>
  <c r="AP2008" i="1" s="1"/>
  <c r="AQ2008" i="1" s="1"/>
  <c r="AO2012" i="1"/>
  <c r="AP2012" i="1" s="1"/>
  <c r="AQ2012" i="1" s="1"/>
  <c r="AO1613" i="1"/>
  <c r="AP1613" i="1" s="1"/>
  <c r="AQ1613" i="1" s="1"/>
  <c r="AO1617" i="1"/>
  <c r="AP1617" i="1" s="1"/>
  <c r="AQ1617" i="1" s="1"/>
  <c r="AO1621" i="1"/>
  <c r="AP1621" i="1" s="1"/>
  <c r="AQ1621" i="1" s="1"/>
  <c r="AO1625" i="1"/>
  <c r="AP1625" i="1" s="1"/>
  <c r="AQ1625" i="1" s="1"/>
  <c r="AO1629" i="1"/>
  <c r="AP1629" i="1" s="1"/>
  <c r="AQ1629" i="1" s="1"/>
  <c r="AO1633" i="1"/>
  <c r="AP1633" i="1" s="1"/>
  <c r="AQ1633" i="1" s="1"/>
  <c r="AO1637" i="1"/>
  <c r="AP1637" i="1" s="1"/>
  <c r="AQ1637" i="1" s="1"/>
  <c r="AO1641" i="1"/>
  <c r="AP1641" i="1" s="1"/>
  <c r="AQ1641" i="1" s="1"/>
  <c r="AO1645" i="1"/>
  <c r="AP1645" i="1" s="1"/>
  <c r="AQ1645" i="1" s="1"/>
  <c r="AO1649" i="1"/>
  <c r="AP1649" i="1" s="1"/>
  <c r="AQ1649" i="1" s="1"/>
  <c r="AO1653" i="1"/>
  <c r="AP1653" i="1" s="1"/>
  <c r="AQ1653" i="1" s="1"/>
  <c r="AO1657" i="1"/>
  <c r="AP1657" i="1" s="1"/>
  <c r="AQ1657" i="1" s="1"/>
  <c r="AO1661" i="1"/>
  <c r="AP1661" i="1" s="1"/>
  <c r="AQ1661" i="1" s="1"/>
  <c r="AO1665" i="1"/>
  <c r="AP1665" i="1" s="1"/>
  <c r="AQ1665" i="1" s="1"/>
  <c r="AO1669" i="1"/>
  <c r="AO1673" i="1"/>
  <c r="AP1673" i="1" s="1"/>
  <c r="AQ1673" i="1" s="1"/>
  <c r="AO1677" i="1"/>
  <c r="AP1677" i="1" s="1"/>
  <c r="AQ1677" i="1" s="1"/>
  <c r="AO1681" i="1"/>
  <c r="AO1685" i="1"/>
  <c r="AP1685" i="1" s="1"/>
  <c r="AQ1685" i="1" s="1"/>
  <c r="AO1689" i="1"/>
  <c r="AP1689" i="1" s="1"/>
  <c r="AQ1689" i="1" s="1"/>
  <c r="AO1693" i="1"/>
  <c r="AP1693" i="1" s="1"/>
  <c r="AQ1693" i="1" s="1"/>
  <c r="AO1697" i="1"/>
  <c r="AP1697" i="1" s="1"/>
  <c r="AQ1697" i="1" s="1"/>
  <c r="AO1701" i="1"/>
  <c r="AP1701" i="1" s="1"/>
  <c r="AQ1701" i="1" s="1"/>
  <c r="AO1705" i="1"/>
  <c r="AP1705" i="1" s="1"/>
  <c r="AQ1705" i="1" s="1"/>
  <c r="AO1709" i="1"/>
  <c r="AP1709" i="1" s="1"/>
  <c r="AQ1709" i="1" s="1"/>
  <c r="AO1713" i="1"/>
  <c r="AP1713" i="1" s="1"/>
  <c r="AQ1713" i="1" s="1"/>
  <c r="AO1717" i="1"/>
  <c r="AP1717" i="1" s="1"/>
  <c r="AQ1717" i="1" s="1"/>
  <c r="AO1721" i="1"/>
  <c r="AP1721" i="1" s="1"/>
  <c r="AQ1721" i="1" s="1"/>
  <c r="AO1725" i="1"/>
  <c r="AP1725" i="1" s="1"/>
  <c r="AQ1725" i="1" s="1"/>
  <c r="AO1729" i="1"/>
  <c r="AP1729" i="1" s="1"/>
  <c r="AQ1729" i="1" s="1"/>
  <c r="AO1733" i="1"/>
  <c r="AP1733" i="1" s="1"/>
  <c r="AQ1733" i="1" s="1"/>
  <c r="AO1737" i="1"/>
  <c r="AP1737" i="1" s="1"/>
  <c r="AQ1737" i="1" s="1"/>
  <c r="AO1741" i="1"/>
  <c r="AP1741" i="1" s="1"/>
  <c r="AQ1741" i="1" s="1"/>
  <c r="AO1745" i="1"/>
  <c r="AP1745" i="1" s="1"/>
  <c r="AQ1745" i="1" s="1"/>
  <c r="AO1749" i="1"/>
  <c r="AP1749" i="1" s="1"/>
  <c r="AQ1749" i="1" s="1"/>
  <c r="AO1753" i="1"/>
  <c r="AP1753" i="1" s="1"/>
  <c r="AQ1753" i="1" s="1"/>
  <c r="AO1757" i="1"/>
  <c r="AP1757" i="1" s="1"/>
  <c r="AQ1757" i="1" s="1"/>
  <c r="AO1761" i="1"/>
  <c r="AP1761" i="1" s="1"/>
  <c r="AQ1761" i="1" s="1"/>
  <c r="AO1765" i="1"/>
  <c r="AP1765" i="1" s="1"/>
  <c r="AQ1765" i="1" s="1"/>
  <c r="AO1769" i="1"/>
  <c r="AP1769" i="1" s="1"/>
  <c r="AQ1769" i="1" s="1"/>
  <c r="AO1773" i="1"/>
  <c r="AP1773" i="1" s="1"/>
  <c r="AQ1773" i="1" s="1"/>
  <c r="AO1777" i="1"/>
  <c r="AP1777" i="1" s="1"/>
  <c r="AQ1777" i="1" s="1"/>
  <c r="AO1781" i="1"/>
  <c r="AP1781" i="1" s="1"/>
  <c r="AQ1781" i="1" s="1"/>
  <c r="AO1785" i="1"/>
  <c r="AP1785" i="1" s="1"/>
  <c r="AQ1785" i="1" s="1"/>
  <c r="AO1789" i="1"/>
  <c r="AP1789" i="1" s="1"/>
  <c r="AQ1789" i="1" s="1"/>
  <c r="AO1793" i="1"/>
  <c r="AP1793" i="1" s="1"/>
  <c r="AQ1793" i="1" s="1"/>
  <c r="AO1797" i="1"/>
  <c r="AP1797" i="1" s="1"/>
  <c r="AQ1797" i="1" s="1"/>
  <c r="AO1801" i="1"/>
  <c r="AP1801" i="1" s="1"/>
  <c r="AQ1801" i="1" s="1"/>
  <c r="AO1805" i="1"/>
  <c r="AP1805" i="1" s="1"/>
  <c r="AQ1805" i="1" s="1"/>
  <c r="AO1809" i="1"/>
  <c r="AP1809" i="1" s="1"/>
  <c r="AQ1809" i="1" s="1"/>
  <c r="AO1813" i="1"/>
  <c r="AP1813" i="1" s="1"/>
  <c r="AQ1813" i="1" s="1"/>
  <c r="AO1817" i="1"/>
  <c r="AP1817" i="1" s="1"/>
  <c r="AQ1817" i="1" s="1"/>
  <c r="AO1821" i="1"/>
  <c r="AP1821" i="1" s="1"/>
  <c r="AQ1821" i="1" s="1"/>
  <c r="AO1825" i="1"/>
  <c r="AP1825" i="1" s="1"/>
  <c r="AQ1825" i="1" s="1"/>
  <c r="AO1829" i="1"/>
  <c r="AP1829" i="1" s="1"/>
  <c r="AQ1829" i="1" s="1"/>
  <c r="AO1833" i="1"/>
  <c r="AP1833" i="1" s="1"/>
  <c r="AQ1833" i="1" s="1"/>
  <c r="AO1837" i="1"/>
  <c r="AP1837" i="1" s="1"/>
  <c r="AQ1837" i="1" s="1"/>
  <c r="AO1841" i="1"/>
  <c r="AP1841" i="1" s="1"/>
  <c r="AQ1841" i="1" s="1"/>
  <c r="AO1845" i="1"/>
  <c r="AP1845" i="1" s="1"/>
  <c r="AQ1845" i="1" s="1"/>
  <c r="AO1849" i="1"/>
  <c r="AP1849" i="1" s="1"/>
  <c r="AQ1849" i="1" s="1"/>
  <c r="AO1853" i="1"/>
  <c r="AP1853" i="1" s="1"/>
  <c r="AQ1853" i="1" s="1"/>
  <c r="AO1857" i="1"/>
  <c r="AP1857" i="1" s="1"/>
  <c r="AQ1857" i="1" s="1"/>
  <c r="AO1861" i="1"/>
  <c r="AP1861" i="1" s="1"/>
  <c r="AQ1861" i="1" s="1"/>
  <c r="AO1865" i="1"/>
  <c r="AP1865" i="1" s="1"/>
  <c r="AQ1865" i="1" s="1"/>
  <c r="AO1869" i="1"/>
  <c r="AP1869" i="1" s="1"/>
  <c r="AQ1869" i="1" s="1"/>
  <c r="AO1873" i="1"/>
  <c r="AP1873" i="1" s="1"/>
  <c r="AQ1873" i="1" s="1"/>
  <c r="AO1877" i="1"/>
  <c r="AP1877" i="1" s="1"/>
  <c r="AQ1877" i="1" s="1"/>
  <c r="AO1881" i="1"/>
  <c r="AP1881" i="1" s="1"/>
  <c r="AQ1881" i="1" s="1"/>
  <c r="AO1885" i="1"/>
  <c r="AP1885" i="1" s="1"/>
  <c r="AQ1885" i="1" s="1"/>
  <c r="AO1889" i="1"/>
  <c r="AP1889" i="1" s="1"/>
  <c r="AQ1889" i="1" s="1"/>
  <c r="AO1893" i="1"/>
  <c r="AP1893" i="1" s="1"/>
  <c r="AQ1893" i="1" s="1"/>
  <c r="AO1897" i="1"/>
  <c r="AP1897" i="1" s="1"/>
  <c r="AQ1897" i="1" s="1"/>
  <c r="AO1901" i="1"/>
  <c r="AP1901" i="1" s="1"/>
  <c r="AQ1901" i="1" s="1"/>
  <c r="AO1905" i="1"/>
  <c r="AP1905" i="1" s="1"/>
  <c r="AQ1905" i="1" s="1"/>
  <c r="AO1909" i="1"/>
  <c r="AP1909" i="1" s="1"/>
  <c r="AQ1909" i="1" s="1"/>
  <c r="AO1913" i="1"/>
  <c r="AP1913" i="1" s="1"/>
  <c r="AQ1913" i="1" s="1"/>
  <c r="AO1917" i="1"/>
  <c r="AP1917" i="1" s="1"/>
  <c r="AQ1917" i="1" s="1"/>
  <c r="AO1921" i="1"/>
  <c r="AP1921" i="1" s="1"/>
  <c r="AQ1921" i="1" s="1"/>
  <c r="AO1925" i="1"/>
  <c r="AP1925" i="1" s="1"/>
  <c r="AQ1925" i="1" s="1"/>
  <c r="AO1929" i="1"/>
  <c r="AP1929" i="1" s="1"/>
  <c r="AQ1929" i="1" s="1"/>
  <c r="AO1933" i="1"/>
  <c r="AP1933" i="1" s="1"/>
  <c r="AQ1933" i="1" s="1"/>
  <c r="AO1937" i="1"/>
  <c r="AP1937" i="1" s="1"/>
  <c r="AQ1937" i="1" s="1"/>
  <c r="AO1941" i="1"/>
  <c r="AP1941" i="1" s="1"/>
  <c r="AQ1941" i="1" s="1"/>
  <c r="AO1945" i="1"/>
  <c r="AP1945" i="1" s="1"/>
  <c r="AQ1945" i="1" s="1"/>
  <c r="AO1949" i="1"/>
  <c r="AO2016" i="1"/>
  <c r="AP2016" i="1" s="1"/>
  <c r="AQ2016" i="1" s="1"/>
  <c r="AO2020" i="1"/>
  <c r="AP2020" i="1" s="1"/>
  <c r="AQ2020" i="1" s="1"/>
  <c r="AO2024" i="1"/>
  <c r="AP2024" i="1" s="1"/>
  <c r="AQ2024" i="1" s="1"/>
  <c r="AO2028" i="1"/>
  <c r="AP2028" i="1" s="1"/>
  <c r="AQ2028" i="1" s="1"/>
  <c r="AO2032" i="1"/>
  <c r="AP2032" i="1" s="1"/>
  <c r="AQ2032" i="1" s="1"/>
  <c r="AO2040" i="1"/>
  <c r="AP2040" i="1" s="1"/>
  <c r="AQ2040" i="1" s="1"/>
  <c r="AO2044" i="1"/>
  <c r="AP2044" i="1" s="1"/>
  <c r="AQ2044" i="1" s="1"/>
  <c r="AO2048" i="1"/>
  <c r="AP2048" i="1" s="1"/>
  <c r="AQ2048" i="1" s="1"/>
  <c r="AO2052" i="1"/>
  <c r="AP2052" i="1" s="1"/>
  <c r="AQ2052" i="1" s="1"/>
  <c r="AO2056" i="1"/>
  <c r="AP2056" i="1" s="1"/>
  <c r="AQ2056" i="1" s="1"/>
  <c r="AO2060" i="1"/>
  <c r="AP2060" i="1" s="1"/>
  <c r="AQ2060" i="1" s="1"/>
  <c r="AO2064" i="1"/>
  <c r="AP2064" i="1" s="1"/>
  <c r="AQ2064" i="1" s="1"/>
  <c r="AO2076" i="1"/>
  <c r="AP2076" i="1" s="1"/>
  <c r="AQ2076" i="1" s="1"/>
  <c r="AO2080" i="1"/>
  <c r="AP2080" i="1" s="1"/>
  <c r="AQ2080" i="1" s="1"/>
  <c r="AO2084" i="1"/>
  <c r="AP2084" i="1" s="1"/>
  <c r="AQ2084" i="1" s="1"/>
  <c r="AO2088" i="1"/>
  <c r="AP2088" i="1" s="1"/>
  <c r="AQ2088" i="1" s="1"/>
  <c r="AO2096" i="1"/>
  <c r="AP2096" i="1" s="1"/>
  <c r="AQ2096" i="1" s="1"/>
  <c r="AO2100" i="1"/>
  <c r="AP2100" i="1" s="1"/>
  <c r="AQ2100" i="1" s="1"/>
  <c r="AO2104" i="1"/>
  <c r="AP2104" i="1" s="1"/>
  <c r="AQ2104" i="1" s="1"/>
  <c r="AO2108" i="1"/>
  <c r="AP2108" i="1" s="1"/>
  <c r="AQ2108" i="1" s="1"/>
  <c r="AO2124" i="1"/>
  <c r="AP2124" i="1" s="1"/>
  <c r="AQ2124" i="1" s="1"/>
  <c r="AO2128" i="1"/>
  <c r="AP2128" i="1" s="1"/>
  <c r="AQ2128" i="1" s="1"/>
  <c r="AO2132" i="1"/>
  <c r="AP2132" i="1" s="1"/>
  <c r="AQ2132" i="1" s="1"/>
  <c r="AO2136" i="1"/>
  <c r="AP2136" i="1" s="1"/>
  <c r="AQ2136" i="1" s="1"/>
  <c r="AO2140" i="1"/>
  <c r="AP2140" i="1" s="1"/>
  <c r="AQ2140" i="1" s="1"/>
  <c r="AO2144" i="1"/>
  <c r="AP2144" i="1" s="1"/>
  <c r="AQ2144" i="1" s="1"/>
  <c r="AO2152" i="1"/>
  <c r="AP2152" i="1" s="1"/>
  <c r="AQ2152" i="1" s="1"/>
  <c r="AO2156" i="1"/>
  <c r="AP2156" i="1" s="1"/>
  <c r="AQ2156" i="1" s="1"/>
  <c r="AO2160" i="1"/>
  <c r="AP2160" i="1" s="1"/>
  <c r="AQ2160" i="1" s="1"/>
  <c r="AO2172" i="1"/>
  <c r="AP2172" i="1" s="1"/>
  <c r="AQ2172" i="1" s="1"/>
  <c r="AO2176" i="1"/>
  <c r="AP2176" i="1" s="1"/>
  <c r="AQ2176" i="1" s="1"/>
  <c r="AO2180" i="1"/>
  <c r="AP2180" i="1" s="1"/>
  <c r="AQ2180" i="1" s="1"/>
  <c r="AO2184" i="1"/>
  <c r="AP2184" i="1" s="1"/>
  <c r="AQ2184" i="1" s="1"/>
  <c r="AO2188" i="1"/>
  <c r="AP2188" i="1" s="1"/>
  <c r="AQ2188" i="1" s="1"/>
  <c r="AO2192" i="1"/>
  <c r="AP2192" i="1" s="1"/>
  <c r="AQ2192" i="1" s="1"/>
  <c r="AO2196" i="1"/>
  <c r="AP2196" i="1" s="1"/>
  <c r="AQ2196" i="1" s="1"/>
  <c r="AO2200" i="1"/>
  <c r="AP2200" i="1" s="1"/>
  <c r="AQ2200" i="1" s="1"/>
  <c r="AO2204" i="1"/>
  <c r="AP2204" i="1" s="1"/>
  <c r="AQ2204" i="1" s="1"/>
  <c r="AO2208" i="1"/>
  <c r="AP2208" i="1" s="1"/>
  <c r="AQ2208" i="1" s="1"/>
  <c r="AO2212" i="1"/>
  <c r="AP2212" i="1" s="1"/>
  <c r="AQ2212" i="1" s="1"/>
  <c r="AO2216" i="1"/>
  <c r="AP2216" i="1" s="1"/>
  <c r="AQ2216" i="1" s="1"/>
  <c r="AO2220" i="1"/>
  <c r="AP2220" i="1" s="1"/>
  <c r="AQ2220" i="1" s="1"/>
  <c r="AO2224" i="1"/>
  <c r="AP2224" i="1" s="1"/>
  <c r="AQ2224" i="1" s="1"/>
  <c r="AO2228" i="1"/>
  <c r="AP2228" i="1" s="1"/>
  <c r="AQ2228" i="1" s="1"/>
  <c r="AO2232" i="1"/>
  <c r="AP2232" i="1" s="1"/>
  <c r="AQ2232" i="1" s="1"/>
  <c r="AO2240" i="1"/>
  <c r="AP2240" i="1" s="1"/>
  <c r="AQ2240" i="1" s="1"/>
  <c r="AO2248" i="1"/>
  <c r="AP2248" i="1" s="1"/>
  <c r="AQ2248" i="1" s="1"/>
  <c r="AO2252" i="1"/>
  <c r="AP2252" i="1" s="1"/>
  <c r="AQ2252" i="1" s="1"/>
  <c r="AO2256" i="1"/>
  <c r="AP2256" i="1" s="1"/>
  <c r="AQ2256" i="1" s="1"/>
  <c r="AO2260" i="1"/>
  <c r="AO2268" i="1"/>
  <c r="AP2268" i="1" s="1"/>
  <c r="AQ2268" i="1" s="1"/>
  <c r="AO2272" i="1"/>
  <c r="AP2272" i="1" s="1"/>
  <c r="AQ2272" i="1" s="1"/>
  <c r="AO2280" i="1"/>
  <c r="AP2280" i="1" s="1"/>
  <c r="AQ2280" i="1" s="1"/>
  <c r="AO2284" i="1"/>
  <c r="AP2284" i="1" s="1"/>
  <c r="AQ2284" i="1" s="1"/>
  <c r="AO2288" i="1"/>
  <c r="AP2288" i="1" s="1"/>
  <c r="AQ2288" i="1" s="1"/>
  <c r="AO2292" i="1"/>
  <c r="AP2292" i="1" s="1"/>
  <c r="AQ2292" i="1" s="1"/>
  <c r="AO2296" i="1"/>
  <c r="AP2296" i="1" s="1"/>
  <c r="AQ2296" i="1" s="1"/>
  <c r="AO2300" i="1"/>
  <c r="AP2300" i="1" s="1"/>
  <c r="AQ2300" i="1" s="1"/>
  <c r="AO2308" i="1"/>
  <c r="AP2308" i="1" s="1"/>
  <c r="AQ2308" i="1" s="1"/>
  <c r="AO2312" i="1"/>
  <c r="AP2312" i="1" s="1"/>
  <c r="AQ2312" i="1" s="1"/>
  <c r="AO2316" i="1"/>
  <c r="AP2316" i="1" s="1"/>
  <c r="AQ2316" i="1" s="1"/>
  <c r="AO2320" i="1"/>
  <c r="AP2320" i="1" s="1"/>
  <c r="AQ2320" i="1" s="1"/>
  <c r="AO2324" i="1"/>
  <c r="AP2324" i="1" s="1"/>
  <c r="AQ2324" i="1" s="1"/>
  <c r="AO2328" i="1"/>
  <c r="AP2328" i="1" s="1"/>
  <c r="AQ2328" i="1" s="1"/>
  <c r="AO2332" i="1"/>
  <c r="AP2332" i="1" s="1"/>
  <c r="AQ2332" i="1" s="1"/>
  <c r="AO2336" i="1"/>
  <c r="AP2336" i="1" s="1"/>
  <c r="AQ2336" i="1" s="1"/>
  <c r="AO2344" i="1"/>
  <c r="AP2344" i="1" s="1"/>
  <c r="AQ2344" i="1" s="1"/>
  <c r="AO2348" i="1"/>
  <c r="AP2348" i="1" s="1"/>
  <c r="AQ2348" i="1" s="1"/>
  <c r="AO2352" i="1"/>
  <c r="AP2352" i="1" s="1"/>
  <c r="AQ2352" i="1" s="1"/>
  <c r="AO2356" i="1"/>
  <c r="AP2356" i="1" s="1"/>
  <c r="AQ2356" i="1" s="1"/>
  <c r="AO2360" i="1"/>
  <c r="AP2360" i="1" s="1"/>
  <c r="AQ2360" i="1" s="1"/>
  <c r="AO2364" i="1"/>
  <c r="AP2364" i="1" s="1"/>
  <c r="AQ2364" i="1" s="1"/>
  <c r="AO2368" i="1"/>
  <c r="AP2368" i="1" s="1"/>
  <c r="AQ2368" i="1" s="1"/>
  <c r="AO2372" i="1"/>
  <c r="AP2372" i="1" s="1"/>
  <c r="AQ2372" i="1" s="1"/>
  <c r="AO2376" i="1"/>
  <c r="AP2376" i="1" s="1"/>
  <c r="AQ2376" i="1" s="1"/>
  <c r="AO2380" i="1"/>
  <c r="AP2380" i="1" s="1"/>
  <c r="AQ2380" i="1" s="1"/>
  <c r="AO2388" i="1"/>
  <c r="AP2388" i="1" s="1"/>
  <c r="AQ2388" i="1" s="1"/>
  <c r="AO2400" i="1"/>
  <c r="AP2400" i="1" s="1"/>
  <c r="AQ2400" i="1" s="1"/>
  <c r="AO2408" i="1"/>
  <c r="AP2408" i="1" s="1"/>
  <c r="AQ2408" i="1" s="1"/>
  <c r="AO2412" i="1"/>
  <c r="AP2412" i="1" s="1"/>
  <c r="AQ2412" i="1" s="1"/>
  <c r="AO2416" i="1"/>
  <c r="AP2416" i="1" s="1"/>
  <c r="AQ2416" i="1" s="1"/>
  <c r="AO2420" i="1"/>
  <c r="AO2428" i="1"/>
  <c r="AP2428" i="1" s="1"/>
  <c r="AQ2428" i="1" s="1"/>
  <c r="AO2432" i="1"/>
  <c r="AP2432" i="1" s="1"/>
  <c r="AQ2432" i="1" s="1"/>
  <c r="AO2436" i="1"/>
  <c r="AP2436" i="1" s="1"/>
  <c r="AQ2436" i="1" s="1"/>
  <c r="AO2444" i="1"/>
  <c r="AP2444" i="1" s="1"/>
  <c r="AQ2444" i="1" s="1"/>
  <c r="AO2448" i="1"/>
  <c r="AP2448" i="1" s="1"/>
  <c r="AQ2448" i="1" s="1"/>
  <c r="AO2452" i="1"/>
  <c r="AO2456" i="1"/>
  <c r="AP2456" i="1" s="1"/>
  <c r="AQ2456" i="1" s="1"/>
  <c r="AO2460" i="1"/>
  <c r="AP2460" i="1" s="1"/>
  <c r="AQ2460" i="1" s="1"/>
  <c r="AO2464" i="1"/>
  <c r="AP2464" i="1" s="1"/>
  <c r="AQ2464" i="1" s="1"/>
  <c r="AO2468" i="1"/>
  <c r="AP2468" i="1" s="1"/>
  <c r="AQ2468" i="1" s="1"/>
  <c r="AO2472" i="1"/>
  <c r="AP2472" i="1" s="1"/>
  <c r="AQ2472" i="1" s="1"/>
  <c r="AO2476" i="1"/>
  <c r="AP2476" i="1" s="1"/>
  <c r="AQ2476" i="1" s="1"/>
  <c r="AO2480" i="1"/>
  <c r="AP2480" i="1" s="1"/>
  <c r="AQ2480" i="1" s="1"/>
  <c r="AO2484" i="1"/>
  <c r="AP2484" i="1" s="1"/>
  <c r="AQ2484" i="1" s="1"/>
  <c r="AO2488" i="1"/>
  <c r="AP2488" i="1" s="1"/>
  <c r="AQ2488" i="1" s="1"/>
  <c r="AO2492" i="1"/>
  <c r="AP2492" i="1" s="1"/>
  <c r="AQ2492" i="1" s="1"/>
  <c r="AO2496" i="1"/>
  <c r="AP2496" i="1" s="1"/>
  <c r="AQ2496" i="1" s="1"/>
  <c r="AO2504" i="1"/>
  <c r="AP2504" i="1" s="1"/>
  <c r="AQ2504" i="1" s="1"/>
  <c r="AO2516" i="1"/>
  <c r="AP2516" i="1" s="1"/>
  <c r="AQ2516" i="1" s="1"/>
  <c r="AO2520" i="1"/>
  <c r="AP2520" i="1" s="1"/>
  <c r="AQ2520" i="1" s="1"/>
  <c r="AO2524" i="1"/>
  <c r="AP2524" i="1" s="1"/>
  <c r="AQ2524" i="1" s="1"/>
  <c r="AO2528" i="1"/>
  <c r="AP2528" i="1" s="1"/>
  <c r="AQ2528" i="1" s="1"/>
  <c r="AO2548" i="1"/>
  <c r="AP2548" i="1" s="1"/>
  <c r="AQ2548" i="1" s="1"/>
  <c r="AO2552" i="1"/>
  <c r="AP2552" i="1" s="1"/>
  <c r="AQ2552" i="1" s="1"/>
  <c r="AO2556" i="1"/>
  <c r="AP2556" i="1" s="1"/>
  <c r="AQ2556" i="1" s="1"/>
  <c r="AO2560" i="1"/>
  <c r="AP2560" i="1" s="1"/>
  <c r="AQ2560" i="1" s="1"/>
  <c r="AO2564" i="1"/>
  <c r="AP2564" i="1" s="1"/>
  <c r="AQ2564" i="1" s="1"/>
  <c r="AO2568" i="1"/>
  <c r="AP2568" i="1" s="1"/>
  <c r="AQ2568" i="1" s="1"/>
  <c r="AO2580" i="1"/>
  <c r="AP2580" i="1" s="1"/>
  <c r="AQ2580" i="1" s="1"/>
  <c r="AO2584" i="1"/>
  <c r="AP2584" i="1" s="1"/>
  <c r="AQ2584" i="1" s="1"/>
  <c r="AO2588" i="1"/>
  <c r="AP2588" i="1" s="1"/>
  <c r="AQ2588" i="1" s="1"/>
  <c r="AO2596" i="1"/>
  <c r="AP2596" i="1" s="1"/>
  <c r="AQ2596" i="1" s="1"/>
  <c r="AO2600" i="1"/>
  <c r="AP2600" i="1" s="1"/>
  <c r="AQ2600" i="1" s="1"/>
  <c r="AO2604" i="1"/>
  <c r="AP2604" i="1" s="1"/>
  <c r="AQ2604" i="1" s="1"/>
  <c r="AO2608" i="1"/>
  <c r="AP2608" i="1" s="1"/>
  <c r="AQ2608" i="1" s="1"/>
  <c r="AO2612" i="1"/>
  <c r="AO2616" i="1"/>
  <c r="AP2616" i="1" s="1"/>
  <c r="AQ2616" i="1" s="1"/>
  <c r="AO2620" i="1"/>
  <c r="AP2620" i="1" s="1"/>
  <c r="AQ2620" i="1" s="1"/>
  <c r="AO2624" i="1"/>
  <c r="AP2624" i="1" s="1"/>
  <c r="AQ2624" i="1" s="1"/>
  <c r="AO2628" i="1"/>
  <c r="AP2628" i="1" s="1"/>
  <c r="AQ2628" i="1" s="1"/>
  <c r="AO2632" i="1"/>
  <c r="AP2632" i="1" s="1"/>
  <c r="AQ2632" i="1" s="1"/>
  <c r="AO2636" i="1"/>
  <c r="AP2636" i="1" s="1"/>
  <c r="AQ2636" i="1" s="1"/>
  <c r="AO2640" i="1"/>
  <c r="AP2640" i="1" s="1"/>
  <c r="AQ2640" i="1" s="1"/>
  <c r="AO2644" i="1"/>
  <c r="AP2644" i="1" s="1"/>
  <c r="AQ2644" i="1" s="1"/>
  <c r="AO2648" i="1"/>
  <c r="AP2648" i="1" s="1"/>
  <c r="AQ2648" i="1" s="1"/>
  <c r="AO2652" i="1"/>
  <c r="AP2652" i="1" s="1"/>
  <c r="AQ2652" i="1" s="1"/>
  <c r="AO2656" i="1"/>
  <c r="AP2656" i="1" s="1"/>
  <c r="AQ2656" i="1" s="1"/>
  <c r="AO2664" i="1"/>
  <c r="AP2664" i="1" s="1"/>
  <c r="AQ2664" i="1" s="1"/>
  <c r="AO2668" i="1"/>
  <c r="AP2668" i="1" s="1"/>
  <c r="AQ2668" i="1" s="1"/>
  <c r="AO2672" i="1"/>
  <c r="AP2672" i="1" s="1"/>
  <c r="AQ2672" i="1" s="1"/>
  <c r="AO2676" i="1"/>
  <c r="AP2676" i="1" s="1"/>
  <c r="AQ2676" i="1" s="1"/>
  <c r="AO2680" i="1"/>
  <c r="AP2680" i="1" s="1"/>
  <c r="AQ2680" i="1" s="1"/>
  <c r="AO2684" i="1"/>
  <c r="AP2684" i="1" s="1"/>
  <c r="AQ2684" i="1" s="1"/>
  <c r="AO2688" i="1"/>
  <c r="AP2688" i="1" s="1"/>
  <c r="AQ2688" i="1" s="1"/>
  <c r="AO2696" i="1"/>
  <c r="AP2696" i="1" s="1"/>
  <c r="AQ2696" i="1" s="1"/>
  <c r="AO2700" i="1"/>
  <c r="AP2700" i="1" s="1"/>
  <c r="AQ2700" i="1" s="1"/>
  <c r="AO2704" i="1"/>
  <c r="AP2704" i="1" s="1"/>
  <c r="AQ2704" i="1" s="1"/>
  <c r="AO2708" i="1"/>
  <c r="AP2708" i="1" s="1"/>
  <c r="AQ2708" i="1" s="1"/>
  <c r="AO2712" i="1"/>
  <c r="AP2712" i="1" s="1"/>
  <c r="AQ2712" i="1" s="1"/>
  <c r="AO2716" i="1"/>
  <c r="AP2716" i="1" s="1"/>
  <c r="AQ2716" i="1" s="1"/>
  <c r="AO2720" i="1"/>
  <c r="AP2720" i="1" s="1"/>
  <c r="AQ2720" i="1" s="1"/>
  <c r="AO2724" i="1"/>
  <c r="AP2724" i="1" s="1"/>
  <c r="AQ2724" i="1" s="1"/>
  <c r="AO2728" i="1"/>
  <c r="AP2728" i="1" s="1"/>
  <c r="AQ2728" i="1" s="1"/>
  <c r="AO2732" i="1"/>
  <c r="AP2732" i="1" s="1"/>
  <c r="AQ2732" i="1" s="1"/>
  <c r="AO2736" i="1"/>
  <c r="AP2736" i="1" s="1"/>
  <c r="AQ2736" i="1" s="1"/>
  <c r="AO2744" i="1"/>
  <c r="AP2744" i="1" s="1"/>
  <c r="AQ2744" i="1" s="1"/>
  <c r="AO2748" i="1"/>
  <c r="AP2748" i="1" s="1"/>
  <c r="AQ2748" i="1" s="1"/>
  <c r="AO2752" i="1"/>
  <c r="AP2752" i="1" s="1"/>
  <c r="AQ2752" i="1" s="1"/>
  <c r="AO2756" i="1"/>
  <c r="AP2756" i="1" s="1"/>
  <c r="AQ2756" i="1" s="1"/>
  <c r="AO2764" i="1"/>
  <c r="AP2764" i="1" s="1"/>
  <c r="AQ2764" i="1" s="1"/>
  <c r="AO2768" i="1"/>
  <c r="AP2768" i="1" s="1"/>
  <c r="AQ2768" i="1" s="1"/>
  <c r="AO2772" i="1"/>
  <c r="AP2772" i="1" s="1"/>
  <c r="AQ2772" i="1" s="1"/>
  <c r="AO2776" i="1"/>
  <c r="AP2776" i="1" s="1"/>
  <c r="AQ2776" i="1" s="1"/>
  <c r="AO2780" i="1"/>
  <c r="AP2780" i="1" s="1"/>
  <c r="AQ2780" i="1" s="1"/>
  <c r="AO2784" i="1"/>
  <c r="AP2784" i="1" s="1"/>
  <c r="AQ2784" i="1" s="1"/>
  <c r="AO2788" i="1"/>
  <c r="AP2788" i="1" s="1"/>
  <c r="AQ2788" i="1" s="1"/>
  <c r="AO2792" i="1"/>
  <c r="AP2792" i="1" s="1"/>
  <c r="AQ2792" i="1" s="1"/>
  <c r="AO2796" i="1"/>
  <c r="AP2796" i="1" s="1"/>
  <c r="AQ2796" i="1" s="1"/>
  <c r="AO2800" i="1"/>
  <c r="AP2800" i="1" s="1"/>
  <c r="AQ2800" i="1" s="1"/>
  <c r="AO2808" i="1"/>
  <c r="AP2808" i="1" s="1"/>
  <c r="AQ2808" i="1" s="1"/>
  <c r="AO2812" i="1"/>
  <c r="AP2812" i="1" s="1"/>
  <c r="AQ2812" i="1" s="1"/>
  <c r="AO2816" i="1"/>
  <c r="AO2820" i="1"/>
  <c r="AP2820" i="1" s="1"/>
  <c r="AQ2820" i="1" s="1"/>
  <c r="AO2824" i="1"/>
  <c r="AP2824" i="1" s="1"/>
  <c r="AQ2824" i="1" s="1"/>
  <c r="AO2828" i="1"/>
  <c r="AP2828" i="1" s="1"/>
  <c r="AQ2828" i="1" s="1"/>
  <c r="AO2832" i="1"/>
  <c r="AO2836" i="1"/>
  <c r="AP2836" i="1" s="1"/>
  <c r="AQ2836" i="1" s="1"/>
  <c r="AO2840" i="1"/>
  <c r="AP2840" i="1" s="1"/>
  <c r="AQ2840" i="1" s="1"/>
  <c r="AO2844" i="1"/>
  <c r="AP2844" i="1" s="1"/>
  <c r="AQ2844" i="1" s="1"/>
  <c r="AO2848" i="1"/>
  <c r="AP2848" i="1" s="1"/>
  <c r="AQ2848" i="1" s="1"/>
  <c r="AO2852" i="1"/>
  <c r="AP2852" i="1" s="1"/>
  <c r="AQ2852" i="1" s="1"/>
  <c r="AO2856" i="1"/>
  <c r="AP2856" i="1" s="1"/>
  <c r="AQ2856" i="1" s="1"/>
  <c r="AO2860" i="1"/>
  <c r="AP2860" i="1" s="1"/>
  <c r="AQ2860" i="1" s="1"/>
  <c r="AO2864" i="1"/>
  <c r="AP2864" i="1" s="1"/>
  <c r="AQ2864" i="1" s="1"/>
  <c r="AO2868" i="1"/>
  <c r="AP2868" i="1" s="1"/>
  <c r="AQ2868" i="1" s="1"/>
  <c r="AO2872" i="1"/>
  <c r="AP2872" i="1" s="1"/>
  <c r="AQ2872" i="1" s="1"/>
  <c r="AO2880" i="1"/>
  <c r="AP2880" i="1" s="1"/>
  <c r="AQ2880" i="1" s="1"/>
  <c r="AO2884" i="1"/>
  <c r="AP2884" i="1" s="1"/>
  <c r="AQ2884" i="1" s="1"/>
  <c r="AO2888" i="1"/>
  <c r="AP2888" i="1" s="1"/>
  <c r="AQ2888" i="1" s="1"/>
  <c r="AO2892" i="1"/>
  <c r="AP2892" i="1" s="1"/>
  <c r="AQ2892" i="1" s="1"/>
  <c r="AO2896" i="1"/>
  <c r="AP2896" i="1" s="1"/>
  <c r="AQ2896" i="1" s="1"/>
  <c r="AO2900" i="1"/>
  <c r="AP2900" i="1" s="1"/>
  <c r="AQ2900" i="1" s="1"/>
  <c r="AO2904" i="1"/>
  <c r="AP2904" i="1" s="1"/>
  <c r="AQ2904" i="1" s="1"/>
  <c r="AO2908" i="1"/>
  <c r="AP2908" i="1" s="1"/>
  <c r="AQ2908" i="1" s="1"/>
  <c r="AO2912" i="1"/>
  <c r="AP2912" i="1" s="1"/>
  <c r="AQ2912" i="1" s="1"/>
  <c r="AO2916" i="1"/>
  <c r="AP2916" i="1" s="1"/>
  <c r="AQ2916" i="1" s="1"/>
  <c r="AO2920" i="1"/>
  <c r="AP2920" i="1" s="1"/>
  <c r="AQ2920" i="1" s="1"/>
  <c r="AO2924" i="1"/>
  <c r="AP2924" i="1" s="1"/>
  <c r="AQ2924" i="1" s="1"/>
  <c r="AO2928" i="1"/>
  <c r="AP2928" i="1" s="1"/>
  <c r="AQ2928" i="1" s="1"/>
  <c r="AO2952" i="1"/>
  <c r="AP2952" i="1" s="1"/>
  <c r="AQ2952" i="1" s="1"/>
  <c r="AO2956" i="1"/>
  <c r="AP2956" i="1" s="1"/>
  <c r="AQ2956" i="1" s="1"/>
  <c r="AO2960" i="1"/>
  <c r="AP2960" i="1" s="1"/>
  <c r="AQ2960" i="1" s="1"/>
  <c r="AO2964" i="1"/>
  <c r="AP2964" i="1" s="1"/>
  <c r="AQ2964" i="1" s="1"/>
  <c r="AO2968" i="1"/>
  <c r="AP2968" i="1" s="1"/>
  <c r="AQ2968" i="1" s="1"/>
  <c r="AO2972" i="1"/>
  <c r="AP2972" i="1" s="1"/>
  <c r="AQ2972" i="1" s="1"/>
  <c r="AO2984" i="1"/>
  <c r="AP2984" i="1" s="1"/>
  <c r="AQ2984" i="1" s="1"/>
  <c r="AO2988" i="1"/>
  <c r="AP2988" i="1" s="1"/>
  <c r="AQ2988" i="1" s="1"/>
  <c r="AO2992" i="1"/>
  <c r="AP2992" i="1" s="1"/>
  <c r="AQ2992" i="1" s="1"/>
  <c r="AO2996" i="1"/>
  <c r="AP2996" i="1" s="1"/>
  <c r="AQ2996" i="1" s="1"/>
  <c r="AO3000" i="1"/>
  <c r="AP3000" i="1" s="1"/>
  <c r="AQ3000" i="1" s="1"/>
  <c r="AO3004" i="1"/>
  <c r="AO3008" i="1"/>
  <c r="AO3012" i="1"/>
  <c r="AP3012" i="1" s="1"/>
  <c r="AQ3012" i="1" s="1"/>
  <c r="AO3016" i="1"/>
  <c r="AP3016" i="1" s="1"/>
  <c r="AQ3016" i="1" s="1"/>
  <c r="AO3020" i="1"/>
  <c r="AO3024" i="1"/>
  <c r="AP3024" i="1" s="1"/>
  <c r="AQ3024" i="1" s="1"/>
  <c r="AO3028" i="1"/>
  <c r="AP3028" i="1" s="1"/>
  <c r="AQ3028" i="1" s="1"/>
  <c r="AO3036" i="1"/>
  <c r="AP3036" i="1" s="1"/>
  <c r="AQ3036" i="1" s="1"/>
  <c r="AO3040" i="1"/>
  <c r="AP3040" i="1" s="1"/>
  <c r="AQ3040" i="1" s="1"/>
  <c r="AO3048" i="1"/>
  <c r="AP3048" i="1" s="1"/>
  <c r="AQ3048" i="1" s="1"/>
  <c r="AO3052" i="1"/>
  <c r="AP3052" i="1" s="1"/>
  <c r="AQ3052" i="1" s="1"/>
  <c r="AO3056" i="1"/>
  <c r="AP3056" i="1" s="1"/>
  <c r="AQ3056" i="1" s="1"/>
  <c r="AO3060" i="1"/>
  <c r="AP3060" i="1" s="1"/>
  <c r="AQ3060" i="1" s="1"/>
  <c r="AO3064" i="1"/>
  <c r="AP3064" i="1" s="1"/>
  <c r="AQ3064" i="1" s="1"/>
  <c r="AO3072" i="1"/>
  <c r="AP3072" i="1" s="1"/>
  <c r="AQ3072" i="1" s="1"/>
  <c r="AO3076" i="1"/>
  <c r="AP3076" i="1" s="1"/>
  <c r="AQ3076" i="1" s="1"/>
  <c r="AO3080" i="1"/>
  <c r="AP3080" i="1" s="1"/>
  <c r="AQ3080" i="1" s="1"/>
  <c r="AO3084" i="1"/>
  <c r="AP3084" i="1" s="1"/>
  <c r="AQ3084" i="1" s="1"/>
  <c r="AO3088" i="1"/>
  <c r="AP3088" i="1" s="1"/>
  <c r="AQ3088" i="1" s="1"/>
  <c r="AO3092" i="1"/>
  <c r="AP3092" i="1" s="1"/>
  <c r="AQ3092" i="1" s="1"/>
  <c r="AO3096" i="1"/>
  <c r="AP3096" i="1" s="1"/>
  <c r="AQ3096" i="1" s="1"/>
  <c r="AO3100" i="1"/>
  <c r="AP3100" i="1" s="1"/>
  <c r="AQ3100" i="1" s="1"/>
  <c r="AO3104" i="1"/>
  <c r="AP3104" i="1" s="1"/>
  <c r="AQ3104" i="1" s="1"/>
  <c r="AO3108" i="1"/>
  <c r="AP3108" i="1" s="1"/>
  <c r="AQ3108" i="1" s="1"/>
  <c r="AO3112" i="1"/>
  <c r="AP3112" i="1" s="1"/>
  <c r="AQ3112" i="1" s="1"/>
  <c r="AO3116" i="1"/>
  <c r="AP3116" i="1" s="1"/>
  <c r="AQ3116" i="1" s="1"/>
  <c r="AO3120" i="1"/>
  <c r="AP3120" i="1" s="1"/>
  <c r="AQ3120" i="1" s="1"/>
  <c r="AO3124" i="1"/>
  <c r="AP3124" i="1" s="1"/>
  <c r="AQ3124" i="1" s="1"/>
  <c r="AO3128" i="1"/>
  <c r="AP3128" i="1" s="1"/>
  <c r="AQ3128" i="1" s="1"/>
  <c r="AO3132" i="1"/>
  <c r="AP3132" i="1" s="1"/>
  <c r="AQ3132" i="1" s="1"/>
  <c r="AO3140" i="1"/>
  <c r="AO3144" i="1"/>
  <c r="AP3144" i="1" s="1"/>
  <c r="AQ3144" i="1" s="1"/>
  <c r="AO3148" i="1"/>
  <c r="AP3148" i="1" s="1"/>
  <c r="AQ3148" i="1" s="1"/>
  <c r="AO3152" i="1"/>
  <c r="AO3156" i="1"/>
  <c r="AP3156" i="1" s="1"/>
  <c r="AQ3156" i="1" s="1"/>
  <c r="AO3160" i="1"/>
  <c r="AP3160" i="1" s="1"/>
  <c r="AQ3160" i="1" s="1"/>
  <c r="AO3164" i="1"/>
  <c r="AP3164" i="1" s="1"/>
  <c r="AQ3164" i="1" s="1"/>
  <c r="AO3168" i="1"/>
  <c r="AP3168" i="1" s="1"/>
  <c r="AQ3168" i="1" s="1"/>
  <c r="AO3172" i="1"/>
  <c r="AP3172" i="1" s="1"/>
  <c r="AQ3172" i="1" s="1"/>
  <c r="AO3176" i="1"/>
  <c r="AP3176" i="1" s="1"/>
  <c r="AQ3176" i="1" s="1"/>
  <c r="AO3180" i="1"/>
  <c r="AP3180" i="1" s="1"/>
  <c r="AQ3180" i="1" s="1"/>
  <c r="AO3184" i="1"/>
  <c r="AP3184" i="1" s="1"/>
  <c r="AQ3184" i="1" s="1"/>
  <c r="AO3188" i="1"/>
  <c r="AP3188" i="1" s="1"/>
  <c r="AQ3188" i="1" s="1"/>
  <c r="AO3192" i="1"/>
  <c r="AP3192" i="1" s="1"/>
  <c r="AQ3192" i="1" s="1"/>
  <c r="AO3196" i="1"/>
  <c r="AP3196" i="1" s="1"/>
  <c r="AQ3196" i="1" s="1"/>
  <c r="AO3200" i="1"/>
  <c r="AP3200" i="1" s="1"/>
  <c r="AQ3200" i="1" s="1"/>
  <c r="AO3204" i="1"/>
  <c r="AP3204" i="1" s="1"/>
  <c r="AQ3204" i="1" s="1"/>
  <c r="AO3208" i="1"/>
  <c r="AP3208" i="1" s="1"/>
  <c r="AQ3208" i="1" s="1"/>
  <c r="AO3212" i="1"/>
  <c r="AP3212" i="1" s="1"/>
  <c r="AQ3212" i="1" s="1"/>
  <c r="AO3216" i="1"/>
  <c r="AP3216" i="1" s="1"/>
  <c r="AQ3216" i="1" s="1"/>
  <c r="AO3220" i="1"/>
  <c r="AP3220" i="1" s="1"/>
  <c r="AQ3220" i="1" s="1"/>
  <c r="AO3224" i="1"/>
  <c r="AP3224" i="1" s="1"/>
  <c r="AQ3224" i="1" s="1"/>
  <c r="AO3228" i="1"/>
  <c r="AP3228" i="1" s="1"/>
  <c r="AQ3228" i="1" s="1"/>
  <c r="AO3232" i="1"/>
  <c r="AP3232" i="1" s="1"/>
  <c r="AQ3232" i="1" s="1"/>
  <c r="AO3236" i="1"/>
  <c r="AP3236" i="1" s="1"/>
  <c r="AQ3236" i="1" s="1"/>
  <c r="AO3240" i="1"/>
  <c r="AP3240" i="1" s="1"/>
  <c r="AQ3240" i="1" s="1"/>
  <c r="AO3244" i="1"/>
  <c r="AP3244" i="1" s="1"/>
  <c r="AQ3244" i="1" s="1"/>
  <c r="AO3248" i="1"/>
  <c r="AP3248" i="1" s="1"/>
  <c r="AQ3248" i="1" s="1"/>
  <c r="AO3252" i="1"/>
  <c r="AP3252" i="1" s="1"/>
  <c r="AQ3252" i="1" s="1"/>
  <c r="AO3256" i="1"/>
  <c r="AP3256" i="1" s="1"/>
  <c r="AQ3256" i="1" s="1"/>
  <c r="AO3260" i="1"/>
  <c r="AP3260" i="1" s="1"/>
  <c r="AQ3260" i="1" s="1"/>
  <c r="AO3264" i="1"/>
  <c r="AP3264" i="1" s="1"/>
  <c r="AQ3264" i="1" s="1"/>
  <c r="AO3268" i="1"/>
  <c r="AP3268" i="1" s="1"/>
  <c r="AQ3268" i="1" s="1"/>
  <c r="AO3272" i="1"/>
  <c r="AP3272" i="1" s="1"/>
  <c r="AQ3272" i="1" s="1"/>
  <c r="AO3276" i="1"/>
  <c r="AP3276" i="1" s="1"/>
  <c r="AQ3276" i="1" s="1"/>
  <c r="AO3280" i="1"/>
  <c r="AP3280" i="1" s="1"/>
  <c r="AQ3280" i="1" s="1"/>
  <c r="AO3284" i="1"/>
  <c r="AP3284" i="1" s="1"/>
  <c r="AQ3284" i="1" s="1"/>
  <c r="AO3288" i="1"/>
  <c r="AP3288" i="1" s="1"/>
  <c r="AQ3288" i="1" s="1"/>
  <c r="AO3292" i="1"/>
  <c r="AP3292" i="1" s="1"/>
  <c r="AQ3292" i="1" s="1"/>
  <c r="AO3296" i="1"/>
  <c r="AP3296" i="1" s="1"/>
  <c r="AQ3296" i="1" s="1"/>
  <c r="AO3300" i="1"/>
  <c r="AP3300" i="1" s="1"/>
  <c r="AQ3300" i="1" s="1"/>
  <c r="AO3304" i="1"/>
  <c r="AP3304" i="1" s="1"/>
  <c r="AQ3304" i="1" s="1"/>
  <c r="AO3308" i="1"/>
  <c r="AP3308" i="1" s="1"/>
  <c r="AQ3308" i="1" s="1"/>
  <c r="AO3312" i="1"/>
  <c r="AP3312" i="1" s="1"/>
  <c r="AQ3312" i="1" s="1"/>
  <c r="AO3316" i="1"/>
  <c r="AP3316" i="1" s="1"/>
  <c r="AQ3316" i="1" s="1"/>
  <c r="AO3320" i="1"/>
  <c r="AP3320" i="1" s="1"/>
  <c r="AQ3320" i="1" s="1"/>
  <c r="AO3324" i="1"/>
  <c r="AP3324" i="1" s="1"/>
  <c r="AQ3324" i="1" s="1"/>
  <c r="AO3328" i="1"/>
  <c r="AP3328" i="1" s="1"/>
  <c r="AQ3328" i="1" s="1"/>
  <c r="AO3332" i="1"/>
  <c r="AP3332" i="1" s="1"/>
  <c r="AQ3332" i="1" s="1"/>
  <c r="AO3336" i="1"/>
  <c r="AP3336" i="1" s="1"/>
  <c r="AQ3336" i="1" s="1"/>
  <c r="AO3340" i="1"/>
  <c r="AP3340" i="1" s="1"/>
  <c r="AQ3340" i="1" s="1"/>
  <c r="AO3344" i="1"/>
  <c r="AP3344" i="1" s="1"/>
  <c r="AQ3344" i="1" s="1"/>
  <c r="AO3348" i="1"/>
  <c r="AP3348" i="1" s="1"/>
  <c r="AQ3348" i="1" s="1"/>
  <c r="AO3352" i="1"/>
  <c r="AP3352" i="1" s="1"/>
  <c r="AQ3352" i="1" s="1"/>
  <c r="AO3356" i="1"/>
  <c r="AP3356" i="1" s="1"/>
  <c r="AQ3356" i="1" s="1"/>
  <c r="AO3360" i="1"/>
  <c r="AP3360" i="1" s="1"/>
  <c r="AQ3360" i="1" s="1"/>
  <c r="AO3364" i="1"/>
  <c r="AP3364" i="1" s="1"/>
  <c r="AQ3364" i="1" s="1"/>
  <c r="AO3368" i="1"/>
  <c r="AP3368" i="1" s="1"/>
  <c r="AQ3368" i="1" s="1"/>
  <c r="AO3372" i="1"/>
  <c r="AP3372" i="1" s="1"/>
  <c r="AQ3372" i="1" s="1"/>
  <c r="AO3376" i="1"/>
  <c r="AP3376" i="1" s="1"/>
  <c r="AQ3376" i="1" s="1"/>
  <c r="AO3380" i="1"/>
  <c r="AP3380" i="1" s="1"/>
  <c r="AQ3380" i="1" s="1"/>
  <c r="AO3384" i="1"/>
  <c r="AP3384" i="1" s="1"/>
  <c r="AQ3384" i="1" s="1"/>
  <c r="AO3388" i="1"/>
  <c r="AP3388" i="1" s="1"/>
  <c r="AQ3388" i="1" s="1"/>
  <c r="AO3392" i="1"/>
  <c r="AP3392" i="1" s="1"/>
  <c r="AQ3392" i="1" s="1"/>
  <c r="AO3396" i="1"/>
  <c r="AP3396" i="1" s="1"/>
  <c r="AQ3396" i="1" s="1"/>
  <c r="AO3400" i="1"/>
  <c r="AP3400" i="1" s="1"/>
  <c r="AQ3400" i="1" s="1"/>
  <c r="AO3404" i="1"/>
  <c r="AP3404" i="1" s="1"/>
  <c r="AQ3404" i="1" s="1"/>
  <c r="AO3408" i="1"/>
  <c r="AP3408" i="1" s="1"/>
  <c r="AQ3408" i="1" s="1"/>
  <c r="AO3412" i="1"/>
  <c r="AP3412" i="1" s="1"/>
  <c r="AQ3412" i="1" s="1"/>
  <c r="AO3416" i="1"/>
  <c r="AP3416" i="1" s="1"/>
  <c r="AQ3416" i="1" s="1"/>
  <c r="AO3420" i="1"/>
  <c r="AP3420" i="1" s="1"/>
  <c r="AQ3420" i="1" s="1"/>
  <c r="AO3424" i="1"/>
  <c r="AP3424" i="1" s="1"/>
  <c r="AQ3424" i="1" s="1"/>
  <c r="AO3428" i="1"/>
  <c r="AP3428" i="1" s="1"/>
  <c r="AQ3428" i="1" s="1"/>
  <c r="AO3432" i="1"/>
  <c r="AP3432" i="1" s="1"/>
  <c r="AQ3432" i="1" s="1"/>
  <c r="AO3436" i="1"/>
  <c r="AP3436" i="1" s="1"/>
  <c r="AQ3436" i="1" s="1"/>
  <c r="AO3440" i="1"/>
  <c r="AP3440" i="1" s="1"/>
  <c r="AQ3440" i="1" s="1"/>
  <c r="AO3444" i="1"/>
  <c r="AP3444" i="1" s="1"/>
  <c r="AQ3444" i="1" s="1"/>
  <c r="AO3448" i="1"/>
  <c r="AP3448" i="1" s="1"/>
  <c r="AQ3448" i="1" s="1"/>
  <c r="AO3452" i="1"/>
  <c r="AP3452" i="1" s="1"/>
  <c r="AQ3452" i="1" s="1"/>
  <c r="AO3456" i="1"/>
  <c r="AP3456" i="1" s="1"/>
  <c r="AQ3456" i="1" s="1"/>
  <c r="AO3460" i="1"/>
  <c r="AP3460" i="1" s="1"/>
  <c r="AQ3460" i="1" s="1"/>
  <c r="AO3464" i="1"/>
  <c r="AP3464" i="1" s="1"/>
  <c r="AQ3464" i="1" s="1"/>
  <c r="AO3468" i="1"/>
  <c r="AP3468" i="1" s="1"/>
  <c r="AQ3468" i="1" s="1"/>
  <c r="AO3472" i="1"/>
  <c r="AP3472" i="1" s="1"/>
  <c r="AQ3472" i="1" s="1"/>
  <c r="AO3476" i="1"/>
  <c r="AP3476" i="1" s="1"/>
  <c r="AQ3476" i="1" s="1"/>
  <c r="AO3480" i="1"/>
  <c r="AP3480" i="1" s="1"/>
  <c r="AQ3480" i="1" s="1"/>
  <c r="AO3484" i="1"/>
  <c r="AP3484" i="1" s="1"/>
  <c r="AQ3484" i="1" s="1"/>
  <c r="AO3488" i="1"/>
  <c r="AP3488" i="1" s="1"/>
  <c r="AQ3488" i="1" s="1"/>
  <c r="AO3492" i="1"/>
  <c r="AP3492" i="1" s="1"/>
  <c r="AQ3492" i="1" s="1"/>
  <c r="AO3496" i="1"/>
  <c r="AP3496" i="1" s="1"/>
  <c r="AQ3496" i="1" s="1"/>
  <c r="AO3500" i="1"/>
  <c r="AP3500" i="1" s="1"/>
  <c r="AQ3500" i="1" s="1"/>
  <c r="AO3504" i="1"/>
  <c r="AP3504" i="1" s="1"/>
  <c r="AQ3504" i="1" s="1"/>
  <c r="AO3508" i="1"/>
  <c r="AP3508" i="1" s="1"/>
  <c r="AQ3508" i="1" s="1"/>
  <c r="AO3512" i="1"/>
  <c r="AP3512" i="1" s="1"/>
  <c r="AQ3512" i="1" s="1"/>
  <c r="AO3516" i="1"/>
  <c r="AP3516" i="1" s="1"/>
  <c r="AQ3516" i="1" s="1"/>
  <c r="AO3520" i="1"/>
  <c r="AP3520" i="1" s="1"/>
  <c r="AQ3520" i="1" s="1"/>
  <c r="AO3524" i="1"/>
  <c r="AP3524" i="1" s="1"/>
  <c r="AQ3524" i="1" s="1"/>
  <c r="AO3528" i="1"/>
  <c r="AP3528" i="1" s="1"/>
  <c r="AQ3528" i="1" s="1"/>
  <c r="AO3532" i="1"/>
  <c r="AP3532" i="1" s="1"/>
  <c r="AQ3532" i="1" s="1"/>
  <c r="AO3536" i="1"/>
  <c r="AP3536" i="1" s="1"/>
  <c r="AQ3536" i="1" s="1"/>
  <c r="AO3540" i="1"/>
  <c r="AP3540" i="1" s="1"/>
  <c r="AQ3540" i="1" s="1"/>
  <c r="AO3544" i="1"/>
  <c r="AP3544" i="1" s="1"/>
  <c r="AQ3544" i="1" s="1"/>
  <c r="AO3548" i="1"/>
  <c r="AP3548" i="1" s="1"/>
  <c r="AQ3548" i="1" s="1"/>
  <c r="AO3552" i="1"/>
  <c r="AP3552" i="1" s="1"/>
  <c r="AQ3552" i="1" s="1"/>
  <c r="AO3556" i="1"/>
  <c r="AP3556" i="1" s="1"/>
  <c r="AQ3556" i="1" s="1"/>
  <c r="AO3560" i="1"/>
  <c r="AP3560" i="1" s="1"/>
  <c r="AQ3560" i="1" s="1"/>
  <c r="AO3564" i="1"/>
  <c r="AP3564" i="1" s="1"/>
  <c r="AQ3564" i="1" s="1"/>
  <c r="AO3568" i="1"/>
  <c r="AP3568" i="1" s="1"/>
  <c r="AQ3568" i="1" s="1"/>
  <c r="AO3572" i="1"/>
  <c r="AP3572" i="1" s="1"/>
  <c r="AQ3572" i="1" s="1"/>
  <c r="AO3576" i="1"/>
  <c r="AP3576" i="1" s="1"/>
  <c r="AQ3576" i="1" s="1"/>
  <c r="AO3580" i="1"/>
  <c r="AP3580" i="1" s="1"/>
  <c r="AQ3580" i="1" s="1"/>
  <c r="AO3584" i="1"/>
  <c r="AP3584" i="1" s="1"/>
  <c r="AQ3584" i="1" s="1"/>
  <c r="AO3588" i="1"/>
  <c r="AP3588" i="1" s="1"/>
  <c r="AQ3588" i="1" s="1"/>
  <c r="AO3592" i="1"/>
  <c r="AP3592" i="1" s="1"/>
  <c r="AQ3592" i="1" s="1"/>
  <c r="AO3596" i="1"/>
  <c r="AP3596" i="1" s="1"/>
  <c r="AQ3596" i="1" s="1"/>
  <c r="AO3600" i="1"/>
  <c r="AP3600" i="1" s="1"/>
  <c r="AQ3600" i="1" s="1"/>
  <c r="AO3604" i="1"/>
  <c r="AP3604" i="1" s="1"/>
  <c r="AQ3604" i="1" s="1"/>
  <c r="AO3608" i="1"/>
  <c r="AP3608" i="1" s="1"/>
  <c r="AQ3608" i="1" s="1"/>
  <c r="AO3612" i="1"/>
  <c r="AP3612" i="1" s="1"/>
  <c r="AQ3612" i="1" s="1"/>
  <c r="AO3616" i="1"/>
  <c r="AP3616" i="1" s="1"/>
  <c r="AQ3616" i="1" s="1"/>
  <c r="AO3620" i="1"/>
  <c r="AP3620" i="1" s="1"/>
  <c r="AQ3620" i="1" s="1"/>
  <c r="AO3624" i="1"/>
  <c r="AP3624" i="1" s="1"/>
  <c r="AQ3624" i="1" s="1"/>
  <c r="AO3628" i="1"/>
  <c r="AP3628" i="1" s="1"/>
  <c r="AQ3628" i="1" s="1"/>
  <c r="AO3632" i="1"/>
  <c r="AP3632" i="1" s="1"/>
  <c r="AQ3632" i="1" s="1"/>
  <c r="AO3636" i="1"/>
  <c r="AP3636" i="1" s="1"/>
  <c r="AQ3636" i="1" s="1"/>
  <c r="AO3640" i="1"/>
  <c r="AP3640" i="1" s="1"/>
  <c r="AQ3640" i="1" s="1"/>
  <c r="AO3644" i="1"/>
  <c r="AP3644" i="1" s="1"/>
  <c r="AQ3644" i="1" s="1"/>
  <c r="AO3648" i="1"/>
  <c r="AP3648" i="1" s="1"/>
  <c r="AQ3648" i="1" s="1"/>
  <c r="AO3652" i="1"/>
  <c r="AP3652" i="1" s="1"/>
  <c r="AQ3652" i="1" s="1"/>
  <c r="AO3656" i="1"/>
  <c r="AP3656" i="1" s="1"/>
  <c r="AQ3656" i="1" s="1"/>
  <c r="AO3660" i="1"/>
  <c r="AP3660" i="1" s="1"/>
  <c r="AQ3660" i="1" s="1"/>
  <c r="AO3664" i="1"/>
  <c r="AP3664" i="1" s="1"/>
  <c r="AQ3664" i="1" s="1"/>
  <c r="AO3668" i="1"/>
  <c r="AP3668" i="1" s="1"/>
  <c r="AQ3668" i="1" s="1"/>
  <c r="AO3672" i="1"/>
  <c r="AP3672" i="1" s="1"/>
  <c r="AQ3672" i="1" s="1"/>
  <c r="AO3676" i="1"/>
  <c r="AP3676" i="1" s="1"/>
  <c r="AQ3676" i="1" s="1"/>
  <c r="AO3680" i="1"/>
  <c r="AP3680" i="1" s="1"/>
  <c r="AQ3680" i="1" s="1"/>
  <c r="AO3684" i="1"/>
  <c r="AP3684" i="1" s="1"/>
  <c r="AQ3684" i="1" s="1"/>
  <c r="AO3688" i="1"/>
  <c r="AP3688" i="1" s="1"/>
  <c r="AQ3688" i="1" s="1"/>
  <c r="AO3692" i="1"/>
  <c r="AP3692" i="1" s="1"/>
  <c r="AQ3692" i="1" s="1"/>
  <c r="AO3696" i="1"/>
  <c r="AP3696" i="1" s="1"/>
  <c r="AQ3696" i="1" s="1"/>
  <c r="AO3700" i="1"/>
  <c r="AP3700" i="1" s="1"/>
  <c r="AQ3700" i="1" s="1"/>
  <c r="AO3704" i="1"/>
  <c r="AP3704" i="1" s="1"/>
  <c r="AQ3704" i="1" s="1"/>
  <c r="AO3708" i="1"/>
  <c r="AP3708" i="1" s="1"/>
  <c r="AQ3708" i="1" s="1"/>
  <c r="AO3712" i="1"/>
  <c r="AP3712" i="1" s="1"/>
  <c r="AQ3712" i="1" s="1"/>
  <c r="AO3716" i="1"/>
  <c r="AP3716" i="1" s="1"/>
  <c r="AQ3716" i="1" s="1"/>
  <c r="AO3720" i="1"/>
  <c r="AP3720" i="1" s="1"/>
  <c r="AQ3720" i="1" s="1"/>
  <c r="AO3724" i="1"/>
  <c r="AP3724" i="1" s="1"/>
  <c r="AQ3724" i="1" s="1"/>
  <c r="AO3728" i="1"/>
  <c r="AP3728" i="1" s="1"/>
  <c r="AQ3728" i="1" s="1"/>
  <c r="AO3732" i="1"/>
  <c r="AP3732" i="1" s="1"/>
  <c r="AQ3732" i="1" s="1"/>
  <c r="AO3736" i="1"/>
  <c r="AP3736" i="1" s="1"/>
  <c r="AQ3736" i="1" s="1"/>
  <c r="AO3740" i="1"/>
  <c r="AP3740" i="1" s="1"/>
  <c r="AQ3740" i="1" s="1"/>
  <c r="AO3744" i="1"/>
  <c r="AP3744" i="1" s="1"/>
  <c r="AQ3744" i="1" s="1"/>
  <c r="AO3748" i="1"/>
  <c r="AP3748" i="1" s="1"/>
  <c r="AQ3748" i="1" s="1"/>
  <c r="AO3752" i="1"/>
  <c r="AP3752" i="1" s="1"/>
  <c r="AQ3752" i="1" s="1"/>
  <c r="AO3756" i="1"/>
  <c r="AP3756" i="1" s="1"/>
  <c r="AQ3756" i="1" s="1"/>
  <c r="AO3760" i="1"/>
  <c r="AP3760" i="1" s="1"/>
  <c r="AQ3760" i="1" s="1"/>
  <c r="AO3764" i="1"/>
  <c r="AP3764" i="1" s="1"/>
  <c r="AQ3764" i="1" s="1"/>
  <c r="AO3768" i="1"/>
  <c r="AP3768" i="1" s="1"/>
  <c r="AQ3768" i="1" s="1"/>
  <c r="AO3772" i="1"/>
  <c r="AP3772" i="1" s="1"/>
  <c r="AQ3772" i="1" s="1"/>
  <c r="AO3776" i="1"/>
  <c r="AP3776" i="1" s="1"/>
  <c r="AQ3776" i="1" s="1"/>
  <c r="AO3780" i="1"/>
  <c r="AP3780" i="1" s="1"/>
  <c r="AQ3780" i="1" s="1"/>
  <c r="AO3784" i="1"/>
  <c r="AP3784" i="1" s="1"/>
  <c r="AQ3784" i="1" s="1"/>
  <c r="AO3788" i="1"/>
  <c r="AP3788" i="1" s="1"/>
  <c r="AQ3788" i="1" s="1"/>
  <c r="AO3792" i="1"/>
  <c r="AP3792" i="1" s="1"/>
  <c r="AQ3792" i="1" s="1"/>
  <c r="AO3796" i="1"/>
  <c r="AP3796" i="1" s="1"/>
  <c r="AQ3796" i="1" s="1"/>
  <c r="AO3800" i="1"/>
  <c r="AP3800" i="1" s="1"/>
  <c r="AQ3800" i="1" s="1"/>
  <c r="AO3804" i="1"/>
  <c r="AP3804" i="1" s="1"/>
  <c r="AQ3804" i="1" s="1"/>
  <c r="AO3808" i="1"/>
  <c r="AP3808" i="1" s="1"/>
  <c r="AQ3808" i="1" s="1"/>
  <c r="AO3812" i="1"/>
  <c r="AP3812" i="1" s="1"/>
  <c r="AQ3812" i="1" s="1"/>
  <c r="AO3816" i="1"/>
  <c r="AP3816" i="1" s="1"/>
  <c r="AQ3816" i="1" s="1"/>
  <c r="AO3820" i="1"/>
  <c r="AP3820" i="1" s="1"/>
  <c r="AQ3820" i="1" s="1"/>
  <c r="AO3824" i="1"/>
  <c r="AP3824" i="1" s="1"/>
  <c r="AQ3824" i="1" s="1"/>
  <c r="AO3828" i="1"/>
  <c r="AP3828" i="1" s="1"/>
  <c r="AQ3828" i="1" s="1"/>
  <c r="AO3832" i="1"/>
  <c r="AP3832" i="1" s="1"/>
  <c r="AQ3832" i="1" s="1"/>
  <c r="AO3836" i="1"/>
  <c r="AP3836" i="1" s="1"/>
  <c r="AQ3836" i="1" s="1"/>
  <c r="AO3840" i="1"/>
  <c r="AP3840" i="1" s="1"/>
  <c r="AQ3840" i="1" s="1"/>
  <c r="AO3844" i="1"/>
  <c r="AP3844" i="1" s="1"/>
  <c r="AQ3844" i="1" s="1"/>
  <c r="AO3848" i="1"/>
  <c r="AP3848" i="1" s="1"/>
  <c r="AQ3848" i="1" s="1"/>
  <c r="AO3852" i="1"/>
  <c r="AP3852" i="1" s="1"/>
  <c r="AQ3852" i="1" s="1"/>
  <c r="AO3856" i="1"/>
  <c r="AP3856" i="1" s="1"/>
  <c r="AQ3856" i="1" s="1"/>
  <c r="AO3860" i="1"/>
  <c r="AP3860" i="1" s="1"/>
  <c r="AQ3860" i="1" s="1"/>
  <c r="AO3864" i="1"/>
  <c r="AP3864" i="1" s="1"/>
  <c r="AQ3864" i="1" s="1"/>
  <c r="AO3868" i="1"/>
  <c r="AP3868" i="1" s="1"/>
  <c r="AQ3868" i="1" s="1"/>
  <c r="AO3872" i="1"/>
  <c r="AP3872" i="1" s="1"/>
  <c r="AQ3872" i="1" s="1"/>
  <c r="AO3876" i="1"/>
  <c r="AP3876" i="1" s="1"/>
  <c r="AQ3876" i="1" s="1"/>
  <c r="AO3880" i="1"/>
  <c r="AP3880" i="1" s="1"/>
  <c r="AQ3880" i="1" s="1"/>
  <c r="AO3884" i="1"/>
  <c r="AP3884" i="1" s="1"/>
  <c r="AQ3884" i="1" s="1"/>
  <c r="AO3888" i="1"/>
  <c r="AP3888" i="1" s="1"/>
  <c r="AQ3888" i="1" s="1"/>
  <c r="AO3892" i="1"/>
  <c r="AP3892" i="1" s="1"/>
  <c r="AQ3892" i="1" s="1"/>
  <c r="AO3896" i="1"/>
  <c r="AP3896" i="1" s="1"/>
  <c r="AQ3896" i="1" s="1"/>
  <c r="AO3900" i="1"/>
  <c r="AP3900" i="1" s="1"/>
  <c r="AQ3900" i="1" s="1"/>
  <c r="AO3904" i="1"/>
  <c r="AP3904" i="1" s="1"/>
  <c r="AQ3904" i="1" s="1"/>
  <c r="AO3908" i="1"/>
  <c r="AP3908" i="1" s="1"/>
  <c r="AQ3908" i="1" s="1"/>
  <c r="AO3912" i="1"/>
  <c r="AP3912" i="1" s="1"/>
  <c r="AQ3912" i="1" s="1"/>
  <c r="AO3916" i="1"/>
  <c r="AP3916" i="1" s="1"/>
  <c r="AQ3916" i="1" s="1"/>
  <c r="AO3920" i="1"/>
  <c r="AP3920" i="1" s="1"/>
  <c r="AQ3920" i="1" s="1"/>
  <c r="AO3924" i="1"/>
  <c r="AP3924" i="1" s="1"/>
  <c r="AQ3924" i="1" s="1"/>
  <c r="AO3928" i="1"/>
  <c r="AP3928" i="1" s="1"/>
  <c r="AQ3928" i="1" s="1"/>
  <c r="AO3932" i="1"/>
  <c r="AP3932" i="1" s="1"/>
  <c r="AQ3932" i="1" s="1"/>
  <c r="AO3936" i="1"/>
  <c r="AP3936" i="1" s="1"/>
  <c r="AQ3936" i="1" s="1"/>
  <c r="AO3940" i="1"/>
  <c r="AP3940" i="1" s="1"/>
  <c r="AQ3940" i="1" s="1"/>
  <c r="AO3944" i="1"/>
  <c r="AP3944" i="1" s="1"/>
  <c r="AQ3944" i="1" s="1"/>
  <c r="AO3948" i="1"/>
  <c r="AP3948" i="1" s="1"/>
  <c r="AQ3948" i="1" s="1"/>
  <c r="AO3952" i="1"/>
  <c r="AP3952" i="1" s="1"/>
  <c r="AQ3952" i="1" s="1"/>
  <c r="AO3956" i="1"/>
  <c r="AP3956" i="1" s="1"/>
  <c r="AQ3956" i="1" s="1"/>
  <c r="AO3960" i="1"/>
  <c r="AP3960" i="1" s="1"/>
  <c r="AQ3960" i="1" s="1"/>
  <c r="AO3964" i="1"/>
  <c r="AP3964" i="1" s="1"/>
  <c r="AQ3964" i="1" s="1"/>
  <c r="AO3968" i="1"/>
  <c r="AP3968" i="1" s="1"/>
  <c r="AQ3968" i="1" s="1"/>
  <c r="AO3972" i="1"/>
  <c r="AP3972" i="1" s="1"/>
  <c r="AQ3972" i="1" s="1"/>
  <c r="AO3976" i="1"/>
  <c r="AP3976" i="1" s="1"/>
  <c r="AQ3976" i="1" s="1"/>
  <c r="AO3980" i="1"/>
  <c r="AP3980" i="1" s="1"/>
  <c r="AQ3980" i="1" s="1"/>
  <c r="AO3984" i="1"/>
  <c r="AP3984" i="1" s="1"/>
  <c r="AQ3984" i="1" s="1"/>
  <c r="AO3988" i="1"/>
  <c r="AP3988" i="1" s="1"/>
  <c r="AQ3988" i="1" s="1"/>
  <c r="AO3992" i="1"/>
  <c r="AP3992" i="1" s="1"/>
  <c r="AQ3992" i="1" s="1"/>
  <c r="AO3996" i="1"/>
  <c r="AP3996" i="1" s="1"/>
  <c r="AQ3996" i="1" s="1"/>
  <c r="AO4000" i="1"/>
  <c r="AP4000" i="1" s="1"/>
  <c r="AQ4000" i="1" s="1"/>
  <c r="AO4004" i="1"/>
  <c r="AP4004" i="1" s="1"/>
  <c r="AQ4004" i="1" s="1"/>
  <c r="AO4008" i="1"/>
  <c r="AP4008" i="1" s="1"/>
  <c r="AQ4008" i="1" s="1"/>
  <c r="AO4012" i="1"/>
  <c r="AP4012" i="1" s="1"/>
  <c r="AQ4012" i="1" s="1"/>
  <c r="AO4016" i="1"/>
  <c r="AP4016" i="1" s="1"/>
  <c r="AQ4016" i="1" s="1"/>
  <c r="AO4020" i="1"/>
  <c r="AP4020" i="1" s="1"/>
  <c r="AQ4020" i="1" s="1"/>
  <c r="AO4024" i="1"/>
  <c r="AP4024" i="1" s="1"/>
  <c r="AQ4024" i="1" s="1"/>
  <c r="AO4028" i="1"/>
  <c r="AP4028" i="1" s="1"/>
  <c r="AQ4028" i="1" s="1"/>
  <c r="AO4032" i="1"/>
  <c r="AP4032" i="1" s="1"/>
  <c r="AQ4032" i="1" s="1"/>
  <c r="AO4036" i="1"/>
  <c r="AP4036" i="1" s="1"/>
  <c r="AQ4036" i="1" s="1"/>
  <c r="AO4040" i="1"/>
  <c r="AP4040" i="1" s="1"/>
  <c r="AQ4040" i="1" s="1"/>
  <c r="AO4044" i="1"/>
  <c r="AP4044" i="1" s="1"/>
  <c r="AQ4044" i="1" s="1"/>
  <c r="AO4048" i="1"/>
  <c r="AP4048" i="1" s="1"/>
  <c r="AQ4048" i="1" s="1"/>
  <c r="AO4052" i="1"/>
  <c r="AP4052" i="1" s="1"/>
  <c r="AQ4052" i="1" s="1"/>
  <c r="AO4056" i="1"/>
  <c r="AP4056" i="1" s="1"/>
  <c r="AQ4056" i="1" s="1"/>
  <c r="AO4060" i="1"/>
  <c r="AP4060" i="1" s="1"/>
  <c r="AQ4060" i="1" s="1"/>
  <c r="AO4064" i="1"/>
  <c r="AP4064" i="1" s="1"/>
  <c r="AQ4064" i="1" s="1"/>
  <c r="AO4068" i="1"/>
  <c r="AP4068" i="1" s="1"/>
  <c r="AQ4068" i="1" s="1"/>
  <c r="AO4072" i="1"/>
  <c r="AP4072" i="1" s="1"/>
  <c r="AQ4072" i="1" s="1"/>
  <c r="AO4076" i="1"/>
  <c r="AP4076" i="1" s="1"/>
  <c r="AQ4076" i="1" s="1"/>
  <c r="AO4080" i="1"/>
  <c r="AP4080" i="1" s="1"/>
  <c r="AQ4080" i="1" s="1"/>
  <c r="AO4084" i="1"/>
  <c r="AP4084" i="1" s="1"/>
  <c r="AQ4084" i="1" s="1"/>
  <c r="AO4088" i="1"/>
  <c r="AP4088" i="1" s="1"/>
  <c r="AQ4088" i="1" s="1"/>
  <c r="AO4092" i="1"/>
  <c r="AP4092" i="1" s="1"/>
  <c r="AQ4092" i="1" s="1"/>
  <c r="AO4096" i="1"/>
  <c r="AP4096" i="1" s="1"/>
  <c r="AQ4096" i="1" s="1"/>
  <c r="AO4100" i="1"/>
  <c r="AP4100" i="1" s="1"/>
  <c r="AQ4100" i="1" s="1"/>
  <c r="AO4104" i="1"/>
  <c r="AP4104" i="1" s="1"/>
  <c r="AQ4104" i="1" s="1"/>
  <c r="AO4108" i="1"/>
  <c r="AP4108" i="1" s="1"/>
  <c r="AQ4108" i="1" s="1"/>
  <c r="AO4112" i="1"/>
  <c r="AP4112" i="1" s="1"/>
  <c r="AQ4112" i="1" s="1"/>
  <c r="AO4116" i="1"/>
  <c r="AP4116" i="1" s="1"/>
  <c r="AQ4116" i="1" s="1"/>
  <c r="AO4120" i="1"/>
  <c r="AP4120" i="1" s="1"/>
  <c r="AQ4120" i="1" s="1"/>
  <c r="AO4124" i="1"/>
  <c r="AP4124" i="1" s="1"/>
  <c r="AQ4124" i="1" s="1"/>
  <c r="AO4128" i="1"/>
  <c r="AP4128" i="1" s="1"/>
  <c r="AQ4128" i="1" s="1"/>
  <c r="AO4132" i="1"/>
  <c r="AP4132" i="1" s="1"/>
  <c r="AQ4132" i="1" s="1"/>
  <c r="AO4136" i="1"/>
  <c r="AP4136" i="1" s="1"/>
  <c r="AQ4136" i="1" s="1"/>
  <c r="AO4140" i="1"/>
  <c r="AP4140" i="1" s="1"/>
  <c r="AQ4140" i="1" s="1"/>
  <c r="AO4144" i="1"/>
  <c r="AP4144" i="1" s="1"/>
  <c r="AQ4144" i="1" s="1"/>
  <c r="AO4148" i="1"/>
  <c r="AP4148" i="1" s="1"/>
  <c r="AQ4148" i="1" s="1"/>
  <c r="AO4152" i="1"/>
  <c r="AP4152" i="1" s="1"/>
  <c r="AQ4152" i="1" s="1"/>
  <c r="AO4156" i="1"/>
  <c r="AP4156" i="1" s="1"/>
  <c r="AQ4156" i="1" s="1"/>
  <c r="AO4160" i="1"/>
  <c r="AP4160" i="1" s="1"/>
  <c r="AQ4160" i="1" s="1"/>
  <c r="AO4164" i="1"/>
  <c r="AP4164" i="1" s="1"/>
  <c r="AQ4164" i="1" s="1"/>
  <c r="AO4168" i="1"/>
  <c r="AP4168" i="1" s="1"/>
  <c r="AQ4168" i="1" s="1"/>
  <c r="AO4172" i="1"/>
  <c r="AP4172" i="1" s="1"/>
  <c r="AQ4172" i="1" s="1"/>
  <c r="AO4176" i="1"/>
  <c r="AP4176" i="1" s="1"/>
  <c r="AQ4176" i="1" s="1"/>
  <c r="AO4180" i="1"/>
  <c r="AP4180" i="1" s="1"/>
  <c r="AQ4180" i="1" s="1"/>
  <c r="AO4184" i="1"/>
  <c r="AP4184" i="1" s="1"/>
  <c r="AQ4184" i="1" s="1"/>
  <c r="AO4188" i="1"/>
  <c r="AP4188" i="1" s="1"/>
  <c r="AQ4188" i="1" s="1"/>
  <c r="AO4192" i="1"/>
  <c r="AP4192" i="1" s="1"/>
  <c r="AQ4192" i="1" s="1"/>
  <c r="AO4196" i="1"/>
  <c r="AP4196" i="1" s="1"/>
  <c r="AQ4196" i="1" s="1"/>
  <c r="AO4200" i="1"/>
  <c r="AP4200" i="1" s="1"/>
  <c r="AQ4200" i="1" s="1"/>
  <c r="AO4204" i="1"/>
  <c r="AP4204" i="1" s="1"/>
  <c r="AQ4204" i="1" s="1"/>
  <c r="AO4208" i="1"/>
  <c r="AP4208" i="1" s="1"/>
  <c r="AQ4208" i="1" s="1"/>
  <c r="AO4212" i="1"/>
  <c r="AP4212" i="1" s="1"/>
  <c r="AQ4212" i="1" s="1"/>
  <c r="AO4216" i="1"/>
  <c r="AP4216" i="1" s="1"/>
  <c r="AQ4216" i="1" s="1"/>
  <c r="AO4220" i="1"/>
  <c r="AP4220" i="1" s="1"/>
  <c r="AQ4220" i="1" s="1"/>
  <c r="AO4224" i="1"/>
  <c r="AP4224" i="1" s="1"/>
  <c r="AQ4224" i="1" s="1"/>
  <c r="AO4228" i="1"/>
  <c r="AP4228" i="1" s="1"/>
  <c r="AQ4228" i="1" s="1"/>
  <c r="AO4232" i="1"/>
  <c r="AP4232" i="1" s="1"/>
  <c r="AQ4232" i="1" s="1"/>
  <c r="AO4236" i="1"/>
  <c r="AP4236" i="1" s="1"/>
  <c r="AQ4236" i="1" s="1"/>
  <c r="AO4240" i="1"/>
  <c r="AP4240" i="1" s="1"/>
  <c r="AQ4240" i="1" s="1"/>
  <c r="AO4244" i="1"/>
  <c r="AP4244" i="1" s="1"/>
  <c r="AQ4244" i="1" s="1"/>
  <c r="AO4248" i="1"/>
  <c r="AP4248" i="1" s="1"/>
  <c r="AQ4248" i="1" s="1"/>
  <c r="AO4252" i="1"/>
  <c r="AP4252" i="1" s="1"/>
  <c r="AQ4252" i="1" s="1"/>
  <c r="AO4256" i="1"/>
  <c r="AP4256" i="1" s="1"/>
  <c r="AQ4256" i="1" s="1"/>
  <c r="AO4260" i="1"/>
  <c r="AP4260" i="1" s="1"/>
  <c r="AQ4260" i="1" s="1"/>
  <c r="AO4264" i="1"/>
  <c r="AP4264" i="1" s="1"/>
  <c r="AQ4264" i="1" s="1"/>
  <c r="AO4268" i="1"/>
  <c r="AP4268" i="1" s="1"/>
  <c r="AQ4268" i="1" s="1"/>
  <c r="AO4272" i="1"/>
  <c r="AP4272" i="1" s="1"/>
  <c r="AQ4272" i="1" s="1"/>
  <c r="AO4276" i="1"/>
  <c r="AP4276" i="1" s="1"/>
  <c r="AQ4276" i="1" s="1"/>
  <c r="AO4280" i="1"/>
  <c r="AP4280" i="1" s="1"/>
  <c r="AQ4280" i="1" s="1"/>
  <c r="AO4284" i="1"/>
  <c r="AP4284" i="1" s="1"/>
  <c r="AQ4284" i="1" s="1"/>
  <c r="AO4288" i="1"/>
  <c r="AP4288" i="1" s="1"/>
  <c r="AQ4288" i="1" s="1"/>
  <c r="AO4292" i="1"/>
  <c r="AP4292" i="1" s="1"/>
  <c r="AQ4292" i="1" s="1"/>
  <c r="AO4296" i="1"/>
  <c r="AP4296" i="1" s="1"/>
  <c r="AQ4296" i="1" s="1"/>
  <c r="AO4300" i="1"/>
  <c r="AP4300" i="1" s="1"/>
  <c r="AQ4300" i="1" s="1"/>
  <c r="AO4304" i="1"/>
  <c r="AP4304" i="1" s="1"/>
  <c r="AQ4304" i="1" s="1"/>
  <c r="AO4308" i="1"/>
  <c r="AP4308" i="1" s="1"/>
  <c r="AQ4308" i="1" s="1"/>
  <c r="AO4312" i="1"/>
  <c r="AP4312" i="1" s="1"/>
  <c r="AQ4312" i="1" s="1"/>
  <c r="AO4316" i="1"/>
  <c r="AP4316" i="1" s="1"/>
  <c r="AQ4316" i="1" s="1"/>
  <c r="AO4320" i="1"/>
  <c r="AP4320" i="1" s="1"/>
  <c r="AQ4320" i="1" s="1"/>
  <c r="AO4324" i="1"/>
  <c r="AP4324" i="1" s="1"/>
  <c r="AQ4324" i="1" s="1"/>
  <c r="AO4328" i="1"/>
  <c r="AP4328" i="1" s="1"/>
  <c r="AQ4328" i="1" s="1"/>
  <c r="AO4332" i="1"/>
  <c r="AP4332" i="1" s="1"/>
  <c r="AQ4332" i="1" s="1"/>
  <c r="AO4336" i="1"/>
  <c r="AP4336" i="1" s="1"/>
  <c r="AQ4336" i="1" s="1"/>
  <c r="AO4340" i="1"/>
  <c r="AP4340" i="1" s="1"/>
  <c r="AQ4340" i="1" s="1"/>
  <c r="AO4344" i="1"/>
  <c r="AP4344" i="1" s="1"/>
  <c r="AQ4344" i="1" s="1"/>
  <c r="AO4348" i="1"/>
  <c r="AP4348" i="1" s="1"/>
  <c r="AQ4348" i="1" s="1"/>
  <c r="AO4352" i="1"/>
  <c r="AP4352" i="1" s="1"/>
  <c r="AQ4352" i="1" s="1"/>
  <c r="AO4356" i="1"/>
  <c r="AP4356" i="1" s="1"/>
  <c r="AQ4356" i="1" s="1"/>
  <c r="AO4360" i="1"/>
  <c r="AP4360" i="1" s="1"/>
  <c r="AQ4360" i="1" s="1"/>
  <c r="AO4364" i="1"/>
  <c r="AP4364" i="1" s="1"/>
  <c r="AQ4364" i="1" s="1"/>
  <c r="AO4368" i="1"/>
  <c r="AP4368" i="1" s="1"/>
  <c r="AQ4368" i="1" s="1"/>
  <c r="AO4372" i="1"/>
  <c r="AP4372" i="1" s="1"/>
  <c r="AQ4372" i="1" s="1"/>
  <c r="AO4376" i="1"/>
  <c r="AP4376" i="1" s="1"/>
  <c r="AQ4376" i="1" s="1"/>
  <c r="AO4380" i="1"/>
  <c r="AP4380" i="1" s="1"/>
  <c r="AQ4380" i="1" s="1"/>
  <c r="AO4384" i="1"/>
  <c r="AP4384" i="1" s="1"/>
  <c r="AQ4384" i="1" s="1"/>
  <c r="AO4388" i="1"/>
  <c r="AP4388" i="1" s="1"/>
  <c r="AQ4388" i="1" s="1"/>
  <c r="AO4392" i="1"/>
  <c r="AP4392" i="1" s="1"/>
  <c r="AQ4392" i="1" s="1"/>
  <c r="AO4396" i="1"/>
  <c r="AP4396" i="1" s="1"/>
  <c r="AQ4396" i="1" s="1"/>
  <c r="AO4400" i="1"/>
  <c r="AP4400" i="1" s="1"/>
  <c r="AQ4400" i="1" s="1"/>
  <c r="AO4404" i="1"/>
  <c r="AP4404" i="1" s="1"/>
  <c r="AQ4404" i="1" s="1"/>
  <c r="AO4408" i="1"/>
  <c r="AP4408" i="1" s="1"/>
  <c r="AQ4408" i="1" s="1"/>
  <c r="AO4412" i="1"/>
  <c r="AP4412" i="1" s="1"/>
  <c r="AQ4412" i="1" s="1"/>
  <c r="AO4416" i="1"/>
  <c r="AP4416" i="1" s="1"/>
  <c r="AQ4416" i="1" s="1"/>
  <c r="AO4420" i="1"/>
  <c r="AP4420" i="1" s="1"/>
  <c r="AQ4420" i="1" s="1"/>
  <c r="AO4424" i="1"/>
  <c r="AP4424" i="1" s="1"/>
  <c r="AQ4424" i="1" s="1"/>
  <c r="AO4428" i="1"/>
  <c r="AP4428" i="1" s="1"/>
  <c r="AQ4428" i="1" s="1"/>
  <c r="AO4432" i="1"/>
  <c r="AP4432" i="1" s="1"/>
  <c r="AQ4432" i="1" s="1"/>
  <c r="AO4436" i="1"/>
  <c r="AP4436" i="1" s="1"/>
  <c r="AQ4436" i="1" s="1"/>
  <c r="AO4440" i="1"/>
  <c r="AP4440" i="1" s="1"/>
  <c r="AQ4440" i="1" s="1"/>
  <c r="AO4444" i="1"/>
  <c r="AP4444" i="1" s="1"/>
  <c r="AQ4444" i="1" s="1"/>
  <c r="AO4448" i="1"/>
  <c r="AP4448" i="1" s="1"/>
  <c r="AQ4448" i="1" s="1"/>
  <c r="AO4452" i="1"/>
  <c r="AP4452" i="1" s="1"/>
  <c r="AQ4452" i="1" s="1"/>
  <c r="AO4456" i="1"/>
  <c r="AP4456" i="1" s="1"/>
  <c r="AQ4456" i="1" s="1"/>
  <c r="AO4460" i="1"/>
  <c r="AP4460" i="1" s="1"/>
  <c r="AQ4460" i="1" s="1"/>
  <c r="AO4464" i="1"/>
  <c r="AP4464" i="1" s="1"/>
  <c r="AQ4464" i="1" s="1"/>
  <c r="AO4468" i="1"/>
  <c r="AP4468" i="1" s="1"/>
  <c r="AQ4468" i="1" s="1"/>
  <c r="AO4472" i="1"/>
  <c r="AP4472" i="1" s="1"/>
  <c r="AQ4472" i="1" s="1"/>
  <c r="AO4476" i="1"/>
  <c r="AP4476" i="1" s="1"/>
  <c r="AQ4476" i="1" s="1"/>
  <c r="AO4480" i="1"/>
  <c r="AP4480" i="1" s="1"/>
  <c r="AQ4480" i="1" s="1"/>
  <c r="AO4484" i="1"/>
  <c r="AP4484" i="1" s="1"/>
  <c r="AQ4484" i="1" s="1"/>
  <c r="AO4488" i="1"/>
  <c r="AP4488" i="1" s="1"/>
  <c r="AQ4488" i="1" s="1"/>
  <c r="AO4492" i="1"/>
  <c r="AP4492" i="1" s="1"/>
  <c r="AQ4492" i="1" s="1"/>
  <c r="AO4496" i="1"/>
  <c r="AP4496" i="1" s="1"/>
  <c r="AQ4496" i="1" s="1"/>
  <c r="AO4500" i="1"/>
  <c r="AP4500" i="1" s="1"/>
  <c r="AQ4500" i="1" s="1"/>
  <c r="AO4504" i="1"/>
  <c r="AP4504" i="1" s="1"/>
  <c r="AQ4504" i="1" s="1"/>
  <c r="AO4508" i="1"/>
  <c r="AP4508" i="1" s="1"/>
  <c r="AQ4508" i="1" s="1"/>
  <c r="AO4512" i="1"/>
  <c r="AP4512" i="1" s="1"/>
  <c r="AQ4512" i="1" s="1"/>
  <c r="AO4516" i="1"/>
  <c r="AP4516" i="1" s="1"/>
  <c r="AQ4516" i="1" s="1"/>
  <c r="AO4520" i="1"/>
  <c r="AP4520" i="1" s="1"/>
  <c r="AQ4520" i="1" s="1"/>
  <c r="AO4524" i="1"/>
  <c r="AP4524" i="1" s="1"/>
  <c r="AQ4524" i="1" s="1"/>
  <c r="AO4528" i="1"/>
  <c r="AP4528" i="1" s="1"/>
  <c r="AQ4528" i="1" s="1"/>
  <c r="AO4532" i="1"/>
  <c r="AP4532" i="1" s="1"/>
  <c r="AQ4532" i="1" s="1"/>
  <c r="AO4536" i="1"/>
  <c r="AP4536" i="1" s="1"/>
  <c r="AQ4536" i="1" s="1"/>
  <c r="AO4540" i="1"/>
  <c r="AP4540" i="1" s="1"/>
  <c r="AQ4540" i="1" s="1"/>
  <c r="AO4544" i="1"/>
  <c r="AP4544" i="1" s="1"/>
  <c r="AQ4544" i="1" s="1"/>
  <c r="AO4548" i="1"/>
  <c r="AP4548" i="1" s="1"/>
  <c r="AQ4548" i="1" s="1"/>
  <c r="AO4552" i="1"/>
  <c r="AP4552" i="1" s="1"/>
  <c r="AQ4552" i="1" s="1"/>
  <c r="AO4556" i="1"/>
  <c r="AP4556" i="1" s="1"/>
  <c r="AQ4556" i="1" s="1"/>
  <c r="AO4560" i="1"/>
  <c r="AP4560" i="1" s="1"/>
  <c r="AQ4560" i="1" s="1"/>
  <c r="AO4564" i="1"/>
  <c r="AP4564" i="1" s="1"/>
  <c r="AQ4564" i="1" s="1"/>
  <c r="AO4568" i="1"/>
  <c r="AP4568" i="1" s="1"/>
  <c r="AQ4568" i="1" s="1"/>
  <c r="AO4572" i="1"/>
  <c r="AP4572" i="1" s="1"/>
  <c r="AQ4572" i="1" s="1"/>
  <c r="AO4576" i="1"/>
  <c r="AP4576" i="1" s="1"/>
  <c r="AQ4576" i="1" s="1"/>
  <c r="AO4580" i="1"/>
  <c r="AP4580" i="1" s="1"/>
  <c r="AQ4580" i="1" s="1"/>
  <c r="AO4584" i="1"/>
  <c r="AP4584" i="1" s="1"/>
  <c r="AQ4584" i="1" s="1"/>
  <c r="AO4588" i="1"/>
  <c r="AP4588" i="1" s="1"/>
  <c r="AQ4588" i="1" s="1"/>
  <c r="AO4592" i="1"/>
  <c r="AP4592" i="1" s="1"/>
  <c r="AQ4592" i="1" s="1"/>
  <c r="AO2384" i="1"/>
  <c r="AP2384" i="1" s="1"/>
  <c r="AQ2384" i="1" s="1"/>
  <c r="AO4" i="1"/>
  <c r="AP4" i="1" s="1"/>
  <c r="AQ4" i="1" s="1"/>
  <c r="AO72" i="1"/>
  <c r="AP72" i="1" s="1"/>
  <c r="AQ72" i="1" s="1"/>
  <c r="AO132" i="1"/>
  <c r="AP132" i="1" s="1"/>
  <c r="AQ132" i="1" s="1"/>
  <c r="AO148" i="1"/>
  <c r="AP148" i="1" s="1"/>
  <c r="AQ148" i="1" s="1"/>
  <c r="AO292" i="1"/>
  <c r="AP292" i="1" s="1"/>
  <c r="AQ292" i="1" s="1"/>
  <c r="AO300" i="1"/>
  <c r="AP300" i="1" s="1"/>
  <c r="AQ300" i="1" s="1"/>
  <c r="AO320" i="1"/>
  <c r="AP320" i="1" s="1"/>
  <c r="AQ320" i="1" s="1"/>
  <c r="AO380" i="1"/>
  <c r="AP380" i="1" s="1"/>
  <c r="AQ380" i="1" s="1"/>
  <c r="AO452" i="1"/>
  <c r="AP452" i="1" s="1"/>
  <c r="AQ452" i="1" s="1"/>
  <c r="AO460" i="1"/>
  <c r="AP460" i="1" s="1"/>
  <c r="AQ460" i="1" s="1"/>
  <c r="AO468" i="1"/>
  <c r="E209" i="2" s="1"/>
  <c r="AO476" i="1"/>
  <c r="AP476" i="1" s="1"/>
  <c r="AQ476" i="1" s="1"/>
  <c r="AO540" i="1"/>
  <c r="AP540" i="1" s="1"/>
  <c r="AQ540" i="1" s="1"/>
  <c r="AO560" i="1"/>
  <c r="AP560" i="1" s="1"/>
  <c r="AQ560" i="1" s="1"/>
  <c r="AO568" i="1"/>
  <c r="AP568" i="1" s="1"/>
  <c r="AQ568" i="1" s="1"/>
  <c r="AO588" i="1"/>
  <c r="AP588" i="1" s="1"/>
  <c r="AQ588" i="1" s="1"/>
  <c r="AO612" i="1"/>
  <c r="AP612" i="1" s="1"/>
  <c r="AQ612" i="1" s="1"/>
  <c r="AO636" i="1"/>
  <c r="AP636" i="1" s="1"/>
  <c r="AQ636" i="1" s="1"/>
  <c r="AO644" i="1"/>
  <c r="AP644" i="1" s="1"/>
  <c r="AQ644" i="1" s="1"/>
  <c r="AO708" i="1"/>
  <c r="AP708" i="1" s="1"/>
  <c r="AQ708" i="1" s="1"/>
  <c r="AO752" i="1"/>
  <c r="AP752" i="1" s="1"/>
  <c r="AQ752" i="1" s="1"/>
  <c r="AO808" i="1"/>
  <c r="AP808" i="1" s="1"/>
  <c r="AQ808" i="1" s="1"/>
  <c r="AO872" i="1"/>
  <c r="AP872" i="1" s="1"/>
  <c r="AQ872" i="1" s="1"/>
  <c r="AO892" i="1"/>
  <c r="AP892" i="1" s="1"/>
  <c r="AQ892" i="1" s="1"/>
  <c r="AO924" i="1"/>
  <c r="AP924" i="1" s="1"/>
  <c r="AQ924" i="1" s="1"/>
  <c r="AO936" i="1"/>
  <c r="AP936" i="1" s="1"/>
  <c r="AQ936" i="1" s="1"/>
  <c r="AO1012" i="1"/>
  <c r="AP1012" i="1" s="1"/>
  <c r="AQ1012" i="1" s="1"/>
  <c r="AO1044" i="1"/>
  <c r="AP1044" i="1" s="1"/>
  <c r="AQ1044" i="1" s="1"/>
  <c r="AO1056" i="1"/>
  <c r="AP1056" i="1" s="1"/>
  <c r="AQ1056" i="1" s="1"/>
  <c r="AO1120" i="1"/>
  <c r="AP1120" i="1" s="1"/>
  <c r="AQ1120" i="1" s="1"/>
  <c r="AO1156" i="1"/>
  <c r="AP1156" i="1" s="1"/>
  <c r="AQ1156" i="1" s="1"/>
  <c r="AO1176" i="1"/>
  <c r="AP1176" i="1" s="1"/>
  <c r="AQ1176" i="1" s="1"/>
  <c r="AO1236" i="1"/>
  <c r="AP1236" i="1" s="1"/>
  <c r="AQ1236" i="1" s="1"/>
  <c r="AO1252" i="1"/>
  <c r="AP1252" i="1" s="1"/>
  <c r="AQ1252" i="1" s="1"/>
  <c r="AO1268" i="1"/>
  <c r="AP1268" i="1" s="1"/>
  <c r="AQ1268" i="1" s="1"/>
  <c r="AO1284" i="1"/>
  <c r="AP1284" i="1" s="1"/>
  <c r="AQ1284" i="1" s="1"/>
  <c r="AO1352" i="1"/>
  <c r="AP1352" i="1" s="1"/>
  <c r="AQ1352" i="1" s="1"/>
  <c r="AO1372" i="1"/>
  <c r="AP1372" i="1" s="1"/>
  <c r="AQ1372" i="1" s="1"/>
  <c r="AO1392" i="1"/>
  <c r="AP1392" i="1" s="1"/>
  <c r="AQ1392" i="1" s="1"/>
  <c r="AO1444" i="1"/>
  <c r="AO1452" i="1"/>
  <c r="AP1452" i="1" s="1"/>
  <c r="AQ1452" i="1" s="1"/>
  <c r="AO1472" i="1"/>
  <c r="AP1472" i="1" s="1"/>
  <c r="AQ1472" i="1" s="1"/>
  <c r="AO1488" i="1"/>
  <c r="AP1488" i="1" s="1"/>
  <c r="AQ1488" i="1" s="1"/>
  <c r="AO1500" i="1"/>
  <c r="AP1500" i="1" s="1"/>
  <c r="AQ1500" i="1" s="1"/>
  <c r="AO1512" i="1"/>
  <c r="AP1512" i="1" s="1"/>
  <c r="AQ1512" i="1" s="1"/>
  <c r="AO1532" i="1"/>
  <c r="AP1532" i="1" s="1"/>
  <c r="AQ1532" i="1" s="1"/>
  <c r="AO1584" i="1"/>
  <c r="AP1584" i="1" s="1"/>
  <c r="AQ1584" i="1" s="1"/>
  <c r="AO1596" i="1"/>
  <c r="AP1596" i="1" s="1"/>
  <c r="AQ1596" i="1" s="1"/>
  <c r="AO1632" i="1"/>
  <c r="AP1632" i="1" s="1"/>
  <c r="AQ1632" i="1" s="1"/>
  <c r="AO1640" i="1"/>
  <c r="AP1640" i="1" s="1"/>
  <c r="AQ1640" i="1" s="1"/>
  <c r="AO1668" i="1"/>
  <c r="AP1668" i="1" s="1"/>
  <c r="AQ1668" i="1" s="1"/>
  <c r="AO1680" i="1"/>
  <c r="AO1696" i="1"/>
  <c r="AP1696" i="1" s="1"/>
  <c r="AQ1696" i="1" s="1"/>
  <c r="AO1708" i="1"/>
  <c r="AP1708" i="1" s="1"/>
  <c r="AQ1708" i="1" s="1"/>
  <c r="AO1728" i="1"/>
  <c r="AP1728" i="1" s="1"/>
  <c r="AQ1728" i="1" s="1"/>
  <c r="AO1736" i="1"/>
  <c r="AP1736" i="1" s="1"/>
  <c r="AQ1736" i="1" s="1"/>
  <c r="AO1776" i="1"/>
  <c r="AP1776" i="1" s="1"/>
  <c r="AQ1776" i="1" s="1"/>
  <c r="AO1788" i="1"/>
  <c r="AP1788" i="1" s="1"/>
  <c r="AQ1788" i="1" s="1"/>
  <c r="AO1796" i="1"/>
  <c r="AP1796" i="1" s="1"/>
  <c r="AQ1796" i="1" s="1"/>
  <c r="AO1876" i="1"/>
  <c r="AP1876" i="1" s="1"/>
  <c r="AQ1876" i="1" s="1"/>
  <c r="AO1892" i="1"/>
  <c r="AP1892" i="1" s="1"/>
  <c r="AQ1892" i="1" s="1"/>
  <c r="AO1948" i="1"/>
  <c r="AO2000" i="1"/>
  <c r="AP2000" i="1" s="1"/>
  <c r="AQ2000" i="1" s="1"/>
  <c r="AO2072" i="1"/>
  <c r="AP2072" i="1" s="1"/>
  <c r="AQ2072" i="1" s="1"/>
  <c r="AO2112" i="1"/>
  <c r="AP2112" i="1" s="1"/>
  <c r="AQ2112" i="1" s="1"/>
  <c r="AO2120" i="1"/>
  <c r="AP2120" i="1" s="1"/>
  <c r="AQ2120" i="1" s="1"/>
  <c r="AO2164" i="1"/>
  <c r="AP2164" i="1" s="1"/>
  <c r="AQ2164" i="1" s="1"/>
  <c r="AO2244" i="1"/>
  <c r="AP2244" i="1" s="1"/>
  <c r="AQ2244" i="1" s="1"/>
  <c r="AO2264" i="1"/>
  <c r="AP2264" i="1" s="1"/>
  <c r="AQ2264" i="1" s="1"/>
  <c r="AO2340" i="1"/>
  <c r="AP2340" i="1" s="1"/>
  <c r="AQ2340" i="1" s="1"/>
  <c r="AO76" i="1"/>
  <c r="AP76" i="1" s="1"/>
  <c r="AQ76" i="1" s="1"/>
  <c r="AO144" i="1"/>
  <c r="AP144" i="1" s="1"/>
  <c r="AQ144" i="1" s="1"/>
  <c r="AO296" i="1"/>
  <c r="AP296" i="1" s="1"/>
  <c r="AQ296" i="1" s="1"/>
  <c r="AO304" i="1"/>
  <c r="AP304" i="1" s="1"/>
  <c r="AQ304" i="1" s="1"/>
  <c r="AO316" i="1"/>
  <c r="AP316" i="1" s="1"/>
  <c r="AQ316" i="1" s="1"/>
  <c r="AO376" i="1"/>
  <c r="AP376" i="1" s="1"/>
  <c r="AQ376" i="1" s="1"/>
  <c r="AO400" i="1"/>
  <c r="AP400" i="1" s="1"/>
  <c r="AQ400" i="1" s="1"/>
  <c r="AO448" i="1"/>
  <c r="AO456" i="1"/>
  <c r="AP456" i="1" s="1"/>
  <c r="AQ456" i="1" s="1"/>
  <c r="AO464" i="1"/>
  <c r="AP464" i="1" s="1"/>
  <c r="AQ464" i="1" s="1"/>
  <c r="AO472" i="1"/>
  <c r="AP472" i="1" s="1"/>
  <c r="AQ472" i="1" s="1"/>
  <c r="AO492" i="1"/>
  <c r="AP492" i="1" s="1"/>
  <c r="AQ492" i="1" s="1"/>
  <c r="AO544" i="1"/>
  <c r="AP544" i="1" s="1"/>
  <c r="AQ544" i="1" s="1"/>
  <c r="AO556" i="1"/>
  <c r="AP556" i="1" s="1"/>
  <c r="AQ556" i="1" s="1"/>
  <c r="AO572" i="1"/>
  <c r="AP572" i="1" s="1"/>
  <c r="AQ572" i="1" s="1"/>
  <c r="AO580" i="1"/>
  <c r="AP580" i="1" s="1"/>
  <c r="AQ580" i="1" s="1"/>
  <c r="AO608" i="1"/>
  <c r="AP608" i="1" s="1"/>
  <c r="AQ608" i="1" s="1"/>
  <c r="AO632" i="1"/>
  <c r="AP632" i="1" s="1"/>
  <c r="AQ632" i="1" s="1"/>
  <c r="AO640" i="1"/>
  <c r="AP640" i="1" s="1"/>
  <c r="AQ640" i="1" s="1"/>
  <c r="AO652" i="1"/>
  <c r="AP652" i="1" s="1"/>
  <c r="AQ652" i="1" s="1"/>
  <c r="AO736" i="1"/>
  <c r="AP736" i="1" s="1"/>
  <c r="AQ736" i="1" s="1"/>
  <c r="AO804" i="1"/>
  <c r="AP804" i="1" s="1"/>
  <c r="AQ804" i="1" s="1"/>
  <c r="AO812" i="1"/>
  <c r="AP812" i="1" s="1"/>
  <c r="AQ812" i="1" s="1"/>
  <c r="AO880" i="1"/>
  <c r="AP880" i="1" s="1"/>
  <c r="AQ880" i="1" s="1"/>
  <c r="AO884" i="1"/>
  <c r="AP884" i="1" s="1"/>
  <c r="AQ884" i="1" s="1"/>
  <c r="AO912" i="1"/>
  <c r="AP912" i="1" s="1"/>
  <c r="AQ912" i="1" s="1"/>
  <c r="AO932" i="1"/>
  <c r="AP932" i="1" s="1"/>
  <c r="AQ932" i="1" s="1"/>
  <c r="AO996" i="1"/>
  <c r="AP996" i="1" s="1"/>
  <c r="AQ996" i="1" s="1"/>
  <c r="AO1016" i="1"/>
  <c r="AP1016" i="1" s="1"/>
  <c r="AQ1016" i="1" s="1"/>
  <c r="AO1048" i="1"/>
  <c r="AP1048" i="1" s="1"/>
  <c r="AQ1048" i="1" s="1"/>
  <c r="AO1076" i="1"/>
  <c r="AP1076" i="1" s="1"/>
  <c r="AQ1076" i="1" s="1"/>
  <c r="AO1108" i="1"/>
  <c r="AO1160" i="1"/>
  <c r="AP1160" i="1" s="1"/>
  <c r="AQ1160" i="1" s="1"/>
  <c r="AO1192" i="1"/>
  <c r="AP1192" i="1" s="1"/>
  <c r="AQ1192" i="1" s="1"/>
  <c r="AO1240" i="1"/>
  <c r="AP1240" i="1" s="1"/>
  <c r="AQ1240" i="1" s="1"/>
  <c r="AO1256" i="1"/>
  <c r="AP1256" i="1" s="1"/>
  <c r="AQ1256" i="1" s="1"/>
  <c r="AO1272" i="1"/>
  <c r="AP1272" i="1" s="1"/>
  <c r="AQ1272" i="1" s="1"/>
  <c r="AO1288" i="1"/>
  <c r="AP1288" i="1" s="1"/>
  <c r="AQ1288" i="1" s="1"/>
  <c r="AO1356" i="1"/>
  <c r="AP1356" i="1" s="1"/>
  <c r="AQ1356" i="1" s="1"/>
  <c r="AO1388" i="1"/>
  <c r="AP1388" i="1" s="1"/>
  <c r="AQ1388" i="1" s="1"/>
  <c r="AO1400" i="1"/>
  <c r="AP1400" i="1" s="1"/>
  <c r="AQ1400" i="1" s="1"/>
  <c r="AO1448" i="1"/>
  <c r="AP1448" i="1" s="1"/>
  <c r="AQ1448" i="1" s="1"/>
  <c r="AO1460" i="1"/>
  <c r="AP1460" i="1" s="1"/>
  <c r="AQ1460" i="1" s="1"/>
  <c r="AO1476" i="1"/>
  <c r="AP1476" i="1" s="1"/>
  <c r="AQ1476" i="1" s="1"/>
  <c r="AO1492" i="1"/>
  <c r="AP1492" i="1" s="1"/>
  <c r="AQ1492" i="1" s="1"/>
  <c r="AO1504" i="1"/>
  <c r="AP1504" i="1" s="1"/>
  <c r="AQ1504" i="1" s="1"/>
  <c r="AO1516" i="1"/>
  <c r="AP1516" i="1" s="1"/>
  <c r="AQ1516" i="1" s="1"/>
  <c r="AO1540" i="1"/>
  <c r="AP1540" i="1" s="1"/>
  <c r="AQ1540" i="1" s="1"/>
  <c r="AO1588" i="1"/>
  <c r="AP1588" i="1" s="1"/>
  <c r="AQ1588" i="1" s="1"/>
  <c r="AO1592" i="1"/>
  <c r="AP1592" i="1" s="1"/>
  <c r="AQ1592" i="1" s="1"/>
  <c r="AO1620" i="1"/>
  <c r="AP1620" i="1" s="1"/>
  <c r="AQ1620" i="1" s="1"/>
  <c r="AO1636" i="1"/>
  <c r="AP1636" i="1" s="1"/>
  <c r="AQ1636" i="1" s="1"/>
  <c r="AO1648" i="1"/>
  <c r="AP1648" i="1" s="1"/>
  <c r="AQ1648" i="1" s="1"/>
  <c r="AO1672" i="1"/>
  <c r="AO1684" i="1"/>
  <c r="AP1684" i="1" s="1"/>
  <c r="AQ1684" i="1" s="1"/>
  <c r="AO1700" i="1"/>
  <c r="AP1700" i="1" s="1"/>
  <c r="AQ1700" i="1" s="1"/>
  <c r="AO1704" i="1"/>
  <c r="AP1704" i="1" s="1"/>
  <c r="AQ1704" i="1" s="1"/>
  <c r="AO1712" i="1"/>
  <c r="AP1712" i="1" s="1"/>
  <c r="AQ1712" i="1" s="1"/>
  <c r="AO1732" i="1"/>
  <c r="AP1732" i="1" s="1"/>
  <c r="AQ1732" i="1" s="1"/>
  <c r="AO1792" i="1"/>
  <c r="AP1792" i="1" s="1"/>
  <c r="AQ1792" i="1" s="1"/>
  <c r="AO1800" i="1"/>
  <c r="AP1800" i="1" s="1"/>
  <c r="AQ1800" i="1" s="1"/>
  <c r="AO1872" i="1"/>
  <c r="AP1872" i="1" s="1"/>
  <c r="AQ1872" i="1" s="1"/>
  <c r="AO1880" i="1"/>
  <c r="AP1880" i="1" s="1"/>
  <c r="AQ1880" i="1" s="1"/>
  <c r="AO1900" i="1"/>
  <c r="AP1900" i="1" s="1"/>
  <c r="AQ1900" i="1" s="1"/>
  <c r="AO1936" i="1"/>
  <c r="AP1936" i="1" s="1"/>
  <c r="AQ1936" i="1" s="1"/>
  <c r="AO1944" i="1"/>
  <c r="AP1944" i="1" s="1"/>
  <c r="AQ1944" i="1" s="1"/>
  <c r="AO1956" i="1"/>
  <c r="AP1956" i="1" s="1"/>
  <c r="AQ1956" i="1" s="1"/>
  <c r="AO2036" i="1"/>
  <c r="AP2036" i="1" s="1"/>
  <c r="AQ2036" i="1" s="1"/>
  <c r="AO2068" i="1"/>
  <c r="AP2068" i="1" s="1"/>
  <c r="AQ2068" i="1" s="1"/>
  <c r="AO2092" i="1"/>
  <c r="AP2092" i="1" s="1"/>
  <c r="AQ2092" i="1" s="1"/>
  <c r="AO2116" i="1"/>
  <c r="AP2116" i="1" s="1"/>
  <c r="AQ2116" i="1" s="1"/>
  <c r="AO2148" i="1"/>
  <c r="AP2148" i="1" s="1"/>
  <c r="AQ2148" i="1" s="1"/>
  <c r="AO2168" i="1"/>
  <c r="AP2168" i="1" s="1"/>
  <c r="AQ2168" i="1" s="1"/>
  <c r="AO2236" i="1"/>
  <c r="AP2236" i="1" s="1"/>
  <c r="AQ2236" i="1" s="1"/>
  <c r="AO2276" i="1"/>
  <c r="AP2276" i="1" s="1"/>
  <c r="AQ2276" i="1" s="1"/>
  <c r="AO2304" i="1"/>
  <c r="AP2304" i="1" s="1"/>
  <c r="AQ2304" i="1" s="1"/>
  <c r="AO1486" i="1"/>
  <c r="AP1486" i="1" s="1"/>
  <c r="AQ1486" i="1" s="1"/>
  <c r="AO1490" i="1"/>
  <c r="AP1490" i="1" s="1"/>
  <c r="AQ1490" i="1" s="1"/>
  <c r="AO1494" i="1"/>
  <c r="AP1494" i="1" s="1"/>
  <c r="AQ1494" i="1" s="1"/>
  <c r="AO1510" i="1"/>
  <c r="AP1510" i="1" s="1"/>
  <c r="AQ1510" i="1" s="1"/>
  <c r="AO1514" i="1"/>
  <c r="AP1514" i="1" s="1"/>
  <c r="AQ1514" i="1" s="1"/>
  <c r="AO1538" i="1"/>
  <c r="AP1538" i="1" s="1"/>
  <c r="AQ1538" i="1" s="1"/>
  <c r="AO1542" i="1"/>
  <c r="AP1542" i="1" s="1"/>
  <c r="AQ1542" i="1" s="1"/>
  <c r="AO1582" i="1"/>
  <c r="AP1582" i="1" s="1"/>
  <c r="AQ1582" i="1" s="1"/>
  <c r="AO2392" i="1"/>
  <c r="AP2392" i="1" s="1"/>
  <c r="AQ2392" i="1" s="1"/>
  <c r="AO2396" i="1"/>
  <c r="AP2396" i="1" s="1"/>
  <c r="AQ2396" i="1" s="1"/>
  <c r="AO2404" i="1"/>
  <c r="AP2404" i="1" s="1"/>
  <c r="AQ2404" i="1" s="1"/>
  <c r="AO2424" i="1"/>
  <c r="AP2424" i="1" s="1"/>
  <c r="AQ2424" i="1" s="1"/>
  <c r="AO2440" i="1"/>
  <c r="AP2440" i="1" s="1"/>
  <c r="AQ2440" i="1" s="1"/>
  <c r="AO2500" i="1"/>
  <c r="AP2500" i="1" s="1"/>
  <c r="AQ2500" i="1" s="1"/>
  <c r="AO2508" i="1"/>
  <c r="AP2508" i="1" s="1"/>
  <c r="AQ2508" i="1" s="1"/>
  <c r="AO2512" i="1"/>
  <c r="AP2512" i="1" s="1"/>
  <c r="AQ2512" i="1" s="1"/>
  <c r="AO2532" i="1"/>
  <c r="AP2532" i="1" s="1"/>
  <c r="AQ2532" i="1" s="1"/>
  <c r="AO2536" i="1"/>
  <c r="AP2536" i="1" s="1"/>
  <c r="AQ2536" i="1" s="1"/>
  <c r="AO2540" i="1"/>
  <c r="AP2540" i="1" s="1"/>
  <c r="AQ2540" i="1" s="1"/>
  <c r="AO2544" i="1"/>
  <c r="AP2544" i="1" s="1"/>
  <c r="AQ2544" i="1" s="1"/>
  <c r="AO2572" i="1"/>
  <c r="AP2572" i="1" s="1"/>
  <c r="AQ2572" i="1" s="1"/>
  <c r="AO2576" i="1"/>
  <c r="AP2576" i="1" s="1"/>
  <c r="AQ2576" i="1" s="1"/>
  <c r="AO2592" i="1"/>
  <c r="AP2592" i="1" s="1"/>
  <c r="AQ2592" i="1" s="1"/>
  <c r="AO2660" i="1"/>
  <c r="AP2660" i="1" s="1"/>
  <c r="AQ2660" i="1" s="1"/>
  <c r="AO2692" i="1"/>
  <c r="AP2692" i="1" s="1"/>
  <c r="AQ2692" i="1" s="1"/>
  <c r="AO2740" i="1"/>
  <c r="AP2740" i="1" s="1"/>
  <c r="AQ2740" i="1" s="1"/>
  <c r="AO2760" i="1"/>
  <c r="AP2760" i="1" s="1"/>
  <c r="AQ2760" i="1" s="1"/>
  <c r="AO2804" i="1"/>
  <c r="AP2804" i="1" s="1"/>
  <c r="AQ2804" i="1" s="1"/>
  <c r="AO2876" i="1"/>
  <c r="AP2876" i="1" s="1"/>
  <c r="AQ2876" i="1" s="1"/>
  <c r="AO2932" i="1"/>
  <c r="AP2932" i="1" s="1"/>
  <c r="AQ2932" i="1" s="1"/>
  <c r="AO2936" i="1"/>
  <c r="AP2936" i="1" s="1"/>
  <c r="AQ2936" i="1" s="1"/>
  <c r="AO2940" i="1"/>
  <c r="AP2940" i="1" s="1"/>
  <c r="AQ2940" i="1" s="1"/>
  <c r="AO2944" i="1"/>
  <c r="AP2944" i="1" s="1"/>
  <c r="AQ2944" i="1" s="1"/>
  <c r="AO2948" i="1"/>
  <c r="AP2948" i="1" s="1"/>
  <c r="AQ2948" i="1" s="1"/>
  <c r="AO2976" i="1"/>
  <c r="AP2976" i="1" s="1"/>
  <c r="AQ2976" i="1" s="1"/>
  <c r="AO2980" i="1"/>
  <c r="AP2980" i="1" s="1"/>
  <c r="AQ2980" i="1" s="1"/>
  <c r="AO3032" i="1"/>
  <c r="AP3032" i="1" s="1"/>
  <c r="AQ3032" i="1" s="1"/>
  <c r="AO3044" i="1"/>
  <c r="AP3044" i="1" s="1"/>
  <c r="AQ3044" i="1" s="1"/>
  <c r="AO3068" i="1"/>
  <c r="AP3068" i="1" s="1"/>
  <c r="AQ3068" i="1" s="1"/>
  <c r="AO3136" i="1"/>
  <c r="AP3136" i="1" s="1"/>
  <c r="AQ3136" i="1" s="1"/>
  <c r="AO1586" i="1"/>
  <c r="AP1586" i="1" s="1"/>
  <c r="AQ1586" i="1" s="1"/>
  <c r="AO1590" i="1"/>
  <c r="AP1590" i="1" s="1"/>
  <c r="AQ1590" i="1" s="1"/>
  <c r="AO1594" i="1"/>
  <c r="AP1594" i="1" s="1"/>
  <c r="AQ1594" i="1" s="1"/>
  <c r="AO1634" i="1"/>
  <c r="AP1634" i="1" s="1"/>
  <c r="AQ1634" i="1" s="1"/>
  <c r="AO1638" i="1"/>
  <c r="AP1638" i="1" s="1"/>
  <c r="AQ1638" i="1" s="1"/>
  <c r="AO1646" i="1"/>
  <c r="AP1646" i="1" s="1"/>
  <c r="AQ1646" i="1" s="1"/>
  <c r="AO1666" i="1"/>
  <c r="AP1666" i="1" s="1"/>
  <c r="AQ1666" i="1" s="1"/>
  <c r="AO1678" i="1"/>
  <c r="AP1678" i="1" s="1"/>
  <c r="AQ1678" i="1" s="1"/>
  <c r="AO1682" i="1"/>
  <c r="AP1682" i="1" s="1"/>
  <c r="AQ1682" i="1" s="1"/>
  <c r="AO1690" i="1"/>
  <c r="AP1690" i="1" s="1"/>
  <c r="AQ1690" i="1" s="1"/>
  <c r="AO1698" i="1"/>
  <c r="AP1698" i="1" s="1"/>
  <c r="AQ1698" i="1" s="1"/>
  <c r="AO1710" i="1"/>
  <c r="AP1710" i="1" s="1"/>
  <c r="AQ1710" i="1" s="1"/>
  <c r="AO1726" i="1"/>
  <c r="AP1726" i="1" s="1"/>
  <c r="AQ1726" i="1" s="1"/>
  <c r="AO1730" i="1"/>
  <c r="AP1730" i="1" s="1"/>
  <c r="AQ1730" i="1" s="1"/>
  <c r="AO1734" i="1"/>
  <c r="AP1734" i="1" s="1"/>
  <c r="AQ1734" i="1" s="1"/>
  <c r="AO1766" i="1"/>
  <c r="AP1766" i="1" s="1"/>
  <c r="AQ1766" i="1" s="1"/>
  <c r="AO1774" i="1"/>
  <c r="AP1774" i="1" s="1"/>
  <c r="AQ1774" i="1" s="1"/>
  <c r="AO1790" i="1"/>
  <c r="AP1790" i="1" s="1"/>
  <c r="AQ1790" i="1" s="1"/>
  <c r="AO1794" i="1"/>
  <c r="AP1794" i="1" s="1"/>
  <c r="AQ1794" i="1" s="1"/>
  <c r="AO1798" i="1"/>
  <c r="AP1798" i="1" s="1"/>
  <c r="AQ1798" i="1" s="1"/>
  <c r="AO1866" i="1"/>
  <c r="AP1866" i="1" s="1"/>
  <c r="AQ1866" i="1" s="1"/>
  <c r="AO1874" i="1"/>
  <c r="AP1874" i="1" s="1"/>
  <c r="AQ1874" i="1" s="1"/>
  <c r="AO1882" i="1"/>
  <c r="AP1882" i="1" s="1"/>
  <c r="AQ1882" i="1" s="1"/>
  <c r="AO1886" i="1"/>
  <c r="AP1886" i="1" s="1"/>
  <c r="AQ1886" i="1" s="1"/>
  <c r="AO1890" i="1"/>
  <c r="AP1890" i="1" s="1"/>
  <c r="AQ1890" i="1" s="1"/>
  <c r="AO1894" i="1"/>
  <c r="AP1894" i="1" s="1"/>
  <c r="AQ1894" i="1" s="1"/>
  <c r="AO1934" i="1"/>
  <c r="AP1934" i="1" s="1"/>
  <c r="AQ1934" i="1" s="1"/>
  <c r="AO1946" i="1"/>
  <c r="AP1946" i="1" s="1"/>
  <c r="AQ1946" i="1" s="1"/>
  <c r="AO1954" i="1"/>
  <c r="AO1958" i="1"/>
  <c r="AP1958" i="1" s="1"/>
  <c r="AQ1958" i="1" s="1"/>
  <c r="AO1986" i="1"/>
  <c r="AP1986" i="1" s="1"/>
  <c r="AQ1986" i="1" s="1"/>
  <c r="AO2002" i="1"/>
  <c r="AP2002" i="1" s="1"/>
  <c r="AQ2002" i="1" s="1"/>
  <c r="AO2030" i="1"/>
  <c r="AP2030" i="1" s="1"/>
  <c r="AQ2030" i="1" s="1"/>
  <c r="AO2034" i="1"/>
  <c r="AP2034" i="1" s="1"/>
  <c r="AQ2034" i="1" s="1"/>
  <c r="AO2066" i="1"/>
  <c r="AP2066" i="1" s="1"/>
  <c r="AQ2066" i="1" s="1"/>
  <c r="AO2070" i="1"/>
  <c r="AP2070" i="1" s="1"/>
  <c r="AQ2070" i="1" s="1"/>
  <c r="AO2082" i="1"/>
  <c r="AP2082" i="1" s="1"/>
  <c r="AQ2082" i="1" s="1"/>
  <c r="AO2098" i="1"/>
  <c r="AP2098" i="1" s="1"/>
  <c r="AQ2098" i="1" s="1"/>
  <c r="AO2118" i="1"/>
  <c r="AP2118" i="1" s="1"/>
  <c r="AQ2118" i="1" s="1"/>
  <c r="AO2122" i="1"/>
  <c r="AP2122" i="1" s="1"/>
  <c r="AQ2122" i="1" s="1"/>
  <c r="AO2150" i="1"/>
  <c r="AP2150" i="1" s="1"/>
  <c r="AQ2150" i="1" s="1"/>
  <c r="AO2158" i="1"/>
  <c r="AP2158" i="1" s="1"/>
  <c r="AQ2158" i="1" s="1"/>
  <c r="AO2166" i="1"/>
  <c r="AP2166" i="1" s="1"/>
  <c r="AQ2166" i="1" s="1"/>
  <c r="AO2170" i="1"/>
  <c r="AP2170" i="1" s="1"/>
  <c r="AQ2170" i="1" s="1"/>
  <c r="AO2174" i="1"/>
  <c r="AP2174" i="1" s="1"/>
  <c r="AQ2174" i="1" s="1"/>
  <c r="AO2230" i="1"/>
  <c r="AP2230" i="1" s="1"/>
  <c r="AQ2230" i="1" s="1"/>
  <c r="AO2234" i="1"/>
  <c r="AP2234" i="1" s="1"/>
  <c r="AQ2234" i="1" s="1"/>
  <c r="AO2242" i="1"/>
  <c r="AP2242" i="1" s="1"/>
  <c r="AQ2242" i="1" s="1"/>
  <c r="AO2266" i="1"/>
  <c r="AP2266" i="1" s="1"/>
  <c r="AQ2266" i="1" s="1"/>
  <c r="AO2338" i="1"/>
  <c r="AP2338" i="1" s="1"/>
  <c r="AQ2338" i="1" s="1"/>
  <c r="AO2378" i="1"/>
  <c r="AP2378" i="1" s="1"/>
  <c r="AQ2378" i="1" s="1"/>
  <c r="AO2382" i="1"/>
  <c r="AP2382" i="1" s="1"/>
  <c r="AQ2382" i="1" s="1"/>
  <c r="AO2386" i="1"/>
  <c r="AP2386" i="1" s="1"/>
  <c r="AQ2386" i="1" s="1"/>
  <c r="AO2394" i="1"/>
  <c r="AP2394" i="1" s="1"/>
  <c r="AQ2394" i="1" s="1"/>
  <c r="AO2398" i="1"/>
  <c r="AP2398" i="1" s="1"/>
  <c r="AQ2398" i="1" s="1"/>
  <c r="AO2438" i="1"/>
  <c r="AP2438" i="1" s="1"/>
  <c r="AQ2438" i="1" s="1"/>
  <c r="AO2490" i="1"/>
  <c r="AP2490" i="1" s="1"/>
  <c r="AQ2490" i="1" s="1"/>
  <c r="AO2510" i="1"/>
  <c r="AP2510" i="1" s="1"/>
  <c r="AQ2510" i="1" s="1"/>
  <c r="AO2534" i="1"/>
  <c r="AP2534" i="1" s="1"/>
  <c r="AQ2534" i="1" s="1"/>
  <c r="AO2542" i="1"/>
  <c r="AP2542" i="1" s="1"/>
  <c r="AQ2542" i="1" s="1"/>
  <c r="AO2554" i="1"/>
  <c r="AP2554" i="1" s="1"/>
  <c r="AQ2554" i="1" s="1"/>
  <c r="AO2562" i="1"/>
  <c r="AP2562" i="1" s="1"/>
  <c r="AQ2562" i="1" s="1"/>
  <c r="AO2566" i="1"/>
  <c r="AP2566" i="1" s="1"/>
  <c r="AQ2566" i="1" s="1"/>
  <c r="AO2574" i="1"/>
  <c r="AP2574" i="1" s="1"/>
  <c r="AQ2574" i="1" s="1"/>
  <c r="AO2578" i="1"/>
  <c r="AP2578" i="1" s="1"/>
  <c r="AQ2578" i="1" s="1"/>
  <c r="AO2594" i="1"/>
  <c r="AP2594" i="1" s="1"/>
  <c r="AQ2594" i="1" s="1"/>
  <c r="AO2614" i="1"/>
  <c r="AP2614" i="1" s="1"/>
  <c r="AQ2614" i="1" s="1"/>
  <c r="AO2774" i="1"/>
  <c r="AP2774" i="1" s="1"/>
  <c r="AQ2774" i="1" s="1"/>
  <c r="AO2802" i="1"/>
  <c r="AO2838" i="1"/>
  <c r="AP2838" i="1" s="1"/>
  <c r="AQ2838" i="1" s="1"/>
  <c r="AO2850" i="1"/>
  <c r="AP2850" i="1" s="1"/>
  <c r="AQ2850" i="1" s="1"/>
  <c r="AO2882" i="1"/>
  <c r="AP2882" i="1" s="1"/>
  <c r="AQ2882" i="1" s="1"/>
  <c r="AO2930" i="1"/>
  <c r="AP2930" i="1" s="1"/>
  <c r="AQ2930" i="1" s="1"/>
  <c r="AO2934" i="1"/>
  <c r="AP2934" i="1" s="1"/>
  <c r="AQ2934" i="1" s="1"/>
  <c r="AO2938" i="1"/>
  <c r="AP2938" i="1" s="1"/>
  <c r="AQ2938" i="1" s="1"/>
  <c r="AO2942" i="1"/>
  <c r="AP2942" i="1" s="1"/>
  <c r="AQ2942" i="1" s="1"/>
  <c r="AO2946" i="1"/>
  <c r="AP2946" i="1" s="1"/>
  <c r="AQ2946" i="1" s="1"/>
  <c r="AO2950" i="1"/>
  <c r="AP2950" i="1" s="1"/>
  <c r="AQ2950" i="1" s="1"/>
  <c r="AO2962" i="1"/>
  <c r="AP2962" i="1" s="1"/>
  <c r="AQ2962" i="1" s="1"/>
  <c r="AO2978" i="1"/>
  <c r="AP2978" i="1" s="1"/>
  <c r="AQ2978" i="1" s="1"/>
  <c r="AO3026" i="1"/>
  <c r="AP3026" i="1" s="1"/>
  <c r="AQ3026" i="1" s="1"/>
  <c r="AO3030" i="1"/>
  <c r="AP3030" i="1" s="1"/>
  <c r="AQ3030" i="1" s="1"/>
  <c r="AO3034" i="1"/>
  <c r="AP3034" i="1" s="1"/>
  <c r="AQ3034" i="1" s="1"/>
  <c r="AO3046" i="1"/>
  <c r="AP3046" i="1" s="1"/>
  <c r="AQ3046" i="1" s="1"/>
  <c r="AO3138" i="1"/>
  <c r="AP3138" i="1" s="1"/>
  <c r="AQ3138" i="1" s="1"/>
  <c r="AO2" i="1"/>
  <c r="AP16" i="1"/>
  <c r="AQ16" i="1" s="1"/>
  <c r="AP24" i="1"/>
  <c r="AQ24" i="1" s="1"/>
  <c r="AP1440" i="1"/>
  <c r="AQ1440" i="1" s="1"/>
  <c r="AP445" i="1"/>
  <c r="AQ445" i="1" s="1"/>
  <c r="F191" i="2"/>
  <c r="AP961" i="1"/>
  <c r="AQ961" i="1" s="1"/>
  <c r="AP1121" i="1"/>
  <c r="AQ1121" i="1" s="1"/>
  <c r="AP1421" i="1"/>
  <c r="AQ1421" i="1" s="1"/>
  <c r="AP1425" i="1"/>
  <c r="AQ1425" i="1" s="1"/>
  <c r="AP1669" i="1"/>
  <c r="AQ1669" i="1" s="1"/>
  <c r="AP12" i="1"/>
  <c r="AQ12" i="1" s="1"/>
  <c r="AP256" i="1"/>
  <c r="AQ256" i="1" s="1"/>
  <c r="AP6" i="1"/>
  <c r="AQ6" i="1" s="1"/>
  <c r="AP446" i="1"/>
  <c r="AQ446" i="1" s="1"/>
  <c r="AP450" i="1"/>
  <c r="AQ450" i="1" s="1"/>
  <c r="E193" i="2"/>
  <c r="AP466" i="1"/>
  <c r="AQ466" i="1" s="1"/>
  <c r="AP482" i="1"/>
  <c r="AQ482" i="1" s="1"/>
  <c r="AP822" i="1"/>
  <c r="AQ822" i="1" s="1"/>
  <c r="AP842" i="1"/>
  <c r="AQ842" i="1" s="1"/>
  <c r="AP874" i="1"/>
  <c r="AQ874" i="1" s="1"/>
  <c r="AP1110" i="1"/>
  <c r="AQ1110" i="1" s="1"/>
  <c r="AP1118" i="1"/>
  <c r="AQ1118" i="1" s="1"/>
  <c r="AP1446" i="1"/>
  <c r="AQ1446" i="1" s="1"/>
  <c r="AP1670" i="1"/>
  <c r="AQ1670" i="1" s="1"/>
  <c r="AP1750" i="1"/>
  <c r="AQ1750" i="1" s="1"/>
  <c r="AP1978" i="1"/>
  <c r="AQ1978" i="1" s="1"/>
  <c r="AP2026" i="1"/>
  <c r="AQ2026" i="1" s="1"/>
  <c r="AP176" i="1"/>
  <c r="AQ176" i="1" s="1"/>
  <c r="AP174" i="1"/>
  <c r="AQ174" i="1" s="1"/>
  <c r="AP11" i="1"/>
  <c r="AQ11" i="1" s="1"/>
  <c r="AP175" i="1"/>
  <c r="AQ175" i="1" s="1"/>
  <c r="AP415" i="1"/>
  <c r="AQ415" i="1" s="1"/>
  <c r="AP443" i="1"/>
  <c r="AQ443" i="1" s="1"/>
  <c r="AP447" i="1"/>
  <c r="AQ447" i="1" s="1"/>
  <c r="AP487" i="1"/>
  <c r="AQ487" i="1" s="1"/>
  <c r="AP823" i="1"/>
  <c r="AQ823" i="1" s="1"/>
  <c r="AP827" i="1"/>
  <c r="AQ827" i="1" s="1"/>
  <c r="AP879" i="1"/>
  <c r="AQ879" i="1" s="1"/>
  <c r="AP1111" i="1"/>
  <c r="AQ1111" i="1" s="1"/>
  <c r="AP1123" i="1"/>
  <c r="AQ1123" i="1" s="1"/>
  <c r="AP1247" i="1"/>
  <c r="AQ1247" i="1" s="1"/>
  <c r="AP1303" i="1"/>
  <c r="AQ1303" i="1" s="1"/>
  <c r="AP1419" i="1"/>
  <c r="AQ1419" i="1" s="1"/>
  <c r="AP1423" i="1"/>
  <c r="AQ1423" i="1" s="1"/>
  <c r="AP1427" i="1"/>
  <c r="AQ1427" i="1" s="1"/>
  <c r="AP1447" i="1"/>
  <c r="AQ1447" i="1" s="1"/>
  <c r="AP1671" i="1"/>
  <c r="AQ1671" i="1" s="1"/>
  <c r="AP1675" i="1"/>
  <c r="AQ1675" i="1" s="1"/>
  <c r="AP1679" i="1"/>
  <c r="AQ1679" i="1" s="1"/>
  <c r="AP1687" i="1"/>
  <c r="AQ1687" i="1" s="1"/>
  <c r="AP1947" i="1"/>
  <c r="AQ1947" i="1" s="1"/>
  <c r="AP1951" i="1"/>
  <c r="AQ1951" i="1" s="1"/>
  <c r="AP1955" i="1"/>
  <c r="AQ1955" i="1" s="1"/>
  <c r="AP1963" i="1"/>
  <c r="AQ1963" i="1" s="1"/>
  <c r="AP2260" i="1"/>
  <c r="AQ2260" i="1" s="1"/>
  <c r="AP2420" i="1"/>
  <c r="AQ2420" i="1" s="1"/>
  <c r="L193" i="2"/>
  <c r="N191" i="2"/>
  <c r="AP1981" i="1"/>
  <c r="AQ1981" i="1" s="1"/>
  <c r="AP2265" i="1"/>
  <c r="AQ2265" i="1" s="1"/>
  <c r="AP2273" i="1"/>
  <c r="AQ2273" i="1" s="1"/>
  <c r="AP2429" i="1"/>
  <c r="AQ2429" i="1" s="1"/>
  <c r="AP2433" i="1"/>
  <c r="AQ2433" i="1" s="1"/>
  <c r="AP2441" i="1"/>
  <c r="AQ2441" i="1" s="1"/>
  <c r="AP2609" i="1"/>
  <c r="AQ2609" i="1" s="1"/>
  <c r="AP2617" i="1"/>
  <c r="AQ2617" i="1" s="1"/>
  <c r="AP2625" i="1"/>
  <c r="AQ2625" i="1" s="1"/>
  <c r="AP2629" i="1"/>
  <c r="AQ2629" i="1" s="1"/>
  <c r="AP3005" i="1"/>
  <c r="P198" i="2"/>
  <c r="AP3137" i="1"/>
  <c r="AQ3137" i="1" s="1"/>
  <c r="P194" i="2"/>
  <c r="AP3145" i="1"/>
  <c r="AQ3145" i="1" s="1"/>
  <c r="AP2258" i="1"/>
  <c r="AQ2258" i="1" s="1"/>
  <c r="AP2262" i="1"/>
  <c r="AQ2262" i="1" s="1"/>
  <c r="K192" i="2"/>
  <c r="AP2294" i="1"/>
  <c r="AQ2294" i="1" s="1"/>
  <c r="AP2326" i="1"/>
  <c r="AQ2326" i="1" s="1"/>
  <c r="AP2414" i="1"/>
  <c r="AQ2414" i="1" s="1"/>
  <c r="AP2426" i="1"/>
  <c r="AQ2426" i="1" s="1"/>
  <c r="AP2626" i="1"/>
  <c r="AQ2626" i="1" s="1"/>
  <c r="M199" i="2"/>
  <c r="AP2630" i="1"/>
  <c r="AQ2630" i="1" s="1"/>
  <c r="AP2634" i="1"/>
  <c r="AQ2634" i="1" s="1"/>
  <c r="AP2806" i="1"/>
  <c r="AQ2806" i="1" s="1"/>
  <c r="AP2810" i="1"/>
  <c r="AQ2810" i="1" s="1"/>
  <c r="AP3018" i="1"/>
  <c r="AP3134" i="1"/>
  <c r="AQ3134" i="1" s="1"/>
  <c r="AP3142" i="1"/>
  <c r="AQ3142" i="1" s="1"/>
  <c r="AP2267" i="1"/>
  <c r="AQ2267" i="1" s="1"/>
  <c r="AP2271" i="1"/>
  <c r="AQ2271" i="1" s="1"/>
  <c r="K191" i="2"/>
  <c r="AP2307" i="1"/>
  <c r="AQ2307" i="1" s="1"/>
  <c r="AP2415" i="1"/>
  <c r="AQ2415" i="1" s="1"/>
  <c r="AP2419" i="1"/>
  <c r="AQ2419" i="1" s="1"/>
  <c r="AP2431" i="1"/>
  <c r="AQ2431" i="1" s="1"/>
  <c r="AP2607" i="1"/>
  <c r="AQ2607" i="1" s="1"/>
  <c r="AP2615" i="1"/>
  <c r="AQ2615" i="1" s="1"/>
  <c r="AP2803" i="1"/>
  <c r="AQ2803" i="1" s="1"/>
  <c r="AP2807" i="1"/>
  <c r="AQ2807" i="1" s="1"/>
  <c r="AP2811" i="1"/>
  <c r="AQ2811" i="1" s="1"/>
  <c r="AP3003" i="1"/>
  <c r="AP3007" i="1"/>
  <c r="AP3011" i="1"/>
  <c r="AP3099" i="1"/>
  <c r="AP3135" i="1"/>
  <c r="AQ3135" i="1" s="1"/>
  <c r="P199" i="2"/>
  <c r="AP3139" i="1"/>
  <c r="AQ3139" i="1" s="1"/>
  <c r="Q201" i="2"/>
  <c r="R201" i="2"/>
  <c r="S201" i="2"/>
  <c r="C35" i="3"/>
  <c r="C34" i="3"/>
  <c r="C32" i="3"/>
  <c r="C31" i="3"/>
  <c r="C26" i="3"/>
  <c r="I26" i="3" s="1"/>
  <c r="C24" i="3"/>
  <c r="I24" i="3" s="1"/>
  <c r="C22" i="3"/>
  <c r="I22" i="3" s="1"/>
  <c r="C20" i="3"/>
  <c r="I20" i="3" s="1"/>
  <c r="C18" i="3"/>
  <c r="I18" i="3" s="1"/>
  <c r="I17" i="3"/>
  <c r="C16" i="3"/>
  <c r="C12" i="3"/>
  <c r="C25" i="3" s="1"/>
  <c r="I25" i="3" s="1"/>
  <c r="C11" i="3"/>
  <c r="C21" i="3" s="1"/>
  <c r="I21" i="3" s="1"/>
  <c r="C8" i="3"/>
  <c r="C23" i="3" s="1"/>
  <c r="I23" i="3" s="1"/>
  <c r="C6" i="3"/>
  <c r="AQ3018" i="1" l="1"/>
  <c r="U210" i="2"/>
  <c r="AP2832" i="1"/>
  <c r="AQ2832" i="1" s="1"/>
  <c r="N214" i="2"/>
  <c r="AP2452" i="1"/>
  <c r="AQ2452" i="1" s="1"/>
  <c r="L207" i="2"/>
  <c r="AP1949" i="1"/>
  <c r="AQ1949" i="1" s="1"/>
  <c r="J211" i="2"/>
  <c r="AP828" i="1"/>
  <c r="AQ828" i="1" s="1"/>
  <c r="F214" i="2"/>
  <c r="AP88" i="1"/>
  <c r="AQ88" i="1" s="1"/>
  <c r="C206" i="2"/>
  <c r="M209" i="2"/>
  <c r="L214" i="2"/>
  <c r="K208" i="2"/>
  <c r="N206" i="2"/>
  <c r="J206" i="2"/>
  <c r="H211" i="2"/>
  <c r="G211" i="2"/>
  <c r="E206" i="2"/>
  <c r="J213" i="2"/>
  <c r="G213" i="2"/>
  <c r="E213" i="2"/>
  <c r="AQ3011" i="1"/>
  <c r="AQ3003" i="1"/>
  <c r="U212" i="2"/>
  <c r="O207" i="2"/>
  <c r="D214" i="2"/>
  <c r="AP160" i="1"/>
  <c r="AQ160" i="1" s="1"/>
  <c r="D213" i="2"/>
  <c r="C213" i="2"/>
  <c r="O205" i="2"/>
  <c r="L208" i="2"/>
  <c r="J208" i="2"/>
  <c r="M206" i="2"/>
  <c r="L213" i="2"/>
  <c r="O213" i="2"/>
  <c r="K209" i="2"/>
  <c r="J209" i="2"/>
  <c r="E205" i="2"/>
  <c r="E207" i="2"/>
  <c r="M212" i="2"/>
  <c r="H210" i="2"/>
  <c r="H205" i="2"/>
  <c r="E210" i="2"/>
  <c r="M208" i="2"/>
  <c r="K214" i="2"/>
  <c r="M213" i="2"/>
  <c r="I206" i="2"/>
  <c r="F212" i="2"/>
  <c r="H206" i="2"/>
  <c r="E212" i="2"/>
  <c r="C210" i="2"/>
  <c r="O206" i="2"/>
  <c r="N212" i="2"/>
  <c r="M205" i="2"/>
  <c r="F208" i="2"/>
  <c r="AP2" i="1"/>
  <c r="AQ2" i="1" s="1"/>
  <c r="C209" i="2"/>
  <c r="AO4596" i="1"/>
  <c r="AP4596" i="1" s="1"/>
  <c r="AQ4596" i="1" s="1"/>
  <c r="AP1444" i="1"/>
  <c r="AQ1444" i="1" s="1"/>
  <c r="H212" i="2"/>
  <c r="AP1681" i="1"/>
  <c r="AQ1681" i="1" s="1"/>
  <c r="I205" i="2"/>
  <c r="H208" i="2"/>
  <c r="F192" i="2"/>
  <c r="F206" i="2"/>
  <c r="AP153" i="1"/>
  <c r="AQ153" i="1" s="1"/>
  <c r="D210" i="2"/>
  <c r="AP152" i="1"/>
  <c r="AQ152" i="1" s="1"/>
  <c r="D209" i="2"/>
  <c r="AP2805" i="1"/>
  <c r="AQ2805" i="1" s="1"/>
  <c r="N211" i="2"/>
  <c r="M214" i="2"/>
  <c r="K212" i="2"/>
  <c r="G206" i="2"/>
  <c r="D206" i="2"/>
  <c r="D212" i="2"/>
  <c r="C208" i="2"/>
  <c r="P214" i="2"/>
  <c r="L211" i="2"/>
  <c r="M210" i="2"/>
  <c r="F211" i="2"/>
  <c r="AQ3005" i="1"/>
  <c r="U205" i="2"/>
  <c r="AP1954" i="1"/>
  <c r="AQ1954" i="1" s="1"/>
  <c r="J210" i="2"/>
  <c r="P192" i="2"/>
  <c r="P206" i="2"/>
  <c r="O214" i="2"/>
  <c r="AP2816" i="1"/>
  <c r="AQ2816" i="1" s="1"/>
  <c r="N205" i="2"/>
  <c r="AP1432" i="1"/>
  <c r="AQ1432" i="1" s="1"/>
  <c r="H209" i="2"/>
  <c r="M211" i="2"/>
  <c r="P207" i="2"/>
  <c r="L212" i="2"/>
  <c r="K207" i="2"/>
  <c r="K213" i="2"/>
  <c r="F209" i="2"/>
  <c r="H207" i="2"/>
  <c r="E208" i="2"/>
  <c r="O211" i="2"/>
  <c r="K205" i="2"/>
  <c r="I209" i="2"/>
  <c r="K211" i="2"/>
  <c r="E211" i="2"/>
  <c r="N213" i="2"/>
  <c r="AQ3099" i="1"/>
  <c r="AP3008" i="1"/>
  <c r="AP1108" i="1"/>
  <c r="AQ1108" i="1" s="1"/>
  <c r="G209" i="2"/>
  <c r="AP448" i="1"/>
  <c r="AQ448" i="1" s="1"/>
  <c r="E214" i="2"/>
  <c r="J214" i="2"/>
  <c r="O209" i="2"/>
  <c r="D191" i="2"/>
  <c r="D205" i="2"/>
  <c r="C214" i="2"/>
  <c r="AP240" i="1"/>
  <c r="AQ240" i="1" s="1"/>
  <c r="D207" i="2"/>
  <c r="D208" i="2"/>
  <c r="P209" i="2"/>
  <c r="H213" i="2"/>
  <c r="O212" i="2"/>
  <c r="N209" i="2"/>
  <c r="H214" i="2"/>
  <c r="I208" i="2"/>
  <c r="L206" i="2"/>
  <c r="L209" i="2"/>
  <c r="K210" i="2"/>
  <c r="I210" i="2"/>
  <c r="G207" i="2"/>
  <c r="C207" i="2"/>
  <c r="L205" i="2"/>
  <c r="O210" i="2"/>
  <c r="J205" i="2"/>
  <c r="I212" i="2"/>
  <c r="F207" i="2"/>
  <c r="N210" i="2"/>
  <c r="L210" i="2"/>
  <c r="D211" i="2"/>
  <c r="G210" i="2"/>
  <c r="I213" i="2"/>
  <c r="AQ3007" i="1"/>
  <c r="U213" i="2"/>
  <c r="P195" i="2"/>
  <c r="AP2612" i="1"/>
  <c r="AQ2612" i="1" s="1"/>
  <c r="H193" i="2"/>
  <c r="AP1672" i="1"/>
  <c r="AQ1672" i="1" s="1"/>
  <c r="I211" i="2"/>
  <c r="AP1680" i="1"/>
  <c r="AQ1680" i="1" s="1"/>
  <c r="I207" i="2"/>
  <c r="AP3140" i="1"/>
  <c r="AQ3140" i="1" s="1"/>
  <c r="P211" i="2"/>
  <c r="AP1117" i="1"/>
  <c r="AQ1117" i="1" s="1"/>
  <c r="G212" i="2"/>
  <c r="AP841" i="1"/>
  <c r="AQ841" i="1" s="1"/>
  <c r="F213" i="2"/>
  <c r="AP9" i="1"/>
  <c r="AQ9" i="1" s="1"/>
  <c r="C211" i="2"/>
  <c r="AP3013" i="1"/>
  <c r="O208" i="2"/>
  <c r="N207" i="2"/>
  <c r="M207" i="2"/>
  <c r="N208" i="2"/>
  <c r="G205" i="2"/>
  <c r="G214" i="2"/>
  <c r="J207" i="2"/>
  <c r="J212" i="2"/>
  <c r="I214" i="2"/>
  <c r="F210" i="2"/>
  <c r="P197" i="2"/>
  <c r="U191" i="2"/>
  <c r="N193" i="2"/>
  <c r="E194" i="2"/>
  <c r="AP889" i="1"/>
  <c r="AQ889" i="1" s="1"/>
  <c r="AP2821" i="1"/>
  <c r="AQ2821" i="1" s="1"/>
  <c r="M191" i="2"/>
  <c r="K197" i="2"/>
  <c r="E200" i="2"/>
  <c r="C193" i="2"/>
  <c r="C200" i="2"/>
  <c r="D194" i="2"/>
  <c r="L191" i="2"/>
  <c r="O191" i="2"/>
  <c r="E192" i="2"/>
  <c r="E191" i="2"/>
  <c r="J200" i="2"/>
  <c r="U193" i="2"/>
  <c r="U195" i="2"/>
  <c r="G194" i="2"/>
  <c r="J195" i="2"/>
  <c r="J197" i="2"/>
  <c r="P200" i="2"/>
  <c r="AP1948" i="1"/>
  <c r="AQ1948" i="1" s="1"/>
  <c r="E198" i="2"/>
  <c r="U199" i="2"/>
  <c r="J199" i="2"/>
  <c r="H199" i="2"/>
  <c r="F195" i="2"/>
  <c r="J192" i="2"/>
  <c r="G195" i="2"/>
  <c r="N198" i="2"/>
  <c r="O196" i="2"/>
  <c r="L197" i="2"/>
  <c r="U196" i="2"/>
  <c r="K200" i="2"/>
  <c r="C195" i="2"/>
  <c r="I199" i="2"/>
  <c r="G197" i="2"/>
  <c r="D197" i="2"/>
  <c r="D199" i="2"/>
  <c r="D193" i="2"/>
  <c r="P193" i="2"/>
  <c r="M200" i="2"/>
  <c r="O195" i="2"/>
  <c r="O198" i="2"/>
  <c r="L192" i="2"/>
  <c r="AP3020" i="1"/>
  <c r="K196" i="2"/>
  <c r="I195" i="2"/>
  <c r="G192" i="2"/>
  <c r="D198" i="2"/>
  <c r="N199" i="2"/>
  <c r="E195" i="2"/>
  <c r="O200" i="2"/>
  <c r="K199" i="2"/>
  <c r="L194" i="2"/>
  <c r="AP3152" i="1"/>
  <c r="AQ3152" i="1" s="1"/>
  <c r="I198" i="2"/>
  <c r="F196" i="2"/>
  <c r="I197" i="2"/>
  <c r="H194" i="2"/>
  <c r="O199" i="2"/>
  <c r="M192" i="2"/>
  <c r="M195" i="2"/>
  <c r="J196" i="2"/>
  <c r="F194" i="2"/>
  <c r="C199" i="2"/>
  <c r="G198" i="2"/>
  <c r="D196" i="2"/>
  <c r="O192" i="2"/>
  <c r="U197" i="2"/>
  <c r="N195" i="2"/>
  <c r="N196" i="2"/>
  <c r="M196" i="2"/>
  <c r="L196" i="2"/>
  <c r="K195" i="2"/>
  <c r="AP2802" i="1"/>
  <c r="AQ2802" i="1" s="1"/>
  <c r="J194" i="2"/>
  <c r="O193" i="2"/>
  <c r="AP3004" i="1"/>
  <c r="N200" i="2"/>
  <c r="M198" i="2"/>
  <c r="L195" i="2"/>
  <c r="J193" i="2"/>
  <c r="J198" i="2"/>
  <c r="I194" i="2"/>
  <c r="I200" i="2"/>
  <c r="H197" i="2"/>
  <c r="H192" i="2"/>
  <c r="G191" i="2"/>
  <c r="G200" i="2"/>
  <c r="F193" i="2"/>
  <c r="F198" i="2"/>
  <c r="D192" i="2"/>
  <c r="C194" i="2"/>
  <c r="H198" i="2"/>
  <c r="J191" i="2"/>
  <c r="AP1112" i="1"/>
  <c r="AQ1112" i="1" s="1"/>
  <c r="AP177" i="1"/>
  <c r="AQ177" i="1" s="1"/>
  <c r="AP17" i="1"/>
  <c r="AQ17" i="1" s="1"/>
  <c r="H195" i="2"/>
  <c r="F200" i="2"/>
  <c r="C192" i="2"/>
  <c r="C198" i="2"/>
  <c r="O197" i="2"/>
  <c r="N192" i="2"/>
  <c r="L198" i="2"/>
  <c r="G196" i="2"/>
  <c r="D200" i="2"/>
  <c r="I196" i="2"/>
  <c r="E196" i="2"/>
  <c r="C197" i="2"/>
  <c r="U192" i="2"/>
  <c r="U198" i="2"/>
  <c r="N194" i="2"/>
  <c r="L199" i="2"/>
  <c r="K193" i="2"/>
  <c r="K198" i="2"/>
  <c r="O194" i="2"/>
  <c r="M193" i="2"/>
  <c r="M194" i="2"/>
  <c r="I192" i="2"/>
  <c r="H200" i="2"/>
  <c r="G199" i="2"/>
  <c r="F197" i="2"/>
  <c r="E199" i="2"/>
  <c r="E197" i="2"/>
  <c r="C196" i="2"/>
  <c r="D195" i="2"/>
  <c r="I191" i="2"/>
  <c r="H191" i="2"/>
  <c r="G193" i="2"/>
  <c r="F199" i="2"/>
  <c r="I193" i="2"/>
  <c r="U194" i="2"/>
  <c r="N197" i="2"/>
  <c r="M197" i="2"/>
  <c r="L200" i="2"/>
  <c r="K194" i="2"/>
  <c r="U200" i="2"/>
  <c r="AP468" i="1"/>
  <c r="AQ468" i="1" s="1"/>
  <c r="H196" i="2"/>
  <c r="C27" i="3"/>
  <c r="I16" i="3"/>
  <c r="I27" i="3" s="1"/>
  <c r="C19" i="3"/>
  <c r="I19" i="3" s="1"/>
  <c r="P201" i="2" l="1"/>
  <c r="L215" i="2"/>
  <c r="F215" i="2"/>
  <c r="AQ3004" i="1"/>
  <c r="U209" i="2"/>
  <c r="D215" i="2"/>
  <c r="AQ3008" i="1"/>
  <c r="U214" i="2"/>
  <c r="AQ3020" i="1"/>
  <c r="U207" i="2"/>
  <c r="G215" i="2"/>
  <c r="U206" i="2"/>
  <c r="G4" i="6"/>
  <c r="AQ3013" i="1"/>
  <c r="U208" i="2"/>
  <c r="N215" i="2"/>
  <c r="H215" i="2"/>
  <c r="J215" i="2"/>
  <c r="O215" i="2"/>
  <c r="C215" i="2"/>
  <c r="P215" i="2"/>
  <c r="G9" i="6"/>
  <c r="K215" i="2"/>
  <c r="I215" i="2"/>
  <c r="M215" i="2"/>
  <c r="E215" i="2"/>
  <c r="U211" i="2"/>
  <c r="F201" i="2"/>
  <c r="I201" i="2"/>
  <c r="E201" i="2"/>
  <c r="G201" i="2"/>
  <c r="M201" i="2"/>
  <c r="K201" i="2"/>
  <c r="L201" i="2"/>
  <c r="H201" i="2"/>
  <c r="N201" i="2"/>
  <c r="D201" i="2"/>
  <c r="J201" i="2"/>
  <c r="O201" i="2"/>
  <c r="U201" i="2"/>
  <c r="C201" i="2"/>
  <c r="U143" i="2"/>
  <c r="U142" i="2"/>
  <c r="U226" i="2" s="1"/>
  <c r="U141" i="2"/>
  <c r="U140" i="2"/>
  <c r="U139" i="2"/>
  <c r="U223" i="2" s="1"/>
  <c r="U138" i="2"/>
  <c r="U137" i="2"/>
  <c r="U136" i="2"/>
  <c r="U135" i="2"/>
  <c r="U134" i="2"/>
  <c r="U218" i="2" s="1"/>
  <c r="U114" i="2"/>
  <c r="U113" i="2"/>
  <c r="U112" i="2"/>
  <c r="U111" i="2"/>
  <c r="U110" i="2"/>
  <c r="U109" i="2"/>
  <c r="U108" i="2"/>
  <c r="U107" i="2"/>
  <c r="U106" i="2"/>
  <c r="U105" i="2"/>
  <c r="AG4593" i="1"/>
  <c r="AG4592" i="1"/>
  <c r="AG4591" i="1"/>
  <c r="AG4590" i="1"/>
  <c r="AG4589" i="1"/>
  <c r="AG4588" i="1"/>
  <c r="AG4587" i="1"/>
  <c r="AG4586" i="1"/>
  <c r="AG4585" i="1"/>
  <c r="AG4584" i="1"/>
  <c r="AG4583" i="1"/>
  <c r="AG4582" i="1"/>
  <c r="AG4581" i="1"/>
  <c r="AG4580" i="1"/>
  <c r="AG4579" i="1"/>
  <c r="AG4578" i="1"/>
  <c r="AG4577" i="1"/>
  <c r="AG4576" i="1"/>
  <c r="AG4575" i="1"/>
  <c r="AG4574" i="1"/>
  <c r="AG4573" i="1"/>
  <c r="AG4572" i="1"/>
  <c r="AG4571" i="1"/>
  <c r="AG4570" i="1"/>
  <c r="AG4569" i="1"/>
  <c r="AG4568" i="1"/>
  <c r="AG4567" i="1"/>
  <c r="AG4566" i="1"/>
  <c r="AG4565" i="1"/>
  <c r="AG4564" i="1"/>
  <c r="AG4563" i="1"/>
  <c r="AG4562" i="1"/>
  <c r="AG4561" i="1"/>
  <c r="AG4560" i="1"/>
  <c r="AG4559" i="1"/>
  <c r="AG4558" i="1"/>
  <c r="AG4557" i="1"/>
  <c r="AG4556" i="1"/>
  <c r="AG4555" i="1"/>
  <c r="AG4554" i="1"/>
  <c r="AG4553" i="1"/>
  <c r="AG4552" i="1"/>
  <c r="AG4551" i="1"/>
  <c r="AG4550" i="1"/>
  <c r="AG4549" i="1"/>
  <c r="AG4548" i="1"/>
  <c r="AG4547" i="1"/>
  <c r="AG4546" i="1"/>
  <c r="AG4545" i="1"/>
  <c r="AG4544" i="1"/>
  <c r="AG4543" i="1"/>
  <c r="AG4542" i="1"/>
  <c r="AG4541" i="1"/>
  <c r="AG4540" i="1"/>
  <c r="AG4539" i="1"/>
  <c r="AG4538" i="1"/>
  <c r="AG4537" i="1"/>
  <c r="AG4536" i="1"/>
  <c r="AG4535" i="1"/>
  <c r="AG4534" i="1"/>
  <c r="AG4533" i="1"/>
  <c r="AG4532" i="1"/>
  <c r="AG4531" i="1"/>
  <c r="AG4530" i="1"/>
  <c r="AG4529" i="1"/>
  <c r="AG4528" i="1"/>
  <c r="AG4527" i="1"/>
  <c r="AG4526" i="1"/>
  <c r="AG4525" i="1"/>
  <c r="AG4524" i="1"/>
  <c r="AG4523" i="1"/>
  <c r="AG4522" i="1"/>
  <c r="AG4521" i="1"/>
  <c r="AG4520" i="1"/>
  <c r="AG4519" i="1"/>
  <c r="AG4518" i="1"/>
  <c r="AG4517" i="1"/>
  <c r="AG4516" i="1"/>
  <c r="AG4515" i="1"/>
  <c r="AG4514" i="1"/>
  <c r="AG4513" i="1"/>
  <c r="AG4512" i="1"/>
  <c r="AG4511" i="1"/>
  <c r="AG4510" i="1"/>
  <c r="AG4509" i="1"/>
  <c r="AG4508" i="1"/>
  <c r="AG4507" i="1"/>
  <c r="AG4506" i="1"/>
  <c r="AG4505" i="1"/>
  <c r="AG4504" i="1"/>
  <c r="AG4503" i="1"/>
  <c r="AG4502" i="1"/>
  <c r="AG4501" i="1"/>
  <c r="AG4500" i="1"/>
  <c r="AG4499" i="1"/>
  <c r="AG4498" i="1"/>
  <c r="AG4497" i="1"/>
  <c r="AG4496" i="1"/>
  <c r="AG4495" i="1"/>
  <c r="AG4494" i="1"/>
  <c r="AG4493" i="1"/>
  <c r="AG4492" i="1"/>
  <c r="AG4491" i="1"/>
  <c r="AG4490" i="1"/>
  <c r="AG4489" i="1"/>
  <c r="AG4488" i="1"/>
  <c r="AG4487" i="1"/>
  <c r="AG4486" i="1"/>
  <c r="AG4485" i="1"/>
  <c r="AG4484" i="1"/>
  <c r="AG4483" i="1"/>
  <c r="AG4482" i="1"/>
  <c r="AG4481" i="1"/>
  <c r="AG4480" i="1"/>
  <c r="AG4479" i="1"/>
  <c r="AG4478" i="1"/>
  <c r="AG4477" i="1"/>
  <c r="AG4476" i="1"/>
  <c r="AG4475" i="1"/>
  <c r="AG4474" i="1"/>
  <c r="AG4473" i="1"/>
  <c r="AG4472" i="1"/>
  <c r="AG4471" i="1"/>
  <c r="AG4470" i="1"/>
  <c r="AG4469" i="1"/>
  <c r="AG4468" i="1"/>
  <c r="AG4467" i="1"/>
  <c r="AG4466" i="1"/>
  <c r="AG4465" i="1"/>
  <c r="AG4464" i="1"/>
  <c r="AG4463" i="1"/>
  <c r="AG4462" i="1"/>
  <c r="AG4461" i="1"/>
  <c r="AG4460" i="1"/>
  <c r="AG4459" i="1"/>
  <c r="AG4458" i="1"/>
  <c r="AG4457" i="1"/>
  <c r="AG4456" i="1"/>
  <c r="AG4455" i="1"/>
  <c r="AG4454" i="1"/>
  <c r="AG4453" i="1"/>
  <c r="AG4452" i="1"/>
  <c r="AG4451" i="1"/>
  <c r="AG4450" i="1"/>
  <c r="AG4449" i="1"/>
  <c r="AG4448" i="1"/>
  <c r="AG4447" i="1"/>
  <c r="AG4446" i="1"/>
  <c r="AG4445" i="1"/>
  <c r="AG4444" i="1"/>
  <c r="AG4443" i="1"/>
  <c r="AG4442" i="1"/>
  <c r="AG4441" i="1"/>
  <c r="AG4440" i="1"/>
  <c r="AG4439" i="1"/>
  <c r="AG4438" i="1"/>
  <c r="AG4437" i="1"/>
  <c r="AG4436" i="1"/>
  <c r="AG4435" i="1"/>
  <c r="AG4434" i="1"/>
  <c r="AG4433" i="1"/>
  <c r="AG4432" i="1"/>
  <c r="AG4431" i="1"/>
  <c r="AG4430" i="1"/>
  <c r="AG4429" i="1"/>
  <c r="AG4428" i="1"/>
  <c r="AG4427" i="1"/>
  <c r="AG4426" i="1"/>
  <c r="AG4425" i="1"/>
  <c r="AG4424" i="1"/>
  <c r="AG4423" i="1"/>
  <c r="AG4422" i="1"/>
  <c r="AG4421" i="1"/>
  <c r="AG4420" i="1"/>
  <c r="AG4419" i="1"/>
  <c r="AG4418" i="1"/>
  <c r="AG4417" i="1"/>
  <c r="AG4416" i="1"/>
  <c r="AG4415" i="1"/>
  <c r="AG4414" i="1"/>
  <c r="AG4413" i="1"/>
  <c r="AG4412" i="1"/>
  <c r="AG4411" i="1"/>
  <c r="AG4410" i="1"/>
  <c r="AG4409" i="1"/>
  <c r="AG4408" i="1"/>
  <c r="AG4407" i="1"/>
  <c r="AG4406" i="1"/>
  <c r="AG4405" i="1"/>
  <c r="AG4404" i="1"/>
  <c r="AG4403" i="1"/>
  <c r="AG4402" i="1"/>
  <c r="AG4401" i="1"/>
  <c r="AG4400" i="1"/>
  <c r="AG4399" i="1"/>
  <c r="AG4398" i="1"/>
  <c r="AG4397" i="1"/>
  <c r="AG4396" i="1"/>
  <c r="AG4395" i="1"/>
  <c r="AG4394" i="1"/>
  <c r="AG4393" i="1"/>
  <c r="AG4392" i="1"/>
  <c r="AG4391" i="1"/>
  <c r="AG4390" i="1"/>
  <c r="AG4389" i="1"/>
  <c r="AG4388" i="1"/>
  <c r="AG4387" i="1"/>
  <c r="AG4386" i="1"/>
  <c r="AG4385" i="1"/>
  <c r="AG4384" i="1"/>
  <c r="AG4383" i="1"/>
  <c r="AG4382" i="1"/>
  <c r="AG4381" i="1"/>
  <c r="AG4380" i="1"/>
  <c r="AG4379" i="1"/>
  <c r="AG4378" i="1"/>
  <c r="AG4377" i="1"/>
  <c r="AG4376" i="1"/>
  <c r="AG4375" i="1"/>
  <c r="AG4374" i="1"/>
  <c r="AG4373" i="1"/>
  <c r="AG4372" i="1"/>
  <c r="AG4371" i="1"/>
  <c r="AG4370" i="1"/>
  <c r="AG4369" i="1"/>
  <c r="AG4368" i="1"/>
  <c r="AG4367" i="1"/>
  <c r="AG4366" i="1"/>
  <c r="AG4365" i="1"/>
  <c r="AG4364" i="1"/>
  <c r="AG4363" i="1"/>
  <c r="AG4362" i="1"/>
  <c r="AG4361" i="1"/>
  <c r="AG4360" i="1"/>
  <c r="AG4359" i="1"/>
  <c r="AG4358" i="1"/>
  <c r="AG4357" i="1"/>
  <c r="AG4356" i="1"/>
  <c r="AG4355" i="1"/>
  <c r="AG4354" i="1"/>
  <c r="AG4353" i="1"/>
  <c r="AG4352" i="1"/>
  <c r="AG4351" i="1"/>
  <c r="AG4350" i="1"/>
  <c r="AG4349" i="1"/>
  <c r="AG4348" i="1"/>
  <c r="AG4347" i="1"/>
  <c r="AG4346" i="1"/>
  <c r="AG4345" i="1"/>
  <c r="AG4344" i="1"/>
  <c r="AG4343" i="1"/>
  <c r="AG4342" i="1"/>
  <c r="AG4341" i="1"/>
  <c r="AG4340" i="1"/>
  <c r="AG4339" i="1"/>
  <c r="AG4338" i="1"/>
  <c r="AG4337" i="1"/>
  <c r="AG4336" i="1"/>
  <c r="AG4335" i="1"/>
  <c r="AG4334" i="1"/>
  <c r="AG4333" i="1"/>
  <c r="AG4332" i="1"/>
  <c r="AG4331" i="1"/>
  <c r="AG4330" i="1"/>
  <c r="AG4329" i="1"/>
  <c r="AG4328" i="1"/>
  <c r="AG4327" i="1"/>
  <c r="AG4326" i="1"/>
  <c r="AG4325" i="1"/>
  <c r="AG4324" i="1"/>
  <c r="AG4323" i="1"/>
  <c r="AG4322" i="1"/>
  <c r="AG4321" i="1"/>
  <c r="AG4320" i="1"/>
  <c r="AG4319" i="1"/>
  <c r="AG4318" i="1"/>
  <c r="AG4317" i="1"/>
  <c r="AG4316" i="1"/>
  <c r="AG4315" i="1"/>
  <c r="AG4314" i="1"/>
  <c r="AG4313" i="1"/>
  <c r="AG4312" i="1"/>
  <c r="AG4311" i="1"/>
  <c r="AG4310" i="1"/>
  <c r="AG4309" i="1"/>
  <c r="AG4308" i="1"/>
  <c r="AG4307" i="1"/>
  <c r="AG4306" i="1"/>
  <c r="AG4305" i="1"/>
  <c r="AG4304" i="1"/>
  <c r="AG4303" i="1"/>
  <c r="AG4302" i="1"/>
  <c r="AG4301" i="1"/>
  <c r="AG4300" i="1"/>
  <c r="AG4299" i="1"/>
  <c r="AG4298" i="1"/>
  <c r="AG4297" i="1"/>
  <c r="AG4296" i="1"/>
  <c r="AG4295" i="1"/>
  <c r="AG4294" i="1"/>
  <c r="AG4293" i="1"/>
  <c r="AG4292" i="1"/>
  <c r="AG4291" i="1"/>
  <c r="AG4290" i="1"/>
  <c r="AG4289" i="1"/>
  <c r="AG4288" i="1"/>
  <c r="AG4287" i="1"/>
  <c r="AG4286" i="1"/>
  <c r="AG4285" i="1"/>
  <c r="AG4284" i="1"/>
  <c r="AG4283" i="1"/>
  <c r="AG4282" i="1"/>
  <c r="AG4281" i="1"/>
  <c r="AG4280" i="1"/>
  <c r="AG4279" i="1"/>
  <c r="AG4278" i="1"/>
  <c r="AG4277" i="1"/>
  <c r="AG4276" i="1"/>
  <c r="AG4275" i="1"/>
  <c r="AG4274" i="1"/>
  <c r="AG4273" i="1"/>
  <c r="AG4272" i="1"/>
  <c r="AG4271" i="1"/>
  <c r="AG4270" i="1"/>
  <c r="AG4269" i="1"/>
  <c r="AG4268" i="1"/>
  <c r="AG4267" i="1"/>
  <c r="AG4266" i="1"/>
  <c r="AG4265" i="1"/>
  <c r="AG4264" i="1"/>
  <c r="AG4263" i="1"/>
  <c r="AG4262" i="1"/>
  <c r="AG4261" i="1"/>
  <c r="AG4260" i="1"/>
  <c r="AG4259" i="1"/>
  <c r="AG4258" i="1"/>
  <c r="AG4257" i="1"/>
  <c r="AG4256" i="1"/>
  <c r="AG4255" i="1"/>
  <c r="AG4254" i="1"/>
  <c r="AG4253" i="1"/>
  <c r="AG4252" i="1"/>
  <c r="AG4251" i="1"/>
  <c r="AG4250" i="1"/>
  <c r="AG4249" i="1"/>
  <c r="AG4248" i="1"/>
  <c r="AG4247" i="1"/>
  <c r="AG4246" i="1"/>
  <c r="AG4245" i="1"/>
  <c r="AG4244" i="1"/>
  <c r="AG4243" i="1"/>
  <c r="AG4242" i="1"/>
  <c r="AG4241" i="1"/>
  <c r="AG4240" i="1"/>
  <c r="AG4239" i="1"/>
  <c r="AG4238" i="1"/>
  <c r="AG4237" i="1"/>
  <c r="AG4236" i="1"/>
  <c r="AG4235" i="1"/>
  <c r="AG4234" i="1"/>
  <c r="AG4233" i="1"/>
  <c r="AG4232" i="1"/>
  <c r="AG4231" i="1"/>
  <c r="AG4230" i="1"/>
  <c r="AG4229" i="1"/>
  <c r="AG4228" i="1"/>
  <c r="AG4227" i="1"/>
  <c r="AG4226" i="1"/>
  <c r="AG4225" i="1"/>
  <c r="AG4224" i="1"/>
  <c r="AG4223" i="1"/>
  <c r="AG4222" i="1"/>
  <c r="AG4221" i="1"/>
  <c r="AG4220" i="1"/>
  <c r="AG4219" i="1"/>
  <c r="AG4218" i="1"/>
  <c r="AG4217" i="1"/>
  <c r="AG4216" i="1"/>
  <c r="AG4215" i="1"/>
  <c r="AG4214" i="1"/>
  <c r="AG4213" i="1"/>
  <c r="AG4212" i="1"/>
  <c r="AG4211" i="1"/>
  <c r="AG4210" i="1"/>
  <c r="AG4209" i="1"/>
  <c r="AG4208" i="1"/>
  <c r="AG4207" i="1"/>
  <c r="AG4206" i="1"/>
  <c r="AG4205" i="1"/>
  <c r="AG4204" i="1"/>
  <c r="AG4203" i="1"/>
  <c r="AG4202" i="1"/>
  <c r="AG4201" i="1"/>
  <c r="AG4200" i="1"/>
  <c r="AG4199" i="1"/>
  <c r="AG4198" i="1"/>
  <c r="AG4197" i="1"/>
  <c r="AG4196" i="1"/>
  <c r="AG4195" i="1"/>
  <c r="AG4194" i="1"/>
  <c r="AG4193" i="1"/>
  <c r="AG4192" i="1"/>
  <c r="AG4191" i="1"/>
  <c r="AG4190" i="1"/>
  <c r="AG4189" i="1"/>
  <c r="AG4188" i="1"/>
  <c r="AG4187" i="1"/>
  <c r="AG4186" i="1"/>
  <c r="AG4185" i="1"/>
  <c r="AG4184" i="1"/>
  <c r="AG4183" i="1"/>
  <c r="AG4182" i="1"/>
  <c r="AG4181" i="1"/>
  <c r="AG4180" i="1"/>
  <c r="AG4179" i="1"/>
  <c r="AG4178" i="1"/>
  <c r="AG4177" i="1"/>
  <c r="AG4176" i="1"/>
  <c r="AG4175" i="1"/>
  <c r="AG4174" i="1"/>
  <c r="AG4173" i="1"/>
  <c r="AG4172" i="1"/>
  <c r="AG4171" i="1"/>
  <c r="AG4170" i="1"/>
  <c r="AG4169" i="1"/>
  <c r="AG4168" i="1"/>
  <c r="AG4167" i="1"/>
  <c r="AG4166" i="1"/>
  <c r="AG4165" i="1"/>
  <c r="AG4164" i="1"/>
  <c r="AG4163" i="1"/>
  <c r="AG4162" i="1"/>
  <c r="AG4161" i="1"/>
  <c r="AG4160" i="1"/>
  <c r="AG4159" i="1"/>
  <c r="AG4158" i="1"/>
  <c r="AG4157" i="1"/>
  <c r="AG4156" i="1"/>
  <c r="AG4155" i="1"/>
  <c r="AG4154" i="1"/>
  <c r="AG4153" i="1"/>
  <c r="AG4152" i="1"/>
  <c r="AG4151" i="1"/>
  <c r="AG4150" i="1"/>
  <c r="AG4149" i="1"/>
  <c r="AG4148" i="1"/>
  <c r="AG4147" i="1"/>
  <c r="AG4146" i="1"/>
  <c r="AG4145" i="1"/>
  <c r="AG4144" i="1"/>
  <c r="AG4143" i="1"/>
  <c r="AG4142" i="1"/>
  <c r="AG4141" i="1"/>
  <c r="AG4140" i="1"/>
  <c r="AG4139" i="1"/>
  <c r="AG4138" i="1"/>
  <c r="AG4137" i="1"/>
  <c r="AG4136" i="1"/>
  <c r="AG4135" i="1"/>
  <c r="AG4134" i="1"/>
  <c r="AG4133" i="1"/>
  <c r="AG4132" i="1"/>
  <c r="AG4131" i="1"/>
  <c r="AG4130" i="1"/>
  <c r="AG4129" i="1"/>
  <c r="AG4128" i="1"/>
  <c r="AG4127" i="1"/>
  <c r="AG4126" i="1"/>
  <c r="AG4125" i="1"/>
  <c r="AG4124" i="1"/>
  <c r="AG4123" i="1"/>
  <c r="AG4122" i="1"/>
  <c r="AG4121" i="1"/>
  <c r="AG4120" i="1"/>
  <c r="AG4119" i="1"/>
  <c r="AG4118" i="1"/>
  <c r="AG4117" i="1"/>
  <c r="AG4116" i="1"/>
  <c r="AG4115" i="1"/>
  <c r="AG4114" i="1"/>
  <c r="AG4113" i="1"/>
  <c r="AG4112" i="1"/>
  <c r="AG4111" i="1"/>
  <c r="AG4110" i="1"/>
  <c r="AG4109" i="1"/>
  <c r="AG4108" i="1"/>
  <c r="AG4107" i="1"/>
  <c r="AG4106" i="1"/>
  <c r="AG4105" i="1"/>
  <c r="AG4104" i="1"/>
  <c r="AG4103" i="1"/>
  <c r="AG4102" i="1"/>
  <c r="AG4101" i="1"/>
  <c r="AG4100" i="1"/>
  <c r="AG4099" i="1"/>
  <c r="AG4098" i="1"/>
  <c r="AG4097" i="1"/>
  <c r="AG4096" i="1"/>
  <c r="AG4095" i="1"/>
  <c r="AG4094" i="1"/>
  <c r="AG4093" i="1"/>
  <c r="AG4092" i="1"/>
  <c r="AG4091" i="1"/>
  <c r="AG4090" i="1"/>
  <c r="AG4089" i="1"/>
  <c r="AG4088" i="1"/>
  <c r="AG4087" i="1"/>
  <c r="AG4086" i="1"/>
  <c r="AG4085" i="1"/>
  <c r="AG4084" i="1"/>
  <c r="AG4083" i="1"/>
  <c r="AG4082" i="1"/>
  <c r="AG4081" i="1"/>
  <c r="AG4080" i="1"/>
  <c r="AG4079" i="1"/>
  <c r="AG4078" i="1"/>
  <c r="AG4077" i="1"/>
  <c r="AG4076" i="1"/>
  <c r="AG4075" i="1"/>
  <c r="AG4074" i="1"/>
  <c r="AG4073" i="1"/>
  <c r="AG4072" i="1"/>
  <c r="AG4071" i="1"/>
  <c r="AG4070" i="1"/>
  <c r="AG4069" i="1"/>
  <c r="AG4068" i="1"/>
  <c r="AG4067" i="1"/>
  <c r="AG4066" i="1"/>
  <c r="AG4065" i="1"/>
  <c r="AG4064" i="1"/>
  <c r="AG4063" i="1"/>
  <c r="AG4062" i="1"/>
  <c r="AG4061" i="1"/>
  <c r="AG4060" i="1"/>
  <c r="AG4059" i="1"/>
  <c r="AG4058" i="1"/>
  <c r="AG4057" i="1"/>
  <c r="AG4056" i="1"/>
  <c r="AG4055" i="1"/>
  <c r="AG4054" i="1"/>
  <c r="AG4053" i="1"/>
  <c r="AG4052" i="1"/>
  <c r="AG4051" i="1"/>
  <c r="AG4050" i="1"/>
  <c r="AG4049" i="1"/>
  <c r="AG4048" i="1"/>
  <c r="AG4047" i="1"/>
  <c r="AG4046" i="1"/>
  <c r="AG4045" i="1"/>
  <c r="AG4044" i="1"/>
  <c r="AG4043" i="1"/>
  <c r="AG4042" i="1"/>
  <c r="AG4041" i="1"/>
  <c r="AG4040" i="1"/>
  <c r="AG4039" i="1"/>
  <c r="AG4038" i="1"/>
  <c r="AG4037" i="1"/>
  <c r="AG4036" i="1"/>
  <c r="AG4035" i="1"/>
  <c r="AG4034" i="1"/>
  <c r="AG4033" i="1"/>
  <c r="AG4032" i="1"/>
  <c r="AG4031" i="1"/>
  <c r="AG4030" i="1"/>
  <c r="AG4029" i="1"/>
  <c r="AG4028" i="1"/>
  <c r="AG4027" i="1"/>
  <c r="AG4026" i="1"/>
  <c r="AG4025" i="1"/>
  <c r="AG4024" i="1"/>
  <c r="AG4023" i="1"/>
  <c r="AG4022" i="1"/>
  <c r="AG4021" i="1"/>
  <c r="AG4020" i="1"/>
  <c r="AG4019" i="1"/>
  <c r="AG4018" i="1"/>
  <c r="AG4017" i="1"/>
  <c r="AG4016" i="1"/>
  <c r="AG4015" i="1"/>
  <c r="AG4014" i="1"/>
  <c r="AG4013" i="1"/>
  <c r="AG4012" i="1"/>
  <c r="AG4011" i="1"/>
  <c r="AG4010" i="1"/>
  <c r="AG4009" i="1"/>
  <c r="AG4008" i="1"/>
  <c r="AG4007" i="1"/>
  <c r="AG4006" i="1"/>
  <c r="AG4005" i="1"/>
  <c r="AG4004" i="1"/>
  <c r="AG4003" i="1"/>
  <c r="AG4002" i="1"/>
  <c r="AG4001" i="1"/>
  <c r="AG4000" i="1"/>
  <c r="AG3999" i="1"/>
  <c r="AG3998" i="1"/>
  <c r="AG3997" i="1"/>
  <c r="AG3996" i="1"/>
  <c r="AG3995" i="1"/>
  <c r="AG3994" i="1"/>
  <c r="AG3993" i="1"/>
  <c r="AG3992" i="1"/>
  <c r="AG3991" i="1"/>
  <c r="AG3990" i="1"/>
  <c r="AG3989" i="1"/>
  <c r="AG3988" i="1"/>
  <c r="AG3987" i="1"/>
  <c r="AG3986" i="1"/>
  <c r="AG3985" i="1"/>
  <c r="AG3984" i="1"/>
  <c r="AG3983" i="1"/>
  <c r="AG3982" i="1"/>
  <c r="AG3981" i="1"/>
  <c r="AG3980" i="1"/>
  <c r="AG3979" i="1"/>
  <c r="AG3978" i="1"/>
  <c r="AG3977" i="1"/>
  <c r="AG3976" i="1"/>
  <c r="AG3975" i="1"/>
  <c r="AG3974" i="1"/>
  <c r="AG3973" i="1"/>
  <c r="AG3972" i="1"/>
  <c r="AG3971" i="1"/>
  <c r="AG3970" i="1"/>
  <c r="AG3969" i="1"/>
  <c r="AG3968" i="1"/>
  <c r="AG3967" i="1"/>
  <c r="AG3966" i="1"/>
  <c r="AG3965" i="1"/>
  <c r="AG3964" i="1"/>
  <c r="AG3963" i="1"/>
  <c r="AG3962" i="1"/>
  <c r="AG3961" i="1"/>
  <c r="AG3960" i="1"/>
  <c r="AG3959" i="1"/>
  <c r="AG3958" i="1"/>
  <c r="AG3957" i="1"/>
  <c r="AG3956" i="1"/>
  <c r="AG3955" i="1"/>
  <c r="AG3954" i="1"/>
  <c r="AG3953" i="1"/>
  <c r="AG3952" i="1"/>
  <c r="AG3951" i="1"/>
  <c r="AG3950" i="1"/>
  <c r="AG3949" i="1"/>
  <c r="AG3948" i="1"/>
  <c r="AG3947" i="1"/>
  <c r="AG3946" i="1"/>
  <c r="AG3945" i="1"/>
  <c r="AG3944" i="1"/>
  <c r="AG3943" i="1"/>
  <c r="AG3942" i="1"/>
  <c r="AG3941" i="1"/>
  <c r="AG3940" i="1"/>
  <c r="AG3939" i="1"/>
  <c r="AG3938" i="1"/>
  <c r="AG3937" i="1"/>
  <c r="AG3936" i="1"/>
  <c r="AG3935" i="1"/>
  <c r="AG3934" i="1"/>
  <c r="AG3933" i="1"/>
  <c r="AG3932" i="1"/>
  <c r="AG3931" i="1"/>
  <c r="AG3930" i="1"/>
  <c r="AG3929" i="1"/>
  <c r="AG3928" i="1"/>
  <c r="AG3927" i="1"/>
  <c r="AG3926" i="1"/>
  <c r="AG3925" i="1"/>
  <c r="AG3924" i="1"/>
  <c r="AG3923" i="1"/>
  <c r="AG3922" i="1"/>
  <c r="AG3921" i="1"/>
  <c r="AG3920" i="1"/>
  <c r="AG3919" i="1"/>
  <c r="AG3918" i="1"/>
  <c r="AG3917" i="1"/>
  <c r="AG3916" i="1"/>
  <c r="AG3915" i="1"/>
  <c r="AG3914" i="1"/>
  <c r="AG3913" i="1"/>
  <c r="AG3912" i="1"/>
  <c r="AG3911" i="1"/>
  <c r="AG3910" i="1"/>
  <c r="AG3909" i="1"/>
  <c r="AG3908" i="1"/>
  <c r="AG3907" i="1"/>
  <c r="AG3906" i="1"/>
  <c r="AG3905" i="1"/>
  <c r="AG3904" i="1"/>
  <c r="AG3903" i="1"/>
  <c r="AG3902" i="1"/>
  <c r="AG3901" i="1"/>
  <c r="AG3900" i="1"/>
  <c r="AG3899" i="1"/>
  <c r="AG3898" i="1"/>
  <c r="AG3897" i="1"/>
  <c r="AG3896" i="1"/>
  <c r="AG3895" i="1"/>
  <c r="AG3894" i="1"/>
  <c r="AG3893" i="1"/>
  <c r="AG3892" i="1"/>
  <c r="AG3891" i="1"/>
  <c r="AG3890" i="1"/>
  <c r="AG3889" i="1"/>
  <c r="AG3888" i="1"/>
  <c r="AG3887" i="1"/>
  <c r="AG3886" i="1"/>
  <c r="AG3885" i="1"/>
  <c r="AG3884" i="1"/>
  <c r="AG3883" i="1"/>
  <c r="AG3882" i="1"/>
  <c r="AG3881" i="1"/>
  <c r="AG3880" i="1"/>
  <c r="AG3879" i="1"/>
  <c r="AG3878" i="1"/>
  <c r="AG3877" i="1"/>
  <c r="AG3876" i="1"/>
  <c r="AG3875" i="1"/>
  <c r="AG3874" i="1"/>
  <c r="AG3873" i="1"/>
  <c r="AG3872" i="1"/>
  <c r="AG3871" i="1"/>
  <c r="AG3870" i="1"/>
  <c r="AG3869" i="1"/>
  <c r="AG3868" i="1"/>
  <c r="AG3867" i="1"/>
  <c r="AG3866" i="1"/>
  <c r="AG3865" i="1"/>
  <c r="AG3864" i="1"/>
  <c r="AG3863" i="1"/>
  <c r="AG3862" i="1"/>
  <c r="AG3861" i="1"/>
  <c r="AG3860" i="1"/>
  <c r="AG3859" i="1"/>
  <c r="AG3858" i="1"/>
  <c r="AG3857" i="1"/>
  <c r="AG3856" i="1"/>
  <c r="AG3855" i="1"/>
  <c r="AG3854" i="1"/>
  <c r="AG3853" i="1"/>
  <c r="AG3852" i="1"/>
  <c r="AG3851" i="1"/>
  <c r="AG3850" i="1"/>
  <c r="AG3849" i="1"/>
  <c r="AG3848" i="1"/>
  <c r="AG3847" i="1"/>
  <c r="AG3846" i="1"/>
  <c r="AG3845" i="1"/>
  <c r="AG3844" i="1"/>
  <c r="AG3843" i="1"/>
  <c r="AG3842" i="1"/>
  <c r="AG3841" i="1"/>
  <c r="AG3840" i="1"/>
  <c r="AG3839" i="1"/>
  <c r="AG3838" i="1"/>
  <c r="AG3837" i="1"/>
  <c r="AG3836" i="1"/>
  <c r="AG3835" i="1"/>
  <c r="AG3834" i="1"/>
  <c r="AG3833" i="1"/>
  <c r="AG3832" i="1"/>
  <c r="AG3831" i="1"/>
  <c r="AG3830" i="1"/>
  <c r="AG3829" i="1"/>
  <c r="AG3828" i="1"/>
  <c r="AG3827" i="1"/>
  <c r="AG3826" i="1"/>
  <c r="AG3825" i="1"/>
  <c r="AG3824" i="1"/>
  <c r="AG3823" i="1"/>
  <c r="AG3822" i="1"/>
  <c r="AG3821" i="1"/>
  <c r="AG3820" i="1"/>
  <c r="AG3819" i="1"/>
  <c r="AG3818" i="1"/>
  <c r="AG3817" i="1"/>
  <c r="AG3816" i="1"/>
  <c r="AG3815" i="1"/>
  <c r="AG3814" i="1"/>
  <c r="AG3813" i="1"/>
  <c r="AG3812" i="1"/>
  <c r="AG3811" i="1"/>
  <c r="AG3810" i="1"/>
  <c r="AG3809" i="1"/>
  <c r="AG3808" i="1"/>
  <c r="AG3807" i="1"/>
  <c r="AG3806" i="1"/>
  <c r="AG3805" i="1"/>
  <c r="AG3804" i="1"/>
  <c r="AG3803" i="1"/>
  <c r="AG3802" i="1"/>
  <c r="AG3801" i="1"/>
  <c r="AG3800" i="1"/>
  <c r="AG3799" i="1"/>
  <c r="AG3798" i="1"/>
  <c r="AG3797" i="1"/>
  <c r="AG3796" i="1"/>
  <c r="AG3795" i="1"/>
  <c r="AG3794" i="1"/>
  <c r="AG3793" i="1"/>
  <c r="AG3792" i="1"/>
  <c r="AG3791" i="1"/>
  <c r="AG3790" i="1"/>
  <c r="AG3789" i="1"/>
  <c r="AG3788" i="1"/>
  <c r="AG3787" i="1"/>
  <c r="AG3786" i="1"/>
  <c r="AG3785" i="1"/>
  <c r="AG3784" i="1"/>
  <c r="AG3783" i="1"/>
  <c r="AG3782" i="1"/>
  <c r="AG3781" i="1"/>
  <c r="AG3780" i="1"/>
  <c r="AG3779" i="1"/>
  <c r="AG3778" i="1"/>
  <c r="AG3777" i="1"/>
  <c r="AG3776" i="1"/>
  <c r="AG3775" i="1"/>
  <c r="AG3774" i="1"/>
  <c r="AG3773" i="1"/>
  <c r="AG3772" i="1"/>
  <c r="AG3771" i="1"/>
  <c r="AG3770" i="1"/>
  <c r="AG3769" i="1"/>
  <c r="AG3768" i="1"/>
  <c r="AG3767" i="1"/>
  <c r="AG3766" i="1"/>
  <c r="AG3765" i="1"/>
  <c r="AG3764" i="1"/>
  <c r="AG3763" i="1"/>
  <c r="AG3762" i="1"/>
  <c r="AG3761" i="1"/>
  <c r="AG3760" i="1"/>
  <c r="AG3759" i="1"/>
  <c r="AG3758" i="1"/>
  <c r="AG3757" i="1"/>
  <c r="AG3756" i="1"/>
  <c r="AG3755" i="1"/>
  <c r="AG3754" i="1"/>
  <c r="AG3753" i="1"/>
  <c r="AG3752" i="1"/>
  <c r="AG3751" i="1"/>
  <c r="AG3750" i="1"/>
  <c r="AG3749" i="1"/>
  <c r="AG3748" i="1"/>
  <c r="AG3747" i="1"/>
  <c r="AG3746" i="1"/>
  <c r="AG3745" i="1"/>
  <c r="AG3744" i="1"/>
  <c r="AG3743" i="1"/>
  <c r="AG3742" i="1"/>
  <c r="AG3741" i="1"/>
  <c r="AG3740" i="1"/>
  <c r="AG3739" i="1"/>
  <c r="AG3738" i="1"/>
  <c r="AG3737" i="1"/>
  <c r="AG3736" i="1"/>
  <c r="AG3735" i="1"/>
  <c r="AG3734" i="1"/>
  <c r="AG3733" i="1"/>
  <c r="AG3732" i="1"/>
  <c r="AG3731" i="1"/>
  <c r="AG3730" i="1"/>
  <c r="AG3729" i="1"/>
  <c r="AG3728" i="1"/>
  <c r="AG3727" i="1"/>
  <c r="AG3726" i="1"/>
  <c r="AG3725" i="1"/>
  <c r="AG3724" i="1"/>
  <c r="AG3723" i="1"/>
  <c r="AG3722" i="1"/>
  <c r="AG3721" i="1"/>
  <c r="AG3720" i="1"/>
  <c r="AG3719" i="1"/>
  <c r="AG3718" i="1"/>
  <c r="AG3717" i="1"/>
  <c r="AG3716" i="1"/>
  <c r="AG3715" i="1"/>
  <c r="AG3714" i="1"/>
  <c r="AG3713" i="1"/>
  <c r="AG3712" i="1"/>
  <c r="AG3711" i="1"/>
  <c r="AG3710" i="1"/>
  <c r="AG3709" i="1"/>
  <c r="AG3708" i="1"/>
  <c r="AG3707" i="1"/>
  <c r="AG3706" i="1"/>
  <c r="AG3705" i="1"/>
  <c r="AG3704" i="1"/>
  <c r="AG3703" i="1"/>
  <c r="AG3702" i="1"/>
  <c r="AG3701" i="1"/>
  <c r="AG3700" i="1"/>
  <c r="AG3699" i="1"/>
  <c r="AG3698" i="1"/>
  <c r="AG3697" i="1"/>
  <c r="AG3696" i="1"/>
  <c r="AG3695" i="1"/>
  <c r="AG3694" i="1"/>
  <c r="AG3693" i="1"/>
  <c r="AG3692" i="1"/>
  <c r="AG3691" i="1"/>
  <c r="AG3690" i="1"/>
  <c r="AG3689" i="1"/>
  <c r="AG3688" i="1"/>
  <c r="AG3687" i="1"/>
  <c r="AG3686" i="1"/>
  <c r="AG3685" i="1"/>
  <c r="AG3684" i="1"/>
  <c r="AG3683" i="1"/>
  <c r="AG3682" i="1"/>
  <c r="AG3681" i="1"/>
  <c r="AG3680" i="1"/>
  <c r="AG3679" i="1"/>
  <c r="AG3678" i="1"/>
  <c r="AG3677" i="1"/>
  <c r="AG3676" i="1"/>
  <c r="AG3675" i="1"/>
  <c r="AG3674" i="1"/>
  <c r="AG3673" i="1"/>
  <c r="AG3672" i="1"/>
  <c r="AG3671" i="1"/>
  <c r="AG3670" i="1"/>
  <c r="AG3669" i="1"/>
  <c r="AG3668" i="1"/>
  <c r="AG3667" i="1"/>
  <c r="AG3666" i="1"/>
  <c r="AG3665" i="1"/>
  <c r="AG3664" i="1"/>
  <c r="AG3663" i="1"/>
  <c r="AG3662" i="1"/>
  <c r="AG3661" i="1"/>
  <c r="AG3660" i="1"/>
  <c r="AG3659" i="1"/>
  <c r="AG3658" i="1"/>
  <c r="AG3657" i="1"/>
  <c r="AG3656" i="1"/>
  <c r="AG3655" i="1"/>
  <c r="AG3654" i="1"/>
  <c r="AG3653" i="1"/>
  <c r="AG3652" i="1"/>
  <c r="AG3651" i="1"/>
  <c r="AG3650" i="1"/>
  <c r="AG3649" i="1"/>
  <c r="AG3648" i="1"/>
  <c r="AG3647" i="1"/>
  <c r="AG3646" i="1"/>
  <c r="AG3645" i="1"/>
  <c r="AG3644" i="1"/>
  <c r="AG3643" i="1"/>
  <c r="AG3642" i="1"/>
  <c r="AG3641" i="1"/>
  <c r="AG3640" i="1"/>
  <c r="AG3639" i="1"/>
  <c r="AG3638" i="1"/>
  <c r="AG3637" i="1"/>
  <c r="AG3636" i="1"/>
  <c r="AG3635" i="1"/>
  <c r="AG3634" i="1"/>
  <c r="AG3633" i="1"/>
  <c r="AG3632" i="1"/>
  <c r="AG3631" i="1"/>
  <c r="AG3630" i="1"/>
  <c r="AG3629" i="1"/>
  <c r="AG3628" i="1"/>
  <c r="AG3627" i="1"/>
  <c r="AG3626" i="1"/>
  <c r="AG3625" i="1"/>
  <c r="AG3624" i="1"/>
  <c r="AG3623" i="1"/>
  <c r="AG3622" i="1"/>
  <c r="AG3621" i="1"/>
  <c r="AG3620" i="1"/>
  <c r="AG3619" i="1"/>
  <c r="AG3618" i="1"/>
  <c r="AG3617" i="1"/>
  <c r="AG3616" i="1"/>
  <c r="AG3615" i="1"/>
  <c r="AG3614" i="1"/>
  <c r="AG3613" i="1"/>
  <c r="AG3612" i="1"/>
  <c r="AG3611" i="1"/>
  <c r="AG3610" i="1"/>
  <c r="AG3609" i="1"/>
  <c r="AG3608" i="1"/>
  <c r="AG3607" i="1"/>
  <c r="AG3606" i="1"/>
  <c r="AG3605" i="1"/>
  <c r="AG3604" i="1"/>
  <c r="AG3603" i="1"/>
  <c r="AG3602" i="1"/>
  <c r="AG3601" i="1"/>
  <c r="AG3600" i="1"/>
  <c r="AG3599" i="1"/>
  <c r="AG3598" i="1"/>
  <c r="AG3597" i="1"/>
  <c r="AG3596" i="1"/>
  <c r="AG3595" i="1"/>
  <c r="AG3594" i="1"/>
  <c r="AG3593" i="1"/>
  <c r="AG3592" i="1"/>
  <c r="AG3591" i="1"/>
  <c r="AG3590" i="1"/>
  <c r="AG3589" i="1"/>
  <c r="AG3588" i="1"/>
  <c r="AG3587" i="1"/>
  <c r="AG3586" i="1"/>
  <c r="AG3585" i="1"/>
  <c r="AG3584" i="1"/>
  <c r="AG3583" i="1"/>
  <c r="AG3582" i="1"/>
  <c r="AG3581" i="1"/>
  <c r="AG3580" i="1"/>
  <c r="AG3579" i="1"/>
  <c r="AG3578" i="1"/>
  <c r="AG3577" i="1"/>
  <c r="AG3576" i="1"/>
  <c r="AG3575" i="1"/>
  <c r="AG3574" i="1"/>
  <c r="AG3573" i="1"/>
  <c r="AG3572" i="1"/>
  <c r="AG3571" i="1"/>
  <c r="AG3570" i="1"/>
  <c r="AG3569" i="1"/>
  <c r="AG3568" i="1"/>
  <c r="AG3567" i="1"/>
  <c r="AG3566" i="1"/>
  <c r="AG3565" i="1"/>
  <c r="AG3564" i="1"/>
  <c r="AG3563" i="1"/>
  <c r="AG3562" i="1"/>
  <c r="AG3561" i="1"/>
  <c r="AG3560" i="1"/>
  <c r="AG3559" i="1"/>
  <c r="AG3558" i="1"/>
  <c r="AG3557" i="1"/>
  <c r="AG3556" i="1"/>
  <c r="AG3555" i="1"/>
  <c r="AG3554" i="1"/>
  <c r="AG3553" i="1"/>
  <c r="AG3552" i="1"/>
  <c r="AG3551" i="1"/>
  <c r="AG3550" i="1"/>
  <c r="AG3549" i="1"/>
  <c r="AG3548" i="1"/>
  <c r="AG3547" i="1"/>
  <c r="AG3546" i="1"/>
  <c r="AG3545" i="1"/>
  <c r="AG3544" i="1"/>
  <c r="AG3543" i="1"/>
  <c r="AG3542" i="1"/>
  <c r="AG3541" i="1"/>
  <c r="AG3540" i="1"/>
  <c r="AG3539" i="1"/>
  <c r="AG3538" i="1"/>
  <c r="AG3537" i="1"/>
  <c r="AG3536" i="1"/>
  <c r="AG3535" i="1"/>
  <c r="AG3534" i="1"/>
  <c r="AG3533" i="1"/>
  <c r="AG3532" i="1"/>
  <c r="AG3531" i="1"/>
  <c r="AG3530" i="1"/>
  <c r="AG3529" i="1"/>
  <c r="AG3528" i="1"/>
  <c r="AG3527" i="1"/>
  <c r="AG3526" i="1"/>
  <c r="AG3525" i="1"/>
  <c r="AG3524" i="1"/>
  <c r="AG3523" i="1"/>
  <c r="AG3522" i="1"/>
  <c r="AG3521" i="1"/>
  <c r="AG3520" i="1"/>
  <c r="AG3519" i="1"/>
  <c r="AG3518" i="1"/>
  <c r="AG3517" i="1"/>
  <c r="AG3516" i="1"/>
  <c r="AG3515" i="1"/>
  <c r="AG3514" i="1"/>
  <c r="AG3513" i="1"/>
  <c r="AG3512" i="1"/>
  <c r="AG3511" i="1"/>
  <c r="AG3510" i="1"/>
  <c r="AG3509" i="1"/>
  <c r="AG3508" i="1"/>
  <c r="AG3507" i="1"/>
  <c r="AG3506" i="1"/>
  <c r="AG3505" i="1"/>
  <c r="AG3504" i="1"/>
  <c r="AG3503" i="1"/>
  <c r="AG3502" i="1"/>
  <c r="AG3501" i="1"/>
  <c r="AG3500" i="1"/>
  <c r="AG3499" i="1"/>
  <c r="AG3498" i="1"/>
  <c r="AG3497" i="1"/>
  <c r="AG3496" i="1"/>
  <c r="AG3495" i="1"/>
  <c r="AG3494" i="1"/>
  <c r="AG3493" i="1"/>
  <c r="AG3492" i="1"/>
  <c r="AG3491" i="1"/>
  <c r="AG3490" i="1"/>
  <c r="AG3489" i="1"/>
  <c r="AG3488" i="1"/>
  <c r="AG3487" i="1"/>
  <c r="AG3486" i="1"/>
  <c r="AG3485" i="1"/>
  <c r="AG3484" i="1"/>
  <c r="AG3483" i="1"/>
  <c r="AG3482" i="1"/>
  <c r="AG3481" i="1"/>
  <c r="AG3480" i="1"/>
  <c r="AG3479" i="1"/>
  <c r="AG3478" i="1"/>
  <c r="AG3477" i="1"/>
  <c r="AG3476" i="1"/>
  <c r="AG3475" i="1"/>
  <c r="AG3474" i="1"/>
  <c r="AG3473" i="1"/>
  <c r="AG3472" i="1"/>
  <c r="AG3471" i="1"/>
  <c r="AG3470" i="1"/>
  <c r="AG3469" i="1"/>
  <c r="AG3468" i="1"/>
  <c r="AG3467" i="1"/>
  <c r="AG3466" i="1"/>
  <c r="AG3465" i="1"/>
  <c r="AG3464" i="1"/>
  <c r="AG3463" i="1"/>
  <c r="AG3462" i="1"/>
  <c r="AG3461" i="1"/>
  <c r="AG3460" i="1"/>
  <c r="AG3459" i="1"/>
  <c r="AG3458" i="1"/>
  <c r="AG3457" i="1"/>
  <c r="AG3456" i="1"/>
  <c r="AG3455" i="1"/>
  <c r="AG3454" i="1"/>
  <c r="AG3453" i="1"/>
  <c r="AG3452" i="1"/>
  <c r="AG3451" i="1"/>
  <c r="AG3450" i="1"/>
  <c r="AG3449" i="1"/>
  <c r="AG3448" i="1"/>
  <c r="AG3447" i="1"/>
  <c r="AG3446" i="1"/>
  <c r="AG3445" i="1"/>
  <c r="AG3444" i="1"/>
  <c r="AG3443" i="1"/>
  <c r="AG3442" i="1"/>
  <c r="AG3441" i="1"/>
  <c r="AG3440" i="1"/>
  <c r="AG3439" i="1"/>
  <c r="AG3438" i="1"/>
  <c r="AG3437" i="1"/>
  <c r="AG3436" i="1"/>
  <c r="AG3435" i="1"/>
  <c r="AG3434" i="1"/>
  <c r="AG3433" i="1"/>
  <c r="AG3432" i="1"/>
  <c r="AG3431" i="1"/>
  <c r="AG3430" i="1"/>
  <c r="AG3429" i="1"/>
  <c r="AG3428" i="1"/>
  <c r="AG3427" i="1"/>
  <c r="AG3426" i="1"/>
  <c r="AG3425" i="1"/>
  <c r="AG3424" i="1"/>
  <c r="AG3423" i="1"/>
  <c r="AG3422" i="1"/>
  <c r="AG3421" i="1"/>
  <c r="AG3420" i="1"/>
  <c r="AG3419" i="1"/>
  <c r="AG3418" i="1"/>
  <c r="AG3417" i="1"/>
  <c r="AG3416" i="1"/>
  <c r="AG3415" i="1"/>
  <c r="AG3414" i="1"/>
  <c r="AG3413" i="1"/>
  <c r="AG3412" i="1"/>
  <c r="AG3411" i="1"/>
  <c r="AG3410" i="1"/>
  <c r="AG3409" i="1"/>
  <c r="AG3408" i="1"/>
  <c r="AG3407" i="1"/>
  <c r="AG3406" i="1"/>
  <c r="AG3405" i="1"/>
  <c r="AG3404" i="1"/>
  <c r="AG3403" i="1"/>
  <c r="AG3402" i="1"/>
  <c r="AG3401" i="1"/>
  <c r="AG3400" i="1"/>
  <c r="AG3399" i="1"/>
  <c r="AG3398" i="1"/>
  <c r="AG3397" i="1"/>
  <c r="AG3396" i="1"/>
  <c r="AG3395" i="1"/>
  <c r="AG3394" i="1"/>
  <c r="AG3393" i="1"/>
  <c r="AG3392" i="1"/>
  <c r="AG3391" i="1"/>
  <c r="AG3390" i="1"/>
  <c r="AG3389" i="1"/>
  <c r="AG3388" i="1"/>
  <c r="AG3387" i="1"/>
  <c r="AG3386" i="1"/>
  <c r="AG3385" i="1"/>
  <c r="AG3384" i="1"/>
  <c r="AG3383" i="1"/>
  <c r="AG3382" i="1"/>
  <c r="AG3381" i="1"/>
  <c r="AG3380" i="1"/>
  <c r="AG3379" i="1"/>
  <c r="AG3378" i="1"/>
  <c r="AG3377" i="1"/>
  <c r="AG3376" i="1"/>
  <c r="AG3375" i="1"/>
  <c r="AG3374" i="1"/>
  <c r="AG3373" i="1"/>
  <c r="AG3372" i="1"/>
  <c r="AG3371" i="1"/>
  <c r="AG3370" i="1"/>
  <c r="AG3369" i="1"/>
  <c r="AG3368" i="1"/>
  <c r="AG3367" i="1"/>
  <c r="AG3366" i="1"/>
  <c r="AG3365" i="1"/>
  <c r="AG3364" i="1"/>
  <c r="AG3363" i="1"/>
  <c r="AG3362" i="1"/>
  <c r="AG3361" i="1"/>
  <c r="AG3360" i="1"/>
  <c r="AG3359" i="1"/>
  <c r="AG3358" i="1"/>
  <c r="AG3357" i="1"/>
  <c r="AG3356" i="1"/>
  <c r="AG3355" i="1"/>
  <c r="AG3354" i="1"/>
  <c r="AG3353" i="1"/>
  <c r="AG3352" i="1"/>
  <c r="AG3351" i="1"/>
  <c r="AG3350" i="1"/>
  <c r="AG3349" i="1"/>
  <c r="AG3348" i="1"/>
  <c r="AG3347" i="1"/>
  <c r="AG3346" i="1"/>
  <c r="AG3345" i="1"/>
  <c r="AG3344" i="1"/>
  <c r="AG3343" i="1"/>
  <c r="AG3342" i="1"/>
  <c r="AG3341" i="1"/>
  <c r="AG3340" i="1"/>
  <c r="AG3339" i="1"/>
  <c r="AG3338" i="1"/>
  <c r="AG3337" i="1"/>
  <c r="AG3336" i="1"/>
  <c r="AG3335" i="1"/>
  <c r="AG3334" i="1"/>
  <c r="AG3333" i="1"/>
  <c r="AG3332" i="1"/>
  <c r="AG3331" i="1"/>
  <c r="AG3330" i="1"/>
  <c r="AG3329" i="1"/>
  <c r="AG3328" i="1"/>
  <c r="AG3327" i="1"/>
  <c r="AG3326" i="1"/>
  <c r="AG3325" i="1"/>
  <c r="AG3324" i="1"/>
  <c r="AG3323" i="1"/>
  <c r="AG3322" i="1"/>
  <c r="AG3321" i="1"/>
  <c r="AG3320" i="1"/>
  <c r="AG3319" i="1"/>
  <c r="AG3318" i="1"/>
  <c r="AG3317" i="1"/>
  <c r="AG3316" i="1"/>
  <c r="AG3315" i="1"/>
  <c r="AG3314" i="1"/>
  <c r="AG3313" i="1"/>
  <c r="AG3312" i="1"/>
  <c r="AG3311" i="1"/>
  <c r="AG3310" i="1"/>
  <c r="AG3309" i="1"/>
  <c r="AG3308" i="1"/>
  <c r="AG3307" i="1"/>
  <c r="AG3306" i="1"/>
  <c r="AG3305" i="1"/>
  <c r="AG3304" i="1"/>
  <c r="AG3303" i="1"/>
  <c r="AG3302" i="1"/>
  <c r="AG3301" i="1"/>
  <c r="AG3300" i="1"/>
  <c r="AG3299" i="1"/>
  <c r="AG3298" i="1"/>
  <c r="AG3297" i="1"/>
  <c r="AG3296" i="1"/>
  <c r="AG3295" i="1"/>
  <c r="AG3294" i="1"/>
  <c r="AG3293" i="1"/>
  <c r="AG3292" i="1"/>
  <c r="AG3291" i="1"/>
  <c r="AG3290" i="1"/>
  <c r="AG3289" i="1"/>
  <c r="AG3288" i="1"/>
  <c r="AG3287" i="1"/>
  <c r="AG3286" i="1"/>
  <c r="AG3285" i="1"/>
  <c r="AG3284" i="1"/>
  <c r="AG3283" i="1"/>
  <c r="AG3282" i="1"/>
  <c r="AG3281" i="1"/>
  <c r="AG3280" i="1"/>
  <c r="AG3279" i="1"/>
  <c r="AG3278" i="1"/>
  <c r="AG3277" i="1"/>
  <c r="AG3276" i="1"/>
  <c r="AG3275" i="1"/>
  <c r="AG3274" i="1"/>
  <c r="AG3273" i="1"/>
  <c r="AG3272" i="1"/>
  <c r="AG3271" i="1"/>
  <c r="AG3270" i="1"/>
  <c r="AG3269" i="1"/>
  <c r="AG3268" i="1"/>
  <c r="AG3267" i="1"/>
  <c r="AG3266" i="1"/>
  <c r="AG3265" i="1"/>
  <c r="AG3264" i="1"/>
  <c r="AG3263" i="1"/>
  <c r="AG3262" i="1"/>
  <c r="AG3261" i="1"/>
  <c r="AG3260" i="1"/>
  <c r="AG3259" i="1"/>
  <c r="AG3258" i="1"/>
  <c r="AG3257" i="1"/>
  <c r="AG3256" i="1"/>
  <c r="AG3255" i="1"/>
  <c r="AG3254" i="1"/>
  <c r="AG3253" i="1"/>
  <c r="AG3252" i="1"/>
  <c r="AG3251" i="1"/>
  <c r="AG3250" i="1"/>
  <c r="AG3249" i="1"/>
  <c r="AG3248" i="1"/>
  <c r="AG3247" i="1"/>
  <c r="AG3246" i="1"/>
  <c r="AG3245" i="1"/>
  <c r="AG3244" i="1"/>
  <c r="AG3243" i="1"/>
  <c r="AG3242" i="1"/>
  <c r="AG3241" i="1"/>
  <c r="AG3240" i="1"/>
  <c r="AG3239" i="1"/>
  <c r="AG3238" i="1"/>
  <c r="AG3237" i="1"/>
  <c r="AG3236" i="1"/>
  <c r="AG3235" i="1"/>
  <c r="AG3234" i="1"/>
  <c r="AG3233" i="1"/>
  <c r="AG3232" i="1"/>
  <c r="AG3231" i="1"/>
  <c r="AG3230" i="1"/>
  <c r="AG3229" i="1"/>
  <c r="AG3228" i="1"/>
  <c r="AG3227" i="1"/>
  <c r="AG3226" i="1"/>
  <c r="AG3225" i="1"/>
  <c r="AG3224" i="1"/>
  <c r="AG3223" i="1"/>
  <c r="AG3222" i="1"/>
  <c r="AG3221" i="1"/>
  <c r="AG3220" i="1"/>
  <c r="AG3219" i="1"/>
  <c r="AG3218" i="1"/>
  <c r="AG3217" i="1"/>
  <c r="AG3216" i="1"/>
  <c r="AG3215" i="1"/>
  <c r="AG3214" i="1"/>
  <c r="AG3213" i="1"/>
  <c r="AG3212" i="1"/>
  <c r="AG3211" i="1"/>
  <c r="AG3210" i="1"/>
  <c r="AG3209" i="1"/>
  <c r="AG3208" i="1"/>
  <c r="AG3207" i="1"/>
  <c r="AG3206" i="1"/>
  <c r="AG3205" i="1"/>
  <c r="AG3204" i="1"/>
  <c r="AG3203" i="1"/>
  <c r="AG3202" i="1"/>
  <c r="AG3201" i="1"/>
  <c r="AG3200" i="1"/>
  <c r="AG3199" i="1"/>
  <c r="AG3198" i="1"/>
  <c r="AG3197" i="1"/>
  <c r="AG3196" i="1"/>
  <c r="AG3195" i="1"/>
  <c r="AG3194" i="1"/>
  <c r="AG3193" i="1"/>
  <c r="AG3192" i="1"/>
  <c r="AG3191" i="1"/>
  <c r="AG3190" i="1"/>
  <c r="AG3189" i="1"/>
  <c r="AG3188" i="1"/>
  <c r="AG3187" i="1"/>
  <c r="AG3186" i="1"/>
  <c r="AG3185" i="1"/>
  <c r="AG3184" i="1"/>
  <c r="AG3183" i="1"/>
  <c r="AG3182" i="1"/>
  <c r="AG3181" i="1"/>
  <c r="AG3180" i="1"/>
  <c r="AG3179" i="1"/>
  <c r="AG3178" i="1"/>
  <c r="AG3177" i="1"/>
  <c r="AG3176" i="1"/>
  <c r="AG3175" i="1"/>
  <c r="AG3174" i="1"/>
  <c r="AG3173" i="1"/>
  <c r="AG3172" i="1"/>
  <c r="AG3171" i="1"/>
  <c r="AG3170" i="1"/>
  <c r="AG3169" i="1"/>
  <c r="AG3168" i="1"/>
  <c r="AG3167" i="1"/>
  <c r="AG3166" i="1"/>
  <c r="AG3165" i="1"/>
  <c r="AG3164" i="1"/>
  <c r="AG3163" i="1"/>
  <c r="AG3162" i="1"/>
  <c r="AG3161" i="1"/>
  <c r="AG3160" i="1"/>
  <c r="AG3159" i="1"/>
  <c r="AG3158" i="1"/>
  <c r="AG3157" i="1"/>
  <c r="AG3156" i="1"/>
  <c r="AG3155" i="1"/>
  <c r="AG3154" i="1"/>
  <c r="AG3153" i="1"/>
  <c r="AG3152" i="1"/>
  <c r="AG3151" i="1"/>
  <c r="AG3150" i="1"/>
  <c r="AG3149" i="1"/>
  <c r="AG3148" i="1"/>
  <c r="AG3147" i="1"/>
  <c r="AG3146" i="1"/>
  <c r="AG3145" i="1"/>
  <c r="AG3144" i="1"/>
  <c r="AG3143" i="1"/>
  <c r="AG3142" i="1"/>
  <c r="AG3141" i="1"/>
  <c r="AG3140" i="1"/>
  <c r="AG3139" i="1"/>
  <c r="AG3138" i="1"/>
  <c r="AG3137" i="1"/>
  <c r="AG3136" i="1"/>
  <c r="AG3135" i="1"/>
  <c r="AG3134" i="1"/>
  <c r="AG3133" i="1"/>
  <c r="AG3132" i="1"/>
  <c r="AG3131" i="1"/>
  <c r="AG3130" i="1"/>
  <c r="AG3129" i="1"/>
  <c r="AG3128" i="1"/>
  <c r="AG3127" i="1"/>
  <c r="AG3126" i="1"/>
  <c r="AG3125" i="1"/>
  <c r="AG3124" i="1"/>
  <c r="AG3123" i="1"/>
  <c r="AG3122" i="1"/>
  <c r="AG3121" i="1"/>
  <c r="AG3120" i="1"/>
  <c r="AG3119" i="1"/>
  <c r="AG3118" i="1"/>
  <c r="AG3117" i="1"/>
  <c r="AG3116" i="1"/>
  <c r="AG3115" i="1"/>
  <c r="AG3114" i="1"/>
  <c r="AG3113" i="1"/>
  <c r="AG3112" i="1"/>
  <c r="AG3111" i="1"/>
  <c r="AG3110" i="1"/>
  <c r="AG3109" i="1"/>
  <c r="AG3108" i="1"/>
  <c r="AG3107" i="1"/>
  <c r="AG3106" i="1"/>
  <c r="AG3105" i="1"/>
  <c r="AG3104" i="1"/>
  <c r="AG3103" i="1"/>
  <c r="AG3102" i="1"/>
  <c r="AG3101" i="1"/>
  <c r="AG3100" i="1"/>
  <c r="AG3099" i="1"/>
  <c r="AG3098" i="1"/>
  <c r="AG3097" i="1"/>
  <c r="AG3096" i="1"/>
  <c r="AG3095" i="1"/>
  <c r="AG3094" i="1"/>
  <c r="AG3093" i="1"/>
  <c r="AG3092" i="1"/>
  <c r="AG3091" i="1"/>
  <c r="AG3090" i="1"/>
  <c r="AG3089" i="1"/>
  <c r="AG3088" i="1"/>
  <c r="AG3087" i="1"/>
  <c r="AG3086" i="1"/>
  <c r="AG3085" i="1"/>
  <c r="AG3084" i="1"/>
  <c r="AG3083" i="1"/>
  <c r="AG3082" i="1"/>
  <c r="AG3081" i="1"/>
  <c r="AG3080" i="1"/>
  <c r="AG3079" i="1"/>
  <c r="AG3078" i="1"/>
  <c r="AG3077" i="1"/>
  <c r="AG3076" i="1"/>
  <c r="AH3076" i="1" s="1"/>
  <c r="AG3075" i="1"/>
  <c r="AG3074" i="1"/>
  <c r="AG3073" i="1"/>
  <c r="AG3072" i="1"/>
  <c r="AG3071" i="1"/>
  <c r="AG3070" i="1"/>
  <c r="AG3069" i="1"/>
  <c r="AG3068" i="1"/>
  <c r="AH3068" i="1" s="1"/>
  <c r="AJ3068" i="1" s="1"/>
  <c r="AG3067" i="1"/>
  <c r="AG3066" i="1"/>
  <c r="AG3065" i="1"/>
  <c r="AG3064" i="1"/>
  <c r="AG3063" i="1"/>
  <c r="AG3062" i="1"/>
  <c r="AG3061" i="1"/>
  <c r="AG3060" i="1"/>
  <c r="AH3060" i="1" s="1"/>
  <c r="AG3059" i="1"/>
  <c r="AG3058" i="1"/>
  <c r="AG3057" i="1"/>
  <c r="AG3056" i="1"/>
  <c r="AG3055" i="1"/>
  <c r="AG3054" i="1"/>
  <c r="AG3053" i="1"/>
  <c r="AG3052" i="1"/>
  <c r="AH3052" i="1" s="1"/>
  <c r="AG3051" i="1"/>
  <c r="AG3050" i="1"/>
  <c r="AG3049" i="1"/>
  <c r="AG3048" i="1"/>
  <c r="AG3047" i="1"/>
  <c r="AG3046" i="1"/>
  <c r="AG3045" i="1"/>
  <c r="AG3044" i="1"/>
  <c r="AH3044" i="1" s="1"/>
  <c r="AG3043" i="1"/>
  <c r="AG3042" i="1"/>
  <c r="AG3041" i="1"/>
  <c r="AG3040" i="1"/>
  <c r="AG3039" i="1"/>
  <c r="AG3038" i="1"/>
  <c r="AG3037" i="1"/>
  <c r="AG3036" i="1"/>
  <c r="AH3036" i="1" s="1"/>
  <c r="AG3035" i="1"/>
  <c r="AG3034" i="1"/>
  <c r="AG3033" i="1"/>
  <c r="AG3032" i="1"/>
  <c r="AG3031" i="1"/>
  <c r="AG3030" i="1"/>
  <c r="AG3029" i="1"/>
  <c r="AG3028" i="1"/>
  <c r="AH3028" i="1" s="1"/>
  <c r="AJ3028" i="1" s="1"/>
  <c r="AG3027" i="1"/>
  <c r="AG3026" i="1"/>
  <c r="AG3025" i="1"/>
  <c r="AG3024" i="1"/>
  <c r="AG3023" i="1"/>
  <c r="AG3022" i="1"/>
  <c r="AG3021" i="1"/>
  <c r="AG3020" i="1"/>
  <c r="AH3020" i="1" s="1"/>
  <c r="AG3019" i="1"/>
  <c r="AG3018" i="1"/>
  <c r="AG3017" i="1"/>
  <c r="AG3016" i="1"/>
  <c r="AG3015" i="1"/>
  <c r="AG3014" i="1"/>
  <c r="AG3013" i="1"/>
  <c r="AG3012" i="1"/>
  <c r="AH3012" i="1" s="1"/>
  <c r="AG3011" i="1"/>
  <c r="AG3010" i="1"/>
  <c r="AG3009" i="1"/>
  <c r="AG3008" i="1"/>
  <c r="AG3007" i="1"/>
  <c r="AG3006" i="1"/>
  <c r="AG3005" i="1"/>
  <c r="AG3004" i="1"/>
  <c r="AH3004" i="1" s="1"/>
  <c r="AG3003" i="1"/>
  <c r="AG3002" i="1"/>
  <c r="AG3001" i="1"/>
  <c r="AG3000" i="1"/>
  <c r="AG2999" i="1"/>
  <c r="AG2998" i="1"/>
  <c r="AG2997" i="1"/>
  <c r="AG2996" i="1"/>
  <c r="AH2996" i="1" s="1"/>
  <c r="AJ2996" i="1" s="1"/>
  <c r="AG2995" i="1"/>
  <c r="AG2994" i="1"/>
  <c r="AG2993" i="1"/>
  <c r="AG2992" i="1"/>
  <c r="AG2991" i="1"/>
  <c r="AG2990" i="1"/>
  <c r="AG2989" i="1"/>
  <c r="AG2988" i="1"/>
  <c r="AH2988" i="1" s="1"/>
  <c r="AJ2988" i="1" s="1"/>
  <c r="AG2987" i="1"/>
  <c r="AG2986" i="1"/>
  <c r="AG2985" i="1"/>
  <c r="AG2984" i="1"/>
  <c r="AG2983" i="1"/>
  <c r="AG2982" i="1"/>
  <c r="AG2981" i="1"/>
  <c r="AG2980" i="1"/>
  <c r="AH2980" i="1" s="1"/>
  <c r="AJ2980" i="1" s="1"/>
  <c r="AG2979" i="1"/>
  <c r="AG2978" i="1"/>
  <c r="AG2977" i="1"/>
  <c r="AG2976" i="1"/>
  <c r="AG2975" i="1"/>
  <c r="AG2974" i="1"/>
  <c r="AG2973" i="1"/>
  <c r="AG2972" i="1"/>
  <c r="AH2972" i="1" s="1"/>
  <c r="AJ2972" i="1" s="1"/>
  <c r="AG2971" i="1"/>
  <c r="AG2970" i="1"/>
  <c r="AG2969" i="1"/>
  <c r="AG2968" i="1"/>
  <c r="AG2967" i="1"/>
  <c r="AG2966" i="1"/>
  <c r="AG2965" i="1"/>
  <c r="AG2964" i="1"/>
  <c r="AH2964" i="1" s="1"/>
  <c r="AJ2964" i="1" s="1"/>
  <c r="AG2963" i="1"/>
  <c r="AG2962" i="1"/>
  <c r="AG2961" i="1"/>
  <c r="AG2960" i="1"/>
  <c r="AG2959" i="1"/>
  <c r="AG2958" i="1"/>
  <c r="AG2957" i="1"/>
  <c r="AG2956" i="1"/>
  <c r="AH2956" i="1" s="1"/>
  <c r="AJ2956" i="1" s="1"/>
  <c r="AG2955" i="1"/>
  <c r="AG2954" i="1"/>
  <c r="AG2953" i="1"/>
  <c r="AG2952" i="1"/>
  <c r="AG2951" i="1"/>
  <c r="AG2950" i="1"/>
  <c r="AG2949" i="1"/>
  <c r="AG2948" i="1"/>
  <c r="AH2948" i="1" s="1"/>
  <c r="AJ2948" i="1" s="1"/>
  <c r="AG2947" i="1"/>
  <c r="AG2946" i="1"/>
  <c r="AG2945" i="1"/>
  <c r="AG2944" i="1"/>
  <c r="AG2943" i="1"/>
  <c r="AG2942" i="1"/>
  <c r="AG2941" i="1"/>
  <c r="AG2940" i="1"/>
  <c r="AH2940" i="1" s="1"/>
  <c r="AJ2940" i="1" s="1"/>
  <c r="AG2939" i="1"/>
  <c r="AG2938" i="1"/>
  <c r="AG2937" i="1"/>
  <c r="AG2936" i="1"/>
  <c r="AG2935" i="1"/>
  <c r="AG2934" i="1"/>
  <c r="AG2933" i="1"/>
  <c r="AG2932" i="1"/>
  <c r="AH2932" i="1" s="1"/>
  <c r="AJ2932" i="1" s="1"/>
  <c r="AG2931" i="1"/>
  <c r="AG2930" i="1"/>
  <c r="AG2929" i="1"/>
  <c r="AG2928" i="1"/>
  <c r="AG2927" i="1"/>
  <c r="AG2926" i="1"/>
  <c r="AG2925" i="1"/>
  <c r="AG2924" i="1"/>
  <c r="AH2924" i="1" s="1"/>
  <c r="AJ2924" i="1" s="1"/>
  <c r="AG2923" i="1"/>
  <c r="AG2922" i="1"/>
  <c r="AG2921" i="1"/>
  <c r="AG2920" i="1"/>
  <c r="AG2919" i="1"/>
  <c r="AG2918" i="1"/>
  <c r="AG2917" i="1"/>
  <c r="AG2916" i="1"/>
  <c r="AH2916" i="1" s="1"/>
  <c r="AG2915" i="1"/>
  <c r="AG2914" i="1"/>
  <c r="AG2913" i="1"/>
  <c r="AG2912" i="1"/>
  <c r="AG2911" i="1"/>
  <c r="AG2910" i="1"/>
  <c r="AG2909" i="1"/>
  <c r="AG2908" i="1"/>
  <c r="AH2908" i="1" s="1"/>
  <c r="AJ2908" i="1" s="1"/>
  <c r="AG2907" i="1"/>
  <c r="AG2906" i="1"/>
  <c r="AG2905" i="1"/>
  <c r="AG2904" i="1"/>
  <c r="AG2903" i="1"/>
  <c r="AG2902" i="1"/>
  <c r="AG2901" i="1"/>
  <c r="AG2900" i="1"/>
  <c r="AH2900" i="1" s="1"/>
  <c r="AG2899" i="1"/>
  <c r="AG2898" i="1"/>
  <c r="AG2897" i="1"/>
  <c r="AG2896" i="1"/>
  <c r="AG2895" i="1"/>
  <c r="AG2894" i="1"/>
  <c r="AG2893" i="1"/>
  <c r="AG2892" i="1"/>
  <c r="AH2892" i="1" s="1"/>
  <c r="AG2891" i="1"/>
  <c r="AG2890" i="1"/>
  <c r="AG2889" i="1"/>
  <c r="AG2888" i="1"/>
  <c r="AG2887" i="1"/>
  <c r="AG2886" i="1"/>
  <c r="AG2885" i="1"/>
  <c r="AG2884" i="1"/>
  <c r="AH2884" i="1" s="1"/>
  <c r="AG2883" i="1"/>
  <c r="AG2882" i="1"/>
  <c r="AG2881" i="1"/>
  <c r="AG2880" i="1"/>
  <c r="AG2879" i="1"/>
  <c r="AG2878" i="1"/>
  <c r="AG2877" i="1"/>
  <c r="AG2876" i="1"/>
  <c r="AH2876" i="1" s="1"/>
  <c r="AJ2876" i="1" s="1"/>
  <c r="AG2875" i="1"/>
  <c r="AG2874" i="1"/>
  <c r="AG2873" i="1"/>
  <c r="AG2872" i="1"/>
  <c r="AG2871" i="1"/>
  <c r="AG2870" i="1"/>
  <c r="AG2869" i="1"/>
  <c r="AG2868" i="1"/>
  <c r="AH2868" i="1" s="1"/>
  <c r="AG2867" i="1"/>
  <c r="AG2866" i="1"/>
  <c r="AG2865" i="1"/>
  <c r="AG2864" i="1"/>
  <c r="AG2863" i="1"/>
  <c r="AG2862" i="1"/>
  <c r="AG2861" i="1"/>
  <c r="AG2860" i="1"/>
  <c r="AH2860" i="1" s="1"/>
  <c r="AG2859" i="1"/>
  <c r="AG2858" i="1"/>
  <c r="AG2857" i="1"/>
  <c r="AG2856" i="1"/>
  <c r="AG2855" i="1"/>
  <c r="AG2854" i="1"/>
  <c r="AG2853" i="1"/>
  <c r="AG2852" i="1"/>
  <c r="AH2852" i="1" s="1"/>
  <c r="AG2851" i="1"/>
  <c r="AG2850" i="1"/>
  <c r="AG2849" i="1"/>
  <c r="AG2848" i="1"/>
  <c r="AG2847" i="1"/>
  <c r="AG2846" i="1"/>
  <c r="AG2845" i="1"/>
  <c r="AG2844" i="1"/>
  <c r="AH2844" i="1" s="1"/>
  <c r="AJ2844" i="1" s="1"/>
  <c r="AG2843" i="1"/>
  <c r="AG2842" i="1"/>
  <c r="AG2841" i="1"/>
  <c r="AG2840" i="1"/>
  <c r="AG2839" i="1"/>
  <c r="AG2838" i="1"/>
  <c r="AG2837" i="1"/>
  <c r="AG2836" i="1"/>
  <c r="AH2836" i="1" s="1"/>
  <c r="AG2835" i="1"/>
  <c r="AG2834" i="1"/>
  <c r="AG2833" i="1"/>
  <c r="AG2832" i="1"/>
  <c r="AG2831" i="1"/>
  <c r="AG2830" i="1"/>
  <c r="AG2829" i="1"/>
  <c r="AG2828" i="1"/>
  <c r="AH2828" i="1" s="1"/>
  <c r="AG2827" i="1"/>
  <c r="AG2826" i="1"/>
  <c r="AG2825" i="1"/>
  <c r="AG2824" i="1"/>
  <c r="AG2823" i="1"/>
  <c r="AG2822" i="1"/>
  <c r="AG2821" i="1"/>
  <c r="AG2820" i="1"/>
  <c r="AH2820" i="1" s="1"/>
  <c r="AG2819" i="1"/>
  <c r="AG2818" i="1"/>
  <c r="AG2817" i="1"/>
  <c r="AG2816" i="1"/>
  <c r="AG2815" i="1"/>
  <c r="AG2814" i="1"/>
  <c r="AG2813" i="1"/>
  <c r="AG2812" i="1"/>
  <c r="AH2812" i="1" s="1"/>
  <c r="AJ2812" i="1" s="1"/>
  <c r="AG2811" i="1"/>
  <c r="AG2810" i="1"/>
  <c r="AG2809" i="1"/>
  <c r="AG2808" i="1"/>
  <c r="AG2807" i="1"/>
  <c r="AG2806" i="1"/>
  <c r="AG2805" i="1"/>
  <c r="AG2804" i="1"/>
  <c r="AH2804" i="1" s="1"/>
  <c r="AG2803" i="1"/>
  <c r="AG2802" i="1"/>
  <c r="AG2801" i="1"/>
  <c r="AG2800" i="1"/>
  <c r="AG2799" i="1"/>
  <c r="AG2798" i="1"/>
  <c r="AG2797" i="1"/>
  <c r="AG2796" i="1"/>
  <c r="AH2796" i="1" s="1"/>
  <c r="AG2795" i="1"/>
  <c r="AG2794" i="1"/>
  <c r="AG2793" i="1"/>
  <c r="AH2793" i="1" s="1"/>
  <c r="AJ2793" i="1" s="1"/>
  <c r="AG2792" i="1"/>
  <c r="AG2791" i="1"/>
  <c r="AG2790" i="1"/>
  <c r="AG2789" i="1"/>
  <c r="AG2788" i="1"/>
  <c r="AH2788" i="1" s="1"/>
  <c r="AG2787" i="1"/>
  <c r="AG2786" i="1"/>
  <c r="AG2785" i="1"/>
  <c r="AH2785" i="1" s="1"/>
  <c r="AJ2785" i="1" s="1"/>
  <c r="AG2784" i="1"/>
  <c r="AG2783" i="1"/>
  <c r="AG2782" i="1"/>
  <c r="AG2781" i="1"/>
  <c r="AG2780" i="1"/>
  <c r="AG2779" i="1"/>
  <c r="AG2778" i="1"/>
  <c r="AG2777" i="1"/>
  <c r="AH2777" i="1" s="1"/>
  <c r="AJ2777" i="1" s="1"/>
  <c r="AG2776" i="1"/>
  <c r="AG2775" i="1"/>
  <c r="AG2774" i="1"/>
  <c r="AG2773" i="1"/>
  <c r="AG2772" i="1"/>
  <c r="AH2772" i="1" s="1"/>
  <c r="AJ2772" i="1" s="1"/>
  <c r="AG2771" i="1"/>
  <c r="AG2770" i="1"/>
  <c r="AG2769" i="1"/>
  <c r="AH2769" i="1" s="1"/>
  <c r="AG2768" i="1"/>
  <c r="AG2767" i="1"/>
  <c r="AG2766" i="1"/>
  <c r="AG2765" i="1"/>
  <c r="AG2764" i="1"/>
  <c r="AH2764" i="1" s="1"/>
  <c r="AJ2764" i="1" s="1"/>
  <c r="AG2763" i="1"/>
  <c r="AG2762" i="1"/>
  <c r="AG2761" i="1"/>
  <c r="AH2761" i="1" s="1"/>
  <c r="AG2760" i="1"/>
  <c r="AG2759" i="1"/>
  <c r="AG2758" i="1"/>
  <c r="AG2757" i="1"/>
  <c r="AG2756" i="1"/>
  <c r="AH2756" i="1" s="1"/>
  <c r="AJ2756" i="1" s="1"/>
  <c r="AG2755" i="1"/>
  <c r="AG2754" i="1"/>
  <c r="AG2753" i="1"/>
  <c r="AH2753" i="1" s="1"/>
  <c r="AG2752" i="1"/>
  <c r="AG2751" i="1"/>
  <c r="AG2750" i="1"/>
  <c r="AG2749" i="1"/>
  <c r="AG2748" i="1"/>
  <c r="AH2748" i="1" s="1"/>
  <c r="AJ2748" i="1" s="1"/>
  <c r="AG2747" i="1"/>
  <c r="AG2746" i="1"/>
  <c r="AG2745" i="1"/>
  <c r="AH2745" i="1" s="1"/>
  <c r="AG2744" i="1"/>
  <c r="AG2743" i="1"/>
  <c r="AG2742" i="1"/>
  <c r="AG2741" i="1"/>
  <c r="AG2740" i="1"/>
  <c r="AG2739" i="1"/>
  <c r="AG2738" i="1"/>
  <c r="AG2737" i="1"/>
  <c r="AH2737" i="1" s="1"/>
  <c r="AG2736" i="1"/>
  <c r="AG2735" i="1"/>
  <c r="AG2734" i="1"/>
  <c r="AG2733" i="1"/>
  <c r="AG2732" i="1"/>
  <c r="AH2732" i="1" s="1"/>
  <c r="AJ2732" i="1" s="1"/>
  <c r="AG2731" i="1"/>
  <c r="AG2730" i="1"/>
  <c r="AG2729" i="1"/>
  <c r="AH2729" i="1" s="1"/>
  <c r="AJ2729" i="1" s="1"/>
  <c r="AG2728" i="1"/>
  <c r="AG2727" i="1"/>
  <c r="AG2726" i="1"/>
  <c r="AG2725" i="1"/>
  <c r="AG2724" i="1"/>
  <c r="AH2724" i="1" s="1"/>
  <c r="AG2723" i="1"/>
  <c r="AG2722" i="1"/>
  <c r="AG2721" i="1"/>
  <c r="AH2721" i="1" s="1"/>
  <c r="AJ2721" i="1" s="1"/>
  <c r="AG2720" i="1"/>
  <c r="AG2719" i="1"/>
  <c r="AG2718" i="1"/>
  <c r="AG2717" i="1"/>
  <c r="AG2716" i="1"/>
  <c r="AG2715" i="1"/>
  <c r="AG2714" i="1"/>
  <c r="AG2713" i="1"/>
  <c r="AH2713" i="1" s="1"/>
  <c r="AG2712" i="1"/>
  <c r="AG2711" i="1"/>
  <c r="AG2710" i="1"/>
  <c r="AG2709" i="1"/>
  <c r="AG2708" i="1"/>
  <c r="AH2708" i="1" s="1"/>
  <c r="AJ2708" i="1" s="1"/>
  <c r="AG2707" i="1"/>
  <c r="AG2706" i="1"/>
  <c r="AG2705" i="1"/>
  <c r="AH2705" i="1" s="1"/>
  <c r="AG2704" i="1"/>
  <c r="AG2703" i="1"/>
  <c r="AG2702" i="1"/>
  <c r="AG2701" i="1"/>
  <c r="AG2700" i="1"/>
  <c r="AH2700" i="1" s="1"/>
  <c r="AJ2700" i="1" s="1"/>
  <c r="AG2699" i="1"/>
  <c r="AG2698" i="1"/>
  <c r="AG2697" i="1"/>
  <c r="AH2697" i="1" s="1"/>
  <c r="AG2696" i="1"/>
  <c r="AG2695" i="1"/>
  <c r="AG2694" i="1"/>
  <c r="AG2693" i="1"/>
  <c r="AG2692" i="1"/>
  <c r="AH2692" i="1" s="1"/>
  <c r="AI2692" i="1" s="1"/>
  <c r="AG2691" i="1"/>
  <c r="AG2690" i="1"/>
  <c r="AG2689" i="1"/>
  <c r="AH2689" i="1" s="1"/>
  <c r="AJ2689" i="1" s="1"/>
  <c r="AG2688" i="1"/>
  <c r="AG2687" i="1"/>
  <c r="AG2686" i="1"/>
  <c r="AG2685" i="1"/>
  <c r="AG2684" i="1"/>
  <c r="AH2684" i="1" s="1"/>
  <c r="AJ2684" i="1" s="1"/>
  <c r="AG2683" i="1"/>
  <c r="AG2682" i="1"/>
  <c r="AG2681" i="1"/>
  <c r="AH2681" i="1" s="1"/>
  <c r="AG2680" i="1"/>
  <c r="AG2679" i="1"/>
  <c r="AG2678" i="1"/>
  <c r="AG2677" i="1"/>
  <c r="AG2676" i="1"/>
  <c r="AG2675" i="1"/>
  <c r="AG2674" i="1"/>
  <c r="AG2673" i="1"/>
  <c r="AH2673" i="1" s="1"/>
  <c r="AG2672" i="1"/>
  <c r="AG2671" i="1"/>
  <c r="AG2670" i="1"/>
  <c r="AG2669" i="1"/>
  <c r="AG2668" i="1"/>
  <c r="AH2668" i="1" s="1"/>
  <c r="AJ2668" i="1" s="1"/>
  <c r="AG2667" i="1"/>
  <c r="AG2666" i="1"/>
  <c r="AG2665" i="1"/>
  <c r="AH2665" i="1" s="1"/>
  <c r="AG2664" i="1"/>
  <c r="AG2663" i="1"/>
  <c r="AG2662" i="1"/>
  <c r="AG2661" i="1"/>
  <c r="AG2660" i="1"/>
  <c r="AH2660" i="1" s="1"/>
  <c r="AI2660" i="1" s="1"/>
  <c r="AG2659" i="1"/>
  <c r="AG2658" i="1"/>
  <c r="AG2657" i="1"/>
  <c r="AH2657" i="1" s="1"/>
  <c r="AJ2657" i="1" s="1"/>
  <c r="AG2656" i="1"/>
  <c r="AG2655" i="1"/>
  <c r="AG2654" i="1"/>
  <c r="AG2653" i="1"/>
  <c r="AG2652" i="1"/>
  <c r="AG2651" i="1"/>
  <c r="AG2650" i="1"/>
  <c r="AG2649" i="1"/>
  <c r="AH2649" i="1" s="1"/>
  <c r="AJ2649" i="1" s="1"/>
  <c r="AG2648" i="1"/>
  <c r="AG2647" i="1"/>
  <c r="AG2646" i="1"/>
  <c r="AG2645" i="1"/>
  <c r="AG2644" i="1"/>
  <c r="AH2644" i="1" s="1"/>
  <c r="AJ2644" i="1" s="1"/>
  <c r="AG2643" i="1"/>
  <c r="AG2642" i="1"/>
  <c r="AG2641" i="1"/>
  <c r="AH2641" i="1" s="1"/>
  <c r="AG2640" i="1"/>
  <c r="AG2639" i="1"/>
  <c r="AG2638" i="1"/>
  <c r="AG2637" i="1"/>
  <c r="AG2636" i="1"/>
  <c r="AH2636" i="1" s="1"/>
  <c r="AJ2636" i="1" s="1"/>
  <c r="AG2635" i="1"/>
  <c r="AG2634" i="1"/>
  <c r="AG2633" i="1"/>
  <c r="AH2633" i="1" s="1"/>
  <c r="AG2632" i="1"/>
  <c r="AG2631" i="1"/>
  <c r="AG2630" i="1"/>
  <c r="AG2629" i="1"/>
  <c r="AG2628" i="1"/>
  <c r="AH2628" i="1" s="1"/>
  <c r="AJ2628" i="1" s="1"/>
  <c r="AG2627" i="1"/>
  <c r="AG2626" i="1"/>
  <c r="AG2625" i="1"/>
  <c r="AH2625" i="1" s="1"/>
  <c r="AG2624" i="1"/>
  <c r="AG2623" i="1"/>
  <c r="AG2622" i="1"/>
  <c r="AG2621" i="1"/>
  <c r="AG2620" i="1"/>
  <c r="AH2620" i="1" s="1"/>
  <c r="AJ2620" i="1" s="1"/>
  <c r="AG2619" i="1"/>
  <c r="AG2618" i="1"/>
  <c r="AG2617" i="1"/>
  <c r="AH2617" i="1" s="1"/>
  <c r="AJ2617" i="1" s="1"/>
  <c r="AG2616" i="1"/>
  <c r="AG2615" i="1"/>
  <c r="AG2614" i="1"/>
  <c r="AG2613" i="1"/>
  <c r="AG2612" i="1"/>
  <c r="AG2611" i="1"/>
  <c r="AG2610" i="1"/>
  <c r="AG2609" i="1"/>
  <c r="AH2609" i="1" s="1"/>
  <c r="AG2608" i="1"/>
  <c r="AG2607" i="1"/>
  <c r="AG2606" i="1"/>
  <c r="AG2605" i="1"/>
  <c r="AG2604" i="1"/>
  <c r="AH2604" i="1" s="1"/>
  <c r="AJ2604" i="1" s="1"/>
  <c r="AG2603" i="1"/>
  <c r="AG2602" i="1"/>
  <c r="AG2601" i="1"/>
  <c r="AH2601" i="1" s="1"/>
  <c r="AG2600" i="1"/>
  <c r="AG2599" i="1"/>
  <c r="AG2598" i="1"/>
  <c r="AG2597" i="1"/>
  <c r="AG2596" i="1"/>
  <c r="AH2596" i="1" s="1"/>
  <c r="AJ2596" i="1" s="1"/>
  <c r="AG2595" i="1"/>
  <c r="AG2594" i="1"/>
  <c r="AG2593" i="1"/>
  <c r="AH2593" i="1" s="1"/>
  <c r="AG2592" i="1"/>
  <c r="AG2591" i="1"/>
  <c r="AG2590" i="1"/>
  <c r="AG2589" i="1"/>
  <c r="AG2588" i="1"/>
  <c r="AG2587" i="1"/>
  <c r="AG2586" i="1"/>
  <c r="AG2585" i="1"/>
  <c r="AH2585" i="1" s="1"/>
  <c r="AJ2585" i="1" s="1"/>
  <c r="AG2584" i="1"/>
  <c r="AG2583" i="1"/>
  <c r="AG2582" i="1"/>
  <c r="AG2581" i="1"/>
  <c r="AG2580" i="1"/>
  <c r="AH2580" i="1" s="1"/>
  <c r="AJ2580" i="1" s="1"/>
  <c r="AG2579" i="1"/>
  <c r="AG2578" i="1"/>
  <c r="AG2577" i="1"/>
  <c r="AH2577" i="1" s="1"/>
  <c r="AG2576" i="1"/>
  <c r="AG2575" i="1"/>
  <c r="AG2574" i="1"/>
  <c r="AG2573" i="1"/>
  <c r="AG2572" i="1"/>
  <c r="AH2572" i="1" s="1"/>
  <c r="AJ2572" i="1" s="1"/>
  <c r="AG2571" i="1"/>
  <c r="AG2570" i="1"/>
  <c r="AG2569" i="1"/>
  <c r="AH2569" i="1" s="1"/>
  <c r="AG2568" i="1"/>
  <c r="AG2567" i="1"/>
  <c r="AG2566" i="1"/>
  <c r="AG2565" i="1"/>
  <c r="AG2564" i="1"/>
  <c r="AH2564" i="1" s="1"/>
  <c r="AJ2564" i="1" s="1"/>
  <c r="AG2563" i="1"/>
  <c r="AG2562" i="1"/>
  <c r="AG2561" i="1"/>
  <c r="AH2561" i="1" s="1"/>
  <c r="AG2560" i="1"/>
  <c r="AG2559" i="1"/>
  <c r="AG2558" i="1"/>
  <c r="AG2557" i="1"/>
  <c r="AG2556" i="1"/>
  <c r="AH2556" i="1" s="1"/>
  <c r="AJ2556" i="1" s="1"/>
  <c r="AG2555" i="1"/>
  <c r="AG2554" i="1"/>
  <c r="AG2553" i="1"/>
  <c r="AH2553" i="1" s="1"/>
  <c r="AG2552" i="1"/>
  <c r="AG2551" i="1"/>
  <c r="AG2550" i="1"/>
  <c r="AG2549" i="1"/>
  <c r="AG2548" i="1"/>
  <c r="AG2547" i="1"/>
  <c r="AG2546" i="1"/>
  <c r="AG2545" i="1"/>
  <c r="AH2545" i="1" s="1"/>
  <c r="AJ2545" i="1" s="1"/>
  <c r="AG2544" i="1"/>
  <c r="AG2543" i="1"/>
  <c r="AG2542" i="1"/>
  <c r="AG2541" i="1"/>
  <c r="AG2540" i="1"/>
  <c r="AH2540" i="1" s="1"/>
  <c r="AG2539" i="1"/>
  <c r="AG2538" i="1"/>
  <c r="AG2537" i="1"/>
  <c r="AH2537" i="1" s="1"/>
  <c r="AJ2537" i="1" s="1"/>
  <c r="AG2536" i="1"/>
  <c r="AG2535" i="1"/>
  <c r="AG2534" i="1"/>
  <c r="AG2533" i="1"/>
  <c r="AG2532" i="1"/>
  <c r="AH2532" i="1" s="1"/>
  <c r="AJ2532" i="1" s="1"/>
  <c r="AG2531" i="1"/>
  <c r="AG2530" i="1"/>
  <c r="AG2529" i="1"/>
  <c r="AH2529" i="1" s="1"/>
  <c r="AJ2529" i="1" s="1"/>
  <c r="AG2528" i="1"/>
  <c r="AG2527" i="1"/>
  <c r="AG2526" i="1"/>
  <c r="AG2525" i="1"/>
  <c r="AG2524" i="1"/>
  <c r="AG2523" i="1"/>
  <c r="AG2522" i="1"/>
  <c r="AG2521" i="1"/>
  <c r="AH2521" i="1" s="1"/>
  <c r="AJ2521" i="1" s="1"/>
  <c r="AG2520" i="1"/>
  <c r="AG2519" i="1"/>
  <c r="AG2518" i="1"/>
  <c r="AG2517" i="1"/>
  <c r="AG2516" i="1"/>
  <c r="AH2516" i="1" s="1"/>
  <c r="AG2515" i="1"/>
  <c r="AG2514" i="1"/>
  <c r="AG2513" i="1"/>
  <c r="AH2513" i="1" s="1"/>
  <c r="AJ2513" i="1" s="1"/>
  <c r="AG2512" i="1"/>
  <c r="AG2511" i="1"/>
  <c r="AG2510" i="1"/>
  <c r="AG2509" i="1"/>
  <c r="AG2508" i="1"/>
  <c r="AH2508" i="1" s="1"/>
  <c r="AG2507" i="1"/>
  <c r="AG2506" i="1"/>
  <c r="AG2505" i="1"/>
  <c r="AH2505" i="1" s="1"/>
  <c r="AJ2505" i="1" s="1"/>
  <c r="AG2504" i="1"/>
  <c r="AG2503" i="1"/>
  <c r="AG2502" i="1"/>
  <c r="AG2501" i="1"/>
  <c r="AG2500" i="1"/>
  <c r="AH2500" i="1" s="1"/>
  <c r="AG2499" i="1"/>
  <c r="AG2498" i="1"/>
  <c r="AG2497" i="1"/>
  <c r="AH2497" i="1" s="1"/>
  <c r="AJ2497" i="1" s="1"/>
  <c r="AG2496" i="1"/>
  <c r="AG2495" i="1"/>
  <c r="AG2494" i="1"/>
  <c r="AG2493" i="1"/>
  <c r="AG2492" i="1"/>
  <c r="AH2492" i="1" s="1"/>
  <c r="AJ2492" i="1" s="1"/>
  <c r="AG2491" i="1"/>
  <c r="AG2490" i="1"/>
  <c r="AG2489" i="1"/>
  <c r="AH2489" i="1" s="1"/>
  <c r="AG2488" i="1"/>
  <c r="AG2487" i="1"/>
  <c r="AG2486" i="1"/>
  <c r="AG2485" i="1"/>
  <c r="AG2484" i="1"/>
  <c r="AG2483" i="1"/>
  <c r="AG2482" i="1"/>
  <c r="AG2481" i="1"/>
  <c r="AH2481" i="1" s="1"/>
  <c r="AJ2481" i="1" s="1"/>
  <c r="AG2480" i="1"/>
  <c r="AG2479" i="1"/>
  <c r="AG2478" i="1"/>
  <c r="AG2477" i="1"/>
  <c r="AG2476" i="1"/>
  <c r="AH2476" i="1" s="1"/>
  <c r="AJ2476" i="1" s="1"/>
  <c r="AG2475" i="1"/>
  <c r="AG2474" i="1"/>
  <c r="AG2473" i="1"/>
  <c r="AH2473" i="1" s="1"/>
  <c r="AG2472" i="1"/>
  <c r="AG2471" i="1"/>
  <c r="AG2470" i="1"/>
  <c r="AG2469" i="1"/>
  <c r="AG2468" i="1"/>
  <c r="AH2468" i="1" s="1"/>
  <c r="AJ2468" i="1" s="1"/>
  <c r="AG2467" i="1"/>
  <c r="AG2466" i="1"/>
  <c r="AG2465" i="1"/>
  <c r="AH2465" i="1" s="1"/>
  <c r="AG2464" i="1"/>
  <c r="AG2463" i="1"/>
  <c r="AG2462" i="1"/>
  <c r="AG2461" i="1"/>
  <c r="AG2460" i="1"/>
  <c r="AG2459" i="1"/>
  <c r="AG2458" i="1"/>
  <c r="AG2457" i="1"/>
  <c r="AH2457" i="1" s="1"/>
  <c r="AG2456" i="1"/>
  <c r="AG2455" i="1"/>
  <c r="AG2454" i="1"/>
  <c r="AG2453" i="1"/>
  <c r="AG2452" i="1"/>
  <c r="AH2452" i="1" s="1"/>
  <c r="AJ2452" i="1" s="1"/>
  <c r="AG2451" i="1"/>
  <c r="AG2450" i="1"/>
  <c r="AG2449" i="1"/>
  <c r="AH2449" i="1" s="1"/>
  <c r="AJ2449" i="1" s="1"/>
  <c r="AG2448" i="1"/>
  <c r="AG2447" i="1"/>
  <c r="AG2446" i="1"/>
  <c r="AG2445" i="1"/>
  <c r="AG2444" i="1"/>
  <c r="AH2444" i="1" s="1"/>
  <c r="AJ2444" i="1" s="1"/>
  <c r="AG2443" i="1"/>
  <c r="AG2442" i="1"/>
  <c r="AG2441" i="1"/>
  <c r="AH2441" i="1" s="1"/>
  <c r="AG2440" i="1"/>
  <c r="AG2439" i="1"/>
  <c r="AG2438" i="1"/>
  <c r="AG2437" i="1"/>
  <c r="AG2436" i="1"/>
  <c r="AH2436" i="1" s="1"/>
  <c r="AJ2436" i="1" s="1"/>
  <c r="AG2435" i="1"/>
  <c r="AG2434" i="1"/>
  <c r="AG2433" i="1"/>
  <c r="AH2433" i="1" s="1"/>
  <c r="AG2432" i="1"/>
  <c r="AG2431" i="1"/>
  <c r="AG2430" i="1"/>
  <c r="AG2429" i="1"/>
  <c r="AG2428" i="1"/>
  <c r="AH2428" i="1" s="1"/>
  <c r="AJ2428" i="1" s="1"/>
  <c r="AG2427" i="1"/>
  <c r="AG2426" i="1"/>
  <c r="AG2425" i="1"/>
  <c r="AH2425" i="1" s="1"/>
  <c r="AG2424" i="1"/>
  <c r="AG2423" i="1"/>
  <c r="AG2422" i="1"/>
  <c r="AG2421" i="1"/>
  <c r="AG2420" i="1"/>
  <c r="AG2419" i="1"/>
  <c r="AG2418" i="1"/>
  <c r="AG2417" i="1"/>
  <c r="AH2417" i="1" s="1"/>
  <c r="AG2416" i="1"/>
  <c r="AG2415" i="1"/>
  <c r="AG2414" i="1"/>
  <c r="AG2413" i="1"/>
  <c r="AG2412" i="1"/>
  <c r="AH2412" i="1" s="1"/>
  <c r="AG2411" i="1"/>
  <c r="AG2410" i="1"/>
  <c r="AG2409" i="1"/>
  <c r="AH2409" i="1" s="1"/>
  <c r="AJ2409" i="1" s="1"/>
  <c r="AG2408" i="1"/>
  <c r="AG2407" i="1"/>
  <c r="AG2406" i="1"/>
  <c r="AG2405" i="1"/>
  <c r="AG2404" i="1"/>
  <c r="AH2404" i="1" s="1"/>
  <c r="AG2403" i="1"/>
  <c r="AG2402" i="1"/>
  <c r="AG2401" i="1"/>
  <c r="AH2401" i="1" s="1"/>
  <c r="AJ2401" i="1" s="1"/>
  <c r="AG2400" i="1"/>
  <c r="AG2399" i="1"/>
  <c r="AG2398" i="1"/>
  <c r="AG2397" i="1"/>
  <c r="AG2396" i="1"/>
  <c r="AG2395" i="1"/>
  <c r="AG2394" i="1"/>
  <c r="AG2393" i="1"/>
  <c r="AH2393" i="1" s="1"/>
  <c r="AJ2393" i="1" s="1"/>
  <c r="AG2392" i="1"/>
  <c r="AG2391" i="1"/>
  <c r="AG2390" i="1"/>
  <c r="AG2389" i="1"/>
  <c r="AG2388" i="1"/>
  <c r="AH2388" i="1" s="1"/>
  <c r="AJ2388" i="1" s="1"/>
  <c r="AG2387" i="1"/>
  <c r="AG2386" i="1"/>
  <c r="AG2385" i="1"/>
  <c r="AH2385" i="1" s="1"/>
  <c r="AJ2385" i="1" s="1"/>
  <c r="AG2384" i="1"/>
  <c r="AG2383" i="1"/>
  <c r="AG2382" i="1"/>
  <c r="AG2381" i="1"/>
  <c r="AG2380" i="1"/>
  <c r="AH2380" i="1" s="1"/>
  <c r="AG2379" i="1"/>
  <c r="AG2378" i="1"/>
  <c r="AG2377" i="1"/>
  <c r="AH2377" i="1" s="1"/>
  <c r="AJ2377" i="1" s="1"/>
  <c r="AG2376" i="1"/>
  <c r="AG2375" i="1"/>
  <c r="AG2374" i="1"/>
  <c r="AG2373" i="1"/>
  <c r="AG2372" i="1"/>
  <c r="AH2372" i="1" s="1"/>
  <c r="AG2371" i="1"/>
  <c r="AG2370" i="1"/>
  <c r="AG2369" i="1"/>
  <c r="AH2369" i="1" s="1"/>
  <c r="AJ2369" i="1" s="1"/>
  <c r="AG2368" i="1"/>
  <c r="AG2367" i="1"/>
  <c r="AG2366" i="1"/>
  <c r="AG2365" i="1"/>
  <c r="AG2364" i="1"/>
  <c r="AH2364" i="1" s="1"/>
  <c r="AG2363" i="1"/>
  <c r="AG2362" i="1"/>
  <c r="AG2361" i="1"/>
  <c r="AH2361" i="1" s="1"/>
  <c r="AJ2361" i="1" s="1"/>
  <c r="AG2360" i="1"/>
  <c r="AG2359" i="1"/>
  <c r="AG2358" i="1"/>
  <c r="AG2357" i="1"/>
  <c r="AG2356" i="1"/>
  <c r="AG2355" i="1"/>
  <c r="AG2354" i="1"/>
  <c r="AG2353" i="1"/>
  <c r="AH2353" i="1" s="1"/>
  <c r="AJ2353" i="1" s="1"/>
  <c r="AG2352" i="1"/>
  <c r="AG2351" i="1"/>
  <c r="AG2350" i="1"/>
  <c r="AG2349" i="1"/>
  <c r="AG2348" i="1"/>
  <c r="AH2348" i="1" s="1"/>
  <c r="AG2347" i="1"/>
  <c r="AG2346" i="1"/>
  <c r="AG2345" i="1"/>
  <c r="AH2345" i="1" s="1"/>
  <c r="AG2344" i="1"/>
  <c r="AG2343" i="1"/>
  <c r="AG2342" i="1"/>
  <c r="AG2341" i="1"/>
  <c r="AG2340" i="1"/>
  <c r="AH2340" i="1" s="1"/>
  <c r="AJ2340" i="1" s="1"/>
  <c r="AG2339" i="1"/>
  <c r="AG2338" i="1"/>
  <c r="AG2337" i="1"/>
  <c r="AH2337" i="1" s="1"/>
  <c r="AG2336" i="1"/>
  <c r="AG2335" i="1"/>
  <c r="AG2334" i="1"/>
  <c r="AG2333" i="1"/>
  <c r="AG2332" i="1"/>
  <c r="AG2331" i="1"/>
  <c r="AG2330" i="1"/>
  <c r="AG2329" i="1"/>
  <c r="AH2329" i="1" s="1"/>
  <c r="AJ2329" i="1" s="1"/>
  <c r="AG2328" i="1"/>
  <c r="AG2327" i="1"/>
  <c r="AG2326" i="1"/>
  <c r="AG2325" i="1"/>
  <c r="AG2324" i="1"/>
  <c r="AH2324" i="1" s="1"/>
  <c r="AJ2324" i="1" s="1"/>
  <c r="AG2323" i="1"/>
  <c r="AG2322" i="1"/>
  <c r="AG2321" i="1"/>
  <c r="AH2321" i="1" s="1"/>
  <c r="AJ2321" i="1" s="1"/>
  <c r="AG2320" i="1"/>
  <c r="AG2319" i="1"/>
  <c r="AG2318" i="1"/>
  <c r="AG2317" i="1"/>
  <c r="AG2316" i="1"/>
  <c r="AH2316" i="1" s="1"/>
  <c r="AJ2316" i="1" s="1"/>
  <c r="AG2315" i="1"/>
  <c r="AG2314" i="1"/>
  <c r="AG2313" i="1"/>
  <c r="AH2313" i="1" s="1"/>
  <c r="AG2312" i="1"/>
  <c r="AG2311" i="1"/>
  <c r="AG2310" i="1"/>
  <c r="AG2309" i="1"/>
  <c r="AG2308" i="1"/>
  <c r="AH2308" i="1" s="1"/>
  <c r="AG2307" i="1"/>
  <c r="AG2306" i="1"/>
  <c r="AG2305" i="1"/>
  <c r="AH2305" i="1" s="1"/>
  <c r="AJ2305" i="1" s="1"/>
  <c r="AG2304" i="1"/>
  <c r="AG2303" i="1"/>
  <c r="AG2302" i="1"/>
  <c r="AG2301" i="1"/>
  <c r="AG2300" i="1"/>
  <c r="AH2300" i="1" s="1"/>
  <c r="AG2299" i="1"/>
  <c r="AG2298" i="1"/>
  <c r="AG2297" i="1"/>
  <c r="AH2297" i="1" s="1"/>
  <c r="AJ2297" i="1" s="1"/>
  <c r="AG2296" i="1"/>
  <c r="AG2295" i="1"/>
  <c r="AG2294" i="1"/>
  <c r="AG2293" i="1"/>
  <c r="AG2292" i="1"/>
  <c r="AG2291" i="1"/>
  <c r="AG2290" i="1"/>
  <c r="AG2289" i="1"/>
  <c r="AH2289" i="1" s="1"/>
  <c r="AJ2289" i="1" s="1"/>
  <c r="AG2288" i="1"/>
  <c r="AG2287" i="1"/>
  <c r="AG2286" i="1"/>
  <c r="AG2285" i="1"/>
  <c r="AG2284" i="1"/>
  <c r="AH2284" i="1" s="1"/>
  <c r="AG2283" i="1"/>
  <c r="AG2282" i="1"/>
  <c r="AG2281" i="1"/>
  <c r="AH2281" i="1" s="1"/>
  <c r="AJ2281" i="1" s="1"/>
  <c r="AG2280" i="1"/>
  <c r="AG2279" i="1"/>
  <c r="AG2278" i="1"/>
  <c r="AG2277" i="1"/>
  <c r="AG2276" i="1"/>
  <c r="AH2276" i="1" s="1"/>
  <c r="AG2275" i="1"/>
  <c r="AG2274" i="1"/>
  <c r="AG2273" i="1"/>
  <c r="AH2273" i="1" s="1"/>
  <c r="AJ2273" i="1" s="1"/>
  <c r="AG2272" i="1"/>
  <c r="AG2271" i="1"/>
  <c r="AG2270" i="1"/>
  <c r="AG2269" i="1"/>
  <c r="AG2268" i="1"/>
  <c r="AG2267" i="1"/>
  <c r="AG2266" i="1"/>
  <c r="AG2265" i="1"/>
  <c r="AH2265" i="1" s="1"/>
  <c r="AJ2265" i="1" s="1"/>
  <c r="AG2264" i="1"/>
  <c r="AG2263" i="1"/>
  <c r="AG2262" i="1"/>
  <c r="AG2261" i="1"/>
  <c r="AG2260" i="1"/>
  <c r="AH2260" i="1" s="1"/>
  <c r="AJ2260" i="1" s="1"/>
  <c r="AG2259" i="1"/>
  <c r="AG2258" i="1"/>
  <c r="AG2257" i="1"/>
  <c r="AH2257" i="1" s="1"/>
  <c r="AJ2257" i="1" s="1"/>
  <c r="AG2256" i="1"/>
  <c r="AG2255" i="1"/>
  <c r="AG2254" i="1"/>
  <c r="AG2253" i="1"/>
  <c r="AG2252" i="1"/>
  <c r="AH2252" i="1" s="1"/>
  <c r="AG2251" i="1"/>
  <c r="AG2250" i="1"/>
  <c r="AG2249" i="1"/>
  <c r="AH2249" i="1" s="1"/>
  <c r="AJ2249" i="1" s="1"/>
  <c r="AG2248" i="1"/>
  <c r="AG2247" i="1"/>
  <c r="AG2246" i="1"/>
  <c r="AG2245" i="1"/>
  <c r="AG2244" i="1"/>
  <c r="AH2244" i="1" s="1"/>
  <c r="AG2243" i="1"/>
  <c r="AG2242" i="1"/>
  <c r="AG2241" i="1"/>
  <c r="AH2241" i="1" s="1"/>
  <c r="AJ2241" i="1" s="1"/>
  <c r="AG2240" i="1"/>
  <c r="AG2239" i="1"/>
  <c r="AG2238" i="1"/>
  <c r="AG2237" i="1"/>
  <c r="AG2236" i="1"/>
  <c r="AH2236" i="1" s="1"/>
  <c r="AG2235" i="1"/>
  <c r="AG2234" i="1"/>
  <c r="AG2233" i="1"/>
  <c r="AH2233" i="1" s="1"/>
  <c r="AG2232" i="1"/>
  <c r="AG2231" i="1"/>
  <c r="AG2230" i="1"/>
  <c r="AG2229" i="1"/>
  <c r="AG2228" i="1"/>
  <c r="AG2227" i="1"/>
  <c r="AG2226" i="1"/>
  <c r="AG2225" i="1"/>
  <c r="AH2225" i="1" s="1"/>
  <c r="AJ2225" i="1" s="1"/>
  <c r="AG2224" i="1"/>
  <c r="AG2223" i="1"/>
  <c r="AG2222" i="1"/>
  <c r="AG2221" i="1"/>
  <c r="AG2220" i="1"/>
  <c r="AH2220" i="1" s="1"/>
  <c r="AG2219" i="1"/>
  <c r="AG2218" i="1"/>
  <c r="AG2217" i="1"/>
  <c r="AH2217" i="1" s="1"/>
  <c r="AJ2217" i="1" s="1"/>
  <c r="AG2216" i="1"/>
  <c r="AG2215" i="1"/>
  <c r="AG2214" i="1"/>
  <c r="AG2213" i="1"/>
  <c r="AG2212" i="1"/>
  <c r="AH2212" i="1" s="1"/>
  <c r="AJ2212" i="1" s="1"/>
  <c r="AG2211" i="1"/>
  <c r="AG2210" i="1"/>
  <c r="AG2209" i="1"/>
  <c r="AH2209" i="1" s="1"/>
  <c r="AG2208" i="1"/>
  <c r="AG2207" i="1"/>
  <c r="AG2206" i="1"/>
  <c r="AG2205" i="1"/>
  <c r="AG2204" i="1"/>
  <c r="AG2203" i="1"/>
  <c r="AG2202" i="1"/>
  <c r="AG2201" i="1"/>
  <c r="AH2201" i="1" s="1"/>
  <c r="AG2200" i="1"/>
  <c r="AG2199" i="1"/>
  <c r="AG2198" i="1"/>
  <c r="AG2197" i="1"/>
  <c r="AG2196" i="1"/>
  <c r="AH2196" i="1" s="1"/>
  <c r="AJ2196" i="1" s="1"/>
  <c r="AG2195" i="1"/>
  <c r="AG2194" i="1"/>
  <c r="AG2193" i="1"/>
  <c r="AH2193" i="1" s="1"/>
  <c r="AG2192" i="1"/>
  <c r="AG2191" i="1"/>
  <c r="AG2190" i="1"/>
  <c r="AG2189" i="1"/>
  <c r="AG2188" i="1"/>
  <c r="AH2188" i="1" s="1"/>
  <c r="AJ2188" i="1" s="1"/>
  <c r="AG2187" i="1"/>
  <c r="AG2186" i="1"/>
  <c r="AG2185" i="1"/>
  <c r="AH2185" i="1" s="1"/>
  <c r="AJ2185" i="1" s="1"/>
  <c r="AG2184" i="1"/>
  <c r="AG2183" i="1"/>
  <c r="AG2182" i="1"/>
  <c r="AG2181" i="1"/>
  <c r="AG2180" i="1"/>
  <c r="AH2180" i="1" s="1"/>
  <c r="AG2179" i="1"/>
  <c r="AG2178" i="1"/>
  <c r="AG2177" i="1"/>
  <c r="AH2177" i="1" s="1"/>
  <c r="AJ2177" i="1" s="1"/>
  <c r="AG2176" i="1"/>
  <c r="AG2175" i="1"/>
  <c r="AG2174" i="1"/>
  <c r="AG2173" i="1"/>
  <c r="AG2172" i="1"/>
  <c r="AH2172" i="1" s="1"/>
  <c r="AJ2172" i="1" s="1"/>
  <c r="AG2171" i="1"/>
  <c r="AG2170" i="1"/>
  <c r="AG2169" i="1"/>
  <c r="AH2169" i="1" s="1"/>
  <c r="AJ2169" i="1" s="1"/>
  <c r="AG2168" i="1"/>
  <c r="AG2167" i="1"/>
  <c r="AG2166" i="1"/>
  <c r="AG2165" i="1"/>
  <c r="AG2164" i="1"/>
  <c r="AG2163" i="1"/>
  <c r="AG2162" i="1"/>
  <c r="AG2161" i="1"/>
  <c r="AH2161" i="1" s="1"/>
  <c r="AJ2161" i="1" s="1"/>
  <c r="AG2160" i="1"/>
  <c r="AG2159" i="1"/>
  <c r="AG2158" i="1"/>
  <c r="AG2157" i="1"/>
  <c r="AG2156" i="1"/>
  <c r="AH2156" i="1" s="1"/>
  <c r="AG2155" i="1"/>
  <c r="AG2154" i="1"/>
  <c r="AG2153" i="1"/>
  <c r="AH2153" i="1" s="1"/>
  <c r="AJ2153" i="1" s="1"/>
  <c r="AG2152" i="1"/>
  <c r="AG2151" i="1"/>
  <c r="AG2150" i="1"/>
  <c r="AG2149" i="1"/>
  <c r="AG2148" i="1"/>
  <c r="AH2148" i="1" s="1"/>
  <c r="AG2147" i="1"/>
  <c r="AG2146" i="1"/>
  <c r="AG2145" i="1"/>
  <c r="AH2145" i="1" s="1"/>
  <c r="AJ2145" i="1" s="1"/>
  <c r="AG2144" i="1"/>
  <c r="AG2143" i="1"/>
  <c r="AG2142" i="1"/>
  <c r="AG2141" i="1"/>
  <c r="AG2140" i="1"/>
  <c r="AG2139" i="1"/>
  <c r="AG2138" i="1"/>
  <c r="AG2137" i="1"/>
  <c r="AH2137" i="1" s="1"/>
  <c r="AJ2137" i="1" s="1"/>
  <c r="AG2136" i="1"/>
  <c r="AG2135" i="1"/>
  <c r="AG2134" i="1"/>
  <c r="AG2133" i="1"/>
  <c r="AG2132" i="1"/>
  <c r="AH2132" i="1" s="1"/>
  <c r="AG2131" i="1"/>
  <c r="AG2130" i="1"/>
  <c r="AG2129" i="1"/>
  <c r="AH2129" i="1" s="1"/>
  <c r="AJ2129" i="1" s="1"/>
  <c r="AG2128" i="1"/>
  <c r="AG2127" i="1"/>
  <c r="AG2126" i="1"/>
  <c r="AG2125" i="1"/>
  <c r="AG2124" i="1"/>
  <c r="AH2124" i="1" s="1"/>
  <c r="AG2123" i="1"/>
  <c r="AG2122" i="1"/>
  <c r="AG2121" i="1"/>
  <c r="AH2121" i="1" s="1"/>
  <c r="AJ2121" i="1" s="1"/>
  <c r="AG2120" i="1"/>
  <c r="AG2119" i="1"/>
  <c r="AG2118" i="1"/>
  <c r="AG2117" i="1"/>
  <c r="AG2116" i="1"/>
  <c r="AH2116" i="1" s="1"/>
  <c r="AG2115" i="1"/>
  <c r="AG2114" i="1"/>
  <c r="AG2113" i="1"/>
  <c r="AH2113" i="1" s="1"/>
  <c r="AJ2113" i="1" s="1"/>
  <c r="AG2112" i="1"/>
  <c r="AG2111" i="1"/>
  <c r="AG2110" i="1"/>
  <c r="AG2109" i="1"/>
  <c r="AG2108" i="1"/>
  <c r="AH2108" i="1" s="1"/>
  <c r="AG2107" i="1"/>
  <c r="AG2106" i="1"/>
  <c r="AG2105" i="1"/>
  <c r="AH2105" i="1" s="1"/>
  <c r="AJ2105" i="1" s="1"/>
  <c r="AG2104" i="1"/>
  <c r="AG2103" i="1"/>
  <c r="AG2102" i="1"/>
  <c r="AG2101" i="1"/>
  <c r="AG2100" i="1"/>
  <c r="AG2099" i="1"/>
  <c r="AG2098" i="1"/>
  <c r="AG2097" i="1"/>
  <c r="AH2097" i="1" s="1"/>
  <c r="AJ2097" i="1" s="1"/>
  <c r="AG2096" i="1"/>
  <c r="AG2095" i="1"/>
  <c r="AG2094" i="1"/>
  <c r="AG2093" i="1"/>
  <c r="AG2092" i="1"/>
  <c r="AH2092" i="1" s="1"/>
  <c r="AG2091" i="1"/>
  <c r="AG2090" i="1"/>
  <c r="AG2089" i="1"/>
  <c r="AH2089" i="1" s="1"/>
  <c r="AJ2089" i="1" s="1"/>
  <c r="AG2088" i="1"/>
  <c r="AG2087" i="1"/>
  <c r="AG2086" i="1"/>
  <c r="AG2085" i="1"/>
  <c r="AG2084" i="1"/>
  <c r="AH2084" i="1" s="1"/>
  <c r="AG2083" i="1"/>
  <c r="AG2082" i="1"/>
  <c r="AG2081" i="1"/>
  <c r="AH2081" i="1" s="1"/>
  <c r="AJ2081" i="1" s="1"/>
  <c r="AG2080" i="1"/>
  <c r="AG2079" i="1"/>
  <c r="AG2078" i="1"/>
  <c r="AG2077" i="1"/>
  <c r="AG2076" i="1"/>
  <c r="AG2075" i="1"/>
  <c r="AG2074" i="1"/>
  <c r="AG2073" i="1"/>
  <c r="AH2073" i="1" s="1"/>
  <c r="AJ2073" i="1" s="1"/>
  <c r="AG2072" i="1"/>
  <c r="AG2071" i="1"/>
  <c r="AG2070" i="1"/>
  <c r="AG2069" i="1"/>
  <c r="AG2068" i="1"/>
  <c r="AH2068" i="1" s="1"/>
  <c r="AJ2068" i="1" s="1"/>
  <c r="AG2067" i="1"/>
  <c r="AG2066" i="1"/>
  <c r="AG2065" i="1"/>
  <c r="AH2065" i="1" s="1"/>
  <c r="AG2064" i="1"/>
  <c r="AG2063" i="1"/>
  <c r="AG2062" i="1"/>
  <c r="AG2061" i="1"/>
  <c r="AG2060" i="1"/>
  <c r="AH2060" i="1" s="1"/>
  <c r="AJ2060" i="1" s="1"/>
  <c r="AG2059" i="1"/>
  <c r="AG2058" i="1"/>
  <c r="AG2057" i="1"/>
  <c r="AH2057" i="1" s="1"/>
  <c r="AG2056" i="1"/>
  <c r="AG2055" i="1"/>
  <c r="AG2054" i="1"/>
  <c r="AG2053" i="1"/>
  <c r="AG2052" i="1"/>
  <c r="AH2052" i="1" s="1"/>
  <c r="AJ2052" i="1" s="1"/>
  <c r="AG2051" i="1"/>
  <c r="AG2050" i="1"/>
  <c r="AG2049" i="1"/>
  <c r="AH2049" i="1" s="1"/>
  <c r="AG2048" i="1"/>
  <c r="AG2047" i="1"/>
  <c r="AG2046" i="1"/>
  <c r="AG2045" i="1"/>
  <c r="AG2044" i="1"/>
  <c r="AH2044" i="1" s="1"/>
  <c r="AI2044" i="1" s="1"/>
  <c r="AG2043" i="1"/>
  <c r="AG2042" i="1"/>
  <c r="AG2041" i="1"/>
  <c r="AH2041" i="1" s="1"/>
  <c r="AG2040" i="1"/>
  <c r="AG2039" i="1"/>
  <c r="AG2038" i="1"/>
  <c r="AG2037" i="1"/>
  <c r="AG2036" i="1"/>
  <c r="AH2036" i="1" s="1"/>
  <c r="AJ2036" i="1" s="1"/>
  <c r="AG2035" i="1"/>
  <c r="AG2034" i="1"/>
  <c r="AG2033" i="1"/>
  <c r="AH2033" i="1" s="1"/>
  <c r="AG2032" i="1"/>
  <c r="AG2031" i="1"/>
  <c r="AG2030" i="1"/>
  <c r="AG2029" i="1"/>
  <c r="AG2028" i="1"/>
  <c r="AH2028" i="1" s="1"/>
  <c r="AI2028" i="1" s="1"/>
  <c r="AG2027" i="1"/>
  <c r="AG2026" i="1"/>
  <c r="AG2025" i="1"/>
  <c r="AH2025" i="1" s="1"/>
  <c r="AG2024" i="1"/>
  <c r="AG2023" i="1"/>
  <c r="AG2022" i="1"/>
  <c r="AG2021" i="1"/>
  <c r="AG2020" i="1"/>
  <c r="AH2020" i="1" s="1"/>
  <c r="AJ2020" i="1" s="1"/>
  <c r="AG2019" i="1"/>
  <c r="AG2018" i="1"/>
  <c r="AG2017" i="1"/>
  <c r="AH2017" i="1" s="1"/>
  <c r="AG2016" i="1"/>
  <c r="AG2015" i="1"/>
  <c r="AG2014" i="1"/>
  <c r="AG2013" i="1"/>
  <c r="AG2012" i="1"/>
  <c r="AG2011" i="1"/>
  <c r="AG2010" i="1"/>
  <c r="AG2009" i="1"/>
  <c r="AH2009" i="1" s="1"/>
  <c r="AG2008" i="1"/>
  <c r="AG2007" i="1"/>
  <c r="AG2006" i="1"/>
  <c r="AG2005" i="1"/>
  <c r="AG2004" i="1"/>
  <c r="AH2004" i="1" s="1"/>
  <c r="AJ2004" i="1" s="1"/>
  <c r="AG2003" i="1"/>
  <c r="AG2002" i="1"/>
  <c r="AG2001" i="1"/>
  <c r="AH2001" i="1" s="1"/>
  <c r="AG2000" i="1"/>
  <c r="AG1999" i="1"/>
  <c r="AG1998" i="1"/>
  <c r="AG1997" i="1"/>
  <c r="AG1996" i="1"/>
  <c r="AH1996" i="1" s="1"/>
  <c r="AJ1996" i="1" s="1"/>
  <c r="AG1995" i="1"/>
  <c r="AG1994" i="1"/>
  <c r="AG1993" i="1"/>
  <c r="AH1993" i="1" s="1"/>
  <c r="AG1992" i="1"/>
  <c r="AG1991" i="1"/>
  <c r="AG1990" i="1"/>
  <c r="AG1989" i="1"/>
  <c r="AG1988" i="1"/>
  <c r="AH1988" i="1" s="1"/>
  <c r="AJ1988" i="1" s="1"/>
  <c r="AG1987" i="1"/>
  <c r="AG1986" i="1"/>
  <c r="AG1985" i="1"/>
  <c r="AH1985" i="1" s="1"/>
  <c r="AG1984" i="1"/>
  <c r="AG1983" i="1"/>
  <c r="AG1982" i="1"/>
  <c r="AG1981" i="1"/>
  <c r="AG1980" i="1"/>
  <c r="AH1980" i="1" s="1"/>
  <c r="AG1979" i="1"/>
  <c r="AG1978" i="1"/>
  <c r="AG1977" i="1"/>
  <c r="AH1977" i="1" s="1"/>
  <c r="AJ1977" i="1" s="1"/>
  <c r="AG1976" i="1"/>
  <c r="AG1975" i="1"/>
  <c r="AG1974" i="1"/>
  <c r="AG1973" i="1"/>
  <c r="AG1972" i="1"/>
  <c r="AH1972" i="1" s="1"/>
  <c r="AG1971" i="1"/>
  <c r="AG1970" i="1"/>
  <c r="AG1969" i="1"/>
  <c r="AH1969" i="1" s="1"/>
  <c r="AJ1969" i="1" s="1"/>
  <c r="AG1968" i="1"/>
  <c r="AG1967" i="1"/>
  <c r="AG1966" i="1"/>
  <c r="AG1965" i="1"/>
  <c r="AG1964" i="1"/>
  <c r="AH1964" i="1" s="1"/>
  <c r="AJ1964" i="1" s="1"/>
  <c r="AG1963" i="1"/>
  <c r="AG1962" i="1"/>
  <c r="AG1961" i="1"/>
  <c r="AH1961" i="1" s="1"/>
  <c r="AJ1961" i="1" s="1"/>
  <c r="AG1960" i="1"/>
  <c r="AG1959" i="1"/>
  <c r="AG1958" i="1"/>
  <c r="AG1957" i="1"/>
  <c r="AG1956" i="1"/>
  <c r="AH1956" i="1" s="1"/>
  <c r="AJ1956" i="1" s="1"/>
  <c r="AG1955" i="1"/>
  <c r="AG1954" i="1"/>
  <c r="AG1953" i="1"/>
  <c r="AH1953" i="1" s="1"/>
  <c r="AJ1953" i="1" s="1"/>
  <c r="AG1952" i="1"/>
  <c r="AG1951" i="1"/>
  <c r="AG1950" i="1"/>
  <c r="AG1949" i="1"/>
  <c r="AG1948" i="1"/>
  <c r="AG1947" i="1"/>
  <c r="AG1946" i="1"/>
  <c r="AG1945" i="1"/>
  <c r="AH1945" i="1" s="1"/>
  <c r="AJ1945" i="1" s="1"/>
  <c r="AG1944" i="1"/>
  <c r="AG1943" i="1"/>
  <c r="AG1942" i="1"/>
  <c r="AG1941" i="1"/>
  <c r="AG1940" i="1"/>
  <c r="AH1940" i="1" s="1"/>
  <c r="AG1939" i="1"/>
  <c r="AG1938" i="1"/>
  <c r="AG1937" i="1"/>
  <c r="AH1937" i="1" s="1"/>
  <c r="AG1936" i="1"/>
  <c r="AG1935" i="1"/>
  <c r="AG1934" i="1"/>
  <c r="AG1933" i="1"/>
  <c r="AG1932" i="1"/>
  <c r="AH1932" i="1" s="1"/>
  <c r="AG1931" i="1"/>
  <c r="AG1930" i="1"/>
  <c r="AG1929" i="1"/>
  <c r="AH1929" i="1" s="1"/>
  <c r="AG1928" i="1"/>
  <c r="AG1927" i="1"/>
  <c r="AG1926" i="1"/>
  <c r="AG1925" i="1"/>
  <c r="AG1924" i="1"/>
  <c r="AH1924" i="1" s="1"/>
  <c r="AG1923" i="1"/>
  <c r="AG1922" i="1"/>
  <c r="AG1921" i="1"/>
  <c r="AH1921" i="1" s="1"/>
  <c r="AJ1921" i="1" s="1"/>
  <c r="AG1920" i="1"/>
  <c r="AG1919" i="1"/>
  <c r="AG1918" i="1"/>
  <c r="AG1917" i="1"/>
  <c r="AG1916" i="1"/>
  <c r="AH1916" i="1" s="1"/>
  <c r="AJ1916" i="1" s="1"/>
  <c r="AG1915" i="1"/>
  <c r="AG1914" i="1"/>
  <c r="AG1913" i="1"/>
  <c r="AH1913" i="1" s="1"/>
  <c r="AJ1913" i="1" s="1"/>
  <c r="AG1912" i="1"/>
  <c r="AG1911" i="1"/>
  <c r="AG1910" i="1"/>
  <c r="AG1909" i="1"/>
  <c r="AG1908" i="1"/>
  <c r="AH1908" i="1" s="1"/>
  <c r="AJ1908" i="1" s="1"/>
  <c r="AG1907" i="1"/>
  <c r="AG1906" i="1"/>
  <c r="AG1905" i="1"/>
  <c r="AH1905" i="1" s="1"/>
  <c r="AG1904" i="1"/>
  <c r="AG1903" i="1"/>
  <c r="AG1902" i="1"/>
  <c r="AG1901" i="1"/>
  <c r="AG1900" i="1"/>
  <c r="AH1900" i="1" s="1"/>
  <c r="AJ1900" i="1" s="1"/>
  <c r="AG1899" i="1"/>
  <c r="AG1898" i="1"/>
  <c r="AG1897" i="1"/>
  <c r="AH1897" i="1" s="1"/>
  <c r="AG1896" i="1"/>
  <c r="AG1895" i="1"/>
  <c r="AG1894" i="1"/>
  <c r="AG1893" i="1"/>
  <c r="AG1892" i="1"/>
  <c r="AH1892" i="1" s="1"/>
  <c r="AJ1892" i="1" s="1"/>
  <c r="AG1891" i="1"/>
  <c r="AG1890" i="1"/>
  <c r="AG1889" i="1"/>
  <c r="AH1889" i="1" s="1"/>
  <c r="AG1888" i="1"/>
  <c r="AG1887" i="1"/>
  <c r="AG1886" i="1"/>
  <c r="AG1885" i="1"/>
  <c r="AG1884" i="1"/>
  <c r="AG1883" i="1"/>
  <c r="AG1882" i="1"/>
  <c r="AG1881" i="1"/>
  <c r="AH1881" i="1" s="1"/>
  <c r="AG1880" i="1"/>
  <c r="AG1879" i="1"/>
  <c r="AG1878" i="1"/>
  <c r="AG1877" i="1"/>
  <c r="AG1876" i="1"/>
  <c r="AH1876" i="1" s="1"/>
  <c r="AJ1876" i="1" s="1"/>
  <c r="AG1875" i="1"/>
  <c r="AG1874" i="1"/>
  <c r="AG1873" i="1"/>
  <c r="AH1873" i="1" s="1"/>
  <c r="AG1872" i="1"/>
  <c r="AG1871" i="1"/>
  <c r="AG1870" i="1"/>
  <c r="AG1869" i="1"/>
  <c r="AG1868" i="1"/>
  <c r="AH1868" i="1" s="1"/>
  <c r="AJ1868" i="1" s="1"/>
  <c r="AG1867" i="1"/>
  <c r="AG1866" i="1"/>
  <c r="AG1865" i="1"/>
  <c r="AH1865" i="1" s="1"/>
  <c r="AG1864" i="1"/>
  <c r="AG1863" i="1"/>
  <c r="AG1862" i="1"/>
  <c r="AG1861" i="1"/>
  <c r="AG1860" i="1"/>
  <c r="AH1860" i="1" s="1"/>
  <c r="AJ1860" i="1" s="1"/>
  <c r="AG1859" i="1"/>
  <c r="AG1858" i="1"/>
  <c r="AG1857" i="1"/>
  <c r="AH1857" i="1" s="1"/>
  <c r="AG1856" i="1"/>
  <c r="AG1855" i="1"/>
  <c r="AG1854" i="1"/>
  <c r="AG1853" i="1"/>
  <c r="AG1852" i="1"/>
  <c r="AH1852" i="1" s="1"/>
  <c r="AJ1852" i="1" s="1"/>
  <c r="AG1851" i="1"/>
  <c r="AG1850" i="1"/>
  <c r="AG1849" i="1"/>
  <c r="AH1849" i="1" s="1"/>
  <c r="AG1848" i="1"/>
  <c r="AG1847" i="1"/>
  <c r="AG1846" i="1"/>
  <c r="AG1845" i="1"/>
  <c r="AG1844" i="1"/>
  <c r="AH1844" i="1" s="1"/>
  <c r="AJ1844" i="1" s="1"/>
  <c r="AG1843" i="1"/>
  <c r="AG1842" i="1"/>
  <c r="AG1841" i="1"/>
  <c r="AH1841" i="1" s="1"/>
  <c r="AG1840" i="1"/>
  <c r="AG1839" i="1"/>
  <c r="AG1838" i="1"/>
  <c r="AG1837" i="1"/>
  <c r="AG1836" i="1"/>
  <c r="AH1836" i="1" s="1"/>
  <c r="AJ1836" i="1" s="1"/>
  <c r="AG1835" i="1"/>
  <c r="AG1834" i="1"/>
  <c r="AG1833" i="1"/>
  <c r="AH1833" i="1" s="1"/>
  <c r="AG1832" i="1"/>
  <c r="AG1831" i="1"/>
  <c r="AG1830" i="1"/>
  <c r="AG1829" i="1"/>
  <c r="AG1828" i="1"/>
  <c r="AH1828" i="1" s="1"/>
  <c r="AJ1828" i="1" s="1"/>
  <c r="AG1827" i="1"/>
  <c r="AG1826" i="1"/>
  <c r="AG1825" i="1"/>
  <c r="AH1825" i="1" s="1"/>
  <c r="AG1824" i="1"/>
  <c r="AG1823" i="1"/>
  <c r="AG1822" i="1"/>
  <c r="AG1821" i="1"/>
  <c r="AG1820" i="1"/>
  <c r="AG1819" i="1"/>
  <c r="AG1818" i="1"/>
  <c r="AG1817" i="1"/>
  <c r="AH1817" i="1" s="1"/>
  <c r="AJ1817" i="1" s="1"/>
  <c r="AG1816" i="1"/>
  <c r="AG1815" i="1"/>
  <c r="AG1814" i="1"/>
  <c r="AG1813" i="1"/>
  <c r="AG1812" i="1"/>
  <c r="AH1812" i="1" s="1"/>
  <c r="AG1811" i="1"/>
  <c r="AG1810" i="1"/>
  <c r="AG1809" i="1"/>
  <c r="AH1809" i="1" s="1"/>
  <c r="AJ1809" i="1" s="1"/>
  <c r="AG1808" i="1"/>
  <c r="AG1807" i="1"/>
  <c r="AG1806" i="1"/>
  <c r="AG1805" i="1"/>
  <c r="AG1804" i="1"/>
  <c r="AH1804" i="1" s="1"/>
  <c r="AJ1804" i="1" s="1"/>
  <c r="AG1803" i="1"/>
  <c r="AG1802" i="1"/>
  <c r="AG1801" i="1"/>
  <c r="AH1801" i="1" s="1"/>
  <c r="AJ1801" i="1" s="1"/>
  <c r="AG1800" i="1"/>
  <c r="AG1799" i="1"/>
  <c r="AG1798" i="1"/>
  <c r="AG1797" i="1"/>
  <c r="AG1796" i="1"/>
  <c r="AH1796" i="1" s="1"/>
  <c r="AJ1796" i="1" s="1"/>
  <c r="AG1795" i="1"/>
  <c r="AG1794" i="1"/>
  <c r="AG1793" i="1"/>
  <c r="AH1793" i="1" s="1"/>
  <c r="AJ1793" i="1" s="1"/>
  <c r="AG1792" i="1"/>
  <c r="AG1791" i="1"/>
  <c r="AG1790" i="1"/>
  <c r="AG1789" i="1"/>
  <c r="AG1788" i="1"/>
  <c r="AH1788" i="1" s="1"/>
  <c r="AJ1788" i="1" s="1"/>
  <c r="AG1787" i="1"/>
  <c r="AG1786" i="1"/>
  <c r="AG1785" i="1"/>
  <c r="AH1785" i="1" s="1"/>
  <c r="AI1785" i="1" s="1"/>
  <c r="AG1784" i="1"/>
  <c r="AG1783" i="1"/>
  <c r="AG1782" i="1"/>
  <c r="AG1781" i="1"/>
  <c r="AG1780" i="1"/>
  <c r="AH1780" i="1" s="1"/>
  <c r="AG1779" i="1"/>
  <c r="AG1778" i="1"/>
  <c r="AG1777" i="1"/>
  <c r="AH1777" i="1" s="1"/>
  <c r="AJ1777" i="1" s="1"/>
  <c r="AG1776" i="1"/>
  <c r="AG1775" i="1"/>
  <c r="AG1774" i="1"/>
  <c r="AG1773" i="1"/>
  <c r="AG1772" i="1"/>
  <c r="AH1772" i="1" s="1"/>
  <c r="AG1771" i="1"/>
  <c r="AG1770" i="1"/>
  <c r="AG1769" i="1"/>
  <c r="AH1769" i="1" s="1"/>
  <c r="AI1769" i="1" s="1"/>
  <c r="AG1768" i="1"/>
  <c r="AG1767" i="1"/>
  <c r="AG1766" i="1"/>
  <c r="AG1765" i="1"/>
  <c r="AG1764" i="1"/>
  <c r="AH1764" i="1" s="1"/>
  <c r="AG1763" i="1"/>
  <c r="AG1762" i="1"/>
  <c r="AG1761" i="1"/>
  <c r="AH1761" i="1" s="1"/>
  <c r="AJ1761" i="1" s="1"/>
  <c r="AG1760" i="1"/>
  <c r="AG1759" i="1"/>
  <c r="AG1758" i="1"/>
  <c r="AG1757" i="1"/>
  <c r="AG1756" i="1"/>
  <c r="AG1755" i="1"/>
  <c r="AG1754" i="1"/>
  <c r="AG1753" i="1"/>
  <c r="AH1753" i="1" s="1"/>
  <c r="AI1753" i="1" s="1"/>
  <c r="AG1752" i="1"/>
  <c r="AG1751" i="1"/>
  <c r="AG1750" i="1"/>
  <c r="AG1749" i="1"/>
  <c r="AG1748" i="1"/>
  <c r="AH1748" i="1" s="1"/>
  <c r="AG1747" i="1"/>
  <c r="AG1746" i="1"/>
  <c r="AG1745" i="1"/>
  <c r="AH1745" i="1" s="1"/>
  <c r="AJ1745" i="1" s="1"/>
  <c r="AG1744" i="1"/>
  <c r="AG1743" i="1"/>
  <c r="AG1742" i="1"/>
  <c r="AG1741" i="1"/>
  <c r="AG1740" i="1"/>
  <c r="AH1740" i="1" s="1"/>
  <c r="AG1739" i="1"/>
  <c r="AG1738" i="1"/>
  <c r="AG1737" i="1"/>
  <c r="AH1737" i="1" s="1"/>
  <c r="AI1737" i="1" s="1"/>
  <c r="AG1736" i="1"/>
  <c r="AG1735" i="1"/>
  <c r="AG1734" i="1"/>
  <c r="AG1733" i="1"/>
  <c r="AG1732" i="1"/>
  <c r="AH1732" i="1" s="1"/>
  <c r="AG1731" i="1"/>
  <c r="AG1730" i="1"/>
  <c r="AG1729" i="1"/>
  <c r="AH1729" i="1" s="1"/>
  <c r="AJ1729" i="1" s="1"/>
  <c r="AG1728" i="1"/>
  <c r="AG1727" i="1"/>
  <c r="AG1726" i="1"/>
  <c r="AG1725" i="1"/>
  <c r="AG1724" i="1"/>
  <c r="AH1724" i="1" s="1"/>
  <c r="AG1723" i="1"/>
  <c r="AG1722" i="1"/>
  <c r="AG1721" i="1"/>
  <c r="AH1721" i="1" s="1"/>
  <c r="AI1721" i="1" s="1"/>
  <c r="AG1720" i="1"/>
  <c r="AG1719" i="1"/>
  <c r="AG1718" i="1"/>
  <c r="AG1717" i="1"/>
  <c r="AG1716" i="1"/>
  <c r="AH1716" i="1" s="1"/>
  <c r="AG1715" i="1"/>
  <c r="AG1714" i="1"/>
  <c r="AG1713" i="1"/>
  <c r="AH1713" i="1" s="1"/>
  <c r="AJ1713" i="1" s="1"/>
  <c r="AG1712" i="1"/>
  <c r="AG1711" i="1"/>
  <c r="AG1710" i="1"/>
  <c r="AG1709" i="1"/>
  <c r="AG1708" i="1"/>
  <c r="AH1708" i="1" s="1"/>
  <c r="AG1707" i="1"/>
  <c r="AG1706" i="1"/>
  <c r="AG1705" i="1"/>
  <c r="AH1705" i="1" s="1"/>
  <c r="AI1705" i="1" s="1"/>
  <c r="AG1704" i="1"/>
  <c r="AG1703" i="1"/>
  <c r="AG1702" i="1"/>
  <c r="AG1701" i="1"/>
  <c r="AG1700" i="1"/>
  <c r="AH1700" i="1" s="1"/>
  <c r="AG1699" i="1"/>
  <c r="AH1699" i="1" s="1"/>
  <c r="AJ1699" i="1" s="1"/>
  <c r="AG1698" i="1"/>
  <c r="AG1697" i="1"/>
  <c r="AH1697" i="1" s="1"/>
  <c r="AJ1697" i="1" s="1"/>
  <c r="AG1696" i="1"/>
  <c r="AH1696" i="1" s="1"/>
  <c r="AG1695" i="1"/>
  <c r="AH1695" i="1" s="1"/>
  <c r="AJ1695" i="1" s="1"/>
  <c r="AG1694" i="1"/>
  <c r="AG1693" i="1"/>
  <c r="AG1692" i="1"/>
  <c r="AH1692" i="1" s="1"/>
  <c r="AJ1692" i="1" s="1"/>
  <c r="AG1691" i="1"/>
  <c r="AG1690" i="1"/>
  <c r="AG1689" i="1"/>
  <c r="AH1689" i="1" s="1"/>
  <c r="AG1688" i="1"/>
  <c r="AH1688" i="1" s="1"/>
  <c r="AJ1688" i="1" s="1"/>
  <c r="AG1687" i="1"/>
  <c r="AG1686" i="1"/>
  <c r="AG1685" i="1"/>
  <c r="AG1684" i="1"/>
  <c r="AH1684" i="1" s="1"/>
  <c r="AJ1684" i="1" s="1"/>
  <c r="AG1683" i="1"/>
  <c r="AH1683" i="1" s="1"/>
  <c r="AG1682" i="1"/>
  <c r="AG1681" i="1"/>
  <c r="AH1681" i="1" s="1"/>
  <c r="AG1680" i="1"/>
  <c r="AH1680" i="1" s="1"/>
  <c r="AJ1680" i="1" s="1"/>
  <c r="AG1679" i="1"/>
  <c r="AG1678" i="1"/>
  <c r="AG1677" i="1"/>
  <c r="AG1676" i="1"/>
  <c r="AH1676" i="1" s="1"/>
  <c r="AJ1676" i="1" s="1"/>
  <c r="AG1675" i="1"/>
  <c r="AH1675" i="1" s="1"/>
  <c r="AG1674" i="1"/>
  <c r="AG1673" i="1"/>
  <c r="AH1673" i="1" s="1"/>
  <c r="AG1672" i="1"/>
  <c r="AH1672" i="1" s="1"/>
  <c r="AJ1672" i="1" s="1"/>
  <c r="AG1671" i="1"/>
  <c r="AG1670" i="1"/>
  <c r="AG1669" i="1"/>
  <c r="AG1668" i="1"/>
  <c r="AH1668" i="1" s="1"/>
  <c r="AJ1668" i="1" s="1"/>
  <c r="AG1667" i="1"/>
  <c r="AH1667" i="1" s="1"/>
  <c r="AG1666" i="1"/>
  <c r="AG1665" i="1"/>
  <c r="AH1665" i="1" s="1"/>
  <c r="AG1664" i="1"/>
  <c r="AH1664" i="1" s="1"/>
  <c r="AJ1664" i="1" s="1"/>
  <c r="AG1663" i="1"/>
  <c r="AG1662" i="1"/>
  <c r="AG1661" i="1"/>
  <c r="AG1660" i="1"/>
  <c r="AH1660" i="1" s="1"/>
  <c r="AJ1660" i="1" s="1"/>
  <c r="AG1659" i="1"/>
  <c r="AH1659" i="1" s="1"/>
  <c r="AG1658" i="1"/>
  <c r="AG1657" i="1"/>
  <c r="AH1657" i="1" s="1"/>
  <c r="AG1656" i="1"/>
  <c r="AH1656" i="1" s="1"/>
  <c r="AJ1656" i="1" s="1"/>
  <c r="AG1655" i="1"/>
  <c r="AG1654" i="1"/>
  <c r="AG1653" i="1"/>
  <c r="AG1652" i="1"/>
  <c r="AH1652" i="1" s="1"/>
  <c r="AJ1652" i="1" s="1"/>
  <c r="AG1651" i="1"/>
  <c r="AH1651" i="1" s="1"/>
  <c r="AG1650" i="1"/>
  <c r="AG1649" i="1"/>
  <c r="AG1648" i="1"/>
  <c r="AH1648" i="1" s="1"/>
  <c r="AJ1648" i="1" s="1"/>
  <c r="AG1647" i="1"/>
  <c r="AG1646" i="1"/>
  <c r="AG1645" i="1"/>
  <c r="AG1644" i="1"/>
  <c r="AH1644" i="1" s="1"/>
  <c r="AJ1644" i="1" s="1"/>
  <c r="AG1643" i="1"/>
  <c r="AH1643" i="1" s="1"/>
  <c r="AG1642" i="1"/>
  <c r="AG1641" i="1"/>
  <c r="AH1641" i="1" s="1"/>
  <c r="AG1640" i="1"/>
  <c r="AH1640" i="1" s="1"/>
  <c r="AJ1640" i="1" s="1"/>
  <c r="AG1639" i="1"/>
  <c r="AH1639" i="1" s="1"/>
  <c r="AJ1639" i="1" s="1"/>
  <c r="AG1638" i="1"/>
  <c r="AG1637" i="1"/>
  <c r="AG1636" i="1"/>
  <c r="AH1636" i="1" s="1"/>
  <c r="AG1635" i="1"/>
  <c r="AH1635" i="1" s="1"/>
  <c r="AJ1635" i="1" s="1"/>
  <c r="AG1634" i="1"/>
  <c r="AG1633" i="1"/>
  <c r="AH1633" i="1" s="1"/>
  <c r="AG1632" i="1"/>
  <c r="AH1632" i="1" s="1"/>
  <c r="AG1631" i="1"/>
  <c r="AG1630" i="1"/>
  <c r="AG1629" i="1"/>
  <c r="AG1628" i="1"/>
  <c r="AH1628" i="1" s="1"/>
  <c r="AG1627" i="1"/>
  <c r="AG1626" i="1"/>
  <c r="AG1625" i="1"/>
  <c r="AG1624" i="1"/>
  <c r="AH1624" i="1" s="1"/>
  <c r="AG1623" i="1"/>
  <c r="AH1623" i="1" s="1"/>
  <c r="AJ1623" i="1" s="1"/>
  <c r="AG1622" i="1"/>
  <c r="AG1621" i="1"/>
  <c r="AG1620" i="1"/>
  <c r="AH1620" i="1" s="1"/>
  <c r="AG1619" i="1"/>
  <c r="AH1619" i="1" s="1"/>
  <c r="AJ1619" i="1" s="1"/>
  <c r="AG1618" i="1"/>
  <c r="AG1617" i="1"/>
  <c r="AH1617" i="1" s="1"/>
  <c r="AG1616" i="1"/>
  <c r="AH1616" i="1" s="1"/>
  <c r="AJ1616" i="1" s="1"/>
  <c r="AG1615" i="1"/>
  <c r="AG1614" i="1"/>
  <c r="AG1613" i="1"/>
  <c r="AG1612" i="1"/>
  <c r="AH1612" i="1" s="1"/>
  <c r="AJ1612" i="1" s="1"/>
  <c r="AG1611" i="1"/>
  <c r="AH1611" i="1" s="1"/>
  <c r="AJ1611" i="1" s="1"/>
  <c r="AG1610" i="1"/>
  <c r="AG1609" i="1"/>
  <c r="AH1609" i="1" s="1"/>
  <c r="AJ1609" i="1" s="1"/>
  <c r="AG1608" i="1"/>
  <c r="AH1608" i="1" s="1"/>
  <c r="AJ1608" i="1" s="1"/>
  <c r="AG1607" i="1"/>
  <c r="AH1607" i="1" s="1"/>
  <c r="AG1606" i="1"/>
  <c r="AG1605" i="1"/>
  <c r="AG1604" i="1"/>
  <c r="AH1604" i="1" s="1"/>
  <c r="AG1603" i="1"/>
  <c r="AH1603" i="1" s="1"/>
  <c r="AG1602" i="1"/>
  <c r="AG1601" i="1"/>
  <c r="AH1601" i="1" s="1"/>
  <c r="AG1600" i="1"/>
  <c r="AH1600" i="1" s="1"/>
  <c r="AI1600" i="1" s="1"/>
  <c r="AG1599" i="1"/>
  <c r="AG1598" i="1"/>
  <c r="AG1597" i="1"/>
  <c r="AG1596" i="1"/>
  <c r="AH1596" i="1" s="1"/>
  <c r="AG1595" i="1"/>
  <c r="AH1595" i="1" s="1"/>
  <c r="AG1594" i="1"/>
  <c r="AG1593" i="1"/>
  <c r="AH1593" i="1" s="1"/>
  <c r="AG1592" i="1"/>
  <c r="AH1592" i="1" s="1"/>
  <c r="AJ1592" i="1" s="1"/>
  <c r="AG1591" i="1"/>
  <c r="AH1591" i="1" s="1"/>
  <c r="AG1590" i="1"/>
  <c r="AG1589" i="1"/>
  <c r="AG1588" i="1"/>
  <c r="AH1588" i="1" s="1"/>
  <c r="AI1588" i="1" s="1"/>
  <c r="AG1587" i="1"/>
  <c r="AH1587" i="1" s="1"/>
  <c r="AG1586" i="1"/>
  <c r="AG1585" i="1"/>
  <c r="AH1585" i="1" s="1"/>
  <c r="AG1584" i="1"/>
  <c r="AH1584" i="1" s="1"/>
  <c r="AI1584" i="1" s="1"/>
  <c r="AG1583" i="1"/>
  <c r="AG1582" i="1"/>
  <c r="AG1581" i="1"/>
  <c r="AG1580" i="1"/>
  <c r="AH1580" i="1" s="1"/>
  <c r="AI1580" i="1" s="1"/>
  <c r="AG1579" i="1"/>
  <c r="AH1579" i="1" s="1"/>
  <c r="AG1578" i="1"/>
  <c r="AG1577" i="1"/>
  <c r="AH1577" i="1" s="1"/>
  <c r="AG1576" i="1"/>
  <c r="AH1576" i="1" s="1"/>
  <c r="AJ1576" i="1" s="1"/>
  <c r="AG1575" i="1"/>
  <c r="AH1575" i="1" s="1"/>
  <c r="AG1574" i="1"/>
  <c r="AG1573" i="1"/>
  <c r="AG1572" i="1"/>
  <c r="AH1572" i="1" s="1"/>
  <c r="AG1571" i="1"/>
  <c r="AH1571" i="1" s="1"/>
  <c r="AG1570" i="1"/>
  <c r="AG1569" i="1"/>
  <c r="AH1569" i="1" s="1"/>
  <c r="AG1568" i="1"/>
  <c r="AH1568" i="1" s="1"/>
  <c r="AI1568" i="1" s="1"/>
  <c r="AG1567" i="1"/>
  <c r="AG1566" i="1"/>
  <c r="AG1565" i="1"/>
  <c r="AG1564" i="1"/>
  <c r="AH1564" i="1" s="1"/>
  <c r="AG1563" i="1"/>
  <c r="AG1562" i="1"/>
  <c r="AG1561" i="1"/>
  <c r="AH1561" i="1" s="1"/>
  <c r="AG1560" i="1"/>
  <c r="AH1560" i="1" s="1"/>
  <c r="AJ1560" i="1" s="1"/>
  <c r="AG1559" i="1"/>
  <c r="AH1559" i="1" s="1"/>
  <c r="AG1558" i="1"/>
  <c r="AG1557" i="1"/>
  <c r="AG1556" i="1"/>
  <c r="AH1556" i="1" s="1"/>
  <c r="AI1556" i="1" s="1"/>
  <c r="AG1555" i="1"/>
  <c r="AH1555" i="1" s="1"/>
  <c r="AG1554" i="1"/>
  <c r="AG1553" i="1"/>
  <c r="AH1553" i="1" s="1"/>
  <c r="AG1552" i="1"/>
  <c r="AH1552" i="1" s="1"/>
  <c r="AI1552" i="1" s="1"/>
  <c r="AG1551" i="1"/>
  <c r="AG1550" i="1"/>
  <c r="AG1549" i="1"/>
  <c r="AG1548" i="1"/>
  <c r="AH1548" i="1" s="1"/>
  <c r="AI1548" i="1" s="1"/>
  <c r="AG1547" i="1"/>
  <c r="AH1547" i="1" s="1"/>
  <c r="AG1546" i="1"/>
  <c r="AG1545" i="1"/>
  <c r="AH1545" i="1" s="1"/>
  <c r="AG1544" i="1"/>
  <c r="AH1544" i="1" s="1"/>
  <c r="AJ1544" i="1" s="1"/>
  <c r="AG1543" i="1"/>
  <c r="AH1543" i="1" s="1"/>
  <c r="AG1542" i="1"/>
  <c r="AG1541" i="1"/>
  <c r="AG1540" i="1"/>
  <c r="AH1540" i="1" s="1"/>
  <c r="AG1539" i="1"/>
  <c r="AH1539" i="1" s="1"/>
  <c r="AG1538" i="1"/>
  <c r="AG1537" i="1"/>
  <c r="AH1537" i="1" s="1"/>
  <c r="AG1536" i="1"/>
  <c r="AH1536" i="1" s="1"/>
  <c r="AI1536" i="1" s="1"/>
  <c r="AG1535" i="1"/>
  <c r="AG1534" i="1"/>
  <c r="AG1533" i="1"/>
  <c r="AG1532" i="1"/>
  <c r="AH1532" i="1" s="1"/>
  <c r="AG1531" i="1"/>
  <c r="AH1531" i="1" s="1"/>
  <c r="AG1530" i="1"/>
  <c r="AG1529" i="1"/>
  <c r="AH1529" i="1" s="1"/>
  <c r="AG1528" i="1"/>
  <c r="AH1528" i="1" s="1"/>
  <c r="AJ1528" i="1" s="1"/>
  <c r="AG1527" i="1"/>
  <c r="AH1527" i="1" s="1"/>
  <c r="AG1526" i="1"/>
  <c r="AG1525" i="1"/>
  <c r="AG1524" i="1"/>
  <c r="AH1524" i="1" s="1"/>
  <c r="AI1524" i="1" s="1"/>
  <c r="AG1523" i="1"/>
  <c r="AH1523" i="1" s="1"/>
  <c r="AG1522" i="1"/>
  <c r="AG1521" i="1"/>
  <c r="AH1521" i="1" s="1"/>
  <c r="AG1520" i="1"/>
  <c r="AH1520" i="1" s="1"/>
  <c r="AI1520" i="1" s="1"/>
  <c r="AG1519" i="1"/>
  <c r="AG1518" i="1"/>
  <c r="AG1517" i="1"/>
  <c r="AG1516" i="1"/>
  <c r="AH1516" i="1" s="1"/>
  <c r="AI1516" i="1" s="1"/>
  <c r="AG1515" i="1"/>
  <c r="AH1515" i="1" s="1"/>
  <c r="AG1514" i="1"/>
  <c r="AG1513" i="1"/>
  <c r="AH1513" i="1" s="1"/>
  <c r="AG1512" i="1"/>
  <c r="AH1512" i="1" s="1"/>
  <c r="AJ1512" i="1" s="1"/>
  <c r="AG1511" i="1"/>
  <c r="AH1511" i="1" s="1"/>
  <c r="AG1510" i="1"/>
  <c r="AG1509" i="1"/>
  <c r="AG1508" i="1"/>
  <c r="AH1508" i="1" s="1"/>
  <c r="AG1507" i="1"/>
  <c r="AH1507" i="1" s="1"/>
  <c r="AG1506" i="1"/>
  <c r="AG1505" i="1"/>
  <c r="AH1505" i="1" s="1"/>
  <c r="AI1505" i="1" s="1"/>
  <c r="AG1504" i="1"/>
  <c r="AH1504" i="1" s="1"/>
  <c r="AG1503" i="1"/>
  <c r="AG1502" i="1"/>
  <c r="AG1501" i="1"/>
  <c r="AG1500" i="1"/>
  <c r="AH1500" i="1" s="1"/>
  <c r="AG1499" i="1"/>
  <c r="AG1498" i="1"/>
  <c r="AG1497" i="1"/>
  <c r="AH1497" i="1" s="1"/>
  <c r="AJ1497" i="1" s="1"/>
  <c r="AG1496" i="1"/>
  <c r="AH1496" i="1" s="1"/>
  <c r="AJ1496" i="1" s="1"/>
  <c r="AG1495" i="1"/>
  <c r="AG1494" i="1"/>
  <c r="AG1493" i="1"/>
  <c r="AG1492" i="1"/>
  <c r="AH1492" i="1" s="1"/>
  <c r="AG1491" i="1"/>
  <c r="AH1491" i="1" s="1"/>
  <c r="AI1491" i="1" s="1"/>
  <c r="AG1490" i="1"/>
  <c r="AG1489" i="1"/>
  <c r="AH1489" i="1" s="1"/>
  <c r="AJ1489" i="1" s="1"/>
  <c r="AG1488" i="1"/>
  <c r="AH1488" i="1" s="1"/>
  <c r="AJ1488" i="1" s="1"/>
  <c r="AG1487" i="1"/>
  <c r="AH1487" i="1" s="1"/>
  <c r="AI1487" i="1" s="1"/>
  <c r="AG1486" i="1"/>
  <c r="AG1485" i="1"/>
  <c r="AG1484" i="1"/>
  <c r="AH1484" i="1" s="1"/>
  <c r="AG1483" i="1"/>
  <c r="AH1483" i="1" s="1"/>
  <c r="AJ1483" i="1" s="1"/>
  <c r="AG1482" i="1"/>
  <c r="AG1481" i="1"/>
  <c r="AH1481" i="1" s="1"/>
  <c r="AJ1481" i="1" s="1"/>
  <c r="AG1480" i="1"/>
  <c r="AH1480" i="1" s="1"/>
  <c r="AJ1480" i="1" s="1"/>
  <c r="AG1479" i="1"/>
  <c r="AG1478" i="1"/>
  <c r="AG1477" i="1"/>
  <c r="AG1476" i="1"/>
  <c r="AH1476" i="1" s="1"/>
  <c r="AG1475" i="1"/>
  <c r="AH1475" i="1" s="1"/>
  <c r="AI1475" i="1" s="1"/>
  <c r="AG1474" i="1"/>
  <c r="AG1473" i="1"/>
  <c r="AH1473" i="1" s="1"/>
  <c r="AJ1473" i="1" s="1"/>
  <c r="AG1472" i="1"/>
  <c r="AH1472" i="1" s="1"/>
  <c r="AJ1472" i="1" s="1"/>
  <c r="AG1471" i="1"/>
  <c r="AH1471" i="1" s="1"/>
  <c r="AG1470" i="1"/>
  <c r="AG1469" i="1"/>
  <c r="AG1468" i="1"/>
  <c r="AH1468" i="1" s="1"/>
  <c r="AG1467" i="1"/>
  <c r="AH1467" i="1" s="1"/>
  <c r="AJ1467" i="1" s="1"/>
  <c r="AG1466" i="1"/>
  <c r="AG1465" i="1"/>
  <c r="AH1465" i="1" s="1"/>
  <c r="AJ1465" i="1" s="1"/>
  <c r="AG1464" i="1"/>
  <c r="AH1464" i="1" s="1"/>
  <c r="AJ1464" i="1" s="1"/>
  <c r="AG1463" i="1"/>
  <c r="AG1462" i="1"/>
  <c r="AG1461" i="1"/>
  <c r="AG1460" i="1"/>
  <c r="AH1460" i="1" s="1"/>
  <c r="AG1459" i="1"/>
  <c r="AH1459" i="1" s="1"/>
  <c r="AI1459" i="1" s="1"/>
  <c r="AG1458" i="1"/>
  <c r="AG1457" i="1"/>
  <c r="AG1456" i="1"/>
  <c r="AH1456" i="1" s="1"/>
  <c r="AJ1456" i="1" s="1"/>
  <c r="AG1455" i="1"/>
  <c r="AH1455" i="1" s="1"/>
  <c r="AI1455" i="1" s="1"/>
  <c r="AG1454" i="1"/>
  <c r="AG1453" i="1"/>
  <c r="AG1452" i="1"/>
  <c r="AH1452" i="1" s="1"/>
  <c r="AG1451" i="1"/>
  <c r="AH1451" i="1" s="1"/>
  <c r="AJ1451" i="1" s="1"/>
  <c r="AG1450" i="1"/>
  <c r="AG1449" i="1"/>
  <c r="AH1449" i="1" s="1"/>
  <c r="AJ1449" i="1" s="1"/>
  <c r="AG1448" i="1"/>
  <c r="AH1448" i="1" s="1"/>
  <c r="AJ1448" i="1" s="1"/>
  <c r="AG1447" i="1"/>
  <c r="AG1446" i="1"/>
  <c r="AG1445" i="1"/>
  <c r="AG1444" i="1"/>
  <c r="AH1444" i="1" s="1"/>
  <c r="AG1443" i="1"/>
  <c r="AH1443" i="1" s="1"/>
  <c r="AI1443" i="1" s="1"/>
  <c r="AG1442" i="1"/>
  <c r="AG1441" i="1"/>
  <c r="AH1441" i="1" s="1"/>
  <c r="AJ1441" i="1" s="1"/>
  <c r="AG1440" i="1"/>
  <c r="AH1440" i="1" s="1"/>
  <c r="AJ1440" i="1" s="1"/>
  <c r="AG1439" i="1"/>
  <c r="AH1439" i="1" s="1"/>
  <c r="AG1438" i="1"/>
  <c r="AG1437" i="1"/>
  <c r="AG1436" i="1"/>
  <c r="AH1436" i="1" s="1"/>
  <c r="AG1435" i="1"/>
  <c r="AH1435" i="1" s="1"/>
  <c r="AJ1435" i="1" s="1"/>
  <c r="AG1434" i="1"/>
  <c r="AG1433" i="1"/>
  <c r="AH1433" i="1" s="1"/>
  <c r="AJ1433" i="1" s="1"/>
  <c r="AG1432" i="1"/>
  <c r="AH1432" i="1" s="1"/>
  <c r="AJ1432" i="1" s="1"/>
  <c r="AG1431" i="1"/>
  <c r="AG1430" i="1"/>
  <c r="AG1429" i="1"/>
  <c r="AG1428" i="1"/>
  <c r="AH1428" i="1" s="1"/>
  <c r="AG1427" i="1"/>
  <c r="AH1427" i="1" s="1"/>
  <c r="AI1427" i="1" s="1"/>
  <c r="AG1426" i="1"/>
  <c r="AG1425" i="1"/>
  <c r="AH1425" i="1" s="1"/>
  <c r="AJ1425" i="1" s="1"/>
  <c r="AG1424" i="1"/>
  <c r="AH1424" i="1" s="1"/>
  <c r="AJ1424" i="1" s="1"/>
  <c r="AG1423" i="1"/>
  <c r="AH1423" i="1" s="1"/>
  <c r="AI1423" i="1" s="1"/>
  <c r="AG1422" i="1"/>
  <c r="AG1421" i="1"/>
  <c r="AG1420" i="1"/>
  <c r="AH1420" i="1" s="1"/>
  <c r="AG1419" i="1"/>
  <c r="AH1419" i="1" s="1"/>
  <c r="AJ1419" i="1" s="1"/>
  <c r="AG1418" i="1"/>
  <c r="AG1417" i="1"/>
  <c r="AG1416" i="1"/>
  <c r="AH1416" i="1" s="1"/>
  <c r="AJ1416" i="1" s="1"/>
  <c r="AG1415" i="1"/>
  <c r="AG1414" i="1"/>
  <c r="AG1413" i="1"/>
  <c r="AG1412" i="1"/>
  <c r="AH1412" i="1" s="1"/>
  <c r="AG1411" i="1"/>
  <c r="AH1411" i="1" s="1"/>
  <c r="AI1411" i="1" s="1"/>
  <c r="AG1410" i="1"/>
  <c r="AG1409" i="1"/>
  <c r="AH1409" i="1" s="1"/>
  <c r="AJ1409" i="1" s="1"/>
  <c r="AG1408" i="1"/>
  <c r="AH1408" i="1" s="1"/>
  <c r="AJ1408" i="1" s="1"/>
  <c r="AG1407" i="1"/>
  <c r="AH1407" i="1" s="1"/>
  <c r="AG1406" i="1"/>
  <c r="AG1405" i="1"/>
  <c r="AH1405" i="1" s="1"/>
  <c r="AJ1405" i="1" s="1"/>
  <c r="AG1404" i="1"/>
  <c r="AH1404" i="1" s="1"/>
  <c r="AG1403" i="1"/>
  <c r="AH1403" i="1" s="1"/>
  <c r="AJ1403" i="1" s="1"/>
  <c r="AG1402" i="1"/>
  <c r="AG1401" i="1"/>
  <c r="AH1401" i="1" s="1"/>
  <c r="AJ1401" i="1" s="1"/>
  <c r="AG1400" i="1"/>
  <c r="AH1400" i="1" s="1"/>
  <c r="AJ1400" i="1" s="1"/>
  <c r="AG1399" i="1"/>
  <c r="AG1398" i="1"/>
  <c r="AG1397" i="1"/>
  <c r="AH1397" i="1" s="1"/>
  <c r="AJ1397" i="1" s="1"/>
  <c r="AG1396" i="1"/>
  <c r="AH1396" i="1" s="1"/>
  <c r="AG1395" i="1"/>
  <c r="AH1395" i="1" s="1"/>
  <c r="AI1395" i="1" s="1"/>
  <c r="AG1394" i="1"/>
  <c r="AG1393" i="1"/>
  <c r="AH1393" i="1" s="1"/>
  <c r="AJ1393" i="1" s="1"/>
  <c r="AG1392" i="1"/>
  <c r="AH1392" i="1" s="1"/>
  <c r="AJ1392" i="1" s="1"/>
  <c r="AG1391" i="1"/>
  <c r="AH1391" i="1" s="1"/>
  <c r="AI1391" i="1" s="1"/>
  <c r="AG1390" i="1"/>
  <c r="AG1389" i="1"/>
  <c r="AG1388" i="1"/>
  <c r="AH1388" i="1" s="1"/>
  <c r="AG1387" i="1"/>
  <c r="AH1387" i="1" s="1"/>
  <c r="AJ1387" i="1" s="1"/>
  <c r="AG1386" i="1"/>
  <c r="AG1385" i="1"/>
  <c r="AH1385" i="1" s="1"/>
  <c r="AJ1385" i="1" s="1"/>
  <c r="AG1384" i="1"/>
  <c r="AH1384" i="1" s="1"/>
  <c r="AJ1384" i="1" s="1"/>
  <c r="AG1383" i="1"/>
  <c r="AG1382" i="1"/>
  <c r="AG1381" i="1"/>
  <c r="AH1381" i="1" s="1"/>
  <c r="AJ1381" i="1" s="1"/>
  <c r="AG1380" i="1"/>
  <c r="AH1380" i="1" s="1"/>
  <c r="AG1379" i="1"/>
  <c r="AH1379" i="1" s="1"/>
  <c r="AI1379" i="1" s="1"/>
  <c r="AG1378" i="1"/>
  <c r="AG1377" i="1"/>
  <c r="AH1377" i="1" s="1"/>
  <c r="AJ1377" i="1" s="1"/>
  <c r="AG1376" i="1"/>
  <c r="AH1376" i="1" s="1"/>
  <c r="AJ1376" i="1" s="1"/>
  <c r="AG1375" i="1"/>
  <c r="AG1374" i="1"/>
  <c r="AG1373" i="1"/>
  <c r="AG1372" i="1"/>
  <c r="AH1372" i="1" s="1"/>
  <c r="AG1371" i="1"/>
  <c r="AH1371" i="1" s="1"/>
  <c r="AJ1371" i="1" s="1"/>
  <c r="AG1370" i="1"/>
  <c r="AG1369" i="1"/>
  <c r="AH1369" i="1" s="1"/>
  <c r="AJ1369" i="1" s="1"/>
  <c r="AG1368" i="1"/>
  <c r="AH1368" i="1" s="1"/>
  <c r="AJ1368" i="1" s="1"/>
  <c r="AG1367" i="1"/>
  <c r="AH1367" i="1" s="1"/>
  <c r="AI1367" i="1" s="1"/>
  <c r="AG1366" i="1"/>
  <c r="AG1365" i="1"/>
  <c r="AG1364" i="1"/>
  <c r="AH1364" i="1" s="1"/>
  <c r="AG1363" i="1"/>
  <c r="AH1363" i="1" s="1"/>
  <c r="AI1363" i="1" s="1"/>
  <c r="AG1362" i="1"/>
  <c r="AG1361" i="1"/>
  <c r="AH1361" i="1" s="1"/>
  <c r="AJ1361" i="1" s="1"/>
  <c r="AG1360" i="1"/>
  <c r="AH1360" i="1" s="1"/>
  <c r="AJ1360" i="1" s="1"/>
  <c r="AG1359" i="1"/>
  <c r="AG1358" i="1"/>
  <c r="AG1357" i="1"/>
  <c r="AH1357" i="1" s="1"/>
  <c r="AJ1357" i="1" s="1"/>
  <c r="AG1356" i="1"/>
  <c r="AH1356" i="1" s="1"/>
  <c r="AG1355" i="1"/>
  <c r="AH1355" i="1" s="1"/>
  <c r="AJ1355" i="1" s="1"/>
  <c r="AG1354" i="1"/>
  <c r="AG1353" i="1"/>
  <c r="AH1353" i="1" s="1"/>
  <c r="AJ1353" i="1" s="1"/>
  <c r="AG1352" i="1"/>
  <c r="AH1352" i="1" s="1"/>
  <c r="AJ1352" i="1" s="1"/>
  <c r="AG1351" i="1"/>
  <c r="AH1351" i="1" s="1"/>
  <c r="AG1350" i="1"/>
  <c r="AG1349" i="1"/>
  <c r="AG1348" i="1"/>
  <c r="AH1348" i="1" s="1"/>
  <c r="AG1347" i="1"/>
  <c r="AH1347" i="1" s="1"/>
  <c r="AI1347" i="1" s="1"/>
  <c r="AG1346" i="1"/>
  <c r="AG1345" i="1"/>
  <c r="AH1345" i="1" s="1"/>
  <c r="AJ1345" i="1" s="1"/>
  <c r="AG1344" i="1"/>
  <c r="AH1344" i="1" s="1"/>
  <c r="AG1343" i="1"/>
  <c r="AG1342" i="1"/>
  <c r="AG1341" i="1"/>
  <c r="AH1341" i="1" s="1"/>
  <c r="AG1340" i="1"/>
  <c r="AH1340" i="1" s="1"/>
  <c r="AJ1340" i="1" s="1"/>
  <c r="AG1339" i="1"/>
  <c r="AH1339" i="1" s="1"/>
  <c r="AG1338" i="1"/>
  <c r="AG1337" i="1"/>
  <c r="AH1337" i="1" s="1"/>
  <c r="AJ1337" i="1" s="1"/>
  <c r="AG1336" i="1"/>
  <c r="AH1336" i="1" s="1"/>
  <c r="AI1336" i="1" s="1"/>
  <c r="AG1335" i="1"/>
  <c r="AH1335" i="1" s="1"/>
  <c r="AG1334" i="1"/>
  <c r="AG1333" i="1"/>
  <c r="AG1332" i="1"/>
  <c r="AH1332" i="1" s="1"/>
  <c r="AI1332" i="1" s="1"/>
  <c r="AG1331" i="1"/>
  <c r="AH1331" i="1" s="1"/>
  <c r="AG1330" i="1"/>
  <c r="AG1329" i="1"/>
  <c r="AH1329" i="1" s="1"/>
  <c r="AJ1329" i="1" s="1"/>
  <c r="AG1328" i="1"/>
  <c r="AH1328" i="1" s="1"/>
  <c r="AI1328" i="1" s="1"/>
  <c r="AG1327" i="1"/>
  <c r="AG1326" i="1"/>
  <c r="AG1325" i="1"/>
  <c r="AH1325" i="1" s="1"/>
  <c r="AG1324" i="1"/>
  <c r="AH1324" i="1" s="1"/>
  <c r="AJ1324" i="1" s="1"/>
  <c r="AG1323" i="1"/>
  <c r="AH1323" i="1" s="1"/>
  <c r="AG1322" i="1"/>
  <c r="AG1321" i="1"/>
  <c r="AH1321" i="1" s="1"/>
  <c r="AJ1321" i="1" s="1"/>
  <c r="AG1320" i="1"/>
  <c r="AH1320" i="1" s="1"/>
  <c r="AG1319" i="1"/>
  <c r="AH1319" i="1" s="1"/>
  <c r="AG1318" i="1"/>
  <c r="AG1317" i="1"/>
  <c r="AG1316" i="1"/>
  <c r="AH1316" i="1" s="1"/>
  <c r="AI1316" i="1" s="1"/>
  <c r="AG1315" i="1"/>
  <c r="AH1315" i="1" s="1"/>
  <c r="AG1314" i="1"/>
  <c r="AG1313" i="1"/>
  <c r="AH1313" i="1" s="1"/>
  <c r="AJ1313" i="1" s="1"/>
  <c r="AG1312" i="1"/>
  <c r="AH1312" i="1" s="1"/>
  <c r="AG1311" i="1"/>
  <c r="AG1310" i="1"/>
  <c r="AG1309" i="1"/>
  <c r="AH1309" i="1" s="1"/>
  <c r="AG1308" i="1"/>
  <c r="AH1308" i="1" s="1"/>
  <c r="AJ1308" i="1" s="1"/>
  <c r="AG1307" i="1"/>
  <c r="AH1307" i="1" s="1"/>
  <c r="AG1306" i="1"/>
  <c r="AG1305" i="1"/>
  <c r="AH1305" i="1" s="1"/>
  <c r="AJ1305" i="1" s="1"/>
  <c r="AG1304" i="1"/>
  <c r="AH1304" i="1" s="1"/>
  <c r="AI1304" i="1" s="1"/>
  <c r="AG1303" i="1"/>
  <c r="AG1302" i="1"/>
  <c r="AG1301" i="1"/>
  <c r="AG1300" i="1"/>
  <c r="AH1300" i="1" s="1"/>
  <c r="AI1300" i="1" s="1"/>
  <c r="AG1299" i="1"/>
  <c r="AH1299" i="1" s="1"/>
  <c r="AG1298" i="1"/>
  <c r="AG1297" i="1"/>
  <c r="AH1297" i="1" s="1"/>
  <c r="AJ1297" i="1" s="1"/>
  <c r="AG1296" i="1"/>
  <c r="AH1296" i="1" s="1"/>
  <c r="AI1296" i="1" s="1"/>
  <c r="AG1295" i="1"/>
  <c r="AH1295" i="1" s="1"/>
  <c r="AG1294" i="1"/>
  <c r="AG1293" i="1"/>
  <c r="AH1293" i="1" s="1"/>
  <c r="AG1292" i="1"/>
  <c r="AH1292" i="1" s="1"/>
  <c r="AJ1292" i="1" s="1"/>
  <c r="AG1291" i="1"/>
  <c r="AH1291" i="1" s="1"/>
  <c r="AG1290" i="1"/>
  <c r="AG1289" i="1"/>
  <c r="AH1289" i="1" s="1"/>
  <c r="AJ1289" i="1" s="1"/>
  <c r="AG1288" i="1"/>
  <c r="AH1288" i="1" s="1"/>
  <c r="AG1287" i="1"/>
  <c r="AG1286" i="1"/>
  <c r="AG1285" i="1"/>
  <c r="AG1284" i="1"/>
  <c r="AH1284" i="1" s="1"/>
  <c r="AI1284" i="1" s="1"/>
  <c r="AG1283" i="1"/>
  <c r="AH1283" i="1" s="1"/>
  <c r="AG1282" i="1"/>
  <c r="AG1281" i="1"/>
  <c r="AH1281" i="1" s="1"/>
  <c r="AJ1281" i="1" s="1"/>
  <c r="AG1280" i="1"/>
  <c r="AH1280" i="1" s="1"/>
  <c r="AG1279" i="1"/>
  <c r="AH1279" i="1" s="1"/>
  <c r="AG1278" i="1"/>
  <c r="AG1277" i="1"/>
  <c r="AH1277" i="1" s="1"/>
  <c r="AG1276" i="1"/>
  <c r="AH1276" i="1" s="1"/>
  <c r="AJ1276" i="1" s="1"/>
  <c r="AG1275" i="1"/>
  <c r="AH1275" i="1" s="1"/>
  <c r="AG1274" i="1"/>
  <c r="AG1273" i="1"/>
  <c r="AH1273" i="1" s="1"/>
  <c r="AJ1273" i="1" s="1"/>
  <c r="AG1272" i="1"/>
  <c r="AH1272" i="1" s="1"/>
  <c r="AI1272" i="1" s="1"/>
  <c r="AG1271" i="1"/>
  <c r="AG1270" i="1"/>
  <c r="AG1269" i="1"/>
  <c r="AG1268" i="1"/>
  <c r="AH1268" i="1" s="1"/>
  <c r="AI1268" i="1" s="1"/>
  <c r="AG1267" i="1"/>
  <c r="AH1267" i="1" s="1"/>
  <c r="AG1266" i="1"/>
  <c r="AG1265" i="1"/>
  <c r="AH1265" i="1" s="1"/>
  <c r="AJ1265" i="1" s="1"/>
  <c r="AG1264" i="1"/>
  <c r="AH1264" i="1" s="1"/>
  <c r="AI1264" i="1" s="1"/>
  <c r="AG1263" i="1"/>
  <c r="AH1263" i="1" s="1"/>
  <c r="AG1262" i="1"/>
  <c r="AG1261" i="1"/>
  <c r="AH1261" i="1" s="1"/>
  <c r="AG1260" i="1"/>
  <c r="AH1260" i="1" s="1"/>
  <c r="AJ1260" i="1" s="1"/>
  <c r="AG1259" i="1"/>
  <c r="AH1259" i="1" s="1"/>
  <c r="AG1258" i="1"/>
  <c r="AG1257" i="1"/>
  <c r="AH1257" i="1" s="1"/>
  <c r="AJ1257" i="1" s="1"/>
  <c r="AG1256" i="1"/>
  <c r="AH1256" i="1" s="1"/>
  <c r="AG1255" i="1"/>
  <c r="AG1254" i="1"/>
  <c r="AG1253" i="1"/>
  <c r="AG1252" i="1"/>
  <c r="AH1252" i="1" s="1"/>
  <c r="AI1252" i="1" s="1"/>
  <c r="AG1251" i="1"/>
  <c r="AH1251" i="1" s="1"/>
  <c r="AG1250" i="1"/>
  <c r="AG1249" i="1"/>
  <c r="AH1249" i="1" s="1"/>
  <c r="AJ1249" i="1" s="1"/>
  <c r="AG1248" i="1"/>
  <c r="AH1248" i="1" s="1"/>
  <c r="AG1247" i="1"/>
  <c r="AH1247" i="1" s="1"/>
  <c r="AG1246" i="1"/>
  <c r="AG1245" i="1"/>
  <c r="AH1245" i="1" s="1"/>
  <c r="AG1244" i="1"/>
  <c r="AH1244" i="1" s="1"/>
  <c r="AJ1244" i="1" s="1"/>
  <c r="AG1243" i="1"/>
  <c r="AH1243" i="1" s="1"/>
  <c r="AG1242" i="1"/>
  <c r="AG1241" i="1"/>
  <c r="AH1241" i="1" s="1"/>
  <c r="AJ1241" i="1" s="1"/>
  <c r="AG1240" i="1"/>
  <c r="AH1240" i="1" s="1"/>
  <c r="AI1240" i="1" s="1"/>
  <c r="AG1239" i="1"/>
  <c r="AH1239" i="1" s="1"/>
  <c r="AG1238" i="1"/>
  <c r="AG1237" i="1"/>
  <c r="AG1236" i="1"/>
  <c r="AH1236" i="1" s="1"/>
  <c r="AI1236" i="1" s="1"/>
  <c r="AG1235" i="1"/>
  <c r="AH1235" i="1" s="1"/>
  <c r="AG1234" i="1"/>
  <c r="AG1233" i="1"/>
  <c r="AH1233" i="1" s="1"/>
  <c r="AJ1233" i="1" s="1"/>
  <c r="AG1232" i="1"/>
  <c r="AH1232" i="1" s="1"/>
  <c r="AI1232" i="1" s="1"/>
  <c r="AG1231" i="1"/>
  <c r="AG1230" i="1"/>
  <c r="AG1229" i="1"/>
  <c r="AH1229" i="1" s="1"/>
  <c r="AG1228" i="1"/>
  <c r="AH1228" i="1" s="1"/>
  <c r="AJ1228" i="1" s="1"/>
  <c r="AG1227" i="1"/>
  <c r="AH1227" i="1" s="1"/>
  <c r="AG1226" i="1"/>
  <c r="AH1226" i="1" s="1"/>
  <c r="AJ1226" i="1" s="1"/>
  <c r="AG1225" i="1"/>
  <c r="AH1225" i="1" s="1"/>
  <c r="AJ1225" i="1" s="1"/>
  <c r="AG1224" i="1"/>
  <c r="AH1224" i="1" s="1"/>
  <c r="AG1223" i="1"/>
  <c r="AH1223" i="1" s="1"/>
  <c r="AG1222" i="1"/>
  <c r="AG1221" i="1"/>
  <c r="AG1220" i="1"/>
  <c r="AH1220" i="1" s="1"/>
  <c r="AI1220" i="1" s="1"/>
  <c r="AG1219" i="1"/>
  <c r="AH1219" i="1" s="1"/>
  <c r="AG1218" i="1"/>
  <c r="AG1217" i="1"/>
  <c r="AH1217" i="1" s="1"/>
  <c r="AJ1217" i="1" s="1"/>
  <c r="AG1216" i="1"/>
  <c r="AH1216" i="1" s="1"/>
  <c r="AG1215" i="1"/>
  <c r="AG1214" i="1"/>
  <c r="AG1213" i="1"/>
  <c r="AH1213" i="1" s="1"/>
  <c r="AG1212" i="1"/>
  <c r="AH1212" i="1" s="1"/>
  <c r="AJ1212" i="1" s="1"/>
  <c r="AG1211" i="1"/>
  <c r="AH1211" i="1" s="1"/>
  <c r="AG1210" i="1"/>
  <c r="AG1209" i="1"/>
  <c r="AH1209" i="1" s="1"/>
  <c r="AJ1209" i="1" s="1"/>
  <c r="AG1208" i="1"/>
  <c r="AH1208" i="1" s="1"/>
  <c r="AI1208" i="1" s="1"/>
  <c r="AG1207" i="1"/>
  <c r="AH1207" i="1" s="1"/>
  <c r="AG1206" i="1"/>
  <c r="AG1205" i="1"/>
  <c r="AG1204" i="1"/>
  <c r="AH1204" i="1" s="1"/>
  <c r="AI1204" i="1" s="1"/>
  <c r="AG1203" i="1"/>
  <c r="AH1203" i="1" s="1"/>
  <c r="AG1202" i="1"/>
  <c r="AH1202" i="1" s="1"/>
  <c r="AJ1202" i="1" s="1"/>
  <c r="AG1201" i="1"/>
  <c r="AH1201" i="1" s="1"/>
  <c r="AJ1201" i="1" s="1"/>
  <c r="AG1200" i="1"/>
  <c r="AH1200" i="1" s="1"/>
  <c r="AI1200" i="1" s="1"/>
  <c r="AG1199" i="1"/>
  <c r="AG1198" i="1"/>
  <c r="AG1197" i="1"/>
  <c r="AH1197" i="1" s="1"/>
  <c r="AG1196" i="1"/>
  <c r="AH1196" i="1" s="1"/>
  <c r="AJ1196" i="1" s="1"/>
  <c r="AG1195" i="1"/>
  <c r="AH1195" i="1" s="1"/>
  <c r="AG1194" i="1"/>
  <c r="AG1193" i="1"/>
  <c r="AH1193" i="1" s="1"/>
  <c r="AJ1193" i="1" s="1"/>
  <c r="AG1192" i="1"/>
  <c r="AH1192" i="1" s="1"/>
  <c r="AG1191" i="1"/>
  <c r="AG1190" i="1"/>
  <c r="AG1189" i="1"/>
  <c r="AG1188" i="1"/>
  <c r="AH1188" i="1" s="1"/>
  <c r="AI1188" i="1" s="1"/>
  <c r="AG1187" i="1"/>
  <c r="AH1187" i="1" s="1"/>
  <c r="AG1186" i="1"/>
  <c r="AG1185" i="1"/>
  <c r="AH1185" i="1" s="1"/>
  <c r="AJ1185" i="1" s="1"/>
  <c r="AG1184" i="1"/>
  <c r="AH1184" i="1" s="1"/>
  <c r="AG1183" i="1"/>
  <c r="AH1183" i="1" s="1"/>
  <c r="AG1182" i="1"/>
  <c r="AG1181" i="1"/>
  <c r="AH1181" i="1" s="1"/>
  <c r="AG1180" i="1"/>
  <c r="AH1180" i="1" s="1"/>
  <c r="AJ1180" i="1" s="1"/>
  <c r="AG1179" i="1"/>
  <c r="AH1179" i="1" s="1"/>
  <c r="AI1179" i="1" s="1"/>
  <c r="AG1178" i="1"/>
  <c r="AH1178" i="1" s="1"/>
  <c r="AG1177" i="1"/>
  <c r="AH1177" i="1" s="1"/>
  <c r="AJ1177" i="1" s="1"/>
  <c r="AG1176" i="1"/>
  <c r="AH1176" i="1" s="1"/>
  <c r="AG1175" i="1"/>
  <c r="AG1174" i="1"/>
  <c r="AG1173" i="1"/>
  <c r="AG1172" i="1"/>
  <c r="AH1172" i="1" s="1"/>
  <c r="AJ1172" i="1" s="1"/>
  <c r="AG1171" i="1"/>
  <c r="AH1171" i="1" s="1"/>
  <c r="AI1171" i="1" s="1"/>
  <c r="AG1170" i="1"/>
  <c r="AG1169" i="1"/>
  <c r="AH1169" i="1" s="1"/>
  <c r="AJ1169" i="1" s="1"/>
  <c r="AG1168" i="1"/>
  <c r="AH1168" i="1" s="1"/>
  <c r="AG1167" i="1"/>
  <c r="AH1167" i="1" s="1"/>
  <c r="AJ1167" i="1" s="1"/>
  <c r="AG1166" i="1"/>
  <c r="AG1165" i="1"/>
  <c r="AH1165" i="1" s="1"/>
  <c r="AJ1165" i="1" s="1"/>
  <c r="AG1164" i="1"/>
  <c r="AH1164" i="1" s="1"/>
  <c r="AJ1164" i="1" s="1"/>
  <c r="AG1163" i="1"/>
  <c r="AH1163" i="1" s="1"/>
  <c r="AG1162" i="1"/>
  <c r="AH1162" i="1" s="1"/>
  <c r="AG1161" i="1"/>
  <c r="AH1161" i="1" s="1"/>
  <c r="AJ1161" i="1" s="1"/>
  <c r="AG1160" i="1"/>
  <c r="AH1160" i="1" s="1"/>
  <c r="AG1159" i="1"/>
  <c r="AG1158" i="1"/>
  <c r="AG1157" i="1"/>
  <c r="AG1156" i="1"/>
  <c r="AH1156" i="1" s="1"/>
  <c r="AJ1156" i="1" s="1"/>
  <c r="AG1155" i="1"/>
  <c r="AG1154" i="1"/>
  <c r="AG1153" i="1"/>
  <c r="AH1153" i="1" s="1"/>
  <c r="AJ1153" i="1" s="1"/>
  <c r="AG1152" i="1"/>
  <c r="AH1152" i="1" s="1"/>
  <c r="AG1151" i="1"/>
  <c r="AH1151" i="1" s="1"/>
  <c r="AJ1151" i="1" s="1"/>
  <c r="AG1150" i="1"/>
  <c r="AG1149" i="1"/>
  <c r="AH1149" i="1" s="1"/>
  <c r="AJ1149" i="1" s="1"/>
  <c r="AG1148" i="1"/>
  <c r="AH1148" i="1" s="1"/>
  <c r="AJ1148" i="1" s="1"/>
  <c r="AG1147" i="1"/>
  <c r="AH1147" i="1" s="1"/>
  <c r="AI1147" i="1" s="1"/>
  <c r="AG1146" i="1"/>
  <c r="AG1145" i="1"/>
  <c r="AH1145" i="1" s="1"/>
  <c r="AJ1145" i="1" s="1"/>
  <c r="AG1144" i="1"/>
  <c r="AH1144" i="1" s="1"/>
  <c r="AG1143" i="1"/>
  <c r="AG1142" i="1"/>
  <c r="AG1141" i="1"/>
  <c r="AG1140" i="1"/>
  <c r="AH1140" i="1" s="1"/>
  <c r="AJ1140" i="1" s="1"/>
  <c r="AG1139" i="1"/>
  <c r="AH1139" i="1" s="1"/>
  <c r="AI1139" i="1" s="1"/>
  <c r="AG1138" i="1"/>
  <c r="AH1138" i="1" s="1"/>
  <c r="AG1137" i="1"/>
  <c r="AH1137" i="1" s="1"/>
  <c r="AG1136" i="1"/>
  <c r="AH1136" i="1" s="1"/>
  <c r="AJ1136" i="1" s="1"/>
  <c r="AG1135" i="1"/>
  <c r="AH1135" i="1" s="1"/>
  <c r="AG1134" i="1"/>
  <c r="AG1133" i="1"/>
  <c r="AH1133" i="1" s="1"/>
  <c r="AJ1133" i="1" s="1"/>
  <c r="AG1132" i="1"/>
  <c r="AH1132" i="1" s="1"/>
  <c r="AG1131" i="1"/>
  <c r="AH1131" i="1" s="1"/>
  <c r="AG1130" i="1"/>
  <c r="AG1129" i="1"/>
  <c r="AH1129" i="1" s="1"/>
  <c r="AG1128" i="1"/>
  <c r="AH1128" i="1" s="1"/>
  <c r="AI1128" i="1" s="1"/>
  <c r="AG1127" i="1"/>
  <c r="AH1127" i="1" s="1"/>
  <c r="AG1126" i="1"/>
  <c r="AG1125" i="1"/>
  <c r="AG1124" i="1"/>
  <c r="AH1124" i="1" s="1"/>
  <c r="AG1123" i="1"/>
  <c r="AH1123" i="1" s="1"/>
  <c r="AJ1123" i="1" s="1"/>
  <c r="AG1122" i="1"/>
  <c r="AG1121" i="1"/>
  <c r="AH1121" i="1" s="1"/>
  <c r="AJ1121" i="1" s="1"/>
  <c r="AG1120" i="1"/>
  <c r="AH1120" i="1" s="1"/>
  <c r="AG1119" i="1"/>
  <c r="AG1118" i="1"/>
  <c r="AG1117" i="1"/>
  <c r="AH1117" i="1" s="1"/>
  <c r="AI1117" i="1" s="1"/>
  <c r="AG1116" i="1"/>
  <c r="AH1116" i="1" s="1"/>
  <c r="AG1115" i="1"/>
  <c r="AH1115" i="1" s="1"/>
  <c r="AJ1115" i="1" s="1"/>
  <c r="AG1114" i="1"/>
  <c r="AH1114" i="1" s="1"/>
  <c r="AG1113" i="1"/>
  <c r="AH1113" i="1" s="1"/>
  <c r="AI1113" i="1" s="1"/>
  <c r="AG1112" i="1"/>
  <c r="AH1112" i="1" s="1"/>
  <c r="AG1111" i="1"/>
  <c r="AH1111" i="1" s="1"/>
  <c r="AJ1111" i="1" s="1"/>
  <c r="AG1110" i="1"/>
  <c r="AG1109" i="1"/>
  <c r="AG1108" i="1"/>
  <c r="AH1108" i="1" s="1"/>
  <c r="AG1107" i="1"/>
  <c r="AH1107" i="1" s="1"/>
  <c r="AJ1107" i="1" s="1"/>
  <c r="AG1106" i="1"/>
  <c r="AG1105" i="1"/>
  <c r="AH1105" i="1" s="1"/>
  <c r="AJ1105" i="1" s="1"/>
  <c r="AG1104" i="1"/>
  <c r="AH1104" i="1" s="1"/>
  <c r="AG1103" i="1"/>
  <c r="AG1102" i="1"/>
  <c r="AG1101" i="1"/>
  <c r="AH1101" i="1" s="1"/>
  <c r="AG1100" i="1"/>
  <c r="AH1100" i="1" s="1"/>
  <c r="AG1099" i="1"/>
  <c r="AH1099" i="1" s="1"/>
  <c r="AJ1099" i="1" s="1"/>
  <c r="AG1098" i="1"/>
  <c r="AH1098" i="1" s="1"/>
  <c r="AG1097" i="1"/>
  <c r="AH1097" i="1" s="1"/>
  <c r="AI1097" i="1" s="1"/>
  <c r="AG1096" i="1"/>
  <c r="AH1096" i="1" s="1"/>
  <c r="AG1095" i="1"/>
  <c r="AH1095" i="1" s="1"/>
  <c r="AJ1095" i="1" s="1"/>
  <c r="AG1094" i="1"/>
  <c r="AG1093" i="1"/>
  <c r="AG1092" i="1"/>
  <c r="AH1092" i="1" s="1"/>
  <c r="AJ1092" i="1" s="1"/>
  <c r="AG1091" i="1"/>
  <c r="AH1091" i="1" s="1"/>
  <c r="AG1090" i="1"/>
  <c r="AH1090" i="1" s="1"/>
  <c r="AJ1090" i="1" s="1"/>
  <c r="AG1089" i="1"/>
  <c r="AH1089" i="1" s="1"/>
  <c r="AJ1089" i="1" s="1"/>
  <c r="AG1088" i="1"/>
  <c r="AH1088" i="1" s="1"/>
  <c r="AI1088" i="1" s="1"/>
  <c r="AG1087" i="1"/>
  <c r="AG1086" i="1"/>
  <c r="AG1085" i="1"/>
  <c r="AH1085" i="1" s="1"/>
  <c r="AG1084" i="1"/>
  <c r="AH1084" i="1" s="1"/>
  <c r="AI1084" i="1" s="1"/>
  <c r="AG1083" i="1"/>
  <c r="AH1083" i="1" s="1"/>
  <c r="AG1082" i="1"/>
  <c r="AG1081" i="1"/>
  <c r="AH1081" i="1" s="1"/>
  <c r="AJ1081" i="1" s="1"/>
  <c r="AG1080" i="1"/>
  <c r="AH1080" i="1" s="1"/>
  <c r="AI1080" i="1" s="1"/>
  <c r="AG1079" i="1"/>
  <c r="AH1079" i="1" s="1"/>
  <c r="AG1078" i="1"/>
  <c r="AG1077" i="1"/>
  <c r="AG1076" i="1"/>
  <c r="AH1076" i="1" s="1"/>
  <c r="AJ1076" i="1" s="1"/>
  <c r="AG1075" i="1"/>
  <c r="AH1075" i="1" s="1"/>
  <c r="AG1074" i="1"/>
  <c r="AH1074" i="1" s="1"/>
  <c r="AJ1074" i="1" s="1"/>
  <c r="AG1073" i="1"/>
  <c r="AH1073" i="1" s="1"/>
  <c r="AJ1073" i="1" s="1"/>
  <c r="AG1072" i="1"/>
  <c r="AH1072" i="1" s="1"/>
  <c r="AG1071" i="1"/>
  <c r="AH1071" i="1" s="1"/>
  <c r="AG1070" i="1"/>
  <c r="AG1069" i="1"/>
  <c r="AH1069" i="1" s="1"/>
  <c r="AG1068" i="1"/>
  <c r="AH1068" i="1" s="1"/>
  <c r="AI1068" i="1" s="1"/>
  <c r="AG1067" i="1"/>
  <c r="AH1067" i="1" s="1"/>
  <c r="AG1066" i="1"/>
  <c r="AH1066" i="1" s="1"/>
  <c r="AJ1066" i="1" s="1"/>
  <c r="AG1065" i="1"/>
  <c r="AH1065" i="1" s="1"/>
  <c r="AJ1065" i="1" s="1"/>
  <c r="AG1064" i="1"/>
  <c r="AH1064" i="1" s="1"/>
  <c r="AG1063" i="1"/>
  <c r="AG1062" i="1"/>
  <c r="AG1061" i="1"/>
  <c r="AG1060" i="1"/>
  <c r="AH1060" i="1" s="1"/>
  <c r="AJ1060" i="1" s="1"/>
  <c r="AG1059" i="1"/>
  <c r="AH1059" i="1" s="1"/>
  <c r="AG1058" i="1"/>
  <c r="AH1058" i="1" s="1"/>
  <c r="AJ1058" i="1" s="1"/>
  <c r="AG1057" i="1"/>
  <c r="AH1057" i="1" s="1"/>
  <c r="AJ1057" i="1" s="1"/>
  <c r="AG1056" i="1"/>
  <c r="AH1056" i="1" s="1"/>
  <c r="AI1056" i="1" s="1"/>
  <c r="AG1055" i="1"/>
  <c r="AH1055" i="1" s="1"/>
  <c r="AG1054" i="1"/>
  <c r="AG1053" i="1"/>
  <c r="AH1053" i="1" s="1"/>
  <c r="AG1052" i="1"/>
  <c r="AH1052" i="1" s="1"/>
  <c r="AI1052" i="1" s="1"/>
  <c r="AG1051" i="1"/>
  <c r="AH1051" i="1" s="1"/>
  <c r="AG1050" i="1"/>
  <c r="AH1050" i="1" s="1"/>
  <c r="AJ1050" i="1" s="1"/>
  <c r="AG1049" i="1"/>
  <c r="AH1049" i="1" s="1"/>
  <c r="AJ1049" i="1" s="1"/>
  <c r="AG1048" i="1"/>
  <c r="AH1048" i="1" s="1"/>
  <c r="AI1048" i="1" s="1"/>
  <c r="AG1047" i="1"/>
  <c r="AH1047" i="1" s="1"/>
  <c r="AG1046" i="1"/>
  <c r="AG1045" i="1"/>
  <c r="AG1044" i="1"/>
  <c r="AH1044" i="1" s="1"/>
  <c r="AJ1044" i="1" s="1"/>
  <c r="AG1043" i="1"/>
  <c r="AH1043" i="1" s="1"/>
  <c r="AG1042" i="1"/>
  <c r="AH1042" i="1" s="1"/>
  <c r="AJ1042" i="1" s="1"/>
  <c r="AG1041" i="1"/>
  <c r="AH1041" i="1" s="1"/>
  <c r="AJ1041" i="1" s="1"/>
  <c r="AG1040" i="1"/>
  <c r="AH1040" i="1" s="1"/>
  <c r="AG1039" i="1"/>
  <c r="AH1039" i="1" s="1"/>
  <c r="AG1038" i="1"/>
  <c r="AG1037" i="1"/>
  <c r="AH1037" i="1" s="1"/>
  <c r="AG1036" i="1"/>
  <c r="AG1035" i="1"/>
  <c r="AH1035" i="1" s="1"/>
  <c r="AG1034" i="1"/>
  <c r="AH1034" i="1" s="1"/>
  <c r="AJ1034" i="1" s="1"/>
  <c r="AG1033" i="1"/>
  <c r="AH1033" i="1" s="1"/>
  <c r="AJ1033" i="1" s="1"/>
  <c r="AG1032" i="1"/>
  <c r="AH1032" i="1" s="1"/>
  <c r="AG1031" i="1"/>
  <c r="AH1031" i="1" s="1"/>
  <c r="AG1030" i="1"/>
  <c r="AG1029" i="1"/>
  <c r="AH1029" i="1" s="1"/>
  <c r="AG1028" i="1"/>
  <c r="AH1028" i="1" s="1"/>
  <c r="AJ1028" i="1" s="1"/>
  <c r="AG1027" i="1"/>
  <c r="AH1027" i="1" s="1"/>
  <c r="AG1026" i="1"/>
  <c r="AG1025" i="1"/>
  <c r="AH1025" i="1" s="1"/>
  <c r="AJ1025" i="1" s="1"/>
  <c r="AG1024" i="1"/>
  <c r="AH1024" i="1" s="1"/>
  <c r="AI1024" i="1" s="1"/>
  <c r="AG1023" i="1"/>
  <c r="AG1022" i="1"/>
  <c r="AG1021" i="1"/>
  <c r="AH1021" i="1" s="1"/>
  <c r="AG1020" i="1"/>
  <c r="AG1019" i="1"/>
  <c r="AH1019" i="1" s="1"/>
  <c r="AG1018" i="1"/>
  <c r="AH1018" i="1" s="1"/>
  <c r="AJ1018" i="1" s="1"/>
  <c r="AG1017" i="1"/>
  <c r="AH1017" i="1" s="1"/>
  <c r="AI1017" i="1" s="1"/>
  <c r="AG1016" i="1"/>
  <c r="AH1016" i="1" s="1"/>
  <c r="AJ1016" i="1" s="1"/>
  <c r="AG1015" i="1"/>
  <c r="AH1015" i="1" s="1"/>
  <c r="AG1014" i="1"/>
  <c r="AG1013" i="1"/>
  <c r="AH1013" i="1" s="1"/>
  <c r="AG1012" i="1"/>
  <c r="AH1012" i="1" s="1"/>
  <c r="AJ1012" i="1" s="1"/>
  <c r="AG1011" i="1"/>
  <c r="AH1011" i="1" s="1"/>
  <c r="AJ1011" i="1" s="1"/>
  <c r="AG1010" i="1"/>
  <c r="AH1010" i="1" s="1"/>
  <c r="AG1009" i="1"/>
  <c r="AH1009" i="1" s="1"/>
  <c r="AG1008" i="1"/>
  <c r="AG1007" i="1"/>
  <c r="AH1007" i="1" s="1"/>
  <c r="AG1006" i="1"/>
  <c r="AG1005" i="1"/>
  <c r="AH1005" i="1" s="1"/>
  <c r="AG1004" i="1"/>
  <c r="AH1004" i="1" s="1"/>
  <c r="AJ1004" i="1" s="1"/>
  <c r="AG1003" i="1"/>
  <c r="AH1003" i="1" s="1"/>
  <c r="AJ1003" i="1" s="1"/>
  <c r="AG1002" i="1"/>
  <c r="AH1002" i="1" s="1"/>
  <c r="AG1001" i="1"/>
  <c r="AH1001" i="1" s="1"/>
  <c r="AG1000" i="1"/>
  <c r="AH1000" i="1" s="1"/>
  <c r="AJ1000" i="1" s="1"/>
  <c r="AG999" i="1"/>
  <c r="AG998" i="1"/>
  <c r="AG997" i="1"/>
  <c r="AH997" i="1" s="1"/>
  <c r="AG996" i="1"/>
  <c r="AH996" i="1" s="1"/>
  <c r="AJ996" i="1" s="1"/>
  <c r="AG995" i="1"/>
  <c r="AH995" i="1" s="1"/>
  <c r="AI995" i="1" s="1"/>
  <c r="AG994" i="1"/>
  <c r="AH994" i="1" s="1"/>
  <c r="AG993" i="1"/>
  <c r="AH993" i="1" s="1"/>
  <c r="AJ993" i="1" s="1"/>
  <c r="AG992" i="1"/>
  <c r="AH992" i="1" s="1"/>
  <c r="AG991" i="1"/>
  <c r="AH991" i="1" s="1"/>
  <c r="AI991" i="1" s="1"/>
  <c r="AG990" i="1"/>
  <c r="AG989" i="1"/>
  <c r="AH989" i="1" s="1"/>
  <c r="AJ989" i="1" s="1"/>
  <c r="AG988" i="1"/>
  <c r="AH988" i="1" s="1"/>
  <c r="AJ988" i="1" s="1"/>
  <c r="AG987" i="1"/>
  <c r="AH987" i="1" s="1"/>
  <c r="AI987" i="1" s="1"/>
  <c r="AG986" i="1"/>
  <c r="AH986" i="1" s="1"/>
  <c r="AG985" i="1"/>
  <c r="AH985" i="1" s="1"/>
  <c r="AJ985" i="1" s="1"/>
  <c r="AG984" i="1"/>
  <c r="AH984" i="1" s="1"/>
  <c r="AG983" i="1"/>
  <c r="AH983" i="1" s="1"/>
  <c r="AJ983" i="1" s="1"/>
  <c r="AG982" i="1"/>
  <c r="AG981" i="1"/>
  <c r="AH981" i="1" s="1"/>
  <c r="AJ981" i="1" s="1"/>
  <c r="AG980" i="1"/>
  <c r="AH980" i="1" s="1"/>
  <c r="AJ980" i="1" s="1"/>
  <c r="AG979" i="1"/>
  <c r="AH979" i="1" s="1"/>
  <c r="AG978" i="1"/>
  <c r="AH978" i="1" s="1"/>
  <c r="AG977" i="1"/>
  <c r="AH977" i="1" s="1"/>
  <c r="AJ977" i="1" s="1"/>
  <c r="AG976" i="1"/>
  <c r="AG975" i="1"/>
  <c r="AH975" i="1" s="1"/>
  <c r="AI975" i="1" s="1"/>
  <c r="AG974" i="1"/>
  <c r="AG973" i="1"/>
  <c r="AH973" i="1" s="1"/>
  <c r="AJ973" i="1" s="1"/>
  <c r="AG972" i="1"/>
  <c r="AH972" i="1" s="1"/>
  <c r="AJ972" i="1" s="1"/>
  <c r="AG971" i="1"/>
  <c r="AH971" i="1" s="1"/>
  <c r="AG970" i="1"/>
  <c r="AG969" i="1"/>
  <c r="AH969" i="1" s="1"/>
  <c r="AJ969" i="1" s="1"/>
  <c r="AG968" i="1"/>
  <c r="AH968" i="1" s="1"/>
  <c r="AG967" i="1"/>
  <c r="AH967" i="1" s="1"/>
  <c r="AJ967" i="1" s="1"/>
  <c r="AG966" i="1"/>
  <c r="AG965" i="1"/>
  <c r="AH965" i="1" s="1"/>
  <c r="AJ965" i="1" s="1"/>
  <c r="AG964" i="1"/>
  <c r="AH964" i="1" s="1"/>
  <c r="AJ964" i="1" s="1"/>
  <c r="AG963" i="1"/>
  <c r="AH963" i="1" s="1"/>
  <c r="AI963" i="1" s="1"/>
  <c r="AG962" i="1"/>
  <c r="AH962" i="1" s="1"/>
  <c r="AG961" i="1"/>
  <c r="AH961" i="1" s="1"/>
  <c r="AJ961" i="1" s="1"/>
  <c r="AG960" i="1"/>
  <c r="AH960" i="1" s="1"/>
  <c r="AG959" i="1"/>
  <c r="AG958" i="1"/>
  <c r="AG957" i="1"/>
  <c r="AH957" i="1" s="1"/>
  <c r="AJ957" i="1" s="1"/>
  <c r="AG956" i="1"/>
  <c r="AH956" i="1" s="1"/>
  <c r="AJ956" i="1" s="1"/>
  <c r="AG955" i="1"/>
  <c r="AH955" i="1" s="1"/>
  <c r="AI955" i="1" s="1"/>
  <c r="AG954" i="1"/>
  <c r="AH954" i="1" s="1"/>
  <c r="AG953" i="1"/>
  <c r="AH953" i="1" s="1"/>
  <c r="AJ953" i="1" s="1"/>
  <c r="AG952" i="1"/>
  <c r="AH952" i="1" s="1"/>
  <c r="AG951" i="1"/>
  <c r="AH951" i="1" s="1"/>
  <c r="AJ951" i="1" s="1"/>
  <c r="AG950" i="1"/>
  <c r="AG949" i="1"/>
  <c r="AH949" i="1" s="1"/>
  <c r="AJ949" i="1" s="1"/>
  <c r="AG948" i="1"/>
  <c r="AH948" i="1" s="1"/>
  <c r="AJ948" i="1" s="1"/>
  <c r="AG947" i="1"/>
  <c r="AH947" i="1" s="1"/>
  <c r="AG946" i="1"/>
  <c r="AH946" i="1" s="1"/>
  <c r="AG945" i="1"/>
  <c r="AH945" i="1" s="1"/>
  <c r="AJ945" i="1" s="1"/>
  <c r="AG944" i="1"/>
  <c r="AG943" i="1"/>
  <c r="AH943" i="1" s="1"/>
  <c r="AI943" i="1" s="1"/>
  <c r="AG942" i="1"/>
  <c r="AG941" i="1"/>
  <c r="AH941" i="1" s="1"/>
  <c r="AJ941" i="1" s="1"/>
  <c r="AG940" i="1"/>
  <c r="AH940" i="1" s="1"/>
  <c r="AJ940" i="1" s="1"/>
  <c r="AG939" i="1"/>
  <c r="AH939" i="1" s="1"/>
  <c r="AG938" i="1"/>
  <c r="AG937" i="1"/>
  <c r="AH937" i="1" s="1"/>
  <c r="AJ937" i="1" s="1"/>
  <c r="AG936" i="1"/>
  <c r="AH936" i="1" s="1"/>
  <c r="AG935" i="1"/>
  <c r="AG934" i="1"/>
  <c r="AG933" i="1"/>
  <c r="AH933" i="1" s="1"/>
  <c r="AJ933" i="1" s="1"/>
  <c r="AG932" i="1"/>
  <c r="AH932" i="1" s="1"/>
  <c r="AJ932" i="1" s="1"/>
  <c r="AG931" i="1"/>
  <c r="AH931" i="1" s="1"/>
  <c r="AI931" i="1" s="1"/>
  <c r="AG930" i="1"/>
  <c r="AH930" i="1" s="1"/>
  <c r="AG929" i="1"/>
  <c r="AH929" i="1" s="1"/>
  <c r="AJ929" i="1" s="1"/>
  <c r="AG928" i="1"/>
  <c r="AH928" i="1" s="1"/>
  <c r="AG927" i="1"/>
  <c r="AH927" i="1" s="1"/>
  <c r="AI927" i="1" s="1"/>
  <c r="AG926" i="1"/>
  <c r="AG925" i="1"/>
  <c r="AH925" i="1" s="1"/>
  <c r="AJ925" i="1" s="1"/>
  <c r="AG924" i="1"/>
  <c r="AH924" i="1" s="1"/>
  <c r="AJ924" i="1" s="1"/>
  <c r="AG923" i="1"/>
  <c r="AG922" i="1"/>
  <c r="AH922" i="1" s="1"/>
  <c r="AG921" i="1"/>
  <c r="AH921" i="1" s="1"/>
  <c r="AJ921" i="1" s="1"/>
  <c r="AG920" i="1"/>
  <c r="AH920" i="1" s="1"/>
  <c r="AG919" i="1"/>
  <c r="AH919" i="1" s="1"/>
  <c r="AJ919" i="1" s="1"/>
  <c r="AG918" i="1"/>
  <c r="AG917" i="1"/>
  <c r="AH917" i="1" s="1"/>
  <c r="AJ917" i="1" s="1"/>
  <c r="AG916" i="1"/>
  <c r="AH916" i="1" s="1"/>
  <c r="AJ916" i="1" s="1"/>
  <c r="AG915" i="1"/>
  <c r="AH915" i="1" s="1"/>
  <c r="AG914" i="1"/>
  <c r="AH914" i="1" s="1"/>
  <c r="AG913" i="1"/>
  <c r="AH913" i="1" s="1"/>
  <c r="AJ913" i="1" s="1"/>
  <c r="AG912" i="1"/>
  <c r="AG911" i="1"/>
  <c r="AG910" i="1"/>
  <c r="AG909" i="1"/>
  <c r="AH909" i="1" s="1"/>
  <c r="AJ909" i="1" s="1"/>
  <c r="AG908" i="1"/>
  <c r="AH908" i="1" s="1"/>
  <c r="AG907" i="1"/>
  <c r="AH907" i="1" s="1"/>
  <c r="AG906" i="1"/>
  <c r="AH906" i="1" s="1"/>
  <c r="AJ906" i="1" s="1"/>
  <c r="AG905" i="1"/>
  <c r="AH905" i="1" s="1"/>
  <c r="AG904" i="1"/>
  <c r="AH904" i="1" s="1"/>
  <c r="AJ904" i="1" s="1"/>
  <c r="AG903" i="1"/>
  <c r="AH903" i="1" s="1"/>
  <c r="AG902" i="1"/>
  <c r="AG901" i="1"/>
  <c r="AH901" i="1" s="1"/>
  <c r="AJ901" i="1" s="1"/>
  <c r="AG900" i="1"/>
  <c r="AH900" i="1" s="1"/>
  <c r="AI900" i="1" s="1"/>
  <c r="AG899" i="1"/>
  <c r="AH899" i="1" s="1"/>
  <c r="AG898" i="1"/>
  <c r="AH898" i="1" s="1"/>
  <c r="AJ898" i="1" s="1"/>
  <c r="AG897" i="1"/>
  <c r="AH897" i="1" s="1"/>
  <c r="AG896" i="1"/>
  <c r="AH896" i="1" s="1"/>
  <c r="AI896" i="1" s="1"/>
  <c r="AG895" i="1"/>
  <c r="AH895" i="1" s="1"/>
  <c r="AG894" i="1"/>
  <c r="AG893" i="1"/>
  <c r="AH893" i="1" s="1"/>
  <c r="AJ893" i="1" s="1"/>
  <c r="AG892" i="1"/>
  <c r="AH892" i="1" s="1"/>
  <c r="AI892" i="1" s="1"/>
  <c r="AG891" i="1"/>
  <c r="AG890" i="1"/>
  <c r="AH890" i="1" s="1"/>
  <c r="AJ890" i="1" s="1"/>
  <c r="AG889" i="1"/>
  <c r="AH889" i="1" s="1"/>
  <c r="AG888" i="1"/>
  <c r="AH888" i="1" s="1"/>
  <c r="AJ888" i="1" s="1"/>
  <c r="AG887" i="1"/>
  <c r="AG886" i="1"/>
  <c r="AG885" i="1"/>
  <c r="AH885" i="1" s="1"/>
  <c r="AJ885" i="1" s="1"/>
  <c r="AG884" i="1"/>
  <c r="AG883" i="1"/>
  <c r="AH883" i="1" s="1"/>
  <c r="AG882" i="1"/>
  <c r="AH882" i="1" s="1"/>
  <c r="AJ882" i="1" s="1"/>
  <c r="AG881" i="1"/>
  <c r="AH881" i="1" s="1"/>
  <c r="AG880" i="1"/>
  <c r="AG879" i="1"/>
  <c r="AH879" i="1" s="1"/>
  <c r="AJ879" i="1" s="1"/>
  <c r="AG878" i="1"/>
  <c r="AG877" i="1"/>
  <c r="AH877" i="1" s="1"/>
  <c r="AG876" i="1"/>
  <c r="AH876" i="1" s="1"/>
  <c r="AG875" i="1"/>
  <c r="AH875" i="1" s="1"/>
  <c r="AJ875" i="1" s="1"/>
  <c r="AG874" i="1"/>
  <c r="AH874" i="1" s="1"/>
  <c r="AG873" i="1"/>
  <c r="AH873" i="1" s="1"/>
  <c r="AJ873" i="1" s="1"/>
  <c r="AG872" i="1"/>
  <c r="AH872" i="1" s="1"/>
  <c r="AG871" i="1"/>
  <c r="AH871" i="1" s="1"/>
  <c r="AJ871" i="1" s="1"/>
  <c r="AG870" i="1"/>
  <c r="AG869" i="1"/>
  <c r="AH869" i="1" s="1"/>
  <c r="AI869" i="1" s="1"/>
  <c r="AG868" i="1"/>
  <c r="AH868" i="1" s="1"/>
  <c r="AG867" i="1"/>
  <c r="AH867" i="1" s="1"/>
  <c r="AJ867" i="1" s="1"/>
  <c r="AG866" i="1"/>
  <c r="AH866" i="1" s="1"/>
  <c r="AG865" i="1"/>
  <c r="AH865" i="1" s="1"/>
  <c r="AI865" i="1" s="1"/>
  <c r="AG864" i="1"/>
  <c r="AH864" i="1" s="1"/>
  <c r="AG863" i="1"/>
  <c r="AH863" i="1" s="1"/>
  <c r="AJ863" i="1" s="1"/>
  <c r="AG862" i="1"/>
  <c r="AG861" i="1"/>
  <c r="AH861" i="1" s="1"/>
  <c r="AI861" i="1" s="1"/>
  <c r="AG860" i="1"/>
  <c r="AH860" i="1" s="1"/>
  <c r="AG859" i="1"/>
  <c r="AH859" i="1" s="1"/>
  <c r="AJ859" i="1" s="1"/>
  <c r="AG858" i="1"/>
  <c r="AH858" i="1" s="1"/>
  <c r="AG857" i="1"/>
  <c r="AH857" i="1" s="1"/>
  <c r="AJ857" i="1" s="1"/>
  <c r="AG856" i="1"/>
  <c r="AH856" i="1" s="1"/>
  <c r="AG855" i="1"/>
  <c r="AH855" i="1" s="1"/>
  <c r="AJ855" i="1" s="1"/>
  <c r="AG854" i="1"/>
  <c r="AG853" i="1"/>
  <c r="AH853" i="1" s="1"/>
  <c r="AG852" i="1"/>
  <c r="AH852" i="1" s="1"/>
  <c r="AG851" i="1"/>
  <c r="AH851" i="1" s="1"/>
  <c r="AJ851" i="1" s="1"/>
  <c r="AG850" i="1"/>
  <c r="AH850" i="1" s="1"/>
  <c r="AG849" i="1"/>
  <c r="AH849" i="1" s="1"/>
  <c r="AI849" i="1" s="1"/>
  <c r="AG848" i="1"/>
  <c r="AG847" i="1"/>
  <c r="AH847" i="1" s="1"/>
  <c r="AJ847" i="1" s="1"/>
  <c r="AG846" i="1"/>
  <c r="AG845" i="1"/>
  <c r="AH845" i="1" s="1"/>
  <c r="AG844" i="1"/>
  <c r="AH844" i="1" s="1"/>
  <c r="AG843" i="1"/>
  <c r="AH843" i="1" s="1"/>
  <c r="AJ843" i="1" s="1"/>
  <c r="AG842" i="1"/>
  <c r="AH842" i="1" s="1"/>
  <c r="AG841" i="1"/>
  <c r="AH841" i="1" s="1"/>
  <c r="AJ841" i="1" s="1"/>
  <c r="AG840" i="1"/>
  <c r="AH840" i="1" s="1"/>
  <c r="AG839" i="1"/>
  <c r="AH839" i="1" s="1"/>
  <c r="AJ839" i="1" s="1"/>
  <c r="AG838" i="1"/>
  <c r="AG837" i="1"/>
  <c r="AH837" i="1" s="1"/>
  <c r="AI837" i="1" s="1"/>
  <c r="AG836" i="1"/>
  <c r="AH836" i="1" s="1"/>
  <c r="AG835" i="1"/>
  <c r="AH835" i="1" s="1"/>
  <c r="AJ835" i="1" s="1"/>
  <c r="AG834" i="1"/>
  <c r="AH834" i="1" s="1"/>
  <c r="AG833" i="1"/>
  <c r="AH833" i="1" s="1"/>
  <c r="AI833" i="1" s="1"/>
  <c r="AG832" i="1"/>
  <c r="AH832" i="1" s="1"/>
  <c r="AG831" i="1"/>
  <c r="AH831" i="1" s="1"/>
  <c r="AJ831" i="1" s="1"/>
  <c r="AG830" i="1"/>
  <c r="AG829" i="1"/>
  <c r="AH829" i="1" s="1"/>
  <c r="AI829" i="1" s="1"/>
  <c r="AG828" i="1"/>
  <c r="AH828" i="1" s="1"/>
  <c r="AG827" i="1"/>
  <c r="AH827" i="1" s="1"/>
  <c r="AJ827" i="1" s="1"/>
  <c r="AG826" i="1"/>
  <c r="AH826" i="1" s="1"/>
  <c r="AG825" i="1"/>
  <c r="AH825" i="1" s="1"/>
  <c r="AJ825" i="1" s="1"/>
  <c r="AG824" i="1"/>
  <c r="AH824" i="1" s="1"/>
  <c r="AG823" i="1"/>
  <c r="AH823" i="1" s="1"/>
  <c r="AJ823" i="1" s="1"/>
  <c r="AG822" i="1"/>
  <c r="AG821" i="1"/>
  <c r="AH821" i="1" s="1"/>
  <c r="AG820" i="1"/>
  <c r="AH820" i="1" s="1"/>
  <c r="AG819" i="1"/>
  <c r="AH819" i="1" s="1"/>
  <c r="AJ819" i="1" s="1"/>
  <c r="AG818" i="1"/>
  <c r="AH818" i="1" s="1"/>
  <c r="AG817" i="1"/>
  <c r="AH817" i="1" s="1"/>
  <c r="AI817" i="1" s="1"/>
  <c r="AG816" i="1"/>
  <c r="AG815" i="1"/>
  <c r="AH815" i="1" s="1"/>
  <c r="AJ815" i="1" s="1"/>
  <c r="AG814" i="1"/>
  <c r="AG813" i="1"/>
  <c r="AH813" i="1" s="1"/>
  <c r="AG812" i="1"/>
  <c r="AH812" i="1" s="1"/>
  <c r="AJ812" i="1" s="1"/>
  <c r="AG811" i="1"/>
  <c r="AH811" i="1" s="1"/>
  <c r="AG810" i="1"/>
  <c r="AH810" i="1" s="1"/>
  <c r="AJ810" i="1" s="1"/>
  <c r="AG809" i="1"/>
  <c r="AH809" i="1" s="1"/>
  <c r="AG808" i="1"/>
  <c r="AH808" i="1" s="1"/>
  <c r="AJ808" i="1" s="1"/>
  <c r="AG807" i="1"/>
  <c r="AH807" i="1" s="1"/>
  <c r="AJ807" i="1" s="1"/>
  <c r="AG806" i="1"/>
  <c r="AG805" i="1"/>
  <c r="AH805" i="1" s="1"/>
  <c r="AG804" i="1"/>
  <c r="AH804" i="1" s="1"/>
  <c r="AJ804" i="1" s="1"/>
  <c r="AG803" i="1"/>
  <c r="AH803" i="1" s="1"/>
  <c r="AG802" i="1"/>
  <c r="AH802" i="1" s="1"/>
  <c r="AI802" i="1" s="1"/>
  <c r="AG801" i="1"/>
  <c r="AH801" i="1" s="1"/>
  <c r="AG800" i="1"/>
  <c r="AH800" i="1" s="1"/>
  <c r="AJ800" i="1" s="1"/>
  <c r="AG799" i="1"/>
  <c r="AH799" i="1" s="1"/>
  <c r="AJ799" i="1" s="1"/>
  <c r="AG798" i="1"/>
  <c r="AG797" i="1"/>
  <c r="AH797" i="1" s="1"/>
  <c r="AG796" i="1"/>
  <c r="AH796" i="1" s="1"/>
  <c r="AJ796" i="1" s="1"/>
  <c r="AG795" i="1"/>
  <c r="AH795" i="1" s="1"/>
  <c r="AG794" i="1"/>
  <c r="AH794" i="1" s="1"/>
  <c r="AJ794" i="1" s="1"/>
  <c r="AG793" i="1"/>
  <c r="AH793" i="1" s="1"/>
  <c r="AG792" i="1"/>
  <c r="AH792" i="1" s="1"/>
  <c r="AJ792" i="1" s="1"/>
  <c r="AG791" i="1"/>
  <c r="AH791" i="1" s="1"/>
  <c r="AJ791" i="1" s="1"/>
  <c r="AG790" i="1"/>
  <c r="AG789" i="1"/>
  <c r="AH789" i="1" s="1"/>
  <c r="AG788" i="1"/>
  <c r="AH788" i="1" s="1"/>
  <c r="AJ788" i="1" s="1"/>
  <c r="AG787" i="1"/>
  <c r="AH787" i="1" s="1"/>
  <c r="AG786" i="1"/>
  <c r="AH786" i="1" s="1"/>
  <c r="AI786" i="1" s="1"/>
  <c r="AG785" i="1"/>
  <c r="AH785" i="1" s="1"/>
  <c r="AG784" i="1"/>
  <c r="AH784" i="1" s="1"/>
  <c r="AJ784" i="1" s="1"/>
  <c r="AG783" i="1"/>
  <c r="AH783" i="1" s="1"/>
  <c r="AJ783" i="1" s="1"/>
  <c r="AG782" i="1"/>
  <c r="AG781" i="1"/>
  <c r="AH781" i="1" s="1"/>
  <c r="AG780" i="1"/>
  <c r="AH780" i="1" s="1"/>
  <c r="AJ780" i="1" s="1"/>
  <c r="AG779" i="1"/>
  <c r="AH779" i="1" s="1"/>
  <c r="AG778" i="1"/>
  <c r="AH778" i="1" s="1"/>
  <c r="AJ778" i="1" s="1"/>
  <c r="AG777" i="1"/>
  <c r="AH777" i="1" s="1"/>
  <c r="AG776" i="1"/>
  <c r="AH776" i="1" s="1"/>
  <c r="AJ776" i="1" s="1"/>
  <c r="AG775" i="1"/>
  <c r="AH775" i="1" s="1"/>
  <c r="AJ775" i="1" s="1"/>
  <c r="AG774" i="1"/>
  <c r="AG773" i="1"/>
  <c r="AH773" i="1" s="1"/>
  <c r="AG772" i="1"/>
  <c r="AH772" i="1" s="1"/>
  <c r="AJ772" i="1" s="1"/>
  <c r="AG771" i="1"/>
  <c r="AH771" i="1" s="1"/>
  <c r="AG770" i="1"/>
  <c r="AH770" i="1" s="1"/>
  <c r="AI770" i="1" s="1"/>
  <c r="AG769" i="1"/>
  <c r="AH769" i="1" s="1"/>
  <c r="AG768" i="1"/>
  <c r="AH768" i="1" s="1"/>
  <c r="AJ768" i="1" s="1"/>
  <c r="AG767" i="1"/>
  <c r="AH767" i="1" s="1"/>
  <c r="AJ767" i="1" s="1"/>
  <c r="AG766" i="1"/>
  <c r="AG765" i="1"/>
  <c r="AH765" i="1" s="1"/>
  <c r="AG764" i="1"/>
  <c r="AH764" i="1" s="1"/>
  <c r="AJ764" i="1" s="1"/>
  <c r="AG763" i="1"/>
  <c r="AH763" i="1" s="1"/>
  <c r="AG762" i="1"/>
  <c r="AH762" i="1" s="1"/>
  <c r="AJ762" i="1" s="1"/>
  <c r="AG761" i="1"/>
  <c r="AH761" i="1" s="1"/>
  <c r="AG760" i="1"/>
  <c r="AH760" i="1" s="1"/>
  <c r="AJ760" i="1" s="1"/>
  <c r="AG759" i="1"/>
  <c r="AG758" i="1"/>
  <c r="AG757" i="1"/>
  <c r="AH757" i="1" s="1"/>
  <c r="AG756" i="1"/>
  <c r="AH756" i="1" s="1"/>
  <c r="AJ756" i="1" s="1"/>
  <c r="AG755" i="1"/>
  <c r="AH755" i="1" s="1"/>
  <c r="AG754" i="1"/>
  <c r="AG753" i="1"/>
  <c r="AH753" i="1" s="1"/>
  <c r="AG752" i="1"/>
  <c r="AH752" i="1" s="1"/>
  <c r="AJ752" i="1" s="1"/>
  <c r="AG751" i="1"/>
  <c r="AH751" i="1" s="1"/>
  <c r="AJ751" i="1" s="1"/>
  <c r="AG750" i="1"/>
  <c r="AG749" i="1"/>
  <c r="AH749" i="1" s="1"/>
  <c r="AG748" i="1"/>
  <c r="AH748" i="1" s="1"/>
  <c r="AJ748" i="1" s="1"/>
  <c r="AG747" i="1"/>
  <c r="AH747" i="1" s="1"/>
  <c r="AG746" i="1"/>
  <c r="AH746" i="1" s="1"/>
  <c r="AJ746" i="1" s="1"/>
  <c r="AG745" i="1"/>
  <c r="AH745" i="1" s="1"/>
  <c r="AG744" i="1"/>
  <c r="AH744" i="1" s="1"/>
  <c r="AJ744" i="1" s="1"/>
  <c r="AG743" i="1"/>
  <c r="AH743" i="1" s="1"/>
  <c r="AJ743" i="1" s="1"/>
  <c r="AG742" i="1"/>
  <c r="AG741" i="1"/>
  <c r="AH741" i="1" s="1"/>
  <c r="AG740" i="1"/>
  <c r="AH740" i="1" s="1"/>
  <c r="AJ740" i="1" s="1"/>
  <c r="AG739" i="1"/>
  <c r="AH739" i="1" s="1"/>
  <c r="AG738" i="1"/>
  <c r="AH738" i="1" s="1"/>
  <c r="AI738" i="1" s="1"/>
  <c r="AG737" i="1"/>
  <c r="AH737" i="1" s="1"/>
  <c r="AG736" i="1"/>
  <c r="AH736" i="1" s="1"/>
  <c r="AJ736" i="1" s="1"/>
  <c r="AG735" i="1"/>
  <c r="AH735" i="1" s="1"/>
  <c r="AJ735" i="1" s="1"/>
  <c r="AG734" i="1"/>
  <c r="AG733" i="1"/>
  <c r="AH733" i="1" s="1"/>
  <c r="AG732" i="1"/>
  <c r="AH732" i="1" s="1"/>
  <c r="AJ732" i="1" s="1"/>
  <c r="AG731" i="1"/>
  <c r="AH731" i="1" s="1"/>
  <c r="AG730" i="1"/>
  <c r="AH730" i="1" s="1"/>
  <c r="AJ730" i="1" s="1"/>
  <c r="AG729" i="1"/>
  <c r="AH729" i="1" s="1"/>
  <c r="AG728" i="1"/>
  <c r="AH728" i="1" s="1"/>
  <c r="AJ728" i="1" s="1"/>
  <c r="AG727" i="1"/>
  <c r="AH727" i="1" s="1"/>
  <c r="AJ727" i="1" s="1"/>
  <c r="AG726" i="1"/>
  <c r="AG725" i="1"/>
  <c r="AH725" i="1" s="1"/>
  <c r="AG724" i="1"/>
  <c r="AH724" i="1" s="1"/>
  <c r="AJ724" i="1" s="1"/>
  <c r="AG723" i="1"/>
  <c r="AH723" i="1" s="1"/>
  <c r="AG722" i="1"/>
  <c r="AH722" i="1" s="1"/>
  <c r="AI722" i="1" s="1"/>
  <c r="AG721" i="1"/>
  <c r="AH721" i="1" s="1"/>
  <c r="AG720" i="1"/>
  <c r="AH720" i="1" s="1"/>
  <c r="AJ720" i="1" s="1"/>
  <c r="AG719" i="1"/>
  <c r="AH719" i="1" s="1"/>
  <c r="AJ719" i="1" s="1"/>
  <c r="AG718" i="1"/>
  <c r="AH718" i="1" s="1"/>
  <c r="AG717" i="1"/>
  <c r="AG716" i="1"/>
  <c r="AH716" i="1" s="1"/>
  <c r="AJ716" i="1" s="1"/>
  <c r="AG715" i="1"/>
  <c r="AH715" i="1" s="1"/>
  <c r="AG714" i="1"/>
  <c r="AH714" i="1" s="1"/>
  <c r="AJ714" i="1" s="1"/>
  <c r="AG713" i="1"/>
  <c r="AH713" i="1" s="1"/>
  <c r="AG712" i="1"/>
  <c r="AH712" i="1" s="1"/>
  <c r="AJ712" i="1" s="1"/>
  <c r="AG711" i="1"/>
  <c r="AH711" i="1" s="1"/>
  <c r="AJ711" i="1" s="1"/>
  <c r="AG710" i="1"/>
  <c r="AH710" i="1" s="1"/>
  <c r="AI710" i="1" s="1"/>
  <c r="AG709" i="1"/>
  <c r="AH709" i="1" s="1"/>
  <c r="AG708" i="1"/>
  <c r="AH708" i="1" s="1"/>
  <c r="AJ708" i="1" s="1"/>
  <c r="AG707" i="1"/>
  <c r="AH707" i="1" s="1"/>
  <c r="AG706" i="1"/>
  <c r="AH706" i="1" s="1"/>
  <c r="AI706" i="1" s="1"/>
  <c r="AG705" i="1"/>
  <c r="AH705" i="1" s="1"/>
  <c r="AG704" i="1"/>
  <c r="AH704" i="1" s="1"/>
  <c r="AJ704" i="1" s="1"/>
  <c r="AG703" i="1"/>
  <c r="AH703" i="1" s="1"/>
  <c r="AJ703" i="1" s="1"/>
  <c r="AG702" i="1"/>
  <c r="AH702" i="1" s="1"/>
  <c r="AI702" i="1" s="1"/>
  <c r="AG701" i="1"/>
  <c r="AG700" i="1"/>
  <c r="AH700" i="1" s="1"/>
  <c r="AJ700" i="1" s="1"/>
  <c r="AG699" i="1"/>
  <c r="AH699" i="1" s="1"/>
  <c r="AG698" i="1"/>
  <c r="AH698" i="1" s="1"/>
  <c r="AJ698" i="1" s="1"/>
  <c r="AG697" i="1"/>
  <c r="AH697" i="1" s="1"/>
  <c r="AG696" i="1"/>
  <c r="AH696" i="1" s="1"/>
  <c r="AJ696" i="1" s="1"/>
  <c r="AG695" i="1"/>
  <c r="AH695" i="1" s="1"/>
  <c r="AJ695" i="1" s="1"/>
  <c r="AG694" i="1"/>
  <c r="AH694" i="1" s="1"/>
  <c r="AG693" i="1"/>
  <c r="AH693" i="1" s="1"/>
  <c r="AG692" i="1"/>
  <c r="AH692" i="1" s="1"/>
  <c r="AJ692" i="1" s="1"/>
  <c r="AG691" i="1"/>
  <c r="AH691" i="1" s="1"/>
  <c r="AG690" i="1"/>
  <c r="AH690" i="1" s="1"/>
  <c r="AI690" i="1" s="1"/>
  <c r="AG689" i="1"/>
  <c r="AH689" i="1" s="1"/>
  <c r="AG688" i="1"/>
  <c r="AH688" i="1" s="1"/>
  <c r="AJ688" i="1" s="1"/>
  <c r="AG687" i="1"/>
  <c r="AH687" i="1" s="1"/>
  <c r="AJ687" i="1" s="1"/>
  <c r="AG686" i="1"/>
  <c r="AH686" i="1" s="1"/>
  <c r="AG685" i="1"/>
  <c r="AG684" i="1"/>
  <c r="AH684" i="1" s="1"/>
  <c r="AJ684" i="1" s="1"/>
  <c r="AG683" i="1"/>
  <c r="AH683" i="1" s="1"/>
  <c r="AG682" i="1"/>
  <c r="AH682" i="1" s="1"/>
  <c r="AJ682" i="1" s="1"/>
  <c r="AG681" i="1"/>
  <c r="AH681" i="1" s="1"/>
  <c r="AG680" i="1"/>
  <c r="AH680" i="1" s="1"/>
  <c r="AJ680" i="1" s="1"/>
  <c r="AG679" i="1"/>
  <c r="AH679" i="1" s="1"/>
  <c r="AJ679" i="1" s="1"/>
  <c r="AG678" i="1"/>
  <c r="AH678" i="1" s="1"/>
  <c r="AI678" i="1" s="1"/>
  <c r="AG677" i="1"/>
  <c r="AH677" i="1" s="1"/>
  <c r="AJ677" i="1" s="1"/>
  <c r="AG676" i="1"/>
  <c r="AH676" i="1" s="1"/>
  <c r="AG675" i="1"/>
  <c r="AH675" i="1" s="1"/>
  <c r="AI675" i="1" s="1"/>
  <c r="AG674" i="1"/>
  <c r="AH674" i="1" s="1"/>
  <c r="AG673" i="1"/>
  <c r="AH673" i="1" s="1"/>
  <c r="AJ673" i="1" s="1"/>
  <c r="AG672" i="1"/>
  <c r="AH672" i="1" s="1"/>
  <c r="AJ672" i="1" s="1"/>
  <c r="AG671" i="1"/>
  <c r="AH671" i="1" s="1"/>
  <c r="AI671" i="1" s="1"/>
  <c r="AG670" i="1"/>
  <c r="AH670" i="1" s="1"/>
  <c r="AG669" i="1"/>
  <c r="AG668" i="1"/>
  <c r="AH668" i="1" s="1"/>
  <c r="AG667" i="1"/>
  <c r="AH667" i="1" s="1"/>
  <c r="AJ667" i="1" s="1"/>
  <c r="AG666" i="1"/>
  <c r="AH666" i="1" s="1"/>
  <c r="AG665" i="1"/>
  <c r="AH665" i="1" s="1"/>
  <c r="AJ665" i="1" s="1"/>
  <c r="AG664" i="1"/>
  <c r="AH664" i="1" s="1"/>
  <c r="AJ664" i="1" s="1"/>
  <c r="AG663" i="1"/>
  <c r="AH663" i="1" s="1"/>
  <c r="AG662" i="1"/>
  <c r="AH662" i="1" s="1"/>
  <c r="AG661" i="1"/>
  <c r="AH661" i="1" s="1"/>
  <c r="AJ661" i="1" s="1"/>
  <c r="AG660" i="1"/>
  <c r="AH660" i="1" s="1"/>
  <c r="AG659" i="1"/>
  <c r="AH659" i="1" s="1"/>
  <c r="AI659" i="1" s="1"/>
  <c r="AG658" i="1"/>
  <c r="AH658" i="1" s="1"/>
  <c r="AG657" i="1"/>
  <c r="AH657" i="1" s="1"/>
  <c r="AJ657" i="1" s="1"/>
  <c r="AG656" i="1"/>
  <c r="AH656" i="1" s="1"/>
  <c r="AJ656" i="1" s="1"/>
  <c r="AG655" i="1"/>
  <c r="AG654" i="1"/>
  <c r="AH654" i="1" s="1"/>
  <c r="AG653" i="1"/>
  <c r="AG652" i="1"/>
  <c r="AH652" i="1" s="1"/>
  <c r="AG651" i="1"/>
  <c r="AH651" i="1" s="1"/>
  <c r="AG650" i="1"/>
  <c r="AH650" i="1" s="1"/>
  <c r="AJ650" i="1" s="1"/>
  <c r="AG649" i="1"/>
  <c r="AH649" i="1" s="1"/>
  <c r="AJ649" i="1" s="1"/>
  <c r="AG648" i="1"/>
  <c r="AH648" i="1" s="1"/>
  <c r="AI648" i="1" s="1"/>
  <c r="AG647" i="1"/>
  <c r="AH647" i="1" s="1"/>
  <c r="AG646" i="1"/>
  <c r="AH646" i="1" s="1"/>
  <c r="AJ646" i="1" s="1"/>
  <c r="AG645" i="1"/>
  <c r="AH645" i="1" s="1"/>
  <c r="AG644" i="1"/>
  <c r="AH644" i="1" s="1"/>
  <c r="AI644" i="1" s="1"/>
  <c r="AG643" i="1"/>
  <c r="AH643" i="1" s="1"/>
  <c r="AG642" i="1"/>
  <c r="AH642" i="1" s="1"/>
  <c r="AJ642" i="1" s="1"/>
  <c r="AG641" i="1"/>
  <c r="AH641" i="1" s="1"/>
  <c r="AJ641" i="1" s="1"/>
  <c r="AG640" i="1"/>
  <c r="AH640" i="1" s="1"/>
  <c r="AI640" i="1" s="1"/>
  <c r="AG639" i="1"/>
  <c r="AH639" i="1" s="1"/>
  <c r="AG638" i="1"/>
  <c r="AH638" i="1" s="1"/>
  <c r="AJ638" i="1" s="1"/>
  <c r="AG637" i="1"/>
  <c r="AG636" i="1"/>
  <c r="AH636" i="1" s="1"/>
  <c r="AJ636" i="1" s="1"/>
  <c r="AG635" i="1"/>
  <c r="AH635" i="1" s="1"/>
  <c r="AJ635" i="1" s="1"/>
  <c r="AG634" i="1"/>
  <c r="AH634" i="1" s="1"/>
  <c r="AJ634" i="1" s="1"/>
  <c r="AG633" i="1"/>
  <c r="AH633" i="1" s="1"/>
  <c r="AG632" i="1"/>
  <c r="AH632" i="1" s="1"/>
  <c r="AG631" i="1"/>
  <c r="AH631" i="1" s="1"/>
  <c r="AJ631" i="1" s="1"/>
  <c r="AG630" i="1"/>
  <c r="AH630" i="1" s="1"/>
  <c r="AG629" i="1"/>
  <c r="AH629" i="1" s="1"/>
  <c r="AI629" i="1" s="1"/>
  <c r="AG628" i="1"/>
  <c r="AH628" i="1" s="1"/>
  <c r="AG627" i="1"/>
  <c r="AH627" i="1" s="1"/>
  <c r="AJ627" i="1" s="1"/>
  <c r="AG626" i="1"/>
  <c r="AH626" i="1" s="1"/>
  <c r="AJ626" i="1" s="1"/>
  <c r="AG625" i="1"/>
  <c r="AH625" i="1" s="1"/>
  <c r="AG624" i="1"/>
  <c r="AH624" i="1" s="1"/>
  <c r="AG623" i="1"/>
  <c r="AH623" i="1" s="1"/>
  <c r="AJ623" i="1" s="1"/>
  <c r="AG622" i="1"/>
  <c r="AH622" i="1" s="1"/>
  <c r="AG621" i="1"/>
  <c r="AG620" i="1"/>
  <c r="AH620" i="1" s="1"/>
  <c r="AG619" i="1"/>
  <c r="AH619" i="1" s="1"/>
  <c r="AJ619" i="1" s="1"/>
  <c r="AG618" i="1"/>
  <c r="AH618" i="1" s="1"/>
  <c r="AJ618" i="1" s="1"/>
  <c r="AG617" i="1"/>
  <c r="AH617" i="1" s="1"/>
  <c r="AI617" i="1" s="1"/>
  <c r="AG616" i="1"/>
  <c r="AH616" i="1" s="1"/>
  <c r="AG615" i="1"/>
  <c r="AG614" i="1"/>
  <c r="AH614" i="1" s="1"/>
  <c r="AG613" i="1"/>
  <c r="AH613" i="1" s="1"/>
  <c r="AI613" i="1" s="1"/>
  <c r="AG612" i="1"/>
  <c r="AH612" i="1" s="1"/>
  <c r="AG611" i="1"/>
  <c r="AH611" i="1" s="1"/>
  <c r="AJ611" i="1" s="1"/>
  <c r="AG610" i="1"/>
  <c r="AH610" i="1" s="1"/>
  <c r="AJ610" i="1" s="1"/>
  <c r="AG609" i="1"/>
  <c r="AH609" i="1" s="1"/>
  <c r="AI609" i="1" s="1"/>
  <c r="AG608" i="1"/>
  <c r="AH608" i="1" s="1"/>
  <c r="AG607" i="1"/>
  <c r="AH607" i="1" s="1"/>
  <c r="AG606" i="1"/>
  <c r="AH606" i="1" s="1"/>
  <c r="AJ606" i="1" s="1"/>
  <c r="AG605" i="1"/>
  <c r="AG604" i="1"/>
  <c r="AH604" i="1" s="1"/>
  <c r="AJ604" i="1" s="1"/>
  <c r="AG603" i="1"/>
  <c r="AH603" i="1" s="1"/>
  <c r="AJ603" i="1" s="1"/>
  <c r="AG602" i="1"/>
  <c r="AH602" i="1" s="1"/>
  <c r="AG601" i="1"/>
  <c r="AH601" i="1" s="1"/>
  <c r="AG600" i="1"/>
  <c r="AH600" i="1" s="1"/>
  <c r="AJ600" i="1" s="1"/>
  <c r="AG599" i="1"/>
  <c r="AH599" i="1" s="1"/>
  <c r="AG598" i="1"/>
  <c r="AH598" i="1" s="1"/>
  <c r="AI598" i="1" s="1"/>
  <c r="AG597" i="1"/>
  <c r="AH597" i="1" s="1"/>
  <c r="AG596" i="1"/>
  <c r="AH596" i="1" s="1"/>
  <c r="AJ596" i="1" s="1"/>
  <c r="AG595" i="1"/>
  <c r="AH595" i="1" s="1"/>
  <c r="AJ595" i="1" s="1"/>
  <c r="AG594" i="1"/>
  <c r="AH594" i="1" s="1"/>
  <c r="AG593" i="1"/>
  <c r="AH593" i="1" s="1"/>
  <c r="AG592" i="1"/>
  <c r="AH592" i="1" s="1"/>
  <c r="AJ592" i="1" s="1"/>
  <c r="AG591" i="1"/>
  <c r="AH591" i="1" s="1"/>
  <c r="AG590" i="1"/>
  <c r="AH590" i="1" s="1"/>
  <c r="AJ590" i="1" s="1"/>
  <c r="AG589" i="1"/>
  <c r="AG588" i="1"/>
  <c r="AH588" i="1" s="1"/>
  <c r="AJ588" i="1" s="1"/>
  <c r="AG587" i="1"/>
  <c r="AH587" i="1" s="1"/>
  <c r="AJ587" i="1" s="1"/>
  <c r="AG586" i="1"/>
  <c r="AH586" i="1" s="1"/>
  <c r="AI586" i="1" s="1"/>
  <c r="AG585" i="1"/>
  <c r="AH585" i="1" s="1"/>
  <c r="AG584" i="1"/>
  <c r="AH584" i="1" s="1"/>
  <c r="AJ584" i="1" s="1"/>
  <c r="AG583" i="1"/>
  <c r="AH583" i="1" s="1"/>
  <c r="AG582" i="1"/>
  <c r="AH582" i="1" s="1"/>
  <c r="AI582" i="1" s="1"/>
  <c r="AG581" i="1"/>
  <c r="AH581" i="1" s="1"/>
  <c r="AG580" i="1"/>
  <c r="AH580" i="1" s="1"/>
  <c r="AJ580" i="1" s="1"/>
  <c r="AG579" i="1"/>
  <c r="AH579" i="1" s="1"/>
  <c r="AJ579" i="1" s="1"/>
  <c r="AG578" i="1"/>
  <c r="AH578" i="1" s="1"/>
  <c r="AI578" i="1" s="1"/>
  <c r="AG577" i="1"/>
  <c r="AH577" i="1" s="1"/>
  <c r="AG576" i="1"/>
  <c r="AH576" i="1" s="1"/>
  <c r="AJ576" i="1" s="1"/>
  <c r="AG575" i="1"/>
  <c r="AH575" i="1" s="1"/>
  <c r="AG574" i="1"/>
  <c r="AH574" i="1" s="1"/>
  <c r="AJ574" i="1" s="1"/>
  <c r="AG573" i="1"/>
  <c r="AH573" i="1" s="1"/>
  <c r="AG572" i="1"/>
  <c r="AH572" i="1" s="1"/>
  <c r="AJ572" i="1" s="1"/>
  <c r="AG571" i="1"/>
  <c r="AH571" i="1" s="1"/>
  <c r="AJ571" i="1" s="1"/>
  <c r="AG570" i="1"/>
  <c r="AH570" i="1" s="1"/>
  <c r="AG569" i="1"/>
  <c r="AH569" i="1" s="1"/>
  <c r="AG568" i="1"/>
  <c r="AH568" i="1" s="1"/>
  <c r="AJ568" i="1" s="1"/>
  <c r="AG567" i="1"/>
  <c r="AG566" i="1"/>
  <c r="AH566" i="1" s="1"/>
  <c r="AI566" i="1" s="1"/>
  <c r="AG565" i="1"/>
  <c r="AH565" i="1" s="1"/>
  <c r="AG564" i="1"/>
  <c r="AH564" i="1" s="1"/>
  <c r="AJ564" i="1" s="1"/>
  <c r="AG563" i="1"/>
  <c r="AH563" i="1" s="1"/>
  <c r="AJ563" i="1" s="1"/>
  <c r="AG562" i="1"/>
  <c r="AH562" i="1" s="1"/>
  <c r="AG561" i="1"/>
  <c r="AH561" i="1" s="1"/>
  <c r="AG560" i="1"/>
  <c r="AH560" i="1" s="1"/>
  <c r="AJ560" i="1" s="1"/>
  <c r="AG559" i="1"/>
  <c r="AH559" i="1" s="1"/>
  <c r="AG558" i="1"/>
  <c r="AH558" i="1" s="1"/>
  <c r="AJ558" i="1" s="1"/>
  <c r="AG557" i="1"/>
  <c r="AH557" i="1" s="1"/>
  <c r="AG556" i="1"/>
  <c r="AH556" i="1" s="1"/>
  <c r="AJ556" i="1" s="1"/>
  <c r="AG555" i="1"/>
  <c r="AH555" i="1" s="1"/>
  <c r="AJ555" i="1" s="1"/>
  <c r="AG554" i="1"/>
  <c r="AH554" i="1" s="1"/>
  <c r="AI554" i="1" s="1"/>
  <c r="AG553" i="1"/>
  <c r="AH553" i="1" s="1"/>
  <c r="AG552" i="1"/>
  <c r="AH552" i="1" s="1"/>
  <c r="AJ552" i="1" s="1"/>
  <c r="AG551" i="1"/>
  <c r="AH551" i="1" s="1"/>
  <c r="AG550" i="1"/>
  <c r="AH550" i="1" s="1"/>
  <c r="AI550" i="1" s="1"/>
  <c r="AG549" i="1"/>
  <c r="AH549" i="1" s="1"/>
  <c r="AG548" i="1"/>
  <c r="AH548" i="1" s="1"/>
  <c r="AJ548" i="1" s="1"/>
  <c r="AG547" i="1"/>
  <c r="AH547" i="1" s="1"/>
  <c r="AJ547" i="1" s="1"/>
  <c r="AG546" i="1"/>
  <c r="AH546" i="1" s="1"/>
  <c r="AI546" i="1" s="1"/>
  <c r="AG545" i="1"/>
  <c r="AH545" i="1" s="1"/>
  <c r="AG544" i="1"/>
  <c r="AH544" i="1" s="1"/>
  <c r="AJ544" i="1" s="1"/>
  <c r="AG543" i="1"/>
  <c r="AH543" i="1" s="1"/>
  <c r="AG542" i="1"/>
  <c r="AH542" i="1" s="1"/>
  <c r="AJ542" i="1" s="1"/>
  <c r="AG541" i="1"/>
  <c r="AG540" i="1"/>
  <c r="AH540" i="1" s="1"/>
  <c r="AJ540" i="1" s="1"/>
  <c r="AG539" i="1"/>
  <c r="AH539" i="1" s="1"/>
  <c r="AJ539" i="1" s="1"/>
  <c r="AG538" i="1"/>
  <c r="AH538" i="1" s="1"/>
  <c r="AG537" i="1"/>
  <c r="AH537" i="1" s="1"/>
  <c r="AG536" i="1"/>
  <c r="AH536" i="1" s="1"/>
  <c r="AJ536" i="1" s="1"/>
  <c r="AG535" i="1"/>
  <c r="AH535" i="1" s="1"/>
  <c r="AG534" i="1"/>
  <c r="AH534" i="1" s="1"/>
  <c r="AI534" i="1" s="1"/>
  <c r="AG533" i="1"/>
  <c r="AH533" i="1" s="1"/>
  <c r="AG532" i="1"/>
  <c r="AH532" i="1" s="1"/>
  <c r="AJ532" i="1" s="1"/>
  <c r="AG531" i="1"/>
  <c r="AH531" i="1" s="1"/>
  <c r="AJ531" i="1" s="1"/>
  <c r="AG530" i="1"/>
  <c r="AH530" i="1" s="1"/>
  <c r="AG529" i="1"/>
  <c r="AH529" i="1" s="1"/>
  <c r="AG528" i="1"/>
  <c r="AH528" i="1" s="1"/>
  <c r="AJ528" i="1" s="1"/>
  <c r="AG527" i="1"/>
  <c r="AH527" i="1" s="1"/>
  <c r="AG526" i="1"/>
  <c r="AH526" i="1" s="1"/>
  <c r="AJ526" i="1" s="1"/>
  <c r="AG525" i="1"/>
  <c r="AH525" i="1" s="1"/>
  <c r="AG524" i="1"/>
  <c r="AH524" i="1" s="1"/>
  <c r="AJ524" i="1" s="1"/>
  <c r="AG523" i="1"/>
  <c r="AH523" i="1" s="1"/>
  <c r="AJ523" i="1" s="1"/>
  <c r="AG522" i="1"/>
  <c r="AH522" i="1" s="1"/>
  <c r="AI522" i="1" s="1"/>
  <c r="AG521" i="1"/>
  <c r="AH521" i="1" s="1"/>
  <c r="AG520" i="1"/>
  <c r="AH520" i="1" s="1"/>
  <c r="AJ520" i="1" s="1"/>
  <c r="AG519" i="1"/>
  <c r="AH519" i="1" s="1"/>
  <c r="AG518" i="1"/>
  <c r="AH518" i="1" s="1"/>
  <c r="AI518" i="1" s="1"/>
  <c r="AG517" i="1"/>
  <c r="AH517" i="1" s="1"/>
  <c r="AG516" i="1"/>
  <c r="AG515" i="1"/>
  <c r="AH515" i="1" s="1"/>
  <c r="AJ515" i="1" s="1"/>
  <c r="AG514" i="1"/>
  <c r="AH514" i="1" s="1"/>
  <c r="AI514" i="1" s="1"/>
  <c r="AG513" i="1"/>
  <c r="AH513" i="1" s="1"/>
  <c r="AG512" i="1"/>
  <c r="AH512" i="1" s="1"/>
  <c r="AJ512" i="1" s="1"/>
  <c r="AG511" i="1"/>
  <c r="AG510" i="1"/>
  <c r="AH510" i="1" s="1"/>
  <c r="AJ510" i="1" s="1"/>
  <c r="AG509" i="1"/>
  <c r="AG508" i="1"/>
  <c r="AH508" i="1" s="1"/>
  <c r="AJ508" i="1" s="1"/>
  <c r="AG507" i="1"/>
  <c r="AH507" i="1" s="1"/>
  <c r="AJ507" i="1" s="1"/>
  <c r="AG506" i="1"/>
  <c r="AH506" i="1" s="1"/>
  <c r="AG505" i="1"/>
  <c r="AH505" i="1" s="1"/>
  <c r="AG504" i="1"/>
  <c r="AH504" i="1" s="1"/>
  <c r="AJ504" i="1" s="1"/>
  <c r="AG503" i="1"/>
  <c r="AH503" i="1" s="1"/>
  <c r="AG502" i="1"/>
  <c r="AH502" i="1" s="1"/>
  <c r="AI502" i="1" s="1"/>
  <c r="AG501" i="1"/>
  <c r="AH501" i="1" s="1"/>
  <c r="AJ501" i="1" s="1"/>
  <c r="AG500" i="1"/>
  <c r="AH500" i="1" s="1"/>
  <c r="AJ500" i="1" s="1"/>
  <c r="AG499" i="1"/>
  <c r="AH499" i="1" s="1"/>
  <c r="AG498" i="1"/>
  <c r="AH498" i="1" s="1"/>
  <c r="AJ498" i="1" s="1"/>
  <c r="AG497" i="1"/>
  <c r="AH497" i="1" s="1"/>
  <c r="AG496" i="1"/>
  <c r="AH496" i="1" s="1"/>
  <c r="AJ496" i="1" s="1"/>
  <c r="AG495" i="1"/>
  <c r="AH495" i="1" s="1"/>
  <c r="AG494" i="1"/>
  <c r="AH494" i="1" s="1"/>
  <c r="AJ494" i="1" s="1"/>
  <c r="AG493" i="1"/>
  <c r="AH493" i="1" s="1"/>
  <c r="AJ493" i="1" s="1"/>
  <c r="AG492" i="1"/>
  <c r="AH492" i="1" s="1"/>
  <c r="AI492" i="1" s="1"/>
  <c r="AG491" i="1"/>
  <c r="AH491" i="1" s="1"/>
  <c r="AG490" i="1"/>
  <c r="AH490" i="1" s="1"/>
  <c r="AJ490" i="1" s="1"/>
  <c r="AG489" i="1"/>
  <c r="AH489" i="1" s="1"/>
  <c r="AG488" i="1"/>
  <c r="AH488" i="1" s="1"/>
  <c r="AI488" i="1" s="1"/>
  <c r="AG487" i="1"/>
  <c r="AH487" i="1" s="1"/>
  <c r="AG486" i="1"/>
  <c r="AH486" i="1" s="1"/>
  <c r="AJ486" i="1" s="1"/>
  <c r="AG485" i="1"/>
  <c r="AH485" i="1" s="1"/>
  <c r="AJ485" i="1" s="1"/>
  <c r="AG484" i="1"/>
  <c r="AH484" i="1" s="1"/>
  <c r="AI484" i="1" s="1"/>
  <c r="AG483" i="1"/>
  <c r="AH483" i="1" s="1"/>
  <c r="AG482" i="1"/>
  <c r="AH482" i="1" s="1"/>
  <c r="AJ482" i="1" s="1"/>
  <c r="AG481" i="1"/>
  <c r="AH481" i="1" s="1"/>
  <c r="AG480" i="1"/>
  <c r="AH480" i="1" s="1"/>
  <c r="AJ480" i="1" s="1"/>
  <c r="AG479" i="1"/>
  <c r="AH479" i="1" s="1"/>
  <c r="AJ479" i="1" s="1"/>
  <c r="AG478" i="1"/>
  <c r="AH478" i="1" s="1"/>
  <c r="AJ478" i="1" s="1"/>
  <c r="AG477" i="1"/>
  <c r="AH477" i="1" s="1"/>
  <c r="AG476" i="1"/>
  <c r="AH476" i="1" s="1"/>
  <c r="AG475" i="1"/>
  <c r="AH475" i="1" s="1"/>
  <c r="AJ475" i="1" s="1"/>
  <c r="AG474" i="1"/>
  <c r="AH474" i="1" s="1"/>
  <c r="AG473" i="1"/>
  <c r="AH473" i="1" s="1"/>
  <c r="AI473" i="1" s="1"/>
  <c r="AG472" i="1"/>
  <c r="AH472" i="1" s="1"/>
  <c r="AG471" i="1"/>
  <c r="AH471" i="1" s="1"/>
  <c r="AJ471" i="1" s="1"/>
  <c r="AG470" i="1"/>
  <c r="AH470" i="1" s="1"/>
  <c r="AJ470" i="1" s="1"/>
  <c r="AG469" i="1"/>
  <c r="AH469" i="1" s="1"/>
  <c r="AG468" i="1"/>
  <c r="AH468" i="1" s="1"/>
  <c r="AG467" i="1"/>
  <c r="AH467" i="1" s="1"/>
  <c r="AJ467" i="1" s="1"/>
  <c r="AG466" i="1"/>
  <c r="AH466" i="1" s="1"/>
  <c r="AG465" i="1"/>
  <c r="AH465" i="1" s="1"/>
  <c r="AJ465" i="1" s="1"/>
  <c r="AG464" i="1"/>
  <c r="AH464" i="1" s="1"/>
  <c r="AG463" i="1"/>
  <c r="AH463" i="1" s="1"/>
  <c r="AJ463" i="1" s="1"/>
  <c r="AG462" i="1"/>
  <c r="AH462" i="1" s="1"/>
  <c r="AJ462" i="1" s="1"/>
  <c r="AG461" i="1"/>
  <c r="AH461" i="1" s="1"/>
  <c r="AI461" i="1" s="1"/>
  <c r="AG460" i="1"/>
  <c r="AH460" i="1" s="1"/>
  <c r="AG459" i="1"/>
  <c r="AH459" i="1" s="1"/>
  <c r="AJ459" i="1" s="1"/>
  <c r="AG458" i="1"/>
  <c r="AH458" i="1" s="1"/>
  <c r="AG457" i="1"/>
  <c r="AH457" i="1" s="1"/>
  <c r="AI457" i="1" s="1"/>
  <c r="AG456" i="1"/>
  <c r="AH456" i="1" s="1"/>
  <c r="AJ456" i="1" s="1"/>
  <c r="AG455" i="1"/>
  <c r="AH455" i="1" s="1"/>
  <c r="AJ455" i="1" s="1"/>
  <c r="AG454" i="1"/>
  <c r="AH454" i="1" s="1"/>
  <c r="AJ454" i="1" s="1"/>
  <c r="AG453" i="1"/>
  <c r="AH453" i="1" s="1"/>
  <c r="AI453" i="1" s="1"/>
  <c r="AG452" i="1"/>
  <c r="AH452" i="1" s="1"/>
  <c r="AG451" i="1"/>
  <c r="AH451" i="1" s="1"/>
  <c r="AJ451" i="1" s="1"/>
  <c r="AG450" i="1"/>
  <c r="AH450" i="1" s="1"/>
  <c r="AG449" i="1"/>
  <c r="AH449" i="1" s="1"/>
  <c r="AJ449" i="1" s="1"/>
  <c r="AG448" i="1"/>
  <c r="AH448" i="1" s="1"/>
  <c r="AJ448" i="1" s="1"/>
  <c r="AG447" i="1"/>
  <c r="AH447" i="1" s="1"/>
  <c r="AJ447" i="1" s="1"/>
  <c r="AG446" i="1"/>
  <c r="AH446" i="1" s="1"/>
  <c r="AJ446" i="1" s="1"/>
  <c r="AG445" i="1"/>
  <c r="AH445" i="1" s="1"/>
  <c r="AG444" i="1"/>
  <c r="AH444" i="1" s="1"/>
  <c r="AG443" i="1"/>
  <c r="AH443" i="1" s="1"/>
  <c r="AJ443" i="1" s="1"/>
  <c r="AG442" i="1"/>
  <c r="AH442" i="1" s="1"/>
  <c r="AG441" i="1"/>
  <c r="AH441" i="1" s="1"/>
  <c r="AI441" i="1" s="1"/>
  <c r="AG440" i="1"/>
  <c r="AH440" i="1" s="1"/>
  <c r="AJ440" i="1" s="1"/>
  <c r="AG439" i="1"/>
  <c r="AH439" i="1" s="1"/>
  <c r="AJ439" i="1" s="1"/>
  <c r="AG438" i="1"/>
  <c r="AH438" i="1" s="1"/>
  <c r="AJ438" i="1" s="1"/>
  <c r="AG437" i="1"/>
  <c r="AH437" i="1" s="1"/>
  <c r="AG436" i="1"/>
  <c r="AH436" i="1" s="1"/>
  <c r="AG435" i="1"/>
  <c r="AH435" i="1" s="1"/>
  <c r="AJ435" i="1" s="1"/>
  <c r="AG434" i="1"/>
  <c r="AH434" i="1" s="1"/>
  <c r="AG433" i="1"/>
  <c r="AH433" i="1" s="1"/>
  <c r="AJ433" i="1" s="1"/>
  <c r="AG432" i="1"/>
  <c r="AH432" i="1" s="1"/>
  <c r="AJ432" i="1" s="1"/>
  <c r="AG431" i="1"/>
  <c r="AH431" i="1" s="1"/>
  <c r="AJ431" i="1" s="1"/>
  <c r="AG430" i="1"/>
  <c r="AH430" i="1" s="1"/>
  <c r="AJ430" i="1" s="1"/>
  <c r="AG429" i="1"/>
  <c r="AH429" i="1" s="1"/>
  <c r="AI429" i="1" s="1"/>
  <c r="AG428" i="1"/>
  <c r="AH428" i="1" s="1"/>
  <c r="AG427" i="1"/>
  <c r="AH427" i="1" s="1"/>
  <c r="AJ427" i="1" s="1"/>
  <c r="AG426" i="1"/>
  <c r="AH426" i="1" s="1"/>
  <c r="AG425" i="1"/>
  <c r="AH425" i="1" s="1"/>
  <c r="AI425" i="1" s="1"/>
  <c r="AG424" i="1"/>
  <c r="AH424" i="1" s="1"/>
  <c r="AJ424" i="1" s="1"/>
  <c r="AG423" i="1"/>
  <c r="AH423" i="1" s="1"/>
  <c r="AJ423" i="1" s="1"/>
  <c r="AG422" i="1"/>
  <c r="AH422" i="1" s="1"/>
  <c r="AJ422" i="1" s="1"/>
  <c r="AG421" i="1"/>
  <c r="AH421" i="1" s="1"/>
  <c r="AI421" i="1" s="1"/>
  <c r="AG420" i="1"/>
  <c r="AH420" i="1" s="1"/>
  <c r="AG419" i="1"/>
  <c r="AH419" i="1" s="1"/>
  <c r="AJ419" i="1" s="1"/>
  <c r="AG418" i="1"/>
  <c r="AH418" i="1" s="1"/>
  <c r="AG417" i="1"/>
  <c r="AH417" i="1" s="1"/>
  <c r="AJ417" i="1" s="1"/>
  <c r="AG416" i="1"/>
  <c r="AH416" i="1" s="1"/>
  <c r="AJ416" i="1" s="1"/>
  <c r="AG415" i="1"/>
  <c r="AH415" i="1" s="1"/>
  <c r="AJ415" i="1" s="1"/>
  <c r="AG414" i="1"/>
  <c r="AH414" i="1" s="1"/>
  <c r="AJ414" i="1" s="1"/>
  <c r="AG413" i="1"/>
  <c r="AH413" i="1" s="1"/>
  <c r="AG412" i="1"/>
  <c r="AH412" i="1" s="1"/>
  <c r="AG411" i="1"/>
  <c r="AH411" i="1" s="1"/>
  <c r="AJ411" i="1" s="1"/>
  <c r="AG410" i="1"/>
  <c r="AH410" i="1" s="1"/>
  <c r="AG409" i="1"/>
  <c r="AH409" i="1" s="1"/>
  <c r="AI409" i="1" s="1"/>
  <c r="AG408" i="1"/>
  <c r="AH408" i="1" s="1"/>
  <c r="AJ408" i="1" s="1"/>
  <c r="AG407" i="1"/>
  <c r="AH407" i="1" s="1"/>
  <c r="AJ407" i="1" s="1"/>
  <c r="AG406" i="1"/>
  <c r="AH406" i="1" s="1"/>
  <c r="AJ406" i="1" s="1"/>
  <c r="AG405" i="1"/>
  <c r="AH405" i="1" s="1"/>
  <c r="AG404" i="1"/>
  <c r="AH404" i="1" s="1"/>
  <c r="AG403" i="1"/>
  <c r="AH403" i="1" s="1"/>
  <c r="AJ403" i="1" s="1"/>
  <c r="AG402" i="1"/>
  <c r="AH402" i="1" s="1"/>
  <c r="AG401" i="1"/>
  <c r="AH401" i="1" s="1"/>
  <c r="AJ401" i="1" s="1"/>
  <c r="AG400" i="1"/>
  <c r="AH400" i="1" s="1"/>
  <c r="AJ400" i="1" s="1"/>
  <c r="AG399" i="1"/>
  <c r="AH399" i="1" s="1"/>
  <c r="AJ399" i="1" s="1"/>
  <c r="AG398" i="1"/>
  <c r="AH398" i="1" s="1"/>
  <c r="AJ398" i="1" s="1"/>
  <c r="AG397" i="1"/>
  <c r="AH397" i="1" s="1"/>
  <c r="AI397" i="1" s="1"/>
  <c r="AG396" i="1"/>
  <c r="AH396" i="1" s="1"/>
  <c r="AG395" i="1"/>
  <c r="AH395" i="1" s="1"/>
  <c r="AJ395" i="1" s="1"/>
  <c r="AG394" i="1"/>
  <c r="AH394" i="1" s="1"/>
  <c r="AG393" i="1"/>
  <c r="AH393" i="1" s="1"/>
  <c r="AI393" i="1" s="1"/>
  <c r="AG392" i="1"/>
  <c r="AH392" i="1" s="1"/>
  <c r="AJ392" i="1" s="1"/>
  <c r="AG391" i="1"/>
  <c r="AH391" i="1" s="1"/>
  <c r="AJ391" i="1" s="1"/>
  <c r="AG390" i="1"/>
  <c r="AH390" i="1" s="1"/>
  <c r="AJ390" i="1" s="1"/>
  <c r="AG389" i="1"/>
  <c r="AH389" i="1" s="1"/>
  <c r="AI389" i="1" s="1"/>
  <c r="AG388" i="1"/>
  <c r="AH388" i="1" s="1"/>
  <c r="AJ388" i="1" s="1"/>
  <c r="AG387" i="1"/>
  <c r="AH387" i="1" s="1"/>
  <c r="AJ387" i="1" s="1"/>
  <c r="AG386" i="1"/>
  <c r="AH386" i="1" s="1"/>
  <c r="AJ386" i="1" s="1"/>
  <c r="AG385" i="1"/>
  <c r="AH385" i="1" s="1"/>
  <c r="AJ385" i="1" s="1"/>
  <c r="AG384" i="1"/>
  <c r="AH384" i="1" s="1"/>
  <c r="AJ384" i="1" s="1"/>
  <c r="AG383" i="1"/>
  <c r="AH383" i="1" s="1"/>
  <c r="AJ383" i="1" s="1"/>
  <c r="AG382" i="1"/>
  <c r="AH382" i="1" s="1"/>
  <c r="AJ382" i="1" s="1"/>
  <c r="AG381" i="1"/>
  <c r="AH381" i="1" s="1"/>
  <c r="AG380" i="1"/>
  <c r="AH380" i="1" s="1"/>
  <c r="AJ380" i="1" s="1"/>
  <c r="AG379" i="1"/>
  <c r="AH379" i="1" s="1"/>
  <c r="AJ379" i="1" s="1"/>
  <c r="AG378" i="1"/>
  <c r="AH378" i="1" s="1"/>
  <c r="AJ378" i="1" s="1"/>
  <c r="AG377" i="1"/>
  <c r="AH377" i="1" s="1"/>
  <c r="AI377" i="1" s="1"/>
  <c r="AG376" i="1"/>
  <c r="AH376" i="1" s="1"/>
  <c r="AJ376" i="1" s="1"/>
  <c r="AG375" i="1"/>
  <c r="AH375" i="1" s="1"/>
  <c r="AJ375" i="1" s="1"/>
  <c r="AG374" i="1"/>
  <c r="AH374" i="1" s="1"/>
  <c r="AJ374" i="1" s="1"/>
  <c r="AG373" i="1"/>
  <c r="AH373" i="1" s="1"/>
  <c r="AG372" i="1"/>
  <c r="AH372" i="1" s="1"/>
  <c r="AJ372" i="1" s="1"/>
  <c r="AG371" i="1"/>
  <c r="AH371" i="1" s="1"/>
  <c r="AJ371" i="1" s="1"/>
  <c r="AG370" i="1"/>
  <c r="AH370" i="1" s="1"/>
  <c r="AJ370" i="1" s="1"/>
  <c r="AG369" i="1"/>
  <c r="AH369" i="1" s="1"/>
  <c r="AJ369" i="1" s="1"/>
  <c r="AG368" i="1"/>
  <c r="AH368" i="1" s="1"/>
  <c r="AJ368" i="1" s="1"/>
  <c r="AG367" i="1"/>
  <c r="AH367" i="1" s="1"/>
  <c r="AJ367" i="1" s="1"/>
  <c r="AG366" i="1"/>
  <c r="AH366" i="1" s="1"/>
  <c r="AJ366" i="1" s="1"/>
  <c r="AG365" i="1"/>
  <c r="AH365" i="1" s="1"/>
  <c r="AI365" i="1" s="1"/>
  <c r="AG364" i="1"/>
  <c r="AH364" i="1" s="1"/>
  <c r="AJ364" i="1" s="1"/>
  <c r="AG363" i="1"/>
  <c r="AH363" i="1" s="1"/>
  <c r="AJ363" i="1" s="1"/>
  <c r="AG362" i="1"/>
  <c r="AH362" i="1" s="1"/>
  <c r="AJ362" i="1" s="1"/>
  <c r="AG361" i="1"/>
  <c r="AH361" i="1" s="1"/>
  <c r="AI361" i="1" s="1"/>
  <c r="AG360" i="1"/>
  <c r="AH360" i="1" s="1"/>
  <c r="AJ360" i="1" s="1"/>
  <c r="AG359" i="1"/>
  <c r="AH359" i="1" s="1"/>
  <c r="AJ359" i="1" s="1"/>
  <c r="AG358" i="1"/>
  <c r="AH358" i="1" s="1"/>
  <c r="AJ358" i="1" s="1"/>
  <c r="AG357" i="1"/>
  <c r="AH357" i="1" s="1"/>
  <c r="AI357" i="1" s="1"/>
  <c r="AG356" i="1"/>
  <c r="AH356" i="1" s="1"/>
  <c r="AJ356" i="1" s="1"/>
  <c r="AG355" i="1"/>
  <c r="AH355" i="1" s="1"/>
  <c r="AJ355" i="1" s="1"/>
  <c r="AG354" i="1"/>
  <c r="AH354" i="1" s="1"/>
  <c r="AJ354" i="1" s="1"/>
  <c r="AG353" i="1"/>
  <c r="AH353" i="1" s="1"/>
  <c r="AJ353" i="1" s="1"/>
  <c r="AG352" i="1"/>
  <c r="AH352" i="1" s="1"/>
  <c r="AJ352" i="1" s="1"/>
  <c r="AG351" i="1"/>
  <c r="AH351" i="1" s="1"/>
  <c r="AJ351" i="1" s="1"/>
  <c r="AG350" i="1"/>
  <c r="AH350" i="1" s="1"/>
  <c r="AJ350" i="1" s="1"/>
  <c r="AG349" i="1"/>
  <c r="AH349" i="1" s="1"/>
  <c r="AG348" i="1"/>
  <c r="AH348" i="1" s="1"/>
  <c r="AJ348" i="1" s="1"/>
  <c r="AG347" i="1"/>
  <c r="AH347" i="1" s="1"/>
  <c r="AJ347" i="1" s="1"/>
  <c r="AG346" i="1"/>
  <c r="AH346" i="1" s="1"/>
  <c r="AJ346" i="1" s="1"/>
  <c r="AG345" i="1"/>
  <c r="AH345" i="1" s="1"/>
  <c r="AI345" i="1" s="1"/>
  <c r="AG344" i="1"/>
  <c r="AH344" i="1" s="1"/>
  <c r="AJ344" i="1" s="1"/>
  <c r="AG343" i="1"/>
  <c r="AH343" i="1" s="1"/>
  <c r="AG342" i="1"/>
  <c r="AH342" i="1" s="1"/>
  <c r="AJ342" i="1" s="1"/>
  <c r="AG341" i="1"/>
  <c r="AG340" i="1"/>
  <c r="AH340" i="1" s="1"/>
  <c r="AJ340" i="1" s="1"/>
  <c r="AG339" i="1"/>
  <c r="AH339" i="1" s="1"/>
  <c r="AJ339" i="1" s="1"/>
  <c r="AG338" i="1"/>
  <c r="AH338" i="1" s="1"/>
  <c r="AJ338" i="1" s="1"/>
  <c r="AG337" i="1"/>
  <c r="AH337" i="1" s="1"/>
  <c r="AJ337" i="1" s="1"/>
  <c r="AG336" i="1"/>
  <c r="AH336" i="1" s="1"/>
  <c r="AJ336" i="1" s="1"/>
  <c r="AG335" i="1"/>
  <c r="AH335" i="1" s="1"/>
  <c r="AJ335" i="1" s="1"/>
  <c r="AG334" i="1"/>
  <c r="AH334" i="1" s="1"/>
  <c r="AI334" i="1" s="1"/>
  <c r="AG333" i="1"/>
  <c r="AH333" i="1" s="1"/>
  <c r="AJ333" i="1" s="1"/>
  <c r="AG332" i="1"/>
  <c r="AH332" i="1" s="1"/>
  <c r="AJ332" i="1" s="1"/>
  <c r="AG331" i="1"/>
  <c r="AH331" i="1" s="1"/>
  <c r="AJ331" i="1" s="1"/>
  <c r="AG330" i="1"/>
  <c r="AH330" i="1" s="1"/>
  <c r="AI330" i="1" s="1"/>
  <c r="AG329" i="1"/>
  <c r="AH329" i="1" s="1"/>
  <c r="AJ329" i="1" s="1"/>
  <c r="AG328" i="1"/>
  <c r="AH328" i="1" s="1"/>
  <c r="AJ328" i="1" s="1"/>
  <c r="AG327" i="1"/>
  <c r="AH327" i="1" s="1"/>
  <c r="AJ327" i="1" s="1"/>
  <c r="AG326" i="1"/>
  <c r="AH326" i="1" s="1"/>
  <c r="AJ326" i="1" s="1"/>
  <c r="AG325" i="1"/>
  <c r="AH325" i="1" s="1"/>
  <c r="AJ325" i="1" s="1"/>
  <c r="AG324" i="1"/>
  <c r="AH324" i="1" s="1"/>
  <c r="AG323" i="1"/>
  <c r="AH323" i="1" s="1"/>
  <c r="AJ323" i="1" s="1"/>
  <c r="AG322" i="1"/>
  <c r="AH322" i="1" s="1"/>
  <c r="AJ322" i="1" s="1"/>
  <c r="AG321" i="1"/>
  <c r="AH321" i="1" s="1"/>
  <c r="AJ321" i="1" s="1"/>
  <c r="AG320" i="1"/>
  <c r="AH320" i="1" s="1"/>
  <c r="AI320" i="1" s="1"/>
  <c r="AG319" i="1"/>
  <c r="AH319" i="1" s="1"/>
  <c r="AJ319" i="1" s="1"/>
  <c r="AG318" i="1"/>
  <c r="AH318" i="1" s="1"/>
  <c r="AJ318" i="1" s="1"/>
  <c r="AG317" i="1"/>
  <c r="AG316" i="1"/>
  <c r="AH316" i="1" s="1"/>
  <c r="AG315" i="1"/>
  <c r="AH315" i="1" s="1"/>
  <c r="AJ315" i="1" s="1"/>
  <c r="AG314" i="1"/>
  <c r="AH314" i="1" s="1"/>
  <c r="AJ314" i="1" s="1"/>
  <c r="AG313" i="1"/>
  <c r="AH313" i="1" s="1"/>
  <c r="AJ313" i="1" s="1"/>
  <c r="AG312" i="1"/>
  <c r="AH312" i="1" s="1"/>
  <c r="AJ312" i="1" s="1"/>
  <c r="AG311" i="1"/>
  <c r="AH311" i="1" s="1"/>
  <c r="AJ311" i="1" s="1"/>
  <c r="AG310" i="1"/>
  <c r="AG309" i="1"/>
  <c r="AG308" i="1"/>
  <c r="AH308" i="1" s="1"/>
  <c r="AI308" i="1" s="1"/>
  <c r="AG307" i="1"/>
  <c r="AH307" i="1" s="1"/>
  <c r="AJ307" i="1" s="1"/>
  <c r="AG306" i="1"/>
  <c r="AH306" i="1" s="1"/>
  <c r="AJ306" i="1" s="1"/>
  <c r="AG305" i="1"/>
  <c r="AH305" i="1" s="1"/>
  <c r="AJ305" i="1" s="1"/>
  <c r="AG304" i="1"/>
  <c r="AH304" i="1" s="1"/>
  <c r="AI304" i="1" s="1"/>
  <c r="AG303" i="1"/>
  <c r="AH303" i="1" s="1"/>
  <c r="AJ303" i="1" s="1"/>
  <c r="AG302" i="1"/>
  <c r="AH302" i="1" s="1"/>
  <c r="AJ302" i="1" s="1"/>
  <c r="AG301" i="1"/>
  <c r="AH301" i="1" s="1"/>
  <c r="AJ301" i="1" s="1"/>
  <c r="AG300" i="1"/>
  <c r="AH300" i="1" s="1"/>
  <c r="AI300" i="1" s="1"/>
  <c r="AG299" i="1"/>
  <c r="AH299" i="1" s="1"/>
  <c r="AJ299" i="1" s="1"/>
  <c r="AG298" i="1"/>
  <c r="AH298" i="1" s="1"/>
  <c r="AJ298" i="1" s="1"/>
  <c r="AG297" i="1"/>
  <c r="AH297" i="1" s="1"/>
  <c r="AJ297" i="1" s="1"/>
  <c r="AG296" i="1"/>
  <c r="AH296" i="1" s="1"/>
  <c r="AJ296" i="1" s="1"/>
  <c r="AG295" i="1"/>
  <c r="AH295" i="1" s="1"/>
  <c r="AJ295" i="1" s="1"/>
  <c r="AG294" i="1"/>
  <c r="AH294" i="1" s="1"/>
  <c r="AJ294" i="1" s="1"/>
  <c r="AG293" i="1"/>
  <c r="AH293" i="1" s="1"/>
  <c r="AJ293" i="1" s="1"/>
  <c r="AG292" i="1"/>
  <c r="AH292" i="1" s="1"/>
  <c r="AG291" i="1"/>
  <c r="AH291" i="1" s="1"/>
  <c r="AJ291" i="1" s="1"/>
  <c r="AG290" i="1"/>
  <c r="AH290" i="1" s="1"/>
  <c r="AJ290" i="1" s="1"/>
  <c r="AG289" i="1"/>
  <c r="AH289" i="1" s="1"/>
  <c r="AJ289" i="1" s="1"/>
  <c r="AG288" i="1"/>
  <c r="AG287" i="1"/>
  <c r="AH287" i="1" s="1"/>
  <c r="AJ287" i="1" s="1"/>
  <c r="AG286" i="1"/>
  <c r="AH286" i="1" s="1"/>
  <c r="AJ286" i="1" s="1"/>
  <c r="AG285" i="1"/>
  <c r="AH285" i="1" s="1"/>
  <c r="AJ285" i="1" s="1"/>
  <c r="AG284" i="1"/>
  <c r="AH284" i="1" s="1"/>
  <c r="AJ284" i="1" s="1"/>
  <c r="AG283" i="1"/>
  <c r="AH283" i="1" s="1"/>
  <c r="AJ283" i="1" s="1"/>
  <c r="AG282" i="1"/>
  <c r="AH282" i="1" s="1"/>
  <c r="AJ282" i="1" s="1"/>
  <c r="AG281" i="1"/>
  <c r="AH281" i="1" s="1"/>
  <c r="AI281" i="1" s="1"/>
  <c r="AG280" i="1"/>
  <c r="AH280" i="1" s="1"/>
  <c r="AJ280" i="1" s="1"/>
  <c r="AG279" i="1"/>
  <c r="AH279" i="1" s="1"/>
  <c r="AJ279" i="1" s="1"/>
  <c r="AG278" i="1"/>
  <c r="AH278" i="1" s="1"/>
  <c r="AJ278" i="1" s="1"/>
  <c r="AG277" i="1"/>
  <c r="AH277" i="1" s="1"/>
  <c r="AI277" i="1" s="1"/>
  <c r="AG276" i="1"/>
  <c r="AH276" i="1" s="1"/>
  <c r="AJ276" i="1" s="1"/>
  <c r="AG275" i="1"/>
  <c r="AH275" i="1" s="1"/>
  <c r="AJ275" i="1" s="1"/>
  <c r="AG274" i="1"/>
  <c r="AH274" i="1" s="1"/>
  <c r="AI274" i="1" s="1"/>
  <c r="AG273" i="1"/>
  <c r="AH273" i="1" s="1"/>
  <c r="AJ273" i="1" s="1"/>
  <c r="AG272" i="1"/>
  <c r="AH272" i="1" s="1"/>
  <c r="AJ272" i="1" s="1"/>
  <c r="AG271" i="1"/>
  <c r="AH271" i="1" s="1"/>
  <c r="AJ271" i="1" s="1"/>
  <c r="AG270" i="1"/>
  <c r="AH270" i="1" s="1"/>
  <c r="AJ270" i="1" s="1"/>
  <c r="AG269" i="1"/>
  <c r="AH269" i="1" s="1"/>
  <c r="AJ269" i="1" s="1"/>
  <c r="AG268" i="1"/>
  <c r="AH268" i="1" s="1"/>
  <c r="AJ268" i="1" s="1"/>
  <c r="AG267" i="1"/>
  <c r="AH267" i="1" s="1"/>
  <c r="AJ267" i="1" s="1"/>
  <c r="AG266" i="1"/>
  <c r="AH266" i="1" s="1"/>
  <c r="AG265" i="1"/>
  <c r="AH265" i="1" s="1"/>
  <c r="AJ265" i="1" s="1"/>
  <c r="AG264" i="1"/>
  <c r="AH264" i="1" s="1"/>
  <c r="AJ264" i="1" s="1"/>
  <c r="AG263" i="1"/>
  <c r="AH263" i="1" s="1"/>
  <c r="AJ263" i="1" s="1"/>
  <c r="AG262" i="1"/>
  <c r="AH262" i="1" s="1"/>
  <c r="AI262" i="1" s="1"/>
  <c r="AG261" i="1"/>
  <c r="AH261" i="1" s="1"/>
  <c r="AJ261" i="1" s="1"/>
  <c r="AG260" i="1"/>
  <c r="AH260" i="1" s="1"/>
  <c r="AJ260" i="1" s="1"/>
  <c r="AG259" i="1"/>
  <c r="AH259" i="1" s="1"/>
  <c r="AJ259" i="1" s="1"/>
  <c r="AG258" i="1"/>
  <c r="AH258" i="1" s="1"/>
  <c r="AG257" i="1"/>
  <c r="AH257" i="1" s="1"/>
  <c r="AJ257" i="1" s="1"/>
  <c r="AG256" i="1"/>
  <c r="AH256" i="1" s="1"/>
  <c r="AJ256" i="1" s="1"/>
  <c r="AG255" i="1"/>
  <c r="AH255" i="1" s="1"/>
  <c r="AJ255" i="1" s="1"/>
  <c r="AG254" i="1"/>
  <c r="AH254" i="1" s="1"/>
  <c r="AJ254" i="1" s="1"/>
  <c r="AG253" i="1"/>
  <c r="AH253" i="1" s="1"/>
  <c r="AJ253" i="1" s="1"/>
  <c r="AG252" i="1"/>
  <c r="AH252" i="1" s="1"/>
  <c r="AJ252" i="1" s="1"/>
  <c r="AG251" i="1"/>
  <c r="AH251" i="1" s="1"/>
  <c r="AG250" i="1"/>
  <c r="AH250" i="1" s="1"/>
  <c r="AJ250" i="1" s="1"/>
  <c r="AG249" i="1"/>
  <c r="AH249" i="1" s="1"/>
  <c r="AJ249" i="1" s="1"/>
  <c r="AG248" i="1"/>
  <c r="AH248" i="1" s="1"/>
  <c r="AJ248" i="1" s="1"/>
  <c r="AG247" i="1"/>
  <c r="AH247" i="1" s="1"/>
  <c r="AI247" i="1" s="1"/>
  <c r="AG246" i="1"/>
  <c r="AH246" i="1" s="1"/>
  <c r="AJ246" i="1" s="1"/>
  <c r="AG245" i="1"/>
  <c r="AH245" i="1" s="1"/>
  <c r="AJ245" i="1" s="1"/>
  <c r="AG244" i="1"/>
  <c r="AH244" i="1" s="1"/>
  <c r="AJ244" i="1" s="1"/>
  <c r="AG243" i="1"/>
  <c r="AH243" i="1" s="1"/>
  <c r="AI243" i="1" s="1"/>
  <c r="AG242" i="1"/>
  <c r="AH242" i="1" s="1"/>
  <c r="AJ242" i="1" s="1"/>
  <c r="AG241" i="1"/>
  <c r="AH241" i="1" s="1"/>
  <c r="AJ241" i="1" s="1"/>
  <c r="AG240" i="1"/>
  <c r="AH240" i="1" s="1"/>
  <c r="AJ240" i="1" s="1"/>
  <c r="AG239" i="1"/>
  <c r="AH239" i="1" s="1"/>
  <c r="AJ239" i="1" s="1"/>
  <c r="AG238" i="1"/>
  <c r="AH238" i="1" s="1"/>
  <c r="AJ238" i="1" s="1"/>
  <c r="AG237" i="1"/>
  <c r="AH237" i="1" s="1"/>
  <c r="AJ237" i="1" s="1"/>
  <c r="AG236" i="1"/>
  <c r="AH236" i="1" s="1"/>
  <c r="AJ236" i="1" s="1"/>
  <c r="AG235" i="1"/>
  <c r="AH235" i="1" s="1"/>
  <c r="AG234" i="1"/>
  <c r="AH234" i="1" s="1"/>
  <c r="AJ234" i="1" s="1"/>
  <c r="AG233" i="1"/>
  <c r="AH233" i="1" s="1"/>
  <c r="AJ233" i="1" s="1"/>
  <c r="AG232" i="1"/>
  <c r="AH232" i="1" s="1"/>
  <c r="AJ232" i="1" s="1"/>
  <c r="AG231" i="1"/>
  <c r="AH231" i="1" s="1"/>
  <c r="AI231" i="1" s="1"/>
  <c r="AG230" i="1"/>
  <c r="AH230" i="1" s="1"/>
  <c r="AJ230" i="1" s="1"/>
  <c r="AG229" i="1"/>
  <c r="AH229" i="1" s="1"/>
  <c r="AJ229" i="1" s="1"/>
  <c r="AG228" i="1"/>
  <c r="AH228" i="1" s="1"/>
  <c r="AJ228" i="1" s="1"/>
  <c r="AG227" i="1"/>
  <c r="AH227" i="1" s="1"/>
  <c r="AG226" i="1"/>
  <c r="AH226" i="1" s="1"/>
  <c r="AJ226" i="1" s="1"/>
  <c r="AG225" i="1"/>
  <c r="AH225" i="1" s="1"/>
  <c r="AJ225" i="1" s="1"/>
  <c r="AG224" i="1"/>
  <c r="AH224" i="1" s="1"/>
  <c r="AJ224" i="1" s="1"/>
  <c r="AG223" i="1"/>
  <c r="AH223" i="1" s="1"/>
  <c r="AJ223" i="1" s="1"/>
  <c r="AG222" i="1"/>
  <c r="AH222" i="1" s="1"/>
  <c r="AJ222" i="1" s="1"/>
  <c r="AG221" i="1"/>
  <c r="AH221" i="1" s="1"/>
  <c r="AJ221" i="1" s="1"/>
  <c r="AG220" i="1"/>
  <c r="AH220" i="1" s="1"/>
  <c r="AJ220" i="1" s="1"/>
  <c r="AG219" i="1"/>
  <c r="AH219" i="1" s="1"/>
  <c r="AI219" i="1" s="1"/>
  <c r="AG218" i="1"/>
  <c r="AH218" i="1" s="1"/>
  <c r="AJ218" i="1" s="1"/>
  <c r="AG217" i="1"/>
  <c r="AH217" i="1" s="1"/>
  <c r="AJ217" i="1" s="1"/>
  <c r="AG216" i="1"/>
  <c r="AH216" i="1" s="1"/>
  <c r="AJ216" i="1" s="1"/>
  <c r="AG215" i="1"/>
  <c r="AH215" i="1" s="1"/>
  <c r="AI215" i="1" s="1"/>
  <c r="AG214" i="1"/>
  <c r="AH214" i="1" s="1"/>
  <c r="AJ214" i="1" s="1"/>
  <c r="AG213" i="1"/>
  <c r="AH213" i="1" s="1"/>
  <c r="AJ213" i="1" s="1"/>
  <c r="AG212" i="1"/>
  <c r="AH212" i="1" s="1"/>
  <c r="AJ212" i="1" s="1"/>
  <c r="AG211" i="1"/>
  <c r="AH211" i="1" s="1"/>
  <c r="AG210" i="1"/>
  <c r="AH210" i="1" s="1"/>
  <c r="AJ210" i="1" s="1"/>
  <c r="AG209" i="1"/>
  <c r="AH209" i="1" s="1"/>
  <c r="AJ209" i="1" s="1"/>
  <c r="AG208" i="1"/>
  <c r="AH208" i="1" s="1"/>
  <c r="AJ208" i="1" s="1"/>
  <c r="AG207" i="1"/>
  <c r="AH207" i="1" s="1"/>
  <c r="AJ207" i="1" s="1"/>
  <c r="AG206" i="1"/>
  <c r="AH206" i="1" s="1"/>
  <c r="AJ206" i="1" s="1"/>
  <c r="AG205" i="1"/>
  <c r="AH205" i="1" s="1"/>
  <c r="AJ205" i="1" s="1"/>
  <c r="AG204" i="1"/>
  <c r="AH204" i="1" s="1"/>
  <c r="AI204" i="1" s="1"/>
  <c r="AG203" i="1"/>
  <c r="AH203" i="1" s="1"/>
  <c r="AJ203" i="1" s="1"/>
  <c r="AG202" i="1"/>
  <c r="AH202" i="1" s="1"/>
  <c r="AJ202" i="1" s="1"/>
  <c r="AG201" i="1"/>
  <c r="AH201" i="1" s="1"/>
  <c r="AJ201" i="1" s="1"/>
  <c r="AG200" i="1"/>
  <c r="AH200" i="1" s="1"/>
  <c r="AG199" i="1"/>
  <c r="AH199" i="1" s="1"/>
  <c r="AJ199" i="1" s="1"/>
  <c r="AG198" i="1"/>
  <c r="AH198" i="1" s="1"/>
  <c r="AJ198" i="1" s="1"/>
  <c r="AG197" i="1"/>
  <c r="AH197" i="1" s="1"/>
  <c r="AJ197" i="1" s="1"/>
  <c r="AG196" i="1"/>
  <c r="AH196" i="1" s="1"/>
  <c r="AJ196" i="1" s="1"/>
  <c r="AG195" i="1"/>
  <c r="AH195" i="1" s="1"/>
  <c r="AJ195" i="1" s="1"/>
  <c r="AG194" i="1"/>
  <c r="AH194" i="1" s="1"/>
  <c r="AJ194" i="1" s="1"/>
  <c r="AG193" i="1"/>
  <c r="AH193" i="1" s="1"/>
  <c r="AJ193" i="1" s="1"/>
  <c r="AG192" i="1"/>
  <c r="AH192" i="1" s="1"/>
  <c r="AG191" i="1"/>
  <c r="AH191" i="1" s="1"/>
  <c r="AJ191" i="1" s="1"/>
  <c r="AG190" i="1"/>
  <c r="AH190" i="1" s="1"/>
  <c r="AJ190" i="1" s="1"/>
  <c r="AG189" i="1"/>
  <c r="AH189" i="1" s="1"/>
  <c r="AJ189" i="1" s="1"/>
  <c r="AG188" i="1"/>
  <c r="AH188" i="1" s="1"/>
  <c r="AI188" i="1" s="1"/>
  <c r="AG187" i="1"/>
  <c r="AH187" i="1" s="1"/>
  <c r="AJ187" i="1" s="1"/>
  <c r="AG186" i="1"/>
  <c r="AH186" i="1" s="1"/>
  <c r="AJ186" i="1" s="1"/>
  <c r="AG185" i="1"/>
  <c r="AH185" i="1" s="1"/>
  <c r="AJ185" i="1" s="1"/>
  <c r="AG184" i="1"/>
  <c r="AH184" i="1" s="1"/>
  <c r="AI184" i="1" s="1"/>
  <c r="AG183" i="1"/>
  <c r="AH183" i="1" s="1"/>
  <c r="AJ183" i="1" s="1"/>
  <c r="AG182" i="1"/>
  <c r="AH182" i="1" s="1"/>
  <c r="AJ182" i="1" s="1"/>
  <c r="AG181" i="1"/>
  <c r="AH181" i="1" s="1"/>
  <c r="AJ181" i="1" s="1"/>
  <c r="AG180" i="1"/>
  <c r="AH180" i="1" s="1"/>
  <c r="AJ180" i="1" s="1"/>
  <c r="AG179" i="1"/>
  <c r="AH179" i="1" s="1"/>
  <c r="AJ179" i="1" s="1"/>
  <c r="AG178" i="1"/>
  <c r="AH178" i="1" s="1"/>
  <c r="AJ178" i="1" s="1"/>
  <c r="AG177" i="1"/>
  <c r="AH177" i="1" s="1"/>
  <c r="AJ177" i="1" s="1"/>
  <c r="AG176" i="1"/>
  <c r="AH176" i="1" s="1"/>
  <c r="AG175" i="1"/>
  <c r="AH175" i="1" s="1"/>
  <c r="AJ175" i="1" s="1"/>
  <c r="AG174" i="1"/>
  <c r="AH174" i="1" s="1"/>
  <c r="AJ174" i="1" s="1"/>
  <c r="AG173" i="1"/>
  <c r="AH173" i="1" s="1"/>
  <c r="AJ173" i="1" s="1"/>
  <c r="AG172" i="1"/>
  <c r="AH172" i="1" s="1"/>
  <c r="AI172" i="1" s="1"/>
  <c r="AG171" i="1"/>
  <c r="AH171" i="1" s="1"/>
  <c r="AJ171" i="1" s="1"/>
  <c r="AG170" i="1"/>
  <c r="AH170" i="1" s="1"/>
  <c r="AJ170" i="1" s="1"/>
  <c r="AG169" i="1"/>
  <c r="AH169" i="1" s="1"/>
  <c r="AJ169" i="1" s="1"/>
  <c r="AG168" i="1"/>
  <c r="AH168" i="1" s="1"/>
  <c r="AG167" i="1"/>
  <c r="AH167" i="1" s="1"/>
  <c r="AJ167" i="1" s="1"/>
  <c r="AG166" i="1"/>
  <c r="AH166" i="1" s="1"/>
  <c r="AJ166" i="1" s="1"/>
  <c r="AG165" i="1"/>
  <c r="AH165" i="1" s="1"/>
  <c r="AJ165" i="1" s="1"/>
  <c r="AG164" i="1"/>
  <c r="AH164" i="1" s="1"/>
  <c r="AJ164" i="1" s="1"/>
  <c r="AG163" i="1"/>
  <c r="AH163" i="1" s="1"/>
  <c r="AJ163" i="1" s="1"/>
  <c r="AG162" i="1"/>
  <c r="AH162" i="1" s="1"/>
  <c r="AJ162" i="1" s="1"/>
  <c r="AG161" i="1"/>
  <c r="AH161" i="1" s="1"/>
  <c r="AJ161" i="1" s="1"/>
  <c r="AG160" i="1"/>
  <c r="AH160" i="1" s="1"/>
  <c r="AG159" i="1"/>
  <c r="AH159" i="1" s="1"/>
  <c r="AG158" i="1"/>
  <c r="AH158" i="1" s="1"/>
  <c r="AJ158" i="1" s="1"/>
  <c r="AG157" i="1"/>
  <c r="AH157" i="1" s="1"/>
  <c r="AJ157" i="1" s="1"/>
  <c r="AG156" i="1"/>
  <c r="AH156" i="1" s="1"/>
  <c r="AI156" i="1" s="1"/>
  <c r="AG155" i="1"/>
  <c r="AH155" i="1" s="1"/>
  <c r="AG154" i="1"/>
  <c r="AH154" i="1" s="1"/>
  <c r="AJ154" i="1" s="1"/>
  <c r="AG153" i="1"/>
  <c r="AH153" i="1" s="1"/>
  <c r="AJ153" i="1" s="1"/>
  <c r="AG152" i="1"/>
  <c r="AH152" i="1" s="1"/>
  <c r="AI152" i="1" s="1"/>
  <c r="AG151" i="1"/>
  <c r="AH151" i="1" s="1"/>
  <c r="AG150" i="1"/>
  <c r="AH150" i="1" s="1"/>
  <c r="AJ150" i="1" s="1"/>
  <c r="AG149" i="1"/>
  <c r="AH149" i="1" s="1"/>
  <c r="AJ149" i="1" s="1"/>
  <c r="AG148" i="1"/>
  <c r="AH148" i="1" s="1"/>
  <c r="AJ148" i="1" s="1"/>
  <c r="AG147" i="1"/>
  <c r="AH147" i="1" s="1"/>
  <c r="AG146" i="1"/>
  <c r="AH146" i="1" s="1"/>
  <c r="AJ146" i="1" s="1"/>
  <c r="AG145" i="1"/>
  <c r="AH145" i="1" s="1"/>
  <c r="AJ145" i="1" s="1"/>
  <c r="AG144" i="1"/>
  <c r="AH144" i="1" s="1"/>
  <c r="AG143" i="1"/>
  <c r="AH143" i="1" s="1"/>
  <c r="AG142" i="1"/>
  <c r="AH142" i="1" s="1"/>
  <c r="AJ142" i="1" s="1"/>
  <c r="AG141" i="1"/>
  <c r="AH141" i="1" s="1"/>
  <c r="AJ141" i="1" s="1"/>
  <c r="AG140" i="1"/>
  <c r="AH140" i="1" s="1"/>
  <c r="AI140" i="1" s="1"/>
  <c r="AG139" i="1"/>
  <c r="AH139" i="1" s="1"/>
  <c r="AG138" i="1"/>
  <c r="AH138" i="1" s="1"/>
  <c r="AJ138" i="1" s="1"/>
  <c r="AG137" i="1"/>
  <c r="AH137" i="1" s="1"/>
  <c r="AJ137" i="1" s="1"/>
  <c r="AG136" i="1"/>
  <c r="AH136" i="1" s="1"/>
  <c r="AG135" i="1"/>
  <c r="AH135" i="1" s="1"/>
  <c r="AG134" i="1"/>
  <c r="AH134" i="1" s="1"/>
  <c r="AJ134" i="1" s="1"/>
  <c r="AG133" i="1"/>
  <c r="AH133" i="1" s="1"/>
  <c r="AJ133" i="1" s="1"/>
  <c r="AG132" i="1"/>
  <c r="AH132" i="1" s="1"/>
  <c r="AJ132" i="1" s="1"/>
  <c r="AG131" i="1"/>
  <c r="AH131" i="1" s="1"/>
  <c r="AG130" i="1"/>
  <c r="AH130" i="1" s="1"/>
  <c r="AJ130" i="1" s="1"/>
  <c r="AG129" i="1"/>
  <c r="AH129" i="1" s="1"/>
  <c r="AJ129" i="1" s="1"/>
  <c r="AG128" i="1"/>
  <c r="AH128" i="1" s="1"/>
  <c r="AI128" i="1" s="1"/>
  <c r="AG127" i="1"/>
  <c r="AH127" i="1" s="1"/>
  <c r="AG126" i="1"/>
  <c r="AH126" i="1" s="1"/>
  <c r="AJ126" i="1" s="1"/>
  <c r="AG125" i="1"/>
  <c r="AH125" i="1" s="1"/>
  <c r="AJ125" i="1" s="1"/>
  <c r="AG124" i="1"/>
  <c r="AH124" i="1" s="1"/>
  <c r="AI124" i="1" s="1"/>
  <c r="AG123" i="1"/>
  <c r="AH123" i="1" s="1"/>
  <c r="AG122" i="1"/>
  <c r="AH122" i="1" s="1"/>
  <c r="AJ122" i="1" s="1"/>
  <c r="AG121" i="1"/>
  <c r="AH121" i="1" s="1"/>
  <c r="AJ121" i="1" s="1"/>
  <c r="AG120" i="1"/>
  <c r="AH120" i="1" s="1"/>
  <c r="AI120" i="1" s="1"/>
  <c r="AG119" i="1"/>
  <c r="AH119" i="1" s="1"/>
  <c r="AG118" i="1"/>
  <c r="AH118" i="1" s="1"/>
  <c r="AJ118" i="1" s="1"/>
  <c r="AG117" i="1"/>
  <c r="AH117" i="1" s="1"/>
  <c r="AJ117" i="1" s="1"/>
  <c r="AG116" i="1"/>
  <c r="AH116" i="1" s="1"/>
  <c r="AJ116" i="1" s="1"/>
  <c r="AG115" i="1"/>
  <c r="AH115" i="1" s="1"/>
  <c r="AG114" i="1"/>
  <c r="AH114" i="1" s="1"/>
  <c r="AJ114" i="1" s="1"/>
  <c r="AG113" i="1"/>
  <c r="AH113" i="1" s="1"/>
  <c r="AJ113" i="1" s="1"/>
  <c r="AG112" i="1"/>
  <c r="AH112" i="1" s="1"/>
  <c r="AG111" i="1"/>
  <c r="AH111" i="1" s="1"/>
  <c r="AG110" i="1"/>
  <c r="AH110" i="1" s="1"/>
  <c r="AJ110" i="1" s="1"/>
  <c r="AG109" i="1"/>
  <c r="AH109" i="1" s="1"/>
  <c r="AJ109" i="1" s="1"/>
  <c r="AG108" i="1"/>
  <c r="AH108" i="1" s="1"/>
  <c r="AI108" i="1" s="1"/>
  <c r="AG107" i="1"/>
  <c r="AH107" i="1" s="1"/>
  <c r="AG106" i="1"/>
  <c r="AH106" i="1" s="1"/>
  <c r="AJ106" i="1" s="1"/>
  <c r="AG105" i="1"/>
  <c r="AH105" i="1" s="1"/>
  <c r="AJ105" i="1" s="1"/>
  <c r="AG104" i="1"/>
  <c r="AH104" i="1" s="1"/>
  <c r="AG103" i="1"/>
  <c r="AH103" i="1" s="1"/>
  <c r="AG102" i="1"/>
  <c r="AH102" i="1" s="1"/>
  <c r="AJ102" i="1" s="1"/>
  <c r="AG101" i="1"/>
  <c r="AH101" i="1" s="1"/>
  <c r="AG100" i="1"/>
  <c r="AH100" i="1" s="1"/>
  <c r="AJ100" i="1" s="1"/>
  <c r="AG99" i="1"/>
  <c r="AH99" i="1" s="1"/>
  <c r="AJ99" i="1" s="1"/>
  <c r="AG98" i="1"/>
  <c r="AH98" i="1" s="1"/>
  <c r="AG97" i="1"/>
  <c r="AH97" i="1" s="1"/>
  <c r="AG96" i="1"/>
  <c r="AH96" i="1" s="1"/>
  <c r="AJ96" i="1" s="1"/>
  <c r="AG95" i="1"/>
  <c r="AH95" i="1" s="1"/>
  <c r="AJ95" i="1" s="1"/>
  <c r="AG94" i="1"/>
  <c r="AH94" i="1" s="1"/>
  <c r="AI94" i="1" s="1"/>
  <c r="AG93" i="1"/>
  <c r="AH93" i="1" s="1"/>
  <c r="AG92" i="1"/>
  <c r="AH92" i="1" s="1"/>
  <c r="AJ92" i="1" s="1"/>
  <c r="AG91" i="1"/>
  <c r="AH91" i="1" s="1"/>
  <c r="AJ91" i="1" s="1"/>
  <c r="AG90" i="1"/>
  <c r="AH90" i="1" s="1"/>
  <c r="AI90" i="1" s="1"/>
  <c r="AG89" i="1"/>
  <c r="AH89" i="1" s="1"/>
  <c r="AG88" i="1"/>
  <c r="AH88" i="1" s="1"/>
  <c r="AJ88" i="1" s="1"/>
  <c r="AG87" i="1"/>
  <c r="AH87" i="1" s="1"/>
  <c r="AJ87" i="1" s="1"/>
  <c r="AG86" i="1"/>
  <c r="AH86" i="1" s="1"/>
  <c r="AJ86" i="1" s="1"/>
  <c r="AG85" i="1"/>
  <c r="AH85" i="1" s="1"/>
  <c r="AG84" i="1"/>
  <c r="AH84" i="1" s="1"/>
  <c r="AJ84" i="1" s="1"/>
  <c r="AG83" i="1"/>
  <c r="AH83" i="1" s="1"/>
  <c r="AJ83" i="1" s="1"/>
  <c r="AG82" i="1"/>
  <c r="AH82" i="1" s="1"/>
  <c r="AG81" i="1"/>
  <c r="AH81" i="1" s="1"/>
  <c r="AG80" i="1"/>
  <c r="AH80" i="1" s="1"/>
  <c r="AJ80" i="1" s="1"/>
  <c r="AG79" i="1"/>
  <c r="AH79" i="1" s="1"/>
  <c r="AJ79" i="1" s="1"/>
  <c r="AG78" i="1"/>
  <c r="AH78" i="1" s="1"/>
  <c r="AG77" i="1"/>
  <c r="AH77" i="1" s="1"/>
  <c r="AJ77" i="1" s="1"/>
  <c r="AG76" i="1"/>
  <c r="AH76" i="1" s="1"/>
  <c r="AJ76" i="1" s="1"/>
  <c r="AG75" i="1"/>
  <c r="AH75" i="1" s="1"/>
  <c r="AG74" i="1"/>
  <c r="AH74" i="1" s="1"/>
  <c r="AG73" i="1"/>
  <c r="AH73" i="1" s="1"/>
  <c r="AJ73" i="1" s="1"/>
  <c r="AG72" i="1"/>
  <c r="AH72" i="1" s="1"/>
  <c r="AJ72" i="1" s="1"/>
  <c r="AG71" i="1"/>
  <c r="AH71" i="1" s="1"/>
  <c r="AJ71" i="1" s="1"/>
  <c r="AG70" i="1"/>
  <c r="AH70" i="1" s="1"/>
  <c r="AG69" i="1"/>
  <c r="AH69" i="1" s="1"/>
  <c r="AJ69" i="1" s="1"/>
  <c r="AG68" i="1"/>
  <c r="AH68" i="1" s="1"/>
  <c r="AJ68" i="1" s="1"/>
  <c r="AG67" i="1"/>
  <c r="AH67" i="1" s="1"/>
  <c r="AG66" i="1"/>
  <c r="AH66" i="1" s="1"/>
  <c r="AG65" i="1"/>
  <c r="AH65" i="1" s="1"/>
  <c r="AJ65" i="1" s="1"/>
  <c r="AG64" i="1"/>
  <c r="AH64" i="1" s="1"/>
  <c r="AJ64" i="1" s="1"/>
  <c r="AG63" i="1"/>
  <c r="AH63" i="1" s="1"/>
  <c r="AI63" i="1" s="1"/>
  <c r="AG62" i="1"/>
  <c r="AH62" i="1" s="1"/>
  <c r="AG61" i="1"/>
  <c r="AH61" i="1" s="1"/>
  <c r="AJ61" i="1" s="1"/>
  <c r="AG60" i="1"/>
  <c r="AH60" i="1" s="1"/>
  <c r="AJ60" i="1" s="1"/>
  <c r="AG59" i="1"/>
  <c r="AH59" i="1" s="1"/>
  <c r="AJ59" i="1" s="1"/>
  <c r="AG58" i="1"/>
  <c r="AH58" i="1" s="1"/>
  <c r="AJ58" i="1" s="1"/>
  <c r="AG57" i="1"/>
  <c r="AH57" i="1" s="1"/>
  <c r="AG56" i="1"/>
  <c r="AH56" i="1" s="1"/>
  <c r="AJ56" i="1" s="1"/>
  <c r="AG55" i="1"/>
  <c r="AH55" i="1" s="1"/>
  <c r="AJ55" i="1" s="1"/>
  <c r="AG54" i="1"/>
  <c r="AH54" i="1" s="1"/>
  <c r="AG53" i="1"/>
  <c r="AH53" i="1" s="1"/>
  <c r="AG52" i="1"/>
  <c r="AH52" i="1" s="1"/>
  <c r="AJ52" i="1" s="1"/>
  <c r="AG51" i="1"/>
  <c r="AH51" i="1" s="1"/>
  <c r="AJ51" i="1" s="1"/>
  <c r="AG50" i="1"/>
  <c r="AH50" i="1" s="1"/>
  <c r="AI50" i="1" s="1"/>
  <c r="AG49" i="1"/>
  <c r="AH49" i="1" s="1"/>
  <c r="AG48" i="1"/>
  <c r="AH48" i="1" s="1"/>
  <c r="AJ48" i="1" s="1"/>
  <c r="AG47" i="1"/>
  <c r="AH47" i="1" s="1"/>
  <c r="AJ47" i="1" s="1"/>
  <c r="AG46" i="1"/>
  <c r="AH46" i="1" s="1"/>
  <c r="AG45" i="1"/>
  <c r="AH45" i="1" s="1"/>
  <c r="AG44" i="1"/>
  <c r="AH44" i="1" s="1"/>
  <c r="AJ44" i="1" s="1"/>
  <c r="AG43" i="1"/>
  <c r="AH43" i="1" s="1"/>
  <c r="AJ43" i="1" s="1"/>
  <c r="AG42" i="1"/>
  <c r="AH42" i="1" s="1"/>
  <c r="AJ42" i="1" s="1"/>
  <c r="AG41" i="1"/>
  <c r="AH41" i="1" s="1"/>
  <c r="AG40" i="1"/>
  <c r="AH40" i="1" s="1"/>
  <c r="AJ40" i="1" s="1"/>
  <c r="AG39" i="1"/>
  <c r="AH39" i="1" s="1"/>
  <c r="AI39" i="1" s="1"/>
  <c r="AG38" i="1"/>
  <c r="AH38" i="1" s="1"/>
  <c r="AJ38" i="1" s="1"/>
  <c r="AG37" i="1"/>
  <c r="AH37" i="1" s="1"/>
  <c r="AI37" i="1" s="1"/>
  <c r="AG36" i="1"/>
  <c r="AH36" i="1" s="1"/>
  <c r="AG35" i="1"/>
  <c r="AH35" i="1" s="1"/>
  <c r="AJ35" i="1" s="1"/>
  <c r="AG34" i="1"/>
  <c r="AH34" i="1" s="1"/>
  <c r="AJ34" i="1" s="1"/>
  <c r="AG33" i="1"/>
  <c r="AH33" i="1" s="1"/>
  <c r="AG32" i="1"/>
  <c r="AH32" i="1" s="1"/>
  <c r="AG31" i="1"/>
  <c r="AH31" i="1" s="1"/>
  <c r="AJ31" i="1" s="1"/>
  <c r="AG30" i="1"/>
  <c r="AH30" i="1" s="1"/>
  <c r="AJ30" i="1" s="1"/>
  <c r="AG29" i="1"/>
  <c r="AH29" i="1" s="1"/>
  <c r="AJ29" i="1" s="1"/>
  <c r="AG28" i="1"/>
  <c r="AH28" i="1" s="1"/>
  <c r="AG27" i="1"/>
  <c r="AH27" i="1" s="1"/>
  <c r="AJ27" i="1" s="1"/>
  <c r="AG26" i="1"/>
  <c r="AH26" i="1" s="1"/>
  <c r="AJ26" i="1" s="1"/>
  <c r="AG25" i="1"/>
  <c r="AH25" i="1" s="1"/>
  <c r="AG24" i="1"/>
  <c r="AH24" i="1" s="1"/>
  <c r="AG23" i="1"/>
  <c r="AH23" i="1" s="1"/>
  <c r="AJ23" i="1" s="1"/>
  <c r="AG22" i="1"/>
  <c r="AH22" i="1" s="1"/>
  <c r="AJ22" i="1" s="1"/>
  <c r="AG21" i="1"/>
  <c r="AH21" i="1" s="1"/>
  <c r="AI21" i="1" s="1"/>
  <c r="AG20" i="1"/>
  <c r="AH20" i="1" s="1"/>
  <c r="AG19" i="1"/>
  <c r="AH19" i="1" s="1"/>
  <c r="AJ19" i="1" s="1"/>
  <c r="AG18" i="1"/>
  <c r="AH18" i="1" s="1"/>
  <c r="AJ18" i="1" s="1"/>
  <c r="AG17" i="1"/>
  <c r="AH17" i="1" s="1"/>
  <c r="AG16" i="1"/>
  <c r="AH16" i="1" s="1"/>
  <c r="AG15" i="1"/>
  <c r="AH15" i="1" s="1"/>
  <c r="AJ15" i="1" s="1"/>
  <c r="AG14" i="1"/>
  <c r="AH14" i="1" s="1"/>
  <c r="AJ14" i="1" s="1"/>
  <c r="AG13" i="1"/>
  <c r="AH13" i="1" s="1"/>
  <c r="AJ13" i="1" s="1"/>
  <c r="AG12" i="1"/>
  <c r="AH12" i="1" s="1"/>
  <c r="AG11" i="1"/>
  <c r="AH11" i="1" s="1"/>
  <c r="AJ11" i="1" s="1"/>
  <c r="AG10" i="1"/>
  <c r="AH10" i="1" s="1"/>
  <c r="AJ10" i="1" s="1"/>
  <c r="AG9" i="1"/>
  <c r="AH9" i="1" s="1"/>
  <c r="AI9" i="1" s="1"/>
  <c r="AG8" i="1"/>
  <c r="AH8" i="1" s="1"/>
  <c r="AG7" i="1"/>
  <c r="AH7" i="1" s="1"/>
  <c r="AJ7" i="1" s="1"/>
  <c r="AG6" i="1"/>
  <c r="AH6" i="1" s="1"/>
  <c r="AJ6" i="1" s="1"/>
  <c r="AG5" i="1"/>
  <c r="AH5" i="1" s="1"/>
  <c r="AG4" i="1"/>
  <c r="AH4" i="1" s="1"/>
  <c r="AG3" i="1"/>
  <c r="AH3" i="1" s="1"/>
  <c r="AJ3" i="1" s="1"/>
  <c r="AG2" i="1"/>
  <c r="AH2" i="1" s="1"/>
  <c r="AJ2" i="1" s="1"/>
  <c r="AG4594" i="1"/>
  <c r="AH4594" i="1" s="1"/>
  <c r="AH288" i="1"/>
  <c r="AH4593" i="1"/>
  <c r="AH4592" i="1"/>
  <c r="AH4591" i="1"/>
  <c r="AH4590" i="1"/>
  <c r="AH4589" i="1"/>
  <c r="AJ4589" i="1" s="1"/>
  <c r="AH4588" i="1"/>
  <c r="AH4587" i="1"/>
  <c r="AH4586" i="1"/>
  <c r="AH4585" i="1"/>
  <c r="AH4584" i="1"/>
  <c r="AH4583" i="1"/>
  <c r="AH4582" i="1"/>
  <c r="AH4581" i="1"/>
  <c r="AH4580" i="1"/>
  <c r="AH4579" i="1"/>
  <c r="AH4578" i="1"/>
  <c r="AH4577" i="1"/>
  <c r="AH4576" i="1"/>
  <c r="AH4575" i="1"/>
  <c r="AH4574" i="1"/>
  <c r="AH4573" i="1"/>
  <c r="AH4572" i="1"/>
  <c r="AH4571" i="1"/>
  <c r="AH4570" i="1"/>
  <c r="AH4569" i="1"/>
  <c r="AH4568" i="1"/>
  <c r="AH4567" i="1"/>
  <c r="AH4566" i="1"/>
  <c r="AH4565" i="1"/>
  <c r="AH4564" i="1"/>
  <c r="AH4563" i="1"/>
  <c r="AH4562" i="1"/>
  <c r="AH4561" i="1"/>
  <c r="AH4560" i="1"/>
  <c r="AH4559" i="1"/>
  <c r="AH4558" i="1"/>
  <c r="AH4557" i="1"/>
  <c r="AH4556" i="1"/>
  <c r="AH4555" i="1"/>
  <c r="AH4554" i="1"/>
  <c r="AH4553" i="1"/>
  <c r="AH4552" i="1"/>
  <c r="AH4551" i="1"/>
  <c r="AH4550" i="1"/>
  <c r="AH4549" i="1"/>
  <c r="AH4548" i="1"/>
  <c r="AH4547" i="1"/>
  <c r="AH4546" i="1"/>
  <c r="AH4545" i="1"/>
  <c r="AH4544" i="1"/>
  <c r="AH4543" i="1"/>
  <c r="AH4542" i="1"/>
  <c r="AH4541" i="1"/>
  <c r="AH4540" i="1"/>
  <c r="AH4539" i="1"/>
  <c r="AH4538" i="1"/>
  <c r="AH4537" i="1"/>
  <c r="AH4536" i="1"/>
  <c r="AH4535" i="1"/>
  <c r="AH4534" i="1"/>
  <c r="AH4533" i="1"/>
  <c r="AH4532" i="1"/>
  <c r="AH4531" i="1"/>
  <c r="AH4530" i="1"/>
  <c r="AH4529" i="1"/>
  <c r="AH4528" i="1"/>
  <c r="AH4527" i="1"/>
  <c r="AH4526" i="1"/>
  <c r="AH4525" i="1"/>
  <c r="AH4524" i="1"/>
  <c r="AH4523" i="1"/>
  <c r="AH4522" i="1"/>
  <c r="AH4521" i="1"/>
  <c r="AH4520" i="1"/>
  <c r="AH4519" i="1"/>
  <c r="AH4518" i="1"/>
  <c r="AH4517" i="1"/>
  <c r="AH4516" i="1"/>
  <c r="AH4515" i="1"/>
  <c r="AH4514" i="1"/>
  <c r="AH4513" i="1"/>
  <c r="AH4512" i="1"/>
  <c r="AH4511" i="1"/>
  <c r="AH4510" i="1"/>
  <c r="AH4509" i="1"/>
  <c r="AH4508" i="1"/>
  <c r="AH4507" i="1"/>
  <c r="AH4506" i="1"/>
  <c r="AH4505" i="1"/>
  <c r="AH4504" i="1"/>
  <c r="AH4503" i="1"/>
  <c r="AH4502" i="1"/>
  <c r="AH4501" i="1"/>
  <c r="AH4500" i="1"/>
  <c r="AH4499" i="1"/>
  <c r="AH4498" i="1"/>
  <c r="AH4497" i="1"/>
  <c r="AH4496" i="1"/>
  <c r="AH4495" i="1"/>
  <c r="AH4494" i="1"/>
  <c r="AH4493" i="1"/>
  <c r="AH4492" i="1"/>
  <c r="AH4491" i="1"/>
  <c r="AH4490" i="1"/>
  <c r="AH4489" i="1"/>
  <c r="AH4488" i="1"/>
  <c r="AH4487" i="1"/>
  <c r="AH4486" i="1"/>
  <c r="AH4485" i="1"/>
  <c r="AH4484" i="1"/>
  <c r="AH4483" i="1"/>
  <c r="AH4482" i="1"/>
  <c r="AH4481" i="1"/>
  <c r="AH4480" i="1"/>
  <c r="AH4479" i="1"/>
  <c r="AH4478" i="1"/>
  <c r="AH4477" i="1"/>
  <c r="AH4476" i="1"/>
  <c r="AH4475" i="1"/>
  <c r="AH4474" i="1"/>
  <c r="AH4473" i="1"/>
  <c r="AH4472" i="1"/>
  <c r="AH4471" i="1"/>
  <c r="AH4470" i="1"/>
  <c r="AH4469" i="1"/>
  <c r="AH4468" i="1"/>
  <c r="AH4467" i="1"/>
  <c r="AH4466" i="1"/>
  <c r="AH4465" i="1"/>
  <c r="AH4464" i="1"/>
  <c r="AH4463" i="1"/>
  <c r="AH4462" i="1"/>
  <c r="AH4461" i="1"/>
  <c r="AH4460" i="1"/>
  <c r="AH4459" i="1"/>
  <c r="AH4458" i="1"/>
  <c r="AH4457" i="1"/>
  <c r="AH4456" i="1"/>
  <c r="AH4455" i="1"/>
  <c r="AH4454" i="1"/>
  <c r="AH4453" i="1"/>
  <c r="AH4452" i="1"/>
  <c r="AH4451" i="1"/>
  <c r="AH4450" i="1"/>
  <c r="AH4449" i="1"/>
  <c r="AH4448" i="1"/>
  <c r="AH4447" i="1"/>
  <c r="AH4446" i="1"/>
  <c r="AH4445" i="1"/>
  <c r="AJ4445" i="1" s="1"/>
  <c r="AH4444" i="1"/>
  <c r="AH4443" i="1"/>
  <c r="AH4442" i="1"/>
  <c r="AH4441" i="1"/>
  <c r="AH4440" i="1"/>
  <c r="AH4439" i="1"/>
  <c r="AH4438" i="1"/>
  <c r="AH4437" i="1"/>
  <c r="AH4436" i="1"/>
  <c r="AH4435" i="1"/>
  <c r="AH4434" i="1"/>
  <c r="AH4433" i="1"/>
  <c r="AH4432" i="1"/>
  <c r="AH4431" i="1"/>
  <c r="AH4430" i="1"/>
  <c r="AH4429" i="1"/>
  <c r="AH4428" i="1"/>
  <c r="AH4427" i="1"/>
  <c r="AH4426" i="1"/>
  <c r="AH4425" i="1"/>
  <c r="AH4424" i="1"/>
  <c r="AH4423" i="1"/>
  <c r="AH4422" i="1"/>
  <c r="AH4421" i="1"/>
  <c r="AH4420" i="1"/>
  <c r="AH4419" i="1"/>
  <c r="AH4418" i="1"/>
  <c r="AH4417" i="1"/>
  <c r="AH4416" i="1"/>
  <c r="AH4415" i="1"/>
  <c r="AH4414" i="1"/>
  <c r="AH4413" i="1"/>
  <c r="AH4412" i="1"/>
  <c r="AH4411" i="1"/>
  <c r="AH4410" i="1"/>
  <c r="AH4409" i="1"/>
  <c r="AH4408" i="1"/>
  <c r="AH4407" i="1"/>
  <c r="AH4406" i="1"/>
  <c r="AH4405" i="1"/>
  <c r="AH4404" i="1"/>
  <c r="AH4403" i="1"/>
  <c r="AH4402" i="1"/>
  <c r="AH4401" i="1"/>
  <c r="AH4400" i="1"/>
  <c r="AH4399" i="1"/>
  <c r="AH4398" i="1"/>
  <c r="AH4397" i="1"/>
  <c r="AH4396" i="1"/>
  <c r="AH4395" i="1"/>
  <c r="AH4394" i="1"/>
  <c r="AH4393" i="1"/>
  <c r="AH4392" i="1"/>
  <c r="AH4391" i="1"/>
  <c r="AH4390" i="1"/>
  <c r="AH4389" i="1"/>
  <c r="AH4388" i="1"/>
  <c r="AH4387" i="1"/>
  <c r="AH4386" i="1"/>
  <c r="AH4385" i="1"/>
  <c r="AH4384" i="1"/>
  <c r="AH4383" i="1"/>
  <c r="AH4382" i="1"/>
  <c r="AH4381" i="1"/>
  <c r="AH4380" i="1"/>
  <c r="AH4379" i="1"/>
  <c r="AH4378" i="1"/>
  <c r="AH4377" i="1"/>
  <c r="AH4376" i="1"/>
  <c r="AH4375" i="1"/>
  <c r="AH4374" i="1"/>
  <c r="AH4373" i="1"/>
  <c r="AH4372" i="1"/>
  <c r="AH4371" i="1"/>
  <c r="AH4370" i="1"/>
  <c r="AH4369" i="1"/>
  <c r="AH4368" i="1"/>
  <c r="AH4367" i="1"/>
  <c r="AH4366" i="1"/>
  <c r="AH4365" i="1"/>
  <c r="AH4364" i="1"/>
  <c r="AH4363" i="1"/>
  <c r="AH4362" i="1"/>
  <c r="AH4361" i="1"/>
  <c r="AH4360" i="1"/>
  <c r="AH4359" i="1"/>
  <c r="AH4358" i="1"/>
  <c r="AH4357" i="1"/>
  <c r="AH4356" i="1"/>
  <c r="AH4355" i="1"/>
  <c r="AH4354" i="1"/>
  <c r="AH4353" i="1"/>
  <c r="AH4352" i="1"/>
  <c r="AH4351" i="1"/>
  <c r="AH4350" i="1"/>
  <c r="AH4349" i="1"/>
  <c r="AH4348" i="1"/>
  <c r="AH4347" i="1"/>
  <c r="AH4346" i="1"/>
  <c r="AH4345" i="1"/>
  <c r="AH4344" i="1"/>
  <c r="AH4343" i="1"/>
  <c r="AH4342" i="1"/>
  <c r="AH4341" i="1"/>
  <c r="AH4340" i="1"/>
  <c r="AH4339" i="1"/>
  <c r="AH4338" i="1"/>
  <c r="AH4337" i="1"/>
  <c r="AH4336" i="1"/>
  <c r="AH4335" i="1"/>
  <c r="AH4334" i="1"/>
  <c r="AH4333" i="1"/>
  <c r="AH4332" i="1"/>
  <c r="AH4331" i="1"/>
  <c r="AH4330" i="1"/>
  <c r="AH4329" i="1"/>
  <c r="AH4328" i="1"/>
  <c r="AH4327" i="1"/>
  <c r="AH4326" i="1"/>
  <c r="AH4325" i="1"/>
  <c r="AH4324" i="1"/>
  <c r="AH4323" i="1"/>
  <c r="AH4322" i="1"/>
  <c r="AH4321" i="1"/>
  <c r="AH4320" i="1"/>
  <c r="AH4319" i="1"/>
  <c r="AH4318" i="1"/>
  <c r="AH4317" i="1"/>
  <c r="AH4316" i="1"/>
  <c r="AH4315" i="1"/>
  <c r="AH4314" i="1"/>
  <c r="AH4313" i="1"/>
  <c r="AH4312" i="1"/>
  <c r="AH4311" i="1"/>
  <c r="AH4310" i="1"/>
  <c r="AH4309" i="1"/>
  <c r="AH4308" i="1"/>
  <c r="AH4307" i="1"/>
  <c r="AH4306" i="1"/>
  <c r="AH4305" i="1"/>
  <c r="AH4304" i="1"/>
  <c r="AH4303" i="1"/>
  <c r="AH4302" i="1"/>
  <c r="AH4301" i="1"/>
  <c r="AH4300" i="1"/>
  <c r="AH4299" i="1"/>
  <c r="AH4298" i="1"/>
  <c r="AH4297" i="1"/>
  <c r="AH4296" i="1"/>
  <c r="AH4295" i="1"/>
  <c r="AH4294" i="1"/>
  <c r="AH4293" i="1"/>
  <c r="AH4292" i="1"/>
  <c r="AH4291" i="1"/>
  <c r="AH4290" i="1"/>
  <c r="AH4289" i="1"/>
  <c r="AH4288" i="1"/>
  <c r="AH4287" i="1"/>
  <c r="AH4286" i="1"/>
  <c r="AH4285" i="1"/>
  <c r="AH4284" i="1"/>
  <c r="AH4283" i="1"/>
  <c r="AJ4283" i="1" s="1"/>
  <c r="AH4282" i="1"/>
  <c r="AH4281" i="1"/>
  <c r="AH4280" i="1"/>
  <c r="AH4279" i="1"/>
  <c r="AH4278" i="1"/>
  <c r="AH4277" i="1"/>
  <c r="AH4276" i="1"/>
  <c r="AH4275" i="1"/>
  <c r="AH4274" i="1"/>
  <c r="AH4273" i="1"/>
  <c r="AH4272" i="1"/>
  <c r="AI4272" i="1" s="1"/>
  <c r="AH4271" i="1"/>
  <c r="AH4270" i="1"/>
  <c r="AH4269" i="1"/>
  <c r="AH4268" i="1"/>
  <c r="AH4267" i="1"/>
  <c r="AH4266" i="1"/>
  <c r="AH4265" i="1"/>
  <c r="AH4264" i="1"/>
  <c r="AH4263" i="1"/>
  <c r="AH4262" i="1"/>
  <c r="AH4261" i="1"/>
  <c r="AH4260" i="1"/>
  <c r="AH4259" i="1"/>
  <c r="AH4258" i="1"/>
  <c r="AH4257" i="1"/>
  <c r="AH4256" i="1"/>
  <c r="AH4255" i="1"/>
  <c r="AH4254" i="1"/>
  <c r="AH4253" i="1"/>
  <c r="AH4252" i="1"/>
  <c r="AH4251" i="1"/>
  <c r="AH4250" i="1"/>
  <c r="AH4249" i="1"/>
  <c r="AH4248" i="1"/>
  <c r="AH4247" i="1"/>
  <c r="AH4246" i="1"/>
  <c r="AH4245" i="1"/>
  <c r="AH4244" i="1"/>
  <c r="AH4243" i="1"/>
  <c r="AH4242" i="1"/>
  <c r="AH4241" i="1"/>
  <c r="AH4240" i="1"/>
  <c r="AH4239" i="1"/>
  <c r="AH4238" i="1"/>
  <c r="AH4237" i="1"/>
  <c r="AH4236" i="1"/>
  <c r="AH4235" i="1"/>
  <c r="AH4234" i="1"/>
  <c r="AH4233" i="1"/>
  <c r="AH4232" i="1"/>
  <c r="AH4231" i="1"/>
  <c r="AH4230" i="1"/>
  <c r="AH4229" i="1"/>
  <c r="AH4228" i="1"/>
  <c r="AH4227" i="1"/>
  <c r="AH4226" i="1"/>
  <c r="AH4225" i="1"/>
  <c r="AH4224" i="1"/>
  <c r="AH4223" i="1"/>
  <c r="AH4222" i="1"/>
  <c r="AH4221" i="1"/>
  <c r="AH4220" i="1"/>
  <c r="AH4219" i="1"/>
  <c r="AH4218" i="1"/>
  <c r="AH4217" i="1"/>
  <c r="AH4216" i="1"/>
  <c r="AH4215" i="1"/>
  <c r="AH4214" i="1"/>
  <c r="AH4213" i="1"/>
  <c r="AH4212" i="1"/>
  <c r="AH4211" i="1"/>
  <c r="AH4210" i="1"/>
  <c r="AH4209" i="1"/>
  <c r="AH4208" i="1"/>
  <c r="AH4207" i="1"/>
  <c r="AH4206" i="1"/>
  <c r="AH4205" i="1"/>
  <c r="AH4204" i="1"/>
  <c r="AH4203" i="1"/>
  <c r="AH4202" i="1"/>
  <c r="AH4201" i="1"/>
  <c r="AH4200" i="1"/>
  <c r="AH4199" i="1"/>
  <c r="AH4198" i="1"/>
  <c r="AH4197" i="1"/>
  <c r="AH4196" i="1"/>
  <c r="AH4195" i="1"/>
  <c r="AH4194" i="1"/>
  <c r="AH4193" i="1"/>
  <c r="AH4192" i="1"/>
  <c r="AH4191" i="1"/>
  <c r="AH4190" i="1"/>
  <c r="AH4189" i="1"/>
  <c r="AH4188" i="1"/>
  <c r="AH4187" i="1"/>
  <c r="AH4186" i="1"/>
  <c r="AH4185" i="1"/>
  <c r="AH4184" i="1"/>
  <c r="AH4183" i="1"/>
  <c r="AH4182" i="1"/>
  <c r="AH4181" i="1"/>
  <c r="AH4180" i="1"/>
  <c r="AH4179" i="1"/>
  <c r="AH4178" i="1"/>
  <c r="AH4177" i="1"/>
  <c r="AH4176" i="1"/>
  <c r="AH4175" i="1"/>
  <c r="AH4174" i="1"/>
  <c r="AH4173" i="1"/>
  <c r="AH4172" i="1"/>
  <c r="AH4171" i="1"/>
  <c r="AH4170" i="1"/>
  <c r="AH4169" i="1"/>
  <c r="AH4168" i="1"/>
  <c r="AH4167" i="1"/>
  <c r="AH4166" i="1"/>
  <c r="AH4165" i="1"/>
  <c r="AH4164" i="1"/>
  <c r="AH4163" i="1"/>
  <c r="AH4162" i="1"/>
  <c r="AH4161" i="1"/>
  <c r="AH4160" i="1"/>
  <c r="AH4159" i="1"/>
  <c r="AH4158" i="1"/>
  <c r="AH4157" i="1"/>
  <c r="AH4156" i="1"/>
  <c r="AH4155" i="1"/>
  <c r="AH4154" i="1"/>
  <c r="AH4153" i="1"/>
  <c r="AH4152" i="1"/>
  <c r="AH4151" i="1"/>
  <c r="AH4150" i="1"/>
  <c r="AH4149" i="1"/>
  <c r="AH4148" i="1"/>
  <c r="AH4147" i="1"/>
  <c r="AH4146" i="1"/>
  <c r="AH4145" i="1"/>
  <c r="AH4144" i="1"/>
  <c r="AH4143" i="1"/>
  <c r="AH4142" i="1"/>
  <c r="AH4141" i="1"/>
  <c r="AH4140" i="1"/>
  <c r="AH4139" i="1"/>
  <c r="AH4138" i="1"/>
  <c r="AH4137" i="1"/>
  <c r="AH4136" i="1"/>
  <c r="AH4135" i="1"/>
  <c r="AH4134" i="1"/>
  <c r="AH4133" i="1"/>
  <c r="AH4132" i="1"/>
  <c r="AH4131" i="1"/>
  <c r="AH4130" i="1"/>
  <c r="AH4129" i="1"/>
  <c r="AH4128" i="1"/>
  <c r="AH4127" i="1"/>
  <c r="AH4126" i="1"/>
  <c r="AH4125" i="1"/>
  <c r="AH4124" i="1"/>
  <c r="AH4123" i="1"/>
  <c r="AH4122" i="1"/>
  <c r="AH4121" i="1"/>
  <c r="AH4120" i="1"/>
  <c r="AH4119" i="1"/>
  <c r="AH4118" i="1"/>
  <c r="AH4117" i="1"/>
  <c r="AH4116" i="1"/>
  <c r="AH4115" i="1"/>
  <c r="AH4114" i="1"/>
  <c r="AH4113" i="1"/>
  <c r="AH4112" i="1"/>
  <c r="AH4111" i="1"/>
  <c r="AH4110" i="1"/>
  <c r="AH4109" i="1"/>
  <c r="AH4108" i="1"/>
  <c r="AH4107" i="1"/>
  <c r="AH4106" i="1"/>
  <c r="AH4105" i="1"/>
  <c r="AH4104" i="1"/>
  <c r="AH4103" i="1"/>
  <c r="AH4102" i="1"/>
  <c r="AH4101" i="1"/>
  <c r="AH4100" i="1"/>
  <c r="AH4099" i="1"/>
  <c r="AH4098" i="1"/>
  <c r="AH4097" i="1"/>
  <c r="AH4096" i="1"/>
  <c r="AH4095" i="1"/>
  <c r="AH4094" i="1"/>
  <c r="AH4093" i="1"/>
  <c r="AH4092" i="1"/>
  <c r="AH4091" i="1"/>
  <c r="AH4090" i="1"/>
  <c r="AH4089" i="1"/>
  <c r="AH4088" i="1"/>
  <c r="AH4087" i="1"/>
  <c r="AH4086" i="1"/>
  <c r="AH4085" i="1"/>
  <c r="AH4084" i="1"/>
  <c r="AH4083" i="1"/>
  <c r="AH4082" i="1"/>
  <c r="AH4081" i="1"/>
  <c r="AH4080" i="1"/>
  <c r="AH4079" i="1"/>
  <c r="AH4078" i="1"/>
  <c r="AH4077" i="1"/>
  <c r="AH4076" i="1"/>
  <c r="AH4075" i="1"/>
  <c r="AH4074" i="1"/>
  <c r="AH4073" i="1"/>
  <c r="AH4072" i="1"/>
  <c r="AH4071" i="1"/>
  <c r="AH4070" i="1"/>
  <c r="AH4069" i="1"/>
  <c r="AH4068" i="1"/>
  <c r="AH4067" i="1"/>
  <c r="AH4066" i="1"/>
  <c r="AH4065" i="1"/>
  <c r="AH4064" i="1"/>
  <c r="AH4063" i="1"/>
  <c r="AH4062" i="1"/>
  <c r="AH4061" i="1"/>
  <c r="AH4060" i="1"/>
  <c r="AH4059" i="1"/>
  <c r="AH4058" i="1"/>
  <c r="AH4057" i="1"/>
  <c r="AH4056" i="1"/>
  <c r="AH4055" i="1"/>
  <c r="AH4054" i="1"/>
  <c r="AH4053" i="1"/>
  <c r="AH4052" i="1"/>
  <c r="AH4051" i="1"/>
  <c r="AH4050" i="1"/>
  <c r="AH4049" i="1"/>
  <c r="AI4049" i="1" s="1"/>
  <c r="AH4048" i="1"/>
  <c r="AH4047" i="1"/>
  <c r="AH4046" i="1"/>
  <c r="AH4045" i="1"/>
  <c r="AH4044" i="1"/>
  <c r="AH4043" i="1"/>
  <c r="AH4042" i="1"/>
  <c r="AH4041" i="1"/>
  <c r="AH4040" i="1"/>
  <c r="AH4039" i="1"/>
  <c r="AH4038" i="1"/>
  <c r="AH4037" i="1"/>
  <c r="AH4036" i="1"/>
  <c r="AH4035" i="1"/>
  <c r="AH4034" i="1"/>
  <c r="AH4033" i="1"/>
  <c r="AH4032" i="1"/>
  <c r="AH4031" i="1"/>
  <c r="AH4030" i="1"/>
  <c r="AH4029" i="1"/>
  <c r="AH4028" i="1"/>
  <c r="AH4027" i="1"/>
  <c r="AH4026" i="1"/>
  <c r="AH4025" i="1"/>
  <c r="AH4024" i="1"/>
  <c r="AH4023" i="1"/>
  <c r="AH4022" i="1"/>
  <c r="AH4021" i="1"/>
  <c r="AH4020" i="1"/>
  <c r="AH4019" i="1"/>
  <c r="AH4018" i="1"/>
  <c r="AH4017" i="1"/>
  <c r="AH4016" i="1"/>
  <c r="AH4015" i="1"/>
  <c r="AH4014" i="1"/>
  <c r="AH4013" i="1"/>
  <c r="AH4012" i="1"/>
  <c r="AH4011" i="1"/>
  <c r="AH4010" i="1"/>
  <c r="AH4009" i="1"/>
  <c r="AH4008" i="1"/>
  <c r="AH4007" i="1"/>
  <c r="AH4006" i="1"/>
  <c r="AH4005" i="1"/>
  <c r="AH4004" i="1"/>
  <c r="AH4003" i="1"/>
  <c r="AH4002" i="1"/>
  <c r="AH4001" i="1"/>
  <c r="AH4000" i="1"/>
  <c r="AH3999" i="1"/>
  <c r="AH3998" i="1"/>
  <c r="AH3997" i="1"/>
  <c r="AH3996" i="1"/>
  <c r="AH3995" i="1"/>
  <c r="AH3994" i="1"/>
  <c r="AH3993" i="1"/>
  <c r="AH3992" i="1"/>
  <c r="AH3991" i="1"/>
  <c r="AH3990" i="1"/>
  <c r="AH3989" i="1"/>
  <c r="AH3988" i="1"/>
  <c r="AH3987" i="1"/>
  <c r="AH3986" i="1"/>
  <c r="AH3985" i="1"/>
  <c r="AH3984" i="1"/>
  <c r="AH3983" i="1"/>
  <c r="AH3982" i="1"/>
  <c r="AH3981" i="1"/>
  <c r="AH3980" i="1"/>
  <c r="AH3979" i="1"/>
  <c r="AH3978" i="1"/>
  <c r="AH3977" i="1"/>
  <c r="AH3976" i="1"/>
  <c r="AH3975" i="1"/>
  <c r="AH3974" i="1"/>
  <c r="AH3973" i="1"/>
  <c r="AH3972" i="1"/>
  <c r="AH3971" i="1"/>
  <c r="AH3970" i="1"/>
  <c r="AH3969" i="1"/>
  <c r="AH3968" i="1"/>
  <c r="AH3967" i="1"/>
  <c r="AH3966" i="1"/>
  <c r="AH3965" i="1"/>
  <c r="AH3964" i="1"/>
  <c r="AH3963" i="1"/>
  <c r="AH3962" i="1"/>
  <c r="AH3961" i="1"/>
  <c r="AH3960" i="1"/>
  <c r="AH3959" i="1"/>
  <c r="AH3958" i="1"/>
  <c r="AH3957" i="1"/>
  <c r="AH3956" i="1"/>
  <c r="AH3955" i="1"/>
  <c r="AH3954" i="1"/>
  <c r="AH3953" i="1"/>
  <c r="AH3952" i="1"/>
  <c r="AJ3952" i="1" s="1"/>
  <c r="AH3951" i="1"/>
  <c r="AH3950" i="1"/>
  <c r="AH3949" i="1"/>
  <c r="AH3948" i="1"/>
  <c r="AH3947" i="1"/>
  <c r="AH3946" i="1"/>
  <c r="AH3945" i="1"/>
  <c r="AH3944" i="1"/>
  <c r="AH3943" i="1"/>
  <c r="AH3942" i="1"/>
  <c r="AH3941" i="1"/>
  <c r="AH3940" i="1"/>
  <c r="AH3939" i="1"/>
  <c r="AH3938" i="1"/>
  <c r="AH3937" i="1"/>
  <c r="AH3936" i="1"/>
  <c r="AH3935" i="1"/>
  <c r="AH3934" i="1"/>
  <c r="AH3933" i="1"/>
  <c r="AH3932" i="1"/>
  <c r="AH3931" i="1"/>
  <c r="AH3930" i="1"/>
  <c r="AH3929" i="1"/>
  <c r="AH3928" i="1"/>
  <c r="AH3927" i="1"/>
  <c r="AH3926" i="1"/>
  <c r="AH3925" i="1"/>
  <c r="AH3924" i="1"/>
  <c r="AH3923" i="1"/>
  <c r="AH3922" i="1"/>
  <c r="AH3921" i="1"/>
  <c r="AH3920" i="1"/>
  <c r="AH3919" i="1"/>
  <c r="AH3918" i="1"/>
  <c r="AH3917" i="1"/>
  <c r="AH3916" i="1"/>
  <c r="AH3915" i="1"/>
  <c r="AH3914" i="1"/>
  <c r="AH3913" i="1"/>
  <c r="AH3912" i="1"/>
  <c r="AH3911" i="1"/>
  <c r="AH3910" i="1"/>
  <c r="AH3909" i="1"/>
  <c r="AH3908" i="1"/>
  <c r="AH3907" i="1"/>
  <c r="AH3906" i="1"/>
  <c r="AH3905" i="1"/>
  <c r="AI3905" i="1" s="1"/>
  <c r="AH3904" i="1"/>
  <c r="AH3903" i="1"/>
  <c r="AH3902" i="1"/>
  <c r="AH3901" i="1"/>
  <c r="AH3900" i="1"/>
  <c r="AH3899" i="1"/>
  <c r="AH3898" i="1"/>
  <c r="AH3897" i="1"/>
  <c r="AH3896" i="1"/>
  <c r="AH3895" i="1"/>
  <c r="AH3894" i="1"/>
  <c r="AH3893" i="1"/>
  <c r="AH3892" i="1"/>
  <c r="AH3891" i="1"/>
  <c r="AH3890" i="1"/>
  <c r="AH3889" i="1"/>
  <c r="AH3888" i="1"/>
  <c r="AH3887" i="1"/>
  <c r="AH3886" i="1"/>
  <c r="AH3885" i="1"/>
  <c r="AH3884" i="1"/>
  <c r="AH3883" i="1"/>
  <c r="AH3882" i="1"/>
  <c r="AH3881" i="1"/>
  <c r="AH3880" i="1"/>
  <c r="AH3879" i="1"/>
  <c r="AH3878" i="1"/>
  <c r="AH3877" i="1"/>
  <c r="AH3876" i="1"/>
  <c r="AH3875" i="1"/>
  <c r="AH3874" i="1"/>
  <c r="AH3873" i="1"/>
  <c r="AH3872" i="1"/>
  <c r="AH3871" i="1"/>
  <c r="AH3870" i="1"/>
  <c r="AH3869" i="1"/>
  <c r="AH3868" i="1"/>
  <c r="AH3867" i="1"/>
  <c r="AH3866" i="1"/>
  <c r="AH3865" i="1"/>
  <c r="AH3864" i="1"/>
  <c r="AJ3864" i="1" s="1"/>
  <c r="AH3863" i="1"/>
  <c r="AH3862" i="1"/>
  <c r="AH3861" i="1"/>
  <c r="AH3860" i="1"/>
  <c r="AH3859" i="1"/>
  <c r="AH3858" i="1"/>
  <c r="AH3857" i="1"/>
  <c r="AH3856" i="1"/>
  <c r="AH3855" i="1"/>
  <c r="AI3855" i="1" s="1"/>
  <c r="AH3854" i="1"/>
  <c r="AH3853" i="1"/>
  <c r="AH3852" i="1"/>
  <c r="AH3851" i="1"/>
  <c r="AH3850" i="1"/>
  <c r="AH3849" i="1"/>
  <c r="AH3848" i="1"/>
  <c r="AH3847" i="1"/>
  <c r="AH3846" i="1"/>
  <c r="AH3845" i="1"/>
  <c r="AH3844" i="1"/>
  <c r="AH3843" i="1"/>
  <c r="AH3842" i="1"/>
  <c r="AH3841" i="1"/>
  <c r="AH3840" i="1"/>
  <c r="AH3839" i="1"/>
  <c r="AH3838" i="1"/>
  <c r="AH3837" i="1"/>
  <c r="AH3836" i="1"/>
  <c r="AH3835" i="1"/>
  <c r="AH3834" i="1"/>
  <c r="AH3833" i="1"/>
  <c r="AH3832" i="1"/>
  <c r="AH3831" i="1"/>
  <c r="AH3830" i="1"/>
  <c r="AH3829" i="1"/>
  <c r="AH3828" i="1"/>
  <c r="AH3827" i="1"/>
  <c r="AH3826" i="1"/>
  <c r="AH3825" i="1"/>
  <c r="AH3824" i="1"/>
  <c r="AH3823" i="1"/>
  <c r="AH3822" i="1"/>
  <c r="AH3821" i="1"/>
  <c r="AH3820" i="1"/>
  <c r="AH3819" i="1"/>
  <c r="AH3818" i="1"/>
  <c r="AH3817" i="1"/>
  <c r="AH3816" i="1"/>
  <c r="AH3815" i="1"/>
  <c r="AH3814" i="1"/>
  <c r="AH3813" i="1"/>
  <c r="AH3812" i="1"/>
  <c r="AH3811" i="1"/>
  <c r="AH3810" i="1"/>
  <c r="AH3809" i="1"/>
  <c r="AH3808" i="1"/>
  <c r="AH3807" i="1"/>
  <c r="AH3806" i="1"/>
  <c r="AH3805" i="1"/>
  <c r="AH3804" i="1"/>
  <c r="AH3803" i="1"/>
  <c r="AH3802" i="1"/>
  <c r="AH3801" i="1"/>
  <c r="AH3800" i="1"/>
  <c r="AH3799" i="1"/>
  <c r="AH3798" i="1"/>
  <c r="AH3797" i="1"/>
  <c r="AH3796" i="1"/>
  <c r="AH3795" i="1"/>
  <c r="AH3794" i="1"/>
  <c r="AH3793" i="1"/>
  <c r="AH3792" i="1"/>
  <c r="AH3791" i="1"/>
  <c r="AI3791" i="1" s="1"/>
  <c r="AH3790" i="1"/>
  <c r="AH3789" i="1"/>
  <c r="AH3788" i="1"/>
  <c r="AH3787" i="1"/>
  <c r="AH3786" i="1"/>
  <c r="AH3785" i="1"/>
  <c r="AH3784" i="1"/>
  <c r="AH3783" i="1"/>
  <c r="AH3782" i="1"/>
  <c r="AH3781" i="1"/>
  <c r="AH3780" i="1"/>
  <c r="AJ3780" i="1" s="1"/>
  <c r="AH3779" i="1"/>
  <c r="AH3778" i="1"/>
  <c r="AH3777" i="1"/>
  <c r="AH3776" i="1"/>
  <c r="AH3775" i="1"/>
  <c r="AH3774" i="1"/>
  <c r="AH3773" i="1"/>
  <c r="AH3772" i="1"/>
  <c r="AH3771" i="1"/>
  <c r="AH3770" i="1"/>
  <c r="AH3769" i="1"/>
  <c r="AH3768" i="1"/>
  <c r="AH3767" i="1"/>
  <c r="AH3766" i="1"/>
  <c r="AH3765" i="1"/>
  <c r="AH3764" i="1"/>
  <c r="AH3763" i="1"/>
  <c r="AH3762" i="1"/>
  <c r="AH3761" i="1"/>
  <c r="AH3760" i="1"/>
  <c r="AH3759" i="1"/>
  <c r="AH3758" i="1"/>
  <c r="AH3757" i="1"/>
  <c r="AH3756" i="1"/>
  <c r="AH3755" i="1"/>
  <c r="AH3754" i="1"/>
  <c r="AH3753" i="1"/>
  <c r="AH3752" i="1"/>
  <c r="AH3751" i="1"/>
  <c r="AH3750" i="1"/>
  <c r="AH3749" i="1"/>
  <c r="AH3748" i="1"/>
  <c r="AH3747" i="1"/>
  <c r="AH3746" i="1"/>
  <c r="AH3745" i="1"/>
  <c r="AH3744" i="1"/>
  <c r="AH3743" i="1"/>
  <c r="AH3742" i="1"/>
  <c r="AH3741" i="1"/>
  <c r="AH3740" i="1"/>
  <c r="AH3739" i="1"/>
  <c r="AH3738" i="1"/>
  <c r="AH3737" i="1"/>
  <c r="AH3736" i="1"/>
  <c r="AH3735" i="1"/>
  <c r="AH3734" i="1"/>
  <c r="AH3733" i="1"/>
  <c r="AH3732" i="1"/>
  <c r="AH3731" i="1"/>
  <c r="AH3730" i="1"/>
  <c r="AH3729" i="1"/>
  <c r="AH3728" i="1"/>
  <c r="AH3727" i="1"/>
  <c r="AI3727" i="1" s="1"/>
  <c r="AH3726" i="1"/>
  <c r="AH3725" i="1"/>
  <c r="AH3724" i="1"/>
  <c r="AH3723" i="1"/>
  <c r="AH3722" i="1"/>
  <c r="AH3721" i="1"/>
  <c r="AH3720" i="1"/>
  <c r="AH3719" i="1"/>
  <c r="AH3718" i="1"/>
  <c r="AH3717" i="1"/>
  <c r="AH3716" i="1"/>
  <c r="AH3715" i="1"/>
  <c r="AH3714" i="1"/>
  <c r="AH3713" i="1"/>
  <c r="AH3712" i="1"/>
  <c r="AH3711" i="1"/>
  <c r="AH3710" i="1"/>
  <c r="AH3709" i="1"/>
  <c r="AH3708" i="1"/>
  <c r="AH3707" i="1"/>
  <c r="AH3706" i="1"/>
  <c r="AH3705" i="1"/>
  <c r="AH3704" i="1"/>
  <c r="AH3703" i="1"/>
  <c r="AH3702" i="1"/>
  <c r="AH3701" i="1"/>
  <c r="AH3700" i="1"/>
  <c r="AH3699" i="1"/>
  <c r="AH3698" i="1"/>
  <c r="AH3697" i="1"/>
  <c r="AH3696" i="1"/>
  <c r="AJ3696" i="1" s="1"/>
  <c r="AH3695" i="1"/>
  <c r="AH3694" i="1"/>
  <c r="AH3693" i="1"/>
  <c r="AH3692" i="1"/>
  <c r="AH3691" i="1"/>
  <c r="AH3690" i="1"/>
  <c r="AH3689" i="1"/>
  <c r="AH3688" i="1"/>
  <c r="AH3687" i="1"/>
  <c r="AH3686" i="1"/>
  <c r="AH3685" i="1"/>
  <c r="AH3684" i="1"/>
  <c r="AH3683" i="1"/>
  <c r="AH3682" i="1"/>
  <c r="AH3681" i="1"/>
  <c r="AH3680" i="1"/>
  <c r="AH3679" i="1"/>
  <c r="AH3678" i="1"/>
  <c r="AH3677" i="1"/>
  <c r="AH3676" i="1"/>
  <c r="AH3675" i="1"/>
  <c r="AH3674" i="1"/>
  <c r="AH3673" i="1"/>
  <c r="AH3672" i="1"/>
  <c r="AH3671" i="1"/>
  <c r="AH3670" i="1"/>
  <c r="AH3669" i="1"/>
  <c r="AH3668" i="1"/>
  <c r="AH3667" i="1"/>
  <c r="AH3666" i="1"/>
  <c r="AH3665" i="1"/>
  <c r="AH3664" i="1"/>
  <c r="AH3663" i="1"/>
  <c r="AI3663" i="1" s="1"/>
  <c r="AH3662" i="1"/>
  <c r="AH3661" i="1"/>
  <c r="AH3660" i="1"/>
  <c r="AH3659" i="1"/>
  <c r="AH3658" i="1"/>
  <c r="AH3657" i="1"/>
  <c r="AH3656" i="1"/>
  <c r="AH3655" i="1"/>
  <c r="AH3654" i="1"/>
  <c r="AH3653" i="1"/>
  <c r="AH3652" i="1"/>
  <c r="AH3651" i="1"/>
  <c r="AH3650" i="1"/>
  <c r="AH3649" i="1"/>
  <c r="AH3648" i="1"/>
  <c r="AH3647" i="1"/>
  <c r="AH3646" i="1"/>
  <c r="AH3645" i="1"/>
  <c r="AH3644" i="1"/>
  <c r="AH3643" i="1"/>
  <c r="AH3642" i="1"/>
  <c r="AH3641" i="1"/>
  <c r="AH3640" i="1"/>
  <c r="AH3639" i="1"/>
  <c r="AH3638" i="1"/>
  <c r="AH3637" i="1"/>
  <c r="AH3636" i="1"/>
  <c r="AH3635" i="1"/>
  <c r="AH3634" i="1"/>
  <c r="AH3633" i="1"/>
  <c r="AH3632" i="1"/>
  <c r="AH3631" i="1"/>
  <c r="AH3630" i="1"/>
  <c r="AH3629" i="1"/>
  <c r="AH3628" i="1"/>
  <c r="AH3627" i="1"/>
  <c r="AH3626" i="1"/>
  <c r="AH3625" i="1"/>
  <c r="AH3624" i="1"/>
  <c r="AH3623" i="1"/>
  <c r="AH3622" i="1"/>
  <c r="AH3621" i="1"/>
  <c r="AH3620" i="1"/>
  <c r="AH3619" i="1"/>
  <c r="AH3618" i="1"/>
  <c r="AH3617" i="1"/>
  <c r="AH3616" i="1"/>
  <c r="AH3615" i="1"/>
  <c r="AH3614" i="1"/>
  <c r="AH3613" i="1"/>
  <c r="AH3612" i="1"/>
  <c r="AH3611" i="1"/>
  <c r="AH3610" i="1"/>
  <c r="AH3609" i="1"/>
  <c r="AH3608" i="1"/>
  <c r="AJ3608" i="1" s="1"/>
  <c r="AH3607" i="1"/>
  <c r="AH3606" i="1"/>
  <c r="AH3605" i="1"/>
  <c r="AH3604" i="1"/>
  <c r="AH3603" i="1"/>
  <c r="AH3602" i="1"/>
  <c r="AH3601" i="1"/>
  <c r="AH3600" i="1"/>
  <c r="AH3599" i="1"/>
  <c r="AH3598" i="1"/>
  <c r="AH3597" i="1"/>
  <c r="AH3596" i="1"/>
  <c r="AH3595" i="1"/>
  <c r="AH3594" i="1"/>
  <c r="AH3593" i="1"/>
  <c r="AH3592" i="1"/>
  <c r="AH3591" i="1"/>
  <c r="AH3590" i="1"/>
  <c r="AH3589" i="1"/>
  <c r="AH3588" i="1"/>
  <c r="AH3587" i="1"/>
  <c r="AH3586" i="1"/>
  <c r="AH3585" i="1"/>
  <c r="AH3584" i="1"/>
  <c r="AH3583" i="1"/>
  <c r="AH3582" i="1"/>
  <c r="AH3581" i="1"/>
  <c r="AH3580" i="1"/>
  <c r="AH3579" i="1"/>
  <c r="AH3578" i="1"/>
  <c r="AH3577" i="1"/>
  <c r="AH3576" i="1"/>
  <c r="AH3575" i="1"/>
  <c r="AH3574" i="1"/>
  <c r="AH3573" i="1"/>
  <c r="AH3572" i="1"/>
  <c r="AH3571" i="1"/>
  <c r="AH3570" i="1"/>
  <c r="AH3569" i="1"/>
  <c r="AH3568" i="1"/>
  <c r="AH3567" i="1"/>
  <c r="AH3566" i="1"/>
  <c r="AH3565" i="1"/>
  <c r="AH3564" i="1"/>
  <c r="AH3563" i="1"/>
  <c r="AH3562" i="1"/>
  <c r="AH3561" i="1"/>
  <c r="AH3560" i="1"/>
  <c r="AH3559" i="1"/>
  <c r="AH3558" i="1"/>
  <c r="AH3557" i="1"/>
  <c r="AH3556" i="1"/>
  <c r="AH3555" i="1"/>
  <c r="AH3554" i="1"/>
  <c r="AH3553" i="1"/>
  <c r="AH3552" i="1"/>
  <c r="AH3551" i="1"/>
  <c r="AH3550" i="1"/>
  <c r="AH3549" i="1"/>
  <c r="AH3548" i="1"/>
  <c r="AH3547" i="1"/>
  <c r="AH3546" i="1"/>
  <c r="AH3545" i="1"/>
  <c r="AH3544" i="1"/>
  <c r="AH3543" i="1"/>
  <c r="AH3542" i="1"/>
  <c r="AH3541" i="1"/>
  <c r="AH3540" i="1"/>
  <c r="AH3539" i="1"/>
  <c r="AH3538" i="1"/>
  <c r="AH3537" i="1"/>
  <c r="AH3536" i="1"/>
  <c r="AH3535" i="1"/>
  <c r="AI3535" i="1" s="1"/>
  <c r="AH3534" i="1"/>
  <c r="AH3533" i="1"/>
  <c r="AH3532" i="1"/>
  <c r="AH3531" i="1"/>
  <c r="AH3530" i="1"/>
  <c r="AH3529" i="1"/>
  <c r="AH3528" i="1"/>
  <c r="AH3527" i="1"/>
  <c r="AH3526" i="1"/>
  <c r="AH3525" i="1"/>
  <c r="AH3524" i="1"/>
  <c r="AJ3524" i="1" s="1"/>
  <c r="AH3523" i="1"/>
  <c r="AH3522" i="1"/>
  <c r="AH3521" i="1"/>
  <c r="AH3520" i="1"/>
  <c r="AH3519" i="1"/>
  <c r="AH3518" i="1"/>
  <c r="AH3517" i="1"/>
  <c r="AH3516" i="1"/>
  <c r="AH3515" i="1"/>
  <c r="AH3514" i="1"/>
  <c r="AH3513" i="1"/>
  <c r="AH3512" i="1"/>
  <c r="AH3511" i="1"/>
  <c r="AH3510" i="1"/>
  <c r="AH3509" i="1"/>
  <c r="AH3508" i="1"/>
  <c r="AH3507" i="1"/>
  <c r="AH3506" i="1"/>
  <c r="AH3505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2" i="1"/>
  <c r="AH3491" i="1"/>
  <c r="AH3490" i="1"/>
  <c r="AH3489" i="1"/>
  <c r="AH3488" i="1"/>
  <c r="AH3487" i="1"/>
  <c r="AH3486" i="1"/>
  <c r="AH3485" i="1"/>
  <c r="AH3484" i="1"/>
  <c r="AH3483" i="1"/>
  <c r="AH3482" i="1"/>
  <c r="AH3481" i="1"/>
  <c r="AH3480" i="1"/>
  <c r="AH3479" i="1"/>
  <c r="AH3478" i="1"/>
  <c r="AH3477" i="1"/>
  <c r="AH3476" i="1"/>
  <c r="AH3475" i="1"/>
  <c r="AH3474" i="1"/>
  <c r="AH3473" i="1"/>
  <c r="AH3472" i="1"/>
  <c r="AH3471" i="1"/>
  <c r="AH3470" i="1"/>
  <c r="AH3469" i="1"/>
  <c r="AH3468" i="1"/>
  <c r="AH3467" i="1"/>
  <c r="AH3466" i="1"/>
  <c r="AH3465" i="1"/>
  <c r="AH3464" i="1"/>
  <c r="AH3463" i="1"/>
  <c r="AH3462" i="1"/>
  <c r="AH3461" i="1"/>
  <c r="AH3460" i="1"/>
  <c r="AH3459" i="1"/>
  <c r="AH3458" i="1"/>
  <c r="AH3457" i="1"/>
  <c r="AH3456" i="1"/>
  <c r="AH3455" i="1"/>
  <c r="AH3454" i="1"/>
  <c r="AH3453" i="1"/>
  <c r="AH3452" i="1"/>
  <c r="AH3451" i="1"/>
  <c r="AH3450" i="1"/>
  <c r="AH3449" i="1"/>
  <c r="AH3448" i="1"/>
  <c r="AH3447" i="1"/>
  <c r="AH3446" i="1"/>
  <c r="AH3445" i="1"/>
  <c r="AH3444" i="1"/>
  <c r="AH3443" i="1"/>
  <c r="AH3442" i="1"/>
  <c r="AH3441" i="1"/>
  <c r="AH3440" i="1"/>
  <c r="AJ3440" i="1" s="1"/>
  <c r="AH3439" i="1"/>
  <c r="AH3438" i="1"/>
  <c r="AH3437" i="1"/>
  <c r="AH3436" i="1"/>
  <c r="AH3435" i="1"/>
  <c r="AH3434" i="1"/>
  <c r="AH3433" i="1"/>
  <c r="AH3432" i="1"/>
  <c r="AH3431" i="1"/>
  <c r="AH3430" i="1"/>
  <c r="AH3429" i="1"/>
  <c r="AH3428" i="1"/>
  <c r="AH3427" i="1"/>
  <c r="AH3426" i="1"/>
  <c r="AH3425" i="1"/>
  <c r="AH3424" i="1"/>
  <c r="AH3423" i="1"/>
  <c r="AH3422" i="1"/>
  <c r="AH3421" i="1"/>
  <c r="AH3420" i="1"/>
  <c r="AH3419" i="1"/>
  <c r="AH3418" i="1"/>
  <c r="AH3417" i="1"/>
  <c r="AH3416" i="1"/>
  <c r="AH3415" i="1"/>
  <c r="AH3414" i="1"/>
  <c r="AH3413" i="1"/>
  <c r="AH3412" i="1"/>
  <c r="AH3411" i="1"/>
  <c r="AH3410" i="1"/>
  <c r="AH3409" i="1"/>
  <c r="AH3408" i="1"/>
  <c r="AH3407" i="1"/>
  <c r="AI3407" i="1" s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J3352" i="1" s="1"/>
  <c r="AH3351" i="1"/>
  <c r="AH3350" i="1"/>
  <c r="AH3349" i="1"/>
  <c r="AH3348" i="1"/>
  <c r="AH3347" i="1"/>
  <c r="AH3346" i="1"/>
  <c r="AH3345" i="1"/>
  <c r="AH3344" i="1"/>
  <c r="AH3343" i="1"/>
  <c r="AI3343" i="1" s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J3280" i="1" s="1"/>
  <c r="AH3279" i="1"/>
  <c r="AH3278" i="1"/>
  <c r="AJ3278" i="1" s="1"/>
  <c r="AH3277" i="1"/>
  <c r="AH3276" i="1"/>
  <c r="AJ3276" i="1" s="1"/>
  <c r="AH3275" i="1"/>
  <c r="AJ3275" i="1" s="1"/>
  <c r="AH3274" i="1"/>
  <c r="AJ3274" i="1" s="1"/>
  <c r="AH3273" i="1"/>
  <c r="AH3272" i="1"/>
  <c r="AJ3272" i="1" s="1"/>
  <c r="AH3271" i="1"/>
  <c r="AH3270" i="1"/>
  <c r="AJ3270" i="1" s="1"/>
  <c r="AH3269" i="1"/>
  <c r="AH3268" i="1"/>
  <c r="AJ3268" i="1" s="1"/>
  <c r="AH3267" i="1"/>
  <c r="AH3266" i="1"/>
  <c r="AJ3266" i="1" s="1"/>
  <c r="AH3265" i="1"/>
  <c r="AH3264" i="1"/>
  <c r="AJ3264" i="1" s="1"/>
  <c r="AH3263" i="1"/>
  <c r="AH3262" i="1"/>
  <c r="AJ3262" i="1" s="1"/>
  <c r="AH3261" i="1"/>
  <c r="AH3260" i="1"/>
  <c r="AJ3260" i="1" s="1"/>
  <c r="AH3259" i="1"/>
  <c r="AH3258" i="1"/>
  <c r="AJ3258" i="1" s="1"/>
  <c r="AH3257" i="1"/>
  <c r="AH3256" i="1"/>
  <c r="AJ3256" i="1" s="1"/>
  <c r="AH3255" i="1"/>
  <c r="AH3254" i="1"/>
  <c r="AJ3254" i="1" s="1"/>
  <c r="AH3253" i="1"/>
  <c r="AH3252" i="1"/>
  <c r="AJ3252" i="1" s="1"/>
  <c r="AH3251" i="1"/>
  <c r="AH3250" i="1"/>
  <c r="AJ3250" i="1" s="1"/>
  <c r="AH3249" i="1"/>
  <c r="AH3248" i="1"/>
  <c r="AJ3248" i="1" s="1"/>
  <c r="AH3247" i="1"/>
  <c r="AH3246" i="1"/>
  <c r="AJ3246" i="1" s="1"/>
  <c r="AH3245" i="1"/>
  <c r="AH3244" i="1"/>
  <c r="AJ3244" i="1" s="1"/>
  <c r="AH3243" i="1"/>
  <c r="AH3242" i="1"/>
  <c r="AJ3242" i="1" s="1"/>
  <c r="AH3241" i="1"/>
  <c r="AH3240" i="1"/>
  <c r="AJ3240" i="1" s="1"/>
  <c r="AH3239" i="1"/>
  <c r="AH3238" i="1"/>
  <c r="AJ3238" i="1" s="1"/>
  <c r="AH3237" i="1"/>
  <c r="AH3236" i="1"/>
  <c r="AJ3236" i="1" s="1"/>
  <c r="AH3235" i="1"/>
  <c r="AH3234" i="1"/>
  <c r="AJ3234" i="1" s="1"/>
  <c r="AH3233" i="1"/>
  <c r="AJ3233" i="1" s="1"/>
  <c r="AH3232" i="1"/>
  <c r="AJ3232" i="1" s="1"/>
  <c r="AH3231" i="1"/>
  <c r="AH3230" i="1"/>
  <c r="AJ3230" i="1" s="1"/>
  <c r="AH3229" i="1"/>
  <c r="AH3228" i="1"/>
  <c r="AJ3228" i="1" s="1"/>
  <c r="AH3227" i="1"/>
  <c r="AH3226" i="1"/>
  <c r="AJ3226" i="1" s="1"/>
  <c r="AH3225" i="1"/>
  <c r="AH3224" i="1"/>
  <c r="AJ3224" i="1" s="1"/>
  <c r="AH3223" i="1"/>
  <c r="AH3222" i="1"/>
  <c r="AJ3222" i="1" s="1"/>
  <c r="AH3221" i="1"/>
  <c r="AH3220" i="1"/>
  <c r="AJ3220" i="1" s="1"/>
  <c r="AH3219" i="1"/>
  <c r="AH3218" i="1"/>
  <c r="AJ3218" i="1" s="1"/>
  <c r="AH3217" i="1"/>
  <c r="AH3216" i="1"/>
  <c r="AJ3216" i="1" s="1"/>
  <c r="AH3215" i="1"/>
  <c r="AH3214" i="1"/>
  <c r="AJ3214" i="1" s="1"/>
  <c r="AH3213" i="1"/>
  <c r="AH3212" i="1"/>
  <c r="AJ3212" i="1" s="1"/>
  <c r="AH3211" i="1"/>
  <c r="AH3210" i="1"/>
  <c r="AJ3210" i="1" s="1"/>
  <c r="AH3209" i="1"/>
  <c r="AH3208" i="1"/>
  <c r="AJ3208" i="1" s="1"/>
  <c r="AH3207" i="1"/>
  <c r="AH3206" i="1"/>
  <c r="AJ3206" i="1" s="1"/>
  <c r="AH3205" i="1"/>
  <c r="AH3204" i="1"/>
  <c r="AJ3204" i="1" s="1"/>
  <c r="AH3203" i="1"/>
  <c r="AH3202" i="1"/>
  <c r="AJ3202" i="1" s="1"/>
  <c r="AH3201" i="1"/>
  <c r="AH3200" i="1"/>
  <c r="AJ3200" i="1" s="1"/>
  <c r="AH3199" i="1"/>
  <c r="AH3198" i="1"/>
  <c r="AJ3198" i="1" s="1"/>
  <c r="AH3197" i="1"/>
  <c r="AH3196" i="1"/>
  <c r="AJ3196" i="1" s="1"/>
  <c r="AH3195" i="1"/>
  <c r="AH3194" i="1"/>
  <c r="AJ3194" i="1" s="1"/>
  <c r="AH3193" i="1"/>
  <c r="AJ3193" i="1" s="1"/>
  <c r="AH3192" i="1"/>
  <c r="AJ3192" i="1" s="1"/>
  <c r="AH3191" i="1"/>
  <c r="AH3190" i="1"/>
  <c r="AJ3190" i="1" s="1"/>
  <c r="AH3189" i="1"/>
  <c r="AH3188" i="1"/>
  <c r="AJ3188" i="1" s="1"/>
  <c r="AH3187" i="1"/>
  <c r="AH3186" i="1"/>
  <c r="AJ3186" i="1" s="1"/>
  <c r="AH3185" i="1"/>
  <c r="AH3184" i="1"/>
  <c r="AI3184" i="1" s="1"/>
  <c r="AH3183" i="1"/>
  <c r="AH3182" i="1"/>
  <c r="AJ3182" i="1" s="1"/>
  <c r="AH3181" i="1"/>
  <c r="AH3180" i="1"/>
  <c r="AJ3180" i="1" s="1"/>
  <c r="AH3179" i="1"/>
  <c r="AH3178" i="1"/>
  <c r="AJ3178" i="1" s="1"/>
  <c r="AH3177" i="1"/>
  <c r="AH3176" i="1"/>
  <c r="AJ3176" i="1" s="1"/>
  <c r="AH3175" i="1"/>
  <c r="AH3174" i="1"/>
  <c r="AJ3174" i="1" s="1"/>
  <c r="AH3173" i="1"/>
  <c r="AH3172" i="1"/>
  <c r="AJ3172" i="1" s="1"/>
  <c r="AH3171" i="1"/>
  <c r="AH3170" i="1"/>
  <c r="AJ3170" i="1" s="1"/>
  <c r="AH3169" i="1"/>
  <c r="AH3168" i="1"/>
  <c r="AJ3168" i="1" s="1"/>
  <c r="AH3167" i="1"/>
  <c r="AJ3167" i="1" s="1"/>
  <c r="AH3166" i="1"/>
  <c r="AJ3166" i="1" s="1"/>
  <c r="AH3165" i="1"/>
  <c r="AH3164" i="1"/>
  <c r="AJ3164" i="1" s="1"/>
  <c r="AH3163" i="1"/>
  <c r="AJ3163" i="1" s="1"/>
  <c r="AH3162" i="1"/>
  <c r="AJ3162" i="1" s="1"/>
  <c r="AH3161" i="1"/>
  <c r="AH3160" i="1"/>
  <c r="AJ3160" i="1" s="1"/>
  <c r="AH3159" i="1"/>
  <c r="AH3158" i="1"/>
  <c r="AJ3158" i="1" s="1"/>
  <c r="AH3157" i="1"/>
  <c r="AH3156" i="1"/>
  <c r="AJ3156" i="1" s="1"/>
  <c r="AH3155" i="1"/>
  <c r="AH3154" i="1"/>
  <c r="AJ3154" i="1" s="1"/>
  <c r="AH3153" i="1"/>
  <c r="AH3152" i="1"/>
  <c r="AJ3152" i="1" s="1"/>
  <c r="AH3151" i="1"/>
  <c r="AH3150" i="1"/>
  <c r="AJ3150" i="1" s="1"/>
  <c r="AH3149" i="1"/>
  <c r="AH3148" i="1"/>
  <c r="AJ3148" i="1" s="1"/>
  <c r="AH3147" i="1"/>
  <c r="AH3146" i="1"/>
  <c r="AJ3146" i="1" s="1"/>
  <c r="AH3145" i="1"/>
  <c r="AH3144" i="1"/>
  <c r="AJ3144" i="1" s="1"/>
  <c r="AH3143" i="1"/>
  <c r="AH3142" i="1"/>
  <c r="AJ3142" i="1" s="1"/>
  <c r="AH3141" i="1"/>
  <c r="AH3140" i="1"/>
  <c r="AJ3140" i="1" s="1"/>
  <c r="AH3139" i="1"/>
  <c r="AH3138" i="1"/>
  <c r="AJ3138" i="1" s="1"/>
  <c r="AH3137" i="1"/>
  <c r="AH3136" i="1"/>
  <c r="AJ3136" i="1" s="1"/>
  <c r="AH3135" i="1"/>
  <c r="AH3134" i="1"/>
  <c r="AJ3134" i="1" s="1"/>
  <c r="AH3133" i="1"/>
  <c r="AH3132" i="1"/>
  <c r="AJ3132" i="1" s="1"/>
  <c r="AH3131" i="1"/>
  <c r="AJ3131" i="1" s="1"/>
  <c r="AH3130" i="1"/>
  <c r="AI3130" i="1" s="1"/>
  <c r="AH3129" i="1"/>
  <c r="AH3128" i="1"/>
  <c r="AJ3128" i="1" s="1"/>
  <c r="AH3127" i="1"/>
  <c r="AH3126" i="1"/>
  <c r="AJ3126" i="1" s="1"/>
  <c r="AH3125" i="1"/>
  <c r="AH3124" i="1"/>
  <c r="AJ3124" i="1" s="1"/>
  <c r="AH3123" i="1"/>
  <c r="AH3122" i="1"/>
  <c r="AJ3122" i="1" s="1"/>
  <c r="AH3121" i="1"/>
  <c r="AH3120" i="1"/>
  <c r="AJ3120" i="1" s="1"/>
  <c r="AH3119" i="1"/>
  <c r="AH3118" i="1"/>
  <c r="AJ3118" i="1" s="1"/>
  <c r="AH3117" i="1"/>
  <c r="AJ3117" i="1" s="1"/>
  <c r="AH3116" i="1"/>
  <c r="AH3115" i="1"/>
  <c r="AJ3115" i="1" s="1"/>
  <c r="AH3114" i="1"/>
  <c r="AH3113" i="1"/>
  <c r="AJ3113" i="1" s="1"/>
  <c r="AH3112" i="1"/>
  <c r="AH3111" i="1"/>
  <c r="AJ3111" i="1" s="1"/>
  <c r="AH3110" i="1"/>
  <c r="AH3109" i="1"/>
  <c r="AJ3109" i="1" s="1"/>
  <c r="AH3108" i="1"/>
  <c r="AH3107" i="1"/>
  <c r="AJ3107" i="1" s="1"/>
  <c r="AH3106" i="1"/>
  <c r="AH3105" i="1"/>
  <c r="AJ3105" i="1" s="1"/>
  <c r="AH3104" i="1"/>
  <c r="AH3103" i="1"/>
  <c r="AJ3103" i="1" s="1"/>
  <c r="AH3102" i="1"/>
  <c r="AH3101" i="1"/>
  <c r="AJ3101" i="1" s="1"/>
  <c r="AH3100" i="1"/>
  <c r="AJ3100" i="1" s="1"/>
  <c r="AH3099" i="1"/>
  <c r="AJ3099" i="1" s="1"/>
  <c r="AH3098" i="1"/>
  <c r="AH3097" i="1"/>
  <c r="AJ3097" i="1" s="1"/>
  <c r="AH3096" i="1"/>
  <c r="AH3095" i="1"/>
  <c r="AJ3095" i="1" s="1"/>
  <c r="AH3094" i="1"/>
  <c r="AH3093" i="1"/>
  <c r="AJ3093" i="1" s="1"/>
  <c r="AH3092" i="1"/>
  <c r="AH3091" i="1"/>
  <c r="AJ3091" i="1" s="1"/>
  <c r="AH3090" i="1"/>
  <c r="AH3089" i="1"/>
  <c r="AJ3089" i="1" s="1"/>
  <c r="AH3088" i="1"/>
  <c r="AH3087" i="1"/>
  <c r="AJ3087" i="1" s="1"/>
  <c r="AH3086" i="1"/>
  <c r="AH3085" i="1"/>
  <c r="AJ3085" i="1" s="1"/>
  <c r="AH3084" i="1"/>
  <c r="AH3083" i="1"/>
  <c r="AJ3083" i="1" s="1"/>
  <c r="AH3082" i="1"/>
  <c r="AH3081" i="1"/>
  <c r="AJ3081" i="1" s="1"/>
  <c r="AH3080" i="1"/>
  <c r="AH3079" i="1"/>
  <c r="AJ3079" i="1" s="1"/>
  <c r="AH3078" i="1"/>
  <c r="AH3077" i="1"/>
  <c r="AJ3077" i="1" s="1"/>
  <c r="AH3075" i="1"/>
  <c r="AJ3075" i="1" s="1"/>
  <c r="AH3074" i="1"/>
  <c r="AH3073" i="1"/>
  <c r="AJ3073" i="1" s="1"/>
  <c r="AH3072" i="1"/>
  <c r="AH3071" i="1"/>
  <c r="AJ3071" i="1" s="1"/>
  <c r="AH3070" i="1"/>
  <c r="AH3069" i="1"/>
  <c r="AJ3069" i="1" s="1"/>
  <c r="AH3067" i="1"/>
  <c r="AJ3067" i="1" s="1"/>
  <c r="AH3066" i="1"/>
  <c r="AH3065" i="1"/>
  <c r="AJ3065" i="1" s="1"/>
  <c r="AH3064" i="1"/>
  <c r="AH3063" i="1"/>
  <c r="AJ3063" i="1" s="1"/>
  <c r="AH3062" i="1"/>
  <c r="AH3061" i="1"/>
  <c r="AJ3061" i="1" s="1"/>
  <c r="AH3059" i="1"/>
  <c r="AI3059" i="1" s="1"/>
  <c r="AH3058" i="1"/>
  <c r="AH3057" i="1"/>
  <c r="AJ3057" i="1" s="1"/>
  <c r="AH3056" i="1"/>
  <c r="AH3055" i="1"/>
  <c r="AJ3055" i="1" s="1"/>
  <c r="AH3054" i="1"/>
  <c r="AH3053" i="1"/>
  <c r="AJ3053" i="1" s="1"/>
  <c r="AH3051" i="1"/>
  <c r="AJ3051" i="1" s="1"/>
  <c r="AH3050" i="1"/>
  <c r="AH3049" i="1"/>
  <c r="AJ3049" i="1" s="1"/>
  <c r="AH3048" i="1"/>
  <c r="AH3047" i="1"/>
  <c r="AJ3047" i="1" s="1"/>
  <c r="AH3046" i="1"/>
  <c r="AH3045" i="1"/>
  <c r="AJ3045" i="1" s="1"/>
  <c r="AH3043" i="1"/>
  <c r="AJ3043" i="1" s="1"/>
  <c r="AH3042" i="1"/>
  <c r="AH3041" i="1"/>
  <c r="AJ3041" i="1" s="1"/>
  <c r="AH3040" i="1"/>
  <c r="AH3039" i="1"/>
  <c r="AJ3039" i="1" s="1"/>
  <c r="AH3038" i="1"/>
  <c r="AJ3038" i="1" s="1"/>
  <c r="AH3037" i="1"/>
  <c r="AJ3037" i="1" s="1"/>
  <c r="AH3035" i="1"/>
  <c r="AJ3035" i="1" s="1"/>
  <c r="AH3034" i="1"/>
  <c r="AH3033" i="1"/>
  <c r="AJ3033" i="1" s="1"/>
  <c r="AH3032" i="1"/>
  <c r="AH3031" i="1"/>
  <c r="AH3030" i="1"/>
  <c r="AH3029" i="1"/>
  <c r="AJ3029" i="1" s="1"/>
  <c r="AH3027" i="1"/>
  <c r="AJ3027" i="1" s="1"/>
  <c r="AH3026" i="1"/>
  <c r="AH3025" i="1"/>
  <c r="AJ3025" i="1" s="1"/>
  <c r="AH3024" i="1"/>
  <c r="AH3023" i="1"/>
  <c r="AJ3023" i="1" s="1"/>
  <c r="AH3022" i="1"/>
  <c r="AH3021" i="1"/>
  <c r="AJ3021" i="1" s="1"/>
  <c r="AH3019" i="1"/>
  <c r="AJ3019" i="1" s="1"/>
  <c r="AH3018" i="1"/>
  <c r="AJ3018" i="1" s="1"/>
  <c r="AH3017" i="1"/>
  <c r="AJ3017" i="1" s="1"/>
  <c r="AH3016" i="1"/>
  <c r="AH3015" i="1"/>
  <c r="AJ3015" i="1" s="1"/>
  <c r="AH3014" i="1"/>
  <c r="AH3013" i="1"/>
  <c r="AJ3013" i="1" s="1"/>
  <c r="AH3011" i="1"/>
  <c r="AJ3011" i="1" s="1"/>
  <c r="AH3010" i="1"/>
  <c r="AH3009" i="1"/>
  <c r="AJ3009" i="1" s="1"/>
  <c r="AH3008" i="1"/>
  <c r="AH3007" i="1"/>
  <c r="AJ3007" i="1" s="1"/>
  <c r="AH3006" i="1"/>
  <c r="AH3005" i="1"/>
  <c r="AJ3005" i="1" s="1"/>
  <c r="AH3003" i="1"/>
  <c r="AJ3003" i="1" s="1"/>
  <c r="AH3002" i="1"/>
  <c r="AH3001" i="1"/>
  <c r="AJ3001" i="1" s="1"/>
  <c r="AH3000" i="1"/>
  <c r="AH2999" i="1"/>
  <c r="AJ2999" i="1" s="1"/>
  <c r="AH2998" i="1"/>
  <c r="AH2997" i="1"/>
  <c r="AJ2997" i="1" s="1"/>
  <c r="AH2995" i="1"/>
  <c r="AJ2995" i="1" s="1"/>
  <c r="AH2994" i="1"/>
  <c r="AJ2994" i="1" s="1"/>
  <c r="AH2993" i="1"/>
  <c r="AH2992" i="1"/>
  <c r="AJ2992" i="1" s="1"/>
  <c r="AH2991" i="1"/>
  <c r="AH2990" i="1"/>
  <c r="AJ2990" i="1" s="1"/>
  <c r="AH2989" i="1"/>
  <c r="AH2987" i="1"/>
  <c r="AJ2987" i="1" s="1"/>
  <c r="AH2986" i="1"/>
  <c r="AJ2986" i="1" s="1"/>
  <c r="AH2985" i="1"/>
  <c r="AH2984" i="1"/>
  <c r="AJ2984" i="1" s="1"/>
  <c r="AH2983" i="1"/>
  <c r="AH2982" i="1"/>
  <c r="AJ2982" i="1" s="1"/>
  <c r="AH2981" i="1"/>
  <c r="AH2979" i="1"/>
  <c r="AH2978" i="1"/>
  <c r="AJ2978" i="1" s="1"/>
  <c r="AH2977" i="1"/>
  <c r="AH2976" i="1"/>
  <c r="AJ2976" i="1" s="1"/>
  <c r="AH2975" i="1"/>
  <c r="AJ2975" i="1" s="1"/>
  <c r="AH2974" i="1"/>
  <c r="AJ2974" i="1" s="1"/>
  <c r="AH2973" i="1"/>
  <c r="AH2971" i="1"/>
  <c r="AH2970" i="1"/>
  <c r="AJ2970" i="1" s="1"/>
  <c r="AH2969" i="1"/>
  <c r="AH2968" i="1"/>
  <c r="AH2967" i="1"/>
  <c r="AH2966" i="1"/>
  <c r="AJ2966" i="1" s="1"/>
  <c r="AH2965" i="1"/>
  <c r="AJ2965" i="1" s="1"/>
  <c r="AH2963" i="1"/>
  <c r="AH2962" i="1"/>
  <c r="AJ2962" i="1" s="1"/>
  <c r="AH2961" i="1"/>
  <c r="AH2960" i="1"/>
  <c r="AJ2960" i="1" s="1"/>
  <c r="AH2959" i="1"/>
  <c r="AH2958" i="1"/>
  <c r="AJ2958" i="1" s="1"/>
  <c r="AH2957" i="1"/>
  <c r="AJ2957" i="1" s="1"/>
  <c r="AH2955" i="1"/>
  <c r="AH2954" i="1"/>
  <c r="AJ2954" i="1" s="1"/>
  <c r="AH2953" i="1"/>
  <c r="AH2952" i="1"/>
  <c r="AJ2952" i="1" s="1"/>
  <c r="AH2951" i="1"/>
  <c r="AH2950" i="1"/>
  <c r="AJ2950" i="1" s="1"/>
  <c r="AH2949" i="1"/>
  <c r="AH2947" i="1"/>
  <c r="AH2946" i="1"/>
  <c r="AJ2946" i="1" s="1"/>
  <c r="AH2945" i="1"/>
  <c r="AJ2945" i="1" s="1"/>
  <c r="AH2944" i="1"/>
  <c r="AJ2944" i="1" s="1"/>
  <c r="AH2943" i="1"/>
  <c r="AH2942" i="1"/>
  <c r="AJ2942" i="1" s="1"/>
  <c r="AH2941" i="1"/>
  <c r="AH2939" i="1"/>
  <c r="AH2938" i="1"/>
  <c r="AI2938" i="1" s="1"/>
  <c r="AH2937" i="1"/>
  <c r="AH2936" i="1"/>
  <c r="AJ2936" i="1" s="1"/>
  <c r="AH2935" i="1"/>
  <c r="AJ2935" i="1" s="1"/>
  <c r="AH2934" i="1"/>
  <c r="AJ2934" i="1" s="1"/>
  <c r="AH2933" i="1"/>
  <c r="AH2931" i="1"/>
  <c r="AH2930" i="1"/>
  <c r="AJ2930" i="1" s="1"/>
  <c r="AH2929" i="1"/>
  <c r="AH2928" i="1"/>
  <c r="AJ2928" i="1" s="1"/>
  <c r="AH2927" i="1"/>
  <c r="AH2926" i="1"/>
  <c r="AJ2926" i="1" s="1"/>
  <c r="AH2925" i="1"/>
  <c r="AJ2925" i="1" s="1"/>
  <c r="AH2923" i="1"/>
  <c r="AH2922" i="1"/>
  <c r="AJ2922" i="1" s="1"/>
  <c r="AH2921" i="1"/>
  <c r="AH2920" i="1"/>
  <c r="AJ2920" i="1" s="1"/>
  <c r="AH2919" i="1"/>
  <c r="AJ2919" i="1" s="1"/>
  <c r="AH2918" i="1"/>
  <c r="AJ2918" i="1" s="1"/>
  <c r="AH2917" i="1"/>
  <c r="AJ2917" i="1" s="1"/>
  <c r="AH2915" i="1"/>
  <c r="AJ2915" i="1" s="1"/>
  <c r="AH2914" i="1"/>
  <c r="AH2913" i="1"/>
  <c r="AJ2913" i="1" s="1"/>
  <c r="AH2912" i="1"/>
  <c r="AH2911" i="1"/>
  <c r="AI2911" i="1" s="1"/>
  <c r="AH2910" i="1"/>
  <c r="AH2909" i="1"/>
  <c r="AJ2909" i="1" s="1"/>
  <c r="AH2907" i="1"/>
  <c r="AJ2907" i="1" s="1"/>
  <c r="AH2906" i="1"/>
  <c r="AH2905" i="1"/>
  <c r="AJ2905" i="1" s="1"/>
  <c r="AH2904" i="1"/>
  <c r="AH2903" i="1"/>
  <c r="AJ2903" i="1" s="1"/>
  <c r="AH2902" i="1"/>
  <c r="AH2901" i="1"/>
  <c r="AJ2901" i="1" s="1"/>
  <c r="AH2899" i="1"/>
  <c r="AJ2899" i="1" s="1"/>
  <c r="AH2898" i="1"/>
  <c r="AJ2898" i="1" s="1"/>
  <c r="AH2897" i="1"/>
  <c r="AJ2897" i="1" s="1"/>
  <c r="AH2896" i="1"/>
  <c r="AH2895" i="1"/>
  <c r="AJ2895" i="1" s="1"/>
  <c r="AH2894" i="1"/>
  <c r="AH2893" i="1"/>
  <c r="AJ2893" i="1" s="1"/>
  <c r="AH2891" i="1"/>
  <c r="AJ2891" i="1" s="1"/>
  <c r="AH2890" i="1"/>
  <c r="AH2889" i="1"/>
  <c r="AJ2889" i="1" s="1"/>
  <c r="AH2888" i="1"/>
  <c r="AH2887" i="1"/>
  <c r="AJ2887" i="1" s="1"/>
  <c r="AH2886" i="1"/>
  <c r="AJ2886" i="1" s="1"/>
  <c r="AH2885" i="1"/>
  <c r="AJ2885" i="1" s="1"/>
  <c r="AH2883" i="1"/>
  <c r="AJ2883" i="1" s="1"/>
  <c r="AH2882" i="1"/>
  <c r="AH2881" i="1"/>
  <c r="AJ2881" i="1" s="1"/>
  <c r="AH2880" i="1"/>
  <c r="AH2879" i="1"/>
  <c r="AJ2879" i="1" s="1"/>
  <c r="AH2878" i="1"/>
  <c r="AH2877" i="1"/>
  <c r="AJ2877" i="1" s="1"/>
  <c r="AH2875" i="1"/>
  <c r="AJ2875" i="1" s="1"/>
  <c r="AH2874" i="1"/>
  <c r="AH2873" i="1"/>
  <c r="AJ2873" i="1" s="1"/>
  <c r="AH2872" i="1"/>
  <c r="AH2871" i="1"/>
  <c r="AJ2871" i="1" s="1"/>
  <c r="AH2870" i="1"/>
  <c r="AH2869" i="1"/>
  <c r="AJ2869" i="1" s="1"/>
  <c r="AH2867" i="1"/>
  <c r="AJ2867" i="1" s="1"/>
  <c r="AH2866" i="1"/>
  <c r="AJ2866" i="1" s="1"/>
  <c r="AH2865" i="1"/>
  <c r="AJ2865" i="1" s="1"/>
  <c r="AH2864" i="1"/>
  <c r="AH2863" i="1"/>
  <c r="AJ2863" i="1" s="1"/>
  <c r="AH2862" i="1"/>
  <c r="AH2861" i="1"/>
  <c r="AJ2861" i="1" s="1"/>
  <c r="AH2859" i="1"/>
  <c r="AJ2859" i="1" s="1"/>
  <c r="AH2858" i="1"/>
  <c r="AH2857" i="1"/>
  <c r="AJ2857" i="1" s="1"/>
  <c r="AH2856" i="1"/>
  <c r="AH2855" i="1"/>
  <c r="AJ2855" i="1" s="1"/>
  <c r="AH2854" i="1"/>
  <c r="AJ2854" i="1" s="1"/>
  <c r="AH2853" i="1"/>
  <c r="AJ2853" i="1" s="1"/>
  <c r="AH2851" i="1"/>
  <c r="AJ2851" i="1" s="1"/>
  <c r="AH2850" i="1"/>
  <c r="AH2849" i="1"/>
  <c r="AJ2849" i="1" s="1"/>
  <c r="AH2848" i="1"/>
  <c r="AH2847" i="1"/>
  <c r="AI2847" i="1" s="1"/>
  <c r="AH2846" i="1"/>
  <c r="AH2845" i="1"/>
  <c r="AJ2845" i="1" s="1"/>
  <c r="AH2843" i="1"/>
  <c r="AJ2843" i="1" s="1"/>
  <c r="AH2842" i="1"/>
  <c r="AH2841" i="1"/>
  <c r="AJ2841" i="1" s="1"/>
  <c r="AH2840" i="1"/>
  <c r="AH2839" i="1"/>
  <c r="AJ2839" i="1" s="1"/>
  <c r="AH2838" i="1"/>
  <c r="AH2837" i="1"/>
  <c r="AJ2837" i="1" s="1"/>
  <c r="AH2835" i="1"/>
  <c r="AJ2835" i="1" s="1"/>
  <c r="AH2834" i="1"/>
  <c r="AJ2834" i="1" s="1"/>
  <c r="AH2833" i="1"/>
  <c r="AJ2833" i="1" s="1"/>
  <c r="AH2832" i="1"/>
  <c r="AH2831" i="1"/>
  <c r="AJ2831" i="1" s="1"/>
  <c r="AH2830" i="1"/>
  <c r="AH2829" i="1"/>
  <c r="AJ2829" i="1" s="1"/>
  <c r="AH2827" i="1"/>
  <c r="AJ2827" i="1" s="1"/>
  <c r="AH2826" i="1"/>
  <c r="AH2825" i="1"/>
  <c r="AJ2825" i="1" s="1"/>
  <c r="AH2824" i="1"/>
  <c r="AH2823" i="1"/>
  <c r="AJ2823" i="1" s="1"/>
  <c r="AH2822" i="1"/>
  <c r="AJ2822" i="1" s="1"/>
  <c r="AH2821" i="1"/>
  <c r="AJ2821" i="1" s="1"/>
  <c r="AH2819" i="1"/>
  <c r="AJ2819" i="1" s="1"/>
  <c r="AH2818" i="1"/>
  <c r="AH2817" i="1"/>
  <c r="AJ2817" i="1" s="1"/>
  <c r="AH2816" i="1"/>
  <c r="AH2815" i="1"/>
  <c r="AI2815" i="1" s="1"/>
  <c r="AH2814" i="1"/>
  <c r="AH2813" i="1"/>
  <c r="AJ2813" i="1" s="1"/>
  <c r="AH2811" i="1"/>
  <c r="AJ2811" i="1" s="1"/>
  <c r="AH2810" i="1"/>
  <c r="AH2809" i="1"/>
  <c r="AJ2809" i="1" s="1"/>
  <c r="AH2808" i="1"/>
  <c r="AH2807" i="1"/>
  <c r="AJ2807" i="1" s="1"/>
  <c r="AH2806" i="1"/>
  <c r="AH2805" i="1"/>
  <c r="AJ2805" i="1" s="1"/>
  <c r="AH2803" i="1"/>
  <c r="AJ2803" i="1" s="1"/>
  <c r="AH2802" i="1"/>
  <c r="AH2801" i="1"/>
  <c r="AJ2801" i="1" s="1"/>
  <c r="AH2800" i="1"/>
  <c r="AH2799" i="1"/>
  <c r="AJ2799" i="1" s="1"/>
  <c r="AH2798" i="1"/>
  <c r="AH2797" i="1"/>
  <c r="AJ2797" i="1" s="1"/>
  <c r="AH2795" i="1"/>
  <c r="AJ2795" i="1" s="1"/>
  <c r="AH2794" i="1"/>
  <c r="AH2792" i="1"/>
  <c r="AH2791" i="1"/>
  <c r="AJ2791" i="1" s="1"/>
  <c r="AH2790" i="1"/>
  <c r="AJ2790" i="1" s="1"/>
  <c r="AH2789" i="1"/>
  <c r="AJ2789" i="1" s="1"/>
  <c r="AH2787" i="1"/>
  <c r="AJ2787" i="1" s="1"/>
  <c r="AH2786" i="1"/>
  <c r="AH2784" i="1"/>
  <c r="AH2783" i="1"/>
  <c r="AH2782" i="1"/>
  <c r="AH2781" i="1"/>
  <c r="AJ2781" i="1" s="1"/>
  <c r="AH2780" i="1"/>
  <c r="AJ2780" i="1" s="1"/>
  <c r="AH2779" i="1"/>
  <c r="AJ2779" i="1" s="1"/>
  <c r="AH2778" i="1"/>
  <c r="AH2776" i="1"/>
  <c r="AH2775" i="1"/>
  <c r="AJ2775" i="1" s="1"/>
  <c r="AH2774" i="1"/>
  <c r="AH2773" i="1"/>
  <c r="AJ2773" i="1" s="1"/>
  <c r="AH2771" i="1"/>
  <c r="AH2770" i="1"/>
  <c r="AJ2770" i="1" s="1"/>
  <c r="AH2768" i="1"/>
  <c r="AJ2768" i="1" s="1"/>
  <c r="AH2767" i="1"/>
  <c r="AH2766" i="1"/>
  <c r="AJ2766" i="1" s="1"/>
  <c r="AH2765" i="1"/>
  <c r="AH2763" i="1"/>
  <c r="AH2762" i="1"/>
  <c r="AJ2762" i="1" s="1"/>
  <c r="AH2760" i="1"/>
  <c r="AJ2760" i="1" s="1"/>
  <c r="AH2759" i="1"/>
  <c r="AH2758" i="1"/>
  <c r="AJ2758" i="1" s="1"/>
  <c r="AH2757" i="1"/>
  <c r="AH2755" i="1"/>
  <c r="AH2754" i="1"/>
  <c r="AJ2754" i="1" s="1"/>
  <c r="AH2752" i="1"/>
  <c r="AJ2752" i="1" s="1"/>
  <c r="AH2751" i="1"/>
  <c r="AJ2751" i="1" s="1"/>
  <c r="AH2750" i="1"/>
  <c r="AJ2750" i="1" s="1"/>
  <c r="AH2749" i="1"/>
  <c r="AH2747" i="1"/>
  <c r="AH2746" i="1"/>
  <c r="AJ2746" i="1" s="1"/>
  <c r="AH2744" i="1"/>
  <c r="AJ2744" i="1" s="1"/>
  <c r="AH2743" i="1"/>
  <c r="AH2742" i="1"/>
  <c r="AJ2742" i="1" s="1"/>
  <c r="AH2741" i="1"/>
  <c r="AJ2741" i="1" s="1"/>
  <c r="AH2740" i="1"/>
  <c r="AJ2740" i="1" s="1"/>
  <c r="AH2739" i="1"/>
  <c r="AH2738" i="1"/>
  <c r="AJ2738" i="1" s="1"/>
  <c r="AH2736" i="1"/>
  <c r="AJ2736" i="1" s="1"/>
  <c r="AH2735" i="1"/>
  <c r="AH2734" i="1"/>
  <c r="AJ2734" i="1" s="1"/>
  <c r="AH2733" i="1"/>
  <c r="AH2731" i="1"/>
  <c r="AH2730" i="1"/>
  <c r="AJ2730" i="1" s="1"/>
  <c r="AH2728" i="1"/>
  <c r="AJ2728" i="1" s="1"/>
  <c r="AH2727" i="1"/>
  <c r="AH2726" i="1"/>
  <c r="AJ2726" i="1" s="1"/>
  <c r="AH2725" i="1"/>
  <c r="AH2723" i="1"/>
  <c r="AH2722" i="1"/>
  <c r="AJ2722" i="1" s="1"/>
  <c r="AH2720" i="1"/>
  <c r="AJ2720" i="1" s="1"/>
  <c r="AH2719" i="1"/>
  <c r="AH2718" i="1"/>
  <c r="AJ2718" i="1" s="1"/>
  <c r="AH2717" i="1"/>
  <c r="AH2716" i="1"/>
  <c r="AJ2716" i="1" s="1"/>
  <c r="AH2715" i="1"/>
  <c r="AH2714" i="1"/>
  <c r="AJ2714" i="1" s="1"/>
  <c r="AH2712" i="1"/>
  <c r="AJ2712" i="1" s="1"/>
  <c r="AH2711" i="1"/>
  <c r="AJ2711" i="1" s="1"/>
  <c r="AH2710" i="1"/>
  <c r="AJ2710" i="1" s="1"/>
  <c r="AH2709" i="1"/>
  <c r="AH2707" i="1"/>
  <c r="AH2706" i="1"/>
  <c r="AJ2706" i="1" s="1"/>
  <c r="AH2704" i="1"/>
  <c r="AJ2704" i="1" s="1"/>
  <c r="AH2703" i="1"/>
  <c r="AH2702" i="1"/>
  <c r="AJ2702" i="1" s="1"/>
  <c r="AH2701" i="1"/>
  <c r="AH2699" i="1"/>
  <c r="AJ2699" i="1" s="1"/>
  <c r="AH2698" i="1"/>
  <c r="AJ2698" i="1" s="1"/>
  <c r="AH2696" i="1"/>
  <c r="AJ2696" i="1" s="1"/>
  <c r="AH2695" i="1"/>
  <c r="AH2694" i="1"/>
  <c r="AJ2694" i="1" s="1"/>
  <c r="AH2693" i="1"/>
  <c r="AH2691" i="1"/>
  <c r="AH2690" i="1"/>
  <c r="AJ2690" i="1" s="1"/>
  <c r="AH2688" i="1"/>
  <c r="AJ2688" i="1" s="1"/>
  <c r="AH2687" i="1"/>
  <c r="AH2686" i="1"/>
  <c r="AJ2686" i="1" s="1"/>
  <c r="AH2685" i="1"/>
  <c r="AH2683" i="1"/>
  <c r="AH2682" i="1"/>
  <c r="AJ2682" i="1" s="1"/>
  <c r="AH2680" i="1"/>
  <c r="AJ2680" i="1" s="1"/>
  <c r="AH2679" i="1"/>
  <c r="AJ2679" i="1" s="1"/>
  <c r="AH2678" i="1"/>
  <c r="AJ2678" i="1" s="1"/>
  <c r="AH2677" i="1"/>
  <c r="AH2676" i="1"/>
  <c r="AJ2676" i="1" s="1"/>
  <c r="AH2675" i="1"/>
  <c r="AH2674" i="1"/>
  <c r="AJ2674" i="1" s="1"/>
  <c r="AH2672" i="1"/>
  <c r="AJ2672" i="1" s="1"/>
  <c r="AH2671" i="1"/>
  <c r="AH2670" i="1"/>
  <c r="AJ2670" i="1" s="1"/>
  <c r="AH2669" i="1"/>
  <c r="AH2667" i="1"/>
  <c r="AJ2667" i="1" s="1"/>
  <c r="AH2666" i="1"/>
  <c r="AJ2666" i="1" s="1"/>
  <c r="AH2664" i="1"/>
  <c r="AJ2664" i="1" s="1"/>
  <c r="AH2663" i="1"/>
  <c r="AH2662" i="1"/>
  <c r="AJ2662" i="1" s="1"/>
  <c r="AH2661" i="1"/>
  <c r="AH2659" i="1"/>
  <c r="AH2658" i="1"/>
  <c r="AJ2658" i="1" s="1"/>
  <c r="AH2656" i="1"/>
  <c r="AJ2656" i="1" s="1"/>
  <c r="AH2655" i="1"/>
  <c r="AH2654" i="1"/>
  <c r="AJ2654" i="1" s="1"/>
  <c r="AH2653" i="1"/>
  <c r="AH2652" i="1"/>
  <c r="AJ2652" i="1" s="1"/>
  <c r="AH2651" i="1"/>
  <c r="AH2650" i="1"/>
  <c r="AJ2650" i="1" s="1"/>
  <c r="AH2648" i="1"/>
  <c r="AJ2648" i="1" s="1"/>
  <c r="AH2647" i="1"/>
  <c r="AH2646" i="1"/>
  <c r="AJ2646" i="1" s="1"/>
  <c r="AH2645" i="1"/>
  <c r="AH2643" i="1"/>
  <c r="AH2642" i="1"/>
  <c r="AJ2642" i="1" s="1"/>
  <c r="AH2640" i="1"/>
  <c r="AJ2640" i="1" s="1"/>
  <c r="AH2639" i="1"/>
  <c r="AH2638" i="1"/>
  <c r="AJ2638" i="1" s="1"/>
  <c r="AH2637" i="1"/>
  <c r="AJ2637" i="1" s="1"/>
  <c r="AH2635" i="1"/>
  <c r="AH2634" i="1"/>
  <c r="AJ2634" i="1" s="1"/>
  <c r="AH2632" i="1"/>
  <c r="AJ2632" i="1" s="1"/>
  <c r="AH2631" i="1"/>
  <c r="AH2630" i="1"/>
  <c r="AJ2630" i="1" s="1"/>
  <c r="AH2629" i="1"/>
  <c r="AH2627" i="1"/>
  <c r="AJ2627" i="1" s="1"/>
  <c r="AH2626" i="1"/>
  <c r="AJ2626" i="1" s="1"/>
  <c r="AH2624" i="1"/>
  <c r="AJ2624" i="1" s="1"/>
  <c r="AH2623" i="1"/>
  <c r="AH2622" i="1"/>
  <c r="AJ2622" i="1" s="1"/>
  <c r="AH2621" i="1"/>
  <c r="AH2619" i="1"/>
  <c r="AH2618" i="1"/>
  <c r="AJ2618" i="1" s="1"/>
  <c r="AH2616" i="1"/>
  <c r="AJ2616" i="1" s="1"/>
  <c r="AH2615" i="1"/>
  <c r="AH2614" i="1"/>
  <c r="AJ2614" i="1" s="1"/>
  <c r="AH2613" i="1"/>
  <c r="AH2612" i="1"/>
  <c r="AJ2612" i="1" s="1"/>
  <c r="AH2611" i="1"/>
  <c r="AH2610" i="1"/>
  <c r="AJ2610" i="1" s="1"/>
  <c r="AH2608" i="1"/>
  <c r="AJ2608" i="1" s="1"/>
  <c r="AH2607" i="1"/>
  <c r="AH2606" i="1"/>
  <c r="AJ2606" i="1" s="1"/>
  <c r="AH2605" i="1"/>
  <c r="AJ2605" i="1" s="1"/>
  <c r="AH2603" i="1"/>
  <c r="AH2602" i="1"/>
  <c r="AJ2602" i="1" s="1"/>
  <c r="AH2600" i="1"/>
  <c r="AJ2600" i="1" s="1"/>
  <c r="AH2599" i="1"/>
  <c r="AH2598" i="1"/>
  <c r="AI2598" i="1" s="1"/>
  <c r="AH2597" i="1"/>
  <c r="AH2595" i="1"/>
  <c r="AJ2595" i="1" s="1"/>
  <c r="AH2594" i="1"/>
  <c r="AJ2594" i="1" s="1"/>
  <c r="AH2592" i="1"/>
  <c r="AJ2592" i="1" s="1"/>
  <c r="AH2591" i="1"/>
  <c r="AH2590" i="1"/>
  <c r="AJ2590" i="1" s="1"/>
  <c r="AH2589" i="1"/>
  <c r="AH2588" i="1"/>
  <c r="AJ2588" i="1" s="1"/>
  <c r="AH2587" i="1"/>
  <c r="AH2586" i="1"/>
  <c r="AJ2586" i="1" s="1"/>
  <c r="AH2584" i="1"/>
  <c r="AJ2584" i="1" s="1"/>
  <c r="AH2583" i="1"/>
  <c r="AH2582" i="1"/>
  <c r="AJ2582" i="1" s="1"/>
  <c r="AH2581" i="1"/>
  <c r="AH2579" i="1"/>
  <c r="AH2578" i="1"/>
  <c r="AJ2578" i="1" s="1"/>
  <c r="AH2576" i="1"/>
  <c r="AJ2576" i="1" s="1"/>
  <c r="AH2575" i="1"/>
  <c r="AH2574" i="1"/>
  <c r="AJ2574" i="1" s="1"/>
  <c r="AH2573" i="1"/>
  <c r="AJ2573" i="1" s="1"/>
  <c r="AH2571" i="1"/>
  <c r="AH2570" i="1"/>
  <c r="AJ2570" i="1" s="1"/>
  <c r="AH2568" i="1"/>
  <c r="AJ2568" i="1" s="1"/>
  <c r="AH2567" i="1"/>
  <c r="AH2566" i="1"/>
  <c r="AI2566" i="1" s="1"/>
  <c r="AH2565" i="1"/>
  <c r="AH2563" i="1"/>
  <c r="AJ2563" i="1" s="1"/>
  <c r="AH2562" i="1"/>
  <c r="AJ2562" i="1" s="1"/>
  <c r="AH2560" i="1"/>
  <c r="AJ2560" i="1" s="1"/>
  <c r="AH2559" i="1"/>
  <c r="AH2558" i="1"/>
  <c r="AJ2558" i="1" s="1"/>
  <c r="AH2557" i="1"/>
  <c r="AH2555" i="1"/>
  <c r="AH2554" i="1"/>
  <c r="AJ2554" i="1" s="1"/>
  <c r="AH2552" i="1"/>
  <c r="AJ2552" i="1" s="1"/>
  <c r="AH2551" i="1"/>
  <c r="AH2550" i="1"/>
  <c r="AJ2550" i="1" s="1"/>
  <c r="AH2549" i="1"/>
  <c r="AJ2549" i="1" s="1"/>
  <c r="AH2548" i="1"/>
  <c r="AH2547" i="1"/>
  <c r="AJ2547" i="1" s="1"/>
  <c r="AH2546" i="1"/>
  <c r="AH2544" i="1"/>
  <c r="AH2543" i="1"/>
  <c r="AJ2543" i="1" s="1"/>
  <c r="AH2542" i="1"/>
  <c r="AJ2542" i="1" s="1"/>
  <c r="AH2541" i="1"/>
  <c r="AJ2541" i="1" s="1"/>
  <c r="AH2539" i="1"/>
  <c r="AJ2539" i="1" s="1"/>
  <c r="AH2538" i="1"/>
  <c r="AH2536" i="1"/>
  <c r="AH2535" i="1"/>
  <c r="AH2534" i="1"/>
  <c r="AH2533" i="1"/>
  <c r="AJ2533" i="1" s="1"/>
  <c r="AH2531" i="1"/>
  <c r="AJ2531" i="1" s="1"/>
  <c r="AH2530" i="1"/>
  <c r="AH2528" i="1"/>
  <c r="AH2527" i="1"/>
  <c r="AJ2527" i="1" s="1"/>
  <c r="AH2526" i="1"/>
  <c r="AH2525" i="1"/>
  <c r="AJ2525" i="1" s="1"/>
  <c r="AH2524" i="1"/>
  <c r="AJ2524" i="1" s="1"/>
  <c r="AH2523" i="1"/>
  <c r="AJ2523" i="1" s="1"/>
  <c r="AH2522" i="1"/>
  <c r="AH2520" i="1"/>
  <c r="AH2519" i="1"/>
  <c r="AJ2519" i="1" s="1"/>
  <c r="AH2518" i="1"/>
  <c r="AH2517" i="1"/>
  <c r="AJ2517" i="1" s="1"/>
  <c r="AH2515" i="1"/>
  <c r="AJ2515" i="1" s="1"/>
  <c r="AH2514" i="1"/>
  <c r="AH2512" i="1"/>
  <c r="AH2511" i="1"/>
  <c r="AJ2511" i="1" s="1"/>
  <c r="AH2510" i="1"/>
  <c r="AH2509" i="1"/>
  <c r="AJ2509" i="1" s="1"/>
  <c r="AH2507" i="1"/>
  <c r="AJ2507" i="1" s="1"/>
  <c r="AH2506" i="1"/>
  <c r="AH2504" i="1"/>
  <c r="AH2503" i="1"/>
  <c r="AJ2503" i="1" s="1"/>
  <c r="AH2502" i="1"/>
  <c r="AJ2502" i="1" s="1"/>
  <c r="AH2501" i="1"/>
  <c r="AJ2501" i="1" s="1"/>
  <c r="AH2499" i="1"/>
  <c r="AJ2499" i="1" s="1"/>
  <c r="AH2498" i="1"/>
  <c r="AH2496" i="1"/>
  <c r="AH2495" i="1"/>
  <c r="AH2494" i="1"/>
  <c r="AJ2494" i="1" s="1"/>
  <c r="AH2493" i="1"/>
  <c r="AJ2493" i="1" s="1"/>
  <c r="AH2491" i="1"/>
  <c r="AH2490" i="1"/>
  <c r="AJ2490" i="1" s="1"/>
  <c r="AH2488" i="1"/>
  <c r="AJ2488" i="1" s="1"/>
  <c r="AH2487" i="1"/>
  <c r="AH2486" i="1"/>
  <c r="AJ2486" i="1" s="1"/>
  <c r="AH2485" i="1"/>
  <c r="AH2484" i="1"/>
  <c r="AJ2484" i="1" s="1"/>
  <c r="AH2483" i="1"/>
  <c r="AH2482" i="1"/>
  <c r="AJ2482" i="1" s="1"/>
  <c r="AH2480" i="1"/>
  <c r="AJ2480" i="1" s="1"/>
  <c r="AH2479" i="1"/>
  <c r="AH2478" i="1"/>
  <c r="AJ2478" i="1" s="1"/>
  <c r="AH2477" i="1"/>
  <c r="AH2475" i="1"/>
  <c r="AH2474" i="1"/>
  <c r="AH2472" i="1"/>
  <c r="AJ2472" i="1" s="1"/>
  <c r="AH2471" i="1"/>
  <c r="AJ2471" i="1" s="1"/>
  <c r="AH2470" i="1"/>
  <c r="AJ2470" i="1" s="1"/>
  <c r="AH2469" i="1"/>
  <c r="AH2467" i="1"/>
  <c r="AH2466" i="1"/>
  <c r="AJ2466" i="1" s="1"/>
  <c r="AH2464" i="1"/>
  <c r="AJ2464" i="1" s="1"/>
  <c r="AH2463" i="1"/>
  <c r="AH2462" i="1"/>
  <c r="AJ2462" i="1" s="1"/>
  <c r="AH2461" i="1"/>
  <c r="AJ2461" i="1" s="1"/>
  <c r="AH2460" i="1"/>
  <c r="AJ2460" i="1" s="1"/>
  <c r="AH2459" i="1"/>
  <c r="AH2458" i="1"/>
  <c r="AJ2458" i="1" s="1"/>
  <c r="AH2456" i="1"/>
  <c r="AJ2456" i="1" s="1"/>
  <c r="AH2455" i="1"/>
  <c r="AH2454" i="1"/>
  <c r="AJ2454" i="1" s="1"/>
  <c r="AH2453" i="1"/>
  <c r="AH2451" i="1"/>
  <c r="AH2450" i="1"/>
  <c r="AJ2450" i="1" s="1"/>
  <c r="AH2448" i="1"/>
  <c r="AJ2448" i="1" s="1"/>
  <c r="AH2447" i="1"/>
  <c r="AH2446" i="1"/>
  <c r="AJ2446" i="1" s="1"/>
  <c r="AH2445" i="1"/>
  <c r="AH2443" i="1"/>
  <c r="AH2442" i="1"/>
  <c r="AI2442" i="1" s="1"/>
  <c r="AH2440" i="1"/>
  <c r="AJ2440" i="1" s="1"/>
  <c r="AH2439" i="1"/>
  <c r="AJ2439" i="1" s="1"/>
  <c r="AH2438" i="1"/>
  <c r="AJ2438" i="1" s="1"/>
  <c r="AH2437" i="1"/>
  <c r="AH2435" i="1"/>
  <c r="AH2434" i="1"/>
  <c r="AJ2434" i="1" s="1"/>
  <c r="AH2432" i="1"/>
  <c r="AJ2432" i="1" s="1"/>
  <c r="AH2431" i="1"/>
  <c r="AH2430" i="1"/>
  <c r="AJ2430" i="1" s="1"/>
  <c r="AH2429" i="1"/>
  <c r="AJ2429" i="1" s="1"/>
  <c r="AH2427" i="1"/>
  <c r="AH2426" i="1"/>
  <c r="AJ2426" i="1" s="1"/>
  <c r="AH2424" i="1"/>
  <c r="AJ2424" i="1" s="1"/>
  <c r="AH2423" i="1"/>
  <c r="AH2422" i="1"/>
  <c r="AJ2422" i="1" s="1"/>
  <c r="AH2421" i="1"/>
  <c r="AH2420" i="1"/>
  <c r="AJ2420" i="1" s="1"/>
  <c r="AH2419" i="1"/>
  <c r="AJ2419" i="1" s="1"/>
  <c r="AH2418" i="1"/>
  <c r="AJ2418" i="1" s="1"/>
  <c r="AH2416" i="1"/>
  <c r="AJ2416" i="1" s="1"/>
  <c r="AH2415" i="1"/>
  <c r="AH2414" i="1"/>
  <c r="AH2413" i="1"/>
  <c r="AI2413" i="1" s="1"/>
  <c r="AH2411" i="1"/>
  <c r="AJ2411" i="1" s="1"/>
  <c r="AH2410" i="1"/>
  <c r="AJ2410" i="1" s="1"/>
  <c r="AH2408" i="1"/>
  <c r="AH2407" i="1"/>
  <c r="AJ2407" i="1" s="1"/>
  <c r="AH2406" i="1"/>
  <c r="AH2405" i="1"/>
  <c r="AJ2405" i="1" s="1"/>
  <c r="AH2403" i="1"/>
  <c r="AJ2403" i="1" s="1"/>
  <c r="AH2402" i="1"/>
  <c r="AH2400" i="1"/>
  <c r="AJ2400" i="1" s="1"/>
  <c r="AH2399" i="1"/>
  <c r="AJ2399" i="1" s="1"/>
  <c r="AH2398" i="1"/>
  <c r="AH2397" i="1"/>
  <c r="AJ2397" i="1" s="1"/>
  <c r="AH2396" i="1"/>
  <c r="AH2395" i="1"/>
  <c r="AJ2395" i="1" s="1"/>
  <c r="AH2394" i="1"/>
  <c r="AH2392" i="1"/>
  <c r="AH2391" i="1"/>
  <c r="AJ2391" i="1" s="1"/>
  <c r="AH2390" i="1"/>
  <c r="AH2389" i="1"/>
  <c r="AJ2389" i="1" s="1"/>
  <c r="AH2387" i="1"/>
  <c r="AJ2387" i="1" s="1"/>
  <c r="AH2386" i="1"/>
  <c r="AH2384" i="1"/>
  <c r="AH2383" i="1"/>
  <c r="AJ2383" i="1" s="1"/>
  <c r="AH2382" i="1"/>
  <c r="AH2381" i="1"/>
  <c r="AJ2381" i="1" s="1"/>
  <c r="AH2379" i="1"/>
  <c r="AJ2379" i="1" s="1"/>
  <c r="AH2378" i="1"/>
  <c r="AJ2378" i="1" s="1"/>
  <c r="AH2376" i="1"/>
  <c r="AH2375" i="1"/>
  <c r="AJ2375" i="1" s="1"/>
  <c r="AH2374" i="1"/>
  <c r="AH2373" i="1"/>
  <c r="AJ2373" i="1" s="1"/>
  <c r="AH2371" i="1"/>
  <c r="AJ2371" i="1" s="1"/>
  <c r="AH2370" i="1"/>
  <c r="AH2368" i="1"/>
  <c r="AJ2368" i="1" s="1"/>
  <c r="AH2367" i="1"/>
  <c r="AJ2367" i="1" s="1"/>
  <c r="AH2366" i="1"/>
  <c r="AH2365" i="1"/>
  <c r="AJ2365" i="1" s="1"/>
  <c r="AH2363" i="1"/>
  <c r="AJ2363" i="1" s="1"/>
  <c r="AH2362" i="1"/>
  <c r="AH2360" i="1"/>
  <c r="AH2359" i="1"/>
  <c r="AJ2359" i="1" s="1"/>
  <c r="AH2358" i="1"/>
  <c r="AH2357" i="1"/>
  <c r="AJ2357" i="1" s="1"/>
  <c r="AH2356" i="1"/>
  <c r="AJ2356" i="1" s="1"/>
  <c r="AH2355" i="1"/>
  <c r="AJ2355" i="1" s="1"/>
  <c r="AH2354" i="1"/>
  <c r="AH2352" i="1"/>
  <c r="AH2351" i="1"/>
  <c r="AJ2351" i="1" s="1"/>
  <c r="AH2350" i="1"/>
  <c r="AH2349" i="1"/>
  <c r="AI2349" i="1" s="1"/>
  <c r="AH2347" i="1"/>
  <c r="AH2346" i="1"/>
  <c r="AJ2346" i="1" s="1"/>
  <c r="AH2344" i="1"/>
  <c r="AJ2344" i="1" s="1"/>
  <c r="AH2343" i="1"/>
  <c r="AH2342" i="1"/>
  <c r="AJ2342" i="1" s="1"/>
  <c r="AH2341" i="1"/>
  <c r="AJ2341" i="1" s="1"/>
  <c r="AH2339" i="1"/>
  <c r="AH2338" i="1"/>
  <c r="AJ2338" i="1" s="1"/>
  <c r="AH2336" i="1"/>
  <c r="AH2335" i="1"/>
  <c r="AJ2335" i="1" s="1"/>
  <c r="AH2334" i="1"/>
  <c r="AH2333" i="1"/>
  <c r="AJ2333" i="1" s="1"/>
  <c r="AH2332" i="1"/>
  <c r="AJ2332" i="1" s="1"/>
  <c r="AH2331" i="1"/>
  <c r="AJ2331" i="1" s="1"/>
  <c r="AH2330" i="1"/>
  <c r="AH2328" i="1"/>
  <c r="AH2327" i="1"/>
  <c r="AJ2327" i="1" s="1"/>
  <c r="AH2326" i="1"/>
  <c r="AH2325" i="1"/>
  <c r="AJ2325" i="1" s="1"/>
  <c r="AH2323" i="1"/>
  <c r="AI2323" i="1" s="1"/>
  <c r="AH2322" i="1"/>
  <c r="AH2320" i="1"/>
  <c r="AH2319" i="1"/>
  <c r="AH2318" i="1"/>
  <c r="AJ2318" i="1" s="1"/>
  <c r="AH2317" i="1"/>
  <c r="AJ2317" i="1" s="1"/>
  <c r="AH2315" i="1"/>
  <c r="AH2314" i="1"/>
  <c r="AJ2314" i="1" s="1"/>
  <c r="AH2312" i="1"/>
  <c r="AJ2312" i="1" s="1"/>
  <c r="AH2311" i="1"/>
  <c r="AH2310" i="1"/>
  <c r="AJ2310" i="1" s="1"/>
  <c r="AH2309" i="1"/>
  <c r="AJ2309" i="1" s="1"/>
  <c r="AH2307" i="1"/>
  <c r="AJ2307" i="1" s="1"/>
  <c r="AH2306" i="1"/>
  <c r="AH2304" i="1"/>
  <c r="AH2303" i="1"/>
  <c r="AJ2303" i="1" s="1"/>
  <c r="AH2302" i="1"/>
  <c r="AJ2302" i="1" s="1"/>
  <c r="AH2301" i="1"/>
  <c r="AJ2301" i="1" s="1"/>
  <c r="AH2299" i="1"/>
  <c r="AJ2299" i="1" s="1"/>
  <c r="AH2298" i="1"/>
  <c r="AH2296" i="1"/>
  <c r="AH2295" i="1"/>
  <c r="AJ2295" i="1" s="1"/>
  <c r="AH2294" i="1"/>
  <c r="AJ2294" i="1" s="1"/>
  <c r="AH2293" i="1"/>
  <c r="AH2292" i="1"/>
  <c r="AH2291" i="1"/>
  <c r="AJ2291" i="1" s="1"/>
  <c r="AH2290" i="1"/>
  <c r="AH2288" i="1"/>
  <c r="AH2287" i="1"/>
  <c r="AJ2287" i="1" s="1"/>
  <c r="AH2286" i="1"/>
  <c r="AJ2286" i="1" s="1"/>
  <c r="AH2285" i="1"/>
  <c r="AJ2285" i="1" s="1"/>
  <c r="AH2283" i="1"/>
  <c r="AJ2283" i="1" s="1"/>
  <c r="AH2282" i="1"/>
  <c r="AH2280" i="1"/>
  <c r="AH2279" i="1"/>
  <c r="AJ2279" i="1" s="1"/>
  <c r="AH2278" i="1"/>
  <c r="AJ2278" i="1" s="1"/>
  <c r="AH2277" i="1"/>
  <c r="AJ2277" i="1" s="1"/>
  <c r="AH2275" i="1"/>
  <c r="AJ2275" i="1" s="1"/>
  <c r="AH2274" i="1"/>
  <c r="AH2272" i="1"/>
  <c r="AH2271" i="1"/>
  <c r="AJ2271" i="1" s="1"/>
  <c r="AH2270" i="1"/>
  <c r="AJ2270" i="1" s="1"/>
  <c r="AH2269" i="1"/>
  <c r="AH2268" i="1"/>
  <c r="AJ2268" i="1" s="1"/>
  <c r="AH2267" i="1"/>
  <c r="AH2266" i="1"/>
  <c r="AJ2266" i="1" s="1"/>
  <c r="AH2264" i="1"/>
  <c r="AJ2264" i="1" s="1"/>
  <c r="AH2263" i="1"/>
  <c r="AH2262" i="1"/>
  <c r="AJ2262" i="1" s="1"/>
  <c r="AH2261" i="1"/>
  <c r="AH2259" i="1"/>
  <c r="AH2258" i="1"/>
  <c r="AJ2258" i="1" s="1"/>
  <c r="AH2256" i="1"/>
  <c r="AH2255" i="1"/>
  <c r="AJ2255" i="1" s="1"/>
  <c r="AH2254" i="1"/>
  <c r="AH2253" i="1"/>
  <c r="AJ2253" i="1" s="1"/>
  <c r="AH2251" i="1"/>
  <c r="AJ2251" i="1" s="1"/>
  <c r="AH2250" i="1"/>
  <c r="AJ2250" i="1" s="1"/>
  <c r="AH2248" i="1"/>
  <c r="AH2247" i="1"/>
  <c r="AJ2247" i="1" s="1"/>
  <c r="AH2246" i="1"/>
  <c r="AH2245" i="1"/>
  <c r="AJ2245" i="1" s="1"/>
  <c r="AH2243" i="1"/>
  <c r="AJ2243" i="1" s="1"/>
  <c r="AH2242" i="1"/>
  <c r="AJ2242" i="1" s="1"/>
  <c r="AH2240" i="1"/>
  <c r="AH2239" i="1"/>
  <c r="AJ2239" i="1" s="1"/>
  <c r="AH2238" i="1"/>
  <c r="AH2237" i="1"/>
  <c r="AJ2237" i="1" s="1"/>
  <c r="AH2235" i="1"/>
  <c r="AJ2235" i="1" s="1"/>
  <c r="AH2234" i="1"/>
  <c r="AJ2234" i="1" s="1"/>
  <c r="AH2232" i="1"/>
  <c r="AH2231" i="1"/>
  <c r="AJ2231" i="1" s="1"/>
  <c r="AH2230" i="1"/>
  <c r="AH2229" i="1"/>
  <c r="AJ2229" i="1" s="1"/>
  <c r="AH2228" i="1"/>
  <c r="AH2227" i="1"/>
  <c r="AJ2227" i="1" s="1"/>
  <c r="AH2226" i="1"/>
  <c r="AJ2226" i="1" s="1"/>
  <c r="AH2224" i="1"/>
  <c r="AH2223" i="1"/>
  <c r="AJ2223" i="1" s="1"/>
  <c r="AH2222" i="1"/>
  <c r="AH2221" i="1"/>
  <c r="AJ2221" i="1" s="1"/>
  <c r="AH2219" i="1"/>
  <c r="AJ2219" i="1" s="1"/>
  <c r="AH2218" i="1"/>
  <c r="AJ2218" i="1" s="1"/>
  <c r="AH2216" i="1"/>
  <c r="AH2215" i="1"/>
  <c r="AJ2215" i="1" s="1"/>
  <c r="AH2214" i="1"/>
  <c r="AH2213" i="1"/>
  <c r="AJ2213" i="1" s="1"/>
  <c r="AH2211" i="1"/>
  <c r="AH2210" i="1"/>
  <c r="AJ2210" i="1" s="1"/>
  <c r="AH2208" i="1"/>
  <c r="AJ2208" i="1" s="1"/>
  <c r="AH2207" i="1"/>
  <c r="AH2206" i="1"/>
  <c r="AJ2206" i="1" s="1"/>
  <c r="AH2205" i="1"/>
  <c r="AJ2205" i="1" s="1"/>
  <c r="AH2204" i="1"/>
  <c r="AI2204" i="1" s="1"/>
  <c r="AH2203" i="1"/>
  <c r="AH2202" i="1"/>
  <c r="AJ2202" i="1" s="1"/>
  <c r="AH2200" i="1"/>
  <c r="AJ2200" i="1" s="1"/>
  <c r="AH2199" i="1"/>
  <c r="AH2198" i="1"/>
  <c r="AJ2198" i="1" s="1"/>
  <c r="AH2197" i="1"/>
  <c r="AJ2197" i="1" s="1"/>
  <c r="AH2195" i="1"/>
  <c r="AH2194" i="1"/>
  <c r="AJ2194" i="1" s="1"/>
  <c r="AH2192" i="1"/>
  <c r="AJ2192" i="1" s="1"/>
  <c r="AH2191" i="1"/>
  <c r="AH2190" i="1"/>
  <c r="AJ2190" i="1" s="1"/>
  <c r="AH2189" i="1"/>
  <c r="AJ2189" i="1" s="1"/>
  <c r="AH2187" i="1"/>
  <c r="AH2186" i="1"/>
  <c r="AJ2186" i="1" s="1"/>
  <c r="AH2184" i="1"/>
  <c r="AH2183" i="1"/>
  <c r="AJ2183" i="1" s="1"/>
  <c r="AH2182" i="1"/>
  <c r="AJ2182" i="1" s="1"/>
  <c r="AH2181" i="1"/>
  <c r="AJ2181" i="1" s="1"/>
  <c r="AH2179" i="1"/>
  <c r="AJ2179" i="1" s="1"/>
  <c r="AH2178" i="1"/>
  <c r="AH2176" i="1"/>
  <c r="AH2175" i="1"/>
  <c r="AJ2175" i="1" s="1"/>
  <c r="AH2174" i="1"/>
  <c r="AJ2174" i="1" s="1"/>
  <c r="AH2173" i="1"/>
  <c r="AJ2173" i="1" s="1"/>
  <c r="AH2171" i="1"/>
  <c r="AJ2171" i="1" s="1"/>
  <c r="AH2170" i="1"/>
  <c r="AJ2170" i="1" s="1"/>
  <c r="AH2168" i="1"/>
  <c r="AH2167" i="1"/>
  <c r="AJ2167" i="1" s="1"/>
  <c r="AH2166" i="1"/>
  <c r="AH2165" i="1"/>
  <c r="AJ2165" i="1" s="1"/>
  <c r="AH2164" i="1"/>
  <c r="AH2163" i="1"/>
  <c r="AJ2163" i="1" s="1"/>
  <c r="AH2162" i="1"/>
  <c r="AJ2162" i="1" s="1"/>
  <c r="AH2160" i="1"/>
  <c r="AH2159" i="1"/>
  <c r="AJ2159" i="1" s="1"/>
  <c r="AH2158" i="1"/>
  <c r="AH2157" i="1"/>
  <c r="AJ2157" i="1" s="1"/>
  <c r="AH2155" i="1"/>
  <c r="AJ2155" i="1" s="1"/>
  <c r="AH2154" i="1"/>
  <c r="AJ2154" i="1" s="1"/>
  <c r="AH2152" i="1"/>
  <c r="AH2151" i="1"/>
  <c r="AJ2151" i="1" s="1"/>
  <c r="AH2150" i="1"/>
  <c r="AH2149" i="1"/>
  <c r="AJ2149" i="1" s="1"/>
  <c r="AH2147" i="1"/>
  <c r="AJ2147" i="1" s="1"/>
  <c r="AH2146" i="1"/>
  <c r="AJ2146" i="1" s="1"/>
  <c r="AH2144" i="1"/>
  <c r="AH2143" i="1"/>
  <c r="AJ2143" i="1" s="1"/>
  <c r="AH2142" i="1"/>
  <c r="AH2141" i="1"/>
  <c r="AJ2141" i="1" s="1"/>
  <c r="AH2140" i="1"/>
  <c r="AH2139" i="1"/>
  <c r="AJ2139" i="1" s="1"/>
  <c r="AH2138" i="1"/>
  <c r="AJ2138" i="1" s="1"/>
  <c r="AH2136" i="1"/>
  <c r="AH2135" i="1"/>
  <c r="AJ2135" i="1" s="1"/>
  <c r="AH2134" i="1"/>
  <c r="AH2133" i="1"/>
  <c r="AJ2133" i="1" s="1"/>
  <c r="AH2131" i="1"/>
  <c r="AJ2131" i="1" s="1"/>
  <c r="AH2130" i="1"/>
  <c r="AJ2130" i="1" s="1"/>
  <c r="AH2128" i="1"/>
  <c r="AH2127" i="1"/>
  <c r="AJ2127" i="1" s="1"/>
  <c r="AH2126" i="1"/>
  <c r="AH2125" i="1"/>
  <c r="AJ2125" i="1" s="1"/>
  <c r="AH2123" i="1"/>
  <c r="AJ2123" i="1" s="1"/>
  <c r="AH2122" i="1"/>
  <c r="AJ2122" i="1" s="1"/>
  <c r="AH2120" i="1"/>
  <c r="AH2119" i="1"/>
  <c r="AJ2119" i="1" s="1"/>
  <c r="AH2118" i="1"/>
  <c r="AH2117" i="1"/>
  <c r="AJ2117" i="1" s="1"/>
  <c r="AH2115" i="1"/>
  <c r="AJ2115" i="1" s="1"/>
  <c r="AH2114" i="1"/>
  <c r="AJ2114" i="1" s="1"/>
  <c r="AH2112" i="1"/>
  <c r="AH2111" i="1"/>
  <c r="AJ2111" i="1" s="1"/>
  <c r="AH2110" i="1"/>
  <c r="AH2109" i="1"/>
  <c r="AJ2109" i="1" s="1"/>
  <c r="AH2107" i="1"/>
  <c r="AJ2107" i="1" s="1"/>
  <c r="AH2106" i="1"/>
  <c r="AJ2106" i="1" s="1"/>
  <c r="AH2104" i="1"/>
  <c r="AH2103" i="1"/>
  <c r="AJ2103" i="1" s="1"/>
  <c r="AH2102" i="1"/>
  <c r="AH2101" i="1"/>
  <c r="AJ2101" i="1" s="1"/>
  <c r="AH2100" i="1"/>
  <c r="AH2099" i="1"/>
  <c r="AJ2099" i="1" s="1"/>
  <c r="AH2098" i="1"/>
  <c r="AJ2098" i="1" s="1"/>
  <c r="AH2096" i="1"/>
  <c r="AH2095" i="1"/>
  <c r="AJ2095" i="1" s="1"/>
  <c r="AH2094" i="1"/>
  <c r="AH2093" i="1"/>
  <c r="AJ2093" i="1" s="1"/>
  <c r="AH2091" i="1"/>
  <c r="AJ2091" i="1" s="1"/>
  <c r="AH2090" i="1"/>
  <c r="AJ2090" i="1" s="1"/>
  <c r="AH2088" i="1"/>
  <c r="AH2087" i="1"/>
  <c r="AJ2087" i="1" s="1"/>
  <c r="AH2086" i="1"/>
  <c r="AH2085" i="1"/>
  <c r="AJ2085" i="1" s="1"/>
  <c r="AH2083" i="1"/>
  <c r="AJ2083" i="1" s="1"/>
  <c r="AH2082" i="1"/>
  <c r="AJ2082" i="1" s="1"/>
  <c r="AH2080" i="1"/>
  <c r="AH2079" i="1"/>
  <c r="AJ2079" i="1" s="1"/>
  <c r="AH2078" i="1"/>
  <c r="AH2077" i="1"/>
  <c r="AJ2077" i="1" s="1"/>
  <c r="AH2076" i="1"/>
  <c r="AH2075" i="1"/>
  <c r="AJ2075" i="1" s="1"/>
  <c r="AH2074" i="1"/>
  <c r="AJ2074" i="1" s="1"/>
  <c r="AH2072" i="1"/>
  <c r="AH2071" i="1"/>
  <c r="AH2070" i="1"/>
  <c r="AJ2070" i="1" s="1"/>
  <c r="AH2069" i="1"/>
  <c r="AJ2069" i="1" s="1"/>
  <c r="AH2067" i="1"/>
  <c r="AH2066" i="1"/>
  <c r="AJ2066" i="1" s="1"/>
  <c r="AH2064" i="1"/>
  <c r="AJ2064" i="1" s="1"/>
  <c r="AH2063" i="1"/>
  <c r="AH2062" i="1"/>
  <c r="AJ2062" i="1" s="1"/>
  <c r="AH2061" i="1"/>
  <c r="AJ2061" i="1" s="1"/>
  <c r="AH2059" i="1"/>
  <c r="AH2058" i="1"/>
  <c r="AJ2058" i="1" s="1"/>
  <c r="AH2056" i="1"/>
  <c r="AJ2056" i="1" s="1"/>
  <c r="AH2055" i="1"/>
  <c r="AH2054" i="1"/>
  <c r="AJ2054" i="1" s="1"/>
  <c r="AH2053" i="1"/>
  <c r="AJ2053" i="1" s="1"/>
  <c r="AH2051" i="1"/>
  <c r="AH2050" i="1"/>
  <c r="AJ2050" i="1" s="1"/>
  <c r="AH2048" i="1"/>
  <c r="AJ2048" i="1" s="1"/>
  <c r="AH2047" i="1"/>
  <c r="AH2046" i="1"/>
  <c r="AJ2046" i="1" s="1"/>
  <c r="AH2045" i="1"/>
  <c r="AJ2045" i="1" s="1"/>
  <c r="AH2043" i="1"/>
  <c r="AH2042" i="1"/>
  <c r="AJ2042" i="1" s="1"/>
  <c r="AH2040" i="1"/>
  <c r="AJ2040" i="1" s="1"/>
  <c r="AH2039" i="1"/>
  <c r="AH2038" i="1"/>
  <c r="AJ2038" i="1" s="1"/>
  <c r="AH2037" i="1"/>
  <c r="AJ2037" i="1" s="1"/>
  <c r="AH2035" i="1"/>
  <c r="AH2034" i="1"/>
  <c r="AJ2034" i="1" s="1"/>
  <c r="AH2032" i="1"/>
  <c r="AJ2032" i="1" s="1"/>
  <c r="AH2031" i="1"/>
  <c r="AH2030" i="1"/>
  <c r="AJ2030" i="1" s="1"/>
  <c r="AH2029" i="1"/>
  <c r="AJ2029" i="1" s="1"/>
  <c r="AH2027" i="1"/>
  <c r="AH2026" i="1"/>
  <c r="AJ2026" i="1" s="1"/>
  <c r="AH2024" i="1"/>
  <c r="AJ2024" i="1" s="1"/>
  <c r="AH2023" i="1"/>
  <c r="AH2022" i="1"/>
  <c r="AJ2022" i="1" s="1"/>
  <c r="AH2021" i="1"/>
  <c r="AJ2021" i="1" s="1"/>
  <c r="AH2019" i="1"/>
  <c r="AH2018" i="1"/>
  <c r="AJ2018" i="1" s="1"/>
  <c r="AH2016" i="1"/>
  <c r="AJ2016" i="1" s="1"/>
  <c r="AH2015" i="1"/>
  <c r="AH2014" i="1"/>
  <c r="AJ2014" i="1" s="1"/>
  <c r="AH2013" i="1"/>
  <c r="AJ2013" i="1" s="1"/>
  <c r="AH2012" i="1"/>
  <c r="AH2011" i="1"/>
  <c r="AH2010" i="1"/>
  <c r="AJ2010" i="1" s="1"/>
  <c r="AH2008" i="1"/>
  <c r="AJ2008" i="1" s="1"/>
  <c r="AH2007" i="1"/>
  <c r="AH2006" i="1"/>
  <c r="AJ2006" i="1" s="1"/>
  <c r="AH2005" i="1"/>
  <c r="AJ2005" i="1" s="1"/>
  <c r="AH2003" i="1"/>
  <c r="AH2002" i="1"/>
  <c r="AJ2002" i="1" s="1"/>
  <c r="AH2000" i="1"/>
  <c r="AJ2000" i="1" s="1"/>
  <c r="AH1999" i="1"/>
  <c r="AH1998" i="1"/>
  <c r="AJ1998" i="1" s="1"/>
  <c r="AH1997" i="1"/>
  <c r="AJ1997" i="1" s="1"/>
  <c r="AH1995" i="1"/>
  <c r="AH1994" i="1"/>
  <c r="AJ1994" i="1" s="1"/>
  <c r="AH1992" i="1"/>
  <c r="AJ1992" i="1" s="1"/>
  <c r="AH1991" i="1"/>
  <c r="AH1990" i="1"/>
  <c r="AJ1990" i="1" s="1"/>
  <c r="AH1989" i="1"/>
  <c r="AJ1989" i="1" s="1"/>
  <c r="AH1987" i="1"/>
  <c r="AH1986" i="1"/>
  <c r="AJ1986" i="1" s="1"/>
  <c r="AH1984" i="1"/>
  <c r="AJ1984" i="1" s="1"/>
  <c r="AH1983" i="1"/>
  <c r="AH1982" i="1"/>
  <c r="AJ1982" i="1" s="1"/>
  <c r="AH1981" i="1"/>
  <c r="AH1979" i="1"/>
  <c r="AJ1979" i="1" s="1"/>
  <c r="AH1978" i="1"/>
  <c r="AH1976" i="1"/>
  <c r="AH1975" i="1"/>
  <c r="AJ1975" i="1" s="1"/>
  <c r="AH1974" i="1"/>
  <c r="AJ1974" i="1" s="1"/>
  <c r="AH1973" i="1"/>
  <c r="AJ1973" i="1" s="1"/>
  <c r="AH1971" i="1"/>
  <c r="AJ1971" i="1" s="1"/>
  <c r="AH1970" i="1"/>
  <c r="AH1968" i="1"/>
  <c r="AH1967" i="1"/>
  <c r="AJ1967" i="1" s="1"/>
  <c r="AH1966" i="1"/>
  <c r="AJ1966" i="1" s="1"/>
  <c r="AH1965" i="1"/>
  <c r="AI1965" i="1" s="1"/>
  <c r="AH1963" i="1"/>
  <c r="AH1962" i="1"/>
  <c r="AJ1962" i="1" s="1"/>
  <c r="AH1960" i="1"/>
  <c r="AJ1960" i="1" s="1"/>
  <c r="AH1959" i="1"/>
  <c r="AH1958" i="1"/>
  <c r="AJ1958" i="1" s="1"/>
  <c r="AH1957" i="1"/>
  <c r="AH1955" i="1"/>
  <c r="AH1954" i="1"/>
  <c r="AJ1954" i="1" s="1"/>
  <c r="AH1952" i="1"/>
  <c r="AI1952" i="1" s="1"/>
  <c r="AH1951" i="1"/>
  <c r="AH1950" i="1"/>
  <c r="AJ1950" i="1" s="1"/>
  <c r="AH1949" i="1"/>
  <c r="AH1948" i="1"/>
  <c r="AI1948" i="1" s="1"/>
  <c r="AH1947" i="1"/>
  <c r="AH1946" i="1"/>
  <c r="AJ1946" i="1" s="1"/>
  <c r="AH1944" i="1"/>
  <c r="AI1944" i="1" s="1"/>
  <c r="AH1943" i="1"/>
  <c r="AH1942" i="1"/>
  <c r="AJ1942" i="1" s="1"/>
  <c r="AH1941" i="1"/>
  <c r="AJ1941" i="1" s="1"/>
  <c r="AH1939" i="1"/>
  <c r="AJ1939" i="1" s="1"/>
  <c r="AH1938" i="1"/>
  <c r="AJ1938" i="1" s="1"/>
  <c r="AH1936" i="1"/>
  <c r="AH1935" i="1"/>
  <c r="AJ1935" i="1" s="1"/>
  <c r="AH1934" i="1"/>
  <c r="AH1933" i="1"/>
  <c r="AI1933" i="1" s="1"/>
  <c r="AH1931" i="1"/>
  <c r="AJ1931" i="1" s="1"/>
  <c r="AH1930" i="1"/>
  <c r="AJ1930" i="1" s="1"/>
  <c r="AH1928" i="1"/>
  <c r="AH1927" i="1"/>
  <c r="AJ1927" i="1" s="1"/>
  <c r="AH1926" i="1"/>
  <c r="AH1925" i="1"/>
  <c r="AJ1925" i="1" s="1"/>
  <c r="AH1923" i="1"/>
  <c r="AI1923" i="1" s="1"/>
  <c r="AH1922" i="1"/>
  <c r="AH1920" i="1"/>
  <c r="AH1919" i="1"/>
  <c r="AI1919" i="1" s="1"/>
  <c r="AH1918" i="1"/>
  <c r="AH1917" i="1"/>
  <c r="AJ1917" i="1" s="1"/>
  <c r="AH1915" i="1"/>
  <c r="AI1915" i="1" s="1"/>
  <c r="AH1914" i="1"/>
  <c r="AH1912" i="1"/>
  <c r="AH1911" i="1"/>
  <c r="AJ1911" i="1" s="1"/>
  <c r="AH1910" i="1"/>
  <c r="AH1909" i="1"/>
  <c r="AJ1909" i="1" s="1"/>
  <c r="AH1907" i="1"/>
  <c r="AH1906" i="1"/>
  <c r="AJ1906" i="1" s="1"/>
  <c r="AH1904" i="1"/>
  <c r="AI1904" i="1" s="1"/>
  <c r="AH1903" i="1"/>
  <c r="AH1902" i="1"/>
  <c r="AJ1902" i="1" s="1"/>
  <c r="AH1901" i="1"/>
  <c r="AJ1901" i="1" s="1"/>
  <c r="AH1899" i="1"/>
  <c r="AH1898" i="1"/>
  <c r="AJ1898" i="1" s="1"/>
  <c r="AH1896" i="1"/>
  <c r="AJ1896" i="1" s="1"/>
  <c r="AH1895" i="1"/>
  <c r="AJ1895" i="1" s="1"/>
  <c r="AH1894" i="1"/>
  <c r="AI1894" i="1" s="1"/>
  <c r="AH1893" i="1"/>
  <c r="AH1891" i="1"/>
  <c r="AH1890" i="1"/>
  <c r="AI1890" i="1" s="1"/>
  <c r="AH1888" i="1"/>
  <c r="AJ1888" i="1" s="1"/>
  <c r="AH1887" i="1"/>
  <c r="AJ1887" i="1" s="1"/>
  <c r="AH1886" i="1"/>
  <c r="AI1886" i="1" s="1"/>
  <c r="AH1885" i="1"/>
  <c r="AH1884" i="1"/>
  <c r="AJ1884" i="1" s="1"/>
  <c r="AH1883" i="1"/>
  <c r="AH1882" i="1"/>
  <c r="AJ1882" i="1" s="1"/>
  <c r="AH1880" i="1"/>
  <c r="AJ1880" i="1" s="1"/>
  <c r="AH1879" i="1"/>
  <c r="AJ1879" i="1" s="1"/>
  <c r="AH1878" i="1"/>
  <c r="AH1877" i="1"/>
  <c r="AH1875" i="1"/>
  <c r="AH1874" i="1"/>
  <c r="AI1874" i="1" s="1"/>
  <c r="AH1872" i="1"/>
  <c r="AJ1872" i="1" s="1"/>
  <c r="AH1871" i="1"/>
  <c r="AJ1871" i="1" s="1"/>
  <c r="AH1870" i="1"/>
  <c r="AH1869" i="1"/>
  <c r="AH1867" i="1"/>
  <c r="AH1866" i="1"/>
  <c r="AJ1866" i="1" s="1"/>
  <c r="AH1864" i="1"/>
  <c r="AJ1864" i="1" s="1"/>
  <c r="AH1863" i="1"/>
  <c r="AJ1863" i="1" s="1"/>
  <c r="AH1862" i="1"/>
  <c r="AI1862" i="1" s="1"/>
  <c r="AH1861" i="1"/>
  <c r="AH1859" i="1"/>
  <c r="AH1858" i="1"/>
  <c r="AI1858" i="1" s="1"/>
  <c r="AH1856" i="1"/>
  <c r="AJ1856" i="1" s="1"/>
  <c r="AH1855" i="1"/>
  <c r="AJ1855" i="1" s="1"/>
  <c r="AH1854" i="1"/>
  <c r="AI1854" i="1" s="1"/>
  <c r="AH1853" i="1"/>
  <c r="AH1851" i="1"/>
  <c r="AH1850" i="1"/>
  <c r="AJ1850" i="1" s="1"/>
  <c r="AH1848" i="1"/>
  <c r="AJ1848" i="1" s="1"/>
  <c r="AH1847" i="1"/>
  <c r="AJ1847" i="1" s="1"/>
  <c r="AH1846" i="1"/>
  <c r="AH1845" i="1"/>
  <c r="AH1843" i="1"/>
  <c r="AH1842" i="1"/>
  <c r="AI1842" i="1" s="1"/>
  <c r="AH1840" i="1"/>
  <c r="AJ1840" i="1" s="1"/>
  <c r="AH1839" i="1"/>
  <c r="AJ1839" i="1" s="1"/>
  <c r="AH1838" i="1"/>
  <c r="AH1837" i="1"/>
  <c r="AH1835" i="1"/>
  <c r="AH1834" i="1"/>
  <c r="AJ1834" i="1" s="1"/>
  <c r="AH1832" i="1"/>
  <c r="AJ1832" i="1" s="1"/>
  <c r="AH1831" i="1"/>
  <c r="AJ1831" i="1" s="1"/>
  <c r="AH1830" i="1"/>
  <c r="AI1830" i="1" s="1"/>
  <c r="AH1829" i="1"/>
  <c r="AH1827" i="1"/>
  <c r="AH1826" i="1"/>
  <c r="AI1826" i="1" s="1"/>
  <c r="AH1824" i="1"/>
  <c r="AJ1824" i="1" s="1"/>
  <c r="AH1823" i="1"/>
  <c r="AJ1823" i="1" s="1"/>
  <c r="AH1822" i="1"/>
  <c r="AI1822" i="1" s="1"/>
  <c r="AH1821" i="1"/>
  <c r="AJ1821" i="1" s="1"/>
  <c r="AH1820" i="1"/>
  <c r="AH1819" i="1"/>
  <c r="AJ1819" i="1" s="1"/>
  <c r="AH1818" i="1"/>
  <c r="AH1816" i="1"/>
  <c r="AJ1816" i="1" s="1"/>
  <c r="AH1815" i="1"/>
  <c r="AH1814" i="1"/>
  <c r="AH1813" i="1"/>
  <c r="AJ1813" i="1" s="1"/>
  <c r="AH1811" i="1"/>
  <c r="AI1811" i="1" s="1"/>
  <c r="AH1810" i="1"/>
  <c r="AH1808" i="1"/>
  <c r="AJ1808" i="1" s="1"/>
  <c r="AH1807" i="1"/>
  <c r="AH1806" i="1"/>
  <c r="AJ1806" i="1" s="1"/>
  <c r="AH1805" i="1"/>
  <c r="AH1803" i="1"/>
  <c r="AH1802" i="1"/>
  <c r="AJ1802" i="1" s="1"/>
  <c r="AH1800" i="1"/>
  <c r="AH1799" i="1"/>
  <c r="AH1798" i="1"/>
  <c r="AI1798" i="1" s="1"/>
  <c r="AH1797" i="1"/>
  <c r="AH1795" i="1"/>
  <c r="AI1795" i="1" s="1"/>
  <c r="AH1794" i="1"/>
  <c r="AH1792" i="1"/>
  <c r="AH1791" i="1"/>
  <c r="AJ1791" i="1" s="1"/>
  <c r="AH1790" i="1"/>
  <c r="AH1789" i="1"/>
  <c r="AJ1789" i="1" s="1"/>
  <c r="AH1787" i="1"/>
  <c r="AJ1787" i="1" s="1"/>
  <c r="AH1786" i="1"/>
  <c r="AH1784" i="1"/>
  <c r="AH1783" i="1"/>
  <c r="AJ1783" i="1" s="1"/>
  <c r="AH1782" i="1"/>
  <c r="AJ1782" i="1" s="1"/>
  <c r="AH1781" i="1"/>
  <c r="AH1779" i="1"/>
  <c r="AJ1779" i="1" s="1"/>
  <c r="AH1778" i="1"/>
  <c r="AH1776" i="1"/>
  <c r="AH1775" i="1"/>
  <c r="AJ1775" i="1" s="1"/>
  <c r="AH1774" i="1"/>
  <c r="AJ1774" i="1" s="1"/>
  <c r="AH1773" i="1"/>
  <c r="AI1773" i="1" s="1"/>
  <c r="AH1771" i="1"/>
  <c r="AJ1771" i="1" s="1"/>
  <c r="AH1770" i="1"/>
  <c r="AH1768" i="1"/>
  <c r="AH1767" i="1"/>
  <c r="AJ1767" i="1" s="1"/>
  <c r="AH1766" i="1"/>
  <c r="AJ1766" i="1" s="1"/>
  <c r="AH1765" i="1"/>
  <c r="AI1765" i="1" s="1"/>
  <c r="AH1763" i="1"/>
  <c r="AJ1763" i="1" s="1"/>
  <c r="AH1762" i="1"/>
  <c r="AH1760" i="1"/>
  <c r="AH1759" i="1"/>
  <c r="AJ1759" i="1" s="1"/>
  <c r="AH1758" i="1"/>
  <c r="AJ1758" i="1" s="1"/>
  <c r="AH1757" i="1"/>
  <c r="AH1756" i="1"/>
  <c r="AH1755" i="1"/>
  <c r="AJ1755" i="1" s="1"/>
  <c r="AH1754" i="1"/>
  <c r="AH1752" i="1"/>
  <c r="AH1751" i="1"/>
  <c r="AJ1751" i="1" s="1"/>
  <c r="AH1750" i="1"/>
  <c r="AJ1750" i="1" s="1"/>
  <c r="AH1749" i="1"/>
  <c r="AH1747" i="1"/>
  <c r="AJ1747" i="1" s="1"/>
  <c r="AH1746" i="1"/>
  <c r="AH1744" i="1"/>
  <c r="AH1743" i="1"/>
  <c r="AJ1743" i="1" s="1"/>
  <c r="AH1742" i="1"/>
  <c r="AJ1742" i="1" s="1"/>
  <c r="AH1741" i="1"/>
  <c r="AI1741" i="1" s="1"/>
  <c r="AH1739" i="1"/>
  <c r="AJ1739" i="1" s="1"/>
  <c r="AH1738" i="1"/>
  <c r="AH1736" i="1"/>
  <c r="AH1735" i="1"/>
  <c r="AJ1735" i="1" s="1"/>
  <c r="AH1734" i="1"/>
  <c r="AJ1734" i="1" s="1"/>
  <c r="AH1733" i="1"/>
  <c r="AI1733" i="1" s="1"/>
  <c r="AH1731" i="1"/>
  <c r="AJ1731" i="1" s="1"/>
  <c r="AH1730" i="1"/>
  <c r="AH1728" i="1"/>
  <c r="AH1727" i="1"/>
  <c r="AJ1727" i="1" s="1"/>
  <c r="AH1726" i="1"/>
  <c r="AJ1726" i="1" s="1"/>
  <c r="AH1725" i="1"/>
  <c r="AH1723" i="1"/>
  <c r="AJ1723" i="1" s="1"/>
  <c r="AH1722" i="1"/>
  <c r="AH1720" i="1"/>
  <c r="AH1719" i="1"/>
  <c r="AJ1719" i="1" s="1"/>
  <c r="AH1718" i="1"/>
  <c r="AJ1718" i="1" s="1"/>
  <c r="AH1717" i="1"/>
  <c r="AH1715" i="1"/>
  <c r="AJ1715" i="1" s="1"/>
  <c r="AH1714" i="1"/>
  <c r="AH1712" i="1"/>
  <c r="AH1711" i="1"/>
  <c r="AJ1711" i="1" s="1"/>
  <c r="AH1710" i="1"/>
  <c r="AJ1710" i="1" s="1"/>
  <c r="AH1709" i="1"/>
  <c r="AI1709" i="1" s="1"/>
  <c r="AH1707" i="1"/>
  <c r="AJ1707" i="1" s="1"/>
  <c r="AH1706" i="1"/>
  <c r="AH1704" i="1"/>
  <c r="AH1703" i="1"/>
  <c r="AJ1703" i="1" s="1"/>
  <c r="AH1702" i="1"/>
  <c r="AJ1702" i="1" s="1"/>
  <c r="AH1701" i="1"/>
  <c r="AI1701" i="1" s="1"/>
  <c r="AH1698" i="1"/>
  <c r="AH1694" i="1"/>
  <c r="AJ1694" i="1" s="1"/>
  <c r="AH1693" i="1"/>
  <c r="AH1691" i="1"/>
  <c r="AH1690" i="1"/>
  <c r="AI1690" i="1" s="1"/>
  <c r="AH1687" i="1"/>
  <c r="AJ1687" i="1" s="1"/>
  <c r="AH1686" i="1"/>
  <c r="AH1685" i="1"/>
  <c r="AH1682" i="1"/>
  <c r="AJ1682" i="1" s="1"/>
  <c r="AH1679" i="1"/>
  <c r="AJ1679" i="1" s="1"/>
  <c r="AH1678" i="1"/>
  <c r="AI1678" i="1" s="1"/>
  <c r="AH1677" i="1"/>
  <c r="AH1674" i="1"/>
  <c r="AI1674" i="1" s="1"/>
  <c r="AH1671" i="1"/>
  <c r="AJ1671" i="1" s="1"/>
  <c r="AH1670" i="1"/>
  <c r="AI1670" i="1" s="1"/>
  <c r="AH1669" i="1"/>
  <c r="AH1666" i="1"/>
  <c r="AJ1666" i="1" s="1"/>
  <c r="AH1663" i="1"/>
  <c r="AJ1663" i="1" s="1"/>
  <c r="AH1662" i="1"/>
  <c r="AH1661" i="1"/>
  <c r="AH1658" i="1"/>
  <c r="AI1658" i="1" s="1"/>
  <c r="AH1655" i="1"/>
  <c r="AJ1655" i="1" s="1"/>
  <c r="AH1654" i="1"/>
  <c r="AH1653" i="1"/>
  <c r="AH1650" i="1"/>
  <c r="AJ1650" i="1" s="1"/>
  <c r="AH1649" i="1"/>
  <c r="AH1647" i="1"/>
  <c r="AJ1647" i="1" s="1"/>
  <c r="AH1646" i="1"/>
  <c r="AI1646" i="1" s="1"/>
  <c r="AH1645" i="1"/>
  <c r="AH1642" i="1"/>
  <c r="AI1642" i="1" s="1"/>
  <c r="AH1638" i="1"/>
  <c r="AI1638" i="1" s="1"/>
  <c r="AH1637" i="1"/>
  <c r="AJ1637" i="1" s="1"/>
  <c r="AH1634" i="1"/>
  <c r="AJ1634" i="1" s="1"/>
  <c r="AH1631" i="1"/>
  <c r="AJ1631" i="1" s="1"/>
  <c r="AH1630" i="1"/>
  <c r="AH1629" i="1"/>
  <c r="AI1629" i="1" s="1"/>
  <c r="AH1627" i="1"/>
  <c r="AJ1627" i="1" s="1"/>
  <c r="AH1626" i="1"/>
  <c r="AJ1626" i="1" s="1"/>
  <c r="AH1625" i="1"/>
  <c r="AH1622" i="1"/>
  <c r="AH1621" i="1"/>
  <c r="AJ1621" i="1" s="1"/>
  <c r="AH1618" i="1"/>
  <c r="AJ1618" i="1" s="1"/>
  <c r="AH1615" i="1"/>
  <c r="AH1614" i="1"/>
  <c r="AI1614" i="1" s="1"/>
  <c r="AH1613" i="1"/>
  <c r="AH1610" i="1"/>
  <c r="AI1610" i="1" s="1"/>
  <c r="AH1606" i="1"/>
  <c r="AJ1606" i="1" s="1"/>
  <c r="AH1605" i="1"/>
  <c r="AJ1605" i="1" s="1"/>
  <c r="AH1602" i="1"/>
  <c r="AJ1602" i="1" s="1"/>
  <c r="AH1599" i="1"/>
  <c r="AH1598" i="1"/>
  <c r="AJ1598" i="1" s="1"/>
  <c r="AH1597" i="1"/>
  <c r="AJ1597" i="1" s="1"/>
  <c r="AH1594" i="1"/>
  <c r="AJ1594" i="1" s="1"/>
  <c r="AH1590" i="1"/>
  <c r="AJ1590" i="1" s="1"/>
  <c r="AH1589" i="1"/>
  <c r="AJ1589" i="1" s="1"/>
  <c r="AH1586" i="1"/>
  <c r="AJ1586" i="1" s="1"/>
  <c r="AH1583" i="1"/>
  <c r="AH1582" i="1"/>
  <c r="AJ1582" i="1" s="1"/>
  <c r="AH1581" i="1"/>
  <c r="AJ1581" i="1" s="1"/>
  <c r="AH1578" i="1"/>
  <c r="AJ1578" i="1" s="1"/>
  <c r="AH1574" i="1"/>
  <c r="AJ1574" i="1" s="1"/>
  <c r="AH1573" i="1"/>
  <c r="AJ1573" i="1" s="1"/>
  <c r="AH1570" i="1"/>
  <c r="AJ1570" i="1" s="1"/>
  <c r="AH1567" i="1"/>
  <c r="AH1566" i="1"/>
  <c r="AJ1566" i="1" s="1"/>
  <c r="AH1565" i="1"/>
  <c r="AJ1565" i="1" s="1"/>
  <c r="AH1563" i="1"/>
  <c r="AH1562" i="1"/>
  <c r="AJ1562" i="1" s="1"/>
  <c r="AH1558" i="1"/>
  <c r="AJ1558" i="1" s="1"/>
  <c r="AH1557" i="1"/>
  <c r="AJ1557" i="1" s="1"/>
  <c r="AH1554" i="1"/>
  <c r="AJ1554" i="1" s="1"/>
  <c r="AH1551" i="1"/>
  <c r="AH1550" i="1"/>
  <c r="AJ1550" i="1" s="1"/>
  <c r="AH1549" i="1"/>
  <c r="AJ1549" i="1" s="1"/>
  <c r="AH1546" i="1"/>
  <c r="AJ1546" i="1" s="1"/>
  <c r="AH1542" i="1"/>
  <c r="AJ1542" i="1" s="1"/>
  <c r="AH1541" i="1"/>
  <c r="AJ1541" i="1" s="1"/>
  <c r="AH1538" i="1"/>
  <c r="AJ1538" i="1" s="1"/>
  <c r="AH1535" i="1"/>
  <c r="AH1534" i="1"/>
  <c r="AJ1534" i="1" s="1"/>
  <c r="AH1533" i="1"/>
  <c r="AJ1533" i="1" s="1"/>
  <c r="AH1530" i="1"/>
  <c r="AJ1530" i="1" s="1"/>
  <c r="AH1526" i="1"/>
  <c r="AJ1526" i="1" s="1"/>
  <c r="AH1525" i="1"/>
  <c r="AJ1525" i="1" s="1"/>
  <c r="AH1522" i="1"/>
  <c r="AJ1522" i="1" s="1"/>
  <c r="AH1519" i="1"/>
  <c r="AH1518" i="1"/>
  <c r="AJ1518" i="1" s="1"/>
  <c r="AH1517" i="1"/>
  <c r="AJ1517" i="1" s="1"/>
  <c r="AH1514" i="1"/>
  <c r="AJ1514" i="1" s="1"/>
  <c r="AH1510" i="1"/>
  <c r="AJ1510" i="1" s="1"/>
  <c r="AH1509" i="1"/>
  <c r="AJ1509" i="1" s="1"/>
  <c r="AH1506" i="1"/>
  <c r="AJ1506" i="1" s="1"/>
  <c r="AH1503" i="1"/>
  <c r="AH1502" i="1"/>
  <c r="AH1501" i="1"/>
  <c r="AJ1501" i="1" s="1"/>
  <c r="AH1499" i="1"/>
  <c r="AJ1499" i="1" s="1"/>
  <c r="AH1498" i="1"/>
  <c r="AH1495" i="1"/>
  <c r="AI1495" i="1" s="1"/>
  <c r="AH1494" i="1"/>
  <c r="AH1493" i="1"/>
  <c r="AJ1493" i="1" s="1"/>
  <c r="AH1490" i="1"/>
  <c r="AH1486" i="1"/>
  <c r="AH1485" i="1"/>
  <c r="AJ1485" i="1" s="1"/>
  <c r="AH1482" i="1"/>
  <c r="AH1479" i="1"/>
  <c r="AH1478" i="1"/>
  <c r="AH1477" i="1"/>
  <c r="AJ1477" i="1" s="1"/>
  <c r="AH1474" i="1"/>
  <c r="AH1470" i="1"/>
  <c r="AH1469" i="1"/>
  <c r="AJ1469" i="1" s="1"/>
  <c r="AH1466" i="1"/>
  <c r="AH1463" i="1"/>
  <c r="AI1463" i="1" s="1"/>
  <c r="AH1462" i="1"/>
  <c r="AH1461" i="1"/>
  <c r="AJ1461" i="1" s="1"/>
  <c r="AH1458" i="1"/>
  <c r="AH1457" i="1"/>
  <c r="AJ1457" i="1" s="1"/>
  <c r="AH1454" i="1"/>
  <c r="AH1453" i="1"/>
  <c r="AJ1453" i="1" s="1"/>
  <c r="AH1450" i="1"/>
  <c r="AH1447" i="1"/>
  <c r="AH1446" i="1"/>
  <c r="AH1445" i="1"/>
  <c r="AJ1445" i="1" s="1"/>
  <c r="AH1442" i="1"/>
  <c r="AH1438" i="1"/>
  <c r="AH1437" i="1"/>
  <c r="AJ1437" i="1" s="1"/>
  <c r="AH1434" i="1"/>
  <c r="AH1431" i="1"/>
  <c r="AI1431" i="1" s="1"/>
  <c r="AH1430" i="1"/>
  <c r="AH1429" i="1"/>
  <c r="AJ1429" i="1" s="1"/>
  <c r="AH1426" i="1"/>
  <c r="AH1422" i="1"/>
  <c r="AH1421" i="1"/>
  <c r="AJ1421" i="1" s="1"/>
  <c r="AH1418" i="1"/>
  <c r="AH1417" i="1"/>
  <c r="AJ1417" i="1" s="1"/>
  <c r="AH1415" i="1"/>
  <c r="AH1414" i="1"/>
  <c r="AH1413" i="1"/>
  <c r="AJ1413" i="1" s="1"/>
  <c r="AH1410" i="1"/>
  <c r="AH1406" i="1"/>
  <c r="AH1402" i="1"/>
  <c r="AH1399" i="1"/>
  <c r="AI1399" i="1" s="1"/>
  <c r="AH1398" i="1"/>
  <c r="AH1394" i="1"/>
  <c r="AH1390" i="1"/>
  <c r="AH1389" i="1"/>
  <c r="AJ1389" i="1" s="1"/>
  <c r="AH1386" i="1"/>
  <c r="AH1383" i="1"/>
  <c r="AH1382" i="1"/>
  <c r="AH1378" i="1"/>
  <c r="AH1375" i="1"/>
  <c r="AH1374" i="1"/>
  <c r="AH1373" i="1"/>
  <c r="AJ1373" i="1" s="1"/>
  <c r="AH1370" i="1"/>
  <c r="AH1366" i="1"/>
  <c r="AH1365" i="1"/>
  <c r="AJ1365" i="1" s="1"/>
  <c r="AH1362" i="1"/>
  <c r="AH1359" i="1"/>
  <c r="AI1359" i="1" s="1"/>
  <c r="AH1358" i="1"/>
  <c r="AH1354" i="1"/>
  <c r="AH1350" i="1"/>
  <c r="AH1349" i="1"/>
  <c r="AJ1349" i="1" s="1"/>
  <c r="AH1346" i="1"/>
  <c r="AH1343" i="1"/>
  <c r="AH1342" i="1"/>
  <c r="AJ1342" i="1" s="1"/>
  <c r="AH1338" i="1"/>
  <c r="AJ1338" i="1" s="1"/>
  <c r="AH1334" i="1"/>
  <c r="AJ1334" i="1" s="1"/>
  <c r="AH1333" i="1"/>
  <c r="AH1330" i="1"/>
  <c r="AJ1330" i="1" s="1"/>
  <c r="AH1327" i="1"/>
  <c r="AH1326" i="1"/>
  <c r="AJ1326" i="1" s="1"/>
  <c r="AH1322" i="1"/>
  <c r="AJ1322" i="1" s="1"/>
  <c r="AH1318" i="1"/>
  <c r="AJ1318" i="1" s="1"/>
  <c r="AH1317" i="1"/>
  <c r="AH1314" i="1"/>
  <c r="AJ1314" i="1" s="1"/>
  <c r="AH1311" i="1"/>
  <c r="AH1310" i="1"/>
  <c r="AJ1310" i="1" s="1"/>
  <c r="AH1306" i="1"/>
  <c r="AJ1306" i="1" s="1"/>
  <c r="AH1303" i="1"/>
  <c r="AH1302" i="1"/>
  <c r="AJ1302" i="1" s="1"/>
  <c r="AH1301" i="1"/>
  <c r="AH1298" i="1"/>
  <c r="AJ1298" i="1" s="1"/>
  <c r="AH1294" i="1"/>
  <c r="AJ1294" i="1" s="1"/>
  <c r="AH1290" i="1"/>
  <c r="AJ1290" i="1" s="1"/>
  <c r="AH1287" i="1"/>
  <c r="AH1286" i="1"/>
  <c r="AJ1286" i="1" s="1"/>
  <c r="AH1285" i="1"/>
  <c r="AH1282" i="1"/>
  <c r="AJ1282" i="1" s="1"/>
  <c r="AH1278" i="1"/>
  <c r="AJ1278" i="1" s="1"/>
  <c r="AH1274" i="1"/>
  <c r="AJ1274" i="1" s="1"/>
  <c r="AH1271" i="1"/>
  <c r="AH1270" i="1"/>
  <c r="AJ1270" i="1" s="1"/>
  <c r="AH1269" i="1"/>
  <c r="AH1266" i="1"/>
  <c r="AJ1266" i="1" s="1"/>
  <c r="AH1262" i="1"/>
  <c r="AJ1262" i="1" s="1"/>
  <c r="AH1258" i="1"/>
  <c r="AJ1258" i="1" s="1"/>
  <c r="AH1255" i="1"/>
  <c r="AH1254" i="1"/>
  <c r="AJ1254" i="1" s="1"/>
  <c r="AH1253" i="1"/>
  <c r="AH1250" i="1"/>
  <c r="AJ1250" i="1" s="1"/>
  <c r="AH1246" i="1"/>
  <c r="AJ1246" i="1" s="1"/>
  <c r="AH1242" i="1"/>
  <c r="AJ1242" i="1" s="1"/>
  <c r="AH1238" i="1"/>
  <c r="AJ1238" i="1" s="1"/>
  <c r="AH1237" i="1"/>
  <c r="AH1234" i="1"/>
  <c r="AJ1234" i="1" s="1"/>
  <c r="AH1231" i="1"/>
  <c r="AH1230" i="1"/>
  <c r="AJ1230" i="1" s="1"/>
  <c r="AH1222" i="1"/>
  <c r="AJ1222" i="1" s="1"/>
  <c r="AH1221" i="1"/>
  <c r="AH1218" i="1"/>
  <c r="AJ1218" i="1" s="1"/>
  <c r="AH1215" i="1"/>
  <c r="AH1214" i="1"/>
  <c r="AJ1214" i="1" s="1"/>
  <c r="AH1210" i="1"/>
  <c r="AJ1210" i="1" s="1"/>
  <c r="AH1206" i="1"/>
  <c r="AJ1206" i="1" s="1"/>
  <c r="AH1205" i="1"/>
  <c r="AH1199" i="1"/>
  <c r="AH1198" i="1"/>
  <c r="AJ1198" i="1" s="1"/>
  <c r="AH1194" i="1"/>
  <c r="AJ1194" i="1" s="1"/>
  <c r="AH1191" i="1"/>
  <c r="AH1190" i="1"/>
  <c r="AJ1190" i="1" s="1"/>
  <c r="AH1189" i="1"/>
  <c r="AH1186" i="1"/>
  <c r="AJ1186" i="1" s="1"/>
  <c r="AH1182" i="1"/>
  <c r="AJ1182" i="1" s="1"/>
  <c r="AH1175" i="1"/>
  <c r="AI1175" i="1" s="1"/>
  <c r="AH1174" i="1"/>
  <c r="AH1173" i="1"/>
  <c r="AJ1173" i="1" s="1"/>
  <c r="AH1170" i="1"/>
  <c r="AH1166" i="1"/>
  <c r="AH1159" i="1"/>
  <c r="AI1159" i="1" s="1"/>
  <c r="AH1158" i="1"/>
  <c r="AH1157" i="1"/>
  <c r="AJ1157" i="1" s="1"/>
  <c r="AH1155" i="1"/>
  <c r="AH1154" i="1"/>
  <c r="AH1150" i="1"/>
  <c r="AH1146" i="1"/>
  <c r="AH1143" i="1"/>
  <c r="AI1143" i="1" s="1"/>
  <c r="AH1142" i="1"/>
  <c r="AH1141" i="1"/>
  <c r="AJ1141" i="1" s="1"/>
  <c r="AH1134" i="1"/>
  <c r="AJ1134" i="1" s="1"/>
  <c r="AH1130" i="1"/>
  <c r="AJ1130" i="1" s="1"/>
  <c r="AH1126" i="1"/>
  <c r="AJ1126" i="1" s="1"/>
  <c r="AH1125" i="1"/>
  <c r="AJ1125" i="1" s="1"/>
  <c r="AH1122" i="1"/>
  <c r="AH1119" i="1"/>
  <c r="AJ1119" i="1" s="1"/>
  <c r="AH1118" i="1"/>
  <c r="AJ1118" i="1" s="1"/>
  <c r="AH1110" i="1"/>
  <c r="AJ1110" i="1" s="1"/>
  <c r="AH1109" i="1"/>
  <c r="AI1109" i="1" s="1"/>
  <c r="AH1106" i="1"/>
  <c r="AH1103" i="1"/>
  <c r="AJ1103" i="1" s="1"/>
  <c r="AH1102" i="1"/>
  <c r="AJ1102" i="1" s="1"/>
  <c r="AH1094" i="1"/>
  <c r="AJ1094" i="1" s="1"/>
  <c r="AH1093" i="1"/>
  <c r="AH1087" i="1"/>
  <c r="AH1086" i="1"/>
  <c r="AJ1086" i="1" s="1"/>
  <c r="AH1082" i="1"/>
  <c r="AJ1082" i="1" s="1"/>
  <c r="AH1078" i="1"/>
  <c r="AJ1078" i="1" s="1"/>
  <c r="AH1077" i="1"/>
  <c r="AH1070" i="1"/>
  <c r="AJ1070" i="1" s="1"/>
  <c r="AH1063" i="1"/>
  <c r="AH1062" i="1"/>
  <c r="AJ1062" i="1" s="1"/>
  <c r="AH1061" i="1"/>
  <c r="AH1054" i="1"/>
  <c r="AJ1054" i="1" s="1"/>
  <c r="AH1046" i="1"/>
  <c r="AJ1046" i="1" s="1"/>
  <c r="AH1045" i="1"/>
  <c r="AH1038" i="1"/>
  <c r="AJ1038" i="1" s="1"/>
  <c r="AH1036" i="1"/>
  <c r="AI1036" i="1" s="1"/>
  <c r="AH1030" i="1"/>
  <c r="AJ1030" i="1" s="1"/>
  <c r="AH1026" i="1"/>
  <c r="AJ1026" i="1" s="1"/>
  <c r="AH1023" i="1"/>
  <c r="AH1022" i="1"/>
  <c r="AJ1022" i="1" s="1"/>
  <c r="AH1020" i="1"/>
  <c r="AI1020" i="1" s="1"/>
  <c r="AH1014" i="1"/>
  <c r="AJ1014" i="1" s="1"/>
  <c r="AH1008" i="1"/>
  <c r="AJ1008" i="1" s="1"/>
  <c r="AH1006" i="1"/>
  <c r="AI1006" i="1" s="1"/>
  <c r="AH999" i="1"/>
  <c r="AH998" i="1"/>
  <c r="AJ998" i="1" s="1"/>
  <c r="AH990" i="1"/>
  <c r="AH982" i="1"/>
  <c r="AH976" i="1"/>
  <c r="AH974" i="1"/>
  <c r="AH970" i="1"/>
  <c r="AH966" i="1"/>
  <c r="AH959" i="1"/>
  <c r="AI959" i="1" s="1"/>
  <c r="AH958" i="1"/>
  <c r="AH950" i="1"/>
  <c r="AH944" i="1"/>
  <c r="AH942" i="1"/>
  <c r="AH938" i="1"/>
  <c r="AH935" i="1"/>
  <c r="AJ935" i="1" s="1"/>
  <c r="AH934" i="1"/>
  <c r="AH926" i="1"/>
  <c r="AH923" i="1"/>
  <c r="AI923" i="1" s="1"/>
  <c r="AH918" i="1"/>
  <c r="AH912" i="1"/>
  <c r="AH911" i="1"/>
  <c r="AI911" i="1" s="1"/>
  <c r="AH910" i="1"/>
  <c r="AH902" i="1"/>
  <c r="AJ902" i="1" s="1"/>
  <c r="AH894" i="1"/>
  <c r="AJ894" i="1" s="1"/>
  <c r="AH891" i="1"/>
  <c r="AH887" i="1"/>
  <c r="AH886" i="1"/>
  <c r="AJ886" i="1" s="1"/>
  <c r="AH884" i="1"/>
  <c r="AH880" i="1"/>
  <c r="AH878" i="1"/>
  <c r="AJ878" i="1" s="1"/>
  <c r="AH870" i="1"/>
  <c r="AJ870" i="1" s="1"/>
  <c r="AH862" i="1"/>
  <c r="AJ862" i="1" s="1"/>
  <c r="AH854" i="1"/>
  <c r="AJ854" i="1" s="1"/>
  <c r="AH848" i="1"/>
  <c r="AH846" i="1"/>
  <c r="AJ846" i="1" s="1"/>
  <c r="AH838" i="1"/>
  <c r="AJ838" i="1" s="1"/>
  <c r="AH830" i="1"/>
  <c r="AJ830" i="1" s="1"/>
  <c r="AH822" i="1"/>
  <c r="AJ822" i="1" s="1"/>
  <c r="AH816" i="1"/>
  <c r="AH814" i="1"/>
  <c r="AH806" i="1"/>
  <c r="AI806" i="1" s="1"/>
  <c r="AH798" i="1"/>
  <c r="AI798" i="1" s="1"/>
  <c r="AH790" i="1"/>
  <c r="AH782" i="1"/>
  <c r="AH774" i="1"/>
  <c r="AI774" i="1" s="1"/>
  <c r="AH766" i="1"/>
  <c r="AI766" i="1" s="1"/>
  <c r="AH759" i="1"/>
  <c r="AJ759" i="1" s="1"/>
  <c r="AH758" i="1"/>
  <c r="AH754" i="1"/>
  <c r="AI754" i="1" s="1"/>
  <c r="AH750" i="1"/>
  <c r="AH742" i="1"/>
  <c r="AI742" i="1" s="1"/>
  <c r="AH734" i="1"/>
  <c r="AI734" i="1" s="1"/>
  <c r="AH726" i="1"/>
  <c r="AH717" i="1"/>
  <c r="AH701" i="1"/>
  <c r="AH685" i="1"/>
  <c r="AH669" i="1"/>
  <c r="AJ669" i="1" s="1"/>
  <c r="AH655" i="1"/>
  <c r="AH653" i="1"/>
  <c r="AJ653" i="1" s="1"/>
  <c r="AH637" i="1"/>
  <c r="AH621" i="1"/>
  <c r="AJ621" i="1" s="1"/>
  <c r="AH615" i="1"/>
  <c r="AJ615" i="1" s="1"/>
  <c r="AH605" i="1"/>
  <c r="AH589" i="1"/>
  <c r="AH567" i="1"/>
  <c r="AH541" i="1"/>
  <c r="AH516" i="1"/>
  <c r="AJ516" i="1" s="1"/>
  <c r="AH511" i="1"/>
  <c r="AH509" i="1"/>
  <c r="AH341" i="1"/>
  <c r="AJ341" i="1" s="1"/>
  <c r="AH317" i="1"/>
  <c r="AJ317" i="1" s="1"/>
  <c r="AH310" i="1"/>
  <c r="AJ310" i="1" s="1"/>
  <c r="AH309" i="1"/>
  <c r="AJ309" i="1" s="1"/>
  <c r="U72" i="2"/>
  <c r="U157" i="2" s="1"/>
  <c r="U71" i="2"/>
  <c r="U156" i="2" s="1"/>
  <c r="U70" i="2"/>
  <c r="U155" i="2" s="1"/>
  <c r="U69" i="2"/>
  <c r="U68" i="2"/>
  <c r="U153" i="2" s="1"/>
  <c r="U67" i="2"/>
  <c r="U152" i="2" s="1"/>
  <c r="U66" i="2"/>
  <c r="U151" i="2" s="1"/>
  <c r="U65" i="2"/>
  <c r="U64" i="2"/>
  <c r="U149" i="2" s="1"/>
  <c r="U63" i="2"/>
  <c r="U148" i="2" s="1"/>
  <c r="S63" i="2"/>
  <c r="U44" i="2"/>
  <c r="U43" i="2"/>
  <c r="U42" i="2"/>
  <c r="U41" i="2"/>
  <c r="U40" i="2"/>
  <c r="D9" i="6" s="1"/>
  <c r="U39" i="2"/>
  <c r="D8" i="6" s="1"/>
  <c r="U38" i="2"/>
  <c r="D7" i="6" s="1"/>
  <c r="U37" i="2"/>
  <c r="D6" i="6" s="1"/>
  <c r="U36" i="2"/>
  <c r="D5" i="6" s="1"/>
  <c r="U35" i="2"/>
  <c r="D4" i="6" s="1"/>
  <c r="U16" i="2"/>
  <c r="U15" i="2"/>
  <c r="U14" i="2"/>
  <c r="U13" i="2"/>
  <c r="U12" i="2"/>
  <c r="C9" i="6" s="1"/>
  <c r="U11" i="2"/>
  <c r="C8" i="6" s="1"/>
  <c r="U10" i="2"/>
  <c r="C7" i="6" s="1"/>
  <c r="U9" i="2"/>
  <c r="C6" i="6" s="1"/>
  <c r="U8" i="2"/>
  <c r="C5" i="6" s="1"/>
  <c r="U7" i="2"/>
  <c r="C4" i="6" s="1"/>
  <c r="S7" i="2"/>
  <c r="S143" i="2"/>
  <c r="S227" i="2" s="1"/>
  <c r="R143" i="2"/>
  <c r="R227" i="2" s="1"/>
  <c r="Q143" i="2"/>
  <c r="Q227" i="2" s="1"/>
  <c r="P143" i="2"/>
  <c r="P227" i="2" s="1"/>
  <c r="O143" i="2"/>
  <c r="O227" i="2" s="1"/>
  <c r="N143" i="2"/>
  <c r="N227" i="2" s="1"/>
  <c r="M143" i="2"/>
  <c r="M227" i="2" s="1"/>
  <c r="L143" i="2"/>
  <c r="L227" i="2" s="1"/>
  <c r="K143" i="2"/>
  <c r="K227" i="2" s="1"/>
  <c r="J143" i="2"/>
  <c r="J227" i="2" s="1"/>
  <c r="I143" i="2"/>
  <c r="I227" i="2" s="1"/>
  <c r="H143" i="2"/>
  <c r="H227" i="2" s="1"/>
  <c r="G143" i="2"/>
  <c r="G227" i="2" s="1"/>
  <c r="F143" i="2"/>
  <c r="F227" i="2" s="1"/>
  <c r="E143" i="2"/>
  <c r="E227" i="2" s="1"/>
  <c r="D143" i="2"/>
  <c r="D227" i="2" s="1"/>
  <c r="C143" i="2"/>
  <c r="C227" i="2" s="1"/>
  <c r="S142" i="2"/>
  <c r="S226" i="2" s="1"/>
  <c r="R142" i="2"/>
  <c r="R226" i="2" s="1"/>
  <c r="Q142" i="2"/>
  <c r="Q226" i="2" s="1"/>
  <c r="P142" i="2"/>
  <c r="P226" i="2" s="1"/>
  <c r="O142" i="2"/>
  <c r="O226" i="2" s="1"/>
  <c r="N142" i="2"/>
  <c r="N226" i="2" s="1"/>
  <c r="M142" i="2"/>
  <c r="M226" i="2" s="1"/>
  <c r="L142" i="2"/>
  <c r="L226" i="2" s="1"/>
  <c r="K142" i="2"/>
  <c r="K226" i="2" s="1"/>
  <c r="J142" i="2"/>
  <c r="J226" i="2" s="1"/>
  <c r="I142" i="2"/>
  <c r="I226" i="2" s="1"/>
  <c r="H142" i="2"/>
  <c r="H226" i="2" s="1"/>
  <c r="G142" i="2"/>
  <c r="G226" i="2" s="1"/>
  <c r="F142" i="2"/>
  <c r="F226" i="2" s="1"/>
  <c r="E142" i="2"/>
  <c r="E226" i="2" s="1"/>
  <c r="D142" i="2"/>
  <c r="D226" i="2" s="1"/>
  <c r="C142" i="2"/>
  <c r="C226" i="2" s="1"/>
  <c r="S141" i="2"/>
  <c r="S225" i="2" s="1"/>
  <c r="R141" i="2"/>
  <c r="R225" i="2" s="1"/>
  <c r="Q141" i="2"/>
  <c r="Q225" i="2" s="1"/>
  <c r="P141" i="2"/>
  <c r="P225" i="2" s="1"/>
  <c r="O141" i="2"/>
  <c r="O225" i="2" s="1"/>
  <c r="N141" i="2"/>
  <c r="N225" i="2" s="1"/>
  <c r="M141" i="2"/>
  <c r="M225" i="2" s="1"/>
  <c r="L141" i="2"/>
  <c r="L225" i="2" s="1"/>
  <c r="K141" i="2"/>
  <c r="K225" i="2" s="1"/>
  <c r="J141" i="2"/>
  <c r="J225" i="2" s="1"/>
  <c r="I141" i="2"/>
  <c r="I225" i="2" s="1"/>
  <c r="H141" i="2"/>
  <c r="H225" i="2" s="1"/>
  <c r="G141" i="2"/>
  <c r="G225" i="2" s="1"/>
  <c r="F141" i="2"/>
  <c r="F225" i="2" s="1"/>
  <c r="E141" i="2"/>
  <c r="E225" i="2" s="1"/>
  <c r="D141" i="2"/>
  <c r="D225" i="2" s="1"/>
  <c r="C141" i="2"/>
  <c r="C225" i="2" s="1"/>
  <c r="S140" i="2"/>
  <c r="S224" i="2" s="1"/>
  <c r="R140" i="2"/>
  <c r="R224" i="2" s="1"/>
  <c r="Q140" i="2"/>
  <c r="Q224" i="2" s="1"/>
  <c r="P140" i="2"/>
  <c r="P224" i="2" s="1"/>
  <c r="O140" i="2"/>
  <c r="O224" i="2" s="1"/>
  <c r="N140" i="2"/>
  <c r="N224" i="2" s="1"/>
  <c r="M140" i="2"/>
  <c r="M224" i="2" s="1"/>
  <c r="L140" i="2"/>
  <c r="L224" i="2" s="1"/>
  <c r="K140" i="2"/>
  <c r="K224" i="2" s="1"/>
  <c r="J140" i="2"/>
  <c r="J224" i="2" s="1"/>
  <c r="I140" i="2"/>
  <c r="I224" i="2" s="1"/>
  <c r="H140" i="2"/>
  <c r="H224" i="2" s="1"/>
  <c r="G140" i="2"/>
  <c r="G224" i="2" s="1"/>
  <c r="F140" i="2"/>
  <c r="F224" i="2" s="1"/>
  <c r="E140" i="2"/>
  <c r="E224" i="2" s="1"/>
  <c r="D140" i="2"/>
  <c r="D224" i="2" s="1"/>
  <c r="C140" i="2"/>
  <c r="C224" i="2" s="1"/>
  <c r="S139" i="2"/>
  <c r="S223" i="2" s="1"/>
  <c r="R139" i="2"/>
  <c r="R223" i="2" s="1"/>
  <c r="Q139" i="2"/>
  <c r="Q223" i="2" s="1"/>
  <c r="P139" i="2"/>
  <c r="P223" i="2" s="1"/>
  <c r="O139" i="2"/>
  <c r="O223" i="2" s="1"/>
  <c r="N139" i="2"/>
  <c r="N223" i="2" s="1"/>
  <c r="M139" i="2"/>
  <c r="M223" i="2" s="1"/>
  <c r="L139" i="2"/>
  <c r="L223" i="2" s="1"/>
  <c r="K139" i="2"/>
  <c r="K223" i="2" s="1"/>
  <c r="J139" i="2"/>
  <c r="J223" i="2" s="1"/>
  <c r="I139" i="2"/>
  <c r="I223" i="2" s="1"/>
  <c r="H139" i="2"/>
  <c r="H223" i="2" s="1"/>
  <c r="G139" i="2"/>
  <c r="G223" i="2" s="1"/>
  <c r="F139" i="2"/>
  <c r="F223" i="2" s="1"/>
  <c r="E139" i="2"/>
  <c r="E223" i="2" s="1"/>
  <c r="D139" i="2"/>
  <c r="D223" i="2" s="1"/>
  <c r="C139" i="2"/>
  <c r="C223" i="2" s="1"/>
  <c r="S138" i="2"/>
  <c r="S222" i="2" s="1"/>
  <c r="R138" i="2"/>
  <c r="R222" i="2" s="1"/>
  <c r="Q138" i="2"/>
  <c r="Q222" i="2" s="1"/>
  <c r="P138" i="2"/>
  <c r="P222" i="2" s="1"/>
  <c r="O138" i="2"/>
  <c r="O222" i="2" s="1"/>
  <c r="N138" i="2"/>
  <c r="N222" i="2" s="1"/>
  <c r="M138" i="2"/>
  <c r="M222" i="2" s="1"/>
  <c r="L138" i="2"/>
  <c r="L222" i="2" s="1"/>
  <c r="K138" i="2"/>
  <c r="K222" i="2" s="1"/>
  <c r="J138" i="2"/>
  <c r="J222" i="2" s="1"/>
  <c r="I138" i="2"/>
  <c r="I222" i="2" s="1"/>
  <c r="H138" i="2"/>
  <c r="H222" i="2" s="1"/>
  <c r="G138" i="2"/>
  <c r="G222" i="2" s="1"/>
  <c r="F138" i="2"/>
  <c r="F222" i="2" s="1"/>
  <c r="E138" i="2"/>
  <c r="E222" i="2" s="1"/>
  <c r="D138" i="2"/>
  <c r="D222" i="2" s="1"/>
  <c r="C138" i="2"/>
  <c r="C222" i="2" s="1"/>
  <c r="S137" i="2"/>
  <c r="S221" i="2" s="1"/>
  <c r="R137" i="2"/>
  <c r="R221" i="2" s="1"/>
  <c r="Q137" i="2"/>
  <c r="Q221" i="2" s="1"/>
  <c r="P137" i="2"/>
  <c r="P221" i="2" s="1"/>
  <c r="O137" i="2"/>
  <c r="O221" i="2" s="1"/>
  <c r="N137" i="2"/>
  <c r="N221" i="2" s="1"/>
  <c r="M137" i="2"/>
  <c r="M221" i="2" s="1"/>
  <c r="L137" i="2"/>
  <c r="L221" i="2" s="1"/>
  <c r="K137" i="2"/>
  <c r="K221" i="2" s="1"/>
  <c r="J137" i="2"/>
  <c r="J221" i="2" s="1"/>
  <c r="I137" i="2"/>
  <c r="I221" i="2" s="1"/>
  <c r="H137" i="2"/>
  <c r="H221" i="2" s="1"/>
  <c r="G137" i="2"/>
  <c r="G221" i="2" s="1"/>
  <c r="F137" i="2"/>
  <c r="F221" i="2" s="1"/>
  <c r="E137" i="2"/>
  <c r="E221" i="2" s="1"/>
  <c r="D137" i="2"/>
  <c r="D221" i="2" s="1"/>
  <c r="C137" i="2"/>
  <c r="C221" i="2" s="1"/>
  <c r="S136" i="2"/>
  <c r="S220" i="2" s="1"/>
  <c r="R136" i="2"/>
  <c r="R220" i="2" s="1"/>
  <c r="Q136" i="2"/>
  <c r="Q220" i="2" s="1"/>
  <c r="P136" i="2"/>
  <c r="P220" i="2" s="1"/>
  <c r="O136" i="2"/>
  <c r="O220" i="2" s="1"/>
  <c r="N136" i="2"/>
  <c r="N220" i="2" s="1"/>
  <c r="M136" i="2"/>
  <c r="M220" i="2" s="1"/>
  <c r="L136" i="2"/>
  <c r="L220" i="2" s="1"/>
  <c r="K136" i="2"/>
  <c r="K220" i="2" s="1"/>
  <c r="J136" i="2"/>
  <c r="J220" i="2" s="1"/>
  <c r="I136" i="2"/>
  <c r="I220" i="2" s="1"/>
  <c r="H136" i="2"/>
  <c r="H220" i="2" s="1"/>
  <c r="G136" i="2"/>
  <c r="G220" i="2" s="1"/>
  <c r="F136" i="2"/>
  <c r="F220" i="2" s="1"/>
  <c r="E136" i="2"/>
  <c r="E220" i="2" s="1"/>
  <c r="D136" i="2"/>
  <c r="D220" i="2" s="1"/>
  <c r="C136" i="2"/>
  <c r="C220" i="2" s="1"/>
  <c r="S135" i="2"/>
  <c r="S219" i="2" s="1"/>
  <c r="R135" i="2"/>
  <c r="R219" i="2" s="1"/>
  <c r="Q135" i="2"/>
  <c r="Q219" i="2" s="1"/>
  <c r="P135" i="2"/>
  <c r="P219" i="2" s="1"/>
  <c r="O135" i="2"/>
  <c r="O219" i="2" s="1"/>
  <c r="N135" i="2"/>
  <c r="N219" i="2" s="1"/>
  <c r="M135" i="2"/>
  <c r="M219" i="2" s="1"/>
  <c r="L135" i="2"/>
  <c r="L219" i="2" s="1"/>
  <c r="K135" i="2"/>
  <c r="K219" i="2" s="1"/>
  <c r="J135" i="2"/>
  <c r="J219" i="2" s="1"/>
  <c r="I135" i="2"/>
  <c r="I219" i="2" s="1"/>
  <c r="H135" i="2"/>
  <c r="H219" i="2" s="1"/>
  <c r="G135" i="2"/>
  <c r="G219" i="2" s="1"/>
  <c r="F135" i="2"/>
  <c r="F219" i="2" s="1"/>
  <c r="E135" i="2"/>
  <c r="E219" i="2" s="1"/>
  <c r="D135" i="2"/>
  <c r="D219" i="2" s="1"/>
  <c r="C135" i="2"/>
  <c r="C219" i="2" s="1"/>
  <c r="S134" i="2"/>
  <c r="S218" i="2" s="1"/>
  <c r="R134" i="2"/>
  <c r="R218" i="2" s="1"/>
  <c r="Q134" i="2"/>
  <c r="Q218" i="2" s="1"/>
  <c r="P134" i="2"/>
  <c r="P218" i="2" s="1"/>
  <c r="O134" i="2"/>
  <c r="O218" i="2" s="1"/>
  <c r="N134" i="2"/>
  <c r="N218" i="2" s="1"/>
  <c r="M134" i="2"/>
  <c r="M218" i="2" s="1"/>
  <c r="L134" i="2"/>
  <c r="L218" i="2" s="1"/>
  <c r="K134" i="2"/>
  <c r="K218" i="2" s="1"/>
  <c r="J134" i="2"/>
  <c r="J218" i="2" s="1"/>
  <c r="I134" i="2"/>
  <c r="I218" i="2" s="1"/>
  <c r="H134" i="2"/>
  <c r="H218" i="2" s="1"/>
  <c r="G134" i="2"/>
  <c r="G218" i="2" s="1"/>
  <c r="F134" i="2"/>
  <c r="F218" i="2" s="1"/>
  <c r="E134" i="2"/>
  <c r="E218" i="2" s="1"/>
  <c r="D134" i="2"/>
  <c r="D218" i="2" s="1"/>
  <c r="C134" i="2"/>
  <c r="C218" i="2" s="1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S35" i="2"/>
  <c r="R35" i="2"/>
  <c r="Q35" i="2"/>
  <c r="P35" i="2"/>
  <c r="O35" i="2"/>
  <c r="N35" i="2"/>
  <c r="M35" i="2"/>
  <c r="L35" i="2"/>
  <c r="K35" i="2"/>
  <c r="J35" i="2"/>
  <c r="I35" i="2"/>
  <c r="H35" i="2"/>
  <c r="F35" i="2"/>
  <c r="E35" i="2"/>
  <c r="D35" i="2"/>
  <c r="C35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U215" i="2" l="1"/>
  <c r="U224" i="2"/>
  <c r="U225" i="2"/>
  <c r="G6" i="6"/>
  <c r="U220" i="2"/>
  <c r="H6" i="6" s="1"/>
  <c r="U221" i="2"/>
  <c r="H7" i="6" s="1"/>
  <c r="G7" i="6"/>
  <c r="U227" i="2"/>
  <c r="H9" i="6"/>
  <c r="U222" i="2"/>
  <c r="H8" i="6" s="1"/>
  <c r="G8" i="6"/>
  <c r="G5" i="6"/>
  <c r="U219" i="2"/>
  <c r="H5" i="6" s="1"/>
  <c r="U150" i="2"/>
  <c r="U164" i="2" s="1"/>
  <c r="U178" i="2" s="1"/>
  <c r="U154" i="2"/>
  <c r="U168" i="2" s="1"/>
  <c r="U182" i="2" s="1"/>
  <c r="U162" i="2"/>
  <c r="H4" i="6"/>
  <c r="C11" i="6"/>
  <c r="D11" i="6"/>
  <c r="U124" i="2"/>
  <c r="F8" i="6" s="1"/>
  <c r="U128" i="2"/>
  <c r="U121" i="2"/>
  <c r="F5" i="6" s="1"/>
  <c r="U125" i="2"/>
  <c r="F9" i="6" s="1"/>
  <c r="U129" i="2"/>
  <c r="U122" i="2"/>
  <c r="F6" i="6" s="1"/>
  <c r="U126" i="2"/>
  <c r="U165" i="2"/>
  <c r="U179" i="2" s="1"/>
  <c r="U169" i="2"/>
  <c r="U183" i="2" s="1"/>
  <c r="U166" i="2"/>
  <c r="U180" i="2" s="1"/>
  <c r="U170" i="2"/>
  <c r="U184" i="2" s="1"/>
  <c r="U163" i="2"/>
  <c r="U177" i="2" s="1"/>
  <c r="U167" i="2"/>
  <c r="U181" i="2" s="1"/>
  <c r="U171" i="2"/>
  <c r="U185" i="2" s="1"/>
  <c r="U120" i="2"/>
  <c r="F4" i="6" s="1"/>
  <c r="U123" i="2"/>
  <c r="F7" i="6" s="1"/>
  <c r="U127" i="2"/>
  <c r="U144" i="2"/>
  <c r="U115" i="2"/>
  <c r="U80" i="2"/>
  <c r="U84" i="2"/>
  <c r="AJ1200" i="1"/>
  <c r="AJ702" i="1"/>
  <c r="AJ1701" i="1"/>
  <c r="AJ429" i="1"/>
  <c r="AJ931" i="1"/>
  <c r="AJ1431" i="1"/>
  <c r="AJ1923" i="1"/>
  <c r="AJ678" i="1"/>
  <c r="AJ1179" i="1"/>
  <c r="AJ1678" i="1"/>
  <c r="AJ453" i="1"/>
  <c r="AJ955" i="1"/>
  <c r="AJ1455" i="1"/>
  <c r="AJ1944" i="1"/>
  <c r="AJ330" i="1"/>
  <c r="AJ578" i="1"/>
  <c r="AJ829" i="1"/>
  <c r="AJ1080" i="1"/>
  <c r="AJ1328" i="1"/>
  <c r="AJ1580" i="1"/>
  <c r="AJ1822" i="1"/>
  <c r="AJ2847" i="1"/>
  <c r="AJ308" i="1"/>
  <c r="AJ554" i="1"/>
  <c r="AJ806" i="1"/>
  <c r="AJ1056" i="1"/>
  <c r="AJ1304" i="1"/>
  <c r="AJ1556" i="1"/>
  <c r="AJ2660" i="1"/>
  <c r="AI192" i="1"/>
  <c r="AJ192" i="1"/>
  <c r="AI211" i="1"/>
  <c r="AJ211" i="1"/>
  <c r="AI251" i="1"/>
  <c r="AJ251" i="1"/>
  <c r="AJ3905" i="1"/>
  <c r="U77" i="2"/>
  <c r="U81" i="2"/>
  <c r="U85" i="2"/>
  <c r="AI2679" i="1"/>
  <c r="U78" i="2"/>
  <c r="U82" i="2"/>
  <c r="U86" i="2"/>
  <c r="AJ90" i="1"/>
  <c r="AJ365" i="1"/>
  <c r="AJ492" i="1"/>
  <c r="AJ617" i="1"/>
  <c r="AJ742" i="1"/>
  <c r="AJ869" i="1"/>
  <c r="AJ995" i="1"/>
  <c r="AJ1117" i="1"/>
  <c r="AJ1240" i="1"/>
  <c r="AJ1367" i="1"/>
  <c r="AJ1495" i="1"/>
  <c r="AJ1741" i="1"/>
  <c r="AJ1862" i="1"/>
  <c r="AJ3343" i="1"/>
  <c r="U79" i="2"/>
  <c r="U83" i="2"/>
  <c r="AJ152" i="1"/>
  <c r="AJ274" i="1"/>
  <c r="AJ389" i="1"/>
  <c r="AJ514" i="1"/>
  <c r="AJ640" i="1"/>
  <c r="AJ766" i="1"/>
  <c r="AJ892" i="1"/>
  <c r="AJ1017" i="1"/>
  <c r="AJ1139" i="1"/>
  <c r="AJ1264" i="1"/>
  <c r="AJ1391" i="1"/>
  <c r="AJ1516" i="1"/>
  <c r="AJ1638" i="1"/>
  <c r="AJ1765" i="1"/>
  <c r="AJ1886" i="1"/>
  <c r="AJ2349" i="1"/>
  <c r="AJ3727" i="1"/>
  <c r="AI5" i="1"/>
  <c r="AJ5" i="1"/>
  <c r="AI17" i="1"/>
  <c r="AJ17" i="1"/>
  <c r="AI33" i="1"/>
  <c r="AJ33" i="1"/>
  <c r="AI46" i="1"/>
  <c r="AJ46" i="1"/>
  <c r="AI67" i="1"/>
  <c r="AJ67" i="1"/>
  <c r="AI98" i="1"/>
  <c r="AJ98" i="1"/>
  <c r="AI144" i="1"/>
  <c r="AJ144" i="1"/>
  <c r="AI160" i="1"/>
  <c r="AJ160" i="1"/>
  <c r="AI168" i="1"/>
  <c r="AJ168" i="1"/>
  <c r="AI2637" i="1"/>
  <c r="AJ120" i="1"/>
  <c r="AJ184" i="1"/>
  <c r="AJ243" i="1"/>
  <c r="AJ300" i="1"/>
  <c r="AJ357" i="1"/>
  <c r="AJ421" i="1"/>
  <c r="AJ484" i="1"/>
  <c r="AJ546" i="1"/>
  <c r="AJ609" i="1"/>
  <c r="AJ671" i="1"/>
  <c r="AJ734" i="1"/>
  <c r="AJ798" i="1"/>
  <c r="AJ861" i="1"/>
  <c r="AJ923" i="1"/>
  <c r="AJ987" i="1"/>
  <c r="AJ1048" i="1"/>
  <c r="AJ1109" i="1"/>
  <c r="AJ1171" i="1"/>
  <c r="AJ1232" i="1"/>
  <c r="AJ1296" i="1"/>
  <c r="AJ1359" i="1"/>
  <c r="AJ1423" i="1"/>
  <c r="AJ1487" i="1"/>
  <c r="AJ1548" i="1"/>
  <c r="AJ1610" i="1"/>
  <c r="AJ1670" i="1"/>
  <c r="AJ1733" i="1"/>
  <c r="AJ1795" i="1"/>
  <c r="AJ1854" i="1"/>
  <c r="AJ1915" i="1"/>
  <c r="AJ2044" i="1"/>
  <c r="AJ2598" i="1"/>
  <c r="AJ3059" i="1"/>
  <c r="AI54" i="1"/>
  <c r="AJ54" i="1"/>
  <c r="AI82" i="1"/>
  <c r="AJ82" i="1"/>
  <c r="AJ9" i="1"/>
  <c r="AJ128" i="1"/>
  <c r="AI75" i="1"/>
  <c r="AJ75" i="1"/>
  <c r="AI104" i="1"/>
  <c r="AJ104" i="1"/>
  <c r="AI136" i="1"/>
  <c r="AJ136" i="1"/>
  <c r="AI25" i="1"/>
  <c r="AJ25" i="1"/>
  <c r="AI112" i="1"/>
  <c r="AJ112" i="1"/>
  <c r="AJ2512" i="1"/>
  <c r="AI2512" i="1"/>
  <c r="AJ2553" i="1"/>
  <c r="AI2553" i="1"/>
  <c r="AJ2761" i="1"/>
  <c r="AI2761" i="1"/>
  <c r="AJ2802" i="1"/>
  <c r="AI2802" i="1"/>
  <c r="AJ3006" i="1"/>
  <c r="AI3006" i="1"/>
  <c r="AJ3050" i="1"/>
  <c r="AI3050" i="1"/>
  <c r="AI2388" i="1"/>
  <c r="AI2886" i="1"/>
  <c r="U17" i="2"/>
  <c r="AI176" i="1"/>
  <c r="AJ176" i="1"/>
  <c r="AI200" i="1"/>
  <c r="AJ200" i="1"/>
  <c r="AI227" i="1"/>
  <c r="AJ227" i="1"/>
  <c r="AI235" i="1"/>
  <c r="AJ235" i="1"/>
  <c r="AI258" i="1"/>
  <c r="AJ258" i="1"/>
  <c r="AI266" i="1"/>
  <c r="AJ266" i="1"/>
  <c r="AI288" i="1"/>
  <c r="AJ288" i="1"/>
  <c r="AI292" i="1"/>
  <c r="AJ292" i="1"/>
  <c r="AI316" i="1"/>
  <c r="AJ316" i="1"/>
  <c r="AI324" i="1"/>
  <c r="AJ324" i="1"/>
  <c r="AI343" i="1"/>
  <c r="AJ343" i="1"/>
  <c r="AI349" i="1"/>
  <c r="AJ349" i="1"/>
  <c r="AI373" i="1"/>
  <c r="AJ373" i="1"/>
  <c r="AI381" i="1"/>
  <c r="AJ381" i="1"/>
  <c r="AI405" i="1"/>
  <c r="AJ405" i="1"/>
  <c r="AI413" i="1"/>
  <c r="AJ413" i="1"/>
  <c r="AI437" i="1"/>
  <c r="AJ437" i="1"/>
  <c r="AI445" i="1"/>
  <c r="AJ445" i="1"/>
  <c r="AI469" i="1"/>
  <c r="AJ469" i="1"/>
  <c r="AI477" i="1"/>
  <c r="AJ477" i="1"/>
  <c r="AI506" i="1"/>
  <c r="AJ506" i="1"/>
  <c r="AI530" i="1"/>
  <c r="AJ530" i="1"/>
  <c r="AI538" i="1"/>
  <c r="AJ538" i="1"/>
  <c r="AI562" i="1"/>
  <c r="AJ562" i="1"/>
  <c r="AI570" i="1"/>
  <c r="AJ570" i="1"/>
  <c r="AI594" i="1"/>
  <c r="AJ594" i="1"/>
  <c r="AI602" i="1"/>
  <c r="AJ602" i="1"/>
  <c r="AI625" i="1"/>
  <c r="AJ625" i="1"/>
  <c r="AI633" i="1"/>
  <c r="AJ633" i="1"/>
  <c r="AI655" i="1"/>
  <c r="AJ655" i="1"/>
  <c r="AI663" i="1"/>
  <c r="AJ663" i="1"/>
  <c r="AI686" i="1"/>
  <c r="AJ686" i="1"/>
  <c r="AI694" i="1"/>
  <c r="AJ694" i="1"/>
  <c r="AI718" i="1"/>
  <c r="AJ718" i="1"/>
  <c r="AI726" i="1"/>
  <c r="AJ726" i="1"/>
  <c r="AI750" i="1"/>
  <c r="AJ750" i="1"/>
  <c r="AI758" i="1"/>
  <c r="AJ758" i="1"/>
  <c r="AI782" i="1"/>
  <c r="AJ782" i="1"/>
  <c r="AI790" i="1"/>
  <c r="AJ790" i="1"/>
  <c r="AI814" i="1"/>
  <c r="AJ814" i="1"/>
  <c r="AI821" i="1"/>
  <c r="AJ821" i="1"/>
  <c r="AI845" i="1"/>
  <c r="AJ845" i="1"/>
  <c r="AI853" i="1"/>
  <c r="AJ853" i="1"/>
  <c r="AI877" i="1"/>
  <c r="AJ877" i="1"/>
  <c r="AI884" i="1"/>
  <c r="AJ884" i="1"/>
  <c r="AI908" i="1"/>
  <c r="AJ908" i="1"/>
  <c r="AI915" i="1"/>
  <c r="AJ915" i="1"/>
  <c r="AI939" i="1"/>
  <c r="AJ939" i="1"/>
  <c r="AI947" i="1"/>
  <c r="AJ947" i="1"/>
  <c r="AI971" i="1"/>
  <c r="AJ971" i="1"/>
  <c r="AI979" i="1"/>
  <c r="AJ979" i="1"/>
  <c r="AI1002" i="1"/>
  <c r="AJ1002" i="1"/>
  <c r="AI1010" i="1"/>
  <c r="AJ1010" i="1"/>
  <c r="AI1032" i="1"/>
  <c r="AJ1032" i="1"/>
  <c r="AI1040" i="1"/>
  <c r="AJ1040" i="1"/>
  <c r="AI1064" i="1"/>
  <c r="AJ1064" i="1"/>
  <c r="AI1072" i="1"/>
  <c r="AJ1072" i="1"/>
  <c r="AI1093" i="1"/>
  <c r="AJ1093" i="1"/>
  <c r="AI1101" i="1"/>
  <c r="AJ1101" i="1"/>
  <c r="AI1132" i="1"/>
  <c r="AJ1132" i="1"/>
  <c r="AI1155" i="1"/>
  <c r="AJ1155" i="1"/>
  <c r="AI1163" i="1"/>
  <c r="AJ1163" i="1"/>
  <c r="AI1184" i="1"/>
  <c r="AJ1184" i="1"/>
  <c r="AI1192" i="1"/>
  <c r="AJ1192" i="1"/>
  <c r="AI1216" i="1"/>
  <c r="AJ1216" i="1"/>
  <c r="AI1224" i="1"/>
  <c r="AJ1224" i="1"/>
  <c r="AI1248" i="1"/>
  <c r="AJ1248" i="1"/>
  <c r="AI1256" i="1"/>
  <c r="AJ1256" i="1"/>
  <c r="AI1280" i="1"/>
  <c r="AJ1280" i="1"/>
  <c r="AI1288" i="1"/>
  <c r="AJ1288" i="1"/>
  <c r="AI1312" i="1"/>
  <c r="AJ1312" i="1"/>
  <c r="AI1320" i="1"/>
  <c r="AJ1320" i="1"/>
  <c r="AI1344" i="1"/>
  <c r="AJ1344" i="1"/>
  <c r="AI1351" i="1"/>
  <c r="AJ1351" i="1"/>
  <c r="AI1375" i="1"/>
  <c r="AJ1375" i="1"/>
  <c r="AI1383" i="1"/>
  <c r="AJ1383" i="1"/>
  <c r="AI1407" i="1"/>
  <c r="AJ1407" i="1"/>
  <c r="AI1415" i="1"/>
  <c r="AJ1415" i="1"/>
  <c r="AI1439" i="1"/>
  <c r="AJ1439" i="1"/>
  <c r="AI1447" i="1"/>
  <c r="AJ1447" i="1"/>
  <c r="AI1471" i="1"/>
  <c r="AJ1471" i="1"/>
  <c r="AI1479" i="1"/>
  <c r="AJ1479" i="1"/>
  <c r="AI1503" i="1"/>
  <c r="AJ1503" i="1"/>
  <c r="AI1508" i="1"/>
  <c r="AJ1508" i="1"/>
  <c r="AI1532" i="1"/>
  <c r="AJ1532" i="1"/>
  <c r="AI1540" i="1"/>
  <c r="AJ1540" i="1"/>
  <c r="AI1564" i="1"/>
  <c r="AJ1564" i="1"/>
  <c r="AI1572" i="1"/>
  <c r="AJ1572" i="1"/>
  <c r="AI1596" i="1"/>
  <c r="AJ1596" i="1"/>
  <c r="AI1604" i="1"/>
  <c r="AJ1604" i="1"/>
  <c r="AI1625" i="1"/>
  <c r="AJ1625" i="1"/>
  <c r="AI1633" i="1"/>
  <c r="AJ1633" i="1"/>
  <c r="AI1654" i="1"/>
  <c r="AJ1654" i="1"/>
  <c r="AI1662" i="1"/>
  <c r="AJ1662" i="1"/>
  <c r="AI1686" i="1"/>
  <c r="AJ1686" i="1"/>
  <c r="AI1717" i="1"/>
  <c r="AJ1717" i="1"/>
  <c r="AI1725" i="1"/>
  <c r="AJ1725" i="1"/>
  <c r="AI1749" i="1"/>
  <c r="AJ1749" i="1"/>
  <c r="AI1757" i="1"/>
  <c r="AJ1757" i="1"/>
  <c r="AI1781" i="1"/>
  <c r="AJ1781" i="1"/>
  <c r="AI1815" i="1"/>
  <c r="AJ1815" i="1"/>
  <c r="AI1838" i="1"/>
  <c r="AJ1838" i="1"/>
  <c r="AI1846" i="1"/>
  <c r="AJ1846" i="1"/>
  <c r="AI1870" i="1"/>
  <c r="AJ1870" i="1"/>
  <c r="AI1878" i="1"/>
  <c r="AJ1878" i="1"/>
  <c r="AI1929" i="1"/>
  <c r="AJ1929" i="1"/>
  <c r="AI1937" i="1"/>
  <c r="AJ1937" i="1"/>
  <c r="AI1981" i="1"/>
  <c r="AJ1981" i="1"/>
  <c r="AI2012" i="1"/>
  <c r="AJ2012" i="1"/>
  <c r="AI2233" i="1"/>
  <c r="AJ2233" i="1"/>
  <c r="AI2293" i="1"/>
  <c r="AJ2293" i="1"/>
  <c r="AI2474" i="1"/>
  <c r="AJ2474" i="1"/>
  <c r="AI2535" i="1"/>
  <c r="AJ2535" i="1"/>
  <c r="AI2724" i="1"/>
  <c r="AJ2724" i="1"/>
  <c r="AI2783" i="1"/>
  <c r="AJ2783" i="1"/>
  <c r="AI2968" i="1"/>
  <c r="AJ2968" i="1"/>
  <c r="AI3031" i="1"/>
  <c r="AJ3031" i="1"/>
  <c r="AI3471" i="1"/>
  <c r="AJ3471" i="1"/>
  <c r="AI3599" i="1"/>
  <c r="AJ3599" i="1"/>
  <c r="AI2429" i="1"/>
  <c r="AI2925" i="1"/>
  <c r="AJ39" i="1"/>
  <c r="AJ219" i="1"/>
  <c r="AJ281" i="1"/>
  <c r="AJ397" i="1"/>
  <c r="AJ461" i="1"/>
  <c r="AJ522" i="1"/>
  <c r="AJ586" i="1"/>
  <c r="AJ648" i="1"/>
  <c r="AJ710" i="1"/>
  <c r="AJ774" i="1"/>
  <c r="AJ837" i="1"/>
  <c r="AJ900" i="1"/>
  <c r="AJ963" i="1"/>
  <c r="AJ1024" i="1"/>
  <c r="AJ1088" i="1"/>
  <c r="AJ1147" i="1"/>
  <c r="AJ1208" i="1"/>
  <c r="AJ1272" i="1"/>
  <c r="AJ1336" i="1"/>
  <c r="AJ1399" i="1"/>
  <c r="AJ1463" i="1"/>
  <c r="AJ1524" i="1"/>
  <c r="AJ1588" i="1"/>
  <c r="AJ1646" i="1"/>
  <c r="AJ1709" i="1"/>
  <c r="AJ1773" i="1"/>
  <c r="AJ1830" i="1"/>
  <c r="AJ1894" i="1"/>
  <c r="AJ1952" i="1"/>
  <c r="AJ2413" i="1"/>
  <c r="AJ2911" i="1"/>
  <c r="AJ3855" i="1"/>
  <c r="AJ4" i="1"/>
  <c r="AI4" i="1"/>
  <c r="AJ8" i="1"/>
  <c r="AI8" i="1"/>
  <c r="AJ12" i="1"/>
  <c r="AI12" i="1"/>
  <c r="AJ16" i="1"/>
  <c r="AI16" i="1"/>
  <c r="AJ20" i="1"/>
  <c r="AI20" i="1"/>
  <c r="AJ24" i="1"/>
  <c r="AI24" i="1"/>
  <c r="AJ28" i="1"/>
  <c r="AI28" i="1"/>
  <c r="AJ32" i="1"/>
  <c r="AI32" i="1"/>
  <c r="AJ36" i="1"/>
  <c r="AI36" i="1"/>
  <c r="AJ41" i="1"/>
  <c r="AI41" i="1"/>
  <c r="AJ45" i="1"/>
  <c r="AI45" i="1"/>
  <c r="AJ49" i="1"/>
  <c r="AI49" i="1"/>
  <c r="AJ53" i="1"/>
  <c r="AI53" i="1"/>
  <c r="AJ57" i="1"/>
  <c r="AI57" i="1"/>
  <c r="AJ62" i="1"/>
  <c r="AI62" i="1"/>
  <c r="AJ66" i="1"/>
  <c r="AI66" i="1"/>
  <c r="AJ70" i="1"/>
  <c r="AI70" i="1"/>
  <c r="AJ74" i="1"/>
  <c r="AI74" i="1"/>
  <c r="AJ78" i="1"/>
  <c r="AI78" i="1"/>
  <c r="AJ81" i="1"/>
  <c r="AI81" i="1"/>
  <c r="AJ85" i="1"/>
  <c r="AI85" i="1"/>
  <c r="AJ89" i="1"/>
  <c r="AI89" i="1"/>
  <c r="AJ93" i="1"/>
  <c r="AI93" i="1"/>
  <c r="AJ97" i="1"/>
  <c r="AI97" i="1"/>
  <c r="AJ101" i="1"/>
  <c r="AI101" i="1"/>
  <c r="AJ103" i="1"/>
  <c r="AI103" i="1"/>
  <c r="AJ107" i="1"/>
  <c r="AI107" i="1"/>
  <c r="AJ111" i="1"/>
  <c r="AI111" i="1"/>
  <c r="AJ115" i="1"/>
  <c r="AI115" i="1"/>
  <c r="AJ119" i="1"/>
  <c r="AI119" i="1"/>
  <c r="AJ123" i="1"/>
  <c r="AI123" i="1"/>
  <c r="AJ127" i="1"/>
  <c r="AI127" i="1"/>
  <c r="AJ131" i="1"/>
  <c r="AI131" i="1"/>
  <c r="AJ135" i="1"/>
  <c r="AI135" i="1"/>
  <c r="AJ139" i="1"/>
  <c r="AI139" i="1"/>
  <c r="AJ143" i="1"/>
  <c r="AI143" i="1"/>
  <c r="AJ147" i="1"/>
  <c r="AI147" i="1"/>
  <c r="AJ151" i="1"/>
  <c r="AI151" i="1"/>
  <c r="AJ155" i="1"/>
  <c r="AI155" i="1"/>
  <c r="AJ159" i="1"/>
  <c r="AI159" i="1"/>
  <c r="AJ450" i="1"/>
  <c r="AI450" i="1"/>
  <c r="AJ481" i="1"/>
  <c r="AI481" i="1"/>
  <c r="AJ511" i="1"/>
  <c r="AI511" i="1"/>
  <c r="AJ527" i="1"/>
  <c r="AI527" i="1"/>
  <c r="AJ559" i="1"/>
  <c r="AI559" i="1"/>
  <c r="AJ660" i="1"/>
  <c r="AI660" i="1"/>
  <c r="AJ691" i="1"/>
  <c r="AI691" i="1"/>
  <c r="AJ699" i="1"/>
  <c r="AI699" i="1"/>
  <c r="AJ731" i="1"/>
  <c r="AI731" i="1"/>
  <c r="AJ739" i="1"/>
  <c r="AI739" i="1"/>
  <c r="AJ747" i="1"/>
  <c r="AI747" i="1"/>
  <c r="AJ779" i="1"/>
  <c r="AI779" i="1"/>
  <c r="AJ787" i="1"/>
  <c r="AI787" i="1"/>
  <c r="AJ818" i="1"/>
  <c r="AI818" i="1"/>
  <c r="AJ826" i="1"/>
  <c r="AI826" i="1"/>
  <c r="AJ858" i="1"/>
  <c r="AI858" i="1"/>
  <c r="AJ889" i="1"/>
  <c r="AI889" i="1"/>
  <c r="AJ897" i="1"/>
  <c r="AI897" i="1"/>
  <c r="AJ928" i="1"/>
  <c r="AI928" i="1"/>
  <c r="AJ936" i="1"/>
  <c r="AI936" i="1"/>
  <c r="AJ1098" i="1"/>
  <c r="AI1098" i="1"/>
  <c r="AJ1129" i="1"/>
  <c r="AI1129" i="1"/>
  <c r="AJ1137" i="1"/>
  <c r="AI1137" i="1"/>
  <c r="AJ1168" i="1"/>
  <c r="AI1168" i="1"/>
  <c r="AJ1197" i="1"/>
  <c r="AI1197" i="1"/>
  <c r="AJ1229" i="1"/>
  <c r="AI1229" i="1"/>
  <c r="AJ1261" i="1"/>
  <c r="AI1261" i="1"/>
  <c r="AJ1309" i="1"/>
  <c r="AI1309" i="1"/>
  <c r="AJ1341" i="1"/>
  <c r="AI1341" i="1"/>
  <c r="AJ1348" i="1"/>
  <c r="AI1348" i="1"/>
  <c r="AJ1380" i="1"/>
  <c r="AI1380" i="1"/>
  <c r="AJ1388" i="1"/>
  <c r="AI1388" i="1"/>
  <c r="AJ1396" i="1"/>
  <c r="AI1396" i="1"/>
  <c r="AJ1404" i="1"/>
  <c r="AI1404" i="1"/>
  <c r="AJ1436" i="1"/>
  <c r="AI1436" i="1"/>
  <c r="AJ1444" i="1"/>
  <c r="AI1444" i="1"/>
  <c r="AJ1452" i="1"/>
  <c r="AI1452" i="1"/>
  <c r="AJ1460" i="1"/>
  <c r="AI1460" i="1"/>
  <c r="AJ1468" i="1"/>
  <c r="AI1468" i="1"/>
  <c r="AJ1476" i="1"/>
  <c r="AI1476" i="1"/>
  <c r="AJ1529" i="1"/>
  <c r="AI1529" i="1"/>
  <c r="AJ1537" i="1"/>
  <c r="AI1537" i="1"/>
  <c r="AJ1569" i="1"/>
  <c r="AI1569" i="1"/>
  <c r="AJ1577" i="1"/>
  <c r="AI1577" i="1"/>
  <c r="AJ1585" i="1"/>
  <c r="AI1585" i="1"/>
  <c r="AJ1593" i="1"/>
  <c r="AI1593" i="1"/>
  <c r="AJ1622" i="1"/>
  <c r="AI1622" i="1"/>
  <c r="AJ1630" i="1"/>
  <c r="AI1630" i="1"/>
  <c r="AJ1667" i="1"/>
  <c r="AI1667" i="1"/>
  <c r="AJ1675" i="1"/>
  <c r="AI1675" i="1"/>
  <c r="AJ1683" i="1"/>
  <c r="AI1683" i="1"/>
  <c r="AJ1714" i="1"/>
  <c r="AI1714" i="1"/>
  <c r="AJ1770" i="1"/>
  <c r="AI1770" i="1"/>
  <c r="AJ1905" i="1"/>
  <c r="AI1905" i="1"/>
  <c r="AJ1949" i="1"/>
  <c r="AI1949" i="1"/>
  <c r="AJ2017" i="1"/>
  <c r="AI2017" i="1"/>
  <c r="AJ2049" i="1"/>
  <c r="AI2049" i="1"/>
  <c r="AJ2057" i="1"/>
  <c r="AI2057" i="1"/>
  <c r="AJ2065" i="1"/>
  <c r="AI2065" i="1"/>
  <c r="AJ2071" i="1"/>
  <c r="AI2071" i="1"/>
  <c r="AJ2078" i="1"/>
  <c r="AI2078" i="1"/>
  <c r="AJ2086" i="1"/>
  <c r="AI2086" i="1"/>
  <c r="AJ2118" i="1"/>
  <c r="AI2118" i="1"/>
  <c r="AJ2126" i="1"/>
  <c r="AI2126" i="1"/>
  <c r="AJ2134" i="1"/>
  <c r="AI2134" i="1"/>
  <c r="AJ2166" i="1"/>
  <c r="AI2166" i="1"/>
  <c r="AJ2178" i="1"/>
  <c r="AI2178" i="1"/>
  <c r="AJ2193" i="1"/>
  <c r="AI2193" i="1"/>
  <c r="AJ2238" i="1"/>
  <c r="AI2238" i="1"/>
  <c r="AJ2290" i="1"/>
  <c r="AI2290" i="1"/>
  <c r="AJ2298" i="1"/>
  <c r="AI2298" i="1"/>
  <c r="AJ2354" i="1"/>
  <c r="AI2354" i="1"/>
  <c r="AJ2362" i="1"/>
  <c r="AI2362" i="1"/>
  <c r="AJ2370" i="1"/>
  <c r="AI2370" i="1"/>
  <c r="AJ2382" i="1"/>
  <c r="AI2382" i="1"/>
  <c r="AJ2390" i="1"/>
  <c r="AI2390" i="1"/>
  <c r="AJ2398" i="1"/>
  <c r="AI2398" i="1"/>
  <c r="AJ2406" i="1"/>
  <c r="AI2406" i="1"/>
  <c r="AJ2417" i="1"/>
  <c r="AI2417" i="1"/>
  <c r="AJ2431" i="1"/>
  <c r="AI2431" i="1"/>
  <c r="AJ2447" i="1"/>
  <c r="AI2447" i="1"/>
  <c r="AJ2459" i="1"/>
  <c r="AI2459" i="1"/>
  <c r="AJ2475" i="1"/>
  <c r="AI2475" i="1"/>
  <c r="AJ2487" i="1"/>
  <c r="AI2487" i="1"/>
  <c r="AJ2498" i="1"/>
  <c r="AI2498" i="1"/>
  <c r="AJ2510" i="1"/>
  <c r="AI2510" i="1"/>
  <c r="AJ2522" i="1"/>
  <c r="AI2522" i="1"/>
  <c r="AJ2540" i="1"/>
  <c r="AI2540" i="1"/>
  <c r="AJ2551" i="1"/>
  <c r="AI2551" i="1"/>
  <c r="AJ2643" i="1"/>
  <c r="AI2643" i="1"/>
  <c r="AJ2653" i="1"/>
  <c r="AI2653" i="1"/>
  <c r="AJ2665" i="1"/>
  <c r="AI2665" i="1"/>
  <c r="AJ2677" i="1"/>
  <c r="AI2677" i="1"/>
  <c r="AJ2693" i="1"/>
  <c r="AI2693" i="1"/>
  <c r="AJ2731" i="1"/>
  <c r="AI2731" i="1"/>
  <c r="AJ2739" i="1"/>
  <c r="AI2739" i="1"/>
  <c r="AJ2755" i="1"/>
  <c r="AI2755" i="1"/>
  <c r="AJ2763" i="1"/>
  <c r="AI2763" i="1"/>
  <c r="AJ2776" i="1"/>
  <c r="AI2776" i="1"/>
  <c r="AJ2824" i="1"/>
  <c r="AI2824" i="1"/>
  <c r="AJ2832" i="1"/>
  <c r="AI2832" i="1"/>
  <c r="AJ2848" i="1"/>
  <c r="AI2848" i="1"/>
  <c r="AJ2888" i="1"/>
  <c r="AI2888" i="1"/>
  <c r="AJ2896" i="1"/>
  <c r="AI2896" i="1"/>
  <c r="AJ2912" i="1"/>
  <c r="AI2912" i="1"/>
  <c r="AJ2931" i="1"/>
  <c r="AI2931" i="1"/>
  <c r="AJ2981" i="1"/>
  <c r="AI2981" i="1"/>
  <c r="AJ2993" i="1"/>
  <c r="AI2993" i="1"/>
  <c r="AJ3012" i="1"/>
  <c r="AI3012" i="1"/>
  <c r="AJ3048" i="1"/>
  <c r="AI3048" i="1"/>
  <c r="AJ3064" i="1"/>
  <c r="AI3064" i="1"/>
  <c r="AJ3080" i="1"/>
  <c r="AI3080" i="1"/>
  <c r="AJ3092" i="1"/>
  <c r="AI3092" i="1"/>
  <c r="AJ3108" i="1"/>
  <c r="AI3108" i="1"/>
  <c r="AJ3123" i="1"/>
  <c r="AI3123" i="1"/>
  <c r="AJ3143" i="1"/>
  <c r="AI3143" i="1"/>
  <c r="AJ3181" i="1"/>
  <c r="AI3181" i="1"/>
  <c r="AJ3197" i="1"/>
  <c r="AI3197" i="1"/>
  <c r="AJ3213" i="1"/>
  <c r="AI3213" i="1"/>
  <c r="AJ3225" i="1"/>
  <c r="AI3225" i="1"/>
  <c r="AJ3241" i="1"/>
  <c r="AI3241" i="1"/>
  <c r="AJ3257" i="1"/>
  <c r="AI3257" i="1"/>
  <c r="AJ3273" i="1"/>
  <c r="AI3273" i="1"/>
  <c r="AJ3289" i="1"/>
  <c r="AI3289" i="1"/>
  <c r="AJ3305" i="1"/>
  <c r="AI3305" i="1"/>
  <c r="AJ3328" i="1"/>
  <c r="AI3328" i="1"/>
  <c r="AJ3344" i="1"/>
  <c r="AI3344" i="1"/>
  <c r="AJ3360" i="1"/>
  <c r="AI3360" i="1"/>
  <c r="AJ3376" i="1"/>
  <c r="AI3376" i="1"/>
  <c r="AJ3388" i="1"/>
  <c r="AI3388" i="1"/>
  <c r="AJ3408" i="1"/>
  <c r="AI3408" i="1"/>
  <c r="AJ3424" i="1"/>
  <c r="AI3424" i="1"/>
  <c r="AJ3432" i="1"/>
  <c r="AI3432" i="1"/>
  <c r="AJ3448" i="1"/>
  <c r="AI3448" i="1"/>
  <c r="AJ3468" i="1"/>
  <c r="AI3468" i="1"/>
  <c r="AJ3480" i="1"/>
  <c r="AI3480" i="1"/>
  <c r="AJ3500" i="1"/>
  <c r="AI3500" i="1"/>
  <c r="AJ3540" i="1"/>
  <c r="AI3540" i="1"/>
  <c r="AJ3556" i="1"/>
  <c r="AI3556" i="1"/>
  <c r="AJ3572" i="1"/>
  <c r="AI3572" i="1"/>
  <c r="AJ3680" i="1"/>
  <c r="AI3680" i="1"/>
  <c r="AJ3692" i="1"/>
  <c r="AI3692" i="1"/>
  <c r="AJ3708" i="1"/>
  <c r="AI3708" i="1"/>
  <c r="AJ3724" i="1"/>
  <c r="AI3724" i="1"/>
  <c r="AJ3740" i="1"/>
  <c r="AI3740" i="1"/>
  <c r="AJ3756" i="1"/>
  <c r="AI3756" i="1"/>
  <c r="AJ3768" i="1"/>
  <c r="AI3768" i="1"/>
  <c r="AJ3784" i="1"/>
  <c r="AI3784" i="1"/>
  <c r="AJ3804" i="1"/>
  <c r="AI3804" i="1"/>
  <c r="AJ3820" i="1"/>
  <c r="AI3820" i="1"/>
  <c r="AJ3836" i="1"/>
  <c r="AI3836" i="1"/>
  <c r="AJ3880" i="1"/>
  <c r="AI3880" i="1"/>
  <c r="AJ3900" i="1"/>
  <c r="AI3900" i="1"/>
  <c r="AJ3916" i="1"/>
  <c r="AI3916" i="1"/>
  <c r="AJ3928" i="1"/>
  <c r="AI3928" i="1"/>
  <c r="AJ3940" i="1"/>
  <c r="AI3940" i="1"/>
  <c r="AJ3956" i="1"/>
  <c r="AI3956" i="1"/>
  <c r="AJ3972" i="1"/>
  <c r="AI3972" i="1"/>
  <c r="AJ3988" i="1"/>
  <c r="AI3988" i="1"/>
  <c r="AJ4004" i="1"/>
  <c r="AI4004" i="1"/>
  <c r="AJ4024" i="1"/>
  <c r="AI4024" i="1"/>
  <c r="AJ4040" i="1"/>
  <c r="AI4040" i="1"/>
  <c r="AJ4068" i="1"/>
  <c r="AI4068" i="1"/>
  <c r="AJ4183" i="1"/>
  <c r="AI4183" i="1"/>
  <c r="AJ4199" i="1"/>
  <c r="AI4199" i="1"/>
  <c r="AJ4215" i="1"/>
  <c r="AI4215" i="1"/>
  <c r="AJ4231" i="1"/>
  <c r="AI4231" i="1"/>
  <c r="AJ4247" i="1"/>
  <c r="AI4247" i="1"/>
  <c r="AJ4267" i="1"/>
  <c r="AI4267" i="1"/>
  <c r="AJ4279" i="1"/>
  <c r="AI4279" i="1"/>
  <c r="AJ4295" i="1"/>
  <c r="AI4295" i="1"/>
  <c r="AJ4315" i="1"/>
  <c r="AI4315" i="1"/>
  <c r="AJ4331" i="1"/>
  <c r="AI4331" i="1"/>
  <c r="AJ4351" i="1"/>
  <c r="AI4351" i="1"/>
  <c r="AJ4376" i="1"/>
  <c r="AI4376" i="1"/>
  <c r="AJ4392" i="1"/>
  <c r="AI4392" i="1"/>
  <c r="AJ4406" i="1"/>
  <c r="AI4406" i="1"/>
  <c r="AJ4421" i="1"/>
  <c r="AI4421" i="1"/>
  <c r="AJ4433" i="1"/>
  <c r="AI4433" i="1"/>
  <c r="AJ4449" i="1"/>
  <c r="AI4449" i="1"/>
  <c r="AJ4457" i="1"/>
  <c r="AI4457" i="1"/>
  <c r="AJ4465" i="1"/>
  <c r="AI4465" i="1"/>
  <c r="AJ4481" i="1"/>
  <c r="AI4481" i="1"/>
  <c r="AJ4495" i="1"/>
  <c r="AI4495" i="1"/>
  <c r="AJ4509" i="1"/>
  <c r="AI4509" i="1"/>
  <c r="AJ4526" i="1"/>
  <c r="AI4526" i="1"/>
  <c r="AJ4538" i="1"/>
  <c r="AI4538" i="1"/>
  <c r="AJ4554" i="1"/>
  <c r="AI4554" i="1"/>
  <c r="AJ4569" i="1"/>
  <c r="AI4569" i="1"/>
  <c r="AJ4585" i="1"/>
  <c r="AI4585" i="1"/>
  <c r="AI14" i="1"/>
  <c r="AI38" i="1"/>
  <c r="AI64" i="1"/>
  <c r="AI133" i="1"/>
  <c r="AI157" i="1"/>
  <c r="AI197" i="1"/>
  <c r="AI224" i="1"/>
  <c r="AI255" i="1"/>
  <c r="AI335" i="1"/>
  <c r="AI932" i="1"/>
  <c r="AJ394" i="1"/>
  <c r="AI394" i="1"/>
  <c r="AJ402" i="1"/>
  <c r="AI402" i="1"/>
  <c r="AJ410" i="1"/>
  <c r="AI410" i="1"/>
  <c r="AJ418" i="1"/>
  <c r="AI418" i="1"/>
  <c r="AJ426" i="1"/>
  <c r="AI426" i="1"/>
  <c r="AJ442" i="1"/>
  <c r="AI442" i="1"/>
  <c r="AJ543" i="1"/>
  <c r="AI543" i="1"/>
  <c r="AJ575" i="1"/>
  <c r="AI575" i="1"/>
  <c r="AJ583" i="1"/>
  <c r="AI583" i="1"/>
  <c r="AJ591" i="1"/>
  <c r="AI591" i="1"/>
  <c r="AJ622" i="1"/>
  <c r="AI622" i="1"/>
  <c r="AJ630" i="1"/>
  <c r="AI630" i="1"/>
  <c r="AJ637" i="1"/>
  <c r="AI637" i="1"/>
  <c r="AJ652" i="1"/>
  <c r="AI652" i="1"/>
  <c r="AJ707" i="1"/>
  <c r="AI707" i="1"/>
  <c r="AJ811" i="1"/>
  <c r="AI811" i="1"/>
  <c r="AJ842" i="1"/>
  <c r="AI842" i="1"/>
  <c r="AJ850" i="1"/>
  <c r="AI850" i="1"/>
  <c r="AJ881" i="1"/>
  <c r="AI881" i="1"/>
  <c r="AJ912" i="1"/>
  <c r="AI912" i="1"/>
  <c r="AJ920" i="1"/>
  <c r="AI920" i="1"/>
  <c r="AJ960" i="1"/>
  <c r="AI960" i="1"/>
  <c r="AJ984" i="1"/>
  <c r="AI984" i="1"/>
  <c r="AJ1015" i="1"/>
  <c r="AI1015" i="1"/>
  <c r="AJ1021" i="1"/>
  <c r="AI1021" i="1"/>
  <c r="AJ1029" i="1"/>
  <c r="AI1029" i="1"/>
  <c r="AJ1053" i="1"/>
  <c r="AI1053" i="1"/>
  <c r="AJ1061" i="1"/>
  <c r="AI1061" i="1"/>
  <c r="AJ1091" i="1"/>
  <c r="AI1091" i="1"/>
  <c r="AJ1106" i="1"/>
  <c r="AI1106" i="1"/>
  <c r="AJ1189" i="1"/>
  <c r="AI1189" i="1"/>
  <c r="AJ1221" i="1"/>
  <c r="AI1221" i="1"/>
  <c r="AJ1253" i="1"/>
  <c r="AI1253" i="1"/>
  <c r="AJ1285" i="1"/>
  <c r="AI1285" i="1"/>
  <c r="AJ1293" i="1"/>
  <c r="AI1293" i="1"/>
  <c r="AJ1301" i="1"/>
  <c r="AI1301" i="1"/>
  <c r="AJ1333" i="1"/>
  <c r="AI1333" i="1"/>
  <c r="AJ1412" i="1"/>
  <c r="AI1412" i="1"/>
  <c r="AJ1521" i="1"/>
  <c r="AI1521" i="1"/>
  <c r="AJ1601" i="1"/>
  <c r="AI1601" i="1"/>
  <c r="AJ1651" i="1"/>
  <c r="AI1651" i="1"/>
  <c r="AJ1659" i="1"/>
  <c r="AI1659" i="1"/>
  <c r="AJ1691" i="1"/>
  <c r="AI1691" i="1"/>
  <c r="AJ1698" i="1"/>
  <c r="AI1698" i="1"/>
  <c r="AJ1730" i="1"/>
  <c r="AI1730" i="1"/>
  <c r="AJ1738" i="1"/>
  <c r="AI1738" i="1"/>
  <c r="AJ1746" i="1"/>
  <c r="AI1746" i="1"/>
  <c r="AJ1778" i="1"/>
  <c r="AI1778" i="1"/>
  <c r="AJ1786" i="1"/>
  <c r="AI1786" i="1"/>
  <c r="AJ1812" i="1"/>
  <c r="AI1812" i="1"/>
  <c r="AJ1820" i="1"/>
  <c r="AI1820" i="1"/>
  <c r="AJ1851" i="1"/>
  <c r="AI1851" i="1"/>
  <c r="AJ1859" i="1"/>
  <c r="AI1859" i="1"/>
  <c r="AJ1867" i="1"/>
  <c r="AI1867" i="1"/>
  <c r="AJ1875" i="1"/>
  <c r="AI1875" i="1"/>
  <c r="AJ1883" i="1"/>
  <c r="AI1883" i="1"/>
  <c r="AJ1891" i="1"/>
  <c r="AI1891" i="1"/>
  <c r="AJ1899" i="1"/>
  <c r="AI1899" i="1"/>
  <c r="AJ1912" i="1"/>
  <c r="AI1912" i="1"/>
  <c r="AJ2201" i="1"/>
  <c r="AI2201" i="1"/>
  <c r="AJ2209" i="1"/>
  <c r="AI2209" i="1"/>
  <c r="AJ2214" i="1"/>
  <c r="AI2214" i="1"/>
  <c r="AJ2246" i="1"/>
  <c r="AI2246" i="1"/>
  <c r="AJ2254" i="1"/>
  <c r="AI2254" i="1"/>
  <c r="AJ2261" i="1"/>
  <c r="AI2261" i="1"/>
  <c r="AJ2306" i="1"/>
  <c r="AI2306" i="1"/>
  <c r="AJ2313" i="1"/>
  <c r="AI2313" i="1"/>
  <c r="AJ2320" i="1"/>
  <c r="AI2320" i="1"/>
  <c r="AJ2328" i="1"/>
  <c r="AI2328" i="1"/>
  <c r="AJ2339" i="1"/>
  <c r="AI2339" i="1"/>
  <c r="AJ2347" i="1"/>
  <c r="AI2347" i="1"/>
  <c r="AJ2421" i="1"/>
  <c r="AI2421" i="1"/>
  <c r="AJ2427" i="1"/>
  <c r="AI2427" i="1"/>
  <c r="AJ2443" i="1"/>
  <c r="AI2443" i="1"/>
  <c r="AJ2455" i="1"/>
  <c r="AI2455" i="1"/>
  <c r="AJ2463" i="1"/>
  <c r="AI2463" i="1"/>
  <c r="AJ2544" i="1"/>
  <c r="AI2544" i="1"/>
  <c r="AJ2555" i="1"/>
  <c r="AI2555" i="1"/>
  <c r="AJ2567" i="1"/>
  <c r="AI2567" i="1"/>
  <c r="AJ2579" i="1"/>
  <c r="AI2579" i="1"/>
  <c r="AJ2591" i="1"/>
  <c r="AI2591" i="1"/>
  <c r="AJ2607" i="1"/>
  <c r="AI2607" i="1"/>
  <c r="AJ2615" i="1"/>
  <c r="AI2615" i="1"/>
  <c r="AJ2631" i="1"/>
  <c r="AI2631" i="1"/>
  <c r="AJ2639" i="1"/>
  <c r="AI2639" i="1"/>
  <c r="AJ2705" i="1"/>
  <c r="AI2705" i="1"/>
  <c r="AJ2717" i="1"/>
  <c r="AI2717" i="1"/>
  <c r="AJ2727" i="1"/>
  <c r="AI2727" i="1"/>
  <c r="AJ2747" i="1"/>
  <c r="AI2747" i="1"/>
  <c r="AJ2767" i="1"/>
  <c r="AI2767" i="1"/>
  <c r="AJ2774" i="1"/>
  <c r="AI2774" i="1"/>
  <c r="AJ2788" i="1"/>
  <c r="AI2788" i="1"/>
  <c r="AJ2808" i="1"/>
  <c r="AI2808" i="1"/>
  <c r="AJ2856" i="1"/>
  <c r="AI2856" i="1"/>
  <c r="AJ2864" i="1"/>
  <c r="AI2864" i="1"/>
  <c r="AJ2884" i="1"/>
  <c r="AI2884" i="1"/>
  <c r="AJ2900" i="1"/>
  <c r="AI2900" i="1"/>
  <c r="AJ2947" i="1"/>
  <c r="AI2947" i="1"/>
  <c r="AJ2955" i="1"/>
  <c r="AI2955" i="1"/>
  <c r="AJ2963" i="1"/>
  <c r="AI2963" i="1"/>
  <c r="AJ2973" i="1"/>
  <c r="AI2973" i="1"/>
  <c r="AJ2985" i="1"/>
  <c r="AI2985" i="1"/>
  <c r="AJ3000" i="1"/>
  <c r="AI3000" i="1"/>
  <c r="AJ3016" i="1"/>
  <c r="AI3016" i="1"/>
  <c r="AJ3032" i="1"/>
  <c r="AI3032" i="1"/>
  <c r="AJ3044" i="1"/>
  <c r="AI3044" i="1"/>
  <c r="AJ3056" i="1"/>
  <c r="AI3056" i="1"/>
  <c r="AJ3072" i="1"/>
  <c r="AI3072" i="1"/>
  <c r="AJ3088" i="1"/>
  <c r="AI3088" i="1"/>
  <c r="AJ3104" i="1"/>
  <c r="AI3104" i="1"/>
  <c r="AJ3119" i="1"/>
  <c r="AI3119" i="1"/>
  <c r="AJ3139" i="1"/>
  <c r="AI3139" i="1"/>
  <c r="AJ3151" i="1"/>
  <c r="AI3151" i="1"/>
  <c r="AJ3177" i="1"/>
  <c r="AI3177" i="1"/>
  <c r="AJ3189" i="1"/>
  <c r="AI3189" i="1"/>
  <c r="AJ3201" i="1"/>
  <c r="AI3201" i="1"/>
  <c r="AJ3217" i="1"/>
  <c r="AI3217" i="1"/>
  <c r="AJ3229" i="1"/>
  <c r="AI3229" i="1"/>
  <c r="AJ3249" i="1"/>
  <c r="AI3249" i="1"/>
  <c r="AJ3265" i="1"/>
  <c r="AI3265" i="1"/>
  <c r="AJ3281" i="1"/>
  <c r="AI3281" i="1"/>
  <c r="AJ3297" i="1"/>
  <c r="AI3297" i="1"/>
  <c r="AJ3313" i="1"/>
  <c r="AI3313" i="1"/>
  <c r="AJ3324" i="1"/>
  <c r="AI3324" i="1"/>
  <c r="AJ3340" i="1"/>
  <c r="AI3340" i="1"/>
  <c r="AJ3356" i="1"/>
  <c r="AI3356" i="1"/>
  <c r="AJ3368" i="1"/>
  <c r="AI3368" i="1"/>
  <c r="AJ3384" i="1"/>
  <c r="AI3384" i="1"/>
  <c r="AJ3400" i="1"/>
  <c r="AI3400" i="1"/>
  <c r="AJ3416" i="1"/>
  <c r="AI3416" i="1"/>
  <c r="AJ3428" i="1"/>
  <c r="AI3428" i="1"/>
  <c r="AJ3444" i="1"/>
  <c r="AI3444" i="1"/>
  <c r="AJ3460" i="1"/>
  <c r="AI3460" i="1"/>
  <c r="AJ3476" i="1"/>
  <c r="AI3476" i="1"/>
  <c r="AJ3492" i="1"/>
  <c r="AI3492" i="1"/>
  <c r="AJ3508" i="1"/>
  <c r="AI3508" i="1"/>
  <c r="AJ3516" i="1"/>
  <c r="AI3516" i="1"/>
  <c r="AJ3532" i="1"/>
  <c r="AI3532" i="1"/>
  <c r="AJ3548" i="1"/>
  <c r="AI3548" i="1"/>
  <c r="AJ3560" i="1"/>
  <c r="AI3560" i="1"/>
  <c r="AJ3576" i="1"/>
  <c r="AI3576" i="1"/>
  <c r="AJ3588" i="1"/>
  <c r="AI3588" i="1"/>
  <c r="AJ3600" i="1"/>
  <c r="AI3600" i="1"/>
  <c r="AJ3612" i="1"/>
  <c r="AI3612" i="1"/>
  <c r="AJ3620" i="1"/>
  <c r="AI3620" i="1"/>
  <c r="AJ3628" i="1"/>
  <c r="AI3628" i="1"/>
  <c r="AJ3640" i="1"/>
  <c r="AI3640" i="1"/>
  <c r="AJ3648" i="1"/>
  <c r="AI3648" i="1"/>
  <c r="AJ3660" i="1"/>
  <c r="AI3660" i="1"/>
  <c r="AJ3668" i="1"/>
  <c r="AI3668" i="1"/>
  <c r="AJ3676" i="1"/>
  <c r="AI3676" i="1"/>
  <c r="AJ3688" i="1"/>
  <c r="AI3688" i="1"/>
  <c r="AJ3704" i="1"/>
  <c r="AI3704" i="1"/>
  <c r="AJ3720" i="1"/>
  <c r="AI3720" i="1"/>
  <c r="AJ3736" i="1"/>
  <c r="AI3736" i="1"/>
  <c r="AJ3752" i="1"/>
  <c r="AI3752" i="1"/>
  <c r="AJ3796" i="1"/>
  <c r="AI3796" i="1"/>
  <c r="AJ3812" i="1"/>
  <c r="AI3812" i="1"/>
  <c r="AJ3828" i="1"/>
  <c r="AI3828" i="1"/>
  <c r="AJ3844" i="1"/>
  <c r="AI3844" i="1"/>
  <c r="AJ3860" i="1"/>
  <c r="AI3860" i="1"/>
  <c r="AJ3876" i="1"/>
  <c r="AI3876" i="1"/>
  <c r="AJ3892" i="1"/>
  <c r="AI3892" i="1"/>
  <c r="AJ3908" i="1"/>
  <c r="AI3908" i="1"/>
  <c r="AJ3924" i="1"/>
  <c r="AI3924" i="1"/>
  <c r="AJ3968" i="1"/>
  <c r="AI3968" i="1"/>
  <c r="AJ3984" i="1"/>
  <c r="AI3984" i="1"/>
  <c r="AJ4000" i="1"/>
  <c r="AI4000" i="1"/>
  <c r="AJ4016" i="1"/>
  <c r="AI4016" i="1"/>
  <c r="AJ4032" i="1"/>
  <c r="AI4032" i="1"/>
  <c r="AJ4048" i="1"/>
  <c r="AI4048" i="1"/>
  <c r="AJ4060" i="1"/>
  <c r="AI4060" i="1"/>
  <c r="AJ4076" i="1"/>
  <c r="AI4076" i="1"/>
  <c r="AJ4088" i="1"/>
  <c r="AI4088" i="1"/>
  <c r="AJ4096" i="1"/>
  <c r="AI4096" i="1"/>
  <c r="AJ4108" i="1"/>
  <c r="AI4108" i="1"/>
  <c r="AJ4116" i="1"/>
  <c r="AI4116" i="1"/>
  <c r="AJ4135" i="1"/>
  <c r="AI4135" i="1"/>
  <c r="AJ4147" i="1"/>
  <c r="AI4147" i="1"/>
  <c r="AJ4155" i="1"/>
  <c r="AI4155" i="1"/>
  <c r="AJ4163" i="1"/>
  <c r="AI4163" i="1"/>
  <c r="AJ4175" i="1"/>
  <c r="AI4175" i="1"/>
  <c r="AJ4191" i="1"/>
  <c r="AI4191" i="1"/>
  <c r="AJ4211" i="1"/>
  <c r="AI4211" i="1"/>
  <c r="AJ4227" i="1"/>
  <c r="AI4227" i="1"/>
  <c r="AJ4243" i="1"/>
  <c r="AI4243" i="1"/>
  <c r="AJ4255" i="1"/>
  <c r="AI4255" i="1"/>
  <c r="AJ4271" i="1"/>
  <c r="AI4271" i="1"/>
  <c r="AJ4287" i="1"/>
  <c r="AI4287" i="1"/>
  <c r="AJ4303" i="1"/>
  <c r="AI4303" i="1"/>
  <c r="AJ4319" i="1"/>
  <c r="AI4319" i="1"/>
  <c r="AJ4335" i="1"/>
  <c r="AI4335" i="1"/>
  <c r="AJ4343" i="1"/>
  <c r="AI4343" i="1"/>
  <c r="AJ4359" i="1"/>
  <c r="AI4359" i="1"/>
  <c r="AJ4368" i="1"/>
  <c r="AI4368" i="1"/>
  <c r="AJ4384" i="1"/>
  <c r="AI4384" i="1"/>
  <c r="AJ4396" i="1"/>
  <c r="AI4396" i="1"/>
  <c r="AJ4413" i="1"/>
  <c r="AI4413" i="1"/>
  <c r="AJ4429" i="1"/>
  <c r="AI4429" i="1"/>
  <c r="AJ4441" i="1"/>
  <c r="AI4441" i="1"/>
  <c r="AJ4451" i="1"/>
  <c r="AI4451" i="1"/>
  <c r="AJ4462" i="1"/>
  <c r="AI4462" i="1"/>
  <c r="AJ4473" i="1"/>
  <c r="AI4473" i="1"/>
  <c r="AJ4488" i="1"/>
  <c r="AI4488" i="1"/>
  <c r="AJ4505" i="1"/>
  <c r="AI4505" i="1"/>
  <c r="AJ4518" i="1"/>
  <c r="AI4518" i="1"/>
  <c r="AJ4534" i="1"/>
  <c r="AI4534" i="1"/>
  <c r="AJ4550" i="1"/>
  <c r="AI4550" i="1"/>
  <c r="AJ4565" i="1"/>
  <c r="AI4565" i="1"/>
  <c r="AJ4577" i="1"/>
  <c r="AI4577" i="1"/>
  <c r="AJ4593" i="1"/>
  <c r="AI4593" i="1"/>
  <c r="AI30" i="1"/>
  <c r="AI59" i="1"/>
  <c r="AI87" i="1"/>
  <c r="AI109" i="1"/>
  <c r="AI141" i="1"/>
  <c r="AI181" i="1"/>
  <c r="AI208" i="1"/>
  <c r="AI232" i="1"/>
  <c r="AI248" i="1"/>
  <c r="AI278" i="1"/>
  <c r="AI290" i="1"/>
  <c r="AI305" i="1"/>
  <c r="AI321" i="1"/>
  <c r="AI346" i="1"/>
  <c r="AI370" i="1"/>
  <c r="AI386" i="1"/>
  <c r="AI414" i="1"/>
  <c r="AI430" i="1"/>
  <c r="AI446" i="1"/>
  <c r="AI462" i="1"/>
  <c r="AI493" i="1"/>
  <c r="AI523" i="1"/>
  <c r="AI555" i="1"/>
  <c r="AI587" i="1"/>
  <c r="AI618" i="1"/>
  <c r="AI649" i="1"/>
  <c r="AI679" i="1"/>
  <c r="AI711" i="1"/>
  <c r="AI743" i="1"/>
  <c r="AI775" i="1"/>
  <c r="AI838" i="1"/>
  <c r="AI870" i="1"/>
  <c r="AI964" i="1"/>
  <c r="AI996" i="1"/>
  <c r="AI1025" i="1"/>
  <c r="AI1057" i="1"/>
  <c r="AI1089" i="1"/>
  <c r="AI1118" i="1"/>
  <c r="AI1148" i="1"/>
  <c r="AI1180" i="1"/>
  <c r="AI1209" i="1"/>
  <c r="AI1241" i="1"/>
  <c r="AI1273" i="1"/>
  <c r="AI1305" i="1"/>
  <c r="AI1337" i="1"/>
  <c r="AI1368" i="1"/>
  <c r="AI1400" i="1"/>
  <c r="AI1432" i="1"/>
  <c r="AI1464" i="1"/>
  <c r="AI1496" i="1"/>
  <c r="AI1525" i="1"/>
  <c r="AI1557" i="1"/>
  <c r="AI1589" i="1"/>
  <c r="AI1618" i="1"/>
  <c r="AI1647" i="1"/>
  <c r="AI1679" i="1"/>
  <c r="AI1710" i="1"/>
  <c r="AI1742" i="1"/>
  <c r="AI1774" i="1"/>
  <c r="AI1801" i="1"/>
  <c r="AI1831" i="1"/>
  <c r="AI1863" i="1"/>
  <c r="AI1895" i="1"/>
  <c r="AI1953" i="1"/>
  <c r="AI2013" i="1"/>
  <c r="AI2045" i="1"/>
  <c r="AI2074" i="1"/>
  <c r="AI2106" i="1"/>
  <c r="AI2138" i="1"/>
  <c r="AI2170" i="1"/>
  <c r="AI2197" i="1"/>
  <c r="AI2226" i="1"/>
  <c r="AI2286" i="1"/>
  <c r="AI2317" i="1"/>
  <c r="AI2471" i="1"/>
  <c r="AI2595" i="1"/>
  <c r="AI2721" i="1"/>
  <c r="AI2844" i="1"/>
  <c r="AI2965" i="1"/>
  <c r="AI3163" i="1"/>
  <c r="AI3352" i="1"/>
  <c r="AI3696" i="1"/>
  <c r="AI167" i="1"/>
  <c r="AI175" i="1"/>
  <c r="AI183" i="1"/>
  <c r="AI191" i="1"/>
  <c r="AI199" i="1"/>
  <c r="AI210" i="1"/>
  <c r="AI218" i="1"/>
  <c r="AI226" i="1"/>
  <c r="AI234" i="1"/>
  <c r="AI242" i="1"/>
  <c r="AI250" i="1"/>
  <c r="AI257" i="1"/>
  <c r="AI265" i="1"/>
  <c r="AI273" i="1"/>
  <c r="AI280" i="1"/>
  <c r="AI291" i="1"/>
  <c r="AI299" i="1"/>
  <c r="AI307" i="1"/>
  <c r="AI315" i="1"/>
  <c r="AI323" i="1"/>
  <c r="AI329" i="1"/>
  <c r="AI337" i="1"/>
  <c r="AI342" i="1"/>
  <c r="AI348" i="1"/>
  <c r="AI356" i="1"/>
  <c r="AI364" i="1"/>
  <c r="AI372" i="1"/>
  <c r="AI380" i="1"/>
  <c r="AI388" i="1"/>
  <c r="AI400" i="1"/>
  <c r="AI416" i="1"/>
  <c r="AI432" i="1"/>
  <c r="AI448" i="1"/>
  <c r="AI470" i="1"/>
  <c r="AI500" i="1"/>
  <c r="AI531" i="1"/>
  <c r="AI563" i="1"/>
  <c r="AI595" i="1"/>
  <c r="AI626" i="1"/>
  <c r="AI656" i="1"/>
  <c r="AI687" i="1"/>
  <c r="AI719" i="1"/>
  <c r="AI751" i="1"/>
  <c r="AI783" i="1"/>
  <c r="AI815" i="1"/>
  <c r="AI846" i="1"/>
  <c r="AI878" i="1"/>
  <c r="AI940" i="1"/>
  <c r="AI972" i="1"/>
  <c r="AI1003" i="1"/>
  <c r="AI1033" i="1"/>
  <c r="AI1065" i="1"/>
  <c r="AI1094" i="1"/>
  <c r="AI1125" i="1"/>
  <c r="AI1156" i="1"/>
  <c r="AI1185" i="1"/>
  <c r="AI1217" i="1"/>
  <c r="AI1249" i="1"/>
  <c r="AI1281" i="1"/>
  <c r="AI1313" i="1"/>
  <c r="AI1345" i="1"/>
  <c r="AI1376" i="1"/>
  <c r="AI1408" i="1"/>
  <c r="AI1440" i="1"/>
  <c r="AI1472" i="1"/>
  <c r="AI1533" i="1"/>
  <c r="AI1565" i="1"/>
  <c r="AI1597" i="1"/>
  <c r="AI1626" i="1"/>
  <c r="AI1655" i="1"/>
  <c r="AI1687" i="1"/>
  <c r="AI1718" i="1"/>
  <c r="AI1750" i="1"/>
  <c r="AI1782" i="1"/>
  <c r="AI1808" i="1"/>
  <c r="AI1839" i="1"/>
  <c r="AI1871" i="1"/>
  <c r="AI1901" i="1"/>
  <c r="AI1930" i="1"/>
  <c r="AI1961" i="1"/>
  <c r="AI1989" i="1"/>
  <c r="AI2021" i="1"/>
  <c r="AI2053" i="1"/>
  <c r="AI2082" i="1"/>
  <c r="AI2114" i="1"/>
  <c r="AI2146" i="1"/>
  <c r="AI2174" i="1"/>
  <c r="AI2205" i="1"/>
  <c r="AI2234" i="1"/>
  <c r="AI2265" i="1"/>
  <c r="AI2294" i="1"/>
  <c r="AI2324" i="1"/>
  <c r="AI2356" i="1"/>
  <c r="AI2400" i="1"/>
  <c r="AI2439" i="1"/>
  <c r="AI2481" i="1"/>
  <c r="AI2524" i="1"/>
  <c r="AI2563" i="1"/>
  <c r="AI2605" i="1"/>
  <c r="AI2649" i="1"/>
  <c r="AI2689" i="1"/>
  <c r="AI2729" i="1"/>
  <c r="AI2773" i="1"/>
  <c r="AI2812" i="1"/>
  <c r="AI2854" i="1"/>
  <c r="AI2898" i="1"/>
  <c r="AI2935" i="1"/>
  <c r="AI2975" i="1"/>
  <c r="AI3018" i="1"/>
  <c r="AI3068" i="1"/>
  <c r="AI3193" i="1"/>
  <c r="AI3440" i="1"/>
  <c r="AI3780" i="1"/>
  <c r="AI4283" i="1"/>
  <c r="AJ458" i="1"/>
  <c r="AI458" i="1"/>
  <c r="AJ489" i="1"/>
  <c r="AI489" i="1"/>
  <c r="AJ497" i="1"/>
  <c r="AI497" i="1"/>
  <c r="AJ503" i="1"/>
  <c r="AI503" i="1"/>
  <c r="AJ535" i="1"/>
  <c r="AI535" i="1"/>
  <c r="AJ567" i="1"/>
  <c r="AI567" i="1"/>
  <c r="AJ599" i="1"/>
  <c r="AI599" i="1"/>
  <c r="AJ607" i="1"/>
  <c r="AI607" i="1"/>
  <c r="AJ614" i="1"/>
  <c r="AI614" i="1"/>
  <c r="AJ645" i="1"/>
  <c r="AI645" i="1"/>
  <c r="AJ795" i="1"/>
  <c r="AI795" i="1"/>
  <c r="AJ976" i="1"/>
  <c r="AI976" i="1"/>
  <c r="AJ992" i="1"/>
  <c r="AI992" i="1"/>
  <c r="AJ999" i="1"/>
  <c r="AI999" i="1"/>
  <c r="AJ1007" i="1"/>
  <c r="AI1007" i="1"/>
  <c r="AJ1037" i="1"/>
  <c r="AI1037" i="1"/>
  <c r="AJ1069" i="1"/>
  <c r="AI1069" i="1"/>
  <c r="AJ1122" i="1"/>
  <c r="AI1122" i="1"/>
  <c r="AJ1176" i="1"/>
  <c r="AI1176" i="1"/>
  <c r="AJ1205" i="1"/>
  <c r="AI1205" i="1"/>
  <c r="AJ1237" i="1"/>
  <c r="AI1237" i="1"/>
  <c r="AJ1269" i="1"/>
  <c r="AI1269" i="1"/>
  <c r="AJ1277" i="1"/>
  <c r="AI1277" i="1"/>
  <c r="AJ1317" i="1"/>
  <c r="AI1317" i="1"/>
  <c r="AJ1325" i="1"/>
  <c r="AI1325" i="1"/>
  <c r="AJ1356" i="1"/>
  <c r="AI1356" i="1"/>
  <c r="AJ1706" i="1"/>
  <c r="AI1706" i="1"/>
  <c r="AJ1827" i="1"/>
  <c r="AI1827" i="1"/>
  <c r="AJ1920" i="1"/>
  <c r="AI1920" i="1"/>
  <c r="AJ1926" i="1"/>
  <c r="AI1926" i="1"/>
  <c r="AJ1934" i="1"/>
  <c r="AI1934" i="1"/>
  <c r="AJ1957" i="1"/>
  <c r="AI1957" i="1"/>
  <c r="AJ1963" i="1"/>
  <c r="AI1963" i="1"/>
  <c r="AJ1970" i="1"/>
  <c r="AI1970" i="1"/>
  <c r="AJ1978" i="1"/>
  <c r="AI1978" i="1"/>
  <c r="AJ1985" i="1"/>
  <c r="AI1985" i="1"/>
  <c r="AJ1993" i="1"/>
  <c r="AI1993" i="1"/>
  <c r="AJ2025" i="1"/>
  <c r="AI2025" i="1"/>
  <c r="AJ2033" i="1"/>
  <c r="AI2033" i="1"/>
  <c r="AJ2041" i="1"/>
  <c r="AI2041" i="1"/>
  <c r="AJ2094" i="1"/>
  <c r="AI2094" i="1"/>
  <c r="AJ2451" i="1"/>
  <c r="AI2451" i="1"/>
  <c r="AJ2467" i="1"/>
  <c r="AI2467" i="1"/>
  <c r="AJ2483" i="1"/>
  <c r="AI2483" i="1"/>
  <c r="AJ2495" i="1"/>
  <c r="AI2495" i="1"/>
  <c r="AJ2514" i="1"/>
  <c r="AI2514" i="1"/>
  <c r="AJ2526" i="1"/>
  <c r="AI2526" i="1"/>
  <c r="AJ2536" i="1"/>
  <c r="AI2536" i="1"/>
  <c r="AJ2548" i="1"/>
  <c r="AI2548" i="1"/>
  <c r="AJ2559" i="1"/>
  <c r="AI2559" i="1"/>
  <c r="AJ2571" i="1"/>
  <c r="AI2571" i="1"/>
  <c r="AJ2583" i="1"/>
  <c r="AI2583" i="1"/>
  <c r="AJ2599" i="1"/>
  <c r="AI2599" i="1"/>
  <c r="AJ2611" i="1"/>
  <c r="AI2611" i="1"/>
  <c r="AJ2619" i="1"/>
  <c r="AI2619" i="1"/>
  <c r="AJ2635" i="1"/>
  <c r="AI2635" i="1"/>
  <c r="AJ2647" i="1"/>
  <c r="AI2647" i="1"/>
  <c r="AJ2661" i="1"/>
  <c r="AI2661" i="1"/>
  <c r="AJ2673" i="1"/>
  <c r="AI2673" i="1"/>
  <c r="AJ2685" i="1"/>
  <c r="AI2685" i="1"/>
  <c r="AJ2701" i="1"/>
  <c r="AI2701" i="1"/>
  <c r="AJ2713" i="1"/>
  <c r="AI2713" i="1"/>
  <c r="AJ2792" i="1"/>
  <c r="AI2792" i="1"/>
  <c r="AJ2800" i="1"/>
  <c r="AI2800" i="1"/>
  <c r="AJ2816" i="1"/>
  <c r="AI2816" i="1"/>
  <c r="AJ2828" i="1"/>
  <c r="AI2828" i="1"/>
  <c r="AJ2840" i="1"/>
  <c r="AI2840" i="1"/>
  <c r="AJ2860" i="1"/>
  <c r="AI2860" i="1"/>
  <c r="AJ2872" i="1"/>
  <c r="AI2872" i="1"/>
  <c r="AJ2927" i="1"/>
  <c r="AI2927" i="1"/>
  <c r="AJ2939" i="1"/>
  <c r="AI2939" i="1"/>
  <c r="AJ2951" i="1"/>
  <c r="AI2951" i="1"/>
  <c r="AJ2959" i="1"/>
  <c r="AI2959" i="1"/>
  <c r="AJ2969" i="1"/>
  <c r="AI2969" i="1"/>
  <c r="AJ2977" i="1"/>
  <c r="AI2977" i="1"/>
  <c r="AJ2989" i="1"/>
  <c r="AI2989" i="1"/>
  <c r="AJ3004" i="1"/>
  <c r="AI3004" i="1"/>
  <c r="AJ3020" i="1"/>
  <c r="AI3020" i="1"/>
  <c r="AJ3036" i="1"/>
  <c r="AI3036" i="1"/>
  <c r="AJ3052" i="1"/>
  <c r="AI3052" i="1"/>
  <c r="AJ3060" i="1"/>
  <c r="AI3060" i="1"/>
  <c r="AJ3076" i="1"/>
  <c r="AI3076" i="1"/>
  <c r="AJ3112" i="1"/>
  <c r="AI3112" i="1"/>
  <c r="AJ3127" i="1"/>
  <c r="AI3127" i="1"/>
  <c r="AJ3135" i="1"/>
  <c r="AI3135" i="1"/>
  <c r="AJ3147" i="1"/>
  <c r="AI3147" i="1"/>
  <c r="AJ3159" i="1"/>
  <c r="AI3159" i="1"/>
  <c r="AJ3173" i="1"/>
  <c r="AI3173" i="1"/>
  <c r="AJ3185" i="1"/>
  <c r="AI3185" i="1"/>
  <c r="AJ3205" i="1"/>
  <c r="AI3205" i="1"/>
  <c r="AJ3253" i="1"/>
  <c r="AI3253" i="1"/>
  <c r="AJ3269" i="1"/>
  <c r="AI3269" i="1"/>
  <c r="AJ3285" i="1"/>
  <c r="AI3285" i="1"/>
  <c r="AJ3301" i="1"/>
  <c r="AI3301" i="1"/>
  <c r="AJ3317" i="1"/>
  <c r="AI3317" i="1"/>
  <c r="AJ3332" i="1"/>
  <c r="AI3332" i="1"/>
  <c r="AJ3372" i="1"/>
  <c r="AI3372" i="1"/>
  <c r="AJ3392" i="1"/>
  <c r="AI3392" i="1"/>
  <c r="AJ3404" i="1"/>
  <c r="AI3404" i="1"/>
  <c r="AJ3420" i="1"/>
  <c r="AI3420" i="1"/>
  <c r="AJ3436" i="1"/>
  <c r="AI3436" i="1"/>
  <c r="AJ3452" i="1"/>
  <c r="AI3452" i="1"/>
  <c r="AJ3464" i="1"/>
  <c r="AI3464" i="1"/>
  <c r="AJ3484" i="1"/>
  <c r="AI3484" i="1"/>
  <c r="AJ3504" i="1"/>
  <c r="AI3504" i="1"/>
  <c r="AJ3520" i="1"/>
  <c r="AI3520" i="1"/>
  <c r="AJ3536" i="1"/>
  <c r="AI3536" i="1"/>
  <c r="AJ3552" i="1"/>
  <c r="AI3552" i="1"/>
  <c r="AJ3564" i="1"/>
  <c r="AI3564" i="1"/>
  <c r="AJ3580" i="1"/>
  <c r="AI3580" i="1"/>
  <c r="AJ3592" i="1"/>
  <c r="AI3592" i="1"/>
  <c r="AJ3604" i="1"/>
  <c r="AI3604" i="1"/>
  <c r="AJ3616" i="1"/>
  <c r="AI3616" i="1"/>
  <c r="AJ3624" i="1"/>
  <c r="AI3624" i="1"/>
  <c r="AJ3632" i="1"/>
  <c r="AI3632" i="1"/>
  <c r="AJ3644" i="1"/>
  <c r="AI3644" i="1"/>
  <c r="AJ3656" i="1"/>
  <c r="AI3656" i="1"/>
  <c r="AJ3684" i="1"/>
  <c r="AI3684" i="1"/>
  <c r="AJ3700" i="1"/>
  <c r="AI3700" i="1"/>
  <c r="AJ3716" i="1"/>
  <c r="AI3716" i="1"/>
  <c r="AJ3732" i="1"/>
  <c r="AI3732" i="1"/>
  <c r="AJ3748" i="1"/>
  <c r="AI3748" i="1"/>
  <c r="AJ3764" i="1"/>
  <c r="AI3764" i="1"/>
  <c r="AJ3776" i="1"/>
  <c r="AI3776" i="1"/>
  <c r="AJ3792" i="1"/>
  <c r="AI3792" i="1"/>
  <c r="AJ3808" i="1"/>
  <c r="AI3808" i="1"/>
  <c r="AJ3824" i="1"/>
  <c r="AI3824" i="1"/>
  <c r="AJ3832" i="1"/>
  <c r="AI3832" i="1"/>
  <c r="AJ3848" i="1"/>
  <c r="AI3848" i="1"/>
  <c r="AJ3856" i="1"/>
  <c r="AI3856" i="1"/>
  <c r="AJ3872" i="1"/>
  <c r="AI3872" i="1"/>
  <c r="AJ3888" i="1"/>
  <c r="AI3888" i="1"/>
  <c r="AJ3904" i="1"/>
  <c r="AI3904" i="1"/>
  <c r="AJ3920" i="1"/>
  <c r="AI3920" i="1"/>
  <c r="AJ3936" i="1"/>
  <c r="AI3936" i="1"/>
  <c r="AJ3944" i="1"/>
  <c r="AI3944" i="1"/>
  <c r="AJ3960" i="1"/>
  <c r="AI3960" i="1"/>
  <c r="AJ3976" i="1"/>
  <c r="AI3976" i="1"/>
  <c r="AJ3992" i="1"/>
  <c r="AI3992" i="1"/>
  <c r="AJ4008" i="1"/>
  <c r="AI4008" i="1"/>
  <c r="AJ4020" i="1"/>
  <c r="AI4020" i="1"/>
  <c r="AJ4036" i="1"/>
  <c r="AI4036" i="1"/>
  <c r="AJ4052" i="1"/>
  <c r="AI4052" i="1"/>
  <c r="AJ4064" i="1"/>
  <c r="AI4064" i="1"/>
  <c r="AJ4072" i="1"/>
  <c r="AI4072" i="1"/>
  <c r="AJ4084" i="1"/>
  <c r="AI4084" i="1"/>
  <c r="AJ4092" i="1"/>
  <c r="AI4092" i="1"/>
  <c r="AJ4104" i="1"/>
  <c r="AI4104" i="1"/>
  <c r="AJ4121" i="1"/>
  <c r="AI4121" i="1"/>
  <c r="AJ4131" i="1"/>
  <c r="AI4131" i="1"/>
  <c r="AJ4143" i="1"/>
  <c r="AI4143" i="1"/>
  <c r="AJ4159" i="1"/>
  <c r="AI4159" i="1"/>
  <c r="AJ4167" i="1"/>
  <c r="AI4167" i="1"/>
  <c r="AJ4179" i="1"/>
  <c r="AI4179" i="1"/>
  <c r="AJ4195" i="1"/>
  <c r="AI4195" i="1"/>
  <c r="AJ4207" i="1"/>
  <c r="AI4207" i="1"/>
  <c r="AJ4223" i="1"/>
  <c r="AI4223" i="1"/>
  <c r="AJ4239" i="1"/>
  <c r="AI4239" i="1"/>
  <c r="AJ4259" i="1"/>
  <c r="AI4259" i="1"/>
  <c r="AJ4299" i="1"/>
  <c r="AI4299" i="1"/>
  <c r="AJ4311" i="1"/>
  <c r="AI4311" i="1"/>
  <c r="AJ4327" i="1"/>
  <c r="AI4327" i="1"/>
  <c r="AJ4347" i="1"/>
  <c r="AI4347" i="1"/>
  <c r="AJ4372" i="1"/>
  <c r="AI4372" i="1"/>
  <c r="AJ4388" i="1"/>
  <c r="AI4388" i="1"/>
  <c r="AJ4417" i="1"/>
  <c r="AI4417" i="1"/>
  <c r="AJ4455" i="1"/>
  <c r="AI4455" i="1"/>
  <c r="AJ4477" i="1"/>
  <c r="AI4477" i="1"/>
  <c r="AJ4491" i="1"/>
  <c r="AI4491" i="1"/>
  <c r="AJ4499" i="1"/>
  <c r="AI4499" i="1"/>
  <c r="AJ4513" i="1"/>
  <c r="AI4513" i="1"/>
  <c r="AJ4522" i="1"/>
  <c r="AI4522" i="1"/>
  <c r="AJ4542" i="1"/>
  <c r="AI4542" i="1"/>
  <c r="AJ4561" i="1"/>
  <c r="AI4561" i="1"/>
  <c r="AI22" i="1"/>
  <c r="AI51" i="1"/>
  <c r="AI79" i="1"/>
  <c r="AI117" i="1"/>
  <c r="AI149" i="1"/>
  <c r="AI173" i="1"/>
  <c r="AI240" i="1"/>
  <c r="AI271" i="1"/>
  <c r="AI286" i="1"/>
  <c r="AI297" i="1"/>
  <c r="AI313" i="1"/>
  <c r="AI354" i="1"/>
  <c r="AI362" i="1"/>
  <c r="AI378" i="1"/>
  <c r="AI398" i="1"/>
  <c r="AI807" i="1"/>
  <c r="AJ404" i="1"/>
  <c r="AI404" i="1"/>
  <c r="AJ412" i="1"/>
  <c r="AI412" i="1"/>
  <c r="AJ464" i="1"/>
  <c r="AI464" i="1"/>
  <c r="AJ472" i="1"/>
  <c r="AI472" i="1"/>
  <c r="AJ487" i="1"/>
  <c r="AI487" i="1"/>
  <c r="AJ491" i="1"/>
  <c r="AI491" i="1"/>
  <c r="AJ499" i="1"/>
  <c r="AI499" i="1"/>
  <c r="AJ505" i="1"/>
  <c r="AI505" i="1"/>
  <c r="AJ513" i="1"/>
  <c r="AI513" i="1"/>
  <c r="AJ521" i="1"/>
  <c r="AI521" i="1"/>
  <c r="AJ529" i="1"/>
  <c r="AI529" i="1"/>
  <c r="AJ537" i="1"/>
  <c r="AI537" i="1"/>
  <c r="AJ545" i="1"/>
  <c r="AI545" i="1"/>
  <c r="AJ553" i="1"/>
  <c r="AI553" i="1"/>
  <c r="AJ561" i="1"/>
  <c r="AI561" i="1"/>
  <c r="AJ569" i="1"/>
  <c r="AI569" i="1"/>
  <c r="AJ573" i="1"/>
  <c r="AI573" i="1"/>
  <c r="AJ581" i="1"/>
  <c r="AI581" i="1"/>
  <c r="AJ585" i="1"/>
  <c r="AI585" i="1"/>
  <c r="AJ589" i="1"/>
  <c r="AI589" i="1"/>
  <c r="AJ593" i="1"/>
  <c r="AI593" i="1"/>
  <c r="AJ597" i="1"/>
  <c r="AI597" i="1"/>
  <c r="AJ601" i="1"/>
  <c r="AI601" i="1"/>
  <c r="AJ605" i="1"/>
  <c r="AI605" i="1"/>
  <c r="AJ608" i="1"/>
  <c r="AI608" i="1"/>
  <c r="AJ612" i="1"/>
  <c r="AI612" i="1"/>
  <c r="AJ616" i="1"/>
  <c r="AI616" i="1"/>
  <c r="AJ620" i="1"/>
  <c r="AI620" i="1"/>
  <c r="AJ624" i="1"/>
  <c r="AI624" i="1"/>
  <c r="AJ628" i="1"/>
  <c r="AI628" i="1"/>
  <c r="AJ632" i="1"/>
  <c r="AI632" i="1"/>
  <c r="AJ639" i="1"/>
  <c r="AI639" i="1"/>
  <c r="AJ643" i="1"/>
  <c r="AI643" i="1"/>
  <c r="AJ647" i="1"/>
  <c r="AI647" i="1"/>
  <c r="AJ654" i="1"/>
  <c r="AI654" i="1"/>
  <c r="AJ658" i="1"/>
  <c r="AI658" i="1"/>
  <c r="AJ662" i="1"/>
  <c r="AI662" i="1"/>
  <c r="AJ666" i="1"/>
  <c r="AI666" i="1"/>
  <c r="AJ670" i="1"/>
  <c r="AI670" i="1"/>
  <c r="AJ674" i="1"/>
  <c r="AI674" i="1"/>
  <c r="AJ681" i="1"/>
  <c r="AI681" i="1"/>
  <c r="AJ685" i="1"/>
  <c r="AI685" i="1"/>
  <c r="AJ689" i="1"/>
  <c r="AI689" i="1"/>
  <c r="AJ693" i="1"/>
  <c r="AI693" i="1"/>
  <c r="AJ697" i="1"/>
  <c r="AI697" i="1"/>
  <c r="AJ701" i="1"/>
  <c r="AI701" i="1"/>
  <c r="AJ705" i="1"/>
  <c r="AI705" i="1"/>
  <c r="AJ709" i="1"/>
  <c r="AI709" i="1"/>
  <c r="AJ713" i="1"/>
  <c r="AI713" i="1"/>
  <c r="AJ717" i="1"/>
  <c r="AI717" i="1"/>
  <c r="AJ721" i="1"/>
  <c r="AI721" i="1"/>
  <c r="AJ725" i="1"/>
  <c r="AI725" i="1"/>
  <c r="AJ729" i="1"/>
  <c r="AI729" i="1"/>
  <c r="AJ733" i="1"/>
  <c r="AI733" i="1"/>
  <c r="AJ737" i="1"/>
  <c r="AI737" i="1"/>
  <c r="AJ741" i="1"/>
  <c r="AI741" i="1"/>
  <c r="AJ745" i="1"/>
  <c r="AI745" i="1"/>
  <c r="AJ749" i="1"/>
  <c r="AI749" i="1"/>
  <c r="AJ753" i="1"/>
  <c r="AI753" i="1"/>
  <c r="AJ757" i="1"/>
  <c r="AI757" i="1"/>
  <c r="AJ761" i="1"/>
  <c r="AI761" i="1"/>
  <c r="AJ765" i="1"/>
  <c r="AI765" i="1"/>
  <c r="AJ769" i="1"/>
  <c r="AI769" i="1"/>
  <c r="AJ773" i="1"/>
  <c r="AI773" i="1"/>
  <c r="AJ777" i="1"/>
  <c r="AI777" i="1"/>
  <c r="AJ781" i="1"/>
  <c r="AI781" i="1"/>
  <c r="AJ785" i="1"/>
  <c r="AI785" i="1"/>
  <c r="AJ789" i="1"/>
  <c r="AI789" i="1"/>
  <c r="AJ793" i="1"/>
  <c r="AI793" i="1"/>
  <c r="AJ797" i="1"/>
  <c r="AI797" i="1"/>
  <c r="AJ801" i="1"/>
  <c r="AI801" i="1"/>
  <c r="AJ805" i="1"/>
  <c r="AI805" i="1"/>
  <c r="AJ809" i="1"/>
  <c r="AI809" i="1"/>
  <c r="AJ813" i="1"/>
  <c r="AI813" i="1"/>
  <c r="AJ816" i="1"/>
  <c r="AI816" i="1"/>
  <c r="AJ820" i="1"/>
  <c r="AI820" i="1"/>
  <c r="AJ824" i="1"/>
  <c r="AI824" i="1"/>
  <c r="AJ828" i="1"/>
  <c r="AI828" i="1"/>
  <c r="AJ832" i="1"/>
  <c r="AI832" i="1"/>
  <c r="AJ836" i="1"/>
  <c r="AI836" i="1"/>
  <c r="AJ840" i="1"/>
  <c r="AI840" i="1"/>
  <c r="AJ844" i="1"/>
  <c r="AI844" i="1"/>
  <c r="AJ848" i="1"/>
  <c r="AI848" i="1"/>
  <c r="AJ852" i="1"/>
  <c r="AI852" i="1"/>
  <c r="AJ856" i="1"/>
  <c r="AI856" i="1"/>
  <c r="AJ860" i="1"/>
  <c r="AI860" i="1"/>
  <c r="AJ864" i="1"/>
  <c r="AI864" i="1"/>
  <c r="AJ868" i="1"/>
  <c r="AI868" i="1"/>
  <c r="AJ872" i="1"/>
  <c r="AI872" i="1"/>
  <c r="AJ876" i="1"/>
  <c r="AI876" i="1"/>
  <c r="AJ880" i="1"/>
  <c r="AI880" i="1"/>
  <c r="AJ883" i="1"/>
  <c r="AI883" i="1"/>
  <c r="AJ887" i="1"/>
  <c r="AI887" i="1"/>
  <c r="AJ891" i="1"/>
  <c r="AI891" i="1"/>
  <c r="AJ895" i="1"/>
  <c r="AI895" i="1"/>
  <c r="AJ899" i="1"/>
  <c r="AI899" i="1"/>
  <c r="AJ903" i="1"/>
  <c r="AI903" i="1"/>
  <c r="AJ907" i="1"/>
  <c r="AI907" i="1"/>
  <c r="AJ910" i="1"/>
  <c r="AI910" i="1"/>
  <c r="AJ914" i="1"/>
  <c r="AI914" i="1"/>
  <c r="AJ918" i="1"/>
  <c r="AI918" i="1"/>
  <c r="AJ922" i="1"/>
  <c r="AI922" i="1"/>
  <c r="AJ926" i="1"/>
  <c r="AI926" i="1"/>
  <c r="AJ930" i="1"/>
  <c r="AI930" i="1"/>
  <c r="AJ934" i="1"/>
  <c r="AI934" i="1"/>
  <c r="AJ938" i="1"/>
  <c r="AI938" i="1"/>
  <c r="AJ942" i="1"/>
  <c r="AI942" i="1"/>
  <c r="AJ946" i="1"/>
  <c r="AI946" i="1"/>
  <c r="AJ950" i="1"/>
  <c r="AI950" i="1"/>
  <c r="AJ954" i="1"/>
  <c r="AI954" i="1"/>
  <c r="AJ958" i="1"/>
  <c r="AI958" i="1"/>
  <c r="AJ962" i="1"/>
  <c r="AI962" i="1"/>
  <c r="AJ966" i="1"/>
  <c r="AI966" i="1"/>
  <c r="AJ970" i="1"/>
  <c r="AI970" i="1"/>
  <c r="AJ974" i="1"/>
  <c r="AI974" i="1"/>
  <c r="AJ978" i="1"/>
  <c r="AI978" i="1"/>
  <c r="AJ982" i="1"/>
  <c r="AI982" i="1"/>
  <c r="AJ986" i="1"/>
  <c r="AI986" i="1"/>
  <c r="AJ990" i="1"/>
  <c r="AI990" i="1"/>
  <c r="AJ994" i="1"/>
  <c r="AI994" i="1"/>
  <c r="AJ997" i="1"/>
  <c r="AI997" i="1"/>
  <c r="AJ1001" i="1"/>
  <c r="AI1001" i="1"/>
  <c r="AJ1005" i="1"/>
  <c r="AI1005" i="1"/>
  <c r="AJ1009" i="1"/>
  <c r="AI1009" i="1"/>
  <c r="AJ1013" i="1"/>
  <c r="AI1013" i="1"/>
  <c r="AJ1019" i="1"/>
  <c r="AI1019" i="1"/>
  <c r="AJ1023" i="1"/>
  <c r="AI1023" i="1"/>
  <c r="AJ1027" i="1"/>
  <c r="AI1027" i="1"/>
  <c r="AJ1031" i="1"/>
  <c r="AI1031" i="1"/>
  <c r="AJ1035" i="1"/>
  <c r="AI1035" i="1"/>
  <c r="AJ1039" i="1"/>
  <c r="AI1039" i="1"/>
  <c r="AJ1043" i="1"/>
  <c r="AI1043" i="1"/>
  <c r="AJ1047" i="1"/>
  <c r="AI1047" i="1"/>
  <c r="AJ1051" i="1"/>
  <c r="AI1051" i="1"/>
  <c r="AJ1055" i="1"/>
  <c r="AI1055" i="1"/>
  <c r="AJ1059" i="1"/>
  <c r="AI1059" i="1"/>
  <c r="AJ1063" i="1"/>
  <c r="AI1063" i="1"/>
  <c r="AJ1067" i="1"/>
  <c r="AI1067" i="1"/>
  <c r="AJ1071" i="1"/>
  <c r="AI1071" i="1"/>
  <c r="AJ1075" i="1"/>
  <c r="AI1075" i="1"/>
  <c r="AJ1079" i="1"/>
  <c r="AI1079" i="1"/>
  <c r="AJ1083" i="1"/>
  <c r="AI1083" i="1"/>
  <c r="AJ1087" i="1"/>
  <c r="AI1087" i="1"/>
  <c r="AJ1096" i="1"/>
  <c r="AI1096" i="1"/>
  <c r="AJ1100" i="1"/>
  <c r="AI1100" i="1"/>
  <c r="AJ1104" i="1"/>
  <c r="AI1104" i="1"/>
  <c r="AJ1108" i="1"/>
  <c r="AI1108" i="1"/>
  <c r="AJ1112" i="1"/>
  <c r="AI1112" i="1"/>
  <c r="AJ1116" i="1"/>
  <c r="AI1116" i="1"/>
  <c r="AJ1120" i="1"/>
  <c r="AI1120" i="1"/>
  <c r="AJ1124" i="1"/>
  <c r="AI1124" i="1"/>
  <c r="AJ1127" i="1"/>
  <c r="AI1127" i="1"/>
  <c r="AJ1131" i="1"/>
  <c r="AI1131" i="1"/>
  <c r="AJ1135" i="1"/>
  <c r="AI1135" i="1"/>
  <c r="AJ1138" i="1"/>
  <c r="AI1138" i="1"/>
  <c r="AJ1142" i="1"/>
  <c r="AI1142" i="1"/>
  <c r="AJ1146" i="1"/>
  <c r="AI1146" i="1"/>
  <c r="AJ1150" i="1"/>
  <c r="AI1150" i="1"/>
  <c r="AJ1154" i="1"/>
  <c r="AI1154" i="1"/>
  <c r="AJ1158" i="1"/>
  <c r="AI1158" i="1"/>
  <c r="AJ1162" i="1"/>
  <c r="AI1162" i="1"/>
  <c r="AJ1166" i="1"/>
  <c r="AI1166" i="1"/>
  <c r="AJ1170" i="1"/>
  <c r="AI1170" i="1"/>
  <c r="AJ1174" i="1"/>
  <c r="AI1174" i="1"/>
  <c r="AJ1178" i="1"/>
  <c r="AI1178" i="1"/>
  <c r="AJ1181" i="1"/>
  <c r="AI1181" i="1"/>
  <c r="AJ1183" i="1"/>
  <c r="AI1183" i="1"/>
  <c r="AJ1187" i="1"/>
  <c r="AI1187" i="1"/>
  <c r="AJ1191" i="1"/>
  <c r="AI1191" i="1"/>
  <c r="AJ1195" i="1"/>
  <c r="AI1195" i="1"/>
  <c r="AJ1199" i="1"/>
  <c r="AI1199" i="1"/>
  <c r="AJ1203" i="1"/>
  <c r="AI1203" i="1"/>
  <c r="AJ1207" i="1"/>
  <c r="AI1207" i="1"/>
  <c r="AJ1211" i="1"/>
  <c r="AI1211" i="1"/>
  <c r="AJ1215" i="1"/>
  <c r="AI1215" i="1"/>
  <c r="AJ1219" i="1"/>
  <c r="AI1219" i="1"/>
  <c r="AJ1223" i="1"/>
  <c r="AI1223" i="1"/>
  <c r="AJ1227" i="1"/>
  <c r="AI1227" i="1"/>
  <c r="AJ1231" i="1"/>
  <c r="AI1231" i="1"/>
  <c r="AJ1235" i="1"/>
  <c r="AI1235" i="1"/>
  <c r="AJ1239" i="1"/>
  <c r="AI1239" i="1"/>
  <c r="AJ1243" i="1"/>
  <c r="AI1243" i="1"/>
  <c r="AJ1247" i="1"/>
  <c r="AI1247" i="1"/>
  <c r="AJ1251" i="1"/>
  <c r="AI1251" i="1"/>
  <c r="AJ1255" i="1"/>
  <c r="AI1255" i="1"/>
  <c r="AJ1259" i="1"/>
  <c r="AI1259" i="1"/>
  <c r="AJ1263" i="1"/>
  <c r="AI1263" i="1"/>
  <c r="AJ1267" i="1"/>
  <c r="AI1267" i="1"/>
  <c r="AJ1271" i="1"/>
  <c r="AI1271" i="1"/>
  <c r="AJ1275" i="1"/>
  <c r="AI1275" i="1"/>
  <c r="AJ1279" i="1"/>
  <c r="AI1279" i="1"/>
  <c r="AJ1283" i="1"/>
  <c r="AI1283" i="1"/>
  <c r="AJ1287" i="1"/>
  <c r="AI1287" i="1"/>
  <c r="AJ1291" i="1"/>
  <c r="AI1291" i="1"/>
  <c r="AJ1295" i="1"/>
  <c r="AI1295" i="1"/>
  <c r="AJ1299" i="1"/>
  <c r="AI1299" i="1"/>
  <c r="AJ1303" i="1"/>
  <c r="AI1303" i="1"/>
  <c r="AJ1307" i="1"/>
  <c r="AI1307" i="1"/>
  <c r="AJ1311" i="1"/>
  <c r="AI1311" i="1"/>
  <c r="AJ1315" i="1"/>
  <c r="AI1315" i="1"/>
  <c r="AJ1319" i="1"/>
  <c r="AI1319" i="1"/>
  <c r="AJ1323" i="1"/>
  <c r="AI1323" i="1"/>
  <c r="AJ1327" i="1"/>
  <c r="AI1327" i="1"/>
  <c r="AJ1331" i="1"/>
  <c r="AI1331" i="1"/>
  <c r="AJ1335" i="1"/>
  <c r="AI1335" i="1"/>
  <c r="AJ1339" i="1"/>
  <c r="AI1339" i="1"/>
  <c r="AJ1343" i="1"/>
  <c r="AI1343" i="1"/>
  <c r="AJ1346" i="1"/>
  <c r="AI1346" i="1"/>
  <c r="AJ1350" i="1"/>
  <c r="AI1350" i="1"/>
  <c r="AJ1354" i="1"/>
  <c r="AI1354" i="1"/>
  <c r="AJ1358" i="1"/>
  <c r="AI1358" i="1"/>
  <c r="AJ1362" i="1"/>
  <c r="AI1362" i="1"/>
  <c r="AJ1366" i="1"/>
  <c r="AI1366" i="1"/>
  <c r="AJ1370" i="1"/>
  <c r="AI1370" i="1"/>
  <c r="AJ1374" i="1"/>
  <c r="AI1374" i="1"/>
  <c r="AJ1378" i="1"/>
  <c r="AI1378" i="1"/>
  <c r="AJ1382" i="1"/>
  <c r="AI1382" i="1"/>
  <c r="AJ1386" i="1"/>
  <c r="AI1386" i="1"/>
  <c r="AJ1390" i="1"/>
  <c r="AI1390" i="1"/>
  <c r="AJ1394" i="1"/>
  <c r="AI1394" i="1"/>
  <c r="AJ1398" i="1"/>
  <c r="AI1398" i="1"/>
  <c r="AJ1402" i="1"/>
  <c r="AI1402" i="1"/>
  <c r="AJ1406" i="1"/>
  <c r="AI1406" i="1"/>
  <c r="AJ1410" i="1"/>
  <c r="AI1410" i="1"/>
  <c r="AJ1414" i="1"/>
  <c r="AI1414" i="1"/>
  <c r="AJ1418" i="1"/>
  <c r="AI1418" i="1"/>
  <c r="AJ1422" i="1"/>
  <c r="AI1422" i="1"/>
  <c r="AJ1426" i="1"/>
  <c r="AI1426" i="1"/>
  <c r="AJ1430" i="1"/>
  <c r="AI1430" i="1"/>
  <c r="AJ1434" i="1"/>
  <c r="AI1434" i="1"/>
  <c r="AJ1438" i="1"/>
  <c r="AI1438" i="1"/>
  <c r="AJ1442" i="1"/>
  <c r="AI1442" i="1"/>
  <c r="AJ1446" i="1"/>
  <c r="AI1446" i="1"/>
  <c r="AJ1450" i="1"/>
  <c r="AI1450" i="1"/>
  <c r="AJ1454" i="1"/>
  <c r="AI1454" i="1"/>
  <c r="AJ1458" i="1"/>
  <c r="AI1458" i="1"/>
  <c r="AJ1462" i="1"/>
  <c r="AI1462" i="1"/>
  <c r="AJ1466" i="1"/>
  <c r="AI1466" i="1"/>
  <c r="AJ1470" i="1"/>
  <c r="AI1470" i="1"/>
  <c r="AJ1474" i="1"/>
  <c r="AI1474" i="1"/>
  <c r="AJ1478" i="1"/>
  <c r="AI1478" i="1"/>
  <c r="AJ1482" i="1"/>
  <c r="AI1482" i="1"/>
  <c r="AJ1486" i="1"/>
  <c r="AI1486" i="1"/>
  <c r="AJ1490" i="1"/>
  <c r="AI1490" i="1"/>
  <c r="AJ1494" i="1"/>
  <c r="AI1494" i="1"/>
  <c r="AJ1498" i="1"/>
  <c r="AI1498" i="1"/>
  <c r="AJ1502" i="1"/>
  <c r="AI1502" i="1"/>
  <c r="AJ1504" i="1"/>
  <c r="AI1504" i="1"/>
  <c r="AJ1507" i="1"/>
  <c r="AI1507" i="1"/>
  <c r="AJ1511" i="1"/>
  <c r="AI1511" i="1"/>
  <c r="AJ1515" i="1"/>
  <c r="AI1515" i="1"/>
  <c r="AJ1519" i="1"/>
  <c r="AI1519" i="1"/>
  <c r="AJ1523" i="1"/>
  <c r="AI1523" i="1"/>
  <c r="AJ1527" i="1"/>
  <c r="AI1527" i="1"/>
  <c r="AJ1531" i="1"/>
  <c r="AI1531" i="1"/>
  <c r="AJ1535" i="1"/>
  <c r="AI1535" i="1"/>
  <c r="AJ1539" i="1"/>
  <c r="AI1539" i="1"/>
  <c r="AJ1543" i="1"/>
  <c r="AI1543" i="1"/>
  <c r="AJ1547" i="1"/>
  <c r="AI1547" i="1"/>
  <c r="AJ1551" i="1"/>
  <c r="AI1551" i="1"/>
  <c r="AJ1555" i="1"/>
  <c r="AI1555" i="1"/>
  <c r="AJ1559" i="1"/>
  <c r="AI1559" i="1"/>
  <c r="AJ1563" i="1"/>
  <c r="AI1563" i="1"/>
  <c r="AJ1567" i="1"/>
  <c r="AI1567" i="1"/>
  <c r="AJ1571" i="1"/>
  <c r="AI1571" i="1"/>
  <c r="AJ1575" i="1"/>
  <c r="AI1575" i="1"/>
  <c r="AJ1579" i="1"/>
  <c r="AI1579" i="1"/>
  <c r="AJ1583" i="1"/>
  <c r="AI1583" i="1"/>
  <c r="AJ1587" i="1"/>
  <c r="AI1587" i="1"/>
  <c r="AJ1591" i="1"/>
  <c r="AI1591" i="1"/>
  <c r="AJ1595" i="1"/>
  <c r="AI1595" i="1"/>
  <c r="AJ1599" i="1"/>
  <c r="AI1599" i="1"/>
  <c r="AJ1603" i="1"/>
  <c r="AI1603" i="1"/>
  <c r="AJ1607" i="1"/>
  <c r="AI1607" i="1"/>
  <c r="AJ1613" i="1"/>
  <c r="AI1613" i="1"/>
  <c r="AJ1617" i="1"/>
  <c r="AI1617" i="1"/>
  <c r="AJ1620" i="1"/>
  <c r="AI1620" i="1"/>
  <c r="AJ1624" i="1"/>
  <c r="AI1624" i="1"/>
  <c r="AJ1628" i="1"/>
  <c r="AI1628" i="1"/>
  <c r="AJ1632" i="1"/>
  <c r="AI1632" i="1"/>
  <c r="AJ1636" i="1"/>
  <c r="AI1636" i="1"/>
  <c r="AJ1641" i="1"/>
  <c r="AI1641" i="1"/>
  <c r="AJ1645" i="1"/>
  <c r="AI1645" i="1"/>
  <c r="AJ1649" i="1"/>
  <c r="AI1649" i="1"/>
  <c r="AJ1653" i="1"/>
  <c r="AI1653" i="1"/>
  <c r="AJ1657" i="1"/>
  <c r="AI1657" i="1"/>
  <c r="AJ1661" i="1"/>
  <c r="AI1661" i="1"/>
  <c r="AJ1665" i="1"/>
  <c r="AI1665" i="1"/>
  <c r="AJ1669" i="1"/>
  <c r="AI1669" i="1"/>
  <c r="AJ1673" i="1"/>
  <c r="AI1673" i="1"/>
  <c r="AJ1677" i="1"/>
  <c r="AI1677" i="1"/>
  <c r="AJ1681" i="1"/>
  <c r="AI1681" i="1"/>
  <c r="AJ1685" i="1"/>
  <c r="AI1685" i="1"/>
  <c r="AJ1689" i="1"/>
  <c r="AI1689" i="1"/>
  <c r="AJ1693" i="1"/>
  <c r="AI1693" i="1"/>
  <c r="AJ1696" i="1"/>
  <c r="AI1696" i="1"/>
  <c r="AJ1700" i="1"/>
  <c r="AI1700" i="1"/>
  <c r="AJ1704" i="1"/>
  <c r="AI1704" i="1"/>
  <c r="AJ1708" i="1"/>
  <c r="AI1708" i="1"/>
  <c r="AJ1712" i="1"/>
  <c r="AI1712" i="1"/>
  <c r="AJ1716" i="1"/>
  <c r="AI1716" i="1"/>
  <c r="AJ1720" i="1"/>
  <c r="AI1720" i="1"/>
  <c r="AJ1724" i="1"/>
  <c r="AI1724" i="1"/>
  <c r="AJ1728" i="1"/>
  <c r="AI1728" i="1"/>
  <c r="AJ1732" i="1"/>
  <c r="AI1732" i="1"/>
  <c r="AJ1736" i="1"/>
  <c r="AI1736" i="1"/>
  <c r="AJ1740" i="1"/>
  <c r="AI1740" i="1"/>
  <c r="AJ1744" i="1"/>
  <c r="AI1744" i="1"/>
  <c r="AJ1748" i="1"/>
  <c r="AI1748" i="1"/>
  <c r="AJ1752" i="1"/>
  <c r="AI1752" i="1"/>
  <c r="AJ1756" i="1"/>
  <c r="AI1756" i="1"/>
  <c r="AJ1760" i="1"/>
  <c r="AI1760" i="1"/>
  <c r="AJ1764" i="1"/>
  <c r="AI1764" i="1"/>
  <c r="AJ1768" i="1"/>
  <c r="AI1768" i="1"/>
  <c r="AJ1772" i="1"/>
  <c r="AI1772" i="1"/>
  <c r="AJ1776" i="1"/>
  <c r="AI1776" i="1"/>
  <c r="AJ1780" i="1"/>
  <c r="AI1780" i="1"/>
  <c r="AJ1784" i="1"/>
  <c r="AI1784" i="1"/>
  <c r="AJ1790" i="1"/>
  <c r="AI1790" i="1"/>
  <c r="AJ1794" i="1"/>
  <c r="AI1794" i="1"/>
  <c r="AJ1797" i="1"/>
  <c r="AI1797" i="1"/>
  <c r="AJ1800" i="1"/>
  <c r="AI1800" i="1"/>
  <c r="AJ1803" i="1"/>
  <c r="AI1803" i="1"/>
  <c r="AJ1807" i="1"/>
  <c r="AI1807" i="1"/>
  <c r="AJ1810" i="1"/>
  <c r="AI1810" i="1"/>
  <c r="AJ1814" i="1"/>
  <c r="AI1814" i="1"/>
  <c r="AJ1818" i="1"/>
  <c r="AI1818" i="1"/>
  <c r="AJ1825" i="1"/>
  <c r="AI1825" i="1"/>
  <c r="AJ1829" i="1"/>
  <c r="AI1829" i="1"/>
  <c r="AJ1833" i="1"/>
  <c r="AI1833" i="1"/>
  <c r="AJ1837" i="1"/>
  <c r="AI1837" i="1"/>
  <c r="AJ1841" i="1"/>
  <c r="AI1841" i="1"/>
  <c r="AJ1845" i="1"/>
  <c r="AI1845" i="1"/>
  <c r="AJ1849" i="1"/>
  <c r="AI1849" i="1"/>
  <c r="AJ1853" i="1"/>
  <c r="AI1853" i="1"/>
  <c r="AJ1857" i="1"/>
  <c r="AI1857" i="1"/>
  <c r="AJ1861" i="1"/>
  <c r="AI1861" i="1"/>
  <c r="AJ1865" i="1"/>
  <c r="AI1865" i="1"/>
  <c r="AJ1869" i="1"/>
  <c r="AI1869" i="1"/>
  <c r="AJ1873" i="1"/>
  <c r="AI1873" i="1"/>
  <c r="AJ1877" i="1"/>
  <c r="AI1877" i="1"/>
  <c r="AJ1881" i="1"/>
  <c r="AI1881" i="1"/>
  <c r="AJ1885" i="1"/>
  <c r="AI1885" i="1"/>
  <c r="AJ1889" i="1"/>
  <c r="AI1889" i="1"/>
  <c r="AJ1893" i="1"/>
  <c r="AI1893" i="1"/>
  <c r="AJ1897" i="1"/>
  <c r="AI1897" i="1"/>
  <c r="AJ1903" i="1"/>
  <c r="AI1903" i="1"/>
  <c r="AJ1907" i="1"/>
  <c r="AI1907" i="1"/>
  <c r="AJ1910" i="1"/>
  <c r="AI1910" i="1"/>
  <c r="AJ1914" i="1"/>
  <c r="AI1914" i="1"/>
  <c r="AJ1918" i="1"/>
  <c r="AI1918" i="1"/>
  <c r="AJ1922" i="1"/>
  <c r="AI1922" i="1"/>
  <c r="AJ1924" i="1"/>
  <c r="AI1924" i="1"/>
  <c r="AJ1928" i="1"/>
  <c r="AI1928" i="1"/>
  <c r="AJ1932" i="1"/>
  <c r="AI1932" i="1"/>
  <c r="AJ1936" i="1"/>
  <c r="AI1936" i="1"/>
  <c r="AJ1940" i="1"/>
  <c r="AI1940" i="1"/>
  <c r="AJ1943" i="1"/>
  <c r="AI1943" i="1"/>
  <c r="AJ1947" i="1"/>
  <c r="AI1947" i="1"/>
  <c r="AJ1951" i="1"/>
  <c r="AI1951" i="1"/>
  <c r="AJ1955" i="1"/>
  <c r="AI1955" i="1"/>
  <c r="AJ1959" i="1"/>
  <c r="AI1959" i="1"/>
  <c r="AJ1968" i="1"/>
  <c r="AI1968" i="1"/>
  <c r="AJ1972" i="1"/>
  <c r="AI1972" i="1"/>
  <c r="AJ1976" i="1"/>
  <c r="AI1976" i="1"/>
  <c r="AJ1980" i="1"/>
  <c r="AI1980" i="1"/>
  <c r="AJ1983" i="1"/>
  <c r="AI1983" i="1"/>
  <c r="AJ1987" i="1"/>
  <c r="AI1987" i="1"/>
  <c r="AJ1991" i="1"/>
  <c r="AI1991" i="1"/>
  <c r="AJ1995" i="1"/>
  <c r="AI1995" i="1"/>
  <c r="AJ1999" i="1"/>
  <c r="AI1999" i="1"/>
  <c r="AJ2003" i="1"/>
  <c r="AI2003" i="1"/>
  <c r="AJ2007" i="1"/>
  <c r="AI2007" i="1"/>
  <c r="AJ2011" i="1"/>
  <c r="AI2011" i="1"/>
  <c r="AJ2015" i="1"/>
  <c r="AI2015" i="1"/>
  <c r="AJ2019" i="1"/>
  <c r="AI2019" i="1"/>
  <c r="AJ2023" i="1"/>
  <c r="AI2023" i="1"/>
  <c r="AJ2027" i="1"/>
  <c r="AI2027" i="1"/>
  <c r="AJ2031" i="1"/>
  <c r="AI2031" i="1"/>
  <c r="AJ2035" i="1"/>
  <c r="AI2035" i="1"/>
  <c r="AJ2039" i="1"/>
  <c r="AI2039" i="1"/>
  <c r="AJ2043" i="1"/>
  <c r="AI2043" i="1"/>
  <c r="AJ2047" i="1"/>
  <c r="AI2047" i="1"/>
  <c r="AJ2051" i="1"/>
  <c r="AI2051" i="1"/>
  <c r="AJ2055" i="1"/>
  <c r="AI2055" i="1"/>
  <c r="AJ2059" i="1"/>
  <c r="AI2059" i="1"/>
  <c r="AJ2063" i="1"/>
  <c r="AI2063" i="1"/>
  <c r="AJ2067" i="1"/>
  <c r="AI2067" i="1"/>
  <c r="AJ2072" i="1"/>
  <c r="AI2072" i="1"/>
  <c r="AJ2076" i="1"/>
  <c r="AI2076" i="1"/>
  <c r="AJ2080" i="1"/>
  <c r="AI2080" i="1"/>
  <c r="AJ2084" i="1"/>
  <c r="AI2084" i="1"/>
  <c r="AJ2088" i="1"/>
  <c r="AI2088" i="1"/>
  <c r="AJ2092" i="1"/>
  <c r="AI2092" i="1"/>
  <c r="AJ2096" i="1"/>
  <c r="AI2096" i="1"/>
  <c r="AJ2100" i="1"/>
  <c r="AI2100" i="1"/>
  <c r="AJ2104" i="1"/>
  <c r="AI2104" i="1"/>
  <c r="AJ2108" i="1"/>
  <c r="AI2108" i="1"/>
  <c r="AJ2112" i="1"/>
  <c r="AI2112" i="1"/>
  <c r="AJ2116" i="1"/>
  <c r="AI2116" i="1"/>
  <c r="AJ2120" i="1"/>
  <c r="AI2120" i="1"/>
  <c r="AJ2124" i="1"/>
  <c r="AI2124" i="1"/>
  <c r="AJ2128" i="1"/>
  <c r="AI2128" i="1"/>
  <c r="AJ2132" i="1"/>
  <c r="AI2132" i="1"/>
  <c r="AJ2136" i="1"/>
  <c r="AI2136" i="1"/>
  <c r="AJ2140" i="1"/>
  <c r="AI2140" i="1"/>
  <c r="AJ2144" i="1"/>
  <c r="AI2144" i="1"/>
  <c r="AJ2148" i="1"/>
  <c r="AI2148" i="1"/>
  <c r="AJ2152" i="1"/>
  <c r="AI2152" i="1"/>
  <c r="AJ2156" i="1"/>
  <c r="AI2156" i="1"/>
  <c r="AJ2160" i="1"/>
  <c r="AI2160" i="1"/>
  <c r="AJ2164" i="1"/>
  <c r="AI2164" i="1"/>
  <c r="AJ2168" i="1"/>
  <c r="AI2168" i="1"/>
  <c r="AJ2176" i="1"/>
  <c r="AI2176" i="1"/>
  <c r="AJ2180" i="1"/>
  <c r="AI2180" i="1"/>
  <c r="AJ2184" i="1"/>
  <c r="AI2184" i="1"/>
  <c r="AJ2187" i="1"/>
  <c r="AI2187" i="1"/>
  <c r="AJ2191" i="1"/>
  <c r="AI2191" i="1"/>
  <c r="AJ2195" i="1"/>
  <c r="AI2195" i="1"/>
  <c r="AJ2199" i="1"/>
  <c r="AI2199" i="1"/>
  <c r="AJ2203" i="1"/>
  <c r="AI2203" i="1"/>
  <c r="AJ2207" i="1"/>
  <c r="AI2207" i="1"/>
  <c r="AJ2211" i="1"/>
  <c r="AI2211" i="1"/>
  <c r="AJ2216" i="1"/>
  <c r="AI2216" i="1"/>
  <c r="AJ2220" i="1"/>
  <c r="AI2220" i="1"/>
  <c r="AJ2224" i="1"/>
  <c r="AI2224" i="1"/>
  <c r="AJ2228" i="1"/>
  <c r="AI2228" i="1"/>
  <c r="AJ2232" i="1"/>
  <c r="AI2232" i="1"/>
  <c r="AJ2236" i="1"/>
  <c r="AI2236" i="1"/>
  <c r="AJ2240" i="1"/>
  <c r="AI2240" i="1"/>
  <c r="AJ2244" i="1"/>
  <c r="AI2244" i="1"/>
  <c r="AJ2248" i="1"/>
  <c r="AI2248" i="1"/>
  <c r="AJ2252" i="1"/>
  <c r="AI2252" i="1"/>
  <c r="AJ2256" i="1"/>
  <c r="AI2256" i="1"/>
  <c r="AJ2259" i="1"/>
  <c r="AI2259" i="1"/>
  <c r="AJ2263" i="1"/>
  <c r="AI2263" i="1"/>
  <c r="AJ2267" i="1"/>
  <c r="AI2267" i="1"/>
  <c r="AJ2272" i="1"/>
  <c r="AI2272" i="1"/>
  <c r="AJ2276" i="1"/>
  <c r="AI2276" i="1"/>
  <c r="AJ2280" i="1"/>
  <c r="AI2280" i="1"/>
  <c r="AJ2284" i="1"/>
  <c r="AI2284" i="1"/>
  <c r="AJ2288" i="1"/>
  <c r="AI2288" i="1"/>
  <c r="AJ2292" i="1"/>
  <c r="AI2292" i="1"/>
  <c r="AJ2296" i="1"/>
  <c r="AI2296" i="1"/>
  <c r="AJ2300" i="1"/>
  <c r="AI2300" i="1"/>
  <c r="AJ2304" i="1"/>
  <c r="AI2304" i="1"/>
  <c r="AJ2308" i="1"/>
  <c r="AI2308" i="1"/>
  <c r="AJ2311" i="1"/>
  <c r="AI2311" i="1"/>
  <c r="AJ2315" i="1"/>
  <c r="AI2315" i="1"/>
  <c r="AJ2319" i="1"/>
  <c r="AI2319" i="1"/>
  <c r="AJ2322" i="1"/>
  <c r="AI2322" i="1"/>
  <c r="AJ2326" i="1"/>
  <c r="AI2326" i="1"/>
  <c r="AJ2330" i="1"/>
  <c r="AI2330" i="1"/>
  <c r="AJ2334" i="1"/>
  <c r="AI2334" i="1"/>
  <c r="AJ2337" i="1"/>
  <c r="AI2337" i="1"/>
  <c r="AJ2345" i="1"/>
  <c r="AI2345" i="1"/>
  <c r="AJ2348" i="1"/>
  <c r="AI2348" i="1"/>
  <c r="AJ2352" i="1"/>
  <c r="AI2352" i="1"/>
  <c r="AJ2360" i="1"/>
  <c r="AI2360" i="1"/>
  <c r="AJ2364" i="1"/>
  <c r="AI2364" i="1"/>
  <c r="AJ2372" i="1"/>
  <c r="AI2372" i="1"/>
  <c r="AJ2376" i="1"/>
  <c r="AI2376" i="1"/>
  <c r="AJ2380" i="1"/>
  <c r="AI2380" i="1"/>
  <c r="AJ2384" i="1"/>
  <c r="AI2384" i="1"/>
  <c r="AJ2392" i="1"/>
  <c r="AI2392" i="1"/>
  <c r="AJ2396" i="1"/>
  <c r="AI2396" i="1"/>
  <c r="AJ2404" i="1"/>
  <c r="AI2404" i="1"/>
  <c r="AJ2408" i="1"/>
  <c r="AI2408" i="1"/>
  <c r="AJ2412" i="1"/>
  <c r="AI2412" i="1"/>
  <c r="AJ2415" i="1"/>
  <c r="AI2415" i="1"/>
  <c r="AJ2423" i="1"/>
  <c r="AI2423" i="1"/>
  <c r="AJ2433" i="1"/>
  <c r="AI2433" i="1"/>
  <c r="AJ2437" i="1"/>
  <c r="AI2437" i="1"/>
  <c r="AJ2441" i="1"/>
  <c r="AI2441" i="1"/>
  <c r="AJ2445" i="1"/>
  <c r="AI2445" i="1"/>
  <c r="AJ2453" i="1"/>
  <c r="AI2453" i="1"/>
  <c r="AJ2457" i="1"/>
  <c r="AI2457" i="1"/>
  <c r="AJ2465" i="1"/>
  <c r="AI2465" i="1"/>
  <c r="AJ2469" i="1"/>
  <c r="AI2469" i="1"/>
  <c r="AJ2473" i="1"/>
  <c r="AI2473" i="1"/>
  <c r="AJ2477" i="1"/>
  <c r="AI2477" i="1"/>
  <c r="AJ2485" i="1"/>
  <c r="AI2485" i="1"/>
  <c r="AJ2489" i="1"/>
  <c r="AI2489" i="1"/>
  <c r="AJ2496" i="1"/>
  <c r="AI2496" i="1"/>
  <c r="AJ2500" i="1"/>
  <c r="AI2500" i="1"/>
  <c r="AJ2504" i="1"/>
  <c r="AI2504" i="1"/>
  <c r="AJ2508" i="1"/>
  <c r="AI2508" i="1"/>
  <c r="AJ2516" i="1"/>
  <c r="AI2516" i="1"/>
  <c r="AJ2520" i="1"/>
  <c r="AI2520" i="1"/>
  <c r="AJ2528" i="1"/>
  <c r="AI2528" i="1"/>
  <c r="AJ2534" i="1"/>
  <c r="AI2534" i="1"/>
  <c r="AJ2538" i="1"/>
  <c r="AI2538" i="1"/>
  <c r="AJ2546" i="1"/>
  <c r="AI2546" i="1"/>
  <c r="AJ2557" i="1"/>
  <c r="AI2557" i="1"/>
  <c r="AJ2561" i="1"/>
  <c r="AI2561" i="1"/>
  <c r="AJ2565" i="1"/>
  <c r="AI2565" i="1"/>
  <c r="AJ2569" i="1"/>
  <c r="AI2569" i="1"/>
  <c r="AJ2577" i="1"/>
  <c r="AI2577" i="1"/>
  <c r="AJ2581" i="1"/>
  <c r="AI2581" i="1"/>
  <c r="AJ2589" i="1"/>
  <c r="AI2589" i="1"/>
  <c r="AJ2593" i="1"/>
  <c r="AI2593" i="1"/>
  <c r="AJ2597" i="1"/>
  <c r="AI2597" i="1"/>
  <c r="AJ2601" i="1"/>
  <c r="AI2601" i="1"/>
  <c r="AJ2609" i="1"/>
  <c r="AI2609" i="1"/>
  <c r="AJ2613" i="1"/>
  <c r="AI2613" i="1"/>
  <c r="AJ2621" i="1"/>
  <c r="AI2621" i="1"/>
  <c r="AJ2625" i="1"/>
  <c r="AI2625" i="1"/>
  <c r="AJ2629" i="1"/>
  <c r="AI2629" i="1"/>
  <c r="AJ2633" i="1"/>
  <c r="AI2633" i="1"/>
  <c r="AJ2641" i="1"/>
  <c r="AI2641" i="1"/>
  <c r="AJ2645" i="1"/>
  <c r="AI2645" i="1"/>
  <c r="AJ2651" i="1"/>
  <c r="AI2651" i="1"/>
  <c r="AJ2655" i="1"/>
  <c r="AI2655" i="1"/>
  <c r="AJ2659" i="1"/>
  <c r="AI2659" i="1"/>
  <c r="AJ2663" i="1"/>
  <c r="AI2663" i="1"/>
  <c r="AJ2671" i="1"/>
  <c r="AI2671" i="1"/>
  <c r="AJ2675" i="1"/>
  <c r="AI2675" i="1"/>
  <c r="AJ2683" i="1"/>
  <c r="AI2683" i="1"/>
  <c r="AJ2687" i="1"/>
  <c r="AI2687" i="1"/>
  <c r="AJ2691" i="1"/>
  <c r="AI2691" i="1"/>
  <c r="AJ2695" i="1"/>
  <c r="AI2695" i="1"/>
  <c r="AJ2703" i="1"/>
  <c r="AI2703" i="1"/>
  <c r="AJ2707" i="1"/>
  <c r="AI2707" i="1"/>
  <c r="AJ2715" i="1"/>
  <c r="AI2715" i="1"/>
  <c r="AJ2719" i="1"/>
  <c r="AI2719" i="1"/>
  <c r="AJ2723" i="1"/>
  <c r="AI2723" i="1"/>
  <c r="AJ2733" i="1"/>
  <c r="AI2733" i="1"/>
  <c r="AJ2737" i="1"/>
  <c r="AI2737" i="1"/>
  <c r="AJ2745" i="1"/>
  <c r="AI2745" i="1"/>
  <c r="AJ2749" i="1"/>
  <c r="AI2749" i="1"/>
  <c r="AJ2753" i="1"/>
  <c r="AI2753" i="1"/>
  <c r="AJ2757" i="1"/>
  <c r="AI2757" i="1"/>
  <c r="AJ2765" i="1"/>
  <c r="AI2765" i="1"/>
  <c r="AJ2769" i="1"/>
  <c r="AI2769" i="1"/>
  <c r="AJ2778" i="1"/>
  <c r="AI2778" i="1"/>
  <c r="AJ2782" i="1"/>
  <c r="AI2782" i="1"/>
  <c r="AJ2786" i="1"/>
  <c r="AI2786" i="1"/>
  <c r="AJ2794" i="1"/>
  <c r="AI2794" i="1"/>
  <c r="AJ2798" i="1"/>
  <c r="AI2798" i="1"/>
  <c r="AJ2806" i="1"/>
  <c r="AI2806" i="1"/>
  <c r="AJ2810" i="1"/>
  <c r="AI2810" i="1"/>
  <c r="AJ2814" i="1"/>
  <c r="AI2814" i="1"/>
  <c r="AJ2818" i="1"/>
  <c r="AI2818" i="1"/>
  <c r="AJ2826" i="1"/>
  <c r="AI2826" i="1"/>
  <c r="AJ2830" i="1"/>
  <c r="AI2830" i="1"/>
  <c r="AJ2838" i="1"/>
  <c r="AI2838" i="1"/>
  <c r="AJ2842" i="1"/>
  <c r="AI2842" i="1"/>
  <c r="AJ2846" i="1"/>
  <c r="AI2846" i="1"/>
  <c r="AJ2850" i="1"/>
  <c r="AI2850" i="1"/>
  <c r="AJ2858" i="1"/>
  <c r="AI2858" i="1"/>
  <c r="AJ2862" i="1"/>
  <c r="AI2862" i="1"/>
  <c r="AJ2870" i="1"/>
  <c r="AI2870" i="1"/>
  <c r="AJ2874" i="1"/>
  <c r="AI2874" i="1"/>
  <c r="AJ2878" i="1"/>
  <c r="AI2878" i="1"/>
  <c r="AJ2882" i="1"/>
  <c r="AI2882" i="1"/>
  <c r="AJ2890" i="1"/>
  <c r="AI2890" i="1"/>
  <c r="AJ2894" i="1"/>
  <c r="AI2894" i="1"/>
  <c r="AJ2902" i="1"/>
  <c r="AI2902" i="1"/>
  <c r="AJ2906" i="1"/>
  <c r="AI2906" i="1"/>
  <c r="AJ2910" i="1"/>
  <c r="AI2910" i="1"/>
  <c r="AJ2914" i="1"/>
  <c r="AI2914" i="1"/>
  <c r="AJ2921" i="1"/>
  <c r="AI2921" i="1"/>
  <c r="AJ2929" i="1"/>
  <c r="AI2929" i="1"/>
  <c r="AJ2933" i="1"/>
  <c r="AI2933" i="1"/>
  <c r="AJ2937" i="1"/>
  <c r="AI2937" i="1"/>
  <c r="AJ2941" i="1"/>
  <c r="AI2941" i="1"/>
  <c r="AJ2949" i="1"/>
  <c r="AI2949" i="1"/>
  <c r="AJ2953" i="1"/>
  <c r="AI2953" i="1"/>
  <c r="AJ2961" i="1"/>
  <c r="AI2961" i="1"/>
  <c r="AJ2967" i="1"/>
  <c r="AI2967" i="1"/>
  <c r="AJ2971" i="1"/>
  <c r="AI2971" i="1"/>
  <c r="AJ2979" i="1"/>
  <c r="AI2979" i="1"/>
  <c r="AJ2983" i="1"/>
  <c r="AI2983" i="1"/>
  <c r="AJ2991" i="1"/>
  <c r="AI2991" i="1"/>
  <c r="AJ2998" i="1"/>
  <c r="AI2998" i="1"/>
  <c r="AJ3002" i="1"/>
  <c r="AI3002" i="1"/>
  <c r="AJ3010" i="1"/>
  <c r="AI3010" i="1"/>
  <c r="AJ3014" i="1"/>
  <c r="AI3014" i="1"/>
  <c r="AJ3022" i="1"/>
  <c r="AI3022" i="1"/>
  <c r="AJ3026" i="1"/>
  <c r="AI3026" i="1"/>
  <c r="AJ3030" i="1"/>
  <c r="AI3030" i="1"/>
  <c r="AJ3034" i="1"/>
  <c r="AI3034" i="1"/>
  <c r="AJ3042" i="1"/>
  <c r="AI3042" i="1"/>
  <c r="AJ3046" i="1"/>
  <c r="AI3046" i="1"/>
  <c r="AJ3054" i="1"/>
  <c r="AI3054" i="1"/>
  <c r="AJ3058" i="1"/>
  <c r="AI3058" i="1"/>
  <c r="AJ3062" i="1"/>
  <c r="AI3062" i="1"/>
  <c r="AJ3066" i="1"/>
  <c r="AI3066" i="1"/>
  <c r="AJ3070" i="1"/>
  <c r="AI3070" i="1"/>
  <c r="AJ3074" i="1"/>
  <c r="AI3074" i="1"/>
  <c r="AJ3078" i="1"/>
  <c r="AI3078" i="1"/>
  <c r="AJ3082" i="1"/>
  <c r="AI3082" i="1"/>
  <c r="AJ3086" i="1"/>
  <c r="AI3086" i="1"/>
  <c r="AJ3090" i="1"/>
  <c r="AI3090" i="1"/>
  <c r="AJ3094" i="1"/>
  <c r="AI3094" i="1"/>
  <c r="AJ3098" i="1"/>
  <c r="AI3098" i="1"/>
  <c r="AJ3102" i="1"/>
  <c r="AI3102" i="1"/>
  <c r="AJ3106" i="1"/>
  <c r="AI3106" i="1"/>
  <c r="AJ3110" i="1"/>
  <c r="AI3110" i="1"/>
  <c r="AJ3114" i="1"/>
  <c r="AI3114" i="1"/>
  <c r="AJ3121" i="1"/>
  <c r="AI3121" i="1"/>
  <c r="AJ3125" i="1"/>
  <c r="AI3125" i="1"/>
  <c r="AJ3129" i="1"/>
  <c r="AI3129" i="1"/>
  <c r="AJ3133" i="1"/>
  <c r="AI3133" i="1"/>
  <c r="AJ3137" i="1"/>
  <c r="AI3137" i="1"/>
  <c r="AJ3141" i="1"/>
  <c r="AI3141" i="1"/>
  <c r="AJ3145" i="1"/>
  <c r="AI3145" i="1"/>
  <c r="AJ3149" i="1"/>
  <c r="AI3149" i="1"/>
  <c r="AJ3153" i="1"/>
  <c r="AI3153" i="1"/>
  <c r="AJ3157" i="1"/>
  <c r="AI3157" i="1"/>
  <c r="AJ3161" i="1"/>
  <c r="AI3161" i="1"/>
  <c r="AJ3165" i="1"/>
  <c r="AI3165" i="1"/>
  <c r="AJ3171" i="1"/>
  <c r="AI3171" i="1"/>
  <c r="AJ3175" i="1"/>
  <c r="AI3175" i="1"/>
  <c r="AJ3179" i="1"/>
  <c r="AI3179" i="1"/>
  <c r="AJ3183" i="1"/>
  <c r="AI3183" i="1"/>
  <c r="AJ3187" i="1"/>
  <c r="AI3187" i="1"/>
  <c r="AJ3191" i="1"/>
  <c r="AI3191" i="1"/>
  <c r="AJ3195" i="1"/>
  <c r="AI3195" i="1"/>
  <c r="AJ3199" i="1"/>
  <c r="AI3199" i="1"/>
  <c r="AJ3203" i="1"/>
  <c r="AI3203" i="1"/>
  <c r="AJ3207" i="1"/>
  <c r="AI3207" i="1"/>
  <c r="AJ3211" i="1"/>
  <c r="AI3211" i="1"/>
  <c r="AJ3215" i="1"/>
  <c r="AI3215" i="1"/>
  <c r="AJ3219" i="1"/>
  <c r="AI3219" i="1"/>
  <c r="AJ3223" i="1"/>
  <c r="AI3223" i="1"/>
  <c r="AJ3227" i="1"/>
  <c r="AI3227" i="1"/>
  <c r="AJ3231" i="1"/>
  <c r="AI3231" i="1"/>
  <c r="AJ3235" i="1"/>
  <c r="AI3235" i="1"/>
  <c r="AJ3239" i="1"/>
  <c r="AI3239" i="1"/>
  <c r="AJ3243" i="1"/>
  <c r="AI3243" i="1"/>
  <c r="AJ3247" i="1"/>
  <c r="AI3247" i="1"/>
  <c r="AJ3251" i="1"/>
  <c r="AI3251" i="1"/>
  <c r="AJ3255" i="1"/>
  <c r="AI3255" i="1"/>
  <c r="AJ3259" i="1"/>
  <c r="AI3259" i="1"/>
  <c r="AJ3263" i="1"/>
  <c r="AI3263" i="1"/>
  <c r="AJ3267" i="1"/>
  <c r="AI3267" i="1"/>
  <c r="AJ3271" i="1"/>
  <c r="AI3271" i="1"/>
  <c r="AJ3279" i="1"/>
  <c r="AI3279" i="1"/>
  <c r="AJ3283" i="1"/>
  <c r="AI3283" i="1"/>
  <c r="AJ3287" i="1"/>
  <c r="AI3287" i="1"/>
  <c r="AJ3291" i="1"/>
  <c r="AI3291" i="1"/>
  <c r="AJ3295" i="1"/>
  <c r="AI3295" i="1"/>
  <c r="AJ3299" i="1"/>
  <c r="AI3299" i="1"/>
  <c r="AJ3303" i="1"/>
  <c r="AI3303" i="1"/>
  <c r="AJ3307" i="1"/>
  <c r="AI3307" i="1"/>
  <c r="AJ3311" i="1"/>
  <c r="AI3311" i="1"/>
  <c r="AJ3315" i="1"/>
  <c r="AI3315" i="1"/>
  <c r="AJ3318" i="1"/>
  <c r="AI3318" i="1"/>
  <c r="AJ3322" i="1"/>
  <c r="AI3322" i="1"/>
  <c r="AJ3326" i="1"/>
  <c r="AI3326" i="1"/>
  <c r="AJ3330" i="1"/>
  <c r="AI3330" i="1"/>
  <c r="AJ3334" i="1"/>
  <c r="AI3334" i="1"/>
  <c r="AJ3338" i="1"/>
  <c r="AI3338" i="1"/>
  <c r="AJ3342" i="1"/>
  <c r="AI3342" i="1"/>
  <c r="AJ3346" i="1"/>
  <c r="AI3346" i="1"/>
  <c r="AJ3350" i="1"/>
  <c r="AI3350" i="1"/>
  <c r="AJ3354" i="1"/>
  <c r="AI3354" i="1"/>
  <c r="AJ3358" i="1"/>
  <c r="AI3358" i="1"/>
  <c r="AJ3362" i="1"/>
  <c r="AI3362" i="1"/>
  <c r="AJ3366" i="1"/>
  <c r="AI3366" i="1"/>
  <c r="AJ3370" i="1"/>
  <c r="AI3370" i="1"/>
  <c r="AJ3374" i="1"/>
  <c r="AI3374" i="1"/>
  <c r="AJ3378" i="1"/>
  <c r="AI3378" i="1"/>
  <c r="AJ3382" i="1"/>
  <c r="AI3382" i="1"/>
  <c r="AI3386" i="1"/>
  <c r="AJ3386" i="1"/>
  <c r="AJ3390" i="1"/>
  <c r="AI3390" i="1"/>
  <c r="AJ3394" i="1"/>
  <c r="AI3394" i="1"/>
  <c r="AJ3398" i="1"/>
  <c r="AI3398" i="1"/>
  <c r="AJ3402" i="1"/>
  <c r="AI3402" i="1"/>
  <c r="AJ3406" i="1"/>
  <c r="AI3406" i="1"/>
  <c r="AJ3410" i="1"/>
  <c r="AI3410" i="1"/>
  <c r="AJ3414" i="1"/>
  <c r="AI3414" i="1"/>
  <c r="AJ3418" i="1"/>
  <c r="AI3418" i="1"/>
  <c r="AJ3422" i="1"/>
  <c r="AI3422" i="1"/>
  <c r="AJ3426" i="1"/>
  <c r="AI3426" i="1"/>
  <c r="AJ3430" i="1"/>
  <c r="AI3430" i="1"/>
  <c r="AJ3434" i="1"/>
  <c r="AI3434" i="1"/>
  <c r="AJ3438" i="1"/>
  <c r="AI3438" i="1"/>
  <c r="AJ3442" i="1"/>
  <c r="AI3442" i="1"/>
  <c r="AJ3446" i="1"/>
  <c r="AI3446" i="1"/>
  <c r="AJ3450" i="1"/>
  <c r="AI3450" i="1"/>
  <c r="AJ3454" i="1"/>
  <c r="AI3454" i="1"/>
  <c r="AJ3458" i="1"/>
  <c r="AI3458" i="1"/>
  <c r="AJ3462" i="1"/>
  <c r="AI3462" i="1"/>
  <c r="AJ3466" i="1"/>
  <c r="AI3466" i="1"/>
  <c r="AJ3470" i="1"/>
  <c r="AI3470" i="1"/>
  <c r="AJ3474" i="1"/>
  <c r="AI3474" i="1"/>
  <c r="AJ3478" i="1"/>
  <c r="AI3478" i="1"/>
  <c r="AJ3482" i="1"/>
  <c r="AI3482" i="1"/>
  <c r="AJ3486" i="1"/>
  <c r="AI3486" i="1"/>
  <c r="AJ3490" i="1"/>
  <c r="AI3490" i="1"/>
  <c r="AJ3494" i="1"/>
  <c r="AI3494" i="1"/>
  <c r="AJ3498" i="1"/>
  <c r="AI3498" i="1"/>
  <c r="AJ3502" i="1"/>
  <c r="AI3502" i="1"/>
  <c r="AJ3506" i="1"/>
  <c r="AI3506" i="1"/>
  <c r="AJ3510" i="1"/>
  <c r="AI3510" i="1"/>
  <c r="AJ3514" i="1"/>
  <c r="AI3514" i="1"/>
  <c r="AJ3518" i="1"/>
  <c r="AI3518" i="1"/>
  <c r="AJ3522" i="1"/>
  <c r="AI3522" i="1"/>
  <c r="AJ3526" i="1"/>
  <c r="AI3526" i="1"/>
  <c r="AJ3530" i="1"/>
  <c r="AI3530" i="1"/>
  <c r="AJ3534" i="1"/>
  <c r="AI3534" i="1"/>
  <c r="AJ3538" i="1"/>
  <c r="AI3538" i="1"/>
  <c r="AJ3542" i="1"/>
  <c r="AI3542" i="1"/>
  <c r="AJ3546" i="1"/>
  <c r="AI3546" i="1"/>
  <c r="AJ3550" i="1"/>
  <c r="AI3550" i="1"/>
  <c r="AJ3554" i="1"/>
  <c r="AI3554" i="1"/>
  <c r="AJ3558" i="1"/>
  <c r="AI3558" i="1"/>
  <c r="AJ3562" i="1"/>
  <c r="AI3562" i="1"/>
  <c r="AJ3566" i="1"/>
  <c r="AI3566" i="1"/>
  <c r="AJ3570" i="1"/>
  <c r="AI3570" i="1"/>
  <c r="AJ3574" i="1"/>
  <c r="AI3574" i="1"/>
  <c r="AJ3578" i="1"/>
  <c r="AI3578" i="1"/>
  <c r="AJ3582" i="1"/>
  <c r="AI3582" i="1"/>
  <c r="AJ3586" i="1"/>
  <c r="AI3586" i="1"/>
  <c r="AJ3590" i="1"/>
  <c r="AI3590" i="1"/>
  <c r="AJ3594" i="1"/>
  <c r="AI3594" i="1"/>
  <c r="AJ3598" i="1"/>
  <c r="AI3598" i="1"/>
  <c r="AJ3602" i="1"/>
  <c r="AI3602" i="1"/>
  <c r="AJ3606" i="1"/>
  <c r="AI3606" i="1"/>
  <c r="AJ3610" i="1"/>
  <c r="AI3610" i="1"/>
  <c r="AJ3614" i="1"/>
  <c r="AI3614" i="1"/>
  <c r="AJ3618" i="1"/>
  <c r="AI3618" i="1"/>
  <c r="AJ3622" i="1"/>
  <c r="AI3622" i="1"/>
  <c r="AJ3626" i="1"/>
  <c r="AI3626" i="1"/>
  <c r="AJ3630" i="1"/>
  <c r="AI3630" i="1"/>
  <c r="AJ3634" i="1"/>
  <c r="AI3634" i="1"/>
  <c r="AJ3638" i="1"/>
  <c r="AI3638" i="1"/>
  <c r="AI3642" i="1"/>
  <c r="AJ3642" i="1"/>
  <c r="AJ3646" i="1"/>
  <c r="AI3646" i="1"/>
  <c r="AJ3650" i="1"/>
  <c r="AI3650" i="1"/>
  <c r="AJ3654" i="1"/>
  <c r="AI3654" i="1"/>
  <c r="AJ3658" i="1"/>
  <c r="AI3658" i="1"/>
  <c r="AJ3662" i="1"/>
  <c r="AI3662" i="1"/>
  <c r="AJ3666" i="1"/>
  <c r="AI3666" i="1"/>
  <c r="AJ3670" i="1"/>
  <c r="AI3670" i="1"/>
  <c r="AJ3674" i="1"/>
  <c r="AI3674" i="1"/>
  <c r="AJ3678" i="1"/>
  <c r="AI3678" i="1"/>
  <c r="AJ3682" i="1"/>
  <c r="AI3682" i="1"/>
  <c r="AJ3686" i="1"/>
  <c r="AI3686" i="1"/>
  <c r="AJ3690" i="1"/>
  <c r="AI3690" i="1"/>
  <c r="AJ3694" i="1"/>
  <c r="AI3694" i="1"/>
  <c r="AJ3698" i="1"/>
  <c r="AI3698" i="1"/>
  <c r="AJ3702" i="1"/>
  <c r="AI3702" i="1"/>
  <c r="AJ3706" i="1"/>
  <c r="AI3706" i="1"/>
  <c r="AJ3710" i="1"/>
  <c r="AI3710" i="1"/>
  <c r="AJ3714" i="1"/>
  <c r="AI3714" i="1"/>
  <c r="AJ3718" i="1"/>
  <c r="AI3718" i="1"/>
  <c r="AJ3722" i="1"/>
  <c r="AI3722" i="1"/>
  <c r="AJ3726" i="1"/>
  <c r="AI3726" i="1"/>
  <c r="AJ3730" i="1"/>
  <c r="AI3730" i="1"/>
  <c r="AJ3734" i="1"/>
  <c r="AI3734" i="1"/>
  <c r="AJ3738" i="1"/>
  <c r="AI3738" i="1"/>
  <c r="AJ3742" i="1"/>
  <c r="AI3742" i="1"/>
  <c r="AJ3746" i="1"/>
  <c r="AI3746" i="1"/>
  <c r="AJ3750" i="1"/>
  <c r="AI3750" i="1"/>
  <c r="AJ3754" i="1"/>
  <c r="AI3754" i="1"/>
  <c r="AJ3758" i="1"/>
  <c r="AI3758" i="1"/>
  <c r="AJ3762" i="1"/>
  <c r="AI3762" i="1"/>
  <c r="AJ3766" i="1"/>
  <c r="AI3766" i="1"/>
  <c r="AJ3770" i="1"/>
  <c r="AI3770" i="1"/>
  <c r="AJ3774" i="1"/>
  <c r="AI3774" i="1"/>
  <c r="AJ3778" i="1"/>
  <c r="AI3778" i="1"/>
  <c r="AJ3782" i="1"/>
  <c r="AI3782" i="1"/>
  <c r="AJ3786" i="1"/>
  <c r="AI3786" i="1"/>
  <c r="AJ3790" i="1"/>
  <c r="AI3790" i="1"/>
  <c r="AJ3794" i="1"/>
  <c r="AI3794" i="1"/>
  <c r="AJ3798" i="1"/>
  <c r="AI3798" i="1"/>
  <c r="AJ3802" i="1"/>
  <c r="AI3802" i="1"/>
  <c r="AJ3806" i="1"/>
  <c r="AI3806" i="1"/>
  <c r="AJ3810" i="1"/>
  <c r="AI3810" i="1"/>
  <c r="AJ3814" i="1"/>
  <c r="AI3814" i="1"/>
  <c r="AJ3818" i="1"/>
  <c r="AI3818" i="1"/>
  <c r="AJ3822" i="1"/>
  <c r="AI3822" i="1"/>
  <c r="AJ3826" i="1"/>
  <c r="AI3826" i="1"/>
  <c r="AJ3830" i="1"/>
  <c r="AI3830" i="1"/>
  <c r="AJ3834" i="1"/>
  <c r="AI3834" i="1"/>
  <c r="AJ3838" i="1"/>
  <c r="AI3838" i="1"/>
  <c r="AJ3842" i="1"/>
  <c r="AI3842" i="1"/>
  <c r="AJ3846" i="1"/>
  <c r="AI3846" i="1"/>
  <c r="AJ3850" i="1"/>
  <c r="AI3850" i="1"/>
  <c r="AJ3854" i="1"/>
  <c r="AI3854" i="1"/>
  <c r="AJ3858" i="1"/>
  <c r="AI3858" i="1"/>
  <c r="AJ3862" i="1"/>
  <c r="AI3862" i="1"/>
  <c r="AJ3866" i="1"/>
  <c r="AI3866" i="1"/>
  <c r="AJ3870" i="1"/>
  <c r="AI3870" i="1"/>
  <c r="AJ3874" i="1"/>
  <c r="AI3874" i="1"/>
  <c r="AJ3878" i="1"/>
  <c r="AI3878" i="1"/>
  <c r="AJ3882" i="1"/>
  <c r="AI3882" i="1"/>
  <c r="AJ3886" i="1"/>
  <c r="AI3886" i="1"/>
  <c r="AJ3890" i="1"/>
  <c r="AI3890" i="1"/>
  <c r="AJ3894" i="1"/>
  <c r="AI3894" i="1"/>
  <c r="AJ3898" i="1"/>
  <c r="AI3898" i="1"/>
  <c r="AJ3902" i="1"/>
  <c r="AI3902" i="1"/>
  <c r="AJ3906" i="1"/>
  <c r="AI3906" i="1"/>
  <c r="AJ3910" i="1"/>
  <c r="AI3910" i="1"/>
  <c r="AJ3914" i="1"/>
  <c r="AI3914" i="1"/>
  <c r="AJ3918" i="1"/>
  <c r="AI3918" i="1"/>
  <c r="AJ3922" i="1"/>
  <c r="AI3922" i="1"/>
  <c r="AJ3926" i="1"/>
  <c r="AI3926" i="1"/>
  <c r="AJ3930" i="1"/>
  <c r="AI3930" i="1"/>
  <c r="AJ3934" i="1"/>
  <c r="AI3934" i="1"/>
  <c r="AJ3938" i="1"/>
  <c r="AI3938" i="1"/>
  <c r="AI3942" i="1"/>
  <c r="AJ3942" i="1"/>
  <c r="AJ3946" i="1"/>
  <c r="AI3946" i="1"/>
  <c r="AJ3950" i="1"/>
  <c r="AI3950" i="1"/>
  <c r="AJ3954" i="1"/>
  <c r="AI3954" i="1"/>
  <c r="AJ3958" i="1"/>
  <c r="AI3958" i="1"/>
  <c r="AJ3962" i="1"/>
  <c r="AI3962" i="1"/>
  <c r="AJ3966" i="1"/>
  <c r="AI3966" i="1"/>
  <c r="AJ3970" i="1"/>
  <c r="AI3970" i="1"/>
  <c r="AJ3974" i="1"/>
  <c r="AI3974" i="1"/>
  <c r="AJ3978" i="1"/>
  <c r="AI3978" i="1"/>
  <c r="AJ3982" i="1"/>
  <c r="AI3982" i="1"/>
  <c r="AJ3986" i="1"/>
  <c r="AI3986" i="1"/>
  <c r="AJ3990" i="1"/>
  <c r="AI3990" i="1"/>
  <c r="AJ3994" i="1"/>
  <c r="AI3994" i="1"/>
  <c r="AJ3998" i="1"/>
  <c r="AI3998" i="1"/>
  <c r="AJ4002" i="1"/>
  <c r="AI4002" i="1"/>
  <c r="AJ4006" i="1"/>
  <c r="AI4006" i="1"/>
  <c r="AJ4010" i="1"/>
  <c r="AI4010" i="1"/>
  <c r="AJ4014" i="1"/>
  <c r="AI4014" i="1"/>
  <c r="AJ4018" i="1"/>
  <c r="AI4018" i="1"/>
  <c r="AJ4022" i="1"/>
  <c r="AI4022" i="1"/>
  <c r="AJ4026" i="1"/>
  <c r="AI4026" i="1"/>
  <c r="AJ4030" i="1"/>
  <c r="AI4030" i="1"/>
  <c r="AJ4034" i="1"/>
  <c r="AI4034" i="1"/>
  <c r="AJ4038" i="1"/>
  <c r="AI4038" i="1"/>
  <c r="AJ4042" i="1"/>
  <c r="AI4042" i="1"/>
  <c r="AJ4046" i="1"/>
  <c r="AI4046" i="1"/>
  <c r="AJ4050" i="1"/>
  <c r="AI4050" i="1"/>
  <c r="AJ4054" i="1"/>
  <c r="AI4054" i="1"/>
  <c r="AJ4058" i="1"/>
  <c r="AI4058" i="1"/>
  <c r="AJ4062" i="1"/>
  <c r="AI4062" i="1"/>
  <c r="AJ4066" i="1"/>
  <c r="AI4066" i="1"/>
  <c r="AJ4070" i="1"/>
  <c r="AI4070" i="1"/>
  <c r="AJ4074" i="1"/>
  <c r="AI4074" i="1"/>
  <c r="AJ4078" i="1"/>
  <c r="AI4078" i="1"/>
  <c r="AJ4082" i="1"/>
  <c r="AI4082" i="1"/>
  <c r="AJ4086" i="1"/>
  <c r="AI4086" i="1"/>
  <c r="AJ4090" i="1"/>
  <c r="AI4090" i="1"/>
  <c r="AJ4094" i="1"/>
  <c r="AI4094" i="1"/>
  <c r="AJ4098" i="1"/>
  <c r="AI4098" i="1"/>
  <c r="AJ4102" i="1"/>
  <c r="AI4102" i="1"/>
  <c r="AI4106" i="1"/>
  <c r="AJ4106" i="1"/>
  <c r="AJ4110" i="1"/>
  <c r="AI4110" i="1"/>
  <c r="AJ4114" i="1"/>
  <c r="AI4114" i="1"/>
  <c r="AJ4118" i="1"/>
  <c r="AI4118" i="1"/>
  <c r="AJ4120" i="1"/>
  <c r="AI4120" i="1"/>
  <c r="AJ4125" i="1"/>
  <c r="AI4125" i="1"/>
  <c r="AJ4129" i="1"/>
  <c r="AI4129" i="1"/>
  <c r="AJ4133" i="1"/>
  <c r="AI4133" i="1"/>
  <c r="AJ4137" i="1"/>
  <c r="AI4137" i="1"/>
  <c r="AJ4141" i="1"/>
  <c r="AI4141" i="1"/>
  <c r="AJ4145" i="1"/>
  <c r="AI4145" i="1"/>
  <c r="AJ4149" i="1"/>
  <c r="AI4149" i="1"/>
  <c r="AJ4153" i="1"/>
  <c r="AI4153" i="1"/>
  <c r="AJ4157" i="1"/>
  <c r="AI4157" i="1"/>
  <c r="AJ4161" i="1"/>
  <c r="AI4161" i="1"/>
  <c r="AJ4165" i="1"/>
  <c r="AI4165" i="1"/>
  <c r="AJ4169" i="1"/>
  <c r="AI4169" i="1"/>
  <c r="AJ4173" i="1"/>
  <c r="AI4173" i="1"/>
  <c r="AJ4177" i="1"/>
  <c r="AI4177" i="1"/>
  <c r="AJ4181" i="1"/>
  <c r="AI4181" i="1"/>
  <c r="AJ4185" i="1"/>
  <c r="AI4185" i="1"/>
  <c r="AJ4189" i="1"/>
  <c r="AI4189" i="1"/>
  <c r="AJ4193" i="1"/>
  <c r="AI4193" i="1"/>
  <c r="AJ4197" i="1"/>
  <c r="AI4197" i="1"/>
  <c r="AJ4201" i="1"/>
  <c r="AI4201" i="1"/>
  <c r="AJ4205" i="1"/>
  <c r="AI4205" i="1"/>
  <c r="AJ4209" i="1"/>
  <c r="AI4209" i="1"/>
  <c r="AJ4213" i="1"/>
  <c r="AI4213" i="1"/>
  <c r="AJ4217" i="1"/>
  <c r="AI4217" i="1"/>
  <c r="AJ4221" i="1"/>
  <c r="AI4221" i="1"/>
  <c r="AJ4225" i="1"/>
  <c r="AI4225" i="1"/>
  <c r="AJ4229" i="1"/>
  <c r="AI4229" i="1"/>
  <c r="AJ4233" i="1"/>
  <c r="AI4233" i="1"/>
  <c r="AJ4237" i="1"/>
  <c r="AI4237" i="1"/>
  <c r="AJ4241" i="1"/>
  <c r="AI4241" i="1"/>
  <c r="AJ4245" i="1"/>
  <c r="AI4245" i="1"/>
  <c r="AJ4249" i="1"/>
  <c r="AI4249" i="1"/>
  <c r="AJ4253" i="1"/>
  <c r="AI4253" i="1"/>
  <c r="AJ4257" i="1"/>
  <c r="AI4257" i="1"/>
  <c r="AJ4261" i="1"/>
  <c r="AI4261" i="1"/>
  <c r="AJ4265" i="1"/>
  <c r="AI4265" i="1"/>
  <c r="AJ4269" i="1"/>
  <c r="AI4269" i="1"/>
  <c r="AJ4273" i="1"/>
  <c r="AI4273" i="1"/>
  <c r="AJ4277" i="1"/>
  <c r="AI4277" i="1"/>
  <c r="AJ4281" i="1"/>
  <c r="AI4281" i="1"/>
  <c r="AJ4285" i="1"/>
  <c r="AI4285" i="1"/>
  <c r="AJ4289" i="1"/>
  <c r="AI4289" i="1"/>
  <c r="AJ4293" i="1"/>
  <c r="AI4293" i="1"/>
  <c r="AJ4297" i="1"/>
  <c r="AI4297" i="1"/>
  <c r="AJ4301" i="1"/>
  <c r="AI4301" i="1"/>
  <c r="AJ4305" i="1"/>
  <c r="AI4305" i="1"/>
  <c r="AJ4309" i="1"/>
  <c r="AI4309" i="1"/>
  <c r="AJ4313" i="1"/>
  <c r="AI4313" i="1"/>
  <c r="AJ4317" i="1"/>
  <c r="AI4317" i="1"/>
  <c r="AJ4321" i="1"/>
  <c r="AI4321" i="1"/>
  <c r="AJ4325" i="1"/>
  <c r="AI4325" i="1"/>
  <c r="AJ4329" i="1"/>
  <c r="AI4329" i="1"/>
  <c r="AJ4333" i="1"/>
  <c r="AI4333" i="1"/>
  <c r="AI4337" i="1"/>
  <c r="AJ4337" i="1"/>
  <c r="AJ4341" i="1"/>
  <c r="AI4341" i="1"/>
  <c r="AJ4345" i="1"/>
  <c r="AI4345" i="1"/>
  <c r="AJ4349" i="1"/>
  <c r="AI4349" i="1"/>
  <c r="AJ4353" i="1"/>
  <c r="AI4353" i="1"/>
  <c r="AJ4357" i="1"/>
  <c r="AI4357" i="1"/>
  <c r="AJ4361" i="1"/>
  <c r="AI4361" i="1"/>
  <c r="AJ4362" i="1"/>
  <c r="AI4362" i="1"/>
  <c r="AJ4366" i="1"/>
  <c r="AI4366" i="1"/>
  <c r="AJ4370" i="1"/>
  <c r="AI4370" i="1"/>
  <c r="AJ4374" i="1"/>
  <c r="AI4374" i="1"/>
  <c r="AJ4378" i="1"/>
  <c r="AI4378" i="1"/>
  <c r="AJ4382" i="1"/>
  <c r="AI4382" i="1"/>
  <c r="AJ4386" i="1"/>
  <c r="AI4386" i="1"/>
  <c r="AJ4390" i="1"/>
  <c r="AI4390" i="1"/>
  <c r="AJ4394" i="1"/>
  <c r="AI4394" i="1"/>
  <c r="AJ4398" i="1"/>
  <c r="AI4398" i="1"/>
  <c r="AJ4402" i="1"/>
  <c r="AI4402" i="1"/>
  <c r="AJ4404" i="1"/>
  <c r="AI4404" i="1"/>
  <c r="AJ4408" i="1"/>
  <c r="AI4408" i="1"/>
  <c r="AJ4412" i="1"/>
  <c r="AI4412" i="1"/>
  <c r="AJ4415" i="1"/>
  <c r="AI4415" i="1"/>
  <c r="AJ4419" i="1"/>
  <c r="AI4419" i="1"/>
  <c r="AJ4423" i="1"/>
  <c r="AI4423" i="1"/>
  <c r="AJ4427" i="1"/>
  <c r="AI4427" i="1"/>
  <c r="AJ4431" i="1"/>
  <c r="AI4431" i="1"/>
  <c r="AJ4435" i="1"/>
  <c r="AI4435" i="1"/>
  <c r="AJ4439" i="1"/>
  <c r="AI4439" i="1"/>
  <c r="AJ4443" i="1"/>
  <c r="AI4443" i="1"/>
  <c r="AJ4447" i="1"/>
  <c r="AI4447" i="1"/>
  <c r="AJ4453" i="1"/>
  <c r="AI4453" i="1"/>
  <c r="AJ4460" i="1"/>
  <c r="AI4460" i="1"/>
  <c r="AJ4467" i="1"/>
  <c r="AI4467" i="1"/>
  <c r="AJ4471" i="1"/>
  <c r="AI4471" i="1"/>
  <c r="AJ4475" i="1"/>
  <c r="AI4475" i="1"/>
  <c r="AJ4479" i="1"/>
  <c r="AI4479" i="1"/>
  <c r="AJ4483" i="1"/>
  <c r="AI4483" i="1"/>
  <c r="AJ4487" i="1"/>
  <c r="AI4487" i="1"/>
  <c r="AJ4489" i="1"/>
  <c r="AI4489" i="1"/>
  <c r="AJ4493" i="1"/>
  <c r="AI4493" i="1"/>
  <c r="AJ4497" i="1"/>
  <c r="AI4497" i="1"/>
  <c r="AJ4503" i="1"/>
  <c r="AI4503" i="1"/>
  <c r="AJ4507" i="1"/>
  <c r="AI4507" i="1"/>
  <c r="AJ4511" i="1"/>
  <c r="AI4511" i="1"/>
  <c r="AJ4515" i="1"/>
  <c r="AI4515" i="1"/>
  <c r="AJ4516" i="1"/>
  <c r="AI4516" i="1"/>
  <c r="AJ4520" i="1"/>
  <c r="AI4520" i="1"/>
  <c r="AJ4524" i="1"/>
  <c r="AI4524" i="1"/>
  <c r="AJ4528" i="1"/>
  <c r="AI4528" i="1"/>
  <c r="AJ4532" i="1"/>
  <c r="AI4532" i="1"/>
  <c r="AJ4536" i="1"/>
  <c r="AI4536" i="1"/>
  <c r="AJ4540" i="1"/>
  <c r="AI4540" i="1"/>
  <c r="AJ4544" i="1"/>
  <c r="AI4544" i="1"/>
  <c r="AJ4548" i="1"/>
  <c r="AI4548" i="1"/>
  <c r="AJ4552" i="1"/>
  <c r="AI4552" i="1"/>
  <c r="AJ4556" i="1"/>
  <c r="AI4556" i="1"/>
  <c r="AJ4559" i="1"/>
  <c r="AI4559" i="1"/>
  <c r="AJ4563" i="1"/>
  <c r="AI4563" i="1"/>
  <c r="AJ4567" i="1"/>
  <c r="AI4567" i="1"/>
  <c r="AJ4571" i="1"/>
  <c r="AI4571" i="1"/>
  <c r="AJ4575" i="1"/>
  <c r="AI4575" i="1"/>
  <c r="AJ4579" i="1"/>
  <c r="AI4579" i="1"/>
  <c r="AJ4583" i="1"/>
  <c r="AI4583" i="1"/>
  <c r="AJ4587" i="1"/>
  <c r="AI4587" i="1"/>
  <c r="AJ4591" i="1"/>
  <c r="AI4591" i="1"/>
  <c r="AI2" i="1"/>
  <c r="AI10" i="1"/>
  <c r="AI18" i="1"/>
  <c r="AI26" i="1"/>
  <c r="AI34" i="1"/>
  <c r="AI47" i="1"/>
  <c r="AI55" i="1"/>
  <c r="AI68" i="1"/>
  <c r="AI76" i="1"/>
  <c r="AI83" i="1"/>
  <c r="AI91" i="1"/>
  <c r="AI99" i="1"/>
  <c r="AI105" i="1"/>
  <c r="AI113" i="1"/>
  <c r="AI121" i="1"/>
  <c r="AI129" i="1"/>
  <c r="AI137" i="1"/>
  <c r="AI145" i="1"/>
  <c r="AI153" i="1"/>
  <c r="AI161" i="1"/>
  <c r="AI169" i="1"/>
  <c r="AI177" i="1"/>
  <c r="AI185" i="1"/>
  <c r="AI193" i="1"/>
  <c r="AI201" i="1"/>
  <c r="AI212" i="1"/>
  <c r="AI220" i="1"/>
  <c r="AI228" i="1"/>
  <c r="AI236" i="1"/>
  <c r="AI244" i="1"/>
  <c r="AI252" i="1"/>
  <c r="AI259" i="1"/>
  <c r="AI267" i="1"/>
  <c r="AI275" i="1"/>
  <c r="AI282" i="1"/>
  <c r="AI293" i="1"/>
  <c r="AI301" i="1"/>
  <c r="AI309" i="1"/>
  <c r="AI317" i="1"/>
  <c r="AI325" i="1"/>
  <c r="AI331" i="1"/>
  <c r="AI350" i="1"/>
  <c r="AI358" i="1"/>
  <c r="AI366" i="1"/>
  <c r="AI374" i="1"/>
  <c r="AI382" i="1"/>
  <c r="AI390" i="1"/>
  <c r="AI406" i="1"/>
  <c r="AI422" i="1"/>
  <c r="AI438" i="1"/>
  <c r="AI454" i="1"/>
  <c r="AI478" i="1"/>
  <c r="AI507" i="1"/>
  <c r="AI539" i="1"/>
  <c r="AI571" i="1"/>
  <c r="AI603" i="1"/>
  <c r="AI634" i="1"/>
  <c r="AI664" i="1"/>
  <c r="AI695" i="1"/>
  <c r="AI727" i="1"/>
  <c r="AI759" i="1"/>
  <c r="AI791" i="1"/>
  <c r="AI822" i="1"/>
  <c r="AI854" i="1"/>
  <c r="AI885" i="1"/>
  <c r="AI916" i="1"/>
  <c r="AI948" i="1"/>
  <c r="AI980" i="1"/>
  <c r="AI1011" i="1"/>
  <c r="AI1041" i="1"/>
  <c r="AI1073" i="1"/>
  <c r="AI1102" i="1"/>
  <c r="AI1133" i="1"/>
  <c r="AI1164" i="1"/>
  <c r="AI1193" i="1"/>
  <c r="AI1225" i="1"/>
  <c r="AI1257" i="1"/>
  <c r="AI1289" i="1"/>
  <c r="AI1321" i="1"/>
  <c r="AI1352" i="1"/>
  <c r="AI1384" i="1"/>
  <c r="AI1416" i="1"/>
  <c r="AI1448" i="1"/>
  <c r="AI1480" i="1"/>
  <c r="AI1509" i="1"/>
  <c r="AI1541" i="1"/>
  <c r="AI1573" i="1"/>
  <c r="AI1605" i="1"/>
  <c r="AI1634" i="1"/>
  <c r="AI1663" i="1"/>
  <c r="AI1694" i="1"/>
  <c r="AI1726" i="1"/>
  <c r="AI1758" i="1"/>
  <c r="AI1788" i="1"/>
  <c r="AI1816" i="1"/>
  <c r="AI1847" i="1"/>
  <c r="AI1879" i="1"/>
  <c r="AI1908" i="1"/>
  <c r="AI1938" i="1"/>
  <c r="AI1966" i="1"/>
  <c r="AI1997" i="1"/>
  <c r="AI2029" i="1"/>
  <c r="AI2061" i="1"/>
  <c r="AI2090" i="1"/>
  <c r="AI2122" i="1"/>
  <c r="AI2154" i="1"/>
  <c r="AI2182" i="1"/>
  <c r="AI2242" i="1"/>
  <c r="AI2270" i="1"/>
  <c r="AI2302" i="1"/>
  <c r="AI2332" i="1"/>
  <c r="AI2368" i="1"/>
  <c r="AI2410" i="1"/>
  <c r="AI2449" i="1"/>
  <c r="AI2493" i="1"/>
  <c r="AI2532" i="1"/>
  <c r="AI2573" i="1"/>
  <c r="AI2617" i="1"/>
  <c r="AI2657" i="1"/>
  <c r="AI2699" i="1"/>
  <c r="AI2741" i="1"/>
  <c r="AI2780" i="1"/>
  <c r="AI2822" i="1"/>
  <c r="AI2866" i="1"/>
  <c r="AI2908" i="1"/>
  <c r="AI2945" i="1"/>
  <c r="AI2987" i="1"/>
  <c r="AI3028" i="1"/>
  <c r="AI3100" i="1"/>
  <c r="AI3233" i="1"/>
  <c r="AI3524" i="1"/>
  <c r="AI3864" i="1"/>
  <c r="AI4445" i="1"/>
  <c r="AJ434" i="1"/>
  <c r="AI434" i="1"/>
  <c r="AJ466" i="1"/>
  <c r="AI466" i="1"/>
  <c r="AJ474" i="1"/>
  <c r="AI474" i="1"/>
  <c r="AJ519" i="1"/>
  <c r="AI519" i="1"/>
  <c r="AJ551" i="1"/>
  <c r="AI551" i="1"/>
  <c r="AJ668" i="1"/>
  <c r="AI668" i="1"/>
  <c r="AJ676" i="1"/>
  <c r="AI676" i="1"/>
  <c r="AJ683" i="1"/>
  <c r="AI683" i="1"/>
  <c r="AJ715" i="1"/>
  <c r="AI715" i="1"/>
  <c r="AJ723" i="1"/>
  <c r="AI723" i="1"/>
  <c r="AJ755" i="1"/>
  <c r="AI755" i="1"/>
  <c r="AJ763" i="1"/>
  <c r="AI763" i="1"/>
  <c r="AJ771" i="1"/>
  <c r="AI771" i="1"/>
  <c r="AJ803" i="1"/>
  <c r="AI803" i="1"/>
  <c r="AJ834" i="1"/>
  <c r="AI834" i="1"/>
  <c r="AJ866" i="1"/>
  <c r="AI866" i="1"/>
  <c r="AJ874" i="1"/>
  <c r="AI874" i="1"/>
  <c r="AJ905" i="1"/>
  <c r="AI905" i="1"/>
  <c r="AJ944" i="1"/>
  <c r="AI944" i="1"/>
  <c r="AJ952" i="1"/>
  <c r="AI952" i="1"/>
  <c r="AJ968" i="1"/>
  <c r="AI968" i="1"/>
  <c r="AJ1045" i="1"/>
  <c r="AI1045" i="1"/>
  <c r="AJ1077" i="1"/>
  <c r="AI1077" i="1"/>
  <c r="AJ1085" i="1"/>
  <c r="AI1085" i="1"/>
  <c r="AJ1114" i="1"/>
  <c r="AI1114" i="1"/>
  <c r="AJ1144" i="1"/>
  <c r="AI1144" i="1"/>
  <c r="AJ1152" i="1"/>
  <c r="AI1152" i="1"/>
  <c r="AJ1160" i="1"/>
  <c r="AI1160" i="1"/>
  <c r="AJ1213" i="1"/>
  <c r="AI1213" i="1"/>
  <c r="AJ1245" i="1"/>
  <c r="AI1245" i="1"/>
  <c r="AJ1364" i="1"/>
  <c r="AI1364" i="1"/>
  <c r="AJ1372" i="1"/>
  <c r="AI1372" i="1"/>
  <c r="AJ1420" i="1"/>
  <c r="AI1420" i="1"/>
  <c r="AJ1428" i="1"/>
  <c r="AI1428" i="1"/>
  <c r="AJ1484" i="1"/>
  <c r="AI1484" i="1"/>
  <c r="AJ1492" i="1"/>
  <c r="AI1492" i="1"/>
  <c r="AJ1500" i="1"/>
  <c r="AI1500" i="1"/>
  <c r="AJ1513" i="1"/>
  <c r="AI1513" i="1"/>
  <c r="AJ1545" i="1"/>
  <c r="AI1545" i="1"/>
  <c r="AJ1553" i="1"/>
  <c r="AI1553" i="1"/>
  <c r="AJ1561" i="1"/>
  <c r="AI1561" i="1"/>
  <c r="AJ1615" i="1"/>
  <c r="AI1615" i="1"/>
  <c r="AJ1643" i="1"/>
  <c r="AI1643" i="1"/>
  <c r="AJ1722" i="1"/>
  <c r="AI1722" i="1"/>
  <c r="AJ1754" i="1"/>
  <c r="AI1754" i="1"/>
  <c r="AJ1762" i="1"/>
  <c r="AI1762" i="1"/>
  <c r="AJ1792" i="1"/>
  <c r="AI1792" i="1"/>
  <c r="AJ1799" i="1"/>
  <c r="AI1799" i="1"/>
  <c r="AJ1805" i="1"/>
  <c r="AI1805" i="1"/>
  <c r="AJ1835" i="1"/>
  <c r="AI1835" i="1"/>
  <c r="AJ1843" i="1"/>
  <c r="AI1843" i="1"/>
  <c r="AJ2001" i="1"/>
  <c r="AI2001" i="1"/>
  <c r="AJ2009" i="1"/>
  <c r="AI2009" i="1"/>
  <c r="AJ2102" i="1"/>
  <c r="AI2102" i="1"/>
  <c r="AJ2110" i="1"/>
  <c r="AI2110" i="1"/>
  <c r="AJ2142" i="1"/>
  <c r="AI2142" i="1"/>
  <c r="AJ2150" i="1"/>
  <c r="AI2150" i="1"/>
  <c r="AJ2158" i="1"/>
  <c r="AI2158" i="1"/>
  <c r="AJ2222" i="1"/>
  <c r="AI2222" i="1"/>
  <c r="AJ2230" i="1"/>
  <c r="AI2230" i="1"/>
  <c r="AJ2269" i="1"/>
  <c r="AI2269" i="1"/>
  <c r="AJ2274" i="1"/>
  <c r="AI2274" i="1"/>
  <c r="AJ2282" i="1"/>
  <c r="AI2282" i="1"/>
  <c r="AJ2336" i="1"/>
  <c r="AI2336" i="1"/>
  <c r="AJ2343" i="1"/>
  <c r="AI2343" i="1"/>
  <c r="AJ2350" i="1"/>
  <c r="AI2350" i="1"/>
  <c r="AJ2358" i="1"/>
  <c r="AI2358" i="1"/>
  <c r="AJ2366" i="1"/>
  <c r="AI2366" i="1"/>
  <c r="AJ2374" i="1"/>
  <c r="AI2374" i="1"/>
  <c r="AJ2386" i="1"/>
  <c r="AI2386" i="1"/>
  <c r="AJ2394" i="1"/>
  <c r="AI2394" i="1"/>
  <c r="AJ2402" i="1"/>
  <c r="AI2402" i="1"/>
  <c r="AJ2414" i="1"/>
  <c r="AI2414" i="1"/>
  <c r="AJ2425" i="1"/>
  <c r="AI2425" i="1"/>
  <c r="AJ2435" i="1"/>
  <c r="AI2435" i="1"/>
  <c r="AJ2479" i="1"/>
  <c r="AI2479" i="1"/>
  <c r="AJ2491" i="1"/>
  <c r="AI2491" i="1"/>
  <c r="AJ2506" i="1"/>
  <c r="AI2506" i="1"/>
  <c r="AJ2518" i="1"/>
  <c r="AI2518" i="1"/>
  <c r="AJ2530" i="1"/>
  <c r="AI2530" i="1"/>
  <c r="AJ2575" i="1"/>
  <c r="AI2575" i="1"/>
  <c r="AJ2587" i="1"/>
  <c r="AI2587" i="1"/>
  <c r="AJ2603" i="1"/>
  <c r="AI2603" i="1"/>
  <c r="AJ2623" i="1"/>
  <c r="AI2623" i="1"/>
  <c r="AJ2669" i="1"/>
  <c r="AI2669" i="1"/>
  <c r="AJ2681" i="1"/>
  <c r="AI2681" i="1"/>
  <c r="AJ2697" i="1"/>
  <c r="AI2697" i="1"/>
  <c r="AJ2709" i="1"/>
  <c r="AI2709" i="1"/>
  <c r="AJ2725" i="1"/>
  <c r="AI2725" i="1"/>
  <c r="AJ2735" i="1"/>
  <c r="AI2735" i="1"/>
  <c r="AJ2743" i="1"/>
  <c r="AI2743" i="1"/>
  <c r="AJ2759" i="1"/>
  <c r="AI2759" i="1"/>
  <c r="AJ2771" i="1"/>
  <c r="AI2771" i="1"/>
  <c r="AJ2784" i="1"/>
  <c r="AI2784" i="1"/>
  <c r="AJ2796" i="1"/>
  <c r="AI2796" i="1"/>
  <c r="AJ2804" i="1"/>
  <c r="AI2804" i="1"/>
  <c r="AJ2820" i="1"/>
  <c r="AI2820" i="1"/>
  <c r="AJ2836" i="1"/>
  <c r="AI2836" i="1"/>
  <c r="AJ2852" i="1"/>
  <c r="AI2852" i="1"/>
  <c r="AJ2868" i="1"/>
  <c r="AI2868" i="1"/>
  <c r="AJ2880" i="1"/>
  <c r="AI2880" i="1"/>
  <c r="AJ2892" i="1"/>
  <c r="AI2892" i="1"/>
  <c r="AJ2904" i="1"/>
  <c r="AI2904" i="1"/>
  <c r="AJ2916" i="1"/>
  <c r="AI2916" i="1"/>
  <c r="AJ2923" i="1"/>
  <c r="AI2923" i="1"/>
  <c r="AJ2943" i="1"/>
  <c r="AI2943" i="1"/>
  <c r="AJ3008" i="1"/>
  <c r="AI3008" i="1"/>
  <c r="AJ3024" i="1"/>
  <c r="AI3024" i="1"/>
  <c r="AJ3040" i="1"/>
  <c r="AI3040" i="1"/>
  <c r="AJ3084" i="1"/>
  <c r="AI3084" i="1"/>
  <c r="AJ3096" i="1"/>
  <c r="AI3096" i="1"/>
  <c r="AJ3116" i="1"/>
  <c r="AI3116" i="1"/>
  <c r="AJ3155" i="1"/>
  <c r="AI3155" i="1"/>
  <c r="AJ3169" i="1"/>
  <c r="AI3169" i="1"/>
  <c r="AJ3209" i="1"/>
  <c r="AI3209" i="1"/>
  <c r="AJ3221" i="1"/>
  <c r="AI3221" i="1"/>
  <c r="AJ3237" i="1"/>
  <c r="AI3237" i="1"/>
  <c r="AJ3245" i="1"/>
  <c r="AI3245" i="1"/>
  <c r="AJ3261" i="1"/>
  <c r="AI3261" i="1"/>
  <c r="AJ3277" i="1"/>
  <c r="AI3277" i="1"/>
  <c r="AJ3293" i="1"/>
  <c r="AI3293" i="1"/>
  <c r="AJ3309" i="1"/>
  <c r="AI3309" i="1"/>
  <c r="AJ3320" i="1"/>
  <c r="AI3320" i="1"/>
  <c r="AJ3336" i="1"/>
  <c r="AI3336" i="1"/>
  <c r="AJ3348" i="1"/>
  <c r="AI3348" i="1"/>
  <c r="AJ3364" i="1"/>
  <c r="AI3364" i="1"/>
  <c r="AJ3380" i="1"/>
  <c r="AI3380" i="1"/>
  <c r="AJ3396" i="1"/>
  <c r="AI3396" i="1"/>
  <c r="AJ3412" i="1"/>
  <c r="AI3412" i="1"/>
  <c r="AJ3456" i="1"/>
  <c r="AI3456" i="1"/>
  <c r="AJ3472" i="1"/>
  <c r="AI3472" i="1"/>
  <c r="AJ3488" i="1"/>
  <c r="AI3488" i="1"/>
  <c r="AJ3496" i="1"/>
  <c r="AI3496" i="1"/>
  <c r="AJ3512" i="1"/>
  <c r="AI3512" i="1"/>
  <c r="AJ3528" i="1"/>
  <c r="AI3528" i="1"/>
  <c r="AJ3544" i="1"/>
  <c r="AI3544" i="1"/>
  <c r="AJ3568" i="1"/>
  <c r="AI3568" i="1"/>
  <c r="AJ3584" i="1"/>
  <c r="AI3584" i="1"/>
  <c r="AJ3596" i="1"/>
  <c r="AI3596" i="1"/>
  <c r="AJ3636" i="1"/>
  <c r="AI3636" i="1"/>
  <c r="AJ3652" i="1"/>
  <c r="AI3652" i="1"/>
  <c r="AJ3664" i="1"/>
  <c r="AI3664" i="1"/>
  <c r="AJ3672" i="1"/>
  <c r="AI3672" i="1"/>
  <c r="AJ3712" i="1"/>
  <c r="AI3712" i="1"/>
  <c r="AJ3728" i="1"/>
  <c r="AI3728" i="1"/>
  <c r="AJ3744" i="1"/>
  <c r="AI3744" i="1"/>
  <c r="AJ3760" i="1"/>
  <c r="AI3760" i="1"/>
  <c r="AJ3772" i="1"/>
  <c r="AI3772" i="1"/>
  <c r="AJ3788" i="1"/>
  <c r="AI3788" i="1"/>
  <c r="AJ3800" i="1"/>
  <c r="AI3800" i="1"/>
  <c r="AJ3816" i="1"/>
  <c r="AI3816" i="1"/>
  <c r="AJ3840" i="1"/>
  <c r="AI3840" i="1"/>
  <c r="AJ3852" i="1"/>
  <c r="AI3852" i="1"/>
  <c r="AJ3868" i="1"/>
  <c r="AI3868" i="1"/>
  <c r="AJ3884" i="1"/>
  <c r="AI3884" i="1"/>
  <c r="AJ3896" i="1"/>
  <c r="AI3896" i="1"/>
  <c r="AJ3912" i="1"/>
  <c r="AI3912" i="1"/>
  <c r="AJ3932" i="1"/>
  <c r="AI3932" i="1"/>
  <c r="AJ3948" i="1"/>
  <c r="AI3948" i="1"/>
  <c r="AJ3964" i="1"/>
  <c r="AI3964" i="1"/>
  <c r="AJ3980" i="1"/>
  <c r="AI3980" i="1"/>
  <c r="AJ3996" i="1"/>
  <c r="AI3996" i="1"/>
  <c r="AJ4012" i="1"/>
  <c r="AI4012" i="1"/>
  <c r="AJ4028" i="1"/>
  <c r="AI4028" i="1"/>
  <c r="AJ4044" i="1"/>
  <c r="AI4044" i="1"/>
  <c r="AJ4056" i="1"/>
  <c r="AI4056" i="1"/>
  <c r="AJ4080" i="1"/>
  <c r="AI4080" i="1"/>
  <c r="AJ4100" i="1"/>
  <c r="AI4100" i="1"/>
  <c r="AJ4112" i="1"/>
  <c r="AI4112" i="1"/>
  <c r="AJ4127" i="1"/>
  <c r="AI4127" i="1"/>
  <c r="AJ4139" i="1"/>
  <c r="AI4139" i="1"/>
  <c r="AJ4151" i="1"/>
  <c r="AI4151" i="1"/>
  <c r="AJ4171" i="1"/>
  <c r="AI4171" i="1"/>
  <c r="AJ4187" i="1"/>
  <c r="AI4187" i="1"/>
  <c r="AJ4203" i="1"/>
  <c r="AI4203" i="1"/>
  <c r="AJ4219" i="1"/>
  <c r="AI4219" i="1"/>
  <c r="AJ4235" i="1"/>
  <c r="AI4235" i="1"/>
  <c r="AJ4251" i="1"/>
  <c r="AI4251" i="1"/>
  <c r="AJ4263" i="1"/>
  <c r="AI4263" i="1"/>
  <c r="AJ4275" i="1"/>
  <c r="AI4275" i="1"/>
  <c r="AJ4291" i="1"/>
  <c r="AI4291" i="1"/>
  <c r="AJ4307" i="1"/>
  <c r="AI4307" i="1"/>
  <c r="AJ4323" i="1"/>
  <c r="AI4323" i="1"/>
  <c r="AJ4339" i="1"/>
  <c r="AI4339" i="1"/>
  <c r="AJ4355" i="1"/>
  <c r="AI4355" i="1"/>
  <c r="AJ4364" i="1"/>
  <c r="AI4364" i="1"/>
  <c r="AJ4380" i="1"/>
  <c r="AI4380" i="1"/>
  <c r="AJ4400" i="1"/>
  <c r="AI4400" i="1"/>
  <c r="AJ4410" i="1"/>
  <c r="AI4410" i="1"/>
  <c r="AJ4425" i="1"/>
  <c r="AI4425" i="1"/>
  <c r="AJ4437" i="1"/>
  <c r="AI4437" i="1"/>
  <c r="AJ4458" i="1"/>
  <c r="AI4458" i="1"/>
  <c r="AJ4469" i="1"/>
  <c r="AI4469" i="1"/>
  <c r="AJ4485" i="1"/>
  <c r="AI4485" i="1"/>
  <c r="AJ4501" i="1"/>
  <c r="AI4501" i="1"/>
  <c r="AJ4530" i="1"/>
  <c r="AI4530" i="1"/>
  <c r="AJ4546" i="1"/>
  <c r="AI4546" i="1"/>
  <c r="AJ4558" i="1"/>
  <c r="AI4558" i="1"/>
  <c r="AJ4573" i="1"/>
  <c r="AI4573" i="1"/>
  <c r="AJ4581" i="1"/>
  <c r="AI4581" i="1"/>
  <c r="AI6" i="1"/>
  <c r="AI43" i="1"/>
  <c r="AI72" i="1"/>
  <c r="AI95" i="1"/>
  <c r="AI125" i="1"/>
  <c r="AI165" i="1"/>
  <c r="AI189" i="1"/>
  <c r="AI216" i="1"/>
  <c r="AI263" i="1"/>
  <c r="AI340" i="1"/>
  <c r="AI901" i="1"/>
  <c r="AJ396" i="1"/>
  <c r="AI396" i="1"/>
  <c r="AJ420" i="1"/>
  <c r="AI420" i="1"/>
  <c r="AJ428" i="1"/>
  <c r="AI428" i="1"/>
  <c r="AJ436" i="1"/>
  <c r="AI436" i="1"/>
  <c r="AJ444" i="1"/>
  <c r="AI444" i="1"/>
  <c r="AJ452" i="1"/>
  <c r="AI452" i="1"/>
  <c r="AJ460" i="1"/>
  <c r="AI460" i="1"/>
  <c r="AJ468" i="1"/>
  <c r="AI468" i="1"/>
  <c r="AJ476" i="1"/>
  <c r="AI476" i="1"/>
  <c r="AJ483" i="1"/>
  <c r="AI483" i="1"/>
  <c r="AJ495" i="1"/>
  <c r="AI495" i="1"/>
  <c r="AJ509" i="1"/>
  <c r="AI509" i="1"/>
  <c r="AJ517" i="1"/>
  <c r="AI517" i="1"/>
  <c r="AJ525" i="1"/>
  <c r="AI525" i="1"/>
  <c r="AJ533" i="1"/>
  <c r="AI533" i="1"/>
  <c r="AJ541" i="1"/>
  <c r="AI541" i="1"/>
  <c r="AJ549" i="1"/>
  <c r="AI549" i="1"/>
  <c r="AJ557" i="1"/>
  <c r="AI557" i="1"/>
  <c r="AJ565" i="1"/>
  <c r="AI565" i="1"/>
  <c r="AJ577" i="1"/>
  <c r="AI577" i="1"/>
  <c r="AJ651" i="1"/>
  <c r="AI651" i="1"/>
  <c r="AI163" i="1"/>
  <c r="AI171" i="1"/>
  <c r="AI179" i="1"/>
  <c r="AI187" i="1"/>
  <c r="AI195" i="1"/>
  <c r="AI203" i="1"/>
  <c r="AI206" i="1"/>
  <c r="AI214" i="1"/>
  <c r="AI222" i="1"/>
  <c r="AI230" i="1"/>
  <c r="AI238" i="1"/>
  <c r="AI246" i="1"/>
  <c r="AI253" i="1"/>
  <c r="AI261" i="1"/>
  <c r="AI269" i="1"/>
  <c r="AI284" i="1"/>
  <c r="AI295" i="1"/>
  <c r="AI303" i="1"/>
  <c r="AI311" i="1"/>
  <c r="AI319" i="1"/>
  <c r="AI327" i="1"/>
  <c r="AI333" i="1"/>
  <c r="AI338" i="1"/>
  <c r="AI344" i="1"/>
  <c r="AI352" i="1"/>
  <c r="AI360" i="1"/>
  <c r="AI368" i="1"/>
  <c r="AI376" i="1"/>
  <c r="AI384" i="1"/>
  <c r="AI392" i="1"/>
  <c r="AI408" i="1"/>
  <c r="AI424" i="1"/>
  <c r="AI440" i="1"/>
  <c r="AI456" i="1"/>
  <c r="AI485" i="1"/>
  <c r="AI515" i="1"/>
  <c r="AI547" i="1"/>
  <c r="AI579" i="1"/>
  <c r="AI610" i="1"/>
  <c r="AI641" i="1"/>
  <c r="AI672" i="1"/>
  <c r="AI703" i="1"/>
  <c r="AI735" i="1"/>
  <c r="AI767" i="1"/>
  <c r="AI799" i="1"/>
  <c r="AI830" i="1"/>
  <c r="AI862" i="1"/>
  <c r="AI893" i="1"/>
  <c r="AI924" i="1"/>
  <c r="AI956" i="1"/>
  <c r="AI988" i="1"/>
  <c r="AI1049" i="1"/>
  <c r="AI1081" i="1"/>
  <c r="AI1110" i="1"/>
  <c r="AI1140" i="1"/>
  <c r="AI1172" i="1"/>
  <c r="AI1201" i="1"/>
  <c r="AI1233" i="1"/>
  <c r="AI1265" i="1"/>
  <c r="AI1297" i="1"/>
  <c r="AI1329" i="1"/>
  <c r="AI1360" i="1"/>
  <c r="AI1392" i="1"/>
  <c r="AI1424" i="1"/>
  <c r="AI1456" i="1"/>
  <c r="AI1488" i="1"/>
  <c r="AI1517" i="1"/>
  <c r="AI1549" i="1"/>
  <c r="AI1581" i="1"/>
  <c r="AI1611" i="1"/>
  <c r="AI1639" i="1"/>
  <c r="AI1671" i="1"/>
  <c r="AI1702" i="1"/>
  <c r="AI1734" i="1"/>
  <c r="AI1766" i="1"/>
  <c r="AI1796" i="1"/>
  <c r="AI1823" i="1"/>
  <c r="AI1855" i="1"/>
  <c r="AI1887" i="1"/>
  <c r="AI1916" i="1"/>
  <c r="AI1945" i="1"/>
  <c r="AI1974" i="1"/>
  <c r="AI2005" i="1"/>
  <c r="AI2037" i="1"/>
  <c r="AI2069" i="1"/>
  <c r="AI2098" i="1"/>
  <c r="AI2130" i="1"/>
  <c r="AI2162" i="1"/>
  <c r="AI2189" i="1"/>
  <c r="AI2218" i="1"/>
  <c r="AI2250" i="1"/>
  <c r="AI2278" i="1"/>
  <c r="AI2310" i="1"/>
  <c r="AI2341" i="1"/>
  <c r="AI2378" i="1"/>
  <c r="AI2419" i="1"/>
  <c r="AI2461" i="1"/>
  <c r="AI2502" i="1"/>
  <c r="AI2542" i="1"/>
  <c r="AI2585" i="1"/>
  <c r="AI2627" i="1"/>
  <c r="AI2667" i="1"/>
  <c r="AI2711" i="1"/>
  <c r="AI2751" i="1"/>
  <c r="AI2790" i="1"/>
  <c r="AI2834" i="1"/>
  <c r="AI2876" i="1"/>
  <c r="AI2918" i="1"/>
  <c r="AI2957" i="1"/>
  <c r="AI2996" i="1"/>
  <c r="AI3038" i="1"/>
  <c r="AI3131" i="1"/>
  <c r="AI3275" i="1"/>
  <c r="AI3608" i="1"/>
  <c r="AI3952" i="1"/>
  <c r="AI4589" i="1"/>
  <c r="AJ3284" i="1"/>
  <c r="AI3284" i="1"/>
  <c r="AJ3288" i="1"/>
  <c r="AI3288" i="1"/>
  <c r="AJ3292" i="1"/>
  <c r="AI3292" i="1"/>
  <c r="AJ3296" i="1"/>
  <c r="AI3296" i="1"/>
  <c r="AJ3300" i="1"/>
  <c r="AI3300" i="1"/>
  <c r="AJ3304" i="1"/>
  <c r="AI3304" i="1"/>
  <c r="AJ3308" i="1"/>
  <c r="AI3308" i="1"/>
  <c r="AI3312" i="1"/>
  <c r="AJ3312" i="1"/>
  <c r="AJ3316" i="1"/>
  <c r="AI3316" i="1"/>
  <c r="AJ3319" i="1"/>
  <c r="AI3319" i="1"/>
  <c r="AJ3323" i="1"/>
  <c r="AI3323" i="1"/>
  <c r="AJ3327" i="1"/>
  <c r="AI3327" i="1"/>
  <c r="AJ3331" i="1"/>
  <c r="AI3331" i="1"/>
  <c r="AJ3335" i="1"/>
  <c r="AI3335" i="1"/>
  <c r="AJ3339" i="1"/>
  <c r="AI3339" i="1"/>
  <c r="AJ3347" i="1"/>
  <c r="AI3347" i="1"/>
  <c r="AJ3351" i="1"/>
  <c r="AI3351" i="1"/>
  <c r="AJ3355" i="1"/>
  <c r="AI3355" i="1"/>
  <c r="AJ3359" i="1"/>
  <c r="AI3359" i="1"/>
  <c r="AJ3363" i="1"/>
  <c r="AI3363" i="1"/>
  <c r="AJ3367" i="1"/>
  <c r="AI3367" i="1"/>
  <c r="AJ3371" i="1"/>
  <c r="AI3371" i="1"/>
  <c r="AJ3375" i="1"/>
  <c r="AI3375" i="1"/>
  <c r="AJ3379" i="1"/>
  <c r="AI3379" i="1"/>
  <c r="AJ3383" i="1"/>
  <c r="AI3383" i="1"/>
  <c r="AJ3387" i="1"/>
  <c r="AI3387" i="1"/>
  <c r="AJ3391" i="1"/>
  <c r="AI3391" i="1"/>
  <c r="AJ3395" i="1"/>
  <c r="AI3395" i="1"/>
  <c r="AJ3399" i="1"/>
  <c r="AI3399" i="1"/>
  <c r="AJ3403" i="1"/>
  <c r="AI3403" i="1"/>
  <c r="AJ3411" i="1"/>
  <c r="AI3411" i="1"/>
  <c r="AJ3415" i="1"/>
  <c r="AI3415" i="1"/>
  <c r="AJ3419" i="1"/>
  <c r="AI3419" i="1"/>
  <c r="AJ3423" i="1"/>
  <c r="AI3423" i="1"/>
  <c r="AJ3427" i="1"/>
  <c r="AI3427" i="1"/>
  <c r="AJ3431" i="1"/>
  <c r="AI3431" i="1"/>
  <c r="AJ3435" i="1"/>
  <c r="AI3435" i="1"/>
  <c r="AI3439" i="1"/>
  <c r="AJ3439" i="1"/>
  <c r="AJ3443" i="1"/>
  <c r="AI3443" i="1"/>
  <c r="AJ3447" i="1"/>
  <c r="AI3447" i="1"/>
  <c r="AJ3451" i="1"/>
  <c r="AI3451" i="1"/>
  <c r="AJ3455" i="1"/>
  <c r="AI3455" i="1"/>
  <c r="AJ3459" i="1"/>
  <c r="AI3459" i="1"/>
  <c r="AJ3463" i="1"/>
  <c r="AI3463" i="1"/>
  <c r="AJ3467" i="1"/>
  <c r="AI3467" i="1"/>
  <c r="AJ3475" i="1"/>
  <c r="AI3475" i="1"/>
  <c r="AJ3479" i="1"/>
  <c r="AI3479" i="1"/>
  <c r="AJ3483" i="1"/>
  <c r="AI3483" i="1"/>
  <c r="AJ3487" i="1"/>
  <c r="AI3487" i="1"/>
  <c r="AJ3491" i="1"/>
  <c r="AI3491" i="1"/>
  <c r="AJ3495" i="1"/>
  <c r="AI3495" i="1"/>
  <c r="AJ3499" i="1"/>
  <c r="AI3499" i="1"/>
  <c r="AJ3503" i="1"/>
  <c r="AI3503" i="1"/>
  <c r="AJ3507" i="1"/>
  <c r="AI3507" i="1"/>
  <c r="AJ3511" i="1"/>
  <c r="AI3511" i="1"/>
  <c r="AJ3515" i="1"/>
  <c r="AI3515" i="1"/>
  <c r="AJ3519" i="1"/>
  <c r="AI3519" i="1"/>
  <c r="AJ3523" i="1"/>
  <c r="AI3523" i="1"/>
  <c r="AJ3527" i="1"/>
  <c r="AI3527" i="1"/>
  <c r="AJ3531" i="1"/>
  <c r="AI3531" i="1"/>
  <c r="AJ3539" i="1"/>
  <c r="AI3539" i="1"/>
  <c r="AJ3543" i="1"/>
  <c r="AI3543" i="1"/>
  <c r="AJ3547" i="1"/>
  <c r="AI3547" i="1"/>
  <c r="AJ3551" i="1"/>
  <c r="AI3551" i="1"/>
  <c r="AJ3555" i="1"/>
  <c r="AI3555" i="1"/>
  <c r="AJ3559" i="1"/>
  <c r="AI3559" i="1"/>
  <c r="AJ3563" i="1"/>
  <c r="AI3563" i="1"/>
  <c r="AI3567" i="1"/>
  <c r="AJ3567" i="1"/>
  <c r="AJ3571" i="1"/>
  <c r="AI3571" i="1"/>
  <c r="AJ3575" i="1"/>
  <c r="AI3575" i="1"/>
  <c r="AJ3579" i="1"/>
  <c r="AI3579" i="1"/>
  <c r="AJ3583" i="1"/>
  <c r="AI3583" i="1"/>
  <c r="AJ3587" i="1"/>
  <c r="AI3587" i="1"/>
  <c r="AJ3591" i="1"/>
  <c r="AI3591" i="1"/>
  <c r="AJ3595" i="1"/>
  <c r="AI3595" i="1"/>
  <c r="AJ3603" i="1"/>
  <c r="AI3603" i="1"/>
  <c r="AJ3607" i="1"/>
  <c r="AI3607" i="1"/>
  <c r="AJ3611" i="1"/>
  <c r="AI3611" i="1"/>
  <c r="AJ3615" i="1"/>
  <c r="AI3615" i="1"/>
  <c r="AJ3619" i="1"/>
  <c r="AI3619" i="1"/>
  <c r="AJ3623" i="1"/>
  <c r="AI3623" i="1"/>
  <c r="AJ3627" i="1"/>
  <c r="AI3627" i="1"/>
  <c r="AJ3631" i="1"/>
  <c r="AI3631" i="1"/>
  <c r="AJ3635" i="1"/>
  <c r="AI3635" i="1"/>
  <c r="AJ3639" i="1"/>
  <c r="AI3639" i="1"/>
  <c r="AJ3643" i="1"/>
  <c r="AI3643" i="1"/>
  <c r="AJ3647" i="1"/>
  <c r="AI3647" i="1"/>
  <c r="AJ3651" i="1"/>
  <c r="AI3651" i="1"/>
  <c r="AJ3655" i="1"/>
  <c r="AI3655" i="1"/>
  <c r="AJ3659" i="1"/>
  <c r="AI3659" i="1"/>
  <c r="AJ3667" i="1"/>
  <c r="AI3667" i="1"/>
  <c r="AJ3671" i="1"/>
  <c r="AI3671" i="1"/>
  <c r="AJ3675" i="1"/>
  <c r="AI3675" i="1"/>
  <c r="AJ3679" i="1"/>
  <c r="AI3679" i="1"/>
  <c r="AJ3683" i="1"/>
  <c r="AI3683" i="1"/>
  <c r="AJ3687" i="1"/>
  <c r="AI3687" i="1"/>
  <c r="AJ3691" i="1"/>
  <c r="AI3691" i="1"/>
  <c r="AI3695" i="1"/>
  <c r="AJ3695" i="1"/>
  <c r="AJ3699" i="1"/>
  <c r="AI3699" i="1"/>
  <c r="AJ3703" i="1"/>
  <c r="AI3703" i="1"/>
  <c r="AJ3707" i="1"/>
  <c r="AI3707" i="1"/>
  <c r="AJ3711" i="1"/>
  <c r="AI3711" i="1"/>
  <c r="AJ3715" i="1"/>
  <c r="AI3715" i="1"/>
  <c r="AJ3719" i="1"/>
  <c r="AI3719" i="1"/>
  <c r="AJ3723" i="1"/>
  <c r="AI3723" i="1"/>
  <c r="AJ3731" i="1"/>
  <c r="AI3731" i="1"/>
  <c r="AJ3735" i="1"/>
  <c r="AI3735" i="1"/>
  <c r="AJ3739" i="1"/>
  <c r="AI3739" i="1"/>
  <c r="AJ3743" i="1"/>
  <c r="AI3743" i="1"/>
  <c r="AJ3747" i="1"/>
  <c r="AI3747" i="1"/>
  <c r="AJ3751" i="1"/>
  <c r="AI3751" i="1"/>
  <c r="AJ3755" i="1"/>
  <c r="AI3755" i="1"/>
  <c r="AJ3759" i="1"/>
  <c r="AI3759" i="1"/>
  <c r="AJ3763" i="1"/>
  <c r="AI3763" i="1"/>
  <c r="AJ3767" i="1"/>
  <c r="AI3767" i="1"/>
  <c r="AJ3771" i="1"/>
  <c r="AI3771" i="1"/>
  <c r="AJ3775" i="1"/>
  <c r="AI3775" i="1"/>
  <c r="AJ3779" i="1"/>
  <c r="AI3779" i="1"/>
  <c r="AJ3783" i="1"/>
  <c r="AI3783" i="1"/>
  <c r="AJ3787" i="1"/>
  <c r="AI3787" i="1"/>
  <c r="AJ3795" i="1"/>
  <c r="AI3795" i="1"/>
  <c r="AJ3799" i="1"/>
  <c r="AI3799" i="1"/>
  <c r="AJ3803" i="1"/>
  <c r="AI3803" i="1"/>
  <c r="AJ3807" i="1"/>
  <c r="AI3807" i="1"/>
  <c r="AJ3811" i="1"/>
  <c r="AI3811" i="1"/>
  <c r="AJ3815" i="1"/>
  <c r="AI3815" i="1"/>
  <c r="AJ3819" i="1"/>
  <c r="AI3819" i="1"/>
  <c r="AI3823" i="1"/>
  <c r="AJ3823" i="1"/>
  <c r="AJ3827" i="1"/>
  <c r="AI3827" i="1"/>
  <c r="AJ3831" i="1"/>
  <c r="AI3831" i="1"/>
  <c r="AJ3835" i="1"/>
  <c r="AI3835" i="1"/>
  <c r="AJ3839" i="1"/>
  <c r="AI3839" i="1"/>
  <c r="AJ3843" i="1"/>
  <c r="AI3843" i="1"/>
  <c r="AJ3847" i="1"/>
  <c r="AI3847" i="1"/>
  <c r="AJ3851" i="1"/>
  <c r="AI3851" i="1"/>
  <c r="AJ3859" i="1"/>
  <c r="AI3859" i="1"/>
  <c r="AJ3863" i="1"/>
  <c r="AI3863" i="1"/>
  <c r="AJ3867" i="1"/>
  <c r="AI3867" i="1"/>
  <c r="AJ3871" i="1"/>
  <c r="AI3871" i="1"/>
  <c r="AJ3875" i="1"/>
  <c r="AI3875" i="1"/>
  <c r="AJ3879" i="1"/>
  <c r="AI3879" i="1"/>
  <c r="AJ3883" i="1"/>
  <c r="AI3883" i="1"/>
  <c r="AJ3887" i="1"/>
  <c r="AI3887" i="1"/>
  <c r="AJ3891" i="1"/>
  <c r="AI3891" i="1"/>
  <c r="AJ3895" i="1"/>
  <c r="AI3895" i="1"/>
  <c r="AJ3899" i="1"/>
  <c r="AI3899" i="1"/>
  <c r="AJ3903" i="1"/>
  <c r="AI3903" i="1"/>
  <c r="AJ3907" i="1"/>
  <c r="AI3907" i="1"/>
  <c r="AJ3911" i="1"/>
  <c r="AI3911" i="1"/>
  <c r="AJ3915" i="1"/>
  <c r="AI3915" i="1"/>
  <c r="AJ3919" i="1"/>
  <c r="AI3919" i="1"/>
  <c r="AJ3923" i="1"/>
  <c r="AI3923" i="1"/>
  <c r="AJ3927" i="1"/>
  <c r="AI3927" i="1"/>
  <c r="AJ3931" i="1"/>
  <c r="AI3931" i="1"/>
  <c r="AJ3935" i="1"/>
  <c r="AI3935" i="1"/>
  <c r="AJ3939" i="1"/>
  <c r="AI3939" i="1"/>
  <c r="AJ3943" i="1"/>
  <c r="AI3943" i="1"/>
  <c r="AJ3947" i="1"/>
  <c r="AI3947" i="1"/>
  <c r="AJ3951" i="1"/>
  <c r="AI3951" i="1"/>
  <c r="AJ3955" i="1"/>
  <c r="AI3955" i="1"/>
  <c r="AJ3959" i="1"/>
  <c r="AI3959" i="1"/>
  <c r="AJ3963" i="1"/>
  <c r="AI3963" i="1"/>
  <c r="AJ3967" i="1"/>
  <c r="AI3967" i="1"/>
  <c r="AJ3971" i="1"/>
  <c r="AI3971" i="1"/>
  <c r="AJ3975" i="1"/>
  <c r="AI3975" i="1"/>
  <c r="AJ3979" i="1"/>
  <c r="AI3979" i="1"/>
  <c r="AJ3983" i="1"/>
  <c r="AI3983" i="1"/>
  <c r="AJ3987" i="1"/>
  <c r="AI3987" i="1"/>
  <c r="AJ3991" i="1"/>
  <c r="AI3991" i="1"/>
  <c r="AJ3995" i="1"/>
  <c r="AI3995" i="1"/>
  <c r="AJ3999" i="1"/>
  <c r="AI3999" i="1"/>
  <c r="AJ4003" i="1"/>
  <c r="AI4003" i="1"/>
  <c r="AJ4007" i="1"/>
  <c r="AI4007" i="1"/>
  <c r="AJ4011" i="1"/>
  <c r="AI4011" i="1"/>
  <c r="AJ4015" i="1"/>
  <c r="AI4015" i="1"/>
  <c r="AJ4019" i="1"/>
  <c r="AI4019" i="1"/>
  <c r="AJ4023" i="1"/>
  <c r="AI4023" i="1"/>
  <c r="AJ4027" i="1"/>
  <c r="AI4027" i="1"/>
  <c r="AJ4031" i="1"/>
  <c r="AI4031" i="1"/>
  <c r="AJ4035" i="1"/>
  <c r="AI4035" i="1"/>
  <c r="AJ4039" i="1"/>
  <c r="AI4039" i="1"/>
  <c r="AJ4043" i="1"/>
  <c r="AI4043" i="1"/>
  <c r="AJ4047" i="1"/>
  <c r="AI4047" i="1"/>
  <c r="AJ4051" i="1"/>
  <c r="AI4051" i="1"/>
  <c r="AJ4055" i="1"/>
  <c r="AI4055" i="1"/>
  <c r="AJ4059" i="1"/>
  <c r="AI4059" i="1"/>
  <c r="AJ4063" i="1"/>
  <c r="AI4063" i="1"/>
  <c r="AJ4067" i="1"/>
  <c r="AI4067" i="1"/>
  <c r="AJ4071" i="1"/>
  <c r="AI4071" i="1"/>
  <c r="AJ4075" i="1"/>
  <c r="AI4075" i="1"/>
  <c r="AJ4079" i="1"/>
  <c r="AI4079" i="1"/>
  <c r="AJ4083" i="1"/>
  <c r="AI4083" i="1"/>
  <c r="AJ4087" i="1"/>
  <c r="AI4087" i="1"/>
  <c r="AJ4091" i="1"/>
  <c r="AI4091" i="1"/>
  <c r="AJ4095" i="1"/>
  <c r="AI4095" i="1"/>
  <c r="AJ4099" i="1"/>
  <c r="AI4099" i="1"/>
  <c r="AJ4103" i="1"/>
  <c r="AI4103" i="1"/>
  <c r="AJ4107" i="1"/>
  <c r="AI4107" i="1"/>
  <c r="AJ4111" i="1"/>
  <c r="AI4111" i="1"/>
  <c r="AJ4115" i="1"/>
  <c r="AI4115" i="1"/>
  <c r="AJ4123" i="1"/>
  <c r="AI4123" i="1"/>
  <c r="AJ4126" i="1"/>
  <c r="AI4126" i="1"/>
  <c r="AJ4130" i="1"/>
  <c r="AI4130" i="1"/>
  <c r="AJ4134" i="1"/>
  <c r="AI4134" i="1"/>
  <c r="AJ4138" i="1"/>
  <c r="AI4138" i="1"/>
  <c r="AJ4142" i="1"/>
  <c r="AI4142" i="1"/>
  <c r="AJ4146" i="1"/>
  <c r="AI4146" i="1"/>
  <c r="AJ4150" i="1"/>
  <c r="AI4150" i="1"/>
  <c r="AJ4154" i="1"/>
  <c r="AI4154" i="1"/>
  <c r="AJ4158" i="1"/>
  <c r="AI4158" i="1"/>
  <c r="AJ4162" i="1"/>
  <c r="AI4162" i="1"/>
  <c r="AJ4166" i="1"/>
  <c r="AI4166" i="1"/>
  <c r="AJ4170" i="1"/>
  <c r="AI4170" i="1"/>
  <c r="AJ4174" i="1"/>
  <c r="AI4174" i="1"/>
  <c r="AJ4178" i="1"/>
  <c r="AI4178" i="1"/>
  <c r="AJ4182" i="1"/>
  <c r="AI4182" i="1"/>
  <c r="AJ4186" i="1"/>
  <c r="AI4186" i="1"/>
  <c r="AJ4190" i="1"/>
  <c r="AI4190" i="1"/>
  <c r="AJ4194" i="1"/>
  <c r="AI4194" i="1"/>
  <c r="AJ4198" i="1"/>
  <c r="AI4198" i="1"/>
  <c r="AJ4202" i="1"/>
  <c r="AI4202" i="1"/>
  <c r="AJ4206" i="1"/>
  <c r="AI4206" i="1"/>
  <c r="AJ4210" i="1"/>
  <c r="AI4210" i="1"/>
  <c r="AJ4214" i="1"/>
  <c r="AI4214" i="1"/>
  <c r="AJ4218" i="1"/>
  <c r="AI4218" i="1"/>
  <c r="AJ4222" i="1"/>
  <c r="AI4222" i="1"/>
  <c r="AJ4226" i="1"/>
  <c r="AI4226" i="1"/>
  <c r="AJ4230" i="1"/>
  <c r="AI4230" i="1"/>
  <c r="AJ4234" i="1"/>
  <c r="AI4234" i="1"/>
  <c r="AJ4238" i="1"/>
  <c r="AI4238" i="1"/>
  <c r="AJ4242" i="1"/>
  <c r="AI4242" i="1"/>
  <c r="AJ4246" i="1"/>
  <c r="AI4246" i="1"/>
  <c r="AJ4250" i="1"/>
  <c r="AI4250" i="1"/>
  <c r="AJ4254" i="1"/>
  <c r="AI4254" i="1"/>
  <c r="AJ4258" i="1"/>
  <c r="AI4258" i="1"/>
  <c r="AJ4262" i="1"/>
  <c r="AI4262" i="1"/>
  <c r="AJ4266" i="1"/>
  <c r="AI4266" i="1"/>
  <c r="AJ4270" i="1"/>
  <c r="AI4270" i="1"/>
  <c r="AJ4274" i="1"/>
  <c r="AI4274" i="1"/>
  <c r="AJ4278" i="1"/>
  <c r="AI4278" i="1"/>
  <c r="AJ4282" i="1"/>
  <c r="AI4282" i="1"/>
  <c r="AJ4286" i="1"/>
  <c r="AI4286" i="1"/>
  <c r="AJ4290" i="1"/>
  <c r="AI4290" i="1"/>
  <c r="AJ4294" i="1"/>
  <c r="AI4294" i="1"/>
  <c r="AJ4298" i="1"/>
  <c r="AI4298" i="1"/>
  <c r="AJ4302" i="1"/>
  <c r="AI4302" i="1"/>
  <c r="AJ4306" i="1"/>
  <c r="AI4306" i="1"/>
  <c r="AJ4310" i="1"/>
  <c r="AI4310" i="1"/>
  <c r="AJ4314" i="1"/>
  <c r="AI4314" i="1"/>
  <c r="AJ4318" i="1"/>
  <c r="AI4318" i="1"/>
  <c r="AJ4322" i="1"/>
  <c r="AI4322" i="1"/>
  <c r="AJ4326" i="1"/>
  <c r="AI4326" i="1"/>
  <c r="AJ4330" i="1"/>
  <c r="AI4330" i="1"/>
  <c r="AJ4334" i="1"/>
  <c r="AI4334" i="1"/>
  <c r="AJ4338" i="1"/>
  <c r="AI4338" i="1"/>
  <c r="AJ4342" i="1"/>
  <c r="AI4342" i="1"/>
  <c r="AJ4346" i="1"/>
  <c r="AI4346" i="1"/>
  <c r="AJ4350" i="1"/>
  <c r="AI4350" i="1"/>
  <c r="AJ4354" i="1"/>
  <c r="AI4354" i="1"/>
  <c r="AJ4358" i="1"/>
  <c r="AI4358" i="1"/>
  <c r="AJ4363" i="1"/>
  <c r="AI4363" i="1"/>
  <c r="AJ4367" i="1"/>
  <c r="AI4367" i="1"/>
  <c r="AJ4371" i="1"/>
  <c r="AI4371" i="1"/>
  <c r="AJ4375" i="1"/>
  <c r="AI4375" i="1"/>
  <c r="AJ4379" i="1"/>
  <c r="AI4379" i="1"/>
  <c r="AJ4383" i="1"/>
  <c r="AI4383" i="1"/>
  <c r="AJ4387" i="1"/>
  <c r="AI4387" i="1"/>
  <c r="AJ4391" i="1"/>
  <c r="AI4391" i="1"/>
  <c r="AJ4395" i="1"/>
  <c r="AI4395" i="1"/>
  <c r="AJ4399" i="1"/>
  <c r="AI4399" i="1"/>
  <c r="AJ4403" i="1"/>
  <c r="AI4403" i="1"/>
  <c r="AJ4405" i="1"/>
  <c r="AI4405" i="1"/>
  <c r="AJ4409" i="1"/>
  <c r="AI4409" i="1"/>
  <c r="AJ4416" i="1"/>
  <c r="AI4416" i="1"/>
  <c r="AJ4420" i="1"/>
  <c r="AI4420" i="1"/>
  <c r="AJ4424" i="1"/>
  <c r="AI4424" i="1"/>
  <c r="AJ4428" i="1"/>
  <c r="AI4428" i="1"/>
  <c r="AJ4432" i="1"/>
  <c r="AI4432" i="1"/>
  <c r="AJ4436" i="1"/>
  <c r="AI4436" i="1"/>
  <c r="AJ4440" i="1"/>
  <c r="AI4440" i="1"/>
  <c r="AJ4444" i="1"/>
  <c r="AI4444" i="1"/>
  <c r="AJ4448" i="1"/>
  <c r="AI4448" i="1"/>
  <c r="AJ4450" i="1"/>
  <c r="AI4450" i="1"/>
  <c r="AJ4454" i="1"/>
  <c r="AI4454" i="1"/>
  <c r="AJ4456" i="1"/>
  <c r="AI4456" i="1"/>
  <c r="AJ4461" i="1"/>
  <c r="AI4461" i="1"/>
  <c r="AJ4464" i="1"/>
  <c r="AI4464" i="1"/>
  <c r="AJ4468" i="1"/>
  <c r="AI4468" i="1"/>
  <c r="AJ4472" i="1"/>
  <c r="AI4472" i="1"/>
  <c r="AJ4476" i="1"/>
  <c r="AI4476" i="1"/>
  <c r="AJ4480" i="1"/>
  <c r="AI4480" i="1"/>
  <c r="AJ4484" i="1"/>
  <c r="AI4484" i="1"/>
  <c r="AJ4490" i="1"/>
  <c r="AI4490" i="1"/>
  <c r="AJ4494" i="1"/>
  <c r="AI4494" i="1"/>
  <c r="AJ4498" i="1"/>
  <c r="AI4498" i="1"/>
  <c r="AJ4504" i="1"/>
  <c r="AI4504" i="1"/>
  <c r="AJ4508" i="1"/>
  <c r="AI4508" i="1"/>
  <c r="AJ4512" i="1"/>
  <c r="AI4512" i="1"/>
  <c r="AJ4517" i="1"/>
  <c r="AI4517" i="1"/>
  <c r="AJ4521" i="1"/>
  <c r="AI4521" i="1"/>
  <c r="AJ4525" i="1"/>
  <c r="AI4525" i="1"/>
  <c r="AJ4529" i="1"/>
  <c r="AI4529" i="1"/>
  <c r="AJ4533" i="1"/>
  <c r="AI4533" i="1"/>
  <c r="AJ4537" i="1"/>
  <c r="AI4537" i="1"/>
  <c r="AJ4541" i="1"/>
  <c r="AI4541" i="1"/>
  <c r="AJ4545" i="1"/>
  <c r="AI4545" i="1"/>
  <c r="AJ4549" i="1"/>
  <c r="AI4549" i="1"/>
  <c r="AJ4553" i="1"/>
  <c r="AI4553" i="1"/>
  <c r="AJ4557" i="1"/>
  <c r="AI4557" i="1"/>
  <c r="AJ4560" i="1"/>
  <c r="AI4560" i="1"/>
  <c r="AJ4564" i="1"/>
  <c r="AI4564" i="1"/>
  <c r="AJ4568" i="1"/>
  <c r="AI4568" i="1"/>
  <c r="AJ4572" i="1"/>
  <c r="AI4572" i="1"/>
  <c r="AJ4576" i="1"/>
  <c r="AI4576" i="1"/>
  <c r="AJ4580" i="1"/>
  <c r="AI4580" i="1"/>
  <c r="AJ4584" i="1"/>
  <c r="AI4584" i="1"/>
  <c r="AJ4588" i="1"/>
  <c r="AI4588" i="1"/>
  <c r="AJ4592" i="1"/>
  <c r="AI4592" i="1"/>
  <c r="AI3" i="1"/>
  <c r="AI7" i="1"/>
  <c r="AI11" i="1"/>
  <c r="AI15" i="1"/>
  <c r="AI19" i="1"/>
  <c r="AI23" i="1"/>
  <c r="AI27" i="1"/>
  <c r="AI31" i="1"/>
  <c r="AI35" i="1"/>
  <c r="AI40" i="1"/>
  <c r="AI44" i="1"/>
  <c r="AI48" i="1"/>
  <c r="AI52" i="1"/>
  <c r="AI56" i="1"/>
  <c r="AI60" i="1"/>
  <c r="AI61" i="1"/>
  <c r="AI65" i="1"/>
  <c r="AI69" i="1"/>
  <c r="AI73" i="1"/>
  <c r="AI77" i="1"/>
  <c r="AI80" i="1"/>
  <c r="AI84" i="1"/>
  <c r="AI88" i="1"/>
  <c r="AI92" i="1"/>
  <c r="AI96" i="1"/>
  <c r="AI100" i="1"/>
  <c r="AI106" i="1"/>
  <c r="AI110" i="1"/>
  <c r="AI114" i="1"/>
  <c r="AI118" i="1"/>
  <c r="AI122" i="1"/>
  <c r="AI126" i="1"/>
  <c r="AI130" i="1"/>
  <c r="AI134" i="1"/>
  <c r="AI138" i="1"/>
  <c r="AI142" i="1"/>
  <c r="AI146" i="1"/>
  <c r="AI150" i="1"/>
  <c r="AI154" i="1"/>
  <c r="AI158" i="1"/>
  <c r="AI162" i="1"/>
  <c r="AI166" i="1"/>
  <c r="AI170" i="1"/>
  <c r="AI174" i="1"/>
  <c r="AI178" i="1"/>
  <c r="AI182" i="1"/>
  <c r="AI186" i="1"/>
  <c r="AI190" i="1"/>
  <c r="AI194" i="1"/>
  <c r="AI198" i="1"/>
  <c r="AI202" i="1"/>
  <c r="AI205" i="1"/>
  <c r="AI209" i="1"/>
  <c r="AI213" i="1"/>
  <c r="AI217" i="1"/>
  <c r="AI221" i="1"/>
  <c r="AI225" i="1"/>
  <c r="AI229" i="1"/>
  <c r="AI233" i="1"/>
  <c r="AI237" i="1"/>
  <c r="AI241" i="1"/>
  <c r="AI245" i="1"/>
  <c r="AI249" i="1"/>
  <c r="AI256" i="1"/>
  <c r="AI260" i="1"/>
  <c r="AI264" i="1"/>
  <c r="AI268" i="1"/>
  <c r="AI272" i="1"/>
  <c r="AI276" i="1"/>
  <c r="AI279" i="1"/>
  <c r="AI283" i="1"/>
  <c r="AI287" i="1"/>
  <c r="AI289" i="1"/>
  <c r="AI294" i="1"/>
  <c r="AI298" i="1"/>
  <c r="AI302" i="1"/>
  <c r="AI306" i="1"/>
  <c r="AI310" i="1"/>
  <c r="AI314" i="1"/>
  <c r="AI318" i="1"/>
  <c r="AI322" i="1"/>
  <c r="AI326" i="1"/>
  <c r="AI328" i="1"/>
  <c r="AI332" i="1"/>
  <c r="AI336" i="1"/>
  <c r="AI341" i="1"/>
  <c r="AI347" i="1"/>
  <c r="AI351" i="1"/>
  <c r="AI355" i="1"/>
  <c r="AI359" i="1"/>
  <c r="AI363" i="1"/>
  <c r="AI367" i="1"/>
  <c r="AI371" i="1"/>
  <c r="AI375" i="1"/>
  <c r="AI379" i="1"/>
  <c r="AI383" i="1"/>
  <c r="AI387" i="1"/>
  <c r="AI391" i="1"/>
  <c r="AI395" i="1"/>
  <c r="AI399" i="1"/>
  <c r="AI403" i="1"/>
  <c r="AI407" i="1"/>
  <c r="AI411" i="1"/>
  <c r="AI415" i="1"/>
  <c r="AI419" i="1"/>
  <c r="AI423" i="1"/>
  <c r="AI427" i="1"/>
  <c r="AI431" i="1"/>
  <c r="AI435" i="1"/>
  <c r="AI439" i="1"/>
  <c r="AI443" i="1"/>
  <c r="AI447" i="1"/>
  <c r="AI451" i="1"/>
  <c r="AI455" i="1"/>
  <c r="AI459" i="1"/>
  <c r="AI463" i="1"/>
  <c r="AI467" i="1"/>
  <c r="AI471" i="1"/>
  <c r="AI475" i="1"/>
  <c r="AI479" i="1"/>
  <c r="AI482" i="1"/>
  <c r="AI486" i="1"/>
  <c r="AI490" i="1"/>
  <c r="AI494" i="1"/>
  <c r="AI498" i="1"/>
  <c r="AI501" i="1"/>
  <c r="AI504" i="1"/>
  <c r="AI508" i="1"/>
  <c r="AI512" i="1"/>
  <c r="AI516" i="1"/>
  <c r="AI520" i="1"/>
  <c r="AI524" i="1"/>
  <c r="AI528" i="1"/>
  <c r="AI532" i="1"/>
  <c r="AI536" i="1"/>
  <c r="AI540" i="1"/>
  <c r="AI544" i="1"/>
  <c r="AI548" i="1"/>
  <c r="AI552" i="1"/>
  <c r="AI556" i="1"/>
  <c r="AI560" i="1"/>
  <c r="AI564" i="1"/>
  <c r="AI568" i="1"/>
  <c r="AI572" i="1"/>
  <c r="AI576" i="1"/>
  <c r="AI580" i="1"/>
  <c r="AI584" i="1"/>
  <c r="AI588" i="1"/>
  <c r="AI592" i="1"/>
  <c r="AI596" i="1"/>
  <c r="AI600" i="1"/>
  <c r="AI604" i="1"/>
  <c r="AI611" i="1"/>
  <c r="AI615" i="1"/>
  <c r="AI619" i="1"/>
  <c r="AI623" i="1"/>
  <c r="AI627" i="1"/>
  <c r="AI631" i="1"/>
  <c r="AI635" i="1"/>
  <c r="AI638" i="1"/>
  <c r="AI642" i="1"/>
  <c r="AI646" i="1"/>
  <c r="AI650" i="1"/>
  <c r="AI653" i="1"/>
  <c r="AI657" i="1"/>
  <c r="AI661" i="1"/>
  <c r="AI665" i="1"/>
  <c r="AI669" i="1"/>
  <c r="AI673" i="1"/>
  <c r="AI677" i="1"/>
  <c r="AI680" i="1"/>
  <c r="AI684" i="1"/>
  <c r="AI688" i="1"/>
  <c r="AI692" i="1"/>
  <c r="AI696" i="1"/>
  <c r="AI700" i="1"/>
  <c r="AI704" i="1"/>
  <c r="AI708" i="1"/>
  <c r="AI712" i="1"/>
  <c r="AI716" i="1"/>
  <c r="AI720" i="1"/>
  <c r="AI724" i="1"/>
  <c r="AI728" i="1"/>
  <c r="AI732" i="1"/>
  <c r="AI736" i="1"/>
  <c r="AI740" i="1"/>
  <c r="AI744" i="1"/>
  <c r="AI748" i="1"/>
  <c r="AI752" i="1"/>
  <c r="AI756" i="1"/>
  <c r="AI760" i="1"/>
  <c r="AI764" i="1"/>
  <c r="AI768" i="1"/>
  <c r="AI772" i="1"/>
  <c r="AI776" i="1"/>
  <c r="AI780" i="1"/>
  <c r="AI784" i="1"/>
  <c r="AI788" i="1"/>
  <c r="AI792" i="1"/>
  <c r="AI796" i="1"/>
  <c r="AI800" i="1"/>
  <c r="AI804" i="1"/>
  <c r="AI808" i="1"/>
  <c r="AI812" i="1"/>
  <c r="AI819" i="1"/>
  <c r="AI823" i="1"/>
  <c r="AI827" i="1"/>
  <c r="AI831" i="1"/>
  <c r="AI835" i="1"/>
  <c r="AI839" i="1"/>
  <c r="AI843" i="1"/>
  <c r="AI847" i="1"/>
  <c r="AI851" i="1"/>
  <c r="AI855" i="1"/>
  <c r="AI859" i="1"/>
  <c r="AI863" i="1"/>
  <c r="AI867" i="1"/>
  <c r="AI871" i="1"/>
  <c r="AI875" i="1"/>
  <c r="AI879" i="1"/>
  <c r="AI882" i="1"/>
  <c r="AI886" i="1"/>
  <c r="AI890" i="1"/>
  <c r="AI894" i="1"/>
  <c r="AI898" i="1"/>
  <c r="AI902" i="1"/>
  <c r="AI906" i="1"/>
  <c r="AI909" i="1"/>
  <c r="AI913" i="1"/>
  <c r="AI917" i="1"/>
  <c r="AI921" i="1"/>
  <c r="AI925" i="1"/>
  <c r="AI929" i="1"/>
  <c r="AI933" i="1"/>
  <c r="AI937" i="1"/>
  <c r="AI941" i="1"/>
  <c r="AI945" i="1"/>
  <c r="AI949" i="1"/>
  <c r="AI953" i="1"/>
  <c r="AI957" i="1"/>
  <c r="AI961" i="1"/>
  <c r="AI965" i="1"/>
  <c r="AI969" i="1"/>
  <c r="AI973" i="1"/>
  <c r="AI977" i="1"/>
  <c r="AI981" i="1"/>
  <c r="AI985" i="1"/>
  <c r="AI989" i="1"/>
  <c r="AI993" i="1"/>
  <c r="AI1000" i="1"/>
  <c r="AI1004" i="1"/>
  <c r="AI1008" i="1"/>
  <c r="AI1012" i="1"/>
  <c r="AI1016" i="1"/>
  <c r="AI1018" i="1"/>
  <c r="AI1022" i="1"/>
  <c r="AI1026" i="1"/>
  <c r="AI1030" i="1"/>
  <c r="AI1034" i="1"/>
  <c r="AI1038" i="1"/>
  <c r="AI1042" i="1"/>
  <c r="AI1046" i="1"/>
  <c r="AI1050" i="1"/>
  <c r="AI1054" i="1"/>
  <c r="AI1058" i="1"/>
  <c r="AI1062" i="1"/>
  <c r="AI1066" i="1"/>
  <c r="AI1070" i="1"/>
  <c r="AI1074" i="1"/>
  <c r="AI1078" i="1"/>
  <c r="AI1082" i="1"/>
  <c r="AI1086" i="1"/>
  <c r="AI1090" i="1"/>
  <c r="AI1092" i="1"/>
  <c r="AI1095" i="1"/>
  <c r="AI1099" i="1"/>
  <c r="AI1103" i="1"/>
  <c r="AI1107" i="1"/>
  <c r="AI1111" i="1"/>
  <c r="AI1115" i="1"/>
  <c r="AI1119" i="1"/>
  <c r="AI1123" i="1"/>
  <c r="AI1126" i="1"/>
  <c r="AI1130" i="1"/>
  <c r="AI1134" i="1"/>
  <c r="AI1141" i="1"/>
  <c r="AI1145" i="1"/>
  <c r="AI1149" i="1"/>
  <c r="AI1153" i="1"/>
  <c r="AI1157" i="1"/>
  <c r="AI1161" i="1"/>
  <c r="AI1165" i="1"/>
  <c r="AI1169" i="1"/>
  <c r="AI1173" i="1"/>
  <c r="AI1177" i="1"/>
  <c r="AI1182" i="1"/>
  <c r="AI1186" i="1"/>
  <c r="AI1190" i="1"/>
  <c r="AI1194" i="1"/>
  <c r="AI1198" i="1"/>
  <c r="AI1202" i="1"/>
  <c r="AI1206" i="1"/>
  <c r="AI1210" i="1"/>
  <c r="AI1214" i="1"/>
  <c r="AI1218" i="1"/>
  <c r="AI1222" i="1"/>
  <c r="AI1226" i="1"/>
  <c r="AI1230" i="1"/>
  <c r="AI1234" i="1"/>
  <c r="AI1238" i="1"/>
  <c r="AI1242" i="1"/>
  <c r="AI1246" i="1"/>
  <c r="AI1250" i="1"/>
  <c r="AI1254" i="1"/>
  <c r="AI1258" i="1"/>
  <c r="AI1262" i="1"/>
  <c r="AI1266" i="1"/>
  <c r="AI1270" i="1"/>
  <c r="AI1274" i="1"/>
  <c r="AI1278" i="1"/>
  <c r="AI1282" i="1"/>
  <c r="AI1286" i="1"/>
  <c r="AI1290" i="1"/>
  <c r="AI1294" i="1"/>
  <c r="AI1298" i="1"/>
  <c r="AI1302" i="1"/>
  <c r="AI1306" i="1"/>
  <c r="AI1310" i="1"/>
  <c r="AI1314" i="1"/>
  <c r="AI1318" i="1"/>
  <c r="AI1322" i="1"/>
  <c r="AI1326" i="1"/>
  <c r="AI1330" i="1"/>
  <c r="AI1334" i="1"/>
  <c r="AI1338" i="1"/>
  <c r="AI1342" i="1"/>
  <c r="AI1349" i="1"/>
  <c r="AI1353" i="1"/>
  <c r="AI1357" i="1"/>
  <c r="AI1361" i="1"/>
  <c r="AI1365" i="1"/>
  <c r="AI1369" i="1"/>
  <c r="AI1373" i="1"/>
  <c r="AI1377" i="1"/>
  <c r="AI1381" i="1"/>
  <c r="AI1385" i="1"/>
  <c r="AI1389" i="1"/>
  <c r="AI1393" i="1"/>
  <c r="AI1397" i="1"/>
  <c r="AI1401" i="1"/>
  <c r="AI1405" i="1"/>
  <c r="AI1409" i="1"/>
  <c r="AI1413" i="1"/>
  <c r="AI1417" i="1"/>
  <c r="AI1421" i="1"/>
  <c r="AI1425" i="1"/>
  <c r="AI1429" i="1"/>
  <c r="AI1433" i="1"/>
  <c r="AI1437" i="1"/>
  <c r="AI1441" i="1"/>
  <c r="AI1445" i="1"/>
  <c r="AI1449" i="1"/>
  <c r="AI1453" i="1"/>
  <c r="AI1457" i="1"/>
  <c r="AI1461" i="1"/>
  <c r="AI1465" i="1"/>
  <c r="AI1469" i="1"/>
  <c r="AI1473" i="1"/>
  <c r="AI1477" i="1"/>
  <c r="AI1481" i="1"/>
  <c r="AI1485" i="1"/>
  <c r="AI1489" i="1"/>
  <c r="AI1493" i="1"/>
  <c r="AI1497" i="1"/>
  <c r="AI1501" i="1"/>
  <c r="AI1506" i="1"/>
  <c r="AI1510" i="1"/>
  <c r="AI1514" i="1"/>
  <c r="AI1518" i="1"/>
  <c r="AI1522" i="1"/>
  <c r="AI1526" i="1"/>
  <c r="AI1530" i="1"/>
  <c r="AI1534" i="1"/>
  <c r="AI1538" i="1"/>
  <c r="AI1542" i="1"/>
  <c r="AI1546" i="1"/>
  <c r="AI1550" i="1"/>
  <c r="AI1554" i="1"/>
  <c r="AI1558" i="1"/>
  <c r="AI1562" i="1"/>
  <c r="AI1566" i="1"/>
  <c r="AI1570" i="1"/>
  <c r="AI1574" i="1"/>
  <c r="AI1578" i="1"/>
  <c r="AI1582" i="1"/>
  <c r="AI1586" i="1"/>
  <c r="AI1590" i="1"/>
  <c r="AI1594" i="1"/>
  <c r="AI1598" i="1"/>
  <c r="AI1602" i="1"/>
  <c r="AI1606" i="1"/>
  <c r="AI1609" i="1"/>
  <c r="AI1612" i="1"/>
  <c r="AI1616" i="1"/>
  <c r="AI1619" i="1"/>
  <c r="AI1623" i="1"/>
  <c r="AI1627" i="1"/>
  <c r="AI1631" i="1"/>
  <c r="AI1635" i="1"/>
  <c r="AI1640" i="1"/>
  <c r="AI1644" i="1"/>
  <c r="AI1648" i="1"/>
  <c r="AI1652" i="1"/>
  <c r="AI1656" i="1"/>
  <c r="AI1660" i="1"/>
  <c r="AI1664" i="1"/>
  <c r="AI1668" i="1"/>
  <c r="AI1672" i="1"/>
  <c r="AI1676" i="1"/>
  <c r="AI1680" i="1"/>
  <c r="AI1684" i="1"/>
  <c r="AI1688" i="1"/>
  <c r="AI1692" i="1"/>
  <c r="AI1695" i="1"/>
  <c r="AI1699" i="1"/>
  <c r="AI1703" i="1"/>
  <c r="AI1707" i="1"/>
  <c r="AI1711" i="1"/>
  <c r="AI1715" i="1"/>
  <c r="AI1719" i="1"/>
  <c r="AI1723" i="1"/>
  <c r="AI1727" i="1"/>
  <c r="AI1731" i="1"/>
  <c r="AI1735" i="1"/>
  <c r="AI1739" i="1"/>
  <c r="AI1743" i="1"/>
  <c r="AI1747" i="1"/>
  <c r="AI1751" i="1"/>
  <c r="AI1755" i="1"/>
  <c r="AI1759" i="1"/>
  <c r="AI1763" i="1"/>
  <c r="AI1767" i="1"/>
  <c r="AI1771" i="1"/>
  <c r="AI1775" i="1"/>
  <c r="AI1779" i="1"/>
  <c r="AI1783" i="1"/>
  <c r="AI1787" i="1"/>
  <c r="AI1789" i="1"/>
  <c r="AI1793" i="1"/>
  <c r="AI1802" i="1"/>
  <c r="AI1806" i="1"/>
  <c r="AI1809" i="1"/>
  <c r="AI1813" i="1"/>
  <c r="AI1817" i="1"/>
  <c r="AI1821" i="1"/>
  <c r="AI1824" i="1"/>
  <c r="AI1828" i="1"/>
  <c r="AI1832" i="1"/>
  <c r="AI1836" i="1"/>
  <c r="AI1840" i="1"/>
  <c r="AI1844" i="1"/>
  <c r="AI1848" i="1"/>
  <c r="AI1852" i="1"/>
  <c r="AI1856" i="1"/>
  <c r="AI1860" i="1"/>
  <c r="AI1864" i="1"/>
  <c r="AI1868" i="1"/>
  <c r="AI1872" i="1"/>
  <c r="AI1876" i="1"/>
  <c r="AI1880" i="1"/>
  <c r="AI1884" i="1"/>
  <c r="AI1888" i="1"/>
  <c r="AI1892" i="1"/>
  <c r="AI1896" i="1"/>
  <c r="AI1900" i="1"/>
  <c r="AI1902" i="1"/>
  <c r="AI1906" i="1"/>
  <c r="AI1909" i="1"/>
  <c r="AI1913" i="1"/>
  <c r="AI1917" i="1"/>
  <c r="AI1921" i="1"/>
  <c r="AI1927" i="1"/>
  <c r="AI1931" i="1"/>
  <c r="AI1935" i="1"/>
  <c r="AI1939" i="1"/>
  <c r="AI1942" i="1"/>
  <c r="AI1946" i="1"/>
  <c r="AI1950" i="1"/>
  <c r="AI1954" i="1"/>
  <c r="AI1958" i="1"/>
  <c r="AI1964" i="1"/>
  <c r="AI1967" i="1"/>
  <c r="AI1971" i="1"/>
  <c r="AI1975" i="1"/>
  <c r="AI1979" i="1"/>
  <c r="AI1982" i="1"/>
  <c r="AI1986" i="1"/>
  <c r="AI1990" i="1"/>
  <c r="AI1994" i="1"/>
  <c r="AI1998" i="1"/>
  <c r="AI2002" i="1"/>
  <c r="AI2006" i="1"/>
  <c r="AI2010" i="1"/>
  <c r="AI2014" i="1"/>
  <c r="AI2018" i="1"/>
  <c r="AI2022" i="1"/>
  <c r="AI2026" i="1"/>
  <c r="AI2030" i="1"/>
  <c r="AI2034" i="1"/>
  <c r="AI2038" i="1"/>
  <c r="AI2042" i="1"/>
  <c r="AI2046" i="1"/>
  <c r="AI2050" i="1"/>
  <c r="AI2054" i="1"/>
  <c r="AI2058" i="1"/>
  <c r="AI2062" i="1"/>
  <c r="AI2066" i="1"/>
  <c r="AI2070" i="1"/>
  <c r="AI2075" i="1"/>
  <c r="AI2079" i="1"/>
  <c r="AI2083" i="1"/>
  <c r="AI2087" i="1"/>
  <c r="AI2091" i="1"/>
  <c r="AI2095" i="1"/>
  <c r="AI2099" i="1"/>
  <c r="AI2103" i="1"/>
  <c r="AI2107" i="1"/>
  <c r="AI2111" i="1"/>
  <c r="AI2115" i="1"/>
  <c r="AI2119" i="1"/>
  <c r="AI2123" i="1"/>
  <c r="AI2127" i="1"/>
  <c r="AI2131" i="1"/>
  <c r="AI2135" i="1"/>
  <c r="AI2139" i="1"/>
  <c r="AI2143" i="1"/>
  <c r="AI2147" i="1"/>
  <c r="AI2151" i="1"/>
  <c r="AI2155" i="1"/>
  <c r="AI2159" i="1"/>
  <c r="AI2163" i="1"/>
  <c r="AI2167" i="1"/>
  <c r="AI2171" i="1"/>
  <c r="AI2173" i="1"/>
  <c r="AI2175" i="1"/>
  <c r="AI2179" i="1"/>
  <c r="AI2183" i="1"/>
  <c r="AI2186" i="1"/>
  <c r="AI2190" i="1"/>
  <c r="AI2194" i="1"/>
  <c r="AI2198" i="1"/>
  <c r="AI2202" i="1"/>
  <c r="AI2206" i="1"/>
  <c r="AI2210" i="1"/>
  <c r="AI2213" i="1"/>
  <c r="AI2215" i="1"/>
  <c r="AI2219" i="1"/>
  <c r="AI2223" i="1"/>
  <c r="AI2227" i="1"/>
  <c r="AI2231" i="1"/>
  <c r="AI2235" i="1"/>
  <c r="AI2239" i="1"/>
  <c r="AI2243" i="1"/>
  <c r="AI2247" i="1"/>
  <c r="AI2251" i="1"/>
  <c r="AI2255" i="1"/>
  <c r="AI2258" i="1"/>
  <c r="AI2262" i="1"/>
  <c r="AI2266" i="1"/>
  <c r="AI2271" i="1"/>
  <c r="AI2275" i="1"/>
  <c r="AI2279" i="1"/>
  <c r="AI2283" i="1"/>
  <c r="AI2287" i="1"/>
  <c r="AI2291" i="1"/>
  <c r="AI2295" i="1"/>
  <c r="AI2299" i="1"/>
  <c r="AI2303" i="1"/>
  <c r="AI2307" i="1"/>
  <c r="AI2314" i="1"/>
  <c r="AI2318" i="1"/>
  <c r="AI2321" i="1"/>
  <c r="AI2325" i="1"/>
  <c r="AI2329" i="1"/>
  <c r="AI2333" i="1"/>
  <c r="AI2340" i="1"/>
  <c r="AI2344" i="1"/>
  <c r="AI2351" i="1"/>
  <c r="AI2355" i="1"/>
  <c r="AI2359" i="1"/>
  <c r="AI2363" i="1"/>
  <c r="AI2367" i="1"/>
  <c r="AI2371" i="1"/>
  <c r="AI2375" i="1"/>
  <c r="AI2379" i="1"/>
  <c r="AI2383" i="1"/>
  <c r="AI2387" i="1"/>
  <c r="AI2391" i="1"/>
  <c r="AI2395" i="1"/>
  <c r="AI2399" i="1"/>
  <c r="AI2403" i="1"/>
  <c r="AI2407" i="1"/>
  <c r="AI2411" i="1"/>
  <c r="AI2418" i="1"/>
  <c r="AI2422" i="1"/>
  <c r="AI2426" i="1"/>
  <c r="AI2428" i="1"/>
  <c r="AI2432" i="1"/>
  <c r="AI2436" i="1"/>
  <c r="AI2440" i="1"/>
  <c r="AI2444" i="1"/>
  <c r="AI2448" i="1"/>
  <c r="AI2452" i="1"/>
  <c r="AI2456" i="1"/>
  <c r="AI2460" i="1"/>
  <c r="AI2464" i="1"/>
  <c r="AI2468" i="1"/>
  <c r="AI2472" i="1"/>
  <c r="AI2476" i="1"/>
  <c r="AI2480" i="1"/>
  <c r="AI2484" i="1"/>
  <c r="AI2488" i="1"/>
  <c r="AI2492" i="1"/>
  <c r="AI2499" i="1"/>
  <c r="AI2503" i="1"/>
  <c r="AI2507" i="1"/>
  <c r="AI2511" i="1"/>
  <c r="AI2515" i="1"/>
  <c r="AI2519" i="1"/>
  <c r="AI2523" i="1"/>
  <c r="AI2527" i="1"/>
  <c r="AI2533" i="1"/>
  <c r="AI2537" i="1"/>
  <c r="AI2541" i="1"/>
  <c r="AI2545" i="1"/>
  <c r="AI2549" i="1"/>
  <c r="AI2552" i="1"/>
  <c r="AI2556" i="1"/>
  <c r="AI2560" i="1"/>
  <c r="AI2564" i="1"/>
  <c r="AI2568" i="1"/>
  <c r="AI2572" i="1"/>
  <c r="AI2576" i="1"/>
  <c r="AI2580" i="1"/>
  <c r="AI2584" i="1"/>
  <c r="AI2588" i="1"/>
  <c r="AI2592" i="1"/>
  <c r="AI2596" i="1"/>
  <c r="AI2600" i="1"/>
  <c r="AI2604" i="1"/>
  <c r="AI2608" i="1"/>
  <c r="AI2612" i="1"/>
  <c r="AI2616" i="1"/>
  <c r="AI2620" i="1"/>
  <c r="AI2624" i="1"/>
  <c r="AI2628" i="1"/>
  <c r="AI2632" i="1"/>
  <c r="AI2636" i="1"/>
  <c r="AI2640" i="1"/>
  <c r="AI2644" i="1"/>
  <c r="AI2648" i="1"/>
  <c r="AI2654" i="1"/>
  <c r="AI2658" i="1"/>
  <c r="AI2662" i="1"/>
  <c r="AI2666" i="1"/>
  <c r="AI2670" i="1"/>
  <c r="AI2674" i="1"/>
  <c r="AI2678" i="1"/>
  <c r="AI2682" i="1"/>
  <c r="AI2686" i="1"/>
  <c r="AI2690" i="1"/>
  <c r="AI2694" i="1"/>
  <c r="AI2698" i="1"/>
  <c r="AI2702" i="1"/>
  <c r="AI2706" i="1"/>
  <c r="AI2710" i="1"/>
  <c r="AI2714" i="1"/>
  <c r="AI2718" i="1"/>
  <c r="AI2722" i="1"/>
  <c r="AI2728" i="1"/>
  <c r="AI2732" i="1"/>
  <c r="AI2736" i="1"/>
  <c r="AI2740" i="1"/>
  <c r="AI2744" i="1"/>
  <c r="AI2748" i="1"/>
  <c r="AI2752" i="1"/>
  <c r="AI2756" i="1"/>
  <c r="AI2760" i="1"/>
  <c r="AI2764" i="1"/>
  <c r="AI2768" i="1"/>
  <c r="AI2772" i="1"/>
  <c r="AI2777" i="1"/>
  <c r="AI2781" i="1"/>
  <c r="AI2785" i="1"/>
  <c r="AI2789" i="1"/>
  <c r="AI2793" i="1"/>
  <c r="AI2797" i="1"/>
  <c r="AI2801" i="1"/>
  <c r="AI2805" i="1"/>
  <c r="AI2809" i="1"/>
  <c r="AI2813" i="1"/>
  <c r="AI2817" i="1"/>
  <c r="AI2821" i="1"/>
  <c r="AI2825" i="1"/>
  <c r="AI2829" i="1"/>
  <c r="AI2833" i="1"/>
  <c r="AI2837" i="1"/>
  <c r="AI2841" i="1"/>
  <c r="AI2845" i="1"/>
  <c r="AI2849" i="1"/>
  <c r="AI2853" i="1"/>
  <c r="AI2857" i="1"/>
  <c r="AI2861" i="1"/>
  <c r="AI2865" i="1"/>
  <c r="AI2869" i="1"/>
  <c r="AI2873" i="1"/>
  <c r="AI2877" i="1"/>
  <c r="AI2881" i="1"/>
  <c r="AI2885" i="1"/>
  <c r="AI2889" i="1"/>
  <c r="AI2893" i="1"/>
  <c r="AI2897" i="1"/>
  <c r="AI2901" i="1"/>
  <c r="AI2905" i="1"/>
  <c r="AI2909" i="1"/>
  <c r="AI2913" i="1"/>
  <c r="AI2917" i="1"/>
  <c r="AI2920" i="1"/>
  <c r="AI2924" i="1"/>
  <c r="AI2928" i="1"/>
  <c r="AI2932" i="1"/>
  <c r="AI2936" i="1"/>
  <c r="AI2940" i="1"/>
  <c r="AI2944" i="1"/>
  <c r="AI2948" i="1"/>
  <c r="AI2952" i="1"/>
  <c r="AI2956" i="1"/>
  <c r="AI2960" i="1"/>
  <c r="AI2966" i="1"/>
  <c r="AI2970" i="1"/>
  <c r="AI2974" i="1"/>
  <c r="AI2978" i="1"/>
  <c r="AI2982" i="1"/>
  <c r="AI2986" i="1"/>
  <c r="AI2990" i="1"/>
  <c r="AI2994" i="1"/>
  <c r="AI2997" i="1"/>
  <c r="AI3001" i="1"/>
  <c r="AI3005" i="1"/>
  <c r="AI3009" i="1"/>
  <c r="AI3013" i="1"/>
  <c r="AI3017" i="1"/>
  <c r="AI3021" i="1"/>
  <c r="AI3025" i="1"/>
  <c r="AI3029" i="1"/>
  <c r="AI3033" i="1"/>
  <c r="AI3037" i="1"/>
  <c r="AI3041" i="1"/>
  <c r="AI3045" i="1"/>
  <c r="AI3049" i="1"/>
  <c r="AI3053" i="1"/>
  <c r="AI3057" i="1"/>
  <c r="AI3061" i="1"/>
  <c r="AI3065" i="1"/>
  <c r="AI3069" i="1"/>
  <c r="AI3073" i="1"/>
  <c r="AI3077" i="1"/>
  <c r="AI3081" i="1"/>
  <c r="AI3085" i="1"/>
  <c r="AI3089" i="1"/>
  <c r="AI3093" i="1"/>
  <c r="AI3097" i="1"/>
  <c r="AI3101" i="1"/>
  <c r="AI3105" i="1"/>
  <c r="AI3109" i="1"/>
  <c r="AI3113" i="1"/>
  <c r="AI3117" i="1"/>
  <c r="AI3120" i="1"/>
  <c r="AI3124" i="1"/>
  <c r="AI3128" i="1"/>
  <c r="AI3132" i="1"/>
  <c r="AI3136" i="1"/>
  <c r="AI3140" i="1"/>
  <c r="AI3144" i="1"/>
  <c r="AI3148" i="1"/>
  <c r="AI3152" i="1"/>
  <c r="AI3156" i="1"/>
  <c r="AI3160" i="1"/>
  <c r="AI3164" i="1"/>
  <c r="AI3167" i="1"/>
  <c r="AI3170" i="1"/>
  <c r="AI3174" i="1"/>
  <c r="AI3178" i="1"/>
  <c r="AI3182" i="1"/>
  <c r="AI3186" i="1"/>
  <c r="AI3190" i="1"/>
  <c r="AI3194" i="1"/>
  <c r="AI3198" i="1"/>
  <c r="AI3202" i="1"/>
  <c r="AI3206" i="1"/>
  <c r="AI3210" i="1"/>
  <c r="AI3214" i="1"/>
  <c r="AI3218" i="1"/>
  <c r="AI3222" i="1"/>
  <c r="AI3226" i="1"/>
  <c r="AI3230" i="1"/>
  <c r="AI3234" i="1"/>
  <c r="AI3238" i="1"/>
  <c r="AI3242" i="1"/>
  <c r="AI3246" i="1"/>
  <c r="AI3250" i="1"/>
  <c r="AI3254" i="1"/>
  <c r="AI3258" i="1"/>
  <c r="AI3262" i="1"/>
  <c r="AI3266" i="1"/>
  <c r="AI3270" i="1"/>
  <c r="AI3274" i="1"/>
  <c r="AI3278" i="1"/>
  <c r="AJ21" i="1"/>
  <c r="AJ37" i="1"/>
  <c r="AJ50" i="1"/>
  <c r="AJ63" i="1"/>
  <c r="AJ94" i="1"/>
  <c r="AJ108" i="1"/>
  <c r="AJ124" i="1"/>
  <c r="AJ140" i="1"/>
  <c r="AJ156" i="1"/>
  <c r="AJ172" i="1"/>
  <c r="AJ188" i="1"/>
  <c r="AJ204" i="1"/>
  <c r="AJ215" i="1"/>
  <c r="AJ231" i="1"/>
  <c r="AJ247" i="1"/>
  <c r="AJ262" i="1"/>
  <c r="AJ277" i="1"/>
  <c r="AJ304" i="1"/>
  <c r="AJ320" i="1"/>
  <c r="AJ334" i="1"/>
  <c r="AJ345" i="1"/>
  <c r="AJ361" i="1"/>
  <c r="AJ377" i="1"/>
  <c r="AJ393" i="1"/>
  <c r="AJ409" i="1"/>
  <c r="AJ425" i="1"/>
  <c r="AJ441" i="1"/>
  <c r="AJ457" i="1"/>
  <c r="AJ473" i="1"/>
  <c r="AJ488" i="1"/>
  <c r="AJ502" i="1"/>
  <c r="AJ518" i="1"/>
  <c r="AJ534" i="1"/>
  <c r="AJ550" i="1"/>
  <c r="AJ566" i="1"/>
  <c r="AJ582" i="1"/>
  <c r="AJ598" i="1"/>
  <c r="AJ613" i="1"/>
  <c r="AJ629" i="1"/>
  <c r="AJ644" i="1"/>
  <c r="AJ659" i="1"/>
  <c r="AJ675" i="1"/>
  <c r="AJ690" i="1"/>
  <c r="AJ706" i="1"/>
  <c r="AJ722" i="1"/>
  <c r="AJ738" i="1"/>
  <c r="AJ754" i="1"/>
  <c r="AJ770" i="1"/>
  <c r="AJ786" i="1"/>
  <c r="AJ802" i="1"/>
  <c r="AJ817" i="1"/>
  <c r="AJ833" i="1"/>
  <c r="AJ849" i="1"/>
  <c r="AJ865" i="1"/>
  <c r="AJ896" i="1"/>
  <c r="AJ911" i="1"/>
  <c r="AJ927" i="1"/>
  <c r="AJ943" i="1"/>
  <c r="AJ959" i="1"/>
  <c r="AJ975" i="1"/>
  <c r="AJ991" i="1"/>
  <c r="AJ1006" i="1"/>
  <c r="AJ1020" i="1"/>
  <c r="AJ1036" i="1"/>
  <c r="AJ1052" i="1"/>
  <c r="AJ1068" i="1"/>
  <c r="AJ1084" i="1"/>
  <c r="AJ1097" i="1"/>
  <c r="AJ1113" i="1"/>
  <c r="AJ1128" i="1"/>
  <c r="AJ1143" i="1"/>
  <c r="AJ1159" i="1"/>
  <c r="AJ1175" i="1"/>
  <c r="AJ1188" i="1"/>
  <c r="AJ1204" i="1"/>
  <c r="AJ1220" i="1"/>
  <c r="AJ1236" i="1"/>
  <c r="AJ1252" i="1"/>
  <c r="AJ1268" i="1"/>
  <c r="AJ1284" i="1"/>
  <c r="AJ1300" i="1"/>
  <c r="AJ1316" i="1"/>
  <c r="AJ1332" i="1"/>
  <c r="AJ1347" i="1"/>
  <c r="AJ1363" i="1"/>
  <c r="AJ1379" i="1"/>
  <c r="AJ1395" i="1"/>
  <c r="AJ1411" i="1"/>
  <c r="AJ1427" i="1"/>
  <c r="AJ1443" i="1"/>
  <c r="AJ1459" i="1"/>
  <c r="AJ1475" i="1"/>
  <c r="AJ1491" i="1"/>
  <c r="AJ1505" i="1"/>
  <c r="AJ1520" i="1"/>
  <c r="AJ1536" i="1"/>
  <c r="AJ1552" i="1"/>
  <c r="AJ1568" i="1"/>
  <c r="AJ1584" i="1"/>
  <c r="AJ1600" i="1"/>
  <c r="AJ1614" i="1"/>
  <c r="AJ1629" i="1"/>
  <c r="AJ1642" i="1"/>
  <c r="AJ1658" i="1"/>
  <c r="AJ1674" i="1"/>
  <c r="AJ1690" i="1"/>
  <c r="AJ1705" i="1"/>
  <c r="AJ1721" i="1"/>
  <c r="AJ1737" i="1"/>
  <c r="AJ1753" i="1"/>
  <c r="AJ1769" i="1"/>
  <c r="AJ1785" i="1"/>
  <c r="AJ1798" i="1"/>
  <c r="AJ1811" i="1"/>
  <c r="AJ1826" i="1"/>
  <c r="AJ1842" i="1"/>
  <c r="AJ1858" i="1"/>
  <c r="AJ1874" i="1"/>
  <c r="AJ1890" i="1"/>
  <c r="AJ1904" i="1"/>
  <c r="AJ1919" i="1"/>
  <c r="AJ1933" i="1"/>
  <c r="AJ1948" i="1"/>
  <c r="AJ1965" i="1"/>
  <c r="AJ2028" i="1"/>
  <c r="AJ2204" i="1"/>
  <c r="AJ2323" i="1"/>
  <c r="AJ2442" i="1"/>
  <c r="AJ2566" i="1"/>
  <c r="AJ2692" i="1"/>
  <c r="AJ2815" i="1"/>
  <c r="AJ2938" i="1"/>
  <c r="AJ3130" i="1"/>
  <c r="AJ3184" i="1"/>
  <c r="AJ3407" i="1"/>
  <c r="AJ3663" i="1"/>
  <c r="AJ3282" i="1"/>
  <c r="AI3282" i="1"/>
  <c r="AJ3286" i="1"/>
  <c r="AI3286" i="1"/>
  <c r="AJ3290" i="1"/>
  <c r="AI3290" i="1"/>
  <c r="AJ3294" i="1"/>
  <c r="AI3294" i="1"/>
  <c r="AJ3298" i="1"/>
  <c r="AI3298" i="1"/>
  <c r="AJ3302" i="1"/>
  <c r="AI3302" i="1"/>
  <c r="AJ3306" i="1"/>
  <c r="AI3306" i="1"/>
  <c r="AJ3310" i="1"/>
  <c r="AI3310" i="1"/>
  <c r="AJ3314" i="1"/>
  <c r="AI3314" i="1"/>
  <c r="AJ3321" i="1"/>
  <c r="AI3321" i="1"/>
  <c r="AJ3325" i="1"/>
  <c r="AI3325" i="1"/>
  <c r="AJ3329" i="1"/>
  <c r="AI3329" i="1"/>
  <c r="AJ3333" i="1"/>
  <c r="AI3333" i="1"/>
  <c r="AJ3337" i="1"/>
  <c r="AI3337" i="1"/>
  <c r="AJ3341" i="1"/>
  <c r="AI3341" i="1"/>
  <c r="AJ3345" i="1"/>
  <c r="AI3345" i="1"/>
  <c r="AJ3349" i="1"/>
  <c r="AI3349" i="1"/>
  <c r="AJ3353" i="1"/>
  <c r="AI3353" i="1"/>
  <c r="AJ3357" i="1"/>
  <c r="AI3357" i="1"/>
  <c r="AJ3361" i="1"/>
  <c r="AI3361" i="1"/>
  <c r="AJ3365" i="1"/>
  <c r="AI3365" i="1"/>
  <c r="AJ3369" i="1"/>
  <c r="AI3369" i="1"/>
  <c r="AJ3373" i="1"/>
  <c r="AI3373" i="1"/>
  <c r="AJ3377" i="1"/>
  <c r="AI3377" i="1"/>
  <c r="AJ3381" i="1"/>
  <c r="AI3381" i="1"/>
  <c r="AJ3385" i="1"/>
  <c r="AI3385" i="1"/>
  <c r="AJ3389" i="1"/>
  <c r="AI3389" i="1"/>
  <c r="AJ3393" i="1"/>
  <c r="AI3393" i="1"/>
  <c r="AJ3397" i="1"/>
  <c r="AI3397" i="1"/>
  <c r="AJ3401" i="1"/>
  <c r="AI3401" i="1"/>
  <c r="AJ3405" i="1"/>
  <c r="AI3405" i="1"/>
  <c r="AJ3409" i="1"/>
  <c r="AI3409" i="1"/>
  <c r="AJ3413" i="1"/>
  <c r="AI3413" i="1"/>
  <c r="AJ3417" i="1"/>
  <c r="AI3417" i="1"/>
  <c r="AJ3421" i="1"/>
  <c r="AI3421" i="1"/>
  <c r="AJ3425" i="1"/>
  <c r="AI3425" i="1"/>
  <c r="AJ3429" i="1"/>
  <c r="AI3429" i="1"/>
  <c r="AJ3433" i="1"/>
  <c r="AI3433" i="1"/>
  <c r="AJ3437" i="1"/>
  <c r="AI3437" i="1"/>
  <c r="AJ3441" i="1"/>
  <c r="AI3441" i="1"/>
  <c r="AJ3445" i="1"/>
  <c r="AI3445" i="1"/>
  <c r="AJ3449" i="1"/>
  <c r="AI3449" i="1"/>
  <c r="AJ3453" i="1"/>
  <c r="AI3453" i="1"/>
  <c r="AJ3457" i="1"/>
  <c r="AI3457" i="1"/>
  <c r="AJ3461" i="1"/>
  <c r="AI3461" i="1"/>
  <c r="AJ3465" i="1"/>
  <c r="AI3465" i="1"/>
  <c r="AJ3469" i="1"/>
  <c r="AI3469" i="1"/>
  <c r="AJ3473" i="1"/>
  <c r="AI3473" i="1"/>
  <c r="AJ3477" i="1"/>
  <c r="AI3477" i="1"/>
  <c r="AJ3481" i="1"/>
  <c r="AI3481" i="1"/>
  <c r="AJ3485" i="1"/>
  <c r="AI3485" i="1"/>
  <c r="AJ3489" i="1"/>
  <c r="AI3489" i="1"/>
  <c r="AJ3493" i="1"/>
  <c r="AI3493" i="1"/>
  <c r="AJ3497" i="1"/>
  <c r="AI3497" i="1"/>
  <c r="AJ3501" i="1"/>
  <c r="AI3501" i="1"/>
  <c r="AJ3505" i="1"/>
  <c r="AI3505" i="1"/>
  <c r="AJ3509" i="1"/>
  <c r="AI3509" i="1"/>
  <c r="AJ3513" i="1"/>
  <c r="AI3513" i="1"/>
  <c r="AJ3517" i="1"/>
  <c r="AI3517" i="1"/>
  <c r="AJ3521" i="1"/>
  <c r="AI3521" i="1"/>
  <c r="AJ3525" i="1"/>
  <c r="AI3525" i="1"/>
  <c r="AJ3529" i="1"/>
  <c r="AI3529" i="1"/>
  <c r="AJ3533" i="1"/>
  <c r="AI3533" i="1"/>
  <c r="AJ3537" i="1"/>
  <c r="AI3537" i="1"/>
  <c r="AJ3541" i="1"/>
  <c r="AI3541" i="1"/>
  <c r="AJ3545" i="1"/>
  <c r="AI3545" i="1"/>
  <c r="AJ3549" i="1"/>
  <c r="AI3549" i="1"/>
  <c r="AJ3553" i="1"/>
  <c r="AI3553" i="1"/>
  <c r="AJ3557" i="1"/>
  <c r="AI3557" i="1"/>
  <c r="AJ3561" i="1"/>
  <c r="AI3561" i="1"/>
  <c r="AJ3565" i="1"/>
  <c r="AI3565" i="1"/>
  <c r="AJ3569" i="1"/>
  <c r="AI3569" i="1"/>
  <c r="AJ3573" i="1"/>
  <c r="AI3573" i="1"/>
  <c r="AJ3577" i="1"/>
  <c r="AI3577" i="1"/>
  <c r="AJ3581" i="1"/>
  <c r="AI3581" i="1"/>
  <c r="AJ3585" i="1"/>
  <c r="AI3585" i="1"/>
  <c r="AJ3589" i="1"/>
  <c r="AI3589" i="1"/>
  <c r="AJ3593" i="1"/>
  <c r="AI3593" i="1"/>
  <c r="AJ3597" i="1"/>
  <c r="AI3597" i="1"/>
  <c r="AJ3601" i="1"/>
  <c r="AI3601" i="1"/>
  <c r="AJ3605" i="1"/>
  <c r="AI3605" i="1"/>
  <c r="AJ3609" i="1"/>
  <c r="AI3609" i="1"/>
  <c r="AJ3613" i="1"/>
  <c r="AI3613" i="1"/>
  <c r="AJ3617" i="1"/>
  <c r="AI3617" i="1"/>
  <c r="AJ3621" i="1"/>
  <c r="AI3621" i="1"/>
  <c r="AJ3625" i="1"/>
  <c r="AI3625" i="1"/>
  <c r="AJ3629" i="1"/>
  <c r="AI3629" i="1"/>
  <c r="AJ3633" i="1"/>
  <c r="AI3633" i="1"/>
  <c r="AJ3637" i="1"/>
  <c r="AI3637" i="1"/>
  <c r="AJ3641" i="1"/>
  <c r="AI3641" i="1"/>
  <c r="AJ3645" i="1"/>
  <c r="AI3645" i="1"/>
  <c r="AJ3649" i="1"/>
  <c r="AI3649" i="1"/>
  <c r="AJ3653" i="1"/>
  <c r="AI3653" i="1"/>
  <c r="AJ3657" i="1"/>
  <c r="AI3657" i="1"/>
  <c r="AJ3661" i="1"/>
  <c r="AI3661" i="1"/>
  <c r="AJ3665" i="1"/>
  <c r="AI3665" i="1"/>
  <c r="AJ3669" i="1"/>
  <c r="AI3669" i="1"/>
  <c r="AJ3673" i="1"/>
  <c r="AI3673" i="1"/>
  <c r="AJ3677" i="1"/>
  <c r="AI3677" i="1"/>
  <c r="AJ3681" i="1"/>
  <c r="AI3681" i="1"/>
  <c r="AJ3685" i="1"/>
  <c r="AI3685" i="1"/>
  <c r="AJ3689" i="1"/>
  <c r="AI3689" i="1"/>
  <c r="AJ3693" i="1"/>
  <c r="AI3693" i="1"/>
  <c r="AJ3697" i="1"/>
  <c r="AI3697" i="1"/>
  <c r="AJ3701" i="1"/>
  <c r="AI3701" i="1"/>
  <c r="AJ3705" i="1"/>
  <c r="AI3705" i="1"/>
  <c r="AJ3709" i="1"/>
  <c r="AI3709" i="1"/>
  <c r="AJ3713" i="1"/>
  <c r="AI3713" i="1"/>
  <c r="AJ3717" i="1"/>
  <c r="AI3717" i="1"/>
  <c r="AJ3721" i="1"/>
  <c r="AI3721" i="1"/>
  <c r="AJ3725" i="1"/>
  <c r="AI3725" i="1"/>
  <c r="AJ3729" i="1"/>
  <c r="AI3729" i="1"/>
  <c r="AJ3733" i="1"/>
  <c r="AI3733" i="1"/>
  <c r="AJ3737" i="1"/>
  <c r="AI3737" i="1"/>
  <c r="AJ3741" i="1"/>
  <c r="AI3741" i="1"/>
  <c r="AJ3745" i="1"/>
  <c r="AI3745" i="1"/>
  <c r="AJ3749" i="1"/>
  <c r="AI3749" i="1"/>
  <c r="AJ3753" i="1"/>
  <c r="AI3753" i="1"/>
  <c r="AJ3757" i="1"/>
  <c r="AI3757" i="1"/>
  <c r="AJ3761" i="1"/>
  <c r="AI3761" i="1"/>
  <c r="AJ3765" i="1"/>
  <c r="AI3765" i="1"/>
  <c r="AJ3769" i="1"/>
  <c r="AI3769" i="1"/>
  <c r="AJ3773" i="1"/>
  <c r="AI3773" i="1"/>
  <c r="AJ3777" i="1"/>
  <c r="AI3777" i="1"/>
  <c r="AJ3781" i="1"/>
  <c r="AI3781" i="1"/>
  <c r="AJ3785" i="1"/>
  <c r="AI3785" i="1"/>
  <c r="AJ3789" i="1"/>
  <c r="AI3789" i="1"/>
  <c r="AJ3793" i="1"/>
  <c r="AI3793" i="1"/>
  <c r="AJ3797" i="1"/>
  <c r="AI3797" i="1"/>
  <c r="AJ3801" i="1"/>
  <c r="AI3801" i="1"/>
  <c r="AJ3805" i="1"/>
  <c r="AI3805" i="1"/>
  <c r="AJ3809" i="1"/>
  <c r="AI3809" i="1"/>
  <c r="AJ3813" i="1"/>
  <c r="AI3813" i="1"/>
  <c r="AJ3817" i="1"/>
  <c r="AI3817" i="1"/>
  <c r="AJ3821" i="1"/>
  <c r="AI3821" i="1"/>
  <c r="AJ3825" i="1"/>
  <c r="AI3825" i="1"/>
  <c r="AJ3829" i="1"/>
  <c r="AI3829" i="1"/>
  <c r="AJ3833" i="1"/>
  <c r="AI3833" i="1"/>
  <c r="AJ3837" i="1"/>
  <c r="AI3837" i="1"/>
  <c r="AJ3841" i="1"/>
  <c r="AI3841" i="1"/>
  <c r="AJ3845" i="1"/>
  <c r="AI3845" i="1"/>
  <c r="AJ3849" i="1"/>
  <c r="AI3849" i="1"/>
  <c r="AJ3853" i="1"/>
  <c r="AI3853" i="1"/>
  <c r="AJ3857" i="1"/>
  <c r="AI3857" i="1"/>
  <c r="AJ3861" i="1"/>
  <c r="AI3861" i="1"/>
  <c r="AJ3865" i="1"/>
  <c r="AI3865" i="1"/>
  <c r="AJ3869" i="1"/>
  <c r="AI3869" i="1"/>
  <c r="AJ3873" i="1"/>
  <c r="AI3873" i="1"/>
  <c r="AJ3877" i="1"/>
  <c r="AI3877" i="1"/>
  <c r="AJ3881" i="1"/>
  <c r="AI3881" i="1"/>
  <c r="AJ3885" i="1"/>
  <c r="AI3885" i="1"/>
  <c r="AJ3889" i="1"/>
  <c r="AI3889" i="1"/>
  <c r="AJ3893" i="1"/>
  <c r="AI3893" i="1"/>
  <c r="AJ3897" i="1"/>
  <c r="AI3897" i="1"/>
  <c r="AJ3901" i="1"/>
  <c r="AI3901" i="1"/>
  <c r="AJ3909" i="1"/>
  <c r="AI3909" i="1"/>
  <c r="AJ3913" i="1"/>
  <c r="AI3913" i="1"/>
  <c r="AJ3917" i="1"/>
  <c r="AI3917" i="1"/>
  <c r="AJ3921" i="1"/>
  <c r="AI3921" i="1"/>
  <c r="AJ3925" i="1"/>
  <c r="AI3925" i="1"/>
  <c r="AJ3929" i="1"/>
  <c r="AI3929" i="1"/>
  <c r="AJ3933" i="1"/>
  <c r="AI3933" i="1"/>
  <c r="AJ3937" i="1"/>
  <c r="AI3937" i="1"/>
  <c r="AJ3941" i="1"/>
  <c r="AI3941" i="1"/>
  <c r="AJ3945" i="1"/>
  <c r="AI3945" i="1"/>
  <c r="AJ3949" i="1"/>
  <c r="AI3949" i="1"/>
  <c r="AJ3953" i="1"/>
  <c r="AI3953" i="1"/>
  <c r="AJ3957" i="1"/>
  <c r="AI3957" i="1"/>
  <c r="AJ3961" i="1"/>
  <c r="AI3961" i="1"/>
  <c r="AJ3965" i="1"/>
  <c r="AI3965" i="1"/>
  <c r="AJ3969" i="1"/>
  <c r="AI3969" i="1"/>
  <c r="AJ3973" i="1"/>
  <c r="AI3973" i="1"/>
  <c r="AJ3977" i="1"/>
  <c r="AI3977" i="1"/>
  <c r="AJ3981" i="1"/>
  <c r="AI3981" i="1"/>
  <c r="AJ3985" i="1"/>
  <c r="AI3985" i="1"/>
  <c r="AJ3989" i="1"/>
  <c r="AI3989" i="1"/>
  <c r="AJ3993" i="1"/>
  <c r="AI3993" i="1"/>
  <c r="AJ3997" i="1"/>
  <c r="AI3997" i="1"/>
  <c r="AJ4001" i="1"/>
  <c r="AI4001" i="1"/>
  <c r="AJ4005" i="1"/>
  <c r="AI4005" i="1"/>
  <c r="AJ4009" i="1"/>
  <c r="AI4009" i="1"/>
  <c r="AJ4013" i="1"/>
  <c r="AI4013" i="1"/>
  <c r="AJ4017" i="1"/>
  <c r="AI4017" i="1"/>
  <c r="AJ4021" i="1"/>
  <c r="AI4021" i="1"/>
  <c r="AJ4025" i="1"/>
  <c r="AI4025" i="1"/>
  <c r="AJ4029" i="1"/>
  <c r="AI4029" i="1"/>
  <c r="AJ4033" i="1"/>
  <c r="AI4033" i="1"/>
  <c r="AJ4037" i="1"/>
  <c r="AI4037" i="1"/>
  <c r="AJ4041" i="1"/>
  <c r="AI4041" i="1"/>
  <c r="AJ4045" i="1"/>
  <c r="AI4045" i="1"/>
  <c r="AJ4053" i="1"/>
  <c r="AI4053" i="1"/>
  <c r="AJ4057" i="1"/>
  <c r="AI4057" i="1"/>
  <c r="AJ4061" i="1"/>
  <c r="AI4061" i="1"/>
  <c r="AJ4065" i="1"/>
  <c r="AI4065" i="1"/>
  <c r="AJ4069" i="1"/>
  <c r="AI4069" i="1"/>
  <c r="AJ4073" i="1"/>
  <c r="AI4073" i="1"/>
  <c r="AJ4077" i="1"/>
  <c r="AI4077" i="1"/>
  <c r="AJ4081" i="1"/>
  <c r="AI4081" i="1"/>
  <c r="AJ4085" i="1"/>
  <c r="AI4085" i="1"/>
  <c r="AJ4089" i="1"/>
  <c r="AI4089" i="1"/>
  <c r="AJ4093" i="1"/>
  <c r="AI4093" i="1"/>
  <c r="AJ4097" i="1"/>
  <c r="AI4097" i="1"/>
  <c r="AJ4101" i="1"/>
  <c r="AI4101" i="1"/>
  <c r="AJ4105" i="1"/>
  <c r="AI4105" i="1"/>
  <c r="AJ4109" i="1"/>
  <c r="AI4109" i="1"/>
  <c r="AJ4113" i="1"/>
  <c r="AI4113" i="1"/>
  <c r="AJ4117" i="1"/>
  <c r="AI4117" i="1"/>
  <c r="AJ4119" i="1"/>
  <c r="AI4119" i="1"/>
  <c r="AJ4122" i="1"/>
  <c r="AI4122" i="1"/>
  <c r="AJ4124" i="1"/>
  <c r="AI4124" i="1"/>
  <c r="AJ4128" i="1"/>
  <c r="AI4128" i="1"/>
  <c r="AJ4132" i="1"/>
  <c r="AI4132" i="1"/>
  <c r="AJ4136" i="1"/>
  <c r="AI4136" i="1"/>
  <c r="AJ4140" i="1"/>
  <c r="AI4140" i="1"/>
  <c r="AJ4144" i="1"/>
  <c r="AI4144" i="1"/>
  <c r="AJ4148" i="1"/>
  <c r="AI4148" i="1"/>
  <c r="AJ4152" i="1"/>
  <c r="AI4152" i="1"/>
  <c r="AJ4156" i="1"/>
  <c r="AI4156" i="1"/>
  <c r="AJ4160" i="1"/>
  <c r="AI4160" i="1"/>
  <c r="AJ4164" i="1"/>
  <c r="AI4164" i="1"/>
  <c r="AJ4168" i="1"/>
  <c r="AI4168" i="1"/>
  <c r="AJ4172" i="1"/>
  <c r="AI4172" i="1"/>
  <c r="AJ4176" i="1"/>
  <c r="AI4176" i="1"/>
  <c r="AJ4180" i="1"/>
  <c r="AI4180" i="1"/>
  <c r="AJ4184" i="1"/>
  <c r="AI4184" i="1"/>
  <c r="AJ4188" i="1"/>
  <c r="AI4188" i="1"/>
  <c r="AJ4192" i="1"/>
  <c r="AI4192" i="1"/>
  <c r="AJ4196" i="1"/>
  <c r="AI4196" i="1"/>
  <c r="AJ4200" i="1"/>
  <c r="AI4200" i="1"/>
  <c r="AJ4204" i="1"/>
  <c r="AI4204" i="1"/>
  <c r="AJ4208" i="1"/>
  <c r="AI4208" i="1"/>
  <c r="AJ4212" i="1"/>
  <c r="AI4212" i="1"/>
  <c r="AJ4216" i="1"/>
  <c r="AI4216" i="1"/>
  <c r="AJ4220" i="1"/>
  <c r="AI4220" i="1"/>
  <c r="AJ4224" i="1"/>
  <c r="AI4224" i="1"/>
  <c r="AJ4228" i="1"/>
  <c r="AI4228" i="1"/>
  <c r="AJ4232" i="1"/>
  <c r="AI4232" i="1"/>
  <c r="AJ4236" i="1"/>
  <c r="AI4236" i="1"/>
  <c r="AJ4240" i="1"/>
  <c r="AI4240" i="1"/>
  <c r="AJ4244" i="1"/>
  <c r="AI4244" i="1"/>
  <c r="AJ4248" i="1"/>
  <c r="AI4248" i="1"/>
  <c r="AJ4252" i="1"/>
  <c r="AI4252" i="1"/>
  <c r="AJ4256" i="1"/>
  <c r="AI4256" i="1"/>
  <c r="AJ4260" i="1"/>
  <c r="AI4260" i="1"/>
  <c r="AJ4264" i="1"/>
  <c r="AI4264" i="1"/>
  <c r="AJ4268" i="1"/>
  <c r="AI4268" i="1"/>
  <c r="AJ4276" i="1"/>
  <c r="AI4276" i="1"/>
  <c r="AJ4280" i="1"/>
  <c r="AI4280" i="1"/>
  <c r="AJ4284" i="1"/>
  <c r="AI4284" i="1"/>
  <c r="AJ4288" i="1"/>
  <c r="AI4288" i="1"/>
  <c r="AJ4292" i="1"/>
  <c r="AI4292" i="1"/>
  <c r="AJ4296" i="1"/>
  <c r="AI4296" i="1"/>
  <c r="AJ4300" i="1"/>
  <c r="AI4300" i="1"/>
  <c r="AJ4304" i="1"/>
  <c r="AI4304" i="1"/>
  <c r="AJ4308" i="1"/>
  <c r="AI4308" i="1"/>
  <c r="AJ4312" i="1"/>
  <c r="AI4312" i="1"/>
  <c r="AJ4316" i="1"/>
  <c r="AI4316" i="1"/>
  <c r="AJ4320" i="1"/>
  <c r="AI4320" i="1"/>
  <c r="AJ4324" i="1"/>
  <c r="AI4324" i="1"/>
  <c r="AJ4328" i="1"/>
  <c r="AI4328" i="1"/>
  <c r="AJ4332" i="1"/>
  <c r="AI4332" i="1"/>
  <c r="AJ4336" i="1"/>
  <c r="AI4336" i="1"/>
  <c r="AJ4340" i="1"/>
  <c r="AI4340" i="1"/>
  <c r="AJ4344" i="1"/>
  <c r="AI4344" i="1"/>
  <c r="AJ4348" i="1"/>
  <c r="AI4348" i="1"/>
  <c r="AJ4352" i="1"/>
  <c r="AI4352" i="1"/>
  <c r="AJ4356" i="1"/>
  <c r="AI4356" i="1"/>
  <c r="AJ4360" i="1"/>
  <c r="AI4360" i="1"/>
  <c r="AJ4365" i="1"/>
  <c r="AI4365" i="1"/>
  <c r="AJ4369" i="1"/>
  <c r="AI4369" i="1"/>
  <c r="AJ4373" i="1"/>
  <c r="AI4373" i="1"/>
  <c r="AJ4377" i="1"/>
  <c r="AI4377" i="1"/>
  <c r="AJ4381" i="1"/>
  <c r="AI4381" i="1"/>
  <c r="AJ4385" i="1"/>
  <c r="AI4385" i="1"/>
  <c r="AJ4389" i="1"/>
  <c r="AI4389" i="1"/>
  <c r="AJ4393" i="1"/>
  <c r="AI4393" i="1"/>
  <c r="AJ4397" i="1"/>
  <c r="AI4397" i="1"/>
  <c r="AJ4401" i="1"/>
  <c r="AI4401" i="1"/>
  <c r="AJ4407" i="1"/>
  <c r="AI4407" i="1"/>
  <c r="AJ4411" i="1"/>
  <c r="AI4411" i="1"/>
  <c r="AJ4414" i="1"/>
  <c r="AI4414" i="1"/>
  <c r="AJ4418" i="1"/>
  <c r="AI4418" i="1"/>
  <c r="AJ4422" i="1"/>
  <c r="AI4422" i="1"/>
  <c r="AJ4426" i="1"/>
  <c r="AI4426" i="1"/>
  <c r="AJ4430" i="1"/>
  <c r="AI4430" i="1"/>
  <c r="AJ4434" i="1"/>
  <c r="AI4434" i="1"/>
  <c r="AJ4438" i="1"/>
  <c r="AI4438" i="1"/>
  <c r="AJ4442" i="1"/>
  <c r="AI4442" i="1"/>
  <c r="AJ4446" i="1"/>
  <c r="AI4446" i="1"/>
  <c r="AJ4452" i="1"/>
  <c r="AI4452" i="1"/>
  <c r="AJ4459" i="1"/>
  <c r="AI4459" i="1"/>
  <c r="AJ4463" i="1"/>
  <c r="AI4463" i="1"/>
  <c r="AJ4466" i="1"/>
  <c r="AI4466" i="1"/>
  <c r="AJ4470" i="1"/>
  <c r="AI4470" i="1"/>
  <c r="AJ4474" i="1"/>
  <c r="AI4474" i="1"/>
  <c r="AJ4478" i="1"/>
  <c r="AI4478" i="1"/>
  <c r="AJ4482" i="1"/>
  <c r="AI4482" i="1"/>
  <c r="AJ4486" i="1"/>
  <c r="AI4486" i="1"/>
  <c r="AJ4492" i="1"/>
  <c r="AI4492" i="1"/>
  <c r="AJ4496" i="1"/>
  <c r="AI4496" i="1"/>
  <c r="AJ4500" i="1"/>
  <c r="AI4500" i="1"/>
  <c r="AJ4502" i="1"/>
  <c r="AI4502" i="1"/>
  <c r="AJ4506" i="1"/>
  <c r="AI4506" i="1"/>
  <c r="AJ4510" i="1"/>
  <c r="AI4510" i="1"/>
  <c r="AJ4514" i="1"/>
  <c r="AI4514" i="1"/>
  <c r="AJ4519" i="1"/>
  <c r="AI4519" i="1"/>
  <c r="AJ4523" i="1"/>
  <c r="AI4523" i="1"/>
  <c r="AJ4527" i="1"/>
  <c r="AI4527" i="1"/>
  <c r="AJ4531" i="1"/>
  <c r="AI4531" i="1"/>
  <c r="AJ4535" i="1"/>
  <c r="AI4535" i="1"/>
  <c r="AJ4539" i="1"/>
  <c r="AI4539" i="1"/>
  <c r="AJ4543" i="1"/>
  <c r="AI4543" i="1"/>
  <c r="AJ4547" i="1"/>
  <c r="AI4547" i="1"/>
  <c r="AJ4551" i="1"/>
  <c r="AI4551" i="1"/>
  <c r="AJ4555" i="1"/>
  <c r="AI4555" i="1"/>
  <c r="AJ4562" i="1"/>
  <c r="AI4562" i="1"/>
  <c r="AJ4566" i="1"/>
  <c r="AI4566" i="1"/>
  <c r="AJ4570" i="1"/>
  <c r="AI4570" i="1"/>
  <c r="AJ4574" i="1"/>
  <c r="AI4574" i="1"/>
  <c r="AJ4578" i="1"/>
  <c r="AI4578" i="1"/>
  <c r="AJ4582" i="1"/>
  <c r="AI4582" i="1"/>
  <c r="AJ4586" i="1"/>
  <c r="AI4586" i="1"/>
  <c r="AJ4590" i="1"/>
  <c r="AI4590" i="1"/>
  <c r="AJ4594" i="1"/>
  <c r="AI4594" i="1"/>
  <c r="AI13" i="1"/>
  <c r="AI29" i="1"/>
  <c r="AI42" i="1"/>
  <c r="AI58" i="1"/>
  <c r="AI71" i="1"/>
  <c r="AI86" i="1"/>
  <c r="AI102" i="1"/>
  <c r="AI116" i="1"/>
  <c r="AI132" i="1"/>
  <c r="AI148" i="1"/>
  <c r="AI164" i="1"/>
  <c r="AI180" i="1"/>
  <c r="AI196" i="1"/>
  <c r="AI207" i="1"/>
  <c r="AI223" i="1"/>
  <c r="AI239" i="1"/>
  <c r="AI254" i="1"/>
  <c r="AI270" i="1"/>
  <c r="AI285" i="1"/>
  <c r="AI296" i="1"/>
  <c r="AI312" i="1"/>
  <c r="AI339" i="1"/>
  <c r="AI353" i="1"/>
  <c r="AI369" i="1"/>
  <c r="AI385" i="1"/>
  <c r="AI401" i="1"/>
  <c r="AI417" i="1"/>
  <c r="AI433" i="1"/>
  <c r="AI449" i="1"/>
  <c r="AI465" i="1"/>
  <c r="AI480" i="1"/>
  <c r="AI496" i="1"/>
  <c r="AI510" i="1"/>
  <c r="AI526" i="1"/>
  <c r="AI542" i="1"/>
  <c r="AI558" i="1"/>
  <c r="AI574" i="1"/>
  <c r="AI590" i="1"/>
  <c r="AI606" i="1"/>
  <c r="AI621" i="1"/>
  <c r="AI636" i="1"/>
  <c r="AI667" i="1"/>
  <c r="AI682" i="1"/>
  <c r="AI698" i="1"/>
  <c r="AI714" i="1"/>
  <c r="AI730" i="1"/>
  <c r="AI746" i="1"/>
  <c r="AI762" i="1"/>
  <c r="AI778" i="1"/>
  <c r="AI794" i="1"/>
  <c r="AI810" i="1"/>
  <c r="AI825" i="1"/>
  <c r="AI841" i="1"/>
  <c r="AI857" i="1"/>
  <c r="AI873" i="1"/>
  <c r="AI888" i="1"/>
  <c r="AI904" i="1"/>
  <c r="AI919" i="1"/>
  <c r="AI935" i="1"/>
  <c r="AI951" i="1"/>
  <c r="AI967" i="1"/>
  <c r="AI983" i="1"/>
  <c r="AI998" i="1"/>
  <c r="AI1014" i="1"/>
  <c r="AI1028" i="1"/>
  <c r="AI1044" i="1"/>
  <c r="AI1060" i="1"/>
  <c r="AI1076" i="1"/>
  <c r="AI1105" i="1"/>
  <c r="AI1121" i="1"/>
  <c r="AI1136" i="1"/>
  <c r="AI1151" i="1"/>
  <c r="AI1167" i="1"/>
  <c r="AI1196" i="1"/>
  <c r="AI1212" i="1"/>
  <c r="AI1228" i="1"/>
  <c r="AI1244" i="1"/>
  <c r="AI1260" i="1"/>
  <c r="AI1276" i="1"/>
  <c r="AI1292" i="1"/>
  <c r="AI1308" i="1"/>
  <c r="AI1324" i="1"/>
  <c r="AI1340" i="1"/>
  <c r="AI1355" i="1"/>
  <c r="AI1371" i="1"/>
  <c r="AI1387" i="1"/>
  <c r="AI1403" i="1"/>
  <c r="AI1419" i="1"/>
  <c r="AI1435" i="1"/>
  <c r="AI1451" i="1"/>
  <c r="AI1467" i="1"/>
  <c r="AI1483" i="1"/>
  <c r="AI1499" i="1"/>
  <c r="AI1512" i="1"/>
  <c r="AI1528" i="1"/>
  <c r="AI1544" i="1"/>
  <c r="AI1560" i="1"/>
  <c r="AI1576" i="1"/>
  <c r="AI1592" i="1"/>
  <c r="AI1608" i="1"/>
  <c r="AI1621" i="1"/>
  <c r="AI1637" i="1"/>
  <c r="AI1650" i="1"/>
  <c r="AI1666" i="1"/>
  <c r="AI1682" i="1"/>
  <c r="AI1697" i="1"/>
  <c r="AI1713" i="1"/>
  <c r="AI1729" i="1"/>
  <c r="AI1745" i="1"/>
  <c r="AI1761" i="1"/>
  <c r="AI1777" i="1"/>
  <c r="AI1791" i="1"/>
  <c r="AI1804" i="1"/>
  <c r="AI1819" i="1"/>
  <c r="AI1834" i="1"/>
  <c r="AI1850" i="1"/>
  <c r="AI1866" i="1"/>
  <c r="AI1882" i="1"/>
  <c r="AI1898" i="1"/>
  <c r="AI1911" i="1"/>
  <c r="AI1925" i="1"/>
  <c r="AI1941" i="1"/>
  <c r="AI1956" i="1"/>
  <c r="AI1960" i="1"/>
  <c r="AI1962" i="1"/>
  <c r="AI1969" i="1"/>
  <c r="AI1973" i="1"/>
  <c r="AI1977" i="1"/>
  <c r="AI1984" i="1"/>
  <c r="AI1988" i="1"/>
  <c r="AI1992" i="1"/>
  <c r="AI1996" i="1"/>
  <c r="AI2000" i="1"/>
  <c r="AI2004" i="1"/>
  <c r="AI2008" i="1"/>
  <c r="AI2016" i="1"/>
  <c r="AI2020" i="1"/>
  <c r="AI2024" i="1"/>
  <c r="AI2032" i="1"/>
  <c r="AI2036" i="1"/>
  <c r="AI2040" i="1"/>
  <c r="AI2048" i="1"/>
  <c r="AI2052" i="1"/>
  <c r="AI2056" i="1"/>
  <c r="AI2060" i="1"/>
  <c r="AI2064" i="1"/>
  <c r="AI2068" i="1"/>
  <c r="AI2073" i="1"/>
  <c r="AI2077" i="1"/>
  <c r="AI2081" i="1"/>
  <c r="AI2085" i="1"/>
  <c r="AI2089" i="1"/>
  <c r="AI2093" i="1"/>
  <c r="AI2097" i="1"/>
  <c r="AI2101" i="1"/>
  <c r="AI2105" i="1"/>
  <c r="AI2109" i="1"/>
  <c r="AI2113" i="1"/>
  <c r="AI2117" i="1"/>
  <c r="AI2121" i="1"/>
  <c r="AI2125" i="1"/>
  <c r="AI2129" i="1"/>
  <c r="AI2133" i="1"/>
  <c r="AI2137" i="1"/>
  <c r="AI2141" i="1"/>
  <c r="AI2145" i="1"/>
  <c r="AI2149" i="1"/>
  <c r="AI2153" i="1"/>
  <c r="AI2157" i="1"/>
  <c r="AI2161" i="1"/>
  <c r="AI2165" i="1"/>
  <c r="AI2169" i="1"/>
  <c r="AI2172" i="1"/>
  <c r="AI2177" i="1"/>
  <c r="AI2181" i="1"/>
  <c r="AI2185" i="1"/>
  <c r="AI2188" i="1"/>
  <c r="AI2192" i="1"/>
  <c r="AI2196" i="1"/>
  <c r="AI2200" i="1"/>
  <c r="AI2208" i="1"/>
  <c r="AI2212" i="1"/>
  <c r="AI2217" i="1"/>
  <c r="AI2221" i="1"/>
  <c r="AI2225" i="1"/>
  <c r="AI2229" i="1"/>
  <c r="AI2237" i="1"/>
  <c r="AI2241" i="1"/>
  <c r="AI2245" i="1"/>
  <c r="AI2249" i="1"/>
  <c r="AI2253" i="1"/>
  <c r="AI2257" i="1"/>
  <c r="AI2260" i="1"/>
  <c r="AI2264" i="1"/>
  <c r="AI2268" i="1"/>
  <c r="AI2273" i="1"/>
  <c r="AI2277" i="1"/>
  <c r="AI2281" i="1"/>
  <c r="AI2285" i="1"/>
  <c r="AI2289" i="1"/>
  <c r="AI2297" i="1"/>
  <c r="AI2301" i="1"/>
  <c r="AI2305" i="1"/>
  <c r="AI2309" i="1"/>
  <c r="AI2312" i="1"/>
  <c r="AI2316" i="1"/>
  <c r="AI2327" i="1"/>
  <c r="AI2331" i="1"/>
  <c r="AI2335" i="1"/>
  <c r="AI2338" i="1"/>
  <c r="AI2342" i="1"/>
  <c r="AI2346" i="1"/>
  <c r="AI2353" i="1"/>
  <c r="AI2357" i="1"/>
  <c r="AI2361" i="1"/>
  <c r="AI2365" i="1"/>
  <c r="AI2369" i="1"/>
  <c r="AI2373" i="1"/>
  <c r="AI2377" i="1"/>
  <c r="AI2381" i="1"/>
  <c r="AI2385" i="1"/>
  <c r="AI2389" i="1"/>
  <c r="AI2393" i="1"/>
  <c r="AI2397" i="1"/>
  <c r="AI2401" i="1"/>
  <c r="AI2405" i="1"/>
  <c r="AI2409" i="1"/>
  <c r="AI2416" i="1"/>
  <c r="AI2420" i="1"/>
  <c r="AI2424" i="1"/>
  <c r="AI2430" i="1"/>
  <c r="AI2434" i="1"/>
  <c r="AI2438" i="1"/>
  <c r="AI2446" i="1"/>
  <c r="AI2450" i="1"/>
  <c r="AI2454" i="1"/>
  <c r="AI2458" i="1"/>
  <c r="AI2462" i="1"/>
  <c r="AI2466" i="1"/>
  <c r="AI2470" i="1"/>
  <c r="AI2478" i="1"/>
  <c r="AI2482" i="1"/>
  <c r="AI2486" i="1"/>
  <c r="AI2490" i="1"/>
  <c r="AI2494" i="1"/>
  <c r="AI2497" i="1"/>
  <c r="AI2501" i="1"/>
  <c r="AI2505" i="1"/>
  <c r="AI2509" i="1"/>
  <c r="AI2513" i="1"/>
  <c r="AI2517" i="1"/>
  <c r="AI2521" i="1"/>
  <c r="AI2525" i="1"/>
  <c r="AI2529" i="1"/>
  <c r="AI2531" i="1"/>
  <c r="AI2539" i="1"/>
  <c r="AI2543" i="1"/>
  <c r="AI2547" i="1"/>
  <c r="AI2550" i="1"/>
  <c r="AI2554" i="1"/>
  <c r="AI2558" i="1"/>
  <c r="AI2562" i="1"/>
  <c r="AI2570" i="1"/>
  <c r="AI2574" i="1"/>
  <c r="AI2578" i="1"/>
  <c r="AI2582" i="1"/>
  <c r="AI2586" i="1"/>
  <c r="AI2590" i="1"/>
  <c r="AI2594" i="1"/>
  <c r="AI2602" i="1"/>
  <c r="AI2606" i="1"/>
  <c r="AI2610" i="1"/>
  <c r="AI2614" i="1"/>
  <c r="AI2618" i="1"/>
  <c r="AI2622" i="1"/>
  <c r="AI2626" i="1"/>
  <c r="AI2630" i="1"/>
  <c r="AI2634" i="1"/>
  <c r="AI2638" i="1"/>
  <c r="AI2642" i="1"/>
  <c r="AI2646" i="1"/>
  <c r="AI2650" i="1"/>
  <c r="AI2652" i="1"/>
  <c r="AI2656" i="1"/>
  <c r="AI2664" i="1"/>
  <c r="AI2668" i="1"/>
  <c r="AI2672" i="1"/>
  <c r="AI2676" i="1"/>
  <c r="AI2680" i="1"/>
  <c r="AI2684" i="1"/>
  <c r="AI2688" i="1"/>
  <c r="AI2696" i="1"/>
  <c r="AI2700" i="1"/>
  <c r="AI2704" i="1"/>
  <c r="AI2708" i="1"/>
  <c r="AI2712" i="1"/>
  <c r="AI2716" i="1"/>
  <c r="AI2720" i="1"/>
  <c r="AI2726" i="1"/>
  <c r="AI2730" i="1"/>
  <c r="AI2734" i="1"/>
  <c r="AI2738" i="1"/>
  <c r="AI2742" i="1"/>
  <c r="AI2746" i="1"/>
  <c r="AI2750" i="1"/>
  <c r="AI2754" i="1"/>
  <c r="AI2758" i="1"/>
  <c r="AI2762" i="1"/>
  <c r="AI2766" i="1"/>
  <c r="AI2770" i="1"/>
  <c r="AI2775" i="1"/>
  <c r="AI2779" i="1"/>
  <c r="AI2787" i="1"/>
  <c r="AI2791" i="1"/>
  <c r="AI2795" i="1"/>
  <c r="AI2799" i="1"/>
  <c r="AI2803" i="1"/>
  <c r="AI2807" i="1"/>
  <c r="AI2811" i="1"/>
  <c r="AI2819" i="1"/>
  <c r="AI2823" i="1"/>
  <c r="AI2827" i="1"/>
  <c r="AI2831" i="1"/>
  <c r="AI2835" i="1"/>
  <c r="AI2839" i="1"/>
  <c r="AI2843" i="1"/>
  <c r="AI2851" i="1"/>
  <c r="AI2855" i="1"/>
  <c r="AI2859" i="1"/>
  <c r="AI2863" i="1"/>
  <c r="AI2867" i="1"/>
  <c r="AI2871" i="1"/>
  <c r="AI2875" i="1"/>
  <c r="AI2879" i="1"/>
  <c r="AI2883" i="1"/>
  <c r="AI2887" i="1"/>
  <c r="AI2891" i="1"/>
  <c r="AI2895" i="1"/>
  <c r="AI2899" i="1"/>
  <c r="AI2903" i="1"/>
  <c r="AI2907" i="1"/>
  <c r="AI2915" i="1"/>
  <c r="AI2919" i="1"/>
  <c r="AI2922" i="1"/>
  <c r="AI2926" i="1"/>
  <c r="AI2930" i="1"/>
  <c r="AI2934" i="1"/>
  <c r="AI2942" i="1"/>
  <c r="AI2946" i="1"/>
  <c r="AI2950" i="1"/>
  <c r="AI2954" i="1"/>
  <c r="AI2958" i="1"/>
  <c r="AI2962" i="1"/>
  <c r="AI2964" i="1"/>
  <c r="AI2972" i="1"/>
  <c r="AI2976" i="1"/>
  <c r="AI2980" i="1"/>
  <c r="AI2984" i="1"/>
  <c r="AI2988" i="1"/>
  <c r="AI2992" i="1"/>
  <c r="AI2995" i="1"/>
  <c r="AI2999" i="1"/>
  <c r="AI3003" i="1"/>
  <c r="AI3007" i="1"/>
  <c r="AI3011" i="1"/>
  <c r="AI3015" i="1"/>
  <c r="AI3019" i="1"/>
  <c r="AI3023" i="1"/>
  <c r="AI3027" i="1"/>
  <c r="AI3035" i="1"/>
  <c r="AI3039" i="1"/>
  <c r="AI3043" i="1"/>
  <c r="AI3047" i="1"/>
  <c r="AI3051" i="1"/>
  <c r="AI3055" i="1"/>
  <c r="AI3063" i="1"/>
  <c r="AI3067" i="1"/>
  <c r="AI3071" i="1"/>
  <c r="AI3075" i="1"/>
  <c r="AI3079" i="1"/>
  <c r="AI3083" i="1"/>
  <c r="AI3087" i="1"/>
  <c r="AI3091" i="1"/>
  <c r="AI3095" i="1"/>
  <c r="AI3099" i="1"/>
  <c r="AI3103" i="1"/>
  <c r="AI3107" i="1"/>
  <c r="AI3111" i="1"/>
  <c r="AI3115" i="1"/>
  <c r="AI3118" i="1"/>
  <c r="AI3122" i="1"/>
  <c r="AI3126" i="1"/>
  <c r="AI3134" i="1"/>
  <c r="AI3138" i="1"/>
  <c r="AI3142" i="1"/>
  <c r="AI3146" i="1"/>
  <c r="AI3150" i="1"/>
  <c r="AI3154" i="1"/>
  <c r="AI3158" i="1"/>
  <c r="AI3162" i="1"/>
  <c r="AI3166" i="1"/>
  <c r="AI3168" i="1"/>
  <c r="AI3172" i="1"/>
  <c r="AI3176" i="1"/>
  <c r="AI3180" i="1"/>
  <c r="AI3188" i="1"/>
  <c r="AI3192" i="1"/>
  <c r="AI3196" i="1"/>
  <c r="AI3200" i="1"/>
  <c r="AI3204" i="1"/>
  <c r="AI3208" i="1"/>
  <c r="AI3212" i="1"/>
  <c r="AI3216" i="1"/>
  <c r="AI3220" i="1"/>
  <c r="AI3224" i="1"/>
  <c r="AI3228" i="1"/>
  <c r="AI3232" i="1"/>
  <c r="AI3236" i="1"/>
  <c r="AI3240" i="1"/>
  <c r="AI3244" i="1"/>
  <c r="AI3248" i="1"/>
  <c r="AI3252" i="1"/>
  <c r="AI3256" i="1"/>
  <c r="AI3260" i="1"/>
  <c r="AI3264" i="1"/>
  <c r="AI3268" i="1"/>
  <c r="AI3272" i="1"/>
  <c r="AI3276" i="1"/>
  <c r="AI3280" i="1"/>
  <c r="AJ3535" i="1"/>
  <c r="AJ3791" i="1"/>
  <c r="AJ4049" i="1"/>
  <c r="AJ4272" i="1"/>
  <c r="U73" i="2"/>
  <c r="U45" i="2"/>
  <c r="U59" i="2" s="1"/>
  <c r="F144" i="2"/>
  <c r="F228" i="2" s="1"/>
  <c r="D144" i="2"/>
  <c r="D228" i="2" s="1"/>
  <c r="H144" i="2"/>
  <c r="H228" i="2" s="1"/>
  <c r="L144" i="2"/>
  <c r="L228" i="2" s="1"/>
  <c r="P144" i="2"/>
  <c r="P228" i="2" s="1"/>
  <c r="N144" i="2"/>
  <c r="N228" i="2" s="1"/>
  <c r="C144" i="2"/>
  <c r="C228" i="2" s="1"/>
  <c r="G144" i="2"/>
  <c r="G228" i="2" s="1"/>
  <c r="K144" i="2"/>
  <c r="K228" i="2" s="1"/>
  <c r="O144" i="2"/>
  <c r="O228" i="2" s="1"/>
  <c r="S144" i="2"/>
  <c r="S228" i="2" s="1"/>
  <c r="J144" i="2"/>
  <c r="J228" i="2" s="1"/>
  <c r="R144" i="2"/>
  <c r="R228" i="2" s="1"/>
  <c r="E144" i="2"/>
  <c r="E228" i="2" s="1"/>
  <c r="I144" i="2"/>
  <c r="I228" i="2" s="1"/>
  <c r="M144" i="2"/>
  <c r="M228" i="2" s="1"/>
  <c r="Q144" i="2"/>
  <c r="Q228" i="2" s="1"/>
  <c r="U158" i="2" l="1"/>
  <c r="G11" i="6"/>
  <c r="U228" i="2"/>
  <c r="H11" i="6" s="1"/>
  <c r="U87" i="2"/>
  <c r="U130" i="2"/>
  <c r="F11" i="6" s="1"/>
  <c r="U176" i="2"/>
  <c r="U172" i="2"/>
  <c r="U186" i="2" s="1"/>
  <c r="U97" i="2"/>
  <c r="U99" i="2"/>
  <c r="U91" i="2"/>
  <c r="E4" i="6" s="1"/>
  <c r="U98" i="2"/>
  <c r="U96" i="2"/>
  <c r="E9" i="6" s="1"/>
  <c r="U92" i="2"/>
  <c r="E5" i="6" s="1"/>
  <c r="U94" i="2"/>
  <c r="E7" i="6" s="1"/>
  <c r="U95" i="2"/>
  <c r="E8" i="6" s="1"/>
  <c r="U100" i="2"/>
  <c r="U93" i="2"/>
  <c r="E6" i="6" s="1"/>
  <c r="U49" i="2"/>
  <c r="U51" i="2"/>
  <c r="U56" i="2"/>
  <c r="U58" i="2"/>
  <c r="U57" i="2"/>
  <c r="U52" i="2"/>
  <c r="U54" i="2"/>
  <c r="U53" i="2"/>
  <c r="U55" i="2"/>
  <c r="U50" i="2"/>
  <c r="AB4594" i="1"/>
  <c r="AC4594" i="1" s="1"/>
  <c r="AB4593" i="1"/>
  <c r="AC4593" i="1" s="1"/>
  <c r="AB4592" i="1"/>
  <c r="AC4592" i="1" s="1"/>
  <c r="AB4591" i="1"/>
  <c r="AC4591" i="1" s="1"/>
  <c r="AB4590" i="1"/>
  <c r="AC4590" i="1" s="1"/>
  <c r="AB4589" i="1"/>
  <c r="AC4589" i="1" s="1"/>
  <c r="AB4588" i="1"/>
  <c r="AC4588" i="1" s="1"/>
  <c r="AB4587" i="1"/>
  <c r="AC4587" i="1" s="1"/>
  <c r="AB4586" i="1"/>
  <c r="AC4586" i="1" s="1"/>
  <c r="AB4585" i="1"/>
  <c r="AC4585" i="1" s="1"/>
  <c r="AB4584" i="1"/>
  <c r="AC4584" i="1" s="1"/>
  <c r="AB4583" i="1"/>
  <c r="AC4583" i="1" s="1"/>
  <c r="AB4582" i="1"/>
  <c r="AC4582" i="1" s="1"/>
  <c r="AB4581" i="1"/>
  <c r="AC4581" i="1" s="1"/>
  <c r="AB4580" i="1"/>
  <c r="AC4580" i="1" s="1"/>
  <c r="AB4579" i="1"/>
  <c r="AC4579" i="1" s="1"/>
  <c r="AB4578" i="1"/>
  <c r="AC4578" i="1" s="1"/>
  <c r="AB4577" i="1"/>
  <c r="AC4577" i="1" s="1"/>
  <c r="AB4576" i="1"/>
  <c r="AC4576" i="1" s="1"/>
  <c r="AB4575" i="1"/>
  <c r="AC4575" i="1" s="1"/>
  <c r="AB4574" i="1"/>
  <c r="AC4574" i="1" s="1"/>
  <c r="AB4573" i="1"/>
  <c r="AC4573" i="1" s="1"/>
  <c r="AB4572" i="1"/>
  <c r="AC4572" i="1" s="1"/>
  <c r="AB4571" i="1"/>
  <c r="AC4571" i="1" s="1"/>
  <c r="AB4570" i="1"/>
  <c r="AC4570" i="1" s="1"/>
  <c r="AB4569" i="1"/>
  <c r="AC4569" i="1" s="1"/>
  <c r="AB4568" i="1"/>
  <c r="AC4568" i="1" s="1"/>
  <c r="AB4567" i="1"/>
  <c r="AC4567" i="1" s="1"/>
  <c r="AB4566" i="1"/>
  <c r="AC4566" i="1" s="1"/>
  <c r="AB4565" i="1"/>
  <c r="AC4565" i="1" s="1"/>
  <c r="AB4564" i="1"/>
  <c r="AC4564" i="1" s="1"/>
  <c r="AB4563" i="1"/>
  <c r="AC4563" i="1" s="1"/>
  <c r="AB4562" i="1"/>
  <c r="AC4562" i="1" s="1"/>
  <c r="AB4561" i="1"/>
  <c r="AC4561" i="1" s="1"/>
  <c r="AB4560" i="1"/>
  <c r="AC4560" i="1" s="1"/>
  <c r="AB4559" i="1"/>
  <c r="AC4559" i="1" s="1"/>
  <c r="AB4558" i="1"/>
  <c r="AC4558" i="1" s="1"/>
  <c r="AB4557" i="1"/>
  <c r="AC4557" i="1" s="1"/>
  <c r="AB4556" i="1"/>
  <c r="AC4556" i="1" s="1"/>
  <c r="AB4555" i="1"/>
  <c r="AC4555" i="1" s="1"/>
  <c r="AB4554" i="1"/>
  <c r="AC4554" i="1" s="1"/>
  <c r="AB4553" i="1"/>
  <c r="AC4553" i="1" s="1"/>
  <c r="AB4552" i="1"/>
  <c r="AC4552" i="1" s="1"/>
  <c r="AB4551" i="1"/>
  <c r="AC4551" i="1" s="1"/>
  <c r="AB4550" i="1"/>
  <c r="AC4550" i="1" s="1"/>
  <c r="AB4549" i="1"/>
  <c r="AC4549" i="1" s="1"/>
  <c r="AB4548" i="1"/>
  <c r="AC4548" i="1" s="1"/>
  <c r="AB4547" i="1"/>
  <c r="AC4547" i="1" s="1"/>
  <c r="AB4546" i="1"/>
  <c r="AC4546" i="1" s="1"/>
  <c r="AB4545" i="1"/>
  <c r="AC4545" i="1" s="1"/>
  <c r="AB4544" i="1"/>
  <c r="AC4544" i="1" s="1"/>
  <c r="AB4543" i="1"/>
  <c r="AC4543" i="1" s="1"/>
  <c r="AB4542" i="1"/>
  <c r="AC4542" i="1" s="1"/>
  <c r="AB4541" i="1"/>
  <c r="AC4541" i="1" s="1"/>
  <c r="AB4540" i="1"/>
  <c r="AC4540" i="1" s="1"/>
  <c r="AB4539" i="1"/>
  <c r="AC4539" i="1" s="1"/>
  <c r="AB4538" i="1"/>
  <c r="AC4538" i="1" s="1"/>
  <c r="AB4537" i="1"/>
  <c r="AC4537" i="1" s="1"/>
  <c r="AB4536" i="1"/>
  <c r="AC4536" i="1" s="1"/>
  <c r="AB4535" i="1"/>
  <c r="AC4535" i="1" s="1"/>
  <c r="AB4534" i="1"/>
  <c r="AC4534" i="1" s="1"/>
  <c r="AB4533" i="1"/>
  <c r="AC4533" i="1" s="1"/>
  <c r="AB4532" i="1"/>
  <c r="AC4532" i="1" s="1"/>
  <c r="AB4531" i="1"/>
  <c r="AC4531" i="1" s="1"/>
  <c r="AD4531" i="1" s="1"/>
  <c r="AB4530" i="1"/>
  <c r="AC4530" i="1" s="1"/>
  <c r="AB4529" i="1"/>
  <c r="AC4529" i="1" s="1"/>
  <c r="AD4529" i="1" s="1"/>
  <c r="AB4528" i="1"/>
  <c r="AC4528" i="1" s="1"/>
  <c r="AD4528" i="1" s="1"/>
  <c r="AB4527" i="1"/>
  <c r="AC4527" i="1" s="1"/>
  <c r="AB4526" i="1"/>
  <c r="AC4526" i="1" s="1"/>
  <c r="AD4526" i="1" s="1"/>
  <c r="AB4525" i="1"/>
  <c r="AC4525" i="1" s="1"/>
  <c r="AB4524" i="1"/>
  <c r="AC4524" i="1" s="1"/>
  <c r="AD4524" i="1" s="1"/>
  <c r="AB4523" i="1"/>
  <c r="AC4523" i="1" s="1"/>
  <c r="AB4522" i="1"/>
  <c r="AC4522" i="1" s="1"/>
  <c r="AB4521" i="1"/>
  <c r="AC4521" i="1" s="1"/>
  <c r="AD4521" i="1" s="1"/>
  <c r="AB4520" i="1"/>
  <c r="AC4520" i="1" s="1"/>
  <c r="AB4519" i="1"/>
  <c r="AC4519" i="1" s="1"/>
  <c r="AD4519" i="1" s="1"/>
  <c r="AB4518" i="1"/>
  <c r="AC4518" i="1" s="1"/>
  <c r="AB4517" i="1"/>
  <c r="AC4517" i="1" s="1"/>
  <c r="AD4517" i="1" s="1"/>
  <c r="AB4516" i="1"/>
  <c r="AC4516" i="1" s="1"/>
  <c r="AD4516" i="1" s="1"/>
  <c r="AB4515" i="1"/>
  <c r="AC4515" i="1" s="1"/>
  <c r="AB4514" i="1"/>
  <c r="AC4514" i="1" s="1"/>
  <c r="AD4514" i="1" s="1"/>
  <c r="AB4513" i="1"/>
  <c r="AC4513" i="1" s="1"/>
  <c r="AD4513" i="1" s="1"/>
  <c r="AB4512" i="1"/>
  <c r="AC4512" i="1" s="1"/>
  <c r="AB4511" i="1"/>
  <c r="AC4511" i="1" s="1"/>
  <c r="AB4510" i="1"/>
  <c r="AC4510" i="1" s="1"/>
  <c r="AD4510" i="1" s="1"/>
  <c r="AB4509" i="1"/>
  <c r="AC4509" i="1" s="1"/>
  <c r="AD4509" i="1" s="1"/>
  <c r="AB4508" i="1"/>
  <c r="AC4508" i="1" s="1"/>
  <c r="AB4507" i="1"/>
  <c r="AC4507" i="1" s="1"/>
  <c r="AB4506" i="1"/>
  <c r="AC4506" i="1" s="1"/>
  <c r="AB4505" i="1"/>
  <c r="AC4505" i="1" s="1"/>
  <c r="AB4504" i="1"/>
  <c r="AC4504" i="1" s="1"/>
  <c r="AD4504" i="1" s="1"/>
  <c r="AB4503" i="1"/>
  <c r="AC4503" i="1" s="1"/>
  <c r="AD4503" i="1" s="1"/>
  <c r="AB4502" i="1"/>
  <c r="AC4502" i="1" s="1"/>
  <c r="AB4501" i="1"/>
  <c r="AC4501" i="1" s="1"/>
  <c r="AB4500" i="1"/>
  <c r="AC4500" i="1" s="1"/>
  <c r="AD4500" i="1" s="1"/>
  <c r="AB4499" i="1"/>
  <c r="AC4499" i="1" s="1"/>
  <c r="AB4498" i="1"/>
  <c r="AC4498" i="1" s="1"/>
  <c r="AB4497" i="1"/>
  <c r="AC4497" i="1" s="1"/>
  <c r="AD4497" i="1" s="1"/>
  <c r="AB4496" i="1"/>
  <c r="AC4496" i="1" s="1"/>
  <c r="AD4496" i="1" s="1"/>
  <c r="AB4495" i="1"/>
  <c r="AC4495" i="1" s="1"/>
  <c r="AD4495" i="1" s="1"/>
  <c r="AB4494" i="1"/>
  <c r="AC4494" i="1" s="1"/>
  <c r="AB4493" i="1"/>
  <c r="AC4493" i="1" s="1"/>
  <c r="AD4493" i="1" s="1"/>
  <c r="AB4492" i="1"/>
  <c r="AC4492" i="1" s="1"/>
  <c r="AB4491" i="1"/>
  <c r="AC4491" i="1" s="1"/>
  <c r="AD4491" i="1" s="1"/>
  <c r="AB4490" i="1"/>
  <c r="AC4490" i="1" s="1"/>
  <c r="AB4489" i="1"/>
  <c r="AC4489" i="1" s="1"/>
  <c r="AD4489" i="1" s="1"/>
  <c r="AB4488" i="1"/>
  <c r="AC4488" i="1" s="1"/>
  <c r="AB4487" i="1"/>
  <c r="AC4487" i="1" s="1"/>
  <c r="AB4486" i="1"/>
  <c r="AC4486" i="1" s="1"/>
  <c r="AD4486" i="1" s="1"/>
  <c r="AB4485" i="1"/>
  <c r="AC4485" i="1" s="1"/>
  <c r="AB4484" i="1"/>
  <c r="AC4484" i="1" s="1"/>
  <c r="AB4483" i="1"/>
  <c r="AC4483" i="1" s="1"/>
  <c r="AB4482" i="1"/>
  <c r="AC4482" i="1" s="1"/>
  <c r="AB4481" i="1"/>
  <c r="AC4481" i="1" s="1"/>
  <c r="AB4480" i="1"/>
  <c r="AC4480" i="1" s="1"/>
  <c r="AB4479" i="1"/>
  <c r="AC4479" i="1" s="1"/>
  <c r="AD4479" i="1" s="1"/>
  <c r="AB4478" i="1"/>
  <c r="AC4478" i="1" s="1"/>
  <c r="AB4477" i="1"/>
  <c r="AC4477" i="1" s="1"/>
  <c r="AB4476" i="1"/>
  <c r="AC4476" i="1" s="1"/>
  <c r="AB4475" i="1"/>
  <c r="AC4475" i="1" s="1"/>
  <c r="AB4474" i="1"/>
  <c r="AC4474" i="1" s="1"/>
  <c r="AB4473" i="1"/>
  <c r="AC4473" i="1" s="1"/>
  <c r="AB4472" i="1"/>
  <c r="AC4472" i="1" s="1"/>
  <c r="AB4471" i="1"/>
  <c r="AC4471" i="1" s="1"/>
  <c r="AB4470" i="1"/>
  <c r="AC4470" i="1" s="1"/>
  <c r="AB4469" i="1"/>
  <c r="AC4469" i="1" s="1"/>
  <c r="AB4468" i="1"/>
  <c r="AC4468" i="1" s="1"/>
  <c r="AB4467" i="1"/>
  <c r="AC4467" i="1" s="1"/>
  <c r="AB4466" i="1"/>
  <c r="AC4466" i="1" s="1"/>
  <c r="AB4465" i="1"/>
  <c r="AC4465" i="1" s="1"/>
  <c r="AB4464" i="1"/>
  <c r="AC4464" i="1" s="1"/>
  <c r="AB4463" i="1"/>
  <c r="AC4463" i="1" s="1"/>
  <c r="AB4462" i="1"/>
  <c r="AC4462" i="1" s="1"/>
  <c r="AB4461" i="1"/>
  <c r="AC4461" i="1" s="1"/>
  <c r="AB4460" i="1"/>
  <c r="AC4460" i="1" s="1"/>
  <c r="AB4459" i="1"/>
  <c r="AC4459" i="1" s="1"/>
  <c r="AB4458" i="1"/>
  <c r="AC4458" i="1" s="1"/>
  <c r="AB4457" i="1"/>
  <c r="AC4457" i="1" s="1"/>
  <c r="AB4456" i="1"/>
  <c r="AC4456" i="1" s="1"/>
  <c r="AB4455" i="1"/>
  <c r="AC4455" i="1" s="1"/>
  <c r="AB4454" i="1"/>
  <c r="AC4454" i="1" s="1"/>
  <c r="AB4453" i="1"/>
  <c r="AC4453" i="1" s="1"/>
  <c r="AB4452" i="1"/>
  <c r="AC4452" i="1" s="1"/>
  <c r="AB4451" i="1"/>
  <c r="AC4451" i="1" s="1"/>
  <c r="AB4450" i="1"/>
  <c r="AC4450" i="1" s="1"/>
  <c r="AB4449" i="1"/>
  <c r="AC4449" i="1" s="1"/>
  <c r="AB4448" i="1"/>
  <c r="AC4448" i="1" s="1"/>
  <c r="AB4447" i="1"/>
  <c r="AC4447" i="1" s="1"/>
  <c r="AB4446" i="1"/>
  <c r="AC4446" i="1" s="1"/>
  <c r="AB4445" i="1"/>
  <c r="AC4445" i="1" s="1"/>
  <c r="AB4444" i="1"/>
  <c r="AC4444" i="1" s="1"/>
  <c r="AB4443" i="1"/>
  <c r="AC4443" i="1" s="1"/>
  <c r="AB4442" i="1"/>
  <c r="AC4442" i="1" s="1"/>
  <c r="AB4441" i="1"/>
  <c r="AC4441" i="1" s="1"/>
  <c r="AB4440" i="1"/>
  <c r="AC4440" i="1" s="1"/>
  <c r="AB4439" i="1"/>
  <c r="AC4439" i="1" s="1"/>
  <c r="AB4438" i="1"/>
  <c r="AC4438" i="1" s="1"/>
  <c r="AB4437" i="1"/>
  <c r="AC4437" i="1" s="1"/>
  <c r="AB4436" i="1"/>
  <c r="AC4436" i="1" s="1"/>
  <c r="AB4435" i="1"/>
  <c r="AC4435" i="1" s="1"/>
  <c r="AB4434" i="1"/>
  <c r="AC4434" i="1" s="1"/>
  <c r="AB4433" i="1"/>
  <c r="AC4433" i="1" s="1"/>
  <c r="AB4432" i="1"/>
  <c r="AC4432" i="1" s="1"/>
  <c r="AB4431" i="1"/>
  <c r="AC4431" i="1" s="1"/>
  <c r="AB4430" i="1"/>
  <c r="AC4430" i="1" s="1"/>
  <c r="AB4429" i="1"/>
  <c r="AC4429" i="1" s="1"/>
  <c r="AB4428" i="1"/>
  <c r="AC4428" i="1" s="1"/>
  <c r="AB4427" i="1"/>
  <c r="AC4427" i="1" s="1"/>
  <c r="AB4426" i="1"/>
  <c r="AC4426" i="1" s="1"/>
  <c r="AB4425" i="1"/>
  <c r="AC4425" i="1" s="1"/>
  <c r="AB4424" i="1"/>
  <c r="AC4424" i="1" s="1"/>
  <c r="AB4423" i="1"/>
  <c r="AC4423" i="1" s="1"/>
  <c r="AB4422" i="1"/>
  <c r="AC4422" i="1" s="1"/>
  <c r="AB4421" i="1"/>
  <c r="AC4421" i="1" s="1"/>
  <c r="AB4420" i="1"/>
  <c r="AC4420" i="1" s="1"/>
  <c r="AB4419" i="1"/>
  <c r="AC4419" i="1" s="1"/>
  <c r="AB4418" i="1"/>
  <c r="AC4418" i="1" s="1"/>
  <c r="AB4417" i="1"/>
  <c r="AC4417" i="1" s="1"/>
  <c r="AB4416" i="1"/>
  <c r="AC4416" i="1" s="1"/>
  <c r="AB4415" i="1"/>
  <c r="AC4415" i="1" s="1"/>
  <c r="AB4414" i="1"/>
  <c r="AC4414" i="1" s="1"/>
  <c r="AB4413" i="1"/>
  <c r="AC4413" i="1" s="1"/>
  <c r="AB4412" i="1"/>
  <c r="AC4412" i="1" s="1"/>
  <c r="AB4411" i="1"/>
  <c r="AC4411" i="1" s="1"/>
  <c r="AD4411" i="1" s="1"/>
  <c r="AB4410" i="1"/>
  <c r="AC4410" i="1" s="1"/>
  <c r="AB4409" i="1"/>
  <c r="AC4409" i="1" s="1"/>
  <c r="AD4409" i="1" s="1"/>
  <c r="AB4408" i="1"/>
  <c r="AC4408" i="1" s="1"/>
  <c r="AB4407" i="1"/>
  <c r="AC4407" i="1" s="1"/>
  <c r="AD4407" i="1" s="1"/>
  <c r="AB4406" i="1"/>
  <c r="AC4406" i="1" s="1"/>
  <c r="AB4405" i="1"/>
  <c r="AC4405" i="1" s="1"/>
  <c r="AD4405" i="1" s="1"/>
  <c r="AB4404" i="1"/>
  <c r="AC4404" i="1" s="1"/>
  <c r="AD4404" i="1" s="1"/>
  <c r="AB4403" i="1"/>
  <c r="AC4403" i="1" s="1"/>
  <c r="AD4403" i="1" s="1"/>
  <c r="AB4402" i="1"/>
  <c r="AC4402" i="1" s="1"/>
  <c r="AB4401" i="1"/>
  <c r="AC4401" i="1" s="1"/>
  <c r="AD4401" i="1" s="1"/>
  <c r="AB4400" i="1"/>
  <c r="AC4400" i="1" s="1"/>
  <c r="AB4399" i="1"/>
  <c r="AC4399" i="1" s="1"/>
  <c r="AB4398" i="1"/>
  <c r="AC4398" i="1" s="1"/>
  <c r="AD4398" i="1" s="1"/>
  <c r="AB4397" i="1"/>
  <c r="AC4397" i="1" s="1"/>
  <c r="AB4396" i="1"/>
  <c r="AC4396" i="1" s="1"/>
  <c r="AD4396" i="1" s="1"/>
  <c r="AB4395" i="1"/>
  <c r="AC4395" i="1" s="1"/>
  <c r="AB4394" i="1"/>
  <c r="AC4394" i="1" s="1"/>
  <c r="AB4393" i="1"/>
  <c r="AC4393" i="1" s="1"/>
  <c r="AB4392" i="1"/>
  <c r="AC4392" i="1" s="1"/>
  <c r="AB4391" i="1"/>
  <c r="AC4391" i="1" s="1"/>
  <c r="AD4391" i="1" s="1"/>
  <c r="AB4390" i="1"/>
  <c r="AC4390" i="1" s="1"/>
  <c r="AD4390" i="1" s="1"/>
  <c r="AB4389" i="1"/>
  <c r="AC4389" i="1" s="1"/>
  <c r="AB4388" i="1"/>
  <c r="AC4388" i="1" s="1"/>
  <c r="AB4387" i="1"/>
  <c r="AC4387" i="1" s="1"/>
  <c r="AD4387" i="1" s="1"/>
  <c r="AB4386" i="1"/>
  <c r="AC4386" i="1" s="1"/>
  <c r="AD4386" i="1" s="1"/>
  <c r="AB4385" i="1"/>
  <c r="AC4385" i="1" s="1"/>
  <c r="AB4384" i="1"/>
  <c r="AC4384" i="1" s="1"/>
  <c r="AB4383" i="1"/>
  <c r="AC4383" i="1" s="1"/>
  <c r="AD4383" i="1" s="1"/>
  <c r="AB4382" i="1"/>
  <c r="AC4382" i="1" s="1"/>
  <c r="AD4382" i="1" s="1"/>
  <c r="AB4381" i="1"/>
  <c r="AC4381" i="1" s="1"/>
  <c r="AB4380" i="1"/>
  <c r="AC4380" i="1" s="1"/>
  <c r="AB4379" i="1"/>
  <c r="AC4379" i="1" s="1"/>
  <c r="AD4379" i="1" s="1"/>
  <c r="AB4378" i="1"/>
  <c r="AC4378" i="1" s="1"/>
  <c r="AB4377" i="1"/>
  <c r="AC4377" i="1" s="1"/>
  <c r="AB4376" i="1"/>
  <c r="AC4376" i="1" s="1"/>
  <c r="AB4375" i="1"/>
  <c r="AC4375" i="1" s="1"/>
  <c r="AD4375" i="1" s="1"/>
  <c r="AB4374" i="1"/>
  <c r="AC4374" i="1" s="1"/>
  <c r="AD4374" i="1" s="1"/>
  <c r="AB4373" i="1"/>
  <c r="AC4373" i="1" s="1"/>
  <c r="AB4372" i="1"/>
  <c r="AC4372" i="1" s="1"/>
  <c r="AD4372" i="1" s="1"/>
  <c r="AB4371" i="1"/>
  <c r="AC4371" i="1" s="1"/>
  <c r="AB4370" i="1"/>
  <c r="AC4370" i="1" s="1"/>
  <c r="AD4370" i="1" s="1"/>
  <c r="AB4369" i="1"/>
  <c r="AC4369" i="1" s="1"/>
  <c r="AB4368" i="1"/>
  <c r="AC4368" i="1" s="1"/>
  <c r="AD4368" i="1" s="1"/>
  <c r="AB4367" i="1"/>
  <c r="AC4367" i="1" s="1"/>
  <c r="AB4366" i="1"/>
  <c r="AC4366" i="1" s="1"/>
  <c r="AB4365" i="1"/>
  <c r="AC4365" i="1" s="1"/>
  <c r="AD4365" i="1" s="1"/>
  <c r="AB4364" i="1"/>
  <c r="AC4364" i="1" s="1"/>
  <c r="AB4363" i="1"/>
  <c r="AC4363" i="1" s="1"/>
  <c r="AD4363" i="1" s="1"/>
  <c r="AB4362" i="1"/>
  <c r="AC4362" i="1" s="1"/>
  <c r="AB4361" i="1"/>
  <c r="AC4361" i="1" s="1"/>
  <c r="AB4360" i="1"/>
  <c r="AC4360" i="1" s="1"/>
  <c r="AD4360" i="1" s="1"/>
  <c r="AB4359" i="1"/>
  <c r="AC4359" i="1" s="1"/>
  <c r="AB4358" i="1"/>
  <c r="AC4358" i="1" s="1"/>
  <c r="AD4358" i="1" s="1"/>
  <c r="AB4357" i="1"/>
  <c r="AC4357" i="1" s="1"/>
  <c r="AB4356" i="1"/>
  <c r="AC4356" i="1" s="1"/>
  <c r="AD4356" i="1" s="1"/>
  <c r="AB4355" i="1"/>
  <c r="AC4355" i="1" s="1"/>
  <c r="AB4354" i="1"/>
  <c r="AC4354" i="1" s="1"/>
  <c r="AD4354" i="1" s="1"/>
  <c r="AB4353" i="1"/>
  <c r="AC4353" i="1" s="1"/>
  <c r="AB4352" i="1"/>
  <c r="AC4352" i="1" s="1"/>
  <c r="AD4352" i="1" s="1"/>
  <c r="AB4351" i="1"/>
  <c r="AC4351" i="1" s="1"/>
  <c r="AB4350" i="1"/>
  <c r="AC4350" i="1" s="1"/>
  <c r="AD4350" i="1" s="1"/>
  <c r="AB4349" i="1"/>
  <c r="AC4349" i="1" s="1"/>
  <c r="AB4348" i="1"/>
  <c r="AC4348" i="1" s="1"/>
  <c r="AD4348" i="1" s="1"/>
  <c r="AB4347" i="1"/>
  <c r="AC4347" i="1" s="1"/>
  <c r="AB4346" i="1"/>
  <c r="AC4346" i="1" s="1"/>
  <c r="AB4345" i="1"/>
  <c r="AC4345" i="1" s="1"/>
  <c r="AB4344" i="1"/>
  <c r="AC4344" i="1" s="1"/>
  <c r="AD4344" i="1" s="1"/>
  <c r="AB4343" i="1"/>
  <c r="AC4343" i="1" s="1"/>
  <c r="AD4343" i="1" s="1"/>
  <c r="AB4342" i="1"/>
  <c r="AC4342" i="1" s="1"/>
  <c r="AB4341" i="1"/>
  <c r="AC4341" i="1" s="1"/>
  <c r="AB4340" i="1"/>
  <c r="AC4340" i="1" s="1"/>
  <c r="AD4340" i="1" s="1"/>
  <c r="AB4339" i="1"/>
  <c r="AC4339" i="1" s="1"/>
  <c r="AD4339" i="1" s="1"/>
  <c r="AB4338" i="1"/>
  <c r="AC4338" i="1" s="1"/>
  <c r="AB4337" i="1"/>
  <c r="AC4337" i="1" s="1"/>
  <c r="AB4336" i="1"/>
  <c r="AC4336" i="1" s="1"/>
  <c r="AB4335" i="1"/>
  <c r="AC4335" i="1" s="1"/>
  <c r="AE4335" i="1" s="1"/>
  <c r="AB4334" i="1"/>
  <c r="AC4334" i="1" s="1"/>
  <c r="AB4333" i="1"/>
  <c r="AC4333" i="1" s="1"/>
  <c r="AE4333" i="1" s="1"/>
  <c r="AB4332" i="1"/>
  <c r="AC4332" i="1" s="1"/>
  <c r="AB4331" i="1"/>
  <c r="AC4331" i="1" s="1"/>
  <c r="AB4330" i="1"/>
  <c r="AC4330" i="1" s="1"/>
  <c r="AE4330" i="1" s="1"/>
  <c r="AB4329" i="1"/>
  <c r="AC4329" i="1" s="1"/>
  <c r="AB4328" i="1"/>
  <c r="AC4328" i="1" s="1"/>
  <c r="AE4328" i="1" s="1"/>
  <c r="AB4327" i="1"/>
  <c r="AC4327" i="1" s="1"/>
  <c r="AB4326" i="1"/>
  <c r="AC4326" i="1" s="1"/>
  <c r="AB4325" i="1"/>
  <c r="AC4325" i="1" s="1"/>
  <c r="AE4325" i="1" s="1"/>
  <c r="AB4324" i="1"/>
  <c r="AC4324" i="1" s="1"/>
  <c r="AB4323" i="1"/>
  <c r="AC4323" i="1" s="1"/>
  <c r="AE4323" i="1" s="1"/>
  <c r="AB4322" i="1"/>
  <c r="AC4322" i="1" s="1"/>
  <c r="AB4321" i="1"/>
  <c r="AC4321" i="1" s="1"/>
  <c r="AB4320" i="1"/>
  <c r="AC4320" i="1" s="1"/>
  <c r="AB4319" i="1"/>
  <c r="AC4319" i="1" s="1"/>
  <c r="AE4319" i="1" s="1"/>
  <c r="AB4318" i="1"/>
  <c r="AC4318" i="1" s="1"/>
  <c r="AB4317" i="1"/>
  <c r="AC4317" i="1" s="1"/>
  <c r="AE4317" i="1" s="1"/>
  <c r="AB4316" i="1"/>
  <c r="AC4316" i="1" s="1"/>
  <c r="AB4315" i="1"/>
  <c r="AC4315" i="1" s="1"/>
  <c r="AE4315" i="1" s="1"/>
  <c r="AB4314" i="1"/>
  <c r="AC4314" i="1" s="1"/>
  <c r="AB4313" i="1"/>
  <c r="AC4313" i="1" s="1"/>
  <c r="AE4313" i="1" s="1"/>
  <c r="AB4312" i="1"/>
  <c r="AC4312" i="1" s="1"/>
  <c r="AB4311" i="1"/>
  <c r="AC4311" i="1" s="1"/>
  <c r="AE4311" i="1" s="1"/>
  <c r="AB4310" i="1"/>
  <c r="AC4310" i="1" s="1"/>
  <c r="AB4309" i="1"/>
  <c r="AC4309" i="1" s="1"/>
  <c r="AE4309" i="1" s="1"/>
  <c r="AB4308" i="1"/>
  <c r="AC4308" i="1" s="1"/>
  <c r="AB4307" i="1"/>
  <c r="AC4307" i="1" s="1"/>
  <c r="AE4307" i="1" s="1"/>
  <c r="AB4306" i="1"/>
  <c r="AC4306" i="1" s="1"/>
  <c r="AB4305" i="1"/>
  <c r="AC4305" i="1" s="1"/>
  <c r="AE4305" i="1" s="1"/>
  <c r="AB4304" i="1"/>
  <c r="AC4304" i="1" s="1"/>
  <c r="AB4303" i="1"/>
  <c r="AC4303" i="1" s="1"/>
  <c r="AE4303" i="1" s="1"/>
  <c r="AB4302" i="1"/>
  <c r="AC4302" i="1" s="1"/>
  <c r="AB4301" i="1"/>
  <c r="AC4301" i="1" s="1"/>
  <c r="AE4301" i="1" s="1"/>
  <c r="AB4300" i="1"/>
  <c r="AC4300" i="1" s="1"/>
  <c r="AB4299" i="1"/>
  <c r="AC4299" i="1" s="1"/>
  <c r="AB4298" i="1"/>
  <c r="AC4298" i="1" s="1"/>
  <c r="AE4298" i="1" s="1"/>
  <c r="AB4297" i="1"/>
  <c r="AC4297" i="1" s="1"/>
  <c r="AB4296" i="1"/>
  <c r="AC4296" i="1" s="1"/>
  <c r="AE4296" i="1" s="1"/>
  <c r="AB4295" i="1"/>
  <c r="AC4295" i="1" s="1"/>
  <c r="AB4294" i="1"/>
  <c r="AC4294" i="1" s="1"/>
  <c r="AE4294" i="1" s="1"/>
  <c r="AB4293" i="1"/>
  <c r="AC4293" i="1" s="1"/>
  <c r="AB4292" i="1"/>
  <c r="AC4292" i="1" s="1"/>
  <c r="AE4292" i="1" s="1"/>
  <c r="AB4291" i="1"/>
  <c r="AC4291" i="1" s="1"/>
  <c r="AE4291" i="1" s="1"/>
  <c r="AB4290" i="1"/>
  <c r="AC4290" i="1" s="1"/>
  <c r="AB4289" i="1"/>
  <c r="AC4289" i="1" s="1"/>
  <c r="AB4288" i="1"/>
  <c r="AC4288" i="1" s="1"/>
  <c r="AE4288" i="1" s="1"/>
  <c r="AB4287" i="1"/>
  <c r="AC4287" i="1" s="1"/>
  <c r="AE4287" i="1" s="1"/>
  <c r="AB4286" i="1"/>
  <c r="AC4286" i="1" s="1"/>
  <c r="AB4285" i="1"/>
  <c r="AC4285" i="1" s="1"/>
  <c r="AB4284" i="1"/>
  <c r="AC4284" i="1" s="1"/>
  <c r="AE4284" i="1" s="1"/>
  <c r="AB4283" i="1"/>
  <c r="AC4283" i="1" s="1"/>
  <c r="AE4283" i="1" s="1"/>
  <c r="AB4282" i="1"/>
  <c r="AC4282" i="1" s="1"/>
  <c r="AB4281" i="1"/>
  <c r="AC4281" i="1" s="1"/>
  <c r="AB4280" i="1"/>
  <c r="AC4280" i="1" s="1"/>
  <c r="AE4280" i="1" s="1"/>
  <c r="AB4279" i="1"/>
  <c r="AC4279" i="1" s="1"/>
  <c r="AE4279" i="1" s="1"/>
  <c r="AB4278" i="1"/>
  <c r="AC4278" i="1" s="1"/>
  <c r="AB4277" i="1"/>
  <c r="AC4277" i="1" s="1"/>
  <c r="AB4276" i="1"/>
  <c r="AC4276" i="1" s="1"/>
  <c r="AE4276" i="1" s="1"/>
  <c r="AB4275" i="1"/>
  <c r="AC4275" i="1" s="1"/>
  <c r="AE4275" i="1" s="1"/>
  <c r="AB4274" i="1"/>
  <c r="AC4274" i="1" s="1"/>
  <c r="AB4273" i="1"/>
  <c r="AC4273" i="1" s="1"/>
  <c r="AB4272" i="1"/>
  <c r="AC4272" i="1" s="1"/>
  <c r="AE4272" i="1" s="1"/>
  <c r="AB4271" i="1"/>
  <c r="AC4271" i="1" s="1"/>
  <c r="AE4271" i="1" s="1"/>
  <c r="AB4270" i="1"/>
  <c r="AC4270" i="1" s="1"/>
  <c r="AB4269" i="1"/>
  <c r="AC4269" i="1" s="1"/>
  <c r="AB4268" i="1"/>
  <c r="AC4268" i="1" s="1"/>
  <c r="AE4268" i="1" s="1"/>
  <c r="AB4267" i="1"/>
  <c r="AC4267" i="1" s="1"/>
  <c r="AE4267" i="1" s="1"/>
  <c r="AB4266" i="1"/>
  <c r="AC4266" i="1" s="1"/>
  <c r="AB4265" i="1"/>
  <c r="AC4265" i="1" s="1"/>
  <c r="AB4264" i="1"/>
  <c r="AC4264" i="1" s="1"/>
  <c r="AE4264" i="1" s="1"/>
  <c r="AB4263" i="1"/>
  <c r="AC4263" i="1" s="1"/>
  <c r="AE4263" i="1" s="1"/>
  <c r="AB4262" i="1"/>
  <c r="AC4262" i="1" s="1"/>
  <c r="AB4261" i="1"/>
  <c r="AC4261" i="1" s="1"/>
  <c r="AB4260" i="1"/>
  <c r="AC4260" i="1" s="1"/>
  <c r="AE4260" i="1" s="1"/>
  <c r="AB4259" i="1"/>
  <c r="AC4259" i="1" s="1"/>
  <c r="AE4259" i="1" s="1"/>
  <c r="AB4258" i="1"/>
  <c r="AC4258" i="1" s="1"/>
  <c r="AB4257" i="1"/>
  <c r="AC4257" i="1" s="1"/>
  <c r="AB4256" i="1"/>
  <c r="AC4256" i="1" s="1"/>
  <c r="AB4255" i="1"/>
  <c r="AC4255" i="1" s="1"/>
  <c r="AE4255" i="1" s="1"/>
  <c r="AB4254" i="1"/>
  <c r="AC4254" i="1" s="1"/>
  <c r="AB4253" i="1"/>
  <c r="AC4253" i="1" s="1"/>
  <c r="AB4252" i="1"/>
  <c r="AC4252" i="1" s="1"/>
  <c r="AB4251" i="1"/>
  <c r="AC4251" i="1" s="1"/>
  <c r="AB4250" i="1"/>
  <c r="AC4250" i="1" s="1"/>
  <c r="AB4249" i="1"/>
  <c r="AC4249" i="1" s="1"/>
  <c r="AB4248" i="1"/>
  <c r="AC4248" i="1" s="1"/>
  <c r="AE4248" i="1" s="1"/>
  <c r="AB4247" i="1"/>
  <c r="AC4247" i="1" s="1"/>
  <c r="AB4246" i="1"/>
  <c r="AC4246" i="1" s="1"/>
  <c r="AB4245" i="1"/>
  <c r="AC4245" i="1" s="1"/>
  <c r="AE4245" i="1" s="1"/>
  <c r="AB4244" i="1"/>
  <c r="AC4244" i="1" s="1"/>
  <c r="AB4243" i="1"/>
  <c r="AC4243" i="1" s="1"/>
  <c r="AB4242" i="1"/>
  <c r="AC4242" i="1" s="1"/>
  <c r="AE4242" i="1" s="1"/>
  <c r="AB4241" i="1"/>
  <c r="AC4241" i="1" s="1"/>
  <c r="AB4240" i="1"/>
  <c r="AC4240" i="1" s="1"/>
  <c r="AB4239" i="1"/>
  <c r="AC4239" i="1" s="1"/>
  <c r="AB4238" i="1"/>
  <c r="AC4238" i="1" s="1"/>
  <c r="AE4238" i="1" s="1"/>
  <c r="AB4237" i="1"/>
  <c r="AC4237" i="1" s="1"/>
  <c r="AB4236" i="1"/>
  <c r="AC4236" i="1" s="1"/>
  <c r="AB4235" i="1"/>
  <c r="AC4235" i="1" s="1"/>
  <c r="AB4234" i="1"/>
  <c r="AC4234" i="1" s="1"/>
  <c r="AE4234" i="1" s="1"/>
  <c r="AB4233" i="1"/>
  <c r="AC4233" i="1" s="1"/>
  <c r="AB4232" i="1"/>
  <c r="AC4232" i="1" s="1"/>
  <c r="AB4231" i="1"/>
  <c r="AC4231" i="1" s="1"/>
  <c r="AB4230" i="1"/>
  <c r="AC4230" i="1" s="1"/>
  <c r="AE4230" i="1" s="1"/>
  <c r="AB4229" i="1"/>
  <c r="AC4229" i="1" s="1"/>
  <c r="AB4228" i="1"/>
  <c r="AC4228" i="1" s="1"/>
  <c r="AB4227" i="1"/>
  <c r="AC4227" i="1" s="1"/>
  <c r="AB4226" i="1"/>
  <c r="AC4226" i="1" s="1"/>
  <c r="AE4226" i="1" s="1"/>
  <c r="AB4225" i="1"/>
  <c r="AC4225" i="1" s="1"/>
  <c r="AB4224" i="1"/>
  <c r="AC4224" i="1" s="1"/>
  <c r="AB4223" i="1"/>
  <c r="AC4223" i="1" s="1"/>
  <c r="AB4222" i="1"/>
  <c r="AC4222" i="1" s="1"/>
  <c r="AE4222" i="1" s="1"/>
  <c r="AB4221" i="1"/>
  <c r="AC4221" i="1" s="1"/>
  <c r="AB4220" i="1"/>
  <c r="AC4220" i="1" s="1"/>
  <c r="AB4219" i="1"/>
  <c r="AC4219" i="1" s="1"/>
  <c r="AE4219" i="1" s="1"/>
  <c r="AB4218" i="1"/>
  <c r="AC4218" i="1" s="1"/>
  <c r="AB4217" i="1"/>
  <c r="AC4217" i="1" s="1"/>
  <c r="AB4216" i="1"/>
  <c r="AC4216" i="1" s="1"/>
  <c r="AB4215" i="1"/>
  <c r="AC4215" i="1" s="1"/>
  <c r="AB4214" i="1"/>
  <c r="AC4214" i="1" s="1"/>
  <c r="AE4214" i="1" s="1"/>
  <c r="AB4213" i="1"/>
  <c r="AC4213" i="1" s="1"/>
  <c r="AB4212" i="1"/>
  <c r="AC4212" i="1" s="1"/>
  <c r="AB4211" i="1"/>
  <c r="AC4211" i="1" s="1"/>
  <c r="AB4210" i="1"/>
  <c r="AC4210" i="1" s="1"/>
  <c r="AE4210" i="1" s="1"/>
  <c r="AB4209" i="1"/>
  <c r="AC4209" i="1" s="1"/>
  <c r="AE4209" i="1" s="1"/>
  <c r="AB4208" i="1"/>
  <c r="AC4208" i="1" s="1"/>
  <c r="AB4207" i="1"/>
  <c r="AC4207" i="1" s="1"/>
  <c r="AB4206" i="1"/>
  <c r="AC4206" i="1" s="1"/>
  <c r="AE4206" i="1" s="1"/>
  <c r="AB4205" i="1"/>
  <c r="AC4205" i="1" s="1"/>
  <c r="AB4204" i="1"/>
  <c r="AC4204" i="1" s="1"/>
  <c r="AB4203" i="1"/>
  <c r="AC4203" i="1" s="1"/>
  <c r="AB4202" i="1"/>
  <c r="AC4202" i="1" s="1"/>
  <c r="AB4201" i="1"/>
  <c r="AC4201" i="1" s="1"/>
  <c r="AE4201" i="1" s="1"/>
  <c r="AB4200" i="1"/>
  <c r="AC4200" i="1" s="1"/>
  <c r="AB4199" i="1"/>
  <c r="AC4199" i="1" s="1"/>
  <c r="AB4198" i="1"/>
  <c r="AC4198" i="1" s="1"/>
  <c r="AE4198" i="1" s="1"/>
  <c r="AB4197" i="1"/>
  <c r="AC4197" i="1" s="1"/>
  <c r="AB4196" i="1"/>
  <c r="AC4196" i="1" s="1"/>
  <c r="AB4195" i="1"/>
  <c r="AC4195" i="1" s="1"/>
  <c r="AB4194" i="1"/>
  <c r="AC4194" i="1" s="1"/>
  <c r="AE4194" i="1" s="1"/>
  <c r="AB4193" i="1"/>
  <c r="AC4193" i="1" s="1"/>
  <c r="AE4193" i="1" s="1"/>
  <c r="AB4192" i="1"/>
  <c r="AC4192" i="1" s="1"/>
  <c r="AB4191" i="1"/>
  <c r="AC4191" i="1" s="1"/>
  <c r="AB4190" i="1"/>
  <c r="AC4190" i="1" s="1"/>
  <c r="AE4190" i="1" s="1"/>
  <c r="AB4189" i="1"/>
  <c r="AC4189" i="1" s="1"/>
  <c r="AB4188" i="1"/>
  <c r="AC4188" i="1" s="1"/>
  <c r="AB4187" i="1"/>
  <c r="AC4187" i="1" s="1"/>
  <c r="AB4186" i="1"/>
  <c r="AC4186" i="1" s="1"/>
  <c r="AE4186" i="1" s="1"/>
  <c r="AB4185" i="1"/>
  <c r="AC4185" i="1" s="1"/>
  <c r="AE4185" i="1" s="1"/>
  <c r="AB4184" i="1"/>
  <c r="AC4184" i="1" s="1"/>
  <c r="AB4183" i="1"/>
  <c r="AC4183" i="1" s="1"/>
  <c r="AB4182" i="1"/>
  <c r="AC4182" i="1" s="1"/>
  <c r="AE4182" i="1" s="1"/>
  <c r="AB4181" i="1"/>
  <c r="AC4181" i="1" s="1"/>
  <c r="AB4180" i="1"/>
  <c r="AC4180" i="1" s="1"/>
  <c r="AB4179" i="1"/>
  <c r="AC4179" i="1" s="1"/>
  <c r="AB4178" i="1"/>
  <c r="AC4178" i="1" s="1"/>
  <c r="AE4178" i="1" s="1"/>
  <c r="AB4177" i="1"/>
  <c r="AC4177" i="1" s="1"/>
  <c r="AB4176" i="1"/>
  <c r="AC4176" i="1" s="1"/>
  <c r="AE4176" i="1" s="1"/>
  <c r="AB4175" i="1"/>
  <c r="AC4175" i="1" s="1"/>
  <c r="AB4174" i="1"/>
  <c r="AC4174" i="1" s="1"/>
  <c r="AE4174" i="1" s="1"/>
  <c r="AB4173" i="1"/>
  <c r="AC4173" i="1" s="1"/>
  <c r="AE4173" i="1" s="1"/>
  <c r="AB4172" i="1"/>
  <c r="AC4172" i="1" s="1"/>
  <c r="AB4171" i="1"/>
  <c r="AC4171" i="1" s="1"/>
  <c r="AB4170" i="1"/>
  <c r="AC4170" i="1" s="1"/>
  <c r="AE4170" i="1" s="1"/>
  <c r="AB4169" i="1"/>
  <c r="AC4169" i="1" s="1"/>
  <c r="AB4168" i="1"/>
  <c r="AC4168" i="1" s="1"/>
  <c r="AE4168" i="1" s="1"/>
  <c r="AB4167" i="1"/>
  <c r="AC4167" i="1" s="1"/>
  <c r="AB4166" i="1"/>
  <c r="AC4166" i="1" s="1"/>
  <c r="AB4165" i="1"/>
  <c r="AC4165" i="1" s="1"/>
  <c r="AE4165" i="1" s="1"/>
  <c r="AB4164" i="1"/>
  <c r="AC4164" i="1" s="1"/>
  <c r="AB4163" i="1"/>
  <c r="AC4163" i="1" s="1"/>
  <c r="AB4162" i="1"/>
  <c r="AC4162" i="1" s="1"/>
  <c r="AE4162" i="1" s="1"/>
  <c r="AB4161" i="1"/>
  <c r="AC4161" i="1" s="1"/>
  <c r="AE4161" i="1" s="1"/>
  <c r="AB4160" i="1"/>
  <c r="AC4160" i="1" s="1"/>
  <c r="AB4159" i="1"/>
  <c r="AC4159" i="1" s="1"/>
  <c r="AB4158" i="1"/>
  <c r="AC4158" i="1" s="1"/>
  <c r="AB4157" i="1"/>
  <c r="AC4157" i="1" s="1"/>
  <c r="AE4157" i="1" s="1"/>
  <c r="AB4156" i="1"/>
  <c r="AC4156" i="1" s="1"/>
  <c r="AB4155" i="1"/>
  <c r="AC4155" i="1" s="1"/>
  <c r="AB4154" i="1"/>
  <c r="AC4154" i="1" s="1"/>
  <c r="AE4154" i="1" s="1"/>
  <c r="AB4153" i="1"/>
  <c r="AC4153" i="1" s="1"/>
  <c r="AB4152" i="1"/>
  <c r="AC4152" i="1" s="1"/>
  <c r="AB4151" i="1"/>
  <c r="AC4151" i="1" s="1"/>
  <c r="AB4150" i="1"/>
  <c r="AC4150" i="1" s="1"/>
  <c r="AB4149" i="1"/>
  <c r="AC4149" i="1" s="1"/>
  <c r="AB4148" i="1"/>
  <c r="AC4148" i="1" s="1"/>
  <c r="AB4147" i="1"/>
  <c r="AC4147" i="1" s="1"/>
  <c r="AB4146" i="1"/>
  <c r="AC4146" i="1" s="1"/>
  <c r="AE4146" i="1" s="1"/>
  <c r="AB4145" i="1"/>
  <c r="AC4145" i="1" s="1"/>
  <c r="AB4144" i="1"/>
  <c r="AC4144" i="1" s="1"/>
  <c r="AB4143" i="1"/>
  <c r="AC4143" i="1" s="1"/>
  <c r="AE4143" i="1" s="1"/>
  <c r="AB4142" i="1"/>
  <c r="AC4142" i="1" s="1"/>
  <c r="AB4141" i="1"/>
  <c r="AC4141" i="1" s="1"/>
  <c r="AB4140" i="1"/>
  <c r="AC4140" i="1" s="1"/>
  <c r="AB4139" i="1"/>
  <c r="AC4139" i="1" s="1"/>
  <c r="AE4139" i="1" s="1"/>
  <c r="AB4138" i="1"/>
  <c r="AC4138" i="1" s="1"/>
  <c r="AB4137" i="1"/>
  <c r="AC4137" i="1" s="1"/>
  <c r="AB4136" i="1"/>
  <c r="AC4136" i="1" s="1"/>
  <c r="AB4135" i="1"/>
  <c r="AC4135" i="1" s="1"/>
  <c r="AE4135" i="1" s="1"/>
  <c r="AB4134" i="1"/>
  <c r="AC4134" i="1" s="1"/>
  <c r="AE4134" i="1" s="1"/>
  <c r="AB4133" i="1"/>
  <c r="AC4133" i="1" s="1"/>
  <c r="AE4133" i="1" s="1"/>
  <c r="AB4132" i="1"/>
  <c r="AC4132" i="1" s="1"/>
  <c r="AE4132" i="1" s="1"/>
  <c r="AB4131" i="1"/>
  <c r="AC4131" i="1" s="1"/>
  <c r="AB4130" i="1"/>
  <c r="AC4130" i="1" s="1"/>
  <c r="AE4130" i="1" s="1"/>
  <c r="AB4129" i="1"/>
  <c r="AC4129" i="1" s="1"/>
  <c r="AE4129" i="1" s="1"/>
  <c r="AB4128" i="1"/>
  <c r="AC4128" i="1" s="1"/>
  <c r="AB4127" i="1"/>
  <c r="AC4127" i="1" s="1"/>
  <c r="AB4126" i="1"/>
  <c r="AC4126" i="1" s="1"/>
  <c r="AE4126" i="1" s="1"/>
  <c r="AB4125" i="1"/>
  <c r="AC4125" i="1" s="1"/>
  <c r="AB4124" i="1"/>
  <c r="AC4124" i="1" s="1"/>
  <c r="AB4123" i="1"/>
  <c r="AC4123" i="1" s="1"/>
  <c r="AE4123" i="1" s="1"/>
  <c r="AB4122" i="1"/>
  <c r="AC4122" i="1" s="1"/>
  <c r="AB4121" i="1"/>
  <c r="AC4121" i="1" s="1"/>
  <c r="AB4120" i="1"/>
  <c r="AC4120" i="1" s="1"/>
  <c r="AB4119" i="1"/>
  <c r="AC4119" i="1" s="1"/>
  <c r="AB4118" i="1"/>
  <c r="AC4118" i="1" s="1"/>
  <c r="AB4117" i="1"/>
  <c r="AC4117" i="1" s="1"/>
  <c r="AB4116" i="1"/>
  <c r="AC4116" i="1" s="1"/>
  <c r="AB4115" i="1"/>
  <c r="AC4115" i="1" s="1"/>
  <c r="AE4115" i="1" s="1"/>
  <c r="AB4114" i="1"/>
  <c r="AC4114" i="1" s="1"/>
  <c r="AB4113" i="1"/>
  <c r="AC4113" i="1" s="1"/>
  <c r="AB4112" i="1"/>
  <c r="AC4112" i="1" s="1"/>
  <c r="AE4112" i="1" s="1"/>
  <c r="AB4111" i="1"/>
  <c r="AC4111" i="1" s="1"/>
  <c r="AE4111" i="1" s="1"/>
  <c r="AB4110" i="1"/>
  <c r="AC4110" i="1" s="1"/>
  <c r="AB4109" i="1"/>
  <c r="AC4109" i="1" s="1"/>
  <c r="AB4108" i="1"/>
  <c r="AC4108" i="1" s="1"/>
  <c r="AB4107" i="1"/>
  <c r="AC4107" i="1" s="1"/>
  <c r="AE4107" i="1" s="1"/>
  <c r="AB4106" i="1"/>
  <c r="AC4106" i="1" s="1"/>
  <c r="AE4106" i="1" s="1"/>
  <c r="AB4105" i="1"/>
  <c r="AC4105" i="1" s="1"/>
  <c r="AB4104" i="1"/>
  <c r="AC4104" i="1" s="1"/>
  <c r="AB4103" i="1"/>
  <c r="AC4103" i="1" s="1"/>
  <c r="AE4103" i="1" s="1"/>
  <c r="AB4102" i="1"/>
  <c r="AC4102" i="1" s="1"/>
  <c r="AB4101" i="1"/>
  <c r="AC4101" i="1" s="1"/>
  <c r="AB4100" i="1"/>
  <c r="AC4100" i="1" s="1"/>
  <c r="AE4100" i="1" s="1"/>
  <c r="AB4099" i="1"/>
  <c r="AC4099" i="1" s="1"/>
  <c r="AE4099" i="1" s="1"/>
  <c r="AB4098" i="1"/>
  <c r="AC4098" i="1" s="1"/>
  <c r="AB4097" i="1"/>
  <c r="AC4097" i="1" s="1"/>
  <c r="AB4096" i="1"/>
  <c r="AC4096" i="1" s="1"/>
  <c r="AB4095" i="1"/>
  <c r="AC4095" i="1" s="1"/>
  <c r="AE4095" i="1" s="1"/>
  <c r="AB4094" i="1"/>
  <c r="AC4094" i="1" s="1"/>
  <c r="AB4093" i="1"/>
  <c r="AC4093" i="1" s="1"/>
  <c r="AB4092" i="1"/>
  <c r="AC4092" i="1" s="1"/>
  <c r="AE4092" i="1" s="1"/>
  <c r="AB4091" i="1"/>
  <c r="AC4091" i="1" s="1"/>
  <c r="AE4091" i="1" s="1"/>
  <c r="AB4090" i="1"/>
  <c r="AC4090" i="1" s="1"/>
  <c r="AB4089" i="1"/>
  <c r="AC4089" i="1" s="1"/>
  <c r="AB4088" i="1"/>
  <c r="AC4088" i="1" s="1"/>
  <c r="AB4087" i="1"/>
  <c r="AC4087" i="1" s="1"/>
  <c r="AB4086" i="1"/>
  <c r="AC4086" i="1" s="1"/>
  <c r="AB4085" i="1"/>
  <c r="AC4085" i="1" s="1"/>
  <c r="AB4084" i="1"/>
  <c r="AC4084" i="1" s="1"/>
  <c r="AE4084" i="1" s="1"/>
  <c r="AB4083" i="1"/>
  <c r="AC4083" i="1" s="1"/>
  <c r="AB4082" i="1"/>
  <c r="AC4082" i="1" s="1"/>
  <c r="AB4081" i="1"/>
  <c r="AC4081" i="1" s="1"/>
  <c r="AB4080" i="1"/>
  <c r="AC4080" i="1" s="1"/>
  <c r="AE4080" i="1" s="1"/>
  <c r="AB4079" i="1"/>
  <c r="AC4079" i="1" s="1"/>
  <c r="AB4078" i="1"/>
  <c r="AC4078" i="1" s="1"/>
  <c r="AB4077" i="1"/>
  <c r="AC4077" i="1" s="1"/>
  <c r="AB4076" i="1"/>
  <c r="AC4076" i="1" s="1"/>
  <c r="AE4076" i="1" s="1"/>
  <c r="AB4075" i="1"/>
  <c r="AC4075" i="1" s="1"/>
  <c r="AB4074" i="1"/>
  <c r="AC4074" i="1" s="1"/>
  <c r="AB4073" i="1"/>
  <c r="AC4073" i="1" s="1"/>
  <c r="AB4072" i="1"/>
  <c r="AC4072" i="1" s="1"/>
  <c r="AE4072" i="1" s="1"/>
  <c r="AB4071" i="1"/>
  <c r="AC4071" i="1" s="1"/>
  <c r="AB4070" i="1"/>
  <c r="AC4070" i="1" s="1"/>
  <c r="AB4069" i="1"/>
  <c r="AC4069" i="1" s="1"/>
  <c r="AB4068" i="1"/>
  <c r="AC4068" i="1" s="1"/>
  <c r="AE4068" i="1" s="1"/>
  <c r="AB4067" i="1"/>
  <c r="AC4067" i="1" s="1"/>
  <c r="AB4066" i="1"/>
  <c r="AC4066" i="1" s="1"/>
  <c r="AB4065" i="1"/>
  <c r="AC4065" i="1" s="1"/>
  <c r="AB4064" i="1"/>
  <c r="AC4064" i="1" s="1"/>
  <c r="AE4064" i="1" s="1"/>
  <c r="AB4063" i="1"/>
  <c r="AC4063" i="1" s="1"/>
  <c r="AB4062" i="1"/>
  <c r="AC4062" i="1" s="1"/>
  <c r="AE4062" i="1" s="1"/>
  <c r="AB4061" i="1"/>
  <c r="AC4061" i="1" s="1"/>
  <c r="AB4060" i="1"/>
  <c r="AC4060" i="1" s="1"/>
  <c r="AB4059" i="1"/>
  <c r="AC4059" i="1" s="1"/>
  <c r="AB4058" i="1"/>
  <c r="AC4058" i="1" s="1"/>
  <c r="AE4058" i="1" s="1"/>
  <c r="AB4057" i="1"/>
  <c r="AC4057" i="1" s="1"/>
  <c r="AB4056" i="1"/>
  <c r="AC4056" i="1" s="1"/>
  <c r="AB4055" i="1"/>
  <c r="AC4055" i="1" s="1"/>
  <c r="AB4054" i="1"/>
  <c r="AC4054" i="1" s="1"/>
  <c r="AE4054" i="1" s="1"/>
  <c r="AB4053" i="1"/>
  <c r="AC4053" i="1" s="1"/>
  <c r="AE4053" i="1" s="1"/>
  <c r="AB4052" i="1"/>
  <c r="AC4052" i="1" s="1"/>
  <c r="AB4051" i="1"/>
  <c r="AC4051" i="1" s="1"/>
  <c r="AB4050" i="1"/>
  <c r="AC4050" i="1" s="1"/>
  <c r="AE4050" i="1" s="1"/>
  <c r="AB4049" i="1"/>
  <c r="AC4049" i="1" s="1"/>
  <c r="AB4048" i="1"/>
  <c r="AC4048" i="1" s="1"/>
  <c r="AB4047" i="1"/>
  <c r="AC4047" i="1" s="1"/>
  <c r="AB4046" i="1"/>
  <c r="AC4046" i="1" s="1"/>
  <c r="AE4046" i="1" s="1"/>
  <c r="AB4045" i="1"/>
  <c r="AC4045" i="1" s="1"/>
  <c r="AE4045" i="1" s="1"/>
  <c r="AB4044" i="1"/>
  <c r="AC4044" i="1" s="1"/>
  <c r="AB4043" i="1"/>
  <c r="AC4043" i="1" s="1"/>
  <c r="AB4042" i="1"/>
  <c r="AC4042" i="1" s="1"/>
  <c r="AE4042" i="1" s="1"/>
  <c r="AB4041" i="1"/>
  <c r="AC4041" i="1" s="1"/>
  <c r="AB4040" i="1"/>
  <c r="AC4040" i="1" s="1"/>
  <c r="AB4039" i="1"/>
  <c r="AC4039" i="1" s="1"/>
  <c r="AB4038" i="1"/>
  <c r="AC4038" i="1" s="1"/>
  <c r="AE4038" i="1" s="1"/>
  <c r="AB4037" i="1"/>
  <c r="AC4037" i="1" s="1"/>
  <c r="AE4037" i="1" s="1"/>
  <c r="AB4036" i="1"/>
  <c r="AC4036" i="1" s="1"/>
  <c r="AB4035" i="1"/>
  <c r="AC4035" i="1" s="1"/>
  <c r="AB4034" i="1"/>
  <c r="AC4034" i="1" s="1"/>
  <c r="AD4034" i="1" s="1"/>
  <c r="AB4033" i="1"/>
  <c r="AC4033" i="1" s="1"/>
  <c r="AD4033" i="1" s="1"/>
  <c r="AB4032" i="1"/>
  <c r="AC4032" i="1" s="1"/>
  <c r="AD4032" i="1" s="1"/>
  <c r="AB4031" i="1"/>
  <c r="AC4031" i="1" s="1"/>
  <c r="AD4031" i="1" s="1"/>
  <c r="AB4030" i="1"/>
  <c r="AC4030" i="1" s="1"/>
  <c r="AD4030" i="1" s="1"/>
  <c r="AB4029" i="1"/>
  <c r="AC4029" i="1" s="1"/>
  <c r="AD4029" i="1" s="1"/>
  <c r="AB4028" i="1"/>
  <c r="AC4028" i="1" s="1"/>
  <c r="AD4028" i="1" s="1"/>
  <c r="AB4027" i="1"/>
  <c r="AC4027" i="1" s="1"/>
  <c r="AD4027" i="1" s="1"/>
  <c r="AB4026" i="1"/>
  <c r="AC4026" i="1" s="1"/>
  <c r="AD4026" i="1" s="1"/>
  <c r="AB4025" i="1"/>
  <c r="AC4025" i="1" s="1"/>
  <c r="AD4025" i="1" s="1"/>
  <c r="AB4024" i="1"/>
  <c r="AC4024" i="1" s="1"/>
  <c r="AD4024" i="1" s="1"/>
  <c r="AB4023" i="1"/>
  <c r="AC4023" i="1" s="1"/>
  <c r="AD4023" i="1" s="1"/>
  <c r="AB4022" i="1"/>
  <c r="AC4022" i="1" s="1"/>
  <c r="AD4022" i="1" s="1"/>
  <c r="AB4021" i="1"/>
  <c r="AC4021" i="1" s="1"/>
  <c r="AD4021" i="1" s="1"/>
  <c r="AB4020" i="1"/>
  <c r="AC4020" i="1" s="1"/>
  <c r="AD4020" i="1" s="1"/>
  <c r="AB4019" i="1"/>
  <c r="AC4019" i="1" s="1"/>
  <c r="AD4019" i="1" s="1"/>
  <c r="AB4018" i="1"/>
  <c r="AC4018" i="1" s="1"/>
  <c r="AD4018" i="1" s="1"/>
  <c r="AB4017" i="1"/>
  <c r="AC4017" i="1" s="1"/>
  <c r="AD4017" i="1" s="1"/>
  <c r="AB4016" i="1"/>
  <c r="AC4016" i="1" s="1"/>
  <c r="AD4016" i="1" s="1"/>
  <c r="AB4015" i="1"/>
  <c r="AC4015" i="1" s="1"/>
  <c r="AD4015" i="1" s="1"/>
  <c r="AB4014" i="1"/>
  <c r="AC4014" i="1" s="1"/>
  <c r="AD4014" i="1" s="1"/>
  <c r="AB4013" i="1"/>
  <c r="AC4013" i="1" s="1"/>
  <c r="AD4013" i="1" s="1"/>
  <c r="AB4012" i="1"/>
  <c r="AC4012" i="1" s="1"/>
  <c r="AD4012" i="1" s="1"/>
  <c r="AB4011" i="1"/>
  <c r="AC4011" i="1" s="1"/>
  <c r="AD4011" i="1" s="1"/>
  <c r="AB4010" i="1"/>
  <c r="AC4010" i="1" s="1"/>
  <c r="AD4010" i="1" s="1"/>
  <c r="AB4009" i="1"/>
  <c r="AC4009" i="1" s="1"/>
  <c r="AD4009" i="1" s="1"/>
  <c r="AB4008" i="1"/>
  <c r="AC4008" i="1" s="1"/>
  <c r="AD4008" i="1" s="1"/>
  <c r="AB4007" i="1"/>
  <c r="AC4007" i="1" s="1"/>
  <c r="AD4007" i="1" s="1"/>
  <c r="AB4006" i="1"/>
  <c r="AC4006" i="1" s="1"/>
  <c r="AD4006" i="1" s="1"/>
  <c r="AB4005" i="1"/>
  <c r="AC4005" i="1" s="1"/>
  <c r="AD4005" i="1" s="1"/>
  <c r="AB4004" i="1"/>
  <c r="AC4004" i="1" s="1"/>
  <c r="AD4004" i="1" s="1"/>
  <c r="AB4003" i="1"/>
  <c r="AC4003" i="1" s="1"/>
  <c r="AD4003" i="1" s="1"/>
  <c r="AB4002" i="1"/>
  <c r="AC4002" i="1" s="1"/>
  <c r="AD4002" i="1" s="1"/>
  <c r="AB4001" i="1"/>
  <c r="AC4001" i="1" s="1"/>
  <c r="AD4001" i="1" s="1"/>
  <c r="AB4000" i="1"/>
  <c r="AC4000" i="1" s="1"/>
  <c r="AD4000" i="1" s="1"/>
  <c r="AB3999" i="1"/>
  <c r="AC3999" i="1" s="1"/>
  <c r="AD3999" i="1" s="1"/>
  <c r="AB3998" i="1"/>
  <c r="AC3998" i="1" s="1"/>
  <c r="AD3998" i="1" s="1"/>
  <c r="AB3997" i="1"/>
  <c r="AC3997" i="1" s="1"/>
  <c r="AD3997" i="1" s="1"/>
  <c r="AB3996" i="1"/>
  <c r="AC3996" i="1" s="1"/>
  <c r="AD3996" i="1" s="1"/>
  <c r="AB3995" i="1"/>
  <c r="AC3995" i="1" s="1"/>
  <c r="AD3995" i="1" s="1"/>
  <c r="AB3994" i="1"/>
  <c r="AC3994" i="1" s="1"/>
  <c r="AD3994" i="1" s="1"/>
  <c r="AB3993" i="1"/>
  <c r="AC3993" i="1" s="1"/>
  <c r="AD3993" i="1" s="1"/>
  <c r="AB3992" i="1"/>
  <c r="AC3992" i="1" s="1"/>
  <c r="AD3992" i="1" s="1"/>
  <c r="AB3991" i="1"/>
  <c r="AC3991" i="1" s="1"/>
  <c r="AD3991" i="1" s="1"/>
  <c r="AB3990" i="1"/>
  <c r="AC3990" i="1" s="1"/>
  <c r="AD3990" i="1" s="1"/>
  <c r="AB3989" i="1"/>
  <c r="AC3989" i="1" s="1"/>
  <c r="AD3989" i="1" s="1"/>
  <c r="AB3988" i="1"/>
  <c r="AC3988" i="1" s="1"/>
  <c r="AD3988" i="1" s="1"/>
  <c r="AB3987" i="1"/>
  <c r="AC3987" i="1" s="1"/>
  <c r="AD3987" i="1" s="1"/>
  <c r="AB3986" i="1"/>
  <c r="AC3986" i="1" s="1"/>
  <c r="AD3986" i="1" s="1"/>
  <c r="AB3985" i="1"/>
  <c r="AC3985" i="1" s="1"/>
  <c r="AD3985" i="1" s="1"/>
  <c r="AB3984" i="1"/>
  <c r="AC3984" i="1" s="1"/>
  <c r="AD3984" i="1" s="1"/>
  <c r="AB3983" i="1"/>
  <c r="AC3983" i="1" s="1"/>
  <c r="AD3983" i="1" s="1"/>
  <c r="AB3982" i="1"/>
  <c r="AC3982" i="1" s="1"/>
  <c r="AD3982" i="1" s="1"/>
  <c r="AB3981" i="1"/>
  <c r="AC3981" i="1" s="1"/>
  <c r="AD3981" i="1" s="1"/>
  <c r="AB3980" i="1"/>
  <c r="AC3980" i="1" s="1"/>
  <c r="AD3980" i="1" s="1"/>
  <c r="AB3979" i="1"/>
  <c r="AC3979" i="1" s="1"/>
  <c r="AD3979" i="1" s="1"/>
  <c r="AB3978" i="1"/>
  <c r="AC3978" i="1" s="1"/>
  <c r="AD3978" i="1" s="1"/>
  <c r="AB3977" i="1"/>
  <c r="AC3977" i="1" s="1"/>
  <c r="AD3977" i="1" s="1"/>
  <c r="AB3976" i="1"/>
  <c r="AC3976" i="1" s="1"/>
  <c r="AD3976" i="1" s="1"/>
  <c r="AB3975" i="1"/>
  <c r="AC3975" i="1" s="1"/>
  <c r="AD3975" i="1" s="1"/>
  <c r="AB3974" i="1"/>
  <c r="AC3974" i="1" s="1"/>
  <c r="AD3974" i="1" s="1"/>
  <c r="AB3973" i="1"/>
  <c r="AC3973" i="1" s="1"/>
  <c r="AD3973" i="1" s="1"/>
  <c r="AB3972" i="1"/>
  <c r="AC3972" i="1" s="1"/>
  <c r="AD3972" i="1" s="1"/>
  <c r="AB3971" i="1"/>
  <c r="AC3971" i="1" s="1"/>
  <c r="AD3971" i="1" s="1"/>
  <c r="AB3970" i="1"/>
  <c r="AC3970" i="1" s="1"/>
  <c r="AD3970" i="1" s="1"/>
  <c r="AB3969" i="1"/>
  <c r="AC3969" i="1" s="1"/>
  <c r="AD3969" i="1" s="1"/>
  <c r="AB3968" i="1"/>
  <c r="AC3968" i="1" s="1"/>
  <c r="AD3968" i="1" s="1"/>
  <c r="AB3967" i="1"/>
  <c r="AC3967" i="1" s="1"/>
  <c r="AD3967" i="1" s="1"/>
  <c r="AB3966" i="1"/>
  <c r="AC3966" i="1" s="1"/>
  <c r="AD3966" i="1" s="1"/>
  <c r="AB3965" i="1"/>
  <c r="AC3965" i="1" s="1"/>
  <c r="AD3965" i="1" s="1"/>
  <c r="AB3964" i="1"/>
  <c r="AC3964" i="1" s="1"/>
  <c r="AD3964" i="1" s="1"/>
  <c r="AB3963" i="1"/>
  <c r="AC3963" i="1" s="1"/>
  <c r="AD3963" i="1" s="1"/>
  <c r="AB3962" i="1"/>
  <c r="AC3962" i="1" s="1"/>
  <c r="AD3962" i="1" s="1"/>
  <c r="AB3961" i="1"/>
  <c r="AC3961" i="1" s="1"/>
  <c r="AD3961" i="1" s="1"/>
  <c r="AB3960" i="1"/>
  <c r="AC3960" i="1" s="1"/>
  <c r="AD3960" i="1" s="1"/>
  <c r="AB3959" i="1"/>
  <c r="AC3959" i="1" s="1"/>
  <c r="AD3959" i="1" s="1"/>
  <c r="AB3958" i="1"/>
  <c r="AC3958" i="1" s="1"/>
  <c r="AD3958" i="1" s="1"/>
  <c r="AB3957" i="1"/>
  <c r="AC3957" i="1" s="1"/>
  <c r="AD3957" i="1" s="1"/>
  <c r="AB3956" i="1"/>
  <c r="AC3956" i="1" s="1"/>
  <c r="AD3956" i="1" s="1"/>
  <c r="AB3955" i="1"/>
  <c r="AC3955" i="1" s="1"/>
  <c r="AD3955" i="1" s="1"/>
  <c r="AB3954" i="1"/>
  <c r="AC3954" i="1" s="1"/>
  <c r="AD3954" i="1" s="1"/>
  <c r="AB3953" i="1"/>
  <c r="AC3953" i="1" s="1"/>
  <c r="AD3953" i="1" s="1"/>
  <c r="AB3952" i="1"/>
  <c r="AC3952" i="1" s="1"/>
  <c r="AD3952" i="1" s="1"/>
  <c r="AB3951" i="1"/>
  <c r="AC3951" i="1" s="1"/>
  <c r="AD3951" i="1" s="1"/>
  <c r="AB3950" i="1"/>
  <c r="AC3950" i="1" s="1"/>
  <c r="AD3950" i="1" s="1"/>
  <c r="AB3949" i="1"/>
  <c r="AC3949" i="1" s="1"/>
  <c r="AD3949" i="1" s="1"/>
  <c r="AB3948" i="1"/>
  <c r="AC3948" i="1" s="1"/>
  <c r="AD3948" i="1" s="1"/>
  <c r="AB3947" i="1"/>
  <c r="AC3947" i="1" s="1"/>
  <c r="AD3947" i="1" s="1"/>
  <c r="AB3946" i="1"/>
  <c r="AC3946" i="1" s="1"/>
  <c r="AD3946" i="1" s="1"/>
  <c r="AB3945" i="1"/>
  <c r="AC3945" i="1" s="1"/>
  <c r="AD3945" i="1" s="1"/>
  <c r="AB3944" i="1"/>
  <c r="AC3944" i="1" s="1"/>
  <c r="AD3944" i="1" s="1"/>
  <c r="AB3943" i="1"/>
  <c r="AC3943" i="1" s="1"/>
  <c r="AD3943" i="1" s="1"/>
  <c r="AB3942" i="1"/>
  <c r="AC3942" i="1" s="1"/>
  <c r="AD3942" i="1" s="1"/>
  <c r="AB3941" i="1"/>
  <c r="AC3941" i="1" s="1"/>
  <c r="AD3941" i="1" s="1"/>
  <c r="AB3940" i="1"/>
  <c r="AC3940" i="1" s="1"/>
  <c r="AD3940" i="1" s="1"/>
  <c r="AB3939" i="1"/>
  <c r="AC3939" i="1" s="1"/>
  <c r="AD3939" i="1" s="1"/>
  <c r="AB3938" i="1"/>
  <c r="AC3938" i="1" s="1"/>
  <c r="AD3938" i="1" s="1"/>
  <c r="AB3937" i="1"/>
  <c r="AC3937" i="1" s="1"/>
  <c r="AD3937" i="1" s="1"/>
  <c r="AB3936" i="1"/>
  <c r="AC3936" i="1" s="1"/>
  <c r="AD3936" i="1" s="1"/>
  <c r="AB3935" i="1"/>
  <c r="AC3935" i="1" s="1"/>
  <c r="AD3935" i="1" s="1"/>
  <c r="AB3934" i="1"/>
  <c r="AC3934" i="1" s="1"/>
  <c r="AD3934" i="1" s="1"/>
  <c r="AB3933" i="1"/>
  <c r="AC3933" i="1" s="1"/>
  <c r="AD3933" i="1" s="1"/>
  <c r="AB3932" i="1"/>
  <c r="AC3932" i="1" s="1"/>
  <c r="AD3932" i="1" s="1"/>
  <c r="AB3931" i="1"/>
  <c r="AC3931" i="1" s="1"/>
  <c r="AD3931" i="1" s="1"/>
  <c r="AB3930" i="1"/>
  <c r="AC3930" i="1" s="1"/>
  <c r="AD3930" i="1" s="1"/>
  <c r="AB3929" i="1"/>
  <c r="AC3929" i="1" s="1"/>
  <c r="AD3929" i="1" s="1"/>
  <c r="AB3928" i="1"/>
  <c r="AC3928" i="1" s="1"/>
  <c r="AD3928" i="1" s="1"/>
  <c r="AB3927" i="1"/>
  <c r="AC3927" i="1" s="1"/>
  <c r="AD3927" i="1" s="1"/>
  <c r="AB3926" i="1"/>
  <c r="AC3926" i="1" s="1"/>
  <c r="AD3926" i="1" s="1"/>
  <c r="AB3925" i="1"/>
  <c r="AC3925" i="1" s="1"/>
  <c r="AD3925" i="1" s="1"/>
  <c r="AB3924" i="1"/>
  <c r="AC3924" i="1" s="1"/>
  <c r="AD3924" i="1" s="1"/>
  <c r="AB3923" i="1"/>
  <c r="AC3923" i="1" s="1"/>
  <c r="AD3923" i="1" s="1"/>
  <c r="AB3922" i="1"/>
  <c r="AC3922" i="1" s="1"/>
  <c r="AD3922" i="1" s="1"/>
  <c r="AB3921" i="1"/>
  <c r="AC3921" i="1" s="1"/>
  <c r="AD3921" i="1" s="1"/>
  <c r="AB3920" i="1"/>
  <c r="AC3920" i="1" s="1"/>
  <c r="AD3920" i="1" s="1"/>
  <c r="AB3919" i="1"/>
  <c r="AC3919" i="1" s="1"/>
  <c r="AD3919" i="1" s="1"/>
  <c r="AB3918" i="1"/>
  <c r="AC3918" i="1" s="1"/>
  <c r="AD3918" i="1" s="1"/>
  <c r="AB3917" i="1"/>
  <c r="AC3917" i="1" s="1"/>
  <c r="AD3917" i="1" s="1"/>
  <c r="AB3916" i="1"/>
  <c r="AC3916" i="1" s="1"/>
  <c r="AD3916" i="1" s="1"/>
  <c r="AB3915" i="1"/>
  <c r="AC3915" i="1" s="1"/>
  <c r="AD3915" i="1" s="1"/>
  <c r="AB3914" i="1"/>
  <c r="AC3914" i="1" s="1"/>
  <c r="AD3914" i="1" s="1"/>
  <c r="AB3913" i="1"/>
  <c r="AC3913" i="1" s="1"/>
  <c r="AD3913" i="1" s="1"/>
  <c r="AB3912" i="1"/>
  <c r="AC3912" i="1" s="1"/>
  <c r="AD3912" i="1" s="1"/>
  <c r="AB3911" i="1"/>
  <c r="AC3911" i="1" s="1"/>
  <c r="AD3911" i="1" s="1"/>
  <c r="AB3910" i="1"/>
  <c r="AC3910" i="1" s="1"/>
  <c r="AD3910" i="1" s="1"/>
  <c r="AB3909" i="1"/>
  <c r="AC3909" i="1" s="1"/>
  <c r="AB3908" i="1"/>
  <c r="AC3908" i="1" s="1"/>
  <c r="AB3907" i="1"/>
  <c r="AC3907" i="1" s="1"/>
  <c r="AD3907" i="1" s="1"/>
  <c r="AB3906" i="1"/>
  <c r="AC3906" i="1" s="1"/>
  <c r="AB3905" i="1"/>
  <c r="AC3905" i="1" s="1"/>
  <c r="AD3905" i="1" s="1"/>
  <c r="AB3904" i="1"/>
  <c r="AC3904" i="1" s="1"/>
  <c r="AB3903" i="1"/>
  <c r="AC3903" i="1" s="1"/>
  <c r="AD3903" i="1" s="1"/>
  <c r="AB3902" i="1"/>
  <c r="AC3902" i="1" s="1"/>
  <c r="AB3901" i="1"/>
  <c r="AC3901" i="1" s="1"/>
  <c r="AD3901" i="1" s="1"/>
  <c r="AB3900" i="1"/>
  <c r="AC3900" i="1" s="1"/>
  <c r="AB3899" i="1"/>
  <c r="AC3899" i="1" s="1"/>
  <c r="AD3899" i="1" s="1"/>
  <c r="AB3898" i="1"/>
  <c r="AC3898" i="1" s="1"/>
  <c r="AB3897" i="1"/>
  <c r="AC3897" i="1" s="1"/>
  <c r="AD3897" i="1" s="1"/>
  <c r="AB3896" i="1"/>
  <c r="AC3896" i="1" s="1"/>
  <c r="AB3895" i="1"/>
  <c r="AC3895" i="1" s="1"/>
  <c r="AB3894" i="1"/>
  <c r="AC3894" i="1" s="1"/>
  <c r="AB3893" i="1"/>
  <c r="AC3893" i="1" s="1"/>
  <c r="AB3892" i="1"/>
  <c r="AC3892" i="1" s="1"/>
  <c r="AB3891" i="1"/>
  <c r="AC3891" i="1" s="1"/>
  <c r="AB3890" i="1"/>
  <c r="AC3890" i="1" s="1"/>
  <c r="AB3889" i="1"/>
  <c r="AC3889" i="1" s="1"/>
  <c r="AB3888" i="1"/>
  <c r="AC3888" i="1" s="1"/>
  <c r="AB3887" i="1"/>
  <c r="AC3887" i="1" s="1"/>
  <c r="AB3886" i="1"/>
  <c r="AC3886" i="1" s="1"/>
  <c r="AB3885" i="1"/>
  <c r="AC3885" i="1" s="1"/>
  <c r="AB3884" i="1"/>
  <c r="AC3884" i="1" s="1"/>
  <c r="AB3883" i="1"/>
  <c r="AC3883" i="1" s="1"/>
  <c r="AB3882" i="1"/>
  <c r="AC3882" i="1" s="1"/>
  <c r="AB3881" i="1"/>
  <c r="AC3881" i="1" s="1"/>
  <c r="AB3880" i="1"/>
  <c r="AC3880" i="1" s="1"/>
  <c r="AB3879" i="1"/>
  <c r="AC3879" i="1" s="1"/>
  <c r="AB3878" i="1"/>
  <c r="AC3878" i="1" s="1"/>
  <c r="AB3877" i="1"/>
  <c r="AC3877" i="1" s="1"/>
  <c r="AB3876" i="1"/>
  <c r="AC3876" i="1" s="1"/>
  <c r="AB3875" i="1"/>
  <c r="AC3875" i="1" s="1"/>
  <c r="AB3874" i="1"/>
  <c r="AC3874" i="1" s="1"/>
  <c r="AB3873" i="1"/>
  <c r="AC3873" i="1" s="1"/>
  <c r="AB3872" i="1"/>
  <c r="AC3872" i="1" s="1"/>
  <c r="AB3871" i="1"/>
  <c r="AC3871" i="1" s="1"/>
  <c r="AB3870" i="1"/>
  <c r="AC3870" i="1" s="1"/>
  <c r="AB3869" i="1"/>
  <c r="AC3869" i="1" s="1"/>
  <c r="AB3868" i="1"/>
  <c r="AC3868" i="1" s="1"/>
  <c r="AB3867" i="1"/>
  <c r="AC3867" i="1" s="1"/>
  <c r="AB3866" i="1"/>
  <c r="AC3866" i="1" s="1"/>
  <c r="AB3865" i="1"/>
  <c r="AC3865" i="1" s="1"/>
  <c r="AB3864" i="1"/>
  <c r="AC3864" i="1" s="1"/>
  <c r="AB3863" i="1"/>
  <c r="AC3863" i="1" s="1"/>
  <c r="AB3862" i="1"/>
  <c r="AC3862" i="1" s="1"/>
  <c r="AB3861" i="1"/>
  <c r="AC3861" i="1" s="1"/>
  <c r="AB3860" i="1"/>
  <c r="AC3860" i="1" s="1"/>
  <c r="AB3859" i="1"/>
  <c r="AC3859" i="1" s="1"/>
  <c r="AB3858" i="1"/>
  <c r="AC3858" i="1" s="1"/>
  <c r="AB3857" i="1"/>
  <c r="AC3857" i="1" s="1"/>
  <c r="AB3856" i="1"/>
  <c r="AC3856" i="1" s="1"/>
  <c r="AB3855" i="1"/>
  <c r="AC3855" i="1" s="1"/>
  <c r="AB3854" i="1"/>
  <c r="AC3854" i="1" s="1"/>
  <c r="AB3853" i="1"/>
  <c r="AC3853" i="1" s="1"/>
  <c r="AB3852" i="1"/>
  <c r="AC3852" i="1" s="1"/>
  <c r="AB3851" i="1"/>
  <c r="AC3851" i="1" s="1"/>
  <c r="AB3850" i="1"/>
  <c r="AC3850" i="1" s="1"/>
  <c r="AB3849" i="1"/>
  <c r="AC3849" i="1" s="1"/>
  <c r="AB3848" i="1"/>
  <c r="AC3848" i="1" s="1"/>
  <c r="AB3847" i="1"/>
  <c r="AC3847" i="1" s="1"/>
  <c r="AB3846" i="1"/>
  <c r="AC3846" i="1" s="1"/>
  <c r="AB3845" i="1"/>
  <c r="AC3845" i="1" s="1"/>
  <c r="AB3844" i="1"/>
  <c r="AC3844" i="1" s="1"/>
  <c r="AB3843" i="1"/>
  <c r="AC3843" i="1" s="1"/>
  <c r="AB3842" i="1"/>
  <c r="AC3842" i="1" s="1"/>
  <c r="AB3841" i="1"/>
  <c r="AC3841" i="1" s="1"/>
  <c r="AB3840" i="1"/>
  <c r="AC3840" i="1" s="1"/>
  <c r="AB3839" i="1"/>
  <c r="AC3839" i="1" s="1"/>
  <c r="AB3838" i="1"/>
  <c r="AC3838" i="1" s="1"/>
  <c r="AB3837" i="1"/>
  <c r="AC3837" i="1" s="1"/>
  <c r="AB3836" i="1"/>
  <c r="AC3836" i="1" s="1"/>
  <c r="AB3835" i="1"/>
  <c r="AC3835" i="1" s="1"/>
  <c r="AB3834" i="1"/>
  <c r="AC3834" i="1" s="1"/>
  <c r="AB3833" i="1"/>
  <c r="AC3833" i="1" s="1"/>
  <c r="AB3832" i="1"/>
  <c r="AC3832" i="1" s="1"/>
  <c r="AB3831" i="1"/>
  <c r="AC3831" i="1" s="1"/>
  <c r="AB3830" i="1"/>
  <c r="AC3830" i="1" s="1"/>
  <c r="AB3829" i="1"/>
  <c r="AC3829" i="1" s="1"/>
  <c r="AB3828" i="1"/>
  <c r="AC3828" i="1" s="1"/>
  <c r="AB3827" i="1"/>
  <c r="AC3827" i="1" s="1"/>
  <c r="AB3826" i="1"/>
  <c r="AC3826" i="1" s="1"/>
  <c r="AB3825" i="1"/>
  <c r="AC3825" i="1" s="1"/>
  <c r="AB3824" i="1"/>
  <c r="AC3824" i="1" s="1"/>
  <c r="AB3823" i="1"/>
  <c r="AC3823" i="1" s="1"/>
  <c r="AB3822" i="1"/>
  <c r="AC3822" i="1" s="1"/>
  <c r="AB3821" i="1"/>
  <c r="AC3821" i="1" s="1"/>
  <c r="AB3820" i="1"/>
  <c r="AC3820" i="1" s="1"/>
  <c r="AB3819" i="1"/>
  <c r="AC3819" i="1" s="1"/>
  <c r="AB3818" i="1"/>
  <c r="AC3818" i="1" s="1"/>
  <c r="AB3817" i="1"/>
  <c r="AC3817" i="1" s="1"/>
  <c r="AB3816" i="1"/>
  <c r="AC3816" i="1" s="1"/>
  <c r="AB3815" i="1"/>
  <c r="AC3815" i="1" s="1"/>
  <c r="AB3814" i="1"/>
  <c r="AC3814" i="1" s="1"/>
  <c r="AB3813" i="1"/>
  <c r="AC3813" i="1" s="1"/>
  <c r="AB3812" i="1"/>
  <c r="AC3812" i="1" s="1"/>
  <c r="AB3811" i="1"/>
  <c r="AC3811" i="1" s="1"/>
  <c r="AB3810" i="1"/>
  <c r="AC3810" i="1" s="1"/>
  <c r="AB3809" i="1"/>
  <c r="AC3809" i="1" s="1"/>
  <c r="AB3808" i="1"/>
  <c r="AC3808" i="1" s="1"/>
  <c r="AB3807" i="1"/>
  <c r="AC3807" i="1" s="1"/>
  <c r="AB3806" i="1"/>
  <c r="AC3806" i="1" s="1"/>
  <c r="AB3805" i="1"/>
  <c r="AC3805" i="1" s="1"/>
  <c r="AB3804" i="1"/>
  <c r="AC3804" i="1" s="1"/>
  <c r="AB3803" i="1"/>
  <c r="AC3803" i="1" s="1"/>
  <c r="AB3802" i="1"/>
  <c r="AC3802" i="1" s="1"/>
  <c r="AB3801" i="1"/>
  <c r="AC3801" i="1" s="1"/>
  <c r="AB3800" i="1"/>
  <c r="AC3800" i="1" s="1"/>
  <c r="AB3799" i="1"/>
  <c r="AC3799" i="1" s="1"/>
  <c r="AB3798" i="1"/>
  <c r="AC3798" i="1" s="1"/>
  <c r="AB3797" i="1"/>
  <c r="AC3797" i="1" s="1"/>
  <c r="AB3796" i="1"/>
  <c r="AC3796" i="1" s="1"/>
  <c r="AB3795" i="1"/>
  <c r="AC3795" i="1" s="1"/>
  <c r="AB3794" i="1"/>
  <c r="AC3794" i="1" s="1"/>
  <c r="AB3793" i="1"/>
  <c r="AC3793" i="1" s="1"/>
  <c r="AB3792" i="1"/>
  <c r="AC3792" i="1" s="1"/>
  <c r="AB3791" i="1"/>
  <c r="AC3791" i="1" s="1"/>
  <c r="AB3790" i="1"/>
  <c r="AC3790" i="1" s="1"/>
  <c r="AD3790" i="1" s="1"/>
  <c r="AB3789" i="1"/>
  <c r="AC3789" i="1" s="1"/>
  <c r="AB3788" i="1"/>
  <c r="AC3788" i="1" s="1"/>
  <c r="AD3788" i="1" s="1"/>
  <c r="AB3787" i="1"/>
  <c r="AC3787" i="1" s="1"/>
  <c r="AB3786" i="1"/>
  <c r="AC3786" i="1" s="1"/>
  <c r="AD3786" i="1" s="1"/>
  <c r="AB3785" i="1"/>
  <c r="AC3785" i="1" s="1"/>
  <c r="AB3784" i="1"/>
  <c r="AC3784" i="1" s="1"/>
  <c r="AD3784" i="1" s="1"/>
  <c r="AB3783" i="1"/>
  <c r="AC3783" i="1" s="1"/>
  <c r="AB3782" i="1"/>
  <c r="AC3782" i="1" s="1"/>
  <c r="AD3782" i="1" s="1"/>
  <c r="AB3781" i="1"/>
  <c r="AC3781" i="1" s="1"/>
  <c r="AB3780" i="1"/>
  <c r="AC3780" i="1" s="1"/>
  <c r="AD3780" i="1" s="1"/>
  <c r="AB3779" i="1"/>
  <c r="AC3779" i="1" s="1"/>
  <c r="AB3778" i="1"/>
  <c r="AC3778" i="1" s="1"/>
  <c r="AD3778" i="1" s="1"/>
  <c r="AB3777" i="1"/>
  <c r="AC3777" i="1" s="1"/>
  <c r="AB3776" i="1"/>
  <c r="AC3776" i="1" s="1"/>
  <c r="AD3776" i="1" s="1"/>
  <c r="AB3775" i="1"/>
  <c r="AC3775" i="1" s="1"/>
  <c r="AB3774" i="1"/>
  <c r="AC3774" i="1" s="1"/>
  <c r="AD3774" i="1" s="1"/>
  <c r="AB3773" i="1"/>
  <c r="AC3773" i="1" s="1"/>
  <c r="AB3772" i="1"/>
  <c r="AC3772" i="1" s="1"/>
  <c r="AD3772" i="1" s="1"/>
  <c r="AB3771" i="1"/>
  <c r="AC3771" i="1" s="1"/>
  <c r="AB3770" i="1"/>
  <c r="AC3770" i="1" s="1"/>
  <c r="AD3770" i="1" s="1"/>
  <c r="AB3769" i="1"/>
  <c r="AC3769" i="1" s="1"/>
  <c r="AB3768" i="1"/>
  <c r="AC3768" i="1" s="1"/>
  <c r="AD3768" i="1" s="1"/>
  <c r="AB3767" i="1"/>
  <c r="AC3767" i="1" s="1"/>
  <c r="AB3766" i="1"/>
  <c r="AC3766" i="1" s="1"/>
  <c r="AD3766" i="1" s="1"/>
  <c r="AB3765" i="1"/>
  <c r="AC3765" i="1" s="1"/>
  <c r="AD3765" i="1" s="1"/>
  <c r="AB3764" i="1"/>
  <c r="AC3764" i="1" s="1"/>
  <c r="AD3764" i="1" s="1"/>
  <c r="AB3763" i="1"/>
  <c r="AC3763" i="1" s="1"/>
  <c r="AB3762" i="1"/>
  <c r="AC3762" i="1" s="1"/>
  <c r="AD3762" i="1" s="1"/>
  <c r="AB3761" i="1"/>
  <c r="AC3761" i="1" s="1"/>
  <c r="AB3760" i="1"/>
  <c r="AC3760" i="1" s="1"/>
  <c r="AD3760" i="1" s="1"/>
  <c r="AB3759" i="1"/>
  <c r="AC3759" i="1" s="1"/>
  <c r="AB3758" i="1"/>
  <c r="AC3758" i="1" s="1"/>
  <c r="AD3758" i="1" s="1"/>
  <c r="AB3757" i="1"/>
  <c r="AC3757" i="1" s="1"/>
  <c r="AB3756" i="1"/>
  <c r="AC3756" i="1" s="1"/>
  <c r="AD3756" i="1" s="1"/>
  <c r="AB3755" i="1"/>
  <c r="AC3755" i="1" s="1"/>
  <c r="AB3754" i="1"/>
  <c r="AC3754" i="1" s="1"/>
  <c r="AD3754" i="1" s="1"/>
  <c r="AB3753" i="1"/>
  <c r="AC3753" i="1" s="1"/>
  <c r="AB3752" i="1"/>
  <c r="AC3752" i="1" s="1"/>
  <c r="AD3752" i="1" s="1"/>
  <c r="AB3751" i="1"/>
  <c r="AC3751" i="1" s="1"/>
  <c r="AB3750" i="1"/>
  <c r="AC3750" i="1" s="1"/>
  <c r="AD3750" i="1" s="1"/>
  <c r="AB3749" i="1"/>
  <c r="AC3749" i="1" s="1"/>
  <c r="AB3748" i="1"/>
  <c r="AC3748" i="1" s="1"/>
  <c r="AD3748" i="1" s="1"/>
  <c r="AB3747" i="1"/>
  <c r="AC3747" i="1" s="1"/>
  <c r="AB3746" i="1"/>
  <c r="AC3746" i="1" s="1"/>
  <c r="AD3746" i="1" s="1"/>
  <c r="AB3745" i="1"/>
  <c r="AC3745" i="1" s="1"/>
  <c r="AB3744" i="1"/>
  <c r="AC3744" i="1" s="1"/>
  <c r="AD3744" i="1" s="1"/>
  <c r="AB3743" i="1"/>
  <c r="AC3743" i="1" s="1"/>
  <c r="AB3742" i="1"/>
  <c r="AC3742" i="1" s="1"/>
  <c r="AD3742" i="1" s="1"/>
  <c r="AB3741" i="1"/>
  <c r="AC3741" i="1" s="1"/>
  <c r="AB3740" i="1"/>
  <c r="AC3740" i="1" s="1"/>
  <c r="AB3739" i="1"/>
  <c r="AC3739" i="1" s="1"/>
  <c r="AD3739" i="1" s="1"/>
  <c r="AB3738" i="1"/>
  <c r="AC3738" i="1" s="1"/>
  <c r="AD3738" i="1" s="1"/>
  <c r="AB3737" i="1"/>
  <c r="AC3737" i="1" s="1"/>
  <c r="AD3737" i="1" s="1"/>
  <c r="AB3736" i="1"/>
  <c r="AC3736" i="1" s="1"/>
  <c r="AB3735" i="1"/>
  <c r="AC3735" i="1" s="1"/>
  <c r="AD3735" i="1" s="1"/>
  <c r="AB3734" i="1"/>
  <c r="AC3734" i="1" s="1"/>
  <c r="AB3733" i="1"/>
  <c r="AC3733" i="1" s="1"/>
  <c r="AD3733" i="1" s="1"/>
  <c r="AB3732" i="1"/>
  <c r="AC3732" i="1" s="1"/>
  <c r="AB3731" i="1"/>
  <c r="AC3731" i="1" s="1"/>
  <c r="AD3731" i="1" s="1"/>
  <c r="AB3730" i="1"/>
  <c r="AC3730" i="1" s="1"/>
  <c r="AB3729" i="1"/>
  <c r="AC3729" i="1" s="1"/>
  <c r="AD3729" i="1" s="1"/>
  <c r="AB3728" i="1"/>
  <c r="AC3728" i="1" s="1"/>
  <c r="AB3727" i="1"/>
  <c r="AC3727" i="1" s="1"/>
  <c r="AD3727" i="1" s="1"/>
  <c r="AB3726" i="1"/>
  <c r="AC3726" i="1" s="1"/>
  <c r="AD3726" i="1" s="1"/>
  <c r="AB3725" i="1"/>
  <c r="AC3725" i="1" s="1"/>
  <c r="AB3724" i="1"/>
  <c r="AC3724" i="1" s="1"/>
  <c r="AD3724" i="1" s="1"/>
  <c r="AB3723" i="1"/>
  <c r="AC3723" i="1" s="1"/>
  <c r="AB3722" i="1"/>
  <c r="AC3722" i="1" s="1"/>
  <c r="AD3722" i="1" s="1"/>
  <c r="AB3721" i="1"/>
  <c r="AC3721" i="1" s="1"/>
  <c r="AD3721" i="1" s="1"/>
  <c r="AB3720" i="1"/>
  <c r="AC3720" i="1" s="1"/>
  <c r="AB3719" i="1"/>
  <c r="AC3719" i="1" s="1"/>
  <c r="AD3719" i="1" s="1"/>
  <c r="AB3718" i="1"/>
  <c r="AC3718" i="1" s="1"/>
  <c r="AD3718" i="1" s="1"/>
  <c r="AB3717" i="1"/>
  <c r="AC3717" i="1" s="1"/>
  <c r="AD3717" i="1" s="1"/>
  <c r="AB3716" i="1"/>
  <c r="AC3716" i="1" s="1"/>
  <c r="AB3715" i="1"/>
  <c r="AC3715" i="1" s="1"/>
  <c r="AD3715" i="1" s="1"/>
  <c r="AB3714" i="1"/>
  <c r="AC3714" i="1" s="1"/>
  <c r="AB3713" i="1"/>
  <c r="AC3713" i="1" s="1"/>
  <c r="AD3713" i="1" s="1"/>
  <c r="AB3712" i="1"/>
  <c r="AC3712" i="1" s="1"/>
  <c r="AB3711" i="1"/>
  <c r="AC3711" i="1" s="1"/>
  <c r="AD3711" i="1" s="1"/>
  <c r="AB3710" i="1"/>
  <c r="AC3710" i="1" s="1"/>
  <c r="AB3709" i="1"/>
  <c r="AC3709" i="1" s="1"/>
  <c r="AD3709" i="1" s="1"/>
  <c r="AB3708" i="1"/>
  <c r="AC3708" i="1" s="1"/>
  <c r="AB3707" i="1"/>
  <c r="AC3707" i="1" s="1"/>
  <c r="AD3707" i="1" s="1"/>
  <c r="AB3706" i="1"/>
  <c r="AC3706" i="1" s="1"/>
  <c r="AB3705" i="1"/>
  <c r="AC3705" i="1" s="1"/>
  <c r="AD3705" i="1" s="1"/>
  <c r="AB3704" i="1"/>
  <c r="AC3704" i="1" s="1"/>
  <c r="AB3703" i="1"/>
  <c r="AC3703" i="1" s="1"/>
  <c r="AD3703" i="1" s="1"/>
  <c r="AB3702" i="1"/>
  <c r="AC3702" i="1" s="1"/>
  <c r="AB3701" i="1"/>
  <c r="AC3701" i="1" s="1"/>
  <c r="AD3701" i="1" s="1"/>
  <c r="AB3700" i="1"/>
  <c r="AC3700" i="1" s="1"/>
  <c r="AB3699" i="1"/>
  <c r="AC3699" i="1" s="1"/>
  <c r="AD3699" i="1" s="1"/>
  <c r="AB3698" i="1"/>
  <c r="AC3698" i="1" s="1"/>
  <c r="AB3697" i="1"/>
  <c r="AC3697" i="1" s="1"/>
  <c r="AD3697" i="1" s="1"/>
  <c r="AB3696" i="1"/>
  <c r="AC3696" i="1" s="1"/>
  <c r="AB3695" i="1"/>
  <c r="AC3695" i="1" s="1"/>
  <c r="AD3695" i="1" s="1"/>
  <c r="AB3694" i="1"/>
  <c r="AC3694" i="1" s="1"/>
  <c r="AB3693" i="1"/>
  <c r="AC3693" i="1" s="1"/>
  <c r="AD3693" i="1" s="1"/>
  <c r="AB3692" i="1"/>
  <c r="AC3692" i="1" s="1"/>
  <c r="AB3691" i="1"/>
  <c r="AC3691" i="1" s="1"/>
  <c r="AD3691" i="1" s="1"/>
  <c r="AB3690" i="1"/>
  <c r="AC3690" i="1" s="1"/>
  <c r="AB3689" i="1"/>
  <c r="AC3689" i="1" s="1"/>
  <c r="AD3689" i="1" s="1"/>
  <c r="AB3688" i="1"/>
  <c r="AC3688" i="1" s="1"/>
  <c r="AB3687" i="1"/>
  <c r="AC3687" i="1" s="1"/>
  <c r="AD3687" i="1" s="1"/>
  <c r="AB3686" i="1"/>
  <c r="AC3686" i="1" s="1"/>
  <c r="AB3685" i="1"/>
  <c r="AC3685" i="1" s="1"/>
  <c r="AD3685" i="1" s="1"/>
  <c r="AB3684" i="1"/>
  <c r="AC3684" i="1" s="1"/>
  <c r="AB3683" i="1"/>
  <c r="AC3683" i="1" s="1"/>
  <c r="AD3683" i="1" s="1"/>
  <c r="AB3682" i="1"/>
  <c r="AC3682" i="1" s="1"/>
  <c r="AB3681" i="1"/>
  <c r="AC3681" i="1" s="1"/>
  <c r="AD3681" i="1" s="1"/>
  <c r="AB3680" i="1"/>
  <c r="AC3680" i="1" s="1"/>
  <c r="AB3679" i="1"/>
  <c r="AC3679" i="1" s="1"/>
  <c r="AD3679" i="1" s="1"/>
  <c r="AB3678" i="1"/>
  <c r="AC3678" i="1" s="1"/>
  <c r="AB3677" i="1"/>
  <c r="AC3677" i="1" s="1"/>
  <c r="AD3677" i="1" s="1"/>
  <c r="AB3676" i="1"/>
  <c r="AC3676" i="1" s="1"/>
  <c r="AB3675" i="1"/>
  <c r="AC3675" i="1" s="1"/>
  <c r="AD3675" i="1" s="1"/>
  <c r="AB3674" i="1"/>
  <c r="AC3674" i="1" s="1"/>
  <c r="AB3673" i="1"/>
  <c r="AC3673" i="1" s="1"/>
  <c r="AD3673" i="1" s="1"/>
  <c r="AB3672" i="1"/>
  <c r="AC3672" i="1" s="1"/>
  <c r="AB3671" i="1"/>
  <c r="AC3671" i="1" s="1"/>
  <c r="AD3671" i="1" s="1"/>
  <c r="AB3670" i="1"/>
  <c r="AC3670" i="1" s="1"/>
  <c r="AB3669" i="1"/>
  <c r="AC3669" i="1" s="1"/>
  <c r="AD3669" i="1" s="1"/>
  <c r="AB3668" i="1"/>
  <c r="AC3668" i="1" s="1"/>
  <c r="AB3667" i="1"/>
  <c r="AC3667" i="1" s="1"/>
  <c r="AD3667" i="1" s="1"/>
  <c r="AB3666" i="1"/>
  <c r="AC3666" i="1" s="1"/>
  <c r="AB3665" i="1"/>
  <c r="AC3665" i="1" s="1"/>
  <c r="AD3665" i="1" s="1"/>
  <c r="AB3664" i="1"/>
  <c r="AC3664" i="1" s="1"/>
  <c r="AB3663" i="1"/>
  <c r="AC3663" i="1" s="1"/>
  <c r="AD3663" i="1" s="1"/>
  <c r="AB3662" i="1"/>
  <c r="AC3662" i="1" s="1"/>
  <c r="AB3661" i="1"/>
  <c r="AC3661" i="1" s="1"/>
  <c r="AD3661" i="1" s="1"/>
  <c r="AB3660" i="1"/>
  <c r="AC3660" i="1" s="1"/>
  <c r="AB3659" i="1"/>
  <c r="AC3659" i="1" s="1"/>
  <c r="AD3659" i="1" s="1"/>
  <c r="AB3658" i="1"/>
  <c r="AC3658" i="1" s="1"/>
  <c r="AB3657" i="1"/>
  <c r="AC3657" i="1" s="1"/>
  <c r="AD3657" i="1" s="1"/>
  <c r="AB3656" i="1"/>
  <c r="AC3656" i="1" s="1"/>
  <c r="AB3655" i="1"/>
  <c r="AC3655" i="1" s="1"/>
  <c r="AD3655" i="1" s="1"/>
  <c r="AB3654" i="1"/>
  <c r="AC3654" i="1" s="1"/>
  <c r="AB3653" i="1"/>
  <c r="AC3653" i="1" s="1"/>
  <c r="AD3653" i="1" s="1"/>
  <c r="AB3652" i="1"/>
  <c r="AC3652" i="1" s="1"/>
  <c r="AB3651" i="1"/>
  <c r="AC3651" i="1" s="1"/>
  <c r="AD3651" i="1" s="1"/>
  <c r="AB3650" i="1"/>
  <c r="AC3650" i="1" s="1"/>
  <c r="AB3649" i="1"/>
  <c r="AC3649" i="1" s="1"/>
  <c r="AD3649" i="1" s="1"/>
  <c r="AB3648" i="1"/>
  <c r="AC3648" i="1" s="1"/>
  <c r="AB3647" i="1"/>
  <c r="AC3647" i="1" s="1"/>
  <c r="AD3647" i="1" s="1"/>
  <c r="AB3646" i="1"/>
  <c r="AC3646" i="1" s="1"/>
  <c r="AB3645" i="1"/>
  <c r="AC3645" i="1" s="1"/>
  <c r="AD3645" i="1" s="1"/>
  <c r="AB3644" i="1"/>
  <c r="AC3644" i="1" s="1"/>
  <c r="AB3643" i="1"/>
  <c r="AC3643" i="1" s="1"/>
  <c r="AD3643" i="1" s="1"/>
  <c r="AB3642" i="1"/>
  <c r="AC3642" i="1" s="1"/>
  <c r="AB3641" i="1"/>
  <c r="AC3641" i="1" s="1"/>
  <c r="AD3641" i="1" s="1"/>
  <c r="AB3640" i="1"/>
  <c r="AC3640" i="1" s="1"/>
  <c r="AB3639" i="1"/>
  <c r="AC3639" i="1" s="1"/>
  <c r="AD3639" i="1" s="1"/>
  <c r="AB3638" i="1"/>
  <c r="AC3638" i="1" s="1"/>
  <c r="AB3637" i="1"/>
  <c r="AC3637" i="1" s="1"/>
  <c r="AD3637" i="1" s="1"/>
  <c r="AB3636" i="1"/>
  <c r="AC3636" i="1" s="1"/>
  <c r="AB3635" i="1"/>
  <c r="AC3635" i="1" s="1"/>
  <c r="AB3634" i="1"/>
  <c r="AC3634" i="1" s="1"/>
  <c r="AD3634" i="1" s="1"/>
  <c r="AB3633" i="1"/>
  <c r="AC3633" i="1" s="1"/>
  <c r="AB3632" i="1"/>
  <c r="AC3632" i="1" s="1"/>
  <c r="AD3632" i="1" s="1"/>
  <c r="AB3631" i="1"/>
  <c r="AC3631" i="1" s="1"/>
  <c r="AB3630" i="1"/>
  <c r="AC3630" i="1" s="1"/>
  <c r="AD3630" i="1" s="1"/>
  <c r="AB3629" i="1"/>
  <c r="AC3629" i="1" s="1"/>
  <c r="AB3628" i="1"/>
  <c r="AC3628" i="1" s="1"/>
  <c r="AD3628" i="1" s="1"/>
  <c r="AB3627" i="1"/>
  <c r="AC3627" i="1" s="1"/>
  <c r="AB3626" i="1"/>
  <c r="AC3626" i="1" s="1"/>
  <c r="AD3626" i="1" s="1"/>
  <c r="AB3625" i="1"/>
  <c r="AC3625" i="1" s="1"/>
  <c r="AB3624" i="1"/>
  <c r="AC3624" i="1" s="1"/>
  <c r="AD3624" i="1" s="1"/>
  <c r="AB3623" i="1"/>
  <c r="AC3623" i="1" s="1"/>
  <c r="AB3622" i="1"/>
  <c r="AC3622" i="1" s="1"/>
  <c r="AD3622" i="1" s="1"/>
  <c r="AB3621" i="1"/>
  <c r="AC3621" i="1" s="1"/>
  <c r="AB3620" i="1"/>
  <c r="AC3620" i="1" s="1"/>
  <c r="AD3620" i="1" s="1"/>
  <c r="AB3619" i="1"/>
  <c r="AC3619" i="1" s="1"/>
  <c r="AB3618" i="1"/>
  <c r="AC3618" i="1" s="1"/>
  <c r="AD3618" i="1" s="1"/>
  <c r="AB3617" i="1"/>
  <c r="AC3617" i="1" s="1"/>
  <c r="AB3616" i="1"/>
  <c r="AC3616" i="1" s="1"/>
  <c r="AD3616" i="1" s="1"/>
  <c r="AB3615" i="1"/>
  <c r="AC3615" i="1" s="1"/>
  <c r="AB3614" i="1"/>
  <c r="AC3614" i="1" s="1"/>
  <c r="AD3614" i="1" s="1"/>
  <c r="AB3613" i="1"/>
  <c r="AC3613" i="1" s="1"/>
  <c r="AB3612" i="1"/>
  <c r="AC3612" i="1" s="1"/>
  <c r="AD3612" i="1" s="1"/>
  <c r="AB3611" i="1"/>
  <c r="AC3611" i="1" s="1"/>
  <c r="AB3610" i="1"/>
  <c r="AC3610" i="1" s="1"/>
  <c r="AD3610" i="1" s="1"/>
  <c r="AB3609" i="1"/>
  <c r="AC3609" i="1" s="1"/>
  <c r="AB3608" i="1"/>
  <c r="AC3608" i="1" s="1"/>
  <c r="AD3608" i="1" s="1"/>
  <c r="AB3607" i="1"/>
  <c r="AC3607" i="1" s="1"/>
  <c r="AB3606" i="1"/>
  <c r="AC3606" i="1" s="1"/>
  <c r="AD3606" i="1" s="1"/>
  <c r="AB3605" i="1"/>
  <c r="AC3605" i="1" s="1"/>
  <c r="AB3604" i="1"/>
  <c r="AC3604" i="1" s="1"/>
  <c r="AD3604" i="1" s="1"/>
  <c r="AB3603" i="1"/>
  <c r="AC3603" i="1" s="1"/>
  <c r="AB3602" i="1"/>
  <c r="AC3602" i="1" s="1"/>
  <c r="AD3602" i="1" s="1"/>
  <c r="AB3601" i="1"/>
  <c r="AC3601" i="1" s="1"/>
  <c r="AB3600" i="1"/>
  <c r="AC3600" i="1" s="1"/>
  <c r="AD3600" i="1" s="1"/>
  <c r="AB3599" i="1"/>
  <c r="AC3599" i="1" s="1"/>
  <c r="AB3598" i="1"/>
  <c r="AC3598" i="1" s="1"/>
  <c r="AD3598" i="1" s="1"/>
  <c r="AB3597" i="1"/>
  <c r="AC3597" i="1" s="1"/>
  <c r="AB3596" i="1"/>
  <c r="AC3596" i="1" s="1"/>
  <c r="AD3596" i="1" s="1"/>
  <c r="AB3595" i="1"/>
  <c r="AC3595" i="1" s="1"/>
  <c r="AB3594" i="1"/>
  <c r="AC3594" i="1" s="1"/>
  <c r="AD3594" i="1" s="1"/>
  <c r="AB3593" i="1"/>
  <c r="AC3593" i="1" s="1"/>
  <c r="AB3592" i="1"/>
  <c r="AC3592" i="1" s="1"/>
  <c r="AD3592" i="1" s="1"/>
  <c r="AB3591" i="1"/>
  <c r="AC3591" i="1" s="1"/>
  <c r="AB3590" i="1"/>
  <c r="AC3590" i="1" s="1"/>
  <c r="AD3590" i="1" s="1"/>
  <c r="AB3589" i="1"/>
  <c r="AC3589" i="1" s="1"/>
  <c r="AB3588" i="1"/>
  <c r="AC3588" i="1" s="1"/>
  <c r="AD3588" i="1" s="1"/>
  <c r="AB3587" i="1"/>
  <c r="AC3587" i="1" s="1"/>
  <c r="AB3586" i="1"/>
  <c r="AC3586" i="1" s="1"/>
  <c r="AD3586" i="1" s="1"/>
  <c r="AB3585" i="1"/>
  <c r="AC3585" i="1" s="1"/>
  <c r="AB3584" i="1"/>
  <c r="AC3584" i="1" s="1"/>
  <c r="AD3584" i="1" s="1"/>
  <c r="AB3583" i="1"/>
  <c r="AC3583" i="1" s="1"/>
  <c r="AB3582" i="1"/>
  <c r="AC3582" i="1" s="1"/>
  <c r="AD3582" i="1" s="1"/>
  <c r="AB3581" i="1"/>
  <c r="AC3581" i="1" s="1"/>
  <c r="AB3580" i="1"/>
  <c r="AC3580" i="1" s="1"/>
  <c r="AD3580" i="1" s="1"/>
  <c r="AB3579" i="1"/>
  <c r="AC3579" i="1" s="1"/>
  <c r="AB3578" i="1"/>
  <c r="AC3578" i="1" s="1"/>
  <c r="AD3578" i="1" s="1"/>
  <c r="AB3577" i="1"/>
  <c r="AC3577" i="1" s="1"/>
  <c r="AB3576" i="1"/>
  <c r="AC3576" i="1" s="1"/>
  <c r="AD3576" i="1" s="1"/>
  <c r="AB3575" i="1"/>
  <c r="AC3575" i="1" s="1"/>
  <c r="AB3574" i="1"/>
  <c r="AC3574" i="1" s="1"/>
  <c r="AB3573" i="1"/>
  <c r="AC3573" i="1" s="1"/>
  <c r="AD3573" i="1" s="1"/>
  <c r="AB3572" i="1"/>
  <c r="AC3572" i="1" s="1"/>
  <c r="AB3571" i="1"/>
  <c r="AC3571" i="1" s="1"/>
  <c r="AB3570" i="1"/>
  <c r="AC3570" i="1" s="1"/>
  <c r="AB3569" i="1"/>
  <c r="AC3569" i="1" s="1"/>
  <c r="AD3569" i="1" s="1"/>
  <c r="AB3568" i="1"/>
  <c r="AC3568" i="1" s="1"/>
  <c r="AD3568" i="1" s="1"/>
  <c r="AB3567" i="1"/>
  <c r="AC3567" i="1" s="1"/>
  <c r="AB3566" i="1"/>
  <c r="AC3566" i="1" s="1"/>
  <c r="AB3565" i="1"/>
  <c r="AC3565" i="1" s="1"/>
  <c r="AD3565" i="1" s="1"/>
  <c r="AB3564" i="1"/>
  <c r="AC3564" i="1" s="1"/>
  <c r="AB3563" i="1"/>
  <c r="AC3563" i="1" s="1"/>
  <c r="AD3563" i="1" s="1"/>
  <c r="AB3562" i="1"/>
  <c r="AC3562" i="1" s="1"/>
  <c r="AB3561" i="1"/>
  <c r="AC3561" i="1" s="1"/>
  <c r="AD3561" i="1" s="1"/>
  <c r="AB3560" i="1"/>
  <c r="AC3560" i="1" s="1"/>
  <c r="AD3560" i="1" s="1"/>
  <c r="AB3559" i="1"/>
  <c r="AC3559" i="1" s="1"/>
  <c r="AB3558" i="1"/>
  <c r="AC3558" i="1" s="1"/>
  <c r="AB3557" i="1"/>
  <c r="AC3557" i="1" s="1"/>
  <c r="AD3557" i="1" s="1"/>
  <c r="AB3556" i="1"/>
  <c r="AC3556" i="1" s="1"/>
  <c r="AB3555" i="1"/>
  <c r="AC3555" i="1" s="1"/>
  <c r="AB3554" i="1"/>
  <c r="AC3554" i="1" s="1"/>
  <c r="AD3554" i="1" s="1"/>
  <c r="AB3553" i="1"/>
  <c r="AC3553" i="1" s="1"/>
  <c r="AB3552" i="1"/>
  <c r="AC3552" i="1" s="1"/>
  <c r="AB3551" i="1"/>
  <c r="AC3551" i="1" s="1"/>
  <c r="AD3551" i="1" s="1"/>
  <c r="AB3550" i="1"/>
  <c r="AC3550" i="1" s="1"/>
  <c r="AE3550" i="1" s="1"/>
  <c r="AB3549" i="1"/>
  <c r="AC3549" i="1" s="1"/>
  <c r="AE3549" i="1" s="1"/>
  <c r="AB3548" i="1"/>
  <c r="AC3548" i="1" s="1"/>
  <c r="AE3548" i="1" s="1"/>
  <c r="AB3547" i="1"/>
  <c r="AC3547" i="1" s="1"/>
  <c r="AD3547" i="1" s="1"/>
  <c r="AB3546" i="1"/>
  <c r="AC3546" i="1" s="1"/>
  <c r="AE3546" i="1" s="1"/>
  <c r="AB3545" i="1"/>
  <c r="AC3545" i="1" s="1"/>
  <c r="AE3545" i="1" s="1"/>
  <c r="AB3544" i="1"/>
  <c r="AC3544" i="1" s="1"/>
  <c r="AE3544" i="1" s="1"/>
  <c r="AB3543" i="1"/>
  <c r="AC3543" i="1" s="1"/>
  <c r="AD3543" i="1" s="1"/>
  <c r="AB3542" i="1"/>
  <c r="AC3542" i="1" s="1"/>
  <c r="AE3542" i="1" s="1"/>
  <c r="AB3541" i="1"/>
  <c r="AC3541" i="1" s="1"/>
  <c r="AE3541" i="1" s="1"/>
  <c r="AB3540" i="1"/>
  <c r="AC3540" i="1" s="1"/>
  <c r="AE3540" i="1" s="1"/>
  <c r="AB3539" i="1"/>
  <c r="AC3539" i="1" s="1"/>
  <c r="AD3539" i="1" s="1"/>
  <c r="AB3538" i="1"/>
  <c r="AC3538" i="1" s="1"/>
  <c r="AE3538" i="1" s="1"/>
  <c r="AB3537" i="1"/>
  <c r="AC3537" i="1" s="1"/>
  <c r="AE3537" i="1" s="1"/>
  <c r="AB3536" i="1"/>
  <c r="AC3536" i="1" s="1"/>
  <c r="AE3536" i="1" s="1"/>
  <c r="AB3535" i="1"/>
  <c r="AC3535" i="1" s="1"/>
  <c r="AD3535" i="1" s="1"/>
  <c r="AB3534" i="1"/>
  <c r="AC3534" i="1" s="1"/>
  <c r="AE3534" i="1" s="1"/>
  <c r="AB3533" i="1"/>
  <c r="AC3533" i="1" s="1"/>
  <c r="AE3533" i="1" s="1"/>
  <c r="AB3532" i="1"/>
  <c r="AC3532" i="1" s="1"/>
  <c r="AE3532" i="1" s="1"/>
  <c r="AB3531" i="1"/>
  <c r="AC3531" i="1" s="1"/>
  <c r="AD3531" i="1" s="1"/>
  <c r="AB3530" i="1"/>
  <c r="AC3530" i="1" s="1"/>
  <c r="AE3530" i="1" s="1"/>
  <c r="AB3529" i="1"/>
  <c r="AC3529" i="1" s="1"/>
  <c r="AE3529" i="1" s="1"/>
  <c r="AB3528" i="1"/>
  <c r="AC3528" i="1" s="1"/>
  <c r="AE3528" i="1" s="1"/>
  <c r="AB3527" i="1"/>
  <c r="AC3527" i="1" s="1"/>
  <c r="AD3527" i="1" s="1"/>
  <c r="AB3526" i="1"/>
  <c r="AC3526" i="1" s="1"/>
  <c r="AE3526" i="1" s="1"/>
  <c r="AB3525" i="1"/>
  <c r="AC3525" i="1" s="1"/>
  <c r="AE3525" i="1" s="1"/>
  <c r="AB3524" i="1"/>
  <c r="AC3524" i="1" s="1"/>
  <c r="AE3524" i="1" s="1"/>
  <c r="AB3523" i="1"/>
  <c r="AC3523" i="1" s="1"/>
  <c r="AD3523" i="1" s="1"/>
  <c r="AB3522" i="1"/>
  <c r="AC3522" i="1" s="1"/>
  <c r="AE3522" i="1" s="1"/>
  <c r="AB3521" i="1"/>
  <c r="AC3521" i="1" s="1"/>
  <c r="AE3521" i="1" s="1"/>
  <c r="AB3520" i="1"/>
  <c r="AC3520" i="1" s="1"/>
  <c r="AE3520" i="1" s="1"/>
  <c r="AB3519" i="1"/>
  <c r="AC3519" i="1" s="1"/>
  <c r="AD3519" i="1" s="1"/>
  <c r="AB3518" i="1"/>
  <c r="AC3518" i="1" s="1"/>
  <c r="AE3518" i="1" s="1"/>
  <c r="AB3517" i="1"/>
  <c r="AC3517" i="1" s="1"/>
  <c r="AE3517" i="1" s="1"/>
  <c r="AB3516" i="1"/>
  <c r="AC3516" i="1" s="1"/>
  <c r="AE3516" i="1" s="1"/>
  <c r="AB3515" i="1"/>
  <c r="AC3515" i="1" s="1"/>
  <c r="AD3515" i="1" s="1"/>
  <c r="AB3514" i="1"/>
  <c r="AC3514" i="1" s="1"/>
  <c r="AE3514" i="1" s="1"/>
  <c r="AB3513" i="1"/>
  <c r="AC3513" i="1" s="1"/>
  <c r="AE3513" i="1" s="1"/>
  <c r="AB3512" i="1"/>
  <c r="AC3512" i="1" s="1"/>
  <c r="AE3512" i="1" s="1"/>
  <c r="AB3511" i="1"/>
  <c r="AC3511" i="1" s="1"/>
  <c r="AD3511" i="1" s="1"/>
  <c r="AB3510" i="1"/>
  <c r="AC3510" i="1" s="1"/>
  <c r="AE3510" i="1" s="1"/>
  <c r="AB3509" i="1"/>
  <c r="AC3509" i="1" s="1"/>
  <c r="AE3509" i="1" s="1"/>
  <c r="AB3508" i="1"/>
  <c r="AC3508" i="1" s="1"/>
  <c r="AE3508" i="1" s="1"/>
  <c r="AB3507" i="1"/>
  <c r="AC3507" i="1" s="1"/>
  <c r="AD3507" i="1" s="1"/>
  <c r="AB3506" i="1"/>
  <c r="AC3506" i="1" s="1"/>
  <c r="AE3506" i="1" s="1"/>
  <c r="AB3505" i="1"/>
  <c r="AC3505" i="1" s="1"/>
  <c r="AE3505" i="1" s="1"/>
  <c r="AB3504" i="1"/>
  <c r="AC3504" i="1" s="1"/>
  <c r="AE3504" i="1" s="1"/>
  <c r="AB3503" i="1"/>
  <c r="AC3503" i="1" s="1"/>
  <c r="AD3503" i="1" s="1"/>
  <c r="AB3502" i="1"/>
  <c r="AC3502" i="1" s="1"/>
  <c r="AE3502" i="1" s="1"/>
  <c r="AB3501" i="1"/>
  <c r="AC3501" i="1" s="1"/>
  <c r="AE3501" i="1" s="1"/>
  <c r="AB3500" i="1"/>
  <c r="AC3500" i="1" s="1"/>
  <c r="AE3500" i="1" s="1"/>
  <c r="AB3499" i="1"/>
  <c r="AC3499" i="1" s="1"/>
  <c r="AD3499" i="1" s="1"/>
  <c r="AB3498" i="1"/>
  <c r="AC3498" i="1" s="1"/>
  <c r="AE3498" i="1" s="1"/>
  <c r="AB3497" i="1"/>
  <c r="AC3497" i="1" s="1"/>
  <c r="AE3497" i="1" s="1"/>
  <c r="AB3496" i="1"/>
  <c r="AC3496" i="1" s="1"/>
  <c r="AE3496" i="1" s="1"/>
  <c r="AB3495" i="1"/>
  <c r="AC3495" i="1" s="1"/>
  <c r="AD3495" i="1" s="1"/>
  <c r="AB3494" i="1"/>
  <c r="AC3494" i="1" s="1"/>
  <c r="AE3494" i="1" s="1"/>
  <c r="AB3493" i="1"/>
  <c r="AC3493" i="1" s="1"/>
  <c r="AB3492" i="1"/>
  <c r="AC3492" i="1" s="1"/>
  <c r="AE3492" i="1" s="1"/>
  <c r="AB3491" i="1"/>
  <c r="AC3491" i="1" s="1"/>
  <c r="AD3491" i="1" s="1"/>
  <c r="AB3490" i="1"/>
  <c r="AC3490" i="1" s="1"/>
  <c r="AB3489" i="1"/>
  <c r="AC3489" i="1" s="1"/>
  <c r="AB3488" i="1"/>
  <c r="AC3488" i="1" s="1"/>
  <c r="AB3487" i="1"/>
  <c r="AC3487" i="1" s="1"/>
  <c r="AB3486" i="1"/>
  <c r="AC3486" i="1" s="1"/>
  <c r="AB3485" i="1"/>
  <c r="AC3485" i="1" s="1"/>
  <c r="AB3484" i="1"/>
  <c r="AC3484" i="1" s="1"/>
  <c r="AB3483" i="1"/>
  <c r="AC3483" i="1" s="1"/>
  <c r="AB3482" i="1"/>
  <c r="AC3482" i="1" s="1"/>
  <c r="AB3481" i="1"/>
  <c r="AC3481" i="1" s="1"/>
  <c r="AB3480" i="1"/>
  <c r="AC3480" i="1" s="1"/>
  <c r="AB3479" i="1"/>
  <c r="AC3479" i="1" s="1"/>
  <c r="AB3478" i="1"/>
  <c r="AC3478" i="1" s="1"/>
  <c r="AB3477" i="1"/>
  <c r="AC3477" i="1" s="1"/>
  <c r="AB3476" i="1"/>
  <c r="AC3476" i="1" s="1"/>
  <c r="AB3475" i="1"/>
  <c r="AC3475" i="1" s="1"/>
  <c r="AB3474" i="1"/>
  <c r="AC3474" i="1" s="1"/>
  <c r="AB3473" i="1"/>
  <c r="AC3473" i="1" s="1"/>
  <c r="AB3472" i="1"/>
  <c r="AC3472" i="1" s="1"/>
  <c r="AB3471" i="1"/>
  <c r="AC3471" i="1" s="1"/>
  <c r="AB3470" i="1"/>
  <c r="AC3470" i="1" s="1"/>
  <c r="AB3469" i="1"/>
  <c r="AC3469" i="1" s="1"/>
  <c r="AB3468" i="1"/>
  <c r="AC3468" i="1" s="1"/>
  <c r="AB3467" i="1"/>
  <c r="AC3467" i="1" s="1"/>
  <c r="AB3466" i="1"/>
  <c r="AC3466" i="1" s="1"/>
  <c r="AB3465" i="1"/>
  <c r="AC3465" i="1" s="1"/>
  <c r="AB3464" i="1"/>
  <c r="AC3464" i="1" s="1"/>
  <c r="AB3463" i="1"/>
  <c r="AC3463" i="1" s="1"/>
  <c r="AB3462" i="1"/>
  <c r="AC3462" i="1" s="1"/>
  <c r="AB3461" i="1"/>
  <c r="AC3461" i="1" s="1"/>
  <c r="AB3460" i="1"/>
  <c r="AC3460" i="1" s="1"/>
  <c r="AB3459" i="1"/>
  <c r="AC3459" i="1" s="1"/>
  <c r="AB3458" i="1"/>
  <c r="AC3458" i="1" s="1"/>
  <c r="AB3457" i="1"/>
  <c r="AC3457" i="1" s="1"/>
  <c r="AB3456" i="1"/>
  <c r="AC3456" i="1" s="1"/>
  <c r="AB3455" i="1"/>
  <c r="AC3455" i="1" s="1"/>
  <c r="AB3454" i="1"/>
  <c r="AC3454" i="1" s="1"/>
  <c r="AB3453" i="1"/>
  <c r="AC3453" i="1" s="1"/>
  <c r="AB3452" i="1"/>
  <c r="AC3452" i="1" s="1"/>
  <c r="AB3451" i="1"/>
  <c r="AC3451" i="1" s="1"/>
  <c r="AB3450" i="1"/>
  <c r="AC3450" i="1" s="1"/>
  <c r="AB3449" i="1"/>
  <c r="AC3449" i="1" s="1"/>
  <c r="AB3448" i="1"/>
  <c r="AC3448" i="1" s="1"/>
  <c r="AB3447" i="1"/>
  <c r="AC3447" i="1" s="1"/>
  <c r="AB3446" i="1"/>
  <c r="AC3446" i="1" s="1"/>
  <c r="AB3445" i="1"/>
  <c r="AC3445" i="1" s="1"/>
  <c r="AB3444" i="1"/>
  <c r="AC3444" i="1" s="1"/>
  <c r="AB3443" i="1"/>
  <c r="AC3443" i="1" s="1"/>
  <c r="AB3442" i="1"/>
  <c r="AC3442" i="1" s="1"/>
  <c r="AB3441" i="1"/>
  <c r="AC3441" i="1" s="1"/>
  <c r="AB3440" i="1"/>
  <c r="AC3440" i="1" s="1"/>
  <c r="AB3439" i="1"/>
  <c r="AC3439" i="1" s="1"/>
  <c r="AB3438" i="1"/>
  <c r="AC3438" i="1" s="1"/>
  <c r="AB3437" i="1"/>
  <c r="AC3437" i="1" s="1"/>
  <c r="AB3436" i="1"/>
  <c r="AC3436" i="1" s="1"/>
  <c r="AB3435" i="1"/>
  <c r="AC3435" i="1" s="1"/>
  <c r="AB3434" i="1"/>
  <c r="AC3434" i="1" s="1"/>
  <c r="AB3433" i="1"/>
  <c r="AC3433" i="1" s="1"/>
  <c r="AB3432" i="1"/>
  <c r="AC3432" i="1" s="1"/>
  <c r="AB3431" i="1"/>
  <c r="AC3431" i="1" s="1"/>
  <c r="AB3430" i="1"/>
  <c r="AC3430" i="1" s="1"/>
  <c r="AB3429" i="1"/>
  <c r="AC3429" i="1" s="1"/>
  <c r="AB3428" i="1"/>
  <c r="AC3428" i="1" s="1"/>
  <c r="AB3427" i="1"/>
  <c r="AC3427" i="1" s="1"/>
  <c r="AB3426" i="1"/>
  <c r="AC3426" i="1" s="1"/>
  <c r="AB3425" i="1"/>
  <c r="AC3425" i="1" s="1"/>
  <c r="AB3424" i="1"/>
  <c r="AC3424" i="1" s="1"/>
  <c r="AB3423" i="1"/>
  <c r="AC3423" i="1" s="1"/>
  <c r="AB3422" i="1"/>
  <c r="AC3422" i="1" s="1"/>
  <c r="AB3421" i="1"/>
  <c r="AC3421" i="1" s="1"/>
  <c r="AB3420" i="1"/>
  <c r="AC3420" i="1" s="1"/>
  <c r="AB3419" i="1"/>
  <c r="AC3419" i="1" s="1"/>
  <c r="AB3418" i="1"/>
  <c r="AC3418" i="1" s="1"/>
  <c r="AB3417" i="1"/>
  <c r="AC3417" i="1" s="1"/>
  <c r="AB3416" i="1"/>
  <c r="AC3416" i="1" s="1"/>
  <c r="AB3415" i="1"/>
  <c r="AC3415" i="1" s="1"/>
  <c r="AB3414" i="1"/>
  <c r="AC3414" i="1" s="1"/>
  <c r="AB3413" i="1"/>
  <c r="AC3413" i="1" s="1"/>
  <c r="AB3412" i="1"/>
  <c r="AC3412" i="1" s="1"/>
  <c r="AB3411" i="1"/>
  <c r="AC3411" i="1" s="1"/>
  <c r="AB3410" i="1"/>
  <c r="AC3410" i="1" s="1"/>
  <c r="AB3409" i="1"/>
  <c r="AC3409" i="1" s="1"/>
  <c r="AB3408" i="1"/>
  <c r="AC3408" i="1" s="1"/>
  <c r="AB3407" i="1"/>
  <c r="AC3407" i="1" s="1"/>
  <c r="AB3406" i="1"/>
  <c r="AC3406" i="1" s="1"/>
  <c r="AB3405" i="1"/>
  <c r="AC3405" i="1" s="1"/>
  <c r="AB3404" i="1"/>
  <c r="AC3404" i="1" s="1"/>
  <c r="AB3403" i="1"/>
  <c r="AC3403" i="1" s="1"/>
  <c r="AB3402" i="1"/>
  <c r="AC3402" i="1" s="1"/>
  <c r="AB3401" i="1"/>
  <c r="AC3401" i="1" s="1"/>
  <c r="AB3400" i="1"/>
  <c r="AC3400" i="1" s="1"/>
  <c r="AB3399" i="1"/>
  <c r="AC3399" i="1" s="1"/>
  <c r="AB3398" i="1"/>
  <c r="AC3398" i="1" s="1"/>
  <c r="AB3397" i="1"/>
  <c r="AC3397" i="1" s="1"/>
  <c r="AB3396" i="1"/>
  <c r="AC3396" i="1" s="1"/>
  <c r="AB3395" i="1"/>
  <c r="AC3395" i="1" s="1"/>
  <c r="AB3394" i="1"/>
  <c r="AC3394" i="1" s="1"/>
  <c r="AB3393" i="1"/>
  <c r="AC3393" i="1" s="1"/>
  <c r="AB3392" i="1"/>
  <c r="AC3392" i="1" s="1"/>
  <c r="AB3391" i="1"/>
  <c r="AC3391" i="1" s="1"/>
  <c r="AB3390" i="1"/>
  <c r="AC3390" i="1" s="1"/>
  <c r="AB3389" i="1"/>
  <c r="AC3389" i="1" s="1"/>
  <c r="AB3388" i="1"/>
  <c r="AC3388" i="1" s="1"/>
  <c r="AB3387" i="1"/>
  <c r="AC3387" i="1" s="1"/>
  <c r="AB3386" i="1"/>
  <c r="AC3386" i="1" s="1"/>
  <c r="AB3385" i="1"/>
  <c r="AC3385" i="1" s="1"/>
  <c r="AB3384" i="1"/>
  <c r="AC3384" i="1" s="1"/>
  <c r="AB3383" i="1"/>
  <c r="AC3383" i="1" s="1"/>
  <c r="AB3382" i="1"/>
  <c r="AC3382" i="1" s="1"/>
  <c r="AB3381" i="1"/>
  <c r="AC3381" i="1" s="1"/>
  <c r="AB3380" i="1"/>
  <c r="AC3380" i="1" s="1"/>
  <c r="AB3379" i="1"/>
  <c r="AC3379" i="1" s="1"/>
  <c r="AB3378" i="1"/>
  <c r="AC3378" i="1" s="1"/>
  <c r="AB3377" i="1"/>
  <c r="AC3377" i="1" s="1"/>
  <c r="AB3376" i="1"/>
  <c r="AC3376" i="1" s="1"/>
  <c r="AB3375" i="1"/>
  <c r="AC3375" i="1" s="1"/>
  <c r="AB3374" i="1"/>
  <c r="AC3374" i="1" s="1"/>
  <c r="AB3373" i="1"/>
  <c r="AC3373" i="1" s="1"/>
  <c r="AB3372" i="1"/>
  <c r="AC3372" i="1" s="1"/>
  <c r="AB3371" i="1"/>
  <c r="AC3371" i="1" s="1"/>
  <c r="AB3370" i="1"/>
  <c r="AC3370" i="1" s="1"/>
  <c r="AB3369" i="1"/>
  <c r="AC3369" i="1" s="1"/>
  <c r="AB3368" i="1"/>
  <c r="AC3368" i="1" s="1"/>
  <c r="AB3367" i="1"/>
  <c r="AC3367" i="1" s="1"/>
  <c r="AB3366" i="1"/>
  <c r="AC3366" i="1" s="1"/>
  <c r="AB3365" i="1"/>
  <c r="AC3365" i="1" s="1"/>
  <c r="AB3364" i="1"/>
  <c r="AC3364" i="1" s="1"/>
  <c r="AB3363" i="1"/>
  <c r="AC3363" i="1" s="1"/>
  <c r="AB3362" i="1"/>
  <c r="AC3362" i="1" s="1"/>
  <c r="AB3361" i="1"/>
  <c r="AC3361" i="1" s="1"/>
  <c r="AB3360" i="1"/>
  <c r="AC3360" i="1" s="1"/>
  <c r="AE3360" i="1" s="1"/>
  <c r="AB3359" i="1"/>
  <c r="AC3359" i="1" s="1"/>
  <c r="AE3359" i="1" s="1"/>
  <c r="AB3358" i="1"/>
  <c r="AC3358" i="1" s="1"/>
  <c r="AE3358" i="1" s="1"/>
  <c r="AB3357" i="1"/>
  <c r="AC3357" i="1" s="1"/>
  <c r="AE3357" i="1" s="1"/>
  <c r="AB3356" i="1"/>
  <c r="AC3356" i="1" s="1"/>
  <c r="AE3356" i="1" s="1"/>
  <c r="AB3355" i="1"/>
  <c r="AC3355" i="1" s="1"/>
  <c r="AE3355" i="1" s="1"/>
  <c r="AB3354" i="1"/>
  <c r="AC3354" i="1" s="1"/>
  <c r="AE3354" i="1" s="1"/>
  <c r="AB3353" i="1"/>
  <c r="AC3353" i="1" s="1"/>
  <c r="AE3353" i="1" s="1"/>
  <c r="AB3352" i="1"/>
  <c r="AC3352" i="1" s="1"/>
  <c r="AE3352" i="1" s="1"/>
  <c r="AB3351" i="1"/>
  <c r="AC3351" i="1" s="1"/>
  <c r="AE3351" i="1" s="1"/>
  <c r="AB3350" i="1"/>
  <c r="AC3350" i="1" s="1"/>
  <c r="AE3350" i="1" s="1"/>
  <c r="AB3349" i="1"/>
  <c r="AC3349" i="1" s="1"/>
  <c r="AE3349" i="1" s="1"/>
  <c r="AB3348" i="1"/>
  <c r="AC3348" i="1" s="1"/>
  <c r="AE3348" i="1" s="1"/>
  <c r="AB3347" i="1"/>
  <c r="AC3347" i="1" s="1"/>
  <c r="AE3347" i="1" s="1"/>
  <c r="AB3346" i="1"/>
  <c r="AC3346" i="1" s="1"/>
  <c r="AE3346" i="1" s="1"/>
  <c r="AB3345" i="1"/>
  <c r="AC3345" i="1" s="1"/>
  <c r="AE3345" i="1" s="1"/>
  <c r="AB3344" i="1"/>
  <c r="AC3344" i="1" s="1"/>
  <c r="AE3344" i="1" s="1"/>
  <c r="AB3343" i="1"/>
  <c r="AC3343" i="1" s="1"/>
  <c r="AE3343" i="1" s="1"/>
  <c r="AB3342" i="1"/>
  <c r="AC3342" i="1" s="1"/>
  <c r="AE3342" i="1" s="1"/>
  <c r="AB3341" i="1"/>
  <c r="AC3341" i="1" s="1"/>
  <c r="AE3341" i="1" s="1"/>
  <c r="AB3340" i="1"/>
  <c r="AC3340" i="1" s="1"/>
  <c r="AE3340" i="1" s="1"/>
  <c r="AB3339" i="1"/>
  <c r="AC3339" i="1" s="1"/>
  <c r="AE3339" i="1" s="1"/>
  <c r="AB3338" i="1"/>
  <c r="AC3338" i="1" s="1"/>
  <c r="AE3338" i="1" s="1"/>
  <c r="AB3337" i="1"/>
  <c r="AC3337" i="1" s="1"/>
  <c r="AE3337" i="1" s="1"/>
  <c r="AB3336" i="1"/>
  <c r="AC3336" i="1" s="1"/>
  <c r="AE3336" i="1" s="1"/>
  <c r="AB3335" i="1"/>
  <c r="AC3335" i="1" s="1"/>
  <c r="AE3335" i="1" s="1"/>
  <c r="AB3334" i="1"/>
  <c r="AC3334" i="1" s="1"/>
  <c r="AE3334" i="1" s="1"/>
  <c r="AB3333" i="1"/>
  <c r="AC3333" i="1" s="1"/>
  <c r="AE3333" i="1" s="1"/>
  <c r="AB3332" i="1"/>
  <c r="AC3332" i="1" s="1"/>
  <c r="AE3332" i="1" s="1"/>
  <c r="AB3331" i="1"/>
  <c r="AC3331" i="1" s="1"/>
  <c r="AE3331" i="1" s="1"/>
  <c r="AB3330" i="1"/>
  <c r="AC3330" i="1" s="1"/>
  <c r="AE3330" i="1" s="1"/>
  <c r="AB3329" i="1"/>
  <c r="AC3329" i="1" s="1"/>
  <c r="AE3329" i="1" s="1"/>
  <c r="AB3328" i="1"/>
  <c r="AC3328" i="1" s="1"/>
  <c r="AE3328" i="1" s="1"/>
  <c r="AB3327" i="1"/>
  <c r="AC3327" i="1" s="1"/>
  <c r="AE3327" i="1" s="1"/>
  <c r="AB3326" i="1"/>
  <c r="AC3326" i="1" s="1"/>
  <c r="AE3326" i="1" s="1"/>
  <c r="AB3325" i="1"/>
  <c r="AC3325" i="1" s="1"/>
  <c r="AE3325" i="1" s="1"/>
  <c r="AB3324" i="1"/>
  <c r="AC3324" i="1" s="1"/>
  <c r="AE3324" i="1" s="1"/>
  <c r="AB3323" i="1"/>
  <c r="AC3323" i="1" s="1"/>
  <c r="AE3323" i="1" s="1"/>
  <c r="AB3322" i="1"/>
  <c r="AC3322" i="1" s="1"/>
  <c r="AE3322" i="1" s="1"/>
  <c r="AB3321" i="1"/>
  <c r="AC3321" i="1" s="1"/>
  <c r="AE3321" i="1" s="1"/>
  <c r="AB3320" i="1"/>
  <c r="AC3320" i="1" s="1"/>
  <c r="AE3320" i="1" s="1"/>
  <c r="AB3319" i="1"/>
  <c r="AC3319" i="1" s="1"/>
  <c r="AE3319" i="1" s="1"/>
  <c r="AB3318" i="1"/>
  <c r="AC3318" i="1" s="1"/>
  <c r="AE3318" i="1" s="1"/>
  <c r="AB3317" i="1"/>
  <c r="AC3317" i="1" s="1"/>
  <c r="AE3317" i="1" s="1"/>
  <c r="AB3316" i="1"/>
  <c r="AC3316" i="1" s="1"/>
  <c r="AE3316" i="1" s="1"/>
  <c r="AB3315" i="1"/>
  <c r="AC3315" i="1" s="1"/>
  <c r="AE3315" i="1" s="1"/>
  <c r="AB3314" i="1"/>
  <c r="AC3314" i="1" s="1"/>
  <c r="AE3314" i="1" s="1"/>
  <c r="AB3313" i="1"/>
  <c r="AC3313" i="1" s="1"/>
  <c r="AE3313" i="1" s="1"/>
  <c r="AB3312" i="1"/>
  <c r="AC3312" i="1" s="1"/>
  <c r="AE3312" i="1" s="1"/>
  <c r="AB3311" i="1"/>
  <c r="AC3311" i="1" s="1"/>
  <c r="AE3311" i="1" s="1"/>
  <c r="AB3310" i="1"/>
  <c r="AC3310" i="1" s="1"/>
  <c r="AE3310" i="1" s="1"/>
  <c r="AB3309" i="1"/>
  <c r="AC3309" i="1" s="1"/>
  <c r="AE3309" i="1" s="1"/>
  <c r="AB3308" i="1"/>
  <c r="AC3308" i="1" s="1"/>
  <c r="AE3308" i="1" s="1"/>
  <c r="AB3307" i="1"/>
  <c r="AC3307" i="1" s="1"/>
  <c r="AE3307" i="1" s="1"/>
  <c r="AB3306" i="1"/>
  <c r="AC3306" i="1" s="1"/>
  <c r="AE3306" i="1" s="1"/>
  <c r="AB3305" i="1"/>
  <c r="AC3305" i="1" s="1"/>
  <c r="AE3305" i="1" s="1"/>
  <c r="AB3304" i="1"/>
  <c r="AC3304" i="1" s="1"/>
  <c r="AE3304" i="1" s="1"/>
  <c r="AB3303" i="1"/>
  <c r="AC3303" i="1" s="1"/>
  <c r="AE3303" i="1" s="1"/>
  <c r="AB3302" i="1"/>
  <c r="AC3302" i="1" s="1"/>
  <c r="AE3302" i="1" s="1"/>
  <c r="AB3301" i="1"/>
  <c r="AC3301" i="1" s="1"/>
  <c r="AE3301" i="1" s="1"/>
  <c r="AB3300" i="1"/>
  <c r="AC3300" i="1" s="1"/>
  <c r="AE3300" i="1" s="1"/>
  <c r="AB3299" i="1"/>
  <c r="AC3299" i="1" s="1"/>
  <c r="AE3299" i="1" s="1"/>
  <c r="AB3298" i="1"/>
  <c r="AC3298" i="1" s="1"/>
  <c r="AE3298" i="1" s="1"/>
  <c r="AB3297" i="1"/>
  <c r="AC3297" i="1" s="1"/>
  <c r="AE3297" i="1" s="1"/>
  <c r="AB3296" i="1"/>
  <c r="AC3296" i="1" s="1"/>
  <c r="AE3296" i="1" s="1"/>
  <c r="AB3295" i="1"/>
  <c r="AC3295" i="1" s="1"/>
  <c r="AE3295" i="1" s="1"/>
  <c r="AB3294" i="1"/>
  <c r="AC3294" i="1" s="1"/>
  <c r="AE3294" i="1" s="1"/>
  <c r="AB3293" i="1"/>
  <c r="AC3293" i="1" s="1"/>
  <c r="AE3293" i="1" s="1"/>
  <c r="AB3292" i="1"/>
  <c r="AC3292" i="1" s="1"/>
  <c r="AE3292" i="1" s="1"/>
  <c r="AB3291" i="1"/>
  <c r="AC3291" i="1" s="1"/>
  <c r="AE3291" i="1" s="1"/>
  <c r="AB3290" i="1"/>
  <c r="AC3290" i="1" s="1"/>
  <c r="AE3290" i="1" s="1"/>
  <c r="AB3289" i="1"/>
  <c r="AC3289" i="1" s="1"/>
  <c r="AE3289" i="1" s="1"/>
  <c r="AB3288" i="1"/>
  <c r="AC3288" i="1" s="1"/>
  <c r="AE3288" i="1" s="1"/>
  <c r="AB3287" i="1"/>
  <c r="AC3287" i="1" s="1"/>
  <c r="AE3287" i="1" s="1"/>
  <c r="AB3286" i="1"/>
  <c r="AC3286" i="1" s="1"/>
  <c r="AE3286" i="1" s="1"/>
  <c r="AB3285" i="1"/>
  <c r="AC3285" i="1" s="1"/>
  <c r="AE3285" i="1" s="1"/>
  <c r="AB3284" i="1"/>
  <c r="AC3284" i="1" s="1"/>
  <c r="AE3284" i="1" s="1"/>
  <c r="AB3283" i="1"/>
  <c r="AC3283" i="1" s="1"/>
  <c r="AE3283" i="1" s="1"/>
  <c r="AB3282" i="1"/>
  <c r="AC3282" i="1" s="1"/>
  <c r="AE3282" i="1" s="1"/>
  <c r="AB3281" i="1"/>
  <c r="AC3281" i="1" s="1"/>
  <c r="AE3281" i="1" s="1"/>
  <c r="AB3280" i="1"/>
  <c r="AC3280" i="1" s="1"/>
  <c r="AE3280" i="1" s="1"/>
  <c r="AB3279" i="1"/>
  <c r="AC3279" i="1" s="1"/>
  <c r="AE3279" i="1" s="1"/>
  <c r="AB3278" i="1"/>
  <c r="AC3278" i="1" s="1"/>
  <c r="AE3278" i="1" s="1"/>
  <c r="AB3277" i="1"/>
  <c r="AC3277" i="1" s="1"/>
  <c r="AE3277" i="1" s="1"/>
  <c r="AB3276" i="1"/>
  <c r="AC3276" i="1" s="1"/>
  <c r="AE3276" i="1" s="1"/>
  <c r="AB3275" i="1"/>
  <c r="AC3275" i="1" s="1"/>
  <c r="AE3275" i="1" s="1"/>
  <c r="AB3274" i="1"/>
  <c r="AC3274" i="1" s="1"/>
  <c r="AE3274" i="1" s="1"/>
  <c r="AB3273" i="1"/>
  <c r="AC3273" i="1" s="1"/>
  <c r="AE3273" i="1" s="1"/>
  <c r="AB3272" i="1"/>
  <c r="AC3272" i="1" s="1"/>
  <c r="AE3272" i="1" s="1"/>
  <c r="AB3271" i="1"/>
  <c r="AC3271" i="1" s="1"/>
  <c r="AE3271" i="1" s="1"/>
  <c r="AB3270" i="1"/>
  <c r="AC3270" i="1" s="1"/>
  <c r="AE3270" i="1" s="1"/>
  <c r="AB3269" i="1"/>
  <c r="AC3269" i="1" s="1"/>
  <c r="AE3269" i="1" s="1"/>
  <c r="AB3268" i="1"/>
  <c r="AC3268" i="1" s="1"/>
  <c r="AE3268" i="1" s="1"/>
  <c r="AB3267" i="1"/>
  <c r="AC3267" i="1" s="1"/>
  <c r="AE3267" i="1" s="1"/>
  <c r="AB3266" i="1"/>
  <c r="AC3266" i="1" s="1"/>
  <c r="AE3266" i="1" s="1"/>
  <c r="AB3265" i="1"/>
  <c r="AC3265" i="1" s="1"/>
  <c r="AE3265" i="1" s="1"/>
  <c r="AB3264" i="1"/>
  <c r="AC3264" i="1" s="1"/>
  <c r="AE3264" i="1" s="1"/>
  <c r="AB3263" i="1"/>
  <c r="AC3263" i="1" s="1"/>
  <c r="AE3263" i="1" s="1"/>
  <c r="AB3262" i="1"/>
  <c r="AC3262" i="1" s="1"/>
  <c r="AE3262" i="1" s="1"/>
  <c r="AB3261" i="1"/>
  <c r="AC3261" i="1" s="1"/>
  <c r="AE3261" i="1" s="1"/>
  <c r="AB3260" i="1"/>
  <c r="AC3260" i="1" s="1"/>
  <c r="AE3260" i="1" s="1"/>
  <c r="AB3259" i="1"/>
  <c r="AC3259" i="1" s="1"/>
  <c r="AE3259" i="1" s="1"/>
  <c r="AB3258" i="1"/>
  <c r="AC3258" i="1" s="1"/>
  <c r="AE3258" i="1" s="1"/>
  <c r="AB3257" i="1"/>
  <c r="AC3257" i="1" s="1"/>
  <c r="AE3257" i="1" s="1"/>
  <c r="AB3256" i="1"/>
  <c r="AC3256" i="1" s="1"/>
  <c r="AE3256" i="1" s="1"/>
  <c r="AB3255" i="1"/>
  <c r="AC3255" i="1" s="1"/>
  <c r="AE3255" i="1" s="1"/>
  <c r="AB3254" i="1"/>
  <c r="AC3254" i="1" s="1"/>
  <c r="AE3254" i="1" s="1"/>
  <c r="AB3253" i="1"/>
  <c r="AC3253" i="1" s="1"/>
  <c r="AE3253" i="1" s="1"/>
  <c r="AB3252" i="1"/>
  <c r="AC3252" i="1" s="1"/>
  <c r="AE3252" i="1" s="1"/>
  <c r="AB3251" i="1"/>
  <c r="AC3251" i="1" s="1"/>
  <c r="AE3251" i="1" s="1"/>
  <c r="AB3250" i="1"/>
  <c r="AC3250" i="1" s="1"/>
  <c r="AE3250" i="1" s="1"/>
  <c r="AB3249" i="1"/>
  <c r="AC3249" i="1" s="1"/>
  <c r="AE3249" i="1" s="1"/>
  <c r="AB3248" i="1"/>
  <c r="AC3248" i="1" s="1"/>
  <c r="AE3248" i="1" s="1"/>
  <c r="AB3247" i="1"/>
  <c r="AC3247" i="1" s="1"/>
  <c r="AE3247" i="1" s="1"/>
  <c r="AB3246" i="1"/>
  <c r="AC3246" i="1" s="1"/>
  <c r="AE3246" i="1" s="1"/>
  <c r="AB3245" i="1"/>
  <c r="AC3245" i="1" s="1"/>
  <c r="AE3245" i="1" s="1"/>
  <c r="AB3244" i="1"/>
  <c r="AC3244" i="1" s="1"/>
  <c r="AE3244" i="1" s="1"/>
  <c r="AB3243" i="1"/>
  <c r="AC3243" i="1" s="1"/>
  <c r="AE3243" i="1" s="1"/>
  <c r="AB3242" i="1"/>
  <c r="AC3242" i="1" s="1"/>
  <c r="AE3242" i="1" s="1"/>
  <c r="AB3241" i="1"/>
  <c r="AC3241" i="1" s="1"/>
  <c r="AE3241" i="1" s="1"/>
  <c r="AB3240" i="1"/>
  <c r="AC3240" i="1" s="1"/>
  <c r="AE3240" i="1" s="1"/>
  <c r="AB3239" i="1"/>
  <c r="AC3239" i="1" s="1"/>
  <c r="AE3239" i="1" s="1"/>
  <c r="AB3238" i="1"/>
  <c r="AC3238" i="1" s="1"/>
  <c r="AE3238" i="1" s="1"/>
  <c r="AB3237" i="1"/>
  <c r="AC3237" i="1" s="1"/>
  <c r="AE3237" i="1" s="1"/>
  <c r="AB3236" i="1"/>
  <c r="AC3236" i="1" s="1"/>
  <c r="AE3236" i="1" s="1"/>
  <c r="AB3235" i="1"/>
  <c r="AC3235" i="1" s="1"/>
  <c r="AE3235" i="1" s="1"/>
  <c r="AB3234" i="1"/>
  <c r="AC3234" i="1" s="1"/>
  <c r="AE3234" i="1" s="1"/>
  <c r="AB3233" i="1"/>
  <c r="AC3233" i="1" s="1"/>
  <c r="AE3233" i="1" s="1"/>
  <c r="AB3232" i="1"/>
  <c r="AC3232" i="1" s="1"/>
  <c r="AE3232" i="1" s="1"/>
  <c r="AB3231" i="1"/>
  <c r="AC3231" i="1" s="1"/>
  <c r="AE3231" i="1" s="1"/>
  <c r="AB3230" i="1"/>
  <c r="AC3230" i="1" s="1"/>
  <c r="AE3230" i="1" s="1"/>
  <c r="AB3229" i="1"/>
  <c r="AC3229" i="1" s="1"/>
  <c r="AE3229" i="1" s="1"/>
  <c r="AB3228" i="1"/>
  <c r="AC3228" i="1" s="1"/>
  <c r="AE3228" i="1" s="1"/>
  <c r="AB3227" i="1"/>
  <c r="AC3227" i="1" s="1"/>
  <c r="AE3227" i="1" s="1"/>
  <c r="AB3226" i="1"/>
  <c r="AC3226" i="1" s="1"/>
  <c r="AE3226" i="1" s="1"/>
  <c r="AB3225" i="1"/>
  <c r="AC3225" i="1" s="1"/>
  <c r="AE3225" i="1" s="1"/>
  <c r="AB3224" i="1"/>
  <c r="AC3224" i="1" s="1"/>
  <c r="AE3224" i="1" s="1"/>
  <c r="AB3223" i="1"/>
  <c r="AC3223" i="1" s="1"/>
  <c r="AE3223" i="1" s="1"/>
  <c r="AB3222" i="1"/>
  <c r="AC3222" i="1" s="1"/>
  <c r="AE3222" i="1" s="1"/>
  <c r="AB3221" i="1"/>
  <c r="AC3221" i="1" s="1"/>
  <c r="AE3221" i="1" s="1"/>
  <c r="AB3220" i="1"/>
  <c r="AC3220" i="1" s="1"/>
  <c r="AE3220" i="1" s="1"/>
  <c r="AB3219" i="1"/>
  <c r="AC3219" i="1" s="1"/>
  <c r="AE3219" i="1" s="1"/>
  <c r="AB3218" i="1"/>
  <c r="AC3218" i="1" s="1"/>
  <c r="AE3218" i="1" s="1"/>
  <c r="AB3217" i="1"/>
  <c r="AC3217" i="1" s="1"/>
  <c r="AE3217" i="1" s="1"/>
  <c r="AB3216" i="1"/>
  <c r="AC3216" i="1" s="1"/>
  <c r="AE3216" i="1" s="1"/>
  <c r="AB3215" i="1"/>
  <c r="AC3215" i="1" s="1"/>
  <c r="AE3215" i="1" s="1"/>
  <c r="AB3214" i="1"/>
  <c r="AC3214" i="1" s="1"/>
  <c r="AE3214" i="1" s="1"/>
  <c r="AB3213" i="1"/>
  <c r="AC3213" i="1" s="1"/>
  <c r="AE3213" i="1" s="1"/>
  <c r="AB3212" i="1"/>
  <c r="AC3212" i="1" s="1"/>
  <c r="AE3212" i="1" s="1"/>
  <c r="AB3211" i="1"/>
  <c r="AC3211" i="1" s="1"/>
  <c r="AE3211" i="1" s="1"/>
  <c r="AB3210" i="1"/>
  <c r="AC3210" i="1" s="1"/>
  <c r="AE3210" i="1" s="1"/>
  <c r="AB3209" i="1"/>
  <c r="AC3209" i="1" s="1"/>
  <c r="AE3209" i="1" s="1"/>
  <c r="AB3208" i="1"/>
  <c r="AC3208" i="1" s="1"/>
  <c r="AE3208" i="1" s="1"/>
  <c r="AB3207" i="1"/>
  <c r="AC3207" i="1" s="1"/>
  <c r="AE3207" i="1" s="1"/>
  <c r="AB3206" i="1"/>
  <c r="AC3206" i="1" s="1"/>
  <c r="AE3206" i="1" s="1"/>
  <c r="AB3205" i="1"/>
  <c r="AC3205" i="1" s="1"/>
  <c r="AE3205" i="1" s="1"/>
  <c r="AB3204" i="1"/>
  <c r="AC3204" i="1" s="1"/>
  <c r="AE3204" i="1" s="1"/>
  <c r="AB3203" i="1"/>
  <c r="AC3203" i="1" s="1"/>
  <c r="AE3203" i="1" s="1"/>
  <c r="AB3202" i="1"/>
  <c r="AC3202" i="1" s="1"/>
  <c r="AE3202" i="1" s="1"/>
  <c r="AB3201" i="1"/>
  <c r="AC3201" i="1" s="1"/>
  <c r="AE3201" i="1" s="1"/>
  <c r="AB3200" i="1"/>
  <c r="AC3200" i="1" s="1"/>
  <c r="AE3200" i="1" s="1"/>
  <c r="AB3199" i="1"/>
  <c r="AC3199" i="1" s="1"/>
  <c r="AE3199" i="1" s="1"/>
  <c r="AB3198" i="1"/>
  <c r="AC3198" i="1" s="1"/>
  <c r="AE3198" i="1" s="1"/>
  <c r="AB3197" i="1"/>
  <c r="AC3197" i="1" s="1"/>
  <c r="AE3197" i="1" s="1"/>
  <c r="AB3196" i="1"/>
  <c r="AC3196" i="1" s="1"/>
  <c r="AE3196" i="1" s="1"/>
  <c r="AB3195" i="1"/>
  <c r="AC3195" i="1" s="1"/>
  <c r="AE3195" i="1" s="1"/>
  <c r="AB3194" i="1"/>
  <c r="AC3194" i="1" s="1"/>
  <c r="AE3194" i="1" s="1"/>
  <c r="AB3193" i="1"/>
  <c r="AC3193" i="1" s="1"/>
  <c r="AE3193" i="1" s="1"/>
  <c r="AB3192" i="1"/>
  <c r="AC3192" i="1" s="1"/>
  <c r="AE3192" i="1" s="1"/>
  <c r="AB3191" i="1"/>
  <c r="AC3191" i="1" s="1"/>
  <c r="AE3191" i="1" s="1"/>
  <c r="AB3190" i="1"/>
  <c r="AC3190" i="1" s="1"/>
  <c r="AE3190" i="1" s="1"/>
  <c r="AB3189" i="1"/>
  <c r="AC3189" i="1" s="1"/>
  <c r="AE3189" i="1" s="1"/>
  <c r="AB3188" i="1"/>
  <c r="AC3188" i="1" s="1"/>
  <c r="AE3188" i="1" s="1"/>
  <c r="AB3187" i="1"/>
  <c r="AC3187" i="1" s="1"/>
  <c r="AE3187" i="1" s="1"/>
  <c r="AB3186" i="1"/>
  <c r="AC3186" i="1" s="1"/>
  <c r="AE3186" i="1" s="1"/>
  <c r="AB3185" i="1"/>
  <c r="AC3185" i="1" s="1"/>
  <c r="AE3185" i="1" s="1"/>
  <c r="AB3184" i="1"/>
  <c r="AC3184" i="1" s="1"/>
  <c r="AE3184" i="1" s="1"/>
  <c r="AB3183" i="1"/>
  <c r="AC3183" i="1" s="1"/>
  <c r="AE3183" i="1" s="1"/>
  <c r="AB3182" i="1"/>
  <c r="AC3182" i="1" s="1"/>
  <c r="AE3182" i="1" s="1"/>
  <c r="AB3181" i="1"/>
  <c r="AC3181" i="1" s="1"/>
  <c r="AE3181" i="1" s="1"/>
  <c r="AB3180" i="1"/>
  <c r="AC3180" i="1" s="1"/>
  <c r="AE3180" i="1" s="1"/>
  <c r="AB3179" i="1"/>
  <c r="AC3179" i="1" s="1"/>
  <c r="AE3179" i="1" s="1"/>
  <c r="AB3178" i="1"/>
  <c r="AC3178" i="1" s="1"/>
  <c r="AE3178" i="1" s="1"/>
  <c r="AB3177" i="1"/>
  <c r="AC3177" i="1" s="1"/>
  <c r="AE3177" i="1" s="1"/>
  <c r="AB3176" i="1"/>
  <c r="AC3176" i="1" s="1"/>
  <c r="AE3176" i="1" s="1"/>
  <c r="AB3175" i="1"/>
  <c r="AC3175" i="1" s="1"/>
  <c r="AE3175" i="1" s="1"/>
  <c r="AB3174" i="1"/>
  <c r="AC3174" i="1" s="1"/>
  <c r="AE3174" i="1" s="1"/>
  <c r="AB3173" i="1"/>
  <c r="AC3173" i="1" s="1"/>
  <c r="AE3173" i="1" s="1"/>
  <c r="AB3172" i="1"/>
  <c r="AC3172" i="1" s="1"/>
  <c r="AE3172" i="1" s="1"/>
  <c r="AB3171" i="1"/>
  <c r="AC3171" i="1" s="1"/>
  <c r="AE3171" i="1" s="1"/>
  <c r="AB3170" i="1"/>
  <c r="AC3170" i="1" s="1"/>
  <c r="AE3170" i="1" s="1"/>
  <c r="AB3169" i="1"/>
  <c r="AC3169" i="1" s="1"/>
  <c r="AE3169" i="1" s="1"/>
  <c r="AB3168" i="1"/>
  <c r="AC3168" i="1" s="1"/>
  <c r="AE3168" i="1" s="1"/>
  <c r="AB3167" i="1"/>
  <c r="AC3167" i="1" s="1"/>
  <c r="AE3167" i="1" s="1"/>
  <c r="AB3166" i="1"/>
  <c r="AC3166" i="1" s="1"/>
  <c r="AE3166" i="1" s="1"/>
  <c r="AB3165" i="1"/>
  <c r="AC3165" i="1" s="1"/>
  <c r="AE3165" i="1" s="1"/>
  <c r="AB3164" i="1"/>
  <c r="AC3164" i="1" s="1"/>
  <c r="AE3164" i="1" s="1"/>
  <c r="AB3163" i="1"/>
  <c r="AC3163" i="1" s="1"/>
  <c r="AE3163" i="1" s="1"/>
  <c r="AB3162" i="1"/>
  <c r="AC3162" i="1" s="1"/>
  <c r="AE3162" i="1" s="1"/>
  <c r="AB3161" i="1"/>
  <c r="AC3161" i="1" s="1"/>
  <c r="AE3161" i="1" s="1"/>
  <c r="AB3160" i="1"/>
  <c r="AC3160" i="1" s="1"/>
  <c r="AE3160" i="1" s="1"/>
  <c r="AB3159" i="1"/>
  <c r="AC3159" i="1" s="1"/>
  <c r="AE3159" i="1" s="1"/>
  <c r="AB3158" i="1"/>
  <c r="AC3158" i="1" s="1"/>
  <c r="AE3158" i="1" s="1"/>
  <c r="AB3157" i="1"/>
  <c r="AC3157" i="1" s="1"/>
  <c r="AE3157" i="1" s="1"/>
  <c r="AB3156" i="1"/>
  <c r="AC3156" i="1" s="1"/>
  <c r="AE3156" i="1" s="1"/>
  <c r="AB3155" i="1"/>
  <c r="AC3155" i="1" s="1"/>
  <c r="AE3155" i="1" s="1"/>
  <c r="AB3154" i="1"/>
  <c r="AC3154" i="1" s="1"/>
  <c r="AE3154" i="1" s="1"/>
  <c r="AB3153" i="1"/>
  <c r="AC3153" i="1" s="1"/>
  <c r="AE3153" i="1" s="1"/>
  <c r="AB3152" i="1"/>
  <c r="AC3152" i="1" s="1"/>
  <c r="AB3151" i="1"/>
  <c r="AC3151" i="1" s="1"/>
  <c r="AB3150" i="1"/>
  <c r="AC3150" i="1" s="1"/>
  <c r="AB3149" i="1"/>
  <c r="AC3149" i="1" s="1"/>
  <c r="AB3148" i="1"/>
  <c r="AC3148" i="1" s="1"/>
  <c r="AB3147" i="1"/>
  <c r="AC3147" i="1" s="1"/>
  <c r="AB3146" i="1"/>
  <c r="AC3146" i="1" s="1"/>
  <c r="AB3145" i="1"/>
  <c r="AC3145" i="1" s="1"/>
  <c r="AB3144" i="1"/>
  <c r="AC3144" i="1" s="1"/>
  <c r="AB3143" i="1"/>
  <c r="AC3143" i="1" s="1"/>
  <c r="AB3142" i="1"/>
  <c r="AC3142" i="1" s="1"/>
  <c r="AB3141" i="1"/>
  <c r="AC3141" i="1" s="1"/>
  <c r="AB3140" i="1"/>
  <c r="AC3140" i="1" s="1"/>
  <c r="AB3139" i="1"/>
  <c r="AC3139" i="1" s="1"/>
  <c r="AB3138" i="1"/>
  <c r="AC3138" i="1" s="1"/>
  <c r="AB3137" i="1"/>
  <c r="AC3137" i="1" s="1"/>
  <c r="AB3136" i="1"/>
  <c r="AC3136" i="1" s="1"/>
  <c r="AB3135" i="1"/>
  <c r="AC3135" i="1" s="1"/>
  <c r="AB3134" i="1"/>
  <c r="AC3134" i="1" s="1"/>
  <c r="AB3133" i="1"/>
  <c r="AC3133" i="1" s="1"/>
  <c r="AB3132" i="1"/>
  <c r="AC3132" i="1" s="1"/>
  <c r="AB3131" i="1"/>
  <c r="AC3131" i="1" s="1"/>
  <c r="AB3130" i="1"/>
  <c r="AC3130" i="1" s="1"/>
  <c r="AB3129" i="1"/>
  <c r="AC3129" i="1" s="1"/>
  <c r="AB3128" i="1"/>
  <c r="AC3128" i="1" s="1"/>
  <c r="AB3127" i="1"/>
  <c r="AC3127" i="1" s="1"/>
  <c r="AB3126" i="1"/>
  <c r="AC3126" i="1" s="1"/>
  <c r="AB3125" i="1"/>
  <c r="AC3125" i="1" s="1"/>
  <c r="AB3124" i="1"/>
  <c r="AC3124" i="1" s="1"/>
  <c r="AB3123" i="1"/>
  <c r="AC3123" i="1" s="1"/>
  <c r="AB3122" i="1"/>
  <c r="AC3122" i="1" s="1"/>
  <c r="AB3121" i="1"/>
  <c r="AC3121" i="1" s="1"/>
  <c r="AB3120" i="1"/>
  <c r="AC3120" i="1" s="1"/>
  <c r="AB3119" i="1"/>
  <c r="AC3119" i="1" s="1"/>
  <c r="AB3118" i="1"/>
  <c r="AC3118" i="1" s="1"/>
  <c r="AB3117" i="1"/>
  <c r="AC3117" i="1" s="1"/>
  <c r="AB3116" i="1"/>
  <c r="AC3116" i="1" s="1"/>
  <c r="AB3115" i="1"/>
  <c r="AC3115" i="1" s="1"/>
  <c r="AB3114" i="1"/>
  <c r="AC3114" i="1" s="1"/>
  <c r="AB3113" i="1"/>
  <c r="AC3113" i="1" s="1"/>
  <c r="AB3112" i="1"/>
  <c r="AC3112" i="1" s="1"/>
  <c r="AB3111" i="1"/>
  <c r="AC3111" i="1" s="1"/>
  <c r="AB3110" i="1"/>
  <c r="AC3110" i="1" s="1"/>
  <c r="AB3109" i="1"/>
  <c r="AC3109" i="1" s="1"/>
  <c r="AB3108" i="1"/>
  <c r="AC3108" i="1" s="1"/>
  <c r="AB3107" i="1"/>
  <c r="AC3107" i="1" s="1"/>
  <c r="AB3106" i="1"/>
  <c r="AC3106" i="1" s="1"/>
  <c r="AB3105" i="1"/>
  <c r="AC3105" i="1" s="1"/>
  <c r="AB3104" i="1"/>
  <c r="AC3104" i="1" s="1"/>
  <c r="AB3103" i="1"/>
  <c r="AC3103" i="1" s="1"/>
  <c r="AB3102" i="1"/>
  <c r="AC3102" i="1" s="1"/>
  <c r="AB3101" i="1"/>
  <c r="AC3101" i="1" s="1"/>
  <c r="AB3100" i="1"/>
  <c r="AC3100" i="1" s="1"/>
  <c r="AB3099" i="1"/>
  <c r="AC3099" i="1" s="1"/>
  <c r="AB3098" i="1"/>
  <c r="AC3098" i="1" s="1"/>
  <c r="AB3097" i="1"/>
  <c r="AC3097" i="1" s="1"/>
  <c r="AB3096" i="1"/>
  <c r="AC3096" i="1" s="1"/>
  <c r="AB3095" i="1"/>
  <c r="AC3095" i="1" s="1"/>
  <c r="AB3094" i="1"/>
  <c r="AC3094" i="1" s="1"/>
  <c r="AB3093" i="1"/>
  <c r="AC3093" i="1" s="1"/>
  <c r="AB3092" i="1"/>
  <c r="AC3092" i="1" s="1"/>
  <c r="AB3091" i="1"/>
  <c r="AC3091" i="1" s="1"/>
  <c r="AB3090" i="1"/>
  <c r="AC3090" i="1" s="1"/>
  <c r="AB3089" i="1"/>
  <c r="AC3089" i="1" s="1"/>
  <c r="AB3088" i="1"/>
  <c r="AC3088" i="1" s="1"/>
  <c r="AB3087" i="1"/>
  <c r="AC3087" i="1" s="1"/>
  <c r="AB3086" i="1"/>
  <c r="AC3086" i="1" s="1"/>
  <c r="AB3085" i="1"/>
  <c r="AC3085" i="1" s="1"/>
  <c r="AB3084" i="1"/>
  <c r="AC3084" i="1" s="1"/>
  <c r="AB3083" i="1"/>
  <c r="AC3083" i="1" s="1"/>
  <c r="AB3082" i="1"/>
  <c r="AC3082" i="1" s="1"/>
  <c r="AB3081" i="1"/>
  <c r="AC3081" i="1" s="1"/>
  <c r="AB3080" i="1"/>
  <c r="AC3080" i="1" s="1"/>
  <c r="AB3079" i="1"/>
  <c r="AC3079" i="1" s="1"/>
  <c r="AB3078" i="1"/>
  <c r="AC3078" i="1" s="1"/>
  <c r="AB3077" i="1"/>
  <c r="AC3077" i="1" s="1"/>
  <c r="AB3076" i="1"/>
  <c r="AC3076" i="1" s="1"/>
  <c r="AB3075" i="1"/>
  <c r="AC3075" i="1" s="1"/>
  <c r="AB3074" i="1"/>
  <c r="AC3074" i="1" s="1"/>
  <c r="AB3073" i="1"/>
  <c r="AC3073" i="1" s="1"/>
  <c r="AB3072" i="1"/>
  <c r="AC3072" i="1" s="1"/>
  <c r="AB3071" i="1"/>
  <c r="AC3071" i="1" s="1"/>
  <c r="AB3070" i="1"/>
  <c r="AC3070" i="1" s="1"/>
  <c r="AB3069" i="1"/>
  <c r="AC3069" i="1" s="1"/>
  <c r="AB3068" i="1"/>
  <c r="AC3068" i="1" s="1"/>
  <c r="AB3067" i="1"/>
  <c r="AC3067" i="1" s="1"/>
  <c r="AB3066" i="1"/>
  <c r="AC3066" i="1" s="1"/>
  <c r="AB3065" i="1"/>
  <c r="AC3065" i="1" s="1"/>
  <c r="AB3064" i="1"/>
  <c r="AC3064" i="1" s="1"/>
  <c r="AB3063" i="1"/>
  <c r="AC3063" i="1" s="1"/>
  <c r="AB3062" i="1"/>
  <c r="AC3062" i="1" s="1"/>
  <c r="AB3061" i="1"/>
  <c r="AC3061" i="1" s="1"/>
  <c r="AB3060" i="1"/>
  <c r="AC3060" i="1" s="1"/>
  <c r="AB3059" i="1"/>
  <c r="AC3059" i="1" s="1"/>
  <c r="AB3058" i="1"/>
  <c r="AC3058" i="1" s="1"/>
  <c r="AB3057" i="1"/>
  <c r="AC3057" i="1" s="1"/>
  <c r="AB3056" i="1"/>
  <c r="AC3056" i="1" s="1"/>
  <c r="AB3055" i="1"/>
  <c r="AC3055" i="1" s="1"/>
  <c r="AB3054" i="1"/>
  <c r="AC3054" i="1" s="1"/>
  <c r="AB3053" i="1"/>
  <c r="AC3053" i="1" s="1"/>
  <c r="AB3052" i="1"/>
  <c r="AC3052" i="1" s="1"/>
  <c r="AB3051" i="1"/>
  <c r="AC3051" i="1" s="1"/>
  <c r="AB3050" i="1"/>
  <c r="AC3050" i="1" s="1"/>
  <c r="AB3049" i="1"/>
  <c r="AC3049" i="1" s="1"/>
  <c r="AB3048" i="1"/>
  <c r="AC3048" i="1" s="1"/>
  <c r="AB3047" i="1"/>
  <c r="AC3047" i="1" s="1"/>
  <c r="AB3046" i="1"/>
  <c r="AC3046" i="1" s="1"/>
  <c r="AB3045" i="1"/>
  <c r="AC3045" i="1" s="1"/>
  <c r="AB3044" i="1"/>
  <c r="AC3044" i="1" s="1"/>
  <c r="AB3043" i="1"/>
  <c r="AC3043" i="1" s="1"/>
  <c r="AB3042" i="1"/>
  <c r="AC3042" i="1" s="1"/>
  <c r="AB3041" i="1"/>
  <c r="AC3041" i="1" s="1"/>
  <c r="AB3040" i="1"/>
  <c r="AC3040" i="1" s="1"/>
  <c r="AB3039" i="1"/>
  <c r="AC3039" i="1" s="1"/>
  <c r="AB3038" i="1"/>
  <c r="AC3038" i="1" s="1"/>
  <c r="AB3037" i="1"/>
  <c r="AC3037" i="1" s="1"/>
  <c r="AB3036" i="1"/>
  <c r="AC3036" i="1" s="1"/>
  <c r="AB3035" i="1"/>
  <c r="AC3035" i="1" s="1"/>
  <c r="AB3034" i="1"/>
  <c r="AC3034" i="1" s="1"/>
  <c r="AB3033" i="1"/>
  <c r="AC3033" i="1" s="1"/>
  <c r="AB3032" i="1"/>
  <c r="AC3032" i="1" s="1"/>
  <c r="AB3031" i="1"/>
  <c r="AC3031" i="1" s="1"/>
  <c r="AB3030" i="1"/>
  <c r="AC3030" i="1" s="1"/>
  <c r="AB3029" i="1"/>
  <c r="AC3029" i="1" s="1"/>
  <c r="AB3028" i="1"/>
  <c r="AC3028" i="1" s="1"/>
  <c r="AB3027" i="1"/>
  <c r="AC3027" i="1" s="1"/>
  <c r="AB3026" i="1"/>
  <c r="AC3026" i="1" s="1"/>
  <c r="AB3025" i="1"/>
  <c r="AC3025" i="1" s="1"/>
  <c r="AB3024" i="1"/>
  <c r="AC3024" i="1" s="1"/>
  <c r="AB3023" i="1"/>
  <c r="AC3023" i="1" s="1"/>
  <c r="AB3022" i="1"/>
  <c r="AC3022" i="1" s="1"/>
  <c r="AB3021" i="1"/>
  <c r="AC3021" i="1" s="1"/>
  <c r="AB3020" i="1"/>
  <c r="AC3020" i="1" s="1"/>
  <c r="AB3019" i="1"/>
  <c r="AC3019" i="1" s="1"/>
  <c r="AB3018" i="1"/>
  <c r="AC3018" i="1" s="1"/>
  <c r="AB3017" i="1"/>
  <c r="AC3017" i="1" s="1"/>
  <c r="AB3016" i="1"/>
  <c r="AC3016" i="1" s="1"/>
  <c r="AB3015" i="1"/>
  <c r="AC3015" i="1" s="1"/>
  <c r="AB3014" i="1"/>
  <c r="AC3014" i="1" s="1"/>
  <c r="AB3013" i="1"/>
  <c r="AC3013" i="1" s="1"/>
  <c r="AB3012" i="1"/>
  <c r="AC3012" i="1" s="1"/>
  <c r="AB3011" i="1"/>
  <c r="AC3011" i="1" s="1"/>
  <c r="AB3010" i="1"/>
  <c r="AC3010" i="1" s="1"/>
  <c r="AB3009" i="1"/>
  <c r="AC3009" i="1" s="1"/>
  <c r="AB3008" i="1"/>
  <c r="AC3008" i="1" s="1"/>
  <c r="AB3007" i="1"/>
  <c r="AC3007" i="1" s="1"/>
  <c r="AB3006" i="1"/>
  <c r="AC3006" i="1" s="1"/>
  <c r="AB3005" i="1"/>
  <c r="AC3005" i="1" s="1"/>
  <c r="AB3004" i="1"/>
  <c r="AC3004" i="1" s="1"/>
  <c r="AB3003" i="1"/>
  <c r="AC3003" i="1" s="1"/>
  <c r="AB3002" i="1"/>
  <c r="AC3002" i="1" s="1"/>
  <c r="AB3001" i="1"/>
  <c r="AC3001" i="1" s="1"/>
  <c r="AB3000" i="1"/>
  <c r="AC3000" i="1" s="1"/>
  <c r="AB2999" i="1"/>
  <c r="AC2999" i="1" s="1"/>
  <c r="AB2998" i="1"/>
  <c r="AC2998" i="1" s="1"/>
  <c r="AB2997" i="1"/>
  <c r="AC2997" i="1" s="1"/>
  <c r="AB2996" i="1"/>
  <c r="AC2996" i="1" s="1"/>
  <c r="AB2995" i="1"/>
  <c r="AC2995" i="1" s="1"/>
  <c r="AB2994" i="1"/>
  <c r="AC2994" i="1" s="1"/>
  <c r="AB2993" i="1"/>
  <c r="AC2993" i="1" s="1"/>
  <c r="AB2992" i="1"/>
  <c r="AC2992" i="1" s="1"/>
  <c r="AB2991" i="1"/>
  <c r="AC2991" i="1" s="1"/>
  <c r="AB2990" i="1"/>
  <c r="AC2990" i="1" s="1"/>
  <c r="AB2989" i="1"/>
  <c r="AC2989" i="1" s="1"/>
  <c r="AB2988" i="1"/>
  <c r="AC2988" i="1" s="1"/>
  <c r="AB2987" i="1"/>
  <c r="AC2987" i="1" s="1"/>
  <c r="AB2986" i="1"/>
  <c r="AC2986" i="1" s="1"/>
  <c r="AB2985" i="1"/>
  <c r="AC2985" i="1" s="1"/>
  <c r="AB2984" i="1"/>
  <c r="AC2984" i="1" s="1"/>
  <c r="AB2983" i="1"/>
  <c r="AC2983" i="1" s="1"/>
  <c r="AB2982" i="1"/>
  <c r="AC2982" i="1" s="1"/>
  <c r="AB2981" i="1"/>
  <c r="AC2981" i="1" s="1"/>
  <c r="AB2980" i="1"/>
  <c r="AC2980" i="1" s="1"/>
  <c r="AB2979" i="1"/>
  <c r="AC2979" i="1" s="1"/>
  <c r="AB2978" i="1"/>
  <c r="AC2978" i="1" s="1"/>
  <c r="AB2977" i="1"/>
  <c r="AC2977" i="1" s="1"/>
  <c r="AB2976" i="1"/>
  <c r="AC2976" i="1" s="1"/>
  <c r="AB2975" i="1"/>
  <c r="AC2975" i="1" s="1"/>
  <c r="AB2974" i="1"/>
  <c r="AC2974" i="1" s="1"/>
  <c r="AB2973" i="1"/>
  <c r="AC2973" i="1" s="1"/>
  <c r="AB2972" i="1"/>
  <c r="AC2972" i="1" s="1"/>
  <c r="AB2971" i="1"/>
  <c r="AC2971" i="1" s="1"/>
  <c r="AB2970" i="1"/>
  <c r="AC2970" i="1" s="1"/>
  <c r="AB2969" i="1"/>
  <c r="AC2969" i="1" s="1"/>
  <c r="AB2968" i="1"/>
  <c r="AC2968" i="1" s="1"/>
  <c r="AB2967" i="1"/>
  <c r="AC2967" i="1" s="1"/>
  <c r="AB2966" i="1"/>
  <c r="AC2966" i="1" s="1"/>
  <c r="AB2965" i="1"/>
  <c r="AC2965" i="1" s="1"/>
  <c r="AB2964" i="1"/>
  <c r="AC2964" i="1" s="1"/>
  <c r="AB2963" i="1"/>
  <c r="AC2963" i="1" s="1"/>
  <c r="AB2962" i="1"/>
  <c r="AC2962" i="1" s="1"/>
  <c r="AB2961" i="1"/>
  <c r="AC2961" i="1" s="1"/>
  <c r="AB2960" i="1"/>
  <c r="AC2960" i="1" s="1"/>
  <c r="AB2959" i="1"/>
  <c r="AC2959" i="1" s="1"/>
  <c r="AB2958" i="1"/>
  <c r="AC2958" i="1" s="1"/>
  <c r="AB2957" i="1"/>
  <c r="AC2957" i="1" s="1"/>
  <c r="AB2956" i="1"/>
  <c r="AC2956" i="1" s="1"/>
  <c r="AB2955" i="1"/>
  <c r="AC2955" i="1" s="1"/>
  <c r="AB2954" i="1"/>
  <c r="AC2954" i="1" s="1"/>
  <c r="AB2953" i="1"/>
  <c r="AC2953" i="1" s="1"/>
  <c r="AB2952" i="1"/>
  <c r="AC2952" i="1" s="1"/>
  <c r="AB2951" i="1"/>
  <c r="AC2951" i="1" s="1"/>
  <c r="AB2950" i="1"/>
  <c r="AC2950" i="1" s="1"/>
  <c r="AB2949" i="1"/>
  <c r="AC2949" i="1" s="1"/>
  <c r="AB2948" i="1"/>
  <c r="AC2948" i="1" s="1"/>
  <c r="AB2947" i="1"/>
  <c r="AC2947" i="1" s="1"/>
  <c r="AB2946" i="1"/>
  <c r="AC2946" i="1" s="1"/>
  <c r="AB2945" i="1"/>
  <c r="AC2945" i="1" s="1"/>
  <c r="AB2944" i="1"/>
  <c r="AC2944" i="1" s="1"/>
  <c r="AB2943" i="1"/>
  <c r="AC2943" i="1" s="1"/>
  <c r="AB2942" i="1"/>
  <c r="AC2942" i="1" s="1"/>
  <c r="AB2941" i="1"/>
  <c r="AC2941" i="1" s="1"/>
  <c r="AB2940" i="1"/>
  <c r="AC2940" i="1" s="1"/>
  <c r="AB2939" i="1"/>
  <c r="AC2939" i="1" s="1"/>
  <c r="AB2938" i="1"/>
  <c r="AC2938" i="1" s="1"/>
  <c r="AB2937" i="1"/>
  <c r="AC2937" i="1" s="1"/>
  <c r="AB2936" i="1"/>
  <c r="AC2936" i="1" s="1"/>
  <c r="AB2935" i="1"/>
  <c r="AC2935" i="1" s="1"/>
  <c r="AB2934" i="1"/>
  <c r="AC2934" i="1" s="1"/>
  <c r="AB2933" i="1"/>
  <c r="AC2933" i="1" s="1"/>
  <c r="AB2932" i="1"/>
  <c r="AC2932" i="1" s="1"/>
  <c r="AB2931" i="1"/>
  <c r="AC2931" i="1" s="1"/>
  <c r="AB2930" i="1"/>
  <c r="AC2930" i="1" s="1"/>
  <c r="AB2929" i="1"/>
  <c r="AC2929" i="1" s="1"/>
  <c r="AB2928" i="1"/>
  <c r="AC2928" i="1" s="1"/>
  <c r="AB2927" i="1"/>
  <c r="AC2927" i="1" s="1"/>
  <c r="AB2926" i="1"/>
  <c r="AC2926" i="1" s="1"/>
  <c r="AB2925" i="1"/>
  <c r="AC2925" i="1" s="1"/>
  <c r="AB2924" i="1"/>
  <c r="AC2924" i="1" s="1"/>
  <c r="AB2923" i="1"/>
  <c r="AC2923" i="1" s="1"/>
  <c r="AB2922" i="1"/>
  <c r="AC2922" i="1" s="1"/>
  <c r="AB2921" i="1"/>
  <c r="AC2921" i="1" s="1"/>
  <c r="AB2920" i="1"/>
  <c r="AC2920" i="1" s="1"/>
  <c r="AB2919" i="1"/>
  <c r="AC2919" i="1" s="1"/>
  <c r="AB2918" i="1"/>
  <c r="AC2918" i="1" s="1"/>
  <c r="AB2917" i="1"/>
  <c r="AC2917" i="1" s="1"/>
  <c r="AB2916" i="1"/>
  <c r="AC2916" i="1" s="1"/>
  <c r="AB2915" i="1"/>
  <c r="AC2915" i="1" s="1"/>
  <c r="AB2914" i="1"/>
  <c r="AC2914" i="1" s="1"/>
  <c r="AB2913" i="1"/>
  <c r="AC2913" i="1" s="1"/>
  <c r="AB2912" i="1"/>
  <c r="AC2912" i="1" s="1"/>
  <c r="AB2911" i="1"/>
  <c r="AC2911" i="1" s="1"/>
  <c r="AB2910" i="1"/>
  <c r="AC2910" i="1" s="1"/>
  <c r="AB2909" i="1"/>
  <c r="AC2909" i="1" s="1"/>
  <c r="AB2908" i="1"/>
  <c r="AC2908" i="1" s="1"/>
  <c r="AB2907" i="1"/>
  <c r="AC2907" i="1" s="1"/>
  <c r="AB2906" i="1"/>
  <c r="AC2906" i="1" s="1"/>
  <c r="AB2905" i="1"/>
  <c r="AC2905" i="1" s="1"/>
  <c r="AB2904" i="1"/>
  <c r="AC2904" i="1" s="1"/>
  <c r="AB2903" i="1"/>
  <c r="AC2903" i="1" s="1"/>
  <c r="AB2902" i="1"/>
  <c r="AC2902" i="1" s="1"/>
  <c r="AB2901" i="1"/>
  <c r="AC2901" i="1" s="1"/>
  <c r="AB2900" i="1"/>
  <c r="AC2900" i="1" s="1"/>
  <c r="AB2899" i="1"/>
  <c r="AC2899" i="1" s="1"/>
  <c r="AB2898" i="1"/>
  <c r="AC2898" i="1" s="1"/>
  <c r="AB2897" i="1"/>
  <c r="AC2897" i="1" s="1"/>
  <c r="AB2896" i="1"/>
  <c r="AC2896" i="1" s="1"/>
  <c r="AB2895" i="1"/>
  <c r="AC2895" i="1" s="1"/>
  <c r="AB2894" i="1"/>
  <c r="AC2894" i="1" s="1"/>
  <c r="AB2893" i="1"/>
  <c r="AC2893" i="1" s="1"/>
  <c r="AB2892" i="1"/>
  <c r="AC2892" i="1" s="1"/>
  <c r="AB2891" i="1"/>
  <c r="AC2891" i="1" s="1"/>
  <c r="AB2890" i="1"/>
  <c r="AC2890" i="1" s="1"/>
  <c r="AB2889" i="1"/>
  <c r="AC2889" i="1" s="1"/>
  <c r="AB2888" i="1"/>
  <c r="AC2888" i="1" s="1"/>
  <c r="AB2887" i="1"/>
  <c r="AC2887" i="1" s="1"/>
  <c r="AB2886" i="1"/>
  <c r="AC2886" i="1" s="1"/>
  <c r="AB2885" i="1"/>
  <c r="AC2885" i="1" s="1"/>
  <c r="AB2884" i="1"/>
  <c r="AC2884" i="1" s="1"/>
  <c r="AB2883" i="1"/>
  <c r="AC2883" i="1" s="1"/>
  <c r="AB2882" i="1"/>
  <c r="AC2882" i="1" s="1"/>
  <c r="AB2881" i="1"/>
  <c r="AC2881" i="1" s="1"/>
  <c r="AB2880" i="1"/>
  <c r="AC2880" i="1" s="1"/>
  <c r="AB2879" i="1"/>
  <c r="AC2879" i="1" s="1"/>
  <c r="AB2878" i="1"/>
  <c r="AC2878" i="1" s="1"/>
  <c r="AB2877" i="1"/>
  <c r="AC2877" i="1" s="1"/>
  <c r="AB2876" i="1"/>
  <c r="AC2876" i="1" s="1"/>
  <c r="AB2875" i="1"/>
  <c r="AC2875" i="1" s="1"/>
  <c r="AB2874" i="1"/>
  <c r="AC2874" i="1" s="1"/>
  <c r="AB2873" i="1"/>
  <c r="AC2873" i="1" s="1"/>
  <c r="AB2872" i="1"/>
  <c r="AC2872" i="1" s="1"/>
  <c r="AB2871" i="1"/>
  <c r="AC2871" i="1" s="1"/>
  <c r="AB2870" i="1"/>
  <c r="AC2870" i="1" s="1"/>
  <c r="AB2869" i="1"/>
  <c r="AC2869" i="1" s="1"/>
  <c r="AB2868" i="1"/>
  <c r="AC2868" i="1" s="1"/>
  <c r="AB2867" i="1"/>
  <c r="AC2867" i="1" s="1"/>
  <c r="AB2866" i="1"/>
  <c r="AC2866" i="1" s="1"/>
  <c r="AB2865" i="1"/>
  <c r="AC2865" i="1" s="1"/>
  <c r="AB2864" i="1"/>
  <c r="AC2864" i="1" s="1"/>
  <c r="AB2863" i="1"/>
  <c r="AC2863" i="1" s="1"/>
  <c r="AB2862" i="1"/>
  <c r="AC2862" i="1" s="1"/>
  <c r="AB2861" i="1"/>
  <c r="AC2861" i="1" s="1"/>
  <c r="AB2860" i="1"/>
  <c r="AC2860" i="1" s="1"/>
  <c r="AB2859" i="1"/>
  <c r="AC2859" i="1" s="1"/>
  <c r="AB2858" i="1"/>
  <c r="AC2858" i="1" s="1"/>
  <c r="AB2857" i="1"/>
  <c r="AC2857" i="1" s="1"/>
  <c r="AB2856" i="1"/>
  <c r="AC2856" i="1" s="1"/>
  <c r="AB2855" i="1"/>
  <c r="AC2855" i="1" s="1"/>
  <c r="AB2854" i="1"/>
  <c r="AC2854" i="1" s="1"/>
  <c r="AB2853" i="1"/>
  <c r="AC2853" i="1" s="1"/>
  <c r="AB2852" i="1"/>
  <c r="AC2852" i="1" s="1"/>
  <c r="AB2851" i="1"/>
  <c r="AC2851" i="1" s="1"/>
  <c r="AB2850" i="1"/>
  <c r="AC2850" i="1" s="1"/>
  <c r="AB2849" i="1"/>
  <c r="AC2849" i="1" s="1"/>
  <c r="AB2848" i="1"/>
  <c r="AC2848" i="1" s="1"/>
  <c r="AB2847" i="1"/>
  <c r="AC2847" i="1" s="1"/>
  <c r="AB2846" i="1"/>
  <c r="AC2846" i="1" s="1"/>
  <c r="AB2845" i="1"/>
  <c r="AC2845" i="1" s="1"/>
  <c r="AB2844" i="1"/>
  <c r="AC2844" i="1" s="1"/>
  <c r="AB2843" i="1"/>
  <c r="AC2843" i="1" s="1"/>
  <c r="AB2842" i="1"/>
  <c r="AC2842" i="1" s="1"/>
  <c r="AB2841" i="1"/>
  <c r="AC2841" i="1" s="1"/>
  <c r="AB2840" i="1"/>
  <c r="AC2840" i="1" s="1"/>
  <c r="AB2839" i="1"/>
  <c r="AC2839" i="1" s="1"/>
  <c r="AB2838" i="1"/>
  <c r="AC2838" i="1" s="1"/>
  <c r="AB2837" i="1"/>
  <c r="AC2837" i="1" s="1"/>
  <c r="AB2836" i="1"/>
  <c r="AC2836" i="1" s="1"/>
  <c r="AB2835" i="1"/>
  <c r="AC2835" i="1" s="1"/>
  <c r="AB2834" i="1"/>
  <c r="AC2834" i="1" s="1"/>
  <c r="AB2833" i="1"/>
  <c r="AC2833" i="1" s="1"/>
  <c r="AB2832" i="1"/>
  <c r="AC2832" i="1" s="1"/>
  <c r="AB2831" i="1"/>
  <c r="AC2831" i="1" s="1"/>
  <c r="AB2830" i="1"/>
  <c r="AC2830" i="1" s="1"/>
  <c r="AB2829" i="1"/>
  <c r="AC2829" i="1" s="1"/>
  <c r="AB2828" i="1"/>
  <c r="AC2828" i="1" s="1"/>
  <c r="AB2827" i="1"/>
  <c r="AC2827" i="1" s="1"/>
  <c r="AB2826" i="1"/>
  <c r="AC2826" i="1" s="1"/>
  <c r="AB2825" i="1"/>
  <c r="AC2825" i="1" s="1"/>
  <c r="AB2824" i="1"/>
  <c r="AC2824" i="1" s="1"/>
  <c r="AB2823" i="1"/>
  <c r="AC2823" i="1" s="1"/>
  <c r="AB2822" i="1"/>
  <c r="AC2822" i="1" s="1"/>
  <c r="AB2821" i="1"/>
  <c r="AC2821" i="1" s="1"/>
  <c r="AB2820" i="1"/>
  <c r="AC2820" i="1" s="1"/>
  <c r="AB2819" i="1"/>
  <c r="AC2819" i="1" s="1"/>
  <c r="AB2818" i="1"/>
  <c r="AC2818" i="1" s="1"/>
  <c r="AB2817" i="1"/>
  <c r="AC2817" i="1" s="1"/>
  <c r="AB2816" i="1"/>
  <c r="AC2816" i="1" s="1"/>
  <c r="AB2815" i="1"/>
  <c r="AC2815" i="1" s="1"/>
  <c r="AB2814" i="1"/>
  <c r="AC2814" i="1" s="1"/>
  <c r="AB2813" i="1"/>
  <c r="AC2813" i="1" s="1"/>
  <c r="AB2812" i="1"/>
  <c r="AC2812" i="1" s="1"/>
  <c r="AB2811" i="1"/>
  <c r="AC2811" i="1" s="1"/>
  <c r="AB2810" i="1"/>
  <c r="AC2810" i="1" s="1"/>
  <c r="AB2809" i="1"/>
  <c r="AC2809" i="1" s="1"/>
  <c r="AB2808" i="1"/>
  <c r="AC2808" i="1" s="1"/>
  <c r="AB2807" i="1"/>
  <c r="AC2807" i="1" s="1"/>
  <c r="AB2806" i="1"/>
  <c r="AC2806" i="1" s="1"/>
  <c r="AB2805" i="1"/>
  <c r="AC2805" i="1" s="1"/>
  <c r="AB2804" i="1"/>
  <c r="AC2804" i="1" s="1"/>
  <c r="AB2803" i="1"/>
  <c r="AC2803" i="1" s="1"/>
  <c r="AB2802" i="1"/>
  <c r="AC2802" i="1" s="1"/>
  <c r="AB2801" i="1"/>
  <c r="AC2801" i="1" s="1"/>
  <c r="AB2800" i="1"/>
  <c r="AC2800" i="1" s="1"/>
  <c r="AB2799" i="1"/>
  <c r="AC2799" i="1" s="1"/>
  <c r="AB2798" i="1"/>
  <c r="AC2798" i="1" s="1"/>
  <c r="AB2797" i="1"/>
  <c r="AC2797" i="1" s="1"/>
  <c r="AB2796" i="1"/>
  <c r="AC2796" i="1" s="1"/>
  <c r="AB2795" i="1"/>
  <c r="AC2795" i="1" s="1"/>
  <c r="AB2794" i="1"/>
  <c r="AC2794" i="1" s="1"/>
  <c r="AB2793" i="1"/>
  <c r="AC2793" i="1" s="1"/>
  <c r="AB2792" i="1"/>
  <c r="AC2792" i="1" s="1"/>
  <c r="AB2791" i="1"/>
  <c r="AC2791" i="1" s="1"/>
  <c r="AB2790" i="1"/>
  <c r="AC2790" i="1" s="1"/>
  <c r="AB2789" i="1"/>
  <c r="AC2789" i="1" s="1"/>
  <c r="AB2788" i="1"/>
  <c r="AC2788" i="1" s="1"/>
  <c r="AB2787" i="1"/>
  <c r="AC2787" i="1" s="1"/>
  <c r="AB2786" i="1"/>
  <c r="AC2786" i="1" s="1"/>
  <c r="AB2785" i="1"/>
  <c r="AC2785" i="1" s="1"/>
  <c r="AB2784" i="1"/>
  <c r="AC2784" i="1" s="1"/>
  <c r="AB2783" i="1"/>
  <c r="AC2783" i="1" s="1"/>
  <c r="AB2782" i="1"/>
  <c r="AC2782" i="1" s="1"/>
  <c r="AB2781" i="1"/>
  <c r="AC2781" i="1" s="1"/>
  <c r="AB2780" i="1"/>
  <c r="AC2780" i="1" s="1"/>
  <c r="AB2779" i="1"/>
  <c r="AC2779" i="1" s="1"/>
  <c r="AB2778" i="1"/>
  <c r="AC2778" i="1" s="1"/>
  <c r="AB2777" i="1"/>
  <c r="AC2777" i="1" s="1"/>
  <c r="AB2776" i="1"/>
  <c r="AC2776" i="1" s="1"/>
  <c r="AB2775" i="1"/>
  <c r="AC2775" i="1" s="1"/>
  <c r="AB2774" i="1"/>
  <c r="AC2774" i="1" s="1"/>
  <c r="AB2773" i="1"/>
  <c r="AC2773" i="1" s="1"/>
  <c r="AB2772" i="1"/>
  <c r="AC2772" i="1" s="1"/>
  <c r="AB2771" i="1"/>
  <c r="AC2771" i="1" s="1"/>
  <c r="AB2770" i="1"/>
  <c r="AC2770" i="1" s="1"/>
  <c r="AB2769" i="1"/>
  <c r="AC2769" i="1" s="1"/>
  <c r="AB2768" i="1"/>
  <c r="AC2768" i="1" s="1"/>
  <c r="AB2767" i="1"/>
  <c r="AC2767" i="1" s="1"/>
  <c r="AB2766" i="1"/>
  <c r="AC2766" i="1" s="1"/>
  <c r="AB2765" i="1"/>
  <c r="AC2765" i="1" s="1"/>
  <c r="AB2764" i="1"/>
  <c r="AC2764" i="1" s="1"/>
  <c r="AB2763" i="1"/>
  <c r="AC2763" i="1" s="1"/>
  <c r="AB2762" i="1"/>
  <c r="AC2762" i="1" s="1"/>
  <c r="AB2761" i="1"/>
  <c r="AC2761" i="1" s="1"/>
  <c r="AB2760" i="1"/>
  <c r="AC2760" i="1" s="1"/>
  <c r="AB2759" i="1"/>
  <c r="AC2759" i="1" s="1"/>
  <c r="AB2758" i="1"/>
  <c r="AC2758" i="1" s="1"/>
  <c r="AB2757" i="1"/>
  <c r="AC2757" i="1" s="1"/>
  <c r="AB2756" i="1"/>
  <c r="AC2756" i="1" s="1"/>
  <c r="AB2755" i="1"/>
  <c r="AC2755" i="1" s="1"/>
  <c r="AB2754" i="1"/>
  <c r="AC2754" i="1" s="1"/>
  <c r="AB2753" i="1"/>
  <c r="AC2753" i="1" s="1"/>
  <c r="AB2752" i="1"/>
  <c r="AC2752" i="1" s="1"/>
  <c r="AB2751" i="1"/>
  <c r="AC2751" i="1" s="1"/>
  <c r="AB2750" i="1"/>
  <c r="AC2750" i="1" s="1"/>
  <c r="AB2749" i="1"/>
  <c r="AC2749" i="1" s="1"/>
  <c r="AB2748" i="1"/>
  <c r="AC2748" i="1" s="1"/>
  <c r="AB2747" i="1"/>
  <c r="AC2747" i="1" s="1"/>
  <c r="AB2746" i="1"/>
  <c r="AC2746" i="1" s="1"/>
  <c r="AB2745" i="1"/>
  <c r="AC2745" i="1" s="1"/>
  <c r="AB2744" i="1"/>
  <c r="AC2744" i="1" s="1"/>
  <c r="AB2743" i="1"/>
  <c r="AC2743" i="1" s="1"/>
  <c r="AB2742" i="1"/>
  <c r="AC2742" i="1" s="1"/>
  <c r="AD2742" i="1" s="1"/>
  <c r="AB2741" i="1"/>
  <c r="AC2741" i="1" s="1"/>
  <c r="AB2740" i="1"/>
  <c r="AC2740" i="1" s="1"/>
  <c r="AB2739" i="1"/>
  <c r="AC2739" i="1" s="1"/>
  <c r="AB2738" i="1"/>
  <c r="AC2738" i="1" s="1"/>
  <c r="AB2737" i="1"/>
  <c r="AC2737" i="1" s="1"/>
  <c r="AB2736" i="1"/>
  <c r="AC2736" i="1" s="1"/>
  <c r="AB2735" i="1"/>
  <c r="AC2735" i="1" s="1"/>
  <c r="AB2734" i="1"/>
  <c r="AC2734" i="1" s="1"/>
  <c r="AB2733" i="1"/>
  <c r="AC2733" i="1" s="1"/>
  <c r="AB2732" i="1"/>
  <c r="AC2732" i="1" s="1"/>
  <c r="AB2731" i="1"/>
  <c r="AC2731" i="1" s="1"/>
  <c r="AB2730" i="1"/>
  <c r="AC2730" i="1" s="1"/>
  <c r="AB2729" i="1"/>
  <c r="AC2729" i="1" s="1"/>
  <c r="AB2728" i="1"/>
  <c r="AC2728" i="1" s="1"/>
  <c r="AB2727" i="1"/>
  <c r="AC2727" i="1" s="1"/>
  <c r="AB2726" i="1"/>
  <c r="AC2726" i="1" s="1"/>
  <c r="AB2725" i="1"/>
  <c r="AC2725" i="1" s="1"/>
  <c r="AB2724" i="1"/>
  <c r="AC2724" i="1" s="1"/>
  <c r="AB2723" i="1"/>
  <c r="AC2723" i="1" s="1"/>
  <c r="AB2722" i="1"/>
  <c r="AC2722" i="1" s="1"/>
  <c r="AB2721" i="1"/>
  <c r="AC2721" i="1" s="1"/>
  <c r="AB2720" i="1"/>
  <c r="AC2720" i="1" s="1"/>
  <c r="AB2719" i="1"/>
  <c r="AC2719" i="1" s="1"/>
  <c r="AB2718" i="1"/>
  <c r="AC2718" i="1" s="1"/>
  <c r="AB2717" i="1"/>
  <c r="AC2717" i="1" s="1"/>
  <c r="AB2716" i="1"/>
  <c r="AC2716" i="1" s="1"/>
  <c r="AB2715" i="1"/>
  <c r="AC2715" i="1" s="1"/>
  <c r="AB2714" i="1"/>
  <c r="AC2714" i="1" s="1"/>
  <c r="AB2713" i="1"/>
  <c r="AC2713" i="1" s="1"/>
  <c r="AB2712" i="1"/>
  <c r="AC2712" i="1" s="1"/>
  <c r="AB2711" i="1"/>
  <c r="AC2711" i="1" s="1"/>
  <c r="AB2710" i="1"/>
  <c r="AC2710" i="1" s="1"/>
  <c r="AB2709" i="1"/>
  <c r="AC2709" i="1" s="1"/>
  <c r="AB2708" i="1"/>
  <c r="AC2708" i="1" s="1"/>
  <c r="AB2707" i="1"/>
  <c r="AC2707" i="1" s="1"/>
  <c r="AB2706" i="1"/>
  <c r="AC2706" i="1" s="1"/>
  <c r="AB2705" i="1"/>
  <c r="AC2705" i="1" s="1"/>
  <c r="AB2704" i="1"/>
  <c r="AC2704" i="1" s="1"/>
  <c r="AB2703" i="1"/>
  <c r="AC2703" i="1" s="1"/>
  <c r="AB2702" i="1"/>
  <c r="AC2702" i="1" s="1"/>
  <c r="AB2701" i="1"/>
  <c r="AC2701" i="1" s="1"/>
  <c r="AB2700" i="1"/>
  <c r="AC2700" i="1" s="1"/>
  <c r="AB2699" i="1"/>
  <c r="AC2699" i="1" s="1"/>
  <c r="AB2698" i="1"/>
  <c r="AC2698" i="1" s="1"/>
  <c r="AB2697" i="1"/>
  <c r="AC2697" i="1" s="1"/>
  <c r="AB2696" i="1"/>
  <c r="AC2696" i="1" s="1"/>
  <c r="AB2695" i="1"/>
  <c r="AC2695" i="1" s="1"/>
  <c r="AB2694" i="1"/>
  <c r="AC2694" i="1" s="1"/>
  <c r="AB2693" i="1"/>
  <c r="AC2693" i="1" s="1"/>
  <c r="AB2692" i="1"/>
  <c r="AC2692" i="1" s="1"/>
  <c r="AB2691" i="1"/>
  <c r="AC2691" i="1" s="1"/>
  <c r="AB2690" i="1"/>
  <c r="AC2690" i="1" s="1"/>
  <c r="AB2689" i="1"/>
  <c r="AC2689" i="1" s="1"/>
  <c r="AB2688" i="1"/>
  <c r="AC2688" i="1" s="1"/>
  <c r="AB2687" i="1"/>
  <c r="AC2687" i="1" s="1"/>
  <c r="AB2686" i="1"/>
  <c r="AC2686" i="1" s="1"/>
  <c r="AB2685" i="1"/>
  <c r="AC2685" i="1" s="1"/>
  <c r="AB2684" i="1"/>
  <c r="AC2684" i="1" s="1"/>
  <c r="AB2683" i="1"/>
  <c r="AC2683" i="1" s="1"/>
  <c r="AB2682" i="1"/>
  <c r="AC2682" i="1" s="1"/>
  <c r="AB2681" i="1"/>
  <c r="AC2681" i="1" s="1"/>
  <c r="AB2680" i="1"/>
  <c r="AC2680" i="1" s="1"/>
  <c r="AB2679" i="1"/>
  <c r="AC2679" i="1" s="1"/>
  <c r="AB2678" i="1"/>
  <c r="AC2678" i="1" s="1"/>
  <c r="AB2677" i="1"/>
  <c r="AC2677" i="1" s="1"/>
  <c r="AB2676" i="1"/>
  <c r="AC2676" i="1" s="1"/>
  <c r="AB2675" i="1"/>
  <c r="AC2675" i="1" s="1"/>
  <c r="AB2674" i="1"/>
  <c r="AC2674" i="1" s="1"/>
  <c r="AB2673" i="1"/>
  <c r="AC2673" i="1" s="1"/>
  <c r="AB2672" i="1"/>
  <c r="AC2672" i="1" s="1"/>
  <c r="AB2671" i="1"/>
  <c r="AC2671" i="1" s="1"/>
  <c r="AB2670" i="1"/>
  <c r="AC2670" i="1" s="1"/>
  <c r="AB2669" i="1"/>
  <c r="AC2669" i="1" s="1"/>
  <c r="AB2668" i="1"/>
  <c r="AC2668" i="1" s="1"/>
  <c r="AB2667" i="1"/>
  <c r="AC2667" i="1" s="1"/>
  <c r="AB2666" i="1"/>
  <c r="AC2666" i="1" s="1"/>
  <c r="AB2665" i="1"/>
  <c r="AC2665" i="1" s="1"/>
  <c r="AB2664" i="1"/>
  <c r="AC2664" i="1" s="1"/>
  <c r="AB2663" i="1"/>
  <c r="AC2663" i="1" s="1"/>
  <c r="AB2662" i="1"/>
  <c r="AC2662" i="1" s="1"/>
  <c r="AB2661" i="1"/>
  <c r="AC2661" i="1" s="1"/>
  <c r="AB2660" i="1"/>
  <c r="AC2660" i="1" s="1"/>
  <c r="AB2659" i="1"/>
  <c r="AC2659" i="1" s="1"/>
  <c r="AB2658" i="1"/>
  <c r="AC2658" i="1" s="1"/>
  <c r="AB2657" i="1"/>
  <c r="AC2657" i="1" s="1"/>
  <c r="AB2656" i="1"/>
  <c r="AC2656" i="1" s="1"/>
  <c r="AB2655" i="1"/>
  <c r="AC2655" i="1" s="1"/>
  <c r="AB2654" i="1"/>
  <c r="AC2654" i="1" s="1"/>
  <c r="AB2653" i="1"/>
  <c r="AC2653" i="1" s="1"/>
  <c r="AB2652" i="1"/>
  <c r="AC2652" i="1" s="1"/>
  <c r="AB2651" i="1"/>
  <c r="AC2651" i="1" s="1"/>
  <c r="AB2650" i="1"/>
  <c r="AC2650" i="1" s="1"/>
  <c r="AB2649" i="1"/>
  <c r="AC2649" i="1" s="1"/>
  <c r="AB2648" i="1"/>
  <c r="AC2648" i="1" s="1"/>
  <c r="AB2647" i="1"/>
  <c r="AC2647" i="1" s="1"/>
  <c r="AB2646" i="1"/>
  <c r="AC2646" i="1" s="1"/>
  <c r="AB2645" i="1"/>
  <c r="AC2645" i="1" s="1"/>
  <c r="AB2644" i="1"/>
  <c r="AC2644" i="1" s="1"/>
  <c r="AB2643" i="1"/>
  <c r="AC2643" i="1" s="1"/>
  <c r="AB2642" i="1"/>
  <c r="AC2642" i="1" s="1"/>
  <c r="AB2641" i="1"/>
  <c r="AC2641" i="1" s="1"/>
  <c r="AB2640" i="1"/>
  <c r="AC2640" i="1" s="1"/>
  <c r="AB2639" i="1"/>
  <c r="AC2639" i="1" s="1"/>
  <c r="AB2638" i="1"/>
  <c r="AC2638" i="1" s="1"/>
  <c r="AB2637" i="1"/>
  <c r="AC2637" i="1" s="1"/>
  <c r="AB2636" i="1"/>
  <c r="AC2636" i="1" s="1"/>
  <c r="AB2635" i="1"/>
  <c r="AC2635" i="1" s="1"/>
  <c r="AB2634" i="1"/>
  <c r="AC2634" i="1" s="1"/>
  <c r="AB2633" i="1"/>
  <c r="AC2633" i="1" s="1"/>
  <c r="AB2632" i="1"/>
  <c r="AC2632" i="1" s="1"/>
  <c r="AB2631" i="1"/>
  <c r="AC2631" i="1" s="1"/>
  <c r="AB2630" i="1"/>
  <c r="AC2630" i="1" s="1"/>
  <c r="AB2629" i="1"/>
  <c r="AC2629" i="1" s="1"/>
  <c r="AB2628" i="1"/>
  <c r="AC2628" i="1" s="1"/>
  <c r="AB2627" i="1"/>
  <c r="AC2627" i="1" s="1"/>
  <c r="AB2626" i="1"/>
  <c r="AC2626" i="1" s="1"/>
  <c r="AB2625" i="1"/>
  <c r="AC2625" i="1" s="1"/>
  <c r="AB2624" i="1"/>
  <c r="AC2624" i="1" s="1"/>
  <c r="AB2623" i="1"/>
  <c r="AC2623" i="1" s="1"/>
  <c r="AB2622" i="1"/>
  <c r="AC2622" i="1" s="1"/>
  <c r="AB2621" i="1"/>
  <c r="AC2621" i="1" s="1"/>
  <c r="AB2620" i="1"/>
  <c r="AC2620" i="1" s="1"/>
  <c r="AB2619" i="1"/>
  <c r="AC2619" i="1" s="1"/>
  <c r="AB2618" i="1"/>
  <c r="AC2618" i="1" s="1"/>
  <c r="AB2617" i="1"/>
  <c r="AC2617" i="1" s="1"/>
  <c r="AB2616" i="1"/>
  <c r="AC2616" i="1" s="1"/>
  <c r="AB2615" i="1"/>
  <c r="AC2615" i="1" s="1"/>
  <c r="AB2614" i="1"/>
  <c r="AC2614" i="1" s="1"/>
  <c r="AB2613" i="1"/>
  <c r="AC2613" i="1" s="1"/>
  <c r="AB2612" i="1"/>
  <c r="AC2612" i="1" s="1"/>
  <c r="AB2611" i="1"/>
  <c r="AC2611" i="1" s="1"/>
  <c r="AB2610" i="1"/>
  <c r="AC2610" i="1" s="1"/>
  <c r="AB2609" i="1"/>
  <c r="AC2609" i="1" s="1"/>
  <c r="AB2608" i="1"/>
  <c r="AC2608" i="1" s="1"/>
  <c r="AB2607" i="1"/>
  <c r="AC2607" i="1" s="1"/>
  <c r="AB2606" i="1"/>
  <c r="AC2606" i="1" s="1"/>
  <c r="AB2605" i="1"/>
  <c r="AC2605" i="1" s="1"/>
  <c r="AB2604" i="1"/>
  <c r="AC2604" i="1" s="1"/>
  <c r="AB2603" i="1"/>
  <c r="AC2603" i="1" s="1"/>
  <c r="AB2602" i="1"/>
  <c r="AC2602" i="1" s="1"/>
  <c r="AB2601" i="1"/>
  <c r="AC2601" i="1" s="1"/>
  <c r="AB2600" i="1"/>
  <c r="AC2600" i="1" s="1"/>
  <c r="AB2599" i="1"/>
  <c r="AC2599" i="1" s="1"/>
  <c r="AB2598" i="1"/>
  <c r="AC2598" i="1" s="1"/>
  <c r="AB2597" i="1"/>
  <c r="AC2597" i="1" s="1"/>
  <c r="AB2596" i="1"/>
  <c r="AC2596" i="1" s="1"/>
  <c r="AB2595" i="1"/>
  <c r="AC2595" i="1" s="1"/>
  <c r="AB2594" i="1"/>
  <c r="AC2594" i="1" s="1"/>
  <c r="AB2593" i="1"/>
  <c r="AC2593" i="1" s="1"/>
  <c r="AB2592" i="1"/>
  <c r="AC2592" i="1" s="1"/>
  <c r="AB2591" i="1"/>
  <c r="AC2591" i="1" s="1"/>
  <c r="AB2590" i="1"/>
  <c r="AC2590" i="1" s="1"/>
  <c r="AB2589" i="1"/>
  <c r="AC2589" i="1" s="1"/>
  <c r="AB2588" i="1"/>
  <c r="AC2588" i="1" s="1"/>
  <c r="AB2587" i="1"/>
  <c r="AC2587" i="1" s="1"/>
  <c r="AB2586" i="1"/>
  <c r="AC2586" i="1" s="1"/>
  <c r="AB2585" i="1"/>
  <c r="AC2585" i="1" s="1"/>
  <c r="AB2584" i="1"/>
  <c r="AC2584" i="1" s="1"/>
  <c r="AB2583" i="1"/>
  <c r="AC2583" i="1" s="1"/>
  <c r="AB2582" i="1"/>
  <c r="AC2582" i="1" s="1"/>
  <c r="AB2581" i="1"/>
  <c r="AC2581" i="1" s="1"/>
  <c r="AB2580" i="1"/>
  <c r="AC2580" i="1" s="1"/>
  <c r="AB2579" i="1"/>
  <c r="AC2579" i="1" s="1"/>
  <c r="AB2578" i="1"/>
  <c r="AC2578" i="1" s="1"/>
  <c r="AB2577" i="1"/>
  <c r="AC2577" i="1" s="1"/>
  <c r="AB2576" i="1"/>
  <c r="AC2576" i="1" s="1"/>
  <c r="AB2575" i="1"/>
  <c r="AC2575" i="1" s="1"/>
  <c r="AB2574" i="1"/>
  <c r="AC2574" i="1" s="1"/>
  <c r="AB2573" i="1"/>
  <c r="AC2573" i="1" s="1"/>
  <c r="AB2572" i="1"/>
  <c r="AC2572" i="1" s="1"/>
  <c r="AB2571" i="1"/>
  <c r="AC2571" i="1" s="1"/>
  <c r="AB2570" i="1"/>
  <c r="AC2570" i="1" s="1"/>
  <c r="AB2569" i="1"/>
  <c r="AC2569" i="1" s="1"/>
  <c r="AB2568" i="1"/>
  <c r="AC2568" i="1" s="1"/>
  <c r="AB2567" i="1"/>
  <c r="AC2567" i="1" s="1"/>
  <c r="AB2566" i="1"/>
  <c r="AC2566" i="1" s="1"/>
  <c r="AB2565" i="1"/>
  <c r="AC2565" i="1" s="1"/>
  <c r="AB2564" i="1"/>
  <c r="AC2564" i="1" s="1"/>
  <c r="AB2563" i="1"/>
  <c r="AC2563" i="1" s="1"/>
  <c r="AB2562" i="1"/>
  <c r="AC2562" i="1" s="1"/>
  <c r="AB2561" i="1"/>
  <c r="AC2561" i="1" s="1"/>
  <c r="AB2560" i="1"/>
  <c r="AC2560" i="1" s="1"/>
  <c r="AB2559" i="1"/>
  <c r="AC2559" i="1" s="1"/>
  <c r="AB2558" i="1"/>
  <c r="AC2558" i="1" s="1"/>
  <c r="AB2557" i="1"/>
  <c r="AC2557" i="1" s="1"/>
  <c r="AB2556" i="1"/>
  <c r="AC2556" i="1" s="1"/>
  <c r="AB2555" i="1"/>
  <c r="AC2555" i="1" s="1"/>
  <c r="AB2554" i="1"/>
  <c r="AC2554" i="1" s="1"/>
  <c r="AB2553" i="1"/>
  <c r="AC2553" i="1" s="1"/>
  <c r="AB2552" i="1"/>
  <c r="AC2552" i="1" s="1"/>
  <c r="AB2551" i="1"/>
  <c r="AC2551" i="1" s="1"/>
  <c r="AB2550" i="1"/>
  <c r="AC2550" i="1" s="1"/>
  <c r="AB2549" i="1"/>
  <c r="AC2549" i="1" s="1"/>
  <c r="AB2548" i="1"/>
  <c r="AC2548" i="1" s="1"/>
  <c r="AB2547" i="1"/>
  <c r="AC2547" i="1" s="1"/>
  <c r="AB2546" i="1"/>
  <c r="AC2546" i="1" s="1"/>
  <c r="AB2545" i="1"/>
  <c r="AC2545" i="1" s="1"/>
  <c r="AB2544" i="1"/>
  <c r="AC2544" i="1" s="1"/>
  <c r="AB2543" i="1"/>
  <c r="AC2543" i="1" s="1"/>
  <c r="AB2542" i="1"/>
  <c r="AC2542" i="1" s="1"/>
  <c r="AB2541" i="1"/>
  <c r="AC2541" i="1" s="1"/>
  <c r="AB2540" i="1"/>
  <c r="AC2540" i="1" s="1"/>
  <c r="AB2539" i="1"/>
  <c r="AC2539" i="1" s="1"/>
  <c r="AB2538" i="1"/>
  <c r="AC2538" i="1" s="1"/>
  <c r="AB2537" i="1"/>
  <c r="AC2537" i="1" s="1"/>
  <c r="AB2536" i="1"/>
  <c r="AC2536" i="1" s="1"/>
  <c r="AB2535" i="1"/>
  <c r="AC2535" i="1" s="1"/>
  <c r="AB2534" i="1"/>
  <c r="AC2534" i="1" s="1"/>
  <c r="AB2533" i="1"/>
  <c r="AC2533" i="1" s="1"/>
  <c r="AB2532" i="1"/>
  <c r="AC2532" i="1" s="1"/>
  <c r="AB2531" i="1"/>
  <c r="AC2531" i="1" s="1"/>
  <c r="AB2530" i="1"/>
  <c r="AC2530" i="1" s="1"/>
  <c r="AB2529" i="1"/>
  <c r="AC2529" i="1" s="1"/>
  <c r="AB2528" i="1"/>
  <c r="AC2528" i="1" s="1"/>
  <c r="AB2527" i="1"/>
  <c r="AC2527" i="1" s="1"/>
  <c r="AB2526" i="1"/>
  <c r="AC2526" i="1" s="1"/>
  <c r="AB2525" i="1"/>
  <c r="AC2525" i="1" s="1"/>
  <c r="AB2524" i="1"/>
  <c r="AC2524" i="1" s="1"/>
  <c r="AB2523" i="1"/>
  <c r="AC2523" i="1" s="1"/>
  <c r="AB2522" i="1"/>
  <c r="AC2522" i="1" s="1"/>
  <c r="AB2521" i="1"/>
  <c r="AC2521" i="1" s="1"/>
  <c r="AB2520" i="1"/>
  <c r="AC2520" i="1" s="1"/>
  <c r="AB2519" i="1"/>
  <c r="AC2519" i="1" s="1"/>
  <c r="AB2518" i="1"/>
  <c r="AC2518" i="1" s="1"/>
  <c r="AB2517" i="1"/>
  <c r="AC2517" i="1" s="1"/>
  <c r="AB2516" i="1"/>
  <c r="AC2516" i="1" s="1"/>
  <c r="AB2515" i="1"/>
  <c r="AC2515" i="1" s="1"/>
  <c r="AB2514" i="1"/>
  <c r="AC2514" i="1" s="1"/>
  <c r="AB2513" i="1"/>
  <c r="AC2513" i="1" s="1"/>
  <c r="AB2512" i="1"/>
  <c r="AC2512" i="1" s="1"/>
  <c r="AB2511" i="1"/>
  <c r="AC2511" i="1" s="1"/>
  <c r="AB2510" i="1"/>
  <c r="AC2510" i="1" s="1"/>
  <c r="AB2509" i="1"/>
  <c r="AC2509" i="1" s="1"/>
  <c r="AB2508" i="1"/>
  <c r="AC2508" i="1" s="1"/>
  <c r="AB2507" i="1"/>
  <c r="AC2507" i="1" s="1"/>
  <c r="AB2506" i="1"/>
  <c r="AC2506" i="1" s="1"/>
  <c r="AB2505" i="1"/>
  <c r="AC2505" i="1" s="1"/>
  <c r="AB2504" i="1"/>
  <c r="AC2504" i="1" s="1"/>
  <c r="AB2503" i="1"/>
  <c r="AC2503" i="1" s="1"/>
  <c r="AB2502" i="1"/>
  <c r="AC2502" i="1" s="1"/>
  <c r="AB2501" i="1"/>
  <c r="AC2501" i="1" s="1"/>
  <c r="AB2500" i="1"/>
  <c r="AC2500" i="1" s="1"/>
  <c r="AB2499" i="1"/>
  <c r="AC2499" i="1" s="1"/>
  <c r="AB2498" i="1"/>
  <c r="AC2498" i="1" s="1"/>
  <c r="AB2497" i="1"/>
  <c r="AC2497" i="1" s="1"/>
  <c r="AB2496" i="1"/>
  <c r="AC2496" i="1" s="1"/>
  <c r="AB2495" i="1"/>
  <c r="AC2495" i="1" s="1"/>
  <c r="AB2494" i="1"/>
  <c r="AC2494" i="1" s="1"/>
  <c r="AB2493" i="1"/>
  <c r="AC2493" i="1" s="1"/>
  <c r="AB2492" i="1"/>
  <c r="AC2492" i="1" s="1"/>
  <c r="AB2491" i="1"/>
  <c r="AC2491" i="1" s="1"/>
  <c r="AB2490" i="1"/>
  <c r="AC2490" i="1" s="1"/>
  <c r="AB2489" i="1"/>
  <c r="AC2489" i="1" s="1"/>
  <c r="AB2488" i="1"/>
  <c r="AC2488" i="1" s="1"/>
  <c r="AB2487" i="1"/>
  <c r="AC2487" i="1" s="1"/>
  <c r="AB2486" i="1"/>
  <c r="AC2486" i="1" s="1"/>
  <c r="AB2485" i="1"/>
  <c r="AC2485" i="1" s="1"/>
  <c r="AB2484" i="1"/>
  <c r="AC2484" i="1" s="1"/>
  <c r="AB2483" i="1"/>
  <c r="AC2483" i="1" s="1"/>
  <c r="AB2482" i="1"/>
  <c r="AC2482" i="1" s="1"/>
  <c r="AB2481" i="1"/>
  <c r="AC2481" i="1" s="1"/>
  <c r="AB2480" i="1"/>
  <c r="AC2480" i="1" s="1"/>
  <c r="AB2479" i="1"/>
  <c r="AC2479" i="1" s="1"/>
  <c r="AB2478" i="1"/>
  <c r="AC2478" i="1" s="1"/>
  <c r="AB2477" i="1"/>
  <c r="AC2477" i="1" s="1"/>
  <c r="AB2476" i="1"/>
  <c r="AC2476" i="1" s="1"/>
  <c r="AB2475" i="1"/>
  <c r="AC2475" i="1" s="1"/>
  <c r="AB2474" i="1"/>
  <c r="AC2474" i="1" s="1"/>
  <c r="AB2473" i="1"/>
  <c r="AC2473" i="1" s="1"/>
  <c r="AB2472" i="1"/>
  <c r="AC2472" i="1" s="1"/>
  <c r="AB2471" i="1"/>
  <c r="AC2471" i="1" s="1"/>
  <c r="AB2470" i="1"/>
  <c r="AC2470" i="1" s="1"/>
  <c r="AB2469" i="1"/>
  <c r="AC2469" i="1" s="1"/>
  <c r="AB2468" i="1"/>
  <c r="AC2468" i="1" s="1"/>
  <c r="AB2467" i="1"/>
  <c r="AC2467" i="1" s="1"/>
  <c r="AB2466" i="1"/>
  <c r="AC2466" i="1" s="1"/>
  <c r="AB2465" i="1"/>
  <c r="AC2465" i="1" s="1"/>
  <c r="AB2464" i="1"/>
  <c r="AC2464" i="1" s="1"/>
  <c r="AB2463" i="1"/>
  <c r="AC2463" i="1" s="1"/>
  <c r="AB2462" i="1"/>
  <c r="AC2462" i="1" s="1"/>
  <c r="AB2461" i="1"/>
  <c r="AC2461" i="1" s="1"/>
  <c r="AB2460" i="1"/>
  <c r="AC2460" i="1" s="1"/>
  <c r="AB2459" i="1"/>
  <c r="AC2459" i="1" s="1"/>
  <c r="AB2458" i="1"/>
  <c r="AC2458" i="1" s="1"/>
  <c r="AB2457" i="1"/>
  <c r="AC2457" i="1" s="1"/>
  <c r="AB2456" i="1"/>
  <c r="AC2456" i="1" s="1"/>
  <c r="AB2455" i="1"/>
  <c r="AC2455" i="1" s="1"/>
  <c r="AB2454" i="1"/>
  <c r="AC2454" i="1" s="1"/>
  <c r="AB2453" i="1"/>
  <c r="AC2453" i="1" s="1"/>
  <c r="AB2452" i="1"/>
  <c r="AC2452" i="1" s="1"/>
  <c r="AB2451" i="1"/>
  <c r="AC2451" i="1" s="1"/>
  <c r="AB2450" i="1"/>
  <c r="AC2450" i="1" s="1"/>
  <c r="AB2449" i="1"/>
  <c r="AC2449" i="1" s="1"/>
  <c r="AB2448" i="1"/>
  <c r="AC2448" i="1" s="1"/>
  <c r="AB2447" i="1"/>
  <c r="AC2447" i="1" s="1"/>
  <c r="AB2446" i="1"/>
  <c r="AC2446" i="1" s="1"/>
  <c r="AB2445" i="1"/>
  <c r="AC2445" i="1" s="1"/>
  <c r="AB2444" i="1"/>
  <c r="AC2444" i="1" s="1"/>
  <c r="AB2443" i="1"/>
  <c r="AC2443" i="1" s="1"/>
  <c r="AB2442" i="1"/>
  <c r="AC2442" i="1" s="1"/>
  <c r="AB2441" i="1"/>
  <c r="AC2441" i="1" s="1"/>
  <c r="AB2440" i="1"/>
  <c r="AC2440" i="1" s="1"/>
  <c r="AB2439" i="1"/>
  <c r="AC2439" i="1" s="1"/>
  <c r="AB2438" i="1"/>
  <c r="AC2438" i="1" s="1"/>
  <c r="AB2437" i="1"/>
  <c r="AC2437" i="1" s="1"/>
  <c r="AB2436" i="1"/>
  <c r="AC2436" i="1" s="1"/>
  <c r="AB2435" i="1"/>
  <c r="AC2435" i="1" s="1"/>
  <c r="AB2434" i="1"/>
  <c r="AC2434" i="1" s="1"/>
  <c r="AB2433" i="1"/>
  <c r="AC2433" i="1" s="1"/>
  <c r="AB2432" i="1"/>
  <c r="AC2432" i="1" s="1"/>
  <c r="AB2431" i="1"/>
  <c r="AC2431" i="1" s="1"/>
  <c r="AB2430" i="1"/>
  <c r="AC2430" i="1" s="1"/>
  <c r="AB2429" i="1"/>
  <c r="AC2429" i="1" s="1"/>
  <c r="AB2428" i="1"/>
  <c r="AC2428" i="1" s="1"/>
  <c r="AB2427" i="1"/>
  <c r="AC2427" i="1" s="1"/>
  <c r="AB2426" i="1"/>
  <c r="AC2426" i="1" s="1"/>
  <c r="AB2425" i="1"/>
  <c r="AC2425" i="1" s="1"/>
  <c r="AB2424" i="1"/>
  <c r="AC2424" i="1" s="1"/>
  <c r="AB2423" i="1"/>
  <c r="AC2423" i="1" s="1"/>
  <c r="AB2422" i="1"/>
  <c r="AC2422" i="1" s="1"/>
  <c r="AB2421" i="1"/>
  <c r="AC2421" i="1" s="1"/>
  <c r="AB2420" i="1"/>
  <c r="AC2420" i="1" s="1"/>
  <c r="AB2419" i="1"/>
  <c r="AC2419" i="1" s="1"/>
  <c r="AB2418" i="1"/>
  <c r="AC2418" i="1" s="1"/>
  <c r="AB2417" i="1"/>
  <c r="AC2417" i="1" s="1"/>
  <c r="AB2416" i="1"/>
  <c r="AC2416" i="1" s="1"/>
  <c r="AB2415" i="1"/>
  <c r="AC2415" i="1" s="1"/>
  <c r="AB2414" i="1"/>
  <c r="AC2414" i="1" s="1"/>
  <c r="AB2413" i="1"/>
  <c r="AC2413" i="1" s="1"/>
  <c r="AB2412" i="1"/>
  <c r="AC2412" i="1" s="1"/>
  <c r="AB2411" i="1"/>
  <c r="AC2411" i="1" s="1"/>
  <c r="AB2410" i="1"/>
  <c r="AC2410" i="1" s="1"/>
  <c r="AB2409" i="1"/>
  <c r="AC2409" i="1" s="1"/>
  <c r="AB2408" i="1"/>
  <c r="AC2408" i="1" s="1"/>
  <c r="AB2407" i="1"/>
  <c r="AC2407" i="1" s="1"/>
  <c r="AB2406" i="1"/>
  <c r="AC2406" i="1" s="1"/>
  <c r="AB2405" i="1"/>
  <c r="AC2405" i="1" s="1"/>
  <c r="AB2404" i="1"/>
  <c r="AC2404" i="1" s="1"/>
  <c r="AB2403" i="1"/>
  <c r="AC2403" i="1" s="1"/>
  <c r="AB2402" i="1"/>
  <c r="AC2402" i="1" s="1"/>
  <c r="AB2401" i="1"/>
  <c r="AC2401" i="1" s="1"/>
  <c r="AB2400" i="1"/>
  <c r="AC2400" i="1" s="1"/>
  <c r="AB2399" i="1"/>
  <c r="AC2399" i="1" s="1"/>
  <c r="AB2398" i="1"/>
  <c r="AC2398" i="1" s="1"/>
  <c r="AB2397" i="1"/>
  <c r="AC2397" i="1" s="1"/>
  <c r="AB2396" i="1"/>
  <c r="AC2396" i="1" s="1"/>
  <c r="AB2395" i="1"/>
  <c r="AC2395" i="1" s="1"/>
  <c r="AB2394" i="1"/>
  <c r="AC2394" i="1" s="1"/>
  <c r="AB2393" i="1"/>
  <c r="AC2393" i="1" s="1"/>
  <c r="AB2392" i="1"/>
  <c r="AC2392" i="1" s="1"/>
  <c r="AB2391" i="1"/>
  <c r="AC2391" i="1" s="1"/>
  <c r="AB2390" i="1"/>
  <c r="AC2390" i="1" s="1"/>
  <c r="AB2389" i="1"/>
  <c r="AC2389" i="1" s="1"/>
  <c r="AB2388" i="1"/>
  <c r="AC2388" i="1" s="1"/>
  <c r="AB2387" i="1"/>
  <c r="AC2387" i="1" s="1"/>
  <c r="AB2386" i="1"/>
  <c r="AC2386" i="1" s="1"/>
  <c r="AB2385" i="1"/>
  <c r="AC2385" i="1" s="1"/>
  <c r="AB2384" i="1"/>
  <c r="AC2384" i="1" s="1"/>
  <c r="AB2383" i="1"/>
  <c r="AC2383" i="1" s="1"/>
  <c r="AB2382" i="1"/>
  <c r="AC2382" i="1" s="1"/>
  <c r="AB2381" i="1"/>
  <c r="AC2381" i="1" s="1"/>
  <c r="AB2380" i="1"/>
  <c r="AC2380" i="1" s="1"/>
  <c r="AB2379" i="1"/>
  <c r="AC2379" i="1" s="1"/>
  <c r="AB2378" i="1"/>
  <c r="AC2378" i="1" s="1"/>
  <c r="AB2377" i="1"/>
  <c r="AC2377" i="1" s="1"/>
  <c r="AB2376" i="1"/>
  <c r="AC2376" i="1" s="1"/>
  <c r="AB2375" i="1"/>
  <c r="AC2375" i="1" s="1"/>
  <c r="AB2374" i="1"/>
  <c r="AC2374" i="1" s="1"/>
  <c r="AB2373" i="1"/>
  <c r="AC2373" i="1" s="1"/>
  <c r="AB2372" i="1"/>
  <c r="AC2372" i="1" s="1"/>
  <c r="AB2371" i="1"/>
  <c r="AC2371" i="1" s="1"/>
  <c r="AB2370" i="1"/>
  <c r="AC2370" i="1" s="1"/>
  <c r="AB2369" i="1"/>
  <c r="AC2369" i="1" s="1"/>
  <c r="AB2368" i="1"/>
  <c r="AC2368" i="1" s="1"/>
  <c r="AB2367" i="1"/>
  <c r="AC2367" i="1" s="1"/>
  <c r="AB2366" i="1"/>
  <c r="AC2366" i="1" s="1"/>
  <c r="AB2365" i="1"/>
  <c r="AC2365" i="1" s="1"/>
  <c r="AB2364" i="1"/>
  <c r="AC2364" i="1" s="1"/>
  <c r="AB2363" i="1"/>
  <c r="AC2363" i="1" s="1"/>
  <c r="AB2362" i="1"/>
  <c r="AC2362" i="1" s="1"/>
  <c r="AB2361" i="1"/>
  <c r="AC2361" i="1" s="1"/>
  <c r="AB2360" i="1"/>
  <c r="AC2360" i="1" s="1"/>
  <c r="AB2359" i="1"/>
  <c r="AC2359" i="1" s="1"/>
  <c r="AB2358" i="1"/>
  <c r="AC2358" i="1" s="1"/>
  <c r="AB2357" i="1"/>
  <c r="AC2357" i="1" s="1"/>
  <c r="AB2356" i="1"/>
  <c r="AC2356" i="1" s="1"/>
  <c r="AB2355" i="1"/>
  <c r="AC2355" i="1" s="1"/>
  <c r="AB2354" i="1"/>
  <c r="AC2354" i="1" s="1"/>
  <c r="AB2353" i="1"/>
  <c r="AC2353" i="1" s="1"/>
  <c r="AB2352" i="1"/>
  <c r="AC2352" i="1" s="1"/>
  <c r="AB2351" i="1"/>
  <c r="AC2351" i="1" s="1"/>
  <c r="AB2350" i="1"/>
  <c r="AC2350" i="1" s="1"/>
  <c r="AB2349" i="1"/>
  <c r="AC2349" i="1" s="1"/>
  <c r="AB2348" i="1"/>
  <c r="AC2348" i="1" s="1"/>
  <c r="AB2347" i="1"/>
  <c r="AC2347" i="1" s="1"/>
  <c r="AB2346" i="1"/>
  <c r="AC2346" i="1" s="1"/>
  <c r="AB2345" i="1"/>
  <c r="AC2345" i="1" s="1"/>
  <c r="AB2344" i="1"/>
  <c r="AC2344" i="1" s="1"/>
  <c r="AB2343" i="1"/>
  <c r="AC2343" i="1" s="1"/>
  <c r="AB2342" i="1"/>
  <c r="AC2342" i="1" s="1"/>
  <c r="AB2341" i="1"/>
  <c r="AC2341" i="1" s="1"/>
  <c r="AB2340" i="1"/>
  <c r="AC2340" i="1" s="1"/>
  <c r="AB2339" i="1"/>
  <c r="AC2339" i="1" s="1"/>
  <c r="AB2338" i="1"/>
  <c r="AC2338" i="1" s="1"/>
  <c r="AB2337" i="1"/>
  <c r="AC2337" i="1" s="1"/>
  <c r="AB2336" i="1"/>
  <c r="AC2336" i="1" s="1"/>
  <c r="AB2335" i="1"/>
  <c r="AC2335" i="1" s="1"/>
  <c r="AB2334" i="1"/>
  <c r="AC2334" i="1" s="1"/>
  <c r="AB2333" i="1"/>
  <c r="AC2333" i="1" s="1"/>
  <c r="AB2332" i="1"/>
  <c r="AC2332" i="1" s="1"/>
  <c r="AB2331" i="1"/>
  <c r="AC2331" i="1" s="1"/>
  <c r="AB2330" i="1"/>
  <c r="AC2330" i="1" s="1"/>
  <c r="AB2329" i="1"/>
  <c r="AC2329" i="1" s="1"/>
  <c r="AB2328" i="1"/>
  <c r="AC2328" i="1" s="1"/>
  <c r="AB2327" i="1"/>
  <c r="AC2327" i="1" s="1"/>
  <c r="AB2326" i="1"/>
  <c r="AC2326" i="1" s="1"/>
  <c r="AB2325" i="1"/>
  <c r="AC2325" i="1" s="1"/>
  <c r="AB2324" i="1"/>
  <c r="AC2324" i="1" s="1"/>
  <c r="AB2323" i="1"/>
  <c r="AC2323" i="1" s="1"/>
  <c r="AB2322" i="1"/>
  <c r="AC2322" i="1" s="1"/>
  <c r="AB2321" i="1"/>
  <c r="AC2321" i="1" s="1"/>
  <c r="AB2320" i="1"/>
  <c r="AC2320" i="1" s="1"/>
  <c r="AB2319" i="1"/>
  <c r="AC2319" i="1" s="1"/>
  <c r="AB2318" i="1"/>
  <c r="AC2318" i="1" s="1"/>
  <c r="AB2317" i="1"/>
  <c r="AC2317" i="1" s="1"/>
  <c r="AB2316" i="1"/>
  <c r="AC2316" i="1" s="1"/>
  <c r="AB2315" i="1"/>
  <c r="AC2315" i="1" s="1"/>
  <c r="AB2314" i="1"/>
  <c r="AC2314" i="1" s="1"/>
  <c r="AB2313" i="1"/>
  <c r="AC2313" i="1" s="1"/>
  <c r="AB2312" i="1"/>
  <c r="AC2312" i="1" s="1"/>
  <c r="AB2311" i="1"/>
  <c r="AC2311" i="1" s="1"/>
  <c r="AB2310" i="1"/>
  <c r="AC2310" i="1" s="1"/>
  <c r="AB2309" i="1"/>
  <c r="AC2309" i="1" s="1"/>
  <c r="AB2308" i="1"/>
  <c r="AC2308" i="1" s="1"/>
  <c r="AB2307" i="1"/>
  <c r="AC2307" i="1" s="1"/>
  <c r="AB2306" i="1"/>
  <c r="AC2306" i="1" s="1"/>
  <c r="AB2305" i="1"/>
  <c r="AC2305" i="1" s="1"/>
  <c r="AB2304" i="1"/>
  <c r="AC2304" i="1" s="1"/>
  <c r="AB2303" i="1"/>
  <c r="AC2303" i="1" s="1"/>
  <c r="AB2302" i="1"/>
  <c r="AC2302" i="1" s="1"/>
  <c r="AB2301" i="1"/>
  <c r="AC2301" i="1" s="1"/>
  <c r="AB2300" i="1"/>
  <c r="AC2300" i="1" s="1"/>
  <c r="AB2299" i="1"/>
  <c r="AC2299" i="1" s="1"/>
  <c r="AB2298" i="1"/>
  <c r="AC2298" i="1" s="1"/>
  <c r="AB2297" i="1"/>
  <c r="AC2297" i="1" s="1"/>
  <c r="AB2296" i="1"/>
  <c r="AC2296" i="1" s="1"/>
  <c r="AB2295" i="1"/>
  <c r="AC2295" i="1" s="1"/>
  <c r="AB2294" i="1"/>
  <c r="AC2294" i="1" s="1"/>
  <c r="AB2293" i="1"/>
  <c r="AC2293" i="1" s="1"/>
  <c r="AB2292" i="1"/>
  <c r="AC2292" i="1" s="1"/>
  <c r="AB2291" i="1"/>
  <c r="AC2291" i="1" s="1"/>
  <c r="AB2290" i="1"/>
  <c r="AC2290" i="1" s="1"/>
  <c r="AB2289" i="1"/>
  <c r="AC2289" i="1" s="1"/>
  <c r="AB2288" i="1"/>
  <c r="AC2288" i="1" s="1"/>
  <c r="AB2287" i="1"/>
  <c r="AC2287" i="1" s="1"/>
  <c r="AB2286" i="1"/>
  <c r="AC2286" i="1" s="1"/>
  <c r="AB2285" i="1"/>
  <c r="AC2285" i="1" s="1"/>
  <c r="AB2284" i="1"/>
  <c r="AC2284" i="1" s="1"/>
  <c r="AB2283" i="1"/>
  <c r="AC2283" i="1" s="1"/>
  <c r="AB2282" i="1"/>
  <c r="AC2282" i="1" s="1"/>
  <c r="AB2281" i="1"/>
  <c r="AC2281" i="1" s="1"/>
  <c r="AB2280" i="1"/>
  <c r="AC2280" i="1" s="1"/>
  <c r="AB2279" i="1"/>
  <c r="AC2279" i="1" s="1"/>
  <c r="AB2278" i="1"/>
  <c r="AC2278" i="1" s="1"/>
  <c r="AB2277" i="1"/>
  <c r="AC2277" i="1" s="1"/>
  <c r="AB2276" i="1"/>
  <c r="AC2276" i="1" s="1"/>
  <c r="AB2275" i="1"/>
  <c r="AC2275" i="1" s="1"/>
  <c r="AB2274" i="1"/>
  <c r="AC2274" i="1" s="1"/>
  <c r="AB2273" i="1"/>
  <c r="AC2273" i="1" s="1"/>
  <c r="AB2272" i="1"/>
  <c r="AC2272" i="1" s="1"/>
  <c r="AB2271" i="1"/>
  <c r="AC2271" i="1" s="1"/>
  <c r="AB2270" i="1"/>
  <c r="AC2270" i="1" s="1"/>
  <c r="AB2269" i="1"/>
  <c r="AC2269" i="1" s="1"/>
  <c r="AB2268" i="1"/>
  <c r="AC2268" i="1" s="1"/>
  <c r="AB2267" i="1"/>
  <c r="AC2267" i="1" s="1"/>
  <c r="AB2266" i="1"/>
  <c r="AC2266" i="1" s="1"/>
  <c r="AB2265" i="1"/>
  <c r="AC2265" i="1" s="1"/>
  <c r="AB2264" i="1"/>
  <c r="AC2264" i="1" s="1"/>
  <c r="AB2263" i="1"/>
  <c r="AC2263" i="1" s="1"/>
  <c r="AB2262" i="1"/>
  <c r="AC2262" i="1" s="1"/>
  <c r="AB2261" i="1"/>
  <c r="AC2261" i="1" s="1"/>
  <c r="AB2260" i="1"/>
  <c r="AC2260" i="1" s="1"/>
  <c r="AB2259" i="1"/>
  <c r="AC2259" i="1" s="1"/>
  <c r="AB2258" i="1"/>
  <c r="AC2258" i="1" s="1"/>
  <c r="AB2257" i="1"/>
  <c r="AC2257" i="1" s="1"/>
  <c r="AB2256" i="1"/>
  <c r="AC2256" i="1" s="1"/>
  <c r="AB2255" i="1"/>
  <c r="AC2255" i="1" s="1"/>
  <c r="AB2254" i="1"/>
  <c r="AC2254" i="1" s="1"/>
  <c r="AB2253" i="1"/>
  <c r="AC2253" i="1" s="1"/>
  <c r="AB2252" i="1"/>
  <c r="AC2252" i="1" s="1"/>
  <c r="AB2251" i="1"/>
  <c r="AC2251" i="1" s="1"/>
  <c r="AB2250" i="1"/>
  <c r="AC2250" i="1" s="1"/>
  <c r="AB2249" i="1"/>
  <c r="AC2249" i="1" s="1"/>
  <c r="AB2248" i="1"/>
  <c r="AC2248" i="1" s="1"/>
  <c r="AB2247" i="1"/>
  <c r="AC2247" i="1" s="1"/>
  <c r="AB2246" i="1"/>
  <c r="AC2246" i="1" s="1"/>
  <c r="AB2245" i="1"/>
  <c r="AC2245" i="1" s="1"/>
  <c r="AB2244" i="1"/>
  <c r="AC2244" i="1" s="1"/>
  <c r="AB2243" i="1"/>
  <c r="AC2243" i="1" s="1"/>
  <c r="AB2242" i="1"/>
  <c r="AC2242" i="1" s="1"/>
  <c r="AB2241" i="1"/>
  <c r="AC2241" i="1" s="1"/>
  <c r="AB2240" i="1"/>
  <c r="AC2240" i="1" s="1"/>
  <c r="AB2239" i="1"/>
  <c r="AC2239" i="1" s="1"/>
  <c r="AB2238" i="1"/>
  <c r="AC2238" i="1" s="1"/>
  <c r="AB2237" i="1"/>
  <c r="AC2237" i="1" s="1"/>
  <c r="AB2236" i="1"/>
  <c r="AC2236" i="1" s="1"/>
  <c r="AB2235" i="1"/>
  <c r="AC2235" i="1" s="1"/>
  <c r="AB2234" i="1"/>
  <c r="AC2234" i="1" s="1"/>
  <c r="AB2233" i="1"/>
  <c r="AC2233" i="1" s="1"/>
  <c r="AB2232" i="1"/>
  <c r="AC2232" i="1" s="1"/>
  <c r="AB2231" i="1"/>
  <c r="AC2231" i="1" s="1"/>
  <c r="AB2230" i="1"/>
  <c r="AC2230" i="1" s="1"/>
  <c r="AB2229" i="1"/>
  <c r="AC2229" i="1" s="1"/>
  <c r="AB2228" i="1"/>
  <c r="AC2228" i="1" s="1"/>
  <c r="AB2227" i="1"/>
  <c r="AC2227" i="1" s="1"/>
  <c r="AB2226" i="1"/>
  <c r="AC2226" i="1" s="1"/>
  <c r="AB2225" i="1"/>
  <c r="AC2225" i="1" s="1"/>
  <c r="AB2224" i="1"/>
  <c r="AC2224" i="1" s="1"/>
  <c r="AB2223" i="1"/>
  <c r="AC2223" i="1" s="1"/>
  <c r="AB2222" i="1"/>
  <c r="AC2222" i="1" s="1"/>
  <c r="AB2221" i="1"/>
  <c r="AC2221" i="1" s="1"/>
  <c r="AB2220" i="1"/>
  <c r="AC2220" i="1" s="1"/>
  <c r="AB2219" i="1"/>
  <c r="AC2219" i="1" s="1"/>
  <c r="AB2218" i="1"/>
  <c r="AC2218" i="1" s="1"/>
  <c r="AB2217" i="1"/>
  <c r="AC2217" i="1" s="1"/>
  <c r="AB2216" i="1"/>
  <c r="AC2216" i="1" s="1"/>
  <c r="AB2215" i="1"/>
  <c r="AC2215" i="1" s="1"/>
  <c r="AB2214" i="1"/>
  <c r="AC2214" i="1" s="1"/>
  <c r="AB2213" i="1"/>
  <c r="AC2213" i="1" s="1"/>
  <c r="AB2212" i="1"/>
  <c r="AC2212" i="1" s="1"/>
  <c r="AB2211" i="1"/>
  <c r="AC2211" i="1" s="1"/>
  <c r="AD2211" i="1" s="1"/>
  <c r="AB2210" i="1"/>
  <c r="AC2210" i="1" s="1"/>
  <c r="AB2209" i="1"/>
  <c r="AC2209" i="1" s="1"/>
  <c r="AB2208" i="1"/>
  <c r="AC2208" i="1" s="1"/>
  <c r="AB2207" i="1"/>
  <c r="AC2207" i="1" s="1"/>
  <c r="AB2206" i="1"/>
  <c r="AC2206" i="1" s="1"/>
  <c r="AB2205" i="1"/>
  <c r="AC2205" i="1" s="1"/>
  <c r="AB2204" i="1"/>
  <c r="AC2204" i="1" s="1"/>
  <c r="AB2203" i="1"/>
  <c r="AC2203" i="1" s="1"/>
  <c r="AB2202" i="1"/>
  <c r="AC2202" i="1" s="1"/>
  <c r="AB2201" i="1"/>
  <c r="AC2201" i="1" s="1"/>
  <c r="AB2200" i="1"/>
  <c r="AC2200" i="1" s="1"/>
  <c r="AB2199" i="1"/>
  <c r="AC2199" i="1" s="1"/>
  <c r="AB2198" i="1"/>
  <c r="AC2198" i="1" s="1"/>
  <c r="AB2197" i="1"/>
  <c r="AC2197" i="1" s="1"/>
  <c r="AB2196" i="1"/>
  <c r="AC2196" i="1" s="1"/>
  <c r="AB2195" i="1"/>
  <c r="AC2195" i="1" s="1"/>
  <c r="AB2194" i="1"/>
  <c r="AC2194" i="1" s="1"/>
  <c r="AB2193" i="1"/>
  <c r="AC2193" i="1" s="1"/>
  <c r="AB2192" i="1"/>
  <c r="AC2192" i="1" s="1"/>
  <c r="AB2191" i="1"/>
  <c r="AC2191" i="1" s="1"/>
  <c r="AB2190" i="1"/>
  <c r="AC2190" i="1" s="1"/>
  <c r="AB2189" i="1"/>
  <c r="AC2189" i="1" s="1"/>
  <c r="AB2188" i="1"/>
  <c r="AC2188" i="1" s="1"/>
  <c r="AB2187" i="1"/>
  <c r="AC2187" i="1" s="1"/>
  <c r="AB2186" i="1"/>
  <c r="AC2186" i="1" s="1"/>
  <c r="AB2185" i="1"/>
  <c r="AC2185" i="1" s="1"/>
  <c r="AB2184" i="1"/>
  <c r="AC2184" i="1" s="1"/>
  <c r="AB2183" i="1"/>
  <c r="AC2183" i="1" s="1"/>
  <c r="AB2182" i="1"/>
  <c r="AC2182" i="1" s="1"/>
  <c r="AB2181" i="1"/>
  <c r="AC2181" i="1" s="1"/>
  <c r="AB2180" i="1"/>
  <c r="AC2180" i="1" s="1"/>
  <c r="AB2179" i="1"/>
  <c r="AC2179" i="1" s="1"/>
  <c r="AB2178" i="1"/>
  <c r="AC2178" i="1" s="1"/>
  <c r="AB2177" i="1"/>
  <c r="AC2177" i="1" s="1"/>
  <c r="AB2176" i="1"/>
  <c r="AC2176" i="1" s="1"/>
  <c r="AB2175" i="1"/>
  <c r="AC2175" i="1" s="1"/>
  <c r="AB2174" i="1"/>
  <c r="AC2174" i="1" s="1"/>
  <c r="AB2173" i="1"/>
  <c r="AC2173" i="1" s="1"/>
  <c r="AB2172" i="1"/>
  <c r="AC2172" i="1" s="1"/>
  <c r="AB2171" i="1"/>
  <c r="AC2171" i="1" s="1"/>
  <c r="AB2170" i="1"/>
  <c r="AC2170" i="1" s="1"/>
  <c r="AB2169" i="1"/>
  <c r="AC2169" i="1" s="1"/>
  <c r="AB2168" i="1"/>
  <c r="AC2168" i="1" s="1"/>
  <c r="AB2167" i="1"/>
  <c r="AC2167" i="1" s="1"/>
  <c r="AB2166" i="1"/>
  <c r="AC2166" i="1" s="1"/>
  <c r="AB2165" i="1"/>
  <c r="AC2165" i="1" s="1"/>
  <c r="AB2164" i="1"/>
  <c r="AC2164" i="1" s="1"/>
  <c r="AB2163" i="1"/>
  <c r="AC2163" i="1" s="1"/>
  <c r="AB2162" i="1"/>
  <c r="AC2162" i="1" s="1"/>
  <c r="AB2161" i="1"/>
  <c r="AC2161" i="1" s="1"/>
  <c r="AB2160" i="1"/>
  <c r="AC2160" i="1" s="1"/>
  <c r="AB2159" i="1"/>
  <c r="AC2159" i="1" s="1"/>
  <c r="AB2158" i="1"/>
  <c r="AC2158" i="1" s="1"/>
  <c r="AB2157" i="1"/>
  <c r="AC2157" i="1" s="1"/>
  <c r="AB2156" i="1"/>
  <c r="AC2156" i="1" s="1"/>
  <c r="AB2155" i="1"/>
  <c r="AC2155" i="1" s="1"/>
  <c r="AB2154" i="1"/>
  <c r="AC2154" i="1" s="1"/>
  <c r="AB2153" i="1"/>
  <c r="AC2153" i="1" s="1"/>
  <c r="AB2152" i="1"/>
  <c r="AC2152" i="1" s="1"/>
  <c r="AB2151" i="1"/>
  <c r="AC2151" i="1" s="1"/>
  <c r="AB2150" i="1"/>
  <c r="AC2150" i="1" s="1"/>
  <c r="AB2149" i="1"/>
  <c r="AC2149" i="1" s="1"/>
  <c r="AB2148" i="1"/>
  <c r="AC2148" i="1" s="1"/>
  <c r="AB2147" i="1"/>
  <c r="AC2147" i="1" s="1"/>
  <c r="AB2146" i="1"/>
  <c r="AC2146" i="1" s="1"/>
  <c r="AB2145" i="1"/>
  <c r="AC2145" i="1" s="1"/>
  <c r="AB2144" i="1"/>
  <c r="AC2144" i="1" s="1"/>
  <c r="AB2143" i="1"/>
  <c r="AC2143" i="1" s="1"/>
  <c r="AB2142" i="1"/>
  <c r="AC2142" i="1" s="1"/>
  <c r="AB2141" i="1"/>
  <c r="AC2141" i="1" s="1"/>
  <c r="AB2140" i="1"/>
  <c r="AC2140" i="1" s="1"/>
  <c r="AB2139" i="1"/>
  <c r="AC2139" i="1" s="1"/>
  <c r="AB2138" i="1"/>
  <c r="AC2138" i="1" s="1"/>
  <c r="AB2137" i="1"/>
  <c r="AC2137" i="1" s="1"/>
  <c r="AB2136" i="1"/>
  <c r="AC2136" i="1" s="1"/>
  <c r="AB2135" i="1"/>
  <c r="AC2135" i="1" s="1"/>
  <c r="AB2134" i="1"/>
  <c r="AC2134" i="1" s="1"/>
  <c r="AB2133" i="1"/>
  <c r="AC2133" i="1" s="1"/>
  <c r="AB2132" i="1"/>
  <c r="AC2132" i="1" s="1"/>
  <c r="AB2131" i="1"/>
  <c r="AC2131" i="1" s="1"/>
  <c r="AB2130" i="1"/>
  <c r="AC2130" i="1" s="1"/>
  <c r="AB2129" i="1"/>
  <c r="AC2129" i="1" s="1"/>
  <c r="AB2128" i="1"/>
  <c r="AC2128" i="1" s="1"/>
  <c r="AB2127" i="1"/>
  <c r="AC2127" i="1" s="1"/>
  <c r="AB2126" i="1"/>
  <c r="AC2126" i="1" s="1"/>
  <c r="AB2125" i="1"/>
  <c r="AC2125" i="1" s="1"/>
  <c r="AB2124" i="1"/>
  <c r="AC2124" i="1" s="1"/>
  <c r="AB2123" i="1"/>
  <c r="AC2123" i="1" s="1"/>
  <c r="AB2122" i="1"/>
  <c r="AC2122" i="1" s="1"/>
  <c r="AB2121" i="1"/>
  <c r="AC2121" i="1" s="1"/>
  <c r="AB2120" i="1"/>
  <c r="AC2120" i="1" s="1"/>
  <c r="AB2119" i="1"/>
  <c r="AC2119" i="1" s="1"/>
  <c r="AB2118" i="1"/>
  <c r="AC2118" i="1" s="1"/>
  <c r="AB2117" i="1"/>
  <c r="AC2117" i="1" s="1"/>
  <c r="AB2116" i="1"/>
  <c r="AC2116" i="1" s="1"/>
  <c r="AB2115" i="1"/>
  <c r="AC2115" i="1" s="1"/>
  <c r="AB2114" i="1"/>
  <c r="AC2114" i="1" s="1"/>
  <c r="AB2113" i="1"/>
  <c r="AC2113" i="1" s="1"/>
  <c r="AB2112" i="1"/>
  <c r="AC2112" i="1" s="1"/>
  <c r="AB2111" i="1"/>
  <c r="AC2111" i="1" s="1"/>
  <c r="AB2110" i="1"/>
  <c r="AC2110" i="1" s="1"/>
  <c r="AB2109" i="1"/>
  <c r="AC2109" i="1" s="1"/>
  <c r="AB2108" i="1"/>
  <c r="AC2108" i="1" s="1"/>
  <c r="AB2107" i="1"/>
  <c r="AC2107" i="1" s="1"/>
  <c r="AB2106" i="1"/>
  <c r="AC2106" i="1" s="1"/>
  <c r="AB2105" i="1"/>
  <c r="AC2105" i="1" s="1"/>
  <c r="AB2104" i="1"/>
  <c r="AC2104" i="1" s="1"/>
  <c r="AB2103" i="1"/>
  <c r="AC2103" i="1" s="1"/>
  <c r="AB2102" i="1"/>
  <c r="AC2102" i="1" s="1"/>
  <c r="AB2101" i="1"/>
  <c r="AC2101" i="1" s="1"/>
  <c r="AB2100" i="1"/>
  <c r="AC2100" i="1" s="1"/>
  <c r="AB2099" i="1"/>
  <c r="AC2099" i="1" s="1"/>
  <c r="AB2098" i="1"/>
  <c r="AC2098" i="1" s="1"/>
  <c r="AB2097" i="1"/>
  <c r="AC2097" i="1" s="1"/>
  <c r="AB2096" i="1"/>
  <c r="AC2096" i="1" s="1"/>
  <c r="AB2095" i="1"/>
  <c r="AC2095" i="1" s="1"/>
  <c r="AB2094" i="1"/>
  <c r="AC2094" i="1" s="1"/>
  <c r="AB2093" i="1"/>
  <c r="AC2093" i="1" s="1"/>
  <c r="AB2092" i="1"/>
  <c r="AC2092" i="1" s="1"/>
  <c r="AB2091" i="1"/>
  <c r="AC2091" i="1" s="1"/>
  <c r="AB2090" i="1"/>
  <c r="AC2090" i="1" s="1"/>
  <c r="AB2089" i="1"/>
  <c r="AC2089" i="1" s="1"/>
  <c r="AB2088" i="1"/>
  <c r="AC2088" i="1" s="1"/>
  <c r="AB2087" i="1"/>
  <c r="AC2087" i="1" s="1"/>
  <c r="AB2086" i="1"/>
  <c r="AC2086" i="1" s="1"/>
  <c r="AB2085" i="1"/>
  <c r="AC2085" i="1" s="1"/>
  <c r="AB2084" i="1"/>
  <c r="AC2084" i="1" s="1"/>
  <c r="AB2083" i="1"/>
  <c r="AC2083" i="1" s="1"/>
  <c r="AB2082" i="1"/>
  <c r="AC2082" i="1" s="1"/>
  <c r="AB2081" i="1"/>
  <c r="AC2081" i="1" s="1"/>
  <c r="AB2080" i="1"/>
  <c r="AC2080" i="1" s="1"/>
  <c r="AB2079" i="1"/>
  <c r="AC2079" i="1" s="1"/>
  <c r="AB2078" i="1"/>
  <c r="AC2078" i="1" s="1"/>
  <c r="AB2077" i="1"/>
  <c r="AC2077" i="1" s="1"/>
  <c r="AB2076" i="1"/>
  <c r="AC2076" i="1" s="1"/>
  <c r="AB2075" i="1"/>
  <c r="AC2075" i="1" s="1"/>
  <c r="AB2074" i="1"/>
  <c r="AC2074" i="1" s="1"/>
  <c r="AB2073" i="1"/>
  <c r="AC2073" i="1" s="1"/>
  <c r="AB2072" i="1"/>
  <c r="AC2072" i="1" s="1"/>
  <c r="AB2071" i="1"/>
  <c r="AC2071" i="1" s="1"/>
  <c r="AB2070" i="1"/>
  <c r="AC2070" i="1" s="1"/>
  <c r="AB2069" i="1"/>
  <c r="AC2069" i="1" s="1"/>
  <c r="AB2068" i="1"/>
  <c r="AC2068" i="1" s="1"/>
  <c r="AB2067" i="1"/>
  <c r="AC2067" i="1" s="1"/>
  <c r="AB2066" i="1"/>
  <c r="AC2066" i="1" s="1"/>
  <c r="AB2065" i="1"/>
  <c r="AC2065" i="1" s="1"/>
  <c r="AB2064" i="1"/>
  <c r="AC2064" i="1" s="1"/>
  <c r="AB2063" i="1"/>
  <c r="AC2063" i="1" s="1"/>
  <c r="AB2062" i="1"/>
  <c r="AC2062" i="1" s="1"/>
  <c r="AB2061" i="1"/>
  <c r="AC2061" i="1" s="1"/>
  <c r="AB2060" i="1"/>
  <c r="AC2060" i="1" s="1"/>
  <c r="AB2059" i="1"/>
  <c r="AC2059" i="1" s="1"/>
  <c r="AB2058" i="1"/>
  <c r="AC2058" i="1" s="1"/>
  <c r="AB2057" i="1"/>
  <c r="AC2057" i="1" s="1"/>
  <c r="AB2056" i="1"/>
  <c r="AC2056" i="1" s="1"/>
  <c r="AB2055" i="1"/>
  <c r="AC2055" i="1" s="1"/>
  <c r="AB2054" i="1"/>
  <c r="AC2054" i="1" s="1"/>
  <c r="AB2053" i="1"/>
  <c r="AC2053" i="1" s="1"/>
  <c r="AB2052" i="1"/>
  <c r="AC2052" i="1" s="1"/>
  <c r="AB2051" i="1"/>
  <c r="AC2051" i="1" s="1"/>
  <c r="AB2050" i="1"/>
  <c r="AC2050" i="1" s="1"/>
  <c r="AB2049" i="1"/>
  <c r="AC2049" i="1" s="1"/>
  <c r="AB2048" i="1"/>
  <c r="AC2048" i="1" s="1"/>
  <c r="AB2047" i="1"/>
  <c r="AC2047" i="1" s="1"/>
  <c r="AB2046" i="1"/>
  <c r="AC2046" i="1" s="1"/>
  <c r="AB2045" i="1"/>
  <c r="AC2045" i="1" s="1"/>
  <c r="AB2044" i="1"/>
  <c r="AC2044" i="1" s="1"/>
  <c r="AB2043" i="1"/>
  <c r="AC2043" i="1" s="1"/>
  <c r="AB2042" i="1"/>
  <c r="AC2042" i="1" s="1"/>
  <c r="AB2041" i="1"/>
  <c r="AC2041" i="1" s="1"/>
  <c r="AB2040" i="1"/>
  <c r="AC2040" i="1" s="1"/>
  <c r="AB2039" i="1"/>
  <c r="AC2039" i="1" s="1"/>
  <c r="AB2038" i="1"/>
  <c r="AC2038" i="1" s="1"/>
  <c r="AB2037" i="1"/>
  <c r="AC2037" i="1" s="1"/>
  <c r="AB2036" i="1"/>
  <c r="AC2036" i="1" s="1"/>
  <c r="AB2035" i="1"/>
  <c r="AC2035" i="1" s="1"/>
  <c r="AB2034" i="1"/>
  <c r="AC2034" i="1" s="1"/>
  <c r="AB2033" i="1"/>
  <c r="AC2033" i="1" s="1"/>
  <c r="AB2032" i="1"/>
  <c r="AC2032" i="1" s="1"/>
  <c r="AB2031" i="1"/>
  <c r="AC2031" i="1" s="1"/>
  <c r="AB2030" i="1"/>
  <c r="AC2030" i="1" s="1"/>
  <c r="AB2029" i="1"/>
  <c r="AC2029" i="1" s="1"/>
  <c r="AB2028" i="1"/>
  <c r="AC2028" i="1" s="1"/>
  <c r="AB2027" i="1"/>
  <c r="AC2027" i="1" s="1"/>
  <c r="AB2026" i="1"/>
  <c r="AC2026" i="1" s="1"/>
  <c r="AB2025" i="1"/>
  <c r="AC2025" i="1" s="1"/>
  <c r="AB2024" i="1"/>
  <c r="AC2024" i="1" s="1"/>
  <c r="AB2023" i="1"/>
  <c r="AC2023" i="1" s="1"/>
  <c r="AB2022" i="1"/>
  <c r="AC2022" i="1" s="1"/>
  <c r="AB2021" i="1"/>
  <c r="AC2021" i="1" s="1"/>
  <c r="AB2020" i="1"/>
  <c r="AC2020" i="1" s="1"/>
  <c r="AB2019" i="1"/>
  <c r="AC2019" i="1" s="1"/>
  <c r="AB2018" i="1"/>
  <c r="AC2018" i="1" s="1"/>
  <c r="AB2017" i="1"/>
  <c r="AC2017" i="1" s="1"/>
  <c r="AB2016" i="1"/>
  <c r="AC2016" i="1" s="1"/>
  <c r="AB2015" i="1"/>
  <c r="AC2015" i="1" s="1"/>
  <c r="AB2014" i="1"/>
  <c r="AC2014" i="1" s="1"/>
  <c r="AB2013" i="1"/>
  <c r="AC2013" i="1" s="1"/>
  <c r="AB2012" i="1"/>
  <c r="AC2012" i="1" s="1"/>
  <c r="AB2011" i="1"/>
  <c r="AC2011" i="1" s="1"/>
  <c r="AB2010" i="1"/>
  <c r="AC2010" i="1" s="1"/>
  <c r="AB2009" i="1"/>
  <c r="AC2009" i="1" s="1"/>
  <c r="AB2008" i="1"/>
  <c r="AC2008" i="1" s="1"/>
  <c r="AB2007" i="1"/>
  <c r="AC2007" i="1" s="1"/>
  <c r="AB2006" i="1"/>
  <c r="AC2006" i="1" s="1"/>
  <c r="AB2005" i="1"/>
  <c r="AC2005" i="1" s="1"/>
  <c r="AB2004" i="1"/>
  <c r="AC2004" i="1" s="1"/>
  <c r="AB2003" i="1"/>
  <c r="AC2003" i="1" s="1"/>
  <c r="AB2002" i="1"/>
  <c r="AC2002" i="1" s="1"/>
  <c r="AB2001" i="1"/>
  <c r="AC2001" i="1" s="1"/>
  <c r="AB2000" i="1"/>
  <c r="AC2000" i="1" s="1"/>
  <c r="AB1999" i="1"/>
  <c r="AC1999" i="1" s="1"/>
  <c r="AB1998" i="1"/>
  <c r="AC1998" i="1" s="1"/>
  <c r="AB1997" i="1"/>
  <c r="AC1997" i="1" s="1"/>
  <c r="AB1996" i="1"/>
  <c r="AC1996" i="1" s="1"/>
  <c r="AB1995" i="1"/>
  <c r="AC1995" i="1" s="1"/>
  <c r="AB1994" i="1"/>
  <c r="AC1994" i="1" s="1"/>
  <c r="AB1993" i="1"/>
  <c r="AC1993" i="1" s="1"/>
  <c r="AB1992" i="1"/>
  <c r="AC1992" i="1" s="1"/>
  <c r="AB1991" i="1"/>
  <c r="AC1991" i="1" s="1"/>
  <c r="AB1990" i="1"/>
  <c r="AC1990" i="1" s="1"/>
  <c r="AB1989" i="1"/>
  <c r="AC1989" i="1" s="1"/>
  <c r="AB1988" i="1"/>
  <c r="AC1988" i="1" s="1"/>
  <c r="AB1987" i="1"/>
  <c r="AC1987" i="1" s="1"/>
  <c r="AB1986" i="1"/>
  <c r="AC1986" i="1" s="1"/>
  <c r="AB1985" i="1"/>
  <c r="AC1985" i="1" s="1"/>
  <c r="AB1984" i="1"/>
  <c r="AC1984" i="1" s="1"/>
  <c r="AB1983" i="1"/>
  <c r="AC1983" i="1" s="1"/>
  <c r="AB1982" i="1"/>
  <c r="AC1982" i="1" s="1"/>
  <c r="AB1981" i="1"/>
  <c r="AC1981" i="1" s="1"/>
  <c r="AB1980" i="1"/>
  <c r="AC1980" i="1" s="1"/>
  <c r="AB1979" i="1"/>
  <c r="AC1979" i="1" s="1"/>
  <c r="AB1978" i="1"/>
  <c r="AC1978" i="1" s="1"/>
  <c r="AB1977" i="1"/>
  <c r="AC1977" i="1" s="1"/>
  <c r="AB1976" i="1"/>
  <c r="AC1976" i="1" s="1"/>
  <c r="AB1975" i="1"/>
  <c r="AC1975" i="1" s="1"/>
  <c r="AB1974" i="1"/>
  <c r="AC1974" i="1" s="1"/>
  <c r="AB1973" i="1"/>
  <c r="AC1973" i="1" s="1"/>
  <c r="AB1972" i="1"/>
  <c r="AC1972" i="1" s="1"/>
  <c r="AB1971" i="1"/>
  <c r="AC1971" i="1" s="1"/>
  <c r="AB1970" i="1"/>
  <c r="AC1970" i="1" s="1"/>
  <c r="AB1969" i="1"/>
  <c r="AC1969" i="1" s="1"/>
  <c r="AB1968" i="1"/>
  <c r="AC1968" i="1" s="1"/>
  <c r="AB1967" i="1"/>
  <c r="AC1967" i="1" s="1"/>
  <c r="AB1966" i="1"/>
  <c r="AC1966" i="1" s="1"/>
  <c r="AB1965" i="1"/>
  <c r="AC1965" i="1" s="1"/>
  <c r="AB1964" i="1"/>
  <c r="AC1964" i="1" s="1"/>
  <c r="AE1964" i="1" s="1"/>
  <c r="AB1963" i="1"/>
  <c r="AC1963" i="1" s="1"/>
  <c r="AB1962" i="1"/>
  <c r="AC1962" i="1" s="1"/>
  <c r="AB1961" i="1"/>
  <c r="AC1961" i="1" s="1"/>
  <c r="AB1960" i="1"/>
  <c r="AC1960" i="1" s="1"/>
  <c r="AB1959" i="1"/>
  <c r="AC1959" i="1" s="1"/>
  <c r="AB1958" i="1"/>
  <c r="AC1958" i="1" s="1"/>
  <c r="AB1957" i="1"/>
  <c r="AC1957" i="1" s="1"/>
  <c r="AB1956" i="1"/>
  <c r="AC1956" i="1" s="1"/>
  <c r="AB1955" i="1"/>
  <c r="AC1955" i="1" s="1"/>
  <c r="AB1954" i="1"/>
  <c r="AC1954" i="1" s="1"/>
  <c r="AB1953" i="1"/>
  <c r="AC1953" i="1" s="1"/>
  <c r="AB1952" i="1"/>
  <c r="AC1952" i="1" s="1"/>
  <c r="AB1951" i="1"/>
  <c r="AC1951" i="1" s="1"/>
  <c r="AB1950" i="1"/>
  <c r="AC1950" i="1" s="1"/>
  <c r="AB1949" i="1"/>
  <c r="AC1949" i="1" s="1"/>
  <c r="AB1948" i="1"/>
  <c r="AC1948" i="1" s="1"/>
  <c r="AB1947" i="1"/>
  <c r="AC1947" i="1" s="1"/>
  <c r="AB1946" i="1"/>
  <c r="AC1946" i="1" s="1"/>
  <c r="AB1945" i="1"/>
  <c r="AC1945" i="1" s="1"/>
  <c r="AB1944" i="1"/>
  <c r="AC1944" i="1" s="1"/>
  <c r="AB1943" i="1"/>
  <c r="AC1943" i="1" s="1"/>
  <c r="AB1942" i="1"/>
  <c r="AC1942" i="1" s="1"/>
  <c r="AB1941" i="1"/>
  <c r="AC1941" i="1" s="1"/>
  <c r="AB1940" i="1"/>
  <c r="AC1940" i="1" s="1"/>
  <c r="AB1939" i="1"/>
  <c r="AC1939" i="1" s="1"/>
  <c r="AB1938" i="1"/>
  <c r="AC1938" i="1" s="1"/>
  <c r="AB1937" i="1"/>
  <c r="AC1937" i="1" s="1"/>
  <c r="AB1936" i="1"/>
  <c r="AC1936" i="1" s="1"/>
  <c r="AB1935" i="1"/>
  <c r="AC1935" i="1" s="1"/>
  <c r="AB1934" i="1"/>
  <c r="AC1934" i="1" s="1"/>
  <c r="AB1933" i="1"/>
  <c r="AC1933" i="1" s="1"/>
  <c r="AB1932" i="1"/>
  <c r="AC1932" i="1" s="1"/>
  <c r="AB1931" i="1"/>
  <c r="AC1931" i="1" s="1"/>
  <c r="AB1930" i="1"/>
  <c r="AC1930" i="1" s="1"/>
  <c r="AB1929" i="1"/>
  <c r="AC1929" i="1" s="1"/>
  <c r="AB1928" i="1"/>
  <c r="AC1928" i="1" s="1"/>
  <c r="AB1927" i="1"/>
  <c r="AC1927" i="1" s="1"/>
  <c r="AB1926" i="1"/>
  <c r="AC1926" i="1" s="1"/>
  <c r="AB1925" i="1"/>
  <c r="AC1925" i="1" s="1"/>
  <c r="AB1924" i="1"/>
  <c r="AC1924" i="1" s="1"/>
  <c r="AB1923" i="1"/>
  <c r="AC1923" i="1" s="1"/>
  <c r="AB1922" i="1"/>
  <c r="AC1922" i="1" s="1"/>
  <c r="AB1921" i="1"/>
  <c r="AC1921" i="1" s="1"/>
  <c r="AB1920" i="1"/>
  <c r="AC1920" i="1" s="1"/>
  <c r="AB1919" i="1"/>
  <c r="AC1919" i="1" s="1"/>
  <c r="AB1918" i="1"/>
  <c r="AC1918" i="1" s="1"/>
  <c r="AB1917" i="1"/>
  <c r="AC1917" i="1" s="1"/>
  <c r="AB1916" i="1"/>
  <c r="AC1916" i="1" s="1"/>
  <c r="AB1915" i="1"/>
  <c r="AC1915" i="1" s="1"/>
  <c r="AB1914" i="1"/>
  <c r="AC1914" i="1" s="1"/>
  <c r="AB1913" i="1"/>
  <c r="AC1913" i="1" s="1"/>
  <c r="AB1912" i="1"/>
  <c r="AC1912" i="1" s="1"/>
  <c r="AB1911" i="1"/>
  <c r="AC1911" i="1" s="1"/>
  <c r="AB1910" i="1"/>
  <c r="AC1910" i="1" s="1"/>
  <c r="AB1909" i="1"/>
  <c r="AC1909" i="1" s="1"/>
  <c r="AB1908" i="1"/>
  <c r="AC1908" i="1" s="1"/>
  <c r="AB1907" i="1"/>
  <c r="AC1907" i="1" s="1"/>
  <c r="AB1906" i="1"/>
  <c r="AC1906" i="1" s="1"/>
  <c r="AB1905" i="1"/>
  <c r="AC1905" i="1" s="1"/>
  <c r="AB1904" i="1"/>
  <c r="AC1904" i="1" s="1"/>
  <c r="AB1903" i="1"/>
  <c r="AC1903" i="1" s="1"/>
  <c r="AB1902" i="1"/>
  <c r="AC1902" i="1" s="1"/>
  <c r="AB1901" i="1"/>
  <c r="AC1901" i="1" s="1"/>
  <c r="AB1900" i="1"/>
  <c r="AC1900" i="1" s="1"/>
  <c r="AB1899" i="1"/>
  <c r="AC1899" i="1" s="1"/>
  <c r="AB1898" i="1"/>
  <c r="AC1898" i="1" s="1"/>
  <c r="AB1897" i="1"/>
  <c r="AC1897" i="1" s="1"/>
  <c r="AB1896" i="1"/>
  <c r="AC1896" i="1" s="1"/>
  <c r="AB1895" i="1"/>
  <c r="AC1895" i="1" s="1"/>
  <c r="AB1894" i="1"/>
  <c r="AC1894" i="1" s="1"/>
  <c r="AB1893" i="1"/>
  <c r="AC1893" i="1" s="1"/>
  <c r="AB1892" i="1"/>
  <c r="AC1892" i="1" s="1"/>
  <c r="AB1891" i="1"/>
  <c r="AC1891" i="1" s="1"/>
  <c r="AB1890" i="1"/>
  <c r="AC1890" i="1" s="1"/>
  <c r="AB1889" i="1"/>
  <c r="AC1889" i="1" s="1"/>
  <c r="AB1888" i="1"/>
  <c r="AC1888" i="1" s="1"/>
  <c r="AB1887" i="1"/>
  <c r="AC1887" i="1" s="1"/>
  <c r="AB1886" i="1"/>
  <c r="AC1886" i="1" s="1"/>
  <c r="AB1885" i="1"/>
  <c r="AC1885" i="1" s="1"/>
  <c r="AB1884" i="1"/>
  <c r="AC1884" i="1" s="1"/>
  <c r="AB1883" i="1"/>
  <c r="AC1883" i="1" s="1"/>
  <c r="AB1882" i="1"/>
  <c r="AC1882" i="1" s="1"/>
  <c r="AB1881" i="1"/>
  <c r="AC1881" i="1" s="1"/>
  <c r="AB1880" i="1"/>
  <c r="AC1880" i="1" s="1"/>
  <c r="AB1879" i="1"/>
  <c r="AC1879" i="1" s="1"/>
  <c r="AB1878" i="1"/>
  <c r="AC1878" i="1" s="1"/>
  <c r="AB1877" i="1"/>
  <c r="AC1877" i="1" s="1"/>
  <c r="AB1876" i="1"/>
  <c r="AC1876" i="1" s="1"/>
  <c r="AB1875" i="1"/>
  <c r="AC1875" i="1" s="1"/>
  <c r="AB1874" i="1"/>
  <c r="AC1874" i="1" s="1"/>
  <c r="AB1873" i="1"/>
  <c r="AC1873" i="1" s="1"/>
  <c r="AB1872" i="1"/>
  <c r="AC1872" i="1" s="1"/>
  <c r="AB1871" i="1"/>
  <c r="AC1871" i="1" s="1"/>
  <c r="AB1870" i="1"/>
  <c r="AC1870" i="1" s="1"/>
  <c r="AB1869" i="1"/>
  <c r="AC1869" i="1" s="1"/>
  <c r="AB1868" i="1"/>
  <c r="AC1868" i="1" s="1"/>
  <c r="AB1867" i="1"/>
  <c r="AC1867" i="1" s="1"/>
  <c r="AB1866" i="1"/>
  <c r="AC1866" i="1" s="1"/>
  <c r="AB1865" i="1"/>
  <c r="AC1865" i="1" s="1"/>
  <c r="AB1864" i="1"/>
  <c r="AC1864" i="1" s="1"/>
  <c r="AB1863" i="1"/>
  <c r="AC1863" i="1" s="1"/>
  <c r="AB1862" i="1"/>
  <c r="AC1862" i="1" s="1"/>
  <c r="AB1861" i="1"/>
  <c r="AC1861" i="1" s="1"/>
  <c r="AB1860" i="1"/>
  <c r="AC1860" i="1" s="1"/>
  <c r="AB1859" i="1"/>
  <c r="AC1859" i="1" s="1"/>
  <c r="AB1858" i="1"/>
  <c r="AC1858" i="1" s="1"/>
  <c r="AB1857" i="1"/>
  <c r="AC1857" i="1" s="1"/>
  <c r="AB1856" i="1"/>
  <c r="AC1856" i="1" s="1"/>
  <c r="AB1855" i="1"/>
  <c r="AC1855" i="1" s="1"/>
  <c r="AB1854" i="1"/>
  <c r="AC1854" i="1" s="1"/>
  <c r="AB1853" i="1"/>
  <c r="AC1853" i="1" s="1"/>
  <c r="AB1852" i="1"/>
  <c r="AC1852" i="1" s="1"/>
  <c r="AB1851" i="1"/>
  <c r="AC1851" i="1" s="1"/>
  <c r="AB1850" i="1"/>
  <c r="AC1850" i="1" s="1"/>
  <c r="AB1849" i="1"/>
  <c r="AC1849" i="1" s="1"/>
  <c r="AB1848" i="1"/>
  <c r="AC1848" i="1" s="1"/>
  <c r="AB1847" i="1"/>
  <c r="AC1847" i="1" s="1"/>
  <c r="AB1846" i="1"/>
  <c r="AC1846" i="1" s="1"/>
  <c r="AB1845" i="1"/>
  <c r="AC1845" i="1" s="1"/>
  <c r="AB1844" i="1"/>
  <c r="AC1844" i="1" s="1"/>
  <c r="AB1843" i="1"/>
  <c r="AC1843" i="1" s="1"/>
  <c r="AB1842" i="1"/>
  <c r="AC1842" i="1" s="1"/>
  <c r="AB1841" i="1"/>
  <c r="AC1841" i="1" s="1"/>
  <c r="AB1840" i="1"/>
  <c r="AC1840" i="1" s="1"/>
  <c r="AB1839" i="1"/>
  <c r="AC1839" i="1" s="1"/>
  <c r="AB1838" i="1"/>
  <c r="AC1838" i="1" s="1"/>
  <c r="AB1837" i="1"/>
  <c r="AC1837" i="1" s="1"/>
  <c r="AB1836" i="1"/>
  <c r="AC1836" i="1" s="1"/>
  <c r="AB1835" i="1"/>
  <c r="AC1835" i="1" s="1"/>
  <c r="AB1834" i="1"/>
  <c r="AC1834" i="1" s="1"/>
  <c r="AB1833" i="1"/>
  <c r="AC1833" i="1" s="1"/>
  <c r="AB1832" i="1"/>
  <c r="AC1832" i="1" s="1"/>
  <c r="AB1831" i="1"/>
  <c r="AC1831" i="1" s="1"/>
  <c r="AB1830" i="1"/>
  <c r="AC1830" i="1" s="1"/>
  <c r="AB1829" i="1"/>
  <c r="AC1829" i="1" s="1"/>
  <c r="AB1828" i="1"/>
  <c r="AC1828" i="1" s="1"/>
  <c r="AB1827" i="1"/>
  <c r="AC1827" i="1" s="1"/>
  <c r="AB1826" i="1"/>
  <c r="AC1826" i="1" s="1"/>
  <c r="AB1825" i="1"/>
  <c r="AC1825" i="1" s="1"/>
  <c r="AB1824" i="1"/>
  <c r="AC1824" i="1" s="1"/>
  <c r="AB1823" i="1"/>
  <c r="AC1823" i="1" s="1"/>
  <c r="AB1822" i="1"/>
  <c r="AC1822" i="1" s="1"/>
  <c r="AB1821" i="1"/>
  <c r="AC1821" i="1" s="1"/>
  <c r="AB1820" i="1"/>
  <c r="AC1820" i="1" s="1"/>
  <c r="AB1819" i="1"/>
  <c r="AC1819" i="1" s="1"/>
  <c r="AB1818" i="1"/>
  <c r="AC1818" i="1" s="1"/>
  <c r="AB1817" i="1"/>
  <c r="AC1817" i="1" s="1"/>
  <c r="AB1816" i="1"/>
  <c r="AC1816" i="1" s="1"/>
  <c r="AB1815" i="1"/>
  <c r="AC1815" i="1" s="1"/>
  <c r="AB1814" i="1"/>
  <c r="AC1814" i="1" s="1"/>
  <c r="AB1813" i="1"/>
  <c r="AC1813" i="1" s="1"/>
  <c r="AB1812" i="1"/>
  <c r="AC1812" i="1" s="1"/>
  <c r="AB1811" i="1"/>
  <c r="AC1811" i="1" s="1"/>
  <c r="AB1810" i="1"/>
  <c r="AC1810" i="1" s="1"/>
  <c r="AB1809" i="1"/>
  <c r="AC1809" i="1" s="1"/>
  <c r="AB1808" i="1"/>
  <c r="AC1808" i="1" s="1"/>
  <c r="AB1807" i="1"/>
  <c r="AC1807" i="1" s="1"/>
  <c r="AB1806" i="1"/>
  <c r="AC1806" i="1" s="1"/>
  <c r="AB1805" i="1"/>
  <c r="AC1805" i="1" s="1"/>
  <c r="AB1804" i="1"/>
  <c r="AC1804" i="1" s="1"/>
  <c r="AB1803" i="1"/>
  <c r="AC1803" i="1" s="1"/>
  <c r="AB1802" i="1"/>
  <c r="AC1802" i="1" s="1"/>
  <c r="AB1801" i="1"/>
  <c r="AC1801" i="1" s="1"/>
  <c r="AB1800" i="1"/>
  <c r="AC1800" i="1" s="1"/>
  <c r="AB1799" i="1"/>
  <c r="AC1799" i="1" s="1"/>
  <c r="AB1798" i="1"/>
  <c r="AC1798" i="1" s="1"/>
  <c r="AB1797" i="1"/>
  <c r="AC1797" i="1" s="1"/>
  <c r="AB1796" i="1"/>
  <c r="AC1796" i="1" s="1"/>
  <c r="AB1795" i="1"/>
  <c r="AC1795" i="1" s="1"/>
  <c r="AB1794" i="1"/>
  <c r="AC1794" i="1" s="1"/>
  <c r="AB1793" i="1"/>
  <c r="AC1793" i="1" s="1"/>
  <c r="AB1792" i="1"/>
  <c r="AC1792" i="1" s="1"/>
  <c r="AB1791" i="1"/>
  <c r="AC1791" i="1" s="1"/>
  <c r="AB1790" i="1"/>
  <c r="AC1790" i="1" s="1"/>
  <c r="AB1789" i="1"/>
  <c r="AC1789" i="1" s="1"/>
  <c r="AB1788" i="1"/>
  <c r="AC1788" i="1" s="1"/>
  <c r="AB1787" i="1"/>
  <c r="AC1787" i="1" s="1"/>
  <c r="AB1786" i="1"/>
  <c r="AC1786" i="1" s="1"/>
  <c r="AB1785" i="1"/>
  <c r="AC1785" i="1" s="1"/>
  <c r="AB1784" i="1"/>
  <c r="AC1784" i="1" s="1"/>
  <c r="AB1783" i="1"/>
  <c r="AC1783" i="1" s="1"/>
  <c r="AB1782" i="1"/>
  <c r="AC1782" i="1" s="1"/>
  <c r="AB1781" i="1"/>
  <c r="AC1781" i="1" s="1"/>
  <c r="AB1780" i="1"/>
  <c r="AC1780" i="1" s="1"/>
  <c r="AB1779" i="1"/>
  <c r="AC1779" i="1" s="1"/>
  <c r="AB1778" i="1"/>
  <c r="AC1778" i="1" s="1"/>
  <c r="AB1777" i="1"/>
  <c r="AC1777" i="1" s="1"/>
  <c r="AB1776" i="1"/>
  <c r="AC1776" i="1" s="1"/>
  <c r="AB1775" i="1"/>
  <c r="AC1775" i="1" s="1"/>
  <c r="AB1774" i="1"/>
  <c r="AC1774" i="1" s="1"/>
  <c r="AB1773" i="1"/>
  <c r="AC1773" i="1" s="1"/>
  <c r="AB1772" i="1"/>
  <c r="AC1772" i="1" s="1"/>
  <c r="AB1771" i="1"/>
  <c r="AC1771" i="1" s="1"/>
  <c r="AB1770" i="1"/>
  <c r="AC1770" i="1" s="1"/>
  <c r="AB1769" i="1"/>
  <c r="AC1769" i="1" s="1"/>
  <c r="AB1768" i="1"/>
  <c r="AC1768" i="1" s="1"/>
  <c r="AB1767" i="1"/>
  <c r="AC1767" i="1" s="1"/>
  <c r="AB1766" i="1"/>
  <c r="AC1766" i="1" s="1"/>
  <c r="AB1765" i="1"/>
  <c r="AC1765" i="1" s="1"/>
  <c r="AB1764" i="1"/>
  <c r="AC1764" i="1" s="1"/>
  <c r="AB1763" i="1"/>
  <c r="AC1763" i="1" s="1"/>
  <c r="AB1762" i="1"/>
  <c r="AC1762" i="1" s="1"/>
  <c r="AB1761" i="1"/>
  <c r="AC1761" i="1" s="1"/>
  <c r="AB1760" i="1"/>
  <c r="AC1760" i="1" s="1"/>
  <c r="AB1759" i="1"/>
  <c r="AC1759" i="1" s="1"/>
  <c r="AB1758" i="1"/>
  <c r="AC1758" i="1" s="1"/>
  <c r="AB1757" i="1"/>
  <c r="AC1757" i="1" s="1"/>
  <c r="AB1756" i="1"/>
  <c r="AC1756" i="1" s="1"/>
  <c r="AB1755" i="1"/>
  <c r="AC1755" i="1" s="1"/>
  <c r="AB1754" i="1"/>
  <c r="AC1754" i="1" s="1"/>
  <c r="AB1753" i="1"/>
  <c r="AC1753" i="1" s="1"/>
  <c r="AB1752" i="1"/>
  <c r="AC1752" i="1" s="1"/>
  <c r="AB1751" i="1"/>
  <c r="AC1751" i="1" s="1"/>
  <c r="AB1750" i="1"/>
  <c r="AC1750" i="1" s="1"/>
  <c r="AB1749" i="1"/>
  <c r="AC1749" i="1" s="1"/>
  <c r="AB1748" i="1"/>
  <c r="AC1748" i="1" s="1"/>
  <c r="AB1747" i="1"/>
  <c r="AC1747" i="1" s="1"/>
  <c r="AB1746" i="1"/>
  <c r="AC1746" i="1" s="1"/>
  <c r="AB1745" i="1"/>
  <c r="AC1745" i="1" s="1"/>
  <c r="AB1744" i="1"/>
  <c r="AC1744" i="1" s="1"/>
  <c r="AB1743" i="1"/>
  <c r="AC1743" i="1" s="1"/>
  <c r="AB1742" i="1"/>
  <c r="AC1742" i="1" s="1"/>
  <c r="AB1741" i="1"/>
  <c r="AC1741" i="1" s="1"/>
  <c r="AB1740" i="1"/>
  <c r="AC1740" i="1" s="1"/>
  <c r="AB1739" i="1"/>
  <c r="AC1739" i="1" s="1"/>
  <c r="AB1738" i="1"/>
  <c r="AC1738" i="1" s="1"/>
  <c r="AB1737" i="1"/>
  <c r="AC1737" i="1" s="1"/>
  <c r="AB1736" i="1"/>
  <c r="AC1736" i="1" s="1"/>
  <c r="AB1735" i="1"/>
  <c r="AC1735" i="1" s="1"/>
  <c r="AB1734" i="1"/>
  <c r="AC1734" i="1" s="1"/>
  <c r="AB1733" i="1"/>
  <c r="AC1733" i="1" s="1"/>
  <c r="AB1732" i="1"/>
  <c r="AC1732" i="1" s="1"/>
  <c r="AB1731" i="1"/>
  <c r="AC1731" i="1" s="1"/>
  <c r="AB1730" i="1"/>
  <c r="AC1730" i="1" s="1"/>
  <c r="AB1729" i="1"/>
  <c r="AC1729" i="1" s="1"/>
  <c r="AB1728" i="1"/>
  <c r="AC1728" i="1" s="1"/>
  <c r="AB1727" i="1"/>
  <c r="AC1727" i="1" s="1"/>
  <c r="AB1726" i="1"/>
  <c r="AC1726" i="1" s="1"/>
  <c r="AB1725" i="1"/>
  <c r="AC1725" i="1" s="1"/>
  <c r="AB1724" i="1"/>
  <c r="AC1724" i="1" s="1"/>
  <c r="AB1723" i="1"/>
  <c r="AC1723" i="1" s="1"/>
  <c r="AB1722" i="1"/>
  <c r="AC1722" i="1" s="1"/>
  <c r="AB1721" i="1"/>
  <c r="AC1721" i="1" s="1"/>
  <c r="AB1720" i="1"/>
  <c r="AC1720" i="1" s="1"/>
  <c r="AB1719" i="1"/>
  <c r="AC1719" i="1" s="1"/>
  <c r="AB1718" i="1"/>
  <c r="AC1718" i="1" s="1"/>
  <c r="AB1717" i="1"/>
  <c r="AC1717" i="1" s="1"/>
  <c r="AB1716" i="1"/>
  <c r="AC1716" i="1" s="1"/>
  <c r="AB1715" i="1"/>
  <c r="AC1715" i="1" s="1"/>
  <c r="AB1714" i="1"/>
  <c r="AC1714" i="1" s="1"/>
  <c r="AB1713" i="1"/>
  <c r="AC1713" i="1" s="1"/>
  <c r="AB1712" i="1"/>
  <c r="AC1712" i="1" s="1"/>
  <c r="AB1711" i="1"/>
  <c r="AC1711" i="1" s="1"/>
  <c r="AB1710" i="1"/>
  <c r="AC1710" i="1" s="1"/>
  <c r="AB1709" i="1"/>
  <c r="AC1709" i="1" s="1"/>
  <c r="AB1708" i="1"/>
  <c r="AC1708" i="1" s="1"/>
  <c r="AB1707" i="1"/>
  <c r="AC1707" i="1" s="1"/>
  <c r="AB1706" i="1"/>
  <c r="AC1706" i="1" s="1"/>
  <c r="AB1705" i="1"/>
  <c r="AC1705" i="1" s="1"/>
  <c r="AB1704" i="1"/>
  <c r="AC1704" i="1" s="1"/>
  <c r="AB1703" i="1"/>
  <c r="AC1703" i="1" s="1"/>
  <c r="AB1702" i="1"/>
  <c r="AC1702" i="1" s="1"/>
  <c r="AB1701" i="1"/>
  <c r="AC1701" i="1" s="1"/>
  <c r="AB1700" i="1"/>
  <c r="AC1700" i="1" s="1"/>
  <c r="AB1699" i="1"/>
  <c r="AC1699" i="1" s="1"/>
  <c r="AB1698" i="1"/>
  <c r="AC1698" i="1" s="1"/>
  <c r="AB1697" i="1"/>
  <c r="AC1697" i="1" s="1"/>
  <c r="AB1696" i="1"/>
  <c r="AC1696" i="1" s="1"/>
  <c r="AB1695" i="1"/>
  <c r="AC1695" i="1" s="1"/>
  <c r="AB1694" i="1"/>
  <c r="AC1694" i="1" s="1"/>
  <c r="AB1693" i="1"/>
  <c r="AC1693" i="1" s="1"/>
  <c r="AB1692" i="1"/>
  <c r="AC1692" i="1" s="1"/>
  <c r="AB1691" i="1"/>
  <c r="AC1691" i="1" s="1"/>
  <c r="AB1690" i="1"/>
  <c r="AC1690" i="1" s="1"/>
  <c r="AB1689" i="1"/>
  <c r="AC1689" i="1" s="1"/>
  <c r="AB1688" i="1"/>
  <c r="AC1688" i="1" s="1"/>
  <c r="AB1687" i="1"/>
  <c r="AC1687" i="1" s="1"/>
  <c r="AB1686" i="1"/>
  <c r="AC1686" i="1" s="1"/>
  <c r="AB1685" i="1"/>
  <c r="AC1685" i="1" s="1"/>
  <c r="AB1684" i="1"/>
  <c r="AC1684" i="1" s="1"/>
  <c r="AB1683" i="1"/>
  <c r="AC1683" i="1" s="1"/>
  <c r="AB1682" i="1"/>
  <c r="AC1682" i="1" s="1"/>
  <c r="AB1681" i="1"/>
  <c r="AC1681" i="1" s="1"/>
  <c r="AB1680" i="1"/>
  <c r="AC1680" i="1" s="1"/>
  <c r="AB1679" i="1"/>
  <c r="AC1679" i="1" s="1"/>
  <c r="AB1678" i="1"/>
  <c r="AC1678" i="1" s="1"/>
  <c r="AB1677" i="1"/>
  <c r="AC1677" i="1" s="1"/>
  <c r="AB1676" i="1"/>
  <c r="AC1676" i="1" s="1"/>
  <c r="AB1675" i="1"/>
  <c r="AC1675" i="1" s="1"/>
  <c r="AB1674" i="1"/>
  <c r="AC1674" i="1" s="1"/>
  <c r="AB1673" i="1"/>
  <c r="AC1673" i="1" s="1"/>
  <c r="AB1672" i="1"/>
  <c r="AC1672" i="1" s="1"/>
  <c r="AB1671" i="1"/>
  <c r="AC1671" i="1" s="1"/>
  <c r="AB1670" i="1"/>
  <c r="AC1670" i="1" s="1"/>
  <c r="AB1669" i="1"/>
  <c r="AC1669" i="1" s="1"/>
  <c r="AB1668" i="1"/>
  <c r="AC1668" i="1" s="1"/>
  <c r="AB1667" i="1"/>
  <c r="AC1667" i="1" s="1"/>
  <c r="AB1666" i="1"/>
  <c r="AC1666" i="1" s="1"/>
  <c r="AB1665" i="1"/>
  <c r="AC1665" i="1" s="1"/>
  <c r="AB1664" i="1"/>
  <c r="AC1664" i="1" s="1"/>
  <c r="AB1663" i="1"/>
  <c r="AC1663" i="1" s="1"/>
  <c r="AE1663" i="1" s="1"/>
  <c r="AB1662" i="1"/>
  <c r="AC1662" i="1" s="1"/>
  <c r="AB1661" i="1"/>
  <c r="AC1661" i="1" s="1"/>
  <c r="AB1660" i="1"/>
  <c r="AC1660" i="1" s="1"/>
  <c r="AB1659" i="1"/>
  <c r="AC1659" i="1" s="1"/>
  <c r="AB1658" i="1"/>
  <c r="AC1658" i="1" s="1"/>
  <c r="AB1657" i="1"/>
  <c r="AC1657" i="1" s="1"/>
  <c r="AB1656" i="1"/>
  <c r="AC1656" i="1" s="1"/>
  <c r="AB1655" i="1"/>
  <c r="AC1655" i="1" s="1"/>
  <c r="AB1654" i="1"/>
  <c r="AC1654" i="1" s="1"/>
  <c r="AB1653" i="1"/>
  <c r="AC1653" i="1" s="1"/>
  <c r="AB1652" i="1"/>
  <c r="AC1652" i="1" s="1"/>
  <c r="AB1651" i="1"/>
  <c r="AC1651" i="1" s="1"/>
  <c r="AB1650" i="1"/>
  <c r="AC1650" i="1" s="1"/>
  <c r="AB1649" i="1"/>
  <c r="AC1649" i="1" s="1"/>
  <c r="AB1648" i="1"/>
  <c r="AC1648" i="1" s="1"/>
  <c r="AB1647" i="1"/>
  <c r="AC1647" i="1" s="1"/>
  <c r="AB1646" i="1"/>
  <c r="AC1646" i="1" s="1"/>
  <c r="AB1645" i="1"/>
  <c r="AC1645" i="1" s="1"/>
  <c r="AB1644" i="1"/>
  <c r="AC1644" i="1" s="1"/>
  <c r="AB1643" i="1"/>
  <c r="AC1643" i="1" s="1"/>
  <c r="AB1642" i="1"/>
  <c r="AC1642" i="1" s="1"/>
  <c r="AB1641" i="1"/>
  <c r="AC1641" i="1" s="1"/>
  <c r="AB1640" i="1"/>
  <c r="AC1640" i="1" s="1"/>
  <c r="AB1639" i="1"/>
  <c r="AC1639" i="1" s="1"/>
  <c r="AB1638" i="1"/>
  <c r="AC1638" i="1" s="1"/>
  <c r="AB1637" i="1"/>
  <c r="AC1637" i="1" s="1"/>
  <c r="AB1636" i="1"/>
  <c r="AC1636" i="1" s="1"/>
  <c r="AB1635" i="1"/>
  <c r="AC1635" i="1" s="1"/>
  <c r="AB1634" i="1"/>
  <c r="AC1634" i="1" s="1"/>
  <c r="AB1633" i="1"/>
  <c r="AC1633" i="1" s="1"/>
  <c r="AB1632" i="1"/>
  <c r="AC1632" i="1" s="1"/>
  <c r="AB1631" i="1"/>
  <c r="AC1631" i="1" s="1"/>
  <c r="AB1630" i="1"/>
  <c r="AC1630" i="1" s="1"/>
  <c r="AB1629" i="1"/>
  <c r="AC1629" i="1" s="1"/>
  <c r="AB1628" i="1"/>
  <c r="AC1628" i="1" s="1"/>
  <c r="AB1627" i="1"/>
  <c r="AC1627" i="1" s="1"/>
  <c r="AB1626" i="1"/>
  <c r="AC1626" i="1" s="1"/>
  <c r="AB1625" i="1"/>
  <c r="AC1625" i="1" s="1"/>
  <c r="AB1624" i="1"/>
  <c r="AC1624" i="1" s="1"/>
  <c r="AB1623" i="1"/>
  <c r="AC1623" i="1" s="1"/>
  <c r="AB1622" i="1"/>
  <c r="AC1622" i="1" s="1"/>
  <c r="AB1621" i="1"/>
  <c r="AC1621" i="1" s="1"/>
  <c r="AB1620" i="1"/>
  <c r="AC1620" i="1" s="1"/>
  <c r="AB1619" i="1"/>
  <c r="AC1619" i="1" s="1"/>
  <c r="AB1618" i="1"/>
  <c r="AC1618" i="1" s="1"/>
  <c r="AB1617" i="1"/>
  <c r="AC1617" i="1" s="1"/>
  <c r="AB1616" i="1"/>
  <c r="AC1616" i="1" s="1"/>
  <c r="AB1615" i="1"/>
  <c r="AC1615" i="1" s="1"/>
  <c r="AB1614" i="1"/>
  <c r="AC1614" i="1" s="1"/>
  <c r="AB1613" i="1"/>
  <c r="AC1613" i="1" s="1"/>
  <c r="AB1612" i="1"/>
  <c r="AC1612" i="1" s="1"/>
  <c r="AB1611" i="1"/>
  <c r="AC1611" i="1" s="1"/>
  <c r="AB1610" i="1"/>
  <c r="AC1610" i="1" s="1"/>
  <c r="AB1609" i="1"/>
  <c r="AC1609" i="1" s="1"/>
  <c r="AB1608" i="1"/>
  <c r="AC1608" i="1" s="1"/>
  <c r="AB1607" i="1"/>
  <c r="AC1607" i="1" s="1"/>
  <c r="AB1606" i="1"/>
  <c r="AC1606" i="1" s="1"/>
  <c r="AB1605" i="1"/>
  <c r="AC1605" i="1" s="1"/>
  <c r="AB1604" i="1"/>
  <c r="AC1604" i="1" s="1"/>
  <c r="AB1603" i="1"/>
  <c r="AC1603" i="1" s="1"/>
  <c r="AB1602" i="1"/>
  <c r="AC1602" i="1" s="1"/>
  <c r="AB1601" i="1"/>
  <c r="AC1601" i="1" s="1"/>
  <c r="AB1600" i="1"/>
  <c r="AC1600" i="1" s="1"/>
  <c r="AB1599" i="1"/>
  <c r="AC1599" i="1" s="1"/>
  <c r="AB1598" i="1"/>
  <c r="AC1598" i="1" s="1"/>
  <c r="AB1597" i="1"/>
  <c r="AC1597" i="1" s="1"/>
  <c r="AB1596" i="1"/>
  <c r="AC1596" i="1" s="1"/>
  <c r="AB1595" i="1"/>
  <c r="AC1595" i="1" s="1"/>
  <c r="AB1594" i="1"/>
  <c r="AC1594" i="1" s="1"/>
  <c r="AB1593" i="1"/>
  <c r="AC1593" i="1" s="1"/>
  <c r="AB1592" i="1"/>
  <c r="AC1592" i="1" s="1"/>
  <c r="AB1591" i="1"/>
  <c r="AC1591" i="1" s="1"/>
  <c r="AB1590" i="1"/>
  <c r="AC1590" i="1" s="1"/>
  <c r="AB1589" i="1"/>
  <c r="AC1589" i="1" s="1"/>
  <c r="AB1588" i="1"/>
  <c r="AC1588" i="1" s="1"/>
  <c r="AB1587" i="1"/>
  <c r="AC1587" i="1" s="1"/>
  <c r="AB1586" i="1"/>
  <c r="AC1586" i="1" s="1"/>
  <c r="AB1585" i="1"/>
  <c r="AC1585" i="1" s="1"/>
  <c r="AB1584" i="1"/>
  <c r="AC1584" i="1" s="1"/>
  <c r="AB1583" i="1"/>
  <c r="AC1583" i="1" s="1"/>
  <c r="AB1582" i="1"/>
  <c r="AC1582" i="1" s="1"/>
  <c r="AB1581" i="1"/>
  <c r="AC1581" i="1" s="1"/>
  <c r="AB1580" i="1"/>
  <c r="AC1580" i="1" s="1"/>
  <c r="AB1579" i="1"/>
  <c r="AC1579" i="1" s="1"/>
  <c r="AB1578" i="1"/>
  <c r="AC1578" i="1" s="1"/>
  <c r="AB1577" i="1"/>
  <c r="AC1577" i="1" s="1"/>
  <c r="AB1576" i="1"/>
  <c r="AC1576" i="1" s="1"/>
  <c r="AB1575" i="1"/>
  <c r="AC1575" i="1" s="1"/>
  <c r="AB1574" i="1"/>
  <c r="AC1574" i="1" s="1"/>
  <c r="AB1573" i="1"/>
  <c r="AC1573" i="1" s="1"/>
  <c r="AB1572" i="1"/>
  <c r="AC1572" i="1" s="1"/>
  <c r="AD1572" i="1" s="1"/>
  <c r="AB1571" i="1"/>
  <c r="AC1571" i="1" s="1"/>
  <c r="AB1570" i="1"/>
  <c r="AC1570" i="1" s="1"/>
  <c r="AB1569" i="1"/>
  <c r="AC1569" i="1" s="1"/>
  <c r="AB1568" i="1"/>
  <c r="AC1568" i="1" s="1"/>
  <c r="AB1567" i="1"/>
  <c r="AC1567" i="1" s="1"/>
  <c r="AB1566" i="1"/>
  <c r="AC1566" i="1" s="1"/>
  <c r="AB1565" i="1"/>
  <c r="AC1565" i="1" s="1"/>
  <c r="AB1564" i="1"/>
  <c r="AC1564" i="1" s="1"/>
  <c r="AB1563" i="1"/>
  <c r="AC1563" i="1" s="1"/>
  <c r="AB1562" i="1"/>
  <c r="AC1562" i="1" s="1"/>
  <c r="AB1561" i="1"/>
  <c r="AC1561" i="1" s="1"/>
  <c r="AB1560" i="1"/>
  <c r="AC1560" i="1" s="1"/>
  <c r="AB1559" i="1"/>
  <c r="AC1559" i="1" s="1"/>
  <c r="AB1558" i="1"/>
  <c r="AC1558" i="1" s="1"/>
  <c r="AB1557" i="1"/>
  <c r="AC1557" i="1" s="1"/>
  <c r="AB1556" i="1"/>
  <c r="AC1556" i="1" s="1"/>
  <c r="AB1555" i="1"/>
  <c r="AC1555" i="1" s="1"/>
  <c r="AB1554" i="1"/>
  <c r="AC1554" i="1" s="1"/>
  <c r="AB1553" i="1"/>
  <c r="AC1553" i="1" s="1"/>
  <c r="AB1552" i="1"/>
  <c r="AC1552" i="1" s="1"/>
  <c r="AB1551" i="1"/>
  <c r="AC1551" i="1" s="1"/>
  <c r="AB1550" i="1"/>
  <c r="AC1550" i="1" s="1"/>
  <c r="AB1549" i="1"/>
  <c r="AC1549" i="1" s="1"/>
  <c r="AB1548" i="1"/>
  <c r="AC1548" i="1" s="1"/>
  <c r="AB1547" i="1"/>
  <c r="AC1547" i="1" s="1"/>
  <c r="AB1546" i="1"/>
  <c r="AC1546" i="1" s="1"/>
  <c r="AB1545" i="1"/>
  <c r="AC1545" i="1" s="1"/>
  <c r="AB1544" i="1"/>
  <c r="AC1544" i="1" s="1"/>
  <c r="AB1543" i="1"/>
  <c r="AC1543" i="1" s="1"/>
  <c r="AB1542" i="1"/>
  <c r="AC1542" i="1" s="1"/>
  <c r="AB1541" i="1"/>
  <c r="AC1541" i="1" s="1"/>
  <c r="AB1540" i="1"/>
  <c r="AC1540" i="1" s="1"/>
  <c r="AB1539" i="1"/>
  <c r="AC1539" i="1" s="1"/>
  <c r="AB1538" i="1"/>
  <c r="AC1538" i="1" s="1"/>
  <c r="AB1537" i="1"/>
  <c r="AC1537" i="1" s="1"/>
  <c r="AB1536" i="1"/>
  <c r="AC1536" i="1" s="1"/>
  <c r="AB1535" i="1"/>
  <c r="AC1535" i="1" s="1"/>
  <c r="AB1534" i="1"/>
  <c r="AC1534" i="1" s="1"/>
  <c r="AB1533" i="1"/>
  <c r="AC1533" i="1" s="1"/>
  <c r="AB1532" i="1"/>
  <c r="AC1532" i="1" s="1"/>
  <c r="AB1531" i="1"/>
  <c r="AC1531" i="1" s="1"/>
  <c r="AB1530" i="1"/>
  <c r="AC1530" i="1" s="1"/>
  <c r="AB1529" i="1"/>
  <c r="AC1529" i="1" s="1"/>
  <c r="AB1528" i="1"/>
  <c r="AC1528" i="1" s="1"/>
  <c r="AB1527" i="1"/>
  <c r="AC1527" i="1" s="1"/>
  <c r="AB1526" i="1"/>
  <c r="AC1526" i="1" s="1"/>
  <c r="AB1525" i="1"/>
  <c r="AC1525" i="1" s="1"/>
  <c r="AB1524" i="1"/>
  <c r="AC1524" i="1" s="1"/>
  <c r="AB1523" i="1"/>
  <c r="AC1523" i="1" s="1"/>
  <c r="AB1522" i="1"/>
  <c r="AC1522" i="1" s="1"/>
  <c r="AB1521" i="1"/>
  <c r="AC1521" i="1" s="1"/>
  <c r="AB1520" i="1"/>
  <c r="AC1520" i="1" s="1"/>
  <c r="AB1519" i="1"/>
  <c r="AC1519" i="1" s="1"/>
  <c r="AB1518" i="1"/>
  <c r="AC1518" i="1" s="1"/>
  <c r="AB1517" i="1"/>
  <c r="AC1517" i="1" s="1"/>
  <c r="AB1516" i="1"/>
  <c r="AC1516" i="1" s="1"/>
  <c r="AB1515" i="1"/>
  <c r="AC1515" i="1" s="1"/>
  <c r="AB1514" i="1"/>
  <c r="AC1514" i="1" s="1"/>
  <c r="AB1513" i="1"/>
  <c r="AC1513" i="1" s="1"/>
  <c r="AB1512" i="1"/>
  <c r="AC1512" i="1" s="1"/>
  <c r="AB1511" i="1"/>
  <c r="AC1511" i="1" s="1"/>
  <c r="AB1510" i="1"/>
  <c r="AC1510" i="1" s="1"/>
  <c r="AB1509" i="1"/>
  <c r="AC1509" i="1" s="1"/>
  <c r="AB1508" i="1"/>
  <c r="AC1508" i="1" s="1"/>
  <c r="AB1507" i="1"/>
  <c r="AC1507" i="1" s="1"/>
  <c r="AB1506" i="1"/>
  <c r="AC1506" i="1" s="1"/>
  <c r="AB1505" i="1"/>
  <c r="AC1505" i="1" s="1"/>
  <c r="AB1504" i="1"/>
  <c r="AC1504" i="1" s="1"/>
  <c r="AB1503" i="1"/>
  <c r="AC1503" i="1" s="1"/>
  <c r="AB1502" i="1"/>
  <c r="AC1502" i="1" s="1"/>
  <c r="AB1501" i="1"/>
  <c r="AC1501" i="1" s="1"/>
  <c r="AB1500" i="1"/>
  <c r="AC1500" i="1" s="1"/>
  <c r="AB1499" i="1"/>
  <c r="AC1499" i="1" s="1"/>
  <c r="AB1498" i="1"/>
  <c r="AC1498" i="1" s="1"/>
  <c r="AB1497" i="1"/>
  <c r="AC1497" i="1" s="1"/>
  <c r="AB1496" i="1"/>
  <c r="AC1496" i="1" s="1"/>
  <c r="AB1495" i="1"/>
  <c r="AC1495" i="1" s="1"/>
  <c r="AB1494" i="1"/>
  <c r="AC1494" i="1" s="1"/>
  <c r="AB1493" i="1"/>
  <c r="AC1493" i="1" s="1"/>
  <c r="AB1492" i="1"/>
  <c r="AC1492" i="1" s="1"/>
  <c r="AB1491" i="1"/>
  <c r="AC1491" i="1" s="1"/>
  <c r="AB1490" i="1"/>
  <c r="AC1490" i="1" s="1"/>
  <c r="AB1489" i="1"/>
  <c r="AC1489" i="1" s="1"/>
  <c r="AB1488" i="1"/>
  <c r="AC1488" i="1" s="1"/>
  <c r="AB1487" i="1"/>
  <c r="AC1487" i="1" s="1"/>
  <c r="AB1486" i="1"/>
  <c r="AC1486" i="1" s="1"/>
  <c r="AB1485" i="1"/>
  <c r="AC1485" i="1" s="1"/>
  <c r="AB1484" i="1"/>
  <c r="AC1484" i="1" s="1"/>
  <c r="AB1483" i="1"/>
  <c r="AC1483" i="1" s="1"/>
  <c r="AB1482" i="1"/>
  <c r="AC1482" i="1" s="1"/>
  <c r="AB1481" i="1"/>
  <c r="AC1481" i="1" s="1"/>
  <c r="AB1480" i="1"/>
  <c r="AC1480" i="1" s="1"/>
  <c r="AB1479" i="1"/>
  <c r="AC1479" i="1" s="1"/>
  <c r="AB1478" i="1"/>
  <c r="AC1478" i="1" s="1"/>
  <c r="AB1477" i="1"/>
  <c r="AC1477" i="1" s="1"/>
  <c r="AB1476" i="1"/>
  <c r="AC1476" i="1" s="1"/>
  <c r="AB1475" i="1"/>
  <c r="AC1475" i="1" s="1"/>
  <c r="AB1474" i="1"/>
  <c r="AC1474" i="1" s="1"/>
  <c r="AB1473" i="1"/>
  <c r="AC1473" i="1" s="1"/>
  <c r="AB1472" i="1"/>
  <c r="AC1472" i="1" s="1"/>
  <c r="AB1471" i="1"/>
  <c r="AC1471" i="1" s="1"/>
  <c r="AB1470" i="1"/>
  <c r="AC1470" i="1" s="1"/>
  <c r="AB1469" i="1"/>
  <c r="AC1469" i="1" s="1"/>
  <c r="AB1468" i="1"/>
  <c r="AC1468" i="1" s="1"/>
  <c r="AB1467" i="1"/>
  <c r="AC1467" i="1" s="1"/>
  <c r="AB1466" i="1"/>
  <c r="AC1466" i="1" s="1"/>
  <c r="AB1465" i="1"/>
  <c r="AC1465" i="1" s="1"/>
  <c r="AB1464" i="1"/>
  <c r="AC1464" i="1" s="1"/>
  <c r="AB1463" i="1"/>
  <c r="AC1463" i="1" s="1"/>
  <c r="AB1462" i="1"/>
  <c r="AC1462" i="1" s="1"/>
  <c r="AB1461" i="1"/>
  <c r="AC1461" i="1" s="1"/>
  <c r="AB1460" i="1"/>
  <c r="AC1460" i="1" s="1"/>
  <c r="AB1459" i="1"/>
  <c r="AC1459" i="1" s="1"/>
  <c r="AB1458" i="1"/>
  <c r="AC1458" i="1" s="1"/>
  <c r="AB1457" i="1"/>
  <c r="AC1457" i="1" s="1"/>
  <c r="AB1456" i="1"/>
  <c r="AC1456" i="1" s="1"/>
  <c r="AB1455" i="1"/>
  <c r="AC1455" i="1" s="1"/>
  <c r="AB1454" i="1"/>
  <c r="AC1454" i="1" s="1"/>
  <c r="AB1453" i="1"/>
  <c r="AC1453" i="1" s="1"/>
  <c r="AB1452" i="1"/>
  <c r="AC1452" i="1" s="1"/>
  <c r="AB1451" i="1"/>
  <c r="AC1451" i="1" s="1"/>
  <c r="AB1450" i="1"/>
  <c r="AC1450" i="1" s="1"/>
  <c r="AB1449" i="1"/>
  <c r="AC1449" i="1" s="1"/>
  <c r="AB1448" i="1"/>
  <c r="AC1448" i="1" s="1"/>
  <c r="AB1447" i="1"/>
  <c r="AC1447" i="1" s="1"/>
  <c r="AB1446" i="1"/>
  <c r="AC1446" i="1" s="1"/>
  <c r="AB1445" i="1"/>
  <c r="AC1445" i="1" s="1"/>
  <c r="AB1444" i="1"/>
  <c r="AC1444" i="1" s="1"/>
  <c r="AB1443" i="1"/>
  <c r="AC1443" i="1" s="1"/>
  <c r="AB1442" i="1"/>
  <c r="AC1442" i="1" s="1"/>
  <c r="AB1441" i="1"/>
  <c r="AC1441" i="1" s="1"/>
  <c r="AB1440" i="1"/>
  <c r="AC1440" i="1" s="1"/>
  <c r="AB1439" i="1"/>
  <c r="AC1439" i="1" s="1"/>
  <c r="AB1438" i="1"/>
  <c r="AC1438" i="1" s="1"/>
  <c r="AB1437" i="1"/>
  <c r="AC1437" i="1" s="1"/>
  <c r="AB1436" i="1"/>
  <c r="AC1436" i="1" s="1"/>
  <c r="AB1435" i="1"/>
  <c r="AC1435" i="1" s="1"/>
  <c r="AB1434" i="1"/>
  <c r="AC1434" i="1" s="1"/>
  <c r="AB1433" i="1"/>
  <c r="AC1433" i="1" s="1"/>
  <c r="AB1432" i="1"/>
  <c r="AC1432" i="1" s="1"/>
  <c r="AB1431" i="1"/>
  <c r="AC1431" i="1" s="1"/>
  <c r="AB1430" i="1"/>
  <c r="AC1430" i="1" s="1"/>
  <c r="AB1429" i="1"/>
  <c r="AC1429" i="1" s="1"/>
  <c r="AB1428" i="1"/>
  <c r="AC1428" i="1" s="1"/>
  <c r="AB1427" i="1"/>
  <c r="AC1427" i="1" s="1"/>
  <c r="AB1426" i="1"/>
  <c r="AC1426" i="1" s="1"/>
  <c r="AB1425" i="1"/>
  <c r="AC1425" i="1" s="1"/>
  <c r="AB1424" i="1"/>
  <c r="AC1424" i="1" s="1"/>
  <c r="AB1423" i="1"/>
  <c r="AC1423" i="1" s="1"/>
  <c r="AB1422" i="1"/>
  <c r="AC1422" i="1" s="1"/>
  <c r="AB1421" i="1"/>
  <c r="AC1421" i="1" s="1"/>
  <c r="AB1420" i="1"/>
  <c r="AC1420" i="1" s="1"/>
  <c r="AB1419" i="1"/>
  <c r="AC1419" i="1" s="1"/>
  <c r="AB1418" i="1"/>
  <c r="AC1418" i="1" s="1"/>
  <c r="AB1417" i="1"/>
  <c r="AC1417" i="1" s="1"/>
  <c r="AB1416" i="1"/>
  <c r="AC1416" i="1" s="1"/>
  <c r="AB1415" i="1"/>
  <c r="AC1415" i="1" s="1"/>
  <c r="AB1414" i="1"/>
  <c r="AC1414" i="1" s="1"/>
  <c r="AB1413" i="1"/>
  <c r="AC1413" i="1" s="1"/>
  <c r="AB1412" i="1"/>
  <c r="AC1412" i="1" s="1"/>
  <c r="AB1411" i="1"/>
  <c r="AC1411" i="1" s="1"/>
  <c r="AB1410" i="1"/>
  <c r="AC1410" i="1" s="1"/>
  <c r="AB1409" i="1"/>
  <c r="AC1409" i="1" s="1"/>
  <c r="AB1408" i="1"/>
  <c r="AC1408" i="1" s="1"/>
  <c r="AB1407" i="1"/>
  <c r="AC1407" i="1" s="1"/>
  <c r="AB1406" i="1"/>
  <c r="AC1406" i="1" s="1"/>
  <c r="AB1405" i="1"/>
  <c r="AC1405" i="1" s="1"/>
  <c r="AB1404" i="1"/>
  <c r="AC1404" i="1" s="1"/>
  <c r="AB1403" i="1"/>
  <c r="AC1403" i="1" s="1"/>
  <c r="AB1402" i="1"/>
  <c r="AC1402" i="1" s="1"/>
  <c r="AB1401" i="1"/>
  <c r="AC1401" i="1" s="1"/>
  <c r="AB1400" i="1"/>
  <c r="AC1400" i="1" s="1"/>
  <c r="AB1399" i="1"/>
  <c r="AC1399" i="1" s="1"/>
  <c r="AB1398" i="1"/>
  <c r="AC1398" i="1" s="1"/>
  <c r="AB1397" i="1"/>
  <c r="AC1397" i="1" s="1"/>
  <c r="AB1396" i="1"/>
  <c r="AC1396" i="1" s="1"/>
  <c r="AB1395" i="1"/>
  <c r="AC1395" i="1" s="1"/>
  <c r="AB1394" i="1"/>
  <c r="AC1394" i="1" s="1"/>
  <c r="AB1393" i="1"/>
  <c r="AC1393" i="1" s="1"/>
  <c r="AB1392" i="1"/>
  <c r="AC1392" i="1" s="1"/>
  <c r="AB1391" i="1"/>
  <c r="AC1391" i="1" s="1"/>
  <c r="AB1390" i="1"/>
  <c r="AC1390" i="1" s="1"/>
  <c r="AB1389" i="1"/>
  <c r="AC1389" i="1" s="1"/>
  <c r="AB1388" i="1"/>
  <c r="AC1388" i="1" s="1"/>
  <c r="AE1388" i="1" s="1"/>
  <c r="AB1387" i="1"/>
  <c r="AC1387" i="1" s="1"/>
  <c r="AB1386" i="1"/>
  <c r="AC1386" i="1" s="1"/>
  <c r="AB1385" i="1"/>
  <c r="AC1385" i="1" s="1"/>
  <c r="AB1384" i="1"/>
  <c r="AC1384" i="1" s="1"/>
  <c r="AB1383" i="1"/>
  <c r="AC1383" i="1" s="1"/>
  <c r="AB1382" i="1"/>
  <c r="AC1382" i="1" s="1"/>
  <c r="AB1381" i="1"/>
  <c r="AC1381" i="1" s="1"/>
  <c r="AB1380" i="1"/>
  <c r="AC1380" i="1" s="1"/>
  <c r="AB1379" i="1"/>
  <c r="AC1379" i="1" s="1"/>
  <c r="AB1378" i="1"/>
  <c r="AC1378" i="1" s="1"/>
  <c r="AB1377" i="1"/>
  <c r="AC1377" i="1" s="1"/>
  <c r="AB1376" i="1"/>
  <c r="AC1376" i="1" s="1"/>
  <c r="AB1375" i="1"/>
  <c r="AC1375" i="1" s="1"/>
  <c r="AB1374" i="1"/>
  <c r="AC1374" i="1" s="1"/>
  <c r="AB1373" i="1"/>
  <c r="AC1373" i="1" s="1"/>
  <c r="AB1372" i="1"/>
  <c r="AC1372" i="1" s="1"/>
  <c r="AB1371" i="1"/>
  <c r="AC1371" i="1" s="1"/>
  <c r="AB1370" i="1"/>
  <c r="AC1370" i="1" s="1"/>
  <c r="AB1369" i="1"/>
  <c r="AC1369" i="1" s="1"/>
  <c r="AB1368" i="1"/>
  <c r="AC1368" i="1" s="1"/>
  <c r="AB1367" i="1"/>
  <c r="AC1367" i="1" s="1"/>
  <c r="AB1366" i="1"/>
  <c r="AC1366" i="1" s="1"/>
  <c r="AB1365" i="1"/>
  <c r="AC1365" i="1" s="1"/>
  <c r="AB1364" i="1"/>
  <c r="AC1364" i="1" s="1"/>
  <c r="AB1363" i="1"/>
  <c r="AC1363" i="1" s="1"/>
  <c r="AB1362" i="1"/>
  <c r="AC1362" i="1" s="1"/>
  <c r="AB1361" i="1"/>
  <c r="AC1361" i="1" s="1"/>
  <c r="AB1360" i="1"/>
  <c r="AC1360" i="1" s="1"/>
  <c r="AB1359" i="1"/>
  <c r="AC1359" i="1" s="1"/>
  <c r="AB1358" i="1"/>
  <c r="AC1358" i="1" s="1"/>
  <c r="AB1357" i="1"/>
  <c r="AC1357" i="1" s="1"/>
  <c r="AB1356" i="1"/>
  <c r="AC1356" i="1" s="1"/>
  <c r="AB1355" i="1"/>
  <c r="AC1355" i="1" s="1"/>
  <c r="AB1354" i="1"/>
  <c r="AC1354" i="1" s="1"/>
  <c r="AB1353" i="1"/>
  <c r="AC1353" i="1" s="1"/>
  <c r="AB1352" i="1"/>
  <c r="AC1352" i="1" s="1"/>
  <c r="AB1351" i="1"/>
  <c r="AC1351" i="1" s="1"/>
  <c r="AB1350" i="1"/>
  <c r="AC1350" i="1" s="1"/>
  <c r="AB1349" i="1"/>
  <c r="AC1349" i="1" s="1"/>
  <c r="AB1348" i="1"/>
  <c r="AC1348" i="1" s="1"/>
  <c r="AB1347" i="1"/>
  <c r="AC1347" i="1" s="1"/>
  <c r="AB1346" i="1"/>
  <c r="AC1346" i="1" s="1"/>
  <c r="AB1345" i="1"/>
  <c r="AC1345" i="1" s="1"/>
  <c r="AD1345" i="1" s="1"/>
  <c r="AB1344" i="1"/>
  <c r="AC1344" i="1" s="1"/>
  <c r="AB1343" i="1"/>
  <c r="AC1343" i="1" s="1"/>
  <c r="AB1342" i="1"/>
  <c r="AC1342" i="1" s="1"/>
  <c r="AB1341" i="1"/>
  <c r="AC1341" i="1" s="1"/>
  <c r="AB1340" i="1"/>
  <c r="AC1340" i="1" s="1"/>
  <c r="AB1339" i="1"/>
  <c r="AC1339" i="1" s="1"/>
  <c r="AB1338" i="1"/>
  <c r="AC1338" i="1" s="1"/>
  <c r="AB1337" i="1"/>
  <c r="AC1337" i="1" s="1"/>
  <c r="AB1336" i="1"/>
  <c r="AC1336" i="1" s="1"/>
  <c r="AB1335" i="1"/>
  <c r="AC1335" i="1" s="1"/>
  <c r="AB1334" i="1"/>
  <c r="AC1334" i="1" s="1"/>
  <c r="AB1333" i="1"/>
  <c r="AC1333" i="1" s="1"/>
  <c r="AB1332" i="1"/>
  <c r="AC1332" i="1" s="1"/>
  <c r="AB1331" i="1"/>
  <c r="AC1331" i="1" s="1"/>
  <c r="AB1330" i="1"/>
  <c r="AC1330" i="1" s="1"/>
  <c r="AB1329" i="1"/>
  <c r="AC1329" i="1" s="1"/>
  <c r="AB1328" i="1"/>
  <c r="AC1328" i="1" s="1"/>
  <c r="AB1327" i="1"/>
  <c r="AC1327" i="1" s="1"/>
  <c r="AB1326" i="1"/>
  <c r="AC1326" i="1" s="1"/>
  <c r="AB1325" i="1"/>
  <c r="AC1325" i="1" s="1"/>
  <c r="AB1324" i="1"/>
  <c r="AC1324" i="1" s="1"/>
  <c r="AB1323" i="1"/>
  <c r="AC1323" i="1" s="1"/>
  <c r="AB1322" i="1"/>
  <c r="AC1322" i="1" s="1"/>
  <c r="AB1321" i="1"/>
  <c r="AC1321" i="1" s="1"/>
  <c r="AB1320" i="1"/>
  <c r="AC1320" i="1" s="1"/>
  <c r="AB1319" i="1"/>
  <c r="AC1319" i="1" s="1"/>
  <c r="AB1318" i="1"/>
  <c r="AC1318" i="1" s="1"/>
  <c r="AB1317" i="1"/>
  <c r="AC1317" i="1" s="1"/>
  <c r="AB1316" i="1"/>
  <c r="AC1316" i="1" s="1"/>
  <c r="AB1315" i="1"/>
  <c r="AC1315" i="1" s="1"/>
  <c r="AB1314" i="1"/>
  <c r="AC1314" i="1" s="1"/>
  <c r="AB1313" i="1"/>
  <c r="AC1313" i="1" s="1"/>
  <c r="AB1312" i="1"/>
  <c r="AC1312" i="1" s="1"/>
  <c r="AB1311" i="1"/>
  <c r="AC1311" i="1" s="1"/>
  <c r="AB1310" i="1"/>
  <c r="AC1310" i="1" s="1"/>
  <c r="AB1309" i="1"/>
  <c r="AC1309" i="1" s="1"/>
  <c r="AB1308" i="1"/>
  <c r="AC1308" i="1" s="1"/>
  <c r="AB1307" i="1"/>
  <c r="AC1307" i="1" s="1"/>
  <c r="AB1306" i="1"/>
  <c r="AC1306" i="1" s="1"/>
  <c r="AB1305" i="1"/>
  <c r="AC1305" i="1" s="1"/>
  <c r="AB1304" i="1"/>
  <c r="AC1304" i="1" s="1"/>
  <c r="AB1303" i="1"/>
  <c r="AC1303" i="1" s="1"/>
  <c r="AB1302" i="1"/>
  <c r="AC1302" i="1" s="1"/>
  <c r="AB1301" i="1"/>
  <c r="AC1301" i="1" s="1"/>
  <c r="AB1300" i="1"/>
  <c r="AC1300" i="1" s="1"/>
  <c r="AB1299" i="1"/>
  <c r="AC1299" i="1" s="1"/>
  <c r="AB1298" i="1"/>
  <c r="AC1298" i="1" s="1"/>
  <c r="AB1297" i="1"/>
  <c r="AC1297" i="1" s="1"/>
  <c r="AB1296" i="1"/>
  <c r="AC1296" i="1" s="1"/>
  <c r="AB1295" i="1"/>
  <c r="AC1295" i="1" s="1"/>
  <c r="AB1294" i="1"/>
  <c r="AC1294" i="1" s="1"/>
  <c r="AB1293" i="1"/>
  <c r="AC1293" i="1" s="1"/>
  <c r="AB1292" i="1"/>
  <c r="AC1292" i="1" s="1"/>
  <c r="AB1291" i="1"/>
  <c r="AC1291" i="1" s="1"/>
  <c r="AB1290" i="1"/>
  <c r="AC1290" i="1" s="1"/>
  <c r="AB1289" i="1"/>
  <c r="AC1289" i="1" s="1"/>
  <c r="AE1289" i="1" s="1"/>
  <c r="AB1288" i="1"/>
  <c r="AC1288" i="1" s="1"/>
  <c r="AB1287" i="1"/>
  <c r="AC1287" i="1" s="1"/>
  <c r="AB1286" i="1"/>
  <c r="AC1286" i="1" s="1"/>
  <c r="AB1285" i="1"/>
  <c r="AC1285" i="1" s="1"/>
  <c r="AB1284" i="1"/>
  <c r="AC1284" i="1" s="1"/>
  <c r="AB1283" i="1"/>
  <c r="AC1283" i="1" s="1"/>
  <c r="AB1282" i="1"/>
  <c r="AC1282" i="1" s="1"/>
  <c r="AB1281" i="1"/>
  <c r="AC1281" i="1" s="1"/>
  <c r="AB1280" i="1"/>
  <c r="AC1280" i="1" s="1"/>
  <c r="AB1279" i="1"/>
  <c r="AC1279" i="1" s="1"/>
  <c r="AB1278" i="1"/>
  <c r="AC1278" i="1" s="1"/>
  <c r="AB1277" i="1"/>
  <c r="AC1277" i="1" s="1"/>
  <c r="AB1276" i="1"/>
  <c r="AC1276" i="1" s="1"/>
  <c r="AB1275" i="1"/>
  <c r="AC1275" i="1" s="1"/>
  <c r="AB1274" i="1"/>
  <c r="AC1274" i="1" s="1"/>
  <c r="AB1273" i="1"/>
  <c r="AC1273" i="1" s="1"/>
  <c r="AB1272" i="1"/>
  <c r="AC1272" i="1" s="1"/>
  <c r="AB1271" i="1"/>
  <c r="AC1271" i="1" s="1"/>
  <c r="AB1270" i="1"/>
  <c r="AC1270" i="1" s="1"/>
  <c r="AB1269" i="1"/>
  <c r="AC1269" i="1" s="1"/>
  <c r="AB1268" i="1"/>
  <c r="AC1268" i="1" s="1"/>
  <c r="AB1267" i="1"/>
  <c r="AC1267" i="1" s="1"/>
  <c r="AB1266" i="1"/>
  <c r="AC1266" i="1" s="1"/>
  <c r="AB1265" i="1"/>
  <c r="AC1265" i="1" s="1"/>
  <c r="AB1264" i="1"/>
  <c r="AC1264" i="1" s="1"/>
  <c r="AB1263" i="1"/>
  <c r="AC1263" i="1" s="1"/>
  <c r="AB1262" i="1"/>
  <c r="AC1262" i="1" s="1"/>
  <c r="AB1261" i="1"/>
  <c r="AC1261" i="1" s="1"/>
  <c r="AB1260" i="1"/>
  <c r="AC1260" i="1" s="1"/>
  <c r="AB1259" i="1"/>
  <c r="AC1259" i="1" s="1"/>
  <c r="AB1258" i="1"/>
  <c r="AC1258" i="1" s="1"/>
  <c r="AB1257" i="1"/>
  <c r="AC1257" i="1" s="1"/>
  <c r="AB1256" i="1"/>
  <c r="AC1256" i="1" s="1"/>
  <c r="AB1255" i="1"/>
  <c r="AC1255" i="1" s="1"/>
  <c r="AB1254" i="1"/>
  <c r="AC1254" i="1" s="1"/>
  <c r="AB1253" i="1"/>
  <c r="AC1253" i="1" s="1"/>
  <c r="AB1252" i="1"/>
  <c r="AC1252" i="1" s="1"/>
  <c r="AB1251" i="1"/>
  <c r="AC1251" i="1" s="1"/>
  <c r="AB1250" i="1"/>
  <c r="AC1250" i="1" s="1"/>
  <c r="AB1249" i="1"/>
  <c r="AC1249" i="1" s="1"/>
  <c r="AB1248" i="1"/>
  <c r="AC1248" i="1" s="1"/>
  <c r="AB1247" i="1"/>
  <c r="AC1247" i="1" s="1"/>
  <c r="AB1246" i="1"/>
  <c r="AC1246" i="1" s="1"/>
  <c r="AB1245" i="1"/>
  <c r="AC1245" i="1" s="1"/>
  <c r="AB1244" i="1"/>
  <c r="AC1244" i="1" s="1"/>
  <c r="AB1243" i="1"/>
  <c r="AC1243" i="1" s="1"/>
  <c r="AB1242" i="1"/>
  <c r="AC1242" i="1" s="1"/>
  <c r="AB1241" i="1"/>
  <c r="AC1241" i="1" s="1"/>
  <c r="AB1240" i="1"/>
  <c r="AC1240" i="1" s="1"/>
  <c r="AB1239" i="1"/>
  <c r="AC1239" i="1" s="1"/>
  <c r="AB1238" i="1"/>
  <c r="AC1238" i="1" s="1"/>
  <c r="AB1237" i="1"/>
  <c r="AC1237" i="1" s="1"/>
  <c r="AB1236" i="1"/>
  <c r="AC1236" i="1" s="1"/>
  <c r="AB1235" i="1"/>
  <c r="AC1235" i="1" s="1"/>
  <c r="AB1234" i="1"/>
  <c r="AC1234" i="1" s="1"/>
  <c r="AB1233" i="1"/>
  <c r="AC1233" i="1" s="1"/>
  <c r="AB1232" i="1"/>
  <c r="AC1232" i="1" s="1"/>
  <c r="AB1231" i="1"/>
  <c r="AC1231" i="1" s="1"/>
  <c r="AB1230" i="1"/>
  <c r="AC1230" i="1" s="1"/>
  <c r="AB1229" i="1"/>
  <c r="AC1229" i="1" s="1"/>
  <c r="AB1228" i="1"/>
  <c r="AC1228" i="1" s="1"/>
  <c r="AB1227" i="1"/>
  <c r="AC1227" i="1" s="1"/>
  <c r="AB1226" i="1"/>
  <c r="AC1226" i="1" s="1"/>
  <c r="AB1225" i="1"/>
  <c r="AC1225" i="1" s="1"/>
  <c r="AB1224" i="1"/>
  <c r="AC1224" i="1" s="1"/>
  <c r="AB1223" i="1"/>
  <c r="AC1223" i="1" s="1"/>
  <c r="AB1222" i="1"/>
  <c r="AC1222" i="1" s="1"/>
  <c r="AB1221" i="1"/>
  <c r="AC1221" i="1" s="1"/>
  <c r="AB1220" i="1"/>
  <c r="AC1220" i="1" s="1"/>
  <c r="AB1219" i="1"/>
  <c r="AC1219" i="1" s="1"/>
  <c r="AB1218" i="1"/>
  <c r="AC1218" i="1" s="1"/>
  <c r="AB1217" i="1"/>
  <c r="AC1217" i="1" s="1"/>
  <c r="AB1216" i="1"/>
  <c r="AC1216" i="1" s="1"/>
  <c r="AB1215" i="1"/>
  <c r="AC1215" i="1" s="1"/>
  <c r="AB1214" i="1"/>
  <c r="AC1214" i="1" s="1"/>
  <c r="AB1213" i="1"/>
  <c r="AC1213" i="1" s="1"/>
  <c r="AB1212" i="1"/>
  <c r="AC1212" i="1" s="1"/>
  <c r="AB1211" i="1"/>
  <c r="AC1211" i="1" s="1"/>
  <c r="AB1210" i="1"/>
  <c r="AC1210" i="1" s="1"/>
  <c r="AB1209" i="1"/>
  <c r="AC1209" i="1" s="1"/>
  <c r="AB1208" i="1"/>
  <c r="AC1208" i="1" s="1"/>
  <c r="AB1207" i="1"/>
  <c r="AC1207" i="1" s="1"/>
  <c r="AB1206" i="1"/>
  <c r="AC1206" i="1" s="1"/>
  <c r="AB1205" i="1"/>
  <c r="AC1205" i="1" s="1"/>
  <c r="AB1204" i="1"/>
  <c r="AC1204" i="1" s="1"/>
  <c r="AB1203" i="1"/>
  <c r="AC1203" i="1" s="1"/>
  <c r="AB1202" i="1"/>
  <c r="AC1202" i="1" s="1"/>
  <c r="AB1201" i="1"/>
  <c r="AC1201" i="1" s="1"/>
  <c r="AB1200" i="1"/>
  <c r="AC1200" i="1" s="1"/>
  <c r="AB1199" i="1"/>
  <c r="AC1199" i="1" s="1"/>
  <c r="AB1198" i="1"/>
  <c r="AC1198" i="1" s="1"/>
  <c r="AB1197" i="1"/>
  <c r="AC1197" i="1" s="1"/>
  <c r="AB1196" i="1"/>
  <c r="AC1196" i="1" s="1"/>
  <c r="AB1195" i="1"/>
  <c r="AC1195" i="1" s="1"/>
  <c r="AB1194" i="1"/>
  <c r="AC1194" i="1" s="1"/>
  <c r="AD1194" i="1" s="1"/>
  <c r="AB1193" i="1"/>
  <c r="AC1193" i="1" s="1"/>
  <c r="AB1192" i="1"/>
  <c r="AC1192" i="1" s="1"/>
  <c r="AB1191" i="1"/>
  <c r="AC1191" i="1" s="1"/>
  <c r="AB1190" i="1"/>
  <c r="AC1190" i="1" s="1"/>
  <c r="AB1189" i="1"/>
  <c r="AC1189" i="1" s="1"/>
  <c r="AB1188" i="1"/>
  <c r="AC1188" i="1" s="1"/>
  <c r="AB1187" i="1"/>
  <c r="AC1187" i="1" s="1"/>
  <c r="AB1186" i="1"/>
  <c r="AC1186" i="1" s="1"/>
  <c r="AB1185" i="1"/>
  <c r="AC1185" i="1" s="1"/>
  <c r="AB1184" i="1"/>
  <c r="AC1184" i="1" s="1"/>
  <c r="AB1183" i="1"/>
  <c r="AC1183" i="1" s="1"/>
  <c r="AB1182" i="1"/>
  <c r="AC1182" i="1" s="1"/>
  <c r="AB1181" i="1"/>
  <c r="AC1181" i="1" s="1"/>
  <c r="AB1180" i="1"/>
  <c r="AC1180" i="1" s="1"/>
  <c r="AB1179" i="1"/>
  <c r="AC1179" i="1" s="1"/>
  <c r="AB1178" i="1"/>
  <c r="AC1178" i="1" s="1"/>
  <c r="AB1177" i="1"/>
  <c r="AC1177" i="1" s="1"/>
  <c r="AB1176" i="1"/>
  <c r="AC1176" i="1" s="1"/>
  <c r="AB1175" i="1"/>
  <c r="AC1175" i="1" s="1"/>
  <c r="AB1174" i="1"/>
  <c r="AC1174" i="1" s="1"/>
  <c r="AB1173" i="1"/>
  <c r="AC1173" i="1" s="1"/>
  <c r="AB1172" i="1"/>
  <c r="AC1172" i="1" s="1"/>
  <c r="AB1171" i="1"/>
  <c r="AC1171" i="1" s="1"/>
  <c r="AB1170" i="1"/>
  <c r="AC1170" i="1" s="1"/>
  <c r="AB1169" i="1"/>
  <c r="AC1169" i="1" s="1"/>
  <c r="AB1168" i="1"/>
  <c r="AC1168" i="1" s="1"/>
  <c r="AB1167" i="1"/>
  <c r="AC1167" i="1" s="1"/>
  <c r="AB1166" i="1"/>
  <c r="AC1166" i="1" s="1"/>
  <c r="AB1165" i="1"/>
  <c r="AC1165" i="1" s="1"/>
  <c r="AB1164" i="1"/>
  <c r="AC1164" i="1" s="1"/>
  <c r="AB1163" i="1"/>
  <c r="AC1163" i="1" s="1"/>
  <c r="AB1162" i="1"/>
  <c r="AC1162" i="1" s="1"/>
  <c r="AB1161" i="1"/>
  <c r="AC1161" i="1" s="1"/>
  <c r="AB1160" i="1"/>
  <c r="AC1160" i="1" s="1"/>
  <c r="AB1159" i="1"/>
  <c r="AC1159" i="1" s="1"/>
  <c r="AB1158" i="1"/>
  <c r="AC1158" i="1" s="1"/>
  <c r="AB1157" i="1"/>
  <c r="AC1157" i="1" s="1"/>
  <c r="AB1156" i="1"/>
  <c r="AC1156" i="1" s="1"/>
  <c r="AB1155" i="1"/>
  <c r="AC1155" i="1" s="1"/>
  <c r="AB1154" i="1"/>
  <c r="AC1154" i="1" s="1"/>
  <c r="AB1153" i="1"/>
  <c r="AC1153" i="1" s="1"/>
  <c r="AB1152" i="1"/>
  <c r="AC1152" i="1" s="1"/>
  <c r="AB1151" i="1"/>
  <c r="AC1151" i="1" s="1"/>
  <c r="AB1150" i="1"/>
  <c r="AC1150" i="1" s="1"/>
  <c r="AB1149" i="1"/>
  <c r="AC1149" i="1" s="1"/>
  <c r="AB1148" i="1"/>
  <c r="AC1148" i="1" s="1"/>
  <c r="AB1147" i="1"/>
  <c r="AC1147" i="1" s="1"/>
  <c r="AB1146" i="1"/>
  <c r="AC1146" i="1" s="1"/>
  <c r="AB1145" i="1"/>
  <c r="AC1145" i="1" s="1"/>
  <c r="AB1144" i="1"/>
  <c r="AC1144" i="1" s="1"/>
  <c r="AB1143" i="1"/>
  <c r="AC1143" i="1" s="1"/>
  <c r="AB1142" i="1"/>
  <c r="AC1142" i="1" s="1"/>
  <c r="AB1141" i="1"/>
  <c r="AC1141" i="1" s="1"/>
  <c r="AB1140" i="1"/>
  <c r="AC1140" i="1" s="1"/>
  <c r="AB1139" i="1"/>
  <c r="AC1139" i="1" s="1"/>
  <c r="AB1138" i="1"/>
  <c r="AC1138" i="1" s="1"/>
  <c r="AB1137" i="1"/>
  <c r="AC1137" i="1" s="1"/>
  <c r="AB1136" i="1"/>
  <c r="AC1136" i="1" s="1"/>
  <c r="AB1135" i="1"/>
  <c r="AC1135" i="1" s="1"/>
  <c r="AB1134" i="1"/>
  <c r="AC1134" i="1" s="1"/>
  <c r="AB1133" i="1"/>
  <c r="AC1133" i="1" s="1"/>
  <c r="AB1132" i="1"/>
  <c r="AC1132" i="1" s="1"/>
  <c r="AB1131" i="1"/>
  <c r="AC1131" i="1" s="1"/>
  <c r="AB1130" i="1"/>
  <c r="AC1130" i="1" s="1"/>
  <c r="AB1129" i="1"/>
  <c r="AC1129" i="1" s="1"/>
  <c r="AB1128" i="1"/>
  <c r="AC1128" i="1" s="1"/>
  <c r="AB1127" i="1"/>
  <c r="AC1127" i="1" s="1"/>
  <c r="AB1126" i="1"/>
  <c r="AC1126" i="1" s="1"/>
  <c r="AB1125" i="1"/>
  <c r="AC1125" i="1" s="1"/>
  <c r="AB1124" i="1"/>
  <c r="AC1124" i="1" s="1"/>
  <c r="AB1123" i="1"/>
  <c r="AC1123" i="1" s="1"/>
  <c r="AB1122" i="1"/>
  <c r="AC1122" i="1" s="1"/>
  <c r="AB1121" i="1"/>
  <c r="AC1121" i="1" s="1"/>
  <c r="AB1120" i="1"/>
  <c r="AC1120" i="1" s="1"/>
  <c r="AD1120" i="1" s="1"/>
  <c r="AB1119" i="1"/>
  <c r="AC1119" i="1" s="1"/>
  <c r="AB1118" i="1"/>
  <c r="AC1118" i="1" s="1"/>
  <c r="AB1117" i="1"/>
  <c r="AC1117" i="1" s="1"/>
  <c r="AB1116" i="1"/>
  <c r="AC1116" i="1" s="1"/>
  <c r="AB1115" i="1"/>
  <c r="AC1115" i="1" s="1"/>
  <c r="AB1114" i="1"/>
  <c r="AC1114" i="1" s="1"/>
  <c r="AB1113" i="1"/>
  <c r="AC1113" i="1" s="1"/>
  <c r="AB1112" i="1"/>
  <c r="AC1112" i="1" s="1"/>
  <c r="AB1111" i="1"/>
  <c r="AC1111" i="1" s="1"/>
  <c r="AB1110" i="1"/>
  <c r="AC1110" i="1" s="1"/>
  <c r="AB1109" i="1"/>
  <c r="AC1109" i="1" s="1"/>
  <c r="AB1108" i="1"/>
  <c r="AC1108" i="1" s="1"/>
  <c r="AB1107" i="1"/>
  <c r="AC1107" i="1" s="1"/>
  <c r="AB1106" i="1"/>
  <c r="AC1106" i="1" s="1"/>
  <c r="AB1105" i="1"/>
  <c r="AC1105" i="1" s="1"/>
  <c r="AB1104" i="1"/>
  <c r="AC1104" i="1" s="1"/>
  <c r="AB1103" i="1"/>
  <c r="AC1103" i="1" s="1"/>
  <c r="AB1102" i="1"/>
  <c r="AC1102" i="1" s="1"/>
  <c r="AB1101" i="1"/>
  <c r="AC1101" i="1" s="1"/>
  <c r="AB1100" i="1"/>
  <c r="AC1100" i="1" s="1"/>
  <c r="AB1099" i="1"/>
  <c r="AC1099" i="1" s="1"/>
  <c r="AB1098" i="1"/>
  <c r="AC1098" i="1" s="1"/>
  <c r="AB1097" i="1"/>
  <c r="AC1097" i="1" s="1"/>
  <c r="AB1096" i="1"/>
  <c r="AC1096" i="1" s="1"/>
  <c r="AB1095" i="1"/>
  <c r="AC1095" i="1" s="1"/>
  <c r="AB1094" i="1"/>
  <c r="AC1094" i="1" s="1"/>
  <c r="AB1093" i="1"/>
  <c r="AC1093" i="1" s="1"/>
  <c r="AB1092" i="1"/>
  <c r="AC1092" i="1" s="1"/>
  <c r="AB1091" i="1"/>
  <c r="AC1091" i="1" s="1"/>
  <c r="AB1090" i="1"/>
  <c r="AC1090" i="1" s="1"/>
  <c r="AB1089" i="1"/>
  <c r="AC1089" i="1" s="1"/>
  <c r="AB1088" i="1"/>
  <c r="AC1088" i="1" s="1"/>
  <c r="AB1087" i="1"/>
  <c r="AC1087" i="1" s="1"/>
  <c r="AB1086" i="1"/>
  <c r="AC1086" i="1" s="1"/>
  <c r="AB1085" i="1"/>
  <c r="AC1085" i="1" s="1"/>
  <c r="AB1084" i="1"/>
  <c r="AC1084" i="1" s="1"/>
  <c r="AB1083" i="1"/>
  <c r="AC1083" i="1" s="1"/>
  <c r="AB1082" i="1"/>
  <c r="AC1082" i="1" s="1"/>
  <c r="AB1081" i="1"/>
  <c r="AC1081" i="1" s="1"/>
  <c r="AB1080" i="1"/>
  <c r="AC1080" i="1" s="1"/>
  <c r="AB1079" i="1"/>
  <c r="AC1079" i="1" s="1"/>
  <c r="AB1078" i="1"/>
  <c r="AC1078" i="1" s="1"/>
  <c r="AB1077" i="1"/>
  <c r="AC1077" i="1" s="1"/>
  <c r="AB1076" i="1"/>
  <c r="AC1076" i="1" s="1"/>
  <c r="AE1076" i="1" s="1"/>
  <c r="AB1075" i="1"/>
  <c r="AC1075" i="1" s="1"/>
  <c r="AB1074" i="1"/>
  <c r="AC1074" i="1" s="1"/>
  <c r="AB1073" i="1"/>
  <c r="AC1073" i="1" s="1"/>
  <c r="AB1072" i="1"/>
  <c r="AC1072" i="1" s="1"/>
  <c r="AB1071" i="1"/>
  <c r="AC1071" i="1" s="1"/>
  <c r="AB1070" i="1"/>
  <c r="AC1070" i="1" s="1"/>
  <c r="AB1069" i="1"/>
  <c r="AC1069" i="1" s="1"/>
  <c r="AB1068" i="1"/>
  <c r="AC1068" i="1" s="1"/>
  <c r="AB1067" i="1"/>
  <c r="AC1067" i="1" s="1"/>
  <c r="AB1066" i="1"/>
  <c r="AC1066" i="1" s="1"/>
  <c r="AB1065" i="1"/>
  <c r="AC1065" i="1" s="1"/>
  <c r="AB1064" i="1"/>
  <c r="AC1064" i="1" s="1"/>
  <c r="AB1063" i="1"/>
  <c r="AC1063" i="1" s="1"/>
  <c r="AB1062" i="1"/>
  <c r="AC1062" i="1" s="1"/>
  <c r="AB1061" i="1"/>
  <c r="AC1061" i="1" s="1"/>
  <c r="AB1060" i="1"/>
  <c r="AC1060" i="1" s="1"/>
  <c r="AB1059" i="1"/>
  <c r="AC1059" i="1" s="1"/>
  <c r="AB1058" i="1"/>
  <c r="AC1058" i="1" s="1"/>
  <c r="AB1057" i="1"/>
  <c r="AC1057" i="1" s="1"/>
  <c r="AB1056" i="1"/>
  <c r="AC1056" i="1" s="1"/>
  <c r="AB1055" i="1"/>
  <c r="AC1055" i="1" s="1"/>
  <c r="AB1054" i="1"/>
  <c r="AC1054" i="1" s="1"/>
  <c r="AB1053" i="1"/>
  <c r="AC1053" i="1" s="1"/>
  <c r="AB1052" i="1"/>
  <c r="AC1052" i="1" s="1"/>
  <c r="AB1051" i="1"/>
  <c r="AC1051" i="1" s="1"/>
  <c r="AB1050" i="1"/>
  <c r="AC1050" i="1" s="1"/>
  <c r="AB1049" i="1"/>
  <c r="AC1049" i="1" s="1"/>
  <c r="AB1048" i="1"/>
  <c r="AC1048" i="1" s="1"/>
  <c r="AB1047" i="1"/>
  <c r="AC1047" i="1" s="1"/>
  <c r="AB1046" i="1"/>
  <c r="AC1046" i="1" s="1"/>
  <c r="AB1045" i="1"/>
  <c r="AC1045" i="1" s="1"/>
  <c r="AB1044" i="1"/>
  <c r="AC1044" i="1" s="1"/>
  <c r="AB1043" i="1"/>
  <c r="AC1043" i="1" s="1"/>
  <c r="AB1042" i="1"/>
  <c r="AC1042" i="1" s="1"/>
  <c r="AB1041" i="1"/>
  <c r="AC1041" i="1" s="1"/>
  <c r="AB1040" i="1"/>
  <c r="AC1040" i="1" s="1"/>
  <c r="AB1039" i="1"/>
  <c r="AC1039" i="1" s="1"/>
  <c r="AB1038" i="1"/>
  <c r="AC1038" i="1" s="1"/>
  <c r="AB1037" i="1"/>
  <c r="AC1037" i="1" s="1"/>
  <c r="AB1036" i="1"/>
  <c r="AC1036" i="1" s="1"/>
  <c r="AB1035" i="1"/>
  <c r="AC1035" i="1" s="1"/>
  <c r="AB1034" i="1"/>
  <c r="AC1034" i="1" s="1"/>
  <c r="AB1033" i="1"/>
  <c r="AC1033" i="1" s="1"/>
  <c r="AB1032" i="1"/>
  <c r="AC1032" i="1" s="1"/>
  <c r="AB1031" i="1"/>
  <c r="AC1031" i="1" s="1"/>
  <c r="AB1030" i="1"/>
  <c r="AC1030" i="1" s="1"/>
  <c r="AB1029" i="1"/>
  <c r="AC1029" i="1" s="1"/>
  <c r="AB1028" i="1"/>
  <c r="AC1028" i="1" s="1"/>
  <c r="AB1027" i="1"/>
  <c r="AC1027" i="1" s="1"/>
  <c r="AB1026" i="1"/>
  <c r="AC1026" i="1" s="1"/>
  <c r="AB1025" i="1"/>
  <c r="AC1025" i="1" s="1"/>
  <c r="AB1024" i="1"/>
  <c r="AC1024" i="1" s="1"/>
  <c r="AB1023" i="1"/>
  <c r="AC1023" i="1" s="1"/>
  <c r="AB1022" i="1"/>
  <c r="AC1022" i="1" s="1"/>
  <c r="AB1021" i="1"/>
  <c r="AC1021" i="1" s="1"/>
  <c r="AB1020" i="1"/>
  <c r="AC1020" i="1" s="1"/>
  <c r="AB1019" i="1"/>
  <c r="AC1019" i="1" s="1"/>
  <c r="AB1018" i="1"/>
  <c r="AC1018" i="1" s="1"/>
  <c r="AB1017" i="1"/>
  <c r="AC1017" i="1" s="1"/>
  <c r="AB1016" i="1"/>
  <c r="AC1016" i="1" s="1"/>
  <c r="AB1015" i="1"/>
  <c r="AC1015" i="1" s="1"/>
  <c r="AB1014" i="1"/>
  <c r="AC1014" i="1" s="1"/>
  <c r="AB1013" i="1"/>
  <c r="AC1013" i="1" s="1"/>
  <c r="AB1012" i="1"/>
  <c r="AC1012" i="1" s="1"/>
  <c r="AB1011" i="1"/>
  <c r="AC1011" i="1" s="1"/>
  <c r="AB1010" i="1"/>
  <c r="AC1010" i="1" s="1"/>
  <c r="AB1009" i="1"/>
  <c r="AC1009" i="1" s="1"/>
  <c r="AB1008" i="1"/>
  <c r="AC1008" i="1" s="1"/>
  <c r="AB1007" i="1"/>
  <c r="AC1007" i="1" s="1"/>
  <c r="AB1006" i="1"/>
  <c r="AC1006" i="1" s="1"/>
  <c r="AB1005" i="1"/>
  <c r="AC1005" i="1" s="1"/>
  <c r="AB1004" i="1"/>
  <c r="AC1004" i="1" s="1"/>
  <c r="AB1003" i="1"/>
  <c r="AC1003" i="1" s="1"/>
  <c r="AB1002" i="1"/>
  <c r="AC1002" i="1" s="1"/>
  <c r="AB1001" i="1"/>
  <c r="AC1001" i="1" s="1"/>
  <c r="AB1000" i="1"/>
  <c r="AC1000" i="1" s="1"/>
  <c r="AB999" i="1"/>
  <c r="AC999" i="1" s="1"/>
  <c r="AB998" i="1"/>
  <c r="AC998" i="1" s="1"/>
  <c r="AB997" i="1"/>
  <c r="AC997" i="1" s="1"/>
  <c r="AB996" i="1"/>
  <c r="AC996" i="1" s="1"/>
  <c r="AB995" i="1"/>
  <c r="AC995" i="1" s="1"/>
  <c r="AB994" i="1"/>
  <c r="AC994" i="1" s="1"/>
  <c r="AB993" i="1"/>
  <c r="AC993" i="1" s="1"/>
  <c r="AB992" i="1"/>
  <c r="AC992" i="1" s="1"/>
  <c r="AB991" i="1"/>
  <c r="AC991" i="1" s="1"/>
  <c r="AB990" i="1"/>
  <c r="AC990" i="1" s="1"/>
  <c r="AB989" i="1"/>
  <c r="AC989" i="1" s="1"/>
  <c r="AB988" i="1"/>
  <c r="AC988" i="1" s="1"/>
  <c r="AB987" i="1"/>
  <c r="AC987" i="1" s="1"/>
  <c r="AB986" i="1"/>
  <c r="AC986" i="1" s="1"/>
  <c r="AB985" i="1"/>
  <c r="AC985" i="1" s="1"/>
  <c r="AB984" i="1"/>
  <c r="AC984" i="1" s="1"/>
  <c r="AB983" i="1"/>
  <c r="AC983" i="1" s="1"/>
  <c r="AE983" i="1" s="1"/>
  <c r="AB982" i="1"/>
  <c r="AC982" i="1" s="1"/>
  <c r="AB981" i="1"/>
  <c r="AC981" i="1" s="1"/>
  <c r="AB980" i="1"/>
  <c r="AC980" i="1" s="1"/>
  <c r="AB979" i="1"/>
  <c r="AC979" i="1" s="1"/>
  <c r="AB978" i="1"/>
  <c r="AC978" i="1" s="1"/>
  <c r="AB977" i="1"/>
  <c r="AC977" i="1" s="1"/>
  <c r="AB976" i="1"/>
  <c r="AC976" i="1" s="1"/>
  <c r="AB975" i="1"/>
  <c r="AC975" i="1" s="1"/>
  <c r="AB974" i="1"/>
  <c r="AC974" i="1" s="1"/>
  <c r="AB973" i="1"/>
  <c r="AC973" i="1" s="1"/>
  <c r="AB972" i="1"/>
  <c r="AC972" i="1" s="1"/>
  <c r="AB971" i="1"/>
  <c r="AC971" i="1" s="1"/>
  <c r="AB970" i="1"/>
  <c r="AC970" i="1" s="1"/>
  <c r="AB969" i="1"/>
  <c r="AC969" i="1" s="1"/>
  <c r="AB968" i="1"/>
  <c r="AC968" i="1" s="1"/>
  <c r="AB967" i="1"/>
  <c r="AC967" i="1" s="1"/>
  <c r="AB966" i="1"/>
  <c r="AC966" i="1" s="1"/>
  <c r="AB965" i="1"/>
  <c r="AC965" i="1" s="1"/>
  <c r="AB964" i="1"/>
  <c r="AC964" i="1" s="1"/>
  <c r="AB963" i="1"/>
  <c r="AC963" i="1" s="1"/>
  <c r="AB962" i="1"/>
  <c r="AC962" i="1" s="1"/>
  <c r="AB961" i="1"/>
  <c r="AC961" i="1" s="1"/>
  <c r="AB960" i="1"/>
  <c r="AC960" i="1" s="1"/>
  <c r="AB959" i="1"/>
  <c r="AC959" i="1" s="1"/>
  <c r="AB958" i="1"/>
  <c r="AC958" i="1" s="1"/>
  <c r="AB957" i="1"/>
  <c r="AC957" i="1" s="1"/>
  <c r="AB956" i="1"/>
  <c r="AC956" i="1" s="1"/>
  <c r="AB955" i="1"/>
  <c r="AC955" i="1" s="1"/>
  <c r="AB954" i="1"/>
  <c r="AC954" i="1" s="1"/>
  <c r="AB953" i="1"/>
  <c r="AC953" i="1" s="1"/>
  <c r="AB952" i="1"/>
  <c r="AC952" i="1" s="1"/>
  <c r="AB951" i="1"/>
  <c r="AC951" i="1" s="1"/>
  <c r="AB950" i="1"/>
  <c r="AC950" i="1" s="1"/>
  <c r="AB949" i="1"/>
  <c r="AC949" i="1" s="1"/>
  <c r="AB948" i="1"/>
  <c r="AC948" i="1" s="1"/>
  <c r="AB947" i="1"/>
  <c r="AC947" i="1" s="1"/>
  <c r="AB946" i="1"/>
  <c r="AC946" i="1" s="1"/>
  <c r="AB945" i="1"/>
  <c r="AC945" i="1" s="1"/>
  <c r="AB944" i="1"/>
  <c r="AC944" i="1" s="1"/>
  <c r="AB943" i="1"/>
  <c r="AC943" i="1" s="1"/>
  <c r="AB942" i="1"/>
  <c r="AC942" i="1" s="1"/>
  <c r="AB941" i="1"/>
  <c r="AC941" i="1" s="1"/>
  <c r="AB940" i="1"/>
  <c r="AC940" i="1" s="1"/>
  <c r="AB939" i="1"/>
  <c r="AC939" i="1" s="1"/>
  <c r="AB938" i="1"/>
  <c r="AC938" i="1" s="1"/>
  <c r="AB937" i="1"/>
  <c r="AC937" i="1" s="1"/>
  <c r="AB936" i="1"/>
  <c r="AC936" i="1" s="1"/>
  <c r="AB935" i="1"/>
  <c r="AC935" i="1" s="1"/>
  <c r="AB934" i="1"/>
  <c r="AC934" i="1" s="1"/>
  <c r="AB933" i="1"/>
  <c r="AC933" i="1" s="1"/>
  <c r="AB932" i="1"/>
  <c r="AC932" i="1" s="1"/>
  <c r="AB931" i="1"/>
  <c r="AC931" i="1" s="1"/>
  <c r="AB930" i="1"/>
  <c r="AC930" i="1" s="1"/>
  <c r="AB929" i="1"/>
  <c r="AC929" i="1" s="1"/>
  <c r="AB928" i="1"/>
  <c r="AC928" i="1" s="1"/>
  <c r="AB927" i="1"/>
  <c r="AC927" i="1" s="1"/>
  <c r="AB926" i="1"/>
  <c r="AC926" i="1" s="1"/>
  <c r="AB925" i="1"/>
  <c r="AC925" i="1" s="1"/>
  <c r="AB924" i="1"/>
  <c r="AC924" i="1" s="1"/>
  <c r="AB923" i="1"/>
  <c r="AC923" i="1" s="1"/>
  <c r="AB922" i="1"/>
  <c r="AC922" i="1" s="1"/>
  <c r="AB921" i="1"/>
  <c r="AC921" i="1" s="1"/>
  <c r="AB920" i="1"/>
  <c r="AC920" i="1" s="1"/>
  <c r="AB919" i="1"/>
  <c r="AC919" i="1" s="1"/>
  <c r="AB918" i="1"/>
  <c r="AC918" i="1" s="1"/>
  <c r="AB917" i="1"/>
  <c r="AC917" i="1" s="1"/>
  <c r="AB916" i="1"/>
  <c r="AC916" i="1" s="1"/>
  <c r="AB915" i="1"/>
  <c r="AC915" i="1" s="1"/>
  <c r="AB914" i="1"/>
  <c r="AC914" i="1" s="1"/>
  <c r="AB913" i="1"/>
  <c r="AC913" i="1" s="1"/>
  <c r="AB912" i="1"/>
  <c r="AC912" i="1" s="1"/>
  <c r="AB911" i="1"/>
  <c r="AC911" i="1" s="1"/>
  <c r="AB910" i="1"/>
  <c r="AC910" i="1" s="1"/>
  <c r="AB909" i="1"/>
  <c r="AC909" i="1" s="1"/>
  <c r="AB908" i="1"/>
  <c r="AC908" i="1" s="1"/>
  <c r="AB907" i="1"/>
  <c r="AC907" i="1" s="1"/>
  <c r="AB906" i="1"/>
  <c r="AC906" i="1" s="1"/>
  <c r="AB905" i="1"/>
  <c r="AC905" i="1" s="1"/>
  <c r="AB904" i="1"/>
  <c r="AC904" i="1" s="1"/>
  <c r="AB903" i="1"/>
  <c r="AC903" i="1" s="1"/>
  <c r="AB902" i="1"/>
  <c r="AC902" i="1" s="1"/>
  <c r="AB901" i="1"/>
  <c r="AC901" i="1" s="1"/>
  <c r="AB900" i="1"/>
  <c r="AC900" i="1" s="1"/>
  <c r="AB899" i="1"/>
  <c r="AC899" i="1" s="1"/>
  <c r="AB898" i="1"/>
  <c r="AC898" i="1" s="1"/>
  <c r="AB897" i="1"/>
  <c r="AC897" i="1" s="1"/>
  <c r="AB896" i="1"/>
  <c r="AC896" i="1" s="1"/>
  <c r="AB895" i="1"/>
  <c r="AC895" i="1" s="1"/>
  <c r="AB894" i="1"/>
  <c r="AC894" i="1" s="1"/>
  <c r="AB893" i="1"/>
  <c r="AC893" i="1" s="1"/>
  <c r="AB892" i="1"/>
  <c r="AC892" i="1" s="1"/>
  <c r="AB891" i="1"/>
  <c r="AC891" i="1" s="1"/>
  <c r="AB890" i="1"/>
  <c r="AC890" i="1" s="1"/>
  <c r="AE890" i="1" s="1"/>
  <c r="AB889" i="1"/>
  <c r="AC889" i="1" s="1"/>
  <c r="AB888" i="1"/>
  <c r="AC888" i="1" s="1"/>
  <c r="AB887" i="1"/>
  <c r="AC887" i="1" s="1"/>
  <c r="AB886" i="1"/>
  <c r="AC886" i="1" s="1"/>
  <c r="AB885" i="1"/>
  <c r="AC885" i="1" s="1"/>
  <c r="AB884" i="1"/>
  <c r="AC884" i="1" s="1"/>
  <c r="AB883" i="1"/>
  <c r="AC883" i="1" s="1"/>
  <c r="AB882" i="1"/>
  <c r="AC882" i="1" s="1"/>
  <c r="AB881" i="1"/>
  <c r="AC881" i="1" s="1"/>
  <c r="AB880" i="1"/>
  <c r="AC880" i="1" s="1"/>
  <c r="AB879" i="1"/>
  <c r="AC879" i="1" s="1"/>
  <c r="AB878" i="1"/>
  <c r="AC878" i="1" s="1"/>
  <c r="AB877" i="1"/>
  <c r="AC877" i="1" s="1"/>
  <c r="AB876" i="1"/>
  <c r="AC876" i="1" s="1"/>
  <c r="AB875" i="1"/>
  <c r="AC875" i="1" s="1"/>
  <c r="AB874" i="1"/>
  <c r="AC874" i="1" s="1"/>
  <c r="AB873" i="1"/>
  <c r="AC873" i="1" s="1"/>
  <c r="AB872" i="1"/>
  <c r="AC872" i="1" s="1"/>
  <c r="AB871" i="1"/>
  <c r="AC871" i="1" s="1"/>
  <c r="AB870" i="1"/>
  <c r="AC870" i="1" s="1"/>
  <c r="AB869" i="1"/>
  <c r="AC869" i="1" s="1"/>
  <c r="AB868" i="1"/>
  <c r="AC868" i="1" s="1"/>
  <c r="AB867" i="1"/>
  <c r="AC867" i="1" s="1"/>
  <c r="AB866" i="1"/>
  <c r="AC866" i="1" s="1"/>
  <c r="AB865" i="1"/>
  <c r="AC865" i="1" s="1"/>
  <c r="AB864" i="1"/>
  <c r="AC864" i="1" s="1"/>
  <c r="AB863" i="1"/>
  <c r="AC863" i="1" s="1"/>
  <c r="AB862" i="1"/>
  <c r="AC862" i="1" s="1"/>
  <c r="AB861" i="1"/>
  <c r="AC861" i="1" s="1"/>
  <c r="AB860" i="1"/>
  <c r="AC860" i="1" s="1"/>
  <c r="AB859" i="1"/>
  <c r="AC859" i="1" s="1"/>
  <c r="AB858" i="1"/>
  <c r="AC858" i="1" s="1"/>
  <c r="AB857" i="1"/>
  <c r="AC857" i="1" s="1"/>
  <c r="AB856" i="1"/>
  <c r="AC856" i="1" s="1"/>
  <c r="AB855" i="1"/>
  <c r="AC855" i="1" s="1"/>
  <c r="AB854" i="1"/>
  <c r="AC854" i="1" s="1"/>
  <c r="AB853" i="1"/>
  <c r="AC853" i="1" s="1"/>
  <c r="AB852" i="1"/>
  <c r="AC852" i="1" s="1"/>
  <c r="AB851" i="1"/>
  <c r="AC851" i="1" s="1"/>
  <c r="AB850" i="1"/>
  <c r="AC850" i="1" s="1"/>
  <c r="AB849" i="1"/>
  <c r="AC849" i="1" s="1"/>
  <c r="AB848" i="1"/>
  <c r="AC848" i="1" s="1"/>
  <c r="AB847" i="1"/>
  <c r="AC847" i="1" s="1"/>
  <c r="AB846" i="1"/>
  <c r="AC846" i="1" s="1"/>
  <c r="AB845" i="1"/>
  <c r="AC845" i="1" s="1"/>
  <c r="AB844" i="1"/>
  <c r="AC844" i="1" s="1"/>
  <c r="AB843" i="1"/>
  <c r="AC843" i="1" s="1"/>
  <c r="AB842" i="1"/>
  <c r="AC842" i="1" s="1"/>
  <c r="AB841" i="1"/>
  <c r="AC841" i="1" s="1"/>
  <c r="AB840" i="1"/>
  <c r="AC840" i="1" s="1"/>
  <c r="AB839" i="1"/>
  <c r="AC839" i="1" s="1"/>
  <c r="AB838" i="1"/>
  <c r="AC838" i="1" s="1"/>
  <c r="AB837" i="1"/>
  <c r="AC837" i="1" s="1"/>
  <c r="AB836" i="1"/>
  <c r="AC836" i="1" s="1"/>
  <c r="AB835" i="1"/>
  <c r="AC835" i="1" s="1"/>
  <c r="AB834" i="1"/>
  <c r="AC834" i="1" s="1"/>
  <c r="AD834" i="1" s="1"/>
  <c r="AB833" i="1"/>
  <c r="AC833" i="1" s="1"/>
  <c r="AB832" i="1"/>
  <c r="AC832" i="1" s="1"/>
  <c r="AB831" i="1"/>
  <c r="AC831" i="1" s="1"/>
  <c r="AB830" i="1"/>
  <c r="AC830" i="1" s="1"/>
  <c r="AB829" i="1"/>
  <c r="AC829" i="1" s="1"/>
  <c r="AB828" i="1"/>
  <c r="AC828" i="1" s="1"/>
  <c r="AB827" i="1"/>
  <c r="AC827" i="1" s="1"/>
  <c r="AB826" i="1"/>
  <c r="AC826" i="1" s="1"/>
  <c r="AB825" i="1"/>
  <c r="AC825" i="1" s="1"/>
  <c r="AB824" i="1"/>
  <c r="AC824" i="1" s="1"/>
  <c r="AB823" i="1"/>
  <c r="AC823" i="1" s="1"/>
  <c r="AB822" i="1"/>
  <c r="AC822" i="1" s="1"/>
  <c r="AB821" i="1"/>
  <c r="AC821" i="1" s="1"/>
  <c r="AB820" i="1"/>
  <c r="AC820" i="1" s="1"/>
  <c r="AB819" i="1"/>
  <c r="AC819" i="1" s="1"/>
  <c r="AB818" i="1"/>
  <c r="AC818" i="1" s="1"/>
  <c r="AB817" i="1"/>
  <c r="AC817" i="1" s="1"/>
  <c r="AB816" i="1"/>
  <c r="AC816" i="1" s="1"/>
  <c r="AB815" i="1"/>
  <c r="AC815" i="1" s="1"/>
  <c r="AB814" i="1"/>
  <c r="AC814" i="1" s="1"/>
  <c r="AB813" i="1"/>
  <c r="AC813" i="1" s="1"/>
  <c r="AB812" i="1"/>
  <c r="AC812" i="1" s="1"/>
  <c r="AB811" i="1"/>
  <c r="AC811" i="1" s="1"/>
  <c r="AB810" i="1"/>
  <c r="AC810" i="1" s="1"/>
  <c r="AB809" i="1"/>
  <c r="AC809" i="1" s="1"/>
  <c r="AB808" i="1"/>
  <c r="AC808" i="1" s="1"/>
  <c r="AB807" i="1"/>
  <c r="AC807" i="1" s="1"/>
  <c r="AB806" i="1"/>
  <c r="AC806" i="1" s="1"/>
  <c r="AB805" i="1"/>
  <c r="AC805" i="1" s="1"/>
  <c r="AB804" i="1"/>
  <c r="AC804" i="1" s="1"/>
  <c r="AB803" i="1"/>
  <c r="AC803" i="1" s="1"/>
  <c r="AB802" i="1"/>
  <c r="AC802" i="1" s="1"/>
  <c r="AB801" i="1"/>
  <c r="AC801" i="1" s="1"/>
  <c r="AB800" i="1"/>
  <c r="AC800" i="1" s="1"/>
  <c r="AB799" i="1"/>
  <c r="AC799" i="1" s="1"/>
  <c r="AB798" i="1"/>
  <c r="AC798" i="1" s="1"/>
  <c r="AB797" i="1"/>
  <c r="AC797" i="1" s="1"/>
  <c r="AB796" i="1"/>
  <c r="AC796" i="1" s="1"/>
  <c r="AB795" i="1"/>
  <c r="AC795" i="1" s="1"/>
  <c r="AB794" i="1"/>
  <c r="AC794" i="1" s="1"/>
  <c r="AB793" i="1"/>
  <c r="AC793" i="1" s="1"/>
  <c r="AB792" i="1"/>
  <c r="AC792" i="1" s="1"/>
  <c r="AB791" i="1"/>
  <c r="AC791" i="1" s="1"/>
  <c r="AB790" i="1"/>
  <c r="AC790" i="1" s="1"/>
  <c r="AB789" i="1"/>
  <c r="AC789" i="1" s="1"/>
  <c r="AB788" i="1"/>
  <c r="AC788" i="1" s="1"/>
  <c r="AB787" i="1"/>
  <c r="AC787" i="1" s="1"/>
  <c r="AB786" i="1"/>
  <c r="AC786" i="1" s="1"/>
  <c r="AB785" i="1"/>
  <c r="AC785" i="1" s="1"/>
  <c r="AB784" i="1"/>
  <c r="AC784" i="1" s="1"/>
  <c r="AB783" i="1"/>
  <c r="AC783" i="1" s="1"/>
  <c r="AB782" i="1"/>
  <c r="AC782" i="1" s="1"/>
  <c r="AB781" i="1"/>
  <c r="AC781" i="1" s="1"/>
  <c r="AB780" i="1"/>
  <c r="AC780" i="1" s="1"/>
  <c r="AB779" i="1"/>
  <c r="AC779" i="1" s="1"/>
  <c r="AB778" i="1"/>
  <c r="AC778" i="1" s="1"/>
  <c r="AB777" i="1"/>
  <c r="AC777" i="1" s="1"/>
  <c r="AB776" i="1"/>
  <c r="AC776" i="1" s="1"/>
  <c r="AB775" i="1"/>
  <c r="AC775" i="1" s="1"/>
  <c r="AB774" i="1"/>
  <c r="AC774" i="1" s="1"/>
  <c r="AB773" i="1"/>
  <c r="AC773" i="1" s="1"/>
  <c r="AB772" i="1"/>
  <c r="AC772" i="1" s="1"/>
  <c r="AB771" i="1"/>
  <c r="AC771" i="1" s="1"/>
  <c r="AB770" i="1"/>
  <c r="AC770" i="1" s="1"/>
  <c r="AB769" i="1"/>
  <c r="AC769" i="1" s="1"/>
  <c r="AB768" i="1"/>
  <c r="AC768" i="1" s="1"/>
  <c r="AB767" i="1"/>
  <c r="AC767" i="1" s="1"/>
  <c r="AB766" i="1"/>
  <c r="AC766" i="1" s="1"/>
  <c r="AB765" i="1"/>
  <c r="AC765" i="1" s="1"/>
  <c r="AB764" i="1"/>
  <c r="AC764" i="1" s="1"/>
  <c r="AB763" i="1"/>
  <c r="AC763" i="1" s="1"/>
  <c r="AB762" i="1"/>
  <c r="AC762" i="1" s="1"/>
  <c r="AB761" i="1"/>
  <c r="AC761" i="1" s="1"/>
  <c r="AB760" i="1"/>
  <c r="AC760" i="1" s="1"/>
  <c r="AB759" i="1"/>
  <c r="AC759" i="1" s="1"/>
  <c r="AB758" i="1"/>
  <c r="AC758" i="1" s="1"/>
  <c r="AB757" i="1"/>
  <c r="AC757" i="1" s="1"/>
  <c r="AB756" i="1"/>
  <c r="AC756" i="1" s="1"/>
  <c r="AB755" i="1"/>
  <c r="AC755" i="1" s="1"/>
  <c r="AB754" i="1"/>
  <c r="AC754" i="1" s="1"/>
  <c r="AB753" i="1"/>
  <c r="AC753" i="1" s="1"/>
  <c r="AB752" i="1"/>
  <c r="AC752" i="1" s="1"/>
  <c r="AB751" i="1"/>
  <c r="AC751" i="1" s="1"/>
  <c r="AB750" i="1"/>
  <c r="AC750" i="1" s="1"/>
  <c r="AB749" i="1"/>
  <c r="AC749" i="1" s="1"/>
  <c r="AB748" i="1"/>
  <c r="AC748" i="1" s="1"/>
  <c r="AB747" i="1"/>
  <c r="AC747" i="1" s="1"/>
  <c r="AB746" i="1"/>
  <c r="AC746" i="1" s="1"/>
  <c r="AB745" i="1"/>
  <c r="AC745" i="1" s="1"/>
  <c r="AB744" i="1"/>
  <c r="AC744" i="1" s="1"/>
  <c r="AB743" i="1"/>
  <c r="AC743" i="1" s="1"/>
  <c r="AB742" i="1"/>
  <c r="AC742" i="1" s="1"/>
  <c r="AB741" i="1"/>
  <c r="AC741" i="1" s="1"/>
  <c r="AB740" i="1"/>
  <c r="AC740" i="1" s="1"/>
  <c r="AB739" i="1"/>
  <c r="AC739" i="1" s="1"/>
  <c r="AB738" i="1"/>
  <c r="AC738" i="1" s="1"/>
  <c r="AB737" i="1"/>
  <c r="AC737" i="1" s="1"/>
  <c r="AB736" i="1"/>
  <c r="AC736" i="1" s="1"/>
  <c r="AB735" i="1"/>
  <c r="AC735" i="1" s="1"/>
  <c r="AB734" i="1"/>
  <c r="AC734" i="1" s="1"/>
  <c r="AB733" i="1"/>
  <c r="AC733" i="1" s="1"/>
  <c r="AB732" i="1"/>
  <c r="AC732" i="1" s="1"/>
  <c r="AB731" i="1"/>
  <c r="AC731" i="1" s="1"/>
  <c r="AB730" i="1"/>
  <c r="AC730" i="1" s="1"/>
  <c r="AB729" i="1"/>
  <c r="AC729" i="1" s="1"/>
  <c r="AB728" i="1"/>
  <c r="AC728" i="1" s="1"/>
  <c r="AB727" i="1"/>
  <c r="AC727" i="1" s="1"/>
  <c r="AB726" i="1"/>
  <c r="AC726" i="1" s="1"/>
  <c r="AB725" i="1"/>
  <c r="AC725" i="1" s="1"/>
  <c r="AB724" i="1"/>
  <c r="AC724" i="1" s="1"/>
  <c r="AB723" i="1"/>
  <c r="AC723" i="1" s="1"/>
  <c r="AB722" i="1"/>
  <c r="AC722" i="1" s="1"/>
  <c r="AB721" i="1"/>
  <c r="AC721" i="1" s="1"/>
  <c r="AB720" i="1"/>
  <c r="AC720" i="1" s="1"/>
  <c r="AB719" i="1"/>
  <c r="AC719" i="1" s="1"/>
  <c r="AB718" i="1"/>
  <c r="AC718" i="1" s="1"/>
  <c r="AB717" i="1"/>
  <c r="AC717" i="1" s="1"/>
  <c r="AB716" i="1"/>
  <c r="AC716" i="1" s="1"/>
  <c r="AB715" i="1"/>
  <c r="AC715" i="1" s="1"/>
  <c r="AB714" i="1"/>
  <c r="AC714" i="1" s="1"/>
  <c r="AB713" i="1"/>
  <c r="AC713" i="1" s="1"/>
  <c r="AB712" i="1"/>
  <c r="AC712" i="1" s="1"/>
  <c r="AB711" i="1"/>
  <c r="AC711" i="1" s="1"/>
  <c r="AB710" i="1"/>
  <c r="AC710" i="1" s="1"/>
  <c r="AB709" i="1"/>
  <c r="AC709" i="1" s="1"/>
  <c r="AB708" i="1"/>
  <c r="AC708" i="1" s="1"/>
  <c r="AB707" i="1"/>
  <c r="AC707" i="1" s="1"/>
  <c r="AB706" i="1"/>
  <c r="AC706" i="1" s="1"/>
  <c r="AB705" i="1"/>
  <c r="AC705" i="1" s="1"/>
  <c r="AB704" i="1"/>
  <c r="AC704" i="1" s="1"/>
  <c r="AB703" i="1"/>
  <c r="AC703" i="1" s="1"/>
  <c r="AB702" i="1"/>
  <c r="AC702" i="1" s="1"/>
  <c r="AB701" i="1"/>
  <c r="AC701" i="1" s="1"/>
  <c r="AB700" i="1"/>
  <c r="AC700" i="1" s="1"/>
  <c r="AB699" i="1"/>
  <c r="AC699" i="1" s="1"/>
  <c r="AB698" i="1"/>
  <c r="AC698" i="1" s="1"/>
  <c r="AB697" i="1"/>
  <c r="AC697" i="1" s="1"/>
  <c r="AB696" i="1"/>
  <c r="AC696" i="1" s="1"/>
  <c r="AB695" i="1"/>
  <c r="AC695" i="1" s="1"/>
  <c r="AB694" i="1"/>
  <c r="AC694" i="1" s="1"/>
  <c r="AB693" i="1"/>
  <c r="AC693" i="1" s="1"/>
  <c r="AB692" i="1"/>
  <c r="AC692" i="1" s="1"/>
  <c r="AB691" i="1"/>
  <c r="AC691" i="1" s="1"/>
  <c r="AB690" i="1"/>
  <c r="AC690" i="1" s="1"/>
  <c r="AB689" i="1"/>
  <c r="AC689" i="1" s="1"/>
  <c r="AB688" i="1"/>
  <c r="AC688" i="1" s="1"/>
  <c r="AB687" i="1"/>
  <c r="AC687" i="1" s="1"/>
  <c r="AB686" i="1"/>
  <c r="AC686" i="1" s="1"/>
  <c r="AB685" i="1"/>
  <c r="AC685" i="1" s="1"/>
  <c r="AB684" i="1"/>
  <c r="AC684" i="1" s="1"/>
  <c r="AB683" i="1"/>
  <c r="AC683" i="1" s="1"/>
  <c r="AB682" i="1"/>
  <c r="AC682" i="1" s="1"/>
  <c r="AB681" i="1"/>
  <c r="AC681" i="1" s="1"/>
  <c r="AB680" i="1"/>
  <c r="AC680" i="1" s="1"/>
  <c r="AB679" i="1"/>
  <c r="AC679" i="1" s="1"/>
  <c r="AB678" i="1"/>
  <c r="AC678" i="1" s="1"/>
  <c r="AB677" i="1"/>
  <c r="AC677" i="1" s="1"/>
  <c r="AB676" i="1"/>
  <c r="AC676" i="1" s="1"/>
  <c r="AB675" i="1"/>
  <c r="AC675" i="1" s="1"/>
  <c r="AB674" i="1"/>
  <c r="AC674" i="1" s="1"/>
  <c r="AB673" i="1"/>
  <c r="AC673" i="1" s="1"/>
  <c r="AB672" i="1"/>
  <c r="AC672" i="1" s="1"/>
  <c r="AB671" i="1"/>
  <c r="AC671" i="1" s="1"/>
  <c r="AB670" i="1"/>
  <c r="AC670" i="1" s="1"/>
  <c r="AB669" i="1"/>
  <c r="AC669" i="1" s="1"/>
  <c r="AB668" i="1"/>
  <c r="AC668" i="1" s="1"/>
  <c r="AB667" i="1"/>
  <c r="AC667" i="1" s="1"/>
  <c r="AB666" i="1"/>
  <c r="AC666" i="1" s="1"/>
  <c r="AB665" i="1"/>
  <c r="AC665" i="1" s="1"/>
  <c r="AB664" i="1"/>
  <c r="AC664" i="1" s="1"/>
  <c r="AB663" i="1"/>
  <c r="AC663" i="1" s="1"/>
  <c r="AB662" i="1"/>
  <c r="AC662" i="1" s="1"/>
  <c r="AB661" i="1"/>
  <c r="AC661" i="1" s="1"/>
  <c r="AB660" i="1"/>
  <c r="AC660" i="1" s="1"/>
  <c r="AB659" i="1"/>
  <c r="AC659" i="1" s="1"/>
  <c r="AB658" i="1"/>
  <c r="AC658" i="1" s="1"/>
  <c r="AB657" i="1"/>
  <c r="AC657" i="1" s="1"/>
  <c r="AB656" i="1"/>
  <c r="AC656" i="1" s="1"/>
  <c r="AB655" i="1"/>
  <c r="AC655" i="1" s="1"/>
  <c r="AB654" i="1"/>
  <c r="AC654" i="1" s="1"/>
  <c r="AB653" i="1"/>
  <c r="AC653" i="1" s="1"/>
  <c r="AB652" i="1"/>
  <c r="AC652" i="1" s="1"/>
  <c r="AB651" i="1"/>
  <c r="AC651" i="1" s="1"/>
  <c r="AB650" i="1"/>
  <c r="AC650" i="1" s="1"/>
  <c r="AB649" i="1"/>
  <c r="AC649" i="1" s="1"/>
  <c r="AB648" i="1"/>
  <c r="AC648" i="1" s="1"/>
  <c r="AB647" i="1"/>
  <c r="AC647" i="1" s="1"/>
  <c r="AB646" i="1"/>
  <c r="AC646" i="1" s="1"/>
  <c r="AB645" i="1"/>
  <c r="AC645" i="1" s="1"/>
  <c r="AB644" i="1"/>
  <c r="AC644" i="1" s="1"/>
  <c r="AB643" i="1"/>
  <c r="AC643" i="1" s="1"/>
  <c r="AB642" i="1"/>
  <c r="AC642" i="1" s="1"/>
  <c r="AB641" i="1"/>
  <c r="AC641" i="1" s="1"/>
  <c r="AB640" i="1"/>
  <c r="AC640" i="1" s="1"/>
  <c r="AB639" i="1"/>
  <c r="AC639" i="1" s="1"/>
  <c r="AB638" i="1"/>
  <c r="AC638" i="1" s="1"/>
  <c r="AB637" i="1"/>
  <c r="AC637" i="1" s="1"/>
  <c r="AB636" i="1"/>
  <c r="AC636" i="1" s="1"/>
  <c r="AB635" i="1"/>
  <c r="AC635" i="1" s="1"/>
  <c r="AB634" i="1"/>
  <c r="AC634" i="1" s="1"/>
  <c r="AB633" i="1"/>
  <c r="AC633" i="1" s="1"/>
  <c r="AB632" i="1"/>
  <c r="AC632" i="1" s="1"/>
  <c r="AB631" i="1"/>
  <c r="AC631" i="1" s="1"/>
  <c r="AB630" i="1"/>
  <c r="AC630" i="1" s="1"/>
  <c r="AB629" i="1"/>
  <c r="AC629" i="1" s="1"/>
  <c r="AB628" i="1"/>
  <c r="AC628" i="1" s="1"/>
  <c r="AB627" i="1"/>
  <c r="AC627" i="1" s="1"/>
  <c r="AB626" i="1"/>
  <c r="AC626" i="1" s="1"/>
  <c r="AB625" i="1"/>
  <c r="AC625" i="1" s="1"/>
  <c r="AB624" i="1"/>
  <c r="AC624" i="1" s="1"/>
  <c r="AB623" i="1"/>
  <c r="AC623" i="1" s="1"/>
  <c r="AB622" i="1"/>
  <c r="AC622" i="1" s="1"/>
  <c r="AB621" i="1"/>
  <c r="AC621" i="1" s="1"/>
  <c r="AB620" i="1"/>
  <c r="AC620" i="1" s="1"/>
  <c r="AB619" i="1"/>
  <c r="AC619" i="1" s="1"/>
  <c r="AB618" i="1"/>
  <c r="AC618" i="1" s="1"/>
  <c r="AB617" i="1"/>
  <c r="AC617" i="1" s="1"/>
  <c r="AB616" i="1"/>
  <c r="AC616" i="1" s="1"/>
  <c r="AB615" i="1"/>
  <c r="AC615" i="1" s="1"/>
  <c r="AB614" i="1"/>
  <c r="AC614" i="1" s="1"/>
  <c r="AB613" i="1"/>
  <c r="AC613" i="1" s="1"/>
  <c r="AB612" i="1"/>
  <c r="AC612" i="1" s="1"/>
  <c r="AB611" i="1"/>
  <c r="AC611" i="1" s="1"/>
  <c r="AB610" i="1"/>
  <c r="AC610" i="1" s="1"/>
  <c r="AB609" i="1"/>
  <c r="AC609" i="1" s="1"/>
  <c r="AB608" i="1"/>
  <c r="AC608" i="1" s="1"/>
  <c r="AB607" i="1"/>
  <c r="AC607" i="1" s="1"/>
  <c r="AB606" i="1"/>
  <c r="AC606" i="1" s="1"/>
  <c r="AB605" i="1"/>
  <c r="AC605" i="1" s="1"/>
  <c r="AB604" i="1"/>
  <c r="AC604" i="1" s="1"/>
  <c r="AB603" i="1"/>
  <c r="AC603" i="1" s="1"/>
  <c r="AB602" i="1"/>
  <c r="AC602" i="1" s="1"/>
  <c r="AB601" i="1"/>
  <c r="AC601" i="1" s="1"/>
  <c r="AB600" i="1"/>
  <c r="AC600" i="1" s="1"/>
  <c r="AB599" i="1"/>
  <c r="AC599" i="1" s="1"/>
  <c r="AB598" i="1"/>
  <c r="AC598" i="1" s="1"/>
  <c r="AB597" i="1"/>
  <c r="AC597" i="1" s="1"/>
  <c r="AB596" i="1"/>
  <c r="AC596" i="1" s="1"/>
  <c r="AB595" i="1"/>
  <c r="AC595" i="1" s="1"/>
  <c r="AB594" i="1"/>
  <c r="AC594" i="1" s="1"/>
  <c r="AB593" i="1"/>
  <c r="AC593" i="1" s="1"/>
  <c r="AB592" i="1"/>
  <c r="AC592" i="1" s="1"/>
  <c r="AB591" i="1"/>
  <c r="AC591" i="1" s="1"/>
  <c r="AB590" i="1"/>
  <c r="AC590" i="1" s="1"/>
  <c r="AB589" i="1"/>
  <c r="AC589" i="1" s="1"/>
  <c r="AB588" i="1"/>
  <c r="AC588" i="1" s="1"/>
  <c r="AB587" i="1"/>
  <c r="AC587" i="1" s="1"/>
  <c r="AB586" i="1"/>
  <c r="AC586" i="1" s="1"/>
  <c r="AB585" i="1"/>
  <c r="AC585" i="1" s="1"/>
  <c r="AB584" i="1"/>
  <c r="AC584" i="1" s="1"/>
  <c r="AB583" i="1"/>
  <c r="AC583" i="1" s="1"/>
  <c r="AB582" i="1"/>
  <c r="AC582" i="1" s="1"/>
  <c r="AB581" i="1"/>
  <c r="AC581" i="1" s="1"/>
  <c r="AB580" i="1"/>
  <c r="AC580" i="1" s="1"/>
  <c r="AB579" i="1"/>
  <c r="AC579" i="1" s="1"/>
  <c r="AB578" i="1"/>
  <c r="AC578" i="1" s="1"/>
  <c r="AB577" i="1"/>
  <c r="AC577" i="1" s="1"/>
  <c r="AB576" i="1"/>
  <c r="AC576" i="1" s="1"/>
  <c r="AB575" i="1"/>
  <c r="AC575" i="1" s="1"/>
  <c r="AB574" i="1"/>
  <c r="AC574" i="1" s="1"/>
  <c r="AB573" i="1"/>
  <c r="AC573" i="1" s="1"/>
  <c r="AB572" i="1"/>
  <c r="AC572" i="1" s="1"/>
  <c r="AB571" i="1"/>
  <c r="AC571" i="1" s="1"/>
  <c r="AB570" i="1"/>
  <c r="AC570" i="1" s="1"/>
  <c r="AB569" i="1"/>
  <c r="AC569" i="1" s="1"/>
  <c r="AB568" i="1"/>
  <c r="AC568" i="1" s="1"/>
  <c r="AB567" i="1"/>
  <c r="AC567" i="1" s="1"/>
  <c r="AB566" i="1"/>
  <c r="AC566" i="1" s="1"/>
  <c r="AB565" i="1"/>
  <c r="AC565" i="1" s="1"/>
  <c r="AB564" i="1"/>
  <c r="AC564" i="1" s="1"/>
  <c r="AB563" i="1"/>
  <c r="AC563" i="1" s="1"/>
  <c r="AB562" i="1"/>
  <c r="AC562" i="1" s="1"/>
  <c r="AB561" i="1"/>
  <c r="AC561" i="1" s="1"/>
  <c r="AB560" i="1"/>
  <c r="AC560" i="1" s="1"/>
  <c r="AB559" i="1"/>
  <c r="AC559" i="1" s="1"/>
  <c r="AB558" i="1"/>
  <c r="AC558" i="1" s="1"/>
  <c r="AB557" i="1"/>
  <c r="AC557" i="1" s="1"/>
  <c r="AB556" i="1"/>
  <c r="AC556" i="1" s="1"/>
  <c r="AB555" i="1"/>
  <c r="AC555" i="1" s="1"/>
  <c r="AB554" i="1"/>
  <c r="AC554" i="1" s="1"/>
  <c r="AB553" i="1"/>
  <c r="AC553" i="1" s="1"/>
  <c r="AB552" i="1"/>
  <c r="AC552" i="1" s="1"/>
  <c r="AB551" i="1"/>
  <c r="AC551" i="1" s="1"/>
  <c r="AB550" i="1"/>
  <c r="AC550" i="1" s="1"/>
  <c r="AB549" i="1"/>
  <c r="AC549" i="1" s="1"/>
  <c r="AB548" i="1"/>
  <c r="AC548" i="1" s="1"/>
  <c r="AB547" i="1"/>
  <c r="AC547" i="1" s="1"/>
  <c r="AB546" i="1"/>
  <c r="AC546" i="1" s="1"/>
  <c r="AB545" i="1"/>
  <c r="AC545" i="1" s="1"/>
  <c r="AB544" i="1"/>
  <c r="AC544" i="1" s="1"/>
  <c r="AB543" i="1"/>
  <c r="AC543" i="1" s="1"/>
  <c r="AB542" i="1"/>
  <c r="AC542" i="1" s="1"/>
  <c r="AB541" i="1"/>
  <c r="AC541" i="1" s="1"/>
  <c r="AB540" i="1"/>
  <c r="AC540" i="1" s="1"/>
  <c r="AB539" i="1"/>
  <c r="AC539" i="1" s="1"/>
  <c r="AB538" i="1"/>
  <c r="AC538" i="1" s="1"/>
  <c r="AB537" i="1"/>
  <c r="AC537" i="1" s="1"/>
  <c r="AB536" i="1"/>
  <c r="AC536" i="1" s="1"/>
  <c r="AB535" i="1"/>
  <c r="AC535" i="1" s="1"/>
  <c r="AB534" i="1"/>
  <c r="AC534" i="1" s="1"/>
  <c r="AB533" i="1"/>
  <c r="AC533" i="1" s="1"/>
  <c r="AB532" i="1"/>
  <c r="AC532" i="1" s="1"/>
  <c r="AB531" i="1"/>
  <c r="AC531" i="1" s="1"/>
  <c r="AB530" i="1"/>
  <c r="AC530" i="1" s="1"/>
  <c r="AB529" i="1"/>
  <c r="AC529" i="1" s="1"/>
  <c r="AB528" i="1"/>
  <c r="AC528" i="1" s="1"/>
  <c r="AB527" i="1"/>
  <c r="AC527" i="1" s="1"/>
  <c r="AB526" i="1"/>
  <c r="AC526" i="1" s="1"/>
  <c r="AB525" i="1"/>
  <c r="AC525" i="1" s="1"/>
  <c r="AB524" i="1"/>
  <c r="AC524" i="1" s="1"/>
  <c r="AB523" i="1"/>
  <c r="AC523" i="1" s="1"/>
  <c r="AB522" i="1"/>
  <c r="AC522" i="1" s="1"/>
  <c r="AB521" i="1"/>
  <c r="AC521" i="1" s="1"/>
  <c r="AB520" i="1"/>
  <c r="AC520" i="1" s="1"/>
  <c r="AB519" i="1"/>
  <c r="AC519" i="1" s="1"/>
  <c r="AB518" i="1"/>
  <c r="AC518" i="1" s="1"/>
  <c r="AB517" i="1"/>
  <c r="AC517" i="1" s="1"/>
  <c r="AB516" i="1"/>
  <c r="AC516" i="1" s="1"/>
  <c r="AB515" i="1"/>
  <c r="AC515" i="1" s="1"/>
  <c r="AB514" i="1"/>
  <c r="AC514" i="1" s="1"/>
  <c r="AB513" i="1"/>
  <c r="AC513" i="1" s="1"/>
  <c r="AB512" i="1"/>
  <c r="AC512" i="1" s="1"/>
  <c r="AB511" i="1"/>
  <c r="AC511" i="1" s="1"/>
  <c r="AB510" i="1"/>
  <c r="AC510" i="1" s="1"/>
  <c r="AB509" i="1"/>
  <c r="AC509" i="1" s="1"/>
  <c r="AB508" i="1"/>
  <c r="AC508" i="1" s="1"/>
  <c r="AB507" i="1"/>
  <c r="AC507" i="1" s="1"/>
  <c r="AB506" i="1"/>
  <c r="AC506" i="1" s="1"/>
  <c r="AB505" i="1"/>
  <c r="AC505" i="1" s="1"/>
  <c r="AB504" i="1"/>
  <c r="AC504" i="1" s="1"/>
  <c r="AB503" i="1"/>
  <c r="AC503" i="1" s="1"/>
  <c r="AB502" i="1"/>
  <c r="AC502" i="1" s="1"/>
  <c r="AB501" i="1"/>
  <c r="AC501" i="1" s="1"/>
  <c r="AB500" i="1"/>
  <c r="AC500" i="1" s="1"/>
  <c r="AB499" i="1"/>
  <c r="AC499" i="1" s="1"/>
  <c r="AB498" i="1"/>
  <c r="AC498" i="1" s="1"/>
  <c r="AB497" i="1"/>
  <c r="AC497" i="1" s="1"/>
  <c r="AB496" i="1"/>
  <c r="AC496" i="1" s="1"/>
  <c r="AB495" i="1"/>
  <c r="AC495" i="1" s="1"/>
  <c r="AB494" i="1"/>
  <c r="AC494" i="1" s="1"/>
  <c r="AB493" i="1"/>
  <c r="AC493" i="1" s="1"/>
  <c r="AB492" i="1"/>
  <c r="AC492" i="1" s="1"/>
  <c r="AB491" i="1"/>
  <c r="AC491" i="1" s="1"/>
  <c r="AB490" i="1"/>
  <c r="AC490" i="1" s="1"/>
  <c r="AB489" i="1"/>
  <c r="AC489" i="1" s="1"/>
  <c r="AB488" i="1"/>
  <c r="AC488" i="1" s="1"/>
  <c r="AB487" i="1"/>
  <c r="AC487" i="1" s="1"/>
  <c r="AB486" i="1"/>
  <c r="AC486" i="1" s="1"/>
  <c r="AB485" i="1"/>
  <c r="AC485" i="1" s="1"/>
  <c r="AB484" i="1"/>
  <c r="AC484" i="1" s="1"/>
  <c r="AB483" i="1"/>
  <c r="AC483" i="1" s="1"/>
  <c r="AB482" i="1"/>
  <c r="AC482" i="1" s="1"/>
  <c r="AB481" i="1"/>
  <c r="AC481" i="1" s="1"/>
  <c r="AB480" i="1"/>
  <c r="AC480" i="1" s="1"/>
  <c r="AB479" i="1"/>
  <c r="AC479" i="1" s="1"/>
  <c r="AB478" i="1"/>
  <c r="AC478" i="1" s="1"/>
  <c r="AB477" i="1"/>
  <c r="AC477" i="1" s="1"/>
  <c r="AB476" i="1"/>
  <c r="AC476" i="1" s="1"/>
  <c r="AB475" i="1"/>
  <c r="AC475" i="1" s="1"/>
  <c r="AB474" i="1"/>
  <c r="AC474" i="1" s="1"/>
  <c r="AB473" i="1"/>
  <c r="AC473" i="1" s="1"/>
  <c r="AB472" i="1"/>
  <c r="AC472" i="1" s="1"/>
  <c r="AB471" i="1"/>
  <c r="AC471" i="1" s="1"/>
  <c r="AB470" i="1"/>
  <c r="AC470" i="1" s="1"/>
  <c r="AB469" i="1"/>
  <c r="AC469" i="1" s="1"/>
  <c r="AB468" i="1"/>
  <c r="AC468" i="1" s="1"/>
  <c r="AB467" i="1"/>
  <c r="AC467" i="1" s="1"/>
  <c r="AB466" i="1"/>
  <c r="AC466" i="1" s="1"/>
  <c r="AB465" i="1"/>
  <c r="AC465" i="1" s="1"/>
  <c r="AB464" i="1"/>
  <c r="AC464" i="1" s="1"/>
  <c r="AB463" i="1"/>
  <c r="AC463" i="1" s="1"/>
  <c r="AB462" i="1"/>
  <c r="AC462" i="1" s="1"/>
  <c r="AB461" i="1"/>
  <c r="AC461" i="1" s="1"/>
  <c r="AB460" i="1"/>
  <c r="AC460" i="1" s="1"/>
  <c r="AB459" i="1"/>
  <c r="AC459" i="1" s="1"/>
  <c r="AB458" i="1"/>
  <c r="AC458" i="1" s="1"/>
  <c r="AB457" i="1"/>
  <c r="AC457" i="1" s="1"/>
  <c r="AB456" i="1"/>
  <c r="AC456" i="1" s="1"/>
  <c r="AB455" i="1"/>
  <c r="AC455" i="1" s="1"/>
  <c r="AB454" i="1"/>
  <c r="AC454" i="1" s="1"/>
  <c r="AB453" i="1"/>
  <c r="AC453" i="1" s="1"/>
  <c r="AB452" i="1"/>
  <c r="AC452" i="1" s="1"/>
  <c r="AB451" i="1"/>
  <c r="AC451" i="1" s="1"/>
  <c r="AB450" i="1"/>
  <c r="AC450" i="1" s="1"/>
  <c r="AB449" i="1"/>
  <c r="AC449" i="1" s="1"/>
  <c r="AB448" i="1"/>
  <c r="AC448" i="1" s="1"/>
  <c r="AB447" i="1"/>
  <c r="AC447" i="1" s="1"/>
  <c r="AB446" i="1"/>
  <c r="AC446" i="1" s="1"/>
  <c r="AB445" i="1"/>
  <c r="AC445" i="1" s="1"/>
  <c r="AB444" i="1"/>
  <c r="AC444" i="1" s="1"/>
  <c r="AB443" i="1"/>
  <c r="AC443" i="1" s="1"/>
  <c r="AB442" i="1"/>
  <c r="AC442" i="1" s="1"/>
  <c r="AB441" i="1"/>
  <c r="AC441" i="1" s="1"/>
  <c r="AB440" i="1"/>
  <c r="AC440" i="1" s="1"/>
  <c r="AB439" i="1"/>
  <c r="AC439" i="1" s="1"/>
  <c r="AB438" i="1"/>
  <c r="AC438" i="1" s="1"/>
  <c r="AB437" i="1"/>
  <c r="AC437" i="1" s="1"/>
  <c r="AB436" i="1"/>
  <c r="AC436" i="1" s="1"/>
  <c r="AB435" i="1"/>
  <c r="AC435" i="1" s="1"/>
  <c r="AB434" i="1"/>
  <c r="AC434" i="1" s="1"/>
  <c r="AB433" i="1"/>
  <c r="AC433" i="1" s="1"/>
  <c r="AB432" i="1"/>
  <c r="AC432" i="1" s="1"/>
  <c r="AB431" i="1"/>
  <c r="AC431" i="1" s="1"/>
  <c r="AB430" i="1"/>
  <c r="AC430" i="1" s="1"/>
  <c r="AB429" i="1"/>
  <c r="AC429" i="1" s="1"/>
  <c r="AB428" i="1"/>
  <c r="AC428" i="1" s="1"/>
  <c r="AB427" i="1"/>
  <c r="AC427" i="1" s="1"/>
  <c r="AB426" i="1"/>
  <c r="AC426" i="1" s="1"/>
  <c r="AB425" i="1"/>
  <c r="AC425" i="1" s="1"/>
  <c r="AB424" i="1"/>
  <c r="AC424" i="1" s="1"/>
  <c r="AB423" i="1"/>
  <c r="AC423" i="1" s="1"/>
  <c r="AB422" i="1"/>
  <c r="AC422" i="1" s="1"/>
  <c r="AB421" i="1"/>
  <c r="AC421" i="1" s="1"/>
  <c r="AB420" i="1"/>
  <c r="AC420" i="1" s="1"/>
  <c r="AB419" i="1"/>
  <c r="AC419" i="1" s="1"/>
  <c r="AB418" i="1"/>
  <c r="AC418" i="1" s="1"/>
  <c r="AB417" i="1"/>
  <c r="AC417" i="1" s="1"/>
  <c r="AB416" i="1"/>
  <c r="AC416" i="1" s="1"/>
  <c r="AB415" i="1"/>
  <c r="AC415" i="1" s="1"/>
  <c r="AB414" i="1"/>
  <c r="AC414" i="1" s="1"/>
  <c r="AB413" i="1"/>
  <c r="AC413" i="1" s="1"/>
  <c r="AB412" i="1"/>
  <c r="AC412" i="1" s="1"/>
  <c r="AB411" i="1"/>
  <c r="AC411" i="1" s="1"/>
  <c r="AB410" i="1"/>
  <c r="AC410" i="1" s="1"/>
  <c r="AB409" i="1"/>
  <c r="AC409" i="1" s="1"/>
  <c r="AB408" i="1"/>
  <c r="AC408" i="1" s="1"/>
  <c r="AB407" i="1"/>
  <c r="AC407" i="1" s="1"/>
  <c r="AB406" i="1"/>
  <c r="AC406" i="1" s="1"/>
  <c r="AB405" i="1"/>
  <c r="AC405" i="1" s="1"/>
  <c r="AB404" i="1"/>
  <c r="AC404" i="1" s="1"/>
  <c r="AB403" i="1"/>
  <c r="AC403" i="1" s="1"/>
  <c r="AB402" i="1"/>
  <c r="AC402" i="1" s="1"/>
  <c r="AB401" i="1"/>
  <c r="AC401" i="1" s="1"/>
  <c r="AB400" i="1"/>
  <c r="AC400" i="1" s="1"/>
  <c r="AB399" i="1"/>
  <c r="AC399" i="1" s="1"/>
  <c r="AB398" i="1"/>
  <c r="AC398" i="1" s="1"/>
  <c r="AB397" i="1"/>
  <c r="AC397" i="1" s="1"/>
  <c r="AB396" i="1"/>
  <c r="AC396" i="1" s="1"/>
  <c r="AB395" i="1"/>
  <c r="AC395" i="1" s="1"/>
  <c r="AB394" i="1"/>
  <c r="AC394" i="1" s="1"/>
  <c r="AB393" i="1"/>
  <c r="AC393" i="1" s="1"/>
  <c r="AB392" i="1"/>
  <c r="AC392" i="1" s="1"/>
  <c r="AB391" i="1"/>
  <c r="AC391" i="1" s="1"/>
  <c r="AB390" i="1"/>
  <c r="AC390" i="1" s="1"/>
  <c r="AB389" i="1"/>
  <c r="AC389" i="1" s="1"/>
  <c r="AB388" i="1"/>
  <c r="AC388" i="1" s="1"/>
  <c r="AB387" i="1"/>
  <c r="AC387" i="1" s="1"/>
  <c r="AB386" i="1"/>
  <c r="AC386" i="1" s="1"/>
  <c r="AB385" i="1"/>
  <c r="AC385" i="1" s="1"/>
  <c r="AB384" i="1"/>
  <c r="AC384" i="1" s="1"/>
  <c r="AB383" i="1"/>
  <c r="AC383" i="1" s="1"/>
  <c r="AB382" i="1"/>
  <c r="AC382" i="1" s="1"/>
  <c r="AB381" i="1"/>
  <c r="AC381" i="1" s="1"/>
  <c r="AB380" i="1"/>
  <c r="AC380" i="1" s="1"/>
  <c r="AB379" i="1"/>
  <c r="AC379" i="1" s="1"/>
  <c r="AB378" i="1"/>
  <c r="AC378" i="1" s="1"/>
  <c r="AB377" i="1"/>
  <c r="AC377" i="1" s="1"/>
  <c r="AB376" i="1"/>
  <c r="AC376" i="1" s="1"/>
  <c r="AB375" i="1"/>
  <c r="AC375" i="1" s="1"/>
  <c r="AB374" i="1"/>
  <c r="AC374" i="1" s="1"/>
  <c r="AB373" i="1"/>
  <c r="AC373" i="1" s="1"/>
  <c r="AB372" i="1"/>
  <c r="AC372" i="1" s="1"/>
  <c r="AB371" i="1"/>
  <c r="AC371" i="1" s="1"/>
  <c r="AB370" i="1"/>
  <c r="AC370" i="1" s="1"/>
  <c r="AB369" i="1"/>
  <c r="AC369" i="1" s="1"/>
  <c r="AB368" i="1"/>
  <c r="AC368" i="1" s="1"/>
  <c r="AB367" i="1"/>
  <c r="AC367" i="1" s="1"/>
  <c r="AB366" i="1"/>
  <c r="AC366" i="1" s="1"/>
  <c r="AB365" i="1"/>
  <c r="AC365" i="1" s="1"/>
  <c r="AB364" i="1"/>
  <c r="AC364" i="1" s="1"/>
  <c r="AB363" i="1"/>
  <c r="AC363" i="1" s="1"/>
  <c r="AB362" i="1"/>
  <c r="AC362" i="1" s="1"/>
  <c r="AB361" i="1"/>
  <c r="AC361" i="1" s="1"/>
  <c r="AB360" i="1"/>
  <c r="AC360" i="1" s="1"/>
  <c r="AB359" i="1"/>
  <c r="AC359" i="1" s="1"/>
  <c r="AB358" i="1"/>
  <c r="AC358" i="1" s="1"/>
  <c r="AB357" i="1"/>
  <c r="AC357" i="1" s="1"/>
  <c r="AB356" i="1"/>
  <c r="AC356" i="1" s="1"/>
  <c r="AB355" i="1"/>
  <c r="AC355" i="1" s="1"/>
  <c r="AB354" i="1"/>
  <c r="AC354" i="1" s="1"/>
  <c r="AB353" i="1"/>
  <c r="AC353" i="1" s="1"/>
  <c r="AB352" i="1"/>
  <c r="AC352" i="1" s="1"/>
  <c r="AB351" i="1"/>
  <c r="AC351" i="1" s="1"/>
  <c r="AB350" i="1"/>
  <c r="AC350" i="1" s="1"/>
  <c r="AB349" i="1"/>
  <c r="AC349" i="1" s="1"/>
  <c r="AB348" i="1"/>
  <c r="AC348" i="1" s="1"/>
  <c r="AB347" i="1"/>
  <c r="AC347" i="1" s="1"/>
  <c r="AB346" i="1"/>
  <c r="AC346" i="1" s="1"/>
  <c r="AB345" i="1"/>
  <c r="AC345" i="1" s="1"/>
  <c r="AB344" i="1"/>
  <c r="AC344" i="1" s="1"/>
  <c r="AB343" i="1"/>
  <c r="AC343" i="1" s="1"/>
  <c r="AB342" i="1"/>
  <c r="AC342" i="1" s="1"/>
  <c r="AB341" i="1"/>
  <c r="AC341" i="1" s="1"/>
  <c r="AB340" i="1"/>
  <c r="AC340" i="1" s="1"/>
  <c r="AB339" i="1"/>
  <c r="AC339" i="1" s="1"/>
  <c r="AB338" i="1"/>
  <c r="AC338" i="1" s="1"/>
  <c r="AB337" i="1"/>
  <c r="AC337" i="1" s="1"/>
  <c r="AB336" i="1"/>
  <c r="AC336" i="1" s="1"/>
  <c r="AB335" i="1"/>
  <c r="AC335" i="1" s="1"/>
  <c r="AB334" i="1"/>
  <c r="AC334" i="1" s="1"/>
  <c r="AB333" i="1"/>
  <c r="AC333" i="1" s="1"/>
  <c r="AB332" i="1"/>
  <c r="AC332" i="1" s="1"/>
  <c r="AB331" i="1"/>
  <c r="AC331" i="1" s="1"/>
  <c r="AB330" i="1"/>
  <c r="AC330" i="1" s="1"/>
  <c r="AB329" i="1"/>
  <c r="AC329" i="1" s="1"/>
  <c r="AB328" i="1"/>
  <c r="AC328" i="1" s="1"/>
  <c r="AB327" i="1"/>
  <c r="AC327" i="1" s="1"/>
  <c r="AB326" i="1"/>
  <c r="AC326" i="1" s="1"/>
  <c r="AB325" i="1"/>
  <c r="AC325" i="1" s="1"/>
  <c r="AB324" i="1"/>
  <c r="AC324" i="1" s="1"/>
  <c r="AB323" i="1"/>
  <c r="AC323" i="1" s="1"/>
  <c r="AB322" i="1"/>
  <c r="AC322" i="1" s="1"/>
  <c r="AB321" i="1"/>
  <c r="AC321" i="1" s="1"/>
  <c r="AB320" i="1"/>
  <c r="AC320" i="1" s="1"/>
  <c r="AB319" i="1"/>
  <c r="AC319" i="1" s="1"/>
  <c r="AB318" i="1"/>
  <c r="AC318" i="1" s="1"/>
  <c r="AB317" i="1"/>
  <c r="AC317" i="1" s="1"/>
  <c r="AB316" i="1"/>
  <c r="AC316" i="1" s="1"/>
  <c r="AB315" i="1"/>
  <c r="AC315" i="1" s="1"/>
  <c r="AB314" i="1"/>
  <c r="AC314" i="1" s="1"/>
  <c r="AB313" i="1"/>
  <c r="AC313" i="1" s="1"/>
  <c r="AB312" i="1"/>
  <c r="AC312" i="1" s="1"/>
  <c r="AB311" i="1"/>
  <c r="AC311" i="1" s="1"/>
  <c r="AB310" i="1"/>
  <c r="AC310" i="1" s="1"/>
  <c r="AB309" i="1"/>
  <c r="AC309" i="1" s="1"/>
  <c r="AB308" i="1"/>
  <c r="AC308" i="1" s="1"/>
  <c r="AB307" i="1"/>
  <c r="AC307" i="1" s="1"/>
  <c r="AB306" i="1"/>
  <c r="AC306" i="1" s="1"/>
  <c r="AB305" i="1"/>
  <c r="AC305" i="1" s="1"/>
  <c r="AB304" i="1"/>
  <c r="AC304" i="1" s="1"/>
  <c r="AB303" i="1"/>
  <c r="AC303" i="1" s="1"/>
  <c r="AB302" i="1"/>
  <c r="AC302" i="1" s="1"/>
  <c r="AB301" i="1"/>
  <c r="AC301" i="1" s="1"/>
  <c r="AB300" i="1"/>
  <c r="AC300" i="1" s="1"/>
  <c r="AB299" i="1"/>
  <c r="AC299" i="1" s="1"/>
  <c r="AB298" i="1"/>
  <c r="AC298" i="1" s="1"/>
  <c r="AB297" i="1"/>
  <c r="AC297" i="1" s="1"/>
  <c r="AB296" i="1"/>
  <c r="AC296" i="1" s="1"/>
  <c r="AB295" i="1"/>
  <c r="AC295" i="1" s="1"/>
  <c r="AB294" i="1"/>
  <c r="AC294" i="1" s="1"/>
  <c r="AB293" i="1"/>
  <c r="AC293" i="1" s="1"/>
  <c r="AB292" i="1"/>
  <c r="AC292" i="1" s="1"/>
  <c r="AB291" i="1"/>
  <c r="AC291" i="1" s="1"/>
  <c r="AB290" i="1"/>
  <c r="AC290" i="1" s="1"/>
  <c r="AB289" i="1"/>
  <c r="AC289" i="1" s="1"/>
  <c r="AB288" i="1"/>
  <c r="AC288" i="1" s="1"/>
  <c r="AB287" i="1"/>
  <c r="AC287" i="1" s="1"/>
  <c r="AB286" i="1"/>
  <c r="AC286" i="1" s="1"/>
  <c r="AB285" i="1"/>
  <c r="AC285" i="1" s="1"/>
  <c r="AB284" i="1"/>
  <c r="AC284" i="1" s="1"/>
  <c r="AB283" i="1"/>
  <c r="AC283" i="1" s="1"/>
  <c r="AB282" i="1"/>
  <c r="AC282" i="1" s="1"/>
  <c r="AB281" i="1"/>
  <c r="AC281" i="1" s="1"/>
  <c r="AB280" i="1"/>
  <c r="AC280" i="1" s="1"/>
  <c r="AB279" i="1"/>
  <c r="AC279" i="1" s="1"/>
  <c r="AB278" i="1"/>
  <c r="AC278" i="1" s="1"/>
  <c r="AB277" i="1"/>
  <c r="AC277" i="1" s="1"/>
  <c r="AB276" i="1"/>
  <c r="AC276" i="1" s="1"/>
  <c r="AB275" i="1"/>
  <c r="AC275" i="1" s="1"/>
  <c r="AB274" i="1"/>
  <c r="AC274" i="1" s="1"/>
  <c r="AB273" i="1"/>
  <c r="AC273" i="1" s="1"/>
  <c r="AB272" i="1"/>
  <c r="AC272" i="1" s="1"/>
  <c r="AB271" i="1"/>
  <c r="AC271" i="1" s="1"/>
  <c r="AB270" i="1"/>
  <c r="AC270" i="1" s="1"/>
  <c r="AB269" i="1"/>
  <c r="AC269" i="1" s="1"/>
  <c r="AB268" i="1"/>
  <c r="AC268" i="1" s="1"/>
  <c r="AB267" i="1"/>
  <c r="AC267" i="1" s="1"/>
  <c r="AB266" i="1"/>
  <c r="AC266" i="1" s="1"/>
  <c r="AB265" i="1"/>
  <c r="AC265" i="1" s="1"/>
  <c r="AB264" i="1"/>
  <c r="AC264" i="1" s="1"/>
  <c r="AB263" i="1"/>
  <c r="AC263" i="1" s="1"/>
  <c r="AB262" i="1"/>
  <c r="AC262" i="1" s="1"/>
  <c r="AB261" i="1"/>
  <c r="AC261" i="1" s="1"/>
  <c r="AB260" i="1"/>
  <c r="AC260" i="1" s="1"/>
  <c r="AB259" i="1"/>
  <c r="AC259" i="1" s="1"/>
  <c r="AB258" i="1"/>
  <c r="AC258" i="1" s="1"/>
  <c r="AB257" i="1"/>
  <c r="AC257" i="1" s="1"/>
  <c r="AB256" i="1"/>
  <c r="AC256" i="1" s="1"/>
  <c r="AB255" i="1"/>
  <c r="AC255" i="1" s="1"/>
  <c r="AB254" i="1"/>
  <c r="AC254" i="1" s="1"/>
  <c r="AB253" i="1"/>
  <c r="AC253" i="1" s="1"/>
  <c r="AB252" i="1"/>
  <c r="AC252" i="1" s="1"/>
  <c r="AB251" i="1"/>
  <c r="AC251" i="1" s="1"/>
  <c r="AB250" i="1"/>
  <c r="AC250" i="1" s="1"/>
  <c r="AB249" i="1"/>
  <c r="AC249" i="1" s="1"/>
  <c r="AB248" i="1"/>
  <c r="AC248" i="1" s="1"/>
  <c r="AB247" i="1"/>
  <c r="AC247" i="1" s="1"/>
  <c r="AB246" i="1"/>
  <c r="AC246" i="1" s="1"/>
  <c r="AB245" i="1"/>
  <c r="AC245" i="1" s="1"/>
  <c r="AB244" i="1"/>
  <c r="AC244" i="1" s="1"/>
  <c r="AB243" i="1"/>
  <c r="AC243" i="1" s="1"/>
  <c r="AB242" i="1"/>
  <c r="AC242" i="1" s="1"/>
  <c r="AB241" i="1"/>
  <c r="AC241" i="1" s="1"/>
  <c r="AB240" i="1"/>
  <c r="AC240" i="1" s="1"/>
  <c r="AB239" i="1"/>
  <c r="AC239" i="1" s="1"/>
  <c r="AB238" i="1"/>
  <c r="AC238" i="1" s="1"/>
  <c r="AB237" i="1"/>
  <c r="AC237" i="1" s="1"/>
  <c r="AB236" i="1"/>
  <c r="AC236" i="1" s="1"/>
  <c r="AB235" i="1"/>
  <c r="AC235" i="1" s="1"/>
  <c r="AB234" i="1"/>
  <c r="AC234" i="1" s="1"/>
  <c r="AB233" i="1"/>
  <c r="AC233" i="1" s="1"/>
  <c r="AB232" i="1"/>
  <c r="AC232" i="1" s="1"/>
  <c r="AB231" i="1"/>
  <c r="AC231" i="1" s="1"/>
  <c r="AB230" i="1"/>
  <c r="AC230" i="1" s="1"/>
  <c r="AB229" i="1"/>
  <c r="AC229" i="1" s="1"/>
  <c r="AB228" i="1"/>
  <c r="AC228" i="1" s="1"/>
  <c r="AB227" i="1"/>
  <c r="AC227" i="1" s="1"/>
  <c r="AB226" i="1"/>
  <c r="AC226" i="1" s="1"/>
  <c r="AB225" i="1"/>
  <c r="AC225" i="1" s="1"/>
  <c r="AB224" i="1"/>
  <c r="AC224" i="1" s="1"/>
  <c r="AB223" i="1"/>
  <c r="AC223" i="1" s="1"/>
  <c r="AB222" i="1"/>
  <c r="AC222" i="1" s="1"/>
  <c r="AB221" i="1"/>
  <c r="AC221" i="1" s="1"/>
  <c r="AB220" i="1"/>
  <c r="AC220" i="1" s="1"/>
  <c r="AB219" i="1"/>
  <c r="AC219" i="1" s="1"/>
  <c r="AB218" i="1"/>
  <c r="AC218" i="1" s="1"/>
  <c r="AB217" i="1"/>
  <c r="AC217" i="1" s="1"/>
  <c r="AB216" i="1"/>
  <c r="AC216" i="1" s="1"/>
  <c r="AB215" i="1"/>
  <c r="AC215" i="1" s="1"/>
  <c r="AB214" i="1"/>
  <c r="AC214" i="1" s="1"/>
  <c r="AB213" i="1"/>
  <c r="AC213" i="1" s="1"/>
  <c r="AB212" i="1"/>
  <c r="AC212" i="1" s="1"/>
  <c r="AB211" i="1"/>
  <c r="AC211" i="1" s="1"/>
  <c r="AB210" i="1"/>
  <c r="AC210" i="1" s="1"/>
  <c r="AB209" i="1"/>
  <c r="AC209" i="1" s="1"/>
  <c r="AB208" i="1"/>
  <c r="AC208" i="1" s="1"/>
  <c r="AB207" i="1"/>
  <c r="AC207" i="1" s="1"/>
  <c r="AB206" i="1"/>
  <c r="AC206" i="1" s="1"/>
  <c r="AB205" i="1"/>
  <c r="AC205" i="1" s="1"/>
  <c r="AB204" i="1"/>
  <c r="AC204" i="1" s="1"/>
  <c r="AB203" i="1"/>
  <c r="AC203" i="1" s="1"/>
  <c r="AB202" i="1"/>
  <c r="AC202" i="1" s="1"/>
  <c r="AB201" i="1"/>
  <c r="AC201" i="1" s="1"/>
  <c r="AB200" i="1"/>
  <c r="AC200" i="1" s="1"/>
  <c r="AB199" i="1"/>
  <c r="AC199" i="1" s="1"/>
  <c r="AB198" i="1"/>
  <c r="AC198" i="1" s="1"/>
  <c r="AB197" i="1"/>
  <c r="AC197" i="1" s="1"/>
  <c r="AB196" i="1"/>
  <c r="AC196" i="1" s="1"/>
  <c r="AB195" i="1"/>
  <c r="AC195" i="1" s="1"/>
  <c r="AB194" i="1"/>
  <c r="AC194" i="1" s="1"/>
  <c r="AB193" i="1"/>
  <c r="AC193" i="1" s="1"/>
  <c r="AB192" i="1"/>
  <c r="AC192" i="1" s="1"/>
  <c r="AB191" i="1"/>
  <c r="AC191" i="1" s="1"/>
  <c r="AB190" i="1"/>
  <c r="AC190" i="1" s="1"/>
  <c r="AB189" i="1"/>
  <c r="AC189" i="1" s="1"/>
  <c r="AB188" i="1"/>
  <c r="AC188" i="1" s="1"/>
  <c r="AB187" i="1"/>
  <c r="AC187" i="1" s="1"/>
  <c r="AB186" i="1"/>
  <c r="AC186" i="1" s="1"/>
  <c r="AB185" i="1"/>
  <c r="AC185" i="1" s="1"/>
  <c r="AB184" i="1"/>
  <c r="AC184" i="1" s="1"/>
  <c r="AB183" i="1"/>
  <c r="AC183" i="1" s="1"/>
  <c r="AB182" i="1"/>
  <c r="AC182" i="1" s="1"/>
  <c r="AB181" i="1"/>
  <c r="AC181" i="1" s="1"/>
  <c r="AB180" i="1"/>
  <c r="AC180" i="1" s="1"/>
  <c r="AB179" i="1"/>
  <c r="AC179" i="1" s="1"/>
  <c r="AB178" i="1"/>
  <c r="AC178" i="1" s="1"/>
  <c r="AB177" i="1"/>
  <c r="AC177" i="1" s="1"/>
  <c r="AB176" i="1"/>
  <c r="AC176" i="1" s="1"/>
  <c r="AB175" i="1"/>
  <c r="AC175" i="1" s="1"/>
  <c r="AB174" i="1"/>
  <c r="AC174" i="1" s="1"/>
  <c r="AB173" i="1"/>
  <c r="AC173" i="1" s="1"/>
  <c r="AB172" i="1"/>
  <c r="AC172" i="1" s="1"/>
  <c r="AB171" i="1"/>
  <c r="AC171" i="1" s="1"/>
  <c r="AB170" i="1"/>
  <c r="AC170" i="1" s="1"/>
  <c r="AB169" i="1"/>
  <c r="AC169" i="1" s="1"/>
  <c r="AB168" i="1"/>
  <c r="AC168" i="1" s="1"/>
  <c r="AB167" i="1"/>
  <c r="AC167" i="1" s="1"/>
  <c r="AB166" i="1"/>
  <c r="AC166" i="1" s="1"/>
  <c r="AB165" i="1"/>
  <c r="AC165" i="1" s="1"/>
  <c r="AB164" i="1"/>
  <c r="AC164" i="1" s="1"/>
  <c r="AB163" i="1"/>
  <c r="AC163" i="1" s="1"/>
  <c r="AB162" i="1"/>
  <c r="AC162" i="1" s="1"/>
  <c r="AB161" i="1"/>
  <c r="AC161" i="1" s="1"/>
  <c r="AB160" i="1"/>
  <c r="AC160" i="1" s="1"/>
  <c r="AB159" i="1"/>
  <c r="AC159" i="1" s="1"/>
  <c r="AB158" i="1"/>
  <c r="AC158" i="1" s="1"/>
  <c r="AB157" i="1"/>
  <c r="AC157" i="1" s="1"/>
  <c r="AB156" i="1"/>
  <c r="AC156" i="1" s="1"/>
  <c r="AB155" i="1"/>
  <c r="AC155" i="1" s="1"/>
  <c r="AB154" i="1"/>
  <c r="AC154" i="1" s="1"/>
  <c r="AB153" i="1"/>
  <c r="AC153" i="1" s="1"/>
  <c r="AB152" i="1"/>
  <c r="AC152" i="1" s="1"/>
  <c r="AB151" i="1"/>
  <c r="AC151" i="1" s="1"/>
  <c r="AB150" i="1"/>
  <c r="AC150" i="1" s="1"/>
  <c r="AB149" i="1"/>
  <c r="AC149" i="1" s="1"/>
  <c r="AB148" i="1"/>
  <c r="AC148" i="1" s="1"/>
  <c r="AB147" i="1"/>
  <c r="AC147" i="1" s="1"/>
  <c r="AB146" i="1"/>
  <c r="AC146" i="1" s="1"/>
  <c r="AB145" i="1"/>
  <c r="AC145" i="1" s="1"/>
  <c r="AB144" i="1"/>
  <c r="AC144" i="1" s="1"/>
  <c r="AB143" i="1"/>
  <c r="AC143" i="1" s="1"/>
  <c r="AB142" i="1"/>
  <c r="AC142" i="1" s="1"/>
  <c r="AB141" i="1"/>
  <c r="AC141" i="1" s="1"/>
  <c r="AB140" i="1"/>
  <c r="AC140" i="1" s="1"/>
  <c r="AB139" i="1"/>
  <c r="AC139" i="1" s="1"/>
  <c r="AB138" i="1"/>
  <c r="AC138" i="1" s="1"/>
  <c r="AB137" i="1"/>
  <c r="AC137" i="1" s="1"/>
  <c r="AB136" i="1"/>
  <c r="AC136" i="1" s="1"/>
  <c r="AB135" i="1"/>
  <c r="AC135" i="1" s="1"/>
  <c r="AB134" i="1"/>
  <c r="AC134" i="1" s="1"/>
  <c r="AB133" i="1"/>
  <c r="AC133" i="1" s="1"/>
  <c r="AB132" i="1"/>
  <c r="AC132" i="1" s="1"/>
  <c r="AB131" i="1"/>
  <c r="AC131" i="1" s="1"/>
  <c r="AB130" i="1"/>
  <c r="AC130" i="1" s="1"/>
  <c r="AB129" i="1"/>
  <c r="AC129" i="1" s="1"/>
  <c r="AB128" i="1"/>
  <c r="AC128" i="1" s="1"/>
  <c r="AB127" i="1"/>
  <c r="AC127" i="1" s="1"/>
  <c r="AB126" i="1"/>
  <c r="AC126" i="1" s="1"/>
  <c r="AB125" i="1"/>
  <c r="AC125" i="1" s="1"/>
  <c r="AB124" i="1"/>
  <c r="AC124" i="1" s="1"/>
  <c r="AB123" i="1"/>
  <c r="AC123" i="1" s="1"/>
  <c r="AB122" i="1"/>
  <c r="AC122" i="1" s="1"/>
  <c r="AB121" i="1"/>
  <c r="AC121" i="1" s="1"/>
  <c r="AB120" i="1"/>
  <c r="AC120" i="1" s="1"/>
  <c r="AB119" i="1"/>
  <c r="AC119" i="1" s="1"/>
  <c r="AB118" i="1"/>
  <c r="AC118" i="1" s="1"/>
  <c r="AB117" i="1"/>
  <c r="AC117" i="1" s="1"/>
  <c r="AB116" i="1"/>
  <c r="AC116" i="1" s="1"/>
  <c r="AB115" i="1"/>
  <c r="AC115" i="1" s="1"/>
  <c r="AB114" i="1"/>
  <c r="AC114" i="1" s="1"/>
  <c r="AB113" i="1"/>
  <c r="AC113" i="1" s="1"/>
  <c r="AB112" i="1"/>
  <c r="AC112" i="1" s="1"/>
  <c r="AB111" i="1"/>
  <c r="AC111" i="1" s="1"/>
  <c r="AB110" i="1"/>
  <c r="AC110" i="1" s="1"/>
  <c r="AB109" i="1"/>
  <c r="AC109" i="1" s="1"/>
  <c r="AB108" i="1"/>
  <c r="AC108" i="1" s="1"/>
  <c r="AB107" i="1"/>
  <c r="AC107" i="1" s="1"/>
  <c r="AB106" i="1"/>
  <c r="AC106" i="1" s="1"/>
  <c r="AB105" i="1"/>
  <c r="AC105" i="1" s="1"/>
  <c r="AB104" i="1"/>
  <c r="AC104" i="1" s="1"/>
  <c r="AB103" i="1"/>
  <c r="AC103" i="1" s="1"/>
  <c r="AB102" i="1"/>
  <c r="AC102" i="1" s="1"/>
  <c r="AB101" i="1"/>
  <c r="AC101" i="1" s="1"/>
  <c r="AB100" i="1"/>
  <c r="AC100" i="1" s="1"/>
  <c r="AB99" i="1"/>
  <c r="AC99" i="1" s="1"/>
  <c r="AB98" i="1"/>
  <c r="AC98" i="1" s="1"/>
  <c r="AB97" i="1"/>
  <c r="AC97" i="1" s="1"/>
  <c r="AB96" i="1"/>
  <c r="AC96" i="1" s="1"/>
  <c r="AB95" i="1"/>
  <c r="AC95" i="1" s="1"/>
  <c r="AB94" i="1"/>
  <c r="AC94" i="1" s="1"/>
  <c r="AB93" i="1"/>
  <c r="AC93" i="1" s="1"/>
  <c r="AB92" i="1"/>
  <c r="AC92" i="1" s="1"/>
  <c r="AB91" i="1"/>
  <c r="AC91" i="1" s="1"/>
  <c r="AB90" i="1"/>
  <c r="AC90" i="1" s="1"/>
  <c r="AB89" i="1"/>
  <c r="AC89" i="1" s="1"/>
  <c r="AB88" i="1"/>
  <c r="AC88" i="1" s="1"/>
  <c r="AB87" i="1"/>
  <c r="AC87" i="1" s="1"/>
  <c r="AB86" i="1"/>
  <c r="AC86" i="1" s="1"/>
  <c r="AB85" i="1"/>
  <c r="AC85" i="1" s="1"/>
  <c r="AB84" i="1"/>
  <c r="AC84" i="1" s="1"/>
  <c r="AB83" i="1"/>
  <c r="AC83" i="1" s="1"/>
  <c r="AB82" i="1"/>
  <c r="AC82" i="1" s="1"/>
  <c r="AB81" i="1"/>
  <c r="AC81" i="1" s="1"/>
  <c r="AB80" i="1"/>
  <c r="AC80" i="1" s="1"/>
  <c r="AB79" i="1"/>
  <c r="AC79" i="1" s="1"/>
  <c r="AB78" i="1"/>
  <c r="AC78" i="1" s="1"/>
  <c r="AB77" i="1"/>
  <c r="AC77" i="1" s="1"/>
  <c r="AB76" i="1"/>
  <c r="AC76" i="1" s="1"/>
  <c r="AB75" i="1"/>
  <c r="AC75" i="1" s="1"/>
  <c r="AB74" i="1"/>
  <c r="AC74" i="1" s="1"/>
  <c r="AB73" i="1"/>
  <c r="AC73" i="1" s="1"/>
  <c r="AB72" i="1"/>
  <c r="AC72" i="1" s="1"/>
  <c r="AB71" i="1"/>
  <c r="AC71" i="1" s="1"/>
  <c r="AB70" i="1"/>
  <c r="AC70" i="1" s="1"/>
  <c r="AB69" i="1"/>
  <c r="AC69" i="1" s="1"/>
  <c r="AB68" i="1"/>
  <c r="AC68" i="1" s="1"/>
  <c r="AB67" i="1"/>
  <c r="AC67" i="1" s="1"/>
  <c r="AB66" i="1"/>
  <c r="AC66" i="1" s="1"/>
  <c r="AB65" i="1"/>
  <c r="AC65" i="1" s="1"/>
  <c r="AB64" i="1"/>
  <c r="AC64" i="1" s="1"/>
  <c r="AB63" i="1"/>
  <c r="AC63" i="1" s="1"/>
  <c r="AB62" i="1"/>
  <c r="AC62" i="1" s="1"/>
  <c r="AB61" i="1"/>
  <c r="AC61" i="1" s="1"/>
  <c r="AB60" i="1"/>
  <c r="AC60" i="1" s="1"/>
  <c r="AB59" i="1"/>
  <c r="AC59" i="1" s="1"/>
  <c r="AB58" i="1"/>
  <c r="AC58" i="1" s="1"/>
  <c r="AB57" i="1"/>
  <c r="AC57" i="1" s="1"/>
  <c r="AB56" i="1"/>
  <c r="AC56" i="1" s="1"/>
  <c r="AB55" i="1"/>
  <c r="AC55" i="1" s="1"/>
  <c r="AB54" i="1"/>
  <c r="AC54" i="1" s="1"/>
  <c r="AB53" i="1"/>
  <c r="AC53" i="1" s="1"/>
  <c r="AB52" i="1"/>
  <c r="AC52" i="1" s="1"/>
  <c r="AB51" i="1"/>
  <c r="AC51" i="1" s="1"/>
  <c r="AB50" i="1"/>
  <c r="AC50" i="1" s="1"/>
  <c r="AB49" i="1"/>
  <c r="AC49" i="1" s="1"/>
  <c r="AB48" i="1"/>
  <c r="AC48" i="1" s="1"/>
  <c r="AB47" i="1"/>
  <c r="AC47" i="1" s="1"/>
  <c r="AB46" i="1"/>
  <c r="AC46" i="1" s="1"/>
  <c r="AB45" i="1"/>
  <c r="AC45" i="1" s="1"/>
  <c r="AB44" i="1"/>
  <c r="AC44" i="1" s="1"/>
  <c r="AB43" i="1"/>
  <c r="AC43" i="1" s="1"/>
  <c r="AB42" i="1"/>
  <c r="AC42" i="1" s="1"/>
  <c r="AB41" i="1"/>
  <c r="AC41" i="1" s="1"/>
  <c r="AB40" i="1"/>
  <c r="AC40" i="1" s="1"/>
  <c r="AB39" i="1"/>
  <c r="AC39" i="1" s="1"/>
  <c r="AB38" i="1"/>
  <c r="AC38" i="1" s="1"/>
  <c r="AB37" i="1"/>
  <c r="AC37" i="1" s="1"/>
  <c r="AB36" i="1"/>
  <c r="AC36" i="1" s="1"/>
  <c r="AB35" i="1"/>
  <c r="AC35" i="1" s="1"/>
  <c r="AB34" i="1"/>
  <c r="AC34" i="1" s="1"/>
  <c r="AB33" i="1"/>
  <c r="AC33" i="1" s="1"/>
  <c r="AB32" i="1"/>
  <c r="AC32" i="1" s="1"/>
  <c r="AB31" i="1"/>
  <c r="AC31" i="1" s="1"/>
  <c r="AB30" i="1"/>
  <c r="AC30" i="1" s="1"/>
  <c r="AB29" i="1"/>
  <c r="AC29" i="1" s="1"/>
  <c r="AB28" i="1"/>
  <c r="AC28" i="1" s="1"/>
  <c r="AB27" i="1"/>
  <c r="AC27" i="1" s="1"/>
  <c r="AB26" i="1"/>
  <c r="AC26" i="1" s="1"/>
  <c r="AB25" i="1"/>
  <c r="AC25" i="1" s="1"/>
  <c r="AB24" i="1"/>
  <c r="AC24" i="1" s="1"/>
  <c r="AB23" i="1"/>
  <c r="AC23" i="1" s="1"/>
  <c r="AB22" i="1"/>
  <c r="AC22" i="1" s="1"/>
  <c r="AB21" i="1"/>
  <c r="AC21" i="1" s="1"/>
  <c r="AB20" i="1"/>
  <c r="AC20" i="1" s="1"/>
  <c r="AB19" i="1"/>
  <c r="AC19" i="1" s="1"/>
  <c r="AB18" i="1"/>
  <c r="AC18" i="1" s="1"/>
  <c r="AB17" i="1"/>
  <c r="AC17" i="1" s="1"/>
  <c r="AB16" i="1"/>
  <c r="AC16" i="1" s="1"/>
  <c r="AB15" i="1"/>
  <c r="AC15" i="1" s="1"/>
  <c r="AB14" i="1"/>
  <c r="AC14" i="1" s="1"/>
  <c r="AB13" i="1"/>
  <c r="AC13" i="1" s="1"/>
  <c r="AB12" i="1"/>
  <c r="AC12" i="1" s="1"/>
  <c r="AB11" i="1"/>
  <c r="AC11" i="1" s="1"/>
  <c r="AB10" i="1"/>
  <c r="AC10" i="1" s="1"/>
  <c r="AB9" i="1"/>
  <c r="AC9" i="1" s="1"/>
  <c r="AB8" i="1"/>
  <c r="AC8" i="1" s="1"/>
  <c r="AB7" i="1"/>
  <c r="AC7" i="1" s="1"/>
  <c r="AB6" i="1"/>
  <c r="AC6" i="1" s="1"/>
  <c r="AB5" i="1"/>
  <c r="AC5" i="1" s="1"/>
  <c r="AB4" i="1"/>
  <c r="AC4" i="1" s="1"/>
  <c r="AB3" i="1"/>
  <c r="AC3" i="1" s="1"/>
  <c r="AB2" i="1"/>
  <c r="AC2" i="1" s="1"/>
  <c r="U101" i="2" l="1"/>
  <c r="E11" i="6" s="1"/>
  <c r="P96" i="2"/>
  <c r="AD2" i="1"/>
  <c r="AE2" i="1"/>
  <c r="AD3544" i="1"/>
  <c r="AD4042" i="1"/>
  <c r="AD4206" i="1"/>
  <c r="AD4058" i="1"/>
  <c r="AD4182" i="1"/>
  <c r="AE3491" i="1"/>
  <c r="AE3507" i="1"/>
  <c r="AD4050" i="1"/>
  <c r="AD4198" i="1"/>
  <c r="AD4238" i="1"/>
  <c r="AE3519" i="1"/>
  <c r="AE3569" i="1"/>
  <c r="AE3535" i="1"/>
  <c r="AE3499" i="1"/>
  <c r="AD4271" i="1"/>
  <c r="AE4479" i="1"/>
  <c r="AD788" i="1"/>
  <c r="AE788" i="1"/>
  <c r="AD1026" i="1"/>
  <c r="AE1026" i="1"/>
  <c r="AE834" i="1"/>
  <c r="AE1120" i="1"/>
  <c r="AD1388" i="1"/>
  <c r="AD1964" i="1"/>
  <c r="AD1241" i="1"/>
  <c r="AE1241" i="1"/>
  <c r="AD890" i="1"/>
  <c r="AE1194" i="1"/>
  <c r="AE1572" i="1"/>
  <c r="AE2211" i="1"/>
  <c r="AD3564" i="1"/>
  <c r="AE3564" i="1"/>
  <c r="AD3571" i="1"/>
  <c r="AE3571" i="1"/>
  <c r="AD1477" i="1"/>
  <c r="AE1477" i="1"/>
  <c r="AE1819" i="1"/>
  <c r="AD1819" i="1"/>
  <c r="AD983" i="1"/>
  <c r="AD1289" i="1"/>
  <c r="AD1663" i="1"/>
  <c r="AE2742" i="1"/>
  <c r="AD3572" i="1"/>
  <c r="AE3572" i="1"/>
  <c r="AD1076" i="1"/>
  <c r="AE1345" i="1"/>
  <c r="AE3495" i="1"/>
  <c r="AE3511" i="1"/>
  <c r="AE3523" i="1"/>
  <c r="AE3539" i="1"/>
  <c r="AE3547" i="1"/>
  <c r="AE4030" i="1"/>
  <c r="AD4226" i="1"/>
  <c r="AD4287" i="1"/>
  <c r="AE3515" i="1"/>
  <c r="AE3527" i="1"/>
  <c r="AE3543" i="1"/>
  <c r="AD3550" i="1"/>
  <c r="AE4034" i="1"/>
  <c r="AD4190" i="1"/>
  <c r="AD4214" i="1"/>
  <c r="AE3503" i="1"/>
  <c r="AE3531" i="1"/>
  <c r="AD3546" i="1"/>
  <c r="AD3548" i="1"/>
  <c r="AD4174" i="1"/>
  <c r="AE15" i="1"/>
  <c r="AD15" i="1"/>
  <c r="AD4" i="1"/>
  <c r="AE4" i="1"/>
  <c r="AE148" i="1"/>
  <c r="AD148" i="1"/>
  <c r="AE534" i="1"/>
  <c r="AD534" i="1"/>
  <c r="AD586" i="1"/>
  <c r="AE586" i="1"/>
  <c r="AE127" i="1"/>
  <c r="AD127" i="1"/>
  <c r="AE191" i="1"/>
  <c r="AD191" i="1"/>
  <c r="AD302" i="1"/>
  <c r="AE302" i="1"/>
  <c r="AE42" i="1"/>
  <c r="AD42" i="1"/>
  <c r="AE65" i="1"/>
  <c r="AD65" i="1"/>
  <c r="AE90" i="1"/>
  <c r="AD90" i="1"/>
  <c r="AD36" i="1"/>
  <c r="AE36" i="1"/>
  <c r="AD105" i="1"/>
  <c r="AE105" i="1"/>
  <c r="AD169" i="1"/>
  <c r="AE169" i="1"/>
  <c r="AE271" i="1"/>
  <c r="AD271" i="1"/>
  <c r="AE368" i="1"/>
  <c r="AD368" i="1"/>
  <c r="AE26" i="1"/>
  <c r="AD26" i="1"/>
  <c r="AE53" i="1"/>
  <c r="AD53" i="1"/>
  <c r="AE73" i="1"/>
  <c r="AD73" i="1"/>
  <c r="AE230" i="1"/>
  <c r="AD230" i="1"/>
  <c r="AE449" i="1"/>
  <c r="AD449" i="1"/>
  <c r="AE637" i="1"/>
  <c r="AD637" i="1"/>
  <c r="AD683" i="1"/>
  <c r="AE683" i="1"/>
  <c r="AD410" i="1"/>
  <c r="AE410" i="1"/>
  <c r="AD492" i="1"/>
  <c r="AE492" i="1"/>
  <c r="AD733" i="1"/>
  <c r="AE733" i="1"/>
  <c r="AD938" i="1"/>
  <c r="AE938" i="1"/>
  <c r="AE5" i="1"/>
  <c r="AD5" i="1"/>
  <c r="AE9" i="1"/>
  <c r="AD9" i="1"/>
  <c r="AE13" i="1"/>
  <c r="AD13" i="1"/>
  <c r="AE17" i="1"/>
  <c r="AD17" i="1"/>
  <c r="AE21" i="1"/>
  <c r="AD21" i="1"/>
  <c r="AE25" i="1"/>
  <c r="AD25" i="1"/>
  <c r="AE29" i="1"/>
  <c r="AD29" i="1"/>
  <c r="AE31" i="1"/>
  <c r="AD31" i="1"/>
  <c r="AE33" i="1"/>
  <c r="AD33" i="1"/>
  <c r="AE37" i="1"/>
  <c r="AD37" i="1"/>
  <c r="AE40" i="1"/>
  <c r="AD40" i="1"/>
  <c r="AE44" i="1"/>
  <c r="AD44" i="1"/>
  <c r="AD47" i="1"/>
  <c r="AE47" i="1"/>
  <c r="AE48" i="1"/>
  <c r="AD48" i="1"/>
  <c r="AE52" i="1"/>
  <c r="AD52" i="1"/>
  <c r="AE56" i="1"/>
  <c r="AD56" i="1"/>
  <c r="AE58" i="1"/>
  <c r="AD58" i="1"/>
  <c r="AE60" i="1"/>
  <c r="AD60" i="1"/>
  <c r="AE63" i="1"/>
  <c r="AD63" i="1"/>
  <c r="AD67" i="1"/>
  <c r="AE67" i="1"/>
  <c r="AE68" i="1"/>
  <c r="AD68" i="1"/>
  <c r="AE72" i="1"/>
  <c r="AD72" i="1"/>
  <c r="AE76" i="1"/>
  <c r="AD76" i="1"/>
  <c r="AE80" i="1"/>
  <c r="AD80" i="1"/>
  <c r="AE84" i="1"/>
  <c r="AD84" i="1"/>
  <c r="AE85" i="1"/>
  <c r="AD85" i="1"/>
  <c r="AE88" i="1"/>
  <c r="AD88" i="1"/>
  <c r="AE92" i="1"/>
  <c r="AD92" i="1"/>
  <c r="AD95" i="1"/>
  <c r="AE95" i="1"/>
  <c r="AE96" i="1"/>
  <c r="AD96" i="1"/>
  <c r="AE99" i="1"/>
  <c r="AD99" i="1"/>
  <c r="AE102" i="1"/>
  <c r="AD102" i="1"/>
  <c r="AE106" i="1"/>
  <c r="AD106" i="1"/>
  <c r="AE110" i="1"/>
  <c r="AD110" i="1"/>
  <c r="AE111" i="1"/>
  <c r="AD111" i="1"/>
  <c r="AE114" i="1"/>
  <c r="AD114" i="1"/>
  <c r="AE116" i="1"/>
  <c r="AD116" i="1"/>
  <c r="AE118" i="1"/>
  <c r="AD118" i="1"/>
  <c r="AD121" i="1"/>
  <c r="AE121" i="1"/>
  <c r="AE122" i="1"/>
  <c r="AD122" i="1"/>
  <c r="AE126" i="1"/>
  <c r="AD126" i="1"/>
  <c r="AE130" i="1"/>
  <c r="AD130" i="1"/>
  <c r="AE132" i="1"/>
  <c r="AD132" i="1"/>
  <c r="AE134" i="1"/>
  <c r="AD134" i="1"/>
  <c r="AD137" i="1"/>
  <c r="AE137" i="1"/>
  <c r="AE138" i="1"/>
  <c r="AD138" i="1"/>
  <c r="AE142" i="1"/>
  <c r="AD142" i="1"/>
  <c r="AE143" i="1"/>
  <c r="AD143" i="1"/>
  <c r="AE146" i="1"/>
  <c r="AD146" i="1"/>
  <c r="AE150" i="1"/>
  <c r="AD150" i="1"/>
  <c r="AD153" i="1"/>
  <c r="AE153" i="1"/>
  <c r="AE154" i="1"/>
  <c r="AD154" i="1"/>
  <c r="AE158" i="1"/>
  <c r="AD158" i="1"/>
  <c r="AE159" i="1"/>
  <c r="AD159" i="1"/>
  <c r="AE162" i="1"/>
  <c r="AD162" i="1"/>
  <c r="AE164" i="1"/>
  <c r="AD164" i="1"/>
  <c r="AE166" i="1"/>
  <c r="AD166" i="1"/>
  <c r="AE170" i="1"/>
  <c r="AD170" i="1"/>
  <c r="AE174" i="1"/>
  <c r="AD174" i="1"/>
  <c r="AE175" i="1"/>
  <c r="AD175" i="1"/>
  <c r="AE178" i="1"/>
  <c r="AD178" i="1"/>
  <c r="AE180" i="1"/>
  <c r="AD180" i="1"/>
  <c r="AE182" i="1"/>
  <c r="AD182" i="1"/>
  <c r="AD185" i="1"/>
  <c r="AE185" i="1"/>
  <c r="AE186" i="1"/>
  <c r="AD186" i="1"/>
  <c r="AE190" i="1"/>
  <c r="AD190" i="1"/>
  <c r="AE194" i="1"/>
  <c r="AD194" i="1"/>
  <c r="AE196" i="1"/>
  <c r="AD196" i="1"/>
  <c r="AE198" i="1"/>
  <c r="AD198" i="1"/>
  <c r="AD201" i="1"/>
  <c r="AE201" i="1"/>
  <c r="AE202" i="1"/>
  <c r="AD202" i="1"/>
  <c r="AE207" i="1"/>
  <c r="AD207" i="1"/>
  <c r="AD208" i="1"/>
  <c r="AE208" i="1"/>
  <c r="AE211" i="1"/>
  <c r="AD211" i="1"/>
  <c r="AE213" i="1"/>
  <c r="AD213" i="1"/>
  <c r="AE214" i="1"/>
  <c r="AD214" i="1"/>
  <c r="AE218" i="1"/>
  <c r="AD218" i="1"/>
  <c r="AD219" i="1"/>
  <c r="AE219" i="1"/>
  <c r="AE222" i="1"/>
  <c r="AD222" i="1"/>
  <c r="AE224" i="1"/>
  <c r="AD224" i="1"/>
  <c r="AE226" i="1"/>
  <c r="AD226" i="1"/>
  <c r="AE227" i="1"/>
  <c r="AD227" i="1"/>
  <c r="AD229" i="1"/>
  <c r="AE229" i="1"/>
  <c r="AE231" i="1"/>
  <c r="AD231" i="1"/>
  <c r="AE233" i="1"/>
  <c r="AD233" i="1"/>
  <c r="AE234" i="1"/>
  <c r="AD234" i="1"/>
  <c r="AD235" i="1"/>
  <c r="AE235" i="1"/>
  <c r="AD237" i="1"/>
  <c r="AE237" i="1"/>
  <c r="AE238" i="1"/>
  <c r="AD238" i="1"/>
  <c r="AE240" i="1"/>
  <c r="AD240" i="1"/>
  <c r="AE241" i="1"/>
  <c r="AD241" i="1"/>
  <c r="AE242" i="1"/>
  <c r="AD242" i="1"/>
  <c r="AE244" i="1"/>
  <c r="AD244" i="1"/>
  <c r="AD245" i="1"/>
  <c r="AE245" i="1"/>
  <c r="AE246" i="1"/>
  <c r="AD246" i="1"/>
  <c r="AE248" i="1"/>
  <c r="AD248" i="1"/>
  <c r="AE250" i="1"/>
  <c r="AD250" i="1"/>
  <c r="AD251" i="1"/>
  <c r="AE251" i="1"/>
  <c r="AE252" i="1"/>
  <c r="AD252" i="1"/>
  <c r="AE253" i="1"/>
  <c r="AD253" i="1"/>
  <c r="AE254" i="1"/>
  <c r="AD254" i="1"/>
  <c r="AE256" i="1"/>
  <c r="AD256" i="1"/>
  <c r="AE257" i="1"/>
  <c r="AD257" i="1"/>
  <c r="AD259" i="1"/>
  <c r="AE259" i="1"/>
  <c r="AE260" i="1"/>
  <c r="AD260" i="1"/>
  <c r="AE261" i="1"/>
  <c r="AD261" i="1"/>
  <c r="AE263" i="1"/>
  <c r="AD263" i="1"/>
  <c r="AE264" i="1"/>
  <c r="AD264" i="1"/>
  <c r="AD265" i="1"/>
  <c r="AE265" i="1"/>
  <c r="AD267" i="1"/>
  <c r="AE267" i="1"/>
  <c r="AE268" i="1"/>
  <c r="AD268" i="1"/>
  <c r="AE270" i="1"/>
  <c r="AD270" i="1"/>
  <c r="AE272" i="1"/>
  <c r="AD272" i="1"/>
  <c r="AE274" i="1"/>
  <c r="AD274" i="1"/>
  <c r="AD275" i="1"/>
  <c r="AE275" i="1"/>
  <c r="AE276" i="1"/>
  <c r="AD276" i="1"/>
  <c r="AD277" i="1"/>
  <c r="AE277" i="1"/>
  <c r="AE278" i="1"/>
  <c r="AD278" i="1"/>
  <c r="AE280" i="1"/>
  <c r="AD280" i="1"/>
  <c r="AE281" i="1"/>
  <c r="AD281" i="1"/>
  <c r="AE282" i="1"/>
  <c r="AD282" i="1"/>
  <c r="AE284" i="1"/>
  <c r="AD284" i="1"/>
  <c r="AE285" i="1"/>
  <c r="AD285" i="1"/>
  <c r="AD287" i="1"/>
  <c r="AE287" i="1"/>
  <c r="AE288" i="1"/>
  <c r="AD288" i="1"/>
  <c r="AE289" i="1"/>
  <c r="AD289" i="1"/>
  <c r="AD290" i="1"/>
  <c r="AE290" i="1"/>
  <c r="AE292" i="1"/>
  <c r="AD292" i="1"/>
  <c r="AE293" i="1"/>
  <c r="AD293" i="1"/>
  <c r="AE294" i="1"/>
  <c r="AD294" i="1"/>
  <c r="AE296" i="1"/>
  <c r="AD296" i="1"/>
  <c r="AE297" i="1"/>
  <c r="AD297" i="1"/>
  <c r="AE299" i="1"/>
  <c r="AD299" i="1"/>
  <c r="AE301" i="1"/>
  <c r="AD301" i="1"/>
  <c r="AE303" i="1"/>
  <c r="AD303" i="1"/>
  <c r="AE305" i="1"/>
  <c r="AD305" i="1"/>
  <c r="AE307" i="1"/>
  <c r="AD307" i="1"/>
  <c r="AD309" i="1"/>
  <c r="AE309" i="1"/>
  <c r="AE310" i="1"/>
  <c r="AD310" i="1"/>
  <c r="AE311" i="1"/>
  <c r="AD311" i="1"/>
  <c r="AE313" i="1"/>
  <c r="AD313" i="1"/>
  <c r="AE314" i="1"/>
  <c r="AD314" i="1"/>
  <c r="AD315" i="1"/>
  <c r="AE315" i="1"/>
  <c r="AD317" i="1"/>
  <c r="AE317" i="1"/>
  <c r="AE318" i="1"/>
  <c r="AD318" i="1"/>
  <c r="AE320" i="1"/>
  <c r="AD320" i="1"/>
  <c r="AE321" i="1"/>
  <c r="AD321" i="1"/>
  <c r="AE322" i="1"/>
  <c r="AD322" i="1"/>
  <c r="AE324" i="1"/>
  <c r="AD324" i="1"/>
  <c r="AD325" i="1"/>
  <c r="AE325" i="1"/>
  <c r="AE326" i="1"/>
  <c r="AD326" i="1"/>
  <c r="AD328" i="1"/>
  <c r="AE328" i="1"/>
  <c r="AE329" i="1"/>
  <c r="AD329" i="1"/>
  <c r="AE330" i="1"/>
  <c r="AD330" i="1"/>
  <c r="AE331" i="1"/>
  <c r="AD331" i="1"/>
  <c r="AE332" i="1"/>
  <c r="AD332" i="1"/>
  <c r="AE334" i="1"/>
  <c r="AD334" i="1"/>
  <c r="AE335" i="1"/>
  <c r="AD335" i="1"/>
  <c r="AD337" i="1"/>
  <c r="AE337" i="1"/>
  <c r="AE338" i="1"/>
  <c r="AD338" i="1"/>
  <c r="AE339" i="1"/>
  <c r="AD339" i="1"/>
  <c r="AE340" i="1"/>
  <c r="AD340" i="1"/>
  <c r="AE341" i="1"/>
  <c r="AD341" i="1"/>
  <c r="AD343" i="1"/>
  <c r="AE343" i="1"/>
  <c r="AE345" i="1"/>
  <c r="AD345" i="1"/>
  <c r="AD346" i="1"/>
  <c r="AE346" i="1"/>
  <c r="AE347" i="1"/>
  <c r="AD347" i="1"/>
  <c r="AE349" i="1"/>
  <c r="AD349" i="1"/>
  <c r="AE350" i="1"/>
  <c r="AD350" i="1"/>
  <c r="AE351" i="1"/>
  <c r="AD351" i="1"/>
  <c r="AE353" i="1"/>
  <c r="AD353" i="1"/>
  <c r="AE354" i="1"/>
  <c r="AD354" i="1"/>
  <c r="AD356" i="1"/>
  <c r="AE356" i="1"/>
  <c r="AE357" i="1"/>
  <c r="AD357" i="1"/>
  <c r="AE358" i="1"/>
  <c r="AD358" i="1"/>
  <c r="AE360" i="1"/>
  <c r="AD360" i="1"/>
  <c r="AE361" i="1"/>
  <c r="AD361" i="1"/>
  <c r="AD362" i="1"/>
  <c r="AE362" i="1"/>
  <c r="AD364" i="1"/>
  <c r="AE364" i="1"/>
  <c r="AE365" i="1"/>
  <c r="AD365" i="1"/>
  <c r="AE367" i="1"/>
  <c r="AD367" i="1"/>
  <c r="AE369" i="1"/>
  <c r="AD369" i="1"/>
  <c r="AE371" i="1"/>
  <c r="AD371" i="1"/>
  <c r="AD372" i="1"/>
  <c r="AE372" i="1"/>
  <c r="AE373" i="1"/>
  <c r="AD373" i="1"/>
  <c r="AE375" i="1"/>
  <c r="AD375" i="1"/>
  <c r="AE377" i="1"/>
  <c r="AD377" i="1"/>
  <c r="AD378" i="1"/>
  <c r="AE378" i="1"/>
  <c r="AE379" i="1"/>
  <c r="AD379" i="1"/>
  <c r="AE381" i="1"/>
  <c r="AD381" i="1"/>
  <c r="AE382" i="1"/>
  <c r="AD382" i="1"/>
  <c r="AE383" i="1"/>
  <c r="AD383" i="1"/>
  <c r="AE385" i="1"/>
  <c r="AD385" i="1"/>
  <c r="AE386" i="1"/>
  <c r="AD386" i="1"/>
  <c r="AD388" i="1"/>
  <c r="AE388" i="1"/>
  <c r="AE389" i="1"/>
  <c r="AD389" i="1"/>
  <c r="AE390" i="1"/>
  <c r="AD390" i="1"/>
  <c r="AE392" i="1"/>
  <c r="AD392" i="1"/>
  <c r="AE393" i="1"/>
  <c r="AD393" i="1"/>
  <c r="AD394" i="1"/>
  <c r="AE394" i="1"/>
  <c r="AD396" i="1"/>
  <c r="AE396" i="1"/>
  <c r="AE397" i="1"/>
  <c r="AD397" i="1"/>
  <c r="AE399" i="1"/>
  <c r="AD399" i="1"/>
  <c r="AE400" i="1"/>
  <c r="AD400" i="1"/>
  <c r="AE401" i="1"/>
  <c r="AD401" i="1"/>
  <c r="AE403" i="1"/>
  <c r="AD403" i="1"/>
  <c r="AD404" i="1"/>
  <c r="AE404" i="1"/>
  <c r="AE405" i="1"/>
  <c r="AD405" i="1"/>
  <c r="AE407" i="1"/>
  <c r="AD407" i="1"/>
  <c r="AE409" i="1"/>
  <c r="AD409" i="1"/>
  <c r="AE411" i="1"/>
  <c r="AD411" i="1"/>
  <c r="AE413" i="1"/>
  <c r="AD413" i="1"/>
  <c r="AE414" i="1"/>
  <c r="AD414" i="1"/>
  <c r="AE415" i="1"/>
  <c r="AD415" i="1"/>
  <c r="AE417" i="1"/>
  <c r="AD417" i="1"/>
  <c r="AE418" i="1"/>
  <c r="AD418" i="1"/>
  <c r="AD420" i="1"/>
  <c r="AE420" i="1"/>
  <c r="AE421" i="1"/>
  <c r="AD421" i="1"/>
  <c r="AE422" i="1"/>
  <c r="AD422" i="1"/>
  <c r="AE424" i="1"/>
  <c r="AD424" i="1"/>
  <c r="AE425" i="1"/>
  <c r="AD425" i="1"/>
  <c r="AD426" i="1"/>
  <c r="AE426" i="1"/>
  <c r="AD428" i="1"/>
  <c r="AE428" i="1"/>
  <c r="AE429" i="1"/>
  <c r="AD429" i="1"/>
  <c r="AE431" i="1"/>
  <c r="AD431" i="1"/>
  <c r="AE432" i="1"/>
  <c r="AD432" i="1"/>
  <c r="AE433" i="1"/>
  <c r="AD433" i="1"/>
  <c r="AE435" i="1"/>
  <c r="AD435" i="1"/>
  <c r="AD436" i="1"/>
  <c r="AE436" i="1"/>
  <c r="AE437" i="1"/>
  <c r="AD437" i="1"/>
  <c r="AE439" i="1"/>
  <c r="AD439" i="1"/>
  <c r="AE441" i="1"/>
  <c r="AD441" i="1"/>
  <c r="AE442" i="1"/>
  <c r="AD442" i="1"/>
  <c r="AE443" i="1"/>
  <c r="AD443" i="1"/>
  <c r="AE444" i="1"/>
  <c r="AD444" i="1"/>
  <c r="AE446" i="1"/>
  <c r="AD446" i="1"/>
  <c r="AE447" i="1"/>
  <c r="AD447" i="1"/>
  <c r="AD448" i="1"/>
  <c r="AE448" i="1"/>
  <c r="AE450" i="1"/>
  <c r="AD450" i="1"/>
  <c r="AE452" i="1"/>
  <c r="AD452" i="1"/>
  <c r="AE453" i="1"/>
  <c r="AD453" i="1"/>
  <c r="AD454" i="1"/>
  <c r="AE454" i="1"/>
  <c r="AD456" i="1"/>
  <c r="AE456" i="1"/>
  <c r="AE457" i="1"/>
  <c r="AD457" i="1"/>
  <c r="AE459" i="1"/>
  <c r="AD459" i="1"/>
  <c r="AD460" i="1"/>
  <c r="AE460" i="1"/>
  <c r="AD462" i="1"/>
  <c r="AE462" i="1"/>
  <c r="AE464" i="1"/>
  <c r="AD464" i="1"/>
  <c r="AD465" i="1"/>
  <c r="AE465" i="1"/>
  <c r="AE466" i="1"/>
  <c r="AD466" i="1"/>
  <c r="AD468" i="1"/>
  <c r="AE468" i="1"/>
  <c r="AD469" i="1"/>
  <c r="AE469" i="1"/>
  <c r="AE471" i="1"/>
  <c r="AD471" i="1"/>
  <c r="AD472" i="1"/>
  <c r="AE472" i="1"/>
  <c r="AD474" i="1"/>
  <c r="AE474" i="1"/>
  <c r="AE475" i="1"/>
  <c r="AD475" i="1"/>
  <c r="AD476" i="1"/>
  <c r="AE476" i="1"/>
  <c r="AE478" i="1"/>
  <c r="AD478" i="1"/>
  <c r="AE480" i="1"/>
  <c r="AD480" i="1"/>
  <c r="AD482" i="1"/>
  <c r="AE482" i="1"/>
  <c r="AD483" i="1"/>
  <c r="AE483" i="1"/>
  <c r="AE484" i="1"/>
  <c r="AD484" i="1"/>
  <c r="AE485" i="1"/>
  <c r="AD485" i="1"/>
  <c r="AD486" i="1"/>
  <c r="AE486" i="1"/>
  <c r="AD487" i="1"/>
  <c r="AE487" i="1"/>
  <c r="AD489" i="1"/>
  <c r="AE489" i="1"/>
  <c r="AE491" i="1"/>
  <c r="AD491" i="1"/>
  <c r="AE494" i="1"/>
  <c r="AD494" i="1"/>
  <c r="AD495" i="1"/>
  <c r="AE495" i="1"/>
  <c r="AD496" i="1"/>
  <c r="AE496" i="1"/>
  <c r="AE498" i="1"/>
  <c r="AD498" i="1"/>
  <c r="AD499" i="1"/>
  <c r="AE499" i="1"/>
  <c r="AD500" i="1"/>
  <c r="AE500" i="1"/>
  <c r="AD501" i="1"/>
  <c r="AE501" i="1"/>
  <c r="AD502" i="1"/>
  <c r="AE502" i="1"/>
  <c r="AD504" i="1"/>
  <c r="AE504" i="1"/>
  <c r="AD506" i="1"/>
  <c r="AE506" i="1"/>
  <c r="AD507" i="1"/>
  <c r="AE507" i="1"/>
  <c r="AE508" i="1"/>
  <c r="AD508" i="1"/>
  <c r="AE510" i="1"/>
  <c r="AD510" i="1"/>
  <c r="AD511" i="1"/>
  <c r="AE511" i="1"/>
  <c r="AD512" i="1"/>
  <c r="AE512" i="1"/>
  <c r="AD514" i="1"/>
  <c r="AE514" i="1"/>
  <c r="AD516" i="1"/>
  <c r="AE516" i="1"/>
  <c r="AE517" i="1"/>
  <c r="AD517" i="1"/>
  <c r="AD518" i="1"/>
  <c r="AE518" i="1"/>
  <c r="AE520" i="1"/>
  <c r="AD520" i="1"/>
  <c r="AD521" i="1"/>
  <c r="AE521" i="1"/>
  <c r="AD522" i="1"/>
  <c r="AE522" i="1"/>
  <c r="AD524" i="1"/>
  <c r="AE524" i="1"/>
  <c r="AE525" i="1"/>
  <c r="AD525" i="1"/>
  <c r="AD526" i="1"/>
  <c r="AE526" i="1"/>
  <c r="AE528" i="1"/>
  <c r="AD528" i="1"/>
  <c r="AD530" i="1"/>
  <c r="AE530" i="1"/>
  <c r="AD531" i="1"/>
  <c r="AE531" i="1"/>
  <c r="AE532" i="1"/>
  <c r="AD532" i="1"/>
  <c r="AD535" i="1"/>
  <c r="AE535" i="1"/>
  <c r="AD536" i="1"/>
  <c r="AE536" i="1"/>
  <c r="AD538" i="1"/>
  <c r="AE538" i="1"/>
  <c r="AE540" i="1"/>
  <c r="AD540" i="1"/>
  <c r="AD541" i="1"/>
  <c r="AE541" i="1"/>
  <c r="AE542" i="1"/>
  <c r="AD542" i="1"/>
  <c r="AE544" i="1"/>
  <c r="AD544" i="1"/>
  <c r="AD545" i="1"/>
  <c r="AE545" i="1"/>
  <c r="AD546" i="1"/>
  <c r="AE546" i="1"/>
  <c r="AE548" i="1"/>
  <c r="AD548" i="1"/>
  <c r="AD549" i="1"/>
  <c r="AE549" i="1"/>
  <c r="AE550" i="1"/>
  <c r="AD550" i="1"/>
  <c r="AD551" i="1"/>
  <c r="AE551" i="1"/>
  <c r="AE552" i="1"/>
  <c r="AD552" i="1"/>
  <c r="AD553" i="1"/>
  <c r="AE553" i="1"/>
  <c r="AE554" i="1"/>
  <c r="AD554" i="1"/>
  <c r="AE556" i="1"/>
  <c r="AD556" i="1"/>
  <c r="AD557" i="1"/>
  <c r="AE557" i="1"/>
  <c r="AD558" i="1"/>
  <c r="AE558" i="1"/>
  <c r="AD559" i="1"/>
  <c r="AE559" i="1"/>
  <c r="AE560" i="1"/>
  <c r="AD560" i="1"/>
  <c r="AE562" i="1"/>
  <c r="AD562" i="1"/>
  <c r="AD563" i="1"/>
  <c r="AE563" i="1"/>
  <c r="AD564" i="1"/>
  <c r="AE564" i="1"/>
  <c r="AD565" i="1"/>
  <c r="AE565" i="1"/>
  <c r="AD567" i="1"/>
  <c r="AE567" i="1"/>
  <c r="AE568" i="1"/>
  <c r="AD568" i="1"/>
  <c r="AD569" i="1"/>
  <c r="AE569" i="1"/>
  <c r="AE570" i="1"/>
  <c r="AD570" i="1"/>
  <c r="AD572" i="1"/>
  <c r="AE572" i="1"/>
  <c r="AD573" i="1"/>
  <c r="AE573" i="1"/>
  <c r="AD574" i="1"/>
  <c r="AE574" i="1"/>
  <c r="AD575" i="1"/>
  <c r="AE575" i="1"/>
  <c r="AE576" i="1"/>
  <c r="AD576" i="1"/>
  <c r="AD578" i="1"/>
  <c r="AE578" i="1"/>
  <c r="AD579" i="1"/>
  <c r="AE579" i="1"/>
  <c r="AE580" i="1"/>
  <c r="AD580" i="1"/>
  <c r="AD581" i="1"/>
  <c r="AE581" i="1"/>
  <c r="AD583" i="1"/>
  <c r="AE583" i="1"/>
  <c r="AE584" i="1"/>
  <c r="AD584" i="1"/>
  <c r="AD585" i="1"/>
  <c r="AE585" i="1"/>
  <c r="AE588" i="1"/>
  <c r="AD588" i="1"/>
  <c r="AD589" i="1"/>
  <c r="AE589" i="1"/>
  <c r="AD590" i="1"/>
  <c r="AE590" i="1"/>
  <c r="AD591" i="1"/>
  <c r="AE591" i="1"/>
  <c r="AE592" i="1"/>
  <c r="AD592" i="1"/>
  <c r="AE594" i="1"/>
  <c r="AD594" i="1"/>
  <c r="AD595" i="1"/>
  <c r="AE595" i="1"/>
  <c r="AD596" i="1"/>
  <c r="AE596" i="1"/>
  <c r="AD597" i="1"/>
  <c r="AE597" i="1"/>
  <c r="AD598" i="1"/>
  <c r="AE598" i="1"/>
  <c r="AE599" i="1"/>
  <c r="AD599" i="1"/>
  <c r="AD600" i="1"/>
  <c r="AE600" i="1"/>
  <c r="AE601" i="1"/>
  <c r="AD601" i="1"/>
  <c r="AE603" i="1"/>
  <c r="AD603" i="1"/>
  <c r="AD604" i="1"/>
  <c r="AE604" i="1"/>
  <c r="AD605" i="1"/>
  <c r="AE605" i="1"/>
  <c r="AD606" i="1"/>
  <c r="AE606" i="1"/>
  <c r="AE607" i="1"/>
  <c r="AD607" i="1"/>
  <c r="AD609" i="1"/>
  <c r="AE609" i="1"/>
  <c r="AE610" i="1"/>
  <c r="AD610" i="1"/>
  <c r="AD611" i="1"/>
  <c r="AE611" i="1"/>
  <c r="AE612" i="1"/>
  <c r="AD612" i="1"/>
  <c r="AE614" i="1"/>
  <c r="AD614" i="1"/>
  <c r="AD615" i="1"/>
  <c r="AE615" i="1"/>
  <c r="AD616" i="1"/>
  <c r="AE616" i="1"/>
  <c r="AD617" i="1"/>
  <c r="AE617" i="1"/>
  <c r="AE618" i="1"/>
  <c r="AD618" i="1"/>
  <c r="AE620" i="1"/>
  <c r="AD620" i="1"/>
  <c r="AD621" i="1"/>
  <c r="AE621" i="1"/>
  <c r="AD622" i="1"/>
  <c r="AE622" i="1"/>
  <c r="AD623" i="1"/>
  <c r="AE623" i="1"/>
  <c r="AD625" i="1"/>
  <c r="AE625" i="1"/>
  <c r="AE626" i="1"/>
  <c r="AD626" i="1"/>
  <c r="AD627" i="1"/>
  <c r="AE627" i="1"/>
  <c r="AE628" i="1"/>
  <c r="AD628" i="1"/>
  <c r="AD630" i="1"/>
  <c r="AE630" i="1"/>
  <c r="AD631" i="1"/>
  <c r="AE631" i="1"/>
  <c r="AD632" i="1"/>
  <c r="AE632" i="1"/>
  <c r="AD633" i="1"/>
  <c r="AE633" i="1"/>
  <c r="AE634" i="1"/>
  <c r="AD634" i="1"/>
  <c r="AD636" i="1"/>
  <c r="AE636" i="1"/>
  <c r="AD638" i="1"/>
  <c r="AE638" i="1"/>
  <c r="AD640" i="1"/>
  <c r="AE640" i="1"/>
  <c r="AE641" i="1"/>
  <c r="AD641" i="1"/>
  <c r="AD642" i="1"/>
  <c r="AE642" i="1"/>
  <c r="AD643" i="1"/>
  <c r="AE643" i="1"/>
  <c r="AE645" i="1"/>
  <c r="AD645" i="1"/>
  <c r="AD646" i="1"/>
  <c r="AE646" i="1"/>
  <c r="AD647" i="1"/>
  <c r="AE647" i="1"/>
  <c r="AD648" i="1"/>
  <c r="AE648" i="1"/>
  <c r="AE649" i="1"/>
  <c r="AD649" i="1"/>
  <c r="AE650" i="1"/>
  <c r="AD650" i="1"/>
  <c r="AD651" i="1"/>
  <c r="AE651" i="1"/>
  <c r="AD652" i="1"/>
  <c r="AE652" i="1"/>
  <c r="AE653" i="1"/>
  <c r="AD653" i="1"/>
  <c r="AE654" i="1"/>
  <c r="AD654" i="1"/>
  <c r="AD655" i="1"/>
  <c r="AE655" i="1"/>
  <c r="AD656" i="1"/>
  <c r="AE656" i="1"/>
  <c r="AE657" i="1"/>
  <c r="AD657" i="1"/>
  <c r="AD659" i="1"/>
  <c r="AE659" i="1"/>
  <c r="AD660" i="1"/>
  <c r="AE660" i="1"/>
  <c r="AE661" i="1"/>
  <c r="AD661" i="1"/>
  <c r="AD662" i="1"/>
  <c r="AE662" i="1"/>
  <c r="AD664" i="1"/>
  <c r="AE664" i="1"/>
  <c r="AE665" i="1"/>
  <c r="AD665" i="1"/>
  <c r="AD666" i="1"/>
  <c r="AE666" i="1"/>
  <c r="AE667" i="1"/>
  <c r="AD667" i="1"/>
  <c r="AE669" i="1"/>
  <c r="AD669" i="1"/>
  <c r="AD670" i="1"/>
  <c r="AE670" i="1"/>
  <c r="AD671" i="1"/>
  <c r="AE671" i="1"/>
  <c r="AD672" i="1"/>
  <c r="AE672" i="1"/>
  <c r="AE673" i="1"/>
  <c r="AD673" i="1"/>
  <c r="AE675" i="1"/>
  <c r="AD675" i="1"/>
  <c r="AD676" i="1"/>
  <c r="AE676" i="1"/>
  <c r="AD677" i="1"/>
  <c r="AE677" i="1"/>
  <c r="AD678" i="1"/>
  <c r="AE678" i="1"/>
  <c r="AE679" i="1"/>
  <c r="AD679" i="1"/>
  <c r="AD680" i="1"/>
  <c r="AE680" i="1"/>
  <c r="AE681" i="1"/>
  <c r="AD681" i="1"/>
  <c r="AD684" i="1"/>
  <c r="AE684" i="1"/>
  <c r="AD685" i="1"/>
  <c r="AE685" i="1"/>
  <c r="AD686" i="1"/>
  <c r="AE686" i="1"/>
  <c r="AE687" i="1"/>
  <c r="AD687" i="1"/>
  <c r="AD689" i="1"/>
  <c r="AE689" i="1"/>
  <c r="AD690" i="1"/>
  <c r="AE690" i="1"/>
  <c r="AE691" i="1"/>
  <c r="AD691" i="1"/>
  <c r="AD692" i="1"/>
  <c r="AE692" i="1"/>
  <c r="AD694" i="1"/>
  <c r="AE694" i="1"/>
  <c r="AE695" i="1"/>
  <c r="AD695" i="1"/>
  <c r="AD696" i="1"/>
  <c r="AE696" i="1"/>
  <c r="AD697" i="1"/>
  <c r="AE697" i="1"/>
  <c r="AE699" i="1"/>
  <c r="AD699" i="1"/>
  <c r="AD700" i="1"/>
  <c r="AE700" i="1"/>
  <c r="AD701" i="1"/>
  <c r="AE701" i="1"/>
  <c r="AD702" i="1"/>
  <c r="AE702" i="1"/>
  <c r="AE703" i="1"/>
  <c r="AD703" i="1"/>
  <c r="AE705" i="1"/>
  <c r="AD705" i="1"/>
  <c r="AD706" i="1"/>
  <c r="AE706" i="1"/>
  <c r="AD707" i="1"/>
  <c r="AE707" i="1"/>
  <c r="AD708" i="1"/>
  <c r="AE708" i="1"/>
  <c r="AD710" i="1"/>
  <c r="AE710" i="1"/>
  <c r="AE711" i="1"/>
  <c r="AD711" i="1"/>
  <c r="AD712" i="1"/>
  <c r="AE712" i="1"/>
  <c r="AE713" i="1"/>
  <c r="AD713" i="1"/>
  <c r="AE715" i="1"/>
  <c r="AD715" i="1"/>
  <c r="AD716" i="1"/>
  <c r="AE716" i="1"/>
  <c r="AD717" i="1"/>
  <c r="AE717" i="1"/>
  <c r="AE718" i="1"/>
  <c r="AD718" i="1"/>
  <c r="AD720" i="1"/>
  <c r="AE720" i="1"/>
  <c r="AD721" i="1"/>
  <c r="AE721" i="1"/>
  <c r="AE722" i="1"/>
  <c r="AD722" i="1"/>
  <c r="AD723" i="1"/>
  <c r="AE723" i="1"/>
  <c r="AE725" i="1"/>
  <c r="AD725" i="1"/>
  <c r="AD726" i="1"/>
  <c r="AE726" i="1"/>
  <c r="AD727" i="1"/>
  <c r="AE727" i="1"/>
  <c r="AE728" i="1"/>
  <c r="AD728" i="1"/>
  <c r="AE730" i="1"/>
  <c r="AD730" i="1"/>
  <c r="AD731" i="1"/>
  <c r="AE731" i="1"/>
  <c r="AD732" i="1"/>
  <c r="AE732" i="1"/>
  <c r="AD735" i="1"/>
  <c r="AE735" i="1"/>
  <c r="AE736" i="1"/>
  <c r="AD736" i="1"/>
  <c r="AD737" i="1"/>
  <c r="AE737" i="1"/>
  <c r="AE738" i="1"/>
  <c r="AD738" i="1"/>
  <c r="AD740" i="1"/>
  <c r="AE740" i="1"/>
  <c r="AD741" i="1"/>
  <c r="AE741" i="1"/>
  <c r="AD742" i="1"/>
  <c r="AE742" i="1"/>
  <c r="AD743" i="1"/>
  <c r="AE743" i="1"/>
  <c r="AE744" i="1"/>
  <c r="AD744" i="1"/>
  <c r="AD746" i="1"/>
  <c r="AE746" i="1"/>
  <c r="AD747" i="1"/>
  <c r="AE747" i="1"/>
  <c r="AE748" i="1"/>
  <c r="AD748" i="1"/>
  <c r="AD749" i="1"/>
  <c r="AE749" i="1"/>
  <c r="AD751" i="1"/>
  <c r="AE751" i="1"/>
  <c r="AE752" i="1"/>
  <c r="AD752" i="1"/>
  <c r="AD753" i="1"/>
  <c r="AE753" i="1"/>
  <c r="AD754" i="1"/>
  <c r="AE754" i="1"/>
  <c r="AE756" i="1"/>
  <c r="AD756" i="1"/>
  <c r="AD757" i="1"/>
  <c r="AE757" i="1"/>
  <c r="AD758" i="1"/>
  <c r="AE758" i="1"/>
  <c r="AD759" i="1"/>
  <c r="AE759" i="1"/>
  <c r="AE760" i="1"/>
  <c r="AD760" i="1"/>
  <c r="AD762" i="1"/>
  <c r="AE762" i="1"/>
  <c r="AD763" i="1"/>
  <c r="AE763" i="1"/>
  <c r="AD765" i="1"/>
  <c r="AE765" i="1"/>
  <c r="AE766" i="1"/>
  <c r="AD766" i="1"/>
  <c r="AD767" i="1"/>
  <c r="AE767" i="1"/>
  <c r="AE768" i="1"/>
  <c r="AD768" i="1"/>
  <c r="AE770" i="1"/>
  <c r="AD770" i="1"/>
  <c r="AD771" i="1"/>
  <c r="AE771" i="1"/>
  <c r="AD772" i="1"/>
  <c r="AE772" i="1"/>
  <c r="AD773" i="1"/>
  <c r="AE773" i="1"/>
  <c r="AE774" i="1"/>
  <c r="AD774" i="1"/>
  <c r="AD776" i="1"/>
  <c r="AE776" i="1"/>
  <c r="AD777" i="1"/>
  <c r="AE777" i="1"/>
  <c r="AE778" i="1"/>
  <c r="AD778" i="1"/>
  <c r="AD779" i="1"/>
  <c r="AE779" i="1"/>
  <c r="AD781" i="1"/>
  <c r="AE781" i="1"/>
  <c r="AE782" i="1"/>
  <c r="AD782" i="1"/>
  <c r="AD783" i="1"/>
  <c r="AE783" i="1"/>
  <c r="AE784" i="1"/>
  <c r="AD784" i="1"/>
  <c r="AE786" i="1"/>
  <c r="AD786" i="1"/>
  <c r="AD787" i="1"/>
  <c r="AE787" i="1"/>
  <c r="AD789" i="1"/>
  <c r="AE789" i="1"/>
  <c r="AE790" i="1"/>
  <c r="AD790" i="1"/>
  <c r="AE792" i="1"/>
  <c r="AD792" i="1"/>
  <c r="AD793" i="1"/>
  <c r="AE793" i="1"/>
  <c r="AD794" i="1"/>
  <c r="AE794" i="1"/>
  <c r="AD795" i="1"/>
  <c r="AE795" i="1"/>
  <c r="AD797" i="1"/>
  <c r="AE797" i="1"/>
  <c r="AE798" i="1"/>
  <c r="AD798" i="1"/>
  <c r="AD799" i="1"/>
  <c r="AE799" i="1"/>
  <c r="AE800" i="1"/>
  <c r="AD800" i="1"/>
  <c r="AD802" i="1"/>
  <c r="AE802" i="1"/>
  <c r="AD803" i="1"/>
  <c r="AE803" i="1"/>
  <c r="AD804" i="1"/>
  <c r="AE804" i="1"/>
  <c r="AE805" i="1"/>
  <c r="AD805" i="1"/>
  <c r="AD806" i="1"/>
  <c r="AE806" i="1"/>
  <c r="AD808" i="1"/>
  <c r="AE808" i="1"/>
  <c r="AE809" i="1"/>
  <c r="AD809" i="1"/>
  <c r="AD810" i="1"/>
  <c r="AE810" i="1"/>
  <c r="AD811" i="1"/>
  <c r="AE811" i="1"/>
  <c r="AE813" i="1"/>
  <c r="AD813" i="1"/>
  <c r="AD814" i="1"/>
  <c r="AE814" i="1"/>
  <c r="AD815" i="1"/>
  <c r="AE815" i="1"/>
  <c r="AD816" i="1"/>
  <c r="AE816" i="1"/>
  <c r="AD818" i="1"/>
  <c r="AE818" i="1"/>
  <c r="AE819" i="1"/>
  <c r="AD819" i="1"/>
  <c r="AD820" i="1"/>
  <c r="AE820" i="1"/>
  <c r="AE821" i="1"/>
  <c r="AD821" i="1"/>
  <c r="AE823" i="1"/>
  <c r="AD823" i="1"/>
  <c r="AD824" i="1"/>
  <c r="AE824" i="1"/>
  <c r="AD825" i="1"/>
  <c r="AE825" i="1"/>
  <c r="AD826" i="1"/>
  <c r="AE826" i="1"/>
  <c r="AE827" i="1"/>
  <c r="AD827" i="1"/>
  <c r="AD829" i="1"/>
  <c r="AE829" i="1"/>
  <c r="AD830" i="1"/>
  <c r="AE830" i="1"/>
  <c r="AE831" i="1"/>
  <c r="AD831" i="1"/>
  <c r="AD832" i="1"/>
  <c r="AE832" i="1"/>
  <c r="AE835" i="1"/>
  <c r="AD835" i="1"/>
  <c r="AD836" i="1"/>
  <c r="AE836" i="1"/>
  <c r="AE837" i="1"/>
  <c r="AD837" i="1"/>
  <c r="AE839" i="1"/>
  <c r="AD839" i="1"/>
  <c r="AD840" i="1"/>
  <c r="AE840" i="1"/>
  <c r="AD841" i="1"/>
  <c r="AE841" i="1"/>
  <c r="AD842" i="1"/>
  <c r="AE842" i="1"/>
  <c r="AE843" i="1"/>
  <c r="AD843" i="1"/>
  <c r="AE845" i="1"/>
  <c r="AD845" i="1"/>
  <c r="AD846" i="1"/>
  <c r="AE846" i="1"/>
  <c r="AD847" i="1"/>
  <c r="AE847" i="1"/>
  <c r="AD848" i="1"/>
  <c r="AE848" i="1"/>
  <c r="AD850" i="1"/>
  <c r="AE850" i="1"/>
  <c r="AE851" i="1"/>
  <c r="AD851" i="1"/>
  <c r="AD852" i="1"/>
  <c r="AE852" i="1"/>
  <c r="AE853" i="1"/>
  <c r="AD853" i="1"/>
  <c r="AD855" i="1"/>
  <c r="AE855" i="1"/>
  <c r="AD856" i="1"/>
  <c r="AE856" i="1"/>
  <c r="AD857" i="1"/>
  <c r="AE857" i="1"/>
  <c r="AD858" i="1"/>
  <c r="AE858" i="1"/>
  <c r="AE859" i="1"/>
  <c r="AD859" i="1"/>
  <c r="AD861" i="1"/>
  <c r="AE861" i="1"/>
  <c r="AD862" i="1"/>
  <c r="AE862" i="1"/>
  <c r="AE863" i="1"/>
  <c r="AD863" i="1"/>
  <c r="AD864" i="1"/>
  <c r="AE864" i="1"/>
  <c r="AD866" i="1"/>
  <c r="AE866" i="1"/>
  <c r="AE867" i="1"/>
  <c r="AD867" i="1"/>
  <c r="AD868" i="1"/>
  <c r="AE868" i="1"/>
  <c r="AD869" i="1"/>
  <c r="AE869" i="1"/>
  <c r="AE871" i="1"/>
  <c r="AD871" i="1"/>
  <c r="AD872" i="1"/>
  <c r="AE872" i="1"/>
  <c r="AD873" i="1"/>
  <c r="AE873" i="1"/>
  <c r="AD874" i="1"/>
  <c r="AE874" i="1"/>
  <c r="AE875" i="1"/>
  <c r="AD875" i="1"/>
  <c r="AE877" i="1"/>
  <c r="AD877" i="1"/>
  <c r="AD878" i="1"/>
  <c r="AE878" i="1"/>
  <c r="AD879" i="1"/>
  <c r="AE879" i="1"/>
  <c r="AD880" i="1"/>
  <c r="AE880" i="1"/>
  <c r="AD881" i="1"/>
  <c r="AE881" i="1"/>
  <c r="AE882" i="1"/>
  <c r="AD882" i="1"/>
  <c r="AD883" i="1"/>
  <c r="AE883" i="1"/>
  <c r="AE884" i="1"/>
  <c r="AD884" i="1"/>
  <c r="AE886" i="1"/>
  <c r="AD886" i="1"/>
  <c r="AD887" i="1"/>
  <c r="AE887" i="1"/>
  <c r="AD888" i="1"/>
  <c r="AE888" i="1"/>
  <c r="AD889" i="1"/>
  <c r="AE889" i="1"/>
  <c r="AD892" i="1"/>
  <c r="AE892" i="1"/>
  <c r="AD893" i="1"/>
  <c r="AE893" i="1"/>
  <c r="AE894" i="1"/>
  <c r="AD894" i="1"/>
  <c r="AD895" i="1"/>
  <c r="AE895" i="1"/>
  <c r="AD897" i="1"/>
  <c r="AE897" i="1"/>
  <c r="AE898" i="1"/>
  <c r="AD898" i="1"/>
  <c r="AD899" i="1"/>
  <c r="AE899" i="1"/>
  <c r="AE900" i="1"/>
  <c r="AD900" i="1"/>
  <c r="AE902" i="1"/>
  <c r="AD902" i="1"/>
  <c r="AD903" i="1"/>
  <c r="AE903" i="1"/>
  <c r="AD904" i="1"/>
  <c r="AE904" i="1"/>
  <c r="AE905" i="1"/>
  <c r="AD905" i="1"/>
  <c r="AE907" i="1"/>
  <c r="AD907" i="1"/>
  <c r="AD908" i="1"/>
  <c r="AE908" i="1"/>
  <c r="AD909" i="1"/>
  <c r="AE909" i="1"/>
  <c r="AE910" i="1"/>
  <c r="AD910" i="1"/>
  <c r="AD912" i="1"/>
  <c r="AE912" i="1"/>
  <c r="AD913" i="1"/>
  <c r="AE913" i="1"/>
  <c r="AD914" i="1"/>
  <c r="AE914" i="1"/>
  <c r="AD915" i="1"/>
  <c r="AE915" i="1"/>
  <c r="AE916" i="1"/>
  <c r="AD916" i="1"/>
  <c r="AD918" i="1"/>
  <c r="AE918" i="1"/>
  <c r="AD919" i="1"/>
  <c r="AE919" i="1"/>
  <c r="AE920" i="1"/>
  <c r="AD920" i="1"/>
  <c r="AD921" i="1"/>
  <c r="AE921" i="1"/>
  <c r="AD923" i="1"/>
  <c r="AE923" i="1"/>
  <c r="AD924" i="1"/>
  <c r="AE924" i="1"/>
  <c r="AE925" i="1"/>
  <c r="AD925" i="1"/>
  <c r="AD926" i="1"/>
  <c r="AE926" i="1"/>
  <c r="AD927" i="1"/>
  <c r="AE927" i="1"/>
  <c r="AD928" i="1"/>
  <c r="AE928" i="1"/>
  <c r="AE929" i="1"/>
  <c r="AD929" i="1"/>
  <c r="AE931" i="1"/>
  <c r="AD931" i="1"/>
  <c r="AD932" i="1"/>
  <c r="AE932" i="1"/>
  <c r="AD933" i="1"/>
  <c r="AE933" i="1"/>
  <c r="AD934" i="1"/>
  <c r="AE934" i="1"/>
  <c r="AD936" i="1"/>
  <c r="AE936" i="1"/>
  <c r="AE937" i="1"/>
  <c r="AD937" i="1"/>
  <c r="AD939" i="1"/>
  <c r="AE939" i="1"/>
  <c r="AD940" i="1"/>
  <c r="AE940" i="1"/>
  <c r="AE941" i="1"/>
  <c r="AD941" i="1"/>
  <c r="AD943" i="1"/>
  <c r="AE943" i="1"/>
  <c r="AD944" i="1"/>
  <c r="AE944" i="1"/>
  <c r="AE945" i="1"/>
  <c r="AD945" i="1"/>
  <c r="AD946" i="1"/>
  <c r="AE946" i="1"/>
  <c r="AD948" i="1"/>
  <c r="AE948" i="1"/>
  <c r="AE949" i="1"/>
  <c r="AD949" i="1"/>
  <c r="AD950" i="1"/>
  <c r="AE950" i="1"/>
  <c r="AE951" i="1"/>
  <c r="AD951" i="1"/>
  <c r="AE953" i="1"/>
  <c r="AD953" i="1"/>
  <c r="AD954" i="1"/>
  <c r="AE954" i="1"/>
  <c r="AD955" i="1"/>
  <c r="AE955" i="1"/>
  <c r="AD956" i="1"/>
  <c r="AE956" i="1"/>
  <c r="AD958" i="1"/>
  <c r="AE958" i="1"/>
  <c r="AD960" i="1"/>
  <c r="AE960" i="1"/>
  <c r="AE961" i="1"/>
  <c r="AD961" i="1"/>
  <c r="AD962" i="1"/>
  <c r="AE962" i="1"/>
  <c r="AE963" i="1"/>
  <c r="AD963" i="1"/>
  <c r="AD965" i="1"/>
  <c r="AE965" i="1"/>
  <c r="AD966" i="1"/>
  <c r="AE966" i="1"/>
  <c r="AD967" i="1"/>
  <c r="AE967" i="1"/>
  <c r="AD968" i="1"/>
  <c r="AE968" i="1"/>
  <c r="AE969" i="1"/>
  <c r="AD969" i="1"/>
  <c r="AD970" i="1"/>
  <c r="AE970" i="1"/>
  <c r="AD971" i="1"/>
  <c r="AE971" i="1"/>
  <c r="AD972" i="1"/>
  <c r="AE972" i="1"/>
  <c r="AE973" i="1"/>
  <c r="AD973" i="1"/>
  <c r="AD974" i="1"/>
  <c r="AE974" i="1"/>
  <c r="AD975" i="1"/>
  <c r="AE975" i="1"/>
  <c r="AE977" i="1"/>
  <c r="AD977" i="1"/>
  <c r="AD978" i="1"/>
  <c r="AE978" i="1"/>
  <c r="AD979" i="1"/>
  <c r="AE979" i="1"/>
  <c r="AD980" i="1"/>
  <c r="AE980" i="1"/>
  <c r="AE981" i="1"/>
  <c r="AD981" i="1"/>
  <c r="AD984" i="1"/>
  <c r="AE984" i="1"/>
  <c r="AD985" i="1"/>
  <c r="AE985" i="1"/>
  <c r="AD986" i="1"/>
  <c r="AE986" i="1"/>
  <c r="AD988" i="1"/>
  <c r="AE988" i="1"/>
  <c r="AE989" i="1"/>
  <c r="AD989" i="1"/>
  <c r="AD990" i="1"/>
  <c r="AE990" i="1"/>
  <c r="AE991" i="1"/>
  <c r="AD991" i="1"/>
  <c r="AD993" i="1"/>
  <c r="AE993" i="1"/>
  <c r="AD994" i="1"/>
  <c r="AE994" i="1"/>
  <c r="AD995" i="1"/>
  <c r="AE995" i="1"/>
  <c r="AE996" i="1"/>
  <c r="AD996" i="1"/>
  <c r="AD997" i="1"/>
  <c r="AE997" i="1"/>
  <c r="AE998" i="1"/>
  <c r="AD998" i="1"/>
  <c r="AD999" i="1"/>
  <c r="AE999" i="1"/>
  <c r="AD1001" i="1"/>
  <c r="AE1001" i="1"/>
  <c r="AE1002" i="1"/>
  <c r="AD1002" i="1"/>
  <c r="AD1003" i="1"/>
  <c r="AE1003" i="1"/>
  <c r="AE1004" i="1"/>
  <c r="AD1004" i="1"/>
  <c r="AE1006" i="1"/>
  <c r="AD1006" i="1"/>
  <c r="AD1007" i="1"/>
  <c r="AE1007" i="1"/>
  <c r="AD1008" i="1"/>
  <c r="AE1008" i="1"/>
  <c r="AD1009" i="1"/>
  <c r="AE1009" i="1"/>
  <c r="AE1010" i="1"/>
  <c r="AD1010" i="1"/>
  <c r="AE1012" i="1"/>
  <c r="AD1012" i="1"/>
  <c r="AD1013" i="1"/>
  <c r="AE1013" i="1"/>
  <c r="AD1014" i="1"/>
  <c r="AE1014" i="1"/>
  <c r="AD1015" i="1"/>
  <c r="AE1015" i="1"/>
  <c r="AE1017" i="1"/>
  <c r="AD1017" i="1"/>
  <c r="AD1018" i="1"/>
  <c r="AE1018" i="1"/>
  <c r="AD1019" i="1"/>
  <c r="AE1019" i="1"/>
  <c r="AE1020" i="1"/>
  <c r="AD1020" i="1"/>
  <c r="AD1022" i="1"/>
  <c r="AE1022" i="1"/>
  <c r="AE1023" i="1"/>
  <c r="AD1023" i="1"/>
  <c r="AD1024" i="1"/>
  <c r="AE1024" i="1"/>
  <c r="AD1025" i="1"/>
  <c r="AE1025" i="1"/>
  <c r="AD1028" i="1"/>
  <c r="AE1028" i="1"/>
  <c r="AD1029" i="1"/>
  <c r="AE1029" i="1"/>
  <c r="AE1030" i="1"/>
  <c r="AD1030" i="1"/>
  <c r="AD1031" i="1"/>
  <c r="AE1031" i="1"/>
  <c r="AE1032" i="1"/>
  <c r="AD1032" i="1"/>
  <c r="AD1033" i="1"/>
  <c r="AE1033" i="1"/>
  <c r="AD1034" i="1"/>
  <c r="AE1034" i="1"/>
  <c r="AD1035" i="1"/>
  <c r="AE1035" i="1"/>
  <c r="AD1037" i="1"/>
  <c r="AE1037" i="1"/>
  <c r="AE1038" i="1"/>
  <c r="AD1038" i="1"/>
  <c r="AD1039" i="1"/>
  <c r="AE1039" i="1"/>
  <c r="AE1040" i="1"/>
  <c r="AD1040" i="1"/>
  <c r="AD1041" i="1"/>
  <c r="AE1041" i="1"/>
  <c r="AE1042" i="1"/>
  <c r="AD1042" i="1"/>
  <c r="AD1043" i="1"/>
  <c r="AE1043" i="1"/>
  <c r="AD1044" i="1"/>
  <c r="AE1044" i="1"/>
  <c r="AE1045" i="1"/>
  <c r="AD1045" i="1"/>
  <c r="AD1047" i="1"/>
  <c r="AE1047" i="1"/>
  <c r="AD1048" i="1"/>
  <c r="AE1048" i="1"/>
  <c r="AE1049" i="1"/>
  <c r="AD1049" i="1"/>
  <c r="AD1050" i="1"/>
  <c r="AE1050" i="1"/>
  <c r="AD1051" i="1"/>
  <c r="AE1051" i="1"/>
  <c r="AD1052" i="1"/>
  <c r="AE1052" i="1"/>
  <c r="AE1053" i="1"/>
  <c r="AD1053" i="1"/>
  <c r="AD1054" i="1"/>
  <c r="AE1054" i="1"/>
  <c r="AE1055" i="1"/>
  <c r="AD1055" i="1"/>
  <c r="AE1057" i="1"/>
  <c r="AD1057" i="1"/>
  <c r="AD1058" i="1"/>
  <c r="AE1058" i="1"/>
  <c r="AD1059" i="1"/>
  <c r="AE1059" i="1"/>
  <c r="AD1060" i="1"/>
  <c r="AE1060" i="1"/>
  <c r="AE1061" i="1"/>
  <c r="AD1061" i="1"/>
  <c r="AD1062" i="1"/>
  <c r="AE1062" i="1"/>
  <c r="AD1063" i="1"/>
  <c r="AE1063" i="1"/>
  <c r="AD1064" i="1"/>
  <c r="AE1064" i="1"/>
  <c r="AE1066" i="1"/>
  <c r="AD1066" i="1"/>
  <c r="AD1067" i="1"/>
  <c r="AE1067" i="1"/>
  <c r="AE1068" i="1"/>
  <c r="AD1068" i="1"/>
  <c r="AD1069" i="1"/>
  <c r="AE1069" i="1"/>
  <c r="AD1070" i="1"/>
  <c r="AE1070" i="1"/>
  <c r="AD1071" i="1"/>
  <c r="AE1071" i="1"/>
  <c r="AD1072" i="1"/>
  <c r="AE1072" i="1"/>
  <c r="AD1073" i="1"/>
  <c r="AE1073" i="1"/>
  <c r="AD1074" i="1"/>
  <c r="AE1074" i="1"/>
  <c r="AD1075" i="1"/>
  <c r="AE1075" i="1"/>
  <c r="AD1077" i="1"/>
  <c r="AE1077" i="1"/>
  <c r="AD1078" i="1"/>
  <c r="AE1078" i="1"/>
  <c r="AD1079" i="1"/>
  <c r="AE1079" i="1"/>
  <c r="AE1080" i="1"/>
  <c r="AD1080" i="1"/>
  <c r="AD1081" i="1"/>
  <c r="AE1081" i="1"/>
  <c r="AD1082" i="1"/>
  <c r="AE1082" i="1"/>
  <c r="AE1084" i="1"/>
  <c r="AD1084" i="1"/>
  <c r="AD1085" i="1"/>
  <c r="AE1085" i="1"/>
  <c r="AD1086" i="1"/>
  <c r="AE1086" i="1"/>
  <c r="AD1087" i="1"/>
  <c r="AE1087" i="1"/>
  <c r="AE1088" i="1"/>
  <c r="AD1088" i="1"/>
  <c r="AD1089" i="1"/>
  <c r="AE1089" i="1"/>
  <c r="AE1090" i="1"/>
  <c r="AD1090" i="1"/>
  <c r="AE1091" i="1"/>
  <c r="AD1091" i="1"/>
  <c r="AD1092" i="1"/>
  <c r="AE1092" i="1"/>
  <c r="AD1093" i="1"/>
  <c r="AE1093" i="1"/>
  <c r="AE1094" i="1"/>
  <c r="AD1094" i="1"/>
  <c r="AD1095" i="1"/>
  <c r="AE1095" i="1"/>
  <c r="AD1096" i="1"/>
  <c r="AE1096" i="1"/>
  <c r="AD1097" i="1"/>
  <c r="AE1097" i="1"/>
  <c r="AE1098" i="1"/>
  <c r="AD1098" i="1"/>
  <c r="AD1099" i="1"/>
  <c r="AE1099" i="1"/>
  <c r="AE1100" i="1"/>
  <c r="AD1100" i="1"/>
  <c r="AD1101" i="1"/>
  <c r="AE1101" i="1"/>
  <c r="AD1102" i="1"/>
  <c r="AE1102" i="1"/>
  <c r="AD1103" i="1"/>
  <c r="AE1103" i="1"/>
  <c r="AE1104" i="1"/>
  <c r="AD1104" i="1"/>
  <c r="AD1105" i="1"/>
  <c r="AE1105" i="1"/>
  <c r="AE1106" i="1"/>
  <c r="AD1106" i="1"/>
  <c r="AD1108" i="1"/>
  <c r="AE1108" i="1"/>
  <c r="AD1109" i="1"/>
  <c r="AE1109" i="1"/>
  <c r="AE1110" i="1"/>
  <c r="AD1110" i="1"/>
  <c r="AD1111" i="1"/>
  <c r="AE1111" i="1"/>
  <c r="AD1112" i="1"/>
  <c r="AE1112" i="1"/>
  <c r="AD1113" i="1"/>
  <c r="AE1113" i="1"/>
  <c r="AD1115" i="1"/>
  <c r="AE1115" i="1"/>
  <c r="AE1116" i="1"/>
  <c r="AD1116" i="1"/>
  <c r="AD1117" i="1"/>
  <c r="AE1117" i="1"/>
  <c r="AE1118" i="1"/>
  <c r="AD1118" i="1"/>
  <c r="AD1119" i="1"/>
  <c r="AE1119" i="1"/>
  <c r="AD1121" i="1"/>
  <c r="AE1121" i="1"/>
  <c r="AD1122" i="1"/>
  <c r="AE1122" i="1"/>
  <c r="AD1123" i="1"/>
  <c r="AE1123" i="1"/>
  <c r="AE1124" i="1"/>
  <c r="AD1124" i="1"/>
  <c r="AD1125" i="1"/>
  <c r="AE1125" i="1"/>
  <c r="AE1126" i="1"/>
  <c r="AD1126" i="1"/>
  <c r="AD1127" i="1"/>
  <c r="AE1127" i="1"/>
  <c r="AD1128" i="1"/>
  <c r="AE1128" i="1"/>
  <c r="AE1129" i="1"/>
  <c r="AD1129" i="1"/>
  <c r="AD1130" i="1"/>
  <c r="AE1130" i="1"/>
  <c r="AD1131" i="1"/>
  <c r="AE1131" i="1"/>
  <c r="AD1132" i="1"/>
  <c r="AE1132" i="1"/>
  <c r="AE1133" i="1"/>
  <c r="AD1133" i="1"/>
  <c r="AD1134" i="1"/>
  <c r="AE1134" i="1"/>
  <c r="AE1135" i="1"/>
  <c r="AD1135" i="1"/>
  <c r="AD1136" i="1"/>
  <c r="AE1136" i="1"/>
  <c r="AD1137" i="1"/>
  <c r="AE1137" i="1"/>
  <c r="AE1138" i="1"/>
  <c r="AD1138" i="1"/>
  <c r="AD1139" i="1"/>
  <c r="AE1139" i="1"/>
  <c r="AD1140" i="1"/>
  <c r="AE1140" i="1"/>
  <c r="AD1141" i="1"/>
  <c r="AE1141" i="1"/>
  <c r="AE1142" i="1"/>
  <c r="AD1142" i="1"/>
  <c r="AD1144" i="1"/>
  <c r="AE1144" i="1"/>
  <c r="AD1145" i="1"/>
  <c r="AE1145" i="1"/>
  <c r="AE1146" i="1"/>
  <c r="AD1146" i="1"/>
  <c r="AD1147" i="1"/>
  <c r="AE1147" i="1"/>
  <c r="AD1148" i="1"/>
  <c r="AE1148" i="1"/>
  <c r="AD1149" i="1"/>
  <c r="AE1149" i="1"/>
  <c r="AE1150" i="1"/>
  <c r="AD1150" i="1"/>
  <c r="AD1151" i="1"/>
  <c r="AE1151" i="1"/>
  <c r="AE1152" i="1"/>
  <c r="AD1152" i="1"/>
  <c r="AE1154" i="1"/>
  <c r="AD1154" i="1"/>
  <c r="AD1155" i="1"/>
  <c r="AE1155" i="1"/>
  <c r="AD1156" i="1"/>
  <c r="AE1156" i="1"/>
  <c r="AE1157" i="1"/>
  <c r="AD1157" i="1"/>
  <c r="AD1158" i="1"/>
  <c r="AE1158" i="1"/>
  <c r="AD1159" i="1"/>
  <c r="AE1159" i="1"/>
  <c r="AD1160" i="1"/>
  <c r="AE1160" i="1"/>
  <c r="AD1161" i="1"/>
  <c r="AE1161" i="1"/>
  <c r="AD1162" i="1"/>
  <c r="AE1162" i="1"/>
  <c r="AD1163" i="1"/>
  <c r="AE1163" i="1"/>
  <c r="AE1164" i="1"/>
  <c r="AD1164" i="1"/>
  <c r="AD1166" i="1"/>
  <c r="AE1166" i="1"/>
  <c r="AD1167" i="1"/>
  <c r="AE1167" i="1"/>
  <c r="AD1168" i="1"/>
  <c r="AE1168" i="1"/>
  <c r="AE1169" i="1"/>
  <c r="AD1169" i="1"/>
  <c r="AD1170" i="1"/>
  <c r="AE1170" i="1"/>
  <c r="AD1171" i="1"/>
  <c r="AE1171" i="1"/>
  <c r="AD1172" i="1"/>
  <c r="AE1172" i="1"/>
  <c r="AD1173" i="1"/>
  <c r="AE1173" i="1"/>
  <c r="AD1175" i="1"/>
  <c r="AE1175" i="1"/>
  <c r="AE1176" i="1"/>
  <c r="AD1176" i="1"/>
  <c r="AD1177" i="1"/>
  <c r="AE1177" i="1"/>
  <c r="AE1178" i="1"/>
  <c r="AD1178" i="1"/>
  <c r="AD1179" i="1"/>
  <c r="AE1179" i="1"/>
  <c r="AD1180" i="1"/>
  <c r="AE1180" i="1"/>
  <c r="AD1181" i="1"/>
  <c r="AE1181" i="1"/>
  <c r="AD1182" i="1"/>
  <c r="AE1182" i="1"/>
  <c r="AD1183" i="1"/>
  <c r="AE1183" i="1"/>
  <c r="AE1184" i="1"/>
  <c r="AD1184" i="1"/>
  <c r="AD1185" i="1"/>
  <c r="AE1185" i="1"/>
  <c r="AD1186" i="1"/>
  <c r="AE1186" i="1"/>
  <c r="AD1187" i="1"/>
  <c r="AE1187" i="1"/>
  <c r="AE1188" i="1"/>
  <c r="AD1188" i="1"/>
  <c r="AD1189" i="1"/>
  <c r="AE1189" i="1"/>
  <c r="AE1190" i="1"/>
  <c r="AD1190" i="1"/>
  <c r="AE1192" i="1"/>
  <c r="AD1192" i="1"/>
  <c r="AD1193" i="1"/>
  <c r="AE1193" i="1"/>
  <c r="AD1195" i="1"/>
  <c r="AE1195" i="1"/>
  <c r="AE1196" i="1"/>
  <c r="AD1196" i="1"/>
  <c r="AD1197" i="1"/>
  <c r="AE1197" i="1"/>
  <c r="AE1198" i="1"/>
  <c r="AD1198" i="1"/>
  <c r="AD1199" i="1"/>
  <c r="AE1199" i="1"/>
  <c r="AD1200" i="1"/>
  <c r="AE1200" i="1"/>
  <c r="AD1201" i="1"/>
  <c r="AE1201" i="1"/>
  <c r="AD1203" i="1"/>
  <c r="AE1203" i="1"/>
  <c r="AE1204" i="1"/>
  <c r="AD1204" i="1"/>
  <c r="AD1205" i="1"/>
  <c r="AE1205" i="1"/>
  <c r="AD1206" i="1"/>
  <c r="AE1206" i="1"/>
  <c r="AD1207" i="1"/>
  <c r="AE1207" i="1"/>
  <c r="AD1208" i="1"/>
  <c r="AE1208" i="1"/>
  <c r="AD1209" i="1"/>
  <c r="AE1209" i="1"/>
  <c r="AE1210" i="1"/>
  <c r="AD1210" i="1"/>
  <c r="AD1211" i="1"/>
  <c r="AE1211" i="1"/>
  <c r="AD1212" i="1"/>
  <c r="AE1212" i="1"/>
  <c r="AD1213" i="1"/>
  <c r="AE1213" i="1"/>
  <c r="AE1214" i="1"/>
  <c r="AD1214" i="1"/>
  <c r="AD1215" i="1"/>
  <c r="AE1215" i="1"/>
  <c r="AD1216" i="1"/>
  <c r="AE1216" i="1"/>
  <c r="AE1218" i="1"/>
  <c r="AD1218" i="1"/>
  <c r="AD1219" i="1"/>
  <c r="AE1219" i="1"/>
  <c r="AE1220" i="1"/>
  <c r="AD1220" i="1"/>
  <c r="AD1221" i="1"/>
  <c r="AE1221" i="1"/>
  <c r="AD1222" i="1"/>
  <c r="AE1222" i="1"/>
  <c r="AD1223" i="1"/>
  <c r="AE1223" i="1"/>
  <c r="AD1225" i="1"/>
  <c r="AE1225" i="1"/>
  <c r="AE1226" i="1"/>
  <c r="AD1226" i="1"/>
  <c r="AD1227" i="1"/>
  <c r="AE1227" i="1"/>
  <c r="AE1228" i="1"/>
  <c r="AD1228" i="1"/>
  <c r="AD1229" i="1"/>
  <c r="AE1229" i="1"/>
  <c r="AE1230" i="1"/>
  <c r="AD1230" i="1"/>
  <c r="AD1231" i="1"/>
  <c r="AE1231" i="1"/>
  <c r="AD1232" i="1"/>
  <c r="AE1232" i="1"/>
  <c r="AD1233" i="1"/>
  <c r="AE1233" i="1"/>
  <c r="AE1234" i="1"/>
  <c r="AD1234" i="1"/>
  <c r="AD1236" i="1"/>
  <c r="AE1236" i="1"/>
  <c r="AD1237" i="1"/>
  <c r="AE1237" i="1"/>
  <c r="AE1238" i="1"/>
  <c r="AD1238" i="1"/>
  <c r="AD1239" i="1"/>
  <c r="AE1239" i="1"/>
  <c r="AD1240" i="1"/>
  <c r="AE1240" i="1"/>
  <c r="AE1242" i="1"/>
  <c r="AD1242" i="1"/>
  <c r="AD1243" i="1"/>
  <c r="AE1243" i="1"/>
  <c r="AE1244" i="1"/>
  <c r="AD1244" i="1"/>
  <c r="AE1246" i="1"/>
  <c r="AD1246" i="1"/>
  <c r="AD1247" i="1"/>
  <c r="AE1247" i="1"/>
  <c r="AD1248" i="1"/>
  <c r="AE1248" i="1"/>
  <c r="AD1249" i="1"/>
  <c r="AE1249" i="1"/>
  <c r="AE1250" i="1"/>
  <c r="AD1250" i="1"/>
  <c r="AD1251" i="1"/>
  <c r="AE1251" i="1"/>
  <c r="AE1252" i="1"/>
  <c r="AD1252" i="1"/>
  <c r="AD1253" i="1"/>
  <c r="AE1253" i="1"/>
  <c r="AD1254" i="1"/>
  <c r="AE1254" i="1"/>
  <c r="AD1255" i="1"/>
  <c r="AE1255" i="1"/>
  <c r="AD1257" i="1"/>
  <c r="AE1257" i="1"/>
  <c r="AE1258" i="1"/>
  <c r="AD1258" i="1"/>
  <c r="AD1259" i="1"/>
  <c r="AE1259" i="1"/>
  <c r="AE1260" i="1"/>
  <c r="AD1260" i="1"/>
  <c r="AD1261" i="1"/>
  <c r="AE1261" i="1"/>
  <c r="AD1262" i="1"/>
  <c r="AE1262" i="1"/>
  <c r="AD1263" i="1"/>
  <c r="AE1263" i="1"/>
  <c r="AD1264" i="1"/>
  <c r="AE1264" i="1"/>
  <c r="AE1265" i="1"/>
  <c r="AD1265" i="1"/>
  <c r="AD1267" i="1"/>
  <c r="AE1267" i="1"/>
  <c r="AE1268" i="1"/>
  <c r="AD1268" i="1"/>
  <c r="AD1269" i="1"/>
  <c r="AE1269" i="1"/>
  <c r="AD1270" i="1"/>
  <c r="AE1270" i="1"/>
  <c r="AD1271" i="1"/>
  <c r="AE1271" i="1"/>
  <c r="AE1272" i="1"/>
  <c r="AD1272" i="1"/>
  <c r="AD1273" i="1"/>
  <c r="AE1273" i="1"/>
  <c r="AD1274" i="1"/>
  <c r="AE1274" i="1"/>
  <c r="AE1276" i="1"/>
  <c r="AD1276" i="1"/>
  <c r="AD1277" i="1"/>
  <c r="AE1277" i="1"/>
  <c r="AD1278" i="1"/>
  <c r="AE1278" i="1"/>
  <c r="AD1279" i="1"/>
  <c r="AE1279" i="1"/>
  <c r="AE1280" i="1"/>
  <c r="AD1280" i="1"/>
  <c r="AD1281" i="1"/>
  <c r="AE1281" i="1"/>
  <c r="AD1283" i="1"/>
  <c r="AE1283" i="1"/>
  <c r="AE1284" i="1"/>
  <c r="AD1284" i="1"/>
  <c r="AE1285" i="1"/>
  <c r="AD1285" i="1"/>
  <c r="AD1286" i="1"/>
  <c r="AE1286" i="1"/>
  <c r="AD1287" i="1"/>
  <c r="AE1287" i="1"/>
  <c r="AD1288" i="1"/>
  <c r="AE1288" i="1"/>
  <c r="AD1291" i="1"/>
  <c r="AE1291" i="1"/>
  <c r="AD1292" i="1"/>
  <c r="AE1292" i="1"/>
  <c r="AE1293" i="1"/>
  <c r="AD1293" i="1"/>
  <c r="AD1294" i="1"/>
  <c r="AE1294" i="1"/>
  <c r="AD1295" i="1"/>
  <c r="AE1295" i="1"/>
  <c r="AD1296" i="1"/>
  <c r="AE1296" i="1"/>
  <c r="AE1297" i="1"/>
  <c r="AD1297" i="1"/>
  <c r="AD1298" i="1"/>
  <c r="AE1298" i="1"/>
  <c r="AE1299" i="1"/>
  <c r="AD1299" i="1"/>
  <c r="AE1301" i="1"/>
  <c r="AD1301" i="1"/>
  <c r="AD1302" i="1"/>
  <c r="AE1302" i="1"/>
  <c r="AD1303" i="1"/>
  <c r="AE1303" i="1"/>
  <c r="AD1304" i="1"/>
  <c r="AE1304" i="1"/>
  <c r="AE1305" i="1"/>
  <c r="AD1305" i="1"/>
  <c r="AD1306" i="1"/>
  <c r="AE1306" i="1"/>
  <c r="AE1307" i="1"/>
  <c r="AD1307" i="1"/>
  <c r="AD1308" i="1"/>
  <c r="AE1308" i="1"/>
  <c r="AD1309" i="1"/>
  <c r="AE1309" i="1"/>
  <c r="AD1310" i="1"/>
  <c r="AE1310" i="1"/>
  <c r="AD1312" i="1"/>
  <c r="AE1312" i="1"/>
  <c r="AE1313" i="1"/>
  <c r="AD1313" i="1"/>
  <c r="AD1314" i="1"/>
  <c r="AE1314" i="1"/>
  <c r="AE1315" i="1"/>
  <c r="AD1315" i="1"/>
  <c r="AD1316" i="1"/>
  <c r="AE1316" i="1"/>
  <c r="AD1317" i="1"/>
  <c r="AE1317" i="1"/>
  <c r="AD1318" i="1"/>
  <c r="AE1318" i="1"/>
  <c r="AD1319" i="1"/>
  <c r="AE1319" i="1"/>
  <c r="AD1320" i="1"/>
  <c r="AE1320" i="1"/>
  <c r="AE1321" i="1"/>
  <c r="AD1321" i="1"/>
  <c r="AD1323" i="1"/>
  <c r="AE1323" i="1"/>
  <c r="AD1324" i="1"/>
  <c r="AE1324" i="1"/>
  <c r="AE1325" i="1"/>
  <c r="AD1325" i="1"/>
  <c r="AD1326" i="1"/>
  <c r="AE1326" i="1"/>
  <c r="AD1327" i="1"/>
  <c r="AE1327" i="1"/>
  <c r="AD1328" i="1"/>
  <c r="AE1328" i="1"/>
  <c r="AE1329" i="1"/>
  <c r="AD1329" i="1"/>
  <c r="AD1330" i="1"/>
  <c r="AE1330" i="1"/>
  <c r="AD1331" i="1"/>
  <c r="AE1331" i="1"/>
  <c r="AE1333" i="1"/>
  <c r="AD1333" i="1"/>
  <c r="AD1334" i="1"/>
  <c r="AE1334" i="1"/>
  <c r="AD1335" i="1"/>
  <c r="AE1335" i="1"/>
  <c r="AD1336" i="1"/>
  <c r="AE1336" i="1"/>
  <c r="AE1337" i="1"/>
  <c r="AD1337" i="1"/>
  <c r="AD1338" i="1"/>
  <c r="AE1338" i="1"/>
  <c r="AE1339" i="1"/>
  <c r="AD1339" i="1"/>
  <c r="AD1340" i="1"/>
  <c r="AE1340" i="1"/>
  <c r="AD1341" i="1"/>
  <c r="AE1341" i="1"/>
  <c r="AD1343" i="1"/>
  <c r="AE1343" i="1"/>
  <c r="AE1344" i="1"/>
  <c r="AD1344" i="1"/>
  <c r="AE1346" i="1"/>
  <c r="AD1346" i="1"/>
  <c r="AD1347" i="1"/>
  <c r="AE1347" i="1"/>
  <c r="AD1348" i="1"/>
  <c r="AE1348" i="1"/>
  <c r="AE1349" i="1"/>
  <c r="AD1349" i="1"/>
  <c r="AD1351" i="1"/>
  <c r="AE1351" i="1"/>
  <c r="AE1352" i="1"/>
  <c r="AD1352" i="1"/>
  <c r="AD1353" i="1"/>
  <c r="AE1353" i="1"/>
  <c r="AD1354" i="1"/>
  <c r="AE1354" i="1"/>
  <c r="AE1355" i="1"/>
  <c r="AD1355" i="1"/>
  <c r="AD1356" i="1"/>
  <c r="AE1356" i="1"/>
  <c r="AE1357" i="1"/>
  <c r="AD1357" i="1"/>
  <c r="AE1359" i="1"/>
  <c r="AD1359" i="1"/>
  <c r="AD1360" i="1"/>
  <c r="AE1360" i="1"/>
  <c r="AE1361" i="1"/>
  <c r="AD1361" i="1"/>
  <c r="AD1362" i="1"/>
  <c r="AE1362" i="1"/>
  <c r="AD1363" i="1"/>
  <c r="AE1363" i="1"/>
  <c r="AD1364" i="1"/>
  <c r="AE1364" i="1"/>
  <c r="AD1366" i="1"/>
  <c r="AE1366" i="1"/>
  <c r="AD1367" i="1"/>
  <c r="AE1367" i="1"/>
  <c r="AD1368" i="1"/>
  <c r="AE1368" i="1"/>
  <c r="AD1369" i="1"/>
  <c r="AE1369" i="1"/>
  <c r="AE1370" i="1"/>
  <c r="AD1370" i="1"/>
  <c r="AD1372" i="1"/>
  <c r="AE1372" i="1"/>
  <c r="AD1373" i="1"/>
  <c r="AE1373" i="1"/>
  <c r="AE1374" i="1"/>
  <c r="AD1374" i="1"/>
  <c r="AD1375" i="1"/>
  <c r="AE1375" i="1"/>
  <c r="AD1376" i="1"/>
  <c r="AE1376" i="1"/>
  <c r="AD1377" i="1"/>
  <c r="AE1377" i="1"/>
  <c r="AE1378" i="1"/>
  <c r="AD1378" i="1"/>
  <c r="AD1379" i="1"/>
  <c r="AE1379" i="1"/>
  <c r="AD1380" i="1"/>
  <c r="AE1380" i="1"/>
  <c r="AE1382" i="1"/>
  <c r="AD1382" i="1"/>
  <c r="AD1383" i="1"/>
  <c r="AE1383" i="1"/>
  <c r="AD1384" i="1"/>
  <c r="AE1384" i="1"/>
  <c r="AD1385" i="1"/>
  <c r="AE1385" i="1"/>
  <c r="AE1386" i="1"/>
  <c r="AD1386" i="1"/>
  <c r="AD1387" i="1"/>
  <c r="AE1387" i="1"/>
  <c r="AD1389" i="1"/>
  <c r="AE1389" i="1"/>
  <c r="AD1390" i="1"/>
  <c r="AE1390" i="1"/>
  <c r="AD1391" i="1"/>
  <c r="AE1391" i="1"/>
  <c r="AD1393" i="1"/>
  <c r="AE1393" i="1"/>
  <c r="AE1394" i="1"/>
  <c r="AD1394" i="1"/>
  <c r="AD1395" i="1"/>
  <c r="AE1395" i="1"/>
  <c r="AE1396" i="1"/>
  <c r="AD1396" i="1"/>
  <c r="AD1397" i="1"/>
  <c r="AE1397" i="1"/>
  <c r="AE1398" i="1"/>
  <c r="AD1398" i="1"/>
  <c r="AD1399" i="1"/>
  <c r="AE1399" i="1"/>
  <c r="AD1400" i="1"/>
  <c r="AE1400" i="1"/>
  <c r="AD1401" i="1"/>
  <c r="AE1401" i="1"/>
  <c r="AE1402" i="1"/>
  <c r="AD1402" i="1"/>
  <c r="AE1404" i="1"/>
  <c r="AD1404" i="1"/>
  <c r="AD1405" i="1"/>
  <c r="AE1405" i="1"/>
  <c r="AE1406" i="1"/>
  <c r="AD1406" i="1"/>
  <c r="AD1407" i="1"/>
  <c r="AE1407" i="1"/>
  <c r="AD1408" i="1"/>
  <c r="AE1408" i="1"/>
  <c r="AD1409" i="1"/>
  <c r="AE1409" i="1"/>
  <c r="AE1410" i="1"/>
  <c r="AD1410" i="1"/>
  <c r="AD1411" i="1"/>
  <c r="AE1411" i="1"/>
  <c r="AE1412" i="1"/>
  <c r="AD1412" i="1"/>
  <c r="AD1414" i="1"/>
  <c r="AE1414" i="1"/>
  <c r="AD1415" i="1"/>
  <c r="AE1415" i="1"/>
  <c r="AD1416" i="1"/>
  <c r="AE1416" i="1"/>
  <c r="AD1417" i="1"/>
  <c r="AE1417" i="1"/>
  <c r="AE1418" i="1"/>
  <c r="AD1418" i="1"/>
  <c r="AD1419" i="1"/>
  <c r="AE1419" i="1"/>
  <c r="AE1420" i="1"/>
  <c r="AD1420" i="1"/>
  <c r="AD1421" i="1"/>
  <c r="AE1421" i="1"/>
  <c r="AE1422" i="1"/>
  <c r="AD1422" i="1"/>
  <c r="AD1423" i="1"/>
  <c r="AE1423" i="1"/>
  <c r="AD1425" i="1"/>
  <c r="AE1425" i="1"/>
  <c r="AE1426" i="1"/>
  <c r="AD1426" i="1"/>
  <c r="AD1427" i="1"/>
  <c r="AE1427" i="1"/>
  <c r="AD1428" i="1"/>
  <c r="AE1428" i="1"/>
  <c r="AD1429" i="1"/>
  <c r="AE1429" i="1"/>
  <c r="AE1430" i="1"/>
  <c r="AD1430" i="1"/>
  <c r="AD1431" i="1"/>
  <c r="AE1431" i="1"/>
  <c r="AD1432" i="1"/>
  <c r="AE1432" i="1"/>
  <c r="AE1433" i="1"/>
  <c r="AD1433" i="1"/>
  <c r="AD1435" i="1"/>
  <c r="AE1435" i="1"/>
  <c r="AD1436" i="1"/>
  <c r="AE1436" i="1"/>
  <c r="AD1437" i="1"/>
  <c r="AE1437" i="1"/>
  <c r="AD1438" i="1"/>
  <c r="AE1438" i="1"/>
  <c r="AE1439" i="1"/>
  <c r="AD1439" i="1"/>
  <c r="AD1440" i="1"/>
  <c r="AE1440" i="1"/>
  <c r="AE1441" i="1"/>
  <c r="AD1441" i="1"/>
  <c r="AD1443" i="1"/>
  <c r="AE1443" i="1"/>
  <c r="AD1444" i="1"/>
  <c r="AE1444" i="1"/>
  <c r="AD1445" i="1"/>
  <c r="AE1445" i="1"/>
  <c r="AD1446" i="1"/>
  <c r="AE1446" i="1"/>
  <c r="AE1447" i="1"/>
  <c r="AD1447" i="1"/>
  <c r="AD1448" i="1"/>
  <c r="AE1448" i="1"/>
  <c r="AE1449" i="1"/>
  <c r="AD1449" i="1"/>
  <c r="AD1450" i="1"/>
  <c r="AE1450" i="1"/>
  <c r="AE1451" i="1"/>
  <c r="AD1451" i="1"/>
  <c r="AD1452" i="1"/>
  <c r="AE1452" i="1"/>
  <c r="AD1454" i="1"/>
  <c r="AE1454" i="1"/>
  <c r="AE1455" i="1"/>
  <c r="AD1455" i="1"/>
  <c r="AD1456" i="1"/>
  <c r="AE1456" i="1"/>
  <c r="AD1457" i="1"/>
  <c r="AE1457" i="1"/>
  <c r="AD1458" i="1"/>
  <c r="AE1458" i="1"/>
  <c r="AE1459" i="1"/>
  <c r="AD1459" i="1"/>
  <c r="AD1460" i="1"/>
  <c r="AE1460" i="1"/>
  <c r="AE1461" i="1"/>
  <c r="AD1461" i="1"/>
  <c r="AD1462" i="1"/>
  <c r="AE1462" i="1"/>
  <c r="AD1463" i="1"/>
  <c r="AE1463" i="1"/>
  <c r="AD1464" i="1"/>
  <c r="AE1464" i="1"/>
  <c r="AE1465" i="1"/>
  <c r="AD1465" i="1"/>
  <c r="AD1466" i="1"/>
  <c r="AE1466" i="1"/>
  <c r="AE1467" i="1"/>
  <c r="AD1467" i="1"/>
  <c r="AD1469" i="1"/>
  <c r="AE1469" i="1"/>
  <c r="AD1470" i="1"/>
  <c r="AE1470" i="1"/>
  <c r="AD1471" i="1"/>
  <c r="AE1471" i="1"/>
  <c r="AD1472" i="1"/>
  <c r="AE1472" i="1"/>
  <c r="AE1473" i="1"/>
  <c r="AD1473" i="1"/>
  <c r="AD1474" i="1"/>
  <c r="AE1474" i="1"/>
  <c r="AE1475" i="1"/>
  <c r="AD1475" i="1"/>
  <c r="AD1476" i="1"/>
  <c r="AE1476" i="1"/>
  <c r="AD1478" i="1"/>
  <c r="AE1478" i="1"/>
  <c r="AD1480" i="1"/>
  <c r="AE1480" i="1"/>
  <c r="AE1481" i="1"/>
  <c r="AD1481" i="1"/>
  <c r="AD1482" i="1"/>
  <c r="AE1482" i="1"/>
  <c r="AD1483" i="1"/>
  <c r="AE1483" i="1"/>
  <c r="AD1484" i="1"/>
  <c r="AE1484" i="1"/>
  <c r="AE1485" i="1"/>
  <c r="AD1485" i="1"/>
  <c r="AD1486" i="1"/>
  <c r="AE1486" i="1"/>
  <c r="AD1487" i="1"/>
  <c r="AE1487" i="1"/>
  <c r="AD1488" i="1"/>
  <c r="AE1488" i="1"/>
  <c r="AE1489" i="1"/>
  <c r="AD1489" i="1"/>
  <c r="AD1491" i="1"/>
  <c r="AE1491" i="1"/>
  <c r="AD1492" i="1"/>
  <c r="AE1492" i="1"/>
  <c r="AE1493" i="1"/>
  <c r="AD1493" i="1"/>
  <c r="AD1494" i="1"/>
  <c r="AE1494" i="1"/>
  <c r="AD1495" i="1"/>
  <c r="AE1495" i="1"/>
  <c r="AD1496" i="1"/>
  <c r="AE1496" i="1"/>
  <c r="AE1497" i="1"/>
  <c r="AD1497" i="1"/>
  <c r="AD1498" i="1"/>
  <c r="AE1498" i="1"/>
  <c r="AE1499" i="1"/>
  <c r="AD1499" i="1"/>
  <c r="AD1501" i="1"/>
  <c r="AE1501" i="1"/>
  <c r="AD1502" i="1"/>
  <c r="AE1502" i="1"/>
  <c r="AD1503" i="1"/>
  <c r="AE1503" i="1"/>
  <c r="AD1504" i="1"/>
  <c r="AE1504" i="1"/>
  <c r="AD1505" i="1"/>
  <c r="AE1505" i="1"/>
  <c r="AE1507" i="1"/>
  <c r="AD1507" i="1"/>
  <c r="AD1508" i="1"/>
  <c r="AE1508" i="1"/>
  <c r="AD1509" i="1"/>
  <c r="AE1509" i="1"/>
  <c r="AD1510" i="1"/>
  <c r="AE1510" i="1"/>
  <c r="AD1511" i="1"/>
  <c r="AE1511" i="1"/>
  <c r="AE1512" i="1"/>
  <c r="AD1512" i="1"/>
  <c r="AE1514" i="1"/>
  <c r="AD1514" i="1"/>
  <c r="AD1515" i="1"/>
  <c r="AE1515" i="1"/>
  <c r="AE1516" i="1"/>
  <c r="AD1516" i="1"/>
  <c r="AD1517" i="1"/>
  <c r="AE1517" i="1"/>
  <c r="AE1518" i="1"/>
  <c r="AD1518" i="1"/>
  <c r="AD1520" i="1"/>
  <c r="AE1520" i="1"/>
  <c r="AD1521" i="1"/>
  <c r="AE1521" i="1"/>
  <c r="AD1522" i="1"/>
  <c r="AE1522" i="1"/>
  <c r="AD1523" i="1"/>
  <c r="AE1523" i="1"/>
  <c r="AD1524" i="1"/>
  <c r="AE1524" i="1"/>
  <c r="AE1525" i="1"/>
  <c r="AD1525" i="1"/>
  <c r="AD1526" i="1"/>
  <c r="AE1526" i="1"/>
  <c r="AE1527" i="1"/>
  <c r="AD1527" i="1"/>
  <c r="AD1528" i="1"/>
  <c r="AE1528" i="1"/>
  <c r="AD1529" i="1"/>
  <c r="AE1529" i="1"/>
  <c r="AD1530" i="1"/>
  <c r="AE1530" i="1"/>
  <c r="AE1531" i="1"/>
  <c r="AD1531" i="1"/>
  <c r="AD1532" i="1"/>
  <c r="AE1532" i="1"/>
  <c r="AD1533" i="1"/>
  <c r="AE1533" i="1"/>
  <c r="AD1534" i="1"/>
  <c r="AE1534" i="1"/>
  <c r="AE1535" i="1"/>
  <c r="AD1535" i="1"/>
  <c r="AD1537" i="1"/>
  <c r="AE1537" i="1"/>
  <c r="AE1538" i="1"/>
  <c r="AD1538" i="1"/>
  <c r="AD1539" i="1"/>
  <c r="AE1539" i="1"/>
  <c r="AD1540" i="1"/>
  <c r="AE1540" i="1"/>
  <c r="AD1541" i="1"/>
  <c r="AE1541" i="1"/>
  <c r="AE1542" i="1"/>
  <c r="AD1542" i="1"/>
  <c r="AD1543" i="1"/>
  <c r="AE1543" i="1"/>
  <c r="AE1544" i="1"/>
  <c r="AD1544" i="1"/>
  <c r="AD1546" i="1"/>
  <c r="AE1546" i="1"/>
  <c r="AD1547" i="1"/>
  <c r="AE1547" i="1"/>
  <c r="AD1548" i="1"/>
  <c r="AE1548" i="1"/>
  <c r="AD1549" i="1"/>
  <c r="AE1549" i="1"/>
  <c r="AE1550" i="1"/>
  <c r="AD1550" i="1"/>
  <c r="AD1551" i="1"/>
  <c r="AE1551" i="1"/>
  <c r="AE1552" i="1"/>
  <c r="AD1552" i="1"/>
  <c r="AD1553" i="1"/>
  <c r="AE1553" i="1"/>
  <c r="AE1554" i="1"/>
  <c r="AD1554" i="1"/>
  <c r="AD1555" i="1"/>
  <c r="AE1555" i="1"/>
  <c r="AD1557" i="1"/>
  <c r="AE1557" i="1"/>
  <c r="AE1558" i="1"/>
  <c r="AD1558" i="1"/>
  <c r="AD1559" i="1"/>
  <c r="AE1559" i="1"/>
  <c r="AD1560" i="1"/>
  <c r="AE1560" i="1"/>
  <c r="AD1561" i="1"/>
  <c r="AE1561" i="1"/>
  <c r="AE1562" i="1"/>
  <c r="AD1562" i="1"/>
  <c r="AD1563" i="1"/>
  <c r="AE1563" i="1"/>
  <c r="AD1564" i="1"/>
  <c r="AE1564" i="1"/>
  <c r="AD1565" i="1"/>
  <c r="AE1565" i="1"/>
  <c r="AE1566" i="1"/>
  <c r="AD1566" i="1"/>
  <c r="AE1568" i="1"/>
  <c r="AD1568" i="1"/>
  <c r="AD1569" i="1"/>
  <c r="AE1569" i="1"/>
  <c r="AE1570" i="1"/>
  <c r="AD1570" i="1"/>
  <c r="AD1571" i="1"/>
  <c r="AE1571" i="1"/>
  <c r="AD1573" i="1"/>
  <c r="AE1573" i="1"/>
  <c r="AE1574" i="1"/>
  <c r="AD1574" i="1"/>
  <c r="AE1575" i="1"/>
  <c r="AD1575" i="1"/>
  <c r="AD1577" i="1"/>
  <c r="AE1577" i="1"/>
  <c r="AD1578" i="1"/>
  <c r="AE1578" i="1"/>
  <c r="AD1579" i="1"/>
  <c r="AE1579" i="1"/>
  <c r="AD1580" i="1"/>
  <c r="AE1580" i="1"/>
  <c r="AE1581" i="1"/>
  <c r="AD1581" i="1"/>
  <c r="AD1582" i="1"/>
  <c r="AE1582" i="1"/>
  <c r="AE1583" i="1"/>
  <c r="AD1583" i="1"/>
  <c r="AD1584" i="1"/>
  <c r="AE1584" i="1"/>
  <c r="AD1585" i="1"/>
  <c r="AE1585" i="1"/>
  <c r="AD1586" i="1"/>
  <c r="AE1586" i="1"/>
  <c r="AD1588" i="1"/>
  <c r="AE1588" i="1"/>
  <c r="AE1589" i="1"/>
  <c r="AD1589" i="1"/>
  <c r="AD1590" i="1"/>
  <c r="AE1590" i="1"/>
  <c r="AD1591" i="1"/>
  <c r="AE1591" i="1"/>
  <c r="AD1592" i="1"/>
  <c r="AE1592" i="1"/>
  <c r="AE1593" i="1"/>
  <c r="AD1593" i="1"/>
  <c r="AD1594" i="1"/>
  <c r="AE1594" i="1"/>
  <c r="AD1595" i="1"/>
  <c r="AE1595" i="1"/>
  <c r="AD1596" i="1"/>
  <c r="AE1596" i="1"/>
  <c r="AE1597" i="1"/>
  <c r="AD1597" i="1"/>
  <c r="AD1599" i="1"/>
  <c r="AE1599" i="1"/>
  <c r="AD1600" i="1"/>
  <c r="AE1600" i="1"/>
  <c r="AD1601" i="1"/>
  <c r="AE1601" i="1"/>
  <c r="AD1602" i="1"/>
  <c r="AE1602" i="1"/>
  <c r="AD1603" i="1"/>
  <c r="AE1603" i="1"/>
  <c r="AE1604" i="1"/>
  <c r="AD1604" i="1"/>
  <c r="AD1605" i="1"/>
  <c r="AE1605" i="1"/>
  <c r="AE1606" i="1"/>
  <c r="AD1606" i="1"/>
  <c r="AD1608" i="1"/>
  <c r="AE1608" i="1"/>
  <c r="AD1609" i="1"/>
  <c r="AE1609" i="1"/>
  <c r="AE1610" i="1"/>
  <c r="AD1610" i="1"/>
  <c r="AD1611" i="1"/>
  <c r="AE1611" i="1"/>
  <c r="AD1612" i="1"/>
  <c r="AE1612" i="1"/>
  <c r="AD1614" i="1"/>
  <c r="AE1614" i="1"/>
  <c r="AE1615" i="1"/>
  <c r="AD1615" i="1"/>
  <c r="AD1616" i="1"/>
  <c r="AE1616" i="1"/>
  <c r="AD1617" i="1"/>
  <c r="AE1617" i="1"/>
  <c r="AD1618" i="1"/>
  <c r="AE1618" i="1"/>
  <c r="AD1619" i="1"/>
  <c r="AE1619" i="1"/>
  <c r="AD1620" i="1"/>
  <c r="AE1620" i="1"/>
  <c r="AE1621" i="1"/>
  <c r="AD1621" i="1"/>
  <c r="AE1623" i="1"/>
  <c r="AD1623" i="1"/>
  <c r="AD1624" i="1"/>
  <c r="AE1624" i="1"/>
  <c r="AE1625" i="1"/>
  <c r="AD1625" i="1"/>
  <c r="AD1626" i="1"/>
  <c r="AE1626" i="1"/>
  <c r="AD1627" i="1"/>
  <c r="AE1627" i="1"/>
  <c r="AD1628" i="1"/>
  <c r="AE1628" i="1"/>
  <c r="AE1629" i="1"/>
  <c r="AD1629" i="1"/>
  <c r="AD1630" i="1"/>
  <c r="AE1630" i="1"/>
  <c r="AE1631" i="1"/>
  <c r="AD1631" i="1"/>
  <c r="AD1632" i="1"/>
  <c r="AE1632" i="1"/>
  <c r="AD1633" i="1"/>
  <c r="AE1633" i="1"/>
  <c r="AD1634" i="1"/>
  <c r="AE1634" i="1"/>
  <c r="AD1635" i="1"/>
  <c r="AE1635" i="1"/>
  <c r="AE1636" i="1"/>
  <c r="AD1636" i="1"/>
  <c r="AD1637" i="1"/>
  <c r="AE1637" i="1"/>
  <c r="AD1639" i="1"/>
  <c r="AE1639" i="1"/>
  <c r="AE1640" i="1"/>
  <c r="AD1640" i="1"/>
  <c r="AD1641" i="1"/>
  <c r="AE1641" i="1"/>
  <c r="AD1642" i="1"/>
  <c r="AE1642" i="1"/>
  <c r="AD1643" i="1"/>
  <c r="AE1643" i="1"/>
  <c r="AE1644" i="1"/>
  <c r="AD1644" i="1"/>
  <c r="AD1645" i="1"/>
  <c r="AE1645" i="1"/>
  <c r="AE1646" i="1"/>
  <c r="AD1646" i="1"/>
  <c r="AD1647" i="1"/>
  <c r="AE1647" i="1"/>
  <c r="AE1648" i="1"/>
  <c r="AD1648" i="1"/>
  <c r="AD1649" i="1"/>
  <c r="AE1649" i="1"/>
  <c r="AD1650" i="1"/>
  <c r="AE1650" i="1"/>
  <c r="AD1651" i="1"/>
  <c r="AE1651" i="1"/>
  <c r="AE1652" i="1"/>
  <c r="AD1652" i="1"/>
  <c r="AD1653" i="1"/>
  <c r="AE1653" i="1"/>
  <c r="AD1654" i="1"/>
  <c r="AE1654" i="1"/>
  <c r="AE1655" i="1"/>
  <c r="AD1655" i="1"/>
  <c r="AD1656" i="1"/>
  <c r="AE1656" i="1"/>
  <c r="AE1657" i="1"/>
  <c r="AD1657" i="1"/>
  <c r="AD1658" i="1"/>
  <c r="AE1658" i="1"/>
  <c r="AE1659" i="1"/>
  <c r="AD1659" i="1"/>
  <c r="AD1660" i="1"/>
  <c r="AE1660" i="1"/>
  <c r="AD1662" i="1"/>
  <c r="AE1662" i="1"/>
  <c r="AD1664" i="1"/>
  <c r="AE1664" i="1"/>
  <c r="AD1665" i="1"/>
  <c r="AE1665" i="1"/>
  <c r="AD1666" i="1"/>
  <c r="AE1666" i="1"/>
  <c r="AE1667" i="1"/>
  <c r="AD1667" i="1"/>
  <c r="AD1668" i="1"/>
  <c r="AE1668" i="1"/>
  <c r="AD1669" i="1"/>
  <c r="AE1669" i="1"/>
  <c r="AE1670" i="1"/>
  <c r="AD1670" i="1"/>
  <c r="AD1672" i="1"/>
  <c r="AE1672" i="1"/>
  <c r="AD1673" i="1"/>
  <c r="AE1673" i="1"/>
  <c r="AD1674" i="1"/>
  <c r="AE1674" i="1"/>
  <c r="AD1675" i="1"/>
  <c r="AE1675" i="1"/>
  <c r="AE1676" i="1"/>
  <c r="AD1676" i="1"/>
  <c r="AD1677" i="1"/>
  <c r="AE1677" i="1"/>
  <c r="AE1678" i="1"/>
  <c r="AD1678" i="1"/>
  <c r="AD1679" i="1"/>
  <c r="AE1679" i="1"/>
  <c r="AD1680" i="1"/>
  <c r="AE1680" i="1"/>
  <c r="AD1681" i="1"/>
  <c r="AE1681" i="1"/>
  <c r="AD1683" i="1"/>
  <c r="AE1683" i="1"/>
  <c r="AE1684" i="1"/>
  <c r="AD1684" i="1"/>
  <c r="AD1685" i="1"/>
  <c r="AE1685" i="1"/>
  <c r="AD1686" i="1"/>
  <c r="AE1686" i="1"/>
  <c r="AD1687" i="1"/>
  <c r="AE1687" i="1"/>
  <c r="AD1688" i="1"/>
  <c r="AE1688" i="1"/>
  <c r="AD1689" i="1"/>
  <c r="AE1689" i="1"/>
  <c r="AD1690" i="1"/>
  <c r="AE1690" i="1"/>
  <c r="AE1691" i="1"/>
  <c r="AD1691" i="1"/>
  <c r="AE1692" i="1"/>
  <c r="AD1692" i="1"/>
  <c r="AD1694" i="1"/>
  <c r="AE1694" i="1"/>
  <c r="AD1695" i="1"/>
  <c r="AE1695" i="1"/>
  <c r="AE1696" i="1"/>
  <c r="AD1696" i="1"/>
  <c r="AD1697" i="1"/>
  <c r="AE1697" i="1"/>
  <c r="AE1698" i="1"/>
  <c r="AD1698" i="1"/>
  <c r="AD1699" i="1"/>
  <c r="AE1699" i="1"/>
  <c r="AE1700" i="1"/>
  <c r="AD1700" i="1"/>
  <c r="AD1701" i="1"/>
  <c r="AE1701" i="1"/>
  <c r="AD1703" i="1"/>
  <c r="AE1703" i="1"/>
  <c r="AE1704" i="1"/>
  <c r="AD1704" i="1"/>
  <c r="AD1705" i="1"/>
  <c r="AE1705" i="1"/>
  <c r="AD1706" i="1"/>
  <c r="AE1706" i="1"/>
  <c r="AD1707" i="1"/>
  <c r="AE1707" i="1"/>
  <c r="AE1708" i="1"/>
  <c r="AD1708" i="1"/>
  <c r="AD1709" i="1"/>
  <c r="AE1709" i="1"/>
  <c r="AD1710" i="1"/>
  <c r="AE1710" i="1"/>
  <c r="AD1711" i="1"/>
  <c r="AE1711" i="1"/>
  <c r="AE1712" i="1"/>
  <c r="AD1712" i="1"/>
  <c r="AE1714" i="1"/>
  <c r="AD1714" i="1"/>
  <c r="AD1715" i="1"/>
  <c r="AE1715" i="1"/>
  <c r="AE1716" i="1"/>
  <c r="AD1716" i="1"/>
  <c r="AD1717" i="1"/>
  <c r="AE1717" i="1"/>
  <c r="AD1718" i="1"/>
  <c r="AE1718" i="1"/>
  <c r="AD1719" i="1"/>
  <c r="AE1719" i="1"/>
  <c r="AE1720" i="1"/>
  <c r="AD1720" i="1"/>
  <c r="AD1721" i="1"/>
  <c r="AE1721" i="1"/>
  <c r="AE1722" i="1"/>
  <c r="AD1722" i="1"/>
  <c r="AD1724" i="1"/>
  <c r="AE1724" i="1"/>
  <c r="AD1725" i="1"/>
  <c r="AE1725" i="1"/>
  <c r="AD1726" i="1"/>
  <c r="AE1726" i="1"/>
  <c r="AD1727" i="1"/>
  <c r="AE1727" i="1"/>
  <c r="AE1728" i="1"/>
  <c r="AD1728" i="1"/>
  <c r="AD1729" i="1"/>
  <c r="AE1729" i="1"/>
  <c r="AE1730" i="1"/>
  <c r="AD1730" i="1"/>
  <c r="AD1731" i="1"/>
  <c r="AE1731" i="1"/>
  <c r="AE1732" i="1"/>
  <c r="AD1732" i="1"/>
  <c r="AD1733" i="1"/>
  <c r="AE1733" i="1"/>
  <c r="AD1735" i="1"/>
  <c r="AE1735" i="1"/>
  <c r="AE1736" i="1"/>
  <c r="AD1736" i="1"/>
  <c r="AD1737" i="1"/>
  <c r="AE1737" i="1"/>
  <c r="AD1738" i="1"/>
  <c r="AE1738" i="1"/>
  <c r="AD1739" i="1"/>
  <c r="AE1739" i="1"/>
  <c r="AE1740" i="1"/>
  <c r="AD1740" i="1"/>
  <c r="AD1741" i="1"/>
  <c r="AE1741" i="1"/>
  <c r="AD1742" i="1"/>
  <c r="AE1742" i="1"/>
  <c r="AD1743" i="1"/>
  <c r="AE1743" i="1"/>
  <c r="AD1744" i="1"/>
  <c r="AE1744" i="1"/>
  <c r="AE1745" i="1"/>
  <c r="AD1745" i="1"/>
  <c r="AD1746" i="1"/>
  <c r="AE1746" i="1"/>
  <c r="AE1747" i="1"/>
  <c r="AD1747" i="1"/>
  <c r="AD1748" i="1"/>
  <c r="AE1748" i="1"/>
  <c r="AD1750" i="1"/>
  <c r="AE1750" i="1"/>
  <c r="AE1751" i="1"/>
  <c r="AD1751" i="1"/>
  <c r="AE1752" i="1"/>
  <c r="AD1752" i="1"/>
  <c r="AD1753" i="1"/>
  <c r="AE1753" i="1"/>
  <c r="AD1754" i="1"/>
  <c r="AE1754" i="1"/>
  <c r="AD1755" i="1"/>
  <c r="AE1755" i="1"/>
  <c r="AE1756" i="1"/>
  <c r="AD1756" i="1"/>
  <c r="AE1758" i="1"/>
  <c r="AD1758" i="1"/>
  <c r="AD1759" i="1"/>
  <c r="AE1759" i="1"/>
  <c r="AD1760" i="1"/>
  <c r="AE1760" i="1"/>
  <c r="AD1761" i="1"/>
  <c r="AE1761" i="1"/>
  <c r="AE1762" i="1"/>
  <c r="AD1762" i="1"/>
  <c r="AD1764" i="1"/>
  <c r="AE1764" i="1"/>
  <c r="AD1765" i="1"/>
  <c r="AE1765" i="1"/>
  <c r="AD1766" i="1"/>
  <c r="AE1766" i="1"/>
  <c r="AD1767" i="1"/>
  <c r="AE1767" i="1"/>
  <c r="AD1768" i="1"/>
  <c r="AE1768" i="1"/>
  <c r="AE1770" i="1"/>
  <c r="AD1770" i="1"/>
  <c r="AD1771" i="1"/>
  <c r="AE1771" i="1"/>
  <c r="AD1772" i="1"/>
  <c r="AE1772" i="1"/>
  <c r="AD1773" i="1"/>
  <c r="AE1773" i="1"/>
  <c r="AE1774" i="1"/>
  <c r="AD1774" i="1"/>
  <c r="AD1775" i="1"/>
  <c r="AE1775" i="1"/>
  <c r="AD1776" i="1"/>
  <c r="AE1776" i="1"/>
  <c r="AD1777" i="1"/>
  <c r="AE1777" i="1"/>
  <c r="AE1778" i="1"/>
  <c r="AD1778" i="1"/>
  <c r="AD1780" i="1"/>
  <c r="AE1780" i="1"/>
  <c r="AD1781" i="1"/>
  <c r="AE1781" i="1"/>
  <c r="AE1782" i="1"/>
  <c r="AD1782" i="1"/>
  <c r="AD1783" i="1"/>
  <c r="AE1783" i="1"/>
  <c r="AD1784" i="1"/>
  <c r="AE1784" i="1"/>
  <c r="AD1785" i="1"/>
  <c r="AE1785" i="1"/>
  <c r="AE1786" i="1"/>
  <c r="AD1786" i="1"/>
  <c r="AD1787" i="1"/>
  <c r="AE1787" i="1"/>
  <c r="AD1788" i="1"/>
  <c r="AE1788" i="1"/>
  <c r="AD1789" i="1"/>
  <c r="AE1789" i="1"/>
  <c r="AE1790" i="1"/>
  <c r="AD1790" i="1"/>
  <c r="AD1791" i="1"/>
  <c r="AE1791" i="1"/>
  <c r="AE1792" i="1"/>
  <c r="AD1792" i="1"/>
  <c r="AD1793" i="1"/>
  <c r="AE1793" i="1"/>
  <c r="AE1794" i="1"/>
  <c r="AD1794" i="1"/>
  <c r="AD1795" i="1"/>
  <c r="AE1795" i="1"/>
  <c r="AD1797" i="1"/>
  <c r="AE1797" i="1"/>
  <c r="AD1798" i="1"/>
  <c r="AE1798" i="1"/>
  <c r="AD1799" i="1"/>
  <c r="AE1799" i="1"/>
  <c r="AD1800" i="1"/>
  <c r="AE1800" i="1"/>
  <c r="AD1801" i="1"/>
  <c r="AE1801" i="1"/>
  <c r="AE1802" i="1"/>
  <c r="AD1802" i="1"/>
  <c r="AD1804" i="1"/>
  <c r="AE1804" i="1"/>
  <c r="AE1805" i="1"/>
  <c r="AD1805" i="1"/>
  <c r="AD1806" i="1"/>
  <c r="AE1806" i="1"/>
  <c r="AE1807" i="1"/>
  <c r="AD1807" i="1"/>
  <c r="AD1808" i="1"/>
  <c r="AE1808" i="1"/>
  <c r="AE1809" i="1"/>
  <c r="AD1809" i="1"/>
  <c r="AD1810" i="1"/>
  <c r="AE1810" i="1"/>
  <c r="AE1811" i="1"/>
  <c r="AD1811" i="1"/>
  <c r="AD1812" i="1"/>
  <c r="AE1812" i="1"/>
  <c r="AD1814" i="1"/>
  <c r="AE1814" i="1"/>
  <c r="AE1815" i="1"/>
  <c r="AD1815" i="1"/>
  <c r="AD1816" i="1"/>
  <c r="AE1816" i="1"/>
  <c r="AD1817" i="1"/>
  <c r="AE1817" i="1"/>
  <c r="AD1818" i="1"/>
  <c r="AE1818" i="1"/>
  <c r="AD1820" i="1"/>
  <c r="AE1820" i="1"/>
  <c r="AD1821" i="1"/>
  <c r="AE1821" i="1"/>
  <c r="AE1822" i="1"/>
  <c r="AD1822" i="1"/>
  <c r="AE1824" i="1"/>
  <c r="AD1824" i="1"/>
  <c r="AD1825" i="1"/>
  <c r="AE1825" i="1"/>
  <c r="AE1826" i="1"/>
  <c r="AD1826" i="1"/>
  <c r="AD1827" i="1"/>
  <c r="AE1827" i="1"/>
  <c r="AD1828" i="1"/>
  <c r="AE1828" i="1"/>
  <c r="AD1829" i="1"/>
  <c r="AE1829" i="1"/>
  <c r="AE1830" i="1"/>
  <c r="AD1830" i="1"/>
  <c r="AD1831" i="1"/>
  <c r="AE1831" i="1"/>
  <c r="AE1832" i="1"/>
  <c r="AD1832" i="1"/>
  <c r="AD1834" i="1"/>
  <c r="AE1834" i="1"/>
  <c r="AD1835" i="1"/>
  <c r="AE1835" i="1"/>
  <c r="AD1836" i="1"/>
  <c r="AE1836" i="1"/>
  <c r="AD1837" i="1"/>
  <c r="AE1837" i="1"/>
  <c r="AE1838" i="1"/>
  <c r="AD1838" i="1"/>
  <c r="AD1839" i="1"/>
  <c r="AE1839" i="1"/>
  <c r="AE1840" i="1"/>
  <c r="AD1840" i="1"/>
  <c r="AD1841" i="1"/>
  <c r="AE1841" i="1"/>
  <c r="AE1842" i="1"/>
  <c r="AD1842" i="1"/>
  <c r="AD1843" i="1"/>
  <c r="AE1843" i="1"/>
  <c r="AD1845" i="1"/>
  <c r="AE1845" i="1"/>
  <c r="AE1846" i="1"/>
  <c r="AD1846" i="1"/>
  <c r="AD1847" i="1"/>
  <c r="AE1847" i="1"/>
  <c r="AD1848" i="1"/>
  <c r="AE1848" i="1"/>
  <c r="AD1849" i="1"/>
  <c r="AE1849" i="1"/>
  <c r="AD1850" i="1"/>
  <c r="AE1850" i="1"/>
  <c r="AE1851" i="1"/>
  <c r="AD1851" i="1"/>
  <c r="AD1852" i="1"/>
  <c r="AE1852" i="1"/>
  <c r="AD1853" i="1"/>
  <c r="AE1853" i="1"/>
  <c r="AD1854" i="1"/>
  <c r="AE1854" i="1"/>
  <c r="AD1856" i="1"/>
  <c r="AE1856" i="1"/>
  <c r="AD1857" i="1"/>
  <c r="AE1857" i="1"/>
  <c r="AD1858" i="1"/>
  <c r="AE1858" i="1"/>
  <c r="AE1859" i="1"/>
  <c r="AD1859" i="1"/>
  <c r="AD1860" i="1"/>
  <c r="AE1860" i="1"/>
  <c r="AE1861" i="1"/>
  <c r="AD1861" i="1"/>
  <c r="AD1862" i="1"/>
  <c r="AE1862" i="1"/>
  <c r="AE1863" i="1"/>
  <c r="AD1863" i="1"/>
  <c r="AD1864" i="1"/>
  <c r="AE1864" i="1"/>
  <c r="AD1866" i="1"/>
  <c r="AE1866" i="1"/>
  <c r="AE1867" i="1"/>
  <c r="AD1867" i="1"/>
  <c r="AD1868" i="1"/>
  <c r="AE1868" i="1"/>
  <c r="AE1869" i="1"/>
  <c r="AD1869" i="1"/>
  <c r="AD1870" i="1"/>
  <c r="AE1870" i="1"/>
  <c r="AD1871" i="1"/>
  <c r="AE1871" i="1"/>
  <c r="AD1872" i="1"/>
  <c r="AE1872" i="1"/>
  <c r="AD1873" i="1"/>
  <c r="AE1873" i="1"/>
  <c r="AD1874" i="1"/>
  <c r="AE1874" i="1"/>
  <c r="AE1875" i="1"/>
  <c r="AD1875" i="1"/>
  <c r="AE1877" i="1"/>
  <c r="AD1877" i="1"/>
  <c r="AD1878" i="1"/>
  <c r="AE1878" i="1"/>
  <c r="AE1879" i="1"/>
  <c r="AD1879" i="1"/>
  <c r="AD1880" i="1"/>
  <c r="AE1880" i="1"/>
  <c r="AD1881" i="1"/>
  <c r="AE1881" i="1"/>
  <c r="AE1882" i="1"/>
  <c r="AD1882" i="1"/>
  <c r="AD1883" i="1"/>
  <c r="AE1883" i="1"/>
  <c r="AD1884" i="1"/>
  <c r="AE1884" i="1"/>
  <c r="AD1885" i="1"/>
  <c r="AE1885" i="1"/>
  <c r="AD1887" i="1"/>
  <c r="AE1887" i="1"/>
  <c r="AD1888" i="1"/>
  <c r="AE1888" i="1"/>
  <c r="AE1889" i="1"/>
  <c r="AD1889" i="1"/>
  <c r="AD1890" i="1"/>
  <c r="AE1890" i="1"/>
  <c r="AE1891" i="1"/>
  <c r="AD1891" i="1"/>
  <c r="AD1892" i="1"/>
  <c r="AE1892" i="1"/>
  <c r="AD1894" i="1"/>
  <c r="AE1894" i="1"/>
  <c r="AD1895" i="1"/>
  <c r="AE1895" i="1"/>
  <c r="AD1896" i="1"/>
  <c r="AE1896" i="1"/>
  <c r="AD1897" i="1"/>
  <c r="AE1897" i="1"/>
  <c r="AD1898" i="1"/>
  <c r="AE1898" i="1"/>
  <c r="AE1899" i="1"/>
  <c r="AD1899" i="1"/>
  <c r="AD1900" i="1"/>
  <c r="AE1900" i="1"/>
  <c r="AD1901" i="1"/>
  <c r="AE1901" i="1"/>
  <c r="AE1902" i="1"/>
  <c r="AD1902" i="1"/>
  <c r="AD1904" i="1"/>
  <c r="AE1904" i="1"/>
  <c r="AD1905" i="1"/>
  <c r="AE1905" i="1"/>
  <c r="AD1906" i="1"/>
  <c r="AE1906" i="1"/>
  <c r="AD1907" i="1"/>
  <c r="AE1907" i="1"/>
  <c r="AE1908" i="1"/>
  <c r="AD1908" i="1"/>
  <c r="AD1909" i="1"/>
  <c r="AE1909" i="1"/>
  <c r="AE1910" i="1"/>
  <c r="AD1910" i="1"/>
  <c r="AD1911" i="1"/>
  <c r="AE1911" i="1"/>
  <c r="AE1912" i="1"/>
  <c r="AD1912" i="1"/>
  <c r="AD1913" i="1"/>
  <c r="AE1913" i="1"/>
  <c r="AD1914" i="1"/>
  <c r="AE1914" i="1"/>
  <c r="AD1915" i="1"/>
  <c r="AE1915" i="1"/>
  <c r="AD1916" i="1"/>
  <c r="AE1916" i="1"/>
  <c r="AD1917" i="1"/>
  <c r="AE1917" i="1"/>
  <c r="AD1918" i="1"/>
  <c r="AE1918" i="1"/>
  <c r="AE1919" i="1"/>
  <c r="AD1919" i="1"/>
  <c r="AD1920" i="1"/>
  <c r="AE1920" i="1"/>
  <c r="AE1921" i="1"/>
  <c r="AD1921" i="1"/>
  <c r="AD1922" i="1"/>
  <c r="AE1922" i="1"/>
  <c r="AD1923" i="1"/>
  <c r="AE1923" i="1"/>
  <c r="AD1924" i="1"/>
  <c r="AE1924" i="1"/>
  <c r="AD1925" i="1"/>
  <c r="AE1925" i="1"/>
  <c r="AE1926" i="1"/>
  <c r="AD1926" i="1"/>
  <c r="AD1927" i="1"/>
  <c r="AE1927" i="1"/>
  <c r="AD1928" i="1"/>
  <c r="AE1928" i="1"/>
  <c r="AD1929" i="1"/>
  <c r="AE1929" i="1"/>
  <c r="AE1930" i="1"/>
  <c r="AD1930" i="1"/>
  <c r="AD1931" i="1"/>
  <c r="AE1931" i="1"/>
  <c r="AD1932" i="1"/>
  <c r="AE1932" i="1"/>
  <c r="AD1933" i="1"/>
  <c r="AE1933" i="1"/>
  <c r="AD1935" i="1"/>
  <c r="AE1935" i="1"/>
  <c r="AD1936" i="1"/>
  <c r="AE1936" i="1"/>
  <c r="AE1937" i="1"/>
  <c r="AD1937" i="1"/>
  <c r="AE1938" i="1"/>
  <c r="AD1938" i="1"/>
  <c r="AD1939" i="1"/>
  <c r="AE1939" i="1"/>
  <c r="AE1940" i="1"/>
  <c r="AD1940" i="1"/>
  <c r="AD1941" i="1"/>
  <c r="AE1941" i="1"/>
  <c r="AE1942" i="1"/>
  <c r="AD1942" i="1"/>
  <c r="AD1943" i="1"/>
  <c r="AE1943" i="1"/>
  <c r="AD1944" i="1"/>
  <c r="AE1944" i="1"/>
  <c r="AE1945" i="1"/>
  <c r="AD1945" i="1"/>
  <c r="AD1946" i="1"/>
  <c r="AE1946" i="1"/>
  <c r="AD1947" i="1"/>
  <c r="AE1947" i="1"/>
  <c r="AD1948" i="1"/>
  <c r="AE1948" i="1"/>
  <c r="AE1949" i="1"/>
  <c r="AD1949" i="1"/>
  <c r="AD1950" i="1"/>
  <c r="AE1950" i="1"/>
  <c r="AE1951" i="1"/>
  <c r="AD1951" i="1"/>
  <c r="AD1952" i="1"/>
  <c r="AE1952" i="1"/>
  <c r="AD1953" i="1"/>
  <c r="AE1953" i="1"/>
  <c r="AD1954" i="1"/>
  <c r="AE1954" i="1"/>
  <c r="AD1956" i="1"/>
  <c r="AE1956" i="1"/>
  <c r="AE1957" i="1"/>
  <c r="AD1957" i="1"/>
  <c r="AD1958" i="1"/>
  <c r="AE1958" i="1"/>
  <c r="AE1959" i="1"/>
  <c r="AD1959" i="1"/>
  <c r="AD1960" i="1"/>
  <c r="AE1960" i="1"/>
  <c r="AE1961" i="1"/>
  <c r="AD1961" i="1"/>
  <c r="AD1962" i="1"/>
  <c r="AE1962" i="1"/>
  <c r="AD1963" i="1"/>
  <c r="AE1963" i="1"/>
  <c r="AD1965" i="1"/>
  <c r="AE1965" i="1"/>
  <c r="AE1966" i="1"/>
  <c r="AD1966" i="1"/>
  <c r="AD1967" i="1"/>
  <c r="AE1967" i="1"/>
  <c r="AD1968" i="1"/>
  <c r="AE1968" i="1"/>
  <c r="AD1970" i="1"/>
  <c r="AE1970" i="1"/>
  <c r="AD1971" i="1"/>
  <c r="AE1971" i="1"/>
  <c r="AD1972" i="1"/>
  <c r="AE1972" i="1"/>
  <c r="AE1973" i="1"/>
  <c r="AD1973" i="1"/>
  <c r="AD1974" i="1"/>
  <c r="AE1974" i="1"/>
  <c r="AE1975" i="1"/>
  <c r="AD1975" i="1"/>
  <c r="AD1976" i="1"/>
  <c r="AE1976" i="1"/>
  <c r="AE1977" i="1"/>
  <c r="AD1977" i="1"/>
  <c r="AD1978" i="1"/>
  <c r="AE1978" i="1"/>
  <c r="AD1979" i="1"/>
  <c r="AE1979" i="1"/>
  <c r="AD1980" i="1"/>
  <c r="AE1980" i="1"/>
  <c r="AD1981" i="1"/>
  <c r="AE1981" i="1"/>
  <c r="AD1982" i="1"/>
  <c r="AE1982" i="1"/>
  <c r="AE1983" i="1"/>
  <c r="AD1983" i="1"/>
  <c r="AD1984" i="1"/>
  <c r="AE1984" i="1"/>
  <c r="AE1985" i="1"/>
  <c r="AD1985" i="1"/>
  <c r="AD1986" i="1"/>
  <c r="AE1986" i="1"/>
  <c r="AD1987" i="1"/>
  <c r="AE1987" i="1"/>
  <c r="AD1988" i="1"/>
  <c r="AE1988" i="1"/>
  <c r="AD1990" i="1"/>
  <c r="AE1990" i="1"/>
  <c r="AD1991" i="1"/>
  <c r="AE1991" i="1"/>
  <c r="AD1992" i="1"/>
  <c r="AE1992" i="1"/>
  <c r="AD1993" i="1"/>
  <c r="AE1993" i="1"/>
  <c r="AD1994" i="1"/>
  <c r="AE1994" i="1"/>
  <c r="AD1995" i="1"/>
  <c r="AE1995" i="1"/>
  <c r="AD1996" i="1"/>
  <c r="AE1996" i="1"/>
  <c r="AE1997" i="1"/>
  <c r="AD1997" i="1"/>
  <c r="AD1998" i="1"/>
  <c r="AE1998" i="1"/>
  <c r="AD1999" i="1"/>
  <c r="AE1999" i="1"/>
  <c r="AD2000" i="1"/>
  <c r="AE2000" i="1"/>
  <c r="AE2001" i="1"/>
  <c r="AD2001" i="1"/>
  <c r="AD2002" i="1"/>
  <c r="AE2002" i="1"/>
  <c r="AD2003" i="1"/>
  <c r="AE2003" i="1"/>
  <c r="AD2004" i="1"/>
  <c r="AE2004" i="1"/>
  <c r="AE2005" i="1"/>
  <c r="AD2005" i="1"/>
  <c r="AD2006" i="1"/>
  <c r="AE2006" i="1"/>
  <c r="AD2007" i="1"/>
  <c r="AE2007" i="1"/>
  <c r="AD2008" i="1"/>
  <c r="AE2008" i="1"/>
  <c r="AE2009" i="1"/>
  <c r="AD2009" i="1"/>
  <c r="AD2010" i="1"/>
  <c r="AE2010" i="1"/>
  <c r="AD2011" i="1"/>
  <c r="AE2011" i="1"/>
  <c r="AD2012" i="1"/>
  <c r="AE2012" i="1"/>
  <c r="AD2014" i="1"/>
  <c r="AE2014" i="1"/>
  <c r="AD2015" i="1"/>
  <c r="AE2015" i="1"/>
  <c r="AD2016" i="1"/>
  <c r="AE2016" i="1"/>
  <c r="AE2017" i="1"/>
  <c r="AD2017" i="1"/>
  <c r="AD2018" i="1"/>
  <c r="AE2018" i="1"/>
  <c r="AE2019" i="1"/>
  <c r="AD2019" i="1"/>
  <c r="AD2020" i="1"/>
  <c r="AE2020" i="1"/>
  <c r="AD2021" i="1"/>
  <c r="AE2021" i="1"/>
  <c r="AD2022" i="1"/>
  <c r="AE2022" i="1"/>
  <c r="AD2023" i="1"/>
  <c r="AE2023" i="1"/>
  <c r="AD2024" i="1"/>
  <c r="AE2024" i="1"/>
  <c r="AE2025" i="1"/>
  <c r="AD2025" i="1"/>
  <c r="AD2026" i="1"/>
  <c r="AE2026" i="1"/>
  <c r="AD2027" i="1"/>
  <c r="AE2027" i="1"/>
  <c r="AE2028" i="1"/>
  <c r="AD2028" i="1"/>
  <c r="AD2029" i="1"/>
  <c r="AE2029" i="1"/>
  <c r="AD2030" i="1"/>
  <c r="AE2030" i="1"/>
  <c r="AD2031" i="1"/>
  <c r="AE2031" i="1"/>
  <c r="AE2032" i="1"/>
  <c r="AD2032" i="1"/>
  <c r="AE2033" i="1"/>
  <c r="AD2033" i="1"/>
  <c r="AD2034" i="1"/>
  <c r="AE2034" i="1"/>
  <c r="AD2035" i="1"/>
  <c r="AE2035" i="1"/>
  <c r="AD2036" i="1"/>
  <c r="AE2036" i="1"/>
  <c r="AD2037" i="1"/>
  <c r="AE2037" i="1"/>
  <c r="AD2038" i="1"/>
  <c r="AE2038" i="1"/>
  <c r="AD2039" i="1"/>
  <c r="AE2039" i="1"/>
  <c r="AE2040" i="1"/>
  <c r="AD2040" i="1"/>
  <c r="AD2041" i="1"/>
  <c r="AE2041" i="1"/>
  <c r="AE2042" i="1"/>
  <c r="AD2042" i="1"/>
  <c r="AD2043" i="1"/>
  <c r="AE2043" i="1"/>
  <c r="AD2044" i="1"/>
  <c r="AE2044" i="1"/>
  <c r="AD2045" i="1"/>
  <c r="AE2045" i="1"/>
  <c r="AD2046" i="1"/>
  <c r="AE2046" i="1"/>
  <c r="AD2047" i="1"/>
  <c r="AE2047" i="1"/>
  <c r="AE2048" i="1"/>
  <c r="AD2048" i="1"/>
  <c r="AD2049" i="1"/>
  <c r="AE2049" i="1"/>
  <c r="AE2050" i="1"/>
  <c r="AD2050" i="1"/>
  <c r="AD2051" i="1"/>
  <c r="AE2051" i="1"/>
  <c r="AE2052" i="1"/>
  <c r="AD2052" i="1"/>
  <c r="AD2053" i="1"/>
  <c r="AE2053" i="1"/>
  <c r="AD2054" i="1"/>
  <c r="AE2054" i="1"/>
  <c r="AD2055" i="1"/>
  <c r="AE2055" i="1"/>
  <c r="AD2057" i="1"/>
  <c r="AE2057" i="1"/>
  <c r="AD2058" i="1"/>
  <c r="AE2058" i="1"/>
  <c r="AE2059" i="1"/>
  <c r="AD2059" i="1"/>
  <c r="AD2060" i="1"/>
  <c r="AE2060" i="1"/>
  <c r="AE2061" i="1"/>
  <c r="AD2061" i="1"/>
  <c r="AD2062" i="1"/>
  <c r="AE2062" i="1"/>
  <c r="AD2063" i="1"/>
  <c r="AE2063" i="1"/>
  <c r="AD2064" i="1"/>
  <c r="AE2064" i="1"/>
  <c r="AE2065" i="1"/>
  <c r="AD2065" i="1"/>
  <c r="AD2066" i="1"/>
  <c r="AE2066" i="1"/>
  <c r="AE2067" i="1"/>
  <c r="AD2067" i="1"/>
  <c r="AD2068" i="1"/>
  <c r="AE2068" i="1"/>
  <c r="AD2069" i="1"/>
  <c r="AE2069" i="1"/>
  <c r="AD2070" i="1"/>
  <c r="AE2070" i="1"/>
  <c r="AE2071" i="1"/>
  <c r="AD2071" i="1"/>
  <c r="AD2072" i="1"/>
  <c r="AE2072" i="1"/>
  <c r="AE2073" i="1"/>
  <c r="AD2073" i="1"/>
  <c r="AD2074" i="1"/>
  <c r="AE2074" i="1"/>
  <c r="AD2075" i="1"/>
  <c r="AE2075" i="1"/>
  <c r="AD2076" i="1"/>
  <c r="AE2076" i="1"/>
  <c r="AE2077" i="1"/>
  <c r="AD2077" i="1"/>
  <c r="AD2078" i="1"/>
  <c r="AE2078" i="1"/>
  <c r="AD2079" i="1"/>
  <c r="AE2079" i="1"/>
  <c r="AD2080" i="1"/>
  <c r="AE2080" i="1"/>
  <c r="AD2081" i="1"/>
  <c r="AE2081" i="1"/>
  <c r="AD2082" i="1"/>
  <c r="AE2082" i="1"/>
  <c r="AD2083" i="1"/>
  <c r="AE2083" i="1"/>
  <c r="AD2084" i="1"/>
  <c r="AE2084" i="1"/>
  <c r="AE2085" i="1"/>
  <c r="AD2085" i="1"/>
  <c r="AD2086" i="1"/>
  <c r="AE2086" i="1"/>
  <c r="AE2087" i="1"/>
  <c r="AD2087" i="1"/>
  <c r="AD2088" i="1"/>
  <c r="AE2088" i="1"/>
  <c r="AD2090" i="1"/>
  <c r="AE2090" i="1"/>
  <c r="AE2091" i="1"/>
  <c r="AD2091" i="1"/>
  <c r="AD2092" i="1"/>
  <c r="AE2092" i="1"/>
  <c r="AD2093" i="1"/>
  <c r="AE2093" i="1"/>
  <c r="AD2094" i="1"/>
  <c r="AE2094" i="1"/>
  <c r="AD2095" i="1"/>
  <c r="AE2095" i="1"/>
  <c r="AD2096" i="1"/>
  <c r="AE2096" i="1"/>
  <c r="AD2097" i="1"/>
  <c r="AE2097" i="1"/>
  <c r="AD2098" i="1"/>
  <c r="AE2098" i="1"/>
  <c r="AE2099" i="1"/>
  <c r="AD2099" i="1"/>
  <c r="AD2100" i="1"/>
  <c r="AE2100" i="1"/>
  <c r="AE2101" i="1"/>
  <c r="AD2101" i="1"/>
  <c r="AD2102" i="1"/>
  <c r="AE2102" i="1"/>
  <c r="AD2103" i="1"/>
  <c r="AE2103" i="1"/>
  <c r="AD2104" i="1"/>
  <c r="AE2104" i="1"/>
  <c r="AD2105" i="1"/>
  <c r="AE2105" i="1"/>
  <c r="AD2106" i="1"/>
  <c r="AE2106" i="1"/>
  <c r="AE2107" i="1"/>
  <c r="AD2107" i="1"/>
  <c r="AD2108" i="1"/>
  <c r="AE2108" i="1"/>
  <c r="AD2109" i="1"/>
  <c r="AE2109" i="1"/>
  <c r="AD2110" i="1"/>
  <c r="AE2110" i="1"/>
  <c r="AE2111" i="1"/>
  <c r="AD2111" i="1"/>
  <c r="AD2112" i="1"/>
  <c r="AE2112" i="1"/>
  <c r="AD2113" i="1"/>
  <c r="AE2113" i="1"/>
  <c r="AD2114" i="1"/>
  <c r="AE2114" i="1"/>
  <c r="AE2115" i="1"/>
  <c r="AD2115" i="1"/>
  <c r="AD2116" i="1"/>
  <c r="AE2116" i="1"/>
  <c r="AE2117" i="1"/>
  <c r="AD2117" i="1"/>
  <c r="AD2118" i="1"/>
  <c r="AE2118" i="1"/>
  <c r="AD2119" i="1"/>
  <c r="AE2119" i="1"/>
  <c r="AD2120" i="1"/>
  <c r="AE2120" i="1"/>
  <c r="AD2122" i="1"/>
  <c r="AE2122" i="1"/>
  <c r="AE2123" i="1"/>
  <c r="AD2123" i="1"/>
  <c r="AD2124" i="1"/>
  <c r="AE2124" i="1"/>
  <c r="AE2125" i="1"/>
  <c r="AD2125" i="1"/>
  <c r="AD2126" i="1"/>
  <c r="AE2126" i="1"/>
  <c r="AE2127" i="1"/>
  <c r="AD2127" i="1"/>
  <c r="AD2128" i="1"/>
  <c r="AE2128" i="1"/>
  <c r="AD2129" i="1"/>
  <c r="AE2129" i="1"/>
  <c r="AD2130" i="1"/>
  <c r="AE2130" i="1"/>
  <c r="AE2131" i="1"/>
  <c r="AD2131" i="1"/>
  <c r="AD2132" i="1"/>
  <c r="AE2132" i="1"/>
  <c r="AD2133" i="1"/>
  <c r="AE2133" i="1"/>
  <c r="AD2134" i="1"/>
  <c r="AE2134" i="1"/>
  <c r="AE2135" i="1"/>
  <c r="AD2135" i="1"/>
  <c r="AD2136" i="1"/>
  <c r="AE2136" i="1"/>
  <c r="AD2137" i="1"/>
  <c r="AE2137" i="1"/>
  <c r="AD2138" i="1"/>
  <c r="AE2138" i="1"/>
  <c r="AE2139" i="1"/>
  <c r="AD2139" i="1"/>
  <c r="AD2140" i="1"/>
  <c r="AE2140" i="1"/>
  <c r="AE2141" i="1"/>
  <c r="AD2141" i="1"/>
  <c r="AD2142" i="1"/>
  <c r="AE2142" i="1"/>
  <c r="AD2144" i="1"/>
  <c r="AE2144" i="1"/>
  <c r="AD2145" i="1"/>
  <c r="AE2145" i="1"/>
  <c r="AD2146" i="1"/>
  <c r="AE2146" i="1"/>
  <c r="AE2147" i="1"/>
  <c r="AD2147" i="1"/>
  <c r="AD2148" i="1"/>
  <c r="AE2148" i="1"/>
  <c r="AE2149" i="1"/>
  <c r="AD2149" i="1"/>
  <c r="AD2150" i="1"/>
  <c r="AE2150" i="1"/>
  <c r="AD2151" i="1"/>
  <c r="AE2151" i="1"/>
  <c r="AD2152" i="1"/>
  <c r="AE2152" i="1"/>
  <c r="AD2153" i="1"/>
  <c r="AE2153" i="1"/>
  <c r="AD2154" i="1"/>
  <c r="AE2154" i="1"/>
  <c r="AD2155" i="1"/>
  <c r="AE2155" i="1"/>
  <c r="AE2156" i="1"/>
  <c r="AD2156" i="1"/>
  <c r="AD2157" i="1"/>
  <c r="AE2157" i="1"/>
  <c r="AD2158" i="1"/>
  <c r="AE2158" i="1"/>
  <c r="AD2159" i="1"/>
  <c r="AE2159" i="1"/>
  <c r="AE2160" i="1"/>
  <c r="AD2160" i="1"/>
  <c r="AD2161" i="1"/>
  <c r="AE2161" i="1"/>
  <c r="AD2162" i="1"/>
  <c r="AE2162" i="1"/>
  <c r="AD2163" i="1"/>
  <c r="AE2163" i="1"/>
  <c r="AE2164" i="1"/>
  <c r="AD2164" i="1"/>
  <c r="AD2165" i="1"/>
  <c r="AE2165" i="1"/>
  <c r="AE2166" i="1"/>
  <c r="AD2166" i="1"/>
  <c r="AD2167" i="1"/>
  <c r="AE2167" i="1"/>
  <c r="AE2168" i="1"/>
  <c r="AD2168" i="1"/>
  <c r="AD2169" i="1"/>
  <c r="AE2169" i="1"/>
  <c r="AD2170" i="1"/>
  <c r="AE2170" i="1"/>
  <c r="AD2171" i="1"/>
  <c r="AE2171" i="1"/>
  <c r="AD2172" i="1"/>
  <c r="AE2172" i="1"/>
  <c r="AD2173" i="1"/>
  <c r="AE2173" i="1"/>
  <c r="AD2175" i="1"/>
  <c r="AE2175" i="1"/>
  <c r="AE2176" i="1"/>
  <c r="AD2176" i="1"/>
  <c r="AD2177" i="1"/>
  <c r="AE2177" i="1"/>
  <c r="AE2178" i="1"/>
  <c r="AD2178" i="1"/>
  <c r="AD2179" i="1"/>
  <c r="AE2179" i="1"/>
  <c r="AE2180" i="1"/>
  <c r="AD2180" i="1"/>
  <c r="AD2181" i="1"/>
  <c r="AE2181" i="1"/>
  <c r="AD2182" i="1"/>
  <c r="AE2182" i="1"/>
  <c r="AE2183" i="1"/>
  <c r="AD2183" i="1"/>
  <c r="AD2184" i="1"/>
  <c r="AE2184" i="1"/>
  <c r="AD2185" i="1"/>
  <c r="AE2185" i="1"/>
  <c r="AD2186" i="1"/>
  <c r="AE2186" i="1"/>
  <c r="AE2187" i="1"/>
  <c r="AD2187" i="1"/>
  <c r="AD2188" i="1"/>
  <c r="AE2188" i="1"/>
  <c r="AD2189" i="1"/>
  <c r="AE2189" i="1"/>
  <c r="AD2190" i="1"/>
  <c r="AE2190" i="1"/>
  <c r="AD2192" i="1"/>
  <c r="AE2192" i="1"/>
  <c r="AD2193" i="1"/>
  <c r="AE2193" i="1"/>
  <c r="AD2194" i="1"/>
  <c r="AE2194" i="1"/>
  <c r="AE2195" i="1"/>
  <c r="AD2195" i="1"/>
  <c r="AD2196" i="1"/>
  <c r="AE2196" i="1"/>
  <c r="AE2197" i="1"/>
  <c r="AD2197" i="1"/>
  <c r="AD2198" i="1"/>
  <c r="AE2198" i="1"/>
  <c r="AD2199" i="1"/>
  <c r="AE2199" i="1"/>
  <c r="AD2200" i="1"/>
  <c r="AE2200" i="1"/>
  <c r="AD2201" i="1"/>
  <c r="AE2201" i="1"/>
  <c r="AD2202" i="1"/>
  <c r="AE2202" i="1"/>
  <c r="AE2203" i="1"/>
  <c r="AD2203" i="1"/>
  <c r="AD2204" i="1"/>
  <c r="AE2204" i="1"/>
  <c r="AE2205" i="1"/>
  <c r="AD2205" i="1"/>
  <c r="AD2206" i="1"/>
  <c r="AE2206" i="1"/>
  <c r="AD2207" i="1"/>
  <c r="AE2207" i="1"/>
  <c r="AD2208" i="1"/>
  <c r="AE2208" i="1"/>
  <c r="AE2209" i="1"/>
  <c r="AD2209" i="1"/>
  <c r="AD2212" i="1"/>
  <c r="AE2212" i="1"/>
  <c r="AD2213" i="1"/>
  <c r="AE2213" i="1"/>
  <c r="AE2214" i="1"/>
  <c r="AD2214" i="1"/>
  <c r="AD2215" i="1"/>
  <c r="AE2215" i="1"/>
  <c r="AE2216" i="1"/>
  <c r="AD2216" i="1"/>
  <c r="AD2217" i="1"/>
  <c r="AE2217" i="1"/>
  <c r="AE2218" i="1"/>
  <c r="AD2218" i="1"/>
  <c r="AD2219" i="1"/>
  <c r="AE2219" i="1"/>
  <c r="AD2220" i="1"/>
  <c r="AE2220" i="1"/>
  <c r="AD2221" i="1"/>
  <c r="AE2221" i="1"/>
  <c r="AE2222" i="1"/>
  <c r="AD2222" i="1"/>
  <c r="AD2223" i="1"/>
  <c r="AE2223" i="1"/>
  <c r="AD2224" i="1"/>
  <c r="AE2224" i="1"/>
  <c r="AD2225" i="1"/>
  <c r="AE2225" i="1"/>
  <c r="AD2226" i="1"/>
  <c r="AE2226" i="1"/>
  <c r="AD2228" i="1"/>
  <c r="AE2228" i="1"/>
  <c r="AE2229" i="1"/>
  <c r="AD2229" i="1"/>
  <c r="AD2230" i="1"/>
  <c r="AE2230" i="1"/>
  <c r="AE2231" i="1"/>
  <c r="AD2231" i="1"/>
  <c r="AD2232" i="1"/>
  <c r="AE2232" i="1"/>
  <c r="AE2233" i="1"/>
  <c r="AD2233" i="1"/>
  <c r="AD2234" i="1"/>
  <c r="AE2234" i="1"/>
  <c r="AD2235" i="1"/>
  <c r="AE2235" i="1"/>
  <c r="AD2236" i="1"/>
  <c r="AE2236" i="1"/>
  <c r="AE2237" i="1"/>
  <c r="AD2237" i="1"/>
  <c r="AD2238" i="1"/>
  <c r="AE2238" i="1"/>
  <c r="AD2239" i="1"/>
  <c r="AE2239" i="1"/>
  <c r="AD2240" i="1"/>
  <c r="AE2240" i="1"/>
  <c r="AE2241" i="1"/>
  <c r="AD2241" i="1"/>
  <c r="AE2242" i="1"/>
  <c r="AD2242" i="1"/>
  <c r="AD2243" i="1"/>
  <c r="AE2243" i="1"/>
  <c r="AD2245" i="1"/>
  <c r="AE2245" i="1"/>
  <c r="AD2246" i="1"/>
  <c r="AE2246" i="1"/>
  <c r="AD2247" i="1"/>
  <c r="AE2247" i="1"/>
  <c r="AD2248" i="1"/>
  <c r="AE2248" i="1"/>
  <c r="AE2249" i="1"/>
  <c r="AD2249" i="1"/>
  <c r="AD2250" i="1"/>
  <c r="AE2250" i="1"/>
  <c r="AD2251" i="1"/>
  <c r="AE2251" i="1"/>
  <c r="AD2252" i="1"/>
  <c r="AE2252" i="1"/>
  <c r="AD2253" i="1"/>
  <c r="AE2253" i="1"/>
  <c r="AE2254" i="1"/>
  <c r="AD2254" i="1"/>
  <c r="AD2255" i="1"/>
  <c r="AE2255" i="1"/>
  <c r="AE2256" i="1"/>
  <c r="AD2256" i="1"/>
  <c r="AD2257" i="1"/>
  <c r="AE2257" i="1"/>
  <c r="AD2258" i="1"/>
  <c r="AE2258" i="1"/>
  <c r="AD2259" i="1"/>
  <c r="AE2259" i="1"/>
  <c r="AD2260" i="1"/>
  <c r="AE2260" i="1"/>
  <c r="AE2261" i="1"/>
  <c r="AD2261" i="1"/>
  <c r="AD2263" i="1"/>
  <c r="AE2263" i="1"/>
  <c r="AD2264" i="1"/>
  <c r="AE2264" i="1"/>
  <c r="AD2265" i="1"/>
  <c r="AE2265" i="1"/>
  <c r="AD2266" i="1"/>
  <c r="AE2266" i="1"/>
  <c r="AD2267" i="1"/>
  <c r="AE2267" i="1"/>
  <c r="AD2268" i="1"/>
  <c r="AE2268" i="1"/>
  <c r="AE2269" i="1"/>
  <c r="AD2269" i="1"/>
  <c r="AE2270" i="1"/>
  <c r="AD2270" i="1"/>
  <c r="AD2271" i="1"/>
  <c r="AE2271" i="1"/>
  <c r="AD2272" i="1"/>
  <c r="AE2272" i="1"/>
  <c r="AD2273" i="1"/>
  <c r="AE2273" i="1"/>
  <c r="AD2274" i="1"/>
  <c r="AE2274" i="1"/>
  <c r="AD2275" i="1"/>
  <c r="AE2275" i="1"/>
  <c r="AD2277" i="1"/>
  <c r="AE2277" i="1"/>
  <c r="AE2278" i="1"/>
  <c r="AD2278" i="1"/>
  <c r="AD2279" i="1"/>
  <c r="AE2279" i="1"/>
  <c r="AD2280" i="1"/>
  <c r="AE2280" i="1"/>
  <c r="AD2281" i="1"/>
  <c r="AE2281" i="1"/>
  <c r="AD2282" i="1"/>
  <c r="AE2282" i="1"/>
  <c r="AD2283" i="1"/>
  <c r="AE2283" i="1"/>
  <c r="AD2284" i="1"/>
  <c r="AE2284" i="1"/>
  <c r="AE2285" i="1"/>
  <c r="AD2285" i="1"/>
  <c r="AD2286" i="1"/>
  <c r="AE2286" i="1"/>
  <c r="AD2287" i="1"/>
  <c r="AE2287" i="1"/>
  <c r="AE2288" i="1"/>
  <c r="AD2288" i="1"/>
  <c r="AD2289" i="1"/>
  <c r="AE2289" i="1"/>
  <c r="AD2290" i="1"/>
  <c r="AE2290" i="1"/>
  <c r="AD2291" i="1"/>
  <c r="AE2291" i="1"/>
  <c r="AD2292" i="1"/>
  <c r="AE2292" i="1"/>
  <c r="AD2294" i="1"/>
  <c r="AE2294" i="1"/>
  <c r="AD2295" i="1"/>
  <c r="AE2295" i="1"/>
  <c r="AD2296" i="1"/>
  <c r="AE2296" i="1"/>
  <c r="AE2297" i="1"/>
  <c r="AD2297" i="1"/>
  <c r="AD2298" i="1"/>
  <c r="AE2298" i="1"/>
  <c r="AE2299" i="1"/>
  <c r="AD2299" i="1"/>
  <c r="AD2300" i="1"/>
  <c r="AE2300" i="1"/>
  <c r="AD2301" i="1"/>
  <c r="AE2301" i="1"/>
  <c r="AD2302" i="1"/>
  <c r="AE2302" i="1"/>
  <c r="AD2303" i="1"/>
  <c r="AE2303" i="1"/>
  <c r="AD2304" i="1"/>
  <c r="AE2304" i="1"/>
  <c r="AE2305" i="1"/>
  <c r="AD2305" i="1"/>
  <c r="AD2306" i="1"/>
  <c r="AE2306" i="1"/>
  <c r="AE2307" i="1"/>
  <c r="AD2307" i="1"/>
  <c r="AD2308" i="1"/>
  <c r="AE2308" i="1"/>
  <c r="AE2309" i="1"/>
  <c r="AD2309" i="1"/>
  <c r="AD2310" i="1"/>
  <c r="AE2310" i="1"/>
  <c r="AE2311" i="1"/>
  <c r="AD2311" i="1"/>
  <c r="AD2312" i="1"/>
  <c r="AE2312" i="1"/>
  <c r="AD2313" i="1"/>
  <c r="AE2313" i="1"/>
  <c r="AD2314" i="1"/>
  <c r="AE2314" i="1"/>
  <c r="AE2315" i="1"/>
  <c r="AD2315" i="1"/>
  <c r="AD2316" i="1"/>
  <c r="AE2316" i="1"/>
  <c r="AE2317" i="1"/>
  <c r="AD2317" i="1"/>
  <c r="AE2318" i="1"/>
  <c r="AD2318" i="1"/>
  <c r="AE2319" i="1"/>
  <c r="AD2319" i="1"/>
  <c r="AD2320" i="1"/>
  <c r="AE2320" i="1"/>
  <c r="AE2321" i="1"/>
  <c r="AD2321" i="1"/>
  <c r="AD2322" i="1"/>
  <c r="AE2322" i="1"/>
  <c r="AE2323" i="1"/>
  <c r="AD2323" i="1"/>
  <c r="AD2324" i="1"/>
  <c r="AE2324" i="1"/>
  <c r="AE2325" i="1"/>
  <c r="AD2325" i="1"/>
  <c r="AD2326" i="1"/>
  <c r="AE2326" i="1"/>
  <c r="AD2327" i="1"/>
  <c r="AE2327" i="1"/>
  <c r="AD2328" i="1"/>
  <c r="AE2328" i="1"/>
  <c r="AE2329" i="1"/>
  <c r="AD2329" i="1"/>
  <c r="AD2330" i="1"/>
  <c r="AE2330" i="1"/>
  <c r="AD2331" i="1"/>
  <c r="AE2331" i="1"/>
  <c r="AD2332" i="1"/>
  <c r="AE2332" i="1"/>
  <c r="AE2333" i="1"/>
  <c r="AD2333" i="1"/>
  <c r="AD2334" i="1"/>
  <c r="AE2334" i="1"/>
  <c r="AD2335" i="1"/>
  <c r="AE2335" i="1"/>
  <c r="AD2336" i="1"/>
  <c r="AE2336" i="1"/>
  <c r="AD2337" i="1"/>
  <c r="AE2337" i="1"/>
  <c r="AD2339" i="1"/>
  <c r="AE2339" i="1"/>
  <c r="AD2340" i="1"/>
  <c r="AE2340" i="1"/>
  <c r="AD2341" i="1"/>
  <c r="AE2341" i="1"/>
  <c r="AE2342" i="1"/>
  <c r="AD2342" i="1"/>
  <c r="AD2343" i="1"/>
  <c r="AE2343" i="1"/>
  <c r="AE2344" i="1"/>
  <c r="AD2344" i="1"/>
  <c r="AD2345" i="1"/>
  <c r="AE2345" i="1"/>
  <c r="AD2346" i="1"/>
  <c r="AE2346" i="1"/>
  <c r="AD2347" i="1"/>
  <c r="AE2347" i="1"/>
  <c r="AD2348" i="1"/>
  <c r="AE2348" i="1"/>
  <c r="AE2349" i="1"/>
  <c r="AD2349" i="1"/>
  <c r="AD2350" i="1"/>
  <c r="AE2350" i="1"/>
  <c r="AD2351" i="1"/>
  <c r="AE2351" i="1"/>
  <c r="AD2352" i="1"/>
  <c r="AE2352" i="1"/>
  <c r="AD2353" i="1"/>
  <c r="AE2353" i="1"/>
  <c r="AD2354" i="1"/>
  <c r="AE2354" i="1"/>
  <c r="AD2355" i="1"/>
  <c r="AE2355" i="1"/>
  <c r="AE2356" i="1"/>
  <c r="AD2356" i="1"/>
  <c r="AD2357" i="1"/>
  <c r="AE2357" i="1"/>
  <c r="AE2358" i="1"/>
  <c r="AD2358" i="1"/>
  <c r="AD2359" i="1"/>
  <c r="AE2359" i="1"/>
  <c r="AE2360" i="1"/>
  <c r="AD2360" i="1"/>
  <c r="AD2361" i="1"/>
  <c r="AE2361" i="1"/>
  <c r="AD2362" i="1"/>
  <c r="AE2362" i="1"/>
  <c r="AD2363" i="1"/>
  <c r="AE2363" i="1"/>
  <c r="AE2364" i="1"/>
  <c r="AD2364" i="1"/>
  <c r="AD2365" i="1"/>
  <c r="AE2365" i="1"/>
  <c r="AD2366" i="1"/>
  <c r="AE2366" i="1"/>
  <c r="AD2367" i="1"/>
  <c r="AE2367" i="1"/>
  <c r="AD2368" i="1"/>
  <c r="AE2368" i="1"/>
  <c r="AD2369" i="1"/>
  <c r="AE2369" i="1"/>
  <c r="AD2371" i="1"/>
  <c r="AE2371" i="1"/>
  <c r="AE2372" i="1"/>
  <c r="AD2372" i="1"/>
  <c r="AD2373" i="1"/>
  <c r="AE2373" i="1"/>
  <c r="AE2374" i="1"/>
  <c r="AD2374" i="1"/>
  <c r="AD2375" i="1"/>
  <c r="AE2375" i="1"/>
  <c r="AD2376" i="1"/>
  <c r="AE2376" i="1"/>
  <c r="AD2377" i="1"/>
  <c r="AE2377" i="1"/>
  <c r="AD2378" i="1"/>
  <c r="AE2378" i="1"/>
  <c r="AD2379" i="1"/>
  <c r="AE2379" i="1"/>
  <c r="AE2380" i="1"/>
  <c r="AD2380" i="1"/>
  <c r="AD2381" i="1"/>
  <c r="AE2381" i="1"/>
  <c r="AD2382" i="1"/>
  <c r="AE2382" i="1"/>
  <c r="AE2383" i="1"/>
  <c r="AD2383" i="1"/>
  <c r="AD2384" i="1"/>
  <c r="AE2384" i="1"/>
  <c r="AD2385" i="1"/>
  <c r="AE2385" i="1"/>
  <c r="AD2386" i="1"/>
  <c r="AE2386" i="1"/>
  <c r="AD2388" i="1"/>
  <c r="AE2388" i="1"/>
  <c r="AD2389" i="1"/>
  <c r="AE2389" i="1"/>
  <c r="AD2390" i="1"/>
  <c r="AE2390" i="1"/>
  <c r="AE2391" i="1"/>
  <c r="AD2391" i="1"/>
  <c r="AD2392" i="1"/>
  <c r="AE2392" i="1"/>
  <c r="AE2393" i="1"/>
  <c r="AD2393" i="1"/>
  <c r="AD2394" i="1"/>
  <c r="AE2394" i="1"/>
  <c r="AD2395" i="1"/>
  <c r="AE2395" i="1"/>
  <c r="AD2396" i="1"/>
  <c r="AE2396" i="1"/>
  <c r="AD2397" i="1"/>
  <c r="AE2397" i="1"/>
  <c r="AD2398" i="1"/>
  <c r="AE2398" i="1"/>
  <c r="AE2399" i="1"/>
  <c r="AD2399" i="1"/>
  <c r="AD2400" i="1"/>
  <c r="AE2400" i="1"/>
  <c r="AE2401" i="1"/>
  <c r="AD2401" i="1"/>
  <c r="AE2402" i="1"/>
  <c r="AD2402" i="1"/>
  <c r="AD2404" i="1"/>
  <c r="AE2404" i="1"/>
  <c r="AD2405" i="1"/>
  <c r="AE2405" i="1"/>
  <c r="AE2406" i="1"/>
  <c r="AD2406" i="1"/>
  <c r="AD2407" i="1"/>
  <c r="AE2407" i="1"/>
  <c r="AD2408" i="1"/>
  <c r="AE2408" i="1"/>
  <c r="AD2409" i="1"/>
  <c r="AE2409" i="1"/>
  <c r="AE2410" i="1"/>
  <c r="AD2410" i="1"/>
  <c r="AD2411" i="1"/>
  <c r="AE2411" i="1"/>
  <c r="AE2412" i="1"/>
  <c r="AD2412" i="1"/>
  <c r="AD2413" i="1"/>
  <c r="AE2413" i="1"/>
  <c r="AE2414" i="1"/>
  <c r="AD2414" i="1"/>
  <c r="AD2415" i="1"/>
  <c r="AE2415" i="1"/>
  <c r="AD2416" i="1"/>
  <c r="AE2416" i="1"/>
  <c r="AE2417" i="1"/>
  <c r="AD2417" i="1"/>
  <c r="AD2418" i="1"/>
  <c r="AE2418" i="1"/>
  <c r="AE2419" i="1"/>
  <c r="AD2419" i="1"/>
  <c r="AD2420" i="1"/>
  <c r="AE2420" i="1"/>
  <c r="AD2421" i="1"/>
  <c r="AE2421" i="1"/>
  <c r="AD2422" i="1"/>
  <c r="AE2422" i="1"/>
  <c r="AD2424" i="1"/>
  <c r="AE2424" i="1"/>
  <c r="AE2425" i="1"/>
  <c r="AD2425" i="1"/>
  <c r="AD2426" i="1"/>
  <c r="AE2426" i="1"/>
  <c r="AE2427" i="1"/>
  <c r="AD2427" i="1"/>
  <c r="AD2428" i="1"/>
  <c r="AE2428" i="1"/>
  <c r="AD2429" i="1"/>
  <c r="AE2429" i="1"/>
  <c r="AE2430" i="1"/>
  <c r="AD2430" i="1"/>
  <c r="AE2431" i="1"/>
  <c r="AD2431" i="1"/>
  <c r="AD2432" i="1"/>
  <c r="AE2432" i="1"/>
  <c r="AD2433" i="1"/>
  <c r="AE2433" i="1"/>
  <c r="AD2434" i="1"/>
  <c r="AE2434" i="1"/>
  <c r="AE2435" i="1"/>
  <c r="AD2435" i="1"/>
  <c r="AD2436" i="1"/>
  <c r="AE2436" i="1"/>
  <c r="AE2437" i="1"/>
  <c r="AD2437" i="1"/>
  <c r="AD2438" i="1"/>
  <c r="AE2438" i="1"/>
  <c r="AD2440" i="1"/>
  <c r="AE2440" i="1"/>
  <c r="AD2441" i="1"/>
  <c r="AE2441" i="1"/>
  <c r="AD2442" i="1"/>
  <c r="AE2442" i="1"/>
  <c r="AE2443" i="1"/>
  <c r="AD2443" i="1"/>
  <c r="AD2444" i="1"/>
  <c r="AE2444" i="1"/>
  <c r="AE2445" i="1"/>
  <c r="AD2445" i="1"/>
  <c r="AD2446" i="1"/>
  <c r="AE2446" i="1"/>
  <c r="AD2447" i="1"/>
  <c r="AE2447" i="1"/>
  <c r="AD2448" i="1"/>
  <c r="AE2448" i="1"/>
  <c r="AD2449" i="1"/>
  <c r="AE2449" i="1"/>
  <c r="AD2450" i="1"/>
  <c r="AE2450" i="1"/>
  <c r="AE2451" i="1"/>
  <c r="AD2451" i="1"/>
  <c r="AD2452" i="1"/>
  <c r="AE2452" i="1"/>
  <c r="AE2453" i="1"/>
  <c r="AD2453" i="1"/>
  <c r="AD2454" i="1"/>
  <c r="AE2454" i="1"/>
  <c r="AE2455" i="1"/>
  <c r="AD2455" i="1"/>
  <c r="AD2456" i="1"/>
  <c r="AE2456" i="1"/>
  <c r="AD2457" i="1"/>
  <c r="AE2457" i="1"/>
  <c r="AD2458" i="1"/>
  <c r="AE2458" i="1"/>
  <c r="AD2459" i="1"/>
  <c r="AE2459" i="1"/>
  <c r="AD2460" i="1"/>
  <c r="AE2460" i="1"/>
  <c r="AD2461" i="1"/>
  <c r="AE2461" i="1"/>
  <c r="AD2462" i="1"/>
  <c r="AE2462" i="1"/>
  <c r="AE2463" i="1"/>
  <c r="AD2463" i="1"/>
  <c r="AD2464" i="1"/>
  <c r="AE2464" i="1"/>
  <c r="AE2465" i="1"/>
  <c r="AD2465" i="1"/>
  <c r="AD2466" i="1"/>
  <c r="AE2466" i="1"/>
  <c r="AE2467" i="1"/>
  <c r="AD2467" i="1"/>
  <c r="AD2468" i="1"/>
  <c r="AE2468" i="1"/>
  <c r="AD2469" i="1"/>
  <c r="AE2469" i="1"/>
  <c r="AD2470" i="1"/>
  <c r="AE2470" i="1"/>
  <c r="AE2471" i="1"/>
  <c r="AD2471" i="1"/>
  <c r="AD2472" i="1"/>
  <c r="AE2472" i="1"/>
  <c r="AD2473" i="1"/>
  <c r="AE2473" i="1"/>
  <c r="AD2474" i="1"/>
  <c r="AE2474" i="1"/>
  <c r="AD2475" i="1"/>
  <c r="AE2475" i="1"/>
  <c r="AD2476" i="1"/>
  <c r="AE2476" i="1"/>
  <c r="AD2478" i="1"/>
  <c r="AE2478" i="1"/>
  <c r="AE2479" i="1"/>
  <c r="AD2479" i="1"/>
  <c r="AD2480" i="1"/>
  <c r="AE2480" i="1"/>
  <c r="AE2481" i="1"/>
  <c r="AD2481" i="1"/>
  <c r="AD2482" i="1"/>
  <c r="AE2482" i="1"/>
  <c r="AD2483" i="1"/>
  <c r="AE2483" i="1"/>
  <c r="AD2484" i="1"/>
  <c r="AE2484" i="1"/>
  <c r="AD2485" i="1"/>
  <c r="AE2485" i="1"/>
  <c r="AD2486" i="1"/>
  <c r="AE2486" i="1"/>
  <c r="AE2487" i="1"/>
  <c r="AD2487" i="1"/>
  <c r="AD2488" i="1"/>
  <c r="AE2488" i="1"/>
  <c r="AD2489" i="1"/>
  <c r="AE2489" i="1"/>
  <c r="AD2490" i="1"/>
  <c r="AE2490" i="1"/>
  <c r="AE2491" i="1"/>
  <c r="AD2491" i="1"/>
  <c r="AD2492" i="1"/>
  <c r="AE2492" i="1"/>
  <c r="AD2493" i="1"/>
  <c r="AE2493" i="1"/>
  <c r="AD2494" i="1"/>
  <c r="AE2494" i="1"/>
  <c r="AE2495" i="1"/>
  <c r="AD2495" i="1"/>
  <c r="AD2496" i="1"/>
  <c r="AE2496" i="1"/>
  <c r="AD2497" i="1"/>
  <c r="AE2497" i="1"/>
  <c r="AD2499" i="1"/>
  <c r="AE2499" i="1"/>
  <c r="AD2500" i="1"/>
  <c r="AE2500" i="1"/>
  <c r="AD2501" i="1"/>
  <c r="AE2501" i="1"/>
  <c r="AD2502" i="1"/>
  <c r="AE2502" i="1"/>
  <c r="AE2503" i="1"/>
  <c r="AD2503" i="1"/>
  <c r="AE2504" i="1"/>
  <c r="AD2504" i="1"/>
  <c r="AD2505" i="1"/>
  <c r="AE2505" i="1"/>
  <c r="AE2506" i="1"/>
  <c r="AD2506" i="1"/>
  <c r="AD2507" i="1"/>
  <c r="AE2507" i="1"/>
  <c r="AE2508" i="1"/>
  <c r="AD2508" i="1"/>
  <c r="AE2509" i="1"/>
  <c r="AD2509" i="1"/>
  <c r="AE2510" i="1"/>
  <c r="AD2510" i="1"/>
  <c r="AD2511" i="1"/>
  <c r="AE2511" i="1"/>
  <c r="AE2512" i="1"/>
  <c r="AD2512" i="1"/>
  <c r="AE2513" i="1"/>
  <c r="AD2513" i="1"/>
  <c r="AD2515" i="1"/>
  <c r="AE2515" i="1"/>
  <c r="AE2516" i="1"/>
  <c r="AD2516" i="1"/>
  <c r="AE2517" i="1"/>
  <c r="AD2517" i="1"/>
  <c r="AE2518" i="1"/>
  <c r="AD2518" i="1"/>
  <c r="AE2519" i="1"/>
  <c r="AD2519" i="1"/>
  <c r="AD2520" i="1"/>
  <c r="AE2520" i="1"/>
  <c r="AE2521" i="1"/>
  <c r="AD2521" i="1"/>
  <c r="AE2522" i="1"/>
  <c r="AD2522" i="1"/>
  <c r="AE2523" i="1"/>
  <c r="AD2523" i="1"/>
  <c r="AE2524" i="1"/>
  <c r="AD2524" i="1"/>
  <c r="AE2525" i="1"/>
  <c r="AD2525" i="1"/>
  <c r="AD2526" i="1"/>
  <c r="AE2526" i="1"/>
  <c r="AE2527" i="1"/>
  <c r="AD2527" i="1"/>
  <c r="AE2529" i="1"/>
  <c r="AD2529" i="1"/>
  <c r="AE2530" i="1"/>
  <c r="AD2530" i="1"/>
  <c r="AD2531" i="1"/>
  <c r="AE2531" i="1"/>
  <c r="AE2532" i="1"/>
  <c r="AD2532" i="1"/>
  <c r="AE2533" i="1"/>
  <c r="AD2533" i="1"/>
  <c r="AE2534" i="1"/>
  <c r="AD2534" i="1"/>
  <c r="AD2535" i="1"/>
  <c r="AE2535" i="1"/>
  <c r="AE2536" i="1"/>
  <c r="AD2536" i="1"/>
  <c r="AD2537" i="1"/>
  <c r="AE2537" i="1"/>
  <c r="AE2538" i="1"/>
  <c r="AD2538" i="1"/>
  <c r="AD2539" i="1"/>
  <c r="AE2539" i="1"/>
  <c r="AE2540" i="1"/>
  <c r="AD2540" i="1"/>
  <c r="AE2541" i="1"/>
  <c r="AD2541" i="1"/>
  <c r="AE2542" i="1"/>
  <c r="AD2542" i="1"/>
  <c r="AE2543" i="1"/>
  <c r="AD2543" i="1"/>
  <c r="AE2544" i="1"/>
  <c r="AD2544" i="1"/>
  <c r="AE2546" i="1"/>
  <c r="AD2546" i="1"/>
  <c r="AD2547" i="1"/>
  <c r="AE2547" i="1"/>
  <c r="AE2548" i="1"/>
  <c r="AD2548" i="1"/>
  <c r="AD2549" i="1"/>
  <c r="AE2549" i="1"/>
  <c r="AE2550" i="1"/>
  <c r="AD2550" i="1"/>
  <c r="AE2551" i="1"/>
  <c r="AD2551" i="1"/>
  <c r="AE2552" i="1"/>
  <c r="AD2552" i="1"/>
  <c r="AD2553" i="1"/>
  <c r="AE2553" i="1"/>
  <c r="AE2554" i="1"/>
  <c r="AD2554" i="1"/>
  <c r="AE2555" i="1"/>
  <c r="AD2555" i="1"/>
  <c r="AD2557" i="1"/>
  <c r="AE2557" i="1"/>
  <c r="AE2558" i="1"/>
  <c r="AD2558" i="1"/>
  <c r="AE2559" i="1"/>
  <c r="AD2559" i="1"/>
  <c r="AE2560" i="1"/>
  <c r="AD2560" i="1"/>
  <c r="AD2561" i="1"/>
  <c r="AE2561" i="1"/>
  <c r="AE2562" i="1"/>
  <c r="AD2562" i="1"/>
  <c r="AE2563" i="1"/>
  <c r="AD2563" i="1"/>
  <c r="AE2564" i="1"/>
  <c r="AD2564" i="1"/>
  <c r="AD2565" i="1"/>
  <c r="AE2565" i="1"/>
  <c r="AE2566" i="1"/>
  <c r="AD2566" i="1"/>
  <c r="AE2567" i="1"/>
  <c r="AD2567" i="1"/>
  <c r="AD2568" i="1"/>
  <c r="AE2568" i="1"/>
  <c r="AE2569" i="1"/>
  <c r="AD2569" i="1"/>
  <c r="AE2570" i="1"/>
  <c r="AD2570" i="1"/>
  <c r="AE2571" i="1"/>
  <c r="AD2571" i="1"/>
  <c r="AE2572" i="1"/>
  <c r="AD2572" i="1"/>
  <c r="AE2573" i="1"/>
  <c r="AD2573" i="1"/>
  <c r="AD2574" i="1"/>
  <c r="AE2574" i="1"/>
  <c r="AE2575" i="1"/>
  <c r="AD2575" i="1"/>
  <c r="AE2577" i="1"/>
  <c r="AD2577" i="1"/>
  <c r="AE2578" i="1"/>
  <c r="AD2578" i="1"/>
  <c r="AE2579" i="1"/>
  <c r="AD2579" i="1"/>
  <c r="AE2580" i="1"/>
  <c r="AD2580" i="1"/>
  <c r="AE2581" i="1"/>
  <c r="AD2581" i="1"/>
  <c r="AE2582" i="1"/>
  <c r="AD2582" i="1"/>
  <c r="AE2583" i="1"/>
  <c r="AD2583" i="1"/>
  <c r="AD2584" i="1"/>
  <c r="AE2584" i="1"/>
  <c r="AE2585" i="1"/>
  <c r="AD2585" i="1"/>
  <c r="AE2586" i="1"/>
  <c r="AD2586" i="1"/>
  <c r="AE2587" i="1"/>
  <c r="AD2587" i="1"/>
  <c r="AD2588" i="1"/>
  <c r="AE2588" i="1"/>
  <c r="AE2589" i="1"/>
  <c r="AD2589" i="1"/>
  <c r="AE2590" i="1"/>
  <c r="AD2590" i="1"/>
  <c r="AE2591" i="1"/>
  <c r="AD2591" i="1"/>
  <c r="AD2592" i="1"/>
  <c r="AE2592" i="1"/>
  <c r="AE2593" i="1"/>
  <c r="AD2593" i="1"/>
  <c r="AE2594" i="1"/>
  <c r="AD2594" i="1"/>
  <c r="AE2595" i="1"/>
  <c r="AD2595" i="1"/>
  <c r="AE2596" i="1"/>
  <c r="AD2596" i="1"/>
  <c r="AE2598" i="1"/>
  <c r="AD2598" i="1"/>
  <c r="AD2599" i="1"/>
  <c r="AE2599" i="1"/>
  <c r="AE2600" i="1"/>
  <c r="AD2600" i="1"/>
  <c r="AE2601" i="1"/>
  <c r="AD2601" i="1"/>
  <c r="AE2602" i="1"/>
  <c r="AD2602" i="1"/>
  <c r="AD2603" i="1"/>
  <c r="AE2603" i="1"/>
  <c r="AE2604" i="1"/>
  <c r="AD2604" i="1"/>
  <c r="AD2605" i="1"/>
  <c r="AE2605" i="1"/>
  <c r="AE2606" i="1"/>
  <c r="AD2606" i="1"/>
  <c r="AD2607" i="1"/>
  <c r="AE2607" i="1"/>
  <c r="AE2608" i="1"/>
  <c r="AD2608" i="1"/>
  <c r="AE2609" i="1"/>
  <c r="AD2609" i="1"/>
  <c r="AE2610" i="1"/>
  <c r="AD2610" i="1"/>
  <c r="AE2611" i="1"/>
  <c r="AD2611" i="1"/>
  <c r="AE2612" i="1"/>
  <c r="AD2612" i="1"/>
  <c r="AE2613" i="1"/>
  <c r="AD2613" i="1"/>
  <c r="AE2614" i="1"/>
  <c r="AD2614" i="1"/>
  <c r="AD2615" i="1"/>
  <c r="AE2615" i="1"/>
  <c r="AE2616" i="1"/>
  <c r="AD2616" i="1"/>
  <c r="AE2617" i="1"/>
  <c r="AD2617" i="1"/>
  <c r="AE2618" i="1"/>
  <c r="AD2618" i="1"/>
  <c r="AE2619" i="1"/>
  <c r="AD2619" i="1"/>
  <c r="AE2620" i="1"/>
  <c r="AD2620" i="1"/>
  <c r="AE2621" i="1"/>
  <c r="AD2621" i="1"/>
  <c r="AE2622" i="1"/>
  <c r="AD2622" i="1"/>
  <c r="AD2623" i="1"/>
  <c r="AE2623" i="1"/>
  <c r="AE2624" i="1"/>
  <c r="AD2624" i="1"/>
  <c r="AE2625" i="1"/>
  <c r="AD2625" i="1"/>
  <c r="AE2626" i="1"/>
  <c r="AD2626" i="1"/>
  <c r="AE2627" i="1"/>
  <c r="AD2627" i="1"/>
  <c r="AE2628" i="1"/>
  <c r="AD2628" i="1"/>
  <c r="AD2630" i="1"/>
  <c r="AE2630" i="1"/>
  <c r="AE2631" i="1"/>
  <c r="AD2631" i="1"/>
  <c r="AD2632" i="1"/>
  <c r="AE2632" i="1"/>
  <c r="AE2633" i="1"/>
  <c r="AD2633" i="1"/>
  <c r="AD2634" i="1"/>
  <c r="AE2634" i="1"/>
  <c r="AE2635" i="1"/>
  <c r="AD2635" i="1"/>
  <c r="AE2636" i="1"/>
  <c r="AD2636" i="1"/>
  <c r="AE2637" i="1"/>
  <c r="AD2637" i="1"/>
  <c r="AE2638" i="1"/>
  <c r="AD2638" i="1"/>
  <c r="AE2639" i="1"/>
  <c r="AD2639" i="1"/>
  <c r="AD2640" i="1"/>
  <c r="AE2640" i="1"/>
  <c r="AE2641" i="1"/>
  <c r="AD2641" i="1"/>
  <c r="AD2642" i="1"/>
  <c r="AE2642" i="1"/>
  <c r="AE2643" i="1"/>
  <c r="AD2643" i="1"/>
  <c r="AE2644" i="1"/>
  <c r="AD2644" i="1"/>
  <c r="AD2646" i="1"/>
  <c r="AE2646" i="1"/>
  <c r="AE2647" i="1"/>
  <c r="AD2647" i="1"/>
  <c r="AE2648" i="1"/>
  <c r="AD2648" i="1"/>
  <c r="AE2649" i="1"/>
  <c r="AD2649" i="1"/>
  <c r="AD2650" i="1"/>
  <c r="AE2650" i="1"/>
  <c r="AE2651" i="1"/>
  <c r="AD2651" i="1"/>
  <c r="AD2652" i="1"/>
  <c r="AE2652" i="1"/>
  <c r="AE2653" i="1"/>
  <c r="AD2653" i="1"/>
  <c r="AE2654" i="1"/>
  <c r="AD2654" i="1"/>
  <c r="AE2655" i="1"/>
  <c r="AD2655" i="1"/>
  <c r="AE2656" i="1"/>
  <c r="AD2656" i="1"/>
  <c r="AE2657" i="1"/>
  <c r="AD2657" i="1"/>
  <c r="AE2658" i="1"/>
  <c r="AD2658" i="1"/>
  <c r="AE2659" i="1"/>
  <c r="AD2659" i="1"/>
  <c r="AE2660" i="1"/>
  <c r="AD2660" i="1"/>
  <c r="AD2661" i="1"/>
  <c r="AE2661" i="1"/>
  <c r="AE2662" i="1"/>
  <c r="AD2662" i="1"/>
  <c r="AD2663" i="1"/>
  <c r="AE2663" i="1"/>
  <c r="AE2664" i="1"/>
  <c r="AD2664" i="1"/>
  <c r="AD2665" i="1"/>
  <c r="AE2665" i="1"/>
  <c r="AE2666" i="1"/>
  <c r="AD2666" i="1"/>
  <c r="AE2667" i="1"/>
  <c r="AD2667" i="1"/>
  <c r="AE2668" i="1"/>
  <c r="AD2668" i="1"/>
  <c r="AE2669" i="1"/>
  <c r="AD2669" i="1"/>
  <c r="AE2670" i="1"/>
  <c r="AD2670" i="1"/>
  <c r="AE2672" i="1"/>
  <c r="AD2672" i="1"/>
  <c r="AD2673" i="1"/>
  <c r="AE2673" i="1"/>
  <c r="AE2674" i="1"/>
  <c r="AD2674" i="1"/>
  <c r="AE2675" i="1"/>
  <c r="AD2675" i="1"/>
  <c r="AE2676" i="1"/>
  <c r="AD2676" i="1"/>
  <c r="AE2677" i="1"/>
  <c r="AD2677" i="1"/>
  <c r="AD2678" i="1"/>
  <c r="AE2678" i="1"/>
  <c r="AE2679" i="1"/>
  <c r="AD2679" i="1"/>
  <c r="AD2680" i="1"/>
  <c r="AE2680" i="1"/>
  <c r="AE2681" i="1"/>
  <c r="AD2681" i="1"/>
  <c r="AE2682" i="1"/>
  <c r="AD2682" i="1"/>
  <c r="AE2683" i="1"/>
  <c r="AD2683" i="1"/>
  <c r="AE2684" i="1"/>
  <c r="AD2684" i="1"/>
  <c r="AE2685" i="1"/>
  <c r="AD2685" i="1"/>
  <c r="AD2686" i="1"/>
  <c r="AE2686" i="1"/>
  <c r="AE2687" i="1"/>
  <c r="AD2687" i="1"/>
  <c r="AE2688" i="1"/>
  <c r="AD2688" i="1"/>
  <c r="AD2690" i="1"/>
  <c r="AE2690" i="1"/>
  <c r="AE2691" i="1"/>
  <c r="AD2691" i="1"/>
  <c r="AD2692" i="1"/>
  <c r="AE2692" i="1"/>
  <c r="AE2693" i="1"/>
  <c r="AD2693" i="1"/>
  <c r="AD2694" i="1"/>
  <c r="AE2694" i="1"/>
  <c r="AE2695" i="1"/>
  <c r="AD2695" i="1"/>
  <c r="AE2696" i="1"/>
  <c r="AD2696" i="1"/>
  <c r="AE2697" i="1"/>
  <c r="AD2697" i="1"/>
  <c r="AE2698" i="1"/>
  <c r="AD2698" i="1"/>
  <c r="AE2699" i="1"/>
  <c r="AD2699" i="1"/>
  <c r="AE2700" i="1"/>
  <c r="AD2700" i="1"/>
  <c r="AD2701" i="1"/>
  <c r="AE2701" i="1"/>
  <c r="AE2702" i="1"/>
  <c r="AD2702" i="1"/>
  <c r="AE2703" i="1"/>
  <c r="AD2703" i="1"/>
  <c r="AE2704" i="1"/>
  <c r="AD2704" i="1"/>
  <c r="AE2705" i="1"/>
  <c r="AD2705" i="1"/>
  <c r="AE2707" i="1"/>
  <c r="AD2707" i="1"/>
  <c r="AE2708" i="1"/>
  <c r="AD2708" i="1"/>
  <c r="AE2709" i="1"/>
  <c r="AD2709" i="1"/>
  <c r="AE2710" i="1"/>
  <c r="AD2710" i="1"/>
  <c r="AE2711" i="1"/>
  <c r="AD2711" i="1"/>
  <c r="AE2712" i="1"/>
  <c r="AD2712" i="1"/>
  <c r="AE2713" i="1"/>
  <c r="AD2713" i="1"/>
  <c r="AD2714" i="1"/>
  <c r="AE2714" i="1"/>
  <c r="AE2715" i="1"/>
  <c r="AD2715" i="1"/>
  <c r="AE2716" i="1"/>
  <c r="AD2716" i="1"/>
  <c r="AE2717" i="1"/>
  <c r="AD2717" i="1"/>
  <c r="AD2718" i="1"/>
  <c r="AE2718" i="1"/>
  <c r="AE2719" i="1"/>
  <c r="AD2719" i="1"/>
  <c r="AD2720" i="1"/>
  <c r="AE2720" i="1"/>
  <c r="AE2721" i="1"/>
  <c r="AD2721" i="1"/>
  <c r="AD2722" i="1"/>
  <c r="AE2722" i="1"/>
  <c r="AE2723" i="1"/>
  <c r="AD2723" i="1"/>
  <c r="AE2724" i="1"/>
  <c r="AD2724" i="1"/>
  <c r="AE2725" i="1"/>
  <c r="AD2725" i="1"/>
  <c r="AD2727" i="1"/>
  <c r="AE2727" i="1"/>
  <c r="AE2728" i="1"/>
  <c r="AD2728" i="1"/>
  <c r="AE2729" i="1"/>
  <c r="AD2729" i="1"/>
  <c r="AE2730" i="1"/>
  <c r="AD2730" i="1"/>
  <c r="AE2731" i="1"/>
  <c r="AD2731" i="1"/>
  <c r="AD2732" i="1"/>
  <c r="AE2732" i="1"/>
  <c r="AE2733" i="1"/>
  <c r="AD2733" i="1"/>
  <c r="AE2734" i="1"/>
  <c r="AD2734" i="1"/>
  <c r="AE2735" i="1"/>
  <c r="AD2735" i="1"/>
  <c r="AE2736" i="1"/>
  <c r="AD2736" i="1"/>
  <c r="AD2737" i="1"/>
  <c r="AE2737" i="1"/>
  <c r="AE2738" i="1"/>
  <c r="AD2738" i="1"/>
  <c r="AD2739" i="1"/>
  <c r="AE2739" i="1"/>
  <c r="AE2740" i="1"/>
  <c r="AD2740" i="1"/>
  <c r="AE2741" i="1"/>
  <c r="AD2741" i="1"/>
  <c r="AE2743" i="1"/>
  <c r="AD2743" i="1"/>
  <c r="AE2744" i="1"/>
  <c r="AD2744" i="1"/>
  <c r="AE2745" i="1"/>
  <c r="AD2745" i="1"/>
  <c r="AD2746" i="1"/>
  <c r="AE2746" i="1"/>
  <c r="AE2747" i="1"/>
  <c r="AD2747" i="1"/>
  <c r="AE2748" i="1"/>
  <c r="AD2748" i="1"/>
  <c r="AE2749" i="1"/>
  <c r="AD2749" i="1"/>
  <c r="AD2750" i="1"/>
  <c r="AE2750" i="1"/>
  <c r="AE2751" i="1"/>
  <c r="AD2751" i="1"/>
  <c r="AE2752" i="1"/>
  <c r="AD2752" i="1"/>
  <c r="AE2753" i="1"/>
  <c r="AD2753" i="1"/>
  <c r="AE2754" i="1"/>
  <c r="AD2754" i="1"/>
  <c r="AE2755" i="1"/>
  <c r="AD2755" i="1"/>
  <c r="AD2756" i="1"/>
  <c r="AE2756" i="1"/>
  <c r="AE2757" i="1"/>
  <c r="AD2757" i="1"/>
  <c r="AE2759" i="1"/>
  <c r="AD2759" i="1"/>
  <c r="AE2760" i="1"/>
  <c r="AD2760" i="1"/>
  <c r="AD2761" i="1"/>
  <c r="AE2761" i="1"/>
  <c r="AE2762" i="1"/>
  <c r="AD2762" i="1"/>
  <c r="AE2763" i="1"/>
  <c r="AD2763" i="1"/>
  <c r="AE2764" i="1"/>
  <c r="AD2764" i="1"/>
  <c r="AD2765" i="1"/>
  <c r="AE2765" i="1"/>
  <c r="AE2766" i="1"/>
  <c r="AD2766" i="1"/>
  <c r="AE2767" i="1"/>
  <c r="AD2767" i="1"/>
  <c r="AE2768" i="1"/>
  <c r="AD2768" i="1"/>
  <c r="AE2769" i="1"/>
  <c r="AD2769" i="1"/>
  <c r="AE2770" i="1"/>
  <c r="AD2770" i="1"/>
  <c r="AE2771" i="1"/>
  <c r="AD2771" i="1"/>
  <c r="AE2772" i="1"/>
  <c r="AD2772" i="1"/>
  <c r="AE2773" i="1"/>
  <c r="AD2773" i="1"/>
  <c r="AE2774" i="1"/>
  <c r="AD2774" i="1"/>
  <c r="AE2775" i="1"/>
  <c r="AD2775" i="1"/>
  <c r="AE2776" i="1"/>
  <c r="AD2776" i="1"/>
  <c r="AE2777" i="1"/>
  <c r="AD2777" i="1"/>
  <c r="AE2778" i="1"/>
  <c r="AD2778" i="1"/>
  <c r="AD2780" i="1"/>
  <c r="AE2780" i="1"/>
  <c r="AE2781" i="1"/>
  <c r="AD2781" i="1"/>
  <c r="AE2782" i="1"/>
  <c r="AD2782" i="1"/>
  <c r="AE2783" i="1"/>
  <c r="AD2783" i="1"/>
  <c r="AD2784" i="1"/>
  <c r="AE2784" i="1"/>
  <c r="AE2785" i="1"/>
  <c r="AD2785" i="1"/>
  <c r="AE2786" i="1"/>
  <c r="AD2786" i="1"/>
  <c r="AE2787" i="1"/>
  <c r="AD2787" i="1"/>
  <c r="AE2788" i="1"/>
  <c r="AD2788" i="1"/>
  <c r="AE2789" i="1"/>
  <c r="AD2789" i="1"/>
  <c r="AE2790" i="1"/>
  <c r="AD2790" i="1"/>
  <c r="AE2791" i="1"/>
  <c r="AD2791" i="1"/>
  <c r="AD2792" i="1"/>
  <c r="AE2792" i="1"/>
  <c r="AE2793" i="1"/>
  <c r="AD2793" i="1"/>
  <c r="AE2794" i="1"/>
  <c r="AD2794" i="1"/>
  <c r="AE2795" i="1"/>
  <c r="AD2795" i="1"/>
  <c r="AE2796" i="1"/>
  <c r="AD2796" i="1"/>
  <c r="AE2797" i="1"/>
  <c r="AD2797" i="1"/>
  <c r="AD2798" i="1"/>
  <c r="AE2798" i="1"/>
  <c r="AE2799" i="1"/>
  <c r="AD2799" i="1"/>
  <c r="AE2801" i="1"/>
  <c r="AD2801" i="1"/>
  <c r="AE2802" i="1"/>
  <c r="AD2802" i="1"/>
  <c r="AE2803" i="1"/>
  <c r="AD2803" i="1"/>
  <c r="AE2804" i="1"/>
  <c r="AD2804" i="1"/>
  <c r="AE2805" i="1"/>
  <c r="AD2805" i="1"/>
  <c r="AE2806" i="1"/>
  <c r="AD2806" i="1"/>
  <c r="AE2807" i="1"/>
  <c r="AD2807" i="1"/>
  <c r="AD2808" i="1"/>
  <c r="AE2808" i="1"/>
  <c r="AE2809" i="1"/>
  <c r="AD2809" i="1"/>
  <c r="AE2810" i="1"/>
  <c r="AD2810" i="1"/>
  <c r="AE2811" i="1"/>
  <c r="AD2811" i="1"/>
  <c r="AD2812" i="1"/>
  <c r="AE2812" i="1"/>
  <c r="AE2813" i="1"/>
  <c r="AD2813" i="1"/>
  <c r="AE2814" i="1"/>
  <c r="AD2814" i="1"/>
  <c r="AE2815" i="1"/>
  <c r="AD2815" i="1"/>
  <c r="AE2816" i="1"/>
  <c r="AD2816" i="1"/>
  <c r="AD2817" i="1"/>
  <c r="AE2817" i="1"/>
  <c r="AE2818" i="1"/>
  <c r="AD2818" i="1"/>
  <c r="AD2819" i="1"/>
  <c r="AE2819" i="1"/>
  <c r="AE2820" i="1"/>
  <c r="AD2820" i="1"/>
  <c r="AE2821" i="1"/>
  <c r="AD2821" i="1"/>
  <c r="AE2823" i="1"/>
  <c r="AD2823" i="1"/>
  <c r="AE2824" i="1"/>
  <c r="AD2824" i="1"/>
  <c r="AE2825" i="1"/>
  <c r="AD2825" i="1"/>
  <c r="AE2826" i="1"/>
  <c r="AD2826" i="1"/>
  <c r="AD2827" i="1"/>
  <c r="AE2827" i="1"/>
  <c r="AE2828" i="1"/>
  <c r="AD2828" i="1"/>
  <c r="AE2829" i="1"/>
  <c r="AD2829" i="1"/>
  <c r="AE2830" i="1"/>
  <c r="AD2830" i="1"/>
  <c r="AD2831" i="1"/>
  <c r="AE2831" i="1"/>
  <c r="AE2832" i="1"/>
  <c r="AD2832" i="1"/>
  <c r="AD2833" i="1"/>
  <c r="AE2833" i="1"/>
  <c r="AE2834" i="1"/>
  <c r="AD2834" i="1"/>
  <c r="AD2835" i="1"/>
  <c r="AE2835" i="1"/>
  <c r="AE2836" i="1"/>
  <c r="AD2836" i="1"/>
  <c r="AE2837" i="1"/>
  <c r="AD2837" i="1"/>
  <c r="AE2838" i="1"/>
  <c r="AD2838" i="1"/>
  <c r="AE2839" i="1"/>
  <c r="AD2839" i="1"/>
  <c r="AE2840" i="1"/>
  <c r="AD2840" i="1"/>
  <c r="AE2841" i="1"/>
  <c r="AD2841" i="1"/>
  <c r="AE2842" i="1"/>
  <c r="AD2842" i="1"/>
  <c r="AE2844" i="1"/>
  <c r="AD2844" i="1"/>
  <c r="AE2845" i="1"/>
  <c r="AD2845" i="1"/>
  <c r="AE2846" i="1"/>
  <c r="AD2846" i="1"/>
  <c r="AE2847" i="1"/>
  <c r="AD2847" i="1"/>
  <c r="AE2848" i="1"/>
  <c r="AD2848" i="1"/>
  <c r="AD2849" i="1"/>
  <c r="AE2849" i="1"/>
  <c r="AE2850" i="1"/>
  <c r="AD2850" i="1"/>
  <c r="AD2851" i="1"/>
  <c r="AE2851" i="1"/>
  <c r="AE2852" i="1"/>
  <c r="AD2852" i="1"/>
  <c r="AE2853" i="1"/>
  <c r="AD2853" i="1"/>
  <c r="AE2854" i="1"/>
  <c r="AD2854" i="1"/>
  <c r="AE2855" i="1"/>
  <c r="AD2855" i="1"/>
  <c r="AE2856" i="1"/>
  <c r="AD2856" i="1"/>
  <c r="AE2857" i="1"/>
  <c r="AD2857" i="1"/>
  <c r="AE2858" i="1"/>
  <c r="AD2858" i="1"/>
  <c r="AD2859" i="1"/>
  <c r="AE2859" i="1"/>
  <c r="AE2860" i="1"/>
  <c r="AD2860" i="1"/>
  <c r="AE2861" i="1"/>
  <c r="AD2861" i="1"/>
  <c r="AE2862" i="1"/>
  <c r="AD2862" i="1"/>
  <c r="AD2863" i="1"/>
  <c r="AE2863" i="1"/>
  <c r="AD2865" i="1"/>
  <c r="AE2865" i="1"/>
  <c r="AE2866" i="1"/>
  <c r="AD2866" i="1"/>
  <c r="AD2867" i="1"/>
  <c r="AE2867" i="1"/>
  <c r="AE2868" i="1"/>
  <c r="AD2868" i="1"/>
  <c r="AE2869" i="1"/>
  <c r="AD2869" i="1"/>
  <c r="AD2870" i="1"/>
  <c r="AE2870" i="1"/>
  <c r="AE2871" i="1"/>
  <c r="AD2871" i="1"/>
  <c r="AE2872" i="1"/>
  <c r="AD2872" i="1"/>
  <c r="AE2873" i="1"/>
  <c r="AD2873" i="1"/>
  <c r="AD2874" i="1"/>
  <c r="AE2874" i="1"/>
  <c r="AE2875" i="1"/>
  <c r="AD2875" i="1"/>
  <c r="AE2876" i="1"/>
  <c r="AD2876" i="1"/>
  <c r="AE2877" i="1"/>
  <c r="AD2877" i="1"/>
  <c r="AE2878" i="1"/>
  <c r="AD2878" i="1"/>
  <c r="AE2879" i="1"/>
  <c r="AD2879" i="1"/>
  <c r="AD2880" i="1"/>
  <c r="AE2880" i="1"/>
  <c r="AE2881" i="1"/>
  <c r="AD2881" i="1"/>
  <c r="AD2882" i="1"/>
  <c r="AE2882" i="1"/>
  <c r="AE2883" i="1"/>
  <c r="AD2883" i="1"/>
  <c r="AE2884" i="1"/>
  <c r="AD2884" i="1"/>
  <c r="AE2886" i="1"/>
  <c r="AD2886" i="1"/>
  <c r="AE2887" i="1"/>
  <c r="AD2887" i="1"/>
  <c r="AE2888" i="1"/>
  <c r="AD2888" i="1"/>
  <c r="AE2889" i="1"/>
  <c r="AD2889" i="1"/>
  <c r="AD2890" i="1"/>
  <c r="AE2890" i="1"/>
  <c r="AE2891" i="1"/>
  <c r="AD2891" i="1"/>
  <c r="AE2892" i="1"/>
  <c r="AD2892" i="1"/>
  <c r="AE2893" i="1"/>
  <c r="AD2893" i="1"/>
  <c r="AD2894" i="1"/>
  <c r="AE2894" i="1"/>
  <c r="AE2895" i="1"/>
  <c r="AD2895" i="1"/>
  <c r="AD2896" i="1"/>
  <c r="AE2896" i="1"/>
  <c r="AE2897" i="1"/>
  <c r="AD2897" i="1"/>
  <c r="AD2898" i="1"/>
  <c r="AE2898" i="1"/>
  <c r="AE2899" i="1"/>
  <c r="AD2899" i="1"/>
  <c r="AE2900" i="1"/>
  <c r="AD2900" i="1"/>
  <c r="AE2901" i="1"/>
  <c r="AD2901" i="1"/>
  <c r="AD2902" i="1"/>
  <c r="AE2902" i="1"/>
  <c r="AE2903" i="1"/>
  <c r="AD2903" i="1"/>
  <c r="AE2904" i="1"/>
  <c r="AD2904" i="1"/>
  <c r="AE2905" i="1"/>
  <c r="AD2905" i="1"/>
  <c r="AE2907" i="1"/>
  <c r="AD2907" i="1"/>
  <c r="AE2908" i="1"/>
  <c r="AD2908" i="1"/>
  <c r="AE2909" i="1"/>
  <c r="AD2909" i="1"/>
  <c r="AD2910" i="1"/>
  <c r="AE2910" i="1"/>
  <c r="AE2911" i="1"/>
  <c r="AD2911" i="1"/>
  <c r="AD2912" i="1"/>
  <c r="AE2912" i="1"/>
  <c r="AE2913" i="1"/>
  <c r="AD2913" i="1"/>
  <c r="AD2914" i="1"/>
  <c r="AE2914" i="1"/>
  <c r="AE2915" i="1"/>
  <c r="AD2915" i="1"/>
  <c r="AE2916" i="1"/>
  <c r="AD2916" i="1"/>
  <c r="AE2917" i="1"/>
  <c r="AD2917" i="1"/>
  <c r="AD2918" i="1"/>
  <c r="AE2918" i="1"/>
  <c r="AE2919" i="1"/>
  <c r="AD2919" i="1"/>
  <c r="AE2920" i="1"/>
  <c r="AD2920" i="1"/>
  <c r="AD2921" i="1"/>
  <c r="AE2921" i="1"/>
  <c r="AE2923" i="1"/>
  <c r="AD2923" i="1"/>
  <c r="AE2924" i="1"/>
  <c r="AD2924" i="1"/>
  <c r="AE2925" i="1"/>
  <c r="AD2925" i="1"/>
  <c r="AE2926" i="1"/>
  <c r="AD2926" i="1"/>
  <c r="AE2927" i="1"/>
  <c r="AD2927" i="1"/>
  <c r="AE2928" i="1"/>
  <c r="AD2928" i="1"/>
  <c r="AD2929" i="1"/>
  <c r="AE2929" i="1"/>
  <c r="AE2930" i="1"/>
  <c r="AD2930" i="1"/>
  <c r="AE2931" i="1"/>
  <c r="AD2931" i="1"/>
  <c r="AE2932" i="1"/>
  <c r="AD2932" i="1"/>
  <c r="AD2933" i="1"/>
  <c r="AE2933" i="1"/>
  <c r="AE2934" i="1"/>
  <c r="AD2934" i="1"/>
  <c r="AE2935" i="1"/>
  <c r="AD2935" i="1"/>
  <c r="AE2936" i="1"/>
  <c r="AD2936" i="1"/>
  <c r="AE2937" i="1"/>
  <c r="AD2937" i="1"/>
  <c r="AE2938" i="1"/>
  <c r="AD2938" i="1"/>
  <c r="AD2939" i="1"/>
  <c r="AE2939" i="1"/>
  <c r="AE2940" i="1"/>
  <c r="AD2940" i="1"/>
  <c r="AD2941" i="1"/>
  <c r="AE2941" i="1"/>
  <c r="AE2942" i="1"/>
  <c r="AD2942" i="1"/>
  <c r="AE2943" i="1"/>
  <c r="AD2943" i="1"/>
  <c r="AE2944" i="1"/>
  <c r="AD2944" i="1"/>
  <c r="AE2945" i="1"/>
  <c r="AD2945" i="1"/>
  <c r="AE2946" i="1"/>
  <c r="AD2946" i="1"/>
  <c r="AE2947" i="1"/>
  <c r="AD2947" i="1"/>
  <c r="AE2948" i="1"/>
  <c r="AD2948" i="1"/>
  <c r="AD2949" i="1"/>
  <c r="AE2949" i="1"/>
  <c r="AE2950" i="1"/>
  <c r="AD2950" i="1"/>
  <c r="AE2951" i="1"/>
  <c r="AD2951" i="1"/>
  <c r="AE2952" i="1"/>
  <c r="AD2952" i="1"/>
  <c r="AE2954" i="1"/>
  <c r="AD2954" i="1"/>
  <c r="AD2955" i="1"/>
  <c r="AE2955" i="1"/>
  <c r="AE2956" i="1"/>
  <c r="AD2956" i="1"/>
  <c r="AD2957" i="1"/>
  <c r="AE2957" i="1"/>
  <c r="AE2958" i="1"/>
  <c r="AD2958" i="1"/>
  <c r="AE2959" i="1"/>
  <c r="AD2959" i="1"/>
  <c r="AE2960" i="1"/>
  <c r="AD2960" i="1"/>
  <c r="AE2961" i="1"/>
  <c r="AD2961" i="1"/>
  <c r="AD2962" i="1"/>
  <c r="AE2962" i="1"/>
  <c r="AE2963" i="1"/>
  <c r="AD2963" i="1"/>
  <c r="AE2964" i="1"/>
  <c r="AD2964" i="1"/>
  <c r="AD2965" i="1"/>
  <c r="AE2965" i="1"/>
  <c r="AE2966" i="1"/>
  <c r="AD2966" i="1"/>
  <c r="AD2967" i="1"/>
  <c r="AE2967" i="1"/>
  <c r="AE2969" i="1"/>
  <c r="AD2969" i="1"/>
  <c r="AE2970" i="1"/>
  <c r="AD2970" i="1"/>
  <c r="AE2971" i="1"/>
  <c r="AD2971" i="1"/>
  <c r="AE2972" i="1"/>
  <c r="AD2972" i="1"/>
  <c r="AD2973" i="1"/>
  <c r="AE2973" i="1"/>
  <c r="AE2974" i="1"/>
  <c r="AD2974" i="1"/>
  <c r="AD2975" i="1"/>
  <c r="AE2975" i="1"/>
  <c r="AE2976" i="1"/>
  <c r="AD2976" i="1"/>
  <c r="AE2977" i="1"/>
  <c r="AD2977" i="1"/>
  <c r="AE2978" i="1"/>
  <c r="AD2978" i="1"/>
  <c r="AD2979" i="1"/>
  <c r="AE2979" i="1"/>
  <c r="AE2980" i="1"/>
  <c r="AD2980" i="1"/>
  <c r="AE2981" i="1"/>
  <c r="AD2981" i="1"/>
  <c r="AE2982" i="1"/>
  <c r="AD2982" i="1"/>
  <c r="AD2983" i="1"/>
  <c r="AE2983" i="1"/>
  <c r="AE2984" i="1"/>
  <c r="AD2984" i="1"/>
  <c r="AE2985" i="1"/>
  <c r="AD2985" i="1"/>
  <c r="AE2986" i="1"/>
  <c r="AD2986" i="1"/>
  <c r="AD2987" i="1"/>
  <c r="AE2987" i="1"/>
  <c r="AE2988" i="1"/>
  <c r="AD2988" i="1"/>
  <c r="AE2989" i="1"/>
  <c r="AD2989" i="1"/>
  <c r="AD2991" i="1"/>
  <c r="AE2991" i="1"/>
  <c r="AE2992" i="1"/>
  <c r="AD2992" i="1"/>
  <c r="AE2993" i="1"/>
  <c r="AD2993" i="1"/>
  <c r="AE2994" i="1"/>
  <c r="AD2994" i="1"/>
  <c r="AD2995" i="1"/>
  <c r="AE2995" i="1"/>
  <c r="AE2996" i="1"/>
  <c r="AD2996" i="1"/>
  <c r="AD2997" i="1"/>
  <c r="AE2997" i="1"/>
  <c r="AE2998" i="1"/>
  <c r="AD2998" i="1"/>
  <c r="AE2999" i="1"/>
  <c r="AD2999" i="1"/>
  <c r="AE3000" i="1"/>
  <c r="AD3000" i="1"/>
  <c r="AE3001" i="1"/>
  <c r="AD3001" i="1"/>
  <c r="AE3002" i="1"/>
  <c r="AD3002" i="1"/>
  <c r="AE3003" i="1"/>
  <c r="AD3003" i="1"/>
  <c r="AE3004" i="1"/>
  <c r="AD3004" i="1"/>
  <c r="AE3005" i="1"/>
  <c r="AD3005" i="1"/>
  <c r="AE3006" i="1"/>
  <c r="AD3006" i="1"/>
  <c r="AE3007" i="1"/>
  <c r="AD3007" i="1"/>
  <c r="AE3008" i="1"/>
  <c r="AD3008" i="1"/>
  <c r="AD3009" i="1"/>
  <c r="AE3009" i="1"/>
  <c r="AE3010" i="1"/>
  <c r="AD3010" i="1"/>
  <c r="AE3011" i="1"/>
  <c r="AD3011" i="1"/>
  <c r="AE3012" i="1"/>
  <c r="AD3012" i="1"/>
  <c r="AD3013" i="1"/>
  <c r="AE3013" i="1"/>
  <c r="AE3014" i="1"/>
  <c r="AD3014" i="1"/>
  <c r="AE3015" i="1"/>
  <c r="AD3015" i="1"/>
  <c r="AE3016" i="1"/>
  <c r="AD3016" i="1"/>
  <c r="AD3017" i="1"/>
  <c r="AE3017" i="1"/>
  <c r="AE3018" i="1"/>
  <c r="AD3018" i="1"/>
  <c r="AD3020" i="1"/>
  <c r="AE3020" i="1"/>
  <c r="AE3021" i="1"/>
  <c r="AD3021" i="1"/>
  <c r="AE3022" i="1"/>
  <c r="AD3022" i="1"/>
  <c r="AE3023" i="1"/>
  <c r="AD3023" i="1"/>
  <c r="AD3024" i="1"/>
  <c r="AE3024" i="1"/>
  <c r="AE3025" i="1"/>
  <c r="AD3025" i="1"/>
  <c r="AD3026" i="1"/>
  <c r="AE3026" i="1"/>
  <c r="AE3027" i="1"/>
  <c r="AD3027" i="1"/>
  <c r="AD3028" i="1"/>
  <c r="AE3028" i="1"/>
  <c r="AE3029" i="1"/>
  <c r="AD3029" i="1"/>
  <c r="AE3030" i="1"/>
  <c r="AD3030" i="1"/>
  <c r="AE3031" i="1"/>
  <c r="AD3031" i="1"/>
  <c r="AE3032" i="1"/>
  <c r="AD3032" i="1"/>
  <c r="AE3033" i="1"/>
  <c r="AD3033" i="1"/>
  <c r="AD3034" i="1"/>
  <c r="AE3034" i="1"/>
  <c r="AE3035" i="1"/>
  <c r="AD3035" i="1"/>
  <c r="AD3036" i="1"/>
  <c r="AE3036" i="1"/>
  <c r="AE3037" i="1"/>
  <c r="AD3037" i="1"/>
  <c r="AE3038" i="1"/>
  <c r="AD3038" i="1"/>
  <c r="AE3039" i="1"/>
  <c r="AD3039" i="1"/>
  <c r="AE3041" i="1"/>
  <c r="AD3041" i="1"/>
  <c r="AD3042" i="1"/>
  <c r="AE3042" i="1"/>
  <c r="AE3043" i="1"/>
  <c r="AD3043" i="1"/>
  <c r="AD3044" i="1"/>
  <c r="AE3044" i="1"/>
  <c r="AE3045" i="1"/>
  <c r="AD3045" i="1"/>
  <c r="AE3046" i="1"/>
  <c r="AD3046" i="1"/>
  <c r="AE3047" i="1"/>
  <c r="AD3047" i="1"/>
  <c r="AE3048" i="1"/>
  <c r="AD3048" i="1"/>
  <c r="AE3049" i="1"/>
  <c r="AD3049" i="1"/>
  <c r="AE3050" i="1"/>
  <c r="AD3050" i="1"/>
  <c r="AD3051" i="1"/>
  <c r="AE3051" i="1"/>
  <c r="AE3052" i="1"/>
  <c r="AD3052" i="1"/>
  <c r="AD3053" i="1"/>
  <c r="AE3053" i="1"/>
  <c r="AE3054" i="1"/>
  <c r="AD3054" i="1"/>
  <c r="AD3055" i="1"/>
  <c r="AE3055" i="1"/>
  <c r="AE3057" i="1"/>
  <c r="AD3057" i="1"/>
  <c r="AE3058" i="1"/>
  <c r="AD3058" i="1"/>
  <c r="AE3059" i="1"/>
  <c r="AD3059" i="1"/>
  <c r="AE3060" i="1"/>
  <c r="AD3060" i="1"/>
  <c r="AD3061" i="1"/>
  <c r="AE3061" i="1"/>
  <c r="AE3062" i="1"/>
  <c r="AD3062" i="1"/>
  <c r="AD3063" i="1"/>
  <c r="AE3063" i="1"/>
  <c r="AE3064" i="1"/>
  <c r="AD3064" i="1"/>
  <c r="AE3065" i="1"/>
  <c r="AD3065" i="1"/>
  <c r="AE3066" i="1"/>
  <c r="AD3066" i="1"/>
  <c r="AD3067" i="1"/>
  <c r="AE3067" i="1"/>
  <c r="AE3068" i="1"/>
  <c r="AD3068" i="1"/>
  <c r="AE3069" i="1"/>
  <c r="AD3069" i="1"/>
  <c r="AE3070" i="1"/>
  <c r="AD3070" i="1"/>
  <c r="AD3071" i="1"/>
  <c r="AE3071" i="1"/>
  <c r="AE3072" i="1"/>
  <c r="AD3072" i="1"/>
  <c r="AE3073" i="1"/>
  <c r="AD3073" i="1"/>
  <c r="AE3074" i="1"/>
  <c r="AD3074" i="1"/>
  <c r="AD3075" i="1"/>
  <c r="AE3075" i="1"/>
  <c r="AE3076" i="1"/>
  <c r="AD3076" i="1"/>
  <c r="AE3077" i="1"/>
  <c r="AD3077" i="1"/>
  <c r="AD3079" i="1"/>
  <c r="AE3079" i="1"/>
  <c r="AE3080" i="1"/>
  <c r="AD3080" i="1"/>
  <c r="AE3081" i="1"/>
  <c r="AD3081" i="1"/>
  <c r="AE3082" i="1"/>
  <c r="AD3082" i="1"/>
  <c r="AE3083" i="1"/>
  <c r="AD3083" i="1"/>
  <c r="AE3084" i="1"/>
  <c r="AD3084" i="1"/>
  <c r="AD3085" i="1"/>
  <c r="AE3085" i="1"/>
  <c r="AE3086" i="1"/>
  <c r="AD3086" i="1"/>
  <c r="AD3087" i="1"/>
  <c r="AE3087" i="1"/>
  <c r="AE3088" i="1"/>
  <c r="AD3088" i="1"/>
  <c r="AE3089" i="1"/>
  <c r="AD3089" i="1"/>
  <c r="AE3090" i="1"/>
  <c r="AD3090" i="1"/>
  <c r="AE3091" i="1"/>
  <c r="AD3091" i="1"/>
  <c r="AE3092" i="1"/>
  <c r="AD3092" i="1"/>
  <c r="AE3093" i="1"/>
  <c r="AD3093" i="1"/>
  <c r="AE3094" i="1"/>
  <c r="AD3094" i="1"/>
  <c r="AD3095" i="1"/>
  <c r="AE3095" i="1"/>
  <c r="AE3096" i="1"/>
  <c r="AD3096" i="1"/>
  <c r="AE3097" i="1"/>
  <c r="AD3097" i="1"/>
  <c r="AE3098" i="1"/>
  <c r="AD3098" i="1"/>
  <c r="AE3100" i="1"/>
  <c r="AD3100" i="1"/>
  <c r="AE3101" i="1"/>
  <c r="AD3101" i="1"/>
  <c r="AE3102" i="1"/>
  <c r="AD3102" i="1"/>
  <c r="AD3103" i="1"/>
  <c r="AE3103" i="1"/>
  <c r="AE3104" i="1"/>
  <c r="AD3104" i="1"/>
  <c r="AE3105" i="1"/>
  <c r="AD3105" i="1"/>
  <c r="AE3106" i="1"/>
  <c r="AD3106" i="1"/>
  <c r="AE3107" i="1"/>
  <c r="AD3107" i="1"/>
  <c r="AE3108" i="1"/>
  <c r="AD3108" i="1"/>
  <c r="AE3109" i="1"/>
  <c r="AD3109" i="1"/>
  <c r="AE3110" i="1"/>
  <c r="AD3110" i="1"/>
  <c r="AD3111" i="1"/>
  <c r="AE3111" i="1"/>
  <c r="AE3112" i="1"/>
  <c r="AD3112" i="1"/>
  <c r="AE3113" i="1"/>
  <c r="AD3113" i="1"/>
  <c r="AE3114" i="1"/>
  <c r="AD3114" i="1"/>
  <c r="AE3115" i="1"/>
  <c r="AD3115" i="1"/>
  <c r="AE3116" i="1"/>
  <c r="AD3116" i="1"/>
  <c r="AD3117" i="1"/>
  <c r="AE3117" i="1"/>
  <c r="AE3118" i="1"/>
  <c r="AD3118" i="1"/>
  <c r="AE3119" i="1"/>
  <c r="AD3119" i="1"/>
  <c r="AE3120" i="1"/>
  <c r="AD3120" i="1"/>
  <c r="AE3121" i="1"/>
  <c r="AD3121" i="1"/>
  <c r="AD3122" i="1"/>
  <c r="AE3122" i="1"/>
  <c r="AE3123" i="1"/>
  <c r="AD3123" i="1"/>
  <c r="AE3124" i="1"/>
  <c r="AD3124" i="1"/>
  <c r="AE3125" i="1"/>
  <c r="AD3125" i="1"/>
  <c r="AD3126" i="1"/>
  <c r="AE3126" i="1"/>
  <c r="AE3127" i="1"/>
  <c r="AD3127" i="1"/>
  <c r="AE3128" i="1"/>
  <c r="AD3128" i="1"/>
  <c r="AE3129" i="1"/>
  <c r="AD3129" i="1"/>
  <c r="AD3130" i="1"/>
  <c r="AE3130" i="1"/>
  <c r="AE3131" i="1"/>
  <c r="AD3131" i="1"/>
  <c r="AE3132" i="1"/>
  <c r="AD3132" i="1"/>
  <c r="AE3133" i="1"/>
  <c r="AD3133" i="1"/>
  <c r="AE3134" i="1"/>
  <c r="AD3134" i="1"/>
  <c r="AE3135" i="1"/>
  <c r="AD3135" i="1"/>
  <c r="AE3136" i="1"/>
  <c r="P91" i="2" s="1"/>
  <c r="AD3136" i="1"/>
  <c r="AD3138" i="1"/>
  <c r="AE3138" i="1"/>
  <c r="AE3139" i="1"/>
  <c r="AD3139" i="1"/>
  <c r="AE3140" i="1"/>
  <c r="AD3140" i="1"/>
  <c r="AE3141" i="1"/>
  <c r="AD3141" i="1"/>
  <c r="AE3142" i="1"/>
  <c r="AD3142" i="1"/>
  <c r="AE3143" i="1"/>
  <c r="AD3143" i="1"/>
  <c r="AD3144" i="1"/>
  <c r="AE3144" i="1"/>
  <c r="AE3145" i="1"/>
  <c r="P94" i="2" s="1"/>
  <c r="AD3145" i="1"/>
  <c r="AD3146" i="1"/>
  <c r="AE3146" i="1"/>
  <c r="AE3147" i="1"/>
  <c r="AD3147" i="1"/>
  <c r="AE3148" i="1"/>
  <c r="AD3148" i="1"/>
  <c r="AE3149" i="1"/>
  <c r="AD3149" i="1"/>
  <c r="AE3150" i="1"/>
  <c r="AD3150" i="1"/>
  <c r="AE3151" i="1"/>
  <c r="AD3151" i="1"/>
  <c r="AE3152" i="1"/>
  <c r="AD3152" i="1"/>
  <c r="AE3" i="1"/>
  <c r="AD3" i="1"/>
  <c r="AE6" i="1"/>
  <c r="AD6" i="1"/>
  <c r="AE7" i="1"/>
  <c r="AD7" i="1"/>
  <c r="AE8" i="1"/>
  <c r="AD8" i="1"/>
  <c r="AE10" i="1"/>
  <c r="AD10" i="1"/>
  <c r="AE11" i="1"/>
  <c r="AD11" i="1"/>
  <c r="AD12" i="1"/>
  <c r="AE12" i="1"/>
  <c r="AE14" i="1"/>
  <c r="AD14" i="1"/>
  <c r="AE16" i="1"/>
  <c r="AD16" i="1"/>
  <c r="AE18" i="1"/>
  <c r="AD18" i="1"/>
  <c r="AE19" i="1"/>
  <c r="AD19" i="1"/>
  <c r="AD20" i="1"/>
  <c r="AE20" i="1"/>
  <c r="AE22" i="1"/>
  <c r="AD22" i="1"/>
  <c r="AE23" i="1"/>
  <c r="AD23" i="1"/>
  <c r="AE24" i="1"/>
  <c r="AD24" i="1"/>
  <c r="AE27" i="1"/>
  <c r="AD27" i="1"/>
  <c r="AD28" i="1"/>
  <c r="AE28" i="1"/>
  <c r="AE30" i="1"/>
  <c r="AD30" i="1"/>
  <c r="AE32" i="1"/>
  <c r="AD32" i="1"/>
  <c r="AE34" i="1"/>
  <c r="AD34" i="1"/>
  <c r="AE35" i="1"/>
  <c r="AD35" i="1"/>
  <c r="AE38" i="1"/>
  <c r="AD38" i="1"/>
  <c r="AE39" i="1"/>
  <c r="AD39" i="1"/>
  <c r="AE41" i="1"/>
  <c r="AD41" i="1"/>
  <c r="AE43" i="1"/>
  <c r="AD43" i="1"/>
  <c r="AE45" i="1"/>
  <c r="AD45" i="1"/>
  <c r="AE46" i="1"/>
  <c r="AD46" i="1"/>
  <c r="AE49" i="1"/>
  <c r="AD49" i="1"/>
  <c r="AE50" i="1"/>
  <c r="AD50" i="1"/>
  <c r="AE51" i="1"/>
  <c r="AD51" i="1"/>
  <c r="AE54" i="1"/>
  <c r="AD54" i="1"/>
  <c r="AD55" i="1"/>
  <c r="AE55" i="1"/>
  <c r="AE57" i="1"/>
  <c r="AD57" i="1"/>
  <c r="AE59" i="1"/>
  <c r="AD59" i="1"/>
  <c r="AE61" i="1"/>
  <c r="AD61" i="1"/>
  <c r="AD62" i="1"/>
  <c r="AE62" i="1"/>
  <c r="AE64" i="1"/>
  <c r="AD64" i="1"/>
  <c r="AE66" i="1"/>
  <c r="AD66" i="1"/>
  <c r="AE69" i="1"/>
  <c r="AD69" i="1"/>
  <c r="AE70" i="1"/>
  <c r="AD70" i="1"/>
  <c r="AE71" i="1"/>
  <c r="AD71" i="1"/>
  <c r="AE74" i="1"/>
  <c r="AD74" i="1"/>
  <c r="AD75" i="1"/>
  <c r="AE75" i="1"/>
  <c r="AE77" i="1"/>
  <c r="AD77" i="1"/>
  <c r="AE78" i="1"/>
  <c r="AD78" i="1"/>
  <c r="AE79" i="1"/>
  <c r="AD79" i="1"/>
  <c r="AE81" i="1"/>
  <c r="AD81" i="1"/>
  <c r="AE82" i="1"/>
  <c r="AD82" i="1"/>
  <c r="AE83" i="1"/>
  <c r="AD83" i="1"/>
  <c r="AE86" i="1"/>
  <c r="AD86" i="1"/>
  <c r="AD87" i="1"/>
  <c r="AE87" i="1"/>
  <c r="AE89" i="1"/>
  <c r="AD89" i="1"/>
  <c r="AE91" i="1"/>
  <c r="AD91" i="1"/>
  <c r="AE93" i="1"/>
  <c r="AD93" i="1"/>
  <c r="AE94" i="1"/>
  <c r="AD94" i="1"/>
  <c r="AE97" i="1"/>
  <c r="AD97" i="1"/>
  <c r="AE98" i="1"/>
  <c r="AD98" i="1"/>
  <c r="AE100" i="1"/>
  <c r="AD100" i="1"/>
  <c r="AD101" i="1"/>
  <c r="AE101" i="1"/>
  <c r="AE103" i="1"/>
  <c r="AD103" i="1"/>
  <c r="AE104" i="1"/>
  <c r="AD104" i="1"/>
  <c r="AE107" i="1"/>
  <c r="AD107" i="1"/>
  <c r="AE108" i="1"/>
  <c r="AD108" i="1"/>
  <c r="AE109" i="1"/>
  <c r="AD109" i="1"/>
  <c r="AE112" i="1"/>
  <c r="AD112" i="1"/>
  <c r="AD113" i="1"/>
  <c r="AE113" i="1"/>
  <c r="AE115" i="1"/>
  <c r="AD115" i="1"/>
  <c r="AE117" i="1"/>
  <c r="AD117" i="1"/>
  <c r="AE119" i="1"/>
  <c r="AD119" i="1"/>
  <c r="AE120" i="1"/>
  <c r="AD120" i="1"/>
  <c r="AE123" i="1"/>
  <c r="AD123" i="1"/>
  <c r="AE124" i="1"/>
  <c r="AD124" i="1"/>
  <c r="AE125" i="1"/>
  <c r="AD125" i="1"/>
  <c r="AE128" i="1"/>
  <c r="AD128" i="1"/>
  <c r="AD129" i="1"/>
  <c r="AE129" i="1"/>
  <c r="AE131" i="1"/>
  <c r="AD131" i="1"/>
  <c r="AE133" i="1"/>
  <c r="AD133" i="1"/>
  <c r="AE135" i="1"/>
  <c r="AD135" i="1"/>
  <c r="AE136" i="1"/>
  <c r="AD136" i="1"/>
  <c r="AE139" i="1"/>
  <c r="AD139" i="1"/>
  <c r="AE140" i="1"/>
  <c r="AD140" i="1"/>
  <c r="AE141" i="1"/>
  <c r="AD141" i="1"/>
  <c r="AE144" i="1"/>
  <c r="AD144" i="1"/>
  <c r="AD145" i="1"/>
  <c r="AE145" i="1"/>
  <c r="AE147" i="1"/>
  <c r="AD147" i="1"/>
  <c r="AE149" i="1"/>
  <c r="AD149" i="1"/>
  <c r="AE151" i="1"/>
  <c r="AD151" i="1"/>
  <c r="AE152" i="1"/>
  <c r="AD152" i="1"/>
  <c r="AE155" i="1"/>
  <c r="AD155" i="1"/>
  <c r="AE156" i="1"/>
  <c r="AD156" i="1"/>
  <c r="AE157" i="1"/>
  <c r="AD157" i="1"/>
  <c r="AE160" i="1"/>
  <c r="AD160" i="1"/>
  <c r="AD161" i="1"/>
  <c r="AE161" i="1"/>
  <c r="AE163" i="1"/>
  <c r="AD163" i="1"/>
  <c r="AE165" i="1"/>
  <c r="AD165" i="1"/>
  <c r="AE167" i="1"/>
  <c r="AD167" i="1"/>
  <c r="AE168" i="1"/>
  <c r="AD168" i="1"/>
  <c r="AE171" i="1"/>
  <c r="AD171" i="1"/>
  <c r="AE172" i="1"/>
  <c r="AD172" i="1"/>
  <c r="AE173" i="1"/>
  <c r="AD173" i="1"/>
  <c r="AE176" i="1"/>
  <c r="AD176" i="1"/>
  <c r="AD177" i="1"/>
  <c r="AE177" i="1"/>
  <c r="AE179" i="1"/>
  <c r="AD179" i="1"/>
  <c r="AE181" i="1"/>
  <c r="AD181" i="1"/>
  <c r="AE183" i="1"/>
  <c r="AD183" i="1"/>
  <c r="AE184" i="1"/>
  <c r="AD184" i="1"/>
  <c r="AE187" i="1"/>
  <c r="AD187" i="1"/>
  <c r="AE188" i="1"/>
  <c r="AD188" i="1"/>
  <c r="AE189" i="1"/>
  <c r="AD189" i="1"/>
  <c r="AE192" i="1"/>
  <c r="AD192" i="1"/>
  <c r="AD193" i="1"/>
  <c r="AE193" i="1"/>
  <c r="AE195" i="1"/>
  <c r="AD195" i="1"/>
  <c r="AE197" i="1"/>
  <c r="AD197" i="1"/>
  <c r="AE199" i="1"/>
  <c r="AD199" i="1"/>
  <c r="AE200" i="1"/>
  <c r="AD200" i="1"/>
  <c r="AE203" i="1"/>
  <c r="AD203" i="1"/>
  <c r="AE204" i="1"/>
  <c r="AD204" i="1"/>
  <c r="AE205" i="1"/>
  <c r="AD205" i="1"/>
  <c r="AE206" i="1"/>
  <c r="AD206" i="1"/>
  <c r="AE209" i="1"/>
  <c r="AD209" i="1"/>
  <c r="AD210" i="1"/>
  <c r="AE210" i="1"/>
  <c r="AE212" i="1"/>
  <c r="AD212" i="1"/>
  <c r="AE215" i="1"/>
  <c r="AD215" i="1"/>
  <c r="AE216" i="1"/>
  <c r="AD216" i="1"/>
  <c r="AE217" i="1"/>
  <c r="AD217" i="1"/>
  <c r="AE220" i="1"/>
  <c r="AD220" i="1"/>
  <c r="AD221" i="1"/>
  <c r="AE221" i="1"/>
  <c r="AE223" i="1"/>
  <c r="AD223" i="1"/>
  <c r="AE225" i="1"/>
  <c r="AD225" i="1"/>
  <c r="AE228" i="1"/>
  <c r="AD228" i="1"/>
  <c r="AE232" i="1"/>
  <c r="AD232" i="1"/>
  <c r="AE236" i="1"/>
  <c r="AD236" i="1"/>
  <c r="AE239" i="1"/>
  <c r="AD239" i="1"/>
  <c r="AE243" i="1"/>
  <c r="AD243" i="1"/>
  <c r="AE247" i="1"/>
  <c r="AD247" i="1"/>
  <c r="AE249" i="1"/>
  <c r="AD249" i="1"/>
  <c r="AE255" i="1"/>
  <c r="AD255" i="1"/>
  <c r="AE258" i="1"/>
  <c r="AD258" i="1"/>
  <c r="AE262" i="1"/>
  <c r="AD262" i="1"/>
  <c r="AE266" i="1"/>
  <c r="AD266" i="1"/>
  <c r="AE269" i="1"/>
  <c r="AD269" i="1"/>
  <c r="AE273" i="1"/>
  <c r="AD273" i="1"/>
  <c r="AD279" i="1"/>
  <c r="AE279" i="1"/>
  <c r="AE283" i="1"/>
  <c r="AD283" i="1"/>
  <c r="AE286" i="1"/>
  <c r="AD286" i="1"/>
  <c r="AE291" i="1"/>
  <c r="AD291" i="1"/>
  <c r="AE295" i="1"/>
  <c r="AD295" i="1"/>
  <c r="AE298" i="1"/>
  <c r="AD298" i="1"/>
  <c r="AE300" i="1"/>
  <c r="AD300" i="1"/>
  <c r="AD304" i="1"/>
  <c r="AE304" i="1"/>
  <c r="AE306" i="1"/>
  <c r="AD306" i="1"/>
  <c r="AE308" i="1"/>
  <c r="AD308" i="1"/>
  <c r="AE312" i="1"/>
  <c r="AD312" i="1"/>
  <c r="AE316" i="1"/>
  <c r="AD316" i="1"/>
  <c r="AE319" i="1"/>
  <c r="AD319" i="1"/>
  <c r="AE323" i="1"/>
  <c r="AD323" i="1"/>
  <c r="AE327" i="1"/>
  <c r="AD327" i="1"/>
  <c r="AE333" i="1"/>
  <c r="AD333" i="1"/>
  <c r="AE336" i="1"/>
  <c r="AD336" i="1"/>
  <c r="AE342" i="1"/>
  <c r="AD342" i="1"/>
  <c r="AE344" i="1"/>
  <c r="AD344" i="1"/>
  <c r="AD348" i="1"/>
  <c r="AE348" i="1"/>
  <c r="AE352" i="1"/>
  <c r="AD352" i="1"/>
  <c r="AE355" i="1"/>
  <c r="AD355" i="1"/>
  <c r="AE359" i="1"/>
  <c r="AD359" i="1"/>
  <c r="AE363" i="1"/>
  <c r="AD363" i="1"/>
  <c r="AE366" i="1"/>
  <c r="AD366" i="1"/>
  <c r="AE370" i="1"/>
  <c r="AD370" i="1"/>
  <c r="AE374" i="1"/>
  <c r="AD374" i="1"/>
  <c r="AE376" i="1"/>
  <c r="AD376" i="1"/>
  <c r="AD380" i="1"/>
  <c r="AE380" i="1"/>
  <c r="AE384" i="1"/>
  <c r="AD384" i="1"/>
  <c r="AE387" i="1"/>
  <c r="AD387" i="1"/>
  <c r="AE391" i="1"/>
  <c r="AD391" i="1"/>
  <c r="AE395" i="1"/>
  <c r="AD395" i="1"/>
  <c r="AE398" i="1"/>
  <c r="AD398" i="1"/>
  <c r="AE402" i="1"/>
  <c r="AD402" i="1"/>
  <c r="AE406" i="1"/>
  <c r="AD406" i="1"/>
  <c r="AE408" i="1"/>
  <c r="AD408" i="1"/>
  <c r="AD412" i="1"/>
  <c r="AE412" i="1"/>
  <c r="AE416" i="1"/>
  <c r="AD416" i="1"/>
  <c r="AE419" i="1"/>
  <c r="AD419" i="1"/>
  <c r="AE423" i="1"/>
  <c r="AD423" i="1"/>
  <c r="AE427" i="1"/>
  <c r="AD427" i="1"/>
  <c r="AE430" i="1"/>
  <c r="AD430" i="1"/>
  <c r="AE434" i="1"/>
  <c r="AD434" i="1"/>
  <c r="AE438" i="1"/>
  <c r="AD438" i="1"/>
  <c r="AE440" i="1"/>
  <c r="AD440" i="1"/>
  <c r="AE445" i="1"/>
  <c r="AD445" i="1"/>
  <c r="AE451" i="1"/>
  <c r="AD451" i="1"/>
  <c r="AE455" i="1"/>
  <c r="AD455" i="1"/>
  <c r="AE458" i="1"/>
  <c r="AD458" i="1"/>
  <c r="AD461" i="1"/>
  <c r="AE461" i="1"/>
  <c r="AD463" i="1"/>
  <c r="AE463" i="1"/>
  <c r="AD467" i="1"/>
  <c r="AE467" i="1"/>
  <c r="AD470" i="1"/>
  <c r="AE470" i="1"/>
  <c r="AD473" i="1"/>
  <c r="AE473" i="1"/>
  <c r="AD477" i="1"/>
  <c r="AE477" i="1"/>
  <c r="AD479" i="1"/>
  <c r="AE479" i="1"/>
  <c r="AD481" i="1"/>
  <c r="AE481" i="1"/>
  <c r="AD488" i="1"/>
  <c r="AE488" i="1"/>
  <c r="AD490" i="1"/>
  <c r="AE490" i="1"/>
  <c r="AD493" i="1"/>
  <c r="AE493" i="1"/>
  <c r="AD497" i="1"/>
  <c r="AE497" i="1"/>
  <c r="AE503" i="1"/>
  <c r="AD503" i="1"/>
  <c r="AD505" i="1"/>
  <c r="AE505" i="1"/>
  <c r="AD509" i="1"/>
  <c r="AE509" i="1"/>
  <c r="AD513" i="1"/>
  <c r="AE513" i="1"/>
  <c r="AD515" i="1"/>
  <c r="AE515" i="1"/>
  <c r="AD519" i="1"/>
  <c r="AE519" i="1"/>
  <c r="AD523" i="1"/>
  <c r="AE523" i="1"/>
  <c r="AD527" i="1"/>
  <c r="AE527" i="1"/>
  <c r="AD529" i="1"/>
  <c r="AE529" i="1"/>
  <c r="AD533" i="1"/>
  <c r="AE533" i="1"/>
  <c r="AD537" i="1"/>
  <c r="AE537" i="1"/>
  <c r="AD539" i="1"/>
  <c r="AE539" i="1"/>
  <c r="AD543" i="1"/>
  <c r="AE543" i="1"/>
  <c r="AD547" i="1"/>
  <c r="AE547" i="1"/>
  <c r="AD555" i="1"/>
  <c r="AE555" i="1"/>
  <c r="AD561" i="1"/>
  <c r="AE561" i="1"/>
  <c r="AD566" i="1"/>
  <c r="AE566" i="1"/>
  <c r="AD571" i="1"/>
  <c r="AE571" i="1"/>
  <c r="AD577" i="1"/>
  <c r="AE577" i="1"/>
  <c r="AD582" i="1"/>
  <c r="AE582" i="1"/>
  <c r="AD587" i="1"/>
  <c r="AE587" i="1"/>
  <c r="AD593" i="1"/>
  <c r="AE593" i="1"/>
  <c r="AD602" i="1"/>
  <c r="AE602" i="1"/>
  <c r="AD608" i="1"/>
  <c r="AE608" i="1"/>
  <c r="AD613" i="1"/>
  <c r="AE613" i="1"/>
  <c r="AD619" i="1"/>
  <c r="AE619" i="1"/>
  <c r="AD624" i="1"/>
  <c r="AE624" i="1"/>
  <c r="AD629" i="1"/>
  <c r="AE629" i="1"/>
  <c r="AD635" i="1"/>
  <c r="AE635" i="1"/>
  <c r="AD639" i="1"/>
  <c r="AE639" i="1"/>
  <c r="AD644" i="1"/>
  <c r="AE644" i="1"/>
  <c r="AD658" i="1"/>
  <c r="AE658" i="1"/>
  <c r="AD663" i="1"/>
  <c r="AE663" i="1"/>
  <c r="AD668" i="1"/>
  <c r="AE668" i="1"/>
  <c r="AD674" i="1"/>
  <c r="AE674" i="1"/>
  <c r="AD682" i="1"/>
  <c r="AE682" i="1"/>
  <c r="AD688" i="1"/>
  <c r="AE688" i="1"/>
  <c r="AD693" i="1"/>
  <c r="AE693" i="1"/>
  <c r="AD698" i="1"/>
  <c r="AE698" i="1"/>
  <c r="AD704" i="1"/>
  <c r="AE704" i="1"/>
  <c r="AD709" i="1"/>
  <c r="AE709" i="1"/>
  <c r="AD714" i="1"/>
  <c r="AE714" i="1"/>
  <c r="AD719" i="1"/>
  <c r="AE719" i="1"/>
  <c r="AD724" i="1"/>
  <c r="AE724" i="1"/>
  <c r="AD729" i="1"/>
  <c r="AE729" i="1"/>
  <c r="AD734" i="1"/>
  <c r="AE734" i="1"/>
  <c r="AD739" i="1"/>
  <c r="AE739" i="1"/>
  <c r="AD745" i="1"/>
  <c r="AE745" i="1"/>
  <c r="AD750" i="1"/>
  <c r="AE750" i="1"/>
  <c r="AD755" i="1"/>
  <c r="AE755" i="1"/>
  <c r="AD761" i="1"/>
  <c r="AE761" i="1"/>
  <c r="AD764" i="1"/>
  <c r="AE764" i="1"/>
  <c r="AD769" i="1"/>
  <c r="AE769" i="1"/>
  <c r="AD775" i="1"/>
  <c r="AE775" i="1"/>
  <c r="AD780" i="1"/>
  <c r="AE780" i="1"/>
  <c r="AD785" i="1"/>
  <c r="AE785" i="1"/>
  <c r="AD791" i="1"/>
  <c r="AE791" i="1"/>
  <c r="AD796" i="1"/>
  <c r="AE796" i="1"/>
  <c r="AD801" i="1"/>
  <c r="AE801" i="1"/>
  <c r="AD807" i="1"/>
  <c r="AE807" i="1"/>
  <c r="AD812" i="1"/>
  <c r="AE812" i="1"/>
  <c r="AD817" i="1"/>
  <c r="AE817" i="1"/>
  <c r="AD822" i="1"/>
  <c r="AE822" i="1"/>
  <c r="AD828" i="1"/>
  <c r="AE828" i="1"/>
  <c r="AD833" i="1"/>
  <c r="AE833" i="1"/>
  <c r="AD838" i="1"/>
  <c r="AE838" i="1"/>
  <c r="AD844" i="1"/>
  <c r="AE844" i="1"/>
  <c r="AD849" i="1"/>
  <c r="AE849" i="1"/>
  <c r="AD854" i="1"/>
  <c r="AE854" i="1"/>
  <c r="AD860" i="1"/>
  <c r="AE860" i="1"/>
  <c r="AD865" i="1"/>
  <c r="AE865" i="1"/>
  <c r="AD870" i="1"/>
  <c r="AE870" i="1"/>
  <c r="AD876" i="1"/>
  <c r="AE876" i="1"/>
  <c r="AD885" i="1"/>
  <c r="AE885" i="1"/>
  <c r="AD891" i="1"/>
  <c r="AE891" i="1"/>
  <c r="AD896" i="1"/>
  <c r="AE896" i="1"/>
  <c r="AD901" i="1"/>
  <c r="AE901" i="1"/>
  <c r="AD906" i="1"/>
  <c r="AE906" i="1"/>
  <c r="AD911" i="1"/>
  <c r="AE911" i="1"/>
  <c r="AD917" i="1"/>
  <c r="AE917" i="1"/>
  <c r="AD922" i="1"/>
  <c r="AE922" i="1"/>
  <c r="AD930" i="1"/>
  <c r="AE930" i="1"/>
  <c r="AD935" i="1"/>
  <c r="AE935" i="1"/>
  <c r="AD942" i="1"/>
  <c r="AE942" i="1"/>
  <c r="AD947" i="1"/>
  <c r="AE947" i="1"/>
  <c r="AD952" i="1"/>
  <c r="AE952" i="1"/>
  <c r="AD957" i="1"/>
  <c r="AE957" i="1"/>
  <c r="AD959" i="1"/>
  <c r="AE959" i="1"/>
  <c r="AD964" i="1"/>
  <c r="AE964" i="1"/>
  <c r="AD976" i="1"/>
  <c r="AE976" i="1"/>
  <c r="AD982" i="1"/>
  <c r="AE982" i="1"/>
  <c r="AD987" i="1"/>
  <c r="AE987" i="1"/>
  <c r="AD992" i="1"/>
  <c r="AE992" i="1"/>
  <c r="AD1000" i="1"/>
  <c r="AE1000" i="1"/>
  <c r="AD1005" i="1"/>
  <c r="AE1005" i="1"/>
  <c r="AD1011" i="1"/>
  <c r="AE1011" i="1"/>
  <c r="AD1016" i="1"/>
  <c r="AE1016" i="1"/>
  <c r="AD1021" i="1"/>
  <c r="AE1021" i="1"/>
  <c r="AD1027" i="1"/>
  <c r="AE1027" i="1"/>
  <c r="AD1036" i="1"/>
  <c r="AE1036" i="1"/>
  <c r="AD1046" i="1"/>
  <c r="AE1046" i="1"/>
  <c r="AD1056" i="1"/>
  <c r="AE1056" i="1"/>
  <c r="AD1065" i="1"/>
  <c r="AE1065" i="1"/>
  <c r="AD1083" i="1"/>
  <c r="AE1083" i="1"/>
  <c r="AD1107" i="1"/>
  <c r="AE1107" i="1"/>
  <c r="AD1114" i="1"/>
  <c r="AE1114" i="1"/>
  <c r="AD1143" i="1"/>
  <c r="AE1143" i="1"/>
  <c r="AD1153" i="1"/>
  <c r="AE1153" i="1"/>
  <c r="AD1165" i="1"/>
  <c r="AE1165" i="1"/>
  <c r="AD1174" i="1"/>
  <c r="AE1174" i="1"/>
  <c r="AD1191" i="1"/>
  <c r="AE1191" i="1"/>
  <c r="AD1202" i="1"/>
  <c r="AE1202" i="1"/>
  <c r="AD1217" i="1"/>
  <c r="AE1217" i="1"/>
  <c r="AD1224" i="1"/>
  <c r="AE1224" i="1"/>
  <c r="AD1235" i="1"/>
  <c r="AE1235" i="1"/>
  <c r="AD1245" i="1"/>
  <c r="AE1245" i="1"/>
  <c r="AD1256" i="1"/>
  <c r="AE1256" i="1"/>
  <c r="AD1266" i="1"/>
  <c r="AE1266" i="1"/>
  <c r="AD1275" i="1"/>
  <c r="AE1275" i="1"/>
  <c r="AD1282" i="1"/>
  <c r="AE1282" i="1"/>
  <c r="AD1290" i="1"/>
  <c r="AE1290" i="1"/>
  <c r="AD1300" i="1"/>
  <c r="AE1300" i="1"/>
  <c r="AD1311" i="1"/>
  <c r="AE1311" i="1"/>
  <c r="AD1322" i="1"/>
  <c r="AE1322" i="1"/>
  <c r="AD1332" i="1"/>
  <c r="AE1332" i="1"/>
  <c r="AD1342" i="1"/>
  <c r="AE1342" i="1"/>
  <c r="AD1350" i="1"/>
  <c r="AE1350" i="1"/>
  <c r="AD1358" i="1"/>
  <c r="AE1358" i="1"/>
  <c r="AD1365" i="1"/>
  <c r="AE1365" i="1"/>
  <c r="AD1371" i="1"/>
  <c r="AE1371" i="1"/>
  <c r="AD1381" i="1"/>
  <c r="AE1381" i="1"/>
  <c r="AD1392" i="1"/>
  <c r="AE1392" i="1"/>
  <c r="AD1403" i="1"/>
  <c r="AE1403" i="1"/>
  <c r="AD1413" i="1"/>
  <c r="AE1413" i="1"/>
  <c r="AD1424" i="1"/>
  <c r="AE1424" i="1"/>
  <c r="AD1434" i="1"/>
  <c r="AE1434" i="1"/>
  <c r="AD1442" i="1"/>
  <c r="AE1442" i="1"/>
  <c r="AD1453" i="1"/>
  <c r="AE1453" i="1"/>
  <c r="AD1468" i="1"/>
  <c r="AE1468" i="1"/>
  <c r="AD1479" i="1"/>
  <c r="AE1479" i="1"/>
  <c r="AD1490" i="1"/>
  <c r="AE1490" i="1"/>
  <c r="AD1500" i="1"/>
  <c r="AE1500" i="1"/>
  <c r="AD1506" i="1"/>
  <c r="AE1506" i="1"/>
  <c r="AD1513" i="1"/>
  <c r="AE1513" i="1"/>
  <c r="AD1519" i="1"/>
  <c r="AE1519" i="1"/>
  <c r="AD1536" i="1"/>
  <c r="AE1536" i="1"/>
  <c r="AD1545" i="1"/>
  <c r="AE1545" i="1"/>
  <c r="AD1556" i="1"/>
  <c r="AE1556" i="1"/>
  <c r="AD1567" i="1"/>
  <c r="AE1567" i="1"/>
  <c r="AD1576" i="1"/>
  <c r="AE1576" i="1"/>
  <c r="AD1587" i="1"/>
  <c r="AE1587" i="1"/>
  <c r="AD1598" i="1"/>
  <c r="AE1598" i="1"/>
  <c r="AD1607" i="1"/>
  <c r="AE1607" i="1"/>
  <c r="AD1613" i="1"/>
  <c r="AE1613" i="1"/>
  <c r="AD1622" i="1"/>
  <c r="AE1622" i="1"/>
  <c r="AD1638" i="1"/>
  <c r="AE1638" i="1"/>
  <c r="AD1661" i="1"/>
  <c r="AE1661" i="1"/>
  <c r="AD1671" i="1"/>
  <c r="AE1671" i="1"/>
  <c r="AD1682" i="1"/>
  <c r="AE1682" i="1"/>
  <c r="AD1693" i="1"/>
  <c r="AE1693" i="1"/>
  <c r="AD1702" i="1"/>
  <c r="AE1702" i="1"/>
  <c r="AD1713" i="1"/>
  <c r="AE1713" i="1"/>
  <c r="AD1723" i="1"/>
  <c r="AE1723" i="1"/>
  <c r="AD1734" i="1"/>
  <c r="AE1734" i="1"/>
  <c r="AD1749" i="1"/>
  <c r="AE1749" i="1"/>
  <c r="AD1757" i="1"/>
  <c r="AE1757" i="1"/>
  <c r="AD1763" i="1"/>
  <c r="AE1763" i="1"/>
  <c r="AD1769" i="1"/>
  <c r="AE1769" i="1"/>
  <c r="AD1779" i="1"/>
  <c r="AE1779" i="1"/>
  <c r="AD1796" i="1"/>
  <c r="AE1796" i="1"/>
  <c r="AD1803" i="1"/>
  <c r="AE1803" i="1"/>
  <c r="AD1813" i="1"/>
  <c r="AE1813" i="1"/>
  <c r="AD1823" i="1"/>
  <c r="AE1823" i="1"/>
  <c r="AD1833" i="1"/>
  <c r="AE1833" i="1"/>
  <c r="AD1844" i="1"/>
  <c r="AE1844" i="1"/>
  <c r="AE1855" i="1"/>
  <c r="AD1855" i="1"/>
  <c r="AD1865" i="1"/>
  <c r="AE1865" i="1"/>
  <c r="AD1876" i="1"/>
  <c r="AE1876" i="1"/>
  <c r="AD1886" i="1"/>
  <c r="AE1886" i="1"/>
  <c r="AD1893" i="1"/>
  <c r="AE1893" i="1"/>
  <c r="AD1903" i="1"/>
  <c r="AE1903" i="1"/>
  <c r="AE1934" i="1"/>
  <c r="AD1934" i="1"/>
  <c r="AD1955" i="1"/>
  <c r="AE1955" i="1"/>
  <c r="AE1969" i="1"/>
  <c r="AD1969" i="1"/>
  <c r="AE1989" i="1"/>
  <c r="AD1989" i="1"/>
  <c r="AE2013" i="1"/>
  <c r="AD2013" i="1"/>
  <c r="AD2056" i="1"/>
  <c r="AE2056" i="1"/>
  <c r="AE2089" i="1"/>
  <c r="AD2089" i="1"/>
  <c r="AD2121" i="1"/>
  <c r="AE2121" i="1"/>
  <c r="AE2143" i="1"/>
  <c r="AD2143" i="1"/>
  <c r="AD2174" i="1"/>
  <c r="AE2174" i="1"/>
  <c r="AE2191" i="1"/>
  <c r="AD2191" i="1"/>
  <c r="AD2210" i="1"/>
  <c r="AE2210" i="1"/>
  <c r="AD2227" i="1"/>
  <c r="AE2227" i="1"/>
  <c r="AE2244" i="1"/>
  <c r="AD2244" i="1"/>
  <c r="AD2262" i="1"/>
  <c r="AE2262" i="1"/>
  <c r="AD2276" i="1"/>
  <c r="AE2276" i="1"/>
  <c r="AE2293" i="1"/>
  <c r="AD2293" i="1"/>
  <c r="AE2338" i="1"/>
  <c r="AD2338" i="1"/>
  <c r="AD2370" i="1"/>
  <c r="AE2370" i="1"/>
  <c r="AE2387" i="1"/>
  <c r="AD2387" i="1"/>
  <c r="AD2403" i="1"/>
  <c r="AE2403" i="1"/>
  <c r="AD2423" i="1"/>
  <c r="AE2423" i="1"/>
  <c r="AE2439" i="1"/>
  <c r="AD2439" i="1"/>
  <c r="AD2477" i="1"/>
  <c r="AE2477" i="1"/>
  <c r="AE2498" i="1"/>
  <c r="AD2498" i="1"/>
  <c r="AE2514" i="1"/>
  <c r="AD2514" i="1"/>
  <c r="AD2528" i="1"/>
  <c r="AE2528" i="1"/>
  <c r="AE2545" i="1"/>
  <c r="AD2545" i="1"/>
  <c r="AE2556" i="1"/>
  <c r="AD2556" i="1"/>
  <c r="AD2576" i="1"/>
  <c r="AE2576" i="1"/>
  <c r="AE2597" i="1"/>
  <c r="AD2597" i="1"/>
  <c r="AE2629" i="1"/>
  <c r="AD2629" i="1"/>
  <c r="AE2645" i="1"/>
  <c r="AD2645" i="1"/>
  <c r="AE2671" i="1"/>
  <c r="AD2671" i="1"/>
  <c r="AE2689" i="1"/>
  <c r="AD2689" i="1"/>
  <c r="AD2706" i="1"/>
  <c r="AE2706" i="1"/>
  <c r="AE2726" i="1"/>
  <c r="AD2726" i="1"/>
  <c r="AD2758" i="1"/>
  <c r="AE2758" i="1"/>
  <c r="AE2779" i="1"/>
  <c r="AD2779" i="1"/>
  <c r="AD2800" i="1"/>
  <c r="AE2800" i="1"/>
  <c r="AE2822" i="1"/>
  <c r="AD2822" i="1"/>
  <c r="AD2843" i="1"/>
  <c r="AE2843" i="1"/>
  <c r="AE2864" i="1"/>
  <c r="AD2864" i="1"/>
  <c r="AE2885" i="1"/>
  <c r="AD2885" i="1"/>
  <c r="AD2906" i="1"/>
  <c r="AE2906" i="1"/>
  <c r="AE2922" i="1"/>
  <c r="AD2922" i="1"/>
  <c r="AD2953" i="1"/>
  <c r="AE2953" i="1"/>
  <c r="AE2968" i="1"/>
  <c r="AD2968" i="1"/>
  <c r="AE2990" i="1"/>
  <c r="AD2990" i="1"/>
  <c r="AE3019" i="1"/>
  <c r="AD3019" i="1"/>
  <c r="AD3040" i="1"/>
  <c r="AE3040" i="1"/>
  <c r="AE3056" i="1"/>
  <c r="AD3056" i="1"/>
  <c r="AE3078" i="1"/>
  <c r="AD3078" i="1"/>
  <c r="AD3099" i="1"/>
  <c r="AE3099" i="1"/>
  <c r="AE3137" i="1"/>
  <c r="AD3137" i="1"/>
  <c r="AE4041" i="1"/>
  <c r="AD4041" i="1"/>
  <c r="AE4057" i="1"/>
  <c r="AD4057" i="1"/>
  <c r="AE4150" i="1"/>
  <c r="AD4150" i="1"/>
  <c r="AE4177" i="1"/>
  <c r="AD4177" i="1"/>
  <c r="AE4181" i="1"/>
  <c r="AD4181" i="1"/>
  <c r="AE4197" i="1"/>
  <c r="AD4197" i="1"/>
  <c r="AE4205" i="1"/>
  <c r="AD4205" i="1"/>
  <c r="AE4088" i="1"/>
  <c r="AD4088" i="1"/>
  <c r="AE4104" i="1"/>
  <c r="AD4104" i="1"/>
  <c r="AE4108" i="1"/>
  <c r="AD4108" i="1"/>
  <c r="AE4121" i="1"/>
  <c r="AD4121" i="1"/>
  <c r="AE4049" i="1"/>
  <c r="AD4049" i="1"/>
  <c r="AE4138" i="1"/>
  <c r="AD4138" i="1"/>
  <c r="AE4142" i="1"/>
  <c r="AD4142" i="1"/>
  <c r="AE4158" i="1"/>
  <c r="AD4158" i="1"/>
  <c r="AE4169" i="1"/>
  <c r="AD4169" i="1"/>
  <c r="AE4189" i="1"/>
  <c r="AD4189" i="1"/>
  <c r="AE4203" i="1"/>
  <c r="AD4203" i="1"/>
  <c r="AE4213" i="1"/>
  <c r="AD4213" i="1"/>
  <c r="AD3556" i="1"/>
  <c r="AE3556" i="1"/>
  <c r="AE4096" i="1"/>
  <c r="AD4096" i="1"/>
  <c r="AE4116" i="1"/>
  <c r="AD4116" i="1"/>
  <c r="AE4127" i="1"/>
  <c r="AD4127" i="1"/>
  <c r="AD4038" i="1"/>
  <c r="AD4045" i="1"/>
  <c r="AD4054" i="1"/>
  <c r="AD4092" i="1"/>
  <c r="AD4112" i="1"/>
  <c r="AD4154" i="1"/>
  <c r="AD4165" i="1"/>
  <c r="AD4186" i="1"/>
  <c r="AD4193" i="1"/>
  <c r="AD4210" i="1"/>
  <c r="AD4245" i="1"/>
  <c r="AD4275" i="1"/>
  <c r="AD4347" i="1"/>
  <c r="AE4347" i="1"/>
  <c r="AD4471" i="1"/>
  <c r="AE4471" i="1"/>
  <c r="AD4483" i="1"/>
  <c r="AE4483" i="1"/>
  <c r="AD3492" i="1"/>
  <c r="AD3494" i="1"/>
  <c r="AD3496" i="1"/>
  <c r="AD3498" i="1"/>
  <c r="AD3500" i="1"/>
  <c r="AD3502" i="1"/>
  <c r="AD3504" i="1"/>
  <c r="AD3506" i="1"/>
  <c r="AD3508" i="1"/>
  <c r="AD3510" i="1"/>
  <c r="AD3512" i="1"/>
  <c r="AD3514" i="1"/>
  <c r="AD3516" i="1"/>
  <c r="AD3518" i="1"/>
  <c r="AD3520" i="1"/>
  <c r="AD3522" i="1"/>
  <c r="AD3524" i="1"/>
  <c r="AD3526" i="1"/>
  <c r="AD3528" i="1"/>
  <c r="AD3530" i="1"/>
  <c r="AD3532" i="1"/>
  <c r="AD3534" i="1"/>
  <c r="AD3536" i="1"/>
  <c r="AD3538" i="1"/>
  <c r="AD3540" i="1"/>
  <c r="AD3542" i="1"/>
  <c r="AD4378" i="1"/>
  <c r="AE4378" i="1"/>
  <c r="AD4475" i="1"/>
  <c r="AE4475" i="1"/>
  <c r="AE3561" i="1"/>
  <c r="AE3563" i="1"/>
  <c r="AE4032" i="1"/>
  <c r="AD4037" i="1"/>
  <c r="AD4046" i="1"/>
  <c r="AD4053" i="1"/>
  <c r="AD4062" i="1"/>
  <c r="AD4100" i="1"/>
  <c r="AD4130" i="1"/>
  <c r="AD4146" i="1"/>
  <c r="AD4162" i="1"/>
  <c r="AD4185" i="1"/>
  <c r="AD4194" i="1"/>
  <c r="AD4201" i="1"/>
  <c r="AD4209" i="1"/>
  <c r="AD4219" i="1"/>
  <c r="AD4230" i="1"/>
  <c r="AD4259" i="1"/>
  <c r="AD4466" i="1"/>
  <c r="AE4466" i="1"/>
  <c r="AE4516" i="1"/>
  <c r="AE4500" i="1"/>
  <c r="AD3154" i="1"/>
  <c r="AD3156" i="1"/>
  <c r="AD3158" i="1"/>
  <c r="AD3160" i="1"/>
  <c r="AD3162" i="1"/>
  <c r="AD3164" i="1"/>
  <c r="AD3166" i="1"/>
  <c r="AD3167" i="1"/>
  <c r="AD3168" i="1"/>
  <c r="AD3170" i="1"/>
  <c r="AD3172" i="1"/>
  <c r="AD3174" i="1"/>
  <c r="AD3176" i="1"/>
  <c r="AD3178" i="1"/>
  <c r="AD3180" i="1"/>
  <c r="AD3182" i="1"/>
  <c r="AD3184" i="1"/>
  <c r="AD3186" i="1"/>
  <c r="AD3188" i="1"/>
  <c r="AD3190" i="1"/>
  <c r="AD3192" i="1"/>
  <c r="AD3194" i="1"/>
  <c r="AD3196" i="1"/>
  <c r="AD3198" i="1"/>
  <c r="AD3200" i="1"/>
  <c r="AD3202" i="1"/>
  <c r="AD3204" i="1"/>
  <c r="AD3206" i="1"/>
  <c r="AD3208" i="1"/>
  <c r="AD3210" i="1"/>
  <c r="AD3212" i="1"/>
  <c r="AD3214" i="1"/>
  <c r="AD3216" i="1"/>
  <c r="AD3218" i="1"/>
  <c r="AD3220" i="1"/>
  <c r="AD3222" i="1"/>
  <c r="AD3224" i="1"/>
  <c r="AD3226" i="1"/>
  <c r="AD3228" i="1"/>
  <c r="AD3230" i="1"/>
  <c r="AD3232" i="1"/>
  <c r="AD3234" i="1"/>
  <c r="AD3236" i="1"/>
  <c r="AD3238" i="1"/>
  <c r="AD3240" i="1"/>
  <c r="AD3242" i="1"/>
  <c r="AD3244" i="1"/>
  <c r="AD3246" i="1"/>
  <c r="AD3248" i="1"/>
  <c r="AD3250" i="1"/>
  <c r="AD3252" i="1"/>
  <c r="AD3254" i="1"/>
  <c r="AD3256" i="1"/>
  <c r="AD3258" i="1"/>
  <c r="AD3260" i="1"/>
  <c r="AD3262" i="1"/>
  <c r="AD3264" i="1"/>
  <c r="AD3265" i="1"/>
  <c r="AD3267" i="1"/>
  <c r="AD3269" i="1"/>
  <c r="AD3271" i="1"/>
  <c r="AD3273" i="1"/>
  <c r="AD3275" i="1"/>
  <c r="AD3277" i="1"/>
  <c r="AD3279" i="1"/>
  <c r="AD3281" i="1"/>
  <c r="AD3283" i="1"/>
  <c r="AD3285" i="1"/>
  <c r="AD3287" i="1"/>
  <c r="AD3289" i="1"/>
  <c r="AD3291" i="1"/>
  <c r="AD3293" i="1"/>
  <c r="AD3295" i="1"/>
  <c r="AD3297" i="1"/>
  <c r="AD3299" i="1"/>
  <c r="AD3301" i="1"/>
  <c r="AD3303" i="1"/>
  <c r="AD3305" i="1"/>
  <c r="AD3307" i="1"/>
  <c r="AD3309" i="1"/>
  <c r="AD3311" i="1"/>
  <c r="AD3313" i="1"/>
  <c r="AD3315" i="1"/>
  <c r="AD3317" i="1"/>
  <c r="AD3319" i="1"/>
  <c r="AD3321" i="1"/>
  <c r="AD3323" i="1"/>
  <c r="AD3325" i="1"/>
  <c r="AD3327" i="1"/>
  <c r="AD3329" i="1"/>
  <c r="AD3331" i="1"/>
  <c r="AD3333" i="1"/>
  <c r="AD3335" i="1"/>
  <c r="AD3337" i="1"/>
  <c r="AD3339" i="1"/>
  <c r="AD3341" i="1"/>
  <c r="AD3343" i="1"/>
  <c r="AD3345" i="1"/>
  <c r="AD3347" i="1"/>
  <c r="AD3349" i="1"/>
  <c r="AD3351" i="1"/>
  <c r="AD3353" i="1"/>
  <c r="AD3355" i="1"/>
  <c r="AD3357" i="1"/>
  <c r="AD3359" i="1"/>
  <c r="AE3362" i="1"/>
  <c r="AD3362" i="1"/>
  <c r="AE3366" i="1"/>
  <c r="AD3366" i="1"/>
  <c r="AE3369" i="1"/>
  <c r="AD3369" i="1"/>
  <c r="AE3373" i="1"/>
  <c r="AD3373" i="1"/>
  <c r="AE3377" i="1"/>
  <c r="AD3377" i="1"/>
  <c r="AE3381" i="1"/>
  <c r="AD3381" i="1"/>
  <c r="AE3385" i="1"/>
  <c r="AD3385" i="1"/>
  <c r="AE3389" i="1"/>
  <c r="AD3389" i="1"/>
  <c r="AE3393" i="1"/>
  <c r="AD3393" i="1"/>
  <c r="AE3397" i="1"/>
  <c r="AD3397" i="1"/>
  <c r="AE3401" i="1"/>
  <c r="AD3401" i="1"/>
  <c r="AE3405" i="1"/>
  <c r="AD3405" i="1"/>
  <c r="AE3409" i="1"/>
  <c r="AD3409" i="1"/>
  <c r="AE3413" i="1"/>
  <c r="AD3413" i="1"/>
  <c r="AE3417" i="1"/>
  <c r="AD3417" i="1"/>
  <c r="AE3421" i="1"/>
  <c r="AD3421" i="1"/>
  <c r="AE3425" i="1"/>
  <c r="AD3425" i="1"/>
  <c r="AE3429" i="1"/>
  <c r="AD3429" i="1"/>
  <c r="AE3433" i="1"/>
  <c r="AD3433" i="1"/>
  <c r="AE3437" i="1"/>
  <c r="AD3437" i="1"/>
  <c r="AE3440" i="1"/>
  <c r="AD3440" i="1"/>
  <c r="AE3444" i="1"/>
  <c r="AD3444" i="1"/>
  <c r="AE3451" i="1"/>
  <c r="AD3451" i="1"/>
  <c r="AE3455" i="1"/>
  <c r="AD3455" i="1"/>
  <c r="AE3459" i="1"/>
  <c r="AD3459" i="1"/>
  <c r="AE3463" i="1"/>
  <c r="AD3463" i="1"/>
  <c r="AE3467" i="1"/>
  <c r="AD3467" i="1"/>
  <c r="AE3471" i="1"/>
  <c r="AD3471" i="1"/>
  <c r="AE3475" i="1"/>
  <c r="AD3475" i="1"/>
  <c r="AE3479" i="1"/>
  <c r="AD3479" i="1"/>
  <c r="AE3483" i="1"/>
  <c r="AD3483" i="1"/>
  <c r="AE3487" i="1"/>
  <c r="AD3487" i="1"/>
  <c r="AD3559" i="1"/>
  <c r="AE3559" i="1"/>
  <c r="AD3570" i="1"/>
  <c r="AE3570" i="1"/>
  <c r="AE3363" i="1"/>
  <c r="AD3363" i="1"/>
  <c r="AE3367" i="1"/>
  <c r="AD3367" i="1"/>
  <c r="AE3370" i="1"/>
  <c r="AD3370" i="1"/>
  <c r="AE3374" i="1"/>
  <c r="AD3374" i="1"/>
  <c r="AE3378" i="1"/>
  <c r="AD3378" i="1"/>
  <c r="AE3382" i="1"/>
  <c r="AD3382" i="1"/>
  <c r="AE3386" i="1"/>
  <c r="AD3386" i="1"/>
  <c r="AE3390" i="1"/>
  <c r="AD3390" i="1"/>
  <c r="AE3394" i="1"/>
  <c r="AD3394" i="1"/>
  <c r="AE3398" i="1"/>
  <c r="AD3398" i="1"/>
  <c r="AE3402" i="1"/>
  <c r="AD3402" i="1"/>
  <c r="AE3406" i="1"/>
  <c r="AD3406" i="1"/>
  <c r="AE3410" i="1"/>
  <c r="AD3410" i="1"/>
  <c r="AE3414" i="1"/>
  <c r="AD3414" i="1"/>
  <c r="AE3418" i="1"/>
  <c r="AD3418" i="1"/>
  <c r="AE3422" i="1"/>
  <c r="AD3422" i="1"/>
  <c r="AE3426" i="1"/>
  <c r="AD3426" i="1"/>
  <c r="AE3430" i="1"/>
  <c r="AD3430" i="1"/>
  <c r="AE3434" i="1"/>
  <c r="AD3434" i="1"/>
  <c r="AE3438" i="1"/>
  <c r="AD3438" i="1"/>
  <c r="AE3441" i="1"/>
  <c r="AD3441" i="1"/>
  <c r="AE3445" i="1"/>
  <c r="AD3445" i="1"/>
  <c r="AE3448" i="1"/>
  <c r="AD3448" i="1"/>
  <c r="AE3452" i="1"/>
  <c r="AD3452" i="1"/>
  <c r="AE3456" i="1"/>
  <c r="AD3456" i="1"/>
  <c r="AE3460" i="1"/>
  <c r="AD3460" i="1"/>
  <c r="AE3464" i="1"/>
  <c r="AD3464" i="1"/>
  <c r="AE3468" i="1"/>
  <c r="AD3468" i="1"/>
  <c r="AE3472" i="1"/>
  <c r="AD3472" i="1"/>
  <c r="AE3476" i="1"/>
  <c r="AD3476" i="1"/>
  <c r="AE3480" i="1"/>
  <c r="AD3480" i="1"/>
  <c r="AE3484" i="1"/>
  <c r="AD3484" i="1"/>
  <c r="AE3488" i="1"/>
  <c r="AD3488" i="1"/>
  <c r="AE3493" i="1"/>
  <c r="AD3493" i="1"/>
  <c r="AD3552" i="1"/>
  <c r="AE3552" i="1"/>
  <c r="AD3555" i="1"/>
  <c r="AE3555" i="1"/>
  <c r="AD3562" i="1"/>
  <c r="AE3562" i="1"/>
  <c r="AD3153" i="1"/>
  <c r="AD3155" i="1"/>
  <c r="AD3157" i="1"/>
  <c r="AD3159" i="1"/>
  <c r="AD3161" i="1"/>
  <c r="AD3163" i="1"/>
  <c r="AD3165" i="1"/>
  <c r="AD3169" i="1"/>
  <c r="AD3171" i="1"/>
  <c r="AD3173" i="1"/>
  <c r="AD3175" i="1"/>
  <c r="AD3177" i="1"/>
  <c r="AD3179" i="1"/>
  <c r="AD3181" i="1"/>
  <c r="AD3183" i="1"/>
  <c r="AD3185" i="1"/>
  <c r="AD3187" i="1"/>
  <c r="AD3189" i="1"/>
  <c r="AD3191" i="1"/>
  <c r="AD3193" i="1"/>
  <c r="AD3195" i="1"/>
  <c r="AD3197" i="1"/>
  <c r="AD3199" i="1"/>
  <c r="AD3201" i="1"/>
  <c r="AD3203" i="1"/>
  <c r="AD3205" i="1"/>
  <c r="AD3207" i="1"/>
  <c r="AD3209" i="1"/>
  <c r="AD3211" i="1"/>
  <c r="AD3213" i="1"/>
  <c r="AD3215" i="1"/>
  <c r="AD3217" i="1"/>
  <c r="AD3219" i="1"/>
  <c r="AD3221" i="1"/>
  <c r="AD3223" i="1"/>
  <c r="AD3225" i="1"/>
  <c r="AD3227" i="1"/>
  <c r="AD3229" i="1"/>
  <c r="AD3231" i="1"/>
  <c r="AD3233" i="1"/>
  <c r="AD3235" i="1"/>
  <c r="AD3237" i="1"/>
  <c r="AD3239" i="1"/>
  <c r="AD3241" i="1"/>
  <c r="AD3243" i="1"/>
  <c r="AD3245" i="1"/>
  <c r="AD3247" i="1"/>
  <c r="AD3249" i="1"/>
  <c r="AD3251" i="1"/>
  <c r="AD3253" i="1"/>
  <c r="AD3255" i="1"/>
  <c r="AD3257" i="1"/>
  <c r="AD3259" i="1"/>
  <c r="AD3261" i="1"/>
  <c r="AD3263" i="1"/>
  <c r="AD3266" i="1"/>
  <c r="AD3268" i="1"/>
  <c r="AD3270" i="1"/>
  <c r="AD3272" i="1"/>
  <c r="AD3274" i="1"/>
  <c r="AD3276" i="1"/>
  <c r="AD3278" i="1"/>
  <c r="AD3280" i="1"/>
  <c r="AD3282" i="1"/>
  <c r="AD3284" i="1"/>
  <c r="AD3286" i="1"/>
  <c r="AD3288" i="1"/>
  <c r="AD3290" i="1"/>
  <c r="AD3292" i="1"/>
  <c r="AD3294" i="1"/>
  <c r="AD3296" i="1"/>
  <c r="AD3298" i="1"/>
  <c r="AD3300" i="1"/>
  <c r="AD3302" i="1"/>
  <c r="AD3304" i="1"/>
  <c r="AD3306" i="1"/>
  <c r="AD3308" i="1"/>
  <c r="AD3310" i="1"/>
  <c r="AD3312" i="1"/>
  <c r="AD3314" i="1"/>
  <c r="AD3316" i="1"/>
  <c r="AD3318" i="1"/>
  <c r="AD3320" i="1"/>
  <c r="AD3322" i="1"/>
  <c r="AD3324" i="1"/>
  <c r="AD3326" i="1"/>
  <c r="AD3328" i="1"/>
  <c r="AD3330" i="1"/>
  <c r="AD3332" i="1"/>
  <c r="AD3334" i="1"/>
  <c r="AD3336" i="1"/>
  <c r="AD3338" i="1"/>
  <c r="AD3340" i="1"/>
  <c r="AD3342" i="1"/>
  <c r="AD3344" i="1"/>
  <c r="AD3346" i="1"/>
  <c r="AD3348" i="1"/>
  <c r="AD3350" i="1"/>
  <c r="AD3352" i="1"/>
  <c r="AD3354" i="1"/>
  <c r="AD3356" i="1"/>
  <c r="AD3358" i="1"/>
  <c r="AD3360" i="1"/>
  <c r="AE3364" i="1"/>
  <c r="AD3364" i="1"/>
  <c r="AE3368" i="1"/>
  <c r="AD3368" i="1"/>
  <c r="AE3371" i="1"/>
  <c r="AD3371" i="1"/>
  <c r="AE3375" i="1"/>
  <c r="AD3375" i="1"/>
  <c r="AE3379" i="1"/>
  <c r="AD3379" i="1"/>
  <c r="AE3383" i="1"/>
  <c r="AD3383" i="1"/>
  <c r="AE3387" i="1"/>
  <c r="AD3387" i="1"/>
  <c r="AE3391" i="1"/>
  <c r="AD3391" i="1"/>
  <c r="AE3395" i="1"/>
  <c r="AD3395" i="1"/>
  <c r="AE3399" i="1"/>
  <c r="AD3399" i="1"/>
  <c r="AE3403" i="1"/>
  <c r="AD3403" i="1"/>
  <c r="AE3407" i="1"/>
  <c r="AD3407" i="1"/>
  <c r="AE3411" i="1"/>
  <c r="AD3411" i="1"/>
  <c r="AE3415" i="1"/>
  <c r="AD3415" i="1"/>
  <c r="AE3419" i="1"/>
  <c r="AD3419" i="1"/>
  <c r="AE3423" i="1"/>
  <c r="AD3423" i="1"/>
  <c r="AE3427" i="1"/>
  <c r="AD3427" i="1"/>
  <c r="AE3431" i="1"/>
  <c r="AD3431" i="1"/>
  <c r="AE3435" i="1"/>
  <c r="AD3435" i="1"/>
  <c r="AE3439" i="1"/>
  <c r="AD3439" i="1"/>
  <c r="AE3442" i="1"/>
  <c r="AD3442" i="1"/>
  <c r="AE3446" i="1"/>
  <c r="AD3446" i="1"/>
  <c r="AE3449" i="1"/>
  <c r="AD3449" i="1"/>
  <c r="AE3453" i="1"/>
  <c r="AD3453" i="1"/>
  <c r="AE3457" i="1"/>
  <c r="AD3457" i="1"/>
  <c r="AE3461" i="1"/>
  <c r="AD3461" i="1"/>
  <c r="AE3465" i="1"/>
  <c r="AD3465" i="1"/>
  <c r="AE3469" i="1"/>
  <c r="AD3469" i="1"/>
  <c r="AE3473" i="1"/>
  <c r="AD3473" i="1"/>
  <c r="AE3477" i="1"/>
  <c r="AD3477" i="1"/>
  <c r="AE3481" i="1"/>
  <c r="AD3481" i="1"/>
  <c r="AE3485" i="1"/>
  <c r="AD3485" i="1"/>
  <c r="AE3489" i="1"/>
  <c r="AD3489" i="1"/>
  <c r="AD3553" i="1"/>
  <c r="AE3553" i="1"/>
  <c r="AE3361" i="1"/>
  <c r="AD3361" i="1"/>
  <c r="AE3365" i="1"/>
  <c r="AD3365" i="1"/>
  <c r="AE3372" i="1"/>
  <c r="AD3372" i="1"/>
  <c r="AE3376" i="1"/>
  <c r="AD3376" i="1"/>
  <c r="AE3380" i="1"/>
  <c r="AD3380" i="1"/>
  <c r="AE3384" i="1"/>
  <c r="AD3384" i="1"/>
  <c r="AE3388" i="1"/>
  <c r="AD3388" i="1"/>
  <c r="AE3392" i="1"/>
  <c r="AD3392" i="1"/>
  <c r="AE3396" i="1"/>
  <c r="AD3396" i="1"/>
  <c r="AE3400" i="1"/>
  <c r="AD3400" i="1"/>
  <c r="AE3404" i="1"/>
  <c r="AD3404" i="1"/>
  <c r="AE3408" i="1"/>
  <c r="AD3408" i="1"/>
  <c r="AE3412" i="1"/>
  <c r="AD3412" i="1"/>
  <c r="AE3416" i="1"/>
  <c r="AD3416" i="1"/>
  <c r="AE3420" i="1"/>
  <c r="AD3420" i="1"/>
  <c r="AE3424" i="1"/>
  <c r="AD3424" i="1"/>
  <c r="AE3428" i="1"/>
  <c r="AD3428" i="1"/>
  <c r="AE3432" i="1"/>
  <c r="AD3432" i="1"/>
  <c r="AE3436" i="1"/>
  <c r="AD3436" i="1"/>
  <c r="AE3443" i="1"/>
  <c r="AD3443" i="1"/>
  <c r="AE3447" i="1"/>
  <c r="AD3447" i="1"/>
  <c r="AE3450" i="1"/>
  <c r="AD3450" i="1"/>
  <c r="AE3454" i="1"/>
  <c r="AD3454" i="1"/>
  <c r="AE3458" i="1"/>
  <c r="AD3458" i="1"/>
  <c r="AE3462" i="1"/>
  <c r="AD3462" i="1"/>
  <c r="AE3466" i="1"/>
  <c r="AD3466" i="1"/>
  <c r="AE3470" i="1"/>
  <c r="AD3470" i="1"/>
  <c r="AE3474" i="1"/>
  <c r="AD3474" i="1"/>
  <c r="AE3478" i="1"/>
  <c r="AD3478" i="1"/>
  <c r="AE3482" i="1"/>
  <c r="AD3482" i="1"/>
  <c r="AE3486" i="1"/>
  <c r="AD3486" i="1"/>
  <c r="AE3490" i="1"/>
  <c r="AD3490" i="1"/>
  <c r="AD3567" i="1"/>
  <c r="AE3567" i="1"/>
  <c r="AE3551" i="1"/>
  <c r="AE3554" i="1"/>
  <c r="AD3558" i="1"/>
  <c r="AE3558" i="1"/>
  <c r="AD3566" i="1"/>
  <c r="AE3566" i="1"/>
  <c r="AD3574" i="1"/>
  <c r="AE3574" i="1"/>
  <c r="AD3575" i="1"/>
  <c r="AE3575" i="1"/>
  <c r="AD3577" i="1"/>
  <c r="AE3577" i="1"/>
  <c r="AD3579" i="1"/>
  <c r="AE3579" i="1"/>
  <c r="AD3581" i="1"/>
  <c r="AE3581" i="1"/>
  <c r="AD3583" i="1"/>
  <c r="AE3583" i="1"/>
  <c r="AD3585" i="1"/>
  <c r="AE3585" i="1"/>
  <c r="AD3587" i="1"/>
  <c r="AE3587" i="1"/>
  <c r="AD3589" i="1"/>
  <c r="AE3589" i="1"/>
  <c r="AD3591" i="1"/>
  <c r="AE3591" i="1"/>
  <c r="AD3593" i="1"/>
  <c r="AE3593" i="1"/>
  <c r="AD3595" i="1"/>
  <c r="AE3595" i="1"/>
  <c r="AD3597" i="1"/>
  <c r="AE3597" i="1"/>
  <c r="AD3599" i="1"/>
  <c r="AE3599" i="1"/>
  <c r="AD3601" i="1"/>
  <c r="AE3601" i="1"/>
  <c r="AD3603" i="1"/>
  <c r="AE3603" i="1"/>
  <c r="AD3605" i="1"/>
  <c r="AE3605" i="1"/>
  <c r="AD3607" i="1"/>
  <c r="AE3607" i="1"/>
  <c r="AD3609" i="1"/>
  <c r="AE3609" i="1"/>
  <c r="AD3611" i="1"/>
  <c r="AE3611" i="1"/>
  <c r="AD3613" i="1"/>
  <c r="AE3613" i="1"/>
  <c r="AD3615" i="1"/>
  <c r="AE3615" i="1"/>
  <c r="AD3617" i="1"/>
  <c r="AE3617" i="1"/>
  <c r="AD3619" i="1"/>
  <c r="AE3619" i="1"/>
  <c r="AD3621" i="1"/>
  <c r="AE3621" i="1"/>
  <c r="AD3623" i="1"/>
  <c r="AE3623" i="1"/>
  <c r="AD3625" i="1"/>
  <c r="AE3625" i="1"/>
  <c r="AD3627" i="1"/>
  <c r="AE3627" i="1"/>
  <c r="AD3629" i="1"/>
  <c r="AE3629" i="1"/>
  <c r="AD3631" i="1"/>
  <c r="AE3631" i="1"/>
  <c r="AD3633" i="1"/>
  <c r="AE3633" i="1"/>
  <c r="AD3635" i="1"/>
  <c r="AE3635" i="1"/>
  <c r="AD3636" i="1"/>
  <c r="AE3636" i="1"/>
  <c r="AD3638" i="1"/>
  <c r="AE3638" i="1"/>
  <c r="AD3640" i="1"/>
  <c r="AE3640" i="1"/>
  <c r="AD3642" i="1"/>
  <c r="AE3642" i="1"/>
  <c r="AD3644" i="1"/>
  <c r="AE3644" i="1"/>
  <c r="AD3646" i="1"/>
  <c r="AE3646" i="1"/>
  <c r="AD3648" i="1"/>
  <c r="AE3648" i="1"/>
  <c r="AD3650" i="1"/>
  <c r="AE3650" i="1"/>
  <c r="AD3652" i="1"/>
  <c r="AE3652" i="1"/>
  <c r="AD3654" i="1"/>
  <c r="AE3654" i="1"/>
  <c r="AD3656" i="1"/>
  <c r="AE3656" i="1"/>
  <c r="AD3658" i="1"/>
  <c r="AE3658" i="1"/>
  <c r="AD3660" i="1"/>
  <c r="AE3660" i="1"/>
  <c r="AD3662" i="1"/>
  <c r="AE3662" i="1"/>
  <c r="AD3664" i="1"/>
  <c r="AE3664" i="1"/>
  <c r="AD3666" i="1"/>
  <c r="AE3666" i="1"/>
  <c r="AD3668" i="1"/>
  <c r="AE3668" i="1"/>
  <c r="AD3670" i="1"/>
  <c r="AE3670" i="1"/>
  <c r="AD3672" i="1"/>
  <c r="AE3672" i="1"/>
  <c r="AD3674" i="1"/>
  <c r="AE3674" i="1"/>
  <c r="AD3676" i="1"/>
  <c r="AE3676" i="1"/>
  <c r="AD3678" i="1"/>
  <c r="AE3678" i="1"/>
  <c r="AD3680" i="1"/>
  <c r="AE3680" i="1"/>
  <c r="AD3682" i="1"/>
  <c r="AE3682" i="1"/>
  <c r="AD3684" i="1"/>
  <c r="AE3684" i="1"/>
  <c r="AD3686" i="1"/>
  <c r="AE3686" i="1"/>
  <c r="AD3688" i="1"/>
  <c r="AE3688" i="1"/>
  <c r="AD3690" i="1"/>
  <c r="AE3690" i="1"/>
  <c r="AD3692" i="1"/>
  <c r="AE3692" i="1"/>
  <c r="AD3694" i="1"/>
  <c r="AE3694" i="1"/>
  <c r="AD3696" i="1"/>
  <c r="AE3696" i="1"/>
  <c r="AD3698" i="1"/>
  <c r="AE3698" i="1"/>
  <c r="AD3700" i="1"/>
  <c r="AE3700" i="1"/>
  <c r="AD3702" i="1"/>
  <c r="AE3702" i="1"/>
  <c r="AD3704" i="1"/>
  <c r="AE3704" i="1"/>
  <c r="AD3706" i="1"/>
  <c r="AE3706" i="1"/>
  <c r="AD3708" i="1"/>
  <c r="AE3708" i="1"/>
  <c r="AD3710" i="1"/>
  <c r="AE3710" i="1"/>
  <c r="AD3712" i="1"/>
  <c r="AE3712" i="1"/>
  <c r="AD3714" i="1"/>
  <c r="AE3714" i="1"/>
  <c r="AD3716" i="1"/>
  <c r="AE3716" i="1"/>
  <c r="AD3720" i="1"/>
  <c r="AE3720" i="1"/>
  <c r="AD3723" i="1"/>
  <c r="AE3723" i="1"/>
  <c r="AD3725" i="1"/>
  <c r="AE3725" i="1"/>
  <c r="AD3728" i="1"/>
  <c r="AE3728" i="1"/>
  <c r="AD3730" i="1"/>
  <c r="AE3730" i="1"/>
  <c r="AD3732" i="1"/>
  <c r="AE3732" i="1"/>
  <c r="AD3734" i="1"/>
  <c r="AE3734" i="1"/>
  <c r="AD3736" i="1"/>
  <c r="AE3736" i="1"/>
  <c r="AD3740" i="1"/>
  <c r="AE3740" i="1"/>
  <c r="AD3741" i="1"/>
  <c r="AE3741" i="1"/>
  <c r="AD3743" i="1"/>
  <c r="AE3743" i="1"/>
  <c r="AD3745" i="1"/>
  <c r="AE3745" i="1"/>
  <c r="AD3747" i="1"/>
  <c r="AE3747" i="1"/>
  <c r="AD3749" i="1"/>
  <c r="AE3749" i="1"/>
  <c r="AD3751" i="1"/>
  <c r="AE3751" i="1"/>
  <c r="AD3753" i="1"/>
  <c r="AE3753" i="1"/>
  <c r="AD3755" i="1"/>
  <c r="AE3755" i="1"/>
  <c r="AD3757" i="1"/>
  <c r="AE3757" i="1"/>
  <c r="AD3759" i="1"/>
  <c r="AE3759" i="1"/>
  <c r="AD3761" i="1"/>
  <c r="AE3761" i="1"/>
  <c r="AD3763" i="1"/>
  <c r="AE3763" i="1"/>
  <c r="AD3767" i="1"/>
  <c r="AE3767" i="1"/>
  <c r="AD3769" i="1"/>
  <c r="AE3769" i="1"/>
  <c r="AD3771" i="1"/>
  <c r="AE3771" i="1"/>
  <c r="AD3773" i="1"/>
  <c r="AE3773" i="1"/>
  <c r="AD3775" i="1"/>
  <c r="AE3775" i="1"/>
  <c r="AD3777" i="1"/>
  <c r="AE3777" i="1"/>
  <c r="AD3779" i="1"/>
  <c r="AE3779" i="1"/>
  <c r="AD3781" i="1"/>
  <c r="AE3781" i="1"/>
  <c r="AD3783" i="1"/>
  <c r="AE3783" i="1"/>
  <c r="AD3785" i="1"/>
  <c r="AE3785" i="1"/>
  <c r="AD3787" i="1"/>
  <c r="AE3787" i="1"/>
  <c r="AD3789" i="1"/>
  <c r="AE3789" i="1"/>
  <c r="AD3791" i="1"/>
  <c r="AE3791" i="1"/>
  <c r="AD3795" i="1"/>
  <c r="AE3795" i="1"/>
  <c r="AD3798" i="1"/>
  <c r="AE3798" i="1"/>
  <c r="AD3801" i="1"/>
  <c r="AE3801" i="1"/>
  <c r="AD3805" i="1"/>
  <c r="AE3805" i="1"/>
  <c r="AD3809" i="1"/>
  <c r="AE3809" i="1"/>
  <c r="AD3812" i="1"/>
  <c r="AE3812" i="1"/>
  <c r="AD3816" i="1"/>
  <c r="AE3816" i="1"/>
  <c r="AD3820" i="1"/>
  <c r="AE3820" i="1"/>
  <c r="AD3824" i="1"/>
  <c r="AE3824" i="1"/>
  <c r="AD3828" i="1"/>
  <c r="AE3828" i="1"/>
  <c r="AD3832" i="1"/>
  <c r="AE3832" i="1"/>
  <c r="AD3833" i="1"/>
  <c r="AE3833" i="1"/>
  <c r="AD3837" i="1"/>
  <c r="AE3837" i="1"/>
  <c r="AD3841" i="1"/>
  <c r="AE3841" i="1"/>
  <c r="AD3845" i="1"/>
  <c r="AE3845" i="1"/>
  <c r="AD3849" i="1"/>
  <c r="AE3849" i="1"/>
  <c r="AD3853" i="1"/>
  <c r="AE3853" i="1"/>
  <c r="AD3857" i="1"/>
  <c r="AE3857" i="1"/>
  <c r="AD3861" i="1"/>
  <c r="AE3861" i="1"/>
  <c r="AD3865" i="1"/>
  <c r="AE3865" i="1"/>
  <c r="AD3869" i="1"/>
  <c r="AE3869" i="1"/>
  <c r="AD3873" i="1"/>
  <c r="AE3873" i="1"/>
  <c r="AD3877" i="1"/>
  <c r="AE3877" i="1"/>
  <c r="AD3881" i="1"/>
  <c r="AE3881" i="1"/>
  <c r="AD3885" i="1"/>
  <c r="AE3885" i="1"/>
  <c r="AD3889" i="1"/>
  <c r="AE3889" i="1"/>
  <c r="AD3893" i="1"/>
  <c r="AE3893" i="1"/>
  <c r="AE4040" i="1"/>
  <c r="AD4040" i="1"/>
  <c r="AE4056" i="1"/>
  <c r="AD4056" i="1"/>
  <c r="AD3792" i="1"/>
  <c r="AE3792" i="1"/>
  <c r="AD3796" i="1"/>
  <c r="AE3796" i="1"/>
  <c r="AD3802" i="1"/>
  <c r="AE3802" i="1"/>
  <c r="AD3806" i="1"/>
  <c r="AE3806" i="1"/>
  <c r="AD3810" i="1"/>
  <c r="AE3810" i="1"/>
  <c r="AD3813" i="1"/>
  <c r="AE3813" i="1"/>
  <c r="AD3817" i="1"/>
  <c r="AE3817" i="1"/>
  <c r="AD3821" i="1"/>
  <c r="AE3821" i="1"/>
  <c r="AD3825" i="1"/>
  <c r="AE3825" i="1"/>
  <c r="AD3829" i="1"/>
  <c r="AE3829" i="1"/>
  <c r="AD3834" i="1"/>
  <c r="AE3834" i="1"/>
  <c r="AD3838" i="1"/>
  <c r="AE3838" i="1"/>
  <c r="AD3842" i="1"/>
  <c r="AE3842" i="1"/>
  <c r="AD3846" i="1"/>
  <c r="AE3846" i="1"/>
  <c r="AD3850" i="1"/>
  <c r="AE3850" i="1"/>
  <c r="AD3854" i="1"/>
  <c r="AE3854" i="1"/>
  <c r="AD3858" i="1"/>
  <c r="AE3858" i="1"/>
  <c r="AD3862" i="1"/>
  <c r="AE3862" i="1"/>
  <c r="AD3866" i="1"/>
  <c r="AE3866" i="1"/>
  <c r="AD3870" i="1"/>
  <c r="AE3870" i="1"/>
  <c r="AD3874" i="1"/>
  <c r="AE3874" i="1"/>
  <c r="AD3878" i="1"/>
  <c r="AE3878" i="1"/>
  <c r="AD3882" i="1"/>
  <c r="AE3882" i="1"/>
  <c r="AD3886" i="1"/>
  <c r="AE3886" i="1"/>
  <c r="AD3890" i="1"/>
  <c r="AE3890" i="1"/>
  <c r="AD3894" i="1"/>
  <c r="AE3894" i="1"/>
  <c r="AD3898" i="1"/>
  <c r="AE3898" i="1"/>
  <c r="AD3902" i="1"/>
  <c r="AE3902" i="1"/>
  <c r="AD3906" i="1"/>
  <c r="AE3906" i="1"/>
  <c r="AD3909" i="1"/>
  <c r="AE3909" i="1"/>
  <c r="AE4036" i="1"/>
  <c r="AD4036" i="1"/>
  <c r="AE4052" i="1"/>
  <c r="AD4052" i="1"/>
  <c r="AD3497" i="1"/>
  <c r="AD3501" i="1"/>
  <c r="AD3505" i="1"/>
  <c r="AD3509" i="1"/>
  <c r="AD3513" i="1"/>
  <c r="AD3517" i="1"/>
  <c r="AD3521" i="1"/>
  <c r="AD3525" i="1"/>
  <c r="AD3529" i="1"/>
  <c r="AD3533" i="1"/>
  <c r="AD3537" i="1"/>
  <c r="AD3541" i="1"/>
  <c r="AD3545" i="1"/>
  <c r="AD3549" i="1"/>
  <c r="AE3557" i="1"/>
  <c r="AE3560" i="1"/>
  <c r="AE3565" i="1"/>
  <c r="AE3568" i="1"/>
  <c r="AE3573" i="1"/>
  <c r="AE3576" i="1"/>
  <c r="AE3578" i="1"/>
  <c r="AE3580" i="1"/>
  <c r="AE3582" i="1"/>
  <c r="AE3584" i="1"/>
  <c r="AE3586" i="1"/>
  <c r="AE3588" i="1"/>
  <c r="AE3590" i="1"/>
  <c r="AE3592" i="1"/>
  <c r="AE3594" i="1"/>
  <c r="AE3596" i="1"/>
  <c r="AE3598" i="1"/>
  <c r="AE3600" i="1"/>
  <c r="AE3602" i="1"/>
  <c r="AE3604" i="1"/>
  <c r="AE3606" i="1"/>
  <c r="AE3608" i="1"/>
  <c r="AE3610" i="1"/>
  <c r="AE3612" i="1"/>
  <c r="AE3614" i="1"/>
  <c r="AE3616" i="1"/>
  <c r="AE3618" i="1"/>
  <c r="AE3620" i="1"/>
  <c r="AE3622" i="1"/>
  <c r="AE3624" i="1"/>
  <c r="AE3626" i="1"/>
  <c r="AE3628" i="1"/>
  <c r="AE3630" i="1"/>
  <c r="AE3632" i="1"/>
  <c r="AE3634" i="1"/>
  <c r="AE3637" i="1"/>
  <c r="AE3639" i="1"/>
  <c r="AE3641" i="1"/>
  <c r="AE3643" i="1"/>
  <c r="AE3645" i="1"/>
  <c r="AE3647" i="1"/>
  <c r="AE3649" i="1"/>
  <c r="AE3651" i="1"/>
  <c r="AE3653" i="1"/>
  <c r="AE3655" i="1"/>
  <c r="AE3657" i="1"/>
  <c r="AE3659" i="1"/>
  <c r="AE3661" i="1"/>
  <c r="AE3663" i="1"/>
  <c r="AE3665" i="1"/>
  <c r="AE3667" i="1"/>
  <c r="AE3669" i="1"/>
  <c r="AE3671" i="1"/>
  <c r="AE3673" i="1"/>
  <c r="AE3675" i="1"/>
  <c r="AE3677" i="1"/>
  <c r="AE3679" i="1"/>
  <c r="AE3681" i="1"/>
  <c r="AE3683" i="1"/>
  <c r="AE3685" i="1"/>
  <c r="AE3687" i="1"/>
  <c r="AE3689" i="1"/>
  <c r="AE3691" i="1"/>
  <c r="AE3693" i="1"/>
  <c r="AE3695" i="1"/>
  <c r="AE3697" i="1"/>
  <c r="AE3699" i="1"/>
  <c r="AE3701" i="1"/>
  <c r="AE3703" i="1"/>
  <c r="AE3705" i="1"/>
  <c r="AE3707" i="1"/>
  <c r="AE3709" i="1"/>
  <c r="AE3711" i="1"/>
  <c r="AE3713" i="1"/>
  <c r="AE3715" i="1"/>
  <c r="AE3717" i="1"/>
  <c r="AE3718" i="1"/>
  <c r="AE3719" i="1"/>
  <c r="AE3721" i="1"/>
  <c r="AE3722" i="1"/>
  <c r="AE3724" i="1"/>
  <c r="AE3726" i="1"/>
  <c r="AE3727" i="1"/>
  <c r="AE3729" i="1"/>
  <c r="AE3731" i="1"/>
  <c r="AE3733" i="1"/>
  <c r="AE3735" i="1"/>
  <c r="AE3737" i="1"/>
  <c r="AE3738" i="1"/>
  <c r="AE3739" i="1"/>
  <c r="AE3742" i="1"/>
  <c r="AE3744" i="1"/>
  <c r="AE3746" i="1"/>
  <c r="AE3748" i="1"/>
  <c r="AE3750" i="1"/>
  <c r="AE3752" i="1"/>
  <c r="AE3754" i="1"/>
  <c r="AE3756" i="1"/>
  <c r="AE3758" i="1"/>
  <c r="AE3760" i="1"/>
  <c r="AE3762" i="1"/>
  <c r="AE3764" i="1"/>
  <c r="AE3765" i="1"/>
  <c r="AE3766" i="1"/>
  <c r="AE3768" i="1"/>
  <c r="AE3770" i="1"/>
  <c r="AE3772" i="1"/>
  <c r="AE3774" i="1"/>
  <c r="AE3776" i="1"/>
  <c r="AE3778" i="1"/>
  <c r="AE3780" i="1"/>
  <c r="AE3782" i="1"/>
  <c r="AE3784" i="1"/>
  <c r="AE3786" i="1"/>
  <c r="AE3788" i="1"/>
  <c r="AE3790" i="1"/>
  <c r="AD3793" i="1"/>
  <c r="AE3793" i="1"/>
  <c r="AD3797" i="1"/>
  <c r="AE3797" i="1"/>
  <c r="AD3799" i="1"/>
  <c r="AE3799" i="1"/>
  <c r="AD3803" i="1"/>
  <c r="AE3803" i="1"/>
  <c r="AD3807" i="1"/>
  <c r="AE3807" i="1"/>
  <c r="AD3814" i="1"/>
  <c r="AE3814" i="1"/>
  <c r="AD3818" i="1"/>
  <c r="AE3818" i="1"/>
  <c r="AD3822" i="1"/>
  <c r="AE3822" i="1"/>
  <c r="AD3826" i="1"/>
  <c r="AE3826" i="1"/>
  <c r="AD3830" i="1"/>
  <c r="AE3830" i="1"/>
  <c r="AD3835" i="1"/>
  <c r="AE3835" i="1"/>
  <c r="AD3839" i="1"/>
  <c r="AE3839" i="1"/>
  <c r="AD3843" i="1"/>
  <c r="AE3843" i="1"/>
  <c r="AD3847" i="1"/>
  <c r="AE3847" i="1"/>
  <c r="AD3851" i="1"/>
  <c r="AE3851" i="1"/>
  <c r="AD3855" i="1"/>
  <c r="AE3855" i="1"/>
  <c r="AD3859" i="1"/>
  <c r="AE3859" i="1"/>
  <c r="AD3863" i="1"/>
  <c r="AE3863" i="1"/>
  <c r="AD3867" i="1"/>
  <c r="AE3867" i="1"/>
  <c r="AD3871" i="1"/>
  <c r="AE3871" i="1"/>
  <c r="AD3875" i="1"/>
  <c r="AE3875" i="1"/>
  <c r="AD3879" i="1"/>
  <c r="AE3879" i="1"/>
  <c r="AD3883" i="1"/>
  <c r="AE3883" i="1"/>
  <c r="AD3887" i="1"/>
  <c r="AE3887" i="1"/>
  <c r="AD3891" i="1"/>
  <c r="AE3891" i="1"/>
  <c r="AD3895" i="1"/>
  <c r="AE3895" i="1"/>
  <c r="AE4048" i="1"/>
  <c r="AD4048" i="1"/>
  <c r="AD3794" i="1"/>
  <c r="AE3794" i="1"/>
  <c r="AD3800" i="1"/>
  <c r="AE3800" i="1"/>
  <c r="AD3804" i="1"/>
  <c r="AE3804" i="1"/>
  <c r="AD3808" i="1"/>
  <c r="AE3808" i="1"/>
  <c r="AD3811" i="1"/>
  <c r="AE3811" i="1"/>
  <c r="AD3815" i="1"/>
  <c r="AE3815" i="1"/>
  <c r="AD3819" i="1"/>
  <c r="AE3819" i="1"/>
  <c r="AD3823" i="1"/>
  <c r="AE3823" i="1"/>
  <c r="AD3827" i="1"/>
  <c r="AE3827" i="1"/>
  <c r="AD3831" i="1"/>
  <c r="AE3831" i="1"/>
  <c r="AD3836" i="1"/>
  <c r="AE3836" i="1"/>
  <c r="AD3840" i="1"/>
  <c r="AE3840" i="1"/>
  <c r="AD3844" i="1"/>
  <c r="AE3844" i="1"/>
  <c r="AD3848" i="1"/>
  <c r="AE3848" i="1"/>
  <c r="AD3852" i="1"/>
  <c r="AE3852" i="1"/>
  <c r="AD3856" i="1"/>
  <c r="AE3856" i="1"/>
  <c r="AD3860" i="1"/>
  <c r="AE3860" i="1"/>
  <c r="AD3864" i="1"/>
  <c r="AE3864" i="1"/>
  <c r="AD3868" i="1"/>
  <c r="AE3868" i="1"/>
  <c r="AD3872" i="1"/>
  <c r="AE3872" i="1"/>
  <c r="AD3876" i="1"/>
  <c r="AE3876" i="1"/>
  <c r="AD3880" i="1"/>
  <c r="AE3880" i="1"/>
  <c r="AD3884" i="1"/>
  <c r="AE3884" i="1"/>
  <c r="AD3888" i="1"/>
  <c r="AE3888" i="1"/>
  <c r="AD3892" i="1"/>
  <c r="AE3892" i="1"/>
  <c r="AD3896" i="1"/>
  <c r="AE3896" i="1"/>
  <c r="AD3900" i="1"/>
  <c r="AE3900" i="1"/>
  <c r="AD3904" i="1"/>
  <c r="AE3904" i="1"/>
  <c r="AD3908" i="1"/>
  <c r="AE3908" i="1"/>
  <c r="AE4044" i="1"/>
  <c r="AD4044" i="1"/>
  <c r="AE3911" i="1"/>
  <c r="AE3913" i="1"/>
  <c r="AE3915" i="1"/>
  <c r="AE3917" i="1"/>
  <c r="AE3919" i="1"/>
  <c r="AE3921" i="1"/>
  <c r="AE3923" i="1"/>
  <c r="AE3925" i="1"/>
  <c r="AE3927" i="1"/>
  <c r="AE3929" i="1"/>
  <c r="AE3931" i="1"/>
  <c r="AE3933" i="1"/>
  <c r="AE3935" i="1"/>
  <c r="AE3937" i="1"/>
  <c r="AE3939" i="1"/>
  <c r="AE3941" i="1"/>
  <c r="AE3943" i="1"/>
  <c r="AE3945" i="1"/>
  <c r="AE3947" i="1"/>
  <c r="AE3949" i="1"/>
  <c r="AE3951" i="1"/>
  <c r="AE3954" i="1"/>
  <c r="AE3958" i="1"/>
  <c r="AE3960" i="1"/>
  <c r="AE3962" i="1"/>
  <c r="AE3964" i="1"/>
  <c r="AE3966" i="1"/>
  <c r="AE3968" i="1"/>
  <c r="AE3970" i="1"/>
  <c r="AE3972" i="1"/>
  <c r="AE3974" i="1"/>
  <c r="AE3976" i="1"/>
  <c r="AE3978" i="1"/>
  <c r="AE3980" i="1"/>
  <c r="AE3982" i="1"/>
  <c r="AE3984" i="1"/>
  <c r="AE3986" i="1"/>
  <c r="AE3988" i="1"/>
  <c r="AE3990" i="1"/>
  <c r="AE3992" i="1"/>
  <c r="AE3994" i="1"/>
  <c r="AE3996" i="1"/>
  <c r="AE3998" i="1"/>
  <c r="AE4000" i="1"/>
  <c r="AE4002" i="1"/>
  <c r="AE4004" i="1"/>
  <c r="AE4006" i="1"/>
  <c r="AE4008" i="1"/>
  <c r="AE4010" i="1"/>
  <c r="AE4012" i="1"/>
  <c r="AE4014" i="1"/>
  <c r="AE4017" i="1"/>
  <c r="AE4018" i="1"/>
  <c r="AE4021" i="1"/>
  <c r="AE4023" i="1"/>
  <c r="AE4025" i="1"/>
  <c r="AE4027" i="1"/>
  <c r="AE4061" i="1"/>
  <c r="AD4061" i="1"/>
  <c r="AE4071" i="1"/>
  <c r="AD4071" i="1"/>
  <c r="AE4074" i="1"/>
  <c r="AD4074" i="1"/>
  <c r="AE4077" i="1"/>
  <c r="AD4077" i="1"/>
  <c r="AE4087" i="1"/>
  <c r="AD4087" i="1"/>
  <c r="AE4089" i="1"/>
  <c r="AD4089" i="1"/>
  <c r="AE4094" i="1"/>
  <c r="AD4094" i="1"/>
  <c r="AE4105" i="1"/>
  <c r="AD4105" i="1"/>
  <c r="AE4109" i="1"/>
  <c r="AD4109" i="1"/>
  <c r="AE4114" i="1"/>
  <c r="AD4114" i="1"/>
  <c r="AE4122" i="1"/>
  <c r="AD4122" i="1"/>
  <c r="AE4125" i="1"/>
  <c r="AD4125" i="1"/>
  <c r="AE4137" i="1"/>
  <c r="AD4137" i="1"/>
  <c r="AE4035" i="1"/>
  <c r="AD4035" i="1"/>
  <c r="AE4039" i="1"/>
  <c r="AD4039" i="1"/>
  <c r="AE4043" i="1"/>
  <c r="AD4043" i="1"/>
  <c r="AE4047" i="1"/>
  <c r="AD4047" i="1"/>
  <c r="AE4051" i="1"/>
  <c r="AD4051" i="1"/>
  <c r="AE4055" i="1"/>
  <c r="AD4055" i="1"/>
  <c r="AE4059" i="1"/>
  <c r="AD4059" i="1"/>
  <c r="AE4065" i="1"/>
  <c r="AD4065" i="1"/>
  <c r="AE4075" i="1"/>
  <c r="AD4075" i="1"/>
  <c r="AE4078" i="1"/>
  <c r="AD4078" i="1"/>
  <c r="AE4081" i="1"/>
  <c r="AD4081" i="1"/>
  <c r="AE4090" i="1"/>
  <c r="AD4090" i="1"/>
  <c r="AE4101" i="1"/>
  <c r="AD4101" i="1"/>
  <c r="AE4110" i="1"/>
  <c r="AD4110" i="1"/>
  <c r="AE4119" i="1"/>
  <c r="AD4119" i="1"/>
  <c r="AE3897" i="1"/>
  <c r="AE3899" i="1"/>
  <c r="AE3901" i="1"/>
  <c r="AE3903" i="1"/>
  <c r="AE3905" i="1"/>
  <c r="AE3907" i="1"/>
  <c r="AE3910" i="1"/>
  <c r="AE3912" i="1"/>
  <c r="AE3914" i="1"/>
  <c r="AE3916" i="1"/>
  <c r="AE3918" i="1"/>
  <c r="AE3920" i="1"/>
  <c r="AE3922" i="1"/>
  <c r="AE3924" i="1"/>
  <c r="AE3926" i="1"/>
  <c r="AE3928" i="1"/>
  <c r="AE3930" i="1"/>
  <c r="AE3932" i="1"/>
  <c r="AE3934" i="1"/>
  <c r="AE3936" i="1"/>
  <c r="AE3938" i="1"/>
  <c r="AE3940" i="1"/>
  <c r="AE3942" i="1"/>
  <c r="AE3944" i="1"/>
  <c r="AE3946" i="1"/>
  <c r="AE3948" i="1"/>
  <c r="AE3950" i="1"/>
  <c r="AE3952" i="1"/>
  <c r="AE3953" i="1"/>
  <c r="AE3955" i="1"/>
  <c r="AE3956" i="1"/>
  <c r="AE3957" i="1"/>
  <c r="AE3959" i="1"/>
  <c r="AE3961" i="1"/>
  <c r="AE3963" i="1"/>
  <c r="AE3965" i="1"/>
  <c r="AE3967" i="1"/>
  <c r="AE3969" i="1"/>
  <c r="AE3971" i="1"/>
  <c r="AE3973" i="1"/>
  <c r="AE3975" i="1"/>
  <c r="AE3977" i="1"/>
  <c r="AE3979" i="1"/>
  <c r="AE3981" i="1"/>
  <c r="AE3983" i="1"/>
  <c r="AE3985" i="1"/>
  <c r="AE3987" i="1"/>
  <c r="AE3989" i="1"/>
  <c r="AE3991" i="1"/>
  <c r="AE3993" i="1"/>
  <c r="AE3995" i="1"/>
  <c r="AE3997" i="1"/>
  <c r="AE3999" i="1"/>
  <c r="AE4001" i="1"/>
  <c r="AE4003" i="1"/>
  <c r="AE4005" i="1"/>
  <c r="AE4007" i="1"/>
  <c r="AE4009" i="1"/>
  <c r="AE4011" i="1"/>
  <c r="AE4013" i="1"/>
  <c r="AE4015" i="1"/>
  <c r="AE4016" i="1"/>
  <c r="AE4019" i="1"/>
  <c r="AE4020" i="1"/>
  <c r="AE4022" i="1"/>
  <c r="AE4024" i="1"/>
  <c r="AE4026" i="1"/>
  <c r="AE4028" i="1"/>
  <c r="AE4029" i="1"/>
  <c r="AE4031" i="1"/>
  <c r="AE4033" i="1"/>
  <c r="AE4060" i="1"/>
  <c r="AD4060" i="1"/>
  <c r="AE4063" i="1"/>
  <c r="AD4063" i="1"/>
  <c r="AE4066" i="1"/>
  <c r="AD4066" i="1"/>
  <c r="AE4069" i="1"/>
  <c r="AD4069" i="1"/>
  <c r="AE4079" i="1"/>
  <c r="AD4079" i="1"/>
  <c r="AE4082" i="1"/>
  <c r="AD4082" i="1"/>
  <c r="AE4085" i="1"/>
  <c r="AD4085" i="1"/>
  <c r="AE4097" i="1"/>
  <c r="AD4097" i="1"/>
  <c r="AE4102" i="1"/>
  <c r="AD4102" i="1"/>
  <c r="AE4117" i="1"/>
  <c r="AD4117" i="1"/>
  <c r="AE4120" i="1"/>
  <c r="AD4120" i="1"/>
  <c r="AE4128" i="1"/>
  <c r="AD4128" i="1"/>
  <c r="AE4131" i="1"/>
  <c r="AD4131" i="1"/>
  <c r="AE4141" i="1"/>
  <c r="AD4141" i="1"/>
  <c r="AE4067" i="1"/>
  <c r="AD4067" i="1"/>
  <c r="AE4070" i="1"/>
  <c r="AD4070" i="1"/>
  <c r="AE4073" i="1"/>
  <c r="AD4073" i="1"/>
  <c r="AE4083" i="1"/>
  <c r="AD4083" i="1"/>
  <c r="AE4086" i="1"/>
  <c r="AD4086" i="1"/>
  <c r="AE4093" i="1"/>
  <c r="AD4093" i="1"/>
  <c r="AE4098" i="1"/>
  <c r="AD4098" i="1"/>
  <c r="AE4113" i="1"/>
  <c r="AD4113" i="1"/>
  <c r="AE4118" i="1"/>
  <c r="AD4118" i="1"/>
  <c r="AE4124" i="1"/>
  <c r="AD4124" i="1"/>
  <c r="AD4064" i="1"/>
  <c r="AD4068" i="1"/>
  <c r="AD4072" i="1"/>
  <c r="AD4076" i="1"/>
  <c r="AD4080" i="1"/>
  <c r="AD4084" i="1"/>
  <c r="AE4149" i="1"/>
  <c r="AD4149" i="1"/>
  <c r="AE4151" i="1"/>
  <c r="AD4151" i="1"/>
  <c r="AE4156" i="1"/>
  <c r="AD4156" i="1"/>
  <c r="AE4167" i="1"/>
  <c r="AD4167" i="1"/>
  <c r="AE4188" i="1"/>
  <c r="AD4188" i="1"/>
  <c r="AE4212" i="1"/>
  <c r="AD4212" i="1"/>
  <c r="AD4091" i="1"/>
  <c r="AD4095" i="1"/>
  <c r="AD4099" i="1"/>
  <c r="AD4103" i="1"/>
  <c r="AD4106" i="1"/>
  <c r="AD4107" i="1"/>
  <c r="AD4111" i="1"/>
  <c r="AD4115" i="1"/>
  <c r="AD4123" i="1"/>
  <c r="AD4126" i="1"/>
  <c r="AD4129" i="1"/>
  <c r="AD4133" i="1"/>
  <c r="AE4145" i="1"/>
  <c r="AD4145" i="1"/>
  <c r="AE4147" i="1"/>
  <c r="AD4147" i="1"/>
  <c r="AE4152" i="1"/>
  <c r="AD4152" i="1"/>
  <c r="AE4163" i="1"/>
  <c r="AD4163" i="1"/>
  <c r="AE4172" i="1"/>
  <c r="AD4172" i="1"/>
  <c r="AE4184" i="1"/>
  <c r="AD4184" i="1"/>
  <c r="AE4200" i="1"/>
  <c r="AD4200" i="1"/>
  <c r="AE4208" i="1"/>
  <c r="AD4208" i="1"/>
  <c r="AD4132" i="1"/>
  <c r="AD4134" i="1"/>
  <c r="AD4135" i="1"/>
  <c r="AD4139" i="1"/>
  <c r="AD4143" i="1"/>
  <c r="AE4148" i="1"/>
  <c r="AD4148" i="1"/>
  <c r="AE4159" i="1"/>
  <c r="AD4159" i="1"/>
  <c r="AE4164" i="1"/>
  <c r="AD4164" i="1"/>
  <c r="AE4175" i="1"/>
  <c r="AD4175" i="1"/>
  <c r="AE4180" i="1"/>
  <c r="AD4180" i="1"/>
  <c r="AE4196" i="1"/>
  <c r="AD4196" i="1"/>
  <c r="AE4136" i="1"/>
  <c r="AD4136" i="1"/>
  <c r="AE4140" i="1"/>
  <c r="AD4140" i="1"/>
  <c r="AE4144" i="1"/>
  <c r="AD4144" i="1"/>
  <c r="AE4153" i="1"/>
  <c r="AD4153" i="1"/>
  <c r="AE4155" i="1"/>
  <c r="AD4155" i="1"/>
  <c r="AE4160" i="1"/>
  <c r="AD4160" i="1"/>
  <c r="AE4166" i="1"/>
  <c r="AD4166" i="1"/>
  <c r="AE4192" i="1"/>
  <c r="AD4192" i="1"/>
  <c r="AE4215" i="1"/>
  <c r="AD4215" i="1"/>
  <c r="AD4157" i="1"/>
  <c r="AD4161" i="1"/>
  <c r="AD4168" i="1"/>
  <c r="AD4176" i="1"/>
  <c r="AE4216" i="1"/>
  <c r="AD4216" i="1"/>
  <c r="AE4218" i="1"/>
  <c r="AD4218" i="1"/>
  <c r="AE4227" i="1"/>
  <c r="AD4227" i="1"/>
  <c r="AE4231" i="1"/>
  <c r="AD4231" i="1"/>
  <c r="AE4239" i="1"/>
  <c r="AD4239" i="1"/>
  <c r="AE4246" i="1"/>
  <c r="AD4246" i="1"/>
  <c r="AE4252" i="1"/>
  <c r="AD4252" i="1"/>
  <c r="AE4262" i="1"/>
  <c r="AD4262" i="1"/>
  <c r="AE4269" i="1"/>
  <c r="AD4269" i="1"/>
  <c r="AE4278" i="1"/>
  <c r="AD4278" i="1"/>
  <c r="AE4285" i="1"/>
  <c r="AD4285" i="1"/>
  <c r="AE4297" i="1"/>
  <c r="AD4297" i="1"/>
  <c r="AE4300" i="1"/>
  <c r="AD4300" i="1"/>
  <c r="AE4308" i="1"/>
  <c r="AD4308" i="1"/>
  <c r="AE4316" i="1"/>
  <c r="AD4316" i="1"/>
  <c r="AE4327" i="1"/>
  <c r="AD4327" i="1"/>
  <c r="AE4331" i="1"/>
  <c r="AD4331" i="1"/>
  <c r="AD4336" i="1"/>
  <c r="AE4336" i="1"/>
  <c r="AD4337" i="1"/>
  <c r="AE4337" i="1"/>
  <c r="AD4170" i="1"/>
  <c r="AD4173" i="1"/>
  <c r="AD4178" i="1"/>
  <c r="AD4222" i="1"/>
  <c r="AE4225" i="1"/>
  <c r="AD4225" i="1"/>
  <c r="AE4229" i="1"/>
  <c r="AD4229" i="1"/>
  <c r="AE4232" i="1"/>
  <c r="AD4232" i="1"/>
  <c r="AD4234" i="1"/>
  <c r="AE4237" i="1"/>
  <c r="AD4237" i="1"/>
  <c r="AE4240" i="1"/>
  <c r="AD4240" i="1"/>
  <c r="AD4242" i="1"/>
  <c r="AE4247" i="1"/>
  <c r="AD4247" i="1"/>
  <c r="AD4248" i="1"/>
  <c r="AE4251" i="1"/>
  <c r="AD4251" i="1"/>
  <c r="AE4253" i="1"/>
  <c r="AD4253" i="1"/>
  <c r="AD4255" i="1"/>
  <c r="AE4258" i="1"/>
  <c r="AD4258" i="1"/>
  <c r="AE4265" i="1"/>
  <c r="AD4265" i="1"/>
  <c r="AD4267" i="1"/>
  <c r="AE4274" i="1"/>
  <c r="AD4274" i="1"/>
  <c r="AE4281" i="1"/>
  <c r="AD4281" i="1"/>
  <c r="AD4283" i="1"/>
  <c r="AE4290" i="1"/>
  <c r="AD4290" i="1"/>
  <c r="AE4295" i="1"/>
  <c r="AD4295" i="1"/>
  <c r="AE4306" i="1"/>
  <c r="AD4306" i="1"/>
  <c r="AE4314" i="1"/>
  <c r="AD4314" i="1"/>
  <c r="AE4321" i="1"/>
  <c r="AD4321" i="1"/>
  <c r="AE4326" i="1"/>
  <c r="AD4326" i="1"/>
  <c r="AE4329" i="1"/>
  <c r="AD4329" i="1"/>
  <c r="AE4332" i="1"/>
  <c r="AD4332" i="1"/>
  <c r="AD4338" i="1"/>
  <c r="AE4338" i="1"/>
  <c r="AD4341" i="1"/>
  <c r="AE4341" i="1"/>
  <c r="AE4179" i="1"/>
  <c r="AD4179" i="1"/>
  <c r="AE4183" i="1"/>
  <c r="AD4183" i="1"/>
  <c r="AE4187" i="1"/>
  <c r="AD4187" i="1"/>
  <c r="AE4191" i="1"/>
  <c r="AD4191" i="1"/>
  <c r="AE4195" i="1"/>
  <c r="AD4195" i="1"/>
  <c r="AE4199" i="1"/>
  <c r="AD4199" i="1"/>
  <c r="AE4202" i="1"/>
  <c r="AD4202" i="1"/>
  <c r="AE4204" i="1"/>
  <c r="AD4204" i="1"/>
  <c r="AE4207" i="1"/>
  <c r="AD4207" i="1"/>
  <c r="AE4211" i="1"/>
  <c r="AD4211" i="1"/>
  <c r="AE4217" i="1"/>
  <c r="AD4217" i="1"/>
  <c r="AE4220" i="1"/>
  <c r="AD4220" i="1"/>
  <c r="AE4223" i="1"/>
  <c r="AD4223" i="1"/>
  <c r="AE4235" i="1"/>
  <c r="AD4235" i="1"/>
  <c r="AE4243" i="1"/>
  <c r="AD4243" i="1"/>
  <c r="AE4249" i="1"/>
  <c r="AD4249" i="1"/>
  <c r="AE4256" i="1"/>
  <c r="AD4256" i="1"/>
  <c r="AE4261" i="1"/>
  <c r="AD4261" i="1"/>
  <c r="AD4263" i="1"/>
  <c r="AE4270" i="1"/>
  <c r="AD4270" i="1"/>
  <c r="AE4277" i="1"/>
  <c r="AD4277" i="1"/>
  <c r="AD4279" i="1"/>
  <c r="AE4286" i="1"/>
  <c r="AD4286" i="1"/>
  <c r="AE4293" i="1"/>
  <c r="AD4293" i="1"/>
  <c r="AE4304" i="1"/>
  <c r="AD4304" i="1"/>
  <c r="AE4312" i="1"/>
  <c r="AD4312" i="1"/>
  <c r="AE4320" i="1"/>
  <c r="AD4320" i="1"/>
  <c r="AE4324" i="1"/>
  <c r="AD4324" i="1"/>
  <c r="AE4334" i="1"/>
  <c r="AD4334" i="1"/>
  <c r="AD4342" i="1"/>
  <c r="AE4342" i="1"/>
  <c r="AD4345" i="1"/>
  <c r="AE4345" i="1"/>
  <c r="AE4171" i="1"/>
  <c r="AD4171" i="1"/>
  <c r="AE4221" i="1"/>
  <c r="AD4221" i="1"/>
  <c r="AE4224" i="1"/>
  <c r="AD4224" i="1"/>
  <c r="AE4228" i="1"/>
  <c r="AD4228" i="1"/>
  <c r="AE4233" i="1"/>
  <c r="AD4233" i="1"/>
  <c r="AE4236" i="1"/>
  <c r="AD4236" i="1"/>
  <c r="AE4241" i="1"/>
  <c r="AD4241" i="1"/>
  <c r="AE4244" i="1"/>
  <c r="AD4244" i="1"/>
  <c r="AE4250" i="1"/>
  <c r="AD4250" i="1"/>
  <c r="AE4254" i="1"/>
  <c r="AD4254" i="1"/>
  <c r="AE4257" i="1"/>
  <c r="AD4257" i="1"/>
  <c r="AE4266" i="1"/>
  <c r="AD4266" i="1"/>
  <c r="AE4273" i="1"/>
  <c r="AD4273" i="1"/>
  <c r="AE4282" i="1"/>
  <c r="AD4282" i="1"/>
  <c r="AE4289" i="1"/>
  <c r="AD4289" i="1"/>
  <c r="AD4291" i="1"/>
  <c r="AE4299" i="1"/>
  <c r="AD4299" i="1"/>
  <c r="AE4302" i="1"/>
  <c r="AD4302" i="1"/>
  <c r="AE4310" i="1"/>
  <c r="AD4310" i="1"/>
  <c r="AE4318" i="1"/>
  <c r="AD4318" i="1"/>
  <c r="AE4322" i="1"/>
  <c r="AD4322" i="1"/>
  <c r="AD4346" i="1"/>
  <c r="AE4346" i="1"/>
  <c r="AD4377" i="1"/>
  <c r="AE4377" i="1"/>
  <c r="AD4384" i="1"/>
  <c r="AE4384" i="1"/>
  <c r="AE4386" i="1"/>
  <c r="AD4393" i="1"/>
  <c r="AE4393" i="1"/>
  <c r="AD4260" i="1"/>
  <c r="AD4264" i="1"/>
  <c r="AD4268" i="1"/>
  <c r="AD4272" i="1"/>
  <c r="AD4276" i="1"/>
  <c r="AD4280" i="1"/>
  <c r="AD4284" i="1"/>
  <c r="AD4288" i="1"/>
  <c r="AD4292" i="1"/>
  <c r="AD4296" i="1"/>
  <c r="AD4303" i="1"/>
  <c r="AD4307" i="1"/>
  <c r="AD4311" i="1"/>
  <c r="AD4315" i="1"/>
  <c r="AD4319" i="1"/>
  <c r="AD4323" i="1"/>
  <c r="AD4328" i="1"/>
  <c r="AD4330" i="1"/>
  <c r="AD4333" i="1"/>
  <c r="AE4339" i="1"/>
  <c r="AE4344" i="1"/>
  <c r="AD4349" i="1"/>
  <c r="AE4349" i="1"/>
  <c r="AD4351" i="1"/>
  <c r="AE4351" i="1"/>
  <c r="AD4353" i="1"/>
  <c r="AE4353" i="1"/>
  <c r="AD4355" i="1"/>
  <c r="AE4355" i="1"/>
  <c r="AD4357" i="1"/>
  <c r="AE4357" i="1"/>
  <c r="AD4359" i="1"/>
  <c r="AE4359" i="1"/>
  <c r="AD4361" i="1"/>
  <c r="AE4361" i="1"/>
  <c r="AD4362" i="1"/>
  <c r="AE4362" i="1"/>
  <c r="AD4364" i="1"/>
  <c r="AE4364" i="1"/>
  <c r="AD4366" i="1"/>
  <c r="AE4366" i="1"/>
  <c r="AD4367" i="1"/>
  <c r="AE4367" i="1"/>
  <c r="AD4369" i="1"/>
  <c r="AE4369" i="1"/>
  <c r="AD4371" i="1"/>
  <c r="AE4371" i="1"/>
  <c r="AD4373" i="1"/>
  <c r="AE4373" i="1"/>
  <c r="AD4380" i="1"/>
  <c r="AE4380" i="1"/>
  <c r="AE4382" i="1"/>
  <c r="AD4389" i="1"/>
  <c r="AE4389" i="1"/>
  <c r="AD4394" i="1"/>
  <c r="AE4394" i="1"/>
  <c r="AE4414" i="1"/>
  <c r="AD4414" i="1"/>
  <c r="AD4376" i="1"/>
  <c r="AE4376" i="1"/>
  <c r="AD4385" i="1"/>
  <c r="AE4385" i="1"/>
  <c r="AD4392" i="1"/>
  <c r="AE4392" i="1"/>
  <c r="AD4395" i="1"/>
  <c r="AE4395" i="1"/>
  <c r="AD4294" i="1"/>
  <c r="AD4298" i="1"/>
  <c r="AD4301" i="1"/>
  <c r="AD4305" i="1"/>
  <c r="AD4309" i="1"/>
  <c r="AD4313" i="1"/>
  <c r="AD4317" i="1"/>
  <c r="AD4325" i="1"/>
  <c r="AD4335" i="1"/>
  <c r="AE4340" i="1"/>
  <c r="AE4343" i="1"/>
  <c r="AE4348" i="1"/>
  <c r="AE4350" i="1"/>
  <c r="AE4352" i="1"/>
  <c r="AE4354" i="1"/>
  <c r="AE4356" i="1"/>
  <c r="AE4358" i="1"/>
  <c r="AE4360" i="1"/>
  <c r="AE4363" i="1"/>
  <c r="AE4365" i="1"/>
  <c r="AE4368" i="1"/>
  <c r="AE4370" i="1"/>
  <c r="AE4372" i="1"/>
  <c r="AE4374" i="1"/>
  <c r="AD4381" i="1"/>
  <c r="AE4381" i="1"/>
  <c r="AD4388" i="1"/>
  <c r="AE4388" i="1"/>
  <c r="AE4390" i="1"/>
  <c r="AE4375" i="1"/>
  <c r="AE4379" i="1"/>
  <c r="AE4383" i="1"/>
  <c r="AE4387" i="1"/>
  <c r="AE4391" i="1"/>
  <c r="AE4396" i="1"/>
  <c r="AE4398" i="1"/>
  <c r="AE4401" i="1"/>
  <c r="AE4403" i="1"/>
  <c r="AE4404" i="1"/>
  <c r="AE4405" i="1"/>
  <c r="AE4407" i="1"/>
  <c r="AE4409" i="1"/>
  <c r="AE4411" i="1"/>
  <c r="AE4417" i="1"/>
  <c r="AD4417" i="1"/>
  <c r="AE4420" i="1"/>
  <c r="AD4420" i="1"/>
  <c r="AE4424" i="1"/>
  <c r="AD4424" i="1"/>
  <c r="AE4428" i="1"/>
  <c r="AD4428" i="1"/>
  <c r="AE4432" i="1"/>
  <c r="AD4432" i="1"/>
  <c r="AE4436" i="1"/>
  <c r="AD4436" i="1"/>
  <c r="AE4440" i="1"/>
  <c r="AD4440" i="1"/>
  <c r="AE4444" i="1"/>
  <c r="AD4444" i="1"/>
  <c r="AE4448" i="1"/>
  <c r="AD4448" i="1"/>
  <c r="AE4452" i="1"/>
  <c r="AD4452" i="1"/>
  <c r="AE4455" i="1"/>
  <c r="AD4455" i="1"/>
  <c r="AE4457" i="1"/>
  <c r="AD4457" i="1"/>
  <c r="AE4458" i="1"/>
  <c r="AD4458" i="1"/>
  <c r="AE4463" i="1"/>
  <c r="AD4463" i="1"/>
  <c r="AE4418" i="1"/>
  <c r="AD4418" i="1"/>
  <c r="AE4421" i="1"/>
  <c r="AD4421" i="1"/>
  <c r="AE4425" i="1"/>
  <c r="AD4425" i="1"/>
  <c r="AE4429" i="1"/>
  <c r="AD4429" i="1"/>
  <c r="AE4433" i="1"/>
  <c r="AD4433" i="1"/>
  <c r="AE4437" i="1"/>
  <c r="AD4437" i="1"/>
  <c r="AE4441" i="1"/>
  <c r="AD4441" i="1"/>
  <c r="AE4445" i="1"/>
  <c r="AD4445" i="1"/>
  <c r="AE4449" i="1"/>
  <c r="AD4449" i="1"/>
  <c r="AE4453" i="1"/>
  <c r="AD4453" i="1"/>
  <c r="AE4460" i="1"/>
  <c r="AD4460" i="1"/>
  <c r="AD4397" i="1"/>
  <c r="AE4397" i="1"/>
  <c r="AD4399" i="1"/>
  <c r="AE4399" i="1"/>
  <c r="AD4400" i="1"/>
  <c r="AE4400" i="1"/>
  <c r="AD4402" i="1"/>
  <c r="AE4402" i="1"/>
  <c r="AD4406" i="1"/>
  <c r="AE4406" i="1"/>
  <c r="AD4408" i="1"/>
  <c r="AE4408" i="1"/>
  <c r="AD4410" i="1"/>
  <c r="AE4410" i="1"/>
  <c r="AD4412" i="1"/>
  <c r="AE4412" i="1"/>
  <c r="AE4415" i="1"/>
  <c r="AD4415" i="1"/>
  <c r="AE4419" i="1"/>
  <c r="AD4419" i="1"/>
  <c r="AE4422" i="1"/>
  <c r="AD4422" i="1"/>
  <c r="AE4426" i="1"/>
  <c r="AD4426" i="1"/>
  <c r="AE4430" i="1"/>
  <c r="AD4430" i="1"/>
  <c r="AE4434" i="1"/>
  <c r="AD4434" i="1"/>
  <c r="AE4438" i="1"/>
  <c r="AD4438" i="1"/>
  <c r="AE4442" i="1"/>
  <c r="AD4442" i="1"/>
  <c r="AE4446" i="1"/>
  <c r="AD4446" i="1"/>
  <c r="AE4450" i="1"/>
  <c r="AD4450" i="1"/>
  <c r="AE4454" i="1"/>
  <c r="AD4454" i="1"/>
  <c r="AE4456" i="1"/>
  <c r="AD4456" i="1"/>
  <c r="AE4459" i="1"/>
  <c r="AD4459" i="1"/>
  <c r="AE4461" i="1"/>
  <c r="AD4461" i="1"/>
  <c r="AE4413" i="1"/>
  <c r="AD4413" i="1"/>
  <c r="AE4416" i="1"/>
  <c r="AD4416" i="1"/>
  <c r="AE4423" i="1"/>
  <c r="AD4423" i="1"/>
  <c r="AE4427" i="1"/>
  <c r="AD4427" i="1"/>
  <c r="AE4431" i="1"/>
  <c r="AD4431" i="1"/>
  <c r="AE4435" i="1"/>
  <c r="AD4435" i="1"/>
  <c r="AE4439" i="1"/>
  <c r="AD4439" i="1"/>
  <c r="AE4443" i="1"/>
  <c r="AD4443" i="1"/>
  <c r="AE4447" i="1"/>
  <c r="AD4447" i="1"/>
  <c r="AE4451" i="1"/>
  <c r="AD4451" i="1"/>
  <c r="AE4462" i="1"/>
  <c r="AD4462" i="1"/>
  <c r="AD4464" i="1"/>
  <c r="AE4464" i="1"/>
  <c r="AD4468" i="1"/>
  <c r="AE4468" i="1"/>
  <c r="AD4473" i="1"/>
  <c r="AE4473" i="1"/>
  <c r="AD4482" i="1"/>
  <c r="AE4482" i="1"/>
  <c r="AD4484" i="1"/>
  <c r="AE4484" i="1"/>
  <c r="AD4478" i="1"/>
  <c r="AE4478" i="1"/>
  <c r="AD4480" i="1"/>
  <c r="AE4480" i="1"/>
  <c r="AD4485" i="1"/>
  <c r="AE4485" i="1"/>
  <c r="AD4469" i="1"/>
  <c r="AE4469" i="1"/>
  <c r="AD4474" i="1"/>
  <c r="AE4474" i="1"/>
  <c r="AD4476" i="1"/>
  <c r="AE4476" i="1"/>
  <c r="AD4481" i="1"/>
  <c r="AE4481" i="1"/>
  <c r="AD4465" i="1"/>
  <c r="AE4465" i="1"/>
  <c r="AD4467" i="1"/>
  <c r="AE4467" i="1"/>
  <c r="AD4470" i="1"/>
  <c r="AE4470" i="1"/>
  <c r="AD4472" i="1"/>
  <c r="AE4472" i="1"/>
  <c r="AD4477" i="1"/>
  <c r="AE4477" i="1"/>
  <c r="AD4487" i="1"/>
  <c r="AE4487" i="1"/>
  <c r="AD4488" i="1"/>
  <c r="AE4488" i="1"/>
  <c r="AD4490" i="1"/>
  <c r="AE4490" i="1"/>
  <c r="AD4492" i="1"/>
  <c r="AE4492" i="1"/>
  <c r="AD4494" i="1"/>
  <c r="AE4494" i="1"/>
  <c r="AD4498" i="1"/>
  <c r="AE4498" i="1"/>
  <c r="AD4502" i="1"/>
  <c r="AE4502" i="1"/>
  <c r="AD4512" i="1"/>
  <c r="AE4512" i="1"/>
  <c r="AD4523" i="1"/>
  <c r="AE4523" i="1"/>
  <c r="AD4530" i="1"/>
  <c r="AE4530" i="1"/>
  <c r="AE4496" i="1"/>
  <c r="AD4505" i="1"/>
  <c r="AE4505" i="1"/>
  <c r="AD4508" i="1"/>
  <c r="AE4508" i="1"/>
  <c r="AD4515" i="1"/>
  <c r="AE4515" i="1"/>
  <c r="AD4522" i="1"/>
  <c r="AE4522" i="1"/>
  <c r="AE4486" i="1"/>
  <c r="AE4489" i="1"/>
  <c r="AE4491" i="1"/>
  <c r="AE4493" i="1"/>
  <c r="AE4495" i="1"/>
  <c r="AD4499" i="1"/>
  <c r="AE4499" i="1"/>
  <c r="AD4501" i="1"/>
  <c r="AE4501" i="1"/>
  <c r="AE4503" i="1"/>
  <c r="AD4511" i="1"/>
  <c r="AE4511" i="1"/>
  <c r="AE4513" i="1"/>
  <c r="AD4520" i="1"/>
  <c r="AE4520" i="1"/>
  <c r="AD4527" i="1"/>
  <c r="AE4527" i="1"/>
  <c r="AD4506" i="1"/>
  <c r="AE4506" i="1"/>
  <c r="AD4507" i="1"/>
  <c r="AE4507" i="1"/>
  <c r="AE4509" i="1"/>
  <c r="AD4518" i="1"/>
  <c r="AE4518" i="1"/>
  <c r="AD4525" i="1"/>
  <c r="AE4525" i="1"/>
  <c r="AD4532" i="1"/>
  <c r="AE4532" i="1"/>
  <c r="AE4533" i="1"/>
  <c r="AD4533" i="1"/>
  <c r="AE4537" i="1"/>
  <c r="AD4537" i="1"/>
  <c r="AE4497" i="1"/>
  <c r="AE4504" i="1"/>
  <c r="AE4510" i="1"/>
  <c r="AE4514" i="1"/>
  <c r="AE4517" i="1"/>
  <c r="AE4521" i="1"/>
  <c r="AE4524" i="1"/>
  <c r="AE4528" i="1"/>
  <c r="AE4531" i="1"/>
  <c r="AE4534" i="1"/>
  <c r="AD4534" i="1"/>
  <c r="AE4538" i="1"/>
  <c r="AD4538" i="1"/>
  <c r="AE4535" i="1"/>
  <c r="AD4535" i="1"/>
  <c r="AE4539" i="1"/>
  <c r="AD4539" i="1"/>
  <c r="AE4540" i="1"/>
  <c r="AD4540" i="1"/>
  <c r="AE4545" i="1"/>
  <c r="AD4545" i="1"/>
  <c r="AE4549" i="1"/>
  <c r="AD4549" i="1"/>
  <c r="AE4553" i="1"/>
  <c r="AD4553" i="1"/>
  <c r="AE4558" i="1"/>
  <c r="AD4558" i="1"/>
  <c r="AE4561" i="1"/>
  <c r="AD4561" i="1"/>
  <c r="AE4565" i="1"/>
  <c r="AD4565" i="1"/>
  <c r="AE4569" i="1"/>
  <c r="AD4569" i="1"/>
  <c r="AE4573" i="1"/>
  <c r="AD4573" i="1"/>
  <c r="AE4577" i="1"/>
  <c r="AD4577" i="1"/>
  <c r="AE4519" i="1"/>
  <c r="AE4526" i="1"/>
  <c r="AE4529" i="1"/>
  <c r="AE4543" i="1"/>
  <c r="AD4543" i="1"/>
  <c r="AE4547" i="1"/>
  <c r="AD4547" i="1"/>
  <c r="AE4551" i="1"/>
  <c r="AD4551" i="1"/>
  <c r="AE4555" i="1"/>
  <c r="AD4555" i="1"/>
  <c r="AE4557" i="1"/>
  <c r="AD4557" i="1"/>
  <c r="AE4559" i="1"/>
  <c r="AD4559" i="1"/>
  <c r="AE4563" i="1"/>
  <c r="AD4563" i="1"/>
  <c r="AE4567" i="1"/>
  <c r="AD4567" i="1"/>
  <c r="AE4571" i="1"/>
  <c r="AD4571" i="1"/>
  <c r="AE4575" i="1"/>
  <c r="AD4575" i="1"/>
  <c r="AE4579" i="1"/>
  <c r="AD4579" i="1"/>
  <c r="AE4583" i="1"/>
  <c r="AD4583" i="1"/>
  <c r="AE4587" i="1"/>
  <c r="AD4587" i="1"/>
  <c r="AE4591" i="1"/>
  <c r="AD4591" i="1"/>
  <c r="AE4541" i="1"/>
  <c r="AD4541" i="1"/>
  <c r="AE4542" i="1"/>
  <c r="AD4542" i="1"/>
  <c r="AE4544" i="1"/>
  <c r="AD4544" i="1"/>
  <c r="AE4548" i="1"/>
  <c r="AD4548" i="1"/>
  <c r="AE4552" i="1"/>
  <c r="AD4552" i="1"/>
  <c r="AE4556" i="1"/>
  <c r="AD4556" i="1"/>
  <c r="AE4560" i="1"/>
  <c r="AD4560" i="1"/>
  <c r="AE4564" i="1"/>
  <c r="AD4564" i="1"/>
  <c r="AE4568" i="1"/>
  <c r="AD4568" i="1"/>
  <c r="AE4572" i="1"/>
  <c r="AD4572" i="1"/>
  <c r="AE4576" i="1"/>
  <c r="AD4576" i="1"/>
  <c r="AE4580" i="1"/>
  <c r="AD4580" i="1"/>
  <c r="AE4584" i="1"/>
  <c r="AD4584" i="1"/>
  <c r="AE4588" i="1"/>
  <c r="AD4588" i="1"/>
  <c r="AE4592" i="1"/>
  <c r="AD4592" i="1"/>
  <c r="AE4581" i="1"/>
  <c r="AD4581" i="1"/>
  <c r="AE4585" i="1"/>
  <c r="AD4585" i="1"/>
  <c r="AE4589" i="1"/>
  <c r="AD4589" i="1"/>
  <c r="AE4593" i="1"/>
  <c r="AD4593" i="1"/>
  <c r="AE4536" i="1"/>
  <c r="AD4536" i="1"/>
  <c r="AE4546" i="1"/>
  <c r="AD4546" i="1"/>
  <c r="AE4550" i="1"/>
  <c r="AD4550" i="1"/>
  <c r="AE4554" i="1"/>
  <c r="AD4554" i="1"/>
  <c r="AE4562" i="1"/>
  <c r="AD4562" i="1"/>
  <c r="AE4566" i="1"/>
  <c r="AD4566" i="1"/>
  <c r="AE4570" i="1"/>
  <c r="AD4570" i="1"/>
  <c r="AE4574" i="1"/>
  <c r="AD4574" i="1"/>
  <c r="AE4578" i="1"/>
  <c r="AD4578" i="1"/>
  <c r="AE4582" i="1"/>
  <c r="AD4582" i="1"/>
  <c r="AE4586" i="1"/>
  <c r="AD4586" i="1"/>
  <c r="AE4590" i="1"/>
  <c r="AD4590" i="1"/>
  <c r="AE4594" i="1"/>
  <c r="AD4594" i="1"/>
  <c r="F91" i="2" l="1"/>
  <c r="C91" i="2"/>
  <c r="C92" i="2"/>
  <c r="D91" i="2"/>
  <c r="O92" i="2"/>
  <c r="S93" i="2"/>
  <c r="S95" i="2"/>
  <c r="E93" i="2"/>
  <c r="L91" i="2"/>
  <c r="S94" i="2"/>
  <c r="S98" i="2"/>
  <c r="S92" i="2"/>
  <c r="S96" i="2"/>
  <c r="S99" i="2"/>
  <c r="Q91" i="2"/>
  <c r="Q98" i="2"/>
  <c r="Q95" i="2"/>
  <c r="K98" i="2"/>
  <c r="F96" i="2"/>
  <c r="L93" i="2"/>
  <c r="L100" i="2"/>
  <c r="L94" i="2"/>
  <c r="L95" i="2"/>
  <c r="L99" i="2"/>
  <c r="K94" i="2"/>
  <c r="K97" i="2"/>
  <c r="J91" i="2"/>
  <c r="J94" i="2"/>
  <c r="J93" i="2"/>
  <c r="J96" i="2"/>
  <c r="J100" i="2"/>
  <c r="I92" i="2"/>
  <c r="I94" i="2"/>
  <c r="I93" i="2"/>
  <c r="I97" i="2"/>
  <c r="I96" i="2"/>
  <c r="H96" i="2"/>
  <c r="H99" i="2"/>
  <c r="H91" i="2"/>
  <c r="G91" i="2"/>
  <c r="G98" i="2"/>
  <c r="G94" i="2"/>
  <c r="G95" i="2"/>
  <c r="F92" i="2"/>
  <c r="F99" i="2"/>
  <c r="E94" i="2"/>
  <c r="E100" i="2"/>
  <c r="S100" i="2"/>
  <c r="R97" i="2"/>
  <c r="R91" i="2"/>
  <c r="R99" i="2"/>
  <c r="R96" i="2"/>
  <c r="Q99" i="2"/>
  <c r="Q93" i="2"/>
  <c r="D94" i="2"/>
  <c r="C94" i="2"/>
  <c r="C96" i="2"/>
  <c r="P92" i="2"/>
  <c r="P93" i="2"/>
  <c r="P97" i="2"/>
  <c r="P100" i="2"/>
  <c r="O96" i="2"/>
  <c r="O100" i="2"/>
  <c r="O95" i="2"/>
  <c r="N100" i="2"/>
  <c r="N93" i="2"/>
  <c r="N95" i="2"/>
  <c r="N98" i="2"/>
  <c r="N97" i="2"/>
  <c r="N96" i="2"/>
  <c r="M100" i="2"/>
  <c r="M98" i="2"/>
  <c r="L92" i="2"/>
  <c r="K91" i="2"/>
  <c r="H97" i="2"/>
  <c r="G99" i="2"/>
  <c r="F95" i="2"/>
  <c r="F98" i="2"/>
  <c r="E91" i="2"/>
  <c r="E98" i="2"/>
  <c r="D92" i="2"/>
  <c r="D93" i="2"/>
  <c r="D100" i="2"/>
  <c r="D98" i="2"/>
  <c r="C100" i="2"/>
  <c r="C97" i="2"/>
  <c r="R92" i="2"/>
  <c r="Q94" i="2"/>
  <c r="Q92" i="2"/>
  <c r="J99" i="2"/>
  <c r="I99" i="2"/>
  <c r="F100" i="2"/>
  <c r="C99" i="2"/>
  <c r="O93" i="2"/>
  <c r="O94" i="2"/>
  <c r="M92" i="2"/>
  <c r="M99" i="2"/>
  <c r="M91" i="2"/>
  <c r="M96" i="2"/>
  <c r="L97" i="2"/>
  <c r="K93" i="2"/>
  <c r="K92" i="2"/>
  <c r="K95" i="2"/>
  <c r="K100" i="2"/>
  <c r="K96" i="2"/>
  <c r="K99" i="2"/>
  <c r="J92" i="2"/>
  <c r="J95" i="2"/>
  <c r="I91" i="2"/>
  <c r="I95" i="2"/>
  <c r="I100" i="2"/>
  <c r="H100" i="2"/>
  <c r="H98" i="2"/>
  <c r="H95" i="2"/>
  <c r="H92" i="2"/>
  <c r="H94" i="2"/>
  <c r="H93" i="2"/>
  <c r="G92" i="2"/>
  <c r="G100" i="2"/>
  <c r="G93" i="2"/>
  <c r="G97" i="2"/>
  <c r="F93" i="2"/>
  <c r="F94" i="2"/>
  <c r="F97" i="2"/>
  <c r="E99" i="2"/>
  <c r="E95" i="2"/>
  <c r="D96" i="2"/>
  <c r="S91" i="2"/>
  <c r="S97" i="2"/>
  <c r="R98" i="2"/>
  <c r="R100" i="2"/>
  <c r="R93" i="2"/>
  <c r="R95" i="2"/>
  <c r="R94" i="2"/>
  <c r="Q100" i="2"/>
  <c r="Q96" i="2"/>
  <c r="Q97" i="2"/>
  <c r="P98" i="2"/>
  <c r="M93" i="2"/>
  <c r="E96" i="2"/>
  <c r="D99" i="2"/>
  <c r="D95" i="2"/>
  <c r="C93" i="2"/>
  <c r="C98" i="2"/>
  <c r="P99" i="2"/>
  <c r="P95" i="2"/>
  <c r="O97" i="2"/>
  <c r="O99" i="2"/>
  <c r="O91" i="2"/>
  <c r="O98" i="2"/>
  <c r="N91" i="2"/>
  <c r="N94" i="2"/>
  <c r="N92" i="2"/>
  <c r="N99" i="2"/>
  <c r="M95" i="2"/>
  <c r="M94" i="2"/>
  <c r="M97" i="2"/>
  <c r="L96" i="2"/>
  <c r="L98" i="2"/>
  <c r="J98" i="2"/>
  <c r="J97" i="2"/>
  <c r="I98" i="2"/>
  <c r="G96" i="2"/>
  <c r="E97" i="2"/>
  <c r="E92" i="2"/>
  <c r="D97" i="2"/>
  <c r="C95" i="2"/>
  <c r="S157" i="2"/>
  <c r="S171" i="2" s="1"/>
  <c r="S185" i="2" s="1"/>
  <c r="R157" i="2"/>
  <c r="R171" i="2" s="1"/>
  <c r="R185" i="2" s="1"/>
  <c r="Q157" i="2"/>
  <c r="Q171" i="2" s="1"/>
  <c r="Q185" i="2" s="1"/>
  <c r="P157" i="2"/>
  <c r="P171" i="2" s="1"/>
  <c r="P185" i="2" s="1"/>
  <c r="O157" i="2"/>
  <c r="O171" i="2" s="1"/>
  <c r="O185" i="2" s="1"/>
  <c r="N157" i="2"/>
  <c r="N171" i="2" s="1"/>
  <c r="N185" i="2" s="1"/>
  <c r="M157" i="2"/>
  <c r="M171" i="2" s="1"/>
  <c r="M185" i="2" s="1"/>
  <c r="L157" i="2"/>
  <c r="L171" i="2" s="1"/>
  <c r="L185" i="2" s="1"/>
  <c r="K157" i="2"/>
  <c r="K171" i="2" s="1"/>
  <c r="K185" i="2" s="1"/>
  <c r="J157" i="2"/>
  <c r="J171" i="2" s="1"/>
  <c r="J185" i="2" s="1"/>
  <c r="I157" i="2"/>
  <c r="I171" i="2" s="1"/>
  <c r="I185" i="2" s="1"/>
  <c r="H157" i="2"/>
  <c r="H171" i="2" s="1"/>
  <c r="H185" i="2" s="1"/>
  <c r="G157" i="2"/>
  <c r="G171" i="2" s="1"/>
  <c r="G185" i="2" s="1"/>
  <c r="F157" i="2"/>
  <c r="F171" i="2" s="1"/>
  <c r="F185" i="2" s="1"/>
  <c r="E157" i="2"/>
  <c r="E171" i="2" s="1"/>
  <c r="E185" i="2" s="1"/>
  <c r="D157" i="2"/>
  <c r="D171" i="2" s="1"/>
  <c r="D185" i="2" s="1"/>
  <c r="C157" i="2"/>
  <c r="C171" i="2" s="1"/>
  <c r="C185" i="2" s="1"/>
  <c r="S156" i="2"/>
  <c r="S170" i="2" s="1"/>
  <c r="S184" i="2" s="1"/>
  <c r="R156" i="2"/>
  <c r="R170" i="2" s="1"/>
  <c r="R184" i="2" s="1"/>
  <c r="Q156" i="2"/>
  <c r="Q170" i="2" s="1"/>
  <c r="Q184" i="2" s="1"/>
  <c r="P156" i="2"/>
  <c r="P170" i="2" s="1"/>
  <c r="P184" i="2" s="1"/>
  <c r="O156" i="2"/>
  <c r="O170" i="2" s="1"/>
  <c r="O184" i="2" s="1"/>
  <c r="N156" i="2"/>
  <c r="N170" i="2" s="1"/>
  <c r="N184" i="2" s="1"/>
  <c r="M156" i="2"/>
  <c r="M170" i="2" s="1"/>
  <c r="M184" i="2" s="1"/>
  <c r="L156" i="2"/>
  <c r="L170" i="2" s="1"/>
  <c r="L184" i="2" s="1"/>
  <c r="K156" i="2"/>
  <c r="K170" i="2" s="1"/>
  <c r="K184" i="2" s="1"/>
  <c r="J156" i="2"/>
  <c r="J170" i="2" s="1"/>
  <c r="J184" i="2" s="1"/>
  <c r="I156" i="2"/>
  <c r="I170" i="2" s="1"/>
  <c r="I184" i="2" s="1"/>
  <c r="H156" i="2"/>
  <c r="H170" i="2" s="1"/>
  <c r="H184" i="2" s="1"/>
  <c r="G156" i="2"/>
  <c r="G170" i="2" s="1"/>
  <c r="G184" i="2" s="1"/>
  <c r="F156" i="2"/>
  <c r="F170" i="2" s="1"/>
  <c r="F184" i="2" s="1"/>
  <c r="E156" i="2"/>
  <c r="E170" i="2" s="1"/>
  <c r="E184" i="2" s="1"/>
  <c r="D156" i="2"/>
  <c r="D170" i="2" s="1"/>
  <c r="D184" i="2" s="1"/>
  <c r="C156" i="2"/>
  <c r="C170" i="2" s="1"/>
  <c r="C184" i="2" s="1"/>
  <c r="S155" i="2"/>
  <c r="S169" i="2" s="1"/>
  <c r="S183" i="2" s="1"/>
  <c r="R155" i="2"/>
  <c r="R169" i="2" s="1"/>
  <c r="R183" i="2" s="1"/>
  <c r="Q155" i="2"/>
  <c r="Q169" i="2" s="1"/>
  <c r="Q183" i="2" s="1"/>
  <c r="P155" i="2"/>
  <c r="P169" i="2" s="1"/>
  <c r="P183" i="2" s="1"/>
  <c r="O155" i="2"/>
  <c r="O169" i="2" s="1"/>
  <c r="O183" i="2" s="1"/>
  <c r="N155" i="2"/>
  <c r="N169" i="2" s="1"/>
  <c r="N183" i="2" s="1"/>
  <c r="M155" i="2"/>
  <c r="M169" i="2" s="1"/>
  <c r="M183" i="2" s="1"/>
  <c r="L155" i="2"/>
  <c r="L169" i="2" s="1"/>
  <c r="L183" i="2" s="1"/>
  <c r="K155" i="2"/>
  <c r="K169" i="2" s="1"/>
  <c r="K183" i="2" s="1"/>
  <c r="J155" i="2"/>
  <c r="J169" i="2" s="1"/>
  <c r="J183" i="2" s="1"/>
  <c r="I155" i="2"/>
  <c r="I169" i="2" s="1"/>
  <c r="I183" i="2" s="1"/>
  <c r="H155" i="2"/>
  <c r="H169" i="2" s="1"/>
  <c r="H183" i="2" s="1"/>
  <c r="G155" i="2"/>
  <c r="G169" i="2" s="1"/>
  <c r="G183" i="2" s="1"/>
  <c r="F155" i="2"/>
  <c r="F169" i="2" s="1"/>
  <c r="F183" i="2" s="1"/>
  <c r="E155" i="2"/>
  <c r="E169" i="2" s="1"/>
  <c r="E183" i="2" s="1"/>
  <c r="D155" i="2"/>
  <c r="D169" i="2" s="1"/>
  <c r="D183" i="2" s="1"/>
  <c r="C155" i="2"/>
  <c r="C169" i="2" s="1"/>
  <c r="C183" i="2" s="1"/>
  <c r="S154" i="2"/>
  <c r="S168" i="2" s="1"/>
  <c r="S182" i="2" s="1"/>
  <c r="R154" i="2"/>
  <c r="R168" i="2" s="1"/>
  <c r="R182" i="2" s="1"/>
  <c r="Q154" i="2"/>
  <c r="Q168" i="2" s="1"/>
  <c r="Q182" i="2" s="1"/>
  <c r="P154" i="2"/>
  <c r="P168" i="2" s="1"/>
  <c r="P182" i="2" s="1"/>
  <c r="O154" i="2"/>
  <c r="O168" i="2" s="1"/>
  <c r="O182" i="2" s="1"/>
  <c r="N154" i="2"/>
  <c r="N168" i="2" s="1"/>
  <c r="N182" i="2" s="1"/>
  <c r="M154" i="2"/>
  <c r="M168" i="2" s="1"/>
  <c r="M182" i="2" s="1"/>
  <c r="L154" i="2"/>
  <c r="L168" i="2" s="1"/>
  <c r="L182" i="2" s="1"/>
  <c r="K154" i="2"/>
  <c r="K168" i="2" s="1"/>
  <c r="K182" i="2" s="1"/>
  <c r="J154" i="2"/>
  <c r="J168" i="2" s="1"/>
  <c r="J182" i="2" s="1"/>
  <c r="I154" i="2"/>
  <c r="I168" i="2" s="1"/>
  <c r="I182" i="2" s="1"/>
  <c r="H154" i="2"/>
  <c r="H168" i="2" s="1"/>
  <c r="H182" i="2" s="1"/>
  <c r="G154" i="2"/>
  <c r="G168" i="2" s="1"/>
  <c r="G182" i="2" s="1"/>
  <c r="F154" i="2"/>
  <c r="F168" i="2" s="1"/>
  <c r="F182" i="2" s="1"/>
  <c r="E154" i="2"/>
  <c r="E168" i="2" s="1"/>
  <c r="E182" i="2" s="1"/>
  <c r="D154" i="2"/>
  <c r="D168" i="2" s="1"/>
  <c r="D182" i="2" s="1"/>
  <c r="C154" i="2"/>
  <c r="C168" i="2" s="1"/>
  <c r="C182" i="2" s="1"/>
  <c r="S153" i="2"/>
  <c r="S167" i="2" s="1"/>
  <c r="S181" i="2" s="1"/>
  <c r="R153" i="2"/>
  <c r="R167" i="2" s="1"/>
  <c r="R181" i="2" s="1"/>
  <c r="Q153" i="2"/>
  <c r="Q167" i="2" s="1"/>
  <c r="Q181" i="2" s="1"/>
  <c r="P153" i="2"/>
  <c r="P167" i="2" s="1"/>
  <c r="P181" i="2" s="1"/>
  <c r="O153" i="2"/>
  <c r="O167" i="2" s="1"/>
  <c r="O181" i="2" s="1"/>
  <c r="N153" i="2"/>
  <c r="N167" i="2" s="1"/>
  <c r="N181" i="2" s="1"/>
  <c r="M153" i="2"/>
  <c r="M167" i="2" s="1"/>
  <c r="M181" i="2" s="1"/>
  <c r="L153" i="2"/>
  <c r="L167" i="2" s="1"/>
  <c r="L181" i="2" s="1"/>
  <c r="K153" i="2"/>
  <c r="K167" i="2" s="1"/>
  <c r="K181" i="2" s="1"/>
  <c r="J153" i="2"/>
  <c r="J167" i="2" s="1"/>
  <c r="J181" i="2" s="1"/>
  <c r="I153" i="2"/>
  <c r="I167" i="2" s="1"/>
  <c r="I181" i="2" s="1"/>
  <c r="H153" i="2"/>
  <c r="H167" i="2" s="1"/>
  <c r="H181" i="2" s="1"/>
  <c r="G153" i="2"/>
  <c r="G167" i="2" s="1"/>
  <c r="G181" i="2" s="1"/>
  <c r="F153" i="2"/>
  <c r="F167" i="2" s="1"/>
  <c r="F181" i="2" s="1"/>
  <c r="E153" i="2"/>
  <c r="E167" i="2" s="1"/>
  <c r="E181" i="2" s="1"/>
  <c r="D153" i="2"/>
  <c r="D167" i="2" s="1"/>
  <c r="D181" i="2" s="1"/>
  <c r="C153" i="2"/>
  <c r="C167" i="2" s="1"/>
  <c r="C181" i="2" s="1"/>
  <c r="S152" i="2"/>
  <c r="S166" i="2" s="1"/>
  <c r="S180" i="2" s="1"/>
  <c r="R152" i="2"/>
  <c r="R166" i="2" s="1"/>
  <c r="R180" i="2" s="1"/>
  <c r="Q152" i="2"/>
  <c r="Q166" i="2" s="1"/>
  <c r="Q180" i="2" s="1"/>
  <c r="P152" i="2"/>
  <c r="P166" i="2" s="1"/>
  <c r="P180" i="2" s="1"/>
  <c r="O152" i="2"/>
  <c r="O166" i="2" s="1"/>
  <c r="O180" i="2" s="1"/>
  <c r="N152" i="2"/>
  <c r="N166" i="2" s="1"/>
  <c r="N180" i="2" s="1"/>
  <c r="M152" i="2"/>
  <c r="M166" i="2" s="1"/>
  <c r="M180" i="2" s="1"/>
  <c r="L152" i="2"/>
  <c r="L166" i="2" s="1"/>
  <c r="L180" i="2" s="1"/>
  <c r="K152" i="2"/>
  <c r="K166" i="2" s="1"/>
  <c r="K180" i="2" s="1"/>
  <c r="J152" i="2"/>
  <c r="J166" i="2" s="1"/>
  <c r="J180" i="2" s="1"/>
  <c r="I152" i="2"/>
  <c r="I166" i="2" s="1"/>
  <c r="I180" i="2" s="1"/>
  <c r="H152" i="2"/>
  <c r="H166" i="2" s="1"/>
  <c r="H180" i="2" s="1"/>
  <c r="G152" i="2"/>
  <c r="G166" i="2" s="1"/>
  <c r="G180" i="2" s="1"/>
  <c r="F152" i="2"/>
  <c r="F166" i="2" s="1"/>
  <c r="F180" i="2" s="1"/>
  <c r="E152" i="2"/>
  <c r="E166" i="2" s="1"/>
  <c r="E180" i="2" s="1"/>
  <c r="D152" i="2"/>
  <c r="D166" i="2" s="1"/>
  <c r="D180" i="2" s="1"/>
  <c r="C152" i="2"/>
  <c r="C166" i="2" s="1"/>
  <c r="C180" i="2" s="1"/>
  <c r="S151" i="2"/>
  <c r="S165" i="2" s="1"/>
  <c r="S179" i="2" s="1"/>
  <c r="R151" i="2"/>
  <c r="R165" i="2" s="1"/>
  <c r="R179" i="2" s="1"/>
  <c r="Q151" i="2"/>
  <c r="Q165" i="2" s="1"/>
  <c r="Q179" i="2" s="1"/>
  <c r="P151" i="2"/>
  <c r="P165" i="2" s="1"/>
  <c r="P179" i="2" s="1"/>
  <c r="O151" i="2"/>
  <c r="O165" i="2" s="1"/>
  <c r="O179" i="2" s="1"/>
  <c r="N151" i="2"/>
  <c r="N165" i="2" s="1"/>
  <c r="N179" i="2" s="1"/>
  <c r="M151" i="2"/>
  <c r="M165" i="2" s="1"/>
  <c r="M179" i="2" s="1"/>
  <c r="L151" i="2"/>
  <c r="L165" i="2" s="1"/>
  <c r="L179" i="2" s="1"/>
  <c r="K151" i="2"/>
  <c r="K165" i="2" s="1"/>
  <c r="K179" i="2" s="1"/>
  <c r="J151" i="2"/>
  <c r="J165" i="2" s="1"/>
  <c r="J179" i="2" s="1"/>
  <c r="I151" i="2"/>
  <c r="I165" i="2" s="1"/>
  <c r="I179" i="2" s="1"/>
  <c r="H151" i="2"/>
  <c r="H165" i="2" s="1"/>
  <c r="H179" i="2" s="1"/>
  <c r="G151" i="2"/>
  <c r="G165" i="2" s="1"/>
  <c r="G179" i="2" s="1"/>
  <c r="F151" i="2"/>
  <c r="F165" i="2" s="1"/>
  <c r="F179" i="2" s="1"/>
  <c r="E151" i="2"/>
  <c r="E165" i="2" s="1"/>
  <c r="E179" i="2" s="1"/>
  <c r="D151" i="2"/>
  <c r="D165" i="2" s="1"/>
  <c r="D179" i="2" s="1"/>
  <c r="C151" i="2"/>
  <c r="C165" i="2" s="1"/>
  <c r="C179" i="2" s="1"/>
  <c r="S150" i="2"/>
  <c r="R150" i="2"/>
  <c r="R164" i="2" s="1"/>
  <c r="R178" i="2" s="1"/>
  <c r="Q150" i="2"/>
  <c r="Q164" i="2" s="1"/>
  <c r="Q178" i="2" s="1"/>
  <c r="P150" i="2"/>
  <c r="P164" i="2" s="1"/>
  <c r="P178" i="2" s="1"/>
  <c r="O150" i="2"/>
  <c r="N150" i="2"/>
  <c r="N164" i="2" s="1"/>
  <c r="N178" i="2" s="1"/>
  <c r="M150" i="2"/>
  <c r="M164" i="2" s="1"/>
  <c r="M178" i="2" s="1"/>
  <c r="L150" i="2"/>
  <c r="L164" i="2" s="1"/>
  <c r="L178" i="2" s="1"/>
  <c r="K150" i="2"/>
  <c r="J150" i="2"/>
  <c r="J164" i="2" s="1"/>
  <c r="J178" i="2" s="1"/>
  <c r="I150" i="2"/>
  <c r="I164" i="2" s="1"/>
  <c r="I178" i="2" s="1"/>
  <c r="H150" i="2"/>
  <c r="H164" i="2" s="1"/>
  <c r="H178" i="2" s="1"/>
  <c r="G150" i="2"/>
  <c r="F150" i="2"/>
  <c r="F164" i="2" s="1"/>
  <c r="F178" i="2" s="1"/>
  <c r="E150" i="2"/>
  <c r="E164" i="2" s="1"/>
  <c r="E178" i="2" s="1"/>
  <c r="D150" i="2"/>
  <c r="D164" i="2" s="1"/>
  <c r="D178" i="2" s="1"/>
  <c r="C150" i="2"/>
  <c r="C164" i="2" s="1"/>
  <c r="C178" i="2" s="1"/>
  <c r="S149" i="2"/>
  <c r="S163" i="2" s="1"/>
  <c r="S177" i="2" s="1"/>
  <c r="R149" i="2"/>
  <c r="R163" i="2" s="1"/>
  <c r="R177" i="2" s="1"/>
  <c r="Q149" i="2"/>
  <c r="Q163" i="2" s="1"/>
  <c r="Q177" i="2" s="1"/>
  <c r="P149" i="2"/>
  <c r="O149" i="2"/>
  <c r="O163" i="2" s="1"/>
  <c r="O177" i="2" s="1"/>
  <c r="N149" i="2"/>
  <c r="N163" i="2" s="1"/>
  <c r="N177" i="2" s="1"/>
  <c r="M149" i="2"/>
  <c r="M163" i="2" s="1"/>
  <c r="M177" i="2" s="1"/>
  <c r="L149" i="2"/>
  <c r="K149" i="2"/>
  <c r="K163" i="2" s="1"/>
  <c r="K177" i="2" s="1"/>
  <c r="J149" i="2"/>
  <c r="J163" i="2" s="1"/>
  <c r="J177" i="2" s="1"/>
  <c r="I149" i="2"/>
  <c r="I163" i="2" s="1"/>
  <c r="I177" i="2" s="1"/>
  <c r="H149" i="2"/>
  <c r="G149" i="2"/>
  <c r="G163" i="2" s="1"/>
  <c r="G177" i="2" s="1"/>
  <c r="F149" i="2"/>
  <c r="F163" i="2" s="1"/>
  <c r="F177" i="2" s="1"/>
  <c r="E149" i="2"/>
  <c r="E163" i="2" s="1"/>
  <c r="E177" i="2" s="1"/>
  <c r="D149" i="2"/>
  <c r="C149" i="2"/>
  <c r="C163" i="2" s="1"/>
  <c r="C177" i="2" s="1"/>
  <c r="S148" i="2"/>
  <c r="S162" i="2" s="1"/>
  <c r="S176" i="2" s="1"/>
  <c r="R148" i="2"/>
  <c r="Q148" i="2"/>
  <c r="P148" i="2"/>
  <c r="P162" i="2" s="1"/>
  <c r="P176" i="2" s="1"/>
  <c r="O148" i="2"/>
  <c r="O162" i="2" s="1"/>
  <c r="O176" i="2" s="1"/>
  <c r="N148" i="2"/>
  <c r="M148" i="2"/>
  <c r="L148" i="2"/>
  <c r="L162" i="2" s="1"/>
  <c r="L176" i="2" s="1"/>
  <c r="K148" i="2"/>
  <c r="K162" i="2" s="1"/>
  <c r="K176" i="2" s="1"/>
  <c r="J148" i="2"/>
  <c r="I148" i="2"/>
  <c r="H148" i="2"/>
  <c r="H162" i="2" s="1"/>
  <c r="H176" i="2" s="1"/>
  <c r="G148" i="2"/>
  <c r="G162" i="2" s="1"/>
  <c r="G176" i="2" s="1"/>
  <c r="F148" i="2"/>
  <c r="E148" i="2"/>
  <c r="D148" i="2"/>
  <c r="D162" i="2" s="1"/>
  <c r="D176" i="2" s="1"/>
  <c r="C148" i="2"/>
  <c r="C162" i="2" s="1"/>
  <c r="C176" i="2" s="1"/>
  <c r="R73" i="2"/>
  <c r="R86" i="2"/>
  <c r="N86" i="2"/>
  <c r="J86" i="2"/>
  <c r="O85" i="2"/>
  <c r="Z3686" i="1"/>
  <c r="Z3685" i="1"/>
  <c r="Z3684" i="1"/>
  <c r="Z3683" i="1"/>
  <c r="Z3682" i="1"/>
  <c r="Z3681" i="1"/>
  <c r="Z3680" i="1"/>
  <c r="Z3679" i="1"/>
  <c r="Z3678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Q73" i="2" l="1"/>
  <c r="R45" i="2"/>
  <c r="R59" i="2" s="1"/>
  <c r="F158" i="2"/>
  <c r="F162" i="2"/>
  <c r="J158" i="2"/>
  <c r="J162" i="2"/>
  <c r="N158" i="2"/>
  <c r="N162" i="2"/>
  <c r="R158" i="2"/>
  <c r="R162" i="2"/>
  <c r="C120" i="2"/>
  <c r="E158" i="2"/>
  <c r="E162" i="2"/>
  <c r="I158" i="2"/>
  <c r="I162" i="2"/>
  <c r="M158" i="2"/>
  <c r="M162" i="2"/>
  <c r="Q158" i="2"/>
  <c r="Q162" i="2"/>
  <c r="D158" i="2"/>
  <c r="D163" i="2"/>
  <c r="H158" i="2"/>
  <c r="H163" i="2"/>
  <c r="L158" i="2"/>
  <c r="L163" i="2"/>
  <c r="P158" i="2"/>
  <c r="P163" i="2"/>
  <c r="G158" i="2"/>
  <c r="G164" i="2"/>
  <c r="K158" i="2"/>
  <c r="K164" i="2"/>
  <c r="O158" i="2"/>
  <c r="O164" i="2"/>
  <c r="S158" i="2"/>
  <c r="S164" i="2"/>
  <c r="G17" i="2"/>
  <c r="G27" i="2" s="1"/>
  <c r="K17" i="2"/>
  <c r="K27" i="2" s="1"/>
  <c r="R53" i="2"/>
  <c r="F115" i="2"/>
  <c r="J115" i="2"/>
  <c r="N115" i="2"/>
  <c r="R115" i="2"/>
  <c r="R130" i="2" s="1"/>
  <c r="C45" i="2"/>
  <c r="C59" i="2" s="1"/>
  <c r="G45" i="2"/>
  <c r="G59" i="2" s="1"/>
  <c r="O45" i="2"/>
  <c r="O59" i="2" s="1"/>
  <c r="S45" i="2"/>
  <c r="S59" i="2" s="1"/>
  <c r="N45" i="2"/>
  <c r="N59" i="2" s="1"/>
  <c r="E73" i="2"/>
  <c r="I73" i="2"/>
  <c r="M73" i="2"/>
  <c r="J73" i="2"/>
  <c r="F73" i="2"/>
  <c r="N73" i="2"/>
  <c r="O17" i="2"/>
  <c r="O24" i="2" s="1"/>
  <c r="S17" i="2"/>
  <c r="S27" i="2" s="1"/>
  <c r="C17" i="2"/>
  <c r="C23" i="2" s="1"/>
  <c r="D17" i="2"/>
  <c r="D23" i="2" s="1"/>
  <c r="H17" i="2"/>
  <c r="H23" i="2" s="1"/>
  <c r="L17" i="2"/>
  <c r="P17" i="2"/>
  <c r="D77" i="2"/>
  <c r="H77" i="2"/>
  <c r="L77" i="2"/>
  <c r="P77" i="2"/>
  <c r="C78" i="2"/>
  <c r="G78" i="2"/>
  <c r="K78" i="2"/>
  <c r="O78" i="2"/>
  <c r="S78" i="2"/>
  <c r="F79" i="2"/>
  <c r="J79" i="2"/>
  <c r="N79" i="2"/>
  <c r="R79" i="2"/>
  <c r="E80" i="2"/>
  <c r="I80" i="2"/>
  <c r="M80" i="2"/>
  <c r="Q80" i="2"/>
  <c r="D81" i="2"/>
  <c r="H81" i="2"/>
  <c r="L81" i="2"/>
  <c r="P81" i="2"/>
  <c r="C82" i="2"/>
  <c r="G82" i="2"/>
  <c r="K82" i="2"/>
  <c r="O82" i="2"/>
  <c r="S82" i="2"/>
  <c r="F83" i="2"/>
  <c r="J83" i="2"/>
  <c r="N83" i="2"/>
  <c r="R83" i="2"/>
  <c r="E84" i="2"/>
  <c r="I84" i="2"/>
  <c r="M84" i="2"/>
  <c r="Q84" i="2"/>
  <c r="D85" i="2"/>
  <c r="H85" i="2"/>
  <c r="L85" i="2"/>
  <c r="P85" i="2"/>
  <c r="C86" i="2"/>
  <c r="G86" i="2"/>
  <c r="K86" i="2"/>
  <c r="O86" i="2"/>
  <c r="S86" i="2"/>
  <c r="L45" i="2"/>
  <c r="L59" i="2" s="1"/>
  <c r="E17" i="2"/>
  <c r="E31" i="2" s="1"/>
  <c r="I17" i="2"/>
  <c r="I31" i="2" s="1"/>
  <c r="M17" i="2"/>
  <c r="M28" i="2" s="1"/>
  <c r="Q17" i="2"/>
  <c r="E77" i="2"/>
  <c r="E45" i="2"/>
  <c r="E59" i="2" s="1"/>
  <c r="I77" i="2"/>
  <c r="I45" i="2"/>
  <c r="I59" i="2" s="1"/>
  <c r="M77" i="2"/>
  <c r="M45" i="2"/>
  <c r="M59" i="2" s="1"/>
  <c r="Q77" i="2"/>
  <c r="Q45" i="2"/>
  <c r="Q59" i="2" s="1"/>
  <c r="D78" i="2"/>
  <c r="H78" i="2"/>
  <c r="L78" i="2"/>
  <c r="P78" i="2"/>
  <c r="C79" i="2"/>
  <c r="G79" i="2"/>
  <c r="K79" i="2"/>
  <c r="O79" i="2"/>
  <c r="S79" i="2"/>
  <c r="F80" i="2"/>
  <c r="J80" i="2"/>
  <c r="N80" i="2"/>
  <c r="R80" i="2"/>
  <c r="E81" i="2"/>
  <c r="I81" i="2"/>
  <c r="M81" i="2"/>
  <c r="Q81" i="2"/>
  <c r="D82" i="2"/>
  <c r="H82" i="2"/>
  <c r="L82" i="2"/>
  <c r="P82" i="2"/>
  <c r="C83" i="2"/>
  <c r="G83" i="2"/>
  <c r="K83" i="2"/>
  <c r="O83" i="2"/>
  <c r="S83" i="2"/>
  <c r="F84" i="2"/>
  <c r="J84" i="2"/>
  <c r="N84" i="2"/>
  <c r="R84" i="2"/>
  <c r="E85" i="2"/>
  <c r="I85" i="2"/>
  <c r="M85" i="2"/>
  <c r="Q85" i="2"/>
  <c r="D86" i="2"/>
  <c r="H86" i="2"/>
  <c r="L86" i="2"/>
  <c r="P86" i="2"/>
  <c r="H45" i="2"/>
  <c r="H59" i="2" s="1"/>
  <c r="F17" i="2"/>
  <c r="F31" i="2" s="1"/>
  <c r="J17" i="2"/>
  <c r="J31" i="2" s="1"/>
  <c r="N17" i="2"/>
  <c r="N31" i="2" s="1"/>
  <c r="R17" i="2"/>
  <c r="R21" i="2" s="1"/>
  <c r="F77" i="2"/>
  <c r="J77" i="2"/>
  <c r="N77" i="2"/>
  <c r="R77" i="2"/>
  <c r="E78" i="2"/>
  <c r="I78" i="2"/>
  <c r="M78" i="2"/>
  <c r="Q78" i="2"/>
  <c r="D79" i="2"/>
  <c r="H79" i="2"/>
  <c r="L79" i="2"/>
  <c r="P79" i="2"/>
  <c r="C80" i="2"/>
  <c r="G80" i="2"/>
  <c r="K80" i="2"/>
  <c r="O80" i="2"/>
  <c r="S80" i="2"/>
  <c r="F81" i="2"/>
  <c r="J81" i="2"/>
  <c r="N81" i="2"/>
  <c r="R81" i="2"/>
  <c r="E82" i="2"/>
  <c r="I82" i="2"/>
  <c r="M82" i="2"/>
  <c r="Q82" i="2"/>
  <c r="D83" i="2"/>
  <c r="H83" i="2"/>
  <c r="L83" i="2"/>
  <c r="P83" i="2"/>
  <c r="C84" i="2"/>
  <c r="G84" i="2"/>
  <c r="K84" i="2"/>
  <c r="O84" i="2"/>
  <c r="S84" i="2"/>
  <c r="F85" i="2"/>
  <c r="J85" i="2"/>
  <c r="N85" i="2"/>
  <c r="R85" i="2"/>
  <c r="E86" i="2"/>
  <c r="I86" i="2"/>
  <c r="M86" i="2"/>
  <c r="Q86" i="2"/>
  <c r="D45" i="2"/>
  <c r="D59" i="2" s="1"/>
  <c r="J45" i="2"/>
  <c r="J59" i="2" s="1"/>
  <c r="C73" i="2"/>
  <c r="G73" i="2"/>
  <c r="K73" i="2"/>
  <c r="O73" i="2"/>
  <c r="S73" i="2"/>
  <c r="C77" i="2"/>
  <c r="G77" i="2"/>
  <c r="K77" i="2"/>
  <c r="O77" i="2"/>
  <c r="S77" i="2"/>
  <c r="F78" i="2"/>
  <c r="J78" i="2"/>
  <c r="N78" i="2"/>
  <c r="R78" i="2"/>
  <c r="E79" i="2"/>
  <c r="I79" i="2"/>
  <c r="M79" i="2"/>
  <c r="Q79" i="2"/>
  <c r="D80" i="2"/>
  <c r="H80" i="2"/>
  <c r="L80" i="2"/>
  <c r="P80" i="2"/>
  <c r="C81" i="2"/>
  <c r="G81" i="2"/>
  <c r="K81" i="2"/>
  <c r="O81" i="2"/>
  <c r="S81" i="2"/>
  <c r="F82" i="2"/>
  <c r="J82" i="2"/>
  <c r="N82" i="2"/>
  <c r="R82" i="2"/>
  <c r="E83" i="2"/>
  <c r="I83" i="2"/>
  <c r="M83" i="2"/>
  <c r="Q83" i="2"/>
  <c r="D84" i="2"/>
  <c r="H84" i="2"/>
  <c r="L84" i="2"/>
  <c r="P84" i="2"/>
  <c r="C85" i="2"/>
  <c r="F45" i="2"/>
  <c r="F59" i="2" s="1"/>
  <c r="K45" i="2"/>
  <c r="K59" i="2" s="1"/>
  <c r="P45" i="2"/>
  <c r="P59" i="2" s="1"/>
  <c r="D73" i="2"/>
  <c r="H73" i="2"/>
  <c r="L73" i="2"/>
  <c r="P73" i="2"/>
  <c r="G85" i="2"/>
  <c r="K85" i="2"/>
  <c r="S85" i="2"/>
  <c r="F86" i="2"/>
  <c r="E120" i="2"/>
  <c r="I120" i="2"/>
  <c r="M120" i="2"/>
  <c r="Q120" i="2"/>
  <c r="D121" i="2"/>
  <c r="H121" i="2"/>
  <c r="L121" i="2"/>
  <c r="P121" i="2"/>
  <c r="C122" i="2"/>
  <c r="G122" i="2"/>
  <c r="K122" i="2"/>
  <c r="O122" i="2"/>
  <c r="S122" i="2"/>
  <c r="F123" i="2"/>
  <c r="J123" i="2"/>
  <c r="N123" i="2"/>
  <c r="R123" i="2"/>
  <c r="E124" i="2"/>
  <c r="I124" i="2"/>
  <c r="M124" i="2"/>
  <c r="Q124" i="2"/>
  <c r="D125" i="2"/>
  <c r="H125" i="2"/>
  <c r="L125" i="2"/>
  <c r="P125" i="2"/>
  <c r="C126" i="2"/>
  <c r="G126" i="2"/>
  <c r="K126" i="2"/>
  <c r="O126" i="2"/>
  <c r="S126" i="2"/>
  <c r="F127" i="2"/>
  <c r="J127" i="2"/>
  <c r="N127" i="2"/>
  <c r="R127" i="2"/>
  <c r="E128" i="2"/>
  <c r="I128" i="2"/>
  <c r="M128" i="2"/>
  <c r="Q128" i="2"/>
  <c r="D129" i="2"/>
  <c r="H129" i="2"/>
  <c r="L129" i="2"/>
  <c r="P129" i="2"/>
  <c r="E121" i="2"/>
  <c r="I121" i="2"/>
  <c r="M121" i="2"/>
  <c r="Q121" i="2"/>
  <c r="D122" i="2"/>
  <c r="H122" i="2"/>
  <c r="L122" i="2"/>
  <c r="P122" i="2"/>
  <c r="C123" i="2"/>
  <c r="G123" i="2"/>
  <c r="K123" i="2"/>
  <c r="O123" i="2"/>
  <c r="S123" i="2"/>
  <c r="F124" i="2"/>
  <c r="J124" i="2"/>
  <c r="N124" i="2"/>
  <c r="R124" i="2"/>
  <c r="E125" i="2"/>
  <c r="I125" i="2"/>
  <c r="M125" i="2"/>
  <c r="Q125" i="2"/>
  <c r="D126" i="2"/>
  <c r="H126" i="2"/>
  <c r="L126" i="2"/>
  <c r="P126" i="2"/>
  <c r="C127" i="2"/>
  <c r="G127" i="2"/>
  <c r="K127" i="2"/>
  <c r="O127" i="2"/>
  <c r="S127" i="2"/>
  <c r="F128" i="2"/>
  <c r="J128" i="2"/>
  <c r="N128" i="2"/>
  <c r="R128" i="2"/>
  <c r="E129" i="2"/>
  <c r="I129" i="2"/>
  <c r="M129" i="2"/>
  <c r="Q129" i="2"/>
  <c r="G120" i="2"/>
  <c r="K120" i="2"/>
  <c r="O120" i="2"/>
  <c r="S120" i="2"/>
  <c r="F121" i="2"/>
  <c r="J121" i="2"/>
  <c r="N121" i="2"/>
  <c r="R121" i="2"/>
  <c r="E122" i="2"/>
  <c r="I122" i="2"/>
  <c r="M122" i="2"/>
  <c r="Q122" i="2"/>
  <c r="D123" i="2"/>
  <c r="H123" i="2"/>
  <c r="L123" i="2"/>
  <c r="P123" i="2"/>
  <c r="C124" i="2"/>
  <c r="G124" i="2"/>
  <c r="K124" i="2"/>
  <c r="O124" i="2"/>
  <c r="S124" i="2"/>
  <c r="F125" i="2"/>
  <c r="J125" i="2"/>
  <c r="N125" i="2"/>
  <c r="R125" i="2"/>
  <c r="E126" i="2"/>
  <c r="I126" i="2"/>
  <c r="M126" i="2"/>
  <c r="Q126" i="2"/>
  <c r="D127" i="2"/>
  <c r="H127" i="2"/>
  <c r="L127" i="2"/>
  <c r="P127" i="2"/>
  <c r="C128" i="2"/>
  <c r="G128" i="2"/>
  <c r="K128" i="2"/>
  <c r="O128" i="2"/>
  <c r="S128" i="2"/>
  <c r="F129" i="2"/>
  <c r="J129" i="2"/>
  <c r="N129" i="2"/>
  <c r="R129" i="2"/>
  <c r="D120" i="2"/>
  <c r="H120" i="2"/>
  <c r="L120" i="2"/>
  <c r="P120" i="2"/>
  <c r="C121" i="2"/>
  <c r="G121" i="2"/>
  <c r="K121" i="2"/>
  <c r="O121" i="2"/>
  <c r="S121" i="2"/>
  <c r="F122" i="2"/>
  <c r="J122" i="2"/>
  <c r="N122" i="2"/>
  <c r="R122" i="2"/>
  <c r="E123" i="2"/>
  <c r="I123" i="2"/>
  <c r="M123" i="2"/>
  <c r="Q123" i="2"/>
  <c r="D124" i="2"/>
  <c r="H124" i="2"/>
  <c r="L124" i="2"/>
  <c r="P124" i="2"/>
  <c r="C125" i="2"/>
  <c r="G125" i="2"/>
  <c r="K125" i="2"/>
  <c r="O125" i="2"/>
  <c r="S125" i="2"/>
  <c r="F126" i="2"/>
  <c r="J126" i="2"/>
  <c r="N126" i="2"/>
  <c r="R126" i="2"/>
  <c r="E127" i="2"/>
  <c r="I127" i="2"/>
  <c r="M127" i="2"/>
  <c r="Q127" i="2"/>
  <c r="D128" i="2"/>
  <c r="H128" i="2"/>
  <c r="L128" i="2"/>
  <c r="P128" i="2"/>
  <c r="C129" i="2"/>
  <c r="G129" i="2"/>
  <c r="K129" i="2"/>
  <c r="O129" i="2"/>
  <c r="S129" i="2"/>
  <c r="C115" i="2"/>
  <c r="C130" i="2" s="1"/>
  <c r="G115" i="2"/>
  <c r="K115" i="2"/>
  <c r="O115" i="2"/>
  <c r="S115" i="2"/>
  <c r="F120" i="2"/>
  <c r="J120" i="2"/>
  <c r="N120" i="2"/>
  <c r="R120" i="2"/>
  <c r="D115" i="2"/>
  <c r="H115" i="2"/>
  <c r="L115" i="2"/>
  <c r="P115" i="2"/>
  <c r="E115" i="2"/>
  <c r="I115" i="2"/>
  <c r="M115" i="2"/>
  <c r="Q115" i="2"/>
  <c r="Q130" i="2" l="1"/>
  <c r="S130" i="2"/>
  <c r="I130" i="2"/>
  <c r="R54" i="2"/>
  <c r="R56" i="2"/>
  <c r="R49" i="2"/>
  <c r="R52" i="2"/>
  <c r="R58" i="2"/>
  <c r="K21" i="2"/>
  <c r="R50" i="2"/>
  <c r="R51" i="2"/>
  <c r="R57" i="2"/>
  <c r="K29" i="2"/>
  <c r="K30" i="2"/>
  <c r="K28" i="2"/>
  <c r="G26" i="2"/>
  <c r="G31" i="2"/>
  <c r="R55" i="2"/>
  <c r="P130" i="2"/>
  <c r="S21" i="2"/>
  <c r="G29" i="2"/>
  <c r="G24" i="2"/>
  <c r="S22" i="2"/>
  <c r="G25" i="2"/>
  <c r="H130" i="2"/>
  <c r="G21" i="2"/>
  <c r="G22" i="2"/>
  <c r="G28" i="2"/>
  <c r="G23" i="2"/>
  <c r="S26" i="2"/>
  <c r="G30" i="2"/>
  <c r="S24" i="2"/>
  <c r="F130" i="2"/>
  <c r="J130" i="2"/>
  <c r="D130" i="2"/>
  <c r="K31" i="2"/>
  <c r="K23" i="2"/>
  <c r="K22" i="2"/>
  <c r="K25" i="2"/>
  <c r="K26" i="2"/>
  <c r="K24" i="2"/>
  <c r="O172" i="2"/>
  <c r="O186" i="2" s="1"/>
  <c r="O178" i="2"/>
  <c r="G172" i="2"/>
  <c r="G186" i="2" s="1"/>
  <c r="G178" i="2"/>
  <c r="L172" i="2"/>
  <c r="L186" i="2" s="1"/>
  <c r="L177" i="2"/>
  <c r="D172" i="2"/>
  <c r="D186" i="2" s="1"/>
  <c r="D177" i="2"/>
  <c r="M172" i="2"/>
  <c r="M186" i="2" s="1"/>
  <c r="M176" i="2"/>
  <c r="E172" i="2"/>
  <c r="E186" i="2" s="1"/>
  <c r="E176" i="2"/>
  <c r="N172" i="2"/>
  <c r="N186" i="2" s="1"/>
  <c r="N176" i="2"/>
  <c r="F172" i="2"/>
  <c r="F186" i="2" s="1"/>
  <c r="F176" i="2"/>
  <c r="S172" i="2"/>
  <c r="S186" i="2" s="1"/>
  <c r="S178" i="2"/>
  <c r="K172" i="2"/>
  <c r="K186" i="2" s="1"/>
  <c r="K178" i="2"/>
  <c r="P172" i="2"/>
  <c r="P186" i="2" s="1"/>
  <c r="P177" i="2"/>
  <c r="H172" i="2"/>
  <c r="H186" i="2" s="1"/>
  <c r="H177" i="2"/>
  <c r="Q172" i="2"/>
  <c r="Q186" i="2" s="1"/>
  <c r="Q176" i="2"/>
  <c r="I172" i="2"/>
  <c r="I186" i="2" s="1"/>
  <c r="I176" i="2"/>
  <c r="R172" i="2"/>
  <c r="R186" i="2" s="1"/>
  <c r="R176" i="2"/>
  <c r="J172" i="2"/>
  <c r="J186" i="2" s="1"/>
  <c r="J176" i="2"/>
  <c r="C22" i="2"/>
  <c r="C172" i="2"/>
  <c r="C186" i="2" s="1"/>
  <c r="C158" i="2"/>
  <c r="O22" i="2"/>
  <c r="C25" i="2"/>
  <c r="O52" i="2"/>
  <c r="K130" i="2"/>
  <c r="E130" i="2"/>
  <c r="C29" i="2"/>
  <c r="C31" i="2"/>
  <c r="G57" i="2"/>
  <c r="S29" i="2"/>
  <c r="S25" i="2"/>
  <c r="S30" i="2"/>
  <c r="S28" i="2"/>
  <c r="S57" i="2"/>
  <c r="C57" i="2"/>
  <c r="M55" i="2"/>
  <c r="H52" i="2"/>
  <c r="K49" i="2"/>
  <c r="E58" i="2"/>
  <c r="F57" i="2"/>
  <c r="G56" i="2"/>
  <c r="H55" i="2"/>
  <c r="I54" i="2"/>
  <c r="J53" i="2"/>
  <c r="K52" i="2"/>
  <c r="L51" i="2"/>
  <c r="M50" i="2"/>
  <c r="N49" i="2"/>
  <c r="D58" i="2"/>
  <c r="E57" i="2"/>
  <c r="F56" i="2"/>
  <c r="G55" i="2"/>
  <c r="H54" i="2"/>
  <c r="I53" i="2"/>
  <c r="J52" i="2"/>
  <c r="K51" i="2"/>
  <c r="L50" i="2"/>
  <c r="M49" i="2"/>
  <c r="I55" i="2"/>
  <c r="P52" i="2"/>
  <c r="S49" i="2"/>
  <c r="K58" i="2"/>
  <c r="L57" i="2"/>
  <c r="M56" i="2"/>
  <c r="N55" i="2"/>
  <c r="O54" i="2"/>
  <c r="P53" i="2"/>
  <c r="Q52" i="2"/>
  <c r="S50" i="2"/>
  <c r="C50" i="2"/>
  <c r="D49" i="2"/>
  <c r="S53" i="2"/>
  <c r="E51" i="2"/>
  <c r="S31" i="2"/>
  <c r="N58" i="2"/>
  <c r="O57" i="2"/>
  <c r="P56" i="2"/>
  <c r="M51" i="2"/>
  <c r="Q58" i="2"/>
  <c r="S56" i="2"/>
  <c r="C56" i="2"/>
  <c r="D55" i="2"/>
  <c r="E54" i="2"/>
  <c r="F53" i="2"/>
  <c r="G52" i="2"/>
  <c r="H51" i="2"/>
  <c r="I50" i="2"/>
  <c r="J49" i="2"/>
  <c r="P58" i="2"/>
  <c r="Q57" i="2"/>
  <c r="S55" i="2"/>
  <c r="C55" i="2"/>
  <c r="D54" i="2"/>
  <c r="E53" i="2"/>
  <c r="F52" i="2"/>
  <c r="G51" i="2"/>
  <c r="H50" i="2"/>
  <c r="I49" i="2"/>
  <c r="J54" i="2"/>
  <c r="D52" i="2"/>
  <c r="G49" i="2"/>
  <c r="G58" i="2"/>
  <c r="H57" i="2"/>
  <c r="I56" i="2"/>
  <c r="J55" i="2"/>
  <c r="K54" i="2"/>
  <c r="L53" i="2"/>
  <c r="M52" i="2"/>
  <c r="N51" i="2"/>
  <c r="O50" i="2"/>
  <c r="P49" i="2"/>
  <c r="Q55" i="2"/>
  <c r="G53" i="2"/>
  <c r="J50" i="2"/>
  <c r="C21" i="2"/>
  <c r="C26" i="2"/>
  <c r="O30" i="2"/>
  <c r="S23" i="2"/>
  <c r="J58" i="2"/>
  <c r="K57" i="2"/>
  <c r="L56" i="2"/>
  <c r="O53" i="2"/>
  <c r="M58" i="2"/>
  <c r="N57" i="2"/>
  <c r="O56" i="2"/>
  <c r="P55" i="2"/>
  <c r="Q54" i="2"/>
  <c r="S52" i="2"/>
  <c r="C52" i="2"/>
  <c r="D51" i="2"/>
  <c r="E50" i="2"/>
  <c r="F49" i="2"/>
  <c r="L58" i="2"/>
  <c r="M57" i="2"/>
  <c r="N56" i="2"/>
  <c r="O55" i="2"/>
  <c r="P54" i="2"/>
  <c r="Q53" i="2"/>
  <c r="S51" i="2"/>
  <c r="C51" i="2"/>
  <c r="D50" i="2"/>
  <c r="E49" i="2"/>
  <c r="F54" i="2"/>
  <c r="I51" i="2"/>
  <c r="S58" i="2"/>
  <c r="C58" i="2"/>
  <c r="D57" i="2"/>
  <c r="E56" i="2"/>
  <c r="F55" i="2"/>
  <c r="G54" i="2"/>
  <c r="H53" i="2"/>
  <c r="I52" i="2"/>
  <c r="J51" i="2"/>
  <c r="K50" i="2"/>
  <c r="L49" i="2"/>
  <c r="E55" i="2"/>
  <c r="L52" i="2"/>
  <c r="O49" i="2"/>
  <c r="F58" i="2"/>
  <c r="H56" i="2"/>
  <c r="C53" i="2"/>
  <c r="F50" i="2"/>
  <c r="I58" i="2"/>
  <c r="J57" i="2"/>
  <c r="K56" i="2"/>
  <c r="L55" i="2"/>
  <c r="M54" i="2"/>
  <c r="N53" i="2"/>
  <c r="P51" i="2"/>
  <c r="Q50" i="2"/>
  <c r="H58" i="2"/>
  <c r="I57" i="2"/>
  <c r="J56" i="2"/>
  <c r="K55" i="2"/>
  <c r="L54" i="2"/>
  <c r="M53" i="2"/>
  <c r="N52" i="2"/>
  <c r="O51" i="2"/>
  <c r="P50" i="2"/>
  <c r="Q49" i="2"/>
  <c r="D56" i="2"/>
  <c r="K53" i="2"/>
  <c r="N50" i="2"/>
  <c r="O58" i="2"/>
  <c r="P57" i="2"/>
  <c r="Q56" i="2"/>
  <c r="S54" i="2"/>
  <c r="C54" i="2"/>
  <c r="D53" i="2"/>
  <c r="E52" i="2"/>
  <c r="F51" i="2"/>
  <c r="G50" i="2"/>
  <c r="H49" i="2"/>
  <c r="N54" i="2"/>
  <c r="Q51" i="2"/>
  <c r="C49" i="2"/>
  <c r="O29" i="2"/>
  <c r="O31" i="2"/>
  <c r="N130" i="2"/>
  <c r="G130" i="2"/>
  <c r="O21" i="2"/>
  <c r="O25" i="2"/>
  <c r="M130" i="2"/>
  <c r="L130" i="2"/>
  <c r="O26" i="2"/>
  <c r="C28" i="2"/>
  <c r="O23" i="2"/>
  <c r="O28" i="2"/>
  <c r="C24" i="2"/>
  <c r="O27" i="2"/>
  <c r="C30" i="2"/>
  <c r="O130" i="2"/>
  <c r="C27" i="2"/>
  <c r="D21" i="2"/>
  <c r="O87" i="2"/>
  <c r="R87" i="2"/>
  <c r="M87" i="2"/>
  <c r="Q29" i="2"/>
  <c r="Q28" i="2"/>
  <c r="Q31" i="2"/>
  <c r="P31" i="2"/>
  <c r="P30" i="2"/>
  <c r="P29" i="2"/>
  <c r="N27" i="2"/>
  <c r="P25" i="2"/>
  <c r="Q24" i="2"/>
  <c r="R23" i="2"/>
  <c r="D28" i="2"/>
  <c r="E27" i="2"/>
  <c r="F26" i="2"/>
  <c r="H24" i="2"/>
  <c r="I23" i="2"/>
  <c r="J22" i="2"/>
  <c r="Q30" i="2"/>
  <c r="R29" i="2"/>
  <c r="D27" i="2"/>
  <c r="E26" i="2"/>
  <c r="F25" i="2"/>
  <c r="I22" i="2"/>
  <c r="J21" i="2"/>
  <c r="R28" i="2"/>
  <c r="P26" i="2"/>
  <c r="Q25" i="2"/>
  <c r="R24" i="2"/>
  <c r="P22" i="2"/>
  <c r="Q21" i="2"/>
  <c r="G87" i="2"/>
  <c r="N87" i="2"/>
  <c r="M29" i="2"/>
  <c r="M31" i="2"/>
  <c r="L87" i="2"/>
  <c r="D87" i="2"/>
  <c r="L31" i="2"/>
  <c r="L30" i="2"/>
  <c r="L29" i="2"/>
  <c r="I28" i="2"/>
  <c r="J27" i="2"/>
  <c r="L25" i="2"/>
  <c r="M24" i="2"/>
  <c r="N23" i="2"/>
  <c r="P21" i="2"/>
  <c r="N30" i="2"/>
  <c r="P28" i="2"/>
  <c r="Q27" i="2"/>
  <c r="R26" i="2"/>
  <c r="D24" i="2"/>
  <c r="E23" i="2"/>
  <c r="F22" i="2"/>
  <c r="M30" i="2"/>
  <c r="N29" i="2"/>
  <c r="P27" i="2"/>
  <c r="Q26" i="2"/>
  <c r="R25" i="2"/>
  <c r="E22" i="2"/>
  <c r="F21" i="2"/>
  <c r="N28" i="2"/>
  <c r="L26" i="2"/>
  <c r="M25" i="2"/>
  <c r="N24" i="2"/>
  <c r="L22" i="2"/>
  <c r="M21" i="2"/>
  <c r="F87" i="2"/>
  <c r="Q87" i="2"/>
  <c r="E87" i="2"/>
  <c r="H31" i="2"/>
  <c r="H30" i="2"/>
  <c r="H29" i="2"/>
  <c r="E28" i="2"/>
  <c r="F27" i="2"/>
  <c r="H25" i="2"/>
  <c r="I24" i="2"/>
  <c r="J23" i="2"/>
  <c r="L21" i="2"/>
  <c r="J30" i="2"/>
  <c r="L28" i="2"/>
  <c r="M27" i="2"/>
  <c r="N26" i="2"/>
  <c r="P24" i="2"/>
  <c r="Q23" i="2"/>
  <c r="R22" i="2"/>
  <c r="I30" i="2"/>
  <c r="J29" i="2"/>
  <c r="L27" i="2"/>
  <c r="M26" i="2"/>
  <c r="N25" i="2"/>
  <c r="P23" i="2"/>
  <c r="Q22" i="2"/>
  <c r="I29" i="2"/>
  <c r="J28" i="2"/>
  <c r="H26" i="2"/>
  <c r="I25" i="2"/>
  <c r="J24" i="2"/>
  <c r="H22" i="2"/>
  <c r="I21" i="2"/>
  <c r="S87" i="2"/>
  <c r="K87" i="2"/>
  <c r="C87" i="2"/>
  <c r="J87" i="2"/>
  <c r="R31" i="2"/>
  <c r="R30" i="2"/>
  <c r="I87" i="2"/>
  <c r="P87" i="2"/>
  <c r="H87" i="2"/>
  <c r="D31" i="2"/>
  <c r="D30" i="2"/>
  <c r="D29" i="2"/>
  <c r="R27" i="2"/>
  <c r="D25" i="2"/>
  <c r="E24" i="2"/>
  <c r="F23" i="2"/>
  <c r="H21" i="2"/>
  <c r="F30" i="2"/>
  <c r="H28" i="2"/>
  <c r="I27" i="2"/>
  <c r="J26" i="2"/>
  <c r="L24" i="2"/>
  <c r="M23" i="2"/>
  <c r="N22" i="2"/>
  <c r="E30" i="2"/>
  <c r="F29" i="2"/>
  <c r="H27" i="2"/>
  <c r="I26" i="2"/>
  <c r="J25" i="2"/>
  <c r="L23" i="2"/>
  <c r="M22" i="2"/>
  <c r="N21" i="2"/>
  <c r="E29" i="2"/>
  <c r="F28" i="2"/>
  <c r="D26" i="2"/>
  <c r="E25" i="2"/>
  <c r="F24" i="2"/>
  <c r="D22" i="2"/>
  <c r="E21" i="2"/>
  <c r="R101" i="2" l="1"/>
  <c r="S101" i="2"/>
  <c r="F101" i="2"/>
  <c r="C101" i="2"/>
  <c r="Q101" i="2"/>
  <c r="G101" i="2"/>
  <c r="J101" i="2"/>
  <c r="N101" i="2"/>
  <c r="L101" i="2"/>
  <c r="P101" i="2"/>
  <c r="D101" i="2"/>
  <c r="H101" i="2"/>
  <c r="O101" i="2"/>
  <c r="E101" i="2"/>
  <c r="I101" i="2"/>
  <c r="M101" i="2"/>
  <c r="K10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CARLOS REYES</author>
  </authors>
  <commentList>
    <comment ref="C18" authorId="0" shapeId="0" xr:uid="{EC2C7A08-7B2C-4233-B01E-381DACB6F5E9}">
      <text>
        <r>
          <rPr>
            <sz val="9"/>
            <color indexed="81"/>
            <rFont val="Tahoma"/>
            <family val="2"/>
          </rPr>
          <t>Moodle</t>
        </r>
      </text>
    </comment>
    <comment ref="C34" authorId="0" shapeId="0" xr:uid="{26C9F8A0-FC98-48FE-A01C-0A2ABE1CA5FD}">
      <text>
        <r>
          <rPr>
            <b/>
            <sz val="9"/>
            <color indexed="81"/>
            <rFont val="Tahoma"/>
            <family val="2"/>
          </rPr>
          <t xml:space="preserve">20% de morosos
</t>
        </r>
      </text>
    </comment>
  </commentList>
</comments>
</file>

<file path=xl/sharedStrings.xml><?xml version="1.0" encoding="utf-8"?>
<sst xmlns="http://schemas.openxmlformats.org/spreadsheetml/2006/main" count="36219" uniqueCount="5792">
  <si>
    <t>ID DIST.</t>
  </si>
  <si>
    <t>DISTRIBUIDOR</t>
  </si>
  <si>
    <t>ID ASOCIADO</t>
  </si>
  <si>
    <t>ASOCIADO</t>
  </si>
  <si>
    <t xml:space="preserve">SUPER ESTRELLAS </t>
  </si>
  <si>
    <t>GLORIA ESTHER ARIDA ESCOBAR</t>
  </si>
  <si>
    <t>SAYURI MICHELLE TAPIA ARIDA</t>
  </si>
  <si>
    <t>QUESIA LIZBETH CRUZ LORANCA</t>
  </si>
  <si>
    <t>MEXICO LINDO</t>
  </si>
  <si>
    <t>ANGELICA CRUZ JORAN</t>
  </si>
  <si>
    <t>EL PUEBLITO</t>
  </si>
  <si>
    <t>MARIA ISABEL TOLEDANO ALVARADO</t>
  </si>
  <si>
    <t>FRESAS AMK</t>
  </si>
  <si>
    <t>LILIANA MARTINEZ ESPINOZA</t>
  </si>
  <si>
    <t>LUCERO MIRANDA TOLEDANO</t>
  </si>
  <si>
    <t>MIREYA MUNOZ IBARRA</t>
  </si>
  <si>
    <t>PERLA MIRANDA TOLEDANO</t>
  </si>
  <si>
    <t>SOCORRO PENA ALVAREZ</t>
  </si>
  <si>
    <t>TLANESI ORI</t>
  </si>
  <si>
    <t>AIDE COTLAME CORTES</t>
  </si>
  <si>
    <t>GETULIA TZOYONTLE XOTLANIHUA</t>
  </si>
  <si>
    <t>CARLOS DOMINGUEZ REYES</t>
  </si>
  <si>
    <t>LIZETH MIXCOA XOTLANIHUA</t>
  </si>
  <si>
    <t>NOHEMI ESPIRITU XOTLANIHUA</t>
  </si>
  <si>
    <t>CIVER ORI</t>
  </si>
  <si>
    <t>ALEJANDRA CECILIA MENDIOLA DIAZ</t>
  </si>
  <si>
    <t>MARIBEL GASGA MEDINA</t>
  </si>
  <si>
    <t>CARLOS ALBERTO NAVARRO GASGA</t>
  </si>
  <si>
    <t>DOLORES PANTALEON CRUZ</t>
  </si>
  <si>
    <t>NAYELI GUADALUPE BLANCO MORALES</t>
  </si>
  <si>
    <t>HUESITOS</t>
  </si>
  <si>
    <t>GUADALUPE ARISBETH CABRERA MORA</t>
  </si>
  <si>
    <t>ZAFIRO AZUL</t>
  </si>
  <si>
    <t>CECILIA HERNANDEZ COLDIVAR</t>
  </si>
  <si>
    <t>ARENAL AMK</t>
  </si>
  <si>
    <t>SENON AGRIPINA GARCIA DOMINGUEZ</t>
  </si>
  <si>
    <t>ISABEL SANDOVAL GARCIA</t>
  </si>
  <si>
    <t>ESPERANZA PEREZ LEON</t>
  </si>
  <si>
    <t>GUADALUPE BELEN SOLIS SOLIS</t>
  </si>
  <si>
    <t>VANESSA VIOLETA MAGDALENO SEGURA</t>
  </si>
  <si>
    <t xml:space="preserve">SOL Y LUNA </t>
  </si>
  <si>
    <t>EIMY MARIANA LOPEZ LUIS</t>
  </si>
  <si>
    <t>ROSA MORALES ROCHA</t>
  </si>
  <si>
    <t>TORINO</t>
  </si>
  <si>
    <t>REYNALDA SANTOS BARAJAS</t>
  </si>
  <si>
    <t xml:space="preserve">MEDUSA </t>
  </si>
  <si>
    <t>KARLA MITZI VIDAL MEDEL</t>
  </si>
  <si>
    <t>ANA KAREN GUERRERO LOPEZ</t>
  </si>
  <si>
    <t>ERIKA LIZBETH GOMEZ OLVERA</t>
  </si>
  <si>
    <t>CLAUDIA MARGARITA MARTINEZ OLIVA</t>
  </si>
  <si>
    <t>ANA LUISA MONDRAGON GONZALEZ</t>
  </si>
  <si>
    <t>SANTA FE ORI</t>
  </si>
  <si>
    <t>JOSE ARMANDO ROSALES LOPEZ</t>
  </si>
  <si>
    <t>LAURA LIDIA PELAEZ GAMEZ</t>
  </si>
  <si>
    <t>CAMPANITAS IXT</t>
  </si>
  <si>
    <t>JOSE AMADOR CUEVAS</t>
  </si>
  <si>
    <t>KENAI</t>
  </si>
  <si>
    <t>MAGDALENA GARCIA ARTEAGA</t>
  </si>
  <si>
    <t>LOMA BONITA</t>
  </si>
  <si>
    <t>ROCIO BELEM MONDRAGON MILLAN</t>
  </si>
  <si>
    <t>MARIANA AIMEE CABALLERO DIAZ</t>
  </si>
  <si>
    <t>AFGANISTAN</t>
  </si>
  <si>
    <t>LAURA YANETH SANDOVAL SILVA</t>
  </si>
  <si>
    <t>EXITO RIOS</t>
  </si>
  <si>
    <t>TANIA NICOLASA RIVERA ROMERO</t>
  </si>
  <si>
    <t>METZTLI 1</t>
  </si>
  <si>
    <t>NANCY ZAMORA MENDEZ</t>
  </si>
  <si>
    <t>CATALEYA MINA</t>
  </si>
  <si>
    <t>TOMASA HERNANDEZ GONZALEZ</t>
  </si>
  <si>
    <t>CREMAX MINA</t>
  </si>
  <si>
    <t>ANA ELVIRA MARTINEZ FRANCISCO</t>
  </si>
  <si>
    <t>GABRIELA JUANA MARTINEZ MARTINEZ</t>
  </si>
  <si>
    <t>LINDA GABRIELA SALAZAR MARTINEZ</t>
  </si>
  <si>
    <t>MAGDALENA AVILA AVILA</t>
  </si>
  <si>
    <t>AMANDA SOLIS MELO</t>
  </si>
  <si>
    <t>ISABEL CERQUEDA VELAZCO</t>
  </si>
  <si>
    <t>ROSAURA ZENTENO NORBERTO</t>
  </si>
  <si>
    <t>MARIA DEL CARMEN RODRIGUEZ HERNANDEZ</t>
  </si>
  <si>
    <t>JUANA DE DIOS FUENTES</t>
  </si>
  <si>
    <t>HECTOR FABIAN BAUTISTA LOPEZ</t>
  </si>
  <si>
    <t>ALEJANDRA DE JESUS HERNANDEZ FERNANDEZ</t>
  </si>
  <si>
    <t>MINERVA REYES GUILLEN</t>
  </si>
  <si>
    <t>LUIS DAVID NEPOMUCENO VARGAS</t>
  </si>
  <si>
    <t>MARIA LAURA MORENO MARTINEZ</t>
  </si>
  <si>
    <t>GANESHA</t>
  </si>
  <si>
    <t>FLOR DE LOTO</t>
  </si>
  <si>
    <t>RICARDO GOMEZ CRUZ</t>
  </si>
  <si>
    <t>RICARDO GOMEZ PALACIOS</t>
  </si>
  <si>
    <t>SILVIA GOMEZ CRUZ</t>
  </si>
  <si>
    <t>MANUEL GOMEZ CRUZ</t>
  </si>
  <si>
    <t>JOSE ALBERTO VALDIVIA LOPEZ</t>
  </si>
  <si>
    <t>LAS CHONIS</t>
  </si>
  <si>
    <t>MARIA DEL CARMEN FRANCO GUZMAN</t>
  </si>
  <si>
    <t>JADEL REYES</t>
  </si>
  <si>
    <t>AMATISTA AMK</t>
  </si>
  <si>
    <t>MARIA GUADALUPE AVENDANO VERA</t>
  </si>
  <si>
    <t>SAN FRANCISCO TEX</t>
  </si>
  <si>
    <t>RAFAEL SALAS DANELL</t>
  </si>
  <si>
    <t>ANDULIAS CH</t>
  </si>
  <si>
    <t>MA DE JESUS ANSELMA GONZALEZ BAUTISTA</t>
  </si>
  <si>
    <t>SILVIA GAYTAN LOPEZ</t>
  </si>
  <si>
    <t>ROSA LAURA REYES VELAZQUEZ</t>
  </si>
  <si>
    <t>GRISELDA ISABEL ACEVEDO PORCAYO</t>
  </si>
  <si>
    <t>ERIKA TORRES FLORES</t>
  </si>
  <si>
    <t>JENNIFER GONZALEZ</t>
  </si>
  <si>
    <t>JOSEFINA LUZ MARIA JIMENEZ GARCIA</t>
  </si>
  <si>
    <t>BRENDA LIZBETH HERNANDEZ GALINDO</t>
  </si>
  <si>
    <t>NORBERTO CASTILLO DURAN</t>
  </si>
  <si>
    <t>JUANA PATRICIA MORAN RAMOS</t>
  </si>
  <si>
    <t>EFREN ARTURO MUNIZ MUNOZ</t>
  </si>
  <si>
    <t>MAGENTA</t>
  </si>
  <si>
    <t>MARICELA MIXTEGA CAMPECHANO</t>
  </si>
  <si>
    <t>GRISELDA VALENCIA MARTINEZ</t>
  </si>
  <si>
    <t>BLANCA MARTINEZ GARCIA</t>
  </si>
  <si>
    <t>VIRIDIANA DE LA ROSA VILLARREAL</t>
  </si>
  <si>
    <t>EDITH JORGE GONZALEZ</t>
  </si>
  <si>
    <t>NUEVO COMIENZO 2</t>
  </si>
  <si>
    <t>MARIA DE LOS ANGELES LUGO MELENDEZ</t>
  </si>
  <si>
    <t>LA CEIBA ORI</t>
  </si>
  <si>
    <t>MARINA LAZARO XOTLANIHUA</t>
  </si>
  <si>
    <t xml:space="preserve">YETLANETZI </t>
  </si>
  <si>
    <t>CLARA NOEMI CHAVEZ PACHECO</t>
  </si>
  <si>
    <t>VIDA 1</t>
  </si>
  <si>
    <t>HERMELINDA MENDOZA VELASCO</t>
  </si>
  <si>
    <t>NUEVO COMIENZO IXT</t>
  </si>
  <si>
    <t>CARMEN CAMPUZANO SANCHEZ</t>
  </si>
  <si>
    <t>MARIA YESENIA LOPEZ RIVERA</t>
  </si>
  <si>
    <t>MARIA ISABEL RIVERA MARTINEZ</t>
  </si>
  <si>
    <t>ANA MARIA YANET MENDOZA VIZUET</t>
  </si>
  <si>
    <t>URIEL MENDOZA VIZUET</t>
  </si>
  <si>
    <t>CEREZAS</t>
  </si>
  <si>
    <t>CINDY HERNANDEZ CAN</t>
  </si>
  <si>
    <t>GUADALUPE LOPEZ CANO</t>
  </si>
  <si>
    <t>FABIOLA SANDOVAL ATILANO</t>
  </si>
  <si>
    <t>LUCIA JUANA GALINDO RUIZ</t>
  </si>
  <si>
    <t>MARIBEL LOPEZ CANO</t>
  </si>
  <si>
    <t>GARDENIAS AMK</t>
  </si>
  <si>
    <t xml:space="preserve">ARCOIRIS DOS </t>
  </si>
  <si>
    <t>ALEJANDRA PRADO DE AQUINO</t>
  </si>
  <si>
    <t>LAURENTINO RODRIGUEZ HILARIO</t>
  </si>
  <si>
    <t>AVATAR</t>
  </si>
  <si>
    <t>MARIA DE LA PERLA MEDEL RAMIREZ</t>
  </si>
  <si>
    <t>LAURA JACQUELINE BALDERAS SERVIN</t>
  </si>
  <si>
    <t>LAS PERAS</t>
  </si>
  <si>
    <t>RAFAEL MAGANA PEREGRINO</t>
  </si>
  <si>
    <t xml:space="preserve">LAS PUEBLERINA </t>
  </si>
  <si>
    <t>MARIA DE LOS REMEDIOS MORALES HERNANDEZ</t>
  </si>
  <si>
    <t>ALAMO AMK</t>
  </si>
  <si>
    <t>YADIRA NALLELY GUERRERO PEREZ</t>
  </si>
  <si>
    <t>CASTILLO AMK</t>
  </si>
  <si>
    <t>GEORGINA CASTILLO GALICIA</t>
  </si>
  <si>
    <t>IZAMAR JIMENEZ CRUZ</t>
  </si>
  <si>
    <t>CELESTE JIMENEZ CRUZ</t>
  </si>
  <si>
    <t>AMELIA CASTAÃEDA PEREZ</t>
  </si>
  <si>
    <t>MARIA JESUS JIMENEZ MACHIN</t>
  </si>
  <si>
    <t xml:space="preserve">SATURNO </t>
  </si>
  <si>
    <t>DIANA SHIBOLETH COSS ANDRES</t>
  </si>
  <si>
    <t>VERONICA DEL CARMEN AGUILAR RAMIREZ</t>
  </si>
  <si>
    <t>LAURA CECILIA VIDAL GARCIA</t>
  </si>
  <si>
    <t>CARMEN MONTENEGRO FLORES</t>
  </si>
  <si>
    <t>LUZ MARIA PEREZ MONTENEGRO</t>
  </si>
  <si>
    <t>HELEM SARAI CARINO PEREZ</t>
  </si>
  <si>
    <t>KARLA JENNIFER CARINO PEREZ</t>
  </si>
  <si>
    <t>JOSE LUIS RUIZ HERNANDEZ</t>
  </si>
  <si>
    <t>ANA KAREN AGUILAR GALAN</t>
  </si>
  <si>
    <t>MARIELA PEREZ CASTILLO</t>
  </si>
  <si>
    <t>LAS DELICIAS MINA</t>
  </si>
  <si>
    <t>MARGARITA QUINTAS MARTINEZ</t>
  </si>
  <si>
    <t>PUEBLO NUEVO</t>
  </si>
  <si>
    <t>MARIANA DEL CARMEN VASCONCELOS PEREZ</t>
  </si>
  <si>
    <t>PERLITAS MINA</t>
  </si>
  <si>
    <t>ANDREA UTRERA X</t>
  </si>
  <si>
    <t>TORRESILLAS RIO</t>
  </si>
  <si>
    <t>MIRIAM ONOFRE MACIAS</t>
  </si>
  <si>
    <t>CLAUDIA MACIAS LUNA</t>
  </si>
  <si>
    <t>NAOMI DIAZ CRUZ</t>
  </si>
  <si>
    <t>MARIA MERCED OSORIO TORRES</t>
  </si>
  <si>
    <t>SUPER CHICAS</t>
  </si>
  <si>
    <t>JAZMIN BERENICE DEL VALLE RUIZ</t>
  </si>
  <si>
    <t>DIAMANTE CHIMA</t>
  </si>
  <si>
    <t>ANAZETA ROSA JIMENEZ</t>
  </si>
  <si>
    <t>KUAUTLI CH</t>
  </si>
  <si>
    <t>LUCIA PEREZ VAZQUEZ</t>
  </si>
  <si>
    <t>ESTRELLA DE MAR</t>
  </si>
  <si>
    <t>YIONA EUGENIA LEELY MARIN NERI</t>
  </si>
  <si>
    <t>SAN JUAN GRANDE AMK</t>
  </si>
  <si>
    <t>CATALINA ESTRADA LOPEZ</t>
  </si>
  <si>
    <t>VANESSA JACQUELINE VILLAGRAN ESTRADA</t>
  </si>
  <si>
    <t>ESPERANZA VILLARREAL ESTRADA</t>
  </si>
  <si>
    <t>NAVER</t>
  </si>
  <si>
    <t>JENNIFER RAMIREZ MUNOZ</t>
  </si>
  <si>
    <t>JESUS MANUEL TOSCA RAMIREZ</t>
  </si>
  <si>
    <t>JESSICA LIZBEHT VASCONCELOS INCLAN</t>
  </si>
  <si>
    <t>ISELA DEL CARMEN TOSCA RAMIREZ</t>
  </si>
  <si>
    <t>MAYRA ZAPATA PALMA</t>
  </si>
  <si>
    <t>LAS ESPIGAS</t>
  </si>
  <si>
    <t>ELSA JIMENEZ CRUZ</t>
  </si>
  <si>
    <t>EIRA MARIN LUCAS</t>
  </si>
  <si>
    <t>GLADYS CRUZ SOTO</t>
  </si>
  <si>
    <t>CLARA DEL CARMEN CRUZ ROMAN</t>
  </si>
  <si>
    <t>JOSE LUIS HERNANDEZ MARIN</t>
  </si>
  <si>
    <t>POSITOS</t>
  </si>
  <si>
    <t>LAURA TORRES LOPEZ</t>
  </si>
  <si>
    <t>YESENIA SOSTENES CARDENAS</t>
  </si>
  <si>
    <t>ANA BEATRIZ ANTONIO SANTIAGO</t>
  </si>
  <si>
    <t>ANA LAURA DOMINGUEZ AGUILAR</t>
  </si>
  <si>
    <t>EDELMIRA SANTIAGO JOSE</t>
  </si>
  <si>
    <t>MA DOLORES GARCIA CERVANTES</t>
  </si>
  <si>
    <t>DAVID MIRAVETE TOTO</t>
  </si>
  <si>
    <t>LAS FLORES DE NEZA</t>
  </si>
  <si>
    <t>JULIANA BERENICE ZETINA SANCHEZ</t>
  </si>
  <si>
    <t>CRISTALES DE LA 6</t>
  </si>
  <si>
    <t>DANIELA ORBE ROBLEDO</t>
  </si>
  <si>
    <t>ESTEPHANY HERNANDEZ GARCIA</t>
  </si>
  <si>
    <t>JHOVANNI JAIR AGUILAR COSME</t>
  </si>
  <si>
    <t>MARTHA ALEJANDRA COSME MARTINEZ</t>
  </si>
  <si>
    <t>CONCEPCION GUILLEN HERNANDEZ</t>
  </si>
  <si>
    <t>MARIA ELIZABET VENCES HERNANDEZ</t>
  </si>
  <si>
    <t>VIRGINIA SORIANO PENALOZA</t>
  </si>
  <si>
    <t>LAS CHICAS DE RABON</t>
  </si>
  <si>
    <t>REYNA RASCON LAVALLE</t>
  </si>
  <si>
    <t>MARIA DEL CARMEN HERNANDEZ VAZQUEZ</t>
  </si>
  <si>
    <t>FABIOLA LARA CHACON</t>
  </si>
  <si>
    <t>CELIA DEL CARMEN MENDEZ JIMENEZ</t>
  </si>
  <si>
    <t>MARIA DEL SOCORRO SANCHEZ PEREZ</t>
  </si>
  <si>
    <t>BLANCA CELIA GUZMAN ZARATE</t>
  </si>
  <si>
    <t>MARIA GUADALUPE RAMIREZ CASTELLANOS</t>
  </si>
  <si>
    <t>PERLAS DEL VOLCAN</t>
  </si>
  <si>
    <t>VERONICA VILLALOBOS ESCUDERO</t>
  </si>
  <si>
    <t>MARIA DE LOURDES VILLALOBOS ESCUDERO</t>
  </si>
  <si>
    <t>FENIX AMK</t>
  </si>
  <si>
    <t>VIRIDIANA CASTILLO RUEDA</t>
  </si>
  <si>
    <t>SANTY</t>
  </si>
  <si>
    <t>ANDREA CASTANEDA GARCIA</t>
  </si>
  <si>
    <t>GENESIS NOGALES</t>
  </si>
  <si>
    <t>NATALIA MARTINEZ CELIS</t>
  </si>
  <si>
    <t>BRENDA TAPIA GONZALEZ</t>
  </si>
  <si>
    <t>ANALI GOMEZ MARTINEZ</t>
  </si>
  <si>
    <t>LAS BARNEY</t>
  </si>
  <si>
    <t>KENIA SUHEIL BARRERA PLATA</t>
  </si>
  <si>
    <t>MARIA DEL CARMEN VARGAS BELLO</t>
  </si>
  <si>
    <t>SAMAEL</t>
  </si>
  <si>
    <t>RUBEN ALEJANDRO ROBLES RAMIREZ</t>
  </si>
  <si>
    <t>CLAUDIA MIRLETH MAYORGA SANCHEZ</t>
  </si>
  <si>
    <t>CRISTAL</t>
  </si>
  <si>
    <t>BRENDA JANETH GARCIA RODRIGUEZ</t>
  </si>
  <si>
    <t>LAS CONSENTIDA TLC</t>
  </si>
  <si>
    <t>FABIOLA GARCIA GODINEZ</t>
  </si>
  <si>
    <t xml:space="preserve">KAROL </t>
  </si>
  <si>
    <t>JUAN CARLOS MEDINA GARCIA</t>
  </si>
  <si>
    <t>LIBRA</t>
  </si>
  <si>
    <t>ERICKA ISABEL COLLI GONZALEZ</t>
  </si>
  <si>
    <t>MODESTO SOSA PULIDO</t>
  </si>
  <si>
    <t>LUCERO HERNANDEZ ARIAS</t>
  </si>
  <si>
    <t>FENIX CHIMA</t>
  </si>
  <si>
    <t>ARCADIA REYNA MENDEZ LUNA</t>
  </si>
  <si>
    <t xml:space="preserve">LAS AGUILAS </t>
  </si>
  <si>
    <t>BLANCA CELINA MORENO CRUZ</t>
  </si>
  <si>
    <t>MARIA DE LOURDES AGUAYO VILLALOBOS</t>
  </si>
  <si>
    <t>LEONAS CH</t>
  </si>
  <si>
    <t>ANA TERESA VELAZQUEZ CASTANEDA</t>
  </si>
  <si>
    <t>BRENDA VICTORIANO CRUZ</t>
  </si>
  <si>
    <t>BEATRIZ ADRIANA ROSALES GONZALEZ</t>
  </si>
  <si>
    <t>ADRIANA RODRIGUEZ BOLANOS</t>
  </si>
  <si>
    <t>ELIZABETH ANGELICA NUNEZ MARTINEZ</t>
  </si>
  <si>
    <t>MARIA TERESA SANCHEZ VARGAS</t>
  </si>
  <si>
    <t>BRENDA MARITONA MOLINA FLORES</t>
  </si>
  <si>
    <t>MARIA GUADALUPE MORENO GAONA</t>
  </si>
  <si>
    <t>KANISHKA</t>
  </si>
  <si>
    <t>LIZETTE ISAMAR ANAYA REYNOSO</t>
  </si>
  <si>
    <t>GUADALUPE GALAN PEREZ</t>
  </si>
  <si>
    <t>BERENICE JIMENEZ LIMON</t>
  </si>
  <si>
    <t>ALEJANDRO MARTELL VAZQUEZ</t>
  </si>
  <si>
    <t>ELSY KAREN MARTINEZ CAMACHO</t>
  </si>
  <si>
    <t>ALMA ROSA LIMON RAMIREZ</t>
  </si>
  <si>
    <t>SILVIA RICARDO RAMIREZ</t>
  </si>
  <si>
    <t>JOSELINE ROCIO VERA RAMIREZ</t>
  </si>
  <si>
    <t>MARYS TLC</t>
  </si>
  <si>
    <t>AGAPANDO MA</t>
  </si>
  <si>
    <t>VIRGINIA RODRIGUEZ CERVANTES</t>
  </si>
  <si>
    <t>CONCHITAS ORI</t>
  </si>
  <si>
    <t>MARIA DEL RUBI TEXCAHUA XOTLANIHUA</t>
  </si>
  <si>
    <t>SHERA</t>
  </si>
  <si>
    <t>ELVIA ANAHI DOMINGUEZ GONZALEZ</t>
  </si>
  <si>
    <t xml:space="preserve">LA BARRANCA </t>
  </si>
  <si>
    <t>GUADALUPE RAMIREZ ARCE</t>
  </si>
  <si>
    <t>MA GUADALUPE IDELFONSO GARCIA</t>
  </si>
  <si>
    <t>BARBARA EVARISTO SANCHEZ</t>
  </si>
  <si>
    <t>ROSALIA TEXCAHUA MIXCOHUA</t>
  </si>
  <si>
    <t>MARIA DEL ROSARIO ZEPAHUA GONZALEZ</t>
  </si>
  <si>
    <t>EUGENIA SANCHEZ MOLOHUA</t>
  </si>
  <si>
    <t>MARIA DOROTEA HUERTA TLAXCALA</t>
  </si>
  <si>
    <t>JUAN CRISTOBAL ESPIRITU TEXCAHUA</t>
  </si>
  <si>
    <t>ORDIQUEAS IXT</t>
  </si>
  <si>
    <t>FRAMBUESA</t>
  </si>
  <si>
    <t>IRMA GOMEZ ROSAS</t>
  </si>
  <si>
    <t>JUAN ROJAS ZAMORA</t>
  </si>
  <si>
    <t>VICTOR MANUEL FUENTES POPOCA</t>
  </si>
  <si>
    <t>ELVA KARINA DUARTE VILLEGAS</t>
  </si>
  <si>
    <t>AZUL CIELO</t>
  </si>
  <si>
    <t>PETRONILA IRMA MATEOS LOPEZ</t>
  </si>
  <si>
    <t>MARIPOSAS PAPALOAPAN</t>
  </si>
  <si>
    <t>ADRIANA CELEON GARCIA</t>
  </si>
  <si>
    <t>MIRIAM FLORES LOPEZ</t>
  </si>
  <si>
    <t>MARISOL MORENO CATEMAXCA</t>
  </si>
  <si>
    <t>MARIA LETICIA ORDONEZ RAMIREZ</t>
  </si>
  <si>
    <t>MARIA ROSELIA MORALES HERNANDEZ</t>
  </si>
  <si>
    <t>JOSE IVAN HERNANDEZ BRIONES</t>
  </si>
  <si>
    <t>ADAMARIS MORALES VELASQUEZ</t>
  </si>
  <si>
    <t>AIDE TRINIDAD GONZALEZ ROYO</t>
  </si>
  <si>
    <t>ENRIQUE NICOLAS RIVERA</t>
  </si>
  <si>
    <t>NOHEMI TORRES TERRONES</t>
  </si>
  <si>
    <t>SANDRA MORALES SANDOVAL</t>
  </si>
  <si>
    <t>DULCE MARIA GUTIERREZ HERNANDEZ</t>
  </si>
  <si>
    <t>TRINIDAD ROYO QUIRASCO</t>
  </si>
  <si>
    <t>LA CASITA</t>
  </si>
  <si>
    <t>ANTONIA GONZALEZ CALDERON</t>
  </si>
  <si>
    <t>LUZ MARIA CASTILLO VELAZQUEZ</t>
  </si>
  <si>
    <t>REYNA MARTINEZ MARTINEZ</t>
  </si>
  <si>
    <t>LA COCINA</t>
  </si>
  <si>
    <t>ANA MARIA RAMIREZ MEJIA</t>
  </si>
  <si>
    <t>CORONA DE CRISTO</t>
  </si>
  <si>
    <t>FELICITA BUSTAMANTE DE LA CRUZ</t>
  </si>
  <si>
    <t>ZOILA PEREZ TORRES</t>
  </si>
  <si>
    <t>ANA BERTHA DOLORES ESCOBAR</t>
  </si>
  <si>
    <t>LAS DEL 10</t>
  </si>
  <si>
    <t>GABRIELA GUITAR PEREZ</t>
  </si>
  <si>
    <t>LAS CUQUIS</t>
  </si>
  <si>
    <t>TERESA ARACELI PEREZ NUNEZ</t>
  </si>
  <si>
    <t>BUCANERO</t>
  </si>
  <si>
    <t>ERIKA ALEJANDRA MARQUEZ MENDOZA</t>
  </si>
  <si>
    <t>ANA JANETTE CORDERO FIGUEROA</t>
  </si>
  <si>
    <t>GUADALUPE ESMERALDA MENDOZA LEDESMA</t>
  </si>
  <si>
    <t>MARIANA GUADALUPE BRAMBILLA MAYORGA</t>
  </si>
  <si>
    <t>MARIA ELENA PEREZ HERNANDEZ</t>
  </si>
  <si>
    <t>NATIVIDAD HERNANDEZ RAMOS</t>
  </si>
  <si>
    <t>VICTOR MANUEL MARTINEZ PEREZ</t>
  </si>
  <si>
    <t>VIRGINIA HERNANDEZ PEREZ</t>
  </si>
  <si>
    <t>MARIA REYES JIMENEZ HERNANDEZ</t>
  </si>
  <si>
    <t>LAS DE GONZALEZ</t>
  </si>
  <si>
    <t>CARLOS DANIEL ARIAS RODRIGUEZ</t>
  </si>
  <si>
    <t>TANIA SANCHEZ LEON</t>
  </si>
  <si>
    <t>REVOLUCION FEMENINA</t>
  </si>
  <si>
    <t>FRANCISCA LILIANA CASTRO ALVAREZ</t>
  </si>
  <si>
    <t>CHOCORETAS MA</t>
  </si>
  <si>
    <t>BON SAI</t>
  </si>
  <si>
    <t>JORGE AVENDANO ENCISO</t>
  </si>
  <si>
    <t>PANDITAS MA</t>
  </si>
  <si>
    <t>ISAMAR ORI</t>
  </si>
  <si>
    <t>DULCE REINA CORONA PAZ</t>
  </si>
  <si>
    <t>PALOMAS ORI</t>
  </si>
  <si>
    <t>DIONISIA ANTONIO TEQUIHUATLE</t>
  </si>
  <si>
    <t>LAS PLATANERA</t>
  </si>
  <si>
    <t>TELVINA JIMENEZ HERNANDEZ</t>
  </si>
  <si>
    <t>VERA CH</t>
  </si>
  <si>
    <t>JAZMIN GUADALUPE SOLANO VERA</t>
  </si>
  <si>
    <t>CARMEN YADIRA RUIZ CUETO</t>
  </si>
  <si>
    <t>MARIA DEL CARMEN PAZ MENCIAS</t>
  </si>
  <si>
    <t>FLOR MARLENE PAZ PAZ</t>
  </si>
  <si>
    <t>ELVIRA MONTES HERNANDEZ</t>
  </si>
  <si>
    <t>DIONICIA PAZ CONDE</t>
  </si>
  <si>
    <t>TUPSI</t>
  </si>
  <si>
    <t>ANAHI ROMERO ABASCAL</t>
  </si>
  <si>
    <t>FRANCISCO DANIEL GERON LARA</t>
  </si>
  <si>
    <t>LAS PRIMERAS</t>
  </si>
  <si>
    <t>YRINA DEL CARMEN LUIS FACUNDO</t>
  </si>
  <si>
    <t>ELIZABETH CASTELLANOS BEATRIZ</t>
  </si>
  <si>
    <t>MONTSERRAT MARISELA MONTAN MUNUZURI</t>
  </si>
  <si>
    <t>INES CRUZ SUAREZ</t>
  </si>
  <si>
    <t>CATALINA AVENDANO ENCISO</t>
  </si>
  <si>
    <t>MARIA JACINTO MUNOZ</t>
  </si>
  <si>
    <t>ERNESTINA MOZO GUTIERREZ</t>
  </si>
  <si>
    <t>NELDA VIRGINIA MUNOZ VELA</t>
  </si>
  <si>
    <t>BRENDA NATALY RIOS MOZO</t>
  </si>
  <si>
    <t>ALICIA JIMENEZ MANI</t>
  </si>
  <si>
    <t>ARACELI GARDUNO ZARAGOZA</t>
  </si>
  <si>
    <t>MARICRUZ MAGANA RUIZ</t>
  </si>
  <si>
    <t>CAROLINA CORTES COTLAME</t>
  </si>
  <si>
    <t>MARIA ISABEL CORTES COTLAME</t>
  </si>
  <si>
    <t>MERCEDES CORTES COTLAME</t>
  </si>
  <si>
    <t>NIEVES ANTONIO JIMENEZ</t>
  </si>
  <si>
    <t>KEILA SOFIA ANTONIO JIMENEZ</t>
  </si>
  <si>
    <t>GABRIELA TEXOCO MARTINEZ</t>
  </si>
  <si>
    <t>KARINA BERISTAIN DE LOS SANTOS</t>
  </si>
  <si>
    <t>RUTH VERONICO FUENTES</t>
  </si>
  <si>
    <t>ELIAS ULIN MUNOZ</t>
  </si>
  <si>
    <t>AMALIA LORETO RIVERA</t>
  </si>
  <si>
    <t>CLARISA OLAN DE DIOS</t>
  </si>
  <si>
    <t>MARIBEL GARCIA GARCIA</t>
  </si>
  <si>
    <t>PARTENON</t>
  </si>
  <si>
    <t>CAROL LILIANA CASTILLO PRECIADO</t>
  </si>
  <si>
    <t>EMMA DIAZ GUZMAN</t>
  </si>
  <si>
    <t>EDITH SOLANO VERA</t>
  </si>
  <si>
    <t>JESUS TOLENTINO RAMIREZ</t>
  </si>
  <si>
    <t>MARIA DE JESUS SOLANO VERA</t>
  </si>
  <si>
    <t>VIRGINIA VERA LOPEZ</t>
  </si>
  <si>
    <t>JESSICA SOLANO VERA</t>
  </si>
  <si>
    <t>BIRIDIANA TOLENTINO RODRIGUEZ</t>
  </si>
  <si>
    <t xml:space="preserve">CAFE CON LECHE </t>
  </si>
  <si>
    <t>CORDERO</t>
  </si>
  <si>
    <t>MARIA JULIA LUCIA NEGRETE PEREZ</t>
  </si>
  <si>
    <t>ROSAS MINA</t>
  </si>
  <si>
    <t>JOSE LUIS AQUINO DIAZ</t>
  </si>
  <si>
    <t>MARIA DEL SOCORRO MARTINEZ TRUJILLO</t>
  </si>
  <si>
    <t>ERNESTO RUBEN OLGUIN BRAVO</t>
  </si>
  <si>
    <t>OFELIA CORTES ORTEGA</t>
  </si>
  <si>
    <t>SANDRA GARCIA GARCIA</t>
  </si>
  <si>
    <t>FRESBINDA NAJERA NAJERA</t>
  </si>
  <si>
    <t>JACQUELINE RUIZ CORTES</t>
  </si>
  <si>
    <t>BRENDA YEDIC ROMERO RAMIREZ</t>
  </si>
  <si>
    <t>MARIA CONCEPCION ANGELICA ISLAS FLORIN</t>
  </si>
  <si>
    <t>LINA REBECA CASTILLO PEREZ</t>
  </si>
  <si>
    <t>ARCOIRIS AMK</t>
  </si>
  <si>
    <t>ZITA DE VEAMONTE MIRANDA</t>
  </si>
  <si>
    <t>GUILLERMINA ALVARADO FLORES</t>
  </si>
  <si>
    <t>LIZBETH SANDOVAL RAMOS</t>
  </si>
  <si>
    <t>EL OCOTAL AMK</t>
  </si>
  <si>
    <t>LINDA BAUTISTA PELCASTRE</t>
  </si>
  <si>
    <t>ARISANDI MARTINEZ RAMIREZ</t>
  </si>
  <si>
    <t>SANDRA HERNANDEZ ALCARAZ</t>
  </si>
  <si>
    <t>MARICELA REYES VILLARREAL</t>
  </si>
  <si>
    <t>MAYRA ALICIA GARIBAY RAMOS</t>
  </si>
  <si>
    <t>FABIOLA GONZALEZ TORRES</t>
  </si>
  <si>
    <t>MONICA REBECA HERNANDEZ VASQUEZ</t>
  </si>
  <si>
    <t>IRIS PATRICIA ESTEBAN BAUTISTA</t>
  </si>
  <si>
    <t>MINA 2</t>
  </si>
  <si>
    <t>AMALIA LUNA HERNANDEZ</t>
  </si>
  <si>
    <t>ANABELL GALLARDO HERNANDEZ</t>
  </si>
  <si>
    <t>LIBELULA</t>
  </si>
  <si>
    <t>MARICARMEN HERNANDEZ RODRIGUEZ</t>
  </si>
  <si>
    <t>LAS EMPRENDEDORAS DEL ESTERO</t>
  </si>
  <si>
    <t>JUANA SAMARIO ACEVEDO</t>
  </si>
  <si>
    <t>LOMAS TEPE</t>
  </si>
  <si>
    <t>TERESA NATALI HERRERA HERRERA</t>
  </si>
  <si>
    <t>BANANITAS ORI</t>
  </si>
  <si>
    <t>JUAN OJEDA CRUZ</t>
  </si>
  <si>
    <t>MARIA VENTURA GARCIA VELAZQUEZ</t>
  </si>
  <si>
    <t>POSTE BLANCO</t>
  </si>
  <si>
    <t>ADILENE DOMINGUEZ DIAZ</t>
  </si>
  <si>
    <t>ALMA DELIA GARCIA MORALES</t>
  </si>
  <si>
    <t>OLINEREIDA RESENDIZ MARTINEZ</t>
  </si>
  <si>
    <t>ARELI HIGUERA ORTEGA</t>
  </si>
  <si>
    <t>LIBERTAD ORI</t>
  </si>
  <si>
    <t>LAYZA VIANNEY VASQUEZ Velazquez</t>
  </si>
  <si>
    <t>BERTOLDA GUILLEN OROZCO</t>
  </si>
  <si>
    <t>ARACELI CORTES FLORES</t>
  </si>
  <si>
    <t>ANGELES AMAIRANY VAZQUEZ MATEO</t>
  </si>
  <si>
    <t>YAMIRA LISETH MOYA REYES</t>
  </si>
  <si>
    <t>ADRIANA PATRICIA GONZALEZ SANCHEZ</t>
  </si>
  <si>
    <t>MARGARITA VERA TORRES</t>
  </si>
  <si>
    <t>REBECA MENDOZA RAMIREZ</t>
  </si>
  <si>
    <t>CHRONOS</t>
  </si>
  <si>
    <t>TEJA</t>
  </si>
  <si>
    <t>CARMEN OLIVIA GARCIA PEREZ</t>
  </si>
  <si>
    <t>CRISTINA GERALDYNEE GARCIA MARTINEZ</t>
  </si>
  <si>
    <t>TANIA BETZABETH DIAZ GARCIA</t>
  </si>
  <si>
    <t>AYERIM MARTINEZ CRUZ</t>
  </si>
  <si>
    <t>MARA YOSELINE MORALES SANCHEZ</t>
  </si>
  <si>
    <t>LAURA MAGDALENA MIRANDA QUINTANA</t>
  </si>
  <si>
    <t>DULCE GUADALUPE CALDERA ONOFRE</t>
  </si>
  <si>
    <t>RAUL MONDRAGON JUAREZ</t>
  </si>
  <si>
    <t>LA RANCHERIA</t>
  </si>
  <si>
    <t>YARELI GUADALUPE RODRIGUEZ LLANOS</t>
  </si>
  <si>
    <t>LAS UVITAS CH</t>
  </si>
  <si>
    <t>METZLI DONAJI GUTIERREZ GARCIA</t>
  </si>
  <si>
    <t>ALICIA RIVERA RAYON</t>
  </si>
  <si>
    <t>MA GABRIELA RODRIGUEZ CONTRERAS</t>
  </si>
  <si>
    <t>ARROLLO  HONDO</t>
  </si>
  <si>
    <t>SILVIA SANTIAGO ZAMORA</t>
  </si>
  <si>
    <t>LAS SUCULENTAS</t>
  </si>
  <si>
    <t>MARIA EUGENIA CALES BARTOLO</t>
  </si>
  <si>
    <t>FREDDY MONDRAGON BRITO</t>
  </si>
  <si>
    <t>SINDI DEL CARMEN GARCIA OLAN</t>
  </si>
  <si>
    <t>MARIANA HERNANDEZ ALOR</t>
  </si>
  <si>
    <t>FRANCISCO JAVIER GARCIA HERNANDEZ</t>
  </si>
  <si>
    <t>ROSA HERNANDEZ HERNANDEZ</t>
  </si>
  <si>
    <t>EMPRENDEDORES TEX</t>
  </si>
  <si>
    <t>GENOVEVA HERNANDEZ MONTEJANO</t>
  </si>
  <si>
    <t>CUARZO ROSA</t>
  </si>
  <si>
    <t>GRECIA COLMENARES MARTINEZ</t>
  </si>
  <si>
    <t>REALES CHALCO</t>
  </si>
  <si>
    <t>JOSEFINA RAMOS REYES</t>
  </si>
  <si>
    <t>LAS FAMOSAS TEX</t>
  </si>
  <si>
    <t>VANESSA PERALTA FLORES</t>
  </si>
  <si>
    <t>DELFINES MINA</t>
  </si>
  <si>
    <t>REYNA BLANCO OZUNA</t>
  </si>
  <si>
    <t>JACK</t>
  </si>
  <si>
    <t>BEATRIZ JANET HERNANDEZ DE AQUINO</t>
  </si>
  <si>
    <t>LILIANA FLORES GONZALEZ</t>
  </si>
  <si>
    <t>CONCEPCION ISLAS BOTELLO</t>
  </si>
  <si>
    <t>ARACELY ALONSO LUJANO</t>
  </si>
  <si>
    <t>JOSE JUAN FLORES GONZALEZ</t>
  </si>
  <si>
    <t>LORENA ESPEJEL ROJAS</t>
  </si>
  <si>
    <t>EVA MARIA GOMEZ CORREA</t>
  </si>
  <si>
    <t>BUBBALOO CH</t>
  </si>
  <si>
    <t>MARIA DEL ROSARIO TORRES HERNANDEZ</t>
  </si>
  <si>
    <t>ANA KRISTEL CHAVERO ELIZARRARAS</t>
  </si>
  <si>
    <t>MANZANITAS DULCES</t>
  </si>
  <si>
    <t>SELENE HORTA ESCOBEDO</t>
  </si>
  <si>
    <t>MARIA ANTONIA ROSAS CRUZ</t>
  </si>
  <si>
    <t>CUPIDO</t>
  </si>
  <si>
    <t>ALONDRA GUADALUPE PONCE HUERTA</t>
  </si>
  <si>
    <t>ANDREA SARAHI GALAN MARTINEZ</t>
  </si>
  <si>
    <t>PIRULES CHIMA</t>
  </si>
  <si>
    <t>MARIA GUADALUPE ALAVEZ PEREZ</t>
  </si>
  <si>
    <t>NATALI MONSSERRAT ESTRADA TERAN</t>
  </si>
  <si>
    <t>ADELA OSORIO RUIZ</t>
  </si>
  <si>
    <t>MIGDY AYLIN AGUILAR PATRACA</t>
  </si>
  <si>
    <t>CARLA JANNETTE GONZALEZ RICARDEZ</t>
  </si>
  <si>
    <t>JESUS AUGUSTO ESTRADA TERAN</t>
  </si>
  <si>
    <t>ALJUASCO</t>
  </si>
  <si>
    <t>SANDRA GUTIERREZ RUIZ</t>
  </si>
  <si>
    <t xml:space="preserve">PRINCESAS TLAHUAC </t>
  </si>
  <si>
    <t>MARIA INES REYES GALICIA</t>
  </si>
  <si>
    <t>CELESTE</t>
  </si>
  <si>
    <t>ERIKA ADRIANA AVILA GUTIERREZ</t>
  </si>
  <si>
    <t>GISELA FERNANDA ARROYO PEREZ</t>
  </si>
  <si>
    <t>SONRISAS MINA</t>
  </si>
  <si>
    <t>DANIA CHIN GALMICH</t>
  </si>
  <si>
    <t>EL MILAGRO</t>
  </si>
  <si>
    <t>ROSA TAPIA SEGURA</t>
  </si>
  <si>
    <t>RENACERR</t>
  </si>
  <si>
    <t>BRYAN SALVADOR MUNGUIA LEAL</t>
  </si>
  <si>
    <t>KENIA MONSERRAT MUNGUIA LEAL</t>
  </si>
  <si>
    <t>OBRERA</t>
  </si>
  <si>
    <t>JAHAZIEL VICENTE SALINAS</t>
  </si>
  <si>
    <t>HILARIA MIRANDA SANCHEZ</t>
  </si>
  <si>
    <t>NORMA GARCIA CASTILLO</t>
  </si>
  <si>
    <t>YESENIA ISABEL VAZQUEZ BALDERAS</t>
  </si>
  <si>
    <t>ALMA ROSA CASTRO ARISTA</t>
  </si>
  <si>
    <t>LAURA PATRICIA BARRANCO SANCHEZ</t>
  </si>
  <si>
    <t>MONARCA</t>
  </si>
  <si>
    <t>MAYRA JIMENA CAPULIN HERNANDEZ</t>
  </si>
  <si>
    <t>ACUARIO AMK</t>
  </si>
  <si>
    <t>MARIA GARCIA ROJAS</t>
  </si>
  <si>
    <t>BUENA SUERTE</t>
  </si>
  <si>
    <t>YULEISY KARINA MARROQUIN RODRIGUEZ</t>
  </si>
  <si>
    <t>SARA ITZEL RODIRGUEZ ROJAS</t>
  </si>
  <si>
    <t>ISELA YAMEL MORENO RIVERA</t>
  </si>
  <si>
    <t>MARISOL RIVERA CRUZ</t>
  </si>
  <si>
    <t>MAYRA FLOR REYES GALICIA</t>
  </si>
  <si>
    <t>LILIA FRANCISCA GALICIA ACEVEDO</t>
  </si>
  <si>
    <t>TORNASOL IXT</t>
  </si>
  <si>
    <t>SUSANA CORTES</t>
  </si>
  <si>
    <t>UVITAS ORI</t>
  </si>
  <si>
    <t>UBALDA MARIANO BAEZ</t>
  </si>
  <si>
    <t>LAS CHINAS TLC</t>
  </si>
  <si>
    <t>JAZMIN GIOVANNA PEREZ GARCIA</t>
  </si>
  <si>
    <t>EXITOSAS2</t>
  </si>
  <si>
    <t>VERONICA BERENICE OLIVARES MONTESINOS</t>
  </si>
  <si>
    <t>PAULA JACKELINE OLIVARES MONTESINOS</t>
  </si>
  <si>
    <t>CONVENTOS</t>
  </si>
  <si>
    <t>LUZ MARIA HERNANDEZ RODRIGUEZ</t>
  </si>
  <si>
    <t>JACQUELINE JANET VALDEZ TABER</t>
  </si>
  <si>
    <t>CLAUDIA VALENCIA HERNANDEZ</t>
  </si>
  <si>
    <t>TERESITAS 2</t>
  </si>
  <si>
    <t>SANDRA ALICIA RODRIGUEZ LOPEZ</t>
  </si>
  <si>
    <t>DIAMANTE AMK</t>
  </si>
  <si>
    <t>MAGDALENA GONZALEZ VERGARA</t>
  </si>
  <si>
    <t>IRMA ELISA MORALES GONZALEZ</t>
  </si>
  <si>
    <t>FELIPA IRMA GONZALEZ VERGARA</t>
  </si>
  <si>
    <t>ARCANGELES</t>
  </si>
  <si>
    <t>LIDIA CORTES VASQUEZ</t>
  </si>
  <si>
    <t>MAGALY LINO HERNANDEZ</t>
  </si>
  <si>
    <t>REGINA BENITO LUCIANO</t>
  </si>
  <si>
    <t>MARIA SOLEDAD FERNANDEZ GARCIA</t>
  </si>
  <si>
    <t>XIMENA SEGUNDO GALVAN</t>
  </si>
  <si>
    <t>ESTEFANI GUADALUPE HERNANDEZ SEGUNDO</t>
  </si>
  <si>
    <t>MARQUEZA GALVAN PAREDES</t>
  </si>
  <si>
    <t>RICARDO ARROYO PAREDES</t>
  </si>
  <si>
    <t>GABRIELA OLVERA CORTES</t>
  </si>
  <si>
    <t>GIRASOLES UNO</t>
  </si>
  <si>
    <t>KARINA ROSAS LAINEZ</t>
  </si>
  <si>
    <t>DIAMANTE 2022</t>
  </si>
  <si>
    <t>BRIAN IBARRA CAMPOS</t>
  </si>
  <si>
    <t>MARISA MERAZ GONZALEZ</t>
  </si>
  <si>
    <t>ALCATRAZ MINA</t>
  </si>
  <si>
    <t>BENIGNA LERMA RIVAS</t>
  </si>
  <si>
    <t>MARIA ELENA OSORIO AGUILETA</t>
  </si>
  <si>
    <t>MARIA ESTHER RODRIGUEZ ORDAZ</t>
  </si>
  <si>
    <t>ARACELI RAMIREZ ORDAZ</t>
  </si>
  <si>
    <t>LIBERACION</t>
  </si>
  <si>
    <t>DELVA CONTRERAS MORALES</t>
  </si>
  <si>
    <t xml:space="preserve">GOLONDRINAS NEZA </t>
  </si>
  <si>
    <t>DIANA LAURA NUÃO GUTIERREZ</t>
  </si>
  <si>
    <t>PANDITAS COATZA</t>
  </si>
  <si>
    <t>ISABEL CRISTINA ZAMORA BLANCO</t>
  </si>
  <si>
    <t>JESUS TELLO OROZCO</t>
  </si>
  <si>
    <t>ANDREA BAEZ ANTONIO</t>
  </si>
  <si>
    <t>ABIGAIL TEXCAHUA BAEZ</t>
  </si>
  <si>
    <t>ASENCIONA BAEZ ANTONIO</t>
  </si>
  <si>
    <t>ELIZABETH MARIANO BAEZ</t>
  </si>
  <si>
    <t>ERIKA IBANEZ DOMINGUEZ</t>
  </si>
  <si>
    <t>ESFERA</t>
  </si>
  <si>
    <t>JOSE LUIS BARRERA JIMENEZ</t>
  </si>
  <si>
    <t>VERONICA JAQUELINE JUAREZ SALAZAR</t>
  </si>
  <si>
    <t>GUADALUPE ZACAMECAHUA ROMERO</t>
  </si>
  <si>
    <t>EL CASINO 2</t>
  </si>
  <si>
    <t>ALICIA PINA MEJIA</t>
  </si>
  <si>
    <t>EMPRENDEDORAS AMK</t>
  </si>
  <si>
    <t>MA LUCIA RUEDA JUAREZ</t>
  </si>
  <si>
    <t>VERONICA VALLEJO GOMEZ</t>
  </si>
  <si>
    <t>EXITOSAS DOS</t>
  </si>
  <si>
    <t>ALBERTO MANUEL MUNGUIA JIMENEZ</t>
  </si>
  <si>
    <t>JAQUELINE GONZALEZ ROJAS</t>
  </si>
  <si>
    <t>CIRUELOS MA</t>
  </si>
  <si>
    <t>11 DE FEBRERO</t>
  </si>
  <si>
    <t>JUANA DEL CARMEN CORTAZAR RAMIREZ</t>
  </si>
  <si>
    <t xml:space="preserve">LA OLLA MA </t>
  </si>
  <si>
    <t>EVA GOMEZ RAMIREZ</t>
  </si>
  <si>
    <t>CALLEJON</t>
  </si>
  <si>
    <t>PALOMA VALVERDE SUAREZ</t>
  </si>
  <si>
    <t>PATRICIA RAMIREZ TORRES</t>
  </si>
  <si>
    <t>RUBI BURELO MORALES</t>
  </si>
  <si>
    <t>BERTHA LILA MIRANDA RAMOS</t>
  </si>
  <si>
    <t>VANELY SOLIS ARIAS</t>
  </si>
  <si>
    <t>JOSE MARIA YBARRA CORTAZAR</t>
  </si>
  <si>
    <t>AMADA RAMIREZ TORRES</t>
  </si>
  <si>
    <t>BERTHA MARIEL CORTAZAR MARTINEZ</t>
  </si>
  <si>
    <t>BERTHA ADELA MARTINEZ CRUZ</t>
  </si>
  <si>
    <t>ROSA ISELA VEGA RIVERA</t>
  </si>
  <si>
    <t>ALMA DELIA ARIAS MARTINEZ</t>
  </si>
  <si>
    <t>SILVIA BERENICE MARTINEZ AGUILAR</t>
  </si>
  <si>
    <t>FATIMA ALFARO MELGAREJO</t>
  </si>
  <si>
    <t>JOSE CARLOS RAMIREZ LOPEZ</t>
  </si>
  <si>
    <t>MARIBEL BALLINA FLORES</t>
  </si>
  <si>
    <t>ELIZABETH GUZMAN GAYTAN</t>
  </si>
  <si>
    <t xml:space="preserve">CODIGO </t>
  </si>
  <si>
    <t>JESSICA CRUZ VELAZQUEZ</t>
  </si>
  <si>
    <t>MARIA DE LOS ANGELES MARIA PEREZ</t>
  </si>
  <si>
    <t>VICTORIAS</t>
  </si>
  <si>
    <t>DAYRA JUDITH HERNANDEZ RODRIGUEZ</t>
  </si>
  <si>
    <t>JADE TLC</t>
  </si>
  <si>
    <t>FREXPOR</t>
  </si>
  <si>
    <t>EDILIA MENDOZA MONTIEL</t>
  </si>
  <si>
    <t xml:space="preserve">RUDAS PANTITLAN </t>
  </si>
  <si>
    <t>ELIZABETH MEJIA PITA</t>
  </si>
  <si>
    <t>THALIA URALIA CRUZ SANTIAGO</t>
  </si>
  <si>
    <t>MARIA DEL MAR CRUZ VALIER</t>
  </si>
  <si>
    <t>FIDELIA CRUZ SANTIAGO</t>
  </si>
  <si>
    <t>MARIA MAGDALENA VALIER JIMENEZ</t>
  </si>
  <si>
    <t>GLADIS GUADALUPE HERNANDEZ MENDEZ</t>
  </si>
  <si>
    <t>LORENA BROCA ALPUCHE</t>
  </si>
  <si>
    <t>NEPTUNO</t>
  </si>
  <si>
    <t>CARLOS ARMANDO TORRES ROSAS</t>
  </si>
  <si>
    <t>NANCY RAMIREZ FLORES</t>
  </si>
  <si>
    <t>CINTHYA MISSOURI HERNANDEZ MARTINEZ</t>
  </si>
  <si>
    <t>CRISTIAN MANUEL CALZADA CONTRERAS</t>
  </si>
  <si>
    <t>MAGNOLIAS CH</t>
  </si>
  <si>
    <t>MARIA DEL PILAR CRUZ GARCEZ</t>
  </si>
  <si>
    <t>TURQUESA IXT</t>
  </si>
  <si>
    <t>DIANA YANELI INIESTRA MEDINA</t>
  </si>
  <si>
    <t>KIRZA AMALFI LANDA PINEDA</t>
  </si>
  <si>
    <t xml:space="preserve">TULIPANES TLAHUAC </t>
  </si>
  <si>
    <t>ANA GABRIELA MIJANGOS CORONA</t>
  </si>
  <si>
    <t>SAN MIGUEL TLC</t>
  </si>
  <si>
    <t>MARIA GUADALUPE CASTILLA ROMERO</t>
  </si>
  <si>
    <t>SUSAN CARMONA CASTILLA</t>
  </si>
  <si>
    <t>BERTHA FLORINA MARTINEZ MARTINEZ</t>
  </si>
  <si>
    <t>IRMA HILDA ROBLES MENDEZ</t>
  </si>
  <si>
    <t>EDILBERTA PRIMITIVA HERNANDEZ DILLANES</t>
  </si>
  <si>
    <t>CHRISTIAN CARMONA CASTILLA</t>
  </si>
  <si>
    <t>TULIPANES CH</t>
  </si>
  <si>
    <t>SANDY ANAHI LOYOLA PADILLA</t>
  </si>
  <si>
    <t xml:space="preserve">ROSAS DE CANTEROS </t>
  </si>
  <si>
    <t>NAYELI HERNANDEZ OLIVARES</t>
  </si>
  <si>
    <t>BERTHA ADRIANA CERVANTES SALAZAR</t>
  </si>
  <si>
    <t>CLAUDIA AVILA GARCIA</t>
  </si>
  <si>
    <t>CATALINA VACA BECERRA</t>
  </si>
  <si>
    <t>ROSA SALAZAR VILLARREAL</t>
  </si>
  <si>
    <t>LUNA NUEVA 2</t>
  </si>
  <si>
    <t>LUCERO ALEJANDRA ESQUIVEL CRUZ</t>
  </si>
  <si>
    <t>AKHUSHTAL</t>
  </si>
  <si>
    <t>KAREN RAQUEL AREVALO HERNANDEZ</t>
  </si>
  <si>
    <t>TRIUNFADORAS CH</t>
  </si>
  <si>
    <t>ARACELI GARCIA LOPEZ</t>
  </si>
  <si>
    <t>IRMA JUAREZ HERNANDEZ</t>
  </si>
  <si>
    <t>JAVIER CARMONA GARDUNO</t>
  </si>
  <si>
    <t>EVA BELEM VALENCIA JIMENEZ</t>
  </si>
  <si>
    <t>PRIMERIZAS</t>
  </si>
  <si>
    <t>FELIPE FLAVIO HERNANDEZ BENITEZ</t>
  </si>
  <si>
    <t>MARCELINA VIDAL ANDRADE</t>
  </si>
  <si>
    <t xml:space="preserve">LAS ROBLES MA </t>
  </si>
  <si>
    <t xml:space="preserve">PANTERAS DE NEZA </t>
  </si>
  <si>
    <t>FLOR VERONICA CARDONA LEON</t>
  </si>
  <si>
    <t>ESMERALDA IZTAPALAPA</t>
  </si>
  <si>
    <t>ANAYELI HERRERA HERNANDEZ</t>
  </si>
  <si>
    <t>EXITO  DE CUPIDO</t>
  </si>
  <si>
    <t>TERESITA DE JESUS MARTINEZ CANO</t>
  </si>
  <si>
    <t>LAS TORRES CHIMA</t>
  </si>
  <si>
    <t>MARIBEL BUENDIA GALICIA</t>
  </si>
  <si>
    <t>REMEDIOS GARCIA RAMIREZ</t>
  </si>
  <si>
    <t>MARIA GUADALUPE ELIZARRARAS OLVERA</t>
  </si>
  <si>
    <t>MARIA GUADALUPE CASTREJON ALBERTO</t>
  </si>
  <si>
    <t>PAOLA ITZEL BAEZ DE JESUS</t>
  </si>
  <si>
    <t>GABRIELA CORTES MORALES</t>
  </si>
  <si>
    <t>ELIDIA HERRERA HERNANDEZ</t>
  </si>
  <si>
    <t>JESUS GONZALO GONZALEZ MUNOZ</t>
  </si>
  <si>
    <t>YAHIR VELASCO ROBLES</t>
  </si>
  <si>
    <t>BERENICE ISABEL SORIANO AUSTRIA</t>
  </si>
  <si>
    <t>ARES UNO</t>
  </si>
  <si>
    <t>OLGA LIDIA DIAZ JUAREZ</t>
  </si>
  <si>
    <t>PARAISO CHIMA</t>
  </si>
  <si>
    <t>LIZBETH CRISPIN JIMENEZ</t>
  </si>
  <si>
    <t>MARIA GUADALUPE MARTINEZ VILLANUEVA</t>
  </si>
  <si>
    <t>CUPIDO CH</t>
  </si>
  <si>
    <t>MARGARITA RODRIGUEZ PEREZ</t>
  </si>
  <si>
    <t>ZOE MICHELLE ALESSANDRA GORDILLO GONZALEZ</t>
  </si>
  <si>
    <t>KARINA MONTSERRAT SORIA MOCTEZUMA</t>
  </si>
  <si>
    <t>KARINA RODRIGUEZ JIMENEZ</t>
  </si>
  <si>
    <t>VERONICA MOCTEZUMA LUGO</t>
  </si>
  <si>
    <t>NANCI SORIA MOCTEZUMA</t>
  </si>
  <si>
    <t>MARIA CRISTINA CARDONA LEON</t>
  </si>
  <si>
    <t>LAS PICOSITAS</t>
  </si>
  <si>
    <t>MIRAMAR</t>
  </si>
  <si>
    <t>CARLOS ANTONIO SANTANA TORRES</t>
  </si>
  <si>
    <t xml:space="preserve">SAN CANDIDO </t>
  </si>
  <si>
    <t>ISIDRA LEON LUNA</t>
  </si>
  <si>
    <t>PERLA ORI</t>
  </si>
  <si>
    <t>MARIA MAGDALENA MEDINA GUZMAN</t>
  </si>
  <si>
    <t>AMAPOLA AMK</t>
  </si>
  <si>
    <t>PILAR RAMOS GUEVARA</t>
  </si>
  <si>
    <t>MAGNUM</t>
  </si>
  <si>
    <t>RIGOBERTO PEREZ LOPEZ</t>
  </si>
  <si>
    <t>PEDRO FELIPE GUZMAN GARCIA</t>
  </si>
  <si>
    <t>DOLORES JOSEFINA VARGAS DAMIAN</t>
  </si>
  <si>
    <t>MARIA AQUILINA COLUMBA RIVERA JIMENEZ</t>
  </si>
  <si>
    <t>ROSA MARIA SILVIA GUILLERMO GONZALEZ</t>
  </si>
  <si>
    <t>MIGUELINA GUILLERMO MOTA</t>
  </si>
  <si>
    <t>JULIA ERNESTINA DE LOS SANTOS HERNANDEZ</t>
  </si>
  <si>
    <t xml:space="preserve">JUPITER </t>
  </si>
  <si>
    <t>JULIO ISRAEL MARTINEZ DE LIRA</t>
  </si>
  <si>
    <t>MAGDA ROSA NARANJO GONZALEZ</t>
  </si>
  <si>
    <t>GABRIELA GERONIMO BAUTISTA</t>
  </si>
  <si>
    <t>VERONICA RAMIREZ RODRIGUEZ</t>
  </si>
  <si>
    <t>DEYSI YULIANA NARANJO NARANJO</t>
  </si>
  <si>
    <t>ANA LUISA OSORIO HERNANDEZ</t>
  </si>
  <si>
    <t>ROSA ISELA GOMEZ PEREZ</t>
  </si>
  <si>
    <t>MILAGROS DEL ROCIO LUNA ESCOBEDO</t>
  </si>
  <si>
    <t>MARIA VERONICA VILLA LOPEZ</t>
  </si>
  <si>
    <t xml:space="preserve">CATRINAS </t>
  </si>
  <si>
    <t>ADRIANA GUADALUPE VARGAS URIBE</t>
  </si>
  <si>
    <t>MARCELA PADILLA TUFINO</t>
  </si>
  <si>
    <t>FERNANDA NATALIA VILLARREAL ESTRADA</t>
  </si>
  <si>
    <t>UNIDAS</t>
  </si>
  <si>
    <t>BRENDA ROMERO REYNA</t>
  </si>
  <si>
    <t>BACARDI</t>
  </si>
  <si>
    <t>ANA ROBLES GARCIA</t>
  </si>
  <si>
    <t>JOSE ANTONIO PADRON RAMIREZ</t>
  </si>
  <si>
    <t>LUCERO BELEN GARCIA SANCHEZ</t>
  </si>
  <si>
    <t>MIRIAM LEYDA MARTINEZ CANO</t>
  </si>
  <si>
    <t>LAURA DE PABLO MARCELO</t>
  </si>
  <si>
    <t>TEODORA MARCELO MOLINA</t>
  </si>
  <si>
    <t>NATALIA SALDANA AGUILAR</t>
  </si>
  <si>
    <t>MARIA PEREZ BONILLA</t>
  </si>
  <si>
    <t>MARIA DE LOURDES ARRONA ARIAS</t>
  </si>
  <si>
    <t>ALEJANDRA LINARES MARTINEZ</t>
  </si>
  <si>
    <t>PERLAS CH</t>
  </si>
  <si>
    <t>BRENDA SARAHI GARCIA GOMEZ</t>
  </si>
  <si>
    <t>SATURNO AMK</t>
  </si>
  <si>
    <t>REINA ROBLES GARCIA</t>
  </si>
  <si>
    <t>ALIANZA ORI</t>
  </si>
  <si>
    <t>ERIKA VERA MONTES</t>
  </si>
  <si>
    <t>EDHIKAR ALVAREZ JUAREZ</t>
  </si>
  <si>
    <t>MARCIANA RODRIGUEZ SILVA</t>
  </si>
  <si>
    <t>MARTHA ANGELICA VELAZQUEZ RODRIGUEZ</t>
  </si>
  <si>
    <t>MARGA LIDIA RODRIGUEZ OCEGUERA</t>
  </si>
  <si>
    <t>MAURICIO ROSALES MONTALES</t>
  </si>
  <si>
    <t>BARBIE 1</t>
  </si>
  <si>
    <t>ROSALVA DURAN VELARDE</t>
  </si>
  <si>
    <t>REBECA PEREZ CAMARILLO</t>
  </si>
  <si>
    <t>MARCELA VICENTE MORALES</t>
  </si>
  <si>
    <t>UNIVERSO CHIMA</t>
  </si>
  <si>
    <t>ANA MARIA ANGELINA GONZALEZ BUENDIA</t>
  </si>
  <si>
    <t>EXITOSAS 1</t>
  </si>
  <si>
    <t>REYNALDA SOSA LARIOS</t>
  </si>
  <si>
    <t>CAROLINA HERRERA LANDIN</t>
  </si>
  <si>
    <t>ARACELI RAMIREZ LUNA</t>
  </si>
  <si>
    <t>LA GARITA</t>
  </si>
  <si>
    <t>ISABEL MOSQUEDA FRIAS</t>
  </si>
  <si>
    <t>GRISELDA GABINO DURAN</t>
  </si>
  <si>
    <t>COLIBRI MINA</t>
  </si>
  <si>
    <t>ANDREA LUNA PUEBLA</t>
  </si>
  <si>
    <t>ROSA MARIA LOPEZ FUENTES</t>
  </si>
  <si>
    <t>SATURNINA FRANCISCA MARTINEZ MANJARRES</t>
  </si>
  <si>
    <t>FELISA CASTRO GARCIA</t>
  </si>
  <si>
    <t>EMILIO ROMERO MARTINEZ</t>
  </si>
  <si>
    <t>ARACELI GONZALEZ TORRES</t>
  </si>
  <si>
    <t>APOLONIA TORRES DIAZ</t>
  </si>
  <si>
    <t>ABIGAIL ALEJANDRA ALTAMIRANO ZAMORA</t>
  </si>
  <si>
    <t>LUNA MINA</t>
  </si>
  <si>
    <t>JUDITH JAZMIN BARRANCO MORA</t>
  </si>
  <si>
    <t>ANA PATRICIA SANTIAGO GONZALEZ</t>
  </si>
  <si>
    <t xml:space="preserve">5 ESTRELLAS </t>
  </si>
  <si>
    <t>LAURA ISABEL PASCACIO RAMOS</t>
  </si>
  <si>
    <t>SILVIA GUADALUPE ROMERO FLORES</t>
  </si>
  <si>
    <t>ANTELMA DOMINGA FLORES VERA</t>
  </si>
  <si>
    <t>MARIA VICTORIA GLORIA LOPEZ VELAZQUEZ</t>
  </si>
  <si>
    <t>INES LUCIA PENA TORRES</t>
  </si>
  <si>
    <t>ITZEL MARITZA DE JESUS MONTALVO</t>
  </si>
  <si>
    <t>ARLETH ITAMAR AGUERO REYES</t>
  </si>
  <si>
    <t>JOSE DEMETRIO GALINDO MENDEZ</t>
  </si>
  <si>
    <t>LYRA CH</t>
  </si>
  <si>
    <t>CARMEN LILIANA THOME BECERRIL</t>
  </si>
  <si>
    <t>ARIES IXT</t>
  </si>
  <si>
    <t>CRUCERO MINA</t>
  </si>
  <si>
    <t>VERONICA CALZADA DOMINGUEZ</t>
  </si>
  <si>
    <t>LETICIA MENDOZA VALLE</t>
  </si>
  <si>
    <t>CRISTINA MARGARITA MORENO CHABLE</t>
  </si>
  <si>
    <t>YAZMIN MUNIZ GONZALEZ</t>
  </si>
  <si>
    <t>MARIA DE JESUS PEREZ FRANCISCO</t>
  </si>
  <si>
    <t>NADIA AGUIRRE MARTINEZ</t>
  </si>
  <si>
    <t>PAOLA BERENICE RODRIGUEZ RODRIGUEZ</t>
  </si>
  <si>
    <t>MARIO ALBERTO ANTONIO LINA</t>
  </si>
  <si>
    <t>PAISAJE ORI</t>
  </si>
  <si>
    <t>MARIA LETICIA ROSAS ORTEGA</t>
  </si>
  <si>
    <t>MARISOL PAZ DE LA LUZ</t>
  </si>
  <si>
    <t>ANNA MAITE MARTINEZ GONZALEZ</t>
  </si>
  <si>
    <t xml:space="preserve">CHICAS PURI </t>
  </si>
  <si>
    <t>CRISTINA ITZEL ROMERO MORALES</t>
  </si>
  <si>
    <t>VUALA</t>
  </si>
  <si>
    <t>CLARA CELENE MENDEZ REYNA</t>
  </si>
  <si>
    <t>LAURA PATRICIA HERNANDEZ HERRERA</t>
  </si>
  <si>
    <t>NAYELLI SANTIAGO GAYTAN</t>
  </si>
  <si>
    <t>PAMELA ABIGAIL SOLIS MENDEZ</t>
  </si>
  <si>
    <t>DILLAN YAIR SOLIS MENDEZ</t>
  </si>
  <si>
    <t>TITANES</t>
  </si>
  <si>
    <t>FRANCISCA NATALIA BERNARDINO GONZALEZ</t>
  </si>
  <si>
    <t>ABRIL MARIANA ROMERO MORALES</t>
  </si>
  <si>
    <t>MONICA VELAZQUEZ DE LA CRUZ</t>
  </si>
  <si>
    <t>ROCIO NANCY ROMERO MORALES</t>
  </si>
  <si>
    <t>VICTOR MANUEL ESTUDILLO VELAZQUEZ</t>
  </si>
  <si>
    <t>MARIA FELIPA DE JESUS ESPARZA VELAZQUEZ</t>
  </si>
  <si>
    <t>MIREYA ESPERANZA ESPARZA VELAZQUEZ</t>
  </si>
  <si>
    <t>ESTACION AZTECA</t>
  </si>
  <si>
    <t>LAURA DAVILA ACEVEDO</t>
  </si>
  <si>
    <t>AGUSTIN BUSTOS RAMIREZ</t>
  </si>
  <si>
    <t>VICTORIA ESPINOZA CRUZ</t>
  </si>
  <si>
    <t>GUADALUPE DE LOS SANTOS ROQUE</t>
  </si>
  <si>
    <t>LEANDRO ZAMORANO JUAREZ</t>
  </si>
  <si>
    <t>FABIOLA SANCHEZ ALONSO</t>
  </si>
  <si>
    <t>MARIA ELIZABETH MAR BANUELOS</t>
  </si>
  <si>
    <t>GUARDA COSTA</t>
  </si>
  <si>
    <t>MARIELA DIAZ VAZQUEZ</t>
  </si>
  <si>
    <t>ZOOTOPIA</t>
  </si>
  <si>
    <t>GRISELDA LEON PEREZ</t>
  </si>
  <si>
    <t>CRISTIAN ANAID CHICO LEON</t>
  </si>
  <si>
    <t>FORTALEZA</t>
  </si>
  <si>
    <t>NAYELIT RIVAS VELAZQUEZ</t>
  </si>
  <si>
    <t>MARTE</t>
  </si>
  <si>
    <t>ANA PAOLA VAZQUEZ LOPEZ</t>
  </si>
  <si>
    <t>ARTURO VAZQUEZ VERDIN</t>
  </si>
  <si>
    <t>RUBI</t>
  </si>
  <si>
    <t>KATY ALONDRA VELEZ LARA</t>
  </si>
  <si>
    <t>PARIS DE NOCHE</t>
  </si>
  <si>
    <t xml:space="preserve">RISUENAS MA </t>
  </si>
  <si>
    <t>JOSE ALFREDO MENDOZA MEZA</t>
  </si>
  <si>
    <t>BOHEMIA</t>
  </si>
  <si>
    <t>ARTURO VINALAY CORTES</t>
  </si>
  <si>
    <t>PETALOS DE ROSA</t>
  </si>
  <si>
    <t>MARIBEL RAMIREZ ALVARADO</t>
  </si>
  <si>
    <t>ELIA ESPERANZA AGUILAR LOPEZ</t>
  </si>
  <si>
    <t>ANA LUISA OSEGUERA PEREZ</t>
  </si>
  <si>
    <t>FRANCISCA OSEGUERA PEREZ</t>
  </si>
  <si>
    <t>VIRGINIA GONZALEZ FLORES</t>
  </si>
  <si>
    <t>PERLA HERNANDEZ ZARCO</t>
  </si>
  <si>
    <t>ANA FABIOLA SARABIA ARGUELLES</t>
  </si>
  <si>
    <t>LAS REALES</t>
  </si>
  <si>
    <t>MARIA DEL SOCORRO TLAZALO FLORES</t>
  </si>
  <si>
    <t>GLORIA PACHECO HERNANDEZ</t>
  </si>
  <si>
    <t>ELIODORA MAGIN SOSOL</t>
  </si>
  <si>
    <t xml:space="preserve">QUETZALCOATL </t>
  </si>
  <si>
    <t>ANA LUCERO SALAZAR ZAMBRANO</t>
  </si>
  <si>
    <t>LITZY DARIANA GARCIA SALGADO</t>
  </si>
  <si>
    <t>KARILYN ANDREA GOMEZ LARRAZOLO</t>
  </si>
  <si>
    <t>KARLA YAZMIN CASTRO ROLDAN</t>
  </si>
  <si>
    <t>LAURA MITZI PELAEZ MARTINEZ</t>
  </si>
  <si>
    <t>ELVIA PILAR MEDRANO DIAZ</t>
  </si>
  <si>
    <t>PIPILA</t>
  </si>
  <si>
    <t>MARIA DEL CARMEN GOMEZ DELGADO</t>
  </si>
  <si>
    <t>LUNA MAGICA</t>
  </si>
  <si>
    <t>MIGUEL ANGEL SANCHEZ ARELLANO</t>
  </si>
  <si>
    <t>LEONAS IXT</t>
  </si>
  <si>
    <t>RINOCERONTE CH</t>
  </si>
  <si>
    <t>YADHIRA SANTIAGO BAUTISTA</t>
  </si>
  <si>
    <t>ROYITO PRIMAVERA</t>
  </si>
  <si>
    <t>MARIA JAZMIN ALVAREZ CERVANTES</t>
  </si>
  <si>
    <t>FLORICEL</t>
  </si>
  <si>
    <t>MONSERRAT ALONSO CARRERA</t>
  </si>
  <si>
    <t>MARIA ISELA HERNANDEZ FLORES</t>
  </si>
  <si>
    <t>MAGDALENA SEVILLA SEVILLA</t>
  </si>
  <si>
    <t>MA FELIX ISABEL MEZA FLORES</t>
  </si>
  <si>
    <t>ANA DEAQUINO HERNANDEZ</t>
  </si>
  <si>
    <t>ZENAIDA SEVILLA SEVILLA</t>
  </si>
  <si>
    <t>MARIA CONCEPCION MORALES SANCHEZ</t>
  </si>
  <si>
    <t>VIRGINIA HERNANDEZ ORTIZ</t>
  </si>
  <si>
    <t>LAS GARDENIAS VILLA</t>
  </si>
  <si>
    <t>ALICIA MENDOZA SANARAO</t>
  </si>
  <si>
    <t>ROSA MIRANDA ROSA</t>
  </si>
  <si>
    <t>AMANECER CHIMA</t>
  </si>
  <si>
    <t>JORGE LUIS FERMIN ANGELES</t>
  </si>
  <si>
    <t xml:space="preserve">AGUITA DE COCO </t>
  </si>
  <si>
    <t>ROSA ARELI PEREZ HERNANDEZ</t>
  </si>
  <si>
    <t>OLIVOS</t>
  </si>
  <si>
    <t>MARIANA JOCELLYN SEGURA FLORES</t>
  </si>
  <si>
    <t>MARIA DE LOS ANGELES CALVA HERNANDEZ</t>
  </si>
  <si>
    <t>MARIA DE LOS ANGELES GONZALEZ RUIZ</t>
  </si>
  <si>
    <t>JANETH AMAIRANIS USCANGA COTO</t>
  </si>
  <si>
    <t>LAURA IVETTE RAMIREZ MEDINA</t>
  </si>
  <si>
    <t>JULIA MARTINEZ CARRERA</t>
  </si>
  <si>
    <t>ANA LILIA COTO GAPI</t>
  </si>
  <si>
    <t>ANGELICA POZOS AGUILAR</t>
  </si>
  <si>
    <t>ZULEIMA JIMENEZ LOPEZ</t>
  </si>
  <si>
    <t>JUANA OLAYA JACINTO</t>
  </si>
  <si>
    <t>JUAN CRUZ GARDUNO</t>
  </si>
  <si>
    <t>RAMONA ROSA ALAMEDA ALVAREZ</t>
  </si>
  <si>
    <t>ROSA ISELA RUIZ QUIROZ</t>
  </si>
  <si>
    <t>MARIA MAGDALENA GALINDO CRUZ</t>
  </si>
  <si>
    <t>MARIANA VAZQUEZ ADAN</t>
  </si>
  <si>
    <t>JULIETA SALAMANCA MATEOS</t>
  </si>
  <si>
    <t>ELIZABETH RIOS POZOS</t>
  </si>
  <si>
    <t>ABEJITAS DEL AMOR</t>
  </si>
  <si>
    <t>ABRAHAM DAVID JUAREZ SANTOS</t>
  </si>
  <si>
    <t>ESTRELLAS 21</t>
  </si>
  <si>
    <t>MARGARITA SALAZAR VALDESPINO</t>
  </si>
  <si>
    <t>CELIA HUERTA FERNANDEZ</t>
  </si>
  <si>
    <t>JUAN JUAREZ CORONA</t>
  </si>
  <si>
    <t>JESSICA GUTIERREZ PEREZ</t>
  </si>
  <si>
    <t>SINAI JUAREZ SANTOS</t>
  </si>
  <si>
    <t>ROSALBA LOPEZ REYES</t>
  </si>
  <si>
    <t>DORA LUZ RAMIREZ CALVARIO</t>
  </si>
  <si>
    <t>LAS DE HIR</t>
  </si>
  <si>
    <t>MARIA GUADALUPE MEJIA LOPEZ</t>
  </si>
  <si>
    <t>PRISCILIANA SOLIS BANUELOS</t>
  </si>
  <si>
    <t>JAZMIN RODRIGUEZ RODRIGUEZ</t>
  </si>
  <si>
    <t>MARIA DOLORES SANCHEZ REYES</t>
  </si>
  <si>
    <t>GARDENIAS TLC</t>
  </si>
  <si>
    <t>BLANCA ESTELA MORENO RAMIREZ</t>
  </si>
  <si>
    <t>MARIA DEL CARMEN LABRA FIGUEROA</t>
  </si>
  <si>
    <t>ANGELA BAUTISTA MORENO</t>
  </si>
  <si>
    <t>RAUL DE LA CRUZ SALINAS</t>
  </si>
  <si>
    <t>VIRGINIA TRINIDAD MARTINEZ GONZALEZ</t>
  </si>
  <si>
    <t>BEATRIZ MORENO RAMIREZ</t>
  </si>
  <si>
    <t>DIONISIA MAGDALENA MARTINEZ GONZALEZ</t>
  </si>
  <si>
    <t>HILDAGO MINA</t>
  </si>
  <si>
    <t>REYNA DOMINGUEZ RODRIGUEZ</t>
  </si>
  <si>
    <t>KAREN BELEN LOPEZ LORENZO</t>
  </si>
  <si>
    <t>RUBI MINA</t>
  </si>
  <si>
    <t>MARIA DEL CARMEN LOPEZ LAUREANO</t>
  </si>
  <si>
    <t>MARTHA ALICIA ALMENDRA GUTIERREZ</t>
  </si>
  <si>
    <t>MAYRA YAZMIN GONZALEZ VAZQUEZ</t>
  </si>
  <si>
    <t>MUÃECAS</t>
  </si>
  <si>
    <t>MARIA CONCEPCION HERNANDEZ DURAN</t>
  </si>
  <si>
    <t>ZORZAL</t>
  </si>
  <si>
    <t>ALEJANDRO HERNANDEZ RAMIREZ</t>
  </si>
  <si>
    <t>ABIGAIL TRUJILLO GARCIA</t>
  </si>
  <si>
    <t>CANDELA</t>
  </si>
  <si>
    <t>MARISOL FLORES GARCIA</t>
  </si>
  <si>
    <t>ARLETTE ARACELY MARTINEZ REYES</t>
  </si>
  <si>
    <t>LAS PODEROSAS</t>
  </si>
  <si>
    <t>MITZI DELGADO DURAN</t>
  </si>
  <si>
    <t>VILLA NUEVA</t>
  </si>
  <si>
    <t>ANA GABRIELA ALVARADO OLVERA</t>
  </si>
  <si>
    <t>LAS PASTORAS</t>
  </si>
  <si>
    <t xml:space="preserve">RIO SECO </t>
  </si>
  <si>
    <t>GABRIELA MORALES RAMIREZ</t>
  </si>
  <si>
    <t>RUBI ORI</t>
  </si>
  <si>
    <t>ROCIO CLEMENTE LOPEZ</t>
  </si>
  <si>
    <t>OSMI MINA</t>
  </si>
  <si>
    <t>ALANA GARCIA RODRIGUEZ</t>
  </si>
  <si>
    <t>MARRON 2 MINA</t>
  </si>
  <si>
    <t>MARIA LUZ VOSQUEZ LAZARO</t>
  </si>
  <si>
    <t>BOMBONES</t>
  </si>
  <si>
    <t>BERTHA ALICIA EUGENIO NOLASCO</t>
  </si>
  <si>
    <t>DANIELA DE JESUS PUERTOS</t>
  </si>
  <si>
    <t>MARINA RAMIREZ PRADO</t>
  </si>
  <si>
    <t>BRENDA RODRIGUEZ REYES</t>
  </si>
  <si>
    <t>WHINS</t>
  </si>
  <si>
    <t>LUZ MARIA CABALLERO CAMARILLO</t>
  </si>
  <si>
    <t>NIXA ROSELY TERRAZAS TELLEZ</t>
  </si>
  <si>
    <t>DIANA DEL CARMEN GOMEZ GARCIA</t>
  </si>
  <si>
    <t>CANDELARIA LANDERO DE LA CRUZ</t>
  </si>
  <si>
    <t>MARCELO JIMENEZ VELASQUEZ</t>
  </si>
  <si>
    <t>CRISTELL MERCEDES SANCHEZ ALVAREZ</t>
  </si>
  <si>
    <t>DIANA LAURA LORENZO HERNANDEZ</t>
  </si>
  <si>
    <t>LEALTAD ORI</t>
  </si>
  <si>
    <t>XIMENA PAZ MARTINEZ</t>
  </si>
  <si>
    <t>MARIA MARGARITA AQUINO ZAMUDIO</t>
  </si>
  <si>
    <t>JOSE DE JESUS JASSO HERNANDEZ</t>
  </si>
  <si>
    <t>MARIA EMELIA ANGEL TORRES</t>
  </si>
  <si>
    <t>MARIA FRANCISCA MIREYA MELLADO PAVON</t>
  </si>
  <si>
    <t>EDITH SILVA AGUILAR</t>
  </si>
  <si>
    <t>MARTIZA MAXIMILIANO LEZAMA</t>
  </si>
  <si>
    <t>MARIA CANDELARIA PEREZ MARTINEZ</t>
  </si>
  <si>
    <t>FRANCISCO RAMIREZ REYES</t>
  </si>
  <si>
    <t>YULMA CRUZ RAMIREZ</t>
  </si>
  <si>
    <t>JOANA GARCIA RODRIGUEZ</t>
  </si>
  <si>
    <t>CITLALLI DENISE VALDIVIESO HERNANDEZ</t>
  </si>
  <si>
    <t>KARLA VALENCIA LOZANO</t>
  </si>
  <si>
    <t>NUEVA AMISTAD</t>
  </si>
  <si>
    <t>ANDREA PLASCENCIA REYES</t>
  </si>
  <si>
    <t>EL CAIMITO</t>
  </si>
  <si>
    <t>DIEGO EMANUEL REYNA GONZALEZ</t>
  </si>
  <si>
    <t>ALEGRIA</t>
  </si>
  <si>
    <t>MIRIAM YAZMIN PENA CANO</t>
  </si>
  <si>
    <t>MARIA FELICIANA TZOYOHUA LOPEZ</t>
  </si>
  <si>
    <t>NADIA MAXIMILIANO LEZAMA</t>
  </si>
  <si>
    <t>MARISOL MELLADO PAVON</t>
  </si>
  <si>
    <t>MARRON FIRE</t>
  </si>
  <si>
    <t>BRENDA LIZBETH REYES CASTILLEJOS</t>
  </si>
  <si>
    <t>MARIEL MONSERRAT REYES REYES</t>
  </si>
  <si>
    <t>KARINA ISABEL RAMIREZ AGUILAR</t>
  </si>
  <si>
    <t>ANYSSABEL ABAD CRUZ</t>
  </si>
  <si>
    <t>ELDA DEL CARMEN LOPEZ BOSQUEZ</t>
  </si>
  <si>
    <t>LUZ VERONICA PACHECO ORTIZ</t>
  </si>
  <si>
    <t>MILAGROS DEL MAR RODRIGUEZ MENDEZ</t>
  </si>
  <si>
    <t>FREDDY ALBERTO MADRIGAL DE LA CRUZ</t>
  </si>
  <si>
    <t>PELOTARIS TLC</t>
  </si>
  <si>
    <t>ARACELI REYES ORTIZ</t>
  </si>
  <si>
    <t>SEMILLITAS</t>
  </si>
  <si>
    <t>NANCY ANDREA ZETINA MEDINA</t>
  </si>
  <si>
    <t xml:space="preserve">XIBALBA </t>
  </si>
  <si>
    <t xml:space="preserve">GUAYABA </t>
  </si>
  <si>
    <t>LILIANA GONZALEZ MUNOZ</t>
  </si>
  <si>
    <t>SOLESITOS ORI</t>
  </si>
  <si>
    <t>SERVANDO JIMENEZ VARILLAS</t>
  </si>
  <si>
    <t>LUNAR</t>
  </si>
  <si>
    <t xml:space="preserve">EL DESECHO </t>
  </si>
  <si>
    <t>DULCIDENI RAMOS CORDOVA</t>
  </si>
  <si>
    <t>MIA ORI</t>
  </si>
  <si>
    <t>VICENTE LOYO ORTEGA</t>
  </si>
  <si>
    <t>NAYELI FLORES FLORES</t>
  </si>
  <si>
    <t>MARIA GUADALUPE CHAVEZ IBARRA</t>
  </si>
  <si>
    <t>GUERRERAS IZTAPALAPA</t>
  </si>
  <si>
    <t>NAYELI TELLO RODRIGUEZ</t>
  </si>
  <si>
    <t>FERNANDA GARCIA GARCES</t>
  </si>
  <si>
    <t>FABIOLA CRUZ TORRES</t>
  </si>
  <si>
    <t>ISRAEL CHAVARRIA MOLINA</t>
  </si>
  <si>
    <t>LAURO GUADARRAMA CHIRINOS</t>
  </si>
  <si>
    <t>ITZEL VITAL RESENDIZ</t>
  </si>
  <si>
    <t>MARLEN CHAVARRIA REYES</t>
  </si>
  <si>
    <t>KAILANI</t>
  </si>
  <si>
    <t>KARLA ALVARADO CORTES</t>
  </si>
  <si>
    <t>MIGUEL CASTRO CASTILLO</t>
  </si>
  <si>
    <t>OMEGA 2</t>
  </si>
  <si>
    <t>KARLA ABIGAIL PONCE HUERTA</t>
  </si>
  <si>
    <t>JOSE LUIS GUTIERREZ BELTRAN</t>
  </si>
  <si>
    <t>MARIA ADRIANA GARCIA TORRES</t>
  </si>
  <si>
    <t>PILAR GUADALUPE AGUILAR ARMADILLO</t>
  </si>
  <si>
    <t>VANESSA GUADALUPE SANCHEZ ZARZA</t>
  </si>
  <si>
    <t>MARIA DE JESUS JULIA ARMADILLO ESTRADA</t>
  </si>
  <si>
    <t>SILVIA OLVERA SIXTO</t>
  </si>
  <si>
    <t>PAMELA OLIN ZETINA</t>
  </si>
  <si>
    <t>JUAN CRUZ AGUILAR</t>
  </si>
  <si>
    <t>GRUPO HEROES</t>
  </si>
  <si>
    <t>IRIS AURORA NUNEZ PEREZ</t>
  </si>
  <si>
    <t>GABRIELA MONSERRAT PEREZ FLORES</t>
  </si>
  <si>
    <t>LINAJE ELEGIDO IXT</t>
  </si>
  <si>
    <t>CESINIA GONZALEZ</t>
  </si>
  <si>
    <t>NUEVO COMIENZO TNL</t>
  </si>
  <si>
    <t>MIRELLA ALEJANDRA PEREZ DIAZ</t>
  </si>
  <si>
    <t>HORACIO CASILLAS DE LA CRUZ</t>
  </si>
  <si>
    <t>MARIA GUADALUPE FIERROS RIOS</t>
  </si>
  <si>
    <t>TERESA GARCIA RIOS</t>
  </si>
  <si>
    <t>ALMA VERONICA PEREZ DIAZ</t>
  </si>
  <si>
    <t>PAOLA PEREZ DIAZ</t>
  </si>
  <si>
    <t>REYNAS UNO</t>
  </si>
  <si>
    <t>DELFINA NAZARIO GONZALEZ</t>
  </si>
  <si>
    <t>SANTIAGO SANTANA MEJIA</t>
  </si>
  <si>
    <t>GUADALUPE GONZALEZ VARGAS</t>
  </si>
  <si>
    <t>JUANA SANTANA MEJIA</t>
  </si>
  <si>
    <t>HERLINDA GRISELDA SANTANA MEJIA</t>
  </si>
  <si>
    <t>MA CARMEN MORENO RANGEL</t>
  </si>
  <si>
    <t>LAURA MEJIA ORDONEZ</t>
  </si>
  <si>
    <t>SAHRAY MORA GONZALEZ</t>
  </si>
  <si>
    <t>MARIA MONSERRAT VENTURA SANCHEZ</t>
  </si>
  <si>
    <t>GERARDO JIMENEZ SANCHEZ</t>
  </si>
  <si>
    <t>YAZMIN GOMEZ MATA</t>
  </si>
  <si>
    <t>FLORIDALIA BALTAZAR SANTIZO</t>
  </si>
  <si>
    <t>IRMA TEPOLE COYOHUA</t>
  </si>
  <si>
    <t>MARIA SOFIA GARCIA FERNANDEZ</t>
  </si>
  <si>
    <t>SAN JUAN 1</t>
  </si>
  <si>
    <t>MANUEL ALEJANDRO PACHECO HERNANDEZ</t>
  </si>
  <si>
    <t>DALIA DE LA O LOPEZ</t>
  </si>
  <si>
    <t>CHADANY MONSERRAT CASTILLO PERALTA</t>
  </si>
  <si>
    <t xml:space="preserve">GUERRERAS DE LA PAZ </t>
  </si>
  <si>
    <t>NORMA ARACELI CARRANZA ANGELES</t>
  </si>
  <si>
    <t>MARIA MERCEDES LINARES PATINO</t>
  </si>
  <si>
    <t>KARINA PINON CHAVEZ</t>
  </si>
  <si>
    <t>JOSELIN SANCHEZ GORDILLO</t>
  </si>
  <si>
    <t>YADIRA LEAL TEJEDA</t>
  </si>
  <si>
    <t>MARIA DEL CARMEN TEJEDA BALLADARES</t>
  </si>
  <si>
    <t>GRICELDA DEL CARMEN SOLORZANO GONZALEZ</t>
  </si>
  <si>
    <t>PETRONILA GONZALEZ RAMOS</t>
  </si>
  <si>
    <t>JUANA GONZALEZ RAMOS</t>
  </si>
  <si>
    <t>BEATRIZ GONZALEZ RAMOS</t>
  </si>
  <si>
    <t>BONSAI</t>
  </si>
  <si>
    <t>MARIA GUADALUPE CORTES SANCHEZ</t>
  </si>
  <si>
    <t>ROCIO LESLIE RAMIREZ VELAZQUEZ</t>
  </si>
  <si>
    <t>NANCY JAZMIN BAEZ ZAMORA</t>
  </si>
  <si>
    <t>ANA BEATRIZ ALVARADO SOTO</t>
  </si>
  <si>
    <t>MARIANA HERNANDEZ PENA</t>
  </si>
  <si>
    <t>JOSE RAUL GOMEZ MENDOZA</t>
  </si>
  <si>
    <t>ANA MARIA CRUZ GARCIA</t>
  </si>
  <si>
    <t>FUEGO</t>
  </si>
  <si>
    <t>CONCEPCION BAYONA GOMEZ</t>
  </si>
  <si>
    <t>MONICA PULIDO ROJAS</t>
  </si>
  <si>
    <t>COKETAZ</t>
  </si>
  <si>
    <t>JONATHAN JOSE HERNANDEZ RAMIREZ</t>
  </si>
  <si>
    <t xml:space="preserve">LA CASA DE LAS MUNECAS </t>
  </si>
  <si>
    <t>BEATRIZ OLGUIN BALTAZAR</t>
  </si>
  <si>
    <t xml:space="preserve">NUEVO AMANECER </t>
  </si>
  <si>
    <t>MARIA DE LOS ANGELES OROZCO AYALA</t>
  </si>
  <si>
    <t>ELIZABETH VIERA PEREZ</t>
  </si>
  <si>
    <t>MARIA TERESA BARAJAS QUIROZ</t>
  </si>
  <si>
    <t>LILIANA GISEL PERALTA MENDOZA</t>
  </si>
  <si>
    <t>LUIS ALBERTO RIVERA MANJARREZ</t>
  </si>
  <si>
    <t>GABRIELA NORIEGA NERI</t>
  </si>
  <si>
    <t>CLAUDIA JANNETTE SANCHEZ MUNOZ</t>
  </si>
  <si>
    <t>ALBERTO GARCIA HERRERA</t>
  </si>
  <si>
    <t>JUAN MANUEL MARTINEZ GARCIA</t>
  </si>
  <si>
    <t>YOLANDA OLIVERA CRUZ</t>
  </si>
  <si>
    <t>MARIA LUISA SANTOS HERNANDEZ</t>
  </si>
  <si>
    <t>LUZ MARIA AYALA RAYA</t>
  </si>
  <si>
    <t>MIREYA MARTINEZ SANTOS</t>
  </si>
  <si>
    <t>IRAIS RAMIREZ REYES</t>
  </si>
  <si>
    <t>LUNA 2</t>
  </si>
  <si>
    <t>MARIA TERESA JIMENEZ MARTINEZ</t>
  </si>
  <si>
    <t>ALFREDO AQUINO MORALES</t>
  </si>
  <si>
    <t>SALINAS MINA</t>
  </si>
  <si>
    <t>ELVIRA JULIAN DE LA CRUZ</t>
  </si>
  <si>
    <t>RAULS IXT</t>
  </si>
  <si>
    <t>FATIMA ROSARIO JIMENEZ GOMEZ</t>
  </si>
  <si>
    <t>DIAMANTE DE COATLINCHAN</t>
  </si>
  <si>
    <t>ARACELI GUERRERO BENITO</t>
  </si>
  <si>
    <t>JAMAICA</t>
  </si>
  <si>
    <t>SHARON ZAMORA JUAREZ</t>
  </si>
  <si>
    <t>IVAN JONATHAN BAUTISTA ORTIZ</t>
  </si>
  <si>
    <t>GLORIA CONCEPCION OLVERA SEGURA</t>
  </si>
  <si>
    <t>CHALMA AMK</t>
  </si>
  <si>
    <t>MARIA LUISA ROMERO VELAZQUEZ</t>
  </si>
  <si>
    <t>MADERO ORI</t>
  </si>
  <si>
    <t>GABRIELA ZEPAHUA ESPIRITU</t>
  </si>
  <si>
    <t>MERCEDES TZOMPOLE COLOHUA</t>
  </si>
  <si>
    <t>DALIA FRANCISCA GUZMAN ZARATE</t>
  </si>
  <si>
    <t>JOSE FRANCISCO GALINDO QUINO</t>
  </si>
  <si>
    <t>MARICELA CARRASCO SANTIAGO</t>
  </si>
  <si>
    <t>PERLA CRISTAL SANTIAGO JOSE</t>
  </si>
  <si>
    <t>ZOILA SANTIAGO JOSE</t>
  </si>
  <si>
    <t>ZULEYMA DE LOS ANGELES CRUZ CANDELARIA</t>
  </si>
  <si>
    <t xml:space="preserve">GIRASOLES IXT </t>
  </si>
  <si>
    <t>LUCELDI REBOLLEDO HERNANDEZ</t>
  </si>
  <si>
    <t>KARLA NEPOMUCENO COSSIO</t>
  </si>
  <si>
    <t>DENNIS ANDREA GONZALEZ JIMENEZ</t>
  </si>
  <si>
    <t>ALEJANDRA COSSIO MENDOZA</t>
  </si>
  <si>
    <t>ARACELI ORTEGA GARCIA</t>
  </si>
  <si>
    <t>GUADALUPE YULIANA SUAREZ COSSIO</t>
  </si>
  <si>
    <t>ALINA CARMONA PEREZ</t>
  </si>
  <si>
    <t xml:space="preserve">FLOR DE SAN JUAN </t>
  </si>
  <si>
    <t>ANGELICA ARACELI HERRERA TOVAR</t>
  </si>
  <si>
    <t>CHICAS MICHELLIN</t>
  </si>
  <si>
    <t>ROSARIO GUADALUPE VALDEZ CRUZ</t>
  </si>
  <si>
    <t>CHICAS EMPRENDEDORAS</t>
  </si>
  <si>
    <t>ILIANA RUIZ LOPEZ</t>
  </si>
  <si>
    <t xml:space="preserve">TIERRA </t>
  </si>
  <si>
    <t>MERCEDES GONZALEZ DEL RIO</t>
  </si>
  <si>
    <t>ERIKA ESMERALDA HERNANDEZ MORALES</t>
  </si>
  <si>
    <t>JESUS PRAXEDIS CONTRERAS</t>
  </si>
  <si>
    <t>RAQUEL GONZALEZ ROJO</t>
  </si>
  <si>
    <t>CUMPLIDORAS ONE</t>
  </si>
  <si>
    <t>MARTHA PATRICIA IXMATLAHUA SERRANO</t>
  </si>
  <si>
    <t>SAN DIEGUITO TEX</t>
  </si>
  <si>
    <t>ANTIA MARISELA DELGADILLO MERAZ</t>
  </si>
  <si>
    <t xml:space="preserve">MANZANITAS CHIMA </t>
  </si>
  <si>
    <t>ERIKA MARCELA AGUILAR MARTIN DEL CAMPO</t>
  </si>
  <si>
    <t>DAYKIRI</t>
  </si>
  <si>
    <t>ESPERANZA 2022</t>
  </si>
  <si>
    <t>ANA KAREN GARCIA CRUZ</t>
  </si>
  <si>
    <t>ANGELICA RIVERA TOQUIANTZI</t>
  </si>
  <si>
    <t>YOSELIN LONGINO GARCIA</t>
  </si>
  <si>
    <t>LUISA ARGELIA SANCHEZ RIVERA</t>
  </si>
  <si>
    <t>KARLA LIDIA SANCHEZ RIVERA</t>
  </si>
  <si>
    <t>GRISELDA CASTRO ALCAZAR</t>
  </si>
  <si>
    <t>ZAIRA ELIZABETH BRISENO HERRERA</t>
  </si>
  <si>
    <t>MORE</t>
  </si>
  <si>
    <t>FLORENCIA COLORADO LUNA</t>
  </si>
  <si>
    <t>YOLANDA ORTIZ OLIVARES</t>
  </si>
  <si>
    <t>IRENE CUEYACTLE XOCHICALE</t>
  </si>
  <si>
    <t>NANCY ALICIA GUTIERREZ</t>
  </si>
  <si>
    <t>LA ALDEA</t>
  </si>
  <si>
    <t>MIREYA FLORES CLAUDIO</t>
  </si>
  <si>
    <t>FLOR DE LIZ</t>
  </si>
  <si>
    <t>LUCERO TOLENTINO TOLENTINO</t>
  </si>
  <si>
    <t>ROSALBA ROMERO ROMERO</t>
  </si>
  <si>
    <t>OLIVIA CARMEN TELLO HERNANDEZ</t>
  </si>
  <si>
    <t>CLAUDIA LOPEZ JUAREZ</t>
  </si>
  <si>
    <t>MARTIN ADRIAN MANCERA ROMERO</t>
  </si>
  <si>
    <t>MIRIAM CORDOBA FLORES</t>
  </si>
  <si>
    <t>DELIDA RIOS ALVAREZ</t>
  </si>
  <si>
    <t>SILVIA GARFIAS TAPIA</t>
  </si>
  <si>
    <t>LIRIO ORI</t>
  </si>
  <si>
    <t>MARIA ARTEMIA ROSAS ORTEGA</t>
  </si>
  <si>
    <t>GLORIA LETICIA FLORENTINO ANTONIO</t>
  </si>
  <si>
    <t>MARIA DOLORES MUNOZ LOPEZ</t>
  </si>
  <si>
    <t>MARIA GUADALUPE GABINA CASTRO PEREZ</t>
  </si>
  <si>
    <t>HORMIGUITAS MA</t>
  </si>
  <si>
    <t xml:space="preserve">WAKANDA </t>
  </si>
  <si>
    <t>MARIA LUISA GARCIA JUAREZ</t>
  </si>
  <si>
    <t>PRINCESAS AMK</t>
  </si>
  <si>
    <t>J GUADALUPE RAMOS VELAZQUEZ</t>
  </si>
  <si>
    <t>REYNA SANDOVAL GARCIA</t>
  </si>
  <si>
    <t>MONICA DOLORES SANDOVAL VELASCO</t>
  </si>
  <si>
    <t>MARIA ISABEL ISIDORO ORTIZ</t>
  </si>
  <si>
    <t>ILIANA DE LA CRUZ CHAVARRIA</t>
  </si>
  <si>
    <t>ROSALBA RIOS HERNANDEZ</t>
  </si>
  <si>
    <t>MARIA DEL SOCORRO GUTIERREZ HUERTA</t>
  </si>
  <si>
    <t>ISRAEL EDUARDO RAMIREZ ESQUIVEL</t>
  </si>
  <si>
    <t>LUNA NEZA 2</t>
  </si>
  <si>
    <t>FAUSTINA NATIVIDAD RECENDIZ</t>
  </si>
  <si>
    <t>NORIA IXT</t>
  </si>
  <si>
    <t>VERONICA ROSALES OROZCO</t>
  </si>
  <si>
    <t>JOSE AUGUSTO RAMON BRITO BAUTISTA</t>
  </si>
  <si>
    <t>JUANA FLORES HERRERA</t>
  </si>
  <si>
    <t>LAS TORRES</t>
  </si>
  <si>
    <t>LIDIA CRUZ ORTIZ</t>
  </si>
  <si>
    <t>UNICORNIO CHIMA</t>
  </si>
  <si>
    <t>MARIA DEL PILAR RIVERA MARTINEZ</t>
  </si>
  <si>
    <t>NAYELI ISABEL GONZALEZ LIMON</t>
  </si>
  <si>
    <t>NORA ISELA VIDAURRI REYES</t>
  </si>
  <si>
    <t>MARISELA AVILA GARCIA</t>
  </si>
  <si>
    <t>LANDY ESTHER JUAREZ GONZALEZ</t>
  </si>
  <si>
    <t>CARAMELO TLC</t>
  </si>
  <si>
    <t xml:space="preserve">15 DE ABRIL </t>
  </si>
  <si>
    <t>MIRY YANET ACOSTA CUSTODIO</t>
  </si>
  <si>
    <t>CODIE</t>
  </si>
  <si>
    <t>MARIANELA SALAZAR BERNAL</t>
  </si>
  <si>
    <t>TRINIDAD PARAMO BAUTISTA</t>
  </si>
  <si>
    <t>MARTINA GARCIA MARTINEZ</t>
  </si>
  <si>
    <t>JUANA MARTINEZ SANCHEZ</t>
  </si>
  <si>
    <t>MARIA LUISA CONTRERAS CASTANEDA</t>
  </si>
  <si>
    <t>GLORIA ARIAS HERNANDEZ</t>
  </si>
  <si>
    <t>YARITZA YESENIA CRUZ CONCEPCION</t>
  </si>
  <si>
    <t>MARIA YNES MENDEZ RABELO</t>
  </si>
  <si>
    <t>LIDIA LOPEZ REYES</t>
  </si>
  <si>
    <t>ANGELA SILVA SANTIAGO</t>
  </si>
  <si>
    <t>ISABEL LOPEZ DE DIOS</t>
  </si>
  <si>
    <t>RIGOBERTO BARAHONA LOPEZ</t>
  </si>
  <si>
    <t>TREBOL TLC</t>
  </si>
  <si>
    <t>EVA MARIANA CEDILLO PEREZ</t>
  </si>
  <si>
    <t xml:space="preserve">LAS CARIÃOSAS </t>
  </si>
  <si>
    <t>ALEJANDRA VELASCO RODRIGUEZ</t>
  </si>
  <si>
    <t>MARIA ISABEL GALEANA MORALES</t>
  </si>
  <si>
    <t>CINTHYA MARIA DE LOS ANGELES ROSALES GALEANA</t>
  </si>
  <si>
    <t>LOS MISMOS</t>
  </si>
  <si>
    <t>MARIA DEL SOL MORENO SANCHEZ</t>
  </si>
  <si>
    <t>MOISES MORALES SANTOS</t>
  </si>
  <si>
    <t>HORMIGUITAS IXT</t>
  </si>
  <si>
    <t>MARICELA VELAZQUEZ GARDUNO</t>
  </si>
  <si>
    <t>JOSEFINA CAMPUZANO SANCHEZ</t>
  </si>
  <si>
    <t>MICAELA CAMPUZANO SANCHEZ</t>
  </si>
  <si>
    <t>MARIA ESTHER CAMPUZANO SANCHEZ</t>
  </si>
  <si>
    <t>HOMEX</t>
  </si>
  <si>
    <t>JUDITH AVENDANO RODRIGUEZ</t>
  </si>
  <si>
    <t>MARCELINA LIMA BAUTISTA</t>
  </si>
  <si>
    <t>SANDRA JAQUELINE RODRIGUEZ MIRANDA</t>
  </si>
  <si>
    <t>MARGARITA ZARAGOZA GUTIERREZ</t>
  </si>
  <si>
    <t>SANDRA SARAHI VELASCO RODRIGUEZ</t>
  </si>
  <si>
    <t>MARIA DE LOS ANGELES RAMOS RAMIREZ</t>
  </si>
  <si>
    <t>ARGELIA MARTINEZ CHAVEZ</t>
  </si>
  <si>
    <t>BRENDA GUADALUPE SERRANO SANCHEZ</t>
  </si>
  <si>
    <t>ISELDA GUADALUPE SANCHEZ GONZALEZ</t>
  </si>
  <si>
    <t>COMANDO</t>
  </si>
  <si>
    <t>ESTHER JUDITH HERNANDEZ ESPINOSA</t>
  </si>
  <si>
    <t>EL PIRUL</t>
  </si>
  <si>
    <t>ERMITA</t>
  </si>
  <si>
    <t>ARACELI CHAVEZ MARQUEZ</t>
  </si>
  <si>
    <t>ERIKA ELIZABETH GARCIA SALDANA</t>
  </si>
  <si>
    <t>NORMA ANGELICA RODRIGUEZ CAMARENA</t>
  </si>
  <si>
    <t>ABEJITAS</t>
  </si>
  <si>
    <t>ANAHI TLAZALO RIVERA</t>
  </si>
  <si>
    <t>ROSA ELVIS REYES MIRON</t>
  </si>
  <si>
    <t>CONCEPCION MIRON SANCHEZ</t>
  </si>
  <si>
    <t>CUIJINGO</t>
  </si>
  <si>
    <t>NANCY GUZMAN GARCIA</t>
  </si>
  <si>
    <t>MA MARGARITA CAMPILLO FLORES</t>
  </si>
  <si>
    <t>ELVIRA GONZALEZ GARCIA</t>
  </si>
  <si>
    <t>MARY CRUZ VILLEGAS GARCIA</t>
  </si>
  <si>
    <t>TULLUM 22</t>
  </si>
  <si>
    <t>REYNALDO LOPEZ MARTINEZ</t>
  </si>
  <si>
    <t>GARDENIAS DE MONTECILLO</t>
  </si>
  <si>
    <t>ALEJANDRA AYALA MARTINEZ</t>
  </si>
  <si>
    <t>SONIA FERNANDEZ COLIN</t>
  </si>
  <si>
    <t>MARIA DE JESUS SANCHEZ ZAMORA</t>
  </si>
  <si>
    <t>MAYRA VASQUEZ CRUZ</t>
  </si>
  <si>
    <t>M ESPERANZA MARTINEZ GONZALEZ</t>
  </si>
  <si>
    <t>KARLA BERENICE SERVIN CHAVEZ</t>
  </si>
  <si>
    <t>MARIA ANGELICA VALENCIA SALAZAR</t>
  </si>
  <si>
    <t>JULIA ARLESA GUTIERREZ MANZANO</t>
  </si>
  <si>
    <t>GUADALUPE LORETO OSORIO BRIONES</t>
  </si>
  <si>
    <t>ALISON BRISEIDA SERVIN CHAVEZ</t>
  </si>
  <si>
    <t>LETICIA MIRANDA FLORES</t>
  </si>
  <si>
    <t>BALASTRERA</t>
  </si>
  <si>
    <t>CLARA ORTEGA VICTORINO</t>
  </si>
  <si>
    <t>JESSICA VICTORINO VAZQUEZ</t>
  </si>
  <si>
    <t>SONIA VICTORINO GARCIA</t>
  </si>
  <si>
    <t>SARAI TELLO LAZARO</t>
  </si>
  <si>
    <t>ANGELA ORTEGA VICTORINO</t>
  </si>
  <si>
    <t>GABRIEL PEDRO TELLO TUXPAN</t>
  </si>
  <si>
    <t>ANA YRELI ROSAS FLORES</t>
  </si>
  <si>
    <t>FUENTE DE ABUNDANCIA</t>
  </si>
  <si>
    <t>DARIO CORDERO MARTINEZ</t>
  </si>
  <si>
    <t>PAULINA CORDERO MARTINEZ</t>
  </si>
  <si>
    <t>GUADALUPE CORDERO MARTINEZ</t>
  </si>
  <si>
    <t>HACIENDA ORI</t>
  </si>
  <si>
    <t>JUAN NIEVES HERNANDEZ</t>
  </si>
  <si>
    <t>AMELIA ANDREA DE LA CRUZ TEXOCO</t>
  </si>
  <si>
    <t>INOCENCIA LUCIA MARTINEZ DE LA CRUZ</t>
  </si>
  <si>
    <t>ESTEBAN GONZALEZ LONGINO</t>
  </si>
  <si>
    <t>KATY</t>
  </si>
  <si>
    <t>JOYAS DE BUENAVISTA</t>
  </si>
  <si>
    <t>SILVIA PEREZ GONZALEZ</t>
  </si>
  <si>
    <t xml:space="preserve">ROSAS DE NEZA </t>
  </si>
  <si>
    <t>JAQUELINE FRAGOSO CORTEZ</t>
  </si>
  <si>
    <t>SAN MARTIN</t>
  </si>
  <si>
    <t>PAULINA VIANEY FIERROS HERNANDEZ</t>
  </si>
  <si>
    <t>LUCILA FIERROS ELVIRO</t>
  </si>
  <si>
    <t>ANAYELI PESCADOR RODRIGUEZ</t>
  </si>
  <si>
    <t>FATIMA AGUILAR MIRANDA</t>
  </si>
  <si>
    <t>KARINA BERENICE LEON CASTANEDA</t>
  </si>
  <si>
    <t>PERLA XOCHITL LORENZANA VAZQUEZ</t>
  </si>
  <si>
    <t>KARLA CONCEPCION MENDIETA NAVA</t>
  </si>
  <si>
    <t>LAURA ELENA LOPEZ ALAMEDA</t>
  </si>
  <si>
    <t>MARIA DEL CARMEN DOMINGUEZ PERALTA</t>
  </si>
  <si>
    <t>ROSA MARGARITA PEREZ GONZALEZ</t>
  </si>
  <si>
    <t>AMELIA GALINDO AVILA</t>
  </si>
  <si>
    <t>LESLYE ARLETTE RODRIGUEZ TARANGO</t>
  </si>
  <si>
    <t>ALMA GUADALUPE MARTINEZ RADILLO</t>
  </si>
  <si>
    <t>SAMANTHA BETSAIDA ACEVES SANTOS</t>
  </si>
  <si>
    <t>EL PUENTE</t>
  </si>
  <si>
    <t>DIANA GONZALEZ OLAN</t>
  </si>
  <si>
    <t>JUPITER AMK</t>
  </si>
  <si>
    <t>LAURA PACIANA RUEDA VALLEJO</t>
  </si>
  <si>
    <t>DIANA COSME MARTINEZ</t>
  </si>
  <si>
    <t>MARCOS BARRIOS COSME</t>
  </si>
  <si>
    <t>LUCY JEIMY TORRES ROJAS</t>
  </si>
  <si>
    <t>NAXIDALY PAULINA ESCARENO TORRES</t>
  </si>
  <si>
    <t>DINORAH YUNUEN MARTINEZ PEREZ</t>
  </si>
  <si>
    <t>ANA LAURA LARA CASTILLO</t>
  </si>
  <si>
    <t>NUEVO AMANECER TEX 2</t>
  </si>
  <si>
    <t>DIANA CERON FLORES</t>
  </si>
  <si>
    <t>LAS PALAPAS</t>
  </si>
  <si>
    <t>YAZMIN REYES JACOBO</t>
  </si>
  <si>
    <t>CÃRDOBA AMK</t>
  </si>
  <si>
    <t>ERIKA SANCHEZ ANZURES</t>
  </si>
  <si>
    <t>YARELI OLIVA BARRAGAN</t>
  </si>
  <si>
    <t>HEYDI DEL CARMEN CALDERON ZAPATA</t>
  </si>
  <si>
    <t>MARIA ELENA RODRIGUEZ SANCHEZ</t>
  </si>
  <si>
    <t>BELMONT</t>
  </si>
  <si>
    <t>TREBOL AGUILA</t>
  </si>
  <si>
    <t>SARA HERNANDEZ FIERROS</t>
  </si>
  <si>
    <t>CHICAS PAZ</t>
  </si>
  <si>
    <t>LIDIA JAZMIN ROJAS ALVAREZ</t>
  </si>
  <si>
    <t>ALGODON</t>
  </si>
  <si>
    <t>LOURDES SALAZAR GOMEZ</t>
  </si>
  <si>
    <t>EDITH ADRIANA DELGADO CASTANEDA</t>
  </si>
  <si>
    <t>CARLA LUCIA DE LA TORRE LEON</t>
  </si>
  <si>
    <t>BLANCA LILIA MARTINEZ SAN AGUSTIN</t>
  </si>
  <si>
    <t>YAZMIN CRUZ FUENTES</t>
  </si>
  <si>
    <t>ESTEFANI DE JESUS SALDANA CALYMAYOR</t>
  </si>
  <si>
    <t>JUANA TRINIDAD CRUZ MORALES</t>
  </si>
  <si>
    <t>CATALINA MARQUEZ CRUZ</t>
  </si>
  <si>
    <t>FRANCISCA SANTES JERONIMO</t>
  </si>
  <si>
    <t>LAS GUADALUPE</t>
  </si>
  <si>
    <t>ERIKA LIZBETH MARTINEZ DE DIOS</t>
  </si>
  <si>
    <t>ELIZABETH SERAPIO RODRIGUEZ</t>
  </si>
  <si>
    <t>MARIMAR GUZMAN LOZADA</t>
  </si>
  <si>
    <t>MARIA NICOLASA SANCHEZ TORRES</t>
  </si>
  <si>
    <t>MARGARITA HERNANDEZ RAMIREZ</t>
  </si>
  <si>
    <t>ESPERANZA ROSAS LOPEZ</t>
  </si>
  <si>
    <t>MARIA DE LA LUZ SANCHEZ ANTONIO</t>
  </si>
  <si>
    <t>RAQUEL IXMATLAHUA COMIHUA</t>
  </si>
  <si>
    <t>AURELIA SANCHEZ TORRES</t>
  </si>
  <si>
    <t>MONTAÃA TLC</t>
  </si>
  <si>
    <t>CEIBA VID</t>
  </si>
  <si>
    <t>NORMA ESTHER MANUEL JIMENEZ</t>
  </si>
  <si>
    <t>JAZMIN BLANCO</t>
  </si>
  <si>
    <t>NORMA ANGELICA ZETINA MEDINA</t>
  </si>
  <si>
    <t>MARIA ROSALIA NOEMI SALAS DIAZ</t>
  </si>
  <si>
    <t xml:space="preserve">ESTRELLAS ORI </t>
  </si>
  <si>
    <t>MARICRUZ BELLO LOPEZ</t>
  </si>
  <si>
    <t>ROCIO HERNANDEZ FLORES</t>
  </si>
  <si>
    <t>ELIZABETH BURGOS MARTINEZ</t>
  </si>
  <si>
    <t>JUANA MIXTECO DE LA CRUZ</t>
  </si>
  <si>
    <t>JOSE JESUS FLORES SANCHEZ</t>
  </si>
  <si>
    <t xml:space="preserve">ESPERANZA JR </t>
  </si>
  <si>
    <t>CRISTINA JUAREZ MARTINEZ</t>
  </si>
  <si>
    <t>LAS LUPITAS</t>
  </si>
  <si>
    <t>LETICIA BALDERAS MENDIETA</t>
  </si>
  <si>
    <t>GUADALUPE PATRICIA BALDERAS GONZALEZ</t>
  </si>
  <si>
    <t>JONATHAN ALEXIS MIJANGOS FLORES</t>
  </si>
  <si>
    <t>LUIS GIOVANI SANCHEZ ZARZA</t>
  </si>
  <si>
    <t>MARTHA DE JESUS MARTINEZ ROCHA</t>
  </si>
  <si>
    <t>EVA JULIETA SANCHEZ MADRIGAL</t>
  </si>
  <si>
    <t>PATRICIA LEON OLVERA</t>
  </si>
  <si>
    <t>ERIKA AGUILAR ARMADILLO</t>
  </si>
  <si>
    <t>GOTAS DE LLUVIA</t>
  </si>
  <si>
    <t>YURI BENITEZ ORNELAS</t>
  </si>
  <si>
    <t>MARIA LUISA VAZQUEZ CRISTOBAL</t>
  </si>
  <si>
    <t>KARINA MIGUEL VAZQUEZ</t>
  </si>
  <si>
    <t>MARTIN YSAI MEDINA PEREZ</t>
  </si>
  <si>
    <t>LUCIA PAULA CAMACHO FUENTES</t>
  </si>
  <si>
    <t>STEPHANIA NORIEGA MENDOZA</t>
  </si>
  <si>
    <t>BRENDA ARACELI MONTANO FUENTES</t>
  </si>
  <si>
    <t>SANTIAGO AMK</t>
  </si>
  <si>
    <t>IVAN GARRIDO MARTINEZ</t>
  </si>
  <si>
    <t>FLOR ELENA ALEJANDRO JIMENEZ</t>
  </si>
  <si>
    <t>YADIRA MARTINEZ PEREYRA</t>
  </si>
  <si>
    <t>IGNACIO FOGLIA MELCHOR</t>
  </si>
  <si>
    <t>JANET JIMENEZ SOLORZANO</t>
  </si>
  <si>
    <t>RUTH MARIA CRUZ DE LOS SANTOS</t>
  </si>
  <si>
    <t>COMERCIANTES</t>
  </si>
  <si>
    <t>ARACELI DE AQUINO RIVERA</t>
  </si>
  <si>
    <t>ROSARIO AMK</t>
  </si>
  <si>
    <t>GIRASOLES TLC</t>
  </si>
  <si>
    <t>ARENITAS</t>
  </si>
  <si>
    <t>MAYRA GABRIELA HUESCA RODRIGUEZ</t>
  </si>
  <si>
    <t xml:space="preserve">ANTURIO </t>
  </si>
  <si>
    <t>AURORA AGUILAR VALENCIA</t>
  </si>
  <si>
    <t xml:space="preserve">ZARAGOZA </t>
  </si>
  <si>
    <t>PAMELA GONZALEZ BUSQUENO</t>
  </si>
  <si>
    <t xml:space="preserve">HORMIGUITAS TRABAJADORAS </t>
  </si>
  <si>
    <t>IRIS ROCIO TRUJILLO REYES</t>
  </si>
  <si>
    <t>VIOLETAS N</t>
  </si>
  <si>
    <t>MARIANA ELIZABETH CABRERA OSNAYA</t>
  </si>
  <si>
    <t>IRMA ORTIZ CASTREJON</t>
  </si>
  <si>
    <t>SOFIA HERNANDEZ MATEOS</t>
  </si>
  <si>
    <t>MIGUEL ANGEL HERNANDEZ ESTRADA</t>
  </si>
  <si>
    <t>EMPRENDEDORAS</t>
  </si>
  <si>
    <t>HILDA CORTAZAR ARIAS</t>
  </si>
  <si>
    <t>KARINA PEREZ HERNANDEZ</t>
  </si>
  <si>
    <t>YASMIN MARTINEZ JULIAN</t>
  </si>
  <si>
    <t>TURQUESA</t>
  </si>
  <si>
    <t>NESTOR ARTURO MAYORAL MARTINEZ</t>
  </si>
  <si>
    <t>ANGELICA GUERRERO LEYVA</t>
  </si>
  <si>
    <t>JUAN ANTONIO ALEGRIA CASTELLANOS</t>
  </si>
  <si>
    <t>DULCE MARIA GOMEZ MARTINEZ</t>
  </si>
  <si>
    <t>CAROLINA MORENO GIL</t>
  </si>
  <si>
    <t>AURORA MIRANDA OSORIO</t>
  </si>
  <si>
    <t>CLAUDIA MARTINEZ GARCIA</t>
  </si>
  <si>
    <t>AMELIA ANGELES AVILA</t>
  </si>
  <si>
    <t>26 DE MARZO</t>
  </si>
  <si>
    <t>JULIO ALFONSO RAMOS HERNANDEZ</t>
  </si>
  <si>
    <t>FELISA CONTRERAS TOVAR</t>
  </si>
  <si>
    <t>LAURA CONTRERAS TOVAR</t>
  </si>
  <si>
    <t>RUBI BELEN CONTRERAS LOPEZ</t>
  </si>
  <si>
    <t>MARIA GRACIELA PERALTA ARCEGA</t>
  </si>
  <si>
    <t>SOFIA BUSQUENO ARCEGA</t>
  </si>
  <si>
    <t>VIRGINIA GUZMAN MARTINEZ</t>
  </si>
  <si>
    <t>MARIBEL RUEDA CONTRERAS</t>
  </si>
  <si>
    <t>FERNANDA CARDENAS ROA</t>
  </si>
  <si>
    <t>LAGUNILLA</t>
  </si>
  <si>
    <t>YESENIA GONZALEZ JORGE</t>
  </si>
  <si>
    <t>DANIELA ZUNIGA CORDOBA</t>
  </si>
  <si>
    <t>DANIEL ADRIAN RAMOS SANCHEZ</t>
  </si>
  <si>
    <t>LAURA CORDOVA SANCHEZ</t>
  </si>
  <si>
    <t>MARIO GONZALEZ MEDINA</t>
  </si>
  <si>
    <t>SARA TLEHUACTLE CHIPAHUA</t>
  </si>
  <si>
    <t>MUJERES TRABAJADORAS TEX</t>
  </si>
  <si>
    <t>NEYDI CECILIA FLORES LINARES</t>
  </si>
  <si>
    <t>MARIANA LYZBETH SALAZAR FLORES</t>
  </si>
  <si>
    <t>ANA ROSA DE JESUS SANCHEZ</t>
  </si>
  <si>
    <t>FRESASS</t>
  </si>
  <si>
    <t>BERTHA ANGELICA RIOS CONTRERAS</t>
  </si>
  <si>
    <t>DIAMANTEE</t>
  </si>
  <si>
    <t>MARGARITO GARCIA HERNANDEZ</t>
  </si>
  <si>
    <t>ESMERALDA SARAHI GARCIA LOPEZ</t>
  </si>
  <si>
    <t xml:space="preserve">ALEBRIJES </t>
  </si>
  <si>
    <t>MA IRENE GARCIA GARCIA</t>
  </si>
  <si>
    <t>PRISCILA ANAHI MUNOZ MACIAS</t>
  </si>
  <si>
    <t>FERNANDO IVAN PEREZ TREJO</t>
  </si>
  <si>
    <t>ARLETTE FERNANDA PENA OLMEDO</t>
  </si>
  <si>
    <t>SANDRA DE PABLO MARCELO</t>
  </si>
  <si>
    <t>SARA MARTINEZ MACEDA</t>
  </si>
  <si>
    <t>FELIPE DE JESUS CORTES ROMERO</t>
  </si>
  <si>
    <t>JUANAS</t>
  </si>
  <si>
    <t>CIRILA SANTES RAMOS</t>
  </si>
  <si>
    <t>MARIBEL BARRAZA DELGADILLO</t>
  </si>
  <si>
    <t>NUEVA GENERACION</t>
  </si>
  <si>
    <t>SUSANA NIETO ESPINOSA</t>
  </si>
  <si>
    <t>ANA JACQUELINE RUBIO HERNANDEZ</t>
  </si>
  <si>
    <t xml:space="preserve">EBENEZER NEZA </t>
  </si>
  <si>
    <t>ALCATRAZ IXT</t>
  </si>
  <si>
    <t>BEL AIR</t>
  </si>
  <si>
    <t>GUADALUPE SALOME VELAZQUEZ SANCHEZ</t>
  </si>
  <si>
    <t>MARIBEL CASTILLO MUNOZ</t>
  </si>
  <si>
    <t>LORENZA GARCIA LOPEZ</t>
  </si>
  <si>
    <t>ROSA RAMIREZ JESUS</t>
  </si>
  <si>
    <t>NELY GASPAR MARTINEZ</t>
  </si>
  <si>
    <t>LIVIA JUAREZ PASTELIN</t>
  </si>
  <si>
    <t>JACQUELINE MARICELA CABRAL CRUZ</t>
  </si>
  <si>
    <t>FENIX TEX 2</t>
  </si>
  <si>
    <t>MAYOLA PEREZ ZAVALA</t>
  </si>
  <si>
    <t>SAN TOMAS AMK</t>
  </si>
  <si>
    <t>BIBIANA CRESPO CISNEROS</t>
  </si>
  <si>
    <t>FROZEN</t>
  </si>
  <si>
    <t>CARMELA LOPEZ HERNANDEZ</t>
  </si>
  <si>
    <t>LINDAS</t>
  </si>
  <si>
    <t>LESLIE ANAYA DIAZ</t>
  </si>
  <si>
    <t>MARIBEL HERRERA NAJERA</t>
  </si>
  <si>
    <t>DANIELA VALLE CRESPO</t>
  </si>
  <si>
    <t>MARIA DE LOS ANGELES TORRES BARCENAS</t>
  </si>
  <si>
    <t>VERDE BOTELLA</t>
  </si>
  <si>
    <t>KAREN LIZBETH MACIAS CONTRERAS</t>
  </si>
  <si>
    <t>MOHANA</t>
  </si>
  <si>
    <t>CARLOTA CORNEJO OROZCO</t>
  </si>
  <si>
    <t>LUZ CHIMA</t>
  </si>
  <si>
    <t>MARIA FABIANA DZOARA GARCIA MOLINA</t>
  </si>
  <si>
    <t>NOHEMI LETICIA ENCISO ROMO</t>
  </si>
  <si>
    <t>RUBEN MACIAS RAMIREZ</t>
  </si>
  <si>
    <t>EDGAR IVAN MACIAS CONTRERAS</t>
  </si>
  <si>
    <t>MARIA GUADALUPE RAMOS GALVEZ</t>
  </si>
  <si>
    <t>MIGUEL ANGEL CASTILLO GALICIA</t>
  </si>
  <si>
    <t>NAYELI SANCHEZ CORDOBA</t>
  </si>
  <si>
    <t>VALERIA</t>
  </si>
  <si>
    <t>LUISA ESTEFANY BAUTISTA CERVANTES</t>
  </si>
  <si>
    <t>ISMAEL ROMAN LOPEZ MORAN</t>
  </si>
  <si>
    <t>MARIA ISABEL LOPEZ MORAN</t>
  </si>
  <si>
    <t>BEATRIZ CEDILLO JURADO</t>
  </si>
  <si>
    <t>ELEUTERIO HERNANDEZ GOMEZ</t>
  </si>
  <si>
    <t>FABIOLA GEORGIA AYALA HERNANDEZ</t>
  </si>
  <si>
    <t>PAULA RUBIO GONZALEZ</t>
  </si>
  <si>
    <t>PLAYITA TLC</t>
  </si>
  <si>
    <t>WENDY LOLBETH ESCALANTE PAZARAN</t>
  </si>
  <si>
    <t>LAS GAVIOTAS</t>
  </si>
  <si>
    <t>HOMERO RODRIGUEZ LEYVA</t>
  </si>
  <si>
    <t>DULCE MARIA REYES RAMIREZ</t>
  </si>
  <si>
    <t>LILIANA GUADALUPE RAMIREZ SOTO</t>
  </si>
  <si>
    <t>GATITO DE ANGORA</t>
  </si>
  <si>
    <t>MIRIAM GABRIELA GUARDADO PEREZ</t>
  </si>
  <si>
    <t>ATAN 2 NEZA</t>
  </si>
  <si>
    <t>VALERIA ALEXANDRA COYOTZI NUNEZ</t>
  </si>
  <si>
    <t>GLORIA GUZMAN HERNANDEZ</t>
  </si>
  <si>
    <t>GLENDI JIMENEZ LOPEZ</t>
  </si>
  <si>
    <t>TANIA VARGAS HERNANDEZ</t>
  </si>
  <si>
    <t xml:space="preserve">ALONDRA </t>
  </si>
  <si>
    <t>MARIA DE LA LUZ CHAVERO RESENDIZ</t>
  </si>
  <si>
    <t>LAS GUAPAS</t>
  </si>
  <si>
    <t>MARTHA RUIZ MARQUEZ</t>
  </si>
  <si>
    <t>LAS ESTRELLITAS</t>
  </si>
  <si>
    <t>METZTLI MA</t>
  </si>
  <si>
    <t>CHICAS BETH TLC</t>
  </si>
  <si>
    <t>CAMPANITA CH</t>
  </si>
  <si>
    <t>VANESSA CAROLINA GONZALEZ MACIAS</t>
  </si>
  <si>
    <t>IGNACIA VELASCO GARCIA</t>
  </si>
  <si>
    <t>ESTELA GALLARDO GOMEZ</t>
  </si>
  <si>
    <t>CATALINA CHAVERO RESENDIZ</t>
  </si>
  <si>
    <t>AZUCENA SANTIAGO GONZALEZ</t>
  </si>
  <si>
    <t>GUADALUPE ROSAS ISIDORO</t>
  </si>
  <si>
    <t>DANIELA ALEXANDRA SANTIAGO GONZALEZ</t>
  </si>
  <si>
    <t>ANA BARBARA ANTONIO MENDEZ</t>
  </si>
  <si>
    <t>ERNESTINA CARRASCO SANCHEZ</t>
  </si>
  <si>
    <t>GRISELDA VILLEGAS CASTRO</t>
  </si>
  <si>
    <t>IRIS CHRISTIAN JACINTO CALDERON</t>
  </si>
  <si>
    <t>MODESTA YANETH GONZALEZ PACHECO</t>
  </si>
  <si>
    <t>CONSUELO ITZEL CRUCES RODRIGUEZ</t>
  </si>
  <si>
    <t>YESSICA MARIANA MIRANDA MARTINEZ</t>
  </si>
  <si>
    <t>ARELI MARLENE LAGUNA ALONSO</t>
  </si>
  <si>
    <t>FRANCISCO JAVIER VALDEZ DIAZ</t>
  </si>
  <si>
    <t>AZUCENAS MA</t>
  </si>
  <si>
    <t>MIGUEL ANGEL SANCHEZ LOPEZ</t>
  </si>
  <si>
    <t>AZUL ORI</t>
  </si>
  <si>
    <t>REYNA PAULA ALDUCIN HERNANDEZ</t>
  </si>
  <si>
    <t>YOLOTZI IZTA</t>
  </si>
  <si>
    <t>ALICIA OROZCO CHAVEZ</t>
  </si>
  <si>
    <t>YOLANDA FUENTES ROSAS</t>
  </si>
  <si>
    <t>MARIA AZUCENA MARTINEZ NOLASCO</t>
  </si>
  <si>
    <t>ANA YELI VAZQUEZ NOLASCO</t>
  </si>
  <si>
    <t>CECILIA CHAVEZ YEDRA</t>
  </si>
  <si>
    <t>STEPHANIA TERAN MARTINEZ</t>
  </si>
  <si>
    <t>DIVINAS DE TEPE</t>
  </si>
  <si>
    <t>YULISA RIVERA REYES</t>
  </si>
  <si>
    <t>TANIA TINOCO DOMINGUEZ</t>
  </si>
  <si>
    <t>MARIA EPIFANIA RAMIREZ SEGUNDO</t>
  </si>
  <si>
    <t xml:space="preserve">HORMIGUITAS </t>
  </si>
  <si>
    <t>ALMA DELIA PARTIDA MENDEZ</t>
  </si>
  <si>
    <t>ELENA DE LA LUZ MARTINEZ</t>
  </si>
  <si>
    <t>JACQUELINE MORALES DE LA LUZ</t>
  </si>
  <si>
    <t>VICTORIA HERNANDEZ PENA</t>
  </si>
  <si>
    <t>JEREMI FRIAS CRUZ</t>
  </si>
  <si>
    <t>ANA MA SOLACHE AGUILAR</t>
  </si>
  <si>
    <t>JORGE ISRAEL SOLACHE AGUILAR</t>
  </si>
  <si>
    <t>PAULA VALENCIA RUEDA</t>
  </si>
  <si>
    <t>ANA KARINA BALDERAS OROZCO</t>
  </si>
  <si>
    <t>YADIRA GARCIA OLIVARES</t>
  </si>
  <si>
    <t>NORMA ANGELICA AGUILAR RODRIGUEZ</t>
  </si>
  <si>
    <t>LOMA BONITA IXT</t>
  </si>
  <si>
    <t>PALMA AMK</t>
  </si>
  <si>
    <t>LAS CAMICHINES</t>
  </si>
  <si>
    <t>ANGELINA FLORES PADILLA</t>
  </si>
  <si>
    <t>LAS ROSAS TEX 2</t>
  </si>
  <si>
    <t>ROSA MARIA CANDELAS YEDRA</t>
  </si>
  <si>
    <t>GABRIELA GOMEZ HERNANDEZ</t>
  </si>
  <si>
    <t>EDUARDO MORALES RODRIGUEZ</t>
  </si>
  <si>
    <t>ROSA ISELA CAMACHO ORTEGA</t>
  </si>
  <si>
    <t>JUANA DEL CARMEN RIVERA ALBARRAN</t>
  </si>
  <si>
    <t>LAURA RIVERA TERRAZAS</t>
  </si>
  <si>
    <t>SONIA HUERTA CARRANZA</t>
  </si>
  <si>
    <t>IRENE VALDERRAMA BELTRAN</t>
  </si>
  <si>
    <t>LAURA GRISELDA SANDOVAL NUNO</t>
  </si>
  <si>
    <t>MARTINA VAZQUEZ BARRAGAN</t>
  </si>
  <si>
    <t>MARIA LUISA PATINO ROSAS</t>
  </si>
  <si>
    <t>KARLA FABIOLA DIAZ PRADO</t>
  </si>
  <si>
    <t>MARIA DE LOURDES MARTINEZ VAZQUEZ</t>
  </si>
  <si>
    <t>JUANA PRADO DIAZ</t>
  </si>
  <si>
    <t>MARIANA ITZEL ROJAS CANDELAS</t>
  </si>
  <si>
    <t>DANIEL PELAEZ OLIVARES</t>
  </si>
  <si>
    <t>DIANA RAMIREZ VAZQUEZ</t>
  </si>
  <si>
    <t>CAROLINA ALMERAYA BALAN</t>
  </si>
  <si>
    <t>DENISSE YOLOTZY SANDOVAL DIAZ</t>
  </si>
  <si>
    <t>PRINCESAS MINA</t>
  </si>
  <si>
    <t>EDUARDO MEDELLIN PADILLA</t>
  </si>
  <si>
    <t>ISABEL POLICARPO MORENO</t>
  </si>
  <si>
    <t>TRINIDAD TENORIO BLASI</t>
  </si>
  <si>
    <t>ARIANA LIZBET CUMPLIDO RAMIREZ</t>
  </si>
  <si>
    <t>LUIS FELIPE MARCIAL JERONIMO</t>
  </si>
  <si>
    <t>BLANCA ESTELA ROCHA ROSALES</t>
  </si>
  <si>
    <t>LUNA 1</t>
  </si>
  <si>
    <t>MARIA DEL CARMEN CASTREJON GARCIA</t>
  </si>
  <si>
    <t>LILIA ADRIANA MARTINEZ CORAZA</t>
  </si>
  <si>
    <t>JAIME HERNANDEZ FLORES</t>
  </si>
  <si>
    <t>LAS REYNAS DE MINOTAURO</t>
  </si>
  <si>
    <t>DOMINGA HERNANDEZ GARCIA</t>
  </si>
  <si>
    <t>ZOOE</t>
  </si>
  <si>
    <t>MONICA MELCHOR MARTINEZ</t>
  </si>
  <si>
    <t>MONICA PADILLA OLVERA</t>
  </si>
  <si>
    <t>ANA GABRIELA GONZALEZ GONZALEZ</t>
  </si>
  <si>
    <t>MARIANA TERESA OLVERA ARTEAGA</t>
  </si>
  <si>
    <t>DEANEIRY CAROLINA MENDOZA ZUNIGA</t>
  </si>
  <si>
    <t>MARIA GUADALUPE LINARES ALVAREZ</t>
  </si>
  <si>
    <t>DALIA MARGARITA CRUZ FLORES</t>
  </si>
  <si>
    <t>MIREYA GUADALUPE MARTINEZ BENAVIDES</t>
  </si>
  <si>
    <t>DIANA ELIZABETH SUAREZ ORTEGA</t>
  </si>
  <si>
    <t>DIANA SELENIA TUR OROZCO</t>
  </si>
  <si>
    <t>LUCERO ROMERO SANCHEZ</t>
  </si>
  <si>
    <t>MA GRACIA REYES CORIA</t>
  </si>
  <si>
    <t>SOLECITO</t>
  </si>
  <si>
    <t>VERONICA PEREZ HERNANDEZ</t>
  </si>
  <si>
    <t>FAUSTA MAGDALENO PRADO</t>
  </si>
  <si>
    <t>MARCELINA GOMEZ CASAS</t>
  </si>
  <si>
    <t>ANA KAREN MIXCOHA XOTLANIHUA</t>
  </si>
  <si>
    <t>LAS PRINCESAS CHIMA</t>
  </si>
  <si>
    <t>AMPARO FLORES GALICIA</t>
  </si>
  <si>
    <t>GUERRERAS CHIMA</t>
  </si>
  <si>
    <t>MARIA DE LOS ANGELES CRUZ MARTINEZ</t>
  </si>
  <si>
    <t>MARIANA AGUILAR MORENO</t>
  </si>
  <si>
    <t>DIANA ALEJANDRA APARICIO LARES</t>
  </si>
  <si>
    <t>MARTHA RODRIGUEZ GONZALEZ</t>
  </si>
  <si>
    <t>ANA ROSA MORALES MOCTEZUMA</t>
  </si>
  <si>
    <t>CINTHIA LOPEZ CRUZ</t>
  </si>
  <si>
    <t>MARIA DEL ROSARIO LUNA PATLANI</t>
  </si>
  <si>
    <t>FATIMA FLORES PEREZ</t>
  </si>
  <si>
    <t>JOSEFINA TREJO ROSAS</t>
  </si>
  <si>
    <t>LAURA RAMIREZ NICANOR</t>
  </si>
  <si>
    <t>GUADALUPE CARRILLO CALDERON</t>
  </si>
  <si>
    <t>JAZMIN MARISOL GUTIERREZ SANTILLAN</t>
  </si>
  <si>
    <t>DIANA SELENE SANCHEZ MOLINA</t>
  </si>
  <si>
    <t>ALMA DELIA VEGA ARRIETA</t>
  </si>
  <si>
    <t>FLOR DE LOTO IXT</t>
  </si>
  <si>
    <t>HERRADURA</t>
  </si>
  <si>
    <t>DOLORES RUIZ CHAVEZ</t>
  </si>
  <si>
    <t>ESTRELLITA DE BELEM</t>
  </si>
  <si>
    <t>ISABEL MARTINEZ ANDRADE</t>
  </si>
  <si>
    <t>LOS 7 FANTASTICOS</t>
  </si>
  <si>
    <t>ORANGE ORI</t>
  </si>
  <si>
    <t>ISIDRA REMEDIOS HERNANDEZ VELAZQUEZ</t>
  </si>
  <si>
    <t>MONICA IVETTE GUTIERREZ LOPEZ</t>
  </si>
  <si>
    <t>EDITH YESENIA BALMORI OSORIO</t>
  </si>
  <si>
    <t>MARTINA LOPEZ ALVARADO</t>
  </si>
  <si>
    <t>MARTHA ROCIO BAUTISTA MARTINEZ</t>
  </si>
  <si>
    <t>MARISOL MANZANO MARIANO</t>
  </si>
  <si>
    <t>NAYELI QUINTERO OLMEDO</t>
  </si>
  <si>
    <t>EUFEMIA VIDAL HERNANDEZ</t>
  </si>
  <si>
    <t>GIOVANA BERENICE PADRON CRUZ</t>
  </si>
  <si>
    <t>LETICIA ORTIZ ROMERO</t>
  </si>
  <si>
    <t>LETICIA ALVAREZ GUADARRAMA</t>
  </si>
  <si>
    <t>AHTZIRI YANETH TAPIA MEDA</t>
  </si>
  <si>
    <t>MIRIAM GUADALUPE CUEVA MEDA</t>
  </si>
  <si>
    <t>RUBI HERNANDEZ RIVERA</t>
  </si>
  <si>
    <t>JOSE ADRIAN LOPEZ JUAREZ</t>
  </si>
  <si>
    <t>AIDE SANTIAGO GARCIA</t>
  </si>
  <si>
    <t>JOSE IGNACIO PAREDES BARBOSA</t>
  </si>
  <si>
    <t>DULCE ABIGAIL VENTURA BARBOSA</t>
  </si>
  <si>
    <t>TANIA LUNA ANGEL</t>
  </si>
  <si>
    <t>FAUSTO HERNANDEZ CARRERA</t>
  </si>
  <si>
    <t>ADRIANA PAZ MARTINEZ</t>
  </si>
  <si>
    <t>NALLELY PAZ MARTINEZ</t>
  </si>
  <si>
    <t>MAGUI</t>
  </si>
  <si>
    <t>GUDELIA VILLEGAS HERNANDEZ</t>
  </si>
  <si>
    <t>SAN LORENZO</t>
  </si>
  <si>
    <t>MARIA CECILIA ROBLES GUZMAN</t>
  </si>
  <si>
    <t>LAS TRIUNFADORAS TEX 2</t>
  </si>
  <si>
    <t>MIGUEL GUERRERO TORRES</t>
  </si>
  <si>
    <t>ANA YASMIN VALDES VILLEGAS</t>
  </si>
  <si>
    <t>JOSE GABRIEL VALDES VILLEGAS</t>
  </si>
  <si>
    <t>ELIZABETH VALDES VILLEGAS</t>
  </si>
  <si>
    <t>CONCEPCION GARCIA PINA</t>
  </si>
  <si>
    <t>ESTRELLAS DE ATENCO</t>
  </si>
  <si>
    <t>XITLALI NEREY GARCIA CORREA</t>
  </si>
  <si>
    <t>MARIA FERNANDA GARCIA CASTANEDA</t>
  </si>
  <si>
    <t>JUANA LIRA AGUILERA</t>
  </si>
  <si>
    <t>TERESITA DE JESUS HERNANDEZ LOZANO</t>
  </si>
  <si>
    <t>NANCY NOCHEBUENA LEAL</t>
  </si>
  <si>
    <t>ANA PATRICIA LOPEZ DELGADILLO</t>
  </si>
  <si>
    <t>BLANCA CECILIA PALMAS HUERTA</t>
  </si>
  <si>
    <t>LAURA VERONICA ROBLES</t>
  </si>
  <si>
    <t>ANDREA YAMILET VELAZQUEZ CORTES</t>
  </si>
  <si>
    <t>MARIA DEL CARMEN MARTINEZ GUERRERO</t>
  </si>
  <si>
    <t>YULIANA HERNANDEZ SANDOVAL</t>
  </si>
  <si>
    <t>MARIBEL LUNA HERNANDEZ</t>
  </si>
  <si>
    <t>MARTHA ANGELA VAZQUEZ PERALES</t>
  </si>
  <si>
    <t>EMPRENDEDORES MA</t>
  </si>
  <si>
    <t>MARIA DEL CARMEN MARQUEZ PEREZ</t>
  </si>
  <si>
    <t>FATIMA CAROLINA GARCIA ZARATE</t>
  </si>
  <si>
    <t>MOISES GALVAN GUTIERREZ</t>
  </si>
  <si>
    <t>MARINA GUTIERREZ CASTILLO</t>
  </si>
  <si>
    <t>ANA LAURA ESTRADA SILVA</t>
  </si>
  <si>
    <t>LOURDES DE LA CRUZ MATA</t>
  </si>
  <si>
    <t>SIMONES</t>
  </si>
  <si>
    <t>MARLEN RUIZ AYUZO</t>
  </si>
  <si>
    <t>CENIT</t>
  </si>
  <si>
    <t>JANET JIMENEZ HUERTA</t>
  </si>
  <si>
    <t>ESFUERZO ORI</t>
  </si>
  <si>
    <t>RITA ISELA RAMIREZ CARREON</t>
  </si>
  <si>
    <t>ATENQUILLO</t>
  </si>
  <si>
    <t>MARIA DE LA LUZ ALVAREZ CONTRERAS</t>
  </si>
  <si>
    <t>SUSANA CANO MARTINEZ</t>
  </si>
  <si>
    <t>ZAIRA LORENA GONZALEZ CORTES</t>
  </si>
  <si>
    <t>ALEJANDRO GONZALEZ DE JESUS</t>
  </si>
  <si>
    <t>YOLANDA GALLEGOS HUERTA</t>
  </si>
  <si>
    <t>MARGARITA ANTONIA HUERTA HERNANDEZ</t>
  </si>
  <si>
    <t>MIGUEL ANGEL MARTINEZ PEREZ</t>
  </si>
  <si>
    <t>BLANCA ESTELA FLORES SANCHEZ</t>
  </si>
  <si>
    <t>MARIA DE LOURDES PEREZ CHAVEZ</t>
  </si>
  <si>
    <t>MATILDE BELLO JIMENEZ</t>
  </si>
  <si>
    <t>ARELY MONTSERRAT ORNELAS ROJAS</t>
  </si>
  <si>
    <t>SARAI ISIDORO GARCIA</t>
  </si>
  <si>
    <t>BAMBU CHIMA</t>
  </si>
  <si>
    <t>VERONICA BALTAZAR FLORES</t>
  </si>
  <si>
    <t>ANA CARMEN REGULES ROMERO</t>
  </si>
  <si>
    <t>VICTORIA ROMERO MACOCO</t>
  </si>
  <si>
    <t>CYNTHIA EDITH VAZQUEZ DAVILA</t>
  </si>
  <si>
    <t>PERLA LIZBETH RIVERA PEREA</t>
  </si>
  <si>
    <t>ROSALBA CIENFUEGOS LOPEZ</t>
  </si>
  <si>
    <t>GUADALUPE GONZALEZ ESPINOZA</t>
  </si>
  <si>
    <t>ELIZABETH BOJORGES ALVAREZ</t>
  </si>
  <si>
    <t>MERCEDES GUTIERREZ AVILA</t>
  </si>
  <si>
    <t>GUSTAVO BOJORGES ALVAREZ</t>
  </si>
  <si>
    <t>FABIOLA VALADEZ GARCIA</t>
  </si>
  <si>
    <t>COLIBRI NEZA</t>
  </si>
  <si>
    <t>ELIZABETH RAMOS ALCUDIA</t>
  </si>
  <si>
    <t>LETICIA MARTINEZ JERONIMO</t>
  </si>
  <si>
    <t>TAURO AMK</t>
  </si>
  <si>
    <t>MA VENTURA REYES FLORES</t>
  </si>
  <si>
    <t>CECILIA DE LA ROSA HERNANDEZ</t>
  </si>
  <si>
    <t>MARIA PATRICIA CHAVARRIA RAMOS</t>
  </si>
  <si>
    <t>ARACELI ROMERO ACOSTA</t>
  </si>
  <si>
    <t>ENRIQUETA OSORNIO PATINO</t>
  </si>
  <si>
    <t>ALEJANDRA MARGARITA LEON NEGRETE</t>
  </si>
  <si>
    <t>ALICIA PEREZ LOPEZ</t>
  </si>
  <si>
    <t>ALISON PAOLA VALLEJO GARCIA</t>
  </si>
  <si>
    <t>COLIBRI TLC</t>
  </si>
  <si>
    <t>JAQUELINE MANOELLA MARTINEZ ROSAS</t>
  </si>
  <si>
    <t>LAS TOXICAS CHIMA</t>
  </si>
  <si>
    <t>KAREN GUADALUPE SANCHEZ ACUNA</t>
  </si>
  <si>
    <t xml:space="preserve">MIACATLAN MA </t>
  </si>
  <si>
    <t>LUCIA MARTINEZ RAMIREZ</t>
  </si>
  <si>
    <t>LAS BRONCAS</t>
  </si>
  <si>
    <t>ROSARIO RUEDA PINA</t>
  </si>
  <si>
    <t>RESPLANDOR</t>
  </si>
  <si>
    <t>FELIX ALBERTO VELAZQUEZ CABALLERO</t>
  </si>
  <si>
    <t>LAS PINAS PLUVIOSILLA</t>
  </si>
  <si>
    <t>NORA OLIVIA AVALOS HERNANDEZ</t>
  </si>
  <si>
    <t>ORION IZTA</t>
  </si>
  <si>
    <t>JESICA YAZMIN BUCIO BADILLO</t>
  </si>
  <si>
    <t>DUNAS</t>
  </si>
  <si>
    <t>CONCEPCION SANCHEZ FIEL</t>
  </si>
  <si>
    <t>SUSANA CATALINA SEGOVIANO SANTACRUZ</t>
  </si>
  <si>
    <t>DARUMA</t>
  </si>
  <si>
    <t>ENEDINA REYES MEXICANO</t>
  </si>
  <si>
    <t>ROSA PATRICIA MINGUEZ SOSA</t>
  </si>
  <si>
    <t>LIRRA MARGARITA TONTLE AVELIZAPA</t>
  </si>
  <si>
    <t>CRISTINA MORALES ROSAS</t>
  </si>
  <si>
    <t xml:space="preserve">COMERCIANTES </t>
  </si>
  <si>
    <t>ANITA TRUJILLO AMADOR</t>
  </si>
  <si>
    <t>VERONICA PATRICIA HIDALGO MARTINEZ</t>
  </si>
  <si>
    <t>ANTONIA TORRES SANTIAGO</t>
  </si>
  <si>
    <t>FLOR DE LIZ MORALES BAUTISTA</t>
  </si>
  <si>
    <t>MARBELLA GARCIA LORETO</t>
  </si>
  <si>
    <t>ADELINA GARCIA DE LA CRUZ</t>
  </si>
  <si>
    <t>ELIZABETH BERISTAIN ROMERO</t>
  </si>
  <si>
    <t>LUZ MARIA PINEDA HERNANDEZ</t>
  </si>
  <si>
    <t>KRISTAL ANDREA CASTILLO AGUAYO</t>
  </si>
  <si>
    <t>ERICK LOPEZ JACOBO</t>
  </si>
  <si>
    <t>RODRIGO SANDOVAL VELEZ</t>
  </si>
  <si>
    <t>KARLA JIMENEZ MARTINEZ</t>
  </si>
  <si>
    <t>ARTURO GONZALEZ JIMENEZ</t>
  </si>
  <si>
    <t>JULIA JIMENEZ FLORES</t>
  </si>
  <si>
    <t>ANALARITZA JIMENEZ VARGAS</t>
  </si>
  <si>
    <t>VERONICA AMARO BAUTISTA</t>
  </si>
  <si>
    <t>NORMA LOPEZ GONZALEZ</t>
  </si>
  <si>
    <t>NAZARET MARCELINO DE LA ROSA JUAREZ</t>
  </si>
  <si>
    <t>MARTHA MEDINA CRUZ</t>
  </si>
  <si>
    <t>MARCOS ANTONIO CAMPUZANO PALACIOS</t>
  </si>
  <si>
    <t>ARACELI JALPILLA RIOS</t>
  </si>
  <si>
    <t>ARELY MARTINEZ ROSAS</t>
  </si>
  <si>
    <t>GABRIELA ESTRADA MACEDO</t>
  </si>
  <si>
    <t>SHERLYN ARLETT HERNANDEZ GONZALEZ</t>
  </si>
  <si>
    <t>ASUNCION MORENO GARCIA</t>
  </si>
  <si>
    <t>ALEIDIS SHERLYN JIMENEZ ESTRADA</t>
  </si>
  <si>
    <t>ALICIA ACOSTA VAZQUEZ</t>
  </si>
  <si>
    <t>JAZMIN DEL CARMEN HERNANDEZ ULLOA</t>
  </si>
  <si>
    <t>MARIPOSAS</t>
  </si>
  <si>
    <t>ELSA RODRIGUEZ RODRIGUEZ</t>
  </si>
  <si>
    <t>AIDEE NERI AGUILAR</t>
  </si>
  <si>
    <t>BAMBU</t>
  </si>
  <si>
    <t>MARIA EMMA ORTIZ DELGADO</t>
  </si>
  <si>
    <t>YESICA NAYELI AMARO VENTURA</t>
  </si>
  <si>
    <t>CYNTHIA NAYELI PEREZ BARAJAS</t>
  </si>
  <si>
    <t>MARIA ANGELICA MARTINEZ HERNANDEZ</t>
  </si>
  <si>
    <t>TANIA BERENICE MARTINEZ HERNANDEZ</t>
  </si>
  <si>
    <t>AIDA GUADALUPE PENA LOPEZ</t>
  </si>
  <si>
    <t>ATENAS SARAI DE LEON VERA</t>
  </si>
  <si>
    <t>ADOLFO VALLADOLID ARZATE</t>
  </si>
  <si>
    <t>MARIA GUADALUPE FLORES</t>
  </si>
  <si>
    <t>ARACELY LIRA HUERTA</t>
  </si>
  <si>
    <t>MARIA GUADALUPE LOPEZ BRAVO</t>
  </si>
  <si>
    <t>PETRA BENITO EUFRACIO</t>
  </si>
  <si>
    <t>ANAYELI RODRIGUEZ CERON</t>
  </si>
  <si>
    <t>LILIANA BETZABE CARMONA BUCIO</t>
  </si>
  <si>
    <t>YOANA DANIELA GONZALEZ RODRIGUEZ</t>
  </si>
  <si>
    <t>MARIA DEL CONSUELO VAZQUEZ JUAREZ</t>
  </si>
  <si>
    <t>JOSE CARLOS ARTURO MENDEZ CARVAYAR</t>
  </si>
  <si>
    <t>MAYRA LIZETH CORIA CHARCO</t>
  </si>
  <si>
    <t>GUILLERMINA PANTALEON CORTEZ</t>
  </si>
  <si>
    <t>OSCAR BAUTISTA ALVAREZ</t>
  </si>
  <si>
    <t>NANCY LIZVETTE RAMIREZ SANCHEZ</t>
  </si>
  <si>
    <t>BERENICE JIMENEZ PEREZ</t>
  </si>
  <si>
    <t>FERNANDO ALFONSO ALVAREZ SANCHEZ</t>
  </si>
  <si>
    <t>MONICA MARIANA TLAHUITZO JUAREZ</t>
  </si>
  <si>
    <t>DOLORES ANABEL CHAVEZ MENESES</t>
  </si>
  <si>
    <t>ESTRELLAS 26</t>
  </si>
  <si>
    <t>JANETTE ORTEGA CARDENAS</t>
  </si>
  <si>
    <t xml:space="preserve">ANGYS CH </t>
  </si>
  <si>
    <t>LEONARDO LOPEZ LINARES</t>
  </si>
  <si>
    <t>LUCIA ORTEGA CARDENAS</t>
  </si>
  <si>
    <t>LAURA ARELLANES SANDOVAL</t>
  </si>
  <si>
    <t>IRMA GONZALEZ VARA</t>
  </si>
  <si>
    <t>ANABELL VELAZQUEZ GUTIERREZ</t>
  </si>
  <si>
    <t>AMARILLO CANARIO</t>
  </si>
  <si>
    <t>MARGARITA RODRIGUEZ GARCIA</t>
  </si>
  <si>
    <t>JUANA GUZMAN FLORES</t>
  </si>
  <si>
    <t>NATHALIA MONROY GUZMAN</t>
  </si>
  <si>
    <t>MARIA CECILIA GUZMAN HERNANDEZ</t>
  </si>
  <si>
    <t>MARIA CONCEPCION GUZMAN FLORES</t>
  </si>
  <si>
    <t>MARCO ANTONIO VAZQUEZ BECERRA</t>
  </si>
  <si>
    <t>HADAS ONE</t>
  </si>
  <si>
    <t>NAYELI FLORES CHAVEZ</t>
  </si>
  <si>
    <t>LAS FLORES TNL</t>
  </si>
  <si>
    <t>MARIA DEL REFUGIO GONZALEZ TRUJILLO</t>
  </si>
  <si>
    <t>MARIA MOLINA POZOS</t>
  </si>
  <si>
    <t>MARTHA ELBA ORTEGA MORENO</t>
  </si>
  <si>
    <t>CARMEN KARINA MARTIN HERNANDEZ</t>
  </si>
  <si>
    <t>MIREYA HORTIALES ROMERO</t>
  </si>
  <si>
    <t>ROSARIO SILVA CHINO</t>
  </si>
  <si>
    <t>MARIELA GUADALUPE GARCIA RIVERA</t>
  </si>
  <si>
    <t>CRISTINA VALDIVIA SIGALA</t>
  </si>
  <si>
    <t>MARIA ELENA VERGARA FLORES</t>
  </si>
  <si>
    <t>ELIZABETH GONZALEZ GONZALEZ</t>
  </si>
  <si>
    <t>MARIA VIRGINIA RODRIGUEZ GUTIERREZ</t>
  </si>
  <si>
    <t>MARIA VICTORIA CASTILLO TAPIA</t>
  </si>
  <si>
    <t>BUGAMBILIAS MA</t>
  </si>
  <si>
    <t>EDITH AIDA TAPIA RODRIGUEZ</t>
  </si>
  <si>
    <t>LIZETH MORALES RODRIGUEZ</t>
  </si>
  <si>
    <t>ENNAR GABRIEL MENDOZA TZANAHUA</t>
  </si>
  <si>
    <t>ELVIRA SALINAS LOPEZ</t>
  </si>
  <si>
    <t>CESAR ALEJANDRO FLORES FLORES</t>
  </si>
  <si>
    <t>PAULA COXTINICA CLEMENTE</t>
  </si>
  <si>
    <t>BLANCA ESTELA FLORES RODRIGUEZ</t>
  </si>
  <si>
    <t>YULIANA AVENDANO MARTINEZ</t>
  </si>
  <si>
    <t>PAOLA MENDEZ COXTINICA</t>
  </si>
  <si>
    <t>MARIA PILAR MATEO ACEVEDO</t>
  </si>
  <si>
    <t>MELISSA VIANEY SANCHEZ ORTEGA</t>
  </si>
  <si>
    <t>MARILYN HERNANDEZ LUNA</t>
  </si>
  <si>
    <t>ROSALIA GUERRERO PUGA</t>
  </si>
  <si>
    <t>GUADALUPE OLMOS FLORES</t>
  </si>
  <si>
    <t>JUANA RODRIGUEZ MENDEZ</t>
  </si>
  <si>
    <t>ADRIANA CRUZ SANTIAGO</t>
  </si>
  <si>
    <t>PROSPERIDAD TLC</t>
  </si>
  <si>
    <t>VALKIRIA</t>
  </si>
  <si>
    <t>MARIA DEL CARMEN BARRIOS HERNANDEZ</t>
  </si>
  <si>
    <t>LAS SUPER CHICAS</t>
  </si>
  <si>
    <t>MILAGROS MARIA GUADALUPE VARGAS GONZALEZ</t>
  </si>
  <si>
    <t>MARIPOSAS NEZA</t>
  </si>
  <si>
    <t>ADRIANA ALCANTAR GARCIA</t>
  </si>
  <si>
    <t>XOCHITL VELAZQUEZ BERNARDO</t>
  </si>
  <si>
    <t>ADRIANA MIREYA MORALES JIMENEZ</t>
  </si>
  <si>
    <t>JOHANNA AYDEE RUVALCABA MARTINEZ</t>
  </si>
  <si>
    <t>TEREZA SANCHES LOPEZ</t>
  </si>
  <si>
    <t>MARIA DE JESUS SOTO GARABITO</t>
  </si>
  <si>
    <t>LYDIA MONICA ACOSTA SILVA</t>
  </si>
  <si>
    <t>CECILIA DURAN RODRIGUEZ</t>
  </si>
  <si>
    <t>ROCIO GUADALUPE HERNANDEZ ARROYO</t>
  </si>
  <si>
    <t>PATRICIA DELGADO ALVISO</t>
  </si>
  <si>
    <t>NATIVIDAD DE JESUS HERNANDEZ</t>
  </si>
  <si>
    <t>CLAUDIA AIDE GIL SALINAS</t>
  </si>
  <si>
    <t>YASMIN COLIN GONZALEZ</t>
  </si>
  <si>
    <t>YAMILETH BARRANCO LARRAGA</t>
  </si>
  <si>
    <t>DULCE JOSSELINE LOPEZ SANCHEZ</t>
  </si>
  <si>
    <t>MAURICIO MIRANDA MENDOZA</t>
  </si>
  <si>
    <t>CORAL X</t>
  </si>
  <si>
    <t>ELSY ELIZABETH RUIZ SUAREZ</t>
  </si>
  <si>
    <t>MODELO</t>
  </si>
  <si>
    <t>ARACELI ARRIAGA CRUZ</t>
  </si>
  <si>
    <t>LA BOLSA</t>
  </si>
  <si>
    <t>GLORIA ZARATE OCANA</t>
  </si>
  <si>
    <t>LOS DE SILOS</t>
  </si>
  <si>
    <t>JOSE ARTURO TAMAYO COVARRUBIAS</t>
  </si>
  <si>
    <t>MISHELLE ADAYN GOMEZ MEDRANO</t>
  </si>
  <si>
    <t>CLAUDIA IVETTE LOPEZ MEDRANO</t>
  </si>
  <si>
    <t>MONSERRAT BERENICE TAMAYO COVARRUBIAS</t>
  </si>
  <si>
    <t>MAURITERE PALACIOS TORRES</t>
  </si>
  <si>
    <t>WENDY DEL ROSARIO ZAPATA DOMINGUEZ</t>
  </si>
  <si>
    <t>JULIETA MONTEJO PENA</t>
  </si>
  <si>
    <t>CARLOS GERARDO LOPEZ FELIX</t>
  </si>
  <si>
    <t>YULISSA HERNANDEZ DE LA CRUZ</t>
  </si>
  <si>
    <t>ELVIRA JAQUELIN AMBRIZ CARDENAS</t>
  </si>
  <si>
    <t>MA DEL ROSARIO CARDENAS CORONA</t>
  </si>
  <si>
    <t>LETICIA YOLANDA CRUZ RAMIREZ</t>
  </si>
  <si>
    <t>CRISTINA JULIAN LOPEZ</t>
  </si>
  <si>
    <t>EMMA RODRIGUEZ MARQUEZ</t>
  </si>
  <si>
    <t>MARCELINO DIAZ MENDEZ</t>
  </si>
  <si>
    <t>KLAUDETTE YESSENYA ALVAREZ MAGANA</t>
  </si>
  <si>
    <t>MARISOL RAMON MAGANA</t>
  </si>
  <si>
    <t>YADIRA RODRIGUEZ MENDOZA</t>
  </si>
  <si>
    <t>ALEJANDRA LISSETE GARCIA TALAVERA</t>
  </si>
  <si>
    <t>JOSUE MARCOS ARRIGA GARCIA</t>
  </si>
  <si>
    <t>LIZBETH HERNANDEZ ROSALES</t>
  </si>
  <si>
    <t>LAGUNAS</t>
  </si>
  <si>
    <t>ERIKA HERNANDEZ PEREZ</t>
  </si>
  <si>
    <t>JULIO CESAR HERNANDEZ DE LA CRUZ</t>
  </si>
  <si>
    <t>COLIBRIS MA</t>
  </si>
  <si>
    <t>BRENDA YADIRA HERNANDEZ BUENAVENTURA</t>
  </si>
  <si>
    <t>RUFINA ALMAZAN ROMERO</t>
  </si>
  <si>
    <t>JENIFFER MARIANA VILLA ELIZARRARAS</t>
  </si>
  <si>
    <t>MUJERES TRABAJADORAS TEX 2</t>
  </si>
  <si>
    <t xml:space="preserve">NUEVA COMERCIANTE </t>
  </si>
  <si>
    <t>AMADA EMETERIO MENDEZ</t>
  </si>
  <si>
    <t>DIAMANTES IXT 2</t>
  </si>
  <si>
    <t>MAYRA ARIAM GARCIA GUTIERREZ</t>
  </si>
  <si>
    <t>NELLY NUNEZ CERON</t>
  </si>
  <si>
    <t>CITLALY DEL CARMEN HERNANDEZ VALENCIA</t>
  </si>
  <si>
    <t>DIEGO ALEXIS COLORADO OLAN</t>
  </si>
  <si>
    <t>ESTHER TRINIDAD GARCIA CHAVEZ</t>
  </si>
  <si>
    <t>LETICIA DEL CARMEN LOPEZ GOMEZ</t>
  </si>
  <si>
    <t>SEBASTIANA YANES RODRIGUEZ</t>
  </si>
  <si>
    <t>LAURA FERNANDA VALENCIA LOPEZ</t>
  </si>
  <si>
    <t>HILDA VALENCIA MONTES</t>
  </si>
  <si>
    <t>JUANA PATRICIA PEREZ RODRIGUEZ</t>
  </si>
  <si>
    <t>ADRIANA ANTONIA PEREZ GARCIA</t>
  </si>
  <si>
    <t>GIRASOLES MA</t>
  </si>
  <si>
    <t>KARINA CORTES REYES</t>
  </si>
  <si>
    <t>SILVIA AYDE VALDEZ ALVIRDE</t>
  </si>
  <si>
    <t>NATALY RIVERA JIMENEZ</t>
  </si>
  <si>
    <t>MARTA PEREZ PINEDA</t>
  </si>
  <si>
    <t>AZUCENA NERI TAPIA</t>
  </si>
  <si>
    <t xml:space="preserve">COMETAS NEZA </t>
  </si>
  <si>
    <t>MELISSA GABRIELA AGUIRRE ORNELAS</t>
  </si>
  <si>
    <t>ADELINA CORTAZAR ALVARADO</t>
  </si>
  <si>
    <t>TERESA DE JESUS VILASENOR MARTINEZ</t>
  </si>
  <si>
    <t>ROSA ORNELAS VELAZQUEZ</t>
  </si>
  <si>
    <t>AMAYRANI MONSERRAT AGUIRRE ORNELAS</t>
  </si>
  <si>
    <t>ANDREA ARAUJO SALCEDO</t>
  </si>
  <si>
    <t>MARIANA AGUILAR VELAZQUEZ</t>
  </si>
  <si>
    <t>REYES CHALCO</t>
  </si>
  <si>
    <t>NIDIA ALEJANDRA MORALES AMADO</t>
  </si>
  <si>
    <t>LAS MONARCAS</t>
  </si>
  <si>
    <t>MARICELA ALMAZAN VALENCIA</t>
  </si>
  <si>
    <t>ROXANA VIRIDIANA MIJANGOS SEGURA</t>
  </si>
  <si>
    <t>ROSA MARIA VERA CARCANO</t>
  </si>
  <si>
    <t>MARIA ISABEL PICHARDO CANALES</t>
  </si>
  <si>
    <t>ANA EDITH RONQUILLO MARTINEZ</t>
  </si>
  <si>
    <t>LUIS ERNESTO MARTINEZ VARGAS</t>
  </si>
  <si>
    <t>LIZETH RUVALCABA OLIVA</t>
  </si>
  <si>
    <t>WENDY GUADALUPE VALDEZ MONTERO</t>
  </si>
  <si>
    <t>VIOLETA MONTERO MARTINEZ</t>
  </si>
  <si>
    <t>ARACELI AMEZOLA HURTADO</t>
  </si>
  <si>
    <t>CLAUDIA RAMIREZ MORALES</t>
  </si>
  <si>
    <t>LAS PRINCESAS 2</t>
  </si>
  <si>
    <t>NANCY BASTERRA VILLEGAS</t>
  </si>
  <si>
    <t>ARELI GUADALUPE SOLIS JIMENEZ</t>
  </si>
  <si>
    <t>DIANA KARINA GONZALEZ CONDE</t>
  </si>
  <si>
    <t>MARIPOSAS MA</t>
  </si>
  <si>
    <t>BEATRIZ FUENTES SANCHEZ</t>
  </si>
  <si>
    <t>MARITZA MAXIMILIANO LEZAMA</t>
  </si>
  <si>
    <t>PAMELA MICHELLE MEDINA PLATA</t>
  </si>
  <si>
    <t>MA DE LOS ANGELES VELAZQUEZ VALLADARES</t>
  </si>
  <si>
    <t>DIANA NAVA GONZALEZ</t>
  </si>
  <si>
    <t>SANDRA SANCHEZ</t>
  </si>
  <si>
    <t>OLGA LIDIA BUENDIA MEDINA</t>
  </si>
  <si>
    <t>ADRIANA CHEYENE CASTRO GONZALEZ</t>
  </si>
  <si>
    <t>ERIKA VICTORIANO MELGAR</t>
  </si>
  <si>
    <t>EL POZO DE LOS DESEOS</t>
  </si>
  <si>
    <t>ROSALINDA CASTILLO CEDILLO</t>
  </si>
  <si>
    <t>LETICIA VAZQUEZ DE LA CRUZ</t>
  </si>
  <si>
    <t xml:space="preserve">LAS PEREZ MA </t>
  </si>
  <si>
    <t>ROSA MARTHA PEREZ PINEDA</t>
  </si>
  <si>
    <t>DAMARIS LOPEZ ARREOLA</t>
  </si>
  <si>
    <t>JUAN PEREZ ALVARADO</t>
  </si>
  <si>
    <t>FABIOLA GARCIA HERNANDEZ</t>
  </si>
  <si>
    <t>ADRIANA MARGARITA CASTILLO CASTILLO</t>
  </si>
  <si>
    <t>MARIBEL ZAVALA CASTILLO</t>
  </si>
  <si>
    <t>ARACELI MARIA DE LOS ANGELES CASTILLO REYES</t>
  </si>
  <si>
    <t>NOEMI HERNANDEZ OROPEZA</t>
  </si>
  <si>
    <t>LORENA HERNANDEZ COELLO</t>
  </si>
  <si>
    <t>LAURA RAMIREZ GARCIA</t>
  </si>
  <si>
    <t>MARCELA CORTES LOPEZ</t>
  </si>
  <si>
    <t>IRMA MARTINEZ LOPEZ</t>
  </si>
  <si>
    <t>ROCIO RENTERIA RAMIREZ</t>
  </si>
  <si>
    <t>VIRGINIA PEREZ PINEDA</t>
  </si>
  <si>
    <t>MARIA ALEJANDRA MONROY MURILLO</t>
  </si>
  <si>
    <t>NAYELI PEREZ PINEDA</t>
  </si>
  <si>
    <t xml:space="preserve">MARACUYA </t>
  </si>
  <si>
    <t>MISHAEL NATHALY VARGAS FLORES</t>
  </si>
  <si>
    <t>KARLA MARIA ROMERO PEREZ</t>
  </si>
  <si>
    <t>PERLA BLANCA SORIA FLORES</t>
  </si>
  <si>
    <t>ROSA IVONNE RAMIREZ GUARNEROS</t>
  </si>
  <si>
    <t>MONICA FERRER ZAMORA</t>
  </si>
  <si>
    <t>INES DE LA CRUZ SALGADO</t>
  </si>
  <si>
    <t>VIOLETASS</t>
  </si>
  <si>
    <t>SANDRA LISSETT GOMEZ HERNANDEZ</t>
  </si>
  <si>
    <t>ALBERTO CONRADO CORTES RUPIT</t>
  </si>
  <si>
    <t>TALIA SANCHEZ CASTILLO</t>
  </si>
  <si>
    <t>CAMPEONAS</t>
  </si>
  <si>
    <t>MICAELA RIVERA RODRIGUEZ</t>
  </si>
  <si>
    <t>LAS DE LA 10</t>
  </si>
  <si>
    <t>PAULINA FLORES NIETO</t>
  </si>
  <si>
    <t>OVAL MINA</t>
  </si>
  <si>
    <t>RUBICELIA LURIA SANTIAGO</t>
  </si>
  <si>
    <t>YULIVAN</t>
  </si>
  <si>
    <t>ERIKA TORRES VERA</t>
  </si>
  <si>
    <t>LIZBETH FRIAS CRUZ</t>
  </si>
  <si>
    <t>SUSANA LOPEZ ROSADO</t>
  </si>
  <si>
    <t>MARTHA ENRIQUEZ RODRIGUEZ</t>
  </si>
  <si>
    <t>LUZ DEL CARMEN GOMEZ MARTINEZ</t>
  </si>
  <si>
    <t>ELEUTERIA MARTINEZ MARTINEZ</t>
  </si>
  <si>
    <t>ANA LAURA MARQUEZ CRUZ</t>
  </si>
  <si>
    <t>ALMA NERY RAMIREZ DE LA CRUZ</t>
  </si>
  <si>
    <t>CLARA ARAI NUNEZ VALDEZ</t>
  </si>
  <si>
    <t>LIZ ANEL HERNANDEZ MENDOZA</t>
  </si>
  <si>
    <t>ROCIO LOPEZ MARIN</t>
  </si>
  <si>
    <t>RUBEN LOPEZ TORRES</t>
  </si>
  <si>
    <t>KAREN ANAHI LAZO ARREOLA</t>
  </si>
  <si>
    <t>CARLOS ALBERTO PEREZ ORTEGA</t>
  </si>
  <si>
    <t>BRENDA ITZELL CASTILLO VARILLAS</t>
  </si>
  <si>
    <t>MARIANA JAZMIN SANCHEZ MARTINEZ</t>
  </si>
  <si>
    <t>ESTRELLA MA</t>
  </si>
  <si>
    <t>BUENAVISTA IZTA</t>
  </si>
  <si>
    <t>MARIELA LOPEZ DELGADILLO</t>
  </si>
  <si>
    <t>VERDE MENTA</t>
  </si>
  <si>
    <t>CARMEN GIOVANA ORTEGA LOPEZ</t>
  </si>
  <si>
    <t>GABRIELA HERNANDEZ MARQUEZ</t>
  </si>
  <si>
    <t>ELSI ANAI RAMIREZ RAMIREZ</t>
  </si>
  <si>
    <t>KAREN LISBET FAJARDO FRANCISCO</t>
  </si>
  <si>
    <t>BEATRIZ ADRIANA MERIDA TAVERA</t>
  </si>
  <si>
    <t>ROSA MARIA HERNANDEZ MARIN</t>
  </si>
  <si>
    <t>ARIZBETH FLORES CERVANTES</t>
  </si>
  <si>
    <t>CLARITAS CHIMA</t>
  </si>
  <si>
    <t>ANA BELEM RAMIREZ FLORES</t>
  </si>
  <si>
    <t>AYME LEYTE VAZQUEZ</t>
  </si>
  <si>
    <t>LUIS ANGEL SERRALDE LEYTE</t>
  </si>
  <si>
    <t>MARIA CANDELARIA ORTEGA LOPEZ</t>
  </si>
  <si>
    <t>OMAR ALEJANDRO MORA DONDIEGO</t>
  </si>
  <si>
    <t>MARCO ANTONIO ORTEGA LOPEZ</t>
  </si>
  <si>
    <t>MONICA MEJIA MERINO</t>
  </si>
  <si>
    <t>CARLOS ALBERTO PORTILLA MARTINEZ</t>
  </si>
  <si>
    <t xml:space="preserve">RED CEREZA CH </t>
  </si>
  <si>
    <t>TALIA RUBIO HERRERA</t>
  </si>
  <si>
    <t>LAS NATIVAS</t>
  </si>
  <si>
    <t>GAVIOTAS AMK</t>
  </si>
  <si>
    <t xml:space="preserve">SAN BERNARDINO TEX </t>
  </si>
  <si>
    <t>LILIANA AGUILAR GALAN</t>
  </si>
  <si>
    <t>GIRASOLES JR</t>
  </si>
  <si>
    <t>IVONNE JANETH LOPEZ NOLASCO</t>
  </si>
  <si>
    <t>GOMITAS ORI</t>
  </si>
  <si>
    <t>JUANA MARIA FLORES</t>
  </si>
  <si>
    <t xml:space="preserve">SINERGIA </t>
  </si>
  <si>
    <t>JOSE BRANDON VARGAS MORALES</t>
  </si>
  <si>
    <t>ABEJITAS MINA</t>
  </si>
  <si>
    <t>CATALINA ALOR PEREZ</t>
  </si>
  <si>
    <t>TENORIOS COLIBRI</t>
  </si>
  <si>
    <t>ELISA PERALTA REYES</t>
  </si>
  <si>
    <t xml:space="preserve">MANGO </t>
  </si>
  <si>
    <t>KARINA MONTERO ALVAREZ</t>
  </si>
  <si>
    <t>JADE IZTA</t>
  </si>
  <si>
    <t>MARIA DE JESUS MARTINEZ PAREDES</t>
  </si>
  <si>
    <t>LUCECITAS</t>
  </si>
  <si>
    <t>GUILLERMINA PELAEZ DURAN</t>
  </si>
  <si>
    <t>MARIA TERESA AGUILAR GUERRA</t>
  </si>
  <si>
    <t>INOCENCIA ARAIZA SANCHEZ</t>
  </si>
  <si>
    <t>MARIA GUADALUPE GUERRERO LEON</t>
  </si>
  <si>
    <t>LETICIA GALAVIZ GONZALEZ</t>
  </si>
  <si>
    <t>BEATRIZ IVON GARCIA CORONADO</t>
  </si>
  <si>
    <t>GELLENE DOMINGUEZ TORRES</t>
  </si>
  <si>
    <t>IRAIS TOSCANO HERNANDEZ</t>
  </si>
  <si>
    <t>CECILIA MARQUEZ RAMIREZ</t>
  </si>
  <si>
    <t>MARIA GUADALUPE ROJAS MENDEZ</t>
  </si>
  <si>
    <t>JULISSA CABRERA CELAYA</t>
  </si>
  <si>
    <t>BRASIL</t>
  </si>
  <si>
    <t>JUAN CARLOS PARRAL PEREZ</t>
  </si>
  <si>
    <t>MARIA LUISA LINA CRUZ NAJERA</t>
  </si>
  <si>
    <t>MARIA DE LOS ANGELES FLORES JUAREZ</t>
  </si>
  <si>
    <t>BONIFACIA GONZALEZ RODRIGUEZ</t>
  </si>
  <si>
    <t>MIRNA JEANETTE CABALLERO HERNANDEZ</t>
  </si>
  <si>
    <t>BRITANY GUADALUPE ROBLES GALAN</t>
  </si>
  <si>
    <t>CECILIA ARELI CABALLERO GARCIA</t>
  </si>
  <si>
    <t>MARIA GUADALUPE HERNANDEZ MORALES</t>
  </si>
  <si>
    <t>ANISA</t>
  </si>
  <si>
    <t>JULIA ALBINO MATEO</t>
  </si>
  <si>
    <t>MARCO ANTONIO CARDENAS VAZQUEZ</t>
  </si>
  <si>
    <t>ANA LILIA SANCHEZ RODRIGUEZ</t>
  </si>
  <si>
    <t>ILIANA RUTH JIMENEZ MONDRAGON</t>
  </si>
  <si>
    <t>DANIELA ARACELI GONZALEZ SOTO</t>
  </si>
  <si>
    <t>MAGDALENA ALVARADO IBARRA</t>
  </si>
  <si>
    <t>ANTONIA OROZCO MATUS</t>
  </si>
  <si>
    <t>CRISTIAN ANAHI CRISTO CASTRO</t>
  </si>
  <si>
    <t>SUSANA DEL CARMEN ANTONIO GARCIA</t>
  </si>
  <si>
    <t>ESMERALDA YOSELIN HERNANDEZ IZGUERRA</t>
  </si>
  <si>
    <t>KARLA ARIADNA CONTRERAS BARCENAS</t>
  </si>
  <si>
    <t>GUADALUPE BARCENAS HERNANDEZ</t>
  </si>
  <si>
    <t>GABRIELA SANCHEZ FERNANDEZ</t>
  </si>
  <si>
    <t>ROSA STEFANY GALICIA ORDAZ</t>
  </si>
  <si>
    <t>SELENE MONTSERRAT SANTIAGO MARTINEZ</t>
  </si>
  <si>
    <t>ANAI MICHELL CAMINO CARLIN</t>
  </si>
  <si>
    <t>PATRICIA PANTALEON DURAN</t>
  </si>
  <si>
    <t>MAIRA CERQUEIRAS PADILLA</t>
  </si>
  <si>
    <t>VIANEY SANCHEZ CERQUEIRAS</t>
  </si>
  <si>
    <t>ANA PATRICIA GONZALEZ ANGEL</t>
  </si>
  <si>
    <t>LAURA ISABEL MARTINEZ PAREDES</t>
  </si>
  <si>
    <t>AUREA LOPEZ CRUZ</t>
  </si>
  <si>
    <t>IRMA HERNANDEZ CARDOZA</t>
  </si>
  <si>
    <t>ALEJANDRA MARTINEZ ROBLES</t>
  </si>
  <si>
    <t>VIVIANITAS</t>
  </si>
  <si>
    <t>ROSALVA NAVARRO PONCE</t>
  </si>
  <si>
    <t>FELINAS</t>
  </si>
  <si>
    <t>MARIA DEL ROSARIO GOMEZ HERNANDEZ</t>
  </si>
  <si>
    <t>LUZ MARIA VANESSA ROSAS IBANEZ</t>
  </si>
  <si>
    <t xml:space="preserve">MANDALAS CH </t>
  </si>
  <si>
    <t>TERESA YANELY CERON RODRIGUEZ</t>
  </si>
  <si>
    <t>JUANA FRANCISCO LOPEZ</t>
  </si>
  <si>
    <t>VIVIANA RUIZ LARA</t>
  </si>
  <si>
    <t>ESMERALDA RUBI RAMIREZ RUIZ</t>
  </si>
  <si>
    <t>IRAIS CORINTHIA BARRIGA MONTES</t>
  </si>
  <si>
    <t>BERTHA LOPEZ PRECIADO</t>
  </si>
  <si>
    <t>ROSA PASTEL</t>
  </si>
  <si>
    <t>EMILIA BERENICE NAVARRO RAMOS</t>
  </si>
  <si>
    <t>EMMA UNO</t>
  </si>
  <si>
    <t>BRENDA ALVAREZ GABINO</t>
  </si>
  <si>
    <t>YOLANDA GUADALUPE NOGALES MONSALVO</t>
  </si>
  <si>
    <t>MARIA ELIZABETH CERVANTES MENDOZA</t>
  </si>
  <si>
    <t>SANDY PAOLA HERRERA RODRIGUEZ</t>
  </si>
  <si>
    <t>MA EUGENIA COMPARAN TEJEDA</t>
  </si>
  <si>
    <t>CLAUDIA ADRIANA ROCHA BARRIOS</t>
  </si>
  <si>
    <t>ARLI NATALY RAMIREZ SANCHEZ</t>
  </si>
  <si>
    <t>MARGARITA DEL ROCIO RAMIREZ SANCHEZ</t>
  </si>
  <si>
    <t>MARGARITA RAMIREZ SANCHEZ</t>
  </si>
  <si>
    <t>REENCUENTRO NEZA</t>
  </si>
  <si>
    <t>VIRGINIA MENDOZA GONZALEZ</t>
  </si>
  <si>
    <t>ADRIANA SARAHI AMBRIZ MENDOZA</t>
  </si>
  <si>
    <t>CHICAS GENIALES</t>
  </si>
  <si>
    <t>NORA</t>
  </si>
  <si>
    <t>MERCE TERESITA ZACARIAS ANTONIO</t>
  </si>
  <si>
    <t>MARINA GONZALEZ RAMOS</t>
  </si>
  <si>
    <t>LORENA REBECA PEREZ HERNANDEZ</t>
  </si>
  <si>
    <t>PILAR CASTILLO GONZALEZ</t>
  </si>
  <si>
    <t>CAROLINA GONZALEZ ESCOBAR</t>
  </si>
  <si>
    <t>MARIA ISABEL CERVANTES TORRES</t>
  </si>
  <si>
    <t>KARLA ALEJANDRA MENDOZA ARELLANES</t>
  </si>
  <si>
    <t>MARTHA SARAI CRUZ RAMIREZ</t>
  </si>
  <si>
    <t>ALMA DELIA HERNANDEZ ESPINOSA</t>
  </si>
  <si>
    <t>EDITH COLIN CERVANTES</t>
  </si>
  <si>
    <t>ADRIANA AGUILAR ALCANTARA</t>
  </si>
  <si>
    <t>ANGELES JIMENEZ FLORES</t>
  </si>
  <si>
    <t>VENUSS</t>
  </si>
  <si>
    <t>BERENICE GONZALEZ JASSO</t>
  </si>
  <si>
    <t>PRISCILA PEREZ PEREZ</t>
  </si>
  <si>
    <t>NARANJITOS</t>
  </si>
  <si>
    <t>MARIA DEL CRISTAL ALBORES ALTAMIRANO</t>
  </si>
  <si>
    <t>AZUL PITUFO</t>
  </si>
  <si>
    <t>ROSA MARIA PEREZ RIVAS</t>
  </si>
  <si>
    <t>ZARZAMORA</t>
  </si>
  <si>
    <t>MA DE LOURDES ARROYO CASTRO</t>
  </si>
  <si>
    <t>CECILIA TORRES REYNA</t>
  </si>
  <si>
    <t>FLOR NAYELI XILOHUA JARQUIN</t>
  </si>
  <si>
    <t>LEONARDO DANIEL JIMENEZ JIMENEZ</t>
  </si>
  <si>
    <t>ZEINY ARLETH CRUZ CRUZ</t>
  </si>
  <si>
    <t>MAYRA CRISTINA SANTIAGO MARTINEZ</t>
  </si>
  <si>
    <t>GRACIELA JIMENEZ HERNANDEZ</t>
  </si>
  <si>
    <t>LUZ ELENA ROJAS VILLA</t>
  </si>
  <si>
    <t>LORENA SEPULVEDA COVARRUBIAS</t>
  </si>
  <si>
    <t>YAHAIRA JAZMIN SANCHEZ PEREZ</t>
  </si>
  <si>
    <t>MA GUADALUPE MERCADO ARZATE</t>
  </si>
  <si>
    <t>JONATHAN SAGAON MORENO</t>
  </si>
  <si>
    <t>ANGELICA CRUZ CALVA</t>
  </si>
  <si>
    <t>MONZERRAT LIZBETH VELAZQUEZ LARA</t>
  </si>
  <si>
    <t>MARTHA DOLORES VELAZQUEZ TOVAR</t>
  </si>
  <si>
    <t>NORMA AZUCENA LINARES CERQUEDA</t>
  </si>
  <si>
    <t>ALI ARACELI MENESES LOPEZ</t>
  </si>
  <si>
    <t>UZIEL</t>
  </si>
  <si>
    <t>IRMA CORTES DE LA CRUZ</t>
  </si>
  <si>
    <t>BRENDA GUADALUPE VILLEGAS CORTES</t>
  </si>
  <si>
    <t>ARMANDO GOMEZ GETRUDIS</t>
  </si>
  <si>
    <t>OMEGA Y ALFA</t>
  </si>
  <si>
    <t>BERENICE YOSELINE RODRIGUEZ TORRES</t>
  </si>
  <si>
    <t>BABYS ORI</t>
  </si>
  <si>
    <t>EMMA LADINO FLORES</t>
  </si>
  <si>
    <t>GUADALUPE HUERTA QUIROZ</t>
  </si>
  <si>
    <t>PATRICIA ORTIZ GUTIERREZ</t>
  </si>
  <si>
    <t>MARIA DEL ROSARIO QUIROZ ARROYO</t>
  </si>
  <si>
    <t>TANIA FERNANDA GOMEZ HUERTA</t>
  </si>
  <si>
    <t>SILVIA HERNANDEZ ALFONSO</t>
  </si>
  <si>
    <t>SHEILA HERNANDEZ MONTES</t>
  </si>
  <si>
    <t>MARIA YASMIN HERNANDEZ PENA</t>
  </si>
  <si>
    <t>SANDRA OLGUIN RIVERA</t>
  </si>
  <si>
    <t>ADRIANA BARBA SUAREZ</t>
  </si>
  <si>
    <t>TULIPANES ORI</t>
  </si>
  <si>
    <t>PAULINA CRISOSTOMO GONZALEZ</t>
  </si>
  <si>
    <t>LUIS GERARDO CRISOSTOMO GONZALEZ</t>
  </si>
  <si>
    <t>GENARA MARTINEZ DIAZ</t>
  </si>
  <si>
    <t>ISABEL DIAZ VAZQUEZ</t>
  </si>
  <si>
    <t>MARGARITA CRISOSTOMO GONZALEZ</t>
  </si>
  <si>
    <t>QUERCUS AMK</t>
  </si>
  <si>
    <t>VERONICA BANDA VALENCIA</t>
  </si>
  <si>
    <t>LAS FLAMANTES</t>
  </si>
  <si>
    <t>NEYDI JAZMIN LEYVA MARTINEZ</t>
  </si>
  <si>
    <t>DIEGO IVAN GARCIA MENDEZ</t>
  </si>
  <si>
    <t>RENACIMIENTO TEX</t>
  </si>
  <si>
    <t>BEATRIZ ADRIANA NIEVES RODRIGUEZ</t>
  </si>
  <si>
    <t>ELIZABETH CORTES LIRA</t>
  </si>
  <si>
    <t>ESCARLET</t>
  </si>
  <si>
    <t>RAYMUNDO MONTORO CONTRERAS</t>
  </si>
  <si>
    <t>LEONES IXT</t>
  </si>
  <si>
    <t>RICARDO CRUZ REYES MONREAL</t>
  </si>
  <si>
    <t>PALACIOS CHIMA</t>
  </si>
  <si>
    <t>DAVID VELAZQUEZ JUAREZ</t>
  </si>
  <si>
    <t>ROSA NAZARIO GONZALEZ</t>
  </si>
  <si>
    <t>VERONICA CASTRO PROCEL</t>
  </si>
  <si>
    <t>PODEROSAS NEZA</t>
  </si>
  <si>
    <t>ANA MARIA SAMPAYO MARTINEZ</t>
  </si>
  <si>
    <t>CARMEN ANGELICA MARTINEZ SANTANA</t>
  </si>
  <si>
    <t>MARTHA PATRICIA LOPEZ MARTINEZ</t>
  </si>
  <si>
    <t>MINERVA FABIOLA MARTINEZ SANTANA</t>
  </si>
  <si>
    <t>YOANA MONSERRAT ALONSO CRUZ</t>
  </si>
  <si>
    <t>BEATRIZ ESTRADA CORTES</t>
  </si>
  <si>
    <t>MA CONCEPCION FLORES MARTINEZ</t>
  </si>
  <si>
    <t>ANDREA VERONICA SOLIS SOLIS</t>
  </si>
  <si>
    <t>MIRIAM VALENTINA HERNANDEZ HERNANDEZ</t>
  </si>
  <si>
    <t>DIAMANTE 2020 CH</t>
  </si>
  <si>
    <t>ROSARIO DIAZ HERNANDEZ</t>
  </si>
  <si>
    <t>ANABEL CRUZ PEREZ</t>
  </si>
  <si>
    <t>VICTOR ARIAS ORTIZ</t>
  </si>
  <si>
    <t>MAYRA GARDUZA SANCHEZ</t>
  </si>
  <si>
    <t>YOSELIN LETICIA MUNOZ PALACIOS</t>
  </si>
  <si>
    <t>MIRIAM SALDIVAR SANTOYO</t>
  </si>
  <si>
    <t>JAZMIN SALDIVAR SANTOYO</t>
  </si>
  <si>
    <t>MERIDA AMK</t>
  </si>
  <si>
    <t>LEYDI LAURA CASTRO MARTINEZ</t>
  </si>
  <si>
    <t>CHOCOLATE ORI</t>
  </si>
  <si>
    <t>MANUEL ANGEL LOPEZ HERNANDEZ</t>
  </si>
  <si>
    <t xml:space="preserve">LAS MARTINAS </t>
  </si>
  <si>
    <t>RENACER ORI</t>
  </si>
  <si>
    <t>CECILIA HERNANDEZ REYES</t>
  </si>
  <si>
    <t>CISNE</t>
  </si>
  <si>
    <t>MARIBEL NUNEZ ORDAZ</t>
  </si>
  <si>
    <t>ERNESTA ANTONIA PEREZ RODRIGUEZ</t>
  </si>
  <si>
    <t>MARTHA HERNANDEZ GONZALEZ</t>
  </si>
  <si>
    <t>ESPERANZA LUNA ROMERO</t>
  </si>
  <si>
    <t>AGUSTINA MARIA FLORES</t>
  </si>
  <si>
    <t>AHYLIN YAFILED JIMENEZ LOPEZ</t>
  </si>
  <si>
    <t>LAURA VALENTINA SOTO RIVERA</t>
  </si>
  <si>
    <t>SONIA FERNANDA OLIVARES GONZALEZ</t>
  </si>
  <si>
    <t>MARIA MAGDALENA HERNANDEZ ALONSO</t>
  </si>
  <si>
    <t>RITA HERNANDEZ LOPEZ</t>
  </si>
  <si>
    <t>GUADALUPE BAUTISTA PEREZ</t>
  </si>
  <si>
    <t>YESSICA AIDE JORGE NIETO</t>
  </si>
  <si>
    <t>MARIA SINDY GARCIA SERRANO</t>
  </si>
  <si>
    <t>ELIZABET BALBINA NIETO BAUTISTA</t>
  </si>
  <si>
    <t>ADRIANA CASTRO MARTINEZ</t>
  </si>
  <si>
    <t>PERLA ESMERALDA LOPEZ GONZALEZ</t>
  </si>
  <si>
    <t>MARIA DE LOS ANGELES CINENCIO RUIZ</t>
  </si>
  <si>
    <t>LETICIA DIAZ HERNANDEZ</t>
  </si>
  <si>
    <t>ANA PATRICIA GONZALEZ DE LA CRUZ</t>
  </si>
  <si>
    <t>MARIA TERESA SILVA CANIZALEZ</t>
  </si>
  <si>
    <t>OLGA LILIA ORTIZ SOLORIO</t>
  </si>
  <si>
    <t>GALAXIAS</t>
  </si>
  <si>
    <t>CARMEN ALEJANDRA BALDOVINOS GONZALEZ</t>
  </si>
  <si>
    <t>JUANA CONCHAS LOPEZ</t>
  </si>
  <si>
    <t>JORGE OSCAR LOPEZ GUTIERREZ</t>
  </si>
  <si>
    <t>MARTHA INES VARGAS GONZALEZ</t>
  </si>
  <si>
    <t>PATRICIA SANCHEZ MENDOZA</t>
  </si>
  <si>
    <t>TRIUNFADORAS GONZALEZ</t>
  </si>
  <si>
    <t>DURAN AMK</t>
  </si>
  <si>
    <t>JARDIN DE FLORIPONDIO</t>
  </si>
  <si>
    <t>ELSA ELIZABETH SANCHEZ DE JESUS</t>
  </si>
  <si>
    <t>MARIA ALEJANDRA GONZALEZ TOVAR</t>
  </si>
  <si>
    <t>MARIA EUGENIA GONZALEZ TOVAR</t>
  </si>
  <si>
    <t>INES VERONICA MELENDEZ PACHECO</t>
  </si>
  <si>
    <t>ROXANA JUAREZ RAMIREZ</t>
  </si>
  <si>
    <t>LUCERO ALVAREZ TORRES</t>
  </si>
  <si>
    <t>MARCELA SANCHEZ RAMIREZ</t>
  </si>
  <si>
    <t>JUAN JOSE AGUILAR DURAN</t>
  </si>
  <si>
    <t>ESPERANZA IXT</t>
  </si>
  <si>
    <t>GUADALUPE CABRERA SANCHEZ</t>
  </si>
  <si>
    <t>MAR Y CIELO</t>
  </si>
  <si>
    <t>OLGA BERTA HERRERA MARTINEZ</t>
  </si>
  <si>
    <t xml:space="preserve">HORMIGUITAS CHIMA </t>
  </si>
  <si>
    <t>JULIA MANDUJANO FUENTES</t>
  </si>
  <si>
    <t>REYNA LILIA CASTANEDA HERRERA</t>
  </si>
  <si>
    <t>CAROLINA TORRES AGUILAR</t>
  </si>
  <si>
    <t>LIDIA ALVAREZ OLMEDO</t>
  </si>
  <si>
    <t>STEFANIA CRUZ CASTANEDA</t>
  </si>
  <si>
    <t>SANDRA VERONICA GONZALEZ CRUZ</t>
  </si>
  <si>
    <t>GENARO RUBEN COVA MARTINEZ</t>
  </si>
  <si>
    <t>ALEJANDRA FRANCISCA CRUZ CASALES</t>
  </si>
  <si>
    <t>JUANA HERNANDEZ MONDRAGON</t>
  </si>
  <si>
    <t>MIGUEL ENRIQUE TORRES ORTIZ</t>
  </si>
  <si>
    <t>PRICILA SARADI VARGAS SANTOS</t>
  </si>
  <si>
    <t>CINTHYA JACQUELINE GONZALEZ FLORES</t>
  </si>
  <si>
    <t>MARTHA IMELDA FLORES SANCHEZ</t>
  </si>
  <si>
    <t>MATILDE OROZCO MORA</t>
  </si>
  <si>
    <t>GLADIS KARINA VAZQUEZ NUNEZ</t>
  </si>
  <si>
    <t>ADRIANA SANCHEZ HERNANDEZ</t>
  </si>
  <si>
    <t>AMANDA GUADALUPE SANCHEZ HERNANDEZ</t>
  </si>
  <si>
    <t>LAURA ANGELICA LOPEZ SANCHEZ</t>
  </si>
  <si>
    <t>NADIA CABRERA SANCHEZ</t>
  </si>
  <si>
    <t>MARIELA BARRAZA SANCHEZ</t>
  </si>
  <si>
    <t>ELVIS</t>
  </si>
  <si>
    <t>SILVIA ANTONIO MARTINEZ</t>
  </si>
  <si>
    <t>PLAYON</t>
  </si>
  <si>
    <t>MARIA NATIVIDAD JIMENEZ SANCHEZ</t>
  </si>
  <si>
    <t xml:space="preserve">LOS GIRASOLES </t>
  </si>
  <si>
    <t>JONATAN DIAZ PARRA</t>
  </si>
  <si>
    <t>COSOLEACAQUE</t>
  </si>
  <si>
    <t>JUANA FRANCISCO POLICARPIO</t>
  </si>
  <si>
    <t>ZIRCONIAS</t>
  </si>
  <si>
    <t>MARIANA RAMOS GONZALEZ</t>
  </si>
  <si>
    <t>LAS PICARAS</t>
  </si>
  <si>
    <t>MYRNA PATRICIA GONZALEZ ZEPEDA</t>
  </si>
  <si>
    <t>VICTOR ENRIQUE VALDES LOZA</t>
  </si>
  <si>
    <t>MONSERRAT CORTES MEJIA</t>
  </si>
  <si>
    <t>ELVIRA MENDEZ MENDOZA</t>
  </si>
  <si>
    <t>ANDREA CRUZ RAMOS</t>
  </si>
  <si>
    <t>HELENA GEORGETTE CONTRERAS VIDAL</t>
  </si>
  <si>
    <t>ENRIQUETA REYES SANTOS</t>
  </si>
  <si>
    <t>YESSICA TOLEDO ALEJANDRO</t>
  </si>
  <si>
    <t>ROSA DE LIMA HERNANDEZ MENDOZA</t>
  </si>
  <si>
    <t>RUBICELIA RAFAEL ESPINOZA</t>
  </si>
  <si>
    <t>MARIA EUGENIA MONTEJO ROMERO</t>
  </si>
  <si>
    <t>JAVIER GONZALEZ BARAHONA</t>
  </si>
  <si>
    <t>KARLA ALEJANDRA PAREDES MALDONADO</t>
  </si>
  <si>
    <t>ELVIRA QUINO TOTO</t>
  </si>
  <si>
    <t>MARIA DEL  ROSARIO TORRES GONZALEZ</t>
  </si>
  <si>
    <t>JUANA IVONNE TORRES FRANCISCO</t>
  </si>
  <si>
    <t>BARBARA LIZETH TORRES FRANCISCO</t>
  </si>
  <si>
    <t>LILIANA DECEANO MARTINEZ</t>
  </si>
  <si>
    <t>JUAN MANUEL FELIX GARCIA</t>
  </si>
  <si>
    <t>ANA LIZBETH MENDOZA DIAZ</t>
  </si>
  <si>
    <t>MARIA EUGENIA DIAZ MELCHOR</t>
  </si>
  <si>
    <t>JORGE MENDOZA URBINA</t>
  </si>
  <si>
    <t>MARLEN SORIANO RAMIREZ</t>
  </si>
  <si>
    <t>FELIX HERNANDEZ RAMOS</t>
  </si>
  <si>
    <t>JUDITH HERRERA SANCHEZ</t>
  </si>
  <si>
    <t>MAYRA GUADALUPE NAVARRO ARIAS</t>
  </si>
  <si>
    <t>ROSA MARIA HERNANDEZ DIEGO</t>
  </si>
  <si>
    <t>REYNA HERNANDEZ HERNANDEZ</t>
  </si>
  <si>
    <t>CINTHYA IVETTE GUADALUPE ZAMORA RENDON</t>
  </si>
  <si>
    <t>ROSSY GABRIELA DELGADO HERNANDEZ</t>
  </si>
  <si>
    <t>MARIBEL BANUELOS GARCIA</t>
  </si>
  <si>
    <t>EVELIN MARIALY AVINA BANUELOS</t>
  </si>
  <si>
    <t>IVON VILLALVAZO HURTADO</t>
  </si>
  <si>
    <t>VERDE ESMERALDA</t>
  </si>
  <si>
    <t>GUILLERMO URIBE BARAJAS</t>
  </si>
  <si>
    <t>CHOCOLATES</t>
  </si>
  <si>
    <t>GUADALUPE PORTILLO VILLA</t>
  </si>
  <si>
    <t xml:space="preserve">LAS NENAS </t>
  </si>
  <si>
    <t>ANABEL MORAN HERNANDEZ</t>
  </si>
  <si>
    <t>CLAUDIA IVETT PARRA PEREZ</t>
  </si>
  <si>
    <t>MITZI LEAL DUARTE</t>
  </si>
  <si>
    <t>MARISOL PANDURO ORTIZ</t>
  </si>
  <si>
    <t>LUDMILLA MAGALY RODRIGUEZ SANCHEZ</t>
  </si>
  <si>
    <t>IVETTE STEPHANIE GUADALUPE MEJIA PORTILLO</t>
  </si>
  <si>
    <t>SUSANA NUNEZ SILVA</t>
  </si>
  <si>
    <t>MARIA NUNEZ SILVA</t>
  </si>
  <si>
    <t>ALICIA PATRICIA MEJIA ALEJO</t>
  </si>
  <si>
    <t>ESTERADA</t>
  </si>
  <si>
    <t>SANDRA BALANZAR NAVA</t>
  </si>
  <si>
    <t>CATALINA HERNANDEZ DIAZ</t>
  </si>
  <si>
    <t>NANCY SARAHI PEREZ DE SANTIAGO</t>
  </si>
  <si>
    <t>OSCAR ALFREDO SANDOVAL SILVA</t>
  </si>
  <si>
    <t>YAZMIN MENDOZA LEMUS</t>
  </si>
  <si>
    <t>SANDRA VERA MARTINEZ</t>
  </si>
  <si>
    <t>EVELIN DATSIRI AVELAR MONTESINOS</t>
  </si>
  <si>
    <t>JUANA SAMANO MONROY</t>
  </si>
  <si>
    <t>ALICIA DOMINGUEZ ROSETE</t>
  </si>
  <si>
    <t>MARIA ELENA LINARES RODRIGUEZ</t>
  </si>
  <si>
    <t xml:space="preserve">AZTECAS CH </t>
  </si>
  <si>
    <t>VERONICA RAMIREZ CARMONA</t>
  </si>
  <si>
    <t>MILAN ORI</t>
  </si>
  <si>
    <t>GABRIELA ORTEGA TZOPIYAXTLE</t>
  </si>
  <si>
    <t>CAMELINAS</t>
  </si>
  <si>
    <t>ERIKA HERNANDEZ ROJAS</t>
  </si>
  <si>
    <t>RIGOBERTO MARTIN ALVAREZ NAVARRETE</t>
  </si>
  <si>
    <t>ROSA ISELA TOVAR HERAS</t>
  </si>
  <si>
    <t>JESUS MARIA ISABEL HERNANDEZ ROQUE</t>
  </si>
  <si>
    <t>HEYDI DENISE VASQUEZ PEREZ</t>
  </si>
  <si>
    <t>LIBORIA MARTINEZ LOPEZ</t>
  </si>
  <si>
    <t>VIRGINIA YOLANDA OLGUIN VAZQUEZ</t>
  </si>
  <si>
    <t>ELIZABETH AYALA RAYA</t>
  </si>
  <si>
    <t>JAZMIN MEJIA MUNOZ</t>
  </si>
  <si>
    <t>MARIA VICTORIA CRUZ SANTAMARIA</t>
  </si>
  <si>
    <t>FABIOLA AYALA RAYA</t>
  </si>
  <si>
    <t>MAYDA QUETZABEL VEGA AYALA</t>
  </si>
  <si>
    <t>TREBOL CH</t>
  </si>
  <si>
    <t>JESSICA URBANO LEON</t>
  </si>
  <si>
    <t>LAS FLORES TLC</t>
  </si>
  <si>
    <t xml:space="preserve">ARCOIRIS NEZA </t>
  </si>
  <si>
    <t>CHIKI BABYS</t>
  </si>
  <si>
    <t>FORTALEZA IXT</t>
  </si>
  <si>
    <t>LAS GAVIOTAS IXT</t>
  </si>
  <si>
    <t>MARIA DEL CONSUELO MARQUEZ RAYA</t>
  </si>
  <si>
    <t>NARANJITAS TLC</t>
  </si>
  <si>
    <t>JAZMIN MINA</t>
  </si>
  <si>
    <t>OLIVIA ALONSO JIMENEZ</t>
  </si>
  <si>
    <t>COQUETAS</t>
  </si>
  <si>
    <t>NANCY VERONICA VALLEJO LIMA</t>
  </si>
  <si>
    <t>LAS PALMERAS</t>
  </si>
  <si>
    <t>ROSA EDITH DOMINGUEZ RODRIGUEZ</t>
  </si>
  <si>
    <t>AMANECER AMK</t>
  </si>
  <si>
    <t>ANGELA GALICIA JIMENEZ</t>
  </si>
  <si>
    <t>VICTORIA IZT</t>
  </si>
  <si>
    <t>GUADALUPE AGUILAR ABARCA</t>
  </si>
  <si>
    <t>MUNECAS AMK</t>
  </si>
  <si>
    <t>MARIA DEL ROSARIO LOPEZ DIAZ</t>
  </si>
  <si>
    <t>CAMI TLC</t>
  </si>
  <si>
    <t>ARIADNA DOMINGUEZ PALACIOS</t>
  </si>
  <si>
    <t>ANGEL EDUARDO DOMINGUEZ PALACIOS</t>
  </si>
  <si>
    <t>MARTHA MEZA DEL VALLE</t>
  </si>
  <si>
    <t>DALIDA ROA SANTIAGO</t>
  </si>
  <si>
    <t>DULCE MARIA RODRIGUEZ DAMIAN</t>
  </si>
  <si>
    <t>MARIA DE JESUS BORGES PEREZ</t>
  </si>
  <si>
    <t>SIMAYKU PEREZ MENDEZ</t>
  </si>
  <si>
    <t>SANDRA LUZ ALCANTARA GARCIA</t>
  </si>
  <si>
    <t>SANDRA LUZ TORRES CARRILLO</t>
  </si>
  <si>
    <t>SUSANA PATRICIA MONTERO GALINDO</t>
  </si>
  <si>
    <t>NICOLLE BERENICE CRUZ RODRIGUEZ</t>
  </si>
  <si>
    <t>ANA MABEL VAZQUEZ GARCIA</t>
  </si>
  <si>
    <t>MARIA CRUZ FRIAS LOPEZ</t>
  </si>
  <si>
    <t>YAZMIN PEREZ GONZALEZ</t>
  </si>
  <si>
    <t>LADY JACQUELINE ANDRES PULIDO</t>
  </si>
  <si>
    <t>CECILIA HIGUERA MARQUEZ</t>
  </si>
  <si>
    <t>AYLIN COREY GOMEZ VALLEJO</t>
  </si>
  <si>
    <t>VICTORIA LIMA MELLADO</t>
  </si>
  <si>
    <t>GUADALUPE TEZOQUIPA BARTOLO</t>
  </si>
  <si>
    <t>INES CASTRO HERNANDEZ</t>
  </si>
  <si>
    <t>KARLA YENIFER BARAJAS SERRANO</t>
  </si>
  <si>
    <t>ISRAEL CEDILLO GONZALEZ</t>
  </si>
  <si>
    <t>VANESSA BARAJAS SERRANO</t>
  </si>
  <si>
    <t>NORMA ANGELICA RIVERA AGUILAR</t>
  </si>
  <si>
    <t>YESSICA MONSERRAT RIVERA AGUILAR</t>
  </si>
  <si>
    <t>VERONICA JULIETA MENDOZA ROSARIO</t>
  </si>
  <si>
    <t>ARCELIA VAZQUEZ MONRROY</t>
  </si>
  <si>
    <t>MARCO ANTONIO MENDOZA ROSARIO</t>
  </si>
  <si>
    <t>EUFEMIA RICARDA ROSARIO ESPINOZA</t>
  </si>
  <si>
    <t>LUIS EDUARDO MEDINA HINOJOZA</t>
  </si>
  <si>
    <t>ELISA ROSARIO DIAZ VILLEGAS</t>
  </si>
  <si>
    <t>LUISA VALERIA TUFINO CISNEROS</t>
  </si>
  <si>
    <t>ERNESTO FLORES FRANCISCO</t>
  </si>
  <si>
    <t>FLORICEL ITAYETZI JUAREZ VALDIVIA</t>
  </si>
  <si>
    <t>MARIA DE LOURDES CANCINO MORATIN</t>
  </si>
  <si>
    <t>PEDRO BELMONT GUERRERO</t>
  </si>
  <si>
    <t>MORRISON</t>
  </si>
  <si>
    <t>LAURA IVVON SALAS RAMIREZ</t>
  </si>
  <si>
    <t>REYNA EUGENIA HERNANDEZ HERNANDEZ</t>
  </si>
  <si>
    <t>OFELIA KEREN HARO MARCIAL</t>
  </si>
  <si>
    <t>SELENE TLC</t>
  </si>
  <si>
    <t>ISABEL ORTEGA ALDAMA</t>
  </si>
  <si>
    <t>BARRANCA DE GUADALUPE</t>
  </si>
  <si>
    <t>BRENDA BERENICE GARCIA SANJUAN</t>
  </si>
  <si>
    <t>AMALIA ESCAMILLA ROMUALDO</t>
  </si>
  <si>
    <t>WENDY CHIRINOS ORTEGA</t>
  </si>
  <si>
    <t>FRANCISCO JAVIER LOPEZ QUINTANAR</t>
  </si>
  <si>
    <t>MARTHA PATRICIA VERA CABELLO</t>
  </si>
  <si>
    <t>MARIA VIANEY QUINTANAR ARTEAGA</t>
  </si>
  <si>
    <t>SAN DIEGO TEX</t>
  </si>
  <si>
    <t>MARIA ELENA VAZQUEZ CORTES</t>
  </si>
  <si>
    <t>ARIANA ANTONIA LOPEZ GUTIERREZ</t>
  </si>
  <si>
    <t>DANIEL MENDOZA RAMIREZ</t>
  </si>
  <si>
    <t>NELIDA BOTELLO VILLAGOMEZ</t>
  </si>
  <si>
    <t>GUADALUPE TIRADO BOLANOS</t>
  </si>
  <si>
    <t>HILDA MIRAFUENTES ROSAS</t>
  </si>
  <si>
    <t>MA ISABEL GAIBRE ALTAMIRANO</t>
  </si>
  <si>
    <t>JOCELYNE BALLONA PEREZ</t>
  </si>
  <si>
    <t>LAS VEGAS</t>
  </si>
  <si>
    <t xml:space="preserve">CASCADA </t>
  </si>
  <si>
    <t>MARIA ISABEL SOBERANES MARTINEZ</t>
  </si>
  <si>
    <t>GUSTAVO SALINAS CASTILLO</t>
  </si>
  <si>
    <t>BLANCA ESTELA HUERTA OCHOA</t>
  </si>
  <si>
    <t>LAURA MAGALI CHAVERO RIOS</t>
  </si>
  <si>
    <t>FABIOLA SANCHEZ BERNAL</t>
  </si>
  <si>
    <t>EL POCITO</t>
  </si>
  <si>
    <t>KAREN JOSELINE OLIVARES ALONSO</t>
  </si>
  <si>
    <t>ESMERALDA ROSETE YOPIHUA</t>
  </si>
  <si>
    <t>SUPER STAR</t>
  </si>
  <si>
    <t>YAZMIN ITZEL NAVA CASTILLO</t>
  </si>
  <si>
    <t>GABRIELA PENALOZA MARTINEZ</t>
  </si>
  <si>
    <t>MIRIAM QUIROZ RAMOS</t>
  </si>
  <si>
    <t>ALBORADA</t>
  </si>
  <si>
    <t>VALENTIN HERNANDEZ ROSAS</t>
  </si>
  <si>
    <t>XCARETH</t>
  </si>
  <si>
    <t>LORENZA DULIA MOTA RAMIREZ</t>
  </si>
  <si>
    <t>GLORIA ENEDINA GUEVARA JIMENEZ</t>
  </si>
  <si>
    <t>AURORA ISABEL ARENAS ROSAS</t>
  </si>
  <si>
    <t>AGUSTINA RAMON ABAD</t>
  </si>
  <si>
    <t>MARIA ISABEL MORGADO ARENAS</t>
  </si>
  <si>
    <t>MARIA ANGELICA LOPEZ JIMENEZ</t>
  </si>
  <si>
    <t>LUNAS MA</t>
  </si>
  <si>
    <t>LETICIA CEDILLO LAMA</t>
  </si>
  <si>
    <t>GUADALUPE ARACELI LUCIANO ARELLANO</t>
  </si>
  <si>
    <t>ADRIANA NARVAEZ AQUINO</t>
  </si>
  <si>
    <t>LAS CIQUIS</t>
  </si>
  <si>
    <t>IRMA EDITH MOXO SANCHEZ</t>
  </si>
  <si>
    <t>NATALY SANTOS HERNANDEZ</t>
  </si>
  <si>
    <t xml:space="preserve">LAS PEQUES </t>
  </si>
  <si>
    <t>JOANA OLIVIA GORDIAN GARCIA</t>
  </si>
  <si>
    <t xml:space="preserve">BELLOTA </t>
  </si>
  <si>
    <t>JOSE DANIEL HERNANDEZ SANDOVAL</t>
  </si>
  <si>
    <t>MANANTIALES TLC</t>
  </si>
  <si>
    <t>LAURA AGUILAR LANDEROS</t>
  </si>
  <si>
    <t xml:space="preserve">UNICAS NEZA </t>
  </si>
  <si>
    <t>FIDELIA ALVAREZ BECERRIL</t>
  </si>
  <si>
    <t>CHICAS DE HOY</t>
  </si>
  <si>
    <t>PATRICIA OLVERA CRUZ</t>
  </si>
  <si>
    <t>KARINA CABRERA HERNANDEZ</t>
  </si>
  <si>
    <t>MARIAN ADALI GARCIA GORDIAN</t>
  </si>
  <si>
    <t>ITA ANDEHUI CONTRERAS VAZQUEZ</t>
  </si>
  <si>
    <t>ANA PAOLA ACOSTA RAMOS</t>
  </si>
  <si>
    <t>MARIA DEL CARMEN GORDIAN GARCIA</t>
  </si>
  <si>
    <t>ANDREA FATIMA GORDIAN ARANA</t>
  </si>
  <si>
    <t>DIANA IVETH NIETO HERNANDEZ</t>
  </si>
  <si>
    <t>FLOR ELIZABETH HERNANDEZ VERA</t>
  </si>
  <si>
    <t>LAURA RIVERA RINCON</t>
  </si>
  <si>
    <t>ROSA ISELA FLORES CHACON</t>
  </si>
  <si>
    <t>JUANA MONTANO ALVAREZ</t>
  </si>
  <si>
    <t>MARIBEL ALVAREZ TRUJILLO</t>
  </si>
  <si>
    <t>MELISSA JARET GABRIEL ALVAREZ</t>
  </si>
  <si>
    <t>ANAY SANCHEZ JUAREZ</t>
  </si>
  <si>
    <t>SIRENITAS</t>
  </si>
  <si>
    <t>CAROLAY ABIGAI ISLAS MONDRAGON</t>
  </si>
  <si>
    <t>AZUL MINA</t>
  </si>
  <si>
    <t>SUSYBETH GUTIERREZ JUAREZ</t>
  </si>
  <si>
    <t xml:space="preserve">HERNANDEZ CH </t>
  </si>
  <si>
    <t>NIXIA PAULINA HERNANDEZ HERNANDEZ</t>
  </si>
  <si>
    <t>ARIADNA HERNANDEZ GUERRERO</t>
  </si>
  <si>
    <t>SATURNINA GUERRERO ZARRAGA</t>
  </si>
  <si>
    <t>JAIME HERNANDEZ HERNANDEZ</t>
  </si>
  <si>
    <t>LAURA PIEDAD COLIN MARTINEZ</t>
  </si>
  <si>
    <t>MARIANA ABRIL AVENDANO CHAVEZ</t>
  </si>
  <si>
    <t>CAROLINA ORTIZ CASTILLO</t>
  </si>
  <si>
    <t>MARIBEL HUERTA MARTINEZ</t>
  </si>
  <si>
    <t>MARIA EUGENIA MONDRAGON CASTILLO</t>
  </si>
  <si>
    <t>ELIZABETH LOPEZ CERON</t>
  </si>
  <si>
    <t>RINA CAAMAL DELFIN</t>
  </si>
  <si>
    <t>VIANEY LOPEZ FONSECA</t>
  </si>
  <si>
    <t>RAQUEL CHAVEZ PEREZ</t>
  </si>
  <si>
    <t>HUGO GONZALEZ VELAZQUEZ</t>
  </si>
  <si>
    <t>GUDELIA RIVERA SANCHEZ</t>
  </si>
  <si>
    <t>RICONCITO AMK</t>
  </si>
  <si>
    <t>INES MORALES RODRIGUEZ</t>
  </si>
  <si>
    <t>AFRODITAS</t>
  </si>
  <si>
    <t>MARIA REYNA RODRIGUEZ REYES</t>
  </si>
  <si>
    <t>MARIA TERESA DE JESUS GUTIERREZ ARZABA</t>
  </si>
  <si>
    <t>EMPRENDEDORAS NEZA</t>
  </si>
  <si>
    <t>AMERICA ORIANA PALESTINA GARCIA</t>
  </si>
  <si>
    <t>LUIS ALFONSO VELARDE MARTINEZ</t>
  </si>
  <si>
    <t>LAURA GOVEA</t>
  </si>
  <si>
    <t>VERONICA ANGEL HERNANDEZ</t>
  </si>
  <si>
    <t>HELSENKI</t>
  </si>
  <si>
    <t>MINA BUENAVISTA</t>
  </si>
  <si>
    <t>JOSEFINA LEYVA MARTINEZ</t>
  </si>
  <si>
    <t>MARIA SANCHEZ ESPINOZA</t>
  </si>
  <si>
    <t>JUANA TORRES CORONA</t>
  </si>
  <si>
    <t>ADA PAULINA VARGAS SANTOS</t>
  </si>
  <si>
    <t>ABIGAIL RAMOS CASTANEDA</t>
  </si>
  <si>
    <t>CRISTOPHER IVAN PENA OLMEDO</t>
  </si>
  <si>
    <t>TANIA DAMARIS LOPEZ GODINEZ</t>
  </si>
  <si>
    <t>ALAN GIOVANNI MAGDALENO GUEVARA</t>
  </si>
  <si>
    <t>NORENA GUEVARA GRACIDA</t>
  </si>
  <si>
    <t>REMEDIOS MARIA VIRIDIANA PINA BENITEZ</t>
  </si>
  <si>
    <t>MADERO MINA</t>
  </si>
  <si>
    <t>CARMEN CAPORAL DIONISIO</t>
  </si>
  <si>
    <t>SAN FRANCISCO TLC</t>
  </si>
  <si>
    <t>YADIRA CASTANEDA GUTIERREZ</t>
  </si>
  <si>
    <t>REENCUENTRO 1</t>
  </si>
  <si>
    <t>MARIBEL GONZALEZ TORRES</t>
  </si>
  <si>
    <t>GRISELDA CASTRO MARTINEZ</t>
  </si>
  <si>
    <t>MARIA SUSANA BUSTAMANTE OCHOA</t>
  </si>
  <si>
    <t>ESTRELLA PEREZ ABUNDIS</t>
  </si>
  <si>
    <t>LEONILA HERNANDEZ FERNANDEZ</t>
  </si>
  <si>
    <t>MARIA RODRIGUEZ ORTIZ</t>
  </si>
  <si>
    <t>CLAUDIA LILIANA VILLAGRANA ALVAREZ</t>
  </si>
  <si>
    <t>EDITH FLORES URBANO</t>
  </si>
  <si>
    <t>EDITH GUTIERREZ GUTIERREZ</t>
  </si>
  <si>
    <t>RICARDO CHIRINOS ORTEGA</t>
  </si>
  <si>
    <t>JOSEFINA URBANO CORTES</t>
  </si>
  <si>
    <t>AQUILES</t>
  </si>
  <si>
    <t>MARIA DE JESUS HERRERA PULIDO</t>
  </si>
  <si>
    <t>BERENICE SAUCEDO CALVILLO</t>
  </si>
  <si>
    <t>NANCY KARINA DE LA HERA ORTEGA</t>
  </si>
  <si>
    <t>JOCELYN BELEN GARCIA SAMANO</t>
  </si>
  <si>
    <t>DIANA PONCE ROJAS</t>
  </si>
  <si>
    <t>IRENE LIZBETH LARA GARCIA</t>
  </si>
  <si>
    <t>SNOOPY</t>
  </si>
  <si>
    <t>FERNANDA RAMOS ARCE</t>
  </si>
  <si>
    <t>LAS RIOS</t>
  </si>
  <si>
    <t>ELIZABETH CARRERA LOPEZ</t>
  </si>
  <si>
    <t>ALICIA DE JESUS SANTANA GOMEZ</t>
  </si>
  <si>
    <t>VERONICA PAEZ LOPEZ</t>
  </si>
  <si>
    <t>MARIA GUADALUPE FAVIOLA BONILLA MORALES</t>
  </si>
  <si>
    <t>SOCORRO PEREZ MARTINEZ</t>
  </si>
  <si>
    <t>KARLA YAQUELIN RAMIREZ REYES</t>
  </si>
  <si>
    <t>MA EVA LUNA RODRIGUEZ</t>
  </si>
  <si>
    <t>MIRIAM PEREZ LUNA</t>
  </si>
  <si>
    <t>YISELL MONSERRAT BRITO DE LA CRUZ</t>
  </si>
  <si>
    <t>MARIA DEL CARMEN GARCIA MARIN</t>
  </si>
  <si>
    <t>ISABEL ISIDRA LOPEZ DIAZ</t>
  </si>
  <si>
    <t>INGRID YULIANA GORDILLO JIMENEZ</t>
  </si>
  <si>
    <t>FLOR ELENA JIMENEZ MACHIN</t>
  </si>
  <si>
    <t>ANAYELI CONCEPCION MENA</t>
  </si>
  <si>
    <t>IRIS AMK YES</t>
  </si>
  <si>
    <t>VICTORIA CORTEZ HERNANDEZ</t>
  </si>
  <si>
    <t>RODRIGO XOTLANIHUA TEHUINTLE</t>
  </si>
  <si>
    <t>DULCE MARIA TEXOCO SANCHEZ</t>
  </si>
  <si>
    <t>EMIL MINA</t>
  </si>
  <si>
    <t>MARIA CERVANTES REYES</t>
  </si>
  <si>
    <t>LOS FABULOSOS</t>
  </si>
  <si>
    <t>JUANA ITZEL ROMERO ESPINOSA</t>
  </si>
  <si>
    <t>NAYLITAS</t>
  </si>
  <si>
    <t>IRMA HERNANDEZ GODINEZ</t>
  </si>
  <si>
    <t>PETRA FULGENCIO CORTES</t>
  </si>
  <si>
    <t>MARIA RUBICELIA AVILA SERRANO</t>
  </si>
  <si>
    <t>LUCIA ISABEL MALDONADO TORRES</t>
  </si>
  <si>
    <t>RICARDO LOPEZ PEREZ</t>
  </si>
  <si>
    <t>ARACELI LAZARO MORALES</t>
  </si>
  <si>
    <t>GUADALUPE GUTIERREZ CHAZARI</t>
  </si>
  <si>
    <t>ROSA ISELA BARRALES MONROY</t>
  </si>
  <si>
    <t>MA IRENE BOJORQUEZ PEREDO</t>
  </si>
  <si>
    <t>MARCO ANTONIO GONZALEZ SANCHEZ</t>
  </si>
  <si>
    <t>YOLANDA PATRICIA OLIVARES ALVAREZ</t>
  </si>
  <si>
    <t>YADIRA IVONNE HERNANDEZ PEREZ</t>
  </si>
  <si>
    <t>IVAN ALEXANDER DIAZ HERNANDEZ</t>
  </si>
  <si>
    <t>MARIA REYNA AVILES MIRELES</t>
  </si>
  <si>
    <t>LIBERTAD IXT</t>
  </si>
  <si>
    <t>POPPINS</t>
  </si>
  <si>
    <t>MARIA CECILIA TREJO DE LOS SANTOS</t>
  </si>
  <si>
    <t>TLALCHINOTEPEC</t>
  </si>
  <si>
    <t>LILIANA NICANOR EUGENIO</t>
  </si>
  <si>
    <t>MANUELA DURAN MAXIMILIANO</t>
  </si>
  <si>
    <t>MIGUELINA EUGENIO HERNANDEZ</t>
  </si>
  <si>
    <t>GISELA ROSALBA FLORES GOMEZ</t>
  </si>
  <si>
    <t>MARIA DEL CARMEN SALAZAR MORENO</t>
  </si>
  <si>
    <t>JUAN CARLOS TALAVERA AVILA</t>
  </si>
  <si>
    <t>ESMERALDA DIAZ SABORIDO</t>
  </si>
  <si>
    <t>MARIA DEL CARMEN NICANOR DE JESUS</t>
  </si>
  <si>
    <t>MARIA VICTORIA PUERTOS DE JESUS</t>
  </si>
  <si>
    <t xml:space="preserve">EL ULTIMO BATALLON </t>
  </si>
  <si>
    <t>MIRIAN GONZALEZ CERVANTES</t>
  </si>
  <si>
    <t>MARIA HILORIA JUAREZ DE LOS SANTOS</t>
  </si>
  <si>
    <t xml:space="preserve">AZUCENAS CHIMA </t>
  </si>
  <si>
    <t>JUSTA VALERIA MARTINEZ VASQUEZ</t>
  </si>
  <si>
    <t>MARIA CELIA JAIMES LOPEZ</t>
  </si>
  <si>
    <t xml:space="preserve">LOS ANGELES </t>
  </si>
  <si>
    <t>LAURA SALINAS TELLEZ</t>
  </si>
  <si>
    <t>REMEDIOS HERNANDEZ RAMIREZ</t>
  </si>
  <si>
    <t>DELIA MARIA AZAMAR RIVERA</t>
  </si>
  <si>
    <t>ANTELMA LUNA CARRASCO</t>
  </si>
  <si>
    <t>LUCIA GUILLERMINA SOLANO VALENTIN</t>
  </si>
  <si>
    <t>MARIA DE LOS ANGELES ROSALES ORTEGA</t>
  </si>
  <si>
    <t>TRIUNFADORAS JR</t>
  </si>
  <si>
    <t>LORENA MIRANDA CASIMIRO</t>
  </si>
  <si>
    <t>YESSICA RUBIO MIRANDA</t>
  </si>
  <si>
    <t>BUBULUBU</t>
  </si>
  <si>
    <t>JENIFER VALERIA MENDOZA ALDANA</t>
  </si>
  <si>
    <t>RED  RUBI</t>
  </si>
  <si>
    <t>RUBY TORRES X</t>
  </si>
  <si>
    <t>VECINAS</t>
  </si>
  <si>
    <t>ARACELI RAMIREZ MARTINEZ</t>
  </si>
  <si>
    <t>MODELO ORI</t>
  </si>
  <si>
    <t>LYDIA ANGEL LUCIANO</t>
  </si>
  <si>
    <t>HILO DE SEDA</t>
  </si>
  <si>
    <t>SANDRA BARRERA RODRIGUEZ</t>
  </si>
  <si>
    <t>REYNA ISELA FLORES SOTO</t>
  </si>
  <si>
    <t>VIRIDIANA DIAZ MUNOZ</t>
  </si>
  <si>
    <t>LAURA GUILLERMINA DE LA ROSA ROSAS</t>
  </si>
  <si>
    <t>GUADALUPE RANGEL ALVAREZ</t>
  </si>
  <si>
    <t>ELIA PICHARDO CENTENO</t>
  </si>
  <si>
    <t>ERIKA PEREZ FLORES</t>
  </si>
  <si>
    <t>LAS PITUFINAS</t>
  </si>
  <si>
    <t>GABRIELA BARRALES HERNANDEZ</t>
  </si>
  <si>
    <t>MARIA LUISA BARRIENTOS SALAZAR</t>
  </si>
  <si>
    <t>MARIA DELFINA IRMA POZOS SANCHEZ</t>
  </si>
  <si>
    <t>ENEDINA ROMERO BALDERAS</t>
  </si>
  <si>
    <t>NERTA</t>
  </si>
  <si>
    <t>MARTHA LETICIA MEDINA DE JESUS</t>
  </si>
  <si>
    <t>ULISES RODRIGUEZ TORRES</t>
  </si>
  <si>
    <t>YULIANA PEREYRA PASCACIO</t>
  </si>
  <si>
    <t>DANNA PAOLA HERNANDEZ SANCHEZ</t>
  </si>
  <si>
    <t>LILIA TORRES TORRES</t>
  </si>
  <si>
    <t>TAISHA ISABEL MATHIWOS FLORES</t>
  </si>
  <si>
    <t>LUCIA SANTAMARIA SOTO</t>
  </si>
  <si>
    <t>MARIA DEL CARMEN SANTAMARIA X</t>
  </si>
  <si>
    <t>YARET MONTERO SANTAMARIA</t>
  </si>
  <si>
    <t>BETZI MONTERO SANTAMARIA</t>
  </si>
  <si>
    <t>ADORACION ENCISO REYES</t>
  </si>
  <si>
    <t>ADELA GARCIA REYES</t>
  </si>
  <si>
    <t>MARIA GUADALUPE BERISTAIN ROSAS</t>
  </si>
  <si>
    <t>INGRID LILIANA GARRIDO ZAMARRIPA</t>
  </si>
  <si>
    <t xml:space="preserve">NUEVO COMIENZO </t>
  </si>
  <si>
    <t>ROCIO HERNANDEZ CAMARILLO</t>
  </si>
  <si>
    <t>LOVE NAILS</t>
  </si>
  <si>
    <t>JAQUELINE SOTELO JUAREZ</t>
  </si>
  <si>
    <t>VELIA OLIVIA VAZQUEZ GONZALEZ</t>
  </si>
  <si>
    <t>VIRIDIANA PEREZ MADARIAGA</t>
  </si>
  <si>
    <t>MARIA GUADALUPE SERRATO RAMIREZ</t>
  </si>
  <si>
    <t>VIRIDIANA HERNANDEZ NIETO</t>
  </si>
  <si>
    <t>JANETH VIRIDIANA RAMIREZ GOMEZ</t>
  </si>
  <si>
    <t>VANESSA MAGALI MARTINEZ AVINA</t>
  </si>
  <si>
    <t>VERONICA VIVERO RAMIREZ</t>
  </si>
  <si>
    <t>LUZ MARIA GARCIA VARGAS</t>
  </si>
  <si>
    <t>ANDREA PENA PEREZ</t>
  </si>
  <si>
    <t>MAURA MIRANDA GOMEZ</t>
  </si>
  <si>
    <t>ANAYELI VASQUEZ MEJIA</t>
  </si>
  <si>
    <t>MARIPOSAS TLC</t>
  </si>
  <si>
    <t>ROSA MARIA IBARRA TOBON</t>
  </si>
  <si>
    <t>ANGELA LOPEZ GONZALEZ</t>
  </si>
  <si>
    <t>MARIPOSAS MINA</t>
  </si>
  <si>
    <t>SUGELY MARTINEZ VASCONCELOS</t>
  </si>
  <si>
    <t>HADAS TLC</t>
  </si>
  <si>
    <t>JUAN RAMIREZ HERRERA</t>
  </si>
  <si>
    <t>PERLITAS ORI</t>
  </si>
  <si>
    <t>AGUSTINA ACATZIHUA CLEMENTE</t>
  </si>
  <si>
    <t>MARIA ADRIANA MARTINEZ ZABALETA</t>
  </si>
  <si>
    <t>CRISTINA CALIFORNIA ROMERO CENTURION</t>
  </si>
  <si>
    <t>JUANA EDITH REYES LARA</t>
  </si>
  <si>
    <t>DANA AYLIN CORTES REYES</t>
  </si>
  <si>
    <t>NOHEMI MENDIETA RODRIGUEZ</t>
  </si>
  <si>
    <t>MARIA ELENA MARTINEZ SALINAS</t>
  </si>
  <si>
    <t>ANGELICA MARTINEZ MARTINEZ</t>
  </si>
  <si>
    <t>FERNANDA RODRIGUEZ BARCENAS</t>
  </si>
  <si>
    <t>WENDI TAITIANA FUENTES MACIAS</t>
  </si>
  <si>
    <t>FILOMENA CONTRERAS BAUTISTA</t>
  </si>
  <si>
    <t>PAULA GUDELIA MORALES GALLARDO</t>
  </si>
  <si>
    <t>CLAUDIA YAZMIN SEGOVIA VALDES</t>
  </si>
  <si>
    <t>ZENAIDA MORGADO ARENAS</t>
  </si>
  <si>
    <t>TULIPANES MA</t>
  </si>
  <si>
    <t>LAS MARGARITAS</t>
  </si>
  <si>
    <t>POMPEYA RAMIREZ</t>
  </si>
  <si>
    <t>LILIA REYES</t>
  </si>
  <si>
    <t>CINDY JIMENEZ HERNANDEZ</t>
  </si>
  <si>
    <t>MARIA OLIVIA HERNANDEZ CAZARES</t>
  </si>
  <si>
    <t>PETRA MORALES VAZQUEZ</t>
  </si>
  <si>
    <t>ELIZABETH RAMOS MORALES</t>
  </si>
  <si>
    <t>EVELIA RAMOS MORALES</t>
  </si>
  <si>
    <t>OTILIA SERRATO TEJEDA</t>
  </si>
  <si>
    <t>NAYELI VERONICA ALAVEZ HERNANDEZ</t>
  </si>
  <si>
    <t>JAQUELINE LOPEZ RAMOS</t>
  </si>
  <si>
    <t>SONIA RAMOS MORALES</t>
  </si>
  <si>
    <t>ESTRELLA DE ACOZAC</t>
  </si>
  <si>
    <t xml:space="preserve">VILLAS MINA </t>
  </si>
  <si>
    <t>ANA LILIA MISS MARTINEZ</t>
  </si>
  <si>
    <t>PROVIDENCIA</t>
  </si>
  <si>
    <t>ZAMARA BERNAL MARTINEZ</t>
  </si>
  <si>
    <t>CARMELA REMIGIO MARIN</t>
  </si>
  <si>
    <t>VERANO</t>
  </si>
  <si>
    <t>EVANGELINA SALCEDO CASILLAS</t>
  </si>
  <si>
    <t>ARACELI GARFIAS HERNANDEZ</t>
  </si>
  <si>
    <t>HUMBELINA GARCIA AGUILAR</t>
  </si>
  <si>
    <t>CLAUDIA ALEJANDRA GARCIA PEREZ</t>
  </si>
  <si>
    <t>LUCERO JUAREZ NAMICTLE</t>
  </si>
  <si>
    <t>MONTSERRAT GUADALUPE RODRIGUEZ SOLORZANO</t>
  </si>
  <si>
    <t>PATRICIA VILLAFAN PEDROZA</t>
  </si>
  <si>
    <t>AZAHALIA SEGURA TORRES</t>
  </si>
  <si>
    <t>DALIA LOPEZ VALENCIA</t>
  </si>
  <si>
    <t>LETICIA IZQUIERDO SEGOVIA</t>
  </si>
  <si>
    <t>MARICELA RODRIGUEZ ALOR</t>
  </si>
  <si>
    <t>SARA FERNANDEZ CORTES</t>
  </si>
  <si>
    <t>ELIZABETH ZARAGOZA BEULO</t>
  </si>
  <si>
    <t>KEVIN DEL ANGEL CASTILLO ZARATE</t>
  </si>
  <si>
    <t>LUISA ZARATE HERNANDEZ</t>
  </si>
  <si>
    <t>BELINDA GUADALUPE TORRES OCAMPO</t>
  </si>
  <si>
    <t xml:space="preserve">PALOMAS ALLENDE </t>
  </si>
  <si>
    <t>CARLOS AGAPITO MARTINEZ</t>
  </si>
  <si>
    <t>SELENE CH</t>
  </si>
  <si>
    <t>MAGDALENA CARRILLO PERALTA</t>
  </si>
  <si>
    <t xml:space="preserve">ANGEL NEZA </t>
  </si>
  <si>
    <t>NORMA ANGELICA ABARCA ZUNIGA</t>
  </si>
  <si>
    <t>TRIUNFADORAS TNL</t>
  </si>
  <si>
    <t>ANA ELISA NAVARRO SERRANO</t>
  </si>
  <si>
    <t xml:space="preserve">JAZMIN DE XICO CH </t>
  </si>
  <si>
    <t>JUANA BAUTISTA CARBAJAL</t>
  </si>
  <si>
    <t>ABUNDANCIA BUENAVISTA</t>
  </si>
  <si>
    <t>LAURA NEREIDA PEDRO CORTES</t>
  </si>
  <si>
    <t>SOUL</t>
  </si>
  <si>
    <t>ANAIS CATALINA LEDESMA ESTRADA</t>
  </si>
  <si>
    <t xml:space="preserve">PORTAL AMK </t>
  </si>
  <si>
    <t>MARIA DE LOS ANGELES SANCHEZ MENDEZ</t>
  </si>
  <si>
    <t>TOMASA CASTRO PALMA</t>
  </si>
  <si>
    <t>VALERIA MORTEO MARTINEZ</t>
  </si>
  <si>
    <t>ZHARET ALCUDIA DE LA CRUZ</t>
  </si>
  <si>
    <t xml:space="preserve">MARIPOSAS MONARCA </t>
  </si>
  <si>
    <t>MIGUEL ANGEL SALMERON ORTIZ</t>
  </si>
  <si>
    <t>20 DE NOVIEMBRE</t>
  </si>
  <si>
    <t>JOSUE IVAN VAZQUEZ JOAQUIN</t>
  </si>
  <si>
    <t>ILIANA MONSSERRAT SOTO RAMIREZ</t>
  </si>
  <si>
    <t>KENIA SANAY GONZALEZ MUNIZ</t>
  </si>
  <si>
    <t>MARTHA ROCIO GARCIA ESPINOZA</t>
  </si>
  <si>
    <t>MARIA LORENA MARTINEZ ROCHA</t>
  </si>
  <si>
    <t>PATRICIA BARRERA MOLINA</t>
  </si>
  <si>
    <t>LIZBETH CHAVEZ PENA</t>
  </si>
  <si>
    <t>DIANA DIMAS HERNANDEZ</t>
  </si>
  <si>
    <t>ABIGAIL DIMAS HERNANDEZ</t>
  </si>
  <si>
    <t>GLORIA CARRILLO PERALTA</t>
  </si>
  <si>
    <t>GABRIELA GONZALEZ ORTEGA</t>
  </si>
  <si>
    <t>ESTEFANIA DIAZ HERNANDEZ</t>
  </si>
  <si>
    <t>NORMA ANGELICA ZUNIGA RUIZ</t>
  </si>
  <si>
    <t>ADRIANA ABARCA ZUNIGA</t>
  </si>
  <si>
    <t>LUIS ALBERTO HERNANDEZ GOROSTIETA</t>
  </si>
  <si>
    <t>KARLA VASQUEZ ESPINO</t>
  </si>
  <si>
    <t>VERONICA TRIANA MUNOZ</t>
  </si>
  <si>
    <t>EDUARDO AMESCUA PACHECO</t>
  </si>
  <si>
    <t>MARIA JUANA PONCE MUNOZ</t>
  </si>
  <si>
    <t>MARIA MARGARITA CARCANO CHAVEZ</t>
  </si>
  <si>
    <t>MONICA ALEJANDRA LOPEZ VILLANUEVA</t>
  </si>
  <si>
    <t>LIZBETH ISABEL LOPEZ VILLANUEVA</t>
  </si>
  <si>
    <t>ESTEBAN MOISES RAMIREZ NAVARRO</t>
  </si>
  <si>
    <t>GABRIELA RICO LORENZANA</t>
  </si>
  <si>
    <t>LIBRADA VARGAS ANGELES</t>
  </si>
  <si>
    <t>BEATRIZ ADRIANA LOPEZ BAUTISTA</t>
  </si>
  <si>
    <t>CARMEN BEATRIZ GONZALEZ CASTILLO</t>
  </si>
  <si>
    <t>ALEJANDRA GUTIERREZ CLEMENTE</t>
  </si>
  <si>
    <t>GETSEMANI</t>
  </si>
  <si>
    <t>ANDREA RAQUEL GONZALEZ VELASCO</t>
  </si>
  <si>
    <t>JONATHAN JOEL GARCIA ROMERO</t>
  </si>
  <si>
    <t>JESSICA MINELLY NAVARRO HERRERA</t>
  </si>
  <si>
    <t>MIRNA GUADALUPE GOMEZ PLAZA</t>
  </si>
  <si>
    <t>SELENE CALDERON PEREZ</t>
  </si>
  <si>
    <t>ALMA PATRICIA HERNANDEZ ROMERO</t>
  </si>
  <si>
    <t>MARYALIS NIEVE VALDIVIA</t>
  </si>
  <si>
    <t>CLARA PERALTA SANCHEZ</t>
  </si>
  <si>
    <t>PAOLA BELEN ALTAMIRANO FRAUSTO</t>
  </si>
  <si>
    <t>MARIA DEL CARMEN MENDOZA MANCILLA</t>
  </si>
  <si>
    <t>GUILLERMINA DANIELA BUENDIA MENDOZA</t>
  </si>
  <si>
    <t>EMMA FRAUSTO VALDIVIA</t>
  </si>
  <si>
    <t>MARIA DE LOS ANGELES GORGONIO TIRADO</t>
  </si>
  <si>
    <t>JESSICA LIMARI FLORES VALENCIA</t>
  </si>
  <si>
    <t>MARIA ARTEMIA BARRAGAN ROJAS</t>
  </si>
  <si>
    <t>FLORENCIO GABRIEL ROMERO MATEO</t>
  </si>
  <si>
    <t>GENTE FASHION</t>
  </si>
  <si>
    <t>SAMANTHA LEMUS DEL RIO</t>
  </si>
  <si>
    <t>LA ESPERANZA ORI</t>
  </si>
  <si>
    <t>GUADALUPE ESTEVEZ MATA</t>
  </si>
  <si>
    <t>ELENA PEREZ ESPINOSA</t>
  </si>
  <si>
    <t>PERLA BEATRIZ HERNANDEZ PEREZ</t>
  </si>
  <si>
    <t>NORMA DEL RIO SANCHEZ</t>
  </si>
  <si>
    <t>GUADALUPE ALVARADO VIDAL</t>
  </si>
  <si>
    <t>XOCHIL ALEXANDRA CERVANTES NERI</t>
  </si>
  <si>
    <t>SHERLYN GUADALUPE ESPINOZA ESTEVEZ</t>
  </si>
  <si>
    <t>AURORA RODRIGUEZ CARRERA</t>
  </si>
  <si>
    <t>TERESA MAURICIA PEREZ LEYVA</t>
  </si>
  <si>
    <t>FTA MA</t>
  </si>
  <si>
    <t>MARIA DE LA LUZ ORTEGA BELTRAN</t>
  </si>
  <si>
    <t>ALEJANDRO IVAN MONTES ORTEGA</t>
  </si>
  <si>
    <t>KARLA ISABEL ESTRELLA VALDES</t>
  </si>
  <si>
    <t>BLANCA ESTELA MARCIAL GERONIMO</t>
  </si>
  <si>
    <t>ISMAEL TENORIO DELGADILLO</t>
  </si>
  <si>
    <t>CARISMATICOS</t>
  </si>
  <si>
    <t>JUAN CARLOS NOVA OLIVARES</t>
  </si>
  <si>
    <t>NESTOR ANTONIO RODRIGUEZ SUAREZ</t>
  </si>
  <si>
    <t>TERESA TRINIDAD SANCHEZ CONTRERAS</t>
  </si>
  <si>
    <t>YANET VAZQUEZ JIMENEZ</t>
  </si>
  <si>
    <t>AMIGAS</t>
  </si>
  <si>
    <t>LILIA OSORIO TORRES</t>
  </si>
  <si>
    <t>SUSANA ISELA ANDRADE ZAPATA</t>
  </si>
  <si>
    <t>FATIMA BRIDGIT JIMENEZ ALMENDAREZ</t>
  </si>
  <si>
    <t>ESTRELLAS JR</t>
  </si>
  <si>
    <t>DIANA VALERIA UTRILLA MORGADO</t>
  </si>
  <si>
    <t>MARIA ELENA GODINEZ BARCENAS</t>
  </si>
  <si>
    <t>DULCE IVON AGAPITO HERNANDEZ</t>
  </si>
  <si>
    <t>LAURA BERENICE PRECIADO PASCACIO</t>
  </si>
  <si>
    <t>CARMEN ELIZABETH CRUZ GONZALEZ</t>
  </si>
  <si>
    <t>MA GUADALUPE VALENCIA VILLANUEVA</t>
  </si>
  <si>
    <t>PETUNIAS</t>
  </si>
  <si>
    <t>CARMEN PANCHITO MIRANDA</t>
  </si>
  <si>
    <t>LOS ROSALES IXT</t>
  </si>
  <si>
    <t>LUIS RICARDO ALVAREZ HERNANDEZ</t>
  </si>
  <si>
    <t>JUANA GONZALEZ PACHECO</t>
  </si>
  <si>
    <t>ANA KAREN LOPEZ PANCHITO</t>
  </si>
  <si>
    <t>YATZIRI ABIGAIL GOMEZ CUELLAR</t>
  </si>
  <si>
    <t>DULCE GABRIELA CASTRO VALADEZ</t>
  </si>
  <si>
    <t>GUERREROS TLAHUAC</t>
  </si>
  <si>
    <t>JUANA RUIZ SANTOS</t>
  </si>
  <si>
    <t>CIELO CHIMA</t>
  </si>
  <si>
    <t>JERONIMO ROSALES NOLASCO</t>
  </si>
  <si>
    <t>XOCHITL YOSELIN GALICIA RUIZ</t>
  </si>
  <si>
    <t>ROCIO MARTINEZ PALACIOS</t>
  </si>
  <si>
    <t>HUGO RAMIREZ HERNANDEZ</t>
  </si>
  <si>
    <t>MARTHA ALICIA HERNANDEZ GONZALEZ</t>
  </si>
  <si>
    <t>GABRIELA CRUZ GARCIA</t>
  </si>
  <si>
    <t>ARACELI DIANA VAZQUEZ HERNANDEZ</t>
  </si>
  <si>
    <t>NAYELI VELAZQUEZ RAMIREZ</t>
  </si>
  <si>
    <t>JESSICA ALEJANDRA VAZQUEZ CONTRERAS</t>
  </si>
  <si>
    <t>ARACELI MUNOZ MURRIETA</t>
  </si>
  <si>
    <t>SANDY ALEYNY CORTES MARCIAL</t>
  </si>
  <si>
    <t>JANETTE GUADALUPE NOPALTITLA RAMOS</t>
  </si>
  <si>
    <t>BRENDA ZAFIRO ORTEGA ALVAREZ</t>
  </si>
  <si>
    <t>MARIA GUADALUPE FLORES CUEVAS</t>
  </si>
  <si>
    <t>LA GOLONDRINA</t>
  </si>
  <si>
    <t>GREGORIA ISABEL TOMAS ROSAS</t>
  </si>
  <si>
    <t>KARLA MAGALI RAMIREZ CONSTANTINO</t>
  </si>
  <si>
    <t>MARTIN MORGADO ARENAS</t>
  </si>
  <si>
    <t>ROMINA MIREYA RAMIREZ CONSTANTINO</t>
  </si>
  <si>
    <t>ABC TLC</t>
  </si>
  <si>
    <t>ZARAGOZA 4</t>
  </si>
  <si>
    <t>MARIEL LOPEZ CASALES</t>
  </si>
  <si>
    <t>ANGEL CISNEROS HERRERA</t>
  </si>
  <si>
    <t>CRISTIAN ITURBE CASTANEDA</t>
  </si>
  <si>
    <t>VERONICA CASALES CABRERA</t>
  </si>
  <si>
    <t>GRACIELA FUENLEAL CABELLO</t>
  </si>
  <si>
    <t>MIGUEL ANGEL CHAVEZ AYALA</t>
  </si>
  <si>
    <t>IVONNE NAYELI OJEDA GUZMAN</t>
  </si>
  <si>
    <t>GAVIOTAS NEZA</t>
  </si>
  <si>
    <t>MARIA AIDEE SANCHEZ BETANZO</t>
  </si>
  <si>
    <t>ALEJANDRO IRVIN HERNANDEZ LOPEZ</t>
  </si>
  <si>
    <t>SAN GASPAR</t>
  </si>
  <si>
    <t>MARIA GUADALUPE HERRERA BENAVIDEZ</t>
  </si>
  <si>
    <t>CRISTIAN SOFIA CASILLAS HERNANDEZ</t>
  </si>
  <si>
    <t>BRENDA MACIAS GUTIERREZ</t>
  </si>
  <si>
    <t>BETZAYDA CASILLAS CASILLAS</t>
  </si>
  <si>
    <t>BRENDA PRISCILA CASILLAS HERNANDEZ</t>
  </si>
  <si>
    <t>MARIA GABRIELA CASTANARES GARCIA</t>
  </si>
  <si>
    <t>VERONICA GARCIA PINEDA</t>
  </si>
  <si>
    <t xml:space="preserve">RANCHO LA TUNA </t>
  </si>
  <si>
    <t>NILVIA DORANTES MORALES</t>
  </si>
  <si>
    <t>MINERVA ISABEL ARELLANO HILARIO</t>
  </si>
  <si>
    <t>LEOCADIA JOSEFA ARELLANO OLGUIN</t>
  </si>
  <si>
    <t>OASIS</t>
  </si>
  <si>
    <t>BEATRIZ GABINO EUFRACIO</t>
  </si>
  <si>
    <t>GUADALUPE FLORES LOYO</t>
  </si>
  <si>
    <t>ROCIO HELO GABINO</t>
  </si>
  <si>
    <t>PETRA RAMIREZ LUCIANO</t>
  </si>
  <si>
    <t>MA DE JESUS CASTILLO ROSALES</t>
  </si>
  <si>
    <t>LAS CHICAS TEX</t>
  </si>
  <si>
    <t>IGNACIO JORGE ANCELMO HUERTA GARCIA</t>
  </si>
  <si>
    <t>EMPRENDEDORAS ST</t>
  </si>
  <si>
    <t>MA GUADALUPE REYES ARCOS</t>
  </si>
  <si>
    <t>DINASTIA TLC</t>
  </si>
  <si>
    <t>BERLIN</t>
  </si>
  <si>
    <t>ANGELICA REYES OLVERA</t>
  </si>
  <si>
    <t>MA CONCEPCION MIRANDA VELAZQUEZ</t>
  </si>
  <si>
    <t>ANDREA HUERTA DE LA O</t>
  </si>
  <si>
    <t>ARACELI DOMINGUEZ ZAMORA</t>
  </si>
  <si>
    <t>ISABEL RIVAS FLORES</t>
  </si>
  <si>
    <t>YURIXI VIRIDIANA GARDUNO ROJAS</t>
  </si>
  <si>
    <t>MARTHA VERONICA ANAYA LANDIN</t>
  </si>
  <si>
    <t>YOLANDA HERNANDEZ CALDERON</t>
  </si>
  <si>
    <t>DEYANIRA MELO SUAREZ</t>
  </si>
  <si>
    <t>MANOLO VALDIVIA HERNANDEZ</t>
  </si>
  <si>
    <t>VICTOR SAMUEL PEREZ LOREDO</t>
  </si>
  <si>
    <t>ANGELA MADAHI DE LUCIO GARCIA</t>
  </si>
  <si>
    <t>ANABEL ROSALES ORTIZ</t>
  </si>
  <si>
    <t>EMPRENDEDORAS TLC</t>
  </si>
  <si>
    <t>MARGARITA GONZALEZ MACEDO</t>
  </si>
  <si>
    <t xml:space="preserve">SAN ISIDRO CH </t>
  </si>
  <si>
    <t>IRMA MENDOZA GARCIA</t>
  </si>
  <si>
    <t>VILLAS ANDALUCIA</t>
  </si>
  <si>
    <t>PALOMA CRISTAL MARISCAL GARCIA</t>
  </si>
  <si>
    <t>LAKSHMI VIANNEY AGUERO VIDAL</t>
  </si>
  <si>
    <t>MARGARITA HERNANDEZ JIMENEZ</t>
  </si>
  <si>
    <t>ALONDRA AMEYALI AGUERO VIDAL</t>
  </si>
  <si>
    <t>CLAUDIA CASTANEDA ORTEGA</t>
  </si>
  <si>
    <t>MIREYA MILLAN REYNOSO</t>
  </si>
  <si>
    <t>VERONICA ARCE RODRIGUEZ</t>
  </si>
  <si>
    <t>BRENDA BRISEIDA RIVEROS RAMIREZ</t>
  </si>
  <si>
    <t>EDITH PEREZ HERNANDEZ</t>
  </si>
  <si>
    <t>BRENDA YANELI LUNA REYES</t>
  </si>
  <si>
    <t>MAYRE ALATRISTE PEREZ</t>
  </si>
  <si>
    <t>MARIA GLORIA PEREZ DURAN</t>
  </si>
  <si>
    <t>NORMA ROSAS HERNANDEZ</t>
  </si>
  <si>
    <t>KARLA YOLANDA DENISSE SALAZAR RUVALCABA</t>
  </si>
  <si>
    <t>MAGALI GUADALUPE PORRAS VEGA</t>
  </si>
  <si>
    <t>LAURA YARET ANDRADE ARANDA</t>
  </si>
  <si>
    <t>GARDENIAS ORI</t>
  </si>
  <si>
    <t>GRACIELA MOTA DE LOS SANTOS</t>
  </si>
  <si>
    <t>PIRULES TEX</t>
  </si>
  <si>
    <t>ALICIA MARIA GOMEZ LICEA</t>
  </si>
  <si>
    <t>LUX</t>
  </si>
  <si>
    <t>JOSE ALBERTO MARURI LOPEZ</t>
  </si>
  <si>
    <t>CARISMAS</t>
  </si>
  <si>
    <t>MIRIAM ISLAS GUZMAN</t>
  </si>
  <si>
    <t>TERESA BASILIO ROSAS</t>
  </si>
  <si>
    <t>ROBERTA PAULA ROSAS MARTINEZ</t>
  </si>
  <si>
    <t>VICTORIA VARILLAS LUNA</t>
  </si>
  <si>
    <t>YAKELIN HERNANDEZ FLORES</t>
  </si>
  <si>
    <t>BERNALDINA SOFIA REYES MORALEZ</t>
  </si>
  <si>
    <t>MARIA EUGENIA GUTIERREZ CADENA</t>
  </si>
  <si>
    <t>ROSARIO TELLEZ VALENTIN</t>
  </si>
  <si>
    <t>LUIS ENRIQUE HERNANDEZ RESENDIZ</t>
  </si>
  <si>
    <t>AIXZA BELEN PERALTA GONZALEZ</t>
  </si>
  <si>
    <t>ROSA MARIA TRAIN PINEDA</t>
  </si>
  <si>
    <t>ENRIQUETA ORTEGA RAMIREZ</t>
  </si>
  <si>
    <t>YESENIA SANTOS OLAYO</t>
  </si>
  <si>
    <t>ELIZETH SANTOS OLAYO</t>
  </si>
  <si>
    <t>ZOOTOPIA VIP</t>
  </si>
  <si>
    <t>ADRIANA KARYNEE MARTINEZ HERNANDEZ</t>
  </si>
  <si>
    <t>LOS RODRIGUEZ</t>
  </si>
  <si>
    <t>CARLOS RODRIGUEZ PACHECO</t>
  </si>
  <si>
    <t>MARIA DEL ROSARIO ROSADO PEREZ</t>
  </si>
  <si>
    <t>VALERY MONTSERRAT MENDOZA ROSADO</t>
  </si>
  <si>
    <t>MARIA ELENA MERCEDES MENDOZA GUZMAN</t>
  </si>
  <si>
    <t>ERIKA NIKOOL MENDOZA ROSADO</t>
  </si>
  <si>
    <t>YESENIA BECERRA REYNOSO</t>
  </si>
  <si>
    <t>LORENA ESCOBEDO LEON</t>
  </si>
  <si>
    <t>MA DEL REFUGIO GARABITO DE HARO</t>
  </si>
  <si>
    <t>MARTIN XICOTENCATL RODRIGUEZ PACHECO</t>
  </si>
  <si>
    <t>MIGUEL ANGEL RODRIGUEZ PACHECO</t>
  </si>
  <si>
    <t>VERONICA RODRIGUEZ PACHECO</t>
  </si>
  <si>
    <t>WENCESLAO RODRIGUEZ PACHECO</t>
  </si>
  <si>
    <t>MA DE LA LUZ PACHECO GARCIA</t>
  </si>
  <si>
    <t>ESTRELLAS TLC</t>
  </si>
  <si>
    <t>LILIANA ITZEL SORIANO GARCIA</t>
  </si>
  <si>
    <t>ANA ESTRADA TORRES</t>
  </si>
  <si>
    <t>MA MAGDALENA ALVARADO YESCAS</t>
  </si>
  <si>
    <t>EUSEBIO SUAREZ FLORENCIO</t>
  </si>
  <si>
    <t>JOSE ALEJANDRO MATA RIOS</t>
  </si>
  <si>
    <t>JOCELYN URIBE DE LA ROSA</t>
  </si>
  <si>
    <t>JOSE LUIS SANGUINO JIMENEZ</t>
  </si>
  <si>
    <t>GUERRERASS TLC</t>
  </si>
  <si>
    <t>MARIA ASUNCION HERNANDEZ JIMENEZ</t>
  </si>
  <si>
    <t>FRANCISCA GARCIA JAIMES</t>
  </si>
  <si>
    <t>SILVIA LOPEZ SALAZAR</t>
  </si>
  <si>
    <t>OLIVA AMPARO LIMON RUBIO</t>
  </si>
  <si>
    <t>MARIA ISABEL CAMACHO VARGAS</t>
  </si>
  <si>
    <t>VERONICA RIVERA GONZALEZ</t>
  </si>
  <si>
    <t>MIRIAM HERNANDEZ GUTIERREZ</t>
  </si>
  <si>
    <t>JULIO PONCE LIMON</t>
  </si>
  <si>
    <t>SHALOM</t>
  </si>
  <si>
    <t>LAURA RITA MORENO GONZALEZ</t>
  </si>
  <si>
    <t>SORPRESA CH</t>
  </si>
  <si>
    <t>KRISTIAN SHARU RAMIREZ MILLAN</t>
  </si>
  <si>
    <t>DALIA SANTIAGO ZARATE</t>
  </si>
  <si>
    <t>ALAN GARCIA ARROYO</t>
  </si>
  <si>
    <t>GUADALUPE GONZALEZ CHOLICO</t>
  </si>
  <si>
    <t xml:space="preserve">MARGARITAS GIL </t>
  </si>
  <si>
    <t>MARGARITA BASURTO ORTIZ</t>
  </si>
  <si>
    <t>EVANGELINA BASURTO ORTIZ</t>
  </si>
  <si>
    <t>VERONICA GUERRERO RAMIREZ</t>
  </si>
  <si>
    <t>MARGARITA MENA BASURTO</t>
  </si>
  <si>
    <t>CUARZO N</t>
  </si>
  <si>
    <t>MIRELLA AGUILAR HUERTA</t>
  </si>
  <si>
    <t>MARIA EUGENIA PIZANA CABRIADA</t>
  </si>
  <si>
    <t>ITZEL YOATZIN BECERRIL MENDOZA</t>
  </si>
  <si>
    <t>BEATRIZ GUZMAN RODRIGUEZ</t>
  </si>
  <si>
    <t>KARINA ISABEL RODRIGUEZ GONZALEZ</t>
  </si>
  <si>
    <t>ROCIO PARRADO INOSTROSA</t>
  </si>
  <si>
    <t xml:space="preserve">CAPUCHINAS </t>
  </si>
  <si>
    <t>JUAN ANTONIO MORENO ACOSTA</t>
  </si>
  <si>
    <t>ARIANA CHAVEZ GARCIA</t>
  </si>
  <si>
    <t>JOSE MARIANO ROMERO IBARRA</t>
  </si>
  <si>
    <t>PALOMAS MA</t>
  </si>
  <si>
    <t>MAXIMINA PEREZ ALVARADO</t>
  </si>
  <si>
    <t>ANAYELI SEGUNDO NORBERTO</t>
  </si>
  <si>
    <t>MARIA MAGDALENA HERNANDEZ OLIVARES</t>
  </si>
  <si>
    <t>DIANA ITZEL PIEDRAS VAZQUEZ</t>
  </si>
  <si>
    <t>YOLANDA PEREZ VAZQUEZ</t>
  </si>
  <si>
    <t xml:space="preserve">UNIVERSOS </t>
  </si>
  <si>
    <t>MARIA ISABEL ALCANTAR OVIEDO</t>
  </si>
  <si>
    <t>ABIGAIL ROJO TELLEZ</t>
  </si>
  <si>
    <t>MA GUADALUPE ALCANTAR OVIEDO</t>
  </si>
  <si>
    <t>CONCEPCION AMAYA MOCTEZUMA</t>
  </si>
  <si>
    <t>LISANDRA HERNANDEZ OBIEDO</t>
  </si>
  <si>
    <t>LAS CHOCOLINAS</t>
  </si>
  <si>
    <t>KAREN EDITH SALINAS GARCIA</t>
  </si>
  <si>
    <t>JOSE DANIEL RIVERA AGUILAR</t>
  </si>
  <si>
    <t>LIZETH NAVA ROSALES</t>
  </si>
  <si>
    <t>CASIMIRA ROSALES MEDEROS</t>
  </si>
  <si>
    <t>DULCE JOSELIN CORONA SALDIVAR</t>
  </si>
  <si>
    <t>SONIA GRANADOS RUIZ</t>
  </si>
  <si>
    <t>ANEL SAN JUANITA SALINAS NERI</t>
  </si>
  <si>
    <t>BLANCO NIEVE</t>
  </si>
  <si>
    <t>SARA VELAZQUEZ MONREAL</t>
  </si>
  <si>
    <t>JORGE EDUARDO ROCHA MEDINA</t>
  </si>
  <si>
    <t>MARIA GUADALUPE GOMEZ VELAZQUEZ</t>
  </si>
  <si>
    <t>YEREMI FRANCISCO BARRON VELAZQUEZ</t>
  </si>
  <si>
    <t>BLANCA ESTELA MUNZON CARRILLO</t>
  </si>
  <si>
    <t>GUSTAVO EMMANUEL VARGAS ALPIZAR</t>
  </si>
  <si>
    <t>GLADYS IVONNE ALFONSO ZARATE</t>
  </si>
  <si>
    <t>LAS EMPRENDEDORAS NEZA</t>
  </si>
  <si>
    <t>JORSUA JAIR HERNANDEZ FLORES</t>
  </si>
  <si>
    <t xml:space="preserve">GIRASOLES MINA </t>
  </si>
  <si>
    <t>EVA ABIGAIL GOMEZ CRUZ</t>
  </si>
  <si>
    <t>TRAVIESAS MA</t>
  </si>
  <si>
    <t>ELIZABETH VAZQUEZ JACINTO</t>
  </si>
  <si>
    <t>HORMIDES TORRES ARIZMENDI</t>
  </si>
  <si>
    <t>ODULIA GARCIA PRADO</t>
  </si>
  <si>
    <t>SHEILA EMILIA LEAL MORALES</t>
  </si>
  <si>
    <t>SHIRLEY CAMILA MARTINEZ GOMEZ</t>
  </si>
  <si>
    <t>ZAPOPAN</t>
  </si>
  <si>
    <t>ANA SELENE HERNANDEZ GUTIERREZ</t>
  </si>
  <si>
    <t>MERCEDES CONTRERAS VELASCO</t>
  </si>
  <si>
    <t>ANA LAURA REYES GONZALEZ</t>
  </si>
  <si>
    <t>MA FELIX ESCALANTE RIVERA</t>
  </si>
  <si>
    <t>MARIA ESPERANZA AGUILAR VALDES</t>
  </si>
  <si>
    <t>JORGE RAMIREZ SALAZAR</t>
  </si>
  <si>
    <t>MARIA ROSARIO RAMIREZ SANTIAGO</t>
  </si>
  <si>
    <t>TERESA RAMIREZ MIRANDA</t>
  </si>
  <si>
    <t>MIRIAM CORTES SANCHEZ</t>
  </si>
  <si>
    <t>JORGE ALBERTO RUVALCABA MACIAS</t>
  </si>
  <si>
    <t>FRANCISCO MERIDA CASTRO</t>
  </si>
  <si>
    <t>RED DIAMANTE</t>
  </si>
  <si>
    <t>MARIA CANDELARIA ZAMUDIO VELASQUEZ</t>
  </si>
  <si>
    <t>GIRASOLES MINA 2</t>
  </si>
  <si>
    <t>GRACIELA BALEDO GALLEGOS</t>
  </si>
  <si>
    <t>BLANCA NAYELI ORTIZ PACHECO</t>
  </si>
  <si>
    <t>GLORIA MARINA FLORES FRANCISCO</t>
  </si>
  <si>
    <t>CECILIA DE LA PAZ MONTALVO ZETINA</t>
  </si>
  <si>
    <t>MARIA FERNANDA HERNANDEZ ZAMUDIO</t>
  </si>
  <si>
    <t>AZUCENA IZQUIERDO GOMEZ</t>
  </si>
  <si>
    <t>CELIA ALVAREZ NAVA</t>
  </si>
  <si>
    <t>MA DE LOS ANGELES PUENTE CONTRERAS</t>
  </si>
  <si>
    <t>ALICIA JOSELIN ESCOBAR IBARRA</t>
  </si>
  <si>
    <t>NATHAEL HAMARIEL RODRIGUEZ SEGURA</t>
  </si>
  <si>
    <t>CLAUDIA ESMERALDA SANCHEZ ENRIQUEZ</t>
  </si>
  <si>
    <t>VIRGINIA ARENAS SANCHEZ</t>
  </si>
  <si>
    <t>MARIA LUISA JUAREZ ROSALES</t>
  </si>
  <si>
    <t>GUADALUPE SANDOVAL MEDINA</t>
  </si>
  <si>
    <t>ANGEL CASTREJON POSADAS</t>
  </si>
  <si>
    <t>GABRIEL EFRAIN ROMERO FLORES</t>
  </si>
  <si>
    <t>MARIA EUGENIA VAZQUEZ RUIZ</t>
  </si>
  <si>
    <t>ANGELY JOSELINE CASTREJON MORENO</t>
  </si>
  <si>
    <t>JOCELYN MAGALY VILLANUEVA HERNANDEZ</t>
  </si>
  <si>
    <t>GPO VOLANA MA</t>
  </si>
  <si>
    <t>MARIA MARISELA GARCES JUAREZ</t>
  </si>
  <si>
    <t>VERONICA ARACELI MOLINA ROJAS</t>
  </si>
  <si>
    <t>GUADALUPE ESPERANZA RIVERA HERNANDEZ</t>
  </si>
  <si>
    <t>GABRIELA RAYA MEDINA</t>
  </si>
  <si>
    <t>MARIA DE LOS ANGELES JIMENEZ JIMENEZ</t>
  </si>
  <si>
    <t>SARAI GUADALUPE DURAN FERNANDEZ</t>
  </si>
  <si>
    <t>MARIA NATALID FLORES MARTINEZ</t>
  </si>
  <si>
    <t>CEREZOS CH</t>
  </si>
  <si>
    <t>MARIA TERESA BOLANOS LARIOS</t>
  </si>
  <si>
    <t>ANA MARIA VERA GARCIA</t>
  </si>
  <si>
    <t>YENY MORENO TORRES</t>
  </si>
  <si>
    <t>NOEMI MORENO BALBUENA</t>
  </si>
  <si>
    <t>CATHERINE NAYELLY FLORES MORENO</t>
  </si>
  <si>
    <t>YESENIA GAYTAN MORENO</t>
  </si>
  <si>
    <t>MARIA DEL ROSARIO LOPEZ FAJARDO</t>
  </si>
  <si>
    <t>ELVIA MIRANDA VAZQUEZ</t>
  </si>
  <si>
    <t xml:space="preserve">PODEROSAS MA </t>
  </si>
  <si>
    <t>NORMA GARCIA CRUZ</t>
  </si>
  <si>
    <t>ITZEL FERNANDA LOPEZ FLORES</t>
  </si>
  <si>
    <t>MA GUADALUPE MARTINEZ VEGA</t>
  </si>
  <si>
    <t>ELVIRA MARTINEZ VEGA</t>
  </si>
  <si>
    <t>MARIA DE LOURDES AGUILAR SOLIS</t>
  </si>
  <si>
    <t>MANZANITAS 1 CH</t>
  </si>
  <si>
    <t>MATILDE GARCIA TAPIA</t>
  </si>
  <si>
    <t>MARIBEL ROSALES RODRIGUEZ</t>
  </si>
  <si>
    <t>GUADALUPE SUSANA JIMENEZ ORTIZ</t>
  </si>
  <si>
    <t>LAURA AMALIA JIMENEZ ORTIZ</t>
  </si>
  <si>
    <t>CABRAS</t>
  </si>
  <si>
    <t>LIZBET JANET MENDOZA MORA</t>
  </si>
  <si>
    <t>MARIA DE LA LUZ VERGARA CALVO</t>
  </si>
  <si>
    <t>MARIA DEL  PILAR HERNANDEZ CARMONA</t>
  </si>
  <si>
    <t>ARIADNA CONCEPCION GARCIA FERRER</t>
  </si>
  <si>
    <t>KAREN GRISEL CASTRO MENDOZA</t>
  </si>
  <si>
    <t>ANGELA HERNANDEZ CARMONA</t>
  </si>
  <si>
    <t>XCARET CH</t>
  </si>
  <si>
    <t>MARIA DEL ROCIO FLORES CRUZ</t>
  </si>
  <si>
    <t>JUANA ROSA ESCALANTE RINCON</t>
  </si>
  <si>
    <t>MARIA BELEN LOPEZ FLORES</t>
  </si>
  <si>
    <t>EVELYN GARCIA HERNANDEZ</t>
  </si>
  <si>
    <t>NIDIA ANDREA LOPEZ CASTRO</t>
  </si>
  <si>
    <t>ESPERANZA ROBLES ARIAS</t>
  </si>
  <si>
    <t>NATALY ALEJANDRA CRUZ ROSALES</t>
  </si>
  <si>
    <t xml:space="preserve">PERLA NEGRA </t>
  </si>
  <si>
    <t>LETICIA HUERTA LUNA</t>
  </si>
  <si>
    <t>ESPERANZA CH</t>
  </si>
  <si>
    <t>GUADALUPE PALOMA GARCIA PALOMARES</t>
  </si>
  <si>
    <t>LAURA GUADALUPE HUERTA LUNA</t>
  </si>
  <si>
    <t>ANGEL SANCHEZ PERALTA</t>
  </si>
  <si>
    <t>MONSERAT NAYELI IZOTECO ESTRADA</t>
  </si>
  <si>
    <t>NICOL MONTSERRAT CANALES HUERTA</t>
  </si>
  <si>
    <t>SANDRA ARACELI OLIVA COVARRUBIAS</t>
  </si>
  <si>
    <t>MARIA ESTHER BAUTISTA MENDEZ</t>
  </si>
  <si>
    <t>BRAULIO GALVAN GONZALEZ</t>
  </si>
  <si>
    <t>VERONICA ROCIO MUNOZ VALDOVINO</t>
  </si>
  <si>
    <t>ANA KAREN GALICIA CRUZ</t>
  </si>
  <si>
    <t>XOCHITL DE LA ROSA MARTINEZ</t>
  </si>
  <si>
    <t>ALEJANDRA POZOS SANDOVAL</t>
  </si>
  <si>
    <t>ERIKA MUNGUIA CARREON</t>
  </si>
  <si>
    <t>UVA DE SANTA ROSA</t>
  </si>
  <si>
    <t>MARIA PATRICIA GARCIA ROMERO</t>
  </si>
  <si>
    <t>YAZMIN ROJAS GALINDO</t>
  </si>
  <si>
    <t>GABINA MALVAEZ MALVAEZ</t>
  </si>
  <si>
    <t>LOS NUNEZ MA</t>
  </si>
  <si>
    <t>LAURA NUNEZ MUNIZ</t>
  </si>
  <si>
    <t>ADELITAS 1</t>
  </si>
  <si>
    <t>ANTONIA LOPEZ ANTONIO</t>
  </si>
  <si>
    <t>MARTHA MUNIZ MARTINEZ</t>
  </si>
  <si>
    <t>KENIA HERNANDEZ NUNEZ</t>
  </si>
  <si>
    <t>SAMUEL NUNEZ MORALES</t>
  </si>
  <si>
    <t>MARCO ANTONIO DE LA O VIVAR</t>
  </si>
  <si>
    <t>NAOMI ESMERALDA MERAZ MERAZ</t>
  </si>
  <si>
    <t>SANDRA PAOLA ABURTO SANTOS</t>
  </si>
  <si>
    <t>CECILIA PEREZ VARGAS</t>
  </si>
  <si>
    <t>HECTOR ENRIQUE CUELLAR ORTEGA</t>
  </si>
  <si>
    <t>SOFIA VELAZQUEZ ROMERO</t>
  </si>
  <si>
    <t>MARISOL TZIZIHUA ESPIRITU</t>
  </si>
  <si>
    <t>SILVIA RICO PEREZ</t>
  </si>
  <si>
    <t>EL ROSAL</t>
  </si>
  <si>
    <t>DANIA FATIMA CAMARILLO ROCHA</t>
  </si>
  <si>
    <t xml:space="preserve">ABUNDANCIA NZ </t>
  </si>
  <si>
    <t>LETICIA MORALES MENDOZA</t>
  </si>
  <si>
    <t>MANZANAS MINA</t>
  </si>
  <si>
    <t>NANCY LORENA VIVEROS LEYVA</t>
  </si>
  <si>
    <t>BERRIOZABAL</t>
  </si>
  <si>
    <t>JHOVANA ELIZABETH CISNEROS ARAVEDO</t>
  </si>
  <si>
    <t>MIXQUIC MA</t>
  </si>
  <si>
    <t>CRISTINA GARCIA BAUTISTA</t>
  </si>
  <si>
    <t>AZHAR</t>
  </si>
  <si>
    <t>ALINE MONSERRATH AMBRIZ MONROY</t>
  </si>
  <si>
    <t xml:space="preserve">LAS CHIQUITAS </t>
  </si>
  <si>
    <t xml:space="preserve">CHICLES </t>
  </si>
  <si>
    <t>GUADALUPE PARRA BRAVO</t>
  </si>
  <si>
    <t>HERMELINDA ALVARADO COLON</t>
  </si>
  <si>
    <t>REGULO CHONCOA TEQUILIQUIHUA</t>
  </si>
  <si>
    <t>ROSA FERNANDA TZONTEHUA XOCUA</t>
  </si>
  <si>
    <t>MARIA DE LA PAZ MADAI MARCIAL DOMINGUEZ</t>
  </si>
  <si>
    <t>PAOLA JOSELIN GARFIAS VARGAS</t>
  </si>
  <si>
    <t>CHRISTIAN RAMOS PENAFLOR</t>
  </si>
  <si>
    <t>MARIA DE LOS ANGELES LIMA XX</t>
  </si>
  <si>
    <t>DALLANA YURITZY PEREZ MONDRAGON</t>
  </si>
  <si>
    <t>OKAYDI RIOS GALMICH</t>
  </si>
  <si>
    <t>CAROLINA POUMIAN GRAJALES</t>
  </si>
  <si>
    <t>CONCEPCION GALICIA CARMONA</t>
  </si>
  <si>
    <t>GUADALUPE MENDOZA LOYO</t>
  </si>
  <si>
    <t>MARIA MAGDALENA RAMOS</t>
  </si>
  <si>
    <t>JUANA ISABEL ANDRADE MORENO</t>
  </si>
  <si>
    <t>ANA DANIELA URAJE REYES</t>
  </si>
  <si>
    <t>ANA MARIA REYES REYES</t>
  </si>
  <si>
    <t>ROSALBA ALEGRE JAVIER</t>
  </si>
  <si>
    <t>ARTURO BARRERA REYES</t>
  </si>
  <si>
    <t>JACQUELINE SANTOS MUNGUIA</t>
  </si>
  <si>
    <t>PABLO GERZAIN CAMACHO GARCES</t>
  </si>
  <si>
    <t>TERESA TEPANTITLA PINEDA</t>
  </si>
  <si>
    <t>ARLETTE FLORES PINEDA</t>
  </si>
  <si>
    <t>MARIA MAGDALENA PEREZ NORIA</t>
  </si>
  <si>
    <t>GLORIA PEDRERO TROCHIS</t>
  </si>
  <si>
    <t>CLAUDIA IVET VICTORIA GALICIA</t>
  </si>
  <si>
    <t>MERCEDES BEATRIZ APOLINAR GARCIA</t>
  </si>
  <si>
    <t>JESSICA OLEA FLORES</t>
  </si>
  <si>
    <t>IBETH ROMERO MARTINEZ</t>
  </si>
  <si>
    <t>MICHAEL ALYNN PINA BERNAL</t>
  </si>
  <si>
    <t>MARIA TERESA CEDILLO UGALDE</t>
  </si>
  <si>
    <t>ALEJANDRA GONZALEZ RAYA</t>
  </si>
  <si>
    <t>REYNA MORALES PALACIOS</t>
  </si>
  <si>
    <t>MONSERRAT HERNANDEZ MORALES</t>
  </si>
  <si>
    <t>VIRGINIA HERNANDEZ GARCIA</t>
  </si>
  <si>
    <t>IRMA DE JESUS VARGAS MORALES</t>
  </si>
  <si>
    <t>BRISA KARINA ROBLES VARGAS</t>
  </si>
  <si>
    <t>EDWIN DANIEL VAZQUEZ DEL VALLE</t>
  </si>
  <si>
    <t>JUANA ADRIANA RODRIGUEZ BENITEZ</t>
  </si>
  <si>
    <t>MARGARITA FLORES GOMEZ</t>
  </si>
  <si>
    <t xml:space="preserve">LAS PERLITAS </t>
  </si>
  <si>
    <t>ANGELICA MARIA TORRES FLORES</t>
  </si>
  <si>
    <t>YULIANA MARTINEZ SANCHEZ</t>
  </si>
  <si>
    <t>ELVIRA SANCHEZ DOMINGUEZ</t>
  </si>
  <si>
    <t>MA COLUMBA JUAREZ PALMA</t>
  </si>
  <si>
    <t>TANIA JOCELYN BARTOLON MARTINEZ</t>
  </si>
  <si>
    <t>ROSA DE LIMA RIVERA RAMIREZ</t>
  </si>
  <si>
    <t>NATIVAS 2</t>
  </si>
  <si>
    <t>ANAYELI MARTINEZ SANCHEZ</t>
  </si>
  <si>
    <t>ROSALIA LOPEZ PUERTOS</t>
  </si>
  <si>
    <t>MA TERESA CANDELAS MENDOZA</t>
  </si>
  <si>
    <t>NIDIA ELIZABETH SANDOVAL CARRANZA</t>
  </si>
  <si>
    <t>5 ESTRELLAS IXT</t>
  </si>
  <si>
    <t>EMPRENDEDORES 2000</t>
  </si>
  <si>
    <t>ELSA YADIRA COVA MARTINEZ</t>
  </si>
  <si>
    <t>HUGO ARAN AGUSTIN</t>
  </si>
  <si>
    <t>SURI MA</t>
  </si>
  <si>
    <t>SONIA ALDERETE RAMOS</t>
  </si>
  <si>
    <t xml:space="preserve">MUJERES VIRTUOSAS </t>
  </si>
  <si>
    <t>AURORA DEL ROCIO JIMENEZ LUNA</t>
  </si>
  <si>
    <t>MARIA DE LOS ANGELES NAVA NORIA</t>
  </si>
  <si>
    <t>MONICA MARIANA GARCIA NAVA</t>
  </si>
  <si>
    <t>ROSA VIGUERAS GARCIA</t>
  </si>
  <si>
    <t>GABRIELA RAMOS PEREZ</t>
  </si>
  <si>
    <t>YEYMI ELIZABETH PACHECO BARRERA</t>
  </si>
  <si>
    <t>TERESA DE JESUS MARTINEZ DOMINGUEZ</t>
  </si>
  <si>
    <t>JOSEFINO CHAVEZ PEREZ</t>
  </si>
  <si>
    <t>FANY ESTEFANIA HERNANDEZ GALICIA</t>
  </si>
  <si>
    <t>ROBERTO TOLENTINO CASTRO</t>
  </si>
  <si>
    <t>LOURDES ORI</t>
  </si>
  <si>
    <t>JOBA TEMOXTLE SOTO</t>
  </si>
  <si>
    <t>HELLEM ANAMIM SANTANDER TREVINO</t>
  </si>
  <si>
    <t>SULEYMA ESTRADA VALERO</t>
  </si>
  <si>
    <t>TEPE TEX</t>
  </si>
  <si>
    <t>PATRICIA ROMAN SANCHEZ</t>
  </si>
  <si>
    <t>GUADALUPE FERREIRA GARCIA</t>
  </si>
  <si>
    <t>MAITE PATRICIA PINON VALLE</t>
  </si>
  <si>
    <t>CLAUDIA ANGELICA ROMERO RUIZ</t>
  </si>
  <si>
    <t>JOHANA VERONICA AVALOS FLORIANO</t>
  </si>
  <si>
    <t>ARACELI PEREZ RAMOS</t>
  </si>
  <si>
    <t>AZTLAN</t>
  </si>
  <si>
    <t>CLAUDIA MARISELA SILVA ALFARO</t>
  </si>
  <si>
    <t>ROSALIA TEMIS SANCHEZ</t>
  </si>
  <si>
    <t>YETHI VALENCIANO SORIANO</t>
  </si>
  <si>
    <t>MARIA JUANA CORNEJO OROZCO</t>
  </si>
  <si>
    <t>EVELYN KARINA REA CORNEJO</t>
  </si>
  <si>
    <t>DANIEL ROBLES PAREDES</t>
  </si>
  <si>
    <t>REBECA MORENO BARRAGAN</t>
  </si>
  <si>
    <t>GRICELDA AYALA RIVERA</t>
  </si>
  <si>
    <t>MARIA GUADALUPE MIRANDA VACA</t>
  </si>
  <si>
    <t>MARIA VIRGINIA CONTRERAS MEDINA</t>
  </si>
  <si>
    <t>MERCEDES WENDY VILLA GAMBOA</t>
  </si>
  <si>
    <t>MIGUEL ROCHA CORTES</t>
  </si>
  <si>
    <t>MARTINA NUNEZ HERNANDEZ</t>
  </si>
  <si>
    <t>ANA JUDITH GARCIA ORTEGA</t>
  </si>
  <si>
    <t>MARTHA ROCIO CAMACHO RODRIGUEZ</t>
  </si>
  <si>
    <t>OFELIA AVILA AGUILAR</t>
  </si>
  <si>
    <t>JOANA LIZBETH MARTINEZ RAMIREZ</t>
  </si>
  <si>
    <t>GUAYABITOS</t>
  </si>
  <si>
    <t>GABRIELA BERENICE ALTAMIRA BAEZ</t>
  </si>
  <si>
    <t>GABRIELA NAYELI GONZALEZ GONZALEZ</t>
  </si>
  <si>
    <t>MAGUEYES</t>
  </si>
  <si>
    <t>VERONICA PENUELA DE JESUS</t>
  </si>
  <si>
    <t>PATRICIA PENUELA DE JESUS</t>
  </si>
  <si>
    <t>LUIS ALBERTO MEDINA MENDOZA</t>
  </si>
  <si>
    <t>SANDRA LORENZO RODRIGUEZ</t>
  </si>
  <si>
    <t>SANTA CRUZ</t>
  </si>
  <si>
    <t>GENOVEVA SOLEDAD RUIZ REYES</t>
  </si>
  <si>
    <t>MARINA CHIMA</t>
  </si>
  <si>
    <t>AURA ALEJANDRA MALDONADO GENIS</t>
  </si>
  <si>
    <t>MARIA DEL ROSARIO MARTINEZ RAMIREZ</t>
  </si>
  <si>
    <t>TERESA MONSERRAT RAMIREZ GARCES</t>
  </si>
  <si>
    <t>NABORA RUIZ REYES</t>
  </si>
  <si>
    <t>ADRIANA CARPINTERO JACINTO</t>
  </si>
  <si>
    <t>CELIA CASTILLO CONTRERAS</t>
  </si>
  <si>
    <t>MARIA EUGENIA GARCIA VILLEGAS</t>
  </si>
  <si>
    <t>LAS NAHUALAS MA</t>
  </si>
  <si>
    <t>LILIANA EDALI MELO OLIVOS</t>
  </si>
  <si>
    <t>MARIA DE LA LUZ JOYA FLORES</t>
  </si>
  <si>
    <t>GARDELIA OLIVOS FLORES</t>
  </si>
  <si>
    <t>EVELYN BADILLO JOYA</t>
  </si>
  <si>
    <t>GRACIELA NORIEGA AGUILAR</t>
  </si>
  <si>
    <t>RETOÃO</t>
  </si>
  <si>
    <t>DANIELA XALTENCO SALCEDO</t>
  </si>
  <si>
    <t>GIRASOL 5</t>
  </si>
  <si>
    <t>MARIA VIANEY BUENDIA VALDEZ</t>
  </si>
  <si>
    <t>GUADALUPE XALTENCO HERMENEGILDO</t>
  </si>
  <si>
    <t>ARACELY LLANOS MARCELO</t>
  </si>
  <si>
    <t>CANDELARIA LLANOS MARCELO</t>
  </si>
  <si>
    <t>NAYELI BRISENO XALTENCO</t>
  </si>
  <si>
    <t>MARIANA XALTENCO HERMENEGILDO</t>
  </si>
  <si>
    <t>REYNA YADIRA ESPINOSA CARDENAS</t>
  </si>
  <si>
    <t>JESUS GONZALEZ MARTINEZ</t>
  </si>
  <si>
    <t>FELICITA JUAREZ PEREZ</t>
  </si>
  <si>
    <t>SAHITI ARACELI VARGAS LURIA</t>
  </si>
  <si>
    <t>JOSE ROGELIO MARTINEZ CADENA</t>
  </si>
  <si>
    <t>SUSANA ROMERO RAMIREZ</t>
  </si>
  <si>
    <t>MARIA DE LA LUZ BUENDIA VALDEZ</t>
  </si>
  <si>
    <t>LIDIA NOEMI ACEVEDO ALVARADO</t>
  </si>
  <si>
    <t>LUZ BERENICE HERNANDEZ SIMBRON</t>
  </si>
  <si>
    <t>MERCURIO MINA</t>
  </si>
  <si>
    <t>YAJAIRA JAQUELIN MENDEZ VILLALOBOS</t>
  </si>
  <si>
    <t>SONIA CARRENO CAMACHO</t>
  </si>
  <si>
    <t>BRENDA GUADALUPE MARTINEZ CANO</t>
  </si>
  <si>
    <t>ESPERANZA 14</t>
  </si>
  <si>
    <t>EDITH ALAVEZ AMADOR</t>
  </si>
  <si>
    <t>MARIA DE LA LUZ FLORES AVILA</t>
  </si>
  <si>
    <t>ARISAHY NUNEZ SANCHEZ</t>
  </si>
  <si>
    <t>LETICIA PARRA VILLA</t>
  </si>
  <si>
    <t>RAFAEL HERIBERTO OLIVERA PAZ</t>
  </si>
  <si>
    <t>SILVIA GUILLEN REYES</t>
  </si>
  <si>
    <t>CONCHITAS TLC</t>
  </si>
  <si>
    <t>LOS CHIQUIS</t>
  </si>
  <si>
    <t>ANGELINA HERNANDEZ HERNANDEZ</t>
  </si>
  <si>
    <t xml:space="preserve">MUJERES FUERTES </t>
  </si>
  <si>
    <t>GUADALUPE SORIA MORALES</t>
  </si>
  <si>
    <t>SOL AZTECA</t>
  </si>
  <si>
    <t>NANCY MAGALI PEREZ MAYA</t>
  </si>
  <si>
    <t>PARIS 1</t>
  </si>
  <si>
    <t>KARINA ANGELICA BECERRIL RAZO</t>
  </si>
  <si>
    <t>GRAN LATHUR</t>
  </si>
  <si>
    <t>LETICIA CRUZ ZUNIGA</t>
  </si>
  <si>
    <t>YANETH LOPEZ DE LA LUZ</t>
  </si>
  <si>
    <t>MARIA DE LA LUZ BARILLAS MARTINEZ</t>
  </si>
  <si>
    <t>SALUD BERENICE PADILLA AVENDANO</t>
  </si>
  <si>
    <t>AMANDA BELEN CEDILLO BARILLAS</t>
  </si>
  <si>
    <t>ANGELICA MARTINEZ SOTO</t>
  </si>
  <si>
    <t>MARIA YEIMY MARTINEZ SOTO</t>
  </si>
  <si>
    <t>MARTHA ANGELICA JACINTO VERA</t>
  </si>
  <si>
    <t>MARIA DEL CARMEN JACINTO VERA</t>
  </si>
  <si>
    <t>ROSA IVONNE VILLANUEVA JACINTO</t>
  </si>
  <si>
    <t>EVA RIVERA MUNOZ</t>
  </si>
  <si>
    <t>JULIO EDUARDO PACHECO GONZALEZ</t>
  </si>
  <si>
    <t>MARIA DEL CARMEN VAZQUEZ SALAS</t>
  </si>
  <si>
    <t>CARMEN AGUILAR MUNGUIA</t>
  </si>
  <si>
    <t>TEODORA HINOSTROZA BARRIOS</t>
  </si>
  <si>
    <t>ALBERTO RODRIGUEZ HUERTA</t>
  </si>
  <si>
    <t>MONICA LILIANA NOLASCO ALVARADO</t>
  </si>
  <si>
    <t>ANA MARIA RAZO MANJARREZ</t>
  </si>
  <si>
    <t>RUBI MARIA LUNA MAYORAL</t>
  </si>
  <si>
    <t>MARTHA ELENA MENDEZ REYES</t>
  </si>
  <si>
    <t>ROBERTO BALTAZAR MORALES</t>
  </si>
  <si>
    <t>MA FRANCISCA MARTINEZ HERNANDEZ</t>
  </si>
  <si>
    <t>DINA MADAI MAYO RODRIGUEZ</t>
  </si>
  <si>
    <t>HOJA BLANCO</t>
  </si>
  <si>
    <t>CRISTINA ANTON CORONADO</t>
  </si>
  <si>
    <t>BUENA SUERTE 1</t>
  </si>
  <si>
    <t>CYNTHIA PAMELA GALLARDO CRUZ</t>
  </si>
  <si>
    <t xml:space="preserve">SAN PABLO </t>
  </si>
  <si>
    <t>SONIA RAMIREZ TORRES</t>
  </si>
  <si>
    <t>ESTRELLITAS HUILZI</t>
  </si>
  <si>
    <t>HEIDI ROMERO ROMERO</t>
  </si>
  <si>
    <t>LAPISLAZULI</t>
  </si>
  <si>
    <t>PUMAS</t>
  </si>
  <si>
    <t>GUADALUPE FERNANDA MANCERA VAZQUEZ</t>
  </si>
  <si>
    <t>COREA AMK</t>
  </si>
  <si>
    <t xml:space="preserve">MENTES BRILLANTES </t>
  </si>
  <si>
    <t>HORUS</t>
  </si>
  <si>
    <t>MARILI LUCIO GALICIA</t>
  </si>
  <si>
    <t>SANTA MARTHA MA</t>
  </si>
  <si>
    <t>RUTH NOHEMI BALCON PABLO</t>
  </si>
  <si>
    <t xml:space="preserve">Dario Martinez </t>
  </si>
  <si>
    <t>CESAR  IBANEZ ROJAS</t>
  </si>
  <si>
    <t>LAS PERDIDAS</t>
  </si>
  <si>
    <t>AIDE SUSANA ESPINAL RAMIREZ</t>
  </si>
  <si>
    <t>LAS PODEROSAS TEX</t>
  </si>
  <si>
    <t>FLOR RAMIREZ ALVARADO</t>
  </si>
  <si>
    <t>NEPANTLA</t>
  </si>
  <si>
    <t>LORENA ARIZA RODRIGUEZ</t>
  </si>
  <si>
    <t>MADRID</t>
  </si>
  <si>
    <t>ELENA YAHAIRA CARREON MENDEZ</t>
  </si>
  <si>
    <t xml:space="preserve">Pocahontas </t>
  </si>
  <si>
    <t>MARIELA  CERVANTES ESPINOSA</t>
  </si>
  <si>
    <t>MARIA DEL ROSARIO LOPEZ RIVERO</t>
  </si>
  <si>
    <t>JAZMIN CASILLAS ESTRADA</t>
  </si>
  <si>
    <t>YOANA MARIBEL RODRIGUEZ ESTRADA</t>
  </si>
  <si>
    <t>JULIETA HERRERA CASTILLO</t>
  </si>
  <si>
    <t>ERICKA OSEVELIT ESTRADA CRUZ</t>
  </si>
  <si>
    <t>MELANYE ANDREA SOTO PELAEZ</t>
  </si>
  <si>
    <t>MAIRA MAGALLY HERNANDEZ GARCIA</t>
  </si>
  <si>
    <t>MAYRA ISABEL SANCHEZ TRUJILLO</t>
  </si>
  <si>
    <t>MANUEL GARCIA BARRIENTOS</t>
  </si>
  <si>
    <t>MICAELA CARRENO LOPEZ</t>
  </si>
  <si>
    <t>ARACELI ARRES POLITO</t>
  </si>
  <si>
    <t>GUADALUPE PARRAGUIRRE CORTES</t>
  </si>
  <si>
    <t>GRACIELA CORTEZ QUINTIN</t>
  </si>
  <si>
    <t>ELIZABETH PEREA CONTRERAS</t>
  </si>
  <si>
    <t>MARIA DEL  ROCIO RAMIREZ MERCADO</t>
  </si>
  <si>
    <t>JACQUELINE VALENCIA PALOMAR</t>
  </si>
  <si>
    <t>SASHY VALERIA CONTRERAS SEGURA</t>
  </si>
  <si>
    <t>ANA KAREN HUITRON ROMERO</t>
  </si>
  <si>
    <t>VIVIAN VALENCIA MIRELES</t>
  </si>
  <si>
    <t>MARIA GUADALUPE JIMENEZ PEREZ</t>
  </si>
  <si>
    <t>AMELIA SOTO RODRIGUEZ</t>
  </si>
  <si>
    <t>MIRIAM FARIAS MONTALVO</t>
  </si>
  <si>
    <t>MARIA ISABEL IDROGO CHANTACA</t>
  </si>
  <si>
    <t>DULCE YAMILE CRUZ MORENO</t>
  </si>
  <si>
    <t>DAYSE NATALI IBANEZ MANZANO</t>
  </si>
  <si>
    <t>FABIOLA SALAS LEYTE</t>
  </si>
  <si>
    <t>ABIGAIL ADAME CALDERON</t>
  </si>
  <si>
    <t>STEFANY IBANEZ SALAS</t>
  </si>
  <si>
    <t>JESUS MONSERRAT GONZALEZ MORALES</t>
  </si>
  <si>
    <t>EDITH GUADALUPE TENCHIPE HERNANDEZ</t>
  </si>
  <si>
    <t>MARIA ELENA BARCENAS PICHARDO</t>
  </si>
  <si>
    <t>OLIVIA GALICIA VALDEZ</t>
  </si>
  <si>
    <t>ANDREA SEGURA BARCENAS</t>
  </si>
  <si>
    <t>GUADALUPE YANCYRI MONROY PEREZ</t>
  </si>
  <si>
    <t>PRISCILA JULIAN BALCON</t>
  </si>
  <si>
    <t>GIRASOL VIP</t>
  </si>
  <si>
    <t>MARTHA AIDA LORENZANA FLORES</t>
  </si>
  <si>
    <t>GUADALUPE ACUNA TRUJILLO</t>
  </si>
  <si>
    <t>NALLELI ADRIANA RODRIGUEZ RAMIREZ</t>
  </si>
  <si>
    <t>JUANA POLANCO DAMIAN</t>
  </si>
  <si>
    <t>REYNA MEDINA MORELOS</t>
  </si>
  <si>
    <t>LAURA FABIOLA CALDERON ORDUNA</t>
  </si>
  <si>
    <t>PRISCILIANO RAMIREZ RAMIREZ</t>
  </si>
  <si>
    <t>MARIA REFUGIO MEDINA VAZQUEZ</t>
  </si>
  <si>
    <t>CLAUDIA CASTILLO MEDINA</t>
  </si>
  <si>
    <t>ISABEL GUZMAN CARVAJAL</t>
  </si>
  <si>
    <t>CELIA MORENO CUELLAR</t>
  </si>
  <si>
    <t>VIVIANA  PEREZ HERNANDEZ</t>
  </si>
  <si>
    <t>VIRGINIA TERESA MORALES CANTERA</t>
  </si>
  <si>
    <t>MARIA ISABEL RANGEL CORNEJO</t>
  </si>
  <si>
    <t>LETICIA  HERNANDEZ FLORES</t>
  </si>
  <si>
    <t>KAREN CRISTAL RUIZ FERNANDEZ</t>
  </si>
  <si>
    <t>DIANA RUBI SUAREZ RODRIGUEZ</t>
  </si>
  <si>
    <t>IRAN SARAI RODRIGUEZ ROJAS</t>
  </si>
  <si>
    <t>VERONICA ROSARIO ROJAS RODRIGUEZ</t>
  </si>
  <si>
    <t>TERESA DE JESUS VALLADARES PEREZ</t>
  </si>
  <si>
    <t xml:space="preserve">ABRACADABRA </t>
  </si>
  <si>
    <t>STHEPHANI GABRIELA CORTES CARRASCO</t>
  </si>
  <si>
    <t>GUADALUPE ZOPIYAXTLE CHONCOA</t>
  </si>
  <si>
    <t>HARUMY NICOLE ROJAS HERNANDEZ</t>
  </si>
  <si>
    <t>YESENIA MENDEZ AVILA</t>
  </si>
  <si>
    <t>REBECA HERNANDEZ PARROQUIN</t>
  </si>
  <si>
    <t>JAZMIN MONTSERRAT MONTER ANGELES</t>
  </si>
  <si>
    <t>LILIANA SANDOVAL BALTAZAR</t>
  </si>
  <si>
    <t>JESSICA BERENICE MARTINEZ RODRIGUEZ</t>
  </si>
  <si>
    <t>ROCIO  GONZAGA FUENTES</t>
  </si>
  <si>
    <t>KARLA  MARTINEZ SANTIAGO</t>
  </si>
  <si>
    <t>YOLANDA POLO HERRERA</t>
  </si>
  <si>
    <t>MARTHA JULIETA VERA GARCIA</t>
  </si>
  <si>
    <t>DANIELA ISABEL PINEDA HERNANDEZ</t>
  </si>
  <si>
    <t xml:space="preserve">AZUCENAS NEZA </t>
  </si>
  <si>
    <t>JOSE YAIR FLORES XIMELLO</t>
  </si>
  <si>
    <t>JUANA GARCIA JIMENEZ</t>
  </si>
  <si>
    <t>DULCE ADRIANA SANCHEZ LEON</t>
  </si>
  <si>
    <t>NEREYDA NOEMI GARCIA ORTIZ</t>
  </si>
  <si>
    <t>JAQUELINNE RENTERIA IBARRA</t>
  </si>
  <si>
    <t>ANDREA LUCERO FLORES XIMELLO</t>
  </si>
  <si>
    <t>MARIA GUADALUPE CASIANO AZAMAR</t>
  </si>
  <si>
    <t>ROSARIO BUENDIA MENDIOLA</t>
  </si>
  <si>
    <t>YOLANDA GONZALEZ GALVEZ</t>
  </si>
  <si>
    <t>FLORECITAS CH</t>
  </si>
  <si>
    <t>LORENA ARANDA TORRES</t>
  </si>
  <si>
    <t>NORMA ANGELICA DURAN BARRON</t>
  </si>
  <si>
    <t>MARIA DEL CARMEN HERNANDEZ FERNANDEZ</t>
  </si>
  <si>
    <t>MARIA DE LOS ANGELES ROSAS GONZALEZ</t>
  </si>
  <si>
    <t>JOSE TORRES FLORES</t>
  </si>
  <si>
    <t>REFUGIO TORRES ROMAN</t>
  </si>
  <si>
    <t>Preciosas Chima</t>
  </si>
  <si>
    <t>DANIELA  CONSTANTINO CASTILLO</t>
  </si>
  <si>
    <t>KARLA BRENDA SILES CONSTANTINO</t>
  </si>
  <si>
    <t>MARIA GUADALUPE IZQUIERDO HERNANDEZ</t>
  </si>
  <si>
    <t>MARIA TRINIDAD CONSTANTINO ALFARO</t>
  </si>
  <si>
    <t>OLIVIA  CANO AVILA</t>
  </si>
  <si>
    <t>MA JUANA ARREGUIN VILLEGAS</t>
  </si>
  <si>
    <t>MARTINA NIETO RANGEL</t>
  </si>
  <si>
    <t>MITZI VIANEY AVILA MONTES</t>
  </si>
  <si>
    <t xml:space="preserve">EL PEGAJOSO </t>
  </si>
  <si>
    <t>MARTHA CECILIA COLDIVAR ZAMBRANO</t>
  </si>
  <si>
    <t>MANUELA LIZBETH GALINDO PARAMO</t>
  </si>
  <si>
    <t>BENITA DEL CARMEN CARRILLO FLORES</t>
  </si>
  <si>
    <t>CLAUDIA LUCIA LOMELI CABRERA</t>
  </si>
  <si>
    <t>HILDA EVELIA FLORES ESPARZA</t>
  </si>
  <si>
    <t>GLORIA COLORADO ZUNIGA</t>
  </si>
  <si>
    <t>NEREO GONZALEZ ALARCON</t>
  </si>
  <si>
    <t>MARIA LETICIA SUSANO MORENO</t>
  </si>
  <si>
    <t>LAURA VELASQUEZ AVILA</t>
  </si>
  <si>
    <t>MIRIAM GOMEZ BRAULIO</t>
  </si>
  <si>
    <t>CECILIA MARQUEZ FLORES</t>
  </si>
  <si>
    <t>ISAAC ABRAHAM RODRIGUEZ VAZQUEZ</t>
  </si>
  <si>
    <t>NOCHE BUENA 1</t>
  </si>
  <si>
    <t>ARACELI DALILA PASTRANA GUZMAN</t>
  </si>
  <si>
    <t>ANADELA  GONZALEZ HERNANDEZ</t>
  </si>
  <si>
    <t>BETZABETH  SALGADO DIAZ</t>
  </si>
  <si>
    <t>LAURA ATZIRI TORRES REYES</t>
  </si>
  <si>
    <t>ITZIRY HUMBELINA BERNABE GARCIA</t>
  </si>
  <si>
    <t>ANDREA MITZAYANA MARTINEZ LOPEZ</t>
  </si>
  <si>
    <t>DULCE MARIA PRUDENCIA CUAUTLI HERNANDEZ</t>
  </si>
  <si>
    <t>LUCI CASTILLO CRUZ</t>
  </si>
  <si>
    <t xml:space="preserve">Noche buena </t>
  </si>
  <si>
    <t>MATILDE  REYES RAMIREZ</t>
  </si>
  <si>
    <t>MARTHA ELENA RIVERA OLVERA</t>
  </si>
  <si>
    <t>MARINA  MENDOZA HERNANDEZ</t>
  </si>
  <si>
    <t>JOSEFINA  FRANCISCO CANUTO</t>
  </si>
  <si>
    <t>JUDITH  MENDOZA GARCIA</t>
  </si>
  <si>
    <t>JORGE CARRERA FLORES</t>
  </si>
  <si>
    <t>SEBASTIAN PEREZ ARREGUIN</t>
  </si>
  <si>
    <t>CAMINANDO JUNTAS</t>
  </si>
  <si>
    <t>ROCIO NAYELI MELGAR CAMACHO</t>
  </si>
  <si>
    <t>DANELI GUADALUPE MARTINEZ PINEDA</t>
  </si>
  <si>
    <t>MARIA CORDOVA LAZARO</t>
  </si>
  <si>
    <t>JOCELYN HERNANDEZ MONTIEL</t>
  </si>
  <si>
    <t>CAROLINA LAZCANO MOGOLLAN</t>
  </si>
  <si>
    <t>BRENDA BAZAN ARREORTUA</t>
  </si>
  <si>
    <t>MARIANA ELIZABETH RODRIGUEZ BORJA</t>
  </si>
  <si>
    <t>ANGELA JUDITH CONTRERAS VAZQUEZ</t>
  </si>
  <si>
    <t>ROSA MARIA RAMIREZ PERALTA</t>
  </si>
  <si>
    <t>MARILU RAMOS PENA</t>
  </si>
  <si>
    <t>LETICIA MEJIA TRUJILLO</t>
  </si>
  <si>
    <t xml:space="preserve">ISIS </t>
  </si>
  <si>
    <t>DULCE MARIA LOZADA MONROY</t>
  </si>
  <si>
    <t>CRISTINA MANZO SIERRA</t>
  </si>
  <si>
    <t>MALENY SIERRA YEPEZ</t>
  </si>
  <si>
    <t>GRACIELA GONZALEZ CORTES</t>
  </si>
  <si>
    <t>ISMAEL ROSALES VAZQUEZ</t>
  </si>
  <si>
    <t>MARIA DE JESUS AGUILAR VALENCIA</t>
  </si>
  <si>
    <t>M CARMEN ELEUTERIO LOPEZ</t>
  </si>
  <si>
    <t>AMALIA LOPEZ LOPEZ</t>
  </si>
  <si>
    <t>BERTHA CORTES ORDAZ</t>
  </si>
  <si>
    <t>GEORGINA DIAZ GONZALEZ</t>
  </si>
  <si>
    <t>ALMA DELIA HERNANDEZ ROJAS</t>
  </si>
  <si>
    <t>EDITH HELO GONZALEZ</t>
  </si>
  <si>
    <t>LUCIA TORRES GONZALEZ</t>
  </si>
  <si>
    <t>LESLIE ANAIS OLIVEROS GONZALEZ</t>
  </si>
  <si>
    <t>FABIOLA CISNEROS IXBA</t>
  </si>
  <si>
    <t>MERCEDES REYES FLORES</t>
  </si>
  <si>
    <t>YAMILET CORNELIO HERRERA</t>
  </si>
  <si>
    <t>BASILIA ESPINOZA GARCIA</t>
  </si>
  <si>
    <t>ROBERTA ANTONIO HERNANDEZ</t>
  </si>
  <si>
    <t>Chicas tlatel</t>
  </si>
  <si>
    <t>RODOLFO  GUZMAN RAMIREZ</t>
  </si>
  <si>
    <t>MARIA ANGELICA ISLAS PALACIOS</t>
  </si>
  <si>
    <t>LAURA  ISLAS PALACIOS</t>
  </si>
  <si>
    <t>MARIA BELEN SANCHEZ CRUZ</t>
  </si>
  <si>
    <t>PERLA JAZMIN HERNANDEZ ISLAS</t>
  </si>
  <si>
    <t>MARIA GUADALUPE FLORES GODINEZ</t>
  </si>
  <si>
    <t>LAS CHULES</t>
  </si>
  <si>
    <t>NANCY DAVALOS JIMENEZ</t>
  </si>
  <si>
    <t>SERGIO DANIEL RIVERA DAVALOS</t>
  </si>
  <si>
    <t>BYANKA JAZMIN ARRIAGA CHAVEZ</t>
  </si>
  <si>
    <t>CARMEN LIZBETH RAMOS CHAVEZ</t>
  </si>
  <si>
    <t>KARLA YURIDIA PAEZ JIMENEZ</t>
  </si>
  <si>
    <t>Avandaro</t>
  </si>
  <si>
    <t>NORMA OLIVIA GARCIA MUNOZ</t>
  </si>
  <si>
    <t>JUDITH  PABLO ROMAN</t>
  </si>
  <si>
    <t>FERNANDO  JUAREZ ROSALES</t>
  </si>
  <si>
    <t>KARINA  TEXCUCANO SAENZ</t>
  </si>
  <si>
    <t>JESSICA ADRIANA GOMEZ LOPEZ</t>
  </si>
  <si>
    <t>FENIX 4 VIENTOS</t>
  </si>
  <si>
    <t>NEFTALI ITZEL CARRILLO PEREZ</t>
  </si>
  <si>
    <t>MARTHA PATRICIA PEREZ GARCIA</t>
  </si>
  <si>
    <t>OLIVIA  MARIN CRUZ</t>
  </si>
  <si>
    <t>ROSALIA ROSALBA LUNA SANCHEZ</t>
  </si>
  <si>
    <t>VIRGINIA  MATA SANCHEZ</t>
  </si>
  <si>
    <t>BARRIOS MA</t>
  </si>
  <si>
    <t>ARELI ANAHI FLORES GONZALEZ</t>
  </si>
  <si>
    <t>MARIA ISABEL GONZALEZ OROZCO</t>
  </si>
  <si>
    <t>JOSUE MEXICA MARTINEZ</t>
  </si>
  <si>
    <t>ARBELIA MARTINEZ AYALA</t>
  </si>
  <si>
    <t>MARIA ESTELA GONZALEZ OROZCO</t>
  </si>
  <si>
    <t>SABOR A FRESA</t>
  </si>
  <si>
    <t>CARMEN YARELI CONTRERAS GINEZ</t>
  </si>
  <si>
    <t>MARIA TANIA ROJAS MALDONADO</t>
  </si>
  <si>
    <t>JAQUELINE ROJAS GONZALEZ</t>
  </si>
  <si>
    <t>MARIA EVELIN VAZQUEZ CAMACHO</t>
  </si>
  <si>
    <t>MARIA PATRICIA ROJAS SEGURA</t>
  </si>
  <si>
    <t>ALICIA VALERIANO BLAS</t>
  </si>
  <si>
    <t>NUEVO CICLO</t>
  </si>
  <si>
    <t xml:space="preserve">BLANCANIEVES </t>
  </si>
  <si>
    <t>CONCEPCION ROCIO LUCERO ORTEGA</t>
  </si>
  <si>
    <t>MARIA ESTHER CRUZ GASCA</t>
  </si>
  <si>
    <t>YESENIA  SUAREZ AMAYA</t>
  </si>
  <si>
    <t>ROBERTO  CASTILLO FLORIN</t>
  </si>
  <si>
    <t>LAURITA</t>
  </si>
  <si>
    <t>MARIA GUADALUPE MAYA NAVARRETE</t>
  </si>
  <si>
    <t>OLGA ARIZMENDI CRUZ</t>
  </si>
  <si>
    <t>SANDRA CORDOVA REYES</t>
  </si>
  <si>
    <t>ISMAEL SANCHEZ AGUILLON</t>
  </si>
  <si>
    <t>LAURA ARIZMENDI CRUZ</t>
  </si>
  <si>
    <t>MARIA CRISTINA MECALCO MARTINEZ</t>
  </si>
  <si>
    <t>MIRADOR</t>
  </si>
  <si>
    <t>GLORIA SALINAS MOTA</t>
  </si>
  <si>
    <t>KEVIN EDUARDO MONTALVO AGUILERA</t>
  </si>
  <si>
    <t>IRIS LORENA ESCOBAR CASTELLANOS</t>
  </si>
  <si>
    <t>JEANNETTE CARLOS HERNANDEZ</t>
  </si>
  <si>
    <t>BETZAIRA DEL CARMEN JIMENEZ SALINAS</t>
  </si>
  <si>
    <t>LA MONERA</t>
  </si>
  <si>
    <t>MARIA LILIANA ESPINOSA VIOLANTE</t>
  </si>
  <si>
    <t>JUAN ALBERTO PULIDO RUIZ</t>
  </si>
  <si>
    <t>MARIA ARIZBETH CABALLERO PEREZ</t>
  </si>
  <si>
    <t>GABRIELA PULIDO RUIZ</t>
  </si>
  <si>
    <t>CLAUDIA ARACELI ANGELES JUAREZ</t>
  </si>
  <si>
    <t>KEYLA AMK</t>
  </si>
  <si>
    <t>JOSE DE JESUS ANTONIO DE LA CRUZ REQUENA</t>
  </si>
  <si>
    <t>ROSA TELLES CORTES</t>
  </si>
  <si>
    <t>YENNY GUADALUPE PIZANA CORTES</t>
  </si>
  <si>
    <t>IRMA CORTES RIOS</t>
  </si>
  <si>
    <t>MARY CARMEN ZUGAIDE HERNANDEZ</t>
  </si>
  <si>
    <t>DIANA YESSICA RODRIGUEZ DE LA ROSA</t>
  </si>
  <si>
    <t>ESTACION AMK</t>
  </si>
  <si>
    <t>MARICARMEN ROMAN ALVAREZ</t>
  </si>
  <si>
    <t>MARIA DE LOS ANGELES ARANDA PEREZ</t>
  </si>
  <si>
    <t>JUANITA ROMAN ALVAREZ</t>
  </si>
  <si>
    <t>ADRIANA MONSERRAT JAIMES HERNANDEZ</t>
  </si>
  <si>
    <t>BLANCA ESTELA ROMAN ALVAREZ</t>
  </si>
  <si>
    <t>LUZ MARIA PEREA CRUZ</t>
  </si>
  <si>
    <t>OSVALDO GARCIA GONZALEZ</t>
  </si>
  <si>
    <t>PARRAL</t>
  </si>
  <si>
    <t>NANCY MANRIQUEZ PEREZ</t>
  </si>
  <si>
    <t>CLAUDIA YAZMIN PEREZ ALVARADO</t>
  </si>
  <si>
    <t>MARIA ELIZABETH MANRIQUEZ PEREZ</t>
  </si>
  <si>
    <t>ANDREA INIGUEZ VELAZQUEZ</t>
  </si>
  <si>
    <t>ANA KAREN PEREZ ALVARADO</t>
  </si>
  <si>
    <t>Las artesanas</t>
  </si>
  <si>
    <t>ALEJANDRA ELENA RUBIO HERRERA</t>
  </si>
  <si>
    <t>MARLENE FABIOLA RIVERA MOTA</t>
  </si>
  <si>
    <t>MIRELY JAZMIN RODRIGUEZ GUERRERO</t>
  </si>
  <si>
    <t>SAN PABLO MA</t>
  </si>
  <si>
    <t>NANCY ISABEL DOMINGUEZ MARTINEZ</t>
  </si>
  <si>
    <t>JESSICA DAFNE ZUNIGA SANCHEZ</t>
  </si>
  <si>
    <t>MANRIQUE VILLAVICENCIO LOZADA</t>
  </si>
  <si>
    <t>Ano Nuevo</t>
  </si>
  <si>
    <t>PATRICIA  MARTINEZ ANDRADE</t>
  </si>
  <si>
    <t>MARIA ISABEL ACOSTA PAVON</t>
  </si>
  <si>
    <t>MARIA DE LOURDES ALVARADO SANTILLAN</t>
  </si>
  <si>
    <t>LUIS  GALVAN PEREZ</t>
  </si>
  <si>
    <t>ADRIANA  GALICIA LOPEZ</t>
  </si>
  <si>
    <t>YANET RUFINO MORAN</t>
  </si>
  <si>
    <t>ROSALBA GUADALUPE VEGA GUZMAN</t>
  </si>
  <si>
    <t>AMISTAD MINA</t>
  </si>
  <si>
    <t>EUSTOLIA CASTILLO MARTINEZ</t>
  </si>
  <si>
    <t>GUADALUPE CORDOBA LAGUNES</t>
  </si>
  <si>
    <t>ROCIO MARTINEZ CASTILLO</t>
  </si>
  <si>
    <t>MAIRA LIZBETH ROMERO CRUZ</t>
  </si>
  <si>
    <t>MARIA DEL ROSARIO RAMOS PEREZ</t>
  </si>
  <si>
    <t xml:space="preserve">LEALTAD TEX </t>
  </si>
  <si>
    <t>MA INES BOJORGES OLVERA</t>
  </si>
  <si>
    <t>MA CLAUDIA PACHECO JIMENEZ</t>
  </si>
  <si>
    <t>YATZURI RAMIREZ CORTEZ</t>
  </si>
  <si>
    <t>CONCEPCION VAZQUEZ SALAS</t>
  </si>
  <si>
    <t>REFUGIO VAZQUEZ SALAS</t>
  </si>
  <si>
    <t>CORAZONES</t>
  </si>
  <si>
    <t>LIZET MONZERRAT HERNANDEZ ROBLEDO</t>
  </si>
  <si>
    <t>HORTENCIA  ROBLEDO MARTINEZ</t>
  </si>
  <si>
    <t>JANETH LOPEZ SILVA</t>
  </si>
  <si>
    <t>JOSE CARMELO BENITEZ GALVAN</t>
  </si>
  <si>
    <t>JESUS ELEAZAR ALMAZAN ROBLEDO</t>
  </si>
  <si>
    <t>GEORGINA BENITEZ GALVAN</t>
  </si>
  <si>
    <t>AMALIA ROBLEDO MARTINEZ</t>
  </si>
  <si>
    <t>GYN</t>
  </si>
  <si>
    <t>GEORGINA MORENO MARTINEZ</t>
  </si>
  <si>
    <t>FABIOLA ROYACELI MARTINEZ</t>
  </si>
  <si>
    <t>LUCERO ALONDRA LEON SANCHEZ</t>
  </si>
  <si>
    <t>ANGELICA SERRATO GONZALEZ</t>
  </si>
  <si>
    <t>ALMA JAZMIN HERRERA HERNANDEZ</t>
  </si>
  <si>
    <t>LUCIERNAGAS IXT</t>
  </si>
  <si>
    <t>VIRGINIA GARCIA RAMIREZ</t>
  </si>
  <si>
    <t>LIDIA SALAZAR GERCIO</t>
  </si>
  <si>
    <t>JIMENA JAQUELINE TORAL LUPERCIO</t>
  </si>
  <si>
    <t xml:space="preserve">HIERBERITAS </t>
  </si>
  <si>
    <t>MARIA DEL CARMEN EUSEBIO QUILACIO</t>
  </si>
  <si>
    <t>JUANA CHARCO SILVA</t>
  </si>
  <si>
    <t>ITALIA 1</t>
  </si>
  <si>
    <t>AIDE GUADALUPE ROJAS SILVA</t>
  </si>
  <si>
    <t>BLANCA ESTELA MEZA CONTRERAS</t>
  </si>
  <si>
    <t>MARIA FERNANDA SEGURA SILVA</t>
  </si>
  <si>
    <t>ALEJANDRA RAMIREZ GARCIA</t>
  </si>
  <si>
    <t>DANAEE MICHELL SUAREZ OLVERA</t>
  </si>
  <si>
    <t>NOGAL ORI</t>
  </si>
  <si>
    <t>AMAKAWE</t>
  </si>
  <si>
    <t>ARELI MONTESINOS HERNANDEZ</t>
  </si>
  <si>
    <t>GUADALUPE HERNANDEZ VALENCIA</t>
  </si>
  <si>
    <t>ROSARIO PALACIOS PEREZ</t>
  </si>
  <si>
    <t>VERACRUZ</t>
  </si>
  <si>
    <t>MARIA REYES RAMIREZ</t>
  </si>
  <si>
    <t>MAYRA ISABEL LUNA RODRIGUEZ</t>
  </si>
  <si>
    <t>MARIA DEL CARMEN GONZALEZ TORRES</t>
  </si>
  <si>
    <t>FRANCISCA  MARTINEZ SANTIAGO</t>
  </si>
  <si>
    <t>MARIA DE JESUS SANTIAGO MAYO</t>
  </si>
  <si>
    <t>OFICIAL 13</t>
  </si>
  <si>
    <t>MARIA ANTONIA GONZALEZ MELENDEZ</t>
  </si>
  <si>
    <t>MICHELE GARCIA CABRERA</t>
  </si>
  <si>
    <t>VICTOR ARRIAGA REYES</t>
  </si>
  <si>
    <t>MAYRA LIZETTE ARELLANO HERNANDEZ</t>
  </si>
  <si>
    <t>JUAN PEDRO MARTINEZ MARTINEZ</t>
  </si>
  <si>
    <t>KATIA PEDRAZA CASTANEDA</t>
  </si>
  <si>
    <t>GABRIELA CASTRO SANCHEZ</t>
  </si>
  <si>
    <t>TANIA ROMERO TAPIA</t>
  </si>
  <si>
    <t>PETRA GREGORIA RAMIREZ LUCIANO</t>
  </si>
  <si>
    <t>ELOISA PEREZ RAMIREZ</t>
  </si>
  <si>
    <t>FATIMA PUERTOS HERNANDEZ</t>
  </si>
  <si>
    <t>LA LUPITA</t>
  </si>
  <si>
    <t>JENNIFER ALONDRA RODRIGUEZ CORONA</t>
  </si>
  <si>
    <t>MIRIAM MARTINEZ MARTINEZ</t>
  </si>
  <si>
    <t>PAOLA IRAIS ALMEIDA HERNANDEZ</t>
  </si>
  <si>
    <t>JOSE ANTONIO ALMEIDA VELAZQUEZ</t>
  </si>
  <si>
    <t>SUSANA BENITO SANCHEZ</t>
  </si>
  <si>
    <t>GUADALUPE CASTILLO CASTILLO</t>
  </si>
  <si>
    <t>MARICELA GARCIA GONZALEZ</t>
  </si>
  <si>
    <t>EMPRENDEDORAS1</t>
  </si>
  <si>
    <t>ARELI GUADALUPE OLIVA GUIJOSA</t>
  </si>
  <si>
    <t>Mujeres poderosas</t>
  </si>
  <si>
    <t>SANDRA PAMELA ARROYO COLIN</t>
  </si>
  <si>
    <t>ADRIANA GYNDALAY CORONA VELAZQUEZ</t>
  </si>
  <si>
    <t>AMELIA RUFINA MARTINEZ RIOS</t>
  </si>
  <si>
    <t>EDITH  HERNANDEZ VAZQUEZ</t>
  </si>
  <si>
    <t>MARIA MAGALI HERNANDEZ VAZQUEZ</t>
  </si>
  <si>
    <t>SONIA CAROLINA MEJIA TORRES</t>
  </si>
  <si>
    <t>ANETTE SINAI MENDEZ RIVERA</t>
  </si>
  <si>
    <t>JACARANDAS MINA</t>
  </si>
  <si>
    <t>MARIA DEL CARMEN GONZALEZ JUAREZ</t>
  </si>
  <si>
    <t>LORENA AGUILAR ALEMAN</t>
  </si>
  <si>
    <t>ENEIDA SANTOS CRUZ</t>
  </si>
  <si>
    <t>ISIS ADRIANA SOSA MIGUEL</t>
  </si>
  <si>
    <t>ANDREA MAHOMI CORDOVA MOLINA</t>
  </si>
  <si>
    <t>ANSELMA HERRERA RUIZ</t>
  </si>
  <si>
    <t>LAS PERLITAS 1</t>
  </si>
  <si>
    <t>PETRA GOMEZ QUINTERO</t>
  </si>
  <si>
    <t>BERTHA ALICIA PEREZ ANGELES</t>
  </si>
  <si>
    <t>EDITH RODRIGUEZ CRUZ</t>
  </si>
  <si>
    <t>NORMA ANGELICA PEREZ ANGELES</t>
  </si>
  <si>
    <t>ESTEFANI ZUNIGA ROMERO</t>
  </si>
  <si>
    <t>TIZAPAN</t>
  </si>
  <si>
    <t>CATERINNE ITZEL MARTINEZ LOPEZ</t>
  </si>
  <si>
    <t>MARIA GUADALUPE LOPEZ CORONEL</t>
  </si>
  <si>
    <t>CARMEN LOPEZ HERRERA</t>
  </si>
  <si>
    <t>MA GUILLERMINA LOPEZ HERRERA</t>
  </si>
  <si>
    <t>MONICA EDITH DIAZ GARCIA</t>
  </si>
  <si>
    <t>FATIMA GUADALUPE CISNEROS IBARRA</t>
  </si>
  <si>
    <t>MA CELIA IBARRA CARRANZA</t>
  </si>
  <si>
    <t>MARIA VIRGINIA PARRADO VAZQUEZ</t>
  </si>
  <si>
    <t>LESLIE RUBI MENDOZA VAZQUEZ</t>
  </si>
  <si>
    <t>LAS MICHIS</t>
  </si>
  <si>
    <t>IRMA DIAZ ROSAS</t>
  </si>
  <si>
    <t>EDITH QUIJANO PEREZ</t>
  </si>
  <si>
    <t>ERIKA CARRILLO REYES</t>
  </si>
  <si>
    <t>MIGUEL ANGEL HERNANDEZ LOPEZ</t>
  </si>
  <si>
    <t>ANA PAOLA MARTINEZ ZENON</t>
  </si>
  <si>
    <t>MARIA DEL CARMEN TREJO REBOLLEDO</t>
  </si>
  <si>
    <t>MARIA IRAN CARMONA AMAYA</t>
  </si>
  <si>
    <t>MARIA DEL SOCORRO MEZA LOZANO</t>
  </si>
  <si>
    <t>SULEMA TEPOLE RODRIGUEZ</t>
  </si>
  <si>
    <t>LUCIA ROSAS DE LA TRINIDAD</t>
  </si>
  <si>
    <t>JONAS VARILLAS NARVAEZ</t>
  </si>
  <si>
    <t xml:space="preserve">FRANCISCO VILLA </t>
  </si>
  <si>
    <t>DANIELA NOHEMI VALDIVIA OLIVEROS</t>
  </si>
  <si>
    <t>ROSA MENDOZA SANCHEZ</t>
  </si>
  <si>
    <t>VANESSA SACIL AVILA SUAREZ</t>
  </si>
  <si>
    <t>MARIA DEL ROSARIO VARGAS JIMENEZ</t>
  </si>
  <si>
    <t>MARIA ISABEL FRIAS RODRIGUEZ</t>
  </si>
  <si>
    <t>SILVIA NEPOMUCENO ORTIZ</t>
  </si>
  <si>
    <t>ROCIO RUIZ</t>
  </si>
  <si>
    <t>LAS DINAMICAS</t>
  </si>
  <si>
    <t>ERNESTO GONZALO CHAGOLLA VICTOR</t>
  </si>
  <si>
    <t>GEORGINA MARISELA VICTOR SUAREZ</t>
  </si>
  <si>
    <t>YOLANDA HERNANDEZ VARELA</t>
  </si>
  <si>
    <t>ROCIO GARCIA GONZALEZ</t>
  </si>
  <si>
    <t>MARIA TERESA ROBLES LOPEZ</t>
  </si>
  <si>
    <t>ANALLELHI FEDERICO HERNANDEZ</t>
  </si>
  <si>
    <t>XANATH</t>
  </si>
  <si>
    <t>XANAT DENISE SALAMANCA OLAVARRIA</t>
  </si>
  <si>
    <t>SERGIO FLORES ZOPILLACLE</t>
  </si>
  <si>
    <t>ALBINA ATLAHUA CALIHUA</t>
  </si>
  <si>
    <t>MARIA REYNA MARTINEZ LOPEZ</t>
  </si>
  <si>
    <t>LUCERO VICTORIA SANCHEZ MARTINEZ</t>
  </si>
  <si>
    <t>TERESA MAZABA ANTELE</t>
  </si>
  <si>
    <t>LILIANA ELOISA ROBLEDO LOPEZ</t>
  </si>
  <si>
    <t>LAS GALLETITAS</t>
  </si>
  <si>
    <t>BRISA MEZA MENDOZA</t>
  </si>
  <si>
    <t>NANCY GALINDO OROZCO</t>
  </si>
  <si>
    <t>ANA LILIA COVARRUBIAS HERNANDEZ</t>
  </si>
  <si>
    <t>MA GUADALUPE RAMIREZ ARREDONDO</t>
  </si>
  <si>
    <t>VIDAL LAGUNAS GONZALEZ</t>
  </si>
  <si>
    <t>PIRULES NEZA</t>
  </si>
  <si>
    <t>NORMA  VILLANUEVA ORTIZ</t>
  </si>
  <si>
    <t>DIONISIA ZARATE GARCIA</t>
  </si>
  <si>
    <t>TERESA  OCAMPO RIOS</t>
  </si>
  <si>
    <t>ROSARIO ABIGAIL MORALES CASTELLANOS</t>
  </si>
  <si>
    <t>DIANA LAURA VERA DEL ANGEL</t>
  </si>
  <si>
    <t>LIDIA LURIA MORALES</t>
  </si>
  <si>
    <t xml:space="preserve">SOL DE ESPERANZA </t>
  </si>
  <si>
    <t>MIGUEL FLORES AVILA</t>
  </si>
  <si>
    <t>MIGUEL FLORES RIVERA</t>
  </si>
  <si>
    <t>MINERVA LETICIA RIVERA MARTINEZ</t>
  </si>
  <si>
    <t>ALAN DE JESUS FLORES LOYOLA</t>
  </si>
  <si>
    <t>MIGUEL ANGEL OCEGUERA GOMEZ</t>
  </si>
  <si>
    <t>JOSEFINA DIAZ MONREAL</t>
  </si>
  <si>
    <t>DEYNA VIANEY CARDENAS GOMEZ</t>
  </si>
  <si>
    <t>SILVIA MENDOZA CHAVEZ</t>
  </si>
  <si>
    <t>LA ERA</t>
  </si>
  <si>
    <t>AURORA ALARCON MENDOZA</t>
  </si>
  <si>
    <t>OFELIA  ORTIZ PEREZ</t>
  </si>
  <si>
    <t>MARIA DE LA LUZ JUAREZ VILLAREAL</t>
  </si>
  <si>
    <t>ELSA GARCIA CASTILLO</t>
  </si>
  <si>
    <t>LORENA  HERNANDEZ CORONEL</t>
  </si>
  <si>
    <t>XIMENA DAYAN ALVAREZ VELAZQUEZ</t>
  </si>
  <si>
    <t>MARIBEL GUEVARA FIGUEROA</t>
  </si>
  <si>
    <t>MARCO ANTONIO BURGOS VELAZQUEZ</t>
  </si>
  <si>
    <t>GUADALUPE LUNA BUENDIA</t>
  </si>
  <si>
    <t xml:space="preserve">TETE </t>
  </si>
  <si>
    <t>MAX ALEXANDER ALMANZA SANCHEZ</t>
  </si>
  <si>
    <t>ROSA ELIANA BARRIOS JACOME</t>
  </si>
  <si>
    <t>PURINA AMK</t>
  </si>
  <si>
    <t>KARLA FERNANDA GARCIA VALLEJO</t>
  </si>
  <si>
    <t>MARLENE KARINA SANCHEZ GARCES</t>
  </si>
  <si>
    <t>JUANA HERNANDEZ SOLIS</t>
  </si>
  <si>
    <t>ISABEL MUNGUIA VILLEDA</t>
  </si>
  <si>
    <t xml:space="preserve">Vecinas de Volana </t>
  </si>
  <si>
    <t>ELIZABETH  RIVERA AGUILAR</t>
  </si>
  <si>
    <t>VERONICA  FLORES SANTOS</t>
  </si>
  <si>
    <t>BEATRIZ JUANA BARRERA LARA</t>
  </si>
  <si>
    <t>CECILIA  CRUZ ESCALONA</t>
  </si>
  <si>
    <t>TERESA  FIGUEROA MONTES DE OCA</t>
  </si>
  <si>
    <t>Paris</t>
  </si>
  <si>
    <t>ARELI GUADALUPE FERNANDEZ FRANCO</t>
  </si>
  <si>
    <t>YOLANDA  MARTINEZ CRUZ</t>
  </si>
  <si>
    <t>DIANA  FRANCISCO HERNANDEZ</t>
  </si>
  <si>
    <t>JULIA ANITA ROMO GARCIA</t>
  </si>
  <si>
    <t>DIANA ELIZABETH COYAC FLORES</t>
  </si>
  <si>
    <t>ANGELA ITZEL DOLORES FRANCISCO</t>
  </si>
  <si>
    <t>PERLA MARIA MENDOZA OLVERA</t>
  </si>
  <si>
    <t>KARLA DANIELA MONSERRATH OCHOA BENITEZ</t>
  </si>
  <si>
    <t xml:space="preserve">Denver </t>
  </si>
  <si>
    <t>STEPHANY  GUTIERREZ VANEGAS</t>
  </si>
  <si>
    <t>NANCY IVONNE BADILLO JUAREZ</t>
  </si>
  <si>
    <t>REYNA  SANCHEZ HERNANDEZ</t>
  </si>
  <si>
    <t>AURELIA  BARRAZA CHACON</t>
  </si>
  <si>
    <t>GUSTAVO  PEDRAZA CORONILLA</t>
  </si>
  <si>
    <t>MARIA ERENDIRA MOLINA MURILLO</t>
  </si>
  <si>
    <t>SUSANA HERNANDEZ CUEVAS</t>
  </si>
  <si>
    <t xml:space="preserve">FRESAS DE NEZA </t>
  </si>
  <si>
    <t>MARIA MAGDALENA MOYA PAEZ</t>
  </si>
  <si>
    <t>MARIA CRISTINA CAMACHO HERNANDEZ</t>
  </si>
  <si>
    <t>ANTONIA MENDOZA BAILON</t>
  </si>
  <si>
    <t>MARIA DE LOS ANGELES MAGANA NEGRETE</t>
  </si>
  <si>
    <t>LUCIA YULITZIN GARCIA SALAZAR</t>
  </si>
  <si>
    <t>CESAR ALEJANDRO SAN AGUSTIN HERNANDEZ</t>
  </si>
  <si>
    <t>CON CANA Y CAFE</t>
  </si>
  <si>
    <t>MANUELA BLANCO GOMEZ</t>
  </si>
  <si>
    <t>INGRID TENTLE VIDAL</t>
  </si>
  <si>
    <t>DIGNA VIDAL ROMERO</t>
  </si>
  <si>
    <t>EDITH ELOTLAN GONZALEZ</t>
  </si>
  <si>
    <t>ARIANA HERRERA VALERIO</t>
  </si>
  <si>
    <t>VERONICA LOPEZ RAYON</t>
  </si>
  <si>
    <t>ROCIO CRUZ ROSAS</t>
  </si>
  <si>
    <t>VIRIDIANA MORALES GUTIERREZ</t>
  </si>
  <si>
    <t>NOE ESQUIVEL REBOLLO</t>
  </si>
  <si>
    <t>EL CAMPO AMK</t>
  </si>
  <si>
    <t>YESSICA IVONNE LOPEZ POLANCO</t>
  </si>
  <si>
    <t>LIZBETH MARY CARMEN REYES RUIZ</t>
  </si>
  <si>
    <t>ROGELIO LOPEZ RUIZ</t>
  </si>
  <si>
    <t>PATRICIA GUZMAN AMARO</t>
  </si>
  <si>
    <t>ANA KAREN SANCHEZ LUCIA</t>
  </si>
  <si>
    <t>AYLIN  MONTERO GARCIA</t>
  </si>
  <si>
    <t>EL REENCUENTRO</t>
  </si>
  <si>
    <t>JOSE FERNANDO SERRANO GARCIA</t>
  </si>
  <si>
    <t>ALMA ROSA MAGIN SOSOL</t>
  </si>
  <si>
    <t>ADRIANA JAUREGUI MARINI</t>
  </si>
  <si>
    <t>BALAM</t>
  </si>
  <si>
    <t>MIGUEL CAMPOS LINARES</t>
  </si>
  <si>
    <t>SAN GOYO MA</t>
  </si>
  <si>
    <t>DANIEL ARCHUNDIA CASTILLO</t>
  </si>
  <si>
    <t>GALEE</t>
  </si>
  <si>
    <t>LUZ DEL CARMEN MORALES MENDEZ</t>
  </si>
  <si>
    <t>GABRIELA MODESTO RAMIREZ</t>
  </si>
  <si>
    <t>MARIA DELFINA MORALES MENDEZ</t>
  </si>
  <si>
    <t>ENEDINA HERNANDEZ DE LOS SANTOS</t>
  </si>
  <si>
    <t>EMMA GONZALEZ HERNANDEZ</t>
  </si>
  <si>
    <t>CIRIA DE LOS SANTOS CASTILLO</t>
  </si>
  <si>
    <t>PROSPERIDAD ORI</t>
  </si>
  <si>
    <t>BLANCA ROSA MARTINEZ PEREZ</t>
  </si>
  <si>
    <t>PATRICIA VERONICA GOMEZ VERA</t>
  </si>
  <si>
    <t>SANTA MARTINEZ RODRIGUEZ</t>
  </si>
  <si>
    <t>GLORIA ALEJANDRA GUZMAN CASTANEDA</t>
  </si>
  <si>
    <t>ABIGAIL LOPEZ JIMENEZ</t>
  </si>
  <si>
    <t>JIREH</t>
  </si>
  <si>
    <t>RUTH BENITEZ JUAN DE DIOS</t>
  </si>
  <si>
    <t>MONSERRAT BENITEZ JUAN DE DIOS</t>
  </si>
  <si>
    <t>BRENDA MARION PEREZ MEJIA</t>
  </si>
  <si>
    <t>ENRIQUE MARTINEZ HERNANDEZ</t>
  </si>
  <si>
    <t>LUIS ALBERTO LUJAN BALBUENA</t>
  </si>
  <si>
    <t>ASBAI ZACZARI ORTIZ PINTOR</t>
  </si>
  <si>
    <t>SANTA MARTA ACATITLA</t>
  </si>
  <si>
    <t>FRANCISCO GONZALEZ SEGURA</t>
  </si>
  <si>
    <t>REYNA GABRIELA TZITZIHUA NOLASCO</t>
  </si>
  <si>
    <t>LUCIA MENDEZ OJEDA</t>
  </si>
  <si>
    <t>ADRIANA MARTINEZ REMIGIO</t>
  </si>
  <si>
    <t>JULIETA NEPOMUCENO ROJAS</t>
  </si>
  <si>
    <t>SAN JAVIER</t>
  </si>
  <si>
    <t>ANGELA LOPEZ GARCIA</t>
  </si>
  <si>
    <t>AURORA MENDOZA AVELINO</t>
  </si>
  <si>
    <t>MIGUEL ANGEL DAVILA SEGURA</t>
  </si>
  <si>
    <t>SIRENIA CATALINA MENDOZA PERALTA</t>
  </si>
  <si>
    <t>CLARA MORALES MARTINEZ</t>
  </si>
  <si>
    <t>NOIL</t>
  </si>
  <si>
    <t>GUSTAVO MAGADAN PUNTOS</t>
  </si>
  <si>
    <t>ROSANA GARCIA EVANGELISTA</t>
  </si>
  <si>
    <t>WENDY ARACELI LAGUNAS DELGADO</t>
  </si>
  <si>
    <t>PATRICIA CHAVEZ ZOREQUI</t>
  </si>
  <si>
    <t>MARIA YOLANDA TORRES MAYA</t>
  </si>
  <si>
    <t>AZALEAS</t>
  </si>
  <si>
    <t>VERONICA GUTIERREZ CASTILLO</t>
  </si>
  <si>
    <t>MARYCARMEN LOPEZ MARTELL</t>
  </si>
  <si>
    <t>ELOISA MIROSLAVA PENA LOPEZ</t>
  </si>
  <si>
    <t>LIDIA LUCERO GUERRERO FERIA</t>
  </si>
  <si>
    <t>YADIRA ARRIETA MARTINEZ</t>
  </si>
  <si>
    <t>LAS FLORES MA</t>
  </si>
  <si>
    <t>SONIA LOPEZ PEREZ</t>
  </si>
  <si>
    <t>SANDRA ORTIZ VAZQUEZ</t>
  </si>
  <si>
    <t>CLAUDIA RODRIGUEZ MORALES</t>
  </si>
  <si>
    <t>ALEJANDRO GARCIA PEDRAZA</t>
  </si>
  <si>
    <t>GEMMA GARCIA LOPEZ</t>
  </si>
  <si>
    <t>Valerias</t>
  </si>
  <si>
    <t>MARIA DEL CARMEN ARELLANO BAUTISTA</t>
  </si>
  <si>
    <t>DANIELA MONSERRAT GARCIA HERNANDEZ</t>
  </si>
  <si>
    <t>JOSE MIGUEL PONCE MARQUEZ</t>
  </si>
  <si>
    <t>MARISOL  ARRIETA FLORES</t>
  </si>
  <si>
    <t xml:space="preserve">Las 5 reynas </t>
  </si>
  <si>
    <t>AZUCENA  GARCIA APARICIO</t>
  </si>
  <si>
    <t>NOHEMI MENDOZA MORENO</t>
  </si>
  <si>
    <t>BEATRIZ  DOMINGUEZ OSORIO</t>
  </si>
  <si>
    <t>KARINA WENDOLYNE AQUINO MENDOZA</t>
  </si>
  <si>
    <t>JENNIFER ANAHI MUNOZ GONZALEZ</t>
  </si>
  <si>
    <t>MARIANO  GARCIA DEL ROSARIO</t>
  </si>
  <si>
    <t>ROSAS IXT</t>
  </si>
  <si>
    <t>ANA MARIA RULE LEYVA</t>
  </si>
  <si>
    <t>CRISTINA OLGA MIRANDA CRUZ</t>
  </si>
  <si>
    <t>IRIS MAGALY ORTEGA GONZALEZ</t>
  </si>
  <si>
    <t>KARLA BERENICE BARCENAS MARTINEZ</t>
  </si>
  <si>
    <t>ARGELIA MARTINEZ AGUILAR</t>
  </si>
  <si>
    <t>LEONARDO GONZALEZ MONRROY</t>
  </si>
  <si>
    <t>RODRIGO LAZO SANCHEZ</t>
  </si>
  <si>
    <t>KARLA YADIRA DIAZ FUENTES</t>
  </si>
  <si>
    <t>MARICELA OLIVEROS JUAREZ</t>
  </si>
  <si>
    <t>Gomita</t>
  </si>
  <si>
    <t>ANA ROSA CRUZ CORTES</t>
  </si>
  <si>
    <t>MARIA DEL ROSARIO FLORES</t>
  </si>
  <si>
    <t>VANESSA NAYELLI GAYTAN FLORES</t>
  </si>
  <si>
    <t>ROSA MARTHA MACIEL BUSTAMANTE</t>
  </si>
  <si>
    <t>Tezoncalli</t>
  </si>
  <si>
    <t>ADRIANA MARIBEL CORTEZ VALENCIA</t>
  </si>
  <si>
    <t>LUIS JESUS AGUILAR CORTES</t>
  </si>
  <si>
    <t>GRISLI</t>
  </si>
  <si>
    <t>ANA VERONICA SALAZAR MARTINEZ</t>
  </si>
  <si>
    <t>CARLOS SAMUEL ALDERETE JIMENEZ</t>
  </si>
  <si>
    <t>GRISELDA GOMEZ</t>
  </si>
  <si>
    <t>LAURA ZAMORA DIAZ</t>
  </si>
  <si>
    <t>JESSICA ANAI REYES VALENCIA</t>
  </si>
  <si>
    <t>MARIA GUADALUPE FLORES PEREZ</t>
  </si>
  <si>
    <t>MARIA DEL CARMEN ALMANZA MORENO</t>
  </si>
  <si>
    <t>MARTHA ANGELICA CORTES MENDEZ</t>
  </si>
  <si>
    <t>JUANA VICTORIA DAMIAN EVANGELISTA</t>
  </si>
  <si>
    <t>GPO SELENE</t>
  </si>
  <si>
    <t>OFELIA DE LA PENA CASTANEDA</t>
  </si>
  <si>
    <t>KARLA ROJAS DE LA PENA</t>
  </si>
  <si>
    <t>ABISUE CAMACHO DEL VALLE</t>
  </si>
  <si>
    <t>JUAN ANTONIO ROMERO RAMIREZ</t>
  </si>
  <si>
    <t>DANNA PAOLA ROMERO MEJIA</t>
  </si>
  <si>
    <t>Aguila Dorada</t>
  </si>
  <si>
    <t>MAGDALENA  VAZQUEZ TAPIA</t>
  </si>
  <si>
    <t>MARGARITA  HUERTA MENDOZA</t>
  </si>
  <si>
    <t>CARLOS  FRANCO VACA</t>
  </si>
  <si>
    <t>GUADALUPE  HUERTA MENDOZA</t>
  </si>
  <si>
    <t>BOLSENA</t>
  </si>
  <si>
    <t>BRICEIDI MARGARITA MARTINEZ CANALES</t>
  </si>
  <si>
    <t>ERIKA  MAYA CHAVEZ</t>
  </si>
  <si>
    <t>ANA BRENDA GONZALEZ CONTRERAS</t>
  </si>
  <si>
    <t>LORENA MIGUEL LOPEZ</t>
  </si>
  <si>
    <t>ELIZABETH CASTILLO CELIS</t>
  </si>
  <si>
    <t>LILIANA MEDRANO IBARRA</t>
  </si>
  <si>
    <t>EMPRENDEDORAS ORI</t>
  </si>
  <si>
    <t>MARIO ROMERO SERRANO</t>
  </si>
  <si>
    <t>ROBERTA RODRIGUEZ MORAN</t>
  </si>
  <si>
    <t xml:space="preserve">Abundancia </t>
  </si>
  <si>
    <t>ARIADNA  CAZARES SOTO</t>
  </si>
  <si>
    <t>JORGE ALBERTO CRUZ PARAMO</t>
  </si>
  <si>
    <t>ERIKA JOCELYN GONZALEZ SERRANO</t>
  </si>
  <si>
    <t>NALLELY  ROBLES SERRANO</t>
  </si>
  <si>
    <t>JUGUETONAS</t>
  </si>
  <si>
    <t>MONICA AIME VALDEZ OLIVAREZ</t>
  </si>
  <si>
    <t>DARIELA ESTEFANIA SUAREZ JIMENEZ</t>
  </si>
  <si>
    <t>BEATRIZ FERNANDA ESPINOZA VALDEZ</t>
  </si>
  <si>
    <t>TERESA EVELIA RODRIGUEZ MEJIA</t>
  </si>
  <si>
    <t>ATZIRI IRAZU FLORES DOMINGUEZ</t>
  </si>
  <si>
    <t>EDNA LOURDES DOMINGUEZ GONZALEZ</t>
  </si>
  <si>
    <t>RAMONA PAULINA MEDINA HERNANDEZ</t>
  </si>
  <si>
    <t>AMPARO VEGA DAVALOS</t>
  </si>
  <si>
    <t>Morelos</t>
  </si>
  <si>
    <t>LUCIA CAROLINA RUIZ HERNANDEZ</t>
  </si>
  <si>
    <t>GUILLERMINA  LUNA RIOS</t>
  </si>
  <si>
    <t>MARIA NATALY AYALA LUNA</t>
  </si>
  <si>
    <t>DANIEL  JUAREZ SEGURA</t>
  </si>
  <si>
    <t>HEIDI ADALIZU AYALA LUNA</t>
  </si>
  <si>
    <t>JUANA LUCHO MARTINEZ</t>
  </si>
  <si>
    <t>MA CONCEPCION SANTUARIO PICHARDO</t>
  </si>
  <si>
    <t>JOEL HARIM ZEPEDA MORAN</t>
  </si>
  <si>
    <t xml:space="preserve">Las guerreras cosolea </t>
  </si>
  <si>
    <t>ANA CRISTINA RODRIGUEZ DE LA CRUZ</t>
  </si>
  <si>
    <t>LAS VALIENTES</t>
  </si>
  <si>
    <t>ELISA  BENITEZ MONTOYA</t>
  </si>
  <si>
    <t>MARIA MIRIAM PEREZ TORRES</t>
  </si>
  <si>
    <t>MARIA DE LOURDES HERNANDEZ VELAZQUEZ</t>
  </si>
  <si>
    <t>DOROTEA  BARRAGAN NAVARRO</t>
  </si>
  <si>
    <t>WENDY  SEGURA HERNANDEZ</t>
  </si>
  <si>
    <t>ROSALBA  HERNANDEZ GONZALEZ</t>
  </si>
  <si>
    <t>EDESSA  GOMEZ MARTINEZ</t>
  </si>
  <si>
    <t>JOSEFINA  GOMEZ CRUZ</t>
  </si>
  <si>
    <t>EDNA YAMILETH CRUZ GOMEZ</t>
  </si>
  <si>
    <t>BUGAMBILIAS ORI</t>
  </si>
  <si>
    <t>ANA MONSERRAT VALLEJO AMADOR</t>
  </si>
  <si>
    <t>BRIANA GOSCON FLORES</t>
  </si>
  <si>
    <t>DEMETRIA MAZAHUA HERNANDEZ</t>
  </si>
  <si>
    <t>AMERICA DANIELA CARMONA CASTILLO</t>
  </si>
  <si>
    <t>LUZ GRISELDA GUTIERREZ OLAVARRIA</t>
  </si>
  <si>
    <t>CLEOTILDE ALEJANDRA AGUILAR AZAMAR</t>
  </si>
  <si>
    <t>JUANA  ALPIZAR SANCHEZ</t>
  </si>
  <si>
    <t>Arcos azul</t>
  </si>
  <si>
    <t>MARLEN  PORTILLO TORRES</t>
  </si>
  <si>
    <t>SUSANA  DOMINGUEZ GOMEZ</t>
  </si>
  <si>
    <t>JANET  HUERTA GONZALEZ</t>
  </si>
  <si>
    <t>MARTHA  GARCILIANO LOPEZ</t>
  </si>
  <si>
    <t>JUANA IRIS VALDEZ PEREZ</t>
  </si>
  <si>
    <t>Scorpion</t>
  </si>
  <si>
    <t>DANIELA  ROJAS BIELMA</t>
  </si>
  <si>
    <t>PAULA  ESPINOZA MENDEZ</t>
  </si>
  <si>
    <t>MARIA DE LOURDES ESPINOSA MENDEZ</t>
  </si>
  <si>
    <t>MARIA GUADALUPE AGUILLON CERVANTES</t>
  </si>
  <si>
    <t>BLANCA  SANCHEZ DE JESUS</t>
  </si>
  <si>
    <t>TANIA YUSTID RAMIREZ HERNANDEZ</t>
  </si>
  <si>
    <t>SUPER TEAM</t>
  </si>
  <si>
    <t>LUCIA GUADALUPE GARCIA CORNEJO</t>
  </si>
  <si>
    <t>ANTONIO  MURILLO GONZALEZ</t>
  </si>
  <si>
    <t>Odin</t>
  </si>
  <si>
    <t>DULCE MARIA ANAYA REYES</t>
  </si>
  <si>
    <t>CARMEN ALEJANDRA SANCHEZ SEGOVIANO</t>
  </si>
  <si>
    <t>KARINA ISABEL MEDEL AGUILAR</t>
  </si>
  <si>
    <t>FLOR GUADALUPE TAPIA CERVANTES</t>
  </si>
  <si>
    <t>LINDA IVETTE GAMBOA ALVARADO</t>
  </si>
  <si>
    <t>DIANA IVONNE MARTINEZ QUEZADA</t>
  </si>
  <si>
    <t>RUBI  ROSALES PEREZ</t>
  </si>
  <si>
    <t>SANTIAGO GONZALEZ ABARCA</t>
  </si>
  <si>
    <t>MAYRA ALEJANDRA MARROQUIN CORIA</t>
  </si>
  <si>
    <t>GOLONDRINAS OEL</t>
  </si>
  <si>
    <t>NATALIA ALARCON ZANAHUA</t>
  </si>
  <si>
    <t>BESI MAGDALENA BONILLA CABALLERO</t>
  </si>
  <si>
    <t>DEYSI ENRIQUETA PAZ SALGADO</t>
  </si>
  <si>
    <t>FLORENCIA ZANAHUA CHONCOHUA</t>
  </si>
  <si>
    <t>MARIA DEL CARMEN FRANCO MEDEL</t>
  </si>
  <si>
    <t>VERONICA MERINO ARELLANO</t>
  </si>
  <si>
    <t>LAS GEMELAS MA</t>
  </si>
  <si>
    <t>AYME PALEMONTE NAVARRO</t>
  </si>
  <si>
    <t>MITSI YUTSILI CABELLO PALEMONTE</t>
  </si>
  <si>
    <t>ADRIAN GONZALEZ MORALES</t>
  </si>
  <si>
    <t>MARCELINA CABELLO ROJAS</t>
  </si>
  <si>
    <t>QUETZALI VETZABE CABELLO PALEMONTE</t>
  </si>
  <si>
    <t>NORTE 8</t>
  </si>
  <si>
    <t>MARIA TERESA MADRID GIL</t>
  </si>
  <si>
    <t>ELIUD JAEL BORJAS CANALES</t>
  </si>
  <si>
    <t>LUZ OFELIA MONTERD MENDEZ</t>
  </si>
  <si>
    <t>ALMA TERESA HUERTA MORALES</t>
  </si>
  <si>
    <t>NAYELI HUERTA MORALES</t>
  </si>
  <si>
    <t>ABEJITAS ORI</t>
  </si>
  <si>
    <t>MARIA DE LOS ANGELES CONTRERAS HERNANDEZ</t>
  </si>
  <si>
    <t>PAOLA CONTRERAS HERNANDEZ</t>
  </si>
  <si>
    <t>LAURA VELAZQUEZ ROSADO</t>
  </si>
  <si>
    <t>BETSABE RAMIREZ HERNANDEZ</t>
  </si>
  <si>
    <t>JOVITA ALDAY VEGA</t>
  </si>
  <si>
    <t>LUCIA MORALES HERNANDEZ</t>
  </si>
  <si>
    <t>YARADELI NAHOMI PEREZ ROSAS</t>
  </si>
  <si>
    <t xml:space="preserve">GPO GALAXY MA </t>
  </si>
  <si>
    <t>MANOLO CHAVEZ MEDINA</t>
  </si>
  <si>
    <t>FLOR LENY ESTRADA OROZCO</t>
  </si>
  <si>
    <t>MARIA FERNANDA MORA OSORIO</t>
  </si>
  <si>
    <t>PAULA ESTRADA PEREZ</t>
  </si>
  <si>
    <t>MIREYA LUCERO OLVERA IBARRA</t>
  </si>
  <si>
    <t>GEORGINA LORENA ESPINOSA CHAVEZ</t>
  </si>
  <si>
    <t>MIL HOJAS</t>
  </si>
  <si>
    <t>WENDY ODETTE GUTIERREZ HERNANDEZ</t>
  </si>
  <si>
    <t>LUZ MARIA HERNANDEZ JACOME</t>
  </si>
  <si>
    <t>CAROL IVONNE GUTIERREZ HERNANDEZ</t>
  </si>
  <si>
    <t>ROSARIO ESPADAS RAMIREZ</t>
  </si>
  <si>
    <t>GRACIELA MARGARITA ROMERO FIGUEROA</t>
  </si>
  <si>
    <t>CECILIA MELENDEZ SANCHEZ</t>
  </si>
  <si>
    <t>Las abejitas chima</t>
  </si>
  <si>
    <t>CIBIL MAHARANY TELLEZ RANGEL</t>
  </si>
  <si>
    <t>YASHIBETH RODRIGUEZ HERNANDEZ</t>
  </si>
  <si>
    <t>LETICIA  SANCHEZ MORALES</t>
  </si>
  <si>
    <t>SANDY  DIAZ SANTOS</t>
  </si>
  <si>
    <t>MARIA ELISBETH ANDRADE YLLESCAS</t>
  </si>
  <si>
    <t>Venus</t>
  </si>
  <si>
    <t>FABIOLA  BELTRAN MARTINEZ</t>
  </si>
  <si>
    <t>FRESA CH</t>
  </si>
  <si>
    <t>SANDRA  BONIFACIO LUGARDO</t>
  </si>
  <si>
    <t>JUANA RAQUEL ORTIZ LABASTIDA</t>
  </si>
  <si>
    <t>LUCERO RAQUEL RUIZ HERNANDEZ</t>
  </si>
  <si>
    <t>CORNELIA HERNANDEZ</t>
  </si>
  <si>
    <t>MARIA GUADALUPE GARCIA GARCIA</t>
  </si>
  <si>
    <t>San Mateo Amk</t>
  </si>
  <si>
    <t>LAURA EDIT DE LA ROSA BONILLA</t>
  </si>
  <si>
    <t>INCREÍBLES AMK</t>
  </si>
  <si>
    <t>ISABEL  LOPEZ MONDRAGON</t>
  </si>
  <si>
    <t>MARIO  CUELLAR MARTINEZ</t>
  </si>
  <si>
    <t>SAL Y PIMIENTA</t>
  </si>
  <si>
    <t>MARTHA ELENA RAMIREZ CORREO</t>
  </si>
  <si>
    <t>NANCY SERRA GARCIA</t>
  </si>
  <si>
    <t>MONSERRAT LEYVA RAMIREZ</t>
  </si>
  <si>
    <t>RAUL LEYVA SALAZAR</t>
  </si>
  <si>
    <t>JANETTE CELESTE PAVON BARRAGAN</t>
  </si>
  <si>
    <t>Dulce</t>
  </si>
  <si>
    <t>THAELIS AMAIRANY ALVAREZ ALVAREZ</t>
  </si>
  <si>
    <t>ROSA  ALVAREZ CASTRO</t>
  </si>
  <si>
    <t>JOSEFINA  CORONA CHAVEZ</t>
  </si>
  <si>
    <t>ROSALBA  ALCAUTER CRUZ</t>
  </si>
  <si>
    <t>MARIA BRENDA CORONA CHAVEZ</t>
  </si>
  <si>
    <t>IMPERIO</t>
  </si>
  <si>
    <t>EBELIN GOMEZ TOVAR</t>
  </si>
  <si>
    <t>MARIA GUADALUPE PACHECO CASTANEDA</t>
  </si>
  <si>
    <t>VERONICA GABRIELA MARTINEZ MENESES</t>
  </si>
  <si>
    <t>RAUL EDUARDO MUNOS LOPEZ</t>
  </si>
  <si>
    <t>MARTHA  JIMENEZ CASIMIRO</t>
  </si>
  <si>
    <t>Las rosas martir</t>
  </si>
  <si>
    <t>ESTEFANI  ALOR FRANCISCO</t>
  </si>
  <si>
    <t>NAYELI  RONQUILLO GONZALEZ</t>
  </si>
  <si>
    <t>MARTHA JULIA LUNA GONZALEZ</t>
  </si>
  <si>
    <t>MARIA DE LA PAZ HERNANDEZ VARGAS</t>
  </si>
  <si>
    <t>ALICIA  GONZALEZ CRUZ</t>
  </si>
  <si>
    <t>BRENDA MERCEDES MARTINEZ ORTEGA</t>
  </si>
  <si>
    <t>LAS AZARES</t>
  </si>
  <si>
    <t>DORA ALICIA TORRES MOLINA</t>
  </si>
  <si>
    <t>CRIS ANAHI GONZALEZ LOPEZ</t>
  </si>
  <si>
    <t>ALTAGRACIA ZEPEDA MACHORRO</t>
  </si>
  <si>
    <t>MARIA DE JESUS MACHORRO AQUIAHUA</t>
  </si>
  <si>
    <t>MARIA DE JESUS DE DIOS JIMENEZ</t>
  </si>
  <si>
    <t>MARIA DEL SOCORRO MALDONADO MARTINEZ</t>
  </si>
  <si>
    <t>DULCE MARIA GOMEZ COLORADO</t>
  </si>
  <si>
    <t>OROS</t>
  </si>
  <si>
    <t>ROSALBA  HERNANDEZ TAPIA</t>
  </si>
  <si>
    <t>ANA GAUDENCIA LEONOR ROJAS RODRIGUEZ</t>
  </si>
  <si>
    <t>JORGE ANTONIO ROJAS RODRIGUEZ</t>
  </si>
  <si>
    <t>FATIMA ALEJANDRA OLIVA MARTINEZ</t>
  </si>
  <si>
    <t>KITTY</t>
  </si>
  <si>
    <t>NAYELLI ARGELIA ACOSTA RANGEL</t>
  </si>
  <si>
    <t>ABIGAIL  PLACENCIA CASTRO</t>
  </si>
  <si>
    <t>JUAN JOSE PLASCENCIA ALARCON</t>
  </si>
  <si>
    <t>MARIBEL BADILLO VERDUZCO</t>
  </si>
  <si>
    <t>ANA KAREN OCEGUERA LAZCANO</t>
  </si>
  <si>
    <t>LUZ MARINA SERRANO TENTLE</t>
  </si>
  <si>
    <t>LAS ALONDRAS</t>
  </si>
  <si>
    <t>ALONDRA MORALES OLIVARES</t>
  </si>
  <si>
    <t>ROSA ISELA CARBAJAL VAZQUEZ</t>
  </si>
  <si>
    <t>JENNIFER  CAMPOS DOMINGUEZ</t>
  </si>
  <si>
    <t>ADRIANA TERESA DOMINGUEZ MENDEZ</t>
  </si>
  <si>
    <t>MIRIAM AIDE VELASCO RIVERO</t>
  </si>
  <si>
    <t>MARIA DEL CARMEN COLORADO ZUNIGA</t>
  </si>
  <si>
    <t>CHICAS DE LA 9</t>
  </si>
  <si>
    <t>BEATRIZ GAUDENCIA CASTILLO ORDONEZ</t>
  </si>
  <si>
    <t>MARIA ANTONIETA ESPINOZA HERNANDEZ</t>
  </si>
  <si>
    <t>MARIA SOLEDAD QUIROZ GARRIDO</t>
  </si>
  <si>
    <t>OLGA ESPINOSA SANCHEZ</t>
  </si>
  <si>
    <t>CONCEPCION XOCHICALE XOCHICALE</t>
  </si>
  <si>
    <t>Eulalio Vela</t>
  </si>
  <si>
    <t>ROSA DEL CARMEN MARTINEZ MONTALVO</t>
  </si>
  <si>
    <t>ELIZABETH  SANTIAGO HERNANDEZ</t>
  </si>
  <si>
    <t>SANTA MAYO</t>
  </si>
  <si>
    <t>SERAPIA  FRANCISCO CRUZ</t>
  </si>
  <si>
    <t>MARICELA  MARTINEZ MAYO</t>
  </si>
  <si>
    <t>Jagüey</t>
  </si>
  <si>
    <t>GLADYS MARISOL LUIS VEGA</t>
  </si>
  <si>
    <t>CESIA ELIZAMA DAMIAN CHEVEZ</t>
  </si>
  <si>
    <t>AQUILES  GUERRERO ALEJANDRO</t>
  </si>
  <si>
    <t>LETICIA  SANTIAGO MARQUEZ</t>
  </si>
  <si>
    <t>MONICA  OLIVERA LUIS</t>
  </si>
  <si>
    <t>ZURI SADAHI VASQUEZ ARLANZON</t>
  </si>
  <si>
    <t>3 DE MAYO</t>
  </si>
  <si>
    <t>GLORIA ARELLANO RODRIGUEZ</t>
  </si>
  <si>
    <t>IGNACIA FLORES FLORES</t>
  </si>
  <si>
    <t>MANUELA RODRIGUEZ FLORES</t>
  </si>
  <si>
    <t>ANA SILVIA RAMIREZ JUAREZ</t>
  </si>
  <si>
    <t>CONCEPCION RIZO VAZQUEZ</t>
  </si>
  <si>
    <t>ARA FT</t>
  </si>
  <si>
    <t>MARIA ADRIANA PRADO MARTINEZ</t>
  </si>
  <si>
    <t>MARIA DEL CARMEN PIMENTEL DE AQUINO</t>
  </si>
  <si>
    <t>MIGUELINA RAMIREZ NICANOR</t>
  </si>
  <si>
    <t>MARIA LIZETH ORTIZ PEREZ</t>
  </si>
  <si>
    <t>MARGARITA HERRERA JUAREZ</t>
  </si>
  <si>
    <t>ABIGAIL  MORA TORIBIO</t>
  </si>
  <si>
    <t>CALIFORNIA HEROES</t>
  </si>
  <si>
    <t>NAYELY  SOLIS HERNANDEZ</t>
  </si>
  <si>
    <t>ALMA KARINA MORALES SANCHEZ</t>
  </si>
  <si>
    <t>PASCUAL  MATA MOYA</t>
  </si>
  <si>
    <t>Emmanuel 2</t>
  </si>
  <si>
    <t>ALEJANDRA  PENSADO GARCIA</t>
  </si>
  <si>
    <t>MARTHA PATRICIA MENA GUTIERREZ</t>
  </si>
  <si>
    <t>CLAUDIA ESTHER GUZMAN OLVERA</t>
  </si>
  <si>
    <t>ARACELI  GUTIERREZ GUZMAN</t>
  </si>
  <si>
    <t>ARTURO  MERCADO MORALES</t>
  </si>
  <si>
    <t xml:space="preserve">ESTRELLAS AZULES </t>
  </si>
  <si>
    <t>ALEJANDRA MARTINEZ GONZALEZ</t>
  </si>
  <si>
    <t>ANA LILIA MENDOZA GONZALEZ</t>
  </si>
  <si>
    <t>CAREN ELENA JIMENEZ MENDOZA</t>
  </si>
  <si>
    <t>INGRID MONSERRAT MENDOZA PEREZ</t>
  </si>
  <si>
    <t>ULISES ROMERO GONZALEZ</t>
  </si>
  <si>
    <t>LOURDES LETICIA MENDOZA GONZALEZ</t>
  </si>
  <si>
    <t>Tecnológico</t>
  </si>
  <si>
    <t>ELIZABETH  PRIETO HERNANDEZ</t>
  </si>
  <si>
    <t>FRANCISCA  MIL VAZQUEZ</t>
  </si>
  <si>
    <t>MARIA DEL CARMEN URIBE PRIETO</t>
  </si>
  <si>
    <t>EDGAR ULISES VINALAY LOPEZ</t>
  </si>
  <si>
    <t>MARIA LISSET DEL ROCIO AGUIRRE SOLORZANO</t>
  </si>
  <si>
    <t>INNOVA</t>
  </si>
  <si>
    <t>JUAN CARLOS VAZQUEZ CRUZ</t>
  </si>
  <si>
    <t>FLORENCIA TEHUINTLE CARRERA</t>
  </si>
  <si>
    <t>CONCEPCION FERNANDEZ SANCHEZ</t>
  </si>
  <si>
    <t>ALEJANDRA PATRICIA NEPOMUCENO FIGUEROA</t>
  </si>
  <si>
    <t>HILDA FIGUEROA</t>
  </si>
  <si>
    <t>CORONADO</t>
  </si>
  <si>
    <t>FRANCISCO DE ACIS QUINTANA TEJEDA</t>
  </si>
  <si>
    <t>EL AGUACATE</t>
  </si>
  <si>
    <t>SONIA GONZALEZ GONZALEZ</t>
  </si>
  <si>
    <t>ABIGAIL YURANI VALDIVIA SANCHEZ</t>
  </si>
  <si>
    <t>EVELIA GONZALEZ LIMON</t>
  </si>
  <si>
    <t>CRISTINA JIMENEZ MADRID</t>
  </si>
  <si>
    <t>MARIA ELENA GONZALEZ AGUILAR</t>
  </si>
  <si>
    <t>JOBA LAZCANO GOMEZ</t>
  </si>
  <si>
    <t>Las bombones</t>
  </si>
  <si>
    <t>GUADALUPE ANAHI SANCHEZ MACIAS</t>
  </si>
  <si>
    <t>AHTZIRI GUADALUPE SANCHEZ MACIAS</t>
  </si>
  <si>
    <t>ERIKA LIZETH GOMEZ LOPEZ</t>
  </si>
  <si>
    <t>MARIA MAGDALENA MACIAS MORALES</t>
  </si>
  <si>
    <t>ERIKA MARICELA MACIAS MORALES</t>
  </si>
  <si>
    <t>ERIKA PAOLA RUIZ CRUZ</t>
  </si>
  <si>
    <t>LUCERITOS</t>
  </si>
  <si>
    <t>CATALINA REYES ESPINOSA</t>
  </si>
  <si>
    <t>MARIA CONCEPCION HERNANDEZ LOPEZ</t>
  </si>
  <si>
    <t>ELIA IVET RENDON MENDEZ</t>
  </si>
  <si>
    <t>GRISELDA OBDULIA MARTINEZ LOPEZ</t>
  </si>
  <si>
    <t>BERNARDA JACOME REYES</t>
  </si>
  <si>
    <t>ROSA GUADALUPE LOPEZ MARTINEZ</t>
  </si>
  <si>
    <t>DOS PUENTES</t>
  </si>
  <si>
    <t>INES ALICIA GARCIA SANCHEZ</t>
  </si>
  <si>
    <t>INES ADRIANA GASPAR GARCIA</t>
  </si>
  <si>
    <t>MARTHA MARTINEZ MURILLO</t>
  </si>
  <si>
    <t>ANA MARIA ALCANTARA LOMELI</t>
  </si>
  <si>
    <t>YURELI ADRIANA SOLIS GASPAR</t>
  </si>
  <si>
    <t>Voladoras</t>
  </si>
  <si>
    <t>ERIKA KARISMA POTENCIANO MIRANDA</t>
  </si>
  <si>
    <t>LAURA MARISOL HERNANDEZ LUJANO</t>
  </si>
  <si>
    <t>LUZ ELENA OCHOA ZERMEÑO</t>
  </si>
  <si>
    <t>ANAYANSI VIRIDIANA HERNANDEZ LUJANO</t>
  </si>
  <si>
    <t>MELINA ANGELICA GABRIELA ESPARZA SAUCEDO</t>
  </si>
  <si>
    <t>Nikte Ma</t>
  </si>
  <si>
    <t>ERIKA  MEDINA BADILLO</t>
  </si>
  <si>
    <t>PASCUAL  TRINIDAD ANDREA</t>
  </si>
  <si>
    <t>ARLETH HIROMY TRINIDAD MEDINA</t>
  </si>
  <si>
    <t>JACQUELINE  HERNANDEZ BALDERAS</t>
  </si>
  <si>
    <t>CARMEN  LOPEZ GARCIA</t>
  </si>
  <si>
    <t>SOLECITOS</t>
  </si>
  <si>
    <t>ANGELINA REYNA GARCIA SARMIENTO</t>
  </si>
  <si>
    <t>CAROLINA CONTRERAS SANCHEZ</t>
  </si>
  <si>
    <t>JOSEFINA RAMOS PONCE</t>
  </si>
  <si>
    <t>CRISTINA SOLEDAD SANCHEZ PEREZ</t>
  </si>
  <si>
    <t>ERIKA MARTINEZ SANCHEZ</t>
  </si>
  <si>
    <t>MARGARITA LILIA RODRIGUEZ MORALES</t>
  </si>
  <si>
    <t>EL CLAVEL</t>
  </si>
  <si>
    <t>CECILIA LINARES RAMOS</t>
  </si>
  <si>
    <t>ALEJANDRA MARTHA CORTES GONZALEZ</t>
  </si>
  <si>
    <t>GUADALUPE LEDEZMA CORTEZ</t>
  </si>
  <si>
    <t>GLORIA PULIDO CERVANTES</t>
  </si>
  <si>
    <t>MARIA DE JESUS AGUILAR GONZALEZ</t>
  </si>
  <si>
    <t>ANA GALICIA VARGAS</t>
  </si>
  <si>
    <t>JUAN PABLO JIMENEZ PEREZ</t>
  </si>
  <si>
    <t>Activas</t>
  </si>
  <si>
    <t>ROSA YADIRA LOPEZ HERNANDEZ</t>
  </si>
  <si>
    <t>CLAUDIA LORENA GARIN RUIZ</t>
  </si>
  <si>
    <t>BEATRIZ ADRIANA GUTIERREZ HERRERA</t>
  </si>
  <si>
    <t>PALOMA SARAHI MORENO LOPEZ</t>
  </si>
  <si>
    <t>ARACELI  JIMENEZ HERNANDEZ</t>
  </si>
  <si>
    <t>Amor Amor</t>
  </si>
  <si>
    <t>YAZMIN  TOLENTINO IGNACIO</t>
  </si>
  <si>
    <t>Adelas</t>
  </si>
  <si>
    <t>ADELA JUDITH GOMEZ VELASCO</t>
  </si>
  <si>
    <t>YLLIA GABRIELA NUNEZ REYES</t>
  </si>
  <si>
    <t>LUIS FERNANDO MUNOZ VELEZ</t>
  </si>
  <si>
    <t>GUADALUPE  JIMENEZ PEREZ</t>
  </si>
  <si>
    <t>LUCIA  MARTINEZ ROSAS</t>
  </si>
  <si>
    <t>TULIPANES VER</t>
  </si>
  <si>
    <t>NORMA GASCA PEREZ</t>
  </si>
  <si>
    <t>ANA LUCERO SANCHEZ PERALTA</t>
  </si>
  <si>
    <t>CLAUDIA INES MEDRANO VENZOR</t>
  </si>
  <si>
    <t>ALEJANDRA QUINTERO ALVAREZ</t>
  </si>
  <si>
    <t>MARIA ELENA GUZMAN BARRADAS</t>
  </si>
  <si>
    <t>LUNA BELLA</t>
  </si>
  <si>
    <t>CITLALLI  CADENA GUERRERO</t>
  </si>
  <si>
    <t>ANA LILIA RODRIGUEZ HERNANDEZ</t>
  </si>
  <si>
    <t>KARLA DIOSELINA SOTO DIAZ</t>
  </si>
  <si>
    <t>MARIA REBECA GUERRERO AMAYA</t>
  </si>
  <si>
    <t>MELECIO LIBRADO RODRIGUEZ HERNANDEZ</t>
  </si>
  <si>
    <t>Familia quintero</t>
  </si>
  <si>
    <t>LAURA GUADALUPE PIÑONES MENDOZA</t>
  </si>
  <si>
    <t>JOSE ERNESTO  GAUSTINO RIVERA GAYTAN</t>
  </si>
  <si>
    <t>GARDENIA ALEJANDRA CARRILLO NAVARRETE</t>
  </si>
  <si>
    <t>BERENICE  CANALES SANCHEZ</t>
  </si>
  <si>
    <t>YAJAIRA AREMY HERNANDEZ RIVERA</t>
  </si>
  <si>
    <t>FRAGEDES BAUTISTA JIMENES</t>
  </si>
  <si>
    <t>JOSEFA GARRIDO LOPEZ</t>
  </si>
  <si>
    <t>Flowers magic MA</t>
  </si>
  <si>
    <t>JOSEFINA  TELLO ROJAS</t>
  </si>
  <si>
    <t>JUANA  LOPEZ RAMIREZ</t>
  </si>
  <si>
    <t>MARIA ADELA TAPIA MENDOZA</t>
  </si>
  <si>
    <t>NALLELI  MARTELL MONTIEL</t>
  </si>
  <si>
    <t>MARIA GUADALUPE MARTELL MONTIEL</t>
  </si>
  <si>
    <t>MARIA ELENA BAUTISTA MENDEZ</t>
  </si>
  <si>
    <t>San Chava MA</t>
  </si>
  <si>
    <t>XOCHITL  JIMENEZ MARTINEZ</t>
  </si>
  <si>
    <t>DIANA KAREN RIVERA VENICIO</t>
  </si>
  <si>
    <t>ABRAHAM  OLIVOS GALVAN</t>
  </si>
  <si>
    <t>FLORENTINA  CHAVEZ BONILLA</t>
  </si>
  <si>
    <t>RITA  GALINDO BOCANEGRA</t>
  </si>
  <si>
    <t xml:space="preserve">Empresarias Pantitlán </t>
  </si>
  <si>
    <t>MARIA ISABEL PINZON REYES</t>
  </si>
  <si>
    <t>ANDRES  SOTO RODRIGUEZ DE LA GALA</t>
  </si>
  <si>
    <t>MARIBEL  RUEDA SOTO</t>
  </si>
  <si>
    <t>NORMA  DELGADILLO CABALLERO</t>
  </si>
  <si>
    <t>SUSANA  JUAREZ CURIEL</t>
  </si>
  <si>
    <t>Estrellas</t>
  </si>
  <si>
    <t>MARIA  SANTILLAN PEREZ</t>
  </si>
  <si>
    <t>LOURDES  GUERRERO MARTINEZ</t>
  </si>
  <si>
    <t>ANTONIA ARACELI RODRIGUEZ MARIN</t>
  </si>
  <si>
    <t>VERONICA  FLORES CASARREAL</t>
  </si>
  <si>
    <t>Estrella CH</t>
  </si>
  <si>
    <t>JAZMIN  HERNANDEZ ORTEGA</t>
  </si>
  <si>
    <t>ERIKA EUGENIA GUERRERO RUIZ</t>
  </si>
  <si>
    <t>TANIA  CHAVARRIA HERNANDEZ</t>
  </si>
  <si>
    <t>MARVELIS YOCAVEL MAYA HERNANDEZ</t>
  </si>
  <si>
    <t>EDITH  NAVA VELEZ</t>
  </si>
  <si>
    <t>SAN LORENZO MA</t>
  </si>
  <si>
    <t>VERONICA MEDINA MENDOZA</t>
  </si>
  <si>
    <t>XOCHITL GONZALEZ CASTANEDA</t>
  </si>
  <si>
    <t>LUZ MARIA CASTANEDA DEL MONTE</t>
  </si>
  <si>
    <t>MARIA TERESA VELASCO LOPEZ</t>
  </si>
  <si>
    <t>MARTHA ELISA ESLAVA GONZALEZ</t>
  </si>
  <si>
    <t>GABRIELA BERNABE FLORES</t>
  </si>
  <si>
    <t>Jalisco</t>
  </si>
  <si>
    <t>ARIADNA VALERIA COVARRUBIAS VAZQUEZ</t>
  </si>
  <si>
    <t>ANDREA CELESTE VAZQUEZ GOMEZ</t>
  </si>
  <si>
    <t>MARIA CONCEPCION GUTIERREZ MARQUEZ</t>
  </si>
  <si>
    <t>KAREMI AYADEF ALTAMIRANO GUTIERREZ</t>
  </si>
  <si>
    <t>MARIA DE LOS ANGELES HERNANDEZ ZEFERINO</t>
  </si>
  <si>
    <t xml:space="preserve">Expreso polar </t>
  </si>
  <si>
    <t>MONICA  CERVANTES VEGA</t>
  </si>
  <si>
    <t>DANIEL  GUZMAN ROSALES</t>
  </si>
  <si>
    <t>LUCIA  ROSALES CRISTOBAL</t>
  </si>
  <si>
    <t>MARIA JUANA CALDERON FERREIRA</t>
  </si>
  <si>
    <t>JOHAN MISAEL CHAPARRO CERVANTES</t>
  </si>
  <si>
    <t>Bonitas</t>
  </si>
  <si>
    <t>MARIA NANCY ROMERO FERNANDEZ</t>
  </si>
  <si>
    <t>TEODULA  FERNANDEZ QUINTERO</t>
  </si>
  <si>
    <t>ANA LAURA VAZQUEZ RAMOS</t>
  </si>
  <si>
    <t>SILVIA  CASTILLO HERNANDEZ</t>
  </si>
  <si>
    <t>PAULINA  MORALES MARTINEZ</t>
  </si>
  <si>
    <t>Omealca</t>
  </si>
  <si>
    <t>LUCIA  VAZQUEZ VAZQUEZ</t>
  </si>
  <si>
    <t>ELVIRA  RODRIGUEZ HERNANDEZ</t>
  </si>
  <si>
    <t>YOLANDA  VAZQUEZ MARQUEZ</t>
  </si>
  <si>
    <t>ADELAIDA GRACIELA URIAS OLMOS</t>
  </si>
  <si>
    <t>NORMA  PAVON LOPEZ</t>
  </si>
  <si>
    <t>ROSA MISTICA LARA PALACIOS</t>
  </si>
  <si>
    <t>ARISBETH  GARCIA NOTARIO</t>
  </si>
  <si>
    <t>MARIA DE JESUS URIAS VAZQUEZ</t>
  </si>
  <si>
    <t xml:space="preserve">Las de la Juarez </t>
  </si>
  <si>
    <t>KARLA YADIRA GARCIA GRAJALES</t>
  </si>
  <si>
    <t>ALONDRA OLGA CASTANEDA HIPOLITO</t>
  </si>
  <si>
    <t>CLAUDIA DIAMANTINA JIMENEZ JIMENEZ</t>
  </si>
  <si>
    <t>KEVIN ALEXIS TREJO HUERTA</t>
  </si>
  <si>
    <t>REYNALDA  MARTINEZ AMAYA</t>
  </si>
  <si>
    <t>ISRAEL  TREJO HERNANDEZ</t>
  </si>
  <si>
    <t>Soto Ines</t>
  </si>
  <si>
    <t>ROCIO  MARQUEZ GOMEZ</t>
  </si>
  <si>
    <t>JOSE ARMANDO JIMENEZ JIMENEZ</t>
  </si>
  <si>
    <t>ARCELIA  MARQUEZ GOMEZ</t>
  </si>
  <si>
    <t>ISABEL  ANTONIO CONSTANTINO</t>
  </si>
  <si>
    <t>NORMA ANGELICA BASURTO ZECHI</t>
  </si>
  <si>
    <t>Pericos</t>
  </si>
  <si>
    <t>MIGUEL AGUSTIN CARBAJAL VAZQUEZ</t>
  </si>
  <si>
    <t>SARAHI ALEJANDRA CARDENAS MORENO</t>
  </si>
  <si>
    <t>REYNA GONZALEZ SOTO</t>
  </si>
  <si>
    <t>PERLA DEL ROSARIO GONZALEZ SOTO</t>
  </si>
  <si>
    <t>MIRIAM ESMERALDA SARMIENTO FRANCO</t>
  </si>
  <si>
    <t xml:space="preserve">Noche buenas </t>
  </si>
  <si>
    <t>MARIA DEL ROCIO MARIN CALA</t>
  </si>
  <si>
    <t>LESLIE  MARIN CALA</t>
  </si>
  <si>
    <t>RENE  TREJO FUENTES</t>
  </si>
  <si>
    <t>MARIA DEL ROCIO CALA CAMACHO</t>
  </si>
  <si>
    <t>ALICIA  PERALTA GARRIDO</t>
  </si>
  <si>
    <t>Cuauhtémoc</t>
  </si>
  <si>
    <t>ELISA DANIELA LUEVANO VALDIVIESO</t>
  </si>
  <si>
    <t>YULIANA CRISTEL MATUS ARIAS</t>
  </si>
  <si>
    <t>RITA  RAMOS VASCONCELOS</t>
  </si>
  <si>
    <t>ELOY  ALTAMIRANO RUIZ</t>
  </si>
  <si>
    <t>ALEJANDRA  SOLORZA RUIZ</t>
  </si>
  <si>
    <t>DIANA PATRICIA JUAREZ MOTA</t>
  </si>
  <si>
    <t>PAULA  MARTINEZ CARRILLO</t>
  </si>
  <si>
    <t>DANIELA  RODRIGUEZ MARTINEZ</t>
  </si>
  <si>
    <t>PINGUICAS</t>
  </si>
  <si>
    <t>SINDY YAZMIN RUBIO OCHOA</t>
  </si>
  <si>
    <t>DELIA  OCHOA SANCHEZ</t>
  </si>
  <si>
    <t>CARLOS ALDAIR DOMINGUEZ RUBIO</t>
  </si>
  <si>
    <t>ELVIA  SANCHEZ GONZALEZ</t>
  </si>
  <si>
    <t>FATIMA  TAPIA SERRANO</t>
  </si>
  <si>
    <t>PALOMA MICHEL DOMINGUEZ RUBIO</t>
  </si>
  <si>
    <t>EDITH  SERRANO CONCEPCION</t>
  </si>
  <si>
    <t>ANALLELY  BRAVO BALTAZAR</t>
  </si>
  <si>
    <t>ALICE</t>
  </si>
  <si>
    <t>VIRGINIA  BARRERA CADENA</t>
  </si>
  <si>
    <t>ROCIO  GARCIA AVILA</t>
  </si>
  <si>
    <t>MARIA DE LOS ANGELES TORIZ ESPINOZA</t>
  </si>
  <si>
    <t>MARIA LUISA BARRERA CADENA</t>
  </si>
  <si>
    <t>BERENICE  TORRES BARRERA</t>
  </si>
  <si>
    <t>BLANCA  VAZQUEZ BARRERA</t>
  </si>
  <si>
    <t>CECILIA  LUNA VAZQUEZ</t>
  </si>
  <si>
    <t>BEATRIZ  LUNA VAZQUEZ</t>
  </si>
  <si>
    <t>MA. GEORGINA TAPIA CASTILLO</t>
  </si>
  <si>
    <t xml:space="preserve">Pasivo </t>
  </si>
  <si>
    <t>LAURA  ROSAS HERNANDEZ</t>
  </si>
  <si>
    <t>AZALIA  LOPEZ PEREZ</t>
  </si>
  <si>
    <t>MIROSLAVA  GARCIA RAMOS</t>
  </si>
  <si>
    <t>AYLIN GUADALUPE CAMPOS MENDOZA</t>
  </si>
  <si>
    <t>FEDERICA  MENDOZA LOPEZ</t>
  </si>
  <si>
    <t>JOHNNIE  DE LA TORRE GUTIERREZ</t>
  </si>
  <si>
    <t>ALEXA AMAIRANY RAMIREZ MENDIOLA</t>
  </si>
  <si>
    <t>Canarios</t>
  </si>
  <si>
    <t>MERCEDES  CARMONA GARCIA</t>
  </si>
  <si>
    <t>LETICIA TORIZ MARTINEZ</t>
  </si>
  <si>
    <t>MA ALEJANDRA RIOS TORIZ</t>
  </si>
  <si>
    <t>ANA LUISA PEREZ CALVO</t>
  </si>
  <si>
    <t>MARCO ANTONIO SANCHEZ PONCE</t>
  </si>
  <si>
    <t>JESSICA MARIAN CALVO VELAZQUEZ</t>
  </si>
  <si>
    <t>NAYELLI GABRIELA SANCHEZ PONCE</t>
  </si>
  <si>
    <t>FRANCISCA SANCHEZ GARCIA</t>
  </si>
  <si>
    <t>Alheli</t>
  </si>
  <si>
    <t>GABINA  HERNANDEZ HERNANDEZ</t>
  </si>
  <si>
    <t>PATRICIA  RAMIREZ AGUILAR</t>
  </si>
  <si>
    <t>VERONICA  CUELLAR HERNANDEZ</t>
  </si>
  <si>
    <t>BERTHA  VALENCIA DE LA ROSA</t>
  </si>
  <si>
    <t>GRACIELA  AGUILAR OLVERA</t>
  </si>
  <si>
    <t xml:space="preserve">URANO </t>
  </si>
  <si>
    <t>FEBE ARELI CARRERA FLORES</t>
  </si>
  <si>
    <t>LIDIA ANGELICA SILVA JUAREZ</t>
  </si>
  <si>
    <t>JULIANA  DIAZ OLVERA</t>
  </si>
  <si>
    <t>Los trabajadorees</t>
  </si>
  <si>
    <t>JORGE LUIS BAUTISTA BAUTISTA</t>
  </si>
  <si>
    <t>BLANCA LILIA GOMEZ GARCIA</t>
  </si>
  <si>
    <t>VERONICA  GARCIA FLORES</t>
  </si>
  <si>
    <t>BERENICE TORRES GARCIA</t>
  </si>
  <si>
    <t>ERIKA YANET CARRILLO NAVARRO</t>
  </si>
  <si>
    <t>GUADALUPE ANALLELY TOVAR JUAREZ</t>
  </si>
  <si>
    <t>Cerrillos MA</t>
  </si>
  <si>
    <t>BRENDA  HERNANDEZ CASTILLO</t>
  </si>
  <si>
    <t>LESLIE FERNANDA VALVERDE BELTRAN</t>
  </si>
  <si>
    <t>LUIS DIEGO SANCHEZ ZUNIGA</t>
  </si>
  <si>
    <t>MONICA DE JESUS ZUNIGA REYNOSO</t>
  </si>
  <si>
    <t>VICTOR DANIEL SANCHEZ ZUNIGA</t>
  </si>
  <si>
    <t>Bolis</t>
  </si>
  <si>
    <t>LEIDA EVELIN GONZALEZ ARZOLA</t>
  </si>
  <si>
    <t>KAREN VIRIDIANA MENDOZA HERRERA</t>
  </si>
  <si>
    <t>OFELIA  ARZOLA LOPEZ</t>
  </si>
  <si>
    <t>MARIBEL  MORALES ALBA</t>
  </si>
  <si>
    <t>VERONICA  BAUTISTA HERNANDEZ</t>
  </si>
  <si>
    <t>LAS TUNEADAS</t>
  </si>
  <si>
    <t>MARISOL HERNANDEZ BARBA</t>
  </si>
  <si>
    <t>MARIA ESTELA RAMIREZ CARRILLO</t>
  </si>
  <si>
    <t>JANETH PADILLA GARCIA</t>
  </si>
  <si>
    <t>GABRIELA SOSA MATADAMAS</t>
  </si>
  <si>
    <t>JUPITER ORI</t>
  </si>
  <si>
    <t>MAYRA BLANCO ARROYO</t>
  </si>
  <si>
    <t>YASMIN CASTANEDA SANCHEZ</t>
  </si>
  <si>
    <t>GENOVEVA PRIETO ROMERO</t>
  </si>
  <si>
    <t>ESTEFANIA CHIMAL BLANCO</t>
  </si>
  <si>
    <t>ROSALINA BLANCO ARROYO</t>
  </si>
  <si>
    <t>Meraki MA</t>
  </si>
  <si>
    <t>ALMA DELIA ROMERO ALQUICIRA</t>
  </si>
  <si>
    <t>ALBA VIOLETA ALFARO ROMERO</t>
  </si>
  <si>
    <t>YADIRA  CHIA MENDEZ</t>
  </si>
  <si>
    <t>MONICA  QUIROZ ESPINOSA</t>
  </si>
  <si>
    <t>ARELI  LABASTIDA ROMERO</t>
  </si>
  <si>
    <t>EDNA LILI RODRIGUEZ LABASTIDA</t>
  </si>
  <si>
    <t>DULCE OLIVIA GONZALEZ ROMERO</t>
  </si>
  <si>
    <t>MARIA DEL CARMEN LOPEZ LOZANO</t>
  </si>
  <si>
    <t>ISABEL  PENA GARCIA</t>
  </si>
  <si>
    <t>AMARIS  PEREZ PEREZ</t>
  </si>
  <si>
    <t>Amigos</t>
  </si>
  <si>
    <t>DIANA LUZ HUERTA GARCIA</t>
  </si>
  <si>
    <t>OLIMPIA BEATRIZ GALLAGA CRUZ</t>
  </si>
  <si>
    <t>MIGUEL ALAN RICO GALLAGA</t>
  </si>
  <si>
    <t>BRISA ELDA SERRANO NOTARIO</t>
  </si>
  <si>
    <t>ANA MARIA SANTIAGO EVANGELISTA</t>
  </si>
  <si>
    <t>Bronce</t>
  </si>
  <si>
    <t>ANGELICA DE JESUS CHAIRES AREVALO</t>
  </si>
  <si>
    <t>TERESA DE JESUS CHAIRES AREVALOS</t>
  </si>
  <si>
    <t>MARIA LAURA ORTIZ SOTO</t>
  </si>
  <si>
    <t>ANA MARIA ARELLANO CABALLERO</t>
  </si>
  <si>
    <t>OSCAR ALFREDO JARA CHAIRES</t>
  </si>
  <si>
    <t>MARIA EUNICE JIMENEZ AVILA</t>
  </si>
  <si>
    <t>Las pelusas tlc</t>
  </si>
  <si>
    <t>SAIRA GABRIELA VILLAR LOPEZ</t>
  </si>
  <si>
    <t xml:space="preserve">SAN JUAN MA </t>
  </si>
  <si>
    <t>ANGELA  VELASCO GARCIA</t>
  </si>
  <si>
    <t>BRENDA GUADALUPE SOLARES PEREZ</t>
  </si>
  <si>
    <t>ALEJANDRA  VELAZCO GARCIA</t>
  </si>
  <si>
    <t>PETRA  CORREA RAMIREZ</t>
  </si>
  <si>
    <t>MONICA  OLVERA ROSALES</t>
  </si>
  <si>
    <t>AIDA  GARCIA OLVERA</t>
  </si>
  <si>
    <t>SOCORRO  CHAVEZ FLORES</t>
  </si>
  <si>
    <t>YENI  LOPEZ CHAVEZ</t>
  </si>
  <si>
    <t>GUADALUPE  JAIMES ARREOLA</t>
  </si>
  <si>
    <t>Favoritas</t>
  </si>
  <si>
    <t>DELIA GUADALUPE ESTRADA MARTINEZ</t>
  </si>
  <si>
    <t>ANGELICA ESPERANZA ESPARZA MUNOZ</t>
  </si>
  <si>
    <t>EVELIN MONTSERRAT MUNOZ LOPEZ</t>
  </si>
  <si>
    <t>MARIA GUADALUPE GUARDADO PAREDES</t>
  </si>
  <si>
    <t>MARIA EVA PAREDES VELOZ</t>
  </si>
  <si>
    <t>VIRIDIANA CRISTAL PEREZ SILVA</t>
  </si>
  <si>
    <t>ARIANA  GODOY MARTINEZ</t>
  </si>
  <si>
    <t>LORENA SINAI VIELMAS VALDEZ</t>
  </si>
  <si>
    <t>ANGELITOS IXT</t>
  </si>
  <si>
    <t>ELIZABETH FLORES SANCHEZ</t>
  </si>
  <si>
    <t xml:space="preserve">Gardenias 4 vientos </t>
  </si>
  <si>
    <t>MARCO AUGUSTO ALVAREZ SILVA</t>
  </si>
  <si>
    <t>MARIA JUDITH PALMA HERNANDEZ</t>
  </si>
  <si>
    <t>SAMANTA DANIELA GONZALEZ MEZA</t>
  </si>
  <si>
    <t>ROSA MARIA MEZA FLORES</t>
  </si>
  <si>
    <t>HERMINIA  CARRERA GONZALEZ</t>
  </si>
  <si>
    <t>NAYSSA ARELI ESQUIVEL TREJO</t>
  </si>
  <si>
    <t>LAS GIRASOLES ORI</t>
  </si>
  <si>
    <t>REINALDA BALDERAS VEGA</t>
  </si>
  <si>
    <t>JULIA MORALES MENCIAS</t>
  </si>
  <si>
    <t>CATALINA BACILIO AMARO</t>
  </si>
  <si>
    <t>ADELINA BONILLA MARTINEZ</t>
  </si>
  <si>
    <t>WENDY MAYTE ROSAS ROSAS</t>
  </si>
  <si>
    <t>TRUENO</t>
  </si>
  <si>
    <t>MARIA GUADALUPE SARAHI HERNANDEZ MATA</t>
  </si>
  <si>
    <t>JOCELYN ANDREA CAMPOS MATA</t>
  </si>
  <si>
    <t>MIGUEL ANGEL JUAREZ MOLINA</t>
  </si>
  <si>
    <t xml:space="preserve">Grupo Izquitl </t>
  </si>
  <si>
    <t>ELVIA  DIAZ SANCHEZ</t>
  </si>
  <si>
    <t>JENNY JUDITH HERNANDEZ DIAZ</t>
  </si>
  <si>
    <t>BRENDA  VARELA CRUZ</t>
  </si>
  <si>
    <t>ROSA ESMERALDA MARTINEZ GARCIA</t>
  </si>
  <si>
    <t>ISIDRO  HERNANDEZ HERNANDEZ</t>
  </si>
  <si>
    <t>VIRGINIA  AVILA GONZALEZ</t>
  </si>
  <si>
    <t>ISAAC DAVID SANCHEZ MARTINEZ</t>
  </si>
  <si>
    <t>ANA BELEN GUZMAN TENORIO</t>
  </si>
  <si>
    <t>GUADALUPE  SANTAMARIA CRUZ</t>
  </si>
  <si>
    <t>MA CRISTINA ROBLES MENDEZ</t>
  </si>
  <si>
    <t>Guarderia</t>
  </si>
  <si>
    <t>CRISTINA  ORTIZ FUENTES</t>
  </si>
  <si>
    <t>EMMA  REYES VELAZCO</t>
  </si>
  <si>
    <t>MARIA AGUSTINA SOLARES MARTINEZ</t>
  </si>
  <si>
    <t>DULCE MARIA ALMARAZ TINAJERO</t>
  </si>
  <si>
    <t xml:space="preserve">San Pablito </t>
  </si>
  <si>
    <t>MARISOL MARGARITA OLIVARES FERMOSO</t>
  </si>
  <si>
    <t>CESAR  SORIANO ESPINOZA</t>
  </si>
  <si>
    <t>NANCY MIRELLI ESCOBAR HERNANDEZ</t>
  </si>
  <si>
    <t>MA. PAULA MARGARITA FERMOSO FLORES</t>
  </si>
  <si>
    <t>MACARIA  VAZQUEZ GARCIA</t>
  </si>
  <si>
    <t xml:space="preserve">Las palmitas </t>
  </si>
  <si>
    <t>BEATRIZ  ARGUELLO BELLO</t>
  </si>
  <si>
    <t>MARIA DE LOS ANGELES BRIGADA PACHECO</t>
  </si>
  <si>
    <t>JOSE ALFREDO HERNANDEZ CARRIZOZA</t>
  </si>
  <si>
    <t>ANDRES ARCADIO ARGUELLO BELLO</t>
  </si>
  <si>
    <t>ROSALINDA MENDOZA CRUZ</t>
  </si>
  <si>
    <t>LAS CONCHITAS</t>
  </si>
  <si>
    <t>CRISTIAN RICARDO LOPEZ RODRIGUEZ</t>
  </si>
  <si>
    <t xml:space="preserve">Nube voladora </t>
  </si>
  <si>
    <t>ALEJANDRA  FRANCO OLGUIN</t>
  </si>
  <si>
    <t>SONIA  CRUZ AVILA</t>
  </si>
  <si>
    <t>GRICELDA  TORRES DAVILA</t>
  </si>
  <si>
    <t>JORGE  LERMA VALLADARES</t>
  </si>
  <si>
    <t>MARIA TERESA VALLADARES GARCIA</t>
  </si>
  <si>
    <t>ANGELICA MARIA MATEHUALA VILLEGAS</t>
  </si>
  <si>
    <t>ALTAMIRANO</t>
  </si>
  <si>
    <t>MELISSA  DOMINGUEZ ALEGRIA</t>
  </si>
  <si>
    <t>INGRID MAVIEL MORALES DOMINGUEZ</t>
  </si>
  <si>
    <t>SILVIA ADALI JIMENEZ MIL</t>
  </si>
  <si>
    <t>SILVIA  MIL VAZQUEZ</t>
  </si>
  <si>
    <t>HILARIA  MIL AGUILAR</t>
  </si>
  <si>
    <t>PLAZA CERRITOS</t>
  </si>
  <si>
    <t>GUADALUPE BERENICE TRUJILLO RUIZ</t>
  </si>
  <si>
    <t>ANA VIANNEY REYES GOMEZ</t>
  </si>
  <si>
    <t>CAMILA ESCOBEDO SERRANO</t>
  </si>
  <si>
    <t>ELIZABETH ROSAS SERRANO</t>
  </si>
  <si>
    <t>GABRIELA ROSADO MURILLO</t>
  </si>
  <si>
    <t>AMERICA MARIAN LUCIO GALICIA</t>
  </si>
  <si>
    <t>Las conchita MA</t>
  </si>
  <si>
    <t>MITZI KETZALI JIMENEZ RIOS</t>
  </si>
  <si>
    <t>CLARITAS</t>
  </si>
  <si>
    <t>MARTHA  MARTINEZ RODRIGUEZ</t>
  </si>
  <si>
    <t>RITA  HERNANDEZ LARA</t>
  </si>
  <si>
    <t>VIALMA  CAMACHO CUERVO</t>
  </si>
  <si>
    <t>JOVITA  ROMAN MARTINEZ</t>
  </si>
  <si>
    <t>GUADALUPE  MATEO HERNANDEZ</t>
  </si>
  <si>
    <t>CLAUDIA DANAHE PEREZ VENTURA</t>
  </si>
  <si>
    <t>MAYDELI  RIOS GARCES</t>
  </si>
  <si>
    <t>Fenix</t>
  </si>
  <si>
    <t>CYNTHIA ITZAYANA GUTIERREZ AGUILAR</t>
  </si>
  <si>
    <t>Texopa</t>
  </si>
  <si>
    <t>MARIA ANTONIETA CANDIA AYALA</t>
  </si>
  <si>
    <t>BERENICE ANA KAREN RIOS GARCES</t>
  </si>
  <si>
    <t>DEMETRIO FRANCISCO ROBLES ZACATE</t>
  </si>
  <si>
    <t>CRISTINA  HERNANDEZ MARTINEZ</t>
  </si>
  <si>
    <t>CATALINA HERRERA AYALA</t>
  </si>
  <si>
    <t>LUCINA DANIELA CANO CANDIA</t>
  </si>
  <si>
    <t>ABDULIA  BERNAL SANTOS</t>
  </si>
  <si>
    <t>RICARDO  SALAZAR SORIANO</t>
  </si>
  <si>
    <t>CARLA DAIDELI JIMENEZ RIOS</t>
  </si>
  <si>
    <t>Chicas 20</t>
  </si>
  <si>
    <t>ANGELICA YAZMIN HERNANDEZ GOMEZ</t>
  </si>
  <si>
    <t>EULALIA VERONICA GOMEZ SOLANO</t>
  </si>
  <si>
    <t>JUANA MARGARITA FLORES ARIAS</t>
  </si>
  <si>
    <t>CONCEPCION  MARTINEZ FUENTES</t>
  </si>
  <si>
    <t>ROSALIA  MARTINEZ PUERTOS</t>
  </si>
  <si>
    <t>CORAZONCITOS</t>
  </si>
  <si>
    <t>ALMA ROSA RAMIREZ MUNGUIA</t>
  </si>
  <si>
    <t>LIDIA GALINDO SALAZAR</t>
  </si>
  <si>
    <t>SEIDI MARTINEZ GARCIA</t>
  </si>
  <si>
    <t>ANABEL ENRIQUEZ CORRIENTE</t>
  </si>
  <si>
    <t>JESUS VIVIEL GONZALEZ NAVARRETE</t>
  </si>
  <si>
    <t>Azucenas</t>
  </si>
  <si>
    <t>ANAYELY  GONZALEZ ROSAS</t>
  </si>
  <si>
    <t>ESBAIDE  PACHECO RAMOS</t>
  </si>
  <si>
    <t>VIRIDIANA  PELAEZ SALMERON</t>
  </si>
  <si>
    <t>SUSANA  CRUCES PINEDA</t>
  </si>
  <si>
    <t>JOSE DE JESUS CASTANEDA PACHECO</t>
  </si>
  <si>
    <t>JULIETA REYES LOPEZ</t>
  </si>
  <si>
    <t>LUZ EVELIA RAMOS PEREZ</t>
  </si>
  <si>
    <t>GUADALUPE JANIS MORALES CARREON</t>
  </si>
  <si>
    <t xml:space="preserve">Mariposas </t>
  </si>
  <si>
    <t>MARIA CECILIA VALPUESTA CASTILLO</t>
  </si>
  <si>
    <t>BERTHA MARTINEZ ANGUIANO</t>
  </si>
  <si>
    <t>ADRIANA  VILLASANA AGUILAR</t>
  </si>
  <si>
    <t>MARIA GUADALUPE AGUILAR CACIQUE</t>
  </si>
  <si>
    <t>VERONICA  PICHARDO PEREZ</t>
  </si>
  <si>
    <t>Teques</t>
  </si>
  <si>
    <t>SOFIA  AYUSO RAMIREZ</t>
  </si>
  <si>
    <t>HUGO OMAR RODEA RANGEL</t>
  </si>
  <si>
    <t>MARIA ISABEL TERRAZAS AYUSO</t>
  </si>
  <si>
    <t>NANCY  PENA LEON</t>
  </si>
  <si>
    <t>GENOVEVA  RANGEL MORALES</t>
  </si>
  <si>
    <t>SANDRA PAOLA RAMIREZ HERNANDEZ</t>
  </si>
  <si>
    <t>BLANCA NAYELI SOBERANES JIMENEZ</t>
  </si>
  <si>
    <t>CITLALI ROJAS DIAZ</t>
  </si>
  <si>
    <t>MARIA DEL ROSARIO CASTILLO LUNA</t>
  </si>
  <si>
    <t>Los triunfadores de volana</t>
  </si>
  <si>
    <t>LAURA NALLELY GONZALEZ MURCIA</t>
  </si>
  <si>
    <t>ENRIQUE  GONZALEZ LOPEZ</t>
  </si>
  <si>
    <t>MARIA DE LOS ANGELES LOPEZ VICENTE</t>
  </si>
  <si>
    <t>ANA LAURA MARIN SANCHEZ</t>
  </si>
  <si>
    <t>SAMANTHA ITZAYAMA HERNANDEZ RAMIREZ</t>
  </si>
  <si>
    <t>NATHALY RAMOS AVALOS</t>
  </si>
  <si>
    <t>DAVID ALEJANDRO SANCHEZ SANCHEZ</t>
  </si>
  <si>
    <t>LUCESITAS</t>
  </si>
  <si>
    <t>IRMA JEANETTE JUAREZ RENTERIA</t>
  </si>
  <si>
    <t>GUADALUPE  JUAREZ RENTERIA</t>
  </si>
  <si>
    <t>FRANCISCA  RENTERIA LOPEZ</t>
  </si>
  <si>
    <t>MARIA DE JESUS MORALES LAZARO</t>
  </si>
  <si>
    <t>CAROLINA  CARDENAS RENTERIA</t>
  </si>
  <si>
    <t xml:space="preserve">LA CRUZ </t>
  </si>
  <si>
    <t>SOFIA IRENE ACOSTA ROSALES</t>
  </si>
  <si>
    <t>LUCINDA MORENO SERAFIN</t>
  </si>
  <si>
    <t>ILDA  CANO ACOSTA</t>
  </si>
  <si>
    <t>BLANCA MARGARITA ACOSTA ROSALES</t>
  </si>
  <si>
    <t>GUILLERMO  LIRA ROSALES</t>
  </si>
  <si>
    <t>COSOLEACAQUE BOULEVARD</t>
  </si>
  <si>
    <t>YESENIA  HERNANDEZ CRUZ</t>
  </si>
  <si>
    <t>BRENDA  RODRIGUEZ VALENZUELA</t>
  </si>
  <si>
    <t>VICTOR ALEJANDRO MATEO RIVAS</t>
  </si>
  <si>
    <t>ARLEHT GIBRANIL GONZALEZ VELAZQUEZ</t>
  </si>
  <si>
    <t>DALILA  FRANCISCO GOMEZ</t>
  </si>
  <si>
    <t xml:space="preserve">Los conejitos </t>
  </si>
  <si>
    <t>ESLY NATALY RUIZ MUNOZ</t>
  </si>
  <si>
    <t>MA. MONICA ESTRADA YESCAS</t>
  </si>
  <si>
    <t>MARIA VIRGINIA MUNOZ HERRERA</t>
  </si>
  <si>
    <t>MARIA CONSUELO PEREZ URIBE</t>
  </si>
  <si>
    <t>GISELA AYERIN RUIZ MUNOZ</t>
  </si>
  <si>
    <t>Hechizo</t>
  </si>
  <si>
    <t>EVELIA MAGDALENA SALINAS VAZQUEZ</t>
  </si>
  <si>
    <t>JOSELIN  LEMUS TRINIDAD</t>
  </si>
  <si>
    <t>WENDY  LEMUS TRINIDAD</t>
  </si>
  <si>
    <t>Ejido</t>
  </si>
  <si>
    <t>NORA IVONN DIAZ CANO</t>
  </si>
  <si>
    <t>SONIA  OLIVARES GOMORA</t>
  </si>
  <si>
    <t>ADELINA  MONFIL CAMPOS</t>
  </si>
  <si>
    <t>Desire</t>
  </si>
  <si>
    <t>FRANCISCA LILIAN SOSA MORALES</t>
  </si>
  <si>
    <t>AMERICA GUADALUPE DIAZ CANO</t>
  </si>
  <si>
    <t>CONSEPCION JULIA GARCIA PEREZ</t>
  </si>
  <si>
    <t>CITLALY DEL CARMEN LEON ANDRADE</t>
  </si>
  <si>
    <t>MARIA ISABEL PALACIOS FRANCISCO</t>
  </si>
  <si>
    <t>ROSA  LOPEZ MIHUALTECATL</t>
  </si>
  <si>
    <t>JUAN JOSE VERA HERNANDEZ</t>
  </si>
  <si>
    <t>ELVIRA  URIBE MARTINEZ</t>
  </si>
  <si>
    <t>MARIA MARTINEZ MENDEZ</t>
  </si>
  <si>
    <t>MARIA ANTONIA RAMOS TORRES</t>
  </si>
  <si>
    <t>Victoriosas</t>
  </si>
  <si>
    <t>ERENDIRA MARGARITA LOPEZ MOYA</t>
  </si>
  <si>
    <t>MARIA DEL ROSARIO AMADOR TRIGUEROS</t>
  </si>
  <si>
    <t>MARIA DEL CARMEN GONZALEZ</t>
  </si>
  <si>
    <t>MARIA DEL CARMEN JIMENEZ RAMIREZ</t>
  </si>
  <si>
    <t>PAOLA FABIOLA BARRERA LOPEZ</t>
  </si>
  <si>
    <t>EMILIE  GUZMAN HUERTA</t>
  </si>
  <si>
    <t xml:space="preserve">Moctezuma </t>
  </si>
  <si>
    <t>DORA MARIA MEZA RAMIREZ</t>
  </si>
  <si>
    <t>DIANA ISABEL HERNANDEZ MEZA</t>
  </si>
  <si>
    <t>MARIA ANGELINA SANCHEZ SANCHEZ</t>
  </si>
  <si>
    <t>YADIRA  PEREZ ORTIZ</t>
  </si>
  <si>
    <t>MAURA  SANCHEZ OLMEDO</t>
  </si>
  <si>
    <t>Tulipa</t>
  </si>
  <si>
    <t>ELIZABETH  NIEVES CLEMENTE</t>
  </si>
  <si>
    <t>ARIANA  LOPEZ SANCHEZ</t>
  </si>
  <si>
    <t>MA VENTURA SANCHEZ CONTRERAS</t>
  </si>
  <si>
    <t>ANDREA FERNANDA MENDOZA LOPEZ</t>
  </si>
  <si>
    <t>XOCHITL  GARCIA BARRON</t>
  </si>
  <si>
    <t>ERIKA LILIANA GARCIA RODRIGUEZ</t>
  </si>
  <si>
    <t>CHARIS MINA</t>
  </si>
  <si>
    <t>JUAN CARLOS CHIGO CEBA</t>
  </si>
  <si>
    <t>CLAUDIA ISSUI MIGUEL ALOR</t>
  </si>
  <si>
    <t>CLAUDIA  ALOR MARTINEZ</t>
  </si>
  <si>
    <t>NATALIA YAMILET HERRERA HERNANDEZ</t>
  </si>
  <si>
    <t>LILIANA  MARTINEZ MISS</t>
  </si>
  <si>
    <t xml:space="preserve">Primaveras </t>
  </si>
  <si>
    <t>JOSEFINA PERALTA</t>
  </si>
  <si>
    <t>YESSICA  ORDUNA ESCOBAR</t>
  </si>
  <si>
    <t>GABRIELA  ROMERO HERNANDEZ</t>
  </si>
  <si>
    <t>ANA MARIA GARCIA AZAMAR</t>
  </si>
  <si>
    <t>MARIA DEL CARMEN MORAN GARCIA</t>
  </si>
  <si>
    <t>MARIA DE LOS ANGELES SANCHEZ ROJAS</t>
  </si>
  <si>
    <t>YAQUELIN VALERIA HERNANDEZ QUINTERO</t>
  </si>
  <si>
    <t>JESSICA YUNUE HERNANDEZ QUINTERO</t>
  </si>
  <si>
    <t>PAULA  GARCIA SOSTENES</t>
  </si>
  <si>
    <t>GUADALUPE  RAMIREZ VAZQUEZ</t>
  </si>
  <si>
    <t>DIANA GUADALUPE HERNANDEZ ROBLEDO</t>
  </si>
  <si>
    <t xml:space="preserve">Manantiales </t>
  </si>
  <si>
    <t>ERIKA  PERALTA ELIZALDE</t>
  </si>
  <si>
    <t>RODRIGO  BARRIOS ENCISO</t>
  </si>
  <si>
    <t>CLAUDIA  MARTINEZ ROJAS</t>
  </si>
  <si>
    <t>ALDO RAFAEL JIMENEZ ELIZALDE</t>
  </si>
  <si>
    <t>ERIKA  ELIZALDE RUIZ</t>
  </si>
  <si>
    <t>Cocotitlan</t>
  </si>
  <si>
    <t>LAURA  ROLDAN HUERTA</t>
  </si>
  <si>
    <t>MARIA DEL SOCORRO CAMPOS VELARDE</t>
  </si>
  <si>
    <t xml:space="preserve">Voladas </t>
  </si>
  <si>
    <t>ARELI GUADALUPE BAROJAS ESTRADA</t>
  </si>
  <si>
    <t>MARIA DEL CARMEN SANCHEZ SALINAS</t>
  </si>
  <si>
    <t>ILIANA  TORRES AVILA</t>
  </si>
  <si>
    <t>ANGELICA  GONZALEZ MARTINEZ</t>
  </si>
  <si>
    <t>OFELIA  MENDEZ PADRON</t>
  </si>
  <si>
    <t>MANTIZ  AMK</t>
  </si>
  <si>
    <t>MARIA DE LOS ANGELES CASTRO CRUZ</t>
  </si>
  <si>
    <t>NORMA JUDITH HORTIALES FLORIN</t>
  </si>
  <si>
    <t>Guamuchil</t>
  </si>
  <si>
    <t>MONICA  HERNANDEZ ESCALANTE</t>
  </si>
  <si>
    <t>ISELA  RODRIGUEZ GONZALEZ</t>
  </si>
  <si>
    <t>MARISELA  VALDIVIA LUCIANO</t>
  </si>
  <si>
    <t>KARINA LOURDES GONZALEZ ALEJO</t>
  </si>
  <si>
    <t>TERESA  GUZMAN SALGADO</t>
  </si>
  <si>
    <t>MARIA DE LOURDES COLORADO ROMAN</t>
  </si>
  <si>
    <t>JANNETT  FLORES RAZO</t>
  </si>
  <si>
    <t>LUCILA  HURTADO LOPEZ</t>
  </si>
  <si>
    <t>Rayitos</t>
  </si>
  <si>
    <t>GUADALUPE PATRICIA HERNANDEZ HERNANDEZ</t>
  </si>
  <si>
    <t>JOSE MANUEL MEJIA HERNANDEZ</t>
  </si>
  <si>
    <t>LAILA JANET MEJIA MEDINA</t>
  </si>
  <si>
    <t>Eternas primaveras</t>
  </si>
  <si>
    <t>LAURA ABIGAIL GONZALEZ VAZQUEZ</t>
  </si>
  <si>
    <t>MARIA ELENA GONZALEZ DIAZ</t>
  </si>
  <si>
    <t>DIANA  ZAMORA URBAN</t>
  </si>
  <si>
    <t>CLAUDIA  VAZQUEZ PORTILLO</t>
  </si>
  <si>
    <t>JENNIFER ERIKA MARTINEZ BARBOSA</t>
  </si>
  <si>
    <t>Las noche buena</t>
  </si>
  <si>
    <t>MARIA ISABEL CARMONA GALVAN</t>
  </si>
  <si>
    <t>NOELIA  FUENLEAL CABELLO</t>
  </si>
  <si>
    <t>ROSA ISELA CARMONA GALVAN</t>
  </si>
  <si>
    <t>YANET  RAMIREZ FUENLEAL</t>
  </si>
  <si>
    <t>ELVIA  ESPINOSA PALMA</t>
  </si>
  <si>
    <t>MARIANA ANSELMO HERNANDEZ</t>
  </si>
  <si>
    <t>MARICRUZ  HERNANDEZ RODRIGUEZ</t>
  </si>
  <si>
    <t>SELENE GUADALUPE ROMERO MACIAS</t>
  </si>
  <si>
    <t>DIANA  VILLAGRAN PADILLA</t>
  </si>
  <si>
    <t>Ahuaetzi</t>
  </si>
  <si>
    <t>MARIA SOLEDAD LUNA HERNANDEZ</t>
  </si>
  <si>
    <t>TANIA ELIZABETH ARELLANO AHUATZI</t>
  </si>
  <si>
    <t>CONCEPCION AMADA AHUATZI TRUJILLO</t>
  </si>
  <si>
    <t>LAURA DOLORES HERNANDEZ GARCIA</t>
  </si>
  <si>
    <t>Emprendedoras de tecomitl MA</t>
  </si>
  <si>
    <t>GABRIELA ZULEIMA MONTANTES TRUJILLO</t>
  </si>
  <si>
    <t>KATHERINE  CRUZ LOPEZ</t>
  </si>
  <si>
    <t>NORBERTA  MORALES TORRES</t>
  </si>
  <si>
    <t>MARIA KARINA CABELLO SALCEDO</t>
  </si>
  <si>
    <t>BLANCA MARIANA REYES TRUJILLO</t>
  </si>
  <si>
    <t>SIOMARA IVONNE IBARRA CARRILLO</t>
  </si>
  <si>
    <t>MARTHA  TEPEPA MACEDA</t>
  </si>
  <si>
    <t>CESAR AUGUSTO ACATECATL BERISTAIN</t>
  </si>
  <si>
    <t>MARIBEL  VELAZQUEZ HERNANDEZ</t>
  </si>
  <si>
    <t>CLAUDIA  LARA BARRERA</t>
  </si>
  <si>
    <t>ANTONIA  FLORIN VALENCIA</t>
  </si>
  <si>
    <t>Gavilanes</t>
  </si>
  <si>
    <t>ANA GABRIELA MORALES RAMIREZ</t>
  </si>
  <si>
    <t>MARIA DE LOS ANGELES RAMIREZ ESPINOSA</t>
  </si>
  <si>
    <t>MARCO ANTONIO VAZQUEZ PICHARDO</t>
  </si>
  <si>
    <t>MARIA DE LOS ANGELES GONZALEZ RAMOS</t>
  </si>
  <si>
    <t>LESLI YESENIA APARICIO NEGRETE</t>
  </si>
  <si>
    <t>ANGELA  PICHARDO PEREZ</t>
  </si>
  <si>
    <t>Cardenas</t>
  </si>
  <si>
    <t>LUCIA ESTHER PLATA ORNELAS</t>
  </si>
  <si>
    <t>ROSA NAYELI PLATA ORNELAS</t>
  </si>
  <si>
    <t>THALIA GUADALUPE MENDOZA HERNANDEZ</t>
  </si>
  <si>
    <t>MARIA GUADALUPE RIVERA TERCERO</t>
  </si>
  <si>
    <t>LUZ maria ORNELAS VARGAS</t>
  </si>
  <si>
    <t xml:space="preserve">Loma Real </t>
  </si>
  <si>
    <t>ANA CAROLINA RUVALCABA REYES</t>
  </si>
  <si>
    <t>LOURDES  TORNES SANTIAGO</t>
  </si>
  <si>
    <t>YEIMI JACQUELINE DE LUNA ROSAS</t>
  </si>
  <si>
    <t>CLAUDIA CAROLINA ARRIAGA MORALES</t>
  </si>
  <si>
    <t>GRICELDA  RODRIGUEZ CASTILLO</t>
  </si>
  <si>
    <t>LETICIA  SOLANO OLMEDO</t>
  </si>
  <si>
    <t>ANA KAREN MAYEN ANDRADE</t>
  </si>
  <si>
    <t xml:space="preserve">Chicas de Amatlan </t>
  </si>
  <si>
    <t>ALICIA FLORENCIA REYES SANCHEZ</t>
  </si>
  <si>
    <t>EVA  CASTRO MARTINEZ</t>
  </si>
  <si>
    <t>JOSE ANGEL MORALES REYES</t>
  </si>
  <si>
    <t>ROSANA MARTINEZ REYES</t>
  </si>
  <si>
    <t>BEATRIZ  VASQUEZ SANCHEZ</t>
  </si>
  <si>
    <t>Génesis 31</t>
  </si>
  <si>
    <t>MARIA DOLORES TLACHI TOXTLE</t>
  </si>
  <si>
    <t>ANGELES CABRERA GONZALEZ</t>
  </si>
  <si>
    <t>ANDREA  TREJO HERNANDEZ</t>
  </si>
  <si>
    <t>GLORIA JOVITA CORTES ARMENTA</t>
  </si>
  <si>
    <t>ANA MERCEDES CASTILLO TLACHI</t>
  </si>
  <si>
    <t>MARLEN  MARTINEZ HERNANDEZ</t>
  </si>
  <si>
    <t>MARIA DEL ROCIO VIRGEN SANCHEZ</t>
  </si>
  <si>
    <t>ARELI ROMERO VAZQUEZ</t>
  </si>
  <si>
    <t xml:space="preserve">Las Rosas Ixhuatlancillo </t>
  </si>
  <si>
    <t>LEONARDA  DE LA CRUZ ROSAS</t>
  </si>
  <si>
    <t>JULIANA MORA</t>
  </si>
  <si>
    <t>ALMA DELIA COLORADO RODRIGUEZ</t>
  </si>
  <si>
    <t>FRANCISCO  GONZALEZ FERIAS</t>
  </si>
  <si>
    <t>ALMA ALEXA MARTINEZ COLORADO</t>
  </si>
  <si>
    <t>ALEJANDRA  ROSAS FELIX</t>
  </si>
  <si>
    <t>VICTOR  FLORES DE JESUS</t>
  </si>
  <si>
    <t>Chantico</t>
  </si>
  <si>
    <t>DANIELA  OLVERA ROSAS</t>
  </si>
  <si>
    <t>ALMA VIVIANA MAYA SANCHEZ</t>
  </si>
  <si>
    <t>JOSE GUILLERMO OLVERA ELIZONDO</t>
  </si>
  <si>
    <t>MARIA SUSANA HERNANDEZ HERNANDEZ</t>
  </si>
  <si>
    <t>MARIA MAGDALENA EXIGA LOPEZ</t>
  </si>
  <si>
    <t>Milagro</t>
  </si>
  <si>
    <t>TERESA  MORENO DURAN</t>
  </si>
  <si>
    <t>CLAUDIA  CAMACHO OLEA</t>
  </si>
  <si>
    <t>FRANCISCO JAVIER BUENDIA PERALTA</t>
  </si>
  <si>
    <t>DULCE LIZBETH CRUZ SEVILLA</t>
  </si>
  <si>
    <t>DULCE GABRIELA MACHORRO MARCIAL</t>
  </si>
  <si>
    <t>cempaxuchitl MA</t>
  </si>
  <si>
    <t>ELVIA  CRUZ MORA</t>
  </si>
  <si>
    <t>ALONDRA BERENICE GALINDO MENDEZ</t>
  </si>
  <si>
    <t>SOCORRO  PEREZ RIVAS</t>
  </si>
  <si>
    <t>MARIA PATRICIA GONZALEZ HERNANDEZ</t>
  </si>
  <si>
    <t>MARIA FERNANDA RUIZ GONZALEZ</t>
  </si>
  <si>
    <t xml:space="preserve">Águilas </t>
  </si>
  <si>
    <t>OMAR  SILVA TALAVERA</t>
  </si>
  <si>
    <t>ELVIRA LIZBETH HURTADO VELAZQUEZ</t>
  </si>
  <si>
    <t>PALOMA MARISOL SILVA PINA</t>
  </si>
  <si>
    <t>SUSANA  SANDOVAL ONTIVEROS</t>
  </si>
  <si>
    <t>BEATRIZ LAINEZ EUSEBIO</t>
  </si>
  <si>
    <t>OBDULIA GONZALEZ NICANOR</t>
  </si>
  <si>
    <t>MILAGROS SOLEDAD MARTINEZ ROSAS</t>
  </si>
  <si>
    <t>MANUELA MAXIMILIANO LAINEZ</t>
  </si>
  <si>
    <t>Maestra</t>
  </si>
  <si>
    <t>MARTHA RUTH AMARO PARADA</t>
  </si>
  <si>
    <t>YOKZIMARA  VAZQUEZ RODRIGUEZ</t>
  </si>
  <si>
    <t>LUBIA LIZETH ALEGRIA RODRIGUEZ</t>
  </si>
  <si>
    <t>SANDRA  HERRERA COBOS</t>
  </si>
  <si>
    <t>HORUS JARIM GUZMAN AMARO</t>
  </si>
  <si>
    <t>EMANUEL  DOMINGUEZ MOLINA</t>
  </si>
  <si>
    <t>Trébol 13</t>
  </si>
  <si>
    <t>LAURA  AMADOR ALVARADO</t>
  </si>
  <si>
    <t>JOSE FRANCISCO JAVIER LOPEZ ROMERO</t>
  </si>
  <si>
    <t>ROSA GRACIELA ROSALES CASTRO</t>
  </si>
  <si>
    <t>GABRIELA VIANEY OCHOA ROSALES</t>
  </si>
  <si>
    <t>ROSALIA  REYNOSO TORRES</t>
  </si>
  <si>
    <t>BARBARA  HIGUERA DEL REYO</t>
  </si>
  <si>
    <t xml:space="preserve">Angelitas </t>
  </si>
  <si>
    <t>MA. DE LOS ANGELES PEREZ CUARENTA</t>
  </si>
  <si>
    <t>MAGDALENA CANCINO VELAZQUEZ</t>
  </si>
  <si>
    <t>TERESA ELIZABETH RAMIREZ HERNANDEZ</t>
  </si>
  <si>
    <t>DIANA GABRIELA RAMIREZ HERNANDEZ</t>
  </si>
  <si>
    <t>ALEJANDRA  PANIAGUA PANIAGUA</t>
  </si>
  <si>
    <t xml:space="preserve">violetas </t>
  </si>
  <si>
    <t>MARGARITA  SANCHEZ SERRANO</t>
  </si>
  <si>
    <t>ALMA ROSA SANCHEZ SERRANO</t>
  </si>
  <si>
    <t>NOEMI PATINO HERNANDEZ</t>
  </si>
  <si>
    <t>MIGUEL ANGEL MOJICA ALMAGUER</t>
  </si>
  <si>
    <t>LUCIA  ROSAS GONZALEZ</t>
  </si>
  <si>
    <t>GIOVANNI  SANDOVAL SANCHEZ</t>
  </si>
  <si>
    <t xml:space="preserve">Providencia </t>
  </si>
  <si>
    <t>LEONARDA  CASTILLO URIAS</t>
  </si>
  <si>
    <t>MARIA DEL CARMEN JUAREZ XOCUA</t>
  </si>
  <si>
    <t>ANAHI  JUAREZ XOCUA</t>
  </si>
  <si>
    <t>MARIANA  GONZALEZ HERNANDEZ</t>
  </si>
  <si>
    <t>MARTHA  GINEZ RAMOS</t>
  </si>
  <si>
    <t xml:space="preserve">Rio centro </t>
  </si>
  <si>
    <t>BERTHA  FRANCO CARRERA</t>
  </si>
  <si>
    <t>MONICA  REYES ROMERO</t>
  </si>
  <si>
    <t>DANIELA  MORALES ORTIZ</t>
  </si>
  <si>
    <t>SAHIN  ROSAS SAMANIEGO</t>
  </si>
  <si>
    <t>Amapolas</t>
  </si>
  <si>
    <t>GUADALUPE  GOMEZ VAZQUEZ</t>
  </si>
  <si>
    <t>NATALIA  ROMERO MORENO</t>
  </si>
  <si>
    <t>MARIA ISABEL GONZALEZ MARTINEZ</t>
  </si>
  <si>
    <t>GABRIELA  LOPEZ GARCIA</t>
  </si>
  <si>
    <t>CATALINA  LOPEZ PEREZ</t>
  </si>
  <si>
    <t>DOLORES  DOMINGUEZ LOPEZ</t>
  </si>
  <si>
    <t xml:space="preserve">Shalom Neza </t>
  </si>
  <si>
    <t>MA ELVIA MORALES LUNA</t>
  </si>
  <si>
    <t>MARIA ELENA MEDINA SANCHEZ</t>
  </si>
  <si>
    <t>CONFETI</t>
  </si>
  <si>
    <t>GUADALUPE  ESTRADA DUENAS</t>
  </si>
  <si>
    <t>YAMILETH  CARRERA CABALLERO</t>
  </si>
  <si>
    <t>JOSE MANUEL OREA HERRERA</t>
  </si>
  <si>
    <t>GLORIA  CABALLERO CABRERA</t>
  </si>
  <si>
    <t>ARIADNA REYNA ALVAREZ</t>
  </si>
  <si>
    <t>Las 36 MA</t>
  </si>
  <si>
    <t>ALEJANDRA  AGUILAR LEYTE</t>
  </si>
  <si>
    <t>JACQUELINE DANIELA JIMENEZ PICHARDO</t>
  </si>
  <si>
    <t>MAGADY  PEREZ SANCHEZ</t>
  </si>
  <si>
    <t>ARACELI  PICHARDO DEL MONTE</t>
  </si>
  <si>
    <t>MARIA CANDELARIA ALANIS LOPEZ</t>
  </si>
  <si>
    <t>MATEO  APARICIO APARICIO</t>
  </si>
  <si>
    <t>DAVID ISRAEL DE SANTIAGO MELGOSA</t>
  </si>
  <si>
    <t>MARCO ANTONIO REOS CRUZ</t>
  </si>
  <si>
    <t>Las princesas MA</t>
  </si>
  <si>
    <t>PAOLA ARELY CABELLO MEZA</t>
  </si>
  <si>
    <t>JESSICA PAMELA CABELLO MEZA</t>
  </si>
  <si>
    <t>DANIEL  ROJAS VARELA</t>
  </si>
  <si>
    <t>MARIA ISABEL CABELLO MEZA</t>
  </si>
  <si>
    <t>MARIBEL  CORONA IBANEZ</t>
  </si>
  <si>
    <t>VICTORIA GUADALUPE NOLASCO RODRIGUEZ</t>
  </si>
  <si>
    <t>GUADALUPE  ONTIVEROS MEJIA</t>
  </si>
  <si>
    <t>DOLORES ELIZABETH BARAJAS NOLASCO</t>
  </si>
  <si>
    <t>KARLA</t>
  </si>
  <si>
    <t>MELANY ITZEEL SOTELO ORTIZ</t>
  </si>
  <si>
    <t xml:space="preserve">Mi villano favorito MA </t>
  </si>
  <si>
    <t>NORMA ANGELICA MEZA BECERRA</t>
  </si>
  <si>
    <t>MERCEDES  BECERRA HERNANDEZ</t>
  </si>
  <si>
    <t>MARCELINO JESUS BUSTOS CRUZ</t>
  </si>
  <si>
    <t>YARETHZI MICHELLE BUSTOS MEZA</t>
  </si>
  <si>
    <t>CLAUDIA  DIAZ JUAREZ</t>
  </si>
  <si>
    <t>ELIZABETH  GOMEZ GUERRA</t>
  </si>
  <si>
    <t>FRIDA MARIA DE JESUS CAMPOS CORDOVA</t>
  </si>
  <si>
    <t>CINTHIA  BARRON MUJICA</t>
  </si>
  <si>
    <t>TERESA  GUERRA COBARRUBIAS</t>
  </si>
  <si>
    <t>PUEBLOS</t>
  </si>
  <si>
    <t>MARICELA  DIAZ JIMENEZ</t>
  </si>
  <si>
    <t>CARLOS NEFTALI CALVO CAMACHO</t>
  </si>
  <si>
    <t>NOEMI EDITH SANCHEZ FERREIRA</t>
  </si>
  <si>
    <t>ANA  CARRASCO ZEPEDA</t>
  </si>
  <si>
    <t>KARINA JAEL APARICIO PEREZ</t>
  </si>
  <si>
    <t>TRIUNFADORAS V</t>
  </si>
  <si>
    <t>MARIA DE LOS ANGELES BERNAL ROQUE</t>
  </si>
  <si>
    <t>MARGARITA  PONCE BARRAGAN</t>
  </si>
  <si>
    <t>HAIDE MARENA NUNEZ PONCE</t>
  </si>
  <si>
    <t>ANA LILIA RODRIGUEZ NUNEZ</t>
  </si>
  <si>
    <t>NINFA  ORTEGA HERNANDEZ</t>
  </si>
  <si>
    <t>GUADALUPE KAREN YESCAS JIMENEZ</t>
  </si>
  <si>
    <t xml:space="preserve">Bobby </t>
  </si>
  <si>
    <t>DENZEL ALFREDO TRUJILLO MARTIN</t>
  </si>
  <si>
    <t>Mujeres de plata</t>
  </si>
  <si>
    <t>DOLORES SALMA AGUILAR CARRERA</t>
  </si>
  <si>
    <t>Santuario</t>
  </si>
  <si>
    <t>GRACIELA VIANEY DEL ANGEL VAZQUEZ</t>
  </si>
  <si>
    <t>AGUEDA  MARTINEZ MENDIOLA</t>
  </si>
  <si>
    <t>ISABEL  ALVARADO SAINZ</t>
  </si>
  <si>
    <t>MINERVA  VARGAS DIEGO</t>
  </si>
  <si>
    <t>AIDEE JOSEFINA ROMERO MARTINEZ</t>
  </si>
  <si>
    <t>Famosas Amk</t>
  </si>
  <si>
    <t>GABRIELA ESTHER MORALES GALVAN</t>
  </si>
  <si>
    <t>ADRIANA  PEREZ GALICIA</t>
  </si>
  <si>
    <t>MANINALI SARAY VALENCIA GONZALEZ</t>
  </si>
  <si>
    <t>FABIOLA  GARCIA SANCHEZ</t>
  </si>
  <si>
    <t>JOSELINE  MORALES GALVAN</t>
  </si>
  <si>
    <t>GABRIELA  LIMA MARTINEZ</t>
  </si>
  <si>
    <t>Sofias</t>
  </si>
  <si>
    <t>IGNACIA RODRIGUEZ SANCHEZ</t>
  </si>
  <si>
    <t>JESSICA MARIELA YANEZ ARIZA</t>
  </si>
  <si>
    <t>LUIS ALBERTO CASTANEDA GARCIA</t>
  </si>
  <si>
    <t>SAMANTHA YURIDIA WENCES PARRA</t>
  </si>
  <si>
    <t>FERNANDO  EULOGIO SUAREZ</t>
  </si>
  <si>
    <t>Vuelta Amk</t>
  </si>
  <si>
    <t>EDITH XITLALI MARTINEZ ROMERO</t>
  </si>
  <si>
    <t>ELVIA  SANCHEZ SANCHEZ</t>
  </si>
  <si>
    <t>MARIA GUADALUPE FLORES GARCIA</t>
  </si>
  <si>
    <t>GREGORIA  ROMERO DE LA ROSA</t>
  </si>
  <si>
    <t>RICARDA ENEDINA CORTES PEREZ</t>
  </si>
  <si>
    <t>Lucky Amk</t>
  </si>
  <si>
    <t>RAMON  DEL ROSARIO ROJAS</t>
  </si>
  <si>
    <t>NANCY EDITH GONZALEZ SANCHEZ</t>
  </si>
  <si>
    <t>DAAYAN MELANY CHAVARRIA CHAVEZ</t>
  </si>
  <si>
    <t>IRENE  TORIZ VILLA</t>
  </si>
  <si>
    <t>ANGELICA YANET CORTES VERGARA</t>
  </si>
  <si>
    <t>MARCELA  LOPEZ HERNANDEZ</t>
  </si>
  <si>
    <t>Palomas Amk</t>
  </si>
  <si>
    <t>BLANCA  JUAREZ VILLANUEVA</t>
  </si>
  <si>
    <t>LUZ MARIA BARRAGAN ROSALES</t>
  </si>
  <si>
    <t>PETRA  ROSALES RIVERA</t>
  </si>
  <si>
    <t>MARIA AMELIA BARRAGAN ROSALES</t>
  </si>
  <si>
    <t>ESPERANZA  VILLANUEVA RIVERA</t>
  </si>
  <si>
    <t>MANUELA  VILLANUEVA RIVERA</t>
  </si>
  <si>
    <t>COA</t>
  </si>
  <si>
    <t>ANA SOCORRO CARRANZA CONTRERAS</t>
  </si>
  <si>
    <t>NORMA TRINIDAD SANTANA IBARRA</t>
  </si>
  <si>
    <t>MARIA DEL CARMEN DAVILA CALDERON</t>
  </si>
  <si>
    <t>LEONARDO DANIEL BARAJAS NICOLAS</t>
  </si>
  <si>
    <t>NORMA ESPERANZA LOPEZ LONA</t>
  </si>
  <si>
    <t>TulipanesAMK</t>
  </si>
  <si>
    <t>NORMA JIMENA DOMINGUEZ ENRIQUEZ</t>
  </si>
  <si>
    <t>MARIA DE LOS ANGELES ENRIQUEZ HERNANDEZ</t>
  </si>
  <si>
    <t xml:space="preserve">Esmeralda </t>
  </si>
  <si>
    <t>INDIRA ESMERALDA ORTIGOZA CRUZ</t>
  </si>
  <si>
    <t>ARACELI  SILVA CASTILLO</t>
  </si>
  <si>
    <t>ILIANA  VEGA ORTIZ</t>
  </si>
  <si>
    <t>HUMBERTO  HERNANDEZ VILLEGAS</t>
  </si>
  <si>
    <t>AUREA  MORALES BANDALA</t>
  </si>
  <si>
    <t>JOSE ARMANDO CALVO PEREZ</t>
  </si>
  <si>
    <t>CATALINA  VAZQUEZ TORIZ</t>
  </si>
  <si>
    <t>Coronitas Victoria</t>
  </si>
  <si>
    <t>JOSE ALBERTO TORRES OROZCO</t>
  </si>
  <si>
    <t>ROSARIO  MORA ESPINOZA</t>
  </si>
  <si>
    <t>MONICA MARLEN COLIN VELAZQUEZ</t>
  </si>
  <si>
    <t>BENJAMIN  HERNANDEZ ROBLES</t>
  </si>
  <si>
    <t>URIEL  HERNANDEZ MONROY</t>
  </si>
  <si>
    <t>GABRIELA MARICELA CHAPARRO AYALA</t>
  </si>
  <si>
    <t>JUANA  JACINTO ARANA</t>
  </si>
  <si>
    <t>CLAUDIA  MARTINEZ DELGADO</t>
  </si>
  <si>
    <t>MARIA GUADALUPE OROZCO PENSAMIENTO</t>
  </si>
  <si>
    <t>LAURA  DELGADO GASPAR</t>
  </si>
  <si>
    <t>Las mamis</t>
  </si>
  <si>
    <t>MATILDE REYNA JUAN ROSARIO</t>
  </si>
  <si>
    <t>REYNAS VILLAS</t>
  </si>
  <si>
    <t>LETICIA  TIERRABLANCA HERNANDEZ</t>
  </si>
  <si>
    <t>FLOR ZARAY YOSELIN MEJIA LEON</t>
  </si>
  <si>
    <t>JOCELYN  MARTINEZ TIERRABLANCA</t>
  </si>
  <si>
    <t>MARIA DE LOS REMEDIOS SILVIA RODRIGUEZ VAZQUEZ</t>
  </si>
  <si>
    <t>WENDDY  PORTILLA RUIZ</t>
  </si>
  <si>
    <t>GUADALUPE NAYELLY LEON FLORES</t>
  </si>
  <si>
    <t>AMIGAS XOCHITEPEC</t>
  </si>
  <si>
    <t>ISABEL  RAMIREZ GOMEZ</t>
  </si>
  <si>
    <t>MARIA  RODRIGUEZ GONZALEZ</t>
  </si>
  <si>
    <t>ISABEL ANGELICA RAMIREZ GOMEZ</t>
  </si>
  <si>
    <t>SONIA  GARCIA CARMONA</t>
  </si>
  <si>
    <t>ANA LAURA RAMON ALVARADO</t>
  </si>
  <si>
    <t>NANCY YAZMIN SOLORZANO PRUDENCIO</t>
  </si>
  <si>
    <t>MARTHA PATRICIA AGUILAR CHAVEZ</t>
  </si>
  <si>
    <t>PAULINA MONTSERRAT MANCILLA SOLIS</t>
  </si>
  <si>
    <t xml:space="preserve">Los Zapatitas </t>
  </si>
  <si>
    <t>ALMA ROSARIO FLORES BELTRAN</t>
  </si>
  <si>
    <t>ANA PAULA ENCISO ARRIETA</t>
  </si>
  <si>
    <t>MARIA EUGENIA ARRIETA HERNANDEZ</t>
  </si>
  <si>
    <t>OSWALDO  PAREDES CASTILLO</t>
  </si>
  <si>
    <t>Jazmin Per</t>
  </si>
  <si>
    <t>ALBERTA  MOTA MARTINEZ</t>
  </si>
  <si>
    <t>VALENTINA  VAZQUEZ RODRIGUEZ</t>
  </si>
  <si>
    <t>MARIA ANA CRUZ BAUTISTA</t>
  </si>
  <si>
    <t>DULCE FANY MACHORRO CONTRERAS</t>
  </si>
  <si>
    <t>Fenixx</t>
  </si>
  <si>
    <t>ANA ERIKA CORTEZ CORTEZ</t>
  </si>
  <si>
    <t>JUAN JOSE CORTES CORTES</t>
  </si>
  <si>
    <t>NAYELY HERNANDEZ ramirez</t>
  </si>
  <si>
    <t>ALMA DELIA DEL MONTE MELENDEZ</t>
  </si>
  <si>
    <t>FELIX  HERNANDEZ MARTINEZ</t>
  </si>
  <si>
    <t xml:space="preserve">Asher </t>
  </si>
  <si>
    <t>PERLA YAZMIN ROMERO ALVAREZ</t>
  </si>
  <si>
    <t>LIZBETH  HUERTA MORENO</t>
  </si>
  <si>
    <t>BERENICE  JIMENEZ URIBE</t>
  </si>
  <si>
    <t>NORMA ANGELICA ROMERO ALVAREZ</t>
  </si>
  <si>
    <t>LUCIA ARACELI ROMERO DOMINGUEZ</t>
  </si>
  <si>
    <t>Las fresitas</t>
  </si>
  <si>
    <t>GUADALUPE ABIL LUCIANO DEL CARMEN</t>
  </si>
  <si>
    <t>KEVIN DAMIAN GUTIERREZ JUAREZ</t>
  </si>
  <si>
    <t>JUANA ELISA GUERRERO REYNA</t>
  </si>
  <si>
    <t>MARIA TERESA LOPEZ PERALTA</t>
  </si>
  <si>
    <t>Fati</t>
  </si>
  <si>
    <t>ANGELICA LIRA HERNANDEZ</t>
  </si>
  <si>
    <t>EVELYN ALEJANDRA REYNA PILIADO</t>
  </si>
  <si>
    <t>RUTH LADY PINA AVILA</t>
  </si>
  <si>
    <t>LA GRAN SENORA</t>
  </si>
  <si>
    <t>MARIA ISABEL DORANTES VERA</t>
  </si>
  <si>
    <t>TERESA MARIA DORANTES VERA</t>
  </si>
  <si>
    <t>MARIA DOLORES APONTE XOCUA</t>
  </si>
  <si>
    <t>CIRILA SUAREZ MONTERO</t>
  </si>
  <si>
    <t>MINERVA CORTES CASTILLO</t>
  </si>
  <si>
    <t>TIQUE</t>
  </si>
  <si>
    <t>MARIA FERNANDA VEGA GOMEZ</t>
  </si>
  <si>
    <t>EDY SUSANA RODRIGUEZ LOPEZ</t>
  </si>
  <si>
    <t>MARIA GUADALUPE RAMIREZ RAMIREZ</t>
  </si>
  <si>
    <t>MARIA TERESA GUTIERREZ RULE</t>
  </si>
  <si>
    <t>ARACELI  CASTILLO HUERTA</t>
  </si>
  <si>
    <t>Kenny</t>
  </si>
  <si>
    <t>BLANCA IRENE ESCALONA ESPINOSA</t>
  </si>
  <si>
    <t xml:space="preserve">Pueblo Nuevo </t>
  </si>
  <si>
    <t>MARIA DEL CARMEN GONZALEZ RIOS</t>
  </si>
  <si>
    <t>JORGE  SANCHEZ GONZALEZ</t>
  </si>
  <si>
    <t>NALLELY  ESPINOZA ARMENTA</t>
  </si>
  <si>
    <t>MARIA EUGENIA ESPINOSA MARTINEZ</t>
  </si>
  <si>
    <t>GUADALUPE  CONTRERAS JUAREZ</t>
  </si>
  <si>
    <t>JOSE ELIAS ESCALONA JUAREZ</t>
  </si>
  <si>
    <t xml:space="preserve">Mixquic </t>
  </si>
  <si>
    <t>MARIA CONCEPCION LEYTE RUIZ</t>
  </si>
  <si>
    <t>MARIA ANTONIA SANCHEZ ALVARADO</t>
  </si>
  <si>
    <t>ALEXANDER GALINDO RANCANO</t>
  </si>
  <si>
    <t>VANESSA  PINEDA PINEDA</t>
  </si>
  <si>
    <t>MAO LING LEYTE RUIZ</t>
  </si>
  <si>
    <t>PATRICIA  RIVAS GOMEZ</t>
  </si>
  <si>
    <t>Juarez2</t>
  </si>
  <si>
    <t>MARTHA DORANTES CONTRERAS</t>
  </si>
  <si>
    <t>GABRIELA LOZANO GUTIERREZ</t>
  </si>
  <si>
    <t>MARIA ISABEL VASQUEZ ROSAS</t>
  </si>
  <si>
    <t>FAUSTA LETICIA MENDOZA CARMONA</t>
  </si>
  <si>
    <t>GARDENIAS FT</t>
  </si>
  <si>
    <t>GABRIELA BARRERA HERNANDEZ</t>
  </si>
  <si>
    <t>VIRGINIA GUTIERREZ HERNANDEZ</t>
  </si>
  <si>
    <t>ANA KAREN DIAZ GUTIERREZ</t>
  </si>
  <si>
    <t>ELIA ENCARNACION MARTINEZ PEREZ</t>
  </si>
  <si>
    <t>NORMA ADRIANA MARTINEZ RAMIREZ</t>
  </si>
  <si>
    <t>JANETH  ROJAS MORALES</t>
  </si>
  <si>
    <t>MONICA  GONZALEZ PANTALEON</t>
  </si>
  <si>
    <t>MARIA DEL ROSARIO GONZALEZ PANTALEON</t>
  </si>
  <si>
    <t xml:space="preserve">Zapata </t>
  </si>
  <si>
    <t>ANAIS  BANOS GONZALEZ</t>
  </si>
  <si>
    <t>LINN YOWO SANCHEZ HERRERA</t>
  </si>
  <si>
    <t>AZUCENA  ROSAS GARCIA</t>
  </si>
  <si>
    <t>BERNARDA  MONFIL LEZAMA</t>
  </si>
  <si>
    <t>CRISTINA  ROSALES JUAREZ</t>
  </si>
  <si>
    <t>Arcoiris MA</t>
  </si>
  <si>
    <t>ROCIO ITZEL CABELLO PALACIOS</t>
  </si>
  <si>
    <t>MARIA TERESA PALACIOS ALFARO</t>
  </si>
  <si>
    <t>ANA MARIA DE JESUS PALACIOS ALFARO</t>
  </si>
  <si>
    <t>ROSA ISELA MORALES PALACIOS</t>
  </si>
  <si>
    <t>SARAI CABALLERO PALACIOS</t>
  </si>
  <si>
    <t>GUADALUPE  HERNANDEZ CONTRERAS</t>
  </si>
  <si>
    <t>JUDITH  MARTINEZ ARAGON</t>
  </si>
  <si>
    <t xml:space="preserve">Victorias </t>
  </si>
  <si>
    <t>CLARA ALEXIA FERNANDEZ RODRIGUEZ</t>
  </si>
  <si>
    <t>MARICRUZ  IBARRA HERNANDEZ</t>
  </si>
  <si>
    <t>RITA  RODRIGUEZ XILOA</t>
  </si>
  <si>
    <t>ROSA  MEDEL FLORES</t>
  </si>
  <si>
    <t>MARIA DE JESUS APALE CASTILLO</t>
  </si>
  <si>
    <t>BASILISA  PALACIOS OLMOS</t>
  </si>
  <si>
    <t>VALERIA GUADALUPE MANZANO ALFARO</t>
  </si>
  <si>
    <t>ENEDINA  HERNANDEZ YEPEZ</t>
  </si>
  <si>
    <t>CHOCORETAS</t>
  </si>
  <si>
    <t>ANA RAQUEL CABALLERO MOORE</t>
  </si>
  <si>
    <t>MARGARITA  ORTIZ TORRES</t>
  </si>
  <si>
    <t>JESSICA  VALERO VALENCIA</t>
  </si>
  <si>
    <t>LILIANA  CABALLERO MOORE</t>
  </si>
  <si>
    <t>ARIBEL  LUCIANO DEL CARMEN</t>
  </si>
  <si>
    <t>Las rosas de mixquic MA</t>
  </si>
  <si>
    <t>ANA LIZETH ALONDRA CHAVEZ PACHECO</t>
  </si>
  <si>
    <t>MARIA NELIDA SAN MIGUEL MEZA</t>
  </si>
  <si>
    <t>ANEL  GUTIERREZ ROCHA</t>
  </si>
  <si>
    <t>ARACELI PEREZ PENA</t>
  </si>
  <si>
    <t>SOCORRO  LARA JIMENEZ</t>
  </si>
  <si>
    <t>Topografos</t>
  </si>
  <si>
    <t>ALMA FRANCISCA CASTILLO ZERMENO</t>
  </si>
  <si>
    <t>BERISIMA  ESCAMILLA GOMEZ</t>
  </si>
  <si>
    <t>YENIFER  TELLEZ MONROY</t>
  </si>
  <si>
    <t>LLUVIA ANGELICA SAN JUAN GUZMAN</t>
  </si>
  <si>
    <t>ANA GABRIELA MATIAS BLAS</t>
  </si>
  <si>
    <t>PATRICIA  ESPINOSA DE LA CRUZ</t>
  </si>
  <si>
    <t>Quintanaroo MA</t>
  </si>
  <si>
    <t>ANA KAREN SERNA RAMIREZ</t>
  </si>
  <si>
    <t>MONICA GUADALUPE QUINTANAR CARRILLO</t>
  </si>
  <si>
    <t>ALICIA SUSANA CARRILLO BAEZ</t>
  </si>
  <si>
    <t>EDWIN ARATH ROBLES CABELLO</t>
  </si>
  <si>
    <t>MIRIAM  SILVA RAMIREZ</t>
  </si>
  <si>
    <t>GUADALUPE  ARTEAGA ROMERO</t>
  </si>
  <si>
    <t>CAPITAL</t>
  </si>
  <si>
    <t>ID DISTRIBUIDOR LINEA DE CREDITO</t>
  </si>
  <si>
    <t>TASA</t>
  </si>
  <si>
    <t>INTERES</t>
  </si>
  <si>
    <t>CERRADO</t>
  </si>
  <si>
    <t>SI</t>
  </si>
  <si>
    <t>NO</t>
  </si>
  <si>
    <t>MES DE COLOCACIÓN</t>
  </si>
  <si>
    <t>% DE PAGO FINAL</t>
  </si>
  <si>
    <t>PAGO FINAL</t>
  </si>
  <si>
    <t>PERDIDA DE COSECHA</t>
  </si>
  <si>
    <t xml:space="preserve">SANGRE AZUL </t>
  </si>
  <si>
    <t>Xochitepetl MA</t>
  </si>
  <si>
    <t>Perla</t>
  </si>
  <si>
    <t xml:space="preserve">Winnie </t>
  </si>
  <si>
    <t xml:space="preserve">Ciprés </t>
  </si>
  <si>
    <t>Espiga</t>
  </si>
  <si>
    <t xml:space="preserve">Arce </t>
  </si>
  <si>
    <t>Astro</t>
  </si>
  <si>
    <t>Las boletas amk</t>
  </si>
  <si>
    <t>Pocima</t>
  </si>
  <si>
    <t>Ashe</t>
  </si>
  <si>
    <t>Teresitas</t>
  </si>
  <si>
    <t>andromeda</t>
  </si>
  <si>
    <t>10 de Mayo</t>
  </si>
  <si>
    <t>Brisas</t>
  </si>
  <si>
    <t xml:space="preserve">LAS MARIPOSITAS MA </t>
  </si>
  <si>
    <t>Azul blue</t>
  </si>
  <si>
    <t xml:space="preserve">Las abejitas distraídas </t>
  </si>
  <si>
    <t>Las patronas</t>
  </si>
  <si>
    <t>Hidalgo MA</t>
  </si>
  <si>
    <t>Las querendonas</t>
  </si>
  <si>
    <t>Chicas superpoderosas</t>
  </si>
  <si>
    <t>Bellas por siempre Ixt</t>
  </si>
  <si>
    <t xml:space="preserve">Las Guerreras </t>
  </si>
  <si>
    <t>Conjuro</t>
  </si>
  <si>
    <t>Tenango amk</t>
  </si>
  <si>
    <t>Chicoco MA</t>
  </si>
  <si>
    <t>Pinos</t>
  </si>
  <si>
    <t>ZIRCONIAS2</t>
  </si>
  <si>
    <t>Artemisa</t>
  </si>
  <si>
    <t>El mirador MA</t>
  </si>
  <si>
    <t xml:space="preserve">Colibrí </t>
  </si>
  <si>
    <t>Chocolates 4vientos</t>
  </si>
  <si>
    <t>Roble</t>
  </si>
  <si>
    <t>Libertad de Chalco</t>
  </si>
  <si>
    <t>Xalatlaco</t>
  </si>
  <si>
    <t xml:space="preserve">Rubí </t>
  </si>
  <si>
    <t>Luna</t>
  </si>
  <si>
    <t>IMPARABLES CHIMA</t>
  </si>
  <si>
    <t>Torres MA</t>
  </si>
  <si>
    <t>Las margaritas centro</t>
  </si>
  <si>
    <t>Coacotla Nahomis</t>
  </si>
  <si>
    <t>Cordoba</t>
  </si>
  <si>
    <t>Sol y luna</t>
  </si>
  <si>
    <t xml:space="preserve">Gardenias coacotla </t>
  </si>
  <si>
    <t xml:space="preserve">Lanzero </t>
  </si>
  <si>
    <t>TO2x1</t>
  </si>
  <si>
    <t>Hathor</t>
  </si>
  <si>
    <t>Union Metro Pantitlan</t>
  </si>
  <si>
    <t>Las chicas de la uganda</t>
  </si>
  <si>
    <t>Babys Soñadoras</t>
  </si>
  <si>
    <t xml:space="preserve">Ginebras </t>
  </si>
  <si>
    <t>Chicas + 1 MA</t>
  </si>
  <si>
    <t>La loma</t>
  </si>
  <si>
    <t>Las rosas ft</t>
  </si>
  <si>
    <t xml:space="preserve">MILAGROS DE OZUMBA </t>
  </si>
  <si>
    <t xml:space="preserve">Estrellas </t>
  </si>
  <si>
    <t xml:space="preserve">Emanuel </t>
  </si>
  <si>
    <t>Chispita</t>
  </si>
  <si>
    <t>Nayarit MA</t>
  </si>
  <si>
    <t xml:space="preserve">Maravillas </t>
  </si>
  <si>
    <t>ANA LUZ RODRIGUEZ CALDERON</t>
  </si>
  <si>
    <t>EDGAR ISRAEL TORRES CAMARILLO</t>
  </si>
  <si>
    <t>VIVIANA  RAMIREZ BARRAGAN</t>
  </si>
  <si>
    <t>JOSE EDUARDO GARAY TAPIA</t>
  </si>
  <si>
    <t>CLEMENTINA SANTA MARTINEZ SORIANO</t>
  </si>
  <si>
    <t>MARIA XARENI DOMINGUEZ LOPEZ</t>
  </si>
  <si>
    <t>GUADALUPE  DOMINGUEZ LOPEZ</t>
  </si>
  <si>
    <t>BRENDA PAOLA ZEPEDA CASTRO</t>
  </si>
  <si>
    <t>OSCAR LOPEZ HERNANDEZ</t>
  </si>
  <si>
    <t>SANDY BELEN JIMENEZ HERNANDEZ</t>
  </si>
  <si>
    <t>YOLANDA  VILLANUEVA HERNANDEZ</t>
  </si>
  <si>
    <t>BENITA  VENEGAS BALDERAS</t>
  </si>
  <si>
    <t>MAYRA IVETTE DURAN VENEGAS</t>
  </si>
  <si>
    <t>FABIAN IDRAI DURAN VENEGAS</t>
  </si>
  <si>
    <t>MAURICIO  DOMINGUEZ MELLADO</t>
  </si>
  <si>
    <t>FRIDA  SALAZAR DOMINGUEZ</t>
  </si>
  <si>
    <t>ADRIANA  ALONSO MORALES</t>
  </si>
  <si>
    <t>ADRIANA  SORIANO LOPEZ</t>
  </si>
  <si>
    <t>PAOLA  GARCIA PACHECO</t>
  </si>
  <si>
    <t>SILVIA ALICIA MEDRANO PEREZ</t>
  </si>
  <si>
    <t>RODRIGO ODIN VALLADARES SORIA</t>
  </si>
  <si>
    <t>LETICIA  GONZALEZ MENDOZA</t>
  </si>
  <si>
    <t>MARIA JOSEFINA MENDOZA LOPEZ</t>
  </si>
  <si>
    <t>SANDRA  HERNANDEZ MONCADA</t>
  </si>
  <si>
    <t>ROSA  ELIZALDE SOLANO</t>
  </si>
  <si>
    <t>ELIA  SOLANO RAMIREZ</t>
  </si>
  <si>
    <t>MIRIAM  OLIVARES ALFARO</t>
  </si>
  <si>
    <t>MIGUEL  ELIZALDE RUIZ</t>
  </si>
  <si>
    <t>SANTIAGO  GIL CHARCO</t>
  </si>
  <si>
    <t>MARTHA ANGELICA GALINDO SILVA</t>
  </si>
  <si>
    <t>JESSICA  GIL SOLIS</t>
  </si>
  <si>
    <t>SILVIA  AGUILAR SANCHEZ</t>
  </si>
  <si>
    <t>SILVIA  FLORES HERNANDEZ</t>
  </si>
  <si>
    <t>SANDRA  PORRAS MIRANDA</t>
  </si>
  <si>
    <t>ARTURO  ALVAREZ ANDRADE</t>
  </si>
  <si>
    <t>MARIA IRMA YANEZ CHAVEZ</t>
  </si>
  <si>
    <t>YURI NANCY RAMIREZ GONZALEZ</t>
  </si>
  <si>
    <t>IRAIS  LARA ZAMORA</t>
  </si>
  <si>
    <t>MAYTE KAREN MORA VARGAS</t>
  </si>
  <si>
    <t>GUADALUPE  ISLAS DONGE</t>
  </si>
  <si>
    <t>ALEJANDRA  SEGURA MEDINA</t>
  </si>
  <si>
    <t>BRENDA MARGARITA GAETA PENA</t>
  </si>
  <si>
    <t>KATIA SOFIA SANTOS GAETA</t>
  </si>
  <si>
    <t>DIANA KAREN MEJIA FERNANDEZ</t>
  </si>
  <si>
    <t>MONICA  MARTINEZ MENDOZA</t>
  </si>
  <si>
    <t>YANARIME  GALVAN NOGALES</t>
  </si>
  <si>
    <t>KARLA RUBI SORIA PADILLA</t>
  </si>
  <si>
    <t>OMAR  PEREZ JUAREZ</t>
  </si>
  <si>
    <t>MA. FERNANDA PABLO PEREZ</t>
  </si>
  <si>
    <t>MARIA DE LOURDES BASURTO ORTIZ</t>
  </si>
  <si>
    <t>ALMA LIDIA HERON LOPEZ</t>
  </si>
  <si>
    <t>MARGARITA  LARA RODRIGUEZ</t>
  </si>
  <si>
    <t>MARIA GUADALUPE HERNANDEZ ZARCO</t>
  </si>
  <si>
    <t>PERLA MARISOL VENEGAS SANCHEZ</t>
  </si>
  <si>
    <t>PATRICIA SORAYA VENEGAS SANCHEZ</t>
  </si>
  <si>
    <t>TERESA DE JESUS MENDEZ ALCANTARA</t>
  </si>
  <si>
    <t>CARLOS  TELLO TRUJILLO</t>
  </si>
  <si>
    <t>MARIA DE LAS NIEVES HERNANDEZ GONZALEZ</t>
  </si>
  <si>
    <t>GUADALUPE  CABRERA PALACIOS</t>
  </si>
  <si>
    <t>MARIA LOURDES MARTINEZ LOPEZ</t>
  </si>
  <si>
    <t>ABIGAIL  CURIEL COLMENARES</t>
  </si>
  <si>
    <t>ANA  ESTRELLA ALVAREZ</t>
  </si>
  <si>
    <t>MARIA ESTHER SANCHEZ FLORES</t>
  </si>
  <si>
    <t>ESPERANZA  JIMENEZ GARCIA</t>
  </si>
  <si>
    <t>MARGARITA  VERGARA GARDUNO</t>
  </si>
  <si>
    <t>MA. DE LOS ANGELES MEDINA GALLEGOS</t>
  </si>
  <si>
    <t>LEONARDO  RAMIREZ TREJO</t>
  </si>
  <si>
    <t>CARMEN  VALADEZ HERNANDEZ</t>
  </si>
  <si>
    <t>CLARA JOSEFINA SANCHEZ BURGOS</t>
  </si>
  <si>
    <t>MARIA DE JESUS SALTILLO GUEVARA</t>
  </si>
  <si>
    <t>DIANA ELIZABETH PEREZ PADILLA</t>
  </si>
  <si>
    <t>YESENIA GUADALUPE CORRIENTE ESPINO</t>
  </si>
  <si>
    <t>ENGRACIA  ESPINO CASIMIRO</t>
  </si>
  <si>
    <t>NANCY PILAR REYES REYES</t>
  </si>
  <si>
    <t>GABRIELA  MUNOZ MARTINEZ</t>
  </si>
  <si>
    <t>MARIA GUADALUPE VIDAL GALICIA</t>
  </si>
  <si>
    <t>GLORIA  MELENDEZ VIDAL</t>
  </si>
  <si>
    <t>TERESA  SIMON HERNANDEZ</t>
  </si>
  <si>
    <t>LETICIA  HUESCA GARCIA</t>
  </si>
  <si>
    <t>MARIA DEL CARMEN VIDAL GALICIA</t>
  </si>
  <si>
    <t>ADELAIDA  PALOMERA SANCHEZ</t>
  </si>
  <si>
    <t>JESSICA  LLANOS RODRIGUEZ</t>
  </si>
  <si>
    <t>MARIA ANGELICA GUTIERREZ ACOSTA</t>
  </si>
  <si>
    <t>ANA ROSA RAMIREZ RUBIO</t>
  </si>
  <si>
    <t>MA GLORIA INIGUEZ CARRILLO</t>
  </si>
  <si>
    <t>EMILIA  LOPEZ GARRIDO</t>
  </si>
  <si>
    <t>ANA IVETTE VIDAL CORTEZ</t>
  </si>
  <si>
    <t>YULIAN YADIRA MARTINEZ GONZALEZ</t>
  </si>
  <si>
    <t>SILVINO  GARCIA CRUZ</t>
  </si>
  <si>
    <t>GABRIELA  AGUIRRE PACHECO</t>
  </si>
  <si>
    <t>HECTOR  TAVARES GOMEZ</t>
  </si>
  <si>
    <t>LAURA  RAMIREZ GONZALEZ</t>
  </si>
  <si>
    <t>MARIA ELVIRA PENA MIRANDA</t>
  </si>
  <si>
    <t>BLANCA ESTELA URUENA ROBLEDO</t>
  </si>
  <si>
    <t>AURORA  PEREZ SOSA</t>
  </si>
  <si>
    <t>ISAURA  LOPEZ GARCIA</t>
  </si>
  <si>
    <t>TERESA  AVELINO GINES</t>
  </si>
  <si>
    <t>ELIZABETH  COLOHUA PIEDRAS</t>
  </si>
  <si>
    <t>GUADALUPE  TINOCO BERNABE</t>
  </si>
  <si>
    <t>KARINA  TINOCO BERNABE</t>
  </si>
  <si>
    <t>MARIA EMMA GONZALEZ RODRIGUEZ</t>
  </si>
  <si>
    <t>JESUS  SANCHEZ DE LA ROSA</t>
  </si>
  <si>
    <t>SIMITRIA  CRUZ AVILA</t>
  </si>
  <si>
    <t>NORMA PATRICIA HERNANDEZ NIETO</t>
  </si>
  <si>
    <t>JOSEFINA  RODRIGUEZ HERRERA</t>
  </si>
  <si>
    <t>RAFAELA  PASCUAL DOMINGO</t>
  </si>
  <si>
    <t>ADALBERTO  ESPERON GIL</t>
  </si>
  <si>
    <t>SONIA ANGELICA MORALES RAYON</t>
  </si>
  <si>
    <t>GABRIELA  MORALES RAYON</t>
  </si>
  <si>
    <t>IGNACIA  BAUTISTA GUERRERO</t>
  </si>
  <si>
    <t>YANETH JAQUELINE PEREZ BELTRAN</t>
  </si>
  <si>
    <t>NOEMI  DE JESUS PEREZ</t>
  </si>
  <si>
    <t>MARIA DEL CARMEN PEREZ BELTRAN</t>
  </si>
  <si>
    <t>ALEJANDRO  GALVAN SOLIS</t>
  </si>
  <si>
    <t>LILIANA  VALERIANO SANTIAGO</t>
  </si>
  <si>
    <t>MARIA JUANA RUEDA MENDEZ</t>
  </si>
  <si>
    <t>ANGELICA MARIA SOSA DE LA CRUZ</t>
  </si>
  <si>
    <t>MIRIAM  MARTINEZ LOPEZ</t>
  </si>
  <si>
    <t>ANA LILIA CABRAL DIAZ</t>
  </si>
  <si>
    <t>FRANCISCO JAVIER GALICIA GONZALEZ</t>
  </si>
  <si>
    <t>DANIELA  CAMPA NUNEZ</t>
  </si>
  <si>
    <t>VERONICA ARACELI VEGA OCAMPO</t>
  </si>
  <si>
    <t>ALEJANDRA  FLORES LOZADA</t>
  </si>
  <si>
    <t>ARACELI  HERNANDEZ HERNANDEZ</t>
  </si>
  <si>
    <t>JESSICA ALEXIA FLORES NIETO</t>
  </si>
  <si>
    <t>MA ELENA AGUILAR GONZALEZ</t>
  </si>
  <si>
    <t>DHAYANA LIZBETH HUERTAS AGUILAR</t>
  </si>
  <si>
    <t>SANDRA VIRGINIA ESQUIVIAS CORREA</t>
  </si>
  <si>
    <t>JULIO CRISTIAN ESTEBAN PEREZ</t>
  </si>
  <si>
    <t>GERARDO  HERNANDEZ ALTAMIRANO</t>
  </si>
  <si>
    <t>DANIELA  FLORES GARCIA</t>
  </si>
  <si>
    <t>ISRAEL  FRIAS BUSTAMANTE</t>
  </si>
  <si>
    <t>EUFROCINA PATRICIA VALDEZ DIAZ</t>
  </si>
  <si>
    <t>ISABELA YOSELIN GOMEZ RODRIGUEZ</t>
  </si>
  <si>
    <t>EULALIA  JIMENEZ VELASCO</t>
  </si>
  <si>
    <t>NORMA  MENDOZA CAPULTITLA</t>
  </si>
  <si>
    <t>LUIS ALBERTO MARTINEZ CAMPOS</t>
  </si>
  <si>
    <t>SHIRLEY  CAPULTITLA JIMENEZ</t>
  </si>
  <si>
    <t>MARIA SALOME SANCHEZ SANTANA</t>
  </si>
  <si>
    <t>LUIS GUSTAVO ARANGURE GUTIERREZ</t>
  </si>
  <si>
    <t>MARIA DE LOS ANGELES VELASCO VELASCO</t>
  </si>
  <si>
    <t>MARIA JULIETA CISNEROS COLOA</t>
  </si>
  <si>
    <t>MARIA SUSI MORALES PIMENTEL</t>
  </si>
  <si>
    <t>HAYDEE MAYTE MORALES ARELLANO</t>
  </si>
  <si>
    <t>TERESA  TREJO AQUINO</t>
  </si>
  <si>
    <t>ROSALBA  RAMIREZ FLORES</t>
  </si>
  <si>
    <t>ELIZABETH  RODRIGUEZ ZAMUDIO</t>
  </si>
  <si>
    <t>EFREN HINOJOSA POPO</t>
  </si>
  <si>
    <t>JOSEFINA  ISIDRO GONZALEZ</t>
  </si>
  <si>
    <t>GABRIEL  VIVIAN CAMACHO</t>
  </si>
  <si>
    <t>IRMA  LAVIN LEON</t>
  </si>
  <si>
    <t>DIANA BELEM ARENAS OROZCO</t>
  </si>
  <si>
    <t>ANA KAREN ZAVALA ISIDRO</t>
  </si>
  <si>
    <t>GLORIA  RICO LOPEZ</t>
  </si>
  <si>
    <t>NORMA  SALGADO BERRUM</t>
  </si>
  <si>
    <t>ADRIAN  RIVERA SALGADO</t>
  </si>
  <si>
    <t>CAROLINA  RIVERA SALGADO</t>
  </si>
  <si>
    <t>DIANA  GUZMAN CRUZ</t>
  </si>
  <si>
    <t>ARLETTH ALIN HERNANDEZ DE LA ROSA</t>
  </si>
  <si>
    <t>SAUL  MENDOZA CABELLO</t>
  </si>
  <si>
    <t>JUANA EDITH RAMOS REYES</t>
  </si>
  <si>
    <t>YESSICA DEL CARMEN ABREU PEREZ</t>
  </si>
  <si>
    <t>BLANCA NORMA RODRIGUEZ MATEOS</t>
  </si>
  <si>
    <t>MARISELA  PEREZ HERNANDEZ</t>
  </si>
  <si>
    <t>SERGIO  TRUJILLO LUNA</t>
  </si>
  <si>
    <t>NATIVIDAD  SANTIAGO MING</t>
  </si>
  <si>
    <t>JANAI  RESENDIZ LOPEZ</t>
  </si>
  <si>
    <t>MARIA DEL ROSARIO LOPEZ GOMORA</t>
  </si>
  <si>
    <t>CARLA JAQUELINE COYAC FLORES</t>
  </si>
  <si>
    <t>HILDA  ELIZALDE CASTRO</t>
  </si>
  <si>
    <t>MARLEN  ROBLES CASTILLO</t>
  </si>
  <si>
    <t>MAGDALENA  GUTIERREZ VAZQUEZ</t>
  </si>
  <si>
    <t>SONIA  CASTILLO TORRES</t>
  </si>
  <si>
    <t>VIVIANA  MANDUJANO ATLATENCO</t>
  </si>
  <si>
    <t>OSCAR  MORALES FONTES</t>
  </si>
  <si>
    <t>MARIA DEL CARMEN JAIMEZ ANGELES</t>
  </si>
  <si>
    <t>PATRICIA ESTEPHANIE CANTU LOZA</t>
  </si>
  <si>
    <t>CARLA VALERIA PEREZ PEREZ</t>
  </si>
  <si>
    <t>MIRIAM  BONILLA HERNANDEZ</t>
  </si>
  <si>
    <t>MARIA CRISTINA FLORES LEZAMA</t>
  </si>
  <si>
    <t>CATALINA  FLORES CASTILLO</t>
  </si>
  <si>
    <t>NATIVIDAD  LAUREANO ALEJO</t>
  </si>
  <si>
    <t>MARIA GUADALUPE JUAREZ RODRIGUEZ</t>
  </si>
  <si>
    <t>FILOMENA  RAMIREZ CARRILLO</t>
  </si>
  <si>
    <t>JOSE ARMANDO ELIGIO REYNOSO</t>
  </si>
  <si>
    <t>NANCY NAYELLI RODRIGUEZ JUAREZ</t>
  </si>
  <si>
    <t>OMAR  PEREZ CUETO</t>
  </si>
  <si>
    <t>LUCERO  MAYA SOLIS</t>
  </si>
  <si>
    <t>JENIFER  MAYA SOLIS</t>
  </si>
  <si>
    <t>MARIA INES SOSA SUAREZ</t>
  </si>
  <si>
    <t>MERCEDES JIMENEZ JIMENEZ</t>
  </si>
  <si>
    <t>VIRIDIANA MONTSERRAT GOMEZ VALDIVIA</t>
  </si>
  <si>
    <t>CARMELA  HERNANDEZ GOMEZ</t>
  </si>
  <si>
    <t>JUAN CRISTIAN ROSAS ROSAS</t>
  </si>
  <si>
    <t>CLAUDIA NAYELI LOBATO PEREZ</t>
  </si>
  <si>
    <t>ROSARIO  CHAVEZ DE LA ROSA</t>
  </si>
  <si>
    <t>ESTEFANIA  MORALES MARTINEZ</t>
  </si>
  <si>
    <t>GUADALUPE  GONZALEZ FUENTES</t>
  </si>
  <si>
    <t>ERIK  JURADO FIGUEROA</t>
  </si>
  <si>
    <t>MARIA VICTORIA MONTIEL BONILLA</t>
  </si>
  <si>
    <t>MARIA DE LOS ANGELES MORALES BONILLA</t>
  </si>
  <si>
    <t>BRENDA ISABEL RAMIREZ RAMOS</t>
  </si>
  <si>
    <t>LEYSA  SANTIAGO GONZALEZ</t>
  </si>
  <si>
    <t>EUGENIA  RAMIREZ RAMOS</t>
  </si>
  <si>
    <t>MARIA DE LOS ANGELES CANDELARIO IGNACIO</t>
  </si>
  <si>
    <t>CHRISTIAN  MARTINEZ HERNANDEZ</t>
  </si>
  <si>
    <t>EUSEBIA  DIONISIO MARTINEZ</t>
  </si>
  <si>
    <t>MAYRA  NUNEZ MEZA</t>
  </si>
  <si>
    <t>JATZIRI GIOVANNA PINEDA TENORIO</t>
  </si>
  <si>
    <t>ALEJANDRO  NUNEZ MEZA</t>
  </si>
  <si>
    <t>LUZ MARIA FLORES PEREZ</t>
  </si>
  <si>
    <t>MARIACEL  BARRIOS PINEDA</t>
  </si>
  <si>
    <t>JUANA  CASTOR CABALLERO</t>
  </si>
  <si>
    <t>MONICA PATRICIA ARANDA ACOSTA</t>
  </si>
  <si>
    <t>MARTHA  RAMIREZ MARTINEZ</t>
  </si>
  <si>
    <t>HEIDY MARIAN HERNANDEZ TORRES</t>
  </si>
  <si>
    <t>SERGIA  MARTINEZ RODRIGUEZ</t>
  </si>
  <si>
    <t>PATRICIA  HERNANDEZ ANTONIO</t>
  </si>
  <si>
    <t>JUANA  SANTIAGO TORRES</t>
  </si>
  <si>
    <t>KARINA  MATEO RAMOS</t>
  </si>
  <si>
    <t>ANABEL  MARTINEZ MARTINEZ</t>
  </si>
  <si>
    <t>IVONNE ALEJANDRA CORTES TOLEDO</t>
  </si>
  <si>
    <t>CRISTIAN OBET FLORES CUETO</t>
  </si>
  <si>
    <t>ELENA GUADALUPE SALAS HERNANDEZ</t>
  </si>
  <si>
    <t>PEDRO  ZAMORA CANO</t>
  </si>
  <si>
    <t>MARIA MAGDALENA BENITEZ MORA</t>
  </si>
  <si>
    <t>IRMA IRENE CARSOLIO RIVERA</t>
  </si>
  <si>
    <t>MARIA DE LA PAZ ARELLANO BARRIOS</t>
  </si>
  <si>
    <t>LAURA TANIA BARRIOS CAMPOS</t>
  </si>
  <si>
    <t>LINA BEATRIZ VALADEZ ALCANTAR</t>
  </si>
  <si>
    <t>GUADALUPE  CASTILLO CRUZ</t>
  </si>
  <si>
    <t>BELEM ANGELA GARCIA SALDANA</t>
  </si>
  <si>
    <t>ISABEL  CANALES ORTIZ</t>
  </si>
  <si>
    <t>MONTSERRAT  ALCANTAR AYALA</t>
  </si>
  <si>
    <t>OSURI CRISTAL SANCHEZ GARCIA</t>
  </si>
  <si>
    <t>JAIME  VILLARREAL FUENTES</t>
  </si>
  <si>
    <t>MARIA MAGDALENA HERNANDEZ PRECIADO</t>
  </si>
  <si>
    <t>ANAHI GUADALUPE ZENON MORALES</t>
  </si>
  <si>
    <t>JAVIER  ZAMORA GUARENO</t>
  </si>
  <si>
    <t>RICARDO  HERNANDEZ BERNAL</t>
  </si>
  <si>
    <t>MARIANA  BELTRAN FUENTES</t>
  </si>
  <si>
    <t>NORMA EDITH MORENO REYES</t>
  </si>
  <si>
    <t>ROSA MARIA REYES MARES</t>
  </si>
  <si>
    <t>ANA LIZBETH MORENO REYES</t>
  </si>
  <si>
    <t>ANTONIO  MORENO REYES</t>
  </si>
  <si>
    <t>LAURA ELIZABETH ROMERO NORIEGA</t>
  </si>
  <si>
    <t>OSCAR  GARCIA PAZ</t>
  </si>
  <si>
    <t>MARIBEL MONTES VAZQUEZ</t>
  </si>
  <si>
    <t>CAROLINA  CRUZ GARCIA</t>
  </si>
  <si>
    <t>DIANA GABRIELA MAYO MORA</t>
  </si>
  <si>
    <t>VERONICA  MARTINEZ RIVERA</t>
  </si>
  <si>
    <t>JUDITH  HERNANDEZ VALERIO</t>
  </si>
  <si>
    <t>CINDY ARACELI MORALES HERNANDEZ</t>
  </si>
  <si>
    <t>LOURDES  SOLIS RODRIGUEZ</t>
  </si>
  <si>
    <t>ALMA DELIA MARANON GAMINO</t>
  </si>
  <si>
    <t>ADA  IRIARTE MATEOS</t>
  </si>
  <si>
    <t>JAQUELIN  INIESTRA PEREZ</t>
  </si>
  <si>
    <t>VERONICA  BECERRIL CERVANTES</t>
  </si>
  <si>
    <t>YULIANA MONSERRATTE VELA GUZMAN</t>
  </si>
  <si>
    <t>ROCIO VANESSA MORENO BECERRIL</t>
  </si>
  <si>
    <t>MARIA DE LOS ANGELES SALDANA OROSCO</t>
  </si>
  <si>
    <t>ELIZABETH  CUEPAS GALICIA</t>
  </si>
  <si>
    <t>GUADALUPE CECILIA LARA YLLAN</t>
  </si>
  <si>
    <t>ANA KAREN PAEZ FLORES</t>
  </si>
  <si>
    <t>DANIEL  ARENAS SERRALDE</t>
  </si>
  <si>
    <t>MATILDE  MENDOZA VILLA</t>
  </si>
  <si>
    <t>ALEJANDRA  HERRERA VASQUEZ</t>
  </si>
  <si>
    <t>SARAI  SERRANO NOLASCO</t>
  </si>
  <si>
    <t>ARACELI  HERRERA VASQUEZ</t>
  </si>
  <si>
    <t>EUSEBIA EFIGENIA ROJAS SANCHEZ</t>
  </si>
  <si>
    <t>ROSALBA  MARTINEZ ROSAS</t>
  </si>
  <si>
    <t>ANA MARIA JUAREZ FLORES</t>
  </si>
  <si>
    <t>MARIA DE LOURDES SOTO HERNANDEZ</t>
  </si>
  <si>
    <t>MARTHA MARIA RAMIREZ RAMOS</t>
  </si>
  <si>
    <t>MARCO ANTONIO LOBATO GARCIA</t>
  </si>
  <si>
    <t>NARDA MAYUMI RAMIREZ SANCHEZ</t>
  </si>
  <si>
    <t>MARTHA ELIZABETH SANCHEZ HERNANDEZ</t>
  </si>
  <si>
    <t>MARIA EUGENIA VALENCIA DIAZ</t>
  </si>
  <si>
    <t>MARIANA  GARCIA CORTES</t>
  </si>
  <si>
    <t>DOMITILA LIMA PENA</t>
  </si>
  <si>
    <t>JANELI ARENAS ALVAREZ</t>
  </si>
  <si>
    <t>CECILIA RANGEL LIMA</t>
  </si>
  <si>
    <t>INES  GARCIA LOPEZ</t>
  </si>
  <si>
    <t>YULIANA  LOPEZ GONZALEZ</t>
  </si>
  <si>
    <t>MARIA EUGENIA GONZALEZ COSME</t>
  </si>
  <si>
    <t>APOLONIA  VELAZQUEZ ESPINOSA</t>
  </si>
  <si>
    <t>GUADALUPE  JACOME MAGIN</t>
  </si>
  <si>
    <t>JESSICA ITZEL MENDEZ ROSALES</t>
  </si>
  <si>
    <t>GABRIEL  GONZALEZ GARCIA</t>
  </si>
  <si>
    <t>DIANA MARISELA HERNANDEZ MONTALVO</t>
  </si>
  <si>
    <t>FELIPA  MONTALVO CELIS</t>
  </si>
  <si>
    <t>ROSA YADIRA TORRES RAMIREZ</t>
  </si>
  <si>
    <t>ESTHER  GONZALEZ TORRES</t>
  </si>
  <si>
    <t>MARCELINO  GONZALEZ HERNANDEZ</t>
  </si>
  <si>
    <t>ELIZABEHT  GONZALEZ RAMIREZ</t>
  </si>
  <si>
    <t>AMANDA  RAMOS RAMIREZ</t>
  </si>
  <si>
    <t>DALILA  MARTINEZ GONZALEZ</t>
  </si>
  <si>
    <t>JAIME MAURICIO MORALES RAMIREZ</t>
  </si>
  <si>
    <t>ANA KAREN HIPOLITO GONZALEZ</t>
  </si>
  <si>
    <t>ROSA BLANCA LIMON BUENDIA</t>
  </si>
  <si>
    <t>ANA PATRICIA MAGNO SANCHEZ</t>
  </si>
  <si>
    <t>JULIO CESAR CUEVAS PEREZ</t>
  </si>
  <si>
    <t>DENYSE  CABRERA CRUZ</t>
  </si>
  <si>
    <t>TERESA  CRUZ JIMENEZ</t>
  </si>
  <si>
    <t>DYLAN JAVIER PACHECO CASTRO</t>
  </si>
  <si>
    <t>CLEMENCIA  ESCOBAR HERNANDEZ</t>
  </si>
  <si>
    <t>MARIA GUADALUPE MONTE ALEGRE ROMERO</t>
  </si>
  <si>
    <t>MARIA GUADALUPE SANTILLAN ESTRADA</t>
  </si>
  <si>
    <t>EUNICE  GONZALEZ DE LOS SANTOS</t>
  </si>
  <si>
    <t>CELIA  DE LOS SANTOS CAMACHO</t>
  </si>
  <si>
    <t>MAURICIO  RAMIREZ GARCIA</t>
  </si>
  <si>
    <t>ANABEL  GONZALEZ DE LOS SANTOS</t>
  </si>
  <si>
    <t>VERONICA LIZBETH ORTIZ PAREDES</t>
  </si>
  <si>
    <t>DISPERSIÓN</t>
  </si>
  <si>
    <t>TOTAL</t>
  </si>
  <si>
    <t>REGION</t>
  </si>
  <si>
    <t>SUCURSAL</t>
  </si>
  <si>
    <t>Total Volana</t>
  </si>
  <si>
    <t>NEZAHUALCOYOTL</t>
  </si>
  <si>
    <t>REGIÓN O</t>
  </si>
  <si>
    <t>NEZAHUALCOYOTL 2</t>
  </si>
  <si>
    <t>AMECAMECA</t>
  </si>
  <si>
    <t>REGIÓN F</t>
  </si>
  <si>
    <t>ORIZABA</t>
  </si>
  <si>
    <t>CHIMALHUACAN 2</t>
  </si>
  <si>
    <t>TONALA 2</t>
  </si>
  <si>
    <t>CHALCO</t>
  </si>
  <si>
    <t>IXTAPALUCA</t>
  </si>
  <si>
    <t>COATZACOALCOS</t>
  </si>
  <si>
    <t>TEXCOCO</t>
  </si>
  <si>
    <t>FORTIN</t>
  </si>
  <si>
    <t>CARDENAS</t>
  </si>
  <si>
    <t>SURESTE</t>
  </si>
  <si>
    <t>TONALA</t>
  </si>
  <si>
    <t>TLAHUAC</t>
  </si>
  <si>
    <t>MILPA ALTA</t>
  </si>
  <si>
    <t>IZTAPALAPA</t>
  </si>
  <si>
    <t>VILLAHERMOSA</t>
  </si>
  <si>
    <t>F.CONSULTA</t>
  </si>
  <si>
    <t>FOLIO CC</t>
  </si>
  <si>
    <t/>
  </si>
  <si>
    <t>NIVEL DE RIESGO</t>
  </si>
  <si>
    <t>MONTO SUGERIDO POR EL MODELO</t>
  </si>
  <si>
    <t>TASA SUGERIDA POR EL MODELO</t>
  </si>
  <si>
    <t>PERDIDA ESTIMADA</t>
  </si>
  <si>
    <t>Créditos de capital de trabajo</t>
  </si>
  <si>
    <t>Ciclo 1</t>
  </si>
  <si>
    <t>% Créditos otorgados</t>
  </si>
  <si>
    <t>Tasa promedio ponderada otorgada</t>
  </si>
  <si>
    <t>Capital recuperado - creditos cerrados</t>
  </si>
  <si>
    <t>Pérdida de cosecha</t>
  </si>
  <si>
    <t>TOTAL COLOCADO</t>
  </si>
  <si>
    <t>% DEL TOTAL COLOCADO DE CADA MÉTODO</t>
  </si>
  <si>
    <t>% DE LA TASA escalera</t>
  </si>
  <si>
    <t>% DE LA TASA otorgada</t>
  </si>
  <si>
    <t>INTERESES PAGADOS</t>
  </si>
  <si>
    <t>Ingresos reales por interses</t>
  </si>
  <si>
    <t>Ingresos Ajustado por Riesgo</t>
  </si>
  <si>
    <t>Capital No recuperado - creditos cerrados</t>
  </si>
  <si>
    <t>Num de Créditos otorgados</t>
  </si>
  <si>
    <t>Capital colocado</t>
  </si>
  <si>
    <t>% Capital colocado</t>
  </si>
  <si>
    <t>Capital colocado - creditos cerrados</t>
  </si>
  <si>
    <t>Capital colocado - creditos abierto</t>
  </si>
  <si>
    <t>Tasa efectiva</t>
  </si>
  <si>
    <t>ANALISIS MODELO</t>
  </si>
  <si>
    <t>CONTRIBUCIÓN MARGINAL</t>
  </si>
  <si>
    <t>Analizados por el modelo</t>
  </si>
  <si>
    <t>Datos duros a Dic. 2022</t>
  </si>
  <si>
    <t>Distribuidores Club</t>
  </si>
  <si>
    <t>Distribuidores Flash</t>
  </si>
  <si>
    <t>Distribuidores Red</t>
  </si>
  <si>
    <t>Distribuidores total</t>
  </si>
  <si>
    <t>Asociados</t>
  </si>
  <si>
    <t>Créditos activos</t>
  </si>
  <si>
    <t>Redes</t>
  </si>
  <si>
    <t>Asesores</t>
  </si>
  <si>
    <t>Integrantes promedio por red</t>
  </si>
  <si>
    <t>Créditos activos por Asesor</t>
  </si>
  <si>
    <t>Costos fijos:</t>
  </si>
  <si>
    <t>Concepto</t>
  </si>
  <si>
    <t>Unitario</t>
  </si>
  <si>
    <t>Frecuencia</t>
  </si>
  <si>
    <t>Descripción</t>
  </si>
  <si>
    <t>Unitario del Plazo del Crédito</t>
  </si>
  <si>
    <t>Score volana</t>
  </si>
  <si>
    <t>Semanal</t>
  </si>
  <si>
    <t>Clasificación de riesgo semanal, con base en el comportamiento de pago semanal</t>
  </si>
  <si>
    <t>Sistema Volana</t>
  </si>
  <si>
    <t>App Capacitación</t>
  </si>
  <si>
    <t>El uso de plataforma de capacitación considera solo a líderes de redes</t>
  </si>
  <si>
    <t>AWS Volana</t>
  </si>
  <si>
    <t>Clasificación de riesgo semanal, con base en el comportamiento de pago semanal, considera una base de 30,000 créditos</t>
  </si>
  <si>
    <t>BI Volana</t>
  </si>
  <si>
    <t>Considera una base de 30,000 créditos</t>
  </si>
  <si>
    <t>Gastos Corporativo</t>
  </si>
  <si>
    <t>Cálculado por integrante de la red, considerando el promedio de integrates</t>
  </si>
  <si>
    <t>Call Center</t>
  </si>
  <si>
    <t>Consideando 1 llamada por mes, en el caso de las red una llamada al lider la red</t>
  </si>
  <si>
    <t>CRM Volana</t>
  </si>
  <si>
    <t>Costo semanal por crédito activo</t>
  </si>
  <si>
    <t>Supervisión Volana</t>
  </si>
  <si>
    <t>Asesor</t>
  </si>
  <si>
    <t>Canal de pago</t>
  </si>
  <si>
    <t>Costo recepción de cada pago. Las Redes realizan 1 pago por todos los integrantes</t>
  </si>
  <si>
    <t>Total</t>
  </si>
  <si>
    <t>Costos de originación</t>
  </si>
  <si>
    <t>Validación de identidad</t>
  </si>
  <si>
    <t>por crédito</t>
  </si>
  <si>
    <t>Consulta de CC</t>
  </si>
  <si>
    <t>Costo dispersión</t>
  </si>
  <si>
    <t>SMS</t>
  </si>
  <si>
    <t>Costos variables</t>
  </si>
  <si>
    <t>Costo del Fondeo</t>
  </si>
  <si>
    <t>Anual</t>
  </si>
  <si>
    <t>Costo pérdida de cosecha</t>
  </si>
  <si>
    <t>%</t>
  </si>
  <si>
    <t>COSTOS FIJOS</t>
  </si>
  <si>
    <t>COSTOS ORIGINACIÓN</t>
  </si>
  <si>
    <t>COSTOS FONDEO</t>
  </si>
  <si>
    <t>COSTOS TOTALES CON PÉRDIDA DE COSECHA</t>
  </si>
  <si>
    <t>CONTRIBUCION MARGINAL</t>
  </si>
  <si>
    <t>% DE RENTABILIDAD</t>
  </si>
  <si>
    <t>PLAZO</t>
  </si>
  <si>
    <t>num de integrantes</t>
  </si>
  <si>
    <t>Num de créditos</t>
  </si>
  <si>
    <t>monto colocado</t>
  </si>
  <si>
    <t>tasa ponderada</t>
  </si>
  <si>
    <t>pérdida de cosecha</t>
  </si>
  <si>
    <t>MONTO NO RECUPERADO</t>
  </si>
  <si>
    <t>Contribición marhianl</t>
  </si>
  <si>
    <t>Nivel de riesgo</t>
  </si>
  <si>
    <t>Crédito promedio</t>
  </si>
  <si>
    <t>id_distribuidor_usar</t>
  </si>
  <si>
    <t>tasa_ponderada</t>
  </si>
  <si>
    <t>perdida_ponderada</t>
  </si>
  <si>
    <t>id_distribuidor</t>
  </si>
  <si>
    <t>label</t>
  </si>
  <si>
    <t>approval_score</t>
  </si>
  <si>
    <t>applicant_id</t>
  </si>
  <si>
    <t>perdida_cosecha_esperada_quash</t>
  </si>
  <si>
    <t>grupo_riesgo</t>
  </si>
  <si>
    <t>RECHAZADO</t>
  </si>
  <si>
    <t>APROBADO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</si>
</sst>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;[Red]\-&quot;$&quot;#,##0"/>
    <numFmt numFmtId="8" formatCode="&quot;$&quot;#,##0.00;[Red]\-&quot;$&quot;#,##0.00"/>
    <numFmt numFmtId="43" formatCode="_-* #,##0.00_-;\-* #,##0.00_-;_-* &quot;-&quot;??_-;_-@_-"/>
    <numFmt numFmtId="164" formatCode="dd/mm/yy"/>
    <numFmt numFmtId="165" formatCode="0.0%"/>
    <numFmt numFmtId="166" formatCode="#,##0.0"/>
    <numFmt numFmtId="167" formatCode="_-* #,##0_-;\-* #,##0_-;_-* &quot;-&quot;??_-;_-@_-"/>
    <numFmt numFmtId="168" formatCode="_-* #,##0.0_-;\-* #,##0.0_-;_-* &quot;-&quot;??_-;_-@_-"/>
    <numFmt numFmtId="169" formatCode="&quot;$&quot;#,##0.00"/>
  </numFmts>
  <fonts count="1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05CE7C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43" fontId="10" fillId="0" borderId="0" applyFont="0" applyFill="0" applyBorder="0" applyAlignment="0" applyProtection="0"/>
  </cellStyleXfs>
  <cellXfs count="94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/>
    <xf numFmtId="6" fontId="1" fillId="0" borderId="0" xfId="0" applyNumberFormat="1" applyFont="1" applyAlignment="1">
      <alignment horizontal="right"/>
    </xf>
    <xf numFmtId="6" fontId="2" fillId="0" borderId="0" xfId="0" applyNumberFormat="1" applyFont="1" applyAlignment="1">
      <alignment horizontal="right"/>
    </xf>
    <xf numFmtId="6" fontId="1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9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4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6" borderId="0" xfId="0" applyFont="1" applyFill="1"/>
    <xf numFmtId="14" fontId="1" fillId="5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left" vertical="center" indent="2"/>
    </xf>
    <xf numFmtId="8" fontId="1" fillId="0" borderId="0" xfId="0" applyNumberFormat="1" applyFont="1"/>
    <xf numFmtId="4" fontId="5" fillId="0" borderId="0" xfId="0" applyNumberFormat="1" applyFont="1"/>
    <xf numFmtId="0" fontId="6" fillId="0" borderId="0" xfId="0" applyFont="1"/>
    <xf numFmtId="0" fontId="6" fillId="0" borderId="0" xfId="0" applyFont="1" applyAlignment="1">
      <alignment horizontal="center"/>
    </xf>
    <xf numFmtId="6" fontId="6" fillId="0" borderId="0" xfId="0" applyNumberFormat="1" applyFont="1" applyAlignment="1">
      <alignment horizontal="right"/>
    </xf>
    <xf numFmtId="3" fontId="6" fillId="0" borderId="0" xfId="0" applyNumberFormat="1" applyFont="1" applyAlignment="1">
      <alignment horizontal="center"/>
    </xf>
    <xf numFmtId="0" fontId="1" fillId="7" borderId="0" xfId="0" applyFont="1" applyFill="1"/>
    <xf numFmtId="8" fontId="1" fillId="0" borderId="0" xfId="0" applyNumberFormat="1" applyFont="1" applyAlignment="1">
      <alignment horizontal="right"/>
    </xf>
    <xf numFmtId="6" fontId="2" fillId="0" borderId="0" xfId="0" applyNumberFormat="1" applyFont="1" applyAlignment="1">
      <alignment horizontal="center"/>
    </xf>
    <xf numFmtId="0" fontId="1" fillId="4" borderId="0" xfId="0" applyFont="1" applyFill="1" applyAlignment="1">
      <alignment horizontal="center" vertical="center" wrapText="1"/>
    </xf>
    <xf numFmtId="166" fontId="1" fillId="0" borderId="0" xfId="0" applyNumberFormat="1" applyFont="1" applyAlignment="1">
      <alignment horizontal="center"/>
    </xf>
    <xf numFmtId="0" fontId="1" fillId="0" borderId="0" xfId="0" applyFont="1" applyFill="1"/>
    <xf numFmtId="14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horizontal="center"/>
    </xf>
    <xf numFmtId="9" fontId="1" fillId="0" borderId="0" xfId="0" applyNumberFormat="1" applyFont="1" applyFill="1" applyAlignment="1">
      <alignment horizontal="center"/>
    </xf>
    <xf numFmtId="6" fontId="1" fillId="0" borderId="0" xfId="0" applyNumberFormat="1" applyFont="1" applyFill="1" applyAlignment="1">
      <alignment horizontal="right"/>
    </xf>
    <xf numFmtId="6" fontId="6" fillId="0" borderId="0" xfId="0" applyNumberFormat="1" applyFont="1" applyFill="1" applyAlignment="1">
      <alignment horizontal="right"/>
    </xf>
    <xf numFmtId="3" fontId="1" fillId="0" borderId="0" xfId="0" applyNumberFormat="1" applyFont="1" applyFill="1" applyAlignment="1">
      <alignment horizontal="center"/>
    </xf>
    <xf numFmtId="3" fontId="6" fillId="0" borderId="0" xfId="0" applyNumberFormat="1" applyFont="1" applyFill="1" applyAlignment="1">
      <alignment horizontal="center"/>
    </xf>
    <xf numFmtId="0" fontId="8" fillId="0" borderId="0" xfId="1" applyFont="1" applyAlignment="1">
      <alignment horizontal="left" indent="1"/>
    </xf>
    <xf numFmtId="0" fontId="9" fillId="0" borderId="0" xfId="1" applyFont="1" applyAlignment="1">
      <alignment horizontal="left"/>
    </xf>
    <xf numFmtId="0" fontId="9" fillId="0" borderId="0" xfId="1" applyFont="1"/>
    <xf numFmtId="0" fontId="9" fillId="0" borderId="1" xfId="1" applyFont="1" applyBorder="1" applyAlignment="1">
      <alignment horizontal="left" vertical="center" indent="1"/>
    </xf>
    <xf numFmtId="167" fontId="9" fillId="0" borderId="1" xfId="2" applyNumberFormat="1" applyFont="1" applyBorder="1" applyAlignment="1">
      <alignment horizontal="center"/>
    </xf>
    <xf numFmtId="168" fontId="9" fillId="0" borderId="1" xfId="2" applyNumberFormat="1" applyFont="1" applyBorder="1" applyAlignment="1">
      <alignment horizontal="center"/>
    </xf>
    <xf numFmtId="0" fontId="9" fillId="0" borderId="0" xfId="1" applyFont="1" applyAlignment="1">
      <alignment horizontal="left" vertical="center"/>
    </xf>
    <xf numFmtId="0" fontId="11" fillId="8" borderId="1" xfId="1" applyFont="1" applyFill="1" applyBorder="1" applyAlignment="1">
      <alignment horizontal="center" vertical="center"/>
    </xf>
    <xf numFmtId="0" fontId="11" fillId="8" borderId="2" xfId="1" applyFont="1" applyFill="1" applyBorder="1" applyAlignment="1">
      <alignment horizontal="center" vertical="center"/>
    </xf>
    <xf numFmtId="0" fontId="11" fillId="8" borderId="3" xfId="1" applyFont="1" applyFill="1" applyBorder="1" applyAlignment="1">
      <alignment horizontal="center" vertical="center"/>
    </xf>
    <xf numFmtId="0" fontId="11" fillId="8" borderId="4" xfId="1" applyFont="1" applyFill="1" applyBorder="1" applyAlignment="1">
      <alignment horizontal="center" vertical="center"/>
    </xf>
    <xf numFmtId="0" fontId="11" fillId="8" borderId="1" xfId="1" applyFont="1" applyFill="1" applyBorder="1" applyAlignment="1">
      <alignment horizontal="center" vertical="center" wrapText="1"/>
    </xf>
    <xf numFmtId="169" fontId="9" fillId="0" borderId="1" xfId="1" applyNumberFormat="1" applyFont="1" applyBorder="1" applyAlignment="1">
      <alignment horizontal="center"/>
    </xf>
    <xf numFmtId="0" fontId="9" fillId="0" borderId="2" xfId="1" applyFont="1" applyBorder="1" applyAlignment="1">
      <alignment horizontal="center"/>
    </xf>
    <xf numFmtId="0" fontId="9" fillId="0" borderId="2" xfId="1" applyFont="1" applyBorder="1" applyAlignment="1">
      <alignment horizontal="left" vertical="center" indent="1"/>
    </xf>
    <xf numFmtId="0" fontId="9" fillId="0" borderId="3" xfId="1" applyFont="1" applyBorder="1"/>
    <xf numFmtId="0" fontId="9" fillId="0" borderId="4" xfId="1" applyFont="1" applyBorder="1"/>
    <xf numFmtId="169" fontId="9" fillId="0" borderId="4" xfId="1" applyNumberFormat="1" applyFont="1" applyBorder="1" applyAlignment="1">
      <alignment horizontal="center"/>
    </xf>
    <xf numFmtId="169" fontId="9" fillId="5" borderId="1" xfId="1" applyNumberFormat="1" applyFont="1" applyFill="1" applyBorder="1" applyAlignment="1">
      <alignment horizontal="center"/>
    </xf>
    <xf numFmtId="0" fontId="11" fillId="8" borderId="1" xfId="1" applyFont="1" applyFill="1" applyBorder="1" applyAlignment="1">
      <alignment horizontal="left" vertical="center" indent="1"/>
    </xf>
    <xf numFmtId="169" fontId="11" fillId="8" borderId="1" xfId="1" applyNumberFormat="1" applyFont="1" applyFill="1" applyBorder="1" applyAlignment="1">
      <alignment horizontal="center"/>
    </xf>
    <xf numFmtId="0" fontId="11" fillId="8" borderId="2" xfId="1" applyFont="1" applyFill="1" applyBorder="1"/>
    <xf numFmtId="0" fontId="11" fillId="8" borderId="2" xfId="1" applyFont="1" applyFill="1" applyBorder="1" applyAlignment="1">
      <alignment horizontal="left" indent="1"/>
    </xf>
    <xf numFmtId="0" fontId="11" fillId="8" borderId="3" xfId="1" applyFont="1" applyFill="1" applyBorder="1"/>
    <xf numFmtId="0" fontId="11" fillId="8" borderId="4" xfId="1" applyFont="1" applyFill="1" applyBorder="1"/>
    <xf numFmtId="169" fontId="11" fillId="8" borderId="4" xfId="1" applyNumberFormat="1" applyFont="1" applyFill="1" applyBorder="1" applyAlignment="1">
      <alignment horizontal="center"/>
    </xf>
    <xf numFmtId="0" fontId="9" fillId="0" borderId="1" xfId="1" applyFont="1" applyBorder="1" applyAlignment="1">
      <alignment horizontal="left" vertical="center"/>
    </xf>
    <xf numFmtId="8" fontId="9" fillId="0" borderId="1" xfId="1" applyNumberFormat="1" applyFont="1" applyBorder="1" applyAlignment="1">
      <alignment horizontal="center"/>
    </xf>
    <xf numFmtId="0" fontId="9" fillId="0" borderId="1" xfId="1" applyFont="1" applyBorder="1" applyAlignment="1">
      <alignment horizontal="center"/>
    </xf>
    <xf numFmtId="8" fontId="9" fillId="5" borderId="1" xfId="1" applyNumberFormat="1" applyFont="1" applyFill="1" applyBorder="1" applyAlignment="1">
      <alignment horizontal="center"/>
    </xf>
    <xf numFmtId="0" fontId="11" fillId="8" borderId="1" xfId="1" applyFont="1" applyFill="1" applyBorder="1"/>
    <xf numFmtId="8" fontId="11" fillId="8" borderId="1" xfId="1" applyNumberFormat="1" applyFont="1" applyFill="1" applyBorder="1" applyAlignment="1">
      <alignment horizontal="center"/>
    </xf>
    <xf numFmtId="0" fontId="11" fillId="8" borderId="1" xfId="1" applyFont="1" applyFill="1" applyBorder="1" applyAlignment="1">
      <alignment horizontal="center"/>
    </xf>
    <xf numFmtId="0" fontId="11" fillId="0" borderId="0" xfId="1" applyFont="1"/>
    <xf numFmtId="8" fontId="11" fillId="0" borderId="0" xfId="1" applyNumberFormat="1" applyFont="1" applyAlignment="1">
      <alignment horizontal="center"/>
    </xf>
    <xf numFmtId="0" fontId="11" fillId="0" borderId="0" xfId="1" applyFont="1" applyAlignment="1">
      <alignment horizontal="center"/>
    </xf>
    <xf numFmtId="9" fontId="9" fillId="0" borderId="1" xfId="1" applyNumberFormat="1" applyFont="1" applyBorder="1" applyAlignment="1">
      <alignment horizontal="center"/>
    </xf>
    <xf numFmtId="0" fontId="6" fillId="9" borderId="0" xfId="0" applyFont="1" applyFill="1" applyAlignment="1">
      <alignment horizontal="center" vertical="center" wrapText="1"/>
    </xf>
    <xf numFmtId="3" fontId="1" fillId="0" borderId="0" xfId="0" applyNumberFormat="1" applyFont="1"/>
    <xf numFmtId="8" fontId="1" fillId="0" borderId="0" xfId="0" applyNumberFormat="1" applyFont="1" applyAlignment="1">
      <alignment horizontal="center"/>
    </xf>
    <xf numFmtId="0" fontId="1" fillId="4" borderId="0" xfId="0" applyFont="1" applyFill="1" applyAlignment="1">
      <alignment horizontal="left" vertical="center"/>
    </xf>
    <xf numFmtId="4" fontId="1" fillId="0" borderId="0" xfId="0" applyNumberFormat="1" applyFont="1"/>
    <xf numFmtId="3" fontId="1" fillId="10" borderId="0" xfId="0" applyNumberFormat="1" applyFont="1" applyFill="1" applyAlignment="1">
      <alignment horizontal="center"/>
    </xf>
  </cellXfs>
  <cellStyles count="3">
    <cellStyle name="Millares 2" xfId="2" xr:uid="{20231CF3-CBFF-4867-B7A9-29BA4D220C1B}"/>
    <cellStyle name="Normal" xfId="0" builtinId="0"/>
    <cellStyle name="Normal 2" xfId="1" xr:uid="{3EFE358D-C010-40A3-BE77-9A886A1F0C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514B5-6C1A-4F81-9425-9105C6C240AA}">
  <dimension ref="B3:K11"/>
  <sheetViews>
    <sheetView zoomScale="130" zoomScaleNormal="130" workbookViewId="0">
      <selection activeCell="F15" sqref="F15"/>
    </sheetView>
  </sheetViews>
  <sheetFormatPr baseColWidth="10" defaultColWidth="11.44140625" defaultRowHeight="10.199999999999999" x14ac:dyDescent="0.2"/>
  <cols>
    <col min="1" max="1" width="1.6640625" style="6" customWidth="1"/>
    <col min="2" max="16384" width="11.44140625" style="6"/>
  </cols>
  <sheetData>
    <row r="3" spans="2:11" ht="20.399999999999999" x14ac:dyDescent="0.2">
      <c r="B3" s="39" t="s">
        <v>5779</v>
      </c>
      <c r="C3" s="39" t="s">
        <v>5773</v>
      </c>
      <c r="D3" s="39" t="s">
        <v>5774</v>
      </c>
      <c r="E3" s="39" t="s">
        <v>5775</v>
      </c>
      <c r="F3" s="39" t="s">
        <v>5776</v>
      </c>
      <c r="G3" s="39" t="s">
        <v>5769</v>
      </c>
      <c r="H3" s="39" t="s">
        <v>5770</v>
      </c>
      <c r="J3" s="39" t="s">
        <v>5780</v>
      </c>
    </row>
    <row r="4" spans="2:11" x14ac:dyDescent="0.2">
      <c r="B4" s="29">
        <v>1</v>
      </c>
      <c r="C4" s="49">
        <f>Resumen!U7</f>
        <v>308</v>
      </c>
      <c r="D4" s="9">
        <f>Resumen!U35</f>
        <v>2427000</v>
      </c>
      <c r="E4" s="26">
        <f>Resumen!U91</f>
        <v>141.35517099299562</v>
      </c>
      <c r="F4" s="19">
        <f>Resumen!U120</f>
        <v>-1.0914602112563676E-2</v>
      </c>
      <c r="G4" s="9">
        <f>Resumen!U205</f>
        <v>16979.4233084199</v>
      </c>
      <c r="H4" s="19">
        <f>Resumen!U218</f>
        <v>0.63252441000717907</v>
      </c>
      <c r="J4" s="92">
        <f>AVERAGEIFS(DATA!$T:$T,DATA!$O:$O,'TABLA DE RESUMEN'!$B4,DATA!$W:$W,"si")</f>
        <v>7019.1326530612241</v>
      </c>
      <c r="K4" s="40">
        <f>AVERAGEIFS(DATA!$U:$U,DATA!$O:$O,'TABLA DE RESUMEN'!$B4,DATA!$W:$W,"si")</f>
        <v>141.56887755102042</v>
      </c>
    </row>
    <row r="5" spans="2:11" x14ac:dyDescent="0.2">
      <c r="B5" s="29">
        <v>2</v>
      </c>
      <c r="C5" s="49">
        <f>Resumen!U8</f>
        <v>223</v>
      </c>
      <c r="D5" s="9">
        <f>Resumen!U36</f>
        <v>1695000</v>
      </c>
      <c r="E5" s="26">
        <f>Resumen!U92</f>
        <v>140.75398230088501</v>
      </c>
      <c r="F5" s="19">
        <f>Resumen!U121</f>
        <v>-8.0509575193647986E-3</v>
      </c>
      <c r="G5" s="9">
        <f>Resumen!U206</f>
        <v>22004.79159868669</v>
      </c>
      <c r="H5" s="19">
        <f>Resumen!U219</f>
        <v>0.64999506412970998</v>
      </c>
      <c r="J5" s="92">
        <f>AVERAGEIFS(DATA!$T:$T,DATA!$O:$O,'TABLA DE RESUMEN'!$B5,DATA!$W:$W,"si")</f>
        <v>7235.5769230769229</v>
      </c>
      <c r="K5" s="40">
        <f>AVERAGEIFS(DATA!$U:$U,DATA!$O:$O,'TABLA DE RESUMEN'!$B5,DATA!$W:$W,"si")</f>
        <v>141.42948717948718</v>
      </c>
    </row>
    <row r="6" spans="2:11" x14ac:dyDescent="0.2">
      <c r="B6" s="29">
        <v>3</v>
      </c>
      <c r="C6" s="49">
        <f>Resumen!U9</f>
        <v>101</v>
      </c>
      <c r="D6" s="9">
        <f>Resumen!U37</f>
        <v>778000</v>
      </c>
      <c r="E6" s="26">
        <f>Resumen!U93</f>
        <v>141.51156812339329</v>
      </c>
      <c r="F6" s="19">
        <f>Resumen!U122</f>
        <v>0</v>
      </c>
      <c r="G6" s="9">
        <f>Resumen!U207</f>
        <v>13787.552396604102</v>
      </c>
      <c r="H6" s="19">
        <f>Resumen!U220</f>
        <v>0.71374819507701193</v>
      </c>
      <c r="J6" s="92">
        <f>AVERAGEIFS(DATA!$T:$T,DATA!$O:$O,'TABLA DE RESUMEN'!$B6,DATA!$W:$W,"si")</f>
        <v>7425.8555133079844</v>
      </c>
      <c r="K6" s="40">
        <f>AVERAGEIFS(DATA!$U:$U,DATA!$O:$O,'TABLA DE RESUMEN'!$B6,DATA!$W:$W,"si")</f>
        <v>141.680608365019</v>
      </c>
    </row>
    <row r="7" spans="2:11" x14ac:dyDescent="0.2">
      <c r="B7" s="29">
        <v>4</v>
      </c>
      <c r="C7" s="49">
        <f>Resumen!U10</f>
        <v>117</v>
      </c>
      <c r="D7" s="9">
        <f>Resumen!U38</f>
        <v>927000</v>
      </c>
      <c r="E7" s="26">
        <f>Resumen!U94</f>
        <v>139.69039913700112</v>
      </c>
      <c r="F7" s="19">
        <f>Resumen!U123</f>
        <v>-8.1101557364188226E-3</v>
      </c>
      <c r="G7" s="9">
        <f>Resumen!U208</f>
        <v>8535.1168988184345</v>
      </c>
      <c r="H7" s="19">
        <f>Resumen!U221</f>
        <v>0.63812590758154042</v>
      </c>
      <c r="J7" s="92">
        <f>AVERAGEIFS(DATA!$T:$T,DATA!$O:$O,'TABLA DE RESUMEN'!$B7,DATA!$W:$W,"si")</f>
        <v>7178.2729805013923</v>
      </c>
      <c r="K7" s="40">
        <f>AVERAGEIFS(DATA!$U:$U,DATA!$O:$O,'TABLA DE RESUMEN'!$B7,DATA!$W:$W,"si")</f>
        <v>140.61559888579387</v>
      </c>
    </row>
    <row r="8" spans="2:11" x14ac:dyDescent="0.2">
      <c r="B8" s="29">
        <v>5</v>
      </c>
      <c r="C8" s="49">
        <f>Resumen!U11</f>
        <v>45</v>
      </c>
      <c r="D8" s="9">
        <f>Resumen!U39</f>
        <v>352000</v>
      </c>
      <c r="E8" s="26">
        <f>Resumen!U95</f>
        <v>139.24715909090912</v>
      </c>
      <c r="F8" s="19">
        <f>Resumen!U124</f>
        <v>0</v>
      </c>
      <c r="G8" s="9">
        <f>Resumen!U209</f>
        <v>3087.312857660746</v>
      </c>
      <c r="H8" s="19">
        <f>Resumen!U222</f>
        <v>0.6671491733678967</v>
      </c>
      <c r="J8" s="92">
        <f>AVERAGEIFS(DATA!$T:$T,DATA!$O:$O,'TABLA DE RESUMEN'!$B8,DATA!$W:$W,"si")</f>
        <v>7296.2962962962965</v>
      </c>
      <c r="K8" s="40">
        <f>AVERAGEIFS(DATA!$U:$U,DATA!$O:$O,'TABLA DE RESUMEN'!$B8,DATA!$W:$W,"si")</f>
        <v>141.4</v>
      </c>
    </row>
    <row r="9" spans="2:11" x14ac:dyDescent="0.2">
      <c r="B9" s="29">
        <v>6</v>
      </c>
      <c r="C9" s="49">
        <f>Resumen!U12</f>
        <v>35</v>
      </c>
      <c r="D9" s="9">
        <f>Resumen!U40</f>
        <v>288000</v>
      </c>
      <c r="E9" s="26">
        <f>Resumen!U96</f>
        <v>140.5902777777778</v>
      </c>
      <c r="F9" s="19">
        <f>Resumen!U125</f>
        <v>0</v>
      </c>
      <c r="G9" s="9">
        <f>Resumen!U210</f>
        <v>1504.0843334730232</v>
      </c>
      <c r="H9" s="19">
        <f>Resumen!U223</f>
        <v>0.72217308782410661</v>
      </c>
      <c r="J9" s="92">
        <f>AVERAGEIFS(DATA!$T:$T,DATA!$O:$O,'TABLA DE RESUMEN'!$B9,DATA!$W:$W,"si")</f>
        <v>7329.6703296703299</v>
      </c>
      <c r="K9" s="40">
        <f>AVERAGEIFS(DATA!$U:$U,DATA!$O:$O,'TABLA DE RESUMEN'!$B9,DATA!$W:$W,"si")</f>
        <v>140.07692307692307</v>
      </c>
    </row>
    <row r="10" spans="2:11" x14ac:dyDescent="0.2">
      <c r="B10" s="29"/>
      <c r="C10" s="26"/>
      <c r="D10" s="9"/>
      <c r="E10" s="26"/>
      <c r="F10" s="19"/>
      <c r="G10" s="9"/>
      <c r="H10" s="19"/>
      <c r="J10" s="92"/>
      <c r="K10" s="40"/>
    </row>
    <row r="11" spans="2:11" x14ac:dyDescent="0.2">
      <c r="B11" s="32" t="s">
        <v>5662</v>
      </c>
      <c r="C11" s="26">
        <f>SUM(C4:C10)</f>
        <v>829</v>
      </c>
      <c r="D11" s="9">
        <f>SUM(D4:D10)</f>
        <v>6467000</v>
      </c>
      <c r="E11" s="26">
        <f>Resumen!U101</f>
        <v>140.82897788773781</v>
      </c>
      <c r="F11" s="19">
        <f>Resumen!U130</f>
        <v>-6.711853023243175E-3</v>
      </c>
      <c r="G11" s="9">
        <f>SUM(G4:G10)</f>
        <v>65898.281393662895</v>
      </c>
      <c r="H11" s="19">
        <f>Resumen!U228</f>
        <v>0.65832171897090452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57D6-D113-4468-AFAA-CD14DB2AE22A}">
  <dimension ref="A1:I7791"/>
  <sheetViews>
    <sheetView workbookViewId="0">
      <selection activeCell="I1" sqref="I1"/>
    </sheetView>
  </sheetViews>
  <sheetFormatPr baseColWidth="10" defaultRowHeight="14.4" x14ac:dyDescent="0.3"/>
  <sheetData>
    <row r="1" spans="1:9" x14ac:dyDescent="0.3">
      <c r="A1" t="s">
        <v>5781</v>
      </c>
      <c r="B1" t="s">
        <v>5782</v>
      </c>
      <c r="C1" t="s">
        <v>5783</v>
      </c>
      <c r="D1" t="s">
        <v>5784</v>
      </c>
      <c r="E1" t="s">
        <v>5785</v>
      </c>
      <c r="F1" t="s">
        <v>5786</v>
      </c>
      <c r="G1" t="s">
        <v>5787</v>
      </c>
      <c r="H1" t="s">
        <v>5788</v>
      </c>
      <c r="I1" t="s">
        <v>5789</v>
      </c>
    </row>
    <row r="2" spans="1:9" x14ac:dyDescent="0.3">
      <c r="A2">
        <v>25493</v>
      </c>
      <c r="B2">
        <v>123.782</v>
      </c>
      <c r="C2">
        <v>0</v>
      </c>
      <c r="D2">
        <v>25493</v>
      </c>
      <c r="E2" t="s">
        <v>5790</v>
      </c>
      <c r="F2">
        <v>0.8325018287</v>
      </c>
      <c r="G2">
        <v>25493</v>
      </c>
      <c r="H2">
        <v>7.65</v>
      </c>
      <c r="I2">
        <v>3</v>
      </c>
    </row>
    <row r="3" spans="1:9" x14ac:dyDescent="0.3">
      <c r="A3">
        <v>25493</v>
      </c>
      <c r="B3">
        <v>123.782</v>
      </c>
      <c r="C3">
        <v>0</v>
      </c>
      <c r="D3">
        <v>25493</v>
      </c>
      <c r="E3" t="s">
        <v>5790</v>
      </c>
      <c r="F3">
        <v>0.8325018287</v>
      </c>
      <c r="G3">
        <v>25493</v>
      </c>
      <c r="H3">
        <v>7.65</v>
      </c>
      <c r="I3">
        <v>3</v>
      </c>
    </row>
    <row r="4" spans="1:9" x14ac:dyDescent="0.3">
      <c r="A4">
        <v>25860</v>
      </c>
      <c r="B4">
        <v>100</v>
      </c>
      <c r="C4">
        <v>0</v>
      </c>
      <c r="D4">
        <v>148060</v>
      </c>
      <c r="E4" t="s">
        <v>5790</v>
      </c>
      <c r="F4">
        <v>0.68656522040000001</v>
      </c>
      <c r="G4">
        <v>25860</v>
      </c>
      <c r="H4">
        <v>11.8</v>
      </c>
      <c r="I4">
        <v>2</v>
      </c>
    </row>
    <row r="5" spans="1:9" x14ac:dyDescent="0.3">
      <c r="A5">
        <v>25860</v>
      </c>
      <c r="B5">
        <v>100</v>
      </c>
      <c r="C5">
        <v>0</v>
      </c>
      <c r="D5">
        <v>148060</v>
      </c>
      <c r="E5" t="s">
        <v>5790</v>
      </c>
      <c r="F5">
        <v>0.68656522040000001</v>
      </c>
      <c r="G5">
        <v>25860</v>
      </c>
      <c r="H5">
        <v>11.8</v>
      </c>
      <c r="I5">
        <v>2</v>
      </c>
    </row>
    <row r="6" spans="1:9" x14ac:dyDescent="0.3">
      <c r="A6">
        <v>26974</v>
      </c>
      <c r="B6">
        <v>141.66739130434701</v>
      </c>
      <c r="C6">
        <v>0.65583841523416198</v>
      </c>
      <c r="D6">
        <v>26974</v>
      </c>
      <c r="E6" t="s">
        <v>5790</v>
      </c>
      <c r="F6">
        <v>0.25832325220000002</v>
      </c>
      <c r="G6">
        <v>26974</v>
      </c>
      <c r="H6">
        <v>14.76</v>
      </c>
      <c r="I6">
        <v>1</v>
      </c>
    </row>
    <row r="7" spans="1:9" x14ac:dyDescent="0.3">
      <c r="A7">
        <v>26974</v>
      </c>
      <c r="B7">
        <v>141.66739130434701</v>
      </c>
      <c r="C7">
        <v>0.65583841523416198</v>
      </c>
      <c r="D7">
        <v>26974</v>
      </c>
      <c r="E7" t="s">
        <v>5790</v>
      </c>
      <c r="F7">
        <v>0.25832325220000002</v>
      </c>
      <c r="G7">
        <v>26974</v>
      </c>
      <c r="H7">
        <v>14.76</v>
      </c>
      <c r="I7">
        <v>1</v>
      </c>
    </row>
    <row r="8" spans="1:9" x14ac:dyDescent="0.3">
      <c r="A8">
        <v>26980</v>
      </c>
      <c r="B8">
        <v>122.51764044943801</v>
      </c>
      <c r="C8">
        <v>0.533231701964206</v>
      </c>
      <c r="D8">
        <v>26980</v>
      </c>
      <c r="E8" t="s">
        <v>5790</v>
      </c>
      <c r="F8">
        <v>0.70585298539999997</v>
      </c>
      <c r="G8">
        <v>26980</v>
      </c>
      <c r="H8">
        <v>11.8</v>
      </c>
      <c r="I8">
        <v>2</v>
      </c>
    </row>
    <row r="9" spans="1:9" x14ac:dyDescent="0.3">
      <c r="A9">
        <v>26980</v>
      </c>
      <c r="B9">
        <v>122.51764044943801</v>
      </c>
      <c r="C9">
        <v>0.533231701964206</v>
      </c>
      <c r="D9">
        <v>26980</v>
      </c>
      <c r="E9" t="s">
        <v>5790</v>
      </c>
      <c r="F9">
        <v>0.70585298539999997</v>
      </c>
      <c r="G9">
        <v>26980</v>
      </c>
      <c r="H9">
        <v>11.8</v>
      </c>
      <c r="I9">
        <v>2</v>
      </c>
    </row>
    <row r="10" spans="1:9" x14ac:dyDescent="0.3">
      <c r="A10">
        <v>27460</v>
      </c>
      <c r="B10">
        <v>180.014851485148</v>
      </c>
      <c r="C10">
        <v>0</v>
      </c>
      <c r="D10">
        <v>27460</v>
      </c>
      <c r="E10" t="s">
        <v>5790</v>
      </c>
      <c r="F10">
        <v>0.80826348069999998</v>
      </c>
      <c r="G10">
        <v>27460</v>
      </c>
      <c r="H10">
        <v>7.65</v>
      </c>
      <c r="I10">
        <v>3</v>
      </c>
    </row>
    <row r="11" spans="1:9" x14ac:dyDescent="0.3">
      <c r="A11">
        <v>27460</v>
      </c>
      <c r="B11">
        <v>180.014851485148</v>
      </c>
      <c r="C11">
        <v>0</v>
      </c>
      <c r="D11">
        <v>27460</v>
      </c>
      <c r="E11" t="s">
        <v>5790</v>
      </c>
      <c r="F11">
        <v>0.80826348069999998</v>
      </c>
      <c r="G11">
        <v>27460</v>
      </c>
      <c r="H11">
        <v>7.65</v>
      </c>
      <c r="I11">
        <v>3</v>
      </c>
    </row>
    <row r="12" spans="1:9" x14ac:dyDescent="0.3">
      <c r="A12">
        <v>28109</v>
      </c>
      <c r="B12">
        <v>152.456349729631</v>
      </c>
      <c r="C12">
        <v>0</v>
      </c>
      <c r="D12">
        <v>28109</v>
      </c>
      <c r="E12" t="s">
        <v>5790</v>
      </c>
      <c r="F12">
        <v>0.5855050087</v>
      </c>
      <c r="G12">
        <v>28109</v>
      </c>
      <c r="H12">
        <v>11.8</v>
      </c>
      <c r="I12">
        <v>2</v>
      </c>
    </row>
    <row r="13" spans="1:9" x14ac:dyDescent="0.3">
      <c r="A13">
        <v>28109</v>
      </c>
      <c r="B13">
        <v>152.456349729631</v>
      </c>
      <c r="C13">
        <v>0</v>
      </c>
      <c r="D13">
        <v>28109</v>
      </c>
      <c r="E13" t="s">
        <v>5790</v>
      </c>
      <c r="F13">
        <v>0.5855050087</v>
      </c>
      <c r="G13">
        <v>28109</v>
      </c>
      <c r="H13">
        <v>11.8</v>
      </c>
      <c r="I13">
        <v>2</v>
      </c>
    </row>
    <row r="14" spans="1:9" x14ac:dyDescent="0.3">
      <c r="A14">
        <v>28347</v>
      </c>
      <c r="B14">
        <v>142.55768860418499</v>
      </c>
      <c r="C14">
        <v>0</v>
      </c>
      <c r="D14">
        <v>28347</v>
      </c>
      <c r="E14" t="s">
        <v>5790</v>
      </c>
      <c r="F14">
        <v>7.56699443E-2</v>
      </c>
      <c r="G14">
        <v>28347</v>
      </c>
      <c r="H14">
        <v>14.76</v>
      </c>
      <c r="I14">
        <v>1</v>
      </c>
    </row>
    <row r="15" spans="1:9" x14ac:dyDescent="0.3">
      <c r="A15">
        <v>28347</v>
      </c>
      <c r="B15">
        <v>142.55768860418499</v>
      </c>
      <c r="C15">
        <v>0</v>
      </c>
      <c r="D15">
        <v>28347</v>
      </c>
      <c r="E15" t="s">
        <v>5790</v>
      </c>
      <c r="F15">
        <v>7.56699443E-2</v>
      </c>
      <c r="G15">
        <v>28347</v>
      </c>
      <c r="H15">
        <v>14.76</v>
      </c>
      <c r="I15">
        <v>1</v>
      </c>
    </row>
    <row r="16" spans="1:9" x14ac:dyDescent="0.3">
      <c r="A16">
        <v>29193</v>
      </c>
      <c r="B16">
        <v>131.20706488957799</v>
      </c>
      <c r="C16">
        <v>0</v>
      </c>
      <c r="D16">
        <v>29193</v>
      </c>
      <c r="E16" t="s">
        <v>5790</v>
      </c>
      <c r="F16">
        <v>0.73423570390000004</v>
      </c>
      <c r="G16">
        <v>29193</v>
      </c>
      <c r="H16">
        <v>11.8</v>
      </c>
      <c r="I16">
        <v>2</v>
      </c>
    </row>
    <row r="17" spans="1:9" x14ac:dyDescent="0.3">
      <c r="A17">
        <v>29193</v>
      </c>
      <c r="B17">
        <v>131.20706488957799</v>
      </c>
      <c r="C17">
        <v>0</v>
      </c>
      <c r="D17">
        <v>29193</v>
      </c>
      <c r="E17" t="s">
        <v>5790</v>
      </c>
      <c r="F17">
        <v>0.73423570390000004</v>
      </c>
      <c r="G17">
        <v>29193</v>
      </c>
      <c r="H17">
        <v>11.8</v>
      </c>
      <c r="I17">
        <v>2</v>
      </c>
    </row>
    <row r="18" spans="1:9" x14ac:dyDescent="0.3">
      <c r="A18">
        <v>29963</v>
      </c>
      <c r="B18">
        <v>150.73741370345701</v>
      </c>
      <c r="C18">
        <v>0</v>
      </c>
      <c r="D18">
        <v>29963</v>
      </c>
      <c r="E18" t="s">
        <v>5790</v>
      </c>
      <c r="F18">
        <v>0.7979223728</v>
      </c>
      <c r="G18">
        <v>29963</v>
      </c>
      <c r="H18">
        <v>7.65</v>
      </c>
      <c r="I18">
        <v>3</v>
      </c>
    </row>
    <row r="19" spans="1:9" x14ac:dyDescent="0.3">
      <c r="A19">
        <v>29963</v>
      </c>
      <c r="B19">
        <v>150.73741370345701</v>
      </c>
      <c r="C19">
        <v>0</v>
      </c>
      <c r="D19">
        <v>29963</v>
      </c>
      <c r="E19" t="s">
        <v>5790</v>
      </c>
      <c r="F19">
        <v>0.7979223728</v>
      </c>
      <c r="G19">
        <v>29963</v>
      </c>
      <c r="H19">
        <v>7.65</v>
      </c>
      <c r="I19">
        <v>3</v>
      </c>
    </row>
    <row r="20" spans="1:9" x14ac:dyDescent="0.3">
      <c r="A20">
        <v>29968</v>
      </c>
      <c r="B20">
        <v>138.88156290461501</v>
      </c>
      <c r="C20">
        <v>0</v>
      </c>
      <c r="D20">
        <v>29968</v>
      </c>
      <c r="E20" t="s">
        <v>5790</v>
      </c>
      <c r="F20">
        <v>0.29451361300000001</v>
      </c>
      <c r="G20">
        <v>29968</v>
      </c>
      <c r="H20">
        <v>14.76</v>
      </c>
      <c r="I20">
        <v>1</v>
      </c>
    </row>
    <row r="21" spans="1:9" x14ac:dyDescent="0.3">
      <c r="A21">
        <v>29968</v>
      </c>
      <c r="B21">
        <v>138.88156290461501</v>
      </c>
      <c r="C21">
        <v>0</v>
      </c>
      <c r="D21">
        <v>29968</v>
      </c>
      <c r="E21" t="s">
        <v>5790</v>
      </c>
      <c r="F21">
        <v>0.29451361300000001</v>
      </c>
      <c r="G21">
        <v>29968</v>
      </c>
      <c r="H21">
        <v>14.76</v>
      </c>
      <c r="I21">
        <v>1</v>
      </c>
    </row>
    <row r="22" spans="1:9" x14ac:dyDescent="0.3">
      <c r="A22">
        <v>29969</v>
      </c>
      <c r="B22">
        <v>149.673867935663</v>
      </c>
      <c r="C22">
        <v>0</v>
      </c>
      <c r="D22">
        <v>29969</v>
      </c>
      <c r="E22" t="s">
        <v>5790</v>
      </c>
      <c r="F22">
        <v>0.59482282399999997</v>
      </c>
      <c r="G22">
        <v>29969</v>
      </c>
      <c r="H22">
        <v>11.8</v>
      </c>
      <c r="I22">
        <v>2</v>
      </c>
    </row>
    <row r="23" spans="1:9" x14ac:dyDescent="0.3">
      <c r="A23">
        <v>29969</v>
      </c>
      <c r="B23">
        <v>149.673867935663</v>
      </c>
      <c r="C23">
        <v>0</v>
      </c>
      <c r="D23">
        <v>29969</v>
      </c>
      <c r="E23" t="s">
        <v>5790</v>
      </c>
      <c r="F23">
        <v>0.59482282399999997</v>
      </c>
      <c r="G23">
        <v>29969</v>
      </c>
      <c r="H23">
        <v>11.8</v>
      </c>
      <c r="I23">
        <v>2</v>
      </c>
    </row>
    <row r="24" spans="1:9" x14ac:dyDescent="0.3">
      <c r="A24">
        <v>30153</v>
      </c>
      <c r="B24">
        <v>145.164033063072</v>
      </c>
      <c r="C24">
        <v>0</v>
      </c>
      <c r="D24">
        <v>30153</v>
      </c>
      <c r="E24" t="s">
        <v>5790</v>
      </c>
      <c r="F24">
        <v>0.71439731120000005</v>
      </c>
      <c r="G24">
        <v>30153</v>
      </c>
      <c r="H24">
        <v>11.8</v>
      </c>
      <c r="I24">
        <v>2</v>
      </c>
    </row>
    <row r="25" spans="1:9" x14ac:dyDescent="0.3">
      <c r="A25">
        <v>30153</v>
      </c>
      <c r="B25">
        <v>145.164033063072</v>
      </c>
      <c r="C25">
        <v>0</v>
      </c>
      <c r="D25">
        <v>30153</v>
      </c>
      <c r="E25" t="s">
        <v>5790</v>
      </c>
      <c r="F25">
        <v>0.71439731120000005</v>
      </c>
      <c r="G25">
        <v>30153</v>
      </c>
      <c r="H25">
        <v>11.8</v>
      </c>
      <c r="I25">
        <v>2</v>
      </c>
    </row>
    <row r="26" spans="1:9" x14ac:dyDescent="0.3">
      <c r="A26">
        <v>30359</v>
      </c>
      <c r="B26">
        <v>158.03</v>
      </c>
      <c r="C26">
        <v>0</v>
      </c>
      <c r="D26">
        <v>30359</v>
      </c>
      <c r="E26" t="s">
        <v>5790</v>
      </c>
      <c r="F26">
        <v>0.69651788469999998</v>
      </c>
      <c r="G26">
        <v>30359</v>
      </c>
      <c r="H26">
        <v>11.8</v>
      </c>
      <c r="I26">
        <v>2</v>
      </c>
    </row>
    <row r="27" spans="1:9" x14ac:dyDescent="0.3">
      <c r="A27">
        <v>30359</v>
      </c>
      <c r="B27">
        <v>158.03</v>
      </c>
      <c r="C27">
        <v>0</v>
      </c>
      <c r="D27">
        <v>30359</v>
      </c>
      <c r="E27" t="s">
        <v>5790</v>
      </c>
      <c r="F27">
        <v>0.69651788469999998</v>
      </c>
      <c r="G27">
        <v>30359</v>
      </c>
      <c r="H27">
        <v>11.8</v>
      </c>
      <c r="I27">
        <v>2</v>
      </c>
    </row>
    <row r="28" spans="1:9" x14ac:dyDescent="0.3">
      <c r="A28">
        <v>31045</v>
      </c>
      <c r="B28">
        <v>159.71343283581999</v>
      </c>
      <c r="C28">
        <v>0</v>
      </c>
      <c r="D28">
        <v>31045</v>
      </c>
      <c r="E28" t="s">
        <v>5790</v>
      </c>
      <c r="F28">
        <v>0.82999157909999999</v>
      </c>
      <c r="G28">
        <v>31045</v>
      </c>
      <c r="H28">
        <v>7.65</v>
      </c>
      <c r="I28">
        <v>3</v>
      </c>
    </row>
    <row r="29" spans="1:9" x14ac:dyDescent="0.3">
      <c r="A29">
        <v>31045</v>
      </c>
      <c r="B29">
        <v>159.71343283581999</v>
      </c>
      <c r="C29">
        <v>0</v>
      </c>
      <c r="D29">
        <v>31045</v>
      </c>
      <c r="E29" t="s">
        <v>5790</v>
      </c>
      <c r="F29">
        <v>0.82999157909999999</v>
      </c>
      <c r="G29">
        <v>31045</v>
      </c>
      <c r="H29">
        <v>7.65</v>
      </c>
      <c r="I29">
        <v>3</v>
      </c>
    </row>
    <row r="30" spans="1:9" x14ac:dyDescent="0.3">
      <c r="A30">
        <v>31465</v>
      </c>
      <c r="B30">
        <v>135.41361111111101</v>
      </c>
      <c r="C30">
        <v>0</v>
      </c>
      <c r="D30">
        <v>31465</v>
      </c>
      <c r="E30" t="s">
        <v>5790</v>
      </c>
      <c r="F30">
        <v>0.85760003330000001</v>
      </c>
      <c r="G30">
        <v>31465</v>
      </c>
      <c r="H30">
        <v>6.11</v>
      </c>
      <c r="I30">
        <v>4</v>
      </c>
    </row>
    <row r="31" spans="1:9" x14ac:dyDescent="0.3">
      <c r="A31">
        <v>31465</v>
      </c>
      <c r="B31">
        <v>135.41361111111101</v>
      </c>
      <c r="C31">
        <v>0</v>
      </c>
      <c r="D31">
        <v>31465</v>
      </c>
      <c r="E31" t="s">
        <v>5790</v>
      </c>
      <c r="F31">
        <v>0.85760003330000001</v>
      </c>
      <c r="G31">
        <v>31465</v>
      </c>
      <c r="H31">
        <v>6.11</v>
      </c>
      <c r="I31">
        <v>4</v>
      </c>
    </row>
    <row r="32" spans="1:9" x14ac:dyDescent="0.3">
      <c r="A32">
        <v>31501</v>
      </c>
      <c r="B32">
        <v>130.684298275939</v>
      </c>
      <c r="C32">
        <v>0</v>
      </c>
      <c r="D32">
        <v>31501</v>
      </c>
      <c r="E32" t="s">
        <v>5790</v>
      </c>
      <c r="F32">
        <v>0.79800176619999996</v>
      </c>
      <c r="G32">
        <v>31501</v>
      </c>
      <c r="H32">
        <v>7.65</v>
      </c>
      <c r="I32">
        <v>3</v>
      </c>
    </row>
    <row r="33" spans="1:9" x14ac:dyDescent="0.3">
      <c r="A33">
        <v>31501</v>
      </c>
      <c r="B33">
        <v>130.684298275939</v>
      </c>
      <c r="C33">
        <v>0</v>
      </c>
      <c r="D33">
        <v>31501</v>
      </c>
      <c r="E33" t="s">
        <v>5790</v>
      </c>
      <c r="F33">
        <v>0.79800176619999996</v>
      </c>
      <c r="G33">
        <v>31501</v>
      </c>
      <c r="H33">
        <v>7.65</v>
      </c>
      <c r="I33">
        <v>3</v>
      </c>
    </row>
    <row r="34" spans="1:9" x14ac:dyDescent="0.3">
      <c r="A34">
        <v>32468</v>
      </c>
      <c r="B34">
        <v>120.462124352331</v>
      </c>
      <c r="C34">
        <v>0.661083384687987</v>
      </c>
      <c r="D34">
        <v>32468</v>
      </c>
      <c r="E34" t="s">
        <v>5790</v>
      </c>
      <c r="F34">
        <v>0.83697819709999999</v>
      </c>
      <c r="G34">
        <v>32468</v>
      </c>
      <c r="H34">
        <v>7.65</v>
      </c>
      <c r="I34">
        <v>3</v>
      </c>
    </row>
    <row r="35" spans="1:9" x14ac:dyDescent="0.3">
      <c r="A35">
        <v>32468</v>
      </c>
      <c r="B35">
        <v>120.462124352331</v>
      </c>
      <c r="C35">
        <v>0.661083384687987</v>
      </c>
      <c r="D35">
        <v>32468</v>
      </c>
      <c r="E35" t="s">
        <v>5790</v>
      </c>
      <c r="F35">
        <v>0.83697819709999999</v>
      </c>
      <c r="G35">
        <v>32468</v>
      </c>
      <c r="H35">
        <v>7.65</v>
      </c>
      <c r="I35">
        <v>3</v>
      </c>
    </row>
    <row r="36" spans="1:9" x14ac:dyDescent="0.3">
      <c r="A36">
        <v>32794</v>
      </c>
      <c r="B36">
        <v>171.072916666666</v>
      </c>
      <c r="C36">
        <v>0</v>
      </c>
      <c r="D36">
        <v>32794</v>
      </c>
      <c r="E36" t="s">
        <v>5790</v>
      </c>
      <c r="F36">
        <v>0.75546258690000001</v>
      </c>
      <c r="G36">
        <v>32794</v>
      </c>
      <c r="H36">
        <v>7.65</v>
      </c>
      <c r="I36">
        <v>3</v>
      </c>
    </row>
    <row r="37" spans="1:9" x14ac:dyDescent="0.3">
      <c r="A37">
        <v>32794</v>
      </c>
      <c r="B37">
        <v>171.072916666666</v>
      </c>
      <c r="C37">
        <v>0</v>
      </c>
      <c r="D37">
        <v>32794</v>
      </c>
      <c r="E37" t="s">
        <v>5790</v>
      </c>
      <c r="F37">
        <v>0.75546258690000001</v>
      </c>
      <c r="G37">
        <v>32794</v>
      </c>
      <c r="H37">
        <v>7.65</v>
      </c>
      <c r="I37">
        <v>3</v>
      </c>
    </row>
    <row r="38" spans="1:9" x14ac:dyDescent="0.3">
      <c r="A38">
        <v>33050</v>
      </c>
      <c r="B38">
        <v>173.84620000000001</v>
      </c>
      <c r="C38">
        <v>0</v>
      </c>
      <c r="D38">
        <v>33050</v>
      </c>
      <c r="E38" t="s">
        <v>5790</v>
      </c>
      <c r="F38">
        <v>0.33054026959999999</v>
      </c>
      <c r="G38">
        <v>33050</v>
      </c>
      <c r="H38">
        <v>14.76</v>
      </c>
      <c r="I38">
        <v>1</v>
      </c>
    </row>
    <row r="39" spans="1:9" x14ac:dyDescent="0.3">
      <c r="A39">
        <v>33050</v>
      </c>
      <c r="B39">
        <v>173.84620000000001</v>
      </c>
      <c r="C39">
        <v>0</v>
      </c>
      <c r="D39">
        <v>33050</v>
      </c>
      <c r="E39" t="s">
        <v>5790</v>
      </c>
      <c r="F39">
        <v>0.33054026959999999</v>
      </c>
      <c r="G39">
        <v>33050</v>
      </c>
      <c r="H39">
        <v>14.76</v>
      </c>
      <c r="I39">
        <v>1</v>
      </c>
    </row>
    <row r="40" spans="1:9" x14ac:dyDescent="0.3">
      <c r="A40">
        <v>33112</v>
      </c>
      <c r="B40">
        <v>118.780625</v>
      </c>
      <c r="C40">
        <v>0.78030833166650404</v>
      </c>
      <c r="D40">
        <v>33112</v>
      </c>
      <c r="E40" t="s">
        <v>5790</v>
      </c>
      <c r="F40">
        <v>0.2230632156</v>
      </c>
      <c r="G40">
        <v>33112</v>
      </c>
      <c r="H40">
        <v>14.76</v>
      </c>
      <c r="I40">
        <v>1</v>
      </c>
    </row>
    <row r="41" spans="1:9" x14ac:dyDescent="0.3">
      <c r="A41">
        <v>33112</v>
      </c>
      <c r="B41">
        <v>118.780625</v>
      </c>
      <c r="C41">
        <v>0.78030833166650404</v>
      </c>
      <c r="D41">
        <v>33112</v>
      </c>
      <c r="E41" t="s">
        <v>5790</v>
      </c>
      <c r="F41">
        <v>0.2230632156</v>
      </c>
      <c r="G41">
        <v>33112</v>
      </c>
      <c r="H41">
        <v>14.76</v>
      </c>
      <c r="I41">
        <v>1</v>
      </c>
    </row>
    <row r="42" spans="1:9" x14ac:dyDescent="0.3">
      <c r="A42">
        <v>33382</v>
      </c>
      <c r="B42">
        <v>159.80816505027499</v>
      </c>
      <c r="C42">
        <v>0</v>
      </c>
      <c r="D42">
        <v>33382</v>
      </c>
      <c r="E42" t="s">
        <v>5790</v>
      </c>
      <c r="F42">
        <v>0.64579725269999999</v>
      </c>
      <c r="G42">
        <v>33382</v>
      </c>
      <c r="H42">
        <v>11.8</v>
      </c>
      <c r="I42">
        <v>2</v>
      </c>
    </row>
    <row r="43" spans="1:9" x14ac:dyDescent="0.3">
      <c r="A43">
        <v>33382</v>
      </c>
      <c r="B43">
        <v>159.80816505027499</v>
      </c>
      <c r="C43">
        <v>0</v>
      </c>
      <c r="D43">
        <v>33382</v>
      </c>
      <c r="E43" t="s">
        <v>5790</v>
      </c>
      <c r="F43">
        <v>0.64579725269999999</v>
      </c>
      <c r="G43">
        <v>33382</v>
      </c>
      <c r="H43">
        <v>11.8</v>
      </c>
      <c r="I43">
        <v>2</v>
      </c>
    </row>
    <row r="44" spans="1:9" x14ac:dyDescent="0.3">
      <c r="A44">
        <v>33821</v>
      </c>
      <c r="B44">
        <v>141.493333333333</v>
      </c>
      <c r="C44">
        <v>0</v>
      </c>
      <c r="D44">
        <v>33821</v>
      </c>
      <c r="E44" t="s">
        <v>5790</v>
      </c>
      <c r="F44">
        <v>0.32389897109999999</v>
      </c>
      <c r="G44">
        <v>33821</v>
      </c>
      <c r="H44">
        <v>14.76</v>
      </c>
      <c r="I44">
        <v>1</v>
      </c>
    </row>
    <row r="45" spans="1:9" x14ac:dyDescent="0.3">
      <c r="A45">
        <v>33821</v>
      </c>
      <c r="B45">
        <v>141.493333333333</v>
      </c>
      <c r="C45">
        <v>0</v>
      </c>
      <c r="D45">
        <v>33821</v>
      </c>
      <c r="E45" t="s">
        <v>5790</v>
      </c>
      <c r="F45">
        <v>0.32389897109999999</v>
      </c>
      <c r="G45">
        <v>33821</v>
      </c>
      <c r="H45">
        <v>14.76</v>
      </c>
      <c r="I45">
        <v>1</v>
      </c>
    </row>
    <row r="46" spans="1:9" x14ac:dyDescent="0.3">
      <c r="A46">
        <v>34052</v>
      </c>
      <c r="B46">
        <v>128.07042857142801</v>
      </c>
      <c r="C46">
        <v>0.472826296435233</v>
      </c>
      <c r="D46">
        <v>34052</v>
      </c>
      <c r="E46" t="s">
        <v>5790</v>
      </c>
      <c r="F46">
        <v>0.59728598590000004</v>
      </c>
      <c r="G46">
        <v>34052</v>
      </c>
      <c r="H46">
        <v>11.8</v>
      </c>
      <c r="I46">
        <v>2</v>
      </c>
    </row>
    <row r="47" spans="1:9" x14ac:dyDescent="0.3">
      <c r="A47">
        <v>34052</v>
      </c>
      <c r="B47">
        <v>128.07042857142801</v>
      </c>
      <c r="C47">
        <v>0.472826296435233</v>
      </c>
      <c r="D47">
        <v>34052</v>
      </c>
      <c r="E47" t="s">
        <v>5790</v>
      </c>
      <c r="F47">
        <v>0.59728598590000004</v>
      </c>
      <c r="G47">
        <v>34052</v>
      </c>
      <c r="H47">
        <v>11.8</v>
      </c>
      <c r="I47">
        <v>2</v>
      </c>
    </row>
    <row r="48" spans="1:9" x14ac:dyDescent="0.3">
      <c r="A48">
        <v>34117</v>
      </c>
      <c r="B48">
        <v>134.48481517012399</v>
      </c>
      <c r="C48">
        <v>0</v>
      </c>
      <c r="D48">
        <v>34117</v>
      </c>
      <c r="E48" t="s">
        <v>5790</v>
      </c>
      <c r="F48">
        <v>0.60692089800000004</v>
      </c>
      <c r="G48">
        <v>34117</v>
      </c>
      <c r="H48">
        <v>11.8</v>
      </c>
      <c r="I48">
        <v>2</v>
      </c>
    </row>
    <row r="49" spans="1:9" x14ac:dyDescent="0.3">
      <c r="A49">
        <v>34117</v>
      </c>
      <c r="B49">
        <v>134.48481517012399</v>
      </c>
      <c r="C49">
        <v>0</v>
      </c>
      <c r="D49">
        <v>34117</v>
      </c>
      <c r="E49" t="s">
        <v>5790</v>
      </c>
      <c r="F49">
        <v>0.60692089800000004</v>
      </c>
      <c r="G49">
        <v>34117</v>
      </c>
      <c r="H49">
        <v>11.8</v>
      </c>
      <c r="I49">
        <v>2</v>
      </c>
    </row>
    <row r="50" spans="1:9" x14ac:dyDescent="0.3">
      <c r="A50">
        <v>34199</v>
      </c>
      <c r="B50">
        <v>173.772413793103</v>
      </c>
      <c r="C50">
        <v>0</v>
      </c>
      <c r="D50">
        <v>34199</v>
      </c>
      <c r="E50" t="s">
        <v>5790</v>
      </c>
      <c r="F50">
        <v>0.42044252160000001</v>
      </c>
      <c r="G50">
        <v>34199</v>
      </c>
      <c r="H50">
        <v>14.76</v>
      </c>
      <c r="I50">
        <v>1</v>
      </c>
    </row>
    <row r="51" spans="1:9" x14ac:dyDescent="0.3">
      <c r="A51">
        <v>34199</v>
      </c>
      <c r="B51">
        <v>173.772413793103</v>
      </c>
      <c r="C51">
        <v>0</v>
      </c>
      <c r="D51">
        <v>34199</v>
      </c>
      <c r="E51" t="s">
        <v>5790</v>
      </c>
      <c r="F51">
        <v>0.42044252160000001</v>
      </c>
      <c r="G51">
        <v>34199</v>
      </c>
      <c r="H51">
        <v>14.76</v>
      </c>
      <c r="I51">
        <v>1</v>
      </c>
    </row>
    <row r="52" spans="1:9" x14ac:dyDescent="0.3">
      <c r="A52">
        <v>34519</v>
      </c>
      <c r="B52">
        <v>148.370515463917</v>
      </c>
      <c r="C52">
        <v>0</v>
      </c>
      <c r="D52">
        <v>34519</v>
      </c>
      <c r="E52" t="s">
        <v>5790</v>
      </c>
      <c r="F52">
        <v>0.86422824860000003</v>
      </c>
      <c r="G52">
        <v>34519</v>
      </c>
      <c r="H52">
        <v>6.11</v>
      </c>
      <c r="I52">
        <v>4</v>
      </c>
    </row>
    <row r="53" spans="1:9" x14ac:dyDescent="0.3">
      <c r="A53">
        <v>34519</v>
      </c>
      <c r="B53">
        <v>148.370515463917</v>
      </c>
      <c r="C53">
        <v>0</v>
      </c>
      <c r="D53">
        <v>34519</v>
      </c>
      <c r="E53" t="s">
        <v>5790</v>
      </c>
      <c r="F53">
        <v>0.86422824860000003</v>
      </c>
      <c r="G53">
        <v>34519</v>
      </c>
      <c r="H53">
        <v>6.11</v>
      </c>
      <c r="I53">
        <v>4</v>
      </c>
    </row>
    <row r="54" spans="1:9" x14ac:dyDescent="0.3">
      <c r="A54">
        <v>35175</v>
      </c>
      <c r="B54">
        <v>152.819857471055</v>
      </c>
      <c r="C54">
        <v>0</v>
      </c>
      <c r="D54">
        <v>35175</v>
      </c>
      <c r="E54" t="s">
        <v>5790</v>
      </c>
      <c r="F54">
        <v>0.38261866570000003</v>
      </c>
      <c r="G54">
        <v>35175</v>
      </c>
      <c r="H54">
        <v>14.76</v>
      </c>
      <c r="I54">
        <v>1</v>
      </c>
    </row>
    <row r="55" spans="1:9" x14ac:dyDescent="0.3">
      <c r="A55">
        <v>35175</v>
      </c>
      <c r="B55">
        <v>152.819857471055</v>
      </c>
      <c r="C55">
        <v>0</v>
      </c>
      <c r="D55">
        <v>35175</v>
      </c>
      <c r="E55" t="s">
        <v>5790</v>
      </c>
      <c r="F55">
        <v>0.38261866570000003</v>
      </c>
      <c r="G55">
        <v>35175</v>
      </c>
      <c r="H55">
        <v>14.76</v>
      </c>
      <c r="I55">
        <v>1</v>
      </c>
    </row>
    <row r="56" spans="1:9" x14ac:dyDescent="0.3">
      <c r="A56">
        <v>35983</v>
      </c>
      <c r="B56">
        <v>150.20571428571401</v>
      </c>
      <c r="C56">
        <v>0</v>
      </c>
      <c r="D56">
        <v>35983</v>
      </c>
      <c r="E56" t="s">
        <v>5790</v>
      </c>
      <c r="F56">
        <v>0.24052827060000001</v>
      </c>
      <c r="G56">
        <v>35983</v>
      </c>
      <c r="H56">
        <v>14.76</v>
      </c>
      <c r="I56">
        <v>1</v>
      </c>
    </row>
    <row r="57" spans="1:9" x14ac:dyDescent="0.3">
      <c r="A57">
        <v>35983</v>
      </c>
      <c r="B57">
        <v>150.20571428571401</v>
      </c>
      <c r="C57">
        <v>0</v>
      </c>
      <c r="D57">
        <v>35983</v>
      </c>
      <c r="E57" t="s">
        <v>5790</v>
      </c>
      <c r="F57">
        <v>0.24052827060000001</v>
      </c>
      <c r="G57">
        <v>35983</v>
      </c>
      <c r="H57">
        <v>14.76</v>
      </c>
      <c r="I57">
        <v>1</v>
      </c>
    </row>
    <row r="58" spans="1:9" x14ac:dyDescent="0.3">
      <c r="A58">
        <v>36018</v>
      </c>
      <c r="B58">
        <v>152.06044117646999</v>
      </c>
      <c r="C58">
        <v>0</v>
      </c>
      <c r="D58">
        <v>36018</v>
      </c>
      <c r="E58" t="s">
        <v>5790</v>
      </c>
      <c r="F58">
        <v>0.1919192076</v>
      </c>
      <c r="G58">
        <v>36018</v>
      </c>
      <c r="H58">
        <v>14.76</v>
      </c>
      <c r="I58">
        <v>1</v>
      </c>
    </row>
    <row r="59" spans="1:9" x14ac:dyDescent="0.3">
      <c r="A59">
        <v>36018</v>
      </c>
      <c r="B59">
        <v>152.06044117646999</v>
      </c>
      <c r="C59">
        <v>0</v>
      </c>
      <c r="D59">
        <v>36018</v>
      </c>
      <c r="E59" t="s">
        <v>5790</v>
      </c>
      <c r="F59">
        <v>0.1919192076</v>
      </c>
      <c r="G59">
        <v>36018</v>
      </c>
      <c r="H59">
        <v>14.76</v>
      </c>
      <c r="I59">
        <v>1</v>
      </c>
    </row>
    <row r="60" spans="1:9" x14ac:dyDescent="0.3">
      <c r="A60">
        <v>36245</v>
      </c>
      <c r="B60">
        <v>141.820217391304</v>
      </c>
      <c r="C60">
        <v>0.38306410931332402</v>
      </c>
      <c r="D60">
        <v>36245</v>
      </c>
      <c r="E60" t="s">
        <v>5790</v>
      </c>
      <c r="F60">
        <v>0.67581057550000001</v>
      </c>
      <c r="G60">
        <v>36245</v>
      </c>
      <c r="H60">
        <v>11.8</v>
      </c>
      <c r="I60">
        <v>2</v>
      </c>
    </row>
    <row r="61" spans="1:9" x14ac:dyDescent="0.3">
      <c r="A61">
        <v>36245</v>
      </c>
      <c r="B61">
        <v>141.820217391304</v>
      </c>
      <c r="C61">
        <v>0.38306410931332402</v>
      </c>
      <c r="D61">
        <v>36245</v>
      </c>
      <c r="E61" t="s">
        <v>5790</v>
      </c>
      <c r="F61">
        <v>0.67581057550000001</v>
      </c>
      <c r="G61">
        <v>36245</v>
      </c>
      <c r="H61">
        <v>11.8</v>
      </c>
      <c r="I61">
        <v>2</v>
      </c>
    </row>
    <row r="62" spans="1:9" x14ac:dyDescent="0.3">
      <c r="A62">
        <v>36543</v>
      </c>
      <c r="B62">
        <v>138.91</v>
      </c>
      <c r="C62">
        <v>0</v>
      </c>
      <c r="D62">
        <v>36543</v>
      </c>
      <c r="E62" t="s">
        <v>5790</v>
      </c>
      <c r="F62">
        <v>0.63015335800000005</v>
      </c>
      <c r="G62">
        <v>36543</v>
      </c>
      <c r="H62">
        <v>11.8</v>
      </c>
      <c r="I62">
        <v>2</v>
      </c>
    </row>
    <row r="63" spans="1:9" x14ac:dyDescent="0.3">
      <c r="A63">
        <v>36543</v>
      </c>
      <c r="B63">
        <v>138.91</v>
      </c>
      <c r="C63">
        <v>0</v>
      </c>
      <c r="D63">
        <v>36543</v>
      </c>
      <c r="E63" t="s">
        <v>5790</v>
      </c>
      <c r="F63">
        <v>0.63015335800000005</v>
      </c>
      <c r="G63">
        <v>36543</v>
      </c>
      <c r="H63">
        <v>11.8</v>
      </c>
      <c r="I63">
        <v>2</v>
      </c>
    </row>
    <row r="64" spans="1:9" x14ac:dyDescent="0.3">
      <c r="A64">
        <v>37224</v>
      </c>
      <c r="B64">
        <v>174.897272727272</v>
      </c>
      <c r="C64">
        <v>0</v>
      </c>
      <c r="D64">
        <v>37224</v>
      </c>
      <c r="E64" t="s">
        <v>5790</v>
      </c>
      <c r="F64">
        <v>0.24977496269999999</v>
      </c>
      <c r="G64">
        <v>37224</v>
      </c>
      <c r="H64">
        <v>14.76</v>
      </c>
      <c r="I64">
        <v>1</v>
      </c>
    </row>
    <row r="65" spans="1:9" x14ac:dyDescent="0.3">
      <c r="A65">
        <v>37224</v>
      </c>
      <c r="B65">
        <v>174.897272727272</v>
      </c>
      <c r="C65">
        <v>0</v>
      </c>
      <c r="D65">
        <v>37224</v>
      </c>
      <c r="E65" t="s">
        <v>5790</v>
      </c>
      <c r="F65">
        <v>0.24977496269999999</v>
      </c>
      <c r="G65">
        <v>37224</v>
      </c>
      <c r="H65">
        <v>14.76</v>
      </c>
      <c r="I65">
        <v>1</v>
      </c>
    </row>
    <row r="66" spans="1:9" x14ac:dyDescent="0.3">
      <c r="A66">
        <v>37626</v>
      </c>
      <c r="B66">
        <v>137.77659090909</v>
      </c>
      <c r="C66">
        <v>0.73949674708199498</v>
      </c>
      <c r="D66">
        <v>37626</v>
      </c>
      <c r="E66" t="s">
        <v>5790</v>
      </c>
      <c r="F66">
        <v>0.83392369749999995</v>
      </c>
      <c r="G66">
        <v>37626</v>
      </c>
      <c r="H66">
        <v>7.65</v>
      </c>
      <c r="I66">
        <v>3</v>
      </c>
    </row>
    <row r="67" spans="1:9" x14ac:dyDescent="0.3">
      <c r="A67">
        <v>37626</v>
      </c>
      <c r="B67">
        <v>137.77659090909</v>
      </c>
      <c r="C67">
        <v>0.73949674708199498</v>
      </c>
      <c r="D67">
        <v>37626</v>
      </c>
      <c r="E67" t="s">
        <v>5790</v>
      </c>
      <c r="F67">
        <v>0.83392369749999995</v>
      </c>
      <c r="G67">
        <v>37626</v>
      </c>
      <c r="H67">
        <v>7.65</v>
      </c>
      <c r="I67">
        <v>3</v>
      </c>
    </row>
    <row r="68" spans="1:9" x14ac:dyDescent="0.3">
      <c r="A68">
        <v>37724</v>
      </c>
      <c r="B68">
        <v>141.65782615862801</v>
      </c>
      <c r="C68">
        <v>0</v>
      </c>
      <c r="D68">
        <v>37724</v>
      </c>
      <c r="E68" t="s">
        <v>5790</v>
      </c>
      <c r="F68">
        <v>0.56304037569999998</v>
      </c>
      <c r="G68">
        <v>37724</v>
      </c>
      <c r="H68">
        <v>11.8</v>
      </c>
      <c r="I68">
        <v>2</v>
      </c>
    </row>
    <row r="69" spans="1:9" x14ac:dyDescent="0.3">
      <c r="A69">
        <v>37724</v>
      </c>
      <c r="B69">
        <v>141.65782615862801</v>
      </c>
      <c r="C69">
        <v>0</v>
      </c>
      <c r="D69">
        <v>37724</v>
      </c>
      <c r="E69" t="s">
        <v>5790</v>
      </c>
      <c r="F69">
        <v>0.56304037569999998</v>
      </c>
      <c r="G69">
        <v>37724</v>
      </c>
      <c r="H69">
        <v>11.8</v>
      </c>
      <c r="I69">
        <v>2</v>
      </c>
    </row>
    <row r="70" spans="1:9" x14ac:dyDescent="0.3">
      <c r="A70">
        <v>37821</v>
      </c>
      <c r="B70">
        <v>132</v>
      </c>
      <c r="C70">
        <v>0</v>
      </c>
      <c r="D70">
        <v>144196</v>
      </c>
      <c r="E70" t="s">
        <v>5790</v>
      </c>
      <c r="F70">
        <v>0.64349621530000001</v>
      </c>
      <c r="G70">
        <v>37821</v>
      </c>
      <c r="H70">
        <v>11.8</v>
      </c>
      <c r="I70">
        <v>2</v>
      </c>
    </row>
    <row r="71" spans="1:9" x14ac:dyDescent="0.3">
      <c r="A71">
        <v>37821</v>
      </c>
      <c r="B71">
        <v>132</v>
      </c>
      <c r="C71">
        <v>0</v>
      </c>
      <c r="D71">
        <v>144196</v>
      </c>
      <c r="E71" t="s">
        <v>5790</v>
      </c>
      <c r="F71">
        <v>0.64349621530000001</v>
      </c>
      <c r="G71">
        <v>37821</v>
      </c>
      <c r="H71">
        <v>11.8</v>
      </c>
      <c r="I71">
        <v>2</v>
      </c>
    </row>
    <row r="72" spans="1:9" x14ac:dyDescent="0.3">
      <c r="A72">
        <v>38099</v>
      </c>
      <c r="B72">
        <v>173.35</v>
      </c>
      <c r="C72">
        <v>0</v>
      </c>
      <c r="D72">
        <v>38099</v>
      </c>
      <c r="E72" t="s">
        <v>5790</v>
      </c>
      <c r="F72">
        <v>0.67546737189999995</v>
      </c>
      <c r="G72">
        <v>38099</v>
      </c>
      <c r="H72">
        <v>11.8</v>
      </c>
      <c r="I72">
        <v>2</v>
      </c>
    </row>
    <row r="73" spans="1:9" x14ac:dyDescent="0.3">
      <c r="A73">
        <v>38099</v>
      </c>
      <c r="B73">
        <v>173.35</v>
      </c>
      <c r="C73">
        <v>0</v>
      </c>
      <c r="D73">
        <v>38099</v>
      </c>
      <c r="E73" t="s">
        <v>5790</v>
      </c>
      <c r="F73">
        <v>0.67546737189999995</v>
      </c>
      <c r="G73">
        <v>38099</v>
      </c>
      <c r="H73">
        <v>11.8</v>
      </c>
      <c r="I73">
        <v>2</v>
      </c>
    </row>
    <row r="74" spans="1:9" x14ac:dyDescent="0.3">
      <c r="A74">
        <v>38829</v>
      </c>
      <c r="B74">
        <v>134.22371808121099</v>
      </c>
      <c r="C74">
        <v>0</v>
      </c>
      <c r="D74">
        <v>38829</v>
      </c>
      <c r="E74" t="s">
        <v>5790</v>
      </c>
      <c r="F74">
        <v>0.82208913559999997</v>
      </c>
      <c r="G74">
        <v>38829</v>
      </c>
      <c r="H74">
        <v>7.65</v>
      </c>
      <c r="I74">
        <v>3</v>
      </c>
    </row>
    <row r="75" spans="1:9" x14ac:dyDescent="0.3">
      <c r="A75">
        <v>38829</v>
      </c>
      <c r="B75">
        <v>134.22371808121099</v>
      </c>
      <c r="C75">
        <v>0</v>
      </c>
      <c r="D75">
        <v>38829</v>
      </c>
      <c r="E75" t="s">
        <v>5790</v>
      </c>
      <c r="F75">
        <v>0.82208913559999997</v>
      </c>
      <c r="G75">
        <v>38829</v>
      </c>
      <c r="H75">
        <v>7.65</v>
      </c>
      <c r="I75">
        <v>3</v>
      </c>
    </row>
    <row r="76" spans="1:9" x14ac:dyDescent="0.3">
      <c r="A76">
        <v>39115</v>
      </c>
      <c r="B76">
        <v>144.624398295784</v>
      </c>
      <c r="C76">
        <v>0</v>
      </c>
      <c r="D76">
        <v>39115</v>
      </c>
      <c r="E76" t="s">
        <v>5790</v>
      </c>
      <c r="F76">
        <v>0.56510019300000003</v>
      </c>
      <c r="G76">
        <v>39115</v>
      </c>
      <c r="H76">
        <v>11.8</v>
      </c>
      <c r="I76">
        <v>2</v>
      </c>
    </row>
    <row r="77" spans="1:9" x14ac:dyDescent="0.3">
      <c r="A77">
        <v>39115</v>
      </c>
      <c r="B77">
        <v>144.624398295784</v>
      </c>
      <c r="C77">
        <v>0</v>
      </c>
      <c r="D77">
        <v>39115</v>
      </c>
      <c r="E77" t="s">
        <v>5790</v>
      </c>
      <c r="F77">
        <v>0.56510019300000003</v>
      </c>
      <c r="G77">
        <v>39115</v>
      </c>
      <c r="H77">
        <v>11.8</v>
      </c>
      <c r="I77">
        <v>2</v>
      </c>
    </row>
    <row r="78" spans="1:9" x14ac:dyDescent="0.3">
      <c r="A78">
        <v>39236</v>
      </c>
      <c r="B78">
        <v>158.396538461538</v>
      </c>
      <c r="C78">
        <v>0.46601119177398298</v>
      </c>
      <c r="D78">
        <v>39236</v>
      </c>
      <c r="E78" t="s">
        <v>5790</v>
      </c>
      <c r="F78">
        <v>0.63030111789999999</v>
      </c>
      <c r="G78">
        <v>39236</v>
      </c>
      <c r="H78">
        <v>11.8</v>
      </c>
      <c r="I78">
        <v>2</v>
      </c>
    </row>
    <row r="79" spans="1:9" x14ac:dyDescent="0.3">
      <c r="A79">
        <v>39236</v>
      </c>
      <c r="B79">
        <v>158.396538461538</v>
      </c>
      <c r="C79">
        <v>0.46601119177398298</v>
      </c>
      <c r="D79">
        <v>39236</v>
      </c>
      <c r="E79" t="s">
        <v>5790</v>
      </c>
      <c r="F79">
        <v>0.63030111789999999</v>
      </c>
      <c r="G79">
        <v>39236</v>
      </c>
      <c r="H79">
        <v>11.8</v>
      </c>
      <c r="I79">
        <v>2</v>
      </c>
    </row>
    <row r="80" spans="1:9" x14ac:dyDescent="0.3">
      <c r="A80">
        <v>40312</v>
      </c>
      <c r="B80">
        <v>130.32616588834</v>
      </c>
      <c r="C80">
        <v>0</v>
      </c>
      <c r="D80">
        <v>40312</v>
      </c>
      <c r="E80" t="s">
        <v>5790</v>
      </c>
      <c r="F80">
        <v>0.36347091199999998</v>
      </c>
      <c r="G80">
        <v>40312</v>
      </c>
      <c r="H80">
        <v>14.76</v>
      </c>
      <c r="I80">
        <v>1</v>
      </c>
    </row>
    <row r="81" spans="1:9" x14ac:dyDescent="0.3">
      <c r="A81">
        <v>40312</v>
      </c>
      <c r="B81">
        <v>130.32616588834</v>
      </c>
      <c r="C81">
        <v>0</v>
      </c>
      <c r="D81">
        <v>40312</v>
      </c>
      <c r="E81" t="s">
        <v>5790</v>
      </c>
      <c r="F81">
        <v>0.36347091199999998</v>
      </c>
      <c r="G81">
        <v>40312</v>
      </c>
      <c r="H81">
        <v>14.76</v>
      </c>
      <c r="I81">
        <v>1</v>
      </c>
    </row>
    <row r="82" spans="1:9" x14ac:dyDescent="0.3">
      <c r="A82">
        <v>40991</v>
      </c>
      <c r="B82">
        <v>173.72396420832601</v>
      </c>
      <c r="C82">
        <v>0</v>
      </c>
      <c r="D82">
        <v>40991</v>
      </c>
      <c r="E82" t="s">
        <v>5790</v>
      </c>
      <c r="F82">
        <v>0.43715646860000001</v>
      </c>
      <c r="G82">
        <v>40991</v>
      </c>
      <c r="H82">
        <v>14.76</v>
      </c>
      <c r="I82">
        <v>1</v>
      </c>
    </row>
    <row r="83" spans="1:9" x14ac:dyDescent="0.3">
      <c r="A83">
        <v>40991</v>
      </c>
      <c r="B83">
        <v>173.72396420832601</v>
      </c>
      <c r="C83">
        <v>0</v>
      </c>
      <c r="D83">
        <v>40991</v>
      </c>
      <c r="E83" t="s">
        <v>5790</v>
      </c>
      <c r="F83">
        <v>0.43715646860000001</v>
      </c>
      <c r="G83">
        <v>40991</v>
      </c>
      <c r="H83">
        <v>14.76</v>
      </c>
      <c r="I83">
        <v>1</v>
      </c>
    </row>
    <row r="84" spans="1:9" x14ac:dyDescent="0.3">
      <c r="A84">
        <v>41194</v>
      </c>
      <c r="B84">
        <v>143.132972972972</v>
      </c>
      <c r="C84">
        <v>0</v>
      </c>
      <c r="D84">
        <v>41194</v>
      </c>
      <c r="E84" t="s">
        <v>5790</v>
      </c>
      <c r="F84">
        <v>0.57669496539999998</v>
      </c>
      <c r="G84">
        <v>41194</v>
      </c>
      <c r="H84">
        <v>11.8</v>
      </c>
      <c r="I84">
        <v>2</v>
      </c>
    </row>
    <row r="85" spans="1:9" x14ac:dyDescent="0.3">
      <c r="A85">
        <v>41194</v>
      </c>
      <c r="B85">
        <v>143.132972972972</v>
      </c>
      <c r="C85">
        <v>0</v>
      </c>
      <c r="D85">
        <v>41194</v>
      </c>
      <c r="E85" t="s">
        <v>5790</v>
      </c>
      <c r="F85">
        <v>0.57669496539999998</v>
      </c>
      <c r="G85">
        <v>41194</v>
      </c>
      <c r="H85">
        <v>11.8</v>
      </c>
      <c r="I85">
        <v>2</v>
      </c>
    </row>
    <row r="86" spans="1:9" x14ac:dyDescent="0.3">
      <c r="A86">
        <v>41738</v>
      </c>
      <c r="B86">
        <v>101.815849056603</v>
      </c>
      <c r="C86">
        <v>0.53577094285974503</v>
      </c>
      <c r="D86">
        <v>41738</v>
      </c>
      <c r="E86" t="s">
        <v>5790</v>
      </c>
      <c r="F86">
        <v>0.71269726749999995</v>
      </c>
      <c r="G86">
        <v>41738</v>
      </c>
      <c r="H86">
        <v>11.8</v>
      </c>
      <c r="I86">
        <v>2</v>
      </c>
    </row>
    <row r="87" spans="1:9" x14ac:dyDescent="0.3">
      <c r="A87">
        <v>41738</v>
      </c>
      <c r="B87">
        <v>101.815849056603</v>
      </c>
      <c r="C87">
        <v>0.53577094285974503</v>
      </c>
      <c r="D87">
        <v>41738</v>
      </c>
      <c r="E87" t="s">
        <v>5790</v>
      </c>
      <c r="F87">
        <v>0.71269726749999995</v>
      </c>
      <c r="G87">
        <v>41738</v>
      </c>
      <c r="H87">
        <v>11.8</v>
      </c>
      <c r="I87">
        <v>2</v>
      </c>
    </row>
    <row r="88" spans="1:9" x14ac:dyDescent="0.3">
      <c r="A88">
        <v>41903</v>
      </c>
      <c r="B88">
        <v>158.56221374045799</v>
      </c>
      <c r="C88">
        <v>0.59762510947625702</v>
      </c>
      <c r="D88">
        <v>41903</v>
      </c>
      <c r="E88" t="s">
        <v>5790</v>
      </c>
      <c r="F88">
        <v>0.32389897109999999</v>
      </c>
      <c r="G88">
        <v>41903</v>
      </c>
      <c r="H88">
        <v>14.76</v>
      </c>
      <c r="I88">
        <v>1</v>
      </c>
    </row>
    <row r="89" spans="1:9" x14ac:dyDescent="0.3">
      <c r="A89">
        <v>41903</v>
      </c>
      <c r="B89">
        <v>158.56221374045799</v>
      </c>
      <c r="C89">
        <v>0.59762510947625702</v>
      </c>
      <c r="D89">
        <v>41903</v>
      </c>
      <c r="E89" t="s">
        <v>5790</v>
      </c>
      <c r="F89">
        <v>0.32389897109999999</v>
      </c>
      <c r="G89">
        <v>41903</v>
      </c>
      <c r="H89">
        <v>14.76</v>
      </c>
      <c r="I89">
        <v>1</v>
      </c>
    </row>
    <row r="90" spans="1:9" x14ac:dyDescent="0.3">
      <c r="A90">
        <v>41923</v>
      </c>
      <c r="B90">
        <v>144.456823368627</v>
      </c>
      <c r="C90">
        <v>0.70859759392225297</v>
      </c>
      <c r="D90">
        <v>41923</v>
      </c>
      <c r="E90" t="s">
        <v>5790</v>
      </c>
      <c r="F90">
        <v>0.34489420059999998</v>
      </c>
      <c r="G90">
        <v>41923</v>
      </c>
      <c r="H90">
        <v>14.76</v>
      </c>
      <c r="I90">
        <v>1</v>
      </c>
    </row>
    <row r="91" spans="1:9" x14ac:dyDescent="0.3">
      <c r="A91">
        <v>41923</v>
      </c>
      <c r="B91">
        <v>144.456823368627</v>
      </c>
      <c r="C91">
        <v>0.70859759392225297</v>
      </c>
      <c r="D91">
        <v>41923</v>
      </c>
      <c r="E91" t="s">
        <v>5790</v>
      </c>
      <c r="F91">
        <v>0.34489420059999998</v>
      </c>
      <c r="G91">
        <v>41923</v>
      </c>
      <c r="H91">
        <v>14.76</v>
      </c>
      <c r="I91">
        <v>1</v>
      </c>
    </row>
    <row r="92" spans="1:9" x14ac:dyDescent="0.3">
      <c r="A92">
        <v>41954</v>
      </c>
      <c r="B92">
        <v>152.04899655475401</v>
      </c>
      <c r="C92">
        <v>0</v>
      </c>
      <c r="D92">
        <v>41954</v>
      </c>
      <c r="E92" t="s">
        <v>5790</v>
      </c>
      <c r="F92">
        <v>0.7856965065</v>
      </c>
      <c r="G92">
        <v>41954</v>
      </c>
      <c r="H92">
        <v>7.65</v>
      </c>
      <c r="I92">
        <v>3</v>
      </c>
    </row>
    <row r="93" spans="1:9" x14ac:dyDescent="0.3">
      <c r="A93">
        <v>41954</v>
      </c>
      <c r="B93">
        <v>152.04899655475401</v>
      </c>
      <c r="C93">
        <v>0</v>
      </c>
      <c r="D93">
        <v>41954</v>
      </c>
      <c r="E93" t="s">
        <v>5790</v>
      </c>
      <c r="F93">
        <v>0.7856965065</v>
      </c>
      <c r="G93">
        <v>41954</v>
      </c>
      <c r="H93">
        <v>7.65</v>
      </c>
      <c r="I93">
        <v>3</v>
      </c>
    </row>
    <row r="94" spans="1:9" x14ac:dyDescent="0.3">
      <c r="A94">
        <v>42106</v>
      </c>
      <c r="B94">
        <v>166.45395348837201</v>
      </c>
      <c r="C94">
        <v>0</v>
      </c>
      <c r="D94">
        <v>42106</v>
      </c>
      <c r="E94" t="s">
        <v>5790</v>
      </c>
      <c r="F94">
        <v>0.78163129090000005</v>
      </c>
      <c r="G94">
        <v>42106</v>
      </c>
      <c r="H94">
        <v>7.65</v>
      </c>
      <c r="I94">
        <v>3</v>
      </c>
    </row>
    <row r="95" spans="1:9" x14ac:dyDescent="0.3">
      <c r="A95">
        <v>42106</v>
      </c>
      <c r="B95">
        <v>166.45395348837201</v>
      </c>
      <c r="C95">
        <v>0</v>
      </c>
      <c r="D95">
        <v>42106</v>
      </c>
      <c r="E95" t="s">
        <v>5790</v>
      </c>
      <c r="F95">
        <v>0.78163129090000005</v>
      </c>
      <c r="G95">
        <v>42106</v>
      </c>
      <c r="H95">
        <v>7.65</v>
      </c>
      <c r="I95">
        <v>3</v>
      </c>
    </row>
    <row r="96" spans="1:9" x14ac:dyDescent="0.3">
      <c r="A96">
        <v>42183</v>
      </c>
      <c r="B96">
        <v>132.62549597855201</v>
      </c>
      <c r="C96">
        <v>0.68802502252664999</v>
      </c>
      <c r="D96">
        <v>42183</v>
      </c>
      <c r="E96" t="s">
        <v>5790</v>
      </c>
      <c r="F96">
        <v>0.5097109675</v>
      </c>
      <c r="G96">
        <v>42183</v>
      </c>
      <c r="H96">
        <v>11.8</v>
      </c>
      <c r="I96">
        <v>2</v>
      </c>
    </row>
    <row r="97" spans="1:9" x14ac:dyDescent="0.3">
      <c r="A97">
        <v>42183</v>
      </c>
      <c r="B97">
        <v>132.62549597855201</v>
      </c>
      <c r="C97">
        <v>0.68802502252664999</v>
      </c>
      <c r="D97">
        <v>42183</v>
      </c>
      <c r="E97" t="s">
        <v>5790</v>
      </c>
      <c r="F97">
        <v>0.5097109675</v>
      </c>
      <c r="G97">
        <v>42183</v>
      </c>
      <c r="H97">
        <v>11.8</v>
      </c>
      <c r="I97">
        <v>2</v>
      </c>
    </row>
    <row r="98" spans="1:9" x14ac:dyDescent="0.3">
      <c r="A98">
        <v>42476</v>
      </c>
      <c r="B98">
        <v>149.85972260243901</v>
      </c>
      <c r="C98">
        <v>0</v>
      </c>
      <c r="D98">
        <v>42476</v>
      </c>
      <c r="E98" t="s">
        <v>5790</v>
      </c>
      <c r="F98">
        <v>0.39688909049999999</v>
      </c>
      <c r="G98">
        <v>42476</v>
      </c>
      <c r="H98">
        <v>14.76</v>
      </c>
      <c r="I98">
        <v>1</v>
      </c>
    </row>
    <row r="99" spans="1:9" x14ac:dyDescent="0.3">
      <c r="A99">
        <v>42476</v>
      </c>
      <c r="B99">
        <v>149.85972260243901</v>
      </c>
      <c r="C99">
        <v>0</v>
      </c>
      <c r="D99">
        <v>42476</v>
      </c>
      <c r="E99" t="s">
        <v>5790</v>
      </c>
      <c r="F99">
        <v>0.39688909049999999</v>
      </c>
      <c r="G99">
        <v>42476</v>
      </c>
      <c r="H99">
        <v>14.76</v>
      </c>
      <c r="I99">
        <v>1</v>
      </c>
    </row>
    <row r="100" spans="1:9" x14ac:dyDescent="0.3">
      <c r="A100">
        <v>42541</v>
      </c>
      <c r="B100">
        <v>147.376</v>
      </c>
      <c r="C100">
        <v>0.56821367020243396</v>
      </c>
      <c r="D100">
        <v>42541</v>
      </c>
      <c r="E100" t="s">
        <v>5790</v>
      </c>
      <c r="F100">
        <v>0.23695679010000001</v>
      </c>
      <c r="G100">
        <v>42541</v>
      </c>
      <c r="H100">
        <v>14.76</v>
      </c>
      <c r="I100">
        <v>1</v>
      </c>
    </row>
    <row r="101" spans="1:9" x14ac:dyDescent="0.3">
      <c r="A101">
        <v>42541</v>
      </c>
      <c r="B101">
        <v>147.376</v>
      </c>
      <c r="C101">
        <v>0.56821367020243396</v>
      </c>
      <c r="D101">
        <v>42541</v>
      </c>
      <c r="E101" t="s">
        <v>5790</v>
      </c>
      <c r="F101">
        <v>0.23695679010000001</v>
      </c>
      <c r="G101">
        <v>42541</v>
      </c>
      <c r="H101">
        <v>14.76</v>
      </c>
      <c r="I101">
        <v>1</v>
      </c>
    </row>
    <row r="102" spans="1:9" x14ac:dyDescent="0.3">
      <c r="A102">
        <v>42843</v>
      </c>
      <c r="B102">
        <v>158.22749999999999</v>
      </c>
      <c r="C102">
        <v>0</v>
      </c>
      <c r="D102">
        <v>42843</v>
      </c>
      <c r="E102" t="s">
        <v>5790</v>
      </c>
      <c r="F102">
        <v>0.41371473669999997</v>
      </c>
      <c r="G102">
        <v>42843</v>
      </c>
      <c r="H102">
        <v>14.76</v>
      </c>
      <c r="I102">
        <v>1</v>
      </c>
    </row>
    <row r="103" spans="1:9" x14ac:dyDescent="0.3">
      <c r="A103">
        <v>42843</v>
      </c>
      <c r="B103">
        <v>158.22749999999999</v>
      </c>
      <c r="C103">
        <v>0</v>
      </c>
      <c r="D103">
        <v>42843</v>
      </c>
      <c r="E103" t="s">
        <v>5790</v>
      </c>
      <c r="F103">
        <v>0.41371473669999997</v>
      </c>
      <c r="G103">
        <v>42843</v>
      </c>
      <c r="H103">
        <v>14.76</v>
      </c>
      <c r="I103">
        <v>1</v>
      </c>
    </row>
    <row r="104" spans="1:9" x14ac:dyDescent="0.3">
      <c r="A104">
        <v>43288</v>
      </c>
      <c r="B104">
        <v>139.485264942893</v>
      </c>
      <c r="C104">
        <v>0</v>
      </c>
      <c r="D104">
        <v>43288</v>
      </c>
      <c r="E104" t="s">
        <v>5790</v>
      </c>
      <c r="F104">
        <v>0.123628512</v>
      </c>
      <c r="G104">
        <v>43288</v>
      </c>
      <c r="H104">
        <v>14.76</v>
      </c>
      <c r="I104">
        <v>1</v>
      </c>
    </row>
    <row r="105" spans="1:9" x14ac:dyDescent="0.3">
      <c r="A105">
        <v>43288</v>
      </c>
      <c r="B105">
        <v>139.485264942893</v>
      </c>
      <c r="C105">
        <v>0</v>
      </c>
      <c r="D105">
        <v>43288</v>
      </c>
      <c r="E105" t="s">
        <v>5790</v>
      </c>
      <c r="F105">
        <v>0.123628512</v>
      </c>
      <c r="G105">
        <v>43288</v>
      </c>
      <c r="H105">
        <v>14.76</v>
      </c>
      <c r="I105">
        <v>1</v>
      </c>
    </row>
    <row r="106" spans="1:9" x14ac:dyDescent="0.3">
      <c r="A106">
        <v>43535</v>
      </c>
      <c r="B106">
        <v>152.67772933010201</v>
      </c>
      <c r="C106">
        <v>0</v>
      </c>
      <c r="D106">
        <v>43535</v>
      </c>
      <c r="E106" t="s">
        <v>5790</v>
      </c>
      <c r="F106">
        <v>0.58633530140000001</v>
      </c>
      <c r="G106">
        <v>43535</v>
      </c>
      <c r="H106">
        <v>11.8</v>
      </c>
      <c r="I106">
        <v>2</v>
      </c>
    </row>
    <row r="107" spans="1:9" x14ac:dyDescent="0.3">
      <c r="A107">
        <v>43535</v>
      </c>
      <c r="B107">
        <v>152.67772933010201</v>
      </c>
      <c r="C107">
        <v>0</v>
      </c>
      <c r="D107">
        <v>43535</v>
      </c>
      <c r="E107" t="s">
        <v>5790</v>
      </c>
      <c r="F107">
        <v>0.58633530140000001</v>
      </c>
      <c r="G107">
        <v>43535</v>
      </c>
      <c r="H107">
        <v>11.8</v>
      </c>
      <c r="I107">
        <v>2</v>
      </c>
    </row>
    <row r="108" spans="1:9" x14ac:dyDescent="0.3">
      <c r="A108">
        <v>43545</v>
      </c>
      <c r="B108">
        <v>141.82249999999999</v>
      </c>
      <c r="C108">
        <v>0</v>
      </c>
      <c r="D108">
        <v>43545</v>
      </c>
      <c r="E108" t="s">
        <v>5790</v>
      </c>
      <c r="F108">
        <v>0.60028654339999998</v>
      </c>
      <c r="G108">
        <v>43545</v>
      </c>
      <c r="H108">
        <v>11.8</v>
      </c>
      <c r="I108">
        <v>2</v>
      </c>
    </row>
    <row r="109" spans="1:9" x14ac:dyDescent="0.3">
      <c r="A109">
        <v>43545</v>
      </c>
      <c r="B109">
        <v>141.82249999999999</v>
      </c>
      <c r="C109">
        <v>0</v>
      </c>
      <c r="D109">
        <v>43545</v>
      </c>
      <c r="E109" t="s">
        <v>5790</v>
      </c>
      <c r="F109">
        <v>0.60028654339999998</v>
      </c>
      <c r="G109">
        <v>43545</v>
      </c>
      <c r="H109">
        <v>11.8</v>
      </c>
      <c r="I109">
        <v>2</v>
      </c>
    </row>
    <row r="110" spans="1:9" x14ac:dyDescent="0.3">
      <c r="A110">
        <v>43893</v>
      </c>
      <c r="B110">
        <v>141.91999999999999</v>
      </c>
      <c r="C110">
        <v>0</v>
      </c>
      <c r="D110">
        <v>43893</v>
      </c>
      <c r="E110" t="s">
        <v>5790</v>
      </c>
      <c r="F110">
        <v>0.165067032</v>
      </c>
      <c r="G110">
        <v>43893</v>
      </c>
      <c r="H110">
        <v>14.76</v>
      </c>
      <c r="I110">
        <v>1</v>
      </c>
    </row>
    <row r="111" spans="1:9" x14ac:dyDescent="0.3">
      <c r="A111">
        <v>43893</v>
      </c>
      <c r="B111">
        <v>141.91999999999999</v>
      </c>
      <c r="C111">
        <v>0</v>
      </c>
      <c r="D111">
        <v>43893</v>
      </c>
      <c r="E111" t="s">
        <v>5790</v>
      </c>
      <c r="F111">
        <v>0.165067032</v>
      </c>
      <c r="G111">
        <v>43893</v>
      </c>
      <c r="H111">
        <v>14.76</v>
      </c>
      <c r="I111">
        <v>1</v>
      </c>
    </row>
    <row r="112" spans="1:9" x14ac:dyDescent="0.3">
      <c r="A112">
        <v>44186</v>
      </c>
      <c r="B112">
        <v>143.111405510476</v>
      </c>
      <c r="C112">
        <v>0</v>
      </c>
      <c r="D112">
        <v>44186</v>
      </c>
      <c r="E112" t="s">
        <v>5791</v>
      </c>
      <c r="F112">
        <v>0.94994497300000003</v>
      </c>
      <c r="G112">
        <v>44186</v>
      </c>
      <c r="H112">
        <v>4.0599999999999996</v>
      </c>
      <c r="I112">
        <v>5</v>
      </c>
    </row>
    <row r="113" spans="1:9" x14ac:dyDescent="0.3">
      <c r="A113">
        <v>44186</v>
      </c>
      <c r="B113">
        <v>143.111405510476</v>
      </c>
      <c r="C113">
        <v>0</v>
      </c>
      <c r="D113">
        <v>44186</v>
      </c>
      <c r="E113" t="s">
        <v>5791</v>
      </c>
      <c r="F113">
        <v>0.94994497300000003</v>
      </c>
      <c r="G113">
        <v>44186</v>
      </c>
      <c r="H113">
        <v>4.0599999999999996</v>
      </c>
      <c r="I113">
        <v>5</v>
      </c>
    </row>
    <row r="114" spans="1:9" x14ac:dyDescent="0.3">
      <c r="A114">
        <v>44385</v>
      </c>
      <c r="B114">
        <v>123.611617018499</v>
      </c>
      <c r="C114">
        <v>0</v>
      </c>
      <c r="D114">
        <v>44385</v>
      </c>
      <c r="E114" t="s">
        <v>5790</v>
      </c>
      <c r="F114">
        <v>0.85188794140000001</v>
      </c>
      <c r="G114">
        <v>44385</v>
      </c>
      <c r="H114">
        <v>6.11</v>
      </c>
      <c r="I114">
        <v>4</v>
      </c>
    </row>
    <row r="115" spans="1:9" x14ac:dyDescent="0.3">
      <c r="A115">
        <v>44385</v>
      </c>
      <c r="B115">
        <v>123.611617018499</v>
      </c>
      <c r="C115">
        <v>0</v>
      </c>
      <c r="D115">
        <v>44385</v>
      </c>
      <c r="E115" t="s">
        <v>5790</v>
      </c>
      <c r="F115">
        <v>0.85188794140000001</v>
      </c>
      <c r="G115">
        <v>44385</v>
      </c>
      <c r="H115">
        <v>6.11</v>
      </c>
      <c r="I115">
        <v>4</v>
      </c>
    </row>
    <row r="116" spans="1:9" x14ac:dyDescent="0.3">
      <c r="A116">
        <v>45263</v>
      </c>
      <c r="B116">
        <v>176.36</v>
      </c>
      <c r="C116">
        <v>0</v>
      </c>
      <c r="D116">
        <v>45263</v>
      </c>
      <c r="E116" t="s">
        <v>5790</v>
      </c>
      <c r="F116">
        <v>0.1182202473</v>
      </c>
      <c r="G116">
        <v>45263</v>
      </c>
      <c r="H116">
        <v>14.76</v>
      </c>
      <c r="I116">
        <v>1</v>
      </c>
    </row>
    <row r="117" spans="1:9" x14ac:dyDescent="0.3">
      <c r="A117">
        <v>45263</v>
      </c>
      <c r="B117">
        <v>176.36</v>
      </c>
      <c r="C117">
        <v>0</v>
      </c>
      <c r="D117">
        <v>45263</v>
      </c>
      <c r="E117" t="s">
        <v>5790</v>
      </c>
      <c r="F117">
        <v>0.1182202473</v>
      </c>
      <c r="G117">
        <v>45263</v>
      </c>
      <c r="H117">
        <v>14.76</v>
      </c>
      <c r="I117">
        <v>1</v>
      </c>
    </row>
    <row r="118" spans="1:9" x14ac:dyDescent="0.3">
      <c r="A118">
        <v>45685</v>
      </c>
      <c r="B118">
        <v>126.12980109442699</v>
      </c>
      <c r="C118">
        <v>0</v>
      </c>
      <c r="D118">
        <v>45685</v>
      </c>
      <c r="E118" t="s">
        <v>5790</v>
      </c>
      <c r="F118">
        <v>0.92699021100000001</v>
      </c>
      <c r="G118">
        <v>45685</v>
      </c>
      <c r="H118">
        <v>6.11</v>
      </c>
      <c r="I118">
        <v>4</v>
      </c>
    </row>
    <row r="119" spans="1:9" x14ac:dyDescent="0.3">
      <c r="A119">
        <v>45685</v>
      </c>
      <c r="B119">
        <v>126.12980109442699</v>
      </c>
      <c r="C119">
        <v>0</v>
      </c>
      <c r="D119">
        <v>45685</v>
      </c>
      <c r="E119" t="s">
        <v>5790</v>
      </c>
      <c r="F119">
        <v>0.92699021100000001</v>
      </c>
      <c r="G119">
        <v>45685</v>
      </c>
      <c r="H119">
        <v>6.11</v>
      </c>
      <c r="I119">
        <v>4</v>
      </c>
    </row>
    <row r="120" spans="1:9" x14ac:dyDescent="0.3">
      <c r="A120">
        <v>45700</v>
      </c>
      <c r="B120">
        <v>131.26118644067699</v>
      </c>
      <c r="C120">
        <v>0.52898265711596804</v>
      </c>
      <c r="D120">
        <v>45700</v>
      </c>
      <c r="E120" t="s">
        <v>5790</v>
      </c>
      <c r="F120">
        <v>0.1732197851</v>
      </c>
      <c r="G120">
        <v>45700</v>
      </c>
      <c r="H120">
        <v>14.76</v>
      </c>
      <c r="I120">
        <v>1</v>
      </c>
    </row>
    <row r="121" spans="1:9" x14ac:dyDescent="0.3">
      <c r="A121">
        <v>45700</v>
      </c>
      <c r="B121">
        <v>131.26118644067699</v>
      </c>
      <c r="C121">
        <v>0.52898265711596804</v>
      </c>
      <c r="D121">
        <v>45700</v>
      </c>
      <c r="E121" t="s">
        <v>5790</v>
      </c>
      <c r="F121">
        <v>0.1732197851</v>
      </c>
      <c r="G121">
        <v>45700</v>
      </c>
      <c r="H121">
        <v>14.76</v>
      </c>
      <c r="I121">
        <v>1</v>
      </c>
    </row>
    <row r="122" spans="1:9" x14ac:dyDescent="0.3">
      <c r="A122">
        <v>45740</v>
      </c>
      <c r="B122">
        <v>158.74490130041801</v>
      </c>
      <c r="C122">
        <v>0</v>
      </c>
      <c r="D122">
        <v>45740</v>
      </c>
      <c r="E122" t="s">
        <v>5790</v>
      </c>
      <c r="F122">
        <v>0.54931449889999995</v>
      </c>
      <c r="G122">
        <v>45740</v>
      </c>
      <c r="H122">
        <v>11.8</v>
      </c>
      <c r="I122">
        <v>2</v>
      </c>
    </row>
    <row r="123" spans="1:9" x14ac:dyDescent="0.3">
      <c r="A123">
        <v>45740</v>
      </c>
      <c r="B123">
        <v>158.74490130041801</v>
      </c>
      <c r="C123">
        <v>0</v>
      </c>
      <c r="D123">
        <v>45740</v>
      </c>
      <c r="E123" t="s">
        <v>5790</v>
      </c>
      <c r="F123">
        <v>0.54931449889999995</v>
      </c>
      <c r="G123">
        <v>45740</v>
      </c>
      <c r="H123">
        <v>11.8</v>
      </c>
      <c r="I123">
        <v>2</v>
      </c>
    </row>
    <row r="124" spans="1:9" x14ac:dyDescent="0.3">
      <c r="A124">
        <v>45787</v>
      </c>
      <c r="B124">
        <v>125.249389312977</v>
      </c>
      <c r="C124">
        <v>0.517217654798794</v>
      </c>
      <c r="D124">
        <v>45787</v>
      </c>
      <c r="E124" t="s">
        <v>5790</v>
      </c>
      <c r="F124">
        <v>0.11841707680000001</v>
      </c>
      <c r="G124">
        <v>45787</v>
      </c>
      <c r="H124">
        <v>14.76</v>
      </c>
      <c r="I124">
        <v>1</v>
      </c>
    </row>
    <row r="125" spans="1:9" x14ac:dyDescent="0.3">
      <c r="A125">
        <v>45787</v>
      </c>
      <c r="B125">
        <v>125.249389312977</v>
      </c>
      <c r="C125">
        <v>0.517217654798794</v>
      </c>
      <c r="D125">
        <v>45787</v>
      </c>
      <c r="E125" t="s">
        <v>5790</v>
      </c>
      <c r="F125">
        <v>0.11841707680000001</v>
      </c>
      <c r="G125">
        <v>45787</v>
      </c>
      <c r="H125">
        <v>14.76</v>
      </c>
      <c r="I125">
        <v>1</v>
      </c>
    </row>
    <row r="126" spans="1:9" x14ac:dyDescent="0.3">
      <c r="A126">
        <v>45944</v>
      </c>
      <c r="B126">
        <v>164.638571428571</v>
      </c>
      <c r="C126">
        <v>0.67297781533538703</v>
      </c>
      <c r="D126">
        <v>45944</v>
      </c>
      <c r="E126" t="s">
        <v>5790</v>
      </c>
      <c r="F126">
        <v>0.78470993040000003</v>
      </c>
      <c r="G126">
        <v>45944</v>
      </c>
      <c r="H126">
        <v>7.65</v>
      </c>
      <c r="I126">
        <v>3</v>
      </c>
    </row>
    <row r="127" spans="1:9" x14ac:dyDescent="0.3">
      <c r="A127">
        <v>45944</v>
      </c>
      <c r="B127">
        <v>164.638571428571</v>
      </c>
      <c r="C127">
        <v>0.67297781533538703</v>
      </c>
      <c r="D127">
        <v>45944</v>
      </c>
      <c r="E127" t="s">
        <v>5790</v>
      </c>
      <c r="F127">
        <v>0.78470993040000003</v>
      </c>
      <c r="G127">
        <v>45944</v>
      </c>
      <c r="H127">
        <v>7.65</v>
      </c>
      <c r="I127">
        <v>3</v>
      </c>
    </row>
    <row r="128" spans="1:9" x14ac:dyDescent="0.3">
      <c r="A128">
        <v>46187</v>
      </c>
      <c r="B128">
        <v>123.164474885844</v>
      </c>
      <c r="C128">
        <v>0.63751386108020602</v>
      </c>
      <c r="D128">
        <v>46187</v>
      </c>
      <c r="E128" t="s">
        <v>5790</v>
      </c>
      <c r="F128">
        <v>0.1182202473</v>
      </c>
      <c r="G128">
        <v>46187</v>
      </c>
      <c r="H128">
        <v>14.76</v>
      </c>
      <c r="I128">
        <v>1</v>
      </c>
    </row>
    <row r="129" spans="1:9" x14ac:dyDescent="0.3">
      <c r="A129">
        <v>46187</v>
      </c>
      <c r="B129">
        <v>123.164474885844</v>
      </c>
      <c r="C129">
        <v>0.63751386108020602</v>
      </c>
      <c r="D129">
        <v>46187</v>
      </c>
      <c r="E129" t="s">
        <v>5790</v>
      </c>
      <c r="F129">
        <v>0.1182202473</v>
      </c>
      <c r="G129">
        <v>46187</v>
      </c>
      <c r="H129">
        <v>14.76</v>
      </c>
      <c r="I129">
        <v>1</v>
      </c>
    </row>
    <row r="130" spans="1:9" x14ac:dyDescent="0.3">
      <c r="A130">
        <v>46684</v>
      </c>
      <c r="B130">
        <v>134.62609784549801</v>
      </c>
      <c r="C130">
        <v>0</v>
      </c>
      <c r="D130">
        <v>46684</v>
      </c>
      <c r="E130" t="s">
        <v>5791</v>
      </c>
      <c r="F130">
        <v>0.98567062620000001</v>
      </c>
      <c r="G130">
        <v>46684</v>
      </c>
      <c r="H130">
        <v>1.98</v>
      </c>
      <c r="I130">
        <v>6</v>
      </c>
    </row>
    <row r="131" spans="1:9" x14ac:dyDescent="0.3">
      <c r="A131">
        <v>46684</v>
      </c>
      <c r="B131">
        <v>134.62609784549801</v>
      </c>
      <c r="C131">
        <v>0</v>
      </c>
      <c r="D131">
        <v>46684</v>
      </c>
      <c r="E131" t="s">
        <v>5791</v>
      </c>
      <c r="F131">
        <v>0.98567062620000001</v>
      </c>
      <c r="G131">
        <v>46684</v>
      </c>
      <c r="H131">
        <v>1.98</v>
      </c>
      <c r="I131">
        <v>6</v>
      </c>
    </row>
    <row r="132" spans="1:9" x14ac:dyDescent="0.3">
      <c r="A132">
        <v>46889</v>
      </c>
      <c r="B132">
        <v>162.625106382978</v>
      </c>
      <c r="C132">
        <v>0</v>
      </c>
      <c r="D132">
        <v>46889</v>
      </c>
      <c r="E132" t="s">
        <v>5790</v>
      </c>
      <c r="F132">
        <v>0.53926151990000004</v>
      </c>
      <c r="G132">
        <v>46889</v>
      </c>
      <c r="H132">
        <v>11.8</v>
      </c>
      <c r="I132">
        <v>2</v>
      </c>
    </row>
    <row r="133" spans="1:9" x14ac:dyDescent="0.3">
      <c r="A133">
        <v>46889</v>
      </c>
      <c r="B133">
        <v>162.625106382978</v>
      </c>
      <c r="C133">
        <v>0</v>
      </c>
      <c r="D133">
        <v>46889</v>
      </c>
      <c r="E133" t="s">
        <v>5790</v>
      </c>
      <c r="F133">
        <v>0.53926151990000004</v>
      </c>
      <c r="G133">
        <v>46889</v>
      </c>
      <c r="H133">
        <v>11.8</v>
      </c>
      <c r="I133">
        <v>2</v>
      </c>
    </row>
    <row r="134" spans="1:9" x14ac:dyDescent="0.3">
      <c r="A134">
        <v>48300</v>
      </c>
      <c r="B134">
        <v>126.193714416522</v>
      </c>
      <c r="C134">
        <v>0</v>
      </c>
      <c r="D134">
        <v>48300</v>
      </c>
      <c r="E134" t="s">
        <v>5790</v>
      </c>
      <c r="F134">
        <v>0.53221303220000005</v>
      </c>
      <c r="G134">
        <v>48300</v>
      </c>
      <c r="H134">
        <v>11.8</v>
      </c>
      <c r="I134">
        <v>2</v>
      </c>
    </row>
    <row r="135" spans="1:9" x14ac:dyDescent="0.3">
      <c r="A135">
        <v>48300</v>
      </c>
      <c r="B135">
        <v>126.193714416522</v>
      </c>
      <c r="C135">
        <v>0</v>
      </c>
      <c r="D135">
        <v>48300</v>
      </c>
      <c r="E135" t="s">
        <v>5790</v>
      </c>
      <c r="F135">
        <v>0.53221303220000005</v>
      </c>
      <c r="G135">
        <v>48300</v>
      </c>
      <c r="H135">
        <v>11.8</v>
      </c>
      <c r="I135">
        <v>2</v>
      </c>
    </row>
    <row r="136" spans="1:9" x14ac:dyDescent="0.3">
      <c r="A136">
        <v>48370</v>
      </c>
      <c r="B136">
        <v>116.422432432432</v>
      </c>
      <c r="C136">
        <v>0.110039730555324</v>
      </c>
      <c r="D136">
        <v>48370</v>
      </c>
      <c r="E136" t="s">
        <v>5790</v>
      </c>
      <c r="F136">
        <v>0.19054861370000001</v>
      </c>
      <c r="G136">
        <v>48370</v>
      </c>
      <c r="H136">
        <v>14.76</v>
      </c>
      <c r="I136">
        <v>1</v>
      </c>
    </row>
    <row r="137" spans="1:9" x14ac:dyDescent="0.3">
      <c r="A137">
        <v>48370</v>
      </c>
      <c r="B137">
        <v>116.422432432432</v>
      </c>
      <c r="C137">
        <v>0.110039730555324</v>
      </c>
      <c r="D137">
        <v>48370</v>
      </c>
      <c r="E137" t="s">
        <v>5790</v>
      </c>
      <c r="F137">
        <v>0.19054861370000001</v>
      </c>
      <c r="G137">
        <v>48370</v>
      </c>
      <c r="H137">
        <v>14.76</v>
      </c>
      <c r="I137">
        <v>1</v>
      </c>
    </row>
    <row r="138" spans="1:9" x14ac:dyDescent="0.3">
      <c r="A138">
        <v>49058</v>
      </c>
      <c r="B138">
        <v>147.34368421052599</v>
      </c>
      <c r="C138">
        <v>0</v>
      </c>
      <c r="D138">
        <v>49058</v>
      </c>
      <c r="E138" t="s">
        <v>5790</v>
      </c>
      <c r="F138">
        <v>0.34489420059999998</v>
      </c>
      <c r="G138">
        <v>49058</v>
      </c>
      <c r="H138">
        <v>14.76</v>
      </c>
      <c r="I138">
        <v>1</v>
      </c>
    </row>
    <row r="139" spans="1:9" x14ac:dyDescent="0.3">
      <c r="A139">
        <v>49058</v>
      </c>
      <c r="B139">
        <v>147.34368421052599</v>
      </c>
      <c r="C139">
        <v>0</v>
      </c>
      <c r="D139">
        <v>49058</v>
      </c>
      <c r="E139" t="s">
        <v>5790</v>
      </c>
      <c r="F139">
        <v>0.34489420059999998</v>
      </c>
      <c r="G139">
        <v>49058</v>
      </c>
      <c r="H139">
        <v>14.76</v>
      </c>
      <c r="I139">
        <v>1</v>
      </c>
    </row>
    <row r="140" spans="1:9" x14ac:dyDescent="0.3">
      <c r="A140">
        <v>49114</v>
      </c>
      <c r="B140">
        <v>147.06777142857101</v>
      </c>
      <c r="C140">
        <v>0</v>
      </c>
      <c r="D140">
        <v>49114</v>
      </c>
      <c r="E140" t="s">
        <v>5790</v>
      </c>
      <c r="F140">
        <v>0.90925192830000001</v>
      </c>
      <c r="G140">
        <v>49114</v>
      </c>
      <c r="H140">
        <v>6.11</v>
      </c>
      <c r="I140">
        <v>4</v>
      </c>
    </row>
    <row r="141" spans="1:9" x14ac:dyDescent="0.3">
      <c r="A141">
        <v>49114</v>
      </c>
      <c r="B141">
        <v>147.06777142857101</v>
      </c>
      <c r="C141">
        <v>0</v>
      </c>
      <c r="D141">
        <v>49114</v>
      </c>
      <c r="E141" t="s">
        <v>5790</v>
      </c>
      <c r="F141">
        <v>0.90925192830000001</v>
      </c>
      <c r="G141">
        <v>49114</v>
      </c>
      <c r="H141">
        <v>6.11</v>
      </c>
      <c r="I141">
        <v>4</v>
      </c>
    </row>
    <row r="142" spans="1:9" x14ac:dyDescent="0.3">
      <c r="A142">
        <v>49162</v>
      </c>
      <c r="B142">
        <v>126.751445783132</v>
      </c>
      <c r="C142">
        <v>0.52228501372802205</v>
      </c>
      <c r="D142">
        <v>49162</v>
      </c>
      <c r="E142" t="s">
        <v>5790</v>
      </c>
      <c r="F142">
        <v>0.54764729739999995</v>
      </c>
      <c r="G142">
        <v>49162</v>
      </c>
      <c r="H142">
        <v>11.8</v>
      </c>
      <c r="I142">
        <v>2</v>
      </c>
    </row>
    <row r="143" spans="1:9" x14ac:dyDescent="0.3">
      <c r="A143">
        <v>49162</v>
      </c>
      <c r="B143">
        <v>126.751445783132</v>
      </c>
      <c r="C143">
        <v>0.52228501372802205</v>
      </c>
      <c r="D143">
        <v>49162</v>
      </c>
      <c r="E143" t="s">
        <v>5790</v>
      </c>
      <c r="F143">
        <v>0.54764729739999995</v>
      </c>
      <c r="G143">
        <v>49162</v>
      </c>
      <c r="H143">
        <v>11.8</v>
      </c>
      <c r="I143">
        <v>2</v>
      </c>
    </row>
    <row r="144" spans="1:9" x14ac:dyDescent="0.3">
      <c r="A144">
        <v>49194</v>
      </c>
      <c r="B144">
        <v>125.112063492063</v>
      </c>
      <c r="C144">
        <v>0</v>
      </c>
      <c r="D144">
        <v>49194</v>
      </c>
      <c r="E144" t="s">
        <v>5790</v>
      </c>
      <c r="F144">
        <v>0.84410250190000002</v>
      </c>
      <c r="G144">
        <v>49194</v>
      </c>
      <c r="H144">
        <v>6.11</v>
      </c>
      <c r="I144">
        <v>4</v>
      </c>
    </row>
    <row r="145" spans="1:9" x14ac:dyDescent="0.3">
      <c r="A145">
        <v>49194</v>
      </c>
      <c r="B145">
        <v>125.112063492063</v>
      </c>
      <c r="C145">
        <v>0</v>
      </c>
      <c r="D145">
        <v>49194</v>
      </c>
      <c r="E145" t="s">
        <v>5790</v>
      </c>
      <c r="F145">
        <v>0.84410250190000002</v>
      </c>
      <c r="G145">
        <v>49194</v>
      </c>
      <c r="H145">
        <v>6.11</v>
      </c>
      <c r="I145">
        <v>4</v>
      </c>
    </row>
    <row r="146" spans="1:9" x14ac:dyDescent="0.3">
      <c r="A146">
        <v>49302</v>
      </c>
      <c r="B146">
        <v>125.41045871559599</v>
      </c>
      <c r="C146">
        <v>0</v>
      </c>
      <c r="D146">
        <v>49302</v>
      </c>
      <c r="E146" t="s">
        <v>5790</v>
      </c>
      <c r="F146">
        <v>0.74031603339999996</v>
      </c>
      <c r="G146">
        <v>49302</v>
      </c>
      <c r="H146">
        <v>11.8</v>
      </c>
      <c r="I146">
        <v>2</v>
      </c>
    </row>
    <row r="147" spans="1:9" x14ac:dyDescent="0.3">
      <c r="A147">
        <v>49302</v>
      </c>
      <c r="B147">
        <v>125.41045871559599</v>
      </c>
      <c r="C147">
        <v>0</v>
      </c>
      <c r="D147">
        <v>49302</v>
      </c>
      <c r="E147" t="s">
        <v>5790</v>
      </c>
      <c r="F147">
        <v>0.74031603339999996</v>
      </c>
      <c r="G147">
        <v>49302</v>
      </c>
      <c r="H147">
        <v>11.8</v>
      </c>
      <c r="I147">
        <v>2</v>
      </c>
    </row>
    <row r="148" spans="1:9" x14ac:dyDescent="0.3">
      <c r="A148">
        <v>49352</v>
      </c>
      <c r="B148">
        <v>129.41389193338401</v>
      </c>
      <c r="C148">
        <v>0</v>
      </c>
      <c r="D148">
        <v>49352</v>
      </c>
      <c r="E148" t="s">
        <v>5790</v>
      </c>
      <c r="F148">
        <v>0.91444647310000005</v>
      </c>
      <c r="G148">
        <v>49352</v>
      </c>
      <c r="H148">
        <v>6.11</v>
      </c>
      <c r="I148">
        <v>4</v>
      </c>
    </row>
    <row r="149" spans="1:9" x14ac:dyDescent="0.3">
      <c r="A149">
        <v>49352</v>
      </c>
      <c r="B149">
        <v>129.41389193338401</v>
      </c>
      <c r="C149">
        <v>0</v>
      </c>
      <c r="D149">
        <v>49352</v>
      </c>
      <c r="E149" t="s">
        <v>5790</v>
      </c>
      <c r="F149">
        <v>0.91444647310000005</v>
      </c>
      <c r="G149">
        <v>49352</v>
      </c>
      <c r="H149">
        <v>6.11</v>
      </c>
      <c r="I149">
        <v>4</v>
      </c>
    </row>
    <row r="150" spans="1:9" x14ac:dyDescent="0.3">
      <c r="A150">
        <v>49856</v>
      </c>
      <c r="B150">
        <v>148.839603859367</v>
      </c>
      <c r="C150">
        <v>0</v>
      </c>
      <c r="D150">
        <v>49856</v>
      </c>
      <c r="E150" t="s">
        <v>5790</v>
      </c>
      <c r="F150">
        <v>0.75802284480000004</v>
      </c>
      <c r="G150">
        <v>49856</v>
      </c>
      <c r="H150">
        <v>7.65</v>
      </c>
      <c r="I150">
        <v>3</v>
      </c>
    </row>
    <row r="151" spans="1:9" x14ac:dyDescent="0.3">
      <c r="A151">
        <v>49856</v>
      </c>
      <c r="B151">
        <v>148.839603859367</v>
      </c>
      <c r="C151">
        <v>0</v>
      </c>
      <c r="D151">
        <v>49856</v>
      </c>
      <c r="E151" t="s">
        <v>5790</v>
      </c>
      <c r="F151">
        <v>0.75802284480000004</v>
      </c>
      <c r="G151">
        <v>49856</v>
      </c>
      <c r="H151">
        <v>7.65</v>
      </c>
      <c r="I151">
        <v>3</v>
      </c>
    </row>
    <row r="152" spans="1:9" x14ac:dyDescent="0.3">
      <c r="A152">
        <v>49885</v>
      </c>
      <c r="B152">
        <v>140.29</v>
      </c>
      <c r="C152">
        <v>0.80859452166757495</v>
      </c>
      <c r="D152">
        <v>49885</v>
      </c>
      <c r="E152" t="s">
        <v>5790</v>
      </c>
      <c r="F152">
        <v>0.92317259309999999</v>
      </c>
      <c r="G152">
        <v>49885</v>
      </c>
      <c r="H152">
        <v>6.11</v>
      </c>
      <c r="I152">
        <v>4</v>
      </c>
    </row>
    <row r="153" spans="1:9" x14ac:dyDescent="0.3">
      <c r="A153">
        <v>49885</v>
      </c>
      <c r="B153">
        <v>140.29</v>
      </c>
      <c r="C153">
        <v>0.80859452166757495</v>
      </c>
      <c r="D153">
        <v>49885</v>
      </c>
      <c r="E153" t="s">
        <v>5790</v>
      </c>
      <c r="F153">
        <v>0.92317259309999999</v>
      </c>
      <c r="G153">
        <v>49885</v>
      </c>
      <c r="H153">
        <v>6.11</v>
      </c>
      <c r="I153">
        <v>4</v>
      </c>
    </row>
    <row r="154" spans="1:9" x14ac:dyDescent="0.3">
      <c r="A154">
        <v>50031</v>
      </c>
      <c r="B154">
        <v>151.59242677824199</v>
      </c>
      <c r="C154">
        <v>0.51792752072126502</v>
      </c>
      <c r="D154">
        <v>50031</v>
      </c>
      <c r="E154" t="s">
        <v>5790</v>
      </c>
      <c r="F154">
        <v>0.90326631069999996</v>
      </c>
      <c r="G154">
        <v>50031</v>
      </c>
      <c r="H154">
        <v>6.11</v>
      </c>
      <c r="I154">
        <v>4</v>
      </c>
    </row>
    <row r="155" spans="1:9" x14ac:dyDescent="0.3">
      <c r="A155">
        <v>50031</v>
      </c>
      <c r="B155">
        <v>151.59242677824199</v>
      </c>
      <c r="C155">
        <v>0.51792752072126502</v>
      </c>
      <c r="D155">
        <v>50031</v>
      </c>
      <c r="E155" t="s">
        <v>5790</v>
      </c>
      <c r="F155">
        <v>0.90326631069999996</v>
      </c>
      <c r="G155">
        <v>50031</v>
      </c>
      <c r="H155">
        <v>6.11</v>
      </c>
      <c r="I155">
        <v>4</v>
      </c>
    </row>
    <row r="156" spans="1:9" x14ac:dyDescent="0.3">
      <c r="A156">
        <v>50065</v>
      </c>
      <c r="B156">
        <v>125.76432080293699</v>
      </c>
      <c r="C156">
        <v>0</v>
      </c>
      <c r="D156">
        <v>50065</v>
      </c>
      <c r="E156" t="s">
        <v>5790</v>
      </c>
      <c r="F156">
        <v>0.88526588679999996</v>
      </c>
      <c r="G156">
        <v>50065</v>
      </c>
      <c r="H156">
        <v>6.11</v>
      </c>
      <c r="I156">
        <v>4</v>
      </c>
    </row>
    <row r="157" spans="1:9" x14ac:dyDescent="0.3">
      <c r="A157">
        <v>50065</v>
      </c>
      <c r="B157">
        <v>125.76432080293699</v>
      </c>
      <c r="C157">
        <v>0</v>
      </c>
      <c r="D157">
        <v>50065</v>
      </c>
      <c r="E157" t="s">
        <v>5790</v>
      </c>
      <c r="F157">
        <v>0.88526588679999996</v>
      </c>
      <c r="G157">
        <v>50065</v>
      </c>
      <c r="H157">
        <v>6.11</v>
      </c>
      <c r="I157">
        <v>4</v>
      </c>
    </row>
    <row r="158" spans="1:9" x14ac:dyDescent="0.3">
      <c r="A158">
        <v>51256</v>
      </c>
      <c r="B158">
        <v>145.94749811211199</v>
      </c>
      <c r="C158">
        <v>0</v>
      </c>
      <c r="D158">
        <v>51256</v>
      </c>
      <c r="E158" t="s">
        <v>5790</v>
      </c>
      <c r="F158">
        <v>0.65486496689999996</v>
      </c>
      <c r="G158">
        <v>51256</v>
      </c>
      <c r="H158">
        <v>11.8</v>
      </c>
      <c r="I158">
        <v>2</v>
      </c>
    </row>
    <row r="159" spans="1:9" x14ac:dyDescent="0.3">
      <c r="A159">
        <v>51256</v>
      </c>
      <c r="B159">
        <v>145.94749811211199</v>
      </c>
      <c r="C159">
        <v>0</v>
      </c>
      <c r="D159">
        <v>51256</v>
      </c>
      <c r="E159" t="s">
        <v>5790</v>
      </c>
      <c r="F159">
        <v>0.65486496689999996</v>
      </c>
      <c r="G159">
        <v>51256</v>
      </c>
      <c r="H159">
        <v>11.8</v>
      </c>
      <c r="I159">
        <v>2</v>
      </c>
    </row>
    <row r="160" spans="1:9" x14ac:dyDescent="0.3">
      <c r="A160">
        <v>51401</v>
      </c>
      <c r="B160">
        <v>145.96770642201801</v>
      </c>
      <c r="C160">
        <v>0.58258600635541602</v>
      </c>
      <c r="D160">
        <v>51401</v>
      </c>
      <c r="E160" t="s">
        <v>5790</v>
      </c>
      <c r="F160">
        <v>0.10948447140000001</v>
      </c>
      <c r="G160">
        <v>51401</v>
      </c>
      <c r="H160">
        <v>14.76</v>
      </c>
      <c r="I160">
        <v>1</v>
      </c>
    </row>
    <row r="161" spans="1:9" x14ac:dyDescent="0.3">
      <c r="A161">
        <v>51401</v>
      </c>
      <c r="B161">
        <v>145.96770642201801</v>
      </c>
      <c r="C161">
        <v>0.58258600635541602</v>
      </c>
      <c r="D161">
        <v>51401</v>
      </c>
      <c r="E161" t="s">
        <v>5790</v>
      </c>
      <c r="F161">
        <v>0.10948447140000001</v>
      </c>
      <c r="G161">
        <v>51401</v>
      </c>
      <c r="H161">
        <v>14.76</v>
      </c>
      <c r="I161">
        <v>1</v>
      </c>
    </row>
    <row r="162" spans="1:9" x14ac:dyDescent="0.3">
      <c r="A162">
        <v>52583</v>
      </c>
      <c r="B162">
        <v>131.488128342246</v>
      </c>
      <c r="C162">
        <v>0</v>
      </c>
      <c r="D162">
        <v>52583</v>
      </c>
      <c r="E162" t="s">
        <v>5790</v>
      </c>
      <c r="F162">
        <v>0.9108088017</v>
      </c>
      <c r="G162">
        <v>52583</v>
      </c>
      <c r="H162">
        <v>6.11</v>
      </c>
      <c r="I162">
        <v>4</v>
      </c>
    </row>
    <row r="163" spans="1:9" x14ac:dyDescent="0.3">
      <c r="A163">
        <v>52583</v>
      </c>
      <c r="B163">
        <v>131.488128342246</v>
      </c>
      <c r="C163">
        <v>0</v>
      </c>
      <c r="D163">
        <v>52583</v>
      </c>
      <c r="E163" t="s">
        <v>5790</v>
      </c>
      <c r="F163">
        <v>0.9108088017</v>
      </c>
      <c r="G163">
        <v>52583</v>
      </c>
      <c r="H163">
        <v>6.11</v>
      </c>
      <c r="I163">
        <v>4</v>
      </c>
    </row>
    <row r="164" spans="1:9" x14ac:dyDescent="0.3">
      <c r="A164">
        <v>53049</v>
      </c>
      <c r="B164">
        <v>143.66</v>
      </c>
      <c r="C164">
        <v>0</v>
      </c>
      <c r="D164">
        <v>53049</v>
      </c>
      <c r="E164" t="s">
        <v>5790</v>
      </c>
      <c r="F164">
        <v>0.74371206759999997</v>
      </c>
      <c r="G164">
        <v>53049</v>
      </c>
      <c r="H164">
        <v>11.8</v>
      </c>
      <c r="I164">
        <v>2</v>
      </c>
    </row>
    <row r="165" spans="1:9" x14ac:dyDescent="0.3">
      <c r="A165">
        <v>53049</v>
      </c>
      <c r="B165">
        <v>143.66</v>
      </c>
      <c r="C165">
        <v>0</v>
      </c>
      <c r="D165">
        <v>53049</v>
      </c>
      <c r="E165" t="s">
        <v>5790</v>
      </c>
      <c r="F165">
        <v>0.74371206759999997</v>
      </c>
      <c r="G165">
        <v>53049</v>
      </c>
      <c r="H165">
        <v>11.8</v>
      </c>
      <c r="I165">
        <v>2</v>
      </c>
    </row>
    <row r="166" spans="1:9" x14ac:dyDescent="0.3">
      <c r="A166">
        <v>53151</v>
      </c>
      <c r="B166">
        <v>173.6</v>
      </c>
      <c r="C166">
        <v>0</v>
      </c>
      <c r="D166">
        <v>53151</v>
      </c>
      <c r="E166" t="s">
        <v>5790</v>
      </c>
      <c r="F166">
        <v>0.68226045369999999</v>
      </c>
      <c r="G166">
        <v>53151</v>
      </c>
      <c r="H166">
        <v>11.8</v>
      </c>
      <c r="I166">
        <v>2</v>
      </c>
    </row>
    <row r="167" spans="1:9" x14ac:dyDescent="0.3">
      <c r="A167">
        <v>53151</v>
      </c>
      <c r="B167">
        <v>173.6</v>
      </c>
      <c r="C167">
        <v>0</v>
      </c>
      <c r="D167">
        <v>53151</v>
      </c>
      <c r="E167" t="s">
        <v>5790</v>
      </c>
      <c r="F167">
        <v>0.68226045369999999</v>
      </c>
      <c r="G167">
        <v>53151</v>
      </c>
      <c r="H167">
        <v>11.8</v>
      </c>
      <c r="I167">
        <v>2</v>
      </c>
    </row>
    <row r="168" spans="1:9" x14ac:dyDescent="0.3">
      <c r="A168">
        <v>53269</v>
      </c>
      <c r="B168">
        <v>169.66684210526299</v>
      </c>
      <c r="C168">
        <v>0</v>
      </c>
      <c r="D168">
        <v>53269</v>
      </c>
      <c r="E168" t="s">
        <v>5790</v>
      </c>
      <c r="F168">
        <v>0.49629175660000002</v>
      </c>
      <c r="G168">
        <v>53269</v>
      </c>
      <c r="H168">
        <v>14.76</v>
      </c>
      <c r="I168">
        <v>1</v>
      </c>
    </row>
    <row r="169" spans="1:9" x14ac:dyDescent="0.3">
      <c r="A169">
        <v>53269</v>
      </c>
      <c r="B169">
        <v>169.66684210526299</v>
      </c>
      <c r="C169">
        <v>0</v>
      </c>
      <c r="D169">
        <v>53269</v>
      </c>
      <c r="E169" t="s">
        <v>5790</v>
      </c>
      <c r="F169">
        <v>0.49629175660000002</v>
      </c>
      <c r="G169">
        <v>53269</v>
      </c>
      <c r="H169">
        <v>14.76</v>
      </c>
      <c r="I169">
        <v>1</v>
      </c>
    </row>
    <row r="170" spans="1:9" x14ac:dyDescent="0.3">
      <c r="A170">
        <v>53575</v>
      </c>
      <c r="B170">
        <v>123.484545454545</v>
      </c>
      <c r="C170">
        <v>0</v>
      </c>
      <c r="D170">
        <v>53575</v>
      </c>
      <c r="E170" t="s">
        <v>5790</v>
      </c>
      <c r="F170">
        <v>0.46571451429999999</v>
      </c>
      <c r="G170">
        <v>53575</v>
      </c>
      <c r="H170">
        <v>14.76</v>
      </c>
      <c r="I170">
        <v>1</v>
      </c>
    </row>
    <row r="171" spans="1:9" x14ac:dyDescent="0.3">
      <c r="A171">
        <v>53575</v>
      </c>
      <c r="B171">
        <v>123.484545454545</v>
      </c>
      <c r="C171">
        <v>0</v>
      </c>
      <c r="D171">
        <v>53575</v>
      </c>
      <c r="E171" t="s">
        <v>5790</v>
      </c>
      <c r="F171">
        <v>0.46571451429999999</v>
      </c>
      <c r="G171">
        <v>53575</v>
      </c>
      <c r="H171">
        <v>14.76</v>
      </c>
      <c r="I171">
        <v>1</v>
      </c>
    </row>
    <row r="172" spans="1:9" x14ac:dyDescent="0.3">
      <c r="A172">
        <v>53697</v>
      </c>
      <c r="B172">
        <v>137.430208729458</v>
      </c>
      <c r="C172">
        <v>0</v>
      </c>
      <c r="D172">
        <v>53697</v>
      </c>
      <c r="E172" t="s">
        <v>5790</v>
      </c>
      <c r="F172">
        <v>0.5126358271</v>
      </c>
      <c r="G172">
        <v>53697</v>
      </c>
      <c r="H172">
        <v>11.8</v>
      </c>
      <c r="I172">
        <v>2</v>
      </c>
    </row>
    <row r="173" spans="1:9" x14ac:dyDescent="0.3">
      <c r="A173">
        <v>53697</v>
      </c>
      <c r="B173">
        <v>137.430208729458</v>
      </c>
      <c r="C173">
        <v>0</v>
      </c>
      <c r="D173">
        <v>53697</v>
      </c>
      <c r="E173" t="s">
        <v>5790</v>
      </c>
      <c r="F173">
        <v>0.5126358271</v>
      </c>
      <c r="G173">
        <v>53697</v>
      </c>
      <c r="H173">
        <v>11.8</v>
      </c>
      <c r="I173">
        <v>2</v>
      </c>
    </row>
    <row r="174" spans="1:9" x14ac:dyDescent="0.3">
      <c r="A174">
        <v>53722</v>
      </c>
      <c r="B174">
        <v>123.770155038759</v>
      </c>
      <c r="C174">
        <v>0</v>
      </c>
      <c r="D174">
        <v>53722</v>
      </c>
      <c r="E174" t="s">
        <v>5790</v>
      </c>
      <c r="F174">
        <v>0.35535243150000001</v>
      </c>
      <c r="G174">
        <v>53722</v>
      </c>
      <c r="H174">
        <v>14.76</v>
      </c>
      <c r="I174">
        <v>1</v>
      </c>
    </row>
    <row r="175" spans="1:9" x14ac:dyDescent="0.3">
      <c r="A175">
        <v>53722</v>
      </c>
      <c r="B175">
        <v>123.770155038759</v>
      </c>
      <c r="C175">
        <v>0</v>
      </c>
      <c r="D175">
        <v>53722</v>
      </c>
      <c r="E175" t="s">
        <v>5790</v>
      </c>
      <c r="F175">
        <v>0.35535243150000001</v>
      </c>
      <c r="G175">
        <v>53722</v>
      </c>
      <c r="H175">
        <v>14.76</v>
      </c>
      <c r="I175">
        <v>1</v>
      </c>
    </row>
    <row r="176" spans="1:9" x14ac:dyDescent="0.3">
      <c r="A176">
        <v>53826</v>
      </c>
      <c r="B176">
        <v>139.626498591683</v>
      </c>
      <c r="C176">
        <v>0</v>
      </c>
      <c r="D176">
        <v>53826</v>
      </c>
      <c r="E176" t="s">
        <v>5790</v>
      </c>
      <c r="F176">
        <v>0.4878975451</v>
      </c>
      <c r="G176">
        <v>53826</v>
      </c>
      <c r="H176">
        <v>14.76</v>
      </c>
      <c r="I176">
        <v>1</v>
      </c>
    </row>
    <row r="177" spans="1:9" x14ac:dyDescent="0.3">
      <c r="A177">
        <v>53826</v>
      </c>
      <c r="B177">
        <v>139.626498591683</v>
      </c>
      <c r="C177">
        <v>0</v>
      </c>
      <c r="D177">
        <v>53826</v>
      </c>
      <c r="E177" t="s">
        <v>5790</v>
      </c>
      <c r="F177">
        <v>0.4878975451</v>
      </c>
      <c r="G177">
        <v>53826</v>
      </c>
      <c r="H177">
        <v>14.76</v>
      </c>
      <c r="I177">
        <v>1</v>
      </c>
    </row>
    <row r="178" spans="1:9" x14ac:dyDescent="0.3">
      <c r="A178">
        <v>53936</v>
      </c>
      <c r="B178">
        <v>161.606315789473</v>
      </c>
      <c r="C178">
        <v>0.715760454750893</v>
      </c>
      <c r="D178">
        <v>53936</v>
      </c>
      <c r="E178" t="s">
        <v>5790</v>
      </c>
      <c r="F178">
        <v>0.1148217916</v>
      </c>
      <c r="G178">
        <v>53936</v>
      </c>
      <c r="H178">
        <v>14.76</v>
      </c>
      <c r="I178">
        <v>1</v>
      </c>
    </row>
    <row r="179" spans="1:9" x14ac:dyDescent="0.3">
      <c r="A179">
        <v>53936</v>
      </c>
      <c r="B179">
        <v>161.606315789473</v>
      </c>
      <c r="C179">
        <v>0.715760454750893</v>
      </c>
      <c r="D179">
        <v>53936</v>
      </c>
      <c r="E179" t="s">
        <v>5790</v>
      </c>
      <c r="F179">
        <v>0.1148217916</v>
      </c>
      <c r="G179">
        <v>53936</v>
      </c>
      <c r="H179">
        <v>14.76</v>
      </c>
      <c r="I179">
        <v>1</v>
      </c>
    </row>
    <row r="180" spans="1:9" x14ac:dyDescent="0.3">
      <c r="A180">
        <v>54866</v>
      </c>
      <c r="B180">
        <v>136.61000000000001</v>
      </c>
      <c r="C180">
        <v>0</v>
      </c>
      <c r="D180">
        <v>54866</v>
      </c>
      <c r="E180" t="s">
        <v>5790</v>
      </c>
      <c r="F180">
        <v>0.24796035890000001</v>
      </c>
      <c r="G180">
        <v>54866</v>
      </c>
      <c r="H180">
        <v>14.76</v>
      </c>
      <c r="I180">
        <v>1</v>
      </c>
    </row>
    <row r="181" spans="1:9" x14ac:dyDescent="0.3">
      <c r="A181">
        <v>54866</v>
      </c>
      <c r="B181">
        <v>136.61000000000001</v>
      </c>
      <c r="C181">
        <v>0</v>
      </c>
      <c r="D181">
        <v>54866</v>
      </c>
      <c r="E181" t="s">
        <v>5790</v>
      </c>
      <c r="F181">
        <v>0.24796035890000001</v>
      </c>
      <c r="G181">
        <v>54866</v>
      </c>
      <c r="H181">
        <v>14.76</v>
      </c>
      <c r="I181">
        <v>1</v>
      </c>
    </row>
    <row r="182" spans="1:9" x14ac:dyDescent="0.3">
      <c r="A182">
        <v>55069</v>
      </c>
      <c r="B182">
        <v>173.6</v>
      </c>
      <c r="C182">
        <v>0</v>
      </c>
      <c r="D182">
        <v>55069</v>
      </c>
      <c r="E182" t="s">
        <v>5790</v>
      </c>
      <c r="F182">
        <v>0.91684699059999997</v>
      </c>
      <c r="G182">
        <v>55069</v>
      </c>
      <c r="H182">
        <v>6.11</v>
      </c>
      <c r="I182">
        <v>4</v>
      </c>
    </row>
    <row r="183" spans="1:9" x14ac:dyDescent="0.3">
      <c r="A183">
        <v>55069</v>
      </c>
      <c r="B183">
        <v>173.6</v>
      </c>
      <c r="C183">
        <v>0</v>
      </c>
      <c r="D183">
        <v>55069</v>
      </c>
      <c r="E183" t="s">
        <v>5790</v>
      </c>
      <c r="F183">
        <v>0.91684699059999997</v>
      </c>
      <c r="G183">
        <v>55069</v>
      </c>
      <c r="H183">
        <v>6.11</v>
      </c>
      <c r="I183">
        <v>4</v>
      </c>
    </row>
    <row r="184" spans="1:9" x14ac:dyDescent="0.3">
      <c r="A184">
        <v>55544</v>
      </c>
      <c r="B184">
        <v>123.825595238095</v>
      </c>
      <c r="C184">
        <v>0</v>
      </c>
      <c r="D184">
        <v>55544</v>
      </c>
      <c r="E184" t="s">
        <v>5790</v>
      </c>
      <c r="F184">
        <v>0.88484346869999997</v>
      </c>
      <c r="G184">
        <v>55544</v>
      </c>
      <c r="H184">
        <v>6.11</v>
      </c>
      <c r="I184">
        <v>4</v>
      </c>
    </row>
    <row r="185" spans="1:9" x14ac:dyDescent="0.3">
      <c r="A185">
        <v>55544</v>
      </c>
      <c r="B185">
        <v>123.825595238095</v>
      </c>
      <c r="C185">
        <v>0</v>
      </c>
      <c r="D185">
        <v>55544</v>
      </c>
      <c r="E185" t="s">
        <v>5790</v>
      </c>
      <c r="F185">
        <v>0.88484346869999997</v>
      </c>
      <c r="G185">
        <v>55544</v>
      </c>
      <c r="H185">
        <v>6.11</v>
      </c>
      <c r="I185">
        <v>4</v>
      </c>
    </row>
    <row r="186" spans="1:9" x14ac:dyDescent="0.3">
      <c r="A186">
        <v>55850</v>
      </c>
      <c r="B186">
        <v>130.81866669246301</v>
      </c>
      <c r="C186">
        <v>0</v>
      </c>
      <c r="D186">
        <v>55850</v>
      </c>
      <c r="E186" t="s">
        <v>5790</v>
      </c>
      <c r="F186">
        <v>0.83546811340000005</v>
      </c>
      <c r="G186">
        <v>55850</v>
      </c>
      <c r="H186">
        <v>7.65</v>
      </c>
      <c r="I186">
        <v>3</v>
      </c>
    </row>
    <row r="187" spans="1:9" x14ac:dyDescent="0.3">
      <c r="A187">
        <v>55850</v>
      </c>
      <c r="B187">
        <v>130.81866669246301</v>
      </c>
      <c r="C187">
        <v>0</v>
      </c>
      <c r="D187">
        <v>55850</v>
      </c>
      <c r="E187" t="s">
        <v>5790</v>
      </c>
      <c r="F187">
        <v>0.83546811340000005</v>
      </c>
      <c r="G187">
        <v>55850</v>
      </c>
      <c r="H187">
        <v>7.65</v>
      </c>
      <c r="I187">
        <v>3</v>
      </c>
    </row>
    <row r="188" spans="1:9" x14ac:dyDescent="0.3">
      <c r="A188">
        <v>56219</v>
      </c>
      <c r="B188">
        <v>138.862857142857</v>
      </c>
      <c r="C188">
        <v>0</v>
      </c>
      <c r="D188">
        <v>56219</v>
      </c>
      <c r="E188" t="s">
        <v>5790</v>
      </c>
      <c r="F188">
        <v>0.28964012859999999</v>
      </c>
      <c r="G188">
        <v>56219</v>
      </c>
      <c r="H188">
        <v>14.76</v>
      </c>
      <c r="I188">
        <v>1</v>
      </c>
    </row>
    <row r="189" spans="1:9" x14ac:dyDescent="0.3">
      <c r="A189">
        <v>56219</v>
      </c>
      <c r="B189">
        <v>138.862857142857</v>
      </c>
      <c r="C189">
        <v>0</v>
      </c>
      <c r="D189">
        <v>56219</v>
      </c>
      <c r="E189" t="s">
        <v>5790</v>
      </c>
      <c r="F189">
        <v>0.28964012859999999</v>
      </c>
      <c r="G189">
        <v>56219</v>
      </c>
      <c r="H189">
        <v>14.76</v>
      </c>
      <c r="I189">
        <v>1</v>
      </c>
    </row>
    <row r="190" spans="1:9" x14ac:dyDescent="0.3">
      <c r="A190">
        <v>56519</v>
      </c>
      <c r="B190">
        <v>162.664402515723</v>
      </c>
      <c r="C190">
        <v>0</v>
      </c>
      <c r="D190">
        <v>56519</v>
      </c>
      <c r="E190" t="s">
        <v>5791</v>
      </c>
      <c r="F190">
        <v>0.96581649780000001</v>
      </c>
      <c r="G190">
        <v>56519</v>
      </c>
      <c r="H190">
        <v>4.0599999999999996</v>
      </c>
      <c r="I190">
        <v>5</v>
      </c>
    </row>
    <row r="191" spans="1:9" x14ac:dyDescent="0.3">
      <c r="A191">
        <v>56519</v>
      </c>
      <c r="B191">
        <v>162.664402515723</v>
      </c>
      <c r="C191">
        <v>0</v>
      </c>
      <c r="D191">
        <v>56519</v>
      </c>
      <c r="E191" t="s">
        <v>5791</v>
      </c>
      <c r="F191">
        <v>0.96581649780000001</v>
      </c>
      <c r="G191">
        <v>56519</v>
      </c>
      <c r="H191">
        <v>4.0599999999999996</v>
      </c>
      <c r="I191">
        <v>5</v>
      </c>
    </row>
    <row r="192" spans="1:9" x14ac:dyDescent="0.3">
      <c r="A192">
        <v>57320</v>
      </c>
      <c r="B192">
        <v>173.88739431894101</v>
      </c>
      <c r="C192">
        <v>0.78069342022953803</v>
      </c>
      <c r="D192">
        <v>57320</v>
      </c>
      <c r="E192" t="s">
        <v>5790</v>
      </c>
      <c r="F192">
        <v>0.81240665909999998</v>
      </c>
      <c r="G192">
        <v>57320</v>
      </c>
      <c r="H192">
        <v>7.65</v>
      </c>
      <c r="I192">
        <v>3</v>
      </c>
    </row>
    <row r="193" spans="1:9" x14ac:dyDescent="0.3">
      <c r="A193">
        <v>57320</v>
      </c>
      <c r="B193">
        <v>173.88739431894101</v>
      </c>
      <c r="C193">
        <v>0.78069342022953803</v>
      </c>
      <c r="D193">
        <v>57320</v>
      </c>
      <c r="E193" t="s">
        <v>5790</v>
      </c>
      <c r="F193">
        <v>0.81240665909999998</v>
      </c>
      <c r="G193">
        <v>57320</v>
      </c>
      <c r="H193">
        <v>7.65</v>
      </c>
      <c r="I193">
        <v>3</v>
      </c>
    </row>
    <row r="194" spans="1:9" x14ac:dyDescent="0.3">
      <c r="A194">
        <v>58433</v>
      </c>
      <c r="B194">
        <v>174.6</v>
      </c>
      <c r="C194">
        <v>0</v>
      </c>
      <c r="D194">
        <v>58433</v>
      </c>
      <c r="E194" t="s">
        <v>5790</v>
      </c>
      <c r="F194">
        <v>0.53419280049999995</v>
      </c>
      <c r="G194">
        <v>58433</v>
      </c>
      <c r="H194">
        <v>11.8</v>
      </c>
      <c r="I194">
        <v>2</v>
      </c>
    </row>
    <row r="195" spans="1:9" x14ac:dyDescent="0.3">
      <c r="A195">
        <v>58433</v>
      </c>
      <c r="B195">
        <v>174.6</v>
      </c>
      <c r="C195">
        <v>0</v>
      </c>
      <c r="D195">
        <v>58433</v>
      </c>
      <c r="E195" t="s">
        <v>5790</v>
      </c>
      <c r="F195">
        <v>0.53419280049999995</v>
      </c>
      <c r="G195">
        <v>58433</v>
      </c>
      <c r="H195">
        <v>11.8</v>
      </c>
      <c r="I195">
        <v>2</v>
      </c>
    </row>
    <row r="196" spans="1:9" x14ac:dyDescent="0.3">
      <c r="A196">
        <v>58634</v>
      </c>
      <c r="B196">
        <v>174.159775280898</v>
      </c>
      <c r="C196">
        <v>0.65909819720378704</v>
      </c>
      <c r="D196">
        <v>58634</v>
      </c>
      <c r="E196" t="s">
        <v>5790</v>
      </c>
      <c r="F196">
        <v>0.20233976840000001</v>
      </c>
      <c r="G196">
        <v>58634</v>
      </c>
      <c r="H196">
        <v>14.76</v>
      </c>
      <c r="I196">
        <v>1</v>
      </c>
    </row>
    <row r="197" spans="1:9" x14ac:dyDescent="0.3">
      <c r="A197">
        <v>58634</v>
      </c>
      <c r="B197">
        <v>174.159775280898</v>
      </c>
      <c r="C197">
        <v>0.65909819720378704</v>
      </c>
      <c r="D197">
        <v>58634</v>
      </c>
      <c r="E197" t="s">
        <v>5790</v>
      </c>
      <c r="F197">
        <v>0.20233976840000001</v>
      </c>
      <c r="G197">
        <v>58634</v>
      </c>
      <c r="H197">
        <v>14.76</v>
      </c>
      <c r="I197">
        <v>1</v>
      </c>
    </row>
    <row r="198" spans="1:9" x14ac:dyDescent="0.3">
      <c r="A198">
        <v>59982</v>
      </c>
      <c r="B198">
        <v>145.48153256704899</v>
      </c>
      <c r="C198">
        <v>0.67348004641961401</v>
      </c>
      <c r="D198">
        <v>59982</v>
      </c>
      <c r="E198" t="s">
        <v>5790</v>
      </c>
      <c r="F198">
        <v>0.50660258530000002</v>
      </c>
      <c r="G198">
        <v>59982</v>
      </c>
      <c r="H198">
        <v>11.8</v>
      </c>
      <c r="I198">
        <v>2</v>
      </c>
    </row>
    <row r="199" spans="1:9" x14ac:dyDescent="0.3">
      <c r="A199">
        <v>59982</v>
      </c>
      <c r="B199">
        <v>145.48153256704899</v>
      </c>
      <c r="C199">
        <v>0.67348004641961401</v>
      </c>
      <c r="D199">
        <v>59982</v>
      </c>
      <c r="E199" t="s">
        <v>5790</v>
      </c>
      <c r="F199">
        <v>0.50660258530000002</v>
      </c>
      <c r="G199">
        <v>59982</v>
      </c>
      <c r="H199">
        <v>11.8</v>
      </c>
      <c r="I199">
        <v>2</v>
      </c>
    </row>
    <row r="200" spans="1:9" x14ac:dyDescent="0.3">
      <c r="A200">
        <v>60329</v>
      </c>
      <c r="B200">
        <v>136.088787878787</v>
      </c>
      <c r="C200">
        <v>0</v>
      </c>
      <c r="D200">
        <v>60329</v>
      </c>
      <c r="E200" t="s">
        <v>5790</v>
      </c>
      <c r="F200">
        <v>0.58903115989999999</v>
      </c>
      <c r="G200">
        <v>60329</v>
      </c>
      <c r="H200">
        <v>11.8</v>
      </c>
      <c r="I200">
        <v>2</v>
      </c>
    </row>
    <row r="201" spans="1:9" x14ac:dyDescent="0.3">
      <c r="A201">
        <v>60329</v>
      </c>
      <c r="B201">
        <v>136.088787878787</v>
      </c>
      <c r="C201">
        <v>0</v>
      </c>
      <c r="D201">
        <v>60329</v>
      </c>
      <c r="E201" t="s">
        <v>5790</v>
      </c>
      <c r="F201">
        <v>0.58903115989999999</v>
      </c>
      <c r="G201">
        <v>60329</v>
      </c>
      <c r="H201">
        <v>11.8</v>
      </c>
      <c r="I201">
        <v>2</v>
      </c>
    </row>
    <row r="202" spans="1:9" x14ac:dyDescent="0.3">
      <c r="A202">
        <v>80598</v>
      </c>
      <c r="B202">
        <v>178.62734693877499</v>
      </c>
      <c r="C202">
        <v>0</v>
      </c>
      <c r="D202">
        <v>80598</v>
      </c>
      <c r="E202" t="s">
        <v>5791</v>
      </c>
      <c r="F202">
        <v>0.95856857299999998</v>
      </c>
      <c r="G202">
        <v>80598</v>
      </c>
      <c r="H202">
        <v>4.0599999999999996</v>
      </c>
      <c r="I202">
        <v>5</v>
      </c>
    </row>
    <row r="203" spans="1:9" x14ac:dyDescent="0.3">
      <c r="A203">
        <v>80598</v>
      </c>
      <c r="B203">
        <v>178.62734693877499</v>
      </c>
      <c r="C203">
        <v>0</v>
      </c>
      <c r="D203">
        <v>80598</v>
      </c>
      <c r="E203" t="s">
        <v>5791</v>
      </c>
      <c r="F203">
        <v>0.95856857299999998</v>
      </c>
      <c r="G203">
        <v>80598</v>
      </c>
      <c r="H203">
        <v>4.0599999999999996</v>
      </c>
      <c r="I203">
        <v>5</v>
      </c>
    </row>
    <row r="204" spans="1:9" x14ac:dyDescent="0.3">
      <c r="A204">
        <v>83191</v>
      </c>
      <c r="B204">
        <v>141.91999999999999</v>
      </c>
      <c r="C204">
        <v>0</v>
      </c>
      <c r="D204">
        <v>83191</v>
      </c>
      <c r="E204" t="s">
        <v>5790</v>
      </c>
      <c r="F204">
        <v>0.92619812489999997</v>
      </c>
      <c r="G204">
        <v>83191</v>
      </c>
      <c r="H204">
        <v>6.11</v>
      </c>
      <c r="I204">
        <v>4</v>
      </c>
    </row>
    <row r="205" spans="1:9" x14ac:dyDescent="0.3">
      <c r="A205">
        <v>83191</v>
      </c>
      <c r="B205">
        <v>141.91999999999999</v>
      </c>
      <c r="C205">
        <v>0</v>
      </c>
      <c r="D205">
        <v>83191</v>
      </c>
      <c r="E205" t="s">
        <v>5790</v>
      </c>
      <c r="F205">
        <v>0.92619812489999997</v>
      </c>
      <c r="G205">
        <v>83191</v>
      </c>
      <c r="H205">
        <v>6.11</v>
      </c>
      <c r="I205">
        <v>4</v>
      </c>
    </row>
    <row r="206" spans="1:9" x14ac:dyDescent="0.3">
      <c r="A206">
        <v>83223</v>
      </c>
      <c r="B206">
        <v>146.456923076923</v>
      </c>
      <c r="C206">
        <v>0.46698493641690098</v>
      </c>
      <c r="D206">
        <v>83223</v>
      </c>
      <c r="E206" t="s">
        <v>5790</v>
      </c>
      <c r="F206">
        <v>0.157086432</v>
      </c>
      <c r="G206">
        <v>83223</v>
      </c>
      <c r="H206">
        <v>14.76</v>
      </c>
      <c r="I206">
        <v>1</v>
      </c>
    </row>
    <row r="207" spans="1:9" x14ac:dyDescent="0.3">
      <c r="A207">
        <v>83223</v>
      </c>
      <c r="B207">
        <v>146.456923076923</v>
      </c>
      <c r="C207">
        <v>0.46698493641690098</v>
      </c>
      <c r="D207">
        <v>83223</v>
      </c>
      <c r="E207" t="s">
        <v>5790</v>
      </c>
      <c r="F207">
        <v>0.157086432</v>
      </c>
      <c r="G207">
        <v>83223</v>
      </c>
      <c r="H207">
        <v>14.76</v>
      </c>
      <c r="I207">
        <v>1</v>
      </c>
    </row>
    <row r="208" spans="1:9" x14ac:dyDescent="0.3">
      <c r="A208">
        <v>83246</v>
      </c>
      <c r="B208">
        <v>171.77</v>
      </c>
      <c r="C208">
        <v>0.82083796260540298</v>
      </c>
      <c r="D208">
        <v>83246</v>
      </c>
      <c r="E208" t="s">
        <v>5790</v>
      </c>
      <c r="F208">
        <v>0.80900090930000002</v>
      </c>
      <c r="G208">
        <v>83246</v>
      </c>
      <c r="H208">
        <v>7.65</v>
      </c>
      <c r="I208">
        <v>3</v>
      </c>
    </row>
    <row r="209" spans="1:9" x14ac:dyDescent="0.3">
      <c r="A209">
        <v>83246</v>
      </c>
      <c r="B209">
        <v>171.77</v>
      </c>
      <c r="C209">
        <v>0.82083796260540298</v>
      </c>
      <c r="D209">
        <v>83246</v>
      </c>
      <c r="E209" t="s">
        <v>5790</v>
      </c>
      <c r="F209">
        <v>0.80900090930000002</v>
      </c>
      <c r="G209">
        <v>83246</v>
      </c>
      <c r="H209">
        <v>7.65</v>
      </c>
      <c r="I209">
        <v>3</v>
      </c>
    </row>
    <row r="210" spans="1:9" x14ac:dyDescent="0.3">
      <c r="A210">
        <v>83704</v>
      </c>
      <c r="B210">
        <v>143.69103482095699</v>
      </c>
      <c r="C210">
        <v>0</v>
      </c>
      <c r="D210">
        <v>83704</v>
      </c>
      <c r="E210" t="s">
        <v>5790</v>
      </c>
      <c r="F210">
        <v>0.90657055379999996</v>
      </c>
      <c r="G210">
        <v>83704</v>
      </c>
      <c r="H210">
        <v>6.11</v>
      </c>
      <c r="I210">
        <v>4</v>
      </c>
    </row>
    <row r="211" spans="1:9" x14ac:dyDescent="0.3">
      <c r="A211">
        <v>83704</v>
      </c>
      <c r="B211">
        <v>143.69103482095699</v>
      </c>
      <c r="C211">
        <v>0</v>
      </c>
      <c r="D211">
        <v>83704</v>
      </c>
      <c r="E211" t="s">
        <v>5790</v>
      </c>
      <c r="F211">
        <v>0.90657055379999996</v>
      </c>
      <c r="G211">
        <v>83704</v>
      </c>
      <c r="H211">
        <v>6.11</v>
      </c>
      <c r="I211">
        <v>4</v>
      </c>
    </row>
    <row r="212" spans="1:9" x14ac:dyDescent="0.3">
      <c r="A212">
        <v>83714</v>
      </c>
      <c r="B212">
        <v>169.859421354126</v>
      </c>
      <c r="C212">
        <v>0</v>
      </c>
      <c r="D212">
        <v>83714</v>
      </c>
      <c r="E212" t="s">
        <v>5790</v>
      </c>
      <c r="F212">
        <v>0.85275334120000001</v>
      </c>
      <c r="G212">
        <v>83714</v>
      </c>
      <c r="H212">
        <v>6.11</v>
      </c>
      <c r="I212">
        <v>4</v>
      </c>
    </row>
    <row r="213" spans="1:9" x14ac:dyDescent="0.3">
      <c r="A213">
        <v>83714</v>
      </c>
      <c r="B213">
        <v>169.859421354126</v>
      </c>
      <c r="C213">
        <v>0</v>
      </c>
      <c r="D213">
        <v>83714</v>
      </c>
      <c r="E213" t="s">
        <v>5790</v>
      </c>
      <c r="F213">
        <v>0.85275334120000001</v>
      </c>
      <c r="G213">
        <v>83714</v>
      </c>
      <c r="H213">
        <v>6.11</v>
      </c>
      <c r="I213">
        <v>4</v>
      </c>
    </row>
    <row r="214" spans="1:9" x14ac:dyDescent="0.3">
      <c r="A214">
        <v>83730</v>
      </c>
      <c r="B214">
        <v>154.853797468354</v>
      </c>
      <c r="C214">
        <v>0</v>
      </c>
      <c r="D214">
        <v>83730</v>
      </c>
      <c r="E214" t="s">
        <v>5790</v>
      </c>
      <c r="F214">
        <v>0.68103247879999995</v>
      </c>
      <c r="G214">
        <v>83730</v>
      </c>
      <c r="H214">
        <v>11.8</v>
      </c>
      <c r="I214">
        <v>2</v>
      </c>
    </row>
    <row r="215" spans="1:9" x14ac:dyDescent="0.3">
      <c r="A215">
        <v>83730</v>
      </c>
      <c r="B215">
        <v>154.853797468354</v>
      </c>
      <c r="C215">
        <v>0</v>
      </c>
      <c r="D215">
        <v>83730</v>
      </c>
      <c r="E215" t="s">
        <v>5790</v>
      </c>
      <c r="F215">
        <v>0.68103247879999995</v>
      </c>
      <c r="G215">
        <v>83730</v>
      </c>
      <c r="H215">
        <v>11.8</v>
      </c>
      <c r="I215">
        <v>2</v>
      </c>
    </row>
    <row r="216" spans="1:9" x14ac:dyDescent="0.3">
      <c r="A216">
        <v>83739</v>
      </c>
      <c r="B216">
        <v>124.6</v>
      </c>
      <c r="C216">
        <v>0</v>
      </c>
      <c r="D216">
        <v>83739</v>
      </c>
      <c r="E216" t="s">
        <v>5791</v>
      </c>
      <c r="F216">
        <v>0.94360905890000002</v>
      </c>
      <c r="G216">
        <v>83739</v>
      </c>
      <c r="H216">
        <v>4.0599999999999996</v>
      </c>
      <c r="I216">
        <v>5</v>
      </c>
    </row>
    <row r="217" spans="1:9" x14ac:dyDescent="0.3">
      <c r="A217">
        <v>83739</v>
      </c>
      <c r="B217">
        <v>124.6</v>
      </c>
      <c r="C217">
        <v>0</v>
      </c>
      <c r="D217">
        <v>83739</v>
      </c>
      <c r="E217" t="s">
        <v>5791</v>
      </c>
      <c r="F217">
        <v>0.94360905890000002</v>
      </c>
      <c r="G217">
        <v>83739</v>
      </c>
      <c r="H217">
        <v>4.0599999999999996</v>
      </c>
      <c r="I217">
        <v>5</v>
      </c>
    </row>
    <row r="218" spans="1:9" x14ac:dyDescent="0.3">
      <c r="A218">
        <v>84747</v>
      </c>
      <c r="B218">
        <v>138.65288461538401</v>
      </c>
      <c r="C218">
        <v>0</v>
      </c>
      <c r="D218">
        <v>84747</v>
      </c>
      <c r="E218" t="s">
        <v>5790</v>
      </c>
      <c r="F218">
        <v>0.41205689309999999</v>
      </c>
      <c r="G218">
        <v>84747</v>
      </c>
      <c r="H218">
        <v>14.76</v>
      </c>
      <c r="I218">
        <v>1</v>
      </c>
    </row>
    <row r="219" spans="1:9" x14ac:dyDescent="0.3">
      <c r="A219">
        <v>84747</v>
      </c>
      <c r="B219">
        <v>138.65288461538401</v>
      </c>
      <c r="C219">
        <v>0</v>
      </c>
      <c r="D219">
        <v>84747</v>
      </c>
      <c r="E219" t="s">
        <v>5790</v>
      </c>
      <c r="F219">
        <v>0.41205689309999999</v>
      </c>
      <c r="G219">
        <v>84747</v>
      </c>
      <c r="H219">
        <v>14.76</v>
      </c>
      <c r="I219">
        <v>1</v>
      </c>
    </row>
    <row r="220" spans="1:9" x14ac:dyDescent="0.3">
      <c r="A220">
        <v>84751</v>
      </c>
      <c r="B220">
        <v>119.59579617834299</v>
      </c>
      <c r="C220">
        <v>0.183052435138536</v>
      </c>
      <c r="D220">
        <v>84751</v>
      </c>
      <c r="E220" t="s">
        <v>5790</v>
      </c>
      <c r="F220">
        <v>0.70651715989999997</v>
      </c>
      <c r="G220">
        <v>84751</v>
      </c>
      <c r="H220">
        <v>11.8</v>
      </c>
      <c r="I220">
        <v>2</v>
      </c>
    </row>
    <row r="221" spans="1:9" x14ac:dyDescent="0.3">
      <c r="A221">
        <v>84751</v>
      </c>
      <c r="B221">
        <v>119.59579617834299</v>
      </c>
      <c r="C221">
        <v>0.183052435138536</v>
      </c>
      <c r="D221">
        <v>84751</v>
      </c>
      <c r="E221" t="s">
        <v>5790</v>
      </c>
      <c r="F221">
        <v>0.70651715989999997</v>
      </c>
      <c r="G221">
        <v>84751</v>
      </c>
      <c r="H221">
        <v>11.8</v>
      </c>
      <c r="I221">
        <v>2</v>
      </c>
    </row>
    <row r="222" spans="1:9" x14ac:dyDescent="0.3">
      <c r="A222">
        <v>84780</v>
      </c>
      <c r="B222">
        <v>141.91999999999999</v>
      </c>
      <c r="C222">
        <v>0</v>
      </c>
      <c r="D222">
        <v>84780</v>
      </c>
      <c r="E222" t="s">
        <v>5790</v>
      </c>
      <c r="F222">
        <v>0.65451222659999997</v>
      </c>
      <c r="G222">
        <v>84780</v>
      </c>
      <c r="H222">
        <v>11.8</v>
      </c>
      <c r="I222">
        <v>2</v>
      </c>
    </row>
    <row r="223" spans="1:9" x14ac:dyDescent="0.3">
      <c r="A223">
        <v>84780</v>
      </c>
      <c r="B223">
        <v>141.91999999999999</v>
      </c>
      <c r="C223">
        <v>0</v>
      </c>
      <c r="D223">
        <v>84780</v>
      </c>
      <c r="E223" t="s">
        <v>5790</v>
      </c>
      <c r="F223">
        <v>0.65451222659999997</v>
      </c>
      <c r="G223">
        <v>84780</v>
      </c>
      <c r="H223">
        <v>11.8</v>
      </c>
      <c r="I223">
        <v>2</v>
      </c>
    </row>
    <row r="224" spans="1:9" x14ac:dyDescent="0.3">
      <c r="A224">
        <v>84796</v>
      </c>
      <c r="B224">
        <v>129.90941199092299</v>
      </c>
      <c r="C224">
        <v>0</v>
      </c>
      <c r="D224">
        <v>144153</v>
      </c>
      <c r="E224" t="s">
        <v>5790</v>
      </c>
      <c r="F224">
        <v>0.18544574080000001</v>
      </c>
      <c r="G224">
        <v>84796</v>
      </c>
      <c r="H224">
        <v>14.76</v>
      </c>
      <c r="I224">
        <v>1</v>
      </c>
    </row>
    <row r="225" spans="1:9" x14ac:dyDescent="0.3">
      <c r="A225">
        <v>84796</v>
      </c>
      <c r="B225">
        <v>129.90941199092299</v>
      </c>
      <c r="C225">
        <v>0</v>
      </c>
      <c r="D225">
        <v>144153</v>
      </c>
      <c r="E225" t="s">
        <v>5790</v>
      </c>
      <c r="F225">
        <v>0.18544574080000001</v>
      </c>
      <c r="G225">
        <v>84796</v>
      </c>
      <c r="H225">
        <v>14.76</v>
      </c>
      <c r="I225">
        <v>1</v>
      </c>
    </row>
    <row r="226" spans="1:9" x14ac:dyDescent="0.3">
      <c r="A226">
        <v>84868</v>
      </c>
      <c r="B226">
        <v>183.181135330573</v>
      </c>
      <c r="C226">
        <v>0</v>
      </c>
      <c r="D226">
        <v>84868</v>
      </c>
      <c r="E226" t="s">
        <v>5790</v>
      </c>
      <c r="F226">
        <v>0.61189341549999998</v>
      </c>
      <c r="G226">
        <v>84868</v>
      </c>
      <c r="H226">
        <v>11.8</v>
      </c>
      <c r="I226">
        <v>2</v>
      </c>
    </row>
    <row r="227" spans="1:9" x14ac:dyDescent="0.3">
      <c r="A227">
        <v>84868</v>
      </c>
      <c r="B227">
        <v>183.181135330573</v>
      </c>
      <c r="C227">
        <v>0</v>
      </c>
      <c r="D227">
        <v>84868</v>
      </c>
      <c r="E227" t="s">
        <v>5790</v>
      </c>
      <c r="F227">
        <v>0.61189341549999998</v>
      </c>
      <c r="G227">
        <v>84868</v>
      </c>
      <c r="H227">
        <v>11.8</v>
      </c>
      <c r="I227">
        <v>2</v>
      </c>
    </row>
    <row r="228" spans="1:9" x14ac:dyDescent="0.3">
      <c r="A228">
        <v>84899</v>
      </c>
      <c r="B228">
        <v>128.18585526315701</v>
      </c>
      <c r="C228">
        <v>0</v>
      </c>
      <c r="D228">
        <v>84899</v>
      </c>
      <c r="E228" t="s">
        <v>5790</v>
      </c>
      <c r="F228">
        <v>0.3423697054</v>
      </c>
      <c r="G228">
        <v>84899</v>
      </c>
      <c r="H228">
        <v>14.76</v>
      </c>
      <c r="I228">
        <v>1</v>
      </c>
    </row>
    <row r="229" spans="1:9" x14ac:dyDescent="0.3">
      <c r="A229">
        <v>84899</v>
      </c>
      <c r="B229">
        <v>128.18585526315701</v>
      </c>
      <c r="C229">
        <v>0</v>
      </c>
      <c r="D229">
        <v>84899</v>
      </c>
      <c r="E229" t="s">
        <v>5790</v>
      </c>
      <c r="F229">
        <v>0.3423697054</v>
      </c>
      <c r="G229">
        <v>84899</v>
      </c>
      <c r="H229">
        <v>14.76</v>
      </c>
      <c r="I229">
        <v>1</v>
      </c>
    </row>
    <row r="230" spans="1:9" x14ac:dyDescent="0.3">
      <c r="A230">
        <v>84967</v>
      </c>
      <c r="B230">
        <v>129.5</v>
      </c>
      <c r="C230">
        <v>0</v>
      </c>
      <c r="D230">
        <v>149047</v>
      </c>
      <c r="E230" t="s">
        <v>5790</v>
      </c>
      <c r="F230">
        <v>0.54525285960000003</v>
      </c>
      <c r="G230">
        <v>84967</v>
      </c>
      <c r="H230">
        <v>11.8</v>
      </c>
      <c r="I230">
        <v>2</v>
      </c>
    </row>
    <row r="231" spans="1:9" x14ac:dyDescent="0.3">
      <c r="A231">
        <v>84967</v>
      </c>
      <c r="B231">
        <v>129.5</v>
      </c>
      <c r="C231">
        <v>0</v>
      </c>
      <c r="D231">
        <v>149047</v>
      </c>
      <c r="E231" t="s">
        <v>5790</v>
      </c>
      <c r="F231">
        <v>0.54525285960000003</v>
      </c>
      <c r="G231">
        <v>84967</v>
      </c>
      <c r="H231">
        <v>11.8</v>
      </c>
      <c r="I231">
        <v>2</v>
      </c>
    </row>
    <row r="232" spans="1:9" x14ac:dyDescent="0.3">
      <c r="A232">
        <v>85121</v>
      </c>
      <c r="B232">
        <v>129.5</v>
      </c>
      <c r="C232">
        <v>0</v>
      </c>
      <c r="D232">
        <v>149047</v>
      </c>
      <c r="E232" t="s">
        <v>5790</v>
      </c>
      <c r="F232">
        <v>0.70951902870000005</v>
      </c>
      <c r="G232">
        <v>85121</v>
      </c>
      <c r="H232">
        <v>11.8</v>
      </c>
      <c r="I232">
        <v>2</v>
      </c>
    </row>
    <row r="233" spans="1:9" x14ac:dyDescent="0.3">
      <c r="A233">
        <v>85121</v>
      </c>
      <c r="B233">
        <v>129.5</v>
      </c>
      <c r="C233">
        <v>0</v>
      </c>
      <c r="D233">
        <v>149047</v>
      </c>
      <c r="E233" t="s">
        <v>5790</v>
      </c>
      <c r="F233">
        <v>0.70951902870000005</v>
      </c>
      <c r="G233">
        <v>85121</v>
      </c>
      <c r="H233">
        <v>11.8</v>
      </c>
      <c r="I233">
        <v>2</v>
      </c>
    </row>
    <row r="234" spans="1:9" x14ac:dyDescent="0.3">
      <c r="A234">
        <v>85126</v>
      </c>
      <c r="B234">
        <v>127</v>
      </c>
      <c r="C234">
        <v>0</v>
      </c>
      <c r="D234">
        <v>149047</v>
      </c>
      <c r="E234" t="s">
        <v>5790</v>
      </c>
      <c r="F234">
        <v>0.53402435780000002</v>
      </c>
      <c r="G234">
        <v>85126</v>
      </c>
      <c r="H234">
        <v>11.8</v>
      </c>
      <c r="I234">
        <v>2</v>
      </c>
    </row>
    <row r="235" spans="1:9" x14ac:dyDescent="0.3">
      <c r="A235">
        <v>85126</v>
      </c>
      <c r="B235">
        <v>127</v>
      </c>
      <c r="C235">
        <v>0</v>
      </c>
      <c r="D235">
        <v>149047</v>
      </c>
      <c r="E235" t="s">
        <v>5790</v>
      </c>
      <c r="F235">
        <v>0.53402435780000002</v>
      </c>
      <c r="G235">
        <v>85126</v>
      </c>
      <c r="H235">
        <v>11.8</v>
      </c>
      <c r="I235">
        <v>2</v>
      </c>
    </row>
    <row r="236" spans="1:9" x14ac:dyDescent="0.3">
      <c r="A236">
        <v>85147</v>
      </c>
      <c r="B236">
        <v>167.686800641025</v>
      </c>
      <c r="C236">
        <v>0</v>
      </c>
      <c r="D236">
        <v>85147</v>
      </c>
      <c r="E236" t="s">
        <v>5790</v>
      </c>
      <c r="F236">
        <v>0.59938269850000003</v>
      </c>
      <c r="G236">
        <v>85147</v>
      </c>
      <c r="H236">
        <v>11.8</v>
      </c>
      <c r="I236">
        <v>2</v>
      </c>
    </row>
    <row r="237" spans="1:9" x14ac:dyDescent="0.3">
      <c r="A237">
        <v>85147</v>
      </c>
      <c r="B237">
        <v>167.686800641025</v>
      </c>
      <c r="C237">
        <v>0</v>
      </c>
      <c r="D237">
        <v>85147</v>
      </c>
      <c r="E237" t="s">
        <v>5790</v>
      </c>
      <c r="F237">
        <v>0.59938269850000003</v>
      </c>
      <c r="G237">
        <v>85147</v>
      </c>
      <c r="H237">
        <v>11.8</v>
      </c>
      <c r="I237">
        <v>2</v>
      </c>
    </row>
    <row r="238" spans="1:9" x14ac:dyDescent="0.3">
      <c r="A238">
        <v>85209</v>
      </c>
      <c r="B238">
        <v>136.12290794309399</v>
      </c>
      <c r="C238">
        <v>0</v>
      </c>
      <c r="D238">
        <v>85209</v>
      </c>
      <c r="E238" t="s">
        <v>5790</v>
      </c>
      <c r="F238">
        <v>0.56355166440000004</v>
      </c>
      <c r="G238">
        <v>85209</v>
      </c>
      <c r="H238">
        <v>11.8</v>
      </c>
      <c r="I238">
        <v>2</v>
      </c>
    </row>
    <row r="239" spans="1:9" x14ac:dyDescent="0.3">
      <c r="A239">
        <v>85209</v>
      </c>
      <c r="B239">
        <v>136.12290794309399</v>
      </c>
      <c r="C239">
        <v>0</v>
      </c>
      <c r="D239">
        <v>85209</v>
      </c>
      <c r="E239" t="s">
        <v>5790</v>
      </c>
      <c r="F239">
        <v>0.56355166440000004</v>
      </c>
      <c r="G239">
        <v>85209</v>
      </c>
      <c r="H239">
        <v>11.8</v>
      </c>
      <c r="I239">
        <v>2</v>
      </c>
    </row>
    <row r="240" spans="1:9" x14ac:dyDescent="0.3">
      <c r="A240">
        <v>85363</v>
      </c>
      <c r="B240">
        <v>177.163722129169</v>
      </c>
      <c r="C240">
        <v>0</v>
      </c>
      <c r="D240">
        <v>85363</v>
      </c>
      <c r="E240" t="s">
        <v>5791</v>
      </c>
      <c r="F240">
        <v>0.94667965170000001</v>
      </c>
      <c r="G240">
        <v>85363</v>
      </c>
      <c r="H240">
        <v>4.0599999999999996</v>
      </c>
      <c r="I240">
        <v>5</v>
      </c>
    </row>
    <row r="241" spans="1:9" x14ac:dyDescent="0.3">
      <c r="A241">
        <v>85363</v>
      </c>
      <c r="B241">
        <v>177.163722129169</v>
      </c>
      <c r="C241">
        <v>0</v>
      </c>
      <c r="D241">
        <v>85363</v>
      </c>
      <c r="E241" t="s">
        <v>5791</v>
      </c>
      <c r="F241">
        <v>0.94667965170000001</v>
      </c>
      <c r="G241">
        <v>85363</v>
      </c>
      <c r="H241">
        <v>4.0599999999999996</v>
      </c>
      <c r="I241">
        <v>5</v>
      </c>
    </row>
    <row r="242" spans="1:9" x14ac:dyDescent="0.3">
      <c r="A242">
        <v>85623</v>
      </c>
      <c r="B242">
        <v>126.572621290698</v>
      </c>
      <c r="C242">
        <v>0</v>
      </c>
      <c r="D242">
        <v>85623</v>
      </c>
      <c r="E242" t="s">
        <v>5790</v>
      </c>
      <c r="F242">
        <v>0.1043686196</v>
      </c>
      <c r="G242">
        <v>85623</v>
      </c>
      <c r="H242">
        <v>14.76</v>
      </c>
      <c r="I242">
        <v>1</v>
      </c>
    </row>
    <row r="243" spans="1:9" x14ac:dyDescent="0.3">
      <c r="A243">
        <v>85623</v>
      </c>
      <c r="B243">
        <v>126.572621290698</v>
      </c>
      <c r="C243">
        <v>0</v>
      </c>
      <c r="D243">
        <v>85623</v>
      </c>
      <c r="E243" t="s">
        <v>5790</v>
      </c>
      <c r="F243">
        <v>0.1043686196</v>
      </c>
      <c r="G243">
        <v>85623</v>
      </c>
      <c r="H243">
        <v>14.76</v>
      </c>
      <c r="I243">
        <v>1</v>
      </c>
    </row>
    <row r="244" spans="1:9" x14ac:dyDescent="0.3">
      <c r="A244">
        <v>85655</v>
      </c>
      <c r="B244">
        <v>160.52915094339599</v>
      </c>
      <c r="C244">
        <v>0</v>
      </c>
      <c r="D244">
        <v>85655</v>
      </c>
      <c r="E244" t="s">
        <v>5790</v>
      </c>
      <c r="F244">
        <v>0.78630578520000005</v>
      </c>
      <c r="G244">
        <v>85655</v>
      </c>
      <c r="H244">
        <v>7.65</v>
      </c>
      <c r="I244">
        <v>3</v>
      </c>
    </row>
    <row r="245" spans="1:9" x14ac:dyDescent="0.3">
      <c r="A245">
        <v>85655</v>
      </c>
      <c r="B245">
        <v>160.52915094339599</v>
      </c>
      <c r="C245">
        <v>0</v>
      </c>
      <c r="D245">
        <v>85655</v>
      </c>
      <c r="E245" t="s">
        <v>5790</v>
      </c>
      <c r="F245">
        <v>0.78630578520000005</v>
      </c>
      <c r="G245">
        <v>85655</v>
      </c>
      <c r="H245">
        <v>7.65</v>
      </c>
      <c r="I245">
        <v>3</v>
      </c>
    </row>
    <row r="246" spans="1:9" x14ac:dyDescent="0.3">
      <c r="A246">
        <v>85906</v>
      </c>
      <c r="B246">
        <v>123.72285714285699</v>
      </c>
      <c r="C246">
        <v>0</v>
      </c>
      <c r="D246">
        <v>140675</v>
      </c>
      <c r="E246" t="s">
        <v>5791</v>
      </c>
      <c r="F246">
        <v>0.99192142490000001</v>
      </c>
      <c r="G246">
        <v>85906</v>
      </c>
      <c r="H246">
        <v>1.98</v>
      </c>
      <c r="I246">
        <v>6</v>
      </c>
    </row>
    <row r="247" spans="1:9" x14ac:dyDescent="0.3">
      <c r="A247">
        <v>85906</v>
      </c>
      <c r="B247">
        <v>123.72285714285699</v>
      </c>
      <c r="C247">
        <v>0</v>
      </c>
      <c r="D247">
        <v>140675</v>
      </c>
      <c r="E247" t="s">
        <v>5791</v>
      </c>
      <c r="F247">
        <v>0.99192142490000001</v>
      </c>
      <c r="G247">
        <v>85906</v>
      </c>
      <c r="H247">
        <v>1.98</v>
      </c>
      <c r="I247">
        <v>6</v>
      </c>
    </row>
    <row r="248" spans="1:9" x14ac:dyDescent="0.3">
      <c r="A248">
        <v>85910</v>
      </c>
      <c r="B248">
        <v>147.639973144799</v>
      </c>
      <c r="C248">
        <v>0</v>
      </c>
      <c r="D248">
        <v>140675</v>
      </c>
      <c r="E248" t="s">
        <v>5791</v>
      </c>
      <c r="F248">
        <v>0.95872509480000001</v>
      </c>
      <c r="G248">
        <v>85910</v>
      </c>
      <c r="H248">
        <v>4.0599999999999996</v>
      </c>
      <c r="I248">
        <v>5</v>
      </c>
    </row>
    <row r="249" spans="1:9" x14ac:dyDescent="0.3">
      <c r="A249">
        <v>85910</v>
      </c>
      <c r="B249">
        <v>147.639973144799</v>
      </c>
      <c r="C249">
        <v>0</v>
      </c>
      <c r="D249">
        <v>140675</v>
      </c>
      <c r="E249" t="s">
        <v>5791</v>
      </c>
      <c r="F249">
        <v>0.95872509480000001</v>
      </c>
      <c r="G249">
        <v>85910</v>
      </c>
      <c r="H249">
        <v>4.0599999999999996</v>
      </c>
      <c r="I249">
        <v>5</v>
      </c>
    </row>
    <row r="250" spans="1:9" x14ac:dyDescent="0.3">
      <c r="A250">
        <v>86296</v>
      </c>
      <c r="B250">
        <v>141.730000402352</v>
      </c>
      <c r="C250">
        <v>0</v>
      </c>
      <c r="D250">
        <v>86296</v>
      </c>
      <c r="E250" t="s">
        <v>5790</v>
      </c>
      <c r="F250">
        <v>0.84435552359999999</v>
      </c>
      <c r="G250">
        <v>86296</v>
      </c>
      <c r="H250">
        <v>6.11</v>
      </c>
      <c r="I250">
        <v>4</v>
      </c>
    </row>
    <row r="251" spans="1:9" x14ac:dyDescent="0.3">
      <c r="A251">
        <v>86296</v>
      </c>
      <c r="B251">
        <v>141.730000402352</v>
      </c>
      <c r="C251">
        <v>0</v>
      </c>
      <c r="D251">
        <v>86296</v>
      </c>
      <c r="E251" t="s">
        <v>5790</v>
      </c>
      <c r="F251">
        <v>0.84435552359999999</v>
      </c>
      <c r="G251">
        <v>86296</v>
      </c>
      <c r="H251">
        <v>6.11</v>
      </c>
      <c r="I251">
        <v>4</v>
      </c>
    </row>
    <row r="252" spans="1:9" x14ac:dyDescent="0.3">
      <c r="A252">
        <v>86319</v>
      </c>
      <c r="B252">
        <v>100</v>
      </c>
      <c r="C252">
        <v>0</v>
      </c>
      <c r="D252">
        <v>142629</v>
      </c>
      <c r="E252" t="s">
        <v>5790</v>
      </c>
      <c r="F252">
        <v>0.68007093669999996</v>
      </c>
      <c r="G252">
        <v>86319</v>
      </c>
      <c r="H252">
        <v>11.8</v>
      </c>
      <c r="I252">
        <v>2</v>
      </c>
    </row>
    <row r="253" spans="1:9" x14ac:dyDescent="0.3">
      <c r="A253">
        <v>86319</v>
      </c>
      <c r="B253">
        <v>100</v>
      </c>
      <c r="C253">
        <v>0</v>
      </c>
      <c r="D253">
        <v>142629</v>
      </c>
      <c r="E253" t="s">
        <v>5790</v>
      </c>
      <c r="F253">
        <v>0.68007093669999996</v>
      </c>
      <c r="G253">
        <v>86319</v>
      </c>
      <c r="H253">
        <v>11.8</v>
      </c>
      <c r="I253">
        <v>2</v>
      </c>
    </row>
    <row r="254" spans="1:9" x14ac:dyDescent="0.3">
      <c r="A254">
        <v>86322</v>
      </c>
      <c r="B254">
        <v>101.818181818181</v>
      </c>
      <c r="C254">
        <v>0</v>
      </c>
      <c r="D254">
        <v>142629</v>
      </c>
      <c r="E254" t="s">
        <v>5790</v>
      </c>
      <c r="F254">
        <v>0.45585361120000001</v>
      </c>
      <c r="G254">
        <v>86322</v>
      </c>
      <c r="H254">
        <v>14.76</v>
      </c>
      <c r="I254">
        <v>1</v>
      </c>
    </row>
    <row r="255" spans="1:9" x14ac:dyDescent="0.3">
      <c r="A255">
        <v>86322</v>
      </c>
      <c r="B255">
        <v>101.818181818181</v>
      </c>
      <c r="C255">
        <v>0</v>
      </c>
      <c r="D255">
        <v>142629</v>
      </c>
      <c r="E255" t="s">
        <v>5790</v>
      </c>
      <c r="F255">
        <v>0.45585361120000001</v>
      </c>
      <c r="G255">
        <v>86322</v>
      </c>
      <c r="H255">
        <v>14.76</v>
      </c>
      <c r="I255">
        <v>1</v>
      </c>
    </row>
    <row r="256" spans="1:9" x14ac:dyDescent="0.3">
      <c r="A256">
        <v>86345</v>
      </c>
      <c r="B256">
        <v>112.8</v>
      </c>
      <c r="C256">
        <v>0</v>
      </c>
      <c r="D256">
        <v>142629</v>
      </c>
      <c r="E256" t="s">
        <v>5790</v>
      </c>
      <c r="F256">
        <v>0.63379579779999995</v>
      </c>
      <c r="G256">
        <v>86345</v>
      </c>
      <c r="H256">
        <v>11.8</v>
      </c>
      <c r="I256">
        <v>2</v>
      </c>
    </row>
    <row r="257" spans="1:9" x14ac:dyDescent="0.3">
      <c r="A257">
        <v>86345</v>
      </c>
      <c r="B257">
        <v>112.8</v>
      </c>
      <c r="C257">
        <v>0</v>
      </c>
      <c r="D257">
        <v>142629</v>
      </c>
      <c r="E257" t="s">
        <v>5790</v>
      </c>
      <c r="F257">
        <v>0.63379579779999995</v>
      </c>
      <c r="G257">
        <v>86345</v>
      </c>
      <c r="H257">
        <v>11.8</v>
      </c>
      <c r="I257">
        <v>2</v>
      </c>
    </row>
    <row r="258" spans="1:9" x14ac:dyDescent="0.3">
      <c r="A258">
        <v>86466</v>
      </c>
      <c r="B258">
        <v>111.92007690867101</v>
      </c>
      <c r="C258">
        <v>0</v>
      </c>
      <c r="D258">
        <v>168746</v>
      </c>
      <c r="E258" t="s">
        <v>5790</v>
      </c>
      <c r="F258">
        <v>0.46760055420000002</v>
      </c>
      <c r="G258">
        <v>86466</v>
      </c>
      <c r="H258">
        <v>14.76</v>
      </c>
      <c r="I258">
        <v>1</v>
      </c>
    </row>
    <row r="259" spans="1:9" x14ac:dyDescent="0.3">
      <c r="A259">
        <v>86466</v>
      </c>
      <c r="B259">
        <v>111.92007690867101</v>
      </c>
      <c r="C259">
        <v>0</v>
      </c>
      <c r="D259">
        <v>168746</v>
      </c>
      <c r="E259" t="s">
        <v>5790</v>
      </c>
      <c r="F259">
        <v>0.46760055420000002</v>
      </c>
      <c r="G259">
        <v>86466</v>
      </c>
      <c r="H259">
        <v>14.76</v>
      </c>
      <c r="I259">
        <v>1</v>
      </c>
    </row>
    <row r="260" spans="1:9" x14ac:dyDescent="0.3">
      <c r="A260">
        <v>86477</v>
      </c>
      <c r="B260">
        <v>143.91263157894701</v>
      </c>
      <c r="C260">
        <v>0.27931642465039602</v>
      </c>
      <c r="D260">
        <v>86477</v>
      </c>
      <c r="E260" t="s">
        <v>5790</v>
      </c>
      <c r="F260">
        <v>0.77665787939999997</v>
      </c>
      <c r="G260">
        <v>86477</v>
      </c>
      <c r="H260">
        <v>7.65</v>
      </c>
      <c r="I260">
        <v>3</v>
      </c>
    </row>
    <row r="261" spans="1:9" x14ac:dyDescent="0.3">
      <c r="A261">
        <v>86477</v>
      </c>
      <c r="B261">
        <v>143.91263157894701</v>
      </c>
      <c r="C261">
        <v>0.27931642465039602</v>
      </c>
      <c r="D261">
        <v>86477</v>
      </c>
      <c r="E261" t="s">
        <v>5790</v>
      </c>
      <c r="F261">
        <v>0.77665787939999997</v>
      </c>
      <c r="G261">
        <v>86477</v>
      </c>
      <c r="H261">
        <v>7.65</v>
      </c>
      <c r="I261">
        <v>3</v>
      </c>
    </row>
    <row r="262" spans="1:9" x14ac:dyDescent="0.3">
      <c r="A262">
        <v>86577</v>
      </c>
      <c r="B262">
        <v>75</v>
      </c>
      <c r="C262">
        <v>0.34150273710989398</v>
      </c>
      <c r="D262">
        <v>163124</v>
      </c>
      <c r="E262" t="s">
        <v>5790</v>
      </c>
      <c r="F262">
        <v>0.90992277860000004</v>
      </c>
      <c r="G262">
        <v>86577</v>
      </c>
      <c r="H262">
        <v>6.11</v>
      </c>
      <c r="I262">
        <v>4</v>
      </c>
    </row>
    <row r="263" spans="1:9" x14ac:dyDescent="0.3">
      <c r="A263">
        <v>86577</v>
      </c>
      <c r="B263">
        <v>75</v>
      </c>
      <c r="C263">
        <v>0.34150273710989398</v>
      </c>
      <c r="D263">
        <v>163124</v>
      </c>
      <c r="E263" t="s">
        <v>5790</v>
      </c>
      <c r="F263">
        <v>0.90992277860000004</v>
      </c>
      <c r="G263">
        <v>86577</v>
      </c>
      <c r="H263">
        <v>6.11</v>
      </c>
      <c r="I263">
        <v>4</v>
      </c>
    </row>
    <row r="264" spans="1:9" x14ac:dyDescent="0.3">
      <c r="A264">
        <v>86586</v>
      </c>
      <c r="B264">
        <v>76.636544502617795</v>
      </c>
      <c r="C264">
        <v>0</v>
      </c>
      <c r="D264">
        <v>147646</v>
      </c>
      <c r="E264" t="s">
        <v>5790</v>
      </c>
      <c r="F264">
        <v>0.89524209499999996</v>
      </c>
      <c r="G264">
        <v>86586</v>
      </c>
      <c r="H264">
        <v>6.11</v>
      </c>
      <c r="I264">
        <v>4</v>
      </c>
    </row>
    <row r="265" spans="1:9" x14ac:dyDescent="0.3">
      <c r="A265">
        <v>86586</v>
      </c>
      <c r="B265">
        <v>76.636544502617795</v>
      </c>
      <c r="C265">
        <v>0</v>
      </c>
      <c r="D265">
        <v>147646</v>
      </c>
      <c r="E265" t="s">
        <v>5790</v>
      </c>
      <c r="F265">
        <v>0.89524209499999996</v>
      </c>
      <c r="G265">
        <v>86586</v>
      </c>
      <c r="H265">
        <v>6.11</v>
      </c>
      <c r="I265">
        <v>4</v>
      </c>
    </row>
    <row r="266" spans="1:9" x14ac:dyDescent="0.3">
      <c r="A266">
        <v>86588</v>
      </c>
      <c r="B266">
        <v>85</v>
      </c>
      <c r="C266">
        <v>0</v>
      </c>
      <c r="D266">
        <v>147646</v>
      </c>
      <c r="E266" t="s">
        <v>5790</v>
      </c>
      <c r="F266">
        <v>0.89715206619999999</v>
      </c>
      <c r="G266">
        <v>86588</v>
      </c>
      <c r="H266">
        <v>6.11</v>
      </c>
      <c r="I266">
        <v>4</v>
      </c>
    </row>
    <row r="267" spans="1:9" x14ac:dyDescent="0.3">
      <c r="A267">
        <v>86588</v>
      </c>
      <c r="B267">
        <v>85</v>
      </c>
      <c r="C267">
        <v>0</v>
      </c>
      <c r="D267">
        <v>147646</v>
      </c>
      <c r="E267" t="s">
        <v>5790</v>
      </c>
      <c r="F267">
        <v>0.89715206619999999</v>
      </c>
      <c r="G267">
        <v>86588</v>
      </c>
      <c r="H267">
        <v>6.11</v>
      </c>
      <c r="I267">
        <v>4</v>
      </c>
    </row>
    <row r="268" spans="1:9" x14ac:dyDescent="0.3">
      <c r="A268">
        <v>86591</v>
      </c>
      <c r="B268">
        <v>75.892857142857096</v>
      </c>
      <c r="C268">
        <v>0</v>
      </c>
      <c r="D268">
        <v>147646</v>
      </c>
      <c r="E268" t="s">
        <v>5790</v>
      </c>
      <c r="F268">
        <v>0.67631989719999996</v>
      </c>
      <c r="G268">
        <v>86591</v>
      </c>
      <c r="H268">
        <v>11.8</v>
      </c>
      <c r="I268">
        <v>2</v>
      </c>
    </row>
    <row r="269" spans="1:9" x14ac:dyDescent="0.3">
      <c r="A269">
        <v>86591</v>
      </c>
      <c r="B269">
        <v>75.892857142857096</v>
      </c>
      <c r="C269">
        <v>0</v>
      </c>
      <c r="D269">
        <v>147646</v>
      </c>
      <c r="E269" t="s">
        <v>5790</v>
      </c>
      <c r="F269">
        <v>0.67631989719999996</v>
      </c>
      <c r="G269">
        <v>86591</v>
      </c>
      <c r="H269">
        <v>11.8</v>
      </c>
      <c r="I269">
        <v>2</v>
      </c>
    </row>
    <row r="270" spans="1:9" x14ac:dyDescent="0.3">
      <c r="A270">
        <v>86604</v>
      </c>
      <c r="B270">
        <v>75.921052631578902</v>
      </c>
      <c r="C270">
        <v>0</v>
      </c>
      <c r="D270">
        <v>147646</v>
      </c>
      <c r="E270" t="s">
        <v>5790</v>
      </c>
      <c r="F270">
        <v>0.7382522225</v>
      </c>
      <c r="G270">
        <v>86604</v>
      </c>
      <c r="H270">
        <v>11.8</v>
      </c>
      <c r="I270">
        <v>2</v>
      </c>
    </row>
    <row r="271" spans="1:9" x14ac:dyDescent="0.3">
      <c r="A271">
        <v>86604</v>
      </c>
      <c r="B271">
        <v>75.921052631578902</v>
      </c>
      <c r="C271">
        <v>0</v>
      </c>
      <c r="D271">
        <v>147646</v>
      </c>
      <c r="E271" t="s">
        <v>5790</v>
      </c>
      <c r="F271">
        <v>0.7382522225</v>
      </c>
      <c r="G271">
        <v>86604</v>
      </c>
      <c r="H271">
        <v>11.8</v>
      </c>
      <c r="I271">
        <v>2</v>
      </c>
    </row>
    <row r="272" spans="1:9" x14ac:dyDescent="0.3">
      <c r="A272">
        <v>86616</v>
      </c>
      <c r="B272">
        <v>81.871794871794805</v>
      </c>
      <c r="C272">
        <v>0</v>
      </c>
      <c r="D272">
        <v>147646</v>
      </c>
      <c r="E272" t="s">
        <v>5790</v>
      </c>
      <c r="F272">
        <v>0.89821356529999996</v>
      </c>
      <c r="G272">
        <v>86616</v>
      </c>
      <c r="H272">
        <v>6.11</v>
      </c>
      <c r="I272">
        <v>4</v>
      </c>
    </row>
    <row r="273" spans="1:9" x14ac:dyDescent="0.3">
      <c r="A273">
        <v>86616</v>
      </c>
      <c r="B273">
        <v>81.871794871794805</v>
      </c>
      <c r="C273">
        <v>0</v>
      </c>
      <c r="D273">
        <v>147646</v>
      </c>
      <c r="E273" t="s">
        <v>5790</v>
      </c>
      <c r="F273">
        <v>0.89821356529999996</v>
      </c>
      <c r="G273">
        <v>86616</v>
      </c>
      <c r="H273">
        <v>6.11</v>
      </c>
      <c r="I273">
        <v>4</v>
      </c>
    </row>
    <row r="274" spans="1:9" x14ac:dyDescent="0.3">
      <c r="A274">
        <v>86630</v>
      </c>
      <c r="B274">
        <v>102.122641509433</v>
      </c>
      <c r="C274">
        <v>0</v>
      </c>
      <c r="D274">
        <v>148060</v>
      </c>
      <c r="E274" t="s">
        <v>5790</v>
      </c>
      <c r="F274">
        <v>0.69787359240000002</v>
      </c>
      <c r="G274">
        <v>86630</v>
      </c>
      <c r="H274">
        <v>11.8</v>
      </c>
      <c r="I274">
        <v>2</v>
      </c>
    </row>
    <row r="275" spans="1:9" x14ac:dyDescent="0.3">
      <c r="A275">
        <v>86630</v>
      </c>
      <c r="B275">
        <v>102.122641509433</v>
      </c>
      <c r="C275">
        <v>0</v>
      </c>
      <c r="D275">
        <v>148060</v>
      </c>
      <c r="E275" t="s">
        <v>5790</v>
      </c>
      <c r="F275">
        <v>0.69787359240000002</v>
      </c>
      <c r="G275">
        <v>86630</v>
      </c>
      <c r="H275">
        <v>11.8</v>
      </c>
      <c r="I275">
        <v>2</v>
      </c>
    </row>
    <row r="276" spans="1:9" x14ac:dyDescent="0.3">
      <c r="A276">
        <v>86639</v>
      </c>
      <c r="B276">
        <v>97.317073170731703</v>
      </c>
      <c r="C276">
        <v>0</v>
      </c>
      <c r="D276">
        <v>148060</v>
      </c>
      <c r="E276" t="s">
        <v>5790</v>
      </c>
      <c r="F276">
        <v>0.81131392719999995</v>
      </c>
      <c r="G276">
        <v>86639</v>
      </c>
      <c r="H276">
        <v>7.65</v>
      </c>
      <c r="I276">
        <v>3</v>
      </c>
    </row>
    <row r="277" spans="1:9" x14ac:dyDescent="0.3">
      <c r="A277">
        <v>86639</v>
      </c>
      <c r="B277">
        <v>97.317073170731703</v>
      </c>
      <c r="C277">
        <v>0</v>
      </c>
      <c r="D277">
        <v>148060</v>
      </c>
      <c r="E277" t="s">
        <v>5790</v>
      </c>
      <c r="F277">
        <v>0.81131392719999995</v>
      </c>
      <c r="G277">
        <v>86639</v>
      </c>
      <c r="H277">
        <v>7.65</v>
      </c>
      <c r="I277">
        <v>3</v>
      </c>
    </row>
    <row r="278" spans="1:9" x14ac:dyDescent="0.3">
      <c r="A278">
        <v>86840</v>
      </c>
      <c r="B278">
        <v>75.921052631578902</v>
      </c>
      <c r="C278">
        <v>0</v>
      </c>
      <c r="D278">
        <v>147646</v>
      </c>
      <c r="E278" t="s">
        <v>5790</v>
      </c>
      <c r="F278">
        <v>0.74358665940000002</v>
      </c>
      <c r="G278">
        <v>86840</v>
      </c>
      <c r="H278">
        <v>11.8</v>
      </c>
      <c r="I278">
        <v>2</v>
      </c>
    </row>
    <row r="279" spans="1:9" x14ac:dyDescent="0.3">
      <c r="A279">
        <v>86840</v>
      </c>
      <c r="B279">
        <v>75.921052631578902</v>
      </c>
      <c r="C279">
        <v>0</v>
      </c>
      <c r="D279">
        <v>147646</v>
      </c>
      <c r="E279" t="s">
        <v>5790</v>
      </c>
      <c r="F279">
        <v>0.74358665940000002</v>
      </c>
      <c r="G279">
        <v>86840</v>
      </c>
      <c r="H279">
        <v>11.8</v>
      </c>
      <c r="I279">
        <v>2</v>
      </c>
    </row>
    <row r="280" spans="1:9" x14ac:dyDescent="0.3">
      <c r="A280">
        <v>86843</v>
      </c>
      <c r="B280">
        <v>164.638571428571</v>
      </c>
      <c r="C280">
        <v>0</v>
      </c>
      <c r="D280">
        <v>86843</v>
      </c>
      <c r="E280" t="s">
        <v>5791</v>
      </c>
      <c r="F280">
        <v>0.96620839830000005</v>
      </c>
      <c r="G280">
        <v>86843</v>
      </c>
      <c r="H280">
        <v>4.0599999999999996</v>
      </c>
      <c r="I280">
        <v>5</v>
      </c>
    </row>
    <row r="281" spans="1:9" x14ac:dyDescent="0.3">
      <c r="A281">
        <v>86843</v>
      </c>
      <c r="B281">
        <v>164.638571428571</v>
      </c>
      <c r="C281">
        <v>0</v>
      </c>
      <c r="D281">
        <v>86843</v>
      </c>
      <c r="E281" t="s">
        <v>5791</v>
      </c>
      <c r="F281">
        <v>0.96620839830000005</v>
      </c>
      <c r="G281">
        <v>86843</v>
      </c>
      <c r="H281">
        <v>4.0599999999999996</v>
      </c>
      <c r="I281">
        <v>5</v>
      </c>
    </row>
    <row r="282" spans="1:9" x14ac:dyDescent="0.3">
      <c r="A282">
        <v>87006</v>
      </c>
      <c r="B282">
        <v>110.052631578947</v>
      </c>
      <c r="C282">
        <v>0</v>
      </c>
      <c r="D282">
        <v>142629</v>
      </c>
      <c r="E282" t="s">
        <v>5790</v>
      </c>
      <c r="F282">
        <v>0.73216080670000006</v>
      </c>
      <c r="G282">
        <v>87006</v>
      </c>
      <c r="H282">
        <v>11.8</v>
      </c>
      <c r="I282">
        <v>2</v>
      </c>
    </row>
    <row r="283" spans="1:9" x14ac:dyDescent="0.3">
      <c r="A283">
        <v>87006</v>
      </c>
      <c r="B283">
        <v>110.052631578947</v>
      </c>
      <c r="C283">
        <v>0</v>
      </c>
      <c r="D283">
        <v>142629</v>
      </c>
      <c r="E283" t="s">
        <v>5790</v>
      </c>
      <c r="F283">
        <v>0.73216080670000006</v>
      </c>
      <c r="G283">
        <v>87006</v>
      </c>
      <c r="H283">
        <v>11.8</v>
      </c>
      <c r="I283">
        <v>2</v>
      </c>
    </row>
    <row r="284" spans="1:9" x14ac:dyDescent="0.3">
      <c r="A284">
        <v>87007</v>
      </c>
      <c r="B284">
        <v>113.111111111111</v>
      </c>
      <c r="C284">
        <v>0</v>
      </c>
      <c r="D284">
        <v>142629</v>
      </c>
      <c r="E284" t="s">
        <v>5790</v>
      </c>
      <c r="F284">
        <v>0.84320330619999995</v>
      </c>
      <c r="G284">
        <v>87007</v>
      </c>
      <c r="H284">
        <v>6.11</v>
      </c>
      <c r="I284">
        <v>4</v>
      </c>
    </row>
    <row r="285" spans="1:9" x14ac:dyDescent="0.3">
      <c r="A285">
        <v>87007</v>
      </c>
      <c r="B285">
        <v>113.111111111111</v>
      </c>
      <c r="C285">
        <v>0</v>
      </c>
      <c r="D285">
        <v>142629</v>
      </c>
      <c r="E285" t="s">
        <v>5790</v>
      </c>
      <c r="F285">
        <v>0.84320330619999995</v>
      </c>
      <c r="G285">
        <v>87007</v>
      </c>
      <c r="H285">
        <v>6.11</v>
      </c>
      <c r="I285">
        <v>4</v>
      </c>
    </row>
    <row r="286" spans="1:9" x14ac:dyDescent="0.3">
      <c r="A286">
        <v>87081</v>
      </c>
      <c r="B286">
        <v>122.832558139534</v>
      </c>
      <c r="C286">
        <v>0.37812825061373401</v>
      </c>
      <c r="D286">
        <v>87081</v>
      </c>
      <c r="E286" t="s">
        <v>5791</v>
      </c>
      <c r="F286">
        <v>0.97489082810000005</v>
      </c>
      <c r="G286">
        <v>87081</v>
      </c>
      <c r="H286">
        <v>1.98</v>
      </c>
      <c r="I286">
        <v>6</v>
      </c>
    </row>
    <row r="287" spans="1:9" x14ac:dyDescent="0.3">
      <c r="A287">
        <v>87081</v>
      </c>
      <c r="B287">
        <v>122.832558139534</v>
      </c>
      <c r="C287">
        <v>0.37812825061373401</v>
      </c>
      <c r="D287">
        <v>87081</v>
      </c>
      <c r="E287" t="s">
        <v>5791</v>
      </c>
      <c r="F287">
        <v>0.97489082810000005</v>
      </c>
      <c r="G287">
        <v>87081</v>
      </c>
      <c r="H287">
        <v>1.98</v>
      </c>
      <c r="I287">
        <v>6</v>
      </c>
    </row>
    <row r="288" spans="1:9" x14ac:dyDescent="0.3">
      <c r="A288">
        <v>87503</v>
      </c>
      <c r="B288">
        <v>154.80709149507399</v>
      </c>
      <c r="C288">
        <v>0</v>
      </c>
      <c r="D288">
        <v>87503</v>
      </c>
      <c r="E288" t="s">
        <v>5790</v>
      </c>
      <c r="F288">
        <v>0.81622081999999996</v>
      </c>
      <c r="G288">
        <v>87503</v>
      </c>
      <c r="H288">
        <v>7.65</v>
      </c>
      <c r="I288">
        <v>3</v>
      </c>
    </row>
    <row r="289" spans="1:9" x14ac:dyDescent="0.3">
      <c r="A289">
        <v>87503</v>
      </c>
      <c r="B289">
        <v>154.80709149507399</v>
      </c>
      <c r="C289">
        <v>0</v>
      </c>
      <c r="D289">
        <v>87503</v>
      </c>
      <c r="E289" t="s">
        <v>5790</v>
      </c>
      <c r="F289">
        <v>0.81622081999999996</v>
      </c>
      <c r="G289">
        <v>87503</v>
      </c>
      <c r="H289">
        <v>7.65</v>
      </c>
      <c r="I289">
        <v>3</v>
      </c>
    </row>
    <row r="290" spans="1:9" x14ac:dyDescent="0.3">
      <c r="A290">
        <v>87557</v>
      </c>
      <c r="B290">
        <v>105</v>
      </c>
      <c r="C290">
        <v>0.45362545947564897</v>
      </c>
      <c r="D290">
        <v>147409</v>
      </c>
      <c r="E290" t="s">
        <v>5790</v>
      </c>
      <c r="F290">
        <v>0.88041883710000002</v>
      </c>
      <c r="G290">
        <v>87557</v>
      </c>
      <c r="H290">
        <v>6.11</v>
      </c>
      <c r="I290">
        <v>4</v>
      </c>
    </row>
    <row r="291" spans="1:9" x14ac:dyDescent="0.3">
      <c r="A291">
        <v>87557</v>
      </c>
      <c r="B291">
        <v>105</v>
      </c>
      <c r="C291">
        <v>0.45362545947564897</v>
      </c>
      <c r="D291">
        <v>147409</v>
      </c>
      <c r="E291" t="s">
        <v>5790</v>
      </c>
      <c r="F291">
        <v>0.88041883710000002</v>
      </c>
      <c r="G291">
        <v>87557</v>
      </c>
      <c r="H291">
        <v>6.11</v>
      </c>
      <c r="I291">
        <v>4</v>
      </c>
    </row>
    <row r="292" spans="1:9" x14ac:dyDescent="0.3">
      <c r="A292">
        <v>87559</v>
      </c>
      <c r="B292">
        <v>105</v>
      </c>
      <c r="C292">
        <v>0.45362545947564897</v>
      </c>
      <c r="D292">
        <v>147409</v>
      </c>
      <c r="E292" t="s">
        <v>5791</v>
      </c>
      <c r="F292">
        <v>0.96264809370000004</v>
      </c>
      <c r="G292">
        <v>87559</v>
      </c>
      <c r="H292">
        <v>4.0599999999999996</v>
      </c>
      <c r="I292">
        <v>5</v>
      </c>
    </row>
    <row r="293" spans="1:9" x14ac:dyDescent="0.3">
      <c r="A293">
        <v>87559</v>
      </c>
      <c r="B293">
        <v>105</v>
      </c>
      <c r="C293">
        <v>0.45362545947564897</v>
      </c>
      <c r="D293">
        <v>147409</v>
      </c>
      <c r="E293" t="s">
        <v>5791</v>
      </c>
      <c r="F293">
        <v>0.96264809370000004</v>
      </c>
      <c r="G293">
        <v>87559</v>
      </c>
      <c r="H293">
        <v>4.0599999999999996</v>
      </c>
      <c r="I293">
        <v>5</v>
      </c>
    </row>
    <row r="294" spans="1:9" x14ac:dyDescent="0.3">
      <c r="A294">
        <v>87673</v>
      </c>
      <c r="B294">
        <v>158.08804050132301</v>
      </c>
      <c r="C294">
        <v>0</v>
      </c>
      <c r="D294">
        <v>87673</v>
      </c>
      <c r="E294" t="s">
        <v>5790</v>
      </c>
      <c r="F294">
        <v>0.31308177110000002</v>
      </c>
      <c r="G294">
        <v>87673</v>
      </c>
      <c r="H294">
        <v>14.76</v>
      </c>
      <c r="I294">
        <v>1</v>
      </c>
    </row>
    <row r="295" spans="1:9" x14ac:dyDescent="0.3">
      <c r="A295">
        <v>87673</v>
      </c>
      <c r="B295">
        <v>158.08804050132301</v>
      </c>
      <c r="C295">
        <v>0</v>
      </c>
      <c r="D295">
        <v>87673</v>
      </c>
      <c r="E295" t="s">
        <v>5790</v>
      </c>
      <c r="F295">
        <v>0.31308177110000002</v>
      </c>
      <c r="G295">
        <v>87673</v>
      </c>
      <c r="H295">
        <v>14.76</v>
      </c>
      <c r="I295">
        <v>1</v>
      </c>
    </row>
    <row r="296" spans="1:9" x14ac:dyDescent="0.3">
      <c r="A296">
        <v>87687</v>
      </c>
      <c r="B296">
        <v>160.67803851892799</v>
      </c>
      <c r="C296">
        <v>0</v>
      </c>
      <c r="D296">
        <v>87687</v>
      </c>
      <c r="E296" t="s">
        <v>5790</v>
      </c>
      <c r="F296">
        <v>0.1579768956</v>
      </c>
      <c r="G296">
        <v>87687</v>
      </c>
      <c r="H296">
        <v>14.76</v>
      </c>
      <c r="I296">
        <v>1</v>
      </c>
    </row>
    <row r="297" spans="1:9" x14ac:dyDescent="0.3">
      <c r="A297">
        <v>87687</v>
      </c>
      <c r="B297">
        <v>160.67803851892799</v>
      </c>
      <c r="C297">
        <v>0</v>
      </c>
      <c r="D297">
        <v>87687</v>
      </c>
      <c r="E297" t="s">
        <v>5790</v>
      </c>
      <c r="F297">
        <v>0.1579768956</v>
      </c>
      <c r="G297">
        <v>87687</v>
      </c>
      <c r="H297">
        <v>14.76</v>
      </c>
      <c r="I297">
        <v>1</v>
      </c>
    </row>
    <row r="298" spans="1:9" x14ac:dyDescent="0.3">
      <c r="A298">
        <v>87769</v>
      </c>
      <c r="B298">
        <v>159.884298076356</v>
      </c>
      <c r="C298">
        <v>0</v>
      </c>
      <c r="D298">
        <v>87769</v>
      </c>
      <c r="E298" t="s">
        <v>5790</v>
      </c>
      <c r="F298">
        <v>0.73891752960000001</v>
      </c>
      <c r="G298">
        <v>87769</v>
      </c>
      <c r="H298">
        <v>11.8</v>
      </c>
      <c r="I298">
        <v>2</v>
      </c>
    </row>
    <row r="299" spans="1:9" x14ac:dyDescent="0.3">
      <c r="A299">
        <v>87769</v>
      </c>
      <c r="B299">
        <v>159.884298076356</v>
      </c>
      <c r="C299">
        <v>0</v>
      </c>
      <c r="D299">
        <v>87769</v>
      </c>
      <c r="E299" t="s">
        <v>5790</v>
      </c>
      <c r="F299">
        <v>0.73891752960000001</v>
      </c>
      <c r="G299">
        <v>87769</v>
      </c>
      <c r="H299">
        <v>11.8</v>
      </c>
      <c r="I299">
        <v>2</v>
      </c>
    </row>
    <row r="300" spans="1:9" x14ac:dyDescent="0.3">
      <c r="A300">
        <v>87788</v>
      </c>
      <c r="B300">
        <v>105</v>
      </c>
      <c r="C300">
        <v>0.45362545947564897</v>
      </c>
      <c r="D300">
        <v>147409</v>
      </c>
      <c r="E300" t="s">
        <v>5790</v>
      </c>
      <c r="F300">
        <v>0.69793921709999995</v>
      </c>
      <c r="G300">
        <v>87788</v>
      </c>
      <c r="H300">
        <v>11.8</v>
      </c>
      <c r="I300">
        <v>2</v>
      </c>
    </row>
    <row r="301" spans="1:9" x14ac:dyDescent="0.3">
      <c r="A301">
        <v>87788</v>
      </c>
      <c r="B301">
        <v>105</v>
      </c>
      <c r="C301">
        <v>0.45362545947564897</v>
      </c>
      <c r="D301">
        <v>147409</v>
      </c>
      <c r="E301" t="s">
        <v>5790</v>
      </c>
      <c r="F301">
        <v>0.69793921709999995</v>
      </c>
      <c r="G301">
        <v>87788</v>
      </c>
      <c r="H301">
        <v>11.8</v>
      </c>
      <c r="I301">
        <v>2</v>
      </c>
    </row>
    <row r="302" spans="1:9" x14ac:dyDescent="0.3">
      <c r="A302">
        <v>88170</v>
      </c>
      <c r="B302">
        <v>137</v>
      </c>
      <c r="C302">
        <v>0.275301263016278</v>
      </c>
      <c r="D302">
        <v>141790</v>
      </c>
      <c r="E302" t="s">
        <v>5790</v>
      </c>
      <c r="F302">
        <v>0.62357741590000004</v>
      </c>
      <c r="G302">
        <v>88170</v>
      </c>
      <c r="H302">
        <v>11.8</v>
      </c>
      <c r="I302">
        <v>2</v>
      </c>
    </row>
    <row r="303" spans="1:9" x14ac:dyDescent="0.3">
      <c r="A303">
        <v>88170</v>
      </c>
      <c r="B303">
        <v>137</v>
      </c>
      <c r="C303">
        <v>0.275301263016278</v>
      </c>
      <c r="D303">
        <v>141790</v>
      </c>
      <c r="E303" t="s">
        <v>5790</v>
      </c>
      <c r="F303">
        <v>0.62357741590000004</v>
      </c>
      <c r="G303">
        <v>88170</v>
      </c>
      <c r="H303">
        <v>11.8</v>
      </c>
      <c r="I303">
        <v>2</v>
      </c>
    </row>
    <row r="304" spans="1:9" x14ac:dyDescent="0.3">
      <c r="A304">
        <v>88172</v>
      </c>
      <c r="B304">
        <v>137</v>
      </c>
      <c r="C304">
        <v>0.275301263016278</v>
      </c>
      <c r="D304">
        <v>141790</v>
      </c>
      <c r="E304" t="s">
        <v>5790</v>
      </c>
      <c r="F304">
        <v>0.21667347849999999</v>
      </c>
      <c r="G304">
        <v>88172</v>
      </c>
      <c r="H304">
        <v>14.76</v>
      </c>
      <c r="I304">
        <v>1</v>
      </c>
    </row>
    <row r="305" spans="1:9" x14ac:dyDescent="0.3">
      <c r="A305">
        <v>88172</v>
      </c>
      <c r="B305">
        <v>137</v>
      </c>
      <c r="C305">
        <v>0.275301263016278</v>
      </c>
      <c r="D305">
        <v>141790</v>
      </c>
      <c r="E305" t="s">
        <v>5790</v>
      </c>
      <c r="F305">
        <v>0.21667347849999999</v>
      </c>
      <c r="G305">
        <v>88172</v>
      </c>
      <c r="H305">
        <v>14.76</v>
      </c>
      <c r="I305">
        <v>1</v>
      </c>
    </row>
    <row r="306" spans="1:9" x14ac:dyDescent="0.3">
      <c r="A306">
        <v>88266</v>
      </c>
      <c r="B306">
        <v>124.004</v>
      </c>
      <c r="C306">
        <v>0.97684806106565802</v>
      </c>
      <c r="D306">
        <v>88266</v>
      </c>
      <c r="E306" t="s">
        <v>5790</v>
      </c>
      <c r="F306">
        <v>0.86703717709999995</v>
      </c>
      <c r="G306">
        <v>88266</v>
      </c>
      <c r="H306">
        <v>6.11</v>
      </c>
      <c r="I306">
        <v>4</v>
      </c>
    </row>
    <row r="307" spans="1:9" x14ac:dyDescent="0.3">
      <c r="A307">
        <v>88266</v>
      </c>
      <c r="B307">
        <v>124.004</v>
      </c>
      <c r="C307">
        <v>0.97684806106565802</v>
      </c>
      <c r="D307">
        <v>88266</v>
      </c>
      <c r="E307" t="s">
        <v>5790</v>
      </c>
      <c r="F307">
        <v>0.86703717709999995</v>
      </c>
      <c r="G307">
        <v>88266</v>
      </c>
      <c r="H307">
        <v>6.11</v>
      </c>
      <c r="I307">
        <v>4</v>
      </c>
    </row>
    <row r="308" spans="1:9" x14ac:dyDescent="0.3">
      <c r="A308">
        <v>88539</v>
      </c>
      <c r="B308">
        <v>78.411764705882305</v>
      </c>
      <c r="C308">
        <v>0</v>
      </c>
      <c r="D308">
        <v>145249</v>
      </c>
      <c r="E308" t="s">
        <v>5790</v>
      </c>
      <c r="F308">
        <v>0.76479399199999998</v>
      </c>
      <c r="G308">
        <v>88539</v>
      </c>
      <c r="H308">
        <v>7.65</v>
      </c>
      <c r="I308">
        <v>3</v>
      </c>
    </row>
    <row r="309" spans="1:9" x14ac:dyDescent="0.3">
      <c r="A309">
        <v>88539</v>
      </c>
      <c r="B309">
        <v>78.411764705882305</v>
      </c>
      <c r="C309">
        <v>0</v>
      </c>
      <c r="D309">
        <v>145249</v>
      </c>
      <c r="E309" t="s">
        <v>5790</v>
      </c>
      <c r="F309">
        <v>0.76479399199999998</v>
      </c>
      <c r="G309">
        <v>88539</v>
      </c>
      <c r="H309">
        <v>7.65</v>
      </c>
      <c r="I309">
        <v>3</v>
      </c>
    </row>
    <row r="310" spans="1:9" x14ac:dyDescent="0.3">
      <c r="A310">
        <v>88541</v>
      </c>
      <c r="B310">
        <v>89.529411764705799</v>
      </c>
      <c r="C310">
        <v>0</v>
      </c>
      <c r="D310">
        <v>145249</v>
      </c>
      <c r="E310" t="s">
        <v>5790</v>
      </c>
      <c r="F310">
        <v>0.82967227700000001</v>
      </c>
      <c r="G310">
        <v>88541</v>
      </c>
      <c r="H310">
        <v>7.65</v>
      </c>
      <c r="I310">
        <v>3</v>
      </c>
    </row>
    <row r="311" spans="1:9" x14ac:dyDescent="0.3">
      <c r="A311">
        <v>88541</v>
      </c>
      <c r="B311">
        <v>89.529411764705799</v>
      </c>
      <c r="C311">
        <v>0</v>
      </c>
      <c r="D311">
        <v>145249</v>
      </c>
      <c r="E311" t="s">
        <v>5790</v>
      </c>
      <c r="F311">
        <v>0.82967227700000001</v>
      </c>
      <c r="G311">
        <v>88541</v>
      </c>
      <c r="H311">
        <v>7.65</v>
      </c>
      <c r="I311">
        <v>3</v>
      </c>
    </row>
    <row r="312" spans="1:9" x14ac:dyDescent="0.3">
      <c r="A312">
        <v>88547</v>
      </c>
      <c r="B312">
        <v>75</v>
      </c>
      <c r="C312">
        <v>0</v>
      </c>
      <c r="D312">
        <v>145249</v>
      </c>
      <c r="E312" t="s">
        <v>5790</v>
      </c>
      <c r="F312">
        <v>0.77684718370000005</v>
      </c>
      <c r="G312">
        <v>88547</v>
      </c>
      <c r="H312">
        <v>7.65</v>
      </c>
      <c r="I312">
        <v>3</v>
      </c>
    </row>
    <row r="313" spans="1:9" x14ac:dyDescent="0.3">
      <c r="A313">
        <v>88547</v>
      </c>
      <c r="B313">
        <v>75</v>
      </c>
      <c r="C313">
        <v>0</v>
      </c>
      <c r="D313">
        <v>145249</v>
      </c>
      <c r="E313" t="s">
        <v>5790</v>
      </c>
      <c r="F313">
        <v>0.77684718370000005</v>
      </c>
      <c r="G313">
        <v>88547</v>
      </c>
      <c r="H313">
        <v>7.65</v>
      </c>
      <c r="I313">
        <v>3</v>
      </c>
    </row>
    <row r="314" spans="1:9" x14ac:dyDescent="0.3">
      <c r="A314">
        <v>88583</v>
      </c>
      <c r="B314">
        <v>80.837209302325505</v>
      </c>
      <c r="C314">
        <v>0</v>
      </c>
      <c r="D314">
        <v>145249</v>
      </c>
      <c r="E314" t="s">
        <v>5790</v>
      </c>
      <c r="F314">
        <v>0.90500849490000002</v>
      </c>
      <c r="G314">
        <v>88583</v>
      </c>
      <c r="H314">
        <v>6.11</v>
      </c>
      <c r="I314">
        <v>4</v>
      </c>
    </row>
    <row r="315" spans="1:9" x14ac:dyDescent="0.3">
      <c r="A315">
        <v>88583</v>
      </c>
      <c r="B315">
        <v>80.837209302325505</v>
      </c>
      <c r="C315">
        <v>0</v>
      </c>
      <c r="D315">
        <v>145249</v>
      </c>
      <c r="E315" t="s">
        <v>5790</v>
      </c>
      <c r="F315">
        <v>0.90500849490000002</v>
      </c>
      <c r="G315">
        <v>88583</v>
      </c>
      <c r="H315">
        <v>6.11</v>
      </c>
      <c r="I315">
        <v>4</v>
      </c>
    </row>
    <row r="316" spans="1:9" x14ac:dyDescent="0.3">
      <c r="A316">
        <v>88611</v>
      </c>
      <c r="B316">
        <v>147</v>
      </c>
      <c r="C316">
        <v>0</v>
      </c>
      <c r="D316">
        <v>141590</v>
      </c>
      <c r="E316" t="s">
        <v>5790</v>
      </c>
      <c r="F316">
        <v>0.64591020349999995</v>
      </c>
      <c r="G316">
        <v>88611</v>
      </c>
      <c r="H316">
        <v>11.8</v>
      </c>
      <c r="I316">
        <v>2</v>
      </c>
    </row>
    <row r="317" spans="1:9" x14ac:dyDescent="0.3">
      <c r="A317">
        <v>88611</v>
      </c>
      <c r="B317">
        <v>147</v>
      </c>
      <c r="C317">
        <v>0</v>
      </c>
      <c r="D317">
        <v>141590</v>
      </c>
      <c r="E317" t="s">
        <v>5790</v>
      </c>
      <c r="F317">
        <v>0.64591020349999995</v>
      </c>
      <c r="G317">
        <v>88611</v>
      </c>
      <c r="H317">
        <v>11.8</v>
      </c>
      <c r="I317">
        <v>2</v>
      </c>
    </row>
    <row r="318" spans="1:9" x14ac:dyDescent="0.3">
      <c r="A318">
        <v>88836</v>
      </c>
      <c r="B318">
        <v>141.69</v>
      </c>
      <c r="C318">
        <v>0.72020771387997295</v>
      </c>
      <c r="D318">
        <v>88836</v>
      </c>
      <c r="E318" t="s">
        <v>5790</v>
      </c>
      <c r="F318">
        <v>0.85489487649999996</v>
      </c>
      <c r="G318">
        <v>88836</v>
      </c>
      <c r="H318">
        <v>6.11</v>
      </c>
      <c r="I318">
        <v>4</v>
      </c>
    </row>
    <row r="319" spans="1:9" x14ac:dyDescent="0.3">
      <c r="A319">
        <v>88836</v>
      </c>
      <c r="B319">
        <v>141.69</v>
      </c>
      <c r="C319">
        <v>0.72020771387997295</v>
      </c>
      <c r="D319">
        <v>88836</v>
      </c>
      <c r="E319" t="s">
        <v>5790</v>
      </c>
      <c r="F319">
        <v>0.85489487649999996</v>
      </c>
      <c r="G319">
        <v>88836</v>
      </c>
      <c r="H319">
        <v>6.11</v>
      </c>
      <c r="I319">
        <v>4</v>
      </c>
    </row>
    <row r="320" spans="1:9" x14ac:dyDescent="0.3">
      <c r="A320">
        <v>89317</v>
      </c>
      <c r="B320">
        <v>105</v>
      </c>
      <c r="C320">
        <v>0</v>
      </c>
      <c r="D320">
        <v>144535</v>
      </c>
      <c r="E320" t="s">
        <v>5790</v>
      </c>
      <c r="F320">
        <v>0.29860991240000001</v>
      </c>
      <c r="G320">
        <v>89317</v>
      </c>
      <c r="H320">
        <v>14.76</v>
      </c>
      <c r="I320">
        <v>1</v>
      </c>
    </row>
    <row r="321" spans="1:9" x14ac:dyDescent="0.3">
      <c r="A321">
        <v>89317</v>
      </c>
      <c r="B321">
        <v>105</v>
      </c>
      <c r="C321">
        <v>0</v>
      </c>
      <c r="D321">
        <v>144535</v>
      </c>
      <c r="E321" t="s">
        <v>5790</v>
      </c>
      <c r="F321">
        <v>0.29860991240000001</v>
      </c>
      <c r="G321">
        <v>89317</v>
      </c>
      <c r="H321">
        <v>14.76</v>
      </c>
      <c r="I321">
        <v>1</v>
      </c>
    </row>
    <row r="322" spans="1:9" x14ac:dyDescent="0.3">
      <c r="A322">
        <v>89322</v>
      </c>
      <c r="B322">
        <v>132</v>
      </c>
      <c r="C322">
        <v>0</v>
      </c>
      <c r="D322">
        <v>147273</v>
      </c>
      <c r="E322" t="s">
        <v>5790</v>
      </c>
      <c r="F322">
        <v>0.86687105890000005</v>
      </c>
      <c r="G322">
        <v>89322</v>
      </c>
      <c r="H322">
        <v>6.11</v>
      </c>
      <c r="I322">
        <v>4</v>
      </c>
    </row>
    <row r="323" spans="1:9" x14ac:dyDescent="0.3">
      <c r="A323">
        <v>89322</v>
      </c>
      <c r="B323">
        <v>132</v>
      </c>
      <c r="C323">
        <v>0</v>
      </c>
      <c r="D323">
        <v>147273</v>
      </c>
      <c r="E323" t="s">
        <v>5790</v>
      </c>
      <c r="F323">
        <v>0.86687105890000005</v>
      </c>
      <c r="G323">
        <v>89322</v>
      </c>
      <c r="H323">
        <v>6.11</v>
      </c>
      <c r="I323">
        <v>4</v>
      </c>
    </row>
    <row r="324" spans="1:9" x14ac:dyDescent="0.3">
      <c r="A324">
        <v>89324</v>
      </c>
      <c r="B324">
        <v>115</v>
      </c>
      <c r="C324">
        <v>0</v>
      </c>
      <c r="D324">
        <v>147273</v>
      </c>
      <c r="E324" t="s">
        <v>5790</v>
      </c>
      <c r="F324">
        <v>0.71452355379999999</v>
      </c>
      <c r="G324">
        <v>89324</v>
      </c>
      <c r="H324">
        <v>11.8</v>
      </c>
      <c r="I324">
        <v>2</v>
      </c>
    </row>
    <row r="325" spans="1:9" x14ac:dyDescent="0.3">
      <c r="A325">
        <v>89324</v>
      </c>
      <c r="B325">
        <v>115</v>
      </c>
      <c r="C325">
        <v>0</v>
      </c>
      <c r="D325">
        <v>147273</v>
      </c>
      <c r="E325" t="s">
        <v>5790</v>
      </c>
      <c r="F325">
        <v>0.71452355379999999</v>
      </c>
      <c r="G325">
        <v>89324</v>
      </c>
      <c r="H325">
        <v>11.8</v>
      </c>
      <c r="I325">
        <v>2</v>
      </c>
    </row>
    <row r="326" spans="1:9" x14ac:dyDescent="0.3">
      <c r="A326">
        <v>89333</v>
      </c>
      <c r="B326">
        <v>115</v>
      </c>
      <c r="C326">
        <v>0</v>
      </c>
      <c r="D326">
        <v>147273</v>
      </c>
      <c r="E326" t="s">
        <v>5790</v>
      </c>
      <c r="F326">
        <v>0.16472463309999999</v>
      </c>
      <c r="G326">
        <v>89333</v>
      </c>
      <c r="H326">
        <v>14.76</v>
      </c>
      <c r="I326">
        <v>1</v>
      </c>
    </row>
    <row r="327" spans="1:9" x14ac:dyDescent="0.3">
      <c r="A327">
        <v>89333</v>
      </c>
      <c r="B327">
        <v>115</v>
      </c>
      <c r="C327">
        <v>0</v>
      </c>
      <c r="D327">
        <v>147273</v>
      </c>
      <c r="E327" t="s">
        <v>5790</v>
      </c>
      <c r="F327">
        <v>0.16472463309999999</v>
      </c>
      <c r="G327">
        <v>89333</v>
      </c>
      <c r="H327">
        <v>14.76</v>
      </c>
      <c r="I327">
        <v>1</v>
      </c>
    </row>
    <row r="328" spans="1:9" x14ac:dyDescent="0.3">
      <c r="A328">
        <v>89396</v>
      </c>
      <c r="B328">
        <v>117.803580246913</v>
      </c>
      <c r="C328">
        <v>0</v>
      </c>
      <c r="D328">
        <v>151768</v>
      </c>
      <c r="E328" t="s">
        <v>5791</v>
      </c>
      <c r="F328">
        <v>0.96835798029999998</v>
      </c>
      <c r="G328">
        <v>89396</v>
      </c>
      <c r="H328">
        <v>1.98</v>
      </c>
      <c r="I328">
        <v>6</v>
      </c>
    </row>
    <row r="329" spans="1:9" x14ac:dyDescent="0.3">
      <c r="A329">
        <v>89396</v>
      </c>
      <c r="B329">
        <v>117.803580246913</v>
      </c>
      <c r="C329">
        <v>0</v>
      </c>
      <c r="D329">
        <v>151768</v>
      </c>
      <c r="E329" t="s">
        <v>5791</v>
      </c>
      <c r="F329">
        <v>0.96835798029999998</v>
      </c>
      <c r="G329">
        <v>89396</v>
      </c>
      <c r="H329">
        <v>1.98</v>
      </c>
      <c r="I329">
        <v>6</v>
      </c>
    </row>
    <row r="330" spans="1:9" x14ac:dyDescent="0.3">
      <c r="A330">
        <v>89399</v>
      </c>
      <c r="B330">
        <v>109.799914133104</v>
      </c>
      <c r="C330">
        <v>0</v>
      </c>
      <c r="D330">
        <v>151768</v>
      </c>
      <c r="E330" t="s">
        <v>5790</v>
      </c>
      <c r="F330">
        <v>0.78111404179999999</v>
      </c>
      <c r="G330">
        <v>89399</v>
      </c>
      <c r="H330">
        <v>7.65</v>
      </c>
      <c r="I330">
        <v>3</v>
      </c>
    </row>
    <row r="331" spans="1:9" x14ac:dyDescent="0.3">
      <c r="A331">
        <v>89399</v>
      </c>
      <c r="B331">
        <v>109.799914133104</v>
      </c>
      <c r="C331">
        <v>0</v>
      </c>
      <c r="D331">
        <v>151768</v>
      </c>
      <c r="E331" t="s">
        <v>5790</v>
      </c>
      <c r="F331">
        <v>0.78111404179999999</v>
      </c>
      <c r="G331">
        <v>89399</v>
      </c>
      <c r="H331">
        <v>7.65</v>
      </c>
      <c r="I331">
        <v>3</v>
      </c>
    </row>
    <row r="332" spans="1:9" x14ac:dyDescent="0.3">
      <c r="A332">
        <v>89410</v>
      </c>
      <c r="B332">
        <v>130.92197530864101</v>
      </c>
      <c r="C332">
        <v>0</v>
      </c>
      <c r="D332">
        <v>151768</v>
      </c>
      <c r="E332" t="s">
        <v>5790</v>
      </c>
      <c r="F332">
        <v>0.47279515859999999</v>
      </c>
      <c r="G332">
        <v>89410</v>
      </c>
      <c r="H332">
        <v>14.76</v>
      </c>
      <c r="I332">
        <v>1</v>
      </c>
    </row>
    <row r="333" spans="1:9" x14ac:dyDescent="0.3">
      <c r="A333">
        <v>89410</v>
      </c>
      <c r="B333">
        <v>130.92197530864101</v>
      </c>
      <c r="C333">
        <v>0</v>
      </c>
      <c r="D333">
        <v>151768</v>
      </c>
      <c r="E333" t="s">
        <v>5790</v>
      </c>
      <c r="F333">
        <v>0.47279515859999999</v>
      </c>
      <c r="G333">
        <v>89410</v>
      </c>
      <c r="H333">
        <v>14.76</v>
      </c>
      <c r="I333">
        <v>1</v>
      </c>
    </row>
    <row r="334" spans="1:9" x14ac:dyDescent="0.3">
      <c r="A334">
        <v>89586</v>
      </c>
      <c r="B334">
        <v>175.59176392479799</v>
      </c>
      <c r="C334">
        <v>0</v>
      </c>
      <c r="D334">
        <v>89586</v>
      </c>
      <c r="E334" t="s">
        <v>5790</v>
      </c>
      <c r="F334">
        <v>0.8477681279</v>
      </c>
      <c r="G334">
        <v>89586</v>
      </c>
      <c r="H334">
        <v>6.11</v>
      </c>
      <c r="I334">
        <v>4</v>
      </c>
    </row>
    <row r="335" spans="1:9" x14ac:dyDescent="0.3">
      <c r="A335">
        <v>89586</v>
      </c>
      <c r="B335">
        <v>175.59176392479799</v>
      </c>
      <c r="C335">
        <v>0</v>
      </c>
      <c r="D335">
        <v>89586</v>
      </c>
      <c r="E335" t="s">
        <v>5790</v>
      </c>
      <c r="F335">
        <v>0.8477681279</v>
      </c>
      <c r="G335">
        <v>89586</v>
      </c>
      <c r="H335">
        <v>6.11</v>
      </c>
      <c r="I335">
        <v>4</v>
      </c>
    </row>
    <row r="336" spans="1:9" x14ac:dyDescent="0.3">
      <c r="A336">
        <v>89919</v>
      </c>
      <c r="B336">
        <v>115</v>
      </c>
      <c r="C336">
        <v>0</v>
      </c>
      <c r="D336">
        <v>147273</v>
      </c>
      <c r="E336" t="s">
        <v>5790</v>
      </c>
      <c r="F336">
        <v>0.40770924089999999</v>
      </c>
      <c r="G336">
        <v>89919</v>
      </c>
      <c r="H336">
        <v>14.76</v>
      </c>
      <c r="I336">
        <v>1</v>
      </c>
    </row>
    <row r="337" spans="1:9" x14ac:dyDescent="0.3">
      <c r="A337">
        <v>89919</v>
      </c>
      <c r="B337">
        <v>115</v>
      </c>
      <c r="C337">
        <v>0</v>
      </c>
      <c r="D337">
        <v>147273</v>
      </c>
      <c r="E337" t="s">
        <v>5790</v>
      </c>
      <c r="F337">
        <v>0.40770924089999999</v>
      </c>
      <c r="G337">
        <v>89919</v>
      </c>
      <c r="H337">
        <v>14.76</v>
      </c>
      <c r="I337">
        <v>1</v>
      </c>
    </row>
    <row r="338" spans="1:9" x14ac:dyDescent="0.3">
      <c r="A338">
        <v>89922</v>
      </c>
      <c r="B338">
        <v>137.78721251353701</v>
      </c>
      <c r="C338">
        <v>0</v>
      </c>
      <c r="D338">
        <v>89922</v>
      </c>
      <c r="E338" t="s">
        <v>5790</v>
      </c>
      <c r="F338">
        <v>0.2825752795</v>
      </c>
      <c r="G338">
        <v>89922</v>
      </c>
      <c r="H338">
        <v>14.76</v>
      </c>
      <c r="I338">
        <v>1</v>
      </c>
    </row>
    <row r="339" spans="1:9" x14ac:dyDescent="0.3">
      <c r="A339">
        <v>89926</v>
      </c>
      <c r="B339">
        <v>117</v>
      </c>
      <c r="C339">
        <v>0</v>
      </c>
      <c r="D339">
        <v>143264</v>
      </c>
      <c r="E339" t="s">
        <v>5790</v>
      </c>
      <c r="F339">
        <v>0.85443240399999998</v>
      </c>
      <c r="G339">
        <v>89926</v>
      </c>
      <c r="H339">
        <v>6.11</v>
      </c>
      <c r="I339">
        <v>4</v>
      </c>
    </row>
    <row r="340" spans="1:9" x14ac:dyDescent="0.3">
      <c r="A340">
        <v>89926</v>
      </c>
      <c r="B340">
        <v>117</v>
      </c>
      <c r="C340">
        <v>0</v>
      </c>
      <c r="D340">
        <v>143264</v>
      </c>
      <c r="E340" t="s">
        <v>5790</v>
      </c>
      <c r="F340">
        <v>0.85443240399999998</v>
      </c>
      <c r="G340">
        <v>89926</v>
      </c>
      <c r="H340">
        <v>6.11</v>
      </c>
      <c r="I340">
        <v>4</v>
      </c>
    </row>
    <row r="341" spans="1:9" x14ac:dyDescent="0.3">
      <c r="A341">
        <v>89929</v>
      </c>
      <c r="B341">
        <v>80</v>
      </c>
      <c r="C341">
        <v>0</v>
      </c>
      <c r="D341">
        <v>172717</v>
      </c>
      <c r="E341" t="s">
        <v>5790</v>
      </c>
      <c r="F341">
        <v>0.78454327580000005</v>
      </c>
      <c r="G341">
        <v>89929</v>
      </c>
      <c r="H341">
        <v>7.65</v>
      </c>
      <c r="I341">
        <v>3</v>
      </c>
    </row>
    <row r="342" spans="1:9" x14ac:dyDescent="0.3">
      <c r="A342">
        <v>89929</v>
      </c>
      <c r="B342">
        <v>80</v>
      </c>
      <c r="C342">
        <v>0</v>
      </c>
      <c r="D342">
        <v>172717</v>
      </c>
      <c r="E342" t="s">
        <v>5790</v>
      </c>
      <c r="F342">
        <v>0.78454327580000005</v>
      </c>
      <c r="G342">
        <v>89929</v>
      </c>
      <c r="H342">
        <v>7.65</v>
      </c>
      <c r="I342">
        <v>3</v>
      </c>
    </row>
    <row r="343" spans="1:9" x14ac:dyDescent="0.3">
      <c r="A343">
        <v>89935</v>
      </c>
      <c r="B343">
        <v>100</v>
      </c>
      <c r="C343">
        <v>0</v>
      </c>
      <c r="D343">
        <v>140918</v>
      </c>
      <c r="E343" t="s">
        <v>5790</v>
      </c>
      <c r="F343">
        <v>0.91381591559999997</v>
      </c>
      <c r="G343">
        <v>89935</v>
      </c>
      <c r="H343">
        <v>6.11</v>
      </c>
      <c r="I343">
        <v>4</v>
      </c>
    </row>
    <row r="344" spans="1:9" x14ac:dyDescent="0.3">
      <c r="A344">
        <v>89935</v>
      </c>
      <c r="B344">
        <v>100</v>
      </c>
      <c r="C344">
        <v>0</v>
      </c>
      <c r="D344">
        <v>140918</v>
      </c>
      <c r="E344" t="s">
        <v>5790</v>
      </c>
      <c r="F344">
        <v>0.91381591559999997</v>
      </c>
      <c r="G344">
        <v>89935</v>
      </c>
      <c r="H344">
        <v>6.11</v>
      </c>
      <c r="I344">
        <v>4</v>
      </c>
    </row>
    <row r="345" spans="1:9" x14ac:dyDescent="0.3">
      <c r="A345">
        <v>89990</v>
      </c>
      <c r="B345">
        <v>110.454545454545</v>
      </c>
      <c r="C345">
        <v>0</v>
      </c>
      <c r="D345">
        <v>148808</v>
      </c>
      <c r="E345" t="s">
        <v>5790</v>
      </c>
      <c r="F345">
        <v>0.42958104609999997</v>
      </c>
      <c r="G345">
        <v>89990</v>
      </c>
      <c r="H345">
        <v>14.76</v>
      </c>
      <c r="I345">
        <v>1</v>
      </c>
    </row>
    <row r="346" spans="1:9" x14ac:dyDescent="0.3">
      <c r="A346">
        <v>89990</v>
      </c>
      <c r="B346">
        <v>110.454545454545</v>
      </c>
      <c r="C346">
        <v>0</v>
      </c>
      <c r="D346">
        <v>148808</v>
      </c>
      <c r="E346" t="s">
        <v>5790</v>
      </c>
      <c r="F346">
        <v>0.42958104609999997</v>
      </c>
      <c r="G346">
        <v>89990</v>
      </c>
      <c r="H346">
        <v>14.76</v>
      </c>
      <c r="I346">
        <v>1</v>
      </c>
    </row>
    <row r="347" spans="1:9" x14ac:dyDescent="0.3">
      <c r="A347">
        <v>90015</v>
      </c>
      <c r="B347">
        <v>100</v>
      </c>
      <c r="C347">
        <v>0</v>
      </c>
      <c r="D347">
        <v>144535</v>
      </c>
      <c r="E347" t="s">
        <v>5790</v>
      </c>
      <c r="F347">
        <v>0.52872967719999997</v>
      </c>
      <c r="G347">
        <v>90015</v>
      </c>
      <c r="H347">
        <v>11.8</v>
      </c>
      <c r="I347">
        <v>2</v>
      </c>
    </row>
    <row r="348" spans="1:9" x14ac:dyDescent="0.3">
      <c r="A348">
        <v>90015</v>
      </c>
      <c r="B348">
        <v>100</v>
      </c>
      <c r="C348">
        <v>0</v>
      </c>
      <c r="D348">
        <v>144535</v>
      </c>
      <c r="E348" t="s">
        <v>5790</v>
      </c>
      <c r="F348">
        <v>0.52872967719999997</v>
      </c>
      <c r="G348">
        <v>90015</v>
      </c>
      <c r="H348">
        <v>11.8</v>
      </c>
      <c r="I348">
        <v>2</v>
      </c>
    </row>
    <row r="349" spans="1:9" x14ac:dyDescent="0.3">
      <c r="A349">
        <v>90041</v>
      </c>
      <c r="B349">
        <v>165.15506351887601</v>
      </c>
      <c r="C349">
        <v>0</v>
      </c>
      <c r="D349">
        <v>90041</v>
      </c>
      <c r="E349" t="s">
        <v>5790</v>
      </c>
      <c r="F349">
        <v>0.78144919869999996</v>
      </c>
      <c r="G349">
        <v>90041</v>
      </c>
      <c r="H349">
        <v>7.65</v>
      </c>
      <c r="I349">
        <v>3</v>
      </c>
    </row>
    <row r="350" spans="1:9" x14ac:dyDescent="0.3">
      <c r="A350">
        <v>90041</v>
      </c>
      <c r="B350">
        <v>165.15506351887601</v>
      </c>
      <c r="C350">
        <v>0</v>
      </c>
      <c r="D350">
        <v>90041</v>
      </c>
      <c r="E350" t="s">
        <v>5790</v>
      </c>
      <c r="F350">
        <v>0.78144919869999996</v>
      </c>
      <c r="G350">
        <v>90041</v>
      </c>
      <c r="H350">
        <v>7.65</v>
      </c>
      <c r="I350">
        <v>3</v>
      </c>
    </row>
    <row r="351" spans="1:9" x14ac:dyDescent="0.3">
      <c r="A351">
        <v>90047</v>
      </c>
      <c r="B351">
        <v>110</v>
      </c>
      <c r="C351">
        <v>0</v>
      </c>
      <c r="D351">
        <v>155096</v>
      </c>
      <c r="E351" t="s">
        <v>5790</v>
      </c>
      <c r="F351">
        <v>0.71142297980000002</v>
      </c>
      <c r="G351">
        <v>90047</v>
      </c>
      <c r="H351">
        <v>11.8</v>
      </c>
      <c r="I351">
        <v>2</v>
      </c>
    </row>
    <row r="352" spans="1:9" x14ac:dyDescent="0.3">
      <c r="A352">
        <v>90047</v>
      </c>
      <c r="B352">
        <v>110</v>
      </c>
      <c r="C352">
        <v>0</v>
      </c>
      <c r="D352">
        <v>155096</v>
      </c>
      <c r="E352" t="s">
        <v>5790</v>
      </c>
      <c r="F352">
        <v>0.71142297980000002</v>
      </c>
      <c r="G352">
        <v>90047</v>
      </c>
      <c r="H352">
        <v>11.8</v>
      </c>
      <c r="I352">
        <v>2</v>
      </c>
    </row>
    <row r="353" spans="1:9" x14ac:dyDescent="0.3">
      <c r="A353">
        <v>90051</v>
      </c>
      <c r="B353">
        <v>126.863611111111</v>
      </c>
      <c r="C353">
        <v>0.234767643545713</v>
      </c>
      <c r="D353">
        <v>90051</v>
      </c>
      <c r="E353" t="s">
        <v>5790</v>
      </c>
      <c r="F353">
        <v>0.71363914009999996</v>
      </c>
      <c r="G353">
        <v>90051</v>
      </c>
      <c r="H353">
        <v>11.8</v>
      </c>
      <c r="I353">
        <v>2</v>
      </c>
    </row>
    <row r="354" spans="1:9" x14ac:dyDescent="0.3">
      <c r="A354">
        <v>90051</v>
      </c>
      <c r="B354">
        <v>126.863611111111</v>
      </c>
      <c r="C354">
        <v>0.234767643545713</v>
      </c>
      <c r="D354">
        <v>90051</v>
      </c>
      <c r="E354" t="s">
        <v>5790</v>
      </c>
      <c r="F354">
        <v>0.71363914009999996</v>
      </c>
      <c r="G354">
        <v>90051</v>
      </c>
      <c r="H354">
        <v>11.8</v>
      </c>
      <c r="I354">
        <v>2</v>
      </c>
    </row>
    <row r="355" spans="1:9" x14ac:dyDescent="0.3">
      <c r="A355">
        <v>90065</v>
      </c>
      <c r="B355">
        <v>100</v>
      </c>
      <c r="C355">
        <v>0</v>
      </c>
      <c r="D355">
        <v>144535</v>
      </c>
      <c r="E355" t="s">
        <v>5790</v>
      </c>
      <c r="F355">
        <v>0.71445387599999999</v>
      </c>
      <c r="G355">
        <v>90065</v>
      </c>
      <c r="H355">
        <v>11.8</v>
      </c>
      <c r="I355">
        <v>2</v>
      </c>
    </row>
    <row r="356" spans="1:9" x14ac:dyDescent="0.3">
      <c r="A356">
        <v>90065</v>
      </c>
      <c r="B356">
        <v>100</v>
      </c>
      <c r="C356">
        <v>0</v>
      </c>
      <c r="D356">
        <v>144535</v>
      </c>
      <c r="E356" t="s">
        <v>5790</v>
      </c>
      <c r="F356">
        <v>0.71445387599999999</v>
      </c>
      <c r="G356">
        <v>90065</v>
      </c>
      <c r="H356">
        <v>11.8</v>
      </c>
      <c r="I356">
        <v>2</v>
      </c>
    </row>
    <row r="357" spans="1:9" x14ac:dyDescent="0.3">
      <c r="A357">
        <v>90077</v>
      </c>
      <c r="B357">
        <v>161.50919311635499</v>
      </c>
      <c r="C357">
        <v>0</v>
      </c>
      <c r="D357">
        <v>167911</v>
      </c>
      <c r="E357" t="s">
        <v>5790</v>
      </c>
      <c r="F357">
        <v>0.15418937799999999</v>
      </c>
      <c r="G357">
        <v>90077</v>
      </c>
      <c r="H357">
        <v>14.76</v>
      </c>
      <c r="I357">
        <v>1</v>
      </c>
    </row>
    <row r="358" spans="1:9" x14ac:dyDescent="0.3">
      <c r="A358">
        <v>90077</v>
      </c>
      <c r="B358">
        <v>161.50919311635499</v>
      </c>
      <c r="C358">
        <v>0</v>
      </c>
      <c r="D358">
        <v>167911</v>
      </c>
      <c r="E358" t="s">
        <v>5790</v>
      </c>
      <c r="F358">
        <v>0.15418937799999999</v>
      </c>
      <c r="G358">
        <v>90077</v>
      </c>
      <c r="H358">
        <v>14.76</v>
      </c>
      <c r="I358">
        <v>1</v>
      </c>
    </row>
    <row r="359" spans="1:9" x14ac:dyDescent="0.3">
      <c r="A359">
        <v>90248</v>
      </c>
      <c r="B359">
        <v>144.29461455384401</v>
      </c>
      <c r="C359">
        <v>0</v>
      </c>
      <c r="D359">
        <v>147860</v>
      </c>
      <c r="E359" t="s">
        <v>5791</v>
      </c>
      <c r="F359">
        <v>0.96595406530000005</v>
      </c>
      <c r="G359">
        <v>90248</v>
      </c>
      <c r="H359">
        <v>4.0599999999999996</v>
      </c>
      <c r="I359">
        <v>5</v>
      </c>
    </row>
    <row r="360" spans="1:9" x14ac:dyDescent="0.3">
      <c r="A360">
        <v>90248</v>
      </c>
      <c r="B360">
        <v>144.29461455384401</v>
      </c>
      <c r="C360">
        <v>0</v>
      </c>
      <c r="D360">
        <v>147860</v>
      </c>
      <c r="E360" t="s">
        <v>5791</v>
      </c>
      <c r="F360">
        <v>0.96595406530000005</v>
      </c>
      <c r="G360">
        <v>90248</v>
      </c>
      <c r="H360">
        <v>4.0599999999999996</v>
      </c>
      <c r="I360">
        <v>5</v>
      </c>
    </row>
    <row r="361" spans="1:9" x14ac:dyDescent="0.3">
      <c r="A361">
        <v>90342</v>
      </c>
      <c r="B361">
        <v>117</v>
      </c>
      <c r="C361">
        <v>0</v>
      </c>
      <c r="D361">
        <v>143264</v>
      </c>
      <c r="E361" t="s">
        <v>5790</v>
      </c>
      <c r="F361">
        <v>0.81254655119999997</v>
      </c>
      <c r="G361">
        <v>90342</v>
      </c>
      <c r="H361">
        <v>7.65</v>
      </c>
      <c r="I361">
        <v>3</v>
      </c>
    </row>
    <row r="362" spans="1:9" x14ac:dyDescent="0.3">
      <c r="A362">
        <v>90342</v>
      </c>
      <c r="B362">
        <v>117</v>
      </c>
      <c r="C362">
        <v>0</v>
      </c>
      <c r="D362">
        <v>143264</v>
      </c>
      <c r="E362" t="s">
        <v>5790</v>
      </c>
      <c r="F362">
        <v>0.81254655119999997</v>
      </c>
      <c r="G362">
        <v>90342</v>
      </c>
      <c r="H362">
        <v>7.65</v>
      </c>
      <c r="I362">
        <v>3</v>
      </c>
    </row>
    <row r="363" spans="1:9" x14ac:dyDescent="0.3">
      <c r="A363">
        <v>90431</v>
      </c>
      <c r="B363">
        <v>117</v>
      </c>
      <c r="C363">
        <v>0</v>
      </c>
      <c r="D363">
        <v>143264</v>
      </c>
      <c r="E363" t="s">
        <v>5790</v>
      </c>
      <c r="F363">
        <v>0.48433855180000002</v>
      </c>
      <c r="G363">
        <v>90431</v>
      </c>
      <c r="H363">
        <v>14.76</v>
      </c>
      <c r="I363">
        <v>1</v>
      </c>
    </row>
    <row r="364" spans="1:9" x14ac:dyDescent="0.3">
      <c r="A364">
        <v>90431</v>
      </c>
      <c r="B364">
        <v>117</v>
      </c>
      <c r="C364">
        <v>0</v>
      </c>
      <c r="D364">
        <v>143264</v>
      </c>
      <c r="E364" t="s">
        <v>5790</v>
      </c>
      <c r="F364">
        <v>0.48433855180000002</v>
      </c>
      <c r="G364">
        <v>90431</v>
      </c>
      <c r="H364">
        <v>14.76</v>
      </c>
      <c r="I364">
        <v>1</v>
      </c>
    </row>
    <row r="365" spans="1:9" x14ac:dyDescent="0.3">
      <c r="A365">
        <v>90451</v>
      </c>
      <c r="B365">
        <v>95</v>
      </c>
      <c r="C365">
        <v>5.6495901162491202E-2</v>
      </c>
      <c r="D365">
        <v>150589</v>
      </c>
      <c r="E365" t="s">
        <v>5790</v>
      </c>
      <c r="F365">
        <v>0.3195169866</v>
      </c>
      <c r="G365">
        <v>90451</v>
      </c>
      <c r="H365">
        <v>14.76</v>
      </c>
      <c r="I365">
        <v>1</v>
      </c>
    </row>
    <row r="366" spans="1:9" x14ac:dyDescent="0.3">
      <c r="A366">
        <v>90451</v>
      </c>
      <c r="B366">
        <v>95</v>
      </c>
      <c r="C366">
        <v>5.6495901162491202E-2</v>
      </c>
      <c r="D366">
        <v>150589</v>
      </c>
      <c r="E366" t="s">
        <v>5790</v>
      </c>
      <c r="F366">
        <v>0.3195169866</v>
      </c>
      <c r="G366">
        <v>90451</v>
      </c>
      <c r="H366">
        <v>14.76</v>
      </c>
      <c r="I366">
        <v>1</v>
      </c>
    </row>
    <row r="367" spans="1:9" x14ac:dyDescent="0.3">
      <c r="A367">
        <v>90453</v>
      </c>
      <c r="B367">
        <v>122</v>
      </c>
      <c r="C367">
        <v>6.7507283891835995E-2</v>
      </c>
      <c r="D367">
        <v>150589</v>
      </c>
      <c r="E367" t="s">
        <v>5790</v>
      </c>
      <c r="F367">
        <v>0.2297363281</v>
      </c>
      <c r="G367">
        <v>90453</v>
      </c>
      <c r="H367">
        <v>14.76</v>
      </c>
      <c r="I367">
        <v>1</v>
      </c>
    </row>
    <row r="368" spans="1:9" x14ac:dyDescent="0.3">
      <c r="A368">
        <v>90453</v>
      </c>
      <c r="B368">
        <v>122</v>
      </c>
      <c r="C368">
        <v>6.7507283891835995E-2</v>
      </c>
      <c r="D368">
        <v>150589</v>
      </c>
      <c r="E368" t="s">
        <v>5790</v>
      </c>
      <c r="F368">
        <v>0.2297363281</v>
      </c>
      <c r="G368">
        <v>90453</v>
      </c>
      <c r="H368">
        <v>14.76</v>
      </c>
      <c r="I368">
        <v>1</v>
      </c>
    </row>
    <row r="369" spans="1:9" x14ac:dyDescent="0.3">
      <c r="A369">
        <v>90455</v>
      </c>
      <c r="B369">
        <v>137</v>
      </c>
      <c r="C369">
        <v>0</v>
      </c>
      <c r="D369">
        <v>150589</v>
      </c>
      <c r="E369" t="s">
        <v>5790</v>
      </c>
      <c r="F369">
        <v>0.74915385249999999</v>
      </c>
      <c r="G369">
        <v>90455</v>
      </c>
      <c r="H369">
        <v>11.8</v>
      </c>
      <c r="I369">
        <v>2</v>
      </c>
    </row>
    <row r="370" spans="1:9" x14ac:dyDescent="0.3">
      <c r="A370">
        <v>90455</v>
      </c>
      <c r="B370">
        <v>137</v>
      </c>
      <c r="C370">
        <v>0</v>
      </c>
      <c r="D370">
        <v>150589</v>
      </c>
      <c r="E370" t="s">
        <v>5790</v>
      </c>
      <c r="F370">
        <v>0.74915385249999999</v>
      </c>
      <c r="G370">
        <v>90455</v>
      </c>
      <c r="H370">
        <v>11.8</v>
      </c>
      <c r="I370">
        <v>2</v>
      </c>
    </row>
    <row r="371" spans="1:9" x14ac:dyDescent="0.3">
      <c r="A371">
        <v>90468</v>
      </c>
      <c r="B371">
        <v>122</v>
      </c>
      <c r="C371">
        <v>0</v>
      </c>
      <c r="D371">
        <v>150589</v>
      </c>
      <c r="E371" t="s">
        <v>5790</v>
      </c>
      <c r="F371">
        <v>0.69032567739999995</v>
      </c>
      <c r="G371">
        <v>90468</v>
      </c>
      <c r="H371">
        <v>11.8</v>
      </c>
      <c r="I371">
        <v>2</v>
      </c>
    </row>
    <row r="372" spans="1:9" x14ac:dyDescent="0.3">
      <c r="A372">
        <v>90468</v>
      </c>
      <c r="B372">
        <v>122</v>
      </c>
      <c r="C372">
        <v>0</v>
      </c>
      <c r="D372">
        <v>150589</v>
      </c>
      <c r="E372" t="s">
        <v>5790</v>
      </c>
      <c r="F372">
        <v>0.69032567739999995</v>
      </c>
      <c r="G372">
        <v>90468</v>
      </c>
      <c r="H372">
        <v>11.8</v>
      </c>
      <c r="I372">
        <v>2</v>
      </c>
    </row>
    <row r="373" spans="1:9" x14ac:dyDescent="0.3">
      <c r="A373">
        <v>90471</v>
      </c>
      <c r="B373">
        <v>143.053888888888</v>
      </c>
      <c r="C373">
        <v>0</v>
      </c>
      <c r="D373">
        <v>90471</v>
      </c>
      <c r="E373" t="s">
        <v>5790</v>
      </c>
      <c r="F373">
        <v>0.22967420520000001</v>
      </c>
      <c r="G373">
        <v>90471</v>
      </c>
      <c r="H373">
        <v>14.76</v>
      </c>
      <c r="I373">
        <v>1</v>
      </c>
    </row>
    <row r="374" spans="1:9" x14ac:dyDescent="0.3">
      <c r="A374">
        <v>90471</v>
      </c>
      <c r="B374">
        <v>143.053888888888</v>
      </c>
      <c r="C374">
        <v>0</v>
      </c>
      <c r="D374">
        <v>90471</v>
      </c>
      <c r="E374" t="s">
        <v>5790</v>
      </c>
      <c r="F374">
        <v>0.22967420520000001</v>
      </c>
      <c r="G374">
        <v>90471</v>
      </c>
      <c r="H374">
        <v>14.76</v>
      </c>
      <c r="I374">
        <v>1</v>
      </c>
    </row>
    <row r="375" spans="1:9" x14ac:dyDescent="0.3">
      <c r="A375">
        <v>90558</v>
      </c>
      <c r="B375">
        <v>173.963870967741</v>
      </c>
      <c r="C375">
        <v>0</v>
      </c>
      <c r="D375">
        <v>90558</v>
      </c>
      <c r="E375" t="s">
        <v>5790</v>
      </c>
      <c r="F375">
        <v>0.32392796870000001</v>
      </c>
      <c r="G375">
        <v>90558</v>
      </c>
      <c r="H375">
        <v>14.76</v>
      </c>
      <c r="I375">
        <v>1</v>
      </c>
    </row>
    <row r="376" spans="1:9" x14ac:dyDescent="0.3">
      <c r="A376">
        <v>90558</v>
      </c>
      <c r="B376">
        <v>173.963870967741</v>
      </c>
      <c r="C376">
        <v>0</v>
      </c>
      <c r="D376">
        <v>90558</v>
      </c>
      <c r="E376" t="s">
        <v>5790</v>
      </c>
      <c r="F376">
        <v>0.32392796870000001</v>
      </c>
      <c r="G376">
        <v>90558</v>
      </c>
      <c r="H376">
        <v>14.76</v>
      </c>
      <c r="I376">
        <v>1</v>
      </c>
    </row>
    <row r="377" spans="1:9" x14ac:dyDescent="0.3">
      <c r="A377">
        <v>90677</v>
      </c>
      <c r="B377">
        <v>102.19512195121899</v>
      </c>
      <c r="C377">
        <v>0</v>
      </c>
      <c r="D377">
        <v>142801</v>
      </c>
      <c r="E377" t="s">
        <v>5790</v>
      </c>
      <c r="F377">
        <v>0.90756022930000002</v>
      </c>
      <c r="G377">
        <v>90677</v>
      </c>
      <c r="H377">
        <v>6.11</v>
      </c>
      <c r="I377">
        <v>4</v>
      </c>
    </row>
    <row r="378" spans="1:9" x14ac:dyDescent="0.3">
      <c r="A378">
        <v>90677</v>
      </c>
      <c r="B378">
        <v>102.19512195121899</v>
      </c>
      <c r="C378">
        <v>0</v>
      </c>
      <c r="D378">
        <v>142801</v>
      </c>
      <c r="E378" t="s">
        <v>5790</v>
      </c>
      <c r="F378">
        <v>0.90756022930000002</v>
      </c>
      <c r="G378">
        <v>90677</v>
      </c>
      <c r="H378">
        <v>6.11</v>
      </c>
      <c r="I378">
        <v>4</v>
      </c>
    </row>
    <row r="379" spans="1:9" x14ac:dyDescent="0.3">
      <c r="A379">
        <v>90682</v>
      </c>
      <c r="B379">
        <v>87.886597938144305</v>
      </c>
      <c r="C379">
        <v>0</v>
      </c>
      <c r="D379">
        <v>142801</v>
      </c>
      <c r="E379" t="s">
        <v>5790</v>
      </c>
      <c r="F379">
        <v>0.75663000349999998</v>
      </c>
      <c r="G379">
        <v>90682</v>
      </c>
      <c r="H379">
        <v>7.65</v>
      </c>
      <c r="I379">
        <v>3</v>
      </c>
    </row>
    <row r="380" spans="1:9" x14ac:dyDescent="0.3">
      <c r="A380">
        <v>90682</v>
      </c>
      <c r="B380">
        <v>87.886597938144305</v>
      </c>
      <c r="C380">
        <v>0</v>
      </c>
      <c r="D380">
        <v>142801</v>
      </c>
      <c r="E380" t="s">
        <v>5790</v>
      </c>
      <c r="F380">
        <v>0.75663000349999998</v>
      </c>
      <c r="G380">
        <v>90682</v>
      </c>
      <c r="H380">
        <v>7.65</v>
      </c>
      <c r="I380">
        <v>3</v>
      </c>
    </row>
    <row r="381" spans="1:9" x14ac:dyDescent="0.3">
      <c r="A381">
        <v>90746</v>
      </c>
      <c r="B381">
        <v>96.116071428571402</v>
      </c>
      <c r="C381">
        <v>0</v>
      </c>
      <c r="D381">
        <v>142801</v>
      </c>
      <c r="E381" t="s">
        <v>5790</v>
      </c>
      <c r="F381">
        <v>0.71860736609999998</v>
      </c>
      <c r="G381">
        <v>90746</v>
      </c>
      <c r="H381">
        <v>11.8</v>
      </c>
      <c r="I381">
        <v>2</v>
      </c>
    </row>
    <row r="382" spans="1:9" x14ac:dyDescent="0.3">
      <c r="A382">
        <v>90746</v>
      </c>
      <c r="B382">
        <v>96.116071428571402</v>
      </c>
      <c r="C382">
        <v>0</v>
      </c>
      <c r="D382">
        <v>142801</v>
      </c>
      <c r="E382" t="s">
        <v>5790</v>
      </c>
      <c r="F382">
        <v>0.71860736609999998</v>
      </c>
      <c r="G382">
        <v>90746</v>
      </c>
      <c r="H382">
        <v>11.8</v>
      </c>
      <c r="I382">
        <v>2</v>
      </c>
    </row>
    <row r="383" spans="1:9" x14ac:dyDescent="0.3">
      <c r="A383">
        <v>90880</v>
      </c>
      <c r="B383">
        <v>76.793721973094094</v>
      </c>
      <c r="C383">
        <v>0</v>
      </c>
      <c r="D383">
        <v>142801</v>
      </c>
      <c r="E383" t="s">
        <v>5791</v>
      </c>
      <c r="F383">
        <v>0.9543992281</v>
      </c>
      <c r="G383">
        <v>90880</v>
      </c>
      <c r="H383">
        <v>4.0599999999999996</v>
      </c>
      <c r="I383">
        <v>5</v>
      </c>
    </row>
    <row r="384" spans="1:9" x14ac:dyDescent="0.3">
      <c r="A384">
        <v>90880</v>
      </c>
      <c r="B384">
        <v>76.793721973094094</v>
      </c>
      <c r="C384">
        <v>0</v>
      </c>
      <c r="D384">
        <v>142801</v>
      </c>
      <c r="E384" t="s">
        <v>5791</v>
      </c>
      <c r="F384">
        <v>0.9543992281</v>
      </c>
      <c r="G384">
        <v>90880</v>
      </c>
      <c r="H384">
        <v>4.0599999999999996</v>
      </c>
      <c r="I384">
        <v>5</v>
      </c>
    </row>
    <row r="385" spans="1:9" x14ac:dyDescent="0.3">
      <c r="A385">
        <v>90933</v>
      </c>
      <c r="B385">
        <v>76.834862385321102</v>
      </c>
      <c r="C385">
        <v>0</v>
      </c>
      <c r="D385">
        <v>142801</v>
      </c>
      <c r="E385" t="s">
        <v>5790</v>
      </c>
      <c r="F385">
        <v>0.69202446939999995</v>
      </c>
      <c r="G385">
        <v>90933</v>
      </c>
      <c r="H385">
        <v>11.8</v>
      </c>
      <c r="I385">
        <v>2</v>
      </c>
    </row>
    <row r="386" spans="1:9" x14ac:dyDescent="0.3">
      <c r="A386">
        <v>90933</v>
      </c>
      <c r="B386">
        <v>76.834862385321102</v>
      </c>
      <c r="C386">
        <v>0</v>
      </c>
      <c r="D386">
        <v>142801</v>
      </c>
      <c r="E386" t="s">
        <v>5790</v>
      </c>
      <c r="F386">
        <v>0.69202446939999995</v>
      </c>
      <c r="G386">
        <v>90933</v>
      </c>
      <c r="H386">
        <v>11.8</v>
      </c>
      <c r="I386">
        <v>2</v>
      </c>
    </row>
    <row r="387" spans="1:9" x14ac:dyDescent="0.3">
      <c r="A387">
        <v>90941</v>
      </c>
      <c r="B387">
        <v>79.872448979591795</v>
      </c>
      <c r="C387">
        <v>0</v>
      </c>
      <c r="D387">
        <v>142801</v>
      </c>
      <c r="E387" t="s">
        <v>5790</v>
      </c>
      <c r="F387">
        <v>0.61453956369999996</v>
      </c>
      <c r="G387">
        <v>90941</v>
      </c>
      <c r="H387">
        <v>11.8</v>
      </c>
      <c r="I387">
        <v>2</v>
      </c>
    </row>
    <row r="388" spans="1:9" x14ac:dyDescent="0.3">
      <c r="A388">
        <v>90941</v>
      </c>
      <c r="B388">
        <v>79.872448979591795</v>
      </c>
      <c r="C388">
        <v>0</v>
      </c>
      <c r="D388">
        <v>142801</v>
      </c>
      <c r="E388" t="s">
        <v>5790</v>
      </c>
      <c r="F388">
        <v>0.61453956369999996</v>
      </c>
      <c r="G388">
        <v>90941</v>
      </c>
      <c r="H388">
        <v>11.8</v>
      </c>
      <c r="I388">
        <v>2</v>
      </c>
    </row>
    <row r="389" spans="1:9" x14ac:dyDescent="0.3">
      <c r="A389">
        <v>90971</v>
      </c>
      <c r="B389">
        <v>117</v>
      </c>
      <c r="C389">
        <v>0</v>
      </c>
      <c r="D389">
        <v>143264</v>
      </c>
      <c r="E389" t="s">
        <v>5790</v>
      </c>
      <c r="F389">
        <v>0.58763414619999998</v>
      </c>
      <c r="G389">
        <v>90971</v>
      </c>
      <c r="H389">
        <v>11.8</v>
      </c>
      <c r="I389">
        <v>2</v>
      </c>
    </row>
    <row r="390" spans="1:9" x14ac:dyDescent="0.3">
      <c r="A390">
        <v>90971</v>
      </c>
      <c r="B390">
        <v>117</v>
      </c>
      <c r="C390">
        <v>0</v>
      </c>
      <c r="D390">
        <v>143264</v>
      </c>
      <c r="E390" t="s">
        <v>5790</v>
      </c>
      <c r="F390">
        <v>0.58763414619999998</v>
      </c>
      <c r="G390">
        <v>90971</v>
      </c>
      <c r="H390">
        <v>11.8</v>
      </c>
      <c r="I390">
        <v>2</v>
      </c>
    </row>
    <row r="391" spans="1:9" x14ac:dyDescent="0.3">
      <c r="A391">
        <v>91034</v>
      </c>
      <c r="B391">
        <v>83.195488721804495</v>
      </c>
      <c r="C391">
        <v>0</v>
      </c>
      <c r="D391">
        <v>142801</v>
      </c>
      <c r="E391" t="s">
        <v>5791</v>
      </c>
      <c r="F391">
        <v>0.96046203370000005</v>
      </c>
      <c r="G391">
        <v>91034</v>
      </c>
      <c r="H391">
        <v>4.0599999999999996</v>
      </c>
      <c r="I391">
        <v>5</v>
      </c>
    </row>
    <row r="392" spans="1:9" x14ac:dyDescent="0.3">
      <c r="A392">
        <v>91034</v>
      </c>
      <c r="B392">
        <v>83.195488721804495</v>
      </c>
      <c r="C392">
        <v>0</v>
      </c>
      <c r="D392">
        <v>142801</v>
      </c>
      <c r="E392" t="s">
        <v>5791</v>
      </c>
      <c r="F392">
        <v>0.96046203370000005</v>
      </c>
      <c r="G392">
        <v>91034</v>
      </c>
      <c r="H392">
        <v>4.0599999999999996</v>
      </c>
      <c r="I392">
        <v>5</v>
      </c>
    </row>
    <row r="393" spans="1:9" x14ac:dyDescent="0.3">
      <c r="A393">
        <v>91038</v>
      </c>
      <c r="B393">
        <v>87.727272727272705</v>
      </c>
      <c r="C393">
        <v>0</v>
      </c>
      <c r="D393">
        <v>142801</v>
      </c>
      <c r="E393" t="s">
        <v>5791</v>
      </c>
      <c r="F393">
        <v>0.94093430040000003</v>
      </c>
      <c r="G393">
        <v>91038</v>
      </c>
      <c r="H393">
        <v>4.0599999999999996</v>
      </c>
      <c r="I393">
        <v>5</v>
      </c>
    </row>
    <row r="394" spans="1:9" x14ac:dyDescent="0.3">
      <c r="A394">
        <v>91038</v>
      </c>
      <c r="B394">
        <v>87.727272727272705</v>
      </c>
      <c r="C394">
        <v>0</v>
      </c>
      <c r="D394">
        <v>142801</v>
      </c>
      <c r="E394" t="s">
        <v>5791</v>
      </c>
      <c r="F394">
        <v>0.94093430040000003</v>
      </c>
      <c r="G394">
        <v>91038</v>
      </c>
      <c r="H394">
        <v>4.0599999999999996</v>
      </c>
      <c r="I394">
        <v>5</v>
      </c>
    </row>
    <row r="395" spans="1:9" x14ac:dyDescent="0.3">
      <c r="A395">
        <v>91098</v>
      </c>
      <c r="B395">
        <v>89.8591549295774</v>
      </c>
      <c r="C395">
        <v>0</v>
      </c>
      <c r="D395">
        <v>142801</v>
      </c>
      <c r="E395" t="s">
        <v>5790</v>
      </c>
      <c r="F395">
        <v>0.73644012209999998</v>
      </c>
      <c r="G395">
        <v>91098</v>
      </c>
      <c r="H395">
        <v>11.8</v>
      </c>
      <c r="I395">
        <v>2</v>
      </c>
    </row>
    <row r="396" spans="1:9" x14ac:dyDescent="0.3">
      <c r="A396">
        <v>91098</v>
      </c>
      <c r="B396">
        <v>89.8591549295774</v>
      </c>
      <c r="C396">
        <v>0</v>
      </c>
      <c r="D396">
        <v>142801</v>
      </c>
      <c r="E396" t="s">
        <v>5790</v>
      </c>
      <c r="F396">
        <v>0.73644012209999998</v>
      </c>
      <c r="G396">
        <v>91098</v>
      </c>
      <c r="H396">
        <v>11.8</v>
      </c>
      <c r="I396">
        <v>2</v>
      </c>
    </row>
    <row r="397" spans="1:9" x14ac:dyDescent="0.3">
      <c r="A397">
        <v>91342</v>
      </c>
      <c r="B397">
        <v>119.666666666666</v>
      </c>
      <c r="C397">
        <v>0</v>
      </c>
      <c r="D397">
        <v>142801</v>
      </c>
      <c r="E397" t="s">
        <v>5790</v>
      </c>
      <c r="F397">
        <v>0.86235666280000001</v>
      </c>
      <c r="G397">
        <v>91342</v>
      </c>
      <c r="H397">
        <v>6.11</v>
      </c>
      <c r="I397">
        <v>4</v>
      </c>
    </row>
    <row r="398" spans="1:9" x14ac:dyDescent="0.3">
      <c r="A398">
        <v>91342</v>
      </c>
      <c r="B398">
        <v>119.666666666666</v>
      </c>
      <c r="C398">
        <v>0</v>
      </c>
      <c r="D398">
        <v>142801</v>
      </c>
      <c r="E398" t="s">
        <v>5790</v>
      </c>
      <c r="F398">
        <v>0.86235666280000001</v>
      </c>
      <c r="G398">
        <v>91342</v>
      </c>
      <c r="H398">
        <v>6.11</v>
      </c>
      <c r="I398">
        <v>4</v>
      </c>
    </row>
    <row r="399" spans="1:9" x14ac:dyDescent="0.3">
      <c r="A399">
        <v>91371</v>
      </c>
      <c r="B399">
        <v>95</v>
      </c>
      <c r="C399">
        <v>2.89939863833685E-2</v>
      </c>
      <c r="D399">
        <v>144179</v>
      </c>
      <c r="E399" t="s">
        <v>5790</v>
      </c>
      <c r="F399">
        <v>0.85503757000000002</v>
      </c>
      <c r="G399">
        <v>91371</v>
      </c>
      <c r="H399">
        <v>6.11</v>
      </c>
      <c r="I399">
        <v>4</v>
      </c>
    </row>
    <row r="400" spans="1:9" x14ac:dyDescent="0.3">
      <c r="A400">
        <v>91379</v>
      </c>
      <c r="B400">
        <v>100</v>
      </c>
      <c r="C400">
        <v>2.89939863833685E-2</v>
      </c>
      <c r="D400">
        <v>144179</v>
      </c>
      <c r="E400" t="s">
        <v>5790</v>
      </c>
      <c r="F400">
        <v>0.47801801560000001</v>
      </c>
      <c r="G400">
        <v>91379</v>
      </c>
      <c r="H400">
        <v>14.76</v>
      </c>
      <c r="I400">
        <v>1</v>
      </c>
    </row>
    <row r="401" spans="1:9" x14ac:dyDescent="0.3">
      <c r="A401">
        <v>91539</v>
      </c>
      <c r="B401">
        <v>124.5</v>
      </c>
      <c r="C401">
        <v>0</v>
      </c>
      <c r="D401">
        <v>147860</v>
      </c>
      <c r="E401" t="s">
        <v>5790</v>
      </c>
      <c r="F401">
        <v>0.42822012310000002</v>
      </c>
      <c r="G401">
        <v>91539</v>
      </c>
      <c r="H401">
        <v>14.76</v>
      </c>
      <c r="I401">
        <v>1</v>
      </c>
    </row>
    <row r="402" spans="1:9" x14ac:dyDescent="0.3">
      <c r="A402">
        <v>91539</v>
      </c>
      <c r="B402">
        <v>124.5</v>
      </c>
      <c r="C402">
        <v>0</v>
      </c>
      <c r="D402">
        <v>147860</v>
      </c>
      <c r="E402" t="s">
        <v>5790</v>
      </c>
      <c r="F402">
        <v>0.42822012310000002</v>
      </c>
      <c r="G402">
        <v>91539</v>
      </c>
      <c r="H402">
        <v>14.76</v>
      </c>
      <c r="I402">
        <v>1</v>
      </c>
    </row>
    <row r="403" spans="1:9" x14ac:dyDescent="0.3">
      <c r="A403">
        <v>91564</v>
      </c>
      <c r="B403">
        <v>142</v>
      </c>
      <c r="C403">
        <v>0</v>
      </c>
      <c r="D403">
        <v>147860</v>
      </c>
      <c r="E403" t="s">
        <v>5790</v>
      </c>
      <c r="F403">
        <v>0.87636703250000003</v>
      </c>
      <c r="G403">
        <v>91564</v>
      </c>
      <c r="H403">
        <v>6.11</v>
      </c>
      <c r="I403">
        <v>4</v>
      </c>
    </row>
    <row r="404" spans="1:9" x14ac:dyDescent="0.3">
      <c r="A404">
        <v>91564</v>
      </c>
      <c r="B404">
        <v>142</v>
      </c>
      <c r="C404">
        <v>0</v>
      </c>
      <c r="D404">
        <v>147860</v>
      </c>
      <c r="E404" t="s">
        <v>5790</v>
      </c>
      <c r="F404">
        <v>0.87636703250000003</v>
      </c>
      <c r="G404">
        <v>91564</v>
      </c>
      <c r="H404">
        <v>6.11</v>
      </c>
      <c r="I404">
        <v>4</v>
      </c>
    </row>
    <row r="405" spans="1:9" x14ac:dyDescent="0.3">
      <c r="A405">
        <v>91708</v>
      </c>
      <c r="B405">
        <v>106.923076923076</v>
      </c>
      <c r="C405">
        <v>0.27582574818391697</v>
      </c>
      <c r="D405">
        <v>142743</v>
      </c>
      <c r="E405" t="s">
        <v>5790</v>
      </c>
      <c r="F405">
        <v>0.88403218979999998</v>
      </c>
      <c r="G405">
        <v>91708</v>
      </c>
      <c r="H405">
        <v>6.11</v>
      </c>
      <c r="I405">
        <v>4</v>
      </c>
    </row>
    <row r="406" spans="1:9" x14ac:dyDescent="0.3">
      <c r="A406">
        <v>91847</v>
      </c>
      <c r="B406">
        <v>105</v>
      </c>
      <c r="C406">
        <v>0.25612390902792298</v>
      </c>
      <c r="D406">
        <v>142743</v>
      </c>
      <c r="E406" t="s">
        <v>5790</v>
      </c>
      <c r="F406">
        <v>0.9320030212</v>
      </c>
      <c r="G406">
        <v>91847</v>
      </c>
      <c r="H406">
        <v>6.11</v>
      </c>
      <c r="I406">
        <v>4</v>
      </c>
    </row>
    <row r="407" spans="1:9" x14ac:dyDescent="0.3">
      <c r="A407">
        <v>91853</v>
      </c>
      <c r="B407">
        <v>116</v>
      </c>
      <c r="C407">
        <v>0.25612390902792298</v>
      </c>
      <c r="D407">
        <v>142743</v>
      </c>
      <c r="E407" t="s">
        <v>5790</v>
      </c>
      <c r="F407">
        <v>0.49816522000000002</v>
      </c>
      <c r="G407">
        <v>91853</v>
      </c>
      <c r="H407">
        <v>14.76</v>
      </c>
      <c r="I407">
        <v>1</v>
      </c>
    </row>
    <row r="408" spans="1:9" x14ac:dyDescent="0.3">
      <c r="A408">
        <v>91890</v>
      </c>
      <c r="B408">
        <v>120.235294117647</v>
      </c>
      <c r="C408">
        <v>0.30132224591520301</v>
      </c>
      <c r="D408">
        <v>142743</v>
      </c>
      <c r="E408" t="s">
        <v>5790</v>
      </c>
      <c r="F408">
        <v>0.86462068560000005</v>
      </c>
      <c r="G408">
        <v>91890</v>
      </c>
      <c r="H408">
        <v>6.11</v>
      </c>
      <c r="I408">
        <v>4</v>
      </c>
    </row>
    <row r="409" spans="1:9" x14ac:dyDescent="0.3">
      <c r="A409">
        <v>91898</v>
      </c>
      <c r="B409">
        <v>127</v>
      </c>
      <c r="C409">
        <v>0</v>
      </c>
      <c r="D409">
        <v>142743</v>
      </c>
      <c r="E409" t="s">
        <v>5790</v>
      </c>
      <c r="F409">
        <v>0.93103361129999995</v>
      </c>
      <c r="G409">
        <v>91898</v>
      </c>
      <c r="H409">
        <v>6.11</v>
      </c>
      <c r="I409">
        <v>4</v>
      </c>
    </row>
    <row r="410" spans="1:9" x14ac:dyDescent="0.3">
      <c r="A410">
        <v>92082</v>
      </c>
      <c r="B410">
        <v>170.165071822844</v>
      </c>
      <c r="C410">
        <v>0</v>
      </c>
      <c r="D410">
        <v>92082</v>
      </c>
      <c r="E410" t="s">
        <v>5790</v>
      </c>
      <c r="F410">
        <v>0.53912788629999997</v>
      </c>
      <c r="G410">
        <v>92082</v>
      </c>
      <c r="H410">
        <v>11.8</v>
      </c>
      <c r="I410">
        <v>2</v>
      </c>
    </row>
    <row r="411" spans="1:9" x14ac:dyDescent="0.3">
      <c r="A411">
        <v>92126</v>
      </c>
      <c r="B411">
        <v>110</v>
      </c>
      <c r="C411">
        <v>0</v>
      </c>
      <c r="D411">
        <v>150516</v>
      </c>
      <c r="E411" t="s">
        <v>5790</v>
      </c>
      <c r="F411">
        <v>0.26046627760000002</v>
      </c>
      <c r="G411">
        <v>92126</v>
      </c>
      <c r="H411">
        <v>14.76</v>
      </c>
      <c r="I411">
        <v>1</v>
      </c>
    </row>
    <row r="412" spans="1:9" x14ac:dyDescent="0.3">
      <c r="A412">
        <v>92133</v>
      </c>
      <c r="B412">
        <v>122</v>
      </c>
      <c r="C412">
        <v>0</v>
      </c>
      <c r="D412">
        <v>150516</v>
      </c>
      <c r="E412" t="s">
        <v>5790</v>
      </c>
      <c r="F412">
        <v>0.1034739539</v>
      </c>
      <c r="G412">
        <v>92133</v>
      </c>
      <c r="H412">
        <v>14.76</v>
      </c>
      <c r="I412">
        <v>1</v>
      </c>
    </row>
    <row r="413" spans="1:9" x14ac:dyDescent="0.3">
      <c r="A413">
        <v>92177</v>
      </c>
      <c r="B413">
        <v>142.41166666666601</v>
      </c>
      <c r="C413">
        <v>0</v>
      </c>
      <c r="D413">
        <v>92177</v>
      </c>
      <c r="E413" t="s">
        <v>5790</v>
      </c>
      <c r="F413">
        <v>0.81915521619999998</v>
      </c>
      <c r="G413">
        <v>92177</v>
      </c>
      <c r="H413">
        <v>7.65</v>
      </c>
      <c r="I413">
        <v>3</v>
      </c>
    </row>
    <row r="414" spans="1:9" x14ac:dyDescent="0.3">
      <c r="A414">
        <v>92181</v>
      </c>
      <c r="B414">
        <v>139.20589641434199</v>
      </c>
      <c r="C414">
        <v>0</v>
      </c>
      <c r="D414">
        <v>92181</v>
      </c>
      <c r="E414" t="s">
        <v>5790</v>
      </c>
      <c r="F414">
        <v>0.73584938050000004</v>
      </c>
      <c r="G414">
        <v>92181</v>
      </c>
      <c r="H414">
        <v>11.8</v>
      </c>
      <c r="I414">
        <v>2</v>
      </c>
    </row>
    <row r="415" spans="1:9" x14ac:dyDescent="0.3">
      <c r="A415">
        <v>92713</v>
      </c>
      <c r="B415">
        <v>94.080789473684206</v>
      </c>
      <c r="C415">
        <v>0.589937829905817</v>
      </c>
      <c r="D415">
        <v>92713</v>
      </c>
      <c r="E415" t="s">
        <v>5790</v>
      </c>
      <c r="F415">
        <v>0.84767335649999997</v>
      </c>
      <c r="G415">
        <v>92713</v>
      </c>
      <c r="H415">
        <v>6.11</v>
      </c>
      <c r="I415">
        <v>4</v>
      </c>
    </row>
    <row r="416" spans="1:9" x14ac:dyDescent="0.3">
      <c r="A416">
        <v>92814</v>
      </c>
      <c r="B416">
        <v>90</v>
      </c>
      <c r="C416">
        <v>0.237465091332727</v>
      </c>
      <c r="D416">
        <v>146982</v>
      </c>
      <c r="E416" t="s">
        <v>5790</v>
      </c>
      <c r="F416">
        <v>0.88662892579999997</v>
      </c>
      <c r="G416">
        <v>92814</v>
      </c>
      <c r="H416">
        <v>6.11</v>
      </c>
      <c r="I416">
        <v>4</v>
      </c>
    </row>
    <row r="417" spans="1:9" x14ac:dyDescent="0.3">
      <c r="A417">
        <v>92819</v>
      </c>
      <c r="B417">
        <v>110</v>
      </c>
      <c r="C417">
        <v>0.237465091332727</v>
      </c>
      <c r="D417">
        <v>146982</v>
      </c>
      <c r="E417" t="s">
        <v>5791</v>
      </c>
      <c r="F417">
        <v>0.98913681509999996</v>
      </c>
      <c r="G417">
        <v>92819</v>
      </c>
      <c r="H417">
        <v>1.98</v>
      </c>
      <c r="I417">
        <v>6</v>
      </c>
    </row>
    <row r="418" spans="1:9" x14ac:dyDescent="0.3">
      <c r="A418">
        <v>92824</v>
      </c>
      <c r="B418">
        <v>115.28846153846099</v>
      </c>
      <c r="C418">
        <v>0.191798727614895</v>
      </c>
      <c r="D418">
        <v>92824</v>
      </c>
      <c r="E418" t="s">
        <v>5790</v>
      </c>
      <c r="F418">
        <v>0.83178347350000004</v>
      </c>
      <c r="G418">
        <v>92824</v>
      </c>
      <c r="H418">
        <v>7.65</v>
      </c>
      <c r="I418">
        <v>3</v>
      </c>
    </row>
    <row r="419" spans="1:9" x14ac:dyDescent="0.3">
      <c r="A419">
        <v>92827</v>
      </c>
      <c r="B419">
        <v>100</v>
      </c>
      <c r="C419">
        <v>0.237465091332727</v>
      </c>
      <c r="D419">
        <v>146982</v>
      </c>
      <c r="E419" t="s">
        <v>5791</v>
      </c>
      <c r="F419">
        <v>0.97717654710000001</v>
      </c>
      <c r="G419">
        <v>92827</v>
      </c>
      <c r="H419">
        <v>1.98</v>
      </c>
      <c r="I419">
        <v>6</v>
      </c>
    </row>
    <row r="420" spans="1:9" x14ac:dyDescent="0.3">
      <c r="A420">
        <v>92879</v>
      </c>
      <c r="B420">
        <v>78.175714285714207</v>
      </c>
      <c r="C420">
        <v>0.59378360137245101</v>
      </c>
      <c r="D420">
        <v>92879</v>
      </c>
      <c r="E420" t="s">
        <v>5790</v>
      </c>
      <c r="F420">
        <v>0.87915426490000004</v>
      </c>
      <c r="G420">
        <v>92879</v>
      </c>
      <c r="H420">
        <v>6.11</v>
      </c>
      <c r="I420">
        <v>4</v>
      </c>
    </row>
    <row r="421" spans="1:9" x14ac:dyDescent="0.3">
      <c r="A421">
        <v>92884</v>
      </c>
      <c r="B421">
        <v>100</v>
      </c>
      <c r="C421">
        <v>0.60515214339575896</v>
      </c>
      <c r="D421">
        <v>146965</v>
      </c>
      <c r="E421" t="s">
        <v>5790</v>
      </c>
      <c r="F421">
        <v>0.84574681519999995</v>
      </c>
      <c r="G421">
        <v>92884</v>
      </c>
      <c r="H421">
        <v>6.11</v>
      </c>
      <c r="I421">
        <v>4</v>
      </c>
    </row>
    <row r="422" spans="1:9" x14ac:dyDescent="0.3">
      <c r="A422">
        <v>92885</v>
      </c>
      <c r="B422">
        <v>130.05535714285699</v>
      </c>
      <c r="C422">
        <v>0</v>
      </c>
      <c r="D422">
        <v>92885</v>
      </c>
      <c r="E422" t="s">
        <v>5790</v>
      </c>
      <c r="F422">
        <v>0.60505729909999995</v>
      </c>
      <c r="G422">
        <v>92885</v>
      </c>
      <c r="H422">
        <v>11.8</v>
      </c>
      <c r="I422">
        <v>2</v>
      </c>
    </row>
    <row r="423" spans="1:9" x14ac:dyDescent="0.3">
      <c r="A423">
        <v>92944</v>
      </c>
      <c r="B423">
        <v>110</v>
      </c>
      <c r="C423">
        <v>0</v>
      </c>
      <c r="D423">
        <v>150516</v>
      </c>
      <c r="E423" t="s">
        <v>5790</v>
      </c>
      <c r="F423">
        <v>0.26911860700000001</v>
      </c>
      <c r="G423">
        <v>92944</v>
      </c>
      <c r="H423">
        <v>14.76</v>
      </c>
      <c r="I423">
        <v>1</v>
      </c>
    </row>
    <row r="424" spans="1:9" x14ac:dyDescent="0.3">
      <c r="A424">
        <v>92950</v>
      </c>
      <c r="B424">
        <v>75</v>
      </c>
      <c r="C424">
        <v>0</v>
      </c>
      <c r="D424">
        <v>146054</v>
      </c>
      <c r="E424" t="s">
        <v>5790</v>
      </c>
      <c r="F424">
        <v>0.86480772500000003</v>
      </c>
      <c r="G424">
        <v>92950</v>
      </c>
      <c r="H424">
        <v>6.11</v>
      </c>
      <c r="I424">
        <v>4</v>
      </c>
    </row>
    <row r="425" spans="1:9" x14ac:dyDescent="0.3">
      <c r="A425">
        <v>92957</v>
      </c>
      <c r="B425">
        <v>105</v>
      </c>
      <c r="C425">
        <v>0</v>
      </c>
      <c r="D425">
        <v>146054</v>
      </c>
      <c r="E425" t="s">
        <v>5790</v>
      </c>
      <c r="F425">
        <v>0.57652741669999996</v>
      </c>
      <c r="G425">
        <v>92957</v>
      </c>
      <c r="H425">
        <v>11.8</v>
      </c>
      <c r="I425">
        <v>2</v>
      </c>
    </row>
    <row r="426" spans="1:9" x14ac:dyDescent="0.3">
      <c r="A426">
        <v>92964</v>
      </c>
      <c r="B426">
        <v>106.33928691007701</v>
      </c>
      <c r="C426">
        <v>0</v>
      </c>
      <c r="D426">
        <v>146054</v>
      </c>
      <c r="E426" t="s">
        <v>5790</v>
      </c>
      <c r="F426">
        <v>0.84971112010000005</v>
      </c>
      <c r="G426">
        <v>92964</v>
      </c>
      <c r="H426">
        <v>6.11</v>
      </c>
      <c r="I426">
        <v>4</v>
      </c>
    </row>
    <row r="427" spans="1:9" x14ac:dyDescent="0.3">
      <c r="A427">
        <v>92977</v>
      </c>
      <c r="B427">
        <v>102.20930232558101</v>
      </c>
      <c r="C427">
        <v>0</v>
      </c>
      <c r="D427">
        <v>146054</v>
      </c>
      <c r="E427" t="s">
        <v>5790</v>
      </c>
      <c r="F427">
        <v>0.74046015740000004</v>
      </c>
      <c r="G427">
        <v>92977</v>
      </c>
      <c r="H427">
        <v>11.8</v>
      </c>
      <c r="I427">
        <v>2</v>
      </c>
    </row>
    <row r="428" spans="1:9" x14ac:dyDescent="0.3">
      <c r="A428">
        <v>92981</v>
      </c>
      <c r="B428">
        <v>86.411290436394395</v>
      </c>
      <c r="C428">
        <v>0</v>
      </c>
      <c r="D428">
        <v>146054</v>
      </c>
      <c r="E428" t="s">
        <v>5790</v>
      </c>
      <c r="F428">
        <v>0.85496622320000004</v>
      </c>
      <c r="G428">
        <v>92981</v>
      </c>
      <c r="H428">
        <v>6.11</v>
      </c>
      <c r="I428">
        <v>4</v>
      </c>
    </row>
    <row r="429" spans="1:9" x14ac:dyDescent="0.3">
      <c r="A429">
        <v>92984</v>
      </c>
      <c r="B429">
        <v>94.310344827586206</v>
      </c>
      <c r="C429">
        <v>0</v>
      </c>
      <c r="D429">
        <v>146054</v>
      </c>
      <c r="E429" t="s">
        <v>5790</v>
      </c>
      <c r="F429">
        <v>0.57160407300000005</v>
      </c>
      <c r="G429">
        <v>92984</v>
      </c>
      <c r="H429">
        <v>11.8</v>
      </c>
      <c r="I429">
        <v>2</v>
      </c>
    </row>
    <row r="430" spans="1:9" x14ac:dyDescent="0.3">
      <c r="A430">
        <v>93006</v>
      </c>
      <c r="B430">
        <v>105</v>
      </c>
      <c r="C430">
        <v>0</v>
      </c>
      <c r="D430">
        <v>146054</v>
      </c>
      <c r="E430" t="s">
        <v>5790</v>
      </c>
      <c r="F430">
        <v>0.8554472327</v>
      </c>
      <c r="G430">
        <v>93006</v>
      </c>
      <c r="H430">
        <v>6.11</v>
      </c>
      <c r="I430">
        <v>4</v>
      </c>
    </row>
    <row r="431" spans="1:9" x14ac:dyDescent="0.3">
      <c r="A431">
        <v>93010</v>
      </c>
      <c r="B431">
        <v>105</v>
      </c>
      <c r="C431">
        <v>0</v>
      </c>
      <c r="D431">
        <v>170029</v>
      </c>
      <c r="E431" t="s">
        <v>5790</v>
      </c>
      <c r="F431">
        <v>0.86321824790000001</v>
      </c>
      <c r="G431">
        <v>93010</v>
      </c>
      <c r="H431">
        <v>6.11</v>
      </c>
      <c r="I431">
        <v>4</v>
      </c>
    </row>
    <row r="432" spans="1:9" x14ac:dyDescent="0.3">
      <c r="A432">
        <v>93038</v>
      </c>
      <c r="B432">
        <v>87.365670676810794</v>
      </c>
      <c r="C432">
        <v>0</v>
      </c>
      <c r="D432">
        <v>93038</v>
      </c>
      <c r="E432" t="s">
        <v>5790</v>
      </c>
      <c r="F432">
        <v>0.79645991329999999</v>
      </c>
      <c r="G432">
        <v>93038</v>
      </c>
      <c r="H432">
        <v>7.65</v>
      </c>
      <c r="I432">
        <v>3</v>
      </c>
    </row>
    <row r="433" spans="1:9" x14ac:dyDescent="0.3">
      <c r="A433">
        <v>93042</v>
      </c>
      <c r="B433">
        <v>151.66714285714201</v>
      </c>
      <c r="C433">
        <v>0</v>
      </c>
      <c r="D433">
        <v>93042</v>
      </c>
      <c r="E433" t="s">
        <v>5790</v>
      </c>
      <c r="F433">
        <v>0.56324005129999999</v>
      </c>
      <c r="G433">
        <v>93042</v>
      </c>
      <c r="H433">
        <v>11.8</v>
      </c>
      <c r="I433">
        <v>2</v>
      </c>
    </row>
    <row r="434" spans="1:9" x14ac:dyDescent="0.3">
      <c r="A434">
        <v>93048</v>
      </c>
      <c r="B434">
        <v>90</v>
      </c>
      <c r="C434">
        <v>0.237465091332727</v>
      </c>
      <c r="D434">
        <v>146982</v>
      </c>
      <c r="E434" t="s">
        <v>5790</v>
      </c>
      <c r="F434">
        <v>0.89008235930000001</v>
      </c>
      <c r="G434">
        <v>93048</v>
      </c>
      <c r="H434">
        <v>6.11</v>
      </c>
      <c r="I434">
        <v>4</v>
      </c>
    </row>
    <row r="435" spans="1:9" x14ac:dyDescent="0.3">
      <c r="A435">
        <v>93077</v>
      </c>
      <c r="B435">
        <v>110</v>
      </c>
      <c r="C435">
        <v>0</v>
      </c>
      <c r="D435">
        <v>150516</v>
      </c>
      <c r="E435" t="s">
        <v>5790</v>
      </c>
      <c r="F435">
        <v>0.21253898739999999</v>
      </c>
      <c r="G435">
        <v>93077</v>
      </c>
      <c r="H435">
        <v>14.76</v>
      </c>
      <c r="I435">
        <v>1</v>
      </c>
    </row>
    <row r="436" spans="1:9" x14ac:dyDescent="0.3">
      <c r="A436">
        <v>93156</v>
      </c>
      <c r="B436">
        <v>142.70243888023799</v>
      </c>
      <c r="C436">
        <v>0</v>
      </c>
      <c r="D436">
        <v>174086</v>
      </c>
      <c r="E436" t="s">
        <v>5790</v>
      </c>
      <c r="F436">
        <v>0.86769312620000005</v>
      </c>
      <c r="G436">
        <v>93156</v>
      </c>
      <c r="H436">
        <v>6.11</v>
      </c>
      <c r="I436">
        <v>4</v>
      </c>
    </row>
    <row r="437" spans="1:9" x14ac:dyDescent="0.3">
      <c r="A437">
        <v>93200</v>
      </c>
      <c r="B437">
        <v>122.056173913043</v>
      </c>
      <c r="C437">
        <v>0.46278049637961199</v>
      </c>
      <c r="D437">
        <v>93200</v>
      </c>
      <c r="E437" t="s">
        <v>5790</v>
      </c>
      <c r="F437">
        <v>0.79322558639999996</v>
      </c>
      <c r="G437">
        <v>93200</v>
      </c>
      <c r="H437">
        <v>7.65</v>
      </c>
      <c r="I437">
        <v>3</v>
      </c>
    </row>
    <row r="438" spans="1:9" x14ac:dyDescent="0.3">
      <c r="A438">
        <v>93241</v>
      </c>
      <c r="B438">
        <v>137</v>
      </c>
      <c r="C438">
        <v>0</v>
      </c>
      <c r="D438">
        <v>149459</v>
      </c>
      <c r="E438" t="s">
        <v>5790</v>
      </c>
      <c r="F438">
        <v>0.67882615329999996</v>
      </c>
      <c r="G438">
        <v>93241</v>
      </c>
      <c r="H438">
        <v>11.8</v>
      </c>
      <c r="I438">
        <v>2</v>
      </c>
    </row>
    <row r="439" spans="1:9" x14ac:dyDescent="0.3">
      <c r="A439">
        <v>93325</v>
      </c>
      <c r="B439">
        <v>95</v>
      </c>
      <c r="C439">
        <v>2.89939863833685E-2</v>
      </c>
      <c r="D439">
        <v>144179</v>
      </c>
      <c r="E439" t="s">
        <v>5790</v>
      </c>
      <c r="F439">
        <v>0.1854195595</v>
      </c>
      <c r="G439">
        <v>93325</v>
      </c>
      <c r="H439">
        <v>14.76</v>
      </c>
      <c r="I439">
        <v>1</v>
      </c>
    </row>
    <row r="440" spans="1:9" x14ac:dyDescent="0.3">
      <c r="A440">
        <v>93442</v>
      </c>
      <c r="B440">
        <v>144.46</v>
      </c>
      <c r="C440">
        <v>0</v>
      </c>
      <c r="D440">
        <v>93442</v>
      </c>
      <c r="E440" t="s">
        <v>5790</v>
      </c>
      <c r="F440">
        <v>0.66823202370000001</v>
      </c>
      <c r="G440">
        <v>93442</v>
      </c>
      <c r="H440">
        <v>11.8</v>
      </c>
      <c r="I440">
        <v>2</v>
      </c>
    </row>
    <row r="441" spans="1:9" x14ac:dyDescent="0.3">
      <c r="A441">
        <v>93481</v>
      </c>
      <c r="B441">
        <v>129.5</v>
      </c>
      <c r="C441">
        <v>0</v>
      </c>
      <c r="D441">
        <v>161428</v>
      </c>
      <c r="E441" t="s">
        <v>5790</v>
      </c>
      <c r="F441">
        <v>0.42012935880000002</v>
      </c>
      <c r="G441">
        <v>93481</v>
      </c>
      <c r="H441">
        <v>14.76</v>
      </c>
      <c r="I441">
        <v>1</v>
      </c>
    </row>
    <row r="442" spans="1:9" x14ac:dyDescent="0.3">
      <c r="A442">
        <v>93485</v>
      </c>
      <c r="B442">
        <v>110</v>
      </c>
      <c r="C442">
        <v>0</v>
      </c>
      <c r="D442">
        <v>161428</v>
      </c>
      <c r="E442" t="s">
        <v>5790</v>
      </c>
      <c r="F442">
        <v>0.85830360650000004</v>
      </c>
      <c r="G442">
        <v>93485</v>
      </c>
      <c r="H442">
        <v>6.11</v>
      </c>
      <c r="I442">
        <v>4</v>
      </c>
    </row>
    <row r="443" spans="1:9" x14ac:dyDescent="0.3">
      <c r="A443">
        <v>93486</v>
      </c>
      <c r="B443">
        <v>116</v>
      </c>
      <c r="C443">
        <v>0</v>
      </c>
      <c r="D443">
        <v>161428</v>
      </c>
      <c r="E443" t="s">
        <v>5791</v>
      </c>
      <c r="F443">
        <v>0.98058205840000001</v>
      </c>
      <c r="G443">
        <v>93486</v>
      </c>
      <c r="H443">
        <v>1.98</v>
      </c>
      <c r="I443">
        <v>6</v>
      </c>
    </row>
    <row r="444" spans="1:9" x14ac:dyDescent="0.3">
      <c r="A444">
        <v>93493</v>
      </c>
      <c r="B444">
        <v>85</v>
      </c>
      <c r="C444">
        <v>0</v>
      </c>
      <c r="D444">
        <v>161428</v>
      </c>
      <c r="E444" t="s">
        <v>5790</v>
      </c>
      <c r="F444">
        <v>0.90018028019999996</v>
      </c>
      <c r="G444">
        <v>93493</v>
      </c>
      <c r="H444">
        <v>6.11</v>
      </c>
      <c r="I444">
        <v>4</v>
      </c>
    </row>
    <row r="445" spans="1:9" x14ac:dyDescent="0.3">
      <c r="A445">
        <v>93494</v>
      </c>
      <c r="B445">
        <v>110</v>
      </c>
      <c r="C445">
        <v>0</v>
      </c>
      <c r="D445">
        <v>161428</v>
      </c>
      <c r="E445" t="s">
        <v>5790</v>
      </c>
      <c r="F445">
        <v>0.87869685890000004</v>
      </c>
      <c r="G445">
        <v>93494</v>
      </c>
      <c r="H445">
        <v>6.11</v>
      </c>
      <c r="I445">
        <v>4</v>
      </c>
    </row>
    <row r="446" spans="1:9" x14ac:dyDescent="0.3">
      <c r="A446">
        <v>93577</v>
      </c>
      <c r="B446">
        <v>120</v>
      </c>
      <c r="C446">
        <v>0.39489786734703303</v>
      </c>
      <c r="D446">
        <v>162376</v>
      </c>
      <c r="E446" t="s">
        <v>5790</v>
      </c>
      <c r="F446">
        <v>0.84926348920000005</v>
      </c>
      <c r="G446">
        <v>93577</v>
      </c>
      <c r="H446">
        <v>6.11</v>
      </c>
      <c r="I446">
        <v>4</v>
      </c>
    </row>
    <row r="447" spans="1:9" x14ac:dyDescent="0.3">
      <c r="A447">
        <v>93586</v>
      </c>
      <c r="B447">
        <v>115</v>
      </c>
      <c r="C447">
        <v>0.39489786734703303</v>
      </c>
      <c r="D447">
        <v>162376</v>
      </c>
      <c r="E447" t="s">
        <v>5790</v>
      </c>
      <c r="F447">
        <v>0.58247870209999997</v>
      </c>
      <c r="G447">
        <v>93586</v>
      </c>
      <c r="H447">
        <v>11.8</v>
      </c>
      <c r="I447">
        <v>2</v>
      </c>
    </row>
    <row r="448" spans="1:9" x14ac:dyDescent="0.3">
      <c r="A448">
        <v>93600</v>
      </c>
      <c r="B448">
        <v>115</v>
      </c>
      <c r="C448">
        <v>0.39489786734703303</v>
      </c>
      <c r="D448">
        <v>162376</v>
      </c>
      <c r="E448" t="s">
        <v>5790</v>
      </c>
      <c r="F448">
        <v>0.55502521989999998</v>
      </c>
      <c r="G448">
        <v>93600</v>
      </c>
      <c r="H448">
        <v>11.8</v>
      </c>
      <c r="I448">
        <v>2</v>
      </c>
    </row>
    <row r="449" spans="1:9" x14ac:dyDescent="0.3">
      <c r="A449">
        <v>93623</v>
      </c>
      <c r="B449">
        <v>95</v>
      </c>
      <c r="C449">
        <v>0.69482747624055097</v>
      </c>
      <c r="D449">
        <v>141234</v>
      </c>
      <c r="E449" t="s">
        <v>5790</v>
      </c>
      <c r="F449">
        <v>0.77799886470000001</v>
      </c>
      <c r="G449">
        <v>93623</v>
      </c>
      <c r="H449">
        <v>7.65</v>
      </c>
      <c r="I449">
        <v>3</v>
      </c>
    </row>
    <row r="450" spans="1:9" x14ac:dyDescent="0.3">
      <c r="A450">
        <v>93680</v>
      </c>
      <c r="B450">
        <v>144.64116040955599</v>
      </c>
      <c r="C450">
        <v>0</v>
      </c>
      <c r="D450">
        <v>93680</v>
      </c>
      <c r="E450" t="s">
        <v>5790</v>
      </c>
      <c r="F450">
        <v>0.66930985450000002</v>
      </c>
      <c r="G450">
        <v>93680</v>
      </c>
      <c r="H450">
        <v>11.8</v>
      </c>
      <c r="I450">
        <v>2</v>
      </c>
    </row>
    <row r="451" spans="1:9" x14ac:dyDescent="0.3">
      <c r="A451">
        <v>93684</v>
      </c>
      <c r="B451">
        <v>135.10159999999999</v>
      </c>
      <c r="C451">
        <v>0</v>
      </c>
      <c r="D451">
        <v>141975</v>
      </c>
      <c r="E451" t="s">
        <v>5790</v>
      </c>
      <c r="F451">
        <v>0.80066245790000001</v>
      </c>
      <c r="G451">
        <v>93684</v>
      </c>
      <c r="H451">
        <v>7.65</v>
      </c>
      <c r="I451">
        <v>3</v>
      </c>
    </row>
    <row r="452" spans="1:9" x14ac:dyDescent="0.3">
      <c r="A452">
        <v>93733</v>
      </c>
      <c r="B452">
        <v>102.325581395348</v>
      </c>
      <c r="C452">
        <v>0</v>
      </c>
      <c r="D452">
        <v>147851</v>
      </c>
      <c r="E452" t="s">
        <v>5790</v>
      </c>
      <c r="F452">
        <v>0.30138957500000002</v>
      </c>
      <c r="G452">
        <v>93733</v>
      </c>
      <c r="H452">
        <v>14.76</v>
      </c>
      <c r="I452">
        <v>1</v>
      </c>
    </row>
    <row r="453" spans="1:9" x14ac:dyDescent="0.3">
      <c r="A453">
        <v>93759</v>
      </c>
      <c r="B453">
        <v>110</v>
      </c>
      <c r="C453">
        <v>0.41238870967741897</v>
      </c>
      <c r="D453">
        <v>139418</v>
      </c>
      <c r="E453" t="s">
        <v>5790</v>
      </c>
      <c r="F453">
        <v>0.6547908187</v>
      </c>
      <c r="G453">
        <v>93759</v>
      </c>
      <c r="H453">
        <v>11.8</v>
      </c>
      <c r="I453">
        <v>2</v>
      </c>
    </row>
    <row r="454" spans="1:9" x14ac:dyDescent="0.3">
      <c r="A454">
        <v>93760</v>
      </c>
      <c r="B454">
        <v>122</v>
      </c>
      <c r="C454">
        <v>0.41238870967741897</v>
      </c>
      <c r="D454">
        <v>139418</v>
      </c>
      <c r="E454" t="s">
        <v>5790</v>
      </c>
      <c r="F454">
        <v>0.71053200959999996</v>
      </c>
      <c r="G454">
        <v>93760</v>
      </c>
      <c r="H454">
        <v>11.8</v>
      </c>
      <c r="I454">
        <v>2</v>
      </c>
    </row>
    <row r="455" spans="1:9" x14ac:dyDescent="0.3">
      <c r="A455">
        <v>93761</v>
      </c>
      <c r="B455">
        <v>122</v>
      </c>
      <c r="C455">
        <v>0.41238870967741897</v>
      </c>
      <c r="D455">
        <v>139418</v>
      </c>
      <c r="E455" t="s">
        <v>5790</v>
      </c>
      <c r="F455">
        <v>0.32234284279999997</v>
      </c>
      <c r="G455">
        <v>93761</v>
      </c>
      <c r="H455">
        <v>14.76</v>
      </c>
      <c r="I455">
        <v>1</v>
      </c>
    </row>
    <row r="456" spans="1:9" x14ac:dyDescent="0.3">
      <c r="A456">
        <v>93906</v>
      </c>
      <c r="B456">
        <v>85</v>
      </c>
      <c r="C456">
        <v>2.89939863833685E-2</v>
      </c>
      <c r="D456">
        <v>144179</v>
      </c>
      <c r="E456" t="s">
        <v>5791</v>
      </c>
      <c r="F456">
        <v>0.97211480139999995</v>
      </c>
      <c r="G456">
        <v>93906</v>
      </c>
      <c r="H456">
        <v>1.98</v>
      </c>
      <c r="I456">
        <v>6</v>
      </c>
    </row>
    <row r="457" spans="1:9" x14ac:dyDescent="0.3">
      <c r="A457">
        <v>93913</v>
      </c>
      <c r="B457">
        <v>110</v>
      </c>
      <c r="C457">
        <v>0.41238870967741897</v>
      </c>
      <c r="D457">
        <v>139418</v>
      </c>
      <c r="E457" t="s">
        <v>5790</v>
      </c>
      <c r="F457">
        <v>0.2003587782</v>
      </c>
      <c r="G457">
        <v>93913</v>
      </c>
      <c r="H457">
        <v>14.76</v>
      </c>
      <c r="I457">
        <v>1</v>
      </c>
    </row>
    <row r="458" spans="1:9" x14ac:dyDescent="0.3">
      <c r="A458">
        <v>93993</v>
      </c>
      <c r="B458">
        <v>158.03</v>
      </c>
      <c r="C458">
        <v>0</v>
      </c>
      <c r="D458">
        <v>93993</v>
      </c>
      <c r="E458" t="s">
        <v>5790</v>
      </c>
      <c r="F458">
        <v>0.92342847589999999</v>
      </c>
      <c r="G458">
        <v>93993</v>
      </c>
      <c r="H458">
        <v>6.11</v>
      </c>
      <c r="I458">
        <v>4</v>
      </c>
    </row>
    <row r="459" spans="1:9" x14ac:dyDescent="0.3">
      <c r="A459">
        <v>94088</v>
      </c>
      <c r="B459">
        <v>92.039470588235204</v>
      </c>
      <c r="C459">
        <v>0</v>
      </c>
      <c r="D459">
        <v>94088</v>
      </c>
      <c r="E459" t="s">
        <v>5790</v>
      </c>
      <c r="F459">
        <v>0.68150776619999998</v>
      </c>
      <c r="G459">
        <v>94088</v>
      </c>
      <c r="H459">
        <v>11.8</v>
      </c>
      <c r="I459">
        <v>2</v>
      </c>
    </row>
    <row r="460" spans="1:9" x14ac:dyDescent="0.3">
      <c r="A460">
        <v>94091</v>
      </c>
      <c r="B460">
        <v>107.5</v>
      </c>
      <c r="C460">
        <v>0</v>
      </c>
      <c r="D460">
        <v>150012</v>
      </c>
      <c r="E460" t="s">
        <v>5790</v>
      </c>
      <c r="F460">
        <v>0.30880844590000001</v>
      </c>
      <c r="G460">
        <v>94091</v>
      </c>
      <c r="H460">
        <v>14.76</v>
      </c>
      <c r="I460">
        <v>1</v>
      </c>
    </row>
    <row r="461" spans="1:9" x14ac:dyDescent="0.3">
      <c r="A461">
        <v>94225</v>
      </c>
      <c r="B461">
        <v>95</v>
      </c>
      <c r="C461">
        <v>2.89939863833685E-2</v>
      </c>
      <c r="D461">
        <v>144179</v>
      </c>
      <c r="E461" t="s">
        <v>5790</v>
      </c>
      <c r="F461">
        <v>0.69162219759999999</v>
      </c>
      <c r="G461">
        <v>94225</v>
      </c>
      <c r="H461">
        <v>11.8</v>
      </c>
      <c r="I461">
        <v>2</v>
      </c>
    </row>
    <row r="462" spans="1:9" x14ac:dyDescent="0.3">
      <c r="A462">
        <v>94266</v>
      </c>
      <c r="B462">
        <v>192.922234636871</v>
      </c>
      <c r="C462">
        <v>0.85427090473555201</v>
      </c>
      <c r="D462">
        <v>94266</v>
      </c>
      <c r="E462" t="s">
        <v>5790</v>
      </c>
      <c r="F462">
        <v>0.79441279170000001</v>
      </c>
      <c r="G462">
        <v>94266</v>
      </c>
      <c r="H462">
        <v>7.65</v>
      </c>
      <c r="I462">
        <v>3</v>
      </c>
    </row>
    <row r="463" spans="1:9" x14ac:dyDescent="0.3">
      <c r="A463">
        <v>94517</v>
      </c>
      <c r="B463">
        <v>75</v>
      </c>
      <c r="C463">
        <v>0</v>
      </c>
      <c r="D463">
        <v>147507</v>
      </c>
      <c r="E463" t="s">
        <v>5790</v>
      </c>
      <c r="F463">
        <v>0.92601490019999999</v>
      </c>
      <c r="G463">
        <v>94517</v>
      </c>
      <c r="H463">
        <v>6.11</v>
      </c>
      <c r="I463">
        <v>4</v>
      </c>
    </row>
    <row r="464" spans="1:9" x14ac:dyDescent="0.3">
      <c r="A464">
        <v>94518</v>
      </c>
      <c r="B464">
        <v>82.857142857142804</v>
      </c>
      <c r="C464">
        <v>0</v>
      </c>
      <c r="D464">
        <v>147507</v>
      </c>
      <c r="E464" t="s">
        <v>5790</v>
      </c>
      <c r="F464">
        <v>0.76710242029999998</v>
      </c>
      <c r="G464">
        <v>94518</v>
      </c>
      <c r="H464">
        <v>7.65</v>
      </c>
      <c r="I464">
        <v>3</v>
      </c>
    </row>
    <row r="465" spans="1:9" x14ac:dyDescent="0.3">
      <c r="A465">
        <v>94624</v>
      </c>
      <c r="B465">
        <v>100</v>
      </c>
      <c r="C465">
        <v>5.7669883597554698E-2</v>
      </c>
      <c r="D465">
        <v>148932</v>
      </c>
      <c r="E465" t="s">
        <v>5790</v>
      </c>
      <c r="F465">
        <v>0.8053566217</v>
      </c>
      <c r="G465">
        <v>94624</v>
      </c>
      <c r="H465">
        <v>7.65</v>
      </c>
      <c r="I465">
        <v>3</v>
      </c>
    </row>
    <row r="466" spans="1:9" x14ac:dyDescent="0.3">
      <c r="A466">
        <v>94646</v>
      </c>
      <c r="B466">
        <v>142.89846153846099</v>
      </c>
      <c r="C466">
        <v>0</v>
      </c>
      <c r="D466">
        <v>94646</v>
      </c>
      <c r="E466" t="s">
        <v>5790</v>
      </c>
      <c r="F466">
        <v>0.85408014060000004</v>
      </c>
      <c r="G466">
        <v>94646</v>
      </c>
      <c r="H466">
        <v>6.11</v>
      </c>
      <c r="I466">
        <v>4</v>
      </c>
    </row>
    <row r="467" spans="1:9" x14ac:dyDescent="0.3">
      <c r="A467">
        <v>94649</v>
      </c>
      <c r="B467">
        <v>105.88235294117599</v>
      </c>
      <c r="C467">
        <v>0</v>
      </c>
      <c r="D467">
        <v>150012</v>
      </c>
      <c r="E467" t="s">
        <v>5790</v>
      </c>
      <c r="F467">
        <v>0.2815810144</v>
      </c>
      <c r="G467">
        <v>94649</v>
      </c>
      <c r="H467">
        <v>14.76</v>
      </c>
      <c r="I467">
        <v>1</v>
      </c>
    </row>
    <row r="468" spans="1:9" x14ac:dyDescent="0.3">
      <c r="A468">
        <v>94750</v>
      </c>
      <c r="B468">
        <v>124.6</v>
      </c>
      <c r="C468">
        <v>0.89991677443428497</v>
      </c>
      <c r="D468">
        <v>94750</v>
      </c>
      <c r="E468" t="s">
        <v>5790</v>
      </c>
      <c r="F468">
        <v>0.66616046429999998</v>
      </c>
      <c r="G468">
        <v>94750</v>
      </c>
      <c r="H468">
        <v>11.8</v>
      </c>
      <c r="I468">
        <v>2</v>
      </c>
    </row>
    <row r="469" spans="1:9" x14ac:dyDescent="0.3">
      <c r="A469">
        <v>94780</v>
      </c>
      <c r="B469">
        <v>89.113734177215093</v>
      </c>
      <c r="C469">
        <v>0</v>
      </c>
      <c r="D469">
        <v>94780</v>
      </c>
      <c r="E469" t="s">
        <v>5790</v>
      </c>
      <c r="F469">
        <v>0.88255679610000004</v>
      </c>
      <c r="G469">
        <v>94780</v>
      </c>
      <c r="H469">
        <v>6.11</v>
      </c>
      <c r="I469">
        <v>4</v>
      </c>
    </row>
    <row r="470" spans="1:9" x14ac:dyDescent="0.3">
      <c r="A470">
        <v>94783</v>
      </c>
      <c r="B470">
        <v>97.941176470588204</v>
      </c>
      <c r="C470">
        <v>0</v>
      </c>
      <c r="D470">
        <v>147507</v>
      </c>
      <c r="E470" t="s">
        <v>5790</v>
      </c>
      <c r="F470">
        <v>0.59936106200000006</v>
      </c>
      <c r="G470">
        <v>94783</v>
      </c>
      <c r="H470">
        <v>11.8</v>
      </c>
      <c r="I470">
        <v>2</v>
      </c>
    </row>
    <row r="471" spans="1:9" x14ac:dyDescent="0.3">
      <c r="A471">
        <v>94785</v>
      </c>
      <c r="B471">
        <v>77.631578947368396</v>
      </c>
      <c r="C471">
        <v>0</v>
      </c>
      <c r="D471">
        <v>147507</v>
      </c>
      <c r="E471" t="s">
        <v>5790</v>
      </c>
      <c r="F471">
        <v>0.69573342800000004</v>
      </c>
      <c r="G471">
        <v>94785</v>
      </c>
      <c r="H471">
        <v>11.8</v>
      </c>
      <c r="I471">
        <v>2</v>
      </c>
    </row>
    <row r="472" spans="1:9" x14ac:dyDescent="0.3">
      <c r="A472">
        <v>94814</v>
      </c>
      <c r="B472">
        <v>107.258064516129</v>
      </c>
      <c r="C472">
        <v>6.1985823273242598E-2</v>
      </c>
      <c r="D472">
        <v>148932</v>
      </c>
      <c r="E472" t="s">
        <v>5790</v>
      </c>
      <c r="F472">
        <v>0.85573160650000002</v>
      </c>
      <c r="G472">
        <v>94814</v>
      </c>
      <c r="H472">
        <v>6.11</v>
      </c>
      <c r="I472">
        <v>4</v>
      </c>
    </row>
    <row r="473" spans="1:9" x14ac:dyDescent="0.3">
      <c r="A473">
        <v>94855</v>
      </c>
      <c r="B473">
        <v>91.645569620253099</v>
      </c>
      <c r="C473">
        <v>0</v>
      </c>
      <c r="D473">
        <v>147507</v>
      </c>
      <c r="E473" t="s">
        <v>5790</v>
      </c>
      <c r="F473">
        <v>0.44664543870000001</v>
      </c>
      <c r="G473">
        <v>94855</v>
      </c>
      <c r="H473">
        <v>14.76</v>
      </c>
      <c r="I473">
        <v>1</v>
      </c>
    </row>
    <row r="474" spans="1:9" x14ac:dyDescent="0.3">
      <c r="A474">
        <v>94881</v>
      </c>
      <c r="B474">
        <v>107.166666666666</v>
      </c>
      <c r="C474">
        <v>6.4052017382350696E-2</v>
      </c>
      <c r="D474">
        <v>148932</v>
      </c>
      <c r="E474" t="s">
        <v>5790</v>
      </c>
      <c r="F474">
        <v>0.87134319540000005</v>
      </c>
      <c r="G474">
        <v>94881</v>
      </c>
      <c r="H474">
        <v>6.11</v>
      </c>
      <c r="I474">
        <v>4</v>
      </c>
    </row>
    <row r="475" spans="1:9" x14ac:dyDescent="0.3">
      <c r="A475">
        <v>94886</v>
      </c>
      <c r="B475">
        <v>96.330645161290306</v>
      </c>
      <c r="C475">
        <v>0</v>
      </c>
      <c r="D475">
        <v>156990</v>
      </c>
      <c r="E475" t="s">
        <v>5790</v>
      </c>
      <c r="F475">
        <v>0.92638570070000004</v>
      </c>
      <c r="G475">
        <v>94886</v>
      </c>
      <c r="H475">
        <v>6.11</v>
      </c>
      <c r="I475">
        <v>4</v>
      </c>
    </row>
    <row r="476" spans="1:9" x14ac:dyDescent="0.3">
      <c r="A476">
        <v>95165</v>
      </c>
      <c r="B476">
        <v>121.578125</v>
      </c>
      <c r="C476">
        <v>0</v>
      </c>
      <c r="D476">
        <v>156990</v>
      </c>
      <c r="E476" t="s">
        <v>5790</v>
      </c>
      <c r="F476">
        <v>0.91187036040000002</v>
      </c>
      <c r="G476">
        <v>95165</v>
      </c>
      <c r="H476">
        <v>6.11</v>
      </c>
      <c r="I476">
        <v>4</v>
      </c>
    </row>
    <row r="477" spans="1:9" x14ac:dyDescent="0.3">
      <c r="A477">
        <v>95170</v>
      </c>
      <c r="B477">
        <v>75.778816344950101</v>
      </c>
      <c r="C477">
        <v>0</v>
      </c>
      <c r="D477">
        <v>141002</v>
      </c>
      <c r="E477" t="s">
        <v>5790</v>
      </c>
      <c r="F477">
        <v>0.86093771460000001</v>
      </c>
      <c r="G477">
        <v>95170</v>
      </c>
      <c r="H477">
        <v>6.11</v>
      </c>
      <c r="I477">
        <v>4</v>
      </c>
    </row>
    <row r="478" spans="1:9" x14ac:dyDescent="0.3">
      <c r="A478">
        <v>95224</v>
      </c>
      <c r="B478">
        <v>105</v>
      </c>
      <c r="C478">
        <v>9.0932762255971106E-2</v>
      </c>
      <c r="D478">
        <v>147232</v>
      </c>
      <c r="E478" t="s">
        <v>5790</v>
      </c>
      <c r="F478">
        <v>0.2789742053</v>
      </c>
      <c r="G478">
        <v>95224</v>
      </c>
      <c r="H478">
        <v>14.76</v>
      </c>
      <c r="I478">
        <v>1</v>
      </c>
    </row>
    <row r="479" spans="1:9" x14ac:dyDescent="0.3">
      <c r="A479">
        <v>95231</v>
      </c>
      <c r="B479">
        <v>110</v>
      </c>
      <c r="C479">
        <v>9.0932762255970995E-2</v>
      </c>
      <c r="D479">
        <v>147232</v>
      </c>
      <c r="E479" t="s">
        <v>5790</v>
      </c>
      <c r="F479">
        <v>0.77578675750000003</v>
      </c>
      <c r="G479">
        <v>95231</v>
      </c>
      <c r="H479">
        <v>7.65</v>
      </c>
      <c r="I479">
        <v>3</v>
      </c>
    </row>
    <row r="480" spans="1:9" x14ac:dyDescent="0.3">
      <c r="A480">
        <v>95260</v>
      </c>
      <c r="B480">
        <v>105</v>
      </c>
      <c r="C480">
        <v>9.0932762255971106E-2</v>
      </c>
      <c r="D480">
        <v>147232</v>
      </c>
      <c r="E480" t="s">
        <v>5790</v>
      </c>
      <c r="F480">
        <v>0.41448113320000002</v>
      </c>
      <c r="G480">
        <v>95260</v>
      </c>
      <c r="H480">
        <v>14.76</v>
      </c>
      <c r="I480">
        <v>1</v>
      </c>
    </row>
    <row r="481" spans="1:9" x14ac:dyDescent="0.3">
      <c r="A481">
        <v>95295</v>
      </c>
      <c r="B481">
        <v>88.780487804878007</v>
      </c>
      <c r="C481">
        <v>0</v>
      </c>
      <c r="D481">
        <v>146298</v>
      </c>
      <c r="E481" t="s">
        <v>5790</v>
      </c>
      <c r="F481">
        <v>0.85228228569999998</v>
      </c>
      <c r="G481">
        <v>95295</v>
      </c>
      <c r="H481">
        <v>6.11</v>
      </c>
      <c r="I481">
        <v>4</v>
      </c>
    </row>
    <row r="482" spans="1:9" x14ac:dyDescent="0.3">
      <c r="A482">
        <v>95297</v>
      </c>
      <c r="B482">
        <v>91.525974025973994</v>
      </c>
      <c r="C482">
        <v>0</v>
      </c>
      <c r="D482">
        <v>146298</v>
      </c>
      <c r="E482" t="s">
        <v>5790</v>
      </c>
      <c r="F482">
        <v>0.92808192970000003</v>
      </c>
      <c r="G482">
        <v>95297</v>
      </c>
      <c r="H482">
        <v>6.11</v>
      </c>
      <c r="I482">
        <v>4</v>
      </c>
    </row>
    <row r="483" spans="1:9" x14ac:dyDescent="0.3">
      <c r="A483">
        <v>95301</v>
      </c>
      <c r="B483">
        <v>87.962962962962905</v>
      </c>
      <c r="C483">
        <v>0</v>
      </c>
      <c r="D483">
        <v>146298</v>
      </c>
      <c r="E483" t="s">
        <v>5790</v>
      </c>
      <c r="F483">
        <v>0.92434638739999997</v>
      </c>
      <c r="G483">
        <v>95301</v>
      </c>
      <c r="H483">
        <v>6.11</v>
      </c>
      <c r="I483">
        <v>4</v>
      </c>
    </row>
    <row r="484" spans="1:9" x14ac:dyDescent="0.3">
      <c r="A484">
        <v>95304</v>
      </c>
      <c r="B484">
        <v>91.5100671140939</v>
      </c>
      <c r="C484">
        <v>0</v>
      </c>
      <c r="D484">
        <v>146298</v>
      </c>
      <c r="E484" t="s">
        <v>5790</v>
      </c>
      <c r="F484">
        <v>0.37250059839999999</v>
      </c>
      <c r="G484">
        <v>95304</v>
      </c>
      <c r="H484">
        <v>14.76</v>
      </c>
      <c r="I484">
        <v>1</v>
      </c>
    </row>
    <row r="485" spans="1:9" x14ac:dyDescent="0.3">
      <c r="A485">
        <v>95305</v>
      </c>
      <c r="B485">
        <v>142.927762024499</v>
      </c>
      <c r="C485">
        <v>0.64559401255535898</v>
      </c>
      <c r="D485">
        <v>95305</v>
      </c>
      <c r="E485" t="s">
        <v>5790</v>
      </c>
      <c r="F485">
        <v>0.72524070740000002</v>
      </c>
      <c r="G485">
        <v>95305</v>
      </c>
      <c r="H485">
        <v>11.8</v>
      </c>
      <c r="I485">
        <v>2</v>
      </c>
    </row>
    <row r="486" spans="1:9" x14ac:dyDescent="0.3">
      <c r="A486">
        <v>95307</v>
      </c>
      <c r="B486">
        <v>82.094017094017005</v>
      </c>
      <c r="C486">
        <v>0</v>
      </c>
      <c r="D486">
        <v>146298</v>
      </c>
      <c r="E486" t="s">
        <v>5790</v>
      </c>
      <c r="F486">
        <v>0.82709878680000004</v>
      </c>
      <c r="G486">
        <v>95307</v>
      </c>
      <c r="H486">
        <v>7.65</v>
      </c>
      <c r="I486">
        <v>3</v>
      </c>
    </row>
    <row r="487" spans="1:9" x14ac:dyDescent="0.3">
      <c r="A487">
        <v>95311</v>
      </c>
      <c r="B487">
        <v>99.663865546218403</v>
      </c>
      <c r="C487">
        <v>0</v>
      </c>
      <c r="D487">
        <v>146298</v>
      </c>
      <c r="E487" t="s">
        <v>5790</v>
      </c>
      <c r="F487">
        <v>0.92723017929999996</v>
      </c>
      <c r="G487">
        <v>95311</v>
      </c>
      <c r="H487">
        <v>6.11</v>
      </c>
      <c r="I487">
        <v>4</v>
      </c>
    </row>
    <row r="488" spans="1:9" x14ac:dyDescent="0.3">
      <c r="A488">
        <v>95312</v>
      </c>
      <c r="B488">
        <v>77.065868263473007</v>
      </c>
      <c r="C488">
        <v>0</v>
      </c>
      <c r="D488">
        <v>146298</v>
      </c>
      <c r="E488" t="s">
        <v>5791</v>
      </c>
      <c r="F488">
        <v>0.98523861170000004</v>
      </c>
      <c r="G488">
        <v>95312</v>
      </c>
      <c r="H488">
        <v>1.98</v>
      </c>
      <c r="I488">
        <v>6</v>
      </c>
    </row>
    <row r="489" spans="1:9" x14ac:dyDescent="0.3">
      <c r="A489">
        <v>95313</v>
      </c>
      <c r="B489">
        <v>88.786982248520701</v>
      </c>
      <c r="C489">
        <v>0</v>
      </c>
      <c r="D489">
        <v>146298</v>
      </c>
      <c r="E489" t="s">
        <v>5790</v>
      </c>
      <c r="F489">
        <v>0.93458634610000002</v>
      </c>
      <c r="G489">
        <v>95313</v>
      </c>
      <c r="H489">
        <v>6.11</v>
      </c>
      <c r="I489">
        <v>4</v>
      </c>
    </row>
    <row r="490" spans="1:9" x14ac:dyDescent="0.3">
      <c r="A490">
        <v>95335</v>
      </c>
      <c r="B490">
        <v>153.17549395415</v>
      </c>
      <c r="C490">
        <v>0</v>
      </c>
      <c r="D490">
        <v>95335</v>
      </c>
      <c r="E490" t="s">
        <v>5790</v>
      </c>
      <c r="F490">
        <v>0.3146985471</v>
      </c>
      <c r="G490">
        <v>95335</v>
      </c>
      <c r="H490">
        <v>14.76</v>
      </c>
      <c r="I490">
        <v>1</v>
      </c>
    </row>
    <row r="491" spans="1:9" x14ac:dyDescent="0.3">
      <c r="A491">
        <v>95376</v>
      </c>
      <c r="B491">
        <v>117</v>
      </c>
      <c r="C491">
        <v>0</v>
      </c>
      <c r="D491">
        <v>147851</v>
      </c>
      <c r="E491" t="s">
        <v>5790</v>
      </c>
      <c r="F491">
        <v>0.37681272630000001</v>
      </c>
      <c r="G491">
        <v>95376</v>
      </c>
      <c r="H491">
        <v>14.76</v>
      </c>
      <c r="I491">
        <v>1</v>
      </c>
    </row>
    <row r="492" spans="1:9" x14ac:dyDescent="0.3">
      <c r="A492">
        <v>95466</v>
      </c>
      <c r="B492">
        <v>156.33636363636299</v>
      </c>
      <c r="C492">
        <v>0</v>
      </c>
      <c r="D492">
        <v>95466</v>
      </c>
      <c r="E492" t="s">
        <v>5790</v>
      </c>
      <c r="F492">
        <v>0.58220040799999995</v>
      </c>
      <c r="G492">
        <v>95466</v>
      </c>
      <c r="H492">
        <v>11.8</v>
      </c>
      <c r="I492">
        <v>2</v>
      </c>
    </row>
    <row r="493" spans="1:9" x14ac:dyDescent="0.3">
      <c r="A493">
        <v>95473</v>
      </c>
      <c r="B493">
        <v>105</v>
      </c>
      <c r="C493">
        <v>0</v>
      </c>
      <c r="D493">
        <v>147851</v>
      </c>
      <c r="E493" t="s">
        <v>5790</v>
      </c>
      <c r="F493">
        <v>0.25183394549999999</v>
      </c>
      <c r="G493">
        <v>95473</v>
      </c>
      <c r="H493">
        <v>14.76</v>
      </c>
      <c r="I493">
        <v>1</v>
      </c>
    </row>
    <row r="494" spans="1:9" x14ac:dyDescent="0.3">
      <c r="A494">
        <v>95477</v>
      </c>
      <c r="B494">
        <v>162.949285714285</v>
      </c>
      <c r="C494">
        <v>0</v>
      </c>
      <c r="D494">
        <v>95477</v>
      </c>
      <c r="E494" t="s">
        <v>5790</v>
      </c>
      <c r="F494">
        <v>0.46782794589999999</v>
      </c>
      <c r="G494">
        <v>95477</v>
      </c>
      <c r="H494">
        <v>14.76</v>
      </c>
      <c r="I494">
        <v>1</v>
      </c>
    </row>
    <row r="495" spans="1:9" x14ac:dyDescent="0.3">
      <c r="A495">
        <v>95547</v>
      </c>
      <c r="B495">
        <v>162.54</v>
      </c>
      <c r="C495">
        <v>0</v>
      </c>
      <c r="D495">
        <v>95547</v>
      </c>
      <c r="E495" t="s">
        <v>5790</v>
      </c>
      <c r="F495">
        <v>0.30537837740000001</v>
      </c>
      <c r="G495">
        <v>95547</v>
      </c>
      <c r="H495">
        <v>14.76</v>
      </c>
      <c r="I495">
        <v>1</v>
      </c>
    </row>
    <row r="496" spans="1:9" x14ac:dyDescent="0.3">
      <c r="A496">
        <v>95605</v>
      </c>
      <c r="B496">
        <v>102.30769230769199</v>
      </c>
      <c r="C496">
        <v>0</v>
      </c>
      <c r="D496">
        <v>147851</v>
      </c>
      <c r="E496" t="s">
        <v>5790</v>
      </c>
      <c r="F496">
        <v>0.4124949872</v>
      </c>
      <c r="G496">
        <v>95605</v>
      </c>
      <c r="H496">
        <v>14.76</v>
      </c>
      <c r="I496">
        <v>1</v>
      </c>
    </row>
    <row r="497" spans="1:9" x14ac:dyDescent="0.3">
      <c r="A497">
        <v>95622</v>
      </c>
      <c r="B497">
        <v>115.744206987521</v>
      </c>
      <c r="C497">
        <v>0</v>
      </c>
      <c r="D497">
        <v>149750</v>
      </c>
      <c r="E497" t="s">
        <v>5790</v>
      </c>
      <c r="F497">
        <v>0.58524858950000003</v>
      </c>
      <c r="G497">
        <v>95622</v>
      </c>
      <c r="H497">
        <v>11.8</v>
      </c>
      <c r="I497">
        <v>2</v>
      </c>
    </row>
    <row r="498" spans="1:9" x14ac:dyDescent="0.3">
      <c r="A498">
        <v>95629</v>
      </c>
      <c r="B498">
        <v>119.517236218783</v>
      </c>
      <c r="C498">
        <v>0</v>
      </c>
      <c r="D498">
        <v>149750</v>
      </c>
      <c r="E498" t="s">
        <v>5790</v>
      </c>
      <c r="F498">
        <v>0.47693178060000002</v>
      </c>
      <c r="G498">
        <v>95629</v>
      </c>
      <c r="H498">
        <v>14.76</v>
      </c>
      <c r="I498">
        <v>1</v>
      </c>
    </row>
    <row r="499" spans="1:9" x14ac:dyDescent="0.3">
      <c r="A499">
        <v>95632</v>
      </c>
      <c r="B499">
        <v>114.578941343498</v>
      </c>
      <c r="C499">
        <v>0</v>
      </c>
      <c r="D499">
        <v>149750</v>
      </c>
      <c r="E499" t="s">
        <v>5790</v>
      </c>
      <c r="F499">
        <v>0.32117849590000003</v>
      </c>
      <c r="G499">
        <v>95632</v>
      </c>
      <c r="H499">
        <v>14.76</v>
      </c>
      <c r="I499">
        <v>1</v>
      </c>
    </row>
    <row r="500" spans="1:9" x14ac:dyDescent="0.3">
      <c r="A500">
        <v>95659</v>
      </c>
      <c r="B500">
        <v>133.99999800000199</v>
      </c>
      <c r="C500">
        <v>0</v>
      </c>
      <c r="D500">
        <v>168254</v>
      </c>
      <c r="E500" t="s">
        <v>5790</v>
      </c>
      <c r="F500">
        <v>0.73789685959999995</v>
      </c>
      <c r="G500">
        <v>95659</v>
      </c>
      <c r="H500">
        <v>11.8</v>
      </c>
      <c r="I500">
        <v>2</v>
      </c>
    </row>
    <row r="501" spans="1:9" x14ac:dyDescent="0.3">
      <c r="A501">
        <v>95672</v>
      </c>
      <c r="B501">
        <v>106.666666666666</v>
      </c>
      <c r="C501">
        <v>0</v>
      </c>
      <c r="D501">
        <v>149981</v>
      </c>
      <c r="E501" t="s">
        <v>5790</v>
      </c>
      <c r="F501">
        <v>0.63508230450000003</v>
      </c>
      <c r="G501">
        <v>95672</v>
      </c>
      <c r="H501">
        <v>11.8</v>
      </c>
      <c r="I501">
        <v>2</v>
      </c>
    </row>
    <row r="502" spans="1:9" x14ac:dyDescent="0.3">
      <c r="A502">
        <v>95676</v>
      </c>
      <c r="B502">
        <v>106.111111851852</v>
      </c>
      <c r="C502">
        <v>0</v>
      </c>
      <c r="D502">
        <v>149981</v>
      </c>
      <c r="E502" t="s">
        <v>5790</v>
      </c>
      <c r="F502">
        <v>0.72418546679999996</v>
      </c>
      <c r="G502">
        <v>95676</v>
      </c>
      <c r="H502">
        <v>11.8</v>
      </c>
      <c r="I502">
        <v>2</v>
      </c>
    </row>
    <row r="503" spans="1:9" x14ac:dyDescent="0.3">
      <c r="A503">
        <v>95703</v>
      </c>
      <c r="B503">
        <v>106.136362990702</v>
      </c>
      <c r="C503">
        <v>0</v>
      </c>
      <c r="D503">
        <v>149981</v>
      </c>
      <c r="E503" t="s">
        <v>5790</v>
      </c>
      <c r="F503">
        <v>0.62218695879999997</v>
      </c>
      <c r="G503">
        <v>95703</v>
      </c>
      <c r="H503">
        <v>11.8</v>
      </c>
      <c r="I503">
        <v>2</v>
      </c>
    </row>
    <row r="504" spans="1:9" x14ac:dyDescent="0.3">
      <c r="A504">
        <v>95704</v>
      </c>
      <c r="B504">
        <v>100</v>
      </c>
      <c r="C504">
        <v>0</v>
      </c>
      <c r="D504">
        <v>156954</v>
      </c>
      <c r="E504" t="s">
        <v>5790</v>
      </c>
      <c r="F504">
        <v>8.7805621299999997E-2</v>
      </c>
      <c r="G504">
        <v>95704</v>
      </c>
      <c r="H504">
        <v>14.76</v>
      </c>
      <c r="I504">
        <v>1</v>
      </c>
    </row>
    <row r="505" spans="1:9" x14ac:dyDescent="0.3">
      <c r="A505">
        <v>95711</v>
      </c>
      <c r="B505">
        <v>80</v>
      </c>
      <c r="C505">
        <v>0</v>
      </c>
      <c r="D505">
        <v>156954</v>
      </c>
      <c r="E505" t="s">
        <v>5790</v>
      </c>
      <c r="F505">
        <v>0.90948098899999996</v>
      </c>
      <c r="G505">
        <v>95711</v>
      </c>
      <c r="H505">
        <v>6.11</v>
      </c>
      <c r="I505">
        <v>4</v>
      </c>
    </row>
    <row r="506" spans="1:9" x14ac:dyDescent="0.3">
      <c r="A506">
        <v>95714</v>
      </c>
      <c r="B506">
        <v>80</v>
      </c>
      <c r="C506">
        <v>0</v>
      </c>
      <c r="D506">
        <v>156954</v>
      </c>
      <c r="E506" t="s">
        <v>5790</v>
      </c>
      <c r="F506">
        <v>0.86044955249999999</v>
      </c>
      <c r="G506">
        <v>95714</v>
      </c>
      <c r="H506">
        <v>6.11</v>
      </c>
      <c r="I506">
        <v>4</v>
      </c>
    </row>
    <row r="507" spans="1:9" x14ac:dyDescent="0.3">
      <c r="A507">
        <v>95715</v>
      </c>
      <c r="B507">
        <v>100</v>
      </c>
      <c r="C507">
        <v>0</v>
      </c>
      <c r="D507">
        <v>156954</v>
      </c>
      <c r="E507" t="s">
        <v>5790</v>
      </c>
      <c r="F507">
        <v>0.92460823059999997</v>
      </c>
      <c r="G507">
        <v>95715</v>
      </c>
      <c r="H507">
        <v>6.11</v>
      </c>
      <c r="I507">
        <v>4</v>
      </c>
    </row>
    <row r="508" spans="1:9" x14ac:dyDescent="0.3">
      <c r="A508">
        <v>95719</v>
      </c>
      <c r="B508">
        <v>95</v>
      </c>
      <c r="C508">
        <v>0</v>
      </c>
      <c r="D508">
        <v>156954</v>
      </c>
      <c r="E508" t="s">
        <v>5790</v>
      </c>
      <c r="F508">
        <v>0.73559397459999998</v>
      </c>
      <c r="G508">
        <v>95719</v>
      </c>
      <c r="H508">
        <v>11.8</v>
      </c>
      <c r="I508">
        <v>2</v>
      </c>
    </row>
    <row r="509" spans="1:9" x14ac:dyDescent="0.3">
      <c r="A509">
        <v>95748</v>
      </c>
      <c r="B509">
        <v>102.30769230769199</v>
      </c>
      <c r="C509">
        <v>0</v>
      </c>
      <c r="D509">
        <v>147851</v>
      </c>
      <c r="E509" t="s">
        <v>5790</v>
      </c>
      <c r="F509">
        <v>0.64571237560000005</v>
      </c>
      <c r="G509">
        <v>95748</v>
      </c>
      <c r="H509">
        <v>11.8</v>
      </c>
      <c r="I509">
        <v>2</v>
      </c>
    </row>
    <row r="510" spans="1:9" x14ac:dyDescent="0.3">
      <c r="A510">
        <v>96049</v>
      </c>
      <c r="B510">
        <v>156.79289617486299</v>
      </c>
      <c r="C510">
        <v>0.78753786241815904</v>
      </c>
      <c r="D510">
        <v>96049</v>
      </c>
      <c r="E510" t="s">
        <v>5790</v>
      </c>
      <c r="F510">
        <v>0.75268930199999995</v>
      </c>
      <c r="G510">
        <v>96049</v>
      </c>
      <c r="H510">
        <v>11.8</v>
      </c>
      <c r="I510">
        <v>2</v>
      </c>
    </row>
    <row r="511" spans="1:9" x14ac:dyDescent="0.3">
      <c r="A511">
        <v>96191</v>
      </c>
      <c r="B511">
        <v>105</v>
      </c>
      <c r="C511">
        <v>0.59330258109428302</v>
      </c>
      <c r="D511">
        <v>148994</v>
      </c>
      <c r="E511" t="s">
        <v>5790</v>
      </c>
      <c r="F511">
        <v>0.70337939260000004</v>
      </c>
      <c r="G511">
        <v>96191</v>
      </c>
      <c r="H511">
        <v>11.8</v>
      </c>
      <c r="I511">
        <v>2</v>
      </c>
    </row>
    <row r="512" spans="1:9" x14ac:dyDescent="0.3">
      <c r="A512">
        <v>96192</v>
      </c>
      <c r="B512">
        <v>105</v>
      </c>
      <c r="C512">
        <v>0.59330258109428302</v>
      </c>
      <c r="D512">
        <v>148994</v>
      </c>
      <c r="E512" t="s">
        <v>5790</v>
      </c>
      <c r="F512">
        <v>0.86411088709999995</v>
      </c>
      <c r="G512">
        <v>96192</v>
      </c>
      <c r="H512">
        <v>6.11</v>
      </c>
      <c r="I512">
        <v>4</v>
      </c>
    </row>
    <row r="513" spans="1:9" x14ac:dyDescent="0.3">
      <c r="A513">
        <v>96193</v>
      </c>
      <c r="B513">
        <v>105</v>
      </c>
      <c r="C513">
        <v>0.59330258109428302</v>
      </c>
      <c r="D513">
        <v>148994</v>
      </c>
      <c r="E513" t="s">
        <v>5790</v>
      </c>
      <c r="F513">
        <v>0.8379083276</v>
      </c>
      <c r="G513">
        <v>96193</v>
      </c>
      <c r="H513">
        <v>7.65</v>
      </c>
      <c r="I513">
        <v>3</v>
      </c>
    </row>
    <row r="514" spans="1:9" x14ac:dyDescent="0.3">
      <c r="A514">
        <v>96195</v>
      </c>
      <c r="B514">
        <v>105</v>
      </c>
      <c r="C514">
        <v>0.59330258109428302</v>
      </c>
      <c r="D514">
        <v>148994</v>
      </c>
      <c r="E514" t="s">
        <v>5790</v>
      </c>
      <c r="F514">
        <v>0.60057646040000001</v>
      </c>
      <c r="G514">
        <v>96195</v>
      </c>
      <c r="H514">
        <v>11.8</v>
      </c>
      <c r="I514">
        <v>2</v>
      </c>
    </row>
    <row r="515" spans="1:9" x14ac:dyDescent="0.3">
      <c r="A515">
        <v>96436</v>
      </c>
      <c r="B515">
        <v>114.28571428571399</v>
      </c>
      <c r="C515">
        <v>0.26223939445161998</v>
      </c>
      <c r="D515">
        <v>141056</v>
      </c>
      <c r="E515" t="s">
        <v>5790</v>
      </c>
      <c r="F515">
        <v>0.4402184784</v>
      </c>
      <c r="G515">
        <v>96436</v>
      </c>
      <c r="H515">
        <v>14.76</v>
      </c>
      <c r="I515">
        <v>1</v>
      </c>
    </row>
    <row r="516" spans="1:9" x14ac:dyDescent="0.3">
      <c r="A516">
        <v>96442</v>
      </c>
      <c r="B516">
        <v>120.992340425531</v>
      </c>
      <c r="C516">
        <v>0.53359438908430301</v>
      </c>
      <c r="D516">
        <v>96442</v>
      </c>
      <c r="E516" t="s">
        <v>5790</v>
      </c>
      <c r="F516">
        <v>0.85529929400000004</v>
      </c>
      <c r="G516">
        <v>96442</v>
      </c>
      <c r="H516">
        <v>6.11</v>
      </c>
      <c r="I516">
        <v>4</v>
      </c>
    </row>
    <row r="517" spans="1:9" x14ac:dyDescent="0.3">
      <c r="A517">
        <v>96484</v>
      </c>
      <c r="B517">
        <v>117.894723753438</v>
      </c>
      <c r="C517">
        <v>0</v>
      </c>
      <c r="D517">
        <v>175374</v>
      </c>
      <c r="E517" t="s">
        <v>5790</v>
      </c>
      <c r="F517">
        <v>0.86593675609999998</v>
      </c>
      <c r="G517">
        <v>96484</v>
      </c>
      <c r="H517">
        <v>6.11</v>
      </c>
      <c r="I517">
        <v>4</v>
      </c>
    </row>
    <row r="518" spans="1:9" x14ac:dyDescent="0.3">
      <c r="A518">
        <v>96488</v>
      </c>
      <c r="B518">
        <v>108.41499359532</v>
      </c>
      <c r="C518">
        <v>0</v>
      </c>
      <c r="D518">
        <v>175374</v>
      </c>
      <c r="E518" t="s">
        <v>5790</v>
      </c>
      <c r="F518">
        <v>0.86651897430000002</v>
      </c>
      <c r="G518">
        <v>96488</v>
      </c>
      <c r="H518">
        <v>6.11</v>
      </c>
      <c r="I518">
        <v>4</v>
      </c>
    </row>
    <row r="519" spans="1:9" x14ac:dyDescent="0.3">
      <c r="A519">
        <v>96501</v>
      </c>
      <c r="B519">
        <v>139.05883321803799</v>
      </c>
      <c r="C519">
        <v>0</v>
      </c>
      <c r="D519">
        <v>175374</v>
      </c>
      <c r="E519" t="s">
        <v>5790</v>
      </c>
      <c r="F519">
        <v>0.57752174140000001</v>
      </c>
      <c r="G519">
        <v>96501</v>
      </c>
      <c r="H519">
        <v>11.8</v>
      </c>
      <c r="I519">
        <v>2</v>
      </c>
    </row>
    <row r="520" spans="1:9" x14ac:dyDescent="0.3">
      <c r="A520">
        <v>96574</v>
      </c>
      <c r="B520">
        <v>138.124587961781</v>
      </c>
      <c r="C520">
        <v>0</v>
      </c>
      <c r="D520">
        <v>175374</v>
      </c>
      <c r="E520" t="s">
        <v>5790</v>
      </c>
      <c r="F520">
        <v>0.52210593220000001</v>
      </c>
      <c r="G520">
        <v>96574</v>
      </c>
      <c r="H520">
        <v>11.8</v>
      </c>
      <c r="I520">
        <v>2</v>
      </c>
    </row>
    <row r="521" spans="1:9" x14ac:dyDescent="0.3">
      <c r="A521">
        <v>96699</v>
      </c>
      <c r="B521">
        <v>135.251571428571</v>
      </c>
      <c r="C521">
        <v>0.77694437963829299</v>
      </c>
      <c r="D521">
        <v>96699</v>
      </c>
      <c r="E521" t="s">
        <v>5790</v>
      </c>
      <c r="F521">
        <v>0.32851809259999998</v>
      </c>
      <c r="G521">
        <v>96699</v>
      </c>
      <c r="H521">
        <v>14.76</v>
      </c>
      <c r="I521">
        <v>1</v>
      </c>
    </row>
    <row r="522" spans="1:9" x14ac:dyDescent="0.3">
      <c r="A522">
        <v>96795</v>
      </c>
      <c r="B522">
        <v>105</v>
      </c>
      <c r="C522">
        <v>0.18021442096167001</v>
      </c>
      <c r="D522">
        <v>141257</v>
      </c>
      <c r="E522" t="s">
        <v>5791</v>
      </c>
      <c r="F522">
        <v>0.9508621693</v>
      </c>
      <c r="G522">
        <v>96795</v>
      </c>
      <c r="H522">
        <v>4.0599999999999996</v>
      </c>
      <c r="I522">
        <v>5</v>
      </c>
    </row>
    <row r="523" spans="1:9" x14ac:dyDescent="0.3">
      <c r="A523">
        <v>96805</v>
      </c>
      <c r="B523">
        <v>113.26303030303001</v>
      </c>
      <c r="C523">
        <v>0.185731118518738</v>
      </c>
      <c r="D523">
        <v>143190</v>
      </c>
      <c r="E523" t="s">
        <v>5790</v>
      </c>
      <c r="F523">
        <v>0.59622704979999996</v>
      </c>
      <c r="G523">
        <v>96805</v>
      </c>
      <c r="H523">
        <v>11.8</v>
      </c>
      <c r="I523">
        <v>2</v>
      </c>
    </row>
    <row r="524" spans="1:9" x14ac:dyDescent="0.3">
      <c r="A524">
        <v>96812</v>
      </c>
      <c r="B524">
        <v>127.526316620499</v>
      </c>
      <c r="C524">
        <v>0</v>
      </c>
      <c r="D524">
        <v>141002</v>
      </c>
      <c r="E524" t="s">
        <v>5791</v>
      </c>
      <c r="F524">
        <v>0.96814346309999999</v>
      </c>
      <c r="G524">
        <v>96812</v>
      </c>
      <c r="H524">
        <v>1.98</v>
      </c>
      <c r="I524">
        <v>6</v>
      </c>
    </row>
    <row r="525" spans="1:9" x14ac:dyDescent="0.3">
      <c r="A525">
        <v>96950</v>
      </c>
      <c r="B525">
        <v>105</v>
      </c>
      <c r="C525">
        <v>0.44982081784434402</v>
      </c>
      <c r="D525">
        <v>141309</v>
      </c>
      <c r="E525" t="s">
        <v>5790</v>
      </c>
      <c r="F525">
        <v>0.26125323769999997</v>
      </c>
      <c r="G525">
        <v>96950</v>
      </c>
      <c r="H525">
        <v>14.76</v>
      </c>
      <c r="I525">
        <v>1</v>
      </c>
    </row>
    <row r="526" spans="1:9" x14ac:dyDescent="0.3">
      <c r="A526">
        <v>96951</v>
      </c>
      <c r="B526">
        <v>116.917722772277</v>
      </c>
      <c r="C526">
        <v>0.58466880689012402</v>
      </c>
      <c r="D526">
        <v>141309</v>
      </c>
      <c r="E526" t="s">
        <v>5790</v>
      </c>
      <c r="F526">
        <v>0.84825760130000005</v>
      </c>
      <c r="G526">
        <v>96951</v>
      </c>
      <c r="H526">
        <v>6.11</v>
      </c>
      <c r="I526">
        <v>4</v>
      </c>
    </row>
    <row r="527" spans="1:9" x14ac:dyDescent="0.3">
      <c r="A527">
        <v>96955</v>
      </c>
      <c r="B527">
        <v>104.04274193548299</v>
      </c>
      <c r="C527">
        <v>0.58683601978514499</v>
      </c>
      <c r="D527">
        <v>141309</v>
      </c>
      <c r="E527" t="s">
        <v>5790</v>
      </c>
      <c r="F527">
        <v>0.85134088990000001</v>
      </c>
      <c r="G527">
        <v>96955</v>
      </c>
      <c r="H527">
        <v>6.11</v>
      </c>
      <c r="I527">
        <v>4</v>
      </c>
    </row>
    <row r="528" spans="1:9" x14ac:dyDescent="0.3">
      <c r="A528">
        <v>96967</v>
      </c>
      <c r="B528">
        <v>110.084925373134</v>
      </c>
      <c r="C528">
        <v>0.49744802640200497</v>
      </c>
      <c r="D528">
        <v>96967</v>
      </c>
      <c r="E528" t="s">
        <v>5790</v>
      </c>
      <c r="F528">
        <v>0.32761320469999999</v>
      </c>
      <c r="G528">
        <v>96967</v>
      </c>
      <c r="H528">
        <v>14.76</v>
      </c>
      <c r="I528">
        <v>1</v>
      </c>
    </row>
    <row r="529" spans="1:9" x14ac:dyDescent="0.3">
      <c r="A529">
        <v>96992</v>
      </c>
      <c r="B529">
        <v>113.636363636363</v>
      </c>
      <c r="C529">
        <v>0</v>
      </c>
      <c r="D529">
        <v>148954</v>
      </c>
      <c r="E529" t="s">
        <v>5790</v>
      </c>
      <c r="F529">
        <v>0.48191979530000001</v>
      </c>
      <c r="G529">
        <v>96992</v>
      </c>
      <c r="H529">
        <v>14.76</v>
      </c>
      <c r="I529">
        <v>1</v>
      </c>
    </row>
    <row r="530" spans="1:9" x14ac:dyDescent="0.3">
      <c r="A530">
        <v>96993</v>
      </c>
      <c r="B530">
        <v>118.58064516128999</v>
      </c>
      <c r="C530">
        <v>0</v>
      </c>
      <c r="D530">
        <v>148954</v>
      </c>
      <c r="E530" t="s">
        <v>5790</v>
      </c>
      <c r="F530">
        <v>0.2475624532</v>
      </c>
      <c r="G530">
        <v>96993</v>
      </c>
      <c r="H530">
        <v>14.76</v>
      </c>
      <c r="I530">
        <v>1</v>
      </c>
    </row>
    <row r="531" spans="1:9" x14ac:dyDescent="0.3">
      <c r="A531">
        <v>97091</v>
      </c>
      <c r="B531">
        <v>95.049019607843107</v>
      </c>
      <c r="C531">
        <v>0</v>
      </c>
      <c r="D531">
        <v>148725</v>
      </c>
      <c r="E531" t="s">
        <v>5790</v>
      </c>
      <c r="F531">
        <v>0.2220126539</v>
      </c>
      <c r="G531">
        <v>97091</v>
      </c>
      <c r="H531">
        <v>14.76</v>
      </c>
      <c r="I531">
        <v>1</v>
      </c>
    </row>
    <row r="532" spans="1:9" x14ac:dyDescent="0.3">
      <c r="A532">
        <v>97098</v>
      </c>
      <c r="B532">
        <v>99.6666666666666</v>
      </c>
      <c r="C532">
        <v>0</v>
      </c>
      <c r="D532">
        <v>148725</v>
      </c>
      <c r="E532" t="s">
        <v>5790</v>
      </c>
      <c r="F532">
        <v>0.2113473713</v>
      </c>
      <c r="G532">
        <v>97098</v>
      </c>
      <c r="H532">
        <v>14.76</v>
      </c>
      <c r="I532">
        <v>1</v>
      </c>
    </row>
    <row r="533" spans="1:9" x14ac:dyDescent="0.3">
      <c r="A533">
        <v>97100</v>
      </c>
      <c r="B533">
        <v>83.386075949366997</v>
      </c>
      <c r="C533">
        <v>0</v>
      </c>
      <c r="D533">
        <v>148725</v>
      </c>
      <c r="E533" t="s">
        <v>5790</v>
      </c>
      <c r="F533">
        <v>0.51595348119999995</v>
      </c>
      <c r="G533">
        <v>97100</v>
      </c>
      <c r="H533">
        <v>11.8</v>
      </c>
      <c r="I533">
        <v>2</v>
      </c>
    </row>
    <row r="534" spans="1:9" x14ac:dyDescent="0.3">
      <c r="A534">
        <v>97101</v>
      </c>
      <c r="B534">
        <v>116.249993365376</v>
      </c>
      <c r="C534">
        <v>0</v>
      </c>
      <c r="D534">
        <v>148954</v>
      </c>
      <c r="E534" t="s">
        <v>5790</v>
      </c>
      <c r="F534">
        <v>0.52970463040000004</v>
      </c>
      <c r="G534">
        <v>97101</v>
      </c>
      <c r="H534">
        <v>11.8</v>
      </c>
      <c r="I534">
        <v>2</v>
      </c>
    </row>
    <row r="535" spans="1:9" x14ac:dyDescent="0.3">
      <c r="A535">
        <v>97102</v>
      </c>
      <c r="B535">
        <v>83.3766233766233</v>
      </c>
      <c r="C535">
        <v>0</v>
      </c>
      <c r="D535">
        <v>148725</v>
      </c>
      <c r="E535" t="s">
        <v>5790</v>
      </c>
      <c r="F535">
        <v>0.4419378638</v>
      </c>
      <c r="G535">
        <v>97102</v>
      </c>
      <c r="H535">
        <v>14.76</v>
      </c>
      <c r="I535">
        <v>1</v>
      </c>
    </row>
    <row r="536" spans="1:9" x14ac:dyDescent="0.3">
      <c r="A536">
        <v>97209</v>
      </c>
      <c r="B536">
        <v>75</v>
      </c>
      <c r="C536">
        <v>0</v>
      </c>
      <c r="D536">
        <v>146264</v>
      </c>
      <c r="E536" t="s">
        <v>5790</v>
      </c>
      <c r="F536">
        <v>0.27827498319999999</v>
      </c>
      <c r="G536">
        <v>97209</v>
      </c>
      <c r="H536">
        <v>14.76</v>
      </c>
      <c r="I536">
        <v>1</v>
      </c>
    </row>
    <row r="537" spans="1:9" x14ac:dyDescent="0.3">
      <c r="A537">
        <v>97213</v>
      </c>
      <c r="B537">
        <v>75</v>
      </c>
      <c r="C537">
        <v>0</v>
      </c>
      <c r="D537">
        <v>146264</v>
      </c>
      <c r="E537" t="s">
        <v>5790</v>
      </c>
      <c r="F537">
        <v>0.17711660269999999</v>
      </c>
      <c r="G537">
        <v>97213</v>
      </c>
      <c r="H537">
        <v>14.76</v>
      </c>
      <c r="I537">
        <v>1</v>
      </c>
    </row>
    <row r="538" spans="1:9" x14ac:dyDescent="0.3">
      <c r="A538">
        <v>97219</v>
      </c>
      <c r="B538">
        <v>75</v>
      </c>
      <c r="C538">
        <v>0</v>
      </c>
      <c r="D538">
        <v>146264</v>
      </c>
      <c r="E538" t="s">
        <v>5790</v>
      </c>
      <c r="F538">
        <v>0.66703063250000005</v>
      </c>
      <c r="G538">
        <v>97219</v>
      </c>
      <c r="H538">
        <v>11.8</v>
      </c>
      <c r="I538">
        <v>2</v>
      </c>
    </row>
    <row r="539" spans="1:9" x14ac:dyDescent="0.3">
      <c r="A539">
        <v>97264</v>
      </c>
      <c r="B539">
        <v>85.628517652974807</v>
      </c>
      <c r="C539">
        <v>0</v>
      </c>
      <c r="D539">
        <v>146264</v>
      </c>
      <c r="E539" t="s">
        <v>5790</v>
      </c>
      <c r="F539">
        <v>0.24946381149999999</v>
      </c>
      <c r="G539">
        <v>97264</v>
      </c>
      <c r="H539">
        <v>14.76</v>
      </c>
      <c r="I539">
        <v>1</v>
      </c>
    </row>
    <row r="540" spans="1:9" x14ac:dyDescent="0.3">
      <c r="A540">
        <v>97279</v>
      </c>
      <c r="B540">
        <v>108.69811739409499</v>
      </c>
      <c r="C540">
        <v>0</v>
      </c>
      <c r="D540">
        <v>153797</v>
      </c>
      <c r="E540" t="s">
        <v>5790</v>
      </c>
      <c r="F540">
        <v>0.83832961319999999</v>
      </c>
      <c r="G540">
        <v>97279</v>
      </c>
      <c r="H540">
        <v>7.65</v>
      </c>
      <c r="I540">
        <v>3</v>
      </c>
    </row>
    <row r="541" spans="1:9" x14ac:dyDescent="0.3">
      <c r="A541">
        <v>97538</v>
      </c>
      <c r="B541">
        <v>122</v>
      </c>
      <c r="C541">
        <v>5.72210357061421E-2</v>
      </c>
      <c r="D541">
        <v>139820</v>
      </c>
      <c r="E541" t="s">
        <v>5790</v>
      </c>
      <c r="F541">
        <v>0.1860225797</v>
      </c>
      <c r="G541">
        <v>97538</v>
      </c>
      <c r="H541">
        <v>14.76</v>
      </c>
      <c r="I541">
        <v>1</v>
      </c>
    </row>
    <row r="542" spans="1:9" x14ac:dyDescent="0.3">
      <c r="A542">
        <v>97539</v>
      </c>
      <c r="B542">
        <v>122</v>
      </c>
      <c r="C542">
        <v>5.7221035706142002E-2</v>
      </c>
      <c r="D542">
        <v>139820</v>
      </c>
      <c r="E542" t="s">
        <v>5790</v>
      </c>
      <c r="F542">
        <v>0.72934842109999998</v>
      </c>
      <c r="G542">
        <v>97539</v>
      </c>
      <c r="H542">
        <v>11.8</v>
      </c>
      <c r="I542">
        <v>2</v>
      </c>
    </row>
    <row r="543" spans="1:9" x14ac:dyDescent="0.3">
      <c r="A543">
        <v>97541</v>
      </c>
      <c r="B543">
        <v>122</v>
      </c>
      <c r="C543">
        <v>5.7221035706142002E-2</v>
      </c>
      <c r="D543">
        <v>139820</v>
      </c>
      <c r="E543" t="s">
        <v>5790</v>
      </c>
      <c r="F543">
        <v>0.45418137310000001</v>
      </c>
      <c r="G543">
        <v>97541</v>
      </c>
      <c r="H543">
        <v>14.76</v>
      </c>
      <c r="I543">
        <v>1</v>
      </c>
    </row>
    <row r="544" spans="1:9" x14ac:dyDescent="0.3">
      <c r="A544">
        <v>97548</v>
      </c>
      <c r="B544">
        <v>76.969111512947094</v>
      </c>
      <c r="C544">
        <v>0</v>
      </c>
      <c r="D544">
        <v>140095</v>
      </c>
      <c r="E544" t="s">
        <v>5790</v>
      </c>
      <c r="F544">
        <v>0.65923297410000004</v>
      </c>
      <c r="G544">
        <v>97548</v>
      </c>
      <c r="H544">
        <v>11.8</v>
      </c>
      <c r="I544">
        <v>2</v>
      </c>
    </row>
    <row r="545" spans="1:9" x14ac:dyDescent="0.3">
      <c r="A545">
        <v>97550</v>
      </c>
      <c r="B545">
        <v>92.187496855470101</v>
      </c>
      <c r="C545">
        <v>0</v>
      </c>
      <c r="D545">
        <v>140095</v>
      </c>
      <c r="E545" t="s">
        <v>5790</v>
      </c>
      <c r="F545">
        <v>0.64097207779999998</v>
      </c>
      <c r="G545">
        <v>97550</v>
      </c>
      <c r="H545">
        <v>11.8</v>
      </c>
      <c r="I545">
        <v>2</v>
      </c>
    </row>
    <row r="546" spans="1:9" x14ac:dyDescent="0.3">
      <c r="A546">
        <v>97552</v>
      </c>
      <c r="B546">
        <v>87.336545660654295</v>
      </c>
      <c r="C546">
        <v>0</v>
      </c>
      <c r="D546">
        <v>140095</v>
      </c>
      <c r="E546" t="s">
        <v>5790</v>
      </c>
      <c r="F546">
        <v>0.6116679907</v>
      </c>
      <c r="G546">
        <v>97552</v>
      </c>
      <c r="H546">
        <v>11.8</v>
      </c>
      <c r="I546">
        <v>2</v>
      </c>
    </row>
    <row r="547" spans="1:9" x14ac:dyDescent="0.3">
      <c r="A547">
        <v>97557</v>
      </c>
      <c r="B547">
        <v>76.740129032257997</v>
      </c>
      <c r="C547">
        <v>0</v>
      </c>
      <c r="D547">
        <v>161066</v>
      </c>
      <c r="E547" t="s">
        <v>5791</v>
      </c>
      <c r="F547">
        <v>0.98157686</v>
      </c>
      <c r="G547">
        <v>97557</v>
      </c>
      <c r="H547">
        <v>1.98</v>
      </c>
      <c r="I547">
        <v>6</v>
      </c>
    </row>
    <row r="548" spans="1:9" x14ac:dyDescent="0.3">
      <c r="A548">
        <v>97558</v>
      </c>
      <c r="B548">
        <v>132</v>
      </c>
      <c r="C548">
        <v>0</v>
      </c>
      <c r="D548">
        <v>161066</v>
      </c>
      <c r="E548" t="s">
        <v>5791</v>
      </c>
      <c r="F548">
        <v>0.96823120119999995</v>
      </c>
      <c r="G548">
        <v>97558</v>
      </c>
      <c r="H548">
        <v>1.98</v>
      </c>
      <c r="I548">
        <v>6</v>
      </c>
    </row>
    <row r="549" spans="1:9" x14ac:dyDescent="0.3">
      <c r="A549">
        <v>97564</v>
      </c>
      <c r="B549">
        <v>101.737287841137</v>
      </c>
      <c r="C549">
        <v>0</v>
      </c>
      <c r="D549">
        <v>140095</v>
      </c>
      <c r="E549" t="s">
        <v>5790</v>
      </c>
      <c r="F549">
        <v>0.47697341440000002</v>
      </c>
      <c r="G549">
        <v>97564</v>
      </c>
      <c r="H549">
        <v>14.76</v>
      </c>
      <c r="I549">
        <v>1</v>
      </c>
    </row>
    <row r="550" spans="1:9" x14ac:dyDescent="0.3">
      <c r="A550">
        <v>97568</v>
      </c>
      <c r="B550">
        <v>85.798610722897493</v>
      </c>
      <c r="C550">
        <v>0</v>
      </c>
      <c r="D550">
        <v>140095</v>
      </c>
      <c r="E550" t="s">
        <v>5791</v>
      </c>
      <c r="F550">
        <v>0.99048095940000003</v>
      </c>
      <c r="G550">
        <v>97568</v>
      </c>
      <c r="H550">
        <v>1.98</v>
      </c>
      <c r="I550">
        <v>6</v>
      </c>
    </row>
    <row r="551" spans="1:9" x14ac:dyDescent="0.3">
      <c r="A551">
        <v>97650</v>
      </c>
      <c r="B551">
        <v>126.8</v>
      </c>
      <c r="C551">
        <v>0</v>
      </c>
      <c r="D551">
        <v>176417</v>
      </c>
      <c r="E551" t="s">
        <v>5790</v>
      </c>
      <c r="F551">
        <v>0.90679711100000004</v>
      </c>
      <c r="G551">
        <v>97650</v>
      </c>
      <c r="H551">
        <v>6.11</v>
      </c>
      <c r="I551">
        <v>4</v>
      </c>
    </row>
    <row r="552" spans="1:9" x14ac:dyDescent="0.3">
      <c r="A552">
        <v>97678</v>
      </c>
      <c r="B552">
        <v>126.615384615384</v>
      </c>
      <c r="C552">
        <v>0.35836917812098601</v>
      </c>
      <c r="D552">
        <v>161066</v>
      </c>
      <c r="E552" t="s">
        <v>5790</v>
      </c>
      <c r="F552">
        <v>0.91127377750000005</v>
      </c>
      <c r="G552">
        <v>97678</v>
      </c>
      <c r="H552">
        <v>6.11</v>
      </c>
      <c r="I552">
        <v>4</v>
      </c>
    </row>
    <row r="553" spans="1:9" x14ac:dyDescent="0.3">
      <c r="A553">
        <v>97709</v>
      </c>
      <c r="B553">
        <v>142</v>
      </c>
      <c r="C553">
        <v>0</v>
      </c>
      <c r="D553">
        <v>189202</v>
      </c>
      <c r="E553" t="s">
        <v>5790</v>
      </c>
      <c r="F553">
        <v>0.83181542159999999</v>
      </c>
      <c r="G553">
        <v>97709</v>
      </c>
      <c r="H553">
        <v>7.65</v>
      </c>
      <c r="I553">
        <v>3</v>
      </c>
    </row>
    <row r="554" spans="1:9" x14ac:dyDescent="0.3">
      <c r="A554">
        <v>97770</v>
      </c>
      <c r="B554">
        <v>115</v>
      </c>
      <c r="C554">
        <v>0</v>
      </c>
      <c r="D554">
        <v>187163</v>
      </c>
      <c r="E554" t="s">
        <v>5790</v>
      </c>
      <c r="F554">
        <v>0.86235523219999999</v>
      </c>
      <c r="G554">
        <v>97770</v>
      </c>
      <c r="H554">
        <v>6.11</v>
      </c>
      <c r="I554">
        <v>4</v>
      </c>
    </row>
    <row r="555" spans="1:9" x14ac:dyDescent="0.3">
      <c r="A555">
        <v>97777</v>
      </c>
      <c r="B555">
        <v>114.618984414471</v>
      </c>
      <c r="C555">
        <v>0</v>
      </c>
      <c r="D555">
        <v>140138</v>
      </c>
      <c r="E555" t="s">
        <v>5791</v>
      </c>
      <c r="F555">
        <v>0.97990888359999995</v>
      </c>
      <c r="G555">
        <v>97777</v>
      </c>
      <c r="H555">
        <v>1.98</v>
      </c>
      <c r="I555">
        <v>6</v>
      </c>
    </row>
    <row r="556" spans="1:9" x14ac:dyDescent="0.3">
      <c r="A556">
        <v>97780</v>
      </c>
      <c r="B556">
        <v>134.52936292549001</v>
      </c>
      <c r="C556">
        <v>0</v>
      </c>
      <c r="D556">
        <v>140138</v>
      </c>
      <c r="E556" t="s">
        <v>5791</v>
      </c>
      <c r="F556">
        <v>0.95690345759999995</v>
      </c>
      <c r="G556">
        <v>97780</v>
      </c>
      <c r="H556">
        <v>4.0599999999999996</v>
      </c>
      <c r="I556">
        <v>5</v>
      </c>
    </row>
    <row r="557" spans="1:9" x14ac:dyDescent="0.3">
      <c r="A557">
        <v>97798</v>
      </c>
      <c r="B557">
        <v>122</v>
      </c>
      <c r="C557">
        <v>1.84905509196754E-2</v>
      </c>
      <c r="D557">
        <v>154166</v>
      </c>
      <c r="E557" t="s">
        <v>5790</v>
      </c>
      <c r="F557">
        <v>0.40405637030000002</v>
      </c>
      <c r="G557">
        <v>97798</v>
      </c>
      <c r="H557">
        <v>14.76</v>
      </c>
      <c r="I557">
        <v>1</v>
      </c>
    </row>
    <row r="558" spans="1:9" x14ac:dyDescent="0.3">
      <c r="A558">
        <v>97804</v>
      </c>
      <c r="B558">
        <v>102.5</v>
      </c>
      <c r="C558">
        <v>0</v>
      </c>
      <c r="D558">
        <v>140095</v>
      </c>
      <c r="E558" t="s">
        <v>5791</v>
      </c>
      <c r="F558">
        <v>0.99360609050000004</v>
      </c>
      <c r="G558">
        <v>97804</v>
      </c>
      <c r="H558">
        <v>1.98</v>
      </c>
      <c r="I558">
        <v>6</v>
      </c>
    </row>
    <row r="559" spans="1:9" x14ac:dyDescent="0.3">
      <c r="A559">
        <v>97820</v>
      </c>
      <c r="B559">
        <v>100</v>
      </c>
      <c r="C559">
        <v>1.8490550919675299E-2</v>
      </c>
      <c r="D559">
        <v>154166</v>
      </c>
      <c r="E559" t="s">
        <v>5790</v>
      </c>
      <c r="F559">
        <v>0.62133187059999995</v>
      </c>
      <c r="G559">
        <v>97820</v>
      </c>
      <c r="H559">
        <v>11.8</v>
      </c>
      <c r="I559">
        <v>2</v>
      </c>
    </row>
    <row r="560" spans="1:9" x14ac:dyDescent="0.3">
      <c r="A560">
        <v>97904</v>
      </c>
      <c r="B560">
        <v>127</v>
      </c>
      <c r="C560">
        <v>5.72210357061421E-2</v>
      </c>
      <c r="D560">
        <v>139820</v>
      </c>
      <c r="E560" t="s">
        <v>5790</v>
      </c>
      <c r="F560">
        <v>0.29165527219999998</v>
      </c>
      <c r="G560">
        <v>97904</v>
      </c>
      <c r="H560">
        <v>14.76</v>
      </c>
      <c r="I560">
        <v>1</v>
      </c>
    </row>
    <row r="561" spans="1:9" x14ac:dyDescent="0.3">
      <c r="A561">
        <v>97926</v>
      </c>
      <c r="B561">
        <v>110</v>
      </c>
      <c r="C561">
        <v>1.8490550919675299E-2</v>
      </c>
      <c r="D561">
        <v>154166</v>
      </c>
      <c r="E561" t="s">
        <v>5790</v>
      </c>
      <c r="F561">
        <v>0.48497316239999999</v>
      </c>
      <c r="G561">
        <v>97926</v>
      </c>
      <c r="H561">
        <v>14.76</v>
      </c>
      <c r="I561">
        <v>1</v>
      </c>
    </row>
    <row r="562" spans="1:9" x14ac:dyDescent="0.3">
      <c r="A562">
        <v>97949</v>
      </c>
      <c r="B562">
        <v>85</v>
      </c>
      <c r="C562">
        <v>1.8490550919675299E-2</v>
      </c>
      <c r="D562">
        <v>154166</v>
      </c>
      <c r="E562" t="s">
        <v>5790</v>
      </c>
      <c r="F562">
        <v>0.38929626350000002</v>
      </c>
      <c r="G562">
        <v>97949</v>
      </c>
      <c r="H562">
        <v>14.76</v>
      </c>
      <c r="I562">
        <v>1</v>
      </c>
    </row>
    <row r="563" spans="1:9" x14ac:dyDescent="0.3">
      <c r="A563">
        <v>97953</v>
      </c>
      <c r="B563">
        <v>122</v>
      </c>
      <c r="C563">
        <v>1.8490550919675299E-2</v>
      </c>
      <c r="D563">
        <v>154166</v>
      </c>
      <c r="E563" t="s">
        <v>5790</v>
      </c>
      <c r="F563">
        <v>0.51480412480000004</v>
      </c>
      <c r="G563">
        <v>97953</v>
      </c>
      <c r="H563">
        <v>11.8</v>
      </c>
      <c r="I563">
        <v>2</v>
      </c>
    </row>
    <row r="564" spans="1:9" x14ac:dyDescent="0.3">
      <c r="A564">
        <v>98096</v>
      </c>
      <c r="B564">
        <v>129.5</v>
      </c>
      <c r="C564">
        <v>0</v>
      </c>
      <c r="D564">
        <v>149047</v>
      </c>
      <c r="E564" t="s">
        <v>5790</v>
      </c>
      <c r="F564">
        <v>0.83905291559999995</v>
      </c>
      <c r="G564">
        <v>98096</v>
      </c>
      <c r="H564">
        <v>7.65</v>
      </c>
      <c r="I564">
        <v>3</v>
      </c>
    </row>
    <row r="565" spans="1:9" x14ac:dyDescent="0.3">
      <c r="A565">
        <v>98105</v>
      </c>
      <c r="B565">
        <v>107.068965517241</v>
      </c>
      <c r="C565">
        <v>0.116808150964611</v>
      </c>
      <c r="D565">
        <v>157456</v>
      </c>
      <c r="E565" t="s">
        <v>5791</v>
      </c>
      <c r="F565">
        <v>0.98595505949999995</v>
      </c>
      <c r="G565">
        <v>98105</v>
      </c>
      <c r="H565">
        <v>1.98</v>
      </c>
      <c r="I565">
        <v>6</v>
      </c>
    </row>
    <row r="566" spans="1:9" x14ac:dyDescent="0.3">
      <c r="A566">
        <v>98124</v>
      </c>
      <c r="B566">
        <v>107.068965517241</v>
      </c>
      <c r="C566">
        <v>0.116808150964611</v>
      </c>
      <c r="D566">
        <v>157456</v>
      </c>
      <c r="E566" t="s">
        <v>5790</v>
      </c>
      <c r="F566">
        <v>0.92416197060000005</v>
      </c>
      <c r="G566">
        <v>98124</v>
      </c>
      <c r="H566">
        <v>6.11</v>
      </c>
      <c r="I566">
        <v>4</v>
      </c>
    </row>
    <row r="567" spans="1:9" x14ac:dyDescent="0.3">
      <c r="A567">
        <v>98125</v>
      </c>
      <c r="B567">
        <v>110</v>
      </c>
      <c r="C567">
        <v>1.8490550919675299E-2</v>
      </c>
      <c r="D567">
        <v>154166</v>
      </c>
      <c r="E567" t="s">
        <v>5790</v>
      </c>
      <c r="F567">
        <v>0.55661588910000004</v>
      </c>
      <c r="G567">
        <v>98125</v>
      </c>
      <c r="H567">
        <v>11.8</v>
      </c>
      <c r="I567">
        <v>2</v>
      </c>
    </row>
    <row r="568" spans="1:9" x14ac:dyDescent="0.3">
      <c r="A568">
        <v>98131</v>
      </c>
      <c r="B568">
        <v>114.222222222222</v>
      </c>
      <c r="C568">
        <v>0.11070053522789899</v>
      </c>
      <c r="D568">
        <v>157456</v>
      </c>
      <c r="E568" t="s">
        <v>5791</v>
      </c>
      <c r="F568">
        <v>0.98098558189999996</v>
      </c>
      <c r="G568">
        <v>98131</v>
      </c>
      <c r="H568">
        <v>1.98</v>
      </c>
      <c r="I568">
        <v>6</v>
      </c>
    </row>
    <row r="569" spans="1:9" x14ac:dyDescent="0.3">
      <c r="A569">
        <v>98226</v>
      </c>
      <c r="B569">
        <v>100</v>
      </c>
      <c r="C569">
        <v>1.8490550919675299E-2</v>
      </c>
      <c r="D569">
        <v>154166</v>
      </c>
      <c r="E569" t="s">
        <v>5790</v>
      </c>
      <c r="F569">
        <v>0.53999024630000003</v>
      </c>
      <c r="G569">
        <v>98226</v>
      </c>
      <c r="H569">
        <v>11.8</v>
      </c>
      <c r="I569">
        <v>2</v>
      </c>
    </row>
    <row r="570" spans="1:9" x14ac:dyDescent="0.3">
      <c r="A570">
        <v>98276</v>
      </c>
      <c r="B570">
        <v>149.25677024497901</v>
      </c>
      <c r="C570">
        <v>0</v>
      </c>
      <c r="D570">
        <v>140138</v>
      </c>
      <c r="E570" t="s">
        <v>5791</v>
      </c>
      <c r="F570">
        <v>0.9600769281</v>
      </c>
      <c r="G570">
        <v>98276</v>
      </c>
      <c r="H570">
        <v>4.0599999999999996</v>
      </c>
      <c r="I570">
        <v>5</v>
      </c>
    </row>
    <row r="571" spans="1:9" x14ac:dyDescent="0.3">
      <c r="A571">
        <v>98285</v>
      </c>
      <c r="B571">
        <v>112.115384615384</v>
      </c>
      <c r="C571">
        <v>0</v>
      </c>
      <c r="D571">
        <v>140138</v>
      </c>
      <c r="E571" t="s">
        <v>5791</v>
      </c>
      <c r="F571">
        <v>0.95352005959999997</v>
      </c>
      <c r="G571">
        <v>98285</v>
      </c>
      <c r="H571">
        <v>4.0599999999999996</v>
      </c>
      <c r="I571">
        <v>5</v>
      </c>
    </row>
    <row r="572" spans="1:9" x14ac:dyDescent="0.3">
      <c r="A572">
        <v>98288</v>
      </c>
      <c r="B572">
        <v>96.410738387229003</v>
      </c>
      <c r="C572">
        <v>3.7461374982573598E-2</v>
      </c>
      <c r="D572">
        <v>140138</v>
      </c>
      <c r="E572" t="s">
        <v>5791</v>
      </c>
      <c r="F572">
        <v>0.95183086400000005</v>
      </c>
      <c r="G572">
        <v>98288</v>
      </c>
      <c r="H572">
        <v>4.0599999999999996</v>
      </c>
      <c r="I572">
        <v>5</v>
      </c>
    </row>
    <row r="573" spans="1:9" x14ac:dyDescent="0.3">
      <c r="A573">
        <v>98567</v>
      </c>
      <c r="B573">
        <v>114.87179487179399</v>
      </c>
      <c r="C573">
        <v>0</v>
      </c>
      <c r="D573">
        <v>152192</v>
      </c>
      <c r="E573" t="s">
        <v>5791</v>
      </c>
      <c r="F573">
        <v>0.94592159990000002</v>
      </c>
      <c r="G573">
        <v>98567</v>
      </c>
      <c r="H573">
        <v>4.0599999999999996</v>
      </c>
      <c r="I573">
        <v>5</v>
      </c>
    </row>
    <row r="574" spans="1:9" x14ac:dyDescent="0.3">
      <c r="A574">
        <v>98569</v>
      </c>
      <c r="B574">
        <v>130.517857142857</v>
      </c>
      <c r="C574">
        <v>0</v>
      </c>
      <c r="D574">
        <v>141359</v>
      </c>
      <c r="E574" t="s">
        <v>5790</v>
      </c>
      <c r="F574">
        <v>0.92677527670000004</v>
      </c>
      <c r="G574">
        <v>98569</v>
      </c>
      <c r="H574">
        <v>6.11</v>
      </c>
      <c r="I574">
        <v>4</v>
      </c>
    </row>
    <row r="575" spans="1:9" x14ac:dyDescent="0.3">
      <c r="A575">
        <v>98572</v>
      </c>
      <c r="B575">
        <v>173.6</v>
      </c>
      <c r="C575">
        <v>0.92941448299624196</v>
      </c>
      <c r="D575">
        <v>98572</v>
      </c>
      <c r="E575" t="s">
        <v>5790</v>
      </c>
      <c r="F575">
        <v>0.87501865629999998</v>
      </c>
      <c r="G575">
        <v>98572</v>
      </c>
      <c r="H575">
        <v>6.11</v>
      </c>
      <c r="I575">
        <v>4</v>
      </c>
    </row>
    <row r="576" spans="1:9" x14ac:dyDescent="0.3">
      <c r="A576">
        <v>98814</v>
      </c>
      <c r="B576">
        <v>112.5</v>
      </c>
      <c r="C576">
        <v>0</v>
      </c>
      <c r="D576">
        <v>141247</v>
      </c>
      <c r="E576" t="s">
        <v>5791</v>
      </c>
      <c r="F576">
        <v>0.97246855499999996</v>
      </c>
      <c r="G576">
        <v>98814</v>
      </c>
      <c r="H576">
        <v>1.98</v>
      </c>
      <c r="I576">
        <v>6</v>
      </c>
    </row>
    <row r="577" spans="1:9" x14ac:dyDescent="0.3">
      <c r="A577">
        <v>98815</v>
      </c>
      <c r="B577">
        <v>122.384615384615</v>
      </c>
      <c r="C577">
        <v>0</v>
      </c>
      <c r="D577">
        <v>151072</v>
      </c>
      <c r="E577" t="s">
        <v>5791</v>
      </c>
      <c r="F577">
        <v>0.9508177042</v>
      </c>
      <c r="G577">
        <v>98815</v>
      </c>
      <c r="H577">
        <v>4.0599999999999996</v>
      </c>
      <c r="I577">
        <v>5</v>
      </c>
    </row>
    <row r="578" spans="1:9" x14ac:dyDescent="0.3">
      <c r="A578">
        <v>98820</v>
      </c>
      <c r="B578">
        <v>90.019502804191504</v>
      </c>
      <c r="C578">
        <v>0</v>
      </c>
      <c r="D578">
        <v>141247</v>
      </c>
      <c r="E578" t="s">
        <v>5791</v>
      </c>
      <c r="F578">
        <v>0.96341800690000001</v>
      </c>
      <c r="G578">
        <v>98820</v>
      </c>
      <c r="H578">
        <v>4.0599999999999996</v>
      </c>
      <c r="I578">
        <v>5</v>
      </c>
    </row>
    <row r="579" spans="1:9" x14ac:dyDescent="0.3">
      <c r="A579">
        <v>98847</v>
      </c>
      <c r="B579">
        <v>119.166666666666</v>
      </c>
      <c r="C579">
        <v>0</v>
      </c>
      <c r="D579">
        <v>141247</v>
      </c>
      <c r="E579" t="s">
        <v>5791</v>
      </c>
      <c r="F579">
        <v>0.98571497200000002</v>
      </c>
      <c r="G579">
        <v>98847</v>
      </c>
      <c r="H579">
        <v>1.98</v>
      </c>
      <c r="I579">
        <v>6</v>
      </c>
    </row>
    <row r="580" spans="1:9" x14ac:dyDescent="0.3">
      <c r="A580">
        <v>98849</v>
      </c>
      <c r="B580">
        <v>101</v>
      </c>
      <c r="C580">
        <v>0</v>
      </c>
      <c r="D580">
        <v>143410</v>
      </c>
      <c r="E580" t="s">
        <v>5790</v>
      </c>
      <c r="F580">
        <v>0.54983788730000005</v>
      </c>
      <c r="G580">
        <v>98849</v>
      </c>
      <c r="H580">
        <v>11.8</v>
      </c>
      <c r="I580">
        <v>2</v>
      </c>
    </row>
    <row r="581" spans="1:9" x14ac:dyDescent="0.3">
      <c r="A581">
        <v>98865</v>
      </c>
      <c r="B581">
        <v>96.3888888888888</v>
      </c>
      <c r="C581">
        <v>0</v>
      </c>
      <c r="D581">
        <v>143410</v>
      </c>
      <c r="E581" t="s">
        <v>5790</v>
      </c>
      <c r="F581">
        <v>0.32998058200000002</v>
      </c>
      <c r="G581">
        <v>98865</v>
      </c>
      <c r="H581">
        <v>14.76</v>
      </c>
      <c r="I581">
        <v>1</v>
      </c>
    </row>
    <row r="582" spans="1:9" x14ac:dyDescent="0.3">
      <c r="A582">
        <v>98868</v>
      </c>
      <c r="B582">
        <v>99.117647058823493</v>
      </c>
      <c r="C582">
        <v>0</v>
      </c>
      <c r="D582">
        <v>143410</v>
      </c>
      <c r="E582" t="s">
        <v>5790</v>
      </c>
      <c r="F582">
        <v>0.1558154672</v>
      </c>
      <c r="G582">
        <v>98868</v>
      </c>
      <c r="H582">
        <v>14.76</v>
      </c>
      <c r="I582">
        <v>1</v>
      </c>
    </row>
    <row r="583" spans="1:9" x14ac:dyDescent="0.3">
      <c r="A583">
        <v>99026</v>
      </c>
      <c r="B583">
        <v>111.340659340659</v>
      </c>
      <c r="C583">
        <v>0</v>
      </c>
      <c r="D583">
        <v>141359</v>
      </c>
      <c r="E583" t="s">
        <v>5790</v>
      </c>
      <c r="F583">
        <v>0.84877055879999996</v>
      </c>
      <c r="G583">
        <v>99026</v>
      </c>
      <c r="H583">
        <v>6.11</v>
      </c>
      <c r="I583">
        <v>4</v>
      </c>
    </row>
    <row r="584" spans="1:9" x14ac:dyDescent="0.3">
      <c r="A584">
        <v>99030</v>
      </c>
      <c r="B584">
        <v>122</v>
      </c>
      <c r="C584">
        <v>0</v>
      </c>
      <c r="D584">
        <v>141359</v>
      </c>
      <c r="E584" t="s">
        <v>5790</v>
      </c>
      <c r="F584">
        <v>0.93142527340000003</v>
      </c>
      <c r="G584">
        <v>99030</v>
      </c>
      <c r="H584">
        <v>6.11</v>
      </c>
      <c r="I584">
        <v>4</v>
      </c>
    </row>
    <row r="585" spans="1:9" x14ac:dyDescent="0.3">
      <c r="A585">
        <v>99039</v>
      </c>
      <c r="B585">
        <v>124.44186046511599</v>
      </c>
      <c r="C585">
        <v>0</v>
      </c>
      <c r="D585">
        <v>152192</v>
      </c>
      <c r="E585" t="s">
        <v>5790</v>
      </c>
      <c r="F585">
        <v>0.79909580950000003</v>
      </c>
      <c r="G585">
        <v>99039</v>
      </c>
      <c r="H585">
        <v>7.65</v>
      </c>
      <c r="I585">
        <v>3</v>
      </c>
    </row>
    <row r="586" spans="1:9" x14ac:dyDescent="0.3">
      <c r="A586">
        <v>99044</v>
      </c>
      <c r="B586">
        <v>100</v>
      </c>
      <c r="C586">
        <v>0</v>
      </c>
      <c r="D586">
        <v>141359</v>
      </c>
      <c r="E586" t="s">
        <v>5791</v>
      </c>
      <c r="F586">
        <v>0.96952158209999995</v>
      </c>
      <c r="G586">
        <v>99044</v>
      </c>
      <c r="H586">
        <v>1.98</v>
      </c>
      <c r="I586">
        <v>6</v>
      </c>
    </row>
    <row r="587" spans="1:9" x14ac:dyDescent="0.3">
      <c r="A587">
        <v>99082</v>
      </c>
      <c r="B587">
        <v>100.9375</v>
      </c>
      <c r="C587">
        <v>0</v>
      </c>
      <c r="D587">
        <v>143410</v>
      </c>
      <c r="E587" t="s">
        <v>5790</v>
      </c>
      <c r="F587">
        <v>0.54540568590000005</v>
      </c>
      <c r="G587">
        <v>99082</v>
      </c>
      <c r="H587">
        <v>11.8</v>
      </c>
      <c r="I587">
        <v>2</v>
      </c>
    </row>
    <row r="588" spans="1:9" x14ac:dyDescent="0.3">
      <c r="A588">
        <v>99216</v>
      </c>
      <c r="B588">
        <v>127</v>
      </c>
      <c r="C588">
        <v>0.40134380455029101</v>
      </c>
      <c r="D588">
        <v>140985</v>
      </c>
      <c r="E588" t="s">
        <v>5790</v>
      </c>
      <c r="F588">
        <v>0.25599831340000001</v>
      </c>
      <c r="G588">
        <v>99216</v>
      </c>
      <c r="H588">
        <v>14.76</v>
      </c>
      <c r="I588">
        <v>1</v>
      </c>
    </row>
    <row r="589" spans="1:9" x14ac:dyDescent="0.3">
      <c r="A589">
        <v>99217</v>
      </c>
      <c r="B589">
        <v>127</v>
      </c>
      <c r="C589">
        <v>0.40134380455029101</v>
      </c>
      <c r="D589">
        <v>140985</v>
      </c>
      <c r="E589" t="s">
        <v>5790</v>
      </c>
      <c r="F589">
        <v>0.53941828010000004</v>
      </c>
      <c r="G589">
        <v>99217</v>
      </c>
      <c r="H589">
        <v>11.8</v>
      </c>
      <c r="I589">
        <v>2</v>
      </c>
    </row>
    <row r="590" spans="1:9" x14ac:dyDescent="0.3">
      <c r="A590">
        <v>99220</v>
      </c>
      <c r="B590">
        <v>127</v>
      </c>
      <c r="C590">
        <v>0.40134380455029101</v>
      </c>
      <c r="D590">
        <v>140985</v>
      </c>
      <c r="E590" t="s">
        <v>5790</v>
      </c>
      <c r="F590">
        <v>0.29360234740000002</v>
      </c>
      <c r="G590">
        <v>99220</v>
      </c>
      <c r="H590">
        <v>14.76</v>
      </c>
      <c r="I590">
        <v>1</v>
      </c>
    </row>
    <row r="591" spans="1:9" x14ac:dyDescent="0.3">
      <c r="A591">
        <v>99223</v>
      </c>
      <c r="B591">
        <v>127</v>
      </c>
      <c r="C591">
        <v>0.40134380455029101</v>
      </c>
      <c r="D591">
        <v>140985</v>
      </c>
      <c r="E591" t="s">
        <v>5790</v>
      </c>
      <c r="F591">
        <v>0.2589214742</v>
      </c>
      <c r="G591">
        <v>99223</v>
      </c>
      <c r="H591">
        <v>14.76</v>
      </c>
      <c r="I591">
        <v>1</v>
      </c>
    </row>
    <row r="592" spans="1:9" x14ac:dyDescent="0.3">
      <c r="A592">
        <v>99228</v>
      </c>
      <c r="B592">
        <v>115</v>
      </c>
      <c r="C592">
        <v>0</v>
      </c>
      <c r="D592">
        <v>150857</v>
      </c>
      <c r="E592" t="s">
        <v>5790</v>
      </c>
      <c r="F592">
        <v>0.63314837219999998</v>
      </c>
      <c r="G592">
        <v>99228</v>
      </c>
      <c r="H592">
        <v>11.8</v>
      </c>
      <c r="I592">
        <v>2</v>
      </c>
    </row>
    <row r="593" spans="1:9" x14ac:dyDescent="0.3">
      <c r="A593">
        <v>99253</v>
      </c>
      <c r="B593">
        <v>122</v>
      </c>
      <c r="C593">
        <v>0.185475466145855</v>
      </c>
      <c r="D593">
        <v>149280</v>
      </c>
      <c r="E593" t="s">
        <v>5791</v>
      </c>
      <c r="F593">
        <v>0.98234492539999996</v>
      </c>
      <c r="G593">
        <v>99253</v>
      </c>
      <c r="H593">
        <v>1.98</v>
      </c>
      <c r="I593">
        <v>6</v>
      </c>
    </row>
    <row r="594" spans="1:9" x14ac:dyDescent="0.3">
      <c r="A594">
        <v>99260</v>
      </c>
      <c r="B594">
        <v>120</v>
      </c>
      <c r="C594">
        <v>0.185475466145855</v>
      </c>
      <c r="D594">
        <v>149280</v>
      </c>
      <c r="E594" t="s">
        <v>5791</v>
      </c>
      <c r="F594">
        <v>0.96365833280000002</v>
      </c>
      <c r="G594">
        <v>99260</v>
      </c>
      <c r="H594">
        <v>4.0599999999999996</v>
      </c>
      <c r="I594">
        <v>5</v>
      </c>
    </row>
    <row r="595" spans="1:9" x14ac:dyDescent="0.3">
      <c r="A595">
        <v>99268</v>
      </c>
      <c r="B595">
        <v>165.728741258741</v>
      </c>
      <c r="C595">
        <v>2.5940624635784001E-2</v>
      </c>
      <c r="D595">
        <v>99268</v>
      </c>
      <c r="E595" t="s">
        <v>5790</v>
      </c>
      <c r="F595">
        <v>0.90113770959999995</v>
      </c>
      <c r="G595">
        <v>99268</v>
      </c>
      <c r="H595">
        <v>6.11</v>
      </c>
      <c r="I595">
        <v>4</v>
      </c>
    </row>
    <row r="596" spans="1:9" x14ac:dyDescent="0.3">
      <c r="A596">
        <v>99344</v>
      </c>
      <c r="B596">
        <v>123.09706834949201</v>
      </c>
      <c r="C596">
        <v>0</v>
      </c>
      <c r="D596">
        <v>141438</v>
      </c>
      <c r="E596" t="s">
        <v>5790</v>
      </c>
      <c r="F596">
        <v>0.92135810849999999</v>
      </c>
      <c r="G596">
        <v>99344</v>
      </c>
      <c r="H596">
        <v>6.11</v>
      </c>
      <c r="I596">
        <v>4</v>
      </c>
    </row>
    <row r="597" spans="1:9" x14ac:dyDescent="0.3">
      <c r="A597">
        <v>99357</v>
      </c>
      <c r="B597">
        <v>115.967519071181</v>
      </c>
      <c r="C597">
        <v>0</v>
      </c>
      <c r="D597">
        <v>141438</v>
      </c>
      <c r="E597" t="s">
        <v>5790</v>
      </c>
      <c r="F597">
        <v>0.78007632490000001</v>
      </c>
      <c r="G597">
        <v>99357</v>
      </c>
      <c r="H597">
        <v>7.65</v>
      </c>
      <c r="I597">
        <v>3</v>
      </c>
    </row>
    <row r="598" spans="1:9" x14ac:dyDescent="0.3">
      <c r="A598">
        <v>99358</v>
      </c>
      <c r="B598">
        <v>113.984126661627</v>
      </c>
      <c r="C598">
        <v>0</v>
      </c>
      <c r="D598">
        <v>141438</v>
      </c>
      <c r="E598" t="s">
        <v>5790</v>
      </c>
      <c r="F598">
        <v>0.49425882100000001</v>
      </c>
      <c r="G598">
        <v>99358</v>
      </c>
      <c r="H598">
        <v>14.76</v>
      </c>
      <c r="I598">
        <v>1</v>
      </c>
    </row>
    <row r="599" spans="1:9" x14ac:dyDescent="0.3">
      <c r="A599">
        <v>99360</v>
      </c>
      <c r="B599">
        <v>126.44028522232099</v>
      </c>
      <c r="C599">
        <v>0</v>
      </c>
      <c r="D599">
        <v>141438</v>
      </c>
      <c r="E599" t="s">
        <v>5790</v>
      </c>
      <c r="F599">
        <v>0.71293783190000004</v>
      </c>
      <c r="G599">
        <v>99360</v>
      </c>
      <c r="H599">
        <v>11.8</v>
      </c>
      <c r="I599">
        <v>2</v>
      </c>
    </row>
    <row r="600" spans="1:9" x14ac:dyDescent="0.3">
      <c r="A600">
        <v>99361</v>
      </c>
      <c r="B600">
        <v>122</v>
      </c>
      <c r="C600">
        <v>0</v>
      </c>
      <c r="D600">
        <v>161555</v>
      </c>
      <c r="E600" t="s">
        <v>5790</v>
      </c>
      <c r="F600">
        <v>0.83667117359999998</v>
      </c>
      <c r="G600">
        <v>99361</v>
      </c>
      <c r="H600">
        <v>7.65</v>
      </c>
      <c r="I600">
        <v>3</v>
      </c>
    </row>
    <row r="601" spans="1:9" x14ac:dyDescent="0.3">
      <c r="A601">
        <v>99362</v>
      </c>
      <c r="B601">
        <v>116.66666825396899</v>
      </c>
      <c r="C601">
        <v>0</v>
      </c>
      <c r="D601">
        <v>161555</v>
      </c>
      <c r="E601" t="s">
        <v>5790</v>
      </c>
      <c r="F601">
        <v>0.70282751320000003</v>
      </c>
      <c r="G601">
        <v>99362</v>
      </c>
      <c r="H601">
        <v>11.8</v>
      </c>
      <c r="I601">
        <v>2</v>
      </c>
    </row>
    <row r="602" spans="1:9" x14ac:dyDescent="0.3">
      <c r="A602">
        <v>99369</v>
      </c>
      <c r="B602">
        <v>127</v>
      </c>
      <c r="C602">
        <v>0</v>
      </c>
      <c r="D602">
        <v>150857</v>
      </c>
      <c r="E602" t="s">
        <v>5790</v>
      </c>
      <c r="F602">
        <v>0.79638177160000001</v>
      </c>
      <c r="G602">
        <v>99369</v>
      </c>
      <c r="H602">
        <v>7.65</v>
      </c>
      <c r="I602">
        <v>3</v>
      </c>
    </row>
    <row r="603" spans="1:9" x14ac:dyDescent="0.3">
      <c r="A603">
        <v>99371</v>
      </c>
      <c r="B603">
        <v>115.333333333333</v>
      </c>
      <c r="C603">
        <v>0</v>
      </c>
      <c r="D603">
        <v>174105</v>
      </c>
      <c r="E603" t="s">
        <v>5790</v>
      </c>
      <c r="F603">
        <v>0.87082582710000001</v>
      </c>
      <c r="G603">
        <v>99371</v>
      </c>
      <c r="H603">
        <v>6.11</v>
      </c>
      <c r="I603">
        <v>4</v>
      </c>
    </row>
    <row r="604" spans="1:9" x14ac:dyDescent="0.3">
      <c r="A604">
        <v>99400</v>
      </c>
      <c r="B604">
        <v>147</v>
      </c>
      <c r="C604">
        <v>0.70773893865179505</v>
      </c>
      <c r="D604">
        <v>149714</v>
      </c>
      <c r="E604" t="s">
        <v>5790</v>
      </c>
      <c r="F604">
        <v>0.3536390364</v>
      </c>
      <c r="G604">
        <v>99400</v>
      </c>
      <c r="H604">
        <v>14.76</v>
      </c>
      <c r="I604">
        <v>1</v>
      </c>
    </row>
    <row r="605" spans="1:9" x14ac:dyDescent="0.3">
      <c r="A605">
        <v>99400</v>
      </c>
      <c r="B605">
        <v>147</v>
      </c>
      <c r="C605">
        <v>0.70773893865179505</v>
      </c>
      <c r="D605">
        <v>149714</v>
      </c>
      <c r="E605" t="s">
        <v>5790</v>
      </c>
      <c r="F605">
        <v>0.3536390364</v>
      </c>
      <c r="G605">
        <v>99400</v>
      </c>
      <c r="H605">
        <v>14.76</v>
      </c>
      <c r="I605">
        <v>1</v>
      </c>
    </row>
    <row r="606" spans="1:9" x14ac:dyDescent="0.3">
      <c r="A606">
        <v>99404</v>
      </c>
      <c r="B606">
        <v>114.398367346938</v>
      </c>
      <c r="C606">
        <v>0.118807668141915</v>
      </c>
      <c r="D606">
        <v>140599</v>
      </c>
      <c r="E606" t="s">
        <v>5791</v>
      </c>
      <c r="F606">
        <v>0.94506442550000003</v>
      </c>
      <c r="G606">
        <v>99404</v>
      </c>
      <c r="H606">
        <v>4.0599999999999996</v>
      </c>
      <c r="I606">
        <v>5</v>
      </c>
    </row>
    <row r="607" spans="1:9" x14ac:dyDescent="0.3">
      <c r="A607">
        <v>100481</v>
      </c>
      <c r="B607">
        <v>75</v>
      </c>
      <c r="C607">
        <v>0</v>
      </c>
      <c r="D607">
        <v>143088</v>
      </c>
      <c r="E607" t="s">
        <v>5790</v>
      </c>
      <c r="F607">
        <v>0.3568032384</v>
      </c>
      <c r="G607">
        <v>100481</v>
      </c>
      <c r="H607">
        <v>14.76</v>
      </c>
      <c r="I607">
        <v>1</v>
      </c>
    </row>
    <row r="608" spans="1:9" x14ac:dyDescent="0.3">
      <c r="A608">
        <v>100481</v>
      </c>
      <c r="B608">
        <v>75</v>
      </c>
      <c r="C608">
        <v>0</v>
      </c>
      <c r="D608">
        <v>143088</v>
      </c>
      <c r="E608" t="s">
        <v>5790</v>
      </c>
      <c r="F608">
        <v>0.3568032384</v>
      </c>
      <c r="G608">
        <v>100481</v>
      </c>
      <c r="H608">
        <v>14.76</v>
      </c>
      <c r="I608">
        <v>1</v>
      </c>
    </row>
    <row r="609" spans="1:9" x14ac:dyDescent="0.3">
      <c r="A609">
        <v>100483</v>
      </c>
      <c r="B609">
        <v>104.955357142857</v>
      </c>
      <c r="C609">
        <v>0</v>
      </c>
      <c r="D609">
        <v>143088</v>
      </c>
      <c r="E609" t="s">
        <v>5790</v>
      </c>
      <c r="F609">
        <v>0.68721210960000001</v>
      </c>
      <c r="G609">
        <v>100483</v>
      </c>
      <c r="H609">
        <v>11.8</v>
      </c>
      <c r="I609">
        <v>2</v>
      </c>
    </row>
    <row r="610" spans="1:9" x14ac:dyDescent="0.3">
      <c r="A610">
        <v>100483</v>
      </c>
      <c r="B610">
        <v>104.955357142857</v>
      </c>
      <c r="C610">
        <v>0</v>
      </c>
      <c r="D610">
        <v>143088</v>
      </c>
      <c r="E610" t="s">
        <v>5790</v>
      </c>
      <c r="F610">
        <v>0.68721210960000001</v>
      </c>
      <c r="G610">
        <v>100483</v>
      </c>
      <c r="H610">
        <v>11.8</v>
      </c>
      <c r="I610">
        <v>2</v>
      </c>
    </row>
    <row r="611" spans="1:9" x14ac:dyDescent="0.3">
      <c r="A611">
        <v>100487</v>
      </c>
      <c r="B611">
        <v>100.763358778625</v>
      </c>
      <c r="C611">
        <v>0</v>
      </c>
      <c r="D611">
        <v>143088</v>
      </c>
      <c r="E611" t="s">
        <v>5791</v>
      </c>
      <c r="F611">
        <v>0.98825931550000001</v>
      </c>
      <c r="G611">
        <v>100487</v>
      </c>
      <c r="H611">
        <v>1.98</v>
      </c>
      <c r="I611">
        <v>6</v>
      </c>
    </row>
    <row r="612" spans="1:9" x14ac:dyDescent="0.3">
      <c r="A612">
        <v>100487</v>
      </c>
      <c r="B612">
        <v>100.763358778625</v>
      </c>
      <c r="C612">
        <v>0</v>
      </c>
      <c r="D612">
        <v>143088</v>
      </c>
      <c r="E612" t="s">
        <v>5791</v>
      </c>
      <c r="F612">
        <v>0.98825931550000001</v>
      </c>
      <c r="G612">
        <v>100487</v>
      </c>
      <c r="H612">
        <v>1.98</v>
      </c>
      <c r="I612">
        <v>6</v>
      </c>
    </row>
    <row r="613" spans="1:9" x14ac:dyDescent="0.3">
      <c r="A613">
        <v>100488</v>
      </c>
      <c r="B613">
        <v>110</v>
      </c>
      <c r="C613">
        <v>0</v>
      </c>
      <c r="D613">
        <v>144640</v>
      </c>
      <c r="E613" t="s">
        <v>5791</v>
      </c>
      <c r="F613">
        <v>0.97672504189999998</v>
      </c>
      <c r="G613">
        <v>100488</v>
      </c>
      <c r="H613">
        <v>1.98</v>
      </c>
      <c r="I613">
        <v>6</v>
      </c>
    </row>
    <row r="614" spans="1:9" x14ac:dyDescent="0.3">
      <c r="A614">
        <v>100488</v>
      </c>
      <c r="B614">
        <v>110</v>
      </c>
      <c r="C614">
        <v>0</v>
      </c>
      <c r="D614">
        <v>144640</v>
      </c>
      <c r="E614" t="s">
        <v>5791</v>
      </c>
      <c r="F614">
        <v>0.97672504189999998</v>
      </c>
      <c r="G614">
        <v>100488</v>
      </c>
      <c r="H614">
        <v>1.98</v>
      </c>
      <c r="I614">
        <v>6</v>
      </c>
    </row>
    <row r="615" spans="1:9" x14ac:dyDescent="0.3">
      <c r="A615">
        <v>100514</v>
      </c>
      <c r="B615">
        <v>101.80180180180101</v>
      </c>
      <c r="C615">
        <v>0</v>
      </c>
      <c r="D615">
        <v>143088</v>
      </c>
      <c r="E615" t="s">
        <v>5790</v>
      </c>
      <c r="F615">
        <v>0.46361637119999999</v>
      </c>
      <c r="G615">
        <v>100514</v>
      </c>
      <c r="H615">
        <v>14.76</v>
      </c>
      <c r="I615">
        <v>1</v>
      </c>
    </row>
    <row r="616" spans="1:9" x14ac:dyDescent="0.3">
      <c r="A616">
        <v>100514</v>
      </c>
      <c r="B616">
        <v>101.80180180180101</v>
      </c>
      <c r="C616">
        <v>0</v>
      </c>
      <c r="D616">
        <v>143088</v>
      </c>
      <c r="E616" t="s">
        <v>5790</v>
      </c>
      <c r="F616">
        <v>0.46361637119999999</v>
      </c>
      <c r="G616">
        <v>100514</v>
      </c>
      <c r="H616">
        <v>14.76</v>
      </c>
      <c r="I616">
        <v>1</v>
      </c>
    </row>
    <row r="617" spans="1:9" x14ac:dyDescent="0.3">
      <c r="A617">
        <v>100520</v>
      </c>
      <c r="B617">
        <v>75</v>
      </c>
      <c r="C617">
        <v>0</v>
      </c>
      <c r="D617">
        <v>143088</v>
      </c>
      <c r="E617" t="s">
        <v>5790</v>
      </c>
      <c r="F617">
        <v>0.45939964059999999</v>
      </c>
      <c r="G617">
        <v>100520</v>
      </c>
      <c r="H617">
        <v>14.76</v>
      </c>
      <c r="I617">
        <v>1</v>
      </c>
    </row>
    <row r="618" spans="1:9" x14ac:dyDescent="0.3">
      <c r="A618">
        <v>100520</v>
      </c>
      <c r="B618">
        <v>75</v>
      </c>
      <c r="C618">
        <v>0</v>
      </c>
      <c r="D618">
        <v>143088</v>
      </c>
      <c r="E618" t="s">
        <v>5790</v>
      </c>
      <c r="F618">
        <v>0.45939964059999999</v>
      </c>
      <c r="G618">
        <v>100520</v>
      </c>
      <c r="H618">
        <v>14.76</v>
      </c>
      <c r="I618">
        <v>1</v>
      </c>
    </row>
    <row r="619" spans="1:9" x14ac:dyDescent="0.3">
      <c r="A619">
        <v>100542</v>
      </c>
      <c r="B619">
        <v>105</v>
      </c>
      <c r="C619">
        <v>0</v>
      </c>
      <c r="D619">
        <v>144640</v>
      </c>
      <c r="E619" t="s">
        <v>5790</v>
      </c>
      <c r="F619">
        <v>0.8015656471</v>
      </c>
      <c r="G619">
        <v>100542</v>
      </c>
      <c r="H619">
        <v>7.65</v>
      </c>
      <c r="I619">
        <v>3</v>
      </c>
    </row>
    <row r="620" spans="1:9" x14ac:dyDescent="0.3">
      <c r="A620">
        <v>100542</v>
      </c>
      <c r="B620">
        <v>105</v>
      </c>
      <c r="C620">
        <v>0</v>
      </c>
      <c r="D620">
        <v>144640</v>
      </c>
      <c r="E620" t="s">
        <v>5790</v>
      </c>
      <c r="F620">
        <v>0.8015656471</v>
      </c>
      <c r="G620">
        <v>100542</v>
      </c>
      <c r="H620">
        <v>7.65</v>
      </c>
      <c r="I620">
        <v>3</v>
      </c>
    </row>
    <row r="621" spans="1:9" x14ac:dyDescent="0.3">
      <c r="A621">
        <v>100815</v>
      </c>
      <c r="B621">
        <v>113.787878787878</v>
      </c>
      <c r="C621">
        <v>0</v>
      </c>
      <c r="D621">
        <v>145224</v>
      </c>
      <c r="E621" t="s">
        <v>5790</v>
      </c>
      <c r="F621">
        <v>0.60650211570000001</v>
      </c>
      <c r="G621">
        <v>100815</v>
      </c>
      <c r="H621">
        <v>11.8</v>
      </c>
      <c r="I621">
        <v>2</v>
      </c>
    </row>
    <row r="622" spans="1:9" x14ac:dyDescent="0.3">
      <c r="A622">
        <v>100815</v>
      </c>
      <c r="B622">
        <v>113.787878787878</v>
      </c>
      <c r="C622">
        <v>0</v>
      </c>
      <c r="D622">
        <v>145224</v>
      </c>
      <c r="E622" t="s">
        <v>5790</v>
      </c>
      <c r="F622">
        <v>0.60650211570000001</v>
      </c>
      <c r="G622">
        <v>100815</v>
      </c>
      <c r="H622">
        <v>11.8</v>
      </c>
      <c r="I622">
        <v>2</v>
      </c>
    </row>
    <row r="623" spans="1:9" x14ac:dyDescent="0.3">
      <c r="A623">
        <v>101066</v>
      </c>
      <c r="B623">
        <v>120.690317460317</v>
      </c>
      <c r="C623">
        <v>0</v>
      </c>
      <c r="D623">
        <v>146754</v>
      </c>
      <c r="E623" t="s">
        <v>5791</v>
      </c>
      <c r="F623">
        <v>0.98049575089999996</v>
      </c>
      <c r="G623">
        <v>101066</v>
      </c>
      <c r="H623">
        <v>1.98</v>
      </c>
      <c r="I623">
        <v>6</v>
      </c>
    </row>
    <row r="624" spans="1:9" x14ac:dyDescent="0.3">
      <c r="A624">
        <v>101066</v>
      </c>
      <c r="B624">
        <v>120.690317460317</v>
      </c>
      <c r="C624">
        <v>0</v>
      </c>
      <c r="D624">
        <v>146754</v>
      </c>
      <c r="E624" t="s">
        <v>5791</v>
      </c>
      <c r="F624">
        <v>0.98049575089999996</v>
      </c>
      <c r="G624">
        <v>101066</v>
      </c>
      <c r="H624">
        <v>1.98</v>
      </c>
      <c r="I624">
        <v>6</v>
      </c>
    </row>
    <row r="625" spans="1:9" x14ac:dyDescent="0.3">
      <c r="A625">
        <v>101083</v>
      </c>
      <c r="B625">
        <v>87.387788331071903</v>
      </c>
      <c r="C625">
        <v>0</v>
      </c>
      <c r="D625">
        <v>144129</v>
      </c>
      <c r="E625" t="s">
        <v>5791</v>
      </c>
      <c r="F625">
        <v>0.98102700710000001</v>
      </c>
      <c r="G625">
        <v>101083</v>
      </c>
      <c r="H625">
        <v>1.98</v>
      </c>
      <c r="I625">
        <v>6</v>
      </c>
    </row>
    <row r="626" spans="1:9" x14ac:dyDescent="0.3">
      <c r="A626">
        <v>101083</v>
      </c>
      <c r="B626">
        <v>87.387788331071903</v>
      </c>
      <c r="C626">
        <v>0</v>
      </c>
      <c r="D626">
        <v>144129</v>
      </c>
      <c r="E626" t="s">
        <v>5791</v>
      </c>
      <c r="F626">
        <v>0.98102700710000001</v>
      </c>
      <c r="G626">
        <v>101083</v>
      </c>
      <c r="H626">
        <v>1.98</v>
      </c>
      <c r="I626">
        <v>6</v>
      </c>
    </row>
    <row r="627" spans="1:9" x14ac:dyDescent="0.3">
      <c r="A627">
        <v>101091</v>
      </c>
      <c r="B627">
        <v>116.270599000888</v>
      </c>
      <c r="C627">
        <v>0</v>
      </c>
      <c r="D627">
        <v>101091</v>
      </c>
      <c r="E627" t="s">
        <v>5790</v>
      </c>
      <c r="F627">
        <v>0.82918703559999996</v>
      </c>
      <c r="G627">
        <v>101091</v>
      </c>
      <c r="H627">
        <v>7.65</v>
      </c>
      <c r="I627">
        <v>3</v>
      </c>
    </row>
    <row r="628" spans="1:9" x14ac:dyDescent="0.3">
      <c r="A628">
        <v>101091</v>
      </c>
      <c r="B628">
        <v>116.270599000888</v>
      </c>
      <c r="C628">
        <v>0</v>
      </c>
      <c r="D628">
        <v>101091</v>
      </c>
      <c r="E628" t="s">
        <v>5790</v>
      </c>
      <c r="F628">
        <v>0.82918703559999996</v>
      </c>
      <c r="G628">
        <v>101091</v>
      </c>
      <c r="H628">
        <v>7.65</v>
      </c>
      <c r="I628">
        <v>3</v>
      </c>
    </row>
    <row r="629" spans="1:9" x14ac:dyDescent="0.3">
      <c r="A629">
        <v>101092</v>
      </c>
      <c r="B629">
        <v>76.481481481481396</v>
      </c>
      <c r="C629">
        <v>0</v>
      </c>
      <c r="D629">
        <v>144129</v>
      </c>
      <c r="E629" t="s">
        <v>5790</v>
      </c>
      <c r="F629">
        <v>0.87729668620000001</v>
      </c>
      <c r="G629">
        <v>101092</v>
      </c>
      <c r="H629">
        <v>6.11</v>
      </c>
      <c r="I629">
        <v>4</v>
      </c>
    </row>
    <row r="630" spans="1:9" x14ac:dyDescent="0.3">
      <c r="A630">
        <v>101092</v>
      </c>
      <c r="B630">
        <v>76.481481481481396</v>
      </c>
      <c r="C630">
        <v>0</v>
      </c>
      <c r="D630">
        <v>144129</v>
      </c>
      <c r="E630" t="s">
        <v>5790</v>
      </c>
      <c r="F630">
        <v>0.87729668620000001</v>
      </c>
      <c r="G630">
        <v>101092</v>
      </c>
      <c r="H630">
        <v>6.11</v>
      </c>
      <c r="I630">
        <v>4</v>
      </c>
    </row>
    <row r="631" spans="1:9" x14ac:dyDescent="0.3">
      <c r="A631">
        <v>101094</v>
      </c>
      <c r="B631">
        <v>75</v>
      </c>
      <c r="C631">
        <v>0</v>
      </c>
      <c r="D631">
        <v>144129</v>
      </c>
      <c r="E631" t="s">
        <v>5790</v>
      </c>
      <c r="F631">
        <v>0.92909651989999997</v>
      </c>
      <c r="G631">
        <v>101094</v>
      </c>
      <c r="H631">
        <v>6.11</v>
      </c>
      <c r="I631">
        <v>4</v>
      </c>
    </row>
    <row r="632" spans="1:9" x14ac:dyDescent="0.3">
      <c r="A632">
        <v>101094</v>
      </c>
      <c r="B632">
        <v>75</v>
      </c>
      <c r="C632">
        <v>0</v>
      </c>
      <c r="D632">
        <v>144129</v>
      </c>
      <c r="E632" t="s">
        <v>5790</v>
      </c>
      <c r="F632">
        <v>0.92909651989999997</v>
      </c>
      <c r="G632">
        <v>101094</v>
      </c>
      <c r="H632">
        <v>6.11</v>
      </c>
      <c r="I632">
        <v>4</v>
      </c>
    </row>
    <row r="633" spans="1:9" x14ac:dyDescent="0.3">
      <c r="A633">
        <v>101096</v>
      </c>
      <c r="B633">
        <v>121.447761194029</v>
      </c>
      <c r="C633">
        <v>0</v>
      </c>
      <c r="D633">
        <v>144129</v>
      </c>
      <c r="E633" t="s">
        <v>5790</v>
      </c>
      <c r="F633">
        <v>0.70566856860000005</v>
      </c>
      <c r="G633">
        <v>101096</v>
      </c>
      <c r="H633">
        <v>11.8</v>
      </c>
      <c r="I633">
        <v>2</v>
      </c>
    </row>
    <row r="634" spans="1:9" x14ac:dyDescent="0.3">
      <c r="A634">
        <v>101096</v>
      </c>
      <c r="B634">
        <v>121.447761194029</v>
      </c>
      <c r="C634">
        <v>0</v>
      </c>
      <c r="D634">
        <v>144129</v>
      </c>
      <c r="E634" t="s">
        <v>5790</v>
      </c>
      <c r="F634">
        <v>0.70566856860000005</v>
      </c>
      <c r="G634">
        <v>101096</v>
      </c>
      <c r="H634">
        <v>11.8</v>
      </c>
      <c r="I634">
        <v>2</v>
      </c>
    </row>
    <row r="635" spans="1:9" x14ac:dyDescent="0.3">
      <c r="A635">
        <v>101216</v>
      </c>
      <c r="B635">
        <v>105</v>
      </c>
      <c r="C635">
        <v>0.39308890431209698</v>
      </c>
      <c r="D635">
        <v>144059</v>
      </c>
      <c r="E635" t="s">
        <v>5791</v>
      </c>
      <c r="F635">
        <v>0.98822867869999997</v>
      </c>
      <c r="G635">
        <v>101216</v>
      </c>
      <c r="H635">
        <v>1.98</v>
      </c>
      <c r="I635">
        <v>6</v>
      </c>
    </row>
    <row r="636" spans="1:9" x14ac:dyDescent="0.3">
      <c r="A636">
        <v>101216</v>
      </c>
      <c r="B636">
        <v>105</v>
      </c>
      <c r="C636">
        <v>0.39308890431209698</v>
      </c>
      <c r="D636">
        <v>144059</v>
      </c>
      <c r="E636" t="s">
        <v>5791</v>
      </c>
      <c r="F636">
        <v>0.98822867869999997</v>
      </c>
      <c r="G636">
        <v>101216</v>
      </c>
      <c r="H636">
        <v>1.98</v>
      </c>
      <c r="I636">
        <v>6</v>
      </c>
    </row>
    <row r="637" spans="1:9" x14ac:dyDescent="0.3">
      <c r="A637">
        <v>101228</v>
      </c>
      <c r="B637">
        <v>122</v>
      </c>
      <c r="C637">
        <v>0.39308890431209698</v>
      </c>
      <c r="D637">
        <v>144059</v>
      </c>
      <c r="E637" t="s">
        <v>5791</v>
      </c>
      <c r="F637">
        <v>0.97527968880000004</v>
      </c>
      <c r="G637">
        <v>101228</v>
      </c>
      <c r="H637">
        <v>1.98</v>
      </c>
      <c r="I637">
        <v>6</v>
      </c>
    </row>
    <row r="638" spans="1:9" x14ac:dyDescent="0.3">
      <c r="A638">
        <v>101228</v>
      </c>
      <c r="B638">
        <v>122</v>
      </c>
      <c r="C638">
        <v>0.39308890431209698</v>
      </c>
      <c r="D638">
        <v>144059</v>
      </c>
      <c r="E638" t="s">
        <v>5791</v>
      </c>
      <c r="F638">
        <v>0.97527968880000004</v>
      </c>
      <c r="G638">
        <v>101228</v>
      </c>
      <c r="H638">
        <v>1.98</v>
      </c>
      <c r="I638">
        <v>6</v>
      </c>
    </row>
    <row r="639" spans="1:9" x14ac:dyDescent="0.3">
      <c r="A639">
        <v>101270</v>
      </c>
      <c r="B639">
        <v>122</v>
      </c>
      <c r="C639">
        <v>0.39308890431209698</v>
      </c>
      <c r="D639">
        <v>144059</v>
      </c>
      <c r="E639" t="s">
        <v>5791</v>
      </c>
      <c r="F639">
        <v>0.98975676300000004</v>
      </c>
      <c r="G639">
        <v>101270</v>
      </c>
      <c r="H639">
        <v>1.98</v>
      </c>
      <c r="I639">
        <v>6</v>
      </c>
    </row>
    <row r="640" spans="1:9" x14ac:dyDescent="0.3">
      <c r="A640">
        <v>101270</v>
      </c>
      <c r="B640">
        <v>122</v>
      </c>
      <c r="C640">
        <v>0.39308890431209698</v>
      </c>
      <c r="D640">
        <v>144059</v>
      </c>
      <c r="E640" t="s">
        <v>5791</v>
      </c>
      <c r="F640">
        <v>0.98975676300000004</v>
      </c>
      <c r="G640">
        <v>101270</v>
      </c>
      <c r="H640">
        <v>1.98</v>
      </c>
      <c r="I640">
        <v>6</v>
      </c>
    </row>
    <row r="641" spans="1:9" x14ac:dyDescent="0.3">
      <c r="A641">
        <v>101292</v>
      </c>
      <c r="B641">
        <v>111.913793103448</v>
      </c>
      <c r="C641">
        <v>0</v>
      </c>
      <c r="D641">
        <v>143088</v>
      </c>
      <c r="E641" t="s">
        <v>5790</v>
      </c>
      <c r="F641">
        <v>0.19794626530000001</v>
      </c>
      <c r="G641">
        <v>101292</v>
      </c>
      <c r="H641">
        <v>14.76</v>
      </c>
      <c r="I641">
        <v>1</v>
      </c>
    </row>
    <row r="642" spans="1:9" x14ac:dyDescent="0.3">
      <c r="A642">
        <v>101292</v>
      </c>
      <c r="B642">
        <v>111.913793103448</v>
      </c>
      <c r="C642">
        <v>0</v>
      </c>
      <c r="D642">
        <v>143088</v>
      </c>
      <c r="E642" t="s">
        <v>5790</v>
      </c>
      <c r="F642">
        <v>0.19794626530000001</v>
      </c>
      <c r="G642">
        <v>101292</v>
      </c>
      <c r="H642">
        <v>14.76</v>
      </c>
      <c r="I642">
        <v>1</v>
      </c>
    </row>
    <row r="643" spans="1:9" x14ac:dyDescent="0.3">
      <c r="A643">
        <v>101308</v>
      </c>
      <c r="B643">
        <v>77.171804460106003</v>
      </c>
      <c r="C643">
        <v>0</v>
      </c>
      <c r="D643">
        <v>140828</v>
      </c>
      <c r="E643" t="s">
        <v>5790</v>
      </c>
      <c r="F643">
        <v>0.41724953059999997</v>
      </c>
      <c r="G643">
        <v>101308</v>
      </c>
      <c r="H643">
        <v>14.76</v>
      </c>
      <c r="I643">
        <v>1</v>
      </c>
    </row>
    <row r="644" spans="1:9" x14ac:dyDescent="0.3">
      <c r="A644">
        <v>101308</v>
      </c>
      <c r="B644">
        <v>77.171804460106003</v>
      </c>
      <c r="C644">
        <v>0</v>
      </c>
      <c r="D644">
        <v>140828</v>
      </c>
      <c r="E644" t="s">
        <v>5790</v>
      </c>
      <c r="F644">
        <v>0.41724953059999997</v>
      </c>
      <c r="G644">
        <v>101308</v>
      </c>
      <c r="H644">
        <v>14.76</v>
      </c>
      <c r="I644">
        <v>1</v>
      </c>
    </row>
    <row r="645" spans="1:9" x14ac:dyDescent="0.3">
      <c r="A645">
        <v>101314</v>
      </c>
      <c r="B645">
        <v>109.40051788931601</v>
      </c>
      <c r="C645">
        <v>0</v>
      </c>
      <c r="D645">
        <v>140828</v>
      </c>
      <c r="E645" t="s">
        <v>5790</v>
      </c>
      <c r="F645">
        <v>0.43924906850000001</v>
      </c>
      <c r="G645">
        <v>101314</v>
      </c>
      <c r="H645">
        <v>14.76</v>
      </c>
      <c r="I645">
        <v>1</v>
      </c>
    </row>
    <row r="646" spans="1:9" x14ac:dyDescent="0.3">
      <c r="A646">
        <v>101314</v>
      </c>
      <c r="B646">
        <v>109.40051788931601</v>
      </c>
      <c r="C646">
        <v>0</v>
      </c>
      <c r="D646">
        <v>140828</v>
      </c>
      <c r="E646" t="s">
        <v>5790</v>
      </c>
      <c r="F646">
        <v>0.43924906850000001</v>
      </c>
      <c r="G646">
        <v>101314</v>
      </c>
      <c r="H646">
        <v>14.76</v>
      </c>
      <c r="I646">
        <v>1</v>
      </c>
    </row>
    <row r="647" spans="1:9" x14ac:dyDescent="0.3">
      <c r="A647">
        <v>101320</v>
      </c>
      <c r="B647">
        <v>92.307690433925501</v>
      </c>
      <c r="C647">
        <v>0</v>
      </c>
      <c r="D647">
        <v>140828</v>
      </c>
      <c r="E647" t="s">
        <v>5790</v>
      </c>
      <c r="F647">
        <v>0.83258527520000003</v>
      </c>
      <c r="G647">
        <v>101320</v>
      </c>
      <c r="H647">
        <v>7.65</v>
      </c>
      <c r="I647">
        <v>3</v>
      </c>
    </row>
    <row r="648" spans="1:9" x14ac:dyDescent="0.3">
      <c r="A648">
        <v>101320</v>
      </c>
      <c r="B648">
        <v>92.307690433925501</v>
      </c>
      <c r="C648">
        <v>0</v>
      </c>
      <c r="D648">
        <v>140828</v>
      </c>
      <c r="E648" t="s">
        <v>5790</v>
      </c>
      <c r="F648">
        <v>0.83258527520000003</v>
      </c>
      <c r="G648">
        <v>101320</v>
      </c>
      <c r="H648">
        <v>7.65</v>
      </c>
      <c r="I648">
        <v>3</v>
      </c>
    </row>
    <row r="649" spans="1:9" x14ac:dyDescent="0.3">
      <c r="A649">
        <v>101336</v>
      </c>
      <c r="B649">
        <v>132.833333333333</v>
      </c>
      <c r="C649">
        <v>0</v>
      </c>
      <c r="D649">
        <v>169154</v>
      </c>
      <c r="E649" t="s">
        <v>5790</v>
      </c>
      <c r="F649">
        <v>0.81535118819999997</v>
      </c>
      <c r="G649">
        <v>101336</v>
      </c>
      <c r="H649">
        <v>7.65</v>
      </c>
      <c r="I649">
        <v>3</v>
      </c>
    </row>
    <row r="650" spans="1:9" x14ac:dyDescent="0.3">
      <c r="A650">
        <v>101336</v>
      </c>
      <c r="B650">
        <v>132.833333333333</v>
      </c>
      <c r="C650">
        <v>0</v>
      </c>
      <c r="D650">
        <v>169154</v>
      </c>
      <c r="E650" t="s">
        <v>5790</v>
      </c>
      <c r="F650">
        <v>0.81535118819999997</v>
      </c>
      <c r="G650">
        <v>101336</v>
      </c>
      <c r="H650">
        <v>7.65</v>
      </c>
      <c r="I650">
        <v>3</v>
      </c>
    </row>
    <row r="651" spans="1:9" x14ac:dyDescent="0.3">
      <c r="A651">
        <v>101350</v>
      </c>
      <c r="B651">
        <v>85.375001037500098</v>
      </c>
      <c r="C651">
        <v>0</v>
      </c>
      <c r="D651">
        <v>140828</v>
      </c>
      <c r="E651" t="s">
        <v>5790</v>
      </c>
      <c r="F651">
        <v>0.80522578950000001</v>
      </c>
      <c r="G651">
        <v>101350</v>
      </c>
      <c r="H651">
        <v>7.65</v>
      </c>
      <c r="I651">
        <v>3</v>
      </c>
    </row>
    <row r="652" spans="1:9" x14ac:dyDescent="0.3">
      <c r="A652">
        <v>101350</v>
      </c>
      <c r="B652">
        <v>85.375001037500098</v>
      </c>
      <c r="C652">
        <v>0</v>
      </c>
      <c r="D652">
        <v>140828</v>
      </c>
      <c r="E652" t="s">
        <v>5790</v>
      </c>
      <c r="F652">
        <v>0.80522578950000001</v>
      </c>
      <c r="G652">
        <v>101350</v>
      </c>
      <c r="H652">
        <v>7.65</v>
      </c>
      <c r="I652">
        <v>3</v>
      </c>
    </row>
    <row r="653" spans="1:9" x14ac:dyDescent="0.3">
      <c r="A653">
        <v>101357</v>
      </c>
      <c r="B653">
        <v>77.3070099667774</v>
      </c>
      <c r="C653">
        <v>0</v>
      </c>
      <c r="D653">
        <v>144129</v>
      </c>
      <c r="E653" t="s">
        <v>5790</v>
      </c>
      <c r="F653">
        <v>0.51422810549999998</v>
      </c>
      <c r="G653">
        <v>101357</v>
      </c>
      <c r="H653">
        <v>11.8</v>
      </c>
      <c r="I653">
        <v>2</v>
      </c>
    </row>
    <row r="654" spans="1:9" x14ac:dyDescent="0.3">
      <c r="A654">
        <v>101357</v>
      </c>
      <c r="B654">
        <v>77.3070099667774</v>
      </c>
      <c r="C654">
        <v>0</v>
      </c>
      <c r="D654">
        <v>144129</v>
      </c>
      <c r="E654" t="s">
        <v>5790</v>
      </c>
      <c r="F654">
        <v>0.51422810549999998</v>
      </c>
      <c r="G654">
        <v>101357</v>
      </c>
      <c r="H654">
        <v>11.8</v>
      </c>
      <c r="I654">
        <v>2</v>
      </c>
    </row>
    <row r="655" spans="1:9" x14ac:dyDescent="0.3">
      <c r="A655">
        <v>101358</v>
      </c>
      <c r="B655">
        <v>80.926785813690401</v>
      </c>
      <c r="C655">
        <v>0</v>
      </c>
      <c r="D655">
        <v>144129</v>
      </c>
      <c r="E655" t="s">
        <v>5790</v>
      </c>
      <c r="F655">
        <v>0.71441203360000005</v>
      </c>
      <c r="G655">
        <v>101358</v>
      </c>
      <c r="H655">
        <v>11.8</v>
      </c>
      <c r="I655">
        <v>2</v>
      </c>
    </row>
    <row r="656" spans="1:9" x14ac:dyDescent="0.3">
      <c r="A656">
        <v>101358</v>
      </c>
      <c r="B656">
        <v>80.926785813690401</v>
      </c>
      <c r="C656">
        <v>0</v>
      </c>
      <c r="D656">
        <v>144129</v>
      </c>
      <c r="E656" t="s">
        <v>5790</v>
      </c>
      <c r="F656">
        <v>0.71441203360000005</v>
      </c>
      <c r="G656">
        <v>101358</v>
      </c>
      <c r="H656">
        <v>11.8</v>
      </c>
      <c r="I656">
        <v>2</v>
      </c>
    </row>
    <row r="657" spans="1:9" x14ac:dyDescent="0.3">
      <c r="A657">
        <v>101360</v>
      </c>
      <c r="B657">
        <v>79.993470198675496</v>
      </c>
      <c r="C657">
        <v>0</v>
      </c>
      <c r="D657">
        <v>144129</v>
      </c>
      <c r="E657" t="s">
        <v>5790</v>
      </c>
      <c r="F657">
        <v>0.71889036890000002</v>
      </c>
      <c r="G657">
        <v>101360</v>
      </c>
      <c r="H657">
        <v>11.8</v>
      </c>
      <c r="I657">
        <v>2</v>
      </c>
    </row>
    <row r="658" spans="1:9" x14ac:dyDescent="0.3">
      <c r="A658">
        <v>101360</v>
      </c>
      <c r="B658">
        <v>79.993470198675496</v>
      </c>
      <c r="C658">
        <v>0</v>
      </c>
      <c r="D658">
        <v>144129</v>
      </c>
      <c r="E658" t="s">
        <v>5790</v>
      </c>
      <c r="F658">
        <v>0.71889036890000002</v>
      </c>
      <c r="G658">
        <v>101360</v>
      </c>
      <c r="H658">
        <v>11.8</v>
      </c>
      <c r="I658">
        <v>2</v>
      </c>
    </row>
    <row r="659" spans="1:9" x14ac:dyDescent="0.3">
      <c r="A659">
        <v>101379</v>
      </c>
      <c r="B659">
        <v>93.800001266666996</v>
      </c>
      <c r="C659">
        <v>0</v>
      </c>
      <c r="D659">
        <v>140828</v>
      </c>
      <c r="E659" t="s">
        <v>5790</v>
      </c>
      <c r="F659">
        <v>0.80526232720000002</v>
      </c>
      <c r="G659">
        <v>101379</v>
      </c>
      <c r="H659">
        <v>7.65</v>
      </c>
      <c r="I659">
        <v>3</v>
      </c>
    </row>
    <row r="660" spans="1:9" x14ac:dyDescent="0.3">
      <c r="A660">
        <v>101379</v>
      </c>
      <c r="B660">
        <v>93.800001266666996</v>
      </c>
      <c r="C660">
        <v>0</v>
      </c>
      <c r="D660">
        <v>140828</v>
      </c>
      <c r="E660" t="s">
        <v>5790</v>
      </c>
      <c r="F660">
        <v>0.80526232720000002</v>
      </c>
      <c r="G660">
        <v>101379</v>
      </c>
      <c r="H660">
        <v>7.65</v>
      </c>
      <c r="I660">
        <v>3</v>
      </c>
    </row>
    <row r="661" spans="1:9" x14ac:dyDescent="0.3">
      <c r="A661">
        <v>101401</v>
      </c>
      <c r="B661">
        <v>78.617022815754396</v>
      </c>
      <c r="C661">
        <v>0</v>
      </c>
      <c r="D661">
        <v>140828</v>
      </c>
      <c r="E661" t="s">
        <v>5791</v>
      </c>
      <c r="F661">
        <v>0.98310214279999997</v>
      </c>
      <c r="G661">
        <v>101401</v>
      </c>
      <c r="H661">
        <v>1.98</v>
      </c>
      <c r="I661">
        <v>6</v>
      </c>
    </row>
    <row r="662" spans="1:9" x14ac:dyDescent="0.3">
      <c r="A662">
        <v>101401</v>
      </c>
      <c r="B662">
        <v>78.617022815754396</v>
      </c>
      <c r="C662">
        <v>0</v>
      </c>
      <c r="D662">
        <v>140828</v>
      </c>
      <c r="E662" t="s">
        <v>5791</v>
      </c>
      <c r="F662">
        <v>0.98310214279999997</v>
      </c>
      <c r="G662">
        <v>101401</v>
      </c>
      <c r="H662">
        <v>1.98</v>
      </c>
      <c r="I662">
        <v>6</v>
      </c>
    </row>
    <row r="663" spans="1:9" x14ac:dyDescent="0.3">
      <c r="A663">
        <v>101642</v>
      </c>
      <c r="B663">
        <v>75</v>
      </c>
      <c r="C663">
        <v>0</v>
      </c>
      <c r="D663">
        <v>140828</v>
      </c>
      <c r="E663" t="s">
        <v>5790</v>
      </c>
      <c r="F663">
        <v>0.17878839369999999</v>
      </c>
      <c r="G663">
        <v>101642</v>
      </c>
      <c r="H663">
        <v>14.76</v>
      </c>
      <c r="I663">
        <v>1</v>
      </c>
    </row>
    <row r="664" spans="1:9" x14ac:dyDescent="0.3">
      <c r="A664">
        <v>101642</v>
      </c>
      <c r="B664">
        <v>75</v>
      </c>
      <c r="C664">
        <v>0</v>
      </c>
      <c r="D664">
        <v>140828</v>
      </c>
      <c r="E664" t="s">
        <v>5790</v>
      </c>
      <c r="F664">
        <v>0.17878839369999999</v>
      </c>
      <c r="G664">
        <v>101642</v>
      </c>
      <c r="H664">
        <v>14.76</v>
      </c>
      <c r="I664">
        <v>1</v>
      </c>
    </row>
    <row r="665" spans="1:9" x14ac:dyDescent="0.3">
      <c r="A665">
        <v>101668</v>
      </c>
      <c r="B665">
        <v>97.407407942386897</v>
      </c>
      <c r="C665">
        <v>0</v>
      </c>
      <c r="D665">
        <v>140828</v>
      </c>
      <c r="E665" t="s">
        <v>5790</v>
      </c>
      <c r="F665">
        <v>0.54290533070000002</v>
      </c>
      <c r="G665">
        <v>101668</v>
      </c>
      <c r="H665">
        <v>11.8</v>
      </c>
      <c r="I665">
        <v>2</v>
      </c>
    </row>
    <row r="666" spans="1:9" x14ac:dyDescent="0.3">
      <c r="A666">
        <v>101668</v>
      </c>
      <c r="B666">
        <v>97.407407942386897</v>
      </c>
      <c r="C666">
        <v>0</v>
      </c>
      <c r="D666">
        <v>140828</v>
      </c>
      <c r="E666" t="s">
        <v>5790</v>
      </c>
      <c r="F666">
        <v>0.54290533070000002</v>
      </c>
      <c r="G666">
        <v>101668</v>
      </c>
      <c r="H666">
        <v>11.8</v>
      </c>
      <c r="I666">
        <v>2</v>
      </c>
    </row>
    <row r="667" spans="1:9" x14ac:dyDescent="0.3">
      <c r="A667">
        <v>101696</v>
      </c>
      <c r="B667">
        <v>122</v>
      </c>
      <c r="C667">
        <v>0.332479832000868</v>
      </c>
      <c r="D667">
        <v>141639</v>
      </c>
      <c r="E667" t="s">
        <v>5790</v>
      </c>
      <c r="F667">
        <v>0.35114791989999999</v>
      </c>
      <c r="G667">
        <v>101696</v>
      </c>
      <c r="H667">
        <v>14.76</v>
      </c>
      <c r="I667">
        <v>1</v>
      </c>
    </row>
    <row r="668" spans="1:9" x14ac:dyDescent="0.3">
      <c r="A668">
        <v>101696</v>
      </c>
      <c r="B668">
        <v>122</v>
      </c>
      <c r="C668">
        <v>0.332479832000868</v>
      </c>
      <c r="D668">
        <v>141639</v>
      </c>
      <c r="E668" t="s">
        <v>5790</v>
      </c>
      <c r="F668">
        <v>0.35114791989999999</v>
      </c>
      <c r="G668">
        <v>101696</v>
      </c>
      <c r="H668">
        <v>14.76</v>
      </c>
      <c r="I668">
        <v>1</v>
      </c>
    </row>
    <row r="669" spans="1:9" x14ac:dyDescent="0.3">
      <c r="A669">
        <v>101697</v>
      </c>
      <c r="B669">
        <v>104.053890565535</v>
      </c>
      <c r="C669">
        <v>0</v>
      </c>
      <c r="D669">
        <v>145224</v>
      </c>
      <c r="E669" t="s">
        <v>5790</v>
      </c>
      <c r="F669">
        <v>0.8176081181</v>
      </c>
      <c r="G669">
        <v>101697</v>
      </c>
      <c r="H669">
        <v>7.65</v>
      </c>
      <c r="I669">
        <v>3</v>
      </c>
    </row>
    <row r="670" spans="1:9" x14ac:dyDescent="0.3">
      <c r="A670">
        <v>101697</v>
      </c>
      <c r="B670">
        <v>104.053890565535</v>
      </c>
      <c r="C670">
        <v>0</v>
      </c>
      <c r="D670">
        <v>145224</v>
      </c>
      <c r="E670" t="s">
        <v>5790</v>
      </c>
      <c r="F670">
        <v>0.8176081181</v>
      </c>
      <c r="G670">
        <v>101697</v>
      </c>
      <c r="H670">
        <v>7.65</v>
      </c>
      <c r="I670">
        <v>3</v>
      </c>
    </row>
    <row r="671" spans="1:9" x14ac:dyDescent="0.3">
      <c r="A671">
        <v>101708</v>
      </c>
      <c r="B671">
        <v>86.860774160343993</v>
      </c>
      <c r="C671">
        <v>0</v>
      </c>
      <c r="D671">
        <v>145224</v>
      </c>
      <c r="E671" t="s">
        <v>5790</v>
      </c>
      <c r="F671">
        <v>0.4728671908</v>
      </c>
      <c r="G671">
        <v>101708</v>
      </c>
      <c r="H671">
        <v>14.76</v>
      </c>
      <c r="I671">
        <v>1</v>
      </c>
    </row>
    <row r="672" spans="1:9" x14ac:dyDescent="0.3">
      <c r="A672">
        <v>101708</v>
      </c>
      <c r="B672">
        <v>86.860774160343993</v>
      </c>
      <c r="C672">
        <v>0</v>
      </c>
      <c r="D672">
        <v>145224</v>
      </c>
      <c r="E672" t="s">
        <v>5790</v>
      </c>
      <c r="F672">
        <v>0.4728671908</v>
      </c>
      <c r="G672">
        <v>101708</v>
      </c>
      <c r="H672">
        <v>14.76</v>
      </c>
      <c r="I672">
        <v>1</v>
      </c>
    </row>
    <row r="673" spans="1:9" x14ac:dyDescent="0.3">
      <c r="A673">
        <v>101711</v>
      </c>
      <c r="B673">
        <v>106.000000105263</v>
      </c>
      <c r="C673">
        <v>0</v>
      </c>
      <c r="D673">
        <v>145224</v>
      </c>
      <c r="E673" t="s">
        <v>5790</v>
      </c>
      <c r="F673">
        <v>0.3590745628</v>
      </c>
      <c r="G673">
        <v>101711</v>
      </c>
      <c r="H673">
        <v>14.76</v>
      </c>
      <c r="I673">
        <v>1</v>
      </c>
    </row>
    <row r="674" spans="1:9" x14ac:dyDescent="0.3">
      <c r="A674">
        <v>101711</v>
      </c>
      <c r="B674">
        <v>106.000000105263</v>
      </c>
      <c r="C674">
        <v>0</v>
      </c>
      <c r="D674">
        <v>145224</v>
      </c>
      <c r="E674" t="s">
        <v>5790</v>
      </c>
      <c r="F674">
        <v>0.3590745628</v>
      </c>
      <c r="G674">
        <v>101711</v>
      </c>
      <c r="H674">
        <v>14.76</v>
      </c>
      <c r="I674">
        <v>1</v>
      </c>
    </row>
    <row r="675" spans="1:9" x14ac:dyDescent="0.3">
      <c r="A675">
        <v>101725</v>
      </c>
      <c r="B675">
        <v>100.165243902439</v>
      </c>
      <c r="C675">
        <v>0.237383135196611</v>
      </c>
      <c r="D675">
        <v>101725</v>
      </c>
      <c r="E675" t="s">
        <v>5790</v>
      </c>
      <c r="F675">
        <v>0.57492649559999998</v>
      </c>
      <c r="G675">
        <v>101725</v>
      </c>
      <c r="H675">
        <v>11.8</v>
      </c>
      <c r="I675">
        <v>2</v>
      </c>
    </row>
    <row r="676" spans="1:9" x14ac:dyDescent="0.3">
      <c r="A676">
        <v>101725</v>
      </c>
      <c r="B676">
        <v>100.165243902439</v>
      </c>
      <c r="C676">
        <v>0.237383135196611</v>
      </c>
      <c r="D676">
        <v>101725</v>
      </c>
      <c r="E676" t="s">
        <v>5790</v>
      </c>
      <c r="F676">
        <v>0.57492649559999998</v>
      </c>
      <c r="G676">
        <v>101725</v>
      </c>
      <c r="H676">
        <v>11.8</v>
      </c>
      <c r="I676">
        <v>2</v>
      </c>
    </row>
    <row r="677" spans="1:9" x14ac:dyDescent="0.3">
      <c r="A677">
        <v>101727</v>
      </c>
      <c r="B677">
        <v>112.5</v>
      </c>
      <c r="C677">
        <v>0.45362545947564897</v>
      </c>
      <c r="D677">
        <v>147409</v>
      </c>
      <c r="E677" t="s">
        <v>5790</v>
      </c>
      <c r="F677">
        <v>0.70104509589999997</v>
      </c>
      <c r="G677">
        <v>101727</v>
      </c>
      <c r="H677">
        <v>11.8</v>
      </c>
      <c r="I677">
        <v>2</v>
      </c>
    </row>
    <row r="678" spans="1:9" x14ac:dyDescent="0.3">
      <c r="A678">
        <v>101727</v>
      </c>
      <c r="B678">
        <v>112.5</v>
      </c>
      <c r="C678">
        <v>0.45362545947564897</v>
      </c>
      <c r="D678">
        <v>147409</v>
      </c>
      <c r="E678" t="s">
        <v>5790</v>
      </c>
      <c r="F678">
        <v>0.70104509589999997</v>
      </c>
      <c r="G678">
        <v>101727</v>
      </c>
      <c r="H678">
        <v>11.8</v>
      </c>
      <c r="I678">
        <v>2</v>
      </c>
    </row>
    <row r="679" spans="1:9" x14ac:dyDescent="0.3">
      <c r="A679">
        <v>101885</v>
      </c>
      <c r="B679">
        <v>112.037037037037</v>
      </c>
      <c r="C679">
        <v>0</v>
      </c>
      <c r="D679">
        <v>144495</v>
      </c>
      <c r="E679" t="s">
        <v>5790</v>
      </c>
      <c r="F679">
        <v>0.63343876600000004</v>
      </c>
      <c r="G679">
        <v>101885</v>
      </c>
      <c r="H679">
        <v>11.8</v>
      </c>
      <c r="I679">
        <v>2</v>
      </c>
    </row>
    <row r="680" spans="1:9" x14ac:dyDescent="0.3">
      <c r="A680">
        <v>101885</v>
      </c>
      <c r="B680">
        <v>112.037037037037</v>
      </c>
      <c r="C680">
        <v>0</v>
      </c>
      <c r="D680">
        <v>144495</v>
      </c>
      <c r="E680" t="s">
        <v>5790</v>
      </c>
      <c r="F680">
        <v>0.63343876600000004</v>
      </c>
      <c r="G680">
        <v>101885</v>
      </c>
      <c r="H680">
        <v>11.8</v>
      </c>
      <c r="I680">
        <v>2</v>
      </c>
    </row>
    <row r="681" spans="1:9" x14ac:dyDescent="0.3">
      <c r="A681">
        <v>101889</v>
      </c>
      <c r="B681">
        <v>116.78571428571399</v>
      </c>
      <c r="C681">
        <v>0</v>
      </c>
      <c r="D681">
        <v>144495</v>
      </c>
      <c r="E681" t="s">
        <v>5790</v>
      </c>
      <c r="F681">
        <v>0.54477763180000005</v>
      </c>
      <c r="G681">
        <v>101889</v>
      </c>
      <c r="H681">
        <v>11.8</v>
      </c>
      <c r="I681">
        <v>2</v>
      </c>
    </row>
    <row r="682" spans="1:9" x14ac:dyDescent="0.3">
      <c r="A682">
        <v>101889</v>
      </c>
      <c r="B682">
        <v>116.78571428571399</v>
      </c>
      <c r="C682">
        <v>0</v>
      </c>
      <c r="D682">
        <v>144495</v>
      </c>
      <c r="E682" t="s">
        <v>5790</v>
      </c>
      <c r="F682">
        <v>0.54477763180000005</v>
      </c>
      <c r="G682">
        <v>101889</v>
      </c>
      <c r="H682">
        <v>11.8</v>
      </c>
      <c r="I682">
        <v>2</v>
      </c>
    </row>
    <row r="683" spans="1:9" x14ac:dyDescent="0.3">
      <c r="A683">
        <v>102004</v>
      </c>
      <c r="B683">
        <v>138.66667555560201</v>
      </c>
      <c r="C683">
        <v>0</v>
      </c>
      <c r="D683">
        <v>172717</v>
      </c>
      <c r="E683" t="s">
        <v>5790</v>
      </c>
      <c r="F683">
        <v>0.83380329610000004</v>
      </c>
      <c r="G683">
        <v>102004</v>
      </c>
      <c r="H683">
        <v>7.65</v>
      </c>
      <c r="I683">
        <v>3</v>
      </c>
    </row>
    <row r="684" spans="1:9" x14ac:dyDescent="0.3">
      <c r="A684">
        <v>102004</v>
      </c>
      <c r="B684">
        <v>138.66667555560201</v>
      </c>
      <c r="C684">
        <v>0</v>
      </c>
      <c r="D684">
        <v>172717</v>
      </c>
      <c r="E684" t="s">
        <v>5790</v>
      </c>
      <c r="F684">
        <v>0.83380329610000004</v>
      </c>
      <c r="G684">
        <v>102004</v>
      </c>
      <c r="H684">
        <v>7.65</v>
      </c>
      <c r="I684">
        <v>3</v>
      </c>
    </row>
    <row r="685" spans="1:9" x14ac:dyDescent="0.3">
      <c r="A685">
        <v>102150</v>
      </c>
      <c r="B685">
        <v>99.545454545454504</v>
      </c>
      <c r="C685">
        <v>0</v>
      </c>
      <c r="D685">
        <v>144066</v>
      </c>
      <c r="E685" t="s">
        <v>5791</v>
      </c>
      <c r="F685">
        <v>0.9892680049</v>
      </c>
      <c r="G685">
        <v>102150</v>
      </c>
      <c r="H685">
        <v>1.98</v>
      </c>
      <c r="I685">
        <v>6</v>
      </c>
    </row>
    <row r="686" spans="1:9" x14ac:dyDescent="0.3">
      <c r="A686">
        <v>102150</v>
      </c>
      <c r="B686">
        <v>99.545454545454504</v>
      </c>
      <c r="C686">
        <v>0</v>
      </c>
      <c r="D686">
        <v>144066</v>
      </c>
      <c r="E686" t="s">
        <v>5791</v>
      </c>
      <c r="F686">
        <v>0.9892680049</v>
      </c>
      <c r="G686">
        <v>102150</v>
      </c>
      <c r="H686">
        <v>1.98</v>
      </c>
      <c r="I686">
        <v>6</v>
      </c>
    </row>
    <row r="687" spans="1:9" x14ac:dyDescent="0.3">
      <c r="A687">
        <v>102151</v>
      </c>
      <c r="B687">
        <v>99.545454545454504</v>
      </c>
      <c r="C687">
        <v>0</v>
      </c>
      <c r="D687">
        <v>144066</v>
      </c>
      <c r="E687" t="s">
        <v>5791</v>
      </c>
      <c r="F687">
        <v>0.94178235529999998</v>
      </c>
      <c r="G687">
        <v>102151</v>
      </c>
      <c r="H687">
        <v>4.0599999999999996</v>
      </c>
      <c r="I687">
        <v>5</v>
      </c>
    </row>
    <row r="688" spans="1:9" x14ac:dyDescent="0.3">
      <c r="A688">
        <v>102151</v>
      </c>
      <c r="B688">
        <v>99.545454545454504</v>
      </c>
      <c r="C688">
        <v>0</v>
      </c>
      <c r="D688">
        <v>144066</v>
      </c>
      <c r="E688" t="s">
        <v>5791</v>
      </c>
      <c r="F688">
        <v>0.94178235529999998</v>
      </c>
      <c r="G688">
        <v>102151</v>
      </c>
      <c r="H688">
        <v>4.0599999999999996</v>
      </c>
      <c r="I688">
        <v>5</v>
      </c>
    </row>
    <row r="689" spans="1:9" x14ac:dyDescent="0.3">
      <c r="A689">
        <v>102153</v>
      </c>
      <c r="B689">
        <v>99.545454545454504</v>
      </c>
      <c r="C689">
        <v>0</v>
      </c>
      <c r="D689">
        <v>144066</v>
      </c>
      <c r="E689" t="s">
        <v>5790</v>
      </c>
      <c r="F689">
        <v>0.88726997379999994</v>
      </c>
      <c r="G689">
        <v>102153</v>
      </c>
      <c r="H689">
        <v>6.11</v>
      </c>
      <c r="I689">
        <v>4</v>
      </c>
    </row>
    <row r="690" spans="1:9" x14ac:dyDescent="0.3">
      <c r="A690">
        <v>102153</v>
      </c>
      <c r="B690">
        <v>99.545454545454504</v>
      </c>
      <c r="C690">
        <v>0</v>
      </c>
      <c r="D690">
        <v>144066</v>
      </c>
      <c r="E690" t="s">
        <v>5790</v>
      </c>
      <c r="F690">
        <v>0.88726997379999994</v>
      </c>
      <c r="G690">
        <v>102153</v>
      </c>
      <c r="H690">
        <v>6.11</v>
      </c>
      <c r="I690">
        <v>4</v>
      </c>
    </row>
    <row r="691" spans="1:9" x14ac:dyDescent="0.3">
      <c r="A691">
        <v>102158</v>
      </c>
      <c r="B691">
        <v>127</v>
      </c>
      <c r="C691">
        <v>0</v>
      </c>
      <c r="D691">
        <v>144066</v>
      </c>
      <c r="E691" t="s">
        <v>5790</v>
      </c>
      <c r="F691">
        <v>0.66489028930000005</v>
      </c>
      <c r="G691">
        <v>102158</v>
      </c>
      <c r="H691">
        <v>11.8</v>
      </c>
      <c r="I691">
        <v>2</v>
      </c>
    </row>
    <row r="692" spans="1:9" x14ac:dyDescent="0.3">
      <c r="A692">
        <v>102158</v>
      </c>
      <c r="B692">
        <v>127</v>
      </c>
      <c r="C692">
        <v>0</v>
      </c>
      <c r="D692">
        <v>144066</v>
      </c>
      <c r="E692" t="s">
        <v>5790</v>
      </c>
      <c r="F692">
        <v>0.66489028930000005</v>
      </c>
      <c r="G692">
        <v>102158</v>
      </c>
      <c r="H692">
        <v>11.8</v>
      </c>
      <c r="I692">
        <v>2</v>
      </c>
    </row>
    <row r="693" spans="1:9" x14ac:dyDescent="0.3">
      <c r="A693">
        <v>102211</v>
      </c>
      <c r="B693">
        <v>84.146628430544098</v>
      </c>
      <c r="C693">
        <v>0</v>
      </c>
      <c r="D693">
        <v>102211</v>
      </c>
      <c r="E693" t="s">
        <v>5790</v>
      </c>
      <c r="F693">
        <v>0.87466084960000001</v>
      </c>
      <c r="G693">
        <v>102211</v>
      </c>
      <c r="H693">
        <v>6.11</v>
      </c>
      <c r="I693">
        <v>4</v>
      </c>
    </row>
    <row r="694" spans="1:9" x14ac:dyDescent="0.3">
      <c r="A694">
        <v>102211</v>
      </c>
      <c r="B694">
        <v>84.146628430544098</v>
      </c>
      <c r="C694">
        <v>0</v>
      </c>
      <c r="D694">
        <v>102211</v>
      </c>
      <c r="E694" t="s">
        <v>5790</v>
      </c>
      <c r="F694">
        <v>0.87466084960000001</v>
      </c>
      <c r="G694">
        <v>102211</v>
      </c>
      <c r="H694">
        <v>6.11</v>
      </c>
      <c r="I694">
        <v>4</v>
      </c>
    </row>
    <row r="695" spans="1:9" x14ac:dyDescent="0.3">
      <c r="A695">
        <v>102293</v>
      </c>
      <c r="B695">
        <v>101.798341315608</v>
      </c>
      <c r="C695">
        <v>0</v>
      </c>
      <c r="D695">
        <v>102293</v>
      </c>
      <c r="E695" t="s">
        <v>5790</v>
      </c>
      <c r="F695">
        <v>0.88224101070000005</v>
      </c>
      <c r="G695">
        <v>102293</v>
      </c>
      <c r="H695">
        <v>6.11</v>
      </c>
      <c r="I695">
        <v>4</v>
      </c>
    </row>
    <row r="696" spans="1:9" x14ac:dyDescent="0.3">
      <c r="A696">
        <v>102293</v>
      </c>
      <c r="B696">
        <v>101.798341315608</v>
      </c>
      <c r="C696">
        <v>0</v>
      </c>
      <c r="D696">
        <v>102293</v>
      </c>
      <c r="E696" t="s">
        <v>5790</v>
      </c>
      <c r="F696">
        <v>0.88224101070000005</v>
      </c>
      <c r="G696">
        <v>102293</v>
      </c>
      <c r="H696">
        <v>6.11</v>
      </c>
      <c r="I696">
        <v>4</v>
      </c>
    </row>
    <row r="697" spans="1:9" x14ac:dyDescent="0.3">
      <c r="A697">
        <v>102355</v>
      </c>
      <c r="B697">
        <v>137</v>
      </c>
      <c r="C697">
        <v>0</v>
      </c>
      <c r="D697">
        <v>148138</v>
      </c>
      <c r="E697" t="s">
        <v>5790</v>
      </c>
      <c r="F697">
        <v>0.43168359989999999</v>
      </c>
      <c r="G697">
        <v>102355</v>
      </c>
      <c r="H697">
        <v>14.76</v>
      </c>
      <c r="I697">
        <v>1</v>
      </c>
    </row>
    <row r="698" spans="1:9" x14ac:dyDescent="0.3">
      <c r="A698">
        <v>102355</v>
      </c>
      <c r="B698">
        <v>137</v>
      </c>
      <c r="C698">
        <v>0</v>
      </c>
      <c r="D698">
        <v>148138</v>
      </c>
      <c r="E698" t="s">
        <v>5790</v>
      </c>
      <c r="F698">
        <v>0.43168359989999999</v>
      </c>
      <c r="G698">
        <v>102355</v>
      </c>
      <c r="H698">
        <v>14.76</v>
      </c>
      <c r="I698">
        <v>1</v>
      </c>
    </row>
    <row r="699" spans="1:9" x14ac:dyDescent="0.3">
      <c r="A699">
        <v>102360</v>
      </c>
      <c r="B699">
        <v>100</v>
      </c>
      <c r="C699">
        <v>0</v>
      </c>
      <c r="D699">
        <v>146754</v>
      </c>
      <c r="E699" t="s">
        <v>5791</v>
      </c>
      <c r="F699">
        <v>0.95073890689999996</v>
      </c>
      <c r="G699">
        <v>102360</v>
      </c>
      <c r="H699">
        <v>4.0599999999999996</v>
      </c>
      <c r="I699">
        <v>5</v>
      </c>
    </row>
    <row r="700" spans="1:9" x14ac:dyDescent="0.3">
      <c r="A700">
        <v>102360</v>
      </c>
      <c r="B700">
        <v>100</v>
      </c>
      <c r="C700">
        <v>0</v>
      </c>
      <c r="D700">
        <v>146754</v>
      </c>
      <c r="E700" t="s">
        <v>5791</v>
      </c>
      <c r="F700">
        <v>0.95073890689999996</v>
      </c>
      <c r="G700">
        <v>102360</v>
      </c>
      <c r="H700">
        <v>4.0599999999999996</v>
      </c>
      <c r="I700">
        <v>5</v>
      </c>
    </row>
    <row r="701" spans="1:9" x14ac:dyDescent="0.3">
      <c r="A701">
        <v>102365</v>
      </c>
      <c r="B701">
        <v>122</v>
      </c>
      <c r="C701">
        <v>0.39308890431209698</v>
      </c>
      <c r="D701">
        <v>144059</v>
      </c>
      <c r="E701" t="s">
        <v>5791</v>
      </c>
      <c r="F701">
        <v>0.94499021770000002</v>
      </c>
      <c r="G701">
        <v>102365</v>
      </c>
      <c r="H701">
        <v>4.0599999999999996</v>
      </c>
      <c r="I701">
        <v>5</v>
      </c>
    </row>
    <row r="702" spans="1:9" x14ac:dyDescent="0.3">
      <c r="A702">
        <v>102365</v>
      </c>
      <c r="B702">
        <v>122</v>
      </c>
      <c r="C702">
        <v>0.39308890431209698</v>
      </c>
      <c r="D702">
        <v>144059</v>
      </c>
      <c r="E702" t="s">
        <v>5791</v>
      </c>
      <c r="F702">
        <v>0.94499021770000002</v>
      </c>
      <c r="G702">
        <v>102365</v>
      </c>
      <c r="H702">
        <v>4.0599999999999996</v>
      </c>
      <c r="I702">
        <v>5</v>
      </c>
    </row>
    <row r="703" spans="1:9" x14ac:dyDescent="0.3">
      <c r="A703">
        <v>102374</v>
      </c>
      <c r="B703">
        <v>100</v>
      </c>
      <c r="C703">
        <v>0.39308890431209698</v>
      </c>
      <c r="D703">
        <v>144059</v>
      </c>
      <c r="E703" t="s">
        <v>5791</v>
      </c>
      <c r="F703">
        <v>0.97623854880000005</v>
      </c>
      <c r="G703">
        <v>102374</v>
      </c>
      <c r="H703">
        <v>1.98</v>
      </c>
      <c r="I703">
        <v>6</v>
      </c>
    </row>
    <row r="704" spans="1:9" x14ac:dyDescent="0.3">
      <c r="A704">
        <v>102374</v>
      </c>
      <c r="B704">
        <v>100</v>
      </c>
      <c r="C704">
        <v>0.39308890431209698</v>
      </c>
      <c r="D704">
        <v>144059</v>
      </c>
      <c r="E704" t="s">
        <v>5791</v>
      </c>
      <c r="F704">
        <v>0.97623854880000005</v>
      </c>
      <c r="G704">
        <v>102374</v>
      </c>
      <c r="H704">
        <v>1.98</v>
      </c>
      <c r="I704">
        <v>6</v>
      </c>
    </row>
    <row r="705" spans="1:9" x14ac:dyDescent="0.3">
      <c r="A705">
        <v>102775</v>
      </c>
      <c r="B705">
        <v>75</v>
      </c>
      <c r="C705">
        <v>0</v>
      </c>
      <c r="D705">
        <v>141201</v>
      </c>
      <c r="E705" t="s">
        <v>5790</v>
      </c>
      <c r="F705">
        <v>0.92376697060000001</v>
      </c>
      <c r="G705">
        <v>102775</v>
      </c>
      <c r="H705">
        <v>6.11</v>
      </c>
      <c r="I705">
        <v>4</v>
      </c>
    </row>
    <row r="706" spans="1:9" x14ac:dyDescent="0.3">
      <c r="A706">
        <v>102775</v>
      </c>
      <c r="B706">
        <v>75</v>
      </c>
      <c r="C706">
        <v>0</v>
      </c>
      <c r="D706">
        <v>141201</v>
      </c>
      <c r="E706" t="s">
        <v>5790</v>
      </c>
      <c r="F706">
        <v>0.92376697060000001</v>
      </c>
      <c r="G706">
        <v>102775</v>
      </c>
      <c r="H706">
        <v>6.11</v>
      </c>
      <c r="I706">
        <v>4</v>
      </c>
    </row>
    <row r="707" spans="1:9" x14ac:dyDescent="0.3">
      <c r="A707">
        <v>102776</v>
      </c>
      <c r="B707">
        <v>88.924420429962893</v>
      </c>
      <c r="C707">
        <v>0</v>
      </c>
      <c r="D707">
        <v>141201</v>
      </c>
      <c r="E707" t="s">
        <v>5790</v>
      </c>
      <c r="F707">
        <v>0.85254675150000003</v>
      </c>
      <c r="G707">
        <v>102776</v>
      </c>
      <c r="H707">
        <v>6.11</v>
      </c>
      <c r="I707">
        <v>4</v>
      </c>
    </row>
    <row r="708" spans="1:9" x14ac:dyDescent="0.3">
      <c r="A708">
        <v>102776</v>
      </c>
      <c r="B708">
        <v>88.924420429962893</v>
      </c>
      <c r="C708">
        <v>0</v>
      </c>
      <c r="D708">
        <v>141201</v>
      </c>
      <c r="E708" t="s">
        <v>5790</v>
      </c>
      <c r="F708">
        <v>0.85254675150000003</v>
      </c>
      <c r="G708">
        <v>102776</v>
      </c>
      <c r="H708">
        <v>6.11</v>
      </c>
      <c r="I708">
        <v>4</v>
      </c>
    </row>
    <row r="709" spans="1:9" x14ac:dyDescent="0.3">
      <c r="A709">
        <v>102779</v>
      </c>
      <c r="B709">
        <v>87.490181532739001</v>
      </c>
      <c r="C709">
        <v>0</v>
      </c>
      <c r="D709">
        <v>141201</v>
      </c>
      <c r="E709" t="s">
        <v>5790</v>
      </c>
      <c r="F709">
        <v>0.82381880279999997</v>
      </c>
      <c r="G709">
        <v>102779</v>
      </c>
      <c r="H709">
        <v>7.65</v>
      </c>
      <c r="I709">
        <v>3</v>
      </c>
    </row>
    <row r="710" spans="1:9" x14ac:dyDescent="0.3">
      <c r="A710">
        <v>102779</v>
      </c>
      <c r="B710">
        <v>87.490181532739001</v>
      </c>
      <c r="C710">
        <v>0</v>
      </c>
      <c r="D710">
        <v>141201</v>
      </c>
      <c r="E710" t="s">
        <v>5790</v>
      </c>
      <c r="F710">
        <v>0.82381880279999997</v>
      </c>
      <c r="G710">
        <v>102779</v>
      </c>
      <c r="H710">
        <v>7.65</v>
      </c>
      <c r="I710">
        <v>3</v>
      </c>
    </row>
    <row r="711" spans="1:9" x14ac:dyDescent="0.3">
      <c r="A711">
        <v>102786</v>
      </c>
      <c r="B711">
        <v>83.095238639455602</v>
      </c>
      <c r="C711">
        <v>0</v>
      </c>
      <c r="D711">
        <v>141201</v>
      </c>
      <c r="E711" t="s">
        <v>5790</v>
      </c>
      <c r="F711">
        <v>0.79896742109999996</v>
      </c>
      <c r="G711">
        <v>102786</v>
      </c>
      <c r="H711">
        <v>7.65</v>
      </c>
      <c r="I711">
        <v>3</v>
      </c>
    </row>
    <row r="712" spans="1:9" x14ac:dyDescent="0.3">
      <c r="A712">
        <v>102786</v>
      </c>
      <c r="B712">
        <v>83.095238639455602</v>
      </c>
      <c r="C712">
        <v>0</v>
      </c>
      <c r="D712">
        <v>141201</v>
      </c>
      <c r="E712" t="s">
        <v>5790</v>
      </c>
      <c r="F712">
        <v>0.79896742109999996</v>
      </c>
      <c r="G712">
        <v>102786</v>
      </c>
      <c r="H712">
        <v>7.65</v>
      </c>
      <c r="I712">
        <v>3</v>
      </c>
    </row>
    <row r="713" spans="1:9" x14ac:dyDescent="0.3">
      <c r="A713">
        <v>102791</v>
      </c>
      <c r="B713">
        <v>120</v>
      </c>
      <c r="C713">
        <v>0</v>
      </c>
      <c r="D713">
        <v>153367</v>
      </c>
      <c r="E713" t="s">
        <v>5791</v>
      </c>
      <c r="F713">
        <v>0.93808209899999995</v>
      </c>
      <c r="G713">
        <v>102791</v>
      </c>
      <c r="H713">
        <v>4.0599999999999996</v>
      </c>
      <c r="I713">
        <v>5</v>
      </c>
    </row>
    <row r="714" spans="1:9" x14ac:dyDescent="0.3">
      <c r="A714">
        <v>102791</v>
      </c>
      <c r="B714">
        <v>120</v>
      </c>
      <c r="C714">
        <v>0</v>
      </c>
      <c r="D714">
        <v>153367</v>
      </c>
      <c r="E714" t="s">
        <v>5791</v>
      </c>
      <c r="F714">
        <v>0.93808209899999995</v>
      </c>
      <c r="G714">
        <v>102791</v>
      </c>
      <c r="H714">
        <v>4.0599999999999996</v>
      </c>
      <c r="I714">
        <v>5</v>
      </c>
    </row>
    <row r="715" spans="1:9" x14ac:dyDescent="0.3">
      <c r="A715">
        <v>102792</v>
      </c>
      <c r="B715">
        <v>75</v>
      </c>
      <c r="C715">
        <v>0</v>
      </c>
      <c r="D715">
        <v>143056</v>
      </c>
      <c r="E715" t="s">
        <v>5790</v>
      </c>
      <c r="F715">
        <v>0.92963027949999999</v>
      </c>
      <c r="G715">
        <v>102792</v>
      </c>
      <c r="H715">
        <v>6.11</v>
      </c>
      <c r="I715">
        <v>4</v>
      </c>
    </row>
    <row r="716" spans="1:9" x14ac:dyDescent="0.3">
      <c r="A716">
        <v>102792</v>
      </c>
      <c r="B716">
        <v>75</v>
      </c>
      <c r="C716">
        <v>0</v>
      </c>
      <c r="D716">
        <v>143056</v>
      </c>
      <c r="E716" t="s">
        <v>5790</v>
      </c>
      <c r="F716">
        <v>0.92963027949999999</v>
      </c>
      <c r="G716">
        <v>102792</v>
      </c>
      <c r="H716">
        <v>6.11</v>
      </c>
      <c r="I716">
        <v>4</v>
      </c>
    </row>
    <row r="717" spans="1:9" x14ac:dyDescent="0.3">
      <c r="A717">
        <v>102793</v>
      </c>
      <c r="B717">
        <v>84.761905442176896</v>
      </c>
      <c r="C717">
        <v>0</v>
      </c>
      <c r="D717">
        <v>143056</v>
      </c>
      <c r="E717" t="s">
        <v>5790</v>
      </c>
      <c r="F717">
        <v>0.74901413920000004</v>
      </c>
      <c r="G717">
        <v>102793</v>
      </c>
      <c r="H717">
        <v>11.8</v>
      </c>
      <c r="I717">
        <v>2</v>
      </c>
    </row>
    <row r="718" spans="1:9" x14ac:dyDescent="0.3">
      <c r="A718">
        <v>102793</v>
      </c>
      <c r="B718">
        <v>84.761905442176896</v>
      </c>
      <c r="C718">
        <v>0</v>
      </c>
      <c r="D718">
        <v>143056</v>
      </c>
      <c r="E718" t="s">
        <v>5790</v>
      </c>
      <c r="F718">
        <v>0.74901413920000004</v>
      </c>
      <c r="G718">
        <v>102793</v>
      </c>
      <c r="H718">
        <v>11.8</v>
      </c>
      <c r="I718">
        <v>2</v>
      </c>
    </row>
    <row r="719" spans="1:9" x14ac:dyDescent="0.3">
      <c r="A719">
        <v>102794</v>
      </c>
      <c r="B719">
        <v>93.247212097632101</v>
      </c>
      <c r="C719">
        <v>0</v>
      </c>
      <c r="D719">
        <v>143056</v>
      </c>
      <c r="E719" t="s">
        <v>5790</v>
      </c>
      <c r="F719">
        <v>0.92247158289999998</v>
      </c>
      <c r="G719">
        <v>102794</v>
      </c>
      <c r="H719">
        <v>6.11</v>
      </c>
      <c r="I719">
        <v>4</v>
      </c>
    </row>
    <row r="720" spans="1:9" x14ac:dyDescent="0.3">
      <c r="A720">
        <v>102794</v>
      </c>
      <c r="B720">
        <v>93.247212097632101</v>
      </c>
      <c r="C720">
        <v>0</v>
      </c>
      <c r="D720">
        <v>143056</v>
      </c>
      <c r="E720" t="s">
        <v>5790</v>
      </c>
      <c r="F720">
        <v>0.92247158289999998</v>
      </c>
      <c r="G720">
        <v>102794</v>
      </c>
      <c r="H720">
        <v>6.11</v>
      </c>
      <c r="I720">
        <v>4</v>
      </c>
    </row>
    <row r="721" spans="1:9" x14ac:dyDescent="0.3">
      <c r="A721">
        <v>102822</v>
      </c>
      <c r="B721">
        <v>123.254516129032</v>
      </c>
      <c r="C721">
        <v>0</v>
      </c>
      <c r="D721">
        <v>102822</v>
      </c>
      <c r="E721" t="s">
        <v>5790</v>
      </c>
      <c r="F721">
        <v>0.89855569599999996</v>
      </c>
      <c r="G721">
        <v>102822</v>
      </c>
      <c r="H721">
        <v>6.11</v>
      </c>
      <c r="I721">
        <v>4</v>
      </c>
    </row>
    <row r="722" spans="1:9" x14ac:dyDescent="0.3">
      <c r="A722">
        <v>102822</v>
      </c>
      <c r="B722">
        <v>123.254516129032</v>
      </c>
      <c r="C722">
        <v>0</v>
      </c>
      <c r="D722">
        <v>102822</v>
      </c>
      <c r="E722" t="s">
        <v>5790</v>
      </c>
      <c r="F722">
        <v>0.89855569599999996</v>
      </c>
      <c r="G722">
        <v>102822</v>
      </c>
      <c r="H722">
        <v>6.11</v>
      </c>
      <c r="I722">
        <v>4</v>
      </c>
    </row>
    <row r="723" spans="1:9" x14ac:dyDescent="0.3">
      <c r="A723">
        <v>102865</v>
      </c>
      <c r="B723">
        <v>108.82353051903</v>
      </c>
      <c r="C723">
        <v>0</v>
      </c>
      <c r="D723">
        <v>148572</v>
      </c>
      <c r="E723" t="s">
        <v>5791</v>
      </c>
      <c r="F723">
        <v>0.96819978949999996</v>
      </c>
      <c r="G723">
        <v>102865</v>
      </c>
      <c r="H723">
        <v>1.98</v>
      </c>
      <c r="I723">
        <v>6</v>
      </c>
    </row>
    <row r="724" spans="1:9" x14ac:dyDescent="0.3">
      <c r="A724">
        <v>102865</v>
      </c>
      <c r="B724">
        <v>108.82353051903</v>
      </c>
      <c r="C724">
        <v>0</v>
      </c>
      <c r="D724">
        <v>148572</v>
      </c>
      <c r="E724" t="s">
        <v>5791</v>
      </c>
      <c r="F724">
        <v>0.96819978949999996</v>
      </c>
      <c r="G724">
        <v>102865</v>
      </c>
      <c r="H724">
        <v>1.98</v>
      </c>
      <c r="I724">
        <v>6</v>
      </c>
    </row>
    <row r="725" spans="1:9" x14ac:dyDescent="0.3">
      <c r="A725">
        <v>102882</v>
      </c>
      <c r="B725">
        <v>80.9178743517935</v>
      </c>
      <c r="C725">
        <v>0</v>
      </c>
      <c r="D725">
        <v>141201</v>
      </c>
      <c r="E725" t="s">
        <v>5790</v>
      </c>
      <c r="F725">
        <v>0.84662884469999999</v>
      </c>
      <c r="G725">
        <v>102882</v>
      </c>
      <c r="H725">
        <v>6.11</v>
      </c>
      <c r="I725">
        <v>4</v>
      </c>
    </row>
    <row r="726" spans="1:9" x14ac:dyDescent="0.3">
      <c r="A726">
        <v>102882</v>
      </c>
      <c r="B726">
        <v>80.9178743517935</v>
      </c>
      <c r="C726">
        <v>0</v>
      </c>
      <c r="D726">
        <v>141201</v>
      </c>
      <c r="E726" t="s">
        <v>5790</v>
      </c>
      <c r="F726">
        <v>0.84662884469999999</v>
      </c>
      <c r="G726">
        <v>102882</v>
      </c>
      <c r="H726">
        <v>6.11</v>
      </c>
      <c r="I726">
        <v>4</v>
      </c>
    </row>
    <row r="727" spans="1:9" x14ac:dyDescent="0.3">
      <c r="A727">
        <v>103543</v>
      </c>
      <c r="B727">
        <v>127</v>
      </c>
      <c r="C727">
        <v>0</v>
      </c>
      <c r="D727">
        <v>155096</v>
      </c>
      <c r="E727" t="s">
        <v>5790</v>
      </c>
      <c r="F727">
        <v>0.88951474429999999</v>
      </c>
      <c r="G727">
        <v>103543</v>
      </c>
      <c r="H727">
        <v>6.11</v>
      </c>
      <c r="I727">
        <v>4</v>
      </c>
    </row>
    <row r="728" spans="1:9" x14ac:dyDescent="0.3">
      <c r="A728">
        <v>103543</v>
      </c>
      <c r="B728">
        <v>127</v>
      </c>
      <c r="C728">
        <v>0</v>
      </c>
      <c r="D728">
        <v>155096</v>
      </c>
      <c r="E728" t="s">
        <v>5790</v>
      </c>
      <c r="F728">
        <v>0.88951474429999999</v>
      </c>
      <c r="G728">
        <v>103543</v>
      </c>
      <c r="H728">
        <v>6.11</v>
      </c>
      <c r="I728">
        <v>4</v>
      </c>
    </row>
    <row r="729" spans="1:9" x14ac:dyDescent="0.3">
      <c r="A729">
        <v>103865</v>
      </c>
      <c r="B729">
        <v>93.529408252596596</v>
      </c>
      <c r="C729">
        <v>0</v>
      </c>
      <c r="D729">
        <v>144267</v>
      </c>
      <c r="E729" t="s">
        <v>5790</v>
      </c>
      <c r="F729">
        <v>0.91084504129999999</v>
      </c>
      <c r="G729">
        <v>103865</v>
      </c>
      <c r="H729">
        <v>6.11</v>
      </c>
      <c r="I729">
        <v>4</v>
      </c>
    </row>
    <row r="730" spans="1:9" x14ac:dyDescent="0.3">
      <c r="A730">
        <v>103865</v>
      </c>
      <c r="B730">
        <v>93.529408252596596</v>
      </c>
      <c r="C730">
        <v>0</v>
      </c>
      <c r="D730">
        <v>144267</v>
      </c>
      <c r="E730" t="s">
        <v>5790</v>
      </c>
      <c r="F730">
        <v>0.91084504129999999</v>
      </c>
      <c r="G730">
        <v>103865</v>
      </c>
      <c r="H730">
        <v>6.11</v>
      </c>
      <c r="I730">
        <v>4</v>
      </c>
    </row>
    <row r="731" spans="1:9" x14ac:dyDescent="0.3">
      <c r="A731">
        <v>103868</v>
      </c>
      <c r="B731">
        <v>81.779661936225295</v>
      </c>
      <c r="C731">
        <v>0</v>
      </c>
      <c r="D731">
        <v>144267</v>
      </c>
      <c r="E731" t="s">
        <v>5790</v>
      </c>
      <c r="F731">
        <v>0.93579077720000003</v>
      </c>
      <c r="G731">
        <v>103868</v>
      </c>
      <c r="H731">
        <v>6.11</v>
      </c>
      <c r="I731">
        <v>4</v>
      </c>
    </row>
    <row r="732" spans="1:9" x14ac:dyDescent="0.3">
      <c r="A732">
        <v>103868</v>
      </c>
      <c r="B732">
        <v>81.779661936225295</v>
      </c>
      <c r="C732">
        <v>0</v>
      </c>
      <c r="D732">
        <v>144267</v>
      </c>
      <c r="E732" t="s">
        <v>5790</v>
      </c>
      <c r="F732">
        <v>0.93579077720000003</v>
      </c>
      <c r="G732">
        <v>103868</v>
      </c>
      <c r="H732">
        <v>6.11</v>
      </c>
      <c r="I732">
        <v>4</v>
      </c>
    </row>
    <row r="733" spans="1:9" x14ac:dyDescent="0.3">
      <c r="A733">
        <v>103869</v>
      </c>
      <c r="B733">
        <v>78.7288128009194</v>
      </c>
      <c r="C733">
        <v>0</v>
      </c>
      <c r="D733">
        <v>144267</v>
      </c>
      <c r="E733" t="s">
        <v>5790</v>
      </c>
      <c r="F733">
        <v>0.82837188240000004</v>
      </c>
      <c r="G733">
        <v>103869</v>
      </c>
      <c r="H733">
        <v>7.65</v>
      </c>
      <c r="I733">
        <v>3</v>
      </c>
    </row>
    <row r="734" spans="1:9" x14ac:dyDescent="0.3">
      <c r="A734">
        <v>103869</v>
      </c>
      <c r="B734">
        <v>78.7288128009194</v>
      </c>
      <c r="C734">
        <v>0</v>
      </c>
      <c r="D734">
        <v>144267</v>
      </c>
      <c r="E734" t="s">
        <v>5790</v>
      </c>
      <c r="F734">
        <v>0.82837188240000004</v>
      </c>
      <c r="G734">
        <v>103869</v>
      </c>
      <c r="H734">
        <v>7.65</v>
      </c>
      <c r="I734">
        <v>3</v>
      </c>
    </row>
    <row r="735" spans="1:9" x14ac:dyDescent="0.3">
      <c r="A735">
        <v>104000</v>
      </c>
      <c r="B735">
        <v>132</v>
      </c>
      <c r="C735">
        <v>0</v>
      </c>
      <c r="D735">
        <v>144267</v>
      </c>
      <c r="E735" t="s">
        <v>5790</v>
      </c>
      <c r="F735">
        <v>0.59144294259999997</v>
      </c>
      <c r="G735">
        <v>104000</v>
      </c>
      <c r="H735">
        <v>11.8</v>
      </c>
      <c r="I735">
        <v>2</v>
      </c>
    </row>
    <row r="736" spans="1:9" x14ac:dyDescent="0.3">
      <c r="A736">
        <v>104000</v>
      </c>
      <c r="B736">
        <v>132</v>
      </c>
      <c r="C736">
        <v>0</v>
      </c>
      <c r="D736">
        <v>144267</v>
      </c>
      <c r="E736" t="s">
        <v>5790</v>
      </c>
      <c r="F736">
        <v>0.59144294259999997</v>
      </c>
      <c r="G736">
        <v>104000</v>
      </c>
      <c r="H736">
        <v>11.8</v>
      </c>
      <c r="I736">
        <v>2</v>
      </c>
    </row>
    <row r="737" spans="1:9" x14ac:dyDescent="0.3">
      <c r="A737">
        <v>104136</v>
      </c>
      <c r="B737">
        <v>107.98245614035</v>
      </c>
      <c r="C737">
        <v>0</v>
      </c>
      <c r="D737">
        <v>147860</v>
      </c>
      <c r="E737" t="s">
        <v>5790</v>
      </c>
      <c r="F737">
        <v>0.76416391130000005</v>
      </c>
      <c r="G737">
        <v>104136</v>
      </c>
      <c r="H737">
        <v>7.65</v>
      </c>
      <c r="I737">
        <v>3</v>
      </c>
    </row>
    <row r="738" spans="1:9" x14ac:dyDescent="0.3">
      <c r="A738">
        <v>104136</v>
      </c>
      <c r="B738">
        <v>107.98245614035</v>
      </c>
      <c r="C738">
        <v>0</v>
      </c>
      <c r="D738">
        <v>147860</v>
      </c>
      <c r="E738" t="s">
        <v>5790</v>
      </c>
      <c r="F738">
        <v>0.76416391130000005</v>
      </c>
      <c r="G738">
        <v>104136</v>
      </c>
      <c r="H738">
        <v>7.65</v>
      </c>
      <c r="I738">
        <v>3</v>
      </c>
    </row>
    <row r="739" spans="1:9" x14ac:dyDescent="0.3">
      <c r="A739">
        <v>104220</v>
      </c>
      <c r="B739">
        <v>98.092364864864805</v>
      </c>
      <c r="C739">
        <v>0</v>
      </c>
      <c r="D739">
        <v>145954</v>
      </c>
      <c r="E739" t="s">
        <v>5791</v>
      </c>
      <c r="F739">
        <v>0.93628340960000001</v>
      </c>
      <c r="G739">
        <v>104220</v>
      </c>
      <c r="H739">
        <v>4.0599999999999996</v>
      </c>
      <c r="I739">
        <v>5</v>
      </c>
    </row>
    <row r="740" spans="1:9" x14ac:dyDescent="0.3">
      <c r="A740">
        <v>104220</v>
      </c>
      <c r="B740">
        <v>98.092364864864805</v>
      </c>
      <c r="C740">
        <v>0</v>
      </c>
      <c r="D740">
        <v>145954</v>
      </c>
      <c r="E740" t="s">
        <v>5791</v>
      </c>
      <c r="F740">
        <v>0.93628340960000001</v>
      </c>
      <c r="G740">
        <v>104220</v>
      </c>
      <c r="H740">
        <v>4.0599999999999996</v>
      </c>
      <c r="I740">
        <v>5</v>
      </c>
    </row>
    <row r="741" spans="1:9" x14ac:dyDescent="0.3">
      <c r="A741">
        <v>104225</v>
      </c>
      <c r="B741">
        <v>117.346153846153</v>
      </c>
      <c r="C741">
        <v>0</v>
      </c>
      <c r="D741">
        <v>145954</v>
      </c>
      <c r="E741" t="s">
        <v>5791</v>
      </c>
      <c r="F741">
        <v>0.95835918190000002</v>
      </c>
      <c r="G741">
        <v>104225</v>
      </c>
      <c r="H741">
        <v>4.0599999999999996</v>
      </c>
      <c r="I741">
        <v>5</v>
      </c>
    </row>
    <row r="742" spans="1:9" x14ac:dyDescent="0.3">
      <c r="A742">
        <v>104225</v>
      </c>
      <c r="B742">
        <v>117.346153846153</v>
      </c>
      <c r="C742">
        <v>0</v>
      </c>
      <c r="D742">
        <v>145954</v>
      </c>
      <c r="E742" t="s">
        <v>5791</v>
      </c>
      <c r="F742">
        <v>0.95835918190000002</v>
      </c>
      <c r="G742">
        <v>104225</v>
      </c>
      <c r="H742">
        <v>4.0599999999999996</v>
      </c>
      <c r="I742">
        <v>5</v>
      </c>
    </row>
    <row r="743" spans="1:9" x14ac:dyDescent="0.3">
      <c r="A743">
        <v>104226</v>
      </c>
      <c r="B743">
        <v>130.30142286010599</v>
      </c>
      <c r="C743">
        <v>0</v>
      </c>
      <c r="D743">
        <v>104226</v>
      </c>
      <c r="E743" t="s">
        <v>5790</v>
      </c>
      <c r="F743">
        <v>0.49756371970000002</v>
      </c>
      <c r="G743">
        <v>104226</v>
      </c>
      <c r="H743">
        <v>14.76</v>
      </c>
      <c r="I743">
        <v>1</v>
      </c>
    </row>
    <row r="744" spans="1:9" x14ac:dyDescent="0.3">
      <c r="A744">
        <v>104226</v>
      </c>
      <c r="B744">
        <v>130.30142286010599</v>
      </c>
      <c r="C744">
        <v>0</v>
      </c>
      <c r="D744">
        <v>104226</v>
      </c>
      <c r="E744" t="s">
        <v>5790</v>
      </c>
      <c r="F744">
        <v>0.49756371970000002</v>
      </c>
      <c r="G744">
        <v>104226</v>
      </c>
      <c r="H744">
        <v>14.76</v>
      </c>
      <c r="I744">
        <v>1</v>
      </c>
    </row>
    <row r="745" spans="1:9" x14ac:dyDescent="0.3">
      <c r="A745">
        <v>104266</v>
      </c>
      <c r="B745">
        <v>88</v>
      </c>
      <c r="C745">
        <v>0</v>
      </c>
      <c r="D745">
        <v>145954</v>
      </c>
      <c r="E745" t="s">
        <v>5790</v>
      </c>
      <c r="F745">
        <v>0.88895088430000002</v>
      </c>
      <c r="G745">
        <v>104266</v>
      </c>
      <c r="H745">
        <v>6.11</v>
      </c>
      <c r="I745">
        <v>4</v>
      </c>
    </row>
    <row r="746" spans="1:9" x14ac:dyDescent="0.3">
      <c r="A746">
        <v>104266</v>
      </c>
      <c r="B746">
        <v>88</v>
      </c>
      <c r="C746">
        <v>0</v>
      </c>
      <c r="D746">
        <v>145954</v>
      </c>
      <c r="E746" t="s">
        <v>5790</v>
      </c>
      <c r="F746">
        <v>0.88895088430000002</v>
      </c>
      <c r="G746">
        <v>104266</v>
      </c>
      <c r="H746">
        <v>6.11</v>
      </c>
      <c r="I746">
        <v>4</v>
      </c>
    </row>
    <row r="747" spans="1:9" x14ac:dyDescent="0.3">
      <c r="A747">
        <v>104278</v>
      </c>
      <c r="B747">
        <v>105</v>
      </c>
      <c r="C747">
        <v>0</v>
      </c>
      <c r="D747">
        <v>145954</v>
      </c>
      <c r="E747" t="s">
        <v>5790</v>
      </c>
      <c r="F747">
        <v>0.92244338989999997</v>
      </c>
      <c r="G747">
        <v>104278</v>
      </c>
      <c r="H747">
        <v>6.11</v>
      </c>
      <c r="I747">
        <v>4</v>
      </c>
    </row>
    <row r="748" spans="1:9" x14ac:dyDescent="0.3">
      <c r="A748">
        <v>104278</v>
      </c>
      <c r="B748">
        <v>105</v>
      </c>
      <c r="C748">
        <v>0</v>
      </c>
      <c r="D748">
        <v>145954</v>
      </c>
      <c r="E748" t="s">
        <v>5790</v>
      </c>
      <c r="F748">
        <v>0.92244338989999997</v>
      </c>
      <c r="G748">
        <v>104278</v>
      </c>
      <c r="H748">
        <v>6.11</v>
      </c>
      <c r="I748">
        <v>4</v>
      </c>
    </row>
    <row r="749" spans="1:9" x14ac:dyDescent="0.3">
      <c r="A749">
        <v>104284</v>
      </c>
      <c r="B749">
        <v>108.46590909090899</v>
      </c>
      <c r="C749">
        <v>0</v>
      </c>
      <c r="D749">
        <v>145954</v>
      </c>
      <c r="E749" t="s">
        <v>5790</v>
      </c>
      <c r="F749">
        <v>0.83562940360000004</v>
      </c>
      <c r="G749">
        <v>104284</v>
      </c>
      <c r="H749">
        <v>7.65</v>
      </c>
      <c r="I749">
        <v>3</v>
      </c>
    </row>
    <row r="750" spans="1:9" x14ac:dyDescent="0.3">
      <c r="A750">
        <v>104284</v>
      </c>
      <c r="B750">
        <v>108.46590909090899</v>
      </c>
      <c r="C750">
        <v>0</v>
      </c>
      <c r="D750">
        <v>145954</v>
      </c>
      <c r="E750" t="s">
        <v>5790</v>
      </c>
      <c r="F750">
        <v>0.83562940360000004</v>
      </c>
      <c r="G750">
        <v>104284</v>
      </c>
      <c r="H750">
        <v>7.65</v>
      </c>
      <c r="I750">
        <v>3</v>
      </c>
    </row>
    <row r="751" spans="1:9" x14ac:dyDescent="0.3">
      <c r="A751">
        <v>104311</v>
      </c>
      <c r="B751">
        <v>108.636363636363</v>
      </c>
      <c r="C751">
        <v>9.9698828358961197E-2</v>
      </c>
      <c r="D751">
        <v>146182</v>
      </c>
      <c r="E751" t="s">
        <v>5790</v>
      </c>
      <c r="F751">
        <v>0.54716259239999998</v>
      </c>
      <c r="G751">
        <v>104311</v>
      </c>
      <c r="H751">
        <v>11.8</v>
      </c>
      <c r="I751">
        <v>2</v>
      </c>
    </row>
    <row r="752" spans="1:9" x14ac:dyDescent="0.3">
      <c r="A752">
        <v>104311</v>
      </c>
      <c r="B752">
        <v>108.636363636363</v>
      </c>
      <c r="C752">
        <v>9.9698828358961197E-2</v>
      </c>
      <c r="D752">
        <v>146182</v>
      </c>
      <c r="E752" t="s">
        <v>5790</v>
      </c>
      <c r="F752">
        <v>0.54716259239999998</v>
      </c>
      <c r="G752">
        <v>104311</v>
      </c>
      <c r="H752">
        <v>11.8</v>
      </c>
      <c r="I752">
        <v>2</v>
      </c>
    </row>
    <row r="753" spans="1:9" x14ac:dyDescent="0.3">
      <c r="A753">
        <v>104313</v>
      </c>
      <c r="B753">
        <v>97.5</v>
      </c>
      <c r="C753">
        <v>0.16450306679228599</v>
      </c>
      <c r="D753">
        <v>146182</v>
      </c>
      <c r="E753" t="s">
        <v>5790</v>
      </c>
      <c r="F753">
        <v>0.44758856299999999</v>
      </c>
      <c r="G753">
        <v>104313</v>
      </c>
      <c r="H753">
        <v>14.76</v>
      </c>
      <c r="I753">
        <v>1</v>
      </c>
    </row>
    <row r="754" spans="1:9" x14ac:dyDescent="0.3">
      <c r="A754">
        <v>104313</v>
      </c>
      <c r="B754">
        <v>97.5</v>
      </c>
      <c r="C754">
        <v>0.16450306679228599</v>
      </c>
      <c r="D754">
        <v>146182</v>
      </c>
      <c r="E754" t="s">
        <v>5790</v>
      </c>
      <c r="F754">
        <v>0.44758856299999999</v>
      </c>
      <c r="G754">
        <v>104313</v>
      </c>
      <c r="H754">
        <v>14.76</v>
      </c>
      <c r="I754">
        <v>1</v>
      </c>
    </row>
    <row r="755" spans="1:9" x14ac:dyDescent="0.3">
      <c r="A755">
        <v>104326</v>
      </c>
      <c r="B755">
        <v>136.34783553877199</v>
      </c>
      <c r="C755">
        <v>0</v>
      </c>
      <c r="D755">
        <v>171875</v>
      </c>
      <c r="E755" t="s">
        <v>5790</v>
      </c>
      <c r="F755">
        <v>0.30315959450000002</v>
      </c>
      <c r="G755">
        <v>104326</v>
      </c>
      <c r="H755">
        <v>14.76</v>
      </c>
      <c r="I755">
        <v>1</v>
      </c>
    </row>
    <row r="756" spans="1:9" x14ac:dyDescent="0.3">
      <c r="A756">
        <v>104326</v>
      </c>
      <c r="B756">
        <v>136.34783553877199</v>
      </c>
      <c r="C756">
        <v>0</v>
      </c>
      <c r="D756">
        <v>171875</v>
      </c>
      <c r="E756" t="s">
        <v>5790</v>
      </c>
      <c r="F756">
        <v>0.30315959450000002</v>
      </c>
      <c r="G756">
        <v>104326</v>
      </c>
      <c r="H756">
        <v>14.76</v>
      </c>
      <c r="I756">
        <v>1</v>
      </c>
    </row>
    <row r="757" spans="1:9" x14ac:dyDescent="0.3">
      <c r="A757">
        <v>104394</v>
      </c>
      <c r="B757">
        <v>142</v>
      </c>
      <c r="C757">
        <v>0.13479976035598101</v>
      </c>
      <c r="D757">
        <v>149010</v>
      </c>
      <c r="E757" t="s">
        <v>5790</v>
      </c>
      <c r="F757">
        <v>0.92834538219999996</v>
      </c>
      <c r="G757">
        <v>104394</v>
      </c>
      <c r="H757">
        <v>6.11</v>
      </c>
      <c r="I757">
        <v>4</v>
      </c>
    </row>
    <row r="758" spans="1:9" x14ac:dyDescent="0.3">
      <c r="A758">
        <v>104394</v>
      </c>
      <c r="B758">
        <v>142</v>
      </c>
      <c r="C758">
        <v>0.13479976035598101</v>
      </c>
      <c r="D758">
        <v>149010</v>
      </c>
      <c r="E758" t="s">
        <v>5790</v>
      </c>
      <c r="F758">
        <v>0.92834538219999996</v>
      </c>
      <c r="G758">
        <v>104394</v>
      </c>
      <c r="H758">
        <v>6.11</v>
      </c>
      <c r="I758">
        <v>4</v>
      </c>
    </row>
    <row r="759" spans="1:9" x14ac:dyDescent="0.3">
      <c r="A759">
        <v>104462</v>
      </c>
      <c r="B759">
        <v>132.00002400005701</v>
      </c>
      <c r="C759">
        <v>0</v>
      </c>
      <c r="D759">
        <v>177515</v>
      </c>
      <c r="E759" t="s">
        <v>5791</v>
      </c>
      <c r="F759">
        <v>0.96454173330000004</v>
      </c>
      <c r="G759">
        <v>104462</v>
      </c>
      <c r="H759">
        <v>4.0599999999999996</v>
      </c>
      <c r="I759">
        <v>5</v>
      </c>
    </row>
    <row r="760" spans="1:9" x14ac:dyDescent="0.3">
      <c r="A760">
        <v>104462</v>
      </c>
      <c r="B760">
        <v>132.00002400005701</v>
      </c>
      <c r="C760">
        <v>0</v>
      </c>
      <c r="D760">
        <v>177515</v>
      </c>
      <c r="E760" t="s">
        <v>5791</v>
      </c>
      <c r="F760">
        <v>0.96454173330000004</v>
      </c>
      <c r="G760">
        <v>104462</v>
      </c>
      <c r="H760">
        <v>4.0599999999999996</v>
      </c>
      <c r="I760">
        <v>5</v>
      </c>
    </row>
    <row r="761" spans="1:9" x14ac:dyDescent="0.3">
      <c r="A761">
        <v>104464</v>
      </c>
      <c r="B761">
        <v>131</v>
      </c>
      <c r="C761">
        <v>0.119556578046131</v>
      </c>
      <c r="D761">
        <v>157456</v>
      </c>
      <c r="E761" t="s">
        <v>5791</v>
      </c>
      <c r="F761">
        <v>0.97644215820000002</v>
      </c>
      <c r="G761">
        <v>104464</v>
      </c>
      <c r="H761">
        <v>1.98</v>
      </c>
      <c r="I761">
        <v>6</v>
      </c>
    </row>
    <row r="762" spans="1:9" x14ac:dyDescent="0.3">
      <c r="A762">
        <v>104464</v>
      </c>
      <c r="B762">
        <v>131</v>
      </c>
      <c r="C762">
        <v>0.119556578046131</v>
      </c>
      <c r="D762">
        <v>157456</v>
      </c>
      <c r="E762" t="s">
        <v>5791</v>
      </c>
      <c r="F762">
        <v>0.97644215820000002</v>
      </c>
      <c r="G762">
        <v>104464</v>
      </c>
      <c r="H762">
        <v>1.98</v>
      </c>
      <c r="I762">
        <v>6</v>
      </c>
    </row>
    <row r="763" spans="1:9" x14ac:dyDescent="0.3">
      <c r="A763">
        <v>104490</v>
      </c>
      <c r="B763">
        <v>105</v>
      </c>
      <c r="C763">
        <v>0.60515214339575896</v>
      </c>
      <c r="D763">
        <v>146965</v>
      </c>
      <c r="E763" t="s">
        <v>5790</v>
      </c>
      <c r="F763">
        <v>0.75939750669999995</v>
      </c>
      <c r="G763">
        <v>104490</v>
      </c>
      <c r="H763">
        <v>7.65</v>
      </c>
      <c r="I763">
        <v>3</v>
      </c>
    </row>
    <row r="764" spans="1:9" x14ac:dyDescent="0.3">
      <c r="A764">
        <v>104490</v>
      </c>
      <c r="B764">
        <v>105</v>
      </c>
      <c r="C764">
        <v>0.60515214339575896</v>
      </c>
      <c r="D764">
        <v>146965</v>
      </c>
      <c r="E764" t="s">
        <v>5790</v>
      </c>
      <c r="F764">
        <v>0.75939750669999995</v>
      </c>
      <c r="G764">
        <v>104490</v>
      </c>
      <c r="H764">
        <v>7.65</v>
      </c>
      <c r="I764">
        <v>3</v>
      </c>
    </row>
    <row r="765" spans="1:9" x14ac:dyDescent="0.3">
      <c r="A765">
        <v>104497</v>
      </c>
      <c r="B765">
        <v>105</v>
      </c>
      <c r="C765">
        <v>0.60515214339575896</v>
      </c>
      <c r="D765">
        <v>146965</v>
      </c>
      <c r="E765" t="s">
        <v>5790</v>
      </c>
      <c r="F765">
        <v>0.89443749189999999</v>
      </c>
      <c r="G765">
        <v>104497</v>
      </c>
      <c r="H765">
        <v>6.11</v>
      </c>
      <c r="I765">
        <v>4</v>
      </c>
    </row>
    <row r="766" spans="1:9" x14ac:dyDescent="0.3">
      <c r="A766">
        <v>104497</v>
      </c>
      <c r="B766">
        <v>105</v>
      </c>
      <c r="C766">
        <v>0.60515214339575896</v>
      </c>
      <c r="D766">
        <v>146965</v>
      </c>
      <c r="E766" t="s">
        <v>5790</v>
      </c>
      <c r="F766">
        <v>0.89443749189999999</v>
      </c>
      <c r="G766">
        <v>104497</v>
      </c>
      <c r="H766">
        <v>6.11</v>
      </c>
      <c r="I766">
        <v>4</v>
      </c>
    </row>
    <row r="767" spans="1:9" x14ac:dyDescent="0.3">
      <c r="A767">
        <v>104518</v>
      </c>
      <c r="B767">
        <v>111.923797468354</v>
      </c>
      <c r="C767">
        <v>0</v>
      </c>
      <c r="D767">
        <v>162132</v>
      </c>
      <c r="E767" t="s">
        <v>5790</v>
      </c>
      <c r="F767">
        <v>0.86335015299999995</v>
      </c>
      <c r="G767">
        <v>104518</v>
      </c>
      <c r="H767">
        <v>6.11</v>
      </c>
      <c r="I767">
        <v>4</v>
      </c>
    </row>
    <row r="768" spans="1:9" x14ac:dyDescent="0.3">
      <c r="A768">
        <v>104518</v>
      </c>
      <c r="B768">
        <v>111.923797468354</v>
      </c>
      <c r="C768">
        <v>0</v>
      </c>
      <c r="D768">
        <v>162132</v>
      </c>
      <c r="E768" t="s">
        <v>5790</v>
      </c>
      <c r="F768">
        <v>0.86335015299999995</v>
      </c>
      <c r="G768">
        <v>104518</v>
      </c>
      <c r="H768">
        <v>6.11</v>
      </c>
      <c r="I768">
        <v>4</v>
      </c>
    </row>
    <row r="769" spans="1:9" x14ac:dyDescent="0.3">
      <c r="A769">
        <v>104576</v>
      </c>
      <c r="B769">
        <v>141.59857142857101</v>
      </c>
      <c r="C769">
        <v>0.56477439589233702</v>
      </c>
      <c r="D769">
        <v>104576</v>
      </c>
      <c r="E769" t="s">
        <v>5790</v>
      </c>
      <c r="F769">
        <v>0.45280209179999997</v>
      </c>
      <c r="G769">
        <v>104576</v>
      </c>
      <c r="H769">
        <v>14.76</v>
      </c>
      <c r="I769">
        <v>1</v>
      </c>
    </row>
    <row r="770" spans="1:9" x14ac:dyDescent="0.3">
      <c r="A770">
        <v>104629</v>
      </c>
      <c r="B770">
        <v>113.916666486111</v>
      </c>
      <c r="C770">
        <v>0</v>
      </c>
      <c r="D770">
        <v>146233</v>
      </c>
      <c r="E770" t="s">
        <v>5790</v>
      </c>
      <c r="F770">
        <v>0.89583051199999997</v>
      </c>
      <c r="G770">
        <v>104629</v>
      </c>
      <c r="H770">
        <v>6.11</v>
      </c>
      <c r="I770">
        <v>4</v>
      </c>
    </row>
    <row r="771" spans="1:9" x14ac:dyDescent="0.3">
      <c r="A771">
        <v>104665</v>
      </c>
      <c r="B771">
        <v>119.5</v>
      </c>
      <c r="C771">
        <v>0.16450306679228599</v>
      </c>
      <c r="D771">
        <v>146182</v>
      </c>
      <c r="E771" t="s">
        <v>5790</v>
      </c>
      <c r="F771">
        <v>0.6575396657</v>
      </c>
      <c r="G771">
        <v>104665</v>
      </c>
      <c r="H771">
        <v>11.8</v>
      </c>
      <c r="I771">
        <v>2</v>
      </c>
    </row>
    <row r="772" spans="1:9" x14ac:dyDescent="0.3">
      <c r="A772">
        <v>104665</v>
      </c>
      <c r="B772">
        <v>119.5</v>
      </c>
      <c r="C772">
        <v>0.16450306679228599</v>
      </c>
      <c r="D772">
        <v>146182</v>
      </c>
      <c r="E772" t="s">
        <v>5790</v>
      </c>
      <c r="F772">
        <v>0.6575396657</v>
      </c>
      <c r="G772">
        <v>104665</v>
      </c>
      <c r="H772">
        <v>11.8</v>
      </c>
      <c r="I772">
        <v>2</v>
      </c>
    </row>
    <row r="773" spans="1:9" x14ac:dyDescent="0.3">
      <c r="A773">
        <v>104698</v>
      </c>
      <c r="B773">
        <v>115</v>
      </c>
      <c r="C773">
        <v>0</v>
      </c>
      <c r="D773">
        <v>145934</v>
      </c>
      <c r="E773" t="s">
        <v>5790</v>
      </c>
      <c r="F773">
        <v>0.7351661921</v>
      </c>
      <c r="G773">
        <v>104698</v>
      </c>
      <c r="H773">
        <v>11.8</v>
      </c>
      <c r="I773">
        <v>2</v>
      </c>
    </row>
    <row r="774" spans="1:9" x14ac:dyDescent="0.3">
      <c r="A774">
        <v>104698</v>
      </c>
      <c r="B774">
        <v>115</v>
      </c>
      <c r="C774">
        <v>0</v>
      </c>
      <c r="D774">
        <v>145934</v>
      </c>
      <c r="E774" t="s">
        <v>5790</v>
      </c>
      <c r="F774">
        <v>0.7351661921</v>
      </c>
      <c r="G774">
        <v>104698</v>
      </c>
      <c r="H774">
        <v>11.8</v>
      </c>
      <c r="I774">
        <v>2</v>
      </c>
    </row>
    <row r="775" spans="1:9" x14ac:dyDescent="0.3">
      <c r="A775">
        <v>104803</v>
      </c>
      <c r="B775">
        <v>84.5</v>
      </c>
      <c r="C775">
        <v>0</v>
      </c>
      <c r="D775">
        <v>145934</v>
      </c>
      <c r="E775" t="s">
        <v>5790</v>
      </c>
      <c r="F775">
        <v>0.74544876810000005</v>
      </c>
      <c r="G775">
        <v>104803</v>
      </c>
      <c r="H775">
        <v>11.8</v>
      </c>
      <c r="I775">
        <v>2</v>
      </c>
    </row>
    <row r="776" spans="1:9" x14ac:dyDescent="0.3">
      <c r="A776">
        <v>104803</v>
      </c>
      <c r="B776">
        <v>84.5</v>
      </c>
      <c r="C776">
        <v>0</v>
      </c>
      <c r="D776">
        <v>145934</v>
      </c>
      <c r="E776" t="s">
        <v>5790</v>
      </c>
      <c r="F776">
        <v>0.74544876810000005</v>
      </c>
      <c r="G776">
        <v>104803</v>
      </c>
      <c r="H776">
        <v>11.8</v>
      </c>
      <c r="I776">
        <v>2</v>
      </c>
    </row>
    <row r="777" spans="1:9" x14ac:dyDescent="0.3">
      <c r="A777">
        <v>104842</v>
      </c>
      <c r="B777">
        <v>172.1</v>
      </c>
      <c r="C777">
        <v>0</v>
      </c>
      <c r="D777">
        <v>104842</v>
      </c>
      <c r="E777" t="s">
        <v>5790</v>
      </c>
      <c r="F777">
        <v>0.47146871689999997</v>
      </c>
      <c r="G777">
        <v>104842</v>
      </c>
      <c r="H777">
        <v>14.76</v>
      </c>
      <c r="I777">
        <v>1</v>
      </c>
    </row>
    <row r="778" spans="1:9" x14ac:dyDescent="0.3">
      <c r="A778">
        <v>104842</v>
      </c>
      <c r="B778">
        <v>172.1</v>
      </c>
      <c r="C778">
        <v>0</v>
      </c>
      <c r="D778">
        <v>104842</v>
      </c>
      <c r="E778" t="s">
        <v>5790</v>
      </c>
      <c r="F778">
        <v>0.47146871689999997</v>
      </c>
      <c r="G778">
        <v>104842</v>
      </c>
      <c r="H778">
        <v>14.76</v>
      </c>
      <c r="I778">
        <v>1</v>
      </c>
    </row>
    <row r="779" spans="1:9" x14ac:dyDescent="0.3">
      <c r="A779">
        <v>104851</v>
      </c>
      <c r="B779">
        <v>105</v>
      </c>
      <c r="C779">
        <v>0</v>
      </c>
      <c r="D779">
        <v>146182</v>
      </c>
      <c r="E779" t="s">
        <v>5790</v>
      </c>
      <c r="F779">
        <v>0.81245505809999996</v>
      </c>
      <c r="G779">
        <v>104851</v>
      </c>
      <c r="H779">
        <v>7.65</v>
      </c>
      <c r="I779">
        <v>3</v>
      </c>
    </row>
    <row r="780" spans="1:9" x14ac:dyDescent="0.3">
      <c r="A780">
        <v>104851</v>
      </c>
      <c r="B780">
        <v>105</v>
      </c>
      <c r="C780">
        <v>0</v>
      </c>
      <c r="D780">
        <v>146182</v>
      </c>
      <c r="E780" t="s">
        <v>5790</v>
      </c>
      <c r="F780">
        <v>0.81245505809999996</v>
      </c>
      <c r="G780">
        <v>104851</v>
      </c>
      <c r="H780">
        <v>7.65</v>
      </c>
      <c r="I780">
        <v>3</v>
      </c>
    </row>
    <row r="781" spans="1:9" x14ac:dyDescent="0.3">
      <c r="A781">
        <v>104882</v>
      </c>
      <c r="B781">
        <v>155.315294117647</v>
      </c>
      <c r="C781">
        <v>1.7347954187436201E-2</v>
      </c>
      <c r="D781">
        <v>144250</v>
      </c>
      <c r="E781" t="s">
        <v>5790</v>
      </c>
      <c r="F781">
        <v>0.79940336940000001</v>
      </c>
      <c r="G781">
        <v>104882</v>
      </c>
      <c r="H781">
        <v>7.65</v>
      </c>
      <c r="I781">
        <v>3</v>
      </c>
    </row>
    <row r="782" spans="1:9" x14ac:dyDescent="0.3">
      <c r="A782">
        <v>104882</v>
      </c>
      <c r="B782">
        <v>155.315294117647</v>
      </c>
      <c r="C782">
        <v>1.7347954187436201E-2</v>
      </c>
      <c r="D782">
        <v>144250</v>
      </c>
      <c r="E782" t="s">
        <v>5790</v>
      </c>
      <c r="F782">
        <v>0.79940336940000001</v>
      </c>
      <c r="G782">
        <v>104882</v>
      </c>
      <c r="H782">
        <v>7.65</v>
      </c>
      <c r="I782">
        <v>3</v>
      </c>
    </row>
    <row r="783" spans="1:9" x14ac:dyDescent="0.3">
      <c r="A783">
        <v>104886</v>
      </c>
      <c r="B783">
        <v>118.875</v>
      </c>
      <c r="C783">
        <v>3.6864402648301903E-2</v>
      </c>
      <c r="D783">
        <v>144250</v>
      </c>
      <c r="E783" t="s">
        <v>5790</v>
      </c>
      <c r="F783">
        <v>0.91431701180000002</v>
      </c>
      <c r="G783">
        <v>104886</v>
      </c>
      <c r="H783">
        <v>6.11</v>
      </c>
      <c r="I783">
        <v>4</v>
      </c>
    </row>
    <row r="784" spans="1:9" x14ac:dyDescent="0.3">
      <c r="A784">
        <v>104886</v>
      </c>
      <c r="B784">
        <v>118.875</v>
      </c>
      <c r="C784">
        <v>3.6864402648301903E-2</v>
      </c>
      <c r="D784">
        <v>144250</v>
      </c>
      <c r="E784" t="s">
        <v>5790</v>
      </c>
      <c r="F784">
        <v>0.91431701180000002</v>
      </c>
      <c r="G784">
        <v>104886</v>
      </c>
      <c r="H784">
        <v>6.11</v>
      </c>
      <c r="I784">
        <v>4</v>
      </c>
    </row>
    <row r="785" spans="1:9" x14ac:dyDescent="0.3">
      <c r="A785">
        <v>104888</v>
      </c>
      <c r="B785">
        <v>106.81568627450901</v>
      </c>
      <c r="C785">
        <v>0.123492018294105</v>
      </c>
      <c r="D785">
        <v>144250</v>
      </c>
      <c r="E785" t="s">
        <v>5790</v>
      </c>
      <c r="F785">
        <v>0.84192448850000001</v>
      </c>
      <c r="G785">
        <v>104888</v>
      </c>
      <c r="H785">
        <v>6.11</v>
      </c>
      <c r="I785">
        <v>4</v>
      </c>
    </row>
    <row r="786" spans="1:9" x14ac:dyDescent="0.3">
      <c r="A786">
        <v>104888</v>
      </c>
      <c r="B786">
        <v>106.81568627450901</v>
      </c>
      <c r="C786">
        <v>0.123492018294105</v>
      </c>
      <c r="D786">
        <v>144250</v>
      </c>
      <c r="E786" t="s">
        <v>5790</v>
      </c>
      <c r="F786">
        <v>0.84192448850000001</v>
      </c>
      <c r="G786">
        <v>104888</v>
      </c>
      <c r="H786">
        <v>6.11</v>
      </c>
      <c r="I786">
        <v>4</v>
      </c>
    </row>
    <row r="787" spans="1:9" x14ac:dyDescent="0.3">
      <c r="A787">
        <v>104892</v>
      </c>
      <c r="B787">
        <v>118.875</v>
      </c>
      <c r="C787">
        <v>3.6864402648301903E-2</v>
      </c>
      <c r="D787">
        <v>144250</v>
      </c>
      <c r="E787" t="s">
        <v>5790</v>
      </c>
      <c r="F787">
        <v>0.73438090089999997</v>
      </c>
      <c r="G787">
        <v>104892</v>
      </c>
      <c r="H787">
        <v>11.8</v>
      </c>
      <c r="I787">
        <v>2</v>
      </c>
    </row>
    <row r="788" spans="1:9" x14ac:dyDescent="0.3">
      <c r="A788">
        <v>104892</v>
      </c>
      <c r="B788">
        <v>118.875</v>
      </c>
      <c r="C788">
        <v>3.6864402648301903E-2</v>
      </c>
      <c r="D788">
        <v>144250</v>
      </c>
      <c r="E788" t="s">
        <v>5790</v>
      </c>
      <c r="F788">
        <v>0.73438090089999997</v>
      </c>
      <c r="G788">
        <v>104892</v>
      </c>
      <c r="H788">
        <v>11.8</v>
      </c>
      <c r="I788">
        <v>2</v>
      </c>
    </row>
    <row r="789" spans="1:9" x14ac:dyDescent="0.3">
      <c r="A789">
        <v>104897</v>
      </c>
      <c r="B789">
        <v>109.24242424242399</v>
      </c>
      <c r="C789">
        <v>3.3959934560859897E-2</v>
      </c>
      <c r="D789">
        <v>144250</v>
      </c>
      <c r="E789" t="s">
        <v>5791</v>
      </c>
      <c r="F789">
        <v>0.94425529239999995</v>
      </c>
      <c r="G789">
        <v>104897</v>
      </c>
      <c r="H789">
        <v>4.0599999999999996</v>
      </c>
      <c r="I789">
        <v>5</v>
      </c>
    </row>
    <row r="790" spans="1:9" x14ac:dyDescent="0.3">
      <c r="A790">
        <v>104897</v>
      </c>
      <c r="B790">
        <v>109.24242424242399</v>
      </c>
      <c r="C790">
        <v>3.3959934560859897E-2</v>
      </c>
      <c r="D790">
        <v>144250</v>
      </c>
      <c r="E790" t="s">
        <v>5791</v>
      </c>
      <c r="F790">
        <v>0.94425529239999995</v>
      </c>
      <c r="G790">
        <v>104897</v>
      </c>
      <c r="H790">
        <v>4.0599999999999996</v>
      </c>
      <c r="I790">
        <v>5</v>
      </c>
    </row>
    <row r="791" spans="1:9" x14ac:dyDescent="0.3">
      <c r="A791">
        <v>104932</v>
      </c>
      <c r="B791">
        <v>104.45205479452</v>
      </c>
      <c r="C791">
        <v>0</v>
      </c>
      <c r="D791">
        <v>162132</v>
      </c>
      <c r="E791" t="s">
        <v>5790</v>
      </c>
      <c r="F791">
        <v>0.6745910048</v>
      </c>
      <c r="G791">
        <v>104932</v>
      </c>
      <c r="H791">
        <v>11.8</v>
      </c>
      <c r="I791">
        <v>2</v>
      </c>
    </row>
    <row r="792" spans="1:9" x14ac:dyDescent="0.3">
      <c r="A792">
        <v>104932</v>
      </c>
      <c r="B792">
        <v>104.45205479452</v>
      </c>
      <c r="C792">
        <v>0</v>
      </c>
      <c r="D792">
        <v>162132</v>
      </c>
      <c r="E792" t="s">
        <v>5790</v>
      </c>
      <c r="F792">
        <v>0.6745910048</v>
      </c>
      <c r="G792">
        <v>104932</v>
      </c>
      <c r="H792">
        <v>11.8</v>
      </c>
      <c r="I792">
        <v>2</v>
      </c>
    </row>
    <row r="793" spans="1:9" x14ac:dyDescent="0.3">
      <c r="A793">
        <v>105031</v>
      </c>
      <c r="B793">
        <v>75</v>
      </c>
      <c r="C793">
        <v>0</v>
      </c>
      <c r="D793">
        <v>145934</v>
      </c>
      <c r="E793" t="s">
        <v>5790</v>
      </c>
      <c r="F793">
        <v>0.91895610090000002</v>
      </c>
      <c r="G793">
        <v>105031</v>
      </c>
      <c r="H793">
        <v>6.11</v>
      </c>
      <c r="I793">
        <v>4</v>
      </c>
    </row>
    <row r="794" spans="1:9" x14ac:dyDescent="0.3">
      <c r="A794">
        <v>105031</v>
      </c>
      <c r="B794">
        <v>75</v>
      </c>
      <c r="C794">
        <v>0</v>
      </c>
      <c r="D794">
        <v>145934</v>
      </c>
      <c r="E794" t="s">
        <v>5790</v>
      </c>
      <c r="F794">
        <v>0.91895610090000002</v>
      </c>
      <c r="G794">
        <v>105031</v>
      </c>
      <c r="H794">
        <v>6.11</v>
      </c>
      <c r="I794">
        <v>4</v>
      </c>
    </row>
    <row r="795" spans="1:9" x14ac:dyDescent="0.3">
      <c r="A795">
        <v>105042</v>
      </c>
      <c r="B795">
        <v>132</v>
      </c>
      <c r="C795">
        <v>0</v>
      </c>
      <c r="D795">
        <v>178295</v>
      </c>
      <c r="E795" t="s">
        <v>5790</v>
      </c>
      <c r="F795">
        <v>0.36029055710000002</v>
      </c>
      <c r="G795">
        <v>105042</v>
      </c>
      <c r="H795">
        <v>14.76</v>
      </c>
      <c r="I795">
        <v>1</v>
      </c>
    </row>
    <row r="796" spans="1:9" x14ac:dyDescent="0.3">
      <c r="A796">
        <v>105089</v>
      </c>
      <c r="B796">
        <v>111.249999278846</v>
      </c>
      <c r="C796">
        <v>0</v>
      </c>
      <c r="D796">
        <v>146233</v>
      </c>
      <c r="E796" t="s">
        <v>5790</v>
      </c>
      <c r="F796">
        <v>0.83813565970000004</v>
      </c>
      <c r="G796">
        <v>105089</v>
      </c>
      <c r="H796">
        <v>7.65</v>
      </c>
      <c r="I796">
        <v>3</v>
      </c>
    </row>
    <row r="797" spans="1:9" x14ac:dyDescent="0.3">
      <c r="A797">
        <v>105097</v>
      </c>
      <c r="B797">
        <v>129.5</v>
      </c>
      <c r="C797">
        <v>2.9491522118641499E-2</v>
      </c>
      <c r="D797">
        <v>144250</v>
      </c>
      <c r="E797" t="s">
        <v>5791</v>
      </c>
      <c r="F797">
        <v>0.94862335919999996</v>
      </c>
      <c r="G797">
        <v>105097</v>
      </c>
      <c r="H797">
        <v>4.0599999999999996</v>
      </c>
      <c r="I797">
        <v>5</v>
      </c>
    </row>
    <row r="798" spans="1:9" x14ac:dyDescent="0.3">
      <c r="A798">
        <v>105097</v>
      </c>
      <c r="B798">
        <v>129.5</v>
      </c>
      <c r="C798">
        <v>2.9491522118641499E-2</v>
      </c>
      <c r="D798">
        <v>144250</v>
      </c>
      <c r="E798" t="s">
        <v>5791</v>
      </c>
      <c r="F798">
        <v>0.94862335919999996</v>
      </c>
      <c r="G798">
        <v>105097</v>
      </c>
      <c r="H798">
        <v>4.0599999999999996</v>
      </c>
      <c r="I798">
        <v>5</v>
      </c>
    </row>
    <row r="799" spans="1:9" x14ac:dyDescent="0.3">
      <c r="A799">
        <v>105214</v>
      </c>
      <c r="B799">
        <v>173.59125</v>
      </c>
      <c r="C799">
        <v>0.52799857004016704</v>
      </c>
      <c r="D799">
        <v>105214</v>
      </c>
      <c r="E799" t="s">
        <v>5790</v>
      </c>
      <c r="F799">
        <v>0.57314354180000004</v>
      </c>
      <c r="G799">
        <v>105214</v>
      </c>
      <c r="H799">
        <v>11.8</v>
      </c>
      <c r="I799">
        <v>2</v>
      </c>
    </row>
    <row r="800" spans="1:9" x14ac:dyDescent="0.3">
      <c r="A800">
        <v>105214</v>
      </c>
      <c r="B800">
        <v>173.59125</v>
      </c>
      <c r="C800">
        <v>0.52799857004016704</v>
      </c>
      <c r="D800">
        <v>105214</v>
      </c>
      <c r="E800" t="s">
        <v>5790</v>
      </c>
      <c r="F800">
        <v>0.57314354180000004</v>
      </c>
      <c r="G800">
        <v>105214</v>
      </c>
      <c r="H800">
        <v>11.8</v>
      </c>
      <c r="I800">
        <v>2</v>
      </c>
    </row>
    <row r="801" spans="1:9" x14ac:dyDescent="0.3">
      <c r="A801">
        <v>105234</v>
      </c>
      <c r="B801">
        <v>109.565789702215</v>
      </c>
      <c r="C801">
        <v>0</v>
      </c>
      <c r="D801">
        <v>150709</v>
      </c>
      <c r="E801" t="s">
        <v>5791</v>
      </c>
      <c r="F801">
        <v>0.98291307689999996</v>
      </c>
      <c r="G801">
        <v>105234</v>
      </c>
      <c r="H801">
        <v>1.98</v>
      </c>
      <c r="I801">
        <v>6</v>
      </c>
    </row>
    <row r="802" spans="1:9" x14ac:dyDescent="0.3">
      <c r="A802">
        <v>105237</v>
      </c>
      <c r="B802">
        <v>132</v>
      </c>
      <c r="C802">
        <v>0</v>
      </c>
      <c r="D802">
        <v>150709</v>
      </c>
      <c r="E802" t="s">
        <v>5791</v>
      </c>
      <c r="F802">
        <v>0.98686856030000003</v>
      </c>
      <c r="G802">
        <v>105237</v>
      </c>
      <c r="H802">
        <v>1.98</v>
      </c>
      <c r="I802">
        <v>6</v>
      </c>
    </row>
    <row r="803" spans="1:9" x14ac:dyDescent="0.3">
      <c r="A803">
        <v>105326</v>
      </c>
      <c r="B803">
        <v>103.67855555555499</v>
      </c>
      <c r="C803">
        <v>0</v>
      </c>
      <c r="D803">
        <v>105326</v>
      </c>
      <c r="E803" t="s">
        <v>5790</v>
      </c>
      <c r="F803">
        <v>0.4284287691</v>
      </c>
      <c r="G803">
        <v>105326</v>
      </c>
      <c r="H803">
        <v>14.76</v>
      </c>
      <c r="I803">
        <v>1</v>
      </c>
    </row>
    <row r="804" spans="1:9" x14ac:dyDescent="0.3">
      <c r="A804">
        <v>105401</v>
      </c>
      <c r="B804">
        <v>133.52978611294799</v>
      </c>
      <c r="C804">
        <v>0</v>
      </c>
      <c r="D804">
        <v>145134</v>
      </c>
      <c r="E804" t="s">
        <v>5790</v>
      </c>
      <c r="F804">
        <v>0.85662251710000004</v>
      </c>
      <c r="G804">
        <v>105401</v>
      </c>
      <c r="H804">
        <v>6.11</v>
      </c>
      <c r="I804">
        <v>4</v>
      </c>
    </row>
    <row r="805" spans="1:9" x14ac:dyDescent="0.3">
      <c r="A805">
        <v>105401</v>
      </c>
      <c r="B805">
        <v>133.52978611294799</v>
      </c>
      <c r="C805">
        <v>0</v>
      </c>
      <c r="D805">
        <v>145134</v>
      </c>
      <c r="E805" t="s">
        <v>5790</v>
      </c>
      <c r="F805">
        <v>0.85662251710000004</v>
      </c>
      <c r="G805">
        <v>105401</v>
      </c>
      <c r="H805">
        <v>6.11</v>
      </c>
      <c r="I805">
        <v>4</v>
      </c>
    </row>
    <row r="806" spans="1:9" x14ac:dyDescent="0.3">
      <c r="A806">
        <v>105429</v>
      </c>
      <c r="B806">
        <v>106.83606557377</v>
      </c>
      <c r="C806">
        <v>0</v>
      </c>
      <c r="D806">
        <v>148808</v>
      </c>
      <c r="E806" t="s">
        <v>5790</v>
      </c>
      <c r="F806">
        <v>0.5882123709</v>
      </c>
      <c r="G806">
        <v>105429</v>
      </c>
      <c r="H806">
        <v>11.8</v>
      </c>
      <c r="I806">
        <v>2</v>
      </c>
    </row>
    <row r="807" spans="1:9" x14ac:dyDescent="0.3">
      <c r="A807">
        <v>105564</v>
      </c>
      <c r="B807">
        <v>100</v>
      </c>
      <c r="C807">
        <v>0.39489786734703303</v>
      </c>
      <c r="D807">
        <v>162376</v>
      </c>
      <c r="E807" t="s">
        <v>5790</v>
      </c>
      <c r="F807">
        <v>0.89033621549999997</v>
      </c>
      <c r="G807">
        <v>105564</v>
      </c>
      <c r="H807">
        <v>6.11</v>
      </c>
      <c r="I807">
        <v>4</v>
      </c>
    </row>
    <row r="808" spans="1:9" x14ac:dyDescent="0.3">
      <c r="A808">
        <v>105564</v>
      </c>
      <c r="B808">
        <v>100</v>
      </c>
      <c r="C808">
        <v>0.39489786734703303</v>
      </c>
      <c r="D808">
        <v>162376</v>
      </c>
      <c r="E808" t="s">
        <v>5790</v>
      </c>
      <c r="F808">
        <v>0.89033621549999997</v>
      </c>
      <c r="G808">
        <v>105564</v>
      </c>
      <c r="H808">
        <v>6.11</v>
      </c>
      <c r="I808">
        <v>4</v>
      </c>
    </row>
    <row r="809" spans="1:9" x14ac:dyDescent="0.3">
      <c r="A809">
        <v>105580</v>
      </c>
      <c r="B809">
        <v>135.809523809523</v>
      </c>
      <c r="C809">
        <v>0</v>
      </c>
      <c r="D809">
        <v>172990</v>
      </c>
      <c r="E809" t="s">
        <v>5791</v>
      </c>
      <c r="F809">
        <v>0.94480001930000002</v>
      </c>
      <c r="G809">
        <v>105580</v>
      </c>
      <c r="H809">
        <v>4.0599999999999996</v>
      </c>
      <c r="I809">
        <v>5</v>
      </c>
    </row>
    <row r="810" spans="1:9" x14ac:dyDescent="0.3">
      <c r="A810">
        <v>105580</v>
      </c>
      <c r="B810">
        <v>135.809523809523</v>
      </c>
      <c r="C810">
        <v>0</v>
      </c>
      <c r="D810">
        <v>172990</v>
      </c>
      <c r="E810" t="s">
        <v>5791</v>
      </c>
      <c r="F810">
        <v>0.94480001930000002</v>
      </c>
      <c r="G810">
        <v>105580</v>
      </c>
      <c r="H810">
        <v>4.0599999999999996</v>
      </c>
      <c r="I810">
        <v>5</v>
      </c>
    </row>
    <row r="811" spans="1:9" x14ac:dyDescent="0.3">
      <c r="A811">
        <v>105581</v>
      </c>
      <c r="B811">
        <v>142</v>
      </c>
      <c r="C811">
        <v>0</v>
      </c>
      <c r="D811">
        <v>172990</v>
      </c>
      <c r="E811" t="s">
        <v>5790</v>
      </c>
      <c r="F811">
        <v>0.911439836</v>
      </c>
      <c r="G811">
        <v>105581</v>
      </c>
      <c r="H811">
        <v>6.11</v>
      </c>
      <c r="I811">
        <v>4</v>
      </c>
    </row>
    <row r="812" spans="1:9" x14ac:dyDescent="0.3">
      <c r="A812">
        <v>105581</v>
      </c>
      <c r="B812">
        <v>142</v>
      </c>
      <c r="C812">
        <v>0</v>
      </c>
      <c r="D812">
        <v>172990</v>
      </c>
      <c r="E812" t="s">
        <v>5790</v>
      </c>
      <c r="F812">
        <v>0.911439836</v>
      </c>
      <c r="G812">
        <v>105581</v>
      </c>
      <c r="H812">
        <v>6.11</v>
      </c>
      <c r="I812">
        <v>4</v>
      </c>
    </row>
    <row r="813" spans="1:9" x14ac:dyDescent="0.3">
      <c r="A813">
        <v>105594</v>
      </c>
      <c r="B813">
        <v>175.19937060893201</v>
      </c>
      <c r="C813">
        <v>0</v>
      </c>
      <c r="D813">
        <v>105594</v>
      </c>
      <c r="E813" t="s">
        <v>5790</v>
      </c>
      <c r="F813">
        <v>0.74473011489999996</v>
      </c>
      <c r="G813">
        <v>105594</v>
      </c>
      <c r="H813">
        <v>11.8</v>
      </c>
      <c r="I813">
        <v>2</v>
      </c>
    </row>
    <row r="814" spans="1:9" x14ac:dyDescent="0.3">
      <c r="A814">
        <v>105606</v>
      </c>
      <c r="B814">
        <v>114.036790123456</v>
      </c>
      <c r="C814">
        <v>0</v>
      </c>
      <c r="D814">
        <v>146213</v>
      </c>
      <c r="E814" t="s">
        <v>5791</v>
      </c>
      <c r="F814">
        <v>0.98126596210000006</v>
      </c>
      <c r="G814">
        <v>105606</v>
      </c>
      <c r="H814">
        <v>1.98</v>
      </c>
      <c r="I814">
        <v>6</v>
      </c>
    </row>
    <row r="815" spans="1:9" x14ac:dyDescent="0.3">
      <c r="A815">
        <v>105607</v>
      </c>
      <c r="B815">
        <v>80.926963667135794</v>
      </c>
      <c r="C815">
        <v>3.3475198760290599E-2</v>
      </c>
      <c r="D815">
        <v>146213</v>
      </c>
      <c r="E815" t="s">
        <v>5790</v>
      </c>
      <c r="F815">
        <v>0.79491287470000005</v>
      </c>
      <c r="G815">
        <v>105607</v>
      </c>
      <c r="H815">
        <v>7.65</v>
      </c>
      <c r="I815">
        <v>3</v>
      </c>
    </row>
    <row r="816" spans="1:9" x14ac:dyDescent="0.3">
      <c r="A816">
        <v>105608</v>
      </c>
      <c r="B816">
        <v>103.42105263157799</v>
      </c>
      <c r="C816">
        <v>0</v>
      </c>
      <c r="D816">
        <v>146213</v>
      </c>
      <c r="E816" t="s">
        <v>5790</v>
      </c>
      <c r="F816">
        <v>0.82366299629999995</v>
      </c>
      <c r="G816">
        <v>105608</v>
      </c>
      <c r="H816">
        <v>7.65</v>
      </c>
      <c r="I816">
        <v>3</v>
      </c>
    </row>
    <row r="817" spans="1:9" x14ac:dyDescent="0.3">
      <c r="A817">
        <v>105612</v>
      </c>
      <c r="B817">
        <v>106.818181818181</v>
      </c>
      <c r="C817">
        <v>0</v>
      </c>
      <c r="D817">
        <v>146213</v>
      </c>
      <c r="E817" t="s">
        <v>5790</v>
      </c>
      <c r="F817">
        <v>0.84722650050000003</v>
      </c>
      <c r="G817">
        <v>105612</v>
      </c>
      <c r="H817">
        <v>6.11</v>
      </c>
      <c r="I817">
        <v>4</v>
      </c>
    </row>
    <row r="818" spans="1:9" x14ac:dyDescent="0.3">
      <c r="A818">
        <v>105614</v>
      </c>
      <c r="B818">
        <v>128.25</v>
      </c>
      <c r="C818">
        <v>0</v>
      </c>
      <c r="D818">
        <v>146213</v>
      </c>
      <c r="E818" t="s">
        <v>5791</v>
      </c>
      <c r="F818">
        <v>0.95178496840000004</v>
      </c>
      <c r="G818">
        <v>105614</v>
      </c>
      <c r="H818">
        <v>4.0599999999999996</v>
      </c>
      <c r="I818">
        <v>5</v>
      </c>
    </row>
    <row r="819" spans="1:9" x14ac:dyDescent="0.3">
      <c r="A819">
        <v>105666</v>
      </c>
      <c r="B819">
        <v>130.030303030303</v>
      </c>
      <c r="C819">
        <v>0</v>
      </c>
      <c r="D819">
        <v>141975</v>
      </c>
      <c r="E819" t="s">
        <v>5790</v>
      </c>
      <c r="F819">
        <v>0.1520806998</v>
      </c>
      <c r="G819">
        <v>105666</v>
      </c>
      <c r="H819">
        <v>14.76</v>
      </c>
      <c r="I819">
        <v>1</v>
      </c>
    </row>
    <row r="820" spans="1:9" x14ac:dyDescent="0.3">
      <c r="A820">
        <v>105666</v>
      </c>
      <c r="B820">
        <v>130.030303030303</v>
      </c>
      <c r="C820">
        <v>0</v>
      </c>
      <c r="D820">
        <v>141975</v>
      </c>
      <c r="E820" t="s">
        <v>5790</v>
      </c>
      <c r="F820">
        <v>0.1520806998</v>
      </c>
      <c r="G820">
        <v>105666</v>
      </c>
      <c r="H820">
        <v>14.76</v>
      </c>
      <c r="I820">
        <v>1</v>
      </c>
    </row>
    <row r="821" spans="1:9" x14ac:dyDescent="0.3">
      <c r="A821">
        <v>106143</v>
      </c>
      <c r="B821">
        <v>107.74648080738</v>
      </c>
      <c r="C821">
        <v>0</v>
      </c>
      <c r="D821">
        <v>146233</v>
      </c>
      <c r="E821" t="s">
        <v>5790</v>
      </c>
      <c r="F821">
        <v>0.78032463789999995</v>
      </c>
      <c r="G821">
        <v>106143</v>
      </c>
      <c r="H821">
        <v>7.65</v>
      </c>
      <c r="I821">
        <v>3</v>
      </c>
    </row>
    <row r="822" spans="1:9" x14ac:dyDescent="0.3">
      <c r="A822">
        <v>106145</v>
      </c>
      <c r="B822">
        <v>101.914064428709</v>
      </c>
      <c r="C822">
        <v>0</v>
      </c>
      <c r="D822">
        <v>146233</v>
      </c>
      <c r="E822" t="s">
        <v>5790</v>
      </c>
      <c r="F822">
        <v>0.74957185979999996</v>
      </c>
      <c r="G822">
        <v>106145</v>
      </c>
      <c r="H822">
        <v>11.8</v>
      </c>
      <c r="I822">
        <v>2</v>
      </c>
    </row>
    <row r="823" spans="1:9" x14ac:dyDescent="0.3">
      <c r="A823">
        <v>106146</v>
      </c>
      <c r="B823">
        <v>88.688619771990702</v>
      </c>
      <c r="C823">
        <v>0</v>
      </c>
      <c r="D823">
        <v>146233</v>
      </c>
      <c r="E823" t="s">
        <v>5790</v>
      </c>
      <c r="F823">
        <v>0.90319627520000001</v>
      </c>
      <c r="G823">
        <v>106146</v>
      </c>
      <c r="H823">
        <v>6.11</v>
      </c>
      <c r="I823">
        <v>4</v>
      </c>
    </row>
    <row r="824" spans="1:9" x14ac:dyDescent="0.3">
      <c r="A824">
        <v>106147</v>
      </c>
      <c r="B824">
        <v>113.83871339230301</v>
      </c>
      <c r="C824">
        <v>0</v>
      </c>
      <c r="D824">
        <v>146233</v>
      </c>
      <c r="E824" t="s">
        <v>5790</v>
      </c>
      <c r="F824">
        <v>0.854775548</v>
      </c>
      <c r="G824">
        <v>106147</v>
      </c>
      <c r="H824">
        <v>6.11</v>
      </c>
      <c r="I824">
        <v>4</v>
      </c>
    </row>
    <row r="825" spans="1:9" x14ac:dyDescent="0.3">
      <c r="A825">
        <v>106179</v>
      </c>
      <c r="B825">
        <v>130.333333333333</v>
      </c>
      <c r="C825">
        <v>0</v>
      </c>
      <c r="D825">
        <v>155582</v>
      </c>
      <c r="E825" t="s">
        <v>5790</v>
      </c>
      <c r="F825">
        <v>0.56948977710000004</v>
      </c>
      <c r="G825">
        <v>106179</v>
      </c>
      <c r="H825">
        <v>11.8</v>
      </c>
      <c r="I825">
        <v>2</v>
      </c>
    </row>
    <row r="826" spans="1:9" x14ac:dyDescent="0.3">
      <c r="A826">
        <v>106189</v>
      </c>
      <c r="B826">
        <v>124.571428571428</v>
      </c>
      <c r="C826">
        <v>0</v>
      </c>
      <c r="D826">
        <v>155582</v>
      </c>
      <c r="E826" t="s">
        <v>5790</v>
      </c>
      <c r="F826">
        <v>0.70919167999999999</v>
      </c>
      <c r="G826">
        <v>106189</v>
      </c>
      <c r="H826">
        <v>11.8</v>
      </c>
      <c r="I826">
        <v>2</v>
      </c>
    </row>
    <row r="827" spans="1:9" x14ac:dyDescent="0.3">
      <c r="A827">
        <v>106363</v>
      </c>
      <c r="B827">
        <v>149.42215774664299</v>
      </c>
      <c r="C827">
        <v>0</v>
      </c>
      <c r="D827">
        <v>106363</v>
      </c>
      <c r="E827" t="s">
        <v>5790</v>
      </c>
      <c r="F827">
        <v>0.93287032839999995</v>
      </c>
      <c r="G827">
        <v>106363</v>
      </c>
      <c r="H827">
        <v>6.11</v>
      </c>
      <c r="I827">
        <v>4</v>
      </c>
    </row>
    <row r="828" spans="1:9" x14ac:dyDescent="0.3">
      <c r="A828">
        <v>106443</v>
      </c>
      <c r="B828">
        <v>97.763157894736807</v>
      </c>
      <c r="C828">
        <v>0</v>
      </c>
      <c r="D828">
        <v>146298</v>
      </c>
      <c r="E828" t="s">
        <v>5790</v>
      </c>
      <c r="F828">
        <v>0.79971367120000003</v>
      </c>
      <c r="G828">
        <v>106443</v>
      </c>
      <c r="H828">
        <v>7.65</v>
      </c>
      <c r="I828">
        <v>3</v>
      </c>
    </row>
    <row r="829" spans="1:9" x14ac:dyDescent="0.3">
      <c r="A829">
        <v>106528</v>
      </c>
      <c r="B829">
        <v>123.703414634146</v>
      </c>
      <c r="C829">
        <v>0.11707697555902501</v>
      </c>
      <c r="D829">
        <v>147897</v>
      </c>
      <c r="E829" t="s">
        <v>5790</v>
      </c>
      <c r="F829">
        <v>0.90427678820000001</v>
      </c>
      <c r="G829">
        <v>106528</v>
      </c>
      <c r="H829">
        <v>6.11</v>
      </c>
      <c r="I829">
        <v>4</v>
      </c>
    </row>
    <row r="830" spans="1:9" x14ac:dyDescent="0.3">
      <c r="A830">
        <v>106615</v>
      </c>
      <c r="B830">
        <v>132</v>
      </c>
      <c r="C830">
        <v>0.14704988870258201</v>
      </c>
      <c r="D830">
        <v>153620</v>
      </c>
      <c r="E830" t="s">
        <v>5790</v>
      </c>
      <c r="F830">
        <v>0.86007416250000002</v>
      </c>
      <c r="G830">
        <v>106615</v>
      </c>
      <c r="H830">
        <v>6.11</v>
      </c>
      <c r="I830">
        <v>4</v>
      </c>
    </row>
    <row r="831" spans="1:9" x14ac:dyDescent="0.3">
      <c r="A831">
        <v>106654</v>
      </c>
      <c r="B831">
        <v>106.8875</v>
      </c>
      <c r="C831">
        <v>0</v>
      </c>
      <c r="D831">
        <v>148786</v>
      </c>
      <c r="E831" t="s">
        <v>5790</v>
      </c>
      <c r="F831">
        <v>0.93493676189999997</v>
      </c>
      <c r="G831">
        <v>106654</v>
      </c>
      <c r="H831">
        <v>6.11</v>
      </c>
      <c r="I831">
        <v>4</v>
      </c>
    </row>
    <row r="832" spans="1:9" x14ac:dyDescent="0.3">
      <c r="A832">
        <v>106655</v>
      </c>
      <c r="B832">
        <v>101</v>
      </c>
      <c r="C832">
        <v>0</v>
      </c>
      <c r="D832">
        <v>148786</v>
      </c>
      <c r="E832" t="s">
        <v>5790</v>
      </c>
      <c r="F832">
        <v>0.73246061799999995</v>
      </c>
      <c r="G832">
        <v>106655</v>
      </c>
      <c r="H832">
        <v>11.8</v>
      </c>
      <c r="I832">
        <v>2</v>
      </c>
    </row>
    <row r="833" spans="1:9" x14ac:dyDescent="0.3">
      <c r="A833">
        <v>106656</v>
      </c>
      <c r="B833">
        <v>110.60294117647</v>
      </c>
      <c r="C833">
        <v>0</v>
      </c>
      <c r="D833">
        <v>148786</v>
      </c>
      <c r="E833" t="s">
        <v>5790</v>
      </c>
      <c r="F833">
        <v>0.80543702839999998</v>
      </c>
      <c r="G833">
        <v>106656</v>
      </c>
      <c r="H833">
        <v>7.65</v>
      </c>
      <c r="I833">
        <v>3</v>
      </c>
    </row>
    <row r="834" spans="1:9" x14ac:dyDescent="0.3">
      <c r="A834">
        <v>106657</v>
      </c>
      <c r="B834">
        <v>109.6875</v>
      </c>
      <c r="C834">
        <v>0</v>
      </c>
      <c r="D834">
        <v>148786</v>
      </c>
      <c r="E834" t="s">
        <v>5790</v>
      </c>
      <c r="F834">
        <v>0.83378648759999996</v>
      </c>
      <c r="G834">
        <v>106657</v>
      </c>
      <c r="H834">
        <v>7.65</v>
      </c>
      <c r="I834">
        <v>3</v>
      </c>
    </row>
    <row r="835" spans="1:9" x14ac:dyDescent="0.3">
      <c r="A835">
        <v>106660</v>
      </c>
      <c r="B835">
        <v>91.776859504132204</v>
      </c>
      <c r="C835">
        <v>0</v>
      </c>
      <c r="D835">
        <v>148786</v>
      </c>
      <c r="E835" t="s">
        <v>5790</v>
      </c>
      <c r="F835">
        <v>0.74924373629999996</v>
      </c>
      <c r="G835">
        <v>106660</v>
      </c>
      <c r="H835">
        <v>11.8</v>
      </c>
      <c r="I835">
        <v>2</v>
      </c>
    </row>
    <row r="836" spans="1:9" x14ac:dyDescent="0.3">
      <c r="A836">
        <v>106672</v>
      </c>
      <c r="B836">
        <v>108.617179487179</v>
      </c>
      <c r="C836">
        <v>0</v>
      </c>
      <c r="D836">
        <v>147897</v>
      </c>
      <c r="E836" t="s">
        <v>5790</v>
      </c>
      <c r="F836">
        <v>0.81947672370000002</v>
      </c>
      <c r="G836">
        <v>106672</v>
      </c>
      <c r="H836">
        <v>7.65</v>
      </c>
      <c r="I836">
        <v>3</v>
      </c>
    </row>
    <row r="837" spans="1:9" x14ac:dyDescent="0.3">
      <c r="A837">
        <v>106719</v>
      </c>
      <c r="B837">
        <v>132</v>
      </c>
      <c r="C837">
        <v>0.14704988870258201</v>
      </c>
      <c r="D837">
        <v>153620</v>
      </c>
      <c r="E837" t="s">
        <v>5790</v>
      </c>
      <c r="F837">
        <v>0.34986841680000003</v>
      </c>
      <c r="G837">
        <v>106719</v>
      </c>
      <c r="H837">
        <v>14.76</v>
      </c>
      <c r="I837">
        <v>1</v>
      </c>
    </row>
    <row r="838" spans="1:9" x14ac:dyDescent="0.3">
      <c r="A838">
        <v>106720</v>
      </c>
      <c r="B838">
        <v>132</v>
      </c>
      <c r="C838">
        <v>0.14704988870258201</v>
      </c>
      <c r="D838">
        <v>153620</v>
      </c>
      <c r="E838" t="s">
        <v>5790</v>
      </c>
      <c r="F838">
        <v>0.87408769129999997</v>
      </c>
      <c r="G838">
        <v>106720</v>
      </c>
      <c r="H838">
        <v>6.11</v>
      </c>
      <c r="I838">
        <v>4</v>
      </c>
    </row>
    <row r="839" spans="1:9" x14ac:dyDescent="0.3">
      <c r="A839">
        <v>106740</v>
      </c>
      <c r="B839">
        <v>132</v>
      </c>
      <c r="C839">
        <v>0.14704988870258201</v>
      </c>
      <c r="D839">
        <v>153620</v>
      </c>
      <c r="E839" t="s">
        <v>5790</v>
      </c>
      <c r="F839">
        <v>0.2567028999</v>
      </c>
      <c r="G839">
        <v>106740</v>
      </c>
      <c r="H839">
        <v>14.76</v>
      </c>
      <c r="I839">
        <v>1</v>
      </c>
    </row>
    <row r="840" spans="1:9" x14ac:dyDescent="0.3">
      <c r="A840">
        <v>106770</v>
      </c>
      <c r="B840">
        <v>132</v>
      </c>
      <c r="C840">
        <v>0.35784510993166302</v>
      </c>
      <c r="D840">
        <v>151513</v>
      </c>
      <c r="E840" t="s">
        <v>5791</v>
      </c>
      <c r="F840">
        <v>0.94095689059999998</v>
      </c>
      <c r="G840">
        <v>106770</v>
      </c>
      <c r="H840">
        <v>4.0599999999999996</v>
      </c>
      <c r="I840">
        <v>5</v>
      </c>
    </row>
    <row r="841" spans="1:9" x14ac:dyDescent="0.3">
      <c r="A841">
        <v>106855</v>
      </c>
      <c r="B841">
        <v>75</v>
      </c>
      <c r="C841">
        <v>0.35784510993166302</v>
      </c>
      <c r="D841">
        <v>151513</v>
      </c>
      <c r="E841" t="s">
        <v>5791</v>
      </c>
      <c r="F841">
        <v>0.95395141839999997</v>
      </c>
      <c r="G841">
        <v>106855</v>
      </c>
      <c r="H841">
        <v>4.0599999999999996</v>
      </c>
      <c r="I841">
        <v>5</v>
      </c>
    </row>
    <row r="842" spans="1:9" x14ac:dyDescent="0.3">
      <c r="A842">
        <v>106857</v>
      </c>
      <c r="B842">
        <v>93.400597826086894</v>
      </c>
      <c r="C842">
        <v>0.27227345320887397</v>
      </c>
      <c r="D842">
        <v>106857</v>
      </c>
      <c r="E842" t="s">
        <v>5791</v>
      </c>
      <c r="F842">
        <v>0.97091990709999998</v>
      </c>
      <c r="G842">
        <v>106857</v>
      </c>
      <c r="H842">
        <v>1.98</v>
      </c>
      <c r="I842">
        <v>6</v>
      </c>
    </row>
    <row r="843" spans="1:9" x14ac:dyDescent="0.3">
      <c r="A843">
        <v>106868</v>
      </c>
      <c r="B843">
        <v>147.194074074074</v>
      </c>
      <c r="C843">
        <v>0</v>
      </c>
      <c r="D843">
        <v>174914</v>
      </c>
      <c r="E843" t="s">
        <v>5790</v>
      </c>
      <c r="F843">
        <v>0.78290843960000001</v>
      </c>
      <c r="G843">
        <v>106868</v>
      </c>
      <c r="H843">
        <v>7.65</v>
      </c>
      <c r="I843">
        <v>3</v>
      </c>
    </row>
    <row r="844" spans="1:9" x14ac:dyDescent="0.3">
      <c r="A844">
        <v>106886</v>
      </c>
      <c r="B844">
        <v>98.559613021124306</v>
      </c>
      <c r="C844">
        <v>0</v>
      </c>
      <c r="D844">
        <v>139940</v>
      </c>
      <c r="E844" t="s">
        <v>5790</v>
      </c>
      <c r="F844">
        <v>0.89138752219999995</v>
      </c>
      <c r="G844">
        <v>106886</v>
      </c>
      <c r="H844">
        <v>6.11</v>
      </c>
      <c r="I844">
        <v>4</v>
      </c>
    </row>
    <row r="845" spans="1:9" x14ac:dyDescent="0.3">
      <c r="A845">
        <v>106899</v>
      </c>
      <c r="B845">
        <v>131</v>
      </c>
      <c r="C845">
        <v>0</v>
      </c>
      <c r="D845">
        <v>139940</v>
      </c>
      <c r="E845" t="s">
        <v>5791</v>
      </c>
      <c r="F845">
        <v>0.96605211499999999</v>
      </c>
      <c r="G845">
        <v>106899</v>
      </c>
      <c r="H845">
        <v>4.0599999999999996</v>
      </c>
      <c r="I845">
        <v>5</v>
      </c>
    </row>
    <row r="846" spans="1:9" x14ac:dyDescent="0.3">
      <c r="A846">
        <v>106920</v>
      </c>
      <c r="B846">
        <v>102.599998176</v>
      </c>
      <c r="C846">
        <v>0</v>
      </c>
      <c r="D846">
        <v>139940</v>
      </c>
      <c r="E846" t="s">
        <v>5790</v>
      </c>
      <c r="F846">
        <v>0.40797340869999998</v>
      </c>
      <c r="G846">
        <v>106920</v>
      </c>
      <c r="H846">
        <v>14.76</v>
      </c>
      <c r="I846">
        <v>1</v>
      </c>
    </row>
    <row r="847" spans="1:9" x14ac:dyDescent="0.3">
      <c r="A847">
        <v>106946</v>
      </c>
      <c r="B847">
        <v>158.61100857924299</v>
      </c>
      <c r="C847">
        <v>0</v>
      </c>
      <c r="D847">
        <v>106946</v>
      </c>
      <c r="E847" t="s">
        <v>5790</v>
      </c>
      <c r="F847">
        <v>0.2002389282</v>
      </c>
      <c r="G847">
        <v>106946</v>
      </c>
      <c r="H847">
        <v>14.76</v>
      </c>
      <c r="I847">
        <v>1</v>
      </c>
    </row>
    <row r="848" spans="1:9" x14ac:dyDescent="0.3">
      <c r="A848">
        <v>106948</v>
      </c>
      <c r="B848">
        <v>141.69</v>
      </c>
      <c r="C848">
        <v>0.91812870727629003</v>
      </c>
      <c r="D848">
        <v>106948</v>
      </c>
      <c r="E848" t="s">
        <v>5790</v>
      </c>
      <c r="F848">
        <v>0.23128448430000001</v>
      </c>
      <c r="G848">
        <v>106948</v>
      </c>
      <c r="H848">
        <v>14.76</v>
      </c>
      <c r="I848">
        <v>1</v>
      </c>
    </row>
    <row r="849" spans="1:9" x14ac:dyDescent="0.3">
      <c r="A849">
        <v>107021</v>
      </c>
      <c r="B849">
        <v>108.181818181818</v>
      </c>
      <c r="C849">
        <v>0</v>
      </c>
      <c r="D849">
        <v>148786</v>
      </c>
      <c r="E849" t="s">
        <v>5791</v>
      </c>
      <c r="F849">
        <v>0.93689841029999998</v>
      </c>
      <c r="G849">
        <v>107021</v>
      </c>
      <c r="H849">
        <v>4.0599999999999996</v>
      </c>
      <c r="I849">
        <v>5</v>
      </c>
    </row>
    <row r="850" spans="1:9" x14ac:dyDescent="0.3">
      <c r="A850">
        <v>107117</v>
      </c>
      <c r="B850">
        <v>153.98243638877099</v>
      </c>
      <c r="C850">
        <v>0</v>
      </c>
      <c r="D850">
        <v>107117</v>
      </c>
      <c r="E850" t="s">
        <v>5790</v>
      </c>
      <c r="F850">
        <v>0.92997521159999996</v>
      </c>
      <c r="G850">
        <v>107117</v>
      </c>
      <c r="H850">
        <v>6.11</v>
      </c>
      <c r="I850">
        <v>4</v>
      </c>
    </row>
    <row r="851" spans="1:9" x14ac:dyDescent="0.3">
      <c r="A851">
        <v>107166</v>
      </c>
      <c r="B851">
        <v>142</v>
      </c>
      <c r="C851">
        <v>0</v>
      </c>
      <c r="D851">
        <v>140995</v>
      </c>
      <c r="E851" t="s">
        <v>5790</v>
      </c>
      <c r="F851">
        <v>0.55336081979999996</v>
      </c>
      <c r="G851">
        <v>107166</v>
      </c>
      <c r="H851">
        <v>11.8</v>
      </c>
      <c r="I851">
        <v>2</v>
      </c>
    </row>
    <row r="852" spans="1:9" x14ac:dyDescent="0.3">
      <c r="A852">
        <v>107224</v>
      </c>
      <c r="B852">
        <v>104.04761904761899</v>
      </c>
      <c r="C852">
        <v>0</v>
      </c>
      <c r="D852">
        <v>148786</v>
      </c>
      <c r="E852" t="s">
        <v>5790</v>
      </c>
      <c r="F852">
        <v>0.59118491409999996</v>
      </c>
      <c r="G852">
        <v>107224</v>
      </c>
      <c r="H852">
        <v>11.8</v>
      </c>
      <c r="I852">
        <v>2</v>
      </c>
    </row>
    <row r="853" spans="1:9" x14ac:dyDescent="0.3">
      <c r="A853">
        <v>107486</v>
      </c>
      <c r="B853">
        <v>142</v>
      </c>
      <c r="C853">
        <v>0</v>
      </c>
      <c r="D853">
        <v>140995</v>
      </c>
      <c r="E853" t="s">
        <v>5790</v>
      </c>
      <c r="F853">
        <v>0.82454603910000002</v>
      </c>
      <c r="G853">
        <v>107486</v>
      </c>
      <c r="H853">
        <v>7.65</v>
      </c>
      <c r="I853">
        <v>3</v>
      </c>
    </row>
    <row r="854" spans="1:9" x14ac:dyDescent="0.3">
      <c r="A854">
        <v>107681</v>
      </c>
      <c r="B854">
        <v>99.411764705882305</v>
      </c>
      <c r="C854">
        <v>0</v>
      </c>
      <c r="D854">
        <v>141149</v>
      </c>
      <c r="E854" t="s">
        <v>5791</v>
      </c>
      <c r="F854">
        <v>0.94321924450000005</v>
      </c>
      <c r="G854">
        <v>107681</v>
      </c>
      <c r="H854">
        <v>4.0599999999999996</v>
      </c>
      <c r="I854">
        <v>5</v>
      </c>
    </row>
    <row r="855" spans="1:9" x14ac:dyDescent="0.3">
      <c r="A855">
        <v>107683</v>
      </c>
      <c r="B855">
        <v>128.15384615384599</v>
      </c>
      <c r="C855">
        <v>0</v>
      </c>
      <c r="D855">
        <v>141149</v>
      </c>
      <c r="E855" t="s">
        <v>5791</v>
      </c>
      <c r="F855">
        <v>0.94601315259999996</v>
      </c>
      <c r="G855">
        <v>107683</v>
      </c>
      <c r="H855">
        <v>4.0599999999999996</v>
      </c>
      <c r="I855">
        <v>5</v>
      </c>
    </row>
    <row r="856" spans="1:9" x14ac:dyDescent="0.3">
      <c r="A856">
        <v>107684</v>
      </c>
      <c r="B856">
        <v>116.16071428571399</v>
      </c>
      <c r="C856">
        <v>0</v>
      </c>
      <c r="D856">
        <v>141149</v>
      </c>
      <c r="E856" t="s">
        <v>5791</v>
      </c>
      <c r="F856">
        <v>0.96050184969999997</v>
      </c>
      <c r="G856">
        <v>107684</v>
      </c>
      <c r="H856">
        <v>4.0599999999999996</v>
      </c>
      <c r="I856">
        <v>5</v>
      </c>
    </row>
    <row r="857" spans="1:9" x14ac:dyDescent="0.3">
      <c r="A857">
        <v>107897</v>
      </c>
      <c r="B857">
        <v>142.798</v>
      </c>
      <c r="C857">
        <v>0.56027679446411005</v>
      </c>
      <c r="D857">
        <v>107897</v>
      </c>
      <c r="E857" t="s">
        <v>5791</v>
      </c>
      <c r="F857">
        <v>0.95759993789999998</v>
      </c>
      <c r="G857">
        <v>107897</v>
      </c>
      <c r="H857">
        <v>4.0599999999999996</v>
      </c>
      <c r="I857">
        <v>5</v>
      </c>
    </row>
    <row r="858" spans="1:9" x14ac:dyDescent="0.3">
      <c r="A858">
        <v>107898</v>
      </c>
      <c r="B858">
        <v>75</v>
      </c>
      <c r="C858">
        <v>0</v>
      </c>
      <c r="D858">
        <v>140376</v>
      </c>
      <c r="E858" t="s">
        <v>5790</v>
      </c>
      <c r="F858">
        <v>0.80641424660000005</v>
      </c>
      <c r="G858">
        <v>107898</v>
      </c>
      <c r="H858">
        <v>7.65</v>
      </c>
      <c r="I858">
        <v>3</v>
      </c>
    </row>
    <row r="859" spans="1:9" x14ac:dyDescent="0.3">
      <c r="A859">
        <v>107911</v>
      </c>
      <c r="B859">
        <v>99.545454545454504</v>
      </c>
      <c r="C859">
        <v>0.12941547404235701</v>
      </c>
      <c r="D859">
        <v>148411</v>
      </c>
      <c r="E859" t="s">
        <v>5790</v>
      </c>
      <c r="F859">
        <v>0.9028429389</v>
      </c>
      <c r="G859">
        <v>107911</v>
      </c>
      <c r="H859">
        <v>6.11</v>
      </c>
      <c r="I859">
        <v>4</v>
      </c>
    </row>
    <row r="860" spans="1:9" x14ac:dyDescent="0.3">
      <c r="A860">
        <v>107917</v>
      </c>
      <c r="B860">
        <v>77.810093955796404</v>
      </c>
      <c r="C860">
        <v>0</v>
      </c>
      <c r="D860">
        <v>140242</v>
      </c>
      <c r="E860" t="s">
        <v>5790</v>
      </c>
      <c r="F860">
        <v>0.8161051869</v>
      </c>
      <c r="G860">
        <v>107917</v>
      </c>
      <c r="H860">
        <v>7.65</v>
      </c>
      <c r="I860">
        <v>3</v>
      </c>
    </row>
    <row r="861" spans="1:9" x14ac:dyDescent="0.3">
      <c r="A861">
        <v>107920</v>
      </c>
      <c r="B861">
        <v>76.397880533043406</v>
      </c>
      <c r="C861">
        <v>0</v>
      </c>
      <c r="D861">
        <v>140242</v>
      </c>
      <c r="E861" t="s">
        <v>5790</v>
      </c>
      <c r="F861">
        <v>0.92845082280000002</v>
      </c>
      <c r="G861">
        <v>107920</v>
      </c>
      <c r="H861">
        <v>6.11</v>
      </c>
      <c r="I861">
        <v>4</v>
      </c>
    </row>
    <row r="862" spans="1:9" x14ac:dyDescent="0.3">
      <c r="A862">
        <v>107921</v>
      </c>
      <c r="B862">
        <v>75.0003448276032</v>
      </c>
      <c r="C862">
        <v>0</v>
      </c>
      <c r="D862">
        <v>140242</v>
      </c>
      <c r="E862" t="s">
        <v>5791</v>
      </c>
      <c r="F862">
        <v>0.95178496840000004</v>
      </c>
      <c r="G862">
        <v>107921</v>
      </c>
      <c r="H862">
        <v>4.0599999999999996</v>
      </c>
      <c r="I862">
        <v>5</v>
      </c>
    </row>
    <row r="863" spans="1:9" x14ac:dyDescent="0.3">
      <c r="A863">
        <v>107928</v>
      </c>
      <c r="B863">
        <v>131</v>
      </c>
      <c r="C863">
        <v>0</v>
      </c>
      <c r="D863">
        <v>140376</v>
      </c>
      <c r="E863" t="s">
        <v>5790</v>
      </c>
      <c r="F863">
        <v>0.91625493759999999</v>
      </c>
      <c r="G863">
        <v>107928</v>
      </c>
      <c r="H863">
        <v>6.11</v>
      </c>
      <c r="I863">
        <v>4</v>
      </c>
    </row>
    <row r="864" spans="1:9" x14ac:dyDescent="0.3">
      <c r="A864">
        <v>107929</v>
      </c>
      <c r="B864">
        <v>131</v>
      </c>
      <c r="C864">
        <v>0</v>
      </c>
      <c r="D864">
        <v>140376</v>
      </c>
      <c r="E864" t="s">
        <v>5791</v>
      </c>
      <c r="F864">
        <v>0.98932206629999997</v>
      </c>
      <c r="G864">
        <v>107929</v>
      </c>
      <c r="H864">
        <v>1.98</v>
      </c>
      <c r="I864">
        <v>6</v>
      </c>
    </row>
    <row r="865" spans="1:9" x14ac:dyDescent="0.3">
      <c r="A865">
        <v>107930</v>
      </c>
      <c r="B865">
        <v>99.545454545454504</v>
      </c>
      <c r="C865">
        <v>0.12941547404235701</v>
      </c>
      <c r="D865">
        <v>148411</v>
      </c>
      <c r="E865" t="s">
        <v>5790</v>
      </c>
      <c r="F865">
        <v>0.76855552199999999</v>
      </c>
      <c r="G865">
        <v>107930</v>
      </c>
      <c r="H865">
        <v>7.65</v>
      </c>
      <c r="I865">
        <v>3</v>
      </c>
    </row>
    <row r="866" spans="1:9" x14ac:dyDescent="0.3">
      <c r="A866">
        <v>107935</v>
      </c>
      <c r="B866">
        <v>104.444444444444</v>
      </c>
      <c r="C866">
        <v>0.13181205689499301</v>
      </c>
      <c r="D866">
        <v>148411</v>
      </c>
      <c r="E866" t="s">
        <v>5790</v>
      </c>
      <c r="F866">
        <v>0.65499424930000005</v>
      </c>
      <c r="G866">
        <v>107935</v>
      </c>
      <c r="H866">
        <v>11.8</v>
      </c>
      <c r="I866">
        <v>2</v>
      </c>
    </row>
    <row r="867" spans="1:9" x14ac:dyDescent="0.3">
      <c r="A867">
        <v>107936</v>
      </c>
      <c r="B867">
        <v>99.545454545454504</v>
      </c>
      <c r="C867">
        <v>0.12941547404235701</v>
      </c>
      <c r="D867">
        <v>148411</v>
      </c>
      <c r="E867" t="s">
        <v>5790</v>
      </c>
      <c r="F867">
        <v>0.13491673770000001</v>
      </c>
      <c r="G867">
        <v>107936</v>
      </c>
      <c r="H867">
        <v>14.76</v>
      </c>
      <c r="I867">
        <v>1</v>
      </c>
    </row>
    <row r="868" spans="1:9" x14ac:dyDescent="0.3">
      <c r="A868">
        <v>107939</v>
      </c>
      <c r="B868">
        <v>90</v>
      </c>
      <c r="C868">
        <v>0.121263945023489</v>
      </c>
      <c r="D868">
        <v>148190</v>
      </c>
      <c r="E868" t="s">
        <v>5790</v>
      </c>
      <c r="F868">
        <v>0.87173849339999998</v>
      </c>
      <c r="G868">
        <v>107939</v>
      </c>
      <c r="H868">
        <v>6.11</v>
      </c>
      <c r="I868">
        <v>4</v>
      </c>
    </row>
    <row r="869" spans="1:9" x14ac:dyDescent="0.3">
      <c r="A869">
        <v>107940</v>
      </c>
      <c r="B869">
        <v>99.545454545454504</v>
      </c>
      <c r="C869">
        <v>0.12941547404235701</v>
      </c>
      <c r="D869">
        <v>148411</v>
      </c>
      <c r="E869" t="s">
        <v>5790</v>
      </c>
      <c r="F869">
        <v>0.47731670739999998</v>
      </c>
      <c r="G869">
        <v>107940</v>
      </c>
      <c r="H869">
        <v>14.76</v>
      </c>
      <c r="I869">
        <v>1</v>
      </c>
    </row>
    <row r="870" spans="1:9" x14ac:dyDescent="0.3">
      <c r="A870">
        <v>107944</v>
      </c>
      <c r="B870">
        <v>80</v>
      </c>
      <c r="C870">
        <v>0.121263945023489</v>
      </c>
      <c r="D870">
        <v>148190</v>
      </c>
      <c r="E870" t="s">
        <v>5790</v>
      </c>
      <c r="F870">
        <v>0.59453284740000001</v>
      </c>
      <c r="G870">
        <v>107944</v>
      </c>
      <c r="H870">
        <v>11.8</v>
      </c>
      <c r="I870">
        <v>2</v>
      </c>
    </row>
    <row r="871" spans="1:9" x14ac:dyDescent="0.3">
      <c r="A871">
        <v>107947</v>
      </c>
      <c r="B871">
        <v>90</v>
      </c>
      <c r="C871">
        <v>0.121263945023489</v>
      </c>
      <c r="D871">
        <v>148190</v>
      </c>
      <c r="E871" t="s">
        <v>5790</v>
      </c>
      <c r="F871">
        <v>0.85658586029999995</v>
      </c>
      <c r="G871">
        <v>107947</v>
      </c>
      <c r="H871">
        <v>6.11</v>
      </c>
      <c r="I871">
        <v>4</v>
      </c>
    </row>
    <row r="872" spans="1:9" x14ac:dyDescent="0.3">
      <c r="A872">
        <v>107979</v>
      </c>
      <c r="B872">
        <v>113.8</v>
      </c>
      <c r="C872">
        <v>0</v>
      </c>
      <c r="D872">
        <v>176417</v>
      </c>
      <c r="E872" t="s">
        <v>5790</v>
      </c>
      <c r="F872">
        <v>0.90444266799999995</v>
      </c>
      <c r="G872">
        <v>107979</v>
      </c>
      <c r="H872">
        <v>6.11</v>
      </c>
      <c r="I872">
        <v>4</v>
      </c>
    </row>
    <row r="873" spans="1:9" x14ac:dyDescent="0.3">
      <c r="A873">
        <v>107986</v>
      </c>
      <c r="B873">
        <v>82.407559027672605</v>
      </c>
      <c r="C873">
        <v>0</v>
      </c>
      <c r="D873">
        <v>147609</v>
      </c>
      <c r="E873" t="s">
        <v>5790</v>
      </c>
      <c r="F873">
        <v>0.4462338984</v>
      </c>
      <c r="G873">
        <v>107986</v>
      </c>
      <c r="H873">
        <v>14.76</v>
      </c>
      <c r="I873">
        <v>1</v>
      </c>
    </row>
    <row r="874" spans="1:9" x14ac:dyDescent="0.3">
      <c r="A874">
        <v>107989</v>
      </c>
      <c r="B874">
        <v>127</v>
      </c>
      <c r="C874">
        <v>0</v>
      </c>
      <c r="D874">
        <v>141149</v>
      </c>
      <c r="E874" t="s">
        <v>5790</v>
      </c>
      <c r="F874">
        <v>0.90583908560000004</v>
      </c>
      <c r="G874">
        <v>107989</v>
      </c>
      <c r="H874">
        <v>6.11</v>
      </c>
      <c r="I874">
        <v>4</v>
      </c>
    </row>
    <row r="875" spans="1:9" x14ac:dyDescent="0.3">
      <c r="A875">
        <v>107993</v>
      </c>
      <c r="B875">
        <v>111.743243243243</v>
      </c>
      <c r="C875">
        <v>0</v>
      </c>
      <c r="D875">
        <v>141149</v>
      </c>
      <c r="E875" t="s">
        <v>5790</v>
      </c>
      <c r="F875">
        <v>0.92814606430000002</v>
      </c>
      <c r="G875">
        <v>107993</v>
      </c>
      <c r="H875">
        <v>6.11</v>
      </c>
      <c r="I875">
        <v>4</v>
      </c>
    </row>
    <row r="876" spans="1:9" x14ac:dyDescent="0.3">
      <c r="A876">
        <v>108001</v>
      </c>
      <c r="B876">
        <v>127</v>
      </c>
      <c r="C876">
        <v>0.121263945023489</v>
      </c>
      <c r="D876">
        <v>148190</v>
      </c>
      <c r="E876" t="s">
        <v>5790</v>
      </c>
      <c r="F876">
        <v>0.70186305049999997</v>
      </c>
      <c r="G876">
        <v>108001</v>
      </c>
      <c r="H876">
        <v>11.8</v>
      </c>
      <c r="I876">
        <v>2</v>
      </c>
    </row>
    <row r="877" spans="1:9" x14ac:dyDescent="0.3">
      <c r="A877">
        <v>108005</v>
      </c>
      <c r="B877">
        <v>142</v>
      </c>
      <c r="C877">
        <v>0.21698735699014701</v>
      </c>
      <c r="D877">
        <v>155807</v>
      </c>
      <c r="E877" t="s">
        <v>5790</v>
      </c>
      <c r="F877">
        <v>0.80286198850000001</v>
      </c>
      <c r="G877">
        <v>108005</v>
      </c>
      <c r="H877">
        <v>7.65</v>
      </c>
      <c r="I877">
        <v>3</v>
      </c>
    </row>
    <row r="878" spans="1:9" x14ac:dyDescent="0.3">
      <c r="A878">
        <v>108008</v>
      </c>
      <c r="B878">
        <v>126.92333333333301</v>
      </c>
      <c r="C878">
        <v>0.14941818146372801</v>
      </c>
      <c r="D878">
        <v>145467</v>
      </c>
      <c r="E878" t="s">
        <v>5790</v>
      </c>
      <c r="F878">
        <v>0.63510644439999997</v>
      </c>
      <c r="G878">
        <v>108008</v>
      </c>
      <c r="H878">
        <v>11.8</v>
      </c>
      <c r="I878">
        <v>2</v>
      </c>
    </row>
    <row r="879" spans="1:9" x14ac:dyDescent="0.3">
      <c r="A879">
        <v>108177</v>
      </c>
      <c r="B879">
        <v>137</v>
      </c>
      <c r="C879">
        <v>0.36042884192334002</v>
      </c>
      <c r="D879">
        <v>151643</v>
      </c>
      <c r="E879" t="s">
        <v>5790</v>
      </c>
      <c r="F879">
        <v>0.88708937170000002</v>
      </c>
      <c r="G879">
        <v>108177</v>
      </c>
      <c r="H879">
        <v>6.11</v>
      </c>
      <c r="I879">
        <v>4</v>
      </c>
    </row>
    <row r="880" spans="1:9" x14ac:dyDescent="0.3">
      <c r="A880">
        <v>108178</v>
      </c>
      <c r="B880">
        <v>127</v>
      </c>
      <c r="C880">
        <v>0</v>
      </c>
      <c r="D880">
        <v>141002</v>
      </c>
      <c r="E880" t="s">
        <v>5790</v>
      </c>
      <c r="F880">
        <v>0.83195149899999998</v>
      </c>
      <c r="G880">
        <v>108178</v>
      </c>
      <c r="H880">
        <v>7.65</v>
      </c>
      <c r="I880">
        <v>3</v>
      </c>
    </row>
    <row r="881" spans="1:9" x14ac:dyDescent="0.3">
      <c r="A881">
        <v>108439</v>
      </c>
      <c r="B881">
        <v>84.059633858682005</v>
      </c>
      <c r="C881">
        <v>0</v>
      </c>
      <c r="D881">
        <v>139518</v>
      </c>
      <c r="E881" t="s">
        <v>5790</v>
      </c>
      <c r="F881">
        <v>0.7656638026</v>
      </c>
      <c r="G881">
        <v>108439</v>
      </c>
      <c r="H881">
        <v>7.65</v>
      </c>
      <c r="I881">
        <v>3</v>
      </c>
    </row>
    <row r="882" spans="1:9" x14ac:dyDescent="0.3">
      <c r="A882">
        <v>108448</v>
      </c>
      <c r="B882">
        <v>92.594934786092395</v>
      </c>
      <c r="C882">
        <v>0</v>
      </c>
      <c r="D882">
        <v>139518</v>
      </c>
      <c r="E882" t="s">
        <v>5790</v>
      </c>
      <c r="F882">
        <v>0.80373495819999996</v>
      </c>
      <c r="G882">
        <v>108448</v>
      </c>
      <c r="H882">
        <v>7.65</v>
      </c>
      <c r="I882">
        <v>3</v>
      </c>
    </row>
    <row r="883" spans="1:9" x14ac:dyDescent="0.3">
      <c r="A883">
        <v>108450</v>
      </c>
      <c r="B883">
        <v>102.03125123697799</v>
      </c>
      <c r="C883">
        <v>0</v>
      </c>
      <c r="D883">
        <v>139518</v>
      </c>
      <c r="E883" t="s">
        <v>5790</v>
      </c>
      <c r="F883">
        <v>0.55085867639999997</v>
      </c>
      <c r="G883">
        <v>108450</v>
      </c>
      <c r="H883">
        <v>11.8</v>
      </c>
      <c r="I883">
        <v>2</v>
      </c>
    </row>
    <row r="884" spans="1:9" x14ac:dyDescent="0.3">
      <c r="A884">
        <v>108457</v>
      </c>
      <c r="B884">
        <v>89.634829637988304</v>
      </c>
      <c r="C884">
        <v>0</v>
      </c>
      <c r="D884">
        <v>139518</v>
      </c>
      <c r="E884" t="s">
        <v>5790</v>
      </c>
      <c r="F884">
        <v>0.47893533109999997</v>
      </c>
      <c r="G884">
        <v>108457</v>
      </c>
      <c r="H884">
        <v>14.76</v>
      </c>
      <c r="I884">
        <v>1</v>
      </c>
    </row>
    <row r="885" spans="1:9" x14ac:dyDescent="0.3">
      <c r="A885">
        <v>108471</v>
      </c>
      <c r="B885">
        <v>88.333334595959798</v>
      </c>
      <c r="C885">
        <v>0</v>
      </c>
      <c r="D885">
        <v>139518</v>
      </c>
      <c r="E885" t="s">
        <v>5790</v>
      </c>
      <c r="F885">
        <v>0.83972513680000005</v>
      </c>
      <c r="G885">
        <v>108471</v>
      </c>
      <c r="H885">
        <v>7.65</v>
      </c>
      <c r="I885">
        <v>3</v>
      </c>
    </row>
    <row r="886" spans="1:9" x14ac:dyDescent="0.3">
      <c r="A886">
        <v>108479</v>
      </c>
      <c r="B886">
        <v>80</v>
      </c>
      <c r="C886">
        <v>0</v>
      </c>
      <c r="D886">
        <v>139266</v>
      </c>
      <c r="E886" t="s">
        <v>5791</v>
      </c>
      <c r="F886">
        <v>0.95804262159999998</v>
      </c>
      <c r="G886">
        <v>108479</v>
      </c>
      <c r="H886">
        <v>4.0599999999999996</v>
      </c>
      <c r="I886">
        <v>5</v>
      </c>
    </row>
    <row r="887" spans="1:9" x14ac:dyDescent="0.3">
      <c r="A887">
        <v>108499</v>
      </c>
      <c r="B887">
        <v>95.3191448166573</v>
      </c>
      <c r="C887">
        <v>0</v>
      </c>
      <c r="D887">
        <v>139266</v>
      </c>
      <c r="E887" t="s">
        <v>5790</v>
      </c>
      <c r="F887">
        <v>0.34482905270000003</v>
      </c>
      <c r="G887">
        <v>108499</v>
      </c>
      <c r="H887">
        <v>14.76</v>
      </c>
      <c r="I887">
        <v>1</v>
      </c>
    </row>
    <row r="888" spans="1:9" x14ac:dyDescent="0.3">
      <c r="A888">
        <v>108501</v>
      </c>
      <c r="B888">
        <v>88.975245064983497</v>
      </c>
      <c r="C888">
        <v>1.6484173971459001E-2</v>
      </c>
      <c r="D888">
        <v>139266</v>
      </c>
      <c r="E888" t="s">
        <v>5790</v>
      </c>
      <c r="F888">
        <v>0.75786483289999995</v>
      </c>
      <c r="G888">
        <v>108501</v>
      </c>
      <c r="H888">
        <v>7.65</v>
      </c>
      <c r="I888">
        <v>3</v>
      </c>
    </row>
    <row r="889" spans="1:9" x14ac:dyDescent="0.3">
      <c r="A889">
        <v>108672</v>
      </c>
      <c r="B889">
        <v>95.3191448166573</v>
      </c>
      <c r="C889">
        <v>0</v>
      </c>
      <c r="D889">
        <v>139266</v>
      </c>
      <c r="E889" t="s">
        <v>5790</v>
      </c>
      <c r="F889">
        <v>0.64059686660000004</v>
      </c>
      <c r="G889">
        <v>108672</v>
      </c>
      <c r="H889">
        <v>11.8</v>
      </c>
      <c r="I889">
        <v>2</v>
      </c>
    </row>
    <row r="890" spans="1:9" x14ac:dyDescent="0.3">
      <c r="A890">
        <v>108698</v>
      </c>
      <c r="B890">
        <v>124.72727272727199</v>
      </c>
      <c r="C890">
        <v>0</v>
      </c>
      <c r="D890">
        <v>147609</v>
      </c>
      <c r="E890" t="s">
        <v>5790</v>
      </c>
      <c r="F890">
        <v>0.42472872140000001</v>
      </c>
      <c r="G890">
        <v>108698</v>
      </c>
      <c r="H890">
        <v>14.76</v>
      </c>
      <c r="I890">
        <v>1</v>
      </c>
    </row>
    <row r="891" spans="1:9" x14ac:dyDescent="0.3">
      <c r="A891">
        <v>108748</v>
      </c>
      <c r="B891">
        <v>120</v>
      </c>
      <c r="C891">
        <v>0</v>
      </c>
      <c r="D891">
        <v>139266</v>
      </c>
      <c r="E891" t="s">
        <v>5790</v>
      </c>
      <c r="F891">
        <v>0.90372747180000002</v>
      </c>
      <c r="G891">
        <v>108748</v>
      </c>
      <c r="H891">
        <v>6.11</v>
      </c>
      <c r="I891">
        <v>4</v>
      </c>
    </row>
    <row r="892" spans="1:9" x14ac:dyDescent="0.3">
      <c r="A892">
        <v>108778</v>
      </c>
      <c r="B892">
        <v>121</v>
      </c>
      <c r="C892">
        <v>0</v>
      </c>
      <c r="D892">
        <v>141359</v>
      </c>
      <c r="E892" t="s">
        <v>5790</v>
      </c>
      <c r="F892">
        <v>0.91366863249999997</v>
      </c>
      <c r="G892">
        <v>108778</v>
      </c>
      <c r="H892">
        <v>6.11</v>
      </c>
      <c r="I892">
        <v>4</v>
      </c>
    </row>
    <row r="893" spans="1:9" x14ac:dyDescent="0.3">
      <c r="A893">
        <v>108786</v>
      </c>
      <c r="B893">
        <v>120</v>
      </c>
      <c r="C893">
        <v>0</v>
      </c>
      <c r="D893">
        <v>141359</v>
      </c>
      <c r="E893" t="s">
        <v>5790</v>
      </c>
      <c r="F893">
        <v>0.85117739439999995</v>
      </c>
      <c r="G893">
        <v>108786</v>
      </c>
      <c r="H893">
        <v>6.11</v>
      </c>
      <c r="I893">
        <v>4</v>
      </c>
    </row>
    <row r="894" spans="1:9" x14ac:dyDescent="0.3">
      <c r="A894">
        <v>108787</v>
      </c>
      <c r="B894">
        <v>121</v>
      </c>
      <c r="C894">
        <v>0</v>
      </c>
      <c r="D894">
        <v>141359</v>
      </c>
      <c r="E894" t="s">
        <v>5790</v>
      </c>
      <c r="F894">
        <v>0.76601535080000005</v>
      </c>
      <c r="G894">
        <v>108787</v>
      </c>
      <c r="H894">
        <v>7.65</v>
      </c>
      <c r="I894">
        <v>3</v>
      </c>
    </row>
    <row r="895" spans="1:9" x14ac:dyDescent="0.3">
      <c r="A895">
        <v>108874</v>
      </c>
      <c r="B895">
        <v>138.666666666666</v>
      </c>
      <c r="C895">
        <v>0</v>
      </c>
      <c r="D895">
        <v>174052</v>
      </c>
      <c r="E895" t="s">
        <v>5791</v>
      </c>
      <c r="F895">
        <v>0.98182332520000004</v>
      </c>
      <c r="G895">
        <v>108874</v>
      </c>
      <c r="H895">
        <v>1.98</v>
      </c>
      <c r="I895">
        <v>6</v>
      </c>
    </row>
    <row r="896" spans="1:9" x14ac:dyDescent="0.3">
      <c r="A896">
        <v>108875</v>
      </c>
      <c r="B896">
        <v>132</v>
      </c>
      <c r="C896">
        <v>0</v>
      </c>
      <c r="D896">
        <v>174052</v>
      </c>
      <c r="E896" t="s">
        <v>5791</v>
      </c>
      <c r="F896">
        <v>0.98542517419999998</v>
      </c>
      <c r="G896">
        <v>108875</v>
      </c>
      <c r="H896">
        <v>1.98</v>
      </c>
      <c r="I896">
        <v>6</v>
      </c>
    </row>
    <row r="897" spans="1:9" x14ac:dyDescent="0.3">
      <c r="A897">
        <v>108970</v>
      </c>
      <c r="B897">
        <v>85.168270208487499</v>
      </c>
      <c r="C897">
        <v>0</v>
      </c>
      <c r="D897">
        <v>139518</v>
      </c>
      <c r="E897" t="s">
        <v>5790</v>
      </c>
      <c r="F897">
        <v>0.4173642695</v>
      </c>
      <c r="G897">
        <v>108970</v>
      </c>
      <c r="H897">
        <v>14.76</v>
      </c>
      <c r="I897">
        <v>1</v>
      </c>
    </row>
    <row r="898" spans="1:9" x14ac:dyDescent="0.3">
      <c r="A898">
        <v>108975</v>
      </c>
      <c r="B898">
        <v>116.74999397321901</v>
      </c>
      <c r="C898">
        <v>0</v>
      </c>
      <c r="D898">
        <v>140138</v>
      </c>
      <c r="E898" t="s">
        <v>5791</v>
      </c>
      <c r="F898">
        <v>0.94086527819999999</v>
      </c>
      <c r="G898">
        <v>108975</v>
      </c>
      <c r="H898">
        <v>4.0599999999999996</v>
      </c>
      <c r="I898">
        <v>5</v>
      </c>
    </row>
    <row r="899" spans="1:9" x14ac:dyDescent="0.3">
      <c r="A899">
        <v>109210</v>
      </c>
      <c r="B899">
        <v>128.673980748932</v>
      </c>
      <c r="C899">
        <v>0</v>
      </c>
      <c r="D899">
        <v>162546</v>
      </c>
      <c r="E899" t="s">
        <v>5790</v>
      </c>
      <c r="F899">
        <v>0.55921608209999996</v>
      </c>
      <c r="G899">
        <v>109210</v>
      </c>
      <c r="H899">
        <v>11.8</v>
      </c>
      <c r="I899">
        <v>2</v>
      </c>
    </row>
    <row r="900" spans="1:9" x14ac:dyDescent="0.3">
      <c r="A900">
        <v>109322</v>
      </c>
      <c r="B900">
        <v>109.17808219178001</v>
      </c>
      <c r="C900">
        <v>0</v>
      </c>
      <c r="D900">
        <v>147244</v>
      </c>
      <c r="E900" t="s">
        <v>5790</v>
      </c>
      <c r="F900">
        <v>0.71155589819999998</v>
      </c>
      <c r="G900">
        <v>109322</v>
      </c>
      <c r="H900">
        <v>11.8</v>
      </c>
      <c r="I900">
        <v>2</v>
      </c>
    </row>
    <row r="901" spans="1:9" x14ac:dyDescent="0.3">
      <c r="A901">
        <v>109423</v>
      </c>
      <c r="B901">
        <v>122</v>
      </c>
      <c r="C901">
        <v>0</v>
      </c>
      <c r="D901">
        <v>140863</v>
      </c>
      <c r="E901" t="s">
        <v>5790</v>
      </c>
      <c r="F901">
        <v>0.72630667689999995</v>
      </c>
      <c r="G901">
        <v>109423</v>
      </c>
      <c r="H901">
        <v>11.8</v>
      </c>
      <c r="I901">
        <v>2</v>
      </c>
    </row>
    <row r="902" spans="1:9" x14ac:dyDescent="0.3">
      <c r="A902">
        <v>109456</v>
      </c>
      <c r="B902">
        <v>115</v>
      </c>
      <c r="C902">
        <v>0.26499425547856797</v>
      </c>
      <c r="D902">
        <v>142496</v>
      </c>
      <c r="E902" t="s">
        <v>5790</v>
      </c>
      <c r="F902">
        <v>0.46419781449999997</v>
      </c>
      <c r="G902">
        <v>109456</v>
      </c>
      <c r="H902">
        <v>14.76</v>
      </c>
      <c r="I902">
        <v>1</v>
      </c>
    </row>
    <row r="903" spans="1:9" x14ac:dyDescent="0.3">
      <c r="A903">
        <v>109463</v>
      </c>
      <c r="B903">
        <v>122</v>
      </c>
      <c r="C903">
        <v>0</v>
      </c>
      <c r="D903">
        <v>141590</v>
      </c>
      <c r="E903" t="s">
        <v>5790</v>
      </c>
      <c r="F903">
        <v>0.6475943327</v>
      </c>
      <c r="G903">
        <v>109463</v>
      </c>
      <c r="H903">
        <v>11.8</v>
      </c>
      <c r="I903">
        <v>2</v>
      </c>
    </row>
    <row r="904" spans="1:9" x14ac:dyDescent="0.3">
      <c r="A904">
        <v>109795</v>
      </c>
      <c r="B904">
        <v>102.24409289788601</v>
      </c>
      <c r="C904">
        <v>0</v>
      </c>
      <c r="D904">
        <v>141247</v>
      </c>
      <c r="E904" t="s">
        <v>5791</v>
      </c>
      <c r="F904">
        <v>0.95059269670000002</v>
      </c>
      <c r="G904">
        <v>109795</v>
      </c>
      <c r="H904">
        <v>4.0599999999999996</v>
      </c>
      <c r="I904">
        <v>5</v>
      </c>
    </row>
    <row r="905" spans="1:9" x14ac:dyDescent="0.3">
      <c r="A905">
        <v>110524</v>
      </c>
      <c r="B905">
        <v>120.45</v>
      </c>
      <c r="C905">
        <v>0.17686241741165601</v>
      </c>
      <c r="D905">
        <v>143190</v>
      </c>
      <c r="E905" t="s">
        <v>5790</v>
      </c>
      <c r="F905">
        <v>0.64866232869999996</v>
      </c>
      <c r="G905">
        <v>110524</v>
      </c>
      <c r="H905">
        <v>11.8</v>
      </c>
      <c r="I905">
        <v>2</v>
      </c>
    </row>
    <row r="906" spans="1:9" x14ac:dyDescent="0.3">
      <c r="A906">
        <v>110524</v>
      </c>
      <c r="B906">
        <v>120.45</v>
      </c>
      <c r="C906">
        <v>0.17686241741165601</v>
      </c>
      <c r="D906">
        <v>143190</v>
      </c>
      <c r="E906" t="s">
        <v>5790</v>
      </c>
      <c r="F906">
        <v>0.64866232869999996</v>
      </c>
      <c r="G906">
        <v>110524</v>
      </c>
      <c r="H906">
        <v>11.8</v>
      </c>
      <c r="I906">
        <v>2</v>
      </c>
    </row>
    <row r="907" spans="1:9" x14ac:dyDescent="0.3">
      <c r="A907">
        <v>112135</v>
      </c>
      <c r="B907">
        <v>183.32714285714201</v>
      </c>
      <c r="C907">
        <v>0.55481993814336805</v>
      </c>
      <c r="D907">
        <v>112135</v>
      </c>
      <c r="E907" t="s">
        <v>5790</v>
      </c>
      <c r="F907">
        <v>0.5462002158</v>
      </c>
      <c r="G907">
        <v>112135</v>
      </c>
      <c r="H907">
        <v>11.8</v>
      </c>
      <c r="I907">
        <v>2</v>
      </c>
    </row>
    <row r="908" spans="1:9" x14ac:dyDescent="0.3">
      <c r="A908">
        <v>112135</v>
      </c>
      <c r="B908">
        <v>183.32714285714201</v>
      </c>
      <c r="C908">
        <v>0.55481993814336805</v>
      </c>
      <c r="D908">
        <v>112135</v>
      </c>
      <c r="E908" t="s">
        <v>5790</v>
      </c>
      <c r="F908">
        <v>0.5462002158</v>
      </c>
      <c r="G908">
        <v>112135</v>
      </c>
      <c r="H908">
        <v>11.8</v>
      </c>
      <c r="I908">
        <v>2</v>
      </c>
    </row>
    <row r="909" spans="1:9" x14ac:dyDescent="0.3">
      <c r="A909">
        <v>112361</v>
      </c>
      <c r="B909">
        <v>115</v>
      </c>
      <c r="C909">
        <v>0.64027546977802996</v>
      </c>
      <c r="D909">
        <v>141936</v>
      </c>
      <c r="E909" t="s">
        <v>5791</v>
      </c>
      <c r="F909">
        <v>0.96898925300000005</v>
      </c>
      <c r="G909">
        <v>112361</v>
      </c>
      <c r="H909">
        <v>1.98</v>
      </c>
      <c r="I909">
        <v>6</v>
      </c>
    </row>
    <row r="910" spans="1:9" x14ac:dyDescent="0.3">
      <c r="A910">
        <v>112361</v>
      </c>
      <c r="B910">
        <v>115</v>
      </c>
      <c r="C910">
        <v>0.64027546977802996</v>
      </c>
      <c r="D910">
        <v>141936</v>
      </c>
      <c r="E910" t="s">
        <v>5791</v>
      </c>
      <c r="F910">
        <v>0.96898925300000005</v>
      </c>
      <c r="G910">
        <v>112361</v>
      </c>
      <c r="H910">
        <v>1.98</v>
      </c>
      <c r="I910">
        <v>6</v>
      </c>
    </row>
    <row r="911" spans="1:9" x14ac:dyDescent="0.3">
      <c r="A911">
        <v>112429</v>
      </c>
      <c r="B911">
        <v>110</v>
      </c>
      <c r="C911">
        <v>0</v>
      </c>
      <c r="D911">
        <v>146754</v>
      </c>
      <c r="E911" t="s">
        <v>5790</v>
      </c>
      <c r="F911">
        <v>0.76392161849999995</v>
      </c>
      <c r="G911">
        <v>112429</v>
      </c>
      <c r="H911">
        <v>7.65</v>
      </c>
      <c r="I911">
        <v>3</v>
      </c>
    </row>
    <row r="912" spans="1:9" x14ac:dyDescent="0.3">
      <c r="A912">
        <v>112429</v>
      </c>
      <c r="B912">
        <v>110</v>
      </c>
      <c r="C912">
        <v>0</v>
      </c>
      <c r="D912">
        <v>146754</v>
      </c>
      <c r="E912" t="s">
        <v>5790</v>
      </c>
      <c r="F912">
        <v>0.76392161849999995</v>
      </c>
      <c r="G912">
        <v>112429</v>
      </c>
      <c r="H912">
        <v>7.65</v>
      </c>
      <c r="I912">
        <v>3</v>
      </c>
    </row>
    <row r="913" spans="1:9" x14ac:dyDescent="0.3">
      <c r="A913">
        <v>112604</v>
      </c>
      <c r="B913">
        <v>124.678571428571</v>
      </c>
      <c r="C913">
        <v>0</v>
      </c>
      <c r="D913">
        <v>150579</v>
      </c>
      <c r="E913" t="s">
        <v>5790</v>
      </c>
      <c r="F913">
        <v>0.92797189950000003</v>
      </c>
      <c r="G913">
        <v>112604</v>
      </c>
      <c r="H913">
        <v>6.11</v>
      </c>
      <c r="I913">
        <v>4</v>
      </c>
    </row>
    <row r="914" spans="1:9" x14ac:dyDescent="0.3">
      <c r="A914">
        <v>112604</v>
      </c>
      <c r="B914">
        <v>124.678571428571</v>
      </c>
      <c r="C914">
        <v>0</v>
      </c>
      <c r="D914">
        <v>150579</v>
      </c>
      <c r="E914" t="s">
        <v>5790</v>
      </c>
      <c r="F914">
        <v>0.92797189950000003</v>
      </c>
      <c r="G914">
        <v>112604</v>
      </c>
      <c r="H914">
        <v>6.11</v>
      </c>
      <c r="I914">
        <v>4</v>
      </c>
    </row>
    <row r="915" spans="1:9" x14ac:dyDescent="0.3">
      <c r="A915">
        <v>112612</v>
      </c>
      <c r="B915">
        <v>127</v>
      </c>
      <c r="C915">
        <v>0</v>
      </c>
      <c r="D915">
        <v>149459</v>
      </c>
      <c r="E915" t="s">
        <v>5790</v>
      </c>
      <c r="F915">
        <v>0.84982568030000005</v>
      </c>
      <c r="G915">
        <v>112612</v>
      </c>
      <c r="H915">
        <v>6.11</v>
      </c>
      <c r="I915">
        <v>4</v>
      </c>
    </row>
    <row r="916" spans="1:9" x14ac:dyDescent="0.3">
      <c r="A916">
        <v>112612</v>
      </c>
      <c r="B916">
        <v>127</v>
      </c>
      <c r="C916">
        <v>0</v>
      </c>
      <c r="D916">
        <v>149459</v>
      </c>
      <c r="E916" t="s">
        <v>5790</v>
      </c>
      <c r="F916">
        <v>0.84982568030000005</v>
      </c>
      <c r="G916">
        <v>112612</v>
      </c>
      <c r="H916">
        <v>6.11</v>
      </c>
      <c r="I916">
        <v>4</v>
      </c>
    </row>
    <row r="917" spans="1:9" x14ac:dyDescent="0.3">
      <c r="A917">
        <v>112816</v>
      </c>
      <c r="B917">
        <v>119.8</v>
      </c>
      <c r="C917">
        <v>0</v>
      </c>
      <c r="D917">
        <v>144066</v>
      </c>
      <c r="E917" t="s">
        <v>5791</v>
      </c>
      <c r="F917">
        <v>0.99288541080000003</v>
      </c>
      <c r="G917">
        <v>112816</v>
      </c>
      <c r="H917">
        <v>1.98</v>
      </c>
      <c r="I917">
        <v>6</v>
      </c>
    </row>
    <row r="918" spans="1:9" x14ac:dyDescent="0.3">
      <c r="A918">
        <v>112816</v>
      </c>
      <c r="B918">
        <v>119.8</v>
      </c>
      <c r="C918">
        <v>0</v>
      </c>
      <c r="D918">
        <v>144066</v>
      </c>
      <c r="E918" t="s">
        <v>5791</v>
      </c>
      <c r="F918">
        <v>0.99288541080000003</v>
      </c>
      <c r="G918">
        <v>112816</v>
      </c>
      <c r="H918">
        <v>1.98</v>
      </c>
      <c r="I918">
        <v>6</v>
      </c>
    </row>
    <row r="919" spans="1:9" x14ac:dyDescent="0.3">
      <c r="A919">
        <v>112818</v>
      </c>
      <c r="B919">
        <v>118.27659574467999</v>
      </c>
      <c r="C919">
        <v>0</v>
      </c>
      <c r="D919">
        <v>144495</v>
      </c>
      <c r="E919" t="s">
        <v>5790</v>
      </c>
      <c r="F919">
        <v>0.2462599576</v>
      </c>
      <c r="G919">
        <v>112818</v>
      </c>
      <c r="H919">
        <v>14.76</v>
      </c>
      <c r="I919">
        <v>1</v>
      </c>
    </row>
    <row r="920" spans="1:9" x14ac:dyDescent="0.3">
      <c r="A920">
        <v>112818</v>
      </c>
      <c r="B920">
        <v>118.27659574467999</v>
      </c>
      <c r="C920">
        <v>0</v>
      </c>
      <c r="D920">
        <v>144495</v>
      </c>
      <c r="E920" t="s">
        <v>5790</v>
      </c>
      <c r="F920">
        <v>0.2462599576</v>
      </c>
      <c r="G920">
        <v>112818</v>
      </c>
      <c r="H920">
        <v>14.76</v>
      </c>
      <c r="I920">
        <v>1</v>
      </c>
    </row>
    <row r="921" spans="1:9" x14ac:dyDescent="0.3">
      <c r="A921">
        <v>112823</v>
      </c>
      <c r="B921">
        <v>97.349397590361406</v>
      </c>
      <c r="C921">
        <v>0</v>
      </c>
      <c r="D921">
        <v>143940</v>
      </c>
      <c r="E921" t="s">
        <v>5790</v>
      </c>
      <c r="F921">
        <v>0.88403850790000005</v>
      </c>
      <c r="G921">
        <v>112823</v>
      </c>
      <c r="H921">
        <v>6.11</v>
      </c>
      <c r="I921">
        <v>4</v>
      </c>
    </row>
    <row r="922" spans="1:9" x14ac:dyDescent="0.3">
      <c r="A922">
        <v>112823</v>
      </c>
      <c r="B922">
        <v>97.349397590361406</v>
      </c>
      <c r="C922">
        <v>0</v>
      </c>
      <c r="D922">
        <v>143940</v>
      </c>
      <c r="E922" t="s">
        <v>5790</v>
      </c>
      <c r="F922">
        <v>0.88403850790000005</v>
      </c>
      <c r="G922">
        <v>112823</v>
      </c>
      <c r="H922">
        <v>6.11</v>
      </c>
      <c r="I922">
        <v>4</v>
      </c>
    </row>
    <row r="923" spans="1:9" x14ac:dyDescent="0.3">
      <c r="A923">
        <v>112831</v>
      </c>
      <c r="B923">
        <v>96.8055525463013</v>
      </c>
      <c r="C923">
        <v>0</v>
      </c>
      <c r="D923">
        <v>143940</v>
      </c>
      <c r="E923" t="s">
        <v>5790</v>
      </c>
      <c r="F923">
        <v>0.54610544439999997</v>
      </c>
      <c r="G923">
        <v>112831</v>
      </c>
      <c r="H923">
        <v>11.8</v>
      </c>
      <c r="I923">
        <v>2</v>
      </c>
    </row>
    <row r="924" spans="1:9" x14ac:dyDescent="0.3">
      <c r="A924">
        <v>112831</v>
      </c>
      <c r="B924">
        <v>96.8055525463013</v>
      </c>
      <c r="C924">
        <v>0</v>
      </c>
      <c r="D924">
        <v>143940</v>
      </c>
      <c r="E924" t="s">
        <v>5790</v>
      </c>
      <c r="F924">
        <v>0.54610544439999997</v>
      </c>
      <c r="G924">
        <v>112831</v>
      </c>
      <c r="H924">
        <v>11.8</v>
      </c>
      <c r="I924">
        <v>2</v>
      </c>
    </row>
    <row r="925" spans="1:9" x14ac:dyDescent="0.3">
      <c r="A925">
        <v>112832</v>
      </c>
      <c r="B925">
        <v>76.976284741208204</v>
      </c>
      <c r="C925">
        <v>0</v>
      </c>
      <c r="D925">
        <v>143940</v>
      </c>
      <c r="E925" t="s">
        <v>5790</v>
      </c>
      <c r="F925">
        <v>0.44409373400000002</v>
      </c>
      <c r="G925">
        <v>112832</v>
      </c>
      <c r="H925">
        <v>14.76</v>
      </c>
      <c r="I925">
        <v>1</v>
      </c>
    </row>
    <row r="926" spans="1:9" x14ac:dyDescent="0.3">
      <c r="A926">
        <v>112832</v>
      </c>
      <c r="B926">
        <v>76.976284741208204</v>
      </c>
      <c r="C926">
        <v>0</v>
      </c>
      <c r="D926">
        <v>143940</v>
      </c>
      <c r="E926" t="s">
        <v>5790</v>
      </c>
      <c r="F926">
        <v>0.44409373400000002</v>
      </c>
      <c r="G926">
        <v>112832</v>
      </c>
      <c r="H926">
        <v>14.76</v>
      </c>
      <c r="I926">
        <v>1</v>
      </c>
    </row>
    <row r="927" spans="1:9" x14ac:dyDescent="0.3">
      <c r="A927">
        <v>112833</v>
      </c>
      <c r="B927">
        <v>98.860647482014301</v>
      </c>
      <c r="C927">
        <v>0</v>
      </c>
      <c r="D927">
        <v>143940</v>
      </c>
      <c r="E927" t="s">
        <v>5790</v>
      </c>
      <c r="F927">
        <v>0.71550977230000001</v>
      </c>
      <c r="G927">
        <v>112833</v>
      </c>
      <c r="H927">
        <v>11.8</v>
      </c>
      <c r="I927">
        <v>2</v>
      </c>
    </row>
    <row r="928" spans="1:9" x14ac:dyDescent="0.3">
      <c r="A928">
        <v>112833</v>
      </c>
      <c r="B928">
        <v>98.860647482014301</v>
      </c>
      <c r="C928">
        <v>0</v>
      </c>
      <c r="D928">
        <v>143940</v>
      </c>
      <c r="E928" t="s">
        <v>5790</v>
      </c>
      <c r="F928">
        <v>0.71550977230000001</v>
      </c>
      <c r="G928">
        <v>112833</v>
      </c>
      <c r="H928">
        <v>11.8</v>
      </c>
      <c r="I928">
        <v>2</v>
      </c>
    </row>
    <row r="929" spans="1:9" x14ac:dyDescent="0.3">
      <c r="A929">
        <v>112834</v>
      </c>
      <c r="B929">
        <v>133.785715880103</v>
      </c>
      <c r="C929">
        <v>0</v>
      </c>
      <c r="D929">
        <v>143940</v>
      </c>
      <c r="E929" t="s">
        <v>5790</v>
      </c>
      <c r="F929">
        <v>0.38747122880000001</v>
      </c>
      <c r="G929">
        <v>112834</v>
      </c>
      <c r="H929">
        <v>14.76</v>
      </c>
      <c r="I929">
        <v>1</v>
      </c>
    </row>
    <row r="930" spans="1:9" x14ac:dyDescent="0.3">
      <c r="A930">
        <v>112834</v>
      </c>
      <c r="B930">
        <v>133.785715880103</v>
      </c>
      <c r="C930">
        <v>0</v>
      </c>
      <c r="D930">
        <v>143940</v>
      </c>
      <c r="E930" t="s">
        <v>5790</v>
      </c>
      <c r="F930">
        <v>0.38747122880000001</v>
      </c>
      <c r="G930">
        <v>112834</v>
      </c>
      <c r="H930">
        <v>14.76</v>
      </c>
      <c r="I930">
        <v>1</v>
      </c>
    </row>
    <row r="931" spans="1:9" x14ac:dyDescent="0.3">
      <c r="A931">
        <v>112951</v>
      </c>
      <c r="B931">
        <v>142</v>
      </c>
      <c r="C931">
        <v>0</v>
      </c>
      <c r="D931">
        <v>185330</v>
      </c>
      <c r="E931" t="s">
        <v>5790</v>
      </c>
      <c r="F931">
        <v>0.89238077400000004</v>
      </c>
      <c r="G931">
        <v>112951</v>
      </c>
      <c r="H931">
        <v>6.11</v>
      </c>
      <c r="I931">
        <v>4</v>
      </c>
    </row>
    <row r="932" spans="1:9" x14ac:dyDescent="0.3">
      <c r="A932">
        <v>112951</v>
      </c>
      <c r="B932">
        <v>142</v>
      </c>
      <c r="C932">
        <v>0</v>
      </c>
      <c r="D932">
        <v>185330</v>
      </c>
      <c r="E932" t="s">
        <v>5790</v>
      </c>
      <c r="F932">
        <v>0.89238077400000004</v>
      </c>
      <c r="G932">
        <v>112951</v>
      </c>
      <c r="H932">
        <v>6.11</v>
      </c>
      <c r="I932">
        <v>4</v>
      </c>
    </row>
    <row r="933" spans="1:9" x14ac:dyDescent="0.3">
      <c r="A933">
        <v>112960</v>
      </c>
      <c r="B933">
        <v>127</v>
      </c>
      <c r="C933">
        <v>0</v>
      </c>
      <c r="D933">
        <v>147707</v>
      </c>
      <c r="E933" t="s">
        <v>5791</v>
      </c>
      <c r="F933">
        <v>0.99226295949999999</v>
      </c>
      <c r="G933">
        <v>112960</v>
      </c>
      <c r="H933">
        <v>1.98</v>
      </c>
      <c r="I933">
        <v>6</v>
      </c>
    </row>
    <row r="934" spans="1:9" x14ac:dyDescent="0.3">
      <c r="A934">
        <v>112960</v>
      </c>
      <c r="B934">
        <v>127</v>
      </c>
      <c r="C934">
        <v>0</v>
      </c>
      <c r="D934">
        <v>147707</v>
      </c>
      <c r="E934" t="s">
        <v>5791</v>
      </c>
      <c r="F934">
        <v>0.99226295949999999</v>
      </c>
      <c r="G934">
        <v>112960</v>
      </c>
      <c r="H934">
        <v>1.98</v>
      </c>
      <c r="I934">
        <v>6</v>
      </c>
    </row>
    <row r="935" spans="1:9" x14ac:dyDescent="0.3">
      <c r="A935">
        <v>112961</v>
      </c>
      <c r="B935">
        <v>113.717948717948</v>
      </c>
      <c r="C935">
        <v>3.3129950633986299E-2</v>
      </c>
      <c r="D935">
        <v>147707</v>
      </c>
      <c r="E935" t="s">
        <v>5791</v>
      </c>
      <c r="F935">
        <v>0.97438395020000002</v>
      </c>
      <c r="G935">
        <v>112961</v>
      </c>
      <c r="H935">
        <v>1.98</v>
      </c>
      <c r="I935">
        <v>6</v>
      </c>
    </row>
    <row r="936" spans="1:9" x14ac:dyDescent="0.3">
      <c r="A936">
        <v>112961</v>
      </c>
      <c r="B936">
        <v>113.717948717948</v>
      </c>
      <c r="C936">
        <v>3.3129950633986299E-2</v>
      </c>
      <c r="D936">
        <v>147707</v>
      </c>
      <c r="E936" t="s">
        <v>5791</v>
      </c>
      <c r="F936">
        <v>0.97438395020000002</v>
      </c>
      <c r="G936">
        <v>112961</v>
      </c>
      <c r="H936">
        <v>1.98</v>
      </c>
      <c r="I936">
        <v>6</v>
      </c>
    </row>
    <row r="937" spans="1:9" x14ac:dyDescent="0.3">
      <c r="A937">
        <v>112963</v>
      </c>
      <c r="B937">
        <v>112.84090909090899</v>
      </c>
      <c r="C937">
        <v>2.93651835164878E-2</v>
      </c>
      <c r="D937">
        <v>147707</v>
      </c>
      <c r="E937" t="s">
        <v>5791</v>
      </c>
      <c r="F937">
        <v>0.98822337390000003</v>
      </c>
      <c r="G937">
        <v>112963</v>
      </c>
      <c r="H937">
        <v>1.98</v>
      </c>
      <c r="I937">
        <v>6</v>
      </c>
    </row>
    <row r="938" spans="1:9" x14ac:dyDescent="0.3">
      <c r="A938">
        <v>112963</v>
      </c>
      <c r="B938">
        <v>112.84090909090899</v>
      </c>
      <c r="C938">
        <v>2.93651835164878E-2</v>
      </c>
      <c r="D938">
        <v>147707</v>
      </c>
      <c r="E938" t="s">
        <v>5791</v>
      </c>
      <c r="F938">
        <v>0.98822337390000003</v>
      </c>
      <c r="G938">
        <v>112963</v>
      </c>
      <c r="H938">
        <v>1.98</v>
      </c>
      <c r="I938">
        <v>6</v>
      </c>
    </row>
    <row r="939" spans="1:9" x14ac:dyDescent="0.3">
      <c r="A939">
        <v>113065</v>
      </c>
      <c r="B939">
        <v>128.5</v>
      </c>
      <c r="C939">
        <v>0.37801608201486703</v>
      </c>
      <c r="D939">
        <v>144524</v>
      </c>
      <c r="E939" t="s">
        <v>5791</v>
      </c>
      <c r="F939">
        <v>0.97050660850000003</v>
      </c>
      <c r="G939">
        <v>113065</v>
      </c>
      <c r="H939">
        <v>1.98</v>
      </c>
      <c r="I939">
        <v>6</v>
      </c>
    </row>
    <row r="940" spans="1:9" x14ac:dyDescent="0.3">
      <c r="A940">
        <v>113065</v>
      </c>
      <c r="B940">
        <v>128.5</v>
      </c>
      <c r="C940">
        <v>0.37801608201486703</v>
      </c>
      <c r="D940">
        <v>144524</v>
      </c>
      <c r="E940" t="s">
        <v>5791</v>
      </c>
      <c r="F940">
        <v>0.97050660850000003</v>
      </c>
      <c r="G940">
        <v>113065</v>
      </c>
      <c r="H940">
        <v>1.98</v>
      </c>
      <c r="I940">
        <v>6</v>
      </c>
    </row>
    <row r="941" spans="1:9" x14ac:dyDescent="0.3">
      <c r="A941">
        <v>113068</v>
      </c>
      <c r="B941">
        <v>128.5</v>
      </c>
      <c r="C941">
        <v>0.37801608201486703</v>
      </c>
      <c r="D941">
        <v>144524</v>
      </c>
      <c r="E941" t="s">
        <v>5790</v>
      </c>
      <c r="F941">
        <v>0.61701536180000005</v>
      </c>
      <c r="G941">
        <v>113068</v>
      </c>
      <c r="H941">
        <v>11.8</v>
      </c>
      <c r="I941">
        <v>2</v>
      </c>
    </row>
    <row r="942" spans="1:9" x14ac:dyDescent="0.3">
      <c r="A942">
        <v>113068</v>
      </c>
      <c r="B942">
        <v>128.5</v>
      </c>
      <c r="C942">
        <v>0.37801608201486703</v>
      </c>
      <c r="D942">
        <v>144524</v>
      </c>
      <c r="E942" t="s">
        <v>5790</v>
      </c>
      <c r="F942">
        <v>0.61701536180000005</v>
      </c>
      <c r="G942">
        <v>113068</v>
      </c>
      <c r="H942">
        <v>11.8</v>
      </c>
      <c r="I942">
        <v>2</v>
      </c>
    </row>
    <row r="943" spans="1:9" x14ac:dyDescent="0.3">
      <c r="A943">
        <v>113072</v>
      </c>
      <c r="B943">
        <v>128.5</v>
      </c>
      <c r="C943">
        <v>0.37801608201486703</v>
      </c>
      <c r="D943">
        <v>144524</v>
      </c>
      <c r="E943" t="s">
        <v>5790</v>
      </c>
      <c r="F943">
        <v>0.79189515109999997</v>
      </c>
      <c r="G943">
        <v>113072</v>
      </c>
      <c r="H943">
        <v>7.65</v>
      </c>
      <c r="I943">
        <v>3</v>
      </c>
    </row>
    <row r="944" spans="1:9" x14ac:dyDescent="0.3">
      <c r="A944">
        <v>113072</v>
      </c>
      <c r="B944">
        <v>128.5</v>
      </c>
      <c r="C944">
        <v>0.37801608201486703</v>
      </c>
      <c r="D944">
        <v>144524</v>
      </c>
      <c r="E944" t="s">
        <v>5790</v>
      </c>
      <c r="F944">
        <v>0.79189515109999997</v>
      </c>
      <c r="G944">
        <v>113072</v>
      </c>
      <c r="H944">
        <v>7.65</v>
      </c>
      <c r="I944">
        <v>3</v>
      </c>
    </row>
    <row r="945" spans="1:9" x14ac:dyDescent="0.3">
      <c r="A945">
        <v>113075</v>
      </c>
      <c r="B945">
        <v>128.5</v>
      </c>
      <c r="C945">
        <v>0.37801608201486703</v>
      </c>
      <c r="D945">
        <v>144524</v>
      </c>
      <c r="E945" t="s">
        <v>5790</v>
      </c>
      <c r="F945">
        <v>0.84166538719999995</v>
      </c>
      <c r="G945">
        <v>113075</v>
      </c>
      <c r="H945">
        <v>6.11</v>
      </c>
      <c r="I945">
        <v>4</v>
      </c>
    </row>
    <row r="946" spans="1:9" x14ac:dyDescent="0.3">
      <c r="A946">
        <v>113075</v>
      </c>
      <c r="B946">
        <v>128.5</v>
      </c>
      <c r="C946">
        <v>0.37801608201486703</v>
      </c>
      <c r="D946">
        <v>144524</v>
      </c>
      <c r="E946" t="s">
        <v>5790</v>
      </c>
      <c r="F946">
        <v>0.84166538719999995</v>
      </c>
      <c r="G946">
        <v>113075</v>
      </c>
      <c r="H946">
        <v>6.11</v>
      </c>
      <c r="I946">
        <v>4</v>
      </c>
    </row>
    <row r="947" spans="1:9" x14ac:dyDescent="0.3">
      <c r="A947">
        <v>113085</v>
      </c>
      <c r="B947">
        <v>137</v>
      </c>
      <c r="C947">
        <v>0.40134380455029101</v>
      </c>
      <c r="D947">
        <v>140985</v>
      </c>
      <c r="E947" t="s">
        <v>5790</v>
      </c>
      <c r="F947">
        <v>0.1167016253</v>
      </c>
      <c r="G947">
        <v>113085</v>
      </c>
      <c r="H947">
        <v>14.76</v>
      </c>
      <c r="I947">
        <v>1</v>
      </c>
    </row>
    <row r="948" spans="1:9" x14ac:dyDescent="0.3">
      <c r="A948">
        <v>113085</v>
      </c>
      <c r="B948">
        <v>137</v>
      </c>
      <c r="C948">
        <v>0.40134380455029101</v>
      </c>
      <c r="D948">
        <v>140985</v>
      </c>
      <c r="E948" t="s">
        <v>5790</v>
      </c>
      <c r="F948">
        <v>0.1167016253</v>
      </c>
      <c r="G948">
        <v>113085</v>
      </c>
      <c r="H948">
        <v>14.76</v>
      </c>
      <c r="I948">
        <v>1</v>
      </c>
    </row>
    <row r="949" spans="1:9" x14ac:dyDescent="0.3">
      <c r="A949">
        <v>113108</v>
      </c>
      <c r="B949">
        <v>110.45000463500099</v>
      </c>
      <c r="C949">
        <v>0</v>
      </c>
      <c r="D949">
        <v>144267</v>
      </c>
      <c r="E949" t="s">
        <v>5791</v>
      </c>
      <c r="F949">
        <v>0.93641281129999998</v>
      </c>
      <c r="G949">
        <v>113108</v>
      </c>
      <c r="H949">
        <v>4.0599999999999996</v>
      </c>
      <c r="I949">
        <v>5</v>
      </c>
    </row>
    <row r="950" spans="1:9" x14ac:dyDescent="0.3">
      <c r="A950">
        <v>113108</v>
      </c>
      <c r="B950">
        <v>110.45000463500099</v>
      </c>
      <c r="C950">
        <v>0</v>
      </c>
      <c r="D950">
        <v>144267</v>
      </c>
      <c r="E950" t="s">
        <v>5791</v>
      </c>
      <c r="F950">
        <v>0.93641281129999998</v>
      </c>
      <c r="G950">
        <v>113108</v>
      </c>
      <c r="H950">
        <v>4.0599999999999996</v>
      </c>
      <c r="I950">
        <v>5</v>
      </c>
    </row>
    <row r="951" spans="1:9" x14ac:dyDescent="0.3">
      <c r="A951">
        <v>113374</v>
      </c>
      <c r="B951">
        <v>123.052631578947</v>
      </c>
      <c r="C951">
        <v>0.358120498750926</v>
      </c>
      <c r="D951">
        <v>144524</v>
      </c>
      <c r="E951" t="s">
        <v>5790</v>
      </c>
      <c r="F951">
        <v>0.74135839940000003</v>
      </c>
      <c r="G951">
        <v>113374</v>
      </c>
      <c r="H951">
        <v>11.8</v>
      </c>
      <c r="I951">
        <v>2</v>
      </c>
    </row>
    <row r="952" spans="1:9" x14ac:dyDescent="0.3">
      <c r="A952">
        <v>113374</v>
      </c>
      <c r="B952">
        <v>123.052631578947</v>
      </c>
      <c r="C952">
        <v>0.358120498750926</v>
      </c>
      <c r="D952">
        <v>144524</v>
      </c>
      <c r="E952" t="s">
        <v>5790</v>
      </c>
      <c r="F952">
        <v>0.74135839940000003</v>
      </c>
      <c r="G952">
        <v>113374</v>
      </c>
      <c r="H952">
        <v>11.8</v>
      </c>
      <c r="I952">
        <v>2</v>
      </c>
    </row>
    <row r="953" spans="1:9" x14ac:dyDescent="0.3">
      <c r="A953">
        <v>113378</v>
      </c>
      <c r="B953">
        <v>120</v>
      </c>
      <c r="C953">
        <v>0</v>
      </c>
      <c r="D953">
        <v>145954</v>
      </c>
      <c r="E953" t="s">
        <v>5790</v>
      </c>
      <c r="F953">
        <v>0.79961049559999997</v>
      </c>
      <c r="G953">
        <v>113378</v>
      </c>
      <c r="H953">
        <v>7.65</v>
      </c>
      <c r="I953">
        <v>3</v>
      </c>
    </row>
    <row r="954" spans="1:9" x14ac:dyDescent="0.3">
      <c r="A954">
        <v>113378</v>
      </c>
      <c r="B954">
        <v>120</v>
      </c>
      <c r="C954">
        <v>0</v>
      </c>
      <c r="D954">
        <v>145954</v>
      </c>
      <c r="E954" t="s">
        <v>5790</v>
      </c>
      <c r="F954">
        <v>0.79961049559999997</v>
      </c>
      <c r="G954">
        <v>113378</v>
      </c>
      <c r="H954">
        <v>7.65</v>
      </c>
      <c r="I954">
        <v>3</v>
      </c>
    </row>
    <row r="955" spans="1:9" x14ac:dyDescent="0.3">
      <c r="A955">
        <v>113408</v>
      </c>
      <c r="B955">
        <v>94.918032786885206</v>
      </c>
      <c r="C955">
        <v>0</v>
      </c>
      <c r="D955">
        <v>156563</v>
      </c>
      <c r="E955" t="s">
        <v>5790</v>
      </c>
      <c r="F955">
        <v>0.84415644410000001</v>
      </c>
      <c r="G955">
        <v>113408</v>
      </c>
      <c r="H955">
        <v>6.11</v>
      </c>
      <c r="I955">
        <v>4</v>
      </c>
    </row>
    <row r="956" spans="1:9" x14ac:dyDescent="0.3">
      <c r="A956">
        <v>113408</v>
      </c>
      <c r="B956">
        <v>94.918032786885206</v>
      </c>
      <c r="C956">
        <v>0</v>
      </c>
      <c r="D956">
        <v>156563</v>
      </c>
      <c r="E956" t="s">
        <v>5790</v>
      </c>
      <c r="F956">
        <v>0.84415644410000001</v>
      </c>
      <c r="G956">
        <v>113408</v>
      </c>
      <c r="H956">
        <v>6.11</v>
      </c>
      <c r="I956">
        <v>4</v>
      </c>
    </row>
    <row r="957" spans="1:9" x14ac:dyDescent="0.3">
      <c r="A957">
        <v>113409</v>
      </c>
      <c r="B957">
        <v>104.454545454545</v>
      </c>
      <c r="C957">
        <v>0</v>
      </c>
      <c r="D957">
        <v>156563</v>
      </c>
      <c r="E957" t="s">
        <v>5790</v>
      </c>
      <c r="F957">
        <v>0.92987471820000001</v>
      </c>
      <c r="G957">
        <v>113409</v>
      </c>
      <c r="H957">
        <v>6.11</v>
      </c>
      <c r="I957">
        <v>4</v>
      </c>
    </row>
    <row r="958" spans="1:9" x14ac:dyDescent="0.3">
      <c r="A958">
        <v>113409</v>
      </c>
      <c r="B958">
        <v>104.454545454545</v>
      </c>
      <c r="C958">
        <v>0</v>
      </c>
      <c r="D958">
        <v>156563</v>
      </c>
      <c r="E958" t="s">
        <v>5790</v>
      </c>
      <c r="F958">
        <v>0.92987471820000001</v>
      </c>
      <c r="G958">
        <v>113409</v>
      </c>
      <c r="H958">
        <v>6.11</v>
      </c>
      <c r="I958">
        <v>4</v>
      </c>
    </row>
    <row r="959" spans="1:9" x14ac:dyDescent="0.3">
      <c r="A959">
        <v>113411</v>
      </c>
      <c r="B959">
        <v>107.979797979797</v>
      </c>
      <c r="C959">
        <v>0</v>
      </c>
      <c r="D959">
        <v>156563</v>
      </c>
      <c r="E959" t="s">
        <v>5790</v>
      </c>
      <c r="F959">
        <v>0.88444685940000001</v>
      </c>
      <c r="G959">
        <v>113411</v>
      </c>
      <c r="H959">
        <v>6.11</v>
      </c>
      <c r="I959">
        <v>4</v>
      </c>
    </row>
    <row r="960" spans="1:9" x14ac:dyDescent="0.3">
      <c r="A960">
        <v>113411</v>
      </c>
      <c r="B960">
        <v>107.979797979797</v>
      </c>
      <c r="C960">
        <v>0</v>
      </c>
      <c r="D960">
        <v>156563</v>
      </c>
      <c r="E960" t="s">
        <v>5790</v>
      </c>
      <c r="F960">
        <v>0.88444685940000001</v>
      </c>
      <c r="G960">
        <v>113411</v>
      </c>
      <c r="H960">
        <v>6.11</v>
      </c>
      <c r="I960">
        <v>4</v>
      </c>
    </row>
    <row r="961" spans="1:9" x14ac:dyDescent="0.3">
      <c r="A961">
        <v>113414</v>
      </c>
      <c r="B961">
        <v>78.370165745856298</v>
      </c>
      <c r="C961">
        <v>0</v>
      </c>
      <c r="D961">
        <v>156563</v>
      </c>
      <c r="E961" t="s">
        <v>5790</v>
      </c>
      <c r="F961">
        <v>0.85844898219999999</v>
      </c>
      <c r="G961">
        <v>113414</v>
      </c>
      <c r="H961">
        <v>6.11</v>
      </c>
      <c r="I961">
        <v>4</v>
      </c>
    </row>
    <row r="962" spans="1:9" x14ac:dyDescent="0.3">
      <c r="A962">
        <v>113414</v>
      </c>
      <c r="B962">
        <v>78.370165745856298</v>
      </c>
      <c r="C962">
        <v>0</v>
      </c>
      <c r="D962">
        <v>156563</v>
      </c>
      <c r="E962" t="s">
        <v>5790</v>
      </c>
      <c r="F962">
        <v>0.85844898219999999</v>
      </c>
      <c r="G962">
        <v>113414</v>
      </c>
      <c r="H962">
        <v>6.11</v>
      </c>
      <c r="I962">
        <v>4</v>
      </c>
    </row>
    <row r="963" spans="1:9" x14ac:dyDescent="0.3">
      <c r="A963">
        <v>113415</v>
      </c>
      <c r="B963">
        <v>100</v>
      </c>
      <c r="C963">
        <v>0</v>
      </c>
      <c r="D963">
        <v>175326</v>
      </c>
      <c r="E963" t="s">
        <v>5791</v>
      </c>
      <c r="F963">
        <v>0.94801610709999995</v>
      </c>
      <c r="G963">
        <v>113415</v>
      </c>
      <c r="H963">
        <v>4.0599999999999996</v>
      </c>
      <c r="I963">
        <v>5</v>
      </c>
    </row>
    <row r="964" spans="1:9" x14ac:dyDescent="0.3">
      <c r="A964">
        <v>113415</v>
      </c>
      <c r="B964">
        <v>100</v>
      </c>
      <c r="C964">
        <v>0</v>
      </c>
      <c r="D964">
        <v>175326</v>
      </c>
      <c r="E964" t="s">
        <v>5791</v>
      </c>
      <c r="F964">
        <v>0.94801610709999995</v>
      </c>
      <c r="G964">
        <v>113415</v>
      </c>
      <c r="H964">
        <v>4.0599999999999996</v>
      </c>
      <c r="I964">
        <v>5</v>
      </c>
    </row>
    <row r="965" spans="1:9" x14ac:dyDescent="0.3">
      <c r="A965">
        <v>113452</v>
      </c>
      <c r="B965">
        <v>112.277777777777</v>
      </c>
      <c r="C965">
        <v>0</v>
      </c>
      <c r="D965">
        <v>156563</v>
      </c>
      <c r="E965" t="s">
        <v>5790</v>
      </c>
      <c r="F965">
        <v>0.91796356440000004</v>
      </c>
      <c r="G965">
        <v>113452</v>
      </c>
      <c r="H965">
        <v>6.11</v>
      </c>
      <c r="I965">
        <v>4</v>
      </c>
    </row>
    <row r="966" spans="1:9" x14ac:dyDescent="0.3">
      <c r="A966">
        <v>113452</v>
      </c>
      <c r="B966">
        <v>112.277777777777</v>
      </c>
      <c r="C966">
        <v>0</v>
      </c>
      <c r="D966">
        <v>156563</v>
      </c>
      <c r="E966" t="s">
        <v>5790</v>
      </c>
      <c r="F966">
        <v>0.91796356440000004</v>
      </c>
      <c r="G966">
        <v>113452</v>
      </c>
      <c r="H966">
        <v>6.11</v>
      </c>
      <c r="I966">
        <v>4</v>
      </c>
    </row>
    <row r="967" spans="1:9" x14ac:dyDescent="0.3">
      <c r="A967">
        <v>113640</v>
      </c>
      <c r="B967">
        <v>134.00238095238001</v>
      </c>
      <c r="C967">
        <v>0.35054843555576298</v>
      </c>
      <c r="D967">
        <v>143190</v>
      </c>
      <c r="E967" t="s">
        <v>5790</v>
      </c>
      <c r="F967">
        <v>0.73341774940000004</v>
      </c>
      <c r="G967">
        <v>113640</v>
      </c>
      <c r="H967">
        <v>11.8</v>
      </c>
      <c r="I967">
        <v>2</v>
      </c>
    </row>
    <row r="968" spans="1:9" x14ac:dyDescent="0.3">
      <c r="A968">
        <v>113640</v>
      </c>
      <c r="B968">
        <v>134.00238095238001</v>
      </c>
      <c r="C968">
        <v>0.35054843555576298</v>
      </c>
      <c r="D968">
        <v>143190</v>
      </c>
      <c r="E968" t="s">
        <v>5790</v>
      </c>
      <c r="F968">
        <v>0.73341774940000004</v>
      </c>
      <c r="G968">
        <v>113640</v>
      </c>
      <c r="H968">
        <v>11.8</v>
      </c>
      <c r="I968">
        <v>2</v>
      </c>
    </row>
    <row r="969" spans="1:9" x14ac:dyDescent="0.3">
      <c r="A969">
        <v>113650</v>
      </c>
      <c r="B969">
        <v>123.230769230769</v>
      </c>
      <c r="C969">
        <v>0</v>
      </c>
      <c r="D969">
        <v>144420</v>
      </c>
      <c r="E969" t="s">
        <v>5790</v>
      </c>
      <c r="F969">
        <v>0.9143130183</v>
      </c>
      <c r="G969">
        <v>113650</v>
      </c>
      <c r="H969">
        <v>6.11</v>
      </c>
      <c r="I969">
        <v>4</v>
      </c>
    </row>
    <row r="970" spans="1:9" x14ac:dyDescent="0.3">
      <c r="A970">
        <v>113650</v>
      </c>
      <c r="B970">
        <v>123.230769230769</v>
      </c>
      <c r="C970">
        <v>0</v>
      </c>
      <c r="D970">
        <v>144420</v>
      </c>
      <c r="E970" t="s">
        <v>5790</v>
      </c>
      <c r="F970">
        <v>0.9143130183</v>
      </c>
      <c r="G970">
        <v>113650</v>
      </c>
      <c r="H970">
        <v>6.11</v>
      </c>
      <c r="I970">
        <v>4</v>
      </c>
    </row>
    <row r="971" spans="1:9" x14ac:dyDescent="0.3">
      <c r="A971">
        <v>113652</v>
      </c>
      <c r="B971">
        <v>123.5</v>
      </c>
      <c r="C971">
        <v>0</v>
      </c>
      <c r="D971">
        <v>144420</v>
      </c>
      <c r="E971" t="s">
        <v>5790</v>
      </c>
      <c r="F971">
        <v>0.61692470310000003</v>
      </c>
      <c r="G971">
        <v>113652</v>
      </c>
      <c r="H971">
        <v>11.8</v>
      </c>
      <c r="I971">
        <v>2</v>
      </c>
    </row>
    <row r="972" spans="1:9" x14ac:dyDescent="0.3">
      <c r="A972">
        <v>113652</v>
      </c>
      <c r="B972">
        <v>123.5</v>
      </c>
      <c r="C972">
        <v>0</v>
      </c>
      <c r="D972">
        <v>144420</v>
      </c>
      <c r="E972" t="s">
        <v>5790</v>
      </c>
      <c r="F972">
        <v>0.61692470310000003</v>
      </c>
      <c r="G972">
        <v>113652</v>
      </c>
      <c r="H972">
        <v>11.8</v>
      </c>
      <c r="I972">
        <v>2</v>
      </c>
    </row>
    <row r="973" spans="1:9" x14ac:dyDescent="0.3">
      <c r="A973">
        <v>113668</v>
      </c>
      <c r="B973">
        <v>75</v>
      </c>
      <c r="C973">
        <v>0</v>
      </c>
      <c r="D973">
        <v>146264</v>
      </c>
      <c r="E973" t="s">
        <v>5790</v>
      </c>
      <c r="F973">
        <v>0.52828538420000004</v>
      </c>
      <c r="G973">
        <v>113668</v>
      </c>
      <c r="H973">
        <v>11.8</v>
      </c>
      <c r="I973">
        <v>2</v>
      </c>
    </row>
    <row r="974" spans="1:9" x14ac:dyDescent="0.3">
      <c r="A974">
        <v>113668</v>
      </c>
      <c r="B974">
        <v>75</v>
      </c>
      <c r="C974">
        <v>0</v>
      </c>
      <c r="D974">
        <v>146264</v>
      </c>
      <c r="E974" t="s">
        <v>5790</v>
      </c>
      <c r="F974">
        <v>0.52828538420000004</v>
      </c>
      <c r="G974">
        <v>113668</v>
      </c>
      <c r="H974">
        <v>11.8</v>
      </c>
      <c r="I974">
        <v>2</v>
      </c>
    </row>
    <row r="975" spans="1:9" x14ac:dyDescent="0.3">
      <c r="A975">
        <v>113688</v>
      </c>
      <c r="B975">
        <v>121.125</v>
      </c>
      <c r="C975">
        <v>0.118075857333551</v>
      </c>
      <c r="D975">
        <v>143190</v>
      </c>
      <c r="E975" t="s">
        <v>5790</v>
      </c>
      <c r="F975">
        <v>0.61290627720000002</v>
      </c>
      <c r="G975">
        <v>113688</v>
      </c>
      <c r="H975">
        <v>11.8</v>
      </c>
      <c r="I975">
        <v>2</v>
      </c>
    </row>
    <row r="976" spans="1:9" x14ac:dyDescent="0.3">
      <c r="A976">
        <v>113688</v>
      </c>
      <c r="B976">
        <v>121.125</v>
      </c>
      <c r="C976">
        <v>0.118075857333551</v>
      </c>
      <c r="D976">
        <v>143190</v>
      </c>
      <c r="E976" t="s">
        <v>5790</v>
      </c>
      <c r="F976">
        <v>0.61290627720000002</v>
      </c>
      <c r="G976">
        <v>113688</v>
      </c>
      <c r="H976">
        <v>11.8</v>
      </c>
      <c r="I976">
        <v>2</v>
      </c>
    </row>
    <row r="977" spans="1:9" x14ac:dyDescent="0.3">
      <c r="A977">
        <v>113695</v>
      </c>
      <c r="B977">
        <v>108.70967741935399</v>
      </c>
      <c r="C977">
        <v>0</v>
      </c>
      <c r="D977">
        <v>147942</v>
      </c>
      <c r="E977" t="s">
        <v>5790</v>
      </c>
      <c r="F977">
        <v>0.69167405370000001</v>
      </c>
      <c r="G977">
        <v>113695</v>
      </c>
      <c r="H977">
        <v>11.8</v>
      </c>
      <c r="I977">
        <v>2</v>
      </c>
    </row>
    <row r="978" spans="1:9" x14ac:dyDescent="0.3">
      <c r="A978">
        <v>113695</v>
      </c>
      <c r="B978">
        <v>108.70967741935399</v>
      </c>
      <c r="C978">
        <v>0</v>
      </c>
      <c r="D978">
        <v>147942</v>
      </c>
      <c r="E978" t="s">
        <v>5790</v>
      </c>
      <c r="F978">
        <v>0.69167405370000001</v>
      </c>
      <c r="G978">
        <v>113695</v>
      </c>
      <c r="H978">
        <v>11.8</v>
      </c>
      <c r="I978">
        <v>2</v>
      </c>
    </row>
    <row r="979" spans="1:9" x14ac:dyDescent="0.3">
      <c r="A979">
        <v>113701</v>
      </c>
      <c r="B979">
        <v>129.5</v>
      </c>
      <c r="C979">
        <v>0</v>
      </c>
      <c r="D979">
        <v>144420</v>
      </c>
      <c r="E979" t="s">
        <v>5791</v>
      </c>
      <c r="F979">
        <v>0.94644081589999995</v>
      </c>
      <c r="G979">
        <v>113701</v>
      </c>
      <c r="H979">
        <v>4.0599999999999996</v>
      </c>
      <c r="I979">
        <v>5</v>
      </c>
    </row>
    <row r="980" spans="1:9" x14ac:dyDescent="0.3">
      <c r="A980">
        <v>113701</v>
      </c>
      <c r="B980">
        <v>129.5</v>
      </c>
      <c r="C980">
        <v>0</v>
      </c>
      <c r="D980">
        <v>144420</v>
      </c>
      <c r="E980" t="s">
        <v>5791</v>
      </c>
      <c r="F980">
        <v>0.94644081589999995</v>
      </c>
      <c r="G980">
        <v>113701</v>
      </c>
      <c r="H980">
        <v>4.0599999999999996</v>
      </c>
      <c r="I980">
        <v>5</v>
      </c>
    </row>
    <row r="981" spans="1:9" x14ac:dyDescent="0.3">
      <c r="A981">
        <v>113712</v>
      </c>
      <c r="B981">
        <v>108.70967741935399</v>
      </c>
      <c r="C981">
        <v>0</v>
      </c>
      <c r="D981">
        <v>147942</v>
      </c>
      <c r="E981" t="s">
        <v>5790</v>
      </c>
      <c r="F981">
        <v>0.82372176649999995</v>
      </c>
      <c r="G981">
        <v>113712</v>
      </c>
      <c r="H981">
        <v>7.65</v>
      </c>
      <c r="I981">
        <v>3</v>
      </c>
    </row>
    <row r="982" spans="1:9" x14ac:dyDescent="0.3">
      <c r="A982">
        <v>113712</v>
      </c>
      <c r="B982">
        <v>108.70967741935399</v>
      </c>
      <c r="C982">
        <v>0</v>
      </c>
      <c r="D982">
        <v>147942</v>
      </c>
      <c r="E982" t="s">
        <v>5790</v>
      </c>
      <c r="F982">
        <v>0.82372176649999995</v>
      </c>
      <c r="G982">
        <v>113712</v>
      </c>
      <c r="H982">
        <v>7.65</v>
      </c>
      <c r="I982">
        <v>3</v>
      </c>
    </row>
    <row r="983" spans="1:9" x14ac:dyDescent="0.3">
      <c r="A983">
        <v>113714</v>
      </c>
      <c r="B983">
        <v>88.130841121495294</v>
      </c>
      <c r="C983">
        <v>0</v>
      </c>
      <c r="D983">
        <v>147942</v>
      </c>
      <c r="E983" t="s">
        <v>5790</v>
      </c>
      <c r="F983">
        <v>0.53002327680000005</v>
      </c>
      <c r="G983">
        <v>113714</v>
      </c>
      <c r="H983">
        <v>11.8</v>
      </c>
      <c r="I983">
        <v>2</v>
      </c>
    </row>
    <row r="984" spans="1:9" x14ac:dyDescent="0.3">
      <c r="A984">
        <v>113714</v>
      </c>
      <c r="B984">
        <v>88.130841121495294</v>
      </c>
      <c r="C984">
        <v>0</v>
      </c>
      <c r="D984">
        <v>147942</v>
      </c>
      <c r="E984" t="s">
        <v>5790</v>
      </c>
      <c r="F984">
        <v>0.53002327680000005</v>
      </c>
      <c r="G984">
        <v>113714</v>
      </c>
      <c r="H984">
        <v>11.8</v>
      </c>
      <c r="I984">
        <v>2</v>
      </c>
    </row>
    <row r="985" spans="1:9" x14ac:dyDescent="0.3">
      <c r="A985">
        <v>113717</v>
      </c>
      <c r="B985">
        <v>84.032334494773494</v>
      </c>
      <c r="C985">
        <v>4.6860291058287498E-2</v>
      </c>
      <c r="D985">
        <v>147942</v>
      </c>
      <c r="E985" t="s">
        <v>5790</v>
      </c>
      <c r="F985">
        <v>0.48765295739999998</v>
      </c>
      <c r="G985">
        <v>113717</v>
      </c>
      <c r="H985">
        <v>14.76</v>
      </c>
      <c r="I985">
        <v>1</v>
      </c>
    </row>
    <row r="986" spans="1:9" x14ac:dyDescent="0.3">
      <c r="A986">
        <v>113717</v>
      </c>
      <c r="B986">
        <v>84.032334494773494</v>
      </c>
      <c r="C986">
        <v>4.6860291058287498E-2</v>
      </c>
      <c r="D986">
        <v>147942</v>
      </c>
      <c r="E986" t="s">
        <v>5790</v>
      </c>
      <c r="F986">
        <v>0.48765295739999998</v>
      </c>
      <c r="G986">
        <v>113717</v>
      </c>
      <c r="H986">
        <v>14.76</v>
      </c>
      <c r="I986">
        <v>1</v>
      </c>
    </row>
    <row r="987" spans="1:9" x14ac:dyDescent="0.3">
      <c r="A987">
        <v>113722</v>
      </c>
      <c r="B987">
        <v>90</v>
      </c>
      <c r="C987">
        <v>0</v>
      </c>
      <c r="D987">
        <v>147942</v>
      </c>
      <c r="E987" t="s">
        <v>5790</v>
      </c>
      <c r="F987">
        <v>0.25800034399999999</v>
      </c>
      <c r="G987">
        <v>113722</v>
      </c>
      <c r="H987">
        <v>14.76</v>
      </c>
      <c r="I987">
        <v>1</v>
      </c>
    </row>
    <row r="988" spans="1:9" x14ac:dyDescent="0.3">
      <c r="A988">
        <v>113722</v>
      </c>
      <c r="B988">
        <v>90</v>
      </c>
      <c r="C988">
        <v>0</v>
      </c>
      <c r="D988">
        <v>147942</v>
      </c>
      <c r="E988" t="s">
        <v>5790</v>
      </c>
      <c r="F988">
        <v>0.25800034399999999</v>
      </c>
      <c r="G988">
        <v>113722</v>
      </c>
      <c r="H988">
        <v>14.76</v>
      </c>
      <c r="I988">
        <v>1</v>
      </c>
    </row>
    <row r="989" spans="1:9" x14ac:dyDescent="0.3">
      <c r="A989">
        <v>113724</v>
      </c>
      <c r="B989">
        <v>112.036992481203</v>
      </c>
      <c r="C989">
        <v>0</v>
      </c>
      <c r="D989">
        <v>147942</v>
      </c>
      <c r="E989" t="s">
        <v>5790</v>
      </c>
      <c r="F989">
        <v>0.81074041129999996</v>
      </c>
      <c r="G989">
        <v>113724</v>
      </c>
      <c r="H989">
        <v>7.65</v>
      </c>
      <c r="I989">
        <v>3</v>
      </c>
    </row>
    <row r="990" spans="1:9" x14ac:dyDescent="0.3">
      <c r="A990">
        <v>113724</v>
      </c>
      <c r="B990">
        <v>112.036992481203</v>
      </c>
      <c r="C990">
        <v>0</v>
      </c>
      <c r="D990">
        <v>147942</v>
      </c>
      <c r="E990" t="s">
        <v>5790</v>
      </c>
      <c r="F990">
        <v>0.81074041129999996</v>
      </c>
      <c r="G990">
        <v>113724</v>
      </c>
      <c r="H990">
        <v>7.65</v>
      </c>
      <c r="I990">
        <v>3</v>
      </c>
    </row>
    <row r="991" spans="1:9" x14ac:dyDescent="0.3">
      <c r="A991">
        <v>113728</v>
      </c>
      <c r="B991">
        <v>122.448275862068</v>
      </c>
      <c r="C991">
        <v>0</v>
      </c>
      <c r="D991">
        <v>147942</v>
      </c>
      <c r="E991" t="s">
        <v>5790</v>
      </c>
      <c r="F991">
        <v>0.76498651500000003</v>
      </c>
      <c r="G991">
        <v>113728</v>
      </c>
      <c r="H991">
        <v>7.65</v>
      </c>
      <c r="I991">
        <v>3</v>
      </c>
    </row>
    <row r="992" spans="1:9" x14ac:dyDescent="0.3">
      <c r="A992">
        <v>113728</v>
      </c>
      <c r="B992">
        <v>122.448275862068</v>
      </c>
      <c r="C992">
        <v>0</v>
      </c>
      <c r="D992">
        <v>147942</v>
      </c>
      <c r="E992" t="s">
        <v>5790</v>
      </c>
      <c r="F992">
        <v>0.76498651500000003</v>
      </c>
      <c r="G992">
        <v>113728</v>
      </c>
      <c r="H992">
        <v>7.65</v>
      </c>
      <c r="I992">
        <v>3</v>
      </c>
    </row>
    <row r="993" spans="1:9" x14ac:dyDescent="0.3">
      <c r="A993">
        <v>113733</v>
      </c>
      <c r="B993">
        <v>123.5</v>
      </c>
      <c r="C993">
        <v>0</v>
      </c>
      <c r="D993">
        <v>144420</v>
      </c>
      <c r="E993" t="s">
        <v>5790</v>
      </c>
      <c r="F993">
        <v>0.91422313450000003</v>
      </c>
      <c r="G993">
        <v>113733</v>
      </c>
      <c r="H993">
        <v>6.11</v>
      </c>
      <c r="I993">
        <v>4</v>
      </c>
    </row>
    <row r="994" spans="1:9" x14ac:dyDescent="0.3">
      <c r="A994">
        <v>113733</v>
      </c>
      <c r="B994">
        <v>123.5</v>
      </c>
      <c r="C994">
        <v>0</v>
      </c>
      <c r="D994">
        <v>144420</v>
      </c>
      <c r="E994" t="s">
        <v>5790</v>
      </c>
      <c r="F994">
        <v>0.91422313450000003</v>
      </c>
      <c r="G994">
        <v>113733</v>
      </c>
      <c r="H994">
        <v>6.11</v>
      </c>
      <c r="I994">
        <v>4</v>
      </c>
    </row>
    <row r="995" spans="1:9" x14ac:dyDescent="0.3">
      <c r="A995">
        <v>113741</v>
      </c>
      <c r="B995">
        <v>92.530120481927696</v>
      </c>
      <c r="C995">
        <v>0</v>
      </c>
      <c r="D995">
        <v>145954</v>
      </c>
      <c r="E995" t="s">
        <v>5791</v>
      </c>
      <c r="F995">
        <v>0.95844745639999995</v>
      </c>
      <c r="G995">
        <v>113741</v>
      </c>
      <c r="H995">
        <v>4.0599999999999996</v>
      </c>
      <c r="I995">
        <v>5</v>
      </c>
    </row>
    <row r="996" spans="1:9" x14ac:dyDescent="0.3">
      <c r="A996">
        <v>113741</v>
      </c>
      <c r="B996">
        <v>92.530120481927696</v>
      </c>
      <c r="C996">
        <v>0</v>
      </c>
      <c r="D996">
        <v>145954</v>
      </c>
      <c r="E996" t="s">
        <v>5791</v>
      </c>
      <c r="F996">
        <v>0.95844745639999995</v>
      </c>
      <c r="G996">
        <v>113741</v>
      </c>
      <c r="H996">
        <v>4.0599999999999996</v>
      </c>
      <c r="I996">
        <v>5</v>
      </c>
    </row>
    <row r="997" spans="1:9" x14ac:dyDescent="0.3">
      <c r="A997">
        <v>113781</v>
      </c>
      <c r="B997">
        <v>115</v>
      </c>
      <c r="C997">
        <v>0</v>
      </c>
      <c r="D997">
        <v>144640</v>
      </c>
      <c r="E997" t="s">
        <v>5791</v>
      </c>
      <c r="F997">
        <v>0.94603908059999997</v>
      </c>
      <c r="G997">
        <v>113781</v>
      </c>
      <c r="H997">
        <v>4.0599999999999996</v>
      </c>
      <c r="I997">
        <v>5</v>
      </c>
    </row>
    <row r="998" spans="1:9" x14ac:dyDescent="0.3">
      <c r="A998">
        <v>113781</v>
      </c>
      <c r="B998">
        <v>115</v>
      </c>
      <c r="C998">
        <v>0</v>
      </c>
      <c r="D998">
        <v>144640</v>
      </c>
      <c r="E998" t="s">
        <v>5791</v>
      </c>
      <c r="F998">
        <v>0.94603908059999997</v>
      </c>
      <c r="G998">
        <v>113781</v>
      </c>
      <c r="H998">
        <v>4.0599999999999996</v>
      </c>
      <c r="I998">
        <v>5</v>
      </c>
    </row>
    <row r="999" spans="1:9" x14ac:dyDescent="0.3">
      <c r="A999">
        <v>113803</v>
      </c>
      <c r="B999">
        <v>103.492064600655</v>
      </c>
      <c r="C999">
        <v>0</v>
      </c>
      <c r="D999">
        <v>141421</v>
      </c>
      <c r="E999" t="s">
        <v>5790</v>
      </c>
      <c r="F999">
        <v>0.86608016489999995</v>
      </c>
      <c r="G999">
        <v>113803</v>
      </c>
      <c r="H999">
        <v>6.11</v>
      </c>
      <c r="I999">
        <v>4</v>
      </c>
    </row>
    <row r="1000" spans="1:9" x14ac:dyDescent="0.3">
      <c r="A1000">
        <v>113803</v>
      </c>
      <c r="B1000">
        <v>103.492064600655</v>
      </c>
      <c r="C1000">
        <v>0</v>
      </c>
      <c r="D1000">
        <v>141421</v>
      </c>
      <c r="E1000" t="s">
        <v>5790</v>
      </c>
      <c r="F1000">
        <v>0.86608016489999995</v>
      </c>
      <c r="G1000">
        <v>113803</v>
      </c>
      <c r="H1000">
        <v>6.11</v>
      </c>
      <c r="I1000">
        <v>4</v>
      </c>
    </row>
    <row r="1001" spans="1:9" x14ac:dyDescent="0.3">
      <c r="A1001">
        <v>113807</v>
      </c>
      <c r="B1001">
        <v>103.492064600655</v>
      </c>
      <c r="C1001">
        <v>0</v>
      </c>
      <c r="D1001">
        <v>141421</v>
      </c>
      <c r="E1001" t="s">
        <v>5790</v>
      </c>
      <c r="F1001">
        <v>0.39136350149999999</v>
      </c>
      <c r="G1001">
        <v>113807</v>
      </c>
      <c r="H1001">
        <v>14.76</v>
      </c>
      <c r="I1001">
        <v>1</v>
      </c>
    </row>
    <row r="1002" spans="1:9" x14ac:dyDescent="0.3">
      <c r="A1002">
        <v>113807</v>
      </c>
      <c r="B1002">
        <v>103.492064600655</v>
      </c>
      <c r="C1002">
        <v>0</v>
      </c>
      <c r="D1002">
        <v>141421</v>
      </c>
      <c r="E1002" t="s">
        <v>5790</v>
      </c>
      <c r="F1002">
        <v>0.39136350149999999</v>
      </c>
      <c r="G1002">
        <v>113807</v>
      </c>
      <c r="H1002">
        <v>14.76</v>
      </c>
      <c r="I1002">
        <v>1</v>
      </c>
    </row>
    <row r="1003" spans="1:9" x14ac:dyDescent="0.3">
      <c r="A1003">
        <v>113810</v>
      </c>
      <c r="B1003">
        <v>90</v>
      </c>
      <c r="C1003">
        <v>0</v>
      </c>
      <c r="D1003">
        <v>147942</v>
      </c>
      <c r="E1003" t="s">
        <v>5790</v>
      </c>
      <c r="F1003">
        <v>0.35488811139999998</v>
      </c>
      <c r="G1003">
        <v>113810</v>
      </c>
      <c r="H1003">
        <v>14.76</v>
      </c>
      <c r="I1003">
        <v>1</v>
      </c>
    </row>
    <row r="1004" spans="1:9" x14ac:dyDescent="0.3">
      <c r="A1004">
        <v>113810</v>
      </c>
      <c r="B1004">
        <v>90</v>
      </c>
      <c r="C1004">
        <v>0</v>
      </c>
      <c r="D1004">
        <v>147942</v>
      </c>
      <c r="E1004" t="s">
        <v>5790</v>
      </c>
      <c r="F1004">
        <v>0.35488811139999998</v>
      </c>
      <c r="G1004">
        <v>113810</v>
      </c>
      <c r="H1004">
        <v>14.76</v>
      </c>
      <c r="I1004">
        <v>1</v>
      </c>
    </row>
    <row r="1005" spans="1:9" x14ac:dyDescent="0.3">
      <c r="A1005">
        <v>113811</v>
      </c>
      <c r="B1005">
        <v>112.222222222222</v>
      </c>
      <c r="C1005">
        <v>0</v>
      </c>
      <c r="D1005">
        <v>141421</v>
      </c>
      <c r="E1005" t="s">
        <v>5790</v>
      </c>
      <c r="F1005">
        <v>0.92366760969999995</v>
      </c>
      <c r="G1005">
        <v>113811</v>
      </c>
      <c r="H1005">
        <v>6.11</v>
      </c>
      <c r="I1005">
        <v>4</v>
      </c>
    </row>
    <row r="1006" spans="1:9" x14ac:dyDescent="0.3">
      <c r="A1006">
        <v>113811</v>
      </c>
      <c r="B1006">
        <v>112.222222222222</v>
      </c>
      <c r="C1006">
        <v>0</v>
      </c>
      <c r="D1006">
        <v>141421</v>
      </c>
      <c r="E1006" t="s">
        <v>5790</v>
      </c>
      <c r="F1006">
        <v>0.92366760969999995</v>
      </c>
      <c r="G1006">
        <v>113811</v>
      </c>
      <c r="H1006">
        <v>6.11</v>
      </c>
      <c r="I1006">
        <v>4</v>
      </c>
    </row>
    <row r="1007" spans="1:9" x14ac:dyDescent="0.3">
      <c r="A1007">
        <v>113814</v>
      </c>
      <c r="B1007">
        <v>103.492064600655</v>
      </c>
      <c r="C1007">
        <v>0</v>
      </c>
      <c r="D1007">
        <v>141421</v>
      </c>
      <c r="E1007" t="s">
        <v>5790</v>
      </c>
      <c r="F1007">
        <v>0.160957247</v>
      </c>
      <c r="G1007">
        <v>113814</v>
      </c>
      <c r="H1007">
        <v>14.76</v>
      </c>
      <c r="I1007">
        <v>1</v>
      </c>
    </row>
    <row r="1008" spans="1:9" x14ac:dyDescent="0.3">
      <c r="A1008">
        <v>113814</v>
      </c>
      <c r="B1008">
        <v>103.492064600655</v>
      </c>
      <c r="C1008">
        <v>0</v>
      </c>
      <c r="D1008">
        <v>141421</v>
      </c>
      <c r="E1008" t="s">
        <v>5790</v>
      </c>
      <c r="F1008">
        <v>0.160957247</v>
      </c>
      <c r="G1008">
        <v>113814</v>
      </c>
      <c r="H1008">
        <v>14.76</v>
      </c>
      <c r="I1008">
        <v>1</v>
      </c>
    </row>
    <row r="1009" spans="1:9" x14ac:dyDescent="0.3">
      <c r="A1009">
        <v>113818</v>
      </c>
      <c r="B1009">
        <v>126.99999999999901</v>
      </c>
      <c r="C1009">
        <v>0</v>
      </c>
      <c r="D1009">
        <v>161180</v>
      </c>
      <c r="E1009" t="s">
        <v>5790</v>
      </c>
      <c r="F1009">
        <v>0.85655957459999998</v>
      </c>
      <c r="G1009">
        <v>113818</v>
      </c>
      <c r="H1009">
        <v>6.11</v>
      </c>
      <c r="I1009">
        <v>4</v>
      </c>
    </row>
    <row r="1010" spans="1:9" x14ac:dyDescent="0.3">
      <c r="A1010">
        <v>113818</v>
      </c>
      <c r="B1010">
        <v>126.99999999999901</v>
      </c>
      <c r="C1010">
        <v>0</v>
      </c>
      <c r="D1010">
        <v>161180</v>
      </c>
      <c r="E1010" t="s">
        <v>5790</v>
      </c>
      <c r="F1010">
        <v>0.85655957459999998</v>
      </c>
      <c r="G1010">
        <v>113818</v>
      </c>
      <c r="H1010">
        <v>6.11</v>
      </c>
      <c r="I1010">
        <v>4</v>
      </c>
    </row>
    <row r="1011" spans="1:9" x14ac:dyDescent="0.3">
      <c r="A1011">
        <v>113823</v>
      </c>
      <c r="B1011">
        <v>103.492064600655</v>
      </c>
      <c r="C1011">
        <v>0</v>
      </c>
      <c r="D1011">
        <v>141421</v>
      </c>
      <c r="E1011" t="s">
        <v>5790</v>
      </c>
      <c r="F1011">
        <v>0.77339136600000002</v>
      </c>
      <c r="G1011">
        <v>113823</v>
      </c>
      <c r="H1011">
        <v>7.65</v>
      </c>
      <c r="I1011">
        <v>3</v>
      </c>
    </row>
    <row r="1012" spans="1:9" x14ac:dyDescent="0.3">
      <c r="A1012">
        <v>113823</v>
      </c>
      <c r="B1012">
        <v>103.492064600655</v>
      </c>
      <c r="C1012">
        <v>0</v>
      </c>
      <c r="D1012">
        <v>141421</v>
      </c>
      <c r="E1012" t="s">
        <v>5790</v>
      </c>
      <c r="F1012">
        <v>0.77339136600000002</v>
      </c>
      <c r="G1012">
        <v>113823</v>
      </c>
      <c r="H1012">
        <v>7.65</v>
      </c>
      <c r="I1012">
        <v>3</v>
      </c>
    </row>
    <row r="1013" spans="1:9" x14ac:dyDescent="0.3">
      <c r="A1013">
        <v>113824</v>
      </c>
      <c r="B1013">
        <v>142</v>
      </c>
      <c r="C1013">
        <v>0.60515214339575896</v>
      </c>
      <c r="D1013">
        <v>146965</v>
      </c>
      <c r="E1013" t="s">
        <v>5790</v>
      </c>
      <c r="F1013">
        <v>0.75830882789999998</v>
      </c>
      <c r="G1013">
        <v>113824</v>
      </c>
      <c r="H1013">
        <v>7.65</v>
      </c>
      <c r="I1013">
        <v>3</v>
      </c>
    </row>
    <row r="1014" spans="1:9" x14ac:dyDescent="0.3">
      <c r="A1014">
        <v>113824</v>
      </c>
      <c r="B1014">
        <v>142</v>
      </c>
      <c r="C1014">
        <v>0.60515214339575896</v>
      </c>
      <c r="D1014">
        <v>146965</v>
      </c>
      <c r="E1014" t="s">
        <v>5790</v>
      </c>
      <c r="F1014">
        <v>0.75830882789999998</v>
      </c>
      <c r="G1014">
        <v>113824</v>
      </c>
      <c r="H1014">
        <v>7.65</v>
      </c>
      <c r="I1014">
        <v>3</v>
      </c>
    </row>
    <row r="1015" spans="1:9" x14ac:dyDescent="0.3">
      <c r="A1015">
        <v>113897</v>
      </c>
      <c r="B1015">
        <v>104.71698113207501</v>
      </c>
      <c r="C1015">
        <v>0</v>
      </c>
      <c r="D1015">
        <v>144535</v>
      </c>
      <c r="E1015" t="s">
        <v>5790</v>
      </c>
      <c r="F1015">
        <v>0.72723495959999995</v>
      </c>
      <c r="G1015">
        <v>113897</v>
      </c>
      <c r="H1015">
        <v>11.8</v>
      </c>
      <c r="I1015">
        <v>2</v>
      </c>
    </row>
    <row r="1016" spans="1:9" x14ac:dyDescent="0.3">
      <c r="A1016">
        <v>113897</v>
      </c>
      <c r="B1016">
        <v>104.71698113207501</v>
      </c>
      <c r="C1016">
        <v>0</v>
      </c>
      <c r="D1016">
        <v>144535</v>
      </c>
      <c r="E1016" t="s">
        <v>5790</v>
      </c>
      <c r="F1016">
        <v>0.72723495959999995</v>
      </c>
      <c r="G1016">
        <v>113897</v>
      </c>
      <c r="H1016">
        <v>11.8</v>
      </c>
      <c r="I1016">
        <v>2</v>
      </c>
    </row>
    <row r="1017" spans="1:9" x14ac:dyDescent="0.3">
      <c r="A1017">
        <v>113984</v>
      </c>
      <c r="B1017">
        <v>120</v>
      </c>
      <c r="C1017">
        <v>0</v>
      </c>
      <c r="D1017">
        <v>144420</v>
      </c>
      <c r="E1017" t="s">
        <v>5790</v>
      </c>
      <c r="F1017">
        <v>0.83508771660000003</v>
      </c>
      <c r="G1017">
        <v>113984</v>
      </c>
      <c r="H1017">
        <v>7.65</v>
      </c>
      <c r="I1017">
        <v>3</v>
      </c>
    </row>
    <row r="1018" spans="1:9" x14ac:dyDescent="0.3">
      <c r="A1018">
        <v>113984</v>
      </c>
      <c r="B1018">
        <v>120</v>
      </c>
      <c r="C1018">
        <v>0</v>
      </c>
      <c r="D1018">
        <v>144420</v>
      </c>
      <c r="E1018" t="s">
        <v>5790</v>
      </c>
      <c r="F1018">
        <v>0.83508771660000003</v>
      </c>
      <c r="G1018">
        <v>113984</v>
      </c>
      <c r="H1018">
        <v>7.65</v>
      </c>
      <c r="I1018">
        <v>3</v>
      </c>
    </row>
    <row r="1019" spans="1:9" x14ac:dyDescent="0.3">
      <c r="A1019">
        <v>114048</v>
      </c>
      <c r="B1019">
        <v>134.28583678293401</v>
      </c>
      <c r="C1019">
        <v>5.6226571955704401E-2</v>
      </c>
      <c r="D1019">
        <v>114048</v>
      </c>
      <c r="E1019" t="s">
        <v>5790</v>
      </c>
      <c r="F1019">
        <v>2.56903227E-2</v>
      </c>
      <c r="G1019">
        <v>114048</v>
      </c>
      <c r="H1019">
        <v>14.76</v>
      </c>
      <c r="I1019">
        <v>1</v>
      </c>
    </row>
    <row r="1020" spans="1:9" x14ac:dyDescent="0.3">
      <c r="A1020">
        <v>114048</v>
      </c>
      <c r="B1020">
        <v>134.28583678293401</v>
      </c>
      <c r="C1020">
        <v>5.6226571955704401E-2</v>
      </c>
      <c r="D1020">
        <v>114048</v>
      </c>
      <c r="E1020" t="s">
        <v>5790</v>
      </c>
      <c r="F1020">
        <v>2.56903227E-2</v>
      </c>
      <c r="G1020">
        <v>114048</v>
      </c>
      <c r="H1020">
        <v>14.76</v>
      </c>
      <c r="I1020">
        <v>1</v>
      </c>
    </row>
    <row r="1021" spans="1:9" x14ac:dyDescent="0.3">
      <c r="A1021">
        <v>114342</v>
      </c>
      <c r="B1021">
        <v>120.51</v>
      </c>
      <c r="C1021">
        <v>0.23095118955556501</v>
      </c>
      <c r="D1021">
        <v>114342</v>
      </c>
      <c r="E1021" t="s">
        <v>5790</v>
      </c>
      <c r="F1021">
        <v>0.39624726770000002</v>
      </c>
      <c r="G1021">
        <v>114342</v>
      </c>
      <c r="H1021">
        <v>14.76</v>
      </c>
      <c r="I1021">
        <v>1</v>
      </c>
    </row>
    <row r="1022" spans="1:9" x14ac:dyDescent="0.3">
      <c r="A1022">
        <v>114342</v>
      </c>
      <c r="B1022">
        <v>120.51</v>
      </c>
      <c r="C1022">
        <v>0.23095118955556501</v>
      </c>
      <c r="D1022">
        <v>114342</v>
      </c>
      <c r="E1022" t="s">
        <v>5790</v>
      </c>
      <c r="F1022">
        <v>0.39624726770000002</v>
      </c>
      <c r="G1022">
        <v>114342</v>
      </c>
      <c r="H1022">
        <v>14.76</v>
      </c>
      <c r="I1022">
        <v>1</v>
      </c>
    </row>
    <row r="1023" spans="1:9" x14ac:dyDescent="0.3">
      <c r="A1023">
        <v>114414</v>
      </c>
      <c r="B1023">
        <v>132</v>
      </c>
      <c r="C1023">
        <v>0.331739488915131</v>
      </c>
      <c r="D1023">
        <v>144256</v>
      </c>
      <c r="E1023" t="s">
        <v>5790</v>
      </c>
      <c r="F1023">
        <v>0.68091833589999995</v>
      </c>
      <c r="G1023">
        <v>114414</v>
      </c>
      <c r="H1023">
        <v>11.8</v>
      </c>
      <c r="I1023">
        <v>2</v>
      </c>
    </row>
    <row r="1024" spans="1:9" x14ac:dyDescent="0.3">
      <c r="A1024">
        <v>114414</v>
      </c>
      <c r="B1024">
        <v>132</v>
      </c>
      <c r="C1024">
        <v>0.331739488915131</v>
      </c>
      <c r="D1024">
        <v>144256</v>
      </c>
      <c r="E1024" t="s">
        <v>5790</v>
      </c>
      <c r="F1024">
        <v>0.68091833589999995</v>
      </c>
      <c r="G1024">
        <v>114414</v>
      </c>
      <c r="H1024">
        <v>11.8</v>
      </c>
      <c r="I1024">
        <v>2</v>
      </c>
    </row>
    <row r="1025" spans="1:9" x14ac:dyDescent="0.3">
      <c r="A1025">
        <v>114435</v>
      </c>
      <c r="B1025">
        <v>90</v>
      </c>
      <c r="C1025">
        <v>0.331739488915131</v>
      </c>
      <c r="D1025">
        <v>144256</v>
      </c>
      <c r="E1025" t="s">
        <v>5790</v>
      </c>
      <c r="F1025">
        <v>0.85712158679999995</v>
      </c>
      <c r="G1025">
        <v>114435</v>
      </c>
      <c r="H1025">
        <v>6.11</v>
      </c>
      <c r="I1025">
        <v>4</v>
      </c>
    </row>
    <row r="1026" spans="1:9" x14ac:dyDescent="0.3">
      <c r="A1026">
        <v>114435</v>
      </c>
      <c r="B1026">
        <v>90</v>
      </c>
      <c r="C1026">
        <v>0.331739488915131</v>
      </c>
      <c r="D1026">
        <v>144256</v>
      </c>
      <c r="E1026" t="s">
        <v>5790</v>
      </c>
      <c r="F1026">
        <v>0.85712158679999995</v>
      </c>
      <c r="G1026">
        <v>114435</v>
      </c>
      <c r="H1026">
        <v>6.11</v>
      </c>
      <c r="I1026">
        <v>4</v>
      </c>
    </row>
    <row r="1027" spans="1:9" x14ac:dyDescent="0.3">
      <c r="A1027">
        <v>114437</v>
      </c>
      <c r="B1027">
        <v>132</v>
      </c>
      <c r="C1027">
        <v>0.331739488915131</v>
      </c>
      <c r="D1027">
        <v>144256</v>
      </c>
      <c r="E1027" t="s">
        <v>5790</v>
      </c>
      <c r="F1027">
        <v>0.73120945690000005</v>
      </c>
      <c r="G1027">
        <v>114437</v>
      </c>
      <c r="H1027">
        <v>11.8</v>
      </c>
      <c r="I1027">
        <v>2</v>
      </c>
    </row>
    <row r="1028" spans="1:9" x14ac:dyDescent="0.3">
      <c r="A1028">
        <v>114437</v>
      </c>
      <c r="B1028">
        <v>132</v>
      </c>
      <c r="C1028">
        <v>0.331739488915131</v>
      </c>
      <c r="D1028">
        <v>144256</v>
      </c>
      <c r="E1028" t="s">
        <v>5790</v>
      </c>
      <c r="F1028">
        <v>0.73120945690000005</v>
      </c>
      <c r="G1028">
        <v>114437</v>
      </c>
      <c r="H1028">
        <v>11.8</v>
      </c>
      <c r="I1028">
        <v>2</v>
      </c>
    </row>
    <row r="1029" spans="1:9" x14ac:dyDescent="0.3">
      <c r="A1029">
        <v>114438</v>
      </c>
      <c r="B1029">
        <v>197.585833333333</v>
      </c>
      <c r="C1029">
        <v>0</v>
      </c>
      <c r="D1029">
        <v>114438</v>
      </c>
      <c r="E1029" t="s">
        <v>5790</v>
      </c>
      <c r="F1029">
        <v>0.83913379909999997</v>
      </c>
      <c r="G1029">
        <v>114438</v>
      </c>
      <c r="H1029">
        <v>7.65</v>
      </c>
      <c r="I1029">
        <v>3</v>
      </c>
    </row>
    <row r="1030" spans="1:9" x14ac:dyDescent="0.3">
      <c r="A1030">
        <v>114438</v>
      </c>
      <c r="B1030">
        <v>197.585833333333</v>
      </c>
      <c r="C1030">
        <v>0</v>
      </c>
      <c r="D1030">
        <v>114438</v>
      </c>
      <c r="E1030" t="s">
        <v>5790</v>
      </c>
      <c r="F1030">
        <v>0.83913379909999997</v>
      </c>
      <c r="G1030">
        <v>114438</v>
      </c>
      <c r="H1030">
        <v>7.65</v>
      </c>
      <c r="I1030">
        <v>3</v>
      </c>
    </row>
    <row r="1031" spans="1:9" x14ac:dyDescent="0.3">
      <c r="A1031">
        <v>114442</v>
      </c>
      <c r="B1031">
        <v>122.37254901960701</v>
      </c>
      <c r="C1031">
        <v>0</v>
      </c>
      <c r="D1031">
        <v>146282</v>
      </c>
      <c r="E1031" t="s">
        <v>5791</v>
      </c>
      <c r="F1031">
        <v>0.95080029960000001</v>
      </c>
      <c r="G1031">
        <v>114442</v>
      </c>
      <c r="H1031">
        <v>4.0599999999999996</v>
      </c>
      <c r="I1031">
        <v>5</v>
      </c>
    </row>
    <row r="1032" spans="1:9" x14ac:dyDescent="0.3">
      <c r="A1032">
        <v>114442</v>
      </c>
      <c r="B1032">
        <v>122.37254901960701</v>
      </c>
      <c r="C1032">
        <v>0</v>
      </c>
      <c r="D1032">
        <v>146282</v>
      </c>
      <c r="E1032" t="s">
        <v>5791</v>
      </c>
      <c r="F1032">
        <v>0.95080029960000001</v>
      </c>
      <c r="G1032">
        <v>114442</v>
      </c>
      <c r="H1032">
        <v>4.0599999999999996</v>
      </c>
      <c r="I1032">
        <v>5</v>
      </c>
    </row>
    <row r="1033" spans="1:9" x14ac:dyDescent="0.3">
      <c r="A1033">
        <v>114443</v>
      </c>
      <c r="B1033">
        <v>112.39130434782599</v>
      </c>
      <c r="C1033">
        <v>0</v>
      </c>
      <c r="D1033">
        <v>146282</v>
      </c>
      <c r="E1033" t="s">
        <v>5790</v>
      </c>
      <c r="F1033">
        <v>0.63222807650000001</v>
      </c>
      <c r="G1033">
        <v>114443</v>
      </c>
      <c r="H1033">
        <v>11.8</v>
      </c>
      <c r="I1033">
        <v>2</v>
      </c>
    </row>
    <row r="1034" spans="1:9" x14ac:dyDescent="0.3">
      <c r="A1034">
        <v>114443</v>
      </c>
      <c r="B1034">
        <v>112.39130434782599</v>
      </c>
      <c r="C1034">
        <v>0</v>
      </c>
      <c r="D1034">
        <v>146282</v>
      </c>
      <c r="E1034" t="s">
        <v>5790</v>
      </c>
      <c r="F1034">
        <v>0.63222807650000001</v>
      </c>
      <c r="G1034">
        <v>114443</v>
      </c>
      <c r="H1034">
        <v>11.8</v>
      </c>
      <c r="I1034">
        <v>2</v>
      </c>
    </row>
    <row r="1035" spans="1:9" x14ac:dyDescent="0.3">
      <c r="A1035">
        <v>114445</v>
      </c>
      <c r="B1035">
        <v>116</v>
      </c>
      <c r="C1035">
        <v>0</v>
      </c>
      <c r="D1035">
        <v>146282</v>
      </c>
      <c r="E1035" t="s">
        <v>5790</v>
      </c>
      <c r="F1035">
        <v>0.87802290920000003</v>
      </c>
      <c r="G1035">
        <v>114445</v>
      </c>
      <c r="H1035">
        <v>6.11</v>
      </c>
      <c r="I1035">
        <v>4</v>
      </c>
    </row>
    <row r="1036" spans="1:9" x14ac:dyDescent="0.3">
      <c r="A1036">
        <v>114445</v>
      </c>
      <c r="B1036">
        <v>116</v>
      </c>
      <c r="C1036">
        <v>0</v>
      </c>
      <c r="D1036">
        <v>146282</v>
      </c>
      <c r="E1036" t="s">
        <v>5790</v>
      </c>
      <c r="F1036">
        <v>0.87802290920000003</v>
      </c>
      <c r="G1036">
        <v>114445</v>
      </c>
      <c r="H1036">
        <v>6.11</v>
      </c>
      <c r="I1036">
        <v>4</v>
      </c>
    </row>
    <row r="1037" spans="1:9" x14ac:dyDescent="0.3">
      <c r="A1037">
        <v>114447</v>
      </c>
      <c r="B1037">
        <v>167.16</v>
      </c>
      <c r="C1037">
        <v>0</v>
      </c>
      <c r="D1037">
        <v>114447</v>
      </c>
      <c r="E1037" t="s">
        <v>5790</v>
      </c>
      <c r="F1037">
        <v>0.93326812979999996</v>
      </c>
      <c r="G1037">
        <v>114447</v>
      </c>
      <c r="H1037">
        <v>6.11</v>
      </c>
      <c r="I1037">
        <v>4</v>
      </c>
    </row>
    <row r="1038" spans="1:9" x14ac:dyDescent="0.3">
      <c r="A1038">
        <v>114447</v>
      </c>
      <c r="B1038">
        <v>167.16</v>
      </c>
      <c r="C1038">
        <v>0</v>
      </c>
      <c r="D1038">
        <v>114447</v>
      </c>
      <c r="E1038" t="s">
        <v>5790</v>
      </c>
      <c r="F1038">
        <v>0.93326812979999996</v>
      </c>
      <c r="G1038">
        <v>114447</v>
      </c>
      <c r="H1038">
        <v>6.11</v>
      </c>
      <c r="I1038">
        <v>4</v>
      </c>
    </row>
    <row r="1039" spans="1:9" x14ac:dyDescent="0.3">
      <c r="A1039">
        <v>114518</v>
      </c>
      <c r="B1039">
        <v>142</v>
      </c>
      <c r="C1039">
        <v>0</v>
      </c>
      <c r="D1039">
        <v>153451</v>
      </c>
      <c r="E1039" t="s">
        <v>5790</v>
      </c>
      <c r="F1039">
        <v>0.71220755579999995</v>
      </c>
      <c r="G1039">
        <v>114518</v>
      </c>
      <c r="H1039">
        <v>11.8</v>
      </c>
      <c r="I1039">
        <v>2</v>
      </c>
    </row>
    <row r="1040" spans="1:9" x14ac:dyDescent="0.3">
      <c r="A1040">
        <v>114518</v>
      </c>
      <c r="B1040">
        <v>142</v>
      </c>
      <c r="C1040">
        <v>0</v>
      </c>
      <c r="D1040">
        <v>153451</v>
      </c>
      <c r="E1040" t="s">
        <v>5790</v>
      </c>
      <c r="F1040">
        <v>0.71220755579999995</v>
      </c>
      <c r="G1040">
        <v>114518</v>
      </c>
      <c r="H1040">
        <v>11.8</v>
      </c>
      <c r="I1040">
        <v>2</v>
      </c>
    </row>
    <row r="1041" spans="1:9" x14ac:dyDescent="0.3">
      <c r="A1041">
        <v>114561</v>
      </c>
      <c r="B1041">
        <v>142</v>
      </c>
      <c r="C1041">
        <v>0</v>
      </c>
      <c r="D1041">
        <v>153451</v>
      </c>
      <c r="E1041" t="s">
        <v>5791</v>
      </c>
      <c r="F1041">
        <v>0.93914842610000004</v>
      </c>
      <c r="G1041">
        <v>114561</v>
      </c>
      <c r="H1041">
        <v>4.0599999999999996</v>
      </c>
      <c r="I1041">
        <v>5</v>
      </c>
    </row>
    <row r="1042" spans="1:9" x14ac:dyDescent="0.3">
      <c r="A1042">
        <v>114561</v>
      </c>
      <c r="B1042">
        <v>142</v>
      </c>
      <c r="C1042">
        <v>0</v>
      </c>
      <c r="D1042">
        <v>153451</v>
      </c>
      <c r="E1042" t="s">
        <v>5791</v>
      </c>
      <c r="F1042">
        <v>0.93914842610000004</v>
      </c>
      <c r="G1042">
        <v>114561</v>
      </c>
      <c r="H1042">
        <v>4.0599999999999996</v>
      </c>
      <c r="I1042">
        <v>5</v>
      </c>
    </row>
    <row r="1043" spans="1:9" x14ac:dyDescent="0.3">
      <c r="A1043">
        <v>114564</v>
      </c>
      <c r="B1043">
        <v>108.89876923076901</v>
      </c>
      <c r="C1043">
        <v>0</v>
      </c>
      <c r="D1043">
        <v>146552</v>
      </c>
      <c r="E1043" t="s">
        <v>5790</v>
      </c>
      <c r="F1043">
        <v>0.85978811980000003</v>
      </c>
      <c r="G1043">
        <v>114564</v>
      </c>
      <c r="H1043">
        <v>6.11</v>
      </c>
      <c r="I1043">
        <v>4</v>
      </c>
    </row>
    <row r="1044" spans="1:9" x14ac:dyDescent="0.3">
      <c r="A1044">
        <v>114564</v>
      </c>
      <c r="B1044">
        <v>108.89876923076901</v>
      </c>
      <c r="C1044">
        <v>0</v>
      </c>
      <c r="D1044">
        <v>146552</v>
      </c>
      <c r="E1044" t="s">
        <v>5790</v>
      </c>
      <c r="F1044">
        <v>0.85978811980000003</v>
      </c>
      <c r="G1044">
        <v>114564</v>
      </c>
      <c r="H1044">
        <v>6.11</v>
      </c>
      <c r="I1044">
        <v>4</v>
      </c>
    </row>
    <row r="1045" spans="1:9" x14ac:dyDescent="0.3">
      <c r="A1045">
        <v>114566</v>
      </c>
      <c r="B1045">
        <v>98.476821192052896</v>
      </c>
      <c r="C1045">
        <v>0</v>
      </c>
      <c r="D1045">
        <v>146552</v>
      </c>
      <c r="E1045" t="s">
        <v>5790</v>
      </c>
      <c r="F1045">
        <v>0.81298178430000001</v>
      </c>
      <c r="G1045">
        <v>114566</v>
      </c>
      <c r="H1045">
        <v>7.65</v>
      </c>
      <c r="I1045">
        <v>3</v>
      </c>
    </row>
    <row r="1046" spans="1:9" x14ac:dyDescent="0.3">
      <c r="A1046">
        <v>114566</v>
      </c>
      <c r="B1046">
        <v>98.476821192052896</v>
      </c>
      <c r="C1046">
        <v>0</v>
      </c>
      <c r="D1046">
        <v>146552</v>
      </c>
      <c r="E1046" t="s">
        <v>5790</v>
      </c>
      <c r="F1046">
        <v>0.81298178430000001</v>
      </c>
      <c r="G1046">
        <v>114566</v>
      </c>
      <c r="H1046">
        <v>7.65</v>
      </c>
      <c r="I1046">
        <v>3</v>
      </c>
    </row>
    <row r="1047" spans="1:9" x14ac:dyDescent="0.3">
      <c r="A1047">
        <v>114567</v>
      </c>
      <c r="B1047">
        <v>140.333333333333</v>
      </c>
      <c r="C1047">
        <v>0</v>
      </c>
      <c r="D1047">
        <v>163331</v>
      </c>
      <c r="E1047" t="s">
        <v>5790</v>
      </c>
      <c r="F1047">
        <v>0.86647248269999999</v>
      </c>
      <c r="G1047">
        <v>114567</v>
      </c>
      <c r="H1047">
        <v>6.11</v>
      </c>
      <c r="I1047">
        <v>4</v>
      </c>
    </row>
    <row r="1048" spans="1:9" x14ac:dyDescent="0.3">
      <c r="A1048">
        <v>114567</v>
      </c>
      <c r="B1048">
        <v>140.333333333333</v>
      </c>
      <c r="C1048">
        <v>0</v>
      </c>
      <c r="D1048">
        <v>163331</v>
      </c>
      <c r="E1048" t="s">
        <v>5790</v>
      </c>
      <c r="F1048">
        <v>0.86647248269999999</v>
      </c>
      <c r="G1048">
        <v>114567</v>
      </c>
      <c r="H1048">
        <v>6.11</v>
      </c>
      <c r="I1048">
        <v>4</v>
      </c>
    </row>
    <row r="1049" spans="1:9" x14ac:dyDescent="0.3">
      <c r="A1049">
        <v>114568</v>
      </c>
      <c r="B1049">
        <v>110.43956043956</v>
      </c>
      <c r="C1049">
        <v>0</v>
      </c>
      <c r="D1049">
        <v>146552</v>
      </c>
      <c r="E1049" t="s">
        <v>5790</v>
      </c>
      <c r="F1049">
        <v>0.87470573190000001</v>
      </c>
      <c r="G1049">
        <v>114568</v>
      </c>
      <c r="H1049">
        <v>6.11</v>
      </c>
      <c r="I1049">
        <v>4</v>
      </c>
    </row>
    <row r="1050" spans="1:9" x14ac:dyDescent="0.3">
      <c r="A1050">
        <v>114568</v>
      </c>
      <c r="B1050">
        <v>110.43956043956</v>
      </c>
      <c r="C1050">
        <v>0</v>
      </c>
      <c r="D1050">
        <v>146552</v>
      </c>
      <c r="E1050" t="s">
        <v>5790</v>
      </c>
      <c r="F1050">
        <v>0.87470573190000001</v>
      </c>
      <c r="G1050">
        <v>114568</v>
      </c>
      <c r="H1050">
        <v>6.11</v>
      </c>
      <c r="I1050">
        <v>4</v>
      </c>
    </row>
    <row r="1051" spans="1:9" x14ac:dyDescent="0.3">
      <c r="A1051">
        <v>114575</v>
      </c>
      <c r="B1051">
        <v>130.125</v>
      </c>
      <c r="C1051">
        <v>0</v>
      </c>
      <c r="D1051">
        <v>148954</v>
      </c>
      <c r="E1051" t="s">
        <v>5790</v>
      </c>
      <c r="F1051">
        <v>0.28328353169999998</v>
      </c>
      <c r="G1051">
        <v>114575</v>
      </c>
      <c r="H1051">
        <v>14.76</v>
      </c>
      <c r="I1051">
        <v>1</v>
      </c>
    </row>
    <row r="1052" spans="1:9" x14ac:dyDescent="0.3">
      <c r="A1052">
        <v>114575</v>
      </c>
      <c r="B1052">
        <v>130.125</v>
      </c>
      <c r="C1052">
        <v>0</v>
      </c>
      <c r="D1052">
        <v>148954</v>
      </c>
      <c r="E1052" t="s">
        <v>5790</v>
      </c>
      <c r="F1052">
        <v>0.28328353169999998</v>
      </c>
      <c r="G1052">
        <v>114575</v>
      </c>
      <c r="H1052">
        <v>14.76</v>
      </c>
      <c r="I1052">
        <v>1</v>
      </c>
    </row>
    <row r="1053" spans="1:9" x14ac:dyDescent="0.3">
      <c r="A1053">
        <v>114607</v>
      </c>
      <c r="B1053">
        <v>127</v>
      </c>
      <c r="C1053">
        <v>0</v>
      </c>
      <c r="D1053">
        <v>146820</v>
      </c>
      <c r="E1053" t="s">
        <v>5791</v>
      </c>
      <c r="F1053">
        <v>0.94625008109999997</v>
      </c>
      <c r="G1053">
        <v>114607</v>
      </c>
      <c r="H1053">
        <v>4.0599999999999996</v>
      </c>
      <c r="I1053">
        <v>5</v>
      </c>
    </row>
    <row r="1054" spans="1:9" x14ac:dyDescent="0.3">
      <c r="A1054">
        <v>114607</v>
      </c>
      <c r="B1054">
        <v>127</v>
      </c>
      <c r="C1054">
        <v>0</v>
      </c>
      <c r="D1054">
        <v>146820</v>
      </c>
      <c r="E1054" t="s">
        <v>5791</v>
      </c>
      <c r="F1054">
        <v>0.94625008109999997</v>
      </c>
      <c r="G1054">
        <v>114607</v>
      </c>
      <c r="H1054">
        <v>4.0599999999999996</v>
      </c>
      <c r="I1054">
        <v>5</v>
      </c>
    </row>
    <row r="1055" spans="1:9" x14ac:dyDescent="0.3">
      <c r="A1055">
        <v>114611</v>
      </c>
      <c r="B1055">
        <v>94.6875</v>
      </c>
      <c r="C1055">
        <v>0</v>
      </c>
      <c r="D1055">
        <v>147597</v>
      </c>
      <c r="E1055" t="s">
        <v>5790</v>
      </c>
      <c r="F1055">
        <v>0.73977422709999996</v>
      </c>
      <c r="G1055">
        <v>114611</v>
      </c>
      <c r="H1055">
        <v>11.8</v>
      </c>
      <c r="I1055">
        <v>2</v>
      </c>
    </row>
    <row r="1056" spans="1:9" x14ac:dyDescent="0.3">
      <c r="A1056">
        <v>114611</v>
      </c>
      <c r="B1056">
        <v>94.6875</v>
      </c>
      <c r="C1056">
        <v>0</v>
      </c>
      <c r="D1056">
        <v>147597</v>
      </c>
      <c r="E1056" t="s">
        <v>5790</v>
      </c>
      <c r="F1056">
        <v>0.73977422709999996</v>
      </c>
      <c r="G1056">
        <v>114611</v>
      </c>
      <c r="H1056">
        <v>11.8</v>
      </c>
      <c r="I1056">
        <v>2</v>
      </c>
    </row>
    <row r="1057" spans="1:9" x14ac:dyDescent="0.3">
      <c r="A1057">
        <v>114612</v>
      </c>
      <c r="B1057">
        <v>114.78666666666599</v>
      </c>
      <c r="C1057">
        <v>0</v>
      </c>
      <c r="D1057">
        <v>146820</v>
      </c>
      <c r="E1057" t="s">
        <v>5791</v>
      </c>
      <c r="F1057">
        <v>0.99279791120000005</v>
      </c>
      <c r="G1057">
        <v>114612</v>
      </c>
      <c r="H1057">
        <v>1.98</v>
      </c>
      <c r="I1057">
        <v>6</v>
      </c>
    </row>
    <row r="1058" spans="1:9" x14ac:dyDescent="0.3">
      <c r="A1058">
        <v>114612</v>
      </c>
      <c r="B1058">
        <v>114.78666666666599</v>
      </c>
      <c r="C1058">
        <v>0</v>
      </c>
      <c r="D1058">
        <v>146820</v>
      </c>
      <c r="E1058" t="s">
        <v>5791</v>
      </c>
      <c r="F1058">
        <v>0.99279791120000005</v>
      </c>
      <c r="G1058">
        <v>114612</v>
      </c>
      <c r="H1058">
        <v>1.98</v>
      </c>
      <c r="I1058">
        <v>6</v>
      </c>
    </row>
    <row r="1059" spans="1:9" x14ac:dyDescent="0.3">
      <c r="A1059">
        <v>114616</v>
      </c>
      <c r="B1059">
        <v>114.662790697674</v>
      </c>
      <c r="C1059">
        <v>0</v>
      </c>
      <c r="D1059">
        <v>146820</v>
      </c>
      <c r="E1059" t="s">
        <v>5791</v>
      </c>
      <c r="F1059">
        <v>0.98950093979999998</v>
      </c>
      <c r="G1059">
        <v>114616</v>
      </c>
      <c r="H1059">
        <v>1.98</v>
      </c>
      <c r="I1059">
        <v>6</v>
      </c>
    </row>
    <row r="1060" spans="1:9" x14ac:dyDescent="0.3">
      <c r="A1060">
        <v>114616</v>
      </c>
      <c r="B1060">
        <v>114.662790697674</v>
      </c>
      <c r="C1060">
        <v>0</v>
      </c>
      <c r="D1060">
        <v>146820</v>
      </c>
      <c r="E1060" t="s">
        <v>5791</v>
      </c>
      <c r="F1060">
        <v>0.98950093979999998</v>
      </c>
      <c r="G1060">
        <v>114616</v>
      </c>
      <c r="H1060">
        <v>1.98</v>
      </c>
      <c r="I1060">
        <v>6</v>
      </c>
    </row>
    <row r="1061" spans="1:9" x14ac:dyDescent="0.3">
      <c r="A1061">
        <v>114621</v>
      </c>
      <c r="B1061">
        <v>137</v>
      </c>
      <c r="C1061">
        <v>0</v>
      </c>
      <c r="D1061">
        <v>160776</v>
      </c>
      <c r="E1061" t="s">
        <v>5791</v>
      </c>
      <c r="F1061">
        <v>0.97987902159999996</v>
      </c>
      <c r="G1061">
        <v>114621</v>
      </c>
      <c r="H1061">
        <v>1.98</v>
      </c>
      <c r="I1061">
        <v>6</v>
      </c>
    </row>
    <row r="1062" spans="1:9" x14ac:dyDescent="0.3">
      <c r="A1062">
        <v>114621</v>
      </c>
      <c r="B1062">
        <v>137</v>
      </c>
      <c r="C1062">
        <v>0</v>
      </c>
      <c r="D1062">
        <v>160776</v>
      </c>
      <c r="E1062" t="s">
        <v>5791</v>
      </c>
      <c r="F1062">
        <v>0.97987902159999996</v>
      </c>
      <c r="G1062">
        <v>114621</v>
      </c>
      <c r="H1062">
        <v>1.98</v>
      </c>
      <c r="I1062">
        <v>6</v>
      </c>
    </row>
    <row r="1063" spans="1:9" x14ac:dyDescent="0.3">
      <c r="A1063">
        <v>114622</v>
      </c>
      <c r="B1063">
        <v>142</v>
      </c>
      <c r="C1063">
        <v>0</v>
      </c>
      <c r="D1063">
        <v>160776</v>
      </c>
      <c r="E1063" t="s">
        <v>5790</v>
      </c>
      <c r="F1063">
        <v>0.87317156789999995</v>
      </c>
      <c r="G1063">
        <v>114622</v>
      </c>
      <c r="H1063">
        <v>6.11</v>
      </c>
      <c r="I1063">
        <v>4</v>
      </c>
    </row>
    <row r="1064" spans="1:9" x14ac:dyDescent="0.3">
      <c r="A1064">
        <v>114622</v>
      </c>
      <c r="B1064">
        <v>142</v>
      </c>
      <c r="C1064">
        <v>0</v>
      </c>
      <c r="D1064">
        <v>160776</v>
      </c>
      <c r="E1064" t="s">
        <v>5790</v>
      </c>
      <c r="F1064">
        <v>0.87317156789999995</v>
      </c>
      <c r="G1064">
        <v>114622</v>
      </c>
      <c r="H1064">
        <v>6.11</v>
      </c>
      <c r="I1064">
        <v>4</v>
      </c>
    </row>
    <row r="1065" spans="1:9" x14ac:dyDescent="0.3">
      <c r="A1065">
        <v>114623</v>
      </c>
      <c r="B1065">
        <v>137</v>
      </c>
      <c r="C1065">
        <v>0</v>
      </c>
      <c r="D1065">
        <v>160776</v>
      </c>
      <c r="E1065" t="s">
        <v>5790</v>
      </c>
      <c r="F1065">
        <v>0.79645991329999999</v>
      </c>
      <c r="G1065">
        <v>114623</v>
      </c>
      <c r="H1065">
        <v>7.65</v>
      </c>
      <c r="I1065">
        <v>3</v>
      </c>
    </row>
    <row r="1066" spans="1:9" x14ac:dyDescent="0.3">
      <c r="A1066">
        <v>114623</v>
      </c>
      <c r="B1066">
        <v>137</v>
      </c>
      <c r="C1066">
        <v>0</v>
      </c>
      <c r="D1066">
        <v>160776</v>
      </c>
      <c r="E1066" t="s">
        <v>5790</v>
      </c>
      <c r="F1066">
        <v>0.79645991329999999</v>
      </c>
      <c r="G1066">
        <v>114623</v>
      </c>
      <c r="H1066">
        <v>7.65</v>
      </c>
      <c r="I1066">
        <v>3</v>
      </c>
    </row>
    <row r="1067" spans="1:9" x14ac:dyDescent="0.3">
      <c r="A1067">
        <v>114670</v>
      </c>
      <c r="B1067">
        <v>118.94017883917201</v>
      </c>
      <c r="C1067">
        <v>0</v>
      </c>
      <c r="D1067">
        <v>146820</v>
      </c>
      <c r="E1067" t="s">
        <v>5791</v>
      </c>
      <c r="F1067">
        <v>0.97803682089999999</v>
      </c>
      <c r="G1067">
        <v>114670</v>
      </c>
      <c r="H1067">
        <v>1.98</v>
      </c>
      <c r="I1067">
        <v>6</v>
      </c>
    </row>
    <row r="1068" spans="1:9" x14ac:dyDescent="0.3">
      <c r="A1068">
        <v>114670</v>
      </c>
      <c r="B1068">
        <v>118.94017883917201</v>
      </c>
      <c r="C1068">
        <v>0</v>
      </c>
      <c r="D1068">
        <v>146820</v>
      </c>
      <c r="E1068" t="s">
        <v>5791</v>
      </c>
      <c r="F1068">
        <v>0.97803682089999999</v>
      </c>
      <c r="G1068">
        <v>114670</v>
      </c>
      <c r="H1068">
        <v>1.98</v>
      </c>
      <c r="I1068">
        <v>6</v>
      </c>
    </row>
    <row r="1069" spans="1:9" x14ac:dyDescent="0.3">
      <c r="A1069">
        <v>114745</v>
      </c>
      <c r="B1069">
        <v>113.63414634146299</v>
      </c>
      <c r="C1069">
        <v>0</v>
      </c>
      <c r="D1069">
        <v>147170</v>
      </c>
      <c r="E1069" t="s">
        <v>5790</v>
      </c>
      <c r="F1069">
        <v>0.64970368150000002</v>
      </c>
      <c r="G1069">
        <v>114745</v>
      </c>
      <c r="H1069">
        <v>11.8</v>
      </c>
      <c r="I1069">
        <v>2</v>
      </c>
    </row>
    <row r="1070" spans="1:9" x14ac:dyDescent="0.3">
      <c r="A1070">
        <v>114745</v>
      </c>
      <c r="B1070">
        <v>113.63414634146299</v>
      </c>
      <c r="C1070">
        <v>0</v>
      </c>
      <c r="D1070">
        <v>147170</v>
      </c>
      <c r="E1070" t="s">
        <v>5790</v>
      </c>
      <c r="F1070">
        <v>0.64970368150000002</v>
      </c>
      <c r="G1070">
        <v>114745</v>
      </c>
      <c r="H1070">
        <v>11.8</v>
      </c>
      <c r="I1070">
        <v>2</v>
      </c>
    </row>
    <row r="1071" spans="1:9" x14ac:dyDescent="0.3">
      <c r="A1071">
        <v>114752</v>
      </c>
      <c r="B1071">
        <v>116.140390884536</v>
      </c>
      <c r="C1071">
        <v>0</v>
      </c>
      <c r="D1071">
        <v>147170</v>
      </c>
      <c r="E1071" t="s">
        <v>5790</v>
      </c>
      <c r="F1071">
        <v>0.50845587250000002</v>
      </c>
      <c r="G1071">
        <v>114752</v>
      </c>
      <c r="H1071">
        <v>11.8</v>
      </c>
      <c r="I1071">
        <v>2</v>
      </c>
    </row>
    <row r="1072" spans="1:9" x14ac:dyDescent="0.3">
      <c r="A1072">
        <v>114752</v>
      </c>
      <c r="B1072">
        <v>116.140390884536</v>
      </c>
      <c r="C1072">
        <v>0</v>
      </c>
      <c r="D1072">
        <v>147170</v>
      </c>
      <c r="E1072" t="s">
        <v>5790</v>
      </c>
      <c r="F1072">
        <v>0.50845587250000002</v>
      </c>
      <c r="G1072">
        <v>114752</v>
      </c>
      <c r="H1072">
        <v>11.8</v>
      </c>
      <c r="I1072">
        <v>2</v>
      </c>
    </row>
    <row r="1073" spans="1:9" x14ac:dyDescent="0.3">
      <c r="A1073">
        <v>114755</v>
      </c>
      <c r="B1073">
        <v>120.19499999999999</v>
      </c>
      <c r="C1073">
        <v>0.110078479225582</v>
      </c>
      <c r="D1073">
        <v>147170</v>
      </c>
      <c r="E1073" t="s">
        <v>5790</v>
      </c>
      <c r="F1073">
        <v>0.41271471980000002</v>
      </c>
      <c r="G1073">
        <v>114755</v>
      </c>
      <c r="H1073">
        <v>14.76</v>
      </c>
      <c r="I1073">
        <v>1</v>
      </c>
    </row>
    <row r="1074" spans="1:9" x14ac:dyDescent="0.3">
      <c r="A1074">
        <v>114755</v>
      </c>
      <c r="B1074">
        <v>120.19499999999999</v>
      </c>
      <c r="C1074">
        <v>0.110078479225582</v>
      </c>
      <c r="D1074">
        <v>147170</v>
      </c>
      <c r="E1074" t="s">
        <v>5790</v>
      </c>
      <c r="F1074">
        <v>0.41271471980000002</v>
      </c>
      <c r="G1074">
        <v>114755</v>
      </c>
      <c r="H1074">
        <v>14.76</v>
      </c>
      <c r="I1074">
        <v>1</v>
      </c>
    </row>
    <row r="1075" spans="1:9" x14ac:dyDescent="0.3">
      <c r="A1075">
        <v>114817</v>
      </c>
      <c r="B1075">
        <v>127</v>
      </c>
      <c r="C1075">
        <v>0</v>
      </c>
      <c r="D1075">
        <v>148954</v>
      </c>
      <c r="E1075" t="s">
        <v>5790</v>
      </c>
      <c r="F1075">
        <v>0.79556745289999997</v>
      </c>
      <c r="G1075">
        <v>114817</v>
      </c>
      <c r="H1075">
        <v>7.65</v>
      </c>
      <c r="I1075">
        <v>3</v>
      </c>
    </row>
    <row r="1076" spans="1:9" x14ac:dyDescent="0.3">
      <c r="A1076">
        <v>114817</v>
      </c>
      <c r="B1076">
        <v>127</v>
      </c>
      <c r="C1076">
        <v>0</v>
      </c>
      <c r="D1076">
        <v>148954</v>
      </c>
      <c r="E1076" t="s">
        <v>5790</v>
      </c>
      <c r="F1076">
        <v>0.79556745289999997</v>
      </c>
      <c r="G1076">
        <v>114817</v>
      </c>
      <c r="H1076">
        <v>7.65</v>
      </c>
      <c r="I1076">
        <v>3</v>
      </c>
    </row>
    <row r="1077" spans="1:9" x14ac:dyDescent="0.3">
      <c r="A1077">
        <v>114820</v>
      </c>
      <c r="B1077">
        <v>175.24</v>
      </c>
      <c r="C1077">
        <v>0</v>
      </c>
      <c r="D1077">
        <v>114820</v>
      </c>
      <c r="E1077" t="s">
        <v>5790</v>
      </c>
      <c r="F1077">
        <v>0.69925045969999999</v>
      </c>
      <c r="G1077">
        <v>114820</v>
      </c>
      <c r="H1077">
        <v>11.8</v>
      </c>
      <c r="I1077">
        <v>2</v>
      </c>
    </row>
    <row r="1078" spans="1:9" x14ac:dyDescent="0.3">
      <c r="A1078">
        <v>114820</v>
      </c>
      <c r="B1078">
        <v>175.24</v>
      </c>
      <c r="C1078">
        <v>0</v>
      </c>
      <c r="D1078">
        <v>114820</v>
      </c>
      <c r="E1078" t="s">
        <v>5790</v>
      </c>
      <c r="F1078">
        <v>0.69925045969999999</v>
      </c>
      <c r="G1078">
        <v>114820</v>
      </c>
      <c r="H1078">
        <v>11.8</v>
      </c>
      <c r="I1078">
        <v>2</v>
      </c>
    </row>
    <row r="1079" spans="1:9" x14ac:dyDescent="0.3">
      <c r="A1079">
        <v>114831</v>
      </c>
      <c r="B1079">
        <v>114.54545454545401</v>
      </c>
      <c r="C1079">
        <v>5.2473905845723E-2</v>
      </c>
      <c r="D1079">
        <v>149169</v>
      </c>
      <c r="E1079" t="s">
        <v>5790</v>
      </c>
      <c r="F1079">
        <v>0.38345459100000001</v>
      </c>
      <c r="G1079">
        <v>114831</v>
      </c>
      <c r="H1079">
        <v>14.76</v>
      </c>
      <c r="I1079">
        <v>1</v>
      </c>
    </row>
    <row r="1080" spans="1:9" x14ac:dyDescent="0.3">
      <c r="A1080">
        <v>114831</v>
      </c>
      <c r="B1080">
        <v>114.54545454545401</v>
      </c>
      <c r="C1080">
        <v>5.2473905845723E-2</v>
      </c>
      <c r="D1080">
        <v>149169</v>
      </c>
      <c r="E1080" t="s">
        <v>5790</v>
      </c>
      <c r="F1080">
        <v>0.38345459100000001</v>
      </c>
      <c r="G1080">
        <v>114831</v>
      </c>
      <c r="H1080">
        <v>14.76</v>
      </c>
      <c r="I1080">
        <v>1</v>
      </c>
    </row>
    <row r="1081" spans="1:9" x14ac:dyDescent="0.3">
      <c r="A1081">
        <v>114855</v>
      </c>
      <c r="B1081">
        <v>142</v>
      </c>
      <c r="C1081">
        <v>0</v>
      </c>
      <c r="D1081">
        <v>185989</v>
      </c>
      <c r="E1081" t="s">
        <v>5790</v>
      </c>
      <c r="F1081">
        <v>0.52857851980000004</v>
      </c>
      <c r="G1081">
        <v>114855</v>
      </c>
      <c r="H1081">
        <v>11.8</v>
      </c>
      <c r="I1081">
        <v>2</v>
      </c>
    </row>
    <row r="1082" spans="1:9" x14ac:dyDescent="0.3">
      <c r="A1082">
        <v>114855</v>
      </c>
      <c r="B1082">
        <v>142</v>
      </c>
      <c r="C1082">
        <v>0</v>
      </c>
      <c r="D1082">
        <v>185989</v>
      </c>
      <c r="E1082" t="s">
        <v>5790</v>
      </c>
      <c r="F1082">
        <v>0.52857851980000004</v>
      </c>
      <c r="G1082">
        <v>114855</v>
      </c>
      <c r="H1082">
        <v>11.8</v>
      </c>
      <c r="I1082">
        <v>2</v>
      </c>
    </row>
    <row r="1083" spans="1:9" x14ac:dyDescent="0.3">
      <c r="A1083">
        <v>114905</v>
      </c>
      <c r="B1083">
        <v>130.75</v>
      </c>
      <c r="C1083">
        <v>0</v>
      </c>
      <c r="D1083">
        <v>149429</v>
      </c>
      <c r="E1083" t="s">
        <v>5790</v>
      </c>
      <c r="F1083">
        <v>0.68696188930000002</v>
      </c>
      <c r="G1083">
        <v>114905</v>
      </c>
      <c r="H1083">
        <v>11.8</v>
      </c>
      <c r="I1083">
        <v>2</v>
      </c>
    </row>
    <row r="1084" spans="1:9" x14ac:dyDescent="0.3">
      <c r="A1084">
        <v>114905</v>
      </c>
      <c r="B1084">
        <v>130.75</v>
      </c>
      <c r="C1084">
        <v>0</v>
      </c>
      <c r="D1084">
        <v>149429</v>
      </c>
      <c r="E1084" t="s">
        <v>5790</v>
      </c>
      <c r="F1084">
        <v>0.68696188930000002</v>
      </c>
      <c r="G1084">
        <v>114905</v>
      </c>
      <c r="H1084">
        <v>11.8</v>
      </c>
      <c r="I1084">
        <v>2</v>
      </c>
    </row>
    <row r="1085" spans="1:9" x14ac:dyDescent="0.3">
      <c r="A1085">
        <v>114980</v>
      </c>
      <c r="B1085">
        <v>190.58230769230701</v>
      </c>
      <c r="C1085">
        <v>0</v>
      </c>
      <c r="D1085">
        <v>114980</v>
      </c>
      <c r="E1085" t="s">
        <v>5790</v>
      </c>
      <c r="F1085">
        <v>0.50908392670000002</v>
      </c>
      <c r="G1085">
        <v>114980</v>
      </c>
      <c r="H1085">
        <v>11.8</v>
      </c>
      <c r="I1085">
        <v>2</v>
      </c>
    </row>
    <row r="1086" spans="1:9" x14ac:dyDescent="0.3">
      <c r="A1086">
        <v>114980</v>
      </c>
      <c r="B1086">
        <v>190.58230769230701</v>
      </c>
      <c r="C1086">
        <v>0</v>
      </c>
      <c r="D1086">
        <v>114980</v>
      </c>
      <c r="E1086" t="s">
        <v>5790</v>
      </c>
      <c r="F1086">
        <v>0.50908392670000002</v>
      </c>
      <c r="G1086">
        <v>114980</v>
      </c>
      <c r="H1086">
        <v>11.8</v>
      </c>
      <c r="I1086">
        <v>2</v>
      </c>
    </row>
    <row r="1087" spans="1:9" x14ac:dyDescent="0.3">
      <c r="A1087">
        <v>114984</v>
      </c>
      <c r="B1087">
        <v>113.664023596999</v>
      </c>
      <c r="C1087">
        <v>0</v>
      </c>
      <c r="D1087">
        <v>148265</v>
      </c>
      <c r="E1087" t="s">
        <v>5790</v>
      </c>
      <c r="F1087">
        <v>0.88689738510000005</v>
      </c>
      <c r="G1087">
        <v>114984</v>
      </c>
      <c r="H1087">
        <v>6.11</v>
      </c>
      <c r="I1087">
        <v>4</v>
      </c>
    </row>
    <row r="1088" spans="1:9" x14ac:dyDescent="0.3">
      <c r="A1088">
        <v>114984</v>
      </c>
      <c r="B1088">
        <v>113.664023596999</v>
      </c>
      <c r="C1088">
        <v>0</v>
      </c>
      <c r="D1088">
        <v>148265</v>
      </c>
      <c r="E1088" t="s">
        <v>5790</v>
      </c>
      <c r="F1088">
        <v>0.88689738510000005</v>
      </c>
      <c r="G1088">
        <v>114984</v>
      </c>
      <c r="H1088">
        <v>6.11</v>
      </c>
      <c r="I1088">
        <v>4</v>
      </c>
    </row>
    <row r="1089" spans="1:9" x14ac:dyDescent="0.3">
      <c r="A1089">
        <v>115014</v>
      </c>
      <c r="B1089">
        <v>127</v>
      </c>
      <c r="C1089">
        <v>0</v>
      </c>
      <c r="D1089">
        <v>149429</v>
      </c>
      <c r="E1089" t="s">
        <v>5790</v>
      </c>
      <c r="F1089">
        <v>0.15926513079999999</v>
      </c>
      <c r="G1089">
        <v>115014</v>
      </c>
      <c r="H1089">
        <v>14.76</v>
      </c>
      <c r="I1089">
        <v>1</v>
      </c>
    </row>
    <row r="1090" spans="1:9" x14ac:dyDescent="0.3">
      <c r="A1090">
        <v>115014</v>
      </c>
      <c r="B1090">
        <v>127</v>
      </c>
      <c r="C1090">
        <v>0</v>
      </c>
      <c r="D1090">
        <v>149429</v>
      </c>
      <c r="E1090" t="s">
        <v>5790</v>
      </c>
      <c r="F1090">
        <v>0.15926513079999999</v>
      </c>
      <c r="G1090">
        <v>115014</v>
      </c>
      <c r="H1090">
        <v>14.76</v>
      </c>
      <c r="I1090">
        <v>1</v>
      </c>
    </row>
    <row r="1091" spans="1:9" x14ac:dyDescent="0.3">
      <c r="A1091">
        <v>115084</v>
      </c>
      <c r="B1091">
        <v>102.181132075471</v>
      </c>
      <c r="C1091">
        <v>0</v>
      </c>
      <c r="D1091">
        <v>146552</v>
      </c>
      <c r="E1091" t="s">
        <v>5790</v>
      </c>
      <c r="F1091">
        <v>0.63516736029999998</v>
      </c>
      <c r="G1091">
        <v>115084</v>
      </c>
      <c r="H1091">
        <v>11.8</v>
      </c>
      <c r="I1091">
        <v>2</v>
      </c>
    </row>
    <row r="1092" spans="1:9" x14ac:dyDescent="0.3">
      <c r="A1092">
        <v>115084</v>
      </c>
      <c r="B1092">
        <v>102.181132075471</v>
      </c>
      <c r="C1092">
        <v>0</v>
      </c>
      <c r="D1092">
        <v>146552</v>
      </c>
      <c r="E1092" t="s">
        <v>5790</v>
      </c>
      <c r="F1092">
        <v>0.63516736029999998</v>
      </c>
      <c r="G1092">
        <v>115084</v>
      </c>
      <c r="H1092">
        <v>11.8</v>
      </c>
      <c r="I1092">
        <v>2</v>
      </c>
    </row>
    <row r="1093" spans="1:9" x14ac:dyDescent="0.3">
      <c r="A1093">
        <v>115139</v>
      </c>
      <c r="B1093">
        <v>88.130841121495294</v>
      </c>
      <c r="C1093">
        <v>0</v>
      </c>
      <c r="D1093">
        <v>147942</v>
      </c>
      <c r="E1093" t="s">
        <v>5790</v>
      </c>
      <c r="F1093">
        <v>0.39733979110000001</v>
      </c>
      <c r="G1093">
        <v>115139</v>
      </c>
      <c r="H1093">
        <v>14.76</v>
      </c>
      <c r="I1093">
        <v>1</v>
      </c>
    </row>
    <row r="1094" spans="1:9" x14ac:dyDescent="0.3">
      <c r="A1094">
        <v>115139</v>
      </c>
      <c r="B1094">
        <v>88.130841121495294</v>
      </c>
      <c r="C1094">
        <v>0</v>
      </c>
      <c r="D1094">
        <v>147942</v>
      </c>
      <c r="E1094" t="s">
        <v>5790</v>
      </c>
      <c r="F1094">
        <v>0.39733979110000001</v>
      </c>
      <c r="G1094">
        <v>115139</v>
      </c>
      <c r="H1094">
        <v>14.76</v>
      </c>
      <c r="I1094">
        <v>1</v>
      </c>
    </row>
    <row r="1095" spans="1:9" x14ac:dyDescent="0.3">
      <c r="A1095">
        <v>115171</v>
      </c>
      <c r="B1095">
        <v>185.89</v>
      </c>
      <c r="C1095">
        <v>0</v>
      </c>
      <c r="D1095">
        <v>115171</v>
      </c>
      <c r="E1095" t="s">
        <v>5790</v>
      </c>
      <c r="F1095">
        <v>0.46374914049999999</v>
      </c>
      <c r="G1095">
        <v>115171</v>
      </c>
      <c r="H1095">
        <v>14.76</v>
      </c>
      <c r="I1095">
        <v>1</v>
      </c>
    </row>
    <row r="1096" spans="1:9" x14ac:dyDescent="0.3">
      <c r="A1096">
        <v>115171</v>
      </c>
      <c r="B1096">
        <v>185.89</v>
      </c>
      <c r="C1096">
        <v>0</v>
      </c>
      <c r="D1096">
        <v>115171</v>
      </c>
      <c r="E1096" t="s">
        <v>5790</v>
      </c>
      <c r="F1096">
        <v>0.46374914049999999</v>
      </c>
      <c r="G1096">
        <v>115171</v>
      </c>
      <c r="H1096">
        <v>14.76</v>
      </c>
      <c r="I1096">
        <v>1</v>
      </c>
    </row>
    <row r="1097" spans="1:9" x14ac:dyDescent="0.3">
      <c r="A1097">
        <v>115206</v>
      </c>
      <c r="B1097">
        <v>133.643980585501</v>
      </c>
      <c r="C1097">
        <v>0</v>
      </c>
      <c r="D1097">
        <v>115206</v>
      </c>
      <c r="E1097" t="s">
        <v>5790</v>
      </c>
      <c r="F1097">
        <v>0.60759472849999996</v>
      </c>
      <c r="G1097">
        <v>115206</v>
      </c>
      <c r="H1097">
        <v>11.8</v>
      </c>
      <c r="I1097">
        <v>2</v>
      </c>
    </row>
    <row r="1098" spans="1:9" x14ac:dyDescent="0.3">
      <c r="A1098">
        <v>115206</v>
      </c>
      <c r="B1098">
        <v>133.643980585501</v>
      </c>
      <c r="C1098">
        <v>0</v>
      </c>
      <c r="D1098">
        <v>115206</v>
      </c>
      <c r="E1098" t="s">
        <v>5790</v>
      </c>
      <c r="F1098">
        <v>0.60759472849999996</v>
      </c>
      <c r="G1098">
        <v>115206</v>
      </c>
      <c r="H1098">
        <v>11.8</v>
      </c>
      <c r="I1098">
        <v>2</v>
      </c>
    </row>
    <row r="1099" spans="1:9" x14ac:dyDescent="0.3">
      <c r="A1099">
        <v>115276</v>
      </c>
      <c r="B1099">
        <v>132</v>
      </c>
      <c r="C1099">
        <v>0</v>
      </c>
      <c r="D1099">
        <v>141975</v>
      </c>
      <c r="E1099" t="s">
        <v>5790</v>
      </c>
      <c r="F1099">
        <v>0.53588849309999997</v>
      </c>
      <c r="G1099">
        <v>115276</v>
      </c>
      <c r="H1099">
        <v>11.8</v>
      </c>
      <c r="I1099">
        <v>2</v>
      </c>
    </row>
    <row r="1100" spans="1:9" x14ac:dyDescent="0.3">
      <c r="A1100">
        <v>115276</v>
      </c>
      <c r="B1100">
        <v>132</v>
      </c>
      <c r="C1100">
        <v>0</v>
      </c>
      <c r="D1100">
        <v>141975</v>
      </c>
      <c r="E1100" t="s">
        <v>5790</v>
      </c>
      <c r="F1100">
        <v>0.53588849309999997</v>
      </c>
      <c r="G1100">
        <v>115276</v>
      </c>
      <c r="H1100">
        <v>11.8</v>
      </c>
      <c r="I1100">
        <v>2</v>
      </c>
    </row>
    <row r="1101" spans="1:9" x14ac:dyDescent="0.3">
      <c r="A1101">
        <v>115455</v>
      </c>
      <c r="B1101">
        <v>142</v>
      </c>
      <c r="C1101">
        <v>0</v>
      </c>
      <c r="D1101">
        <v>146213</v>
      </c>
      <c r="E1101" t="s">
        <v>5790</v>
      </c>
      <c r="F1101">
        <v>0.92314893009999999</v>
      </c>
      <c r="G1101">
        <v>115455</v>
      </c>
      <c r="H1101">
        <v>6.11</v>
      </c>
      <c r="I1101">
        <v>4</v>
      </c>
    </row>
    <row r="1102" spans="1:9" x14ac:dyDescent="0.3">
      <c r="A1102">
        <v>115455</v>
      </c>
      <c r="B1102">
        <v>142</v>
      </c>
      <c r="C1102">
        <v>0</v>
      </c>
      <c r="D1102">
        <v>146213</v>
      </c>
      <c r="E1102" t="s">
        <v>5790</v>
      </c>
      <c r="F1102">
        <v>0.92314893009999999</v>
      </c>
      <c r="G1102">
        <v>115455</v>
      </c>
      <c r="H1102">
        <v>6.11</v>
      </c>
      <c r="I1102">
        <v>4</v>
      </c>
    </row>
    <row r="1103" spans="1:9" x14ac:dyDescent="0.3">
      <c r="A1103">
        <v>115456</v>
      </c>
      <c r="B1103">
        <v>114.79552486187799</v>
      </c>
      <c r="C1103">
        <v>7.8084240343126096E-2</v>
      </c>
      <c r="D1103">
        <v>146213</v>
      </c>
      <c r="E1103" t="s">
        <v>5791</v>
      </c>
      <c r="F1103">
        <v>0.9457386136</v>
      </c>
      <c r="G1103">
        <v>115456</v>
      </c>
      <c r="H1103">
        <v>4.0599999999999996</v>
      </c>
      <c r="I1103">
        <v>5</v>
      </c>
    </row>
    <row r="1104" spans="1:9" x14ac:dyDescent="0.3">
      <c r="A1104">
        <v>115456</v>
      </c>
      <c r="B1104">
        <v>114.79552486187799</v>
      </c>
      <c r="C1104">
        <v>7.8084240343126096E-2</v>
      </c>
      <c r="D1104">
        <v>146213</v>
      </c>
      <c r="E1104" t="s">
        <v>5791</v>
      </c>
      <c r="F1104">
        <v>0.9457386136</v>
      </c>
      <c r="G1104">
        <v>115456</v>
      </c>
      <c r="H1104">
        <v>4.0599999999999996</v>
      </c>
      <c r="I1104">
        <v>5</v>
      </c>
    </row>
    <row r="1105" spans="1:9" x14ac:dyDescent="0.3">
      <c r="A1105">
        <v>115652</v>
      </c>
      <c r="B1105">
        <v>102.155963302752</v>
      </c>
      <c r="C1105">
        <v>0</v>
      </c>
      <c r="D1105">
        <v>148060</v>
      </c>
      <c r="E1105" t="s">
        <v>5790</v>
      </c>
      <c r="F1105">
        <v>0.77529478070000002</v>
      </c>
      <c r="G1105">
        <v>115652</v>
      </c>
      <c r="H1105">
        <v>7.65</v>
      </c>
      <c r="I1105">
        <v>3</v>
      </c>
    </row>
    <row r="1106" spans="1:9" x14ac:dyDescent="0.3">
      <c r="A1106">
        <v>115652</v>
      </c>
      <c r="B1106">
        <v>102.155963302752</v>
      </c>
      <c r="C1106">
        <v>0</v>
      </c>
      <c r="D1106">
        <v>148060</v>
      </c>
      <c r="E1106" t="s">
        <v>5790</v>
      </c>
      <c r="F1106">
        <v>0.77529478070000002</v>
      </c>
      <c r="G1106">
        <v>115652</v>
      </c>
      <c r="H1106">
        <v>7.65</v>
      </c>
      <c r="I1106">
        <v>3</v>
      </c>
    </row>
    <row r="1107" spans="1:9" x14ac:dyDescent="0.3">
      <c r="A1107">
        <v>115667</v>
      </c>
      <c r="B1107">
        <v>103.32369865347999</v>
      </c>
      <c r="C1107">
        <v>0</v>
      </c>
      <c r="D1107">
        <v>140698</v>
      </c>
      <c r="E1107" t="s">
        <v>5790</v>
      </c>
      <c r="F1107">
        <v>0.90078085659999996</v>
      </c>
      <c r="G1107">
        <v>115667</v>
      </c>
      <c r="H1107">
        <v>6.11</v>
      </c>
      <c r="I1107">
        <v>4</v>
      </c>
    </row>
    <row r="1108" spans="1:9" x14ac:dyDescent="0.3">
      <c r="A1108">
        <v>116409</v>
      </c>
      <c r="B1108">
        <v>123.111111111111</v>
      </c>
      <c r="C1108">
        <v>5.3445644842866E-2</v>
      </c>
      <c r="D1108">
        <v>149169</v>
      </c>
      <c r="E1108" t="s">
        <v>5790</v>
      </c>
      <c r="F1108">
        <v>0.46624746919999999</v>
      </c>
      <c r="G1108">
        <v>116409</v>
      </c>
      <c r="H1108">
        <v>14.76</v>
      </c>
      <c r="I1108">
        <v>1</v>
      </c>
    </row>
    <row r="1109" spans="1:9" x14ac:dyDescent="0.3">
      <c r="A1109">
        <v>116409</v>
      </c>
      <c r="B1109">
        <v>123.111111111111</v>
      </c>
      <c r="C1109">
        <v>5.3445644842866E-2</v>
      </c>
      <c r="D1109">
        <v>149169</v>
      </c>
      <c r="E1109" t="s">
        <v>5790</v>
      </c>
      <c r="F1109">
        <v>0.46624746919999999</v>
      </c>
      <c r="G1109">
        <v>116409</v>
      </c>
      <c r="H1109">
        <v>14.76</v>
      </c>
      <c r="I1109">
        <v>1</v>
      </c>
    </row>
    <row r="1110" spans="1:9" x14ac:dyDescent="0.3">
      <c r="A1110">
        <v>117015</v>
      </c>
      <c r="B1110">
        <v>178.27</v>
      </c>
      <c r="C1110">
        <v>1</v>
      </c>
      <c r="D1110">
        <v>117015</v>
      </c>
      <c r="E1110" t="s">
        <v>5790</v>
      </c>
      <c r="F1110">
        <v>0.36545336249999999</v>
      </c>
      <c r="G1110">
        <v>117015</v>
      </c>
      <c r="H1110">
        <v>14.76</v>
      </c>
      <c r="I1110">
        <v>1</v>
      </c>
    </row>
    <row r="1111" spans="1:9" x14ac:dyDescent="0.3">
      <c r="A1111">
        <v>117015</v>
      </c>
      <c r="B1111">
        <v>178.27</v>
      </c>
      <c r="C1111">
        <v>1</v>
      </c>
      <c r="D1111">
        <v>117015</v>
      </c>
      <c r="E1111" t="s">
        <v>5790</v>
      </c>
      <c r="F1111">
        <v>0.36545336249999999</v>
      </c>
      <c r="G1111">
        <v>117015</v>
      </c>
      <c r="H1111">
        <v>14.76</v>
      </c>
      <c r="I1111">
        <v>1</v>
      </c>
    </row>
    <row r="1112" spans="1:9" x14ac:dyDescent="0.3">
      <c r="A1112">
        <v>117846</v>
      </c>
      <c r="B1112">
        <v>132</v>
      </c>
      <c r="C1112">
        <v>0</v>
      </c>
      <c r="D1112">
        <v>140675</v>
      </c>
      <c r="E1112" t="s">
        <v>5791</v>
      </c>
      <c r="F1112">
        <v>0.96027058359999995</v>
      </c>
      <c r="G1112">
        <v>117846</v>
      </c>
      <c r="H1112">
        <v>4.0599999999999996</v>
      </c>
      <c r="I1112">
        <v>5</v>
      </c>
    </row>
    <row r="1113" spans="1:9" x14ac:dyDescent="0.3">
      <c r="A1113">
        <v>117988</v>
      </c>
      <c r="B1113">
        <v>164.76900000000001</v>
      </c>
      <c r="C1113">
        <v>0.78143311081176703</v>
      </c>
      <c r="D1113">
        <v>117988</v>
      </c>
      <c r="E1113" t="s">
        <v>5790</v>
      </c>
      <c r="F1113">
        <v>0.52622032169999999</v>
      </c>
      <c r="G1113">
        <v>117988</v>
      </c>
      <c r="H1113">
        <v>11.8</v>
      </c>
      <c r="I1113">
        <v>2</v>
      </c>
    </row>
    <row r="1114" spans="1:9" x14ac:dyDescent="0.3">
      <c r="A1114">
        <v>118023</v>
      </c>
      <c r="B1114">
        <v>122</v>
      </c>
      <c r="C1114">
        <v>0</v>
      </c>
      <c r="D1114">
        <v>140182</v>
      </c>
      <c r="E1114" t="s">
        <v>5790</v>
      </c>
      <c r="F1114">
        <v>0.66271793840000004</v>
      </c>
      <c r="G1114">
        <v>118023</v>
      </c>
      <c r="H1114">
        <v>11.8</v>
      </c>
      <c r="I1114">
        <v>2</v>
      </c>
    </row>
    <row r="1115" spans="1:9" x14ac:dyDescent="0.3">
      <c r="A1115">
        <v>118026</v>
      </c>
      <c r="B1115">
        <v>141.08857142857099</v>
      </c>
      <c r="C1115">
        <v>0.182984345917617</v>
      </c>
      <c r="D1115">
        <v>118026</v>
      </c>
      <c r="E1115" t="s">
        <v>5790</v>
      </c>
      <c r="F1115">
        <v>0.53594434260000001</v>
      </c>
      <c r="G1115">
        <v>118026</v>
      </c>
      <c r="H1115">
        <v>11.8</v>
      </c>
      <c r="I1115">
        <v>2</v>
      </c>
    </row>
    <row r="1116" spans="1:9" x14ac:dyDescent="0.3">
      <c r="A1116">
        <v>118030</v>
      </c>
      <c r="B1116">
        <v>140.20875000000001</v>
      </c>
      <c r="C1116">
        <v>0.29062932818661902</v>
      </c>
      <c r="D1116">
        <v>140182</v>
      </c>
      <c r="E1116" t="s">
        <v>5790</v>
      </c>
      <c r="F1116">
        <v>0.5356946588</v>
      </c>
      <c r="G1116">
        <v>118030</v>
      </c>
      <c r="H1116">
        <v>11.8</v>
      </c>
      <c r="I1116">
        <v>2</v>
      </c>
    </row>
    <row r="1117" spans="1:9" x14ac:dyDescent="0.3">
      <c r="A1117">
        <v>118036</v>
      </c>
      <c r="B1117">
        <v>133.39588235294099</v>
      </c>
      <c r="C1117">
        <v>0.196199825901134</v>
      </c>
      <c r="D1117">
        <v>140182</v>
      </c>
      <c r="E1117" t="s">
        <v>5790</v>
      </c>
      <c r="F1117">
        <v>0.51120072599999999</v>
      </c>
      <c r="G1117">
        <v>118036</v>
      </c>
      <c r="H1117">
        <v>11.8</v>
      </c>
      <c r="I1117">
        <v>2</v>
      </c>
    </row>
    <row r="1118" spans="1:9" x14ac:dyDescent="0.3">
      <c r="A1118">
        <v>118259</v>
      </c>
      <c r="B1118">
        <v>130.333333333333</v>
      </c>
      <c r="C1118">
        <v>0.267165696969696</v>
      </c>
      <c r="D1118">
        <v>140675</v>
      </c>
      <c r="E1118" t="s">
        <v>5791</v>
      </c>
      <c r="F1118">
        <v>0.9632688761</v>
      </c>
      <c r="G1118">
        <v>118259</v>
      </c>
      <c r="H1118">
        <v>4.0599999999999996</v>
      </c>
      <c r="I1118">
        <v>5</v>
      </c>
    </row>
    <row r="1119" spans="1:9" x14ac:dyDescent="0.3">
      <c r="A1119">
        <v>118319</v>
      </c>
      <c r="B1119">
        <v>125.63635702480499</v>
      </c>
      <c r="C1119">
        <v>0</v>
      </c>
      <c r="D1119">
        <v>140698</v>
      </c>
      <c r="E1119" t="s">
        <v>5790</v>
      </c>
      <c r="F1119">
        <v>0.27025240659999999</v>
      </c>
      <c r="G1119">
        <v>118319</v>
      </c>
      <c r="H1119">
        <v>14.76</v>
      </c>
      <c r="I1119">
        <v>1</v>
      </c>
    </row>
    <row r="1120" spans="1:9" x14ac:dyDescent="0.3">
      <c r="A1120">
        <v>118335</v>
      </c>
      <c r="B1120">
        <v>103.32369865347999</v>
      </c>
      <c r="C1120">
        <v>0</v>
      </c>
      <c r="D1120">
        <v>140698</v>
      </c>
      <c r="E1120" t="s">
        <v>5790</v>
      </c>
      <c r="F1120">
        <v>0.84247213600000004</v>
      </c>
      <c r="G1120">
        <v>118335</v>
      </c>
      <c r="H1120">
        <v>6.11</v>
      </c>
      <c r="I1120">
        <v>4</v>
      </c>
    </row>
    <row r="1121" spans="1:9" x14ac:dyDescent="0.3">
      <c r="A1121">
        <v>118338</v>
      </c>
      <c r="B1121">
        <v>114.703387438955</v>
      </c>
      <c r="C1121">
        <v>0</v>
      </c>
      <c r="D1121">
        <v>140698</v>
      </c>
      <c r="E1121" t="s">
        <v>5790</v>
      </c>
      <c r="F1121">
        <v>0.66550755500000003</v>
      </c>
      <c r="G1121">
        <v>118338</v>
      </c>
      <c r="H1121">
        <v>11.8</v>
      </c>
      <c r="I1121">
        <v>2</v>
      </c>
    </row>
    <row r="1122" spans="1:9" x14ac:dyDescent="0.3">
      <c r="A1122">
        <v>118362</v>
      </c>
      <c r="B1122">
        <v>90</v>
      </c>
      <c r="C1122">
        <v>0</v>
      </c>
      <c r="D1122">
        <v>149587</v>
      </c>
      <c r="E1122" t="s">
        <v>5790</v>
      </c>
      <c r="F1122">
        <v>0.69212180379999999</v>
      </c>
      <c r="G1122">
        <v>118362</v>
      </c>
      <c r="H1122">
        <v>11.8</v>
      </c>
      <c r="I1122">
        <v>2</v>
      </c>
    </row>
    <row r="1123" spans="1:9" x14ac:dyDescent="0.3">
      <c r="A1123">
        <v>118373</v>
      </c>
      <c r="B1123">
        <v>149.51696634044899</v>
      </c>
      <c r="C1123">
        <v>0</v>
      </c>
      <c r="D1123">
        <v>167861</v>
      </c>
      <c r="E1123" t="s">
        <v>5790</v>
      </c>
      <c r="F1123">
        <v>0.74954849479999996</v>
      </c>
      <c r="G1123">
        <v>118373</v>
      </c>
      <c r="H1123">
        <v>11.8</v>
      </c>
      <c r="I1123">
        <v>2</v>
      </c>
    </row>
    <row r="1124" spans="1:9" x14ac:dyDescent="0.3">
      <c r="A1124">
        <v>118397</v>
      </c>
      <c r="B1124">
        <v>132</v>
      </c>
      <c r="C1124">
        <v>0</v>
      </c>
      <c r="D1124">
        <v>140599</v>
      </c>
      <c r="E1124" t="s">
        <v>5790</v>
      </c>
      <c r="F1124">
        <v>0.28130233290000001</v>
      </c>
      <c r="G1124">
        <v>118397</v>
      </c>
      <c r="H1124">
        <v>14.76</v>
      </c>
      <c r="I1124">
        <v>1</v>
      </c>
    </row>
    <row r="1125" spans="1:9" x14ac:dyDescent="0.3">
      <c r="A1125">
        <v>118485</v>
      </c>
      <c r="B1125">
        <v>120.743142857142</v>
      </c>
      <c r="C1125">
        <v>0</v>
      </c>
      <c r="D1125">
        <v>149587</v>
      </c>
      <c r="E1125" t="s">
        <v>5791</v>
      </c>
      <c r="F1125">
        <v>0.94773948190000001</v>
      </c>
      <c r="G1125">
        <v>118485</v>
      </c>
      <c r="H1125">
        <v>4.0599999999999996</v>
      </c>
      <c r="I1125">
        <v>5</v>
      </c>
    </row>
    <row r="1126" spans="1:9" x14ac:dyDescent="0.3">
      <c r="A1126">
        <v>118497</v>
      </c>
      <c r="B1126">
        <v>116.454545454545</v>
      </c>
      <c r="C1126">
        <v>0</v>
      </c>
      <c r="D1126">
        <v>140376</v>
      </c>
      <c r="E1126" t="s">
        <v>5791</v>
      </c>
      <c r="F1126">
        <v>0.9873242378</v>
      </c>
      <c r="G1126">
        <v>118497</v>
      </c>
      <c r="H1126">
        <v>1.98</v>
      </c>
      <c r="I1126">
        <v>6</v>
      </c>
    </row>
    <row r="1127" spans="1:9" x14ac:dyDescent="0.3">
      <c r="A1127">
        <v>118499</v>
      </c>
      <c r="B1127">
        <v>118.5</v>
      </c>
      <c r="C1127">
        <v>0</v>
      </c>
      <c r="D1127">
        <v>140376</v>
      </c>
      <c r="E1127" t="s">
        <v>5790</v>
      </c>
      <c r="F1127">
        <v>0.84235423799999998</v>
      </c>
      <c r="G1127">
        <v>118499</v>
      </c>
      <c r="H1127">
        <v>6.11</v>
      </c>
      <c r="I1127">
        <v>4</v>
      </c>
    </row>
    <row r="1128" spans="1:9" x14ac:dyDescent="0.3">
      <c r="A1128">
        <v>118510</v>
      </c>
      <c r="B1128">
        <v>89.125283018867904</v>
      </c>
      <c r="C1128">
        <v>0</v>
      </c>
      <c r="D1128">
        <v>149587</v>
      </c>
      <c r="E1128" t="s">
        <v>5790</v>
      </c>
      <c r="F1128">
        <v>0.56914234159999999</v>
      </c>
      <c r="G1128">
        <v>118510</v>
      </c>
      <c r="H1128">
        <v>11.8</v>
      </c>
      <c r="I1128">
        <v>2</v>
      </c>
    </row>
    <row r="1129" spans="1:9" x14ac:dyDescent="0.3">
      <c r="A1129">
        <v>118576</v>
      </c>
      <c r="B1129">
        <v>116</v>
      </c>
      <c r="C1129">
        <v>0</v>
      </c>
      <c r="D1129">
        <v>149587</v>
      </c>
      <c r="E1129" t="s">
        <v>5790</v>
      </c>
      <c r="F1129">
        <v>0.75587737560000001</v>
      </c>
      <c r="G1129">
        <v>118576</v>
      </c>
      <c r="H1129">
        <v>7.65</v>
      </c>
      <c r="I1129">
        <v>3</v>
      </c>
    </row>
    <row r="1130" spans="1:9" x14ac:dyDescent="0.3">
      <c r="A1130">
        <v>118577</v>
      </c>
      <c r="B1130">
        <v>125.435263157894</v>
      </c>
      <c r="C1130">
        <v>0.21820311378500301</v>
      </c>
      <c r="D1130">
        <v>140182</v>
      </c>
      <c r="E1130" t="s">
        <v>5790</v>
      </c>
      <c r="F1130">
        <v>0.36618536709999999</v>
      </c>
      <c r="G1130">
        <v>118577</v>
      </c>
      <c r="H1130">
        <v>14.76</v>
      </c>
      <c r="I1130">
        <v>1</v>
      </c>
    </row>
    <row r="1131" spans="1:9" x14ac:dyDescent="0.3">
      <c r="A1131">
        <v>118582</v>
      </c>
      <c r="B1131">
        <v>114.11839999999999</v>
      </c>
      <c r="C1131">
        <v>3.4924134344875402E-2</v>
      </c>
      <c r="D1131">
        <v>149587</v>
      </c>
      <c r="E1131" t="s">
        <v>5791</v>
      </c>
      <c r="F1131">
        <v>0.94605070349999998</v>
      </c>
      <c r="G1131">
        <v>118582</v>
      </c>
      <c r="H1131">
        <v>4.0599999999999996</v>
      </c>
      <c r="I1131">
        <v>5</v>
      </c>
    </row>
    <row r="1132" spans="1:9" x14ac:dyDescent="0.3">
      <c r="A1132">
        <v>118602</v>
      </c>
      <c r="B1132">
        <v>128.947</v>
      </c>
      <c r="C1132">
        <v>0</v>
      </c>
      <c r="D1132">
        <v>140108</v>
      </c>
      <c r="E1132" t="s">
        <v>5790</v>
      </c>
      <c r="F1132">
        <v>0.84117329119999995</v>
      </c>
      <c r="G1132">
        <v>118602</v>
      </c>
      <c r="H1132">
        <v>6.11</v>
      </c>
      <c r="I1132">
        <v>4</v>
      </c>
    </row>
    <row r="1133" spans="1:9" x14ac:dyDescent="0.3">
      <c r="A1133">
        <v>118606</v>
      </c>
      <c r="B1133">
        <v>115.946428571428</v>
      </c>
      <c r="C1133">
        <v>0</v>
      </c>
      <c r="D1133">
        <v>140108</v>
      </c>
      <c r="E1133" t="s">
        <v>5790</v>
      </c>
      <c r="F1133">
        <v>0.55109173060000005</v>
      </c>
      <c r="G1133">
        <v>118606</v>
      </c>
      <c r="H1133">
        <v>11.8</v>
      </c>
      <c r="I1133">
        <v>2</v>
      </c>
    </row>
    <row r="1134" spans="1:9" x14ac:dyDescent="0.3">
      <c r="A1134">
        <v>118607</v>
      </c>
      <c r="B1134">
        <v>127</v>
      </c>
      <c r="C1134">
        <v>0</v>
      </c>
      <c r="D1134">
        <v>140108</v>
      </c>
      <c r="E1134" t="s">
        <v>5790</v>
      </c>
      <c r="F1134">
        <v>0.67726576329999999</v>
      </c>
      <c r="G1134">
        <v>118607</v>
      </c>
      <c r="H1134">
        <v>11.8</v>
      </c>
      <c r="I1134">
        <v>2</v>
      </c>
    </row>
    <row r="1135" spans="1:9" x14ac:dyDescent="0.3">
      <c r="A1135">
        <v>118742</v>
      </c>
      <c r="B1135">
        <v>112.537037037037</v>
      </c>
      <c r="C1135">
        <v>0</v>
      </c>
      <c r="D1135">
        <v>140108</v>
      </c>
      <c r="E1135" t="s">
        <v>5790</v>
      </c>
      <c r="F1135">
        <v>0.45554816720000002</v>
      </c>
      <c r="G1135">
        <v>118742</v>
      </c>
      <c r="H1135">
        <v>14.76</v>
      </c>
      <c r="I1135">
        <v>1</v>
      </c>
    </row>
    <row r="1136" spans="1:9" x14ac:dyDescent="0.3">
      <c r="A1136">
        <v>118774</v>
      </c>
      <c r="B1136">
        <v>105.600000384</v>
      </c>
      <c r="C1136">
        <v>0</v>
      </c>
      <c r="D1136">
        <v>140231</v>
      </c>
      <c r="E1136" t="s">
        <v>5790</v>
      </c>
      <c r="F1136">
        <v>0.90117138620000004</v>
      </c>
      <c r="G1136">
        <v>118774</v>
      </c>
      <c r="H1136">
        <v>6.11</v>
      </c>
      <c r="I1136">
        <v>4</v>
      </c>
    </row>
    <row r="1137" spans="1:9" x14ac:dyDescent="0.3">
      <c r="A1137">
        <v>118775</v>
      </c>
      <c r="B1137">
        <v>118.85014084507</v>
      </c>
      <c r="C1137">
        <v>0.18772718313467501</v>
      </c>
      <c r="D1137">
        <v>140231</v>
      </c>
      <c r="E1137" t="s">
        <v>5790</v>
      </c>
      <c r="F1137">
        <v>0.85324072839999998</v>
      </c>
      <c r="G1137">
        <v>118775</v>
      </c>
      <c r="H1137">
        <v>6.11</v>
      </c>
      <c r="I1137">
        <v>4</v>
      </c>
    </row>
    <row r="1138" spans="1:9" x14ac:dyDescent="0.3">
      <c r="A1138">
        <v>118777</v>
      </c>
      <c r="B1138">
        <v>102.941633217873</v>
      </c>
      <c r="C1138">
        <v>0</v>
      </c>
      <c r="D1138">
        <v>140231</v>
      </c>
      <c r="E1138" t="s">
        <v>5790</v>
      </c>
      <c r="F1138">
        <v>0.90538614989999999</v>
      </c>
      <c r="G1138">
        <v>118777</v>
      </c>
      <c r="H1138">
        <v>6.11</v>
      </c>
      <c r="I1138">
        <v>4</v>
      </c>
    </row>
    <row r="1139" spans="1:9" x14ac:dyDescent="0.3">
      <c r="A1139">
        <v>118782</v>
      </c>
      <c r="B1139">
        <v>109.25644417035799</v>
      </c>
      <c r="C1139">
        <v>0</v>
      </c>
      <c r="D1139">
        <v>140231</v>
      </c>
      <c r="E1139" t="s">
        <v>5790</v>
      </c>
      <c r="F1139">
        <v>0.84494042400000002</v>
      </c>
      <c r="G1139">
        <v>118782</v>
      </c>
      <c r="H1139">
        <v>6.11</v>
      </c>
      <c r="I1139">
        <v>4</v>
      </c>
    </row>
    <row r="1140" spans="1:9" x14ac:dyDescent="0.3">
      <c r="A1140">
        <v>118784</v>
      </c>
      <c r="B1140">
        <v>103.041014335409</v>
      </c>
      <c r="C1140">
        <v>5.7298957817580199E-3</v>
      </c>
      <c r="D1140">
        <v>140231</v>
      </c>
      <c r="E1140" t="s">
        <v>5790</v>
      </c>
      <c r="F1140">
        <v>0.88255822660000005</v>
      </c>
      <c r="G1140">
        <v>118784</v>
      </c>
      <c r="H1140">
        <v>6.11</v>
      </c>
      <c r="I1140">
        <v>4</v>
      </c>
    </row>
    <row r="1141" spans="1:9" x14ac:dyDescent="0.3">
      <c r="A1141">
        <v>118785</v>
      </c>
      <c r="B1141">
        <v>107.15823634485</v>
      </c>
      <c r="C1141">
        <v>0</v>
      </c>
      <c r="D1141">
        <v>140231</v>
      </c>
      <c r="E1141" t="s">
        <v>5790</v>
      </c>
      <c r="F1141">
        <v>0.82954329250000003</v>
      </c>
      <c r="G1141">
        <v>118785</v>
      </c>
      <c r="H1141">
        <v>7.65</v>
      </c>
      <c r="I1141">
        <v>3</v>
      </c>
    </row>
    <row r="1142" spans="1:9" x14ac:dyDescent="0.3">
      <c r="A1142">
        <v>118788</v>
      </c>
      <c r="B1142">
        <v>94.545847457627104</v>
      </c>
      <c r="C1142">
        <v>0</v>
      </c>
      <c r="D1142">
        <v>140231</v>
      </c>
      <c r="E1142" t="s">
        <v>5791</v>
      </c>
      <c r="F1142">
        <v>0.95050483939999997</v>
      </c>
      <c r="G1142">
        <v>118788</v>
      </c>
      <c r="H1142">
        <v>4.0599999999999996</v>
      </c>
      <c r="I1142">
        <v>5</v>
      </c>
    </row>
    <row r="1143" spans="1:9" x14ac:dyDescent="0.3">
      <c r="A1143">
        <v>118790</v>
      </c>
      <c r="B1143">
        <v>105.62500020833301</v>
      </c>
      <c r="C1143">
        <v>0</v>
      </c>
      <c r="D1143">
        <v>140231</v>
      </c>
      <c r="E1143" t="s">
        <v>5791</v>
      </c>
      <c r="F1143">
        <v>0.98022562270000002</v>
      </c>
      <c r="G1143">
        <v>118790</v>
      </c>
      <c r="H1143">
        <v>1.98</v>
      </c>
      <c r="I1143">
        <v>6</v>
      </c>
    </row>
    <row r="1144" spans="1:9" x14ac:dyDescent="0.3">
      <c r="A1144">
        <v>118793</v>
      </c>
      <c r="B1144">
        <v>116.00000026666601</v>
      </c>
      <c r="C1144">
        <v>0</v>
      </c>
      <c r="D1144">
        <v>140231</v>
      </c>
      <c r="E1144" t="s">
        <v>5791</v>
      </c>
      <c r="F1144">
        <v>0.98529493810000002</v>
      </c>
      <c r="G1144">
        <v>118793</v>
      </c>
      <c r="H1144">
        <v>1.98</v>
      </c>
      <c r="I1144">
        <v>6</v>
      </c>
    </row>
    <row r="1145" spans="1:9" x14ac:dyDescent="0.3">
      <c r="A1145">
        <v>118808</v>
      </c>
      <c r="B1145">
        <v>86.776650106933999</v>
      </c>
      <c r="C1145">
        <v>0</v>
      </c>
      <c r="D1145">
        <v>140069</v>
      </c>
      <c r="E1145" t="s">
        <v>5791</v>
      </c>
      <c r="F1145">
        <v>0.97228831049999997</v>
      </c>
      <c r="G1145">
        <v>118808</v>
      </c>
      <c r="H1145">
        <v>1.98</v>
      </c>
      <c r="I1145">
        <v>6</v>
      </c>
    </row>
    <row r="1146" spans="1:9" x14ac:dyDescent="0.3">
      <c r="A1146">
        <v>118809</v>
      </c>
      <c r="B1146">
        <v>116.90908960743801</v>
      </c>
      <c r="C1146">
        <v>0</v>
      </c>
      <c r="D1146">
        <v>140069</v>
      </c>
      <c r="E1146" t="s">
        <v>5790</v>
      </c>
      <c r="F1146">
        <v>0.78645807499999998</v>
      </c>
      <c r="G1146">
        <v>118809</v>
      </c>
      <c r="H1146">
        <v>7.65</v>
      </c>
      <c r="I1146">
        <v>3</v>
      </c>
    </row>
    <row r="1147" spans="1:9" x14ac:dyDescent="0.3">
      <c r="A1147">
        <v>118810</v>
      </c>
      <c r="B1147">
        <v>124.24242424242399</v>
      </c>
      <c r="C1147">
        <v>0</v>
      </c>
      <c r="D1147">
        <v>140069</v>
      </c>
      <c r="E1147" t="s">
        <v>5791</v>
      </c>
      <c r="F1147">
        <v>0.94783842559999998</v>
      </c>
      <c r="G1147">
        <v>118810</v>
      </c>
      <c r="H1147">
        <v>4.0599999999999996</v>
      </c>
      <c r="I1147">
        <v>5</v>
      </c>
    </row>
    <row r="1148" spans="1:9" x14ac:dyDescent="0.3">
      <c r="A1148">
        <v>118811</v>
      </c>
      <c r="B1148">
        <v>127</v>
      </c>
      <c r="C1148">
        <v>0</v>
      </c>
      <c r="D1148">
        <v>140069</v>
      </c>
      <c r="E1148" t="s">
        <v>5790</v>
      </c>
      <c r="F1148">
        <v>0.9185150862</v>
      </c>
      <c r="G1148">
        <v>118811</v>
      </c>
      <c r="H1148">
        <v>6.11</v>
      </c>
      <c r="I1148">
        <v>4</v>
      </c>
    </row>
    <row r="1149" spans="1:9" x14ac:dyDescent="0.3">
      <c r="A1149">
        <v>118813</v>
      </c>
      <c r="B1149">
        <v>121.23188387943701</v>
      </c>
      <c r="C1149">
        <v>0</v>
      </c>
      <c r="D1149">
        <v>140069</v>
      </c>
      <c r="E1149" t="s">
        <v>5790</v>
      </c>
      <c r="F1149">
        <v>0.86248540880000002</v>
      </c>
      <c r="G1149">
        <v>118813</v>
      </c>
      <c r="H1149">
        <v>6.11</v>
      </c>
      <c r="I1149">
        <v>4</v>
      </c>
    </row>
    <row r="1150" spans="1:9" x14ac:dyDescent="0.3">
      <c r="A1150">
        <v>118904</v>
      </c>
      <c r="B1150">
        <v>122.54347826086899</v>
      </c>
      <c r="C1150">
        <v>0</v>
      </c>
      <c r="D1150">
        <v>141438</v>
      </c>
      <c r="E1150" t="s">
        <v>5790</v>
      </c>
      <c r="F1150">
        <v>0.54745984079999999</v>
      </c>
      <c r="G1150">
        <v>118904</v>
      </c>
      <c r="H1150">
        <v>11.8</v>
      </c>
      <c r="I1150">
        <v>2</v>
      </c>
    </row>
    <row r="1151" spans="1:9" x14ac:dyDescent="0.3">
      <c r="A1151">
        <v>119122</v>
      </c>
      <c r="B1151">
        <v>127</v>
      </c>
      <c r="C1151">
        <v>5.6751399832470899E-2</v>
      </c>
      <c r="D1151">
        <v>158544</v>
      </c>
      <c r="E1151" t="s">
        <v>5790</v>
      </c>
      <c r="F1151">
        <v>0.54747712609999999</v>
      </c>
      <c r="G1151">
        <v>119122</v>
      </c>
      <c r="H1151">
        <v>11.8</v>
      </c>
      <c r="I1151">
        <v>2</v>
      </c>
    </row>
    <row r="1152" spans="1:9" x14ac:dyDescent="0.3">
      <c r="A1152">
        <v>119216</v>
      </c>
      <c r="B1152">
        <v>132</v>
      </c>
      <c r="C1152">
        <v>0</v>
      </c>
      <c r="D1152">
        <v>164778</v>
      </c>
      <c r="E1152" t="s">
        <v>5790</v>
      </c>
      <c r="F1152">
        <v>0.93562155960000004</v>
      </c>
      <c r="G1152">
        <v>119216</v>
      </c>
      <c r="H1152">
        <v>6.11</v>
      </c>
      <c r="I1152">
        <v>4</v>
      </c>
    </row>
    <row r="1153" spans="1:9" x14ac:dyDescent="0.3">
      <c r="A1153">
        <v>119241</v>
      </c>
      <c r="B1153">
        <v>133.875</v>
      </c>
      <c r="C1153">
        <v>0</v>
      </c>
      <c r="D1153">
        <v>167861</v>
      </c>
      <c r="E1153" t="s">
        <v>5790</v>
      </c>
      <c r="F1153">
        <v>0.83035743240000004</v>
      </c>
      <c r="G1153">
        <v>119241</v>
      </c>
      <c r="H1153">
        <v>7.65</v>
      </c>
      <c r="I1153">
        <v>3</v>
      </c>
    </row>
    <row r="1154" spans="1:9" x14ac:dyDescent="0.3">
      <c r="A1154">
        <v>119243</v>
      </c>
      <c r="B1154">
        <v>132</v>
      </c>
      <c r="C1154">
        <v>0</v>
      </c>
      <c r="D1154">
        <v>164778</v>
      </c>
      <c r="E1154" t="s">
        <v>5791</v>
      </c>
      <c r="F1154">
        <v>0.94695621730000001</v>
      </c>
      <c r="G1154">
        <v>119243</v>
      </c>
      <c r="H1154">
        <v>4.0599999999999996</v>
      </c>
      <c r="I1154">
        <v>5</v>
      </c>
    </row>
    <row r="1155" spans="1:9" x14ac:dyDescent="0.3">
      <c r="A1155">
        <v>119390</v>
      </c>
      <c r="B1155">
        <v>207.47</v>
      </c>
      <c r="C1155">
        <v>0</v>
      </c>
      <c r="D1155">
        <v>119390</v>
      </c>
      <c r="E1155" t="s">
        <v>5790</v>
      </c>
      <c r="F1155">
        <v>0.84307640790000005</v>
      </c>
      <c r="G1155">
        <v>119390</v>
      </c>
      <c r="H1155">
        <v>6.11</v>
      </c>
      <c r="I1155">
        <v>4</v>
      </c>
    </row>
    <row r="1156" spans="1:9" x14ac:dyDescent="0.3">
      <c r="A1156">
        <v>119391</v>
      </c>
      <c r="B1156">
        <v>129.5</v>
      </c>
      <c r="C1156">
        <v>0</v>
      </c>
      <c r="D1156">
        <v>141045</v>
      </c>
      <c r="E1156" t="s">
        <v>5790</v>
      </c>
      <c r="F1156">
        <v>0.47074416279999998</v>
      </c>
      <c r="G1156">
        <v>119391</v>
      </c>
      <c r="H1156">
        <v>14.76</v>
      </c>
      <c r="I1156">
        <v>1</v>
      </c>
    </row>
    <row r="1157" spans="1:9" x14ac:dyDescent="0.3">
      <c r="A1157">
        <v>119392</v>
      </c>
      <c r="B1157">
        <v>115</v>
      </c>
      <c r="C1157">
        <v>0</v>
      </c>
      <c r="D1157">
        <v>141045</v>
      </c>
      <c r="E1157" t="s">
        <v>5790</v>
      </c>
      <c r="F1157">
        <v>0.79130065439999997</v>
      </c>
      <c r="G1157">
        <v>119392</v>
      </c>
      <c r="H1157">
        <v>7.65</v>
      </c>
      <c r="I1157">
        <v>3</v>
      </c>
    </row>
    <row r="1158" spans="1:9" x14ac:dyDescent="0.3">
      <c r="A1158">
        <v>119400</v>
      </c>
      <c r="B1158">
        <v>131.38440348434901</v>
      </c>
      <c r="C1158">
        <v>0</v>
      </c>
      <c r="D1158">
        <v>119400</v>
      </c>
      <c r="E1158" t="s">
        <v>5790</v>
      </c>
      <c r="F1158">
        <v>0.71664035319999997</v>
      </c>
      <c r="G1158">
        <v>119400</v>
      </c>
      <c r="H1158">
        <v>11.8</v>
      </c>
      <c r="I1158">
        <v>2</v>
      </c>
    </row>
    <row r="1159" spans="1:9" x14ac:dyDescent="0.3">
      <c r="A1159">
        <v>119486</v>
      </c>
      <c r="B1159">
        <v>120.818181818181</v>
      </c>
      <c r="C1159">
        <v>0</v>
      </c>
      <c r="D1159">
        <v>140918</v>
      </c>
      <c r="E1159" t="s">
        <v>5790</v>
      </c>
      <c r="F1159">
        <v>0.34971383210000001</v>
      </c>
      <c r="G1159">
        <v>119486</v>
      </c>
      <c r="H1159">
        <v>14.76</v>
      </c>
      <c r="I1159">
        <v>1</v>
      </c>
    </row>
    <row r="1160" spans="1:9" x14ac:dyDescent="0.3">
      <c r="A1160">
        <v>119487</v>
      </c>
      <c r="B1160">
        <v>127</v>
      </c>
      <c r="C1160">
        <v>0</v>
      </c>
      <c r="D1160">
        <v>140918</v>
      </c>
      <c r="E1160" t="s">
        <v>5790</v>
      </c>
      <c r="F1160">
        <v>0.1778994501</v>
      </c>
      <c r="G1160">
        <v>119487</v>
      </c>
      <c r="H1160">
        <v>14.76</v>
      </c>
      <c r="I1160">
        <v>1</v>
      </c>
    </row>
    <row r="1161" spans="1:9" x14ac:dyDescent="0.3">
      <c r="A1161">
        <v>119516</v>
      </c>
      <c r="B1161">
        <v>132</v>
      </c>
      <c r="C1161">
        <v>0</v>
      </c>
      <c r="D1161">
        <v>141045</v>
      </c>
      <c r="E1161" t="s">
        <v>5790</v>
      </c>
      <c r="F1161">
        <v>0.8453888893</v>
      </c>
      <c r="G1161">
        <v>119516</v>
      </c>
      <c r="H1161">
        <v>6.11</v>
      </c>
      <c r="I1161">
        <v>4</v>
      </c>
    </row>
    <row r="1162" spans="1:9" x14ac:dyDescent="0.3">
      <c r="A1162">
        <v>119520</v>
      </c>
      <c r="B1162">
        <v>129.85714285714201</v>
      </c>
      <c r="C1162">
        <v>0</v>
      </c>
      <c r="D1162">
        <v>141045</v>
      </c>
      <c r="E1162" t="s">
        <v>5790</v>
      </c>
      <c r="F1162">
        <v>0.81206083299999998</v>
      </c>
      <c r="G1162">
        <v>119520</v>
      </c>
      <c r="H1162">
        <v>7.65</v>
      </c>
      <c r="I1162">
        <v>3</v>
      </c>
    </row>
    <row r="1163" spans="1:9" x14ac:dyDescent="0.3">
      <c r="A1163">
        <v>119521</v>
      </c>
      <c r="B1163">
        <v>114.000005684214</v>
      </c>
      <c r="C1163">
        <v>0</v>
      </c>
      <c r="D1163">
        <v>140918</v>
      </c>
      <c r="E1163" t="s">
        <v>5790</v>
      </c>
      <c r="F1163">
        <v>0.1357106864</v>
      </c>
      <c r="G1163">
        <v>119521</v>
      </c>
      <c r="H1163">
        <v>14.76</v>
      </c>
      <c r="I1163">
        <v>1</v>
      </c>
    </row>
    <row r="1164" spans="1:9" x14ac:dyDescent="0.3">
      <c r="A1164">
        <v>119652</v>
      </c>
      <c r="B1164">
        <v>127</v>
      </c>
      <c r="C1164">
        <v>0.38330425773340299</v>
      </c>
      <c r="D1164">
        <v>143627</v>
      </c>
      <c r="E1164" t="s">
        <v>5790</v>
      </c>
      <c r="F1164">
        <v>0.81414896250000002</v>
      </c>
      <c r="G1164">
        <v>119652</v>
      </c>
      <c r="H1164">
        <v>7.65</v>
      </c>
      <c r="I1164">
        <v>3</v>
      </c>
    </row>
    <row r="1165" spans="1:9" x14ac:dyDescent="0.3">
      <c r="A1165">
        <v>119716</v>
      </c>
      <c r="B1165">
        <v>146.99999999999901</v>
      </c>
      <c r="C1165">
        <v>0</v>
      </c>
      <c r="D1165">
        <v>171478</v>
      </c>
      <c r="E1165" t="s">
        <v>5790</v>
      </c>
      <c r="F1165">
        <v>0.59601312880000001</v>
      </c>
      <c r="G1165">
        <v>119716</v>
      </c>
      <c r="H1165">
        <v>11.8</v>
      </c>
      <c r="I1165">
        <v>2</v>
      </c>
    </row>
    <row r="1166" spans="1:9" x14ac:dyDescent="0.3">
      <c r="A1166">
        <v>119723</v>
      </c>
      <c r="B1166">
        <v>115</v>
      </c>
      <c r="C1166">
        <v>0.12723486527000599</v>
      </c>
      <c r="D1166">
        <v>139856</v>
      </c>
      <c r="E1166" t="s">
        <v>5790</v>
      </c>
      <c r="F1166">
        <v>0.78100490570000003</v>
      </c>
      <c r="G1166">
        <v>119723</v>
      </c>
      <c r="H1166">
        <v>7.65</v>
      </c>
      <c r="I1166">
        <v>3</v>
      </c>
    </row>
    <row r="1167" spans="1:9" x14ac:dyDescent="0.3">
      <c r="A1167">
        <v>119724</v>
      </c>
      <c r="B1167">
        <v>116.751475409836</v>
      </c>
      <c r="C1167">
        <v>0.205190557493412</v>
      </c>
      <c r="D1167">
        <v>139856</v>
      </c>
      <c r="E1167" t="s">
        <v>5790</v>
      </c>
      <c r="F1167">
        <v>0.32568880919999998</v>
      </c>
      <c r="G1167">
        <v>119724</v>
      </c>
      <c r="H1167">
        <v>14.76</v>
      </c>
      <c r="I1167">
        <v>1</v>
      </c>
    </row>
    <row r="1168" spans="1:9" x14ac:dyDescent="0.3">
      <c r="A1168">
        <v>119725</v>
      </c>
      <c r="B1168">
        <v>127</v>
      </c>
      <c r="C1168">
        <v>0.46918247674506702</v>
      </c>
      <c r="D1168">
        <v>140168</v>
      </c>
      <c r="E1168" t="s">
        <v>5790</v>
      </c>
      <c r="F1168">
        <v>0.29415094850000001</v>
      </c>
      <c r="G1168">
        <v>119725</v>
      </c>
      <c r="H1168">
        <v>14.76</v>
      </c>
      <c r="I1168">
        <v>1</v>
      </c>
    </row>
    <row r="1169" spans="1:9" x14ac:dyDescent="0.3">
      <c r="A1169">
        <v>119729</v>
      </c>
      <c r="B1169">
        <v>127</v>
      </c>
      <c r="C1169">
        <v>0.46918247674506702</v>
      </c>
      <c r="D1169">
        <v>140168</v>
      </c>
      <c r="E1169" t="s">
        <v>5790</v>
      </c>
      <c r="F1169">
        <v>0.13426345589999999</v>
      </c>
      <c r="G1169">
        <v>119729</v>
      </c>
      <c r="H1169">
        <v>14.76</v>
      </c>
      <c r="I1169">
        <v>1</v>
      </c>
    </row>
    <row r="1170" spans="1:9" x14ac:dyDescent="0.3">
      <c r="A1170">
        <v>119731</v>
      </c>
      <c r="B1170">
        <v>127</v>
      </c>
      <c r="C1170">
        <v>0.46918247674506702</v>
      </c>
      <c r="D1170">
        <v>140168</v>
      </c>
      <c r="E1170" t="s">
        <v>5790</v>
      </c>
      <c r="F1170">
        <v>0.33327811959999998</v>
      </c>
      <c r="G1170">
        <v>119731</v>
      </c>
      <c r="H1170">
        <v>14.76</v>
      </c>
      <c r="I1170">
        <v>1</v>
      </c>
    </row>
    <row r="1171" spans="1:9" x14ac:dyDescent="0.3">
      <c r="A1171">
        <v>119776</v>
      </c>
      <c r="B1171">
        <v>128.34615436390499</v>
      </c>
      <c r="C1171">
        <v>0</v>
      </c>
      <c r="D1171">
        <v>162546</v>
      </c>
      <c r="E1171" t="s">
        <v>5790</v>
      </c>
      <c r="F1171">
        <v>0.42387065289999998</v>
      </c>
      <c r="G1171">
        <v>119776</v>
      </c>
      <c r="H1171">
        <v>14.76</v>
      </c>
      <c r="I1171">
        <v>1</v>
      </c>
    </row>
    <row r="1172" spans="1:9" x14ac:dyDescent="0.3">
      <c r="A1172">
        <v>119777</v>
      </c>
      <c r="B1172">
        <v>110</v>
      </c>
      <c r="C1172">
        <v>0.183011740128846</v>
      </c>
      <c r="D1172">
        <v>147970</v>
      </c>
      <c r="E1172" t="s">
        <v>5790</v>
      </c>
      <c r="F1172">
        <v>0.74905711409999998</v>
      </c>
      <c r="G1172">
        <v>119777</v>
      </c>
      <c r="H1172">
        <v>11.8</v>
      </c>
      <c r="I1172">
        <v>2</v>
      </c>
    </row>
    <row r="1173" spans="1:9" x14ac:dyDescent="0.3">
      <c r="A1173">
        <v>119778</v>
      </c>
      <c r="B1173">
        <v>134.68369593945999</v>
      </c>
      <c r="C1173">
        <v>0</v>
      </c>
      <c r="D1173">
        <v>141278</v>
      </c>
      <c r="E1173" t="s">
        <v>5791</v>
      </c>
      <c r="F1173">
        <v>0.9851981997</v>
      </c>
      <c r="G1173">
        <v>119778</v>
      </c>
      <c r="H1173">
        <v>1.98</v>
      </c>
      <c r="I1173">
        <v>6</v>
      </c>
    </row>
    <row r="1174" spans="1:9" x14ac:dyDescent="0.3">
      <c r="A1174">
        <v>119780</v>
      </c>
      <c r="B1174">
        <v>102.5</v>
      </c>
      <c r="C1174">
        <v>0.183011740128846</v>
      </c>
      <c r="D1174">
        <v>147970</v>
      </c>
      <c r="E1174" t="s">
        <v>5790</v>
      </c>
      <c r="F1174">
        <v>0.89619642499999996</v>
      </c>
      <c r="G1174">
        <v>119780</v>
      </c>
      <c r="H1174">
        <v>6.11</v>
      </c>
      <c r="I1174">
        <v>4</v>
      </c>
    </row>
    <row r="1175" spans="1:9" x14ac:dyDescent="0.3">
      <c r="A1175">
        <v>119782</v>
      </c>
      <c r="B1175">
        <v>85</v>
      </c>
      <c r="C1175">
        <v>0</v>
      </c>
      <c r="D1175">
        <v>147970</v>
      </c>
      <c r="E1175" t="s">
        <v>5790</v>
      </c>
      <c r="F1175">
        <v>0.39453566070000001</v>
      </c>
      <c r="G1175">
        <v>119782</v>
      </c>
      <c r="H1175">
        <v>14.76</v>
      </c>
      <c r="I1175">
        <v>1</v>
      </c>
    </row>
    <row r="1176" spans="1:9" x14ac:dyDescent="0.3">
      <c r="A1176">
        <v>119829</v>
      </c>
      <c r="B1176">
        <v>95</v>
      </c>
      <c r="C1176">
        <v>0</v>
      </c>
      <c r="D1176">
        <v>147970</v>
      </c>
      <c r="E1176" t="s">
        <v>5790</v>
      </c>
      <c r="F1176">
        <v>0.53863334659999995</v>
      </c>
      <c r="G1176">
        <v>119829</v>
      </c>
      <c r="H1176">
        <v>11.8</v>
      </c>
      <c r="I1176">
        <v>2</v>
      </c>
    </row>
    <row r="1177" spans="1:9" x14ac:dyDescent="0.3">
      <c r="A1177">
        <v>119830</v>
      </c>
      <c r="B1177">
        <v>115</v>
      </c>
      <c r="C1177">
        <v>0.36602348025769299</v>
      </c>
      <c r="D1177">
        <v>157729</v>
      </c>
      <c r="E1177" t="s">
        <v>5790</v>
      </c>
      <c r="F1177">
        <v>0.53651481869999995</v>
      </c>
      <c r="G1177">
        <v>119830</v>
      </c>
      <c r="H1177">
        <v>11.8</v>
      </c>
      <c r="I1177">
        <v>2</v>
      </c>
    </row>
    <row r="1178" spans="1:9" x14ac:dyDescent="0.3">
      <c r="A1178">
        <v>119857</v>
      </c>
      <c r="B1178">
        <v>127</v>
      </c>
      <c r="C1178">
        <v>0.46918247674506702</v>
      </c>
      <c r="D1178">
        <v>140168</v>
      </c>
      <c r="E1178" t="s">
        <v>5790</v>
      </c>
      <c r="F1178">
        <v>0.1740775853</v>
      </c>
      <c r="G1178">
        <v>119857</v>
      </c>
      <c r="H1178">
        <v>14.76</v>
      </c>
      <c r="I1178">
        <v>1</v>
      </c>
    </row>
    <row r="1179" spans="1:9" x14ac:dyDescent="0.3">
      <c r="A1179">
        <v>119869</v>
      </c>
      <c r="B1179">
        <v>127</v>
      </c>
      <c r="C1179">
        <v>0.46918247674506702</v>
      </c>
      <c r="D1179">
        <v>140168</v>
      </c>
      <c r="E1179" t="s">
        <v>5790</v>
      </c>
      <c r="F1179">
        <v>0.36465376620000001</v>
      </c>
      <c r="G1179">
        <v>119869</v>
      </c>
      <c r="H1179">
        <v>14.76</v>
      </c>
      <c r="I1179">
        <v>1</v>
      </c>
    </row>
    <row r="1180" spans="1:9" x14ac:dyDescent="0.3">
      <c r="A1180">
        <v>119870</v>
      </c>
      <c r="B1180">
        <v>127</v>
      </c>
      <c r="C1180">
        <v>0.46918247674506702</v>
      </c>
      <c r="D1180">
        <v>140168</v>
      </c>
      <c r="E1180" t="s">
        <v>5790</v>
      </c>
      <c r="F1180">
        <v>0.30187025670000001</v>
      </c>
      <c r="G1180">
        <v>119870</v>
      </c>
      <c r="H1180">
        <v>14.76</v>
      </c>
      <c r="I1180">
        <v>1</v>
      </c>
    </row>
    <row r="1181" spans="1:9" x14ac:dyDescent="0.3">
      <c r="A1181">
        <v>119876</v>
      </c>
      <c r="B1181">
        <v>122</v>
      </c>
      <c r="C1181">
        <v>8.1467987071910997E-2</v>
      </c>
      <c r="D1181">
        <v>141522</v>
      </c>
      <c r="E1181" t="s">
        <v>5790</v>
      </c>
      <c r="F1181">
        <v>0.32687240839999998</v>
      </c>
      <c r="G1181">
        <v>119876</v>
      </c>
      <c r="H1181">
        <v>14.76</v>
      </c>
      <c r="I1181">
        <v>1</v>
      </c>
    </row>
    <row r="1182" spans="1:9" x14ac:dyDescent="0.3">
      <c r="A1182">
        <v>119935</v>
      </c>
      <c r="B1182">
        <v>90</v>
      </c>
      <c r="C1182">
        <v>0.183011740128846</v>
      </c>
      <c r="D1182">
        <v>147970</v>
      </c>
      <c r="E1182" t="s">
        <v>5790</v>
      </c>
      <c r="F1182">
        <v>0.85244953629999998</v>
      </c>
      <c r="G1182">
        <v>119935</v>
      </c>
      <c r="H1182">
        <v>6.11</v>
      </c>
      <c r="I1182">
        <v>4</v>
      </c>
    </row>
    <row r="1183" spans="1:9" x14ac:dyDescent="0.3">
      <c r="A1183">
        <v>119966</v>
      </c>
      <c r="B1183">
        <v>130.547</v>
      </c>
      <c r="C1183">
        <v>0</v>
      </c>
      <c r="D1183">
        <v>151768</v>
      </c>
      <c r="E1183" t="s">
        <v>5790</v>
      </c>
      <c r="F1183">
        <v>0.81275683639999996</v>
      </c>
      <c r="G1183">
        <v>119966</v>
      </c>
      <c r="H1183">
        <v>7.65</v>
      </c>
      <c r="I1183">
        <v>3</v>
      </c>
    </row>
    <row r="1184" spans="1:9" x14ac:dyDescent="0.3">
      <c r="A1184">
        <v>119970</v>
      </c>
      <c r="B1184">
        <v>127</v>
      </c>
      <c r="C1184">
        <v>8.1467987071911094E-2</v>
      </c>
      <c r="D1184">
        <v>141522</v>
      </c>
      <c r="E1184" t="s">
        <v>5790</v>
      </c>
      <c r="F1184">
        <v>0.85758268829999995</v>
      </c>
      <c r="G1184">
        <v>119970</v>
      </c>
      <c r="H1184">
        <v>6.11</v>
      </c>
      <c r="I1184">
        <v>4</v>
      </c>
    </row>
    <row r="1185" spans="1:9" x14ac:dyDescent="0.3">
      <c r="A1185">
        <v>119992</v>
      </c>
      <c r="B1185">
        <v>110</v>
      </c>
      <c r="C1185">
        <v>0.183011740128846</v>
      </c>
      <c r="D1185">
        <v>147970</v>
      </c>
      <c r="E1185" t="s">
        <v>5790</v>
      </c>
      <c r="F1185">
        <v>0.78975629810000003</v>
      </c>
      <c r="G1185">
        <v>119992</v>
      </c>
      <c r="H1185">
        <v>7.65</v>
      </c>
      <c r="I1185">
        <v>3</v>
      </c>
    </row>
    <row r="1186" spans="1:9" x14ac:dyDescent="0.3">
      <c r="A1186">
        <v>120016</v>
      </c>
      <c r="B1186">
        <v>75</v>
      </c>
      <c r="C1186">
        <v>0</v>
      </c>
      <c r="D1186">
        <v>139004</v>
      </c>
      <c r="E1186" t="s">
        <v>5791</v>
      </c>
      <c r="F1186">
        <v>0.97155737880000004</v>
      </c>
      <c r="G1186">
        <v>120016</v>
      </c>
      <c r="H1186">
        <v>1.98</v>
      </c>
      <c r="I1186">
        <v>6</v>
      </c>
    </row>
    <row r="1187" spans="1:9" x14ac:dyDescent="0.3">
      <c r="A1187">
        <v>120023</v>
      </c>
      <c r="B1187">
        <v>75</v>
      </c>
      <c r="C1187">
        <v>0</v>
      </c>
      <c r="D1187">
        <v>139004</v>
      </c>
      <c r="E1187" t="s">
        <v>5791</v>
      </c>
      <c r="F1187">
        <v>0.99003160000000001</v>
      </c>
      <c r="G1187">
        <v>120023</v>
      </c>
      <c r="H1187">
        <v>1.98</v>
      </c>
      <c r="I1187">
        <v>6</v>
      </c>
    </row>
    <row r="1188" spans="1:9" x14ac:dyDescent="0.3">
      <c r="A1188">
        <v>120024</v>
      </c>
      <c r="B1188">
        <v>75</v>
      </c>
      <c r="C1188">
        <v>0</v>
      </c>
      <c r="D1188">
        <v>139004</v>
      </c>
      <c r="E1188" t="s">
        <v>5791</v>
      </c>
      <c r="F1188">
        <v>0.99020898339999996</v>
      </c>
      <c r="G1188">
        <v>120024</v>
      </c>
      <c r="H1188">
        <v>1.98</v>
      </c>
      <c r="I1188">
        <v>6</v>
      </c>
    </row>
    <row r="1189" spans="1:9" x14ac:dyDescent="0.3">
      <c r="A1189">
        <v>120067</v>
      </c>
      <c r="B1189">
        <v>122</v>
      </c>
      <c r="C1189">
        <v>8.1467987071910997E-2</v>
      </c>
      <c r="D1189">
        <v>141522</v>
      </c>
      <c r="E1189" t="s">
        <v>5790</v>
      </c>
      <c r="F1189">
        <v>0.40586936470000001</v>
      </c>
      <c r="G1189">
        <v>120067</v>
      </c>
      <c r="H1189">
        <v>14.76</v>
      </c>
      <c r="I1189">
        <v>1</v>
      </c>
    </row>
    <row r="1190" spans="1:9" x14ac:dyDescent="0.3">
      <c r="A1190">
        <v>120101</v>
      </c>
      <c r="B1190">
        <v>122</v>
      </c>
      <c r="C1190">
        <v>8.1467987071911094E-2</v>
      </c>
      <c r="D1190">
        <v>141522</v>
      </c>
      <c r="E1190" t="s">
        <v>5790</v>
      </c>
      <c r="F1190">
        <v>0.45417505499999999</v>
      </c>
      <c r="G1190">
        <v>120101</v>
      </c>
      <c r="H1190">
        <v>14.76</v>
      </c>
      <c r="I1190">
        <v>1</v>
      </c>
    </row>
    <row r="1191" spans="1:9" x14ac:dyDescent="0.3">
      <c r="A1191">
        <v>120103</v>
      </c>
      <c r="B1191">
        <v>100</v>
      </c>
      <c r="C1191">
        <v>8.1467987071911094E-2</v>
      </c>
      <c r="D1191">
        <v>141522</v>
      </c>
      <c r="E1191" t="s">
        <v>5790</v>
      </c>
      <c r="F1191">
        <v>0.59243541960000001</v>
      </c>
      <c r="G1191">
        <v>120103</v>
      </c>
      <c r="H1191">
        <v>11.8</v>
      </c>
      <c r="I1191">
        <v>2</v>
      </c>
    </row>
    <row r="1192" spans="1:9" x14ac:dyDescent="0.3">
      <c r="A1192">
        <v>120184</v>
      </c>
      <c r="B1192">
        <v>115.18918918918899</v>
      </c>
      <c r="C1192">
        <v>0.260467506651271</v>
      </c>
      <c r="D1192">
        <v>141056</v>
      </c>
      <c r="E1192" t="s">
        <v>5790</v>
      </c>
      <c r="F1192">
        <v>0.79745805260000002</v>
      </c>
      <c r="G1192">
        <v>120184</v>
      </c>
      <c r="H1192">
        <v>7.65</v>
      </c>
      <c r="I1192">
        <v>3</v>
      </c>
    </row>
    <row r="1193" spans="1:9" x14ac:dyDescent="0.3">
      <c r="A1193">
        <v>120186</v>
      </c>
      <c r="B1193">
        <v>111.666666666666</v>
      </c>
      <c r="C1193">
        <v>0</v>
      </c>
      <c r="D1193">
        <v>141452</v>
      </c>
      <c r="E1193" t="s">
        <v>5790</v>
      </c>
      <c r="F1193">
        <v>0.50945776700000001</v>
      </c>
      <c r="G1193">
        <v>120186</v>
      </c>
      <c r="H1193">
        <v>11.8</v>
      </c>
      <c r="I1193">
        <v>2</v>
      </c>
    </row>
    <row r="1194" spans="1:9" x14ac:dyDescent="0.3">
      <c r="A1194">
        <v>120187</v>
      </c>
      <c r="B1194">
        <v>110.208333333333</v>
      </c>
      <c r="C1194">
        <v>0</v>
      </c>
      <c r="D1194">
        <v>141452</v>
      </c>
      <c r="E1194" t="s">
        <v>5790</v>
      </c>
      <c r="F1194">
        <v>0.89441275600000003</v>
      </c>
      <c r="G1194">
        <v>120187</v>
      </c>
      <c r="H1194">
        <v>6.11</v>
      </c>
      <c r="I1194">
        <v>4</v>
      </c>
    </row>
    <row r="1195" spans="1:9" x14ac:dyDescent="0.3">
      <c r="A1195">
        <v>120188</v>
      </c>
      <c r="B1195">
        <v>113.247263157894</v>
      </c>
      <c r="C1195">
        <v>0</v>
      </c>
      <c r="D1195">
        <v>141452</v>
      </c>
      <c r="E1195" t="s">
        <v>5790</v>
      </c>
      <c r="F1195">
        <v>0.65179181100000005</v>
      </c>
      <c r="G1195">
        <v>120188</v>
      </c>
      <c r="H1195">
        <v>11.8</v>
      </c>
      <c r="I1195">
        <v>2</v>
      </c>
    </row>
    <row r="1196" spans="1:9" x14ac:dyDescent="0.3">
      <c r="A1196">
        <v>120189</v>
      </c>
      <c r="B1196">
        <v>111.666666666666</v>
      </c>
      <c r="C1196">
        <v>0</v>
      </c>
      <c r="D1196">
        <v>141452</v>
      </c>
      <c r="E1196" t="s">
        <v>5790</v>
      </c>
      <c r="F1196">
        <v>0.72467070820000001</v>
      </c>
      <c r="G1196">
        <v>120189</v>
      </c>
      <c r="H1196">
        <v>11.8</v>
      </c>
      <c r="I1196">
        <v>2</v>
      </c>
    </row>
    <row r="1197" spans="1:9" x14ac:dyDescent="0.3">
      <c r="A1197">
        <v>120190</v>
      </c>
      <c r="B1197">
        <v>109.305555555555</v>
      </c>
      <c r="C1197">
        <v>0</v>
      </c>
      <c r="D1197">
        <v>141452</v>
      </c>
      <c r="E1197" t="s">
        <v>5790</v>
      </c>
      <c r="F1197">
        <v>0.55486327410000003</v>
      </c>
      <c r="G1197">
        <v>120190</v>
      </c>
      <c r="H1197">
        <v>11.8</v>
      </c>
      <c r="I1197">
        <v>2</v>
      </c>
    </row>
    <row r="1198" spans="1:9" x14ac:dyDescent="0.3">
      <c r="A1198">
        <v>120221</v>
      </c>
      <c r="B1198">
        <v>137</v>
      </c>
      <c r="C1198">
        <v>0.45891894029033498</v>
      </c>
      <c r="D1198">
        <v>151761</v>
      </c>
      <c r="E1198" t="s">
        <v>5790</v>
      </c>
      <c r="F1198">
        <v>0.32957789300000001</v>
      </c>
      <c r="G1198">
        <v>120221</v>
      </c>
      <c r="H1198">
        <v>14.76</v>
      </c>
      <c r="I1198">
        <v>1</v>
      </c>
    </row>
    <row r="1199" spans="1:9" x14ac:dyDescent="0.3">
      <c r="A1199">
        <v>120239</v>
      </c>
      <c r="B1199">
        <v>137</v>
      </c>
      <c r="C1199">
        <v>0</v>
      </c>
      <c r="D1199">
        <v>174959</v>
      </c>
      <c r="E1199" t="s">
        <v>5790</v>
      </c>
      <c r="F1199">
        <v>0.68793523310000004</v>
      </c>
      <c r="G1199">
        <v>120239</v>
      </c>
      <c r="H1199">
        <v>11.8</v>
      </c>
      <c r="I1199">
        <v>2</v>
      </c>
    </row>
    <row r="1200" spans="1:9" x14ac:dyDescent="0.3">
      <c r="A1200">
        <v>120314</v>
      </c>
      <c r="B1200">
        <v>115.230769230769</v>
      </c>
      <c r="C1200">
        <v>0.25887735093300901</v>
      </c>
      <c r="D1200">
        <v>141056</v>
      </c>
      <c r="E1200" t="s">
        <v>5791</v>
      </c>
      <c r="F1200">
        <v>0.96306145190000003</v>
      </c>
      <c r="G1200">
        <v>120314</v>
      </c>
      <c r="H1200">
        <v>4.0599999999999996</v>
      </c>
      <c r="I1200">
        <v>5</v>
      </c>
    </row>
    <row r="1201" spans="1:9" x14ac:dyDescent="0.3">
      <c r="A1201">
        <v>120315</v>
      </c>
      <c r="B1201">
        <v>137</v>
      </c>
      <c r="C1201">
        <v>0.45891894029033498</v>
      </c>
      <c r="D1201">
        <v>151761</v>
      </c>
      <c r="E1201" t="s">
        <v>5790</v>
      </c>
      <c r="F1201">
        <v>0.49595853690000002</v>
      </c>
      <c r="G1201">
        <v>120315</v>
      </c>
      <c r="H1201">
        <v>14.76</v>
      </c>
      <c r="I1201">
        <v>1</v>
      </c>
    </row>
    <row r="1202" spans="1:9" x14ac:dyDescent="0.3">
      <c r="A1202">
        <v>120349</v>
      </c>
      <c r="B1202">
        <v>107.5</v>
      </c>
      <c r="C1202">
        <v>0</v>
      </c>
      <c r="D1202">
        <v>140964</v>
      </c>
      <c r="E1202" t="s">
        <v>5790</v>
      </c>
      <c r="F1202">
        <v>0.93343806269999996</v>
      </c>
      <c r="G1202">
        <v>120349</v>
      </c>
      <c r="H1202">
        <v>6.11</v>
      </c>
      <c r="I1202">
        <v>4</v>
      </c>
    </row>
    <row r="1203" spans="1:9" x14ac:dyDescent="0.3">
      <c r="A1203">
        <v>120404</v>
      </c>
      <c r="B1203">
        <v>135.63499999999999</v>
      </c>
      <c r="C1203">
        <v>0.240680304595628</v>
      </c>
      <c r="D1203">
        <v>149887</v>
      </c>
      <c r="E1203" t="s">
        <v>5790</v>
      </c>
      <c r="F1203">
        <v>0.85370641950000004</v>
      </c>
      <c r="G1203">
        <v>120404</v>
      </c>
      <c r="H1203">
        <v>6.11</v>
      </c>
      <c r="I1203">
        <v>4</v>
      </c>
    </row>
    <row r="1204" spans="1:9" x14ac:dyDescent="0.3">
      <c r="A1204">
        <v>120406</v>
      </c>
      <c r="B1204">
        <v>147.46130300068501</v>
      </c>
      <c r="C1204">
        <v>0.345996866310601</v>
      </c>
      <c r="D1204">
        <v>149887</v>
      </c>
      <c r="E1204" t="s">
        <v>5791</v>
      </c>
      <c r="F1204">
        <v>0.93986350299999999</v>
      </c>
      <c r="G1204">
        <v>120406</v>
      </c>
      <c r="H1204">
        <v>4.0599999999999996</v>
      </c>
      <c r="I1204">
        <v>5</v>
      </c>
    </row>
    <row r="1205" spans="1:9" x14ac:dyDescent="0.3">
      <c r="A1205">
        <v>120410</v>
      </c>
      <c r="B1205">
        <v>115.379310344827</v>
      </c>
      <c r="C1205">
        <v>0.114334572379255</v>
      </c>
      <c r="D1205">
        <v>149887</v>
      </c>
      <c r="E1205" t="s">
        <v>5791</v>
      </c>
      <c r="F1205">
        <v>0.97889506820000005</v>
      </c>
      <c r="G1205">
        <v>120410</v>
      </c>
      <c r="H1205">
        <v>1.98</v>
      </c>
      <c r="I1205">
        <v>6</v>
      </c>
    </row>
    <row r="1206" spans="1:9" x14ac:dyDescent="0.3">
      <c r="A1206">
        <v>120469</v>
      </c>
      <c r="B1206">
        <v>116.06</v>
      </c>
      <c r="C1206">
        <v>0.118667250911521</v>
      </c>
      <c r="D1206">
        <v>149887</v>
      </c>
      <c r="E1206" t="s">
        <v>5790</v>
      </c>
      <c r="F1206">
        <v>0.72938758130000003</v>
      </c>
      <c r="G1206">
        <v>120469</v>
      </c>
      <c r="H1206">
        <v>11.8</v>
      </c>
      <c r="I1206">
        <v>2</v>
      </c>
    </row>
    <row r="1207" spans="1:9" x14ac:dyDescent="0.3">
      <c r="A1207">
        <v>120470</v>
      </c>
      <c r="B1207">
        <v>112.515151515151</v>
      </c>
      <c r="C1207">
        <v>0.111052240157841</v>
      </c>
      <c r="D1207">
        <v>149887</v>
      </c>
      <c r="E1207" t="s">
        <v>5790</v>
      </c>
      <c r="F1207">
        <v>0.85658401250000005</v>
      </c>
      <c r="G1207">
        <v>120470</v>
      </c>
      <c r="H1207">
        <v>6.11</v>
      </c>
      <c r="I1207">
        <v>4</v>
      </c>
    </row>
    <row r="1208" spans="1:9" x14ac:dyDescent="0.3">
      <c r="A1208">
        <v>120833</v>
      </c>
      <c r="B1208">
        <v>101.610174087899</v>
      </c>
      <c r="C1208">
        <v>0</v>
      </c>
      <c r="D1208">
        <v>141735</v>
      </c>
      <c r="E1208" t="s">
        <v>5791</v>
      </c>
      <c r="F1208">
        <v>0.97844529150000004</v>
      </c>
      <c r="G1208">
        <v>120833</v>
      </c>
      <c r="H1208">
        <v>1.98</v>
      </c>
      <c r="I1208">
        <v>6</v>
      </c>
    </row>
    <row r="1209" spans="1:9" x14ac:dyDescent="0.3">
      <c r="A1209">
        <v>120834</v>
      </c>
      <c r="B1209">
        <v>115</v>
      </c>
      <c r="C1209">
        <v>0</v>
      </c>
      <c r="D1209">
        <v>141735</v>
      </c>
      <c r="E1209" t="s">
        <v>5791</v>
      </c>
      <c r="F1209">
        <v>0.97754752639999998</v>
      </c>
      <c r="G1209">
        <v>120834</v>
      </c>
      <c r="H1209">
        <v>1.98</v>
      </c>
      <c r="I1209">
        <v>6</v>
      </c>
    </row>
    <row r="1210" spans="1:9" x14ac:dyDescent="0.3">
      <c r="A1210">
        <v>120835</v>
      </c>
      <c r="B1210">
        <v>85</v>
      </c>
      <c r="C1210">
        <v>0</v>
      </c>
      <c r="D1210">
        <v>141735</v>
      </c>
      <c r="E1210" t="s">
        <v>5791</v>
      </c>
      <c r="F1210">
        <v>0.9675300121</v>
      </c>
      <c r="G1210">
        <v>120835</v>
      </c>
      <c r="H1210">
        <v>4.0599999999999996</v>
      </c>
      <c r="I1210">
        <v>5</v>
      </c>
    </row>
    <row r="1211" spans="1:9" x14ac:dyDescent="0.3">
      <c r="A1211">
        <v>120838</v>
      </c>
      <c r="B1211">
        <v>125.805564560192</v>
      </c>
      <c r="C1211">
        <v>0</v>
      </c>
      <c r="D1211">
        <v>152273</v>
      </c>
      <c r="E1211" t="s">
        <v>5790</v>
      </c>
      <c r="F1211">
        <v>0.91634201999999998</v>
      </c>
      <c r="G1211">
        <v>120838</v>
      </c>
      <c r="H1211">
        <v>6.11</v>
      </c>
      <c r="I1211">
        <v>4</v>
      </c>
    </row>
    <row r="1212" spans="1:9" x14ac:dyDescent="0.3">
      <c r="A1212">
        <v>120893</v>
      </c>
      <c r="B1212">
        <v>122.19999807999901</v>
      </c>
      <c r="C1212">
        <v>0</v>
      </c>
      <c r="D1212">
        <v>145134</v>
      </c>
      <c r="E1212" t="s">
        <v>5790</v>
      </c>
      <c r="F1212">
        <v>0.56971734760000003</v>
      </c>
      <c r="G1212">
        <v>120893</v>
      </c>
      <c r="H1212">
        <v>11.8</v>
      </c>
      <c r="I1212">
        <v>2</v>
      </c>
    </row>
    <row r="1213" spans="1:9" x14ac:dyDescent="0.3">
      <c r="A1213">
        <v>120954</v>
      </c>
      <c r="B1213">
        <v>122</v>
      </c>
      <c r="C1213">
        <v>0.68338687159827205</v>
      </c>
      <c r="D1213">
        <v>147261</v>
      </c>
      <c r="E1213" t="s">
        <v>5790</v>
      </c>
      <c r="F1213">
        <v>0.53199779989999996</v>
      </c>
      <c r="G1213">
        <v>120954</v>
      </c>
      <c r="H1213">
        <v>11.8</v>
      </c>
      <c r="I1213">
        <v>2</v>
      </c>
    </row>
    <row r="1214" spans="1:9" x14ac:dyDescent="0.3">
      <c r="A1214">
        <v>120954</v>
      </c>
      <c r="B1214">
        <v>122</v>
      </c>
      <c r="C1214">
        <v>0.68338687159827205</v>
      </c>
      <c r="D1214">
        <v>147261</v>
      </c>
      <c r="E1214" t="s">
        <v>5790</v>
      </c>
      <c r="F1214">
        <v>0.53199779989999996</v>
      </c>
      <c r="G1214">
        <v>120954</v>
      </c>
      <c r="H1214">
        <v>11.8</v>
      </c>
      <c r="I1214">
        <v>2</v>
      </c>
    </row>
    <row r="1215" spans="1:9" x14ac:dyDescent="0.3">
      <c r="A1215">
        <v>122613</v>
      </c>
      <c r="B1215">
        <v>124.91665092589</v>
      </c>
      <c r="C1215">
        <v>0</v>
      </c>
      <c r="D1215">
        <v>147860</v>
      </c>
      <c r="E1215" t="s">
        <v>5790</v>
      </c>
      <c r="F1215">
        <v>0.58241546150000001</v>
      </c>
      <c r="G1215">
        <v>122613</v>
      </c>
      <c r="H1215">
        <v>11.8</v>
      </c>
      <c r="I1215">
        <v>2</v>
      </c>
    </row>
    <row r="1216" spans="1:9" x14ac:dyDescent="0.3">
      <c r="A1216">
        <v>122613</v>
      </c>
      <c r="B1216">
        <v>124.91665092589</v>
      </c>
      <c r="C1216">
        <v>0</v>
      </c>
      <c r="D1216">
        <v>147860</v>
      </c>
      <c r="E1216" t="s">
        <v>5790</v>
      </c>
      <c r="F1216">
        <v>0.58241546150000001</v>
      </c>
      <c r="G1216">
        <v>122613</v>
      </c>
      <c r="H1216">
        <v>11.8</v>
      </c>
      <c r="I1216">
        <v>2</v>
      </c>
    </row>
    <row r="1217" spans="1:9" x14ac:dyDescent="0.3">
      <c r="A1217">
        <v>122656</v>
      </c>
      <c r="B1217">
        <v>123.533333333333</v>
      </c>
      <c r="C1217">
        <v>0</v>
      </c>
      <c r="D1217">
        <v>147860</v>
      </c>
      <c r="E1217" t="s">
        <v>5790</v>
      </c>
      <c r="F1217">
        <v>0.69380456209999997</v>
      </c>
      <c r="G1217">
        <v>122656</v>
      </c>
      <c r="H1217">
        <v>11.8</v>
      </c>
      <c r="I1217">
        <v>2</v>
      </c>
    </row>
    <row r="1218" spans="1:9" x14ac:dyDescent="0.3">
      <c r="A1218">
        <v>122656</v>
      </c>
      <c r="B1218">
        <v>123.533333333333</v>
      </c>
      <c r="C1218">
        <v>0</v>
      </c>
      <c r="D1218">
        <v>147860</v>
      </c>
      <c r="E1218" t="s">
        <v>5790</v>
      </c>
      <c r="F1218">
        <v>0.69380456209999997</v>
      </c>
      <c r="G1218">
        <v>122656</v>
      </c>
      <c r="H1218">
        <v>11.8</v>
      </c>
      <c r="I1218">
        <v>2</v>
      </c>
    </row>
    <row r="1219" spans="1:9" x14ac:dyDescent="0.3">
      <c r="A1219">
        <v>122728</v>
      </c>
      <c r="B1219">
        <v>119.61904766439901</v>
      </c>
      <c r="C1219">
        <v>0</v>
      </c>
      <c r="D1219">
        <v>142992</v>
      </c>
      <c r="E1219" t="s">
        <v>5790</v>
      </c>
      <c r="F1219">
        <v>0.83695816990000005</v>
      </c>
      <c r="G1219">
        <v>122728</v>
      </c>
      <c r="H1219">
        <v>7.65</v>
      </c>
      <c r="I1219">
        <v>3</v>
      </c>
    </row>
    <row r="1220" spans="1:9" x14ac:dyDescent="0.3">
      <c r="A1220">
        <v>122728</v>
      </c>
      <c r="B1220">
        <v>119.61904766439901</v>
      </c>
      <c r="C1220">
        <v>0</v>
      </c>
      <c r="D1220">
        <v>142992</v>
      </c>
      <c r="E1220" t="s">
        <v>5790</v>
      </c>
      <c r="F1220">
        <v>0.83695816990000005</v>
      </c>
      <c r="G1220">
        <v>122728</v>
      </c>
      <c r="H1220">
        <v>7.65</v>
      </c>
      <c r="I1220">
        <v>3</v>
      </c>
    </row>
    <row r="1221" spans="1:9" x14ac:dyDescent="0.3">
      <c r="A1221">
        <v>122729</v>
      </c>
      <c r="B1221">
        <v>127</v>
      </c>
      <c r="C1221">
        <v>0</v>
      </c>
      <c r="D1221">
        <v>142992</v>
      </c>
      <c r="E1221" t="s">
        <v>5790</v>
      </c>
      <c r="F1221">
        <v>0.93038833139999999</v>
      </c>
      <c r="G1221">
        <v>122729</v>
      </c>
      <c r="H1221">
        <v>6.11</v>
      </c>
      <c r="I1221">
        <v>4</v>
      </c>
    </row>
    <row r="1222" spans="1:9" x14ac:dyDescent="0.3">
      <c r="A1222">
        <v>122729</v>
      </c>
      <c r="B1222">
        <v>127</v>
      </c>
      <c r="C1222">
        <v>0</v>
      </c>
      <c r="D1222">
        <v>142992</v>
      </c>
      <c r="E1222" t="s">
        <v>5790</v>
      </c>
      <c r="F1222">
        <v>0.93038833139999999</v>
      </c>
      <c r="G1222">
        <v>122729</v>
      </c>
      <c r="H1222">
        <v>6.11</v>
      </c>
      <c r="I1222">
        <v>4</v>
      </c>
    </row>
    <row r="1223" spans="1:9" x14ac:dyDescent="0.3">
      <c r="A1223">
        <v>122731</v>
      </c>
      <c r="B1223">
        <v>90</v>
      </c>
      <c r="C1223">
        <v>0</v>
      </c>
      <c r="D1223">
        <v>142992</v>
      </c>
      <c r="E1223" t="s">
        <v>5790</v>
      </c>
      <c r="F1223">
        <v>0.8864090443</v>
      </c>
      <c r="G1223">
        <v>122731</v>
      </c>
      <c r="H1223">
        <v>6.11</v>
      </c>
      <c r="I1223">
        <v>4</v>
      </c>
    </row>
    <row r="1224" spans="1:9" x14ac:dyDescent="0.3">
      <c r="A1224">
        <v>122731</v>
      </c>
      <c r="B1224">
        <v>90</v>
      </c>
      <c r="C1224">
        <v>0</v>
      </c>
      <c r="D1224">
        <v>142992</v>
      </c>
      <c r="E1224" t="s">
        <v>5790</v>
      </c>
      <c r="F1224">
        <v>0.8864090443</v>
      </c>
      <c r="G1224">
        <v>122731</v>
      </c>
      <c r="H1224">
        <v>6.11</v>
      </c>
      <c r="I1224">
        <v>4</v>
      </c>
    </row>
    <row r="1225" spans="1:9" x14ac:dyDescent="0.3">
      <c r="A1225">
        <v>122733</v>
      </c>
      <c r="B1225">
        <v>99.433326597780905</v>
      </c>
      <c r="C1225">
        <v>0</v>
      </c>
      <c r="D1225">
        <v>142992</v>
      </c>
      <c r="E1225" t="s">
        <v>5790</v>
      </c>
      <c r="F1225">
        <v>0.73726117609999997</v>
      </c>
      <c r="G1225">
        <v>122733</v>
      </c>
      <c r="H1225">
        <v>11.8</v>
      </c>
      <c r="I1225">
        <v>2</v>
      </c>
    </row>
    <row r="1226" spans="1:9" x14ac:dyDescent="0.3">
      <c r="A1226">
        <v>122733</v>
      </c>
      <c r="B1226">
        <v>99.433326597780905</v>
      </c>
      <c r="C1226">
        <v>0</v>
      </c>
      <c r="D1226">
        <v>142992</v>
      </c>
      <c r="E1226" t="s">
        <v>5790</v>
      </c>
      <c r="F1226">
        <v>0.73726117609999997</v>
      </c>
      <c r="G1226">
        <v>122733</v>
      </c>
      <c r="H1226">
        <v>11.8</v>
      </c>
      <c r="I1226">
        <v>2</v>
      </c>
    </row>
    <row r="1227" spans="1:9" x14ac:dyDescent="0.3">
      <c r="A1227">
        <v>122734</v>
      </c>
      <c r="B1227">
        <v>123.666665497075</v>
      </c>
      <c r="C1227">
        <v>0</v>
      </c>
      <c r="D1227">
        <v>153359</v>
      </c>
      <c r="E1227" t="s">
        <v>5790</v>
      </c>
      <c r="F1227">
        <v>0.4806520641</v>
      </c>
      <c r="G1227">
        <v>122734</v>
      </c>
      <c r="H1227">
        <v>14.76</v>
      </c>
      <c r="I1227">
        <v>1</v>
      </c>
    </row>
    <row r="1228" spans="1:9" x14ac:dyDescent="0.3">
      <c r="A1228">
        <v>122734</v>
      </c>
      <c r="B1228">
        <v>123.666665497075</v>
      </c>
      <c r="C1228">
        <v>0</v>
      </c>
      <c r="D1228">
        <v>153359</v>
      </c>
      <c r="E1228" t="s">
        <v>5790</v>
      </c>
      <c r="F1228">
        <v>0.4806520641</v>
      </c>
      <c r="G1228">
        <v>122734</v>
      </c>
      <c r="H1228">
        <v>14.76</v>
      </c>
      <c r="I1228">
        <v>1</v>
      </c>
    </row>
    <row r="1229" spans="1:9" x14ac:dyDescent="0.3">
      <c r="A1229">
        <v>122736</v>
      </c>
      <c r="B1229">
        <v>110</v>
      </c>
      <c r="C1229">
        <v>0</v>
      </c>
      <c r="D1229">
        <v>142992</v>
      </c>
      <c r="E1229" t="s">
        <v>5790</v>
      </c>
      <c r="F1229">
        <v>0.54060220719999996</v>
      </c>
      <c r="G1229">
        <v>122736</v>
      </c>
      <c r="H1229">
        <v>11.8</v>
      </c>
      <c r="I1229">
        <v>2</v>
      </c>
    </row>
    <row r="1230" spans="1:9" x14ac:dyDescent="0.3">
      <c r="A1230">
        <v>122736</v>
      </c>
      <c r="B1230">
        <v>110</v>
      </c>
      <c r="C1230">
        <v>0</v>
      </c>
      <c r="D1230">
        <v>142992</v>
      </c>
      <c r="E1230" t="s">
        <v>5790</v>
      </c>
      <c r="F1230">
        <v>0.54060220719999996</v>
      </c>
      <c r="G1230">
        <v>122736</v>
      </c>
      <c r="H1230">
        <v>11.8</v>
      </c>
      <c r="I1230">
        <v>2</v>
      </c>
    </row>
    <row r="1231" spans="1:9" x14ac:dyDescent="0.3">
      <c r="A1231">
        <v>122743</v>
      </c>
      <c r="B1231">
        <v>75</v>
      </c>
      <c r="C1231">
        <v>0</v>
      </c>
      <c r="D1231">
        <v>142992</v>
      </c>
      <c r="E1231" t="s">
        <v>5791</v>
      </c>
      <c r="F1231">
        <v>0.93892157080000005</v>
      </c>
      <c r="G1231">
        <v>122743</v>
      </c>
      <c r="H1231">
        <v>4.0599999999999996</v>
      </c>
      <c r="I1231">
        <v>5</v>
      </c>
    </row>
    <row r="1232" spans="1:9" x14ac:dyDescent="0.3">
      <c r="A1232">
        <v>122743</v>
      </c>
      <c r="B1232">
        <v>75</v>
      </c>
      <c r="C1232">
        <v>0</v>
      </c>
      <c r="D1232">
        <v>142992</v>
      </c>
      <c r="E1232" t="s">
        <v>5791</v>
      </c>
      <c r="F1232">
        <v>0.93892157080000005</v>
      </c>
      <c r="G1232">
        <v>122743</v>
      </c>
      <c r="H1232">
        <v>4.0599999999999996</v>
      </c>
      <c r="I1232">
        <v>5</v>
      </c>
    </row>
    <row r="1233" spans="1:9" x14ac:dyDescent="0.3">
      <c r="A1233">
        <v>122861</v>
      </c>
      <c r="B1233">
        <v>141.12891304347801</v>
      </c>
      <c r="C1233">
        <v>0</v>
      </c>
      <c r="D1233">
        <v>144552</v>
      </c>
      <c r="E1233" t="s">
        <v>5791</v>
      </c>
      <c r="F1233">
        <v>0.99186098580000004</v>
      </c>
      <c r="G1233">
        <v>122861</v>
      </c>
      <c r="H1233">
        <v>1.98</v>
      </c>
      <c r="I1233">
        <v>6</v>
      </c>
    </row>
    <row r="1234" spans="1:9" x14ac:dyDescent="0.3">
      <c r="A1234">
        <v>122861</v>
      </c>
      <c r="B1234">
        <v>141.12891304347801</v>
      </c>
      <c r="C1234">
        <v>0</v>
      </c>
      <c r="D1234">
        <v>144552</v>
      </c>
      <c r="E1234" t="s">
        <v>5791</v>
      </c>
      <c r="F1234">
        <v>0.99186098580000004</v>
      </c>
      <c r="G1234">
        <v>122861</v>
      </c>
      <c r="H1234">
        <v>1.98</v>
      </c>
      <c r="I1234">
        <v>6</v>
      </c>
    </row>
    <row r="1235" spans="1:9" x14ac:dyDescent="0.3">
      <c r="A1235">
        <v>122863</v>
      </c>
      <c r="B1235">
        <v>129.272727272727</v>
      </c>
      <c r="C1235">
        <v>0</v>
      </c>
      <c r="D1235">
        <v>144552</v>
      </c>
      <c r="E1235" t="s">
        <v>5791</v>
      </c>
      <c r="F1235">
        <v>0.9866943359</v>
      </c>
      <c r="G1235">
        <v>122863</v>
      </c>
      <c r="H1235">
        <v>1.98</v>
      </c>
      <c r="I1235">
        <v>6</v>
      </c>
    </row>
    <row r="1236" spans="1:9" x14ac:dyDescent="0.3">
      <c r="A1236">
        <v>122863</v>
      </c>
      <c r="B1236">
        <v>129.272727272727</v>
      </c>
      <c r="C1236">
        <v>0</v>
      </c>
      <c r="D1236">
        <v>144552</v>
      </c>
      <c r="E1236" t="s">
        <v>5791</v>
      </c>
      <c r="F1236">
        <v>0.9866943359</v>
      </c>
      <c r="G1236">
        <v>122863</v>
      </c>
      <c r="H1236">
        <v>1.98</v>
      </c>
      <c r="I1236">
        <v>6</v>
      </c>
    </row>
    <row r="1237" spans="1:9" x14ac:dyDescent="0.3">
      <c r="A1237">
        <v>122870</v>
      </c>
      <c r="B1237">
        <v>81.1111111111111</v>
      </c>
      <c r="C1237">
        <v>0</v>
      </c>
      <c r="D1237">
        <v>140798</v>
      </c>
      <c r="E1237" t="s">
        <v>5791</v>
      </c>
      <c r="F1237">
        <v>0.94499510529999997</v>
      </c>
      <c r="G1237">
        <v>122870</v>
      </c>
      <c r="H1237">
        <v>4.0599999999999996</v>
      </c>
      <c r="I1237">
        <v>5</v>
      </c>
    </row>
    <row r="1238" spans="1:9" x14ac:dyDescent="0.3">
      <c r="A1238">
        <v>122870</v>
      </c>
      <c r="B1238">
        <v>81.1111111111111</v>
      </c>
      <c r="C1238">
        <v>0</v>
      </c>
      <c r="D1238">
        <v>140798</v>
      </c>
      <c r="E1238" t="s">
        <v>5791</v>
      </c>
      <c r="F1238">
        <v>0.94499510529999997</v>
      </c>
      <c r="G1238">
        <v>122870</v>
      </c>
      <c r="H1238">
        <v>4.0599999999999996</v>
      </c>
      <c r="I1238">
        <v>5</v>
      </c>
    </row>
    <row r="1239" spans="1:9" x14ac:dyDescent="0.3">
      <c r="A1239">
        <v>122875</v>
      </c>
      <c r="B1239">
        <v>79.8333333333333</v>
      </c>
      <c r="C1239">
        <v>0</v>
      </c>
      <c r="D1239">
        <v>140798</v>
      </c>
      <c r="E1239" t="s">
        <v>5790</v>
      </c>
      <c r="F1239">
        <v>0.76897615190000002</v>
      </c>
      <c r="G1239">
        <v>122875</v>
      </c>
      <c r="H1239">
        <v>7.65</v>
      </c>
      <c r="I1239">
        <v>3</v>
      </c>
    </row>
    <row r="1240" spans="1:9" x14ac:dyDescent="0.3">
      <c r="A1240">
        <v>122875</v>
      </c>
      <c r="B1240">
        <v>79.8333333333333</v>
      </c>
      <c r="C1240">
        <v>0</v>
      </c>
      <c r="D1240">
        <v>140798</v>
      </c>
      <c r="E1240" t="s">
        <v>5790</v>
      </c>
      <c r="F1240">
        <v>0.76897615190000002</v>
      </c>
      <c r="G1240">
        <v>122875</v>
      </c>
      <c r="H1240">
        <v>7.65</v>
      </c>
      <c r="I1240">
        <v>3</v>
      </c>
    </row>
    <row r="1241" spans="1:9" x14ac:dyDescent="0.3">
      <c r="A1241">
        <v>122876</v>
      </c>
      <c r="B1241">
        <v>99.8</v>
      </c>
      <c r="C1241">
        <v>0</v>
      </c>
      <c r="D1241">
        <v>140798</v>
      </c>
      <c r="E1241" t="s">
        <v>5791</v>
      </c>
      <c r="F1241">
        <v>0.95812034609999996</v>
      </c>
      <c r="G1241">
        <v>122876</v>
      </c>
      <c r="H1241">
        <v>4.0599999999999996</v>
      </c>
      <c r="I1241">
        <v>5</v>
      </c>
    </row>
    <row r="1242" spans="1:9" x14ac:dyDescent="0.3">
      <c r="A1242">
        <v>122876</v>
      </c>
      <c r="B1242">
        <v>99.8</v>
      </c>
      <c r="C1242">
        <v>0</v>
      </c>
      <c r="D1242">
        <v>140798</v>
      </c>
      <c r="E1242" t="s">
        <v>5791</v>
      </c>
      <c r="F1242">
        <v>0.95812034609999996</v>
      </c>
      <c r="G1242">
        <v>122876</v>
      </c>
      <c r="H1242">
        <v>4.0599999999999996</v>
      </c>
      <c r="I1242">
        <v>5</v>
      </c>
    </row>
    <row r="1243" spans="1:9" x14ac:dyDescent="0.3">
      <c r="A1243">
        <v>122877</v>
      </c>
      <c r="B1243">
        <v>99.8</v>
      </c>
      <c r="C1243">
        <v>0</v>
      </c>
      <c r="D1243">
        <v>140798</v>
      </c>
      <c r="E1243" t="s">
        <v>5791</v>
      </c>
      <c r="F1243">
        <v>0.96892839669999997</v>
      </c>
      <c r="G1243">
        <v>122877</v>
      </c>
      <c r="H1243">
        <v>1.98</v>
      </c>
      <c r="I1243">
        <v>6</v>
      </c>
    </row>
    <row r="1244" spans="1:9" x14ac:dyDescent="0.3">
      <c r="A1244">
        <v>122877</v>
      </c>
      <c r="B1244">
        <v>99.8</v>
      </c>
      <c r="C1244">
        <v>0</v>
      </c>
      <c r="D1244">
        <v>140798</v>
      </c>
      <c r="E1244" t="s">
        <v>5791</v>
      </c>
      <c r="F1244">
        <v>0.96892839669999997</v>
      </c>
      <c r="G1244">
        <v>122877</v>
      </c>
      <c r="H1244">
        <v>1.98</v>
      </c>
      <c r="I1244">
        <v>6</v>
      </c>
    </row>
    <row r="1245" spans="1:9" x14ac:dyDescent="0.3">
      <c r="A1245">
        <v>122878</v>
      </c>
      <c r="B1245">
        <v>75</v>
      </c>
      <c r="C1245">
        <v>0</v>
      </c>
      <c r="D1245">
        <v>140798</v>
      </c>
      <c r="E1245" t="s">
        <v>5790</v>
      </c>
      <c r="F1245">
        <v>0.86500191689999995</v>
      </c>
      <c r="G1245">
        <v>122878</v>
      </c>
      <c r="H1245">
        <v>6.11</v>
      </c>
      <c r="I1245">
        <v>4</v>
      </c>
    </row>
    <row r="1246" spans="1:9" x14ac:dyDescent="0.3">
      <c r="A1246">
        <v>122878</v>
      </c>
      <c r="B1246">
        <v>75</v>
      </c>
      <c r="C1246">
        <v>0</v>
      </c>
      <c r="D1246">
        <v>140798</v>
      </c>
      <c r="E1246" t="s">
        <v>5790</v>
      </c>
      <c r="F1246">
        <v>0.86500191689999995</v>
      </c>
      <c r="G1246">
        <v>122878</v>
      </c>
      <c r="H1246">
        <v>6.11</v>
      </c>
      <c r="I1246">
        <v>4</v>
      </c>
    </row>
    <row r="1247" spans="1:9" x14ac:dyDescent="0.3">
      <c r="A1247">
        <v>122898</v>
      </c>
      <c r="B1247">
        <v>77.943548387096698</v>
      </c>
      <c r="C1247">
        <v>0</v>
      </c>
      <c r="D1247">
        <v>140798</v>
      </c>
      <c r="E1247" t="s">
        <v>5790</v>
      </c>
      <c r="F1247">
        <v>0.88802766799999999</v>
      </c>
      <c r="G1247">
        <v>122898</v>
      </c>
      <c r="H1247">
        <v>6.11</v>
      </c>
      <c r="I1247">
        <v>4</v>
      </c>
    </row>
    <row r="1248" spans="1:9" x14ac:dyDescent="0.3">
      <c r="A1248">
        <v>122898</v>
      </c>
      <c r="B1248">
        <v>77.943548387096698</v>
      </c>
      <c r="C1248">
        <v>0</v>
      </c>
      <c r="D1248">
        <v>140798</v>
      </c>
      <c r="E1248" t="s">
        <v>5790</v>
      </c>
      <c r="F1248">
        <v>0.88802766799999999</v>
      </c>
      <c r="G1248">
        <v>122898</v>
      </c>
      <c r="H1248">
        <v>6.11</v>
      </c>
      <c r="I1248">
        <v>4</v>
      </c>
    </row>
    <row r="1249" spans="1:9" x14ac:dyDescent="0.3">
      <c r="A1249">
        <v>122903</v>
      </c>
      <c r="B1249">
        <v>77.342465753424605</v>
      </c>
      <c r="C1249">
        <v>0</v>
      </c>
      <c r="D1249">
        <v>140798</v>
      </c>
      <c r="E1249" t="s">
        <v>5790</v>
      </c>
      <c r="F1249">
        <v>0.86080837249999997</v>
      </c>
      <c r="G1249">
        <v>122903</v>
      </c>
      <c r="H1249">
        <v>6.11</v>
      </c>
      <c r="I1249">
        <v>4</v>
      </c>
    </row>
    <row r="1250" spans="1:9" x14ac:dyDescent="0.3">
      <c r="A1250">
        <v>122903</v>
      </c>
      <c r="B1250">
        <v>77.342465753424605</v>
      </c>
      <c r="C1250">
        <v>0</v>
      </c>
      <c r="D1250">
        <v>140798</v>
      </c>
      <c r="E1250" t="s">
        <v>5790</v>
      </c>
      <c r="F1250">
        <v>0.86080837249999997</v>
      </c>
      <c r="G1250">
        <v>122903</v>
      </c>
      <c r="H1250">
        <v>6.11</v>
      </c>
      <c r="I1250">
        <v>4</v>
      </c>
    </row>
    <row r="1251" spans="1:9" x14ac:dyDescent="0.3">
      <c r="A1251">
        <v>122904</v>
      </c>
      <c r="B1251">
        <v>102.428571428571</v>
      </c>
      <c r="C1251">
        <v>0</v>
      </c>
      <c r="D1251">
        <v>145495</v>
      </c>
      <c r="E1251" t="s">
        <v>5790</v>
      </c>
      <c r="F1251">
        <v>0.20736587049999999</v>
      </c>
      <c r="G1251">
        <v>122904</v>
      </c>
      <c r="H1251">
        <v>14.76</v>
      </c>
      <c r="I1251">
        <v>1</v>
      </c>
    </row>
    <row r="1252" spans="1:9" x14ac:dyDescent="0.3">
      <c r="A1252">
        <v>122904</v>
      </c>
      <c r="B1252">
        <v>102.428571428571</v>
      </c>
      <c r="C1252">
        <v>0</v>
      </c>
      <c r="D1252">
        <v>145495</v>
      </c>
      <c r="E1252" t="s">
        <v>5790</v>
      </c>
      <c r="F1252">
        <v>0.20736587049999999</v>
      </c>
      <c r="G1252">
        <v>122904</v>
      </c>
      <c r="H1252">
        <v>14.76</v>
      </c>
      <c r="I1252">
        <v>1</v>
      </c>
    </row>
    <row r="1253" spans="1:9" x14ac:dyDescent="0.3">
      <c r="A1253">
        <v>122909</v>
      </c>
      <c r="B1253">
        <v>101.13793103448199</v>
      </c>
      <c r="C1253">
        <v>0</v>
      </c>
      <c r="D1253">
        <v>145495</v>
      </c>
      <c r="E1253" t="s">
        <v>5790</v>
      </c>
      <c r="F1253">
        <v>0.41267484430000001</v>
      </c>
      <c r="G1253">
        <v>122909</v>
      </c>
      <c r="H1253">
        <v>14.76</v>
      </c>
      <c r="I1253">
        <v>1</v>
      </c>
    </row>
    <row r="1254" spans="1:9" x14ac:dyDescent="0.3">
      <c r="A1254">
        <v>122909</v>
      </c>
      <c r="B1254">
        <v>101.13793103448199</v>
      </c>
      <c r="C1254">
        <v>0</v>
      </c>
      <c r="D1254">
        <v>145495</v>
      </c>
      <c r="E1254" t="s">
        <v>5790</v>
      </c>
      <c r="F1254">
        <v>0.41267484430000001</v>
      </c>
      <c r="G1254">
        <v>122909</v>
      </c>
      <c r="H1254">
        <v>14.76</v>
      </c>
      <c r="I1254">
        <v>1</v>
      </c>
    </row>
    <row r="1255" spans="1:9" x14ac:dyDescent="0.3">
      <c r="A1255">
        <v>122910</v>
      </c>
      <c r="B1255">
        <v>122.720930232558</v>
      </c>
      <c r="C1255">
        <v>0</v>
      </c>
      <c r="D1255">
        <v>155680</v>
      </c>
      <c r="E1255" t="s">
        <v>5790</v>
      </c>
      <c r="F1255">
        <v>0.3819868267</v>
      </c>
      <c r="G1255">
        <v>122910</v>
      </c>
      <c r="H1255">
        <v>14.76</v>
      </c>
      <c r="I1255">
        <v>1</v>
      </c>
    </row>
    <row r="1256" spans="1:9" x14ac:dyDescent="0.3">
      <c r="A1256">
        <v>122910</v>
      </c>
      <c r="B1256">
        <v>122.720930232558</v>
      </c>
      <c r="C1256">
        <v>0</v>
      </c>
      <c r="D1256">
        <v>155680</v>
      </c>
      <c r="E1256" t="s">
        <v>5790</v>
      </c>
      <c r="F1256">
        <v>0.3819868267</v>
      </c>
      <c r="G1256">
        <v>122910</v>
      </c>
      <c r="H1256">
        <v>14.76</v>
      </c>
      <c r="I1256">
        <v>1</v>
      </c>
    </row>
    <row r="1257" spans="1:9" x14ac:dyDescent="0.3">
      <c r="A1257">
        <v>122922</v>
      </c>
      <c r="B1257">
        <v>129.173913043478</v>
      </c>
      <c r="C1257">
        <v>0</v>
      </c>
      <c r="D1257">
        <v>155006</v>
      </c>
      <c r="E1257" t="s">
        <v>5790</v>
      </c>
      <c r="F1257">
        <v>0.61391878129999999</v>
      </c>
      <c r="G1257">
        <v>122922</v>
      </c>
      <c r="H1257">
        <v>11.8</v>
      </c>
      <c r="I1257">
        <v>2</v>
      </c>
    </row>
    <row r="1258" spans="1:9" x14ac:dyDescent="0.3">
      <c r="A1258">
        <v>122922</v>
      </c>
      <c r="B1258">
        <v>129.173913043478</v>
      </c>
      <c r="C1258">
        <v>0</v>
      </c>
      <c r="D1258">
        <v>155006</v>
      </c>
      <c r="E1258" t="s">
        <v>5790</v>
      </c>
      <c r="F1258">
        <v>0.61391878129999999</v>
      </c>
      <c r="G1258">
        <v>122922</v>
      </c>
      <c r="H1258">
        <v>11.8</v>
      </c>
      <c r="I1258">
        <v>2</v>
      </c>
    </row>
    <row r="1259" spans="1:9" x14ac:dyDescent="0.3">
      <c r="A1259">
        <v>122946</v>
      </c>
      <c r="B1259">
        <v>75</v>
      </c>
      <c r="C1259">
        <v>0</v>
      </c>
      <c r="D1259">
        <v>144319</v>
      </c>
      <c r="E1259" t="s">
        <v>5790</v>
      </c>
      <c r="F1259">
        <v>0.93108218909999996</v>
      </c>
      <c r="G1259">
        <v>122946</v>
      </c>
      <c r="H1259">
        <v>6.11</v>
      </c>
      <c r="I1259">
        <v>4</v>
      </c>
    </row>
    <row r="1260" spans="1:9" x14ac:dyDescent="0.3">
      <c r="A1260">
        <v>122946</v>
      </c>
      <c r="B1260">
        <v>75</v>
      </c>
      <c r="C1260">
        <v>0</v>
      </c>
      <c r="D1260">
        <v>144319</v>
      </c>
      <c r="E1260" t="s">
        <v>5790</v>
      </c>
      <c r="F1260">
        <v>0.93108218909999996</v>
      </c>
      <c r="G1260">
        <v>122946</v>
      </c>
      <c r="H1260">
        <v>6.11</v>
      </c>
      <c r="I1260">
        <v>4</v>
      </c>
    </row>
    <row r="1261" spans="1:9" x14ac:dyDescent="0.3">
      <c r="A1261">
        <v>122950</v>
      </c>
      <c r="B1261">
        <v>75</v>
      </c>
      <c r="C1261">
        <v>0</v>
      </c>
      <c r="D1261">
        <v>144319</v>
      </c>
      <c r="E1261" t="s">
        <v>5791</v>
      </c>
      <c r="F1261">
        <v>0.96050047869999999</v>
      </c>
      <c r="G1261">
        <v>122950</v>
      </c>
      <c r="H1261">
        <v>4.0599999999999996</v>
      </c>
      <c r="I1261">
        <v>5</v>
      </c>
    </row>
    <row r="1262" spans="1:9" x14ac:dyDescent="0.3">
      <c r="A1262">
        <v>122950</v>
      </c>
      <c r="B1262">
        <v>75</v>
      </c>
      <c r="C1262">
        <v>0</v>
      </c>
      <c r="D1262">
        <v>144319</v>
      </c>
      <c r="E1262" t="s">
        <v>5791</v>
      </c>
      <c r="F1262">
        <v>0.96050047869999999</v>
      </c>
      <c r="G1262">
        <v>122950</v>
      </c>
      <c r="H1262">
        <v>4.0599999999999996</v>
      </c>
      <c r="I1262">
        <v>5</v>
      </c>
    </row>
    <row r="1263" spans="1:9" x14ac:dyDescent="0.3">
      <c r="A1263">
        <v>122982</v>
      </c>
      <c r="B1263">
        <v>142</v>
      </c>
      <c r="C1263">
        <v>0</v>
      </c>
      <c r="D1263">
        <v>184703</v>
      </c>
      <c r="E1263" t="s">
        <v>5790</v>
      </c>
      <c r="F1263">
        <v>0.1057043523</v>
      </c>
      <c r="G1263">
        <v>122982</v>
      </c>
      <c r="H1263">
        <v>14.76</v>
      </c>
      <c r="I1263">
        <v>1</v>
      </c>
    </row>
    <row r="1264" spans="1:9" x14ac:dyDescent="0.3">
      <c r="A1264">
        <v>122982</v>
      </c>
      <c r="B1264">
        <v>142</v>
      </c>
      <c r="C1264">
        <v>0</v>
      </c>
      <c r="D1264">
        <v>184703</v>
      </c>
      <c r="E1264" t="s">
        <v>5790</v>
      </c>
      <c r="F1264">
        <v>0.1057043523</v>
      </c>
      <c r="G1264">
        <v>122982</v>
      </c>
      <c r="H1264">
        <v>14.76</v>
      </c>
      <c r="I1264">
        <v>1</v>
      </c>
    </row>
    <row r="1265" spans="1:9" x14ac:dyDescent="0.3">
      <c r="A1265">
        <v>122986</v>
      </c>
      <c r="B1265">
        <v>137</v>
      </c>
      <c r="C1265">
        <v>0</v>
      </c>
      <c r="D1265">
        <v>155006</v>
      </c>
      <c r="E1265" t="s">
        <v>5790</v>
      </c>
      <c r="F1265">
        <v>0.39812248950000001</v>
      </c>
      <c r="G1265">
        <v>122986</v>
      </c>
      <c r="H1265">
        <v>14.76</v>
      </c>
      <c r="I1265">
        <v>1</v>
      </c>
    </row>
    <row r="1266" spans="1:9" x14ac:dyDescent="0.3">
      <c r="A1266">
        <v>122986</v>
      </c>
      <c r="B1266">
        <v>137</v>
      </c>
      <c r="C1266">
        <v>0</v>
      </c>
      <c r="D1266">
        <v>155006</v>
      </c>
      <c r="E1266" t="s">
        <v>5790</v>
      </c>
      <c r="F1266">
        <v>0.39812248950000001</v>
      </c>
      <c r="G1266">
        <v>122986</v>
      </c>
      <c r="H1266">
        <v>14.76</v>
      </c>
      <c r="I1266">
        <v>1</v>
      </c>
    </row>
    <row r="1267" spans="1:9" x14ac:dyDescent="0.3">
      <c r="A1267">
        <v>122987</v>
      </c>
      <c r="B1267">
        <v>110</v>
      </c>
      <c r="C1267">
        <v>0</v>
      </c>
      <c r="D1267">
        <v>145495</v>
      </c>
      <c r="E1267" t="s">
        <v>5790</v>
      </c>
      <c r="F1267">
        <v>7.3570542000000003E-2</v>
      </c>
      <c r="G1267">
        <v>122987</v>
      </c>
      <c r="H1267">
        <v>14.76</v>
      </c>
      <c r="I1267">
        <v>1</v>
      </c>
    </row>
    <row r="1268" spans="1:9" x14ac:dyDescent="0.3">
      <c r="A1268">
        <v>122987</v>
      </c>
      <c r="B1268">
        <v>110</v>
      </c>
      <c r="C1268">
        <v>0</v>
      </c>
      <c r="D1268">
        <v>145495</v>
      </c>
      <c r="E1268" t="s">
        <v>5790</v>
      </c>
      <c r="F1268">
        <v>7.3570542000000003E-2</v>
      </c>
      <c r="G1268">
        <v>122987</v>
      </c>
      <c r="H1268">
        <v>14.76</v>
      </c>
      <c r="I1268">
        <v>1</v>
      </c>
    </row>
    <row r="1269" spans="1:9" x14ac:dyDescent="0.3">
      <c r="A1269">
        <v>122988</v>
      </c>
      <c r="B1269">
        <v>116.325842696629</v>
      </c>
      <c r="C1269">
        <v>0</v>
      </c>
      <c r="D1269">
        <v>145495</v>
      </c>
      <c r="E1269" t="s">
        <v>5790</v>
      </c>
      <c r="F1269">
        <v>0.44144314530000001</v>
      </c>
      <c r="G1269">
        <v>122988</v>
      </c>
      <c r="H1269">
        <v>14.76</v>
      </c>
      <c r="I1269">
        <v>1</v>
      </c>
    </row>
    <row r="1270" spans="1:9" x14ac:dyDescent="0.3">
      <c r="A1270">
        <v>122988</v>
      </c>
      <c r="B1270">
        <v>116.325842696629</v>
      </c>
      <c r="C1270">
        <v>0</v>
      </c>
      <c r="D1270">
        <v>145495</v>
      </c>
      <c r="E1270" t="s">
        <v>5790</v>
      </c>
      <c r="F1270">
        <v>0.44144314530000001</v>
      </c>
      <c r="G1270">
        <v>122988</v>
      </c>
      <c r="H1270">
        <v>14.76</v>
      </c>
      <c r="I1270">
        <v>1</v>
      </c>
    </row>
    <row r="1271" spans="1:9" x14ac:dyDescent="0.3">
      <c r="A1271">
        <v>122990</v>
      </c>
      <c r="B1271">
        <v>100.766666666666</v>
      </c>
      <c r="C1271">
        <v>0</v>
      </c>
      <c r="D1271">
        <v>145495</v>
      </c>
      <c r="E1271" t="s">
        <v>5790</v>
      </c>
      <c r="F1271">
        <v>0.51972633599999996</v>
      </c>
      <c r="G1271">
        <v>122990</v>
      </c>
      <c r="H1271">
        <v>11.8</v>
      </c>
      <c r="I1271">
        <v>2</v>
      </c>
    </row>
    <row r="1272" spans="1:9" x14ac:dyDescent="0.3">
      <c r="A1272">
        <v>122990</v>
      </c>
      <c r="B1272">
        <v>100.766666666666</v>
      </c>
      <c r="C1272">
        <v>0</v>
      </c>
      <c r="D1272">
        <v>145495</v>
      </c>
      <c r="E1272" t="s">
        <v>5790</v>
      </c>
      <c r="F1272">
        <v>0.51972633599999996</v>
      </c>
      <c r="G1272">
        <v>122990</v>
      </c>
      <c r="H1272">
        <v>11.8</v>
      </c>
      <c r="I1272">
        <v>2</v>
      </c>
    </row>
    <row r="1273" spans="1:9" x14ac:dyDescent="0.3">
      <c r="A1273">
        <v>122994</v>
      </c>
      <c r="B1273">
        <v>99.601449275362299</v>
      </c>
      <c r="C1273">
        <v>0</v>
      </c>
      <c r="D1273">
        <v>145495</v>
      </c>
      <c r="E1273" t="s">
        <v>5790</v>
      </c>
      <c r="F1273">
        <v>0.51577204470000004</v>
      </c>
      <c r="G1273">
        <v>122994</v>
      </c>
      <c r="H1273">
        <v>11.8</v>
      </c>
      <c r="I1273">
        <v>2</v>
      </c>
    </row>
    <row r="1274" spans="1:9" x14ac:dyDescent="0.3">
      <c r="A1274">
        <v>122994</v>
      </c>
      <c r="B1274">
        <v>99.601449275362299</v>
      </c>
      <c r="C1274">
        <v>0</v>
      </c>
      <c r="D1274">
        <v>145495</v>
      </c>
      <c r="E1274" t="s">
        <v>5790</v>
      </c>
      <c r="F1274">
        <v>0.51577204470000004</v>
      </c>
      <c r="G1274">
        <v>122994</v>
      </c>
      <c r="H1274">
        <v>11.8</v>
      </c>
      <c r="I1274">
        <v>2</v>
      </c>
    </row>
    <row r="1275" spans="1:9" x14ac:dyDescent="0.3">
      <c r="A1275">
        <v>123021</v>
      </c>
      <c r="B1275">
        <v>121.29310344827501</v>
      </c>
      <c r="C1275">
        <v>0</v>
      </c>
      <c r="D1275">
        <v>144325</v>
      </c>
      <c r="E1275" t="s">
        <v>5790</v>
      </c>
      <c r="F1275">
        <v>0.90410643820000003</v>
      </c>
      <c r="G1275">
        <v>123021</v>
      </c>
      <c r="H1275">
        <v>6.11</v>
      </c>
      <c r="I1275">
        <v>4</v>
      </c>
    </row>
    <row r="1276" spans="1:9" x14ac:dyDescent="0.3">
      <c r="A1276">
        <v>123021</v>
      </c>
      <c r="B1276">
        <v>121.29310344827501</v>
      </c>
      <c r="C1276">
        <v>0</v>
      </c>
      <c r="D1276">
        <v>144325</v>
      </c>
      <c r="E1276" t="s">
        <v>5790</v>
      </c>
      <c r="F1276">
        <v>0.90410643820000003</v>
      </c>
      <c r="G1276">
        <v>123021</v>
      </c>
      <c r="H1276">
        <v>6.11</v>
      </c>
      <c r="I1276">
        <v>4</v>
      </c>
    </row>
    <row r="1277" spans="1:9" x14ac:dyDescent="0.3">
      <c r="A1277">
        <v>123026</v>
      </c>
      <c r="B1277">
        <v>121.49152542372801</v>
      </c>
      <c r="C1277">
        <v>0</v>
      </c>
      <c r="D1277">
        <v>144325</v>
      </c>
      <c r="E1277" t="s">
        <v>5790</v>
      </c>
      <c r="F1277">
        <v>0.84299892190000003</v>
      </c>
      <c r="G1277">
        <v>123026</v>
      </c>
      <c r="H1277">
        <v>6.11</v>
      </c>
      <c r="I1277">
        <v>4</v>
      </c>
    </row>
    <row r="1278" spans="1:9" x14ac:dyDescent="0.3">
      <c r="A1278">
        <v>123026</v>
      </c>
      <c r="B1278">
        <v>121.49152542372801</v>
      </c>
      <c r="C1278">
        <v>0</v>
      </c>
      <c r="D1278">
        <v>144325</v>
      </c>
      <c r="E1278" t="s">
        <v>5790</v>
      </c>
      <c r="F1278">
        <v>0.84299892190000003</v>
      </c>
      <c r="G1278">
        <v>123026</v>
      </c>
      <c r="H1278">
        <v>6.11</v>
      </c>
      <c r="I1278">
        <v>4</v>
      </c>
    </row>
    <row r="1279" spans="1:9" x14ac:dyDescent="0.3">
      <c r="A1279">
        <v>123028</v>
      </c>
      <c r="B1279">
        <v>116.92105263157799</v>
      </c>
      <c r="C1279">
        <v>0</v>
      </c>
      <c r="D1279">
        <v>144325</v>
      </c>
      <c r="E1279" t="s">
        <v>5790</v>
      </c>
      <c r="F1279">
        <v>0.36455762390000002</v>
      </c>
      <c r="G1279">
        <v>123028</v>
      </c>
      <c r="H1279">
        <v>14.76</v>
      </c>
      <c r="I1279">
        <v>1</v>
      </c>
    </row>
    <row r="1280" spans="1:9" x14ac:dyDescent="0.3">
      <c r="A1280">
        <v>123028</v>
      </c>
      <c r="B1280">
        <v>116.92105263157799</v>
      </c>
      <c r="C1280">
        <v>0</v>
      </c>
      <c r="D1280">
        <v>144325</v>
      </c>
      <c r="E1280" t="s">
        <v>5790</v>
      </c>
      <c r="F1280">
        <v>0.36455762390000002</v>
      </c>
      <c r="G1280">
        <v>123028</v>
      </c>
      <c r="H1280">
        <v>14.76</v>
      </c>
      <c r="I1280">
        <v>1</v>
      </c>
    </row>
    <row r="1281" spans="1:9" x14ac:dyDescent="0.3">
      <c r="A1281">
        <v>123029</v>
      </c>
      <c r="B1281">
        <v>121.29310344827501</v>
      </c>
      <c r="C1281">
        <v>0</v>
      </c>
      <c r="D1281">
        <v>144325</v>
      </c>
      <c r="E1281" t="s">
        <v>5791</v>
      </c>
      <c r="F1281">
        <v>0.94610929489999995</v>
      </c>
      <c r="G1281">
        <v>123029</v>
      </c>
      <c r="H1281">
        <v>4.0599999999999996</v>
      </c>
      <c r="I1281">
        <v>5</v>
      </c>
    </row>
    <row r="1282" spans="1:9" x14ac:dyDescent="0.3">
      <c r="A1282">
        <v>123029</v>
      </c>
      <c r="B1282">
        <v>121.29310344827501</v>
      </c>
      <c r="C1282">
        <v>0</v>
      </c>
      <c r="D1282">
        <v>144325</v>
      </c>
      <c r="E1282" t="s">
        <v>5791</v>
      </c>
      <c r="F1282">
        <v>0.94610929489999995</v>
      </c>
      <c r="G1282">
        <v>123029</v>
      </c>
      <c r="H1282">
        <v>4.0599999999999996</v>
      </c>
      <c r="I1282">
        <v>5</v>
      </c>
    </row>
    <row r="1283" spans="1:9" x14ac:dyDescent="0.3">
      <c r="A1283">
        <v>123031</v>
      </c>
      <c r="B1283">
        <v>100.599992720003</v>
      </c>
      <c r="C1283">
        <v>0</v>
      </c>
      <c r="D1283">
        <v>144319</v>
      </c>
      <c r="E1283" t="s">
        <v>5790</v>
      </c>
      <c r="F1283">
        <v>0.89939558509999995</v>
      </c>
      <c r="G1283">
        <v>123031</v>
      </c>
      <c r="H1283">
        <v>6.11</v>
      </c>
      <c r="I1283">
        <v>4</v>
      </c>
    </row>
    <row r="1284" spans="1:9" x14ac:dyDescent="0.3">
      <c r="A1284">
        <v>123031</v>
      </c>
      <c r="B1284">
        <v>100.599992720003</v>
      </c>
      <c r="C1284">
        <v>0</v>
      </c>
      <c r="D1284">
        <v>144319</v>
      </c>
      <c r="E1284" t="s">
        <v>5790</v>
      </c>
      <c r="F1284">
        <v>0.89939558509999995</v>
      </c>
      <c r="G1284">
        <v>123031</v>
      </c>
      <c r="H1284">
        <v>6.11</v>
      </c>
      <c r="I1284">
        <v>4</v>
      </c>
    </row>
    <row r="1285" spans="1:9" x14ac:dyDescent="0.3">
      <c r="A1285">
        <v>123054</v>
      </c>
      <c r="B1285">
        <v>130.38708865765599</v>
      </c>
      <c r="C1285">
        <v>0</v>
      </c>
      <c r="D1285">
        <v>170901</v>
      </c>
      <c r="E1285" t="s">
        <v>5790</v>
      </c>
      <c r="F1285">
        <v>0.34460121389999998</v>
      </c>
      <c r="G1285">
        <v>123054</v>
      </c>
      <c r="H1285">
        <v>14.76</v>
      </c>
      <c r="I1285">
        <v>1</v>
      </c>
    </row>
    <row r="1286" spans="1:9" x14ac:dyDescent="0.3">
      <c r="A1286">
        <v>123054</v>
      </c>
      <c r="B1286">
        <v>130.38708865765599</v>
      </c>
      <c r="C1286">
        <v>0</v>
      </c>
      <c r="D1286">
        <v>170901</v>
      </c>
      <c r="E1286" t="s">
        <v>5790</v>
      </c>
      <c r="F1286">
        <v>0.34460121389999998</v>
      </c>
      <c r="G1286">
        <v>123054</v>
      </c>
      <c r="H1286">
        <v>14.76</v>
      </c>
      <c r="I1286">
        <v>1</v>
      </c>
    </row>
    <row r="1287" spans="1:9" x14ac:dyDescent="0.3">
      <c r="A1287">
        <v>123074</v>
      </c>
      <c r="B1287">
        <v>127</v>
      </c>
      <c r="C1287">
        <v>0.91016251871614196</v>
      </c>
      <c r="D1287">
        <v>163224</v>
      </c>
      <c r="E1287" t="s">
        <v>5790</v>
      </c>
      <c r="F1287">
        <v>0.24572087819999999</v>
      </c>
      <c r="G1287">
        <v>123074</v>
      </c>
      <c r="H1287">
        <v>14.76</v>
      </c>
      <c r="I1287">
        <v>1</v>
      </c>
    </row>
    <row r="1288" spans="1:9" x14ac:dyDescent="0.3">
      <c r="A1288">
        <v>123074</v>
      </c>
      <c r="B1288">
        <v>127</v>
      </c>
      <c r="C1288">
        <v>0.91016251871614196</v>
      </c>
      <c r="D1288">
        <v>163224</v>
      </c>
      <c r="E1288" t="s">
        <v>5790</v>
      </c>
      <c r="F1288">
        <v>0.24572087819999999</v>
      </c>
      <c r="G1288">
        <v>123074</v>
      </c>
      <c r="H1288">
        <v>14.76</v>
      </c>
      <c r="I1288">
        <v>1</v>
      </c>
    </row>
    <row r="1289" spans="1:9" x14ac:dyDescent="0.3">
      <c r="A1289">
        <v>123076</v>
      </c>
      <c r="B1289">
        <v>132</v>
      </c>
      <c r="C1289">
        <v>0</v>
      </c>
      <c r="D1289">
        <v>160776</v>
      </c>
      <c r="E1289" t="s">
        <v>5790</v>
      </c>
      <c r="F1289">
        <v>0.84417581559999999</v>
      </c>
      <c r="G1289">
        <v>123076</v>
      </c>
      <c r="H1289">
        <v>6.11</v>
      </c>
      <c r="I1289">
        <v>4</v>
      </c>
    </row>
    <row r="1290" spans="1:9" x14ac:dyDescent="0.3">
      <c r="A1290">
        <v>123076</v>
      </c>
      <c r="B1290">
        <v>132</v>
      </c>
      <c r="C1290">
        <v>0</v>
      </c>
      <c r="D1290">
        <v>160776</v>
      </c>
      <c r="E1290" t="s">
        <v>5790</v>
      </c>
      <c r="F1290">
        <v>0.84417581559999999</v>
      </c>
      <c r="G1290">
        <v>123076</v>
      </c>
      <c r="H1290">
        <v>6.11</v>
      </c>
      <c r="I1290">
        <v>4</v>
      </c>
    </row>
    <row r="1291" spans="1:9" x14ac:dyDescent="0.3">
      <c r="A1291">
        <v>123105</v>
      </c>
      <c r="B1291">
        <v>132.75757575757501</v>
      </c>
      <c r="C1291">
        <v>0.160988638227127</v>
      </c>
      <c r="D1291">
        <v>147927</v>
      </c>
      <c r="E1291" t="s">
        <v>5790</v>
      </c>
      <c r="F1291">
        <v>0.86386340859999999</v>
      </c>
      <c r="G1291">
        <v>123105</v>
      </c>
      <c r="H1291">
        <v>6.11</v>
      </c>
      <c r="I1291">
        <v>4</v>
      </c>
    </row>
    <row r="1292" spans="1:9" x14ac:dyDescent="0.3">
      <c r="A1292">
        <v>123105</v>
      </c>
      <c r="B1292">
        <v>132.75757575757501</v>
      </c>
      <c r="C1292">
        <v>0.160988638227127</v>
      </c>
      <c r="D1292">
        <v>147927</v>
      </c>
      <c r="E1292" t="s">
        <v>5790</v>
      </c>
      <c r="F1292">
        <v>0.86386340859999999</v>
      </c>
      <c r="G1292">
        <v>123105</v>
      </c>
      <c r="H1292">
        <v>6.11</v>
      </c>
      <c r="I1292">
        <v>4</v>
      </c>
    </row>
    <row r="1293" spans="1:9" x14ac:dyDescent="0.3">
      <c r="A1293">
        <v>123106</v>
      </c>
      <c r="B1293">
        <v>145.21609192984599</v>
      </c>
      <c r="C1293">
        <v>0.35465834057582002</v>
      </c>
      <c r="D1293">
        <v>147927</v>
      </c>
      <c r="E1293" t="s">
        <v>5790</v>
      </c>
      <c r="F1293">
        <v>0.47104489799999999</v>
      </c>
      <c r="G1293">
        <v>123106</v>
      </c>
      <c r="H1293">
        <v>14.76</v>
      </c>
      <c r="I1293">
        <v>1</v>
      </c>
    </row>
    <row r="1294" spans="1:9" x14ac:dyDescent="0.3">
      <c r="A1294">
        <v>123106</v>
      </c>
      <c r="B1294">
        <v>145.21609192984599</v>
      </c>
      <c r="C1294">
        <v>0.35465834057582002</v>
      </c>
      <c r="D1294">
        <v>147927</v>
      </c>
      <c r="E1294" t="s">
        <v>5790</v>
      </c>
      <c r="F1294">
        <v>0.47104489799999999</v>
      </c>
      <c r="G1294">
        <v>123106</v>
      </c>
      <c r="H1294">
        <v>14.76</v>
      </c>
      <c r="I1294">
        <v>1</v>
      </c>
    </row>
    <row r="1295" spans="1:9" x14ac:dyDescent="0.3">
      <c r="A1295">
        <v>123107</v>
      </c>
      <c r="B1295">
        <v>132.45723404255301</v>
      </c>
      <c r="C1295">
        <v>0.14694494850944101</v>
      </c>
      <c r="D1295">
        <v>147927</v>
      </c>
      <c r="E1295" t="s">
        <v>5790</v>
      </c>
      <c r="F1295">
        <v>0.68391013150000002</v>
      </c>
      <c r="G1295">
        <v>123107</v>
      </c>
      <c r="H1295">
        <v>11.8</v>
      </c>
      <c r="I1295">
        <v>2</v>
      </c>
    </row>
    <row r="1296" spans="1:9" x14ac:dyDescent="0.3">
      <c r="A1296">
        <v>123107</v>
      </c>
      <c r="B1296">
        <v>132.45723404255301</v>
      </c>
      <c r="C1296">
        <v>0.14694494850944101</v>
      </c>
      <c r="D1296">
        <v>147927</v>
      </c>
      <c r="E1296" t="s">
        <v>5790</v>
      </c>
      <c r="F1296">
        <v>0.68391013150000002</v>
      </c>
      <c r="G1296">
        <v>123107</v>
      </c>
      <c r="H1296">
        <v>11.8</v>
      </c>
      <c r="I1296">
        <v>2</v>
      </c>
    </row>
    <row r="1297" spans="1:9" x14ac:dyDescent="0.3">
      <c r="A1297">
        <v>123133</v>
      </c>
      <c r="B1297">
        <v>123.5</v>
      </c>
      <c r="C1297">
        <v>0</v>
      </c>
      <c r="D1297">
        <v>144486</v>
      </c>
      <c r="E1297" t="s">
        <v>5790</v>
      </c>
      <c r="F1297">
        <v>0.80763649940000004</v>
      </c>
      <c r="G1297">
        <v>123133</v>
      </c>
      <c r="H1297">
        <v>7.65</v>
      </c>
      <c r="I1297">
        <v>3</v>
      </c>
    </row>
    <row r="1298" spans="1:9" x14ac:dyDescent="0.3">
      <c r="A1298">
        <v>123133</v>
      </c>
      <c r="B1298">
        <v>123.5</v>
      </c>
      <c r="C1298">
        <v>0</v>
      </c>
      <c r="D1298">
        <v>144486</v>
      </c>
      <c r="E1298" t="s">
        <v>5790</v>
      </c>
      <c r="F1298">
        <v>0.80763649940000004</v>
      </c>
      <c r="G1298">
        <v>123133</v>
      </c>
      <c r="H1298">
        <v>7.65</v>
      </c>
      <c r="I1298">
        <v>3</v>
      </c>
    </row>
    <row r="1299" spans="1:9" x14ac:dyDescent="0.3">
      <c r="A1299">
        <v>123136</v>
      </c>
      <c r="B1299">
        <v>143.12895161290299</v>
      </c>
      <c r="C1299">
        <v>0</v>
      </c>
      <c r="D1299">
        <v>144486</v>
      </c>
      <c r="E1299" t="s">
        <v>5790</v>
      </c>
      <c r="F1299">
        <v>0.6606829166</v>
      </c>
      <c r="G1299">
        <v>123136</v>
      </c>
      <c r="H1299">
        <v>11.8</v>
      </c>
      <c r="I1299">
        <v>2</v>
      </c>
    </row>
    <row r="1300" spans="1:9" x14ac:dyDescent="0.3">
      <c r="A1300">
        <v>123136</v>
      </c>
      <c r="B1300">
        <v>143.12895161290299</v>
      </c>
      <c r="C1300">
        <v>0</v>
      </c>
      <c r="D1300">
        <v>144486</v>
      </c>
      <c r="E1300" t="s">
        <v>5790</v>
      </c>
      <c r="F1300">
        <v>0.6606829166</v>
      </c>
      <c r="G1300">
        <v>123136</v>
      </c>
      <c r="H1300">
        <v>11.8</v>
      </c>
      <c r="I1300">
        <v>2</v>
      </c>
    </row>
    <row r="1301" spans="1:9" x14ac:dyDescent="0.3">
      <c r="A1301">
        <v>123144</v>
      </c>
      <c r="B1301">
        <v>124.666666666666</v>
      </c>
      <c r="C1301">
        <v>0</v>
      </c>
      <c r="D1301">
        <v>144486</v>
      </c>
      <c r="E1301" t="s">
        <v>5790</v>
      </c>
      <c r="F1301">
        <v>0.25441312789999998</v>
      </c>
      <c r="G1301">
        <v>123144</v>
      </c>
      <c r="H1301">
        <v>14.76</v>
      </c>
      <c r="I1301">
        <v>1</v>
      </c>
    </row>
    <row r="1302" spans="1:9" x14ac:dyDescent="0.3">
      <c r="A1302">
        <v>123144</v>
      </c>
      <c r="B1302">
        <v>124.666666666666</v>
      </c>
      <c r="C1302">
        <v>0</v>
      </c>
      <c r="D1302">
        <v>144486</v>
      </c>
      <c r="E1302" t="s">
        <v>5790</v>
      </c>
      <c r="F1302">
        <v>0.25441312789999998</v>
      </c>
      <c r="G1302">
        <v>123144</v>
      </c>
      <c r="H1302">
        <v>14.76</v>
      </c>
      <c r="I1302">
        <v>1</v>
      </c>
    </row>
    <row r="1303" spans="1:9" x14ac:dyDescent="0.3">
      <c r="A1303">
        <v>123145</v>
      </c>
      <c r="B1303">
        <v>132</v>
      </c>
      <c r="C1303">
        <v>0</v>
      </c>
      <c r="D1303">
        <v>144486</v>
      </c>
      <c r="E1303" t="s">
        <v>5790</v>
      </c>
      <c r="F1303">
        <v>0.28764763469999999</v>
      </c>
      <c r="G1303">
        <v>123145</v>
      </c>
      <c r="H1303">
        <v>14.76</v>
      </c>
      <c r="I1303">
        <v>1</v>
      </c>
    </row>
    <row r="1304" spans="1:9" x14ac:dyDescent="0.3">
      <c r="A1304">
        <v>123145</v>
      </c>
      <c r="B1304">
        <v>132</v>
      </c>
      <c r="C1304">
        <v>0</v>
      </c>
      <c r="D1304">
        <v>144486</v>
      </c>
      <c r="E1304" t="s">
        <v>5790</v>
      </c>
      <c r="F1304">
        <v>0.28764763469999999</v>
      </c>
      <c r="G1304">
        <v>123145</v>
      </c>
      <c r="H1304">
        <v>14.76</v>
      </c>
      <c r="I1304">
        <v>1</v>
      </c>
    </row>
    <row r="1305" spans="1:9" x14ac:dyDescent="0.3">
      <c r="A1305">
        <v>123158</v>
      </c>
      <c r="B1305">
        <v>125.57811320754701</v>
      </c>
      <c r="C1305">
        <v>5.5961101801102801E-2</v>
      </c>
      <c r="D1305">
        <v>144153</v>
      </c>
      <c r="E1305" t="s">
        <v>5790</v>
      </c>
      <c r="F1305">
        <v>0.46780917049999998</v>
      </c>
      <c r="G1305">
        <v>123158</v>
      </c>
      <c r="H1305">
        <v>14.76</v>
      </c>
      <c r="I1305">
        <v>1</v>
      </c>
    </row>
    <row r="1306" spans="1:9" x14ac:dyDescent="0.3">
      <c r="A1306">
        <v>123158</v>
      </c>
      <c r="B1306">
        <v>125.57811320754701</v>
      </c>
      <c r="C1306">
        <v>5.5961101801102801E-2</v>
      </c>
      <c r="D1306">
        <v>144153</v>
      </c>
      <c r="E1306" t="s">
        <v>5790</v>
      </c>
      <c r="F1306">
        <v>0.46780917049999998</v>
      </c>
      <c r="G1306">
        <v>123158</v>
      </c>
      <c r="H1306">
        <v>14.76</v>
      </c>
      <c r="I1306">
        <v>1</v>
      </c>
    </row>
    <row r="1307" spans="1:9" x14ac:dyDescent="0.3">
      <c r="A1307">
        <v>123164</v>
      </c>
      <c r="B1307">
        <v>112.625</v>
      </c>
      <c r="C1307">
        <v>0</v>
      </c>
      <c r="D1307">
        <v>144325</v>
      </c>
      <c r="E1307" t="s">
        <v>5790</v>
      </c>
      <c r="F1307">
        <v>0.73217076059999997</v>
      </c>
      <c r="G1307">
        <v>123164</v>
      </c>
      <c r="H1307">
        <v>11.8</v>
      </c>
      <c r="I1307">
        <v>2</v>
      </c>
    </row>
    <row r="1308" spans="1:9" x14ac:dyDescent="0.3">
      <c r="A1308">
        <v>123164</v>
      </c>
      <c r="B1308">
        <v>112.625</v>
      </c>
      <c r="C1308">
        <v>0</v>
      </c>
      <c r="D1308">
        <v>144325</v>
      </c>
      <c r="E1308" t="s">
        <v>5790</v>
      </c>
      <c r="F1308">
        <v>0.73217076059999997</v>
      </c>
      <c r="G1308">
        <v>123164</v>
      </c>
      <c r="H1308">
        <v>11.8</v>
      </c>
      <c r="I1308">
        <v>2</v>
      </c>
    </row>
    <row r="1309" spans="1:9" x14ac:dyDescent="0.3">
      <c r="A1309">
        <v>123173</v>
      </c>
      <c r="B1309">
        <v>123.648</v>
      </c>
      <c r="C1309">
        <v>0.10040905825056</v>
      </c>
      <c r="D1309">
        <v>144153</v>
      </c>
      <c r="E1309" t="s">
        <v>5790</v>
      </c>
      <c r="F1309">
        <v>0.76692950729999998</v>
      </c>
      <c r="G1309">
        <v>123173</v>
      </c>
      <c r="H1309">
        <v>7.65</v>
      </c>
      <c r="I1309">
        <v>3</v>
      </c>
    </row>
    <row r="1310" spans="1:9" x14ac:dyDescent="0.3">
      <c r="A1310">
        <v>123173</v>
      </c>
      <c r="B1310">
        <v>123.648</v>
      </c>
      <c r="C1310">
        <v>0.10040905825056</v>
      </c>
      <c r="D1310">
        <v>144153</v>
      </c>
      <c r="E1310" t="s">
        <v>5790</v>
      </c>
      <c r="F1310">
        <v>0.76692950729999998</v>
      </c>
      <c r="G1310">
        <v>123173</v>
      </c>
      <c r="H1310">
        <v>7.65</v>
      </c>
      <c r="I1310">
        <v>3</v>
      </c>
    </row>
    <row r="1311" spans="1:9" x14ac:dyDescent="0.3">
      <c r="A1311">
        <v>123180</v>
      </c>
      <c r="B1311">
        <v>110</v>
      </c>
      <c r="C1311">
        <v>0</v>
      </c>
      <c r="D1311">
        <v>149490</v>
      </c>
      <c r="E1311" t="s">
        <v>5790</v>
      </c>
      <c r="F1311">
        <v>0.79675954579999997</v>
      </c>
      <c r="G1311">
        <v>123180</v>
      </c>
      <c r="H1311">
        <v>7.65</v>
      </c>
      <c r="I1311">
        <v>3</v>
      </c>
    </row>
    <row r="1312" spans="1:9" x14ac:dyDescent="0.3">
      <c r="A1312">
        <v>123180</v>
      </c>
      <c r="B1312">
        <v>110</v>
      </c>
      <c r="C1312">
        <v>0</v>
      </c>
      <c r="D1312">
        <v>149490</v>
      </c>
      <c r="E1312" t="s">
        <v>5790</v>
      </c>
      <c r="F1312">
        <v>0.79675954579999997</v>
      </c>
      <c r="G1312">
        <v>123180</v>
      </c>
      <c r="H1312">
        <v>7.65</v>
      </c>
      <c r="I1312">
        <v>3</v>
      </c>
    </row>
    <row r="1313" spans="1:9" x14ac:dyDescent="0.3">
      <c r="A1313">
        <v>123181</v>
      </c>
      <c r="B1313">
        <v>85</v>
      </c>
      <c r="C1313">
        <v>0</v>
      </c>
      <c r="D1313">
        <v>145125</v>
      </c>
      <c r="E1313" t="s">
        <v>5791</v>
      </c>
      <c r="F1313">
        <v>0.97198355199999997</v>
      </c>
      <c r="G1313">
        <v>123181</v>
      </c>
      <c r="H1313">
        <v>1.98</v>
      </c>
      <c r="I1313">
        <v>6</v>
      </c>
    </row>
    <row r="1314" spans="1:9" x14ac:dyDescent="0.3">
      <c r="A1314">
        <v>123181</v>
      </c>
      <c r="B1314">
        <v>85</v>
      </c>
      <c r="C1314">
        <v>0</v>
      </c>
      <c r="D1314">
        <v>145125</v>
      </c>
      <c r="E1314" t="s">
        <v>5791</v>
      </c>
      <c r="F1314">
        <v>0.97198355199999997</v>
      </c>
      <c r="G1314">
        <v>123181</v>
      </c>
      <c r="H1314">
        <v>1.98</v>
      </c>
      <c r="I1314">
        <v>6</v>
      </c>
    </row>
    <row r="1315" spans="1:9" x14ac:dyDescent="0.3">
      <c r="A1315">
        <v>123182</v>
      </c>
      <c r="B1315">
        <v>110.471698113207</v>
      </c>
      <c r="C1315">
        <v>0</v>
      </c>
      <c r="D1315">
        <v>149490</v>
      </c>
      <c r="E1315" t="s">
        <v>5790</v>
      </c>
      <c r="F1315">
        <v>0.41250166300000002</v>
      </c>
      <c r="G1315">
        <v>123182</v>
      </c>
      <c r="H1315">
        <v>14.76</v>
      </c>
      <c r="I1315">
        <v>1</v>
      </c>
    </row>
    <row r="1316" spans="1:9" x14ac:dyDescent="0.3">
      <c r="A1316">
        <v>123182</v>
      </c>
      <c r="B1316">
        <v>110.471698113207</v>
      </c>
      <c r="C1316">
        <v>0</v>
      </c>
      <c r="D1316">
        <v>149490</v>
      </c>
      <c r="E1316" t="s">
        <v>5790</v>
      </c>
      <c r="F1316">
        <v>0.41250166300000002</v>
      </c>
      <c r="G1316">
        <v>123182</v>
      </c>
      <c r="H1316">
        <v>14.76</v>
      </c>
      <c r="I1316">
        <v>1</v>
      </c>
    </row>
    <row r="1317" spans="1:9" x14ac:dyDescent="0.3">
      <c r="A1317">
        <v>123185</v>
      </c>
      <c r="B1317">
        <v>109.51612903225799</v>
      </c>
      <c r="C1317">
        <v>0</v>
      </c>
      <c r="D1317">
        <v>149490</v>
      </c>
      <c r="E1317" t="s">
        <v>5791</v>
      </c>
      <c r="F1317">
        <v>0.93746381999999995</v>
      </c>
      <c r="G1317">
        <v>123185</v>
      </c>
      <c r="H1317">
        <v>4.0599999999999996</v>
      </c>
      <c r="I1317">
        <v>5</v>
      </c>
    </row>
    <row r="1318" spans="1:9" x14ac:dyDescent="0.3">
      <c r="A1318">
        <v>123185</v>
      </c>
      <c r="B1318">
        <v>109.51612903225799</v>
      </c>
      <c r="C1318">
        <v>0</v>
      </c>
      <c r="D1318">
        <v>149490</v>
      </c>
      <c r="E1318" t="s">
        <v>5791</v>
      </c>
      <c r="F1318">
        <v>0.93746381999999995</v>
      </c>
      <c r="G1318">
        <v>123185</v>
      </c>
      <c r="H1318">
        <v>4.0599999999999996</v>
      </c>
      <c r="I1318">
        <v>5</v>
      </c>
    </row>
    <row r="1319" spans="1:9" x14ac:dyDescent="0.3">
      <c r="A1319">
        <v>123186</v>
      </c>
      <c r="B1319">
        <v>97.830188679245197</v>
      </c>
      <c r="C1319">
        <v>1.3881886727683E-2</v>
      </c>
      <c r="D1319">
        <v>145125</v>
      </c>
      <c r="E1319" t="s">
        <v>5791</v>
      </c>
      <c r="F1319">
        <v>0.99292808769999996</v>
      </c>
      <c r="G1319">
        <v>123186</v>
      </c>
      <c r="H1319">
        <v>1.98</v>
      </c>
      <c r="I1319">
        <v>6</v>
      </c>
    </row>
    <row r="1320" spans="1:9" x14ac:dyDescent="0.3">
      <c r="A1320">
        <v>123186</v>
      </c>
      <c r="B1320">
        <v>97.830188679245197</v>
      </c>
      <c r="C1320">
        <v>1.3881886727683E-2</v>
      </c>
      <c r="D1320">
        <v>145125</v>
      </c>
      <c r="E1320" t="s">
        <v>5791</v>
      </c>
      <c r="F1320">
        <v>0.99292808769999996</v>
      </c>
      <c r="G1320">
        <v>123186</v>
      </c>
      <c r="H1320">
        <v>1.98</v>
      </c>
      <c r="I1320">
        <v>6</v>
      </c>
    </row>
    <row r="1321" spans="1:9" x14ac:dyDescent="0.3">
      <c r="A1321">
        <v>123188</v>
      </c>
      <c r="B1321">
        <v>112.5</v>
      </c>
      <c r="C1321">
        <v>0</v>
      </c>
      <c r="D1321">
        <v>149490</v>
      </c>
      <c r="E1321" t="s">
        <v>5790</v>
      </c>
      <c r="F1321">
        <v>0.87767058610000004</v>
      </c>
      <c r="G1321">
        <v>123188</v>
      </c>
      <c r="H1321">
        <v>6.11</v>
      </c>
      <c r="I1321">
        <v>4</v>
      </c>
    </row>
    <row r="1322" spans="1:9" x14ac:dyDescent="0.3">
      <c r="A1322">
        <v>123188</v>
      </c>
      <c r="B1322">
        <v>112.5</v>
      </c>
      <c r="C1322">
        <v>0</v>
      </c>
      <c r="D1322">
        <v>149490</v>
      </c>
      <c r="E1322" t="s">
        <v>5790</v>
      </c>
      <c r="F1322">
        <v>0.87767058610000004</v>
      </c>
      <c r="G1322">
        <v>123188</v>
      </c>
      <c r="H1322">
        <v>6.11</v>
      </c>
      <c r="I1322">
        <v>4</v>
      </c>
    </row>
    <row r="1323" spans="1:9" x14ac:dyDescent="0.3">
      <c r="A1323">
        <v>123190</v>
      </c>
      <c r="B1323">
        <v>87.608695652173907</v>
      </c>
      <c r="C1323">
        <v>1.2795478201168701E-2</v>
      </c>
      <c r="D1323">
        <v>145125</v>
      </c>
      <c r="E1323" t="s">
        <v>5791</v>
      </c>
      <c r="F1323">
        <v>0.94196331499999997</v>
      </c>
      <c r="G1323">
        <v>123190</v>
      </c>
      <c r="H1323">
        <v>4.0599999999999996</v>
      </c>
      <c r="I1323">
        <v>5</v>
      </c>
    </row>
    <row r="1324" spans="1:9" x14ac:dyDescent="0.3">
      <c r="A1324">
        <v>123190</v>
      </c>
      <c r="B1324">
        <v>87.608695652173907</v>
      </c>
      <c r="C1324">
        <v>1.2795478201168701E-2</v>
      </c>
      <c r="D1324">
        <v>145125</v>
      </c>
      <c r="E1324" t="s">
        <v>5791</v>
      </c>
      <c r="F1324">
        <v>0.94196331499999997</v>
      </c>
      <c r="G1324">
        <v>123190</v>
      </c>
      <c r="H1324">
        <v>4.0599999999999996</v>
      </c>
      <c r="I1324">
        <v>5</v>
      </c>
    </row>
    <row r="1325" spans="1:9" x14ac:dyDescent="0.3">
      <c r="A1325">
        <v>123192</v>
      </c>
      <c r="B1325">
        <v>96.923056331339794</v>
      </c>
      <c r="C1325">
        <v>0</v>
      </c>
      <c r="D1325">
        <v>150274</v>
      </c>
      <c r="E1325" t="s">
        <v>5790</v>
      </c>
      <c r="F1325">
        <v>0.51551365849999997</v>
      </c>
      <c r="G1325">
        <v>123192</v>
      </c>
      <c r="H1325">
        <v>11.8</v>
      </c>
      <c r="I1325">
        <v>2</v>
      </c>
    </row>
    <row r="1326" spans="1:9" x14ac:dyDescent="0.3">
      <c r="A1326">
        <v>123192</v>
      </c>
      <c r="B1326">
        <v>96.923056331339794</v>
      </c>
      <c r="C1326">
        <v>0</v>
      </c>
      <c r="D1326">
        <v>150274</v>
      </c>
      <c r="E1326" t="s">
        <v>5790</v>
      </c>
      <c r="F1326">
        <v>0.51551365849999997</v>
      </c>
      <c r="G1326">
        <v>123192</v>
      </c>
      <c r="H1326">
        <v>11.8</v>
      </c>
      <c r="I1326">
        <v>2</v>
      </c>
    </row>
    <row r="1327" spans="1:9" x14ac:dyDescent="0.3">
      <c r="A1327">
        <v>123193</v>
      </c>
      <c r="B1327">
        <v>88.947368421052602</v>
      </c>
      <c r="C1327">
        <v>1.9361578857031599E-2</v>
      </c>
      <c r="D1327">
        <v>145125</v>
      </c>
      <c r="E1327" t="s">
        <v>5790</v>
      </c>
      <c r="F1327">
        <v>0.88424241540000004</v>
      </c>
      <c r="G1327">
        <v>123193</v>
      </c>
      <c r="H1327">
        <v>6.11</v>
      </c>
      <c r="I1327">
        <v>4</v>
      </c>
    </row>
    <row r="1328" spans="1:9" x14ac:dyDescent="0.3">
      <c r="A1328">
        <v>123193</v>
      </c>
      <c r="B1328">
        <v>88.947368421052602</v>
      </c>
      <c r="C1328">
        <v>1.9361578857031599E-2</v>
      </c>
      <c r="D1328">
        <v>145125</v>
      </c>
      <c r="E1328" t="s">
        <v>5790</v>
      </c>
      <c r="F1328">
        <v>0.88424241540000004</v>
      </c>
      <c r="G1328">
        <v>123193</v>
      </c>
      <c r="H1328">
        <v>6.11</v>
      </c>
      <c r="I1328">
        <v>4</v>
      </c>
    </row>
    <row r="1329" spans="1:9" x14ac:dyDescent="0.3">
      <c r="A1329">
        <v>123195</v>
      </c>
      <c r="B1329">
        <v>94.655157003556496</v>
      </c>
      <c r="C1329">
        <v>0</v>
      </c>
      <c r="D1329">
        <v>150274</v>
      </c>
      <c r="E1329" t="s">
        <v>5790</v>
      </c>
      <c r="F1329">
        <v>0.63986533879999996</v>
      </c>
      <c r="G1329">
        <v>123195</v>
      </c>
      <c r="H1329">
        <v>11.8</v>
      </c>
      <c r="I1329">
        <v>2</v>
      </c>
    </row>
    <row r="1330" spans="1:9" x14ac:dyDescent="0.3">
      <c r="A1330">
        <v>123195</v>
      </c>
      <c r="B1330">
        <v>94.655157003556496</v>
      </c>
      <c r="C1330">
        <v>0</v>
      </c>
      <c r="D1330">
        <v>150274</v>
      </c>
      <c r="E1330" t="s">
        <v>5790</v>
      </c>
      <c r="F1330">
        <v>0.63986533879999996</v>
      </c>
      <c r="G1330">
        <v>123195</v>
      </c>
      <c r="H1330">
        <v>11.8</v>
      </c>
      <c r="I1330">
        <v>2</v>
      </c>
    </row>
    <row r="1331" spans="1:9" x14ac:dyDescent="0.3">
      <c r="A1331">
        <v>123197</v>
      </c>
      <c r="B1331">
        <v>90</v>
      </c>
      <c r="C1331">
        <v>0</v>
      </c>
      <c r="D1331">
        <v>150274</v>
      </c>
      <c r="E1331" t="s">
        <v>5790</v>
      </c>
      <c r="F1331">
        <v>0.78113287689999999</v>
      </c>
      <c r="G1331">
        <v>123197</v>
      </c>
      <c r="H1331">
        <v>7.65</v>
      </c>
      <c r="I1331">
        <v>3</v>
      </c>
    </row>
    <row r="1332" spans="1:9" x14ac:dyDescent="0.3">
      <c r="A1332">
        <v>123197</v>
      </c>
      <c r="B1332">
        <v>90</v>
      </c>
      <c r="C1332">
        <v>0</v>
      </c>
      <c r="D1332">
        <v>150274</v>
      </c>
      <c r="E1332" t="s">
        <v>5790</v>
      </c>
      <c r="F1332">
        <v>0.78113287689999999</v>
      </c>
      <c r="G1332">
        <v>123197</v>
      </c>
      <c r="H1332">
        <v>7.65</v>
      </c>
      <c r="I1332">
        <v>3</v>
      </c>
    </row>
    <row r="1333" spans="1:9" x14ac:dyDescent="0.3">
      <c r="A1333">
        <v>123198</v>
      </c>
      <c r="B1333">
        <v>135.97169018389201</v>
      </c>
      <c r="C1333">
        <v>0</v>
      </c>
      <c r="D1333">
        <v>123198</v>
      </c>
      <c r="E1333" t="s">
        <v>5790</v>
      </c>
      <c r="F1333">
        <v>0.74357903000000003</v>
      </c>
      <c r="G1333">
        <v>123198</v>
      </c>
      <c r="H1333">
        <v>11.8</v>
      </c>
      <c r="I1333">
        <v>2</v>
      </c>
    </row>
    <row r="1334" spans="1:9" x14ac:dyDescent="0.3">
      <c r="A1334">
        <v>123198</v>
      </c>
      <c r="B1334">
        <v>135.97169018389201</v>
      </c>
      <c r="C1334">
        <v>0</v>
      </c>
      <c r="D1334">
        <v>123198</v>
      </c>
      <c r="E1334" t="s">
        <v>5790</v>
      </c>
      <c r="F1334">
        <v>0.74357903000000003</v>
      </c>
      <c r="G1334">
        <v>123198</v>
      </c>
      <c r="H1334">
        <v>11.8</v>
      </c>
      <c r="I1334">
        <v>2</v>
      </c>
    </row>
    <row r="1335" spans="1:9" x14ac:dyDescent="0.3">
      <c r="A1335">
        <v>123206</v>
      </c>
      <c r="B1335">
        <v>113.75</v>
      </c>
      <c r="C1335">
        <v>0</v>
      </c>
      <c r="D1335">
        <v>150274</v>
      </c>
      <c r="E1335" t="s">
        <v>5790</v>
      </c>
      <c r="F1335">
        <v>0.62322336440000003</v>
      </c>
      <c r="G1335">
        <v>123206</v>
      </c>
      <c r="H1335">
        <v>11.8</v>
      </c>
      <c r="I1335">
        <v>2</v>
      </c>
    </row>
    <row r="1336" spans="1:9" x14ac:dyDescent="0.3">
      <c r="A1336">
        <v>123206</v>
      </c>
      <c r="B1336">
        <v>113.75</v>
      </c>
      <c r="C1336">
        <v>0</v>
      </c>
      <c r="D1336">
        <v>150274</v>
      </c>
      <c r="E1336" t="s">
        <v>5790</v>
      </c>
      <c r="F1336">
        <v>0.62322336440000003</v>
      </c>
      <c r="G1336">
        <v>123206</v>
      </c>
      <c r="H1336">
        <v>11.8</v>
      </c>
      <c r="I1336">
        <v>2</v>
      </c>
    </row>
    <row r="1337" spans="1:9" x14ac:dyDescent="0.3">
      <c r="A1337">
        <v>123395</v>
      </c>
      <c r="B1337">
        <v>132</v>
      </c>
      <c r="C1337">
        <v>0</v>
      </c>
      <c r="D1337">
        <v>160776</v>
      </c>
      <c r="E1337" t="s">
        <v>5790</v>
      </c>
      <c r="F1337">
        <v>0.70763355490000002</v>
      </c>
      <c r="G1337">
        <v>123395</v>
      </c>
      <c r="H1337">
        <v>11.8</v>
      </c>
      <c r="I1337">
        <v>2</v>
      </c>
    </row>
    <row r="1338" spans="1:9" x14ac:dyDescent="0.3">
      <c r="A1338">
        <v>123395</v>
      </c>
      <c r="B1338">
        <v>132</v>
      </c>
      <c r="C1338">
        <v>0</v>
      </c>
      <c r="D1338">
        <v>160776</v>
      </c>
      <c r="E1338" t="s">
        <v>5790</v>
      </c>
      <c r="F1338">
        <v>0.70763355490000002</v>
      </c>
      <c r="G1338">
        <v>123395</v>
      </c>
      <c r="H1338">
        <v>11.8</v>
      </c>
      <c r="I1338">
        <v>2</v>
      </c>
    </row>
    <row r="1339" spans="1:9" x14ac:dyDescent="0.3">
      <c r="A1339">
        <v>123418</v>
      </c>
      <c r="B1339">
        <v>129.5</v>
      </c>
      <c r="C1339">
        <v>0</v>
      </c>
      <c r="D1339">
        <v>144486</v>
      </c>
      <c r="E1339" t="s">
        <v>5790</v>
      </c>
      <c r="F1339">
        <v>0.28764763469999999</v>
      </c>
      <c r="G1339">
        <v>123418</v>
      </c>
      <c r="H1339">
        <v>14.76</v>
      </c>
      <c r="I1339">
        <v>1</v>
      </c>
    </row>
    <row r="1340" spans="1:9" x14ac:dyDescent="0.3">
      <c r="A1340">
        <v>123418</v>
      </c>
      <c r="B1340">
        <v>129.5</v>
      </c>
      <c r="C1340">
        <v>0</v>
      </c>
      <c r="D1340">
        <v>144486</v>
      </c>
      <c r="E1340" t="s">
        <v>5790</v>
      </c>
      <c r="F1340">
        <v>0.28764763469999999</v>
      </c>
      <c r="G1340">
        <v>123418</v>
      </c>
      <c r="H1340">
        <v>14.76</v>
      </c>
      <c r="I1340">
        <v>1</v>
      </c>
    </row>
    <row r="1341" spans="1:9" x14ac:dyDescent="0.3">
      <c r="A1341">
        <v>123421</v>
      </c>
      <c r="B1341">
        <v>128.21951457466201</v>
      </c>
      <c r="C1341">
        <v>0</v>
      </c>
      <c r="D1341">
        <v>155006</v>
      </c>
      <c r="E1341" t="s">
        <v>5790</v>
      </c>
      <c r="F1341">
        <v>0.29191434379999998</v>
      </c>
      <c r="G1341">
        <v>123421</v>
      </c>
      <c r="H1341">
        <v>14.76</v>
      </c>
      <c r="I1341">
        <v>1</v>
      </c>
    </row>
    <row r="1342" spans="1:9" x14ac:dyDescent="0.3">
      <c r="A1342">
        <v>123421</v>
      </c>
      <c r="B1342">
        <v>128.21951457466201</v>
      </c>
      <c r="C1342">
        <v>0</v>
      </c>
      <c r="D1342">
        <v>155006</v>
      </c>
      <c r="E1342" t="s">
        <v>5790</v>
      </c>
      <c r="F1342">
        <v>0.29191434379999998</v>
      </c>
      <c r="G1342">
        <v>123421</v>
      </c>
      <c r="H1342">
        <v>14.76</v>
      </c>
      <c r="I1342">
        <v>1</v>
      </c>
    </row>
    <row r="1343" spans="1:9" x14ac:dyDescent="0.3">
      <c r="A1343">
        <v>123540</v>
      </c>
      <c r="B1343">
        <v>107.972349423528</v>
      </c>
      <c r="C1343">
        <v>0</v>
      </c>
      <c r="D1343">
        <v>146451</v>
      </c>
      <c r="E1343" t="s">
        <v>5790</v>
      </c>
      <c r="F1343">
        <v>0.60478764770000004</v>
      </c>
      <c r="G1343">
        <v>123540</v>
      </c>
      <c r="H1343">
        <v>11.8</v>
      </c>
      <c r="I1343">
        <v>2</v>
      </c>
    </row>
    <row r="1344" spans="1:9" x14ac:dyDescent="0.3">
      <c r="A1344">
        <v>123540</v>
      </c>
      <c r="B1344">
        <v>107.972349423528</v>
      </c>
      <c r="C1344">
        <v>0</v>
      </c>
      <c r="D1344">
        <v>146451</v>
      </c>
      <c r="E1344" t="s">
        <v>5790</v>
      </c>
      <c r="F1344">
        <v>0.60478764770000004</v>
      </c>
      <c r="G1344">
        <v>123540</v>
      </c>
      <c r="H1344">
        <v>11.8</v>
      </c>
      <c r="I1344">
        <v>2</v>
      </c>
    </row>
    <row r="1345" spans="1:9" x14ac:dyDescent="0.3">
      <c r="A1345">
        <v>123541</v>
      </c>
      <c r="B1345">
        <v>121.12436964087701</v>
      </c>
      <c r="C1345">
        <v>0</v>
      </c>
      <c r="D1345">
        <v>146451</v>
      </c>
      <c r="E1345" t="s">
        <v>5790</v>
      </c>
      <c r="F1345">
        <v>0.34875348210000001</v>
      </c>
      <c r="G1345">
        <v>123541</v>
      </c>
      <c r="H1345">
        <v>14.76</v>
      </c>
      <c r="I1345">
        <v>1</v>
      </c>
    </row>
    <row r="1346" spans="1:9" x14ac:dyDescent="0.3">
      <c r="A1346">
        <v>123541</v>
      </c>
      <c r="B1346">
        <v>121.12436964087701</v>
      </c>
      <c r="C1346">
        <v>0</v>
      </c>
      <c r="D1346">
        <v>146451</v>
      </c>
      <c r="E1346" t="s">
        <v>5790</v>
      </c>
      <c r="F1346">
        <v>0.34875348210000001</v>
      </c>
      <c r="G1346">
        <v>123541</v>
      </c>
      <c r="H1346">
        <v>14.76</v>
      </c>
      <c r="I1346">
        <v>1</v>
      </c>
    </row>
    <row r="1347" spans="1:9" x14ac:dyDescent="0.3">
      <c r="A1347">
        <v>123542</v>
      </c>
      <c r="B1347">
        <v>137</v>
      </c>
      <c r="C1347">
        <v>0</v>
      </c>
      <c r="D1347">
        <v>146451</v>
      </c>
      <c r="E1347" t="s">
        <v>5791</v>
      </c>
      <c r="F1347">
        <v>0.96246069670000001</v>
      </c>
      <c r="G1347">
        <v>123542</v>
      </c>
      <c r="H1347">
        <v>4.0599999999999996</v>
      </c>
      <c r="I1347">
        <v>5</v>
      </c>
    </row>
    <row r="1348" spans="1:9" x14ac:dyDescent="0.3">
      <c r="A1348">
        <v>123542</v>
      </c>
      <c r="B1348">
        <v>137</v>
      </c>
      <c r="C1348">
        <v>0</v>
      </c>
      <c r="D1348">
        <v>146451</v>
      </c>
      <c r="E1348" t="s">
        <v>5791</v>
      </c>
      <c r="F1348">
        <v>0.96246069670000001</v>
      </c>
      <c r="G1348">
        <v>123542</v>
      </c>
      <c r="H1348">
        <v>4.0599999999999996</v>
      </c>
      <c r="I1348">
        <v>5</v>
      </c>
    </row>
    <row r="1349" spans="1:9" x14ac:dyDescent="0.3">
      <c r="A1349">
        <v>123634</v>
      </c>
      <c r="B1349">
        <v>113.416707962871</v>
      </c>
      <c r="C1349">
        <v>0</v>
      </c>
      <c r="D1349">
        <v>141545</v>
      </c>
      <c r="E1349" t="s">
        <v>5790</v>
      </c>
      <c r="F1349">
        <v>0.68263500929999998</v>
      </c>
      <c r="G1349">
        <v>123634</v>
      </c>
      <c r="H1349">
        <v>11.8</v>
      </c>
      <c r="I1349">
        <v>2</v>
      </c>
    </row>
    <row r="1350" spans="1:9" x14ac:dyDescent="0.3">
      <c r="A1350">
        <v>123634</v>
      </c>
      <c r="B1350">
        <v>113.416707962871</v>
      </c>
      <c r="C1350">
        <v>0</v>
      </c>
      <c r="D1350">
        <v>141545</v>
      </c>
      <c r="E1350" t="s">
        <v>5790</v>
      </c>
      <c r="F1350">
        <v>0.68263500929999998</v>
      </c>
      <c r="G1350">
        <v>123634</v>
      </c>
      <c r="H1350">
        <v>11.8</v>
      </c>
      <c r="I1350">
        <v>2</v>
      </c>
    </row>
    <row r="1351" spans="1:9" x14ac:dyDescent="0.3">
      <c r="A1351">
        <v>123639</v>
      </c>
      <c r="B1351">
        <v>125.948869466037</v>
      </c>
      <c r="C1351">
        <v>0</v>
      </c>
      <c r="D1351">
        <v>141545</v>
      </c>
      <c r="E1351" t="s">
        <v>5790</v>
      </c>
      <c r="F1351">
        <v>0.53030258419999998</v>
      </c>
      <c r="G1351">
        <v>123639</v>
      </c>
      <c r="H1351">
        <v>11.8</v>
      </c>
      <c r="I1351">
        <v>2</v>
      </c>
    </row>
    <row r="1352" spans="1:9" x14ac:dyDescent="0.3">
      <c r="A1352">
        <v>123639</v>
      </c>
      <c r="B1352">
        <v>125.948869466037</v>
      </c>
      <c r="C1352">
        <v>0</v>
      </c>
      <c r="D1352">
        <v>141545</v>
      </c>
      <c r="E1352" t="s">
        <v>5790</v>
      </c>
      <c r="F1352">
        <v>0.53030258419999998</v>
      </c>
      <c r="G1352">
        <v>123639</v>
      </c>
      <c r="H1352">
        <v>11.8</v>
      </c>
      <c r="I1352">
        <v>2</v>
      </c>
    </row>
    <row r="1353" spans="1:9" x14ac:dyDescent="0.3">
      <c r="A1353">
        <v>123842</v>
      </c>
      <c r="B1353">
        <v>180.83842105263099</v>
      </c>
      <c r="C1353">
        <v>0.63157894736842102</v>
      </c>
      <c r="D1353">
        <v>146091</v>
      </c>
      <c r="E1353" t="s">
        <v>5790</v>
      </c>
      <c r="F1353">
        <v>0.68444204330000002</v>
      </c>
      <c r="G1353">
        <v>123842</v>
      </c>
      <c r="H1353">
        <v>11.8</v>
      </c>
      <c r="I1353">
        <v>2</v>
      </c>
    </row>
    <row r="1354" spans="1:9" x14ac:dyDescent="0.3">
      <c r="A1354">
        <v>123842</v>
      </c>
      <c r="B1354">
        <v>180.83842105263099</v>
      </c>
      <c r="C1354">
        <v>0.63157894736842102</v>
      </c>
      <c r="D1354">
        <v>146091</v>
      </c>
      <c r="E1354" t="s">
        <v>5790</v>
      </c>
      <c r="F1354">
        <v>0.68444204330000002</v>
      </c>
      <c r="G1354">
        <v>123842</v>
      </c>
      <c r="H1354">
        <v>11.8</v>
      </c>
      <c r="I1354">
        <v>2</v>
      </c>
    </row>
    <row r="1355" spans="1:9" x14ac:dyDescent="0.3">
      <c r="A1355">
        <v>123856</v>
      </c>
      <c r="B1355">
        <v>178.27</v>
      </c>
      <c r="C1355">
        <v>0</v>
      </c>
      <c r="D1355">
        <v>123856</v>
      </c>
      <c r="E1355" t="s">
        <v>5790</v>
      </c>
      <c r="F1355">
        <v>0.58408004049999995</v>
      </c>
      <c r="G1355">
        <v>123856</v>
      </c>
      <c r="H1355">
        <v>11.8</v>
      </c>
      <c r="I1355">
        <v>2</v>
      </c>
    </row>
    <row r="1356" spans="1:9" x14ac:dyDescent="0.3">
      <c r="A1356">
        <v>123856</v>
      </c>
      <c r="B1356">
        <v>178.27</v>
      </c>
      <c r="C1356">
        <v>0</v>
      </c>
      <c r="D1356">
        <v>123856</v>
      </c>
      <c r="E1356" t="s">
        <v>5790</v>
      </c>
      <c r="F1356">
        <v>0.58408004049999995</v>
      </c>
      <c r="G1356">
        <v>123856</v>
      </c>
      <c r="H1356">
        <v>11.8</v>
      </c>
      <c r="I1356">
        <v>2</v>
      </c>
    </row>
    <row r="1357" spans="1:9" x14ac:dyDescent="0.3">
      <c r="A1357">
        <v>123904</v>
      </c>
      <c r="B1357">
        <v>122</v>
      </c>
      <c r="C1357">
        <v>0</v>
      </c>
      <c r="D1357">
        <v>146900</v>
      </c>
      <c r="E1357" t="s">
        <v>5791</v>
      </c>
      <c r="F1357">
        <v>0.99289095400000005</v>
      </c>
      <c r="G1357">
        <v>123904</v>
      </c>
      <c r="H1357">
        <v>1.98</v>
      </c>
      <c r="I1357">
        <v>6</v>
      </c>
    </row>
    <row r="1358" spans="1:9" x14ac:dyDescent="0.3">
      <c r="A1358">
        <v>123904</v>
      </c>
      <c r="B1358">
        <v>122</v>
      </c>
      <c r="C1358">
        <v>0</v>
      </c>
      <c r="D1358">
        <v>146900</v>
      </c>
      <c r="E1358" t="s">
        <v>5791</v>
      </c>
      <c r="F1358">
        <v>0.99289095400000005</v>
      </c>
      <c r="G1358">
        <v>123904</v>
      </c>
      <c r="H1358">
        <v>1.98</v>
      </c>
      <c r="I1358">
        <v>6</v>
      </c>
    </row>
    <row r="1359" spans="1:9" x14ac:dyDescent="0.3">
      <c r="A1359">
        <v>123910</v>
      </c>
      <c r="B1359">
        <v>142</v>
      </c>
      <c r="C1359">
        <v>0</v>
      </c>
      <c r="D1359">
        <v>187318</v>
      </c>
      <c r="E1359" t="s">
        <v>5790</v>
      </c>
      <c r="F1359">
        <v>0.92369753119999998</v>
      </c>
      <c r="G1359">
        <v>123910</v>
      </c>
      <c r="H1359">
        <v>6.11</v>
      </c>
      <c r="I1359">
        <v>4</v>
      </c>
    </row>
    <row r="1360" spans="1:9" x14ac:dyDescent="0.3">
      <c r="A1360">
        <v>123910</v>
      </c>
      <c r="B1360">
        <v>142</v>
      </c>
      <c r="C1360">
        <v>0</v>
      </c>
      <c r="D1360">
        <v>187318</v>
      </c>
      <c r="E1360" t="s">
        <v>5790</v>
      </c>
      <c r="F1360">
        <v>0.92369753119999998</v>
      </c>
      <c r="G1360">
        <v>123910</v>
      </c>
      <c r="H1360">
        <v>6.11</v>
      </c>
      <c r="I1360">
        <v>4</v>
      </c>
    </row>
    <row r="1361" spans="1:9" x14ac:dyDescent="0.3">
      <c r="A1361">
        <v>123911</v>
      </c>
      <c r="B1361">
        <v>122</v>
      </c>
      <c r="C1361">
        <v>0</v>
      </c>
      <c r="D1361">
        <v>146900</v>
      </c>
      <c r="E1361" t="s">
        <v>5790</v>
      </c>
      <c r="F1361">
        <v>0.84883058069999995</v>
      </c>
      <c r="G1361">
        <v>123911</v>
      </c>
      <c r="H1361">
        <v>6.11</v>
      </c>
      <c r="I1361">
        <v>4</v>
      </c>
    </row>
    <row r="1362" spans="1:9" x14ac:dyDescent="0.3">
      <c r="A1362">
        <v>123911</v>
      </c>
      <c r="B1362">
        <v>122</v>
      </c>
      <c r="C1362">
        <v>0</v>
      </c>
      <c r="D1362">
        <v>146900</v>
      </c>
      <c r="E1362" t="s">
        <v>5790</v>
      </c>
      <c r="F1362">
        <v>0.84883058069999995</v>
      </c>
      <c r="G1362">
        <v>123911</v>
      </c>
      <c r="H1362">
        <v>6.11</v>
      </c>
      <c r="I1362">
        <v>4</v>
      </c>
    </row>
    <row r="1363" spans="1:9" x14ac:dyDescent="0.3">
      <c r="A1363">
        <v>123912</v>
      </c>
      <c r="B1363">
        <v>101.26845161290299</v>
      </c>
      <c r="C1363">
        <v>0</v>
      </c>
      <c r="D1363">
        <v>146900</v>
      </c>
      <c r="E1363" t="s">
        <v>5791</v>
      </c>
      <c r="F1363">
        <v>0.95588195320000002</v>
      </c>
      <c r="G1363">
        <v>123912</v>
      </c>
      <c r="H1363">
        <v>4.0599999999999996</v>
      </c>
      <c r="I1363">
        <v>5</v>
      </c>
    </row>
    <row r="1364" spans="1:9" x14ac:dyDescent="0.3">
      <c r="A1364">
        <v>123912</v>
      </c>
      <c r="B1364">
        <v>101.26845161290299</v>
      </c>
      <c r="C1364">
        <v>0</v>
      </c>
      <c r="D1364">
        <v>146900</v>
      </c>
      <c r="E1364" t="s">
        <v>5791</v>
      </c>
      <c r="F1364">
        <v>0.95588195320000002</v>
      </c>
      <c r="G1364">
        <v>123912</v>
      </c>
      <c r="H1364">
        <v>4.0599999999999996</v>
      </c>
      <c r="I1364">
        <v>5</v>
      </c>
    </row>
    <row r="1365" spans="1:9" x14ac:dyDescent="0.3">
      <c r="A1365">
        <v>123916</v>
      </c>
      <c r="B1365">
        <v>125.373894736842</v>
      </c>
      <c r="C1365">
        <v>0</v>
      </c>
      <c r="D1365">
        <v>141545</v>
      </c>
      <c r="E1365" t="s">
        <v>5790</v>
      </c>
      <c r="F1365">
        <v>0.58356559279999998</v>
      </c>
      <c r="G1365">
        <v>123916</v>
      </c>
      <c r="H1365">
        <v>11.8</v>
      </c>
      <c r="I1365">
        <v>2</v>
      </c>
    </row>
    <row r="1366" spans="1:9" x14ac:dyDescent="0.3">
      <c r="A1366">
        <v>123916</v>
      </c>
      <c r="B1366">
        <v>125.373894736842</v>
      </c>
      <c r="C1366">
        <v>0</v>
      </c>
      <c r="D1366">
        <v>141545</v>
      </c>
      <c r="E1366" t="s">
        <v>5790</v>
      </c>
      <c r="F1366">
        <v>0.58356559279999998</v>
      </c>
      <c r="G1366">
        <v>123916</v>
      </c>
      <c r="H1366">
        <v>11.8</v>
      </c>
      <c r="I1366">
        <v>2</v>
      </c>
    </row>
    <row r="1367" spans="1:9" x14ac:dyDescent="0.3">
      <c r="A1367">
        <v>123917</v>
      </c>
      <c r="B1367">
        <v>112.099988119985</v>
      </c>
      <c r="C1367">
        <v>0</v>
      </c>
      <c r="D1367">
        <v>141545</v>
      </c>
      <c r="E1367" t="s">
        <v>5790</v>
      </c>
      <c r="F1367">
        <v>0.72333395479999996</v>
      </c>
      <c r="G1367">
        <v>123917</v>
      </c>
      <c r="H1367">
        <v>11.8</v>
      </c>
      <c r="I1367">
        <v>2</v>
      </c>
    </row>
    <row r="1368" spans="1:9" x14ac:dyDescent="0.3">
      <c r="A1368">
        <v>123917</v>
      </c>
      <c r="B1368">
        <v>112.099988119985</v>
      </c>
      <c r="C1368">
        <v>0</v>
      </c>
      <c r="D1368">
        <v>141545</v>
      </c>
      <c r="E1368" t="s">
        <v>5790</v>
      </c>
      <c r="F1368">
        <v>0.72333395479999996</v>
      </c>
      <c r="G1368">
        <v>123917</v>
      </c>
      <c r="H1368">
        <v>11.8</v>
      </c>
      <c r="I1368">
        <v>2</v>
      </c>
    </row>
    <row r="1369" spans="1:9" x14ac:dyDescent="0.3">
      <c r="A1369">
        <v>123933</v>
      </c>
      <c r="B1369">
        <v>132</v>
      </c>
      <c r="C1369">
        <v>0.37597127814310699</v>
      </c>
      <c r="D1369">
        <v>150684</v>
      </c>
      <c r="E1369" t="s">
        <v>5790</v>
      </c>
      <c r="F1369">
        <v>0.2294474691</v>
      </c>
      <c r="G1369">
        <v>123933</v>
      </c>
      <c r="H1369">
        <v>14.76</v>
      </c>
      <c r="I1369">
        <v>1</v>
      </c>
    </row>
    <row r="1370" spans="1:9" x14ac:dyDescent="0.3">
      <c r="A1370">
        <v>123933</v>
      </c>
      <c r="B1370">
        <v>132</v>
      </c>
      <c r="C1370">
        <v>0.37597127814310699</v>
      </c>
      <c r="D1370">
        <v>150684</v>
      </c>
      <c r="E1370" t="s">
        <v>5790</v>
      </c>
      <c r="F1370">
        <v>0.2294474691</v>
      </c>
      <c r="G1370">
        <v>123933</v>
      </c>
      <c r="H1370">
        <v>14.76</v>
      </c>
      <c r="I1370">
        <v>1</v>
      </c>
    </row>
    <row r="1371" spans="1:9" x14ac:dyDescent="0.3">
      <c r="A1371">
        <v>123979</v>
      </c>
      <c r="B1371">
        <v>134.5</v>
      </c>
      <c r="C1371">
        <v>0</v>
      </c>
      <c r="D1371">
        <v>141943</v>
      </c>
      <c r="E1371" t="s">
        <v>5791</v>
      </c>
      <c r="F1371">
        <v>0.99029433730000005</v>
      </c>
      <c r="G1371">
        <v>123979</v>
      </c>
      <c r="H1371">
        <v>1.98</v>
      </c>
      <c r="I1371">
        <v>6</v>
      </c>
    </row>
    <row r="1372" spans="1:9" x14ac:dyDescent="0.3">
      <c r="A1372">
        <v>123979</v>
      </c>
      <c r="B1372">
        <v>134.5</v>
      </c>
      <c r="C1372">
        <v>0</v>
      </c>
      <c r="D1372">
        <v>141943</v>
      </c>
      <c r="E1372" t="s">
        <v>5791</v>
      </c>
      <c r="F1372">
        <v>0.99029433730000005</v>
      </c>
      <c r="G1372">
        <v>123979</v>
      </c>
      <c r="H1372">
        <v>1.98</v>
      </c>
      <c r="I1372">
        <v>6</v>
      </c>
    </row>
    <row r="1373" spans="1:9" x14ac:dyDescent="0.3">
      <c r="A1373">
        <v>123980</v>
      </c>
      <c r="B1373">
        <v>115.760004991996</v>
      </c>
      <c r="C1373">
        <v>0</v>
      </c>
      <c r="D1373">
        <v>141943</v>
      </c>
      <c r="E1373" t="s">
        <v>5791</v>
      </c>
      <c r="F1373">
        <v>0.99921023850000001</v>
      </c>
      <c r="G1373">
        <v>123980</v>
      </c>
      <c r="H1373">
        <v>1.98</v>
      </c>
      <c r="I1373">
        <v>6</v>
      </c>
    </row>
    <row r="1374" spans="1:9" x14ac:dyDescent="0.3">
      <c r="A1374">
        <v>123980</v>
      </c>
      <c r="B1374">
        <v>115.760004991996</v>
      </c>
      <c r="C1374">
        <v>0</v>
      </c>
      <c r="D1374">
        <v>141943</v>
      </c>
      <c r="E1374" t="s">
        <v>5791</v>
      </c>
      <c r="F1374">
        <v>0.99921023850000001</v>
      </c>
      <c r="G1374">
        <v>123980</v>
      </c>
      <c r="H1374">
        <v>1.98</v>
      </c>
      <c r="I1374">
        <v>6</v>
      </c>
    </row>
    <row r="1375" spans="1:9" x14ac:dyDescent="0.3">
      <c r="A1375">
        <v>123983</v>
      </c>
      <c r="B1375">
        <v>142.50606941330901</v>
      </c>
      <c r="C1375">
        <v>0</v>
      </c>
      <c r="D1375">
        <v>141943</v>
      </c>
      <c r="E1375" t="s">
        <v>5791</v>
      </c>
      <c r="F1375">
        <v>0.9940226674</v>
      </c>
      <c r="G1375">
        <v>123983</v>
      </c>
      <c r="H1375">
        <v>1.98</v>
      </c>
      <c r="I1375">
        <v>6</v>
      </c>
    </row>
    <row r="1376" spans="1:9" x14ac:dyDescent="0.3">
      <c r="A1376">
        <v>123983</v>
      </c>
      <c r="B1376">
        <v>142.50606941330901</v>
      </c>
      <c r="C1376">
        <v>0</v>
      </c>
      <c r="D1376">
        <v>141943</v>
      </c>
      <c r="E1376" t="s">
        <v>5791</v>
      </c>
      <c r="F1376">
        <v>0.9940226674</v>
      </c>
      <c r="G1376">
        <v>123983</v>
      </c>
      <c r="H1376">
        <v>1.98</v>
      </c>
      <c r="I1376">
        <v>6</v>
      </c>
    </row>
    <row r="1377" spans="1:9" x14ac:dyDescent="0.3">
      <c r="A1377">
        <v>123984</v>
      </c>
      <c r="B1377">
        <v>127.517237574318</v>
      </c>
      <c r="C1377">
        <v>0</v>
      </c>
      <c r="D1377">
        <v>141943</v>
      </c>
      <c r="E1377" t="s">
        <v>5791</v>
      </c>
      <c r="F1377">
        <v>0.97346478700000005</v>
      </c>
      <c r="G1377">
        <v>123984</v>
      </c>
      <c r="H1377">
        <v>1.98</v>
      </c>
      <c r="I1377">
        <v>6</v>
      </c>
    </row>
    <row r="1378" spans="1:9" x14ac:dyDescent="0.3">
      <c r="A1378">
        <v>123984</v>
      </c>
      <c r="B1378">
        <v>127.517237574318</v>
      </c>
      <c r="C1378">
        <v>0</v>
      </c>
      <c r="D1378">
        <v>141943</v>
      </c>
      <c r="E1378" t="s">
        <v>5791</v>
      </c>
      <c r="F1378">
        <v>0.97346478700000005</v>
      </c>
      <c r="G1378">
        <v>123984</v>
      </c>
      <c r="H1378">
        <v>1.98</v>
      </c>
      <c r="I1378">
        <v>6</v>
      </c>
    </row>
    <row r="1379" spans="1:9" x14ac:dyDescent="0.3">
      <c r="A1379">
        <v>124064</v>
      </c>
      <c r="B1379">
        <v>117.605263157894</v>
      </c>
      <c r="C1379">
        <v>0</v>
      </c>
      <c r="D1379">
        <v>156563</v>
      </c>
      <c r="E1379" t="s">
        <v>5790</v>
      </c>
      <c r="F1379">
        <v>0.90204817059999998</v>
      </c>
      <c r="G1379">
        <v>124064</v>
      </c>
      <c r="H1379">
        <v>6.11</v>
      </c>
      <c r="I1379">
        <v>4</v>
      </c>
    </row>
    <row r="1380" spans="1:9" x14ac:dyDescent="0.3">
      <c r="A1380">
        <v>124064</v>
      </c>
      <c r="B1380">
        <v>117.605263157894</v>
      </c>
      <c r="C1380">
        <v>0</v>
      </c>
      <c r="D1380">
        <v>156563</v>
      </c>
      <c r="E1380" t="s">
        <v>5790</v>
      </c>
      <c r="F1380">
        <v>0.90204817059999998</v>
      </c>
      <c r="G1380">
        <v>124064</v>
      </c>
      <c r="H1380">
        <v>6.11</v>
      </c>
      <c r="I1380">
        <v>4</v>
      </c>
    </row>
    <row r="1381" spans="1:9" x14ac:dyDescent="0.3">
      <c r="A1381">
        <v>124094</v>
      </c>
      <c r="B1381">
        <v>142</v>
      </c>
      <c r="C1381">
        <v>0</v>
      </c>
      <c r="D1381">
        <v>171098</v>
      </c>
      <c r="E1381" t="s">
        <v>5791</v>
      </c>
      <c r="F1381">
        <v>0.96904480459999998</v>
      </c>
      <c r="G1381">
        <v>124094</v>
      </c>
      <c r="H1381">
        <v>1.98</v>
      </c>
      <c r="I1381">
        <v>6</v>
      </c>
    </row>
    <row r="1382" spans="1:9" x14ac:dyDescent="0.3">
      <c r="A1382">
        <v>124094</v>
      </c>
      <c r="B1382">
        <v>142</v>
      </c>
      <c r="C1382">
        <v>0</v>
      </c>
      <c r="D1382">
        <v>171098</v>
      </c>
      <c r="E1382" t="s">
        <v>5791</v>
      </c>
      <c r="F1382">
        <v>0.96904480459999998</v>
      </c>
      <c r="G1382">
        <v>124094</v>
      </c>
      <c r="H1382">
        <v>1.98</v>
      </c>
      <c r="I1382">
        <v>6</v>
      </c>
    </row>
    <row r="1383" spans="1:9" x14ac:dyDescent="0.3">
      <c r="A1383">
        <v>124100</v>
      </c>
      <c r="B1383">
        <v>115</v>
      </c>
      <c r="C1383">
        <v>0</v>
      </c>
      <c r="D1383">
        <v>184193</v>
      </c>
      <c r="E1383" t="s">
        <v>5791</v>
      </c>
      <c r="F1383">
        <v>0.96840858460000001</v>
      </c>
      <c r="G1383">
        <v>124100</v>
      </c>
      <c r="H1383">
        <v>1.98</v>
      </c>
      <c r="I1383">
        <v>6</v>
      </c>
    </row>
    <row r="1384" spans="1:9" x14ac:dyDescent="0.3">
      <c r="A1384">
        <v>124100</v>
      </c>
      <c r="B1384">
        <v>115</v>
      </c>
      <c r="C1384">
        <v>0</v>
      </c>
      <c r="D1384">
        <v>184193</v>
      </c>
      <c r="E1384" t="s">
        <v>5791</v>
      </c>
      <c r="F1384">
        <v>0.96840858460000001</v>
      </c>
      <c r="G1384">
        <v>124100</v>
      </c>
      <c r="H1384">
        <v>1.98</v>
      </c>
      <c r="I1384">
        <v>6</v>
      </c>
    </row>
    <row r="1385" spans="1:9" x14ac:dyDescent="0.3">
      <c r="A1385">
        <v>124102</v>
      </c>
      <c r="B1385">
        <v>115</v>
      </c>
      <c r="C1385">
        <v>0</v>
      </c>
      <c r="D1385">
        <v>184193</v>
      </c>
      <c r="E1385" t="s">
        <v>5791</v>
      </c>
      <c r="F1385">
        <v>0.981574893</v>
      </c>
      <c r="G1385">
        <v>124102</v>
      </c>
      <c r="H1385">
        <v>1.98</v>
      </c>
      <c r="I1385">
        <v>6</v>
      </c>
    </row>
    <row r="1386" spans="1:9" x14ac:dyDescent="0.3">
      <c r="A1386">
        <v>124102</v>
      </c>
      <c r="B1386">
        <v>115</v>
      </c>
      <c r="C1386">
        <v>0</v>
      </c>
      <c r="D1386">
        <v>184193</v>
      </c>
      <c r="E1386" t="s">
        <v>5791</v>
      </c>
      <c r="F1386">
        <v>0.981574893</v>
      </c>
      <c r="G1386">
        <v>124102</v>
      </c>
      <c r="H1386">
        <v>1.98</v>
      </c>
      <c r="I1386">
        <v>6</v>
      </c>
    </row>
    <row r="1387" spans="1:9" x14ac:dyDescent="0.3">
      <c r="A1387">
        <v>124103</v>
      </c>
      <c r="B1387">
        <v>115</v>
      </c>
      <c r="C1387">
        <v>0</v>
      </c>
      <c r="D1387">
        <v>184193</v>
      </c>
      <c r="E1387" t="s">
        <v>5791</v>
      </c>
      <c r="F1387">
        <v>0.9501417875</v>
      </c>
      <c r="G1387">
        <v>124103</v>
      </c>
      <c r="H1387">
        <v>4.0599999999999996</v>
      </c>
      <c r="I1387">
        <v>5</v>
      </c>
    </row>
    <row r="1388" spans="1:9" x14ac:dyDescent="0.3">
      <c r="A1388">
        <v>124103</v>
      </c>
      <c r="B1388">
        <v>115</v>
      </c>
      <c r="C1388">
        <v>0</v>
      </c>
      <c r="D1388">
        <v>184193</v>
      </c>
      <c r="E1388" t="s">
        <v>5791</v>
      </c>
      <c r="F1388">
        <v>0.9501417875</v>
      </c>
      <c r="G1388">
        <v>124103</v>
      </c>
      <c r="H1388">
        <v>4.0599999999999996</v>
      </c>
      <c r="I1388">
        <v>5</v>
      </c>
    </row>
    <row r="1389" spans="1:9" x14ac:dyDescent="0.3">
      <c r="A1389">
        <v>124125</v>
      </c>
      <c r="B1389">
        <v>115</v>
      </c>
      <c r="C1389">
        <v>0</v>
      </c>
      <c r="D1389">
        <v>184193</v>
      </c>
      <c r="E1389" t="s">
        <v>5791</v>
      </c>
      <c r="F1389">
        <v>0.99245089289999999</v>
      </c>
      <c r="G1389">
        <v>124125</v>
      </c>
      <c r="H1389">
        <v>1.98</v>
      </c>
      <c r="I1389">
        <v>6</v>
      </c>
    </row>
    <row r="1390" spans="1:9" x14ac:dyDescent="0.3">
      <c r="A1390">
        <v>124125</v>
      </c>
      <c r="B1390">
        <v>115</v>
      </c>
      <c r="C1390">
        <v>0</v>
      </c>
      <c r="D1390">
        <v>184193</v>
      </c>
      <c r="E1390" t="s">
        <v>5791</v>
      </c>
      <c r="F1390">
        <v>0.99245089289999999</v>
      </c>
      <c r="G1390">
        <v>124125</v>
      </c>
      <c r="H1390">
        <v>1.98</v>
      </c>
      <c r="I1390">
        <v>6</v>
      </c>
    </row>
    <row r="1391" spans="1:9" x14ac:dyDescent="0.3">
      <c r="A1391">
        <v>124127</v>
      </c>
      <c r="B1391">
        <v>122</v>
      </c>
      <c r="C1391">
        <v>0.75193413970955303</v>
      </c>
      <c r="D1391">
        <v>142009</v>
      </c>
      <c r="E1391" t="s">
        <v>5790</v>
      </c>
      <c r="F1391">
        <v>0.73204535250000002</v>
      </c>
      <c r="G1391">
        <v>124127</v>
      </c>
      <c r="H1391">
        <v>11.8</v>
      </c>
      <c r="I1391">
        <v>2</v>
      </c>
    </row>
    <row r="1392" spans="1:9" x14ac:dyDescent="0.3">
      <c r="A1392">
        <v>124127</v>
      </c>
      <c r="B1392">
        <v>122</v>
      </c>
      <c r="C1392">
        <v>0.75193413970955303</v>
      </c>
      <c r="D1392">
        <v>142009</v>
      </c>
      <c r="E1392" t="s">
        <v>5790</v>
      </c>
      <c r="F1392">
        <v>0.73204535250000002</v>
      </c>
      <c r="G1392">
        <v>124127</v>
      </c>
      <c r="H1392">
        <v>11.8</v>
      </c>
      <c r="I1392">
        <v>2</v>
      </c>
    </row>
    <row r="1393" spans="1:9" x14ac:dyDescent="0.3">
      <c r="A1393">
        <v>124129</v>
      </c>
      <c r="B1393">
        <v>122</v>
      </c>
      <c r="C1393">
        <v>0.75193413970955303</v>
      </c>
      <c r="D1393">
        <v>142009</v>
      </c>
      <c r="E1393" t="s">
        <v>5790</v>
      </c>
      <c r="F1393">
        <v>0.64875876899999996</v>
      </c>
      <c r="G1393">
        <v>124129</v>
      </c>
      <c r="H1393">
        <v>11.8</v>
      </c>
      <c r="I1393">
        <v>2</v>
      </c>
    </row>
    <row r="1394" spans="1:9" x14ac:dyDescent="0.3">
      <c r="A1394">
        <v>124129</v>
      </c>
      <c r="B1394">
        <v>122</v>
      </c>
      <c r="C1394">
        <v>0.75193413970955303</v>
      </c>
      <c r="D1394">
        <v>142009</v>
      </c>
      <c r="E1394" t="s">
        <v>5790</v>
      </c>
      <c r="F1394">
        <v>0.64875876899999996</v>
      </c>
      <c r="G1394">
        <v>124129</v>
      </c>
      <c r="H1394">
        <v>11.8</v>
      </c>
      <c r="I1394">
        <v>2</v>
      </c>
    </row>
    <row r="1395" spans="1:9" x14ac:dyDescent="0.3">
      <c r="A1395">
        <v>124131</v>
      </c>
      <c r="B1395">
        <v>122</v>
      </c>
      <c r="C1395">
        <v>0.75193413970955303</v>
      </c>
      <c r="D1395">
        <v>142009</v>
      </c>
      <c r="E1395" t="s">
        <v>5790</v>
      </c>
      <c r="F1395">
        <v>0.76691323519999999</v>
      </c>
      <c r="G1395">
        <v>124131</v>
      </c>
      <c r="H1395">
        <v>7.65</v>
      </c>
      <c r="I1395">
        <v>3</v>
      </c>
    </row>
    <row r="1396" spans="1:9" x14ac:dyDescent="0.3">
      <c r="A1396">
        <v>124131</v>
      </c>
      <c r="B1396">
        <v>122</v>
      </c>
      <c r="C1396">
        <v>0.75193413970955303</v>
      </c>
      <c r="D1396">
        <v>142009</v>
      </c>
      <c r="E1396" t="s">
        <v>5790</v>
      </c>
      <c r="F1396">
        <v>0.76691323519999999</v>
      </c>
      <c r="G1396">
        <v>124131</v>
      </c>
      <c r="H1396">
        <v>7.65</v>
      </c>
      <c r="I1396">
        <v>3</v>
      </c>
    </row>
    <row r="1397" spans="1:9" x14ac:dyDescent="0.3">
      <c r="A1397">
        <v>124134</v>
      </c>
      <c r="B1397">
        <v>122</v>
      </c>
      <c r="C1397">
        <v>0.75193413970955303</v>
      </c>
      <c r="D1397">
        <v>142009</v>
      </c>
      <c r="E1397" t="s">
        <v>5790</v>
      </c>
      <c r="F1397">
        <v>0.51402163509999999</v>
      </c>
      <c r="G1397">
        <v>124134</v>
      </c>
      <c r="H1397">
        <v>11.8</v>
      </c>
      <c r="I1397">
        <v>2</v>
      </c>
    </row>
    <row r="1398" spans="1:9" x14ac:dyDescent="0.3">
      <c r="A1398">
        <v>124134</v>
      </c>
      <c r="B1398">
        <v>122</v>
      </c>
      <c r="C1398">
        <v>0.75193413970955303</v>
      </c>
      <c r="D1398">
        <v>142009</v>
      </c>
      <c r="E1398" t="s">
        <v>5790</v>
      </c>
      <c r="F1398">
        <v>0.51402163509999999</v>
      </c>
      <c r="G1398">
        <v>124134</v>
      </c>
      <c r="H1398">
        <v>11.8</v>
      </c>
      <c r="I1398">
        <v>2</v>
      </c>
    </row>
    <row r="1399" spans="1:9" x14ac:dyDescent="0.3">
      <c r="A1399">
        <v>124143</v>
      </c>
      <c r="B1399">
        <v>142</v>
      </c>
      <c r="C1399">
        <v>0</v>
      </c>
      <c r="D1399">
        <v>170901</v>
      </c>
      <c r="E1399" t="s">
        <v>5790</v>
      </c>
      <c r="F1399">
        <v>0.68957018849999996</v>
      </c>
      <c r="G1399">
        <v>124143</v>
      </c>
      <c r="H1399">
        <v>11.8</v>
      </c>
      <c r="I1399">
        <v>2</v>
      </c>
    </row>
    <row r="1400" spans="1:9" x14ac:dyDescent="0.3">
      <c r="A1400">
        <v>124143</v>
      </c>
      <c r="B1400">
        <v>142</v>
      </c>
      <c r="C1400">
        <v>0</v>
      </c>
      <c r="D1400">
        <v>170901</v>
      </c>
      <c r="E1400" t="s">
        <v>5790</v>
      </c>
      <c r="F1400">
        <v>0.68957018849999996</v>
      </c>
      <c r="G1400">
        <v>124143</v>
      </c>
      <c r="H1400">
        <v>11.8</v>
      </c>
      <c r="I1400">
        <v>2</v>
      </c>
    </row>
    <row r="1401" spans="1:9" x14ac:dyDescent="0.3">
      <c r="A1401">
        <v>124152</v>
      </c>
      <c r="B1401">
        <v>137</v>
      </c>
      <c r="C1401">
        <v>0</v>
      </c>
      <c r="D1401">
        <v>171098</v>
      </c>
      <c r="E1401" t="s">
        <v>5790</v>
      </c>
      <c r="F1401">
        <v>0.86466133590000005</v>
      </c>
      <c r="G1401">
        <v>124152</v>
      </c>
      <c r="H1401">
        <v>6.11</v>
      </c>
      <c r="I1401">
        <v>4</v>
      </c>
    </row>
    <row r="1402" spans="1:9" x14ac:dyDescent="0.3">
      <c r="A1402">
        <v>124152</v>
      </c>
      <c r="B1402">
        <v>137</v>
      </c>
      <c r="C1402">
        <v>0</v>
      </c>
      <c r="D1402">
        <v>171098</v>
      </c>
      <c r="E1402" t="s">
        <v>5790</v>
      </c>
      <c r="F1402">
        <v>0.86466133590000005</v>
      </c>
      <c r="G1402">
        <v>124152</v>
      </c>
      <c r="H1402">
        <v>6.11</v>
      </c>
      <c r="I1402">
        <v>4</v>
      </c>
    </row>
    <row r="1403" spans="1:9" x14ac:dyDescent="0.3">
      <c r="A1403">
        <v>124208</v>
      </c>
      <c r="B1403">
        <v>111.923071775146</v>
      </c>
      <c r="C1403">
        <v>0</v>
      </c>
      <c r="D1403">
        <v>141545</v>
      </c>
      <c r="E1403" t="s">
        <v>5790</v>
      </c>
      <c r="F1403">
        <v>0.89505618809999998</v>
      </c>
      <c r="G1403">
        <v>124208</v>
      </c>
      <c r="H1403">
        <v>6.11</v>
      </c>
      <c r="I1403">
        <v>4</v>
      </c>
    </row>
    <row r="1404" spans="1:9" x14ac:dyDescent="0.3">
      <c r="A1404">
        <v>124208</v>
      </c>
      <c r="B1404">
        <v>111.923071775146</v>
      </c>
      <c r="C1404">
        <v>0</v>
      </c>
      <c r="D1404">
        <v>141545</v>
      </c>
      <c r="E1404" t="s">
        <v>5790</v>
      </c>
      <c r="F1404">
        <v>0.89505618809999998</v>
      </c>
      <c r="G1404">
        <v>124208</v>
      </c>
      <c r="H1404">
        <v>6.11</v>
      </c>
      <c r="I1404">
        <v>4</v>
      </c>
    </row>
    <row r="1405" spans="1:9" x14ac:dyDescent="0.3">
      <c r="A1405">
        <v>124328</v>
      </c>
      <c r="B1405">
        <v>105</v>
      </c>
      <c r="C1405">
        <v>0</v>
      </c>
      <c r="D1405">
        <v>182539</v>
      </c>
      <c r="E1405" t="s">
        <v>5790</v>
      </c>
      <c r="F1405">
        <v>0.57074594499999998</v>
      </c>
      <c r="G1405">
        <v>124328</v>
      </c>
      <c r="H1405">
        <v>11.8</v>
      </c>
      <c r="I1405">
        <v>2</v>
      </c>
    </row>
    <row r="1406" spans="1:9" x14ac:dyDescent="0.3">
      <c r="A1406">
        <v>124328</v>
      </c>
      <c r="B1406">
        <v>105</v>
      </c>
      <c r="C1406">
        <v>0</v>
      </c>
      <c r="D1406">
        <v>182539</v>
      </c>
      <c r="E1406" t="s">
        <v>5790</v>
      </c>
      <c r="F1406">
        <v>0.57074594499999998</v>
      </c>
      <c r="G1406">
        <v>124328</v>
      </c>
      <c r="H1406">
        <v>11.8</v>
      </c>
      <c r="I1406">
        <v>2</v>
      </c>
    </row>
    <row r="1407" spans="1:9" x14ac:dyDescent="0.3">
      <c r="A1407">
        <v>124370</v>
      </c>
      <c r="B1407">
        <v>80</v>
      </c>
      <c r="C1407">
        <v>0</v>
      </c>
      <c r="D1407">
        <v>182539</v>
      </c>
      <c r="E1407" t="s">
        <v>5790</v>
      </c>
      <c r="F1407">
        <v>0.28540787099999998</v>
      </c>
      <c r="G1407">
        <v>124370</v>
      </c>
      <c r="H1407">
        <v>14.76</v>
      </c>
      <c r="I1407">
        <v>1</v>
      </c>
    </row>
    <row r="1408" spans="1:9" x14ac:dyDescent="0.3">
      <c r="A1408">
        <v>124370</v>
      </c>
      <c r="B1408">
        <v>80</v>
      </c>
      <c r="C1408">
        <v>0</v>
      </c>
      <c r="D1408">
        <v>182539</v>
      </c>
      <c r="E1408" t="s">
        <v>5790</v>
      </c>
      <c r="F1408">
        <v>0.28540787099999998</v>
      </c>
      <c r="G1408">
        <v>124370</v>
      </c>
      <c r="H1408">
        <v>14.76</v>
      </c>
      <c r="I1408">
        <v>1</v>
      </c>
    </row>
    <row r="1409" spans="1:9" x14ac:dyDescent="0.3">
      <c r="A1409">
        <v>124371</v>
      </c>
      <c r="B1409">
        <v>80</v>
      </c>
      <c r="C1409">
        <v>0</v>
      </c>
      <c r="D1409">
        <v>182539</v>
      </c>
      <c r="E1409" t="s">
        <v>5790</v>
      </c>
      <c r="F1409">
        <v>0.79545730349999999</v>
      </c>
      <c r="G1409">
        <v>124371</v>
      </c>
      <c r="H1409">
        <v>7.65</v>
      </c>
      <c r="I1409">
        <v>3</v>
      </c>
    </row>
    <row r="1410" spans="1:9" x14ac:dyDescent="0.3">
      <c r="A1410">
        <v>124371</v>
      </c>
      <c r="B1410">
        <v>80</v>
      </c>
      <c r="C1410">
        <v>0</v>
      </c>
      <c r="D1410">
        <v>182539</v>
      </c>
      <c r="E1410" t="s">
        <v>5790</v>
      </c>
      <c r="F1410">
        <v>0.79545730349999999</v>
      </c>
      <c r="G1410">
        <v>124371</v>
      </c>
      <c r="H1410">
        <v>7.65</v>
      </c>
      <c r="I1410">
        <v>3</v>
      </c>
    </row>
    <row r="1411" spans="1:9" x14ac:dyDescent="0.3">
      <c r="A1411">
        <v>124373</v>
      </c>
      <c r="B1411">
        <v>85</v>
      </c>
      <c r="C1411">
        <v>0</v>
      </c>
      <c r="D1411">
        <v>182539</v>
      </c>
      <c r="E1411" t="s">
        <v>5790</v>
      </c>
      <c r="F1411">
        <v>0.20790991189999999</v>
      </c>
      <c r="G1411">
        <v>124373</v>
      </c>
      <c r="H1411">
        <v>14.76</v>
      </c>
      <c r="I1411">
        <v>1</v>
      </c>
    </row>
    <row r="1412" spans="1:9" x14ac:dyDescent="0.3">
      <c r="A1412">
        <v>124373</v>
      </c>
      <c r="B1412">
        <v>85</v>
      </c>
      <c r="C1412">
        <v>0</v>
      </c>
      <c r="D1412">
        <v>182539</v>
      </c>
      <c r="E1412" t="s">
        <v>5790</v>
      </c>
      <c r="F1412">
        <v>0.20790991189999999</v>
      </c>
      <c r="G1412">
        <v>124373</v>
      </c>
      <c r="H1412">
        <v>14.76</v>
      </c>
      <c r="I1412">
        <v>1</v>
      </c>
    </row>
    <row r="1413" spans="1:9" x14ac:dyDescent="0.3">
      <c r="A1413">
        <v>124388</v>
      </c>
      <c r="B1413">
        <v>113.03494623655899</v>
      </c>
      <c r="C1413">
        <v>0</v>
      </c>
      <c r="D1413">
        <v>149469</v>
      </c>
      <c r="E1413" t="s">
        <v>5790</v>
      </c>
      <c r="F1413">
        <v>0.762901783</v>
      </c>
      <c r="G1413">
        <v>124388</v>
      </c>
      <c r="H1413">
        <v>7.65</v>
      </c>
      <c r="I1413">
        <v>3</v>
      </c>
    </row>
    <row r="1414" spans="1:9" x14ac:dyDescent="0.3">
      <c r="A1414">
        <v>124388</v>
      </c>
      <c r="B1414">
        <v>113.03494623655899</v>
      </c>
      <c r="C1414">
        <v>0</v>
      </c>
      <c r="D1414">
        <v>149469</v>
      </c>
      <c r="E1414" t="s">
        <v>5790</v>
      </c>
      <c r="F1414">
        <v>0.762901783</v>
      </c>
      <c r="G1414">
        <v>124388</v>
      </c>
      <c r="H1414">
        <v>7.65</v>
      </c>
      <c r="I1414">
        <v>3</v>
      </c>
    </row>
    <row r="1415" spans="1:9" x14ac:dyDescent="0.3">
      <c r="A1415">
        <v>124440</v>
      </c>
      <c r="B1415">
        <v>75</v>
      </c>
      <c r="C1415">
        <v>0</v>
      </c>
      <c r="D1415">
        <v>182539</v>
      </c>
      <c r="E1415" t="s">
        <v>5790</v>
      </c>
      <c r="F1415">
        <v>0.63602530960000003</v>
      </c>
      <c r="G1415">
        <v>124440</v>
      </c>
      <c r="H1415">
        <v>11.8</v>
      </c>
      <c r="I1415">
        <v>2</v>
      </c>
    </row>
    <row r="1416" spans="1:9" x14ac:dyDescent="0.3">
      <c r="A1416">
        <v>124440</v>
      </c>
      <c r="B1416">
        <v>75</v>
      </c>
      <c r="C1416">
        <v>0</v>
      </c>
      <c r="D1416">
        <v>182539</v>
      </c>
      <c r="E1416" t="s">
        <v>5790</v>
      </c>
      <c r="F1416">
        <v>0.63602530960000003</v>
      </c>
      <c r="G1416">
        <v>124440</v>
      </c>
      <c r="H1416">
        <v>11.8</v>
      </c>
      <c r="I1416">
        <v>2</v>
      </c>
    </row>
    <row r="1417" spans="1:9" x14ac:dyDescent="0.3">
      <c r="A1417">
        <v>124442</v>
      </c>
      <c r="B1417">
        <v>85</v>
      </c>
      <c r="C1417">
        <v>0</v>
      </c>
      <c r="D1417">
        <v>182539</v>
      </c>
      <c r="E1417" t="s">
        <v>5790</v>
      </c>
      <c r="F1417">
        <v>0.62423014639999996</v>
      </c>
      <c r="G1417">
        <v>124442</v>
      </c>
      <c r="H1417">
        <v>11.8</v>
      </c>
      <c r="I1417">
        <v>2</v>
      </c>
    </row>
    <row r="1418" spans="1:9" x14ac:dyDescent="0.3">
      <c r="A1418">
        <v>124442</v>
      </c>
      <c r="B1418">
        <v>85</v>
      </c>
      <c r="C1418">
        <v>0</v>
      </c>
      <c r="D1418">
        <v>182539</v>
      </c>
      <c r="E1418" t="s">
        <v>5790</v>
      </c>
      <c r="F1418">
        <v>0.62423014639999996</v>
      </c>
      <c r="G1418">
        <v>124442</v>
      </c>
      <c r="H1418">
        <v>11.8</v>
      </c>
      <c r="I1418">
        <v>2</v>
      </c>
    </row>
    <row r="1419" spans="1:9" x14ac:dyDescent="0.3">
      <c r="A1419">
        <v>124467</v>
      </c>
      <c r="B1419">
        <v>85</v>
      </c>
      <c r="C1419">
        <v>0</v>
      </c>
      <c r="D1419">
        <v>182539</v>
      </c>
      <c r="E1419" t="s">
        <v>5790</v>
      </c>
      <c r="F1419">
        <v>8.8562786599999999E-2</v>
      </c>
      <c r="G1419">
        <v>124467</v>
      </c>
      <c r="H1419">
        <v>14.76</v>
      </c>
      <c r="I1419">
        <v>1</v>
      </c>
    </row>
    <row r="1420" spans="1:9" x14ac:dyDescent="0.3">
      <c r="A1420">
        <v>124467</v>
      </c>
      <c r="B1420">
        <v>85</v>
      </c>
      <c r="C1420">
        <v>0</v>
      </c>
      <c r="D1420">
        <v>182539</v>
      </c>
      <c r="E1420" t="s">
        <v>5790</v>
      </c>
      <c r="F1420">
        <v>8.8562786599999999E-2</v>
      </c>
      <c r="G1420">
        <v>124467</v>
      </c>
      <c r="H1420">
        <v>14.76</v>
      </c>
      <c r="I1420">
        <v>1</v>
      </c>
    </row>
    <row r="1421" spans="1:9" x14ac:dyDescent="0.3">
      <c r="A1421">
        <v>124468</v>
      </c>
      <c r="B1421">
        <v>125</v>
      </c>
      <c r="C1421">
        <v>0</v>
      </c>
      <c r="D1421">
        <v>182539</v>
      </c>
      <c r="E1421" t="s">
        <v>5790</v>
      </c>
      <c r="F1421">
        <v>0.37854990360000002</v>
      </c>
      <c r="G1421">
        <v>124468</v>
      </c>
      <c r="H1421">
        <v>14.76</v>
      </c>
      <c r="I1421">
        <v>1</v>
      </c>
    </row>
    <row r="1422" spans="1:9" x14ac:dyDescent="0.3">
      <c r="A1422">
        <v>124468</v>
      </c>
      <c r="B1422">
        <v>125</v>
      </c>
      <c r="C1422">
        <v>0</v>
      </c>
      <c r="D1422">
        <v>182539</v>
      </c>
      <c r="E1422" t="s">
        <v>5790</v>
      </c>
      <c r="F1422">
        <v>0.37854990360000002</v>
      </c>
      <c r="G1422">
        <v>124468</v>
      </c>
      <c r="H1422">
        <v>14.76</v>
      </c>
      <c r="I1422">
        <v>1</v>
      </c>
    </row>
    <row r="1423" spans="1:9" x14ac:dyDescent="0.3">
      <c r="A1423">
        <v>124469</v>
      </c>
      <c r="B1423">
        <v>125</v>
      </c>
      <c r="C1423">
        <v>0</v>
      </c>
      <c r="D1423">
        <v>182539</v>
      </c>
      <c r="E1423" t="s">
        <v>5790</v>
      </c>
      <c r="F1423">
        <v>6.5214507300000002E-2</v>
      </c>
      <c r="G1423">
        <v>124469</v>
      </c>
      <c r="H1423">
        <v>14.76</v>
      </c>
      <c r="I1423">
        <v>1</v>
      </c>
    </row>
    <row r="1424" spans="1:9" x14ac:dyDescent="0.3">
      <c r="A1424">
        <v>124469</v>
      </c>
      <c r="B1424">
        <v>125</v>
      </c>
      <c r="C1424">
        <v>0</v>
      </c>
      <c r="D1424">
        <v>182539</v>
      </c>
      <c r="E1424" t="s">
        <v>5790</v>
      </c>
      <c r="F1424">
        <v>6.5214507300000002E-2</v>
      </c>
      <c r="G1424">
        <v>124469</v>
      </c>
      <c r="H1424">
        <v>14.76</v>
      </c>
      <c r="I1424">
        <v>1</v>
      </c>
    </row>
    <row r="1425" spans="1:9" x14ac:dyDescent="0.3">
      <c r="A1425">
        <v>124474</v>
      </c>
      <c r="B1425">
        <v>107.51038297022799</v>
      </c>
      <c r="C1425">
        <v>0</v>
      </c>
      <c r="D1425">
        <v>149469</v>
      </c>
      <c r="E1425" t="s">
        <v>5790</v>
      </c>
      <c r="F1425">
        <v>0.6469538212</v>
      </c>
      <c r="G1425">
        <v>124474</v>
      </c>
      <c r="H1425">
        <v>11.8</v>
      </c>
      <c r="I1425">
        <v>2</v>
      </c>
    </row>
    <row r="1426" spans="1:9" x14ac:dyDescent="0.3">
      <c r="A1426">
        <v>124474</v>
      </c>
      <c r="B1426">
        <v>107.51038297022799</v>
      </c>
      <c r="C1426">
        <v>0</v>
      </c>
      <c r="D1426">
        <v>149469</v>
      </c>
      <c r="E1426" t="s">
        <v>5790</v>
      </c>
      <c r="F1426">
        <v>0.6469538212</v>
      </c>
      <c r="G1426">
        <v>124474</v>
      </c>
      <c r="H1426">
        <v>11.8</v>
      </c>
      <c r="I1426">
        <v>2</v>
      </c>
    </row>
    <row r="1427" spans="1:9" x14ac:dyDescent="0.3">
      <c r="A1427">
        <v>125079</v>
      </c>
      <c r="B1427">
        <v>137</v>
      </c>
      <c r="C1427">
        <v>0</v>
      </c>
      <c r="D1427">
        <v>149135</v>
      </c>
      <c r="E1427" t="s">
        <v>5791</v>
      </c>
      <c r="F1427">
        <v>0.98411464689999995</v>
      </c>
      <c r="G1427">
        <v>125079</v>
      </c>
      <c r="H1427">
        <v>1.98</v>
      </c>
      <c r="I1427">
        <v>6</v>
      </c>
    </row>
    <row r="1428" spans="1:9" x14ac:dyDescent="0.3">
      <c r="A1428">
        <v>125079</v>
      </c>
      <c r="B1428">
        <v>137</v>
      </c>
      <c r="C1428">
        <v>0</v>
      </c>
      <c r="D1428">
        <v>149135</v>
      </c>
      <c r="E1428" t="s">
        <v>5791</v>
      </c>
      <c r="F1428">
        <v>0.98411464689999995</v>
      </c>
      <c r="G1428">
        <v>125079</v>
      </c>
      <c r="H1428">
        <v>1.98</v>
      </c>
      <c r="I1428">
        <v>6</v>
      </c>
    </row>
    <row r="1429" spans="1:9" x14ac:dyDescent="0.3">
      <c r="A1429">
        <v>125081</v>
      </c>
      <c r="B1429">
        <v>137</v>
      </c>
      <c r="C1429">
        <v>0</v>
      </c>
      <c r="D1429">
        <v>149135</v>
      </c>
      <c r="E1429" t="s">
        <v>5790</v>
      </c>
      <c r="F1429">
        <v>0.81617552039999997</v>
      </c>
      <c r="G1429">
        <v>125081</v>
      </c>
      <c r="H1429">
        <v>7.65</v>
      </c>
      <c r="I1429">
        <v>3</v>
      </c>
    </row>
    <row r="1430" spans="1:9" x14ac:dyDescent="0.3">
      <c r="A1430">
        <v>125081</v>
      </c>
      <c r="B1430">
        <v>137</v>
      </c>
      <c r="C1430">
        <v>0</v>
      </c>
      <c r="D1430">
        <v>149135</v>
      </c>
      <c r="E1430" t="s">
        <v>5790</v>
      </c>
      <c r="F1430">
        <v>0.81617552039999997</v>
      </c>
      <c r="G1430">
        <v>125081</v>
      </c>
      <c r="H1430">
        <v>7.65</v>
      </c>
      <c r="I1430">
        <v>3</v>
      </c>
    </row>
    <row r="1431" spans="1:9" x14ac:dyDescent="0.3">
      <c r="A1431">
        <v>125981</v>
      </c>
      <c r="B1431">
        <v>128.258064516129</v>
      </c>
      <c r="C1431">
        <v>5.5322943643800498E-2</v>
      </c>
      <c r="D1431">
        <v>140382</v>
      </c>
      <c r="E1431" t="s">
        <v>5790</v>
      </c>
      <c r="F1431">
        <v>0.69914901259999995</v>
      </c>
      <c r="G1431">
        <v>125981</v>
      </c>
      <c r="H1431">
        <v>11.8</v>
      </c>
      <c r="I1431">
        <v>2</v>
      </c>
    </row>
    <row r="1432" spans="1:9" x14ac:dyDescent="0.3">
      <c r="A1432">
        <v>125990</v>
      </c>
      <c r="B1432">
        <v>128.53333333333299</v>
      </c>
      <c r="C1432">
        <v>5.2769577014086702E-2</v>
      </c>
      <c r="D1432">
        <v>140382</v>
      </c>
      <c r="E1432" t="s">
        <v>5790</v>
      </c>
      <c r="F1432">
        <v>0.48829981680000001</v>
      </c>
      <c r="G1432">
        <v>125990</v>
      </c>
      <c r="H1432">
        <v>14.76</v>
      </c>
      <c r="I1432">
        <v>1</v>
      </c>
    </row>
    <row r="1433" spans="1:9" x14ac:dyDescent="0.3">
      <c r="A1433">
        <v>126035</v>
      </c>
      <c r="B1433">
        <v>132</v>
      </c>
      <c r="C1433">
        <v>0</v>
      </c>
      <c r="D1433">
        <v>149469</v>
      </c>
      <c r="E1433" t="s">
        <v>5790</v>
      </c>
      <c r="F1433">
        <v>0.53178405760000003</v>
      </c>
      <c r="G1433">
        <v>126035</v>
      </c>
      <c r="H1433">
        <v>11.8</v>
      </c>
      <c r="I1433">
        <v>2</v>
      </c>
    </row>
    <row r="1434" spans="1:9" x14ac:dyDescent="0.3">
      <c r="A1434">
        <v>126035</v>
      </c>
      <c r="B1434">
        <v>132</v>
      </c>
      <c r="C1434">
        <v>0</v>
      </c>
      <c r="D1434">
        <v>149469</v>
      </c>
      <c r="E1434" t="s">
        <v>5790</v>
      </c>
      <c r="F1434">
        <v>0.53178405760000003</v>
      </c>
      <c r="G1434">
        <v>126035</v>
      </c>
      <c r="H1434">
        <v>11.8</v>
      </c>
      <c r="I1434">
        <v>2</v>
      </c>
    </row>
    <row r="1435" spans="1:9" x14ac:dyDescent="0.3">
      <c r="A1435">
        <v>126113</v>
      </c>
      <c r="B1435">
        <v>137</v>
      </c>
      <c r="C1435">
        <v>0</v>
      </c>
      <c r="D1435">
        <v>149469</v>
      </c>
      <c r="E1435" t="s">
        <v>5790</v>
      </c>
      <c r="F1435">
        <v>0.75208556650000002</v>
      </c>
      <c r="G1435">
        <v>126113</v>
      </c>
      <c r="H1435">
        <v>11.8</v>
      </c>
      <c r="I1435">
        <v>2</v>
      </c>
    </row>
    <row r="1436" spans="1:9" x14ac:dyDescent="0.3">
      <c r="A1436">
        <v>126113</v>
      </c>
      <c r="B1436">
        <v>137</v>
      </c>
      <c r="C1436">
        <v>0</v>
      </c>
      <c r="D1436">
        <v>149469</v>
      </c>
      <c r="E1436" t="s">
        <v>5790</v>
      </c>
      <c r="F1436">
        <v>0.75208556650000002</v>
      </c>
      <c r="G1436">
        <v>126113</v>
      </c>
      <c r="H1436">
        <v>11.8</v>
      </c>
      <c r="I1436">
        <v>2</v>
      </c>
    </row>
    <row r="1437" spans="1:9" x14ac:dyDescent="0.3">
      <c r="A1437">
        <v>126118</v>
      </c>
      <c r="B1437">
        <v>132</v>
      </c>
      <c r="C1437">
        <v>0</v>
      </c>
      <c r="D1437">
        <v>149469</v>
      </c>
      <c r="E1437" t="s">
        <v>5790</v>
      </c>
      <c r="F1437">
        <v>0.7232455015</v>
      </c>
      <c r="G1437">
        <v>126118</v>
      </c>
      <c r="H1437">
        <v>11.8</v>
      </c>
      <c r="I1437">
        <v>2</v>
      </c>
    </row>
    <row r="1438" spans="1:9" x14ac:dyDescent="0.3">
      <c r="A1438">
        <v>126118</v>
      </c>
      <c r="B1438">
        <v>132</v>
      </c>
      <c r="C1438">
        <v>0</v>
      </c>
      <c r="D1438">
        <v>149469</v>
      </c>
      <c r="E1438" t="s">
        <v>5790</v>
      </c>
      <c r="F1438">
        <v>0.7232455015</v>
      </c>
      <c r="G1438">
        <v>126118</v>
      </c>
      <c r="H1438">
        <v>11.8</v>
      </c>
      <c r="I1438">
        <v>2</v>
      </c>
    </row>
    <row r="1439" spans="1:9" x14ac:dyDescent="0.3">
      <c r="A1439">
        <v>126121</v>
      </c>
      <c r="B1439">
        <v>123.972972972972</v>
      </c>
      <c r="C1439">
        <v>5.7048191366580202E-2</v>
      </c>
      <c r="D1439">
        <v>140382</v>
      </c>
      <c r="E1439" t="s">
        <v>5790</v>
      </c>
      <c r="F1439">
        <v>0.3200591505</v>
      </c>
      <c r="G1439">
        <v>126121</v>
      </c>
      <c r="H1439">
        <v>14.76</v>
      </c>
      <c r="I1439">
        <v>1</v>
      </c>
    </row>
    <row r="1440" spans="1:9" x14ac:dyDescent="0.3">
      <c r="A1440">
        <v>126124</v>
      </c>
      <c r="B1440">
        <v>131.166666666666</v>
      </c>
      <c r="C1440">
        <v>5.4968309389673599E-2</v>
      </c>
      <c r="D1440">
        <v>140382</v>
      </c>
      <c r="E1440" t="s">
        <v>5790</v>
      </c>
      <c r="F1440">
        <v>0.20410738889999999</v>
      </c>
      <c r="G1440">
        <v>126124</v>
      </c>
      <c r="H1440">
        <v>14.76</v>
      </c>
      <c r="I1440">
        <v>1</v>
      </c>
    </row>
    <row r="1441" spans="1:9" x14ac:dyDescent="0.3">
      <c r="A1441">
        <v>126145</v>
      </c>
      <c r="B1441">
        <v>137</v>
      </c>
      <c r="C1441">
        <v>0</v>
      </c>
      <c r="D1441">
        <v>149319</v>
      </c>
      <c r="E1441" t="s">
        <v>5790</v>
      </c>
      <c r="F1441">
        <v>0.92553102970000001</v>
      </c>
      <c r="G1441">
        <v>126145</v>
      </c>
      <c r="H1441">
        <v>6.11</v>
      </c>
      <c r="I1441">
        <v>4</v>
      </c>
    </row>
    <row r="1442" spans="1:9" x14ac:dyDescent="0.3">
      <c r="A1442">
        <v>126145</v>
      </c>
      <c r="B1442">
        <v>137</v>
      </c>
      <c r="C1442">
        <v>0</v>
      </c>
      <c r="D1442">
        <v>149319</v>
      </c>
      <c r="E1442" t="s">
        <v>5790</v>
      </c>
      <c r="F1442">
        <v>0.92553102970000001</v>
      </c>
      <c r="G1442">
        <v>126145</v>
      </c>
      <c r="H1442">
        <v>6.11</v>
      </c>
      <c r="I1442">
        <v>4</v>
      </c>
    </row>
    <row r="1443" spans="1:9" x14ac:dyDescent="0.3">
      <c r="A1443">
        <v>126146</v>
      </c>
      <c r="B1443">
        <v>157.65</v>
      </c>
      <c r="C1443">
        <v>0.89689511991542004</v>
      </c>
      <c r="D1443">
        <v>126146</v>
      </c>
      <c r="E1443" t="s">
        <v>5790</v>
      </c>
      <c r="F1443">
        <v>7.1928799200000004E-2</v>
      </c>
      <c r="G1443">
        <v>126146</v>
      </c>
      <c r="H1443">
        <v>14.76</v>
      </c>
      <c r="I1443">
        <v>1</v>
      </c>
    </row>
    <row r="1444" spans="1:9" x14ac:dyDescent="0.3">
      <c r="A1444">
        <v>126146</v>
      </c>
      <c r="B1444">
        <v>157.65</v>
      </c>
      <c r="C1444">
        <v>0.89689511991542004</v>
      </c>
      <c r="D1444">
        <v>126146</v>
      </c>
      <c r="E1444" t="s">
        <v>5790</v>
      </c>
      <c r="F1444">
        <v>7.1928799200000004E-2</v>
      </c>
      <c r="G1444">
        <v>126146</v>
      </c>
      <c r="H1444">
        <v>14.76</v>
      </c>
      <c r="I1444">
        <v>1</v>
      </c>
    </row>
    <row r="1445" spans="1:9" x14ac:dyDescent="0.3">
      <c r="A1445">
        <v>126148</v>
      </c>
      <c r="B1445">
        <v>132</v>
      </c>
      <c r="C1445">
        <v>0</v>
      </c>
      <c r="D1445">
        <v>149319</v>
      </c>
      <c r="E1445" t="s">
        <v>5791</v>
      </c>
      <c r="F1445">
        <v>0.98188167810000004</v>
      </c>
      <c r="G1445">
        <v>126148</v>
      </c>
      <c r="H1445">
        <v>1.98</v>
      </c>
      <c r="I1445">
        <v>6</v>
      </c>
    </row>
    <row r="1446" spans="1:9" x14ac:dyDescent="0.3">
      <c r="A1446">
        <v>126148</v>
      </c>
      <c r="B1446">
        <v>132</v>
      </c>
      <c r="C1446">
        <v>0</v>
      </c>
      <c r="D1446">
        <v>149319</v>
      </c>
      <c r="E1446" t="s">
        <v>5791</v>
      </c>
      <c r="F1446">
        <v>0.98188167810000004</v>
      </c>
      <c r="G1446">
        <v>126148</v>
      </c>
      <c r="H1446">
        <v>1.98</v>
      </c>
      <c r="I1446">
        <v>6</v>
      </c>
    </row>
    <row r="1447" spans="1:9" x14ac:dyDescent="0.3">
      <c r="A1447">
        <v>126151</v>
      </c>
      <c r="B1447">
        <v>137</v>
      </c>
      <c r="C1447">
        <v>0</v>
      </c>
      <c r="D1447">
        <v>149319</v>
      </c>
      <c r="E1447" t="s">
        <v>5790</v>
      </c>
      <c r="F1447">
        <v>0.89286404850000001</v>
      </c>
      <c r="G1447">
        <v>126151</v>
      </c>
      <c r="H1447">
        <v>6.11</v>
      </c>
      <c r="I1447">
        <v>4</v>
      </c>
    </row>
    <row r="1448" spans="1:9" x14ac:dyDescent="0.3">
      <c r="A1448">
        <v>126151</v>
      </c>
      <c r="B1448">
        <v>137</v>
      </c>
      <c r="C1448">
        <v>0</v>
      </c>
      <c r="D1448">
        <v>149319</v>
      </c>
      <c r="E1448" t="s">
        <v>5790</v>
      </c>
      <c r="F1448">
        <v>0.89286404850000001</v>
      </c>
      <c r="G1448">
        <v>126151</v>
      </c>
      <c r="H1448">
        <v>6.11</v>
      </c>
      <c r="I1448">
        <v>4</v>
      </c>
    </row>
    <row r="1449" spans="1:9" x14ac:dyDescent="0.3">
      <c r="A1449">
        <v>126161</v>
      </c>
      <c r="B1449">
        <v>132</v>
      </c>
      <c r="C1449">
        <v>0</v>
      </c>
      <c r="D1449">
        <v>150236</v>
      </c>
      <c r="E1449" t="s">
        <v>5790</v>
      </c>
      <c r="F1449">
        <v>0.5431563854</v>
      </c>
      <c r="G1449">
        <v>126161</v>
      </c>
      <c r="H1449">
        <v>11.8</v>
      </c>
      <c r="I1449">
        <v>2</v>
      </c>
    </row>
    <row r="1450" spans="1:9" x14ac:dyDescent="0.3">
      <c r="A1450">
        <v>126161</v>
      </c>
      <c r="B1450">
        <v>132</v>
      </c>
      <c r="C1450">
        <v>0</v>
      </c>
      <c r="D1450">
        <v>150236</v>
      </c>
      <c r="E1450" t="s">
        <v>5790</v>
      </c>
      <c r="F1450">
        <v>0.5431563854</v>
      </c>
      <c r="G1450">
        <v>126161</v>
      </c>
      <c r="H1450">
        <v>11.8</v>
      </c>
      <c r="I1450">
        <v>2</v>
      </c>
    </row>
    <row r="1451" spans="1:9" x14ac:dyDescent="0.3">
      <c r="A1451">
        <v>126163</v>
      </c>
      <c r="B1451">
        <v>132</v>
      </c>
      <c r="C1451">
        <v>0</v>
      </c>
      <c r="D1451">
        <v>150236</v>
      </c>
      <c r="E1451" t="s">
        <v>5790</v>
      </c>
      <c r="F1451">
        <v>0.80407208200000002</v>
      </c>
      <c r="G1451">
        <v>126163</v>
      </c>
      <c r="H1451">
        <v>7.65</v>
      </c>
      <c r="I1451">
        <v>3</v>
      </c>
    </row>
    <row r="1452" spans="1:9" x14ac:dyDescent="0.3">
      <c r="A1452">
        <v>126163</v>
      </c>
      <c r="B1452">
        <v>132</v>
      </c>
      <c r="C1452">
        <v>0</v>
      </c>
      <c r="D1452">
        <v>150236</v>
      </c>
      <c r="E1452" t="s">
        <v>5790</v>
      </c>
      <c r="F1452">
        <v>0.80407208200000002</v>
      </c>
      <c r="G1452">
        <v>126163</v>
      </c>
      <c r="H1452">
        <v>7.65</v>
      </c>
      <c r="I1452">
        <v>3</v>
      </c>
    </row>
    <row r="1453" spans="1:9" x14ac:dyDescent="0.3">
      <c r="A1453">
        <v>126179</v>
      </c>
      <c r="B1453">
        <v>132</v>
      </c>
      <c r="C1453">
        <v>0</v>
      </c>
      <c r="D1453">
        <v>150236</v>
      </c>
      <c r="E1453" t="s">
        <v>5790</v>
      </c>
      <c r="F1453">
        <v>0.52979284520000003</v>
      </c>
      <c r="G1453">
        <v>126179</v>
      </c>
      <c r="H1453">
        <v>11.8</v>
      </c>
      <c r="I1453">
        <v>2</v>
      </c>
    </row>
    <row r="1454" spans="1:9" x14ac:dyDescent="0.3">
      <c r="A1454">
        <v>126179</v>
      </c>
      <c r="B1454">
        <v>132</v>
      </c>
      <c r="C1454">
        <v>0</v>
      </c>
      <c r="D1454">
        <v>150236</v>
      </c>
      <c r="E1454" t="s">
        <v>5790</v>
      </c>
      <c r="F1454">
        <v>0.52979284520000003</v>
      </c>
      <c r="G1454">
        <v>126179</v>
      </c>
      <c r="H1454">
        <v>11.8</v>
      </c>
      <c r="I1454">
        <v>2</v>
      </c>
    </row>
    <row r="1455" spans="1:9" x14ac:dyDescent="0.3">
      <c r="A1455">
        <v>126181</v>
      </c>
      <c r="B1455">
        <v>124.96899999999999</v>
      </c>
      <c r="C1455">
        <v>0.39688203831719998</v>
      </c>
      <c r="D1455">
        <v>146035</v>
      </c>
      <c r="E1455" t="s">
        <v>5790</v>
      </c>
      <c r="F1455">
        <v>0.64483255149999996</v>
      </c>
      <c r="G1455">
        <v>126181</v>
      </c>
      <c r="H1455">
        <v>11.8</v>
      </c>
      <c r="I1455">
        <v>2</v>
      </c>
    </row>
    <row r="1456" spans="1:9" x14ac:dyDescent="0.3">
      <c r="A1456">
        <v>126181</v>
      </c>
      <c r="B1456">
        <v>124.96899999999999</v>
      </c>
      <c r="C1456">
        <v>0.39688203831719998</v>
      </c>
      <c r="D1456">
        <v>146035</v>
      </c>
      <c r="E1456" t="s">
        <v>5790</v>
      </c>
      <c r="F1456">
        <v>0.64483255149999996</v>
      </c>
      <c r="G1456">
        <v>126181</v>
      </c>
      <c r="H1456">
        <v>11.8</v>
      </c>
      <c r="I1456">
        <v>2</v>
      </c>
    </row>
    <row r="1457" spans="1:9" x14ac:dyDescent="0.3">
      <c r="A1457">
        <v>126185</v>
      </c>
      <c r="B1457">
        <v>121.333337555558</v>
      </c>
      <c r="C1457">
        <v>0</v>
      </c>
      <c r="D1457">
        <v>149238</v>
      </c>
      <c r="E1457" t="s">
        <v>5791</v>
      </c>
      <c r="F1457">
        <v>0.98338830470000005</v>
      </c>
      <c r="G1457">
        <v>126185</v>
      </c>
      <c r="H1457">
        <v>1.98</v>
      </c>
      <c r="I1457">
        <v>6</v>
      </c>
    </row>
    <row r="1458" spans="1:9" x14ac:dyDescent="0.3">
      <c r="A1458">
        <v>126185</v>
      </c>
      <c r="B1458">
        <v>121.333337555558</v>
      </c>
      <c r="C1458">
        <v>0</v>
      </c>
      <c r="D1458">
        <v>149238</v>
      </c>
      <c r="E1458" t="s">
        <v>5791</v>
      </c>
      <c r="F1458">
        <v>0.98338830470000005</v>
      </c>
      <c r="G1458">
        <v>126185</v>
      </c>
      <c r="H1458">
        <v>1.98</v>
      </c>
      <c r="I1458">
        <v>6</v>
      </c>
    </row>
    <row r="1459" spans="1:9" x14ac:dyDescent="0.3">
      <c r="A1459">
        <v>126189</v>
      </c>
      <c r="B1459">
        <v>126.901274838031</v>
      </c>
      <c r="C1459">
        <v>0</v>
      </c>
      <c r="D1459">
        <v>149238</v>
      </c>
      <c r="E1459" t="s">
        <v>5791</v>
      </c>
      <c r="F1459">
        <v>0.98518025880000004</v>
      </c>
      <c r="G1459">
        <v>126189</v>
      </c>
      <c r="H1459">
        <v>1.98</v>
      </c>
      <c r="I1459">
        <v>6</v>
      </c>
    </row>
    <row r="1460" spans="1:9" x14ac:dyDescent="0.3">
      <c r="A1460">
        <v>126189</v>
      </c>
      <c r="B1460">
        <v>126.901274838031</v>
      </c>
      <c r="C1460">
        <v>0</v>
      </c>
      <c r="D1460">
        <v>149238</v>
      </c>
      <c r="E1460" t="s">
        <v>5791</v>
      </c>
      <c r="F1460">
        <v>0.98518025880000004</v>
      </c>
      <c r="G1460">
        <v>126189</v>
      </c>
      <c r="H1460">
        <v>1.98</v>
      </c>
      <c r="I1460">
        <v>6</v>
      </c>
    </row>
    <row r="1461" spans="1:9" x14ac:dyDescent="0.3">
      <c r="A1461">
        <v>126191</v>
      </c>
      <c r="B1461">
        <v>124.05029374302499</v>
      </c>
      <c r="C1461">
        <v>0</v>
      </c>
      <c r="D1461">
        <v>149238</v>
      </c>
      <c r="E1461" t="s">
        <v>5791</v>
      </c>
      <c r="F1461">
        <v>0.95833456520000004</v>
      </c>
      <c r="G1461">
        <v>126191</v>
      </c>
      <c r="H1461">
        <v>4.0599999999999996</v>
      </c>
      <c r="I1461">
        <v>5</v>
      </c>
    </row>
    <row r="1462" spans="1:9" x14ac:dyDescent="0.3">
      <c r="A1462">
        <v>126191</v>
      </c>
      <c r="B1462">
        <v>124.05029374302499</v>
      </c>
      <c r="C1462">
        <v>0</v>
      </c>
      <c r="D1462">
        <v>149238</v>
      </c>
      <c r="E1462" t="s">
        <v>5791</v>
      </c>
      <c r="F1462">
        <v>0.95833456520000004</v>
      </c>
      <c r="G1462">
        <v>126191</v>
      </c>
      <c r="H1462">
        <v>4.0599999999999996</v>
      </c>
      <c r="I1462">
        <v>5</v>
      </c>
    </row>
    <row r="1463" spans="1:9" x14ac:dyDescent="0.3">
      <c r="A1463">
        <v>126223</v>
      </c>
      <c r="B1463">
        <v>132</v>
      </c>
      <c r="C1463">
        <v>0</v>
      </c>
      <c r="D1463">
        <v>149238</v>
      </c>
      <c r="E1463" t="s">
        <v>5791</v>
      </c>
      <c r="F1463">
        <v>0.9843350649</v>
      </c>
      <c r="G1463">
        <v>126223</v>
      </c>
      <c r="H1463">
        <v>1.98</v>
      </c>
      <c r="I1463">
        <v>6</v>
      </c>
    </row>
    <row r="1464" spans="1:9" x14ac:dyDescent="0.3">
      <c r="A1464">
        <v>126223</v>
      </c>
      <c r="B1464">
        <v>132</v>
      </c>
      <c r="C1464">
        <v>0</v>
      </c>
      <c r="D1464">
        <v>149238</v>
      </c>
      <c r="E1464" t="s">
        <v>5791</v>
      </c>
      <c r="F1464">
        <v>0.9843350649</v>
      </c>
      <c r="G1464">
        <v>126223</v>
      </c>
      <c r="H1464">
        <v>1.98</v>
      </c>
      <c r="I1464">
        <v>6</v>
      </c>
    </row>
    <row r="1465" spans="1:9" x14ac:dyDescent="0.3">
      <c r="A1465">
        <v>126234</v>
      </c>
      <c r="B1465">
        <v>122.961538461538</v>
      </c>
      <c r="C1465">
        <v>0.38893242734498501</v>
      </c>
      <c r="D1465">
        <v>146035</v>
      </c>
      <c r="E1465" t="s">
        <v>5790</v>
      </c>
      <c r="F1465">
        <v>0.79023033379999996</v>
      </c>
      <c r="G1465">
        <v>126234</v>
      </c>
      <c r="H1465">
        <v>7.65</v>
      </c>
      <c r="I1465">
        <v>3</v>
      </c>
    </row>
    <row r="1466" spans="1:9" x14ac:dyDescent="0.3">
      <c r="A1466">
        <v>126234</v>
      </c>
      <c r="B1466">
        <v>122.961538461538</v>
      </c>
      <c r="C1466">
        <v>0.38893242734498501</v>
      </c>
      <c r="D1466">
        <v>146035</v>
      </c>
      <c r="E1466" t="s">
        <v>5790</v>
      </c>
      <c r="F1466">
        <v>0.79023033379999996</v>
      </c>
      <c r="G1466">
        <v>126234</v>
      </c>
      <c r="H1466">
        <v>7.65</v>
      </c>
      <c r="I1466">
        <v>3</v>
      </c>
    </row>
    <row r="1467" spans="1:9" x14ac:dyDescent="0.3">
      <c r="A1467">
        <v>126250</v>
      </c>
      <c r="B1467">
        <v>123.111111111111</v>
      </c>
      <c r="C1467">
        <v>0.37452752262850397</v>
      </c>
      <c r="D1467">
        <v>146035</v>
      </c>
      <c r="E1467" t="s">
        <v>5790</v>
      </c>
      <c r="F1467">
        <v>0.65471541879999995</v>
      </c>
      <c r="G1467">
        <v>126250</v>
      </c>
      <c r="H1467">
        <v>11.8</v>
      </c>
      <c r="I1467">
        <v>2</v>
      </c>
    </row>
    <row r="1468" spans="1:9" x14ac:dyDescent="0.3">
      <c r="A1468">
        <v>126250</v>
      </c>
      <c r="B1468">
        <v>123.111111111111</v>
      </c>
      <c r="C1468">
        <v>0.37452752262850397</v>
      </c>
      <c r="D1468">
        <v>146035</v>
      </c>
      <c r="E1468" t="s">
        <v>5790</v>
      </c>
      <c r="F1468">
        <v>0.65471541879999995</v>
      </c>
      <c r="G1468">
        <v>126250</v>
      </c>
      <c r="H1468">
        <v>11.8</v>
      </c>
      <c r="I1468">
        <v>2</v>
      </c>
    </row>
    <row r="1469" spans="1:9" x14ac:dyDescent="0.3">
      <c r="A1469">
        <v>126255</v>
      </c>
      <c r="B1469">
        <v>124.96899999999999</v>
      </c>
      <c r="C1469">
        <v>0.40473698595088298</v>
      </c>
      <c r="D1469">
        <v>146035</v>
      </c>
      <c r="E1469" t="s">
        <v>5790</v>
      </c>
      <c r="F1469">
        <v>0.61825996640000003</v>
      </c>
      <c r="G1469">
        <v>126255</v>
      </c>
      <c r="H1469">
        <v>11.8</v>
      </c>
      <c r="I1469">
        <v>2</v>
      </c>
    </row>
    <row r="1470" spans="1:9" x14ac:dyDescent="0.3">
      <c r="A1470">
        <v>126255</v>
      </c>
      <c r="B1470">
        <v>124.96899999999999</v>
      </c>
      <c r="C1470">
        <v>0.40473698595088298</v>
      </c>
      <c r="D1470">
        <v>146035</v>
      </c>
      <c r="E1470" t="s">
        <v>5790</v>
      </c>
      <c r="F1470">
        <v>0.61825996640000003</v>
      </c>
      <c r="G1470">
        <v>126255</v>
      </c>
      <c r="H1470">
        <v>11.8</v>
      </c>
      <c r="I1470">
        <v>2</v>
      </c>
    </row>
    <row r="1471" spans="1:9" x14ac:dyDescent="0.3">
      <c r="A1471">
        <v>126397</v>
      </c>
      <c r="B1471">
        <v>127</v>
      </c>
      <c r="C1471">
        <v>0</v>
      </c>
      <c r="D1471">
        <v>146035</v>
      </c>
      <c r="E1471" t="s">
        <v>5790</v>
      </c>
      <c r="F1471">
        <v>0.56440687180000004</v>
      </c>
      <c r="G1471">
        <v>126397</v>
      </c>
      <c r="H1471">
        <v>11.8</v>
      </c>
      <c r="I1471">
        <v>2</v>
      </c>
    </row>
    <row r="1472" spans="1:9" x14ac:dyDescent="0.3">
      <c r="A1472">
        <v>126397</v>
      </c>
      <c r="B1472">
        <v>127</v>
      </c>
      <c r="C1472">
        <v>0</v>
      </c>
      <c r="D1472">
        <v>146035</v>
      </c>
      <c r="E1472" t="s">
        <v>5790</v>
      </c>
      <c r="F1472">
        <v>0.56440687180000004</v>
      </c>
      <c r="G1472">
        <v>126397</v>
      </c>
      <c r="H1472">
        <v>11.8</v>
      </c>
      <c r="I1472">
        <v>2</v>
      </c>
    </row>
    <row r="1473" spans="1:9" x14ac:dyDescent="0.3">
      <c r="A1473">
        <v>126401</v>
      </c>
      <c r="B1473">
        <v>80</v>
      </c>
      <c r="C1473">
        <v>0</v>
      </c>
      <c r="D1473">
        <v>146917</v>
      </c>
      <c r="E1473" t="s">
        <v>5790</v>
      </c>
      <c r="F1473">
        <v>0.21781852839999999</v>
      </c>
      <c r="G1473">
        <v>126401</v>
      </c>
      <c r="H1473">
        <v>14.76</v>
      </c>
      <c r="I1473">
        <v>1</v>
      </c>
    </row>
    <row r="1474" spans="1:9" x14ac:dyDescent="0.3">
      <c r="A1474">
        <v>126401</v>
      </c>
      <c r="B1474">
        <v>80</v>
      </c>
      <c r="C1474">
        <v>0</v>
      </c>
      <c r="D1474">
        <v>146917</v>
      </c>
      <c r="E1474" t="s">
        <v>5790</v>
      </c>
      <c r="F1474">
        <v>0.21781852839999999</v>
      </c>
      <c r="G1474">
        <v>126401</v>
      </c>
      <c r="H1474">
        <v>14.76</v>
      </c>
      <c r="I1474">
        <v>1</v>
      </c>
    </row>
    <row r="1475" spans="1:9" x14ac:dyDescent="0.3">
      <c r="A1475">
        <v>126403</v>
      </c>
      <c r="B1475">
        <v>80</v>
      </c>
      <c r="C1475">
        <v>0</v>
      </c>
      <c r="D1475">
        <v>146917</v>
      </c>
      <c r="E1475" t="s">
        <v>5790</v>
      </c>
      <c r="F1475">
        <v>8.0383077299999994E-2</v>
      </c>
      <c r="G1475">
        <v>126403</v>
      </c>
      <c r="H1475">
        <v>14.76</v>
      </c>
      <c r="I1475">
        <v>1</v>
      </c>
    </row>
    <row r="1476" spans="1:9" x14ac:dyDescent="0.3">
      <c r="A1476">
        <v>126403</v>
      </c>
      <c r="B1476">
        <v>80</v>
      </c>
      <c r="C1476">
        <v>0</v>
      </c>
      <c r="D1476">
        <v>146917</v>
      </c>
      <c r="E1476" t="s">
        <v>5790</v>
      </c>
      <c r="F1476">
        <v>8.0383077299999994E-2</v>
      </c>
      <c r="G1476">
        <v>126403</v>
      </c>
      <c r="H1476">
        <v>14.76</v>
      </c>
      <c r="I1476">
        <v>1</v>
      </c>
    </row>
    <row r="1477" spans="1:9" x14ac:dyDescent="0.3">
      <c r="A1477">
        <v>126410</v>
      </c>
      <c r="B1477">
        <v>78.270676691729307</v>
      </c>
      <c r="C1477">
        <v>0</v>
      </c>
      <c r="D1477">
        <v>146917</v>
      </c>
      <c r="E1477" t="s">
        <v>5790</v>
      </c>
      <c r="F1477">
        <v>0.28263452649999998</v>
      </c>
      <c r="G1477">
        <v>126410</v>
      </c>
      <c r="H1477">
        <v>14.76</v>
      </c>
      <c r="I1477">
        <v>1</v>
      </c>
    </row>
    <row r="1478" spans="1:9" x14ac:dyDescent="0.3">
      <c r="A1478">
        <v>126410</v>
      </c>
      <c r="B1478">
        <v>78.270676691729307</v>
      </c>
      <c r="C1478">
        <v>0</v>
      </c>
      <c r="D1478">
        <v>146917</v>
      </c>
      <c r="E1478" t="s">
        <v>5790</v>
      </c>
      <c r="F1478">
        <v>0.28263452649999998</v>
      </c>
      <c r="G1478">
        <v>126410</v>
      </c>
      <c r="H1478">
        <v>14.76</v>
      </c>
      <c r="I1478">
        <v>1</v>
      </c>
    </row>
    <row r="1479" spans="1:9" x14ac:dyDescent="0.3">
      <c r="A1479">
        <v>126451</v>
      </c>
      <c r="B1479">
        <v>121.125</v>
      </c>
      <c r="C1479">
        <v>0</v>
      </c>
      <c r="D1479">
        <v>146917</v>
      </c>
      <c r="E1479" t="s">
        <v>5790</v>
      </c>
      <c r="F1479">
        <v>0.28690102699999998</v>
      </c>
      <c r="G1479">
        <v>126451</v>
      </c>
      <c r="H1479">
        <v>14.76</v>
      </c>
      <c r="I1479">
        <v>1</v>
      </c>
    </row>
    <row r="1480" spans="1:9" x14ac:dyDescent="0.3">
      <c r="A1480">
        <v>126451</v>
      </c>
      <c r="B1480">
        <v>121.125</v>
      </c>
      <c r="C1480">
        <v>0</v>
      </c>
      <c r="D1480">
        <v>146917</v>
      </c>
      <c r="E1480" t="s">
        <v>5790</v>
      </c>
      <c r="F1480">
        <v>0.28690102699999998</v>
      </c>
      <c r="G1480">
        <v>126451</v>
      </c>
      <c r="H1480">
        <v>14.76</v>
      </c>
      <c r="I1480">
        <v>1</v>
      </c>
    </row>
    <row r="1481" spans="1:9" x14ac:dyDescent="0.3">
      <c r="A1481">
        <v>126456</v>
      </c>
      <c r="B1481">
        <v>132</v>
      </c>
      <c r="C1481">
        <v>0</v>
      </c>
      <c r="D1481">
        <v>150236</v>
      </c>
      <c r="E1481" t="s">
        <v>5790</v>
      </c>
      <c r="F1481">
        <v>0.31429931519999998</v>
      </c>
      <c r="G1481">
        <v>126456</v>
      </c>
      <c r="H1481">
        <v>14.76</v>
      </c>
      <c r="I1481">
        <v>1</v>
      </c>
    </row>
    <row r="1482" spans="1:9" x14ac:dyDescent="0.3">
      <c r="A1482">
        <v>126456</v>
      </c>
      <c r="B1482">
        <v>132</v>
      </c>
      <c r="C1482">
        <v>0</v>
      </c>
      <c r="D1482">
        <v>150236</v>
      </c>
      <c r="E1482" t="s">
        <v>5790</v>
      </c>
      <c r="F1482">
        <v>0.31429931519999998</v>
      </c>
      <c r="G1482">
        <v>126456</v>
      </c>
      <c r="H1482">
        <v>14.76</v>
      </c>
      <c r="I1482">
        <v>1</v>
      </c>
    </row>
    <row r="1483" spans="1:9" x14ac:dyDescent="0.3">
      <c r="A1483">
        <v>126570</v>
      </c>
      <c r="B1483">
        <v>122</v>
      </c>
      <c r="C1483">
        <v>0.37528951787136999</v>
      </c>
      <c r="D1483">
        <v>144035</v>
      </c>
      <c r="E1483" t="s">
        <v>5790</v>
      </c>
      <c r="F1483">
        <v>0.79286253449999999</v>
      </c>
      <c r="G1483">
        <v>126570</v>
      </c>
      <c r="H1483">
        <v>7.65</v>
      </c>
      <c r="I1483">
        <v>3</v>
      </c>
    </row>
    <row r="1484" spans="1:9" x14ac:dyDescent="0.3">
      <c r="A1484">
        <v>126570</v>
      </c>
      <c r="B1484">
        <v>122</v>
      </c>
      <c r="C1484">
        <v>0.37528951787136999</v>
      </c>
      <c r="D1484">
        <v>144035</v>
      </c>
      <c r="E1484" t="s">
        <v>5790</v>
      </c>
      <c r="F1484">
        <v>0.79286253449999999</v>
      </c>
      <c r="G1484">
        <v>126570</v>
      </c>
      <c r="H1484">
        <v>7.65</v>
      </c>
      <c r="I1484">
        <v>3</v>
      </c>
    </row>
    <row r="1485" spans="1:9" x14ac:dyDescent="0.3">
      <c r="A1485">
        <v>126573</v>
      </c>
      <c r="B1485">
        <v>122</v>
      </c>
      <c r="C1485">
        <v>0.37528951787136999</v>
      </c>
      <c r="D1485">
        <v>144035</v>
      </c>
      <c r="E1485" t="s">
        <v>5790</v>
      </c>
      <c r="F1485">
        <v>0.79910665749999998</v>
      </c>
      <c r="G1485">
        <v>126573</v>
      </c>
      <c r="H1485">
        <v>7.65</v>
      </c>
      <c r="I1485">
        <v>3</v>
      </c>
    </row>
    <row r="1486" spans="1:9" x14ac:dyDescent="0.3">
      <c r="A1486">
        <v>126573</v>
      </c>
      <c r="B1486">
        <v>122</v>
      </c>
      <c r="C1486">
        <v>0.37528951787136999</v>
      </c>
      <c r="D1486">
        <v>144035</v>
      </c>
      <c r="E1486" t="s">
        <v>5790</v>
      </c>
      <c r="F1486">
        <v>0.79910665749999998</v>
      </c>
      <c r="G1486">
        <v>126573</v>
      </c>
      <c r="H1486">
        <v>7.65</v>
      </c>
      <c r="I1486">
        <v>3</v>
      </c>
    </row>
    <row r="1487" spans="1:9" x14ac:dyDescent="0.3">
      <c r="A1487">
        <v>126587</v>
      </c>
      <c r="B1487">
        <v>142</v>
      </c>
      <c r="C1487">
        <v>0</v>
      </c>
      <c r="D1487">
        <v>141669</v>
      </c>
      <c r="E1487" t="s">
        <v>5790</v>
      </c>
      <c r="F1487">
        <v>0.66282999519999997</v>
      </c>
      <c r="G1487">
        <v>126587</v>
      </c>
      <c r="H1487">
        <v>11.8</v>
      </c>
      <c r="I1487">
        <v>2</v>
      </c>
    </row>
    <row r="1488" spans="1:9" x14ac:dyDescent="0.3">
      <c r="A1488">
        <v>126589</v>
      </c>
      <c r="B1488">
        <v>141.91</v>
      </c>
      <c r="C1488">
        <v>1</v>
      </c>
      <c r="D1488">
        <v>126589</v>
      </c>
      <c r="E1488" t="s">
        <v>5790</v>
      </c>
      <c r="F1488">
        <v>0.13557392360000001</v>
      </c>
      <c r="G1488">
        <v>126589</v>
      </c>
      <c r="H1488">
        <v>14.76</v>
      </c>
      <c r="I1488">
        <v>1</v>
      </c>
    </row>
    <row r="1489" spans="1:9" x14ac:dyDescent="0.3">
      <c r="A1489">
        <v>126589</v>
      </c>
      <c r="B1489">
        <v>141.91</v>
      </c>
      <c r="C1489">
        <v>1</v>
      </c>
      <c r="D1489">
        <v>126589</v>
      </c>
      <c r="E1489" t="s">
        <v>5790</v>
      </c>
      <c r="F1489">
        <v>0.13557392360000001</v>
      </c>
      <c r="G1489">
        <v>126589</v>
      </c>
      <c r="H1489">
        <v>14.76</v>
      </c>
      <c r="I1489">
        <v>1</v>
      </c>
    </row>
    <row r="1490" spans="1:9" x14ac:dyDescent="0.3">
      <c r="A1490">
        <v>126598</v>
      </c>
      <c r="B1490">
        <v>131.642857142857</v>
      </c>
      <c r="C1490">
        <v>4.71156937625773E-2</v>
      </c>
      <c r="D1490">
        <v>140382</v>
      </c>
      <c r="E1490" t="s">
        <v>5790</v>
      </c>
      <c r="F1490">
        <v>0.80832391979999996</v>
      </c>
      <c r="G1490">
        <v>126598</v>
      </c>
      <c r="H1490">
        <v>7.65</v>
      </c>
      <c r="I1490">
        <v>3</v>
      </c>
    </row>
    <row r="1491" spans="1:9" x14ac:dyDescent="0.3">
      <c r="A1491">
        <v>126656</v>
      </c>
      <c r="B1491">
        <v>157.62899999999999</v>
      </c>
      <c r="C1491">
        <v>0.50281416492472697</v>
      </c>
      <c r="D1491">
        <v>126656</v>
      </c>
      <c r="E1491" t="s">
        <v>5790</v>
      </c>
      <c r="F1491">
        <v>0.90400660040000003</v>
      </c>
      <c r="G1491">
        <v>126656</v>
      </c>
      <c r="H1491">
        <v>6.11</v>
      </c>
      <c r="I1491">
        <v>4</v>
      </c>
    </row>
    <row r="1492" spans="1:9" x14ac:dyDescent="0.3">
      <c r="A1492">
        <v>126656</v>
      </c>
      <c r="B1492">
        <v>157.62899999999999</v>
      </c>
      <c r="C1492">
        <v>0.50281416492472697</v>
      </c>
      <c r="D1492">
        <v>126656</v>
      </c>
      <c r="E1492" t="s">
        <v>5790</v>
      </c>
      <c r="F1492">
        <v>0.90400660040000003</v>
      </c>
      <c r="G1492">
        <v>126656</v>
      </c>
      <c r="H1492">
        <v>6.11</v>
      </c>
      <c r="I1492">
        <v>4</v>
      </c>
    </row>
    <row r="1493" spans="1:9" x14ac:dyDescent="0.3">
      <c r="A1493">
        <v>126665</v>
      </c>
      <c r="B1493">
        <v>122</v>
      </c>
      <c r="C1493">
        <v>0.37528951787136999</v>
      </c>
      <c r="D1493">
        <v>144035</v>
      </c>
      <c r="E1493" t="s">
        <v>5790</v>
      </c>
      <c r="F1493">
        <v>0.70078939200000001</v>
      </c>
      <c r="G1493">
        <v>126665</v>
      </c>
      <c r="H1493">
        <v>11.8</v>
      </c>
      <c r="I1493">
        <v>2</v>
      </c>
    </row>
    <row r="1494" spans="1:9" x14ac:dyDescent="0.3">
      <c r="A1494">
        <v>126665</v>
      </c>
      <c r="B1494">
        <v>122</v>
      </c>
      <c r="C1494">
        <v>0.37528951787136999</v>
      </c>
      <c r="D1494">
        <v>144035</v>
      </c>
      <c r="E1494" t="s">
        <v>5790</v>
      </c>
      <c r="F1494">
        <v>0.70078939200000001</v>
      </c>
      <c r="G1494">
        <v>126665</v>
      </c>
      <c r="H1494">
        <v>11.8</v>
      </c>
      <c r="I1494">
        <v>2</v>
      </c>
    </row>
    <row r="1495" spans="1:9" x14ac:dyDescent="0.3">
      <c r="A1495">
        <v>126668</v>
      </c>
      <c r="B1495">
        <v>150.06512399910201</v>
      </c>
      <c r="C1495">
        <v>0</v>
      </c>
      <c r="D1495">
        <v>169023</v>
      </c>
      <c r="E1495" t="s">
        <v>5790</v>
      </c>
      <c r="F1495">
        <v>0.93211042879999995</v>
      </c>
      <c r="G1495">
        <v>126668</v>
      </c>
      <c r="H1495">
        <v>6.11</v>
      </c>
      <c r="I1495">
        <v>4</v>
      </c>
    </row>
    <row r="1496" spans="1:9" x14ac:dyDescent="0.3">
      <c r="A1496">
        <v>126668</v>
      </c>
      <c r="B1496">
        <v>150.06512399910201</v>
      </c>
      <c r="C1496">
        <v>0</v>
      </c>
      <c r="D1496">
        <v>169023</v>
      </c>
      <c r="E1496" t="s">
        <v>5790</v>
      </c>
      <c r="F1496">
        <v>0.93211042879999995</v>
      </c>
      <c r="G1496">
        <v>126668</v>
      </c>
      <c r="H1496">
        <v>6.11</v>
      </c>
      <c r="I1496">
        <v>4</v>
      </c>
    </row>
    <row r="1497" spans="1:9" x14ac:dyDescent="0.3">
      <c r="A1497">
        <v>126671</v>
      </c>
      <c r="B1497">
        <v>125.142857142857</v>
      </c>
      <c r="C1497">
        <v>0.38522830898931798</v>
      </c>
      <c r="D1497">
        <v>146035</v>
      </c>
      <c r="E1497" t="s">
        <v>5790</v>
      </c>
      <c r="F1497">
        <v>0.58190858359999997</v>
      </c>
      <c r="G1497">
        <v>126671</v>
      </c>
      <c r="H1497">
        <v>11.8</v>
      </c>
      <c r="I1497">
        <v>2</v>
      </c>
    </row>
    <row r="1498" spans="1:9" x14ac:dyDescent="0.3">
      <c r="A1498">
        <v>126671</v>
      </c>
      <c r="B1498">
        <v>125.142857142857</v>
      </c>
      <c r="C1498">
        <v>0.38522830898931798</v>
      </c>
      <c r="D1498">
        <v>146035</v>
      </c>
      <c r="E1498" t="s">
        <v>5790</v>
      </c>
      <c r="F1498">
        <v>0.58190858359999997</v>
      </c>
      <c r="G1498">
        <v>126671</v>
      </c>
      <c r="H1498">
        <v>11.8</v>
      </c>
      <c r="I1498">
        <v>2</v>
      </c>
    </row>
    <row r="1499" spans="1:9" x14ac:dyDescent="0.3">
      <c r="A1499">
        <v>126691</v>
      </c>
      <c r="B1499">
        <v>98.75</v>
      </c>
      <c r="C1499">
        <v>0</v>
      </c>
      <c r="D1499">
        <v>146917</v>
      </c>
      <c r="E1499" t="s">
        <v>5790</v>
      </c>
      <c r="F1499">
        <v>0.61763310429999996</v>
      </c>
      <c r="G1499">
        <v>126691</v>
      </c>
      <c r="H1499">
        <v>11.8</v>
      </c>
      <c r="I1499">
        <v>2</v>
      </c>
    </row>
    <row r="1500" spans="1:9" x14ac:dyDescent="0.3">
      <c r="A1500">
        <v>126691</v>
      </c>
      <c r="B1500">
        <v>98.75</v>
      </c>
      <c r="C1500">
        <v>0</v>
      </c>
      <c r="D1500">
        <v>146917</v>
      </c>
      <c r="E1500" t="s">
        <v>5790</v>
      </c>
      <c r="F1500">
        <v>0.61763310429999996</v>
      </c>
      <c r="G1500">
        <v>126691</v>
      </c>
      <c r="H1500">
        <v>11.8</v>
      </c>
      <c r="I1500">
        <v>2</v>
      </c>
    </row>
    <row r="1501" spans="1:9" x14ac:dyDescent="0.3">
      <c r="A1501">
        <v>126698</v>
      </c>
      <c r="B1501">
        <v>139.49999874999901</v>
      </c>
      <c r="C1501">
        <v>0</v>
      </c>
      <c r="D1501">
        <v>169023</v>
      </c>
      <c r="E1501" t="s">
        <v>5790</v>
      </c>
      <c r="F1501">
        <v>0.71006774900000003</v>
      </c>
      <c r="G1501">
        <v>126698</v>
      </c>
      <c r="H1501">
        <v>11.8</v>
      </c>
      <c r="I1501">
        <v>2</v>
      </c>
    </row>
    <row r="1502" spans="1:9" x14ac:dyDescent="0.3">
      <c r="A1502">
        <v>126698</v>
      </c>
      <c r="B1502">
        <v>139.49999874999901</v>
      </c>
      <c r="C1502">
        <v>0</v>
      </c>
      <c r="D1502">
        <v>169023</v>
      </c>
      <c r="E1502" t="s">
        <v>5790</v>
      </c>
      <c r="F1502">
        <v>0.71006774900000003</v>
      </c>
      <c r="G1502">
        <v>126698</v>
      </c>
      <c r="H1502">
        <v>11.8</v>
      </c>
      <c r="I1502">
        <v>2</v>
      </c>
    </row>
    <row r="1503" spans="1:9" x14ac:dyDescent="0.3">
      <c r="A1503">
        <v>126712</v>
      </c>
      <c r="B1503">
        <v>122</v>
      </c>
      <c r="C1503">
        <v>0.12382940520715401</v>
      </c>
      <c r="D1503">
        <v>146514</v>
      </c>
      <c r="E1503" t="s">
        <v>5790</v>
      </c>
      <c r="F1503">
        <v>0.90233445170000004</v>
      </c>
      <c r="G1503">
        <v>126712</v>
      </c>
      <c r="H1503">
        <v>6.11</v>
      </c>
      <c r="I1503">
        <v>4</v>
      </c>
    </row>
    <row r="1504" spans="1:9" x14ac:dyDescent="0.3">
      <c r="A1504">
        <v>126712</v>
      </c>
      <c r="B1504">
        <v>122</v>
      </c>
      <c r="C1504">
        <v>0.12382940520715401</v>
      </c>
      <c r="D1504">
        <v>146514</v>
      </c>
      <c r="E1504" t="s">
        <v>5790</v>
      </c>
      <c r="F1504">
        <v>0.90233445170000004</v>
      </c>
      <c r="G1504">
        <v>126712</v>
      </c>
      <c r="H1504">
        <v>6.11</v>
      </c>
      <c r="I1504">
        <v>4</v>
      </c>
    </row>
    <row r="1505" spans="1:9" x14ac:dyDescent="0.3">
      <c r="A1505">
        <v>126735</v>
      </c>
      <c r="B1505">
        <v>120.597014925373</v>
      </c>
      <c r="C1505">
        <v>0</v>
      </c>
      <c r="D1505">
        <v>147566</v>
      </c>
      <c r="E1505" t="s">
        <v>5790</v>
      </c>
      <c r="F1505">
        <v>0.16757480799999999</v>
      </c>
      <c r="G1505">
        <v>126735</v>
      </c>
      <c r="H1505">
        <v>14.76</v>
      </c>
      <c r="I1505">
        <v>1</v>
      </c>
    </row>
    <row r="1506" spans="1:9" x14ac:dyDescent="0.3">
      <c r="A1506">
        <v>126735</v>
      </c>
      <c r="B1506">
        <v>120.597014925373</v>
      </c>
      <c r="C1506">
        <v>0</v>
      </c>
      <c r="D1506">
        <v>147566</v>
      </c>
      <c r="E1506" t="s">
        <v>5790</v>
      </c>
      <c r="F1506">
        <v>0.16757480799999999</v>
      </c>
      <c r="G1506">
        <v>126735</v>
      </c>
      <c r="H1506">
        <v>14.76</v>
      </c>
      <c r="I1506">
        <v>1</v>
      </c>
    </row>
    <row r="1507" spans="1:9" x14ac:dyDescent="0.3">
      <c r="A1507">
        <v>126736</v>
      </c>
      <c r="B1507">
        <v>119.51948051948</v>
      </c>
      <c r="C1507">
        <v>0</v>
      </c>
      <c r="D1507">
        <v>147566</v>
      </c>
      <c r="E1507" t="s">
        <v>5790</v>
      </c>
      <c r="F1507">
        <v>0.8629436493</v>
      </c>
      <c r="G1507">
        <v>126736</v>
      </c>
      <c r="H1507">
        <v>6.11</v>
      </c>
      <c r="I1507">
        <v>4</v>
      </c>
    </row>
    <row r="1508" spans="1:9" x14ac:dyDescent="0.3">
      <c r="A1508">
        <v>126736</v>
      </c>
      <c r="B1508">
        <v>119.51948051948</v>
      </c>
      <c r="C1508">
        <v>0</v>
      </c>
      <c r="D1508">
        <v>147566</v>
      </c>
      <c r="E1508" t="s">
        <v>5790</v>
      </c>
      <c r="F1508">
        <v>0.8629436493</v>
      </c>
      <c r="G1508">
        <v>126736</v>
      </c>
      <c r="H1508">
        <v>6.11</v>
      </c>
      <c r="I1508">
        <v>4</v>
      </c>
    </row>
    <row r="1509" spans="1:9" x14ac:dyDescent="0.3">
      <c r="A1509">
        <v>126738</v>
      </c>
      <c r="B1509">
        <v>122</v>
      </c>
      <c r="C1509">
        <v>0.12382940520715401</v>
      </c>
      <c r="D1509">
        <v>146514</v>
      </c>
      <c r="E1509" t="s">
        <v>5790</v>
      </c>
      <c r="F1509">
        <v>0.9119387269</v>
      </c>
      <c r="G1509">
        <v>126738</v>
      </c>
      <c r="H1509">
        <v>6.11</v>
      </c>
      <c r="I1509">
        <v>4</v>
      </c>
    </row>
    <row r="1510" spans="1:9" x14ac:dyDescent="0.3">
      <c r="A1510">
        <v>126738</v>
      </c>
      <c r="B1510">
        <v>122</v>
      </c>
      <c r="C1510">
        <v>0.12382940520715401</v>
      </c>
      <c r="D1510">
        <v>146514</v>
      </c>
      <c r="E1510" t="s">
        <v>5790</v>
      </c>
      <c r="F1510">
        <v>0.9119387269</v>
      </c>
      <c r="G1510">
        <v>126738</v>
      </c>
      <c r="H1510">
        <v>6.11</v>
      </c>
      <c r="I1510">
        <v>4</v>
      </c>
    </row>
    <row r="1511" spans="1:9" x14ac:dyDescent="0.3">
      <c r="A1511">
        <v>126740</v>
      </c>
      <c r="B1511">
        <v>119.294117647058</v>
      </c>
      <c r="C1511">
        <v>0</v>
      </c>
      <c r="D1511">
        <v>147566</v>
      </c>
      <c r="E1511" t="s">
        <v>5790</v>
      </c>
      <c r="F1511">
        <v>0.4552689493</v>
      </c>
      <c r="G1511">
        <v>126740</v>
      </c>
      <c r="H1511">
        <v>14.76</v>
      </c>
      <c r="I1511">
        <v>1</v>
      </c>
    </row>
    <row r="1512" spans="1:9" x14ac:dyDescent="0.3">
      <c r="A1512">
        <v>126740</v>
      </c>
      <c r="B1512">
        <v>119.294117647058</v>
      </c>
      <c r="C1512">
        <v>0</v>
      </c>
      <c r="D1512">
        <v>147566</v>
      </c>
      <c r="E1512" t="s">
        <v>5790</v>
      </c>
      <c r="F1512">
        <v>0.4552689493</v>
      </c>
      <c r="G1512">
        <v>126740</v>
      </c>
      <c r="H1512">
        <v>14.76</v>
      </c>
      <c r="I1512">
        <v>1</v>
      </c>
    </row>
    <row r="1513" spans="1:9" x14ac:dyDescent="0.3">
      <c r="A1513">
        <v>126741</v>
      </c>
      <c r="B1513">
        <v>122</v>
      </c>
      <c r="C1513">
        <v>0.12382940520715401</v>
      </c>
      <c r="D1513">
        <v>146514</v>
      </c>
      <c r="E1513" t="s">
        <v>5790</v>
      </c>
      <c r="F1513">
        <v>0.7634134293</v>
      </c>
      <c r="G1513">
        <v>126741</v>
      </c>
      <c r="H1513">
        <v>7.65</v>
      </c>
      <c r="I1513">
        <v>3</v>
      </c>
    </row>
    <row r="1514" spans="1:9" x14ac:dyDescent="0.3">
      <c r="A1514">
        <v>126741</v>
      </c>
      <c r="B1514">
        <v>122</v>
      </c>
      <c r="C1514">
        <v>0.12382940520715401</v>
      </c>
      <c r="D1514">
        <v>146514</v>
      </c>
      <c r="E1514" t="s">
        <v>5790</v>
      </c>
      <c r="F1514">
        <v>0.7634134293</v>
      </c>
      <c r="G1514">
        <v>126741</v>
      </c>
      <c r="H1514">
        <v>7.65</v>
      </c>
      <c r="I1514">
        <v>3</v>
      </c>
    </row>
    <row r="1515" spans="1:9" x14ac:dyDescent="0.3">
      <c r="A1515">
        <v>126742</v>
      </c>
      <c r="B1515">
        <v>119.5</v>
      </c>
      <c r="C1515">
        <v>0</v>
      </c>
      <c r="D1515">
        <v>147566</v>
      </c>
      <c r="E1515" t="s">
        <v>5790</v>
      </c>
      <c r="F1515">
        <v>0.74486804009999996</v>
      </c>
      <c r="G1515">
        <v>126742</v>
      </c>
      <c r="H1515">
        <v>11.8</v>
      </c>
      <c r="I1515">
        <v>2</v>
      </c>
    </row>
    <row r="1516" spans="1:9" x14ac:dyDescent="0.3">
      <c r="A1516">
        <v>126742</v>
      </c>
      <c r="B1516">
        <v>119.5</v>
      </c>
      <c r="C1516">
        <v>0</v>
      </c>
      <c r="D1516">
        <v>147566</v>
      </c>
      <c r="E1516" t="s">
        <v>5790</v>
      </c>
      <c r="F1516">
        <v>0.74486804009999996</v>
      </c>
      <c r="G1516">
        <v>126742</v>
      </c>
      <c r="H1516">
        <v>11.8</v>
      </c>
      <c r="I1516">
        <v>2</v>
      </c>
    </row>
    <row r="1517" spans="1:9" x14ac:dyDescent="0.3">
      <c r="A1517">
        <v>126743</v>
      </c>
      <c r="B1517">
        <v>122</v>
      </c>
      <c r="C1517">
        <v>0.12382940520715401</v>
      </c>
      <c r="D1517">
        <v>146514</v>
      </c>
      <c r="E1517" t="s">
        <v>5790</v>
      </c>
      <c r="F1517">
        <v>0.64684009549999999</v>
      </c>
      <c r="G1517">
        <v>126743</v>
      </c>
      <c r="H1517">
        <v>11.8</v>
      </c>
      <c r="I1517">
        <v>2</v>
      </c>
    </row>
    <row r="1518" spans="1:9" x14ac:dyDescent="0.3">
      <c r="A1518">
        <v>126743</v>
      </c>
      <c r="B1518">
        <v>122</v>
      </c>
      <c r="C1518">
        <v>0.12382940520715401</v>
      </c>
      <c r="D1518">
        <v>146514</v>
      </c>
      <c r="E1518" t="s">
        <v>5790</v>
      </c>
      <c r="F1518">
        <v>0.64684009549999999</v>
      </c>
      <c r="G1518">
        <v>126743</v>
      </c>
      <c r="H1518">
        <v>11.8</v>
      </c>
      <c r="I1518">
        <v>2</v>
      </c>
    </row>
    <row r="1519" spans="1:9" x14ac:dyDescent="0.3">
      <c r="A1519">
        <v>126744</v>
      </c>
      <c r="B1519">
        <v>122</v>
      </c>
      <c r="C1519">
        <v>0.37528951787136999</v>
      </c>
      <c r="D1519">
        <v>144035</v>
      </c>
      <c r="E1519" t="s">
        <v>5790</v>
      </c>
      <c r="F1519">
        <v>0.86205089089999998</v>
      </c>
      <c r="G1519">
        <v>126744</v>
      </c>
      <c r="H1519">
        <v>6.11</v>
      </c>
      <c r="I1519">
        <v>4</v>
      </c>
    </row>
    <row r="1520" spans="1:9" x14ac:dyDescent="0.3">
      <c r="A1520">
        <v>126744</v>
      </c>
      <c r="B1520">
        <v>122</v>
      </c>
      <c r="C1520">
        <v>0.37528951787136999</v>
      </c>
      <c r="D1520">
        <v>144035</v>
      </c>
      <c r="E1520" t="s">
        <v>5790</v>
      </c>
      <c r="F1520">
        <v>0.86205089089999998</v>
      </c>
      <c r="G1520">
        <v>126744</v>
      </c>
      <c r="H1520">
        <v>6.11</v>
      </c>
      <c r="I1520">
        <v>4</v>
      </c>
    </row>
    <row r="1521" spans="1:9" x14ac:dyDescent="0.3">
      <c r="A1521">
        <v>126749</v>
      </c>
      <c r="B1521">
        <v>130.809523809523</v>
      </c>
      <c r="C1521">
        <v>0.42973290523860902</v>
      </c>
      <c r="D1521">
        <v>162117</v>
      </c>
      <c r="E1521" t="s">
        <v>5790</v>
      </c>
      <c r="F1521">
        <v>0.47047570350000001</v>
      </c>
      <c r="G1521">
        <v>126749</v>
      </c>
      <c r="H1521">
        <v>14.76</v>
      </c>
      <c r="I1521">
        <v>1</v>
      </c>
    </row>
    <row r="1522" spans="1:9" x14ac:dyDescent="0.3">
      <c r="A1522">
        <v>126749</v>
      </c>
      <c r="B1522">
        <v>130.809523809523</v>
      </c>
      <c r="C1522">
        <v>0.42973290523860902</v>
      </c>
      <c r="D1522">
        <v>162117</v>
      </c>
      <c r="E1522" t="s">
        <v>5790</v>
      </c>
      <c r="F1522">
        <v>0.47047570350000001</v>
      </c>
      <c r="G1522">
        <v>126749</v>
      </c>
      <c r="H1522">
        <v>14.76</v>
      </c>
      <c r="I1522">
        <v>1</v>
      </c>
    </row>
    <row r="1523" spans="1:9" x14ac:dyDescent="0.3">
      <c r="A1523">
        <v>126839</v>
      </c>
      <c r="B1523">
        <v>144.222222222222</v>
      </c>
      <c r="C1523">
        <v>0</v>
      </c>
      <c r="D1523">
        <v>142388</v>
      </c>
      <c r="E1523" t="s">
        <v>5790</v>
      </c>
      <c r="F1523">
        <v>0.91950869560000004</v>
      </c>
      <c r="G1523">
        <v>126839</v>
      </c>
      <c r="H1523">
        <v>6.11</v>
      </c>
      <c r="I1523">
        <v>4</v>
      </c>
    </row>
    <row r="1524" spans="1:9" x14ac:dyDescent="0.3">
      <c r="A1524">
        <v>126839</v>
      </c>
      <c r="B1524">
        <v>144.222222222222</v>
      </c>
      <c r="C1524">
        <v>0</v>
      </c>
      <c r="D1524">
        <v>142388</v>
      </c>
      <c r="E1524" t="s">
        <v>5790</v>
      </c>
      <c r="F1524">
        <v>0.91950869560000004</v>
      </c>
      <c r="G1524">
        <v>126839</v>
      </c>
      <c r="H1524">
        <v>6.11</v>
      </c>
      <c r="I1524">
        <v>4</v>
      </c>
    </row>
    <row r="1525" spans="1:9" x14ac:dyDescent="0.3">
      <c r="A1525">
        <v>126901</v>
      </c>
      <c r="B1525">
        <v>136.11765250865699</v>
      </c>
      <c r="C1525">
        <v>0</v>
      </c>
      <c r="D1525">
        <v>140242</v>
      </c>
      <c r="E1525" t="s">
        <v>5790</v>
      </c>
      <c r="F1525">
        <v>0.8932179213</v>
      </c>
      <c r="G1525">
        <v>126901</v>
      </c>
      <c r="H1525">
        <v>6.11</v>
      </c>
      <c r="I1525">
        <v>4</v>
      </c>
    </row>
    <row r="1526" spans="1:9" x14ac:dyDescent="0.3">
      <c r="A1526">
        <v>126907</v>
      </c>
      <c r="B1526">
        <v>111.642857142857</v>
      </c>
      <c r="C1526">
        <v>0</v>
      </c>
      <c r="D1526">
        <v>147597</v>
      </c>
      <c r="E1526" t="s">
        <v>5791</v>
      </c>
      <c r="F1526">
        <v>0.95742803809999999</v>
      </c>
      <c r="G1526">
        <v>126907</v>
      </c>
      <c r="H1526">
        <v>4.0599999999999996</v>
      </c>
      <c r="I1526">
        <v>5</v>
      </c>
    </row>
    <row r="1527" spans="1:9" x14ac:dyDescent="0.3">
      <c r="A1527">
        <v>126907</v>
      </c>
      <c r="B1527">
        <v>111.642857142857</v>
      </c>
      <c r="C1527">
        <v>0</v>
      </c>
      <c r="D1527">
        <v>147597</v>
      </c>
      <c r="E1527" t="s">
        <v>5791</v>
      </c>
      <c r="F1527">
        <v>0.95742803809999999</v>
      </c>
      <c r="G1527">
        <v>126907</v>
      </c>
      <c r="H1527">
        <v>4.0599999999999996</v>
      </c>
      <c r="I1527">
        <v>5</v>
      </c>
    </row>
    <row r="1528" spans="1:9" x14ac:dyDescent="0.3">
      <c r="A1528">
        <v>126951</v>
      </c>
      <c r="B1528">
        <v>178.64</v>
      </c>
      <c r="C1528">
        <v>1</v>
      </c>
      <c r="D1528">
        <v>126951</v>
      </c>
      <c r="E1528" t="s">
        <v>5790</v>
      </c>
      <c r="F1528">
        <v>0.93084359169999997</v>
      </c>
      <c r="G1528">
        <v>126951</v>
      </c>
      <c r="H1528">
        <v>6.11</v>
      </c>
      <c r="I1528">
        <v>4</v>
      </c>
    </row>
    <row r="1529" spans="1:9" x14ac:dyDescent="0.3">
      <c r="A1529">
        <v>126951</v>
      </c>
      <c r="B1529">
        <v>178.64</v>
      </c>
      <c r="C1529">
        <v>1</v>
      </c>
      <c r="D1529">
        <v>126951</v>
      </c>
      <c r="E1529" t="s">
        <v>5790</v>
      </c>
      <c r="F1529">
        <v>0.93084359169999997</v>
      </c>
      <c r="G1529">
        <v>126951</v>
      </c>
      <c r="H1529">
        <v>6.11</v>
      </c>
      <c r="I1529">
        <v>4</v>
      </c>
    </row>
    <row r="1530" spans="1:9" x14ac:dyDescent="0.3">
      <c r="A1530">
        <v>126967</v>
      </c>
      <c r="B1530">
        <v>106.27659574467999</v>
      </c>
      <c r="C1530">
        <v>5.4577487810717903E-2</v>
      </c>
      <c r="D1530">
        <v>147840</v>
      </c>
      <c r="E1530" t="s">
        <v>5790</v>
      </c>
      <c r="F1530">
        <v>0.67141330239999997</v>
      </c>
      <c r="G1530">
        <v>126967</v>
      </c>
      <c r="H1530">
        <v>11.8</v>
      </c>
      <c r="I1530">
        <v>2</v>
      </c>
    </row>
    <row r="1531" spans="1:9" x14ac:dyDescent="0.3">
      <c r="A1531">
        <v>126967</v>
      </c>
      <c r="B1531">
        <v>106.27659574467999</v>
      </c>
      <c r="C1531">
        <v>5.4577487810717903E-2</v>
      </c>
      <c r="D1531">
        <v>147840</v>
      </c>
      <c r="E1531" t="s">
        <v>5790</v>
      </c>
      <c r="F1531">
        <v>0.67141330239999997</v>
      </c>
      <c r="G1531">
        <v>126967</v>
      </c>
      <c r="H1531">
        <v>11.8</v>
      </c>
      <c r="I1531">
        <v>2</v>
      </c>
    </row>
    <row r="1532" spans="1:9" x14ac:dyDescent="0.3">
      <c r="A1532">
        <v>126969</v>
      </c>
      <c r="B1532">
        <v>106.622641509433</v>
      </c>
      <c r="C1532">
        <v>7.7438246855962095E-2</v>
      </c>
      <c r="D1532">
        <v>147840</v>
      </c>
      <c r="E1532" t="s">
        <v>5790</v>
      </c>
      <c r="F1532">
        <v>0.66376900670000005</v>
      </c>
      <c r="G1532">
        <v>126969</v>
      </c>
      <c r="H1532">
        <v>11.8</v>
      </c>
      <c r="I1532">
        <v>2</v>
      </c>
    </row>
    <row r="1533" spans="1:9" x14ac:dyDescent="0.3">
      <c r="A1533">
        <v>126969</v>
      </c>
      <c r="B1533">
        <v>106.622641509433</v>
      </c>
      <c r="C1533">
        <v>7.7438246855962095E-2</v>
      </c>
      <c r="D1533">
        <v>147840</v>
      </c>
      <c r="E1533" t="s">
        <v>5790</v>
      </c>
      <c r="F1533">
        <v>0.66376900670000005</v>
      </c>
      <c r="G1533">
        <v>126969</v>
      </c>
      <c r="H1533">
        <v>11.8</v>
      </c>
      <c r="I1533">
        <v>2</v>
      </c>
    </row>
    <row r="1534" spans="1:9" x14ac:dyDescent="0.3">
      <c r="A1534">
        <v>126970</v>
      </c>
      <c r="B1534">
        <v>121.4</v>
      </c>
      <c r="C1534">
        <v>0.102605677084149</v>
      </c>
      <c r="D1534">
        <v>147840</v>
      </c>
      <c r="E1534" t="s">
        <v>5790</v>
      </c>
      <c r="F1534">
        <v>0.89528685809999997</v>
      </c>
      <c r="G1534">
        <v>126970</v>
      </c>
      <c r="H1534">
        <v>6.11</v>
      </c>
      <c r="I1534">
        <v>4</v>
      </c>
    </row>
    <row r="1535" spans="1:9" x14ac:dyDescent="0.3">
      <c r="A1535">
        <v>126970</v>
      </c>
      <c r="B1535">
        <v>121.4</v>
      </c>
      <c r="C1535">
        <v>0.102605677084149</v>
      </c>
      <c r="D1535">
        <v>147840</v>
      </c>
      <c r="E1535" t="s">
        <v>5790</v>
      </c>
      <c r="F1535">
        <v>0.89528685809999997</v>
      </c>
      <c r="G1535">
        <v>126970</v>
      </c>
      <c r="H1535">
        <v>6.11</v>
      </c>
      <c r="I1535">
        <v>4</v>
      </c>
    </row>
    <row r="1536" spans="1:9" x14ac:dyDescent="0.3">
      <c r="A1536">
        <v>127023</v>
      </c>
      <c r="B1536">
        <v>150.62375</v>
      </c>
      <c r="C1536">
        <v>0.66060431035235601</v>
      </c>
      <c r="D1536">
        <v>127023</v>
      </c>
      <c r="E1536" t="s">
        <v>5790</v>
      </c>
      <c r="F1536">
        <v>0.81888788940000001</v>
      </c>
      <c r="G1536">
        <v>127023</v>
      </c>
      <c r="H1536">
        <v>7.65</v>
      </c>
      <c r="I1536">
        <v>3</v>
      </c>
    </row>
    <row r="1537" spans="1:9" x14ac:dyDescent="0.3">
      <c r="A1537">
        <v>127023</v>
      </c>
      <c r="B1537">
        <v>150.62375</v>
      </c>
      <c r="C1537">
        <v>0.66060431035235601</v>
      </c>
      <c r="D1537">
        <v>127023</v>
      </c>
      <c r="E1537" t="s">
        <v>5790</v>
      </c>
      <c r="F1537">
        <v>0.81888788940000001</v>
      </c>
      <c r="G1537">
        <v>127023</v>
      </c>
      <c r="H1537">
        <v>7.65</v>
      </c>
      <c r="I1537">
        <v>3</v>
      </c>
    </row>
    <row r="1538" spans="1:9" x14ac:dyDescent="0.3">
      <c r="A1538">
        <v>127027</v>
      </c>
      <c r="B1538">
        <v>144.35499999999999</v>
      </c>
      <c r="C1538">
        <v>0.69891979538891402</v>
      </c>
      <c r="D1538">
        <v>127027</v>
      </c>
      <c r="E1538" t="s">
        <v>5790</v>
      </c>
      <c r="F1538">
        <v>0.5433812737</v>
      </c>
      <c r="G1538">
        <v>127027</v>
      </c>
      <c r="H1538">
        <v>11.8</v>
      </c>
      <c r="I1538">
        <v>2</v>
      </c>
    </row>
    <row r="1539" spans="1:9" x14ac:dyDescent="0.3">
      <c r="A1539">
        <v>127027</v>
      </c>
      <c r="B1539">
        <v>144.35499999999999</v>
      </c>
      <c r="C1539">
        <v>0.69891979538891402</v>
      </c>
      <c r="D1539">
        <v>127027</v>
      </c>
      <c r="E1539" t="s">
        <v>5790</v>
      </c>
      <c r="F1539">
        <v>0.5433812737</v>
      </c>
      <c r="G1539">
        <v>127027</v>
      </c>
      <c r="H1539">
        <v>11.8</v>
      </c>
      <c r="I1539">
        <v>2</v>
      </c>
    </row>
    <row r="1540" spans="1:9" x14ac:dyDescent="0.3">
      <c r="A1540">
        <v>127029</v>
      </c>
      <c r="B1540">
        <v>122</v>
      </c>
      <c r="C1540">
        <v>0.68338687159827205</v>
      </c>
      <c r="D1540">
        <v>147261</v>
      </c>
      <c r="E1540" t="s">
        <v>5790</v>
      </c>
      <c r="F1540">
        <v>0.89927905799999996</v>
      </c>
      <c r="G1540">
        <v>127029</v>
      </c>
      <c r="H1540">
        <v>6.11</v>
      </c>
      <c r="I1540">
        <v>4</v>
      </c>
    </row>
    <row r="1541" spans="1:9" x14ac:dyDescent="0.3">
      <c r="A1541">
        <v>127029</v>
      </c>
      <c r="B1541">
        <v>122</v>
      </c>
      <c r="C1541">
        <v>0.68338687159827205</v>
      </c>
      <c r="D1541">
        <v>147261</v>
      </c>
      <c r="E1541" t="s">
        <v>5790</v>
      </c>
      <c r="F1541">
        <v>0.89927905799999996</v>
      </c>
      <c r="G1541">
        <v>127029</v>
      </c>
      <c r="H1541">
        <v>6.11</v>
      </c>
      <c r="I1541">
        <v>4</v>
      </c>
    </row>
    <row r="1542" spans="1:9" x14ac:dyDescent="0.3">
      <c r="A1542">
        <v>127034</v>
      </c>
      <c r="B1542">
        <v>178.64</v>
      </c>
      <c r="C1542">
        <v>1</v>
      </c>
      <c r="D1542">
        <v>127034</v>
      </c>
      <c r="E1542" t="s">
        <v>5790</v>
      </c>
      <c r="F1542">
        <v>0.93421781059999998</v>
      </c>
      <c r="G1542">
        <v>127034</v>
      </c>
      <c r="H1542">
        <v>6.11</v>
      </c>
      <c r="I1542">
        <v>4</v>
      </c>
    </row>
    <row r="1543" spans="1:9" x14ac:dyDescent="0.3">
      <c r="A1543">
        <v>127034</v>
      </c>
      <c r="B1543">
        <v>178.64</v>
      </c>
      <c r="C1543">
        <v>1</v>
      </c>
      <c r="D1543">
        <v>127034</v>
      </c>
      <c r="E1543" t="s">
        <v>5790</v>
      </c>
      <c r="F1543">
        <v>0.93421781059999998</v>
      </c>
      <c r="G1543">
        <v>127034</v>
      </c>
      <c r="H1543">
        <v>6.11</v>
      </c>
      <c r="I1543">
        <v>4</v>
      </c>
    </row>
    <row r="1544" spans="1:9" x14ac:dyDescent="0.3">
      <c r="A1544">
        <v>127117</v>
      </c>
      <c r="B1544">
        <v>120.142857142857</v>
      </c>
      <c r="C1544">
        <v>5.4972663266947899E-2</v>
      </c>
      <c r="D1544">
        <v>149169</v>
      </c>
      <c r="E1544" t="s">
        <v>5790</v>
      </c>
      <c r="F1544">
        <v>0.44943735000000001</v>
      </c>
      <c r="G1544">
        <v>127117</v>
      </c>
      <c r="H1544">
        <v>14.76</v>
      </c>
      <c r="I1544">
        <v>1</v>
      </c>
    </row>
    <row r="1545" spans="1:9" x14ac:dyDescent="0.3">
      <c r="A1545">
        <v>127117</v>
      </c>
      <c r="B1545">
        <v>120.142857142857</v>
      </c>
      <c r="C1545">
        <v>5.4972663266947899E-2</v>
      </c>
      <c r="D1545">
        <v>149169</v>
      </c>
      <c r="E1545" t="s">
        <v>5790</v>
      </c>
      <c r="F1545">
        <v>0.44943735000000001</v>
      </c>
      <c r="G1545">
        <v>127117</v>
      </c>
      <c r="H1545">
        <v>14.76</v>
      </c>
      <c r="I1545">
        <v>1</v>
      </c>
    </row>
    <row r="1546" spans="1:9" x14ac:dyDescent="0.3">
      <c r="A1546">
        <v>127135</v>
      </c>
      <c r="B1546">
        <v>137</v>
      </c>
      <c r="C1546">
        <v>0</v>
      </c>
      <c r="D1546">
        <v>141927</v>
      </c>
      <c r="E1546" t="s">
        <v>5790</v>
      </c>
      <c r="F1546">
        <v>0.817047894</v>
      </c>
      <c r="G1546">
        <v>127135</v>
      </c>
      <c r="H1546">
        <v>7.65</v>
      </c>
      <c r="I1546">
        <v>3</v>
      </c>
    </row>
    <row r="1547" spans="1:9" x14ac:dyDescent="0.3">
      <c r="A1547">
        <v>127136</v>
      </c>
      <c r="B1547">
        <v>124.302325581395</v>
      </c>
      <c r="C1547">
        <v>0</v>
      </c>
      <c r="D1547">
        <v>141927</v>
      </c>
      <c r="E1547" t="s">
        <v>5790</v>
      </c>
      <c r="F1547">
        <v>0.39625570180000003</v>
      </c>
      <c r="G1547">
        <v>127136</v>
      </c>
      <c r="H1547">
        <v>14.76</v>
      </c>
      <c r="I1547">
        <v>1</v>
      </c>
    </row>
    <row r="1548" spans="1:9" x14ac:dyDescent="0.3">
      <c r="A1548">
        <v>127137</v>
      </c>
      <c r="B1548">
        <v>131</v>
      </c>
      <c r="C1548">
        <v>0</v>
      </c>
      <c r="D1548">
        <v>141927</v>
      </c>
      <c r="E1548" t="s">
        <v>5790</v>
      </c>
      <c r="F1548">
        <v>0.79863965510000001</v>
      </c>
      <c r="G1548">
        <v>127137</v>
      </c>
      <c r="H1548">
        <v>7.65</v>
      </c>
      <c r="I1548">
        <v>3</v>
      </c>
    </row>
    <row r="1549" spans="1:9" x14ac:dyDescent="0.3">
      <c r="A1549">
        <v>127161</v>
      </c>
      <c r="B1549">
        <v>110.958333333333</v>
      </c>
      <c r="C1549">
        <v>8.5504730903458101E-2</v>
      </c>
      <c r="D1549">
        <v>147840</v>
      </c>
      <c r="E1549" t="s">
        <v>5791</v>
      </c>
      <c r="F1549">
        <v>0.95890933280000001</v>
      </c>
      <c r="G1549">
        <v>127161</v>
      </c>
      <c r="H1549">
        <v>4.0599999999999996</v>
      </c>
      <c r="I1549">
        <v>5</v>
      </c>
    </row>
    <row r="1550" spans="1:9" x14ac:dyDescent="0.3">
      <c r="A1550">
        <v>127161</v>
      </c>
      <c r="B1550">
        <v>110.958333333333</v>
      </c>
      <c r="C1550">
        <v>8.5504730903458101E-2</v>
      </c>
      <c r="D1550">
        <v>147840</v>
      </c>
      <c r="E1550" t="s">
        <v>5791</v>
      </c>
      <c r="F1550">
        <v>0.95890933280000001</v>
      </c>
      <c r="G1550">
        <v>127161</v>
      </c>
      <c r="H1550">
        <v>4.0599999999999996</v>
      </c>
      <c r="I1550">
        <v>5</v>
      </c>
    </row>
    <row r="1551" spans="1:9" x14ac:dyDescent="0.3">
      <c r="A1551">
        <v>127162</v>
      </c>
      <c r="B1551">
        <v>106.22521526049501</v>
      </c>
      <c r="C1551">
        <v>0</v>
      </c>
      <c r="D1551">
        <v>147840</v>
      </c>
      <c r="E1551" t="s">
        <v>5790</v>
      </c>
      <c r="F1551">
        <v>0.25997918840000001</v>
      </c>
      <c r="G1551">
        <v>127162</v>
      </c>
      <c r="H1551">
        <v>14.76</v>
      </c>
      <c r="I1551">
        <v>1</v>
      </c>
    </row>
    <row r="1552" spans="1:9" x14ac:dyDescent="0.3">
      <c r="A1552">
        <v>127162</v>
      </c>
      <c r="B1552">
        <v>106.22521526049501</v>
      </c>
      <c r="C1552">
        <v>0</v>
      </c>
      <c r="D1552">
        <v>147840</v>
      </c>
      <c r="E1552" t="s">
        <v>5790</v>
      </c>
      <c r="F1552">
        <v>0.25997918840000001</v>
      </c>
      <c r="G1552">
        <v>127162</v>
      </c>
      <c r="H1552">
        <v>14.76</v>
      </c>
      <c r="I1552">
        <v>1</v>
      </c>
    </row>
    <row r="1553" spans="1:9" x14ac:dyDescent="0.3">
      <c r="A1553">
        <v>127166</v>
      </c>
      <c r="B1553">
        <v>118.096788553566</v>
      </c>
      <c r="C1553">
        <v>0</v>
      </c>
      <c r="D1553">
        <v>147840</v>
      </c>
      <c r="E1553" t="s">
        <v>5790</v>
      </c>
      <c r="F1553">
        <v>4.4079460199999997E-2</v>
      </c>
      <c r="G1553">
        <v>127166</v>
      </c>
      <c r="H1553">
        <v>14.76</v>
      </c>
      <c r="I1553">
        <v>1</v>
      </c>
    </row>
    <row r="1554" spans="1:9" x14ac:dyDescent="0.3">
      <c r="A1554">
        <v>127166</v>
      </c>
      <c r="B1554">
        <v>118.096788553566</v>
      </c>
      <c r="C1554">
        <v>0</v>
      </c>
      <c r="D1554">
        <v>147840</v>
      </c>
      <c r="E1554" t="s">
        <v>5790</v>
      </c>
      <c r="F1554">
        <v>4.4079460199999997E-2</v>
      </c>
      <c r="G1554">
        <v>127166</v>
      </c>
      <c r="H1554">
        <v>14.76</v>
      </c>
      <c r="I1554">
        <v>1</v>
      </c>
    </row>
    <row r="1555" spans="1:9" x14ac:dyDescent="0.3">
      <c r="A1555">
        <v>127181</v>
      </c>
      <c r="B1555">
        <v>132</v>
      </c>
      <c r="C1555">
        <v>3.8543616672579099E-2</v>
      </c>
      <c r="D1555">
        <v>152722</v>
      </c>
      <c r="E1555" t="s">
        <v>5790</v>
      </c>
      <c r="F1555">
        <v>0.70923894639999996</v>
      </c>
      <c r="G1555">
        <v>127181</v>
      </c>
      <c r="H1555">
        <v>11.8</v>
      </c>
      <c r="I1555">
        <v>2</v>
      </c>
    </row>
    <row r="1556" spans="1:9" x14ac:dyDescent="0.3">
      <c r="A1556">
        <v>127190</v>
      </c>
      <c r="B1556">
        <v>137</v>
      </c>
      <c r="C1556">
        <v>3.8543616672579099E-2</v>
      </c>
      <c r="D1556">
        <v>152722</v>
      </c>
      <c r="E1556" t="s">
        <v>5790</v>
      </c>
      <c r="F1556">
        <v>0.52881520989999997</v>
      </c>
      <c r="G1556">
        <v>127190</v>
      </c>
      <c r="H1556">
        <v>11.8</v>
      </c>
      <c r="I1556">
        <v>2</v>
      </c>
    </row>
    <row r="1557" spans="1:9" x14ac:dyDescent="0.3">
      <c r="A1557">
        <v>127191</v>
      </c>
      <c r="B1557">
        <v>132</v>
      </c>
      <c r="C1557">
        <v>3.8543616672579099E-2</v>
      </c>
      <c r="D1557">
        <v>152722</v>
      </c>
      <c r="E1557" t="s">
        <v>5790</v>
      </c>
      <c r="F1557">
        <v>0.63953262570000002</v>
      </c>
      <c r="G1557">
        <v>127191</v>
      </c>
      <c r="H1557">
        <v>11.8</v>
      </c>
      <c r="I1557">
        <v>2</v>
      </c>
    </row>
    <row r="1558" spans="1:9" x14ac:dyDescent="0.3">
      <c r="A1558">
        <v>127303</v>
      </c>
      <c r="B1558">
        <v>142</v>
      </c>
      <c r="C1558">
        <v>0</v>
      </c>
      <c r="D1558">
        <v>173992</v>
      </c>
      <c r="E1558" t="s">
        <v>5790</v>
      </c>
      <c r="F1558">
        <v>0.62406891580000001</v>
      </c>
      <c r="G1558">
        <v>127303</v>
      </c>
      <c r="H1558">
        <v>11.8</v>
      </c>
      <c r="I1558">
        <v>2</v>
      </c>
    </row>
    <row r="1559" spans="1:9" x14ac:dyDescent="0.3">
      <c r="A1559">
        <v>127303</v>
      </c>
      <c r="B1559">
        <v>142</v>
      </c>
      <c r="C1559">
        <v>0</v>
      </c>
      <c r="D1559">
        <v>173992</v>
      </c>
      <c r="E1559" t="s">
        <v>5790</v>
      </c>
      <c r="F1559">
        <v>0.62406891580000001</v>
      </c>
      <c r="G1559">
        <v>127303</v>
      </c>
      <c r="H1559">
        <v>11.8</v>
      </c>
      <c r="I1559">
        <v>2</v>
      </c>
    </row>
    <row r="1560" spans="1:9" x14ac:dyDescent="0.3">
      <c r="A1560">
        <v>127311</v>
      </c>
      <c r="B1560">
        <v>120.142857142857</v>
      </c>
      <c r="C1560">
        <v>5.4861923702853997E-2</v>
      </c>
      <c r="D1560">
        <v>144647</v>
      </c>
      <c r="E1560" t="s">
        <v>5790</v>
      </c>
      <c r="F1560">
        <v>0.15898939970000001</v>
      </c>
      <c r="G1560">
        <v>127311</v>
      </c>
      <c r="H1560">
        <v>14.76</v>
      </c>
      <c r="I1560">
        <v>1</v>
      </c>
    </row>
    <row r="1561" spans="1:9" x14ac:dyDescent="0.3">
      <c r="A1561">
        <v>127311</v>
      </c>
      <c r="B1561">
        <v>120.142857142857</v>
      </c>
      <c r="C1561">
        <v>5.4861923702853997E-2</v>
      </c>
      <c r="D1561">
        <v>144647</v>
      </c>
      <c r="E1561" t="s">
        <v>5790</v>
      </c>
      <c r="F1561">
        <v>0.15898939970000001</v>
      </c>
      <c r="G1561">
        <v>127311</v>
      </c>
      <c r="H1561">
        <v>14.76</v>
      </c>
      <c r="I1561">
        <v>1</v>
      </c>
    </row>
    <row r="1562" spans="1:9" x14ac:dyDescent="0.3">
      <c r="A1562">
        <v>127319</v>
      </c>
      <c r="B1562">
        <v>115.333333333333</v>
      </c>
      <c r="C1562">
        <v>5.3337981377774797E-2</v>
      </c>
      <c r="D1562">
        <v>144647</v>
      </c>
      <c r="E1562" t="s">
        <v>5790</v>
      </c>
      <c r="F1562">
        <v>0.1235737279</v>
      </c>
      <c r="G1562">
        <v>127319</v>
      </c>
      <c r="H1562">
        <v>14.76</v>
      </c>
      <c r="I1562">
        <v>1</v>
      </c>
    </row>
    <row r="1563" spans="1:9" x14ac:dyDescent="0.3">
      <c r="A1563">
        <v>127319</v>
      </c>
      <c r="B1563">
        <v>115.333333333333</v>
      </c>
      <c r="C1563">
        <v>5.3337981377774797E-2</v>
      </c>
      <c r="D1563">
        <v>144647</v>
      </c>
      <c r="E1563" t="s">
        <v>5790</v>
      </c>
      <c r="F1563">
        <v>0.1235737279</v>
      </c>
      <c r="G1563">
        <v>127319</v>
      </c>
      <c r="H1563">
        <v>14.76</v>
      </c>
      <c r="I1563">
        <v>1</v>
      </c>
    </row>
    <row r="1564" spans="1:9" x14ac:dyDescent="0.3">
      <c r="A1564">
        <v>127320</v>
      </c>
      <c r="B1564">
        <v>137.13714285714201</v>
      </c>
      <c r="C1564">
        <v>3.4288702314283798E-2</v>
      </c>
      <c r="D1564">
        <v>144647</v>
      </c>
      <c r="E1564" t="s">
        <v>5790</v>
      </c>
      <c r="F1564">
        <v>0.61414402720000005</v>
      </c>
      <c r="G1564">
        <v>127320</v>
      </c>
      <c r="H1564">
        <v>11.8</v>
      </c>
      <c r="I1564">
        <v>2</v>
      </c>
    </row>
    <row r="1565" spans="1:9" x14ac:dyDescent="0.3">
      <c r="A1565">
        <v>127320</v>
      </c>
      <c r="B1565">
        <v>137.13714285714201</v>
      </c>
      <c r="C1565">
        <v>3.4288702314283798E-2</v>
      </c>
      <c r="D1565">
        <v>144647</v>
      </c>
      <c r="E1565" t="s">
        <v>5790</v>
      </c>
      <c r="F1565">
        <v>0.61414402720000005</v>
      </c>
      <c r="G1565">
        <v>127320</v>
      </c>
      <c r="H1565">
        <v>11.8</v>
      </c>
      <c r="I1565">
        <v>2</v>
      </c>
    </row>
    <row r="1566" spans="1:9" x14ac:dyDescent="0.3">
      <c r="A1566">
        <v>127333</v>
      </c>
      <c r="B1566">
        <v>124.045135135135</v>
      </c>
      <c r="C1566">
        <v>0.20240758106715101</v>
      </c>
      <c r="D1566">
        <v>144647</v>
      </c>
      <c r="E1566" t="s">
        <v>5790</v>
      </c>
      <c r="F1566">
        <v>0.50247251989999997</v>
      </c>
      <c r="G1566">
        <v>127333</v>
      </c>
      <c r="H1566">
        <v>11.8</v>
      </c>
      <c r="I1566">
        <v>2</v>
      </c>
    </row>
    <row r="1567" spans="1:9" x14ac:dyDescent="0.3">
      <c r="A1567">
        <v>127333</v>
      </c>
      <c r="B1567">
        <v>124.045135135135</v>
      </c>
      <c r="C1567">
        <v>0.20240758106715101</v>
      </c>
      <c r="D1567">
        <v>144647</v>
      </c>
      <c r="E1567" t="s">
        <v>5790</v>
      </c>
      <c r="F1567">
        <v>0.50247251989999997</v>
      </c>
      <c r="G1567">
        <v>127333</v>
      </c>
      <c r="H1567">
        <v>11.8</v>
      </c>
      <c r="I1567">
        <v>2</v>
      </c>
    </row>
    <row r="1568" spans="1:9" x14ac:dyDescent="0.3">
      <c r="A1568">
        <v>127338</v>
      </c>
      <c r="B1568">
        <v>123.153846153846</v>
      </c>
      <c r="C1568">
        <v>2.2155776879998701E-2</v>
      </c>
      <c r="D1568">
        <v>144647</v>
      </c>
      <c r="E1568" t="s">
        <v>5790</v>
      </c>
      <c r="F1568">
        <v>4.76714596E-2</v>
      </c>
      <c r="G1568">
        <v>127338</v>
      </c>
      <c r="H1568">
        <v>14.76</v>
      </c>
      <c r="I1568">
        <v>1</v>
      </c>
    </row>
    <row r="1569" spans="1:9" x14ac:dyDescent="0.3">
      <c r="A1569">
        <v>127338</v>
      </c>
      <c r="B1569">
        <v>123.153846153846</v>
      </c>
      <c r="C1569">
        <v>2.2155776879998701E-2</v>
      </c>
      <c r="D1569">
        <v>144647</v>
      </c>
      <c r="E1569" t="s">
        <v>5790</v>
      </c>
      <c r="F1569">
        <v>4.76714596E-2</v>
      </c>
      <c r="G1569">
        <v>127338</v>
      </c>
      <c r="H1569">
        <v>14.76</v>
      </c>
      <c r="I1569">
        <v>1</v>
      </c>
    </row>
    <row r="1570" spans="1:9" x14ac:dyDescent="0.3">
      <c r="A1570">
        <v>127404</v>
      </c>
      <c r="B1570">
        <v>75</v>
      </c>
      <c r="C1570">
        <v>0</v>
      </c>
      <c r="D1570">
        <v>149147</v>
      </c>
      <c r="E1570" t="s">
        <v>5791</v>
      </c>
      <c r="F1570">
        <v>0.95799320939999999</v>
      </c>
      <c r="G1570">
        <v>127404</v>
      </c>
      <c r="H1570">
        <v>4.0599999999999996</v>
      </c>
      <c r="I1570">
        <v>5</v>
      </c>
    </row>
    <row r="1571" spans="1:9" x14ac:dyDescent="0.3">
      <c r="A1571">
        <v>127404</v>
      </c>
      <c r="B1571">
        <v>75</v>
      </c>
      <c r="C1571">
        <v>0</v>
      </c>
      <c r="D1571">
        <v>149147</v>
      </c>
      <c r="E1571" t="s">
        <v>5791</v>
      </c>
      <c r="F1571">
        <v>0.95799320939999999</v>
      </c>
      <c r="G1571">
        <v>127404</v>
      </c>
      <c r="H1571">
        <v>4.0599999999999996</v>
      </c>
      <c r="I1571">
        <v>5</v>
      </c>
    </row>
    <row r="1572" spans="1:9" x14ac:dyDescent="0.3">
      <c r="A1572">
        <v>127405</v>
      </c>
      <c r="B1572">
        <v>75</v>
      </c>
      <c r="C1572">
        <v>0</v>
      </c>
      <c r="D1572">
        <v>149147</v>
      </c>
      <c r="E1572" t="s">
        <v>5790</v>
      </c>
      <c r="F1572">
        <v>0.92444145680000001</v>
      </c>
      <c r="G1572">
        <v>127405</v>
      </c>
      <c r="H1572">
        <v>6.11</v>
      </c>
      <c r="I1572">
        <v>4</v>
      </c>
    </row>
    <row r="1573" spans="1:9" x14ac:dyDescent="0.3">
      <c r="A1573">
        <v>127405</v>
      </c>
      <c r="B1573">
        <v>75</v>
      </c>
      <c r="C1573">
        <v>0</v>
      </c>
      <c r="D1573">
        <v>149147</v>
      </c>
      <c r="E1573" t="s">
        <v>5790</v>
      </c>
      <c r="F1573">
        <v>0.92444145680000001</v>
      </c>
      <c r="G1573">
        <v>127405</v>
      </c>
      <c r="H1573">
        <v>6.11</v>
      </c>
      <c r="I1573">
        <v>4</v>
      </c>
    </row>
    <row r="1574" spans="1:9" x14ac:dyDescent="0.3">
      <c r="A1574">
        <v>127412</v>
      </c>
      <c r="B1574">
        <v>105</v>
      </c>
      <c r="C1574">
        <v>0</v>
      </c>
      <c r="D1574">
        <v>149147</v>
      </c>
      <c r="E1574" t="s">
        <v>5791</v>
      </c>
      <c r="F1574">
        <v>0.97967278960000004</v>
      </c>
      <c r="G1574">
        <v>127412</v>
      </c>
      <c r="H1574">
        <v>1.98</v>
      </c>
      <c r="I1574">
        <v>6</v>
      </c>
    </row>
    <row r="1575" spans="1:9" x14ac:dyDescent="0.3">
      <c r="A1575">
        <v>127412</v>
      </c>
      <c r="B1575">
        <v>105</v>
      </c>
      <c r="C1575">
        <v>0</v>
      </c>
      <c r="D1575">
        <v>149147</v>
      </c>
      <c r="E1575" t="s">
        <v>5791</v>
      </c>
      <c r="F1575">
        <v>0.97967278960000004</v>
      </c>
      <c r="G1575">
        <v>127412</v>
      </c>
      <c r="H1575">
        <v>1.98</v>
      </c>
      <c r="I1575">
        <v>6</v>
      </c>
    </row>
    <row r="1576" spans="1:9" x14ac:dyDescent="0.3">
      <c r="A1576">
        <v>127413</v>
      </c>
      <c r="B1576">
        <v>91.831842105263107</v>
      </c>
      <c r="C1576">
        <v>0</v>
      </c>
      <c r="D1576">
        <v>149147</v>
      </c>
      <c r="E1576" t="s">
        <v>5791</v>
      </c>
      <c r="F1576">
        <v>0.95818215610000002</v>
      </c>
      <c r="G1576">
        <v>127413</v>
      </c>
      <c r="H1576">
        <v>4.0599999999999996</v>
      </c>
      <c r="I1576">
        <v>5</v>
      </c>
    </row>
    <row r="1577" spans="1:9" x14ac:dyDescent="0.3">
      <c r="A1577">
        <v>127413</v>
      </c>
      <c r="B1577">
        <v>91.831842105263107</v>
      </c>
      <c r="C1577">
        <v>0</v>
      </c>
      <c r="D1577">
        <v>149147</v>
      </c>
      <c r="E1577" t="s">
        <v>5791</v>
      </c>
      <c r="F1577">
        <v>0.95818215610000002</v>
      </c>
      <c r="G1577">
        <v>127413</v>
      </c>
      <c r="H1577">
        <v>4.0599999999999996</v>
      </c>
      <c r="I1577">
        <v>5</v>
      </c>
    </row>
    <row r="1578" spans="1:9" x14ac:dyDescent="0.3">
      <c r="A1578">
        <v>127416</v>
      </c>
      <c r="B1578">
        <v>206.65076923076899</v>
      </c>
      <c r="C1578">
        <v>0.62188464447041103</v>
      </c>
      <c r="D1578">
        <v>127416</v>
      </c>
      <c r="E1578" t="s">
        <v>5790</v>
      </c>
      <c r="F1578">
        <v>0.91211760040000001</v>
      </c>
      <c r="G1578">
        <v>127416</v>
      </c>
      <c r="H1578">
        <v>6.11</v>
      </c>
      <c r="I1578">
        <v>4</v>
      </c>
    </row>
    <row r="1579" spans="1:9" x14ac:dyDescent="0.3">
      <c r="A1579">
        <v>127416</v>
      </c>
      <c r="B1579">
        <v>206.65076923076899</v>
      </c>
      <c r="C1579">
        <v>0.62188464447041103</v>
      </c>
      <c r="D1579">
        <v>127416</v>
      </c>
      <c r="E1579" t="s">
        <v>5790</v>
      </c>
      <c r="F1579">
        <v>0.91211760040000001</v>
      </c>
      <c r="G1579">
        <v>127416</v>
      </c>
      <c r="H1579">
        <v>6.11</v>
      </c>
      <c r="I1579">
        <v>4</v>
      </c>
    </row>
    <row r="1580" spans="1:9" x14ac:dyDescent="0.3">
      <c r="A1580">
        <v>127500</v>
      </c>
      <c r="B1580">
        <v>75</v>
      </c>
      <c r="C1580">
        <v>0</v>
      </c>
      <c r="D1580">
        <v>149147</v>
      </c>
      <c r="E1580" t="s">
        <v>5791</v>
      </c>
      <c r="F1580">
        <v>0.97193568939999997</v>
      </c>
      <c r="G1580">
        <v>127500</v>
      </c>
      <c r="H1580">
        <v>1.98</v>
      </c>
      <c r="I1580">
        <v>6</v>
      </c>
    </row>
    <row r="1581" spans="1:9" x14ac:dyDescent="0.3">
      <c r="A1581">
        <v>127500</v>
      </c>
      <c r="B1581">
        <v>75</v>
      </c>
      <c r="C1581">
        <v>0</v>
      </c>
      <c r="D1581">
        <v>149147</v>
      </c>
      <c r="E1581" t="s">
        <v>5791</v>
      </c>
      <c r="F1581">
        <v>0.97193568939999997</v>
      </c>
      <c r="G1581">
        <v>127500</v>
      </c>
      <c r="H1581">
        <v>1.98</v>
      </c>
      <c r="I1581">
        <v>6</v>
      </c>
    </row>
    <row r="1582" spans="1:9" x14ac:dyDescent="0.3">
      <c r="A1582">
        <v>127503</v>
      </c>
      <c r="B1582">
        <v>80</v>
      </c>
      <c r="C1582">
        <v>0</v>
      </c>
      <c r="D1582">
        <v>149147</v>
      </c>
      <c r="E1582" t="s">
        <v>5791</v>
      </c>
      <c r="F1582">
        <v>0.96711939570000005</v>
      </c>
      <c r="G1582">
        <v>127503</v>
      </c>
      <c r="H1582">
        <v>4.0599999999999996</v>
      </c>
      <c r="I1582">
        <v>5</v>
      </c>
    </row>
    <row r="1583" spans="1:9" x14ac:dyDescent="0.3">
      <c r="A1583">
        <v>127503</v>
      </c>
      <c r="B1583">
        <v>80</v>
      </c>
      <c r="C1583">
        <v>0</v>
      </c>
      <c r="D1583">
        <v>149147</v>
      </c>
      <c r="E1583" t="s">
        <v>5791</v>
      </c>
      <c r="F1583">
        <v>0.96711939570000005</v>
      </c>
      <c r="G1583">
        <v>127503</v>
      </c>
      <c r="H1583">
        <v>4.0599999999999996</v>
      </c>
      <c r="I1583">
        <v>5</v>
      </c>
    </row>
    <row r="1584" spans="1:9" x14ac:dyDescent="0.3">
      <c r="A1584">
        <v>127515</v>
      </c>
      <c r="B1584">
        <v>120.694915254237</v>
      </c>
      <c r="C1584">
        <v>0</v>
      </c>
      <c r="D1584">
        <v>147566</v>
      </c>
      <c r="E1584" t="s">
        <v>5790</v>
      </c>
      <c r="F1584">
        <v>0.27435863020000001</v>
      </c>
      <c r="G1584">
        <v>127515</v>
      </c>
      <c r="H1584">
        <v>14.76</v>
      </c>
      <c r="I1584">
        <v>1</v>
      </c>
    </row>
    <row r="1585" spans="1:9" x14ac:dyDescent="0.3">
      <c r="A1585">
        <v>127515</v>
      </c>
      <c r="B1585">
        <v>120.694915254237</v>
      </c>
      <c r="C1585">
        <v>0</v>
      </c>
      <c r="D1585">
        <v>147566</v>
      </c>
      <c r="E1585" t="s">
        <v>5790</v>
      </c>
      <c r="F1585">
        <v>0.27435863020000001</v>
      </c>
      <c r="G1585">
        <v>127515</v>
      </c>
      <c r="H1585">
        <v>14.76</v>
      </c>
      <c r="I1585">
        <v>1</v>
      </c>
    </row>
    <row r="1586" spans="1:9" x14ac:dyDescent="0.3">
      <c r="A1586">
        <v>127546</v>
      </c>
      <c r="B1586">
        <v>135.333333333333</v>
      </c>
      <c r="C1586">
        <v>0</v>
      </c>
      <c r="D1586">
        <v>148572</v>
      </c>
      <c r="E1586" t="s">
        <v>5791</v>
      </c>
      <c r="F1586">
        <v>0.97731983659999999</v>
      </c>
      <c r="G1586">
        <v>127546</v>
      </c>
      <c r="H1586">
        <v>1.98</v>
      </c>
      <c r="I1586">
        <v>6</v>
      </c>
    </row>
    <row r="1587" spans="1:9" x14ac:dyDescent="0.3">
      <c r="A1587">
        <v>127546</v>
      </c>
      <c r="B1587">
        <v>135.333333333333</v>
      </c>
      <c r="C1587">
        <v>0</v>
      </c>
      <c r="D1587">
        <v>148572</v>
      </c>
      <c r="E1587" t="s">
        <v>5791</v>
      </c>
      <c r="F1587">
        <v>0.97731983659999999</v>
      </c>
      <c r="G1587">
        <v>127546</v>
      </c>
      <c r="H1587">
        <v>1.98</v>
      </c>
      <c r="I1587">
        <v>6</v>
      </c>
    </row>
    <row r="1588" spans="1:9" x14ac:dyDescent="0.3">
      <c r="A1588">
        <v>127548</v>
      </c>
      <c r="B1588">
        <v>129.941176470588</v>
      </c>
      <c r="C1588">
        <v>0</v>
      </c>
      <c r="D1588">
        <v>148572</v>
      </c>
      <c r="E1588" t="s">
        <v>5790</v>
      </c>
      <c r="F1588">
        <v>0.7151843309</v>
      </c>
      <c r="G1588">
        <v>127548</v>
      </c>
      <c r="H1588">
        <v>11.8</v>
      </c>
      <c r="I1588">
        <v>2</v>
      </c>
    </row>
    <row r="1589" spans="1:9" x14ac:dyDescent="0.3">
      <c r="A1589">
        <v>127548</v>
      </c>
      <c r="B1589">
        <v>129.941176470588</v>
      </c>
      <c r="C1589">
        <v>0</v>
      </c>
      <c r="D1589">
        <v>148572</v>
      </c>
      <c r="E1589" t="s">
        <v>5790</v>
      </c>
      <c r="F1589">
        <v>0.7151843309</v>
      </c>
      <c r="G1589">
        <v>127548</v>
      </c>
      <c r="H1589">
        <v>11.8</v>
      </c>
      <c r="I1589">
        <v>2</v>
      </c>
    </row>
    <row r="1590" spans="1:9" x14ac:dyDescent="0.3">
      <c r="A1590">
        <v>127663</v>
      </c>
      <c r="B1590">
        <v>127.53571428571399</v>
      </c>
      <c r="C1590">
        <v>0</v>
      </c>
      <c r="D1590">
        <v>146820</v>
      </c>
      <c r="E1590" t="s">
        <v>5791</v>
      </c>
      <c r="F1590">
        <v>0.97139173749999996</v>
      </c>
      <c r="G1590">
        <v>127663</v>
      </c>
      <c r="H1590">
        <v>1.98</v>
      </c>
      <c r="I1590">
        <v>6</v>
      </c>
    </row>
    <row r="1591" spans="1:9" x14ac:dyDescent="0.3">
      <c r="A1591">
        <v>127663</v>
      </c>
      <c r="B1591">
        <v>127.53571428571399</v>
      </c>
      <c r="C1591">
        <v>0</v>
      </c>
      <c r="D1591">
        <v>146820</v>
      </c>
      <c r="E1591" t="s">
        <v>5791</v>
      </c>
      <c r="F1591">
        <v>0.97139173749999996</v>
      </c>
      <c r="G1591">
        <v>127663</v>
      </c>
      <c r="H1591">
        <v>1.98</v>
      </c>
      <c r="I1591">
        <v>6</v>
      </c>
    </row>
    <row r="1592" spans="1:9" x14ac:dyDescent="0.3">
      <c r="A1592">
        <v>127803</v>
      </c>
      <c r="B1592">
        <v>115</v>
      </c>
      <c r="C1592">
        <v>0</v>
      </c>
      <c r="D1592">
        <v>154078</v>
      </c>
      <c r="E1592" t="s">
        <v>5790</v>
      </c>
      <c r="F1592">
        <v>0.84343862530000002</v>
      </c>
      <c r="G1592">
        <v>127803</v>
      </c>
      <c r="H1592">
        <v>6.11</v>
      </c>
      <c r="I1592">
        <v>4</v>
      </c>
    </row>
    <row r="1593" spans="1:9" x14ac:dyDescent="0.3">
      <c r="A1593">
        <v>127803</v>
      </c>
      <c r="B1593">
        <v>115</v>
      </c>
      <c r="C1593">
        <v>0</v>
      </c>
      <c r="D1593">
        <v>154078</v>
      </c>
      <c r="E1593" t="s">
        <v>5790</v>
      </c>
      <c r="F1593">
        <v>0.84343862530000002</v>
      </c>
      <c r="G1593">
        <v>127803</v>
      </c>
      <c r="H1593">
        <v>6.11</v>
      </c>
      <c r="I1593">
        <v>4</v>
      </c>
    </row>
    <row r="1594" spans="1:9" x14ac:dyDescent="0.3">
      <c r="A1594">
        <v>127804</v>
      </c>
      <c r="B1594">
        <v>115</v>
      </c>
      <c r="C1594">
        <v>0</v>
      </c>
      <c r="D1594">
        <v>154078</v>
      </c>
      <c r="E1594" t="s">
        <v>5790</v>
      </c>
      <c r="F1594">
        <v>0.81788784270000003</v>
      </c>
      <c r="G1594">
        <v>127804</v>
      </c>
      <c r="H1594">
        <v>7.65</v>
      </c>
      <c r="I1594">
        <v>3</v>
      </c>
    </row>
    <row r="1595" spans="1:9" x14ac:dyDescent="0.3">
      <c r="A1595">
        <v>127804</v>
      </c>
      <c r="B1595">
        <v>115</v>
      </c>
      <c r="C1595">
        <v>0</v>
      </c>
      <c r="D1595">
        <v>154078</v>
      </c>
      <c r="E1595" t="s">
        <v>5790</v>
      </c>
      <c r="F1595">
        <v>0.81788784270000003</v>
      </c>
      <c r="G1595">
        <v>127804</v>
      </c>
      <c r="H1595">
        <v>7.65</v>
      </c>
      <c r="I1595">
        <v>3</v>
      </c>
    </row>
    <row r="1596" spans="1:9" x14ac:dyDescent="0.3">
      <c r="A1596">
        <v>127808</v>
      </c>
      <c r="B1596">
        <v>115</v>
      </c>
      <c r="C1596">
        <v>0</v>
      </c>
      <c r="D1596">
        <v>154078</v>
      </c>
      <c r="E1596" t="s">
        <v>5791</v>
      </c>
      <c r="F1596">
        <v>0.93909794089999998</v>
      </c>
      <c r="G1596">
        <v>127808</v>
      </c>
      <c r="H1596">
        <v>4.0599999999999996</v>
      </c>
      <c r="I1596">
        <v>5</v>
      </c>
    </row>
    <row r="1597" spans="1:9" x14ac:dyDescent="0.3">
      <c r="A1597">
        <v>127808</v>
      </c>
      <c r="B1597">
        <v>115</v>
      </c>
      <c r="C1597">
        <v>0</v>
      </c>
      <c r="D1597">
        <v>154078</v>
      </c>
      <c r="E1597" t="s">
        <v>5791</v>
      </c>
      <c r="F1597">
        <v>0.93909794089999998</v>
      </c>
      <c r="G1597">
        <v>127808</v>
      </c>
      <c r="H1597">
        <v>4.0599999999999996</v>
      </c>
      <c r="I1597">
        <v>5</v>
      </c>
    </row>
    <row r="1598" spans="1:9" x14ac:dyDescent="0.3">
      <c r="A1598">
        <v>127823</v>
      </c>
      <c r="B1598">
        <v>134.00000080000001</v>
      </c>
      <c r="C1598">
        <v>0</v>
      </c>
      <c r="D1598">
        <v>171568</v>
      </c>
      <c r="E1598" t="s">
        <v>5791</v>
      </c>
      <c r="F1598">
        <v>0.95850753779999998</v>
      </c>
      <c r="G1598">
        <v>127823</v>
      </c>
      <c r="H1598">
        <v>4.0599999999999996</v>
      </c>
      <c r="I1598">
        <v>5</v>
      </c>
    </row>
    <row r="1599" spans="1:9" x14ac:dyDescent="0.3">
      <c r="A1599">
        <v>127823</v>
      </c>
      <c r="B1599">
        <v>134.00000080000001</v>
      </c>
      <c r="C1599">
        <v>0</v>
      </c>
      <c r="D1599">
        <v>171568</v>
      </c>
      <c r="E1599" t="s">
        <v>5791</v>
      </c>
      <c r="F1599">
        <v>0.95850753779999998</v>
      </c>
      <c r="G1599">
        <v>127823</v>
      </c>
      <c r="H1599">
        <v>4.0599999999999996</v>
      </c>
      <c r="I1599">
        <v>5</v>
      </c>
    </row>
    <row r="1600" spans="1:9" x14ac:dyDescent="0.3">
      <c r="A1600">
        <v>127874</v>
      </c>
      <c r="B1600">
        <v>147</v>
      </c>
      <c r="C1600">
        <v>0.57402366628717305</v>
      </c>
      <c r="D1600">
        <v>146439</v>
      </c>
      <c r="E1600" t="s">
        <v>5790</v>
      </c>
      <c r="F1600">
        <v>0.83745741839999999</v>
      </c>
      <c r="G1600">
        <v>127874</v>
      </c>
      <c r="H1600">
        <v>7.65</v>
      </c>
      <c r="I1600">
        <v>3</v>
      </c>
    </row>
    <row r="1601" spans="1:9" x14ac:dyDescent="0.3">
      <c r="A1601">
        <v>127874</v>
      </c>
      <c r="B1601">
        <v>147</v>
      </c>
      <c r="C1601">
        <v>0.57402366628717305</v>
      </c>
      <c r="D1601">
        <v>146439</v>
      </c>
      <c r="E1601" t="s">
        <v>5790</v>
      </c>
      <c r="F1601">
        <v>0.83745741839999999</v>
      </c>
      <c r="G1601">
        <v>127874</v>
      </c>
      <c r="H1601">
        <v>7.65</v>
      </c>
      <c r="I1601">
        <v>3</v>
      </c>
    </row>
    <row r="1602" spans="1:9" x14ac:dyDescent="0.3">
      <c r="A1602">
        <v>127875</v>
      </c>
      <c r="B1602">
        <v>115</v>
      </c>
      <c r="C1602">
        <v>0.57402366628717305</v>
      </c>
      <c r="D1602">
        <v>146439</v>
      </c>
      <c r="E1602" t="s">
        <v>5791</v>
      </c>
      <c r="F1602">
        <v>0.97277516129999997</v>
      </c>
      <c r="G1602">
        <v>127875</v>
      </c>
      <c r="H1602">
        <v>1.98</v>
      </c>
      <c r="I1602">
        <v>6</v>
      </c>
    </row>
    <row r="1603" spans="1:9" x14ac:dyDescent="0.3">
      <c r="A1603">
        <v>127875</v>
      </c>
      <c r="B1603">
        <v>115</v>
      </c>
      <c r="C1603">
        <v>0.57402366628717305</v>
      </c>
      <c r="D1603">
        <v>146439</v>
      </c>
      <c r="E1603" t="s">
        <v>5791</v>
      </c>
      <c r="F1603">
        <v>0.97277516129999997</v>
      </c>
      <c r="G1603">
        <v>127875</v>
      </c>
      <c r="H1603">
        <v>1.98</v>
      </c>
      <c r="I1603">
        <v>6</v>
      </c>
    </row>
    <row r="1604" spans="1:9" x14ac:dyDescent="0.3">
      <c r="A1604">
        <v>127877</v>
      </c>
      <c r="B1604">
        <v>115</v>
      </c>
      <c r="C1604">
        <v>0.57402366628717305</v>
      </c>
      <c r="D1604">
        <v>146439</v>
      </c>
      <c r="E1604" t="s">
        <v>5790</v>
      </c>
      <c r="F1604">
        <v>0.81404447560000004</v>
      </c>
      <c r="G1604">
        <v>127877</v>
      </c>
      <c r="H1604">
        <v>7.65</v>
      </c>
      <c r="I1604">
        <v>3</v>
      </c>
    </row>
    <row r="1605" spans="1:9" x14ac:dyDescent="0.3">
      <c r="A1605">
        <v>127877</v>
      </c>
      <c r="B1605">
        <v>115</v>
      </c>
      <c r="C1605">
        <v>0.57402366628717305</v>
      </c>
      <c r="D1605">
        <v>146439</v>
      </c>
      <c r="E1605" t="s">
        <v>5790</v>
      </c>
      <c r="F1605">
        <v>0.81404447560000004</v>
      </c>
      <c r="G1605">
        <v>127877</v>
      </c>
      <c r="H1605">
        <v>7.65</v>
      </c>
      <c r="I1605">
        <v>3</v>
      </c>
    </row>
    <row r="1606" spans="1:9" x14ac:dyDescent="0.3">
      <c r="A1606">
        <v>127951</v>
      </c>
      <c r="B1606">
        <v>147</v>
      </c>
      <c r="C1606">
        <v>0.57402366628717305</v>
      </c>
      <c r="D1606">
        <v>146439</v>
      </c>
      <c r="E1606" t="s">
        <v>5790</v>
      </c>
      <c r="F1606">
        <v>0.74643391370000001</v>
      </c>
      <c r="G1606">
        <v>127951</v>
      </c>
      <c r="H1606">
        <v>11.8</v>
      </c>
      <c r="I1606">
        <v>2</v>
      </c>
    </row>
    <row r="1607" spans="1:9" x14ac:dyDescent="0.3">
      <c r="A1607">
        <v>127951</v>
      </c>
      <c r="B1607">
        <v>147</v>
      </c>
      <c r="C1607">
        <v>0.57402366628717305</v>
      </c>
      <c r="D1607">
        <v>146439</v>
      </c>
      <c r="E1607" t="s">
        <v>5790</v>
      </c>
      <c r="F1607">
        <v>0.74643391370000001</v>
      </c>
      <c r="G1607">
        <v>127951</v>
      </c>
      <c r="H1607">
        <v>11.8</v>
      </c>
      <c r="I1607">
        <v>2</v>
      </c>
    </row>
    <row r="1608" spans="1:9" x14ac:dyDescent="0.3">
      <c r="A1608">
        <v>127984</v>
      </c>
      <c r="B1608">
        <v>115</v>
      </c>
      <c r="C1608">
        <v>0</v>
      </c>
      <c r="D1608">
        <v>154078</v>
      </c>
      <c r="E1608" t="s">
        <v>5790</v>
      </c>
      <c r="F1608">
        <v>0.54906952379999996</v>
      </c>
      <c r="G1608">
        <v>127984</v>
      </c>
      <c r="H1608">
        <v>11.8</v>
      </c>
      <c r="I1608">
        <v>2</v>
      </c>
    </row>
    <row r="1609" spans="1:9" x14ac:dyDescent="0.3">
      <c r="A1609">
        <v>127984</v>
      </c>
      <c r="B1609">
        <v>115</v>
      </c>
      <c r="C1609">
        <v>0</v>
      </c>
      <c r="D1609">
        <v>154078</v>
      </c>
      <c r="E1609" t="s">
        <v>5790</v>
      </c>
      <c r="F1609">
        <v>0.54906952379999996</v>
      </c>
      <c r="G1609">
        <v>127984</v>
      </c>
      <c r="H1609">
        <v>11.8</v>
      </c>
      <c r="I1609">
        <v>2</v>
      </c>
    </row>
    <row r="1610" spans="1:9" x14ac:dyDescent="0.3">
      <c r="A1610">
        <v>128099</v>
      </c>
      <c r="B1610">
        <v>142</v>
      </c>
      <c r="C1610">
        <v>0.41238870967741897</v>
      </c>
      <c r="D1610">
        <v>139418</v>
      </c>
      <c r="E1610" t="s">
        <v>5790</v>
      </c>
      <c r="F1610">
        <v>0.43258649110000003</v>
      </c>
      <c r="G1610">
        <v>128099</v>
      </c>
      <c r="H1610">
        <v>14.76</v>
      </c>
      <c r="I1610">
        <v>1</v>
      </c>
    </row>
    <row r="1611" spans="1:9" x14ac:dyDescent="0.3">
      <c r="A1611">
        <v>128099</v>
      </c>
      <c r="B1611">
        <v>142</v>
      </c>
      <c r="C1611">
        <v>0.41238870967741897</v>
      </c>
      <c r="D1611">
        <v>139418</v>
      </c>
      <c r="E1611" t="s">
        <v>5790</v>
      </c>
      <c r="F1611">
        <v>0.43258649110000003</v>
      </c>
      <c r="G1611">
        <v>128099</v>
      </c>
      <c r="H1611">
        <v>14.76</v>
      </c>
      <c r="I1611">
        <v>1</v>
      </c>
    </row>
    <row r="1612" spans="1:9" x14ac:dyDescent="0.3">
      <c r="A1612">
        <v>128105</v>
      </c>
      <c r="B1612">
        <v>122</v>
      </c>
      <c r="C1612">
        <v>9.0932762255971106E-2</v>
      </c>
      <c r="D1612">
        <v>147232</v>
      </c>
      <c r="E1612" t="s">
        <v>5790</v>
      </c>
      <c r="F1612">
        <v>0.42440354819999998</v>
      </c>
      <c r="G1612">
        <v>128105</v>
      </c>
      <c r="H1612">
        <v>14.76</v>
      </c>
      <c r="I1612">
        <v>1</v>
      </c>
    </row>
    <row r="1613" spans="1:9" x14ac:dyDescent="0.3">
      <c r="A1613">
        <v>128105</v>
      </c>
      <c r="B1613">
        <v>122</v>
      </c>
      <c r="C1613">
        <v>9.0932762255971106E-2</v>
      </c>
      <c r="D1613">
        <v>147232</v>
      </c>
      <c r="E1613" t="s">
        <v>5790</v>
      </c>
      <c r="F1613">
        <v>0.42440354819999998</v>
      </c>
      <c r="G1613">
        <v>128105</v>
      </c>
      <c r="H1613">
        <v>14.76</v>
      </c>
      <c r="I1613">
        <v>1</v>
      </c>
    </row>
    <row r="1614" spans="1:9" x14ac:dyDescent="0.3">
      <c r="A1614">
        <v>128115</v>
      </c>
      <c r="B1614">
        <v>127</v>
      </c>
      <c r="C1614">
        <v>9.0932762255970995E-2</v>
      </c>
      <c r="D1614">
        <v>147232</v>
      </c>
      <c r="E1614" t="s">
        <v>5790</v>
      </c>
      <c r="F1614">
        <v>0.8935528398</v>
      </c>
      <c r="G1614">
        <v>128115</v>
      </c>
      <c r="H1614">
        <v>6.11</v>
      </c>
      <c r="I1614">
        <v>4</v>
      </c>
    </row>
    <row r="1615" spans="1:9" x14ac:dyDescent="0.3">
      <c r="A1615">
        <v>128115</v>
      </c>
      <c r="B1615">
        <v>127</v>
      </c>
      <c r="C1615">
        <v>9.0932762255970995E-2</v>
      </c>
      <c r="D1615">
        <v>147232</v>
      </c>
      <c r="E1615" t="s">
        <v>5790</v>
      </c>
      <c r="F1615">
        <v>0.8935528398</v>
      </c>
      <c r="G1615">
        <v>128115</v>
      </c>
      <c r="H1615">
        <v>6.11</v>
      </c>
      <c r="I1615">
        <v>4</v>
      </c>
    </row>
    <row r="1616" spans="1:9" x14ac:dyDescent="0.3">
      <c r="A1616">
        <v>128184</v>
      </c>
      <c r="B1616">
        <v>121.22077922077899</v>
      </c>
      <c r="C1616">
        <v>0</v>
      </c>
      <c r="D1616">
        <v>147897</v>
      </c>
      <c r="E1616" t="s">
        <v>5790</v>
      </c>
      <c r="F1616">
        <v>0.83252286909999995</v>
      </c>
      <c r="G1616">
        <v>128184</v>
      </c>
      <c r="H1616">
        <v>7.65</v>
      </c>
      <c r="I1616">
        <v>3</v>
      </c>
    </row>
    <row r="1617" spans="1:9" x14ac:dyDescent="0.3">
      <c r="A1617">
        <v>128184</v>
      </c>
      <c r="B1617">
        <v>121.22077922077899</v>
      </c>
      <c r="C1617">
        <v>0</v>
      </c>
      <c r="D1617">
        <v>147897</v>
      </c>
      <c r="E1617" t="s">
        <v>5790</v>
      </c>
      <c r="F1617">
        <v>0.83252286909999995</v>
      </c>
      <c r="G1617">
        <v>128184</v>
      </c>
      <c r="H1617">
        <v>7.65</v>
      </c>
      <c r="I1617">
        <v>3</v>
      </c>
    </row>
    <row r="1618" spans="1:9" x14ac:dyDescent="0.3">
      <c r="A1618">
        <v>128187</v>
      </c>
      <c r="B1618">
        <v>147</v>
      </c>
      <c r="C1618">
        <v>0</v>
      </c>
      <c r="D1618">
        <v>144463</v>
      </c>
      <c r="E1618" t="s">
        <v>5790</v>
      </c>
      <c r="F1618">
        <v>0.82612180710000005</v>
      </c>
      <c r="G1618">
        <v>128187</v>
      </c>
      <c r="H1618">
        <v>7.65</v>
      </c>
      <c r="I1618">
        <v>3</v>
      </c>
    </row>
    <row r="1619" spans="1:9" x14ac:dyDescent="0.3">
      <c r="A1619">
        <v>128187</v>
      </c>
      <c r="B1619">
        <v>147</v>
      </c>
      <c r="C1619">
        <v>0</v>
      </c>
      <c r="D1619">
        <v>144463</v>
      </c>
      <c r="E1619" t="s">
        <v>5790</v>
      </c>
      <c r="F1619">
        <v>0.82612180710000005</v>
      </c>
      <c r="G1619">
        <v>128187</v>
      </c>
      <c r="H1619">
        <v>7.65</v>
      </c>
      <c r="I1619">
        <v>3</v>
      </c>
    </row>
    <row r="1620" spans="1:9" x14ac:dyDescent="0.3">
      <c r="A1620">
        <v>128281</v>
      </c>
      <c r="B1620">
        <v>147</v>
      </c>
      <c r="C1620">
        <v>0</v>
      </c>
      <c r="D1620">
        <v>140995</v>
      </c>
      <c r="E1620" t="s">
        <v>5790</v>
      </c>
      <c r="F1620">
        <v>0.53582888839999998</v>
      </c>
      <c r="G1620">
        <v>128281</v>
      </c>
      <c r="H1620">
        <v>11.8</v>
      </c>
      <c r="I1620">
        <v>2</v>
      </c>
    </row>
    <row r="1621" spans="1:9" x14ac:dyDescent="0.3">
      <c r="A1621">
        <v>128288</v>
      </c>
      <c r="B1621">
        <v>137</v>
      </c>
      <c r="C1621">
        <v>0</v>
      </c>
      <c r="D1621">
        <v>141927</v>
      </c>
      <c r="E1621" t="s">
        <v>5790</v>
      </c>
      <c r="F1621">
        <v>0.90856719019999999</v>
      </c>
      <c r="G1621">
        <v>128288</v>
      </c>
      <c r="H1621">
        <v>6.11</v>
      </c>
      <c r="I1621">
        <v>4</v>
      </c>
    </row>
    <row r="1622" spans="1:9" x14ac:dyDescent="0.3">
      <c r="A1622">
        <v>128470</v>
      </c>
      <c r="B1622">
        <v>85</v>
      </c>
      <c r="C1622">
        <v>0.57402366628717305</v>
      </c>
      <c r="D1622">
        <v>146439</v>
      </c>
      <c r="E1622" t="s">
        <v>5790</v>
      </c>
      <c r="F1622">
        <v>0.74499750139999998</v>
      </c>
      <c r="G1622">
        <v>128470</v>
      </c>
      <c r="H1622">
        <v>11.8</v>
      </c>
      <c r="I1622">
        <v>2</v>
      </c>
    </row>
    <row r="1623" spans="1:9" x14ac:dyDescent="0.3">
      <c r="A1623">
        <v>128470</v>
      </c>
      <c r="B1623">
        <v>85</v>
      </c>
      <c r="C1623">
        <v>0.57402366628717305</v>
      </c>
      <c r="D1623">
        <v>146439</v>
      </c>
      <c r="E1623" t="s">
        <v>5790</v>
      </c>
      <c r="F1623">
        <v>0.74499750139999998</v>
      </c>
      <c r="G1623">
        <v>128470</v>
      </c>
      <c r="H1623">
        <v>11.8</v>
      </c>
      <c r="I1623">
        <v>2</v>
      </c>
    </row>
    <row r="1624" spans="1:9" x14ac:dyDescent="0.3">
      <c r="A1624">
        <v>128479</v>
      </c>
      <c r="B1624">
        <v>132</v>
      </c>
      <c r="C1624">
        <v>0.53015561833854596</v>
      </c>
      <c r="D1624">
        <v>149127</v>
      </c>
      <c r="E1624" t="s">
        <v>5790</v>
      </c>
      <c r="F1624">
        <v>0.26197504999999999</v>
      </c>
      <c r="G1624">
        <v>128479</v>
      </c>
      <c r="H1624">
        <v>14.76</v>
      </c>
      <c r="I1624">
        <v>1</v>
      </c>
    </row>
    <row r="1625" spans="1:9" x14ac:dyDescent="0.3">
      <c r="A1625">
        <v>128481</v>
      </c>
      <c r="B1625">
        <v>132</v>
      </c>
      <c r="C1625">
        <v>0.53015561833854596</v>
      </c>
      <c r="D1625">
        <v>149127</v>
      </c>
      <c r="E1625" t="s">
        <v>5790</v>
      </c>
      <c r="F1625">
        <v>0.27129423619999998</v>
      </c>
      <c r="G1625">
        <v>128481</v>
      </c>
      <c r="H1625">
        <v>14.76</v>
      </c>
      <c r="I1625">
        <v>1</v>
      </c>
    </row>
    <row r="1626" spans="1:9" x14ac:dyDescent="0.3">
      <c r="A1626">
        <v>128483</v>
      </c>
      <c r="B1626">
        <v>132</v>
      </c>
      <c r="C1626">
        <v>0.53015561833854596</v>
      </c>
      <c r="D1626">
        <v>149127</v>
      </c>
      <c r="E1626" t="s">
        <v>5790</v>
      </c>
      <c r="F1626">
        <v>0.54540348049999998</v>
      </c>
      <c r="G1626">
        <v>128483</v>
      </c>
      <c r="H1626">
        <v>11.8</v>
      </c>
      <c r="I1626">
        <v>2</v>
      </c>
    </row>
    <row r="1627" spans="1:9" x14ac:dyDescent="0.3">
      <c r="A1627">
        <v>128486</v>
      </c>
      <c r="B1627">
        <v>132</v>
      </c>
      <c r="C1627">
        <v>0.53015561833854596</v>
      </c>
      <c r="D1627">
        <v>149127</v>
      </c>
      <c r="E1627" t="s">
        <v>5790</v>
      </c>
      <c r="F1627">
        <v>0.29193201660000001</v>
      </c>
      <c r="G1627">
        <v>128486</v>
      </c>
      <c r="H1627">
        <v>14.76</v>
      </c>
      <c r="I1627">
        <v>1</v>
      </c>
    </row>
    <row r="1628" spans="1:9" x14ac:dyDescent="0.3">
      <c r="A1628">
        <v>128499</v>
      </c>
      <c r="B1628">
        <v>132</v>
      </c>
      <c r="C1628">
        <v>0.53015561833854596</v>
      </c>
      <c r="D1628">
        <v>149127</v>
      </c>
      <c r="E1628" t="s">
        <v>5790</v>
      </c>
      <c r="F1628">
        <v>0.43127518889999999</v>
      </c>
      <c r="G1628">
        <v>128499</v>
      </c>
      <c r="H1628">
        <v>14.76</v>
      </c>
      <c r="I1628">
        <v>1</v>
      </c>
    </row>
    <row r="1629" spans="1:9" x14ac:dyDescent="0.3">
      <c r="A1629">
        <v>128618</v>
      </c>
      <c r="B1629">
        <v>144.5</v>
      </c>
      <c r="C1629">
        <v>0.36347480340705401</v>
      </c>
      <c r="D1629">
        <v>146538</v>
      </c>
      <c r="E1629" t="s">
        <v>5790</v>
      </c>
      <c r="F1629">
        <v>0.60641551019999995</v>
      </c>
      <c r="G1629">
        <v>128618</v>
      </c>
      <c r="H1629">
        <v>11.8</v>
      </c>
      <c r="I1629">
        <v>2</v>
      </c>
    </row>
    <row r="1630" spans="1:9" x14ac:dyDescent="0.3">
      <c r="A1630">
        <v>128619</v>
      </c>
      <c r="B1630">
        <v>95</v>
      </c>
      <c r="C1630">
        <v>0</v>
      </c>
      <c r="D1630">
        <v>146538</v>
      </c>
      <c r="E1630" t="s">
        <v>5790</v>
      </c>
      <c r="F1630">
        <v>0.92922693489999997</v>
      </c>
      <c r="G1630">
        <v>128619</v>
      </c>
      <c r="H1630">
        <v>6.11</v>
      </c>
      <c r="I1630">
        <v>4</v>
      </c>
    </row>
    <row r="1631" spans="1:9" x14ac:dyDescent="0.3">
      <c r="A1631">
        <v>128625</v>
      </c>
      <c r="B1631">
        <v>87.5</v>
      </c>
      <c r="C1631">
        <v>0.36347480340705401</v>
      </c>
      <c r="D1631">
        <v>146538</v>
      </c>
      <c r="E1631" t="s">
        <v>5790</v>
      </c>
      <c r="F1631">
        <v>0.81059163810000001</v>
      </c>
      <c r="G1631">
        <v>128625</v>
      </c>
      <c r="H1631">
        <v>7.65</v>
      </c>
      <c r="I1631">
        <v>3</v>
      </c>
    </row>
    <row r="1632" spans="1:9" x14ac:dyDescent="0.3">
      <c r="A1632">
        <v>128626</v>
      </c>
      <c r="B1632">
        <v>129.5</v>
      </c>
      <c r="C1632">
        <v>0.36347480340705401</v>
      </c>
      <c r="D1632">
        <v>146538</v>
      </c>
      <c r="E1632" t="s">
        <v>5790</v>
      </c>
      <c r="F1632">
        <v>0.28060781959999997</v>
      </c>
      <c r="G1632">
        <v>128626</v>
      </c>
      <c r="H1632">
        <v>14.76</v>
      </c>
      <c r="I1632">
        <v>1</v>
      </c>
    </row>
    <row r="1633" spans="1:9" x14ac:dyDescent="0.3">
      <c r="A1633">
        <v>128627</v>
      </c>
      <c r="B1633">
        <v>79.453136535631899</v>
      </c>
      <c r="C1633">
        <v>0</v>
      </c>
      <c r="D1633">
        <v>146538</v>
      </c>
      <c r="E1633" t="s">
        <v>5790</v>
      </c>
      <c r="F1633">
        <v>0.88272702690000004</v>
      </c>
      <c r="G1633">
        <v>128627</v>
      </c>
      <c r="H1633">
        <v>6.11</v>
      </c>
      <c r="I1633">
        <v>4</v>
      </c>
    </row>
    <row r="1634" spans="1:9" x14ac:dyDescent="0.3">
      <c r="A1634">
        <v>128628</v>
      </c>
      <c r="B1634">
        <v>97.5</v>
      </c>
      <c r="C1634">
        <v>0.36347480340705401</v>
      </c>
      <c r="D1634">
        <v>146538</v>
      </c>
      <c r="E1634" t="s">
        <v>5790</v>
      </c>
      <c r="F1634">
        <v>0.83517611030000005</v>
      </c>
      <c r="G1634">
        <v>128628</v>
      </c>
      <c r="H1634">
        <v>7.65</v>
      </c>
      <c r="I1634">
        <v>3</v>
      </c>
    </row>
    <row r="1635" spans="1:9" x14ac:dyDescent="0.3">
      <c r="A1635">
        <v>128629</v>
      </c>
      <c r="B1635">
        <v>100</v>
      </c>
      <c r="C1635">
        <v>0.36347480340705401</v>
      </c>
      <c r="D1635">
        <v>146538</v>
      </c>
      <c r="E1635" t="s">
        <v>5790</v>
      </c>
      <c r="F1635">
        <v>0.78660976890000001</v>
      </c>
      <c r="G1635">
        <v>128629</v>
      </c>
      <c r="H1635">
        <v>7.65</v>
      </c>
      <c r="I1635">
        <v>3</v>
      </c>
    </row>
    <row r="1636" spans="1:9" x14ac:dyDescent="0.3">
      <c r="A1636">
        <v>128630</v>
      </c>
      <c r="B1636">
        <v>105</v>
      </c>
      <c r="C1636">
        <v>0</v>
      </c>
      <c r="D1636">
        <v>146538</v>
      </c>
      <c r="E1636" t="s">
        <v>5790</v>
      </c>
      <c r="F1636">
        <v>0.83515024189999998</v>
      </c>
      <c r="G1636">
        <v>128630</v>
      </c>
      <c r="H1636">
        <v>7.65</v>
      </c>
      <c r="I1636">
        <v>3</v>
      </c>
    </row>
    <row r="1637" spans="1:9" x14ac:dyDescent="0.3">
      <c r="A1637">
        <v>128643</v>
      </c>
      <c r="B1637">
        <v>115</v>
      </c>
      <c r="C1637">
        <v>0.57402366628717305</v>
      </c>
      <c r="D1637">
        <v>146439</v>
      </c>
      <c r="E1637" t="s">
        <v>5790</v>
      </c>
      <c r="F1637">
        <v>0.45199307799999999</v>
      </c>
      <c r="G1637">
        <v>128643</v>
      </c>
      <c r="H1637">
        <v>14.76</v>
      </c>
      <c r="I1637">
        <v>1</v>
      </c>
    </row>
    <row r="1638" spans="1:9" x14ac:dyDescent="0.3">
      <c r="A1638">
        <v>128674</v>
      </c>
      <c r="B1638">
        <v>75</v>
      </c>
      <c r="C1638">
        <v>0</v>
      </c>
      <c r="D1638">
        <v>146538</v>
      </c>
      <c r="E1638" t="s">
        <v>5790</v>
      </c>
      <c r="F1638">
        <v>0.87928175929999997</v>
      </c>
      <c r="G1638">
        <v>128674</v>
      </c>
      <c r="H1638">
        <v>6.11</v>
      </c>
      <c r="I1638">
        <v>4</v>
      </c>
    </row>
    <row r="1639" spans="1:9" x14ac:dyDescent="0.3">
      <c r="A1639">
        <v>128718</v>
      </c>
      <c r="B1639">
        <v>132</v>
      </c>
      <c r="C1639">
        <v>3.8543616672579099E-2</v>
      </c>
      <c r="D1639">
        <v>152722</v>
      </c>
      <c r="E1639" t="s">
        <v>5790</v>
      </c>
      <c r="F1639">
        <v>0.87418276070000001</v>
      </c>
      <c r="G1639">
        <v>128718</v>
      </c>
      <c r="H1639">
        <v>6.11</v>
      </c>
      <c r="I1639">
        <v>4</v>
      </c>
    </row>
    <row r="1640" spans="1:9" x14ac:dyDescent="0.3">
      <c r="A1640">
        <v>128723</v>
      </c>
      <c r="B1640">
        <v>142</v>
      </c>
      <c r="C1640">
        <v>6.7029734843262204E-2</v>
      </c>
      <c r="D1640">
        <v>146145</v>
      </c>
      <c r="E1640" t="s">
        <v>5790</v>
      </c>
      <c r="F1640">
        <v>0.58152890209999997</v>
      </c>
      <c r="G1640">
        <v>128723</v>
      </c>
      <c r="H1640">
        <v>11.8</v>
      </c>
      <c r="I1640">
        <v>2</v>
      </c>
    </row>
    <row r="1641" spans="1:9" x14ac:dyDescent="0.3">
      <c r="A1641">
        <v>128723</v>
      </c>
      <c r="B1641">
        <v>142</v>
      </c>
      <c r="C1641">
        <v>6.7029734843262204E-2</v>
      </c>
      <c r="D1641">
        <v>146145</v>
      </c>
      <c r="E1641" t="s">
        <v>5790</v>
      </c>
      <c r="F1641">
        <v>0.58152890209999997</v>
      </c>
      <c r="G1641">
        <v>128723</v>
      </c>
      <c r="H1641">
        <v>11.8</v>
      </c>
      <c r="I1641">
        <v>2</v>
      </c>
    </row>
    <row r="1642" spans="1:9" x14ac:dyDescent="0.3">
      <c r="A1642">
        <v>128724</v>
      </c>
      <c r="B1642">
        <v>142</v>
      </c>
      <c r="C1642">
        <v>6.7029734843262204E-2</v>
      </c>
      <c r="D1642">
        <v>146145</v>
      </c>
      <c r="E1642" t="s">
        <v>5790</v>
      </c>
      <c r="F1642">
        <v>0.74289566279999997</v>
      </c>
      <c r="G1642">
        <v>128724</v>
      </c>
      <c r="H1642">
        <v>11.8</v>
      </c>
      <c r="I1642">
        <v>2</v>
      </c>
    </row>
    <row r="1643" spans="1:9" x14ac:dyDescent="0.3">
      <c r="A1643">
        <v>128724</v>
      </c>
      <c r="B1643">
        <v>142</v>
      </c>
      <c r="C1643">
        <v>6.7029734843262204E-2</v>
      </c>
      <c r="D1643">
        <v>146145</v>
      </c>
      <c r="E1643" t="s">
        <v>5790</v>
      </c>
      <c r="F1643">
        <v>0.74289566279999997</v>
      </c>
      <c r="G1643">
        <v>128724</v>
      </c>
      <c r="H1643">
        <v>11.8</v>
      </c>
      <c r="I1643">
        <v>2</v>
      </c>
    </row>
    <row r="1644" spans="1:9" x14ac:dyDescent="0.3">
      <c r="A1644">
        <v>128863</v>
      </c>
      <c r="B1644">
        <v>137</v>
      </c>
      <c r="C1644">
        <v>0</v>
      </c>
      <c r="D1644">
        <v>141714</v>
      </c>
      <c r="E1644" t="s">
        <v>5790</v>
      </c>
      <c r="F1644">
        <v>0.52028185130000004</v>
      </c>
      <c r="G1644">
        <v>128863</v>
      </c>
      <c r="H1644">
        <v>11.8</v>
      </c>
      <c r="I1644">
        <v>2</v>
      </c>
    </row>
    <row r="1645" spans="1:9" x14ac:dyDescent="0.3">
      <c r="A1645">
        <v>128864</v>
      </c>
      <c r="B1645">
        <v>137</v>
      </c>
      <c r="C1645">
        <v>0</v>
      </c>
      <c r="D1645">
        <v>160026</v>
      </c>
      <c r="E1645" t="s">
        <v>5790</v>
      </c>
      <c r="F1645">
        <v>0.75355046989999996</v>
      </c>
      <c r="G1645">
        <v>128864</v>
      </c>
      <c r="H1645">
        <v>11.8</v>
      </c>
      <c r="I1645">
        <v>2</v>
      </c>
    </row>
    <row r="1646" spans="1:9" x14ac:dyDescent="0.3">
      <c r="A1646">
        <v>128875</v>
      </c>
      <c r="B1646">
        <v>147</v>
      </c>
      <c r="C1646">
        <v>0</v>
      </c>
      <c r="D1646">
        <v>160026</v>
      </c>
      <c r="E1646" t="s">
        <v>5790</v>
      </c>
      <c r="F1646">
        <v>0.7424048781</v>
      </c>
      <c r="G1646">
        <v>128875</v>
      </c>
      <c r="H1646">
        <v>11.8</v>
      </c>
      <c r="I1646">
        <v>2</v>
      </c>
    </row>
    <row r="1647" spans="1:9" x14ac:dyDescent="0.3">
      <c r="A1647">
        <v>128876</v>
      </c>
      <c r="B1647">
        <v>147</v>
      </c>
      <c r="C1647">
        <v>0.106005410343523</v>
      </c>
      <c r="D1647">
        <v>151659</v>
      </c>
      <c r="E1647" t="s">
        <v>5790</v>
      </c>
      <c r="F1647">
        <v>0.72320562600000005</v>
      </c>
      <c r="G1647">
        <v>128876</v>
      </c>
      <c r="H1647">
        <v>11.8</v>
      </c>
      <c r="I1647">
        <v>2</v>
      </c>
    </row>
    <row r="1648" spans="1:9" x14ac:dyDescent="0.3">
      <c r="A1648">
        <v>128877</v>
      </c>
      <c r="B1648">
        <v>131.76190476190399</v>
      </c>
      <c r="C1648">
        <v>5.5526643513274299E-2</v>
      </c>
      <c r="D1648">
        <v>141714</v>
      </c>
      <c r="E1648" t="s">
        <v>5791</v>
      </c>
      <c r="F1648">
        <v>0.95996826889999998</v>
      </c>
      <c r="G1648">
        <v>128877</v>
      </c>
      <c r="H1648">
        <v>4.0599999999999996</v>
      </c>
      <c r="I1648">
        <v>5</v>
      </c>
    </row>
    <row r="1649" spans="1:9" x14ac:dyDescent="0.3">
      <c r="A1649">
        <v>128881</v>
      </c>
      <c r="B1649">
        <v>134.222222222222</v>
      </c>
      <c r="C1649">
        <v>0</v>
      </c>
      <c r="D1649">
        <v>150012</v>
      </c>
      <c r="E1649" t="s">
        <v>5790</v>
      </c>
      <c r="F1649">
        <v>0.51386171579999995</v>
      </c>
      <c r="G1649">
        <v>128881</v>
      </c>
      <c r="H1649">
        <v>11.8</v>
      </c>
      <c r="I1649">
        <v>2</v>
      </c>
    </row>
    <row r="1650" spans="1:9" x14ac:dyDescent="0.3">
      <c r="A1650">
        <v>128953</v>
      </c>
      <c r="B1650">
        <v>120.43837189343699</v>
      </c>
      <c r="C1650">
        <v>0</v>
      </c>
      <c r="D1650">
        <v>140933</v>
      </c>
      <c r="E1650" t="s">
        <v>5790</v>
      </c>
      <c r="F1650">
        <v>0.76160508390000003</v>
      </c>
      <c r="G1650">
        <v>128953</v>
      </c>
      <c r="H1650">
        <v>7.65</v>
      </c>
      <c r="I1650">
        <v>3</v>
      </c>
    </row>
    <row r="1651" spans="1:9" x14ac:dyDescent="0.3">
      <c r="A1651">
        <v>128955</v>
      </c>
      <c r="B1651">
        <v>139.058823529411</v>
      </c>
      <c r="C1651">
        <v>5.6475509694114398E-2</v>
      </c>
      <c r="D1651">
        <v>144647</v>
      </c>
      <c r="E1651" t="s">
        <v>5790</v>
      </c>
      <c r="F1651">
        <v>0.62663412090000004</v>
      </c>
      <c r="G1651">
        <v>128955</v>
      </c>
      <c r="H1651">
        <v>11.8</v>
      </c>
      <c r="I1651">
        <v>2</v>
      </c>
    </row>
    <row r="1652" spans="1:9" x14ac:dyDescent="0.3">
      <c r="A1652">
        <v>129030</v>
      </c>
      <c r="B1652">
        <v>90</v>
      </c>
      <c r="C1652">
        <v>0</v>
      </c>
      <c r="D1652">
        <v>160026</v>
      </c>
      <c r="E1652" t="s">
        <v>5791</v>
      </c>
      <c r="F1652">
        <v>0.96627932790000004</v>
      </c>
      <c r="G1652">
        <v>129030</v>
      </c>
      <c r="H1652">
        <v>4.0599999999999996</v>
      </c>
      <c r="I1652">
        <v>5</v>
      </c>
    </row>
    <row r="1653" spans="1:9" x14ac:dyDescent="0.3">
      <c r="A1653">
        <v>129284</v>
      </c>
      <c r="B1653">
        <v>137</v>
      </c>
      <c r="C1653">
        <v>0</v>
      </c>
      <c r="D1653">
        <v>140909</v>
      </c>
      <c r="E1653" t="s">
        <v>5791</v>
      </c>
      <c r="F1653">
        <v>0.99192714689999995</v>
      </c>
      <c r="G1653">
        <v>129284</v>
      </c>
      <c r="H1653">
        <v>1.98</v>
      </c>
      <c r="I1653">
        <v>6</v>
      </c>
    </row>
    <row r="1654" spans="1:9" x14ac:dyDescent="0.3">
      <c r="A1654">
        <v>129366</v>
      </c>
      <c r="B1654">
        <v>129.5</v>
      </c>
      <c r="C1654">
        <v>0</v>
      </c>
      <c r="D1654">
        <v>140083</v>
      </c>
      <c r="E1654" t="s">
        <v>5790</v>
      </c>
      <c r="F1654">
        <v>0.56677937509999998</v>
      </c>
      <c r="G1654">
        <v>129366</v>
      </c>
      <c r="H1654">
        <v>11.8</v>
      </c>
      <c r="I1654">
        <v>2</v>
      </c>
    </row>
    <row r="1655" spans="1:9" x14ac:dyDescent="0.3">
      <c r="A1655">
        <v>129367</v>
      </c>
      <c r="B1655">
        <v>126.28571428571399</v>
      </c>
      <c r="C1655">
        <v>0</v>
      </c>
      <c r="D1655">
        <v>140083</v>
      </c>
      <c r="E1655" t="s">
        <v>5790</v>
      </c>
      <c r="F1655">
        <v>0.37261179090000002</v>
      </c>
      <c r="G1655">
        <v>129367</v>
      </c>
      <c r="H1655">
        <v>14.76</v>
      </c>
      <c r="I1655">
        <v>1</v>
      </c>
    </row>
    <row r="1656" spans="1:9" x14ac:dyDescent="0.3">
      <c r="A1656">
        <v>129403</v>
      </c>
      <c r="B1656">
        <v>127.555555555555</v>
      </c>
      <c r="C1656">
        <v>0</v>
      </c>
      <c r="D1656">
        <v>140083</v>
      </c>
      <c r="E1656" t="s">
        <v>5790</v>
      </c>
      <c r="F1656">
        <v>0.91090798380000004</v>
      </c>
      <c r="G1656">
        <v>129403</v>
      </c>
      <c r="H1656">
        <v>6.11</v>
      </c>
      <c r="I1656">
        <v>4</v>
      </c>
    </row>
    <row r="1657" spans="1:9" x14ac:dyDescent="0.3">
      <c r="A1657">
        <v>129454</v>
      </c>
      <c r="B1657">
        <v>102.39393939393899</v>
      </c>
      <c r="C1657">
        <v>0</v>
      </c>
      <c r="D1657">
        <v>140036</v>
      </c>
      <c r="E1657" t="s">
        <v>5790</v>
      </c>
      <c r="F1657">
        <v>0.82414007190000005</v>
      </c>
      <c r="G1657">
        <v>129454</v>
      </c>
      <c r="H1657">
        <v>7.65</v>
      </c>
      <c r="I1657">
        <v>3</v>
      </c>
    </row>
    <row r="1658" spans="1:9" x14ac:dyDescent="0.3">
      <c r="A1658">
        <v>129455</v>
      </c>
      <c r="B1658">
        <v>102.39393939393899</v>
      </c>
      <c r="C1658">
        <v>0</v>
      </c>
      <c r="D1658">
        <v>140036</v>
      </c>
      <c r="E1658" t="s">
        <v>5790</v>
      </c>
      <c r="F1658">
        <v>0.66428887839999995</v>
      </c>
      <c r="G1658">
        <v>129455</v>
      </c>
      <c r="H1658">
        <v>11.8</v>
      </c>
      <c r="I1658">
        <v>2</v>
      </c>
    </row>
    <row r="1659" spans="1:9" x14ac:dyDescent="0.3">
      <c r="A1659">
        <v>129456</v>
      </c>
      <c r="B1659">
        <v>118.17646289274001</v>
      </c>
      <c r="C1659">
        <v>0</v>
      </c>
      <c r="D1659">
        <v>153359</v>
      </c>
      <c r="E1659" t="s">
        <v>5790</v>
      </c>
      <c r="F1659">
        <v>0.76728141309999998</v>
      </c>
      <c r="G1659">
        <v>129456</v>
      </c>
      <c r="H1659">
        <v>7.65</v>
      </c>
      <c r="I1659">
        <v>3</v>
      </c>
    </row>
    <row r="1660" spans="1:9" x14ac:dyDescent="0.3">
      <c r="A1660">
        <v>129457</v>
      </c>
      <c r="B1660">
        <v>126.28571428571399</v>
      </c>
      <c r="C1660">
        <v>0</v>
      </c>
      <c r="D1660">
        <v>140036</v>
      </c>
      <c r="E1660" t="s">
        <v>5790</v>
      </c>
      <c r="F1660">
        <v>0.55757266279999995</v>
      </c>
      <c r="G1660">
        <v>129457</v>
      </c>
      <c r="H1660">
        <v>11.8</v>
      </c>
      <c r="I1660">
        <v>2</v>
      </c>
    </row>
    <row r="1661" spans="1:9" x14ac:dyDescent="0.3">
      <c r="A1661">
        <v>129459</v>
      </c>
      <c r="B1661">
        <v>105.98347107438001</v>
      </c>
      <c r="C1661">
        <v>0</v>
      </c>
      <c r="D1661">
        <v>140036</v>
      </c>
      <c r="E1661" t="s">
        <v>5790</v>
      </c>
      <c r="F1661">
        <v>0.85993331669999995</v>
      </c>
      <c r="G1661">
        <v>129459</v>
      </c>
      <c r="H1661">
        <v>6.11</v>
      </c>
      <c r="I1661">
        <v>4</v>
      </c>
    </row>
    <row r="1662" spans="1:9" x14ac:dyDescent="0.3">
      <c r="A1662">
        <v>129461</v>
      </c>
      <c r="B1662">
        <v>142</v>
      </c>
      <c r="C1662">
        <v>0</v>
      </c>
      <c r="D1662">
        <v>142992</v>
      </c>
      <c r="E1662" t="s">
        <v>5790</v>
      </c>
      <c r="F1662">
        <v>0.80791467429999997</v>
      </c>
      <c r="G1662">
        <v>129461</v>
      </c>
      <c r="H1662">
        <v>7.65</v>
      </c>
      <c r="I1662">
        <v>3</v>
      </c>
    </row>
    <row r="1663" spans="1:9" x14ac:dyDescent="0.3">
      <c r="A1663">
        <v>129492</v>
      </c>
      <c r="B1663">
        <v>174.33428571428499</v>
      </c>
      <c r="C1663">
        <v>0</v>
      </c>
      <c r="D1663">
        <v>153724</v>
      </c>
      <c r="E1663" t="s">
        <v>5790</v>
      </c>
      <c r="F1663">
        <v>0.93202126029999999</v>
      </c>
      <c r="G1663">
        <v>129492</v>
      </c>
      <c r="H1663">
        <v>6.11</v>
      </c>
      <c r="I1663">
        <v>4</v>
      </c>
    </row>
    <row r="1664" spans="1:9" x14ac:dyDescent="0.3">
      <c r="A1664">
        <v>129501</v>
      </c>
      <c r="B1664">
        <v>110.56000337920101</v>
      </c>
      <c r="C1664">
        <v>0</v>
      </c>
      <c r="D1664">
        <v>139940</v>
      </c>
      <c r="E1664" t="s">
        <v>5790</v>
      </c>
      <c r="F1664">
        <v>0.84332555529999997</v>
      </c>
      <c r="G1664">
        <v>129501</v>
      </c>
      <c r="H1664">
        <v>6.11</v>
      </c>
      <c r="I1664">
        <v>4</v>
      </c>
    </row>
    <row r="1665" spans="1:9" x14ac:dyDescent="0.3">
      <c r="A1665">
        <v>129517</v>
      </c>
      <c r="B1665">
        <v>120.000002551021</v>
      </c>
      <c r="C1665">
        <v>0</v>
      </c>
      <c r="D1665">
        <v>140698</v>
      </c>
      <c r="E1665" t="s">
        <v>5790</v>
      </c>
      <c r="F1665">
        <v>0.77937656639999997</v>
      </c>
      <c r="G1665">
        <v>129517</v>
      </c>
      <c r="H1665">
        <v>7.65</v>
      </c>
      <c r="I1665">
        <v>3</v>
      </c>
    </row>
    <row r="1666" spans="1:9" x14ac:dyDescent="0.3">
      <c r="A1666">
        <v>129591</v>
      </c>
      <c r="B1666">
        <v>142</v>
      </c>
      <c r="C1666">
        <v>0</v>
      </c>
      <c r="D1666">
        <v>140995</v>
      </c>
      <c r="E1666" t="s">
        <v>5790</v>
      </c>
      <c r="F1666">
        <v>0.72772157189999997</v>
      </c>
      <c r="G1666">
        <v>129591</v>
      </c>
      <c r="H1666">
        <v>11.8</v>
      </c>
      <c r="I1666">
        <v>2</v>
      </c>
    </row>
    <row r="1667" spans="1:9" x14ac:dyDescent="0.3">
      <c r="A1667">
        <v>129686</v>
      </c>
      <c r="B1667">
        <v>129.5</v>
      </c>
      <c r="C1667">
        <v>0</v>
      </c>
      <c r="D1667">
        <v>140933</v>
      </c>
      <c r="E1667" t="s">
        <v>5790</v>
      </c>
      <c r="F1667">
        <v>0.81188422439999997</v>
      </c>
      <c r="G1667">
        <v>129686</v>
      </c>
      <c r="H1667">
        <v>7.65</v>
      </c>
      <c r="I1667">
        <v>3</v>
      </c>
    </row>
    <row r="1668" spans="1:9" x14ac:dyDescent="0.3">
      <c r="A1668">
        <v>129690</v>
      </c>
      <c r="B1668">
        <v>115.333333333333</v>
      </c>
      <c r="C1668">
        <v>0.24077679710258301</v>
      </c>
      <c r="D1668">
        <v>147830</v>
      </c>
      <c r="E1668" t="s">
        <v>5790</v>
      </c>
      <c r="F1668">
        <v>0.93244403600000003</v>
      </c>
      <c r="G1668">
        <v>129690</v>
      </c>
      <c r="H1668">
        <v>6.11</v>
      </c>
      <c r="I1668">
        <v>4</v>
      </c>
    </row>
    <row r="1669" spans="1:9" x14ac:dyDescent="0.3">
      <c r="A1669">
        <v>129696</v>
      </c>
      <c r="B1669">
        <v>127</v>
      </c>
      <c r="C1669">
        <v>0</v>
      </c>
      <c r="D1669">
        <v>147830</v>
      </c>
      <c r="E1669" t="s">
        <v>5790</v>
      </c>
      <c r="F1669">
        <v>0.87424141170000003</v>
      </c>
      <c r="G1669">
        <v>129696</v>
      </c>
      <c r="H1669">
        <v>6.11</v>
      </c>
      <c r="I1669">
        <v>4</v>
      </c>
    </row>
    <row r="1670" spans="1:9" x14ac:dyDescent="0.3">
      <c r="A1670">
        <v>129697</v>
      </c>
      <c r="B1670">
        <v>115.333333333333</v>
      </c>
      <c r="C1670">
        <v>0.24077679710258301</v>
      </c>
      <c r="D1670">
        <v>147830</v>
      </c>
      <c r="E1670" t="s">
        <v>5790</v>
      </c>
      <c r="F1670">
        <v>0.8382681608</v>
      </c>
      <c r="G1670">
        <v>129697</v>
      </c>
      <c r="H1670">
        <v>7.65</v>
      </c>
      <c r="I1670">
        <v>3</v>
      </c>
    </row>
    <row r="1671" spans="1:9" x14ac:dyDescent="0.3">
      <c r="A1671">
        <v>129711</v>
      </c>
      <c r="B1671">
        <v>129.52173859168201</v>
      </c>
      <c r="C1671">
        <v>0</v>
      </c>
      <c r="D1671">
        <v>141912</v>
      </c>
      <c r="E1671" t="s">
        <v>5790</v>
      </c>
      <c r="F1671">
        <v>0.70227748160000003</v>
      </c>
      <c r="G1671">
        <v>129711</v>
      </c>
      <c r="H1671">
        <v>11.8</v>
      </c>
      <c r="I1671">
        <v>2</v>
      </c>
    </row>
    <row r="1672" spans="1:9" x14ac:dyDescent="0.3">
      <c r="A1672">
        <v>129711</v>
      </c>
      <c r="B1672">
        <v>129.52173859168201</v>
      </c>
      <c r="C1672">
        <v>0</v>
      </c>
      <c r="D1672">
        <v>141912</v>
      </c>
      <c r="E1672" t="s">
        <v>5790</v>
      </c>
      <c r="F1672">
        <v>0.70227748160000003</v>
      </c>
      <c r="G1672">
        <v>129711</v>
      </c>
      <c r="H1672">
        <v>11.8</v>
      </c>
      <c r="I1672">
        <v>2</v>
      </c>
    </row>
    <row r="1673" spans="1:9" x14ac:dyDescent="0.3">
      <c r="A1673">
        <v>129714</v>
      </c>
      <c r="B1673">
        <v>132.25</v>
      </c>
      <c r="C1673">
        <v>0</v>
      </c>
      <c r="D1673">
        <v>141912</v>
      </c>
      <c r="E1673" t="s">
        <v>5790</v>
      </c>
      <c r="F1673">
        <v>0.3689653873</v>
      </c>
      <c r="G1673">
        <v>129714</v>
      </c>
      <c r="H1673">
        <v>14.76</v>
      </c>
      <c r="I1673">
        <v>1</v>
      </c>
    </row>
    <row r="1674" spans="1:9" x14ac:dyDescent="0.3">
      <c r="A1674">
        <v>129714</v>
      </c>
      <c r="B1674">
        <v>132.25</v>
      </c>
      <c r="C1674">
        <v>0</v>
      </c>
      <c r="D1674">
        <v>141912</v>
      </c>
      <c r="E1674" t="s">
        <v>5790</v>
      </c>
      <c r="F1674">
        <v>0.3689653873</v>
      </c>
      <c r="G1674">
        <v>129714</v>
      </c>
      <c r="H1674">
        <v>14.76</v>
      </c>
      <c r="I1674">
        <v>1</v>
      </c>
    </row>
    <row r="1675" spans="1:9" x14ac:dyDescent="0.3">
      <c r="A1675">
        <v>129755</v>
      </c>
      <c r="B1675">
        <v>80</v>
      </c>
      <c r="C1675">
        <v>0</v>
      </c>
      <c r="D1675">
        <v>141728</v>
      </c>
      <c r="E1675" t="s">
        <v>5790</v>
      </c>
      <c r="F1675">
        <v>0.89550334220000005</v>
      </c>
      <c r="G1675">
        <v>129755</v>
      </c>
      <c r="H1675">
        <v>6.11</v>
      </c>
      <c r="I1675">
        <v>4</v>
      </c>
    </row>
    <row r="1676" spans="1:9" x14ac:dyDescent="0.3">
      <c r="A1676">
        <v>129758</v>
      </c>
      <c r="B1676">
        <v>76.232876712328704</v>
      </c>
      <c r="C1676">
        <v>0</v>
      </c>
      <c r="D1676">
        <v>141728</v>
      </c>
      <c r="E1676" t="s">
        <v>5791</v>
      </c>
      <c r="F1676">
        <v>0.98976922040000004</v>
      </c>
      <c r="G1676">
        <v>129758</v>
      </c>
      <c r="H1676">
        <v>1.98</v>
      </c>
      <c r="I1676">
        <v>6</v>
      </c>
    </row>
    <row r="1677" spans="1:9" x14ac:dyDescent="0.3">
      <c r="A1677">
        <v>129760</v>
      </c>
      <c r="B1677">
        <v>110</v>
      </c>
      <c r="C1677">
        <v>0</v>
      </c>
      <c r="D1677">
        <v>141728</v>
      </c>
      <c r="E1677" t="s">
        <v>5791</v>
      </c>
      <c r="F1677">
        <v>0.94887757299999997</v>
      </c>
      <c r="G1677">
        <v>129760</v>
      </c>
      <c r="H1677">
        <v>4.0599999999999996</v>
      </c>
      <c r="I1677">
        <v>5</v>
      </c>
    </row>
    <row r="1678" spans="1:9" x14ac:dyDescent="0.3">
      <c r="A1678">
        <v>129761</v>
      </c>
      <c r="B1678">
        <v>96.590909090909093</v>
      </c>
      <c r="C1678">
        <v>0</v>
      </c>
      <c r="D1678">
        <v>141728</v>
      </c>
      <c r="E1678" t="s">
        <v>5790</v>
      </c>
      <c r="F1678">
        <v>0.68744170670000004</v>
      </c>
      <c r="G1678">
        <v>129761</v>
      </c>
      <c r="H1678">
        <v>11.8</v>
      </c>
      <c r="I1678">
        <v>2</v>
      </c>
    </row>
    <row r="1679" spans="1:9" x14ac:dyDescent="0.3">
      <c r="A1679">
        <v>129763</v>
      </c>
      <c r="B1679">
        <v>128.16216216216199</v>
      </c>
      <c r="C1679">
        <v>0</v>
      </c>
      <c r="D1679">
        <v>141728</v>
      </c>
      <c r="E1679" t="s">
        <v>5790</v>
      </c>
      <c r="F1679">
        <v>0.4077484012</v>
      </c>
      <c r="G1679">
        <v>129763</v>
      </c>
      <c r="H1679">
        <v>14.76</v>
      </c>
      <c r="I1679">
        <v>1</v>
      </c>
    </row>
    <row r="1680" spans="1:9" x14ac:dyDescent="0.3">
      <c r="A1680">
        <v>129766</v>
      </c>
      <c r="B1680">
        <v>137</v>
      </c>
      <c r="C1680">
        <v>0.25394552632943401</v>
      </c>
      <c r="D1680">
        <v>141825</v>
      </c>
      <c r="E1680" t="s">
        <v>5790</v>
      </c>
      <c r="F1680">
        <v>0.61513710020000001</v>
      </c>
      <c r="G1680">
        <v>129766</v>
      </c>
      <c r="H1680">
        <v>11.8</v>
      </c>
      <c r="I1680">
        <v>2</v>
      </c>
    </row>
    <row r="1681" spans="1:9" x14ac:dyDescent="0.3">
      <c r="A1681">
        <v>129768</v>
      </c>
      <c r="B1681">
        <v>137</v>
      </c>
      <c r="C1681">
        <v>0.25394552632943401</v>
      </c>
      <c r="D1681">
        <v>141825</v>
      </c>
      <c r="E1681" t="s">
        <v>5791</v>
      </c>
      <c r="F1681">
        <v>0.94708877800000002</v>
      </c>
      <c r="G1681">
        <v>129768</v>
      </c>
      <c r="H1681">
        <v>4.0599999999999996</v>
      </c>
      <c r="I1681">
        <v>5</v>
      </c>
    </row>
    <row r="1682" spans="1:9" x14ac:dyDescent="0.3">
      <c r="A1682">
        <v>129775</v>
      </c>
      <c r="B1682">
        <v>144.5</v>
      </c>
      <c r="C1682">
        <v>0.10054460226489299</v>
      </c>
      <c r="D1682">
        <v>146145</v>
      </c>
      <c r="E1682" t="s">
        <v>5790</v>
      </c>
      <c r="F1682">
        <v>0.46562018989999998</v>
      </c>
      <c r="G1682">
        <v>129775</v>
      </c>
      <c r="H1682">
        <v>14.76</v>
      </c>
      <c r="I1682">
        <v>1</v>
      </c>
    </row>
    <row r="1683" spans="1:9" x14ac:dyDescent="0.3">
      <c r="A1683">
        <v>129775</v>
      </c>
      <c r="B1683">
        <v>144.5</v>
      </c>
      <c r="C1683">
        <v>0.10054460226489299</v>
      </c>
      <c r="D1683">
        <v>146145</v>
      </c>
      <c r="E1683" t="s">
        <v>5790</v>
      </c>
      <c r="F1683">
        <v>0.46562018989999998</v>
      </c>
      <c r="G1683">
        <v>129775</v>
      </c>
      <c r="H1683">
        <v>14.76</v>
      </c>
      <c r="I1683">
        <v>1</v>
      </c>
    </row>
    <row r="1684" spans="1:9" x14ac:dyDescent="0.3">
      <c r="A1684">
        <v>129829</v>
      </c>
      <c r="B1684">
        <v>129.19999999999999</v>
      </c>
      <c r="C1684">
        <v>0</v>
      </c>
      <c r="D1684">
        <v>140024</v>
      </c>
      <c r="E1684" t="s">
        <v>5790</v>
      </c>
      <c r="F1684">
        <v>0.91849261520000003</v>
      </c>
      <c r="G1684">
        <v>129829</v>
      </c>
      <c r="H1684">
        <v>6.11</v>
      </c>
      <c r="I1684">
        <v>4</v>
      </c>
    </row>
    <row r="1685" spans="1:9" x14ac:dyDescent="0.3">
      <c r="A1685">
        <v>129834</v>
      </c>
      <c r="B1685">
        <v>115.788235294117</v>
      </c>
      <c r="C1685">
        <v>0</v>
      </c>
      <c r="D1685">
        <v>140024</v>
      </c>
      <c r="E1685" t="s">
        <v>5790</v>
      </c>
      <c r="F1685">
        <v>0.93276876210000004</v>
      </c>
      <c r="G1685">
        <v>129834</v>
      </c>
      <c r="H1685">
        <v>6.11</v>
      </c>
      <c r="I1685">
        <v>4</v>
      </c>
    </row>
    <row r="1686" spans="1:9" x14ac:dyDescent="0.3">
      <c r="A1686">
        <v>129835</v>
      </c>
      <c r="B1686">
        <v>120.739130434782</v>
      </c>
      <c r="C1686">
        <v>0</v>
      </c>
      <c r="D1686">
        <v>140024</v>
      </c>
      <c r="E1686" t="s">
        <v>5790</v>
      </c>
      <c r="F1686">
        <v>0.74068188670000001</v>
      </c>
      <c r="G1686">
        <v>129835</v>
      </c>
      <c r="H1686">
        <v>11.8</v>
      </c>
      <c r="I1686">
        <v>2</v>
      </c>
    </row>
    <row r="1687" spans="1:9" x14ac:dyDescent="0.3">
      <c r="A1687">
        <v>129836</v>
      </c>
      <c r="B1687">
        <v>118.771929824561</v>
      </c>
      <c r="C1687">
        <v>0</v>
      </c>
      <c r="D1687">
        <v>140024</v>
      </c>
      <c r="E1687" t="s">
        <v>5790</v>
      </c>
      <c r="F1687">
        <v>0.79166072610000005</v>
      </c>
      <c r="G1687">
        <v>129836</v>
      </c>
      <c r="H1687">
        <v>7.65</v>
      </c>
      <c r="I1687">
        <v>3</v>
      </c>
    </row>
    <row r="1688" spans="1:9" x14ac:dyDescent="0.3">
      <c r="A1688">
        <v>129838</v>
      </c>
      <c r="B1688">
        <v>125.91803278688499</v>
      </c>
      <c r="C1688">
        <v>0</v>
      </c>
      <c r="D1688">
        <v>140024</v>
      </c>
      <c r="E1688" t="s">
        <v>5790</v>
      </c>
      <c r="F1688">
        <v>0.8932581544</v>
      </c>
      <c r="G1688">
        <v>129838</v>
      </c>
      <c r="H1688">
        <v>6.11</v>
      </c>
      <c r="I1688">
        <v>4</v>
      </c>
    </row>
    <row r="1689" spans="1:9" x14ac:dyDescent="0.3">
      <c r="A1689">
        <v>129839</v>
      </c>
      <c r="B1689">
        <v>129.360658242407</v>
      </c>
      <c r="C1689">
        <v>0</v>
      </c>
      <c r="D1689">
        <v>140024</v>
      </c>
      <c r="E1689" t="s">
        <v>5790</v>
      </c>
      <c r="F1689">
        <v>0.85379147529999999</v>
      </c>
      <c r="G1689">
        <v>129839</v>
      </c>
      <c r="H1689">
        <v>6.11</v>
      </c>
      <c r="I1689">
        <v>4</v>
      </c>
    </row>
    <row r="1690" spans="1:9" x14ac:dyDescent="0.3">
      <c r="A1690">
        <v>129840</v>
      </c>
      <c r="B1690">
        <v>118.87000243899899</v>
      </c>
      <c r="C1690">
        <v>0</v>
      </c>
      <c r="D1690">
        <v>140024</v>
      </c>
      <c r="E1690" t="s">
        <v>5791</v>
      </c>
      <c r="F1690">
        <v>0.98807436230000001</v>
      </c>
      <c r="G1690">
        <v>129840</v>
      </c>
      <c r="H1690">
        <v>1.98</v>
      </c>
      <c r="I1690">
        <v>6</v>
      </c>
    </row>
    <row r="1691" spans="1:9" x14ac:dyDescent="0.3">
      <c r="A1691">
        <v>129841</v>
      </c>
      <c r="B1691">
        <v>122.633802816901</v>
      </c>
      <c r="C1691">
        <v>0</v>
      </c>
      <c r="D1691">
        <v>140024</v>
      </c>
      <c r="E1691" t="s">
        <v>5790</v>
      </c>
      <c r="F1691">
        <v>0.89076554779999995</v>
      </c>
      <c r="G1691">
        <v>129841</v>
      </c>
      <c r="H1691">
        <v>6.11</v>
      </c>
      <c r="I1691">
        <v>4</v>
      </c>
    </row>
    <row r="1692" spans="1:9" x14ac:dyDescent="0.3">
      <c r="A1692">
        <v>129843</v>
      </c>
      <c r="B1692">
        <v>134.941176470588</v>
      </c>
      <c r="C1692">
        <v>0</v>
      </c>
      <c r="D1692">
        <v>140004</v>
      </c>
      <c r="E1692" t="s">
        <v>5791</v>
      </c>
      <c r="F1692">
        <v>0.9697819352</v>
      </c>
      <c r="G1692">
        <v>129843</v>
      </c>
      <c r="H1692">
        <v>1.98</v>
      </c>
      <c r="I1692">
        <v>6</v>
      </c>
    </row>
    <row r="1693" spans="1:9" x14ac:dyDescent="0.3">
      <c r="A1693">
        <v>129845</v>
      </c>
      <c r="B1693">
        <v>101.548086956521</v>
      </c>
      <c r="C1693">
        <v>0</v>
      </c>
      <c r="D1693">
        <v>140004</v>
      </c>
      <c r="E1693" t="s">
        <v>5790</v>
      </c>
      <c r="F1693">
        <v>0.54766291379999998</v>
      </c>
      <c r="G1693">
        <v>129845</v>
      </c>
      <c r="H1693">
        <v>11.8</v>
      </c>
      <c r="I1693">
        <v>2</v>
      </c>
    </row>
    <row r="1694" spans="1:9" x14ac:dyDescent="0.3">
      <c r="A1694">
        <v>129846</v>
      </c>
      <c r="B1694">
        <v>134.142857142857</v>
      </c>
      <c r="C1694">
        <v>0</v>
      </c>
      <c r="D1694">
        <v>140004</v>
      </c>
      <c r="E1694" t="s">
        <v>5790</v>
      </c>
      <c r="F1694">
        <v>0.91795229909999998</v>
      </c>
      <c r="G1694">
        <v>129846</v>
      </c>
      <c r="H1694">
        <v>6.11</v>
      </c>
      <c r="I1694">
        <v>4</v>
      </c>
    </row>
    <row r="1695" spans="1:9" x14ac:dyDescent="0.3">
      <c r="A1695">
        <v>129848</v>
      </c>
      <c r="B1695">
        <v>87.5</v>
      </c>
      <c r="C1695">
        <v>0</v>
      </c>
      <c r="D1695">
        <v>140004</v>
      </c>
      <c r="E1695" t="s">
        <v>5791</v>
      </c>
      <c r="F1695">
        <v>0.96332401040000004</v>
      </c>
      <c r="G1695">
        <v>129848</v>
      </c>
      <c r="H1695">
        <v>4.0599999999999996</v>
      </c>
      <c r="I1695">
        <v>5</v>
      </c>
    </row>
    <row r="1696" spans="1:9" x14ac:dyDescent="0.3">
      <c r="A1696">
        <v>129849</v>
      </c>
      <c r="B1696">
        <v>93.3333333333333</v>
      </c>
      <c r="C1696">
        <v>0</v>
      </c>
      <c r="D1696">
        <v>140004</v>
      </c>
      <c r="E1696" t="s">
        <v>5790</v>
      </c>
      <c r="F1696">
        <v>0.7717450857</v>
      </c>
      <c r="G1696">
        <v>129849</v>
      </c>
      <c r="H1696">
        <v>7.65</v>
      </c>
      <c r="I1696">
        <v>3</v>
      </c>
    </row>
    <row r="1697" spans="1:9" x14ac:dyDescent="0.3">
      <c r="A1697">
        <v>129850</v>
      </c>
      <c r="B1697">
        <v>135.03970809919699</v>
      </c>
      <c r="C1697">
        <v>0</v>
      </c>
      <c r="D1697">
        <v>140004</v>
      </c>
      <c r="E1697" t="s">
        <v>5791</v>
      </c>
      <c r="F1697">
        <v>0.94374972580000005</v>
      </c>
      <c r="G1697">
        <v>129850</v>
      </c>
      <c r="H1697">
        <v>4.0599999999999996</v>
      </c>
      <c r="I1697">
        <v>5</v>
      </c>
    </row>
    <row r="1698" spans="1:9" x14ac:dyDescent="0.3">
      <c r="A1698">
        <v>129861</v>
      </c>
      <c r="B1698">
        <v>131</v>
      </c>
      <c r="C1698">
        <v>0</v>
      </c>
      <c r="D1698">
        <v>141171</v>
      </c>
      <c r="E1698" t="s">
        <v>5790</v>
      </c>
      <c r="F1698">
        <v>0.3830835521</v>
      </c>
      <c r="G1698">
        <v>129861</v>
      </c>
      <c r="H1698">
        <v>14.76</v>
      </c>
      <c r="I1698">
        <v>1</v>
      </c>
    </row>
    <row r="1699" spans="1:9" x14ac:dyDescent="0.3">
      <c r="A1699">
        <v>129862</v>
      </c>
      <c r="B1699">
        <v>115.333333333333</v>
      </c>
      <c r="C1699">
        <v>0.24077679710258301</v>
      </c>
      <c r="D1699">
        <v>147830</v>
      </c>
      <c r="E1699" t="s">
        <v>5791</v>
      </c>
      <c r="F1699">
        <v>0.94884848590000004</v>
      </c>
      <c r="G1699">
        <v>129862</v>
      </c>
      <c r="H1699">
        <v>4.0599999999999996</v>
      </c>
      <c r="I1699">
        <v>5</v>
      </c>
    </row>
    <row r="1700" spans="1:9" x14ac:dyDescent="0.3">
      <c r="A1700">
        <v>129864</v>
      </c>
      <c r="B1700">
        <v>131.34782608695599</v>
      </c>
      <c r="C1700">
        <v>0</v>
      </c>
      <c r="D1700">
        <v>139628</v>
      </c>
      <c r="E1700" t="s">
        <v>5791</v>
      </c>
      <c r="F1700">
        <v>0.96867203710000005</v>
      </c>
      <c r="G1700">
        <v>129864</v>
      </c>
      <c r="H1700">
        <v>1.98</v>
      </c>
      <c r="I1700">
        <v>6</v>
      </c>
    </row>
    <row r="1701" spans="1:9" x14ac:dyDescent="0.3">
      <c r="A1701">
        <v>129865</v>
      </c>
      <c r="B1701">
        <v>131.34782608695599</v>
      </c>
      <c r="C1701">
        <v>0</v>
      </c>
      <c r="D1701">
        <v>139628</v>
      </c>
      <c r="E1701" t="s">
        <v>5790</v>
      </c>
      <c r="F1701">
        <v>0.93031936879999999</v>
      </c>
      <c r="G1701">
        <v>129865</v>
      </c>
      <c r="H1701">
        <v>6.11</v>
      </c>
      <c r="I1701">
        <v>4</v>
      </c>
    </row>
    <row r="1702" spans="1:9" x14ac:dyDescent="0.3">
      <c r="A1702">
        <v>129893</v>
      </c>
      <c r="B1702">
        <v>120.142857142857</v>
      </c>
      <c r="C1702">
        <v>0.247656134162657</v>
      </c>
      <c r="D1702">
        <v>147830</v>
      </c>
      <c r="E1702" t="s">
        <v>5790</v>
      </c>
      <c r="F1702">
        <v>0.80612051490000003</v>
      </c>
      <c r="G1702">
        <v>129893</v>
      </c>
      <c r="H1702">
        <v>7.65</v>
      </c>
      <c r="I1702">
        <v>3</v>
      </c>
    </row>
    <row r="1703" spans="1:9" x14ac:dyDescent="0.3">
      <c r="A1703">
        <v>129895</v>
      </c>
      <c r="B1703">
        <v>131.76190476190399</v>
      </c>
      <c r="C1703">
        <v>0</v>
      </c>
      <c r="D1703">
        <v>140083</v>
      </c>
      <c r="E1703" t="s">
        <v>5790</v>
      </c>
      <c r="F1703">
        <v>0.64606016870000005</v>
      </c>
      <c r="G1703">
        <v>129895</v>
      </c>
      <c r="H1703">
        <v>11.8</v>
      </c>
      <c r="I1703">
        <v>2</v>
      </c>
    </row>
    <row r="1704" spans="1:9" x14ac:dyDescent="0.3">
      <c r="A1704">
        <v>129896</v>
      </c>
      <c r="B1704">
        <v>132</v>
      </c>
      <c r="C1704">
        <v>0</v>
      </c>
      <c r="D1704">
        <v>140083</v>
      </c>
      <c r="E1704" t="s">
        <v>5790</v>
      </c>
      <c r="F1704">
        <v>0.52532947060000001</v>
      </c>
      <c r="G1704">
        <v>129896</v>
      </c>
      <c r="H1704">
        <v>11.8</v>
      </c>
      <c r="I1704">
        <v>2</v>
      </c>
    </row>
    <row r="1705" spans="1:9" x14ac:dyDescent="0.3">
      <c r="A1705">
        <v>130055</v>
      </c>
      <c r="B1705">
        <v>131.65116270957199</v>
      </c>
      <c r="C1705">
        <v>0</v>
      </c>
      <c r="D1705">
        <v>141912</v>
      </c>
      <c r="E1705" t="s">
        <v>5790</v>
      </c>
      <c r="F1705">
        <v>0.78083771469999996</v>
      </c>
      <c r="G1705">
        <v>130055</v>
      </c>
      <c r="H1705">
        <v>7.65</v>
      </c>
      <c r="I1705">
        <v>3</v>
      </c>
    </row>
    <row r="1706" spans="1:9" x14ac:dyDescent="0.3">
      <c r="A1706">
        <v>130055</v>
      </c>
      <c r="B1706">
        <v>131.65116270957199</v>
      </c>
      <c r="C1706">
        <v>0</v>
      </c>
      <c r="D1706">
        <v>141912</v>
      </c>
      <c r="E1706" t="s">
        <v>5790</v>
      </c>
      <c r="F1706">
        <v>0.78083771469999996</v>
      </c>
      <c r="G1706">
        <v>130055</v>
      </c>
      <c r="H1706">
        <v>7.65</v>
      </c>
      <c r="I1706">
        <v>3</v>
      </c>
    </row>
    <row r="1707" spans="1:9" x14ac:dyDescent="0.3">
      <c r="A1707">
        <v>130068</v>
      </c>
      <c r="B1707">
        <v>129.5</v>
      </c>
      <c r="C1707">
        <v>0.15637368456425901</v>
      </c>
      <c r="D1707">
        <v>148877</v>
      </c>
      <c r="E1707" t="s">
        <v>5791</v>
      </c>
      <c r="F1707">
        <v>0.97465908530000001</v>
      </c>
      <c r="G1707">
        <v>130068</v>
      </c>
      <c r="H1707">
        <v>1.98</v>
      </c>
      <c r="I1707">
        <v>6</v>
      </c>
    </row>
    <row r="1708" spans="1:9" x14ac:dyDescent="0.3">
      <c r="A1708">
        <v>130071</v>
      </c>
      <c r="B1708">
        <v>132</v>
      </c>
      <c r="C1708">
        <v>0</v>
      </c>
      <c r="D1708">
        <v>148877</v>
      </c>
      <c r="E1708" t="s">
        <v>5790</v>
      </c>
      <c r="F1708">
        <v>0.93531686069999997</v>
      </c>
      <c r="G1708">
        <v>130071</v>
      </c>
      <c r="H1708">
        <v>6.11</v>
      </c>
      <c r="I1708">
        <v>4</v>
      </c>
    </row>
    <row r="1709" spans="1:9" x14ac:dyDescent="0.3">
      <c r="A1709">
        <v>130075</v>
      </c>
      <c r="B1709">
        <v>95</v>
      </c>
      <c r="C1709">
        <v>0</v>
      </c>
      <c r="D1709">
        <v>148877</v>
      </c>
      <c r="E1709" t="s">
        <v>5790</v>
      </c>
      <c r="F1709">
        <v>0.74210143090000003</v>
      </c>
      <c r="G1709">
        <v>130075</v>
      </c>
      <c r="H1709">
        <v>11.8</v>
      </c>
      <c r="I1709">
        <v>2</v>
      </c>
    </row>
    <row r="1710" spans="1:9" x14ac:dyDescent="0.3">
      <c r="A1710">
        <v>130077</v>
      </c>
      <c r="B1710">
        <v>129.92041237113401</v>
      </c>
      <c r="C1710">
        <v>0.23455263598315099</v>
      </c>
      <c r="D1710">
        <v>139783</v>
      </c>
      <c r="E1710" t="s">
        <v>5790</v>
      </c>
      <c r="F1710">
        <v>0.4426079094</v>
      </c>
      <c r="G1710">
        <v>130077</v>
      </c>
      <c r="H1710">
        <v>14.76</v>
      </c>
      <c r="I1710">
        <v>1</v>
      </c>
    </row>
    <row r="1711" spans="1:9" x14ac:dyDescent="0.3">
      <c r="A1711">
        <v>130078</v>
      </c>
      <c r="B1711">
        <v>131.423076923076</v>
      </c>
      <c r="C1711">
        <v>0.13760420332398399</v>
      </c>
      <c r="D1711">
        <v>139783</v>
      </c>
      <c r="E1711" t="s">
        <v>5790</v>
      </c>
      <c r="F1711">
        <v>0.42644178869999999</v>
      </c>
      <c r="G1711">
        <v>130078</v>
      </c>
      <c r="H1711">
        <v>14.76</v>
      </c>
      <c r="I1711">
        <v>1</v>
      </c>
    </row>
    <row r="1712" spans="1:9" x14ac:dyDescent="0.3">
      <c r="A1712">
        <v>130079</v>
      </c>
      <c r="B1712">
        <v>134.5</v>
      </c>
      <c r="C1712">
        <v>0.15637368456425901</v>
      </c>
      <c r="D1712">
        <v>148877</v>
      </c>
      <c r="E1712" t="s">
        <v>5790</v>
      </c>
      <c r="F1712">
        <v>0.90174663070000005</v>
      </c>
      <c r="G1712">
        <v>130079</v>
      </c>
      <c r="H1712">
        <v>6.11</v>
      </c>
      <c r="I1712">
        <v>4</v>
      </c>
    </row>
    <row r="1713" spans="1:9" x14ac:dyDescent="0.3">
      <c r="A1713">
        <v>130081</v>
      </c>
      <c r="B1713">
        <v>131.54545454545399</v>
      </c>
      <c r="C1713">
        <v>0.13009851950631199</v>
      </c>
      <c r="D1713">
        <v>139783</v>
      </c>
      <c r="E1713" t="s">
        <v>5790</v>
      </c>
      <c r="F1713">
        <v>0.40336209540000001</v>
      </c>
      <c r="G1713">
        <v>130081</v>
      </c>
      <c r="H1713">
        <v>14.76</v>
      </c>
      <c r="I1713">
        <v>1</v>
      </c>
    </row>
    <row r="1714" spans="1:9" x14ac:dyDescent="0.3">
      <c r="A1714">
        <v>130082</v>
      </c>
      <c r="B1714">
        <v>105.566994219653</v>
      </c>
      <c r="C1714">
        <v>0.23406541237759701</v>
      </c>
      <c r="D1714">
        <v>130082</v>
      </c>
      <c r="E1714" t="s">
        <v>5790</v>
      </c>
      <c r="F1714">
        <v>0.80982631439999997</v>
      </c>
      <c r="G1714">
        <v>130082</v>
      </c>
      <c r="H1714">
        <v>7.65</v>
      </c>
      <c r="I1714">
        <v>3</v>
      </c>
    </row>
    <row r="1715" spans="1:9" x14ac:dyDescent="0.3">
      <c r="A1715">
        <v>130085</v>
      </c>
      <c r="B1715">
        <v>128.53125</v>
      </c>
      <c r="C1715">
        <v>0.14534443976095801</v>
      </c>
      <c r="D1715">
        <v>139783</v>
      </c>
      <c r="E1715" t="s">
        <v>5790</v>
      </c>
      <c r="F1715">
        <v>0.28723329310000001</v>
      </c>
      <c r="G1715">
        <v>130085</v>
      </c>
      <c r="H1715">
        <v>14.76</v>
      </c>
      <c r="I1715">
        <v>1</v>
      </c>
    </row>
    <row r="1716" spans="1:9" x14ac:dyDescent="0.3">
      <c r="A1716">
        <v>130088</v>
      </c>
      <c r="B1716">
        <v>148.20084415584401</v>
      </c>
      <c r="C1716">
        <v>0.39775985900042898</v>
      </c>
      <c r="D1716">
        <v>139783</v>
      </c>
      <c r="E1716" t="s">
        <v>5790</v>
      </c>
      <c r="F1716">
        <v>0.57806891199999999</v>
      </c>
      <c r="G1716">
        <v>130088</v>
      </c>
      <c r="H1716">
        <v>11.8</v>
      </c>
      <c r="I1716">
        <v>2</v>
      </c>
    </row>
    <row r="1717" spans="1:9" x14ac:dyDescent="0.3">
      <c r="A1717">
        <v>130115</v>
      </c>
      <c r="B1717">
        <v>105</v>
      </c>
      <c r="C1717">
        <v>0</v>
      </c>
      <c r="D1717">
        <v>141225</v>
      </c>
      <c r="E1717" t="s">
        <v>5790</v>
      </c>
      <c r="F1717">
        <v>0.72281378510000005</v>
      </c>
      <c r="G1717">
        <v>130115</v>
      </c>
      <c r="H1717">
        <v>11.8</v>
      </c>
      <c r="I1717">
        <v>2</v>
      </c>
    </row>
    <row r="1718" spans="1:9" x14ac:dyDescent="0.3">
      <c r="A1718">
        <v>130119</v>
      </c>
      <c r="B1718">
        <v>110</v>
      </c>
      <c r="C1718">
        <v>0</v>
      </c>
      <c r="D1718">
        <v>141225</v>
      </c>
      <c r="E1718" t="s">
        <v>5790</v>
      </c>
      <c r="F1718">
        <v>0.50384122129999998</v>
      </c>
      <c r="G1718">
        <v>130119</v>
      </c>
      <c r="H1718">
        <v>11.8</v>
      </c>
      <c r="I1718">
        <v>2</v>
      </c>
    </row>
    <row r="1719" spans="1:9" x14ac:dyDescent="0.3">
      <c r="A1719">
        <v>130121</v>
      </c>
      <c r="B1719">
        <v>131.34782608695599</v>
      </c>
      <c r="C1719">
        <v>0</v>
      </c>
      <c r="D1719">
        <v>139628</v>
      </c>
      <c r="E1719" t="s">
        <v>5791</v>
      </c>
      <c r="F1719">
        <v>0.9399726987</v>
      </c>
      <c r="G1719">
        <v>130121</v>
      </c>
      <c r="H1719">
        <v>4.0599999999999996</v>
      </c>
      <c r="I1719">
        <v>5</v>
      </c>
    </row>
    <row r="1720" spans="1:9" x14ac:dyDescent="0.3">
      <c r="A1720">
        <v>130124</v>
      </c>
      <c r="B1720">
        <v>137</v>
      </c>
      <c r="C1720">
        <v>0</v>
      </c>
      <c r="D1720">
        <v>141225</v>
      </c>
      <c r="E1720" t="s">
        <v>5790</v>
      </c>
      <c r="F1720">
        <v>0.46785685420000001</v>
      </c>
      <c r="G1720">
        <v>130124</v>
      </c>
      <c r="H1720">
        <v>14.76</v>
      </c>
      <c r="I1720">
        <v>1</v>
      </c>
    </row>
    <row r="1721" spans="1:9" x14ac:dyDescent="0.3">
      <c r="A1721">
        <v>130126</v>
      </c>
      <c r="B1721">
        <v>142</v>
      </c>
      <c r="C1721">
        <v>0</v>
      </c>
      <c r="D1721">
        <v>150601</v>
      </c>
      <c r="E1721" t="s">
        <v>5790</v>
      </c>
      <c r="F1721">
        <v>0.56486427780000004</v>
      </c>
      <c r="G1721">
        <v>130126</v>
      </c>
      <c r="H1721">
        <v>11.8</v>
      </c>
      <c r="I1721">
        <v>2</v>
      </c>
    </row>
    <row r="1722" spans="1:9" x14ac:dyDescent="0.3">
      <c r="A1722">
        <v>130130</v>
      </c>
      <c r="B1722">
        <v>131.34782608695599</v>
      </c>
      <c r="C1722">
        <v>0</v>
      </c>
      <c r="D1722">
        <v>139628</v>
      </c>
      <c r="E1722" t="s">
        <v>5790</v>
      </c>
      <c r="F1722">
        <v>0.91791868210000005</v>
      </c>
      <c r="G1722">
        <v>130130</v>
      </c>
      <c r="H1722">
        <v>6.11</v>
      </c>
      <c r="I1722">
        <v>4</v>
      </c>
    </row>
    <row r="1723" spans="1:9" x14ac:dyDescent="0.3">
      <c r="A1723">
        <v>130159</v>
      </c>
      <c r="B1723">
        <v>121.76923076923001</v>
      </c>
      <c r="C1723">
        <v>4.0059162964642098E-2</v>
      </c>
      <c r="D1723">
        <v>141171</v>
      </c>
      <c r="E1723" t="s">
        <v>5790</v>
      </c>
      <c r="F1723">
        <v>0.19258978960000001</v>
      </c>
      <c r="G1723">
        <v>130159</v>
      </c>
      <c r="H1723">
        <v>14.76</v>
      </c>
      <c r="I1723">
        <v>1</v>
      </c>
    </row>
    <row r="1724" spans="1:9" x14ac:dyDescent="0.3">
      <c r="A1724">
        <v>130165</v>
      </c>
      <c r="B1724">
        <v>115.557115911015</v>
      </c>
      <c r="C1724">
        <v>0</v>
      </c>
      <c r="D1724">
        <v>141225</v>
      </c>
      <c r="E1724" t="s">
        <v>5790</v>
      </c>
      <c r="F1724">
        <v>0.6836645603</v>
      </c>
      <c r="G1724">
        <v>130165</v>
      </c>
      <c r="H1724">
        <v>11.8</v>
      </c>
      <c r="I1724">
        <v>2</v>
      </c>
    </row>
    <row r="1725" spans="1:9" x14ac:dyDescent="0.3">
      <c r="A1725">
        <v>130170</v>
      </c>
      <c r="B1725">
        <v>130.468045977011</v>
      </c>
      <c r="C1725">
        <v>0.17802947593844201</v>
      </c>
      <c r="D1725">
        <v>141171</v>
      </c>
      <c r="E1725" t="s">
        <v>5790</v>
      </c>
      <c r="F1725">
        <v>0.21792861820000001</v>
      </c>
      <c r="G1725">
        <v>130170</v>
      </c>
      <c r="H1725">
        <v>14.76</v>
      </c>
      <c r="I1725">
        <v>1</v>
      </c>
    </row>
    <row r="1726" spans="1:9" x14ac:dyDescent="0.3">
      <c r="A1726">
        <v>130209</v>
      </c>
      <c r="B1726">
        <v>104.31034482758599</v>
      </c>
      <c r="C1726">
        <v>0</v>
      </c>
      <c r="D1726">
        <v>145751</v>
      </c>
      <c r="E1726" t="s">
        <v>5791</v>
      </c>
      <c r="F1726">
        <v>0.95352691410000001</v>
      </c>
      <c r="G1726">
        <v>130209</v>
      </c>
      <c r="H1726">
        <v>4.0599999999999996</v>
      </c>
      <c r="I1726">
        <v>5</v>
      </c>
    </row>
    <row r="1727" spans="1:9" x14ac:dyDescent="0.3">
      <c r="A1727">
        <v>130209</v>
      </c>
      <c r="B1727">
        <v>104.31034482758599</v>
      </c>
      <c r="C1727">
        <v>0</v>
      </c>
      <c r="D1727">
        <v>145751</v>
      </c>
      <c r="E1727" t="s">
        <v>5791</v>
      </c>
      <c r="F1727">
        <v>0.95352691410000001</v>
      </c>
      <c r="G1727">
        <v>130209</v>
      </c>
      <c r="H1727">
        <v>4.0599999999999996</v>
      </c>
      <c r="I1727">
        <v>5</v>
      </c>
    </row>
    <row r="1728" spans="1:9" x14ac:dyDescent="0.3">
      <c r="A1728">
        <v>130217</v>
      </c>
      <c r="B1728">
        <v>130.23529411764699</v>
      </c>
      <c r="C1728">
        <v>0</v>
      </c>
      <c r="D1728">
        <v>140108</v>
      </c>
      <c r="E1728" t="s">
        <v>5791</v>
      </c>
      <c r="F1728">
        <v>0.97164130209999999</v>
      </c>
      <c r="G1728">
        <v>130217</v>
      </c>
      <c r="H1728">
        <v>1.98</v>
      </c>
      <c r="I1728">
        <v>6</v>
      </c>
    </row>
    <row r="1729" spans="1:9" x14ac:dyDescent="0.3">
      <c r="A1729">
        <v>130993</v>
      </c>
      <c r="B1729">
        <v>136.72972980277501</v>
      </c>
      <c r="C1729">
        <v>0</v>
      </c>
      <c r="D1729">
        <v>151456</v>
      </c>
      <c r="E1729" t="s">
        <v>5790</v>
      </c>
      <c r="F1729">
        <v>0.76598203180000002</v>
      </c>
      <c r="G1729">
        <v>130993</v>
      </c>
      <c r="H1729">
        <v>7.65</v>
      </c>
      <c r="I1729">
        <v>3</v>
      </c>
    </row>
    <row r="1730" spans="1:9" x14ac:dyDescent="0.3">
      <c r="A1730">
        <v>130993</v>
      </c>
      <c r="B1730">
        <v>136.72972980277501</v>
      </c>
      <c r="C1730">
        <v>0</v>
      </c>
      <c r="D1730">
        <v>151456</v>
      </c>
      <c r="E1730" t="s">
        <v>5790</v>
      </c>
      <c r="F1730">
        <v>0.76598203180000002</v>
      </c>
      <c r="G1730">
        <v>130993</v>
      </c>
      <c r="H1730">
        <v>7.65</v>
      </c>
      <c r="I1730">
        <v>3</v>
      </c>
    </row>
    <row r="1731" spans="1:9" x14ac:dyDescent="0.3">
      <c r="A1731">
        <v>131000</v>
      </c>
      <c r="B1731">
        <v>127.444444444444</v>
      </c>
      <c r="C1731">
        <v>4.33974265450289E-2</v>
      </c>
      <c r="D1731">
        <v>141171</v>
      </c>
      <c r="E1731" t="s">
        <v>5790</v>
      </c>
      <c r="F1731">
        <v>0.93429243559999997</v>
      </c>
      <c r="G1731">
        <v>131000</v>
      </c>
      <c r="H1731">
        <v>6.11</v>
      </c>
      <c r="I1731">
        <v>4</v>
      </c>
    </row>
    <row r="1732" spans="1:9" x14ac:dyDescent="0.3">
      <c r="A1732">
        <v>131017</v>
      </c>
      <c r="B1732">
        <v>122.714297836753</v>
      </c>
      <c r="C1732">
        <v>0</v>
      </c>
      <c r="D1732">
        <v>150145</v>
      </c>
      <c r="E1732" t="s">
        <v>5790</v>
      </c>
      <c r="F1732">
        <v>0.6555711031</v>
      </c>
      <c r="G1732">
        <v>131017</v>
      </c>
      <c r="H1732">
        <v>11.8</v>
      </c>
      <c r="I1732">
        <v>2</v>
      </c>
    </row>
    <row r="1733" spans="1:9" x14ac:dyDescent="0.3">
      <c r="A1733">
        <v>131017</v>
      </c>
      <c r="B1733">
        <v>122.714297836753</v>
      </c>
      <c r="C1733">
        <v>0</v>
      </c>
      <c r="D1733">
        <v>150145</v>
      </c>
      <c r="E1733" t="s">
        <v>5790</v>
      </c>
      <c r="F1733">
        <v>0.6555711031</v>
      </c>
      <c r="G1733">
        <v>131017</v>
      </c>
      <c r="H1733">
        <v>11.8</v>
      </c>
      <c r="I1733">
        <v>2</v>
      </c>
    </row>
    <row r="1734" spans="1:9" x14ac:dyDescent="0.3">
      <c r="A1734">
        <v>131066</v>
      </c>
      <c r="B1734">
        <v>132</v>
      </c>
      <c r="C1734">
        <v>3.2548069908771703E-2</v>
      </c>
      <c r="D1734">
        <v>141171</v>
      </c>
      <c r="E1734" t="s">
        <v>5790</v>
      </c>
      <c r="F1734">
        <v>0.77395993470000002</v>
      </c>
      <c r="G1734">
        <v>131066</v>
      </c>
      <c r="H1734">
        <v>7.65</v>
      </c>
      <c r="I1734">
        <v>3</v>
      </c>
    </row>
    <row r="1735" spans="1:9" x14ac:dyDescent="0.3">
      <c r="A1735">
        <v>131141</v>
      </c>
      <c r="B1735">
        <v>122.714297836753</v>
      </c>
      <c r="C1735">
        <v>0</v>
      </c>
      <c r="D1735">
        <v>150145</v>
      </c>
      <c r="E1735" t="s">
        <v>5790</v>
      </c>
      <c r="F1735">
        <v>0.87270134690000001</v>
      </c>
      <c r="G1735">
        <v>131141</v>
      </c>
      <c r="H1735">
        <v>6.11</v>
      </c>
      <c r="I1735">
        <v>4</v>
      </c>
    </row>
    <row r="1736" spans="1:9" x14ac:dyDescent="0.3">
      <c r="A1736">
        <v>131141</v>
      </c>
      <c r="B1736">
        <v>122.714297836753</v>
      </c>
      <c r="C1736">
        <v>0</v>
      </c>
      <c r="D1736">
        <v>150145</v>
      </c>
      <c r="E1736" t="s">
        <v>5790</v>
      </c>
      <c r="F1736">
        <v>0.87270134690000001</v>
      </c>
      <c r="G1736">
        <v>131141</v>
      </c>
      <c r="H1736">
        <v>6.11</v>
      </c>
      <c r="I1736">
        <v>4</v>
      </c>
    </row>
    <row r="1737" spans="1:9" x14ac:dyDescent="0.3">
      <c r="A1737">
        <v>131142</v>
      </c>
      <c r="B1737">
        <v>142</v>
      </c>
      <c r="C1737">
        <v>0</v>
      </c>
      <c r="D1737">
        <v>140311</v>
      </c>
      <c r="E1737" t="s">
        <v>5790</v>
      </c>
      <c r="F1737">
        <v>0.73727011679999999</v>
      </c>
      <c r="G1737">
        <v>131142</v>
      </c>
      <c r="H1737">
        <v>11.8</v>
      </c>
      <c r="I1737">
        <v>2</v>
      </c>
    </row>
    <row r="1738" spans="1:9" x14ac:dyDescent="0.3">
      <c r="A1738">
        <v>131142</v>
      </c>
      <c r="B1738">
        <v>142</v>
      </c>
      <c r="C1738">
        <v>0</v>
      </c>
      <c r="D1738">
        <v>140311</v>
      </c>
      <c r="E1738" t="s">
        <v>5790</v>
      </c>
      <c r="F1738">
        <v>0.73727011679999999</v>
      </c>
      <c r="G1738">
        <v>131142</v>
      </c>
      <c r="H1738">
        <v>11.8</v>
      </c>
      <c r="I1738">
        <v>2</v>
      </c>
    </row>
    <row r="1739" spans="1:9" x14ac:dyDescent="0.3">
      <c r="A1739">
        <v>131215</v>
      </c>
      <c r="B1739">
        <v>132</v>
      </c>
      <c r="C1739">
        <v>0</v>
      </c>
      <c r="D1739">
        <v>140311</v>
      </c>
      <c r="E1739" t="s">
        <v>5790</v>
      </c>
      <c r="F1739">
        <v>0.79795056580000001</v>
      </c>
      <c r="G1739">
        <v>131215</v>
      </c>
      <c r="H1739">
        <v>7.65</v>
      </c>
      <c r="I1739">
        <v>3</v>
      </c>
    </row>
    <row r="1740" spans="1:9" x14ac:dyDescent="0.3">
      <c r="A1740">
        <v>131215</v>
      </c>
      <c r="B1740">
        <v>132</v>
      </c>
      <c r="C1740">
        <v>0</v>
      </c>
      <c r="D1740">
        <v>140311</v>
      </c>
      <c r="E1740" t="s">
        <v>5790</v>
      </c>
      <c r="F1740">
        <v>0.79795056580000001</v>
      </c>
      <c r="G1740">
        <v>131215</v>
      </c>
      <c r="H1740">
        <v>7.65</v>
      </c>
      <c r="I1740">
        <v>3</v>
      </c>
    </row>
    <row r="1741" spans="1:9" x14ac:dyDescent="0.3">
      <c r="A1741">
        <v>131262</v>
      </c>
      <c r="B1741">
        <v>95</v>
      </c>
      <c r="C1741">
        <v>0</v>
      </c>
      <c r="D1741">
        <v>142520</v>
      </c>
      <c r="E1741" t="s">
        <v>5790</v>
      </c>
      <c r="F1741">
        <v>0.3950251937</v>
      </c>
      <c r="G1741">
        <v>131262</v>
      </c>
      <c r="H1741">
        <v>14.76</v>
      </c>
      <c r="I1741">
        <v>1</v>
      </c>
    </row>
    <row r="1742" spans="1:9" x14ac:dyDescent="0.3">
      <c r="A1742">
        <v>131262</v>
      </c>
      <c r="B1742">
        <v>95</v>
      </c>
      <c r="C1742">
        <v>0</v>
      </c>
      <c r="D1742">
        <v>142520</v>
      </c>
      <c r="E1742" t="s">
        <v>5790</v>
      </c>
      <c r="F1742">
        <v>0.3950251937</v>
      </c>
      <c r="G1742">
        <v>131262</v>
      </c>
      <c r="H1742">
        <v>14.76</v>
      </c>
      <c r="I1742">
        <v>1</v>
      </c>
    </row>
    <row r="1743" spans="1:9" x14ac:dyDescent="0.3">
      <c r="A1743">
        <v>131263</v>
      </c>
      <c r="B1743">
        <v>75</v>
      </c>
      <c r="C1743">
        <v>0</v>
      </c>
      <c r="D1743">
        <v>142520</v>
      </c>
      <c r="E1743" t="s">
        <v>5790</v>
      </c>
      <c r="F1743">
        <v>0.37379828100000001</v>
      </c>
      <c r="G1743">
        <v>131263</v>
      </c>
      <c r="H1743">
        <v>14.76</v>
      </c>
      <c r="I1743">
        <v>1</v>
      </c>
    </row>
    <row r="1744" spans="1:9" x14ac:dyDescent="0.3">
      <c r="A1744">
        <v>131434</v>
      </c>
      <c r="B1744">
        <v>130.333333333333</v>
      </c>
      <c r="C1744">
        <v>0</v>
      </c>
      <c r="D1744">
        <v>140477</v>
      </c>
      <c r="E1744" t="s">
        <v>5790</v>
      </c>
      <c r="F1744">
        <v>0.46347120400000003</v>
      </c>
      <c r="G1744">
        <v>131434</v>
      </c>
      <c r="H1744">
        <v>14.76</v>
      </c>
      <c r="I1744">
        <v>1</v>
      </c>
    </row>
    <row r="1745" spans="1:9" x14ac:dyDescent="0.3">
      <c r="A1745">
        <v>131434</v>
      </c>
      <c r="B1745">
        <v>130.333333333333</v>
      </c>
      <c r="C1745">
        <v>0</v>
      </c>
      <c r="D1745">
        <v>140477</v>
      </c>
      <c r="E1745" t="s">
        <v>5790</v>
      </c>
      <c r="F1745">
        <v>0.46347120400000003</v>
      </c>
      <c r="G1745">
        <v>131434</v>
      </c>
      <c r="H1745">
        <v>14.76</v>
      </c>
      <c r="I1745">
        <v>1</v>
      </c>
    </row>
    <row r="1746" spans="1:9" x14ac:dyDescent="0.3">
      <c r="A1746">
        <v>131458</v>
      </c>
      <c r="B1746">
        <v>142</v>
      </c>
      <c r="C1746">
        <v>0.34773868369627198</v>
      </c>
      <c r="D1746">
        <v>153612</v>
      </c>
      <c r="E1746" t="s">
        <v>5790</v>
      </c>
      <c r="F1746">
        <v>0.9224182367</v>
      </c>
      <c r="G1746">
        <v>131458</v>
      </c>
      <c r="H1746">
        <v>6.11</v>
      </c>
      <c r="I1746">
        <v>4</v>
      </c>
    </row>
    <row r="1747" spans="1:9" x14ac:dyDescent="0.3">
      <c r="A1747">
        <v>131458</v>
      </c>
      <c r="B1747">
        <v>142</v>
      </c>
      <c r="C1747">
        <v>0.34773868369627198</v>
      </c>
      <c r="D1747">
        <v>153612</v>
      </c>
      <c r="E1747" t="s">
        <v>5790</v>
      </c>
      <c r="F1747">
        <v>0.9224182367</v>
      </c>
      <c r="G1747">
        <v>131458</v>
      </c>
      <c r="H1747">
        <v>6.11</v>
      </c>
      <c r="I1747">
        <v>4</v>
      </c>
    </row>
    <row r="1748" spans="1:9" x14ac:dyDescent="0.3">
      <c r="A1748">
        <v>131460</v>
      </c>
      <c r="B1748">
        <v>137</v>
      </c>
      <c r="C1748">
        <v>0</v>
      </c>
      <c r="D1748">
        <v>140311</v>
      </c>
      <c r="E1748" t="s">
        <v>5790</v>
      </c>
      <c r="F1748">
        <v>0.87105047700000005</v>
      </c>
      <c r="G1748">
        <v>131460</v>
      </c>
      <c r="H1748">
        <v>6.11</v>
      </c>
      <c r="I1748">
        <v>4</v>
      </c>
    </row>
    <row r="1749" spans="1:9" x14ac:dyDescent="0.3">
      <c r="A1749">
        <v>131460</v>
      </c>
      <c r="B1749">
        <v>137</v>
      </c>
      <c r="C1749">
        <v>0</v>
      </c>
      <c r="D1749">
        <v>140311</v>
      </c>
      <c r="E1749" t="s">
        <v>5790</v>
      </c>
      <c r="F1749">
        <v>0.87105047700000005</v>
      </c>
      <c r="G1749">
        <v>131460</v>
      </c>
      <c r="H1749">
        <v>6.11</v>
      </c>
      <c r="I1749">
        <v>4</v>
      </c>
    </row>
    <row r="1750" spans="1:9" x14ac:dyDescent="0.3">
      <c r="A1750">
        <v>131461</v>
      </c>
      <c r="B1750">
        <v>147</v>
      </c>
      <c r="C1750">
        <v>0.34773868369627198</v>
      </c>
      <c r="D1750">
        <v>153612</v>
      </c>
      <c r="E1750" t="s">
        <v>5790</v>
      </c>
      <c r="F1750">
        <v>0.8083353043</v>
      </c>
      <c r="G1750">
        <v>131461</v>
      </c>
      <c r="H1750">
        <v>7.65</v>
      </c>
      <c r="I1750">
        <v>3</v>
      </c>
    </row>
    <row r="1751" spans="1:9" x14ac:dyDescent="0.3">
      <c r="A1751">
        <v>131461</v>
      </c>
      <c r="B1751">
        <v>147</v>
      </c>
      <c r="C1751">
        <v>0.34773868369627198</v>
      </c>
      <c r="D1751">
        <v>153612</v>
      </c>
      <c r="E1751" t="s">
        <v>5790</v>
      </c>
      <c r="F1751">
        <v>0.8083353043</v>
      </c>
      <c r="G1751">
        <v>131461</v>
      </c>
      <c r="H1751">
        <v>7.65</v>
      </c>
      <c r="I1751">
        <v>3</v>
      </c>
    </row>
    <row r="1752" spans="1:9" x14ac:dyDescent="0.3">
      <c r="A1752">
        <v>131469</v>
      </c>
      <c r="B1752">
        <v>137</v>
      </c>
      <c r="C1752">
        <v>0</v>
      </c>
      <c r="D1752">
        <v>140311</v>
      </c>
      <c r="E1752" t="s">
        <v>5790</v>
      </c>
      <c r="F1752">
        <v>0.89842396970000005</v>
      </c>
      <c r="G1752">
        <v>131469</v>
      </c>
      <c r="H1752">
        <v>6.11</v>
      </c>
      <c r="I1752">
        <v>4</v>
      </c>
    </row>
    <row r="1753" spans="1:9" x14ac:dyDescent="0.3">
      <c r="A1753">
        <v>131469</v>
      </c>
      <c r="B1753">
        <v>137</v>
      </c>
      <c r="C1753">
        <v>0</v>
      </c>
      <c r="D1753">
        <v>140311</v>
      </c>
      <c r="E1753" t="s">
        <v>5790</v>
      </c>
      <c r="F1753">
        <v>0.89842396970000005</v>
      </c>
      <c r="G1753">
        <v>131469</v>
      </c>
      <c r="H1753">
        <v>6.11</v>
      </c>
      <c r="I1753">
        <v>4</v>
      </c>
    </row>
    <row r="1754" spans="1:9" x14ac:dyDescent="0.3">
      <c r="A1754">
        <v>131475</v>
      </c>
      <c r="B1754">
        <v>147</v>
      </c>
      <c r="C1754">
        <v>0.34773868369627198</v>
      </c>
      <c r="D1754">
        <v>153612</v>
      </c>
      <c r="E1754" t="s">
        <v>5790</v>
      </c>
      <c r="F1754">
        <v>0.93435955049999997</v>
      </c>
      <c r="G1754">
        <v>131475</v>
      </c>
      <c r="H1754">
        <v>6.11</v>
      </c>
      <c r="I1754">
        <v>4</v>
      </c>
    </row>
    <row r="1755" spans="1:9" x14ac:dyDescent="0.3">
      <c r="A1755">
        <v>131475</v>
      </c>
      <c r="B1755">
        <v>147</v>
      </c>
      <c r="C1755">
        <v>0.34773868369627198</v>
      </c>
      <c r="D1755">
        <v>153612</v>
      </c>
      <c r="E1755" t="s">
        <v>5790</v>
      </c>
      <c r="F1755">
        <v>0.93435955049999997</v>
      </c>
      <c r="G1755">
        <v>131475</v>
      </c>
      <c r="H1755">
        <v>6.11</v>
      </c>
      <c r="I1755">
        <v>4</v>
      </c>
    </row>
    <row r="1756" spans="1:9" x14ac:dyDescent="0.3">
      <c r="A1756">
        <v>131479</v>
      </c>
      <c r="B1756">
        <v>178.248823529411</v>
      </c>
      <c r="C1756">
        <v>0.31580224070581803</v>
      </c>
      <c r="D1756">
        <v>153612</v>
      </c>
      <c r="E1756" t="s">
        <v>5791</v>
      </c>
      <c r="F1756">
        <v>0.97281688450000003</v>
      </c>
      <c r="G1756">
        <v>131479</v>
      </c>
      <c r="H1756">
        <v>1.98</v>
      </c>
      <c r="I1756">
        <v>6</v>
      </c>
    </row>
    <row r="1757" spans="1:9" x14ac:dyDescent="0.3">
      <c r="A1757">
        <v>131479</v>
      </c>
      <c r="B1757">
        <v>178.248823529411</v>
      </c>
      <c r="C1757">
        <v>0.31580224070581803</v>
      </c>
      <c r="D1757">
        <v>153612</v>
      </c>
      <c r="E1757" t="s">
        <v>5791</v>
      </c>
      <c r="F1757">
        <v>0.97281688450000003</v>
      </c>
      <c r="G1757">
        <v>131479</v>
      </c>
      <c r="H1757">
        <v>1.98</v>
      </c>
      <c r="I1757">
        <v>6</v>
      </c>
    </row>
    <row r="1758" spans="1:9" x14ac:dyDescent="0.3">
      <c r="A1758">
        <v>131484</v>
      </c>
      <c r="B1758">
        <v>144.5</v>
      </c>
      <c r="C1758">
        <v>0</v>
      </c>
      <c r="D1758">
        <v>150567</v>
      </c>
      <c r="E1758" t="s">
        <v>5790</v>
      </c>
      <c r="F1758">
        <v>0.40809950230000003</v>
      </c>
      <c r="G1758">
        <v>131484</v>
      </c>
      <c r="H1758">
        <v>14.76</v>
      </c>
      <c r="I1758">
        <v>1</v>
      </c>
    </row>
    <row r="1759" spans="1:9" x14ac:dyDescent="0.3">
      <c r="A1759">
        <v>131484</v>
      </c>
      <c r="B1759">
        <v>144.5</v>
      </c>
      <c r="C1759">
        <v>0</v>
      </c>
      <c r="D1759">
        <v>150567</v>
      </c>
      <c r="E1759" t="s">
        <v>5790</v>
      </c>
      <c r="F1759">
        <v>0.40809950230000003</v>
      </c>
      <c r="G1759">
        <v>131484</v>
      </c>
      <c r="H1759">
        <v>14.76</v>
      </c>
      <c r="I1759">
        <v>1</v>
      </c>
    </row>
    <row r="1760" spans="1:9" x14ac:dyDescent="0.3">
      <c r="A1760">
        <v>131485</v>
      </c>
      <c r="B1760">
        <v>137</v>
      </c>
      <c r="C1760">
        <v>0</v>
      </c>
      <c r="D1760">
        <v>140311</v>
      </c>
      <c r="E1760" t="s">
        <v>5790</v>
      </c>
      <c r="F1760">
        <v>0.93244892359999998</v>
      </c>
      <c r="G1760">
        <v>131485</v>
      </c>
      <c r="H1760">
        <v>6.11</v>
      </c>
      <c r="I1760">
        <v>4</v>
      </c>
    </row>
    <row r="1761" spans="1:9" x14ac:dyDescent="0.3">
      <c r="A1761">
        <v>131485</v>
      </c>
      <c r="B1761">
        <v>137</v>
      </c>
      <c r="C1761">
        <v>0</v>
      </c>
      <c r="D1761">
        <v>140311</v>
      </c>
      <c r="E1761" t="s">
        <v>5790</v>
      </c>
      <c r="F1761">
        <v>0.93244892359999998</v>
      </c>
      <c r="G1761">
        <v>131485</v>
      </c>
      <c r="H1761">
        <v>6.11</v>
      </c>
      <c r="I1761">
        <v>4</v>
      </c>
    </row>
    <row r="1762" spans="1:9" x14ac:dyDescent="0.3">
      <c r="A1762">
        <v>131595</v>
      </c>
      <c r="B1762">
        <v>136.687499218748</v>
      </c>
      <c r="C1762">
        <v>0</v>
      </c>
      <c r="D1762">
        <v>151456</v>
      </c>
      <c r="E1762" t="s">
        <v>5790</v>
      </c>
      <c r="F1762">
        <v>0.55677187439999998</v>
      </c>
      <c r="G1762">
        <v>131595</v>
      </c>
      <c r="H1762">
        <v>11.8</v>
      </c>
      <c r="I1762">
        <v>2</v>
      </c>
    </row>
    <row r="1763" spans="1:9" x14ac:dyDescent="0.3">
      <c r="A1763">
        <v>131595</v>
      </c>
      <c r="B1763">
        <v>136.687499218748</v>
      </c>
      <c r="C1763">
        <v>0</v>
      </c>
      <c r="D1763">
        <v>151456</v>
      </c>
      <c r="E1763" t="s">
        <v>5790</v>
      </c>
      <c r="F1763">
        <v>0.55677187439999998</v>
      </c>
      <c r="G1763">
        <v>131595</v>
      </c>
      <c r="H1763">
        <v>11.8</v>
      </c>
      <c r="I1763">
        <v>2</v>
      </c>
    </row>
    <row r="1764" spans="1:9" x14ac:dyDescent="0.3">
      <c r="A1764">
        <v>131599</v>
      </c>
      <c r="B1764">
        <v>123.51282051282</v>
      </c>
      <c r="C1764">
        <v>0</v>
      </c>
      <c r="D1764">
        <v>142960</v>
      </c>
      <c r="E1764" t="s">
        <v>5790</v>
      </c>
      <c r="F1764">
        <v>0.83895003800000001</v>
      </c>
      <c r="G1764">
        <v>131599</v>
      </c>
      <c r="H1764">
        <v>7.65</v>
      </c>
      <c r="I1764">
        <v>3</v>
      </c>
    </row>
    <row r="1765" spans="1:9" x14ac:dyDescent="0.3">
      <c r="A1765">
        <v>131599</v>
      </c>
      <c r="B1765">
        <v>123.51282051282</v>
      </c>
      <c r="C1765">
        <v>0</v>
      </c>
      <c r="D1765">
        <v>142960</v>
      </c>
      <c r="E1765" t="s">
        <v>5790</v>
      </c>
      <c r="F1765">
        <v>0.83895003800000001</v>
      </c>
      <c r="G1765">
        <v>131599</v>
      </c>
      <c r="H1765">
        <v>7.65</v>
      </c>
      <c r="I1765">
        <v>3</v>
      </c>
    </row>
    <row r="1766" spans="1:9" x14ac:dyDescent="0.3">
      <c r="A1766">
        <v>131605</v>
      </c>
      <c r="B1766">
        <v>132</v>
      </c>
      <c r="C1766">
        <v>0.13482283058751801</v>
      </c>
      <c r="D1766">
        <v>142899</v>
      </c>
      <c r="E1766" t="s">
        <v>5790</v>
      </c>
      <c r="F1766">
        <v>0.74760884049999998</v>
      </c>
      <c r="G1766">
        <v>131605</v>
      </c>
      <c r="H1766">
        <v>11.8</v>
      </c>
      <c r="I1766">
        <v>2</v>
      </c>
    </row>
    <row r="1767" spans="1:9" x14ac:dyDescent="0.3">
      <c r="A1767">
        <v>131605</v>
      </c>
      <c r="B1767">
        <v>132</v>
      </c>
      <c r="C1767">
        <v>0.13482283058751801</v>
      </c>
      <c r="D1767">
        <v>142899</v>
      </c>
      <c r="E1767" t="s">
        <v>5790</v>
      </c>
      <c r="F1767">
        <v>0.74760884049999998</v>
      </c>
      <c r="G1767">
        <v>131605</v>
      </c>
      <c r="H1767">
        <v>11.8</v>
      </c>
      <c r="I1767">
        <v>2</v>
      </c>
    </row>
    <row r="1768" spans="1:9" x14ac:dyDescent="0.3">
      <c r="A1768">
        <v>131607</v>
      </c>
      <c r="B1768">
        <v>132</v>
      </c>
      <c r="C1768">
        <v>0.13482283058751801</v>
      </c>
      <c r="D1768">
        <v>142899</v>
      </c>
      <c r="E1768" t="s">
        <v>5790</v>
      </c>
      <c r="F1768">
        <v>0.1729777455</v>
      </c>
      <c r="G1768">
        <v>131607</v>
      </c>
      <c r="H1768">
        <v>14.76</v>
      </c>
      <c r="I1768">
        <v>1</v>
      </c>
    </row>
    <row r="1769" spans="1:9" x14ac:dyDescent="0.3">
      <c r="A1769">
        <v>131607</v>
      </c>
      <c r="B1769">
        <v>132</v>
      </c>
      <c r="C1769">
        <v>0.13482283058751801</v>
      </c>
      <c r="D1769">
        <v>142899</v>
      </c>
      <c r="E1769" t="s">
        <v>5790</v>
      </c>
      <c r="F1769">
        <v>0.1729777455</v>
      </c>
      <c r="G1769">
        <v>131607</v>
      </c>
      <c r="H1769">
        <v>14.76</v>
      </c>
      <c r="I1769">
        <v>1</v>
      </c>
    </row>
    <row r="1770" spans="1:9" x14ac:dyDescent="0.3">
      <c r="A1770">
        <v>131609</v>
      </c>
      <c r="B1770">
        <v>130.529411764705</v>
      </c>
      <c r="C1770">
        <v>0</v>
      </c>
      <c r="D1770">
        <v>142960</v>
      </c>
      <c r="E1770" t="s">
        <v>5790</v>
      </c>
      <c r="F1770">
        <v>0.33330136539999999</v>
      </c>
      <c r="G1770">
        <v>131609</v>
      </c>
      <c r="H1770">
        <v>14.76</v>
      </c>
      <c r="I1770">
        <v>1</v>
      </c>
    </row>
    <row r="1771" spans="1:9" x14ac:dyDescent="0.3">
      <c r="A1771">
        <v>131609</v>
      </c>
      <c r="B1771">
        <v>130.529411764705</v>
      </c>
      <c r="C1771">
        <v>0</v>
      </c>
      <c r="D1771">
        <v>142960</v>
      </c>
      <c r="E1771" t="s">
        <v>5790</v>
      </c>
      <c r="F1771">
        <v>0.33330136539999999</v>
      </c>
      <c r="G1771">
        <v>131609</v>
      </c>
      <c r="H1771">
        <v>14.76</v>
      </c>
      <c r="I1771">
        <v>1</v>
      </c>
    </row>
    <row r="1772" spans="1:9" x14ac:dyDescent="0.3">
      <c r="A1772">
        <v>131613</v>
      </c>
      <c r="B1772">
        <v>132</v>
      </c>
      <c r="C1772">
        <v>0.13482283058751801</v>
      </c>
      <c r="D1772">
        <v>142899</v>
      </c>
      <c r="E1772" t="s">
        <v>5790</v>
      </c>
      <c r="F1772">
        <v>0.84155434370000004</v>
      </c>
      <c r="G1772">
        <v>131613</v>
      </c>
      <c r="H1772">
        <v>6.11</v>
      </c>
      <c r="I1772">
        <v>4</v>
      </c>
    </row>
    <row r="1773" spans="1:9" x14ac:dyDescent="0.3">
      <c r="A1773">
        <v>131613</v>
      </c>
      <c r="B1773">
        <v>132</v>
      </c>
      <c r="C1773">
        <v>0.13482283058751801</v>
      </c>
      <c r="D1773">
        <v>142899</v>
      </c>
      <c r="E1773" t="s">
        <v>5790</v>
      </c>
      <c r="F1773">
        <v>0.84155434370000004</v>
      </c>
      <c r="G1773">
        <v>131613</v>
      </c>
      <c r="H1773">
        <v>6.11</v>
      </c>
      <c r="I1773">
        <v>4</v>
      </c>
    </row>
    <row r="1774" spans="1:9" x14ac:dyDescent="0.3">
      <c r="A1774">
        <v>131614</v>
      </c>
      <c r="B1774">
        <v>125.631602880836</v>
      </c>
      <c r="C1774">
        <v>0</v>
      </c>
      <c r="D1774">
        <v>142960</v>
      </c>
      <c r="E1774" t="s">
        <v>5790</v>
      </c>
      <c r="F1774">
        <v>0.91666084530000003</v>
      </c>
      <c r="G1774">
        <v>131614</v>
      </c>
      <c r="H1774">
        <v>6.11</v>
      </c>
      <c r="I1774">
        <v>4</v>
      </c>
    </row>
    <row r="1775" spans="1:9" x14ac:dyDescent="0.3">
      <c r="A1775">
        <v>131614</v>
      </c>
      <c r="B1775">
        <v>125.631602880836</v>
      </c>
      <c r="C1775">
        <v>0</v>
      </c>
      <c r="D1775">
        <v>142960</v>
      </c>
      <c r="E1775" t="s">
        <v>5790</v>
      </c>
      <c r="F1775">
        <v>0.91666084530000003</v>
      </c>
      <c r="G1775">
        <v>131614</v>
      </c>
      <c r="H1775">
        <v>6.11</v>
      </c>
      <c r="I1775">
        <v>4</v>
      </c>
    </row>
    <row r="1776" spans="1:9" x14ac:dyDescent="0.3">
      <c r="A1776">
        <v>131617</v>
      </c>
      <c r="B1776">
        <v>132</v>
      </c>
      <c r="C1776">
        <v>0.13482283058751801</v>
      </c>
      <c r="D1776">
        <v>142899</v>
      </c>
      <c r="E1776" t="s">
        <v>5790</v>
      </c>
      <c r="F1776">
        <v>0.58626109360000001</v>
      </c>
      <c r="G1776">
        <v>131617</v>
      </c>
      <c r="H1776">
        <v>11.8</v>
      </c>
      <c r="I1776">
        <v>2</v>
      </c>
    </row>
    <row r="1777" spans="1:9" x14ac:dyDescent="0.3">
      <c r="A1777">
        <v>131617</v>
      </c>
      <c r="B1777">
        <v>132</v>
      </c>
      <c r="C1777">
        <v>0.13482283058751801</v>
      </c>
      <c r="D1777">
        <v>142899</v>
      </c>
      <c r="E1777" t="s">
        <v>5790</v>
      </c>
      <c r="F1777">
        <v>0.58626109360000001</v>
      </c>
      <c r="G1777">
        <v>131617</v>
      </c>
      <c r="H1777">
        <v>11.8</v>
      </c>
      <c r="I1777">
        <v>2</v>
      </c>
    </row>
    <row r="1778" spans="1:9" x14ac:dyDescent="0.3">
      <c r="A1778">
        <v>131620</v>
      </c>
      <c r="B1778">
        <v>134.142857142857</v>
      </c>
      <c r="C1778">
        <v>0</v>
      </c>
      <c r="D1778">
        <v>141045</v>
      </c>
      <c r="E1778" t="s">
        <v>5790</v>
      </c>
      <c r="F1778">
        <v>0.81058728690000004</v>
      </c>
      <c r="G1778">
        <v>131620</v>
      </c>
      <c r="H1778">
        <v>7.65</v>
      </c>
      <c r="I1778">
        <v>3</v>
      </c>
    </row>
    <row r="1779" spans="1:9" x14ac:dyDescent="0.3">
      <c r="A1779">
        <v>131620</v>
      </c>
      <c r="B1779">
        <v>134.142857142857</v>
      </c>
      <c r="C1779">
        <v>0</v>
      </c>
      <c r="D1779">
        <v>141045</v>
      </c>
      <c r="E1779" t="s">
        <v>5790</v>
      </c>
      <c r="F1779">
        <v>0.81058728690000004</v>
      </c>
      <c r="G1779">
        <v>131620</v>
      </c>
      <c r="H1779">
        <v>7.65</v>
      </c>
      <c r="I1779">
        <v>3</v>
      </c>
    </row>
    <row r="1780" spans="1:9" x14ac:dyDescent="0.3">
      <c r="A1780">
        <v>131629</v>
      </c>
      <c r="B1780">
        <v>124.842130858671</v>
      </c>
      <c r="C1780">
        <v>0</v>
      </c>
      <c r="D1780">
        <v>142960</v>
      </c>
      <c r="E1780" t="s">
        <v>5790</v>
      </c>
      <c r="F1780">
        <v>0.6982011199</v>
      </c>
      <c r="G1780">
        <v>131629</v>
      </c>
      <c r="H1780">
        <v>11.8</v>
      </c>
      <c r="I1780">
        <v>2</v>
      </c>
    </row>
    <row r="1781" spans="1:9" x14ac:dyDescent="0.3">
      <c r="A1781">
        <v>131629</v>
      </c>
      <c r="B1781">
        <v>124.842130858671</v>
      </c>
      <c r="C1781">
        <v>0</v>
      </c>
      <c r="D1781">
        <v>142960</v>
      </c>
      <c r="E1781" t="s">
        <v>5790</v>
      </c>
      <c r="F1781">
        <v>0.6982011199</v>
      </c>
      <c r="G1781">
        <v>131629</v>
      </c>
      <c r="H1781">
        <v>11.8</v>
      </c>
      <c r="I1781">
        <v>2</v>
      </c>
    </row>
    <row r="1782" spans="1:9" x14ac:dyDescent="0.3">
      <c r="A1782">
        <v>131631</v>
      </c>
      <c r="B1782">
        <v>137</v>
      </c>
      <c r="C1782">
        <v>0.69482747624055097</v>
      </c>
      <c r="D1782">
        <v>141234</v>
      </c>
      <c r="E1782" t="s">
        <v>5790</v>
      </c>
      <c r="F1782">
        <v>8.44712928E-2</v>
      </c>
      <c r="G1782">
        <v>131631</v>
      </c>
      <c r="H1782">
        <v>14.76</v>
      </c>
      <c r="I1782">
        <v>1</v>
      </c>
    </row>
    <row r="1783" spans="1:9" x14ac:dyDescent="0.3">
      <c r="A1783">
        <v>131631</v>
      </c>
      <c r="B1783">
        <v>137</v>
      </c>
      <c r="C1783">
        <v>0.69482747624055097</v>
      </c>
      <c r="D1783">
        <v>141234</v>
      </c>
      <c r="E1783" t="s">
        <v>5790</v>
      </c>
      <c r="F1783">
        <v>8.44712928E-2</v>
      </c>
      <c r="G1783">
        <v>131631</v>
      </c>
      <c r="H1783">
        <v>14.76</v>
      </c>
      <c r="I1783">
        <v>1</v>
      </c>
    </row>
    <row r="1784" spans="1:9" x14ac:dyDescent="0.3">
      <c r="A1784">
        <v>131632</v>
      </c>
      <c r="B1784">
        <v>137</v>
      </c>
      <c r="C1784">
        <v>0.69482747624055097</v>
      </c>
      <c r="D1784">
        <v>141234</v>
      </c>
      <c r="E1784" t="s">
        <v>5790</v>
      </c>
      <c r="F1784">
        <v>0.49983376260000001</v>
      </c>
      <c r="G1784">
        <v>131632</v>
      </c>
      <c r="H1784">
        <v>14.76</v>
      </c>
      <c r="I1784">
        <v>1</v>
      </c>
    </row>
    <row r="1785" spans="1:9" x14ac:dyDescent="0.3">
      <c r="A1785">
        <v>131632</v>
      </c>
      <c r="B1785">
        <v>137</v>
      </c>
      <c r="C1785">
        <v>0.69482747624055097</v>
      </c>
      <c r="D1785">
        <v>141234</v>
      </c>
      <c r="E1785" t="s">
        <v>5790</v>
      </c>
      <c r="F1785">
        <v>0.49983376260000001</v>
      </c>
      <c r="G1785">
        <v>131632</v>
      </c>
      <c r="H1785">
        <v>14.76</v>
      </c>
      <c r="I1785">
        <v>1</v>
      </c>
    </row>
    <row r="1786" spans="1:9" x14ac:dyDescent="0.3">
      <c r="A1786">
        <v>131633</v>
      </c>
      <c r="B1786">
        <v>124.842130858671</v>
      </c>
      <c r="C1786">
        <v>0</v>
      </c>
      <c r="D1786">
        <v>142960</v>
      </c>
      <c r="E1786" t="s">
        <v>5790</v>
      </c>
      <c r="F1786">
        <v>0.60296452050000005</v>
      </c>
      <c r="G1786">
        <v>131633</v>
      </c>
      <c r="H1786">
        <v>11.8</v>
      </c>
      <c r="I1786">
        <v>2</v>
      </c>
    </row>
    <row r="1787" spans="1:9" x14ac:dyDescent="0.3">
      <c r="A1787">
        <v>131633</v>
      </c>
      <c r="B1787">
        <v>124.842130858671</v>
      </c>
      <c r="C1787">
        <v>0</v>
      </c>
      <c r="D1787">
        <v>142960</v>
      </c>
      <c r="E1787" t="s">
        <v>5790</v>
      </c>
      <c r="F1787">
        <v>0.60296452050000005</v>
      </c>
      <c r="G1787">
        <v>131633</v>
      </c>
      <c r="H1787">
        <v>11.8</v>
      </c>
      <c r="I1787">
        <v>2</v>
      </c>
    </row>
    <row r="1788" spans="1:9" x14ac:dyDescent="0.3">
      <c r="A1788">
        <v>131634</v>
      </c>
      <c r="B1788">
        <v>137</v>
      </c>
      <c r="C1788">
        <v>0.69482747624055097</v>
      </c>
      <c r="D1788">
        <v>141234</v>
      </c>
      <c r="E1788" t="s">
        <v>5790</v>
      </c>
      <c r="F1788">
        <v>0.61799353359999998</v>
      </c>
      <c r="G1788">
        <v>131634</v>
      </c>
      <c r="H1788">
        <v>11.8</v>
      </c>
      <c r="I1788">
        <v>2</v>
      </c>
    </row>
    <row r="1789" spans="1:9" x14ac:dyDescent="0.3">
      <c r="A1789">
        <v>131634</v>
      </c>
      <c r="B1789">
        <v>137</v>
      </c>
      <c r="C1789">
        <v>0.69482747624055097</v>
      </c>
      <c r="D1789">
        <v>141234</v>
      </c>
      <c r="E1789" t="s">
        <v>5790</v>
      </c>
      <c r="F1789">
        <v>0.61799353359999998</v>
      </c>
      <c r="G1789">
        <v>131634</v>
      </c>
      <c r="H1789">
        <v>11.8</v>
      </c>
      <c r="I1789">
        <v>2</v>
      </c>
    </row>
    <row r="1790" spans="1:9" x14ac:dyDescent="0.3">
      <c r="A1790">
        <v>131636</v>
      </c>
      <c r="B1790">
        <v>132</v>
      </c>
      <c r="C1790">
        <v>0.69482747624055097</v>
      </c>
      <c r="D1790">
        <v>141234</v>
      </c>
      <c r="E1790" t="s">
        <v>5790</v>
      </c>
      <c r="F1790">
        <v>0.64089339970000003</v>
      </c>
      <c r="G1790">
        <v>131636</v>
      </c>
      <c r="H1790">
        <v>11.8</v>
      </c>
      <c r="I1790">
        <v>2</v>
      </c>
    </row>
    <row r="1791" spans="1:9" x14ac:dyDescent="0.3">
      <c r="A1791">
        <v>131636</v>
      </c>
      <c r="B1791">
        <v>132</v>
      </c>
      <c r="C1791">
        <v>0.69482747624055097</v>
      </c>
      <c r="D1791">
        <v>141234</v>
      </c>
      <c r="E1791" t="s">
        <v>5790</v>
      </c>
      <c r="F1791">
        <v>0.64089339970000003</v>
      </c>
      <c r="G1791">
        <v>131636</v>
      </c>
      <c r="H1791">
        <v>11.8</v>
      </c>
      <c r="I1791">
        <v>2</v>
      </c>
    </row>
    <row r="1792" spans="1:9" x14ac:dyDescent="0.3">
      <c r="A1792">
        <v>131638</v>
      </c>
      <c r="B1792">
        <v>124.842130858671</v>
      </c>
      <c r="C1792">
        <v>0</v>
      </c>
      <c r="D1792">
        <v>142960</v>
      </c>
      <c r="E1792" t="s">
        <v>5790</v>
      </c>
      <c r="F1792">
        <v>0.86310559509999996</v>
      </c>
      <c r="G1792">
        <v>131638</v>
      </c>
      <c r="H1792">
        <v>6.11</v>
      </c>
      <c r="I1792">
        <v>4</v>
      </c>
    </row>
    <row r="1793" spans="1:9" x14ac:dyDescent="0.3">
      <c r="A1793">
        <v>131638</v>
      </c>
      <c r="B1793">
        <v>124.842130858671</v>
      </c>
      <c r="C1793">
        <v>0</v>
      </c>
      <c r="D1793">
        <v>142960</v>
      </c>
      <c r="E1793" t="s">
        <v>5790</v>
      </c>
      <c r="F1793">
        <v>0.86310559509999996</v>
      </c>
      <c r="G1793">
        <v>131638</v>
      </c>
      <c r="H1793">
        <v>6.11</v>
      </c>
      <c r="I1793">
        <v>4</v>
      </c>
    </row>
    <row r="1794" spans="1:9" x14ac:dyDescent="0.3">
      <c r="A1794">
        <v>131647</v>
      </c>
      <c r="B1794">
        <v>126.458039215686</v>
      </c>
      <c r="C1794">
        <v>4.21554901960784E-2</v>
      </c>
      <c r="D1794">
        <v>141438</v>
      </c>
      <c r="E1794" t="s">
        <v>5790</v>
      </c>
      <c r="F1794">
        <v>0.59596151109999995</v>
      </c>
      <c r="G1794">
        <v>131647</v>
      </c>
      <c r="H1794">
        <v>11.8</v>
      </c>
      <c r="I1794">
        <v>2</v>
      </c>
    </row>
    <row r="1795" spans="1:9" x14ac:dyDescent="0.3">
      <c r="A1795">
        <v>131647</v>
      </c>
      <c r="B1795">
        <v>126.458039215686</v>
      </c>
      <c r="C1795">
        <v>4.21554901960784E-2</v>
      </c>
      <c r="D1795">
        <v>141438</v>
      </c>
      <c r="E1795" t="s">
        <v>5790</v>
      </c>
      <c r="F1795">
        <v>0.59596151109999995</v>
      </c>
      <c r="G1795">
        <v>131647</v>
      </c>
      <c r="H1795">
        <v>11.8</v>
      </c>
      <c r="I1795">
        <v>2</v>
      </c>
    </row>
    <row r="1796" spans="1:9" x14ac:dyDescent="0.3">
      <c r="A1796">
        <v>131754</v>
      </c>
      <c r="B1796">
        <v>137</v>
      </c>
      <c r="C1796">
        <v>0</v>
      </c>
      <c r="D1796">
        <v>141247</v>
      </c>
      <c r="E1796" t="s">
        <v>5791</v>
      </c>
      <c r="F1796">
        <v>0.99606031179999999</v>
      </c>
      <c r="G1796">
        <v>131754</v>
      </c>
      <c r="H1796">
        <v>1.98</v>
      </c>
      <c r="I1796">
        <v>6</v>
      </c>
    </row>
    <row r="1797" spans="1:9" x14ac:dyDescent="0.3">
      <c r="A1797">
        <v>131754</v>
      </c>
      <c r="B1797">
        <v>137</v>
      </c>
      <c r="C1797">
        <v>0</v>
      </c>
      <c r="D1797">
        <v>141247</v>
      </c>
      <c r="E1797" t="s">
        <v>5791</v>
      </c>
      <c r="F1797">
        <v>0.99606031179999999</v>
      </c>
      <c r="G1797">
        <v>131754</v>
      </c>
      <c r="H1797">
        <v>1.98</v>
      </c>
      <c r="I1797">
        <v>6</v>
      </c>
    </row>
    <row r="1798" spans="1:9" x14ac:dyDescent="0.3">
      <c r="A1798">
        <v>131767</v>
      </c>
      <c r="B1798">
        <v>131</v>
      </c>
      <c r="C1798">
        <v>0.20268610307646101</v>
      </c>
      <c r="D1798">
        <v>143826</v>
      </c>
      <c r="E1798" t="s">
        <v>5790</v>
      </c>
      <c r="F1798">
        <v>0.81516712899999999</v>
      </c>
      <c r="G1798">
        <v>131767</v>
      </c>
      <c r="H1798">
        <v>7.65</v>
      </c>
      <c r="I1798">
        <v>3</v>
      </c>
    </row>
    <row r="1799" spans="1:9" x14ac:dyDescent="0.3">
      <c r="A1799">
        <v>131767</v>
      </c>
      <c r="B1799">
        <v>131</v>
      </c>
      <c r="C1799">
        <v>0.20268610307646101</v>
      </c>
      <c r="D1799">
        <v>143826</v>
      </c>
      <c r="E1799" t="s">
        <v>5790</v>
      </c>
      <c r="F1799">
        <v>0.81516712899999999</v>
      </c>
      <c r="G1799">
        <v>131767</v>
      </c>
      <c r="H1799">
        <v>7.65</v>
      </c>
      <c r="I1799">
        <v>3</v>
      </c>
    </row>
    <row r="1800" spans="1:9" x14ac:dyDescent="0.3">
      <c r="A1800">
        <v>131769</v>
      </c>
      <c r="B1800">
        <v>131</v>
      </c>
      <c r="C1800">
        <v>0.20268610307646101</v>
      </c>
      <c r="D1800">
        <v>143826</v>
      </c>
      <c r="E1800" t="s">
        <v>5790</v>
      </c>
      <c r="F1800">
        <v>0.79497694969999999</v>
      </c>
      <c r="G1800">
        <v>131769</v>
      </c>
      <c r="H1800">
        <v>7.65</v>
      </c>
      <c r="I1800">
        <v>3</v>
      </c>
    </row>
    <row r="1801" spans="1:9" x14ac:dyDescent="0.3">
      <c r="A1801">
        <v>131769</v>
      </c>
      <c r="B1801">
        <v>131</v>
      </c>
      <c r="C1801">
        <v>0.20268610307646101</v>
      </c>
      <c r="D1801">
        <v>143826</v>
      </c>
      <c r="E1801" t="s">
        <v>5790</v>
      </c>
      <c r="F1801">
        <v>0.79497694969999999</v>
      </c>
      <c r="G1801">
        <v>131769</v>
      </c>
      <c r="H1801">
        <v>7.65</v>
      </c>
      <c r="I1801">
        <v>3</v>
      </c>
    </row>
    <row r="1802" spans="1:9" x14ac:dyDescent="0.3">
      <c r="A1802">
        <v>131770</v>
      </c>
      <c r="B1802">
        <v>131.210526315789</v>
      </c>
      <c r="C1802">
        <v>0.19557430998605899</v>
      </c>
      <c r="D1802">
        <v>143826</v>
      </c>
      <c r="E1802" t="s">
        <v>5790</v>
      </c>
      <c r="F1802">
        <v>0.62464421989999996</v>
      </c>
      <c r="G1802">
        <v>131770</v>
      </c>
      <c r="H1802">
        <v>11.8</v>
      </c>
      <c r="I1802">
        <v>2</v>
      </c>
    </row>
    <row r="1803" spans="1:9" x14ac:dyDescent="0.3">
      <c r="A1803">
        <v>131770</v>
      </c>
      <c r="B1803">
        <v>131.210526315789</v>
      </c>
      <c r="C1803">
        <v>0.19557430998605899</v>
      </c>
      <c r="D1803">
        <v>143826</v>
      </c>
      <c r="E1803" t="s">
        <v>5790</v>
      </c>
      <c r="F1803">
        <v>0.62464421989999996</v>
      </c>
      <c r="G1803">
        <v>131770</v>
      </c>
      <c r="H1803">
        <v>11.8</v>
      </c>
      <c r="I1803">
        <v>2</v>
      </c>
    </row>
    <row r="1804" spans="1:9" x14ac:dyDescent="0.3">
      <c r="A1804">
        <v>131786</v>
      </c>
      <c r="B1804">
        <v>132</v>
      </c>
      <c r="C1804">
        <v>0</v>
      </c>
      <c r="D1804">
        <v>141201</v>
      </c>
      <c r="E1804" t="s">
        <v>5791</v>
      </c>
      <c r="F1804">
        <v>0.9756864905</v>
      </c>
      <c r="G1804">
        <v>131786</v>
      </c>
      <c r="H1804">
        <v>1.98</v>
      </c>
      <c r="I1804">
        <v>6</v>
      </c>
    </row>
    <row r="1805" spans="1:9" x14ac:dyDescent="0.3">
      <c r="A1805">
        <v>131786</v>
      </c>
      <c r="B1805">
        <v>132</v>
      </c>
      <c r="C1805">
        <v>0</v>
      </c>
      <c r="D1805">
        <v>141201</v>
      </c>
      <c r="E1805" t="s">
        <v>5791</v>
      </c>
      <c r="F1805">
        <v>0.9756864905</v>
      </c>
      <c r="G1805">
        <v>131786</v>
      </c>
      <c r="H1805">
        <v>1.98</v>
      </c>
      <c r="I1805">
        <v>6</v>
      </c>
    </row>
    <row r="1806" spans="1:9" x14ac:dyDescent="0.3">
      <c r="A1806">
        <v>131815</v>
      </c>
      <c r="B1806">
        <v>124.842130858671</v>
      </c>
      <c r="C1806">
        <v>0</v>
      </c>
      <c r="D1806">
        <v>142960</v>
      </c>
      <c r="E1806" t="s">
        <v>5790</v>
      </c>
      <c r="F1806">
        <v>0.85247725249999995</v>
      </c>
      <c r="G1806">
        <v>131815</v>
      </c>
      <c r="H1806">
        <v>6.11</v>
      </c>
      <c r="I1806">
        <v>4</v>
      </c>
    </row>
    <row r="1807" spans="1:9" x14ac:dyDescent="0.3">
      <c r="A1807">
        <v>131815</v>
      </c>
      <c r="B1807">
        <v>124.842130858671</v>
      </c>
      <c r="C1807">
        <v>0</v>
      </c>
      <c r="D1807">
        <v>142960</v>
      </c>
      <c r="E1807" t="s">
        <v>5790</v>
      </c>
      <c r="F1807">
        <v>0.85247725249999995</v>
      </c>
      <c r="G1807">
        <v>131815</v>
      </c>
      <c r="H1807">
        <v>6.11</v>
      </c>
      <c r="I1807">
        <v>4</v>
      </c>
    </row>
    <row r="1808" spans="1:9" x14ac:dyDescent="0.3">
      <c r="A1808">
        <v>131816</v>
      </c>
      <c r="B1808">
        <v>131</v>
      </c>
      <c r="C1808">
        <v>0.20268610307646101</v>
      </c>
      <c r="D1808">
        <v>143826</v>
      </c>
      <c r="E1808" t="s">
        <v>5790</v>
      </c>
      <c r="F1808">
        <v>0.71316140890000002</v>
      </c>
      <c r="G1808">
        <v>131816</v>
      </c>
      <c r="H1808">
        <v>11.8</v>
      </c>
      <c r="I1808">
        <v>2</v>
      </c>
    </row>
    <row r="1809" spans="1:9" x14ac:dyDescent="0.3">
      <c r="A1809">
        <v>131816</v>
      </c>
      <c r="B1809">
        <v>131</v>
      </c>
      <c r="C1809">
        <v>0.20268610307646101</v>
      </c>
      <c r="D1809">
        <v>143826</v>
      </c>
      <c r="E1809" t="s">
        <v>5790</v>
      </c>
      <c r="F1809">
        <v>0.71316140890000002</v>
      </c>
      <c r="G1809">
        <v>131816</v>
      </c>
      <c r="H1809">
        <v>11.8</v>
      </c>
      <c r="I1809">
        <v>2</v>
      </c>
    </row>
    <row r="1810" spans="1:9" x14ac:dyDescent="0.3">
      <c r="A1810">
        <v>131870</v>
      </c>
      <c r="B1810">
        <v>131.642857142857</v>
      </c>
      <c r="C1810">
        <v>0</v>
      </c>
      <c r="D1810">
        <v>142716</v>
      </c>
      <c r="E1810" t="s">
        <v>5790</v>
      </c>
      <c r="F1810">
        <v>0.61858683820000004</v>
      </c>
      <c r="G1810">
        <v>131870</v>
      </c>
      <c r="H1810">
        <v>11.8</v>
      </c>
      <c r="I1810">
        <v>2</v>
      </c>
    </row>
    <row r="1811" spans="1:9" x14ac:dyDescent="0.3">
      <c r="A1811">
        <v>131870</v>
      </c>
      <c r="B1811">
        <v>131.642857142857</v>
      </c>
      <c r="C1811">
        <v>0</v>
      </c>
      <c r="D1811">
        <v>142716</v>
      </c>
      <c r="E1811" t="s">
        <v>5790</v>
      </c>
      <c r="F1811">
        <v>0.61858683820000004</v>
      </c>
      <c r="G1811">
        <v>131870</v>
      </c>
      <c r="H1811">
        <v>11.8</v>
      </c>
      <c r="I1811">
        <v>2</v>
      </c>
    </row>
    <row r="1812" spans="1:9" x14ac:dyDescent="0.3">
      <c r="A1812">
        <v>131872</v>
      </c>
      <c r="B1812">
        <v>135.051777777777</v>
      </c>
      <c r="C1812">
        <v>0</v>
      </c>
      <c r="D1812">
        <v>142716</v>
      </c>
      <c r="E1812" t="s">
        <v>5790</v>
      </c>
      <c r="F1812">
        <v>0.68695795540000004</v>
      </c>
      <c r="G1812">
        <v>131872</v>
      </c>
      <c r="H1812">
        <v>11.8</v>
      </c>
      <c r="I1812">
        <v>2</v>
      </c>
    </row>
    <row r="1813" spans="1:9" x14ac:dyDescent="0.3">
      <c r="A1813">
        <v>131872</v>
      </c>
      <c r="B1813">
        <v>135.051777777777</v>
      </c>
      <c r="C1813">
        <v>0</v>
      </c>
      <c r="D1813">
        <v>142716</v>
      </c>
      <c r="E1813" t="s">
        <v>5790</v>
      </c>
      <c r="F1813">
        <v>0.68695795540000004</v>
      </c>
      <c r="G1813">
        <v>131872</v>
      </c>
      <c r="H1813">
        <v>11.8</v>
      </c>
      <c r="I1813">
        <v>2</v>
      </c>
    </row>
    <row r="1814" spans="1:9" x14ac:dyDescent="0.3">
      <c r="A1814">
        <v>131873</v>
      </c>
      <c r="B1814">
        <v>134.777777777777</v>
      </c>
      <c r="C1814">
        <v>0</v>
      </c>
      <c r="D1814">
        <v>142716</v>
      </c>
      <c r="E1814" t="s">
        <v>5790</v>
      </c>
      <c r="F1814">
        <v>0.50690734390000003</v>
      </c>
      <c r="G1814">
        <v>131873</v>
      </c>
      <c r="H1814">
        <v>11.8</v>
      </c>
      <c r="I1814">
        <v>2</v>
      </c>
    </row>
    <row r="1815" spans="1:9" x14ac:dyDescent="0.3">
      <c r="A1815">
        <v>131873</v>
      </c>
      <c r="B1815">
        <v>134.777777777777</v>
      </c>
      <c r="C1815">
        <v>0</v>
      </c>
      <c r="D1815">
        <v>142716</v>
      </c>
      <c r="E1815" t="s">
        <v>5790</v>
      </c>
      <c r="F1815">
        <v>0.50690734390000003</v>
      </c>
      <c r="G1815">
        <v>131873</v>
      </c>
      <c r="H1815">
        <v>11.8</v>
      </c>
      <c r="I1815">
        <v>2</v>
      </c>
    </row>
    <row r="1816" spans="1:9" x14ac:dyDescent="0.3">
      <c r="A1816">
        <v>131874</v>
      </c>
      <c r="B1816">
        <v>127.25</v>
      </c>
      <c r="C1816">
        <v>0</v>
      </c>
      <c r="D1816">
        <v>142716</v>
      </c>
      <c r="E1816" t="s">
        <v>5790</v>
      </c>
      <c r="F1816">
        <v>0.62508052589999996</v>
      </c>
      <c r="G1816">
        <v>131874</v>
      </c>
      <c r="H1816">
        <v>11.8</v>
      </c>
      <c r="I1816">
        <v>2</v>
      </c>
    </row>
    <row r="1817" spans="1:9" x14ac:dyDescent="0.3">
      <c r="A1817">
        <v>131874</v>
      </c>
      <c r="B1817">
        <v>127.25</v>
      </c>
      <c r="C1817">
        <v>0</v>
      </c>
      <c r="D1817">
        <v>142716</v>
      </c>
      <c r="E1817" t="s">
        <v>5790</v>
      </c>
      <c r="F1817">
        <v>0.62508052589999996</v>
      </c>
      <c r="G1817">
        <v>131874</v>
      </c>
      <c r="H1817">
        <v>11.8</v>
      </c>
      <c r="I1817">
        <v>2</v>
      </c>
    </row>
    <row r="1818" spans="1:9" x14ac:dyDescent="0.3">
      <c r="A1818">
        <v>131880</v>
      </c>
      <c r="B1818">
        <v>142</v>
      </c>
      <c r="C1818">
        <v>0</v>
      </c>
      <c r="D1818">
        <v>142834</v>
      </c>
      <c r="E1818" t="s">
        <v>5790</v>
      </c>
      <c r="F1818">
        <v>0.69252562520000005</v>
      </c>
      <c r="G1818">
        <v>131880</v>
      </c>
      <c r="H1818">
        <v>11.8</v>
      </c>
      <c r="I1818">
        <v>2</v>
      </c>
    </row>
    <row r="1819" spans="1:9" x14ac:dyDescent="0.3">
      <c r="A1819">
        <v>131950</v>
      </c>
      <c r="B1819">
        <v>100</v>
      </c>
      <c r="C1819">
        <v>0</v>
      </c>
      <c r="D1819">
        <v>142388</v>
      </c>
      <c r="E1819" t="s">
        <v>5791</v>
      </c>
      <c r="F1819">
        <v>0.99757808449999996</v>
      </c>
      <c r="G1819">
        <v>131950</v>
      </c>
      <c r="H1819">
        <v>1.98</v>
      </c>
      <c r="I1819">
        <v>6</v>
      </c>
    </row>
    <row r="1820" spans="1:9" x14ac:dyDescent="0.3">
      <c r="A1820">
        <v>131950</v>
      </c>
      <c r="B1820">
        <v>100</v>
      </c>
      <c r="C1820">
        <v>0</v>
      </c>
      <c r="D1820">
        <v>142388</v>
      </c>
      <c r="E1820" t="s">
        <v>5791</v>
      </c>
      <c r="F1820">
        <v>0.99757808449999996</v>
      </c>
      <c r="G1820">
        <v>131950</v>
      </c>
      <c r="H1820">
        <v>1.98</v>
      </c>
      <c r="I1820">
        <v>6</v>
      </c>
    </row>
    <row r="1821" spans="1:9" x14ac:dyDescent="0.3">
      <c r="A1821">
        <v>131951</v>
      </c>
      <c r="B1821">
        <v>147</v>
      </c>
      <c r="C1821">
        <v>0.34773868369627198</v>
      </c>
      <c r="D1821">
        <v>153612</v>
      </c>
      <c r="E1821" t="s">
        <v>5790</v>
      </c>
      <c r="F1821">
        <v>0.68335306640000004</v>
      </c>
      <c r="G1821">
        <v>131951</v>
      </c>
      <c r="H1821">
        <v>11.8</v>
      </c>
      <c r="I1821">
        <v>2</v>
      </c>
    </row>
    <row r="1822" spans="1:9" x14ac:dyDescent="0.3">
      <c r="A1822">
        <v>131951</v>
      </c>
      <c r="B1822">
        <v>147</v>
      </c>
      <c r="C1822">
        <v>0.34773868369627198</v>
      </c>
      <c r="D1822">
        <v>153612</v>
      </c>
      <c r="E1822" t="s">
        <v>5790</v>
      </c>
      <c r="F1822">
        <v>0.68335306640000004</v>
      </c>
      <c r="G1822">
        <v>131951</v>
      </c>
      <c r="H1822">
        <v>11.8</v>
      </c>
      <c r="I1822">
        <v>2</v>
      </c>
    </row>
    <row r="1823" spans="1:9" x14ac:dyDescent="0.3">
      <c r="A1823">
        <v>131952</v>
      </c>
      <c r="B1823">
        <v>90</v>
      </c>
      <c r="C1823">
        <v>0</v>
      </c>
      <c r="D1823">
        <v>142388</v>
      </c>
      <c r="E1823" t="s">
        <v>5790</v>
      </c>
      <c r="F1823">
        <v>0.93401050569999999</v>
      </c>
      <c r="G1823">
        <v>131952</v>
      </c>
      <c r="H1823">
        <v>6.11</v>
      </c>
      <c r="I1823">
        <v>4</v>
      </c>
    </row>
    <row r="1824" spans="1:9" x14ac:dyDescent="0.3">
      <c r="A1824">
        <v>131952</v>
      </c>
      <c r="B1824">
        <v>90</v>
      </c>
      <c r="C1824">
        <v>0</v>
      </c>
      <c r="D1824">
        <v>142388</v>
      </c>
      <c r="E1824" t="s">
        <v>5790</v>
      </c>
      <c r="F1824">
        <v>0.93401050569999999</v>
      </c>
      <c r="G1824">
        <v>131952</v>
      </c>
      <c r="H1824">
        <v>6.11</v>
      </c>
      <c r="I1824">
        <v>4</v>
      </c>
    </row>
    <row r="1825" spans="1:9" x14ac:dyDescent="0.3">
      <c r="A1825">
        <v>131953</v>
      </c>
      <c r="B1825">
        <v>85</v>
      </c>
      <c r="C1825">
        <v>0</v>
      </c>
      <c r="D1825">
        <v>142388</v>
      </c>
      <c r="E1825" t="s">
        <v>5791</v>
      </c>
      <c r="F1825">
        <v>0.99172663689999996</v>
      </c>
      <c r="G1825">
        <v>131953</v>
      </c>
      <c r="H1825">
        <v>1.98</v>
      </c>
      <c r="I1825">
        <v>6</v>
      </c>
    </row>
    <row r="1826" spans="1:9" x14ac:dyDescent="0.3">
      <c r="A1826">
        <v>131953</v>
      </c>
      <c r="B1826">
        <v>85</v>
      </c>
      <c r="C1826">
        <v>0</v>
      </c>
      <c r="D1826">
        <v>142388</v>
      </c>
      <c r="E1826" t="s">
        <v>5791</v>
      </c>
      <c r="F1826">
        <v>0.99172663689999996</v>
      </c>
      <c r="G1826">
        <v>131953</v>
      </c>
      <c r="H1826">
        <v>1.98</v>
      </c>
      <c r="I1826">
        <v>6</v>
      </c>
    </row>
    <row r="1827" spans="1:9" x14ac:dyDescent="0.3">
      <c r="A1827">
        <v>131954</v>
      </c>
      <c r="B1827">
        <v>147</v>
      </c>
      <c r="C1827">
        <v>0</v>
      </c>
      <c r="D1827">
        <v>150188</v>
      </c>
      <c r="E1827" t="s">
        <v>5791</v>
      </c>
      <c r="F1827">
        <v>0.99034309389999997</v>
      </c>
      <c r="G1827">
        <v>131954</v>
      </c>
      <c r="H1827">
        <v>1.98</v>
      </c>
      <c r="I1827">
        <v>6</v>
      </c>
    </row>
    <row r="1828" spans="1:9" x14ac:dyDescent="0.3">
      <c r="A1828">
        <v>131954</v>
      </c>
      <c r="B1828">
        <v>147</v>
      </c>
      <c r="C1828">
        <v>0</v>
      </c>
      <c r="D1828">
        <v>150188</v>
      </c>
      <c r="E1828" t="s">
        <v>5791</v>
      </c>
      <c r="F1828">
        <v>0.99034309389999997</v>
      </c>
      <c r="G1828">
        <v>131954</v>
      </c>
      <c r="H1828">
        <v>1.98</v>
      </c>
      <c r="I1828">
        <v>6</v>
      </c>
    </row>
    <row r="1829" spans="1:9" x14ac:dyDescent="0.3">
      <c r="A1829">
        <v>131957</v>
      </c>
      <c r="B1829">
        <v>75</v>
      </c>
      <c r="C1829">
        <v>0</v>
      </c>
      <c r="D1829">
        <v>142388</v>
      </c>
      <c r="E1829" t="s">
        <v>5791</v>
      </c>
      <c r="F1829">
        <v>0.99145811800000005</v>
      </c>
      <c r="G1829">
        <v>131957</v>
      </c>
      <c r="H1829">
        <v>1.98</v>
      </c>
      <c r="I1829">
        <v>6</v>
      </c>
    </row>
    <row r="1830" spans="1:9" x14ac:dyDescent="0.3">
      <c r="A1830">
        <v>131957</v>
      </c>
      <c r="B1830">
        <v>75</v>
      </c>
      <c r="C1830">
        <v>0</v>
      </c>
      <c r="D1830">
        <v>142388</v>
      </c>
      <c r="E1830" t="s">
        <v>5791</v>
      </c>
      <c r="F1830">
        <v>0.99145811800000005</v>
      </c>
      <c r="G1830">
        <v>131957</v>
      </c>
      <c r="H1830">
        <v>1.98</v>
      </c>
      <c r="I1830">
        <v>6</v>
      </c>
    </row>
    <row r="1831" spans="1:9" x14ac:dyDescent="0.3">
      <c r="A1831">
        <v>131958</v>
      </c>
      <c r="B1831">
        <v>75</v>
      </c>
      <c r="C1831">
        <v>0</v>
      </c>
      <c r="D1831">
        <v>142388</v>
      </c>
      <c r="E1831" t="s">
        <v>5791</v>
      </c>
      <c r="F1831">
        <v>0.95767635110000005</v>
      </c>
      <c r="G1831">
        <v>131958</v>
      </c>
      <c r="H1831">
        <v>4.0599999999999996</v>
      </c>
      <c r="I1831">
        <v>5</v>
      </c>
    </row>
    <row r="1832" spans="1:9" x14ac:dyDescent="0.3">
      <c r="A1832">
        <v>131958</v>
      </c>
      <c r="B1832">
        <v>75</v>
      </c>
      <c r="C1832">
        <v>0</v>
      </c>
      <c r="D1832">
        <v>142388</v>
      </c>
      <c r="E1832" t="s">
        <v>5791</v>
      </c>
      <c r="F1832">
        <v>0.95767635110000005</v>
      </c>
      <c r="G1832">
        <v>131958</v>
      </c>
      <c r="H1832">
        <v>4.0599999999999996</v>
      </c>
      <c r="I1832">
        <v>5</v>
      </c>
    </row>
    <row r="1833" spans="1:9" x14ac:dyDescent="0.3">
      <c r="A1833">
        <v>131967</v>
      </c>
      <c r="B1833">
        <v>90.332105263157899</v>
      </c>
      <c r="C1833">
        <v>0.26140483377270801</v>
      </c>
      <c r="D1833">
        <v>131967</v>
      </c>
      <c r="E1833" t="s">
        <v>5790</v>
      </c>
      <c r="F1833">
        <v>0.8397997022</v>
      </c>
      <c r="G1833">
        <v>131967</v>
      </c>
      <c r="H1833">
        <v>7.65</v>
      </c>
      <c r="I1833">
        <v>3</v>
      </c>
    </row>
    <row r="1834" spans="1:9" x14ac:dyDescent="0.3">
      <c r="A1834">
        <v>131967</v>
      </c>
      <c r="B1834">
        <v>90.332105263157899</v>
      </c>
      <c r="C1834">
        <v>0.26140483377270801</v>
      </c>
      <c r="D1834">
        <v>131967</v>
      </c>
      <c r="E1834" t="s">
        <v>5790</v>
      </c>
      <c r="F1834">
        <v>0.8397997022</v>
      </c>
      <c r="G1834">
        <v>131967</v>
      </c>
      <c r="H1834">
        <v>7.65</v>
      </c>
      <c r="I1834">
        <v>3</v>
      </c>
    </row>
    <row r="1835" spans="1:9" x14ac:dyDescent="0.3">
      <c r="A1835">
        <v>131969</v>
      </c>
      <c r="B1835">
        <v>96.970714285714195</v>
      </c>
      <c r="C1835">
        <v>0.294688253871008</v>
      </c>
      <c r="D1835">
        <v>131969</v>
      </c>
      <c r="E1835" t="s">
        <v>5790</v>
      </c>
      <c r="F1835">
        <v>0.72256994249999995</v>
      </c>
      <c r="G1835">
        <v>131969</v>
      </c>
      <c r="H1835">
        <v>11.8</v>
      </c>
      <c r="I1835">
        <v>2</v>
      </c>
    </row>
    <row r="1836" spans="1:9" x14ac:dyDescent="0.3">
      <c r="A1836">
        <v>131969</v>
      </c>
      <c r="B1836">
        <v>96.970714285714195</v>
      </c>
      <c r="C1836">
        <v>0.294688253871008</v>
      </c>
      <c r="D1836">
        <v>131969</v>
      </c>
      <c r="E1836" t="s">
        <v>5790</v>
      </c>
      <c r="F1836">
        <v>0.72256994249999995</v>
      </c>
      <c r="G1836">
        <v>131969</v>
      </c>
      <c r="H1836">
        <v>11.8</v>
      </c>
      <c r="I1836">
        <v>2</v>
      </c>
    </row>
    <row r="1837" spans="1:9" x14ac:dyDescent="0.3">
      <c r="A1837">
        <v>131970</v>
      </c>
      <c r="B1837">
        <v>123.158596491228</v>
      </c>
      <c r="C1837">
        <v>0.38249113483013403</v>
      </c>
      <c r="D1837">
        <v>131970</v>
      </c>
      <c r="E1837" t="s">
        <v>5790</v>
      </c>
      <c r="F1837">
        <v>0.90107709170000005</v>
      </c>
      <c r="G1837">
        <v>131970</v>
      </c>
      <c r="H1837">
        <v>6.11</v>
      </c>
      <c r="I1837">
        <v>4</v>
      </c>
    </row>
    <row r="1838" spans="1:9" x14ac:dyDescent="0.3">
      <c r="A1838">
        <v>131970</v>
      </c>
      <c r="B1838">
        <v>123.158596491228</v>
      </c>
      <c r="C1838">
        <v>0.38249113483013403</v>
      </c>
      <c r="D1838">
        <v>131970</v>
      </c>
      <c r="E1838" t="s">
        <v>5790</v>
      </c>
      <c r="F1838">
        <v>0.90107709170000005</v>
      </c>
      <c r="G1838">
        <v>131970</v>
      </c>
      <c r="H1838">
        <v>6.11</v>
      </c>
      <c r="I1838">
        <v>4</v>
      </c>
    </row>
    <row r="1839" spans="1:9" x14ac:dyDescent="0.3">
      <c r="A1839">
        <v>131971</v>
      </c>
      <c r="B1839">
        <v>75</v>
      </c>
      <c r="C1839">
        <v>0.180197214094445</v>
      </c>
      <c r="D1839">
        <v>141918</v>
      </c>
      <c r="E1839" t="s">
        <v>5790</v>
      </c>
      <c r="F1839">
        <v>0.76255208249999995</v>
      </c>
      <c r="G1839">
        <v>131971</v>
      </c>
      <c r="H1839">
        <v>7.65</v>
      </c>
      <c r="I1839">
        <v>3</v>
      </c>
    </row>
    <row r="1840" spans="1:9" x14ac:dyDescent="0.3">
      <c r="A1840">
        <v>131971</v>
      </c>
      <c r="B1840">
        <v>75</v>
      </c>
      <c r="C1840">
        <v>0.180197214094445</v>
      </c>
      <c r="D1840">
        <v>141918</v>
      </c>
      <c r="E1840" t="s">
        <v>5790</v>
      </c>
      <c r="F1840">
        <v>0.76255208249999995</v>
      </c>
      <c r="G1840">
        <v>131971</v>
      </c>
      <c r="H1840">
        <v>7.65</v>
      </c>
      <c r="I1840">
        <v>3</v>
      </c>
    </row>
    <row r="1841" spans="1:9" x14ac:dyDescent="0.3">
      <c r="A1841">
        <v>131972</v>
      </c>
      <c r="B1841">
        <v>75</v>
      </c>
      <c r="C1841">
        <v>0.180197214094445</v>
      </c>
      <c r="D1841">
        <v>141918</v>
      </c>
      <c r="E1841" t="s">
        <v>5790</v>
      </c>
      <c r="F1841">
        <v>0.55588006970000003</v>
      </c>
      <c r="G1841">
        <v>131972</v>
      </c>
      <c r="H1841">
        <v>11.8</v>
      </c>
      <c r="I1841">
        <v>2</v>
      </c>
    </row>
    <row r="1842" spans="1:9" x14ac:dyDescent="0.3">
      <c r="A1842">
        <v>131972</v>
      </c>
      <c r="B1842">
        <v>75</v>
      </c>
      <c r="C1842">
        <v>0.180197214094445</v>
      </c>
      <c r="D1842">
        <v>141918</v>
      </c>
      <c r="E1842" t="s">
        <v>5790</v>
      </c>
      <c r="F1842">
        <v>0.55588006970000003</v>
      </c>
      <c r="G1842">
        <v>131972</v>
      </c>
      <c r="H1842">
        <v>11.8</v>
      </c>
      <c r="I1842">
        <v>2</v>
      </c>
    </row>
    <row r="1843" spans="1:9" x14ac:dyDescent="0.3">
      <c r="A1843">
        <v>132020</v>
      </c>
      <c r="B1843">
        <v>113.615870485766</v>
      </c>
      <c r="C1843">
        <v>0</v>
      </c>
      <c r="D1843">
        <v>141967</v>
      </c>
      <c r="E1843" t="s">
        <v>5790</v>
      </c>
      <c r="F1843">
        <v>0.25292956830000002</v>
      </c>
      <c r="G1843">
        <v>132020</v>
      </c>
      <c r="H1843">
        <v>14.76</v>
      </c>
      <c r="I1843">
        <v>1</v>
      </c>
    </row>
    <row r="1844" spans="1:9" x14ac:dyDescent="0.3">
      <c r="A1844">
        <v>132020</v>
      </c>
      <c r="B1844">
        <v>113.615870485766</v>
      </c>
      <c r="C1844">
        <v>0</v>
      </c>
      <c r="D1844">
        <v>141967</v>
      </c>
      <c r="E1844" t="s">
        <v>5790</v>
      </c>
      <c r="F1844">
        <v>0.25292956830000002</v>
      </c>
      <c r="G1844">
        <v>132020</v>
      </c>
      <c r="H1844">
        <v>14.76</v>
      </c>
      <c r="I1844">
        <v>1</v>
      </c>
    </row>
    <row r="1845" spans="1:9" x14ac:dyDescent="0.3">
      <c r="A1845">
        <v>132021</v>
      </c>
      <c r="B1845">
        <v>124.30769451676601</v>
      </c>
      <c r="C1845">
        <v>0</v>
      </c>
      <c r="D1845">
        <v>141967</v>
      </c>
      <c r="E1845" t="s">
        <v>5790</v>
      </c>
      <c r="F1845">
        <v>0.41864135860000001</v>
      </c>
      <c r="G1845">
        <v>132021</v>
      </c>
      <c r="H1845">
        <v>14.76</v>
      </c>
      <c r="I1845">
        <v>1</v>
      </c>
    </row>
    <row r="1846" spans="1:9" x14ac:dyDescent="0.3">
      <c r="A1846">
        <v>132021</v>
      </c>
      <c r="B1846">
        <v>124.30769451676601</v>
      </c>
      <c r="C1846">
        <v>0</v>
      </c>
      <c r="D1846">
        <v>141967</v>
      </c>
      <c r="E1846" t="s">
        <v>5790</v>
      </c>
      <c r="F1846">
        <v>0.41864135860000001</v>
      </c>
      <c r="G1846">
        <v>132021</v>
      </c>
      <c r="H1846">
        <v>14.76</v>
      </c>
      <c r="I1846">
        <v>1</v>
      </c>
    </row>
    <row r="1847" spans="1:9" x14ac:dyDescent="0.3">
      <c r="A1847">
        <v>132022</v>
      </c>
      <c r="B1847">
        <v>117.375010312508</v>
      </c>
      <c r="C1847">
        <v>0</v>
      </c>
      <c r="D1847">
        <v>141967</v>
      </c>
      <c r="E1847" t="s">
        <v>5790</v>
      </c>
      <c r="F1847">
        <v>5.71289845E-2</v>
      </c>
      <c r="G1847">
        <v>132022</v>
      </c>
      <c r="H1847">
        <v>14.76</v>
      </c>
      <c r="I1847">
        <v>1</v>
      </c>
    </row>
    <row r="1848" spans="1:9" x14ac:dyDescent="0.3">
      <c r="A1848">
        <v>132022</v>
      </c>
      <c r="B1848">
        <v>117.375010312508</v>
      </c>
      <c r="C1848">
        <v>0</v>
      </c>
      <c r="D1848">
        <v>141967</v>
      </c>
      <c r="E1848" t="s">
        <v>5790</v>
      </c>
      <c r="F1848">
        <v>5.71289845E-2</v>
      </c>
      <c r="G1848">
        <v>132022</v>
      </c>
      <c r="H1848">
        <v>14.76</v>
      </c>
      <c r="I1848">
        <v>1</v>
      </c>
    </row>
    <row r="1849" spans="1:9" x14ac:dyDescent="0.3">
      <c r="A1849">
        <v>132023</v>
      </c>
      <c r="B1849">
        <v>132</v>
      </c>
      <c r="C1849">
        <v>0</v>
      </c>
      <c r="D1849">
        <v>182100</v>
      </c>
      <c r="E1849" t="s">
        <v>5790</v>
      </c>
      <c r="F1849">
        <v>0.50753605369999999</v>
      </c>
      <c r="G1849">
        <v>132023</v>
      </c>
      <c r="H1849">
        <v>11.8</v>
      </c>
      <c r="I1849">
        <v>2</v>
      </c>
    </row>
    <row r="1850" spans="1:9" x14ac:dyDescent="0.3">
      <c r="A1850">
        <v>132023</v>
      </c>
      <c r="B1850">
        <v>132</v>
      </c>
      <c r="C1850">
        <v>0</v>
      </c>
      <c r="D1850">
        <v>182100</v>
      </c>
      <c r="E1850" t="s">
        <v>5790</v>
      </c>
      <c r="F1850">
        <v>0.50753605369999999</v>
      </c>
      <c r="G1850">
        <v>132023</v>
      </c>
      <c r="H1850">
        <v>11.8</v>
      </c>
      <c r="I1850">
        <v>2</v>
      </c>
    </row>
    <row r="1851" spans="1:9" x14ac:dyDescent="0.3">
      <c r="A1851">
        <v>132024</v>
      </c>
      <c r="B1851">
        <v>115</v>
      </c>
      <c r="C1851">
        <v>0</v>
      </c>
      <c r="D1851">
        <v>141967</v>
      </c>
      <c r="E1851" t="s">
        <v>5790</v>
      </c>
      <c r="F1851">
        <v>0.1302845031</v>
      </c>
      <c r="G1851">
        <v>132024</v>
      </c>
      <c r="H1851">
        <v>14.76</v>
      </c>
      <c r="I1851">
        <v>1</v>
      </c>
    </row>
    <row r="1852" spans="1:9" x14ac:dyDescent="0.3">
      <c r="A1852">
        <v>132024</v>
      </c>
      <c r="B1852">
        <v>115</v>
      </c>
      <c r="C1852">
        <v>0</v>
      </c>
      <c r="D1852">
        <v>141967</v>
      </c>
      <c r="E1852" t="s">
        <v>5790</v>
      </c>
      <c r="F1852">
        <v>0.1302845031</v>
      </c>
      <c r="G1852">
        <v>132024</v>
      </c>
      <c r="H1852">
        <v>14.76</v>
      </c>
      <c r="I1852">
        <v>1</v>
      </c>
    </row>
    <row r="1853" spans="1:9" x14ac:dyDescent="0.3">
      <c r="A1853">
        <v>132025</v>
      </c>
      <c r="B1853">
        <v>116.343059924877</v>
      </c>
      <c r="C1853">
        <v>0</v>
      </c>
      <c r="D1853">
        <v>141967</v>
      </c>
      <c r="E1853" t="s">
        <v>5790</v>
      </c>
      <c r="F1853">
        <v>0.1325615346</v>
      </c>
      <c r="G1853">
        <v>132025</v>
      </c>
      <c r="H1853">
        <v>14.76</v>
      </c>
      <c r="I1853">
        <v>1</v>
      </c>
    </row>
    <row r="1854" spans="1:9" x14ac:dyDescent="0.3">
      <c r="A1854">
        <v>132025</v>
      </c>
      <c r="B1854">
        <v>116.343059924877</v>
      </c>
      <c r="C1854">
        <v>0</v>
      </c>
      <c r="D1854">
        <v>141967</v>
      </c>
      <c r="E1854" t="s">
        <v>5790</v>
      </c>
      <c r="F1854">
        <v>0.1325615346</v>
      </c>
      <c r="G1854">
        <v>132025</v>
      </c>
      <c r="H1854">
        <v>14.76</v>
      </c>
      <c r="I1854">
        <v>1</v>
      </c>
    </row>
    <row r="1855" spans="1:9" x14ac:dyDescent="0.3">
      <c r="A1855">
        <v>132029</v>
      </c>
      <c r="B1855">
        <v>110.371690140845</v>
      </c>
      <c r="C1855">
        <v>0.12689944654538399</v>
      </c>
      <c r="D1855">
        <v>132029</v>
      </c>
      <c r="E1855" t="s">
        <v>5790</v>
      </c>
      <c r="F1855">
        <v>0.39850142599999999</v>
      </c>
      <c r="G1855">
        <v>132029</v>
      </c>
      <c r="H1855">
        <v>14.76</v>
      </c>
      <c r="I1855">
        <v>1</v>
      </c>
    </row>
    <row r="1856" spans="1:9" x14ac:dyDescent="0.3">
      <c r="A1856">
        <v>132029</v>
      </c>
      <c r="B1856">
        <v>110.371690140845</v>
      </c>
      <c r="C1856">
        <v>0.12689944654538399</v>
      </c>
      <c r="D1856">
        <v>132029</v>
      </c>
      <c r="E1856" t="s">
        <v>5790</v>
      </c>
      <c r="F1856">
        <v>0.39850142599999999</v>
      </c>
      <c r="G1856">
        <v>132029</v>
      </c>
      <c r="H1856">
        <v>14.76</v>
      </c>
      <c r="I1856">
        <v>1</v>
      </c>
    </row>
    <row r="1857" spans="1:9" x14ac:dyDescent="0.3">
      <c r="A1857">
        <v>132075</v>
      </c>
      <c r="B1857">
        <v>80</v>
      </c>
      <c r="C1857">
        <v>0</v>
      </c>
      <c r="D1857">
        <v>143459</v>
      </c>
      <c r="E1857" t="s">
        <v>5790</v>
      </c>
      <c r="F1857">
        <v>0.90804308649999999</v>
      </c>
      <c r="G1857">
        <v>132075</v>
      </c>
      <c r="H1857">
        <v>6.11</v>
      </c>
      <c r="I1857">
        <v>4</v>
      </c>
    </row>
    <row r="1858" spans="1:9" x14ac:dyDescent="0.3">
      <c r="A1858">
        <v>132076</v>
      </c>
      <c r="B1858">
        <v>99.965753424657507</v>
      </c>
      <c r="C1858">
        <v>0</v>
      </c>
      <c r="D1858">
        <v>143459</v>
      </c>
      <c r="E1858" t="s">
        <v>5790</v>
      </c>
      <c r="F1858">
        <v>0.90329527850000002</v>
      </c>
      <c r="G1858">
        <v>132076</v>
      </c>
      <c r="H1858">
        <v>6.11</v>
      </c>
      <c r="I1858">
        <v>4</v>
      </c>
    </row>
    <row r="1859" spans="1:9" x14ac:dyDescent="0.3">
      <c r="A1859">
        <v>132077</v>
      </c>
      <c r="B1859">
        <v>77.740112994350199</v>
      </c>
      <c r="C1859">
        <v>0</v>
      </c>
      <c r="D1859">
        <v>143459</v>
      </c>
      <c r="E1859" t="s">
        <v>5791</v>
      </c>
      <c r="F1859">
        <v>0.93842971320000002</v>
      </c>
      <c r="G1859">
        <v>132077</v>
      </c>
      <c r="H1859">
        <v>4.0599999999999996</v>
      </c>
      <c r="I1859">
        <v>5</v>
      </c>
    </row>
    <row r="1860" spans="1:9" x14ac:dyDescent="0.3">
      <c r="A1860">
        <v>132078</v>
      </c>
      <c r="B1860">
        <v>100</v>
      </c>
      <c r="C1860">
        <v>0</v>
      </c>
      <c r="D1860">
        <v>143459</v>
      </c>
      <c r="E1860" t="s">
        <v>5790</v>
      </c>
      <c r="F1860">
        <v>0.69832485909999997</v>
      </c>
      <c r="G1860">
        <v>132078</v>
      </c>
      <c r="H1860">
        <v>11.8</v>
      </c>
      <c r="I1860">
        <v>2</v>
      </c>
    </row>
    <row r="1861" spans="1:9" x14ac:dyDescent="0.3">
      <c r="A1861">
        <v>132082</v>
      </c>
      <c r="B1861">
        <v>75</v>
      </c>
      <c r="C1861">
        <v>0</v>
      </c>
      <c r="D1861">
        <v>143459</v>
      </c>
      <c r="E1861" t="s">
        <v>5790</v>
      </c>
      <c r="F1861">
        <v>0.54798483850000002</v>
      </c>
      <c r="G1861">
        <v>132082</v>
      </c>
      <c r="H1861">
        <v>11.8</v>
      </c>
      <c r="I1861">
        <v>2</v>
      </c>
    </row>
    <row r="1862" spans="1:9" x14ac:dyDescent="0.3">
      <c r="A1862">
        <v>132106</v>
      </c>
      <c r="B1862">
        <v>116.343059924877</v>
      </c>
      <c r="C1862">
        <v>0</v>
      </c>
      <c r="D1862">
        <v>141967</v>
      </c>
      <c r="E1862" t="s">
        <v>5790</v>
      </c>
      <c r="F1862">
        <v>0.54145836830000005</v>
      </c>
      <c r="G1862">
        <v>132106</v>
      </c>
      <c r="H1862">
        <v>11.8</v>
      </c>
      <c r="I1862">
        <v>2</v>
      </c>
    </row>
    <row r="1863" spans="1:9" x14ac:dyDescent="0.3">
      <c r="A1863">
        <v>132106</v>
      </c>
      <c r="B1863">
        <v>116.343059924877</v>
      </c>
      <c r="C1863">
        <v>0</v>
      </c>
      <c r="D1863">
        <v>141967</v>
      </c>
      <c r="E1863" t="s">
        <v>5790</v>
      </c>
      <c r="F1863">
        <v>0.54145836830000005</v>
      </c>
      <c r="G1863">
        <v>132106</v>
      </c>
      <c r="H1863">
        <v>11.8</v>
      </c>
      <c r="I1863">
        <v>2</v>
      </c>
    </row>
    <row r="1864" spans="1:9" x14ac:dyDescent="0.3">
      <c r="A1864">
        <v>132120</v>
      </c>
      <c r="B1864">
        <v>90.052222222222198</v>
      </c>
      <c r="C1864">
        <v>0.27128641252839503</v>
      </c>
      <c r="D1864">
        <v>141918</v>
      </c>
      <c r="E1864" t="s">
        <v>5790</v>
      </c>
      <c r="F1864">
        <v>0.66692560909999998</v>
      </c>
      <c r="G1864">
        <v>132120</v>
      </c>
      <c r="H1864">
        <v>11.8</v>
      </c>
      <c r="I1864">
        <v>2</v>
      </c>
    </row>
    <row r="1865" spans="1:9" x14ac:dyDescent="0.3">
      <c r="A1865">
        <v>132120</v>
      </c>
      <c r="B1865">
        <v>90.052222222222198</v>
      </c>
      <c r="C1865">
        <v>0.27128641252839503</v>
      </c>
      <c r="D1865">
        <v>141918</v>
      </c>
      <c r="E1865" t="s">
        <v>5790</v>
      </c>
      <c r="F1865">
        <v>0.66692560909999998</v>
      </c>
      <c r="G1865">
        <v>132120</v>
      </c>
      <c r="H1865">
        <v>11.8</v>
      </c>
      <c r="I1865">
        <v>2</v>
      </c>
    </row>
    <row r="1866" spans="1:9" x14ac:dyDescent="0.3">
      <c r="A1866">
        <v>132121</v>
      </c>
      <c r="B1866">
        <v>131</v>
      </c>
      <c r="C1866">
        <v>0.27535136417420097</v>
      </c>
      <c r="D1866">
        <v>141056</v>
      </c>
      <c r="E1866" t="s">
        <v>5790</v>
      </c>
      <c r="F1866">
        <v>0.77439314130000003</v>
      </c>
      <c r="G1866">
        <v>132121</v>
      </c>
      <c r="H1866">
        <v>7.65</v>
      </c>
      <c r="I1866">
        <v>3</v>
      </c>
    </row>
    <row r="1867" spans="1:9" x14ac:dyDescent="0.3">
      <c r="A1867">
        <v>132121</v>
      </c>
      <c r="B1867">
        <v>131</v>
      </c>
      <c r="C1867">
        <v>0.27535136417420097</v>
      </c>
      <c r="D1867">
        <v>141056</v>
      </c>
      <c r="E1867" t="s">
        <v>5790</v>
      </c>
      <c r="F1867">
        <v>0.77439314130000003</v>
      </c>
      <c r="G1867">
        <v>132121</v>
      </c>
      <c r="H1867">
        <v>7.65</v>
      </c>
      <c r="I1867">
        <v>3</v>
      </c>
    </row>
    <row r="1868" spans="1:9" x14ac:dyDescent="0.3">
      <c r="A1868">
        <v>132122</v>
      </c>
      <c r="B1868">
        <v>132</v>
      </c>
      <c r="C1868">
        <v>0</v>
      </c>
      <c r="D1868">
        <v>141056</v>
      </c>
      <c r="E1868" t="s">
        <v>5791</v>
      </c>
      <c r="F1868">
        <v>0.94193851949999996</v>
      </c>
      <c r="G1868">
        <v>132122</v>
      </c>
      <c r="H1868">
        <v>4.0599999999999996</v>
      </c>
      <c r="I1868">
        <v>5</v>
      </c>
    </row>
    <row r="1869" spans="1:9" x14ac:dyDescent="0.3">
      <c r="A1869">
        <v>132122</v>
      </c>
      <c r="B1869">
        <v>132</v>
      </c>
      <c r="C1869">
        <v>0</v>
      </c>
      <c r="D1869">
        <v>141056</v>
      </c>
      <c r="E1869" t="s">
        <v>5791</v>
      </c>
      <c r="F1869">
        <v>0.94193851949999996</v>
      </c>
      <c r="G1869">
        <v>132122</v>
      </c>
      <c r="H1869">
        <v>4.0599999999999996</v>
      </c>
      <c r="I1869">
        <v>5</v>
      </c>
    </row>
    <row r="1870" spans="1:9" x14ac:dyDescent="0.3">
      <c r="A1870">
        <v>132150</v>
      </c>
      <c r="B1870">
        <v>136.48980769230701</v>
      </c>
      <c r="C1870">
        <v>0.47226971338372598</v>
      </c>
      <c r="D1870">
        <v>132150</v>
      </c>
      <c r="E1870" t="s">
        <v>5790</v>
      </c>
      <c r="F1870">
        <v>0.56624549629999998</v>
      </c>
      <c r="G1870">
        <v>132150</v>
      </c>
      <c r="H1870">
        <v>11.8</v>
      </c>
      <c r="I1870">
        <v>2</v>
      </c>
    </row>
    <row r="1871" spans="1:9" x14ac:dyDescent="0.3">
      <c r="A1871">
        <v>132150</v>
      </c>
      <c r="B1871">
        <v>136.48980769230701</v>
      </c>
      <c r="C1871">
        <v>0.47226971338372598</v>
      </c>
      <c r="D1871">
        <v>132150</v>
      </c>
      <c r="E1871" t="s">
        <v>5790</v>
      </c>
      <c r="F1871">
        <v>0.56624549629999998</v>
      </c>
      <c r="G1871">
        <v>132150</v>
      </c>
      <c r="H1871">
        <v>11.8</v>
      </c>
      <c r="I1871">
        <v>2</v>
      </c>
    </row>
    <row r="1872" spans="1:9" x14ac:dyDescent="0.3">
      <c r="A1872">
        <v>132152</v>
      </c>
      <c r="B1872">
        <v>76.4583333333333</v>
      </c>
      <c r="C1872">
        <v>7.8392254151497795E-2</v>
      </c>
      <c r="D1872">
        <v>141761</v>
      </c>
      <c r="E1872" t="s">
        <v>5790</v>
      </c>
      <c r="F1872">
        <v>0.69910091159999999</v>
      </c>
      <c r="G1872">
        <v>132152</v>
      </c>
      <c r="H1872">
        <v>11.8</v>
      </c>
      <c r="I1872">
        <v>2</v>
      </c>
    </row>
    <row r="1873" spans="1:9" x14ac:dyDescent="0.3">
      <c r="A1873">
        <v>132152</v>
      </c>
      <c r="B1873">
        <v>76.4583333333333</v>
      </c>
      <c r="C1873">
        <v>7.8392254151497795E-2</v>
      </c>
      <c r="D1873">
        <v>141761</v>
      </c>
      <c r="E1873" t="s">
        <v>5790</v>
      </c>
      <c r="F1873">
        <v>0.69910091159999999</v>
      </c>
      <c r="G1873">
        <v>132152</v>
      </c>
      <c r="H1873">
        <v>11.8</v>
      </c>
      <c r="I1873">
        <v>2</v>
      </c>
    </row>
    <row r="1874" spans="1:9" x14ac:dyDescent="0.3">
      <c r="A1874">
        <v>132153</v>
      </c>
      <c r="B1874">
        <v>78.010752688172005</v>
      </c>
      <c r="C1874">
        <v>6.7434197119568107E-2</v>
      </c>
      <c r="D1874">
        <v>141761</v>
      </c>
      <c r="E1874" t="s">
        <v>5790</v>
      </c>
      <c r="F1874">
        <v>0.85584479570000005</v>
      </c>
      <c r="G1874">
        <v>132153</v>
      </c>
      <c r="H1874">
        <v>6.11</v>
      </c>
      <c r="I1874">
        <v>4</v>
      </c>
    </row>
    <row r="1875" spans="1:9" x14ac:dyDescent="0.3">
      <c r="A1875">
        <v>132153</v>
      </c>
      <c r="B1875">
        <v>78.010752688172005</v>
      </c>
      <c r="C1875">
        <v>6.7434197119568107E-2</v>
      </c>
      <c r="D1875">
        <v>141761</v>
      </c>
      <c r="E1875" t="s">
        <v>5790</v>
      </c>
      <c r="F1875">
        <v>0.85584479570000005</v>
      </c>
      <c r="G1875">
        <v>132153</v>
      </c>
      <c r="H1875">
        <v>6.11</v>
      </c>
      <c r="I1875">
        <v>4</v>
      </c>
    </row>
    <row r="1876" spans="1:9" x14ac:dyDescent="0.3">
      <c r="A1876">
        <v>132155</v>
      </c>
      <c r="B1876">
        <v>80</v>
      </c>
      <c r="C1876">
        <v>0</v>
      </c>
      <c r="D1876">
        <v>141761</v>
      </c>
      <c r="E1876" t="s">
        <v>5790</v>
      </c>
      <c r="F1876">
        <v>0.74550592900000001</v>
      </c>
      <c r="G1876">
        <v>132155</v>
      </c>
      <c r="H1876">
        <v>11.8</v>
      </c>
      <c r="I1876">
        <v>2</v>
      </c>
    </row>
    <row r="1877" spans="1:9" x14ac:dyDescent="0.3">
      <c r="A1877">
        <v>132155</v>
      </c>
      <c r="B1877">
        <v>80</v>
      </c>
      <c r="C1877">
        <v>0</v>
      </c>
      <c r="D1877">
        <v>141761</v>
      </c>
      <c r="E1877" t="s">
        <v>5790</v>
      </c>
      <c r="F1877">
        <v>0.74550592900000001</v>
      </c>
      <c r="G1877">
        <v>132155</v>
      </c>
      <c r="H1877">
        <v>11.8</v>
      </c>
      <c r="I1877">
        <v>2</v>
      </c>
    </row>
    <row r="1878" spans="1:9" x14ac:dyDescent="0.3">
      <c r="A1878">
        <v>132158</v>
      </c>
      <c r="B1878">
        <v>76.3888888888888</v>
      </c>
      <c r="C1878">
        <v>8.1295670971923695E-2</v>
      </c>
      <c r="D1878">
        <v>141761</v>
      </c>
      <c r="E1878" t="s">
        <v>5790</v>
      </c>
      <c r="F1878">
        <v>0.90065425629999996</v>
      </c>
      <c r="G1878">
        <v>132158</v>
      </c>
      <c r="H1878">
        <v>6.11</v>
      </c>
      <c r="I1878">
        <v>4</v>
      </c>
    </row>
    <row r="1879" spans="1:9" x14ac:dyDescent="0.3">
      <c r="A1879">
        <v>132158</v>
      </c>
      <c r="B1879">
        <v>76.3888888888888</v>
      </c>
      <c r="C1879">
        <v>8.1295670971923695E-2</v>
      </c>
      <c r="D1879">
        <v>141761</v>
      </c>
      <c r="E1879" t="s">
        <v>5790</v>
      </c>
      <c r="F1879">
        <v>0.90065425629999996</v>
      </c>
      <c r="G1879">
        <v>132158</v>
      </c>
      <c r="H1879">
        <v>6.11</v>
      </c>
      <c r="I1879">
        <v>4</v>
      </c>
    </row>
    <row r="1880" spans="1:9" x14ac:dyDescent="0.3">
      <c r="A1880">
        <v>132160</v>
      </c>
      <c r="B1880">
        <v>76.287878787878697</v>
      </c>
      <c r="C1880">
        <v>8.5518822710724904E-2</v>
      </c>
      <c r="D1880">
        <v>141761</v>
      </c>
      <c r="E1880" t="s">
        <v>5790</v>
      </c>
      <c r="F1880">
        <v>0.69038981200000005</v>
      </c>
      <c r="G1880">
        <v>132160</v>
      </c>
      <c r="H1880">
        <v>11.8</v>
      </c>
      <c r="I1880">
        <v>2</v>
      </c>
    </row>
    <row r="1881" spans="1:9" x14ac:dyDescent="0.3">
      <c r="A1881">
        <v>132160</v>
      </c>
      <c r="B1881">
        <v>76.287878787878697</v>
      </c>
      <c r="C1881">
        <v>8.5518822710724904E-2</v>
      </c>
      <c r="D1881">
        <v>141761</v>
      </c>
      <c r="E1881" t="s">
        <v>5790</v>
      </c>
      <c r="F1881">
        <v>0.69038981200000005</v>
      </c>
      <c r="G1881">
        <v>132160</v>
      </c>
      <c r="H1881">
        <v>11.8</v>
      </c>
      <c r="I1881">
        <v>2</v>
      </c>
    </row>
    <row r="1882" spans="1:9" x14ac:dyDescent="0.3">
      <c r="A1882">
        <v>132161</v>
      </c>
      <c r="B1882">
        <v>80</v>
      </c>
      <c r="C1882">
        <v>0</v>
      </c>
      <c r="D1882">
        <v>141761</v>
      </c>
      <c r="E1882" t="s">
        <v>5790</v>
      </c>
      <c r="F1882">
        <v>0.73728829620000003</v>
      </c>
      <c r="G1882">
        <v>132161</v>
      </c>
      <c r="H1882">
        <v>11.8</v>
      </c>
      <c r="I1882">
        <v>2</v>
      </c>
    </row>
    <row r="1883" spans="1:9" x14ac:dyDescent="0.3">
      <c r="A1883">
        <v>132161</v>
      </c>
      <c r="B1883">
        <v>80</v>
      </c>
      <c r="C1883">
        <v>0</v>
      </c>
      <c r="D1883">
        <v>141761</v>
      </c>
      <c r="E1883" t="s">
        <v>5790</v>
      </c>
      <c r="F1883">
        <v>0.73728829620000003</v>
      </c>
      <c r="G1883">
        <v>132161</v>
      </c>
      <c r="H1883">
        <v>11.8</v>
      </c>
      <c r="I1883">
        <v>2</v>
      </c>
    </row>
    <row r="1884" spans="1:9" x14ac:dyDescent="0.3">
      <c r="A1884">
        <v>132163</v>
      </c>
      <c r="B1884">
        <v>77.162162162162105</v>
      </c>
      <c r="C1884">
        <v>0</v>
      </c>
      <c r="D1884">
        <v>141761</v>
      </c>
      <c r="E1884" t="s">
        <v>5790</v>
      </c>
      <c r="F1884">
        <v>0.51600682740000003</v>
      </c>
      <c r="G1884">
        <v>132163</v>
      </c>
      <c r="H1884">
        <v>11.8</v>
      </c>
      <c r="I1884">
        <v>2</v>
      </c>
    </row>
    <row r="1885" spans="1:9" x14ac:dyDescent="0.3">
      <c r="A1885">
        <v>132163</v>
      </c>
      <c r="B1885">
        <v>77.162162162162105</v>
      </c>
      <c r="C1885">
        <v>0</v>
      </c>
      <c r="D1885">
        <v>141761</v>
      </c>
      <c r="E1885" t="s">
        <v>5790</v>
      </c>
      <c r="F1885">
        <v>0.51600682740000003</v>
      </c>
      <c r="G1885">
        <v>132163</v>
      </c>
      <c r="H1885">
        <v>11.8</v>
      </c>
      <c r="I1885">
        <v>2</v>
      </c>
    </row>
    <row r="1886" spans="1:9" x14ac:dyDescent="0.3">
      <c r="A1886">
        <v>132164</v>
      </c>
      <c r="B1886">
        <v>102.87866952789599</v>
      </c>
      <c r="C1886">
        <v>6.2803522639254303E-2</v>
      </c>
      <c r="D1886">
        <v>141761</v>
      </c>
      <c r="E1886" t="s">
        <v>5790</v>
      </c>
      <c r="F1886">
        <v>0.77976953979999997</v>
      </c>
      <c r="G1886">
        <v>132164</v>
      </c>
      <c r="H1886">
        <v>7.65</v>
      </c>
      <c r="I1886">
        <v>3</v>
      </c>
    </row>
    <row r="1887" spans="1:9" x14ac:dyDescent="0.3">
      <c r="A1887">
        <v>132164</v>
      </c>
      <c r="B1887">
        <v>102.87866952789599</v>
      </c>
      <c r="C1887">
        <v>6.2803522639254303E-2</v>
      </c>
      <c r="D1887">
        <v>141761</v>
      </c>
      <c r="E1887" t="s">
        <v>5790</v>
      </c>
      <c r="F1887">
        <v>0.77976953979999997</v>
      </c>
      <c r="G1887">
        <v>132164</v>
      </c>
      <c r="H1887">
        <v>7.65</v>
      </c>
      <c r="I1887">
        <v>3</v>
      </c>
    </row>
    <row r="1888" spans="1:9" x14ac:dyDescent="0.3">
      <c r="A1888">
        <v>132184</v>
      </c>
      <c r="B1888">
        <v>137</v>
      </c>
      <c r="C1888">
        <v>0.13482283058751801</v>
      </c>
      <c r="D1888">
        <v>142899</v>
      </c>
      <c r="E1888" t="s">
        <v>5790</v>
      </c>
      <c r="F1888">
        <v>0.78600192069999997</v>
      </c>
      <c r="G1888">
        <v>132184</v>
      </c>
      <c r="H1888">
        <v>7.65</v>
      </c>
      <c r="I1888">
        <v>3</v>
      </c>
    </row>
    <row r="1889" spans="1:9" x14ac:dyDescent="0.3">
      <c r="A1889">
        <v>132184</v>
      </c>
      <c r="B1889">
        <v>137</v>
      </c>
      <c r="C1889">
        <v>0.13482283058751801</v>
      </c>
      <c r="D1889">
        <v>142899</v>
      </c>
      <c r="E1889" t="s">
        <v>5790</v>
      </c>
      <c r="F1889">
        <v>0.78600192069999997</v>
      </c>
      <c r="G1889">
        <v>132184</v>
      </c>
      <c r="H1889">
        <v>7.65</v>
      </c>
      <c r="I1889">
        <v>3</v>
      </c>
    </row>
    <row r="1890" spans="1:9" x14ac:dyDescent="0.3">
      <c r="A1890">
        <v>132189</v>
      </c>
      <c r="B1890">
        <v>135.84615384615299</v>
      </c>
      <c r="C1890">
        <v>0</v>
      </c>
      <c r="D1890">
        <v>142716</v>
      </c>
      <c r="E1890" t="s">
        <v>5790</v>
      </c>
      <c r="F1890">
        <v>0.52710235120000004</v>
      </c>
      <c r="G1890">
        <v>132189</v>
      </c>
      <c r="H1890">
        <v>11.8</v>
      </c>
      <c r="I1890">
        <v>2</v>
      </c>
    </row>
    <row r="1891" spans="1:9" x14ac:dyDescent="0.3">
      <c r="A1891">
        <v>132189</v>
      </c>
      <c r="B1891">
        <v>135.84615384615299</v>
      </c>
      <c r="C1891">
        <v>0</v>
      </c>
      <c r="D1891">
        <v>142716</v>
      </c>
      <c r="E1891" t="s">
        <v>5790</v>
      </c>
      <c r="F1891">
        <v>0.52710235120000004</v>
      </c>
      <c r="G1891">
        <v>132189</v>
      </c>
      <c r="H1891">
        <v>11.8</v>
      </c>
      <c r="I1891">
        <v>2</v>
      </c>
    </row>
    <row r="1892" spans="1:9" x14ac:dyDescent="0.3">
      <c r="A1892">
        <v>132203</v>
      </c>
      <c r="B1892">
        <v>134.8125</v>
      </c>
      <c r="C1892">
        <v>0</v>
      </c>
      <c r="D1892">
        <v>141912</v>
      </c>
      <c r="E1892" t="s">
        <v>5790</v>
      </c>
      <c r="F1892">
        <v>0.53892278670000004</v>
      </c>
      <c r="G1892">
        <v>132203</v>
      </c>
      <c r="H1892">
        <v>11.8</v>
      </c>
      <c r="I1892">
        <v>2</v>
      </c>
    </row>
    <row r="1893" spans="1:9" x14ac:dyDescent="0.3">
      <c r="A1893">
        <v>132203</v>
      </c>
      <c r="B1893">
        <v>134.8125</v>
      </c>
      <c r="C1893">
        <v>0</v>
      </c>
      <c r="D1893">
        <v>141912</v>
      </c>
      <c r="E1893" t="s">
        <v>5790</v>
      </c>
      <c r="F1893">
        <v>0.53892278670000004</v>
      </c>
      <c r="G1893">
        <v>132203</v>
      </c>
      <c r="H1893">
        <v>11.8</v>
      </c>
      <c r="I1893">
        <v>2</v>
      </c>
    </row>
    <row r="1894" spans="1:9" x14ac:dyDescent="0.3">
      <c r="A1894">
        <v>132218</v>
      </c>
      <c r="B1894">
        <v>123.376341383975</v>
      </c>
      <c r="C1894">
        <v>0</v>
      </c>
      <c r="D1894">
        <v>141257</v>
      </c>
      <c r="E1894" t="s">
        <v>5790</v>
      </c>
      <c r="F1894">
        <v>0.56811243300000003</v>
      </c>
      <c r="G1894">
        <v>132218</v>
      </c>
      <c r="H1894">
        <v>11.8</v>
      </c>
      <c r="I1894">
        <v>2</v>
      </c>
    </row>
    <row r="1895" spans="1:9" x14ac:dyDescent="0.3">
      <c r="A1895">
        <v>132218</v>
      </c>
      <c r="B1895">
        <v>123.376341383975</v>
      </c>
      <c r="C1895">
        <v>0</v>
      </c>
      <c r="D1895">
        <v>141257</v>
      </c>
      <c r="E1895" t="s">
        <v>5790</v>
      </c>
      <c r="F1895">
        <v>0.56811243300000003</v>
      </c>
      <c r="G1895">
        <v>132218</v>
      </c>
      <c r="H1895">
        <v>11.8</v>
      </c>
      <c r="I1895">
        <v>2</v>
      </c>
    </row>
    <row r="1896" spans="1:9" x14ac:dyDescent="0.3">
      <c r="A1896">
        <v>132264</v>
      </c>
      <c r="B1896">
        <v>137</v>
      </c>
      <c r="C1896">
        <v>0</v>
      </c>
      <c r="D1896">
        <v>167861</v>
      </c>
      <c r="E1896" t="s">
        <v>5790</v>
      </c>
      <c r="F1896">
        <v>0.75742936130000005</v>
      </c>
      <c r="G1896">
        <v>132264</v>
      </c>
      <c r="H1896">
        <v>7.65</v>
      </c>
      <c r="I1896">
        <v>3</v>
      </c>
    </row>
    <row r="1897" spans="1:9" x14ac:dyDescent="0.3">
      <c r="A1897">
        <v>132264</v>
      </c>
      <c r="B1897">
        <v>137</v>
      </c>
      <c r="C1897">
        <v>0</v>
      </c>
      <c r="D1897">
        <v>167861</v>
      </c>
      <c r="E1897" t="s">
        <v>5790</v>
      </c>
      <c r="F1897">
        <v>0.75742936130000005</v>
      </c>
      <c r="G1897">
        <v>132264</v>
      </c>
      <c r="H1897">
        <v>7.65</v>
      </c>
      <c r="I1897">
        <v>3</v>
      </c>
    </row>
    <row r="1898" spans="1:9" x14ac:dyDescent="0.3">
      <c r="A1898">
        <v>132290</v>
      </c>
      <c r="B1898">
        <v>137</v>
      </c>
      <c r="C1898">
        <v>0.20949207298884201</v>
      </c>
      <c r="D1898">
        <v>148017</v>
      </c>
      <c r="E1898" t="s">
        <v>5790</v>
      </c>
      <c r="F1898">
        <v>0.72547912599999997</v>
      </c>
      <c r="G1898">
        <v>132290</v>
      </c>
      <c r="H1898">
        <v>11.8</v>
      </c>
      <c r="I1898">
        <v>2</v>
      </c>
    </row>
    <row r="1899" spans="1:9" x14ac:dyDescent="0.3">
      <c r="A1899">
        <v>132303</v>
      </c>
      <c r="B1899">
        <v>120.53846153846099</v>
      </c>
      <c r="C1899">
        <v>0.34721120368157499</v>
      </c>
      <c r="D1899">
        <v>141180</v>
      </c>
      <c r="E1899" t="s">
        <v>5790</v>
      </c>
      <c r="F1899">
        <v>0.5353906155</v>
      </c>
      <c r="G1899">
        <v>132303</v>
      </c>
      <c r="H1899">
        <v>11.8</v>
      </c>
      <c r="I1899">
        <v>2</v>
      </c>
    </row>
    <row r="1900" spans="1:9" x14ac:dyDescent="0.3">
      <c r="A1900">
        <v>132303</v>
      </c>
      <c r="B1900">
        <v>120.53846153846099</v>
      </c>
      <c r="C1900">
        <v>0.34721120368157499</v>
      </c>
      <c r="D1900">
        <v>141180</v>
      </c>
      <c r="E1900" t="s">
        <v>5790</v>
      </c>
      <c r="F1900">
        <v>0.5353906155</v>
      </c>
      <c r="G1900">
        <v>132303</v>
      </c>
      <c r="H1900">
        <v>11.8</v>
      </c>
      <c r="I1900">
        <v>2</v>
      </c>
    </row>
    <row r="1901" spans="1:9" x14ac:dyDescent="0.3">
      <c r="A1901">
        <v>132305</v>
      </c>
      <c r="B1901">
        <v>134.291666666666</v>
      </c>
      <c r="C1901">
        <v>0.34480001476712002</v>
      </c>
      <c r="D1901">
        <v>141180</v>
      </c>
      <c r="E1901" t="s">
        <v>5790</v>
      </c>
      <c r="F1901">
        <v>0.52636361119999997</v>
      </c>
      <c r="G1901">
        <v>132305</v>
      </c>
      <c r="H1901">
        <v>11.8</v>
      </c>
      <c r="I1901">
        <v>2</v>
      </c>
    </row>
    <row r="1902" spans="1:9" x14ac:dyDescent="0.3">
      <c r="A1902">
        <v>132305</v>
      </c>
      <c r="B1902">
        <v>134.291666666666</v>
      </c>
      <c r="C1902">
        <v>0.34480001476712002</v>
      </c>
      <c r="D1902">
        <v>141180</v>
      </c>
      <c r="E1902" t="s">
        <v>5790</v>
      </c>
      <c r="F1902">
        <v>0.52636361119999997</v>
      </c>
      <c r="G1902">
        <v>132305</v>
      </c>
      <c r="H1902">
        <v>11.8</v>
      </c>
      <c r="I1902">
        <v>2</v>
      </c>
    </row>
    <row r="1903" spans="1:9" x14ac:dyDescent="0.3">
      <c r="A1903">
        <v>132306</v>
      </c>
      <c r="B1903">
        <v>120.64705882352899</v>
      </c>
      <c r="C1903">
        <v>0.35401926649886101</v>
      </c>
      <c r="D1903">
        <v>141180</v>
      </c>
      <c r="E1903" t="s">
        <v>5790</v>
      </c>
      <c r="F1903">
        <v>8.9928850500000004E-2</v>
      </c>
      <c r="G1903">
        <v>132306</v>
      </c>
      <c r="H1903">
        <v>14.76</v>
      </c>
      <c r="I1903">
        <v>1</v>
      </c>
    </row>
    <row r="1904" spans="1:9" x14ac:dyDescent="0.3">
      <c r="A1904">
        <v>132306</v>
      </c>
      <c r="B1904">
        <v>120.64705882352899</v>
      </c>
      <c r="C1904">
        <v>0.35401926649886101</v>
      </c>
      <c r="D1904">
        <v>141180</v>
      </c>
      <c r="E1904" t="s">
        <v>5790</v>
      </c>
      <c r="F1904">
        <v>8.9928850500000004E-2</v>
      </c>
      <c r="G1904">
        <v>132306</v>
      </c>
      <c r="H1904">
        <v>14.76</v>
      </c>
      <c r="I1904">
        <v>1</v>
      </c>
    </row>
    <row r="1905" spans="1:9" x14ac:dyDescent="0.3">
      <c r="A1905">
        <v>132308</v>
      </c>
      <c r="B1905">
        <v>134.25</v>
      </c>
      <c r="C1905">
        <v>0.33853092358953601</v>
      </c>
      <c r="D1905">
        <v>141180</v>
      </c>
      <c r="E1905" t="s">
        <v>5790</v>
      </c>
      <c r="F1905">
        <v>0.61531746389999997</v>
      </c>
      <c r="G1905">
        <v>132308</v>
      </c>
      <c r="H1905">
        <v>11.8</v>
      </c>
      <c r="I1905">
        <v>2</v>
      </c>
    </row>
    <row r="1906" spans="1:9" x14ac:dyDescent="0.3">
      <c r="A1906">
        <v>132308</v>
      </c>
      <c r="B1906">
        <v>134.25</v>
      </c>
      <c r="C1906">
        <v>0.33853092358953601</v>
      </c>
      <c r="D1906">
        <v>141180</v>
      </c>
      <c r="E1906" t="s">
        <v>5790</v>
      </c>
      <c r="F1906">
        <v>0.61531746389999997</v>
      </c>
      <c r="G1906">
        <v>132308</v>
      </c>
      <c r="H1906">
        <v>11.8</v>
      </c>
      <c r="I1906">
        <v>2</v>
      </c>
    </row>
    <row r="1907" spans="1:9" x14ac:dyDescent="0.3">
      <c r="A1907">
        <v>132309</v>
      </c>
      <c r="B1907">
        <v>132</v>
      </c>
      <c r="C1907">
        <v>0</v>
      </c>
      <c r="D1907">
        <v>141180</v>
      </c>
      <c r="E1907" t="s">
        <v>5790</v>
      </c>
      <c r="F1907">
        <v>0.5735142231</v>
      </c>
      <c r="G1907">
        <v>132309</v>
      </c>
      <c r="H1907">
        <v>11.8</v>
      </c>
      <c r="I1907">
        <v>2</v>
      </c>
    </row>
    <row r="1908" spans="1:9" x14ac:dyDescent="0.3">
      <c r="A1908">
        <v>132309</v>
      </c>
      <c r="B1908">
        <v>132</v>
      </c>
      <c r="C1908">
        <v>0</v>
      </c>
      <c r="D1908">
        <v>141180</v>
      </c>
      <c r="E1908" t="s">
        <v>5790</v>
      </c>
      <c r="F1908">
        <v>0.5735142231</v>
      </c>
      <c r="G1908">
        <v>132309</v>
      </c>
      <c r="H1908">
        <v>11.8</v>
      </c>
      <c r="I1908">
        <v>2</v>
      </c>
    </row>
    <row r="1909" spans="1:9" x14ac:dyDescent="0.3">
      <c r="A1909">
        <v>132313</v>
      </c>
      <c r="B1909">
        <v>139.1875</v>
      </c>
      <c r="C1909">
        <v>0.32912728682316</v>
      </c>
      <c r="D1909">
        <v>141180</v>
      </c>
      <c r="E1909" t="s">
        <v>5790</v>
      </c>
      <c r="F1909">
        <v>0.66622233389999996</v>
      </c>
      <c r="G1909">
        <v>132313</v>
      </c>
      <c r="H1909">
        <v>11.8</v>
      </c>
      <c r="I1909">
        <v>2</v>
      </c>
    </row>
    <row r="1910" spans="1:9" x14ac:dyDescent="0.3">
      <c r="A1910">
        <v>132313</v>
      </c>
      <c r="B1910">
        <v>139.1875</v>
      </c>
      <c r="C1910">
        <v>0.32912728682316</v>
      </c>
      <c r="D1910">
        <v>141180</v>
      </c>
      <c r="E1910" t="s">
        <v>5790</v>
      </c>
      <c r="F1910">
        <v>0.66622233389999996</v>
      </c>
      <c r="G1910">
        <v>132313</v>
      </c>
      <c r="H1910">
        <v>11.8</v>
      </c>
      <c r="I1910">
        <v>2</v>
      </c>
    </row>
    <row r="1911" spans="1:9" x14ac:dyDescent="0.3">
      <c r="A1911">
        <v>132315</v>
      </c>
      <c r="B1911">
        <v>139.5</v>
      </c>
      <c r="C1911">
        <v>0.156349079579339</v>
      </c>
      <c r="D1911">
        <v>143852</v>
      </c>
      <c r="E1911" t="s">
        <v>5790</v>
      </c>
      <c r="F1911">
        <v>0.5290052891</v>
      </c>
      <c r="G1911">
        <v>132315</v>
      </c>
      <c r="H1911">
        <v>11.8</v>
      </c>
      <c r="I1911">
        <v>2</v>
      </c>
    </row>
    <row r="1912" spans="1:9" x14ac:dyDescent="0.3">
      <c r="A1912">
        <v>132319</v>
      </c>
      <c r="B1912">
        <v>132</v>
      </c>
      <c r="C1912">
        <v>0.69482747624055097</v>
      </c>
      <c r="D1912">
        <v>141234</v>
      </c>
      <c r="E1912" t="s">
        <v>5790</v>
      </c>
      <c r="F1912">
        <v>0.41263562440000001</v>
      </c>
      <c r="G1912">
        <v>132319</v>
      </c>
      <c r="H1912">
        <v>14.76</v>
      </c>
      <c r="I1912">
        <v>1</v>
      </c>
    </row>
    <row r="1913" spans="1:9" x14ac:dyDescent="0.3">
      <c r="A1913">
        <v>132319</v>
      </c>
      <c r="B1913">
        <v>132</v>
      </c>
      <c r="C1913">
        <v>0.69482747624055097</v>
      </c>
      <c r="D1913">
        <v>141234</v>
      </c>
      <c r="E1913" t="s">
        <v>5790</v>
      </c>
      <c r="F1913">
        <v>0.41263562440000001</v>
      </c>
      <c r="G1913">
        <v>132319</v>
      </c>
      <c r="H1913">
        <v>14.76</v>
      </c>
      <c r="I1913">
        <v>1</v>
      </c>
    </row>
    <row r="1914" spans="1:9" x14ac:dyDescent="0.3">
      <c r="A1914">
        <v>132334</v>
      </c>
      <c r="B1914">
        <v>120.43837189343699</v>
      </c>
      <c r="C1914">
        <v>0</v>
      </c>
      <c r="D1914">
        <v>140933</v>
      </c>
      <c r="E1914" t="s">
        <v>5790</v>
      </c>
      <c r="F1914">
        <v>0.26898303629999998</v>
      </c>
      <c r="G1914">
        <v>132334</v>
      </c>
      <c r="H1914">
        <v>14.76</v>
      </c>
      <c r="I1914">
        <v>1</v>
      </c>
    </row>
    <row r="1915" spans="1:9" x14ac:dyDescent="0.3">
      <c r="A1915">
        <v>132338</v>
      </c>
      <c r="B1915">
        <v>132</v>
      </c>
      <c r="C1915">
        <v>0</v>
      </c>
      <c r="D1915">
        <v>140933</v>
      </c>
      <c r="E1915" t="s">
        <v>5790</v>
      </c>
      <c r="F1915">
        <v>0.31606709960000001</v>
      </c>
      <c r="G1915">
        <v>132338</v>
      </c>
      <c r="H1915">
        <v>14.76</v>
      </c>
      <c r="I1915">
        <v>1</v>
      </c>
    </row>
    <row r="1916" spans="1:9" x14ac:dyDescent="0.3">
      <c r="A1916">
        <v>132434</v>
      </c>
      <c r="B1916">
        <v>126.84377153325001</v>
      </c>
      <c r="C1916">
        <v>0</v>
      </c>
      <c r="D1916">
        <v>141735</v>
      </c>
      <c r="E1916" t="s">
        <v>5790</v>
      </c>
      <c r="F1916">
        <v>0.9145274162</v>
      </c>
      <c r="G1916">
        <v>132434</v>
      </c>
      <c r="H1916">
        <v>6.11</v>
      </c>
      <c r="I1916">
        <v>4</v>
      </c>
    </row>
    <row r="1917" spans="1:9" x14ac:dyDescent="0.3">
      <c r="A1917">
        <v>132434</v>
      </c>
      <c r="B1917">
        <v>126.84377153325001</v>
      </c>
      <c r="C1917">
        <v>0</v>
      </c>
      <c r="D1917">
        <v>141735</v>
      </c>
      <c r="E1917" t="s">
        <v>5790</v>
      </c>
      <c r="F1917">
        <v>0.9145274162</v>
      </c>
      <c r="G1917">
        <v>132434</v>
      </c>
      <c r="H1917">
        <v>6.11</v>
      </c>
      <c r="I1917">
        <v>4</v>
      </c>
    </row>
    <row r="1918" spans="1:9" x14ac:dyDescent="0.3">
      <c r="A1918">
        <v>132435</v>
      </c>
      <c r="B1918">
        <v>121.099997966667</v>
      </c>
      <c r="C1918">
        <v>0</v>
      </c>
      <c r="D1918">
        <v>141735</v>
      </c>
      <c r="E1918" t="s">
        <v>5791</v>
      </c>
      <c r="F1918">
        <v>0.94648432729999998</v>
      </c>
      <c r="G1918">
        <v>132435</v>
      </c>
      <c r="H1918">
        <v>4.0599999999999996</v>
      </c>
      <c r="I1918">
        <v>5</v>
      </c>
    </row>
    <row r="1919" spans="1:9" x14ac:dyDescent="0.3">
      <c r="A1919">
        <v>132435</v>
      </c>
      <c r="B1919">
        <v>121.099997966667</v>
      </c>
      <c r="C1919">
        <v>0</v>
      </c>
      <c r="D1919">
        <v>141735</v>
      </c>
      <c r="E1919" t="s">
        <v>5791</v>
      </c>
      <c r="F1919">
        <v>0.94648432729999998</v>
      </c>
      <c r="G1919">
        <v>132435</v>
      </c>
      <c r="H1919">
        <v>4.0599999999999996</v>
      </c>
      <c r="I1919">
        <v>5</v>
      </c>
    </row>
    <row r="1920" spans="1:9" x14ac:dyDescent="0.3">
      <c r="A1920">
        <v>132440</v>
      </c>
      <c r="B1920">
        <v>95</v>
      </c>
      <c r="C1920">
        <v>0</v>
      </c>
      <c r="D1920">
        <v>142520</v>
      </c>
      <c r="E1920" t="s">
        <v>5791</v>
      </c>
      <c r="F1920">
        <v>0.94308215380000004</v>
      </c>
      <c r="G1920">
        <v>132440</v>
      </c>
      <c r="H1920">
        <v>4.0599999999999996</v>
      </c>
      <c r="I1920">
        <v>5</v>
      </c>
    </row>
    <row r="1921" spans="1:9" x14ac:dyDescent="0.3">
      <c r="A1921">
        <v>132444</v>
      </c>
      <c r="B1921">
        <v>128.28571428571399</v>
      </c>
      <c r="C1921">
        <v>0</v>
      </c>
      <c r="D1921">
        <v>141882</v>
      </c>
      <c r="E1921" t="s">
        <v>5790</v>
      </c>
      <c r="F1921">
        <v>0.7611170411</v>
      </c>
      <c r="G1921">
        <v>132444</v>
      </c>
      <c r="H1921">
        <v>7.65</v>
      </c>
      <c r="I1921">
        <v>3</v>
      </c>
    </row>
    <row r="1922" spans="1:9" x14ac:dyDescent="0.3">
      <c r="A1922">
        <v>132446</v>
      </c>
      <c r="B1922">
        <v>131.89130434782601</v>
      </c>
      <c r="C1922">
        <v>0</v>
      </c>
      <c r="D1922">
        <v>141882</v>
      </c>
      <c r="E1922" t="s">
        <v>5790</v>
      </c>
      <c r="F1922">
        <v>0.80746698380000004</v>
      </c>
      <c r="G1922">
        <v>132446</v>
      </c>
      <c r="H1922">
        <v>7.65</v>
      </c>
      <c r="I1922">
        <v>3</v>
      </c>
    </row>
    <row r="1923" spans="1:9" x14ac:dyDescent="0.3">
      <c r="A1923">
        <v>132447</v>
      </c>
      <c r="B1923">
        <v>129.758620689655</v>
      </c>
      <c r="C1923">
        <v>0</v>
      </c>
      <c r="D1923">
        <v>141882</v>
      </c>
      <c r="E1923" t="s">
        <v>5790</v>
      </c>
      <c r="F1923">
        <v>0.87377285959999995</v>
      </c>
      <c r="G1923">
        <v>132447</v>
      </c>
      <c r="H1923">
        <v>6.11</v>
      </c>
      <c r="I1923">
        <v>4</v>
      </c>
    </row>
    <row r="1924" spans="1:9" x14ac:dyDescent="0.3">
      <c r="A1924">
        <v>132452</v>
      </c>
      <c r="B1924">
        <v>126.578125</v>
      </c>
      <c r="C1924">
        <v>0</v>
      </c>
      <c r="D1924">
        <v>141882</v>
      </c>
      <c r="E1924" t="s">
        <v>5790</v>
      </c>
      <c r="F1924">
        <v>0.71729749440000001</v>
      </c>
      <c r="G1924">
        <v>132452</v>
      </c>
      <c r="H1924">
        <v>11.8</v>
      </c>
      <c r="I1924">
        <v>2</v>
      </c>
    </row>
    <row r="1925" spans="1:9" x14ac:dyDescent="0.3">
      <c r="A1925">
        <v>132458</v>
      </c>
      <c r="B1925">
        <v>134.291666666666</v>
      </c>
      <c r="C1925">
        <v>0.34480001476712002</v>
      </c>
      <c r="D1925">
        <v>141180</v>
      </c>
      <c r="E1925" t="s">
        <v>5790</v>
      </c>
      <c r="F1925">
        <v>0.39225211739999999</v>
      </c>
      <c r="G1925">
        <v>132458</v>
      </c>
      <c r="H1925">
        <v>14.76</v>
      </c>
      <c r="I1925">
        <v>1</v>
      </c>
    </row>
    <row r="1926" spans="1:9" x14ac:dyDescent="0.3">
      <c r="A1926">
        <v>132458</v>
      </c>
      <c r="B1926">
        <v>134.291666666666</v>
      </c>
      <c r="C1926">
        <v>0.34480001476712002</v>
      </c>
      <c r="D1926">
        <v>141180</v>
      </c>
      <c r="E1926" t="s">
        <v>5790</v>
      </c>
      <c r="F1926">
        <v>0.39225211739999999</v>
      </c>
      <c r="G1926">
        <v>132458</v>
      </c>
      <c r="H1926">
        <v>14.76</v>
      </c>
      <c r="I1926">
        <v>1</v>
      </c>
    </row>
    <row r="1927" spans="1:9" x14ac:dyDescent="0.3">
      <c r="A1927">
        <v>132460</v>
      </c>
      <c r="B1927">
        <v>115.266666666666</v>
      </c>
      <c r="C1927">
        <v>0.35106910594470397</v>
      </c>
      <c r="D1927">
        <v>141180</v>
      </c>
      <c r="E1927" t="s">
        <v>5790</v>
      </c>
      <c r="F1927">
        <v>0.29586318140000001</v>
      </c>
      <c r="G1927">
        <v>132460</v>
      </c>
      <c r="H1927">
        <v>14.76</v>
      </c>
      <c r="I1927">
        <v>1</v>
      </c>
    </row>
    <row r="1928" spans="1:9" x14ac:dyDescent="0.3">
      <c r="A1928">
        <v>132460</v>
      </c>
      <c r="B1928">
        <v>115.266666666666</v>
      </c>
      <c r="C1928">
        <v>0.35106910594470397</v>
      </c>
      <c r="D1928">
        <v>141180</v>
      </c>
      <c r="E1928" t="s">
        <v>5790</v>
      </c>
      <c r="F1928">
        <v>0.29586318140000001</v>
      </c>
      <c r="G1928">
        <v>132460</v>
      </c>
      <c r="H1928">
        <v>14.76</v>
      </c>
      <c r="I1928">
        <v>1</v>
      </c>
    </row>
    <row r="1929" spans="1:9" x14ac:dyDescent="0.3">
      <c r="A1929">
        <v>132482</v>
      </c>
      <c r="B1929">
        <v>101.681843867749</v>
      </c>
      <c r="C1929">
        <v>0</v>
      </c>
      <c r="D1929">
        <v>142960</v>
      </c>
      <c r="E1929" t="s">
        <v>5790</v>
      </c>
      <c r="F1929">
        <v>0.39733242990000001</v>
      </c>
      <c r="G1929">
        <v>132482</v>
      </c>
      <c r="H1929">
        <v>14.76</v>
      </c>
      <c r="I1929">
        <v>1</v>
      </c>
    </row>
    <row r="1930" spans="1:9" x14ac:dyDescent="0.3">
      <c r="A1930">
        <v>132482</v>
      </c>
      <c r="B1930">
        <v>101.681843867749</v>
      </c>
      <c r="C1930">
        <v>0</v>
      </c>
      <c r="D1930">
        <v>142960</v>
      </c>
      <c r="E1930" t="s">
        <v>5790</v>
      </c>
      <c r="F1930">
        <v>0.39733242990000001</v>
      </c>
      <c r="G1930">
        <v>132482</v>
      </c>
      <c r="H1930">
        <v>14.76</v>
      </c>
      <c r="I1930">
        <v>1</v>
      </c>
    </row>
    <row r="1931" spans="1:9" x14ac:dyDescent="0.3">
      <c r="A1931">
        <v>132529</v>
      </c>
      <c r="B1931">
        <v>87.428571428571402</v>
      </c>
      <c r="C1931">
        <v>0.36539845720775299</v>
      </c>
      <c r="D1931">
        <v>141180</v>
      </c>
      <c r="E1931" t="s">
        <v>5790</v>
      </c>
      <c r="F1931">
        <v>0.78736811880000002</v>
      </c>
      <c r="G1931">
        <v>132529</v>
      </c>
      <c r="H1931">
        <v>7.65</v>
      </c>
      <c r="I1931">
        <v>3</v>
      </c>
    </row>
    <row r="1932" spans="1:9" x14ac:dyDescent="0.3">
      <c r="A1932">
        <v>132529</v>
      </c>
      <c r="B1932">
        <v>87.428571428571402</v>
      </c>
      <c r="C1932">
        <v>0.36539845720775299</v>
      </c>
      <c r="D1932">
        <v>141180</v>
      </c>
      <c r="E1932" t="s">
        <v>5790</v>
      </c>
      <c r="F1932">
        <v>0.78736811880000002</v>
      </c>
      <c r="G1932">
        <v>132529</v>
      </c>
      <c r="H1932">
        <v>7.65</v>
      </c>
      <c r="I1932">
        <v>3</v>
      </c>
    </row>
    <row r="1933" spans="1:9" x14ac:dyDescent="0.3">
      <c r="A1933">
        <v>132626</v>
      </c>
      <c r="B1933">
        <v>134.291666666666</v>
      </c>
      <c r="C1933">
        <v>0.34480001476712002</v>
      </c>
      <c r="D1933">
        <v>141180</v>
      </c>
      <c r="E1933" t="s">
        <v>5790</v>
      </c>
      <c r="F1933">
        <v>0.3661286533</v>
      </c>
      <c r="G1933">
        <v>132626</v>
      </c>
      <c r="H1933">
        <v>14.76</v>
      </c>
      <c r="I1933">
        <v>1</v>
      </c>
    </row>
    <row r="1934" spans="1:9" x14ac:dyDescent="0.3">
      <c r="A1934">
        <v>132626</v>
      </c>
      <c r="B1934">
        <v>134.291666666666</v>
      </c>
      <c r="C1934">
        <v>0.34480001476712002</v>
      </c>
      <c r="D1934">
        <v>141180</v>
      </c>
      <c r="E1934" t="s">
        <v>5790</v>
      </c>
      <c r="F1934">
        <v>0.3661286533</v>
      </c>
      <c r="G1934">
        <v>132626</v>
      </c>
      <c r="H1934">
        <v>14.76</v>
      </c>
      <c r="I1934">
        <v>1</v>
      </c>
    </row>
    <row r="1935" spans="1:9" x14ac:dyDescent="0.3">
      <c r="A1935">
        <v>132627</v>
      </c>
      <c r="B1935">
        <v>139.1875</v>
      </c>
      <c r="C1935">
        <v>0.32912728682316</v>
      </c>
      <c r="D1935">
        <v>141180</v>
      </c>
      <c r="E1935" t="s">
        <v>5790</v>
      </c>
      <c r="F1935">
        <v>0.4237427413</v>
      </c>
      <c r="G1935">
        <v>132627</v>
      </c>
      <c r="H1935">
        <v>14.76</v>
      </c>
      <c r="I1935">
        <v>1</v>
      </c>
    </row>
    <row r="1936" spans="1:9" x14ac:dyDescent="0.3">
      <c r="A1936">
        <v>132627</v>
      </c>
      <c r="B1936">
        <v>139.1875</v>
      </c>
      <c r="C1936">
        <v>0.32912728682316</v>
      </c>
      <c r="D1936">
        <v>141180</v>
      </c>
      <c r="E1936" t="s">
        <v>5790</v>
      </c>
      <c r="F1936">
        <v>0.4237427413</v>
      </c>
      <c r="G1936">
        <v>132627</v>
      </c>
      <c r="H1936">
        <v>14.76</v>
      </c>
      <c r="I1936">
        <v>1</v>
      </c>
    </row>
    <row r="1937" spans="1:9" x14ac:dyDescent="0.3">
      <c r="A1937">
        <v>132628</v>
      </c>
      <c r="B1937">
        <v>115.266666666666</v>
      </c>
      <c r="C1937">
        <v>0.35106910594470397</v>
      </c>
      <c r="D1937">
        <v>141180</v>
      </c>
      <c r="E1937" t="s">
        <v>5790</v>
      </c>
      <c r="F1937">
        <v>0.1003626063</v>
      </c>
      <c r="G1937">
        <v>132628</v>
      </c>
      <c r="H1937">
        <v>14.76</v>
      </c>
      <c r="I1937">
        <v>1</v>
      </c>
    </row>
    <row r="1938" spans="1:9" x14ac:dyDescent="0.3">
      <c r="A1938">
        <v>132628</v>
      </c>
      <c r="B1938">
        <v>115.266666666666</v>
      </c>
      <c r="C1938">
        <v>0.35106910594470397</v>
      </c>
      <c r="D1938">
        <v>141180</v>
      </c>
      <c r="E1938" t="s">
        <v>5790</v>
      </c>
      <c r="F1938">
        <v>0.1003626063</v>
      </c>
      <c r="G1938">
        <v>132628</v>
      </c>
      <c r="H1938">
        <v>14.76</v>
      </c>
      <c r="I1938">
        <v>1</v>
      </c>
    </row>
    <row r="1939" spans="1:9" x14ac:dyDescent="0.3">
      <c r="A1939">
        <v>132649</v>
      </c>
      <c r="B1939">
        <v>122.37037037037</v>
      </c>
      <c r="C1939">
        <v>0</v>
      </c>
      <c r="D1939">
        <v>144473</v>
      </c>
      <c r="E1939" t="s">
        <v>5791</v>
      </c>
      <c r="F1939">
        <v>0.97295242550000005</v>
      </c>
      <c r="G1939">
        <v>132649</v>
      </c>
      <c r="H1939">
        <v>1.98</v>
      </c>
      <c r="I1939">
        <v>6</v>
      </c>
    </row>
    <row r="1940" spans="1:9" x14ac:dyDescent="0.3">
      <c r="A1940">
        <v>132692</v>
      </c>
      <c r="B1940">
        <v>132</v>
      </c>
      <c r="C1940">
        <v>0</v>
      </c>
      <c r="D1940">
        <v>142520</v>
      </c>
      <c r="E1940" t="s">
        <v>5790</v>
      </c>
      <c r="F1940">
        <v>0.46697095039999997</v>
      </c>
      <c r="G1940">
        <v>132692</v>
      </c>
      <c r="H1940">
        <v>14.76</v>
      </c>
      <c r="I1940">
        <v>1</v>
      </c>
    </row>
    <row r="1941" spans="1:9" x14ac:dyDescent="0.3">
      <c r="A1941">
        <v>132704</v>
      </c>
      <c r="B1941">
        <v>135.611111111111</v>
      </c>
      <c r="C1941">
        <v>0</v>
      </c>
      <c r="D1941">
        <v>145134</v>
      </c>
      <c r="E1941" t="s">
        <v>5790</v>
      </c>
      <c r="F1941">
        <v>0.70859694480000002</v>
      </c>
      <c r="G1941">
        <v>132704</v>
      </c>
      <c r="H1941">
        <v>11.8</v>
      </c>
      <c r="I1941">
        <v>2</v>
      </c>
    </row>
    <row r="1942" spans="1:9" x14ac:dyDescent="0.3">
      <c r="A1942">
        <v>132716</v>
      </c>
      <c r="B1942">
        <v>124.580008284095</v>
      </c>
      <c r="C1942">
        <v>0</v>
      </c>
      <c r="D1942">
        <v>140933</v>
      </c>
      <c r="E1942" t="s">
        <v>5790</v>
      </c>
      <c r="F1942">
        <v>0.6373833418</v>
      </c>
      <c r="G1942">
        <v>132716</v>
      </c>
      <c r="H1942">
        <v>11.8</v>
      </c>
      <c r="I1942">
        <v>2</v>
      </c>
    </row>
    <row r="1943" spans="1:9" x14ac:dyDescent="0.3">
      <c r="A1943">
        <v>132750</v>
      </c>
      <c r="B1943">
        <v>137.74074074073999</v>
      </c>
      <c r="C1943">
        <v>0</v>
      </c>
      <c r="D1943">
        <v>142561</v>
      </c>
      <c r="E1943" t="s">
        <v>5790</v>
      </c>
      <c r="F1943">
        <v>0.21728444099999999</v>
      </c>
      <c r="G1943">
        <v>132750</v>
      </c>
      <c r="H1943">
        <v>14.76</v>
      </c>
      <c r="I1943">
        <v>1</v>
      </c>
    </row>
    <row r="1944" spans="1:9" x14ac:dyDescent="0.3">
      <c r="A1944">
        <v>132752</v>
      </c>
      <c r="B1944">
        <v>138.78571428571399</v>
      </c>
      <c r="C1944">
        <v>0</v>
      </c>
      <c r="D1944">
        <v>142561</v>
      </c>
      <c r="E1944" t="s">
        <v>5791</v>
      </c>
      <c r="F1944">
        <v>0.94292438030000003</v>
      </c>
      <c r="G1944">
        <v>132752</v>
      </c>
      <c r="H1944">
        <v>4.0599999999999996</v>
      </c>
      <c r="I1944">
        <v>5</v>
      </c>
    </row>
    <row r="1945" spans="1:9" x14ac:dyDescent="0.3">
      <c r="A1945">
        <v>132760</v>
      </c>
      <c r="B1945">
        <v>144.083333333333</v>
      </c>
      <c r="C1945">
        <v>0</v>
      </c>
      <c r="D1945">
        <v>142834</v>
      </c>
      <c r="E1945" t="s">
        <v>5790</v>
      </c>
      <c r="F1945">
        <v>0.60288798809999999</v>
      </c>
      <c r="G1945">
        <v>132760</v>
      </c>
      <c r="H1945">
        <v>11.8</v>
      </c>
      <c r="I1945">
        <v>2</v>
      </c>
    </row>
    <row r="1946" spans="1:9" x14ac:dyDescent="0.3">
      <c r="A1946">
        <v>132765</v>
      </c>
      <c r="B1946">
        <v>105</v>
      </c>
      <c r="C1946">
        <v>0</v>
      </c>
      <c r="D1946">
        <v>143605</v>
      </c>
      <c r="E1946" t="s">
        <v>5790</v>
      </c>
      <c r="F1946">
        <v>0.62314921619999997</v>
      </c>
      <c r="G1946">
        <v>132765</v>
      </c>
      <c r="H1946">
        <v>11.8</v>
      </c>
      <c r="I1946">
        <v>2</v>
      </c>
    </row>
    <row r="1947" spans="1:9" x14ac:dyDescent="0.3">
      <c r="A1947">
        <v>132766</v>
      </c>
      <c r="B1947">
        <v>80</v>
      </c>
      <c r="C1947">
        <v>0</v>
      </c>
      <c r="D1947">
        <v>143605</v>
      </c>
      <c r="E1947" t="s">
        <v>5790</v>
      </c>
      <c r="F1947">
        <v>0.30866581199999998</v>
      </c>
      <c r="G1947">
        <v>132766</v>
      </c>
      <c r="H1947">
        <v>14.76</v>
      </c>
      <c r="I1947">
        <v>1</v>
      </c>
    </row>
    <row r="1948" spans="1:9" x14ac:dyDescent="0.3">
      <c r="A1948">
        <v>132767</v>
      </c>
      <c r="B1948">
        <v>110</v>
      </c>
      <c r="C1948">
        <v>0</v>
      </c>
      <c r="D1948">
        <v>143605</v>
      </c>
      <c r="E1948" t="s">
        <v>5790</v>
      </c>
      <c r="F1948">
        <v>0.81509411330000003</v>
      </c>
      <c r="G1948">
        <v>132767</v>
      </c>
      <c r="H1948">
        <v>7.65</v>
      </c>
      <c r="I1948">
        <v>3</v>
      </c>
    </row>
    <row r="1949" spans="1:9" x14ac:dyDescent="0.3">
      <c r="A1949">
        <v>132777</v>
      </c>
      <c r="B1949">
        <v>110</v>
      </c>
      <c r="C1949">
        <v>0</v>
      </c>
      <c r="D1949">
        <v>143605</v>
      </c>
      <c r="E1949" t="s">
        <v>5790</v>
      </c>
      <c r="F1949">
        <v>0.86071723700000002</v>
      </c>
      <c r="G1949">
        <v>132777</v>
      </c>
      <c r="H1949">
        <v>6.11</v>
      </c>
      <c r="I1949">
        <v>4</v>
      </c>
    </row>
    <row r="1950" spans="1:9" x14ac:dyDescent="0.3">
      <c r="A1950">
        <v>132779</v>
      </c>
      <c r="B1950">
        <v>80</v>
      </c>
      <c r="C1950">
        <v>0</v>
      </c>
      <c r="D1950">
        <v>143605</v>
      </c>
      <c r="E1950" t="s">
        <v>5790</v>
      </c>
      <c r="F1950">
        <v>0.58027994630000002</v>
      </c>
      <c r="G1950">
        <v>132779</v>
      </c>
      <c r="H1950">
        <v>11.8</v>
      </c>
      <c r="I1950">
        <v>2</v>
      </c>
    </row>
    <row r="1951" spans="1:9" x14ac:dyDescent="0.3">
      <c r="A1951">
        <v>132792</v>
      </c>
      <c r="B1951">
        <v>142.126956521739</v>
      </c>
      <c r="C1951">
        <v>0.29478270453060201</v>
      </c>
      <c r="D1951">
        <v>141685</v>
      </c>
      <c r="E1951" t="s">
        <v>5791</v>
      </c>
      <c r="F1951">
        <v>0.93947446349999997</v>
      </c>
      <c r="G1951">
        <v>132792</v>
      </c>
      <c r="H1951">
        <v>4.0599999999999996</v>
      </c>
      <c r="I1951">
        <v>5</v>
      </c>
    </row>
    <row r="1952" spans="1:9" x14ac:dyDescent="0.3">
      <c r="A1952">
        <v>132793</v>
      </c>
      <c r="B1952">
        <v>130.444444444444</v>
      </c>
      <c r="C1952">
        <v>0</v>
      </c>
      <c r="D1952">
        <v>141685</v>
      </c>
      <c r="E1952" t="s">
        <v>5791</v>
      </c>
      <c r="F1952">
        <v>0.98692709209999996</v>
      </c>
      <c r="G1952">
        <v>132793</v>
      </c>
      <c r="H1952">
        <v>1.98</v>
      </c>
      <c r="I1952">
        <v>6</v>
      </c>
    </row>
    <row r="1953" spans="1:9" x14ac:dyDescent="0.3">
      <c r="A1953">
        <v>132794</v>
      </c>
      <c r="B1953">
        <v>79.168130148932505</v>
      </c>
      <c r="C1953">
        <v>0</v>
      </c>
      <c r="D1953">
        <v>141685</v>
      </c>
      <c r="E1953" t="s">
        <v>5791</v>
      </c>
      <c r="F1953">
        <v>0.99581170080000003</v>
      </c>
      <c r="G1953">
        <v>132794</v>
      </c>
      <c r="H1953">
        <v>1.98</v>
      </c>
      <c r="I1953">
        <v>6</v>
      </c>
    </row>
    <row r="1954" spans="1:9" x14ac:dyDescent="0.3">
      <c r="A1954">
        <v>132810</v>
      </c>
      <c r="B1954">
        <v>132.68181689049601</v>
      </c>
      <c r="C1954">
        <v>0</v>
      </c>
      <c r="D1954">
        <v>140933</v>
      </c>
      <c r="E1954" t="s">
        <v>5790</v>
      </c>
      <c r="F1954">
        <v>0.89451175930000004</v>
      </c>
      <c r="G1954">
        <v>132810</v>
      </c>
      <c r="H1954">
        <v>6.11</v>
      </c>
      <c r="I1954">
        <v>4</v>
      </c>
    </row>
    <row r="1955" spans="1:9" x14ac:dyDescent="0.3">
      <c r="A1955">
        <v>132917</v>
      </c>
      <c r="B1955">
        <v>132</v>
      </c>
      <c r="C1955">
        <v>0</v>
      </c>
      <c r="D1955">
        <v>146525</v>
      </c>
      <c r="E1955" t="s">
        <v>5791</v>
      </c>
      <c r="F1955">
        <v>0.96377158159999998</v>
      </c>
      <c r="G1955">
        <v>132917</v>
      </c>
      <c r="H1955">
        <v>4.0599999999999996</v>
      </c>
      <c r="I1955">
        <v>5</v>
      </c>
    </row>
    <row r="1956" spans="1:9" x14ac:dyDescent="0.3">
      <c r="A1956">
        <v>132917</v>
      </c>
      <c r="B1956">
        <v>132</v>
      </c>
      <c r="C1956">
        <v>0</v>
      </c>
      <c r="D1956">
        <v>146525</v>
      </c>
      <c r="E1956" t="s">
        <v>5791</v>
      </c>
      <c r="F1956">
        <v>0.96377158159999998</v>
      </c>
      <c r="G1956">
        <v>132917</v>
      </c>
      <c r="H1956">
        <v>4.0599999999999996</v>
      </c>
      <c r="I1956">
        <v>5</v>
      </c>
    </row>
    <row r="1957" spans="1:9" x14ac:dyDescent="0.3">
      <c r="A1957">
        <v>132925</v>
      </c>
      <c r="B1957">
        <v>101.02564102564099</v>
      </c>
      <c r="C1957">
        <v>0</v>
      </c>
      <c r="D1957">
        <v>142296</v>
      </c>
      <c r="E1957" t="s">
        <v>5790</v>
      </c>
      <c r="F1957">
        <v>0.84081739190000004</v>
      </c>
      <c r="G1957">
        <v>132925</v>
      </c>
      <c r="H1957">
        <v>7.65</v>
      </c>
      <c r="I1957">
        <v>3</v>
      </c>
    </row>
    <row r="1958" spans="1:9" x14ac:dyDescent="0.3">
      <c r="A1958">
        <v>132927</v>
      </c>
      <c r="B1958">
        <v>139.053448275862</v>
      </c>
      <c r="C1958">
        <v>0</v>
      </c>
      <c r="D1958">
        <v>142296</v>
      </c>
      <c r="E1958" t="s">
        <v>5790</v>
      </c>
      <c r="F1958">
        <v>0.92010575530000005</v>
      </c>
      <c r="G1958">
        <v>132927</v>
      </c>
      <c r="H1958">
        <v>6.11</v>
      </c>
      <c r="I1958">
        <v>4</v>
      </c>
    </row>
    <row r="1959" spans="1:9" x14ac:dyDescent="0.3">
      <c r="A1959">
        <v>132928</v>
      </c>
      <c r="B1959">
        <v>81.0416666666666</v>
      </c>
      <c r="C1959">
        <v>0</v>
      </c>
      <c r="D1959">
        <v>142296</v>
      </c>
      <c r="E1959" t="s">
        <v>5790</v>
      </c>
      <c r="F1959">
        <v>0.76205044980000003</v>
      </c>
      <c r="G1959">
        <v>132928</v>
      </c>
      <c r="H1959">
        <v>7.65</v>
      </c>
      <c r="I1959">
        <v>3</v>
      </c>
    </row>
    <row r="1960" spans="1:9" x14ac:dyDescent="0.3">
      <c r="A1960">
        <v>132929</v>
      </c>
      <c r="B1960">
        <v>106.071428571428</v>
      </c>
      <c r="C1960">
        <v>0</v>
      </c>
      <c r="D1960">
        <v>142296</v>
      </c>
      <c r="E1960" t="s">
        <v>5791</v>
      </c>
      <c r="F1960">
        <v>0.96524596210000002</v>
      </c>
      <c r="G1960">
        <v>132929</v>
      </c>
      <c r="H1960">
        <v>4.0599999999999996</v>
      </c>
      <c r="I1960">
        <v>5</v>
      </c>
    </row>
    <row r="1961" spans="1:9" x14ac:dyDescent="0.3">
      <c r="A1961">
        <v>132931</v>
      </c>
      <c r="B1961">
        <v>107.142857142857</v>
      </c>
      <c r="C1961">
        <v>0</v>
      </c>
      <c r="D1961">
        <v>142296</v>
      </c>
      <c r="E1961" t="s">
        <v>5790</v>
      </c>
      <c r="F1961">
        <v>0.4525611699</v>
      </c>
      <c r="G1961">
        <v>132931</v>
      </c>
      <c r="H1961">
        <v>14.76</v>
      </c>
      <c r="I1961">
        <v>1</v>
      </c>
    </row>
    <row r="1962" spans="1:9" x14ac:dyDescent="0.3">
      <c r="A1962">
        <v>132933</v>
      </c>
      <c r="B1962">
        <v>107.142857142857</v>
      </c>
      <c r="C1962">
        <v>0</v>
      </c>
      <c r="D1962">
        <v>142296</v>
      </c>
      <c r="E1962" t="s">
        <v>5790</v>
      </c>
      <c r="F1962">
        <v>0.81414878369999999</v>
      </c>
      <c r="G1962">
        <v>132933</v>
      </c>
      <c r="H1962">
        <v>7.65</v>
      </c>
      <c r="I1962">
        <v>3</v>
      </c>
    </row>
    <row r="1963" spans="1:9" x14ac:dyDescent="0.3">
      <c r="A1963">
        <v>132934</v>
      </c>
      <c r="B1963">
        <v>142</v>
      </c>
      <c r="C1963">
        <v>0</v>
      </c>
      <c r="D1963">
        <v>142296</v>
      </c>
      <c r="E1963" t="s">
        <v>5790</v>
      </c>
      <c r="F1963">
        <v>0.85609966520000003</v>
      </c>
      <c r="G1963">
        <v>132934</v>
      </c>
      <c r="H1963">
        <v>6.11</v>
      </c>
      <c r="I1963">
        <v>4</v>
      </c>
    </row>
    <row r="1964" spans="1:9" x14ac:dyDescent="0.3">
      <c r="A1964">
        <v>132971</v>
      </c>
      <c r="B1964">
        <v>81</v>
      </c>
      <c r="C1964">
        <v>0</v>
      </c>
      <c r="D1964">
        <v>142296</v>
      </c>
      <c r="E1964" t="s">
        <v>5791</v>
      </c>
      <c r="F1964">
        <v>0.94555556770000004</v>
      </c>
      <c r="G1964">
        <v>132971</v>
      </c>
      <c r="H1964">
        <v>4.0599999999999996</v>
      </c>
      <c r="I1964">
        <v>5</v>
      </c>
    </row>
    <row r="1965" spans="1:9" x14ac:dyDescent="0.3">
      <c r="A1965">
        <v>133014</v>
      </c>
      <c r="B1965">
        <v>90</v>
      </c>
      <c r="C1965">
        <v>0</v>
      </c>
      <c r="D1965">
        <v>141685</v>
      </c>
      <c r="E1965" t="s">
        <v>5790</v>
      </c>
      <c r="F1965">
        <v>0.60103291270000003</v>
      </c>
      <c r="G1965">
        <v>133014</v>
      </c>
      <c r="H1965">
        <v>11.8</v>
      </c>
      <c r="I1965">
        <v>2</v>
      </c>
    </row>
    <row r="1966" spans="1:9" x14ac:dyDescent="0.3">
      <c r="A1966">
        <v>133015</v>
      </c>
      <c r="B1966">
        <v>102.321430963008</v>
      </c>
      <c r="C1966">
        <v>0</v>
      </c>
      <c r="D1966">
        <v>141685</v>
      </c>
      <c r="E1966" t="s">
        <v>5791</v>
      </c>
      <c r="F1966">
        <v>0.98981910939999995</v>
      </c>
      <c r="G1966">
        <v>133015</v>
      </c>
      <c r="H1966">
        <v>1.98</v>
      </c>
      <c r="I1966">
        <v>6</v>
      </c>
    </row>
    <row r="1967" spans="1:9" x14ac:dyDescent="0.3">
      <c r="A1967">
        <v>133017</v>
      </c>
      <c r="B1967">
        <v>137</v>
      </c>
      <c r="C1967">
        <v>0</v>
      </c>
      <c r="D1967">
        <v>141685</v>
      </c>
      <c r="E1967" t="s">
        <v>5791</v>
      </c>
      <c r="F1967">
        <v>0.95179963109999999</v>
      </c>
      <c r="G1967">
        <v>133017</v>
      </c>
      <c r="H1967">
        <v>4.0599999999999996</v>
      </c>
      <c r="I1967">
        <v>5</v>
      </c>
    </row>
    <row r="1968" spans="1:9" x14ac:dyDescent="0.3">
      <c r="A1968">
        <v>133107</v>
      </c>
      <c r="B1968">
        <v>107.29363219339599</v>
      </c>
      <c r="C1968">
        <v>0</v>
      </c>
      <c r="D1968">
        <v>141685</v>
      </c>
      <c r="E1968" t="s">
        <v>5790</v>
      </c>
      <c r="F1968">
        <v>0.89743745330000002</v>
      </c>
      <c r="G1968">
        <v>133107</v>
      </c>
      <c r="H1968">
        <v>6.11</v>
      </c>
      <c r="I1968">
        <v>4</v>
      </c>
    </row>
    <row r="1969" spans="1:9" x14ac:dyDescent="0.3">
      <c r="A1969">
        <v>133126</v>
      </c>
      <c r="B1969">
        <v>147</v>
      </c>
      <c r="C1969">
        <v>0</v>
      </c>
      <c r="D1969">
        <v>145680</v>
      </c>
      <c r="E1969" t="s">
        <v>5790</v>
      </c>
      <c r="F1969">
        <v>0.50553417209999996</v>
      </c>
      <c r="G1969">
        <v>133126</v>
      </c>
      <c r="H1969">
        <v>11.8</v>
      </c>
      <c r="I1969">
        <v>2</v>
      </c>
    </row>
    <row r="1970" spans="1:9" x14ac:dyDescent="0.3">
      <c r="A1970">
        <v>133137</v>
      </c>
      <c r="B1970">
        <v>132</v>
      </c>
      <c r="C1970">
        <v>0</v>
      </c>
      <c r="D1970">
        <v>146525</v>
      </c>
      <c r="E1970" t="s">
        <v>5791</v>
      </c>
      <c r="F1970">
        <v>0.98983323570000004</v>
      </c>
      <c r="G1970">
        <v>133137</v>
      </c>
      <c r="H1970">
        <v>1.98</v>
      </c>
      <c r="I1970">
        <v>6</v>
      </c>
    </row>
    <row r="1971" spans="1:9" x14ac:dyDescent="0.3">
      <c r="A1971">
        <v>133137</v>
      </c>
      <c r="B1971">
        <v>132</v>
      </c>
      <c r="C1971">
        <v>0</v>
      </c>
      <c r="D1971">
        <v>146525</v>
      </c>
      <c r="E1971" t="s">
        <v>5791</v>
      </c>
      <c r="F1971">
        <v>0.98983323570000004</v>
      </c>
      <c r="G1971">
        <v>133137</v>
      </c>
      <c r="H1971">
        <v>1.98</v>
      </c>
      <c r="I1971">
        <v>6</v>
      </c>
    </row>
    <row r="1972" spans="1:9" x14ac:dyDescent="0.3">
      <c r="A1972">
        <v>133141</v>
      </c>
      <c r="B1972">
        <v>132</v>
      </c>
      <c r="C1972">
        <v>0</v>
      </c>
      <c r="D1972">
        <v>146525</v>
      </c>
      <c r="E1972" t="s">
        <v>5791</v>
      </c>
      <c r="F1972">
        <v>0.98066830640000002</v>
      </c>
      <c r="G1972">
        <v>133141</v>
      </c>
      <c r="H1972">
        <v>1.98</v>
      </c>
      <c r="I1972">
        <v>6</v>
      </c>
    </row>
    <row r="1973" spans="1:9" x14ac:dyDescent="0.3">
      <c r="A1973">
        <v>133141</v>
      </c>
      <c r="B1973">
        <v>132</v>
      </c>
      <c r="C1973">
        <v>0</v>
      </c>
      <c r="D1973">
        <v>146525</v>
      </c>
      <c r="E1973" t="s">
        <v>5791</v>
      </c>
      <c r="F1973">
        <v>0.98066830640000002</v>
      </c>
      <c r="G1973">
        <v>133141</v>
      </c>
      <c r="H1973">
        <v>1.98</v>
      </c>
      <c r="I1973">
        <v>6</v>
      </c>
    </row>
    <row r="1974" spans="1:9" x14ac:dyDescent="0.3">
      <c r="A1974">
        <v>133209</v>
      </c>
      <c r="B1974">
        <v>139.5</v>
      </c>
      <c r="C1974">
        <v>7.7511968257653802E-2</v>
      </c>
      <c r="D1974">
        <v>149923</v>
      </c>
      <c r="E1974" t="s">
        <v>5790</v>
      </c>
      <c r="F1974">
        <v>0.85952967410000003</v>
      </c>
      <c r="G1974">
        <v>133209</v>
      </c>
      <c r="H1974">
        <v>6.11</v>
      </c>
      <c r="I1974">
        <v>4</v>
      </c>
    </row>
    <row r="1975" spans="1:9" x14ac:dyDescent="0.3">
      <c r="A1975">
        <v>133229</v>
      </c>
      <c r="B1975">
        <v>137</v>
      </c>
      <c r="C1975">
        <v>0.275301263016278</v>
      </c>
      <c r="D1975">
        <v>141790</v>
      </c>
      <c r="E1975" t="s">
        <v>5790</v>
      </c>
      <c r="F1975">
        <v>0.35737019780000001</v>
      </c>
      <c r="G1975">
        <v>133229</v>
      </c>
      <c r="H1975">
        <v>14.76</v>
      </c>
      <c r="I1975">
        <v>1</v>
      </c>
    </row>
    <row r="1976" spans="1:9" x14ac:dyDescent="0.3">
      <c r="A1976">
        <v>133233</v>
      </c>
      <c r="B1976">
        <v>122</v>
      </c>
      <c r="C1976">
        <v>0.15800147915696</v>
      </c>
      <c r="D1976">
        <v>142023</v>
      </c>
      <c r="E1976" t="s">
        <v>5791</v>
      </c>
      <c r="F1976">
        <v>0.95357710120000005</v>
      </c>
      <c r="G1976">
        <v>133233</v>
      </c>
      <c r="H1976">
        <v>4.0599999999999996</v>
      </c>
      <c r="I1976">
        <v>5</v>
      </c>
    </row>
    <row r="1977" spans="1:9" x14ac:dyDescent="0.3">
      <c r="A1977">
        <v>133234</v>
      </c>
      <c r="B1977">
        <v>105</v>
      </c>
      <c r="C1977">
        <v>0.15800147915696</v>
      </c>
      <c r="D1977">
        <v>142023</v>
      </c>
      <c r="E1977" t="s">
        <v>5791</v>
      </c>
      <c r="F1977">
        <v>0.97166991229999999</v>
      </c>
      <c r="G1977">
        <v>133234</v>
      </c>
      <c r="H1977">
        <v>1.98</v>
      </c>
      <c r="I1977">
        <v>6</v>
      </c>
    </row>
    <row r="1978" spans="1:9" x14ac:dyDescent="0.3">
      <c r="A1978">
        <v>133256</v>
      </c>
      <c r="B1978">
        <v>137</v>
      </c>
      <c r="C1978">
        <v>0</v>
      </c>
      <c r="D1978">
        <v>142436</v>
      </c>
      <c r="E1978" t="s">
        <v>5790</v>
      </c>
      <c r="F1978">
        <v>0.87546962500000003</v>
      </c>
      <c r="G1978">
        <v>133256</v>
      </c>
      <c r="H1978">
        <v>6.11</v>
      </c>
      <c r="I1978">
        <v>4</v>
      </c>
    </row>
    <row r="1979" spans="1:9" x14ac:dyDescent="0.3">
      <c r="A1979">
        <v>133259</v>
      </c>
      <c r="B1979">
        <v>105</v>
      </c>
      <c r="C1979">
        <v>0.15800147915696</v>
      </c>
      <c r="D1979">
        <v>142023</v>
      </c>
      <c r="E1979" t="s">
        <v>5791</v>
      </c>
      <c r="F1979">
        <v>0.94140040869999997</v>
      </c>
      <c r="G1979">
        <v>133259</v>
      </c>
      <c r="H1979">
        <v>4.0599999999999996</v>
      </c>
      <c r="I1979">
        <v>5</v>
      </c>
    </row>
    <row r="1980" spans="1:9" x14ac:dyDescent="0.3">
      <c r="A1980">
        <v>133262</v>
      </c>
      <c r="B1980">
        <v>75</v>
      </c>
      <c r="C1980">
        <v>0.15800147915696</v>
      </c>
      <c r="D1980">
        <v>142023</v>
      </c>
      <c r="E1980" t="s">
        <v>5790</v>
      </c>
      <c r="F1980">
        <v>0.52699387070000003</v>
      </c>
      <c r="G1980">
        <v>133262</v>
      </c>
      <c r="H1980">
        <v>11.8</v>
      </c>
      <c r="I1980">
        <v>2</v>
      </c>
    </row>
    <row r="1981" spans="1:9" x14ac:dyDescent="0.3">
      <c r="A1981">
        <v>133265</v>
      </c>
      <c r="B1981">
        <v>134.30793650793601</v>
      </c>
      <c r="C1981">
        <v>0.100794501351279</v>
      </c>
      <c r="D1981">
        <v>142436</v>
      </c>
      <c r="E1981" t="s">
        <v>5790</v>
      </c>
      <c r="F1981">
        <v>0.22904467580000001</v>
      </c>
      <c r="G1981">
        <v>133265</v>
      </c>
      <c r="H1981">
        <v>14.76</v>
      </c>
      <c r="I1981">
        <v>1</v>
      </c>
    </row>
    <row r="1982" spans="1:9" x14ac:dyDescent="0.3">
      <c r="A1982">
        <v>133267</v>
      </c>
      <c r="B1982">
        <v>137</v>
      </c>
      <c r="C1982">
        <v>0</v>
      </c>
      <c r="D1982">
        <v>142436</v>
      </c>
      <c r="E1982" t="s">
        <v>5790</v>
      </c>
      <c r="F1982">
        <v>0.79400080439999998</v>
      </c>
      <c r="G1982">
        <v>133267</v>
      </c>
      <c r="H1982">
        <v>7.65</v>
      </c>
      <c r="I1982">
        <v>3</v>
      </c>
    </row>
    <row r="1983" spans="1:9" x14ac:dyDescent="0.3">
      <c r="A1983">
        <v>133271</v>
      </c>
      <c r="B1983">
        <v>137</v>
      </c>
      <c r="C1983">
        <v>0.275301263016278</v>
      </c>
      <c r="D1983">
        <v>141790</v>
      </c>
      <c r="E1983" t="s">
        <v>5790</v>
      </c>
      <c r="F1983">
        <v>0.63283801080000002</v>
      </c>
      <c r="G1983">
        <v>133271</v>
      </c>
      <c r="H1983">
        <v>11.8</v>
      </c>
      <c r="I1983">
        <v>2</v>
      </c>
    </row>
    <row r="1984" spans="1:9" x14ac:dyDescent="0.3">
      <c r="A1984">
        <v>133275</v>
      </c>
      <c r="B1984">
        <v>75</v>
      </c>
      <c r="C1984">
        <v>0.15800147915696</v>
      </c>
      <c r="D1984">
        <v>142023</v>
      </c>
      <c r="E1984" t="s">
        <v>5790</v>
      </c>
      <c r="F1984">
        <v>0.90948808189999997</v>
      </c>
      <c r="G1984">
        <v>133275</v>
      </c>
      <c r="H1984">
        <v>6.11</v>
      </c>
      <c r="I1984">
        <v>4</v>
      </c>
    </row>
    <row r="1985" spans="1:9" x14ac:dyDescent="0.3">
      <c r="A1985">
        <v>133356</v>
      </c>
      <c r="B1985">
        <v>137</v>
      </c>
      <c r="C1985">
        <v>0.64027546977802996</v>
      </c>
      <c r="D1985">
        <v>141936</v>
      </c>
      <c r="E1985" t="s">
        <v>5790</v>
      </c>
      <c r="F1985">
        <v>0.92386537790000001</v>
      </c>
      <c r="G1985">
        <v>133356</v>
      </c>
      <c r="H1985">
        <v>6.11</v>
      </c>
      <c r="I1985">
        <v>4</v>
      </c>
    </row>
    <row r="1986" spans="1:9" x14ac:dyDescent="0.3">
      <c r="A1986">
        <v>133369</v>
      </c>
      <c r="B1986">
        <v>137</v>
      </c>
      <c r="C1986">
        <v>0.64027546977802996</v>
      </c>
      <c r="D1986">
        <v>141936</v>
      </c>
      <c r="E1986" t="s">
        <v>5790</v>
      </c>
      <c r="F1986">
        <v>0.67023193839999995</v>
      </c>
      <c r="G1986">
        <v>133369</v>
      </c>
      <c r="H1986">
        <v>11.8</v>
      </c>
      <c r="I1986">
        <v>2</v>
      </c>
    </row>
    <row r="1987" spans="1:9" x14ac:dyDescent="0.3">
      <c r="A1987">
        <v>133416</v>
      </c>
      <c r="B1987">
        <v>137</v>
      </c>
      <c r="C1987">
        <v>0.275301263016278</v>
      </c>
      <c r="D1987">
        <v>141790</v>
      </c>
      <c r="E1987" t="s">
        <v>5790</v>
      </c>
      <c r="F1987">
        <v>0.72615474459999996</v>
      </c>
      <c r="G1987">
        <v>133416</v>
      </c>
      <c r="H1987">
        <v>11.8</v>
      </c>
      <c r="I1987">
        <v>2</v>
      </c>
    </row>
    <row r="1988" spans="1:9" x14ac:dyDescent="0.3">
      <c r="A1988">
        <v>133422</v>
      </c>
      <c r="B1988">
        <v>134.5</v>
      </c>
      <c r="C1988">
        <v>0</v>
      </c>
      <c r="D1988">
        <v>142379</v>
      </c>
      <c r="E1988" t="s">
        <v>5791</v>
      </c>
      <c r="F1988">
        <v>0.94222146269999996</v>
      </c>
      <c r="G1988">
        <v>133422</v>
      </c>
      <c r="H1988">
        <v>4.0599999999999996</v>
      </c>
      <c r="I1988">
        <v>5</v>
      </c>
    </row>
    <row r="1989" spans="1:9" x14ac:dyDescent="0.3">
      <c r="A1989">
        <v>133423</v>
      </c>
      <c r="B1989">
        <v>90</v>
      </c>
      <c r="C1989">
        <v>0</v>
      </c>
      <c r="D1989">
        <v>142379</v>
      </c>
      <c r="E1989" t="s">
        <v>5790</v>
      </c>
      <c r="F1989">
        <v>0.88642650840000003</v>
      </c>
      <c r="G1989">
        <v>133423</v>
      </c>
      <c r="H1989">
        <v>6.11</v>
      </c>
      <c r="I1989">
        <v>4</v>
      </c>
    </row>
    <row r="1990" spans="1:9" x14ac:dyDescent="0.3">
      <c r="A1990">
        <v>133431</v>
      </c>
      <c r="B1990">
        <v>114.4375</v>
      </c>
      <c r="C1990">
        <v>0</v>
      </c>
      <c r="D1990">
        <v>142379</v>
      </c>
      <c r="E1990" t="s">
        <v>5791</v>
      </c>
      <c r="F1990">
        <v>0.96283835169999998</v>
      </c>
      <c r="G1990">
        <v>133431</v>
      </c>
      <c r="H1990">
        <v>4.0599999999999996</v>
      </c>
      <c r="I1990">
        <v>5</v>
      </c>
    </row>
    <row r="1991" spans="1:9" x14ac:dyDescent="0.3">
      <c r="A1991">
        <v>133488</v>
      </c>
      <c r="B1991">
        <v>134.5</v>
      </c>
      <c r="C1991">
        <v>0.122116415098665</v>
      </c>
      <c r="D1991">
        <v>142436</v>
      </c>
      <c r="E1991" t="s">
        <v>5790</v>
      </c>
      <c r="F1991">
        <v>0.56544220450000005</v>
      </c>
      <c r="G1991">
        <v>133488</v>
      </c>
      <c r="H1991">
        <v>11.8</v>
      </c>
      <c r="I1991">
        <v>2</v>
      </c>
    </row>
    <row r="1992" spans="1:9" x14ac:dyDescent="0.3">
      <c r="A1992">
        <v>133495</v>
      </c>
      <c r="B1992">
        <v>136.070454545454</v>
      </c>
      <c r="C1992">
        <v>0.20664279015911399</v>
      </c>
      <c r="D1992">
        <v>142436</v>
      </c>
      <c r="E1992" t="s">
        <v>5790</v>
      </c>
      <c r="F1992">
        <v>0.66368013619999999</v>
      </c>
      <c r="G1992">
        <v>133495</v>
      </c>
      <c r="H1992">
        <v>11.8</v>
      </c>
      <c r="I1992">
        <v>2</v>
      </c>
    </row>
    <row r="1993" spans="1:9" x14ac:dyDescent="0.3">
      <c r="A1993">
        <v>133496</v>
      </c>
      <c r="B1993">
        <v>119.666666666666</v>
      </c>
      <c r="C1993">
        <v>0</v>
      </c>
      <c r="D1993">
        <v>142379</v>
      </c>
      <c r="E1993" t="s">
        <v>5790</v>
      </c>
      <c r="F1993">
        <v>0.8480345011</v>
      </c>
      <c r="G1993">
        <v>133496</v>
      </c>
      <c r="H1993">
        <v>6.11</v>
      </c>
      <c r="I1993">
        <v>4</v>
      </c>
    </row>
    <row r="1994" spans="1:9" x14ac:dyDescent="0.3">
      <c r="A1994">
        <v>133497</v>
      </c>
      <c r="B1994">
        <v>107.619047619047</v>
      </c>
      <c r="C1994">
        <v>0</v>
      </c>
      <c r="D1994">
        <v>142379</v>
      </c>
      <c r="E1994" t="s">
        <v>5791</v>
      </c>
      <c r="F1994">
        <v>0.94536632300000001</v>
      </c>
      <c r="G1994">
        <v>133497</v>
      </c>
      <c r="H1994">
        <v>4.0599999999999996</v>
      </c>
      <c r="I1994">
        <v>5</v>
      </c>
    </row>
    <row r="1995" spans="1:9" x14ac:dyDescent="0.3">
      <c r="A1995">
        <v>133538</v>
      </c>
      <c r="B1995">
        <v>75</v>
      </c>
      <c r="C1995">
        <v>0</v>
      </c>
      <c r="D1995">
        <v>142850</v>
      </c>
      <c r="E1995" t="s">
        <v>5790</v>
      </c>
      <c r="F1995">
        <v>0.92471301559999997</v>
      </c>
      <c r="G1995">
        <v>133538</v>
      </c>
      <c r="H1995">
        <v>6.11</v>
      </c>
      <c r="I1995">
        <v>4</v>
      </c>
    </row>
    <row r="1996" spans="1:9" x14ac:dyDescent="0.3">
      <c r="A1996">
        <v>133538</v>
      </c>
      <c r="B1996">
        <v>75</v>
      </c>
      <c r="C1996">
        <v>0</v>
      </c>
      <c r="D1996">
        <v>142850</v>
      </c>
      <c r="E1996" t="s">
        <v>5790</v>
      </c>
      <c r="F1996">
        <v>0.92471301559999997</v>
      </c>
      <c r="G1996">
        <v>133538</v>
      </c>
      <c r="H1996">
        <v>6.11</v>
      </c>
      <c r="I1996">
        <v>4</v>
      </c>
    </row>
    <row r="1997" spans="1:9" x14ac:dyDescent="0.3">
      <c r="A1997">
        <v>133683</v>
      </c>
      <c r="B1997">
        <v>81</v>
      </c>
      <c r="C1997">
        <v>0</v>
      </c>
      <c r="D1997">
        <v>143109</v>
      </c>
      <c r="E1997" t="s">
        <v>5790</v>
      </c>
      <c r="F1997">
        <v>0.88151371479999996</v>
      </c>
      <c r="G1997">
        <v>133683</v>
      </c>
      <c r="H1997">
        <v>6.11</v>
      </c>
      <c r="I1997">
        <v>4</v>
      </c>
    </row>
    <row r="1998" spans="1:9" x14ac:dyDescent="0.3">
      <c r="A1998">
        <v>133685</v>
      </c>
      <c r="B1998">
        <v>75</v>
      </c>
      <c r="C1998">
        <v>0</v>
      </c>
      <c r="D1998">
        <v>143109</v>
      </c>
      <c r="E1998" t="s">
        <v>5790</v>
      </c>
      <c r="F1998">
        <v>0.85426962380000004</v>
      </c>
      <c r="G1998">
        <v>133685</v>
      </c>
      <c r="H1998">
        <v>6.11</v>
      </c>
      <c r="I1998">
        <v>4</v>
      </c>
    </row>
    <row r="1999" spans="1:9" x14ac:dyDescent="0.3">
      <c r="A1999">
        <v>133690</v>
      </c>
      <c r="B1999">
        <v>82.254545454545394</v>
      </c>
      <c r="C1999">
        <v>0</v>
      </c>
      <c r="D1999">
        <v>143109</v>
      </c>
      <c r="E1999" t="s">
        <v>5790</v>
      </c>
      <c r="F1999">
        <v>0.83367335799999998</v>
      </c>
      <c r="G1999">
        <v>133690</v>
      </c>
      <c r="H1999">
        <v>7.65</v>
      </c>
      <c r="I1999">
        <v>3</v>
      </c>
    </row>
    <row r="2000" spans="1:9" x14ac:dyDescent="0.3">
      <c r="A2000">
        <v>133691</v>
      </c>
      <c r="B2000">
        <v>78.804347826086897</v>
      </c>
      <c r="C2000">
        <v>0</v>
      </c>
      <c r="D2000">
        <v>143109</v>
      </c>
      <c r="E2000" t="s">
        <v>5791</v>
      </c>
      <c r="F2000">
        <v>0.9764822125</v>
      </c>
      <c r="G2000">
        <v>133691</v>
      </c>
      <c r="H2000">
        <v>1.98</v>
      </c>
      <c r="I2000">
        <v>6</v>
      </c>
    </row>
    <row r="2001" spans="1:9" x14ac:dyDescent="0.3">
      <c r="A2001">
        <v>133693</v>
      </c>
      <c r="B2001">
        <v>142</v>
      </c>
      <c r="C2001">
        <v>0</v>
      </c>
      <c r="D2001">
        <v>143109</v>
      </c>
      <c r="E2001" t="s">
        <v>5790</v>
      </c>
      <c r="F2001">
        <v>0.57122343779999996</v>
      </c>
      <c r="G2001">
        <v>133693</v>
      </c>
      <c r="H2001">
        <v>11.8</v>
      </c>
      <c r="I2001">
        <v>2</v>
      </c>
    </row>
    <row r="2002" spans="1:9" x14ac:dyDescent="0.3">
      <c r="A2002">
        <v>133711</v>
      </c>
      <c r="B2002">
        <v>78.899371069182394</v>
      </c>
      <c r="C2002">
        <v>0</v>
      </c>
      <c r="D2002">
        <v>143109</v>
      </c>
      <c r="E2002" t="s">
        <v>5790</v>
      </c>
      <c r="F2002">
        <v>0.80906337500000003</v>
      </c>
      <c r="G2002">
        <v>133711</v>
      </c>
      <c r="H2002">
        <v>7.65</v>
      </c>
      <c r="I2002">
        <v>3</v>
      </c>
    </row>
    <row r="2003" spans="1:9" x14ac:dyDescent="0.3">
      <c r="A2003">
        <v>133712</v>
      </c>
      <c r="B2003">
        <v>83.703703703703695</v>
      </c>
      <c r="C2003">
        <v>0</v>
      </c>
      <c r="D2003">
        <v>143109</v>
      </c>
      <c r="E2003" t="s">
        <v>5790</v>
      </c>
      <c r="F2003">
        <v>0.91353172059999999</v>
      </c>
      <c r="G2003">
        <v>133712</v>
      </c>
      <c r="H2003">
        <v>6.11</v>
      </c>
      <c r="I2003">
        <v>4</v>
      </c>
    </row>
    <row r="2004" spans="1:9" x14ac:dyDescent="0.3">
      <c r="A2004">
        <v>133713</v>
      </c>
      <c r="B2004">
        <v>142</v>
      </c>
      <c r="C2004">
        <v>0</v>
      </c>
      <c r="D2004">
        <v>174318</v>
      </c>
      <c r="E2004" t="s">
        <v>5790</v>
      </c>
      <c r="F2004">
        <v>0.74191939829999998</v>
      </c>
      <c r="G2004">
        <v>133713</v>
      </c>
      <c r="H2004">
        <v>11.8</v>
      </c>
      <c r="I2004">
        <v>2</v>
      </c>
    </row>
    <row r="2005" spans="1:9" x14ac:dyDescent="0.3">
      <c r="A2005">
        <v>133715</v>
      </c>
      <c r="B2005">
        <v>142</v>
      </c>
      <c r="C2005">
        <v>0</v>
      </c>
      <c r="D2005">
        <v>174318</v>
      </c>
      <c r="E2005" t="s">
        <v>5790</v>
      </c>
      <c r="F2005">
        <v>0.75118798019999999</v>
      </c>
      <c r="G2005">
        <v>133715</v>
      </c>
      <c r="H2005">
        <v>11.8</v>
      </c>
      <c r="I2005">
        <v>2</v>
      </c>
    </row>
    <row r="2006" spans="1:9" x14ac:dyDescent="0.3">
      <c r="A2006">
        <v>133716</v>
      </c>
      <c r="B2006">
        <v>80.877192982456094</v>
      </c>
      <c r="C2006">
        <v>0</v>
      </c>
      <c r="D2006">
        <v>143109</v>
      </c>
      <c r="E2006" t="s">
        <v>5790</v>
      </c>
      <c r="F2006">
        <v>0.58322936299999995</v>
      </c>
      <c r="G2006">
        <v>133716</v>
      </c>
      <c r="H2006">
        <v>11.8</v>
      </c>
      <c r="I2006">
        <v>2</v>
      </c>
    </row>
    <row r="2007" spans="1:9" x14ac:dyDescent="0.3">
      <c r="A2007">
        <v>133717</v>
      </c>
      <c r="B2007">
        <v>81.521739130434696</v>
      </c>
      <c r="C2007">
        <v>0</v>
      </c>
      <c r="D2007">
        <v>143109</v>
      </c>
      <c r="E2007" t="s">
        <v>5790</v>
      </c>
      <c r="F2007">
        <v>0.76492428779999999</v>
      </c>
      <c r="G2007">
        <v>133717</v>
      </c>
      <c r="H2007">
        <v>7.65</v>
      </c>
      <c r="I2007">
        <v>3</v>
      </c>
    </row>
    <row r="2008" spans="1:9" x14ac:dyDescent="0.3">
      <c r="A2008">
        <v>133719</v>
      </c>
      <c r="B2008">
        <v>83</v>
      </c>
      <c r="C2008">
        <v>0</v>
      </c>
      <c r="D2008">
        <v>143109</v>
      </c>
      <c r="E2008" t="s">
        <v>5790</v>
      </c>
      <c r="F2008">
        <v>0.29648232460000001</v>
      </c>
      <c r="G2008">
        <v>133719</v>
      </c>
      <c r="H2008">
        <v>14.76</v>
      </c>
      <c r="I2008">
        <v>1</v>
      </c>
    </row>
    <row r="2009" spans="1:9" x14ac:dyDescent="0.3">
      <c r="A2009">
        <v>133723</v>
      </c>
      <c r="B2009">
        <v>75</v>
      </c>
      <c r="C2009">
        <v>0</v>
      </c>
      <c r="D2009">
        <v>143109</v>
      </c>
      <c r="E2009" t="s">
        <v>5790</v>
      </c>
      <c r="F2009">
        <v>0.91417264939999998</v>
      </c>
      <c r="G2009">
        <v>133723</v>
      </c>
      <c r="H2009">
        <v>6.11</v>
      </c>
      <c r="I2009">
        <v>4</v>
      </c>
    </row>
    <row r="2010" spans="1:9" x14ac:dyDescent="0.3">
      <c r="A2010">
        <v>133724</v>
      </c>
      <c r="B2010">
        <v>139.5</v>
      </c>
      <c r="C2010">
        <v>0.156349079579339</v>
      </c>
      <c r="D2010">
        <v>143852</v>
      </c>
      <c r="E2010" t="s">
        <v>5790</v>
      </c>
      <c r="F2010">
        <v>0.16250102220000001</v>
      </c>
      <c r="G2010">
        <v>133724</v>
      </c>
      <c r="H2010">
        <v>14.76</v>
      </c>
      <c r="I2010">
        <v>1</v>
      </c>
    </row>
    <row r="2011" spans="1:9" x14ac:dyDescent="0.3">
      <c r="A2011">
        <v>133725</v>
      </c>
      <c r="B2011">
        <v>139.5</v>
      </c>
      <c r="C2011">
        <v>0.156349079579339</v>
      </c>
      <c r="D2011">
        <v>143852</v>
      </c>
      <c r="E2011" t="s">
        <v>5790</v>
      </c>
      <c r="F2011">
        <v>0.81875169280000004</v>
      </c>
      <c r="G2011">
        <v>133725</v>
      </c>
      <c r="H2011">
        <v>7.65</v>
      </c>
      <c r="I2011">
        <v>3</v>
      </c>
    </row>
    <row r="2012" spans="1:9" x14ac:dyDescent="0.3">
      <c r="A2012">
        <v>133899</v>
      </c>
      <c r="B2012">
        <v>139.5</v>
      </c>
      <c r="C2012">
        <v>0.156349079579339</v>
      </c>
      <c r="D2012">
        <v>143852</v>
      </c>
      <c r="E2012" t="s">
        <v>5790</v>
      </c>
      <c r="F2012">
        <v>0.64281892780000005</v>
      </c>
      <c r="G2012">
        <v>133899</v>
      </c>
      <c r="H2012">
        <v>11.8</v>
      </c>
      <c r="I2012">
        <v>2</v>
      </c>
    </row>
    <row r="2013" spans="1:9" x14ac:dyDescent="0.3">
      <c r="A2013">
        <v>134079</v>
      </c>
      <c r="B2013">
        <v>134.5</v>
      </c>
      <c r="C2013">
        <v>0.156349079579339</v>
      </c>
      <c r="D2013">
        <v>143852</v>
      </c>
      <c r="E2013" t="s">
        <v>5790</v>
      </c>
      <c r="F2013">
        <v>0.8531870842</v>
      </c>
      <c r="G2013">
        <v>134079</v>
      </c>
      <c r="H2013">
        <v>6.11</v>
      </c>
      <c r="I2013">
        <v>4</v>
      </c>
    </row>
    <row r="2014" spans="1:9" x14ac:dyDescent="0.3">
      <c r="A2014">
        <v>134080</v>
      </c>
      <c r="B2014">
        <v>90</v>
      </c>
      <c r="C2014">
        <v>0</v>
      </c>
      <c r="D2014">
        <v>144110</v>
      </c>
      <c r="E2014" t="s">
        <v>5791</v>
      </c>
      <c r="F2014">
        <v>0.98174160720000003</v>
      </c>
      <c r="G2014">
        <v>134080</v>
      </c>
      <c r="H2014">
        <v>1.98</v>
      </c>
      <c r="I2014">
        <v>6</v>
      </c>
    </row>
    <row r="2015" spans="1:9" x14ac:dyDescent="0.3">
      <c r="A2015">
        <v>134081</v>
      </c>
      <c r="B2015">
        <v>90</v>
      </c>
      <c r="C2015">
        <v>0</v>
      </c>
      <c r="D2015">
        <v>144110</v>
      </c>
      <c r="E2015" t="s">
        <v>5790</v>
      </c>
      <c r="F2015">
        <v>0.8687174916</v>
      </c>
      <c r="G2015">
        <v>134081</v>
      </c>
      <c r="H2015">
        <v>6.11</v>
      </c>
      <c r="I2015">
        <v>4</v>
      </c>
    </row>
    <row r="2016" spans="1:9" x14ac:dyDescent="0.3">
      <c r="A2016">
        <v>134083</v>
      </c>
      <c r="B2016">
        <v>88.749998312500693</v>
      </c>
      <c r="C2016">
        <v>0</v>
      </c>
      <c r="D2016">
        <v>144110</v>
      </c>
      <c r="E2016" t="s">
        <v>5790</v>
      </c>
      <c r="F2016">
        <v>0.93323230739999996</v>
      </c>
      <c r="G2016">
        <v>134083</v>
      </c>
      <c r="H2016">
        <v>6.11</v>
      </c>
      <c r="I2016">
        <v>4</v>
      </c>
    </row>
    <row r="2017" spans="1:9" x14ac:dyDescent="0.3">
      <c r="A2017">
        <v>134085</v>
      </c>
      <c r="B2017">
        <v>87.583335545139505</v>
      </c>
      <c r="C2017">
        <v>0</v>
      </c>
      <c r="D2017">
        <v>144110</v>
      </c>
      <c r="E2017" t="s">
        <v>5790</v>
      </c>
      <c r="F2017">
        <v>0.50626814369999995</v>
      </c>
      <c r="G2017">
        <v>134085</v>
      </c>
      <c r="H2017">
        <v>11.8</v>
      </c>
      <c r="I2017">
        <v>2</v>
      </c>
    </row>
    <row r="2018" spans="1:9" x14ac:dyDescent="0.3">
      <c r="A2018">
        <v>134086</v>
      </c>
      <c r="B2018">
        <v>102.42307860059201</v>
      </c>
      <c r="C2018">
        <v>0</v>
      </c>
      <c r="D2018">
        <v>144110</v>
      </c>
      <c r="E2018" t="s">
        <v>5790</v>
      </c>
      <c r="F2018">
        <v>0.78796780109999998</v>
      </c>
      <c r="G2018">
        <v>134086</v>
      </c>
      <c r="H2018">
        <v>7.65</v>
      </c>
      <c r="I2018">
        <v>3</v>
      </c>
    </row>
    <row r="2019" spans="1:9" x14ac:dyDescent="0.3">
      <c r="A2019">
        <v>134089</v>
      </c>
      <c r="B2019">
        <v>108.44285714285699</v>
      </c>
      <c r="C2019">
        <v>0</v>
      </c>
      <c r="D2019">
        <v>144110</v>
      </c>
      <c r="E2019" t="s">
        <v>5791</v>
      </c>
      <c r="F2019">
        <v>0.97488731149999996</v>
      </c>
      <c r="G2019">
        <v>134089</v>
      </c>
      <c r="H2019">
        <v>1.98</v>
      </c>
      <c r="I2019">
        <v>6</v>
      </c>
    </row>
    <row r="2020" spans="1:9" x14ac:dyDescent="0.3">
      <c r="A2020">
        <v>134172</v>
      </c>
      <c r="B2020">
        <v>85</v>
      </c>
      <c r="C2020">
        <v>0</v>
      </c>
      <c r="D2020">
        <v>144110</v>
      </c>
      <c r="E2020" t="s">
        <v>5791</v>
      </c>
      <c r="F2020">
        <v>0.94296103720000002</v>
      </c>
      <c r="G2020">
        <v>134172</v>
      </c>
      <c r="H2020">
        <v>4.0599999999999996</v>
      </c>
      <c r="I2020">
        <v>5</v>
      </c>
    </row>
    <row r="2021" spans="1:9" x14ac:dyDescent="0.3">
      <c r="A2021">
        <v>134175</v>
      </c>
      <c r="B2021">
        <v>137</v>
      </c>
      <c r="C2021">
        <v>0</v>
      </c>
      <c r="D2021">
        <v>142949</v>
      </c>
      <c r="E2021" t="s">
        <v>5790</v>
      </c>
      <c r="F2021">
        <v>0.8014054894</v>
      </c>
      <c r="G2021">
        <v>134175</v>
      </c>
      <c r="H2021">
        <v>7.65</v>
      </c>
      <c r="I2021">
        <v>3</v>
      </c>
    </row>
    <row r="2022" spans="1:9" x14ac:dyDescent="0.3">
      <c r="A2022">
        <v>134229</v>
      </c>
      <c r="B2022">
        <v>132</v>
      </c>
      <c r="C2022">
        <v>0.75193413970955303</v>
      </c>
      <c r="D2022">
        <v>142009</v>
      </c>
      <c r="E2022" t="s">
        <v>5790</v>
      </c>
      <c r="F2022">
        <v>0.78945356609999995</v>
      </c>
      <c r="G2022">
        <v>134229</v>
      </c>
      <c r="H2022">
        <v>7.65</v>
      </c>
      <c r="I2022">
        <v>3</v>
      </c>
    </row>
    <row r="2023" spans="1:9" x14ac:dyDescent="0.3">
      <c r="A2023">
        <v>134637</v>
      </c>
      <c r="B2023">
        <v>137</v>
      </c>
      <c r="C2023">
        <v>0.52532035427054402</v>
      </c>
      <c r="D2023">
        <v>163698</v>
      </c>
      <c r="E2023" t="s">
        <v>5791</v>
      </c>
      <c r="F2023">
        <v>0.97159290310000002</v>
      </c>
      <c r="G2023">
        <v>134637</v>
      </c>
      <c r="H2023">
        <v>1.98</v>
      </c>
      <c r="I2023">
        <v>6</v>
      </c>
    </row>
    <row r="2024" spans="1:9" x14ac:dyDescent="0.3">
      <c r="A2024">
        <v>134637</v>
      </c>
      <c r="B2024">
        <v>137</v>
      </c>
      <c r="C2024">
        <v>0.52532035427054402</v>
      </c>
      <c r="D2024">
        <v>163698</v>
      </c>
      <c r="E2024" t="s">
        <v>5791</v>
      </c>
      <c r="F2024">
        <v>0.97159290310000002</v>
      </c>
      <c r="G2024">
        <v>134637</v>
      </c>
      <c r="H2024">
        <v>1.98</v>
      </c>
      <c r="I2024">
        <v>6</v>
      </c>
    </row>
    <row r="2025" spans="1:9" x14ac:dyDescent="0.3">
      <c r="A2025">
        <v>134846</v>
      </c>
      <c r="B2025">
        <v>136.85704918032701</v>
      </c>
      <c r="C2025">
        <v>0</v>
      </c>
      <c r="D2025">
        <v>147170</v>
      </c>
      <c r="E2025" t="s">
        <v>5790</v>
      </c>
      <c r="F2025">
        <v>0.63696521520000005</v>
      </c>
      <c r="G2025">
        <v>134846</v>
      </c>
      <c r="H2025">
        <v>11.8</v>
      </c>
      <c r="I2025">
        <v>2</v>
      </c>
    </row>
    <row r="2026" spans="1:9" x14ac:dyDescent="0.3">
      <c r="A2026">
        <v>134846</v>
      </c>
      <c r="B2026">
        <v>136.85704918032701</v>
      </c>
      <c r="C2026">
        <v>0</v>
      </c>
      <c r="D2026">
        <v>147170</v>
      </c>
      <c r="E2026" t="s">
        <v>5790</v>
      </c>
      <c r="F2026">
        <v>0.63696521520000005</v>
      </c>
      <c r="G2026">
        <v>134846</v>
      </c>
      <c r="H2026">
        <v>11.8</v>
      </c>
      <c r="I2026">
        <v>2</v>
      </c>
    </row>
    <row r="2027" spans="1:9" x14ac:dyDescent="0.3">
      <c r="A2027">
        <v>134858</v>
      </c>
      <c r="B2027">
        <v>147</v>
      </c>
      <c r="C2027">
        <v>0</v>
      </c>
      <c r="D2027">
        <v>158501</v>
      </c>
      <c r="E2027" t="s">
        <v>5790</v>
      </c>
      <c r="F2027">
        <v>0.82149296999999999</v>
      </c>
      <c r="G2027">
        <v>134858</v>
      </c>
      <c r="H2027">
        <v>7.65</v>
      </c>
      <c r="I2027">
        <v>3</v>
      </c>
    </row>
    <row r="2028" spans="1:9" x14ac:dyDescent="0.3">
      <c r="A2028">
        <v>134858</v>
      </c>
      <c r="B2028">
        <v>147</v>
      </c>
      <c r="C2028">
        <v>0</v>
      </c>
      <c r="D2028">
        <v>158501</v>
      </c>
      <c r="E2028" t="s">
        <v>5790</v>
      </c>
      <c r="F2028">
        <v>0.82149296999999999</v>
      </c>
      <c r="G2028">
        <v>134858</v>
      </c>
      <c r="H2028">
        <v>7.65</v>
      </c>
      <c r="I2028">
        <v>3</v>
      </c>
    </row>
    <row r="2029" spans="1:9" x14ac:dyDescent="0.3">
      <c r="A2029">
        <v>134875</v>
      </c>
      <c r="B2029">
        <v>147</v>
      </c>
      <c r="C2029">
        <v>0</v>
      </c>
      <c r="D2029">
        <v>158501</v>
      </c>
      <c r="E2029" t="s">
        <v>5790</v>
      </c>
      <c r="F2029">
        <v>0.67978715899999997</v>
      </c>
      <c r="G2029">
        <v>134875</v>
      </c>
      <c r="H2029">
        <v>11.8</v>
      </c>
      <c r="I2029">
        <v>2</v>
      </c>
    </row>
    <row r="2030" spans="1:9" x14ac:dyDescent="0.3">
      <c r="A2030">
        <v>134875</v>
      </c>
      <c r="B2030">
        <v>147</v>
      </c>
      <c r="C2030">
        <v>0</v>
      </c>
      <c r="D2030">
        <v>158501</v>
      </c>
      <c r="E2030" t="s">
        <v>5790</v>
      </c>
      <c r="F2030">
        <v>0.67978715899999997</v>
      </c>
      <c r="G2030">
        <v>134875</v>
      </c>
      <c r="H2030">
        <v>11.8</v>
      </c>
      <c r="I2030">
        <v>2</v>
      </c>
    </row>
    <row r="2031" spans="1:9" x14ac:dyDescent="0.3">
      <c r="A2031">
        <v>134877</v>
      </c>
      <c r="B2031">
        <v>194.99202289022199</v>
      </c>
      <c r="C2031">
        <v>0</v>
      </c>
      <c r="D2031">
        <v>158501</v>
      </c>
      <c r="E2031" t="s">
        <v>5790</v>
      </c>
      <c r="F2031">
        <v>0.14268819990000001</v>
      </c>
      <c r="G2031">
        <v>134877</v>
      </c>
      <c r="H2031">
        <v>14.76</v>
      </c>
      <c r="I2031">
        <v>1</v>
      </c>
    </row>
    <row r="2032" spans="1:9" x14ac:dyDescent="0.3">
      <c r="A2032">
        <v>134877</v>
      </c>
      <c r="B2032">
        <v>194.99202289022199</v>
      </c>
      <c r="C2032">
        <v>0</v>
      </c>
      <c r="D2032">
        <v>158501</v>
      </c>
      <c r="E2032" t="s">
        <v>5790</v>
      </c>
      <c r="F2032">
        <v>0.14268819990000001</v>
      </c>
      <c r="G2032">
        <v>134877</v>
      </c>
      <c r="H2032">
        <v>14.76</v>
      </c>
      <c r="I2032">
        <v>1</v>
      </c>
    </row>
    <row r="2033" spans="1:9" x14ac:dyDescent="0.3">
      <c r="A2033">
        <v>135203</v>
      </c>
      <c r="B2033">
        <v>147</v>
      </c>
      <c r="C2033">
        <v>0</v>
      </c>
      <c r="D2033">
        <v>158501</v>
      </c>
      <c r="E2033" t="s">
        <v>5790</v>
      </c>
      <c r="F2033">
        <v>0.79780906439999999</v>
      </c>
      <c r="G2033">
        <v>135203</v>
      </c>
      <c r="H2033">
        <v>7.65</v>
      </c>
      <c r="I2033">
        <v>3</v>
      </c>
    </row>
    <row r="2034" spans="1:9" x14ac:dyDescent="0.3">
      <c r="A2034">
        <v>135203</v>
      </c>
      <c r="B2034">
        <v>147</v>
      </c>
      <c r="C2034">
        <v>0</v>
      </c>
      <c r="D2034">
        <v>158501</v>
      </c>
      <c r="E2034" t="s">
        <v>5790</v>
      </c>
      <c r="F2034">
        <v>0.79780906439999999</v>
      </c>
      <c r="G2034">
        <v>135203</v>
      </c>
      <c r="H2034">
        <v>7.65</v>
      </c>
      <c r="I2034">
        <v>3</v>
      </c>
    </row>
    <row r="2035" spans="1:9" x14ac:dyDescent="0.3">
      <c r="A2035">
        <v>135425</v>
      </c>
      <c r="B2035">
        <v>115</v>
      </c>
      <c r="C2035">
        <v>0</v>
      </c>
      <c r="D2035">
        <v>146127</v>
      </c>
      <c r="E2035" t="s">
        <v>5790</v>
      </c>
      <c r="F2035">
        <v>0.82226896289999996</v>
      </c>
      <c r="G2035">
        <v>135425</v>
      </c>
      <c r="H2035">
        <v>7.65</v>
      </c>
      <c r="I2035">
        <v>3</v>
      </c>
    </row>
    <row r="2036" spans="1:9" x14ac:dyDescent="0.3">
      <c r="A2036">
        <v>135425</v>
      </c>
      <c r="B2036">
        <v>115</v>
      </c>
      <c r="C2036">
        <v>0</v>
      </c>
      <c r="D2036">
        <v>146127</v>
      </c>
      <c r="E2036" t="s">
        <v>5790</v>
      </c>
      <c r="F2036">
        <v>0.82226896289999996</v>
      </c>
      <c r="G2036">
        <v>135425</v>
      </c>
      <c r="H2036">
        <v>7.65</v>
      </c>
      <c r="I2036">
        <v>3</v>
      </c>
    </row>
    <row r="2037" spans="1:9" x14ac:dyDescent="0.3">
      <c r="A2037">
        <v>135460</v>
      </c>
      <c r="B2037">
        <v>137</v>
      </c>
      <c r="C2037">
        <v>0.26911588098514999</v>
      </c>
      <c r="D2037">
        <v>148090</v>
      </c>
      <c r="E2037" t="s">
        <v>5790</v>
      </c>
      <c r="F2037">
        <v>0.71411967279999999</v>
      </c>
      <c r="G2037">
        <v>135460</v>
      </c>
      <c r="H2037">
        <v>11.8</v>
      </c>
      <c r="I2037">
        <v>2</v>
      </c>
    </row>
    <row r="2038" spans="1:9" x14ac:dyDescent="0.3">
      <c r="A2038">
        <v>135460</v>
      </c>
      <c r="B2038">
        <v>137</v>
      </c>
      <c r="C2038">
        <v>0.26911588098514999</v>
      </c>
      <c r="D2038">
        <v>148090</v>
      </c>
      <c r="E2038" t="s">
        <v>5790</v>
      </c>
      <c r="F2038">
        <v>0.71411967279999999</v>
      </c>
      <c r="G2038">
        <v>135460</v>
      </c>
      <c r="H2038">
        <v>11.8</v>
      </c>
      <c r="I2038">
        <v>2</v>
      </c>
    </row>
    <row r="2039" spans="1:9" x14ac:dyDescent="0.3">
      <c r="A2039">
        <v>135550</v>
      </c>
      <c r="B2039">
        <v>137.39294117647</v>
      </c>
      <c r="C2039">
        <v>0.37059954904659398</v>
      </c>
      <c r="D2039">
        <v>135550</v>
      </c>
      <c r="E2039" t="s">
        <v>5790</v>
      </c>
      <c r="F2039">
        <v>0.43391034010000001</v>
      </c>
      <c r="G2039">
        <v>135550</v>
      </c>
      <c r="H2039">
        <v>14.76</v>
      </c>
      <c r="I2039">
        <v>1</v>
      </c>
    </row>
    <row r="2040" spans="1:9" x14ac:dyDescent="0.3">
      <c r="A2040">
        <v>135550</v>
      </c>
      <c r="B2040">
        <v>137.39294117647</v>
      </c>
      <c r="C2040">
        <v>0.37059954904659398</v>
      </c>
      <c r="D2040">
        <v>135550</v>
      </c>
      <c r="E2040" t="s">
        <v>5790</v>
      </c>
      <c r="F2040">
        <v>0.43391034010000001</v>
      </c>
      <c r="G2040">
        <v>135550</v>
      </c>
      <c r="H2040">
        <v>14.76</v>
      </c>
      <c r="I2040">
        <v>1</v>
      </c>
    </row>
    <row r="2041" spans="1:9" x14ac:dyDescent="0.3">
      <c r="A2041">
        <v>135555</v>
      </c>
      <c r="B2041">
        <v>178.64</v>
      </c>
      <c r="C2041">
        <v>0.95073954569494601</v>
      </c>
      <c r="D2041">
        <v>135555</v>
      </c>
      <c r="E2041" t="s">
        <v>5791</v>
      </c>
      <c r="F2041">
        <v>0.9765195847</v>
      </c>
      <c r="G2041">
        <v>135555</v>
      </c>
      <c r="H2041">
        <v>1.98</v>
      </c>
      <c r="I2041">
        <v>6</v>
      </c>
    </row>
    <row r="2042" spans="1:9" x14ac:dyDescent="0.3">
      <c r="A2042">
        <v>135555</v>
      </c>
      <c r="B2042">
        <v>178.64</v>
      </c>
      <c r="C2042">
        <v>0.95073954569494601</v>
      </c>
      <c r="D2042">
        <v>135555</v>
      </c>
      <c r="E2042" t="s">
        <v>5791</v>
      </c>
      <c r="F2042">
        <v>0.9765195847</v>
      </c>
      <c r="G2042">
        <v>135555</v>
      </c>
      <c r="H2042">
        <v>1.98</v>
      </c>
      <c r="I2042">
        <v>6</v>
      </c>
    </row>
    <row r="2043" spans="1:9" x14ac:dyDescent="0.3">
      <c r="A2043">
        <v>135560</v>
      </c>
      <c r="B2043">
        <v>178.64</v>
      </c>
      <c r="C2043">
        <v>1</v>
      </c>
      <c r="D2043">
        <v>135560</v>
      </c>
      <c r="E2043" t="s">
        <v>5791</v>
      </c>
      <c r="F2043">
        <v>0.98603618140000004</v>
      </c>
      <c r="G2043">
        <v>135560</v>
      </c>
      <c r="H2043">
        <v>1.98</v>
      </c>
      <c r="I2043">
        <v>6</v>
      </c>
    </row>
    <row r="2044" spans="1:9" x14ac:dyDescent="0.3">
      <c r="A2044">
        <v>135560</v>
      </c>
      <c r="B2044">
        <v>178.64</v>
      </c>
      <c r="C2044">
        <v>1</v>
      </c>
      <c r="D2044">
        <v>135560</v>
      </c>
      <c r="E2044" t="s">
        <v>5791</v>
      </c>
      <c r="F2044">
        <v>0.98603618140000004</v>
      </c>
      <c r="G2044">
        <v>135560</v>
      </c>
      <c r="H2044">
        <v>1.98</v>
      </c>
      <c r="I2044">
        <v>6</v>
      </c>
    </row>
    <row r="2045" spans="1:9" x14ac:dyDescent="0.3">
      <c r="A2045">
        <v>135561</v>
      </c>
      <c r="B2045">
        <v>137</v>
      </c>
      <c r="C2045">
        <v>4.6238150283512101E-2</v>
      </c>
      <c r="D2045">
        <v>147661</v>
      </c>
      <c r="E2045" t="s">
        <v>5790</v>
      </c>
      <c r="F2045">
        <v>0.70662093159999995</v>
      </c>
      <c r="G2045">
        <v>135561</v>
      </c>
      <c r="H2045">
        <v>11.8</v>
      </c>
      <c r="I2045">
        <v>2</v>
      </c>
    </row>
    <row r="2046" spans="1:9" x14ac:dyDescent="0.3">
      <c r="A2046">
        <v>135561</v>
      </c>
      <c r="B2046">
        <v>137</v>
      </c>
      <c r="C2046">
        <v>4.6238150283512101E-2</v>
      </c>
      <c r="D2046">
        <v>147661</v>
      </c>
      <c r="E2046" t="s">
        <v>5790</v>
      </c>
      <c r="F2046">
        <v>0.70662093159999995</v>
      </c>
      <c r="G2046">
        <v>135561</v>
      </c>
      <c r="H2046">
        <v>11.8</v>
      </c>
      <c r="I2046">
        <v>2</v>
      </c>
    </row>
    <row r="2047" spans="1:9" x14ac:dyDescent="0.3">
      <c r="A2047">
        <v>135562</v>
      </c>
      <c r="B2047">
        <v>137</v>
      </c>
      <c r="C2047">
        <v>4.6238150283512101E-2</v>
      </c>
      <c r="D2047">
        <v>147661</v>
      </c>
      <c r="E2047" t="s">
        <v>5790</v>
      </c>
      <c r="F2047">
        <v>0.82429015640000003</v>
      </c>
      <c r="G2047">
        <v>135562</v>
      </c>
      <c r="H2047">
        <v>7.65</v>
      </c>
      <c r="I2047">
        <v>3</v>
      </c>
    </row>
    <row r="2048" spans="1:9" x14ac:dyDescent="0.3">
      <c r="A2048">
        <v>135562</v>
      </c>
      <c r="B2048">
        <v>137</v>
      </c>
      <c r="C2048">
        <v>4.6238150283512101E-2</v>
      </c>
      <c r="D2048">
        <v>147661</v>
      </c>
      <c r="E2048" t="s">
        <v>5790</v>
      </c>
      <c r="F2048">
        <v>0.82429015640000003</v>
      </c>
      <c r="G2048">
        <v>135562</v>
      </c>
      <c r="H2048">
        <v>7.65</v>
      </c>
      <c r="I2048">
        <v>3</v>
      </c>
    </row>
    <row r="2049" spans="1:9" x14ac:dyDescent="0.3">
      <c r="A2049">
        <v>135568</v>
      </c>
      <c r="B2049">
        <v>132</v>
      </c>
      <c r="C2049">
        <v>0.54508643256266098</v>
      </c>
      <c r="D2049">
        <v>144275</v>
      </c>
      <c r="E2049" t="s">
        <v>5790</v>
      </c>
      <c r="F2049">
        <v>0.71486890319999996</v>
      </c>
      <c r="G2049">
        <v>135568</v>
      </c>
      <c r="H2049">
        <v>11.8</v>
      </c>
      <c r="I2049">
        <v>2</v>
      </c>
    </row>
    <row r="2050" spans="1:9" x14ac:dyDescent="0.3">
      <c r="A2050">
        <v>135568</v>
      </c>
      <c r="B2050">
        <v>132</v>
      </c>
      <c r="C2050">
        <v>0.54508643256266098</v>
      </c>
      <c r="D2050">
        <v>144275</v>
      </c>
      <c r="E2050" t="s">
        <v>5790</v>
      </c>
      <c r="F2050">
        <v>0.71486890319999996</v>
      </c>
      <c r="G2050">
        <v>135568</v>
      </c>
      <c r="H2050">
        <v>11.8</v>
      </c>
      <c r="I2050">
        <v>2</v>
      </c>
    </row>
    <row r="2051" spans="1:9" x14ac:dyDescent="0.3">
      <c r="A2051">
        <v>135569</v>
      </c>
      <c r="B2051">
        <v>132</v>
      </c>
      <c r="C2051">
        <v>0.54508643256266098</v>
      </c>
      <c r="D2051">
        <v>144275</v>
      </c>
      <c r="E2051" t="s">
        <v>5790</v>
      </c>
      <c r="F2051">
        <v>0.62759596110000004</v>
      </c>
      <c r="G2051">
        <v>135569</v>
      </c>
      <c r="H2051">
        <v>11.8</v>
      </c>
      <c r="I2051">
        <v>2</v>
      </c>
    </row>
    <row r="2052" spans="1:9" x14ac:dyDescent="0.3">
      <c r="A2052">
        <v>135569</v>
      </c>
      <c r="B2052">
        <v>132</v>
      </c>
      <c r="C2052">
        <v>0.54508643256266098</v>
      </c>
      <c r="D2052">
        <v>144275</v>
      </c>
      <c r="E2052" t="s">
        <v>5790</v>
      </c>
      <c r="F2052">
        <v>0.62759596110000004</v>
      </c>
      <c r="G2052">
        <v>135569</v>
      </c>
      <c r="H2052">
        <v>11.8</v>
      </c>
      <c r="I2052">
        <v>2</v>
      </c>
    </row>
    <row r="2053" spans="1:9" x14ac:dyDescent="0.3">
      <c r="A2053">
        <v>135636</v>
      </c>
      <c r="B2053">
        <v>134.5</v>
      </c>
      <c r="C2053">
        <v>0.219980366933474</v>
      </c>
      <c r="D2053">
        <v>146251</v>
      </c>
      <c r="E2053" t="s">
        <v>5790</v>
      </c>
      <c r="F2053">
        <v>0.90000051260000002</v>
      </c>
      <c r="G2053">
        <v>135636</v>
      </c>
      <c r="H2053">
        <v>6.11</v>
      </c>
      <c r="I2053">
        <v>4</v>
      </c>
    </row>
    <row r="2054" spans="1:9" x14ac:dyDescent="0.3">
      <c r="A2054">
        <v>135636</v>
      </c>
      <c r="B2054">
        <v>134.5</v>
      </c>
      <c r="C2054">
        <v>0.219980366933474</v>
      </c>
      <c r="D2054">
        <v>146251</v>
      </c>
      <c r="E2054" t="s">
        <v>5790</v>
      </c>
      <c r="F2054">
        <v>0.90000051260000002</v>
      </c>
      <c r="G2054">
        <v>135636</v>
      </c>
      <c r="H2054">
        <v>6.11</v>
      </c>
      <c r="I2054">
        <v>4</v>
      </c>
    </row>
    <row r="2055" spans="1:9" x14ac:dyDescent="0.3">
      <c r="A2055">
        <v>135637</v>
      </c>
      <c r="B2055">
        <v>132</v>
      </c>
      <c r="C2055">
        <v>0.35784510993166302</v>
      </c>
      <c r="D2055">
        <v>151513</v>
      </c>
      <c r="E2055" t="s">
        <v>5790</v>
      </c>
      <c r="F2055">
        <v>0.92551386359999999</v>
      </c>
      <c r="G2055">
        <v>135637</v>
      </c>
      <c r="H2055">
        <v>6.11</v>
      </c>
      <c r="I2055">
        <v>4</v>
      </c>
    </row>
    <row r="2056" spans="1:9" x14ac:dyDescent="0.3">
      <c r="A2056">
        <v>135637</v>
      </c>
      <c r="B2056">
        <v>132</v>
      </c>
      <c r="C2056">
        <v>0.35784510993166302</v>
      </c>
      <c r="D2056">
        <v>151513</v>
      </c>
      <c r="E2056" t="s">
        <v>5790</v>
      </c>
      <c r="F2056">
        <v>0.92551386359999999</v>
      </c>
      <c r="G2056">
        <v>135637</v>
      </c>
      <c r="H2056">
        <v>6.11</v>
      </c>
      <c r="I2056">
        <v>4</v>
      </c>
    </row>
    <row r="2057" spans="1:9" x14ac:dyDescent="0.3">
      <c r="A2057">
        <v>135673</v>
      </c>
      <c r="B2057">
        <v>142</v>
      </c>
      <c r="C2057">
        <v>0.45890394137750001</v>
      </c>
      <c r="D2057">
        <v>143714</v>
      </c>
      <c r="E2057" t="s">
        <v>5790</v>
      </c>
      <c r="F2057">
        <v>0.49976170060000003</v>
      </c>
      <c r="G2057">
        <v>135673</v>
      </c>
      <c r="H2057">
        <v>14.76</v>
      </c>
      <c r="I2057">
        <v>1</v>
      </c>
    </row>
    <row r="2058" spans="1:9" x14ac:dyDescent="0.3">
      <c r="A2058">
        <v>135687</v>
      </c>
      <c r="B2058">
        <v>109.16</v>
      </c>
      <c r="C2058">
        <v>0</v>
      </c>
      <c r="D2058">
        <v>145934</v>
      </c>
      <c r="E2058" t="s">
        <v>5791</v>
      </c>
      <c r="F2058">
        <v>0.95873057839999998</v>
      </c>
      <c r="G2058">
        <v>135687</v>
      </c>
      <c r="H2058">
        <v>4.0599999999999996</v>
      </c>
      <c r="I2058">
        <v>5</v>
      </c>
    </row>
    <row r="2059" spans="1:9" x14ac:dyDescent="0.3">
      <c r="A2059">
        <v>135687</v>
      </c>
      <c r="B2059">
        <v>109.16</v>
      </c>
      <c r="C2059">
        <v>0</v>
      </c>
      <c r="D2059">
        <v>145934</v>
      </c>
      <c r="E2059" t="s">
        <v>5791</v>
      </c>
      <c r="F2059">
        <v>0.95873057839999998</v>
      </c>
      <c r="G2059">
        <v>135687</v>
      </c>
      <c r="H2059">
        <v>4.0599999999999996</v>
      </c>
      <c r="I2059">
        <v>5</v>
      </c>
    </row>
    <row r="2060" spans="1:9" x14ac:dyDescent="0.3">
      <c r="A2060">
        <v>135725</v>
      </c>
      <c r="B2060">
        <v>130.57142857142799</v>
      </c>
      <c r="C2060">
        <v>0</v>
      </c>
      <c r="D2060">
        <v>149490</v>
      </c>
      <c r="E2060" t="s">
        <v>5790</v>
      </c>
      <c r="F2060">
        <v>0.83106720450000005</v>
      </c>
      <c r="G2060">
        <v>135725</v>
      </c>
      <c r="H2060">
        <v>7.65</v>
      </c>
      <c r="I2060">
        <v>3</v>
      </c>
    </row>
    <row r="2061" spans="1:9" x14ac:dyDescent="0.3">
      <c r="A2061">
        <v>135725</v>
      </c>
      <c r="B2061">
        <v>130.57142857142799</v>
      </c>
      <c r="C2061">
        <v>0</v>
      </c>
      <c r="D2061">
        <v>149490</v>
      </c>
      <c r="E2061" t="s">
        <v>5790</v>
      </c>
      <c r="F2061">
        <v>0.83106720450000005</v>
      </c>
      <c r="G2061">
        <v>135725</v>
      </c>
      <c r="H2061">
        <v>7.65</v>
      </c>
      <c r="I2061">
        <v>3</v>
      </c>
    </row>
    <row r="2062" spans="1:9" x14ac:dyDescent="0.3">
      <c r="A2062">
        <v>135732</v>
      </c>
      <c r="B2062">
        <v>139.86052173913001</v>
      </c>
      <c r="C2062">
        <v>6.8925415087387198E-2</v>
      </c>
      <c r="D2062">
        <v>144630</v>
      </c>
      <c r="E2062" t="s">
        <v>5790</v>
      </c>
      <c r="F2062">
        <v>0.43294522169999999</v>
      </c>
      <c r="G2062">
        <v>135732</v>
      </c>
      <c r="H2062">
        <v>14.76</v>
      </c>
      <c r="I2062">
        <v>1</v>
      </c>
    </row>
    <row r="2063" spans="1:9" x14ac:dyDescent="0.3">
      <c r="A2063">
        <v>135732</v>
      </c>
      <c r="B2063">
        <v>139.86052173913001</v>
      </c>
      <c r="C2063">
        <v>6.8925415087387198E-2</v>
      </c>
      <c r="D2063">
        <v>144630</v>
      </c>
      <c r="E2063" t="s">
        <v>5790</v>
      </c>
      <c r="F2063">
        <v>0.43294522169999999</v>
      </c>
      <c r="G2063">
        <v>135732</v>
      </c>
      <c r="H2063">
        <v>14.76</v>
      </c>
      <c r="I2063">
        <v>1</v>
      </c>
    </row>
    <row r="2064" spans="1:9" x14ac:dyDescent="0.3">
      <c r="A2064">
        <v>135735</v>
      </c>
      <c r="B2064">
        <v>129.5</v>
      </c>
      <c r="C2064">
        <v>0</v>
      </c>
      <c r="D2064">
        <v>144630</v>
      </c>
      <c r="E2064" t="s">
        <v>5790</v>
      </c>
      <c r="F2064">
        <v>0.80998343230000003</v>
      </c>
      <c r="G2064">
        <v>135735</v>
      </c>
      <c r="H2064">
        <v>7.65</v>
      </c>
      <c r="I2064">
        <v>3</v>
      </c>
    </row>
    <row r="2065" spans="1:9" x14ac:dyDescent="0.3">
      <c r="A2065">
        <v>135735</v>
      </c>
      <c r="B2065">
        <v>129.5</v>
      </c>
      <c r="C2065">
        <v>0</v>
      </c>
      <c r="D2065">
        <v>144630</v>
      </c>
      <c r="E2065" t="s">
        <v>5790</v>
      </c>
      <c r="F2065">
        <v>0.80998343230000003</v>
      </c>
      <c r="G2065">
        <v>135735</v>
      </c>
      <c r="H2065">
        <v>7.65</v>
      </c>
      <c r="I2065">
        <v>3</v>
      </c>
    </row>
    <row r="2066" spans="1:9" x14ac:dyDescent="0.3">
      <c r="A2066">
        <v>135748</v>
      </c>
      <c r="B2066">
        <v>137</v>
      </c>
      <c r="C2066">
        <v>0.45716702308305002</v>
      </c>
      <c r="D2066">
        <v>146220</v>
      </c>
      <c r="E2066" t="s">
        <v>5790</v>
      </c>
      <c r="F2066">
        <v>0.86908048390000003</v>
      </c>
      <c r="G2066">
        <v>135748</v>
      </c>
      <c r="H2066">
        <v>6.11</v>
      </c>
      <c r="I2066">
        <v>4</v>
      </c>
    </row>
    <row r="2067" spans="1:9" x14ac:dyDescent="0.3">
      <c r="A2067">
        <v>135748</v>
      </c>
      <c r="B2067">
        <v>137</v>
      </c>
      <c r="C2067">
        <v>0.45716702308305002</v>
      </c>
      <c r="D2067">
        <v>146220</v>
      </c>
      <c r="E2067" t="s">
        <v>5790</v>
      </c>
      <c r="F2067">
        <v>0.86908048390000003</v>
      </c>
      <c r="G2067">
        <v>135748</v>
      </c>
      <c r="H2067">
        <v>6.11</v>
      </c>
      <c r="I2067">
        <v>4</v>
      </c>
    </row>
    <row r="2068" spans="1:9" x14ac:dyDescent="0.3">
      <c r="A2068">
        <v>135757</v>
      </c>
      <c r="B2068">
        <v>136.00636363636301</v>
      </c>
      <c r="C2068">
        <v>0</v>
      </c>
      <c r="D2068">
        <v>150130</v>
      </c>
      <c r="E2068" t="s">
        <v>5791</v>
      </c>
      <c r="F2068">
        <v>0.93708699939999995</v>
      </c>
      <c r="G2068">
        <v>135757</v>
      </c>
      <c r="H2068">
        <v>4.0599999999999996</v>
      </c>
      <c r="I2068">
        <v>5</v>
      </c>
    </row>
    <row r="2069" spans="1:9" x14ac:dyDescent="0.3">
      <c r="A2069">
        <v>135759</v>
      </c>
      <c r="B2069">
        <v>137</v>
      </c>
      <c r="C2069">
        <v>0.54508643256266098</v>
      </c>
      <c r="D2069">
        <v>144275</v>
      </c>
      <c r="E2069" t="s">
        <v>5790</v>
      </c>
      <c r="F2069">
        <v>0.66051846739999998</v>
      </c>
      <c r="G2069">
        <v>135759</v>
      </c>
      <c r="H2069">
        <v>11.8</v>
      </c>
      <c r="I2069">
        <v>2</v>
      </c>
    </row>
    <row r="2070" spans="1:9" x14ac:dyDescent="0.3">
      <c r="A2070">
        <v>135759</v>
      </c>
      <c r="B2070">
        <v>137</v>
      </c>
      <c r="C2070">
        <v>0.54508643256266098</v>
      </c>
      <c r="D2070">
        <v>144275</v>
      </c>
      <c r="E2070" t="s">
        <v>5790</v>
      </c>
      <c r="F2070">
        <v>0.66051846739999998</v>
      </c>
      <c r="G2070">
        <v>135759</v>
      </c>
      <c r="H2070">
        <v>11.8</v>
      </c>
      <c r="I2070">
        <v>2</v>
      </c>
    </row>
    <row r="2071" spans="1:9" x14ac:dyDescent="0.3">
      <c r="A2071">
        <v>135763</v>
      </c>
      <c r="B2071">
        <v>137.72999999999999</v>
      </c>
      <c r="C2071">
        <v>0.63038272645716198</v>
      </c>
      <c r="D2071">
        <v>144275</v>
      </c>
      <c r="E2071" t="s">
        <v>5790</v>
      </c>
      <c r="F2071">
        <v>0.83667021990000001</v>
      </c>
      <c r="G2071">
        <v>135763</v>
      </c>
      <c r="H2071">
        <v>7.65</v>
      </c>
      <c r="I2071">
        <v>3</v>
      </c>
    </row>
    <row r="2072" spans="1:9" x14ac:dyDescent="0.3">
      <c r="A2072">
        <v>135763</v>
      </c>
      <c r="B2072">
        <v>137.72999999999999</v>
      </c>
      <c r="C2072">
        <v>0.63038272645716198</v>
      </c>
      <c r="D2072">
        <v>144275</v>
      </c>
      <c r="E2072" t="s">
        <v>5790</v>
      </c>
      <c r="F2072">
        <v>0.83667021990000001</v>
      </c>
      <c r="G2072">
        <v>135763</v>
      </c>
      <c r="H2072">
        <v>7.65</v>
      </c>
      <c r="I2072">
        <v>3</v>
      </c>
    </row>
    <row r="2073" spans="1:9" x14ac:dyDescent="0.3">
      <c r="A2073">
        <v>135772</v>
      </c>
      <c r="B2073">
        <v>148.37285714285699</v>
      </c>
      <c r="C2073">
        <v>0.58856755735329602</v>
      </c>
      <c r="D2073">
        <v>146567</v>
      </c>
      <c r="E2073" t="s">
        <v>5790</v>
      </c>
      <c r="F2073">
        <v>0.67677187920000004</v>
      </c>
      <c r="G2073">
        <v>135772</v>
      </c>
      <c r="H2073">
        <v>11.8</v>
      </c>
      <c r="I2073">
        <v>2</v>
      </c>
    </row>
    <row r="2074" spans="1:9" x14ac:dyDescent="0.3">
      <c r="A2074">
        <v>135772</v>
      </c>
      <c r="B2074">
        <v>148.37285714285699</v>
      </c>
      <c r="C2074">
        <v>0.58856755735329602</v>
      </c>
      <c r="D2074">
        <v>146567</v>
      </c>
      <c r="E2074" t="s">
        <v>5790</v>
      </c>
      <c r="F2074">
        <v>0.67677187920000004</v>
      </c>
      <c r="G2074">
        <v>135772</v>
      </c>
      <c r="H2074">
        <v>11.8</v>
      </c>
      <c r="I2074">
        <v>2</v>
      </c>
    </row>
    <row r="2075" spans="1:9" x14ac:dyDescent="0.3">
      <c r="A2075">
        <v>135786</v>
      </c>
      <c r="B2075">
        <v>132</v>
      </c>
      <c r="C2075">
        <v>0</v>
      </c>
      <c r="D2075">
        <v>146471</v>
      </c>
      <c r="E2075" t="s">
        <v>5790</v>
      </c>
      <c r="F2075">
        <v>0.32488456370000002</v>
      </c>
      <c r="G2075">
        <v>135786</v>
      </c>
      <c r="H2075">
        <v>14.76</v>
      </c>
      <c r="I2075">
        <v>1</v>
      </c>
    </row>
    <row r="2076" spans="1:9" x14ac:dyDescent="0.3">
      <c r="A2076">
        <v>135786</v>
      </c>
      <c r="B2076">
        <v>132</v>
      </c>
      <c r="C2076">
        <v>0</v>
      </c>
      <c r="D2076">
        <v>146471</v>
      </c>
      <c r="E2076" t="s">
        <v>5790</v>
      </c>
      <c r="F2076">
        <v>0.32488456370000002</v>
      </c>
      <c r="G2076">
        <v>135786</v>
      </c>
      <c r="H2076">
        <v>14.76</v>
      </c>
      <c r="I2076">
        <v>1</v>
      </c>
    </row>
    <row r="2077" spans="1:9" x14ac:dyDescent="0.3">
      <c r="A2077">
        <v>135810</v>
      </c>
      <c r="B2077">
        <v>152.237142857142</v>
      </c>
      <c r="C2077">
        <v>0</v>
      </c>
      <c r="D2077">
        <v>135810</v>
      </c>
      <c r="E2077" t="s">
        <v>5790</v>
      </c>
      <c r="F2077">
        <v>0.1566891074</v>
      </c>
      <c r="G2077">
        <v>135810</v>
      </c>
      <c r="H2077">
        <v>14.76</v>
      </c>
      <c r="I2077">
        <v>1</v>
      </c>
    </row>
    <row r="2078" spans="1:9" x14ac:dyDescent="0.3">
      <c r="A2078">
        <v>135810</v>
      </c>
      <c r="B2078">
        <v>152.237142857142</v>
      </c>
      <c r="C2078">
        <v>0</v>
      </c>
      <c r="D2078">
        <v>135810</v>
      </c>
      <c r="E2078" t="s">
        <v>5790</v>
      </c>
      <c r="F2078">
        <v>0.1566891074</v>
      </c>
      <c r="G2078">
        <v>135810</v>
      </c>
      <c r="H2078">
        <v>14.76</v>
      </c>
      <c r="I2078">
        <v>1</v>
      </c>
    </row>
    <row r="2079" spans="1:9" x14ac:dyDescent="0.3">
      <c r="A2079">
        <v>135823</v>
      </c>
      <c r="B2079">
        <v>158.68222222222201</v>
      </c>
      <c r="C2079">
        <v>0.33333370462962603</v>
      </c>
      <c r="D2079">
        <v>135823</v>
      </c>
      <c r="E2079" t="s">
        <v>5790</v>
      </c>
      <c r="F2079">
        <v>0.39193034170000002</v>
      </c>
      <c r="G2079">
        <v>135823</v>
      </c>
      <c r="H2079">
        <v>14.76</v>
      </c>
      <c r="I2079">
        <v>1</v>
      </c>
    </row>
    <row r="2080" spans="1:9" x14ac:dyDescent="0.3">
      <c r="A2080">
        <v>135823</v>
      </c>
      <c r="B2080">
        <v>158.68222222222201</v>
      </c>
      <c r="C2080">
        <v>0.33333370462962603</v>
      </c>
      <c r="D2080">
        <v>135823</v>
      </c>
      <c r="E2080" t="s">
        <v>5790</v>
      </c>
      <c r="F2080">
        <v>0.39193034170000002</v>
      </c>
      <c r="G2080">
        <v>135823</v>
      </c>
      <c r="H2080">
        <v>14.76</v>
      </c>
      <c r="I2080">
        <v>1</v>
      </c>
    </row>
    <row r="2081" spans="1:9" x14ac:dyDescent="0.3">
      <c r="A2081">
        <v>135830</v>
      </c>
      <c r="B2081">
        <v>132</v>
      </c>
      <c r="C2081">
        <v>0.45455454546853102</v>
      </c>
      <c r="D2081">
        <v>146567</v>
      </c>
      <c r="E2081" t="s">
        <v>5790</v>
      </c>
      <c r="F2081">
        <v>0.69370496270000004</v>
      </c>
      <c r="G2081">
        <v>135830</v>
      </c>
      <c r="H2081">
        <v>11.8</v>
      </c>
      <c r="I2081">
        <v>2</v>
      </c>
    </row>
    <row r="2082" spans="1:9" x14ac:dyDescent="0.3">
      <c r="A2082">
        <v>135830</v>
      </c>
      <c r="B2082">
        <v>132</v>
      </c>
      <c r="C2082">
        <v>0.45455454546853102</v>
      </c>
      <c r="D2082">
        <v>146567</v>
      </c>
      <c r="E2082" t="s">
        <v>5790</v>
      </c>
      <c r="F2082">
        <v>0.69370496270000004</v>
      </c>
      <c r="G2082">
        <v>135830</v>
      </c>
      <c r="H2082">
        <v>11.8</v>
      </c>
      <c r="I2082">
        <v>2</v>
      </c>
    </row>
    <row r="2083" spans="1:9" x14ac:dyDescent="0.3">
      <c r="A2083">
        <v>135868</v>
      </c>
      <c r="B2083">
        <v>100</v>
      </c>
      <c r="C2083">
        <v>0.89400406944977995</v>
      </c>
      <c r="D2083">
        <v>145425</v>
      </c>
      <c r="E2083" t="s">
        <v>5791</v>
      </c>
      <c r="F2083">
        <v>0.96662974359999998</v>
      </c>
      <c r="G2083">
        <v>135868</v>
      </c>
      <c r="H2083">
        <v>4.0599999999999996</v>
      </c>
      <c r="I2083">
        <v>5</v>
      </c>
    </row>
    <row r="2084" spans="1:9" x14ac:dyDescent="0.3">
      <c r="A2084">
        <v>135868</v>
      </c>
      <c r="B2084">
        <v>100</v>
      </c>
      <c r="C2084">
        <v>0.89400406944977995</v>
      </c>
      <c r="D2084">
        <v>145425</v>
      </c>
      <c r="E2084" t="s">
        <v>5791</v>
      </c>
      <c r="F2084">
        <v>0.96662974359999998</v>
      </c>
      <c r="G2084">
        <v>135868</v>
      </c>
      <c r="H2084">
        <v>4.0599999999999996</v>
      </c>
      <c r="I2084">
        <v>5</v>
      </c>
    </row>
    <row r="2085" spans="1:9" x14ac:dyDescent="0.3">
      <c r="A2085">
        <v>135880</v>
      </c>
      <c r="B2085">
        <v>110</v>
      </c>
      <c r="C2085">
        <v>0.89400406944977995</v>
      </c>
      <c r="D2085">
        <v>145425</v>
      </c>
      <c r="E2085" t="s">
        <v>5791</v>
      </c>
      <c r="F2085">
        <v>0.96209639309999995</v>
      </c>
      <c r="G2085">
        <v>135880</v>
      </c>
      <c r="H2085">
        <v>4.0599999999999996</v>
      </c>
      <c r="I2085">
        <v>5</v>
      </c>
    </row>
    <row r="2086" spans="1:9" x14ac:dyDescent="0.3">
      <c r="A2086">
        <v>135880</v>
      </c>
      <c r="B2086">
        <v>110</v>
      </c>
      <c r="C2086">
        <v>0.89400406944977995</v>
      </c>
      <c r="D2086">
        <v>145425</v>
      </c>
      <c r="E2086" t="s">
        <v>5791</v>
      </c>
      <c r="F2086">
        <v>0.96209639309999995</v>
      </c>
      <c r="G2086">
        <v>135880</v>
      </c>
      <c r="H2086">
        <v>4.0599999999999996</v>
      </c>
      <c r="I2086">
        <v>5</v>
      </c>
    </row>
    <row r="2087" spans="1:9" x14ac:dyDescent="0.3">
      <c r="A2087">
        <v>135881</v>
      </c>
      <c r="B2087">
        <v>132</v>
      </c>
      <c r="C2087">
        <v>0.89400406944977995</v>
      </c>
      <c r="D2087">
        <v>145425</v>
      </c>
      <c r="E2087" t="s">
        <v>5790</v>
      </c>
      <c r="F2087">
        <v>0.80127114060000004</v>
      </c>
      <c r="G2087">
        <v>135881</v>
      </c>
      <c r="H2087">
        <v>7.65</v>
      </c>
      <c r="I2087">
        <v>3</v>
      </c>
    </row>
    <row r="2088" spans="1:9" x14ac:dyDescent="0.3">
      <c r="A2088">
        <v>135881</v>
      </c>
      <c r="B2088">
        <v>132</v>
      </c>
      <c r="C2088">
        <v>0.89400406944977995</v>
      </c>
      <c r="D2088">
        <v>145425</v>
      </c>
      <c r="E2088" t="s">
        <v>5790</v>
      </c>
      <c r="F2088">
        <v>0.80127114060000004</v>
      </c>
      <c r="G2088">
        <v>135881</v>
      </c>
      <c r="H2088">
        <v>7.65</v>
      </c>
      <c r="I2088">
        <v>3</v>
      </c>
    </row>
    <row r="2089" spans="1:9" x14ac:dyDescent="0.3">
      <c r="A2089">
        <v>135883</v>
      </c>
      <c r="B2089">
        <v>137</v>
      </c>
      <c r="C2089">
        <v>0</v>
      </c>
      <c r="D2089">
        <v>146754</v>
      </c>
      <c r="E2089" t="s">
        <v>5790</v>
      </c>
      <c r="F2089">
        <v>0.89210176470000002</v>
      </c>
      <c r="G2089">
        <v>135883</v>
      </c>
      <c r="H2089">
        <v>6.11</v>
      </c>
      <c r="I2089">
        <v>4</v>
      </c>
    </row>
    <row r="2090" spans="1:9" x14ac:dyDescent="0.3">
      <c r="A2090">
        <v>135883</v>
      </c>
      <c r="B2090">
        <v>137</v>
      </c>
      <c r="C2090">
        <v>0</v>
      </c>
      <c r="D2090">
        <v>146754</v>
      </c>
      <c r="E2090" t="s">
        <v>5790</v>
      </c>
      <c r="F2090">
        <v>0.89210176470000002</v>
      </c>
      <c r="G2090">
        <v>135883</v>
      </c>
      <c r="H2090">
        <v>6.11</v>
      </c>
      <c r="I2090">
        <v>4</v>
      </c>
    </row>
    <row r="2091" spans="1:9" x14ac:dyDescent="0.3">
      <c r="A2091">
        <v>135925</v>
      </c>
      <c r="B2091">
        <v>132</v>
      </c>
      <c r="C2091">
        <v>0.56336966428865798</v>
      </c>
      <c r="D2091">
        <v>146628</v>
      </c>
      <c r="E2091" t="s">
        <v>5790</v>
      </c>
      <c r="F2091">
        <v>0.66920667889999996</v>
      </c>
      <c r="G2091">
        <v>135925</v>
      </c>
      <c r="H2091">
        <v>11.8</v>
      </c>
      <c r="I2091">
        <v>2</v>
      </c>
    </row>
    <row r="2092" spans="1:9" x14ac:dyDescent="0.3">
      <c r="A2092">
        <v>135925</v>
      </c>
      <c r="B2092">
        <v>132</v>
      </c>
      <c r="C2092">
        <v>0.56336966428865798</v>
      </c>
      <c r="D2092">
        <v>146628</v>
      </c>
      <c r="E2092" t="s">
        <v>5790</v>
      </c>
      <c r="F2092">
        <v>0.66920667889999996</v>
      </c>
      <c r="G2092">
        <v>135925</v>
      </c>
      <c r="H2092">
        <v>11.8</v>
      </c>
      <c r="I2092">
        <v>2</v>
      </c>
    </row>
    <row r="2093" spans="1:9" x14ac:dyDescent="0.3">
      <c r="A2093">
        <v>135926</v>
      </c>
      <c r="B2093">
        <v>132</v>
      </c>
      <c r="C2093">
        <v>0.62464288951763303</v>
      </c>
      <c r="D2093">
        <v>145610</v>
      </c>
      <c r="E2093" t="s">
        <v>5790</v>
      </c>
      <c r="F2093">
        <v>0.58160829540000003</v>
      </c>
      <c r="G2093">
        <v>135926</v>
      </c>
      <c r="H2093">
        <v>11.8</v>
      </c>
      <c r="I2093">
        <v>2</v>
      </c>
    </row>
    <row r="2094" spans="1:9" x14ac:dyDescent="0.3">
      <c r="A2094">
        <v>135926</v>
      </c>
      <c r="B2094">
        <v>132</v>
      </c>
      <c r="C2094">
        <v>0.62464288951763303</v>
      </c>
      <c r="D2094">
        <v>145610</v>
      </c>
      <c r="E2094" t="s">
        <v>5790</v>
      </c>
      <c r="F2094">
        <v>0.58160829540000003</v>
      </c>
      <c r="G2094">
        <v>135926</v>
      </c>
      <c r="H2094">
        <v>11.8</v>
      </c>
      <c r="I2094">
        <v>2</v>
      </c>
    </row>
    <row r="2095" spans="1:9" x14ac:dyDescent="0.3">
      <c r="A2095">
        <v>135927</v>
      </c>
      <c r="B2095">
        <v>145.07</v>
      </c>
      <c r="C2095">
        <v>0</v>
      </c>
      <c r="D2095">
        <v>135927</v>
      </c>
      <c r="E2095" t="s">
        <v>5790</v>
      </c>
      <c r="F2095">
        <v>0.85767811540000005</v>
      </c>
      <c r="G2095">
        <v>135927</v>
      </c>
      <c r="H2095">
        <v>6.11</v>
      </c>
      <c r="I2095">
        <v>4</v>
      </c>
    </row>
    <row r="2096" spans="1:9" x14ac:dyDescent="0.3">
      <c r="A2096">
        <v>135927</v>
      </c>
      <c r="B2096">
        <v>145.07</v>
      </c>
      <c r="C2096">
        <v>0</v>
      </c>
      <c r="D2096">
        <v>135927</v>
      </c>
      <c r="E2096" t="s">
        <v>5790</v>
      </c>
      <c r="F2096">
        <v>0.85767811540000005</v>
      </c>
      <c r="G2096">
        <v>135927</v>
      </c>
      <c r="H2096">
        <v>6.11</v>
      </c>
      <c r="I2096">
        <v>4</v>
      </c>
    </row>
    <row r="2097" spans="1:9" x14ac:dyDescent="0.3">
      <c r="A2097">
        <v>135928</v>
      </c>
      <c r="B2097">
        <v>137</v>
      </c>
      <c r="C2097">
        <v>0.45455454546853102</v>
      </c>
      <c r="D2097">
        <v>146567</v>
      </c>
      <c r="E2097" t="s">
        <v>5791</v>
      </c>
      <c r="F2097">
        <v>0.95527815819999995</v>
      </c>
      <c r="G2097">
        <v>135928</v>
      </c>
      <c r="H2097">
        <v>4.0599999999999996</v>
      </c>
      <c r="I2097">
        <v>5</v>
      </c>
    </row>
    <row r="2098" spans="1:9" x14ac:dyDescent="0.3">
      <c r="A2098">
        <v>135928</v>
      </c>
      <c r="B2098">
        <v>137</v>
      </c>
      <c r="C2098">
        <v>0.45455454546853102</v>
      </c>
      <c r="D2098">
        <v>146567</v>
      </c>
      <c r="E2098" t="s">
        <v>5791</v>
      </c>
      <c r="F2098">
        <v>0.95527815819999995</v>
      </c>
      <c r="G2098">
        <v>135928</v>
      </c>
      <c r="H2098">
        <v>4.0599999999999996</v>
      </c>
      <c r="I2098">
        <v>5</v>
      </c>
    </row>
    <row r="2099" spans="1:9" x14ac:dyDescent="0.3">
      <c r="A2099">
        <v>135945</v>
      </c>
      <c r="B2099">
        <v>142.82363636363601</v>
      </c>
      <c r="C2099">
        <v>0.67923176970000798</v>
      </c>
      <c r="D2099">
        <v>135945</v>
      </c>
      <c r="E2099" t="s">
        <v>5790</v>
      </c>
      <c r="F2099">
        <v>0.24028374250000001</v>
      </c>
      <c r="G2099">
        <v>135945</v>
      </c>
      <c r="H2099">
        <v>14.76</v>
      </c>
      <c r="I2099">
        <v>1</v>
      </c>
    </row>
    <row r="2100" spans="1:9" x14ac:dyDescent="0.3">
      <c r="A2100">
        <v>135945</v>
      </c>
      <c r="B2100">
        <v>142.82363636363601</v>
      </c>
      <c r="C2100">
        <v>0.67923176970000798</v>
      </c>
      <c r="D2100">
        <v>135945</v>
      </c>
      <c r="E2100" t="s">
        <v>5790</v>
      </c>
      <c r="F2100">
        <v>0.24028374250000001</v>
      </c>
      <c r="G2100">
        <v>135945</v>
      </c>
      <c r="H2100">
        <v>14.76</v>
      </c>
      <c r="I2100">
        <v>1</v>
      </c>
    </row>
    <row r="2101" spans="1:9" x14ac:dyDescent="0.3">
      <c r="A2101">
        <v>135968</v>
      </c>
      <c r="B2101">
        <v>136.76190476190399</v>
      </c>
      <c r="C2101">
        <v>0.25479796003227001</v>
      </c>
      <c r="D2101">
        <v>146657</v>
      </c>
      <c r="E2101" t="s">
        <v>5790</v>
      </c>
      <c r="F2101">
        <v>0.77861064670000002</v>
      </c>
      <c r="G2101">
        <v>135968</v>
      </c>
      <c r="H2101">
        <v>7.65</v>
      </c>
      <c r="I2101">
        <v>3</v>
      </c>
    </row>
    <row r="2102" spans="1:9" x14ac:dyDescent="0.3">
      <c r="A2102">
        <v>135968</v>
      </c>
      <c r="B2102">
        <v>136.76190476190399</v>
      </c>
      <c r="C2102">
        <v>0.25479796003227001</v>
      </c>
      <c r="D2102">
        <v>146657</v>
      </c>
      <c r="E2102" t="s">
        <v>5790</v>
      </c>
      <c r="F2102">
        <v>0.77861064670000002</v>
      </c>
      <c r="G2102">
        <v>135968</v>
      </c>
      <c r="H2102">
        <v>7.65</v>
      </c>
      <c r="I2102">
        <v>3</v>
      </c>
    </row>
    <row r="2103" spans="1:9" x14ac:dyDescent="0.3">
      <c r="A2103">
        <v>136035</v>
      </c>
      <c r="B2103">
        <v>114.666666666666</v>
      </c>
      <c r="C2103">
        <v>0</v>
      </c>
      <c r="D2103">
        <v>145934</v>
      </c>
      <c r="E2103" t="s">
        <v>5790</v>
      </c>
      <c r="F2103">
        <v>0.72706311940000001</v>
      </c>
      <c r="G2103">
        <v>136035</v>
      </c>
      <c r="H2103">
        <v>11.8</v>
      </c>
      <c r="I2103">
        <v>2</v>
      </c>
    </row>
    <row r="2104" spans="1:9" x14ac:dyDescent="0.3">
      <c r="A2104">
        <v>136035</v>
      </c>
      <c r="B2104">
        <v>114.666666666666</v>
      </c>
      <c r="C2104">
        <v>0</v>
      </c>
      <c r="D2104">
        <v>145934</v>
      </c>
      <c r="E2104" t="s">
        <v>5790</v>
      </c>
      <c r="F2104">
        <v>0.72706311940000001</v>
      </c>
      <c r="G2104">
        <v>136035</v>
      </c>
      <c r="H2104">
        <v>11.8</v>
      </c>
      <c r="I2104">
        <v>2</v>
      </c>
    </row>
    <row r="2105" spans="1:9" x14ac:dyDescent="0.3">
      <c r="A2105">
        <v>136063</v>
      </c>
      <c r="B2105">
        <v>137</v>
      </c>
      <c r="C2105">
        <v>0</v>
      </c>
      <c r="D2105">
        <v>148199</v>
      </c>
      <c r="E2105" t="s">
        <v>5791</v>
      </c>
      <c r="F2105">
        <v>0.95074427130000005</v>
      </c>
      <c r="G2105">
        <v>136063</v>
      </c>
      <c r="H2105">
        <v>4.0599999999999996</v>
      </c>
      <c r="I2105">
        <v>5</v>
      </c>
    </row>
    <row r="2106" spans="1:9" x14ac:dyDescent="0.3">
      <c r="A2106">
        <v>136063</v>
      </c>
      <c r="B2106">
        <v>137</v>
      </c>
      <c r="C2106">
        <v>0</v>
      </c>
      <c r="D2106">
        <v>148199</v>
      </c>
      <c r="E2106" t="s">
        <v>5791</v>
      </c>
      <c r="F2106">
        <v>0.95074427130000005</v>
      </c>
      <c r="G2106">
        <v>136063</v>
      </c>
      <c r="H2106">
        <v>4.0599999999999996</v>
      </c>
      <c r="I2106">
        <v>5</v>
      </c>
    </row>
    <row r="2107" spans="1:9" x14ac:dyDescent="0.3">
      <c r="A2107">
        <v>136064</v>
      </c>
      <c r="B2107">
        <v>137</v>
      </c>
      <c r="C2107">
        <v>0</v>
      </c>
      <c r="D2107">
        <v>148199</v>
      </c>
      <c r="E2107" t="s">
        <v>5791</v>
      </c>
      <c r="F2107">
        <v>0.94699943070000003</v>
      </c>
      <c r="G2107">
        <v>136064</v>
      </c>
      <c r="H2107">
        <v>4.0599999999999996</v>
      </c>
      <c r="I2107">
        <v>5</v>
      </c>
    </row>
    <row r="2108" spans="1:9" x14ac:dyDescent="0.3">
      <c r="A2108">
        <v>136064</v>
      </c>
      <c r="B2108">
        <v>137</v>
      </c>
      <c r="C2108">
        <v>0</v>
      </c>
      <c r="D2108">
        <v>148199</v>
      </c>
      <c r="E2108" t="s">
        <v>5791</v>
      </c>
      <c r="F2108">
        <v>0.94699943070000003</v>
      </c>
      <c r="G2108">
        <v>136064</v>
      </c>
      <c r="H2108">
        <v>4.0599999999999996</v>
      </c>
      <c r="I2108">
        <v>5</v>
      </c>
    </row>
    <row r="2109" spans="1:9" x14ac:dyDescent="0.3">
      <c r="A2109">
        <v>136077</v>
      </c>
      <c r="B2109">
        <v>129.5</v>
      </c>
      <c r="C2109">
        <v>0</v>
      </c>
      <c r="D2109">
        <v>148464</v>
      </c>
      <c r="E2109" t="s">
        <v>5790</v>
      </c>
      <c r="F2109">
        <v>0.8552604318</v>
      </c>
      <c r="G2109">
        <v>136077</v>
      </c>
      <c r="H2109">
        <v>6.11</v>
      </c>
      <c r="I2109">
        <v>4</v>
      </c>
    </row>
    <row r="2110" spans="1:9" x14ac:dyDescent="0.3">
      <c r="A2110">
        <v>136079</v>
      </c>
      <c r="B2110">
        <v>105</v>
      </c>
      <c r="C2110">
        <v>0</v>
      </c>
      <c r="D2110">
        <v>148464</v>
      </c>
      <c r="E2110" t="s">
        <v>5790</v>
      </c>
      <c r="F2110">
        <v>0.76236343380000005</v>
      </c>
      <c r="G2110">
        <v>136079</v>
      </c>
      <c r="H2110">
        <v>7.65</v>
      </c>
      <c r="I2110">
        <v>3</v>
      </c>
    </row>
    <row r="2111" spans="1:9" x14ac:dyDescent="0.3">
      <c r="A2111">
        <v>136080</v>
      </c>
      <c r="B2111">
        <v>100</v>
      </c>
      <c r="C2111">
        <v>0</v>
      </c>
      <c r="D2111">
        <v>148464</v>
      </c>
      <c r="E2111" t="s">
        <v>5790</v>
      </c>
      <c r="F2111">
        <v>0.93390733000000004</v>
      </c>
      <c r="G2111">
        <v>136080</v>
      </c>
      <c r="H2111">
        <v>6.11</v>
      </c>
      <c r="I2111">
        <v>4</v>
      </c>
    </row>
    <row r="2112" spans="1:9" x14ac:dyDescent="0.3">
      <c r="A2112">
        <v>136084</v>
      </c>
      <c r="B2112">
        <v>117</v>
      </c>
      <c r="C2112">
        <v>0</v>
      </c>
      <c r="D2112">
        <v>148464</v>
      </c>
      <c r="E2112" t="s">
        <v>5791</v>
      </c>
      <c r="F2112">
        <v>0.94772684569999999</v>
      </c>
      <c r="G2112">
        <v>136084</v>
      </c>
      <c r="H2112">
        <v>4.0599999999999996</v>
      </c>
      <c r="I2112">
        <v>5</v>
      </c>
    </row>
    <row r="2113" spans="1:9" x14ac:dyDescent="0.3">
      <c r="A2113">
        <v>136105</v>
      </c>
      <c r="B2113">
        <v>142</v>
      </c>
      <c r="C2113">
        <v>0.45890394137750001</v>
      </c>
      <c r="D2113">
        <v>143714</v>
      </c>
      <c r="E2113" t="s">
        <v>5790</v>
      </c>
      <c r="F2113">
        <v>0.65509140489999995</v>
      </c>
      <c r="G2113">
        <v>136105</v>
      </c>
      <c r="H2113">
        <v>11.8</v>
      </c>
      <c r="I2113">
        <v>2</v>
      </c>
    </row>
    <row r="2114" spans="1:9" x14ac:dyDescent="0.3">
      <c r="A2114">
        <v>136122</v>
      </c>
      <c r="B2114">
        <v>137</v>
      </c>
      <c r="C2114">
        <v>0.56336966428865798</v>
      </c>
      <c r="D2114">
        <v>146628</v>
      </c>
      <c r="E2114" t="s">
        <v>5790</v>
      </c>
      <c r="F2114">
        <v>0.63019919400000002</v>
      </c>
      <c r="G2114">
        <v>136122</v>
      </c>
      <c r="H2114">
        <v>11.8</v>
      </c>
      <c r="I2114">
        <v>2</v>
      </c>
    </row>
    <row r="2115" spans="1:9" x14ac:dyDescent="0.3">
      <c r="A2115">
        <v>136122</v>
      </c>
      <c r="B2115">
        <v>137</v>
      </c>
      <c r="C2115">
        <v>0.56336966428865798</v>
      </c>
      <c r="D2115">
        <v>146628</v>
      </c>
      <c r="E2115" t="s">
        <v>5790</v>
      </c>
      <c r="F2115">
        <v>0.63019919400000002</v>
      </c>
      <c r="G2115">
        <v>136122</v>
      </c>
      <c r="H2115">
        <v>11.8</v>
      </c>
      <c r="I2115">
        <v>2</v>
      </c>
    </row>
    <row r="2116" spans="1:9" x14ac:dyDescent="0.3">
      <c r="A2116">
        <v>136144</v>
      </c>
      <c r="B2116">
        <v>132</v>
      </c>
      <c r="C2116">
        <v>0.56336966428865798</v>
      </c>
      <c r="D2116">
        <v>146628</v>
      </c>
      <c r="E2116" t="s">
        <v>5790</v>
      </c>
      <c r="F2116">
        <v>0.7754584551</v>
      </c>
      <c r="G2116">
        <v>136144</v>
      </c>
      <c r="H2116">
        <v>7.65</v>
      </c>
      <c r="I2116">
        <v>3</v>
      </c>
    </row>
    <row r="2117" spans="1:9" x14ac:dyDescent="0.3">
      <c r="A2117">
        <v>136144</v>
      </c>
      <c r="B2117">
        <v>132</v>
      </c>
      <c r="C2117">
        <v>0.56336966428865798</v>
      </c>
      <c r="D2117">
        <v>146628</v>
      </c>
      <c r="E2117" t="s">
        <v>5790</v>
      </c>
      <c r="F2117">
        <v>0.7754584551</v>
      </c>
      <c r="G2117">
        <v>136144</v>
      </c>
      <c r="H2117">
        <v>7.65</v>
      </c>
      <c r="I2117">
        <v>3</v>
      </c>
    </row>
    <row r="2118" spans="1:9" x14ac:dyDescent="0.3">
      <c r="A2118">
        <v>136169</v>
      </c>
      <c r="B2118">
        <v>137</v>
      </c>
      <c r="C2118">
        <v>0</v>
      </c>
      <c r="D2118">
        <v>146657</v>
      </c>
      <c r="E2118" t="s">
        <v>5790</v>
      </c>
      <c r="F2118">
        <v>0.70756596329999999</v>
      </c>
      <c r="G2118">
        <v>136169</v>
      </c>
      <c r="H2118">
        <v>11.8</v>
      </c>
      <c r="I2118">
        <v>2</v>
      </c>
    </row>
    <row r="2119" spans="1:9" x14ac:dyDescent="0.3">
      <c r="A2119">
        <v>136169</v>
      </c>
      <c r="B2119">
        <v>137</v>
      </c>
      <c r="C2119">
        <v>0</v>
      </c>
      <c r="D2119">
        <v>146657</v>
      </c>
      <c r="E2119" t="s">
        <v>5790</v>
      </c>
      <c r="F2119">
        <v>0.70756596329999999</v>
      </c>
      <c r="G2119">
        <v>136169</v>
      </c>
      <c r="H2119">
        <v>11.8</v>
      </c>
      <c r="I2119">
        <v>2</v>
      </c>
    </row>
    <row r="2120" spans="1:9" x14ac:dyDescent="0.3">
      <c r="A2120">
        <v>136173</v>
      </c>
      <c r="B2120">
        <v>109.16</v>
      </c>
      <c r="C2120">
        <v>0</v>
      </c>
      <c r="D2120">
        <v>145934</v>
      </c>
      <c r="E2120" t="s">
        <v>5790</v>
      </c>
      <c r="F2120">
        <v>0.89110541340000005</v>
      </c>
      <c r="G2120">
        <v>136173</v>
      </c>
      <c r="H2120">
        <v>6.11</v>
      </c>
      <c r="I2120">
        <v>4</v>
      </c>
    </row>
    <row r="2121" spans="1:9" x14ac:dyDescent="0.3">
      <c r="A2121">
        <v>136173</v>
      </c>
      <c r="B2121">
        <v>109.16</v>
      </c>
      <c r="C2121">
        <v>0</v>
      </c>
      <c r="D2121">
        <v>145934</v>
      </c>
      <c r="E2121" t="s">
        <v>5790</v>
      </c>
      <c r="F2121">
        <v>0.89110541340000005</v>
      </c>
      <c r="G2121">
        <v>136173</v>
      </c>
      <c r="H2121">
        <v>6.11</v>
      </c>
      <c r="I2121">
        <v>4</v>
      </c>
    </row>
    <row r="2122" spans="1:9" x14ac:dyDescent="0.3">
      <c r="A2122">
        <v>136249</v>
      </c>
      <c r="B2122">
        <v>137</v>
      </c>
      <c r="C2122">
        <v>4.6238150283512101E-2</v>
      </c>
      <c r="D2122">
        <v>147661</v>
      </c>
      <c r="E2122" t="s">
        <v>5790</v>
      </c>
      <c r="F2122">
        <v>0.64560842510000005</v>
      </c>
      <c r="G2122">
        <v>136249</v>
      </c>
      <c r="H2122">
        <v>11.8</v>
      </c>
      <c r="I2122">
        <v>2</v>
      </c>
    </row>
    <row r="2123" spans="1:9" x14ac:dyDescent="0.3">
      <c r="A2123">
        <v>136249</v>
      </c>
      <c r="B2123">
        <v>137</v>
      </c>
      <c r="C2123">
        <v>4.6238150283512101E-2</v>
      </c>
      <c r="D2123">
        <v>147661</v>
      </c>
      <c r="E2123" t="s">
        <v>5790</v>
      </c>
      <c r="F2123">
        <v>0.64560842510000005</v>
      </c>
      <c r="G2123">
        <v>136249</v>
      </c>
      <c r="H2123">
        <v>11.8</v>
      </c>
      <c r="I2123">
        <v>2</v>
      </c>
    </row>
    <row r="2124" spans="1:9" x14ac:dyDescent="0.3">
      <c r="A2124">
        <v>136251</v>
      </c>
      <c r="B2124">
        <v>142</v>
      </c>
      <c r="C2124">
        <v>0.26753785803388402</v>
      </c>
      <c r="D2124">
        <v>146657</v>
      </c>
      <c r="E2124" t="s">
        <v>5790</v>
      </c>
      <c r="F2124">
        <v>0.66772568229999996</v>
      </c>
      <c r="G2124">
        <v>136251</v>
      </c>
      <c r="H2124">
        <v>11.8</v>
      </c>
      <c r="I2124">
        <v>2</v>
      </c>
    </row>
    <row r="2125" spans="1:9" x14ac:dyDescent="0.3">
      <c r="A2125">
        <v>136251</v>
      </c>
      <c r="B2125">
        <v>142</v>
      </c>
      <c r="C2125">
        <v>0.26753785803388402</v>
      </c>
      <c r="D2125">
        <v>146657</v>
      </c>
      <c r="E2125" t="s">
        <v>5790</v>
      </c>
      <c r="F2125">
        <v>0.66772568229999996</v>
      </c>
      <c r="G2125">
        <v>136251</v>
      </c>
      <c r="H2125">
        <v>11.8</v>
      </c>
      <c r="I2125">
        <v>2</v>
      </c>
    </row>
    <row r="2126" spans="1:9" x14ac:dyDescent="0.3">
      <c r="A2126">
        <v>136257</v>
      </c>
      <c r="B2126">
        <v>100</v>
      </c>
      <c r="C2126">
        <v>0.89400406944977995</v>
      </c>
      <c r="D2126">
        <v>145425</v>
      </c>
      <c r="E2126" t="s">
        <v>5790</v>
      </c>
      <c r="F2126">
        <v>0.86473792790000004</v>
      </c>
      <c r="G2126">
        <v>136257</v>
      </c>
      <c r="H2126">
        <v>6.11</v>
      </c>
      <c r="I2126">
        <v>4</v>
      </c>
    </row>
    <row r="2127" spans="1:9" x14ac:dyDescent="0.3">
      <c r="A2127">
        <v>136257</v>
      </c>
      <c r="B2127">
        <v>100</v>
      </c>
      <c r="C2127">
        <v>0.89400406944977995</v>
      </c>
      <c r="D2127">
        <v>145425</v>
      </c>
      <c r="E2127" t="s">
        <v>5790</v>
      </c>
      <c r="F2127">
        <v>0.86473792790000004</v>
      </c>
      <c r="G2127">
        <v>136257</v>
      </c>
      <c r="H2127">
        <v>6.11</v>
      </c>
      <c r="I2127">
        <v>4</v>
      </c>
    </row>
    <row r="2128" spans="1:9" x14ac:dyDescent="0.3">
      <c r="A2128">
        <v>136260</v>
      </c>
      <c r="B2128">
        <v>137</v>
      </c>
      <c r="C2128">
        <v>0.45455454546853102</v>
      </c>
      <c r="D2128">
        <v>146567</v>
      </c>
      <c r="E2128" t="s">
        <v>5790</v>
      </c>
      <c r="F2128">
        <v>0.79739773270000003</v>
      </c>
      <c r="G2128">
        <v>136260</v>
      </c>
      <c r="H2128">
        <v>7.65</v>
      </c>
      <c r="I2128">
        <v>3</v>
      </c>
    </row>
    <row r="2129" spans="1:9" x14ac:dyDescent="0.3">
      <c r="A2129">
        <v>136260</v>
      </c>
      <c r="B2129">
        <v>137</v>
      </c>
      <c r="C2129">
        <v>0.45455454546853102</v>
      </c>
      <c r="D2129">
        <v>146567</v>
      </c>
      <c r="E2129" t="s">
        <v>5790</v>
      </c>
      <c r="F2129">
        <v>0.79739773270000003</v>
      </c>
      <c r="G2129">
        <v>136260</v>
      </c>
      <c r="H2129">
        <v>7.65</v>
      </c>
      <c r="I2129">
        <v>3</v>
      </c>
    </row>
    <row r="2130" spans="1:9" x14ac:dyDescent="0.3">
      <c r="A2130">
        <v>136262</v>
      </c>
      <c r="B2130">
        <v>132</v>
      </c>
      <c r="C2130">
        <v>0</v>
      </c>
      <c r="D2130">
        <v>147676</v>
      </c>
      <c r="E2130" t="s">
        <v>5790</v>
      </c>
      <c r="F2130">
        <v>0.69090455770000003</v>
      </c>
      <c r="G2130">
        <v>136262</v>
      </c>
      <c r="H2130">
        <v>11.8</v>
      </c>
      <c r="I2130">
        <v>2</v>
      </c>
    </row>
    <row r="2131" spans="1:9" x14ac:dyDescent="0.3">
      <c r="A2131">
        <v>136262</v>
      </c>
      <c r="B2131">
        <v>132</v>
      </c>
      <c r="C2131">
        <v>0</v>
      </c>
      <c r="D2131">
        <v>147676</v>
      </c>
      <c r="E2131" t="s">
        <v>5790</v>
      </c>
      <c r="F2131">
        <v>0.69090455770000003</v>
      </c>
      <c r="G2131">
        <v>136262</v>
      </c>
      <c r="H2131">
        <v>11.8</v>
      </c>
      <c r="I2131">
        <v>2</v>
      </c>
    </row>
    <row r="2132" spans="1:9" x14ac:dyDescent="0.3">
      <c r="A2132">
        <v>136264</v>
      </c>
      <c r="B2132">
        <v>126.193548387096</v>
      </c>
      <c r="C2132">
        <v>0.157144556578693</v>
      </c>
      <c r="D2132">
        <v>147676</v>
      </c>
      <c r="E2132" t="s">
        <v>5790</v>
      </c>
      <c r="F2132">
        <v>0.66484487059999997</v>
      </c>
      <c r="G2132">
        <v>136264</v>
      </c>
      <c r="H2132">
        <v>11.8</v>
      </c>
      <c r="I2132">
        <v>2</v>
      </c>
    </row>
    <row r="2133" spans="1:9" x14ac:dyDescent="0.3">
      <c r="A2133">
        <v>136264</v>
      </c>
      <c r="B2133">
        <v>126.193548387096</v>
      </c>
      <c r="C2133">
        <v>0.157144556578693</v>
      </c>
      <c r="D2133">
        <v>147676</v>
      </c>
      <c r="E2133" t="s">
        <v>5790</v>
      </c>
      <c r="F2133">
        <v>0.66484487059999997</v>
      </c>
      <c r="G2133">
        <v>136264</v>
      </c>
      <c r="H2133">
        <v>11.8</v>
      </c>
      <c r="I2133">
        <v>2</v>
      </c>
    </row>
    <row r="2134" spans="1:9" x14ac:dyDescent="0.3">
      <c r="A2134">
        <v>136266</v>
      </c>
      <c r="B2134">
        <v>142</v>
      </c>
      <c r="C2134">
        <v>0</v>
      </c>
      <c r="D2134">
        <v>149319</v>
      </c>
      <c r="E2134" t="s">
        <v>5790</v>
      </c>
      <c r="F2134">
        <v>0.85207855700000001</v>
      </c>
      <c r="G2134">
        <v>136266</v>
      </c>
      <c r="H2134">
        <v>6.11</v>
      </c>
      <c r="I2134">
        <v>4</v>
      </c>
    </row>
    <row r="2135" spans="1:9" x14ac:dyDescent="0.3">
      <c r="A2135">
        <v>136266</v>
      </c>
      <c r="B2135">
        <v>142</v>
      </c>
      <c r="C2135">
        <v>0</v>
      </c>
      <c r="D2135">
        <v>149319</v>
      </c>
      <c r="E2135" t="s">
        <v>5790</v>
      </c>
      <c r="F2135">
        <v>0.85207855700000001</v>
      </c>
      <c r="G2135">
        <v>136266</v>
      </c>
      <c r="H2135">
        <v>6.11</v>
      </c>
      <c r="I2135">
        <v>4</v>
      </c>
    </row>
    <row r="2136" spans="1:9" x14ac:dyDescent="0.3">
      <c r="A2136">
        <v>136267</v>
      </c>
      <c r="B2136">
        <v>100</v>
      </c>
      <c r="C2136">
        <v>0.89400406944977995</v>
      </c>
      <c r="D2136">
        <v>145425</v>
      </c>
      <c r="E2136" t="s">
        <v>5790</v>
      </c>
      <c r="F2136">
        <v>0.83793103690000004</v>
      </c>
      <c r="G2136">
        <v>136267</v>
      </c>
      <c r="H2136">
        <v>7.65</v>
      </c>
      <c r="I2136">
        <v>3</v>
      </c>
    </row>
    <row r="2137" spans="1:9" x14ac:dyDescent="0.3">
      <c r="A2137">
        <v>136267</v>
      </c>
      <c r="B2137">
        <v>100</v>
      </c>
      <c r="C2137">
        <v>0.89400406944977995</v>
      </c>
      <c r="D2137">
        <v>145425</v>
      </c>
      <c r="E2137" t="s">
        <v>5790</v>
      </c>
      <c r="F2137">
        <v>0.83793103690000004</v>
      </c>
      <c r="G2137">
        <v>136267</v>
      </c>
      <c r="H2137">
        <v>7.65</v>
      </c>
      <c r="I2137">
        <v>3</v>
      </c>
    </row>
    <row r="2138" spans="1:9" x14ac:dyDescent="0.3">
      <c r="A2138">
        <v>136278</v>
      </c>
      <c r="B2138">
        <v>115</v>
      </c>
      <c r="C2138">
        <v>0.89400406944977995</v>
      </c>
      <c r="D2138">
        <v>145425</v>
      </c>
      <c r="E2138" t="s">
        <v>5790</v>
      </c>
      <c r="F2138">
        <v>0.85935670139999998</v>
      </c>
      <c r="G2138">
        <v>136278</v>
      </c>
      <c r="H2138">
        <v>6.11</v>
      </c>
      <c r="I2138">
        <v>4</v>
      </c>
    </row>
    <row r="2139" spans="1:9" x14ac:dyDescent="0.3">
      <c r="A2139">
        <v>136278</v>
      </c>
      <c r="B2139">
        <v>115</v>
      </c>
      <c r="C2139">
        <v>0.89400406944977995</v>
      </c>
      <c r="D2139">
        <v>145425</v>
      </c>
      <c r="E2139" t="s">
        <v>5790</v>
      </c>
      <c r="F2139">
        <v>0.85935670139999998</v>
      </c>
      <c r="G2139">
        <v>136278</v>
      </c>
      <c r="H2139">
        <v>6.11</v>
      </c>
      <c r="I2139">
        <v>4</v>
      </c>
    </row>
    <row r="2140" spans="1:9" x14ac:dyDescent="0.3">
      <c r="A2140">
        <v>136379</v>
      </c>
      <c r="B2140">
        <v>129.291666666666</v>
      </c>
      <c r="C2140">
        <v>0</v>
      </c>
      <c r="D2140">
        <v>144630</v>
      </c>
      <c r="E2140" t="s">
        <v>5790</v>
      </c>
      <c r="F2140">
        <v>0.49078035349999999</v>
      </c>
      <c r="G2140">
        <v>136379</v>
      </c>
      <c r="H2140">
        <v>14.76</v>
      </c>
      <c r="I2140">
        <v>1</v>
      </c>
    </row>
    <row r="2141" spans="1:9" x14ac:dyDescent="0.3">
      <c r="A2141">
        <v>136379</v>
      </c>
      <c r="B2141">
        <v>129.291666666666</v>
      </c>
      <c r="C2141">
        <v>0</v>
      </c>
      <c r="D2141">
        <v>144630</v>
      </c>
      <c r="E2141" t="s">
        <v>5790</v>
      </c>
      <c r="F2141">
        <v>0.49078035349999999</v>
      </c>
      <c r="G2141">
        <v>136379</v>
      </c>
      <c r="H2141">
        <v>14.76</v>
      </c>
      <c r="I2141">
        <v>1</v>
      </c>
    </row>
    <row r="2142" spans="1:9" x14ac:dyDescent="0.3">
      <c r="A2142">
        <v>136380</v>
      </c>
      <c r="B2142">
        <v>132</v>
      </c>
      <c r="C2142">
        <v>0.45455454546853102</v>
      </c>
      <c r="D2142">
        <v>146567</v>
      </c>
      <c r="E2142" t="s">
        <v>5790</v>
      </c>
      <c r="F2142">
        <v>0.55073970559999996</v>
      </c>
      <c r="G2142">
        <v>136380</v>
      </c>
      <c r="H2142">
        <v>11.8</v>
      </c>
      <c r="I2142">
        <v>2</v>
      </c>
    </row>
    <row r="2143" spans="1:9" x14ac:dyDescent="0.3">
      <c r="A2143">
        <v>136380</v>
      </c>
      <c r="B2143">
        <v>132</v>
      </c>
      <c r="C2143">
        <v>0.45455454546853102</v>
      </c>
      <c r="D2143">
        <v>146567</v>
      </c>
      <c r="E2143" t="s">
        <v>5790</v>
      </c>
      <c r="F2143">
        <v>0.55073970559999996</v>
      </c>
      <c r="G2143">
        <v>136380</v>
      </c>
      <c r="H2143">
        <v>11.8</v>
      </c>
      <c r="I2143">
        <v>2</v>
      </c>
    </row>
    <row r="2144" spans="1:9" x14ac:dyDescent="0.3">
      <c r="A2144">
        <v>136383</v>
      </c>
      <c r="B2144">
        <v>137</v>
      </c>
      <c r="C2144">
        <v>0.56336966428865798</v>
      </c>
      <c r="D2144">
        <v>146628</v>
      </c>
      <c r="E2144" t="s">
        <v>5790</v>
      </c>
      <c r="F2144">
        <v>0.61423134800000001</v>
      </c>
      <c r="G2144">
        <v>136383</v>
      </c>
      <c r="H2144">
        <v>11.8</v>
      </c>
      <c r="I2144">
        <v>2</v>
      </c>
    </row>
    <row r="2145" spans="1:9" x14ac:dyDescent="0.3">
      <c r="A2145">
        <v>136383</v>
      </c>
      <c r="B2145">
        <v>137</v>
      </c>
      <c r="C2145">
        <v>0.56336966428865798</v>
      </c>
      <c r="D2145">
        <v>146628</v>
      </c>
      <c r="E2145" t="s">
        <v>5790</v>
      </c>
      <c r="F2145">
        <v>0.61423134800000001</v>
      </c>
      <c r="G2145">
        <v>136383</v>
      </c>
      <c r="H2145">
        <v>11.8</v>
      </c>
      <c r="I2145">
        <v>2</v>
      </c>
    </row>
    <row r="2146" spans="1:9" x14ac:dyDescent="0.3">
      <c r="A2146">
        <v>136403</v>
      </c>
      <c r="B2146">
        <v>149.96403061306901</v>
      </c>
      <c r="C2146">
        <v>0</v>
      </c>
      <c r="D2146">
        <v>151456</v>
      </c>
      <c r="E2146" t="s">
        <v>5790</v>
      </c>
      <c r="F2146">
        <v>0.82384634020000003</v>
      </c>
      <c r="G2146">
        <v>136403</v>
      </c>
      <c r="H2146">
        <v>7.65</v>
      </c>
      <c r="I2146">
        <v>3</v>
      </c>
    </row>
    <row r="2147" spans="1:9" x14ac:dyDescent="0.3">
      <c r="A2147">
        <v>136403</v>
      </c>
      <c r="B2147">
        <v>149.96403061306901</v>
      </c>
      <c r="C2147">
        <v>0</v>
      </c>
      <c r="D2147">
        <v>151456</v>
      </c>
      <c r="E2147" t="s">
        <v>5790</v>
      </c>
      <c r="F2147">
        <v>0.82384634020000003</v>
      </c>
      <c r="G2147">
        <v>136403</v>
      </c>
      <c r="H2147">
        <v>7.65</v>
      </c>
      <c r="I2147">
        <v>3</v>
      </c>
    </row>
    <row r="2148" spans="1:9" x14ac:dyDescent="0.3">
      <c r="A2148">
        <v>136427</v>
      </c>
      <c r="B2148">
        <v>154.291666666666</v>
      </c>
      <c r="C2148">
        <v>0.12739898001613501</v>
      </c>
      <c r="D2148">
        <v>136427</v>
      </c>
      <c r="E2148" t="s">
        <v>5790</v>
      </c>
      <c r="F2148">
        <v>0.59831666949999995</v>
      </c>
      <c r="G2148">
        <v>136427</v>
      </c>
      <c r="H2148">
        <v>11.8</v>
      </c>
      <c r="I2148">
        <v>2</v>
      </c>
    </row>
    <row r="2149" spans="1:9" x14ac:dyDescent="0.3">
      <c r="A2149">
        <v>136427</v>
      </c>
      <c r="B2149">
        <v>154.291666666666</v>
      </c>
      <c r="C2149">
        <v>0.12739898001613501</v>
      </c>
      <c r="D2149">
        <v>136427</v>
      </c>
      <c r="E2149" t="s">
        <v>5790</v>
      </c>
      <c r="F2149">
        <v>0.59831666949999995</v>
      </c>
      <c r="G2149">
        <v>136427</v>
      </c>
      <c r="H2149">
        <v>11.8</v>
      </c>
      <c r="I2149">
        <v>2</v>
      </c>
    </row>
    <row r="2150" spans="1:9" x14ac:dyDescent="0.3">
      <c r="A2150">
        <v>136448</v>
      </c>
      <c r="B2150">
        <v>137</v>
      </c>
      <c r="C2150">
        <v>0</v>
      </c>
      <c r="D2150">
        <v>162969</v>
      </c>
      <c r="E2150" t="s">
        <v>5790</v>
      </c>
      <c r="F2150">
        <v>0.38092768189999998</v>
      </c>
      <c r="G2150">
        <v>136448</v>
      </c>
      <c r="H2150">
        <v>14.76</v>
      </c>
      <c r="I2150">
        <v>1</v>
      </c>
    </row>
    <row r="2151" spans="1:9" x14ac:dyDescent="0.3">
      <c r="A2151">
        <v>136448</v>
      </c>
      <c r="B2151">
        <v>137</v>
      </c>
      <c r="C2151">
        <v>0</v>
      </c>
      <c r="D2151">
        <v>162969</v>
      </c>
      <c r="E2151" t="s">
        <v>5790</v>
      </c>
      <c r="F2151">
        <v>0.38092768189999998</v>
      </c>
      <c r="G2151">
        <v>136448</v>
      </c>
      <c r="H2151">
        <v>14.76</v>
      </c>
      <c r="I2151">
        <v>1</v>
      </c>
    </row>
    <row r="2152" spans="1:9" x14ac:dyDescent="0.3">
      <c r="A2152">
        <v>136471</v>
      </c>
      <c r="B2152">
        <v>142</v>
      </c>
      <c r="C2152">
        <v>0.20949207298884201</v>
      </c>
      <c r="D2152">
        <v>148017</v>
      </c>
      <c r="E2152" t="s">
        <v>5790</v>
      </c>
      <c r="F2152">
        <v>0.88310801979999998</v>
      </c>
      <c r="G2152">
        <v>136471</v>
      </c>
      <c r="H2152">
        <v>6.11</v>
      </c>
      <c r="I2152">
        <v>4</v>
      </c>
    </row>
    <row r="2153" spans="1:9" x14ac:dyDescent="0.3">
      <c r="A2153">
        <v>136471</v>
      </c>
      <c r="B2153">
        <v>142</v>
      </c>
      <c r="C2153">
        <v>0.20949207298884201</v>
      </c>
      <c r="D2153">
        <v>148017</v>
      </c>
      <c r="E2153" t="s">
        <v>5790</v>
      </c>
      <c r="F2153">
        <v>0.88310801979999998</v>
      </c>
      <c r="G2153">
        <v>136471</v>
      </c>
      <c r="H2153">
        <v>6.11</v>
      </c>
      <c r="I2153">
        <v>4</v>
      </c>
    </row>
    <row r="2154" spans="1:9" x14ac:dyDescent="0.3">
      <c r="A2154">
        <v>136522</v>
      </c>
      <c r="B2154">
        <v>114.04545454545401</v>
      </c>
      <c r="C2154">
        <v>0</v>
      </c>
      <c r="D2154">
        <v>146900</v>
      </c>
      <c r="E2154" t="s">
        <v>5790</v>
      </c>
      <c r="F2154">
        <v>0.82171559329999999</v>
      </c>
      <c r="G2154">
        <v>136522</v>
      </c>
      <c r="H2154">
        <v>7.65</v>
      </c>
      <c r="I2154">
        <v>3</v>
      </c>
    </row>
    <row r="2155" spans="1:9" x14ac:dyDescent="0.3">
      <c r="A2155">
        <v>136522</v>
      </c>
      <c r="B2155">
        <v>114.04545454545401</v>
      </c>
      <c r="C2155">
        <v>0</v>
      </c>
      <c r="D2155">
        <v>146900</v>
      </c>
      <c r="E2155" t="s">
        <v>5790</v>
      </c>
      <c r="F2155">
        <v>0.82171559329999999</v>
      </c>
      <c r="G2155">
        <v>136522</v>
      </c>
      <c r="H2155">
        <v>7.65</v>
      </c>
      <c r="I2155">
        <v>3</v>
      </c>
    </row>
    <row r="2156" spans="1:9" x14ac:dyDescent="0.3">
      <c r="A2156">
        <v>136523</v>
      </c>
      <c r="B2156">
        <v>122.14457831325301</v>
      </c>
      <c r="C2156">
        <v>0</v>
      </c>
      <c r="D2156">
        <v>146900</v>
      </c>
      <c r="E2156" t="s">
        <v>5790</v>
      </c>
      <c r="F2156">
        <v>0.82654398679999996</v>
      </c>
      <c r="G2156">
        <v>136523</v>
      </c>
      <c r="H2156">
        <v>7.65</v>
      </c>
      <c r="I2156">
        <v>3</v>
      </c>
    </row>
    <row r="2157" spans="1:9" x14ac:dyDescent="0.3">
      <c r="A2157">
        <v>136523</v>
      </c>
      <c r="B2157">
        <v>122.14457831325301</v>
      </c>
      <c r="C2157">
        <v>0</v>
      </c>
      <c r="D2157">
        <v>146900</v>
      </c>
      <c r="E2157" t="s">
        <v>5790</v>
      </c>
      <c r="F2157">
        <v>0.82654398679999996</v>
      </c>
      <c r="G2157">
        <v>136523</v>
      </c>
      <c r="H2157">
        <v>7.65</v>
      </c>
      <c r="I2157">
        <v>3</v>
      </c>
    </row>
    <row r="2158" spans="1:9" x14ac:dyDescent="0.3">
      <c r="A2158">
        <v>136546</v>
      </c>
      <c r="B2158">
        <v>132</v>
      </c>
      <c r="C2158">
        <v>0.54508643256266098</v>
      </c>
      <c r="D2158">
        <v>144275</v>
      </c>
      <c r="E2158" t="s">
        <v>5790</v>
      </c>
      <c r="F2158">
        <v>0.59233641619999999</v>
      </c>
      <c r="G2158">
        <v>136546</v>
      </c>
      <c r="H2158">
        <v>11.8</v>
      </c>
      <c r="I2158">
        <v>2</v>
      </c>
    </row>
    <row r="2159" spans="1:9" x14ac:dyDescent="0.3">
      <c r="A2159">
        <v>136546</v>
      </c>
      <c r="B2159">
        <v>132</v>
      </c>
      <c r="C2159">
        <v>0.54508643256266098</v>
      </c>
      <c r="D2159">
        <v>144275</v>
      </c>
      <c r="E2159" t="s">
        <v>5790</v>
      </c>
      <c r="F2159">
        <v>0.59233641619999999</v>
      </c>
      <c r="G2159">
        <v>136546</v>
      </c>
      <c r="H2159">
        <v>11.8</v>
      </c>
      <c r="I2159">
        <v>2</v>
      </c>
    </row>
    <row r="2160" spans="1:9" x14ac:dyDescent="0.3">
      <c r="A2160">
        <v>136776</v>
      </c>
      <c r="B2160">
        <v>134.5</v>
      </c>
      <c r="C2160">
        <v>0</v>
      </c>
      <c r="D2160">
        <v>149062</v>
      </c>
      <c r="E2160" t="s">
        <v>5790</v>
      </c>
      <c r="F2160">
        <v>0.82701110840000003</v>
      </c>
      <c r="G2160">
        <v>136776</v>
      </c>
      <c r="H2160">
        <v>7.65</v>
      </c>
      <c r="I2160">
        <v>3</v>
      </c>
    </row>
    <row r="2161" spans="1:9" x14ac:dyDescent="0.3">
      <c r="A2161">
        <v>136776</v>
      </c>
      <c r="B2161">
        <v>134.5</v>
      </c>
      <c r="C2161">
        <v>0</v>
      </c>
      <c r="D2161">
        <v>149062</v>
      </c>
      <c r="E2161" t="s">
        <v>5790</v>
      </c>
      <c r="F2161">
        <v>0.82701110840000003</v>
      </c>
      <c r="G2161">
        <v>136776</v>
      </c>
      <c r="H2161">
        <v>7.65</v>
      </c>
      <c r="I2161">
        <v>3</v>
      </c>
    </row>
    <row r="2162" spans="1:9" x14ac:dyDescent="0.3">
      <c r="A2162">
        <v>136777</v>
      </c>
      <c r="B2162">
        <v>131.166666666666</v>
      </c>
      <c r="C2162">
        <v>0.17236700325731999</v>
      </c>
      <c r="D2162">
        <v>148108</v>
      </c>
      <c r="E2162" t="s">
        <v>5790</v>
      </c>
      <c r="F2162">
        <v>0.61988419289999996</v>
      </c>
      <c r="G2162">
        <v>136777</v>
      </c>
      <c r="H2162">
        <v>11.8</v>
      </c>
      <c r="I2162">
        <v>2</v>
      </c>
    </row>
    <row r="2163" spans="1:9" x14ac:dyDescent="0.3">
      <c r="A2163">
        <v>136777</v>
      </c>
      <c r="B2163">
        <v>131.166666666666</v>
      </c>
      <c r="C2163">
        <v>0.17236700325731999</v>
      </c>
      <c r="D2163">
        <v>148108</v>
      </c>
      <c r="E2163" t="s">
        <v>5790</v>
      </c>
      <c r="F2163">
        <v>0.61988419289999996</v>
      </c>
      <c r="G2163">
        <v>136777</v>
      </c>
      <c r="H2163">
        <v>11.8</v>
      </c>
      <c r="I2163">
        <v>2</v>
      </c>
    </row>
    <row r="2164" spans="1:9" x14ac:dyDescent="0.3">
      <c r="A2164">
        <v>136780</v>
      </c>
      <c r="B2164">
        <v>157.73758221348299</v>
      </c>
      <c r="C2164">
        <v>0</v>
      </c>
      <c r="D2164">
        <v>149062</v>
      </c>
      <c r="E2164" t="s">
        <v>5790</v>
      </c>
      <c r="F2164">
        <v>0.56577116250000004</v>
      </c>
      <c r="G2164">
        <v>136780</v>
      </c>
      <c r="H2164">
        <v>11.8</v>
      </c>
      <c r="I2164">
        <v>2</v>
      </c>
    </row>
    <row r="2165" spans="1:9" x14ac:dyDescent="0.3">
      <c r="A2165">
        <v>136780</v>
      </c>
      <c r="B2165">
        <v>157.73758221348299</v>
      </c>
      <c r="C2165">
        <v>0</v>
      </c>
      <c r="D2165">
        <v>149062</v>
      </c>
      <c r="E2165" t="s">
        <v>5790</v>
      </c>
      <c r="F2165">
        <v>0.56577116250000004</v>
      </c>
      <c r="G2165">
        <v>136780</v>
      </c>
      <c r="H2165">
        <v>11.8</v>
      </c>
      <c r="I2165">
        <v>2</v>
      </c>
    </row>
    <row r="2166" spans="1:9" x14ac:dyDescent="0.3">
      <c r="A2166">
        <v>136804</v>
      </c>
      <c r="B2166">
        <v>126.51612903225799</v>
      </c>
      <c r="C2166">
        <v>0.14841430343543199</v>
      </c>
      <c r="D2166">
        <v>147676</v>
      </c>
      <c r="E2166" t="s">
        <v>5790</v>
      </c>
      <c r="F2166">
        <v>0.9353653193</v>
      </c>
      <c r="G2166">
        <v>136804</v>
      </c>
      <c r="H2166">
        <v>6.11</v>
      </c>
      <c r="I2166">
        <v>4</v>
      </c>
    </row>
    <row r="2167" spans="1:9" x14ac:dyDescent="0.3">
      <c r="A2167">
        <v>136810</v>
      </c>
      <c r="B2167">
        <v>139.941176470588</v>
      </c>
      <c r="C2167">
        <v>6.2320381675402499E-2</v>
      </c>
      <c r="D2167">
        <v>147106</v>
      </c>
      <c r="E2167" t="s">
        <v>5790</v>
      </c>
      <c r="F2167">
        <v>0.79087203740000001</v>
      </c>
      <c r="G2167">
        <v>136810</v>
      </c>
      <c r="H2167">
        <v>7.65</v>
      </c>
      <c r="I2167">
        <v>3</v>
      </c>
    </row>
    <row r="2168" spans="1:9" x14ac:dyDescent="0.3">
      <c r="A2168">
        <v>136810</v>
      </c>
      <c r="B2168">
        <v>139.941176470588</v>
      </c>
      <c r="C2168">
        <v>6.2320381675402499E-2</v>
      </c>
      <c r="D2168">
        <v>147106</v>
      </c>
      <c r="E2168" t="s">
        <v>5790</v>
      </c>
      <c r="F2168">
        <v>0.79087203740000001</v>
      </c>
      <c r="G2168">
        <v>136810</v>
      </c>
      <c r="H2168">
        <v>7.65</v>
      </c>
      <c r="I2168">
        <v>3</v>
      </c>
    </row>
    <row r="2169" spans="1:9" x14ac:dyDescent="0.3">
      <c r="A2169">
        <v>136834</v>
      </c>
      <c r="B2169">
        <v>126.28571428571399</v>
      </c>
      <c r="C2169">
        <v>0.15465019853776199</v>
      </c>
      <c r="D2169">
        <v>147676</v>
      </c>
      <c r="E2169" t="s">
        <v>5790</v>
      </c>
      <c r="F2169">
        <v>0.42918905619999997</v>
      </c>
      <c r="G2169">
        <v>136834</v>
      </c>
      <c r="H2169">
        <v>14.76</v>
      </c>
      <c r="I2169">
        <v>1</v>
      </c>
    </row>
    <row r="2170" spans="1:9" x14ac:dyDescent="0.3">
      <c r="A2170">
        <v>136857</v>
      </c>
      <c r="B2170">
        <v>127.454545454545</v>
      </c>
      <c r="C2170">
        <v>0</v>
      </c>
      <c r="D2170">
        <v>146552</v>
      </c>
      <c r="E2170" t="s">
        <v>5790</v>
      </c>
      <c r="F2170">
        <v>0.89751732350000002</v>
      </c>
      <c r="G2170">
        <v>136857</v>
      </c>
      <c r="H2170">
        <v>6.11</v>
      </c>
      <c r="I2170">
        <v>4</v>
      </c>
    </row>
    <row r="2171" spans="1:9" x14ac:dyDescent="0.3">
      <c r="A2171">
        <v>136857</v>
      </c>
      <c r="B2171">
        <v>127.454545454545</v>
      </c>
      <c r="C2171">
        <v>0</v>
      </c>
      <c r="D2171">
        <v>146552</v>
      </c>
      <c r="E2171" t="s">
        <v>5790</v>
      </c>
      <c r="F2171">
        <v>0.89751732350000002</v>
      </c>
      <c r="G2171">
        <v>136857</v>
      </c>
      <c r="H2171">
        <v>6.11</v>
      </c>
      <c r="I2171">
        <v>4</v>
      </c>
    </row>
    <row r="2172" spans="1:9" x14ac:dyDescent="0.3">
      <c r="A2172">
        <v>136900</v>
      </c>
      <c r="B2172">
        <v>137</v>
      </c>
      <c r="C2172">
        <v>0.56336966428865798</v>
      </c>
      <c r="D2172">
        <v>146628</v>
      </c>
      <c r="E2172" t="s">
        <v>5790</v>
      </c>
      <c r="F2172">
        <v>0.62586385010000001</v>
      </c>
      <c r="G2172">
        <v>136900</v>
      </c>
      <c r="H2172">
        <v>11.8</v>
      </c>
      <c r="I2172">
        <v>2</v>
      </c>
    </row>
    <row r="2173" spans="1:9" x14ac:dyDescent="0.3">
      <c r="A2173">
        <v>136900</v>
      </c>
      <c r="B2173">
        <v>137</v>
      </c>
      <c r="C2173">
        <v>0.56336966428865798</v>
      </c>
      <c r="D2173">
        <v>146628</v>
      </c>
      <c r="E2173" t="s">
        <v>5790</v>
      </c>
      <c r="F2173">
        <v>0.62586385010000001</v>
      </c>
      <c r="G2173">
        <v>136900</v>
      </c>
      <c r="H2173">
        <v>11.8</v>
      </c>
      <c r="I2173">
        <v>2</v>
      </c>
    </row>
    <row r="2174" spans="1:9" x14ac:dyDescent="0.3">
      <c r="A2174">
        <v>136904</v>
      </c>
      <c r="B2174">
        <v>133.90476190476099</v>
      </c>
      <c r="C2174">
        <v>0</v>
      </c>
      <c r="D2174">
        <v>162132</v>
      </c>
      <c r="E2174" t="s">
        <v>5790</v>
      </c>
      <c r="F2174">
        <v>0.68815916779999997</v>
      </c>
      <c r="G2174">
        <v>136904</v>
      </c>
      <c r="H2174">
        <v>11.8</v>
      </c>
      <c r="I2174">
        <v>2</v>
      </c>
    </row>
    <row r="2175" spans="1:9" x14ac:dyDescent="0.3">
      <c r="A2175">
        <v>136904</v>
      </c>
      <c r="B2175">
        <v>133.90476190476099</v>
      </c>
      <c r="C2175">
        <v>0</v>
      </c>
      <c r="D2175">
        <v>162132</v>
      </c>
      <c r="E2175" t="s">
        <v>5790</v>
      </c>
      <c r="F2175">
        <v>0.68815916779999997</v>
      </c>
      <c r="G2175">
        <v>136904</v>
      </c>
      <c r="H2175">
        <v>11.8</v>
      </c>
      <c r="I2175">
        <v>2</v>
      </c>
    </row>
    <row r="2176" spans="1:9" x14ac:dyDescent="0.3">
      <c r="A2176">
        <v>136991</v>
      </c>
      <c r="B2176">
        <v>144.66800000000001</v>
      </c>
      <c r="C2176">
        <v>0</v>
      </c>
      <c r="D2176">
        <v>149062</v>
      </c>
      <c r="E2176" t="s">
        <v>5790</v>
      </c>
      <c r="F2176">
        <v>0.82037723060000001</v>
      </c>
      <c r="G2176">
        <v>136991</v>
      </c>
      <c r="H2176">
        <v>7.65</v>
      </c>
      <c r="I2176">
        <v>3</v>
      </c>
    </row>
    <row r="2177" spans="1:9" x14ac:dyDescent="0.3">
      <c r="A2177">
        <v>136991</v>
      </c>
      <c r="B2177">
        <v>144.66800000000001</v>
      </c>
      <c r="C2177">
        <v>0</v>
      </c>
      <c r="D2177">
        <v>149062</v>
      </c>
      <c r="E2177" t="s">
        <v>5790</v>
      </c>
      <c r="F2177">
        <v>0.82037723060000001</v>
      </c>
      <c r="G2177">
        <v>136991</v>
      </c>
      <c r="H2177">
        <v>7.65</v>
      </c>
      <c r="I2177">
        <v>3</v>
      </c>
    </row>
    <row r="2178" spans="1:9" x14ac:dyDescent="0.3">
      <c r="A2178">
        <v>137054</v>
      </c>
      <c r="B2178">
        <v>134.666666666666</v>
      </c>
      <c r="C2178">
        <v>0</v>
      </c>
      <c r="D2178">
        <v>149062</v>
      </c>
      <c r="E2178" t="s">
        <v>5790</v>
      </c>
      <c r="F2178">
        <v>0.85129117970000001</v>
      </c>
      <c r="G2178">
        <v>137054</v>
      </c>
      <c r="H2178">
        <v>6.11</v>
      </c>
      <c r="I2178">
        <v>4</v>
      </c>
    </row>
    <row r="2179" spans="1:9" x14ac:dyDescent="0.3">
      <c r="A2179">
        <v>137054</v>
      </c>
      <c r="B2179">
        <v>134.666666666666</v>
      </c>
      <c r="C2179">
        <v>0</v>
      </c>
      <c r="D2179">
        <v>149062</v>
      </c>
      <c r="E2179" t="s">
        <v>5790</v>
      </c>
      <c r="F2179">
        <v>0.85129117970000001</v>
      </c>
      <c r="G2179">
        <v>137054</v>
      </c>
      <c r="H2179">
        <v>6.11</v>
      </c>
      <c r="I2179">
        <v>4</v>
      </c>
    </row>
    <row r="2180" spans="1:9" x14ac:dyDescent="0.3">
      <c r="A2180">
        <v>137086</v>
      </c>
      <c r="B2180">
        <v>90.607622936216003</v>
      </c>
      <c r="C2180">
        <v>0</v>
      </c>
      <c r="D2180">
        <v>148464</v>
      </c>
      <c r="E2180" t="s">
        <v>5791</v>
      </c>
      <c r="F2180">
        <v>0.95370274779999997</v>
      </c>
      <c r="G2180">
        <v>137086</v>
      </c>
      <c r="H2180">
        <v>4.0599999999999996</v>
      </c>
      <c r="I2180">
        <v>5</v>
      </c>
    </row>
    <row r="2181" spans="1:9" x14ac:dyDescent="0.3">
      <c r="A2181">
        <v>137172</v>
      </c>
      <c r="B2181">
        <v>130.333332962962</v>
      </c>
      <c r="C2181">
        <v>0</v>
      </c>
      <c r="D2181">
        <v>148265</v>
      </c>
      <c r="E2181" t="s">
        <v>5790</v>
      </c>
      <c r="F2181">
        <v>0.83975553510000001</v>
      </c>
      <c r="G2181">
        <v>137172</v>
      </c>
      <c r="H2181">
        <v>7.65</v>
      </c>
      <c r="I2181">
        <v>3</v>
      </c>
    </row>
    <row r="2182" spans="1:9" x14ac:dyDescent="0.3">
      <c r="A2182">
        <v>137172</v>
      </c>
      <c r="B2182">
        <v>130.333332962962</v>
      </c>
      <c r="C2182">
        <v>0</v>
      </c>
      <c r="D2182">
        <v>148265</v>
      </c>
      <c r="E2182" t="s">
        <v>5790</v>
      </c>
      <c r="F2182">
        <v>0.83975553510000001</v>
      </c>
      <c r="G2182">
        <v>137172</v>
      </c>
      <c r="H2182">
        <v>7.65</v>
      </c>
      <c r="I2182">
        <v>3</v>
      </c>
    </row>
    <row r="2183" spans="1:9" x14ac:dyDescent="0.3">
      <c r="A2183">
        <v>137174</v>
      </c>
      <c r="B2183">
        <v>137</v>
      </c>
      <c r="C2183">
        <v>0</v>
      </c>
      <c r="D2183">
        <v>148265</v>
      </c>
      <c r="E2183" t="s">
        <v>5790</v>
      </c>
      <c r="F2183">
        <v>0.85768789050000005</v>
      </c>
      <c r="G2183">
        <v>137174</v>
      </c>
      <c r="H2183">
        <v>6.11</v>
      </c>
      <c r="I2183">
        <v>4</v>
      </c>
    </row>
    <row r="2184" spans="1:9" x14ac:dyDescent="0.3">
      <c r="A2184">
        <v>137174</v>
      </c>
      <c r="B2184">
        <v>137</v>
      </c>
      <c r="C2184">
        <v>0</v>
      </c>
      <c r="D2184">
        <v>148265</v>
      </c>
      <c r="E2184" t="s">
        <v>5790</v>
      </c>
      <c r="F2184">
        <v>0.85768789050000005</v>
      </c>
      <c r="G2184">
        <v>137174</v>
      </c>
      <c r="H2184">
        <v>6.11</v>
      </c>
      <c r="I2184">
        <v>4</v>
      </c>
    </row>
    <row r="2185" spans="1:9" x14ac:dyDescent="0.3">
      <c r="A2185">
        <v>137205</v>
      </c>
      <c r="B2185">
        <v>132</v>
      </c>
      <c r="C2185">
        <v>0.20949207298884201</v>
      </c>
      <c r="D2185">
        <v>148017</v>
      </c>
      <c r="E2185" t="s">
        <v>5790</v>
      </c>
      <c r="F2185">
        <v>0.74893909690000005</v>
      </c>
      <c r="G2185">
        <v>137205</v>
      </c>
      <c r="H2185">
        <v>11.8</v>
      </c>
      <c r="I2185">
        <v>2</v>
      </c>
    </row>
    <row r="2186" spans="1:9" x14ac:dyDescent="0.3">
      <c r="A2186">
        <v>137205</v>
      </c>
      <c r="B2186">
        <v>132</v>
      </c>
      <c r="C2186">
        <v>0.20949207298884201</v>
      </c>
      <c r="D2186">
        <v>148017</v>
      </c>
      <c r="E2186" t="s">
        <v>5790</v>
      </c>
      <c r="F2186">
        <v>0.74893909690000005</v>
      </c>
      <c r="G2186">
        <v>137205</v>
      </c>
      <c r="H2186">
        <v>11.8</v>
      </c>
      <c r="I2186">
        <v>2</v>
      </c>
    </row>
    <row r="2187" spans="1:9" x14ac:dyDescent="0.3">
      <c r="A2187">
        <v>137236</v>
      </c>
      <c r="B2187">
        <v>137</v>
      </c>
      <c r="C2187">
        <v>0.12382940520715401</v>
      </c>
      <c r="D2187">
        <v>146514</v>
      </c>
      <c r="E2187" t="s">
        <v>5790</v>
      </c>
      <c r="F2187">
        <v>0.59847182040000002</v>
      </c>
      <c r="G2187">
        <v>137236</v>
      </c>
      <c r="H2187">
        <v>11.8</v>
      </c>
      <c r="I2187">
        <v>2</v>
      </c>
    </row>
    <row r="2188" spans="1:9" x14ac:dyDescent="0.3">
      <c r="A2188">
        <v>137236</v>
      </c>
      <c r="B2188">
        <v>137</v>
      </c>
      <c r="C2188">
        <v>0.12382940520715401</v>
      </c>
      <c r="D2188">
        <v>146514</v>
      </c>
      <c r="E2188" t="s">
        <v>5790</v>
      </c>
      <c r="F2188">
        <v>0.59847182040000002</v>
      </c>
      <c r="G2188">
        <v>137236</v>
      </c>
      <c r="H2188">
        <v>11.8</v>
      </c>
      <c r="I2188">
        <v>2</v>
      </c>
    </row>
    <row r="2189" spans="1:9" x14ac:dyDescent="0.3">
      <c r="A2189">
        <v>137245</v>
      </c>
      <c r="B2189">
        <v>100.472440944881</v>
      </c>
      <c r="C2189">
        <v>0</v>
      </c>
      <c r="D2189">
        <v>148464</v>
      </c>
      <c r="E2189" t="s">
        <v>5790</v>
      </c>
      <c r="F2189">
        <v>0.50902026889999996</v>
      </c>
      <c r="G2189">
        <v>137245</v>
      </c>
      <c r="H2189">
        <v>11.8</v>
      </c>
      <c r="I2189">
        <v>2</v>
      </c>
    </row>
    <row r="2190" spans="1:9" x14ac:dyDescent="0.3">
      <c r="A2190">
        <v>137248</v>
      </c>
      <c r="B2190">
        <v>137</v>
      </c>
      <c r="C2190">
        <v>0.20957861645481601</v>
      </c>
      <c r="D2190">
        <v>149364</v>
      </c>
      <c r="E2190" t="s">
        <v>5790</v>
      </c>
      <c r="F2190">
        <v>0.65671467780000004</v>
      </c>
      <c r="G2190">
        <v>137248</v>
      </c>
      <c r="H2190">
        <v>11.8</v>
      </c>
      <c r="I2190">
        <v>2</v>
      </c>
    </row>
    <row r="2191" spans="1:9" x14ac:dyDescent="0.3">
      <c r="A2191">
        <v>137251</v>
      </c>
      <c r="B2191">
        <v>154.95363636363601</v>
      </c>
      <c r="C2191">
        <v>0.152420811967139</v>
      </c>
      <c r="D2191">
        <v>137251</v>
      </c>
      <c r="E2191" t="s">
        <v>5790</v>
      </c>
      <c r="F2191">
        <v>0.30111700299999999</v>
      </c>
      <c r="G2191">
        <v>137251</v>
      </c>
      <c r="H2191">
        <v>14.76</v>
      </c>
      <c r="I2191">
        <v>1</v>
      </c>
    </row>
    <row r="2192" spans="1:9" x14ac:dyDescent="0.3">
      <c r="A2192">
        <v>137256</v>
      </c>
      <c r="B2192">
        <v>136.87714196734501</v>
      </c>
      <c r="C2192">
        <v>0</v>
      </c>
      <c r="D2192">
        <v>148464</v>
      </c>
      <c r="E2192" t="s">
        <v>5790</v>
      </c>
      <c r="F2192">
        <v>0.4729709923</v>
      </c>
      <c r="G2192">
        <v>137256</v>
      </c>
      <c r="H2192">
        <v>14.76</v>
      </c>
      <c r="I2192">
        <v>1</v>
      </c>
    </row>
    <row r="2193" spans="1:9" x14ac:dyDescent="0.3">
      <c r="A2193">
        <v>137268</v>
      </c>
      <c r="B2193">
        <v>152.19153846153799</v>
      </c>
      <c r="C2193">
        <v>0.161214320349858</v>
      </c>
      <c r="D2193">
        <v>137268</v>
      </c>
      <c r="E2193" t="s">
        <v>5790</v>
      </c>
      <c r="F2193">
        <v>0.92754042150000005</v>
      </c>
      <c r="G2193">
        <v>137268</v>
      </c>
      <c r="H2193">
        <v>6.11</v>
      </c>
      <c r="I2193">
        <v>4</v>
      </c>
    </row>
    <row r="2194" spans="1:9" x14ac:dyDescent="0.3">
      <c r="A2194">
        <v>137297</v>
      </c>
      <c r="B2194">
        <v>75</v>
      </c>
      <c r="C2194">
        <v>0</v>
      </c>
      <c r="D2194">
        <v>147584</v>
      </c>
      <c r="E2194" t="s">
        <v>5791</v>
      </c>
      <c r="F2194">
        <v>0.95547509190000002</v>
      </c>
      <c r="G2194">
        <v>137297</v>
      </c>
      <c r="H2194">
        <v>4.0599999999999996</v>
      </c>
      <c r="I2194">
        <v>5</v>
      </c>
    </row>
    <row r="2195" spans="1:9" x14ac:dyDescent="0.3">
      <c r="A2195">
        <v>137297</v>
      </c>
      <c r="B2195">
        <v>75</v>
      </c>
      <c r="C2195">
        <v>0</v>
      </c>
      <c r="D2195">
        <v>147584</v>
      </c>
      <c r="E2195" t="s">
        <v>5791</v>
      </c>
      <c r="F2195">
        <v>0.95547509190000002</v>
      </c>
      <c r="G2195">
        <v>137297</v>
      </c>
      <c r="H2195">
        <v>4.0599999999999996</v>
      </c>
      <c r="I2195">
        <v>5</v>
      </c>
    </row>
    <row r="2196" spans="1:9" x14ac:dyDescent="0.3">
      <c r="A2196">
        <v>137298</v>
      </c>
      <c r="B2196">
        <v>129.708333333333</v>
      </c>
      <c r="C2196">
        <v>0</v>
      </c>
      <c r="D2196">
        <v>149062</v>
      </c>
      <c r="E2196" t="s">
        <v>5790</v>
      </c>
      <c r="F2196">
        <v>0.63904392720000003</v>
      </c>
      <c r="G2196">
        <v>137298</v>
      </c>
      <c r="H2196">
        <v>11.8</v>
      </c>
      <c r="I2196">
        <v>2</v>
      </c>
    </row>
    <row r="2197" spans="1:9" x14ac:dyDescent="0.3">
      <c r="A2197">
        <v>137298</v>
      </c>
      <c r="B2197">
        <v>129.708333333333</v>
      </c>
      <c r="C2197">
        <v>0</v>
      </c>
      <c r="D2197">
        <v>149062</v>
      </c>
      <c r="E2197" t="s">
        <v>5790</v>
      </c>
      <c r="F2197">
        <v>0.63904392720000003</v>
      </c>
      <c r="G2197">
        <v>137298</v>
      </c>
      <c r="H2197">
        <v>11.8</v>
      </c>
      <c r="I2197">
        <v>2</v>
      </c>
    </row>
    <row r="2198" spans="1:9" x14ac:dyDescent="0.3">
      <c r="A2198">
        <v>137330</v>
      </c>
      <c r="B2198">
        <v>137</v>
      </c>
      <c r="C2198">
        <v>0</v>
      </c>
      <c r="D2198">
        <v>147273</v>
      </c>
      <c r="E2198" t="s">
        <v>5790</v>
      </c>
      <c r="F2198">
        <v>0.64539152379999998</v>
      </c>
      <c r="G2198">
        <v>137330</v>
      </c>
      <c r="H2198">
        <v>11.8</v>
      </c>
      <c r="I2198">
        <v>2</v>
      </c>
    </row>
    <row r="2199" spans="1:9" x14ac:dyDescent="0.3">
      <c r="A2199">
        <v>137330</v>
      </c>
      <c r="B2199">
        <v>137</v>
      </c>
      <c r="C2199">
        <v>0</v>
      </c>
      <c r="D2199">
        <v>147273</v>
      </c>
      <c r="E2199" t="s">
        <v>5790</v>
      </c>
      <c r="F2199">
        <v>0.64539152379999998</v>
      </c>
      <c r="G2199">
        <v>137330</v>
      </c>
      <c r="H2199">
        <v>11.8</v>
      </c>
      <c r="I2199">
        <v>2</v>
      </c>
    </row>
    <row r="2200" spans="1:9" x14ac:dyDescent="0.3">
      <c r="A2200">
        <v>137387</v>
      </c>
      <c r="B2200">
        <v>142</v>
      </c>
      <c r="C2200">
        <v>0.35282492584781699</v>
      </c>
      <c r="D2200">
        <v>147293</v>
      </c>
      <c r="E2200" t="s">
        <v>5790</v>
      </c>
      <c r="F2200">
        <v>0.62882786989999995</v>
      </c>
      <c r="G2200">
        <v>137387</v>
      </c>
      <c r="H2200">
        <v>11.8</v>
      </c>
      <c r="I2200">
        <v>2</v>
      </c>
    </row>
    <row r="2201" spans="1:9" x14ac:dyDescent="0.3">
      <c r="A2201">
        <v>137397</v>
      </c>
      <c r="B2201">
        <v>132</v>
      </c>
      <c r="C2201">
        <v>0.35282492584781699</v>
      </c>
      <c r="D2201">
        <v>147293</v>
      </c>
      <c r="E2201" t="s">
        <v>5790</v>
      </c>
      <c r="F2201">
        <v>0.88989645240000004</v>
      </c>
      <c r="G2201">
        <v>137397</v>
      </c>
      <c r="H2201">
        <v>6.11</v>
      </c>
      <c r="I2201">
        <v>4</v>
      </c>
    </row>
    <row r="2202" spans="1:9" x14ac:dyDescent="0.3">
      <c r="A2202">
        <v>137397</v>
      </c>
      <c r="B2202">
        <v>132</v>
      </c>
      <c r="C2202">
        <v>0.35282492584781699</v>
      </c>
      <c r="D2202">
        <v>147293</v>
      </c>
      <c r="E2202" t="s">
        <v>5790</v>
      </c>
      <c r="F2202">
        <v>0.88989645240000004</v>
      </c>
      <c r="G2202">
        <v>137397</v>
      </c>
      <c r="H2202">
        <v>6.11</v>
      </c>
      <c r="I2202">
        <v>4</v>
      </c>
    </row>
    <row r="2203" spans="1:9" x14ac:dyDescent="0.3">
      <c r="A2203">
        <v>137400</v>
      </c>
      <c r="B2203">
        <v>132</v>
      </c>
      <c r="C2203">
        <v>0.35282492584781699</v>
      </c>
      <c r="D2203">
        <v>147293</v>
      </c>
      <c r="E2203" t="s">
        <v>5790</v>
      </c>
      <c r="F2203">
        <v>0.1742726862</v>
      </c>
      <c r="G2203">
        <v>137400</v>
      </c>
      <c r="H2203">
        <v>14.76</v>
      </c>
      <c r="I2203">
        <v>1</v>
      </c>
    </row>
    <row r="2204" spans="1:9" x14ac:dyDescent="0.3">
      <c r="A2204">
        <v>137400</v>
      </c>
      <c r="B2204">
        <v>132</v>
      </c>
      <c r="C2204">
        <v>0.35282492584781699</v>
      </c>
      <c r="D2204">
        <v>147293</v>
      </c>
      <c r="E2204" t="s">
        <v>5790</v>
      </c>
      <c r="F2204">
        <v>0.1742726862</v>
      </c>
      <c r="G2204">
        <v>137400</v>
      </c>
      <c r="H2204">
        <v>14.76</v>
      </c>
      <c r="I2204">
        <v>1</v>
      </c>
    </row>
    <row r="2205" spans="1:9" x14ac:dyDescent="0.3">
      <c r="A2205">
        <v>137401</v>
      </c>
      <c r="B2205">
        <v>132</v>
      </c>
      <c r="C2205">
        <v>0.68338687159827205</v>
      </c>
      <c r="D2205">
        <v>147261</v>
      </c>
      <c r="E2205" t="s">
        <v>5790</v>
      </c>
      <c r="F2205">
        <v>0.82010847330000003</v>
      </c>
      <c r="G2205">
        <v>137401</v>
      </c>
      <c r="H2205">
        <v>7.65</v>
      </c>
      <c r="I2205">
        <v>3</v>
      </c>
    </row>
    <row r="2206" spans="1:9" x14ac:dyDescent="0.3">
      <c r="A2206">
        <v>137401</v>
      </c>
      <c r="B2206">
        <v>132</v>
      </c>
      <c r="C2206">
        <v>0.68338687159827205</v>
      </c>
      <c r="D2206">
        <v>147261</v>
      </c>
      <c r="E2206" t="s">
        <v>5790</v>
      </c>
      <c r="F2206">
        <v>0.82010847330000003</v>
      </c>
      <c r="G2206">
        <v>137401</v>
      </c>
      <c r="H2206">
        <v>7.65</v>
      </c>
      <c r="I2206">
        <v>3</v>
      </c>
    </row>
    <row r="2207" spans="1:9" x14ac:dyDescent="0.3">
      <c r="A2207">
        <v>137402</v>
      </c>
      <c r="B2207">
        <v>137</v>
      </c>
      <c r="C2207">
        <v>0.35282492584781699</v>
      </c>
      <c r="D2207">
        <v>147293</v>
      </c>
      <c r="E2207" t="s">
        <v>5790</v>
      </c>
      <c r="F2207">
        <v>0.16943258050000001</v>
      </c>
      <c r="G2207">
        <v>137402</v>
      </c>
      <c r="H2207">
        <v>14.76</v>
      </c>
      <c r="I2207">
        <v>1</v>
      </c>
    </row>
    <row r="2208" spans="1:9" x14ac:dyDescent="0.3">
      <c r="A2208">
        <v>137402</v>
      </c>
      <c r="B2208">
        <v>137</v>
      </c>
      <c r="C2208">
        <v>0.35282492584781699</v>
      </c>
      <c r="D2208">
        <v>147293</v>
      </c>
      <c r="E2208" t="s">
        <v>5790</v>
      </c>
      <c r="F2208">
        <v>0.16943258050000001</v>
      </c>
      <c r="G2208">
        <v>137402</v>
      </c>
      <c r="H2208">
        <v>14.76</v>
      </c>
      <c r="I2208">
        <v>1</v>
      </c>
    </row>
    <row r="2209" spans="1:9" x14ac:dyDescent="0.3">
      <c r="A2209">
        <v>137404</v>
      </c>
      <c r="B2209">
        <v>129.58890410958901</v>
      </c>
      <c r="C2209">
        <v>0</v>
      </c>
      <c r="D2209">
        <v>147170</v>
      </c>
      <c r="E2209" t="s">
        <v>5790</v>
      </c>
      <c r="F2209">
        <v>0.69952630999999998</v>
      </c>
      <c r="G2209">
        <v>137404</v>
      </c>
      <c r="H2209">
        <v>11.8</v>
      </c>
      <c r="I2209">
        <v>2</v>
      </c>
    </row>
    <row r="2210" spans="1:9" x14ac:dyDescent="0.3">
      <c r="A2210">
        <v>137404</v>
      </c>
      <c r="B2210">
        <v>129.58890410958901</v>
      </c>
      <c r="C2210">
        <v>0</v>
      </c>
      <c r="D2210">
        <v>147170</v>
      </c>
      <c r="E2210" t="s">
        <v>5790</v>
      </c>
      <c r="F2210">
        <v>0.69952630999999998</v>
      </c>
      <c r="G2210">
        <v>137404</v>
      </c>
      <c r="H2210">
        <v>11.8</v>
      </c>
      <c r="I2210">
        <v>2</v>
      </c>
    </row>
    <row r="2211" spans="1:9" x14ac:dyDescent="0.3">
      <c r="A2211">
        <v>137424</v>
      </c>
      <c r="B2211">
        <v>116.191489361702</v>
      </c>
      <c r="C2211">
        <v>8.7323980497148707E-2</v>
      </c>
      <c r="D2211">
        <v>147840</v>
      </c>
      <c r="E2211" t="s">
        <v>5790</v>
      </c>
      <c r="F2211">
        <v>0.54398983720000005</v>
      </c>
      <c r="G2211">
        <v>137424</v>
      </c>
      <c r="H2211">
        <v>11.8</v>
      </c>
      <c r="I2211">
        <v>2</v>
      </c>
    </row>
    <row r="2212" spans="1:9" x14ac:dyDescent="0.3">
      <c r="A2212">
        <v>137424</v>
      </c>
      <c r="B2212">
        <v>116.191489361702</v>
      </c>
      <c r="C2212">
        <v>8.7323980497148707E-2</v>
      </c>
      <c r="D2212">
        <v>147840</v>
      </c>
      <c r="E2212" t="s">
        <v>5790</v>
      </c>
      <c r="F2212">
        <v>0.54398983720000005</v>
      </c>
      <c r="G2212">
        <v>137424</v>
      </c>
      <c r="H2212">
        <v>11.8</v>
      </c>
      <c r="I2212">
        <v>2</v>
      </c>
    </row>
    <row r="2213" spans="1:9" x14ac:dyDescent="0.3">
      <c r="A2213">
        <v>137431</v>
      </c>
      <c r="B2213">
        <v>142</v>
      </c>
      <c r="C2213">
        <v>0</v>
      </c>
      <c r="D2213">
        <v>147307</v>
      </c>
      <c r="E2213" t="s">
        <v>5791</v>
      </c>
      <c r="F2213">
        <v>0.93886595959999997</v>
      </c>
      <c r="G2213">
        <v>137431</v>
      </c>
      <c r="H2213">
        <v>4.0599999999999996</v>
      </c>
      <c r="I2213">
        <v>5</v>
      </c>
    </row>
    <row r="2214" spans="1:9" x14ac:dyDescent="0.3">
      <c r="A2214">
        <v>137431</v>
      </c>
      <c r="B2214">
        <v>142</v>
      </c>
      <c r="C2214">
        <v>0</v>
      </c>
      <c r="D2214">
        <v>147307</v>
      </c>
      <c r="E2214" t="s">
        <v>5791</v>
      </c>
      <c r="F2214">
        <v>0.93886595959999997</v>
      </c>
      <c r="G2214">
        <v>137431</v>
      </c>
      <c r="H2214">
        <v>4.0599999999999996</v>
      </c>
      <c r="I2214">
        <v>5</v>
      </c>
    </row>
    <row r="2215" spans="1:9" x14ac:dyDescent="0.3">
      <c r="A2215">
        <v>137444</v>
      </c>
      <c r="B2215">
        <v>132</v>
      </c>
      <c r="C2215">
        <v>0.35282492584781699</v>
      </c>
      <c r="D2215">
        <v>147293</v>
      </c>
      <c r="E2215" t="s">
        <v>5790</v>
      </c>
      <c r="F2215">
        <v>0.35652258990000002</v>
      </c>
      <c r="G2215">
        <v>137444</v>
      </c>
      <c r="H2215">
        <v>14.76</v>
      </c>
      <c r="I2215">
        <v>1</v>
      </c>
    </row>
    <row r="2216" spans="1:9" x14ac:dyDescent="0.3">
      <c r="A2216">
        <v>137444</v>
      </c>
      <c r="B2216">
        <v>132</v>
      </c>
      <c r="C2216">
        <v>0.35282492584781699</v>
      </c>
      <c r="D2216">
        <v>147293</v>
      </c>
      <c r="E2216" t="s">
        <v>5790</v>
      </c>
      <c r="F2216">
        <v>0.35652258990000002</v>
      </c>
      <c r="G2216">
        <v>137444</v>
      </c>
      <c r="H2216">
        <v>14.76</v>
      </c>
      <c r="I2216">
        <v>1</v>
      </c>
    </row>
    <row r="2217" spans="1:9" x14ac:dyDescent="0.3">
      <c r="A2217">
        <v>137447</v>
      </c>
      <c r="B2217">
        <v>132</v>
      </c>
      <c r="C2217">
        <v>0.35282492584781699</v>
      </c>
      <c r="D2217">
        <v>147293</v>
      </c>
      <c r="E2217" t="s">
        <v>5790</v>
      </c>
      <c r="F2217">
        <v>0.54116535190000004</v>
      </c>
      <c r="G2217">
        <v>137447</v>
      </c>
      <c r="H2217">
        <v>11.8</v>
      </c>
      <c r="I2217">
        <v>2</v>
      </c>
    </row>
    <row r="2218" spans="1:9" x14ac:dyDescent="0.3">
      <c r="A2218">
        <v>137447</v>
      </c>
      <c r="B2218">
        <v>132</v>
      </c>
      <c r="C2218">
        <v>0.35282492584781699</v>
      </c>
      <c r="D2218">
        <v>147293</v>
      </c>
      <c r="E2218" t="s">
        <v>5790</v>
      </c>
      <c r="F2218">
        <v>0.54116535190000004</v>
      </c>
      <c r="G2218">
        <v>137447</v>
      </c>
      <c r="H2218">
        <v>11.8</v>
      </c>
      <c r="I2218">
        <v>2</v>
      </c>
    </row>
    <row r="2219" spans="1:9" x14ac:dyDescent="0.3">
      <c r="A2219">
        <v>137455</v>
      </c>
      <c r="B2219">
        <v>134.5</v>
      </c>
      <c r="C2219">
        <v>0</v>
      </c>
      <c r="D2219">
        <v>150130</v>
      </c>
      <c r="E2219" t="s">
        <v>5790</v>
      </c>
      <c r="F2219">
        <v>0.65237486359999997</v>
      </c>
      <c r="G2219">
        <v>137455</v>
      </c>
      <c r="H2219">
        <v>11.8</v>
      </c>
      <c r="I2219">
        <v>2</v>
      </c>
    </row>
    <row r="2220" spans="1:9" x14ac:dyDescent="0.3">
      <c r="A2220">
        <v>137465</v>
      </c>
      <c r="B2220">
        <v>132</v>
      </c>
      <c r="C2220">
        <v>9.0932762255970995E-2</v>
      </c>
      <c r="D2220">
        <v>147232</v>
      </c>
      <c r="E2220" t="s">
        <v>5790</v>
      </c>
      <c r="F2220">
        <v>0.82769185300000003</v>
      </c>
      <c r="G2220">
        <v>137465</v>
      </c>
      <c r="H2220">
        <v>7.65</v>
      </c>
      <c r="I2220">
        <v>3</v>
      </c>
    </row>
    <row r="2221" spans="1:9" x14ac:dyDescent="0.3">
      <c r="A2221">
        <v>137465</v>
      </c>
      <c r="B2221">
        <v>132</v>
      </c>
      <c r="C2221">
        <v>9.0932762255970995E-2</v>
      </c>
      <c r="D2221">
        <v>147232</v>
      </c>
      <c r="E2221" t="s">
        <v>5790</v>
      </c>
      <c r="F2221">
        <v>0.82769185300000003</v>
      </c>
      <c r="G2221">
        <v>137465</v>
      </c>
      <c r="H2221">
        <v>7.65</v>
      </c>
      <c r="I2221">
        <v>3</v>
      </c>
    </row>
    <row r="2222" spans="1:9" x14ac:dyDescent="0.3">
      <c r="A2222">
        <v>137528</v>
      </c>
      <c r="B2222">
        <v>134</v>
      </c>
      <c r="C2222">
        <v>0.17729177477895799</v>
      </c>
      <c r="D2222">
        <v>148108</v>
      </c>
      <c r="E2222" t="s">
        <v>5790</v>
      </c>
      <c r="F2222">
        <v>0.89996623990000002</v>
      </c>
      <c r="G2222">
        <v>137528</v>
      </c>
      <c r="H2222">
        <v>6.11</v>
      </c>
      <c r="I2222">
        <v>4</v>
      </c>
    </row>
    <row r="2223" spans="1:9" x14ac:dyDescent="0.3">
      <c r="A2223">
        <v>137528</v>
      </c>
      <c r="B2223">
        <v>134</v>
      </c>
      <c r="C2223">
        <v>0.17729177477895799</v>
      </c>
      <c r="D2223">
        <v>148108</v>
      </c>
      <c r="E2223" t="s">
        <v>5790</v>
      </c>
      <c r="F2223">
        <v>0.89996623990000002</v>
      </c>
      <c r="G2223">
        <v>137528</v>
      </c>
      <c r="H2223">
        <v>6.11</v>
      </c>
      <c r="I2223">
        <v>4</v>
      </c>
    </row>
    <row r="2224" spans="1:9" x14ac:dyDescent="0.3">
      <c r="A2224">
        <v>137665</v>
      </c>
      <c r="B2224">
        <v>150.18166666666599</v>
      </c>
      <c r="C2224">
        <v>0.306548038658713</v>
      </c>
      <c r="D2224">
        <v>137665</v>
      </c>
      <c r="E2224" t="s">
        <v>5790</v>
      </c>
      <c r="F2224">
        <v>0.58603060250000005</v>
      </c>
      <c r="G2224">
        <v>137665</v>
      </c>
      <c r="H2224">
        <v>11.8</v>
      </c>
      <c r="I2224">
        <v>2</v>
      </c>
    </row>
    <row r="2225" spans="1:9" x14ac:dyDescent="0.3">
      <c r="A2225">
        <v>137666</v>
      </c>
      <c r="B2225">
        <v>132</v>
      </c>
      <c r="C2225">
        <v>0.22231653720074299</v>
      </c>
      <c r="D2225">
        <v>148715</v>
      </c>
      <c r="E2225" t="s">
        <v>5790</v>
      </c>
      <c r="F2225">
        <v>0.66632831100000001</v>
      </c>
      <c r="G2225">
        <v>137666</v>
      </c>
      <c r="H2225">
        <v>11.8</v>
      </c>
      <c r="I2225">
        <v>2</v>
      </c>
    </row>
    <row r="2226" spans="1:9" x14ac:dyDescent="0.3">
      <c r="A2226">
        <v>137667</v>
      </c>
      <c r="B2226">
        <v>137</v>
      </c>
      <c r="C2226">
        <v>0.22231653720074299</v>
      </c>
      <c r="D2226">
        <v>148715</v>
      </c>
      <c r="E2226" t="s">
        <v>5790</v>
      </c>
      <c r="F2226">
        <v>0.76245254279999997</v>
      </c>
      <c r="G2226">
        <v>137667</v>
      </c>
      <c r="H2226">
        <v>7.65</v>
      </c>
      <c r="I2226">
        <v>3</v>
      </c>
    </row>
    <row r="2227" spans="1:9" x14ac:dyDescent="0.3">
      <c r="A2227">
        <v>137680</v>
      </c>
      <c r="B2227">
        <v>142</v>
      </c>
      <c r="C2227">
        <v>0.22231653720074299</v>
      </c>
      <c r="D2227">
        <v>148715</v>
      </c>
      <c r="E2227" t="s">
        <v>5790</v>
      </c>
      <c r="F2227">
        <v>0.70565247539999998</v>
      </c>
      <c r="G2227">
        <v>137680</v>
      </c>
      <c r="H2227">
        <v>11.8</v>
      </c>
      <c r="I2227">
        <v>2</v>
      </c>
    </row>
    <row r="2228" spans="1:9" x14ac:dyDescent="0.3">
      <c r="A2228">
        <v>137682</v>
      </c>
      <c r="B2228">
        <v>137</v>
      </c>
      <c r="C2228">
        <v>0.22231653720074299</v>
      </c>
      <c r="D2228">
        <v>148715</v>
      </c>
      <c r="E2228" t="s">
        <v>5790</v>
      </c>
      <c r="F2228">
        <v>0.1708038449</v>
      </c>
      <c r="G2228">
        <v>137682</v>
      </c>
      <c r="H2228">
        <v>14.76</v>
      </c>
      <c r="I2228">
        <v>1</v>
      </c>
    </row>
    <row r="2229" spans="1:9" x14ac:dyDescent="0.3">
      <c r="A2229">
        <v>137688</v>
      </c>
      <c r="B2229">
        <v>126.28571428571399</v>
      </c>
      <c r="C2229">
        <v>0</v>
      </c>
      <c r="D2229">
        <v>149729</v>
      </c>
      <c r="E2229" t="s">
        <v>5790</v>
      </c>
      <c r="F2229">
        <v>0.89699620010000003</v>
      </c>
      <c r="G2229">
        <v>137688</v>
      </c>
      <c r="H2229">
        <v>6.11</v>
      </c>
      <c r="I2229">
        <v>4</v>
      </c>
    </row>
    <row r="2230" spans="1:9" x14ac:dyDescent="0.3">
      <c r="A2230">
        <v>137689</v>
      </c>
      <c r="B2230">
        <v>142</v>
      </c>
      <c r="C2230">
        <v>0</v>
      </c>
      <c r="D2230">
        <v>151193</v>
      </c>
      <c r="E2230" t="s">
        <v>5790</v>
      </c>
      <c r="F2230">
        <v>0.62392109630000003</v>
      </c>
      <c r="G2230">
        <v>137689</v>
      </c>
      <c r="H2230">
        <v>11.8</v>
      </c>
      <c r="I2230">
        <v>2</v>
      </c>
    </row>
    <row r="2231" spans="1:9" x14ac:dyDescent="0.3">
      <c r="A2231">
        <v>137692</v>
      </c>
      <c r="B2231">
        <v>171.89566037735801</v>
      </c>
      <c r="C2231">
        <v>0.60770188241483203</v>
      </c>
      <c r="D2231">
        <v>137692</v>
      </c>
      <c r="E2231" t="s">
        <v>5790</v>
      </c>
      <c r="F2231">
        <v>0.50804179910000002</v>
      </c>
      <c r="G2231">
        <v>137692</v>
      </c>
      <c r="H2231">
        <v>11.8</v>
      </c>
      <c r="I2231">
        <v>2</v>
      </c>
    </row>
    <row r="2232" spans="1:9" x14ac:dyDescent="0.3">
      <c r="A2232">
        <v>137694</v>
      </c>
      <c r="B2232">
        <v>137</v>
      </c>
      <c r="C2232">
        <v>0.300577720614424</v>
      </c>
      <c r="D2232">
        <v>148974</v>
      </c>
      <c r="E2232" t="s">
        <v>5790</v>
      </c>
      <c r="F2232">
        <v>0.84125059840000005</v>
      </c>
      <c r="G2232">
        <v>137694</v>
      </c>
      <c r="H2232">
        <v>6.11</v>
      </c>
      <c r="I2232">
        <v>4</v>
      </c>
    </row>
    <row r="2233" spans="1:9" x14ac:dyDescent="0.3">
      <c r="A2233">
        <v>137700</v>
      </c>
      <c r="B2233">
        <v>137</v>
      </c>
      <c r="C2233">
        <v>0.300577720614424</v>
      </c>
      <c r="D2233">
        <v>148974</v>
      </c>
      <c r="E2233" t="s">
        <v>5790</v>
      </c>
      <c r="F2233">
        <v>0.83638161420000001</v>
      </c>
      <c r="G2233">
        <v>137700</v>
      </c>
      <c r="H2233">
        <v>7.65</v>
      </c>
      <c r="I2233">
        <v>3</v>
      </c>
    </row>
    <row r="2234" spans="1:9" x14ac:dyDescent="0.3">
      <c r="A2234">
        <v>137749</v>
      </c>
      <c r="B2234">
        <v>132</v>
      </c>
      <c r="C2234">
        <v>0</v>
      </c>
      <c r="D2234">
        <v>148759</v>
      </c>
      <c r="E2234" t="s">
        <v>5790</v>
      </c>
      <c r="F2234">
        <v>0.77017319200000001</v>
      </c>
      <c r="G2234">
        <v>137749</v>
      </c>
      <c r="H2234">
        <v>7.65</v>
      </c>
      <c r="I2234">
        <v>3</v>
      </c>
    </row>
    <row r="2235" spans="1:9" x14ac:dyDescent="0.3">
      <c r="A2235">
        <v>137750</v>
      </c>
      <c r="B2235">
        <v>139.5</v>
      </c>
      <c r="C2235">
        <v>0</v>
      </c>
      <c r="D2235">
        <v>148759</v>
      </c>
      <c r="E2235" t="s">
        <v>5790</v>
      </c>
      <c r="F2235">
        <v>0.59602123500000004</v>
      </c>
      <c r="G2235">
        <v>137750</v>
      </c>
      <c r="H2235">
        <v>11.8</v>
      </c>
      <c r="I2235">
        <v>2</v>
      </c>
    </row>
    <row r="2236" spans="1:9" x14ac:dyDescent="0.3">
      <c r="A2236">
        <v>137751</v>
      </c>
      <c r="B2236">
        <v>104.411787543279</v>
      </c>
      <c r="C2236">
        <v>0</v>
      </c>
      <c r="D2236">
        <v>148759</v>
      </c>
      <c r="E2236" t="s">
        <v>5790</v>
      </c>
      <c r="F2236">
        <v>0.89687955379999995</v>
      </c>
      <c r="G2236">
        <v>137751</v>
      </c>
      <c r="H2236">
        <v>6.11</v>
      </c>
      <c r="I2236">
        <v>4</v>
      </c>
    </row>
    <row r="2237" spans="1:9" x14ac:dyDescent="0.3">
      <c r="A2237">
        <v>137752</v>
      </c>
      <c r="B2237">
        <v>139.5</v>
      </c>
      <c r="C2237">
        <v>0</v>
      </c>
      <c r="D2237">
        <v>148759</v>
      </c>
      <c r="E2237" t="s">
        <v>5790</v>
      </c>
      <c r="F2237">
        <v>0.70604938269999995</v>
      </c>
      <c r="G2237">
        <v>137752</v>
      </c>
      <c r="H2237">
        <v>11.8</v>
      </c>
      <c r="I2237">
        <v>2</v>
      </c>
    </row>
    <row r="2238" spans="1:9" x14ac:dyDescent="0.3">
      <c r="A2238">
        <v>137763</v>
      </c>
      <c r="B2238">
        <v>85</v>
      </c>
      <c r="C2238">
        <v>0.39667652791256203</v>
      </c>
      <c r="D2238">
        <v>162117</v>
      </c>
      <c r="E2238" t="s">
        <v>5790</v>
      </c>
      <c r="F2238">
        <v>0.62747937440000001</v>
      </c>
      <c r="G2238">
        <v>137763</v>
      </c>
      <c r="H2238">
        <v>11.8</v>
      </c>
      <c r="I2238">
        <v>2</v>
      </c>
    </row>
    <row r="2239" spans="1:9" x14ac:dyDescent="0.3">
      <c r="A2239">
        <v>137764</v>
      </c>
      <c r="B2239">
        <v>176.442222222222</v>
      </c>
      <c r="C2239">
        <v>0.65647672232669096</v>
      </c>
      <c r="D2239">
        <v>162117</v>
      </c>
      <c r="E2239" t="s">
        <v>5790</v>
      </c>
      <c r="F2239">
        <v>6.5501451500000002E-2</v>
      </c>
      <c r="G2239">
        <v>137764</v>
      </c>
      <c r="H2239">
        <v>14.76</v>
      </c>
      <c r="I2239">
        <v>1</v>
      </c>
    </row>
    <row r="2240" spans="1:9" x14ac:dyDescent="0.3">
      <c r="A2240">
        <v>137777</v>
      </c>
      <c r="B2240">
        <v>134.5</v>
      </c>
      <c r="C2240">
        <v>0</v>
      </c>
      <c r="D2240">
        <v>148759</v>
      </c>
      <c r="E2240" t="s">
        <v>5790</v>
      </c>
      <c r="F2240">
        <v>0.66698259120000003</v>
      </c>
      <c r="G2240">
        <v>137777</v>
      </c>
      <c r="H2240">
        <v>11.8</v>
      </c>
      <c r="I2240">
        <v>2</v>
      </c>
    </row>
    <row r="2241" spans="1:9" x14ac:dyDescent="0.3">
      <c r="A2241">
        <v>137806</v>
      </c>
      <c r="B2241">
        <v>142</v>
      </c>
      <c r="C2241">
        <v>0.57587074991204501</v>
      </c>
      <c r="D2241">
        <v>141140</v>
      </c>
      <c r="E2241" t="s">
        <v>5790</v>
      </c>
      <c r="F2241">
        <v>0.84544932839999998</v>
      </c>
      <c r="G2241">
        <v>137806</v>
      </c>
      <c r="H2241">
        <v>6.11</v>
      </c>
      <c r="I2241">
        <v>4</v>
      </c>
    </row>
    <row r="2242" spans="1:9" x14ac:dyDescent="0.3">
      <c r="A2242">
        <v>137829</v>
      </c>
      <c r="B2242">
        <v>110</v>
      </c>
      <c r="C2242">
        <v>0.57587074991204501</v>
      </c>
      <c r="D2242">
        <v>141140</v>
      </c>
      <c r="E2242" t="s">
        <v>5790</v>
      </c>
      <c r="F2242">
        <v>0.55306684969999997</v>
      </c>
      <c r="G2242">
        <v>137829</v>
      </c>
      <c r="H2242">
        <v>11.8</v>
      </c>
      <c r="I2242">
        <v>2</v>
      </c>
    </row>
    <row r="2243" spans="1:9" x14ac:dyDescent="0.3">
      <c r="A2243">
        <v>137847</v>
      </c>
      <c r="B2243">
        <v>137</v>
      </c>
      <c r="C2243">
        <v>0.26911588098514999</v>
      </c>
      <c r="D2243">
        <v>148090</v>
      </c>
      <c r="E2243" t="s">
        <v>5790</v>
      </c>
      <c r="F2243">
        <v>0.93108373879999995</v>
      </c>
      <c r="G2243">
        <v>137847</v>
      </c>
      <c r="H2243">
        <v>6.11</v>
      </c>
      <c r="I2243">
        <v>4</v>
      </c>
    </row>
    <row r="2244" spans="1:9" x14ac:dyDescent="0.3">
      <c r="A2244">
        <v>137847</v>
      </c>
      <c r="B2244">
        <v>137</v>
      </c>
      <c r="C2244">
        <v>0.26911588098514999</v>
      </c>
      <c r="D2244">
        <v>148090</v>
      </c>
      <c r="E2244" t="s">
        <v>5790</v>
      </c>
      <c r="F2244">
        <v>0.93108373879999995</v>
      </c>
      <c r="G2244">
        <v>137847</v>
      </c>
      <c r="H2244">
        <v>6.11</v>
      </c>
      <c r="I2244">
        <v>4</v>
      </c>
    </row>
    <row r="2245" spans="1:9" x14ac:dyDescent="0.3">
      <c r="A2245">
        <v>137848</v>
      </c>
      <c r="B2245">
        <v>103.10813308987299</v>
      </c>
      <c r="C2245">
        <v>0</v>
      </c>
      <c r="D2245">
        <v>148759</v>
      </c>
      <c r="E2245" t="s">
        <v>5790</v>
      </c>
      <c r="F2245">
        <v>0.80997288229999997</v>
      </c>
      <c r="G2245">
        <v>137848</v>
      </c>
      <c r="H2245">
        <v>7.65</v>
      </c>
      <c r="I2245">
        <v>3</v>
      </c>
    </row>
    <row r="2246" spans="1:9" x14ac:dyDescent="0.3">
      <c r="A2246">
        <v>137851</v>
      </c>
      <c r="B2246">
        <v>135.333333333333</v>
      </c>
      <c r="C2246">
        <v>0</v>
      </c>
      <c r="D2246">
        <v>147739</v>
      </c>
      <c r="E2246" t="s">
        <v>5790</v>
      </c>
      <c r="F2246">
        <v>0.66775840519999996</v>
      </c>
      <c r="G2246">
        <v>137851</v>
      </c>
      <c r="H2246">
        <v>11.8</v>
      </c>
      <c r="I2246">
        <v>2</v>
      </c>
    </row>
    <row r="2247" spans="1:9" x14ac:dyDescent="0.3">
      <c r="A2247">
        <v>137851</v>
      </c>
      <c r="B2247">
        <v>135.333333333333</v>
      </c>
      <c r="C2247">
        <v>0</v>
      </c>
      <c r="D2247">
        <v>147739</v>
      </c>
      <c r="E2247" t="s">
        <v>5790</v>
      </c>
      <c r="F2247">
        <v>0.66775840519999996</v>
      </c>
      <c r="G2247">
        <v>137851</v>
      </c>
      <c r="H2247">
        <v>11.8</v>
      </c>
      <c r="I2247">
        <v>2</v>
      </c>
    </row>
    <row r="2248" spans="1:9" x14ac:dyDescent="0.3">
      <c r="A2248">
        <v>137852</v>
      </c>
      <c r="B2248">
        <v>143.16679999999999</v>
      </c>
      <c r="C2248">
        <v>0.11895539825899699</v>
      </c>
      <c r="D2248">
        <v>147739</v>
      </c>
      <c r="E2248" t="s">
        <v>5790</v>
      </c>
      <c r="F2248">
        <v>0.64334535599999998</v>
      </c>
      <c r="G2248">
        <v>137852</v>
      </c>
      <c r="H2248">
        <v>11.8</v>
      </c>
      <c r="I2248">
        <v>2</v>
      </c>
    </row>
    <row r="2249" spans="1:9" x14ac:dyDescent="0.3">
      <c r="A2249">
        <v>137852</v>
      </c>
      <c r="B2249">
        <v>143.16679999999999</v>
      </c>
      <c r="C2249">
        <v>0.11895539825899699</v>
      </c>
      <c r="D2249">
        <v>147739</v>
      </c>
      <c r="E2249" t="s">
        <v>5790</v>
      </c>
      <c r="F2249">
        <v>0.64334535599999998</v>
      </c>
      <c r="G2249">
        <v>137852</v>
      </c>
      <c r="H2249">
        <v>11.8</v>
      </c>
      <c r="I2249">
        <v>2</v>
      </c>
    </row>
    <row r="2250" spans="1:9" x14ac:dyDescent="0.3">
      <c r="A2250">
        <v>137861</v>
      </c>
      <c r="B2250">
        <v>132</v>
      </c>
      <c r="C2250">
        <v>0.22231653720074299</v>
      </c>
      <c r="D2250">
        <v>148715</v>
      </c>
      <c r="E2250" t="s">
        <v>5790</v>
      </c>
      <c r="F2250">
        <v>0.2784152627</v>
      </c>
      <c r="G2250">
        <v>137861</v>
      </c>
      <c r="H2250">
        <v>14.76</v>
      </c>
      <c r="I2250">
        <v>1</v>
      </c>
    </row>
    <row r="2251" spans="1:9" x14ac:dyDescent="0.3">
      <c r="A2251">
        <v>137872</v>
      </c>
      <c r="B2251">
        <v>137</v>
      </c>
      <c r="C2251">
        <v>0.300577720614424</v>
      </c>
      <c r="D2251">
        <v>148974</v>
      </c>
      <c r="E2251" t="s">
        <v>5790</v>
      </c>
      <c r="F2251">
        <v>0.67305248979999999</v>
      </c>
      <c r="G2251">
        <v>137872</v>
      </c>
      <c r="H2251">
        <v>11.8</v>
      </c>
      <c r="I2251">
        <v>2</v>
      </c>
    </row>
    <row r="2252" spans="1:9" x14ac:dyDescent="0.3">
      <c r="A2252">
        <v>137877</v>
      </c>
      <c r="B2252">
        <v>137</v>
      </c>
      <c r="C2252">
        <v>0.300577720614424</v>
      </c>
      <c r="D2252">
        <v>148974</v>
      </c>
      <c r="E2252" t="s">
        <v>5790</v>
      </c>
      <c r="F2252">
        <v>0.22312425080000001</v>
      </c>
      <c r="G2252">
        <v>137877</v>
      </c>
      <c r="H2252">
        <v>14.76</v>
      </c>
      <c r="I2252">
        <v>1</v>
      </c>
    </row>
    <row r="2253" spans="1:9" x14ac:dyDescent="0.3">
      <c r="A2253">
        <v>137908</v>
      </c>
      <c r="B2253">
        <v>170.10886904761901</v>
      </c>
      <c r="C2253">
        <v>0</v>
      </c>
      <c r="D2253">
        <v>147739</v>
      </c>
      <c r="E2253" t="s">
        <v>5791</v>
      </c>
      <c r="F2253">
        <v>0.95576989649999999</v>
      </c>
      <c r="G2253">
        <v>137908</v>
      </c>
      <c r="H2253">
        <v>4.0599999999999996</v>
      </c>
      <c r="I2253">
        <v>5</v>
      </c>
    </row>
    <row r="2254" spans="1:9" x14ac:dyDescent="0.3">
      <c r="A2254">
        <v>137908</v>
      </c>
      <c r="B2254">
        <v>170.10886904761901</v>
      </c>
      <c r="C2254">
        <v>0</v>
      </c>
      <c r="D2254">
        <v>147739</v>
      </c>
      <c r="E2254" t="s">
        <v>5791</v>
      </c>
      <c r="F2254">
        <v>0.95576989649999999</v>
      </c>
      <c r="G2254">
        <v>137908</v>
      </c>
      <c r="H2254">
        <v>4.0599999999999996</v>
      </c>
      <c r="I2254">
        <v>5</v>
      </c>
    </row>
    <row r="2255" spans="1:9" x14ac:dyDescent="0.3">
      <c r="A2255">
        <v>137964</v>
      </c>
      <c r="B2255">
        <v>137</v>
      </c>
      <c r="C2255">
        <v>0.121263945023489</v>
      </c>
      <c r="D2255">
        <v>148190</v>
      </c>
      <c r="E2255" t="s">
        <v>5790</v>
      </c>
      <c r="F2255">
        <v>0.80697458980000003</v>
      </c>
      <c r="G2255">
        <v>137964</v>
      </c>
      <c r="H2255">
        <v>7.65</v>
      </c>
      <c r="I2255">
        <v>3</v>
      </c>
    </row>
    <row r="2256" spans="1:9" x14ac:dyDescent="0.3">
      <c r="A2256">
        <v>137964</v>
      </c>
      <c r="B2256">
        <v>137</v>
      </c>
      <c r="C2256">
        <v>0.121263945023489</v>
      </c>
      <c r="D2256">
        <v>148190</v>
      </c>
      <c r="E2256" t="s">
        <v>5790</v>
      </c>
      <c r="F2256">
        <v>0.80697458980000003</v>
      </c>
      <c r="G2256">
        <v>137964</v>
      </c>
      <c r="H2256">
        <v>7.65</v>
      </c>
      <c r="I2256">
        <v>3</v>
      </c>
    </row>
    <row r="2257" spans="1:9" x14ac:dyDescent="0.3">
      <c r="A2257">
        <v>138271</v>
      </c>
      <c r="B2257">
        <v>161.97976744185999</v>
      </c>
      <c r="C2257">
        <v>0.51919296123191905</v>
      </c>
      <c r="D2257">
        <v>138271</v>
      </c>
      <c r="E2257" t="s">
        <v>5790</v>
      </c>
      <c r="F2257">
        <v>0.1726274341</v>
      </c>
      <c r="G2257">
        <v>138271</v>
      </c>
      <c r="H2257">
        <v>14.76</v>
      </c>
      <c r="I2257">
        <v>1</v>
      </c>
    </row>
    <row r="2258" spans="1:9" x14ac:dyDescent="0.3">
      <c r="A2258">
        <v>138340</v>
      </c>
      <c r="B2258">
        <v>147</v>
      </c>
      <c r="C2258">
        <v>0</v>
      </c>
      <c r="D2258">
        <v>149047</v>
      </c>
      <c r="E2258" t="s">
        <v>5790</v>
      </c>
      <c r="F2258">
        <v>5.5530119699999998E-2</v>
      </c>
      <c r="G2258">
        <v>138340</v>
      </c>
      <c r="H2258">
        <v>14.76</v>
      </c>
      <c r="I2258">
        <v>1</v>
      </c>
    </row>
    <row r="2259" spans="1:9" x14ac:dyDescent="0.3">
      <c r="A2259">
        <v>138346</v>
      </c>
      <c r="B2259">
        <v>147</v>
      </c>
      <c r="C2259">
        <v>0</v>
      </c>
      <c r="D2259">
        <v>149047</v>
      </c>
      <c r="E2259" t="s">
        <v>5790</v>
      </c>
      <c r="F2259">
        <v>0.2714753151</v>
      </c>
      <c r="G2259">
        <v>138346</v>
      </c>
      <c r="H2259">
        <v>14.76</v>
      </c>
      <c r="I2259">
        <v>1</v>
      </c>
    </row>
    <row r="2260" spans="1:9" x14ac:dyDescent="0.3">
      <c r="A2260">
        <v>138430</v>
      </c>
      <c r="B2260">
        <v>131.61538461538399</v>
      </c>
      <c r="C2260">
        <v>0.13208904471181901</v>
      </c>
      <c r="D2260">
        <v>141132</v>
      </c>
      <c r="E2260" t="s">
        <v>5790</v>
      </c>
      <c r="F2260">
        <v>0.15384416279999999</v>
      </c>
      <c r="G2260">
        <v>138430</v>
      </c>
      <c r="H2260">
        <v>14.76</v>
      </c>
      <c r="I2260">
        <v>1</v>
      </c>
    </row>
    <row r="2261" spans="1:9" x14ac:dyDescent="0.3">
      <c r="A2261">
        <v>138448</v>
      </c>
      <c r="B2261">
        <v>142</v>
      </c>
      <c r="C2261">
        <v>0</v>
      </c>
      <c r="D2261">
        <v>140083</v>
      </c>
      <c r="E2261" t="s">
        <v>5790</v>
      </c>
      <c r="F2261">
        <v>0.49219232800000001</v>
      </c>
      <c r="G2261">
        <v>138448</v>
      </c>
      <c r="H2261">
        <v>14.76</v>
      </c>
      <c r="I2261">
        <v>1</v>
      </c>
    </row>
    <row r="2262" spans="1:9" x14ac:dyDescent="0.3">
      <c r="A2262">
        <v>138455</v>
      </c>
      <c r="B2262">
        <v>135.296438356164</v>
      </c>
      <c r="C2262">
        <v>0.111732856314449</v>
      </c>
      <c r="D2262">
        <v>141132</v>
      </c>
      <c r="E2262" t="s">
        <v>5790</v>
      </c>
      <c r="F2262">
        <v>0.30268400909999998</v>
      </c>
      <c r="G2262">
        <v>138455</v>
      </c>
      <c r="H2262">
        <v>14.76</v>
      </c>
      <c r="I2262">
        <v>1</v>
      </c>
    </row>
    <row r="2263" spans="1:9" x14ac:dyDescent="0.3">
      <c r="A2263">
        <v>138468</v>
      </c>
      <c r="B2263">
        <v>137</v>
      </c>
      <c r="C2263">
        <v>0</v>
      </c>
      <c r="D2263">
        <v>148725</v>
      </c>
      <c r="E2263" t="s">
        <v>5790</v>
      </c>
      <c r="F2263">
        <v>0.90435248609999996</v>
      </c>
      <c r="G2263">
        <v>138468</v>
      </c>
      <c r="H2263">
        <v>6.11</v>
      </c>
      <c r="I2263">
        <v>4</v>
      </c>
    </row>
    <row r="2264" spans="1:9" x14ac:dyDescent="0.3">
      <c r="A2264">
        <v>138470</v>
      </c>
      <c r="B2264">
        <v>119.191176470588</v>
      </c>
      <c r="C2264">
        <v>0</v>
      </c>
      <c r="D2264">
        <v>148725</v>
      </c>
      <c r="E2264" t="s">
        <v>5791</v>
      </c>
      <c r="F2264">
        <v>0.97600096459999997</v>
      </c>
      <c r="G2264">
        <v>138470</v>
      </c>
      <c r="H2264">
        <v>1.98</v>
      </c>
      <c r="I2264">
        <v>6</v>
      </c>
    </row>
    <row r="2265" spans="1:9" x14ac:dyDescent="0.3">
      <c r="A2265">
        <v>138471</v>
      </c>
      <c r="B2265">
        <v>144.39545454545399</v>
      </c>
      <c r="C2265">
        <v>0</v>
      </c>
      <c r="D2265">
        <v>141132</v>
      </c>
      <c r="E2265" t="s">
        <v>5790</v>
      </c>
      <c r="F2265">
        <v>0.50371551510000001</v>
      </c>
      <c r="G2265">
        <v>138471</v>
      </c>
      <c r="H2265">
        <v>11.8</v>
      </c>
      <c r="I2265">
        <v>2</v>
      </c>
    </row>
    <row r="2266" spans="1:9" x14ac:dyDescent="0.3">
      <c r="A2266">
        <v>138476</v>
      </c>
      <c r="B2266">
        <v>137</v>
      </c>
      <c r="C2266">
        <v>0.13681064381479399</v>
      </c>
      <c r="D2266">
        <v>149271</v>
      </c>
      <c r="E2266" t="s">
        <v>5790</v>
      </c>
      <c r="F2266">
        <v>0.8012216687</v>
      </c>
      <c r="G2266">
        <v>138476</v>
      </c>
      <c r="H2266">
        <v>7.65</v>
      </c>
      <c r="I2266">
        <v>3</v>
      </c>
    </row>
    <row r="2267" spans="1:9" x14ac:dyDescent="0.3">
      <c r="A2267">
        <v>138495</v>
      </c>
      <c r="B2267">
        <v>137</v>
      </c>
      <c r="C2267">
        <v>0</v>
      </c>
      <c r="D2267">
        <v>148219</v>
      </c>
      <c r="E2267" t="s">
        <v>5790</v>
      </c>
      <c r="F2267">
        <v>0.38200408219999998</v>
      </c>
      <c r="G2267">
        <v>138495</v>
      </c>
      <c r="H2267">
        <v>14.76</v>
      </c>
      <c r="I2267">
        <v>1</v>
      </c>
    </row>
    <row r="2268" spans="1:9" x14ac:dyDescent="0.3">
      <c r="A2268">
        <v>138542</v>
      </c>
      <c r="B2268">
        <v>137</v>
      </c>
      <c r="C2268">
        <v>0.13681064381479399</v>
      </c>
      <c r="D2268">
        <v>149271</v>
      </c>
      <c r="E2268" t="s">
        <v>5790</v>
      </c>
      <c r="F2268">
        <v>0.66955167059999998</v>
      </c>
      <c r="G2268">
        <v>138542</v>
      </c>
      <c r="H2268">
        <v>11.8</v>
      </c>
      <c r="I2268">
        <v>2</v>
      </c>
    </row>
    <row r="2269" spans="1:9" x14ac:dyDescent="0.3">
      <c r="A2269">
        <v>138550</v>
      </c>
      <c r="B2269">
        <v>137</v>
      </c>
      <c r="C2269">
        <v>0.13681064381479399</v>
      </c>
      <c r="D2269">
        <v>149271</v>
      </c>
      <c r="E2269" t="s">
        <v>5790</v>
      </c>
      <c r="F2269">
        <v>0.4682777226</v>
      </c>
      <c r="G2269">
        <v>138550</v>
      </c>
      <c r="H2269">
        <v>14.76</v>
      </c>
      <c r="I2269">
        <v>1</v>
      </c>
    </row>
    <row r="2270" spans="1:9" x14ac:dyDescent="0.3">
      <c r="A2270">
        <v>138575</v>
      </c>
      <c r="B2270">
        <v>137</v>
      </c>
      <c r="C2270">
        <v>0.13681064381479399</v>
      </c>
      <c r="D2270">
        <v>149271</v>
      </c>
      <c r="E2270" t="s">
        <v>5790</v>
      </c>
      <c r="F2270">
        <v>0.70961463449999995</v>
      </c>
      <c r="G2270">
        <v>138575</v>
      </c>
      <c r="H2270">
        <v>11.8</v>
      </c>
      <c r="I2270">
        <v>2</v>
      </c>
    </row>
    <row r="2271" spans="1:9" x14ac:dyDescent="0.3">
      <c r="A2271">
        <v>138583</v>
      </c>
      <c r="B2271">
        <v>137</v>
      </c>
      <c r="C2271">
        <v>0.13681064381479399</v>
      </c>
      <c r="D2271">
        <v>149271</v>
      </c>
      <c r="E2271" t="s">
        <v>5790</v>
      </c>
      <c r="F2271">
        <v>0.64095628260000004</v>
      </c>
      <c r="G2271">
        <v>138583</v>
      </c>
      <c r="H2271">
        <v>11.8</v>
      </c>
      <c r="I2271">
        <v>2</v>
      </c>
    </row>
    <row r="2272" spans="1:9" x14ac:dyDescent="0.3">
      <c r="A2272">
        <v>138656</v>
      </c>
      <c r="B2272">
        <v>131</v>
      </c>
      <c r="C2272">
        <v>2.7723047421002098E-2</v>
      </c>
      <c r="D2272">
        <v>149254</v>
      </c>
      <c r="E2272" t="s">
        <v>5791</v>
      </c>
      <c r="F2272">
        <v>0.95135211939999997</v>
      </c>
      <c r="G2272">
        <v>138656</v>
      </c>
      <c r="H2272">
        <v>4.0599999999999996</v>
      </c>
      <c r="I2272">
        <v>5</v>
      </c>
    </row>
    <row r="2273" spans="1:9" x14ac:dyDescent="0.3">
      <c r="A2273">
        <v>138657</v>
      </c>
      <c r="B2273">
        <v>137</v>
      </c>
      <c r="C2273">
        <v>0.22231653720074299</v>
      </c>
      <c r="D2273">
        <v>148715</v>
      </c>
      <c r="E2273" t="s">
        <v>5790</v>
      </c>
      <c r="F2273">
        <v>0.34538424020000003</v>
      </c>
      <c r="G2273">
        <v>138657</v>
      </c>
      <c r="H2273">
        <v>14.76</v>
      </c>
      <c r="I2273">
        <v>1</v>
      </c>
    </row>
    <row r="2274" spans="1:9" x14ac:dyDescent="0.3">
      <c r="A2274">
        <v>138658</v>
      </c>
      <c r="B2274">
        <v>100</v>
      </c>
      <c r="C2274">
        <v>6.1075183225549702E-2</v>
      </c>
      <c r="D2274">
        <v>147059</v>
      </c>
      <c r="E2274" t="s">
        <v>5790</v>
      </c>
      <c r="F2274">
        <v>0.36500862239999998</v>
      </c>
      <c r="G2274">
        <v>138658</v>
      </c>
      <c r="H2274">
        <v>14.76</v>
      </c>
      <c r="I2274">
        <v>1</v>
      </c>
    </row>
    <row r="2275" spans="1:9" x14ac:dyDescent="0.3">
      <c r="A2275">
        <v>138659</v>
      </c>
      <c r="B2275">
        <v>134</v>
      </c>
      <c r="C2275">
        <v>2.7723047421002098E-2</v>
      </c>
      <c r="D2275">
        <v>149254</v>
      </c>
      <c r="E2275" t="s">
        <v>5790</v>
      </c>
      <c r="F2275">
        <v>0.91186279059999997</v>
      </c>
      <c r="G2275">
        <v>138659</v>
      </c>
      <c r="H2275">
        <v>6.11</v>
      </c>
      <c r="I2275">
        <v>4</v>
      </c>
    </row>
    <row r="2276" spans="1:9" x14ac:dyDescent="0.3">
      <c r="A2276">
        <v>138662</v>
      </c>
      <c r="B2276">
        <v>131</v>
      </c>
      <c r="C2276">
        <v>2.7723047421002001E-2</v>
      </c>
      <c r="D2276">
        <v>149254</v>
      </c>
      <c r="E2276" t="s">
        <v>5791</v>
      </c>
      <c r="F2276">
        <v>0.98539388179999998</v>
      </c>
      <c r="G2276">
        <v>138662</v>
      </c>
      <c r="H2276">
        <v>1.98</v>
      </c>
      <c r="I2276">
        <v>6</v>
      </c>
    </row>
    <row r="2277" spans="1:9" x14ac:dyDescent="0.3">
      <c r="A2277">
        <v>138664</v>
      </c>
      <c r="B2277">
        <v>133.875</v>
      </c>
      <c r="C2277">
        <v>2.8878174396877301E-2</v>
      </c>
      <c r="D2277">
        <v>149254</v>
      </c>
      <c r="E2277" t="s">
        <v>5790</v>
      </c>
      <c r="F2277">
        <v>0.79586863519999995</v>
      </c>
      <c r="G2277">
        <v>138664</v>
      </c>
      <c r="H2277">
        <v>7.65</v>
      </c>
      <c r="I2277">
        <v>3</v>
      </c>
    </row>
    <row r="2278" spans="1:9" x14ac:dyDescent="0.3">
      <c r="A2278">
        <v>138665</v>
      </c>
      <c r="B2278">
        <v>147</v>
      </c>
      <c r="C2278">
        <v>0</v>
      </c>
      <c r="D2278">
        <v>140359</v>
      </c>
      <c r="E2278" t="s">
        <v>5790</v>
      </c>
      <c r="F2278">
        <v>0.63694781060000005</v>
      </c>
      <c r="G2278">
        <v>138665</v>
      </c>
      <c r="H2278">
        <v>11.8</v>
      </c>
      <c r="I2278">
        <v>2</v>
      </c>
    </row>
    <row r="2279" spans="1:9" x14ac:dyDescent="0.3">
      <c r="A2279">
        <v>138667</v>
      </c>
      <c r="B2279">
        <v>147</v>
      </c>
      <c r="C2279">
        <v>0</v>
      </c>
      <c r="D2279">
        <v>140359</v>
      </c>
      <c r="E2279" t="s">
        <v>5790</v>
      </c>
      <c r="F2279">
        <v>0.81626147029999996</v>
      </c>
      <c r="G2279">
        <v>138667</v>
      </c>
      <c r="H2279">
        <v>7.65</v>
      </c>
      <c r="I2279">
        <v>3</v>
      </c>
    </row>
    <row r="2280" spans="1:9" x14ac:dyDescent="0.3">
      <c r="A2280">
        <v>138668</v>
      </c>
      <c r="B2280">
        <v>131.76190476190399</v>
      </c>
      <c r="C2280">
        <v>2.4202660446906499E-2</v>
      </c>
      <c r="D2280">
        <v>149254</v>
      </c>
      <c r="E2280" t="s">
        <v>5791</v>
      </c>
      <c r="F2280">
        <v>0.93954181670000003</v>
      </c>
      <c r="G2280">
        <v>138668</v>
      </c>
      <c r="H2280">
        <v>4.0599999999999996</v>
      </c>
      <c r="I2280">
        <v>5</v>
      </c>
    </row>
    <row r="2281" spans="1:9" x14ac:dyDescent="0.3">
      <c r="A2281">
        <v>138669</v>
      </c>
      <c r="B2281">
        <v>147</v>
      </c>
      <c r="C2281">
        <v>0</v>
      </c>
      <c r="D2281">
        <v>140359</v>
      </c>
      <c r="E2281" t="s">
        <v>5790</v>
      </c>
      <c r="F2281">
        <v>0.16997237500000001</v>
      </c>
      <c r="G2281">
        <v>138669</v>
      </c>
      <c r="H2281">
        <v>14.76</v>
      </c>
      <c r="I2281">
        <v>1</v>
      </c>
    </row>
    <row r="2282" spans="1:9" x14ac:dyDescent="0.3">
      <c r="A2282">
        <v>138681</v>
      </c>
      <c r="B2282">
        <v>132</v>
      </c>
      <c r="C2282">
        <v>0</v>
      </c>
      <c r="D2282">
        <v>150857</v>
      </c>
      <c r="E2282" t="s">
        <v>5790</v>
      </c>
      <c r="F2282">
        <v>0.55855983499999995</v>
      </c>
      <c r="G2282">
        <v>138681</v>
      </c>
      <c r="H2282">
        <v>11.8</v>
      </c>
      <c r="I2282">
        <v>2</v>
      </c>
    </row>
    <row r="2283" spans="1:9" x14ac:dyDescent="0.3">
      <c r="A2283">
        <v>138811</v>
      </c>
      <c r="B2283">
        <v>77.576923076922995</v>
      </c>
      <c r="C2283">
        <v>0</v>
      </c>
      <c r="D2283">
        <v>140798</v>
      </c>
      <c r="E2283" t="s">
        <v>5791</v>
      </c>
      <c r="F2283">
        <v>0.94559216499999998</v>
      </c>
      <c r="G2283">
        <v>138811</v>
      </c>
      <c r="H2283">
        <v>4.0599999999999996</v>
      </c>
      <c r="I2283">
        <v>5</v>
      </c>
    </row>
    <row r="2284" spans="1:9" x14ac:dyDescent="0.3">
      <c r="A2284">
        <v>138900</v>
      </c>
      <c r="B2284">
        <v>137</v>
      </c>
      <c r="C2284">
        <v>0.185475466145855</v>
      </c>
      <c r="D2284">
        <v>149280</v>
      </c>
      <c r="E2284" t="s">
        <v>5790</v>
      </c>
      <c r="F2284">
        <v>0.58207374810000001</v>
      </c>
      <c r="G2284">
        <v>138900</v>
      </c>
      <c r="H2284">
        <v>11.8</v>
      </c>
      <c r="I2284">
        <v>2</v>
      </c>
    </row>
    <row r="2285" spans="1:9" x14ac:dyDescent="0.3">
      <c r="A2285">
        <v>138904</v>
      </c>
      <c r="B2285">
        <v>168.23825710307699</v>
      </c>
      <c r="C2285">
        <v>0</v>
      </c>
      <c r="D2285">
        <v>138904</v>
      </c>
      <c r="E2285" t="s">
        <v>5790</v>
      </c>
      <c r="F2285">
        <v>0.45498797299999999</v>
      </c>
      <c r="G2285">
        <v>138904</v>
      </c>
      <c r="H2285">
        <v>14.76</v>
      </c>
      <c r="I2285">
        <v>1</v>
      </c>
    </row>
    <row r="2286" spans="1:9" x14ac:dyDescent="0.3">
      <c r="A2286">
        <v>138907</v>
      </c>
      <c r="B2286">
        <v>123.667407407407</v>
      </c>
      <c r="C2286">
        <v>0</v>
      </c>
      <c r="D2286">
        <v>138907</v>
      </c>
      <c r="E2286" t="s">
        <v>5790</v>
      </c>
      <c r="F2286">
        <v>0.79227763409999996</v>
      </c>
      <c r="G2286">
        <v>138907</v>
      </c>
      <c r="H2286">
        <v>7.65</v>
      </c>
      <c r="I2286">
        <v>3</v>
      </c>
    </row>
    <row r="2287" spans="1:9" x14ac:dyDescent="0.3">
      <c r="A2287">
        <v>138908</v>
      </c>
      <c r="B2287">
        <v>120.56787037037</v>
      </c>
      <c r="C2287">
        <v>0</v>
      </c>
      <c r="D2287">
        <v>138908</v>
      </c>
      <c r="E2287" t="s">
        <v>5790</v>
      </c>
      <c r="F2287">
        <v>0.62082016470000001</v>
      </c>
      <c r="G2287">
        <v>138908</v>
      </c>
      <c r="H2287">
        <v>11.8</v>
      </c>
      <c r="I2287">
        <v>2</v>
      </c>
    </row>
    <row r="2288" spans="1:9" x14ac:dyDescent="0.3">
      <c r="A2288">
        <v>138910</v>
      </c>
      <c r="B2288">
        <v>119.406575342465</v>
      </c>
      <c r="C2288">
        <v>0</v>
      </c>
      <c r="D2288">
        <v>138910</v>
      </c>
      <c r="E2288" t="s">
        <v>5790</v>
      </c>
      <c r="F2288">
        <v>0.8755297661</v>
      </c>
      <c r="G2288">
        <v>138910</v>
      </c>
      <c r="H2288">
        <v>6.11</v>
      </c>
      <c r="I2288">
        <v>4</v>
      </c>
    </row>
    <row r="2289" spans="1:9" x14ac:dyDescent="0.3">
      <c r="A2289">
        <v>138911</v>
      </c>
      <c r="B2289">
        <v>117.675675675675</v>
      </c>
      <c r="C2289">
        <v>0</v>
      </c>
      <c r="D2289">
        <v>148845</v>
      </c>
      <c r="E2289" t="s">
        <v>5790</v>
      </c>
      <c r="F2289">
        <v>0.65880471470000002</v>
      </c>
      <c r="G2289">
        <v>138911</v>
      </c>
      <c r="H2289">
        <v>11.8</v>
      </c>
      <c r="I2289">
        <v>2</v>
      </c>
    </row>
    <row r="2290" spans="1:9" x14ac:dyDescent="0.3">
      <c r="A2290">
        <v>138912</v>
      </c>
      <c r="B2290">
        <v>117.675675675675</v>
      </c>
      <c r="C2290">
        <v>0</v>
      </c>
      <c r="D2290">
        <v>148845</v>
      </c>
      <c r="E2290" t="s">
        <v>5790</v>
      </c>
      <c r="F2290">
        <v>0.77120232580000003</v>
      </c>
      <c r="G2290">
        <v>138912</v>
      </c>
      <c r="H2290">
        <v>7.65</v>
      </c>
      <c r="I2290">
        <v>3</v>
      </c>
    </row>
    <row r="2291" spans="1:9" x14ac:dyDescent="0.3">
      <c r="A2291">
        <v>138931</v>
      </c>
      <c r="B2291">
        <v>139</v>
      </c>
      <c r="C2291">
        <v>0</v>
      </c>
      <c r="D2291">
        <v>139628</v>
      </c>
      <c r="E2291" t="s">
        <v>5790</v>
      </c>
      <c r="F2291">
        <v>0.74588376280000002</v>
      </c>
      <c r="G2291">
        <v>138931</v>
      </c>
      <c r="H2291">
        <v>11.8</v>
      </c>
      <c r="I2291">
        <v>2</v>
      </c>
    </row>
    <row r="2292" spans="1:9" x14ac:dyDescent="0.3">
      <c r="A2292">
        <v>138941</v>
      </c>
      <c r="B2292">
        <v>131.722222222222</v>
      </c>
      <c r="C2292">
        <v>0.131171759679098</v>
      </c>
      <c r="D2292">
        <v>141132</v>
      </c>
      <c r="E2292" t="s">
        <v>5790</v>
      </c>
      <c r="F2292">
        <v>0.63969027999999994</v>
      </c>
      <c r="G2292">
        <v>138941</v>
      </c>
      <c r="H2292">
        <v>11.8</v>
      </c>
      <c r="I2292">
        <v>2</v>
      </c>
    </row>
    <row r="2293" spans="1:9" x14ac:dyDescent="0.3">
      <c r="A2293">
        <v>138967</v>
      </c>
      <c r="B2293">
        <v>147</v>
      </c>
      <c r="C2293">
        <v>0.14704988870258201</v>
      </c>
      <c r="D2293">
        <v>153620</v>
      </c>
      <c r="E2293" t="s">
        <v>5790</v>
      </c>
      <c r="F2293">
        <v>0.52157634500000005</v>
      </c>
      <c r="G2293">
        <v>138967</v>
      </c>
      <c r="H2293">
        <v>11.8</v>
      </c>
      <c r="I2293">
        <v>2</v>
      </c>
    </row>
    <row r="2294" spans="1:9" x14ac:dyDescent="0.3">
      <c r="A2294">
        <v>138972</v>
      </c>
      <c r="B2294">
        <v>144.5</v>
      </c>
      <c r="C2294">
        <v>0.15637368456425901</v>
      </c>
      <c r="D2294">
        <v>148877</v>
      </c>
      <c r="E2294" t="s">
        <v>5790</v>
      </c>
      <c r="F2294">
        <v>0.82070553300000004</v>
      </c>
      <c r="G2294">
        <v>138972</v>
      </c>
      <c r="H2294">
        <v>7.65</v>
      </c>
      <c r="I2294">
        <v>3</v>
      </c>
    </row>
    <row r="2295" spans="1:9" x14ac:dyDescent="0.3">
      <c r="A2295">
        <v>138983</v>
      </c>
      <c r="B2295">
        <v>139.222222222222</v>
      </c>
      <c r="C2295">
        <v>0</v>
      </c>
      <c r="D2295">
        <v>139004</v>
      </c>
      <c r="E2295" t="s">
        <v>5790</v>
      </c>
      <c r="F2295">
        <v>0.76412147279999998</v>
      </c>
      <c r="G2295">
        <v>138983</v>
      </c>
      <c r="H2295">
        <v>7.65</v>
      </c>
      <c r="I2295">
        <v>3</v>
      </c>
    </row>
    <row r="2296" spans="1:9" x14ac:dyDescent="0.3">
      <c r="A2296">
        <v>139211</v>
      </c>
      <c r="B2296">
        <v>142</v>
      </c>
      <c r="C2296">
        <v>0.20661904761904701</v>
      </c>
      <c r="D2296">
        <v>139409</v>
      </c>
      <c r="E2296" t="s">
        <v>5790</v>
      </c>
      <c r="F2296">
        <v>0.49272084240000003</v>
      </c>
      <c r="G2296">
        <v>139211</v>
      </c>
      <c r="H2296">
        <v>14.76</v>
      </c>
      <c r="I2296">
        <v>1</v>
      </c>
    </row>
    <row r="2297" spans="1:9" x14ac:dyDescent="0.3">
      <c r="A2297">
        <v>139215</v>
      </c>
      <c r="B2297">
        <v>142</v>
      </c>
      <c r="C2297">
        <v>0.20661904761904701</v>
      </c>
      <c r="D2297">
        <v>139409</v>
      </c>
      <c r="E2297" t="s">
        <v>5790</v>
      </c>
      <c r="F2297">
        <v>0.30512803789999998</v>
      </c>
      <c r="G2297">
        <v>139215</v>
      </c>
      <c r="H2297">
        <v>14.76</v>
      </c>
      <c r="I2297">
        <v>1</v>
      </c>
    </row>
    <row r="2298" spans="1:9" x14ac:dyDescent="0.3">
      <c r="A2298">
        <v>139228</v>
      </c>
      <c r="B2298">
        <v>142</v>
      </c>
      <c r="C2298">
        <v>0</v>
      </c>
      <c r="D2298">
        <v>141132</v>
      </c>
      <c r="E2298" t="s">
        <v>5790</v>
      </c>
      <c r="F2298">
        <v>0.59487676619999996</v>
      </c>
      <c r="G2298">
        <v>139228</v>
      </c>
      <c r="H2298">
        <v>11.8</v>
      </c>
      <c r="I2298">
        <v>2</v>
      </c>
    </row>
    <row r="2299" spans="1:9" x14ac:dyDescent="0.3">
      <c r="A2299">
        <v>139288</v>
      </c>
      <c r="B2299">
        <v>137</v>
      </c>
      <c r="C2299">
        <v>0.59330258109428302</v>
      </c>
      <c r="D2299">
        <v>148994</v>
      </c>
      <c r="E2299" t="s">
        <v>5790</v>
      </c>
      <c r="F2299">
        <v>0.76640266180000005</v>
      </c>
      <c r="G2299">
        <v>139288</v>
      </c>
      <c r="H2299">
        <v>7.65</v>
      </c>
      <c r="I2299">
        <v>3</v>
      </c>
    </row>
    <row r="2300" spans="1:9" x14ac:dyDescent="0.3">
      <c r="A2300">
        <v>139289</v>
      </c>
      <c r="B2300">
        <v>137</v>
      </c>
      <c r="C2300">
        <v>0</v>
      </c>
      <c r="D2300">
        <v>150857</v>
      </c>
      <c r="E2300" t="s">
        <v>5790</v>
      </c>
      <c r="F2300">
        <v>0.91584128139999998</v>
      </c>
      <c r="G2300">
        <v>139289</v>
      </c>
      <c r="H2300">
        <v>6.11</v>
      </c>
      <c r="I2300">
        <v>4</v>
      </c>
    </row>
    <row r="2301" spans="1:9" x14ac:dyDescent="0.3">
      <c r="A2301">
        <v>139351</v>
      </c>
      <c r="B2301">
        <v>142</v>
      </c>
      <c r="C2301">
        <v>0.20661904761904701</v>
      </c>
      <c r="D2301">
        <v>139409</v>
      </c>
      <c r="E2301" t="s">
        <v>5790</v>
      </c>
      <c r="F2301">
        <v>0.39250692729999997</v>
      </c>
      <c r="G2301">
        <v>139351</v>
      </c>
      <c r="H2301">
        <v>14.76</v>
      </c>
      <c r="I2301">
        <v>1</v>
      </c>
    </row>
    <row r="2302" spans="1:9" x14ac:dyDescent="0.3">
      <c r="A2302">
        <v>139355</v>
      </c>
      <c r="B2302">
        <v>143.5</v>
      </c>
      <c r="C2302">
        <v>0</v>
      </c>
      <c r="D2302">
        <v>139862</v>
      </c>
      <c r="E2302" t="s">
        <v>5790</v>
      </c>
      <c r="F2302">
        <v>0.92927241329999999</v>
      </c>
      <c r="G2302">
        <v>139355</v>
      </c>
      <c r="H2302">
        <v>6.11</v>
      </c>
      <c r="I2302">
        <v>4</v>
      </c>
    </row>
    <row r="2303" spans="1:9" x14ac:dyDescent="0.3">
      <c r="A2303">
        <v>139356</v>
      </c>
      <c r="B2303">
        <v>142</v>
      </c>
      <c r="C2303">
        <v>0</v>
      </c>
      <c r="D2303">
        <v>139862</v>
      </c>
      <c r="E2303" t="s">
        <v>5790</v>
      </c>
      <c r="F2303">
        <v>0.89716523889999999</v>
      </c>
      <c r="G2303">
        <v>139356</v>
      </c>
      <c r="H2303">
        <v>6.11</v>
      </c>
      <c r="I2303">
        <v>4</v>
      </c>
    </row>
    <row r="2304" spans="1:9" x14ac:dyDescent="0.3">
      <c r="A2304">
        <v>139359</v>
      </c>
      <c r="B2304">
        <v>142</v>
      </c>
      <c r="C2304">
        <v>0</v>
      </c>
      <c r="D2304">
        <v>139862</v>
      </c>
      <c r="E2304" t="s">
        <v>5790</v>
      </c>
      <c r="F2304">
        <v>0.86052381990000004</v>
      </c>
      <c r="G2304">
        <v>139359</v>
      </c>
      <c r="H2304">
        <v>6.11</v>
      </c>
      <c r="I2304">
        <v>4</v>
      </c>
    </row>
    <row r="2305" spans="1:9" x14ac:dyDescent="0.3">
      <c r="A2305">
        <v>139398</v>
      </c>
      <c r="B2305">
        <v>137</v>
      </c>
      <c r="C2305">
        <v>0</v>
      </c>
      <c r="D2305">
        <v>149459</v>
      </c>
      <c r="E2305" t="s">
        <v>5790</v>
      </c>
      <c r="F2305">
        <v>0.72564369439999998</v>
      </c>
      <c r="G2305">
        <v>139398</v>
      </c>
      <c r="H2305">
        <v>11.8</v>
      </c>
      <c r="I2305">
        <v>2</v>
      </c>
    </row>
    <row r="2306" spans="1:9" x14ac:dyDescent="0.3">
      <c r="A2306">
        <v>139400</v>
      </c>
      <c r="B2306">
        <v>137</v>
      </c>
      <c r="C2306">
        <v>0</v>
      </c>
      <c r="D2306">
        <v>149459</v>
      </c>
      <c r="E2306" t="s">
        <v>5790</v>
      </c>
      <c r="F2306">
        <v>0.76505482199999997</v>
      </c>
      <c r="G2306">
        <v>139400</v>
      </c>
      <c r="H2306">
        <v>7.65</v>
      </c>
      <c r="I2306">
        <v>3</v>
      </c>
    </row>
    <row r="2307" spans="1:9" x14ac:dyDescent="0.3">
      <c r="A2307">
        <v>139479</v>
      </c>
      <c r="B2307">
        <v>117.81249466145999</v>
      </c>
      <c r="C2307">
        <v>0</v>
      </c>
      <c r="D2307">
        <v>139518</v>
      </c>
      <c r="E2307" t="s">
        <v>5790</v>
      </c>
      <c r="F2307">
        <v>0.73778140540000003</v>
      </c>
      <c r="G2307">
        <v>139479</v>
      </c>
      <c r="H2307">
        <v>11.8</v>
      </c>
      <c r="I2307">
        <v>2</v>
      </c>
    </row>
    <row r="2308" spans="1:9" x14ac:dyDescent="0.3">
      <c r="A2308">
        <v>139502</v>
      </c>
      <c r="B2308">
        <v>154.84221254390201</v>
      </c>
      <c r="C2308">
        <v>0</v>
      </c>
      <c r="D2308">
        <v>139862</v>
      </c>
      <c r="E2308" t="s">
        <v>5790</v>
      </c>
      <c r="F2308">
        <v>0.88380950690000004</v>
      </c>
      <c r="G2308">
        <v>139502</v>
      </c>
      <c r="H2308">
        <v>6.11</v>
      </c>
      <c r="I2308">
        <v>4</v>
      </c>
    </row>
    <row r="2309" spans="1:9" x14ac:dyDescent="0.3">
      <c r="A2309">
        <v>139504</v>
      </c>
      <c r="B2309">
        <v>143.666666666666</v>
      </c>
      <c r="C2309">
        <v>0</v>
      </c>
      <c r="D2309">
        <v>139862</v>
      </c>
      <c r="E2309" t="s">
        <v>5790</v>
      </c>
      <c r="F2309">
        <v>0.2467667013</v>
      </c>
      <c r="G2309">
        <v>139504</v>
      </c>
      <c r="H2309">
        <v>14.76</v>
      </c>
      <c r="I2309">
        <v>1</v>
      </c>
    </row>
    <row r="2310" spans="1:9" x14ac:dyDescent="0.3">
      <c r="A2310">
        <v>139526</v>
      </c>
      <c r="B2310">
        <v>134.03703703703701</v>
      </c>
      <c r="C2310">
        <v>0.131875875750951</v>
      </c>
      <c r="D2310">
        <v>140049</v>
      </c>
      <c r="E2310" t="s">
        <v>5790</v>
      </c>
      <c r="F2310">
        <v>0.49338403339999998</v>
      </c>
      <c r="G2310">
        <v>139526</v>
      </c>
      <c r="H2310">
        <v>14.76</v>
      </c>
      <c r="I2310">
        <v>1</v>
      </c>
    </row>
    <row r="2311" spans="1:9" x14ac:dyDescent="0.3">
      <c r="A2311">
        <v>139530</v>
      </c>
      <c r="B2311">
        <v>145.45222222222199</v>
      </c>
      <c r="C2311">
        <v>7.1010086942820003E-2</v>
      </c>
      <c r="D2311">
        <v>140049</v>
      </c>
      <c r="E2311" t="s">
        <v>5790</v>
      </c>
      <c r="F2311">
        <v>0.61268615719999997</v>
      </c>
      <c r="G2311">
        <v>139530</v>
      </c>
      <c r="H2311">
        <v>11.8</v>
      </c>
      <c r="I2311">
        <v>2</v>
      </c>
    </row>
    <row r="2312" spans="1:9" x14ac:dyDescent="0.3">
      <c r="A2312">
        <v>139595</v>
      </c>
      <c r="B2312">
        <v>138.169733333333</v>
      </c>
      <c r="C2312">
        <v>7.3038946569757707E-2</v>
      </c>
      <c r="D2312">
        <v>140049</v>
      </c>
      <c r="E2312" t="s">
        <v>5790</v>
      </c>
      <c r="F2312">
        <v>0.87602126599999997</v>
      </c>
      <c r="G2312">
        <v>139595</v>
      </c>
      <c r="H2312">
        <v>6.11</v>
      </c>
      <c r="I2312">
        <v>4</v>
      </c>
    </row>
    <row r="2313" spans="1:9" x14ac:dyDescent="0.3">
      <c r="A2313">
        <v>139596</v>
      </c>
      <c r="B2313">
        <v>170.73730769230701</v>
      </c>
      <c r="C2313">
        <v>5.2672317237806E-2</v>
      </c>
      <c r="D2313">
        <v>140049</v>
      </c>
      <c r="E2313" t="s">
        <v>5790</v>
      </c>
      <c r="F2313">
        <v>0.63241988419999995</v>
      </c>
      <c r="G2313">
        <v>139596</v>
      </c>
      <c r="H2313">
        <v>11.8</v>
      </c>
      <c r="I2313">
        <v>2</v>
      </c>
    </row>
    <row r="2314" spans="1:9" x14ac:dyDescent="0.3">
      <c r="A2314">
        <v>139768</v>
      </c>
      <c r="B2314">
        <v>145.140357142857</v>
      </c>
      <c r="C2314">
        <v>6.84740124091478E-2</v>
      </c>
      <c r="D2314">
        <v>140049</v>
      </c>
      <c r="E2314" t="s">
        <v>5790</v>
      </c>
      <c r="F2314">
        <v>0.77965414519999998</v>
      </c>
      <c r="G2314">
        <v>139768</v>
      </c>
      <c r="H2314">
        <v>7.65</v>
      </c>
      <c r="I2314">
        <v>3</v>
      </c>
    </row>
    <row r="2315" spans="1:9" x14ac:dyDescent="0.3">
      <c r="A2315">
        <v>139827</v>
      </c>
      <c r="B2315">
        <v>137.852222222222</v>
      </c>
      <c r="C2315">
        <v>0.140806944903</v>
      </c>
      <c r="D2315">
        <v>140017</v>
      </c>
      <c r="E2315" t="s">
        <v>5790</v>
      </c>
      <c r="F2315">
        <v>0.7370827794</v>
      </c>
      <c r="G2315">
        <v>139827</v>
      </c>
      <c r="H2315">
        <v>11.8</v>
      </c>
      <c r="I2315">
        <v>2</v>
      </c>
    </row>
    <row r="2316" spans="1:9" x14ac:dyDescent="0.3">
      <c r="A2316">
        <v>139831</v>
      </c>
      <c r="B2316">
        <v>139.058823529411</v>
      </c>
      <c r="C2316">
        <v>0</v>
      </c>
      <c r="D2316">
        <v>140017</v>
      </c>
      <c r="E2316" t="s">
        <v>5790</v>
      </c>
      <c r="F2316">
        <v>0.90131413940000005</v>
      </c>
      <c r="G2316">
        <v>139831</v>
      </c>
      <c r="H2316">
        <v>6.11</v>
      </c>
      <c r="I2316">
        <v>4</v>
      </c>
    </row>
    <row r="2317" spans="1:9" x14ac:dyDescent="0.3">
      <c r="A2317">
        <v>139836</v>
      </c>
      <c r="B2317">
        <v>134.49038519216001</v>
      </c>
      <c r="C2317">
        <v>0.111407629009003</v>
      </c>
      <c r="D2317">
        <v>140017</v>
      </c>
      <c r="E2317" t="s">
        <v>5790</v>
      </c>
      <c r="F2317">
        <v>0.47545722130000001</v>
      </c>
      <c r="G2317">
        <v>139836</v>
      </c>
      <c r="H2317">
        <v>14.76</v>
      </c>
      <c r="I2317">
        <v>1</v>
      </c>
    </row>
    <row r="2318" spans="1:9" x14ac:dyDescent="0.3">
      <c r="A2318">
        <v>139838</v>
      </c>
      <c r="B2318">
        <v>132</v>
      </c>
      <c r="C2318">
        <v>0.170593029401712</v>
      </c>
      <c r="D2318">
        <v>140017</v>
      </c>
      <c r="E2318" t="s">
        <v>5790</v>
      </c>
      <c r="F2318">
        <v>0.83690702920000004</v>
      </c>
      <c r="G2318">
        <v>139838</v>
      </c>
      <c r="H2318">
        <v>7.65</v>
      </c>
      <c r="I2318">
        <v>3</v>
      </c>
    </row>
    <row r="2319" spans="1:9" x14ac:dyDescent="0.3">
      <c r="A2319">
        <v>139875</v>
      </c>
      <c r="B2319">
        <v>147</v>
      </c>
      <c r="C2319">
        <v>0</v>
      </c>
      <c r="D2319">
        <v>140359</v>
      </c>
      <c r="E2319" t="s">
        <v>5790</v>
      </c>
      <c r="F2319">
        <v>0.3733019829</v>
      </c>
      <c r="G2319">
        <v>139875</v>
      </c>
      <c r="H2319">
        <v>14.76</v>
      </c>
      <c r="I2319">
        <v>1</v>
      </c>
    </row>
    <row r="2320" spans="1:9" x14ac:dyDescent="0.3">
      <c r="A2320">
        <v>139876</v>
      </c>
      <c r="B2320">
        <v>115.26086956521701</v>
      </c>
      <c r="C2320">
        <v>0</v>
      </c>
      <c r="D2320">
        <v>140719</v>
      </c>
      <c r="E2320" t="s">
        <v>5790</v>
      </c>
      <c r="F2320">
        <v>0.85239338870000003</v>
      </c>
      <c r="G2320">
        <v>139876</v>
      </c>
      <c r="H2320">
        <v>6.11</v>
      </c>
      <c r="I2320">
        <v>4</v>
      </c>
    </row>
    <row r="2321" spans="1:9" x14ac:dyDescent="0.3">
      <c r="A2321">
        <v>139879</v>
      </c>
      <c r="B2321">
        <v>111.304347826086</v>
      </c>
      <c r="C2321">
        <v>0</v>
      </c>
      <c r="D2321">
        <v>140719</v>
      </c>
      <c r="E2321" t="s">
        <v>5790</v>
      </c>
      <c r="F2321">
        <v>0.74641966820000005</v>
      </c>
      <c r="G2321">
        <v>139879</v>
      </c>
      <c r="H2321">
        <v>11.8</v>
      </c>
      <c r="I2321">
        <v>2</v>
      </c>
    </row>
    <row r="2322" spans="1:9" x14ac:dyDescent="0.3">
      <c r="A2322">
        <v>139880</v>
      </c>
      <c r="B2322">
        <v>117.268431372549</v>
      </c>
      <c r="C2322">
        <v>0.13172287768384799</v>
      </c>
      <c r="D2322">
        <v>140719</v>
      </c>
      <c r="E2322" t="s">
        <v>5790</v>
      </c>
      <c r="F2322">
        <v>0.61962151529999998</v>
      </c>
      <c r="G2322">
        <v>139880</v>
      </c>
      <c r="H2322">
        <v>11.8</v>
      </c>
      <c r="I2322">
        <v>2</v>
      </c>
    </row>
    <row r="2323" spans="1:9" x14ac:dyDescent="0.3">
      <c r="A2323">
        <v>139882</v>
      </c>
      <c r="B2323">
        <v>110.238095238095</v>
      </c>
      <c r="C2323">
        <v>0</v>
      </c>
      <c r="D2323">
        <v>140719</v>
      </c>
      <c r="E2323" t="s">
        <v>5790</v>
      </c>
      <c r="F2323">
        <v>0.82854509350000005</v>
      </c>
      <c r="G2323">
        <v>139882</v>
      </c>
      <c r="H2323">
        <v>7.65</v>
      </c>
      <c r="I2323">
        <v>3</v>
      </c>
    </row>
    <row r="2324" spans="1:9" x14ac:dyDescent="0.3">
      <c r="A2324">
        <v>139915</v>
      </c>
      <c r="B2324">
        <v>90</v>
      </c>
      <c r="C2324">
        <v>0</v>
      </c>
      <c r="D2324">
        <v>141121</v>
      </c>
      <c r="E2324" t="s">
        <v>5790</v>
      </c>
      <c r="F2324">
        <v>0.79316401479999998</v>
      </c>
      <c r="G2324">
        <v>139915</v>
      </c>
      <c r="H2324">
        <v>7.65</v>
      </c>
      <c r="I2324">
        <v>3</v>
      </c>
    </row>
    <row r="2325" spans="1:9" x14ac:dyDescent="0.3">
      <c r="A2325">
        <v>139916</v>
      </c>
      <c r="B2325">
        <v>90.974761904761905</v>
      </c>
      <c r="C2325">
        <v>0</v>
      </c>
      <c r="D2325">
        <v>141121</v>
      </c>
      <c r="E2325" t="s">
        <v>5791</v>
      </c>
      <c r="F2325">
        <v>0.94478011129999995</v>
      </c>
      <c r="G2325">
        <v>139916</v>
      </c>
      <c r="H2325">
        <v>4.0599999999999996</v>
      </c>
      <c r="I2325">
        <v>5</v>
      </c>
    </row>
    <row r="2326" spans="1:9" x14ac:dyDescent="0.3">
      <c r="A2326">
        <v>139917</v>
      </c>
      <c r="B2326">
        <v>90</v>
      </c>
      <c r="C2326">
        <v>0</v>
      </c>
      <c r="D2326">
        <v>141121</v>
      </c>
      <c r="E2326" t="s">
        <v>5790</v>
      </c>
      <c r="F2326">
        <v>0.78873586650000005</v>
      </c>
      <c r="G2326">
        <v>139917</v>
      </c>
      <c r="H2326">
        <v>7.65</v>
      </c>
      <c r="I2326">
        <v>3</v>
      </c>
    </row>
    <row r="2327" spans="1:9" x14ac:dyDescent="0.3">
      <c r="A2327">
        <v>139923</v>
      </c>
      <c r="B2327">
        <v>135.529411764705</v>
      </c>
      <c r="C2327">
        <v>0</v>
      </c>
      <c r="D2327">
        <v>140036</v>
      </c>
      <c r="E2327" t="s">
        <v>5790</v>
      </c>
      <c r="F2327">
        <v>0.5019440651</v>
      </c>
      <c r="G2327">
        <v>139923</v>
      </c>
      <c r="H2327">
        <v>14.76</v>
      </c>
      <c r="I2327">
        <v>1</v>
      </c>
    </row>
    <row r="2328" spans="1:9" x14ac:dyDescent="0.3">
      <c r="A2328">
        <v>139963</v>
      </c>
      <c r="B2328">
        <v>99.2462637362637</v>
      </c>
      <c r="C2328">
        <v>3.2967032967032898E-2</v>
      </c>
      <c r="D2328">
        <v>141121</v>
      </c>
      <c r="E2328" t="s">
        <v>5790</v>
      </c>
      <c r="F2328">
        <v>0.40517818929999999</v>
      </c>
      <c r="G2328">
        <v>139963</v>
      </c>
      <c r="H2328">
        <v>14.76</v>
      </c>
      <c r="I2328">
        <v>1</v>
      </c>
    </row>
    <row r="2329" spans="1:9" x14ac:dyDescent="0.3">
      <c r="A2329">
        <v>139979</v>
      </c>
      <c r="B2329">
        <v>142</v>
      </c>
      <c r="C2329">
        <v>0</v>
      </c>
      <c r="D2329">
        <v>140017</v>
      </c>
      <c r="E2329" t="s">
        <v>5790</v>
      </c>
      <c r="F2329">
        <v>0.79589170220000005</v>
      </c>
      <c r="G2329">
        <v>139979</v>
      </c>
      <c r="H2329">
        <v>7.65</v>
      </c>
      <c r="I2329">
        <v>3</v>
      </c>
    </row>
    <row r="2330" spans="1:9" x14ac:dyDescent="0.3">
      <c r="A2330">
        <v>140047</v>
      </c>
      <c r="B2330">
        <v>144.78550000000001</v>
      </c>
      <c r="C2330">
        <v>0.72489637551812203</v>
      </c>
      <c r="D2330">
        <v>140047</v>
      </c>
      <c r="E2330" t="s">
        <v>5790</v>
      </c>
      <c r="F2330">
        <v>0.50706434249999999</v>
      </c>
      <c r="G2330">
        <v>140047</v>
      </c>
      <c r="H2330">
        <v>11.8</v>
      </c>
      <c r="I2330">
        <v>2</v>
      </c>
    </row>
    <row r="2331" spans="1:9" x14ac:dyDescent="0.3">
      <c r="A2331">
        <v>140055</v>
      </c>
      <c r="B2331">
        <v>147</v>
      </c>
      <c r="C2331">
        <v>0</v>
      </c>
      <c r="D2331">
        <v>141302</v>
      </c>
      <c r="E2331" t="s">
        <v>5790</v>
      </c>
      <c r="F2331">
        <v>0.28897270559999999</v>
      </c>
      <c r="G2331">
        <v>140055</v>
      </c>
      <c r="H2331">
        <v>14.76</v>
      </c>
      <c r="I2331">
        <v>1</v>
      </c>
    </row>
    <row r="2332" spans="1:9" x14ac:dyDescent="0.3">
      <c r="A2332">
        <v>140061</v>
      </c>
      <c r="B2332">
        <v>147</v>
      </c>
      <c r="C2332">
        <v>0</v>
      </c>
      <c r="D2332">
        <v>140359</v>
      </c>
      <c r="E2332" t="s">
        <v>5791</v>
      </c>
      <c r="F2332">
        <v>0.93717974420000005</v>
      </c>
      <c r="G2332">
        <v>140061</v>
      </c>
      <c r="H2332">
        <v>4.0599999999999996</v>
      </c>
      <c r="I2332">
        <v>5</v>
      </c>
    </row>
    <row r="2333" spans="1:9" x14ac:dyDescent="0.3">
      <c r="A2333">
        <v>140066</v>
      </c>
      <c r="B2333">
        <v>142</v>
      </c>
      <c r="C2333">
        <v>0</v>
      </c>
      <c r="D2333">
        <v>140304</v>
      </c>
      <c r="E2333" t="s">
        <v>5790</v>
      </c>
      <c r="F2333">
        <v>0.86718261240000005</v>
      </c>
      <c r="G2333">
        <v>140066</v>
      </c>
      <c r="H2333">
        <v>6.11</v>
      </c>
      <c r="I2333">
        <v>4</v>
      </c>
    </row>
    <row r="2334" spans="1:9" x14ac:dyDescent="0.3">
      <c r="A2334">
        <v>140068</v>
      </c>
      <c r="B2334">
        <v>139.142857142857</v>
      </c>
      <c r="C2334">
        <v>0</v>
      </c>
      <c r="D2334">
        <v>140304</v>
      </c>
      <c r="E2334" t="s">
        <v>5791</v>
      </c>
      <c r="F2334">
        <v>0.99598002429999999</v>
      </c>
      <c r="G2334">
        <v>140068</v>
      </c>
      <c r="H2334">
        <v>1.98</v>
      </c>
      <c r="I2334">
        <v>6</v>
      </c>
    </row>
    <row r="2335" spans="1:9" x14ac:dyDescent="0.3">
      <c r="A2335">
        <v>140076</v>
      </c>
      <c r="B2335">
        <v>139.142857142857</v>
      </c>
      <c r="C2335">
        <v>0</v>
      </c>
      <c r="D2335">
        <v>140304</v>
      </c>
      <c r="E2335" t="s">
        <v>5790</v>
      </c>
      <c r="F2335">
        <v>0.88608682159999996</v>
      </c>
      <c r="G2335">
        <v>140076</v>
      </c>
      <c r="H2335">
        <v>6.11</v>
      </c>
      <c r="I2335">
        <v>4</v>
      </c>
    </row>
    <row r="2336" spans="1:9" x14ac:dyDescent="0.3">
      <c r="A2336">
        <v>140080</v>
      </c>
      <c r="B2336">
        <v>133.08695652173901</v>
      </c>
      <c r="C2336">
        <v>0</v>
      </c>
      <c r="D2336">
        <v>140719</v>
      </c>
      <c r="E2336" t="s">
        <v>5790</v>
      </c>
      <c r="F2336">
        <v>0.74094039199999995</v>
      </c>
      <c r="G2336">
        <v>140080</v>
      </c>
      <c r="H2336">
        <v>11.8</v>
      </c>
      <c r="I2336">
        <v>2</v>
      </c>
    </row>
    <row r="2337" spans="1:9" x14ac:dyDescent="0.3">
      <c r="A2337">
        <v>140082</v>
      </c>
      <c r="B2337">
        <v>90</v>
      </c>
      <c r="C2337">
        <v>0</v>
      </c>
      <c r="D2337">
        <v>141121</v>
      </c>
      <c r="E2337" t="s">
        <v>5790</v>
      </c>
      <c r="F2337">
        <v>0.52812916040000002</v>
      </c>
      <c r="G2337">
        <v>140082</v>
      </c>
      <c r="H2337">
        <v>11.8</v>
      </c>
      <c r="I2337">
        <v>2</v>
      </c>
    </row>
    <row r="2338" spans="1:9" x14ac:dyDescent="0.3">
      <c r="A2338">
        <v>140116</v>
      </c>
      <c r="B2338">
        <v>142</v>
      </c>
      <c r="C2338">
        <v>0</v>
      </c>
      <c r="D2338">
        <v>141017</v>
      </c>
      <c r="E2338" t="s">
        <v>5790</v>
      </c>
      <c r="F2338">
        <v>0.61771565679999996</v>
      </c>
      <c r="G2338">
        <v>140116</v>
      </c>
      <c r="H2338">
        <v>11.8</v>
      </c>
      <c r="I2338">
        <v>2</v>
      </c>
    </row>
    <row r="2339" spans="1:9" x14ac:dyDescent="0.3">
      <c r="A2339">
        <v>140118</v>
      </c>
      <c r="B2339">
        <v>142</v>
      </c>
      <c r="C2339">
        <v>0</v>
      </c>
      <c r="D2339">
        <v>141017</v>
      </c>
      <c r="E2339" t="s">
        <v>5790</v>
      </c>
      <c r="F2339">
        <v>0.78638869519999999</v>
      </c>
      <c r="G2339">
        <v>140118</v>
      </c>
      <c r="H2339">
        <v>7.65</v>
      </c>
      <c r="I2339">
        <v>3</v>
      </c>
    </row>
    <row r="2340" spans="1:9" x14ac:dyDescent="0.3">
      <c r="A2340">
        <v>140124</v>
      </c>
      <c r="B2340">
        <v>142</v>
      </c>
      <c r="C2340">
        <v>0</v>
      </c>
      <c r="D2340">
        <v>141017</v>
      </c>
      <c r="E2340" t="s">
        <v>5790</v>
      </c>
      <c r="F2340">
        <v>0.92432838679999996</v>
      </c>
      <c r="G2340">
        <v>140124</v>
      </c>
      <c r="H2340">
        <v>6.11</v>
      </c>
      <c r="I2340">
        <v>4</v>
      </c>
    </row>
    <row r="2341" spans="1:9" x14ac:dyDescent="0.3">
      <c r="A2341">
        <v>140150</v>
      </c>
      <c r="B2341">
        <v>142</v>
      </c>
      <c r="C2341">
        <v>0.20673963559776801</v>
      </c>
      <c r="D2341">
        <v>141090</v>
      </c>
      <c r="E2341" t="s">
        <v>5790</v>
      </c>
      <c r="F2341">
        <v>0.41299954059999999</v>
      </c>
      <c r="G2341">
        <v>140150</v>
      </c>
      <c r="H2341">
        <v>14.76</v>
      </c>
      <c r="I2341">
        <v>1</v>
      </c>
    </row>
    <row r="2342" spans="1:9" x14ac:dyDescent="0.3">
      <c r="A2342">
        <v>140152</v>
      </c>
      <c r="B2342">
        <v>110</v>
      </c>
      <c r="C2342">
        <v>0</v>
      </c>
      <c r="D2342">
        <v>141121</v>
      </c>
      <c r="E2342" t="s">
        <v>5790</v>
      </c>
      <c r="F2342">
        <v>0.60127854349999998</v>
      </c>
      <c r="G2342">
        <v>140152</v>
      </c>
      <c r="H2342">
        <v>11.8</v>
      </c>
      <c r="I2342">
        <v>2</v>
      </c>
    </row>
    <row r="2343" spans="1:9" x14ac:dyDescent="0.3">
      <c r="A2343">
        <v>140153</v>
      </c>
      <c r="B2343">
        <v>142</v>
      </c>
      <c r="C2343">
        <v>0.20673963559776801</v>
      </c>
      <c r="D2343">
        <v>141090</v>
      </c>
      <c r="E2343" t="s">
        <v>5790</v>
      </c>
      <c r="F2343">
        <v>0.77238512039999996</v>
      </c>
      <c r="G2343">
        <v>140153</v>
      </c>
      <c r="H2343">
        <v>7.65</v>
      </c>
      <c r="I2343">
        <v>3</v>
      </c>
    </row>
    <row r="2344" spans="1:9" x14ac:dyDescent="0.3">
      <c r="A2344">
        <v>140156</v>
      </c>
      <c r="B2344">
        <v>142</v>
      </c>
      <c r="C2344">
        <v>0.20673963559776801</v>
      </c>
      <c r="D2344">
        <v>141090</v>
      </c>
      <c r="E2344" t="s">
        <v>5790</v>
      </c>
      <c r="F2344">
        <v>0.35735937950000002</v>
      </c>
      <c r="G2344">
        <v>140156</v>
      </c>
      <c r="H2344">
        <v>14.76</v>
      </c>
      <c r="I2344">
        <v>1</v>
      </c>
    </row>
    <row r="2345" spans="1:9" x14ac:dyDescent="0.3">
      <c r="A2345">
        <v>140161</v>
      </c>
      <c r="B2345">
        <v>160.48882352941101</v>
      </c>
      <c r="C2345">
        <v>0.39216542098185703</v>
      </c>
      <c r="D2345">
        <v>140161</v>
      </c>
      <c r="E2345" t="s">
        <v>5790</v>
      </c>
      <c r="F2345">
        <v>0.53933900589999995</v>
      </c>
      <c r="G2345">
        <v>140161</v>
      </c>
      <c r="H2345">
        <v>11.8</v>
      </c>
      <c r="I2345">
        <v>2</v>
      </c>
    </row>
    <row r="2346" spans="1:9" x14ac:dyDescent="0.3">
      <c r="A2346">
        <v>140167</v>
      </c>
      <c r="B2346">
        <v>142</v>
      </c>
      <c r="C2346">
        <v>0.20673963559776801</v>
      </c>
      <c r="D2346">
        <v>141090</v>
      </c>
      <c r="E2346" t="s">
        <v>5790</v>
      </c>
      <c r="F2346">
        <v>0.80719870329999999</v>
      </c>
      <c r="G2346">
        <v>140167</v>
      </c>
      <c r="H2346">
        <v>7.65</v>
      </c>
      <c r="I2346">
        <v>3</v>
      </c>
    </row>
    <row r="2347" spans="1:9" x14ac:dyDescent="0.3">
      <c r="A2347">
        <v>140177</v>
      </c>
      <c r="B2347">
        <v>142</v>
      </c>
      <c r="C2347">
        <v>0.20673963559776801</v>
      </c>
      <c r="D2347">
        <v>141090</v>
      </c>
      <c r="E2347" t="s">
        <v>5790</v>
      </c>
      <c r="F2347">
        <v>0.1408091336</v>
      </c>
      <c r="G2347">
        <v>140177</v>
      </c>
      <c r="H2347">
        <v>14.76</v>
      </c>
      <c r="I2347">
        <v>1</v>
      </c>
    </row>
    <row r="2348" spans="1:9" x14ac:dyDescent="0.3">
      <c r="A2348">
        <v>140179</v>
      </c>
      <c r="B2348">
        <v>142</v>
      </c>
      <c r="C2348">
        <v>0</v>
      </c>
      <c r="D2348">
        <v>141017</v>
      </c>
      <c r="E2348" t="s">
        <v>5790</v>
      </c>
      <c r="F2348">
        <v>0.66189557310000002</v>
      </c>
      <c r="G2348">
        <v>140179</v>
      </c>
      <c r="H2348">
        <v>11.8</v>
      </c>
      <c r="I2348">
        <v>2</v>
      </c>
    </row>
    <row r="2349" spans="1:9" x14ac:dyDescent="0.3">
      <c r="A2349">
        <v>140194</v>
      </c>
      <c r="B2349">
        <v>142</v>
      </c>
      <c r="C2349">
        <v>0</v>
      </c>
      <c r="D2349">
        <v>141017</v>
      </c>
      <c r="E2349" t="s">
        <v>5790</v>
      </c>
      <c r="F2349">
        <v>0.60100770000000003</v>
      </c>
      <c r="G2349">
        <v>140194</v>
      </c>
      <c r="H2349">
        <v>11.8</v>
      </c>
      <c r="I2349">
        <v>2</v>
      </c>
    </row>
    <row r="2350" spans="1:9" x14ac:dyDescent="0.3">
      <c r="A2350">
        <v>140196</v>
      </c>
      <c r="B2350">
        <v>139.142857142857</v>
      </c>
      <c r="C2350">
        <v>0</v>
      </c>
      <c r="D2350">
        <v>140304</v>
      </c>
      <c r="E2350" t="s">
        <v>5791</v>
      </c>
      <c r="F2350">
        <v>0.95371139049999998</v>
      </c>
      <c r="G2350">
        <v>140196</v>
      </c>
      <c r="H2350">
        <v>4.0599999999999996</v>
      </c>
      <c r="I2350">
        <v>5</v>
      </c>
    </row>
    <row r="2351" spans="1:9" x14ac:dyDescent="0.3">
      <c r="A2351">
        <v>140198</v>
      </c>
      <c r="B2351">
        <v>142</v>
      </c>
      <c r="C2351">
        <v>0</v>
      </c>
      <c r="D2351">
        <v>140304</v>
      </c>
      <c r="E2351" t="s">
        <v>5791</v>
      </c>
      <c r="F2351">
        <v>0.97959673400000002</v>
      </c>
      <c r="G2351">
        <v>140198</v>
      </c>
      <c r="H2351">
        <v>1.98</v>
      </c>
      <c r="I2351">
        <v>6</v>
      </c>
    </row>
    <row r="2352" spans="1:9" x14ac:dyDescent="0.3">
      <c r="A2352">
        <v>140203</v>
      </c>
      <c r="B2352">
        <v>131.61539349113201</v>
      </c>
      <c r="C2352">
        <v>0</v>
      </c>
      <c r="D2352">
        <v>140242</v>
      </c>
      <c r="E2352" t="s">
        <v>5791</v>
      </c>
      <c r="F2352">
        <v>0.96242266889999994</v>
      </c>
      <c r="G2352">
        <v>140203</v>
      </c>
      <c r="H2352">
        <v>4.0599999999999996</v>
      </c>
      <c r="I2352">
        <v>5</v>
      </c>
    </row>
    <row r="2353" spans="1:9" x14ac:dyDescent="0.3">
      <c r="A2353">
        <v>140205</v>
      </c>
      <c r="B2353">
        <v>142</v>
      </c>
      <c r="C2353">
        <v>0.20673963559776801</v>
      </c>
      <c r="D2353">
        <v>141090</v>
      </c>
      <c r="E2353" t="s">
        <v>5790</v>
      </c>
      <c r="F2353">
        <v>0.63812887669999996</v>
      </c>
      <c r="G2353">
        <v>140205</v>
      </c>
      <c r="H2353">
        <v>11.8</v>
      </c>
      <c r="I2353">
        <v>2</v>
      </c>
    </row>
    <row r="2354" spans="1:9" x14ac:dyDescent="0.3">
      <c r="A2354">
        <v>140221</v>
      </c>
      <c r="B2354">
        <v>147</v>
      </c>
      <c r="C2354">
        <v>2.7336183967575398E-2</v>
      </c>
      <c r="D2354">
        <v>140644</v>
      </c>
      <c r="E2354" t="s">
        <v>5790</v>
      </c>
      <c r="F2354">
        <v>0.42468085890000001</v>
      </c>
      <c r="G2354">
        <v>140221</v>
      </c>
      <c r="H2354">
        <v>14.76</v>
      </c>
      <c r="I2354">
        <v>1</v>
      </c>
    </row>
    <row r="2355" spans="1:9" x14ac:dyDescent="0.3">
      <c r="A2355">
        <v>140249</v>
      </c>
      <c r="B2355">
        <v>142</v>
      </c>
      <c r="C2355">
        <v>0.20673963559776801</v>
      </c>
      <c r="D2355">
        <v>141090</v>
      </c>
      <c r="E2355" t="s">
        <v>5790</v>
      </c>
      <c r="F2355">
        <v>0.4221297503</v>
      </c>
      <c r="G2355">
        <v>140249</v>
      </c>
      <c r="H2355">
        <v>14.76</v>
      </c>
      <c r="I2355">
        <v>1</v>
      </c>
    </row>
    <row r="2356" spans="1:9" x14ac:dyDescent="0.3">
      <c r="A2356">
        <v>140274</v>
      </c>
      <c r="B2356">
        <v>105</v>
      </c>
      <c r="C2356">
        <v>0</v>
      </c>
      <c r="D2356">
        <v>140909</v>
      </c>
      <c r="E2356" t="s">
        <v>5790</v>
      </c>
      <c r="F2356">
        <v>0.84329569339999999</v>
      </c>
      <c r="G2356">
        <v>140274</v>
      </c>
      <c r="H2356">
        <v>6.11</v>
      </c>
      <c r="I2356">
        <v>4</v>
      </c>
    </row>
    <row r="2357" spans="1:9" x14ac:dyDescent="0.3">
      <c r="A2357">
        <v>140284</v>
      </c>
      <c r="B2357">
        <v>105</v>
      </c>
      <c r="C2357">
        <v>0</v>
      </c>
      <c r="D2357">
        <v>140909</v>
      </c>
      <c r="E2357" t="s">
        <v>5791</v>
      </c>
      <c r="F2357">
        <v>0.97157680989999995</v>
      </c>
      <c r="G2357">
        <v>140284</v>
      </c>
      <c r="H2357">
        <v>1.98</v>
      </c>
      <c r="I2357">
        <v>6</v>
      </c>
    </row>
    <row r="2358" spans="1:9" x14ac:dyDescent="0.3">
      <c r="A2358">
        <v>140286</v>
      </c>
      <c r="B2358">
        <v>105</v>
      </c>
      <c r="C2358">
        <v>0</v>
      </c>
      <c r="D2358">
        <v>140909</v>
      </c>
      <c r="E2358" t="s">
        <v>5790</v>
      </c>
      <c r="F2358">
        <v>0.8613401651</v>
      </c>
      <c r="G2358">
        <v>140286</v>
      </c>
      <c r="H2358">
        <v>6.11</v>
      </c>
      <c r="I2358">
        <v>4</v>
      </c>
    </row>
    <row r="2359" spans="1:9" x14ac:dyDescent="0.3">
      <c r="A2359">
        <v>140287</v>
      </c>
      <c r="B2359">
        <v>142</v>
      </c>
      <c r="C2359">
        <v>0</v>
      </c>
      <c r="D2359">
        <v>141017</v>
      </c>
      <c r="E2359" t="s">
        <v>5790</v>
      </c>
      <c r="F2359">
        <v>0.8108361959</v>
      </c>
      <c r="G2359">
        <v>140287</v>
      </c>
      <c r="H2359">
        <v>7.65</v>
      </c>
      <c r="I2359">
        <v>3</v>
      </c>
    </row>
    <row r="2360" spans="1:9" x14ac:dyDescent="0.3">
      <c r="A2360">
        <v>140300</v>
      </c>
      <c r="B2360">
        <v>142</v>
      </c>
      <c r="C2360">
        <v>0</v>
      </c>
      <c r="D2360">
        <v>141002</v>
      </c>
      <c r="E2360" t="s">
        <v>5790</v>
      </c>
      <c r="F2360">
        <v>0.9315128922</v>
      </c>
      <c r="G2360">
        <v>140300</v>
      </c>
      <c r="H2360">
        <v>6.11</v>
      </c>
      <c r="I2360">
        <v>4</v>
      </c>
    </row>
    <row r="2361" spans="1:9" x14ac:dyDescent="0.3">
      <c r="A2361">
        <v>140301</v>
      </c>
      <c r="B2361">
        <v>147</v>
      </c>
      <c r="C2361">
        <v>0</v>
      </c>
      <c r="D2361">
        <v>141002</v>
      </c>
      <c r="E2361" t="s">
        <v>5791</v>
      </c>
      <c r="F2361">
        <v>0.99543261530000005</v>
      </c>
      <c r="G2361">
        <v>140301</v>
      </c>
      <c r="H2361">
        <v>1.98</v>
      </c>
      <c r="I2361">
        <v>6</v>
      </c>
    </row>
    <row r="2362" spans="1:9" x14ac:dyDescent="0.3">
      <c r="A2362">
        <v>140303</v>
      </c>
      <c r="B2362">
        <v>142</v>
      </c>
      <c r="C2362">
        <v>0</v>
      </c>
      <c r="D2362">
        <v>141002</v>
      </c>
      <c r="E2362" t="s">
        <v>5790</v>
      </c>
      <c r="F2362">
        <v>0.80651563410000005</v>
      </c>
      <c r="G2362">
        <v>140303</v>
      </c>
      <c r="H2362">
        <v>7.65</v>
      </c>
      <c r="I2362">
        <v>3</v>
      </c>
    </row>
    <row r="2363" spans="1:9" x14ac:dyDescent="0.3">
      <c r="A2363">
        <v>140319</v>
      </c>
      <c r="B2363">
        <v>142</v>
      </c>
      <c r="C2363">
        <v>0</v>
      </c>
      <c r="D2363">
        <v>141002</v>
      </c>
      <c r="E2363" t="s">
        <v>5790</v>
      </c>
      <c r="F2363">
        <v>0.53235638139999997</v>
      </c>
      <c r="G2363">
        <v>140319</v>
      </c>
      <c r="H2363">
        <v>11.8</v>
      </c>
      <c r="I2363">
        <v>2</v>
      </c>
    </row>
    <row r="2364" spans="1:9" x14ac:dyDescent="0.3">
      <c r="A2364">
        <v>140320</v>
      </c>
      <c r="B2364">
        <v>142</v>
      </c>
      <c r="C2364">
        <v>0</v>
      </c>
      <c r="D2364">
        <v>141002</v>
      </c>
      <c r="E2364" t="s">
        <v>5790</v>
      </c>
      <c r="F2364">
        <v>0.88508445020000004</v>
      </c>
      <c r="G2364">
        <v>140320</v>
      </c>
      <c r="H2364">
        <v>6.11</v>
      </c>
      <c r="I2364">
        <v>4</v>
      </c>
    </row>
    <row r="2365" spans="1:9" x14ac:dyDescent="0.3">
      <c r="A2365">
        <v>140334</v>
      </c>
      <c r="B2365">
        <v>128.739130434782</v>
      </c>
      <c r="C2365">
        <v>0</v>
      </c>
      <c r="D2365">
        <v>140719</v>
      </c>
      <c r="E2365" t="s">
        <v>5790</v>
      </c>
      <c r="F2365">
        <v>0.69160121679999997</v>
      </c>
      <c r="G2365">
        <v>140334</v>
      </c>
      <c r="H2365">
        <v>11.8</v>
      </c>
      <c r="I2365">
        <v>2</v>
      </c>
    </row>
    <row r="2366" spans="1:9" x14ac:dyDescent="0.3">
      <c r="A2366">
        <v>140338</v>
      </c>
      <c r="B2366">
        <v>142</v>
      </c>
      <c r="C2366">
        <v>0.45890394137750001</v>
      </c>
      <c r="D2366">
        <v>143714</v>
      </c>
      <c r="E2366" t="s">
        <v>5790</v>
      </c>
      <c r="F2366">
        <v>0.37750485540000001</v>
      </c>
      <c r="G2366">
        <v>140338</v>
      </c>
      <c r="H2366">
        <v>14.76</v>
      </c>
      <c r="I2366">
        <v>1</v>
      </c>
    </row>
    <row r="2367" spans="1:9" x14ac:dyDescent="0.3">
      <c r="A2367">
        <v>140340</v>
      </c>
      <c r="B2367">
        <v>146.576666666666</v>
      </c>
      <c r="C2367">
        <v>0.39611054019275099</v>
      </c>
      <c r="D2367">
        <v>146930</v>
      </c>
      <c r="E2367" t="s">
        <v>5790</v>
      </c>
      <c r="F2367">
        <v>0.72983491420000002</v>
      </c>
      <c r="G2367">
        <v>140340</v>
      </c>
      <c r="H2367">
        <v>11.8</v>
      </c>
      <c r="I2367">
        <v>2</v>
      </c>
    </row>
    <row r="2368" spans="1:9" x14ac:dyDescent="0.3">
      <c r="A2368">
        <v>140341</v>
      </c>
      <c r="B2368">
        <v>121.769238313614</v>
      </c>
      <c r="C2368">
        <v>0</v>
      </c>
      <c r="D2368">
        <v>140368</v>
      </c>
      <c r="E2368" t="s">
        <v>5791</v>
      </c>
      <c r="F2368">
        <v>0.95211952919999998</v>
      </c>
      <c r="G2368">
        <v>140341</v>
      </c>
      <c r="H2368">
        <v>4.0599999999999996</v>
      </c>
      <c r="I2368">
        <v>5</v>
      </c>
    </row>
    <row r="2369" spans="1:9" x14ac:dyDescent="0.3">
      <c r="A2369">
        <v>140347</v>
      </c>
      <c r="B2369">
        <v>121.769238313614</v>
      </c>
      <c r="C2369">
        <v>0</v>
      </c>
      <c r="D2369">
        <v>140368</v>
      </c>
      <c r="E2369" t="s">
        <v>5790</v>
      </c>
      <c r="F2369">
        <v>0.92698252199999998</v>
      </c>
      <c r="G2369">
        <v>140347</v>
      </c>
      <c r="H2369">
        <v>6.11</v>
      </c>
      <c r="I2369">
        <v>4</v>
      </c>
    </row>
    <row r="2370" spans="1:9" x14ac:dyDescent="0.3">
      <c r="A2370">
        <v>140354</v>
      </c>
      <c r="B2370">
        <v>142</v>
      </c>
      <c r="C2370">
        <v>0.20673963559776801</v>
      </c>
      <c r="D2370">
        <v>141090</v>
      </c>
      <c r="E2370" t="s">
        <v>5790</v>
      </c>
      <c r="F2370">
        <v>0.28786832089999997</v>
      </c>
      <c r="G2370">
        <v>140354</v>
      </c>
      <c r="H2370">
        <v>14.76</v>
      </c>
      <c r="I2370">
        <v>1</v>
      </c>
    </row>
    <row r="2371" spans="1:9" x14ac:dyDescent="0.3">
      <c r="A2371">
        <v>140357</v>
      </c>
      <c r="B2371">
        <v>142</v>
      </c>
      <c r="C2371">
        <v>0.20673963559776801</v>
      </c>
      <c r="D2371">
        <v>141090</v>
      </c>
      <c r="E2371" t="s">
        <v>5790</v>
      </c>
      <c r="F2371">
        <v>0.65041589740000005</v>
      </c>
      <c r="G2371">
        <v>140357</v>
      </c>
      <c r="H2371">
        <v>11.8</v>
      </c>
      <c r="I2371">
        <v>2</v>
      </c>
    </row>
    <row r="2372" spans="1:9" x14ac:dyDescent="0.3">
      <c r="A2372">
        <v>140358</v>
      </c>
      <c r="B2372">
        <v>139.142857142857</v>
      </c>
      <c r="C2372">
        <v>0.463297633245212</v>
      </c>
      <c r="D2372">
        <v>141110</v>
      </c>
      <c r="E2372" t="s">
        <v>5790</v>
      </c>
      <c r="F2372">
        <v>0.60097217560000005</v>
      </c>
      <c r="G2372">
        <v>140358</v>
      </c>
      <c r="H2372">
        <v>11.8</v>
      </c>
      <c r="I2372">
        <v>2</v>
      </c>
    </row>
    <row r="2373" spans="1:9" x14ac:dyDescent="0.3">
      <c r="A2373">
        <v>140388</v>
      </c>
      <c r="B2373">
        <v>139.142857142857</v>
      </c>
      <c r="C2373">
        <v>0.463297633245212</v>
      </c>
      <c r="D2373">
        <v>141110</v>
      </c>
      <c r="E2373" t="s">
        <v>5790</v>
      </c>
      <c r="F2373">
        <v>0.43194514509999998</v>
      </c>
      <c r="G2373">
        <v>140388</v>
      </c>
      <c r="H2373">
        <v>14.76</v>
      </c>
      <c r="I2373">
        <v>1</v>
      </c>
    </row>
    <row r="2374" spans="1:9" x14ac:dyDescent="0.3">
      <c r="A2374">
        <v>140390</v>
      </c>
      <c r="B2374">
        <v>139.142857142857</v>
      </c>
      <c r="C2374">
        <v>0.463297633245212</v>
      </c>
      <c r="D2374">
        <v>141110</v>
      </c>
      <c r="E2374" t="s">
        <v>5790</v>
      </c>
      <c r="F2374">
        <v>0.1745882034</v>
      </c>
      <c r="G2374">
        <v>140390</v>
      </c>
      <c r="H2374">
        <v>14.76</v>
      </c>
      <c r="I2374">
        <v>1</v>
      </c>
    </row>
    <row r="2375" spans="1:9" x14ac:dyDescent="0.3">
      <c r="A2375">
        <v>140404</v>
      </c>
      <c r="B2375">
        <v>139.142857142857</v>
      </c>
      <c r="C2375">
        <v>0.463297633245212</v>
      </c>
      <c r="D2375">
        <v>141110</v>
      </c>
      <c r="E2375" t="s">
        <v>5790</v>
      </c>
      <c r="F2375">
        <v>0.6174373031</v>
      </c>
      <c r="G2375">
        <v>140404</v>
      </c>
      <c r="H2375">
        <v>11.8</v>
      </c>
      <c r="I2375">
        <v>2</v>
      </c>
    </row>
    <row r="2376" spans="1:9" x14ac:dyDescent="0.3">
      <c r="A2376">
        <v>140438</v>
      </c>
      <c r="B2376">
        <v>139.142857142857</v>
      </c>
      <c r="C2376">
        <v>0.463297633245212</v>
      </c>
      <c r="D2376">
        <v>141110</v>
      </c>
      <c r="E2376" t="s">
        <v>5790</v>
      </c>
      <c r="F2376">
        <v>0.39239665870000001</v>
      </c>
      <c r="G2376">
        <v>140438</v>
      </c>
      <c r="H2376">
        <v>14.76</v>
      </c>
      <c r="I2376">
        <v>1</v>
      </c>
    </row>
    <row r="2377" spans="1:9" x14ac:dyDescent="0.3">
      <c r="A2377">
        <v>140468</v>
      </c>
      <c r="B2377">
        <v>147</v>
      </c>
      <c r="C2377">
        <v>2.7336183967575398E-2</v>
      </c>
      <c r="D2377">
        <v>140644</v>
      </c>
      <c r="E2377" t="s">
        <v>5790</v>
      </c>
      <c r="F2377">
        <v>0.39987728</v>
      </c>
      <c r="G2377">
        <v>140468</v>
      </c>
      <c r="H2377">
        <v>14.76</v>
      </c>
      <c r="I2377">
        <v>1</v>
      </c>
    </row>
    <row r="2378" spans="1:9" x14ac:dyDescent="0.3">
      <c r="A2378">
        <v>140484</v>
      </c>
      <c r="B2378">
        <v>147</v>
      </c>
      <c r="C2378">
        <v>0</v>
      </c>
      <c r="D2378">
        <v>140958</v>
      </c>
      <c r="E2378" t="s">
        <v>5790</v>
      </c>
      <c r="F2378">
        <v>0.8184866905</v>
      </c>
      <c r="G2378">
        <v>140484</v>
      </c>
      <c r="H2378">
        <v>7.65</v>
      </c>
      <c r="I2378">
        <v>3</v>
      </c>
    </row>
    <row r="2379" spans="1:9" x14ac:dyDescent="0.3">
      <c r="A2379">
        <v>140555</v>
      </c>
      <c r="B2379">
        <v>102.631578947368</v>
      </c>
      <c r="C2379">
        <v>8.2558808790463307E-3</v>
      </c>
      <c r="D2379">
        <v>140909</v>
      </c>
      <c r="E2379" t="s">
        <v>5791</v>
      </c>
      <c r="F2379">
        <v>0.97583037610000001</v>
      </c>
      <c r="G2379">
        <v>140555</v>
      </c>
      <c r="H2379">
        <v>1.98</v>
      </c>
      <c r="I2379">
        <v>6</v>
      </c>
    </row>
    <row r="2380" spans="1:9" x14ac:dyDescent="0.3">
      <c r="A2380">
        <v>140592</v>
      </c>
      <c r="B2380">
        <v>137.555555555555</v>
      </c>
      <c r="C2380">
        <v>0</v>
      </c>
      <c r="D2380">
        <v>140897</v>
      </c>
      <c r="E2380" t="s">
        <v>5790</v>
      </c>
      <c r="F2380">
        <v>0.81685960290000004</v>
      </c>
      <c r="G2380">
        <v>140592</v>
      </c>
      <c r="H2380">
        <v>7.65</v>
      </c>
      <c r="I2380">
        <v>3</v>
      </c>
    </row>
    <row r="2381" spans="1:9" x14ac:dyDescent="0.3">
      <c r="A2381">
        <v>140640</v>
      </c>
      <c r="B2381">
        <v>137.5</v>
      </c>
      <c r="C2381">
        <v>0.236797800682258</v>
      </c>
      <c r="D2381">
        <v>140972</v>
      </c>
      <c r="E2381" t="s">
        <v>5790</v>
      </c>
      <c r="F2381">
        <v>0.87002205850000003</v>
      </c>
      <c r="G2381">
        <v>140640</v>
      </c>
      <c r="H2381">
        <v>6.11</v>
      </c>
      <c r="I2381">
        <v>4</v>
      </c>
    </row>
    <row r="2382" spans="1:9" x14ac:dyDescent="0.3">
      <c r="A2382">
        <v>140658</v>
      </c>
      <c r="B2382">
        <v>147</v>
      </c>
      <c r="C2382">
        <v>0</v>
      </c>
      <c r="D2382">
        <v>140870</v>
      </c>
      <c r="E2382" t="s">
        <v>5790</v>
      </c>
      <c r="F2382">
        <v>0.86371409889999995</v>
      </c>
      <c r="G2382">
        <v>140658</v>
      </c>
      <c r="H2382">
        <v>6.11</v>
      </c>
      <c r="I2382">
        <v>4</v>
      </c>
    </row>
    <row r="2383" spans="1:9" x14ac:dyDescent="0.3">
      <c r="A2383">
        <v>140684</v>
      </c>
      <c r="B2383">
        <v>102.083333333333</v>
      </c>
      <c r="C2383">
        <v>6.5359056959116797E-3</v>
      </c>
      <c r="D2383">
        <v>140909</v>
      </c>
      <c r="E2383" t="s">
        <v>5790</v>
      </c>
      <c r="F2383">
        <v>0.79670649770000002</v>
      </c>
      <c r="G2383">
        <v>140684</v>
      </c>
      <c r="H2383">
        <v>7.65</v>
      </c>
      <c r="I2383">
        <v>3</v>
      </c>
    </row>
    <row r="2384" spans="1:9" x14ac:dyDescent="0.3">
      <c r="A2384">
        <v>140797</v>
      </c>
      <c r="B2384">
        <v>136.54545454545399</v>
      </c>
      <c r="C2384">
        <v>0.21577061052580501</v>
      </c>
      <c r="D2384">
        <v>141333</v>
      </c>
      <c r="E2384" t="s">
        <v>5791</v>
      </c>
      <c r="F2384">
        <v>0.98568743469999998</v>
      </c>
      <c r="G2384">
        <v>140797</v>
      </c>
      <c r="H2384">
        <v>1.98</v>
      </c>
      <c r="I2384">
        <v>6</v>
      </c>
    </row>
    <row r="2385" spans="1:9" x14ac:dyDescent="0.3">
      <c r="A2385">
        <v>140808</v>
      </c>
      <c r="B2385">
        <v>139.142857142857</v>
      </c>
      <c r="C2385">
        <v>0.226045401503224</v>
      </c>
      <c r="D2385">
        <v>141333</v>
      </c>
      <c r="E2385" t="s">
        <v>5791</v>
      </c>
      <c r="F2385">
        <v>0.97725415230000001</v>
      </c>
      <c r="G2385">
        <v>140808</v>
      </c>
      <c r="H2385">
        <v>1.98</v>
      </c>
      <c r="I2385">
        <v>6</v>
      </c>
    </row>
    <row r="2386" spans="1:9" x14ac:dyDescent="0.3">
      <c r="A2386">
        <v>140813</v>
      </c>
      <c r="B2386">
        <v>139.5</v>
      </c>
      <c r="C2386">
        <v>0</v>
      </c>
      <c r="D2386">
        <v>140918</v>
      </c>
      <c r="E2386" t="s">
        <v>5790</v>
      </c>
      <c r="F2386">
        <v>0.78337877990000004</v>
      </c>
      <c r="G2386">
        <v>140813</v>
      </c>
      <c r="H2386">
        <v>7.65</v>
      </c>
      <c r="I2386">
        <v>3</v>
      </c>
    </row>
    <row r="2387" spans="1:9" x14ac:dyDescent="0.3">
      <c r="A2387">
        <v>140814</v>
      </c>
      <c r="B2387">
        <v>142</v>
      </c>
      <c r="C2387">
        <v>0.179808842104837</v>
      </c>
      <c r="D2387">
        <v>141333</v>
      </c>
      <c r="E2387" t="s">
        <v>5790</v>
      </c>
      <c r="F2387">
        <v>0.93448716399999998</v>
      </c>
      <c r="G2387">
        <v>140814</v>
      </c>
      <c r="H2387">
        <v>6.11</v>
      </c>
      <c r="I2387">
        <v>4</v>
      </c>
    </row>
    <row r="2388" spans="1:9" x14ac:dyDescent="0.3">
      <c r="A2388">
        <v>140815</v>
      </c>
      <c r="B2388">
        <v>131.27083244357601</v>
      </c>
      <c r="C2388">
        <v>0</v>
      </c>
      <c r="D2388">
        <v>140918</v>
      </c>
      <c r="E2388" t="s">
        <v>5790</v>
      </c>
      <c r="F2388">
        <v>0.30142337079999998</v>
      </c>
      <c r="G2388">
        <v>140815</v>
      </c>
      <c r="H2388">
        <v>14.76</v>
      </c>
      <c r="I2388">
        <v>1</v>
      </c>
    </row>
    <row r="2389" spans="1:9" x14ac:dyDescent="0.3">
      <c r="A2389">
        <v>140817</v>
      </c>
      <c r="B2389">
        <v>164.74221052631501</v>
      </c>
      <c r="C2389">
        <v>0.43450501737151498</v>
      </c>
      <c r="D2389">
        <v>141333</v>
      </c>
      <c r="E2389" t="s">
        <v>5790</v>
      </c>
      <c r="F2389">
        <v>0.9013215899</v>
      </c>
      <c r="G2389">
        <v>140817</v>
      </c>
      <c r="H2389">
        <v>6.11</v>
      </c>
      <c r="I2389">
        <v>4</v>
      </c>
    </row>
    <row r="2390" spans="1:9" x14ac:dyDescent="0.3">
      <c r="A2390">
        <v>140824</v>
      </c>
      <c r="B2390">
        <v>105</v>
      </c>
      <c r="C2390">
        <v>3.4033989249123001E-2</v>
      </c>
      <c r="D2390">
        <v>141553</v>
      </c>
      <c r="E2390" t="s">
        <v>5790</v>
      </c>
      <c r="F2390">
        <v>0.92454272510000002</v>
      </c>
      <c r="G2390">
        <v>140824</v>
      </c>
      <c r="H2390">
        <v>6.11</v>
      </c>
      <c r="I2390">
        <v>4</v>
      </c>
    </row>
    <row r="2391" spans="1:9" x14ac:dyDescent="0.3">
      <c r="A2391">
        <v>140842</v>
      </c>
      <c r="B2391">
        <v>142</v>
      </c>
      <c r="C2391">
        <v>0</v>
      </c>
      <c r="D2391">
        <v>141669</v>
      </c>
      <c r="E2391" t="s">
        <v>5790</v>
      </c>
      <c r="F2391">
        <v>0.2970586717</v>
      </c>
      <c r="G2391">
        <v>140842</v>
      </c>
      <c r="H2391">
        <v>14.76</v>
      </c>
      <c r="I2391">
        <v>1</v>
      </c>
    </row>
    <row r="2392" spans="1:9" x14ac:dyDescent="0.3">
      <c r="A2392">
        <v>140847</v>
      </c>
      <c r="B2392">
        <v>147</v>
      </c>
      <c r="C2392">
        <v>0.16521816018185201</v>
      </c>
      <c r="D2392">
        <v>152486</v>
      </c>
      <c r="E2392" t="s">
        <v>5790</v>
      </c>
      <c r="F2392">
        <v>0.62330377100000001</v>
      </c>
      <c r="G2392">
        <v>140847</v>
      </c>
      <c r="H2392">
        <v>11.8</v>
      </c>
      <c r="I2392">
        <v>2</v>
      </c>
    </row>
    <row r="2393" spans="1:9" x14ac:dyDescent="0.3">
      <c r="A2393">
        <v>140884</v>
      </c>
      <c r="B2393">
        <v>142</v>
      </c>
      <c r="C2393">
        <v>0</v>
      </c>
      <c r="D2393">
        <v>141513</v>
      </c>
      <c r="E2393" t="s">
        <v>5790</v>
      </c>
      <c r="F2393">
        <v>0.57527261969999999</v>
      </c>
      <c r="G2393">
        <v>140884</v>
      </c>
      <c r="H2393">
        <v>11.8</v>
      </c>
      <c r="I2393">
        <v>2</v>
      </c>
    </row>
    <row r="2394" spans="1:9" x14ac:dyDescent="0.3">
      <c r="A2394">
        <v>140892</v>
      </c>
      <c r="B2394">
        <v>142</v>
      </c>
      <c r="C2394">
        <v>0</v>
      </c>
      <c r="D2394">
        <v>141513</v>
      </c>
      <c r="E2394" t="s">
        <v>5790</v>
      </c>
      <c r="F2394">
        <v>0.68074262139999997</v>
      </c>
      <c r="G2394">
        <v>140892</v>
      </c>
      <c r="H2394">
        <v>11.8</v>
      </c>
      <c r="I2394">
        <v>2</v>
      </c>
    </row>
    <row r="2395" spans="1:9" x14ac:dyDescent="0.3">
      <c r="A2395">
        <v>140944</v>
      </c>
      <c r="B2395">
        <v>142</v>
      </c>
      <c r="C2395">
        <v>0.57587074991204501</v>
      </c>
      <c r="D2395">
        <v>141140</v>
      </c>
      <c r="E2395" t="s">
        <v>5790</v>
      </c>
      <c r="F2395">
        <v>0.89767789840000001</v>
      </c>
      <c r="G2395">
        <v>140944</v>
      </c>
      <c r="H2395">
        <v>6.11</v>
      </c>
      <c r="I2395">
        <v>4</v>
      </c>
    </row>
    <row r="2396" spans="1:9" x14ac:dyDescent="0.3">
      <c r="A2396">
        <v>140947</v>
      </c>
      <c r="B2396">
        <v>105</v>
      </c>
      <c r="C2396">
        <v>0.57587074991204501</v>
      </c>
      <c r="D2396">
        <v>141140</v>
      </c>
      <c r="E2396" t="s">
        <v>5790</v>
      </c>
      <c r="F2396">
        <v>0.65669184920000001</v>
      </c>
      <c r="G2396">
        <v>140947</v>
      </c>
      <c r="H2396">
        <v>11.8</v>
      </c>
      <c r="I2396">
        <v>2</v>
      </c>
    </row>
    <row r="2397" spans="1:9" x14ac:dyDescent="0.3">
      <c r="A2397">
        <v>140948</v>
      </c>
      <c r="B2397">
        <v>139.142857142857</v>
      </c>
      <c r="C2397">
        <v>0.226045401503224</v>
      </c>
      <c r="D2397">
        <v>141333</v>
      </c>
      <c r="E2397" t="s">
        <v>5791</v>
      </c>
      <c r="F2397">
        <v>0.95315182210000005</v>
      </c>
      <c r="G2397">
        <v>140948</v>
      </c>
      <c r="H2397">
        <v>4.0599999999999996</v>
      </c>
      <c r="I2397">
        <v>5</v>
      </c>
    </row>
    <row r="2398" spans="1:9" x14ac:dyDescent="0.3">
      <c r="A2398">
        <v>140949</v>
      </c>
      <c r="B2398">
        <v>105</v>
      </c>
      <c r="C2398">
        <v>0.57587074991204501</v>
      </c>
      <c r="D2398">
        <v>141140</v>
      </c>
      <c r="E2398" t="s">
        <v>5790</v>
      </c>
      <c r="F2398">
        <v>0.81974542139999995</v>
      </c>
      <c r="G2398">
        <v>140949</v>
      </c>
      <c r="H2398">
        <v>7.65</v>
      </c>
      <c r="I2398">
        <v>3</v>
      </c>
    </row>
    <row r="2399" spans="1:9" x14ac:dyDescent="0.3">
      <c r="A2399">
        <v>140951</v>
      </c>
      <c r="B2399">
        <v>100</v>
      </c>
      <c r="C2399">
        <v>0.57587074991204501</v>
      </c>
      <c r="D2399">
        <v>141140</v>
      </c>
      <c r="E2399" t="s">
        <v>5790</v>
      </c>
      <c r="F2399">
        <v>0.29285410049999999</v>
      </c>
      <c r="G2399">
        <v>140951</v>
      </c>
      <c r="H2399">
        <v>14.76</v>
      </c>
      <c r="I2399">
        <v>1</v>
      </c>
    </row>
    <row r="2400" spans="1:9" x14ac:dyDescent="0.3">
      <c r="A2400">
        <v>140953</v>
      </c>
      <c r="B2400">
        <v>113.22421052631501</v>
      </c>
      <c r="C2400">
        <v>2.2928161178356499E-2</v>
      </c>
      <c r="D2400">
        <v>141553</v>
      </c>
      <c r="E2400" t="s">
        <v>5790</v>
      </c>
      <c r="F2400">
        <v>0.87778979540000002</v>
      </c>
      <c r="G2400">
        <v>140953</v>
      </c>
      <c r="H2400">
        <v>6.11</v>
      </c>
      <c r="I2400">
        <v>4</v>
      </c>
    </row>
    <row r="2401" spans="1:9" x14ac:dyDescent="0.3">
      <c r="A2401">
        <v>140956</v>
      </c>
      <c r="B2401">
        <v>95</v>
      </c>
      <c r="C2401">
        <v>2.7227191399298401E-2</v>
      </c>
      <c r="D2401">
        <v>141553</v>
      </c>
      <c r="E2401" t="s">
        <v>5791</v>
      </c>
      <c r="F2401">
        <v>0.94874596600000005</v>
      </c>
      <c r="G2401">
        <v>140956</v>
      </c>
      <c r="H2401">
        <v>4.0599999999999996</v>
      </c>
      <c r="I2401">
        <v>5</v>
      </c>
    </row>
    <row r="2402" spans="1:9" x14ac:dyDescent="0.3">
      <c r="A2402">
        <v>140957</v>
      </c>
      <c r="B2402">
        <v>117.985604395604</v>
      </c>
      <c r="C2402">
        <v>2.39359924389436E-2</v>
      </c>
      <c r="D2402">
        <v>141553</v>
      </c>
      <c r="E2402" t="s">
        <v>5791</v>
      </c>
      <c r="F2402">
        <v>0.97135478259999997</v>
      </c>
      <c r="G2402">
        <v>140957</v>
      </c>
      <c r="H2402">
        <v>1.98</v>
      </c>
      <c r="I2402">
        <v>6</v>
      </c>
    </row>
    <row r="2403" spans="1:9" x14ac:dyDescent="0.3">
      <c r="A2403">
        <v>140991</v>
      </c>
      <c r="B2403">
        <v>136.375</v>
      </c>
      <c r="C2403">
        <v>0</v>
      </c>
      <c r="D2403">
        <v>144509</v>
      </c>
      <c r="E2403" t="s">
        <v>5790</v>
      </c>
      <c r="F2403">
        <v>0.93264633419999998</v>
      </c>
      <c r="G2403">
        <v>140991</v>
      </c>
      <c r="H2403">
        <v>6.11</v>
      </c>
      <c r="I2403">
        <v>4</v>
      </c>
    </row>
    <row r="2404" spans="1:9" x14ac:dyDescent="0.3">
      <c r="A2404">
        <v>140992</v>
      </c>
      <c r="B2404">
        <v>130.018867924528</v>
      </c>
      <c r="C2404">
        <v>0</v>
      </c>
      <c r="D2404">
        <v>141149</v>
      </c>
      <c r="E2404" t="s">
        <v>5790</v>
      </c>
      <c r="F2404">
        <v>0.3308216631</v>
      </c>
      <c r="G2404">
        <v>140992</v>
      </c>
      <c r="H2404">
        <v>14.76</v>
      </c>
      <c r="I2404">
        <v>1</v>
      </c>
    </row>
    <row r="2405" spans="1:9" x14ac:dyDescent="0.3">
      <c r="A2405">
        <v>141014</v>
      </c>
      <c r="B2405">
        <v>143.666666666666</v>
      </c>
      <c r="C2405">
        <v>0</v>
      </c>
      <c r="D2405">
        <v>141149</v>
      </c>
      <c r="E2405" t="s">
        <v>5790</v>
      </c>
      <c r="F2405">
        <v>0.84753543139999998</v>
      </c>
      <c r="G2405">
        <v>141014</v>
      </c>
      <c r="H2405">
        <v>6.11</v>
      </c>
      <c r="I2405">
        <v>4</v>
      </c>
    </row>
    <row r="2406" spans="1:9" x14ac:dyDescent="0.3">
      <c r="A2406">
        <v>141025</v>
      </c>
      <c r="B2406">
        <v>144.5</v>
      </c>
      <c r="C2406">
        <v>0</v>
      </c>
      <c r="D2406">
        <v>141278</v>
      </c>
      <c r="E2406" t="s">
        <v>5790</v>
      </c>
      <c r="F2406">
        <v>0.8032444715</v>
      </c>
      <c r="G2406">
        <v>141025</v>
      </c>
      <c r="H2406">
        <v>7.65</v>
      </c>
      <c r="I2406">
        <v>3</v>
      </c>
    </row>
    <row r="2407" spans="1:9" x14ac:dyDescent="0.3">
      <c r="A2407">
        <v>141028</v>
      </c>
      <c r="B2407">
        <v>144.5</v>
      </c>
      <c r="C2407">
        <v>0</v>
      </c>
      <c r="D2407">
        <v>141278</v>
      </c>
      <c r="E2407" t="s">
        <v>5790</v>
      </c>
      <c r="F2407">
        <v>0.75189822910000004</v>
      </c>
      <c r="G2407">
        <v>141028</v>
      </c>
      <c r="H2407">
        <v>11.8</v>
      </c>
      <c r="I2407">
        <v>2</v>
      </c>
    </row>
    <row r="2408" spans="1:9" x14ac:dyDescent="0.3">
      <c r="A2408">
        <v>141036</v>
      </c>
      <c r="B2408">
        <v>139.142862040827</v>
      </c>
      <c r="C2408">
        <v>0</v>
      </c>
      <c r="D2408">
        <v>141159</v>
      </c>
      <c r="E2408" t="s">
        <v>5791</v>
      </c>
      <c r="F2408">
        <v>0.98137348889999998</v>
      </c>
      <c r="G2408">
        <v>141036</v>
      </c>
      <c r="H2408">
        <v>1.98</v>
      </c>
      <c r="I2408">
        <v>6</v>
      </c>
    </row>
    <row r="2409" spans="1:9" x14ac:dyDescent="0.3">
      <c r="A2409">
        <v>141037</v>
      </c>
      <c r="B2409">
        <v>105</v>
      </c>
      <c r="C2409">
        <v>0.57587074991204501</v>
      </c>
      <c r="D2409">
        <v>141140</v>
      </c>
      <c r="E2409" t="s">
        <v>5790</v>
      </c>
      <c r="F2409">
        <v>0.36769220229999999</v>
      </c>
      <c r="G2409">
        <v>141037</v>
      </c>
      <c r="H2409">
        <v>14.76</v>
      </c>
      <c r="I2409">
        <v>1</v>
      </c>
    </row>
    <row r="2410" spans="1:9" x14ac:dyDescent="0.3">
      <c r="A2410">
        <v>141052</v>
      </c>
      <c r="B2410">
        <v>147</v>
      </c>
      <c r="C2410">
        <v>0</v>
      </c>
      <c r="D2410">
        <v>141513</v>
      </c>
      <c r="E2410" t="s">
        <v>5790</v>
      </c>
      <c r="F2410">
        <v>0.2252247185</v>
      </c>
      <c r="G2410">
        <v>141052</v>
      </c>
      <c r="H2410">
        <v>14.76</v>
      </c>
      <c r="I2410">
        <v>1</v>
      </c>
    </row>
    <row r="2411" spans="1:9" x14ac:dyDescent="0.3">
      <c r="A2411">
        <v>141053</v>
      </c>
      <c r="B2411">
        <v>142</v>
      </c>
      <c r="C2411">
        <v>0</v>
      </c>
      <c r="D2411">
        <v>141513</v>
      </c>
      <c r="E2411" t="s">
        <v>5790</v>
      </c>
      <c r="F2411">
        <v>0.4758786559</v>
      </c>
      <c r="G2411">
        <v>141053</v>
      </c>
      <c r="H2411">
        <v>14.76</v>
      </c>
      <c r="I2411">
        <v>1</v>
      </c>
    </row>
    <row r="2412" spans="1:9" x14ac:dyDescent="0.3">
      <c r="A2412">
        <v>141064</v>
      </c>
      <c r="B2412">
        <v>142</v>
      </c>
      <c r="C2412">
        <v>0</v>
      </c>
      <c r="D2412">
        <v>141513</v>
      </c>
      <c r="E2412" t="s">
        <v>5790</v>
      </c>
      <c r="F2412">
        <v>0.13651509580000001</v>
      </c>
      <c r="G2412">
        <v>141064</v>
      </c>
      <c r="H2412">
        <v>14.76</v>
      </c>
      <c r="I2412">
        <v>1</v>
      </c>
    </row>
    <row r="2413" spans="1:9" x14ac:dyDescent="0.3">
      <c r="A2413">
        <v>141167</v>
      </c>
      <c r="B2413">
        <v>142</v>
      </c>
      <c r="C2413">
        <v>0.69482747624055097</v>
      </c>
      <c r="D2413">
        <v>141234</v>
      </c>
      <c r="E2413" t="s">
        <v>5790</v>
      </c>
      <c r="F2413">
        <v>0.17163589600000001</v>
      </c>
      <c r="G2413">
        <v>141167</v>
      </c>
      <c r="H2413">
        <v>14.76</v>
      </c>
      <c r="I2413">
        <v>1</v>
      </c>
    </row>
    <row r="2414" spans="1:9" x14ac:dyDescent="0.3">
      <c r="A2414">
        <v>141178</v>
      </c>
      <c r="B2414">
        <v>142</v>
      </c>
      <c r="C2414">
        <v>0</v>
      </c>
      <c r="D2414">
        <v>141225</v>
      </c>
      <c r="E2414" t="s">
        <v>5790</v>
      </c>
      <c r="F2414">
        <v>0.85856080059999995</v>
      </c>
      <c r="G2414">
        <v>141178</v>
      </c>
      <c r="H2414">
        <v>6.11</v>
      </c>
      <c r="I2414">
        <v>4</v>
      </c>
    </row>
    <row r="2415" spans="1:9" x14ac:dyDescent="0.3">
      <c r="A2415">
        <v>141194</v>
      </c>
      <c r="B2415">
        <v>142</v>
      </c>
      <c r="C2415">
        <v>0</v>
      </c>
      <c r="D2415">
        <v>141478</v>
      </c>
      <c r="E2415" t="s">
        <v>5790</v>
      </c>
      <c r="F2415">
        <v>0.50293570759999995</v>
      </c>
      <c r="G2415">
        <v>141194</v>
      </c>
      <c r="H2415">
        <v>11.8</v>
      </c>
      <c r="I2415">
        <v>2</v>
      </c>
    </row>
    <row r="2416" spans="1:9" x14ac:dyDescent="0.3">
      <c r="A2416">
        <v>141196</v>
      </c>
      <c r="B2416">
        <v>143.756052631578</v>
      </c>
      <c r="C2416">
        <v>0</v>
      </c>
      <c r="D2416">
        <v>141478</v>
      </c>
      <c r="E2416" t="s">
        <v>5790</v>
      </c>
      <c r="F2416">
        <v>0.79519188399999996</v>
      </c>
      <c r="G2416">
        <v>141196</v>
      </c>
      <c r="H2416">
        <v>7.65</v>
      </c>
      <c r="I2416">
        <v>3</v>
      </c>
    </row>
    <row r="2417" spans="1:9" x14ac:dyDescent="0.3">
      <c r="A2417">
        <v>141197</v>
      </c>
      <c r="B2417">
        <v>147</v>
      </c>
      <c r="C2417">
        <v>0</v>
      </c>
      <c r="D2417">
        <v>141478</v>
      </c>
      <c r="E2417" t="s">
        <v>5790</v>
      </c>
      <c r="F2417">
        <v>0.62930268050000004</v>
      </c>
      <c r="G2417">
        <v>141197</v>
      </c>
      <c r="H2417">
        <v>11.8</v>
      </c>
      <c r="I2417">
        <v>2</v>
      </c>
    </row>
    <row r="2418" spans="1:9" x14ac:dyDescent="0.3">
      <c r="A2418">
        <v>141215</v>
      </c>
      <c r="B2418">
        <v>147</v>
      </c>
      <c r="C2418">
        <v>0.44982081784434402</v>
      </c>
      <c r="D2418">
        <v>141309</v>
      </c>
      <c r="E2418" t="s">
        <v>5790</v>
      </c>
      <c r="F2418">
        <v>0.34592011569999997</v>
      </c>
      <c r="G2418">
        <v>141215</v>
      </c>
      <c r="H2418">
        <v>14.76</v>
      </c>
      <c r="I2418">
        <v>1</v>
      </c>
    </row>
    <row r="2419" spans="1:9" x14ac:dyDescent="0.3">
      <c r="A2419">
        <v>141222</v>
      </c>
      <c r="B2419">
        <v>137</v>
      </c>
      <c r="C2419">
        <v>8.3855011262926493E-2</v>
      </c>
      <c r="D2419">
        <v>141372</v>
      </c>
      <c r="E2419" t="s">
        <v>5790</v>
      </c>
      <c r="F2419">
        <v>0.72712904209999996</v>
      </c>
      <c r="G2419">
        <v>141222</v>
      </c>
      <c r="H2419">
        <v>11.8</v>
      </c>
      <c r="I2419">
        <v>2</v>
      </c>
    </row>
    <row r="2420" spans="1:9" x14ac:dyDescent="0.3">
      <c r="A2420">
        <v>141223</v>
      </c>
      <c r="B2420">
        <v>138.875</v>
      </c>
      <c r="C2420">
        <v>0</v>
      </c>
      <c r="D2420">
        <v>143891</v>
      </c>
      <c r="E2420" t="s">
        <v>5790</v>
      </c>
      <c r="F2420">
        <v>0.49778303499999998</v>
      </c>
      <c r="G2420">
        <v>141223</v>
      </c>
      <c r="H2420">
        <v>14.76</v>
      </c>
      <c r="I2420">
        <v>1</v>
      </c>
    </row>
    <row r="2421" spans="1:9" x14ac:dyDescent="0.3">
      <c r="A2421">
        <v>141242</v>
      </c>
      <c r="B2421">
        <v>132.17857142857099</v>
      </c>
      <c r="C2421">
        <v>0</v>
      </c>
      <c r="D2421">
        <v>143891</v>
      </c>
      <c r="E2421" t="s">
        <v>5790</v>
      </c>
      <c r="F2421">
        <v>0.2071478367</v>
      </c>
      <c r="G2421">
        <v>141242</v>
      </c>
      <c r="H2421">
        <v>14.76</v>
      </c>
      <c r="I2421">
        <v>1</v>
      </c>
    </row>
    <row r="2422" spans="1:9" x14ac:dyDescent="0.3">
      <c r="A2422">
        <v>141243</v>
      </c>
      <c r="B2422">
        <v>142</v>
      </c>
      <c r="C2422">
        <v>0</v>
      </c>
      <c r="D2422">
        <v>143891</v>
      </c>
      <c r="E2422" t="s">
        <v>5790</v>
      </c>
      <c r="F2422">
        <v>0.500434041</v>
      </c>
      <c r="G2422">
        <v>141243</v>
      </c>
      <c r="H2422">
        <v>14.76</v>
      </c>
      <c r="I2422">
        <v>1</v>
      </c>
    </row>
    <row r="2423" spans="1:9" x14ac:dyDescent="0.3">
      <c r="A2423">
        <v>141277</v>
      </c>
      <c r="B2423">
        <v>147</v>
      </c>
      <c r="C2423">
        <v>0</v>
      </c>
      <c r="D2423">
        <v>141478</v>
      </c>
      <c r="E2423" t="s">
        <v>5790</v>
      </c>
      <c r="F2423">
        <v>0.45987644789999998</v>
      </c>
      <c r="G2423">
        <v>141277</v>
      </c>
      <c r="H2423">
        <v>14.76</v>
      </c>
      <c r="I2423">
        <v>1</v>
      </c>
    </row>
    <row r="2424" spans="1:9" x14ac:dyDescent="0.3">
      <c r="A2424">
        <v>141300</v>
      </c>
      <c r="B2424">
        <v>142</v>
      </c>
      <c r="C2424">
        <v>0</v>
      </c>
      <c r="D2424">
        <v>141478</v>
      </c>
      <c r="E2424" t="s">
        <v>5790</v>
      </c>
      <c r="F2424">
        <v>0.14915281529999999</v>
      </c>
      <c r="G2424">
        <v>141300</v>
      </c>
      <c r="H2424">
        <v>14.76</v>
      </c>
      <c r="I2424">
        <v>1</v>
      </c>
    </row>
    <row r="2425" spans="1:9" x14ac:dyDescent="0.3">
      <c r="A2425">
        <v>141399</v>
      </c>
      <c r="B2425">
        <v>105</v>
      </c>
      <c r="C2425">
        <v>0</v>
      </c>
      <c r="D2425">
        <v>141553</v>
      </c>
      <c r="E2425" t="s">
        <v>5791</v>
      </c>
      <c r="F2425">
        <v>0.96316272020000004</v>
      </c>
      <c r="G2425">
        <v>141399</v>
      </c>
      <c r="H2425">
        <v>4.0599999999999996</v>
      </c>
      <c r="I2425">
        <v>5</v>
      </c>
    </row>
    <row r="2426" spans="1:9" x14ac:dyDescent="0.3">
      <c r="A2426">
        <v>141409</v>
      </c>
      <c r="B2426">
        <v>147</v>
      </c>
      <c r="C2426">
        <v>0.332479832000868</v>
      </c>
      <c r="D2426">
        <v>141639</v>
      </c>
      <c r="E2426" t="s">
        <v>5790</v>
      </c>
      <c r="F2426">
        <v>0.201610595</v>
      </c>
      <c r="G2426">
        <v>141409</v>
      </c>
      <c r="H2426">
        <v>14.76</v>
      </c>
      <c r="I2426">
        <v>1</v>
      </c>
    </row>
    <row r="2427" spans="1:9" x14ac:dyDescent="0.3">
      <c r="A2427">
        <v>141676</v>
      </c>
      <c r="B2427">
        <v>142</v>
      </c>
      <c r="C2427">
        <v>0</v>
      </c>
      <c r="D2427">
        <v>143512</v>
      </c>
      <c r="E2427" t="s">
        <v>5790</v>
      </c>
      <c r="F2427">
        <v>0.35876175760000001</v>
      </c>
      <c r="G2427">
        <v>141676</v>
      </c>
      <c r="H2427">
        <v>14.76</v>
      </c>
      <c r="I2427">
        <v>1</v>
      </c>
    </row>
    <row r="2428" spans="1:9" x14ac:dyDescent="0.3">
      <c r="A2428">
        <v>141708</v>
      </c>
      <c r="B2428">
        <v>149.97389606527301</v>
      </c>
      <c r="C2428">
        <v>0</v>
      </c>
      <c r="D2428">
        <v>142918</v>
      </c>
      <c r="E2428" t="s">
        <v>5790</v>
      </c>
      <c r="F2428">
        <v>0.85661649699999998</v>
      </c>
      <c r="G2428">
        <v>141708</v>
      </c>
      <c r="H2428">
        <v>6.11</v>
      </c>
      <c r="I2428">
        <v>4</v>
      </c>
    </row>
    <row r="2429" spans="1:9" x14ac:dyDescent="0.3">
      <c r="A2429">
        <v>141708</v>
      </c>
      <c r="B2429">
        <v>149.97389606527301</v>
      </c>
      <c r="C2429">
        <v>0</v>
      </c>
      <c r="D2429">
        <v>142918</v>
      </c>
      <c r="E2429" t="s">
        <v>5790</v>
      </c>
      <c r="F2429">
        <v>0.85661649699999998</v>
      </c>
      <c r="G2429">
        <v>141708</v>
      </c>
      <c r="H2429">
        <v>6.11</v>
      </c>
      <c r="I2429">
        <v>4</v>
      </c>
    </row>
    <row r="2430" spans="1:9" x14ac:dyDescent="0.3">
      <c r="A2430">
        <v>141711</v>
      </c>
      <c r="B2430">
        <v>139.222222222222</v>
      </c>
      <c r="C2430">
        <v>0.29454820590269798</v>
      </c>
      <c r="D2430">
        <v>143512</v>
      </c>
      <c r="E2430" t="s">
        <v>5790</v>
      </c>
      <c r="F2430">
        <v>0.80428463220000002</v>
      </c>
      <c r="G2430">
        <v>141711</v>
      </c>
      <c r="H2430">
        <v>7.65</v>
      </c>
      <c r="I2430">
        <v>3</v>
      </c>
    </row>
    <row r="2431" spans="1:9" x14ac:dyDescent="0.3">
      <c r="A2431">
        <v>141712</v>
      </c>
      <c r="B2431">
        <v>139.222222222222</v>
      </c>
      <c r="C2431">
        <v>0.29454820590269798</v>
      </c>
      <c r="D2431">
        <v>143512</v>
      </c>
      <c r="E2431" t="s">
        <v>5790</v>
      </c>
      <c r="F2431">
        <v>0.74707204100000002</v>
      </c>
      <c r="G2431">
        <v>141712</v>
      </c>
      <c r="H2431">
        <v>11.8</v>
      </c>
      <c r="I2431">
        <v>2</v>
      </c>
    </row>
    <row r="2432" spans="1:9" x14ac:dyDescent="0.3">
      <c r="A2432">
        <v>141832</v>
      </c>
      <c r="B2432">
        <v>142</v>
      </c>
      <c r="C2432">
        <v>1.4159135960887101E-2</v>
      </c>
      <c r="D2432">
        <v>143583</v>
      </c>
      <c r="E2432" t="s">
        <v>5791</v>
      </c>
      <c r="F2432">
        <v>0.96172183749999995</v>
      </c>
      <c r="G2432">
        <v>141832</v>
      </c>
      <c r="H2432">
        <v>4.0599999999999996</v>
      </c>
      <c r="I2432">
        <v>5</v>
      </c>
    </row>
    <row r="2433" spans="1:9" x14ac:dyDescent="0.3">
      <c r="A2433">
        <v>141839</v>
      </c>
      <c r="B2433">
        <v>142</v>
      </c>
      <c r="C2433">
        <v>1.4159135960887101E-2</v>
      </c>
      <c r="D2433">
        <v>143583</v>
      </c>
      <c r="E2433" t="s">
        <v>5790</v>
      </c>
      <c r="F2433">
        <v>0.74071979519999998</v>
      </c>
      <c r="G2433">
        <v>141839</v>
      </c>
      <c r="H2433">
        <v>11.8</v>
      </c>
      <c r="I2433">
        <v>2</v>
      </c>
    </row>
    <row r="2434" spans="1:9" x14ac:dyDescent="0.3">
      <c r="A2434">
        <v>141841</v>
      </c>
      <c r="B2434">
        <v>142</v>
      </c>
      <c r="C2434">
        <v>1.4159135960887101E-2</v>
      </c>
      <c r="D2434">
        <v>143583</v>
      </c>
      <c r="E2434" t="s">
        <v>5791</v>
      </c>
      <c r="F2434">
        <v>0.97505444289999998</v>
      </c>
      <c r="G2434">
        <v>141841</v>
      </c>
      <c r="H2434">
        <v>1.98</v>
      </c>
      <c r="I2434">
        <v>6</v>
      </c>
    </row>
    <row r="2435" spans="1:9" x14ac:dyDescent="0.3">
      <c r="A2435">
        <v>141845</v>
      </c>
      <c r="B2435">
        <v>139.5</v>
      </c>
      <c r="C2435">
        <v>0.24974557041085299</v>
      </c>
      <c r="D2435">
        <v>143008</v>
      </c>
      <c r="E2435" t="s">
        <v>5790</v>
      </c>
      <c r="F2435">
        <v>0.46104106309999998</v>
      </c>
      <c r="G2435">
        <v>141845</v>
      </c>
      <c r="H2435">
        <v>14.76</v>
      </c>
      <c r="I2435">
        <v>1</v>
      </c>
    </row>
    <row r="2436" spans="1:9" x14ac:dyDescent="0.3">
      <c r="A2436">
        <v>141845</v>
      </c>
      <c r="B2436">
        <v>139.5</v>
      </c>
      <c r="C2436">
        <v>0.24974557041085299</v>
      </c>
      <c r="D2436">
        <v>143008</v>
      </c>
      <c r="E2436" t="s">
        <v>5790</v>
      </c>
      <c r="F2436">
        <v>0.46104106309999998</v>
      </c>
      <c r="G2436">
        <v>141845</v>
      </c>
      <c r="H2436">
        <v>14.76</v>
      </c>
      <c r="I2436">
        <v>1</v>
      </c>
    </row>
    <row r="2437" spans="1:9" x14ac:dyDescent="0.3">
      <c r="A2437">
        <v>141850</v>
      </c>
      <c r="B2437">
        <v>144.5</v>
      </c>
      <c r="C2437">
        <v>0.24974557041085299</v>
      </c>
      <c r="D2437">
        <v>143008</v>
      </c>
      <c r="E2437" t="s">
        <v>5791</v>
      </c>
      <c r="F2437">
        <v>0.96912473440000002</v>
      </c>
      <c r="G2437">
        <v>141850</v>
      </c>
      <c r="H2437">
        <v>1.98</v>
      </c>
      <c r="I2437">
        <v>6</v>
      </c>
    </row>
    <row r="2438" spans="1:9" x14ac:dyDescent="0.3">
      <c r="A2438">
        <v>141850</v>
      </c>
      <c r="B2438">
        <v>144.5</v>
      </c>
      <c r="C2438">
        <v>0.24974557041085299</v>
      </c>
      <c r="D2438">
        <v>143008</v>
      </c>
      <c r="E2438" t="s">
        <v>5791</v>
      </c>
      <c r="F2438">
        <v>0.96912473440000002</v>
      </c>
      <c r="G2438">
        <v>141850</v>
      </c>
      <c r="H2438">
        <v>1.98</v>
      </c>
      <c r="I2438">
        <v>6</v>
      </c>
    </row>
    <row r="2439" spans="1:9" x14ac:dyDescent="0.3">
      <c r="A2439">
        <v>141863</v>
      </c>
      <c r="B2439">
        <v>142</v>
      </c>
      <c r="C2439">
        <v>1.4159135960887101E-2</v>
      </c>
      <c r="D2439">
        <v>143583</v>
      </c>
      <c r="E2439" t="s">
        <v>5790</v>
      </c>
      <c r="F2439">
        <v>0.44641482830000001</v>
      </c>
      <c r="G2439">
        <v>141863</v>
      </c>
      <c r="H2439">
        <v>14.76</v>
      </c>
      <c r="I2439">
        <v>1</v>
      </c>
    </row>
    <row r="2440" spans="1:9" x14ac:dyDescent="0.3">
      <c r="A2440">
        <v>141871</v>
      </c>
      <c r="B2440">
        <v>139.5</v>
      </c>
      <c r="C2440">
        <v>0.24974557041085299</v>
      </c>
      <c r="D2440">
        <v>143008</v>
      </c>
      <c r="E2440" t="s">
        <v>5790</v>
      </c>
      <c r="F2440">
        <v>0.17818050090000001</v>
      </c>
      <c r="G2440">
        <v>141871</v>
      </c>
      <c r="H2440">
        <v>14.76</v>
      </c>
      <c r="I2440">
        <v>1</v>
      </c>
    </row>
    <row r="2441" spans="1:9" x14ac:dyDescent="0.3">
      <c r="A2441">
        <v>141871</v>
      </c>
      <c r="B2441">
        <v>139.5</v>
      </c>
      <c r="C2441">
        <v>0.24974557041085299</v>
      </c>
      <c r="D2441">
        <v>143008</v>
      </c>
      <c r="E2441" t="s">
        <v>5790</v>
      </c>
      <c r="F2441">
        <v>0.17818050090000001</v>
      </c>
      <c r="G2441">
        <v>141871</v>
      </c>
      <c r="H2441">
        <v>14.76</v>
      </c>
      <c r="I2441">
        <v>1</v>
      </c>
    </row>
    <row r="2442" spans="1:9" x14ac:dyDescent="0.3">
      <c r="A2442">
        <v>141895</v>
      </c>
      <c r="B2442">
        <v>136</v>
      </c>
      <c r="C2442">
        <v>0.31811206237491402</v>
      </c>
      <c r="D2442">
        <v>143512</v>
      </c>
      <c r="E2442" t="s">
        <v>5790</v>
      </c>
      <c r="F2442">
        <v>0.72277903560000001</v>
      </c>
      <c r="G2442">
        <v>141895</v>
      </c>
      <c r="H2442">
        <v>11.8</v>
      </c>
      <c r="I2442">
        <v>2</v>
      </c>
    </row>
    <row r="2443" spans="1:9" x14ac:dyDescent="0.3">
      <c r="A2443">
        <v>141983</v>
      </c>
      <c r="B2443">
        <v>138.875</v>
      </c>
      <c r="C2443">
        <v>0</v>
      </c>
      <c r="D2443">
        <v>143891</v>
      </c>
      <c r="E2443" t="s">
        <v>5790</v>
      </c>
      <c r="F2443">
        <v>0.87586450579999997</v>
      </c>
      <c r="G2443">
        <v>141983</v>
      </c>
      <c r="H2443">
        <v>6.11</v>
      </c>
      <c r="I2443">
        <v>4</v>
      </c>
    </row>
    <row r="2444" spans="1:9" x14ac:dyDescent="0.3">
      <c r="A2444">
        <v>141986</v>
      </c>
      <c r="B2444">
        <v>137</v>
      </c>
      <c r="C2444">
        <v>0</v>
      </c>
      <c r="D2444">
        <v>143891</v>
      </c>
      <c r="E2444" t="s">
        <v>5790</v>
      </c>
      <c r="F2444">
        <v>0.81173592809999995</v>
      </c>
      <c r="G2444">
        <v>141986</v>
      </c>
      <c r="H2444">
        <v>7.65</v>
      </c>
      <c r="I2444">
        <v>3</v>
      </c>
    </row>
    <row r="2445" spans="1:9" x14ac:dyDescent="0.3">
      <c r="A2445">
        <v>142085</v>
      </c>
      <c r="B2445">
        <v>92.307692307692307</v>
      </c>
      <c r="C2445">
        <v>0</v>
      </c>
      <c r="D2445">
        <v>142780</v>
      </c>
      <c r="E2445" t="s">
        <v>5790</v>
      </c>
      <c r="F2445">
        <v>0.1176590845</v>
      </c>
      <c r="G2445">
        <v>142085</v>
      </c>
      <c r="H2445">
        <v>14.76</v>
      </c>
      <c r="I2445">
        <v>1</v>
      </c>
    </row>
    <row r="2446" spans="1:9" x14ac:dyDescent="0.3">
      <c r="A2446">
        <v>142085</v>
      </c>
      <c r="B2446">
        <v>92.307692307692307</v>
      </c>
      <c r="C2446">
        <v>0</v>
      </c>
      <c r="D2446">
        <v>142780</v>
      </c>
      <c r="E2446" t="s">
        <v>5790</v>
      </c>
      <c r="F2446">
        <v>0.1176590845</v>
      </c>
      <c r="G2446">
        <v>142085</v>
      </c>
      <c r="H2446">
        <v>14.76</v>
      </c>
      <c r="I2446">
        <v>1</v>
      </c>
    </row>
    <row r="2447" spans="1:9" x14ac:dyDescent="0.3">
      <c r="A2447">
        <v>142107</v>
      </c>
      <c r="B2447">
        <v>125.695652173913</v>
      </c>
      <c r="C2447">
        <v>0</v>
      </c>
      <c r="D2447">
        <v>142780</v>
      </c>
      <c r="E2447" t="s">
        <v>5790</v>
      </c>
      <c r="F2447">
        <v>0.3364250064</v>
      </c>
      <c r="G2447">
        <v>142107</v>
      </c>
      <c r="H2447">
        <v>14.76</v>
      </c>
      <c r="I2447">
        <v>1</v>
      </c>
    </row>
    <row r="2448" spans="1:9" x14ac:dyDescent="0.3">
      <c r="A2448">
        <v>142107</v>
      </c>
      <c r="B2448">
        <v>125.695652173913</v>
      </c>
      <c r="C2448">
        <v>0</v>
      </c>
      <c r="D2448">
        <v>142780</v>
      </c>
      <c r="E2448" t="s">
        <v>5790</v>
      </c>
      <c r="F2448">
        <v>0.3364250064</v>
      </c>
      <c r="G2448">
        <v>142107</v>
      </c>
      <c r="H2448">
        <v>14.76</v>
      </c>
      <c r="I2448">
        <v>1</v>
      </c>
    </row>
    <row r="2449" spans="1:9" x14ac:dyDescent="0.3">
      <c r="A2449">
        <v>142148</v>
      </c>
      <c r="B2449">
        <v>142</v>
      </c>
      <c r="C2449">
        <v>9.9324270635529399E-2</v>
      </c>
      <c r="D2449">
        <v>144334</v>
      </c>
      <c r="E2449" t="s">
        <v>5790</v>
      </c>
      <c r="F2449">
        <v>0.35784929989999997</v>
      </c>
      <c r="G2449">
        <v>142148</v>
      </c>
      <c r="H2449">
        <v>14.76</v>
      </c>
      <c r="I2449">
        <v>1</v>
      </c>
    </row>
    <row r="2450" spans="1:9" x14ac:dyDescent="0.3">
      <c r="A2450">
        <v>142153</v>
      </c>
      <c r="B2450">
        <v>142</v>
      </c>
      <c r="C2450">
        <v>9.9324270635529399E-2</v>
      </c>
      <c r="D2450">
        <v>144334</v>
      </c>
      <c r="E2450" t="s">
        <v>5790</v>
      </c>
      <c r="F2450">
        <v>0.83696120979999999</v>
      </c>
      <c r="G2450">
        <v>142153</v>
      </c>
      <c r="H2450">
        <v>7.65</v>
      </c>
      <c r="I2450">
        <v>3</v>
      </c>
    </row>
    <row r="2451" spans="1:9" x14ac:dyDescent="0.3">
      <c r="A2451">
        <v>142164</v>
      </c>
      <c r="B2451">
        <v>87.363636363636303</v>
      </c>
      <c r="C2451">
        <v>0</v>
      </c>
      <c r="D2451">
        <v>142780</v>
      </c>
      <c r="E2451" t="s">
        <v>5790</v>
      </c>
      <c r="F2451">
        <v>0.30217576029999998</v>
      </c>
      <c r="G2451">
        <v>142164</v>
      </c>
      <c r="H2451">
        <v>14.76</v>
      </c>
      <c r="I2451">
        <v>1</v>
      </c>
    </row>
    <row r="2452" spans="1:9" x14ac:dyDescent="0.3">
      <c r="A2452">
        <v>142164</v>
      </c>
      <c r="B2452">
        <v>87.363636363636303</v>
      </c>
      <c r="C2452">
        <v>0</v>
      </c>
      <c r="D2452">
        <v>142780</v>
      </c>
      <c r="E2452" t="s">
        <v>5790</v>
      </c>
      <c r="F2452">
        <v>0.30217576029999998</v>
      </c>
      <c r="G2452">
        <v>142164</v>
      </c>
      <c r="H2452">
        <v>14.76</v>
      </c>
      <c r="I2452">
        <v>1</v>
      </c>
    </row>
    <row r="2453" spans="1:9" x14ac:dyDescent="0.3">
      <c r="A2453">
        <v>142171</v>
      </c>
      <c r="B2453">
        <v>105</v>
      </c>
      <c r="C2453">
        <v>0</v>
      </c>
      <c r="D2453">
        <v>143738</v>
      </c>
      <c r="E2453" t="s">
        <v>5790</v>
      </c>
      <c r="F2453">
        <v>0.83114868399999997</v>
      </c>
      <c r="G2453">
        <v>142171</v>
      </c>
      <c r="H2453">
        <v>7.65</v>
      </c>
      <c r="I2453">
        <v>3</v>
      </c>
    </row>
    <row r="2454" spans="1:9" x14ac:dyDescent="0.3">
      <c r="A2454">
        <v>142184</v>
      </c>
      <c r="B2454">
        <v>81.2068965517241</v>
      </c>
      <c r="C2454">
        <v>0</v>
      </c>
      <c r="D2454">
        <v>142780</v>
      </c>
      <c r="E2454" t="s">
        <v>5790</v>
      </c>
      <c r="F2454">
        <v>0.90752261879999996</v>
      </c>
      <c r="G2454">
        <v>142184</v>
      </c>
      <c r="H2454">
        <v>6.11</v>
      </c>
      <c r="I2454">
        <v>4</v>
      </c>
    </row>
    <row r="2455" spans="1:9" x14ac:dyDescent="0.3">
      <c r="A2455">
        <v>142184</v>
      </c>
      <c r="B2455">
        <v>81.2068965517241</v>
      </c>
      <c r="C2455">
        <v>0</v>
      </c>
      <c r="D2455">
        <v>142780</v>
      </c>
      <c r="E2455" t="s">
        <v>5790</v>
      </c>
      <c r="F2455">
        <v>0.90752261879999996</v>
      </c>
      <c r="G2455">
        <v>142184</v>
      </c>
      <c r="H2455">
        <v>6.11</v>
      </c>
      <c r="I2455">
        <v>4</v>
      </c>
    </row>
    <row r="2456" spans="1:9" x14ac:dyDescent="0.3">
      <c r="A2456">
        <v>142185</v>
      </c>
      <c r="B2456">
        <v>147</v>
      </c>
      <c r="C2456">
        <v>0.13482283058751801</v>
      </c>
      <c r="D2456">
        <v>142899</v>
      </c>
      <c r="E2456" t="s">
        <v>5790</v>
      </c>
      <c r="F2456">
        <v>0.62139356140000002</v>
      </c>
      <c r="G2456">
        <v>142185</v>
      </c>
      <c r="H2456">
        <v>11.8</v>
      </c>
      <c r="I2456">
        <v>2</v>
      </c>
    </row>
    <row r="2457" spans="1:9" x14ac:dyDescent="0.3">
      <c r="A2457">
        <v>142185</v>
      </c>
      <c r="B2457">
        <v>147</v>
      </c>
      <c r="C2457">
        <v>0.13482283058751801</v>
      </c>
      <c r="D2457">
        <v>142899</v>
      </c>
      <c r="E2457" t="s">
        <v>5790</v>
      </c>
      <c r="F2457">
        <v>0.62139356140000002</v>
      </c>
      <c r="G2457">
        <v>142185</v>
      </c>
      <c r="H2457">
        <v>11.8</v>
      </c>
      <c r="I2457">
        <v>2</v>
      </c>
    </row>
    <row r="2458" spans="1:9" x14ac:dyDescent="0.3">
      <c r="A2458">
        <v>142186</v>
      </c>
      <c r="B2458">
        <v>81.276595744680805</v>
      </c>
      <c r="C2458">
        <v>0</v>
      </c>
      <c r="D2458">
        <v>142780</v>
      </c>
      <c r="E2458" t="s">
        <v>5790</v>
      </c>
      <c r="F2458">
        <v>0.17402105030000001</v>
      </c>
      <c r="G2458">
        <v>142186</v>
      </c>
      <c r="H2458">
        <v>14.76</v>
      </c>
      <c r="I2458">
        <v>1</v>
      </c>
    </row>
    <row r="2459" spans="1:9" x14ac:dyDescent="0.3">
      <c r="A2459">
        <v>142186</v>
      </c>
      <c r="B2459">
        <v>81.276595744680805</v>
      </c>
      <c r="C2459">
        <v>0</v>
      </c>
      <c r="D2459">
        <v>142780</v>
      </c>
      <c r="E2459" t="s">
        <v>5790</v>
      </c>
      <c r="F2459">
        <v>0.17402105030000001</v>
      </c>
      <c r="G2459">
        <v>142186</v>
      </c>
      <c r="H2459">
        <v>14.76</v>
      </c>
      <c r="I2459">
        <v>1</v>
      </c>
    </row>
    <row r="2460" spans="1:9" x14ac:dyDescent="0.3">
      <c r="A2460">
        <v>142194</v>
      </c>
      <c r="B2460">
        <v>136.09090909090901</v>
      </c>
      <c r="C2460">
        <v>0</v>
      </c>
      <c r="D2460">
        <v>144310</v>
      </c>
      <c r="E2460" t="s">
        <v>5790</v>
      </c>
      <c r="F2460">
        <v>0.51333642010000002</v>
      </c>
      <c r="G2460">
        <v>142194</v>
      </c>
      <c r="H2460">
        <v>11.8</v>
      </c>
      <c r="I2460">
        <v>2</v>
      </c>
    </row>
    <row r="2461" spans="1:9" x14ac:dyDescent="0.3">
      <c r="A2461">
        <v>142199</v>
      </c>
      <c r="B2461">
        <v>142</v>
      </c>
      <c r="C2461">
        <v>0</v>
      </c>
      <c r="D2461">
        <v>142520</v>
      </c>
      <c r="E2461" t="s">
        <v>5790</v>
      </c>
      <c r="F2461">
        <v>0.61970436569999998</v>
      </c>
      <c r="G2461">
        <v>142199</v>
      </c>
      <c r="H2461">
        <v>11.8</v>
      </c>
      <c r="I2461">
        <v>2</v>
      </c>
    </row>
    <row r="2462" spans="1:9" x14ac:dyDescent="0.3">
      <c r="A2462">
        <v>142212</v>
      </c>
      <c r="B2462">
        <v>100.46875</v>
      </c>
      <c r="C2462">
        <v>0</v>
      </c>
      <c r="D2462">
        <v>142780</v>
      </c>
      <c r="E2462" t="s">
        <v>5790</v>
      </c>
      <c r="F2462">
        <v>0.8104858398</v>
      </c>
      <c r="G2462">
        <v>142212</v>
      </c>
      <c r="H2462">
        <v>7.65</v>
      </c>
      <c r="I2462">
        <v>3</v>
      </c>
    </row>
    <row r="2463" spans="1:9" x14ac:dyDescent="0.3">
      <c r="A2463">
        <v>142212</v>
      </c>
      <c r="B2463">
        <v>100.46875</v>
      </c>
      <c r="C2463">
        <v>0</v>
      </c>
      <c r="D2463">
        <v>142780</v>
      </c>
      <c r="E2463" t="s">
        <v>5790</v>
      </c>
      <c r="F2463">
        <v>0.8104858398</v>
      </c>
      <c r="G2463">
        <v>142212</v>
      </c>
      <c r="H2463">
        <v>7.65</v>
      </c>
      <c r="I2463">
        <v>3</v>
      </c>
    </row>
    <row r="2464" spans="1:9" x14ac:dyDescent="0.3">
      <c r="A2464">
        <v>142213</v>
      </c>
      <c r="B2464">
        <v>80.726495726495699</v>
      </c>
      <c r="C2464">
        <v>0</v>
      </c>
      <c r="D2464">
        <v>142780</v>
      </c>
      <c r="E2464" t="s">
        <v>5791</v>
      </c>
      <c r="F2464">
        <v>0.94679868219999996</v>
      </c>
      <c r="G2464">
        <v>142213</v>
      </c>
      <c r="H2464">
        <v>4.0599999999999996</v>
      </c>
      <c r="I2464">
        <v>5</v>
      </c>
    </row>
    <row r="2465" spans="1:9" x14ac:dyDescent="0.3">
      <c r="A2465">
        <v>142213</v>
      </c>
      <c r="B2465">
        <v>80.726495726495699</v>
      </c>
      <c r="C2465">
        <v>0</v>
      </c>
      <c r="D2465">
        <v>142780</v>
      </c>
      <c r="E2465" t="s">
        <v>5791</v>
      </c>
      <c r="F2465">
        <v>0.94679868219999996</v>
      </c>
      <c r="G2465">
        <v>142213</v>
      </c>
      <c r="H2465">
        <v>4.0599999999999996</v>
      </c>
      <c r="I2465">
        <v>5</v>
      </c>
    </row>
    <row r="2466" spans="1:9" x14ac:dyDescent="0.3">
      <c r="A2466">
        <v>142230</v>
      </c>
      <c r="B2466">
        <v>100</v>
      </c>
      <c r="C2466">
        <v>0</v>
      </c>
      <c r="D2466">
        <v>142691</v>
      </c>
      <c r="E2466" t="s">
        <v>5790</v>
      </c>
      <c r="F2466">
        <v>0.27612569930000003</v>
      </c>
      <c r="G2466">
        <v>142230</v>
      </c>
      <c r="H2466">
        <v>14.76</v>
      </c>
      <c r="I2466">
        <v>1</v>
      </c>
    </row>
    <row r="2467" spans="1:9" x14ac:dyDescent="0.3">
      <c r="A2467">
        <v>142230</v>
      </c>
      <c r="B2467">
        <v>100</v>
      </c>
      <c r="C2467">
        <v>0</v>
      </c>
      <c r="D2467">
        <v>142691</v>
      </c>
      <c r="E2467" t="s">
        <v>5790</v>
      </c>
      <c r="F2467">
        <v>0.27612569930000003</v>
      </c>
      <c r="G2467">
        <v>142230</v>
      </c>
      <c r="H2467">
        <v>14.76</v>
      </c>
      <c r="I2467">
        <v>1</v>
      </c>
    </row>
    <row r="2468" spans="1:9" x14ac:dyDescent="0.3">
      <c r="A2468">
        <v>142232</v>
      </c>
      <c r="B2468">
        <v>99.999999999999901</v>
      </c>
      <c r="C2468">
        <v>0</v>
      </c>
      <c r="D2468">
        <v>142691</v>
      </c>
      <c r="E2468" t="s">
        <v>5790</v>
      </c>
      <c r="F2468">
        <v>0.43072345849999999</v>
      </c>
      <c r="G2468">
        <v>142232</v>
      </c>
      <c r="H2468">
        <v>14.76</v>
      </c>
      <c r="I2468">
        <v>1</v>
      </c>
    </row>
    <row r="2469" spans="1:9" x14ac:dyDescent="0.3">
      <c r="A2469">
        <v>142232</v>
      </c>
      <c r="B2469">
        <v>99.999999999999901</v>
      </c>
      <c r="C2469">
        <v>0</v>
      </c>
      <c r="D2469">
        <v>142691</v>
      </c>
      <c r="E2469" t="s">
        <v>5790</v>
      </c>
      <c r="F2469">
        <v>0.43072345849999999</v>
      </c>
      <c r="G2469">
        <v>142232</v>
      </c>
      <c r="H2469">
        <v>14.76</v>
      </c>
      <c r="I2469">
        <v>1</v>
      </c>
    </row>
    <row r="2470" spans="1:9" x14ac:dyDescent="0.3">
      <c r="A2470">
        <v>142235</v>
      </c>
      <c r="B2470">
        <v>105</v>
      </c>
      <c r="C2470">
        <v>0</v>
      </c>
      <c r="D2470">
        <v>142691</v>
      </c>
      <c r="E2470" t="s">
        <v>5790</v>
      </c>
      <c r="F2470">
        <v>8.2376793000000004E-2</v>
      </c>
      <c r="G2470">
        <v>142235</v>
      </c>
      <c r="H2470">
        <v>14.76</v>
      </c>
      <c r="I2470">
        <v>1</v>
      </c>
    </row>
    <row r="2471" spans="1:9" x14ac:dyDescent="0.3">
      <c r="A2471">
        <v>142235</v>
      </c>
      <c r="B2471">
        <v>105</v>
      </c>
      <c r="C2471">
        <v>0</v>
      </c>
      <c r="D2471">
        <v>142691</v>
      </c>
      <c r="E2471" t="s">
        <v>5790</v>
      </c>
      <c r="F2471">
        <v>8.2376793000000004E-2</v>
      </c>
      <c r="G2471">
        <v>142235</v>
      </c>
      <c r="H2471">
        <v>14.76</v>
      </c>
      <c r="I2471">
        <v>1</v>
      </c>
    </row>
    <row r="2472" spans="1:9" x14ac:dyDescent="0.3">
      <c r="A2472">
        <v>142251</v>
      </c>
      <c r="B2472">
        <v>166.73684210526301</v>
      </c>
      <c r="C2472">
        <v>0</v>
      </c>
      <c r="D2472">
        <v>144310</v>
      </c>
      <c r="E2472" t="s">
        <v>5790</v>
      </c>
      <c r="F2472">
        <v>0.1225771606</v>
      </c>
      <c r="G2472">
        <v>142251</v>
      </c>
      <c r="H2472">
        <v>14.76</v>
      </c>
      <c r="I2472">
        <v>1</v>
      </c>
    </row>
    <row r="2473" spans="1:9" x14ac:dyDescent="0.3">
      <c r="A2473">
        <v>142277</v>
      </c>
      <c r="B2473">
        <v>136.75</v>
      </c>
      <c r="C2473">
        <v>0</v>
      </c>
      <c r="D2473">
        <v>144310</v>
      </c>
      <c r="E2473" t="s">
        <v>5790</v>
      </c>
      <c r="F2473">
        <v>0.30136385560000001</v>
      </c>
      <c r="G2473">
        <v>142277</v>
      </c>
      <c r="H2473">
        <v>14.76</v>
      </c>
      <c r="I2473">
        <v>1</v>
      </c>
    </row>
    <row r="2474" spans="1:9" x14ac:dyDescent="0.3">
      <c r="A2474">
        <v>142278</v>
      </c>
      <c r="B2474">
        <v>136.375</v>
      </c>
      <c r="C2474">
        <v>0</v>
      </c>
      <c r="D2474">
        <v>144310</v>
      </c>
      <c r="E2474" t="s">
        <v>5791</v>
      </c>
      <c r="F2474">
        <v>0.98330277200000005</v>
      </c>
      <c r="G2474">
        <v>142278</v>
      </c>
      <c r="H2474">
        <v>1.98</v>
      </c>
      <c r="I2474">
        <v>6</v>
      </c>
    </row>
    <row r="2475" spans="1:9" x14ac:dyDescent="0.3">
      <c r="A2475">
        <v>142329</v>
      </c>
      <c r="B2475">
        <v>154.949418377792</v>
      </c>
      <c r="C2475">
        <v>0</v>
      </c>
      <c r="D2475">
        <v>143351</v>
      </c>
      <c r="E2475" t="s">
        <v>5790</v>
      </c>
      <c r="F2475">
        <v>0.38545891640000002</v>
      </c>
      <c r="G2475">
        <v>142329</v>
      </c>
      <c r="H2475">
        <v>14.76</v>
      </c>
      <c r="I2475">
        <v>1</v>
      </c>
    </row>
    <row r="2476" spans="1:9" x14ac:dyDescent="0.3">
      <c r="A2476">
        <v>142330</v>
      </c>
      <c r="B2476">
        <v>113.34785100186799</v>
      </c>
      <c r="C2476">
        <v>0</v>
      </c>
      <c r="D2476">
        <v>143351</v>
      </c>
      <c r="E2476" t="s">
        <v>5790</v>
      </c>
      <c r="F2476">
        <v>0.20384626089999999</v>
      </c>
      <c r="G2476">
        <v>142330</v>
      </c>
      <c r="H2476">
        <v>14.76</v>
      </c>
      <c r="I2476">
        <v>1</v>
      </c>
    </row>
    <row r="2477" spans="1:9" x14ac:dyDescent="0.3">
      <c r="A2477">
        <v>142331</v>
      </c>
      <c r="B2477">
        <v>100</v>
      </c>
      <c r="C2477">
        <v>0</v>
      </c>
      <c r="D2477">
        <v>142691</v>
      </c>
      <c r="E2477" t="s">
        <v>5790</v>
      </c>
      <c r="F2477">
        <v>0.2372256368</v>
      </c>
      <c r="G2477">
        <v>142331</v>
      </c>
      <c r="H2477">
        <v>14.76</v>
      </c>
      <c r="I2477">
        <v>1</v>
      </c>
    </row>
    <row r="2478" spans="1:9" x14ac:dyDescent="0.3">
      <c r="A2478">
        <v>142331</v>
      </c>
      <c r="B2478">
        <v>100</v>
      </c>
      <c r="C2478">
        <v>0</v>
      </c>
      <c r="D2478">
        <v>142691</v>
      </c>
      <c r="E2478" t="s">
        <v>5790</v>
      </c>
      <c r="F2478">
        <v>0.2372256368</v>
      </c>
      <c r="G2478">
        <v>142331</v>
      </c>
      <c r="H2478">
        <v>14.76</v>
      </c>
      <c r="I2478">
        <v>1</v>
      </c>
    </row>
    <row r="2479" spans="1:9" x14ac:dyDescent="0.3">
      <c r="A2479">
        <v>142332</v>
      </c>
      <c r="B2479">
        <v>142</v>
      </c>
      <c r="C2479">
        <v>0</v>
      </c>
      <c r="D2479">
        <v>142520</v>
      </c>
      <c r="E2479" t="s">
        <v>5790</v>
      </c>
      <c r="F2479">
        <v>0.52918565269999995</v>
      </c>
      <c r="G2479">
        <v>142332</v>
      </c>
      <c r="H2479">
        <v>11.8</v>
      </c>
      <c r="I2479">
        <v>2</v>
      </c>
    </row>
    <row r="2480" spans="1:9" x14ac:dyDescent="0.3">
      <c r="A2480">
        <v>142333</v>
      </c>
      <c r="B2480">
        <v>104.99999999999901</v>
      </c>
      <c r="C2480">
        <v>0</v>
      </c>
      <c r="D2480">
        <v>142691</v>
      </c>
      <c r="E2480" t="s">
        <v>5790</v>
      </c>
      <c r="F2480">
        <v>5.9384871300000003E-2</v>
      </c>
      <c r="G2480">
        <v>142333</v>
      </c>
      <c r="H2480">
        <v>14.76</v>
      </c>
      <c r="I2480">
        <v>1</v>
      </c>
    </row>
    <row r="2481" spans="1:9" x14ac:dyDescent="0.3">
      <c r="A2481">
        <v>142333</v>
      </c>
      <c r="B2481">
        <v>104.99999999999901</v>
      </c>
      <c r="C2481">
        <v>0</v>
      </c>
      <c r="D2481">
        <v>142691</v>
      </c>
      <c r="E2481" t="s">
        <v>5790</v>
      </c>
      <c r="F2481">
        <v>5.9384871300000003E-2</v>
      </c>
      <c r="G2481">
        <v>142333</v>
      </c>
      <c r="H2481">
        <v>14.76</v>
      </c>
      <c r="I2481">
        <v>1</v>
      </c>
    </row>
    <row r="2482" spans="1:9" x14ac:dyDescent="0.3">
      <c r="A2482">
        <v>142344</v>
      </c>
      <c r="B2482">
        <v>139.5</v>
      </c>
      <c r="C2482">
        <v>0.20028601146137701</v>
      </c>
      <c r="D2482">
        <v>142930</v>
      </c>
      <c r="E2482" t="s">
        <v>5790</v>
      </c>
      <c r="F2482">
        <v>0.86230176690000004</v>
      </c>
      <c r="G2482">
        <v>142344</v>
      </c>
      <c r="H2482">
        <v>6.11</v>
      </c>
      <c r="I2482">
        <v>4</v>
      </c>
    </row>
    <row r="2483" spans="1:9" x14ac:dyDescent="0.3">
      <c r="A2483">
        <v>142344</v>
      </c>
      <c r="B2483">
        <v>139.5</v>
      </c>
      <c r="C2483">
        <v>0.20028601146137701</v>
      </c>
      <c r="D2483">
        <v>142930</v>
      </c>
      <c r="E2483" t="s">
        <v>5790</v>
      </c>
      <c r="F2483">
        <v>0.86230176690000004</v>
      </c>
      <c r="G2483">
        <v>142344</v>
      </c>
      <c r="H2483">
        <v>6.11</v>
      </c>
      <c r="I2483">
        <v>4</v>
      </c>
    </row>
    <row r="2484" spans="1:9" x14ac:dyDescent="0.3">
      <c r="A2484">
        <v>142349</v>
      </c>
      <c r="B2484">
        <v>142</v>
      </c>
      <c r="C2484">
        <v>0</v>
      </c>
      <c r="D2484">
        <v>144448</v>
      </c>
      <c r="E2484" t="s">
        <v>5790</v>
      </c>
      <c r="F2484">
        <v>0.79320287700000003</v>
      </c>
      <c r="G2484">
        <v>142349</v>
      </c>
      <c r="H2484">
        <v>7.65</v>
      </c>
      <c r="I2484">
        <v>3</v>
      </c>
    </row>
    <row r="2485" spans="1:9" x14ac:dyDescent="0.3">
      <c r="A2485">
        <v>142353</v>
      </c>
      <c r="B2485">
        <v>132</v>
      </c>
      <c r="C2485">
        <v>0.14813247048170999</v>
      </c>
      <c r="D2485">
        <v>144448</v>
      </c>
      <c r="E2485" t="s">
        <v>5790</v>
      </c>
      <c r="F2485">
        <v>0.31550952789999998</v>
      </c>
      <c r="G2485">
        <v>142353</v>
      </c>
      <c r="H2485">
        <v>14.76</v>
      </c>
      <c r="I2485">
        <v>1</v>
      </c>
    </row>
    <row r="2486" spans="1:9" x14ac:dyDescent="0.3">
      <c r="A2486">
        <v>142417</v>
      </c>
      <c r="B2486">
        <v>147</v>
      </c>
      <c r="C2486">
        <v>0</v>
      </c>
      <c r="D2486">
        <v>143008</v>
      </c>
      <c r="E2486" t="s">
        <v>5790</v>
      </c>
      <c r="F2486">
        <v>0.30198523399999999</v>
      </c>
      <c r="G2486">
        <v>142417</v>
      </c>
      <c r="H2486">
        <v>14.76</v>
      </c>
      <c r="I2486">
        <v>1</v>
      </c>
    </row>
    <row r="2487" spans="1:9" x14ac:dyDescent="0.3">
      <c r="A2487">
        <v>142417</v>
      </c>
      <c r="B2487">
        <v>147</v>
      </c>
      <c r="C2487">
        <v>0</v>
      </c>
      <c r="D2487">
        <v>143008</v>
      </c>
      <c r="E2487" t="s">
        <v>5790</v>
      </c>
      <c r="F2487">
        <v>0.30198523399999999</v>
      </c>
      <c r="G2487">
        <v>142417</v>
      </c>
      <c r="H2487">
        <v>14.76</v>
      </c>
      <c r="I2487">
        <v>1</v>
      </c>
    </row>
    <row r="2488" spans="1:9" x14ac:dyDescent="0.3">
      <c r="A2488">
        <v>142424</v>
      </c>
      <c r="B2488">
        <v>110</v>
      </c>
      <c r="C2488">
        <v>0.11781685485512</v>
      </c>
      <c r="D2488">
        <v>143390</v>
      </c>
      <c r="E2488" t="s">
        <v>5790</v>
      </c>
      <c r="F2488">
        <v>0.67744529249999996</v>
      </c>
      <c r="G2488">
        <v>142424</v>
      </c>
      <c r="H2488">
        <v>11.8</v>
      </c>
      <c r="I2488">
        <v>2</v>
      </c>
    </row>
    <row r="2489" spans="1:9" x14ac:dyDescent="0.3">
      <c r="A2489">
        <v>142424</v>
      </c>
      <c r="B2489">
        <v>110</v>
      </c>
      <c r="C2489">
        <v>0.11781685485512</v>
      </c>
      <c r="D2489">
        <v>143390</v>
      </c>
      <c r="E2489" t="s">
        <v>5790</v>
      </c>
      <c r="F2489">
        <v>0.67744529249999996</v>
      </c>
      <c r="G2489">
        <v>142424</v>
      </c>
      <c r="H2489">
        <v>11.8</v>
      </c>
      <c r="I2489">
        <v>2</v>
      </c>
    </row>
    <row r="2490" spans="1:9" x14ac:dyDescent="0.3">
      <c r="A2490">
        <v>142432</v>
      </c>
      <c r="B2490">
        <v>110</v>
      </c>
      <c r="C2490">
        <v>0.119998648463548</v>
      </c>
      <c r="D2490">
        <v>143390</v>
      </c>
      <c r="E2490" t="s">
        <v>5790</v>
      </c>
      <c r="F2490">
        <v>0.86553931240000004</v>
      </c>
      <c r="G2490">
        <v>142432</v>
      </c>
      <c r="H2490">
        <v>6.11</v>
      </c>
      <c r="I2490">
        <v>4</v>
      </c>
    </row>
    <row r="2491" spans="1:9" x14ac:dyDescent="0.3">
      <c r="A2491">
        <v>142432</v>
      </c>
      <c r="B2491">
        <v>110</v>
      </c>
      <c r="C2491">
        <v>0.119998648463548</v>
      </c>
      <c r="D2491">
        <v>143390</v>
      </c>
      <c r="E2491" t="s">
        <v>5790</v>
      </c>
      <c r="F2491">
        <v>0.86553931240000004</v>
      </c>
      <c r="G2491">
        <v>142432</v>
      </c>
      <c r="H2491">
        <v>6.11</v>
      </c>
      <c r="I2491">
        <v>4</v>
      </c>
    </row>
    <row r="2492" spans="1:9" x14ac:dyDescent="0.3">
      <c r="A2492">
        <v>142434</v>
      </c>
      <c r="B2492">
        <v>147</v>
      </c>
      <c r="C2492">
        <v>0</v>
      </c>
      <c r="D2492">
        <v>142520</v>
      </c>
      <c r="E2492" t="s">
        <v>5790</v>
      </c>
      <c r="F2492">
        <v>0.25802206989999998</v>
      </c>
      <c r="G2492">
        <v>142434</v>
      </c>
      <c r="H2492">
        <v>14.76</v>
      </c>
      <c r="I2492">
        <v>1</v>
      </c>
    </row>
    <row r="2493" spans="1:9" x14ac:dyDescent="0.3">
      <c r="A2493">
        <v>142455</v>
      </c>
      <c r="B2493">
        <v>142</v>
      </c>
      <c r="C2493">
        <v>4.6238150283512101E-2</v>
      </c>
      <c r="D2493">
        <v>147661</v>
      </c>
      <c r="E2493" t="s">
        <v>5790</v>
      </c>
      <c r="F2493">
        <v>0.3365147114</v>
      </c>
      <c r="G2493">
        <v>142455</v>
      </c>
      <c r="H2493">
        <v>14.76</v>
      </c>
      <c r="I2493">
        <v>1</v>
      </c>
    </row>
    <row r="2494" spans="1:9" x14ac:dyDescent="0.3">
      <c r="A2494">
        <v>142461</v>
      </c>
      <c r="B2494">
        <v>137.833333333333</v>
      </c>
      <c r="C2494">
        <v>0</v>
      </c>
      <c r="D2494">
        <v>144310</v>
      </c>
      <c r="E2494" t="s">
        <v>5790</v>
      </c>
      <c r="F2494">
        <v>0.43406641480000002</v>
      </c>
      <c r="G2494">
        <v>142461</v>
      </c>
      <c r="H2494">
        <v>14.76</v>
      </c>
      <c r="I2494">
        <v>1</v>
      </c>
    </row>
    <row r="2495" spans="1:9" x14ac:dyDescent="0.3">
      <c r="A2495">
        <v>142465</v>
      </c>
      <c r="B2495">
        <v>135.91304347825999</v>
      </c>
      <c r="C2495">
        <v>0.24382644873559001</v>
      </c>
      <c r="D2495">
        <v>142930</v>
      </c>
      <c r="E2495" t="s">
        <v>5790</v>
      </c>
      <c r="F2495">
        <v>0.47909557819999998</v>
      </c>
      <c r="G2495">
        <v>142465</v>
      </c>
      <c r="H2495">
        <v>14.76</v>
      </c>
      <c r="I2495">
        <v>1</v>
      </c>
    </row>
    <row r="2496" spans="1:9" x14ac:dyDescent="0.3">
      <c r="A2496">
        <v>142465</v>
      </c>
      <c r="B2496">
        <v>135.91304347825999</v>
      </c>
      <c r="C2496">
        <v>0.24382644873559001</v>
      </c>
      <c r="D2496">
        <v>142930</v>
      </c>
      <c r="E2496" t="s">
        <v>5790</v>
      </c>
      <c r="F2496">
        <v>0.47909557819999998</v>
      </c>
      <c r="G2496">
        <v>142465</v>
      </c>
      <c r="H2496">
        <v>14.76</v>
      </c>
      <c r="I2496">
        <v>1</v>
      </c>
    </row>
    <row r="2497" spans="1:9" x14ac:dyDescent="0.3">
      <c r="A2497">
        <v>142471</v>
      </c>
      <c r="B2497">
        <v>91.199995893332698</v>
      </c>
      <c r="C2497">
        <v>0</v>
      </c>
      <c r="D2497">
        <v>142850</v>
      </c>
      <c r="E2497" t="s">
        <v>5790</v>
      </c>
      <c r="F2497">
        <v>0.53682899480000001</v>
      </c>
      <c r="G2497">
        <v>142471</v>
      </c>
      <c r="H2497">
        <v>11.8</v>
      </c>
      <c r="I2497">
        <v>2</v>
      </c>
    </row>
    <row r="2498" spans="1:9" x14ac:dyDescent="0.3">
      <c r="A2498">
        <v>142471</v>
      </c>
      <c r="B2498">
        <v>91.199995893332698</v>
      </c>
      <c r="C2498">
        <v>0</v>
      </c>
      <c r="D2498">
        <v>142850</v>
      </c>
      <c r="E2498" t="s">
        <v>5790</v>
      </c>
      <c r="F2498">
        <v>0.53682899480000001</v>
      </c>
      <c r="G2498">
        <v>142471</v>
      </c>
      <c r="H2498">
        <v>11.8</v>
      </c>
      <c r="I2498">
        <v>2</v>
      </c>
    </row>
    <row r="2499" spans="1:9" x14ac:dyDescent="0.3">
      <c r="A2499">
        <v>142473</v>
      </c>
      <c r="B2499">
        <v>147</v>
      </c>
      <c r="C2499">
        <v>0.38384332104932101</v>
      </c>
      <c r="D2499">
        <v>142579</v>
      </c>
      <c r="E2499" t="s">
        <v>5790</v>
      </c>
      <c r="F2499">
        <v>0.6796196699</v>
      </c>
      <c r="G2499">
        <v>142473</v>
      </c>
      <c r="H2499">
        <v>11.8</v>
      </c>
      <c r="I2499">
        <v>2</v>
      </c>
    </row>
    <row r="2500" spans="1:9" x14ac:dyDescent="0.3">
      <c r="A2500">
        <v>142473</v>
      </c>
      <c r="B2500">
        <v>147</v>
      </c>
      <c r="C2500">
        <v>0.38384332104932101</v>
      </c>
      <c r="D2500">
        <v>142579</v>
      </c>
      <c r="E2500" t="s">
        <v>5790</v>
      </c>
      <c r="F2500">
        <v>0.6796196699</v>
      </c>
      <c r="G2500">
        <v>142473</v>
      </c>
      <c r="H2500">
        <v>11.8</v>
      </c>
      <c r="I2500">
        <v>2</v>
      </c>
    </row>
    <row r="2501" spans="1:9" x14ac:dyDescent="0.3">
      <c r="A2501">
        <v>142478</v>
      </c>
      <c r="B2501">
        <v>128.66666755555499</v>
      </c>
      <c r="C2501">
        <v>0</v>
      </c>
      <c r="D2501">
        <v>142850</v>
      </c>
      <c r="E2501" t="s">
        <v>5790</v>
      </c>
      <c r="F2501">
        <v>0.75781619550000001</v>
      </c>
      <c r="G2501">
        <v>142478</v>
      </c>
      <c r="H2501">
        <v>7.65</v>
      </c>
      <c r="I2501">
        <v>3</v>
      </c>
    </row>
    <row r="2502" spans="1:9" x14ac:dyDescent="0.3">
      <c r="A2502">
        <v>142478</v>
      </c>
      <c r="B2502">
        <v>128.66666755555499</v>
      </c>
      <c r="C2502">
        <v>0</v>
      </c>
      <c r="D2502">
        <v>142850</v>
      </c>
      <c r="E2502" t="s">
        <v>5790</v>
      </c>
      <c r="F2502">
        <v>0.75781619550000001</v>
      </c>
      <c r="G2502">
        <v>142478</v>
      </c>
      <c r="H2502">
        <v>7.65</v>
      </c>
      <c r="I2502">
        <v>3</v>
      </c>
    </row>
    <row r="2503" spans="1:9" x14ac:dyDescent="0.3">
      <c r="A2503">
        <v>142480</v>
      </c>
      <c r="B2503">
        <v>119.92857344897899</v>
      </c>
      <c r="C2503">
        <v>0</v>
      </c>
      <c r="D2503">
        <v>142850</v>
      </c>
      <c r="E2503" t="s">
        <v>5790</v>
      </c>
      <c r="F2503">
        <v>0.91881710289999996</v>
      </c>
      <c r="G2503">
        <v>142480</v>
      </c>
      <c r="H2503">
        <v>6.11</v>
      </c>
      <c r="I2503">
        <v>4</v>
      </c>
    </row>
    <row r="2504" spans="1:9" x14ac:dyDescent="0.3">
      <c r="A2504">
        <v>142480</v>
      </c>
      <c r="B2504">
        <v>119.92857344897899</v>
      </c>
      <c r="C2504">
        <v>0</v>
      </c>
      <c r="D2504">
        <v>142850</v>
      </c>
      <c r="E2504" t="s">
        <v>5790</v>
      </c>
      <c r="F2504">
        <v>0.91881710289999996</v>
      </c>
      <c r="G2504">
        <v>142480</v>
      </c>
      <c r="H2504">
        <v>6.11</v>
      </c>
      <c r="I2504">
        <v>4</v>
      </c>
    </row>
    <row r="2505" spans="1:9" x14ac:dyDescent="0.3">
      <c r="A2505">
        <v>142481</v>
      </c>
      <c r="B2505">
        <v>83.727267041321198</v>
      </c>
      <c r="C2505">
        <v>0</v>
      </c>
      <c r="D2505">
        <v>142850</v>
      </c>
      <c r="E2505" t="s">
        <v>5790</v>
      </c>
      <c r="F2505">
        <v>0.55101555589999995</v>
      </c>
      <c r="G2505">
        <v>142481</v>
      </c>
      <c r="H2505">
        <v>11.8</v>
      </c>
      <c r="I2505">
        <v>2</v>
      </c>
    </row>
    <row r="2506" spans="1:9" x14ac:dyDescent="0.3">
      <c r="A2506">
        <v>142481</v>
      </c>
      <c r="B2506">
        <v>83.727267041321198</v>
      </c>
      <c r="C2506">
        <v>0</v>
      </c>
      <c r="D2506">
        <v>142850</v>
      </c>
      <c r="E2506" t="s">
        <v>5790</v>
      </c>
      <c r="F2506">
        <v>0.55101555589999995</v>
      </c>
      <c r="G2506">
        <v>142481</v>
      </c>
      <c r="H2506">
        <v>11.8</v>
      </c>
      <c r="I2506">
        <v>2</v>
      </c>
    </row>
    <row r="2507" spans="1:9" x14ac:dyDescent="0.3">
      <c r="A2507">
        <v>142482</v>
      </c>
      <c r="B2507">
        <v>147</v>
      </c>
      <c r="C2507">
        <v>0.38384332104932101</v>
      </c>
      <c r="D2507">
        <v>142579</v>
      </c>
      <c r="E2507" t="s">
        <v>5790</v>
      </c>
      <c r="F2507">
        <v>0.13255341349999999</v>
      </c>
      <c r="G2507">
        <v>142482</v>
      </c>
      <c r="H2507">
        <v>14.76</v>
      </c>
      <c r="I2507">
        <v>1</v>
      </c>
    </row>
    <row r="2508" spans="1:9" x14ac:dyDescent="0.3">
      <c r="A2508">
        <v>142482</v>
      </c>
      <c r="B2508">
        <v>147</v>
      </c>
      <c r="C2508">
        <v>0.38384332104932101</v>
      </c>
      <c r="D2508">
        <v>142579</v>
      </c>
      <c r="E2508" t="s">
        <v>5790</v>
      </c>
      <c r="F2508">
        <v>0.13255341349999999</v>
      </c>
      <c r="G2508">
        <v>142482</v>
      </c>
      <c r="H2508">
        <v>14.76</v>
      </c>
      <c r="I2508">
        <v>1</v>
      </c>
    </row>
    <row r="2509" spans="1:9" x14ac:dyDescent="0.3">
      <c r="A2509">
        <v>142483</v>
      </c>
      <c r="B2509">
        <v>142</v>
      </c>
      <c r="C2509">
        <v>0</v>
      </c>
      <c r="D2509">
        <v>143459</v>
      </c>
      <c r="E2509" t="s">
        <v>5790</v>
      </c>
      <c r="F2509">
        <v>0.61429685349999996</v>
      </c>
      <c r="G2509">
        <v>142483</v>
      </c>
      <c r="H2509">
        <v>11.8</v>
      </c>
      <c r="I2509">
        <v>2</v>
      </c>
    </row>
    <row r="2510" spans="1:9" x14ac:dyDescent="0.3">
      <c r="A2510">
        <v>142484</v>
      </c>
      <c r="B2510">
        <v>135.974359993425</v>
      </c>
      <c r="C2510">
        <v>0</v>
      </c>
      <c r="D2510">
        <v>142850</v>
      </c>
      <c r="E2510" t="s">
        <v>5790</v>
      </c>
      <c r="F2510">
        <v>0.82806539540000001</v>
      </c>
      <c r="G2510">
        <v>142484</v>
      </c>
      <c r="H2510">
        <v>7.65</v>
      </c>
      <c r="I2510">
        <v>3</v>
      </c>
    </row>
    <row r="2511" spans="1:9" x14ac:dyDescent="0.3">
      <c r="A2511">
        <v>142484</v>
      </c>
      <c r="B2511">
        <v>135.974359993425</v>
      </c>
      <c r="C2511">
        <v>0</v>
      </c>
      <c r="D2511">
        <v>142850</v>
      </c>
      <c r="E2511" t="s">
        <v>5790</v>
      </c>
      <c r="F2511">
        <v>0.82806539540000001</v>
      </c>
      <c r="G2511">
        <v>142484</v>
      </c>
      <c r="H2511">
        <v>7.65</v>
      </c>
      <c r="I2511">
        <v>3</v>
      </c>
    </row>
    <row r="2512" spans="1:9" x14ac:dyDescent="0.3">
      <c r="A2512">
        <v>142492</v>
      </c>
      <c r="B2512">
        <v>142</v>
      </c>
      <c r="C2512">
        <v>0</v>
      </c>
      <c r="D2512">
        <v>143017</v>
      </c>
      <c r="E2512" t="s">
        <v>5790</v>
      </c>
      <c r="F2512">
        <v>0.5197765231</v>
      </c>
      <c r="G2512">
        <v>142492</v>
      </c>
      <c r="H2512">
        <v>11.8</v>
      </c>
      <c r="I2512">
        <v>2</v>
      </c>
    </row>
    <row r="2513" spans="1:9" x14ac:dyDescent="0.3">
      <c r="A2513">
        <v>142492</v>
      </c>
      <c r="B2513">
        <v>142</v>
      </c>
      <c r="C2513">
        <v>0</v>
      </c>
      <c r="D2513">
        <v>143017</v>
      </c>
      <c r="E2513" t="s">
        <v>5790</v>
      </c>
      <c r="F2513">
        <v>0.5197765231</v>
      </c>
      <c r="G2513">
        <v>142492</v>
      </c>
      <c r="H2513">
        <v>11.8</v>
      </c>
      <c r="I2513">
        <v>2</v>
      </c>
    </row>
    <row r="2514" spans="1:9" x14ac:dyDescent="0.3">
      <c r="A2514">
        <v>142494</v>
      </c>
      <c r="B2514">
        <v>140.12700000000001</v>
      </c>
      <c r="C2514">
        <v>6.9972049580743698E-2</v>
      </c>
      <c r="D2514">
        <v>143017</v>
      </c>
      <c r="E2514" t="s">
        <v>5790</v>
      </c>
      <c r="F2514">
        <v>0.57790136339999998</v>
      </c>
      <c r="G2514">
        <v>142494</v>
      </c>
      <c r="H2514">
        <v>11.8</v>
      </c>
      <c r="I2514">
        <v>2</v>
      </c>
    </row>
    <row r="2515" spans="1:9" x14ac:dyDescent="0.3">
      <c r="A2515">
        <v>142494</v>
      </c>
      <c r="B2515">
        <v>140.12700000000001</v>
      </c>
      <c r="C2515">
        <v>6.9972049580743698E-2</v>
      </c>
      <c r="D2515">
        <v>143017</v>
      </c>
      <c r="E2515" t="s">
        <v>5790</v>
      </c>
      <c r="F2515">
        <v>0.57790136339999998</v>
      </c>
      <c r="G2515">
        <v>142494</v>
      </c>
      <c r="H2515">
        <v>11.8</v>
      </c>
      <c r="I2515">
        <v>2</v>
      </c>
    </row>
    <row r="2516" spans="1:9" x14ac:dyDescent="0.3">
      <c r="A2516">
        <v>142507</v>
      </c>
      <c r="B2516">
        <v>137.77875</v>
      </c>
      <c r="C2516">
        <v>0.29468272763012499</v>
      </c>
      <c r="D2516">
        <v>143017</v>
      </c>
      <c r="E2516" t="s">
        <v>5790</v>
      </c>
      <c r="F2516">
        <v>0.2728480995</v>
      </c>
      <c r="G2516">
        <v>142507</v>
      </c>
      <c r="H2516">
        <v>14.76</v>
      </c>
      <c r="I2516">
        <v>1</v>
      </c>
    </row>
    <row r="2517" spans="1:9" x14ac:dyDescent="0.3">
      <c r="A2517">
        <v>142507</v>
      </c>
      <c r="B2517">
        <v>137.77875</v>
      </c>
      <c r="C2517">
        <v>0.29468272763012499</v>
      </c>
      <c r="D2517">
        <v>143017</v>
      </c>
      <c r="E2517" t="s">
        <v>5790</v>
      </c>
      <c r="F2517">
        <v>0.2728480995</v>
      </c>
      <c r="G2517">
        <v>142507</v>
      </c>
      <c r="H2517">
        <v>14.76</v>
      </c>
      <c r="I2517">
        <v>1</v>
      </c>
    </row>
    <row r="2518" spans="1:9" x14ac:dyDescent="0.3">
      <c r="A2518">
        <v>142508</v>
      </c>
      <c r="B2518">
        <v>156.28834645669201</v>
      </c>
      <c r="C2518">
        <v>0.64077720078464895</v>
      </c>
      <c r="D2518">
        <v>143017</v>
      </c>
      <c r="E2518" t="s">
        <v>5790</v>
      </c>
      <c r="F2518">
        <v>0.69312351940000005</v>
      </c>
      <c r="G2518">
        <v>142508</v>
      </c>
      <c r="H2518">
        <v>11.8</v>
      </c>
      <c r="I2518">
        <v>2</v>
      </c>
    </row>
    <row r="2519" spans="1:9" x14ac:dyDescent="0.3">
      <c r="A2519">
        <v>142508</v>
      </c>
      <c r="B2519">
        <v>156.28834645669201</v>
      </c>
      <c r="C2519">
        <v>0.64077720078464895</v>
      </c>
      <c r="D2519">
        <v>143017</v>
      </c>
      <c r="E2519" t="s">
        <v>5790</v>
      </c>
      <c r="F2519">
        <v>0.69312351940000005</v>
      </c>
      <c r="G2519">
        <v>142508</v>
      </c>
      <c r="H2519">
        <v>11.8</v>
      </c>
      <c r="I2519">
        <v>2</v>
      </c>
    </row>
    <row r="2520" spans="1:9" x14ac:dyDescent="0.3">
      <c r="A2520">
        <v>142509</v>
      </c>
      <c r="B2520">
        <v>137.833333333333</v>
      </c>
      <c r="C2520">
        <v>0.28208944867157199</v>
      </c>
      <c r="D2520">
        <v>143017</v>
      </c>
      <c r="E2520" t="s">
        <v>5790</v>
      </c>
      <c r="F2520">
        <v>0.48116707800000003</v>
      </c>
      <c r="G2520">
        <v>142509</v>
      </c>
      <c r="H2520">
        <v>14.76</v>
      </c>
      <c r="I2520">
        <v>1</v>
      </c>
    </row>
    <row r="2521" spans="1:9" x14ac:dyDescent="0.3">
      <c r="A2521">
        <v>142509</v>
      </c>
      <c r="B2521">
        <v>137.833333333333</v>
      </c>
      <c r="C2521">
        <v>0.28208944867157199</v>
      </c>
      <c r="D2521">
        <v>143017</v>
      </c>
      <c r="E2521" t="s">
        <v>5790</v>
      </c>
      <c r="F2521">
        <v>0.48116707800000003</v>
      </c>
      <c r="G2521">
        <v>142509</v>
      </c>
      <c r="H2521">
        <v>14.76</v>
      </c>
      <c r="I2521">
        <v>1</v>
      </c>
    </row>
    <row r="2522" spans="1:9" x14ac:dyDescent="0.3">
      <c r="A2522">
        <v>142529</v>
      </c>
      <c r="B2522">
        <v>130.12919354838701</v>
      </c>
      <c r="C2522">
        <v>0.67480757400832103</v>
      </c>
      <c r="D2522">
        <v>142529</v>
      </c>
      <c r="E2522" t="s">
        <v>5790</v>
      </c>
      <c r="F2522">
        <v>0.85440909860000003</v>
      </c>
      <c r="G2522">
        <v>142529</v>
      </c>
      <c r="H2522">
        <v>6.11</v>
      </c>
      <c r="I2522">
        <v>4</v>
      </c>
    </row>
    <row r="2523" spans="1:9" x14ac:dyDescent="0.3">
      <c r="A2523">
        <v>142539</v>
      </c>
      <c r="B2523">
        <v>150.99029197080199</v>
      </c>
      <c r="C2523">
        <v>0</v>
      </c>
      <c r="D2523">
        <v>143372</v>
      </c>
      <c r="E2523" t="s">
        <v>5790</v>
      </c>
      <c r="F2523">
        <v>0.90997052190000005</v>
      </c>
      <c r="G2523">
        <v>142539</v>
      </c>
      <c r="H2523">
        <v>6.11</v>
      </c>
      <c r="I2523">
        <v>4</v>
      </c>
    </row>
    <row r="2524" spans="1:9" x14ac:dyDescent="0.3">
      <c r="A2524">
        <v>142539</v>
      </c>
      <c r="B2524">
        <v>150.99029197080199</v>
      </c>
      <c r="C2524">
        <v>0</v>
      </c>
      <c r="D2524">
        <v>143372</v>
      </c>
      <c r="E2524" t="s">
        <v>5790</v>
      </c>
      <c r="F2524">
        <v>0.90997052190000005</v>
      </c>
      <c r="G2524">
        <v>142539</v>
      </c>
      <c r="H2524">
        <v>6.11</v>
      </c>
      <c r="I2524">
        <v>4</v>
      </c>
    </row>
    <row r="2525" spans="1:9" x14ac:dyDescent="0.3">
      <c r="A2525">
        <v>142541</v>
      </c>
      <c r="B2525">
        <v>147</v>
      </c>
      <c r="C2525">
        <v>0</v>
      </c>
      <c r="D2525">
        <v>143372</v>
      </c>
      <c r="E2525" t="s">
        <v>5790</v>
      </c>
      <c r="F2525">
        <v>0.69907778499999995</v>
      </c>
      <c r="G2525">
        <v>142541</v>
      </c>
      <c r="H2525">
        <v>11.8</v>
      </c>
      <c r="I2525">
        <v>2</v>
      </c>
    </row>
    <row r="2526" spans="1:9" x14ac:dyDescent="0.3">
      <c r="A2526">
        <v>142541</v>
      </c>
      <c r="B2526">
        <v>147</v>
      </c>
      <c r="C2526">
        <v>0</v>
      </c>
      <c r="D2526">
        <v>143372</v>
      </c>
      <c r="E2526" t="s">
        <v>5790</v>
      </c>
      <c r="F2526">
        <v>0.69907778499999995</v>
      </c>
      <c r="G2526">
        <v>142541</v>
      </c>
      <c r="H2526">
        <v>11.8</v>
      </c>
      <c r="I2526">
        <v>2</v>
      </c>
    </row>
    <row r="2527" spans="1:9" x14ac:dyDescent="0.3">
      <c r="A2527">
        <v>142542</v>
      </c>
      <c r="B2527">
        <v>140</v>
      </c>
      <c r="C2527">
        <v>0</v>
      </c>
      <c r="D2527">
        <v>143372</v>
      </c>
      <c r="E2527" t="s">
        <v>5790</v>
      </c>
      <c r="F2527">
        <v>0.74861317869999999</v>
      </c>
      <c r="G2527">
        <v>142542</v>
      </c>
      <c r="H2527">
        <v>11.8</v>
      </c>
      <c r="I2527">
        <v>2</v>
      </c>
    </row>
    <row r="2528" spans="1:9" x14ac:dyDescent="0.3">
      <c r="A2528">
        <v>142542</v>
      </c>
      <c r="B2528">
        <v>140</v>
      </c>
      <c r="C2528">
        <v>0</v>
      </c>
      <c r="D2528">
        <v>143372</v>
      </c>
      <c r="E2528" t="s">
        <v>5790</v>
      </c>
      <c r="F2528">
        <v>0.74861317869999999</v>
      </c>
      <c r="G2528">
        <v>142542</v>
      </c>
      <c r="H2528">
        <v>11.8</v>
      </c>
      <c r="I2528">
        <v>2</v>
      </c>
    </row>
    <row r="2529" spans="1:9" x14ac:dyDescent="0.3">
      <c r="A2529">
        <v>142543</v>
      </c>
      <c r="B2529">
        <v>144.5</v>
      </c>
      <c r="C2529">
        <v>0.24974557041085299</v>
      </c>
      <c r="D2529">
        <v>143008</v>
      </c>
      <c r="E2529" t="s">
        <v>5790</v>
      </c>
      <c r="F2529">
        <v>0.80651837589999997</v>
      </c>
      <c r="G2529">
        <v>142543</v>
      </c>
      <c r="H2529">
        <v>7.65</v>
      </c>
      <c r="I2529">
        <v>3</v>
      </c>
    </row>
    <row r="2530" spans="1:9" x14ac:dyDescent="0.3">
      <c r="A2530">
        <v>142543</v>
      </c>
      <c r="B2530">
        <v>144.5</v>
      </c>
      <c r="C2530">
        <v>0.24974557041085299</v>
      </c>
      <c r="D2530">
        <v>143008</v>
      </c>
      <c r="E2530" t="s">
        <v>5790</v>
      </c>
      <c r="F2530">
        <v>0.80651837589999997</v>
      </c>
      <c r="G2530">
        <v>142543</v>
      </c>
      <c r="H2530">
        <v>7.65</v>
      </c>
      <c r="I2530">
        <v>3</v>
      </c>
    </row>
    <row r="2531" spans="1:9" x14ac:dyDescent="0.3">
      <c r="A2531">
        <v>142545</v>
      </c>
      <c r="B2531">
        <v>147</v>
      </c>
      <c r="C2531">
        <v>0</v>
      </c>
      <c r="D2531">
        <v>143008</v>
      </c>
      <c r="E2531" t="s">
        <v>5790</v>
      </c>
      <c r="F2531">
        <v>0.28323855999999997</v>
      </c>
      <c r="G2531">
        <v>142545</v>
      </c>
      <c r="H2531">
        <v>14.76</v>
      </c>
      <c r="I2531">
        <v>1</v>
      </c>
    </row>
    <row r="2532" spans="1:9" x14ac:dyDescent="0.3">
      <c r="A2532">
        <v>142545</v>
      </c>
      <c r="B2532">
        <v>147</v>
      </c>
      <c r="C2532">
        <v>0</v>
      </c>
      <c r="D2532">
        <v>143008</v>
      </c>
      <c r="E2532" t="s">
        <v>5790</v>
      </c>
      <c r="F2532">
        <v>0.28323855999999997</v>
      </c>
      <c r="G2532">
        <v>142545</v>
      </c>
      <c r="H2532">
        <v>14.76</v>
      </c>
      <c r="I2532">
        <v>1</v>
      </c>
    </row>
    <row r="2533" spans="1:9" x14ac:dyDescent="0.3">
      <c r="A2533">
        <v>142546</v>
      </c>
      <c r="B2533">
        <v>108.75</v>
      </c>
      <c r="C2533">
        <v>0</v>
      </c>
      <c r="D2533">
        <v>143764</v>
      </c>
      <c r="E2533" t="s">
        <v>5790</v>
      </c>
      <c r="F2533">
        <v>0.84691327810000006</v>
      </c>
      <c r="G2533">
        <v>142546</v>
      </c>
      <c r="H2533">
        <v>6.11</v>
      </c>
      <c r="I2533">
        <v>4</v>
      </c>
    </row>
    <row r="2534" spans="1:9" x14ac:dyDescent="0.3">
      <c r="A2534">
        <v>142550</v>
      </c>
      <c r="B2534">
        <v>116.88235294117599</v>
      </c>
      <c r="C2534">
        <v>0</v>
      </c>
      <c r="D2534">
        <v>143764</v>
      </c>
      <c r="E2534" t="s">
        <v>5790</v>
      </c>
      <c r="F2534">
        <v>0.87715291979999999</v>
      </c>
      <c r="G2534">
        <v>142550</v>
      </c>
      <c r="H2534">
        <v>6.11</v>
      </c>
      <c r="I2534">
        <v>4</v>
      </c>
    </row>
    <row r="2535" spans="1:9" x14ac:dyDescent="0.3">
      <c r="A2535">
        <v>142551</v>
      </c>
      <c r="B2535">
        <v>143.666666666666</v>
      </c>
      <c r="C2535">
        <v>0</v>
      </c>
      <c r="D2535">
        <v>142834</v>
      </c>
      <c r="E2535" t="s">
        <v>5790</v>
      </c>
      <c r="F2535">
        <v>0.5774958134</v>
      </c>
      <c r="G2535">
        <v>142551</v>
      </c>
      <c r="H2535">
        <v>11.8</v>
      </c>
      <c r="I2535">
        <v>2</v>
      </c>
    </row>
    <row r="2536" spans="1:9" x14ac:dyDescent="0.3">
      <c r="A2536">
        <v>142551</v>
      </c>
      <c r="B2536">
        <v>143.666666666666</v>
      </c>
      <c r="C2536">
        <v>0</v>
      </c>
      <c r="D2536">
        <v>142834</v>
      </c>
      <c r="E2536" t="s">
        <v>5790</v>
      </c>
      <c r="F2536">
        <v>0.5774958134</v>
      </c>
      <c r="G2536">
        <v>142551</v>
      </c>
      <c r="H2536">
        <v>11.8</v>
      </c>
      <c r="I2536">
        <v>2</v>
      </c>
    </row>
    <row r="2537" spans="1:9" x14ac:dyDescent="0.3">
      <c r="A2537">
        <v>142552</v>
      </c>
      <c r="B2537">
        <v>144.5</v>
      </c>
      <c r="C2537">
        <v>0</v>
      </c>
      <c r="D2537">
        <v>142834</v>
      </c>
      <c r="E2537" t="s">
        <v>5790</v>
      </c>
      <c r="F2537">
        <v>0.64642232659999999</v>
      </c>
      <c r="G2537">
        <v>142552</v>
      </c>
      <c r="H2537">
        <v>11.8</v>
      </c>
      <c r="I2537">
        <v>2</v>
      </c>
    </row>
    <row r="2538" spans="1:9" x14ac:dyDescent="0.3">
      <c r="A2538">
        <v>142552</v>
      </c>
      <c r="B2538">
        <v>144.5</v>
      </c>
      <c r="C2538">
        <v>0</v>
      </c>
      <c r="D2538">
        <v>142834</v>
      </c>
      <c r="E2538" t="s">
        <v>5790</v>
      </c>
      <c r="F2538">
        <v>0.64642232659999999</v>
      </c>
      <c r="G2538">
        <v>142552</v>
      </c>
      <c r="H2538">
        <v>11.8</v>
      </c>
      <c r="I2538">
        <v>2</v>
      </c>
    </row>
    <row r="2539" spans="1:9" x14ac:dyDescent="0.3">
      <c r="A2539">
        <v>142553</v>
      </c>
      <c r="B2539">
        <v>110</v>
      </c>
      <c r="C2539">
        <v>0</v>
      </c>
      <c r="D2539">
        <v>143390</v>
      </c>
      <c r="E2539" t="s">
        <v>5790</v>
      </c>
      <c r="F2539">
        <v>0.39262288810000001</v>
      </c>
      <c r="G2539">
        <v>142553</v>
      </c>
      <c r="H2539">
        <v>14.76</v>
      </c>
      <c r="I2539">
        <v>1</v>
      </c>
    </row>
    <row r="2540" spans="1:9" x14ac:dyDescent="0.3">
      <c r="A2540">
        <v>142553</v>
      </c>
      <c r="B2540">
        <v>110</v>
      </c>
      <c r="C2540">
        <v>0</v>
      </c>
      <c r="D2540">
        <v>143390</v>
      </c>
      <c r="E2540" t="s">
        <v>5790</v>
      </c>
      <c r="F2540">
        <v>0.39262288810000001</v>
      </c>
      <c r="G2540">
        <v>142553</v>
      </c>
      <c r="H2540">
        <v>14.76</v>
      </c>
      <c r="I2540">
        <v>1</v>
      </c>
    </row>
    <row r="2541" spans="1:9" x14ac:dyDescent="0.3">
      <c r="A2541">
        <v>142574</v>
      </c>
      <c r="B2541">
        <v>141.13310085268699</v>
      </c>
      <c r="C2541">
        <v>0.19672111797922801</v>
      </c>
      <c r="D2541">
        <v>150199</v>
      </c>
      <c r="E2541" t="s">
        <v>5790</v>
      </c>
      <c r="F2541">
        <v>0.65457022190000003</v>
      </c>
      <c r="G2541">
        <v>142574</v>
      </c>
      <c r="H2541">
        <v>11.8</v>
      </c>
      <c r="I2541">
        <v>2</v>
      </c>
    </row>
    <row r="2542" spans="1:9" x14ac:dyDescent="0.3">
      <c r="A2542">
        <v>142575</v>
      </c>
      <c r="B2542">
        <v>135.68421052631501</v>
      </c>
      <c r="C2542">
        <v>0</v>
      </c>
      <c r="D2542">
        <v>142918</v>
      </c>
      <c r="E2542" t="s">
        <v>5790</v>
      </c>
      <c r="F2542">
        <v>0.78228539230000005</v>
      </c>
      <c r="G2542">
        <v>142575</v>
      </c>
      <c r="H2542">
        <v>7.65</v>
      </c>
      <c r="I2542">
        <v>3</v>
      </c>
    </row>
    <row r="2543" spans="1:9" x14ac:dyDescent="0.3">
      <c r="A2543">
        <v>142575</v>
      </c>
      <c r="B2543">
        <v>135.68421052631501</v>
      </c>
      <c r="C2543">
        <v>0</v>
      </c>
      <c r="D2543">
        <v>142918</v>
      </c>
      <c r="E2543" t="s">
        <v>5790</v>
      </c>
      <c r="F2543">
        <v>0.78228539230000005</v>
      </c>
      <c r="G2543">
        <v>142575</v>
      </c>
      <c r="H2543">
        <v>7.65</v>
      </c>
      <c r="I2543">
        <v>3</v>
      </c>
    </row>
    <row r="2544" spans="1:9" x14ac:dyDescent="0.3">
      <c r="A2544">
        <v>142576</v>
      </c>
      <c r="B2544">
        <v>142</v>
      </c>
      <c r="C2544">
        <v>9.9324270635529399E-2</v>
      </c>
      <c r="D2544">
        <v>144334</v>
      </c>
      <c r="E2544" t="s">
        <v>5790</v>
      </c>
      <c r="F2544">
        <v>0.51825010780000003</v>
      </c>
      <c r="G2544">
        <v>142576</v>
      </c>
      <c r="H2544">
        <v>11.8</v>
      </c>
      <c r="I2544">
        <v>2</v>
      </c>
    </row>
    <row r="2545" spans="1:9" x14ac:dyDescent="0.3">
      <c r="A2545">
        <v>142578</v>
      </c>
      <c r="B2545">
        <v>121.052083333333</v>
      </c>
      <c r="C2545">
        <v>0</v>
      </c>
      <c r="D2545">
        <v>143764</v>
      </c>
      <c r="E2545" t="s">
        <v>5790</v>
      </c>
      <c r="F2545">
        <v>0.84686511750000004</v>
      </c>
      <c r="G2545">
        <v>142578</v>
      </c>
      <c r="H2545">
        <v>6.11</v>
      </c>
      <c r="I2545">
        <v>4</v>
      </c>
    </row>
    <row r="2546" spans="1:9" x14ac:dyDescent="0.3">
      <c r="A2546">
        <v>142586</v>
      </c>
      <c r="B2546">
        <v>135.68421052631501</v>
      </c>
      <c r="C2546">
        <v>0</v>
      </c>
      <c r="D2546">
        <v>142918</v>
      </c>
      <c r="E2546" t="s">
        <v>5790</v>
      </c>
      <c r="F2546">
        <v>0.93479883669999997</v>
      </c>
      <c r="G2546">
        <v>142586</v>
      </c>
      <c r="H2546">
        <v>6.11</v>
      </c>
      <c r="I2546">
        <v>4</v>
      </c>
    </row>
    <row r="2547" spans="1:9" x14ac:dyDescent="0.3">
      <c r="A2547">
        <v>142586</v>
      </c>
      <c r="B2547">
        <v>135.68421052631501</v>
      </c>
      <c r="C2547">
        <v>0</v>
      </c>
      <c r="D2547">
        <v>142918</v>
      </c>
      <c r="E2547" t="s">
        <v>5790</v>
      </c>
      <c r="F2547">
        <v>0.93479883669999997</v>
      </c>
      <c r="G2547">
        <v>142586</v>
      </c>
      <c r="H2547">
        <v>6.11</v>
      </c>
      <c r="I2547">
        <v>4</v>
      </c>
    </row>
    <row r="2548" spans="1:9" x14ac:dyDescent="0.3">
      <c r="A2548">
        <v>142587</v>
      </c>
      <c r="B2548">
        <v>127.714285714285</v>
      </c>
      <c r="C2548">
        <v>0</v>
      </c>
      <c r="D2548">
        <v>143764</v>
      </c>
      <c r="E2548" t="s">
        <v>5790</v>
      </c>
      <c r="F2548">
        <v>0.41250020269999998</v>
      </c>
      <c r="G2548">
        <v>142587</v>
      </c>
      <c r="H2548">
        <v>14.76</v>
      </c>
      <c r="I2548">
        <v>1</v>
      </c>
    </row>
    <row r="2549" spans="1:9" x14ac:dyDescent="0.3">
      <c r="A2549">
        <v>142592</v>
      </c>
      <c r="B2549">
        <v>142</v>
      </c>
      <c r="C2549">
        <v>9.9324270635529399E-2</v>
      </c>
      <c r="D2549">
        <v>144334</v>
      </c>
      <c r="E2549" t="s">
        <v>5790</v>
      </c>
      <c r="F2549">
        <v>0.2155831158</v>
      </c>
      <c r="G2549">
        <v>142592</v>
      </c>
      <c r="H2549">
        <v>14.76</v>
      </c>
      <c r="I2549">
        <v>1</v>
      </c>
    </row>
    <row r="2550" spans="1:9" x14ac:dyDescent="0.3">
      <c r="A2550">
        <v>142594</v>
      </c>
      <c r="B2550">
        <v>139</v>
      </c>
      <c r="C2550">
        <v>0</v>
      </c>
      <c r="D2550">
        <v>142918</v>
      </c>
      <c r="E2550" t="s">
        <v>5790</v>
      </c>
      <c r="F2550">
        <v>0.82047587629999996</v>
      </c>
      <c r="G2550">
        <v>142594</v>
      </c>
      <c r="H2550">
        <v>7.65</v>
      </c>
      <c r="I2550">
        <v>3</v>
      </c>
    </row>
    <row r="2551" spans="1:9" x14ac:dyDescent="0.3">
      <c r="A2551">
        <v>142594</v>
      </c>
      <c r="B2551">
        <v>139</v>
      </c>
      <c r="C2551">
        <v>0</v>
      </c>
      <c r="D2551">
        <v>142918</v>
      </c>
      <c r="E2551" t="s">
        <v>5790</v>
      </c>
      <c r="F2551">
        <v>0.82047587629999996</v>
      </c>
      <c r="G2551">
        <v>142594</v>
      </c>
      <c r="H2551">
        <v>7.65</v>
      </c>
      <c r="I2551">
        <v>3</v>
      </c>
    </row>
    <row r="2552" spans="1:9" x14ac:dyDescent="0.3">
      <c r="A2552">
        <v>142597</v>
      </c>
      <c r="B2552">
        <v>139.5</v>
      </c>
      <c r="C2552">
        <v>0</v>
      </c>
      <c r="D2552">
        <v>142918</v>
      </c>
      <c r="E2552" t="s">
        <v>5790</v>
      </c>
      <c r="F2552">
        <v>0.71761167049999997</v>
      </c>
      <c r="G2552">
        <v>142597</v>
      </c>
      <c r="H2552">
        <v>11.8</v>
      </c>
      <c r="I2552">
        <v>2</v>
      </c>
    </row>
    <row r="2553" spans="1:9" x14ac:dyDescent="0.3">
      <c r="A2553">
        <v>142597</v>
      </c>
      <c r="B2553">
        <v>139.5</v>
      </c>
      <c r="C2553">
        <v>0</v>
      </c>
      <c r="D2553">
        <v>142918</v>
      </c>
      <c r="E2553" t="s">
        <v>5790</v>
      </c>
      <c r="F2553">
        <v>0.71761167049999997</v>
      </c>
      <c r="G2553">
        <v>142597</v>
      </c>
      <c r="H2553">
        <v>11.8</v>
      </c>
      <c r="I2553">
        <v>2</v>
      </c>
    </row>
    <row r="2554" spans="1:9" x14ac:dyDescent="0.3">
      <c r="A2554">
        <v>142598</v>
      </c>
      <c r="B2554">
        <v>142</v>
      </c>
      <c r="C2554">
        <v>0</v>
      </c>
      <c r="D2554">
        <v>150199</v>
      </c>
      <c r="E2554" t="s">
        <v>5790</v>
      </c>
      <c r="F2554">
        <v>0.32410964370000001</v>
      </c>
      <c r="G2554">
        <v>142598</v>
      </c>
      <c r="H2554">
        <v>14.76</v>
      </c>
      <c r="I2554">
        <v>1</v>
      </c>
    </row>
    <row r="2555" spans="1:9" x14ac:dyDescent="0.3">
      <c r="A2555">
        <v>142601</v>
      </c>
      <c r="B2555">
        <v>147</v>
      </c>
      <c r="C2555">
        <v>0.13482283058751801</v>
      </c>
      <c r="D2555">
        <v>142899</v>
      </c>
      <c r="E2555" t="s">
        <v>5790</v>
      </c>
      <c r="F2555">
        <v>0.59508508439999996</v>
      </c>
      <c r="G2555">
        <v>142601</v>
      </c>
      <c r="H2555">
        <v>11.8</v>
      </c>
      <c r="I2555">
        <v>2</v>
      </c>
    </row>
    <row r="2556" spans="1:9" x14ac:dyDescent="0.3">
      <c r="A2556">
        <v>142601</v>
      </c>
      <c r="B2556">
        <v>147</v>
      </c>
      <c r="C2556">
        <v>0.13482283058751801</v>
      </c>
      <c r="D2556">
        <v>142899</v>
      </c>
      <c r="E2556" t="s">
        <v>5790</v>
      </c>
      <c r="F2556">
        <v>0.59508508439999996</v>
      </c>
      <c r="G2556">
        <v>142601</v>
      </c>
      <c r="H2556">
        <v>11.8</v>
      </c>
      <c r="I2556">
        <v>2</v>
      </c>
    </row>
    <row r="2557" spans="1:9" x14ac:dyDescent="0.3">
      <c r="A2557">
        <v>142602</v>
      </c>
      <c r="B2557">
        <v>156.60052631578901</v>
      </c>
      <c r="C2557">
        <v>0.22988264847362999</v>
      </c>
      <c r="D2557">
        <v>143247</v>
      </c>
      <c r="E2557" t="s">
        <v>5790</v>
      </c>
      <c r="F2557">
        <v>0.45964008569999998</v>
      </c>
      <c r="G2557">
        <v>142602</v>
      </c>
      <c r="H2557">
        <v>14.76</v>
      </c>
      <c r="I2557">
        <v>1</v>
      </c>
    </row>
    <row r="2558" spans="1:9" x14ac:dyDescent="0.3">
      <c r="A2558">
        <v>142602</v>
      </c>
      <c r="B2558">
        <v>156.60052631578901</v>
      </c>
      <c r="C2558">
        <v>0.22988264847362999</v>
      </c>
      <c r="D2558">
        <v>143247</v>
      </c>
      <c r="E2558" t="s">
        <v>5790</v>
      </c>
      <c r="F2558">
        <v>0.45964008569999998</v>
      </c>
      <c r="G2558">
        <v>142602</v>
      </c>
      <c r="H2558">
        <v>14.76</v>
      </c>
      <c r="I2558">
        <v>1</v>
      </c>
    </row>
    <row r="2559" spans="1:9" x14ac:dyDescent="0.3">
      <c r="A2559">
        <v>142606</v>
      </c>
      <c r="B2559">
        <v>142</v>
      </c>
      <c r="C2559">
        <v>9.9324270635529399E-2</v>
      </c>
      <c r="D2559">
        <v>144334</v>
      </c>
      <c r="E2559" t="s">
        <v>5790</v>
      </c>
      <c r="F2559">
        <v>0.75049257280000004</v>
      </c>
      <c r="G2559">
        <v>142606</v>
      </c>
      <c r="H2559">
        <v>11.8</v>
      </c>
      <c r="I2559">
        <v>2</v>
      </c>
    </row>
    <row r="2560" spans="1:9" x14ac:dyDescent="0.3">
      <c r="A2560">
        <v>142607</v>
      </c>
      <c r="B2560">
        <v>142</v>
      </c>
      <c r="C2560">
        <v>0</v>
      </c>
      <c r="D2560">
        <v>146692</v>
      </c>
      <c r="E2560" t="s">
        <v>5790</v>
      </c>
      <c r="F2560">
        <v>0.55691295860000001</v>
      </c>
      <c r="G2560">
        <v>142607</v>
      </c>
      <c r="H2560">
        <v>11.8</v>
      </c>
      <c r="I2560">
        <v>2</v>
      </c>
    </row>
    <row r="2561" spans="1:9" x14ac:dyDescent="0.3">
      <c r="A2561">
        <v>142607</v>
      </c>
      <c r="B2561">
        <v>142</v>
      </c>
      <c r="C2561">
        <v>0</v>
      </c>
      <c r="D2561">
        <v>146692</v>
      </c>
      <c r="E2561" t="s">
        <v>5790</v>
      </c>
      <c r="F2561">
        <v>0.55691295860000001</v>
      </c>
      <c r="G2561">
        <v>142607</v>
      </c>
      <c r="H2561">
        <v>11.8</v>
      </c>
      <c r="I2561">
        <v>2</v>
      </c>
    </row>
    <row r="2562" spans="1:9" x14ac:dyDescent="0.3">
      <c r="A2562">
        <v>142610</v>
      </c>
      <c r="B2562">
        <v>141.65772727272699</v>
      </c>
      <c r="C2562">
        <v>0.68942360838387795</v>
      </c>
      <c r="D2562">
        <v>142610</v>
      </c>
      <c r="E2562" t="s">
        <v>5790</v>
      </c>
      <c r="F2562">
        <v>0.3693574369</v>
      </c>
      <c r="G2562">
        <v>142610</v>
      </c>
      <c r="H2562">
        <v>14.76</v>
      </c>
      <c r="I2562">
        <v>1</v>
      </c>
    </row>
    <row r="2563" spans="1:9" x14ac:dyDescent="0.3">
      <c r="A2563">
        <v>142616</v>
      </c>
      <c r="B2563">
        <v>134</v>
      </c>
      <c r="C2563">
        <v>0.25806556077689602</v>
      </c>
      <c r="D2563">
        <v>143478</v>
      </c>
      <c r="E2563" t="s">
        <v>5790</v>
      </c>
      <c r="F2563">
        <v>0.80548512940000005</v>
      </c>
      <c r="G2563">
        <v>142616</v>
      </c>
      <c r="H2563">
        <v>7.65</v>
      </c>
      <c r="I2563">
        <v>3</v>
      </c>
    </row>
    <row r="2564" spans="1:9" x14ac:dyDescent="0.3">
      <c r="A2564">
        <v>142616</v>
      </c>
      <c r="B2564">
        <v>134</v>
      </c>
      <c r="C2564">
        <v>0.25806556077689602</v>
      </c>
      <c r="D2564">
        <v>143478</v>
      </c>
      <c r="E2564" t="s">
        <v>5790</v>
      </c>
      <c r="F2564">
        <v>0.80548512940000005</v>
      </c>
      <c r="G2564">
        <v>142616</v>
      </c>
      <c r="H2564">
        <v>7.65</v>
      </c>
      <c r="I2564">
        <v>3</v>
      </c>
    </row>
    <row r="2565" spans="1:9" x14ac:dyDescent="0.3">
      <c r="A2565">
        <v>142626</v>
      </c>
      <c r="B2565">
        <v>135.68421052631501</v>
      </c>
      <c r="C2565">
        <v>0.12974162706954101</v>
      </c>
      <c r="D2565">
        <v>143247</v>
      </c>
      <c r="E2565" t="s">
        <v>5790</v>
      </c>
      <c r="F2565">
        <v>0.69500482080000003</v>
      </c>
      <c r="G2565">
        <v>142626</v>
      </c>
      <c r="H2565">
        <v>11.8</v>
      </c>
      <c r="I2565">
        <v>2</v>
      </c>
    </row>
    <row r="2566" spans="1:9" x14ac:dyDescent="0.3">
      <c r="A2566">
        <v>142626</v>
      </c>
      <c r="B2566">
        <v>135.68421052631501</v>
      </c>
      <c r="C2566">
        <v>0.12974162706954101</v>
      </c>
      <c r="D2566">
        <v>143247</v>
      </c>
      <c r="E2566" t="s">
        <v>5790</v>
      </c>
      <c r="F2566">
        <v>0.69500482080000003</v>
      </c>
      <c r="G2566">
        <v>142626</v>
      </c>
      <c r="H2566">
        <v>11.8</v>
      </c>
      <c r="I2566">
        <v>2</v>
      </c>
    </row>
    <row r="2567" spans="1:9" x14ac:dyDescent="0.3">
      <c r="A2567">
        <v>142642</v>
      </c>
      <c r="B2567">
        <v>140.84615384615299</v>
      </c>
      <c r="C2567">
        <v>0.126414918683143</v>
      </c>
      <c r="D2567">
        <v>143247</v>
      </c>
      <c r="E2567" t="s">
        <v>5790</v>
      </c>
      <c r="F2567">
        <v>0.19454713169999999</v>
      </c>
      <c r="G2567">
        <v>142642</v>
      </c>
      <c r="H2567">
        <v>14.76</v>
      </c>
      <c r="I2567">
        <v>1</v>
      </c>
    </row>
    <row r="2568" spans="1:9" x14ac:dyDescent="0.3">
      <c r="A2568">
        <v>142642</v>
      </c>
      <c r="B2568">
        <v>140.84615384615299</v>
      </c>
      <c r="C2568">
        <v>0.126414918683143</v>
      </c>
      <c r="D2568">
        <v>143247</v>
      </c>
      <c r="E2568" t="s">
        <v>5790</v>
      </c>
      <c r="F2568">
        <v>0.19454713169999999</v>
      </c>
      <c r="G2568">
        <v>142642</v>
      </c>
      <c r="H2568">
        <v>14.76</v>
      </c>
      <c r="I2568">
        <v>1</v>
      </c>
    </row>
    <row r="2569" spans="1:9" x14ac:dyDescent="0.3">
      <c r="A2569">
        <v>142643</v>
      </c>
      <c r="B2569">
        <v>136.50318181818099</v>
      </c>
      <c r="C2569">
        <v>0.112049587014604</v>
      </c>
      <c r="D2569">
        <v>143247</v>
      </c>
      <c r="E2569" t="s">
        <v>5790</v>
      </c>
      <c r="F2569">
        <v>0.26916566489999999</v>
      </c>
      <c r="G2569">
        <v>142643</v>
      </c>
      <c r="H2569">
        <v>14.76</v>
      </c>
      <c r="I2569">
        <v>1</v>
      </c>
    </row>
    <row r="2570" spans="1:9" x14ac:dyDescent="0.3">
      <c r="A2570">
        <v>142643</v>
      </c>
      <c r="B2570">
        <v>136.50318181818099</v>
      </c>
      <c r="C2570">
        <v>0.112049587014604</v>
      </c>
      <c r="D2570">
        <v>143247</v>
      </c>
      <c r="E2570" t="s">
        <v>5790</v>
      </c>
      <c r="F2570">
        <v>0.26916566489999999</v>
      </c>
      <c r="G2570">
        <v>142643</v>
      </c>
      <c r="H2570">
        <v>14.76</v>
      </c>
      <c r="I2570">
        <v>1</v>
      </c>
    </row>
    <row r="2571" spans="1:9" x14ac:dyDescent="0.3">
      <c r="A2571">
        <v>142662</v>
      </c>
      <c r="B2571">
        <v>136</v>
      </c>
      <c r="C2571">
        <v>0</v>
      </c>
      <c r="D2571">
        <v>142918</v>
      </c>
      <c r="E2571" t="s">
        <v>5790</v>
      </c>
      <c r="F2571">
        <v>0.89950817819999995</v>
      </c>
      <c r="G2571">
        <v>142662</v>
      </c>
      <c r="H2571">
        <v>6.11</v>
      </c>
      <c r="I2571">
        <v>4</v>
      </c>
    </row>
    <row r="2572" spans="1:9" x14ac:dyDescent="0.3">
      <c r="A2572">
        <v>142662</v>
      </c>
      <c r="B2572">
        <v>136</v>
      </c>
      <c r="C2572">
        <v>0</v>
      </c>
      <c r="D2572">
        <v>142918</v>
      </c>
      <c r="E2572" t="s">
        <v>5790</v>
      </c>
      <c r="F2572">
        <v>0.89950817819999995</v>
      </c>
      <c r="G2572">
        <v>142662</v>
      </c>
      <c r="H2572">
        <v>6.11</v>
      </c>
      <c r="I2572">
        <v>4</v>
      </c>
    </row>
    <row r="2573" spans="1:9" x14ac:dyDescent="0.3">
      <c r="A2573">
        <v>142676</v>
      </c>
      <c r="B2573">
        <v>141.582580328425</v>
      </c>
      <c r="C2573">
        <v>0.246158104790758</v>
      </c>
      <c r="D2573">
        <v>150199</v>
      </c>
      <c r="E2573" t="s">
        <v>5790</v>
      </c>
      <c r="F2573">
        <v>0.67697471379999996</v>
      </c>
      <c r="G2573">
        <v>142676</v>
      </c>
      <c r="H2573">
        <v>11.8</v>
      </c>
      <c r="I2573">
        <v>2</v>
      </c>
    </row>
    <row r="2574" spans="1:9" x14ac:dyDescent="0.3">
      <c r="A2574">
        <v>142677</v>
      </c>
      <c r="B2574">
        <v>149.82585318631001</v>
      </c>
      <c r="C2574">
        <v>0</v>
      </c>
      <c r="D2574">
        <v>150199</v>
      </c>
      <c r="E2574" t="s">
        <v>5790</v>
      </c>
      <c r="F2574">
        <v>0.50495034459999999</v>
      </c>
      <c r="G2574">
        <v>142677</v>
      </c>
      <c r="H2574">
        <v>11.8</v>
      </c>
      <c r="I2574">
        <v>2</v>
      </c>
    </row>
    <row r="2575" spans="1:9" x14ac:dyDescent="0.3">
      <c r="A2575">
        <v>142678</v>
      </c>
      <c r="B2575">
        <v>128.50943139907801</v>
      </c>
      <c r="C2575">
        <v>0</v>
      </c>
      <c r="D2575">
        <v>150199</v>
      </c>
      <c r="E2575" t="s">
        <v>5790</v>
      </c>
      <c r="F2575">
        <v>0.31687709689999999</v>
      </c>
      <c r="G2575">
        <v>142678</v>
      </c>
      <c r="H2575">
        <v>14.76</v>
      </c>
      <c r="I2575">
        <v>1</v>
      </c>
    </row>
    <row r="2576" spans="1:9" x14ac:dyDescent="0.3">
      <c r="A2576">
        <v>142683</v>
      </c>
      <c r="B2576">
        <v>137.25</v>
      </c>
      <c r="C2576">
        <v>0</v>
      </c>
      <c r="D2576">
        <v>144509</v>
      </c>
      <c r="E2576" t="s">
        <v>5791</v>
      </c>
      <c r="F2576">
        <v>0.95433342460000004</v>
      </c>
      <c r="G2576">
        <v>142683</v>
      </c>
      <c r="H2576">
        <v>4.0599999999999996</v>
      </c>
      <c r="I2576">
        <v>5</v>
      </c>
    </row>
    <row r="2577" spans="1:9" x14ac:dyDescent="0.3">
      <c r="A2577">
        <v>142687</v>
      </c>
      <c r="B2577">
        <v>142</v>
      </c>
      <c r="C2577">
        <v>0</v>
      </c>
      <c r="D2577">
        <v>143410</v>
      </c>
      <c r="E2577" t="s">
        <v>5790</v>
      </c>
      <c r="F2577">
        <v>0.6076848507</v>
      </c>
      <c r="G2577">
        <v>142687</v>
      </c>
      <c r="H2577">
        <v>11.8</v>
      </c>
      <c r="I2577">
        <v>2</v>
      </c>
    </row>
    <row r="2578" spans="1:9" x14ac:dyDescent="0.3">
      <c r="A2578">
        <v>142688</v>
      </c>
      <c r="B2578">
        <v>142</v>
      </c>
      <c r="C2578">
        <v>8.9705151206448994E-2</v>
      </c>
      <c r="D2578">
        <v>143648</v>
      </c>
      <c r="E2578" t="s">
        <v>5790</v>
      </c>
      <c r="F2578">
        <v>0.3627681136</v>
      </c>
      <c r="G2578">
        <v>142688</v>
      </c>
      <c r="H2578">
        <v>14.76</v>
      </c>
      <c r="I2578">
        <v>1</v>
      </c>
    </row>
    <row r="2579" spans="1:9" x14ac:dyDescent="0.3">
      <c r="A2579">
        <v>142693</v>
      </c>
      <c r="B2579">
        <v>142</v>
      </c>
      <c r="C2579">
        <v>8.9705151206448994E-2</v>
      </c>
      <c r="D2579">
        <v>143648</v>
      </c>
      <c r="E2579" t="s">
        <v>5790</v>
      </c>
      <c r="F2579">
        <v>0.64041405920000005</v>
      </c>
      <c r="G2579">
        <v>142693</v>
      </c>
      <c r="H2579">
        <v>11.8</v>
      </c>
      <c r="I2579">
        <v>2</v>
      </c>
    </row>
    <row r="2580" spans="1:9" x14ac:dyDescent="0.3">
      <c r="A2580">
        <v>142731</v>
      </c>
      <c r="B2580">
        <v>138.875</v>
      </c>
      <c r="C2580">
        <v>0</v>
      </c>
      <c r="D2580">
        <v>142918</v>
      </c>
      <c r="E2580" t="s">
        <v>5791</v>
      </c>
      <c r="F2580">
        <v>0.94182878729999997</v>
      </c>
      <c r="G2580">
        <v>142731</v>
      </c>
      <c r="H2580">
        <v>4.0599999999999996</v>
      </c>
      <c r="I2580">
        <v>5</v>
      </c>
    </row>
    <row r="2581" spans="1:9" x14ac:dyDescent="0.3">
      <c r="A2581">
        <v>142731</v>
      </c>
      <c r="B2581">
        <v>138.875</v>
      </c>
      <c r="C2581">
        <v>0</v>
      </c>
      <c r="D2581">
        <v>142918</v>
      </c>
      <c r="E2581" t="s">
        <v>5791</v>
      </c>
      <c r="F2581">
        <v>0.94182878729999997</v>
      </c>
      <c r="G2581">
        <v>142731</v>
      </c>
      <c r="H2581">
        <v>4.0599999999999996</v>
      </c>
      <c r="I2581">
        <v>5</v>
      </c>
    </row>
    <row r="2582" spans="1:9" x14ac:dyDescent="0.3">
      <c r="A2582">
        <v>142732</v>
      </c>
      <c r="B2582">
        <v>135.68421052631501</v>
      </c>
      <c r="C2582">
        <v>0.12974162706954101</v>
      </c>
      <c r="D2582">
        <v>143247</v>
      </c>
      <c r="E2582" t="s">
        <v>5790</v>
      </c>
      <c r="F2582">
        <v>0.73228180409999999</v>
      </c>
      <c r="G2582">
        <v>142732</v>
      </c>
      <c r="H2582">
        <v>11.8</v>
      </c>
      <c r="I2582">
        <v>2</v>
      </c>
    </row>
    <row r="2583" spans="1:9" x14ac:dyDescent="0.3">
      <c r="A2583">
        <v>142732</v>
      </c>
      <c r="B2583">
        <v>135.68421052631501</v>
      </c>
      <c r="C2583">
        <v>0.12974162706954101</v>
      </c>
      <c r="D2583">
        <v>143247</v>
      </c>
      <c r="E2583" t="s">
        <v>5790</v>
      </c>
      <c r="F2583">
        <v>0.73228180409999999</v>
      </c>
      <c r="G2583">
        <v>142732</v>
      </c>
      <c r="H2583">
        <v>11.8</v>
      </c>
      <c r="I2583">
        <v>2</v>
      </c>
    </row>
    <row r="2584" spans="1:9" x14ac:dyDescent="0.3">
      <c r="A2584">
        <v>142738</v>
      </c>
      <c r="B2584">
        <v>147</v>
      </c>
      <c r="C2584">
        <v>0</v>
      </c>
      <c r="D2584">
        <v>143536</v>
      </c>
      <c r="E2584" t="s">
        <v>5790</v>
      </c>
      <c r="F2584">
        <v>0.28529521819999998</v>
      </c>
      <c r="G2584">
        <v>142738</v>
      </c>
      <c r="H2584">
        <v>14.76</v>
      </c>
      <c r="I2584">
        <v>1</v>
      </c>
    </row>
    <row r="2585" spans="1:9" x14ac:dyDescent="0.3">
      <c r="A2585">
        <v>142738</v>
      </c>
      <c r="B2585">
        <v>147</v>
      </c>
      <c r="C2585">
        <v>0</v>
      </c>
      <c r="D2585">
        <v>143536</v>
      </c>
      <c r="E2585" t="s">
        <v>5790</v>
      </c>
      <c r="F2585">
        <v>0.28529521819999998</v>
      </c>
      <c r="G2585">
        <v>142738</v>
      </c>
      <c r="H2585">
        <v>14.76</v>
      </c>
      <c r="I2585">
        <v>1</v>
      </c>
    </row>
    <row r="2586" spans="1:9" x14ac:dyDescent="0.3">
      <c r="A2586">
        <v>142742</v>
      </c>
      <c r="B2586">
        <v>134.692307692307</v>
      </c>
      <c r="C2586">
        <v>0.30688852108226</v>
      </c>
      <c r="D2586">
        <v>143017</v>
      </c>
      <c r="E2586" t="s">
        <v>5790</v>
      </c>
      <c r="F2586">
        <v>0.67705196140000001</v>
      </c>
      <c r="G2586">
        <v>142742</v>
      </c>
      <c r="H2586">
        <v>11.8</v>
      </c>
      <c r="I2586">
        <v>2</v>
      </c>
    </row>
    <row r="2587" spans="1:9" x14ac:dyDescent="0.3">
      <c r="A2587">
        <v>142742</v>
      </c>
      <c r="B2587">
        <v>134.692307692307</v>
      </c>
      <c r="C2587">
        <v>0.30688852108226</v>
      </c>
      <c r="D2587">
        <v>143017</v>
      </c>
      <c r="E2587" t="s">
        <v>5790</v>
      </c>
      <c r="F2587">
        <v>0.67705196140000001</v>
      </c>
      <c r="G2587">
        <v>142742</v>
      </c>
      <c r="H2587">
        <v>11.8</v>
      </c>
      <c r="I2587">
        <v>2</v>
      </c>
    </row>
    <row r="2588" spans="1:9" x14ac:dyDescent="0.3">
      <c r="A2588">
        <v>142751</v>
      </c>
      <c r="B2588">
        <v>90.363568528826903</v>
      </c>
      <c r="C2588">
        <v>0</v>
      </c>
      <c r="D2588">
        <v>142850</v>
      </c>
      <c r="E2588" t="s">
        <v>5790</v>
      </c>
      <c r="F2588">
        <v>0.87697499990000005</v>
      </c>
      <c r="G2588">
        <v>142751</v>
      </c>
      <c r="H2588">
        <v>6.11</v>
      </c>
      <c r="I2588">
        <v>4</v>
      </c>
    </row>
    <row r="2589" spans="1:9" x14ac:dyDescent="0.3">
      <c r="A2589">
        <v>142751</v>
      </c>
      <c r="B2589">
        <v>90.363568528826903</v>
      </c>
      <c r="C2589">
        <v>0</v>
      </c>
      <c r="D2589">
        <v>142850</v>
      </c>
      <c r="E2589" t="s">
        <v>5790</v>
      </c>
      <c r="F2589">
        <v>0.87697499990000005</v>
      </c>
      <c r="G2589">
        <v>142751</v>
      </c>
      <c r="H2589">
        <v>6.11</v>
      </c>
      <c r="I2589">
        <v>4</v>
      </c>
    </row>
    <row r="2590" spans="1:9" x14ac:dyDescent="0.3">
      <c r="A2590">
        <v>142754</v>
      </c>
      <c r="B2590">
        <v>135.529411764705</v>
      </c>
      <c r="C2590">
        <v>0.13292156890948101</v>
      </c>
      <c r="D2590">
        <v>143247</v>
      </c>
      <c r="E2590" t="s">
        <v>5790</v>
      </c>
      <c r="F2590">
        <v>0.2301106453</v>
      </c>
      <c r="G2590">
        <v>142754</v>
      </c>
      <c r="H2590">
        <v>14.76</v>
      </c>
      <c r="I2590">
        <v>1</v>
      </c>
    </row>
    <row r="2591" spans="1:9" x14ac:dyDescent="0.3">
      <c r="A2591">
        <v>142754</v>
      </c>
      <c r="B2591">
        <v>135.529411764705</v>
      </c>
      <c r="C2591">
        <v>0.13292156890948101</v>
      </c>
      <c r="D2591">
        <v>143247</v>
      </c>
      <c r="E2591" t="s">
        <v>5790</v>
      </c>
      <c r="F2591">
        <v>0.2301106453</v>
      </c>
      <c r="G2591">
        <v>142754</v>
      </c>
      <c r="H2591">
        <v>14.76</v>
      </c>
      <c r="I2591">
        <v>1</v>
      </c>
    </row>
    <row r="2592" spans="1:9" x14ac:dyDescent="0.3">
      <c r="A2592">
        <v>142758</v>
      </c>
      <c r="B2592">
        <v>142</v>
      </c>
      <c r="C2592">
        <v>0</v>
      </c>
      <c r="D2592">
        <v>143056</v>
      </c>
      <c r="E2592" t="s">
        <v>5790</v>
      </c>
      <c r="F2592">
        <v>0.64732939</v>
      </c>
      <c r="G2592">
        <v>142758</v>
      </c>
      <c r="H2592">
        <v>11.8</v>
      </c>
      <c r="I2592">
        <v>2</v>
      </c>
    </row>
    <row r="2593" spans="1:9" x14ac:dyDescent="0.3">
      <c r="A2593">
        <v>142758</v>
      </c>
      <c r="B2593">
        <v>142</v>
      </c>
      <c r="C2593">
        <v>0</v>
      </c>
      <c r="D2593">
        <v>143056</v>
      </c>
      <c r="E2593" t="s">
        <v>5790</v>
      </c>
      <c r="F2593">
        <v>0.64732939</v>
      </c>
      <c r="G2593">
        <v>142758</v>
      </c>
      <c r="H2593">
        <v>11.8</v>
      </c>
      <c r="I2593">
        <v>2</v>
      </c>
    </row>
    <row r="2594" spans="1:9" x14ac:dyDescent="0.3">
      <c r="A2594">
        <v>142759</v>
      </c>
      <c r="B2594">
        <v>85</v>
      </c>
      <c r="C2594">
        <v>0</v>
      </c>
      <c r="D2594">
        <v>143467</v>
      </c>
      <c r="E2594" t="s">
        <v>5791</v>
      </c>
      <c r="F2594">
        <v>0.96032905580000005</v>
      </c>
      <c r="G2594">
        <v>142759</v>
      </c>
      <c r="H2594">
        <v>4.0599999999999996</v>
      </c>
      <c r="I2594">
        <v>5</v>
      </c>
    </row>
    <row r="2595" spans="1:9" x14ac:dyDescent="0.3">
      <c r="A2595">
        <v>142760</v>
      </c>
      <c r="B2595">
        <v>142</v>
      </c>
      <c r="C2595">
        <v>0</v>
      </c>
      <c r="D2595">
        <v>143056</v>
      </c>
      <c r="E2595" t="s">
        <v>5790</v>
      </c>
      <c r="F2595">
        <v>0.54571717980000001</v>
      </c>
      <c r="G2595">
        <v>142760</v>
      </c>
      <c r="H2595">
        <v>11.8</v>
      </c>
      <c r="I2595">
        <v>2</v>
      </c>
    </row>
    <row r="2596" spans="1:9" x14ac:dyDescent="0.3">
      <c r="A2596">
        <v>142760</v>
      </c>
      <c r="B2596">
        <v>142</v>
      </c>
      <c r="C2596">
        <v>0</v>
      </c>
      <c r="D2596">
        <v>143056</v>
      </c>
      <c r="E2596" t="s">
        <v>5790</v>
      </c>
      <c r="F2596">
        <v>0.54571717980000001</v>
      </c>
      <c r="G2596">
        <v>142760</v>
      </c>
      <c r="H2596">
        <v>11.8</v>
      </c>
      <c r="I2596">
        <v>2</v>
      </c>
    </row>
    <row r="2597" spans="1:9" x14ac:dyDescent="0.3">
      <c r="A2597">
        <v>142761</v>
      </c>
      <c r="B2597">
        <v>85</v>
      </c>
      <c r="C2597">
        <v>0</v>
      </c>
      <c r="D2597">
        <v>143467</v>
      </c>
      <c r="E2597" t="s">
        <v>5790</v>
      </c>
      <c r="F2597">
        <v>0.77190548179999996</v>
      </c>
      <c r="G2597">
        <v>142761</v>
      </c>
      <c r="H2597">
        <v>7.65</v>
      </c>
      <c r="I2597">
        <v>3</v>
      </c>
    </row>
    <row r="2598" spans="1:9" x14ac:dyDescent="0.3">
      <c r="A2598">
        <v>142762</v>
      </c>
      <c r="B2598">
        <v>85</v>
      </c>
      <c r="C2598">
        <v>0</v>
      </c>
      <c r="D2598">
        <v>143467</v>
      </c>
      <c r="E2598" t="s">
        <v>5790</v>
      </c>
      <c r="F2598">
        <v>0.87487423419999999</v>
      </c>
      <c r="G2598">
        <v>142762</v>
      </c>
      <c r="H2598">
        <v>6.11</v>
      </c>
      <c r="I2598">
        <v>4</v>
      </c>
    </row>
    <row r="2599" spans="1:9" x14ac:dyDescent="0.3">
      <c r="A2599">
        <v>142763</v>
      </c>
      <c r="B2599">
        <v>140.16326530612201</v>
      </c>
      <c r="C2599">
        <v>0</v>
      </c>
      <c r="D2599">
        <v>143467</v>
      </c>
      <c r="E2599" t="s">
        <v>5791</v>
      </c>
      <c r="F2599">
        <v>0.97194200750000004</v>
      </c>
      <c r="G2599">
        <v>142763</v>
      </c>
      <c r="H2599">
        <v>1.98</v>
      </c>
      <c r="I2599">
        <v>6</v>
      </c>
    </row>
    <row r="2600" spans="1:9" x14ac:dyDescent="0.3">
      <c r="A2600">
        <v>142764</v>
      </c>
      <c r="B2600">
        <v>85</v>
      </c>
      <c r="C2600">
        <v>0</v>
      </c>
      <c r="D2600">
        <v>143467</v>
      </c>
      <c r="E2600" t="s">
        <v>5790</v>
      </c>
      <c r="F2600">
        <v>0.66374450920000005</v>
      </c>
      <c r="G2600">
        <v>142764</v>
      </c>
      <c r="H2600">
        <v>11.8</v>
      </c>
      <c r="I2600">
        <v>2</v>
      </c>
    </row>
    <row r="2601" spans="1:9" x14ac:dyDescent="0.3">
      <c r="A2601">
        <v>142766</v>
      </c>
      <c r="B2601">
        <v>110</v>
      </c>
      <c r="C2601">
        <v>0</v>
      </c>
      <c r="D2601">
        <v>143467</v>
      </c>
      <c r="E2601" t="s">
        <v>5790</v>
      </c>
      <c r="F2601">
        <v>0.59616178269999998</v>
      </c>
      <c r="G2601">
        <v>142766</v>
      </c>
      <c r="H2601">
        <v>11.8</v>
      </c>
      <c r="I2601">
        <v>2</v>
      </c>
    </row>
    <row r="2602" spans="1:9" x14ac:dyDescent="0.3">
      <c r="A2602">
        <v>142769</v>
      </c>
      <c r="B2602">
        <v>137</v>
      </c>
      <c r="C2602">
        <v>0</v>
      </c>
      <c r="D2602">
        <v>143056</v>
      </c>
      <c r="E2602" t="s">
        <v>5791</v>
      </c>
      <c r="F2602">
        <v>0.94603621959999995</v>
      </c>
      <c r="G2602">
        <v>142769</v>
      </c>
      <c r="H2602">
        <v>4.0599999999999996</v>
      </c>
      <c r="I2602">
        <v>5</v>
      </c>
    </row>
    <row r="2603" spans="1:9" x14ac:dyDescent="0.3">
      <c r="A2603">
        <v>142769</v>
      </c>
      <c r="B2603">
        <v>137</v>
      </c>
      <c r="C2603">
        <v>0</v>
      </c>
      <c r="D2603">
        <v>143056</v>
      </c>
      <c r="E2603" t="s">
        <v>5791</v>
      </c>
      <c r="F2603">
        <v>0.94603621959999995</v>
      </c>
      <c r="G2603">
        <v>142769</v>
      </c>
      <c r="H2603">
        <v>4.0599999999999996</v>
      </c>
      <c r="I2603">
        <v>5</v>
      </c>
    </row>
    <row r="2604" spans="1:9" x14ac:dyDescent="0.3">
      <c r="A2604">
        <v>142813</v>
      </c>
      <c r="B2604">
        <v>142</v>
      </c>
      <c r="C2604">
        <v>9.9324270635529399E-2</v>
      </c>
      <c r="D2604">
        <v>144334</v>
      </c>
      <c r="E2604" t="s">
        <v>5790</v>
      </c>
      <c r="F2604">
        <v>0.18191391230000001</v>
      </c>
      <c r="G2604">
        <v>142813</v>
      </c>
      <c r="H2604">
        <v>14.76</v>
      </c>
      <c r="I2604">
        <v>1</v>
      </c>
    </row>
    <row r="2605" spans="1:9" x14ac:dyDescent="0.3">
      <c r="A2605">
        <v>142817</v>
      </c>
      <c r="B2605">
        <v>131.54545454545399</v>
      </c>
      <c r="C2605">
        <v>0</v>
      </c>
      <c r="D2605">
        <v>143372</v>
      </c>
      <c r="E2605" t="s">
        <v>5790</v>
      </c>
      <c r="F2605">
        <v>0.863124907</v>
      </c>
      <c r="G2605">
        <v>142817</v>
      </c>
      <c r="H2605">
        <v>6.11</v>
      </c>
      <c r="I2605">
        <v>4</v>
      </c>
    </row>
    <row r="2606" spans="1:9" x14ac:dyDescent="0.3">
      <c r="A2606">
        <v>142817</v>
      </c>
      <c r="B2606">
        <v>131.54545454545399</v>
      </c>
      <c r="C2606">
        <v>0</v>
      </c>
      <c r="D2606">
        <v>143372</v>
      </c>
      <c r="E2606" t="s">
        <v>5790</v>
      </c>
      <c r="F2606">
        <v>0.863124907</v>
      </c>
      <c r="G2606">
        <v>142817</v>
      </c>
      <c r="H2606">
        <v>6.11</v>
      </c>
      <c r="I2606">
        <v>4</v>
      </c>
    </row>
    <row r="2607" spans="1:9" x14ac:dyDescent="0.3">
      <c r="A2607">
        <v>142819</v>
      </c>
      <c r="B2607">
        <v>147</v>
      </c>
      <c r="C2607">
        <v>0</v>
      </c>
      <c r="D2607">
        <v>143372</v>
      </c>
      <c r="E2607" t="s">
        <v>5790</v>
      </c>
      <c r="F2607">
        <v>0.63655835390000004</v>
      </c>
      <c r="G2607">
        <v>142819</v>
      </c>
      <c r="H2607">
        <v>11.8</v>
      </c>
      <c r="I2607">
        <v>2</v>
      </c>
    </row>
    <row r="2608" spans="1:9" x14ac:dyDescent="0.3">
      <c r="A2608">
        <v>142819</v>
      </c>
      <c r="B2608">
        <v>147</v>
      </c>
      <c r="C2608">
        <v>0</v>
      </c>
      <c r="D2608">
        <v>143372</v>
      </c>
      <c r="E2608" t="s">
        <v>5790</v>
      </c>
      <c r="F2608">
        <v>0.63655835390000004</v>
      </c>
      <c r="G2608">
        <v>142819</v>
      </c>
      <c r="H2608">
        <v>11.8</v>
      </c>
      <c r="I2608">
        <v>2</v>
      </c>
    </row>
    <row r="2609" spans="1:9" x14ac:dyDescent="0.3">
      <c r="A2609">
        <v>142820</v>
      </c>
      <c r="B2609">
        <v>133.129032258064</v>
      </c>
      <c r="C2609">
        <v>0</v>
      </c>
      <c r="D2609">
        <v>144630</v>
      </c>
      <c r="E2609" t="s">
        <v>5790</v>
      </c>
      <c r="F2609">
        <v>0.9201716781</v>
      </c>
      <c r="G2609">
        <v>142820</v>
      </c>
      <c r="H2609">
        <v>6.11</v>
      </c>
      <c r="I2609">
        <v>4</v>
      </c>
    </row>
    <row r="2610" spans="1:9" x14ac:dyDescent="0.3">
      <c r="A2610">
        <v>142825</v>
      </c>
      <c r="B2610">
        <v>80</v>
      </c>
      <c r="C2610">
        <v>0</v>
      </c>
      <c r="D2610">
        <v>142780</v>
      </c>
      <c r="E2610" t="s">
        <v>5790</v>
      </c>
      <c r="F2610">
        <v>0.40459668640000002</v>
      </c>
      <c r="G2610">
        <v>142825</v>
      </c>
      <c r="H2610">
        <v>14.76</v>
      </c>
      <c r="I2610">
        <v>1</v>
      </c>
    </row>
    <row r="2611" spans="1:9" x14ac:dyDescent="0.3">
      <c r="A2611">
        <v>142825</v>
      </c>
      <c r="B2611">
        <v>80</v>
      </c>
      <c r="C2611">
        <v>0</v>
      </c>
      <c r="D2611">
        <v>142780</v>
      </c>
      <c r="E2611" t="s">
        <v>5790</v>
      </c>
      <c r="F2611">
        <v>0.40459668640000002</v>
      </c>
      <c r="G2611">
        <v>142825</v>
      </c>
      <c r="H2611">
        <v>14.76</v>
      </c>
      <c r="I2611">
        <v>1</v>
      </c>
    </row>
    <row r="2612" spans="1:9" x14ac:dyDescent="0.3">
      <c r="A2612">
        <v>142828</v>
      </c>
      <c r="B2612">
        <v>129.338708922997</v>
      </c>
      <c r="C2612">
        <v>0</v>
      </c>
      <c r="D2612">
        <v>143216</v>
      </c>
      <c r="E2612" t="s">
        <v>5790</v>
      </c>
      <c r="F2612">
        <v>0.90677261350000005</v>
      </c>
      <c r="G2612">
        <v>142828</v>
      </c>
      <c r="H2612">
        <v>6.11</v>
      </c>
      <c r="I2612">
        <v>4</v>
      </c>
    </row>
    <row r="2613" spans="1:9" x14ac:dyDescent="0.3">
      <c r="A2613">
        <v>142828</v>
      </c>
      <c r="B2613">
        <v>129.338708922997</v>
      </c>
      <c r="C2613">
        <v>0</v>
      </c>
      <c r="D2613">
        <v>143216</v>
      </c>
      <c r="E2613" t="s">
        <v>5790</v>
      </c>
      <c r="F2613">
        <v>0.90677261350000005</v>
      </c>
      <c r="G2613">
        <v>142828</v>
      </c>
      <c r="H2613">
        <v>6.11</v>
      </c>
      <c r="I2613">
        <v>4</v>
      </c>
    </row>
    <row r="2614" spans="1:9" x14ac:dyDescent="0.3">
      <c r="A2614">
        <v>142829</v>
      </c>
      <c r="B2614">
        <v>142</v>
      </c>
      <c r="C2614">
        <v>0</v>
      </c>
      <c r="D2614">
        <v>143467</v>
      </c>
      <c r="E2614" t="s">
        <v>5790</v>
      </c>
      <c r="F2614">
        <v>0.90614163879999998</v>
      </c>
      <c r="G2614">
        <v>142829</v>
      </c>
      <c r="H2614">
        <v>6.11</v>
      </c>
      <c r="I2614">
        <v>4</v>
      </c>
    </row>
    <row r="2615" spans="1:9" x14ac:dyDescent="0.3">
      <c r="A2615">
        <v>142832</v>
      </c>
      <c r="B2615">
        <v>139.5</v>
      </c>
      <c r="C2615">
        <v>0.10799878361719401</v>
      </c>
      <c r="D2615">
        <v>143390</v>
      </c>
      <c r="E2615" t="s">
        <v>5790</v>
      </c>
      <c r="F2615">
        <v>0.76015543939999997</v>
      </c>
      <c r="G2615">
        <v>142832</v>
      </c>
      <c r="H2615">
        <v>7.65</v>
      </c>
      <c r="I2615">
        <v>3</v>
      </c>
    </row>
    <row r="2616" spans="1:9" x14ac:dyDescent="0.3">
      <c r="A2616">
        <v>142832</v>
      </c>
      <c r="B2616">
        <v>139.5</v>
      </c>
      <c r="C2616">
        <v>0.10799878361719401</v>
      </c>
      <c r="D2616">
        <v>143390</v>
      </c>
      <c r="E2616" t="s">
        <v>5790</v>
      </c>
      <c r="F2616">
        <v>0.76015543939999997</v>
      </c>
      <c r="G2616">
        <v>142832</v>
      </c>
      <c r="H2616">
        <v>7.65</v>
      </c>
      <c r="I2616">
        <v>3</v>
      </c>
    </row>
    <row r="2617" spans="1:9" x14ac:dyDescent="0.3">
      <c r="A2617">
        <v>142833</v>
      </c>
      <c r="B2617">
        <v>136.34782608695599</v>
      </c>
      <c r="C2617">
        <v>0.122085581480306</v>
      </c>
      <c r="D2617">
        <v>143390</v>
      </c>
      <c r="E2617" t="s">
        <v>5791</v>
      </c>
      <c r="F2617">
        <v>0.9459416866</v>
      </c>
      <c r="G2617">
        <v>142833</v>
      </c>
      <c r="H2617">
        <v>4.0599999999999996</v>
      </c>
      <c r="I2617">
        <v>5</v>
      </c>
    </row>
    <row r="2618" spans="1:9" x14ac:dyDescent="0.3">
      <c r="A2618">
        <v>142833</v>
      </c>
      <c r="B2618">
        <v>136.34782608695599</v>
      </c>
      <c r="C2618">
        <v>0.122085581480306</v>
      </c>
      <c r="D2618">
        <v>143390</v>
      </c>
      <c r="E2618" t="s">
        <v>5791</v>
      </c>
      <c r="F2618">
        <v>0.9459416866</v>
      </c>
      <c r="G2618">
        <v>142833</v>
      </c>
      <c r="H2618">
        <v>4.0599999999999996</v>
      </c>
      <c r="I2618">
        <v>5</v>
      </c>
    </row>
    <row r="2619" spans="1:9" x14ac:dyDescent="0.3">
      <c r="A2619">
        <v>142844</v>
      </c>
      <c r="B2619">
        <v>139.777777777777</v>
      </c>
      <c r="C2619">
        <v>2.1149480021698201E-2</v>
      </c>
      <c r="D2619">
        <v>143433</v>
      </c>
      <c r="E2619" t="s">
        <v>5791</v>
      </c>
      <c r="F2619">
        <v>0.99764996770000003</v>
      </c>
      <c r="G2619">
        <v>142844</v>
      </c>
      <c r="H2619">
        <v>1.98</v>
      </c>
      <c r="I2619">
        <v>6</v>
      </c>
    </row>
    <row r="2620" spans="1:9" x14ac:dyDescent="0.3">
      <c r="A2620">
        <v>142861</v>
      </c>
      <c r="B2620">
        <v>142</v>
      </c>
      <c r="C2620">
        <v>0.45890394137750001</v>
      </c>
      <c r="D2620">
        <v>143714</v>
      </c>
      <c r="E2620" t="s">
        <v>5790</v>
      </c>
      <c r="F2620">
        <v>0.69287687539999998</v>
      </c>
      <c r="G2620">
        <v>142861</v>
      </c>
      <c r="H2620">
        <v>11.8</v>
      </c>
      <c r="I2620">
        <v>2</v>
      </c>
    </row>
    <row r="2621" spans="1:9" x14ac:dyDescent="0.3">
      <c r="A2621">
        <v>142864</v>
      </c>
      <c r="B2621">
        <v>132.66037735849</v>
      </c>
      <c r="C2621">
        <v>0</v>
      </c>
      <c r="D2621">
        <v>143764</v>
      </c>
      <c r="E2621" t="s">
        <v>5790</v>
      </c>
      <c r="F2621">
        <v>0.91204434629999998</v>
      </c>
      <c r="G2621">
        <v>142864</v>
      </c>
      <c r="H2621">
        <v>6.11</v>
      </c>
      <c r="I2621">
        <v>4</v>
      </c>
    </row>
    <row r="2622" spans="1:9" x14ac:dyDescent="0.3">
      <c r="A2622">
        <v>142865</v>
      </c>
      <c r="B2622">
        <v>105</v>
      </c>
      <c r="C2622">
        <v>0</v>
      </c>
      <c r="D2622">
        <v>143764</v>
      </c>
      <c r="E2622" t="s">
        <v>5790</v>
      </c>
      <c r="F2622">
        <v>0.35828283430000002</v>
      </c>
      <c r="G2622">
        <v>142865</v>
      </c>
      <c r="H2622">
        <v>14.76</v>
      </c>
      <c r="I2622">
        <v>1</v>
      </c>
    </row>
    <row r="2623" spans="1:9" x14ac:dyDescent="0.3">
      <c r="A2623">
        <v>142886</v>
      </c>
      <c r="B2623">
        <v>140.07692307692301</v>
      </c>
      <c r="C2623">
        <v>0</v>
      </c>
      <c r="D2623">
        <v>143536</v>
      </c>
      <c r="E2623" t="s">
        <v>5790</v>
      </c>
      <c r="F2623">
        <v>0.87482309339999997</v>
      </c>
      <c r="G2623">
        <v>142886</v>
      </c>
      <c r="H2623">
        <v>6.11</v>
      </c>
      <c r="I2623">
        <v>4</v>
      </c>
    </row>
    <row r="2624" spans="1:9" x14ac:dyDescent="0.3">
      <c r="A2624">
        <v>142886</v>
      </c>
      <c r="B2624">
        <v>140.07692307692301</v>
      </c>
      <c r="C2624">
        <v>0</v>
      </c>
      <c r="D2624">
        <v>143536</v>
      </c>
      <c r="E2624" t="s">
        <v>5790</v>
      </c>
      <c r="F2624">
        <v>0.87482309339999997</v>
      </c>
      <c r="G2624">
        <v>142886</v>
      </c>
      <c r="H2624">
        <v>6.11</v>
      </c>
      <c r="I2624">
        <v>4</v>
      </c>
    </row>
    <row r="2625" spans="1:9" x14ac:dyDescent="0.3">
      <c r="A2625">
        <v>142891</v>
      </c>
      <c r="B2625">
        <v>125.67647058823501</v>
      </c>
      <c r="C2625">
        <v>0</v>
      </c>
      <c r="D2625">
        <v>143372</v>
      </c>
      <c r="E2625" t="s">
        <v>5790</v>
      </c>
      <c r="F2625">
        <v>0.82358694079999994</v>
      </c>
      <c r="G2625">
        <v>142891</v>
      </c>
      <c r="H2625">
        <v>7.65</v>
      </c>
      <c r="I2625">
        <v>3</v>
      </c>
    </row>
    <row r="2626" spans="1:9" x14ac:dyDescent="0.3">
      <c r="A2626">
        <v>142891</v>
      </c>
      <c r="B2626">
        <v>125.67647058823501</v>
      </c>
      <c r="C2626">
        <v>0</v>
      </c>
      <c r="D2626">
        <v>143372</v>
      </c>
      <c r="E2626" t="s">
        <v>5790</v>
      </c>
      <c r="F2626">
        <v>0.82358694079999994</v>
      </c>
      <c r="G2626">
        <v>142891</v>
      </c>
      <c r="H2626">
        <v>7.65</v>
      </c>
      <c r="I2626">
        <v>3</v>
      </c>
    </row>
    <row r="2627" spans="1:9" x14ac:dyDescent="0.3">
      <c r="A2627">
        <v>142892</v>
      </c>
      <c r="B2627">
        <v>144.5</v>
      </c>
      <c r="C2627">
        <v>0</v>
      </c>
      <c r="D2627">
        <v>143351</v>
      </c>
      <c r="E2627" t="s">
        <v>5790</v>
      </c>
      <c r="F2627">
        <v>0.34007185699999998</v>
      </c>
      <c r="G2627">
        <v>142892</v>
      </c>
      <c r="H2627">
        <v>14.76</v>
      </c>
      <c r="I2627">
        <v>1</v>
      </c>
    </row>
    <row r="2628" spans="1:9" x14ac:dyDescent="0.3">
      <c r="A2628">
        <v>142894</v>
      </c>
      <c r="B2628">
        <v>114.074073388202</v>
      </c>
      <c r="C2628">
        <v>0</v>
      </c>
      <c r="D2628">
        <v>143351</v>
      </c>
      <c r="E2628" t="s">
        <v>5790</v>
      </c>
      <c r="F2628">
        <v>0.76489818099999995</v>
      </c>
      <c r="G2628">
        <v>142894</v>
      </c>
      <c r="H2628">
        <v>7.65</v>
      </c>
      <c r="I2628">
        <v>3</v>
      </c>
    </row>
    <row r="2629" spans="1:9" x14ac:dyDescent="0.3">
      <c r="A2629">
        <v>142896</v>
      </c>
      <c r="B2629">
        <v>109.09090971074301</v>
      </c>
      <c r="C2629">
        <v>0</v>
      </c>
      <c r="D2629">
        <v>143351</v>
      </c>
      <c r="E2629" t="s">
        <v>5790</v>
      </c>
      <c r="F2629">
        <v>0.85546326640000003</v>
      </c>
      <c r="G2629">
        <v>142896</v>
      </c>
      <c r="H2629">
        <v>6.11</v>
      </c>
      <c r="I2629">
        <v>4</v>
      </c>
    </row>
    <row r="2630" spans="1:9" x14ac:dyDescent="0.3">
      <c r="A2630">
        <v>142897</v>
      </c>
      <c r="B2630">
        <v>140.333333333333</v>
      </c>
      <c r="C2630">
        <v>0.136949495240071</v>
      </c>
      <c r="D2630">
        <v>143247</v>
      </c>
      <c r="E2630" t="s">
        <v>5790</v>
      </c>
      <c r="F2630">
        <v>0.16399285199999999</v>
      </c>
      <c r="G2630">
        <v>142897</v>
      </c>
      <c r="H2630">
        <v>14.76</v>
      </c>
      <c r="I2630">
        <v>1</v>
      </c>
    </row>
    <row r="2631" spans="1:9" x14ac:dyDescent="0.3">
      <c r="A2631">
        <v>142897</v>
      </c>
      <c r="B2631">
        <v>140.333333333333</v>
      </c>
      <c r="C2631">
        <v>0.136949495240071</v>
      </c>
      <c r="D2631">
        <v>143247</v>
      </c>
      <c r="E2631" t="s">
        <v>5790</v>
      </c>
      <c r="F2631">
        <v>0.16399285199999999</v>
      </c>
      <c r="G2631">
        <v>142897</v>
      </c>
      <c r="H2631">
        <v>14.76</v>
      </c>
      <c r="I2631">
        <v>1</v>
      </c>
    </row>
    <row r="2632" spans="1:9" x14ac:dyDescent="0.3">
      <c r="A2632">
        <v>142898</v>
      </c>
      <c r="B2632">
        <v>104.09090867768499</v>
      </c>
      <c r="C2632">
        <v>0</v>
      </c>
      <c r="D2632">
        <v>143351</v>
      </c>
      <c r="E2632" t="s">
        <v>5790</v>
      </c>
      <c r="F2632">
        <v>7.8590035399999994E-2</v>
      </c>
      <c r="G2632">
        <v>142898</v>
      </c>
      <c r="H2632">
        <v>14.76</v>
      </c>
      <c r="I2632">
        <v>1</v>
      </c>
    </row>
    <row r="2633" spans="1:9" x14ac:dyDescent="0.3">
      <c r="A2633">
        <v>142905</v>
      </c>
      <c r="B2633">
        <v>100</v>
      </c>
      <c r="C2633">
        <v>0</v>
      </c>
      <c r="D2633">
        <v>143351</v>
      </c>
      <c r="E2633" t="s">
        <v>5790</v>
      </c>
      <c r="F2633">
        <v>0.15533049400000001</v>
      </c>
      <c r="G2633">
        <v>142905</v>
      </c>
      <c r="H2633">
        <v>14.76</v>
      </c>
      <c r="I2633">
        <v>1</v>
      </c>
    </row>
    <row r="2634" spans="1:9" x14ac:dyDescent="0.3">
      <c r="A2634">
        <v>142909</v>
      </c>
      <c r="B2634">
        <v>142</v>
      </c>
      <c r="C2634">
        <v>0</v>
      </c>
      <c r="D2634">
        <v>142930</v>
      </c>
      <c r="E2634" t="s">
        <v>5790</v>
      </c>
      <c r="F2634">
        <v>0.75951027869999999</v>
      </c>
      <c r="G2634">
        <v>142909</v>
      </c>
      <c r="H2634">
        <v>7.65</v>
      </c>
      <c r="I2634">
        <v>3</v>
      </c>
    </row>
    <row r="2635" spans="1:9" x14ac:dyDescent="0.3">
      <c r="A2635">
        <v>142909</v>
      </c>
      <c r="B2635">
        <v>142</v>
      </c>
      <c r="C2635">
        <v>0</v>
      </c>
      <c r="D2635">
        <v>142930</v>
      </c>
      <c r="E2635" t="s">
        <v>5790</v>
      </c>
      <c r="F2635">
        <v>0.75951027869999999</v>
      </c>
      <c r="G2635">
        <v>142909</v>
      </c>
      <c r="H2635">
        <v>7.65</v>
      </c>
      <c r="I2635">
        <v>3</v>
      </c>
    </row>
    <row r="2636" spans="1:9" x14ac:dyDescent="0.3">
      <c r="A2636">
        <v>142928</v>
      </c>
      <c r="B2636">
        <v>142</v>
      </c>
      <c r="C2636">
        <v>0</v>
      </c>
      <c r="D2636">
        <v>143228</v>
      </c>
      <c r="E2636" t="s">
        <v>5790</v>
      </c>
      <c r="F2636">
        <v>0.50576090809999996</v>
      </c>
      <c r="G2636">
        <v>142928</v>
      </c>
      <c r="H2636">
        <v>11.8</v>
      </c>
      <c r="I2636">
        <v>2</v>
      </c>
    </row>
    <row r="2637" spans="1:9" x14ac:dyDescent="0.3">
      <c r="A2637">
        <v>142928</v>
      </c>
      <c r="B2637">
        <v>142</v>
      </c>
      <c r="C2637">
        <v>0</v>
      </c>
      <c r="D2637">
        <v>143228</v>
      </c>
      <c r="E2637" t="s">
        <v>5790</v>
      </c>
      <c r="F2637">
        <v>0.50576090809999996</v>
      </c>
      <c r="G2637">
        <v>142928</v>
      </c>
      <c r="H2637">
        <v>11.8</v>
      </c>
      <c r="I2637">
        <v>2</v>
      </c>
    </row>
    <row r="2638" spans="1:9" x14ac:dyDescent="0.3">
      <c r="A2638">
        <v>142936</v>
      </c>
      <c r="B2638">
        <v>156.37122641509399</v>
      </c>
      <c r="C2638">
        <v>6.5206812750003895E-2</v>
      </c>
      <c r="D2638">
        <v>143390</v>
      </c>
      <c r="E2638" t="s">
        <v>5790</v>
      </c>
      <c r="F2638">
        <v>0.72274106739999999</v>
      </c>
      <c r="G2638">
        <v>142936</v>
      </c>
      <c r="H2638">
        <v>11.8</v>
      </c>
      <c r="I2638">
        <v>2</v>
      </c>
    </row>
    <row r="2639" spans="1:9" x14ac:dyDescent="0.3">
      <c r="A2639">
        <v>142936</v>
      </c>
      <c r="B2639">
        <v>156.37122641509399</v>
      </c>
      <c r="C2639">
        <v>6.5206812750003895E-2</v>
      </c>
      <c r="D2639">
        <v>143390</v>
      </c>
      <c r="E2639" t="s">
        <v>5790</v>
      </c>
      <c r="F2639">
        <v>0.72274106739999999</v>
      </c>
      <c r="G2639">
        <v>142936</v>
      </c>
      <c r="H2639">
        <v>11.8</v>
      </c>
      <c r="I2639">
        <v>2</v>
      </c>
    </row>
    <row r="2640" spans="1:9" x14ac:dyDescent="0.3">
      <c r="A2640">
        <v>142941</v>
      </c>
      <c r="B2640">
        <v>120.26086956521701</v>
      </c>
      <c r="C2640">
        <v>0.122085581480306</v>
      </c>
      <c r="D2640">
        <v>143390</v>
      </c>
      <c r="E2640" t="s">
        <v>5790</v>
      </c>
      <c r="F2640">
        <v>0.67541790010000002</v>
      </c>
      <c r="G2640">
        <v>142941</v>
      </c>
      <c r="H2640">
        <v>11.8</v>
      </c>
      <c r="I2640">
        <v>2</v>
      </c>
    </row>
    <row r="2641" spans="1:9" x14ac:dyDescent="0.3">
      <c r="A2641">
        <v>142941</v>
      </c>
      <c r="B2641">
        <v>120.26086956521701</v>
      </c>
      <c r="C2641">
        <v>0.122085581480306</v>
      </c>
      <c r="D2641">
        <v>143390</v>
      </c>
      <c r="E2641" t="s">
        <v>5790</v>
      </c>
      <c r="F2641">
        <v>0.67541790010000002</v>
      </c>
      <c r="G2641">
        <v>142941</v>
      </c>
      <c r="H2641">
        <v>11.8</v>
      </c>
      <c r="I2641">
        <v>2</v>
      </c>
    </row>
    <row r="2642" spans="1:9" x14ac:dyDescent="0.3">
      <c r="A2642">
        <v>142943</v>
      </c>
      <c r="B2642">
        <v>99.761904761904702</v>
      </c>
      <c r="C2642">
        <v>0</v>
      </c>
      <c r="D2642">
        <v>143433</v>
      </c>
      <c r="E2642" t="s">
        <v>5791</v>
      </c>
      <c r="F2642">
        <v>0.93924844259999996</v>
      </c>
      <c r="G2642">
        <v>142943</v>
      </c>
      <c r="H2642">
        <v>4.0599999999999996</v>
      </c>
      <c r="I2642">
        <v>5</v>
      </c>
    </row>
    <row r="2643" spans="1:9" x14ac:dyDescent="0.3">
      <c r="A2643">
        <v>142944</v>
      </c>
      <c r="B2643">
        <v>142.25941176470499</v>
      </c>
      <c r="C2643">
        <v>0</v>
      </c>
      <c r="D2643">
        <v>143017</v>
      </c>
      <c r="E2643" t="s">
        <v>5790</v>
      </c>
      <c r="F2643">
        <v>0.1896004379</v>
      </c>
      <c r="G2643">
        <v>142944</v>
      </c>
      <c r="H2643">
        <v>14.76</v>
      </c>
      <c r="I2643">
        <v>1</v>
      </c>
    </row>
    <row r="2644" spans="1:9" x14ac:dyDescent="0.3">
      <c r="A2644">
        <v>142944</v>
      </c>
      <c r="B2644">
        <v>142.25941176470499</v>
      </c>
      <c r="C2644">
        <v>0</v>
      </c>
      <c r="D2644">
        <v>143017</v>
      </c>
      <c r="E2644" t="s">
        <v>5790</v>
      </c>
      <c r="F2644">
        <v>0.1896004379</v>
      </c>
      <c r="G2644">
        <v>142944</v>
      </c>
      <c r="H2644">
        <v>14.76</v>
      </c>
      <c r="I2644">
        <v>1</v>
      </c>
    </row>
    <row r="2645" spans="1:9" x14ac:dyDescent="0.3">
      <c r="A2645">
        <v>142945</v>
      </c>
      <c r="B2645">
        <v>140.40906652896899</v>
      </c>
      <c r="C2645">
        <v>0</v>
      </c>
      <c r="D2645">
        <v>143351</v>
      </c>
      <c r="E2645" t="s">
        <v>5790</v>
      </c>
      <c r="F2645">
        <v>0.15990780290000001</v>
      </c>
      <c r="G2645">
        <v>142945</v>
      </c>
      <c r="H2645">
        <v>14.76</v>
      </c>
      <c r="I2645">
        <v>1</v>
      </c>
    </row>
    <row r="2646" spans="1:9" x14ac:dyDescent="0.3">
      <c r="A2646">
        <v>142948</v>
      </c>
      <c r="B2646">
        <v>147</v>
      </c>
      <c r="C2646">
        <v>0</v>
      </c>
      <c r="D2646">
        <v>144325</v>
      </c>
      <c r="E2646" t="s">
        <v>5791</v>
      </c>
      <c r="F2646">
        <v>0.94488489630000005</v>
      </c>
      <c r="G2646">
        <v>142948</v>
      </c>
      <c r="H2646">
        <v>4.0599999999999996</v>
      </c>
      <c r="I2646">
        <v>5</v>
      </c>
    </row>
    <row r="2647" spans="1:9" x14ac:dyDescent="0.3">
      <c r="A2647">
        <v>142972</v>
      </c>
      <c r="B2647">
        <v>147</v>
      </c>
      <c r="C2647">
        <v>8.2456483205277195E-2</v>
      </c>
      <c r="D2647">
        <v>143551</v>
      </c>
      <c r="E2647" t="s">
        <v>5790</v>
      </c>
      <c r="F2647">
        <v>0.73629313709999999</v>
      </c>
      <c r="G2647">
        <v>142972</v>
      </c>
      <c r="H2647">
        <v>11.8</v>
      </c>
      <c r="I2647">
        <v>2</v>
      </c>
    </row>
    <row r="2648" spans="1:9" x14ac:dyDescent="0.3">
      <c r="A2648">
        <v>142975</v>
      </c>
      <c r="B2648">
        <v>147</v>
      </c>
      <c r="C2648">
        <v>8.2456483205277195E-2</v>
      </c>
      <c r="D2648">
        <v>143551</v>
      </c>
      <c r="E2648" t="s">
        <v>5790</v>
      </c>
      <c r="F2648">
        <v>0.1557584554</v>
      </c>
      <c r="G2648">
        <v>142975</v>
      </c>
      <c r="H2648">
        <v>14.76</v>
      </c>
      <c r="I2648">
        <v>1</v>
      </c>
    </row>
    <row r="2649" spans="1:9" x14ac:dyDescent="0.3">
      <c r="A2649">
        <v>142976</v>
      </c>
      <c r="B2649">
        <v>137.625</v>
      </c>
      <c r="C2649">
        <v>0</v>
      </c>
      <c r="D2649">
        <v>142949</v>
      </c>
      <c r="E2649" t="s">
        <v>5790</v>
      </c>
      <c r="F2649">
        <v>0.78088384870000005</v>
      </c>
      <c r="G2649">
        <v>142976</v>
      </c>
      <c r="H2649">
        <v>7.65</v>
      </c>
      <c r="I2649">
        <v>3</v>
      </c>
    </row>
    <row r="2650" spans="1:9" x14ac:dyDescent="0.3">
      <c r="A2650">
        <v>142976</v>
      </c>
      <c r="B2650">
        <v>137.625</v>
      </c>
      <c r="C2650">
        <v>0</v>
      </c>
      <c r="D2650">
        <v>142949</v>
      </c>
      <c r="E2650" t="s">
        <v>5790</v>
      </c>
      <c r="F2650">
        <v>0.78088384870000005</v>
      </c>
      <c r="G2650">
        <v>142976</v>
      </c>
      <c r="H2650">
        <v>7.65</v>
      </c>
      <c r="I2650">
        <v>3</v>
      </c>
    </row>
    <row r="2651" spans="1:9" x14ac:dyDescent="0.3">
      <c r="A2651">
        <v>142977</v>
      </c>
      <c r="B2651">
        <v>147</v>
      </c>
      <c r="C2651">
        <v>8.2456483205277195E-2</v>
      </c>
      <c r="D2651">
        <v>143551</v>
      </c>
      <c r="E2651" t="s">
        <v>5790</v>
      </c>
      <c r="F2651">
        <v>0.34558701520000001</v>
      </c>
      <c r="G2651">
        <v>142977</v>
      </c>
      <c r="H2651">
        <v>14.76</v>
      </c>
      <c r="I2651">
        <v>1</v>
      </c>
    </row>
    <row r="2652" spans="1:9" x14ac:dyDescent="0.3">
      <c r="A2652">
        <v>142978</v>
      </c>
      <c r="B2652">
        <v>147</v>
      </c>
      <c r="C2652">
        <v>8.2456483205277195E-2</v>
      </c>
      <c r="D2652">
        <v>143551</v>
      </c>
      <c r="E2652" t="s">
        <v>5790</v>
      </c>
      <c r="F2652">
        <v>0.18127019699999999</v>
      </c>
      <c r="G2652">
        <v>142978</v>
      </c>
      <c r="H2652">
        <v>14.76</v>
      </c>
      <c r="I2652">
        <v>1</v>
      </c>
    </row>
    <row r="2653" spans="1:9" x14ac:dyDescent="0.3">
      <c r="A2653">
        <v>142979</v>
      </c>
      <c r="B2653">
        <v>147</v>
      </c>
      <c r="C2653">
        <v>8.2456483205277195E-2</v>
      </c>
      <c r="D2653">
        <v>143551</v>
      </c>
      <c r="E2653" t="s">
        <v>5790</v>
      </c>
      <c r="F2653">
        <v>0.21696473660000001</v>
      </c>
      <c r="G2653">
        <v>142979</v>
      </c>
      <c r="H2653">
        <v>14.76</v>
      </c>
      <c r="I2653">
        <v>1</v>
      </c>
    </row>
    <row r="2654" spans="1:9" x14ac:dyDescent="0.3">
      <c r="A2654">
        <v>142982</v>
      </c>
      <c r="B2654">
        <v>135.809523809523</v>
      </c>
      <c r="C2654">
        <v>0.26669249875976703</v>
      </c>
      <c r="D2654">
        <v>144048</v>
      </c>
      <c r="E2654" t="s">
        <v>5790</v>
      </c>
      <c r="F2654">
        <v>0.85253119470000005</v>
      </c>
      <c r="G2654">
        <v>142982</v>
      </c>
      <c r="H2654">
        <v>6.11</v>
      </c>
      <c r="I2654">
        <v>4</v>
      </c>
    </row>
    <row r="2655" spans="1:9" x14ac:dyDescent="0.3">
      <c r="A2655">
        <v>142985</v>
      </c>
      <c r="B2655">
        <v>136</v>
      </c>
      <c r="C2655">
        <v>0.25848657572100497</v>
      </c>
      <c r="D2655">
        <v>144048</v>
      </c>
      <c r="E2655" t="s">
        <v>5790</v>
      </c>
      <c r="F2655">
        <v>0.65134781600000002</v>
      </c>
      <c r="G2655">
        <v>142985</v>
      </c>
      <c r="H2655">
        <v>11.8</v>
      </c>
      <c r="I2655">
        <v>2</v>
      </c>
    </row>
    <row r="2656" spans="1:9" x14ac:dyDescent="0.3">
      <c r="A2656">
        <v>142989</v>
      </c>
      <c r="B2656">
        <v>147</v>
      </c>
      <c r="C2656">
        <v>0</v>
      </c>
      <c r="D2656">
        <v>143536</v>
      </c>
      <c r="E2656" t="s">
        <v>5790</v>
      </c>
      <c r="F2656">
        <v>0.16104258599999999</v>
      </c>
      <c r="G2656">
        <v>142989</v>
      </c>
      <c r="H2656">
        <v>14.76</v>
      </c>
      <c r="I2656">
        <v>1</v>
      </c>
    </row>
    <row r="2657" spans="1:9" x14ac:dyDescent="0.3">
      <c r="A2657">
        <v>142989</v>
      </c>
      <c r="B2657">
        <v>147</v>
      </c>
      <c r="C2657">
        <v>0</v>
      </c>
      <c r="D2657">
        <v>143536</v>
      </c>
      <c r="E2657" t="s">
        <v>5790</v>
      </c>
      <c r="F2657">
        <v>0.16104258599999999</v>
      </c>
      <c r="G2657">
        <v>142989</v>
      </c>
      <c r="H2657">
        <v>14.76</v>
      </c>
      <c r="I2657">
        <v>1</v>
      </c>
    </row>
    <row r="2658" spans="1:9" x14ac:dyDescent="0.3">
      <c r="A2658">
        <v>143003</v>
      </c>
      <c r="B2658">
        <v>115.163028169014</v>
      </c>
      <c r="C2658">
        <v>0.14253707404580301</v>
      </c>
      <c r="D2658">
        <v>144818</v>
      </c>
      <c r="E2658" t="s">
        <v>5790</v>
      </c>
      <c r="F2658">
        <v>0.70701050759999995</v>
      </c>
      <c r="G2658">
        <v>143003</v>
      </c>
      <c r="H2658">
        <v>11.8</v>
      </c>
      <c r="I2658">
        <v>2</v>
      </c>
    </row>
    <row r="2659" spans="1:9" x14ac:dyDescent="0.3">
      <c r="A2659">
        <v>143004</v>
      </c>
      <c r="B2659">
        <v>106.96227272727199</v>
      </c>
      <c r="C2659">
        <v>0</v>
      </c>
      <c r="D2659">
        <v>144818</v>
      </c>
      <c r="E2659" t="s">
        <v>5790</v>
      </c>
      <c r="F2659">
        <v>0.31897294520000002</v>
      </c>
      <c r="G2659">
        <v>143004</v>
      </c>
      <c r="H2659">
        <v>14.76</v>
      </c>
      <c r="I2659">
        <v>1</v>
      </c>
    </row>
    <row r="2660" spans="1:9" x14ac:dyDescent="0.3">
      <c r="A2660">
        <v>143005</v>
      </c>
      <c r="B2660">
        <v>139.30769230769201</v>
      </c>
      <c r="C2660">
        <v>0</v>
      </c>
      <c r="D2660">
        <v>144630</v>
      </c>
      <c r="E2660" t="s">
        <v>5790</v>
      </c>
      <c r="F2660">
        <v>0.57217323779999996</v>
      </c>
      <c r="G2660">
        <v>143005</v>
      </c>
      <c r="H2660">
        <v>11.8</v>
      </c>
      <c r="I2660">
        <v>2</v>
      </c>
    </row>
    <row r="2661" spans="1:9" x14ac:dyDescent="0.3">
      <c r="A2661">
        <v>143024</v>
      </c>
      <c r="B2661">
        <v>133.129032258064</v>
      </c>
      <c r="C2661">
        <v>0.28816253684765097</v>
      </c>
      <c r="D2661">
        <v>143478</v>
      </c>
      <c r="E2661" t="s">
        <v>5790</v>
      </c>
      <c r="F2661">
        <v>0.83534049990000003</v>
      </c>
      <c r="G2661">
        <v>143024</v>
      </c>
      <c r="H2661">
        <v>7.65</v>
      </c>
      <c r="I2661">
        <v>3</v>
      </c>
    </row>
    <row r="2662" spans="1:9" x14ac:dyDescent="0.3">
      <c r="A2662">
        <v>143024</v>
      </c>
      <c r="B2662">
        <v>133.129032258064</v>
      </c>
      <c r="C2662">
        <v>0.28816253684765097</v>
      </c>
      <c r="D2662">
        <v>143478</v>
      </c>
      <c r="E2662" t="s">
        <v>5790</v>
      </c>
      <c r="F2662">
        <v>0.83534049990000003</v>
      </c>
      <c r="G2662">
        <v>143024</v>
      </c>
      <c r="H2662">
        <v>7.65</v>
      </c>
      <c r="I2662">
        <v>3</v>
      </c>
    </row>
    <row r="2663" spans="1:9" x14ac:dyDescent="0.3">
      <c r="A2663">
        <v>143031</v>
      </c>
      <c r="B2663">
        <v>142</v>
      </c>
      <c r="C2663">
        <v>0</v>
      </c>
      <c r="D2663">
        <v>143228</v>
      </c>
      <c r="E2663" t="s">
        <v>5790</v>
      </c>
      <c r="F2663">
        <v>0.67793059349999996</v>
      </c>
      <c r="G2663">
        <v>143031</v>
      </c>
      <c r="H2663">
        <v>11.8</v>
      </c>
      <c r="I2663">
        <v>2</v>
      </c>
    </row>
    <row r="2664" spans="1:9" x14ac:dyDescent="0.3">
      <c r="A2664">
        <v>143031</v>
      </c>
      <c r="B2664">
        <v>142</v>
      </c>
      <c r="C2664">
        <v>0</v>
      </c>
      <c r="D2664">
        <v>143228</v>
      </c>
      <c r="E2664" t="s">
        <v>5790</v>
      </c>
      <c r="F2664">
        <v>0.67793059349999996</v>
      </c>
      <c r="G2664">
        <v>143031</v>
      </c>
      <c r="H2664">
        <v>11.8</v>
      </c>
      <c r="I2664">
        <v>2</v>
      </c>
    </row>
    <row r="2665" spans="1:9" x14ac:dyDescent="0.3">
      <c r="A2665">
        <v>143034</v>
      </c>
      <c r="B2665">
        <v>139.5</v>
      </c>
      <c r="C2665">
        <v>0.24974557041085299</v>
      </c>
      <c r="D2665">
        <v>143008</v>
      </c>
      <c r="E2665" t="s">
        <v>5790</v>
      </c>
      <c r="F2665">
        <v>0.76719146969999996</v>
      </c>
      <c r="G2665">
        <v>143034</v>
      </c>
      <c r="H2665">
        <v>7.65</v>
      </c>
      <c r="I2665">
        <v>3</v>
      </c>
    </row>
    <row r="2666" spans="1:9" x14ac:dyDescent="0.3">
      <c r="A2666">
        <v>143034</v>
      </c>
      <c r="B2666">
        <v>139.5</v>
      </c>
      <c r="C2666">
        <v>0.24974557041085299</v>
      </c>
      <c r="D2666">
        <v>143008</v>
      </c>
      <c r="E2666" t="s">
        <v>5790</v>
      </c>
      <c r="F2666">
        <v>0.76719146969999996</v>
      </c>
      <c r="G2666">
        <v>143034</v>
      </c>
      <c r="H2666">
        <v>7.65</v>
      </c>
      <c r="I2666">
        <v>3</v>
      </c>
    </row>
    <row r="2667" spans="1:9" x14ac:dyDescent="0.3">
      <c r="A2667">
        <v>143036</v>
      </c>
      <c r="B2667">
        <v>147</v>
      </c>
      <c r="C2667">
        <v>8.2456483205277195E-2</v>
      </c>
      <c r="D2667">
        <v>143551</v>
      </c>
      <c r="E2667" t="s">
        <v>5790</v>
      </c>
      <c r="F2667">
        <v>0.17577818040000001</v>
      </c>
      <c r="G2667">
        <v>143036</v>
      </c>
      <c r="H2667">
        <v>14.76</v>
      </c>
      <c r="I2667">
        <v>1</v>
      </c>
    </row>
    <row r="2668" spans="1:9" x14ac:dyDescent="0.3">
      <c r="A2668">
        <v>143037</v>
      </c>
      <c r="B2668">
        <v>139.5</v>
      </c>
      <c r="C2668">
        <v>0</v>
      </c>
      <c r="D2668">
        <v>143190</v>
      </c>
      <c r="E2668" t="s">
        <v>5790</v>
      </c>
      <c r="F2668">
        <v>0.83103972670000004</v>
      </c>
      <c r="G2668">
        <v>143037</v>
      </c>
      <c r="H2668">
        <v>7.65</v>
      </c>
      <c r="I2668">
        <v>3</v>
      </c>
    </row>
    <row r="2669" spans="1:9" x14ac:dyDescent="0.3">
      <c r="A2669">
        <v>143037</v>
      </c>
      <c r="B2669">
        <v>139.5</v>
      </c>
      <c r="C2669">
        <v>0</v>
      </c>
      <c r="D2669">
        <v>143190</v>
      </c>
      <c r="E2669" t="s">
        <v>5790</v>
      </c>
      <c r="F2669">
        <v>0.83103972670000004</v>
      </c>
      <c r="G2669">
        <v>143037</v>
      </c>
      <c r="H2669">
        <v>7.65</v>
      </c>
      <c r="I2669">
        <v>3</v>
      </c>
    </row>
    <row r="2670" spans="1:9" x14ac:dyDescent="0.3">
      <c r="A2670">
        <v>143039</v>
      </c>
      <c r="B2670">
        <v>147</v>
      </c>
      <c r="C2670">
        <v>0</v>
      </c>
      <c r="D2670">
        <v>143512</v>
      </c>
      <c r="E2670" t="s">
        <v>5791</v>
      </c>
      <c r="F2670">
        <v>0.97360175849999997</v>
      </c>
      <c r="G2670">
        <v>143039</v>
      </c>
      <c r="H2670">
        <v>1.98</v>
      </c>
      <c r="I2670">
        <v>6</v>
      </c>
    </row>
    <row r="2671" spans="1:9" x14ac:dyDescent="0.3">
      <c r="A2671">
        <v>143041</v>
      </c>
      <c r="B2671">
        <v>144.5</v>
      </c>
      <c r="C2671">
        <v>0.106502208840734</v>
      </c>
      <c r="D2671">
        <v>143400</v>
      </c>
      <c r="E2671" t="s">
        <v>5790</v>
      </c>
      <c r="F2671">
        <v>0.91259264949999996</v>
      </c>
      <c r="G2671">
        <v>143041</v>
      </c>
      <c r="H2671">
        <v>6.11</v>
      </c>
      <c r="I2671">
        <v>4</v>
      </c>
    </row>
    <row r="2672" spans="1:9" x14ac:dyDescent="0.3">
      <c r="A2672">
        <v>143041</v>
      </c>
      <c r="B2672">
        <v>144.5</v>
      </c>
      <c r="C2672">
        <v>0.106502208840734</v>
      </c>
      <c r="D2672">
        <v>143400</v>
      </c>
      <c r="E2672" t="s">
        <v>5790</v>
      </c>
      <c r="F2672">
        <v>0.91259264949999996</v>
      </c>
      <c r="G2672">
        <v>143041</v>
      </c>
      <c r="H2672">
        <v>6.11</v>
      </c>
      <c r="I2672">
        <v>4</v>
      </c>
    </row>
    <row r="2673" spans="1:9" x14ac:dyDescent="0.3">
      <c r="A2673">
        <v>143042</v>
      </c>
      <c r="B2673">
        <v>144.5</v>
      </c>
      <c r="C2673">
        <v>0.106502208840734</v>
      </c>
      <c r="D2673">
        <v>143400</v>
      </c>
      <c r="E2673" t="s">
        <v>5790</v>
      </c>
      <c r="F2673">
        <v>0.85030555730000001</v>
      </c>
      <c r="G2673">
        <v>143042</v>
      </c>
      <c r="H2673">
        <v>6.11</v>
      </c>
      <c r="I2673">
        <v>4</v>
      </c>
    </row>
    <row r="2674" spans="1:9" x14ac:dyDescent="0.3">
      <c r="A2674">
        <v>143042</v>
      </c>
      <c r="B2674">
        <v>144.5</v>
      </c>
      <c r="C2674">
        <v>0.106502208840734</v>
      </c>
      <c r="D2674">
        <v>143400</v>
      </c>
      <c r="E2674" t="s">
        <v>5790</v>
      </c>
      <c r="F2674">
        <v>0.85030555730000001</v>
      </c>
      <c r="G2674">
        <v>143042</v>
      </c>
      <c r="H2674">
        <v>6.11</v>
      </c>
      <c r="I2674">
        <v>4</v>
      </c>
    </row>
    <row r="2675" spans="1:9" x14ac:dyDescent="0.3">
      <c r="A2675">
        <v>143044</v>
      </c>
      <c r="B2675">
        <v>209.532670977777</v>
      </c>
      <c r="C2675">
        <v>0</v>
      </c>
      <c r="D2675">
        <v>143044</v>
      </c>
      <c r="E2675" t="s">
        <v>5790</v>
      </c>
      <c r="F2675">
        <v>0.85877871510000003</v>
      </c>
      <c r="G2675">
        <v>143044</v>
      </c>
      <c r="H2675">
        <v>6.11</v>
      </c>
      <c r="I2675">
        <v>4</v>
      </c>
    </row>
    <row r="2676" spans="1:9" x14ac:dyDescent="0.3">
      <c r="A2676">
        <v>143044</v>
      </c>
      <c r="B2676">
        <v>209.532670977777</v>
      </c>
      <c r="C2676">
        <v>0</v>
      </c>
      <c r="D2676">
        <v>143044</v>
      </c>
      <c r="E2676" t="s">
        <v>5790</v>
      </c>
      <c r="F2676">
        <v>0.85877871510000003</v>
      </c>
      <c r="G2676">
        <v>143044</v>
      </c>
      <c r="H2676">
        <v>6.11</v>
      </c>
      <c r="I2676">
        <v>4</v>
      </c>
    </row>
    <row r="2677" spans="1:9" x14ac:dyDescent="0.3">
      <c r="A2677">
        <v>143045</v>
      </c>
      <c r="B2677">
        <v>147</v>
      </c>
      <c r="C2677">
        <v>8.2456483205277195E-2</v>
      </c>
      <c r="D2677">
        <v>143551</v>
      </c>
      <c r="E2677" t="s">
        <v>5790</v>
      </c>
      <c r="F2677">
        <v>0.1000065207</v>
      </c>
      <c r="G2677">
        <v>143045</v>
      </c>
      <c r="H2677">
        <v>14.76</v>
      </c>
      <c r="I2677">
        <v>1</v>
      </c>
    </row>
    <row r="2678" spans="1:9" x14ac:dyDescent="0.3">
      <c r="A2678">
        <v>143048</v>
      </c>
      <c r="B2678">
        <v>125.28332526852699</v>
      </c>
      <c r="C2678">
        <v>0</v>
      </c>
      <c r="D2678">
        <v>143146</v>
      </c>
      <c r="E2678" t="s">
        <v>5791</v>
      </c>
      <c r="F2678">
        <v>0.98437780139999997</v>
      </c>
      <c r="G2678">
        <v>143048</v>
      </c>
      <c r="H2678">
        <v>1.98</v>
      </c>
      <c r="I2678">
        <v>6</v>
      </c>
    </row>
    <row r="2679" spans="1:9" x14ac:dyDescent="0.3">
      <c r="A2679">
        <v>143048</v>
      </c>
      <c r="B2679">
        <v>125.28332526852699</v>
      </c>
      <c r="C2679">
        <v>0</v>
      </c>
      <c r="D2679">
        <v>143146</v>
      </c>
      <c r="E2679" t="s">
        <v>5791</v>
      </c>
      <c r="F2679">
        <v>0.98437780139999997</v>
      </c>
      <c r="G2679">
        <v>143048</v>
      </c>
      <c r="H2679">
        <v>1.98</v>
      </c>
      <c r="I2679">
        <v>6</v>
      </c>
    </row>
    <row r="2680" spans="1:9" x14ac:dyDescent="0.3">
      <c r="A2680">
        <v>143050</v>
      </c>
      <c r="B2680">
        <v>144.5</v>
      </c>
      <c r="C2680">
        <v>0.106502208840734</v>
      </c>
      <c r="D2680">
        <v>143400</v>
      </c>
      <c r="E2680" t="s">
        <v>5790</v>
      </c>
      <c r="F2680">
        <v>0.66396760939999999</v>
      </c>
      <c r="G2680">
        <v>143050</v>
      </c>
      <c r="H2680">
        <v>11.8</v>
      </c>
      <c r="I2680">
        <v>2</v>
      </c>
    </row>
    <row r="2681" spans="1:9" x14ac:dyDescent="0.3">
      <c r="A2681">
        <v>143050</v>
      </c>
      <c r="B2681">
        <v>144.5</v>
      </c>
      <c r="C2681">
        <v>0.106502208840734</v>
      </c>
      <c r="D2681">
        <v>143400</v>
      </c>
      <c r="E2681" t="s">
        <v>5790</v>
      </c>
      <c r="F2681">
        <v>0.66396760939999999</v>
      </c>
      <c r="G2681">
        <v>143050</v>
      </c>
      <c r="H2681">
        <v>11.8</v>
      </c>
      <c r="I2681">
        <v>2</v>
      </c>
    </row>
    <row r="2682" spans="1:9" x14ac:dyDescent="0.3">
      <c r="A2682">
        <v>143051</v>
      </c>
      <c r="B2682">
        <v>110</v>
      </c>
      <c r="C2682">
        <v>0</v>
      </c>
      <c r="D2682">
        <v>143351</v>
      </c>
      <c r="E2682" t="s">
        <v>5790</v>
      </c>
      <c r="F2682">
        <v>6.5401188999999998E-2</v>
      </c>
      <c r="G2682">
        <v>143051</v>
      </c>
      <c r="H2682">
        <v>14.76</v>
      </c>
      <c r="I2682">
        <v>1</v>
      </c>
    </row>
    <row r="2683" spans="1:9" x14ac:dyDescent="0.3">
      <c r="A2683">
        <v>143053</v>
      </c>
      <c r="B2683">
        <v>136</v>
      </c>
      <c r="C2683">
        <v>0</v>
      </c>
      <c r="D2683">
        <v>143478</v>
      </c>
      <c r="E2683" t="s">
        <v>5790</v>
      </c>
      <c r="F2683">
        <v>0.81111764909999995</v>
      </c>
      <c r="G2683">
        <v>143053</v>
      </c>
      <c r="H2683">
        <v>7.65</v>
      </c>
      <c r="I2683">
        <v>3</v>
      </c>
    </row>
    <row r="2684" spans="1:9" x14ac:dyDescent="0.3">
      <c r="A2684">
        <v>143053</v>
      </c>
      <c r="B2684">
        <v>136</v>
      </c>
      <c r="C2684">
        <v>0</v>
      </c>
      <c r="D2684">
        <v>143478</v>
      </c>
      <c r="E2684" t="s">
        <v>5790</v>
      </c>
      <c r="F2684">
        <v>0.81111764909999995</v>
      </c>
      <c r="G2684">
        <v>143053</v>
      </c>
      <c r="H2684">
        <v>7.65</v>
      </c>
      <c r="I2684">
        <v>3</v>
      </c>
    </row>
    <row r="2685" spans="1:9" x14ac:dyDescent="0.3">
      <c r="A2685">
        <v>143062</v>
      </c>
      <c r="B2685">
        <v>136.75</v>
      </c>
      <c r="C2685">
        <v>0.110204133511314</v>
      </c>
      <c r="D2685">
        <v>143190</v>
      </c>
      <c r="E2685" t="s">
        <v>5790</v>
      </c>
      <c r="F2685">
        <v>0.39643862839999999</v>
      </c>
      <c r="G2685">
        <v>143062</v>
      </c>
      <c r="H2685">
        <v>14.76</v>
      </c>
      <c r="I2685">
        <v>1</v>
      </c>
    </row>
    <row r="2686" spans="1:9" x14ac:dyDescent="0.3">
      <c r="A2686">
        <v>143062</v>
      </c>
      <c r="B2686">
        <v>136.75</v>
      </c>
      <c r="C2686">
        <v>0.110204133511314</v>
      </c>
      <c r="D2686">
        <v>143190</v>
      </c>
      <c r="E2686" t="s">
        <v>5790</v>
      </c>
      <c r="F2686">
        <v>0.39643862839999999</v>
      </c>
      <c r="G2686">
        <v>143062</v>
      </c>
      <c r="H2686">
        <v>14.76</v>
      </c>
      <c r="I2686">
        <v>1</v>
      </c>
    </row>
    <row r="2687" spans="1:9" x14ac:dyDescent="0.3">
      <c r="A2687">
        <v>143065</v>
      </c>
      <c r="B2687">
        <v>140.84615384615299</v>
      </c>
      <c r="C2687">
        <v>0.32626878192298803</v>
      </c>
      <c r="D2687">
        <v>143512</v>
      </c>
      <c r="E2687" t="s">
        <v>5791</v>
      </c>
      <c r="F2687">
        <v>0.96759158369999998</v>
      </c>
      <c r="G2687">
        <v>143065</v>
      </c>
      <c r="H2687">
        <v>4.0599999999999996</v>
      </c>
      <c r="I2687">
        <v>5</v>
      </c>
    </row>
    <row r="2688" spans="1:9" x14ac:dyDescent="0.3">
      <c r="A2688">
        <v>143073</v>
      </c>
      <c r="B2688">
        <v>147</v>
      </c>
      <c r="C2688">
        <v>0</v>
      </c>
      <c r="D2688">
        <v>143400</v>
      </c>
      <c r="E2688" t="s">
        <v>5790</v>
      </c>
      <c r="F2688">
        <v>0.80055016280000002</v>
      </c>
      <c r="G2688">
        <v>143073</v>
      </c>
      <c r="H2688">
        <v>7.65</v>
      </c>
      <c r="I2688">
        <v>3</v>
      </c>
    </row>
    <row r="2689" spans="1:9" x14ac:dyDescent="0.3">
      <c r="A2689">
        <v>143073</v>
      </c>
      <c r="B2689">
        <v>147</v>
      </c>
      <c r="C2689">
        <v>0</v>
      </c>
      <c r="D2689">
        <v>143400</v>
      </c>
      <c r="E2689" t="s">
        <v>5790</v>
      </c>
      <c r="F2689">
        <v>0.80055016280000002</v>
      </c>
      <c r="G2689">
        <v>143073</v>
      </c>
      <c r="H2689">
        <v>7.65</v>
      </c>
      <c r="I2689">
        <v>3</v>
      </c>
    </row>
    <row r="2690" spans="1:9" x14ac:dyDescent="0.3">
      <c r="A2690">
        <v>143076</v>
      </c>
      <c r="B2690">
        <v>147</v>
      </c>
      <c r="C2690">
        <v>0</v>
      </c>
      <c r="D2690">
        <v>143372</v>
      </c>
      <c r="E2690" t="s">
        <v>5790</v>
      </c>
      <c r="F2690">
        <v>0.70791143180000005</v>
      </c>
      <c r="G2690">
        <v>143076</v>
      </c>
      <c r="H2690">
        <v>11.8</v>
      </c>
      <c r="I2690">
        <v>2</v>
      </c>
    </row>
    <row r="2691" spans="1:9" x14ac:dyDescent="0.3">
      <c r="A2691">
        <v>143076</v>
      </c>
      <c r="B2691">
        <v>147</v>
      </c>
      <c r="C2691">
        <v>0</v>
      </c>
      <c r="D2691">
        <v>143372</v>
      </c>
      <c r="E2691" t="s">
        <v>5790</v>
      </c>
      <c r="F2691">
        <v>0.70791143180000005</v>
      </c>
      <c r="G2691">
        <v>143076</v>
      </c>
      <c r="H2691">
        <v>11.8</v>
      </c>
      <c r="I2691">
        <v>2</v>
      </c>
    </row>
    <row r="2692" spans="1:9" x14ac:dyDescent="0.3">
      <c r="A2692">
        <v>143086</v>
      </c>
      <c r="B2692">
        <v>147</v>
      </c>
      <c r="C2692">
        <v>0</v>
      </c>
      <c r="D2692">
        <v>143264</v>
      </c>
      <c r="E2692" t="s">
        <v>5790</v>
      </c>
      <c r="F2692">
        <v>0.63248300550000003</v>
      </c>
      <c r="G2692">
        <v>143086</v>
      </c>
      <c r="H2692">
        <v>11.8</v>
      </c>
      <c r="I2692">
        <v>2</v>
      </c>
    </row>
    <row r="2693" spans="1:9" x14ac:dyDescent="0.3">
      <c r="A2693">
        <v>143086</v>
      </c>
      <c r="B2693">
        <v>147</v>
      </c>
      <c r="C2693">
        <v>0</v>
      </c>
      <c r="D2693">
        <v>143264</v>
      </c>
      <c r="E2693" t="s">
        <v>5790</v>
      </c>
      <c r="F2693">
        <v>0.63248300550000003</v>
      </c>
      <c r="G2693">
        <v>143086</v>
      </c>
      <c r="H2693">
        <v>11.8</v>
      </c>
      <c r="I2693">
        <v>2</v>
      </c>
    </row>
    <row r="2694" spans="1:9" x14ac:dyDescent="0.3">
      <c r="A2694">
        <v>143098</v>
      </c>
      <c r="B2694">
        <v>147</v>
      </c>
      <c r="C2694">
        <v>0</v>
      </c>
      <c r="D2694">
        <v>143264</v>
      </c>
      <c r="E2694" t="s">
        <v>5790</v>
      </c>
      <c r="F2694">
        <v>0.18032371999999999</v>
      </c>
      <c r="G2694">
        <v>143098</v>
      </c>
      <c r="H2694">
        <v>14.76</v>
      </c>
      <c r="I2694">
        <v>1</v>
      </c>
    </row>
    <row r="2695" spans="1:9" x14ac:dyDescent="0.3">
      <c r="A2695">
        <v>143098</v>
      </c>
      <c r="B2695">
        <v>147</v>
      </c>
      <c r="C2695">
        <v>0</v>
      </c>
      <c r="D2695">
        <v>143264</v>
      </c>
      <c r="E2695" t="s">
        <v>5790</v>
      </c>
      <c r="F2695">
        <v>0.18032371999999999</v>
      </c>
      <c r="G2695">
        <v>143098</v>
      </c>
      <c r="H2695">
        <v>14.76</v>
      </c>
      <c r="I2695">
        <v>1</v>
      </c>
    </row>
    <row r="2696" spans="1:9" x14ac:dyDescent="0.3">
      <c r="A2696">
        <v>143102</v>
      </c>
      <c r="B2696">
        <v>142</v>
      </c>
      <c r="C2696">
        <v>0</v>
      </c>
      <c r="D2696">
        <v>150199</v>
      </c>
      <c r="E2696" t="s">
        <v>5790</v>
      </c>
      <c r="F2696">
        <v>0.92828077080000004</v>
      </c>
      <c r="G2696">
        <v>143102</v>
      </c>
      <c r="H2696">
        <v>6.11</v>
      </c>
      <c r="I2696">
        <v>4</v>
      </c>
    </row>
    <row r="2697" spans="1:9" x14ac:dyDescent="0.3">
      <c r="A2697">
        <v>143126</v>
      </c>
      <c r="B2697">
        <v>135.529411764705</v>
      </c>
      <c r="C2697">
        <v>0.27876003264030003</v>
      </c>
      <c r="D2697">
        <v>144048</v>
      </c>
      <c r="E2697" t="s">
        <v>5790</v>
      </c>
      <c r="F2697">
        <v>0.21269713339999999</v>
      </c>
      <c r="G2697">
        <v>143126</v>
      </c>
      <c r="H2697">
        <v>14.76</v>
      </c>
      <c r="I2697">
        <v>1</v>
      </c>
    </row>
    <row r="2698" spans="1:9" x14ac:dyDescent="0.3">
      <c r="A2698">
        <v>143127</v>
      </c>
      <c r="B2698">
        <v>142</v>
      </c>
      <c r="C2698">
        <v>0</v>
      </c>
      <c r="D2698">
        <v>144048</v>
      </c>
      <c r="E2698" t="s">
        <v>5790</v>
      </c>
      <c r="F2698">
        <v>0.4764609635</v>
      </c>
      <c r="G2698">
        <v>143127</v>
      </c>
      <c r="H2698">
        <v>14.76</v>
      </c>
      <c r="I2698">
        <v>1</v>
      </c>
    </row>
    <row r="2699" spans="1:9" x14ac:dyDescent="0.3">
      <c r="A2699">
        <v>143155</v>
      </c>
      <c r="B2699">
        <v>135.529411764705</v>
      </c>
      <c r="C2699">
        <v>0.27876003264030003</v>
      </c>
      <c r="D2699">
        <v>144048</v>
      </c>
      <c r="E2699" t="s">
        <v>5790</v>
      </c>
      <c r="F2699">
        <v>0.9191717505</v>
      </c>
      <c r="G2699">
        <v>143155</v>
      </c>
      <c r="H2699">
        <v>6.11</v>
      </c>
      <c r="I2699">
        <v>4</v>
      </c>
    </row>
    <row r="2700" spans="1:9" x14ac:dyDescent="0.3">
      <c r="A2700">
        <v>143158</v>
      </c>
      <c r="B2700">
        <v>142</v>
      </c>
      <c r="C2700">
        <v>0</v>
      </c>
      <c r="D2700">
        <v>143478</v>
      </c>
      <c r="E2700" t="s">
        <v>5790</v>
      </c>
      <c r="F2700">
        <v>0.69119387870000004</v>
      </c>
      <c r="G2700">
        <v>143158</v>
      </c>
      <c r="H2700">
        <v>11.8</v>
      </c>
      <c r="I2700">
        <v>2</v>
      </c>
    </row>
    <row r="2701" spans="1:9" x14ac:dyDescent="0.3">
      <c r="A2701">
        <v>143158</v>
      </c>
      <c r="B2701">
        <v>142</v>
      </c>
      <c r="C2701">
        <v>0</v>
      </c>
      <c r="D2701">
        <v>143478</v>
      </c>
      <c r="E2701" t="s">
        <v>5790</v>
      </c>
      <c r="F2701">
        <v>0.69119387870000004</v>
      </c>
      <c r="G2701">
        <v>143158</v>
      </c>
      <c r="H2701">
        <v>11.8</v>
      </c>
      <c r="I2701">
        <v>2</v>
      </c>
    </row>
    <row r="2702" spans="1:9" x14ac:dyDescent="0.3">
      <c r="A2702">
        <v>143161</v>
      </c>
      <c r="B2702">
        <v>130.57142857142799</v>
      </c>
      <c r="C2702">
        <v>0</v>
      </c>
      <c r="D2702">
        <v>143303</v>
      </c>
      <c r="E2702" t="s">
        <v>5791</v>
      </c>
      <c r="F2702">
        <v>0.97559332850000002</v>
      </c>
      <c r="G2702">
        <v>143161</v>
      </c>
      <c r="H2702">
        <v>1.98</v>
      </c>
      <c r="I2702">
        <v>6</v>
      </c>
    </row>
    <row r="2703" spans="1:9" x14ac:dyDescent="0.3">
      <c r="A2703">
        <v>143161</v>
      </c>
      <c r="B2703">
        <v>130.57142857142799</v>
      </c>
      <c r="C2703">
        <v>0</v>
      </c>
      <c r="D2703">
        <v>143303</v>
      </c>
      <c r="E2703" t="s">
        <v>5791</v>
      </c>
      <c r="F2703">
        <v>0.97559332850000002</v>
      </c>
      <c r="G2703">
        <v>143161</v>
      </c>
      <c r="H2703">
        <v>1.98</v>
      </c>
      <c r="I2703">
        <v>6</v>
      </c>
    </row>
    <row r="2704" spans="1:9" x14ac:dyDescent="0.3">
      <c r="A2704">
        <v>143162</v>
      </c>
      <c r="B2704">
        <v>135.918918918918</v>
      </c>
      <c r="C2704">
        <v>0</v>
      </c>
      <c r="D2704">
        <v>143891</v>
      </c>
      <c r="E2704" t="s">
        <v>5790</v>
      </c>
      <c r="F2704">
        <v>0.45433425900000002</v>
      </c>
      <c r="G2704">
        <v>143162</v>
      </c>
      <c r="H2704">
        <v>14.76</v>
      </c>
      <c r="I2704">
        <v>1</v>
      </c>
    </row>
    <row r="2705" spans="1:9" x14ac:dyDescent="0.3">
      <c r="A2705">
        <v>143164</v>
      </c>
      <c r="B2705">
        <v>145.88356589147199</v>
      </c>
      <c r="C2705">
        <v>0</v>
      </c>
      <c r="D2705">
        <v>143891</v>
      </c>
      <c r="E2705" t="s">
        <v>5790</v>
      </c>
      <c r="F2705">
        <v>0.39952757950000001</v>
      </c>
      <c r="G2705">
        <v>143164</v>
      </c>
      <c r="H2705">
        <v>14.76</v>
      </c>
      <c r="I2705">
        <v>1</v>
      </c>
    </row>
    <row r="2706" spans="1:9" x14ac:dyDescent="0.3">
      <c r="A2706">
        <v>143166</v>
      </c>
      <c r="B2706">
        <v>142</v>
      </c>
      <c r="C2706">
        <v>0.45890394137750001</v>
      </c>
      <c r="D2706">
        <v>143714</v>
      </c>
      <c r="E2706" t="s">
        <v>5790</v>
      </c>
      <c r="F2706">
        <v>0.33134219050000002</v>
      </c>
      <c r="G2706">
        <v>143166</v>
      </c>
      <c r="H2706">
        <v>14.76</v>
      </c>
      <c r="I2706">
        <v>1</v>
      </c>
    </row>
    <row r="2707" spans="1:9" x14ac:dyDescent="0.3">
      <c r="A2707">
        <v>143170</v>
      </c>
      <c r="B2707">
        <v>142</v>
      </c>
      <c r="C2707">
        <v>0.45890394137750001</v>
      </c>
      <c r="D2707">
        <v>143714</v>
      </c>
      <c r="E2707" t="s">
        <v>5790</v>
      </c>
      <c r="F2707">
        <v>0.60801947119999999</v>
      </c>
      <c r="G2707">
        <v>143170</v>
      </c>
      <c r="H2707">
        <v>11.8</v>
      </c>
      <c r="I2707">
        <v>2</v>
      </c>
    </row>
    <row r="2708" spans="1:9" x14ac:dyDescent="0.3">
      <c r="A2708">
        <v>143177</v>
      </c>
      <c r="B2708">
        <v>135.809523809523</v>
      </c>
      <c r="C2708">
        <v>0</v>
      </c>
      <c r="D2708">
        <v>143536</v>
      </c>
      <c r="E2708" t="s">
        <v>5790</v>
      </c>
      <c r="F2708">
        <v>0.66718679670000003</v>
      </c>
      <c r="G2708">
        <v>143177</v>
      </c>
      <c r="H2708">
        <v>11.8</v>
      </c>
      <c r="I2708">
        <v>2</v>
      </c>
    </row>
    <row r="2709" spans="1:9" x14ac:dyDescent="0.3">
      <c r="A2709">
        <v>143177</v>
      </c>
      <c r="B2709">
        <v>135.809523809523</v>
      </c>
      <c r="C2709">
        <v>0</v>
      </c>
      <c r="D2709">
        <v>143536</v>
      </c>
      <c r="E2709" t="s">
        <v>5790</v>
      </c>
      <c r="F2709">
        <v>0.66718679670000003</v>
      </c>
      <c r="G2709">
        <v>143177</v>
      </c>
      <c r="H2709">
        <v>11.8</v>
      </c>
      <c r="I2709">
        <v>2</v>
      </c>
    </row>
    <row r="2710" spans="1:9" x14ac:dyDescent="0.3">
      <c r="A2710">
        <v>143185</v>
      </c>
      <c r="B2710">
        <v>140.333333333333</v>
      </c>
      <c r="C2710">
        <v>0</v>
      </c>
      <c r="D2710">
        <v>143512</v>
      </c>
      <c r="E2710" t="s">
        <v>5790</v>
      </c>
      <c r="F2710">
        <v>0.92812311650000001</v>
      </c>
      <c r="G2710">
        <v>143185</v>
      </c>
      <c r="H2710">
        <v>6.11</v>
      </c>
      <c r="I2710">
        <v>4</v>
      </c>
    </row>
    <row r="2711" spans="1:9" x14ac:dyDescent="0.3">
      <c r="A2711">
        <v>143189</v>
      </c>
      <c r="B2711">
        <v>142</v>
      </c>
      <c r="C2711">
        <v>0.45890394137750001</v>
      </c>
      <c r="D2711">
        <v>143714</v>
      </c>
      <c r="E2711" t="s">
        <v>5790</v>
      </c>
      <c r="F2711">
        <v>0.77124893670000005</v>
      </c>
      <c r="G2711">
        <v>143189</v>
      </c>
      <c r="H2711">
        <v>7.65</v>
      </c>
      <c r="I2711">
        <v>3</v>
      </c>
    </row>
    <row r="2712" spans="1:9" x14ac:dyDescent="0.3">
      <c r="A2712">
        <v>143198</v>
      </c>
      <c r="B2712">
        <v>140.84615384615299</v>
      </c>
      <c r="C2712">
        <v>0.32626878192298803</v>
      </c>
      <c r="D2712">
        <v>143512</v>
      </c>
      <c r="E2712" t="s">
        <v>5790</v>
      </c>
      <c r="F2712">
        <v>0.70750486850000005</v>
      </c>
      <c r="G2712">
        <v>143198</v>
      </c>
      <c r="H2712">
        <v>11.8</v>
      </c>
      <c r="I2712">
        <v>2</v>
      </c>
    </row>
    <row r="2713" spans="1:9" x14ac:dyDescent="0.3">
      <c r="A2713">
        <v>143200</v>
      </c>
      <c r="B2713">
        <v>115.641025641025</v>
      </c>
      <c r="C2713">
        <v>0</v>
      </c>
      <c r="D2713">
        <v>143764</v>
      </c>
      <c r="E2713" t="s">
        <v>5790</v>
      </c>
      <c r="F2713">
        <v>0.88689416649999997</v>
      </c>
      <c r="G2713">
        <v>143200</v>
      </c>
      <c r="H2713">
        <v>6.11</v>
      </c>
      <c r="I2713">
        <v>4</v>
      </c>
    </row>
    <row r="2714" spans="1:9" x14ac:dyDescent="0.3">
      <c r="A2714">
        <v>143205</v>
      </c>
      <c r="B2714">
        <v>110</v>
      </c>
      <c r="C2714">
        <v>0</v>
      </c>
      <c r="D2714">
        <v>143764</v>
      </c>
      <c r="E2714" t="s">
        <v>5790</v>
      </c>
      <c r="F2714">
        <v>0.65701848269999996</v>
      </c>
      <c r="G2714">
        <v>143205</v>
      </c>
      <c r="H2714">
        <v>11.8</v>
      </c>
      <c r="I2714">
        <v>2</v>
      </c>
    </row>
    <row r="2715" spans="1:9" x14ac:dyDescent="0.3">
      <c r="A2715">
        <v>143245</v>
      </c>
      <c r="B2715">
        <v>147</v>
      </c>
      <c r="C2715">
        <v>0.106502208840734</v>
      </c>
      <c r="D2715">
        <v>143400</v>
      </c>
      <c r="E2715" t="s">
        <v>5790</v>
      </c>
      <c r="F2715">
        <v>0.67892563340000001</v>
      </c>
      <c r="G2715">
        <v>143245</v>
      </c>
      <c r="H2715">
        <v>11.8</v>
      </c>
      <c r="I2715">
        <v>2</v>
      </c>
    </row>
    <row r="2716" spans="1:9" x14ac:dyDescent="0.3">
      <c r="A2716">
        <v>143245</v>
      </c>
      <c r="B2716">
        <v>147</v>
      </c>
      <c r="C2716">
        <v>0.106502208840734</v>
      </c>
      <c r="D2716">
        <v>143400</v>
      </c>
      <c r="E2716" t="s">
        <v>5790</v>
      </c>
      <c r="F2716">
        <v>0.67892563340000001</v>
      </c>
      <c r="G2716">
        <v>143245</v>
      </c>
      <c r="H2716">
        <v>11.8</v>
      </c>
      <c r="I2716">
        <v>2</v>
      </c>
    </row>
    <row r="2717" spans="1:9" x14ac:dyDescent="0.3">
      <c r="A2717">
        <v>143255</v>
      </c>
      <c r="B2717">
        <v>146.744615384615</v>
      </c>
      <c r="C2717">
        <v>0.511653801059615</v>
      </c>
      <c r="D2717">
        <v>143714</v>
      </c>
      <c r="E2717" t="s">
        <v>5790</v>
      </c>
      <c r="F2717">
        <v>0.30696302650000001</v>
      </c>
      <c r="G2717">
        <v>143255</v>
      </c>
      <c r="H2717">
        <v>14.76</v>
      </c>
      <c r="I2717">
        <v>1</v>
      </c>
    </row>
    <row r="2718" spans="1:9" x14ac:dyDescent="0.3">
      <c r="A2718">
        <v>143274</v>
      </c>
      <c r="B2718">
        <v>166.44213793103401</v>
      </c>
      <c r="C2718">
        <v>0.51194775795808201</v>
      </c>
      <c r="D2718">
        <v>144448</v>
      </c>
      <c r="E2718" t="s">
        <v>5790</v>
      </c>
      <c r="F2718">
        <v>0.35789272189999999</v>
      </c>
      <c r="G2718">
        <v>143274</v>
      </c>
      <c r="H2718">
        <v>14.76</v>
      </c>
      <c r="I2718">
        <v>1</v>
      </c>
    </row>
    <row r="2719" spans="1:9" x14ac:dyDescent="0.3">
      <c r="A2719">
        <v>143299</v>
      </c>
      <c r="B2719">
        <v>147</v>
      </c>
      <c r="C2719">
        <v>0.116184227826255</v>
      </c>
      <c r="D2719">
        <v>143400</v>
      </c>
      <c r="E2719" t="s">
        <v>5790</v>
      </c>
      <c r="F2719">
        <v>0.75120657680000003</v>
      </c>
      <c r="G2719">
        <v>143299</v>
      </c>
      <c r="H2719">
        <v>11.8</v>
      </c>
      <c r="I2719">
        <v>2</v>
      </c>
    </row>
    <row r="2720" spans="1:9" x14ac:dyDescent="0.3">
      <c r="A2720">
        <v>143299</v>
      </c>
      <c r="B2720">
        <v>147</v>
      </c>
      <c r="C2720">
        <v>0.116184227826255</v>
      </c>
      <c r="D2720">
        <v>143400</v>
      </c>
      <c r="E2720" t="s">
        <v>5790</v>
      </c>
      <c r="F2720">
        <v>0.75120657680000003</v>
      </c>
      <c r="G2720">
        <v>143299</v>
      </c>
      <c r="H2720">
        <v>11.8</v>
      </c>
      <c r="I2720">
        <v>2</v>
      </c>
    </row>
    <row r="2721" spans="1:9" x14ac:dyDescent="0.3">
      <c r="A2721">
        <v>143333</v>
      </c>
      <c r="B2721">
        <v>122.507462686567</v>
      </c>
      <c r="C2721">
        <v>0</v>
      </c>
      <c r="D2721">
        <v>143459</v>
      </c>
      <c r="E2721" t="s">
        <v>5790</v>
      </c>
      <c r="F2721">
        <v>0.54916036130000001</v>
      </c>
      <c r="G2721">
        <v>143333</v>
      </c>
      <c r="H2721">
        <v>11.8</v>
      </c>
      <c r="I2721">
        <v>2</v>
      </c>
    </row>
    <row r="2722" spans="1:9" x14ac:dyDescent="0.3">
      <c r="A2722">
        <v>143334</v>
      </c>
      <c r="B2722">
        <v>141.54545454545399</v>
      </c>
      <c r="C2722">
        <v>2.9664205744719702E-2</v>
      </c>
      <c r="D2722">
        <v>143433</v>
      </c>
      <c r="E2722" t="s">
        <v>5791</v>
      </c>
      <c r="F2722">
        <v>0.9927944541</v>
      </c>
      <c r="G2722">
        <v>143334</v>
      </c>
      <c r="H2722">
        <v>1.98</v>
      </c>
      <c r="I2722">
        <v>6</v>
      </c>
    </row>
    <row r="2723" spans="1:9" x14ac:dyDescent="0.3">
      <c r="A2723">
        <v>143340</v>
      </c>
      <c r="B2723">
        <v>100</v>
      </c>
      <c r="C2723">
        <v>0</v>
      </c>
      <c r="D2723">
        <v>143738</v>
      </c>
      <c r="E2723" t="s">
        <v>5791</v>
      </c>
      <c r="F2723">
        <v>0.99449014660000001</v>
      </c>
      <c r="G2723">
        <v>143340</v>
      </c>
      <c r="H2723">
        <v>1.98</v>
      </c>
      <c r="I2723">
        <v>6</v>
      </c>
    </row>
    <row r="2724" spans="1:9" x14ac:dyDescent="0.3">
      <c r="A2724">
        <v>143342</v>
      </c>
      <c r="B2724">
        <v>75</v>
      </c>
      <c r="C2724">
        <v>0</v>
      </c>
      <c r="D2724">
        <v>143738</v>
      </c>
      <c r="E2724" t="s">
        <v>5791</v>
      </c>
      <c r="F2724">
        <v>0.98339128490000005</v>
      </c>
      <c r="G2724">
        <v>143342</v>
      </c>
      <c r="H2724">
        <v>1.98</v>
      </c>
      <c r="I2724">
        <v>6</v>
      </c>
    </row>
    <row r="2725" spans="1:9" x14ac:dyDescent="0.3">
      <c r="A2725">
        <v>143344</v>
      </c>
      <c r="B2725">
        <v>127.73333333333299</v>
      </c>
      <c r="C2725">
        <v>0</v>
      </c>
      <c r="D2725">
        <v>143738</v>
      </c>
      <c r="E2725" t="s">
        <v>5791</v>
      </c>
      <c r="F2725">
        <v>0.97181332109999996</v>
      </c>
      <c r="G2725">
        <v>143344</v>
      </c>
      <c r="H2725">
        <v>1.98</v>
      </c>
      <c r="I2725">
        <v>6</v>
      </c>
    </row>
    <row r="2726" spans="1:9" x14ac:dyDescent="0.3">
      <c r="A2726">
        <v>143345</v>
      </c>
      <c r="B2726">
        <v>140.333333333333</v>
      </c>
      <c r="C2726">
        <v>0</v>
      </c>
      <c r="D2726">
        <v>143536</v>
      </c>
      <c r="E2726" t="s">
        <v>5790</v>
      </c>
      <c r="F2726">
        <v>0.48207521440000001</v>
      </c>
      <c r="G2726">
        <v>143345</v>
      </c>
      <c r="H2726">
        <v>14.76</v>
      </c>
      <c r="I2726">
        <v>1</v>
      </c>
    </row>
    <row r="2727" spans="1:9" x14ac:dyDescent="0.3">
      <c r="A2727">
        <v>143346</v>
      </c>
      <c r="B2727">
        <v>95</v>
      </c>
      <c r="C2727">
        <v>0</v>
      </c>
      <c r="D2727">
        <v>143738</v>
      </c>
      <c r="E2727" t="s">
        <v>5791</v>
      </c>
      <c r="F2727">
        <v>0.99583613869999998</v>
      </c>
      <c r="G2727">
        <v>143346</v>
      </c>
      <c r="H2727">
        <v>1.98</v>
      </c>
      <c r="I2727">
        <v>6</v>
      </c>
    </row>
    <row r="2728" spans="1:9" x14ac:dyDescent="0.3">
      <c r="A2728">
        <v>143347</v>
      </c>
      <c r="B2728">
        <v>129.83783783783699</v>
      </c>
      <c r="C2728">
        <v>0</v>
      </c>
      <c r="D2728">
        <v>144509</v>
      </c>
      <c r="E2728" t="s">
        <v>5791</v>
      </c>
      <c r="F2728">
        <v>0.98609471319999997</v>
      </c>
      <c r="G2728">
        <v>143347</v>
      </c>
      <c r="H2728">
        <v>1.98</v>
      </c>
      <c r="I2728">
        <v>6</v>
      </c>
    </row>
    <row r="2729" spans="1:9" x14ac:dyDescent="0.3">
      <c r="A2729">
        <v>143348</v>
      </c>
      <c r="B2729">
        <v>130.23529411764699</v>
      </c>
      <c r="C2729">
        <v>0</v>
      </c>
      <c r="D2729">
        <v>144509</v>
      </c>
      <c r="E2729" t="s">
        <v>5791</v>
      </c>
      <c r="F2729">
        <v>0.98087227340000005</v>
      </c>
      <c r="G2729">
        <v>143348</v>
      </c>
      <c r="H2729">
        <v>1.98</v>
      </c>
      <c r="I2729">
        <v>6</v>
      </c>
    </row>
    <row r="2730" spans="1:9" x14ac:dyDescent="0.3">
      <c r="A2730">
        <v>143349</v>
      </c>
      <c r="B2730">
        <v>95</v>
      </c>
      <c r="C2730">
        <v>0</v>
      </c>
      <c r="D2730">
        <v>143738</v>
      </c>
      <c r="E2730" t="s">
        <v>5791</v>
      </c>
      <c r="F2730">
        <v>0.97574514150000002</v>
      </c>
      <c r="G2730">
        <v>143349</v>
      </c>
      <c r="H2730">
        <v>1.98</v>
      </c>
      <c r="I2730">
        <v>6</v>
      </c>
    </row>
    <row r="2731" spans="1:9" x14ac:dyDescent="0.3">
      <c r="A2731">
        <v>143361</v>
      </c>
      <c r="B2731">
        <v>95</v>
      </c>
      <c r="C2731">
        <v>0</v>
      </c>
      <c r="D2731">
        <v>143738</v>
      </c>
      <c r="E2731" t="s">
        <v>5791</v>
      </c>
      <c r="F2731">
        <v>0.96328032019999998</v>
      </c>
      <c r="G2731">
        <v>143361</v>
      </c>
      <c r="H2731">
        <v>4.0599999999999996</v>
      </c>
      <c r="I2731">
        <v>5</v>
      </c>
    </row>
    <row r="2732" spans="1:9" x14ac:dyDescent="0.3">
      <c r="A2732">
        <v>143363</v>
      </c>
      <c r="B2732">
        <v>142</v>
      </c>
      <c r="C2732">
        <v>0</v>
      </c>
      <c r="D2732">
        <v>143738</v>
      </c>
      <c r="E2732" t="s">
        <v>5790</v>
      </c>
      <c r="F2732">
        <v>0.80630433560000003</v>
      </c>
      <c r="G2732">
        <v>143363</v>
      </c>
      <c r="H2732">
        <v>7.65</v>
      </c>
      <c r="I2732">
        <v>3</v>
      </c>
    </row>
    <row r="2733" spans="1:9" x14ac:dyDescent="0.3">
      <c r="A2733">
        <v>143365</v>
      </c>
      <c r="B2733">
        <v>105</v>
      </c>
      <c r="C2733">
        <v>0</v>
      </c>
      <c r="D2733">
        <v>143738</v>
      </c>
      <c r="E2733" t="s">
        <v>5791</v>
      </c>
      <c r="F2733">
        <v>0.98416382069999997</v>
      </c>
      <c r="G2733">
        <v>143365</v>
      </c>
      <c r="H2733">
        <v>1.98</v>
      </c>
      <c r="I2733">
        <v>6</v>
      </c>
    </row>
    <row r="2734" spans="1:9" x14ac:dyDescent="0.3">
      <c r="A2734">
        <v>143380</v>
      </c>
      <c r="B2734">
        <v>105</v>
      </c>
      <c r="C2734">
        <v>0</v>
      </c>
      <c r="D2734">
        <v>143738</v>
      </c>
      <c r="E2734" t="s">
        <v>5790</v>
      </c>
      <c r="F2734">
        <v>0.92866224050000001</v>
      </c>
      <c r="G2734">
        <v>143380</v>
      </c>
      <c r="H2734">
        <v>6.11</v>
      </c>
      <c r="I2734">
        <v>4</v>
      </c>
    </row>
    <row r="2735" spans="1:9" x14ac:dyDescent="0.3">
      <c r="A2735">
        <v>143381</v>
      </c>
      <c r="B2735">
        <v>100</v>
      </c>
      <c r="C2735">
        <v>0</v>
      </c>
      <c r="D2735">
        <v>143738</v>
      </c>
      <c r="E2735" t="s">
        <v>5790</v>
      </c>
      <c r="F2735">
        <v>0.73703253270000002</v>
      </c>
      <c r="G2735">
        <v>143381</v>
      </c>
      <c r="H2735">
        <v>11.8</v>
      </c>
      <c r="I2735">
        <v>2</v>
      </c>
    </row>
    <row r="2736" spans="1:9" x14ac:dyDescent="0.3">
      <c r="A2736">
        <v>143382</v>
      </c>
      <c r="B2736">
        <v>147</v>
      </c>
      <c r="C2736">
        <v>0</v>
      </c>
      <c r="D2736">
        <v>143536</v>
      </c>
      <c r="E2736" t="s">
        <v>5790</v>
      </c>
      <c r="F2736">
        <v>0.2472865283</v>
      </c>
      <c r="G2736">
        <v>143382</v>
      </c>
      <c r="H2736">
        <v>14.76</v>
      </c>
      <c r="I2736">
        <v>1</v>
      </c>
    </row>
    <row r="2737" spans="1:9" x14ac:dyDescent="0.3">
      <c r="A2737">
        <v>143386</v>
      </c>
      <c r="B2737">
        <v>147</v>
      </c>
      <c r="C2737">
        <v>0</v>
      </c>
      <c r="D2737">
        <v>143738</v>
      </c>
      <c r="E2737" t="s">
        <v>5790</v>
      </c>
      <c r="F2737">
        <v>0.88547253609999999</v>
      </c>
      <c r="G2737">
        <v>143386</v>
      </c>
      <c r="H2737">
        <v>6.11</v>
      </c>
      <c r="I2737">
        <v>4</v>
      </c>
    </row>
    <row r="2738" spans="1:9" x14ac:dyDescent="0.3">
      <c r="A2738">
        <v>143399</v>
      </c>
      <c r="B2738">
        <v>147</v>
      </c>
      <c r="C2738">
        <v>0.59108598603187701</v>
      </c>
      <c r="D2738">
        <v>143819</v>
      </c>
      <c r="E2738" t="s">
        <v>5790</v>
      </c>
      <c r="F2738">
        <v>0.22560818490000001</v>
      </c>
      <c r="G2738">
        <v>143399</v>
      </c>
      <c r="H2738">
        <v>14.76</v>
      </c>
      <c r="I2738">
        <v>1</v>
      </c>
    </row>
    <row r="2739" spans="1:9" x14ac:dyDescent="0.3">
      <c r="A2739">
        <v>143417</v>
      </c>
      <c r="B2739">
        <v>135.68421052631501</v>
      </c>
      <c r="C2739">
        <v>0.2720911323379</v>
      </c>
      <c r="D2739">
        <v>144048</v>
      </c>
      <c r="E2739" t="s">
        <v>5790</v>
      </c>
      <c r="F2739">
        <v>0.27121585609999999</v>
      </c>
      <c r="G2739">
        <v>143417</v>
      </c>
      <c r="H2739">
        <v>14.76</v>
      </c>
      <c r="I2739">
        <v>1</v>
      </c>
    </row>
    <row r="2740" spans="1:9" x14ac:dyDescent="0.3">
      <c r="A2740">
        <v>143420</v>
      </c>
      <c r="B2740">
        <v>147</v>
      </c>
      <c r="C2740">
        <v>1.4159135960887199E-2</v>
      </c>
      <c r="D2740">
        <v>143583</v>
      </c>
      <c r="E2740" t="s">
        <v>5790</v>
      </c>
      <c r="F2740">
        <v>0.84251081940000005</v>
      </c>
      <c r="G2740">
        <v>143420</v>
      </c>
      <c r="H2740">
        <v>6.11</v>
      </c>
      <c r="I2740">
        <v>4</v>
      </c>
    </row>
    <row r="2741" spans="1:9" x14ac:dyDescent="0.3">
      <c r="A2741">
        <v>143431</v>
      </c>
      <c r="B2741">
        <v>142</v>
      </c>
      <c r="C2741">
        <v>0.45890394137750001</v>
      </c>
      <c r="D2741">
        <v>143714</v>
      </c>
      <c r="E2741" t="s">
        <v>5790</v>
      </c>
      <c r="F2741">
        <v>0.46910887959999997</v>
      </c>
      <c r="G2741">
        <v>143431</v>
      </c>
      <c r="H2741">
        <v>14.76</v>
      </c>
      <c r="I2741">
        <v>1</v>
      </c>
    </row>
    <row r="2742" spans="1:9" x14ac:dyDescent="0.3">
      <c r="A2742">
        <v>143453</v>
      </c>
      <c r="B2742">
        <v>142</v>
      </c>
      <c r="C2742">
        <v>1.4159135960887101E-2</v>
      </c>
      <c r="D2742">
        <v>143583</v>
      </c>
      <c r="E2742" t="s">
        <v>5790</v>
      </c>
      <c r="F2742">
        <v>0.75386798379999997</v>
      </c>
      <c r="G2742">
        <v>143453</v>
      </c>
      <c r="H2742">
        <v>11.8</v>
      </c>
      <c r="I2742">
        <v>2</v>
      </c>
    </row>
    <row r="2743" spans="1:9" x14ac:dyDescent="0.3">
      <c r="A2743">
        <v>143454</v>
      </c>
      <c r="B2743">
        <v>144.5</v>
      </c>
      <c r="C2743">
        <v>0</v>
      </c>
      <c r="D2743">
        <v>143605</v>
      </c>
      <c r="E2743" t="s">
        <v>5790</v>
      </c>
      <c r="F2743">
        <v>0.84421396260000003</v>
      </c>
      <c r="G2743">
        <v>143454</v>
      </c>
      <c r="H2743">
        <v>6.11</v>
      </c>
      <c r="I2743">
        <v>4</v>
      </c>
    </row>
    <row r="2744" spans="1:9" x14ac:dyDescent="0.3">
      <c r="A2744">
        <v>143456</v>
      </c>
      <c r="B2744">
        <v>147</v>
      </c>
      <c r="C2744">
        <v>0</v>
      </c>
      <c r="D2744">
        <v>143738</v>
      </c>
      <c r="E2744" t="s">
        <v>5791</v>
      </c>
      <c r="F2744">
        <v>0.95819365980000004</v>
      </c>
      <c r="G2744">
        <v>143456</v>
      </c>
      <c r="H2744">
        <v>4.0599999999999996</v>
      </c>
      <c r="I2744">
        <v>5</v>
      </c>
    </row>
    <row r="2745" spans="1:9" x14ac:dyDescent="0.3">
      <c r="A2745">
        <v>143492</v>
      </c>
      <c r="B2745">
        <v>142</v>
      </c>
      <c r="C2745">
        <v>0</v>
      </c>
      <c r="D2745">
        <v>143908</v>
      </c>
      <c r="E2745" t="s">
        <v>5790</v>
      </c>
      <c r="F2745">
        <v>0.59252905850000004</v>
      </c>
      <c r="G2745">
        <v>143492</v>
      </c>
      <c r="H2745">
        <v>11.8</v>
      </c>
      <c r="I2745">
        <v>2</v>
      </c>
    </row>
    <row r="2746" spans="1:9" x14ac:dyDescent="0.3">
      <c r="A2746">
        <v>143493</v>
      </c>
      <c r="B2746">
        <v>147</v>
      </c>
      <c r="C2746">
        <v>0</v>
      </c>
      <c r="D2746">
        <v>144420</v>
      </c>
      <c r="E2746" t="s">
        <v>5790</v>
      </c>
      <c r="F2746">
        <v>0.75224155189999997</v>
      </c>
      <c r="G2746">
        <v>143493</v>
      </c>
      <c r="H2746">
        <v>11.8</v>
      </c>
      <c r="I2746">
        <v>2</v>
      </c>
    </row>
    <row r="2747" spans="1:9" x14ac:dyDescent="0.3">
      <c r="A2747">
        <v>143495</v>
      </c>
      <c r="B2747">
        <v>110</v>
      </c>
      <c r="C2747">
        <v>0</v>
      </c>
      <c r="D2747">
        <v>143882</v>
      </c>
      <c r="E2747" t="s">
        <v>5790</v>
      </c>
      <c r="F2747">
        <v>0.90525335070000001</v>
      </c>
      <c r="G2747">
        <v>143495</v>
      </c>
      <c r="H2747">
        <v>6.11</v>
      </c>
      <c r="I2747">
        <v>4</v>
      </c>
    </row>
    <row r="2748" spans="1:9" x14ac:dyDescent="0.3">
      <c r="A2748">
        <v>143507</v>
      </c>
      <c r="B2748">
        <v>128.666666666666</v>
      </c>
      <c r="C2748">
        <v>0</v>
      </c>
      <c r="D2748">
        <v>144140</v>
      </c>
      <c r="E2748" t="s">
        <v>5790</v>
      </c>
      <c r="F2748">
        <v>0.75121182200000003</v>
      </c>
      <c r="G2748">
        <v>143507</v>
      </c>
      <c r="H2748">
        <v>11.8</v>
      </c>
      <c r="I2748">
        <v>2</v>
      </c>
    </row>
    <row r="2749" spans="1:9" x14ac:dyDescent="0.3">
      <c r="A2749">
        <v>143508</v>
      </c>
      <c r="B2749">
        <v>128.363636363636</v>
      </c>
      <c r="C2749">
        <v>0</v>
      </c>
      <c r="D2749">
        <v>144140</v>
      </c>
      <c r="E2749" t="s">
        <v>5790</v>
      </c>
      <c r="F2749">
        <v>0.80511921639999995</v>
      </c>
      <c r="G2749">
        <v>143508</v>
      </c>
      <c r="H2749">
        <v>7.65</v>
      </c>
      <c r="I2749">
        <v>3</v>
      </c>
    </row>
    <row r="2750" spans="1:9" x14ac:dyDescent="0.3">
      <c r="A2750">
        <v>143510</v>
      </c>
      <c r="B2750">
        <v>120.448275862068</v>
      </c>
      <c r="C2750">
        <v>0</v>
      </c>
      <c r="D2750">
        <v>144818</v>
      </c>
      <c r="E2750" t="s">
        <v>5790</v>
      </c>
      <c r="F2750">
        <v>0.22755225000000001</v>
      </c>
      <c r="G2750">
        <v>143510</v>
      </c>
      <c r="H2750">
        <v>14.76</v>
      </c>
      <c r="I2750">
        <v>1</v>
      </c>
    </row>
    <row r="2751" spans="1:9" x14ac:dyDescent="0.3">
      <c r="A2751">
        <v>143524</v>
      </c>
      <c r="B2751">
        <v>119.63235294117599</v>
      </c>
      <c r="C2751">
        <v>0</v>
      </c>
      <c r="D2751">
        <v>144818</v>
      </c>
      <c r="E2751" t="s">
        <v>5790</v>
      </c>
      <c r="F2751">
        <v>0.36505931619999998</v>
      </c>
      <c r="G2751">
        <v>143524</v>
      </c>
      <c r="H2751">
        <v>14.76</v>
      </c>
      <c r="I2751">
        <v>1</v>
      </c>
    </row>
    <row r="2752" spans="1:9" x14ac:dyDescent="0.3">
      <c r="A2752">
        <v>143530</v>
      </c>
      <c r="B2752">
        <v>128.666666666666</v>
      </c>
      <c r="C2752">
        <v>0</v>
      </c>
      <c r="D2752">
        <v>144140</v>
      </c>
      <c r="E2752" t="s">
        <v>5790</v>
      </c>
      <c r="F2752">
        <v>0.87711733579999995</v>
      </c>
      <c r="G2752">
        <v>143530</v>
      </c>
      <c r="H2752">
        <v>6.11</v>
      </c>
      <c r="I2752">
        <v>4</v>
      </c>
    </row>
    <row r="2753" spans="1:9" x14ac:dyDescent="0.3">
      <c r="A2753">
        <v>143550</v>
      </c>
      <c r="B2753">
        <v>137.22999999999999</v>
      </c>
      <c r="C2753">
        <v>0.15573515381995401</v>
      </c>
      <c r="D2753">
        <v>144140</v>
      </c>
      <c r="E2753" t="s">
        <v>5790</v>
      </c>
      <c r="F2753">
        <v>0.82466548679999996</v>
      </c>
      <c r="G2753">
        <v>143550</v>
      </c>
      <c r="H2753">
        <v>7.65</v>
      </c>
      <c r="I2753">
        <v>3</v>
      </c>
    </row>
    <row r="2754" spans="1:9" x14ac:dyDescent="0.3">
      <c r="A2754">
        <v>143554</v>
      </c>
      <c r="B2754">
        <v>136.08163265306101</v>
      </c>
      <c r="C2754">
        <v>0</v>
      </c>
      <c r="D2754">
        <v>143908</v>
      </c>
      <c r="E2754" t="s">
        <v>5790</v>
      </c>
      <c r="F2754">
        <v>0.76598006490000003</v>
      </c>
      <c r="G2754">
        <v>143554</v>
      </c>
      <c r="H2754">
        <v>7.65</v>
      </c>
      <c r="I2754">
        <v>3</v>
      </c>
    </row>
    <row r="2755" spans="1:9" x14ac:dyDescent="0.3">
      <c r="A2755">
        <v>143556</v>
      </c>
      <c r="B2755">
        <v>142</v>
      </c>
      <c r="C2755">
        <v>0</v>
      </c>
      <c r="D2755">
        <v>144066</v>
      </c>
      <c r="E2755" t="s">
        <v>5790</v>
      </c>
      <c r="F2755">
        <v>0.57445234060000006</v>
      </c>
      <c r="G2755">
        <v>143556</v>
      </c>
      <c r="H2755">
        <v>11.8</v>
      </c>
      <c r="I2755">
        <v>2</v>
      </c>
    </row>
    <row r="2756" spans="1:9" x14ac:dyDescent="0.3">
      <c r="A2756">
        <v>143562</v>
      </c>
      <c r="B2756">
        <v>142</v>
      </c>
      <c r="C2756">
        <v>0</v>
      </c>
      <c r="D2756">
        <v>144818</v>
      </c>
      <c r="E2756" t="s">
        <v>5790</v>
      </c>
      <c r="F2756">
        <v>0.1873649359</v>
      </c>
      <c r="G2756">
        <v>143562</v>
      </c>
      <c r="H2756">
        <v>14.76</v>
      </c>
      <c r="I2756">
        <v>1</v>
      </c>
    </row>
    <row r="2757" spans="1:9" x14ac:dyDescent="0.3">
      <c r="A2757">
        <v>143567</v>
      </c>
      <c r="B2757">
        <v>129.69535200489301</v>
      </c>
      <c r="C2757">
        <v>0</v>
      </c>
      <c r="D2757">
        <v>144818</v>
      </c>
      <c r="E2757" t="s">
        <v>5790</v>
      </c>
      <c r="F2757">
        <v>0.51576107739999999</v>
      </c>
      <c r="G2757">
        <v>143567</v>
      </c>
      <c r="H2757">
        <v>11.8</v>
      </c>
      <c r="I2757">
        <v>2</v>
      </c>
    </row>
    <row r="2758" spans="1:9" x14ac:dyDescent="0.3">
      <c r="A2758">
        <v>143575</v>
      </c>
      <c r="B2758">
        <v>129.499999107143</v>
      </c>
      <c r="C2758">
        <v>0</v>
      </c>
      <c r="D2758">
        <v>143882</v>
      </c>
      <c r="E2758" t="s">
        <v>5791</v>
      </c>
      <c r="F2758">
        <v>0.94392567869999999</v>
      </c>
      <c r="G2758">
        <v>143575</v>
      </c>
      <c r="H2758">
        <v>4.0599999999999996</v>
      </c>
      <c r="I2758">
        <v>5</v>
      </c>
    </row>
    <row r="2759" spans="1:9" x14ac:dyDescent="0.3">
      <c r="A2759">
        <v>143576</v>
      </c>
      <c r="B2759">
        <v>142</v>
      </c>
      <c r="C2759">
        <v>0</v>
      </c>
      <c r="D2759">
        <v>143882</v>
      </c>
      <c r="E2759" t="s">
        <v>5790</v>
      </c>
      <c r="F2759">
        <v>0.91034936899999996</v>
      </c>
      <c r="G2759">
        <v>143576</v>
      </c>
      <c r="H2759">
        <v>6.11</v>
      </c>
      <c r="I2759">
        <v>4</v>
      </c>
    </row>
    <row r="2760" spans="1:9" x14ac:dyDescent="0.3">
      <c r="A2760">
        <v>143582</v>
      </c>
      <c r="B2760">
        <v>110</v>
      </c>
      <c r="C2760">
        <v>0</v>
      </c>
      <c r="D2760">
        <v>143882</v>
      </c>
      <c r="E2760" t="s">
        <v>5790</v>
      </c>
      <c r="F2760">
        <v>0.74391907450000005</v>
      </c>
      <c r="G2760">
        <v>143582</v>
      </c>
      <c r="H2760">
        <v>11.8</v>
      </c>
      <c r="I2760">
        <v>2</v>
      </c>
    </row>
    <row r="2761" spans="1:9" x14ac:dyDescent="0.3">
      <c r="A2761">
        <v>143591</v>
      </c>
      <c r="B2761">
        <v>105</v>
      </c>
      <c r="C2761">
        <v>0</v>
      </c>
      <c r="D2761">
        <v>143882</v>
      </c>
      <c r="E2761" t="s">
        <v>5790</v>
      </c>
      <c r="F2761">
        <v>0.84114426369999995</v>
      </c>
      <c r="G2761">
        <v>143591</v>
      </c>
      <c r="H2761">
        <v>6.11</v>
      </c>
      <c r="I2761">
        <v>4</v>
      </c>
    </row>
    <row r="2762" spans="1:9" x14ac:dyDescent="0.3">
      <c r="A2762">
        <v>143597</v>
      </c>
      <c r="B2762">
        <v>105</v>
      </c>
      <c r="C2762">
        <v>0</v>
      </c>
      <c r="D2762">
        <v>143882</v>
      </c>
      <c r="E2762" t="s">
        <v>5790</v>
      </c>
      <c r="F2762">
        <v>0.77893209460000001</v>
      </c>
      <c r="G2762">
        <v>143597</v>
      </c>
      <c r="H2762">
        <v>7.65</v>
      </c>
      <c r="I2762">
        <v>3</v>
      </c>
    </row>
    <row r="2763" spans="1:9" x14ac:dyDescent="0.3">
      <c r="A2763">
        <v>143599</v>
      </c>
      <c r="B2763">
        <v>142</v>
      </c>
      <c r="C2763">
        <v>1.4159135960887101E-2</v>
      </c>
      <c r="D2763">
        <v>143583</v>
      </c>
      <c r="E2763" t="s">
        <v>5790</v>
      </c>
      <c r="F2763">
        <v>0.64936786889999998</v>
      </c>
      <c r="G2763">
        <v>143599</v>
      </c>
      <c r="H2763">
        <v>11.8</v>
      </c>
      <c r="I2763">
        <v>2</v>
      </c>
    </row>
    <row r="2764" spans="1:9" x14ac:dyDescent="0.3">
      <c r="A2764">
        <v>143612</v>
      </c>
      <c r="B2764">
        <v>147</v>
      </c>
      <c r="C2764">
        <v>1.25332330674687E-2</v>
      </c>
      <c r="D2764">
        <v>144516</v>
      </c>
      <c r="E2764" t="s">
        <v>5790</v>
      </c>
      <c r="F2764">
        <v>0.47734624149999999</v>
      </c>
      <c r="G2764">
        <v>143612</v>
      </c>
      <c r="H2764">
        <v>14.76</v>
      </c>
      <c r="I2764">
        <v>1</v>
      </c>
    </row>
    <row r="2765" spans="1:9" x14ac:dyDescent="0.3">
      <c r="A2765">
        <v>143613</v>
      </c>
      <c r="B2765">
        <v>147</v>
      </c>
      <c r="C2765">
        <v>1.25332330674687E-2</v>
      </c>
      <c r="D2765">
        <v>144516</v>
      </c>
      <c r="E2765" t="s">
        <v>5790</v>
      </c>
      <c r="F2765">
        <v>0.2445183843</v>
      </c>
      <c r="G2765">
        <v>143613</v>
      </c>
      <c r="H2765">
        <v>14.76</v>
      </c>
      <c r="I2765">
        <v>1</v>
      </c>
    </row>
    <row r="2766" spans="1:9" x14ac:dyDescent="0.3">
      <c r="A2766">
        <v>143614</v>
      </c>
      <c r="B2766">
        <v>160.41461538461499</v>
      </c>
      <c r="C2766">
        <v>0.746348522240463</v>
      </c>
      <c r="D2766">
        <v>144516</v>
      </c>
      <c r="E2766" t="s">
        <v>5790</v>
      </c>
      <c r="F2766">
        <v>0.1681708395</v>
      </c>
      <c r="G2766">
        <v>143614</v>
      </c>
      <c r="H2766">
        <v>14.76</v>
      </c>
      <c r="I2766">
        <v>1</v>
      </c>
    </row>
    <row r="2767" spans="1:9" x14ac:dyDescent="0.3">
      <c r="A2767">
        <v>143615</v>
      </c>
      <c r="B2767">
        <v>147</v>
      </c>
      <c r="C2767">
        <v>1.25332330674687E-2</v>
      </c>
      <c r="D2767">
        <v>144516</v>
      </c>
      <c r="E2767" t="s">
        <v>5790</v>
      </c>
      <c r="F2767">
        <v>0.12872181830000001</v>
      </c>
      <c r="G2767">
        <v>143615</v>
      </c>
      <c r="H2767">
        <v>14.76</v>
      </c>
      <c r="I2767">
        <v>1</v>
      </c>
    </row>
    <row r="2768" spans="1:9" x14ac:dyDescent="0.3">
      <c r="A2768">
        <v>143617</v>
      </c>
      <c r="B2768">
        <v>163.404545454545</v>
      </c>
      <c r="C2768">
        <v>0.67780858261622901</v>
      </c>
      <c r="D2768">
        <v>144516</v>
      </c>
      <c r="E2768" t="s">
        <v>5790</v>
      </c>
      <c r="F2768">
        <v>0.12822306159999999</v>
      </c>
      <c r="G2768">
        <v>143617</v>
      </c>
      <c r="H2768">
        <v>14.76</v>
      </c>
      <c r="I2768">
        <v>1</v>
      </c>
    </row>
    <row r="2769" spans="1:9" x14ac:dyDescent="0.3">
      <c r="A2769">
        <v>143619</v>
      </c>
      <c r="B2769">
        <v>181.50450000000001</v>
      </c>
      <c r="C2769">
        <v>3.1333082668671898E-3</v>
      </c>
      <c r="D2769">
        <v>144516</v>
      </c>
      <c r="E2769" t="s">
        <v>5790</v>
      </c>
      <c r="F2769">
        <v>7.2121173100000005E-2</v>
      </c>
      <c r="G2769">
        <v>143619</v>
      </c>
      <c r="H2769">
        <v>14.76</v>
      </c>
      <c r="I2769">
        <v>1</v>
      </c>
    </row>
    <row r="2770" spans="1:9" x14ac:dyDescent="0.3">
      <c r="A2770">
        <v>143620</v>
      </c>
      <c r="B2770">
        <v>128.666666666666</v>
      </c>
      <c r="C2770">
        <v>0</v>
      </c>
      <c r="D2770">
        <v>144140</v>
      </c>
      <c r="E2770" t="s">
        <v>5790</v>
      </c>
      <c r="F2770">
        <v>0.7785392404</v>
      </c>
      <c r="G2770">
        <v>143620</v>
      </c>
      <c r="H2770">
        <v>7.65</v>
      </c>
      <c r="I2770">
        <v>3</v>
      </c>
    </row>
    <row r="2771" spans="1:9" x14ac:dyDescent="0.3">
      <c r="A2771">
        <v>143622</v>
      </c>
      <c r="B2771">
        <v>127</v>
      </c>
      <c r="C2771">
        <v>0</v>
      </c>
      <c r="D2771">
        <v>144140</v>
      </c>
      <c r="E2771" t="s">
        <v>5790</v>
      </c>
      <c r="F2771">
        <v>0.87137174610000001</v>
      </c>
      <c r="G2771">
        <v>143622</v>
      </c>
      <c r="H2771">
        <v>6.11</v>
      </c>
      <c r="I2771">
        <v>4</v>
      </c>
    </row>
    <row r="2772" spans="1:9" x14ac:dyDescent="0.3">
      <c r="A2772">
        <v>143657</v>
      </c>
      <c r="B2772">
        <v>130.260851606844</v>
      </c>
      <c r="C2772">
        <v>0</v>
      </c>
      <c r="D2772">
        <v>143882</v>
      </c>
      <c r="E2772" t="s">
        <v>5790</v>
      </c>
      <c r="F2772">
        <v>0.13403436539999999</v>
      </c>
      <c r="G2772">
        <v>143657</v>
      </c>
      <c r="H2772">
        <v>14.76</v>
      </c>
      <c r="I2772">
        <v>1</v>
      </c>
    </row>
    <row r="2773" spans="1:9" x14ac:dyDescent="0.3">
      <c r="A2773">
        <v>143666</v>
      </c>
      <c r="B2773">
        <v>132.869577977343</v>
      </c>
      <c r="C2773">
        <v>0</v>
      </c>
      <c r="D2773">
        <v>143867</v>
      </c>
      <c r="E2773" t="s">
        <v>5790</v>
      </c>
      <c r="F2773">
        <v>0.61752545830000005</v>
      </c>
      <c r="G2773">
        <v>143666</v>
      </c>
      <c r="H2773">
        <v>11.8</v>
      </c>
      <c r="I2773">
        <v>2</v>
      </c>
    </row>
    <row r="2774" spans="1:9" x14ac:dyDescent="0.3">
      <c r="A2774">
        <v>143669</v>
      </c>
      <c r="B2774">
        <v>155.2782</v>
      </c>
      <c r="C2774">
        <v>0.34640030553865397</v>
      </c>
      <c r="D2774">
        <v>144448</v>
      </c>
      <c r="E2774" t="s">
        <v>5790</v>
      </c>
      <c r="F2774">
        <v>0.55045771600000004</v>
      </c>
      <c r="G2774">
        <v>143669</v>
      </c>
      <c r="H2774">
        <v>11.8</v>
      </c>
      <c r="I2774">
        <v>2</v>
      </c>
    </row>
    <row r="2775" spans="1:9" x14ac:dyDescent="0.3">
      <c r="A2775">
        <v>143674</v>
      </c>
      <c r="B2775">
        <v>149.37971830985899</v>
      </c>
      <c r="C2775">
        <v>0</v>
      </c>
      <c r="D2775">
        <v>143891</v>
      </c>
      <c r="E2775" t="s">
        <v>5790</v>
      </c>
      <c r="F2775">
        <v>0.48046809429999998</v>
      </c>
      <c r="G2775">
        <v>143674</v>
      </c>
      <c r="H2775">
        <v>14.76</v>
      </c>
      <c r="I2775">
        <v>1</v>
      </c>
    </row>
    <row r="2776" spans="1:9" x14ac:dyDescent="0.3">
      <c r="A2776">
        <v>143696</v>
      </c>
      <c r="B2776">
        <v>132.85365853658499</v>
      </c>
      <c r="C2776">
        <v>0</v>
      </c>
      <c r="D2776">
        <v>145089</v>
      </c>
      <c r="E2776" t="s">
        <v>5790</v>
      </c>
      <c r="F2776">
        <v>0.8440313935</v>
      </c>
      <c r="G2776">
        <v>143696</v>
      </c>
      <c r="H2776">
        <v>6.11</v>
      </c>
      <c r="I2776">
        <v>4</v>
      </c>
    </row>
    <row r="2777" spans="1:9" x14ac:dyDescent="0.3">
      <c r="A2777">
        <v>143697</v>
      </c>
      <c r="B2777">
        <v>189.86835227272701</v>
      </c>
      <c r="C2777">
        <v>0</v>
      </c>
      <c r="D2777">
        <v>143908</v>
      </c>
      <c r="E2777" t="s">
        <v>5790</v>
      </c>
      <c r="F2777">
        <v>0.62934547659999995</v>
      </c>
      <c r="G2777">
        <v>143697</v>
      </c>
      <c r="H2777">
        <v>11.8</v>
      </c>
      <c r="I2777">
        <v>2</v>
      </c>
    </row>
    <row r="2778" spans="1:9" x14ac:dyDescent="0.3">
      <c r="A2778">
        <v>143702</v>
      </c>
      <c r="B2778">
        <v>147</v>
      </c>
      <c r="C2778">
        <v>0</v>
      </c>
      <c r="D2778">
        <v>143940</v>
      </c>
      <c r="E2778" t="s">
        <v>5790</v>
      </c>
      <c r="F2778">
        <v>0.69077038759999998</v>
      </c>
      <c r="G2778">
        <v>143702</v>
      </c>
      <c r="H2778">
        <v>11.8</v>
      </c>
      <c r="I2778">
        <v>2</v>
      </c>
    </row>
    <row r="2779" spans="1:9" x14ac:dyDescent="0.3">
      <c r="A2779">
        <v>143711</v>
      </c>
      <c r="B2779">
        <v>142</v>
      </c>
      <c r="C2779">
        <v>0</v>
      </c>
      <c r="D2779">
        <v>143771</v>
      </c>
      <c r="E2779" t="s">
        <v>5790</v>
      </c>
      <c r="F2779">
        <v>0.69815284010000001</v>
      </c>
      <c r="G2779">
        <v>143711</v>
      </c>
      <c r="H2779">
        <v>11.8</v>
      </c>
      <c r="I2779">
        <v>2</v>
      </c>
    </row>
    <row r="2780" spans="1:9" x14ac:dyDescent="0.3">
      <c r="A2780">
        <v>143731</v>
      </c>
      <c r="B2780">
        <v>105</v>
      </c>
      <c r="C2780">
        <v>0</v>
      </c>
      <c r="D2780">
        <v>143738</v>
      </c>
      <c r="E2780" t="s">
        <v>5791</v>
      </c>
      <c r="F2780">
        <v>0.98677259679999996</v>
      </c>
      <c r="G2780">
        <v>143731</v>
      </c>
      <c r="H2780">
        <v>1.98</v>
      </c>
      <c r="I2780">
        <v>6</v>
      </c>
    </row>
    <row r="2781" spans="1:9" x14ac:dyDescent="0.3">
      <c r="A2781">
        <v>143732</v>
      </c>
      <c r="B2781">
        <v>142</v>
      </c>
      <c r="C2781">
        <v>0</v>
      </c>
      <c r="D2781">
        <v>143771</v>
      </c>
      <c r="E2781" t="s">
        <v>5790</v>
      </c>
      <c r="F2781">
        <v>0.43461114169999998</v>
      </c>
      <c r="G2781">
        <v>143732</v>
      </c>
      <c r="H2781">
        <v>14.76</v>
      </c>
      <c r="I2781">
        <v>1</v>
      </c>
    </row>
    <row r="2782" spans="1:9" x14ac:dyDescent="0.3">
      <c r="A2782">
        <v>143758</v>
      </c>
      <c r="B2782">
        <v>136</v>
      </c>
      <c r="C2782">
        <v>0.20268610307646101</v>
      </c>
      <c r="D2782">
        <v>143826</v>
      </c>
      <c r="E2782" t="s">
        <v>5790</v>
      </c>
      <c r="F2782">
        <v>0.92762619260000001</v>
      </c>
      <c r="G2782">
        <v>143758</v>
      </c>
      <c r="H2782">
        <v>6.11</v>
      </c>
      <c r="I2782">
        <v>4</v>
      </c>
    </row>
    <row r="2783" spans="1:9" x14ac:dyDescent="0.3">
      <c r="A2783">
        <v>143791</v>
      </c>
      <c r="B2783">
        <v>140.333333333333</v>
      </c>
      <c r="C2783">
        <v>0.22520678119606799</v>
      </c>
      <c r="D2783">
        <v>143826</v>
      </c>
      <c r="E2783" t="s">
        <v>5790</v>
      </c>
      <c r="F2783">
        <v>0.71887338160000003</v>
      </c>
      <c r="G2783">
        <v>143791</v>
      </c>
      <c r="H2783">
        <v>11.8</v>
      </c>
      <c r="I2783">
        <v>2</v>
      </c>
    </row>
    <row r="2784" spans="1:9" x14ac:dyDescent="0.3">
      <c r="A2784">
        <v>143799</v>
      </c>
      <c r="B2784">
        <v>138.875</v>
      </c>
      <c r="C2784">
        <v>0</v>
      </c>
      <c r="D2784">
        <v>144486</v>
      </c>
      <c r="E2784" t="s">
        <v>5790</v>
      </c>
      <c r="F2784">
        <v>8.2876771700000004E-2</v>
      </c>
      <c r="G2784">
        <v>143799</v>
      </c>
      <c r="H2784">
        <v>14.76</v>
      </c>
      <c r="I2784">
        <v>1</v>
      </c>
    </row>
    <row r="2785" spans="1:9" x14ac:dyDescent="0.3">
      <c r="A2785">
        <v>143813</v>
      </c>
      <c r="B2785">
        <v>142</v>
      </c>
      <c r="C2785">
        <v>0</v>
      </c>
      <c r="D2785">
        <v>143963</v>
      </c>
      <c r="E2785" t="s">
        <v>5790</v>
      </c>
      <c r="F2785">
        <v>0.63070261480000001</v>
      </c>
      <c r="G2785">
        <v>143813</v>
      </c>
      <c r="H2785">
        <v>11.8</v>
      </c>
      <c r="I2785">
        <v>2</v>
      </c>
    </row>
    <row r="2786" spans="1:9" x14ac:dyDescent="0.3">
      <c r="A2786">
        <v>143848</v>
      </c>
      <c r="B2786">
        <v>140.333333333333</v>
      </c>
      <c r="C2786">
        <v>0</v>
      </c>
      <c r="D2786">
        <v>144267</v>
      </c>
      <c r="E2786" t="s">
        <v>5791</v>
      </c>
      <c r="F2786">
        <v>0.95931410790000005</v>
      </c>
      <c r="G2786">
        <v>143848</v>
      </c>
      <c r="H2786">
        <v>4.0599999999999996</v>
      </c>
      <c r="I2786">
        <v>5</v>
      </c>
    </row>
    <row r="2787" spans="1:9" x14ac:dyDescent="0.3">
      <c r="A2787">
        <v>143849</v>
      </c>
      <c r="B2787">
        <v>135.125</v>
      </c>
      <c r="C2787">
        <v>0</v>
      </c>
      <c r="D2787">
        <v>144267</v>
      </c>
      <c r="E2787" t="s">
        <v>5791</v>
      </c>
      <c r="F2787">
        <v>0.96718382839999995</v>
      </c>
      <c r="G2787">
        <v>143849</v>
      </c>
      <c r="H2787">
        <v>4.0599999999999996</v>
      </c>
      <c r="I2787">
        <v>5</v>
      </c>
    </row>
    <row r="2788" spans="1:9" x14ac:dyDescent="0.3">
      <c r="A2788">
        <v>143866</v>
      </c>
      <c r="B2788">
        <v>142</v>
      </c>
      <c r="C2788">
        <v>0</v>
      </c>
      <c r="D2788">
        <v>144196</v>
      </c>
      <c r="E2788" t="s">
        <v>5790</v>
      </c>
      <c r="F2788">
        <v>0.57174211740000003</v>
      </c>
      <c r="G2788">
        <v>143866</v>
      </c>
      <c r="H2788">
        <v>11.8</v>
      </c>
      <c r="I2788">
        <v>2</v>
      </c>
    </row>
    <row r="2789" spans="1:9" x14ac:dyDescent="0.3">
      <c r="A2789">
        <v>143873</v>
      </c>
      <c r="B2789">
        <v>147</v>
      </c>
      <c r="C2789">
        <v>0</v>
      </c>
      <c r="D2789">
        <v>144153</v>
      </c>
      <c r="E2789" t="s">
        <v>5790</v>
      </c>
      <c r="F2789">
        <v>0.1846020371</v>
      </c>
      <c r="G2789">
        <v>143873</v>
      </c>
      <c r="H2789">
        <v>14.76</v>
      </c>
      <c r="I2789">
        <v>1</v>
      </c>
    </row>
    <row r="2790" spans="1:9" x14ac:dyDescent="0.3">
      <c r="A2790">
        <v>143876</v>
      </c>
      <c r="B2790">
        <v>127</v>
      </c>
      <c r="C2790">
        <v>8.5960218830194807E-2</v>
      </c>
      <c r="D2790">
        <v>146325</v>
      </c>
      <c r="E2790" t="s">
        <v>5790</v>
      </c>
      <c r="F2790">
        <v>0.49629938600000001</v>
      </c>
      <c r="G2790">
        <v>143876</v>
      </c>
      <c r="H2790">
        <v>14.76</v>
      </c>
      <c r="I2790">
        <v>1</v>
      </c>
    </row>
    <row r="2791" spans="1:9" x14ac:dyDescent="0.3">
      <c r="A2791">
        <v>143876</v>
      </c>
      <c r="B2791">
        <v>127</v>
      </c>
      <c r="C2791">
        <v>8.5960218830194807E-2</v>
      </c>
      <c r="D2791">
        <v>146325</v>
      </c>
      <c r="E2791" t="s">
        <v>5790</v>
      </c>
      <c r="F2791">
        <v>0.49629938600000001</v>
      </c>
      <c r="G2791">
        <v>143876</v>
      </c>
      <c r="H2791">
        <v>14.76</v>
      </c>
      <c r="I2791">
        <v>1</v>
      </c>
    </row>
    <row r="2792" spans="1:9" x14ac:dyDescent="0.3">
      <c r="A2792">
        <v>143923</v>
      </c>
      <c r="B2792">
        <v>142</v>
      </c>
      <c r="C2792">
        <v>0</v>
      </c>
      <c r="D2792">
        <v>144140</v>
      </c>
      <c r="E2792" t="s">
        <v>5790</v>
      </c>
      <c r="F2792">
        <v>0.91441905499999998</v>
      </c>
      <c r="G2792">
        <v>143923</v>
      </c>
      <c r="H2792">
        <v>6.11</v>
      </c>
      <c r="I2792">
        <v>4</v>
      </c>
    </row>
    <row r="2793" spans="1:9" x14ac:dyDescent="0.3">
      <c r="A2793">
        <v>143933</v>
      </c>
      <c r="B2793">
        <v>142</v>
      </c>
      <c r="C2793">
        <v>0.37528951787136999</v>
      </c>
      <c r="D2793">
        <v>144035</v>
      </c>
      <c r="E2793" t="s">
        <v>5790</v>
      </c>
      <c r="F2793">
        <v>0.62325513359999996</v>
      </c>
      <c r="G2793">
        <v>143933</v>
      </c>
      <c r="H2793">
        <v>11.8</v>
      </c>
      <c r="I2793">
        <v>2</v>
      </c>
    </row>
    <row r="2794" spans="1:9" x14ac:dyDescent="0.3">
      <c r="A2794">
        <v>143935</v>
      </c>
      <c r="B2794">
        <v>142</v>
      </c>
      <c r="C2794">
        <v>0.54508643256266098</v>
      </c>
      <c r="D2794">
        <v>144275</v>
      </c>
      <c r="E2794" t="s">
        <v>5790</v>
      </c>
      <c r="F2794">
        <v>0.42381340270000001</v>
      </c>
      <c r="G2794">
        <v>143935</v>
      </c>
      <c r="H2794">
        <v>14.76</v>
      </c>
      <c r="I2794">
        <v>1</v>
      </c>
    </row>
    <row r="2795" spans="1:9" x14ac:dyDescent="0.3">
      <c r="A2795">
        <v>143948</v>
      </c>
      <c r="B2795">
        <v>137.52631578947299</v>
      </c>
      <c r="C2795">
        <v>8.3254411100588094E-2</v>
      </c>
      <c r="D2795">
        <v>144153</v>
      </c>
      <c r="E2795" t="s">
        <v>5790</v>
      </c>
      <c r="F2795">
        <v>4.9321860100000003E-2</v>
      </c>
      <c r="G2795">
        <v>143948</v>
      </c>
      <c r="H2795">
        <v>14.76</v>
      </c>
      <c r="I2795">
        <v>1</v>
      </c>
    </row>
    <row r="2796" spans="1:9" x14ac:dyDescent="0.3">
      <c r="A2796">
        <v>143953</v>
      </c>
      <c r="B2796">
        <v>142</v>
      </c>
      <c r="C2796">
        <v>0.59108598603187701</v>
      </c>
      <c r="D2796">
        <v>143819</v>
      </c>
      <c r="E2796" t="s">
        <v>5790</v>
      </c>
      <c r="F2796">
        <v>0.50612360239999998</v>
      </c>
      <c r="G2796">
        <v>143953</v>
      </c>
      <c r="H2796">
        <v>11.8</v>
      </c>
      <c r="I2796">
        <v>2</v>
      </c>
    </row>
    <row r="2797" spans="1:9" x14ac:dyDescent="0.3">
      <c r="A2797">
        <v>143960</v>
      </c>
      <c r="B2797">
        <v>142</v>
      </c>
      <c r="C2797">
        <v>0.23558621552612199</v>
      </c>
      <c r="D2797">
        <v>156523</v>
      </c>
      <c r="E2797" t="s">
        <v>5790</v>
      </c>
      <c r="F2797">
        <v>0.72456884379999997</v>
      </c>
      <c r="G2797">
        <v>143960</v>
      </c>
      <c r="H2797">
        <v>11.8</v>
      </c>
      <c r="I2797">
        <v>2</v>
      </c>
    </row>
    <row r="2798" spans="1:9" x14ac:dyDescent="0.3">
      <c r="A2798">
        <v>143960</v>
      </c>
      <c r="B2798">
        <v>142</v>
      </c>
      <c r="C2798">
        <v>0.23558621552612199</v>
      </c>
      <c r="D2798">
        <v>156523</v>
      </c>
      <c r="E2798" t="s">
        <v>5790</v>
      </c>
      <c r="F2798">
        <v>0.70271635060000004</v>
      </c>
      <c r="G2798">
        <v>143960</v>
      </c>
      <c r="H2798">
        <v>11.8</v>
      </c>
      <c r="I2798">
        <v>2</v>
      </c>
    </row>
    <row r="2799" spans="1:9" x14ac:dyDescent="0.3">
      <c r="A2799">
        <v>143994</v>
      </c>
      <c r="B2799">
        <v>138.875</v>
      </c>
      <c r="C2799">
        <v>0.117404291276606</v>
      </c>
      <c r="D2799">
        <v>144828</v>
      </c>
      <c r="E2799" t="s">
        <v>5790</v>
      </c>
      <c r="F2799">
        <v>0.48000034689999999</v>
      </c>
      <c r="G2799">
        <v>143994</v>
      </c>
      <c r="H2799">
        <v>14.76</v>
      </c>
      <c r="I2799">
        <v>1</v>
      </c>
    </row>
    <row r="2800" spans="1:9" x14ac:dyDescent="0.3">
      <c r="A2800">
        <v>144006</v>
      </c>
      <c r="B2800">
        <v>136.4</v>
      </c>
      <c r="C2800">
        <v>0.13543540158327799</v>
      </c>
      <c r="D2800">
        <v>144448</v>
      </c>
      <c r="E2800" t="s">
        <v>5790</v>
      </c>
      <c r="F2800">
        <v>0.89323657749999996</v>
      </c>
      <c r="G2800">
        <v>144006</v>
      </c>
      <c r="H2800">
        <v>6.11</v>
      </c>
      <c r="I2800">
        <v>4</v>
      </c>
    </row>
    <row r="2801" spans="1:9" x14ac:dyDescent="0.3">
      <c r="A2801">
        <v>144011</v>
      </c>
      <c r="B2801">
        <v>147</v>
      </c>
      <c r="C2801">
        <v>0</v>
      </c>
      <c r="D2801">
        <v>149135</v>
      </c>
      <c r="E2801" t="s">
        <v>5791</v>
      </c>
      <c r="F2801">
        <v>0.94138240809999996</v>
      </c>
      <c r="G2801">
        <v>144011</v>
      </c>
      <c r="H2801">
        <v>4.0599999999999996</v>
      </c>
      <c r="I2801">
        <v>5</v>
      </c>
    </row>
    <row r="2802" spans="1:9" x14ac:dyDescent="0.3">
      <c r="A2802">
        <v>144011</v>
      </c>
      <c r="B2802">
        <v>147</v>
      </c>
      <c r="C2802">
        <v>0</v>
      </c>
      <c r="D2802">
        <v>149135</v>
      </c>
      <c r="E2802" t="s">
        <v>5791</v>
      </c>
      <c r="F2802">
        <v>0.94138240809999996</v>
      </c>
      <c r="G2802">
        <v>144011</v>
      </c>
      <c r="H2802">
        <v>4.0599999999999996</v>
      </c>
      <c r="I2802">
        <v>5</v>
      </c>
    </row>
    <row r="2803" spans="1:9" x14ac:dyDescent="0.3">
      <c r="A2803">
        <v>144033</v>
      </c>
      <c r="B2803">
        <v>185.51</v>
      </c>
      <c r="C2803">
        <v>0</v>
      </c>
      <c r="D2803">
        <v>144033</v>
      </c>
      <c r="E2803" t="s">
        <v>5790</v>
      </c>
      <c r="F2803">
        <v>0.1706381142</v>
      </c>
      <c r="G2803">
        <v>144033</v>
      </c>
      <c r="H2803">
        <v>14.76</v>
      </c>
      <c r="I2803">
        <v>1</v>
      </c>
    </row>
    <row r="2804" spans="1:9" x14ac:dyDescent="0.3">
      <c r="A2804">
        <v>144082</v>
      </c>
      <c r="B2804">
        <v>134.44895744745</v>
      </c>
      <c r="C2804">
        <v>0</v>
      </c>
      <c r="D2804">
        <v>144455</v>
      </c>
      <c r="E2804" t="s">
        <v>5790</v>
      </c>
      <c r="F2804">
        <v>0.6874400973</v>
      </c>
      <c r="G2804">
        <v>144082</v>
      </c>
      <c r="H2804">
        <v>11.8</v>
      </c>
      <c r="I2804">
        <v>2</v>
      </c>
    </row>
    <row r="2805" spans="1:9" x14ac:dyDescent="0.3">
      <c r="A2805">
        <v>144083</v>
      </c>
      <c r="B2805">
        <v>142</v>
      </c>
      <c r="C2805">
        <v>0</v>
      </c>
      <c r="D2805">
        <v>144455</v>
      </c>
      <c r="E2805" t="s">
        <v>5791</v>
      </c>
      <c r="F2805">
        <v>0.95535856490000004</v>
      </c>
      <c r="G2805">
        <v>144083</v>
      </c>
      <c r="H2805">
        <v>4.0599999999999996</v>
      </c>
      <c r="I2805">
        <v>5</v>
      </c>
    </row>
    <row r="2806" spans="1:9" x14ac:dyDescent="0.3">
      <c r="A2806">
        <v>144084</v>
      </c>
      <c r="B2806">
        <v>139.173913043478</v>
      </c>
      <c r="C2806">
        <v>0</v>
      </c>
      <c r="D2806">
        <v>144473</v>
      </c>
      <c r="E2806" t="s">
        <v>5790</v>
      </c>
      <c r="F2806">
        <v>0.80495905879999996</v>
      </c>
      <c r="G2806">
        <v>144084</v>
      </c>
      <c r="H2806">
        <v>7.65</v>
      </c>
      <c r="I2806">
        <v>3</v>
      </c>
    </row>
    <row r="2807" spans="1:9" x14ac:dyDescent="0.3">
      <c r="A2807">
        <v>144085</v>
      </c>
      <c r="B2807">
        <v>142</v>
      </c>
      <c r="C2807">
        <v>0.331739488915131</v>
      </c>
      <c r="D2807">
        <v>144256</v>
      </c>
      <c r="E2807" t="s">
        <v>5790</v>
      </c>
      <c r="F2807">
        <v>0.15291930740000001</v>
      </c>
      <c r="G2807">
        <v>144085</v>
      </c>
      <c r="H2807">
        <v>14.76</v>
      </c>
      <c r="I2807">
        <v>1</v>
      </c>
    </row>
    <row r="2808" spans="1:9" x14ac:dyDescent="0.3">
      <c r="A2808">
        <v>144088</v>
      </c>
      <c r="B2808">
        <v>136.13043478260801</v>
      </c>
      <c r="C2808">
        <v>0</v>
      </c>
      <c r="D2808">
        <v>144310</v>
      </c>
      <c r="E2808" t="s">
        <v>5790</v>
      </c>
      <c r="F2808">
        <v>0.3590347767</v>
      </c>
      <c r="G2808">
        <v>144088</v>
      </c>
      <c r="H2808">
        <v>14.76</v>
      </c>
      <c r="I2808">
        <v>1</v>
      </c>
    </row>
    <row r="2809" spans="1:9" x14ac:dyDescent="0.3">
      <c r="A2809">
        <v>144219</v>
      </c>
      <c r="B2809">
        <v>136</v>
      </c>
      <c r="C2809">
        <v>0</v>
      </c>
      <c r="D2809">
        <v>144319</v>
      </c>
      <c r="E2809" t="s">
        <v>5791</v>
      </c>
      <c r="F2809">
        <v>0.98226845259999995</v>
      </c>
      <c r="G2809">
        <v>144219</v>
      </c>
      <c r="H2809">
        <v>1.98</v>
      </c>
      <c r="I2809">
        <v>6</v>
      </c>
    </row>
    <row r="2810" spans="1:9" x14ac:dyDescent="0.3">
      <c r="A2810">
        <v>144287</v>
      </c>
      <c r="B2810">
        <v>147</v>
      </c>
      <c r="C2810">
        <v>0</v>
      </c>
      <c r="D2810">
        <v>144395</v>
      </c>
      <c r="E2810" t="s">
        <v>5790</v>
      </c>
      <c r="F2810">
        <v>0.90267765519999998</v>
      </c>
      <c r="G2810">
        <v>144287</v>
      </c>
      <c r="H2810">
        <v>6.11</v>
      </c>
      <c r="I2810">
        <v>4</v>
      </c>
    </row>
    <row r="2811" spans="1:9" x14ac:dyDescent="0.3">
      <c r="A2811">
        <v>144300</v>
      </c>
      <c r="B2811">
        <v>147</v>
      </c>
      <c r="C2811">
        <v>0</v>
      </c>
      <c r="D2811">
        <v>146617</v>
      </c>
      <c r="E2811" t="s">
        <v>5790</v>
      </c>
      <c r="F2811">
        <v>0.89909386629999999</v>
      </c>
      <c r="G2811">
        <v>144300</v>
      </c>
      <c r="H2811">
        <v>6.11</v>
      </c>
      <c r="I2811">
        <v>4</v>
      </c>
    </row>
    <row r="2812" spans="1:9" x14ac:dyDescent="0.3">
      <c r="A2812">
        <v>144300</v>
      </c>
      <c r="B2812">
        <v>147</v>
      </c>
      <c r="C2812">
        <v>0</v>
      </c>
      <c r="D2812">
        <v>146617</v>
      </c>
      <c r="E2812" t="s">
        <v>5790</v>
      </c>
      <c r="F2812">
        <v>0.89909386629999999</v>
      </c>
      <c r="G2812">
        <v>144300</v>
      </c>
      <c r="H2812">
        <v>6.11</v>
      </c>
      <c r="I2812">
        <v>4</v>
      </c>
    </row>
    <row r="2813" spans="1:9" x14ac:dyDescent="0.3">
      <c r="A2813">
        <v>144318</v>
      </c>
      <c r="B2813">
        <v>147</v>
      </c>
      <c r="C2813">
        <v>0.174081540940318</v>
      </c>
      <c r="D2813">
        <v>146617</v>
      </c>
      <c r="E2813" t="s">
        <v>5790</v>
      </c>
      <c r="F2813">
        <v>0.9062300324</v>
      </c>
      <c r="G2813">
        <v>144318</v>
      </c>
      <c r="H2813">
        <v>6.11</v>
      </c>
      <c r="I2813">
        <v>4</v>
      </c>
    </row>
    <row r="2814" spans="1:9" x14ac:dyDescent="0.3">
      <c r="A2814">
        <v>144318</v>
      </c>
      <c r="B2814">
        <v>147</v>
      </c>
      <c r="C2814">
        <v>0.174081540940318</v>
      </c>
      <c r="D2814">
        <v>146617</v>
      </c>
      <c r="E2814" t="s">
        <v>5790</v>
      </c>
      <c r="F2814">
        <v>0.9062300324</v>
      </c>
      <c r="G2814">
        <v>144318</v>
      </c>
      <c r="H2814">
        <v>6.11</v>
      </c>
      <c r="I2814">
        <v>4</v>
      </c>
    </row>
    <row r="2815" spans="1:9" x14ac:dyDescent="0.3">
      <c r="A2815">
        <v>144332</v>
      </c>
      <c r="B2815">
        <v>139.30769230769201</v>
      </c>
      <c r="C2815">
        <v>0.42671631562775603</v>
      </c>
      <c r="D2815">
        <v>147933</v>
      </c>
      <c r="E2815" t="s">
        <v>5790</v>
      </c>
      <c r="F2815">
        <v>0.2460152954</v>
      </c>
      <c r="G2815">
        <v>144332</v>
      </c>
      <c r="H2815">
        <v>14.76</v>
      </c>
      <c r="I2815">
        <v>1</v>
      </c>
    </row>
    <row r="2816" spans="1:9" x14ac:dyDescent="0.3">
      <c r="A2816">
        <v>144333</v>
      </c>
      <c r="B2816">
        <v>123.94445537655599</v>
      </c>
      <c r="C2816">
        <v>0</v>
      </c>
      <c r="D2816">
        <v>144319</v>
      </c>
      <c r="E2816" t="s">
        <v>5791</v>
      </c>
      <c r="F2816">
        <v>0.94487780330000004</v>
      </c>
      <c r="G2816">
        <v>144333</v>
      </c>
      <c r="H2816">
        <v>4.0599999999999996</v>
      </c>
      <c r="I2816">
        <v>5</v>
      </c>
    </row>
    <row r="2817" spans="1:9" x14ac:dyDescent="0.3">
      <c r="A2817">
        <v>144341</v>
      </c>
      <c r="B2817">
        <v>142</v>
      </c>
      <c r="C2817">
        <v>0</v>
      </c>
      <c r="D2817">
        <v>144524</v>
      </c>
      <c r="E2817" t="s">
        <v>5790</v>
      </c>
      <c r="F2817">
        <v>0.78322374819999996</v>
      </c>
      <c r="G2817">
        <v>144341</v>
      </c>
      <c r="H2817">
        <v>7.65</v>
      </c>
      <c r="I2817">
        <v>3</v>
      </c>
    </row>
    <row r="2818" spans="1:9" x14ac:dyDescent="0.3">
      <c r="A2818">
        <v>144352</v>
      </c>
      <c r="B2818">
        <v>142</v>
      </c>
      <c r="C2818">
        <v>0</v>
      </c>
      <c r="D2818">
        <v>144463</v>
      </c>
      <c r="E2818" t="s">
        <v>5790</v>
      </c>
      <c r="F2818">
        <v>0.38468515869999997</v>
      </c>
      <c r="G2818">
        <v>144352</v>
      </c>
      <c r="H2818">
        <v>14.76</v>
      </c>
      <c r="I2818">
        <v>1</v>
      </c>
    </row>
    <row r="2819" spans="1:9" x14ac:dyDescent="0.3">
      <c r="A2819">
        <v>144372</v>
      </c>
      <c r="B2819">
        <v>142</v>
      </c>
      <c r="C2819">
        <v>0</v>
      </c>
      <c r="D2819">
        <v>144463</v>
      </c>
      <c r="E2819" t="s">
        <v>5790</v>
      </c>
      <c r="F2819">
        <v>0.84576219320000001</v>
      </c>
      <c r="G2819">
        <v>144372</v>
      </c>
      <c r="H2819">
        <v>6.11</v>
      </c>
      <c r="I2819">
        <v>4</v>
      </c>
    </row>
    <row r="2820" spans="1:9" x14ac:dyDescent="0.3">
      <c r="A2820">
        <v>144378</v>
      </c>
      <c r="B2820">
        <v>137</v>
      </c>
      <c r="C2820">
        <v>0.112862834652732</v>
      </c>
      <c r="D2820">
        <v>144448</v>
      </c>
      <c r="E2820" t="s">
        <v>5790</v>
      </c>
      <c r="F2820">
        <v>0.84168827530000001</v>
      </c>
      <c r="G2820">
        <v>144378</v>
      </c>
      <c r="H2820">
        <v>6.11</v>
      </c>
      <c r="I2820">
        <v>4</v>
      </c>
    </row>
    <row r="2821" spans="1:9" x14ac:dyDescent="0.3">
      <c r="A2821">
        <v>144391</v>
      </c>
      <c r="B2821">
        <v>139.5</v>
      </c>
      <c r="C2821">
        <v>0</v>
      </c>
      <c r="D2821">
        <v>144495</v>
      </c>
      <c r="E2821" t="s">
        <v>5790</v>
      </c>
      <c r="F2821">
        <v>0.38925880190000001</v>
      </c>
      <c r="G2821">
        <v>144391</v>
      </c>
      <c r="H2821">
        <v>14.76</v>
      </c>
      <c r="I2821">
        <v>1</v>
      </c>
    </row>
    <row r="2822" spans="1:9" x14ac:dyDescent="0.3">
      <c r="A2822">
        <v>144427</v>
      </c>
      <c r="B2822">
        <v>139.852970297029</v>
      </c>
      <c r="C2822">
        <v>0.160296200925581</v>
      </c>
      <c r="D2822">
        <v>144535</v>
      </c>
      <c r="E2822" t="s">
        <v>5790</v>
      </c>
      <c r="F2822">
        <v>0.92721807960000002</v>
      </c>
      <c r="G2822">
        <v>144427</v>
      </c>
      <c r="H2822">
        <v>6.11</v>
      </c>
      <c r="I2822">
        <v>4</v>
      </c>
    </row>
    <row r="2823" spans="1:9" x14ac:dyDescent="0.3">
      <c r="A2823">
        <v>144431</v>
      </c>
      <c r="B2823">
        <v>142</v>
      </c>
      <c r="C2823">
        <v>0</v>
      </c>
      <c r="D2823">
        <v>144552</v>
      </c>
      <c r="E2823" t="s">
        <v>5790</v>
      </c>
      <c r="F2823">
        <v>0.92042148109999999</v>
      </c>
      <c r="G2823">
        <v>144431</v>
      </c>
      <c r="H2823">
        <v>6.11</v>
      </c>
      <c r="I2823">
        <v>4</v>
      </c>
    </row>
    <row r="2824" spans="1:9" x14ac:dyDescent="0.3">
      <c r="A2824">
        <v>144432</v>
      </c>
      <c r="B2824">
        <v>147</v>
      </c>
      <c r="C2824">
        <v>0</v>
      </c>
      <c r="D2824">
        <v>144552</v>
      </c>
      <c r="E2824" t="s">
        <v>5791</v>
      </c>
      <c r="F2824">
        <v>0.98113948110000004</v>
      </c>
      <c r="G2824">
        <v>144432</v>
      </c>
      <c r="H2824">
        <v>1.98</v>
      </c>
      <c r="I2824">
        <v>6</v>
      </c>
    </row>
    <row r="2825" spans="1:9" x14ac:dyDescent="0.3">
      <c r="A2825">
        <v>144433</v>
      </c>
      <c r="B2825">
        <v>142</v>
      </c>
      <c r="C2825">
        <v>0</v>
      </c>
      <c r="D2825">
        <v>144552</v>
      </c>
      <c r="E2825" t="s">
        <v>5790</v>
      </c>
      <c r="F2825">
        <v>0.86245846749999999</v>
      </c>
      <c r="G2825">
        <v>144433</v>
      </c>
      <c r="H2825">
        <v>6.11</v>
      </c>
      <c r="I2825">
        <v>4</v>
      </c>
    </row>
    <row r="2826" spans="1:9" x14ac:dyDescent="0.3">
      <c r="A2826">
        <v>144440</v>
      </c>
      <c r="B2826">
        <v>142</v>
      </c>
      <c r="C2826">
        <v>0</v>
      </c>
      <c r="D2826">
        <v>144630</v>
      </c>
      <c r="E2826" t="s">
        <v>5790</v>
      </c>
      <c r="F2826">
        <v>0.6816858053</v>
      </c>
      <c r="G2826">
        <v>144440</v>
      </c>
      <c r="H2826">
        <v>11.8</v>
      </c>
      <c r="I2826">
        <v>2</v>
      </c>
    </row>
    <row r="2827" spans="1:9" x14ac:dyDescent="0.3">
      <c r="A2827">
        <v>144471</v>
      </c>
      <c r="B2827">
        <v>142</v>
      </c>
      <c r="C2827">
        <v>0</v>
      </c>
      <c r="D2827">
        <v>144640</v>
      </c>
      <c r="E2827" t="s">
        <v>5791</v>
      </c>
      <c r="F2827">
        <v>0.95475834609999999</v>
      </c>
      <c r="G2827">
        <v>144471</v>
      </c>
      <c r="H2827">
        <v>4.0599999999999996</v>
      </c>
      <c r="I2827">
        <v>5</v>
      </c>
    </row>
    <row r="2828" spans="1:9" x14ac:dyDescent="0.3">
      <c r="A2828">
        <v>144506</v>
      </c>
      <c r="B2828">
        <v>139.5</v>
      </c>
      <c r="C2828">
        <v>0</v>
      </c>
      <c r="D2828">
        <v>144630</v>
      </c>
      <c r="E2828" t="s">
        <v>5790</v>
      </c>
      <c r="F2828">
        <v>0.81216275689999995</v>
      </c>
      <c r="G2828">
        <v>144506</v>
      </c>
      <c r="H2828">
        <v>7.65</v>
      </c>
      <c r="I2828">
        <v>3</v>
      </c>
    </row>
    <row r="2829" spans="1:9" x14ac:dyDescent="0.3">
      <c r="A2829">
        <v>144534</v>
      </c>
      <c r="B2829">
        <v>139.5</v>
      </c>
      <c r="C2829">
        <v>9.3923433021284905E-2</v>
      </c>
      <c r="D2829">
        <v>144828</v>
      </c>
      <c r="E2829" t="s">
        <v>5790</v>
      </c>
      <c r="F2829">
        <v>0.70061862470000003</v>
      </c>
      <c r="G2829">
        <v>144534</v>
      </c>
      <c r="H2829">
        <v>11.8</v>
      </c>
      <c r="I2829">
        <v>2</v>
      </c>
    </row>
    <row r="2830" spans="1:9" x14ac:dyDescent="0.3">
      <c r="A2830">
        <v>144541</v>
      </c>
      <c r="B2830">
        <v>135.68421052631501</v>
      </c>
      <c r="C2830">
        <v>0.172757925177215</v>
      </c>
      <c r="D2830">
        <v>144621</v>
      </c>
      <c r="E2830" t="s">
        <v>5790</v>
      </c>
      <c r="F2830">
        <v>0.92965334649999998</v>
      </c>
      <c r="G2830">
        <v>144541</v>
      </c>
      <c r="H2830">
        <v>6.11</v>
      </c>
      <c r="I2830">
        <v>4</v>
      </c>
    </row>
    <row r="2831" spans="1:9" x14ac:dyDescent="0.3">
      <c r="A2831">
        <v>144543</v>
      </c>
      <c r="B2831">
        <v>140.333333333333</v>
      </c>
      <c r="C2831">
        <v>0.18235558768706001</v>
      </c>
      <c r="D2831">
        <v>144621</v>
      </c>
      <c r="E2831" t="s">
        <v>5790</v>
      </c>
      <c r="F2831">
        <v>0.88470274209999999</v>
      </c>
      <c r="G2831">
        <v>144543</v>
      </c>
      <c r="H2831">
        <v>6.11</v>
      </c>
      <c r="I2831">
        <v>4</v>
      </c>
    </row>
    <row r="2832" spans="1:9" x14ac:dyDescent="0.3">
      <c r="A2832">
        <v>144544</v>
      </c>
      <c r="B2832">
        <v>154.67121951219499</v>
      </c>
      <c r="C2832">
        <v>9.3401642473860305E-2</v>
      </c>
      <c r="D2832">
        <v>144621</v>
      </c>
      <c r="E2832" t="s">
        <v>5790</v>
      </c>
      <c r="F2832">
        <v>0.66312235590000002</v>
      </c>
      <c r="G2832">
        <v>144544</v>
      </c>
      <c r="H2832">
        <v>11.8</v>
      </c>
      <c r="I2832">
        <v>2</v>
      </c>
    </row>
    <row r="2833" spans="1:9" x14ac:dyDescent="0.3">
      <c r="A2833">
        <v>144545</v>
      </c>
      <c r="B2833">
        <v>135.68421052631501</v>
      </c>
      <c r="C2833">
        <v>0.172757925177215</v>
      </c>
      <c r="D2833">
        <v>144621</v>
      </c>
      <c r="E2833" t="s">
        <v>5790</v>
      </c>
      <c r="F2833">
        <v>0.8991778493</v>
      </c>
      <c r="G2833">
        <v>144545</v>
      </c>
      <c r="H2833">
        <v>6.11</v>
      </c>
      <c r="I2833">
        <v>4</v>
      </c>
    </row>
    <row r="2834" spans="1:9" x14ac:dyDescent="0.3">
      <c r="A2834">
        <v>144549</v>
      </c>
      <c r="B2834">
        <v>135.809523809523</v>
      </c>
      <c r="C2834">
        <v>0.16933018856655599</v>
      </c>
      <c r="D2834">
        <v>144621</v>
      </c>
      <c r="E2834" t="s">
        <v>5790</v>
      </c>
      <c r="F2834">
        <v>0.80123496059999999</v>
      </c>
      <c r="G2834">
        <v>144549</v>
      </c>
      <c r="H2834">
        <v>7.65</v>
      </c>
      <c r="I2834">
        <v>3</v>
      </c>
    </row>
    <row r="2835" spans="1:9" x14ac:dyDescent="0.3">
      <c r="A2835">
        <v>144564</v>
      </c>
      <c r="B2835">
        <v>140.333333333333</v>
      </c>
      <c r="C2835">
        <v>0.18235558768706001</v>
      </c>
      <c r="D2835">
        <v>144621</v>
      </c>
      <c r="E2835" t="s">
        <v>5790</v>
      </c>
      <c r="F2835">
        <v>0.92979645730000005</v>
      </c>
      <c r="G2835">
        <v>144564</v>
      </c>
      <c r="H2835">
        <v>6.11</v>
      </c>
      <c r="I2835">
        <v>4</v>
      </c>
    </row>
    <row r="2836" spans="1:9" x14ac:dyDescent="0.3">
      <c r="A2836">
        <v>144958</v>
      </c>
      <c r="B2836">
        <v>137.00000333333099</v>
      </c>
      <c r="C2836">
        <v>0</v>
      </c>
      <c r="D2836">
        <v>145224</v>
      </c>
      <c r="E2836" t="s">
        <v>5790</v>
      </c>
      <c r="F2836">
        <v>0.34023025629999998</v>
      </c>
      <c r="G2836">
        <v>144958</v>
      </c>
      <c r="H2836">
        <v>14.76</v>
      </c>
      <c r="I2836">
        <v>1</v>
      </c>
    </row>
    <row r="2837" spans="1:9" x14ac:dyDescent="0.3">
      <c r="A2837">
        <v>145146</v>
      </c>
      <c r="B2837">
        <v>142</v>
      </c>
      <c r="C2837">
        <v>0.45131752920948198</v>
      </c>
      <c r="D2837">
        <v>146403</v>
      </c>
      <c r="E2837" t="s">
        <v>5790</v>
      </c>
      <c r="F2837">
        <v>0.41035851839999998</v>
      </c>
      <c r="G2837">
        <v>145146</v>
      </c>
      <c r="H2837">
        <v>14.76</v>
      </c>
      <c r="I2837">
        <v>1</v>
      </c>
    </row>
    <row r="2838" spans="1:9" x14ac:dyDescent="0.3">
      <c r="A2838">
        <v>145146</v>
      </c>
      <c r="B2838">
        <v>142</v>
      </c>
      <c r="C2838">
        <v>0.45131752920948198</v>
      </c>
      <c r="D2838">
        <v>146403</v>
      </c>
      <c r="E2838" t="s">
        <v>5790</v>
      </c>
      <c r="F2838">
        <v>0.41035851839999998</v>
      </c>
      <c r="G2838">
        <v>145146</v>
      </c>
      <c r="H2838">
        <v>14.76</v>
      </c>
      <c r="I2838">
        <v>1</v>
      </c>
    </row>
    <row r="2839" spans="1:9" x14ac:dyDescent="0.3">
      <c r="A2839">
        <v>145147</v>
      </c>
      <c r="B2839">
        <v>142</v>
      </c>
      <c r="C2839">
        <v>0.45131752920948198</v>
      </c>
      <c r="D2839">
        <v>146403</v>
      </c>
      <c r="E2839" t="s">
        <v>5790</v>
      </c>
      <c r="F2839">
        <v>0.85779404640000001</v>
      </c>
      <c r="G2839">
        <v>145147</v>
      </c>
      <c r="H2839">
        <v>6.11</v>
      </c>
      <c r="I2839">
        <v>4</v>
      </c>
    </row>
    <row r="2840" spans="1:9" x14ac:dyDescent="0.3">
      <c r="A2840">
        <v>145147</v>
      </c>
      <c r="B2840">
        <v>142</v>
      </c>
      <c r="C2840">
        <v>0.45131752920948198</v>
      </c>
      <c r="D2840">
        <v>146403</v>
      </c>
      <c r="E2840" t="s">
        <v>5790</v>
      </c>
      <c r="F2840">
        <v>0.85779404640000001</v>
      </c>
      <c r="G2840">
        <v>145147</v>
      </c>
      <c r="H2840">
        <v>6.11</v>
      </c>
      <c r="I2840">
        <v>4</v>
      </c>
    </row>
    <row r="2841" spans="1:9" x14ac:dyDescent="0.3">
      <c r="A2841">
        <v>145167</v>
      </c>
      <c r="B2841">
        <v>142</v>
      </c>
      <c r="C2841">
        <v>0</v>
      </c>
      <c r="D2841">
        <v>146525</v>
      </c>
      <c r="E2841" t="s">
        <v>5790</v>
      </c>
      <c r="F2841">
        <v>0.68327760699999995</v>
      </c>
      <c r="G2841">
        <v>145167</v>
      </c>
      <c r="H2841">
        <v>11.8</v>
      </c>
      <c r="I2841">
        <v>2</v>
      </c>
    </row>
    <row r="2842" spans="1:9" x14ac:dyDescent="0.3">
      <c r="A2842">
        <v>145167</v>
      </c>
      <c r="B2842">
        <v>142</v>
      </c>
      <c r="C2842">
        <v>0</v>
      </c>
      <c r="D2842">
        <v>146525</v>
      </c>
      <c r="E2842" t="s">
        <v>5790</v>
      </c>
      <c r="F2842">
        <v>0.68327760699999995</v>
      </c>
      <c r="G2842">
        <v>145167</v>
      </c>
      <c r="H2842">
        <v>11.8</v>
      </c>
      <c r="I2842">
        <v>2</v>
      </c>
    </row>
    <row r="2843" spans="1:9" x14ac:dyDescent="0.3">
      <c r="A2843">
        <v>145176</v>
      </c>
      <c r="B2843">
        <v>120.858780487804</v>
      </c>
      <c r="C2843">
        <v>0.37706477881552403</v>
      </c>
      <c r="D2843">
        <v>146070</v>
      </c>
      <c r="E2843" t="s">
        <v>5790</v>
      </c>
      <c r="F2843">
        <v>0.4058781266</v>
      </c>
      <c r="G2843">
        <v>145176</v>
      </c>
      <c r="H2843">
        <v>14.76</v>
      </c>
      <c r="I2843">
        <v>1</v>
      </c>
    </row>
    <row r="2844" spans="1:9" x14ac:dyDescent="0.3">
      <c r="A2844">
        <v>145176</v>
      </c>
      <c r="B2844">
        <v>120.858780487804</v>
      </c>
      <c r="C2844">
        <v>0.37706477881552403</v>
      </c>
      <c r="D2844">
        <v>146070</v>
      </c>
      <c r="E2844" t="s">
        <v>5790</v>
      </c>
      <c r="F2844">
        <v>0.4058781266</v>
      </c>
      <c r="G2844">
        <v>145176</v>
      </c>
      <c r="H2844">
        <v>14.76</v>
      </c>
      <c r="I2844">
        <v>1</v>
      </c>
    </row>
    <row r="2845" spans="1:9" x14ac:dyDescent="0.3">
      <c r="A2845">
        <v>145177</v>
      </c>
      <c r="B2845">
        <v>142</v>
      </c>
      <c r="C2845">
        <v>0.30367057539716202</v>
      </c>
      <c r="D2845">
        <v>146070</v>
      </c>
      <c r="E2845" t="s">
        <v>5790</v>
      </c>
      <c r="F2845">
        <v>0.60335832830000002</v>
      </c>
      <c r="G2845">
        <v>145177</v>
      </c>
      <c r="H2845">
        <v>11.8</v>
      </c>
      <c r="I2845">
        <v>2</v>
      </c>
    </row>
    <row r="2846" spans="1:9" x14ac:dyDescent="0.3">
      <c r="A2846">
        <v>145177</v>
      </c>
      <c r="B2846">
        <v>142</v>
      </c>
      <c r="C2846">
        <v>0.30367057539716202</v>
      </c>
      <c r="D2846">
        <v>146070</v>
      </c>
      <c r="E2846" t="s">
        <v>5790</v>
      </c>
      <c r="F2846">
        <v>0.60335832830000002</v>
      </c>
      <c r="G2846">
        <v>145177</v>
      </c>
      <c r="H2846">
        <v>11.8</v>
      </c>
      <c r="I2846">
        <v>2</v>
      </c>
    </row>
    <row r="2847" spans="1:9" x14ac:dyDescent="0.3">
      <c r="A2847">
        <v>145179</v>
      </c>
      <c r="B2847">
        <v>120</v>
      </c>
      <c r="C2847">
        <v>0.29140105719929699</v>
      </c>
      <c r="D2847">
        <v>146070</v>
      </c>
      <c r="E2847" t="s">
        <v>5790</v>
      </c>
      <c r="F2847">
        <v>0.82460087540000004</v>
      </c>
      <c r="G2847">
        <v>145179</v>
      </c>
      <c r="H2847">
        <v>7.65</v>
      </c>
      <c r="I2847">
        <v>3</v>
      </c>
    </row>
    <row r="2848" spans="1:9" x14ac:dyDescent="0.3">
      <c r="A2848">
        <v>145179</v>
      </c>
      <c r="B2848">
        <v>120</v>
      </c>
      <c r="C2848">
        <v>0.29140105719929699</v>
      </c>
      <c r="D2848">
        <v>146070</v>
      </c>
      <c r="E2848" t="s">
        <v>5790</v>
      </c>
      <c r="F2848">
        <v>0.82460087540000004</v>
      </c>
      <c r="G2848">
        <v>145179</v>
      </c>
      <c r="H2848">
        <v>7.65</v>
      </c>
      <c r="I2848">
        <v>3</v>
      </c>
    </row>
    <row r="2849" spans="1:9" x14ac:dyDescent="0.3">
      <c r="A2849">
        <v>145186</v>
      </c>
      <c r="B2849">
        <v>142</v>
      </c>
      <c r="C2849">
        <v>0.45131752920948198</v>
      </c>
      <c r="D2849">
        <v>146403</v>
      </c>
      <c r="E2849" t="s">
        <v>5790</v>
      </c>
      <c r="F2849">
        <v>0.18092392390000001</v>
      </c>
      <c r="G2849">
        <v>145186</v>
      </c>
      <c r="H2849">
        <v>14.76</v>
      </c>
      <c r="I2849">
        <v>1</v>
      </c>
    </row>
    <row r="2850" spans="1:9" x14ac:dyDescent="0.3">
      <c r="A2850">
        <v>145186</v>
      </c>
      <c r="B2850">
        <v>142</v>
      </c>
      <c r="C2850">
        <v>0.45131752920948198</v>
      </c>
      <c r="D2850">
        <v>146403</v>
      </c>
      <c r="E2850" t="s">
        <v>5790</v>
      </c>
      <c r="F2850">
        <v>0.18092392390000001</v>
      </c>
      <c r="G2850">
        <v>145186</v>
      </c>
      <c r="H2850">
        <v>14.76</v>
      </c>
      <c r="I2850">
        <v>1</v>
      </c>
    </row>
    <row r="2851" spans="1:9" x14ac:dyDescent="0.3">
      <c r="A2851">
        <v>145188</v>
      </c>
      <c r="B2851">
        <v>142</v>
      </c>
      <c r="C2851">
        <v>0.45131752920948198</v>
      </c>
      <c r="D2851">
        <v>146403</v>
      </c>
      <c r="E2851" t="s">
        <v>5791</v>
      </c>
      <c r="F2851">
        <v>0.94443607330000001</v>
      </c>
      <c r="G2851">
        <v>145188</v>
      </c>
      <c r="H2851">
        <v>4.0599999999999996</v>
      </c>
      <c r="I2851">
        <v>5</v>
      </c>
    </row>
    <row r="2852" spans="1:9" x14ac:dyDescent="0.3">
      <c r="A2852">
        <v>145188</v>
      </c>
      <c r="B2852">
        <v>142</v>
      </c>
      <c r="C2852">
        <v>0.45131752920948198</v>
      </c>
      <c r="D2852">
        <v>146403</v>
      </c>
      <c r="E2852" t="s">
        <v>5791</v>
      </c>
      <c r="F2852">
        <v>0.94443607330000001</v>
      </c>
      <c r="G2852">
        <v>145188</v>
      </c>
      <c r="H2852">
        <v>4.0599999999999996</v>
      </c>
      <c r="I2852">
        <v>5</v>
      </c>
    </row>
    <row r="2853" spans="1:9" x14ac:dyDescent="0.3">
      <c r="A2853">
        <v>145199</v>
      </c>
      <c r="B2853">
        <v>142</v>
      </c>
      <c r="C2853">
        <v>0.210588696257313</v>
      </c>
      <c r="D2853">
        <v>147185</v>
      </c>
      <c r="E2853" t="s">
        <v>5790</v>
      </c>
      <c r="F2853">
        <v>0.20489948990000001</v>
      </c>
      <c r="G2853">
        <v>145199</v>
      </c>
      <c r="H2853">
        <v>14.76</v>
      </c>
      <c r="I2853">
        <v>1</v>
      </c>
    </row>
    <row r="2854" spans="1:9" x14ac:dyDescent="0.3">
      <c r="A2854">
        <v>145202</v>
      </c>
      <c r="B2854">
        <v>147</v>
      </c>
      <c r="C2854">
        <v>0.45131752920948198</v>
      </c>
      <c r="D2854">
        <v>146403</v>
      </c>
      <c r="E2854" t="s">
        <v>5790</v>
      </c>
      <c r="F2854">
        <v>0.30274137849999999</v>
      </c>
      <c r="G2854">
        <v>145202</v>
      </c>
      <c r="H2854">
        <v>14.76</v>
      </c>
      <c r="I2854">
        <v>1</v>
      </c>
    </row>
    <row r="2855" spans="1:9" x14ac:dyDescent="0.3">
      <c r="A2855">
        <v>145202</v>
      </c>
      <c r="B2855">
        <v>147</v>
      </c>
      <c r="C2855">
        <v>0.45131752920948198</v>
      </c>
      <c r="D2855">
        <v>146403</v>
      </c>
      <c r="E2855" t="s">
        <v>5790</v>
      </c>
      <c r="F2855">
        <v>0.30274137849999999</v>
      </c>
      <c r="G2855">
        <v>145202</v>
      </c>
      <c r="H2855">
        <v>14.76</v>
      </c>
      <c r="I2855">
        <v>1</v>
      </c>
    </row>
    <row r="2856" spans="1:9" x14ac:dyDescent="0.3">
      <c r="A2856">
        <v>145331</v>
      </c>
      <c r="B2856">
        <v>131.83050847457599</v>
      </c>
      <c r="C2856">
        <v>0</v>
      </c>
      <c r="D2856">
        <v>146298</v>
      </c>
      <c r="E2856" t="s">
        <v>5790</v>
      </c>
      <c r="F2856">
        <v>0.91530609129999996</v>
      </c>
      <c r="G2856">
        <v>145331</v>
      </c>
      <c r="H2856">
        <v>6.11</v>
      </c>
      <c r="I2856">
        <v>4</v>
      </c>
    </row>
    <row r="2857" spans="1:9" x14ac:dyDescent="0.3">
      <c r="A2857">
        <v>145331</v>
      </c>
      <c r="B2857">
        <v>131.83050847457599</v>
      </c>
      <c r="C2857">
        <v>0</v>
      </c>
      <c r="D2857">
        <v>146298</v>
      </c>
      <c r="E2857" t="s">
        <v>5790</v>
      </c>
      <c r="F2857">
        <v>0.91530609129999996</v>
      </c>
      <c r="G2857">
        <v>145331</v>
      </c>
      <c r="H2857">
        <v>6.11</v>
      </c>
      <c r="I2857">
        <v>4</v>
      </c>
    </row>
    <row r="2858" spans="1:9" x14ac:dyDescent="0.3">
      <c r="A2858">
        <v>145442</v>
      </c>
      <c r="B2858">
        <v>142</v>
      </c>
      <c r="C2858">
        <v>0</v>
      </c>
      <c r="D2858">
        <v>162800</v>
      </c>
      <c r="E2858" t="s">
        <v>5790</v>
      </c>
      <c r="F2858">
        <v>0.57830137010000005</v>
      </c>
      <c r="G2858">
        <v>145442</v>
      </c>
      <c r="H2858">
        <v>11.8</v>
      </c>
      <c r="I2858">
        <v>2</v>
      </c>
    </row>
    <row r="2859" spans="1:9" x14ac:dyDescent="0.3">
      <c r="A2859">
        <v>145442</v>
      </c>
      <c r="B2859">
        <v>142</v>
      </c>
      <c r="C2859">
        <v>0</v>
      </c>
      <c r="D2859">
        <v>162800</v>
      </c>
      <c r="E2859" t="s">
        <v>5790</v>
      </c>
      <c r="F2859">
        <v>0.57830137010000005</v>
      </c>
      <c r="G2859">
        <v>145442</v>
      </c>
      <c r="H2859">
        <v>11.8</v>
      </c>
      <c r="I2859">
        <v>2</v>
      </c>
    </row>
    <row r="2860" spans="1:9" x14ac:dyDescent="0.3">
      <c r="A2860">
        <v>145444</v>
      </c>
      <c r="B2860">
        <v>142</v>
      </c>
      <c r="C2860">
        <v>0</v>
      </c>
      <c r="D2860">
        <v>162800</v>
      </c>
      <c r="E2860" t="s">
        <v>5791</v>
      </c>
      <c r="F2860">
        <v>0.99198603630000004</v>
      </c>
      <c r="G2860">
        <v>145444</v>
      </c>
      <c r="H2860">
        <v>1.98</v>
      </c>
      <c r="I2860">
        <v>6</v>
      </c>
    </row>
    <row r="2861" spans="1:9" x14ac:dyDescent="0.3">
      <c r="A2861">
        <v>145444</v>
      </c>
      <c r="B2861">
        <v>142</v>
      </c>
      <c r="C2861">
        <v>0</v>
      </c>
      <c r="D2861">
        <v>162800</v>
      </c>
      <c r="E2861" t="s">
        <v>5791</v>
      </c>
      <c r="F2861">
        <v>0.99198603630000004</v>
      </c>
      <c r="G2861">
        <v>145444</v>
      </c>
      <c r="H2861">
        <v>1.98</v>
      </c>
      <c r="I2861">
        <v>6</v>
      </c>
    </row>
    <row r="2862" spans="1:9" x14ac:dyDescent="0.3">
      <c r="A2862">
        <v>145516</v>
      </c>
      <c r="B2862">
        <v>142</v>
      </c>
      <c r="C2862">
        <v>0</v>
      </c>
      <c r="D2862">
        <v>146084</v>
      </c>
      <c r="E2862" t="s">
        <v>5790</v>
      </c>
      <c r="F2862">
        <v>0.58572489019999996</v>
      </c>
      <c r="G2862">
        <v>145516</v>
      </c>
      <c r="H2862">
        <v>11.8</v>
      </c>
      <c r="I2862">
        <v>2</v>
      </c>
    </row>
    <row r="2863" spans="1:9" x14ac:dyDescent="0.3">
      <c r="A2863">
        <v>145516</v>
      </c>
      <c r="B2863">
        <v>142</v>
      </c>
      <c r="C2863">
        <v>0</v>
      </c>
      <c r="D2863">
        <v>146084</v>
      </c>
      <c r="E2863" t="s">
        <v>5790</v>
      </c>
      <c r="F2863">
        <v>0.58572489019999996</v>
      </c>
      <c r="G2863">
        <v>145516</v>
      </c>
      <c r="H2863">
        <v>11.8</v>
      </c>
      <c r="I2863">
        <v>2</v>
      </c>
    </row>
    <row r="2864" spans="1:9" x14ac:dyDescent="0.3">
      <c r="A2864">
        <v>145542</v>
      </c>
      <c r="B2864">
        <v>115</v>
      </c>
      <c r="C2864">
        <v>0</v>
      </c>
      <c r="D2864">
        <v>151787</v>
      </c>
      <c r="E2864" t="s">
        <v>5791</v>
      </c>
      <c r="F2864">
        <v>0.97675657270000005</v>
      </c>
      <c r="G2864">
        <v>145542</v>
      </c>
      <c r="H2864">
        <v>1.98</v>
      </c>
      <c r="I2864">
        <v>6</v>
      </c>
    </row>
    <row r="2865" spans="1:9" x14ac:dyDescent="0.3">
      <c r="A2865">
        <v>145542</v>
      </c>
      <c r="B2865">
        <v>115</v>
      </c>
      <c r="C2865">
        <v>0</v>
      </c>
      <c r="D2865">
        <v>151787</v>
      </c>
      <c r="E2865" t="s">
        <v>5791</v>
      </c>
      <c r="F2865">
        <v>0.97675657270000005</v>
      </c>
      <c r="G2865">
        <v>145542</v>
      </c>
      <c r="H2865">
        <v>1.98</v>
      </c>
      <c r="I2865">
        <v>6</v>
      </c>
    </row>
    <row r="2866" spans="1:9" x14ac:dyDescent="0.3">
      <c r="A2866">
        <v>145560</v>
      </c>
      <c r="B2866">
        <v>141.54545454545399</v>
      </c>
      <c r="C2866">
        <v>0.14975637175275899</v>
      </c>
      <c r="D2866">
        <v>146941</v>
      </c>
      <c r="E2866" t="s">
        <v>5790</v>
      </c>
      <c r="F2866">
        <v>0.49795845150000001</v>
      </c>
      <c r="G2866">
        <v>145560</v>
      </c>
      <c r="H2866">
        <v>14.76</v>
      </c>
      <c r="I2866">
        <v>1</v>
      </c>
    </row>
    <row r="2867" spans="1:9" x14ac:dyDescent="0.3">
      <c r="A2867">
        <v>145570</v>
      </c>
      <c r="B2867">
        <v>150.530378359119</v>
      </c>
      <c r="C2867">
        <v>5.2134218902456099E-2</v>
      </c>
      <c r="D2867">
        <v>146145</v>
      </c>
      <c r="E2867" t="s">
        <v>5790</v>
      </c>
      <c r="F2867">
        <v>0.63164091109999998</v>
      </c>
      <c r="G2867">
        <v>145570</v>
      </c>
      <c r="H2867">
        <v>11.8</v>
      </c>
      <c r="I2867">
        <v>2</v>
      </c>
    </row>
    <row r="2868" spans="1:9" x14ac:dyDescent="0.3">
      <c r="A2868">
        <v>145570</v>
      </c>
      <c r="B2868">
        <v>150.530378359119</v>
      </c>
      <c r="C2868">
        <v>5.2134218902456099E-2</v>
      </c>
      <c r="D2868">
        <v>146145</v>
      </c>
      <c r="E2868" t="s">
        <v>5790</v>
      </c>
      <c r="F2868">
        <v>0.63164091109999998</v>
      </c>
      <c r="G2868">
        <v>145570</v>
      </c>
      <c r="H2868">
        <v>11.8</v>
      </c>
      <c r="I2868">
        <v>2</v>
      </c>
    </row>
    <row r="2869" spans="1:9" x14ac:dyDescent="0.3">
      <c r="A2869">
        <v>145575</v>
      </c>
      <c r="B2869">
        <v>142</v>
      </c>
      <c r="C2869">
        <v>0</v>
      </c>
      <c r="D2869">
        <v>146145</v>
      </c>
      <c r="E2869" t="s">
        <v>5790</v>
      </c>
      <c r="F2869">
        <v>0.2861717641</v>
      </c>
      <c r="G2869">
        <v>145575</v>
      </c>
      <c r="H2869">
        <v>14.76</v>
      </c>
      <c r="I2869">
        <v>1</v>
      </c>
    </row>
    <row r="2870" spans="1:9" x14ac:dyDescent="0.3">
      <c r="A2870">
        <v>145575</v>
      </c>
      <c r="B2870">
        <v>142</v>
      </c>
      <c r="C2870">
        <v>0</v>
      </c>
      <c r="D2870">
        <v>146145</v>
      </c>
      <c r="E2870" t="s">
        <v>5790</v>
      </c>
      <c r="F2870">
        <v>0.2861717641</v>
      </c>
      <c r="G2870">
        <v>145575</v>
      </c>
      <c r="H2870">
        <v>14.76</v>
      </c>
      <c r="I2870">
        <v>1</v>
      </c>
    </row>
    <row r="2871" spans="1:9" x14ac:dyDescent="0.3">
      <c r="A2871">
        <v>145578</v>
      </c>
      <c r="B2871">
        <v>95</v>
      </c>
      <c r="C2871">
        <v>8.5960218830195098E-2</v>
      </c>
      <c r="D2871">
        <v>146325</v>
      </c>
      <c r="E2871" t="s">
        <v>5790</v>
      </c>
      <c r="F2871">
        <v>0.66926473379999996</v>
      </c>
      <c r="G2871">
        <v>145578</v>
      </c>
      <c r="H2871">
        <v>11.8</v>
      </c>
      <c r="I2871">
        <v>2</v>
      </c>
    </row>
    <row r="2872" spans="1:9" x14ac:dyDescent="0.3">
      <c r="A2872">
        <v>145579</v>
      </c>
      <c r="B2872">
        <v>95</v>
      </c>
      <c r="C2872">
        <v>8.5960218830195098E-2</v>
      </c>
      <c r="D2872">
        <v>146325</v>
      </c>
      <c r="E2872" t="s">
        <v>5790</v>
      </c>
      <c r="F2872">
        <v>0.57739150520000004</v>
      </c>
      <c r="G2872">
        <v>145579</v>
      </c>
      <c r="H2872">
        <v>11.8</v>
      </c>
      <c r="I2872">
        <v>2</v>
      </c>
    </row>
    <row r="2873" spans="1:9" x14ac:dyDescent="0.3">
      <c r="A2873">
        <v>145583</v>
      </c>
      <c r="B2873">
        <v>127</v>
      </c>
      <c r="C2873">
        <v>8.5960218830195001E-2</v>
      </c>
      <c r="D2873">
        <v>146325</v>
      </c>
      <c r="E2873" t="s">
        <v>5790</v>
      </c>
      <c r="F2873">
        <v>0.48745855690000001</v>
      </c>
      <c r="G2873">
        <v>145583</v>
      </c>
      <c r="H2873">
        <v>14.76</v>
      </c>
      <c r="I2873">
        <v>1</v>
      </c>
    </row>
    <row r="2874" spans="1:9" x14ac:dyDescent="0.3">
      <c r="A2874">
        <v>145587</v>
      </c>
      <c r="B2874">
        <v>147</v>
      </c>
      <c r="C2874">
        <v>0</v>
      </c>
      <c r="D2874">
        <v>146941</v>
      </c>
      <c r="E2874" t="s">
        <v>5790</v>
      </c>
      <c r="F2874">
        <v>0.24703392390000001</v>
      </c>
      <c r="G2874">
        <v>145587</v>
      </c>
      <c r="H2874">
        <v>14.76</v>
      </c>
      <c r="I2874">
        <v>1</v>
      </c>
    </row>
    <row r="2875" spans="1:9" x14ac:dyDescent="0.3">
      <c r="A2875">
        <v>145621</v>
      </c>
      <c r="B2875">
        <v>147</v>
      </c>
      <c r="C2875">
        <v>0</v>
      </c>
      <c r="D2875">
        <v>146617</v>
      </c>
      <c r="E2875" t="s">
        <v>5790</v>
      </c>
      <c r="F2875">
        <v>0.76441377399999999</v>
      </c>
      <c r="G2875">
        <v>145621</v>
      </c>
      <c r="H2875">
        <v>7.65</v>
      </c>
      <c r="I2875">
        <v>3</v>
      </c>
    </row>
    <row r="2876" spans="1:9" x14ac:dyDescent="0.3">
      <c r="A2876">
        <v>145621</v>
      </c>
      <c r="B2876">
        <v>147</v>
      </c>
      <c r="C2876">
        <v>0</v>
      </c>
      <c r="D2876">
        <v>146617</v>
      </c>
      <c r="E2876" t="s">
        <v>5790</v>
      </c>
      <c r="F2876">
        <v>0.76441377399999999</v>
      </c>
      <c r="G2876">
        <v>145621</v>
      </c>
      <c r="H2876">
        <v>7.65</v>
      </c>
      <c r="I2876">
        <v>3</v>
      </c>
    </row>
    <row r="2877" spans="1:9" x14ac:dyDescent="0.3">
      <c r="A2877">
        <v>145624</v>
      </c>
      <c r="B2877">
        <v>144.5</v>
      </c>
      <c r="C2877">
        <v>0.174081540940318</v>
      </c>
      <c r="D2877">
        <v>146617</v>
      </c>
      <c r="E2877" t="s">
        <v>5790</v>
      </c>
      <c r="F2877">
        <v>0.91000133750000001</v>
      </c>
      <c r="G2877">
        <v>145624</v>
      </c>
      <c r="H2877">
        <v>6.11</v>
      </c>
      <c r="I2877">
        <v>4</v>
      </c>
    </row>
    <row r="2878" spans="1:9" x14ac:dyDescent="0.3">
      <c r="A2878">
        <v>145624</v>
      </c>
      <c r="B2878">
        <v>144.5</v>
      </c>
      <c r="C2878">
        <v>0.174081540940318</v>
      </c>
      <c r="D2878">
        <v>146617</v>
      </c>
      <c r="E2878" t="s">
        <v>5790</v>
      </c>
      <c r="F2878">
        <v>0.91000133750000001</v>
      </c>
      <c r="G2878">
        <v>145624</v>
      </c>
      <c r="H2878">
        <v>6.11</v>
      </c>
      <c r="I2878">
        <v>4</v>
      </c>
    </row>
    <row r="2879" spans="1:9" x14ac:dyDescent="0.3">
      <c r="A2879">
        <v>145625</v>
      </c>
      <c r="B2879">
        <v>142</v>
      </c>
      <c r="C2879">
        <v>0</v>
      </c>
      <c r="D2879">
        <v>146617</v>
      </c>
      <c r="E2879" t="s">
        <v>5790</v>
      </c>
      <c r="F2879">
        <v>0.80795753000000003</v>
      </c>
      <c r="G2879">
        <v>145625</v>
      </c>
      <c r="H2879">
        <v>7.65</v>
      </c>
      <c r="I2879">
        <v>3</v>
      </c>
    </row>
    <row r="2880" spans="1:9" x14ac:dyDescent="0.3">
      <c r="A2880">
        <v>145625</v>
      </c>
      <c r="B2880">
        <v>142</v>
      </c>
      <c r="C2880">
        <v>0</v>
      </c>
      <c r="D2880">
        <v>146617</v>
      </c>
      <c r="E2880" t="s">
        <v>5790</v>
      </c>
      <c r="F2880">
        <v>0.80795753000000003</v>
      </c>
      <c r="G2880">
        <v>145625</v>
      </c>
      <c r="H2880">
        <v>7.65</v>
      </c>
      <c r="I2880">
        <v>3</v>
      </c>
    </row>
    <row r="2881" spans="1:9" x14ac:dyDescent="0.3">
      <c r="A2881">
        <v>145627</v>
      </c>
      <c r="B2881">
        <v>144.5</v>
      </c>
      <c r="C2881">
        <v>0.174081540940318</v>
      </c>
      <c r="D2881">
        <v>146617</v>
      </c>
      <c r="E2881" t="s">
        <v>5790</v>
      </c>
      <c r="F2881">
        <v>0.69514691829999997</v>
      </c>
      <c r="G2881">
        <v>145627</v>
      </c>
      <c r="H2881">
        <v>11.8</v>
      </c>
      <c r="I2881">
        <v>2</v>
      </c>
    </row>
    <row r="2882" spans="1:9" x14ac:dyDescent="0.3">
      <c r="A2882">
        <v>145627</v>
      </c>
      <c r="B2882">
        <v>144.5</v>
      </c>
      <c r="C2882">
        <v>0.174081540940318</v>
      </c>
      <c r="D2882">
        <v>146617</v>
      </c>
      <c r="E2882" t="s">
        <v>5790</v>
      </c>
      <c r="F2882">
        <v>0.69514691829999997</v>
      </c>
      <c r="G2882">
        <v>145627</v>
      </c>
      <c r="H2882">
        <v>11.8</v>
      </c>
      <c r="I2882">
        <v>2</v>
      </c>
    </row>
    <row r="2883" spans="1:9" x14ac:dyDescent="0.3">
      <c r="A2883">
        <v>145647</v>
      </c>
      <c r="B2883">
        <v>115</v>
      </c>
      <c r="C2883">
        <v>0.29764536556785298</v>
      </c>
      <c r="D2883">
        <v>146070</v>
      </c>
      <c r="E2883" t="s">
        <v>5790</v>
      </c>
      <c r="F2883">
        <v>0.78932833670000002</v>
      </c>
      <c r="G2883">
        <v>145647</v>
      </c>
      <c r="H2883">
        <v>7.65</v>
      </c>
      <c r="I2883">
        <v>3</v>
      </c>
    </row>
    <row r="2884" spans="1:9" x14ac:dyDescent="0.3">
      <c r="A2884">
        <v>145647</v>
      </c>
      <c r="B2884">
        <v>115</v>
      </c>
      <c r="C2884">
        <v>0.29764536556785298</v>
      </c>
      <c r="D2884">
        <v>146070</v>
      </c>
      <c r="E2884" t="s">
        <v>5790</v>
      </c>
      <c r="F2884">
        <v>0.78932833670000002</v>
      </c>
      <c r="G2884">
        <v>145647</v>
      </c>
      <c r="H2884">
        <v>7.65</v>
      </c>
      <c r="I2884">
        <v>3</v>
      </c>
    </row>
    <row r="2885" spans="1:9" x14ac:dyDescent="0.3">
      <c r="A2885">
        <v>145651</v>
      </c>
      <c r="B2885">
        <v>127</v>
      </c>
      <c r="C2885">
        <v>8.5960218830195001E-2</v>
      </c>
      <c r="D2885">
        <v>146325</v>
      </c>
      <c r="E2885" t="s">
        <v>5790</v>
      </c>
      <c r="F2885">
        <v>0.62748932840000005</v>
      </c>
      <c r="G2885">
        <v>145651</v>
      </c>
      <c r="H2885">
        <v>11.8</v>
      </c>
      <c r="I2885">
        <v>2</v>
      </c>
    </row>
    <row r="2886" spans="1:9" x14ac:dyDescent="0.3">
      <c r="A2886">
        <v>145652</v>
      </c>
      <c r="B2886">
        <v>100</v>
      </c>
      <c r="C2886">
        <v>8.5960218830194807E-2</v>
      </c>
      <c r="D2886">
        <v>146325</v>
      </c>
      <c r="E2886" t="s">
        <v>5790</v>
      </c>
      <c r="F2886">
        <v>0.42125704879999998</v>
      </c>
      <c r="G2886">
        <v>145652</v>
      </c>
      <c r="H2886">
        <v>14.76</v>
      </c>
      <c r="I2886">
        <v>1</v>
      </c>
    </row>
    <row r="2887" spans="1:9" x14ac:dyDescent="0.3">
      <c r="A2887">
        <v>145654</v>
      </c>
      <c r="B2887">
        <v>95</v>
      </c>
      <c r="C2887">
        <v>8.5960218830195098E-2</v>
      </c>
      <c r="D2887">
        <v>146325</v>
      </c>
      <c r="E2887" t="s">
        <v>5790</v>
      </c>
      <c r="F2887">
        <v>0.12359797209999999</v>
      </c>
      <c r="G2887">
        <v>145654</v>
      </c>
      <c r="H2887">
        <v>14.76</v>
      </c>
      <c r="I2887">
        <v>1</v>
      </c>
    </row>
    <row r="2888" spans="1:9" x14ac:dyDescent="0.3">
      <c r="A2888">
        <v>145672</v>
      </c>
      <c r="B2888">
        <v>124.075802469135</v>
      </c>
      <c r="C2888">
        <v>0</v>
      </c>
      <c r="D2888">
        <v>146900</v>
      </c>
      <c r="E2888" t="s">
        <v>5790</v>
      </c>
      <c r="F2888">
        <v>0.92509472370000001</v>
      </c>
      <c r="G2888">
        <v>145672</v>
      </c>
      <c r="H2888">
        <v>6.11</v>
      </c>
      <c r="I2888">
        <v>4</v>
      </c>
    </row>
    <row r="2889" spans="1:9" x14ac:dyDescent="0.3">
      <c r="A2889">
        <v>145679</v>
      </c>
      <c r="B2889">
        <v>137.47619047619</v>
      </c>
      <c r="C2889">
        <v>0</v>
      </c>
      <c r="D2889">
        <v>146917</v>
      </c>
      <c r="E2889" t="s">
        <v>5790</v>
      </c>
      <c r="F2889">
        <v>0.55405765770000004</v>
      </c>
      <c r="G2889">
        <v>145679</v>
      </c>
      <c r="H2889">
        <v>11.8</v>
      </c>
      <c r="I2889">
        <v>2</v>
      </c>
    </row>
    <row r="2890" spans="1:9" x14ac:dyDescent="0.3">
      <c r="A2890">
        <v>145701</v>
      </c>
      <c r="B2890">
        <v>149.37222222222201</v>
      </c>
      <c r="C2890">
        <v>0.42141214696246998</v>
      </c>
      <c r="D2890">
        <v>146930</v>
      </c>
      <c r="E2890" t="s">
        <v>5790</v>
      </c>
      <c r="F2890">
        <v>0.33765399460000001</v>
      </c>
      <c r="G2890">
        <v>145701</v>
      </c>
      <c r="H2890">
        <v>14.76</v>
      </c>
      <c r="I2890">
        <v>1</v>
      </c>
    </row>
    <row r="2891" spans="1:9" x14ac:dyDescent="0.3">
      <c r="A2891">
        <v>145702</v>
      </c>
      <c r="B2891">
        <v>144.5</v>
      </c>
      <c r="C2891">
        <v>0.105802939541177</v>
      </c>
      <c r="D2891">
        <v>146525</v>
      </c>
      <c r="E2891" t="s">
        <v>5790</v>
      </c>
      <c r="F2891">
        <v>0.85145223140000004</v>
      </c>
      <c r="G2891">
        <v>145702</v>
      </c>
      <c r="H2891">
        <v>6.11</v>
      </c>
      <c r="I2891">
        <v>4</v>
      </c>
    </row>
    <row r="2892" spans="1:9" x14ac:dyDescent="0.3">
      <c r="A2892">
        <v>145702</v>
      </c>
      <c r="B2892">
        <v>144.5</v>
      </c>
      <c r="C2892">
        <v>0.105802939541177</v>
      </c>
      <c r="D2892">
        <v>146525</v>
      </c>
      <c r="E2892" t="s">
        <v>5790</v>
      </c>
      <c r="F2892">
        <v>0.85145223140000004</v>
      </c>
      <c r="G2892">
        <v>145702</v>
      </c>
      <c r="H2892">
        <v>6.11</v>
      </c>
      <c r="I2892">
        <v>4</v>
      </c>
    </row>
    <row r="2893" spans="1:9" x14ac:dyDescent="0.3">
      <c r="A2893">
        <v>145703</v>
      </c>
      <c r="B2893">
        <v>146.12294117646999</v>
      </c>
      <c r="C2893">
        <v>0.210704979944729</v>
      </c>
      <c r="D2893">
        <v>146930</v>
      </c>
      <c r="E2893" t="s">
        <v>5790</v>
      </c>
      <c r="F2893">
        <v>0.59463113550000002</v>
      </c>
      <c r="G2893">
        <v>145703</v>
      </c>
      <c r="H2893">
        <v>11.8</v>
      </c>
      <c r="I2893">
        <v>2</v>
      </c>
    </row>
    <row r="2894" spans="1:9" x14ac:dyDescent="0.3">
      <c r="A2894">
        <v>145704</v>
      </c>
      <c r="B2894">
        <v>147</v>
      </c>
      <c r="C2894">
        <v>0</v>
      </c>
      <c r="D2894">
        <v>146369</v>
      </c>
      <c r="E2894" t="s">
        <v>5790</v>
      </c>
      <c r="F2894">
        <v>0.2804431617</v>
      </c>
      <c r="G2894">
        <v>145704</v>
      </c>
      <c r="H2894">
        <v>14.76</v>
      </c>
      <c r="I2894">
        <v>1</v>
      </c>
    </row>
    <row r="2895" spans="1:9" x14ac:dyDescent="0.3">
      <c r="A2895">
        <v>145704</v>
      </c>
      <c r="B2895">
        <v>147</v>
      </c>
      <c r="C2895">
        <v>0</v>
      </c>
      <c r="D2895">
        <v>146369</v>
      </c>
      <c r="E2895" t="s">
        <v>5790</v>
      </c>
      <c r="F2895">
        <v>0.2804431617</v>
      </c>
      <c r="G2895">
        <v>145704</v>
      </c>
      <c r="H2895">
        <v>14.76</v>
      </c>
      <c r="I2895">
        <v>1</v>
      </c>
    </row>
    <row r="2896" spans="1:9" x14ac:dyDescent="0.3">
      <c r="A2896">
        <v>145705</v>
      </c>
      <c r="B2896">
        <v>140.84615384615299</v>
      </c>
      <c r="C2896">
        <v>0.41486125583465</v>
      </c>
      <c r="D2896">
        <v>146035</v>
      </c>
      <c r="E2896" t="s">
        <v>5790</v>
      </c>
      <c r="F2896">
        <v>0.43567851190000001</v>
      </c>
      <c r="G2896">
        <v>145705</v>
      </c>
      <c r="H2896">
        <v>14.76</v>
      </c>
      <c r="I2896">
        <v>1</v>
      </c>
    </row>
    <row r="2897" spans="1:9" x14ac:dyDescent="0.3">
      <c r="A2897">
        <v>145708</v>
      </c>
      <c r="B2897">
        <v>146.18074074073999</v>
      </c>
      <c r="C2897">
        <v>0.110555082069765</v>
      </c>
      <c r="D2897">
        <v>146930</v>
      </c>
      <c r="E2897" t="s">
        <v>5790</v>
      </c>
      <c r="F2897">
        <v>0.84360241889999998</v>
      </c>
      <c r="G2897">
        <v>145708</v>
      </c>
      <c r="H2897">
        <v>6.11</v>
      </c>
      <c r="I2897">
        <v>4</v>
      </c>
    </row>
    <row r="2898" spans="1:9" x14ac:dyDescent="0.3">
      <c r="A2898">
        <v>145709</v>
      </c>
      <c r="B2898">
        <v>142</v>
      </c>
      <c r="C2898">
        <v>0</v>
      </c>
      <c r="D2898">
        <v>146692</v>
      </c>
      <c r="E2898" t="s">
        <v>5790</v>
      </c>
      <c r="F2898">
        <v>0.69196647410000001</v>
      </c>
      <c r="G2898">
        <v>145709</v>
      </c>
      <c r="H2898">
        <v>11.8</v>
      </c>
      <c r="I2898">
        <v>2</v>
      </c>
    </row>
    <row r="2899" spans="1:9" x14ac:dyDescent="0.3">
      <c r="A2899">
        <v>145709</v>
      </c>
      <c r="B2899">
        <v>142</v>
      </c>
      <c r="C2899">
        <v>0</v>
      </c>
      <c r="D2899">
        <v>146692</v>
      </c>
      <c r="E2899" t="s">
        <v>5790</v>
      </c>
      <c r="F2899">
        <v>0.69196647410000001</v>
      </c>
      <c r="G2899">
        <v>145709</v>
      </c>
      <c r="H2899">
        <v>11.8</v>
      </c>
      <c r="I2899">
        <v>2</v>
      </c>
    </row>
    <row r="2900" spans="1:9" x14ac:dyDescent="0.3">
      <c r="A2900">
        <v>145711</v>
      </c>
      <c r="B2900">
        <v>142</v>
      </c>
      <c r="C2900">
        <v>0.210588696257313</v>
      </c>
      <c r="D2900">
        <v>147185</v>
      </c>
      <c r="E2900" t="s">
        <v>5790</v>
      </c>
      <c r="F2900">
        <v>0.53836959600000001</v>
      </c>
      <c r="G2900">
        <v>145711</v>
      </c>
      <c r="H2900">
        <v>11.8</v>
      </c>
      <c r="I2900">
        <v>2</v>
      </c>
    </row>
    <row r="2901" spans="1:9" x14ac:dyDescent="0.3">
      <c r="A2901">
        <v>145712</v>
      </c>
      <c r="B2901">
        <v>147</v>
      </c>
      <c r="C2901">
        <v>0</v>
      </c>
      <c r="D2901">
        <v>146369</v>
      </c>
      <c r="E2901" t="s">
        <v>5790</v>
      </c>
      <c r="F2901">
        <v>0.40101099010000002</v>
      </c>
      <c r="G2901">
        <v>145712</v>
      </c>
      <c r="H2901">
        <v>14.76</v>
      </c>
      <c r="I2901">
        <v>1</v>
      </c>
    </row>
    <row r="2902" spans="1:9" x14ac:dyDescent="0.3">
      <c r="A2902">
        <v>145712</v>
      </c>
      <c r="B2902">
        <v>147</v>
      </c>
      <c r="C2902">
        <v>0</v>
      </c>
      <c r="D2902">
        <v>146369</v>
      </c>
      <c r="E2902" t="s">
        <v>5790</v>
      </c>
      <c r="F2902">
        <v>0.40101099010000002</v>
      </c>
      <c r="G2902">
        <v>145712</v>
      </c>
      <c r="H2902">
        <v>14.76</v>
      </c>
      <c r="I2902">
        <v>1</v>
      </c>
    </row>
    <row r="2903" spans="1:9" x14ac:dyDescent="0.3">
      <c r="A2903">
        <v>145725</v>
      </c>
      <c r="B2903">
        <v>142</v>
      </c>
      <c r="C2903">
        <v>0</v>
      </c>
      <c r="D2903">
        <v>146369</v>
      </c>
      <c r="E2903" t="s">
        <v>5790</v>
      </c>
      <c r="F2903">
        <v>0.56970191000000003</v>
      </c>
      <c r="G2903">
        <v>145725</v>
      </c>
      <c r="H2903">
        <v>11.8</v>
      </c>
      <c r="I2903">
        <v>2</v>
      </c>
    </row>
    <row r="2904" spans="1:9" x14ac:dyDescent="0.3">
      <c r="A2904">
        <v>145725</v>
      </c>
      <c r="B2904">
        <v>142</v>
      </c>
      <c r="C2904">
        <v>0</v>
      </c>
      <c r="D2904">
        <v>146369</v>
      </c>
      <c r="E2904" t="s">
        <v>5790</v>
      </c>
      <c r="F2904">
        <v>0.56970191000000003</v>
      </c>
      <c r="G2904">
        <v>145725</v>
      </c>
      <c r="H2904">
        <v>11.8</v>
      </c>
      <c r="I2904">
        <v>2</v>
      </c>
    </row>
    <row r="2905" spans="1:9" x14ac:dyDescent="0.3">
      <c r="A2905">
        <v>145729</v>
      </c>
      <c r="B2905">
        <v>142</v>
      </c>
      <c r="C2905">
        <v>0.210588696257313</v>
      </c>
      <c r="D2905">
        <v>147185</v>
      </c>
      <c r="E2905" t="s">
        <v>5790</v>
      </c>
      <c r="F2905">
        <v>0.51567983630000003</v>
      </c>
      <c r="G2905">
        <v>145729</v>
      </c>
      <c r="H2905">
        <v>11.8</v>
      </c>
      <c r="I2905">
        <v>2</v>
      </c>
    </row>
    <row r="2906" spans="1:9" x14ac:dyDescent="0.3">
      <c r="A2906">
        <v>145744</v>
      </c>
      <c r="B2906">
        <v>175.87175741280001</v>
      </c>
      <c r="C2906">
        <v>0</v>
      </c>
      <c r="D2906">
        <v>145744</v>
      </c>
      <c r="E2906" t="s">
        <v>5791</v>
      </c>
      <c r="F2906">
        <v>0.97433757779999997</v>
      </c>
      <c r="G2906">
        <v>145744</v>
      </c>
      <c r="H2906">
        <v>1.98</v>
      </c>
      <c r="I2906">
        <v>6</v>
      </c>
    </row>
    <row r="2907" spans="1:9" x14ac:dyDescent="0.3">
      <c r="A2907">
        <v>145745</v>
      </c>
      <c r="B2907">
        <v>147</v>
      </c>
      <c r="C2907">
        <v>0.41393348588812601</v>
      </c>
      <c r="D2907">
        <v>146317</v>
      </c>
      <c r="E2907" t="s">
        <v>5790</v>
      </c>
      <c r="F2907">
        <v>0.1144637167</v>
      </c>
      <c r="G2907">
        <v>145745</v>
      </c>
      <c r="H2907">
        <v>14.76</v>
      </c>
      <c r="I2907">
        <v>1</v>
      </c>
    </row>
    <row r="2908" spans="1:9" x14ac:dyDescent="0.3">
      <c r="A2908">
        <v>145745</v>
      </c>
      <c r="B2908">
        <v>147</v>
      </c>
      <c r="C2908">
        <v>0.41393348588812601</v>
      </c>
      <c r="D2908">
        <v>146317</v>
      </c>
      <c r="E2908" t="s">
        <v>5790</v>
      </c>
      <c r="F2908">
        <v>0.1144637167</v>
      </c>
      <c r="G2908">
        <v>145745</v>
      </c>
      <c r="H2908">
        <v>14.76</v>
      </c>
      <c r="I2908">
        <v>1</v>
      </c>
    </row>
    <row r="2909" spans="1:9" x14ac:dyDescent="0.3">
      <c r="A2909">
        <v>145746</v>
      </c>
      <c r="B2909">
        <v>142</v>
      </c>
      <c r="C2909">
        <v>0.41393348588812601</v>
      </c>
      <c r="D2909">
        <v>146317</v>
      </c>
      <c r="E2909" t="s">
        <v>5790</v>
      </c>
      <c r="F2909">
        <v>4.10471372E-2</v>
      </c>
      <c r="G2909">
        <v>145746</v>
      </c>
      <c r="H2909">
        <v>14.76</v>
      </c>
      <c r="I2909">
        <v>1</v>
      </c>
    </row>
    <row r="2910" spans="1:9" x14ac:dyDescent="0.3">
      <c r="A2910">
        <v>145746</v>
      </c>
      <c r="B2910">
        <v>142</v>
      </c>
      <c r="C2910">
        <v>0.41393348588812601</v>
      </c>
      <c r="D2910">
        <v>146317</v>
      </c>
      <c r="E2910" t="s">
        <v>5790</v>
      </c>
      <c r="F2910">
        <v>4.10471372E-2</v>
      </c>
      <c r="G2910">
        <v>145746</v>
      </c>
      <c r="H2910">
        <v>14.76</v>
      </c>
      <c r="I2910">
        <v>1</v>
      </c>
    </row>
    <row r="2911" spans="1:9" x14ac:dyDescent="0.3">
      <c r="A2911">
        <v>145747</v>
      </c>
      <c r="B2911">
        <v>147</v>
      </c>
      <c r="C2911">
        <v>0.41393348588812601</v>
      </c>
      <c r="D2911">
        <v>146317</v>
      </c>
      <c r="E2911" t="s">
        <v>5790</v>
      </c>
      <c r="F2911">
        <v>0.1156834289</v>
      </c>
      <c r="G2911">
        <v>145747</v>
      </c>
      <c r="H2911">
        <v>14.76</v>
      </c>
      <c r="I2911">
        <v>1</v>
      </c>
    </row>
    <row r="2912" spans="1:9" x14ac:dyDescent="0.3">
      <c r="A2912">
        <v>145747</v>
      </c>
      <c r="B2912">
        <v>147</v>
      </c>
      <c r="C2912">
        <v>0.41393348588812601</v>
      </c>
      <c r="D2912">
        <v>146317</v>
      </c>
      <c r="E2912" t="s">
        <v>5790</v>
      </c>
      <c r="F2912">
        <v>0.1156834289</v>
      </c>
      <c r="G2912">
        <v>145747</v>
      </c>
      <c r="H2912">
        <v>14.76</v>
      </c>
      <c r="I2912">
        <v>1</v>
      </c>
    </row>
    <row r="2913" spans="1:9" x14ac:dyDescent="0.3">
      <c r="A2913">
        <v>145748</v>
      </c>
      <c r="B2913">
        <v>147</v>
      </c>
      <c r="C2913">
        <v>0.41393348588812601</v>
      </c>
      <c r="D2913">
        <v>146317</v>
      </c>
      <c r="E2913" t="s">
        <v>5790</v>
      </c>
      <c r="F2913">
        <v>8.8816337300000006E-2</v>
      </c>
      <c r="G2913">
        <v>145748</v>
      </c>
      <c r="H2913">
        <v>14.76</v>
      </c>
      <c r="I2913">
        <v>1</v>
      </c>
    </row>
    <row r="2914" spans="1:9" x14ac:dyDescent="0.3">
      <c r="A2914">
        <v>145748</v>
      </c>
      <c r="B2914">
        <v>147</v>
      </c>
      <c r="C2914">
        <v>0.41393348588812601</v>
      </c>
      <c r="D2914">
        <v>146317</v>
      </c>
      <c r="E2914" t="s">
        <v>5790</v>
      </c>
      <c r="F2914">
        <v>8.8816337300000006E-2</v>
      </c>
      <c r="G2914">
        <v>145748</v>
      </c>
      <c r="H2914">
        <v>14.76</v>
      </c>
      <c r="I2914">
        <v>1</v>
      </c>
    </row>
    <row r="2915" spans="1:9" x14ac:dyDescent="0.3">
      <c r="A2915">
        <v>145749</v>
      </c>
      <c r="B2915">
        <v>142</v>
      </c>
      <c r="C2915">
        <v>0.210588696257313</v>
      </c>
      <c r="D2915">
        <v>147185</v>
      </c>
      <c r="E2915" t="s">
        <v>5790</v>
      </c>
      <c r="F2915">
        <v>0.33562749619999999</v>
      </c>
      <c r="G2915">
        <v>145749</v>
      </c>
      <c r="H2915">
        <v>14.76</v>
      </c>
      <c r="I2915">
        <v>1</v>
      </c>
    </row>
    <row r="2916" spans="1:9" x14ac:dyDescent="0.3">
      <c r="A2916">
        <v>145750</v>
      </c>
      <c r="B2916">
        <v>147</v>
      </c>
      <c r="C2916">
        <v>0.41393348588812601</v>
      </c>
      <c r="D2916">
        <v>146317</v>
      </c>
      <c r="E2916" t="s">
        <v>5790</v>
      </c>
      <c r="F2916">
        <v>0.36099368329999998</v>
      </c>
      <c r="G2916">
        <v>145750</v>
      </c>
      <c r="H2916">
        <v>14.76</v>
      </c>
      <c r="I2916">
        <v>1</v>
      </c>
    </row>
    <row r="2917" spans="1:9" x14ac:dyDescent="0.3">
      <c r="A2917">
        <v>145750</v>
      </c>
      <c r="B2917">
        <v>147</v>
      </c>
      <c r="C2917">
        <v>0.41393348588812601</v>
      </c>
      <c r="D2917">
        <v>146317</v>
      </c>
      <c r="E2917" t="s">
        <v>5790</v>
      </c>
      <c r="F2917">
        <v>0.36099368329999998</v>
      </c>
      <c r="G2917">
        <v>145750</v>
      </c>
      <c r="H2917">
        <v>14.76</v>
      </c>
      <c r="I2917">
        <v>1</v>
      </c>
    </row>
    <row r="2918" spans="1:9" x14ac:dyDescent="0.3">
      <c r="A2918">
        <v>145765</v>
      </c>
      <c r="B2918">
        <v>147</v>
      </c>
      <c r="C2918">
        <v>0.41393348588812601</v>
      </c>
      <c r="D2918">
        <v>146317</v>
      </c>
      <c r="E2918" t="s">
        <v>5790</v>
      </c>
      <c r="F2918">
        <v>0.15309248859999999</v>
      </c>
      <c r="G2918">
        <v>145765</v>
      </c>
      <c r="H2918">
        <v>14.76</v>
      </c>
      <c r="I2918">
        <v>1</v>
      </c>
    </row>
    <row r="2919" spans="1:9" x14ac:dyDescent="0.3">
      <c r="A2919">
        <v>145765</v>
      </c>
      <c r="B2919">
        <v>147</v>
      </c>
      <c r="C2919">
        <v>0.41393348588812601</v>
      </c>
      <c r="D2919">
        <v>146317</v>
      </c>
      <c r="E2919" t="s">
        <v>5790</v>
      </c>
      <c r="F2919">
        <v>0.15309248859999999</v>
      </c>
      <c r="G2919">
        <v>145765</v>
      </c>
      <c r="H2919">
        <v>14.76</v>
      </c>
      <c r="I2919">
        <v>1</v>
      </c>
    </row>
    <row r="2920" spans="1:9" x14ac:dyDescent="0.3">
      <c r="A2920">
        <v>145768</v>
      </c>
      <c r="B2920">
        <v>139.333333333333</v>
      </c>
      <c r="C2920">
        <v>0.15454333373653101</v>
      </c>
      <c r="D2920">
        <v>146692</v>
      </c>
      <c r="E2920" t="s">
        <v>5790</v>
      </c>
      <c r="F2920">
        <v>0.59458118680000005</v>
      </c>
      <c r="G2920">
        <v>145768</v>
      </c>
      <c r="H2920">
        <v>11.8</v>
      </c>
      <c r="I2920">
        <v>2</v>
      </c>
    </row>
    <row r="2921" spans="1:9" x14ac:dyDescent="0.3">
      <c r="A2921">
        <v>145768</v>
      </c>
      <c r="B2921">
        <v>139.333333333333</v>
      </c>
      <c r="C2921">
        <v>0.15454333373653101</v>
      </c>
      <c r="D2921">
        <v>146692</v>
      </c>
      <c r="E2921" t="s">
        <v>5790</v>
      </c>
      <c r="F2921">
        <v>0.59458118680000005</v>
      </c>
      <c r="G2921">
        <v>145768</v>
      </c>
      <c r="H2921">
        <v>11.8</v>
      </c>
      <c r="I2921">
        <v>2</v>
      </c>
    </row>
    <row r="2922" spans="1:9" x14ac:dyDescent="0.3">
      <c r="A2922">
        <v>145771</v>
      </c>
      <c r="B2922">
        <v>125.571428571428</v>
      </c>
      <c r="C2922">
        <v>0</v>
      </c>
      <c r="D2922">
        <v>146900</v>
      </c>
      <c r="E2922" t="s">
        <v>5790</v>
      </c>
      <c r="F2922">
        <v>0.8117977381</v>
      </c>
      <c r="G2922">
        <v>145771</v>
      </c>
      <c r="H2922">
        <v>7.65</v>
      </c>
      <c r="I2922">
        <v>3</v>
      </c>
    </row>
    <row r="2923" spans="1:9" x14ac:dyDescent="0.3">
      <c r="A2923">
        <v>145789</v>
      </c>
      <c r="B2923">
        <v>143.470588235294</v>
      </c>
      <c r="C2923">
        <v>6.2320381675402499E-2</v>
      </c>
      <c r="D2923">
        <v>147106</v>
      </c>
      <c r="E2923" t="s">
        <v>5790</v>
      </c>
      <c r="F2923">
        <v>0.67247337100000004</v>
      </c>
      <c r="G2923">
        <v>145789</v>
      </c>
      <c r="H2923">
        <v>11.8</v>
      </c>
      <c r="I2923">
        <v>2</v>
      </c>
    </row>
    <row r="2924" spans="1:9" x14ac:dyDescent="0.3">
      <c r="A2924">
        <v>145807</v>
      </c>
      <c r="B2924">
        <v>142</v>
      </c>
      <c r="C2924">
        <v>0.45131752920948198</v>
      </c>
      <c r="D2924">
        <v>146403</v>
      </c>
      <c r="E2924" t="s">
        <v>5790</v>
      </c>
      <c r="F2924">
        <v>0.25715219969999997</v>
      </c>
      <c r="G2924">
        <v>145807</v>
      </c>
      <c r="H2924">
        <v>14.76</v>
      </c>
      <c r="I2924">
        <v>1</v>
      </c>
    </row>
    <row r="2925" spans="1:9" x14ac:dyDescent="0.3">
      <c r="A2925">
        <v>145807</v>
      </c>
      <c r="B2925">
        <v>142</v>
      </c>
      <c r="C2925">
        <v>0.45131752920948198</v>
      </c>
      <c r="D2925">
        <v>146403</v>
      </c>
      <c r="E2925" t="s">
        <v>5790</v>
      </c>
      <c r="F2925">
        <v>0.25715219969999997</v>
      </c>
      <c r="G2925">
        <v>145807</v>
      </c>
      <c r="H2925">
        <v>14.76</v>
      </c>
      <c r="I2925">
        <v>1</v>
      </c>
    </row>
    <row r="2926" spans="1:9" x14ac:dyDescent="0.3">
      <c r="A2926">
        <v>145811</v>
      </c>
      <c r="B2926">
        <v>142</v>
      </c>
      <c r="C2926">
        <v>0</v>
      </c>
      <c r="D2926">
        <v>146329</v>
      </c>
      <c r="E2926" t="s">
        <v>5790</v>
      </c>
      <c r="F2926">
        <v>0.7368021011</v>
      </c>
      <c r="G2926">
        <v>145811</v>
      </c>
      <c r="H2926">
        <v>11.8</v>
      </c>
      <c r="I2926">
        <v>2</v>
      </c>
    </row>
    <row r="2927" spans="1:9" x14ac:dyDescent="0.3">
      <c r="A2927">
        <v>145811</v>
      </c>
      <c r="B2927">
        <v>142</v>
      </c>
      <c r="C2927">
        <v>0</v>
      </c>
      <c r="D2927">
        <v>146329</v>
      </c>
      <c r="E2927" t="s">
        <v>5790</v>
      </c>
      <c r="F2927">
        <v>0.7368021011</v>
      </c>
      <c r="G2927">
        <v>145811</v>
      </c>
      <c r="H2927">
        <v>11.8</v>
      </c>
      <c r="I2927">
        <v>2</v>
      </c>
    </row>
    <row r="2928" spans="1:9" x14ac:dyDescent="0.3">
      <c r="A2928">
        <v>145812</v>
      </c>
      <c r="B2928">
        <v>140.333333333333</v>
      </c>
      <c r="C2928">
        <v>6.1111050000059999E-3</v>
      </c>
      <c r="D2928">
        <v>146329</v>
      </c>
      <c r="E2928" t="s">
        <v>5790</v>
      </c>
      <c r="F2928">
        <v>0.81445413830000002</v>
      </c>
      <c r="G2928">
        <v>145812</v>
      </c>
      <c r="H2928">
        <v>7.65</v>
      </c>
      <c r="I2928">
        <v>3</v>
      </c>
    </row>
    <row r="2929" spans="1:9" x14ac:dyDescent="0.3">
      <c r="A2929">
        <v>145812</v>
      </c>
      <c r="B2929">
        <v>140.333333333333</v>
      </c>
      <c r="C2929">
        <v>6.1111050000059999E-3</v>
      </c>
      <c r="D2929">
        <v>146329</v>
      </c>
      <c r="E2929" t="s">
        <v>5790</v>
      </c>
      <c r="F2929">
        <v>0.81445413830000002</v>
      </c>
      <c r="G2929">
        <v>145812</v>
      </c>
      <c r="H2929">
        <v>7.65</v>
      </c>
      <c r="I2929">
        <v>3</v>
      </c>
    </row>
    <row r="2930" spans="1:9" x14ac:dyDescent="0.3">
      <c r="A2930">
        <v>145819</v>
      </c>
      <c r="B2930">
        <v>139.5</v>
      </c>
      <c r="C2930">
        <v>0.24100279936206201</v>
      </c>
      <c r="D2930">
        <v>146084</v>
      </c>
      <c r="E2930" t="s">
        <v>5790</v>
      </c>
      <c r="F2930">
        <v>0.56378883120000001</v>
      </c>
      <c r="G2930">
        <v>145819</v>
      </c>
      <c r="H2930">
        <v>11.8</v>
      </c>
      <c r="I2930">
        <v>2</v>
      </c>
    </row>
    <row r="2931" spans="1:9" x14ac:dyDescent="0.3">
      <c r="A2931">
        <v>145819</v>
      </c>
      <c r="B2931">
        <v>139.5</v>
      </c>
      <c r="C2931">
        <v>0.24100279936206201</v>
      </c>
      <c r="D2931">
        <v>146084</v>
      </c>
      <c r="E2931" t="s">
        <v>5790</v>
      </c>
      <c r="F2931">
        <v>0.56378883120000001</v>
      </c>
      <c r="G2931">
        <v>145819</v>
      </c>
      <c r="H2931">
        <v>11.8</v>
      </c>
      <c r="I2931">
        <v>2</v>
      </c>
    </row>
    <row r="2932" spans="1:9" x14ac:dyDescent="0.3">
      <c r="A2932">
        <v>145822</v>
      </c>
      <c r="B2932">
        <v>139.5</v>
      </c>
      <c r="C2932">
        <v>4.5833287500046099E-3</v>
      </c>
      <c r="D2932">
        <v>146329</v>
      </c>
      <c r="E2932" t="s">
        <v>5790</v>
      </c>
      <c r="F2932">
        <v>0.90272301440000002</v>
      </c>
      <c r="G2932">
        <v>145822</v>
      </c>
      <c r="H2932">
        <v>6.11</v>
      </c>
      <c r="I2932">
        <v>4</v>
      </c>
    </row>
    <row r="2933" spans="1:9" x14ac:dyDescent="0.3">
      <c r="A2933">
        <v>145822</v>
      </c>
      <c r="B2933">
        <v>139.5</v>
      </c>
      <c r="C2933">
        <v>4.5833287500046099E-3</v>
      </c>
      <c r="D2933">
        <v>146329</v>
      </c>
      <c r="E2933" t="s">
        <v>5790</v>
      </c>
      <c r="F2933">
        <v>0.90272301440000002</v>
      </c>
      <c r="G2933">
        <v>145822</v>
      </c>
      <c r="H2933">
        <v>6.11</v>
      </c>
      <c r="I2933">
        <v>4</v>
      </c>
    </row>
    <row r="2934" spans="1:9" x14ac:dyDescent="0.3">
      <c r="A2934">
        <v>145823</v>
      </c>
      <c r="B2934">
        <v>136</v>
      </c>
      <c r="C2934">
        <v>5.49999450000546E-3</v>
      </c>
      <c r="D2934">
        <v>146329</v>
      </c>
      <c r="E2934" t="s">
        <v>5791</v>
      </c>
      <c r="F2934">
        <v>0.9465150833</v>
      </c>
      <c r="G2934">
        <v>145823</v>
      </c>
      <c r="H2934">
        <v>4.0599999999999996</v>
      </c>
      <c r="I2934">
        <v>5</v>
      </c>
    </row>
    <row r="2935" spans="1:9" x14ac:dyDescent="0.3">
      <c r="A2935">
        <v>145823</v>
      </c>
      <c r="B2935">
        <v>136</v>
      </c>
      <c r="C2935">
        <v>5.49999450000546E-3</v>
      </c>
      <c r="D2935">
        <v>146329</v>
      </c>
      <c r="E2935" t="s">
        <v>5791</v>
      </c>
      <c r="F2935">
        <v>0.9465150833</v>
      </c>
      <c r="G2935">
        <v>145823</v>
      </c>
      <c r="H2935">
        <v>4.0599999999999996</v>
      </c>
      <c r="I2935">
        <v>5</v>
      </c>
    </row>
    <row r="2936" spans="1:9" x14ac:dyDescent="0.3">
      <c r="A2936">
        <v>145824</v>
      </c>
      <c r="B2936">
        <v>136</v>
      </c>
      <c r="C2936">
        <v>5.49999450000546E-3</v>
      </c>
      <c r="D2936">
        <v>146329</v>
      </c>
      <c r="E2936" t="s">
        <v>5790</v>
      </c>
      <c r="F2936">
        <v>0.71387076380000003</v>
      </c>
      <c r="G2936">
        <v>145824</v>
      </c>
      <c r="H2936">
        <v>11.8</v>
      </c>
      <c r="I2936">
        <v>2</v>
      </c>
    </row>
    <row r="2937" spans="1:9" x14ac:dyDescent="0.3">
      <c r="A2937">
        <v>145824</v>
      </c>
      <c r="B2937">
        <v>136</v>
      </c>
      <c r="C2937">
        <v>5.49999450000546E-3</v>
      </c>
      <c r="D2937">
        <v>146329</v>
      </c>
      <c r="E2937" t="s">
        <v>5790</v>
      </c>
      <c r="F2937">
        <v>0.71387076380000003</v>
      </c>
      <c r="G2937">
        <v>145824</v>
      </c>
      <c r="H2937">
        <v>11.8</v>
      </c>
      <c r="I2937">
        <v>2</v>
      </c>
    </row>
    <row r="2938" spans="1:9" x14ac:dyDescent="0.3">
      <c r="A2938">
        <v>145827</v>
      </c>
      <c r="B2938">
        <v>75</v>
      </c>
      <c r="C2938">
        <v>0</v>
      </c>
      <c r="D2938">
        <v>146189</v>
      </c>
      <c r="E2938" t="s">
        <v>5791</v>
      </c>
      <c r="F2938">
        <v>0.94685512780000003</v>
      </c>
      <c r="G2938">
        <v>145827</v>
      </c>
      <c r="H2938">
        <v>4.0599999999999996</v>
      </c>
      <c r="I2938">
        <v>5</v>
      </c>
    </row>
    <row r="2939" spans="1:9" x14ac:dyDescent="0.3">
      <c r="A2939">
        <v>145827</v>
      </c>
      <c r="B2939">
        <v>75</v>
      </c>
      <c r="C2939">
        <v>0</v>
      </c>
      <c r="D2939">
        <v>146189</v>
      </c>
      <c r="E2939" t="s">
        <v>5791</v>
      </c>
      <c r="F2939">
        <v>0.94685512780000003</v>
      </c>
      <c r="G2939">
        <v>145827</v>
      </c>
      <c r="H2939">
        <v>4.0599999999999996</v>
      </c>
      <c r="I2939">
        <v>5</v>
      </c>
    </row>
    <row r="2940" spans="1:9" x14ac:dyDescent="0.3">
      <c r="A2940">
        <v>145828</v>
      </c>
      <c r="B2940">
        <v>80</v>
      </c>
      <c r="C2940">
        <v>0</v>
      </c>
      <c r="D2940">
        <v>146189</v>
      </c>
      <c r="E2940" t="s">
        <v>5791</v>
      </c>
      <c r="F2940">
        <v>0.97861230369999996</v>
      </c>
      <c r="G2940">
        <v>145828</v>
      </c>
      <c r="H2940">
        <v>1.98</v>
      </c>
      <c r="I2940">
        <v>6</v>
      </c>
    </row>
    <row r="2941" spans="1:9" x14ac:dyDescent="0.3">
      <c r="A2941">
        <v>145828</v>
      </c>
      <c r="B2941">
        <v>80</v>
      </c>
      <c r="C2941">
        <v>0</v>
      </c>
      <c r="D2941">
        <v>146189</v>
      </c>
      <c r="E2941" t="s">
        <v>5791</v>
      </c>
      <c r="F2941">
        <v>0.97861230369999996</v>
      </c>
      <c r="G2941">
        <v>145828</v>
      </c>
      <c r="H2941">
        <v>1.98</v>
      </c>
      <c r="I2941">
        <v>6</v>
      </c>
    </row>
    <row r="2942" spans="1:9" x14ac:dyDescent="0.3">
      <c r="A2942">
        <v>145829</v>
      </c>
      <c r="B2942">
        <v>136.23758830904899</v>
      </c>
      <c r="C2942">
        <v>0</v>
      </c>
      <c r="D2942">
        <v>146189</v>
      </c>
      <c r="E2942" t="s">
        <v>5790</v>
      </c>
      <c r="F2942">
        <v>0.91243988279999999</v>
      </c>
      <c r="G2942">
        <v>145829</v>
      </c>
      <c r="H2942">
        <v>6.11</v>
      </c>
      <c r="I2942">
        <v>4</v>
      </c>
    </row>
    <row r="2943" spans="1:9" x14ac:dyDescent="0.3">
      <c r="A2943">
        <v>145829</v>
      </c>
      <c r="B2943">
        <v>136.23758830904899</v>
      </c>
      <c r="C2943">
        <v>0</v>
      </c>
      <c r="D2943">
        <v>146189</v>
      </c>
      <c r="E2943" t="s">
        <v>5790</v>
      </c>
      <c r="F2943">
        <v>0.91243988279999999</v>
      </c>
      <c r="G2943">
        <v>145829</v>
      </c>
      <c r="H2943">
        <v>6.11</v>
      </c>
      <c r="I2943">
        <v>4</v>
      </c>
    </row>
    <row r="2944" spans="1:9" x14ac:dyDescent="0.3">
      <c r="A2944">
        <v>145831</v>
      </c>
      <c r="B2944">
        <v>75</v>
      </c>
      <c r="C2944">
        <v>0</v>
      </c>
      <c r="D2944">
        <v>146189</v>
      </c>
      <c r="E2944" t="s">
        <v>5791</v>
      </c>
      <c r="F2944">
        <v>0.98402059080000004</v>
      </c>
      <c r="G2944">
        <v>145831</v>
      </c>
      <c r="H2944">
        <v>1.98</v>
      </c>
      <c r="I2944">
        <v>6</v>
      </c>
    </row>
    <row r="2945" spans="1:9" x14ac:dyDescent="0.3">
      <c r="A2945">
        <v>145831</v>
      </c>
      <c r="B2945">
        <v>75</v>
      </c>
      <c r="C2945">
        <v>0</v>
      </c>
      <c r="D2945">
        <v>146189</v>
      </c>
      <c r="E2945" t="s">
        <v>5791</v>
      </c>
      <c r="F2945">
        <v>0.98402059080000004</v>
      </c>
      <c r="G2945">
        <v>145831</v>
      </c>
      <c r="H2945">
        <v>1.98</v>
      </c>
      <c r="I2945">
        <v>6</v>
      </c>
    </row>
    <row r="2946" spans="1:9" x14ac:dyDescent="0.3">
      <c r="A2946">
        <v>145832</v>
      </c>
      <c r="B2946">
        <v>119.133333333333</v>
      </c>
      <c r="C2946">
        <v>0</v>
      </c>
      <c r="D2946">
        <v>146189</v>
      </c>
      <c r="E2946" t="s">
        <v>5790</v>
      </c>
      <c r="F2946">
        <v>0.8918302655</v>
      </c>
      <c r="G2946">
        <v>145832</v>
      </c>
      <c r="H2946">
        <v>6.11</v>
      </c>
      <c r="I2946">
        <v>4</v>
      </c>
    </row>
    <row r="2947" spans="1:9" x14ac:dyDescent="0.3">
      <c r="A2947">
        <v>145832</v>
      </c>
      <c r="B2947">
        <v>119.133333333333</v>
      </c>
      <c r="C2947">
        <v>0</v>
      </c>
      <c r="D2947">
        <v>146189</v>
      </c>
      <c r="E2947" t="s">
        <v>5790</v>
      </c>
      <c r="F2947">
        <v>0.8918302655</v>
      </c>
      <c r="G2947">
        <v>145832</v>
      </c>
      <c r="H2947">
        <v>6.11</v>
      </c>
      <c r="I2947">
        <v>4</v>
      </c>
    </row>
    <row r="2948" spans="1:9" x14ac:dyDescent="0.3">
      <c r="A2948">
        <v>145838</v>
      </c>
      <c r="B2948">
        <v>75</v>
      </c>
      <c r="C2948">
        <v>0</v>
      </c>
      <c r="D2948">
        <v>146189</v>
      </c>
      <c r="E2948" t="s">
        <v>5791</v>
      </c>
      <c r="F2948">
        <v>0.94268530610000001</v>
      </c>
      <c r="G2948">
        <v>145838</v>
      </c>
      <c r="H2948">
        <v>4.0599999999999996</v>
      </c>
      <c r="I2948">
        <v>5</v>
      </c>
    </row>
    <row r="2949" spans="1:9" x14ac:dyDescent="0.3">
      <c r="A2949">
        <v>145838</v>
      </c>
      <c r="B2949">
        <v>75</v>
      </c>
      <c r="C2949">
        <v>0</v>
      </c>
      <c r="D2949">
        <v>146189</v>
      </c>
      <c r="E2949" t="s">
        <v>5791</v>
      </c>
      <c r="F2949">
        <v>0.94268530610000001</v>
      </c>
      <c r="G2949">
        <v>145838</v>
      </c>
      <c r="H2949">
        <v>4.0599999999999996</v>
      </c>
      <c r="I2949">
        <v>5</v>
      </c>
    </row>
    <row r="2950" spans="1:9" x14ac:dyDescent="0.3">
      <c r="A2950">
        <v>145842</v>
      </c>
      <c r="B2950">
        <v>135.85714285714201</v>
      </c>
      <c r="C2950">
        <v>0</v>
      </c>
      <c r="D2950">
        <v>146282</v>
      </c>
      <c r="E2950" t="s">
        <v>5791</v>
      </c>
      <c r="F2950">
        <v>0.97193616630000002</v>
      </c>
      <c r="G2950">
        <v>145842</v>
      </c>
      <c r="H2950">
        <v>1.98</v>
      </c>
      <c r="I2950">
        <v>6</v>
      </c>
    </row>
    <row r="2951" spans="1:9" x14ac:dyDescent="0.3">
      <c r="A2951">
        <v>145842</v>
      </c>
      <c r="B2951">
        <v>135.85714285714201</v>
      </c>
      <c r="C2951">
        <v>0</v>
      </c>
      <c r="D2951">
        <v>146282</v>
      </c>
      <c r="E2951" t="s">
        <v>5791</v>
      </c>
      <c r="F2951">
        <v>0.97193616630000002</v>
      </c>
      <c r="G2951">
        <v>145842</v>
      </c>
      <c r="H2951">
        <v>1.98</v>
      </c>
      <c r="I2951">
        <v>6</v>
      </c>
    </row>
    <row r="2952" spans="1:9" x14ac:dyDescent="0.3">
      <c r="A2952">
        <v>145845</v>
      </c>
      <c r="B2952">
        <v>136.04761904761901</v>
      </c>
      <c r="C2952">
        <v>0</v>
      </c>
      <c r="D2952">
        <v>146282</v>
      </c>
      <c r="E2952" t="s">
        <v>5791</v>
      </c>
      <c r="F2952">
        <v>0.97675311570000001</v>
      </c>
      <c r="G2952">
        <v>145845</v>
      </c>
      <c r="H2952">
        <v>1.98</v>
      </c>
      <c r="I2952">
        <v>6</v>
      </c>
    </row>
    <row r="2953" spans="1:9" x14ac:dyDescent="0.3">
      <c r="A2953">
        <v>145845</v>
      </c>
      <c r="B2953">
        <v>136.04761904761901</v>
      </c>
      <c r="C2953">
        <v>0</v>
      </c>
      <c r="D2953">
        <v>146282</v>
      </c>
      <c r="E2953" t="s">
        <v>5791</v>
      </c>
      <c r="F2953">
        <v>0.97675311570000001</v>
      </c>
      <c r="G2953">
        <v>145845</v>
      </c>
      <c r="H2953">
        <v>1.98</v>
      </c>
      <c r="I2953">
        <v>6</v>
      </c>
    </row>
    <row r="2954" spans="1:9" x14ac:dyDescent="0.3">
      <c r="A2954">
        <v>145846</v>
      </c>
      <c r="B2954">
        <v>131.46428571428501</v>
      </c>
      <c r="C2954">
        <v>0</v>
      </c>
      <c r="D2954">
        <v>146282</v>
      </c>
      <c r="E2954" t="s">
        <v>5790</v>
      </c>
      <c r="F2954">
        <v>0.87714594599999995</v>
      </c>
      <c r="G2954">
        <v>145846</v>
      </c>
      <c r="H2954">
        <v>6.11</v>
      </c>
      <c r="I2954">
        <v>4</v>
      </c>
    </row>
    <row r="2955" spans="1:9" x14ac:dyDescent="0.3">
      <c r="A2955">
        <v>145846</v>
      </c>
      <c r="B2955">
        <v>131.46428571428501</v>
      </c>
      <c r="C2955">
        <v>0</v>
      </c>
      <c r="D2955">
        <v>146282</v>
      </c>
      <c r="E2955" t="s">
        <v>5790</v>
      </c>
      <c r="F2955">
        <v>0.87714594599999995</v>
      </c>
      <c r="G2955">
        <v>145846</v>
      </c>
      <c r="H2955">
        <v>6.11</v>
      </c>
      <c r="I2955">
        <v>4</v>
      </c>
    </row>
    <row r="2956" spans="1:9" x14ac:dyDescent="0.3">
      <c r="A2956">
        <v>145850</v>
      </c>
      <c r="B2956">
        <v>147</v>
      </c>
      <c r="C2956">
        <v>0.29849872158836699</v>
      </c>
      <c r="D2956">
        <v>146930</v>
      </c>
      <c r="E2956" t="s">
        <v>5790</v>
      </c>
      <c r="F2956">
        <v>0.346239984</v>
      </c>
      <c r="G2956">
        <v>145850</v>
      </c>
      <c r="H2956">
        <v>14.76</v>
      </c>
      <c r="I2956">
        <v>1</v>
      </c>
    </row>
    <row r="2957" spans="1:9" x14ac:dyDescent="0.3">
      <c r="A2957">
        <v>145916</v>
      </c>
      <c r="B2957">
        <v>142</v>
      </c>
      <c r="C2957">
        <v>7.3123347101740593E-2</v>
      </c>
      <c r="D2957">
        <v>146145</v>
      </c>
      <c r="E2957" t="s">
        <v>5790</v>
      </c>
      <c r="F2957">
        <v>0.53377640250000002</v>
      </c>
      <c r="G2957">
        <v>145916</v>
      </c>
      <c r="H2957">
        <v>11.8</v>
      </c>
      <c r="I2957">
        <v>2</v>
      </c>
    </row>
    <row r="2958" spans="1:9" x14ac:dyDescent="0.3">
      <c r="A2958">
        <v>145916</v>
      </c>
      <c r="B2958">
        <v>142</v>
      </c>
      <c r="C2958">
        <v>7.3123347101740593E-2</v>
      </c>
      <c r="D2958">
        <v>146145</v>
      </c>
      <c r="E2958" t="s">
        <v>5790</v>
      </c>
      <c r="F2958">
        <v>0.53377640250000002</v>
      </c>
      <c r="G2958">
        <v>145916</v>
      </c>
      <c r="H2958">
        <v>11.8</v>
      </c>
      <c r="I2958">
        <v>2</v>
      </c>
    </row>
    <row r="2959" spans="1:9" x14ac:dyDescent="0.3">
      <c r="A2959">
        <v>145921</v>
      </c>
      <c r="B2959">
        <v>147</v>
      </c>
      <c r="C2959">
        <v>0.11431898350237001</v>
      </c>
      <c r="D2959">
        <v>146369</v>
      </c>
      <c r="E2959" t="s">
        <v>5790</v>
      </c>
      <c r="F2959">
        <v>0.1043540686</v>
      </c>
      <c r="G2959">
        <v>145921</v>
      </c>
      <c r="H2959">
        <v>14.76</v>
      </c>
      <c r="I2959">
        <v>1</v>
      </c>
    </row>
    <row r="2960" spans="1:9" x14ac:dyDescent="0.3">
      <c r="A2960">
        <v>145921</v>
      </c>
      <c r="B2960">
        <v>147</v>
      </c>
      <c r="C2960">
        <v>0.11431898350237001</v>
      </c>
      <c r="D2960">
        <v>146369</v>
      </c>
      <c r="E2960" t="s">
        <v>5790</v>
      </c>
      <c r="F2960">
        <v>0.1043540686</v>
      </c>
      <c r="G2960">
        <v>145921</v>
      </c>
      <c r="H2960">
        <v>14.76</v>
      </c>
      <c r="I2960">
        <v>1</v>
      </c>
    </row>
    <row r="2961" spans="1:9" x14ac:dyDescent="0.3">
      <c r="A2961">
        <v>145922</v>
      </c>
      <c r="B2961">
        <v>157.462028985507</v>
      </c>
      <c r="C2961">
        <v>0.63855292686659004</v>
      </c>
      <c r="D2961">
        <v>147438</v>
      </c>
      <c r="E2961" t="s">
        <v>5790</v>
      </c>
      <c r="F2961">
        <v>0.16749355199999999</v>
      </c>
      <c r="G2961">
        <v>145922</v>
      </c>
      <c r="H2961">
        <v>14.76</v>
      </c>
      <c r="I2961">
        <v>1</v>
      </c>
    </row>
    <row r="2962" spans="1:9" x14ac:dyDescent="0.3">
      <c r="A2962">
        <v>145923</v>
      </c>
      <c r="B2962">
        <v>147</v>
      </c>
      <c r="C2962">
        <v>0.45131752920948198</v>
      </c>
      <c r="D2962">
        <v>146403</v>
      </c>
      <c r="E2962" t="s">
        <v>5790</v>
      </c>
      <c r="F2962">
        <v>0.61129903789999995</v>
      </c>
      <c r="G2962">
        <v>145923</v>
      </c>
      <c r="H2962">
        <v>11.8</v>
      </c>
      <c r="I2962">
        <v>2</v>
      </c>
    </row>
    <row r="2963" spans="1:9" x14ac:dyDescent="0.3">
      <c r="A2963">
        <v>145923</v>
      </c>
      <c r="B2963">
        <v>147</v>
      </c>
      <c r="C2963">
        <v>0.45131752920948198</v>
      </c>
      <c r="D2963">
        <v>146403</v>
      </c>
      <c r="E2963" t="s">
        <v>5790</v>
      </c>
      <c r="F2963">
        <v>0.61129903789999995</v>
      </c>
      <c r="G2963">
        <v>145923</v>
      </c>
      <c r="H2963">
        <v>11.8</v>
      </c>
      <c r="I2963">
        <v>2</v>
      </c>
    </row>
    <row r="2964" spans="1:9" x14ac:dyDescent="0.3">
      <c r="A2964">
        <v>145933</v>
      </c>
      <c r="B2964">
        <v>139</v>
      </c>
      <c r="C2964">
        <v>0.260031403835362</v>
      </c>
      <c r="D2964">
        <v>147438</v>
      </c>
      <c r="E2964" t="s">
        <v>5790</v>
      </c>
      <c r="F2964">
        <v>0.14601345360000001</v>
      </c>
      <c r="G2964">
        <v>145933</v>
      </c>
      <c r="H2964">
        <v>14.76</v>
      </c>
      <c r="I2964">
        <v>1</v>
      </c>
    </row>
    <row r="2965" spans="1:9" x14ac:dyDescent="0.3">
      <c r="A2965">
        <v>145944</v>
      </c>
      <c r="B2965">
        <v>145.10714285714201</v>
      </c>
      <c r="C2965">
        <v>8.2549652011225993E-2</v>
      </c>
      <c r="D2965">
        <v>147438</v>
      </c>
      <c r="E2965" t="s">
        <v>5790</v>
      </c>
      <c r="F2965">
        <v>0.62090247870000004</v>
      </c>
      <c r="G2965">
        <v>145944</v>
      </c>
      <c r="H2965">
        <v>11.8</v>
      </c>
      <c r="I2965">
        <v>2</v>
      </c>
    </row>
    <row r="2966" spans="1:9" x14ac:dyDescent="0.3">
      <c r="A2966">
        <v>145946</v>
      </c>
      <c r="B2966">
        <v>140.84615384615299</v>
      </c>
      <c r="C2966">
        <v>0</v>
      </c>
      <c r="D2966">
        <v>146917</v>
      </c>
      <c r="E2966" t="s">
        <v>5790</v>
      </c>
      <c r="F2966">
        <v>0.2463020682</v>
      </c>
      <c r="G2966">
        <v>145946</v>
      </c>
      <c r="H2966">
        <v>14.76</v>
      </c>
      <c r="I2966">
        <v>1</v>
      </c>
    </row>
    <row r="2967" spans="1:9" x14ac:dyDescent="0.3">
      <c r="A2967">
        <v>145948</v>
      </c>
      <c r="B2967">
        <v>142</v>
      </c>
      <c r="C2967">
        <v>0.22624950874796401</v>
      </c>
      <c r="D2967">
        <v>146664</v>
      </c>
      <c r="E2967" t="s">
        <v>5790</v>
      </c>
      <c r="F2967">
        <v>0.26561510560000001</v>
      </c>
      <c r="G2967">
        <v>145948</v>
      </c>
      <c r="H2967">
        <v>14.76</v>
      </c>
      <c r="I2967">
        <v>1</v>
      </c>
    </row>
    <row r="2968" spans="1:9" x14ac:dyDescent="0.3">
      <c r="A2968">
        <v>145952</v>
      </c>
      <c r="B2968">
        <v>142</v>
      </c>
      <c r="C2968">
        <v>0.16831388662799801</v>
      </c>
      <c r="D2968">
        <v>146413</v>
      </c>
      <c r="E2968" t="s">
        <v>5790</v>
      </c>
      <c r="F2968">
        <v>0.90742129090000001</v>
      </c>
      <c r="G2968">
        <v>145952</v>
      </c>
      <c r="H2968">
        <v>6.11</v>
      </c>
      <c r="I2968">
        <v>4</v>
      </c>
    </row>
    <row r="2969" spans="1:9" x14ac:dyDescent="0.3">
      <c r="A2969">
        <v>145952</v>
      </c>
      <c r="B2969">
        <v>142</v>
      </c>
      <c r="C2969">
        <v>0.16831388662799801</v>
      </c>
      <c r="D2969">
        <v>146413</v>
      </c>
      <c r="E2969" t="s">
        <v>5790</v>
      </c>
      <c r="F2969">
        <v>0.90742129090000001</v>
      </c>
      <c r="G2969">
        <v>145952</v>
      </c>
      <c r="H2969">
        <v>6.11</v>
      </c>
      <c r="I2969">
        <v>4</v>
      </c>
    </row>
    <row r="2970" spans="1:9" x14ac:dyDescent="0.3">
      <c r="A2970">
        <v>145969</v>
      </c>
      <c r="B2970">
        <v>137.555555555555</v>
      </c>
      <c r="C2970">
        <v>0</v>
      </c>
      <c r="D2970">
        <v>156508</v>
      </c>
      <c r="E2970" t="s">
        <v>5790</v>
      </c>
      <c r="F2970">
        <v>0.88287287950000004</v>
      </c>
      <c r="G2970">
        <v>145969</v>
      </c>
      <c r="H2970">
        <v>6.11</v>
      </c>
      <c r="I2970">
        <v>4</v>
      </c>
    </row>
    <row r="2971" spans="1:9" x14ac:dyDescent="0.3">
      <c r="A2971">
        <v>145969</v>
      </c>
      <c r="B2971">
        <v>137.555555555555</v>
      </c>
      <c r="C2971">
        <v>0</v>
      </c>
      <c r="D2971">
        <v>156508</v>
      </c>
      <c r="E2971" t="s">
        <v>5790</v>
      </c>
      <c r="F2971">
        <v>0.88287287950000004</v>
      </c>
      <c r="G2971">
        <v>145969</v>
      </c>
      <c r="H2971">
        <v>6.11</v>
      </c>
      <c r="I2971">
        <v>4</v>
      </c>
    </row>
    <row r="2972" spans="1:9" x14ac:dyDescent="0.3">
      <c r="A2972">
        <v>145973</v>
      </c>
      <c r="B2972">
        <v>142</v>
      </c>
      <c r="C2972">
        <v>0.16831388662799801</v>
      </c>
      <c r="D2972">
        <v>146413</v>
      </c>
      <c r="E2972" t="s">
        <v>5790</v>
      </c>
      <c r="F2972">
        <v>0.67653036119999999</v>
      </c>
      <c r="G2972">
        <v>145973</v>
      </c>
      <c r="H2972">
        <v>11.8</v>
      </c>
      <c r="I2972">
        <v>2</v>
      </c>
    </row>
    <row r="2973" spans="1:9" x14ac:dyDescent="0.3">
      <c r="A2973">
        <v>145973</v>
      </c>
      <c r="B2973">
        <v>142</v>
      </c>
      <c r="C2973">
        <v>0.16831388662799801</v>
      </c>
      <c r="D2973">
        <v>146413</v>
      </c>
      <c r="E2973" t="s">
        <v>5790</v>
      </c>
      <c r="F2973">
        <v>0.67653036119999999</v>
      </c>
      <c r="G2973">
        <v>145973</v>
      </c>
      <c r="H2973">
        <v>11.8</v>
      </c>
      <c r="I2973">
        <v>2</v>
      </c>
    </row>
    <row r="2974" spans="1:9" x14ac:dyDescent="0.3">
      <c r="A2974">
        <v>145974</v>
      </c>
      <c r="B2974">
        <v>142</v>
      </c>
      <c r="C2974">
        <v>0.16831388662799801</v>
      </c>
      <c r="D2974">
        <v>146413</v>
      </c>
      <c r="E2974" t="s">
        <v>5791</v>
      </c>
      <c r="F2974">
        <v>0.93865746260000005</v>
      </c>
      <c r="G2974">
        <v>145974</v>
      </c>
      <c r="H2974">
        <v>4.0599999999999996</v>
      </c>
      <c r="I2974">
        <v>5</v>
      </c>
    </row>
    <row r="2975" spans="1:9" x14ac:dyDescent="0.3">
      <c r="A2975">
        <v>145974</v>
      </c>
      <c r="B2975">
        <v>142</v>
      </c>
      <c r="C2975">
        <v>0.16831388662799801</v>
      </c>
      <c r="D2975">
        <v>146413</v>
      </c>
      <c r="E2975" t="s">
        <v>5791</v>
      </c>
      <c r="F2975">
        <v>0.93865746260000005</v>
      </c>
      <c r="G2975">
        <v>145974</v>
      </c>
      <c r="H2975">
        <v>4.0599999999999996</v>
      </c>
      <c r="I2975">
        <v>5</v>
      </c>
    </row>
    <row r="2976" spans="1:9" x14ac:dyDescent="0.3">
      <c r="A2976">
        <v>145975</v>
      </c>
      <c r="B2976">
        <v>142</v>
      </c>
      <c r="C2976">
        <v>0.16831388662799801</v>
      </c>
      <c r="D2976">
        <v>146413</v>
      </c>
      <c r="E2976" t="s">
        <v>5791</v>
      </c>
      <c r="F2976">
        <v>0.97679126260000004</v>
      </c>
      <c r="G2976">
        <v>145975</v>
      </c>
      <c r="H2976">
        <v>1.98</v>
      </c>
      <c r="I2976">
        <v>6</v>
      </c>
    </row>
    <row r="2977" spans="1:9" x14ac:dyDescent="0.3">
      <c r="A2977">
        <v>145975</v>
      </c>
      <c r="B2977">
        <v>142</v>
      </c>
      <c r="C2977">
        <v>0.16831388662799801</v>
      </c>
      <c r="D2977">
        <v>146413</v>
      </c>
      <c r="E2977" t="s">
        <v>5791</v>
      </c>
      <c r="F2977">
        <v>0.97679126260000004</v>
      </c>
      <c r="G2977">
        <v>145975</v>
      </c>
      <c r="H2977">
        <v>1.98</v>
      </c>
      <c r="I2977">
        <v>6</v>
      </c>
    </row>
    <row r="2978" spans="1:9" x14ac:dyDescent="0.3">
      <c r="A2978">
        <v>145989</v>
      </c>
      <c r="B2978">
        <v>142</v>
      </c>
      <c r="C2978">
        <v>0.22624950874796401</v>
      </c>
      <c r="D2978">
        <v>146664</v>
      </c>
      <c r="E2978" t="s">
        <v>5790</v>
      </c>
      <c r="F2978">
        <v>4.69316766E-2</v>
      </c>
      <c r="G2978">
        <v>145989</v>
      </c>
      <c r="H2978">
        <v>14.76</v>
      </c>
      <c r="I2978">
        <v>1</v>
      </c>
    </row>
    <row r="2979" spans="1:9" x14ac:dyDescent="0.3">
      <c r="A2979">
        <v>145991</v>
      </c>
      <c r="B2979">
        <v>142</v>
      </c>
      <c r="C2979">
        <v>0.22624950874796401</v>
      </c>
      <c r="D2979">
        <v>146664</v>
      </c>
      <c r="E2979" t="s">
        <v>5790</v>
      </c>
      <c r="F2979">
        <v>0.1237910166</v>
      </c>
      <c r="G2979">
        <v>145991</v>
      </c>
      <c r="H2979">
        <v>14.76</v>
      </c>
      <c r="I2979">
        <v>1</v>
      </c>
    </row>
    <row r="2980" spans="1:9" x14ac:dyDescent="0.3">
      <c r="A2980">
        <v>145994</v>
      </c>
      <c r="B2980">
        <v>150.45538461538399</v>
      </c>
      <c r="C2980">
        <v>0</v>
      </c>
      <c r="D2980">
        <v>146471</v>
      </c>
      <c r="E2980" t="s">
        <v>5790</v>
      </c>
      <c r="F2980">
        <v>0.79411393399999997</v>
      </c>
      <c r="G2980">
        <v>145994</v>
      </c>
      <c r="H2980">
        <v>7.65</v>
      </c>
      <c r="I2980">
        <v>3</v>
      </c>
    </row>
    <row r="2981" spans="1:9" x14ac:dyDescent="0.3">
      <c r="A2981">
        <v>145994</v>
      </c>
      <c r="B2981">
        <v>150.45538461538399</v>
      </c>
      <c r="C2981">
        <v>0</v>
      </c>
      <c r="D2981">
        <v>146471</v>
      </c>
      <c r="E2981" t="s">
        <v>5790</v>
      </c>
      <c r="F2981">
        <v>0.79411393399999997</v>
      </c>
      <c r="G2981">
        <v>145994</v>
      </c>
      <c r="H2981">
        <v>7.65</v>
      </c>
      <c r="I2981">
        <v>3</v>
      </c>
    </row>
    <row r="2982" spans="1:9" x14ac:dyDescent="0.3">
      <c r="A2982">
        <v>145996</v>
      </c>
      <c r="B2982">
        <v>142</v>
      </c>
      <c r="C2982">
        <v>0.16831388662799801</v>
      </c>
      <c r="D2982">
        <v>146413</v>
      </c>
      <c r="E2982" t="s">
        <v>5790</v>
      </c>
      <c r="F2982">
        <v>0.34834143519999999</v>
      </c>
      <c r="G2982">
        <v>145996</v>
      </c>
      <c r="H2982">
        <v>14.76</v>
      </c>
      <c r="I2982">
        <v>1</v>
      </c>
    </row>
    <row r="2983" spans="1:9" x14ac:dyDescent="0.3">
      <c r="A2983">
        <v>145996</v>
      </c>
      <c r="B2983">
        <v>142</v>
      </c>
      <c r="C2983">
        <v>0.16831388662799801</v>
      </c>
      <c r="D2983">
        <v>146413</v>
      </c>
      <c r="E2983" t="s">
        <v>5790</v>
      </c>
      <c r="F2983">
        <v>0.34834143519999999</v>
      </c>
      <c r="G2983">
        <v>145996</v>
      </c>
      <c r="H2983">
        <v>14.76</v>
      </c>
      <c r="I2983">
        <v>1</v>
      </c>
    </row>
    <row r="2984" spans="1:9" x14ac:dyDescent="0.3">
      <c r="A2984">
        <v>145997</v>
      </c>
      <c r="B2984">
        <v>144.5</v>
      </c>
      <c r="C2984">
        <v>0.183011740128846</v>
      </c>
      <c r="D2984">
        <v>147970</v>
      </c>
      <c r="E2984" t="s">
        <v>5790</v>
      </c>
      <c r="F2984">
        <v>0.83422815800000005</v>
      </c>
      <c r="G2984">
        <v>145997</v>
      </c>
      <c r="H2984">
        <v>7.65</v>
      </c>
      <c r="I2984">
        <v>3</v>
      </c>
    </row>
    <row r="2985" spans="1:9" x14ac:dyDescent="0.3">
      <c r="A2985">
        <v>146003</v>
      </c>
      <c r="B2985">
        <v>144.5</v>
      </c>
      <c r="C2985">
        <v>0</v>
      </c>
      <c r="D2985">
        <v>146451</v>
      </c>
      <c r="E2985" t="s">
        <v>5790</v>
      </c>
      <c r="F2985">
        <v>0.92163097859999998</v>
      </c>
      <c r="G2985">
        <v>146003</v>
      </c>
      <c r="H2985">
        <v>6.11</v>
      </c>
      <c r="I2985">
        <v>4</v>
      </c>
    </row>
    <row r="2986" spans="1:9" x14ac:dyDescent="0.3">
      <c r="A2986">
        <v>146003</v>
      </c>
      <c r="B2986">
        <v>144.5</v>
      </c>
      <c r="C2986">
        <v>0</v>
      </c>
      <c r="D2986">
        <v>146451</v>
      </c>
      <c r="E2986" t="s">
        <v>5790</v>
      </c>
      <c r="F2986">
        <v>0.92163097859999998</v>
      </c>
      <c r="G2986">
        <v>146003</v>
      </c>
      <c r="H2986">
        <v>6.11</v>
      </c>
      <c r="I2986">
        <v>4</v>
      </c>
    </row>
    <row r="2987" spans="1:9" x14ac:dyDescent="0.3">
      <c r="A2987">
        <v>146004</v>
      </c>
      <c r="B2987">
        <v>75</v>
      </c>
      <c r="C2987">
        <v>0</v>
      </c>
      <c r="D2987">
        <v>146189</v>
      </c>
      <c r="E2987" t="s">
        <v>5791</v>
      </c>
      <c r="F2987">
        <v>0.98241269590000002</v>
      </c>
      <c r="G2987">
        <v>146004</v>
      </c>
      <c r="H2987">
        <v>1.98</v>
      </c>
      <c r="I2987">
        <v>6</v>
      </c>
    </row>
    <row r="2988" spans="1:9" x14ac:dyDescent="0.3">
      <c r="A2988">
        <v>146004</v>
      </c>
      <c r="B2988">
        <v>75</v>
      </c>
      <c r="C2988">
        <v>0</v>
      </c>
      <c r="D2988">
        <v>146189</v>
      </c>
      <c r="E2988" t="s">
        <v>5791</v>
      </c>
      <c r="F2988">
        <v>0.98241269590000002</v>
      </c>
      <c r="G2988">
        <v>146004</v>
      </c>
      <c r="H2988">
        <v>1.98</v>
      </c>
      <c r="I2988">
        <v>6</v>
      </c>
    </row>
    <row r="2989" spans="1:9" x14ac:dyDescent="0.3">
      <c r="A2989">
        <v>146009</v>
      </c>
      <c r="B2989">
        <v>142</v>
      </c>
      <c r="C2989">
        <v>4.6238150283512101E-2</v>
      </c>
      <c r="D2989">
        <v>147661</v>
      </c>
      <c r="E2989" t="s">
        <v>5790</v>
      </c>
      <c r="F2989">
        <v>0.45884564519999999</v>
      </c>
      <c r="G2989">
        <v>146009</v>
      </c>
      <c r="H2989">
        <v>14.76</v>
      </c>
      <c r="I2989">
        <v>1</v>
      </c>
    </row>
    <row r="2990" spans="1:9" x14ac:dyDescent="0.3">
      <c r="A2990">
        <v>146034</v>
      </c>
      <c r="B2990">
        <v>136</v>
      </c>
      <c r="C2990">
        <v>0.26397644032016898</v>
      </c>
      <c r="D2990">
        <v>146251</v>
      </c>
      <c r="E2990" t="s">
        <v>5791</v>
      </c>
      <c r="F2990">
        <v>0.97765243049999995</v>
      </c>
      <c r="G2990">
        <v>146034</v>
      </c>
      <c r="H2990">
        <v>1.98</v>
      </c>
      <c r="I2990">
        <v>6</v>
      </c>
    </row>
    <row r="2991" spans="1:9" x14ac:dyDescent="0.3">
      <c r="A2991">
        <v>146034</v>
      </c>
      <c r="B2991">
        <v>136</v>
      </c>
      <c r="C2991">
        <v>0.26397644032016898</v>
      </c>
      <c r="D2991">
        <v>146251</v>
      </c>
      <c r="E2991" t="s">
        <v>5791</v>
      </c>
      <c r="F2991">
        <v>0.97765243049999995</v>
      </c>
      <c r="G2991">
        <v>146034</v>
      </c>
      <c r="H2991">
        <v>1.98</v>
      </c>
      <c r="I2991">
        <v>6</v>
      </c>
    </row>
    <row r="2992" spans="1:9" x14ac:dyDescent="0.3">
      <c r="A2992">
        <v>146044</v>
      </c>
      <c r="B2992">
        <v>119.962962962962</v>
      </c>
      <c r="C2992">
        <v>0</v>
      </c>
      <c r="D2992">
        <v>145934</v>
      </c>
      <c r="E2992" t="s">
        <v>5791</v>
      </c>
      <c r="F2992">
        <v>0.95302760600000003</v>
      </c>
      <c r="G2992">
        <v>146044</v>
      </c>
      <c r="H2992">
        <v>4.0599999999999996</v>
      </c>
      <c r="I2992">
        <v>5</v>
      </c>
    </row>
    <row r="2993" spans="1:9" x14ac:dyDescent="0.3">
      <c r="A2993">
        <v>146044</v>
      </c>
      <c r="B2993">
        <v>119.962962962962</v>
      </c>
      <c r="C2993">
        <v>0</v>
      </c>
      <c r="D2993">
        <v>145934</v>
      </c>
      <c r="E2993" t="s">
        <v>5791</v>
      </c>
      <c r="F2993">
        <v>0.95302760600000003</v>
      </c>
      <c r="G2993">
        <v>146044</v>
      </c>
      <c r="H2993">
        <v>4.0599999999999996</v>
      </c>
      <c r="I2993">
        <v>5</v>
      </c>
    </row>
    <row r="2994" spans="1:9" x14ac:dyDescent="0.3">
      <c r="A2994">
        <v>146051</v>
      </c>
      <c r="B2994">
        <v>139</v>
      </c>
      <c r="C2994">
        <v>0.260031403835362</v>
      </c>
      <c r="D2994">
        <v>147438</v>
      </c>
      <c r="E2994" t="s">
        <v>5790</v>
      </c>
      <c r="F2994">
        <v>0.61763441559999999</v>
      </c>
      <c r="G2994">
        <v>146051</v>
      </c>
      <c r="H2994">
        <v>11.8</v>
      </c>
      <c r="I2994">
        <v>2</v>
      </c>
    </row>
    <row r="2995" spans="1:9" x14ac:dyDescent="0.3">
      <c r="A2995">
        <v>146052</v>
      </c>
      <c r="B2995">
        <v>138.31578912742299</v>
      </c>
      <c r="C2995">
        <v>0</v>
      </c>
      <c r="D2995">
        <v>146552</v>
      </c>
      <c r="E2995" t="s">
        <v>5790</v>
      </c>
      <c r="F2995">
        <v>0.3673039079</v>
      </c>
      <c r="G2995">
        <v>146052</v>
      </c>
      <c r="H2995">
        <v>14.76</v>
      </c>
      <c r="I2995">
        <v>1</v>
      </c>
    </row>
    <row r="2996" spans="1:9" x14ac:dyDescent="0.3">
      <c r="A2996">
        <v>146052</v>
      </c>
      <c r="B2996">
        <v>138.31578912742299</v>
      </c>
      <c r="C2996">
        <v>0</v>
      </c>
      <c r="D2996">
        <v>146552</v>
      </c>
      <c r="E2996" t="s">
        <v>5790</v>
      </c>
      <c r="F2996">
        <v>0.3673039079</v>
      </c>
      <c r="G2996">
        <v>146052</v>
      </c>
      <c r="H2996">
        <v>14.76</v>
      </c>
      <c r="I2996">
        <v>1</v>
      </c>
    </row>
    <row r="2997" spans="1:9" x14ac:dyDescent="0.3">
      <c r="A2997">
        <v>146078</v>
      </c>
      <c r="B2997">
        <v>147</v>
      </c>
      <c r="C2997">
        <v>0.50722881448783996</v>
      </c>
      <c r="D2997">
        <v>147070</v>
      </c>
      <c r="E2997" t="s">
        <v>5790</v>
      </c>
      <c r="F2997">
        <v>0.29750186200000001</v>
      </c>
      <c r="G2997">
        <v>146078</v>
      </c>
      <c r="H2997">
        <v>14.76</v>
      </c>
      <c r="I2997">
        <v>1</v>
      </c>
    </row>
    <row r="2998" spans="1:9" x14ac:dyDescent="0.3">
      <c r="A2998">
        <v>146081</v>
      </c>
      <c r="B2998">
        <v>137.5</v>
      </c>
      <c r="C2998">
        <v>0</v>
      </c>
      <c r="D2998">
        <v>146594</v>
      </c>
      <c r="E2998" t="s">
        <v>5790</v>
      </c>
      <c r="F2998">
        <v>0.68601900339999999</v>
      </c>
      <c r="G2998">
        <v>146081</v>
      </c>
      <c r="H2998">
        <v>11.8</v>
      </c>
      <c r="I2998">
        <v>2</v>
      </c>
    </row>
    <row r="2999" spans="1:9" x14ac:dyDescent="0.3">
      <c r="A2999">
        <v>146081</v>
      </c>
      <c r="B2999">
        <v>137.5</v>
      </c>
      <c r="C2999">
        <v>0</v>
      </c>
      <c r="D2999">
        <v>146594</v>
      </c>
      <c r="E2999" t="s">
        <v>5790</v>
      </c>
      <c r="F2999">
        <v>0.68601900339999999</v>
      </c>
      <c r="G2999">
        <v>146081</v>
      </c>
      <c r="H2999">
        <v>11.8</v>
      </c>
      <c r="I2999">
        <v>2</v>
      </c>
    </row>
    <row r="3000" spans="1:9" x14ac:dyDescent="0.3">
      <c r="A3000">
        <v>146082</v>
      </c>
      <c r="B3000">
        <v>146.99384615384599</v>
      </c>
      <c r="C3000">
        <v>0</v>
      </c>
      <c r="D3000">
        <v>146594</v>
      </c>
      <c r="E3000" t="s">
        <v>5790</v>
      </c>
      <c r="F3000">
        <v>0.79273205999999996</v>
      </c>
      <c r="G3000">
        <v>146082</v>
      </c>
      <c r="H3000">
        <v>7.65</v>
      </c>
      <c r="I3000">
        <v>3</v>
      </c>
    </row>
    <row r="3001" spans="1:9" x14ac:dyDescent="0.3">
      <c r="A3001">
        <v>146082</v>
      </c>
      <c r="B3001">
        <v>146.99384615384599</v>
      </c>
      <c r="C3001">
        <v>0</v>
      </c>
      <c r="D3001">
        <v>146594</v>
      </c>
      <c r="E3001" t="s">
        <v>5790</v>
      </c>
      <c r="F3001">
        <v>0.79273205999999996</v>
      </c>
      <c r="G3001">
        <v>146082</v>
      </c>
      <c r="H3001">
        <v>7.65</v>
      </c>
      <c r="I3001">
        <v>3</v>
      </c>
    </row>
    <row r="3002" spans="1:9" x14ac:dyDescent="0.3">
      <c r="A3002">
        <v>146083</v>
      </c>
      <c r="B3002">
        <v>142</v>
      </c>
      <c r="C3002">
        <v>0</v>
      </c>
      <c r="D3002">
        <v>146594</v>
      </c>
      <c r="E3002" t="s">
        <v>5790</v>
      </c>
      <c r="F3002">
        <v>0.49840602280000001</v>
      </c>
      <c r="G3002">
        <v>146083</v>
      </c>
      <c r="H3002">
        <v>14.76</v>
      </c>
      <c r="I3002">
        <v>1</v>
      </c>
    </row>
    <row r="3003" spans="1:9" x14ac:dyDescent="0.3">
      <c r="A3003">
        <v>146083</v>
      </c>
      <c r="B3003">
        <v>142</v>
      </c>
      <c r="C3003">
        <v>0</v>
      </c>
      <c r="D3003">
        <v>146594</v>
      </c>
      <c r="E3003" t="s">
        <v>5790</v>
      </c>
      <c r="F3003">
        <v>0.49840602280000001</v>
      </c>
      <c r="G3003">
        <v>146083</v>
      </c>
      <c r="H3003">
        <v>14.76</v>
      </c>
      <c r="I3003">
        <v>1</v>
      </c>
    </row>
    <row r="3004" spans="1:9" x14ac:dyDescent="0.3">
      <c r="A3004">
        <v>146103</v>
      </c>
      <c r="B3004">
        <v>142</v>
      </c>
      <c r="C3004">
        <v>0.210588696257313</v>
      </c>
      <c r="D3004">
        <v>147185</v>
      </c>
      <c r="E3004" t="s">
        <v>5790</v>
      </c>
      <c r="F3004">
        <v>0.4260739684</v>
      </c>
      <c r="G3004">
        <v>146103</v>
      </c>
      <c r="H3004">
        <v>14.76</v>
      </c>
      <c r="I3004">
        <v>1</v>
      </c>
    </row>
    <row r="3005" spans="1:9" x14ac:dyDescent="0.3">
      <c r="A3005">
        <v>146104</v>
      </c>
      <c r="B3005">
        <v>147</v>
      </c>
      <c r="C3005">
        <v>0</v>
      </c>
      <c r="D3005">
        <v>146594</v>
      </c>
      <c r="E3005" t="s">
        <v>5790</v>
      </c>
      <c r="F3005">
        <v>0.92893970010000004</v>
      </c>
      <c r="G3005">
        <v>146104</v>
      </c>
      <c r="H3005">
        <v>6.11</v>
      </c>
      <c r="I3005">
        <v>4</v>
      </c>
    </row>
    <row r="3006" spans="1:9" x14ac:dyDescent="0.3">
      <c r="A3006">
        <v>146104</v>
      </c>
      <c r="B3006">
        <v>147</v>
      </c>
      <c r="C3006">
        <v>0</v>
      </c>
      <c r="D3006">
        <v>146594</v>
      </c>
      <c r="E3006" t="s">
        <v>5790</v>
      </c>
      <c r="F3006">
        <v>0.92893970010000004</v>
      </c>
      <c r="G3006">
        <v>146104</v>
      </c>
      <c r="H3006">
        <v>6.11</v>
      </c>
      <c r="I3006">
        <v>4</v>
      </c>
    </row>
    <row r="3007" spans="1:9" x14ac:dyDescent="0.3">
      <c r="A3007">
        <v>146105</v>
      </c>
      <c r="B3007">
        <v>137.5</v>
      </c>
      <c r="C3007">
        <v>0</v>
      </c>
      <c r="D3007">
        <v>146594</v>
      </c>
      <c r="E3007" t="s">
        <v>5790</v>
      </c>
      <c r="F3007">
        <v>0.44705414770000002</v>
      </c>
      <c r="G3007">
        <v>146105</v>
      </c>
      <c r="H3007">
        <v>14.76</v>
      </c>
      <c r="I3007">
        <v>1</v>
      </c>
    </row>
    <row r="3008" spans="1:9" x14ac:dyDescent="0.3">
      <c r="A3008">
        <v>146105</v>
      </c>
      <c r="B3008">
        <v>137.5</v>
      </c>
      <c r="C3008">
        <v>0</v>
      </c>
      <c r="D3008">
        <v>146594</v>
      </c>
      <c r="E3008" t="s">
        <v>5790</v>
      </c>
      <c r="F3008">
        <v>0.44705414770000002</v>
      </c>
      <c r="G3008">
        <v>146105</v>
      </c>
      <c r="H3008">
        <v>14.76</v>
      </c>
      <c r="I3008">
        <v>1</v>
      </c>
    </row>
    <row r="3009" spans="1:9" x14ac:dyDescent="0.3">
      <c r="A3009">
        <v>146107</v>
      </c>
      <c r="B3009">
        <v>137</v>
      </c>
      <c r="C3009">
        <v>0</v>
      </c>
      <c r="D3009">
        <v>146594</v>
      </c>
      <c r="E3009" t="s">
        <v>5790</v>
      </c>
      <c r="F3009">
        <v>0.55364233259999995</v>
      </c>
      <c r="G3009">
        <v>146107</v>
      </c>
      <c r="H3009">
        <v>11.8</v>
      </c>
      <c r="I3009">
        <v>2</v>
      </c>
    </row>
    <row r="3010" spans="1:9" x14ac:dyDescent="0.3">
      <c r="A3010">
        <v>146107</v>
      </c>
      <c r="B3010">
        <v>137</v>
      </c>
      <c r="C3010">
        <v>0</v>
      </c>
      <c r="D3010">
        <v>146594</v>
      </c>
      <c r="E3010" t="s">
        <v>5790</v>
      </c>
      <c r="F3010">
        <v>0.55364233259999995</v>
      </c>
      <c r="G3010">
        <v>146107</v>
      </c>
      <c r="H3010">
        <v>11.8</v>
      </c>
      <c r="I3010">
        <v>2</v>
      </c>
    </row>
    <row r="3011" spans="1:9" x14ac:dyDescent="0.3">
      <c r="A3011">
        <v>146110</v>
      </c>
      <c r="B3011">
        <v>142</v>
      </c>
      <c r="C3011">
        <v>0</v>
      </c>
      <c r="D3011">
        <v>146070</v>
      </c>
      <c r="E3011" t="s">
        <v>5790</v>
      </c>
      <c r="F3011">
        <v>0.52113282679999995</v>
      </c>
      <c r="G3011">
        <v>146110</v>
      </c>
      <c r="H3011">
        <v>11.8</v>
      </c>
      <c r="I3011">
        <v>2</v>
      </c>
    </row>
    <row r="3012" spans="1:9" x14ac:dyDescent="0.3">
      <c r="A3012">
        <v>146110</v>
      </c>
      <c r="B3012">
        <v>142</v>
      </c>
      <c r="C3012">
        <v>0</v>
      </c>
      <c r="D3012">
        <v>146070</v>
      </c>
      <c r="E3012" t="s">
        <v>5790</v>
      </c>
      <c r="F3012">
        <v>0.52113282679999995</v>
      </c>
      <c r="G3012">
        <v>146110</v>
      </c>
      <c r="H3012">
        <v>11.8</v>
      </c>
      <c r="I3012">
        <v>2</v>
      </c>
    </row>
    <row r="3013" spans="1:9" x14ac:dyDescent="0.3">
      <c r="A3013">
        <v>146111</v>
      </c>
      <c r="B3013">
        <v>142</v>
      </c>
      <c r="C3013">
        <v>0.22624950874796401</v>
      </c>
      <c r="D3013">
        <v>146664</v>
      </c>
      <c r="E3013" t="s">
        <v>5790</v>
      </c>
      <c r="F3013">
        <v>0.17150731380000001</v>
      </c>
      <c r="G3013">
        <v>146111</v>
      </c>
      <c r="H3013">
        <v>14.76</v>
      </c>
      <c r="I3013">
        <v>1</v>
      </c>
    </row>
    <row r="3014" spans="1:9" x14ac:dyDescent="0.3">
      <c r="A3014">
        <v>146113</v>
      </c>
      <c r="B3014">
        <v>142</v>
      </c>
      <c r="C3014">
        <v>0.210588696257313</v>
      </c>
      <c r="D3014">
        <v>147185</v>
      </c>
      <c r="E3014" t="s">
        <v>5790</v>
      </c>
      <c r="F3014">
        <v>0.1908966601</v>
      </c>
      <c r="G3014">
        <v>146113</v>
      </c>
      <c r="H3014">
        <v>14.76</v>
      </c>
      <c r="I3014">
        <v>1</v>
      </c>
    </row>
    <row r="3015" spans="1:9" x14ac:dyDescent="0.3">
      <c r="A3015">
        <v>146137</v>
      </c>
      <c r="B3015">
        <v>147</v>
      </c>
      <c r="C3015">
        <v>0</v>
      </c>
      <c r="D3015">
        <v>146264</v>
      </c>
      <c r="E3015" t="s">
        <v>5790</v>
      </c>
      <c r="F3015">
        <v>0.68094664810000005</v>
      </c>
      <c r="G3015">
        <v>146137</v>
      </c>
      <c r="H3015">
        <v>11.8</v>
      </c>
      <c r="I3015">
        <v>2</v>
      </c>
    </row>
    <row r="3016" spans="1:9" x14ac:dyDescent="0.3">
      <c r="A3016">
        <v>146137</v>
      </c>
      <c r="B3016">
        <v>147</v>
      </c>
      <c r="C3016">
        <v>0</v>
      </c>
      <c r="D3016">
        <v>146264</v>
      </c>
      <c r="E3016" t="s">
        <v>5790</v>
      </c>
      <c r="F3016">
        <v>0.68094664810000005</v>
      </c>
      <c r="G3016">
        <v>146137</v>
      </c>
      <c r="H3016">
        <v>11.8</v>
      </c>
      <c r="I3016">
        <v>2</v>
      </c>
    </row>
    <row r="3017" spans="1:9" x14ac:dyDescent="0.3">
      <c r="A3017">
        <v>146144</v>
      </c>
      <c r="B3017">
        <v>142</v>
      </c>
      <c r="C3017">
        <v>9.1517782737797607E-2</v>
      </c>
      <c r="D3017">
        <v>146941</v>
      </c>
      <c r="E3017" t="s">
        <v>5790</v>
      </c>
      <c r="F3017">
        <v>0.10580803449999999</v>
      </c>
      <c r="G3017">
        <v>146144</v>
      </c>
      <c r="H3017">
        <v>14.76</v>
      </c>
      <c r="I3017">
        <v>1</v>
      </c>
    </row>
    <row r="3018" spans="1:9" x14ac:dyDescent="0.3">
      <c r="A3018">
        <v>146148</v>
      </c>
      <c r="B3018">
        <v>138.875</v>
      </c>
      <c r="C3018">
        <v>0.17159584263336999</v>
      </c>
      <c r="D3018">
        <v>146941</v>
      </c>
      <c r="E3018" t="s">
        <v>5790</v>
      </c>
      <c r="F3018">
        <v>0.43907073140000002</v>
      </c>
      <c r="G3018">
        <v>146148</v>
      </c>
      <c r="H3018">
        <v>14.76</v>
      </c>
      <c r="I3018">
        <v>1</v>
      </c>
    </row>
    <row r="3019" spans="1:9" x14ac:dyDescent="0.3">
      <c r="A3019">
        <v>146163</v>
      </c>
      <c r="B3019">
        <v>142</v>
      </c>
      <c r="C3019">
        <v>0.56336966428865798</v>
      </c>
      <c r="D3019">
        <v>146628</v>
      </c>
      <c r="E3019" t="s">
        <v>5790</v>
      </c>
      <c r="F3019">
        <v>0.34396478530000002</v>
      </c>
      <c r="G3019">
        <v>146163</v>
      </c>
      <c r="H3019">
        <v>14.76</v>
      </c>
      <c r="I3019">
        <v>1</v>
      </c>
    </row>
    <row r="3020" spans="1:9" x14ac:dyDescent="0.3">
      <c r="A3020">
        <v>146163</v>
      </c>
      <c r="B3020">
        <v>142</v>
      </c>
      <c r="C3020">
        <v>0.56336966428865798</v>
      </c>
      <c r="D3020">
        <v>146628</v>
      </c>
      <c r="E3020" t="s">
        <v>5790</v>
      </c>
      <c r="F3020">
        <v>0.34396478530000002</v>
      </c>
      <c r="G3020">
        <v>146163</v>
      </c>
      <c r="H3020">
        <v>14.76</v>
      </c>
      <c r="I3020">
        <v>1</v>
      </c>
    </row>
    <row r="3021" spans="1:9" x14ac:dyDescent="0.3">
      <c r="A3021">
        <v>146197</v>
      </c>
      <c r="B3021">
        <v>137</v>
      </c>
      <c r="C3021">
        <v>0</v>
      </c>
      <c r="D3021">
        <v>146594</v>
      </c>
      <c r="E3021" t="s">
        <v>5790</v>
      </c>
      <c r="F3021">
        <v>0.31820842620000001</v>
      </c>
      <c r="G3021">
        <v>146197</v>
      </c>
      <c r="H3021">
        <v>14.76</v>
      </c>
      <c r="I3021">
        <v>1</v>
      </c>
    </row>
    <row r="3022" spans="1:9" x14ac:dyDescent="0.3">
      <c r="A3022">
        <v>146197</v>
      </c>
      <c r="B3022">
        <v>137</v>
      </c>
      <c r="C3022">
        <v>0</v>
      </c>
      <c r="D3022">
        <v>146594</v>
      </c>
      <c r="E3022" t="s">
        <v>5790</v>
      </c>
      <c r="F3022">
        <v>0.31820842620000001</v>
      </c>
      <c r="G3022">
        <v>146197</v>
      </c>
      <c r="H3022">
        <v>14.76</v>
      </c>
      <c r="I3022">
        <v>1</v>
      </c>
    </row>
    <row r="3023" spans="1:9" x14ac:dyDescent="0.3">
      <c r="A3023">
        <v>146206</v>
      </c>
      <c r="B3023">
        <v>147</v>
      </c>
      <c r="C3023">
        <v>0.57402366628717305</v>
      </c>
      <c r="D3023">
        <v>146439</v>
      </c>
      <c r="E3023" t="s">
        <v>5790</v>
      </c>
      <c r="F3023">
        <v>0.76852369310000002</v>
      </c>
      <c r="G3023">
        <v>146206</v>
      </c>
      <c r="H3023">
        <v>7.65</v>
      </c>
      <c r="I3023">
        <v>3</v>
      </c>
    </row>
    <row r="3024" spans="1:9" x14ac:dyDescent="0.3">
      <c r="A3024">
        <v>146206</v>
      </c>
      <c r="B3024">
        <v>147</v>
      </c>
      <c r="C3024">
        <v>0.57402366628717305</v>
      </c>
      <c r="D3024">
        <v>146439</v>
      </c>
      <c r="E3024" t="s">
        <v>5790</v>
      </c>
      <c r="F3024">
        <v>0.76852369310000002</v>
      </c>
      <c r="G3024">
        <v>146206</v>
      </c>
      <c r="H3024">
        <v>7.65</v>
      </c>
      <c r="I3024">
        <v>3</v>
      </c>
    </row>
    <row r="3025" spans="1:9" x14ac:dyDescent="0.3">
      <c r="A3025">
        <v>146210</v>
      </c>
      <c r="B3025">
        <v>148.27476190476099</v>
      </c>
      <c r="C3025">
        <v>0.474732034386671</v>
      </c>
      <c r="D3025">
        <v>146930</v>
      </c>
      <c r="E3025" t="s">
        <v>5790</v>
      </c>
      <c r="F3025">
        <v>0.5955603719</v>
      </c>
      <c r="G3025">
        <v>146210</v>
      </c>
      <c r="H3025">
        <v>11.8</v>
      </c>
      <c r="I3025">
        <v>2</v>
      </c>
    </row>
    <row r="3026" spans="1:9" x14ac:dyDescent="0.3">
      <c r="A3026">
        <v>146230</v>
      </c>
      <c r="B3026">
        <v>142</v>
      </c>
      <c r="C3026">
        <v>0.56336966428865798</v>
      </c>
      <c r="D3026">
        <v>146628</v>
      </c>
      <c r="E3026" t="s">
        <v>5790</v>
      </c>
      <c r="F3026">
        <v>0.65845918660000002</v>
      </c>
      <c r="G3026">
        <v>146230</v>
      </c>
      <c r="H3026">
        <v>11.8</v>
      </c>
      <c r="I3026">
        <v>2</v>
      </c>
    </row>
    <row r="3027" spans="1:9" x14ac:dyDescent="0.3">
      <c r="A3027">
        <v>146230</v>
      </c>
      <c r="B3027">
        <v>142</v>
      </c>
      <c r="C3027">
        <v>0.56336966428865798</v>
      </c>
      <c r="D3027">
        <v>146628</v>
      </c>
      <c r="E3027" t="s">
        <v>5790</v>
      </c>
      <c r="F3027">
        <v>0.65845918660000002</v>
      </c>
      <c r="G3027">
        <v>146230</v>
      </c>
      <c r="H3027">
        <v>11.8</v>
      </c>
      <c r="I3027">
        <v>2</v>
      </c>
    </row>
    <row r="3028" spans="1:9" x14ac:dyDescent="0.3">
      <c r="A3028">
        <v>146231</v>
      </c>
      <c r="B3028">
        <v>138.875</v>
      </c>
      <c r="C3028">
        <v>0</v>
      </c>
      <c r="D3028">
        <v>146852</v>
      </c>
      <c r="E3028" t="s">
        <v>5791</v>
      </c>
      <c r="F3028">
        <v>0.96297752859999997</v>
      </c>
      <c r="G3028">
        <v>146231</v>
      </c>
      <c r="H3028">
        <v>4.0599999999999996</v>
      </c>
      <c r="I3028">
        <v>5</v>
      </c>
    </row>
    <row r="3029" spans="1:9" x14ac:dyDescent="0.3">
      <c r="A3029">
        <v>146250</v>
      </c>
      <c r="B3029">
        <v>135.91304347825999</v>
      </c>
      <c r="C3029">
        <v>0</v>
      </c>
      <c r="D3029">
        <v>147366</v>
      </c>
      <c r="E3029" t="s">
        <v>5790</v>
      </c>
      <c r="F3029">
        <v>0.61699414249999995</v>
      </c>
      <c r="G3029">
        <v>146250</v>
      </c>
      <c r="H3029">
        <v>11.8</v>
      </c>
      <c r="I3029">
        <v>2</v>
      </c>
    </row>
    <row r="3030" spans="1:9" x14ac:dyDescent="0.3">
      <c r="A3030">
        <v>146260</v>
      </c>
      <c r="B3030">
        <v>143.28409090909</v>
      </c>
      <c r="C3030">
        <v>0.131713068525453</v>
      </c>
      <c r="D3030">
        <v>146692</v>
      </c>
      <c r="E3030" t="s">
        <v>5790</v>
      </c>
      <c r="F3030">
        <v>0.71057856080000004</v>
      </c>
      <c r="G3030">
        <v>146260</v>
      </c>
      <c r="H3030">
        <v>11.8</v>
      </c>
      <c r="I3030">
        <v>2</v>
      </c>
    </row>
    <row r="3031" spans="1:9" x14ac:dyDescent="0.3">
      <c r="A3031">
        <v>146260</v>
      </c>
      <c r="B3031">
        <v>143.28409090909</v>
      </c>
      <c r="C3031">
        <v>0.131713068525453</v>
      </c>
      <c r="D3031">
        <v>146692</v>
      </c>
      <c r="E3031" t="s">
        <v>5790</v>
      </c>
      <c r="F3031">
        <v>0.71057856080000004</v>
      </c>
      <c r="G3031">
        <v>146260</v>
      </c>
      <c r="H3031">
        <v>11.8</v>
      </c>
      <c r="I3031">
        <v>2</v>
      </c>
    </row>
    <row r="3032" spans="1:9" x14ac:dyDescent="0.3">
      <c r="A3032">
        <v>146261</v>
      </c>
      <c r="B3032">
        <v>139.058823529411</v>
      </c>
      <c r="C3032">
        <v>0.17045220632705699</v>
      </c>
      <c r="D3032">
        <v>146692</v>
      </c>
      <c r="E3032" t="s">
        <v>5790</v>
      </c>
      <c r="F3032">
        <v>0.2031897604</v>
      </c>
      <c r="G3032">
        <v>146261</v>
      </c>
      <c r="H3032">
        <v>14.76</v>
      </c>
      <c r="I3032">
        <v>1</v>
      </c>
    </row>
    <row r="3033" spans="1:9" x14ac:dyDescent="0.3">
      <c r="A3033">
        <v>146261</v>
      </c>
      <c r="B3033">
        <v>139.058823529411</v>
      </c>
      <c r="C3033">
        <v>0.17045220632705699</v>
      </c>
      <c r="D3033">
        <v>146692</v>
      </c>
      <c r="E3033" t="s">
        <v>5790</v>
      </c>
      <c r="F3033">
        <v>0.2031897604</v>
      </c>
      <c r="G3033">
        <v>146261</v>
      </c>
      <c r="H3033">
        <v>14.76</v>
      </c>
      <c r="I3033">
        <v>1</v>
      </c>
    </row>
    <row r="3034" spans="1:9" x14ac:dyDescent="0.3">
      <c r="A3034">
        <v>146263</v>
      </c>
      <c r="B3034">
        <v>139.333333333333</v>
      </c>
      <c r="C3034">
        <v>0.15454333373653101</v>
      </c>
      <c r="D3034">
        <v>146692</v>
      </c>
      <c r="E3034" t="s">
        <v>5790</v>
      </c>
      <c r="F3034">
        <v>0.91624420880000002</v>
      </c>
      <c r="G3034">
        <v>146263</v>
      </c>
      <c r="H3034">
        <v>6.11</v>
      </c>
      <c r="I3034">
        <v>4</v>
      </c>
    </row>
    <row r="3035" spans="1:9" x14ac:dyDescent="0.3">
      <c r="A3035">
        <v>146263</v>
      </c>
      <c r="B3035">
        <v>139.333333333333</v>
      </c>
      <c r="C3035">
        <v>0.15454333373653101</v>
      </c>
      <c r="D3035">
        <v>146692</v>
      </c>
      <c r="E3035" t="s">
        <v>5790</v>
      </c>
      <c r="F3035">
        <v>0.91624420880000002</v>
      </c>
      <c r="G3035">
        <v>146263</v>
      </c>
      <c r="H3035">
        <v>6.11</v>
      </c>
      <c r="I3035">
        <v>4</v>
      </c>
    </row>
    <row r="3036" spans="1:9" x14ac:dyDescent="0.3">
      <c r="A3036">
        <v>146272</v>
      </c>
      <c r="B3036">
        <v>142</v>
      </c>
      <c r="C3036">
        <v>0</v>
      </c>
      <c r="D3036">
        <v>146692</v>
      </c>
      <c r="E3036" t="s">
        <v>5790</v>
      </c>
      <c r="F3036">
        <v>0.28404748439999999</v>
      </c>
      <c r="G3036">
        <v>146272</v>
      </c>
      <c r="H3036">
        <v>14.76</v>
      </c>
      <c r="I3036">
        <v>1</v>
      </c>
    </row>
    <row r="3037" spans="1:9" x14ac:dyDescent="0.3">
      <c r="A3037">
        <v>146272</v>
      </c>
      <c r="B3037">
        <v>142</v>
      </c>
      <c r="C3037">
        <v>0</v>
      </c>
      <c r="D3037">
        <v>146692</v>
      </c>
      <c r="E3037" t="s">
        <v>5790</v>
      </c>
      <c r="F3037">
        <v>0.28404748439999999</v>
      </c>
      <c r="G3037">
        <v>146272</v>
      </c>
      <c r="H3037">
        <v>14.76</v>
      </c>
      <c r="I3037">
        <v>1</v>
      </c>
    </row>
    <row r="3038" spans="1:9" x14ac:dyDescent="0.3">
      <c r="A3038">
        <v>146273</v>
      </c>
      <c r="B3038">
        <v>139.30769230769201</v>
      </c>
      <c r="C3038">
        <v>0</v>
      </c>
      <c r="D3038">
        <v>146852</v>
      </c>
      <c r="E3038" t="s">
        <v>5790</v>
      </c>
      <c r="F3038">
        <v>0.92221432920000002</v>
      </c>
      <c r="G3038">
        <v>146273</v>
      </c>
      <c r="H3038">
        <v>6.11</v>
      </c>
      <c r="I3038">
        <v>4</v>
      </c>
    </row>
    <row r="3039" spans="1:9" x14ac:dyDescent="0.3">
      <c r="A3039">
        <v>146275</v>
      </c>
      <c r="B3039">
        <v>142</v>
      </c>
      <c r="C3039">
        <v>4.6238150283512101E-2</v>
      </c>
      <c r="D3039">
        <v>147661</v>
      </c>
      <c r="E3039" t="s">
        <v>5790</v>
      </c>
      <c r="F3039">
        <v>0.65473234650000001</v>
      </c>
      <c r="G3039">
        <v>146275</v>
      </c>
      <c r="H3039">
        <v>11.8</v>
      </c>
      <c r="I3039">
        <v>2</v>
      </c>
    </row>
    <row r="3040" spans="1:9" x14ac:dyDescent="0.3">
      <c r="A3040">
        <v>146281</v>
      </c>
      <c r="B3040">
        <v>156.037692307692</v>
      </c>
      <c r="C3040">
        <v>0</v>
      </c>
      <c r="D3040">
        <v>146471</v>
      </c>
      <c r="E3040" t="s">
        <v>5790</v>
      </c>
      <c r="F3040">
        <v>0.83805608750000005</v>
      </c>
      <c r="G3040">
        <v>146281</v>
      </c>
      <c r="H3040">
        <v>7.65</v>
      </c>
      <c r="I3040">
        <v>3</v>
      </c>
    </row>
    <row r="3041" spans="1:9" x14ac:dyDescent="0.3">
      <c r="A3041">
        <v>146281</v>
      </c>
      <c r="B3041">
        <v>156.037692307692</v>
      </c>
      <c r="C3041">
        <v>0</v>
      </c>
      <c r="D3041">
        <v>146471</v>
      </c>
      <c r="E3041" t="s">
        <v>5790</v>
      </c>
      <c r="F3041">
        <v>0.83805608750000005</v>
      </c>
      <c r="G3041">
        <v>146281</v>
      </c>
      <c r="H3041">
        <v>7.65</v>
      </c>
      <c r="I3041">
        <v>3</v>
      </c>
    </row>
    <row r="3042" spans="1:9" x14ac:dyDescent="0.3">
      <c r="A3042">
        <v>146288</v>
      </c>
      <c r="B3042">
        <v>147</v>
      </c>
      <c r="C3042">
        <v>0.12382940520715401</v>
      </c>
      <c r="D3042">
        <v>146514</v>
      </c>
      <c r="E3042" t="s">
        <v>5790</v>
      </c>
      <c r="F3042">
        <v>0.43841880560000002</v>
      </c>
      <c r="G3042">
        <v>146288</v>
      </c>
      <c r="H3042">
        <v>14.76</v>
      </c>
      <c r="I3042">
        <v>1</v>
      </c>
    </row>
    <row r="3043" spans="1:9" x14ac:dyDescent="0.3">
      <c r="A3043">
        <v>146288</v>
      </c>
      <c r="B3043">
        <v>147</v>
      </c>
      <c r="C3043">
        <v>0.12382940520715401</v>
      </c>
      <c r="D3043">
        <v>146514</v>
      </c>
      <c r="E3043" t="s">
        <v>5790</v>
      </c>
      <c r="F3043">
        <v>0.43841880560000002</v>
      </c>
      <c r="G3043">
        <v>146288</v>
      </c>
      <c r="H3043">
        <v>14.76</v>
      </c>
      <c r="I3043">
        <v>1</v>
      </c>
    </row>
    <row r="3044" spans="1:9" x14ac:dyDescent="0.3">
      <c r="A3044">
        <v>146289</v>
      </c>
      <c r="B3044">
        <v>141.54545454545399</v>
      </c>
      <c r="C3044">
        <v>4.99999500000503E-3</v>
      </c>
      <c r="D3044">
        <v>146329</v>
      </c>
      <c r="E3044" t="s">
        <v>5790</v>
      </c>
      <c r="F3044">
        <v>0.58173114059999997</v>
      </c>
      <c r="G3044">
        <v>146289</v>
      </c>
      <c r="H3044">
        <v>11.8</v>
      </c>
      <c r="I3044">
        <v>2</v>
      </c>
    </row>
    <row r="3045" spans="1:9" x14ac:dyDescent="0.3">
      <c r="A3045">
        <v>146289</v>
      </c>
      <c r="B3045">
        <v>141.54545454545399</v>
      </c>
      <c r="C3045">
        <v>4.99999500000503E-3</v>
      </c>
      <c r="D3045">
        <v>146329</v>
      </c>
      <c r="E3045" t="s">
        <v>5790</v>
      </c>
      <c r="F3045">
        <v>0.58173114059999997</v>
      </c>
      <c r="G3045">
        <v>146289</v>
      </c>
      <c r="H3045">
        <v>11.8</v>
      </c>
      <c r="I3045">
        <v>2</v>
      </c>
    </row>
    <row r="3046" spans="1:9" x14ac:dyDescent="0.3">
      <c r="A3046">
        <v>146290</v>
      </c>
      <c r="B3046">
        <v>140.84615384615299</v>
      </c>
      <c r="C3046">
        <v>5.6410200000055997E-3</v>
      </c>
      <c r="D3046">
        <v>146329</v>
      </c>
      <c r="E3046" t="s">
        <v>5790</v>
      </c>
      <c r="F3046">
        <v>0.6155504584</v>
      </c>
      <c r="G3046">
        <v>146290</v>
      </c>
      <c r="H3046">
        <v>11.8</v>
      </c>
      <c r="I3046">
        <v>2</v>
      </c>
    </row>
    <row r="3047" spans="1:9" x14ac:dyDescent="0.3">
      <c r="A3047">
        <v>146290</v>
      </c>
      <c r="B3047">
        <v>140.84615384615299</v>
      </c>
      <c r="C3047">
        <v>5.6410200000055997E-3</v>
      </c>
      <c r="D3047">
        <v>146329</v>
      </c>
      <c r="E3047" t="s">
        <v>5790</v>
      </c>
      <c r="F3047">
        <v>0.6155504584</v>
      </c>
      <c r="G3047">
        <v>146290</v>
      </c>
      <c r="H3047">
        <v>11.8</v>
      </c>
      <c r="I3047">
        <v>2</v>
      </c>
    </row>
    <row r="3048" spans="1:9" x14ac:dyDescent="0.3">
      <c r="A3048">
        <v>146291</v>
      </c>
      <c r="B3048">
        <v>147</v>
      </c>
      <c r="C3048">
        <v>0.50722881448783996</v>
      </c>
      <c r="D3048">
        <v>147070</v>
      </c>
      <c r="E3048" t="s">
        <v>5790</v>
      </c>
      <c r="F3048">
        <v>0.82351338860000001</v>
      </c>
      <c r="G3048">
        <v>146291</v>
      </c>
      <c r="H3048">
        <v>7.65</v>
      </c>
      <c r="I3048">
        <v>3</v>
      </c>
    </row>
    <row r="3049" spans="1:9" x14ac:dyDescent="0.3">
      <c r="A3049">
        <v>146295</v>
      </c>
      <c r="B3049">
        <v>142</v>
      </c>
      <c r="C3049">
        <v>0.12382940520715401</v>
      </c>
      <c r="D3049">
        <v>146514</v>
      </c>
      <c r="E3049" t="s">
        <v>5790</v>
      </c>
      <c r="F3049">
        <v>0.39963820579999998</v>
      </c>
      <c r="G3049">
        <v>146295</v>
      </c>
      <c r="H3049">
        <v>14.76</v>
      </c>
      <c r="I3049">
        <v>1</v>
      </c>
    </row>
    <row r="3050" spans="1:9" x14ac:dyDescent="0.3">
      <c r="A3050">
        <v>146295</v>
      </c>
      <c r="B3050">
        <v>142</v>
      </c>
      <c r="C3050">
        <v>0.12382940520715401</v>
      </c>
      <c r="D3050">
        <v>146514</v>
      </c>
      <c r="E3050" t="s">
        <v>5790</v>
      </c>
      <c r="F3050">
        <v>0.39963820579999998</v>
      </c>
      <c r="G3050">
        <v>146295</v>
      </c>
      <c r="H3050">
        <v>14.76</v>
      </c>
      <c r="I3050">
        <v>1</v>
      </c>
    </row>
    <row r="3051" spans="1:9" x14ac:dyDescent="0.3">
      <c r="A3051">
        <v>146312</v>
      </c>
      <c r="B3051">
        <v>147</v>
      </c>
      <c r="C3051">
        <v>0.16831388662799801</v>
      </c>
      <c r="D3051">
        <v>146413</v>
      </c>
      <c r="E3051" t="s">
        <v>5790</v>
      </c>
      <c r="F3051">
        <v>0.92790126799999995</v>
      </c>
      <c r="G3051">
        <v>146312</v>
      </c>
      <c r="H3051">
        <v>6.11</v>
      </c>
      <c r="I3051">
        <v>4</v>
      </c>
    </row>
    <row r="3052" spans="1:9" x14ac:dyDescent="0.3">
      <c r="A3052">
        <v>146312</v>
      </c>
      <c r="B3052">
        <v>147</v>
      </c>
      <c r="C3052">
        <v>0.16831388662799801</v>
      </c>
      <c r="D3052">
        <v>146413</v>
      </c>
      <c r="E3052" t="s">
        <v>5790</v>
      </c>
      <c r="F3052">
        <v>0.92790126799999995</v>
      </c>
      <c r="G3052">
        <v>146312</v>
      </c>
      <c r="H3052">
        <v>6.11</v>
      </c>
      <c r="I3052">
        <v>4</v>
      </c>
    </row>
    <row r="3053" spans="1:9" x14ac:dyDescent="0.3">
      <c r="A3053">
        <v>146313</v>
      </c>
      <c r="B3053">
        <v>142</v>
      </c>
      <c r="C3053">
        <v>0.16831388662799801</v>
      </c>
      <c r="D3053">
        <v>146413</v>
      </c>
      <c r="E3053" t="s">
        <v>5790</v>
      </c>
      <c r="F3053">
        <v>0.23329894239999999</v>
      </c>
      <c r="G3053">
        <v>146313</v>
      </c>
      <c r="H3053">
        <v>14.76</v>
      </c>
      <c r="I3053">
        <v>1</v>
      </c>
    </row>
    <row r="3054" spans="1:9" x14ac:dyDescent="0.3">
      <c r="A3054">
        <v>146313</v>
      </c>
      <c r="B3054">
        <v>142</v>
      </c>
      <c r="C3054">
        <v>0.16831388662799801</v>
      </c>
      <c r="D3054">
        <v>146413</v>
      </c>
      <c r="E3054" t="s">
        <v>5790</v>
      </c>
      <c r="F3054">
        <v>0.23329894239999999</v>
      </c>
      <c r="G3054">
        <v>146313</v>
      </c>
      <c r="H3054">
        <v>14.76</v>
      </c>
      <c r="I3054">
        <v>1</v>
      </c>
    </row>
    <row r="3055" spans="1:9" x14ac:dyDescent="0.3">
      <c r="A3055">
        <v>146321</v>
      </c>
      <c r="B3055">
        <v>141.54545454545399</v>
      </c>
      <c r="C3055">
        <v>0</v>
      </c>
      <c r="D3055">
        <v>147366</v>
      </c>
      <c r="E3055" t="s">
        <v>5790</v>
      </c>
      <c r="F3055">
        <v>0.67188525200000004</v>
      </c>
      <c r="G3055">
        <v>146321</v>
      </c>
      <c r="H3055">
        <v>11.8</v>
      </c>
      <c r="I3055">
        <v>2</v>
      </c>
    </row>
    <row r="3056" spans="1:9" x14ac:dyDescent="0.3">
      <c r="A3056">
        <v>146323</v>
      </c>
      <c r="B3056">
        <v>129.569444444444</v>
      </c>
      <c r="C3056">
        <v>0</v>
      </c>
      <c r="D3056">
        <v>146552</v>
      </c>
      <c r="E3056" t="s">
        <v>5790</v>
      </c>
      <c r="F3056">
        <v>0.22842936220000001</v>
      </c>
      <c r="G3056">
        <v>146323</v>
      </c>
      <c r="H3056">
        <v>14.76</v>
      </c>
      <c r="I3056">
        <v>1</v>
      </c>
    </row>
    <row r="3057" spans="1:9" x14ac:dyDescent="0.3">
      <c r="A3057">
        <v>146323</v>
      </c>
      <c r="B3057">
        <v>129.569444444444</v>
      </c>
      <c r="C3057">
        <v>0</v>
      </c>
      <c r="D3057">
        <v>146552</v>
      </c>
      <c r="E3057" t="s">
        <v>5790</v>
      </c>
      <c r="F3057">
        <v>0.22842936220000001</v>
      </c>
      <c r="G3057">
        <v>146323</v>
      </c>
      <c r="H3057">
        <v>14.76</v>
      </c>
      <c r="I3057">
        <v>1</v>
      </c>
    </row>
    <row r="3058" spans="1:9" x14ac:dyDescent="0.3">
      <c r="A3058">
        <v>146342</v>
      </c>
      <c r="B3058">
        <v>142</v>
      </c>
      <c r="C3058">
        <v>0.41393348588812601</v>
      </c>
      <c r="D3058">
        <v>146317</v>
      </c>
      <c r="E3058" t="s">
        <v>5790</v>
      </c>
      <c r="F3058">
        <v>0.1567115188</v>
      </c>
      <c r="G3058">
        <v>146342</v>
      </c>
      <c r="H3058">
        <v>14.76</v>
      </c>
      <c r="I3058">
        <v>1</v>
      </c>
    </row>
    <row r="3059" spans="1:9" x14ac:dyDescent="0.3">
      <c r="A3059">
        <v>146342</v>
      </c>
      <c r="B3059">
        <v>142</v>
      </c>
      <c r="C3059">
        <v>0.41393348588812601</v>
      </c>
      <c r="D3059">
        <v>146317</v>
      </c>
      <c r="E3059" t="s">
        <v>5790</v>
      </c>
      <c r="F3059">
        <v>0.1567115188</v>
      </c>
      <c r="G3059">
        <v>146342</v>
      </c>
      <c r="H3059">
        <v>14.76</v>
      </c>
      <c r="I3059">
        <v>1</v>
      </c>
    </row>
    <row r="3060" spans="1:9" x14ac:dyDescent="0.3">
      <c r="A3060">
        <v>146345</v>
      </c>
      <c r="B3060">
        <v>136</v>
      </c>
      <c r="C3060">
        <v>0</v>
      </c>
      <c r="D3060">
        <v>147366</v>
      </c>
      <c r="E3060" t="s">
        <v>5790</v>
      </c>
      <c r="F3060">
        <v>0.66493433710000005</v>
      </c>
      <c r="G3060">
        <v>146345</v>
      </c>
      <c r="H3060">
        <v>11.8</v>
      </c>
      <c r="I3060">
        <v>2</v>
      </c>
    </row>
    <row r="3061" spans="1:9" x14ac:dyDescent="0.3">
      <c r="A3061">
        <v>146348</v>
      </c>
      <c r="B3061">
        <v>156.037692307692</v>
      </c>
      <c r="C3061">
        <v>0</v>
      </c>
      <c r="D3061">
        <v>146471</v>
      </c>
      <c r="E3061" t="s">
        <v>5790</v>
      </c>
      <c r="F3061">
        <v>0.78846770519999998</v>
      </c>
      <c r="G3061">
        <v>146348</v>
      </c>
      <c r="H3061">
        <v>7.65</v>
      </c>
      <c r="I3061">
        <v>3</v>
      </c>
    </row>
    <row r="3062" spans="1:9" x14ac:dyDescent="0.3">
      <c r="A3062">
        <v>146348</v>
      </c>
      <c r="B3062">
        <v>156.037692307692</v>
      </c>
      <c r="C3062">
        <v>0</v>
      </c>
      <c r="D3062">
        <v>146471</v>
      </c>
      <c r="E3062" t="s">
        <v>5790</v>
      </c>
      <c r="F3062">
        <v>0.78846770519999998</v>
      </c>
      <c r="G3062">
        <v>146348</v>
      </c>
      <c r="H3062">
        <v>7.65</v>
      </c>
      <c r="I3062">
        <v>3</v>
      </c>
    </row>
    <row r="3063" spans="1:9" x14ac:dyDescent="0.3">
      <c r="A3063">
        <v>146366</v>
      </c>
      <c r="B3063">
        <v>144.5</v>
      </c>
      <c r="C3063">
        <v>0.174081540940318</v>
      </c>
      <c r="D3063">
        <v>146617</v>
      </c>
      <c r="E3063" t="s">
        <v>5790</v>
      </c>
      <c r="F3063">
        <v>0.87264055009999997</v>
      </c>
      <c r="G3063">
        <v>146366</v>
      </c>
      <c r="H3063">
        <v>6.11</v>
      </c>
      <c r="I3063">
        <v>4</v>
      </c>
    </row>
    <row r="3064" spans="1:9" x14ac:dyDescent="0.3">
      <c r="A3064">
        <v>146366</v>
      </c>
      <c r="B3064">
        <v>144.5</v>
      </c>
      <c r="C3064">
        <v>0.174081540940318</v>
      </c>
      <c r="D3064">
        <v>146617</v>
      </c>
      <c r="E3064" t="s">
        <v>5790</v>
      </c>
      <c r="F3064">
        <v>0.87264055009999997</v>
      </c>
      <c r="G3064">
        <v>146366</v>
      </c>
      <c r="H3064">
        <v>6.11</v>
      </c>
      <c r="I3064">
        <v>4</v>
      </c>
    </row>
    <row r="3065" spans="1:9" x14ac:dyDescent="0.3">
      <c r="A3065">
        <v>146379</v>
      </c>
      <c r="B3065">
        <v>110</v>
      </c>
      <c r="C3065">
        <v>6.1075183225549702E-2</v>
      </c>
      <c r="D3065">
        <v>147059</v>
      </c>
      <c r="E3065" t="s">
        <v>5790</v>
      </c>
      <c r="F3065">
        <v>0.24048899109999999</v>
      </c>
      <c r="G3065">
        <v>146379</v>
      </c>
      <c r="H3065">
        <v>14.76</v>
      </c>
      <c r="I3065">
        <v>1</v>
      </c>
    </row>
    <row r="3066" spans="1:9" x14ac:dyDescent="0.3">
      <c r="A3066">
        <v>146384</v>
      </c>
      <c r="B3066">
        <v>139.142857142857</v>
      </c>
      <c r="C3066">
        <v>0</v>
      </c>
      <c r="D3066">
        <v>146852</v>
      </c>
      <c r="E3066" t="s">
        <v>5791</v>
      </c>
      <c r="F3066">
        <v>0.93797826770000003</v>
      </c>
      <c r="G3066">
        <v>146384</v>
      </c>
      <c r="H3066">
        <v>4.0599999999999996</v>
      </c>
      <c r="I3066">
        <v>5</v>
      </c>
    </row>
    <row r="3067" spans="1:9" x14ac:dyDescent="0.3">
      <c r="A3067">
        <v>146385</v>
      </c>
      <c r="B3067">
        <v>142</v>
      </c>
      <c r="C3067">
        <v>0.45455454546853102</v>
      </c>
      <c r="D3067">
        <v>146567</v>
      </c>
      <c r="E3067" t="s">
        <v>5790</v>
      </c>
      <c r="F3067">
        <v>9.34829935E-2</v>
      </c>
      <c r="G3067">
        <v>146385</v>
      </c>
      <c r="H3067">
        <v>14.76</v>
      </c>
      <c r="I3067">
        <v>1</v>
      </c>
    </row>
    <row r="3068" spans="1:9" x14ac:dyDescent="0.3">
      <c r="A3068">
        <v>146385</v>
      </c>
      <c r="B3068">
        <v>142</v>
      </c>
      <c r="C3068">
        <v>0.45455454546853102</v>
      </c>
      <c r="D3068">
        <v>146567</v>
      </c>
      <c r="E3068" t="s">
        <v>5790</v>
      </c>
      <c r="F3068">
        <v>9.34829935E-2</v>
      </c>
      <c r="G3068">
        <v>146385</v>
      </c>
      <c r="H3068">
        <v>14.76</v>
      </c>
      <c r="I3068">
        <v>1</v>
      </c>
    </row>
    <row r="3069" spans="1:9" x14ac:dyDescent="0.3">
      <c r="A3069">
        <v>146386</v>
      </c>
      <c r="B3069">
        <v>139.142857142857</v>
      </c>
      <c r="C3069">
        <v>0</v>
      </c>
      <c r="D3069">
        <v>146852</v>
      </c>
      <c r="E3069" t="s">
        <v>5790</v>
      </c>
      <c r="F3069">
        <v>0.82795184850000003</v>
      </c>
      <c r="G3069">
        <v>146386</v>
      </c>
      <c r="H3069">
        <v>7.65</v>
      </c>
      <c r="I3069">
        <v>3</v>
      </c>
    </row>
    <row r="3070" spans="1:9" x14ac:dyDescent="0.3">
      <c r="A3070">
        <v>146389</v>
      </c>
      <c r="B3070">
        <v>142</v>
      </c>
      <c r="C3070">
        <v>0</v>
      </c>
      <c r="D3070">
        <v>146852</v>
      </c>
      <c r="E3070" t="s">
        <v>5790</v>
      </c>
      <c r="F3070">
        <v>0.84352439639999999</v>
      </c>
      <c r="G3070">
        <v>146389</v>
      </c>
      <c r="H3070">
        <v>6.11</v>
      </c>
      <c r="I3070">
        <v>4</v>
      </c>
    </row>
    <row r="3071" spans="1:9" x14ac:dyDescent="0.3">
      <c r="A3071">
        <v>146390</v>
      </c>
      <c r="B3071">
        <v>139</v>
      </c>
      <c r="C3071">
        <v>0.260031403835362</v>
      </c>
      <c r="D3071">
        <v>147438</v>
      </c>
      <c r="E3071" t="s">
        <v>5790</v>
      </c>
      <c r="F3071">
        <v>0.32345089319999998</v>
      </c>
      <c r="G3071">
        <v>146390</v>
      </c>
      <c r="H3071">
        <v>14.76</v>
      </c>
      <c r="I3071">
        <v>1</v>
      </c>
    </row>
    <row r="3072" spans="1:9" x14ac:dyDescent="0.3">
      <c r="A3072">
        <v>146391</v>
      </c>
      <c r="B3072">
        <v>147</v>
      </c>
      <c r="C3072">
        <v>5.7319197653454501E-2</v>
      </c>
      <c r="D3072">
        <v>146729</v>
      </c>
      <c r="E3072" t="s">
        <v>5790</v>
      </c>
      <c r="F3072">
        <v>8.0334111999999999E-2</v>
      </c>
      <c r="G3072">
        <v>146391</v>
      </c>
      <c r="H3072">
        <v>14.76</v>
      </c>
      <c r="I3072">
        <v>1</v>
      </c>
    </row>
    <row r="3073" spans="1:9" x14ac:dyDescent="0.3">
      <c r="A3073">
        <v>146397</v>
      </c>
      <c r="B3073">
        <v>142</v>
      </c>
      <c r="C3073">
        <v>0.45455454546853102</v>
      </c>
      <c r="D3073">
        <v>146567</v>
      </c>
      <c r="E3073" t="s">
        <v>5790</v>
      </c>
      <c r="F3073">
        <v>0.65643078089999995</v>
      </c>
      <c r="G3073">
        <v>146397</v>
      </c>
      <c r="H3073">
        <v>11.8</v>
      </c>
      <c r="I3073">
        <v>2</v>
      </c>
    </row>
    <row r="3074" spans="1:9" x14ac:dyDescent="0.3">
      <c r="A3074">
        <v>146397</v>
      </c>
      <c r="B3074">
        <v>142</v>
      </c>
      <c r="C3074">
        <v>0.45455454546853102</v>
      </c>
      <c r="D3074">
        <v>146567</v>
      </c>
      <c r="E3074" t="s">
        <v>5790</v>
      </c>
      <c r="F3074">
        <v>0.65643078089999995</v>
      </c>
      <c r="G3074">
        <v>146397</v>
      </c>
      <c r="H3074">
        <v>11.8</v>
      </c>
      <c r="I3074">
        <v>2</v>
      </c>
    </row>
    <row r="3075" spans="1:9" x14ac:dyDescent="0.3">
      <c r="A3075">
        <v>146400</v>
      </c>
      <c r="B3075">
        <v>144.5</v>
      </c>
      <c r="C3075">
        <v>0.26753785803388402</v>
      </c>
      <c r="D3075">
        <v>146657</v>
      </c>
      <c r="E3075" t="s">
        <v>5790</v>
      </c>
      <c r="F3075">
        <v>0.89391684530000004</v>
      </c>
      <c r="G3075">
        <v>146400</v>
      </c>
      <c r="H3075">
        <v>6.11</v>
      </c>
      <c r="I3075">
        <v>4</v>
      </c>
    </row>
    <row r="3076" spans="1:9" x14ac:dyDescent="0.3">
      <c r="A3076">
        <v>146400</v>
      </c>
      <c r="B3076">
        <v>144.5</v>
      </c>
      <c r="C3076">
        <v>0.26753785803388402</v>
      </c>
      <c r="D3076">
        <v>146657</v>
      </c>
      <c r="E3076" t="s">
        <v>5790</v>
      </c>
      <c r="F3076">
        <v>0.89391684530000004</v>
      </c>
      <c r="G3076">
        <v>146400</v>
      </c>
      <c r="H3076">
        <v>6.11</v>
      </c>
      <c r="I3076">
        <v>4</v>
      </c>
    </row>
    <row r="3077" spans="1:9" x14ac:dyDescent="0.3">
      <c r="A3077">
        <v>146401</v>
      </c>
      <c r="B3077">
        <v>139.222222222222</v>
      </c>
      <c r="C3077">
        <v>0.16098263930888701</v>
      </c>
      <c r="D3077">
        <v>146692</v>
      </c>
      <c r="E3077" t="s">
        <v>5790</v>
      </c>
      <c r="F3077">
        <v>0.63707303999999998</v>
      </c>
      <c r="G3077">
        <v>146401</v>
      </c>
      <c r="H3077">
        <v>11.8</v>
      </c>
      <c r="I3077">
        <v>2</v>
      </c>
    </row>
    <row r="3078" spans="1:9" x14ac:dyDescent="0.3">
      <c r="A3078">
        <v>146401</v>
      </c>
      <c r="B3078">
        <v>139.222222222222</v>
      </c>
      <c r="C3078">
        <v>0.16098263930888701</v>
      </c>
      <c r="D3078">
        <v>146692</v>
      </c>
      <c r="E3078" t="s">
        <v>5790</v>
      </c>
      <c r="F3078">
        <v>0.63707303999999998</v>
      </c>
      <c r="G3078">
        <v>146401</v>
      </c>
      <c r="H3078">
        <v>11.8</v>
      </c>
      <c r="I3078">
        <v>2</v>
      </c>
    </row>
    <row r="3079" spans="1:9" x14ac:dyDescent="0.3">
      <c r="A3079">
        <v>146436</v>
      </c>
      <c r="B3079">
        <v>142</v>
      </c>
      <c r="C3079">
        <v>0.60515214339575896</v>
      </c>
      <c r="D3079">
        <v>146965</v>
      </c>
      <c r="E3079" t="s">
        <v>5790</v>
      </c>
      <c r="F3079">
        <v>0.50121456379999996</v>
      </c>
      <c r="G3079">
        <v>146436</v>
      </c>
      <c r="H3079">
        <v>14.76</v>
      </c>
      <c r="I3079">
        <v>1</v>
      </c>
    </row>
    <row r="3080" spans="1:9" x14ac:dyDescent="0.3">
      <c r="A3080">
        <v>146437</v>
      </c>
      <c r="B3080">
        <v>142</v>
      </c>
      <c r="C3080">
        <v>0.210588696257313</v>
      </c>
      <c r="D3080">
        <v>147185</v>
      </c>
      <c r="E3080" t="s">
        <v>5790</v>
      </c>
      <c r="F3080">
        <v>0.56377869839999994</v>
      </c>
      <c r="G3080">
        <v>146437</v>
      </c>
      <c r="H3080">
        <v>11.8</v>
      </c>
      <c r="I3080">
        <v>2</v>
      </c>
    </row>
    <row r="3081" spans="1:9" x14ac:dyDescent="0.3">
      <c r="A3081">
        <v>146489</v>
      </c>
      <c r="B3081">
        <v>142</v>
      </c>
      <c r="C3081">
        <v>0</v>
      </c>
      <c r="D3081">
        <v>147366</v>
      </c>
      <c r="E3081" t="s">
        <v>5790</v>
      </c>
      <c r="F3081">
        <v>0.40296655889999999</v>
      </c>
      <c r="G3081">
        <v>146489</v>
      </c>
      <c r="H3081">
        <v>14.76</v>
      </c>
      <c r="I3081">
        <v>1</v>
      </c>
    </row>
    <row r="3082" spans="1:9" x14ac:dyDescent="0.3">
      <c r="A3082">
        <v>146492</v>
      </c>
      <c r="B3082">
        <v>176.678484848484</v>
      </c>
      <c r="C3082">
        <v>0.642488446307798</v>
      </c>
      <c r="D3082">
        <v>147542</v>
      </c>
      <c r="E3082" t="s">
        <v>5790</v>
      </c>
      <c r="F3082">
        <v>0.62346071000000003</v>
      </c>
      <c r="G3082">
        <v>146492</v>
      </c>
      <c r="H3082">
        <v>11.8</v>
      </c>
      <c r="I3082">
        <v>2</v>
      </c>
    </row>
    <row r="3083" spans="1:9" x14ac:dyDescent="0.3">
      <c r="A3083">
        <v>146500</v>
      </c>
      <c r="B3083">
        <v>136</v>
      </c>
      <c r="C3083">
        <v>0.35234749328649001</v>
      </c>
      <c r="D3083">
        <v>147542</v>
      </c>
      <c r="E3083" t="s">
        <v>5790</v>
      </c>
      <c r="F3083">
        <v>0.58557260040000003</v>
      </c>
      <c r="G3083">
        <v>146500</v>
      </c>
      <c r="H3083">
        <v>11.8</v>
      </c>
      <c r="I3083">
        <v>2</v>
      </c>
    </row>
    <row r="3084" spans="1:9" x14ac:dyDescent="0.3">
      <c r="A3084">
        <v>146501</v>
      </c>
      <c r="B3084">
        <v>147</v>
      </c>
      <c r="C3084">
        <v>0.12382940520715401</v>
      </c>
      <c r="D3084">
        <v>146514</v>
      </c>
      <c r="E3084" t="s">
        <v>5790</v>
      </c>
      <c r="F3084">
        <v>0.30198362470000001</v>
      </c>
      <c r="G3084">
        <v>146501</v>
      </c>
      <c r="H3084">
        <v>14.76</v>
      </c>
      <c r="I3084">
        <v>1</v>
      </c>
    </row>
    <row r="3085" spans="1:9" x14ac:dyDescent="0.3">
      <c r="A3085">
        <v>146501</v>
      </c>
      <c r="B3085">
        <v>147</v>
      </c>
      <c r="C3085">
        <v>0.12382940520715401</v>
      </c>
      <c r="D3085">
        <v>146514</v>
      </c>
      <c r="E3085" t="s">
        <v>5790</v>
      </c>
      <c r="F3085">
        <v>0.30198362470000001</v>
      </c>
      <c r="G3085">
        <v>146501</v>
      </c>
      <c r="H3085">
        <v>14.76</v>
      </c>
      <c r="I3085">
        <v>1</v>
      </c>
    </row>
    <row r="3086" spans="1:9" x14ac:dyDescent="0.3">
      <c r="A3086">
        <v>146505</v>
      </c>
      <c r="B3086">
        <v>163.13574257425699</v>
      </c>
      <c r="C3086">
        <v>0.574988755255881</v>
      </c>
      <c r="D3086">
        <v>147542</v>
      </c>
      <c r="E3086" t="s">
        <v>5790</v>
      </c>
      <c r="F3086">
        <v>0.63083833460000005</v>
      </c>
      <c r="G3086">
        <v>146505</v>
      </c>
      <c r="H3086">
        <v>11.8</v>
      </c>
      <c r="I3086">
        <v>2</v>
      </c>
    </row>
    <row r="3087" spans="1:9" x14ac:dyDescent="0.3">
      <c r="A3087">
        <v>146551</v>
      </c>
      <c r="B3087">
        <v>147</v>
      </c>
      <c r="C3087">
        <v>0.26753785803388402</v>
      </c>
      <c r="D3087">
        <v>146657</v>
      </c>
      <c r="E3087" t="s">
        <v>5790</v>
      </c>
      <c r="F3087">
        <v>0.90910339360000003</v>
      </c>
      <c r="G3087">
        <v>146551</v>
      </c>
      <c r="H3087">
        <v>6.11</v>
      </c>
      <c r="I3087">
        <v>4</v>
      </c>
    </row>
    <row r="3088" spans="1:9" x14ac:dyDescent="0.3">
      <c r="A3088">
        <v>146551</v>
      </c>
      <c r="B3088">
        <v>147</v>
      </c>
      <c r="C3088">
        <v>0.26753785803388402</v>
      </c>
      <c r="D3088">
        <v>146657</v>
      </c>
      <c r="E3088" t="s">
        <v>5790</v>
      </c>
      <c r="F3088">
        <v>0.90910339360000003</v>
      </c>
      <c r="G3088">
        <v>146551</v>
      </c>
      <c r="H3088">
        <v>6.11</v>
      </c>
      <c r="I3088">
        <v>4</v>
      </c>
    </row>
    <row r="3089" spans="1:9" x14ac:dyDescent="0.3">
      <c r="A3089">
        <v>146562</v>
      </c>
      <c r="B3089">
        <v>95</v>
      </c>
      <c r="C3089">
        <v>6.1075183225549702E-2</v>
      </c>
      <c r="D3089">
        <v>147059</v>
      </c>
      <c r="E3089" t="s">
        <v>5790</v>
      </c>
      <c r="F3089">
        <v>0.1736738384</v>
      </c>
      <c r="G3089">
        <v>146562</v>
      </c>
      <c r="H3089">
        <v>14.76</v>
      </c>
      <c r="I3089">
        <v>1</v>
      </c>
    </row>
    <row r="3090" spans="1:9" x14ac:dyDescent="0.3">
      <c r="A3090">
        <v>146565</v>
      </c>
      <c r="B3090">
        <v>142</v>
      </c>
      <c r="C3090">
        <v>6.1075183225549702E-2</v>
      </c>
      <c r="D3090">
        <v>147059</v>
      </c>
      <c r="E3090" t="s">
        <v>5790</v>
      </c>
      <c r="F3090">
        <v>0.39610660079999999</v>
      </c>
      <c r="G3090">
        <v>146565</v>
      </c>
      <c r="H3090">
        <v>14.76</v>
      </c>
      <c r="I3090">
        <v>1</v>
      </c>
    </row>
    <row r="3091" spans="1:9" x14ac:dyDescent="0.3">
      <c r="A3091">
        <v>146566</v>
      </c>
      <c r="B3091">
        <v>142</v>
      </c>
      <c r="C3091">
        <v>0.22624950874796401</v>
      </c>
      <c r="D3091">
        <v>146664</v>
      </c>
      <c r="E3091" t="s">
        <v>5790</v>
      </c>
      <c r="F3091">
        <v>0.29672664399999998</v>
      </c>
      <c r="G3091">
        <v>146566</v>
      </c>
      <c r="H3091">
        <v>14.76</v>
      </c>
      <c r="I3091">
        <v>1</v>
      </c>
    </row>
    <row r="3092" spans="1:9" x14ac:dyDescent="0.3">
      <c r="A3092">
        <v>146593</v>
      </c>
      <c r="B3092">
        <v>95</v>
      </c>
      <c r="C3092">
        <v>0.80118984900494805</v>
      </c>
      <c r="D3092">
        <v>147151</v>
      </c>
      <c r="E3092" t="s">
        <v>5790</v>
      </c>
      <c r="F3092">
        <v>0.27009391780000003</v>
      </c>
      <c r="G3092">
        <v>146593</v>
      </c>
      <c r="H3092">
        <v>14.76</v>
      </c>
      <c r="I3092">
        <v>1</v>
      </c>
    </row>
    <row r="3093" spans="1:9" x14ac:dyDescent="0.3">
      <c r="A3093">
        <v>146616</v>
      </c>
      <c r="B3093">
        <v>135.529411764705</v>
      </c>
      <c r="C3093">
        <v>0.51277674903167403</v>
      </c>
      <c r="D3093">
        <v>147933</v>
      </c>
      <c r="E3093" t="s">
        <v>5790</v>
      </c>
      <c r="F3093">
        <v>0.2849925458</v>
      </c>
      <c r="G3093">
        <v>146616</v>
      </c>
      <c r="H3093">
        <v>14.76</v>
      </c>
      <c r="I3093">
        <v>1</v>
      </c>
    </row>
    <row r="3094" spans="1:9" x14ac:dyDescent="0.3">
      <c r="A3094">
        <v>146642</v>
      </c>
      <c r="B3094">
        <v>95</v>
      </c>
      <c r="C3094">
        <v>0.80118984900494805</v>
      </c>
      <c r="D3094">
        <v>147151</v>
      </c>
      <c r="E3094" t="s">
        <v>5790</v>
      </c>
      <c r="F3094">
        <v>0.1396040767</v>
      </c>
      <c r="G3094">
        <v>146642</v>
      </c>
      <c r="H3094">
        <v>14.76</v>
      </c>
      <c r="I3094">
        <v>1</v>
      </c>
    </row>
    <row r="3095" spans="1:9" x14ac:dyDescent="0.3">
      <c r="A3095">
        <v>146643</v>
      </c>
      <c r="B3095">
        <v>90</v>
      </c>
      <c r="C3095">
        <v>0.80118984900494805</v>
      </c>
      <c r="D3095">
        <v>147151</v>
      </c>
      <c r="E3095" t="s">
        <v>5790</v>
      </c>
      <c r="F3095">
        <v>0.44212362170000002</v>
      </c>
      <c r="G3095">
        <v>146643</v>
      </c>
      <c r="H3095">
        <v>14.76</v>
      </c>
      <c r="I3095">
        <v>1</v>
      </c>
    </row>
    <row r="3096" spans="1:9" x14ac:dyDescent="0.3">
      <c r="A3096">
        <v>146649</v>
      </c>
      <c r="B3096">
        <v>85</v>
      </c>
      <c r="C3096">
        <v>0.80118984900494805</v>
      </c>
      <c r="D3096">
        <v>147151</v>
      </c>
      <c r="E3096" t="s">
        <v>5790</v>
      </c>
      <c r="F3096">
        <v>0.1082303151</v>
      </c>
      <c r="G3096">
        <v>146649</v>
      </c>
      <c r="H3096">
        <v>14.76</v>
      </c>
      <c r="I3096">
        <v>1</v>
      </c>
    </row>
    <row r="3097" spans="1:9" x14ac:dyDescent="0.3">
      <c r="A3097">
        <v>146651</v>
      </c>
      <c r="B3097">
        <v>85</v>
      </c>
      <c r="C3097">
        <v>0.80118984900494805</v>
      </c>
      <c r="D3097">
        <v>147151</v>
      </c>
      <c r="E3097" t="s">
        <v>5790</v>
      </c>
      <c r="F3097">
        <v>0.56520235539999997</v>
      </c>
      <c r="G3097">
        <v>146651</v>
      </c>
      <c r="H3097">
        <v>11.8</v>
      </c>
      <c r="I3097">
        <v>2</v>
      </c>
    </row>
    <row r="3098" spans="1:9" x14ac:dyDescent="0.3">
      <c r="A3098">
        <v>146652</v>
      </c>
      <c r="B3098">
        <v>141.54545454545399</v>
      </c>
      <c r="C3098">
        <v>0</v>
      </c>
      <c r="D3098">
        <v>147353</v>
      </c>
      <c r="E3098" t="s">
        <v>5791</v>
      </c>
      <c r="F3098">
        <v>0.98295676710000002</v>
      </c>
      <c r="G3098">
        <v>146652</v>
      </c>
      <c r="H3098">
        <v>1.98</v>
      </c>
      <c r="I3098">
        <v>6</v>
      </c>
    </row>
    <row r="3099" spans="1:9" x14ac:dyDescent="0.3">
      <c r="A3099">
        <v>146656</v>
      </c>
      <c r="B3099">
        <v>142</v>
      </c>
      <c r="C3099">
        <v>0.91143543827752305</v>
      </c>
      <c r="D3099">
        <v>149190</v>
      </c>
      <c r="E3099" t="s">
        <v>5790</v>
      </c>
      <c r="F3099">
        <v>0.27535045149999998</v>
      </c>
      <c r="G3099">
        <v>146656</v>
      </c>
      <c r="H3099">
        <v>14.76</v>
      </c>
      <c r="I3099">
        <v>1</v>
      </c>
    </row>
    <row r="3100" spans="1:9" x14ac:dyDescent="0.3">
      <c r="A3100">
        <v>146656</v>
      </c>
      <c r="B3100">
        <v>142</v>
      </c>
      <c r="C3100">
        <v>0.91143543827752305</v>
      </c>
      <c r="D3100">
        <v>149190</v>
      </c>
      <c r="E3100" t="s">
        <v>5790</v>
      </c>
      <c r="F3100">
        <v>0.27535045149999998</v>
      </c>
      <c r="G3100">
        <v>146656</v>
      </c>
      <c r="H3100">
        <v>14.76</v>
      </c>
      <c r="I3100">
        <v>1</v>
      </c>
    </row>
    <row r="3101" spans="1:9" x14ac:dyDescent="0.3">
      <c r="A3101">
        <v>146675</v>
      </c>
      <c r="B3101">
        <v>164.11733378492801</v>
      </c>
      <c r="C3101">
        <v>0</v>
      </c>
      <c r="D3101">
        <v>146852</v>
      </c>
      <c r="E3101" t="s">
        <v>5790</v>
      </c>
      <c r="F3101">
        <v>0.77596437929999995</v>
      </c>
      <c r="G3101">
        <v>146675</v>
      </c>
      <c r="H3101">
        <v>7.65</v>
      </c>
      <c r="I3101">
        <v>3</v>
      </c>
    </row>
    <row r="3102" spans="1:9" x14ac:dyDescent="0.3">
      <c r="A3102">
        <v>146677</v>
      </c>
      <c r="B3102">
        <v>150.89506186216201</v>
      </c>
      <c r="C3102">
        <v>0</v>
      </c>
      <c r="D3102">
        <v>146852</v>
      </c>
      <c r="E3102" t="s">
        <v>5790</v>
      </c>
      <c r="F3102">
        <v>0.39740553499999998</v>
      </c>
      <c r="G3102">
        <v>146677</v>
      </c>
      <c r="H3102">
        <v>14.76</v>
      </c>
      <c r="I3102">
        <v>1</v>
      </c>
    </row>
    <row r="3103" spans="1:9" x14ac:dyDescent="0.3">
      <c r="A3103">
        <v>146691</v>
      </c>
      <c r="B3103">
        <v>142</v>
      </c>
      <c r="C3103">
        <v>0.80118984900494805</v>
      </c>
      <c r="D3103">
        <v>147151</v>
      </c>
      <c r="E3103" t="s">
        <v>5790</v>
      </c>
      <c r="F3103">
        <v>0.29293677210000002</v>
      </c>
      <c r="G3103">
        <v>146691</v>
      </c>
      <c r="H3103">
        <v>14.76</v>
      </c>
      <c r="I3103">
        <v>1</v>
      </c>
    </row>
    <row r="3104" spans="1:9" x14ac:dyDescent="0.3">
      <c r="A3104">
        <v>146708</v>
      </c>
      <c r="B3104">
        <v>139.5</v>
      </c>
      <c r="C3104">
        <v>0</v>
      </c>
      <c r="D3104">
        <v>145224</v>
      </c>
      <c r="E3104" t="s">
        <v>5790</v>
      </c>
      <c r="F3104">
        <v>0.89628219600000003</v>
      </c>
      <c r="G3104">
        <v>146708</v>
      </c>
      <c r="H3104">
        <v>6.11</v>
      </c>
      <c r="I3104">
        <v>4</v>
      </c>
    </row>
    <row r="3105" spans="1:9" x14ac:dyDescent="0.3">
      <c r="A3105">
        <v>146740</v>
      </c>
      <c r="B3105">
        <v>132</v>
      </c>
      <c r="C3105">
        <v>6.1075183225549702E-2</v>
      </c>
      <c r="D3105">
        <v>147059</v>
      </c>
      <c r="E3105" t="s">
        <v>5790</v>
      </c>
      <c r="F3105">
        <v>0.87916404010000004</v>
      </c>
      <c r="G3105">
        <v>146740</v>
      </c>
      <c r="H3105">
        <v>6.11</v>
      </c>
      <c r="I3105">
        <v>4</v>
      </c>
    </row>
    <row r="3106" spans="1:9" x14ac:dyDescent="0.3">
      <c r="A3106">
        <v>146741</v>
      </c>
      <c r="B3106">
        <v>135.888888888888</v>
      </c>
      <c r="C3106">
        <v>0</v>
      </c>
      <c r="D3106">
        <v>147283</v>
      </c>
      <c r="E3106" t="s">
        <v>5790</v>
      </c>
      <c r="F3106">
        <v>0.57210731510000001</v>
      </c>
      <c r="G3106">
        <v>146741</v>
      </c>
      <c r="H3106">
        <v>11.8</v>
      </c>
      <c r="I3106">
        <v>2</v>
      </c>
    </row>
    <row r="3107" spans="1:9" x14ac:dyDescent="0.3">
      <c r="A3107">
        <v>146742</v>
      </c>
      <c r="B3107">
        <v>142</v>
      </c>
      <c r="C3107">
        <v>0</v>
      </c>
      <c r="D3107">
        <v>147366</v>
      </c>
      <c r="E3107" t="s">
        <v>5790</v>
      </c>
      <c r="F3107">
        <v>0.75107353929999998</v>
      </c>
      <c r="G3107">
        <v>146742</v>
      </c>
      <c r="H3107">
        <v>11.8</v>
      </c>
      <c r="I3107">
        <v>2</v>
      </c>
    </row>
    <row r="3108" spans="1:9" x14ac:dyDescent="0.3">
      <c r="A3108">
        <v>146745</v>
      </c>
      <c r="B3108">
        <v>167.43119999999999</v>
      </c>
      <c r="C3108">
        <v>0</v>
      </c>
      <c r="D3108">
        <v>147283</v>
      </c>
      <c r="E3108" t="s">
        <v>5790</v>
      </c>
      <c r="F3108">
        <v>0.41119354959999999</v>
      </c>
      <c r="G3108">
        <v>146745</v>
      </c>
      <c r="H3108">
        <v>14.76</v>
      </c>
      <c r="I3108">
        <v>1</v>
      </c>
    </row>
    <row r="3109" spans="1:9" x14ac:dyDescent="0.3">
      <c r="A3109">
        <v>146747</v>
      </c>
      <c r="B3109">
        <v>152.21166666666599</v>
      </c>
      <c r="C3109">
        <v>0.24874893465697201</v>
      </c>
      <c r="D3109">
        <v>146930</v>
      </c>
      <c r="E3109" t="s">
        <v>5790</v>
      </c>
      <c r="F3109">
        <v>0.1801575571</v>
      </c>
      <c r="G3109">
        <v>146747</v>
      </c>
      <c r="H3109">
        <v>14.76</v>
      </c>
      <c r="I3109">
        <v>1</v>
      </c>
    </row>
    <row r="3110" spans="1:9" x14ac:dyDescent="0.3">
      <c r="A3110">
        <v>146749</v>
      </c>
      <c r="B3110">
        <v>135.888888888888</v>
      </c>
      <c r="C3110">
        <v>0</v>
      </c>
      <c r="D3110">
        <v>147283</v>
      </c>
      <c r="E3110" t="s">
        <v>5790</v>
      </c>
      <c r="F3110">
        <v>0.50960952039999996</v>
      </c>
      <c r="G3110">
        <v>146749</v>
      </c>
      <c r="H3110">
        <v>11.8</v>
      </c>
      <c r="I3110">
        <v>2</v>
      </c>
    </row>
    <row r="3111" spans="1:9" x14ac:dyDescent="0.3">
      <c r="A3111">
        <v>146779</v>
      </c>
      <c r="B3111">
        <v>135.809523809523</v>
      </c>
      <c r="C3111">
        <v>0</v>
      </c>
      <c r="D3111">
        <v>147366</v>
      </c>
      <c r="E3111" t="s">
        <v>5790</v>
      </c>
      <c r="F3111">
        <v>0.45651990180000002</v>
      </c>
      <c r="G3111">
        <v>146779</v>
      </c>
      <c r="H3111">
        <v>14.76</v>
      </c>
      <c r="I3111">
        <v>1</v>
      </c>
    </row>
    <row r="3112" spans="1:9" x14ac:dyDescent="0.3">
      <c r="A3112">
        <v>146782</v>
      </c>
      <c r="B3112">
        <v>132</v>
      </c>
      <c r="C3112">
        <v>6.1075183225549702E-2</v>
      </c>
      <c r="D3112">
        <v>147059</v>
      </c>
      <c r="E3112" t="s">
        <v>5790</v>
      </c>
      <c r="F3112">
        <v>0.48339706659999998</v>
      </c>
      <c r="G3112">
        <v>146782</v>
      </c>
      <c r="H3112">
        <v>14.76</v>
      </c>
      <c r="I3112">
        <v>1</v>
      </c>
    </row>
    <row r="3113" spans="1:9" x14ac:dyDescent="0.3">
      <c r="A3113">
        <v>146804</v>
      </c>
      <c r="B3113">
        <v>144.5</v>
      </c>
      <c r="C3113">
        <v>0.39623657879720198</v>
      </c>
      <c r="D3113">
        <v>147933</v>
      </c>
      <c r="E3113" t="s">
        <v>5790</v>
      </c>
      <c r="F3113">
        <v>0.22447971999999999</v>
      </c>
      <c r="G3113">
        <v>146804</v>
      </c>
      <c r="H3113">
        <v>14.76</v>
      </c>
      <c r="I3113">
        <v>1</v>
      </c>
    </row>
    <row r="3114" spans="1:9" x14ac:dyDescent="0.3">
      <c r="A3114">
        <v>146819</v>
      </c>
      <c r="B3114">
        <v>142</v>
      </c>
      <c r="C3114">
        <v>0.68338687159827205</v>
      </c>
      <c r="D3114">
        <v>147261</v>
      </c>
      <c r="E3114" t="s">
        <v>5790</v>
      </c>
      <c r="F3114">
        <v>0.41641581059999999</v>
      </c>
      <c r="G3114">
        <v>146819</v>
      </c>
      <c r="H3114">
        <v>14.76</v>
      </c>
      <c r="I3114">
        <v>1</v>
      </c>
    </row>
    <row r="3115" spans="1:9" x14ac:dyDescent="0.3">
      <c r="A3115">
        <v>146841</v>
      </c>
      <c r="B3115">
        <v>132.21739130434699</v>
      </c>
      <c r="C3115">
        <v>0</v>
      </c>
      <c r="D3115">
        <v>146820</v>
      </c>
      <c r="E3115" t="s">
        <v>5790</v>
      </c>
      <c r="F3115">
        <v>0.5213110447</v>
      </c>
      <c r="G3115">
        <v>146841</v>
      </c>
      <c r="H3115">
        <v>11.8</v>
      </c>
      <c r="I3115">
        <v>2</v>
      </c>
    </row>
    <row r="3116" spans="1:9" x14ac:dyDescent="0.3">
      <c r="A3116">
        <v>146845</v>
      </c>
      <c r="B3116">
        <v>141.76588235294099</v>
      </c>
      <c r="C3116">
        <v>0.32057679789325599</v>
      </c>
      <c r="D3116">
        <v>147438</v>
      </c>
      <c r="E3116" t="s">
        <v>5790</v>
      </c>
      <c r="F3116">
        <v>0.41247609260000001</v>
      </c>
      <c r="G3116">
        <v>146845</v>
      </c>
      <c r="H3116">
        <v>14.76</v>
      </c>
      <c r="I3116">
        <v>1</v>
      </c>
    </row>
    <row r="3117" spans="1:9" x14ac:dyDescent="0.3">
      <c r="A3117">
        <v>146846</v>
      </c>
      <c r="B3117">
        <v>141.166666666666</v>
      </c>
      <c r="C3117">
        <v>0</v>
      </c>
      <c r="D3117">
        <v>147353</v>
      </c>
      <c r="E3117" t="s">
        <v>5790</v>
      </c>
      <c r="F3117">
        <v>0.64507102969999996</v>
      </c>
      <c r="G3117">
        <v>146846</v>
      </c>
      <c r="H3117">
        <v>11.8</v>
      </c>
      <c r="I3117">
        <v>2</v>
      </c>
    </row>
    <row r="3118" spans="1:9" x14ac:dyDescent="0.3">
      <c r="A3118">
        <v>146862</v>
      </c>
      <c r="B3118">
        <v>147</v>
      </c>
      <c r="C3118">
        <v>0.237465091332727</v>
      </c>
      <c r="D3118">
        <v>146982</v>
      </c>
      <c r="E3118" t="s">
        <v>5790</v>
      </c>
      <c r="F3118">
        <v>0.60149556400000004</v>
      </c>
      <c r="G3118">
        <v>146862</v>
      </c>
      <c r="H3118">
        <v>11.8</v>
      </c>
      <c r="I3118">
        <v>2</v>
      </c>
    </row>
    <row r="3119" spans="1:9" x14ac:dyDescent="0.3">
      <c r="A3119">
        <v>146909</v>
      </c>
      <c r="B3119">
        <v>140.333333333333</v>
      </c>
      <c r="C3119">
        <v>0</v>
      </c>
      <c r="D3119">
        <v>147353</v>
      </c>
      <c r="E3119" t="s">
        <v>5790</v>
      </c>
      <c r="F3119">
        <v>0.83201539520000001</v>
      </c>
      <c r="G3119">
        <v>146909</v>
      </c>
      <c r="H3119">
        <v>7.65</v>
      </c>
      <c r="I3119">
        <v>3</v>
      </c>
    </row>
    <row r="3120" spans="1:9" x14ac:dyDescent="0.3">
      <c r="A3120">
        <v>146915</v>
      </c>
      <c r="B3120">
        <v>159.22020895789501</v>
      </c>
      <c r="C3120">
        <v>0</v>
      </c>
      <c r="D3120">
        <v>146915</v>
      </c>
      <c r="E3120" t="s">
        <v>5790</v>
      </c>
      <c r="F3120">
        <v>0.77650868890000002</v>
      </c>
      <c r="G3120">
        <v>146915</v>
      </c>
      <c r="H3120">
        <v>7.65</v>
      </c>
      <c r="I3120">
        <v>3</v>
      </c>
    </row>
    <row r="3121" spans="1:9" x14ac:dyDescent="0.3">
      <c r="A3121">
        <v>146956</v>
      </c>
      <c r="B3121">
        <v>140.333333333333</v>
      </c>
      <c r="C3121">
        <v>0</v>
      </c>
      <c r="D3121">
        <v>147353</v>
      </c>
      <c r="E3121" t="s">
        <v>5790</v>
      </c>
      <c r="F3121">
        <v>0.85372954609999996</v>
      </c>
      <c r="G3121">
        <v>146956</v>
      </c>
      <c r="H3121">
        <v>6.11</v>
      </c>
      <c r="I3121">
        <v>4</v>
      </c>
    </row>
    <row r="3122" spans="1:9" x14ac:dyDescent="0.3">
      <c r="A3122">
        <v>146957</v>
      </c>
      <c r="B3122">
        <v>147</v>
      </c>
      <c r="C3122">
        <v>6.1075183225549702E-2</v>
      </c>
      <c r="D3122">
        <v>147059</v>
      </c>
      <c r="E3122" t="s">
        <v>5790</v>
      </c>
      <c r="F3122">
        <v>0.1168809608</v>
      </c>
      <c r="G3122">
        <v>146957</v>
      </c>
      <c r="H3122">
        <v>14.76</v>
      </c>
      <c r="I3122">
        <v>1</v>
      </c>
    </row>
    <row r="3123" spans="1:9" x14ac:dyDescent="0.3">
      <c r="A3123">
        <v>146959</v>
      </c>
      <c r="B3123">
        <v>162.75342105263101</v>
      </c>
      <c r="C3123">
        <v>0</v>
      </c>
      <c r="D3123">
        <v>148030</v>
      </c>
      <c r="E3123" t="s">
        <v>5790</v>
      </c>
      <c r="F3123">
        <v>0.73247158530000001</v>
      </c>
      <c r="G3123">
        <v>146959</v>
      </c>
      <c r="H3123">
        <v>11.8</v>
      </c>
      <c r="I3123">
        <v>2</v>
      </c>
    </row>
    <row r="3124" spans="1:9" x14ac:dyDescent="0.3">
      <c r="A3124">
        <v>146961</v>
      </c>
      <c r="B3124">
        <v>136.76190476190399</v>
      </c>
      <c r="C3124">
        <v>0</v>
      </c>
      <c r="D3124">
        <v>148030</v>
      </c>
      <c r="E3124" t="s">
        <v>5790</v>
      </c>
      <c r="F3124">
        <v>0.64454752209999999</v>
      </c>
      <c r="G3124">
        <v>146961</v>
      </c>
      <c r="H3124">
        <v>11.8</v>
      </c>
      <c r="I3124">
        <v>2</v>
      </c>
    </row>
    <row r="3125" spans="1:9" x14ac:dyDescent="0.3">
      <c r="A3125">
        <v>146988</v>
      </c>
      <c r="B3125">
        <v>140.333333333333</v>
      </c>
      <c r="C3125">
        <v>0</v>
      </c>
      <c r="D3125">
        <v>147353</v>
      </c>
      <c r="E3125" t="s">
        <v>5790</v>
      </c>
      <c r="F3125">
        <v>0.79020160439999998</v>
      </c>
      <c r="G3125">
        <v>146988</v>
      </c>
      <c r="H3125">
        <v>7.65</v>
      </c>
      <c r="I3125">
        <v>3</v>
      </c>
    </row>
    <row r="3126" spans="1:9" x14ac:dyDescent="0.3">
      <c r="A3126">
        <v>146992</v>
      </c>
      <c r="B3126">
        <v>147</v>
      </c>
      <c r="C3126">
        <v>0</v>
      </c>
      <c r="D3126">
        <v>147353</v>
      </c>
      <c r="E3126" t="s">
        <v>5791</v>
      </c>
      <c r="F3126">
        <v>0.94075185059999999</v>
      </c>
      <c r="G3126">
        <v>146992</v>
      </c>
      <c r="H3126">
        <v>4.0599999999999996</v>
      </c>
      <c r="I3126">
        <v>5</v>
      </c>
    </row>
    <row r="3127" spans="1:9" x14ac:dyDescent="0.3">
      <c r="A3127">
        <v>147001</v>
      </c>
      <c r="B3127">
        <v>137.42636363636299</v>
      </c>
      <c r="C3127">
        <v>0</v>
      </c>
      <c r="D3127">
        <v>147609</v>
      </c>
      <c r="E3127" t="s">
        <v>5790</v>
      </c>
      <c r="F3127">
        <v>0.92366510629999998</v>
      </c>
      <c r="G3127">
        <v>147001</v>
      </c>
      <c r="H3127">
        <v>6.11</v>
      </c>
      <c r="I3127">
        <v>4</v>
      </c>
    </row>
    <row r="3128" spans="1:9" x14ac:dyDescent="0.3">
      <c r="A3128">
        <v>147003</v>
      </c>
      <c r="B3128">
        <v>135.888888888888</v>
      </c>
      <c r="C3128">
        <v>0</v>
      </c>
      <c r="D3128">
        <v>147283</v>
      </c>
      <c r="E3128" t="s">
        <v>5790</v>
      </c>
      <c r="F3128">
        <v>0.8166206479</v>
      </c>
      <c r="G3128">
        <v>147003</v>
      </c>
      <c r="H3128">
        <v>7.65</v>
      </c>
      <c r="I3128">
        <v>3</v>
      </c>
    </row>
    <row r="3129" spans="1:9" x14ac:dyDescent="0.3">
      <c r="A3129">
        <v>147005</v>
      </c>
      <c r="B3129">
        <v>136.34782608695599</v>
      </c>
      <c r="C3129">
        <v>0</v>
      </c>
      <c r="D3129">
        <v>148030</v>
      </c>
      <c r="E3129" t="s">
        <v>5790</v>
      </c>
      <c r="F3129">
        <v>0.36186337470000002</v>
      </c>
      <c r="G3129">
        <v>147005</v>
      </c>
      <c r="H3129">
        <v>14.76</v>
      </c>
      <c r="I3129">
        <v>1</v>
      </c>
    </row>
    <row r="3130" spans="1:9" x14ac:dyDescent="0.3">
      <c r="A3130">
        <v>147011</v>
      </c>
      <c r="B3130">
        <v>139.1875</v>
      </c>
      <c r="C3130">
        <v>0</v>
      </c>
      <c r="D3130">
        <v>147283</v>
      </c>
      <c r="E3130" t="s">
        <v>5790</v>
      </c>
      <c r="F3130">
        <v>0.64540296789999996</v>
      </c>
      <c r="G3130">
        <v>147011</v>
      </c>
      <c r="H3130">
        <v>11.8</v>
      </c>
      <c r="I3130">
        <v>2</v>
      </c>
    </row>
    <row r="3131" spans="1:9" x14ac:dyDescent="0.3">
      <c r="A3131">
        <v>147012</v>
      </c>
      <c r="B3131">
        <v>142</v>
      </c>
      <c r="C3131">
        <v>0.80118984900494805</v>
      </c>
      <c r="D3131">
        <v>147151</v>
      </c>
      <c r="E3131" t="s">
        <v>5790</v>
      </c>
      <c r="F3131">
        <v>0.33619293569999997</v>
      </c>
      <c r="G3131">
        <v>147012</v>
      </c>
      <c r="H3131">
        <v>14.76</v>
      </c>
      <c r="I3131">
        <v>1</v>
      </c>
    </row>
    <row r="3132" spans="1:9" x14ac:dyDescent="0.3">
      <c r="A3132">
        <v>147027</v>
      </c>
      <c r="B3132">
        <v>141.37368421052599</v>
      </c>
      <c r="C3132">
        <v>0</v>
      </c>
      <c r="D3132">
        <v>148030</v>
      </c>
      <c r="E3132" t="s">
        <v>5790</v>
      </c>
      <c r="F3132">
        <v>0.64539539810000002</v>
      </c>
      <c r="G3132">
        <v>147027</v>
      </c>
      <c r="H3132">
        <v>11.8</v>
      </c>
      <c r="I3132">
        <v>2</v>
      </c>
    </row>
    <row r="3133" spans="1:9" x14ac:dyDescent="0.3">
      <c r="A3133">
        <v>147028</v>
      </c>
      <c r="B3133">
        <v>180.69595744680799</v>
      </c>
      <c r="C3133">
        <v>0</v>
      </c>
      <c r="D3133">
        <v>147283</v>
      </c>
      <c r="E3133" t="s">
        <v>5790</v>
      </c>
      <c r="F3133">
        <v>0.26952931279999998</v>
      </c>
      <c r="G3133">
        <v>147028</v>
      </c>
      <c r="H3133">
        <v>14.76</v>
      </c>
      <c r="I3133">
        <v>1</v>
      </c>
    </row>
    <row r="3134" spans="1:9" x14ac:dyDescent="0.3">
      <c r="A3134">
        <v>147029</v>
      </c>
      <c r="B3134">
        <v>139.962962962962</v>
      </c>
      <c r="C3134">
        <v>0</v>
      </c>
      <c r="D3134">
        <v>146754</v>
      </c>
      <c r="E3134" t="s">
        <v>5790</v>
      </c>
      <c r="F3134">
        <v>0.3385524452</v>
      </c>
      <c r="G3134">
        <v>147029</v>
      </c>
      <c r="H3134">
        <v>14.76</v>
      </c>
      <c r="I3134">
        <v>1</v>
      </c>
    </row>
    <row r="3135" spans="1:9" x14ac:dyDescent="0.3">
      <c r="A3135">
        <v>147032</v>
      </c>
      <c r="B3135">
        <v>140.84615384615299</v>
      </c>
      <c r="C3135">
        <v>0</v>
      </c>
      <c r="D3135">
        <v>147353</v>
      </c>
      <c r="E3135" t="s">
        <v>5790</v>
      </c>
      <c r="F3135">
        <v>0.30565452580000002</v>
      </c>
      <c r="G3135">
        <v>147032</v>
      </c>
      <c r="H3135">
        <v>14.76</v>
      </c>
      <c r="I3135">
        <v>1</v>
      </c>
    </row>
    <row r="3136" spans="1:9" x14ac:dyDescent="0.3">
      <c r="A3136">
        <v>147043</v>
      </c>
      <c r="B3136">
        <v>115</v>
      </c>
      <c r="C3136">
        <v>0.274972668268121</v>
      </c>
      <c r="D3136">
        <v>147331</v>
      </c>
      <c r="E3136" t="s">
        <v>5790</v>
      </c>
      <c r="F3136">
        <v>0.64401686189999996</v>
      </c>
      <c r="G3136">
        <v>147043</v>
      </c>
      <c r="H3136">
        <v>11.8</v>
      </c>
      <c r="I3136">
        <v>2</v>
      </c>
    </row>
    <row r="3137" spans="1:9" x14ac:dyDescent="0.3">
      <c r="A3137">
        <v>147045</v>
      </c>
      <c r="B3137">
        <v>139.058823529411</v>
      </c>
      <c r="C3137">
        <v>0.32349725678602498</v>
      </c>
      <c r="D3137">
        <v>147331</v>
      </c>
      <c r="E3137" t="s">
        <v>5790</v>
      </c>
      <c r="F3137">
        <v>0.34237760309999998</v>
      </c>
      <c r="G3137">
        <v>147045</v>
      </c>
      <c r="H3137">
        <v>14.76</v>
      </c>
      <c r="I3137">
        <v>1</v>
      </c>
    </row>
    <row r="3138" spans="1:9" x14ac:dyDescent="0.3">
      <c r="A3138">
        <v>147046</v>
      </c>
      <c r="B3138">
        <v>119.98439999999999</v>
      </c>
      <c r="C3138">
        <v>0.26397376153739599</v>
      </c>
      <c r="D3138">
        <v>147331</v>
      </c>
      <c r="E3138" t="s">
        <v>5790</v>
      </c>
      <c r="F3138">
        <v>0.32330313319999998</v>
      </c>
      <c r="G3138">
        <v>147046</v>
      </c>
      <c r="H3138">
        <v>14.76</v>
      </c>
      <c r="I3138">
        <v>1</v>
      </c>
    </row>
    <row r="3139" spans="1:9" x14ac:dyDescent="0.3">
      <c r="A3139">
        <v>147047</v>
      </c>
      <c r="B3139">
        <v>75</v>
      </c>
      <c r="C3139">
        <v>0.28692800167108301</v>
      </c>
      <c r="D3139">
        <v>147331</v>
      </c>
      <c r="E3139" t="s">
        <v>5790</v>
      </c>
      <c r="F3139">
        <v>0.58561444279999997</v>
      </c>
      <c r="G3139">
        <v>147047</v>
      </c>
      <c r="H3139">
        <v>11.8</v>
      </c>
      <c r="I3139">
        <v>2</v>
      </c>
    </row>
    <row r="3140" spans="1:9" x14ac:dyDescent="0.3">
      <c r="A3140">
        <v>147048</v>
      </c>
      <c r="B3140">
        <v>75</v>
      </c>
      <c r="C3140">
        <v>0.28330517336715499</v>
      </c>
      <c r="D3140">
        <v>147331</v>
      </c>
      <c r="E3140" t="s">
        <v>5790</v>
      </c>
      <c r="F3140">
        <v>0.27596300839999999</v>
      </c>
      <c r="G3140">
        <v>147048</v>
      </c>
      <c r="H3140">
        <v>14.76</v>
      </c>
      <c r="I3140">
        <v>1</v>
      </c>
    </row>
    <row r="3141" spans="1:9" x14ac:dyDescent="0.3">
      <c r="A3141">
        <v>147049</v>
      </c>
      <c r="B3141">
        <v>136.54545454545399</v>
      </c>
      <c r="C3141">
        <v>0.29997018356522298</v>
      </c>
      <c r="D3141">
        <v>147331</v>
      </c>
      <c r="E3141" t="s">
        <v>5790</v>
      </c>
      <c r="F3141">
        <v>0.72553008789999995</v>
      </c>
      <c r="G3141">
        <v>147049</v>
      </c>
      <c r="H3141">
        <v>11.8</v>
      </c>
      <c r="I3141">
        <v>2</v>
      </c>
    </row>
    <row r="3142" spans="1:9" x14ac:dyDescent="0.3">
      <c r="A3142">
        <v>147050</v>
      </c>
      <c r="B3142">
        <v>135.68421052631501</v>
      </c>
      <c r="C3142">
        <v>0</v>
      </c>
      <c r="D3142">
        <v>147283</v>
      </c>
      <c r="E3142" t="s">
        <v>5790</v>
      </c>
      <c r="F3142">
        <v>0.12842972580000001</v>
      </c>
      <c r="G3142">
        <v>147050</v>
      </c>
      <c r="H3142">
        <v>14.76</v>
      </c>
      <c r="I3142">
        <v>1</v>
      </c>
    </row>
    <row r="3143" spans="1:9" x14ac:dyDescent="0.3">
      <c r="A3143">
        <v>147052</v>
      </c>
      <c r="B3143">
        <v>134.550222222222</v>
      </c>
      <c r="C3143">
        <v>0.49357507638443199</v>
      </c>
      <c r="D3143">
        <v>147331</v>
      </c>
      <c r="E3143" t="s">
        <v>5790</v>
      </c>
      <c r="F3143">
        <v>0.5619578958</v>
      </c>
      <c r="G3143">
        <v>147052</v>
      </c>
      <c r="H3143">
        <v>11.8</v>
      </c>
      <c r="I3143">
        <v>2</v>
      </c>
    </row>
    <row r="3144" spans="1:9" x14ac:dyDescent="0.3">
      <c r="A3144">
        <v>147080</v>
      </c>
      <c r="B3144">
        <v>139.142857142857</v>
      </c>
      <c r="C3144">
        <v>0.222246015742151</v>
      </c>
      <c r="D3144">
        <v>148039</v>
      </c>
      <c r="E3144" t="s">
        <v>5790</v>
      </c>
      <c r="F3144">
        <v>0.2005251646</v>
      </c>
      <c r="G3144">
        <v>147080</v>
      </c>
      <c r="H3144">
        <v>14.76</v>
      </c>
      <c r="I3144">
        <v>1</v>
      </c>
    </row>
    <row r="3145" spans="1:9" x14ac:dyDescent="0.3">
      <c r="A3145">
        <v>147083</v>
      </c>
      <c r="B3145">
        <v>147</v>
      </c>
      <c r="C3145">
        <v>0</v>
      </c>
      <c r="D3145">
        <v>147307</v>
      </c>
      <c r="E3145" t="s">
        <v>5790</v>
      </c>
      <c r="F3145">
        <v>0.87443470950000002</v>
      </c>
      <c r="G3145">
        <v>147083</v>
      </c>
      <c r="H3145">
        <v>6.11</v>
      </c>
      <c r="I3145">
        <v>4</v>
      </c>
    </row>
    <row r="3146" spans="1:9" x14ac:dyDescent="0.3">
      <c r="A3146">
        <v>147086</v>
      </c>
      <c r="B3146">
        <v>142</v>
      </c>
      <c r="C3146">
        <v>0.91143543827752305</v>
      </c>
      <c r="D3146">
        <v>149190</v>
      </c>
      <c r="E3146" t="s">
        <v>5790</v>
      </c>
      <c r="F3146">
        <v>0.82883989810000003</v>
      </c>
      <c r="G3146">
        <v>147086</v>
      </c>
      <c r="H3146">
        <v>7.65</v>
      </c>
      <c r="I3146">
        <v>3</v>
      </c>
    </row>
    <row r="3147" spans="1:9" x14ac:dyDescent="0.3">
      <c r="A3147">
        <v>147086</v>
      </c>
      <c r="B3147">
        <v>142</v>
      </c>
      <c r="C3147">
        <v>0.91143543827752305</v>
      </c>
      <c r="D3147">
        <v>149190</v>
      </c>
      <c r="E3147" t="s">
        <v>5790</v>
      </c>
      <c r="F3147">
        <v>0.82883989810000003</v>
      </c>
      <c r="G3147">
        <v>147086</v>
      </c>
      <c r="H3147">
        <v>7.65</v>
      </c>
      <c r="I3147">
        <v>3</v>
      </c>
    </row>
    <row r="3148" spans="1:9" x14ac:dyDescent="0.3">
      <c r="A3148">
        <v>147087</v>
      </c>
      <c r="B3148">
        <v>139.142857142857</v>
      </c>
      <c r="C3148">
        <v>0.222246015742151</v>
      </c>
      <c r="D3148">
        <v>148039</v>
      </c>
      <c r="E3148" t="s">
        <v>5790</v>
      </c>
      <c r="F3148">
        <v>0.26099699739999999</v>
      </c>
      <c r="G3148">
        <v>147087</v>
      </c>
      <c r="H3148">
        <v>14.76</v>
      </c>
      <c r="I3148">
        <v>1</v>
      </c>
    </row>
    <row r="3149" spans="1:9" x14ac:dyDescent="0.3">
      <c r="A3149">
        <v>147091</v>
      </c>
      <c r="B3149">
        <v>139.142857142857</v>
      </c>
      <c r="C3149">
        <v>0.222246015742151</v>
      </c>
      <c r="D3149">
        <v>148039</v>
      </c>
      <c r="E3149" t="s">
        <v>5790</v>
      </c>
      <c r="F3149">
        <v>0.3957958519</v>
      </c>
      <c r="G3149">
        <v>147091</v>
      </c>
      <c r="H3149">
        <v>14.76</v>
      </c>
      <c r="I3149">
        <v>1</v>
      </c>
    </row>
    <row r="3150" spans="1:9" x14ac:dyDescent="0.3">
      <c r="A3150">
        <v>147092</v>
      </c>
      <c r="B3150">
        <v>135.529411764705</v>
      </c>
      <c r="C3150">
        <v>0.251660929590377</v>
      </c>
      <c r="D3150">
        <v>148039</v>
      </c>
      <c r="E3150" t="s">
        <v>5790</v>
      </c>
      <c r="F3150">
        <v>0.43910217289999998</v>
      </c>
      <c r="G3150">
        <v>147092</v>
      </c>
      <c r="H3150">
        <v>14.76</v>
      </c>
      <c r="I3150">
        <v>1</v>
      </c>
    </row>
    <row r="3151" spans="1:9" x14ac:dyDescent="0.3">
      <c r="A3151">
        <v>147095</v>
      </c>
      <c r="B3151">
        <v>139</v>
      </c>
      <c r="C3151">
        <v>0.23335831652925901</v>
      </c>
      <c r="D3151">
        <v>148039</v>
      </c>
      <c r="E3151" t="s">
        <v>5790</v>
      </c>
      <c r="F3151">
        <v>0.38397568459999998</v>
      </c>
      <c r="G3151">
        <v>147095</v>
      </c>
      <c r="H3151">
        <v>14.76</v>
      </c>
      <c r="I3151">
        <v>1</v>
      </c>
    </row>
    <row r="3152" spans="1:9" x14ac:dyDescent="0.3">
      <c r="A3152">
        <v>147097</v>
      </c>
      <c r="B3152">
        <v>139.142857142857</v>
      </c>
      <c r="C3152">
        <v>0.222246015742151</v>
      </c>
      <c r="D3152">
        <v>148039</v>
      </c>
      <c r="E3152" t="s">
        <v>5790</v>
      </c>
      <c r="F3152">
        <v>0.52397906780000003</v>
      </c>
      <c r="G3152">
        <v>147097</v>
      </c>
      <c r="H3152">
        <v>11.8</v>
      </c>
      <c r="I3152">
        <v>2</v>
      </c>
    </row>
    <row r="3153" spans="1:9" x14ac:dyDescent="0.3">
      <c r="A3153">
        <v>147098</v>
      </c>
      <c r="B3153">
        <v>142</v>
      </c>
      <c r="C3153">
        <v>9.0932762255970995E-2</v>
      </c>
      <c r="D3153">
        <v>147232</v>
      </c>
      <c r="E3153" t="s">
        <v>5790</v>
      </c>
      <c r="F3153">
        <v>0.90408080820000003</v>
      </c>
      <c r="G3153">
        <v>147098</v>
      </c>
      <c r="H3153">
        <v>6.11</v>
      </c>
      <c r="I3153">
        <v>4</v>
      </c>
    </row>
    <row r="3154" spans="1:9" x14ac:dyDescent="0.3">
      <c r="A3154">
        <v>147112</v>
      </c>
      <c r="B3154">
        <v>142</v>
      </c>
      <c r="C3154">
        <v>0</v>
      </c>
      <c r="D3154">
        <v>146754</v>
      </c>
      <c r="E3154" t="s">
        <v>5790</v>
      </c>
      <c r="F3154">
        <v>0.44891494510000002</v>
      </c>
      <c r="G3154">
        <v>147112</v>
      </c>
      <c r="H3154">
        <v>14.76</v>
      </c>
      <c r="I3154">
        <v>1</v>
      </c>
    </row>
    <row r="3155" spans="1:9" x14ac:dyDescent="0.3">
      <c r="A3155">
        <v>147128</v>
      </c>
      <c r="B3155">
        <v>136</v>
      </c>
      <c r="C3155">
        <v>0.35234749328649001</v>
      </c>
      <c r="D3155">
        <v>147542</v>
      </c>
      <c r="E3155" t="s">
        <v>5790</v>
      </c>
      <c r="F3155">
        <v>0.30976861719999998</v>
      </c>
      <c r="G3155">
        <v>147128</v>
      </c>
      <c r="H3155">
        <v>14.76</v>
      </c>
      <c r="I3155">
        <v>1</v>
      </c>
    </row>
    <row r="3156" spans="1:9" x14ac:dyDescent="0.3">
      <c r="A3156">
        <v>147160</v>
      </c>
      <c r="B3156">
        <v>136</v>
      </c>
      <c r="C3156">
        <v>0.35234749328649001</v>
      </c>
      <c r="D3156">
        <v>147542</v>
      </c>
      <c r="E3156" t="s">
        <v>5790</v>
      </c>
      <c r="F3156">
        <v>3.5762239199999997E-2</v>
      </c>
      <c r="G3156">
        <v>147160</v>
      </c>
      <c r="H3156">
        <v>14.76</v>
      </c>
      <c r="I3156">
        <v>1</v>
      </c>
    </row>
    <row r="3157" spans="1:9" x14ac:dyDescent="0.3">
      <c r="A3157">
        <v>147163</v>
      </c>
      <c r="B3157">
        <v>136</v>
      </c>
      <c r="C3157">
        <v>0.35234749328649001</v>
      </c>
      <c r="D3157">
        <v>147542</v>
      </c>
      <c r="E3157" t="s">
        <v>5790</v>
      </c>
      <c r="F3157">
        <v>0.37710943819999998</v>
      </c>
      <c r="G3157">
        <v>147163</v>
      </c>
      <c r="H3157">
        <v>14.76</v>
      </c>
      <c r="I3157">
        <v>1</v>
      </c>
    </row>
    <row r="3158" spans="1:9" x14ac:dyDescent="0.3">
      <c r="A3158">
        <v>147198</v>
      </c>
      <c r="B3158">
        <v>136.60784313725401</v>
      </c>
      <c r="C3158">
        <v>0</v>
      </c>
      <c r="D3158">
        <v>147609</v>
      </c>
      <c r="E3158" t="s">
        <v>5790</v>
      </c>
      <c r="F3158">
        <v>0.68276196720000004</v>
      </c>
      <c r="G3158">
        <v>147198</v>
      </c>
      <c r="H3158">
        <v>11.8</v>
      </c>
      <c r="I3158">
        <v>2</v>
      </c>
    </row>
    <row r="3159" spans="1:9" x14ac:dyDescent="0.3">
      <c r="A3159">
        <v>147201</v>
      </c>
      <c r="B3159">
        <v>142</v>
      </c>
      <c r="C3159">
        <v>0</v>
      </c>
      <c r="D3159">
        <v>147409</v>
      </c>
      <c r="E3159" t="s">
        <v>5790</v>
      </c>
      <c r="F3159">
        <v>0.28032922739999999</v>
      </c>
      <c r="G3159">
        <v>147201</v>
      </c>
      <c r="H3159">
        <v>14.76</v>
      </c>
      <c r="I3159">
        <v>1</v>
      </c>
    </row>
    <row r="3160" spans="1:9" x14ac:dyDescent="0.3">
      <c r="A3160">
        <v>147206</v>
      </c>
      <c r="B3160">
        <v>75</v>
      </c>
      <c r="C3160">
        <v>0</v>
      </c>
      <c r="D3160">
        <v>147761</v>
      </c>
      <c r="E3160" t="s">
        <v>5790</v>
      </c>
      <c r="F3160">
        <v>0.86596518749999996</v>
      </c>
      <c r="G3160">
        <v>147206</v>
      </c>
      <c r="H3160">
        <v>6.11</v>
      </c>
      <c r="I3160">
        <v>4</v>
      </c>
    </row>
    <row r="3161" spans="1:9" x14ac:dyDescent="0.3">
      <c r="A3161">
        <v>147216</v>
      </c>
      <c r="B3161">
        <v>100</v>
      </c>
      <c r="C3161">
        <v>0</v>
      </c>
      <c r="D3161">
        <v>147761</v>
      </c>
      <c r="E3161" t="s">
        <v>5790</v>
      </c>
      <c r="F3161">
        <v>0.85460048909999997</v>
      </c>
      <c r="G3161">
        <v>147216</v>
      </c>
      <c r="H3161">
        <v>6.11</v>
      </c>
      <c r="I3161">
        <v>4</v>
      </c>
    </row>
    <row r="3162" spans="1:9" x14ac:dyDescent="0.3">
      <c r="A3162">
        <v>147221</v>
      </c>
      <c r="B3162">
        <v>75</v>
      </c>
      <c r="C3162">
        <v>0</v>
      </c>
      <c r="D3162">
        <v>147761</v>
      </c>
      <c r="E3162" t="s">
        <v>5790</v>
      </c>
      <c r="F3162">
        <v>0.49555885789999998</v>
      </c>
      <c r="G3162">
        <v>147221</v>
      </c>
      <c r="H3162">
        <v>14.76</v>
      </c>
      <c r="I3162">
        <v>1</v>
      </c>
    </row>
    <row r="3163" spans="1:9" x14ac:dyDescent="0.3">
      <c r="A3163">
        <v>147223</v>
      </c>
      <c r="B3163">
        <v>137</v>
      </c>
      <c r="C3163">
        <v>0</v>
      </c>
      <c r="D3163">
        <v>147566</v>
      </c>
      <c r="E3163" t="s">
        <v>5790</v>
      </c>
      <c r="F3163">
        <v>0.8110437989</v>
      </c>
      <c r="G3163">
        <v>147223</v>
      </c>
      <c r="H3163">
        <v>7.65</v>
      </c>
      <c r="I3163">
        <v>3</v>
      </c>
    </row>
    <row r="3164" spans="1:9" x14ac:dyDescent="0.3">
      <c r="A3164">
        <v>147225</v>
      </c>
      <c r="B3164">
        <v>117.904761904761</v>
      </c>
      <c r="C3164">
        <v>0</v>
      </c>
      <c r="D3164">
        <v>147761</v>
      </c>
      <c r="E3164" t="s">
        <v>5790</v>
      </c>
      <c r="F3164">
        <v>0.8994076848</v>
      </c>
      <c r="G3164">
        <v>147225</v>
      </c>
      <c r="H3164">
        <v>6.11</v>
      </c>
      <c r="I3164">
        <v>4</v>
      </c>
    </row>
    <row r="3165" spans="1:9" x14ac:dyDescent="0.3">
      <c r="A3165">
        <v>147227</v>
      </c>
      <c r="B3165">
        <v>92.903225806451601</v>
      </c>
      <c r="C3165">
        <v>0</v>
      </c>
      <c r="D3165">
        <v>147761</v>
      </c>
      <c r="E3165" t="s">
        <v>5791</v>
      </c>
      <c r="F3165">
        <v>0.97228449579999998</v>
      </c>
      <c r="G3165">
        <v>147227</v>
      </c>
      <c r="H3165">
        <v>1.98</v>
      </c>
      <c r="I3165">
        <v>6</v>
      </c>
    </row>
    <row r="3166" spans="1:9" x14ac:dyDescent="0.3">
      <c r="A3166">
        <v>147231</v>
      </c>
      <c r="B3166">
        <v>75</v>
      </c>
      <c r="C3166">
        <v>0</v>
      </c>
      <c r="D3166">
        <v>147761</v>
      </c>
      <c r="E3166" t="s">
        <v>5791</v>
      </c>
      <c r="F3166">
        <v>0.95653462410000001</v>
      </c>
      <c r="G3166">
        <v>147231</v>
      </c>
      <c r="H3166">
        <v>4.0599999999999996</v>
      </c>
      <c r="I3166">
        <v>5</v>
      </c>
    </row>
    <row r="3167" spans="1:9" x14ac:dyDescent="0.3">
      <c r="A3167">
        <v>147239</v>
      </c>
      <c r="B3167">
        <v>75</v>
      </c>
      <c r="C3167">
        <v>0</v>
      </c>
      <c r="D3167">
        <v>147761</v>
      </c>
      <c r="E3167" t="s">
        <v>5790</v>
      </c>
      <c r="F3167">
        <v>0.92161923649999999</v>
      </c>
      <c r="G3167">
        <v>147239</v>
      </c>
      <c r="H3167">
        <v>6.11</v>
      </c>
      <c r="I3167">
        <v>4</v>
      </c>
    </row>
    <row r="3168" spans="1:9" x14ac:dyDescent="0.3">
      <c r="A3168">
        <v>147243</v>
      </c>
      <c r="B3168">
        <v>85</v>
      </c>
      <c r="C3168">
        <v>0</v>
      </c>
      <c r="D3168">
        <v>147761</v>
      </c>
      <c r="E3168" t="s">
        <v>5790</v>
      </c>
      <c r="F3168">
        <v>0.85291701559999999</v>
      </c>
      <c r="G3168">
        <v>147243</v>
      </c>
      <c r="H3168">
        <v>6.11</v>
      </c>
      <c r="I3168">
        <v>4</v>
      </c>
    </row>
    <row r="3169" spans="1:9" x14ac:dyDescent="0.3">
      <c r="A3169">
        <v>147254</v>
      </c>
      <c r="B3169">
        <v>139.058823529411</v>
      </c>
      <c r="C3169">
        <v>0</v>
      </c>
      <c r="D3169">
        <v>147366</v>
      </c>
      <c r="E3169" t="s">
        <v>5790</v>
      </c>
      <c r="F3169">
        <v>0.64432668689999995</v>
      </c>
      <c r="G3169">
        <v>147254</v>
      </c>
      <c r="H3169">
        <v>11.8</v>
      </c>
      <c r="I3169">
        <v>2</v>
      </c>
    </row>
    <row r="3170" spans="1:9" x14ac:dyDescent="0.3">
      <c r="A3170">
        <v>147260</v>
      </c>
      <c r="B3170">
        <v>129.916666666666</v>
      </c>
      <c r="C3170">
        <v>0</v>
      </c>
      <c r="D3170">
        <v>147170</v>
      </c>
      <c r="E3170" t="s">
        <v>5790</v>
      </c>
      <c r="F3170">
        <v>0.35166421530000003</v>
      </c>
      <c r="G3170">
        <v>147260</v>
      </c>
      <c r="H3170">
        <v>14.76</v>
      </c>
      <c r="I3170">
        <v>1</v>
      </c>
    </row>
    <row r="3171" spans="1:9" x14ac:dyDescent="0.3">
      <c r="A3171">
        <v>147270</v>
      </c>
      <c r="B3171">
        <v>139.142857142857</v>
      </c>
      <c r="C3171">
        <v>0.222246015742151</v>
      </c>
      <c r="D3171">
        <v>148039</v>
      </c>
      <c r="E3171" t="s">
        <v>5790</v>
      </c>
      <c r="F3171">
        <v>0.46986743809999998</v>
      </c>
      <c r="G3171">
        <v>147270</v>
      </c>
      <c r="H3171">
        <v>14.76</v>
      </c>
      <c r="I3171">
        <v>1</v>
      </c>
    </row>
    <row r="3172" spans="1:9" x14ac:dyDescent="0.3">
      <c r="A3172">
        <v>147280</v>
      </c>
      <c r="B3172">
        <v>140.84615384615299</v>
      </c>
      <c r="C3172">
        <v>0</v>
      </c>
      <c r="D3172">
        <v>147170</v>
      </c>
      <c r="E3172" t="s">
        <v>5790</v>
      </c>
      <c r="F3172">
        <v>1.9127016899999998E-2</v>
      </c>
      <c r="G3172">
        <v>147280</v>
      </c>
      <c r="H3172">
        <v>14.76</v>
      </c>
      <c r="I3172">
        <v>1</v>
      </c>
    </row>
    <row r="3173" spans="1:9" x14ac:dyDescent="0.3">
      <c r="A3173">
        <v>147291</v>
      </c>
      <c r="B3173">
        <v>147</v>
      </c>
      <c r="C3173">
        <v>0</v>
      </c>
      <c r="D3173">
        <v>146941</v>
      </c>
      <c r="E3173" t="s">
        <v>5790</v>
      </c>
      <c r="F3173">
        <v>0.33850762249999999</v>
      </c>
      <c r="G3173">
        <v>147291</v>
      </c>
      <c r="H3173">
        <v>14.76</v>
      </c>
      <c r="I3173">
        <v>1</v>
      </c>
    </row>
    <row r="3174" spans="1:9" x14ac:dyDescent="0.3">
      <c r="A3174">
        <v>147339</v>
      </c>
      <c r="B3174">
        <v>140.333333333333</v>
      </c>
      <c r="C3174">
        <v>0.2889321565231</v>
      </c>
      <c r="D3174">
        <v>147830</v>
      </c>
      <c r="E3174" t="s">
        <v>5790</v>
      </c>
      <c r="F3174">
        <v>0.59005594250000004</v>
      </c>
      <c r="G3174">
        <v>147339</v>
      </c>
      <c r="H3174">
        <v>11.8</v>
      </c>
      <c r="I3174">
        <v>2</v>
      </c>
    </row>
    <row r="3175" spans="1:9" x14ac:dyDescent="0.3">
      <c r="A3175">
        <v>147344</v>
      </c>
      <c r="B3175">
        <v>142</v>
      </c>
      <c r="C3175">
        <v>0.26911588098514999</v>
      </c>
      <c r="D3175">
        <v>148090</v>
      </c>
      <c r="E3175" t="s">
        <v>5790</v>
      </c>
      <c r="F3175">
        <v>0.36598399279999999</v>
      </c>
      <c r="G3175">
        <v>147344</v>
      </c>
      <c r="H3175">
        <v>14.76</v>
      </c>
      <c r="I3175">
        <v>1</v>
      </c>
    </row>
    <row r="3176" spans="1:9" x14ac:dyDescent="0.3">
      <c r="A3176">
        <v>147352</v>
      </c>
      <c r="B3176">
        <v>142</v>
      </c>
      <c r="C3176">
        <v>0</v>
      </c>
      <c r="D3176">
        <v>147438</v>
      </c>
      <c r="E3176" t="s">
        <v>5790</v>
      </c>
      <c r="F3176">
        <v>0.60613244769999997</v>
      </c>
      <c r="G3176">
        <v>147352</v>
      </c>
      <c r="H3176">
        <v>11.8</v>
      </c>
      <c r="I3176">
        <v>2</v>
      </c>
    </row>
    <row r="3177" spans="1:9" x14ac:dyDescent="0.3">
      <c r="A3177">
        <v>147364</v>
      </c>
      <c r="B3177">
        <v>133.02272453512501</v>
      </c>
      <c r="C3177">
        <v>0</v>
      </c>
      <c r="D3177">
        <v>155034</v>
      </c>
      <c r="E3177" t="s">
        <v>5790</v>
      </c>
      <c r="F3177">
        <v>0.57458645109999995</v>
      </c>
      <c r="G3177">
        <v>147364</v>
      </c>
      <c r="H3177">
        <v>11.8</v>
      </c>
      <c r="I3177">
        <v>2</v>
      </c>
    </row>
    <row r="3178" spans="1:9" x14ac:dyDescent="0.3">
      <c r="A3178">
        <v>147364</v>
      </c>
      <c r="B3178">
        <v>133.02272453512501</v>
      </c>
      <c r="C3178">
        <v>0</v>
      </c>
      <c r="D3178">
        <v>155034</v>
      </c>
      <c r="E3178" t="s">
        <v>5790</v>
      </c>
      <c r="F3178">
        <v>0.57458645109999995</v>
      </c>
      <c r="G3178">
        <v>147364</v>
      </c>
      <c r="H3178">
        <v>11.8</v>
      </c>
      <c r="I3178">
        <v>2</v>
      </c>
    </row>
    <row r="3179" spans="1:9" x14ac:dyDescent="0.3">
      <c r="A3179">
        <v>147374</v>
      </c>
      <c r="B3179">
        <v>144.796470588235</v>
      </c>
      <c r="C3179">
        <v>0</v>
      </c>
      <c r="D3179">
        <v>147739</v>
      </c>
      <c r="E3179" t="s">
        <v>5790</v>
      </c>
      <c r="F3179">
        <v>0.69214928149999999</v>
      </c>
      <c r="G3179">
        <v>147374</v>
      </c>
      <c r="H3179">
        <v>11.8</v>
      </c>
      <c r="I3179">
        <v>2</v>
      </c>
    </row>
    <row r="3180" spans="1:9" x14ac:dyDescent="0.3">
      <c r="A3180">
        <v>147381</v>
      </c>
      <c r="B3180">
        <v>147</v>
      </c>
      <c r="C3180">
        <v>0</v>
      </c>
      <c r="D3180">
        <v>147739</v>
      </c>
      <c r="E3180" t="s">
        <v>5790</v>
      </c>
      <c r="F3180">
        <v>0.76133322719999996</v>
      </c>
      <c r="G3180">
        <v>147381</v>
      </c>
      <c r="H3180">
        <v>7.65</v>
      </c>
      <c r="I3180">
        <v>3</v>
      </c>
    </row>
    <row r="3181" spans="1:9" x14ac:dyDescent="0.3">
      <c r="A3181">
        <v>147383</v>
      </c>
      <c r="B3181">
        <v>135.68421052631501</v>
      </c>
      <c r="C3181">
        <v>0</v>
      </c>
      <c r="D3181">
        <v>147739</v>
      </c>
      <c r="E3181" t="s">
        <v>5790</v>
      </c>
      <c r="F3181">
        <v>0.55658745769999995</v>
      </c>
      <c r="G3181">
        <v>147383</v>
      </c>
      <c r="H3181">
        <v>11.8</v>
      </c>
      <c r="I3181">
        <v>2</v>
      </c>
    </row>
    <row r="3182" spans="1:9" x14ac:dyDescent="0.3">
      <c r="A3182">
        <v>147392</v>
      </c>
      <c r="B3182">
        <v>147</v>
      </c>
      <c r="C3182">
        <v>0.91143543827752305</v>
      </c>
      <c r="D3182">
        <v>149190</v>
      </c>
      <c r="E3182" t="s">
        <v>5790</v>
      </c>
      <c r="F3182">
        <v>7.8021101699999998E-2</v>
      </c>
      <c r="G3182">
        <v>147392</v>
      </c>
      <c r="H3182">
        <v>14.76</v>
      </c>
      <c r="I3182">
        <v>1</v>
      </c>
    </row>
    <row r="3183" spans="1:9" x14ac:dyDescent="0.3">
      <c r="A3183">
        <v>147392</v>
      </c>
      <c r="B3183">
        <v>147</v>
      </c>
      <c r="C3183">
        <v>0.91143543827752305</v>
      </c>
      <c r="D3183">
        <v>149190</v>
      </c>
      <c r="E3183" t="s">
        <v>5790</v>
      </c>
      <c r="F3183">
        <v>7.8021101699999998E-2</v>
      </c>
      <c r="G3183">
        <v>147392</v>
      </c>
      <c r="H3183">
        <v>14.76</v>
      </c>
      <c r="I3183">
        <v>1</v>
      </c>
    </row>
    <row r="3184" spans="1:9" x14ac:dyDescent="0.3">
      <c r="A3184">
        <v>147397</v>
      </c>
      <c r="B3184">
        <v>142</v>
      </c>
      <c r="C3184">
        <v>0</v>
      </c>
      <c r="D3184">
        <v>148030</v>
      </c>
      <c r="E3184" t="s">
        <v>5790</v>
      </c>
      <c r="F3184">
        <v>0.2044457197</v>
      </c>
      <c r="G3184">
        <v>147397</v>
      </c>
      <c r="H3184">
        <v>14.76</v>
      </c>
      <c r="I3184">
        <v>1</v>
      </c>
    </row>
    <row r="3185" spans="1:9" x14ac:dyDescent="0.3">
      <c r="A3185">
        <v>147400</v>
      </c>
      <c r="B3185">
        <v>142</v>
      </c>
      <c r="C3185">
        <v>0.91143543827752305</v>
      </c>
      <c r="D3185">
        <v>149190</v>
      </c>
      <c r="E3185" t="s">
        <v>5790</v>
      </c>
      <c r="F3185">
        <v>0.2772139609</v>
      </c>
      <c r="G3185">
        <v>147400</v>
      </c>
      <c r="H3185">
        <v>14.76</v>
      </c>
      <c r="I3185">
        <v>1</v>
      </c>
    </row>
    <row r="3186" spans="1:9" x14ac:dyDescent="0.3">
      <c r="A3186">
        <v>147400</v>
      </c>
      <c r="B3186">
        <v>142</v>
      </c>
      <c r="C3186">
        <v>0.91143543827752305</v>
      </c>
      <c r="D3186">
        <v>149190</v>
      </c>
      <c r="E3186" t="s">
        <v>5790</v>
      </c>
      <c r="F3186">
        <v>0.2772139609</v>
      </c>
      <c r="G3186">
        <v>147400</v>
      </c>
      <c r="H3186">
        <v>14.76</v>
      </c>
      <c r="I3186">
        <v>1</v>
      </c>
    </row>
    <row r="3187" spans="1:9" x14ac:dyDescent="0.3">
      <c r="A3187">
        <v>147401</v>
      </c>
      <c r="B3187">
        <v>142</v>
      </c>
      <c r="C3187">
        <v>0.91143543827752305</v>
      </c>
      <c r="D3187">
        <v>149190</v>
      </c>
      <c r="E3187" t="s">
        <v>5790</v>
      </c>
      <c r="F3187">
        <v>0.91669410470000001</v>
      </c>
      <c r="G3187">
        <v>147401</v>
      </c>
      <c r="H3187">
        <v>6.11</v>
      </c>
      <c r="I3187">
        <v>4</v>
      </c>
    </row>
    <row r="3188" spans="1:9" x14ac:dyDescent="0.3">
      <c r="A3188">
        <v>147401</v>
      </c>
      <c r="B3188">
        <v>142</v>
      </c>
      <c r="C3188">
        <v>0.91143543827752305</v>
      </c>
      <c r="D3188">
        <v>149190</v>
      </c>
      <c r="E3188" t="s">
        <v>5790</v>
      </c>
      <c r="F3188">
        <v>0.91669410470000001</v>
      </c>
      <c r="G3188">
        <v>147401</v>
      </c>
      <c r="H3188">
        <v>6.11</v>
      </c>
      <c r="I3188">
        <v>4</v>
      </c>
    </row>
    <row r="3189" spans="1:9" x14ac:dyDescent="0.3">
      <c r="A3189">
        <v>147406</v>
      </c>
      <c r="B3189">
        <v>136</v>
      </c>
      <c r="C3189">
        <v>0.35234749328649001</v>
      </c>
      <c r="D3189">
        <v>147542</v>
      </c>
      <c r="E3189" t="s">
        <v>5790</v>
      </c>
      <c r="F3189">
        <v>0.11499530819999999</v>
      </c>
      <c r="G3189">
        <v>147406</v>
      </c>
      <c r="H3189">
        <v>14.76</v>
      </c>
      <c r="I3189">
        <v>1</v>
      </c>
    </row>
    <row r="3190" spans="1:9" x14ac:dyDescent="0.3">
      <c r="A3190">
        <v>147428</v>
      </c>
      <c r="B3190">
        <v>139.5</v>
      </c>
      <c r="C3190">
        <v>3.8002002197807902E-2</v>
      </c>
      <c r="D3190">
        <v>147707</v>
      </c>
      <c r="E3190" t="s">
        <v>5791</v>
      </c>
      <c r="F3190">
        <v>0.9548083544</v>
      </c>
      <c r="G3190">
        <v>147428</v>
      </c>
      <c r="H3190">
        <v>4.0599999999999996</v>
      </c>
      <c r="I3190">
        <v>5</v>
      </c>
    </row>
    <row r="3191" spans="1:9" x14ac:dyDescent="0.3">
      <c r="A3191">
        <v>147432</v>
      </c>
      <c r="B3191">
        <v>142</v>
      </c>
      <c r="C3191">
        <v>0.26911588098514999</v>
      </c>
      <c r="D3191">
        <v>148090</v>
      </c>
      <c r="E3191" t="s">
        <v>5790</v>
      </c>
      <c r="F3191">
        <v>0.36481922859999999</v>
      </c>
      <c r="G3191">
        <v>147432</v>
      </c>
      <c r="H3191">
        <v>14.76</v>
      </c>
      <c r="I3191">
        <v>1</v>
      </c>
    </row>
    <row r="3192" spans="1:9" x14ac:dyDescent="0.3">
      <c r="A3192">
        <v>147434</v>
      </c>
      <c r="B3192">
        <v>136.34782608695599</v>
      </c>
      <c r="C3192">
        <v>0.15296921811887301</v>
      </c>
      <c r="D3192">
        <v>147676</v>
      </c>
      <c r="E3192" t="s">
        <v>5790</v>
      </c>
      <c r="F3192">
        <v>0.44005203250000002</v>
      </c>
      <c r="G3192">
        <v>147434</v>
      </c>
      <c r="H3192">
        <v>14.76</v>
      </c>
      <c r="I3192">
        <v>1</v>
      </c>
    </row>
    <row r="3193" spans="1:9" x14ac:dyDescent="0.3">
      <c r="A3193">
        <v>147436</v>
      </c>
      <c r="B3193">
        <v>135.68421052631501</v>
      </c>
      <c r="C3193">
        <v>0.17092916680489401</v>
      </c>
      <c r="D3193">
        <v>147676</v>
      </c>
      <c r="E3193" t="s">
        <v>5790</v>
      </c>
      <c r="F3193">
        <v>0.4187718332</v>
      </c>
      <c r="G3193">
        <v>147436</v>
      </c>
      <c r="H3193">
        <v>14.76</v>
      </c>
      <c r="I3193">
        <v>1</v>
      </c>
    </row>
    <row r="3194" spans="1:9" x14ac:dyDescent="0.3">
      <c r="A3194">
        <v>147450</v>
      </c>
      <c r="B3194">
        <v>147</v>
      </c>
      <c r="C3194">
        <v>0.20957861645481601</v>
      </c>
      <c r="D3194">
        <v>149364</v>
      </c>
      <c r="E3194" t="s">
        <v>5790</v>
      </c>
      <c r="F3194">
        <v>0.31023573879999999</v>
      </c>
      <c r="G3194">
        <v>147450</v>
      </c>
      <c r="H3194">
        <v>14.76</v>
      </c>
      <c r="I3194">
        <v>1</v>
      </c>
    </row>
    <row r="3195" spans="1:9" x14ac:dyDescent="0.3">
      <c r="A3195">
        <v>147450</v>
      </c>
      <c r="B3195">
        <v>147</v>
      </c>
      <c r="C3195">
        <v>0.20957861645481601</v>
      </c>
      <c r="D3195">
        <v>149364</v>
      </c>
      <c r="E3195" t="s">
        <v>5790</v>
      </c>
      <c r="F3195">
        <v>0.31023573879999999</v>
      </c>
      <c r="G3195">
        <v>147450</v>
      </c>
      <c r="H3195">
        <v>14.76</v>
      </c>
      <c r="I3195">
        <v>1</v>
      </c>
    </row>
    <row r="3196" spans="1:9" x14ac:dyDescent="0.3">
      <c r="A3196">
        <v>147452</v>
      </c>
      <c r="B3196">
        <v>147</v>
      </c>
      <c r="C3196">
        <v>0.20957861645481601</v>
      </c>
      <c r="D3196">
        <v>149364</v>
      </c>
      <c r="E3196" t="s">
        <v>5790</v>
      </c>
      <c r="F3196">
        <v>0.71004271510000005</v>
      </c>
      <c r="G3196">
        <v>147452</v>
      </c>
      <c r="H3196">
        <v>11.8</v>
      </c>
      <c r="I3196">
        <v>2</v>
      </c>
    </row>
    <row r="3197" spans="1:9" x14ac:dyDescent="0.3">
      <c r="A3197">
        <v>147452</v>
      </c>
      <c r="B3197">
        <v>147</v>
      </c>
      <c r="C3197">
        <v>0.20957861645481601</v>
      </c>
      <c r="D3197">
        <v>149364</v>
      </c>
      <c r="E3197" t="s">
        <v>5790</v>
      </c>
      <c r="F3197">
        <v>0.71004271510000005</v>
      </c>
      <c r="G3197">
        <v>147452</v>
      </c>
      <c r="H3197">
        <v>11.8</v>
      </c>
      <c r="I3197">
        <v>2</v>
      </c>
    </row>
    <row r="3198" spans="1:9" x14ac:dyDescent="0.3">
      <c r="A3198">
        <v>147472</v>
      </c>
      <c r="B3198">
        <v>142</v>
      </c>
      <c r="C3198">
        <v>0</v>
      </c>
      <c r="D3198">
        <v>148050</v>
      </c>
      <c r="E3198" t="s">
        <v>5790</v>
      </c>
      <c r="F3198">
        <v>0.4603883922</v>
      </c>
      <c r="G3198">
        <v>147472</v>
      </c>
      <c r="H3198">
        <v>14.76</v>
      </c>
      <c r="I3198">
        <v>1</v>
      </c>
    </row>
    <row r="3199" spans="1:9" x14ac:dyDescent="0.3">
      <c r="A3199">
        <v>147473</v>
      </c>
      <c r="B3199">
        <v>142</v>
      </c>
      <c r="C3199">
        <v>0</v>
      </c>
      <c r="D3199">
        <v>148050</v>
      </c>
      <c r="E3199" t="s">
        <v>5790</v>
      </c>
      <c r="F3199">
        <v>0.46548315880000002</v>
      </c>
      <c r="G3199">
        <v>147473</v>
      </c>
      <c r="H3199">
        <v>14.76</v>
      </c>
      <c r="I3199">
        <v>1</v>
      </c>
    </row>
    <row r="3200" spans="1:9" x14ac:dyDescent="0.3">
      <c r="A3200">
        <v>147476</v>
      </c>
      <c r="B3200">
        <v>134.51620131387401</v>
      </c>
      <c r="C3200">
        <v>0</v>
      </c>
      <c r="D3200">
        <v>148050</v>
      </c>
      <c r="E3200" t="s">
        <v>5790</v>
      </c>
      <c r="F3200">
        <v>0.45031923060000001</v>
      </c>
      <c r="G3200">
        <v>147476</v>
      </c>
      <c r="H3200">
        <v>14.76</v>
      </c>
      <c r="I3200">
        <v>1</v>
      </c>
    </row>
    <row r="3201" spans="1:9" x14ac:dyDescent="0.3">
      <c r="A3201">
        <v>147477</v>
      </c>
      <c r="B3201">
        <v>136.34782608695599</v>
      </c>
      <c r="C3201">
        <v>0</v>
      </c>
      <c r="D3201">
        <v>148030</v>
      </c>
      <c r="E3201" t="s">
        <v>5790</v>
      </c>
      <c r="F3201">
        <v>0.69241499900000003</v>
      </c>
      <c r="G3201">
        <v>147477</v>
      </c>
      <c r="H3201">
        <v>11.8</v>
      </c>
      <c r="I3201">
        <v>2</v>
      </c>
    </row>
    <row r="3202" spans="1:9" x14ac:dyDescent="0.3">
      <c r="A3202">
        <v>147478</v>
      </c>
      <c r="B3202">
        <v>133.55172413793099</v>
      </c>
      <c r="C3202">
        <v>0</v>
      </c>
      <c r="D3202">
        <v>148050</v>
      </c>
      <c r="E3202" t="s">
        <v>5790</v>
      </c>
      <c r="F3202">
        <v>0.55131256579999999</v>
      </c>
      <c r="G3202">
        <v>147478</v>
      </c>
      <c r="H3202">
        <v>11.8</v>
      </c>
      <c r="I3202">
        <v>2</v>
      </c>
    </row>
    <row r="3203" spans="1:9" x14ac:dyDescent="0.3">
      <c r="A3203">
        <v>147481</v>
      </c>
      <c r="B3203">
        <v>139.5</v>
      </c>
      <c r="C3203">
        <v>0</v>
      </c>
      <c r="D3203">
        <v>155034</v>
      </c>
      <c r="E3203" t="s">
        <v>5790</v>
      </c>
      <c r="F3203">
        <v>0.74359083179999996</v>
      </c>
      <c r="G3203">
        <v>147481</v>
      </c>
      <c r="H3203">
        <v>11.8</v>
      </c>
      <c r="I3203">
        <v>2</v>
      </c>
    </row>
    <row r="3204" spans="1:9" x14ac:dyDescent="0.3">
      <c r="A3204">
        <v>147481</v>
      </c>
      <c r="B3204">
        <v>139.5</v>
      </c>
      <c r="C3204">
        <v>0</v>
      </c>
      <c r="D3204">
        <v>155034</v>
      </c>
      <c r="E3204" t="s">
        <v>5790</v>
      </c>
      <c r="F3204">
        <v>0.74359083179999996</v>
      </c>
      <c r="G3204">
        <v>147481</v>
      </c>
      <c r="H3204">
        <v>11.8</v>
      </c>
      <c r="I3204">
        <v>2</v>
      </c>
    </row>
    <row r="3205" spans="1:9" x14ac:dyDescent="0.3">
      <c r="A3205">
        <v>147486</v>
      </c>
      <c r="B3205">
        <v>142</v>
      </c>
      <c r="C3205">
        <v>0</v>
      </c>
      <c r="D3205">
        <v>155034</v>
      </c>
      <c r="E3205" t="s">
        <v>5790</v>
      </c>
      <c r="F3205">
        <v>0.28276488179999998</v>
      </c>
      <c r="G3205">
        <v>147486</v>
      </c>
      <c r="H3205">
        <v>14.76</v>
      </c>
      <c r="I3205">
        <v>1</v>
      </c>
    </row>
    <row r="3206" spans="1:9" x14ac:dyDescent="0.3">
      <c r="A3206">
        <v>147486</v>
      </c>
      <c r="B3206">
        <v>142</v>
      </c>
      <c r="C3206">
        <v>0</v>
      </c>
      <c r="D3206">
        <v>155034</v>
      </c>
      <c r="E3206" t="s">
        <v>5790</v>
      </c>
      <c r="F3206">
        <v>0.28276488179999998</v>
      </c>
      <c r="G3206">
        <v>147486</v>
      </c>
      <c r="H3206">
        <v>14.76</v>
      </c>
      <c r="I3206">
        <v>1</v>
      </c>
    </row>
    <row r="3207" spans="1:9" x14ac:dyDescent="0.3">
      <c r="A3207">
        <v>147487</v>
      </c>
      <c r="B3207">
        <v>139.333333333333</v>
      </c>
      <c r="C3207">
        <v>0</v>
      </c>
      <c r="D3207">
        <v>159971</v>
      </c>
      <c r="E3207" t="s">
        <v>5790</v>
      </c>
      <c r="F3207">
        <v>0.8217505813</v>
      </c>
      <c r="G3207">
        <v>147487</v>
      </c>
      <c r="H3207">
        <v>7.65</v>
      </c>
      <c r="I3207">
        <v>3</v>
      </c>
    </row>
    <row r="3208" spans="1:9" x14ac:dyDescent="0.3">
      <c r="A3208">
        <v>147489</v>
      </c>
      <c r="B3208">
        <v>150.20871172577299</v>
      </c>
      <c r="C3208">
        <v>0</v>
      </c>
      <c r="D3208">
        <v>159971</v>
      </c>
      <c r="E3208" t="s">
        <v>5790</v>
      </c>
      <c r="F3208">
        <v>0.93079578880000002</v>
      </c>
      <c r="G3208">
        <v>147489</v>
      </c>
      <c r="H3208">
        <v>6.11</v>
      </c>
      <c r="I3208">
        <v>4</v>
      </c>
    </row>
    <row r="3209" spans="1:9" x14ac:dyDescent="0.3">
      <c r="A3209">
        <v>147490</v>
      </c>
      <c r="B3209">
        <v>142</v>
      </c>
      <c r="C3209">
        <v>0</v>
      </c>
      <c r="D3209">
        <v>155034</v>
      </c>
      <c r="E3209" t="s">
        <v>5790</v>
      </c>
      <c r="F3209">
        <v>0.63878279920000003</v>
      </c>
      <c r="G3209">
        <v>147490</v>
      </c>
      <c r="H3209">
        <v>11.8</v>
      </c>
      <c r="I3209">
        <v>2</v>
      </c>
    </row>
    <row r="3210" spans="1:9" x14ac:dyDescent="0.3">
      <c r="A3210">
        <v>147490</v>
      </c>
      <c r="B3210">
        <v>142</v>
      </c>
      <c r="C3210">
        <v>0</v>
      </c>
      <c r="D3210">
        <v>155034</v>
      </c>
      <c r="E3210" t="s">
        <v>5790</v>
      </c>
      <c r="F3210">
        <v>0.63878279920000003</v>
      </c>
      <c r="G3210">
        <v>147490</v>
      </c>
      <c r="H3210">
        <v>11.8</v>
      </c>
      <c r="I3210">
        <v>2</v>
      </c>
    </row>
    <row r="3211" spans="1:9" x14ac:dyDescent="0.3">
      <c r="A3211">
        <v>147492</v>
      </c>
      <c r="B3211">
        <v>135.75</v>
      </c>
      <c r="C3211">
        <v>0</v>
      </c>
      <c r="D3211">
        <v>159971</v>
      </c>
      <c r="E3211" t="s">
        <v>5790</v>
      </c>
      <c r="F3211">
        <v>0.78383284809999998</v>
      </c>
      <c r="G3211">
        <v>147492</v>
      </c>
      <c r="H3211">
        <v>7.65</v>
      </c>
      <c r="I3211">
        <v>3</v>
      </c>
    </row>
    <row r="3212" spans="1:9" x14ac:dyDescent="0.3">
      <c r="A3212">
        <v>147495</v>
      </c>
      <c r="B3212">
        <v>126.78571428571399</v>
      </c>
      <c r="C3212">
        <v>0</v>
      </c>
      <c r="D3212">
        <v>147646</v>
      </c>
      <c r="E3212" t="s">
        <v>5790</v>
      </c>
      <c r="F3212">
        <v>0.86625975369999997</v>
      </c>
      <c r="G3212">
        <v>147495</v>
      </c>
      <c r="H3212">
        <v>6.11</v>
      </c>
      <c r="I3212">
        <v>4</v>
      </c>
    </row>
    <row r="3213" spans="1:9" x14ac:dyDescent="0.3">
      <c r="A3213">
        <v>147515</v>
      </c>
      <c r="B3213">
        <v>137.18136363636299</v>
      </c>
      <c r="C3213">
        <v>0.59706983485935405</v>
      </c>
      <c r="D3213">
        <v>147933</v>
      </c>
      <c r="E3213" t="s">
        <v>5790</v>
      </c>
      <c r="F3213">
        <v>0.19915181400000001</v>
      </c>
      <c r="G3213">
        <v>147515</v>
      </c>
      <c r="H3213">
        <v>14.76</v>
      </c>
      <c r="I3213">
        <v>1</v>
      </c>
    </row>
    <row r="3214" spans="1:9" x14ac:dyDescent="0.3">
      <c r="A3214">
        <v>147537</v>
      </c>
      <c r="B3214">
        <v>135.529411764705</v>
      </c>
      <c r="C3214">
        <v>0.51277674903167403</v>
      </c>
      <c r="D3214">
        <v>147933</v>
      </c>
      <c r="E3214" t="s">
        <v>5790</v>
      </c>
      <c r="F3214">
        <v>0.29505416750000002</v>
      </c>
      <c r="G3214">
        <v>147537</v>
      </c>
      <c r="H3214">
        <v>14.76</v>
      </c>
      <c r="I3214">
        <v>1</v>
      </c>
    </row>
    <row r="3215" spans="1:9" x14ac:dyDescent="0.3">
      <c r="A3215">
        <v>147558</v>
      </c>
      <c r="B3215">
        <v>142</v>
      </c>
      <c r="C3215">
        <v>0</v>
      </c>
      <c r="D3215">
        <v>152663</v>
      </c>
      <c r="E3215" t="s">
        <v>5790</v>
      </c>
      <c r="F3215">
        <v>0.1549493223</v>
      </c>
      <c r="G3215">
        <v>147558</v>
      </c>
      <c r="H3215">
        <v>14.76</v>
      </c>
      <c r="I3215">
        <v>1</v>
      </c>
    </row>
    <row r="3216" spans="1:9" x14ac:dyDescent="0.3">
      <c r="A3216">
        <v>147558</v>
      </c>
      <c r="B3216">
        <v>142</v>
      </c>
      <c r="C3216">
        <v>0</v>
      </c>
      <c r="D3216">
        <v>152663</v>
      </c>
      <c r="E3216" t="s">
        <v>5790</v>
      </c>
      <c r="F3216">
        <v>0.1549493223</v>
      </c>
      <c r="G3216">
        <v>147558</v>
      </c>
      <c r="H3216">
        <v>14.76</v>
      </c>
      <c r="I3216">
        <v>1</v>
      </c>
    </row>
    <row r="3217" spans="1:9" x14ac:dyDescent="0.3">
      <c r="A3217">
        <v>147559</v>
      </c>
      <c r="B3217">
        <v>139.058823529411</v>
      </c>
      <c r="C3217">
        <v>0.173815465469567</v>
      </c>
      <c r="D3217">
        <v>148108</v>
      </c>
      <c r="E3217" t="s">
        <v>5790</v>
      </c>
      <c r="F3217">
        <v>0.54793488980000005</v>
      </c>
      <c r="G3217">
        <v>147559</v>
      </c>
      <c r="H3217">
        <v>11.8</v>
      </c>
      <c r="I3217">
        <v>2</v>
      </c>
    </row>
    <row r="3218" spans="1:9" x14ac:dyDescent="0.3">
      <c r="A3218">
        <v>147563</v>
      </c>
      <c r="B3218">
        <v>139.142857142857</v>
      </c>
      <c r="C3218">
        <v>0.16884930931329301</v>
      </c>
      <c r="D3218">
        <v>148108</v>
      </c>
      <c r="E3218" t="s">
        <v>5790</v>
      </c>
      <c r="F3218">
        <v>0.20372788610000001</v>
      </c>
      <c r="G3218">
        <v>147563</v>
      </c>
      <c r="H3218">
        <v>14.76</v>
      </c>
      <c r="I3218">
        <v>1</v>
      </c>
    </row>
    <row r="3219" spans="1:9" x14ac:dyDescent="0.3">
      <c r="A3219">
        <v>147578</v>
      </c>
      <c r="B3219">
        <v>139</v>
      </c>
      <c r="C3219">
        <v>0.17729177477895799</v>
      </c>
      <c r="D3219">
        <v>148108</v>
      </c>
      <c r="E3219" t="s">
        <v>5790</v>
      </c>
      <c r="F3219">
        <v>0.50536406040000004</v>
      </c>
      <c r="G3219">
        <v>147578</v>
      </c>
      <c r="H3219">
        <v>11.8</v>
      </c>
      <c r="I3219">
        <v>2</v>
      </c>
    </row>
    <row r="3220" spans="1:9" x14ac:dyDescent="0.3">
      <c r="A3220">
        <v>147582</v>
      </c>
      <c r="B3220">
        <v>142</v>
      </c>
      <c r="C3220">
        <v>0</v>
      </c>
      <c r="D3220">
        <v>156979</v>
      </c>
      <c r="E3220" t="s">
        <v>5790</v>
      </c>
      <c r="F3220">
        <v>0.42235466840000002</v>
      </c>
      <c r="G3220">
        <v>147582</v>
      </c>
      <c r="H3220">
        <v>14.76</v>
      </c>
      <c r="I3220">
        <v>1</v>
      </c>
    </row>
    <row r="3221" spans="1:9" x14ac:dyDescent="0.3">
      <c r="A3221">
        <v>147582</v>
      </c>
      <c r="B3221">
        <v>142</v>
      </c>
      <c r="C3221">
        <v>0</v>
      </c>
      <c r="D3221">
        <v>156979</v>
      </c>
      <c r="E3221" t="s">
        <v>5790</v>
      </c>
      <c r="F3221">
        <v>0.38232785460000002</v>
      </c>
      <c r="G3221">
        <v>147582</v>
      </c>
      <c r="H3221">
        <v>14.76</v>
      </c>
      <c r="I3221">
        <v>1</v>
      </c>
    </row>
    <row r="3222" spans="1:9" x14ac:dyDescent="0.3">
      <c r="A3222">
        <v>147596</v>
      </c>
      <c r="B3222">
        <v>134.833333333333</v>
      </c>
      <c r="C3222">
        <v>2.7868134945058999E-2</v>
      </c>
      <c r="D3222">
        <v>147707</v>
      </c>
      <c r="E3222" t="s">
        <v>5790</v>
      </c>
      <c r="F3222">
        <v>0.82785433529999997</v>
      </c>
      <c r="G3222">
        <v>147596</v>
      </c>
      <c r="H3222">
        <v>7.65</v>
      </c>
      <c r="I3222">
        <v>3</v>
      </c>
    </row>
    <row r="3223" spans="1:9" x14ac:dyDescent="0.3">
      <c r="A3223">
        <v>147603</v>
      </c>
      <c r="B3223">
        <v>130.20512820512801</v>
      </c>
      <c r="C3223">
        <v>3.3129950633986299E-2</v>
      </c>
      <c r="D3223">
        <v>147707</v>
      </c>
      <c r="E3223" t="s">
        <v>5790</v>
      </c>
      <c r="F3223">
        <v>0.92888027429999998</v>
      </c>
      <c r="G3223">
        <v>147603</v>
      </c>
      <c r="H3223">
        <v>6.11</v>
      </c>
      <c r="I3223">
        <v>4</v>
      </c>
    </row>
    <row r="3224" spans="1:9" x14ac:dyDescent="0.3">
      <c r="A3224">
        <v>147605</v>
      </c>
      <c r="B3224">
        <v>128.585365853658</v>
      </c>
      <c r="C3224">
        <v>0</v>
      </c>
      <c r="D3224">
        <v>147597</v>
      </c>
      <c r="E3224" t="s">
        <v>5791</v>
      </c>
      <c r="F3224">
        <v>0.9903085828</v>
      </c>
      <c r="G3224">
        <v>147605</v>
      </c>
      <c r="H3224">
        <v>1.98</v>
      </c>
      <c r="I3224">
        <v>6</v>
      </c>
    </row>
    <row r="3225" spans="1:9" x14ac:dyDescent="0.3">
      <c r="A3225">
        <v>147625</v>
      </c>
      <c r="B3225">
        <v>147</v>
      </c>
      <c r="C3225">
        <v>0.20949207298884201</v>
      </c>
      <c r="D3225">
        <v>148017</v>
      </c>
      <c r="E3225" t="s">
        <v>5790</v>
      </c>
      <c r="F3225">
        <v>0.69559538359999995</v>
      </c>
      <c r="G3225">
        <v>147625</v>
      </c>
      <c r="H3225">
        <v>11.8</v>
      </c>
      <c r="I3225">
        <v>2</v>
      </c>
    </row>
    <row r="3226" spans="1:9" x14ac:dyDescent="0.3">
      <c r="A3226">
        <v>147626</v>
      </c>
      <c r="B3226">
        <v>147</v>
      </c>
      <c r="C3226">
        <v>0.20949207298884201</v>
      </c>
      <c r="D3226">
        <v>148017</v>
      </c>
      <c r="E3226" t="s">
        <v>5790</v>
      </c>
      <c r="F3226">
        <v>0.46710214020000002</v>
      </c>
      <c r="G3226">
        <v>147626</v>
      </c>
      <c r="H3226">
        <v>14.76</v>
      </c>
      <c r="I3226">
        <v>1</v>
      </c>
    </row>
    <row r="3227" spans="1:9" x14ac:dyDescent="0.3">
      <c r="A3227">
        <v>147630</v>
      </c>
      <c r="B3227">
        <v>142</v>
      </c>
      <c r="C3227">
        <v>0.20949207298884201</v>
      </c>
      <c r="D3227">
        <v>148017</v>
      </c>
      <c r="E3227" t="s">
        <v>5790</v>
      </c>
      <c r="F3227">
        <v>0.60753530259999999</v>
      </c>
      <c r="G3227">
        <v>147630</v>
      </c>
      <c r="H3227">
        <v>11.8</v>
      </c>
      <c r="I3227">
        <v>2</v>
      </c>
    </row>
    <row r="3228" spans="1:9" x14ac:dyDescent="0.3">
      <c r="A3228">
        <v>147637</v>
      </c>
      <c r="B3228">
        <v>134.85714285714201</v>
      </c>
      <c r="C3228">
        <v>0</v>
      </c>
      <c r="D3228">
        <v>147597</v>
      </c>
      <c r="E3228" t="s">
        <v>5790</v>
      </c>
      <c r="F3228">
        <v>0.88137310739999997</v>
      </c>
      <c r="G3228">
        <v>147637</v>
      </c>
      <c r="H3228">
        <v>6.11</v>
      </c>
      <c r="I3228">
        <v>4</v>
      </c>
    </row>
    <row r="3229" spans="1:9" x14ac:dyDescent="0.3">
      <c r="A3229">
        <v>147688</v>
      </c>
      <c r="B3229">
        <v>142</v>
      </c>
      <c r="C3229">
        <v>0.20949207298884201</v>
      </c>
      <c r="D3229">
        <v>148017</v>
      </c>
      <c r="E3229" t="s">
        <v>5790</v>
      </c>
      <c r="F3229">
        <v>0.78249603509999999</v>
      </c>
      <c r="G3229">
        <v>147688</v>
      </c>
      <c r="H3229">
        <v>7.65</v>
      </c>
      <c r="I3229">
        <v>3</v>
      </c>
    </row>
    <row r="3230" spans="1:9" x14ac:dyDescent="0.3">
      <c r="A3230">
        <v>147690</v>
      </c>
      <c r="B3230">
        <v>142</v>
      </c>
      <c r="C3230">
        <v>0</v>
      </c>
      <c r="D3230">
        <v>147927</v>
      </c>
      <c r="E3230" t="s">
        <v>5790</v>
      </c>
      <c r="F3230">
        <v>0.22545003890000001</v>
      </c>
      <c r="G3230">
        <v>147690</v>
      </c>
      <c r="H3230">
        <v>14.76</v>
      </c>
      <c r="I3230">
        <v>1</v>
      </c>
    </row>
    <row r="3231" spans="1:9" x14ac:dyDescent="0.3">
      <c r="A3231">
        <v>147693</v>
      </c>
      <c r="B3231">
        <v>137.21739130434699</v>
      </c>
      <c r="C3231">
        <v>0</v>
      </c>
      <c r="D3231">
        <v>147507</v>
      </c>
      <c r="E3231" t="s">
        <v>5790</v>
      </c>
      <c r="F3231">
        <v>0.82957273720000002</v>
      </c>
      <c r="G3231">
        <v>147693</v>
      </c>
      <c r="H3231">
        <v>7.65</v>
      </c>
      <c r="I3231">
        <v>3</v>
      </c>
    </row>
    <row r="3232" spans="1:9" x14ac:dyDescent="0.3">
      <c r="A3232">
        <v>147696</v>
      </c>
      <c r="B3232">
        <v>142</v>
      </c>
      <c r="C3232">
        <v>0.20957861645481601</v>
      </c>
      <c r="D3232">
        <v>149364</v>
      </c>
      <c r="E3232" t="s">
        <v>5790</v>
      </c>
      <c r="F3232">
        <v>0.59793657060000005</v>
      </c>
      <c r="G3232">
        <v>147696</v>
      </c>
      <c r="H3232">
        <v>11.8</v>
      </c>
      <c r="I3232">
        <v>2</v>
      </c>
    </row>
    <row r="3233" spans="1:9" x14ac:dyDescent="0.3">
      <c r="A3233">
        <v>147696</v>
      </c>
      <c r="B3233">
        <v>142</v>
      </c>
      <c r="C3233">
        <v>0.20957861645481601</v>
      </c>
      <c r="D3233">
        <v>149364</v>
      </c>
      <c r="E3233" t="s">
        <v>5790</v>
      </c>
      <c r="F3233">
        <v>0.59793657060000005</v>
      </c>
      <c r="G3233">
        <v>147696</v>
      </c>
      <c r="H3233">
        <v>11.8</v>
      </c>
      <c r="I3233">
        <v>2</v>
      </c>
    </row>
    <row r="3234" spans="1:9" x14ac:dyDescent="0.3">
      <c r="A3234">
        <v>147699</v>
      </c>
      <c r="B3234">
        <v>133.55172413793099</v>
      </c>
      <c r="C3234">
        <v>0</v>
      </c>
      <c r="D3234">
        <v>148050</v>
      </c>
      <c r="E3234" t="s">
        <v>5790</v>
      </c>
      <c r="F3234">
        <v>0.47645413879999998</v>
      </c>
      <c r="G3234">
        <v>147699</v>
      </c>
      <c r="H3234">
        <v>14.76</v>
      </c>
      <c r="I3234">
        <v>1</v>
      </c>
    </row>
    <row r="3235" spans="1:9" x14ac:dyDescent="0.3">
      <c r="A3235">
        <v>147702</v>
      </c>
      <c r="B3235">
        <v>138.875</v>
      </c>
      <c r="C3235">
        <v>0</v>
      </c>
      <c r="D3235">
        <v>148050</v>
      </c>
      <c r="E3235" t="s">
        <v>5790</v>
      </c>
      <c r="F3235">
        <v>0.31976500149999998</v>
      </c>
      <c r="G3235">
        <v>147702</v>
      </c>
      <c r="H3235">
        <v>14.76</v>
      </c>
      <c r="I3235">
        <v>1</v>
      </c>
    </row>
    <row r="3236" spans="1:9" x14ac:dyDescent="0.3">
      <c r="A3236">
        <v>147705</v>
      </c>
      <c r="B3236">
        <v>136.28571428571399</v>
      </c>
      <c r="C3236">
        <v>0</v>
      </c>
      <c r="D3236">
        <v>148030</v>
      </c>
      <c r="E3236" t="s">
        <v>5790</v>
      </c>
      <c r="F3236">
        <v>0.32163694500000001</v>
      </c>
      <c r="G3236">
        <v>147705</v>
      </c>
      <c r="H3236">
        <v>14.76</v>
      </c>
      <c r="I3236">
        <v>1</v>
      </c>
    </row>
    <row r="3237" spans="1:9" x14ac:dyDescent="0.3">
      <c r="A3237">
        <v>147730</v>
      </c>
      <c r="B3237">
        <v>138.666666666666</v>
      </c>
      <c r="C3237">
        <v>0</v>
      </c>
      <c r="D3237">
        <v>149469</v>
      </c>
      <c r="E3237" t="s">
        <v>5790</v>
      </c>
      <c r="F3237">
        <v>0.49583816530000002</v>
      </c>
      <c r="G3237">
        <v>147730</v>
      </c>
      <c r="H3237">
        <v>14.76</v>
      </c>
      <c r="I3237">
        <v>1</v>
      </c>
    </row>
    <row r="3238" spans="1:9" x14ac:dyDescent="0.3">
      <c r="A3238">
        <v>147730</v>
      </c>
      <c r="B3238">
        <v>138.666666666666</v>
      </c>
      <c r="C3238">
        <v>0</v>
      </c>
      <c r="D3238">
        <v>149469</v>
      </c>
      <c r="E3238" t="s">
        <v>5790</v>
      </c>
      <c r="F3238">
        <v>0.49583816530000002</v>
      </c>
      <c r="G3238">
        <v>147730</v>
      </c>
      <c r="H3238">
        <v>14.76</v>
      </c>
      <c r="I3238">
        <v>1</v>
      </c>
    </row>
    <row r="3239" spans="1:9" x14ac:dyDescent="0.3">
      <c r="A3239">
        <v>147778</v>
      </c>
      <c r="B3239">
        <v>122.246913580246</v>
      </c>
      <c r="C3239">
        <v>0</v>
      </c>
      <c r="D3239">
        <v>148060</v>
      </c>
      <c r="E3239" t="s">
        <v>5790</v>
      </c>
      <c r="F3239">
        <v>0.90411347149999999</v>
      </c>
      <c r="G3239">
        <v>147778</v>
      </c>
      <c r="H3239">
        <v>6.11</v>
      </c>
      <c r="I3239">
        <v>4</v>
      </c>
    </row>
    <row r="3240" spans="1:9" x14ac:dyDescent="0.3">
      <c r="A3240">
        <v>147782</v>
      </c>
      <c r="B3240">
        <v>142</v>
      </c>
      <c r="C3240">
        <v>0</v>
      </c>
      <c r="D3240">
        <v>147897</v>
      </c>
      <c r="E3240" t="s">
        <v>5790</v>
      </c>
      <c r="F3240">
        <v>0.73132002350000003</v>
      </c>
      <c r="G3240">
        <v>147782</v>
      </c>
      <c r="H3240">
        <v>11.8</v>
      </c>
      <c r="I3240">
        <v>2</v>
      </c>
    </row>
    <row r="3241" spans="1:9" x14ac:dyDescent="0.3">
      <c r="A3241">
        <v>147785</v>
      </c>
      <c r="B3241">
        <v>125.070175438596</v>
      </c>
      <c r="C3241">
        <v>0</v>
      </c>
      <c r="D3241">
        <v>147897</v>
      </c>
      <c r="E3241" t="s">
        <v>5790</v>
      </c>
      <c r="F3241">
        <v>0.74927705529999999</v>
      </c>
      <c r="G3241">
        <v>147785</v>
      </c>
      <c r="H3241">
        <v>11.8</v>
      </c>
      <c r="I3241">
        <v>2</v>
      </c>
    </row>
    <row r="3242" spans="1:9" x14ac:dyDescent="0.3">
      <c r="A3242">
        <v>147791</v>
      </c>
      <c r="B3242">
        <v>137.3125</v>
      </c>
      <c r="C3242">
        <v>0</v>
      </c>
      <c r="D3242">
        <v>148653</v>
      </c>
      <c r="E3242" t="s">
        <v>5790</v>
      </c>
      <c r="F3242">
        <v>0.85947942730000004</v>
      </c>
      <c r="G3242">
        <v>147791</v>
      </c>
      <c r="H3242">
        <v>6.11</v>
      </c>
      <c r="I3242">
        <v>4</v>
      </c>
    </row>
    <row r="3243" spans="1:9" x14ac:dyDescent="0.3">
      <c r="A3243">
        <v>147791</v>
      </c>
      <c r="B3243">
        <v>137.3125</v>
      </c>
      <c r="C3243">
        <v>0</v>
      </c>
      <c r="D3243">
        <v>148653</v>
      </c>
      <c r="E3243" t="s">
        <v>5790</v>
      </c>
      <c r="F3243">
        <v>0.85947942730000004</v>
      </c>
      <c r="G3243">
        <v>147791</v>
      </c>
      <c r="H3243">
        <v>6.11</v>
      </c>
      <c r="I3243">
        <v>4</v>
      </c>
    </row>
    <row r="3244" spans="1:9" x14ac:dyDescent="0.3">
      <c r="A3244">
        <v>147798</v>
      </c>
      <c r="B3244">
        <v>142</v>
      </c>
      <c r="C3244">
        <v>0.25853755270344603</v>
      </c>
      <c r="D3244">
        <v>150750</v>
      </c>
      <c r="E3244" t="s">
        <v>5790</v>
      </c>
      <c r="F3244">
        <v>0.19922783969999999</v>
      </c>
      <c r="G3244">
        <v>147798</v>
      </c>
      <c r="H3244">
        <v>14.76</v>
      </c>
      <c r="I3244">
        <v>1</v>
      </c>
    </row>
    <row r="3245" spans="1:9" x14ac:dyDescent="0.3">
      <c r="A3245">
        <v>147800</v>
      </c>
      <c r="B3245">
        <v>139.5</v>
      </c>
      <c r="C3245">
        <v>0</v>
      </c>
      <c r="D3245">
        <v>148147</v>
      </c>
      <c r="E3245" t="s">
        <v>5790</v>
      </c>
      <c r="F3245">
        <v>0.4815161228</v>
      </c>
      <c r="G3245">
        <v>147800</v>
      </c>
      <c r="H3245">
        <v>14.76</v>
      </c>
      <c r="I3245">
        <v>1</v>
      </c>
    </row>
    <row r="3246" spans="1:9" x14ac:dyDescent="0.3">
      <c r="A3246">
        <v>147801</v>
      </c>
      <c r="B3246">
        <v>139.5</v>
      </c>
      <c r="C3246">
        <v>0</v>
      </c>
      <c r="D3246">
        <v>148147</v>
      </c>
      <c r="E3246" t="s">
        <v>5790</v>
      </c>
      <c r="F3246">
        <v>0.4525470734</v>
      </c>
      <c r="G3246">
        <v>147801</v>
      </c>
      <c r="H3246">
        <v>14.76</v>
      </c>
      <c r="I3246">
        <v>1</v>
      </c>
    </row>
    <row r="3247" spans="1:9" x14ac:dyDescent="0.3">
      <c r="A3247">
        <v>147802</v>
      </c>
      <c r="B3247">
        <v>152.91556515391301</v>
      </c>
      <c r="C3247">
        <v>0.17411102328886899</v>
      </c>
      <c r="D3247">
        <v>148147</v>
      </c>
      <c r="E3247" t="s">
        <v>5790</v>
      </c>
      <c r="F3247">
        <v>0.7302706242</v>
      </c>
      <c r="G3247">
        <v>147802</v>
      </c>
      <c r="H3247">
        <v>11.8</v>
      </c>
      <c r="I3247">
        <v>2</v>
      </c>
    </row>
    <row r="3248" spans="1:9" x14ac:dyDescent="0.3">
      <c r="A3248">
        <v>147804</v>
      </c>
      <c r="B3248">
        <v>139.5</v>
      </c>
      <c r="C3248">
        <v>0</v>
      </c>
      <c r="D3248">
        <v>148147</v>
      </c>
      <c r="E3248" t="s">
        <v>5790</v>
      </c>
      <c r="F3248">
        <v>0.92990911009999999</v>
      </c>
      <c r="G3248">
        <v>147804</v>
      </c>
      <c r="H3248">
        <v>6.11</v>
      </c>
      <c r="I3248">
        <v>4</v>
      </c>
    </row>
    <row r="3249" spans="1:9" x14ac:dyDescent="0.3">
      <c r="A3249">
        <v>147826</v>
      </c>
      <c r="B3249">
        <v>139.5</v>
      </c>
      <c r="C3249">
        <v>0</v>
      </c>
      <c r="D3249">
        <v>148147</v>
      </c>
      <c r="E3249" t="s">
        <v>5790</v>
      </c>
      <c r="F3249">
        <v>0.72235804800000003</v>
      </c>
      <c r="G3249">
        <v>147826</v>
      </c>
      <c r="H3249">
        <v>11.8</v>
      </c>
      <c r="I3249">
        <v>2</v>
      </c>
    </row>
    <row r="3250" spans="1:9" x14ac:dyDescent="0.3">
      <c r="A3250">
        <v>147857</v>
      </c>
      <c r="B3250">
        <v>142</v>
      </c>
      <c r="C3250">
        <v>0</v>
      </c>
      <c r="D3250">
        <v>148108</v>
      </c>
      <c r="E3250" t="s">
        <v>5790</v>
      </c>
      <c r="F3250">
        <v>0.76029717919999995</v>
      </c>
      <c r="G3250">
        <v>147857</v>
      </c>
      <c r="H3250">
        <v>7.65</v>
      </c>
      <c r="I3250">
        <v>3</v>
      </c>
    </row>
    <row r="3251" spans="1:9" x14ac:dyDescent="0.3">
      <c r="A3251">
        <v>147868</v>
      </c>
      <c r="B3251">
        <v>135.888888888888</v>
      </c>
      <c r="C3251">
        <v>0</v>
      </c>
      <c r="D3251">
        <v>148050</v>
      </c>
      <c r="E3251" t="s">
        <v>5790</v>
      </c>
      <c r="F3251">
        <v>0.65017342570000003</v>
      </c>
      <c r="G3251">
        <v>147868</v>
      </c>
      <c r="H3251">
        <v>11.8</v>
      </c>
      <c r="I3251">
        <v>2</v>
      </c>
    </row>
    <row r="3252" spans="1:9" x14ac:dyDescent="0.3">
      <c r="A3252">
        <v>147870</v>
      </c>
      <c r="B3252">
        <v>137.59523809523799</v>
      </c>
      <c r="C3252">
        <v>0</v>
      </c>
      <c r="D3252">
        <v>148653</v>
      </c>
      <c r="E3252" t="s">
        <v>5790</v>
      </c>
      <c r="F3252">
        <v>0.4121364951</v>
      </c>
      <c r="G3252">
        <v>147870</v>
      </c>
      <c r="H3252">
        <v>14.76</v>
      </c>
      <c r="I3252">
        <v>1</v>
      </c>
    </row>
    <row r="3253" spans="1:9" x14ac:dyDescent="0.3">
      <c r="A3253">
        <v>147870</v>
      </c>
      <c r="B3253">
        <v>137.59523809523799</v>
      </c>
      <c r="C3253">
        <v>0</v>
      </c>
      <c r="D3253">
        <v>148653</v>
      </c>
      <c r="E3253" t="s">
        <v>5790</v>
      </c>
      <c r="F3253">
        <v>0.4121364951</v>
      </c>
      <c r="G3253">
        <v>147870</v>
      </c>
      <c r="H3253">
        <v>14.76</v>
      </c>
      <c r="I3253">
        <v>1</v>
      </c>
    </row>
    <row r="3254" spans="1:9" x14ac:dyDescent="0.3">
      <c r="A3254">
        <v>147872</v>
      </c>
      <c r="B3254">
        <v>137.30303030303</v>
      </c>
      <c r="C3254">
        <v>0</v>
      </c>
      <c r="D3254">
        <v>148653</v>
      </c>
      <c r="E3254" t="s">
        <v>5790</v>
      </c>
      <c r="F3254">
        <v>0.72039651869999999</v>
      </c>
      <c r="G3254">
        <v>147872</v>
      </c>
      <c r="H3254">
        <v>11.8</v>
      </c>
      <c r="I3254">
        <v>2</v>
      </c>
    </row>
    <row r="3255" spans="1:9" x14ac:dyDescent="0.3">
      <c r="A3255">
        <v>147872</v>
      </c>
      <c r="B3255">
        <v>137.30303030303</v>
      </c>
      <c r="C3255">
        <v>0</v>
      </c>
      <c r="D3255">
        <v>148653</v>
      </c>
      <c r="E3255" t="s">
        <v>5790</v>
      </c>
      <c r="F3255">
        <v>0.72039651869999999</v>
      </c>
      <c r="G3255">
        <v>147872</v>
      </c>
      <c r="H3255">
        <v>11.8</v>
      </c>
      <c r="I3255">
        <v>2</v>
      </c>
    </row>
    <row r="3256" spans="1:9" x14ac:dyDescent="0.3">
      <c r="A3256">
        <v>147873</v>
      </c>
      <c r="B3256">
        <v>142</v>
      </c>
      <c r="C3256">
        <v>0</v>
      </c>
      <c r="D3256">
        <v>148653</v>
      </c>
      <c r="E3256" t="s">
        <v>5790</v>
      </c>
      <c r="F3256">
        <v>0.87074375150000005</v>
      </c>
      <c r="G3256">
        <v>147873</v>
      </c>
      <c r="H3256">
        <v>6.11</v>
      </c>
      <c r="I3256">
        <v>4</v>
      </c>
    </row>
    <row r="3257" spans="1:9" x14ac:dyDescent="0.3">
      <c r="A3257">
        <v>147873</v>
      </c>
      <c r="B3257">
        <v>142</v>
      </c>
      <c r="C3257">
        <v>0</v>
      </c>
      <c r="D3257">
        <v>148653</v>
      </c>
      <c r="E3257" t="s">
        <v>5790</v>
      </c>
      <c r="F3257">
        <v>0.87074375150000005</v>
      </c>
      <c r="G3257">
        <v>147873</v>
      </c>
      <c r="H3257">
        <v>6.11</v>
      </c>
      <c r="I3257">
        <v>4</v>
      </c>
    </row>
    <row r="3258" spans="1:9" x14ac:dyDescent="0.3">
      <c r="A3258">
        <v>147877</v>
      </c>
      <c r="B3258">
        <v>142</v>
      </c>
      <c r="C3258">
        <v>0</v>
      </c>
      <c r="D3258">
        <v>148653</v>
      </c>
      <c r="E3258" t="s">
        <v>5790</v>
      </c>
      <c r="F3258">
        <v>0.92462992669999999</v>
      </c>
      <c r="G3258">
        <v>147877</v>
      </c>
      <c r="H3258">
        <v>6.11</v>
      </c>
      <c r="I3258">
        <v>4</v>
      </c>
    </row>
    <row r="3259" spans="1:9" x14ac:dyDescent="0.3">
      <c r="A3259">
        <v>147877</v>
      </c>
      <c r="B3259">
        <v>142</v>
      </c>
      <c r="C3259">
        <v>0</v>
      </c>
      <c r="D3259">
        <v>148653</v>
      </c>
      <c r="E3259" t="s">
        <v>5790</v>
      </c>
      <c r="F3259">
        <v>0.92462992669999999</v>
      </c>
      <c r="G3259">
        <v>147877</v>
      </c>
      <c r="H3259">
        <v>6.11</v>
      </c>
      <c r="I3259">
        <v>4</v>
      </c>
    </row>
    <row r="3260" spans="1:9" x14ac:dyDescent="0.3">
      <c r="A3260">
        <v>147887</v>
      </c>
      <c r="B3260">
        <v>140.333333333333</v>
      </c>
      <c r="C3260">
        <v>0</v>
      </c>
      <c r="D3260">
        <v>147851</v>
      </c>
      <c r="E3260" t="s">
        <v>5790</v>
      </c>
      <c r="F3260">
        <v>0.21022233370000001</v>
      </c>
      <c r="G3260">
        <v>147887</v>
      </c>
      <c r="H3260">
        <v>14.76</v>
      </c>
      <c r="I3260">
        <v>1</v>
      </c>
    </row>
    <row r="3261" spans="1:9" x14ac:dyDescent="0.3">
      <c r="A3261">
        <v>147896</v>
      </c>
      <c r="B3261">
        <v>142</v>
      </c>
      <c r="C3261">
        <v>0.25853755270344603</v>
      </c>
      <c r="D3261">
        <v>150750</v>
      </c>
      <c r="E3261" t="s">
        <v>5790</v>
      </c>
      <c r="F3261">
        <v>0.69187831879999995</v>
      </c>
      <c r="G3261">
        <v>147896</v>
      </c>
      <c r="H3261">
        <v>11.8</v>
      </c>
      <c r="I3261">
        <v>2</v>
      </c>
    </row>
    <row r="3262" spans="1:9" x14ac:dyDescent="0.3">
      <c r="A3262">
        <v>147915</v>
      </c>
      <c r="B3262">
        <v>139.1875</v>
      </c>
      <c r="C3262">
        <v>0.166211038855273</v>
      </c>
      <c r="D3262">
        <v>148108</v>
      </c>
      <c r="E3262" t="s">
        <v>5790</v>
      </c>
      <c r="F3262">
        <v>0.37572115659999999</v>
      </c>
      <c r="G3262">
        <v>147915</v>
      </c>
      <c r="H3262">
        <v>14.76</v>
      </c>
      <c r="I3262">
        <v>1</v>
      </c>
    </row>
    <row r="3263" spans="1:9" x14ac:dyDescent="0.3">
      <c r="A3263">
        <v>147924</v>
      </c>
      <c r="B3263">
        <v>131.82142857142799</v>
      </c>
      <c r="C3263">
        <v>0</v>
      </c>
      <c r="D3263">
        <v>147597</v>
      </c>
      <c r="E3263" t="s">
        <v>5791</v>
      </c>
      <c r="F3263">
        <v>0.96650719640000005</v>
      </c>
      <c r="G3263">
        <v>147924</v>
      </c>
      <c r="H3263">
        <v>4.0599999999999996</v>
      </c>
      <c r="I3263">
        <v>5</v>
      </c>
    </row>
    <row r="3264" spans="1:9" x14ac:dyDescent="0.3">
      <c r="A3264">
        <v>147925</v>
      </c>
      <c r="B3264">
        <v>142</v>
      </c>
      <c r="C3264">
        <v>0.26911588098514999</v>
      </c>
      <c r="D3264">
        <v>148090</v>
      </c>
      <c r="E3264" t="s">
        <v>5790</v>
      </c>
      <c r="F3264">
        <v>0.81496953959999996</v>
      </c>
      <c r="G3264">
        <v>147925</v>
      </c>
      <c r="H3264">
        <v>7.65</v>
      </c>
      <c r="I3264">
        <v>3</v>
      </c>
    </row>
    <row r="3265" spans="1:9" x14ac:dyDescent="0.3">
      <c r="A3265">
        <v>147940</v>
      </c>
      <c r="B3265">
        <v>142</v>
      </c>
      <c r="C3265">
        <v>0.26911588098514999</v>
      </c>
      <c r="D3265">
        <v>148090</v>
      </c>
      <c r="E3265" t="s">
        <v>5790</v>
      </c>
      <c r="F3265">
        <v>0.22717346250000001</v>
      </c>
      <c r="G3265">
        <v>147940</v>
      </c>
      <c r="H3265">
        <v>14.76</v>
      </c>
      <c r="I3265">
        <v>1</v>
      </c>
    </row>
    <row r="3266" spans="1:9" x14ac:dyDescent="0.3">
      <c r="A3266">
        <v>147951</v>
      </c>
      <c r="B3266">
        <v>135.529411764705</v>
      </c>
      <c r="C3266">
        <v>0.51277674903167403</v>
      </c>
      <c r="D3266">
        <v>147933</v>
      </c>
      <c r="E3266" t="s">
        <v>5790</v>
      </c>
      <c r="F3266">
        <v>0.18966624139999999</v>
      </c>
      <c r="G3266">
        <v>147951</v>
      </c>
      <c r="H3266">
        <v>14.76</v>
      </c>
      <c r="I3266">
        <v>1</v>
      </c>
    </row>
    <row r="3267" spans="1:9" x14ac:dyDescent="0.3">
      <c r="A3267">
        <v>147968</v>
      </c>
      <c r="B3267">
        <v>142</v>
      </c>
      <c r="C3267">
        <v>0.25853755270344603</v>
      </c>
      <c r="D3267">
        <v>150750</v>
      </c>
      <c r="E3267" t="s">
        <v>5790</v>
      </c>
      <c r="F3267">
        <v>0.1349462867</v>
      </c>
      <c r="G3267">
        <v>147968</v>
      </c>
      <c r="H3267">
        <v>14.76</v>
      </c>
      <c r="I3267">
        <v>1</v>
      </c>
    </row>
    <row r="3268" spans="1:9" x14ac:dyDescent="0.3">
      <c r="A3268">
        <v>147989</v>
      </c>
      <c r="B3268">
        <v>166.453</v>
      </c>
      <c r="C3268">
        <v>0.254450807860502</v>
      </c>
      <c r="D3268">
        <v>153797</v>
      </c>
      <c r="E3268" t="s">
        <v>5790</v>
      </c>
      <c r="F3268">
        <v>0.84730625150000005</v>
      </c>
      <c r="G3268">
        <v>147989</v>
      </c>
      <c r="H3268">
        <v>6.11</v>
      </c>
      <c r="I3268">
        <v>4</v>
      </c>
    </row>
    <row r="3269" spans="1:9" x14ac:dyDescent="0.3">
      <c r="A3269">
        <v>147991</v>
      </c>
      <c r="B3269">
        <v>138.03448275861999</v>
      </c>
      <c r="C3269">
        <v>0</v>
      </c>
      <c r="D3269">
        <v>153797</v>
      </c>
      <c r="E3269" t="s">
        <v>5790</v>
      </c>
      <c r="F3269">
        <v>0.90061759949999998</v>
      </c>
      <c r="G3269">
        <v>147991</v>
      </c>
      <c r="H3269">
        <v>6.11</v>
      </c>
      <c r="I3269">
        <v>4</v>
      </c>
    </row>
    <row r="3270" spans="1:9" x14ac:dyDescent="0.3">
      <c r="A3270">
        <v>148012</v>
      </c>
      <c r="B3270">
        <v>142</v>
      </c>
      <c r="C3270">
        <v>0</v>
      </c>
      <c r="D3270">
        <v>147739</v>
      </c>
      <c r="E3270" t="s">
        <v>5790</v>
      </c>
      <c r="F3270">
        <v>0.82355153560000005</v>
      </c>
      <c r="G3270">
        <v>148012</v>
      </c>
      <c r="H3270">
        <v>7.65</v>
      </c>
      <c r="I3270">
        <v>3</v>
      </c>
    </row>
    <row r="3271" spans="1:9" x14ac:dyDescent="0.3">
      <c r="A3271">
        <v>148087</v>
      </c>
      <c r="B3271">
        <v>117.677083333333</v>
      </c>
      <c r="C3271">
        <v>0</v>
      </c>
      <c r="D3271">
        <v>147597</v>
      </c>
      <c r="E3271" t="s">
        <v>5791</v>
      </c>
      <c r="F3271">
        <v>0.98060464859999996</v>
      </c>
      <c r="G3271">
        <v>148087</v>
      </c>
      <c r="H3271">
        <v>1.98</v>
      </c>
      <c r="I3271">
        <v>6</v>
      </c>
    </row>
    <row r="3272" spans="1:9" x14ac:dyDescent="0.3">
      <c r="A3272">
        <v>148173</v>
      </c>
      <c r="B3272">
        <v>147</v>
      </c>
      <c r="C3272">
        <v>0.13479976035598101</v>
      </c>
      <c r="D3272">
        <v>149010</v>
      </c>
      <c r="E3272" t="s">
        <v>5790</v>
      </c>
      <c r="F3272">
        <v>0.70812469720000004</v>
      </c>
      <c r="G3272">
        <v>148173</v>
      </c>
      <c r="H3272">
        <v>11.8</v>
      </c>
      <c r="I3272">
        <v>2</v>
      </c>
    </row>
    <row r="3273" spans="1:9" x14ac:dyDescent="0.3">
      <c r="A3273">
        <v>148261</v>
      </c>
      <c r="B3273">
        <v>139.5</v>
      </c>
      <c r="C3273">
        <v>0</v>
      </c>
      <c r="D3273">
        <v>148653</v>
      </c>
      <c r="E3273" t="s">
        <v>5790</v>
      </c>
      <c r="F3273">
        <v>0.81423097850000004</v>
      </c>
      <c r="G3273">
        <v>148261</v>
      </c>
      <c r="H3273">
        <v>7.65</v>
      </c>
      <c r="I3273">
        <v>3</v>
      </c>
    </row>
    <row r="3274" spans="1:9" x14ac:dyDescent="0.3">
      <c r="A3274">
        <v>148261</v>
      </c>
      <c r="B3274">
        <v>139.5</v>
      </c>
      <c r="C3274">
        <v>0</v>
      </c>
      <c r="D3274">
        <v>148653</v>
      </c>
      <c r="E3274" t="s">
        <v>5790</v>
      </c>
      <c r="F3274">
        <v>0.81423097850000004</v>
      </c>
      <c r="G3274">
        <v>148261</v>
      </c>
      <c r="H3274">
        <v>7.65</v>
      </c>
      <c r="I3274">
        <v>3</v>
      </c>
    </row>
    <row r="3275" spans="1:9" x14ac:dyDescent="0.3">
      <c r="A3275">
        <v>148280</v>
      </c>
      <c r="B3275">
        <v>147</v>
      </c>
      <c r="C3275">
        <v>0</v>
      </c>
      <c r="D3275">
        <v>149147</v>
      </c>
      <c r="E3275" t="s">
        <v>5790</v>
      </c>
      <c r="F3275">
        <v>0.75078517199999995</v>
      </c>
      <c r="G3275">
        <v>148280</v>
      </c>
      <c r="H3275">
        <v>11.8</v>
      </c>
      <c r="I3275">
        <v>2</v>
      </c>
    </row>
    <row r="3276" spans="1:9" x14ac:dyDescent="0.3">
      <c r="A3276">
        <v>148280</v>
      </c>
      <c r="B3276">
        <v>147</v>
      </c>
      <c r="C3276">
        <v>0</v>
      </c>
      <c r="D3276">
        <v>149147</v>
      </c>
      <c r="E3276" t="s">
        <v>5790</v>
      </c>
      <c r="F3276">
        <v>0.75078517199999995</v>
      </c>
      <c r="G3276">
        <v>148280</v>
      </c>
      <c r="H3276">
        <v>11.8</v>
      </c>
      <c r="I3276">
        <v>2</v>
      </c>
    </row>
    <row r="3277" spans="1:9" x14ac:dyDescent="0.3">
      <c r="A3277">
        <v>148329</v>
      </c>
      <c r="B3277">
        <v>142</v>
      </c>
      <c r="C3277">
        <v>0.25853755270344603</v>
      </c>
      <c r="D3277">
        <v>150750</v>
      </c>
      <c r="E3277" t="s">
        <v>5790</v>
      </c>
      <c r="F3277">
        <v>0.32936990259999999</v>
      </c>
      <c r="G3277">
        <v>148329</v>
      </c>
      <c r="H3277">
        <v>14.76</v>
      </c>
      <c r="I3277">
        <v>1</v>
      </c>
    </row>
    <row r="3278" spans="1:9" x14ac:dyDescent="0.3">
      <c r="A3278">
        <v>148356</v>
      </c>
      <c r="B3278">
        <v>143.79650206077599</v>
      </c>
      <c r="C3278">
        <v>0</v>
      </c>
      <c r="D3278">
        <v>149827</v>
      </c>
      <c r="E3278" t="s">
        <v>5791</v>
      </c>
      <c r="F3278">
        <v>0.98396897319999999</v>
      </c>
      <c r="G3278">
        <v>148356</v>
      </c>
      <c r="H3278">
        <v>1.98</v>
      </c>
      <c r="I3278">
        <v>6</v>
      </c>
    </row>
    <row r="3279" spans="1:9" x14ac:dyDescent="0.3">
      <c r="A3279">
        <v>148432</v>
      </c>
      <c r="B3279">
        <v>147</v>
      </c>
      <c r="C3279">
        <v>0</v>
      </c>
      <c r="D3279">
        <v>149135</v>
      </c>
      <c r="E3279" t="s">
        <v>5790</v>
      </c>
      <c r="F3279">
        <v>0.61646038290000005</v>
      </c>
      <c r="G3279">
        <v>148432</v>
      </c>
      <c r="H3279">
        <v>11.8</v>
      </c>
      <c r="I3279">
        <v>2</v>
      </c>
    </row>
    <row r="3280" spans="1:9" x14ac:dyDescent="0.3">
      <c r="A3280">
        <v>148432</v>
      </c>
      <c r="B3280">
        <v>147</v>
      </c>
      <c r="C3280">
        <v>0</v>
      </c>
      <c r="D3280">
        <v>149135</v>
      </c>
      <c r="E3280" t="s">
        <v>5790</v>
      </c>
      <c r="F3280">
        <v>0.61646038290000005</v>
      </c>
      <c r="G3280">
        <v>148432</v>
      </c>
      <c r="H3280">
        <v>11.8</v>
      </c>
      <c r="I3280">
        <v>2</v>
      </c>
    </row>
    <row r="3281" spans="1:9" x14ac:dyDescent="0.3">
      <c r="A3281">
        <v>148488</v>
      </c>
      <c r="B3281">
        <v>138.052631578947</v>
      </c>
      <c r="C3281">
        <v>0</v>
      </c>
      <c r="D3281">
        <v>149204</v>
      </c>
      <c r="E3281" t="s">
        <v>5790</v>
      </c>
      <c r="F3281">
        <v>0.49803969259999997</v>
      </c>
      <c r="G3281">
        <v>148488</v>
      </c>
      <c r="H3281">
        <v>14.76</v>
      </c>
      <c r="I3281">
        <v>1</v>
      </c>
    </row>
    <row r="3282" spans="1:9" x14ac:dyDescent="0.3">
      <c r="A3282">
        <v>148488</v>
      </c>
      <c r="B3282">
        <v>138.052631578947</v>
      </c>
      <c r="C3282">
        <v>0</v>
      </c>
      <c r="D3282">
        <v>149204</v>
      </c>
      <c r="E3282" t="s">
        <v>5790</v>
      </c>
      <c r="F3282">
        <v>0.49803969259999997</v>
      </c>
      <c r="G3282">
        <v>148488</v>
      </c>
      <c r="H3282">
        <v>14.76</v>
      </c>
      <c r="I3282">
        <v>1</v>
      </c>
    </row>
    <row r="3283" spans="1:9" x14ac:dyDescent="0.3">
      <c r="A3283">
        <v>148489</v>
      </c>
      <c r="B3283">
        <v>110</v>
      </c>
      <c r="C3283">
        <v>0</v>
      </c>
      <c r="D3283">
        <v>149204</v>
      </c>
      <c r="E3283" t="s">
        <v>5790</v>
      </c>
      <c r="F3283">
        <v>0.71024686100000001</v>
      </c>
      <c r="G3283">
        <v>148489</v>
      </c>
      <c r="H3283">
        <v>11.8</v>
      </c>
      <c r="I3283">
        <v>2</v>
      </c>
    </row>
    <row r="3284" spans="1:9" x14ac:dyDescent="0.3">
      <c r="A3284">
        <v>148489</v>
      </c>
      <c r="B3284">
        <v>110</v>
      </c>
      <c r="C3284">
        <v>0</v>
      </c>
      <c r="D3284">
        <v>149204</v>
      </c>
      <c r="E3284" t="s">
        <v>5790</v>
      </c>
      <c r="F3284">
        <v>0.71024686100000001</v>
      </c>
      <c r="G3284">
        <v>148489</v>
      </c>
      <c r="H3284">
        <v>11.8</v>
      </c>
      <c r="I3284">
        <v>2</v>
      </c>
    </row>
    <row r="3285" spans="1:9" x14ac:dyDescent="0.3">
      <c r="A3285">
        <v>148506</v>
      </c>
      <c r="B3285">
        <v>134.962962962962</v>
      </c>
      <c r="C3285">
        <v>0</v>
      </c>
      <c r="D3285">
        <v>149204</v>
      </c>
      <c r="E3285" t="s">
        <v>5791</v>
      </c>
      <c r="F3285">
        <v>0.96461749080000003</v>
      </c>
      <c r="G3285">
        <v>148506</v>
      </c>
      <c r="H3285">
        <v>4.0599999999999996</v>
      </c>
      <c r="I3285">
        <v>5</v>
      </c>
    </row>
    <row r="3286" spans="1:9" x14ac:dyDescent="0.3">
      <c r="A3286">
        <v>148506</v>
      </c>
      <c r="B3286">
        <v>134.962962962962</v>
      </c>
      <c r="C3286">
        <v>0</v>
      </c>
      <c r="D3286">
        <v>149204</v>
      </c>
      <c r="E3286" t="s">
        <v>5791</v>
      </c>
      <c r="F3286">
        <v>0.96461749080000003</v>
      </c>
      <c r="G3286">
        <v>148506</v>
      </c>
      <c r="H3286">
        <v>4.0599999999999996</v>
      </c>
      <c r="I3286">
        <v>5</v>
      </c>
    </row>
    <row r="3287" spans="1:9" x14ac:dyDescent="0.3">
      <c r="A3287">
        <v>148507</v>
      </c>
      <c r="B3287">
        <v>184.32620689655101</v>
      </c>
      <c r="C3287">
        <v>0.33556353233821101</v>
      </c>
      <c r="D3287">
        <v>148653</v>
      </c>
      <c r="E3287" t="s">
        <v>5790</v>
      </c>
      <c r="F3287">
        <v>0.85248351099999997</v>
      </c>
      <c r="G3287">
        <v>148507</v>
      </c>
      <c r="H3287">
        <v>6.11</v>
      </c>
      <c r="I3287">
        <v>4</v>
      </c>
    </row>
    <row r="3288" spans="1:9" x14ac:dyDescent="0.3">
      <c r="A3288">
        <v>148507</v>
      </c>
      <c r="B3288">
        <v>184.32620689655101</v>
      </c>
      <c r="C3288">
        <v>0.33556353233821101</v>
      </c>
      <c r="D3288">
        <v>148653</v>
      </c>
      <c r="E3288" t="s">
        <v>5790</v>
      </c>
      <c r="F3288">
        <v>0.85248351099999997</v>
      </c>
      <c r="G3288">
        <v>148507</v>
      </c>
      <c r="H3288">
        <v>6.11</v>
      </c>
      <c r="I3288">
        <v>4</v>
      </c>
    </row>
    <row r="3289" spans="1:9" x14ac:dyDescent="0.3">
      <c r="A3289">
        <v>148508</v>
      </c>
      <c r="B3289">
        <v>117</v>
      </c>
      <c r="C3289">
        <v>0</v>
      </c>
      <c r="D3289">
        <v>149204</v>
      </c>
      <c r="E3289" t="s">
        <v>5790</v>
      </c>
      <c r="F3289">
        <v>0.41599825019999997</v>
      </c>
      <c r="G3289">
        <v>148508</v>
      </c>
      <c r="H3289">
        <v>14.76</v>
      </c>
      <c r="I3289">
        <v>1</v>
      </c>
    </row>
    <row r="3290" spans="1:9" x14ac:dyDescent="0.3">
      <c r="A3290">
        <v>148508</v>
      </c>
      <c r="B3290">
        <v>117</v>
      </c>
      <c r="C3290">
        <v>0</v>
      </c>
      <c r="D3290">
        <v>149204</v>
      </c>
      <c r="E3290" t="s">
        <v>5790</v>
      </c>
      <c r="F3290">
        <v>0.41599825019999997</v>
      </c>
      <c r="G3290">
        <v>148508</v>
      </c>
      <c r="H3290">
        <v>14.76</v>
      </c>
      <c r="I3290">
        <v>1</v>
      </c>
    </row>
    <row r="3291" spans="1:9" x14ac:dyDescent="0.3">
      <c r="A3291">
        <v>148511</v>
      </c>
      <c r="B3291">
        <v>137.71428734693899</v>
      </c>
      <c r="C3291">
        <v>0</v>
      </c>
      <c r="D3291">
        <v>148572</v>
      </c>
      <c r="E3291" t="s">
        <v>5791</v>
      </c>
      <c r="F3291">
        <v>0.94194436069999998</v>
      </c>
      <c r="G3291">
        <v>148511</v>
      </c>
      <c r="H3291">
        <v>4.0599999999999996</v>
      </c>
      <c r="I3291">
        <v>5</v>
      </c>
    </row>
    <row r="3292" spans="1:9" x14ac:dyDescent="0.3">
      <c r="A3292">
        <v>148511</v>
      </c>
      <c r="B3292">
        <v>137.71428734693899</v>
      </c>
      <c r="C3292">
        <v>0</v>
      </c>
      <c r="D3292">
        <v>148572</v>
      </c>
      <c r="E3292" t="s">
        <v>5791</v>
      </c>
      <c r="F3292">
        <v>0.94194436069999998</v>
      </c>
      <c r="G3292">
        <v>148511</v>
      </c>
      <c r="H3292">
        <v>4.0599999999999996</v>
      </c>
      <c r="I3292">
        <v>5</v>
      </c>
    </row>
    <row r="3293" spans="1:9" x14ac:dyDescent="0.3">
      <c r="A3293">
        <v>148520</v>
      </c>
      <c r="B3293">
        <v>126.410033601656</v>
      </c>
      <c r="C3293">
        <v>0</v>
      </c>
      <c r="D3293">
        <v>149531</v>
      </c>
      <c r="E3293" t="s">
        <v>5790</v>
      </c>
      <c r="F3293">
        <v>0.71160006519999996</v>
      </c>
      <c r="G3293">
        <v>148520</v>
      </c>
      <c r="H3293">
        <v>11.8</v>
      </c>
      <c r="I3293">
        <v>2</v>
      </c>
    </row>
    <row r="3294" spans="1:9" x14ac:dyDescent="0.3">
      <c r="A3294">
        <v>148520</v>
      </c>
      <c r="B3294">
        <v>126.410033601656</v>
      </c>
      <c r="C3294">
        <v>0</v>
      </c>
      <c r="D3294">
        <v>149531</v>
      </c>
      <c r="E3294" t="s">
        <v>5790</v>
      </c>
      <c r="F3294">
        <v>0.71160006519999996</v>
      </c>
      <c r="G3294">
        <v>148520</v>
      </c>
      <c r="H3294">
        <v>11.8</v>
      </c>
      <c r="I3294">
        <v>2</v>
      </c>
    </row>
    <row r="3295" spans="1:9" x14ac:dyDescent="0.3">
      <c r="A3295">
        <v>148521</v>
      </c>
      <c r="B3295">
        <v>110</v>
      </c>
      <c r="C3295">
        <v>0</v>
      </c>
      <c r="D3295">
        <v>149531</v>
      </c>
      <c r="E3295" t="s">
        <v>5790</v>
      </c>
      <c r="F3295">
        <v>0.67299449440000003</v>
      </c>
      <c r="G3295">
        <v>148521</v>
      </c>
      <c r="H3295">
        <v>11.8</v>
      </c>
      <c r="I3295">
        <v>2</v>
      </c>
    </row>
    <row r="3296" spans="1:9" x14ac:dyDescent="0.3">
      <c r="A3296">
        <v>148521</v>
      </c>
      <c r="B3296">
        <v>110</v>
      </c>
      <c r="C3296">
        <v>0</v>
      </c>
      <c r="D3296">
        <v>149531</v>
      </c>
      <c r="E3296" t="s">
        <v>5790</v>
      </c>
      <c r="F3296">
        <v>0.67299449440000003</v>
      </c>
      <c r="G3296">
        <v>148521</v>
      </c>
      <c r="H3296">
        <v>11.8</v>
      </c>
      <c r="I3296">
        <v>2</v>
      </c>
    </row>
    <row r="3297" spans="1:9" x14ac:dyDescent="0.3">
      <c r="A3297">
        <v>148524</v>
      </c>
      <c r="B3297">
        <v>110</v>
      </c>
      <c r="C3297">
        <v>0</v>
      </c>
      <c r="D3297">
        <v>149531</v>
      </c>
      <c r="E3297" t="s">
        <v>5790</v>
      </c>
      <c r="F3297">
        <v>0.51833420990000001</v>
      </c>
      <c r="G3297">
        <v>148524</v>
      </c>
      <c r="H3297">
        <v>11.8</v>
      </c>
      <c r="I3297">
        <v>2</v>
      </c>
    </row>
    <row r="3298" spans="1:9" x14ac:dyDescent="0.3">
      <c r="A3298">
        <v>148524</v>
      </c>
      <c r="B3298">
        <v>110</v>
      </c>
      <c r="C3298">
        <v>0</v>
      </c>
      <c r="D3298">
        <v>149531</v>
      </c>
      <c r="E3298" t="s">
        <v>5790</v>
      </c>
      <c r="F3298">
        <v>0.51833420990000001</v>
      </c>
      <c r="G3298">
        <v>148524</v>
      </c>
      <c r="H3298">
        <v>11.8</v>
      </c>
      <c r="I3298">
        <v>2</v>
      </c>
    </row>
    <row r="3299" spans="1:9" x14ac:dyDescent="0.3">
      <c r="A3299">
        <v>148536</v>
      </c>
      <c r="B3299">
        <v>117.16983016474001</v>
      </c>
      <c r="C3299">
        <v>9.4319186567237701E-2</v>
      </c>
      <c r="D3299">
        <v>149513</v>
      </c>
      <c r="E3299" t="s">
        <v>5790</v>
      </c>
      <c r="F3299">
        <v>0.1748612672</v>
      </c>
      <c r="G3299">
        <v>148536</v>
      </c>
      <c r="H3299">
        <v>14.76</v>
      </c>
      <c r="I3299">
        <v>1</v>
      </c>
    </row>
    <row r="3300" spans="1:9" x14ac:dyDescent="0.3">
      <c r="A3300">
        <v>148536</v>
      </c>
      <c r="B3300">
        <v>117.16983016474001</v>
      </c>
      <c r="C3300">
        <v>9.4319186567237701E-2</v>
      </c>
      <c r="D3300">
        <v>149513</v>
      </c>
      <c r="E3300" t="s">
        <v>5790</v>
      </c>
      <c r="F3300">
        <v>0.1748612672</v>
      </c>
      <c r="G3300">
        <v>148536</v>
      </c>
      <c r="H3300">
        <v>14.76</v>
      </c>
      <c r="I3300">
        <v>1</v>
      </c>
    </row>
    <row r="3301" spans="1:9" x14ac:dyDescent="0.3">
      <c r="A3301">
        <v>148537</v>
      </c>
      <c r="B3301">
        <v>105</v>
      </c>
      <c r="C3301">
        <v>0.13045442259526199</v>
      </c>
      <c r="D3301">
        <v>149513</v>
      </c>
      <c r="E3301" t="s">
        <v>5791</v>
      </c>
      <c r="F3301">
        <v>0.96789050099999996</v>
      </c>
      <c r="G3301">
        <v>148537</v>
      </c>
      <c r="H3301">
        <v>4.0599999999999996</v>
      </c>
      <c r="I3301">
        <v>5</v>
      </c>
    </row>
    <row r="3302" spans="1:9" x14ac:dyDescent="0.3">
      <c r="A3302">
        <v>148537</v>
      </c>
      <c r="B3302">
        <v>105</v>
      </c>
      <c r="C3302">
        <v>0.13045442259526199</v>
      </c>
      <c r="D3302">
        <v>149513</v>
      </c>
      <c r="E3302" t="s">
        <v>5791</v>
      </c>
      <c r="F3302">
        <v>0.96789050099999996</v>
      </c>
      <c r="G3302">
        <v>148537</v>
      </c>
      <c r="H3302">
        <v>4.0599999999999996</v>
      </c>
      <c r="I3302">
        <v>5</v>
      </c>
    </row>
    <row r="3303" spans="1:9" x14ac:dyDescent="0.3">
      <c r="A3303">
        <v>148538</v>
      </c>
      <c r="B3303">
        <v>142</v>
      </c>
      <c r="C3303">
        <v>0</v>
      </c>
      <c r="D3303">
        <v>149513</v>
      </c>
      <c r="E3303" t="s">
        <v>5790</v>
      </c>
      <c r="F3303">
        <v>0.76960480210000004</v>
      </c>
      <c r="G3303">
        <v>148538</v>
      </c>
      <c r="H3303">
        <v>7.65</v>
      </c>
      <c r="I3303">
        <v>3</v>
      </c>
    </row>
    <row r="3304" spans="1:9" x14ac:dyDescent="0.3">
      <c r="A3304">
        <v>148538</v>
      </c>
      <c r="B3304">
        <v>142</v>
      </c>
      <c r="C3304">
        <v>0</v>
      </c>
      <c r="D3304">
        <v>149513</v>
      </c>
      <c r="E3304" t="s">
        <v>5790</v>
      </c>
      <c r="F3304">
        <v>0.76960480210000004</v>
      </c>
      <c r="G3304">
        <v>148538</v>
      </c>
      <c r="H3304">
        <v>7.65</v>
      </c>
      <c r="I3304">
        <v>3</v>
      </c>
    </row>
    <row r="3305" spans="1:9" x14ac:dyDescent="0.3">
      <c r="A3305">
        <v>148540</v>
      </c>
      <c r="B3305">
        <v>128.00647887323899</v>
      </c>
      <c r="C3305">
        <v>0.29781476789460998</v>
      </c>
      <c r="D3305">
        <v>149513</v>
      </c>
      <c r="E3305" t="s">
        <v>5790</v>
      </c>
      <c r="F3305">
        <v>0.91523605590000001</v>
      </c>
      <c r="G3305">
        <v>148540</v>
      </c>
      <c r="H3305">
        <v>6.11</v>
      </c>
      <c r="I3305">
        <v>4</v>
      </c>
    </row>
    <row r="3306" spans="1:9" x14ac:dyDescent="0.3">
      <c r="A3306">
        <v>148540</v>
      </c>
      <c r="B3306">
        <v>128.00647887323899</v>
      </c>
      <c r="C3306">
        <v>0.29781476789460998</v>
      </c>
      <c r="D3306">
        <v>149513</v>
      </c>
      <c r="E3306" t="s">
        <v>5790</v>
      </c>
      <c r="F3306">
        <v>0.91523605590000001</v>
      </c>
      <c r="G3306">
        <v>148540</v>
      </c>
      <c r="H3306">
        <v>6.11</v>
      </c>
      <c r="I3306">
        <v>4</v>
      </c>
    </row>
    <row r="3307" spans="1:9" x14ac:dyDescent="0.3">
      <c r="A3307">
        <v>148542</v>
      </c>
      <c r="B3307">
        <v>169.02763157894699</v>
      </c>
      <c r="C3307">
        <v>0.25705910356476502</v>
      </c>
      <c r="D3307">
        <v>149513</v>
      </c>
      <c r="E3307" t="s">
        <v>5791</v>
      </c>
      <c r="F3307">
        <v>0.9618986249</v>
      </c>
      <c r="G3307">
        <v>148542</v>
      </c>
      <c r="H3307">
        <v>4.0599999999999996</v>
      </c>
      <c r="I3307">
        <v>5</v>
      </c>
    </row>
    <row r="3308" spans="1:9" x14ac:dyDescent="0.3">
      <c r="A3308">
        <v>148542</v>
      </c>
      <c r="B3308">
        <v>169.02763157894699</v>
      </c>
      <c r="C3308">
        <v>0.25705910356476502</v>
      </c>
      <c r="D3308">
        <v>149513</v>
      </c>
      <c r="E3308" t="s">
        <v>5791</v>
      </c>
      <c r="F3308">
        <v>0.9618986249</v>
      </c>
      <c r="G3308">
        <v>148542</v>
      </c>
      <c r="H3308">
        <v>4.0599999999999996</v>
      </c>
      <c r="I3308">
        <v>5</v>
      </c>
    </row>
    <row r="3309" spans="1:9" x14ac:dyDescent="0.3">
      <c r="A3309">
        <v>148548</v>
      </c>
      <c r="B3309">
        <v>132</v>
      </c>
      <c r="C3309">
        <v>0</v>
      </c>
      <c r="D3309">
        <v>149531</v>
      </c>
      <c r="E3309" t="s">
        <v>5790</v>
      </c>
      <c r="F3309">
        <v>0.61259764429999997</v>
      </c>
      <c r="G3309">
        <v>148548</v>
      </c>
      <c r="H3309">
        <v>11.8</v>
      </c>
      <c r="I3309">
        <v>2</v>
      </c>
    </row>
    <row r="3310" spans="1:9" x14ac:dyDescent="0.3">
      <c r="A3310">
        <v>148548</v>
      </c>
      <c r="B3310">
        <v>132</v>
      </c>
      <c r="C3310">
        <v>0</v>
      </c>
      <c r="D3310">
        <v>149531</v>
      </c>
      <c r="E3310" t="s">
        <v>5790</v>
      </c>
      <c r="F3310">
        <v>0.61259764429999997</v>
      </c>
      <c r="G3310">
        <v>148548</v>
      </c>
      <c r="H3310">
        <v>11.8</v>
      </c>
      <c r="I3310">
        <v>2</v>
      </c>
    </row>
    <row r="3311" spans="1:9" x14ac:dyDescent="0.3">
      <c r="A3311">
        <v>148550</v>
      </c>
      <c r="B3311">
        <v>104.34426549986701</v>
      </c>
      <c r="C3311">
        <v>0</v>
      </c>
      <c r="D3311">
        <v>149531</v>
      </c>
      <c r="E3311" t="s">
        <v>5790</v>
      </c>
      <c r="F3311">
        <v>0.52263849969999998</v>
      </c>
      <c r="G3311">
        <v>148550</v>
      </c>
      <c r="H3311">
        <v>11.8</v>
      </c>
      <c r="I3311">
        <v>2</v>
      </c>
    </row>
    <row r="3312" spans="1:9" x14ac:dyDescent="0.3">
      <c r="A3312">
        <v>148550</v>
      </c>
      <c r="B3312">
        <v>104.34426549986701</v>
      </c>
      <c r="C3312">
        <v>0</v>
      </c>
      <c r="D3312">
        <v>149531</v>
      </c>
      <c r="E3312" t="s">
        <v>5790</v>
      </c>
      <c r="F3312">
        <v>0.52263849969999998</v>
      </c>
      <c r="G3312">
        <v>148550</v>
      </c>
      <c r="H3312">
        <v>11.8</v>
      </c>
      <c r="I3312">
        <v>2</v>
      </c>
    </row>
    <row r="3313" spans="1:9" x14ac:dyDescent="0.3">
      <c r="A3313">
        <v>148563</v>
      </c>
      <c r="B3313">
        <v>147</v>
      </c>
      <c r="C3313">
        <v>0</v>
      </c>
      <c r="D3313">
        <v>148572</v>
      </c>
      <c r="E3313" t="s">
        <v>5790</v>
      </c>
      <c r="F3313">
        <v>0.74867510800000003</v>
      </c>
      <c r="G3313">
        <v>148563</v>
      </c>
      <c r="H3313">
        <v>11.8</v>
      </c>
      <c r="I3313">
        <v>2</v>
      </c>
    </row>
    <row r="3314" spans="1:9" x14ac:dyDescent="0.3">
      <c r="A3314">
        <v>148563</v>
      </c>
      <c r="B3314">
        <v>147</v>
      </c>
      <c r="C3314">
        <v>0</v>
      </c>
      <c r="D3314">
        <v>148572</v>
      </c>
      <c r="E3314" t="s">
        <v>5790</v>
      </c>
      <c r="F3314">
        <v>0.74867510800000003</v>
      </c>
      <c r="G3314">
        <v>148563</v>
      </c>
      <c r="H3314">
        <v>11.8</v>
      </c>
      <c r="I3314">
        <v>2</v>
      </c>
    </row>
    <row r="3315" spans="1:9" x14ac:dyDescent="0.3">
      <c r="A3315">
        <v>148568</v>
      </c>
      <c r="B3315">
        <v>136.44444609052999</v>
      </c>
      <c r="C3315">
        <v>0</v>
      </c>
      <c r="D3315">
        <v>148572</v>
      </c>
      <c r="E3315" t="s">
        <v>5791</v>
      </c>
      <c r="F3315">
        <v>0.95605999230000005</v>
      </c>
      <c r="G3315">
        <v>148568</v>
      </c>
      <c r="H3315">
        <v>4.0599999999999996</v>
      </c>
      <c r="I3315">
        <v>5</v>
      </c>
    </row>
    <row r="3316" spans="1:9" x14ac:dyDescent="0.3">
      <c r="A3316">
        <v>148568</v>
      </c>
      <c r="B3316">
        <v>136.44444609052999</v>
      </c>
      <c r="C3316">
        <v>0</v>
      </c>
      <c r="D3316">
        <v>148572</v>
      </c>
      <c r="E3316" t="s">
        <v>5791</v>
      </c>
      <c r="F3316">
        <v>0.95605999230000005</v>
      </c>
      <c r="G3316">
        <v>148568</v>
      </c>
      <c r="H3316">
        <v>4.0599999999999996</v>
      </c>
      <c r="I3316">
        <v>5</v>
      </c>
    </row>
    <row r="3317" spans="1:9" x14ac:dyDescent="0.3">
      <c r="A3317">
        <v>148594</v>
      </c>
      <c r="B3317">
        <v>117</v>
      </c>
      <c r="C3317">
        <v>0</v>
      </c>
      <c r="D3317">
        <v>149204</v>
      </c>
      <c r="E3317" t="s">
        <v>5790</v>
      </c>
      <c r="F3317">
        <v>0.74741011859999995</v>
      </c>
      <c r="G3317">
        <v>148594</v>
      </c>
      <c r="H3317">
        <v>11.8</v>
      </c>
      <c r="I3317">
        <v>2</v>
      </c>
    </row>
    <row r="3318" spans="1:9" x14ac:dyDescent="0.3">
      <c r="A3318">
        <v>148594</v>
      </c>
      <c r="B3318">
        <v>117</v>
      </c>
      <c r="C3318">
        <v>0</v>
      </c>
      <c r="D3318">
        <v>149204</v>
      </c>
      <c r="E3318" t="s">
        <v>5790</v>
      </c>
      <c r="F3318">
        <v>0.74741011859999995</v>
      </c>
      <c r="G3318">
        <v>148594</v>
      </c>
      <c r="H3318">
        <v>11.8</v>
      </c>
      <c r="I3318">
        <v>2</v>
      </c>
    </row>
    <row r="3319" spans="1:9" x14ac:dyDescent="0.3">
      <c r="A3319">
        <v>148597</v>
      </c>
      <c r="B3319">
        <v>147</v>
      </c>
      <c r="C3319">
        <v>0</v>
      </c>
      <c r="D3319">
        <v>149204</v>
      </c>
      <c r="E3319" t="s">
        <v>5790</v>
      </c>
      <c r="F3319">
        <v>0.21078456940000001</v>
      </c>
      <c r="G3319">
        <v>148597</v>
      </c>
      <c r="H3319">
        <v>14.76</v>
      </c>
      <c r="I3319">
        <v>1</v>
      </c>
    </row>
    <row r="3320" spans="1:9" x14ac:dyDescent="0.3">
      <c r="A3320">
        <v>148597</v>
      </c>
      <c r="B3320">
        <v>147</v>
      </c>
      <c r="C3320">
        <v>0</v>
      </c>
      <c r="D3320">
        <v>149204</v>
      </c>
      <c r="E3320" t="s">
        <v>5790</v>
      </c>
      <c r="F3320">
        <v>0.21078456940000001</v>
      </c>
      <c r="G3320">
        <v>148597</v>
      </c>
      <c r="H3320">
        <v>14.76</v>
      </c>
      <c r="I3320">
        <v>1</v>
      </c>
    </row>
    <row r="3321" spans="1:9" x14ac:dyDescent="0.3">
      <c r="A3321">
        <v>148598</v>
      </c>
      <c r="B3321">
        <v>117</v>
      </c>
      <c r="C3321">
        <v>0</v>
      </c>
      <c r="D3321">
        <v>149204</v>
      </c>
      <c r="E3321" t="s">
        <v>5790</v>
      </c>
      <c r="F3321">
        <v>0.47544407840000003</v>
      </c>
      <c r="G3321">
        <v>148598</v>
      </c>
      <c r="H3321">
        <v>14.76</v>
      </c>
      <c r="I3321">
        <v>1</v>
      </c>
    </row>
    <row r="3322" spans="1:9" x14ac:dyDescent="0.3">
      <c r="A3322">
        <v>148598</v>
      </c>
      <c r="B3322">
        <v>117</v>
      </c>
      <c r="C3322">
        <v>0</v>
      </c>
      <c r="D3322">
        <v>149204</v>
      </c>
      <c r="E3322" t="s">
        <v>5790</v>
      </c>
      <c r="F3322">
        <v>0.47544407840000003</v>
      </c>
      <c r="G3322">
        <v>148598</v>
      </c>
      <c r="H3322">
        <v>14.76</v>
      </c>
      <c r="I3322">
        <v>1</v>
      </c>
    </row>
    <row r="3323" spans="1:9" x14ac:dyDescent="0.3">
      <c r="A3323">
        <v>148600</v>
      </c>
      <c r="B3323">
        <v>137</v>
      </c>
      <c r="C3323">
        <v>0</v>
      </c>
      <c r="D3323">
        <v>149204</v>
      </c>
      <c r="E3323" t="s">
        <v>5790</v>
      </c>
      <c r="F3323">
        <v>0.79428011180000002</v>
      </c>
      <c r="G3323">
        <v>148600</v>
      </c>
      <c r="H3323">
        <v>7.65</v>
      </c>
      <c r="I3323">
        <v>3</v>
      </c>
    </row>
    <row r="3324" spans="1:9" x14ac:dyDescent="0.3">
      <c r="A3324">
        <v>148600</v>
      </c>
      <c r="B3324">
        <v>137</v>
      </c>
      <c r="C3324">
        <v>0</v>
      </c>
      <c r="D3324">
        <v>149204</v>
      </c>
      <c r="E3324" t="s">
        <v>5790</v>
      </c>
      <c r="F3324">
        <v>0.79428011180000002</v>
      </c>
      <c r="G3324">
        <v>148600</v>
      </c>
      <c r="H3324">
        <v>7.65</v>
      </c>
      <c r="I3324">
        <v>3</v>
      </c>
    </row>
    <row r="3325" spans="1:9" x14ac:dyDescent="0.3">
      <c r="A3325">
        <v>148601</v>
      </c>
      <c r="B3325">
        <v>147</v>
      </c>
      <c r="C3325">
        <v>0</v>
      </c>
      <c r="D3325">
        <v>149459</v>
      </c>
      <c r="E3325" t="s">
        <v>5790</v>
      </c>
      <c r="F3325">
        <v>0.68231529000000002</v>
      </c>
      <c r="G3325">
        <v>148601</v>
      </c>
      <c r="H3325">
        <v>11.8</v>
      </c>
      <c r="I3325">
        <v>2</v>
      </c>
    </row>
    <row r="3326" spans="1:9" x14ac:dyDescent="0.3">
      <c r="A3326">
        <v>148601</v>
      </c>
      <c r="B3326">
        <v>147</v>
      </c>
      <c r="C3326">
        <v>0</v>
      </c>
      <c r="D3326">
        <v>149459</v>
      </c>
      <c r="E3326" t="s">
        <v>5790</v>
      </c>
      <c r="F3326">
        <v>0.68231529000000002</v>
      </c>
      <c r="G3326">
        <v>148601</v>
      </c>
      <c r="H3326">
        <v>11.8</v>
      </c>
      <c r="I3326">
        <v>2</v>
      </c>
    </row>
    <row r="3327" spans="1:9" x14ac:dyDescent="0.3">
      <c r="A3327">
        <v>148638</v>
      </c>
      <c r="B3327">
        <v>115</v>
      </c>
      <c r="C3327">
        <v>0.14717934856901399</v>
      </c>
      <c r="D3327">
        <v>149513</v>
      </c>
      <c r="E3327" t="s">
        <v>5790</v>
      </c>
      <c r="F3327">
        <v>0.25393936039999998</v>
      </c>
      <c r="G3327">
        <v>148638</v>
      </c>
      <c r="H3327">
        <v>14.76</v>
      </c>
      <c r="I3327">
        <v>1</v>
      </c>
    </row>
    <row r="3328" spans="1:9" x14ac:dyDescent="0.3">
      <c r="A3328">
        <v>148638</v>
      </c>
      <c r="B3328">
        <v>115</v>
      </c>
      <c r="C3328">
        <v>0.14717934856901399</v>
      </c>
      <c r="D3328">
        <v>149513</v>
      </c>
      <c r="E3328" t="s">
        <v>5790</v>
      </c>
      <c r="F3328">
        <v>0.25393936039999998</v>
      </c>
      <c r="G3328">
        <v>148638</v>
      </c>
      <c r="H3328">
        <v>14.76</v>
      </c>
      <c r="I3328">
        <v>1</v>
      </c>
    </row>
    <row r="3329" spans="1:9" x14ac:dyDescent="0.3">
      <c r="A3329">
        <v>148644</v>
      </c>
      <c r="B3329">
        <v>142</v>
      </c>
      <c r="C3329">
        <v>0</v>
      </c>
      <c r="D3329">
        <v>148572</v>
      </c>
      <c r="E3329" t="s">
        <v>5790</v>
      </c>
      <c r="F3329">
        <v>0.82710742950000005</v>
      </c>
      <c r="G3329">
        <v>148644</v>
      </c>
      <c r="H3329">
        <v>7.65</v>
      </c>
      <c r="I3329">
        <v>3</v>
      </c>
    </row>
    <row r="3330" spans="1:9" x14ac:dyDescent="0.3">
      <c r="A3330">
        <v>148644</v>
      </c>
      <c r="B3330">
        <v>142</v>
      </c>
      <c r="C3330">
        <v>0</v>
      </c>
      <c r="D3330">
        <v>148572</v>
      </c>
      <c r="E3330" t="s">
        <v>5790</v>
      </c>
      <c r="F3330">
        <v>0.82710742950000005</v>
      </c>
      <c r="G3330">
        <v>148644</v>
      </c>
      <c r="H3330">
        <v>7.65</v>
      </c>
      <c r="I3330">
        <v>3</v>
      </c>
    </row>
    <row r="3331" spans="1:9" x14ac:dyDescent="0.3">
      <c r="A3331">
        <v>148645</v>
      </c>
      <c r="B3331">
        <v>139.38095238095201</v>
      </c>
      <c r="C3331">
        <v>0</v>
      </c>
      <c r="D3331">
        <v>149238</v>
      </c>
      <c r="E3331" t="s">
        <v>5791</v>
      </c>
      <c r="F3331">
        <v>0.99401336910000004</v>
      </c>
      <c r="G3331">
        <v>148645</v>
      </c>
      <c r="H3331">
        <v>1.98</v>
      </c>
      <c r="I3331">
        <v>6</v>
      </c>
    </row>
    <row r="3332" spans="1:9" x14ac:dyDescent="0.3">
      <c r="A3332">
        <v>148645</v>
      </c>
      <c r="B3332">
        <v>139.38095238095201</v>
      </c>
      <c r="C3332">
        <v>0</v>
      </c>
      <c r="D3332">
        <v>149238</v>
      </c>
      <c r="E3332" t="s">
        <v>5791</v>
      </c>
      <c r="F3332">
        <v>0.99401336910000004</v>
      </c>
      <c r="G3332">
        <v>148645</v>
      </c>
      <c r="H3332">
        <v>1.98</v>
      </c>
      <c r="I3332">
        <v>6</v>
      </c>
    </row>
    <row r="3333" spans="1:9" x14ac:dyDescent="0.3">
      <c r="A3333">
        <v>148649</v>
      </c>
      <c r="B3333">
        <v>135.888888888888</v>
      </c>
      <c r="C3333">
        <v>2.82364371880576E-2</v>
      </c>
      <c r="D3333">
        <v>149254</v>
      </c>
      <c r="E3333" t="s">
        <v>5790</v>
      </c>
      <c r="F3333">
        <v>0.20959375799999999</v>
      </c>
      <c r="G3333">
        <v>148649</v>
      </c>
      <c r="H3333">
        <v>14.76</v>
      </c>
      <c r="I3333">
        <v>1</v>
      </c>
    </row>
    <row r="3334" spans="1:9" x14ac:dyDescent="0.3">
      <c r="A3334">
        <v>148649</v>
      </c>
      <c r="B3334">
        <v>135.888888888888</v>
      </c>
      <c r="C3334">
        <v>2.82364371880576E-2</v>
      </c>
      <c r="D3334">
        <v>149254</v>
      </c>
      <c r="E3334" t="s">
        <v>5790</v>
      </c>
      <c r="F3334">
        <v>0.20959375799999999</v>
      </c>
      <c r="G3334">
        <v>148649</v>
      </c>
      <c r="H3334">
        <v>14.76</v>
      </c>
      <c r="I3334">
        <v>1</v>
      </c>
    </row>
    <row r="3335" spans="1:9" x14ac:dyDescent="0.3">
      <c r="A3335">
        <v>148651</v>
      </c>
      <c r="B3335">
        <v>142</v>
      </c>
      <c r="C3335">
        <v>0</v>
      </c>
      <c r="D3335">
        <v>149238</v>
      </c>
      <c r="E3335" t="s">
        <v>5791</v>
      </c>
      <c r="F3335">
        <v>0.99546140429999996</v>
      </c>
      <c r="G3335">
        <v>148651</v>
      </c>
      <c r="H3335">
        <v>1.98</v>
      </c>
      <c r="I3335">
        <v>6</v>
      </c>
    </row>
    <row r="3336" spans="1:9" x14ac:dyDescent="0.3">
      <c r="A3336">
        <v>148651</v>
      </c>
      <c r="B3336">
        <v>142</v>
      </c>
      <c r="C3336">
        <v>0</v>
      </c>
      <c r="D3336">
        <v>149238</v>
      </c>
      <c r="E3336" t="s">
        <v>5791</v>
      </c>
      <c r="F3336">
        <v>0.99546140429999996</v>
      </c>
      <c r="G3336">
        <v>148651</v>
      </c>
      <c r="H3336">
        <v>1.98</v>
      </c>
      <c r="I3336">
        <v>6</v>
      </c>
    </row>
    <row r="3337" spans="1:9" x14ac:dyDescent="0.3">
      <c r="A3337">
        <v>148652</v>
      </c>
      <c r="B3337">
        <v>147</v>
      </c>
      <c r="C3337">
        <v>0</v>
      </c>
      <c r="D3337">
        <v>149238</v>
      </c>
      <c r="E3337" t="s">
        <v>5791</v>
      </c>
      <c r="F3337">
        <v>0.99516797069999996</v>
      </c>
      <c r="G3337">
        <v>148652</v>
      </c>
      <c r="H3337">
        <v>1.98</v>
      </c>
      <c r="I3337">
        <v>6</v>
      </c>
    </row>
    <row r="3338" spans="1:9" x14ac:dyDescent="0.3">
      <c r="A3338">
        <v>148652</v>
      </c>
      <c r="B3338">
        <v>147</v>
      </c>
      <c r="C3338">
        <v>0</v>
      </c>
      <c r="D3338">
        <v>149238</v>
      </c>
      <c r="E3338" t="s">
        <v>5791</v>
      </c>
      <c r="F3338">
        <v>0.99516797069999996</v>
      </c>
      <c r="G3338">
        <v>148652</v>
      </c>
      <c r="H3338">
        <v>1.98</v>
      </c>
      <c r="I3338">
        <v>6</v>
      </c>
    </row>
    <row r="3339" spans="1:9" x14ac:dyDescent="0.3">
      <c r="A3339">
        <v>148711</v>
      </c>
      <c r="B3339">
        <v>142</v>
      </c>
      <c r="C3339">
        <v>0.12844214505801299</v>
      </c>
      <c r="D3339">
        <v>149908</v>
      </c>
      <c r="E3339" t="s">
        <v>5790</v>
      </c>
      <c r="F3339">
        <v>0.51201254129999996</v>
      </c>
      <c r="G3339">
        <v>148711</v>
      </c>
      <c r="H3339">
        <v>11.8</v>
      </c>
      <c r="I3339">
        <v>2</v>
      </c>
    </row>
    <row r="3340" spans="1:9" x14ac:dyDescent="0.3">
      <c r="A3340">
        <v>148747</v>
      </c>
      <c r="B3340">
        <v>95</v>
      </c>
      <c r="C3340">
        <v>0.12844214505801299</v>
      </c>
      <c r="D3340">
        <v>149908</v>
      </c>
      <c r="E3340" t="s">
        <v>5790</v>
      </c>
      <c r="F3340">
        <v>0.443115443</v>
      </c>
      <c r="G3340">
        <v>148747</v>
      </c>
      <c r="H3340">
        <v>14.76</v>
      </c>
      <c r="I3340">
        <v>1</v>
      </c>
    </row>
    <row r="3341" spans="1:9" x14ac:dyDescent="0.3">
      <c r="A3341">
        <v>148748</v>
      </c>
      <c r="B3341">
        <v>95</v>
      </c>
      <c r="C3341">
        <v>0.12844214505801299</v>
      </c>
      <c r="D3341">
        <v>149908</v>
      </c>
      <c r="E3341" t="s">
        <v>5790</v>
      </c>
      <c r="F3341">
        <v>0.88330286739999997</v>
      </c>
      <c r="G3341">
        <v>148748</v>
      </c>
      <c r="H3341">
        <v>6.11</v>
      </c>
      <c r="I3341">
        <v>4</v>
      </c>
    </row>
    <row r="3342" spans="1:9" x14ac:dyDescent="0.3">
      <c r="A3342">
        <v>148795</v>
      </c>
      <c r="B3342">
        <v>115</v>
      </c>
      <c r="C3342">
        <v>0.14717934856901399</v>
      </c>
      <c r="D3342">
        <v>149513</v>
      </c>
      <c r="E3342" t="s">
        <v>5790</v>
      </c>
      <c r="F3342">
        <v>0.44121721390000002</v>
      </c>
      <c r="G3342">
        <v>148795</v>
      </c>
      <c r="H3342">
        <v>14.76</v>
      </c>
      <c r="I3342">
        <v>1</v>
      </c>
    </row>
    <row r="3343" spans="1:9" x14ac:dyDescent="0.3">
      <c r="A3343">
        <v>148795</v>
      </c>
      <c r="B3343">
        <v>115</v>
      </c>
      <c r="C3343">
        <v>0.14717934856901399</v>
      </c>
      <c r="D3343">
        <v>149513</v>
      </c>
      <c r="E3343" t="s">
        <v>5790</v>
      </c>
      <c r="F3343">
        <v>0.44121721390000002</v>
      </c>
      <c r="G3343">
        <v>148795</v>
      </c>
      <c r="H3343">
        <v>14.76</v>
      </c>
      <c r="I3343">
        <v>1</v>
      </c>
    </row>
    <row r="3344" spans="1:9" x14ac:dyDescent="0.3">
      <c r="A3344">
        <v>148799</v>
      </c>
      <c r="B3344">
        <v>142</v>
      </c>
      <c r="C3344">
        <v>0.91143543827752305</v>
      </c>
      <c r="D3344">
        <v>149190</v>
      </c>
      <c r="E3344" t="s">
        <v>5790</v>
      </c>
      <c r="F3344">
        <v>0.1078516841</v>
      </c>
      <c r="G3344">
        <v>148799</v>
      </c>
      <c r="H3344">
        <v>14.76</v>
      </c>
      <c r="I3344">
        <v>1</v>
      </c>
    </row>
    <row r="3345" spans="1:9" x14ac:dyDescent="0.3">
      <c r="A3345">
        <v>148799</v>
      </c>
      <c r="B3345">
        <v>142</v>
      </c>
      <c r="C3345">
        <v>0.91143543827752305</v>
      </c>
      <c r="D3345">
        <v>149190</v>
      </c>
      <c r="E3345" t="s">
        <v>5790</v>
      </c>
      <c r="F3345">
        <v>0.1078516841</v>
      </c>
      <c r="G3345">
        <v>148799</v>
      </c>
      <c r="H3345">
        <v>14.76</v>
      </c>
      <c r="I3345">
        <v>1</v>
      </c>
    </row>
    <row r="3346" spans="1:9" x14ac:dyDescent="0.3">
      <c r="A3346">
        <v>148800</v>
      </c>
      <c r="B3346">
        <v>142</v>
      </c>
      <c r="C3346">
        <v>0.91143543827752305</v>
      </c>
      <c r="D3346">
        <v>149190</v>
      </c>
      <c r="E3346" t="s">
        <v>5790</v>
      </c>
      <c r="F3346">
        <v>0.31980714199999999</v>
      </c>
      <c r="G3346">
        <v>148800</v>
      </c>
      <c r="H3346">
        <v>14.76</v>
      </c>
      <c r="I3346">
        <v>1</v>
      </c>
    </row>
    <row r="3347" spans="1:9" x14ac:dyDescent="0.3">
      <c r="A3347">
        <v>148800</v>
      </c>
      <c r="B3347">
        <v>142</v>
      </c>
      <c r="C3347">
        <v>0.91143543827752305</v>
      </c>
      <c r="D3347">
        <v>149190</v>
      </c>
      <c r="E3347" t="s">
        <v>5790</v>
      </c>
      <c r="F3347">
        <v>0.31980714199999999</v>
      </c>
      <c r="G3347">
        <v>148800</v>
      </c>
      <c r="H3347">
        <v>14.76</v>
      </c>
      <c r="I3347">
        <v>1</v>
      </c>
    </row>
    <row r="3348" spans="1:9" x14ac:dyDescent="0.3">
      <c r="A3348">
        <v>148805</v>
      </c>
      <c r="B3348">
        <v>137.71428571428501</v>
      </c>
      <c r="C3348">
        <v>0</v>
      </c>
      <c r="D3348">
        <v>149345</v>
      </c>
      <c r="E3348" t="s">
        <v>5791</v>
      </c>
      <c r="F3348">
        <v>0.95198220010000001</v>
      </c>
      <c r="G3348">
        <v>148805</v>
      </c>
      <c r="H3348">
        <v>4.0599999999999996</v>
      </c>
      <c r="I3348">
        <v>5</v>
      </c>
    </row>
    <row r="3349" spans="1:9" x14ac:dyDescent="0.3">
      <c r="A3349">
        <v>148853</v>
      </c>
      <c r="B3349">
        <v>142</v>
      </c>
      <c r="C3349">
        <v>0.300577720614424</v>
      </c>
      <c r="D3349">
        <v>148974</v>
      </c>
      <c r="E3349" t="s">
        <v>5790</v>
      </c>
      <c r="F3349">
        <v>0.25684133170000001</v>
      </c>
      <c r="G3349">
        <v>148853</v>
      </c>
      <c r="H3349">
        <v>14.76</v>
      </c>
      <c r="I3349">
        <v>1</v>
      </c>
    </row>
    <row r="3350" spans="1:9" x14ac:dyDescent="0.3">
      <c r="A3350">
        <v>148853</v>
      </c>
      <c r="B3350">
        <v>142</v>
      </c>
      <c r="C3350">
        <v>0.300577720614424</v>
      </c>
      <c r="D3350">
        <v>148974</v>
      </c>
      <c r="E3350" t="s">
        <v>5790</v>
      </c>
      <c r="F3350">
        <v>0.25684133170000001</v>
      </c>
      <c r="G3350">
        <v>148853</v>
      </c>
      <c r="H3350">
        <v>14.76</v>
      </c>
      <c r="I3350">
        <v>1</v>
      </c>
    </row>
    <row r="3351" spans="1:9" x14ac:dyDescent="0.3">
      <c r="A3351">
        <v>148856</v>
      </c>
      <c r="B3351">
        <v>142</v>
      </c>
      <c r="C3351">
        <v>0.20957861645481601</v>
      </c>
      <c r="D3351">
        <v>149364</v>
      </c>
      <c r="E3351" t="s">
        <v>5790</v>
      </c>
      <c r="F3351">
        <v>0.64257258179999999</v>
      </c>
      <c r="G3351">
        <v>148856</v>
      </c>
      <c r="H3351">
        <v>11.8</v>
      </c>
      <c r="I3351">
        <v>2</v>
      </c>
    </row>
    <row r="3352" spans="1:9" x14ac:dyDescent="0.3">
      <c r="A3352">
        <v>148856</v>
      </c>
      <c r="B3352">
        <v>142</v>
      </c>
      <c r="C3352">
        <v>0.20957861645481601</v>
      </c>
      <c r="D3352">
        <v>149364</v>
      </c>
      <c r="E3352" t="s">
        <v>5790</v>
      </c>
      <c r="F3352">
        <v>0.64257258179999999</v>
      </c>
      <c r="G3352">
        <v>148856</v>
      </c>
      <c r="H3352">
        <v>11.8</v>
      </c>
      <c r="I3352">
        <v>2</v>
      </c>
    </row>
    <row r="3353" spans="1:9" x14ac:dyDescent="0.3">
      <c r="A3353">
        <v>148857</v>
      </c>
      <c r="B3353">
        <v>142</v>
      </c>
      <c r="C3353">
        <v>0.20957861645481601</v>
      </c>
      <c r="D3353">
        <v>149364</v>
      </c>
      <c r="E3353" t="s">
        <v>5790</v>
      </c>
      <c r="F3353">
        <v>0.21398946639999999</v>
      </c>
      <c r="G3353">
        <v>148857</v>
      </c>
      <c r="H3353">
        <v>14.76</v>
      </c>
      <c r="I3353">
        <v>1</v>
      </c>
    </row>
    <row r="3354" spans="1:9" x14ac:dyDescent="0.3">
      <c r="A3354">
        <v>148857</v>
      </c>
      <c r="B3354">
        <v>142</v>
      </c>
      <c r="C3354">
        <v>0.20957861645481601</v>
      </c>
      <c r="D3354">
        <v>149364</v>
      </c>
      <c r="E3354" t="s">
        <v>5790</v>
      </c>
      <c r="F3354">
        <v>0.21398946639999999</v>
      </c>
      <c r="G3354">
        <v>148857</v>
      </c>
      <c r="H3354">
        <v>14.76</v>
      </c>
      <c r="I3354">
        <v>1</v>
      </c>
    </row>
    <row r="3355" spans="1:9" x14ac:dyDescent="0.3">
      <c r="A3355">
        <v>148875</v>
      </c>
      <c r="B3355">
        <v>95</v>
      </c>
      <c r="C3355">
        <v>0.12844214505801299</v>
      </c>
      <c r="D3355">
        <v>149908</v>
      </c>
      <c r="E3355" t="s">
        <v>5790</v>
      </c>
      <c r="F3355">
        <v>0.3894758821</v>
      </c>
      <c r="G3355">
        <v>148875</v>
      </c>
      <c r="H3355">
        <v>14.76</v>
      </c>
      <c r="I3355">
        <v>1</v>
      </c>
    </row>
    <row r="3356" spans="1:9" x14ac:dyDescent="0.3">
      <c r="A3356">
        <v>148894</v>
      </c>
      <c r="B3356">
        <v>139.09677419354799</v>
      </c>
      <c r="C3356">
        <v>0</v>
      </c>
      <c r="D3356">
        <v>149262</v>
      </c>
      <c r="E3356" t="s">
        <v>5790</v>
      </c>
      <c r="F3356">
        <v>0.74467504019999997</v>
      </c>
      <c r="G3356">
        <v>148894</v>
      </c>
      <c r="H3356">
        <v>11.8</v>
      </c>
      <c r="I3356">
        <v>2</v>
      </c>
    </row>
    <row r="3357" spans="1:9" x14ac:dyDescent="0.3">
      <c r="A3357">
        <v>148894</v>
      </c>
      <c r="B3357">
        <v>139.09677419354799</v>
      </c>
      <c r="C3357">
        <v>0</v>
      </c>
      <c r="D3357">
        <v>149262</v>
      </c>
      <c r="E3357" t="s">
        <v>5790</v>
      </c>
      <c r="F3357">
        <v>0.74467504019999997</v>
      </c>
      <c r="G3357">
        <v>148894</v>
      </c>
      <c r="H3357">
        <v>11.8</v>
      </c>
      <c r="I3357">
        <v>2</v>
      </c>
    </row>
    <row r="3358" spans="1:9" x14ac:dyDescent="0.3">
      <c r="A3358">
        <v>148905</v>
      </c>
      <c r="B3358">
        <v>142</v>
      </c>
      <c r="C3358">
        <v>0.59330258109428302</v>
      </c>
      <c r="D3358">
        <v>148994</v>
      </c>
      <c r="E3358" t="s">
        <v>5790</v>
      </c>
      <c r="F3358">
        <v>0.47424945239999999</v>
      </c>
      <c r="G3358">
        <v>148905</v>
      </c>
      <c r="H3358">
        <v>14.76</v>
      </c>
      <c r="I3358">
        <v>1</v>
      </c>
    </row>
    <row r="3359" spans="1:9" x14ac:dyDescent="0.3">
      <c r="A3359">
        <v>148905</v>
      </c>
      <c r="B3359">
        <v>142</v>
      </c>
      <c r="C3359">
        <v>0.59330258109428302</v>
      </c>
      <c r="D3359">
        <v>148994</v>
      </c>
      <c r="E3359" t="s">
        <v>5790</v>
      </c>
      <c r="F3359">
        <v>0.47424945239999999</v>
      </c>
      <c r="G3359">
        <v>148905</v>
      </c>
      <c r="H3359">
        <v>14.76</v>
      </c>
      <c r="I3359">
        <v>1</v>
      </c>
    </row>
    <row r="3360" spans="1:9" x14ac:dyDescent="0.3">
      <c r="A3360">
        <v>148906</v>
      </c>
      <c r="B3360">
        <v>79.565217391304301</v>
      </c>
      <c r="C3360">
        <v>0</v>
      </c>
      <c r="D3360">
        <v>149262</v>
      </c>
      <c r="E3360" t="s">
        <v>5790</v>
      </c>
      <c r="F3360">
        <v>0.68795603510000003</v>
      </c>
      <c r="G3360">
        <v>148906</v>
      </c>
      <c r="H3360">
        <v>11.8</v>
      </c>
      <c r="I3360">
        <v>2</v>
      </c>
    </row>
    <row r="3361" spans="1:9" x14ac:dyDescent="0.3">
      <c r="A3361">
        <v>148906</v>
      </c>
      <c r="B3361">
        <v>79.565217391304301</v>
      </c>
      <c r="C3361">
        <v>0</v>
      </c>
      <c r="D3361">
        <v>149262</v>
      </c>
      <c r="E3361" t="s">
        <v>5790</v>
      </c>
      <c r="F3361">
        <v>0.68795603510000003</v>
      </c>
      <c r="G3361">
        <v>148906</v>
      </c>
      <c r="H3361">
        <v>11.8</v>
      </c>
      <c r="I3361">
        <v>2</v>
      </c>
    </row>
    <row r="3362" spans="1:9" x14ac:dyDescent="0.3">
      <c r="A3362">
        <v>148907</v>
      </c>
      <c r="B3362">
        <v>169.62631999999999</v>
      </c>
      <c r="C3362">
        <v>0</v>
      </c>
      <c r="D3362">
        <v>149262</v>
      </c>
      <c r="E3362" t="s">
        <v>5790</v>
      </c>
      <c r="F3362">
        <v>0.79840058089999999</v>
      </c>
      <c r="G3362">
        <v>148907</v>
      </c>
      <c r="H3362">
        <v>7.65</v>
      </c>
      <c r="I3362">
        <v>3</v>
      </c>
    </row>
    <row r="3363" spans="1:9" x14ac:dyDescent="0.3">
      <c r="A3363">
        <v>148907</v>
      </c>
      <c r="B3363">
        <v>169.62631999999999</v>
      </c>
      <c r="C3363">
        <v>0</v>
      </c>
      <c r="D3363">
        <v>149262</v>
      </c>
      <c r="E3363" t="s">
        <v>5790</v>
      </c>
      <c r="F3363">
        <v>0.79840058089999999</v>
      </c>
      <c r="G3363">
        <v>148907</v>
      </c>
      <c r="H3363">
        <v>7.65</v>
      </c>
      <c r="I3363">
        <v>3</v>
      </c>
    </row>
    <row r="3364" spans="1:9" x14ac:dyDescent="0.3">
      <c r="A3364">
        <v>148908</v>
      </c>
      <c r="B3364">
        <v>95</v>
      </c>
      <c r="C3364">
        <v>0.12844214505801299</v>
      </c>
      <c r="D3364">
        <v>149908</v>
      </c>
      <c r="E3364" t="s">
        <v>5790</v>
      </c>
      <c r="F3364">
        <v>0.26175951959999999</v>
      </c>
      <c r="G3364">
        <v>148908</v>
      </c>
      <c r="H3364">
        <v>14.76</v>
      </c>
      <c r="I3364">
        <v>1</v>
      </c>
    </row>
    <row r="3365" spans="1:9" x14ac:dyDescent="0.3">
      <c r="A3365">
        <v>148911</v>
      </c>
      <c r="B3365">
        <v>81.756756756756701</v>
      </c>
      <c r="C3365">
        <v>0</v>
      </c>
      <c r="D3365">
        <v>149262</v>
      </c>
      <c r="E3365" t="s">
        <v>5790</v>
      </c>
      <c r="F3365">
        <v>0.72970336680000003</v>
      </c>
      <c r="G3365">
        <v>148911</v>
      </c>
      <c r="H3365">
        <v>11.8</v>
      </c>
      <c r="I3365">
        <v>2</v>
      </c>
    </row>
    <row r="3366" spans="1:9" x14ac:dyDescent="0.3">
      <c r="A3366">
        <v>148911</v>
      </c>
      <c r="B3366">
        <v>81.756756756756701</v>
      </c>
      <c r="C3366">
        <v>0</v>
      </c>
      <c r="D3366">
        <v>149262</v>
      </c>
      <c r="E3366" t="s">
        <v>5790</v>
      </c>
      <c r="F3366">
        <v>0.72970336680000003</v>
      </c>
      <c r="G3366">
        <v>148911</v>
      </c>
      <c r="H3366">
        <v>11.8</v>
      </c>
      <c r="I3366">
        <v>2</v>
      </c>
    </row>
    <row r="3367" spans="1:9" x14ac:dyDescent="0.3">
      <c r="A3367">
        <v>148912</v>
      </c>
      <c r="B3367">
        <v>95</v>
      </c>
      <c r="C3367">
        <v>0</v>
      </c>
      <c r="D3367">
        <v>149262</v>
      </c>
      <c r="E3367" t="s">
        <v>5790</v>
      </c>
      <c r="F3367">
        <v>0.91496402030000001</v>
      </c>
      <c r="G3367">
        <v>148912</v>
      </c>
      <c r="H3367">
        <v>6.11</v>
      </c>
      <c r="I3367">
        <v>4</v>
      </c>
    </row>
    <row r="3368" spans="1:9" x14ac:dyDescent="0.3">
      <c r="A3368">
        <v>148912</v>
      </c>
      <c r="B3368">
        <v>95</v>
      </c>
      <c r="C3368">
        <v>0</v>
      </c>
      <c r="D3368">
        <v>149262</v>
      </c>
      <c r="E3368" t="s">
        <v>5790</v>
      </c>
      <c r="F3368">
        <v>0.91496402030000001</v>
      </c>
      <c r="G3368">
        <v>148912</v>
      </c>
      <c r="H3368">
        <v>6.11</v>
      </c>
      <c r="I3368">
        <v>4</v>
      </c>
    </row>
    <row r="3369" spans="1:9" x14ac:dyDescent="0.3">
      <c r="A3369">
        <v>148915</v>
      </c>
      <c r="B3369">
        <v>142</v>
      </c>
      <c r="C3369">
        <v>0.70773893865179505</v>
      </c>
      <c r="D3369">
        <v>149714</v>
      </c>
      <c r="E3369" t="s">
        <v>5790</v>
      </c>
      <c r="F3369">
        <v>6.2443904600000003E-2</v>
      </c>
      <c r="G3369">
        <v>148915</v>
      </c>
      <c r="H3369">
        <v>14.76</v>
      </c>
      <c r="I3369">
        <v>1</v>
      </c>
    </row>
    <row r="3370" spans="1:9" x14ac:dyDescent="0.3">
      <c r="A3370">
        <v>148915</v>
      </c>
      <c r="B3370">
        <v>142</v>
      </c>
      <c r="C3370">
        <v>0.70773893865179505</v>
      </c>
      <c r="D3370">
        <v>149714</v>
      </c>
      <c r="E3370" t="s">
        <v>5790</v>
      </c>
      <c r="F3370">
        <v>6.2443904600000003E-2</v>
      </c>
      <c r="G3370">
        <v>148915</v>
      </c>
      <c r="H3370">
        <v>14.76</v>
      </c>
      <c r="I3370">
        <v>1</v>
      </c>
    </row>
    <row r="3371" spans="1:9" x14ac:dyDescent="0.3">
      <c r="A3371">
        <v>148919</v>
      </c>
      <c r="B3371">
        <v>147</v>
      </c>
      <c r="C3371">
        <v>0.70773893865179505</v>
      </c>
      <c r="D3371">
        <v>149714</v>
      </c>
      <c r="E3371" t="s">
        <v>5790</v>
      </c>
      <c r="F3371">
        <v>0.35518553850000001</v>
      </c>
      <c r="G3371">
        <v>148919</v>
      </c>
      <c r="H3371">
        <v>14.76</v>
      </c>
      <c r="I3371">
        <v>1</v>
      </c>
    </row>
    <row r="3372" spans="1:9" x14ac:dyDescent="0.3">
      <c r="A3372">
        <v>148919</v>
      </c>
      <c r="B3372">
        <v>147</v>
      </c>
      <c r="C3372">
        <v>0.70773893865179505</v>
      </c>
      <c r="D3372">
        <v>149714</v>
      </c>
      <c r="E3372" t="s">
        <v>5790</v>
      </c>
      <c r="F3372">
        <v>0.35518553850000001</v>
      </c>
      <c r="G3372">
        <v>148919</v>
      </c>
      <c r="H3372">
        <v>14.76</v>
      </c>
      <c r="I3372">
        <v>1</v>
      </c>
    </row>
    <row r="3373" spans="1:9" x14ac:dyDescent="0.3">
      <c r="A3373">
        <v>148928</v>
      </c>
      <c r="B3373">
        <v>142</v>
      </c>
      <c r="C3373">
        <v>0.70773893865179505</v>
      </c>
      <c r="D3373">
        <v>149714</v>
      </c>
      <c r="E3373" t="s">
        <v>5790</v>
      </c>
      <c r="F3373">
        <v>0.1563117802</v>
      </c>
      <c r="G3373">
        <v>148928</v>
      </c>
      <c r="H3373">
        <v>14.76</v>
      </c>
      <c r="I3373">
        <v>1</v>
      </c>
    </row>
    <row r="3374" spans="1:9" x14ac:dyDescent="0.3">
      <c r="A3374">
        <v>148928</v>
      </c>
      <c r="B3374">
        <v>142</v>
      </c>
      <c r="C3374">
        <v>0.70773893865179505</v>
      </c>
      <c r="D3374">
        <v>149714</v>
      </c>
      <c r="E3374" t="s">
        <v>5790</v>
      </c>
      <c r="F3374">
        <v>0.1563117802</v>
      </c>
      <c r="G3374">
        <v>148928</v>
      </c>
      <c r="H3374">
        <v>14.76</v>
      </c>
      <c r="I3374">
        <v>1</v>
      </c>
    </row>
    <row r="3375" spans="1:9" x14ac:dyDescent="0.3">
      <c r="A3375">
        <v>148939</v>
      </c>
      <c r="B3375">
        <v>143.397781028656</v>
      </c>
      <c r="C3375">
        <v>0</v>
      </c>
      <c r="D3375">
        <v>149262</v>
      </c>
      <c r="E3375" t="s">
        <v>5790</v>
      </c>
      <c r="F3375">
        <v>0.77269089219999998</v>
      </c>
      <c r="G3375">
        <v>148939</v>
      </c>
      <c r="H3375">
        <v>7.65</v>
      </c>
      <c r="I3375">
        <v>3</v>
      </c>
    </row>
    <row r="3376" spans="1:9" x14ac:dyDescent="0.3">
      <c r="A3376">
        <v>148939</v>
      </c>
      <c r="B3376">
        <v>143.397781028656</v>
      </c>
      <c r="C3376">
        <v>0</v>
      </c>
      <c r="D3376">
        <v>149262</v>
      </c>
      <c r="E3376" t="s">
        <v>5790</v>
      </c>
      <c r="F3376">
        <v>0.77269089219999998</v>
      </c>
      <c r="G3376">
        <v>148939</v>
      </c>
      <c r="H3376">
        <v>7.65</v>
      </c>
      <c r="I3376">
        <v>3</v>
      </c>
    </row>
    <row r="3377" spans="1:9" x14ac:dyDescent="0.3">
      <c r="A3377">
        <v>148950</v>
      </c>
      <c r="B3377">
        <v>142</v>
      </c>
      <c r="C3377">
        <v>0</v>
      </c>
      <c r="D3377">
        <v>150857</v>
      </c>
      <c r="E3377" t="s">
        <v>5791</v>
      </c>
      <c r="F3377">
        <v>0.95466053490000002</v>
      </c>
      <c r="G3377">
        <v>148950</v>
      </c>
      <c r="H3377">
        <v>4.0599999999999996</v>
      </c>
      <c r="I3377">
        <v>5</v>
      </c>
    </row>
    <row r="3378" spans="1:9" x14ac:dyDescent="0.3">
      <c r="A3378">
        <v>148951</v>
      </c>
      <c r="B3378">
        <v>140.333333333333</v>
      </c>
      <c r="C3378">
        <v>7.5621664345281295E-2</v>
      </c>
      <c r="D3378">
        <v>149002</v>
      </c>
      <c r="E3378" t="s">
        <v>5790</v>
      </c>
      <c r="F3378">
        <v>0.62916857000000004</v>
      </c>
      <c r="G3378">
        <v>148951</v>
      </c>
      <c r="H3378">
        <v>11.8</v>
      </c>
      <c r="I3378">
        <v>2</v>
      </c>
    </row>
    <row r="3379" spans="1:9" x14ac:dyDescent="0.3">
      <c r="A3379">
        <v>148951</v>
      </c>
      <c r="B3379">
        <v>140.333333333333</v>
      </c>
      <c r="C3379">
        <v>7.5621664345281295E-2</v>
      </c>
      <c r="D3379">
        <v>149002</v>
      </c>
      <c r="E3379" t="s">
        <v>5790</v>
      </c>
      <c r="F3379">
        <v>0.62916857000000004</v>
      </c>
      <c r="G3379">
        <v>148951</v>
      </c>
      <c r="H3379">
        <v>11.8</v>
      </c>
      <c r="I3379">
        <v>2</v>
      </c>
    </row>
    <row r="3380" spans="1:9" x14ac:dyDescent="0.3">
      <c r="A3380">
        <v>148953</v>
      </c>
      <c r="B3380">
        <v>147</v>
      </c>
      <c r="C3380">
        <v>0</v>
      </c>
      <c r="D3380">
        <v>149135</v>
      </c>
      <c r="E3380" t="s">
        <v>5790</v>
      </c>
      <c r="F3380">
        <v>0.74194997549999997</v>
      </c>
      <c r="G3380">
        <v>148953</v>
      </c>
      <c r="H3380">
        <v>11.8</v>
      </c>
      <c r="I3380">
        <v>2</v>
      </c>
    </row>
    <row r="3381" spans="1:9" x14ac:dyDescent="0.3">
      <c r="A3381">
        <v>148953</v>
      </c>
      <c r="B3381">
        <v>147</v>
      </c>
      <c r="C3381">
        <v>0</v>
      </c>
      <c r="D3381">
        <v>149135</v>
      </c>
      <c r="E3381" t="s">
        <v>5790</v>
      </c>
      <c r="F3381">
        <v>0.74194997549999997</v>
      </c>
      <c r="G3381">
        <v>148953</v>
      </c>
      <c r="H3381">
        <v>11.8</v>
      </c>
      <c r="I3381">
        <v>2</v>
      </c>
    </row>
    <row r="3382" spans="1:9" x14ac:dyDescent="0.3">
      <c r="A3382">
        <v>148971</v>
      </c>
      <c r="B3382">
        <v>147</v>
      </c>
      <c r="C3382">
        <v>0.185475466145855</v>
      </c>
      <c r="D3382">
        <v>149280</v>
      </c>
      <c r="E3382" t="s">
        <v>5790</v>
      </c>
      <c r="F3382">
        <v>0.14437052610000001</v>
      </c>
      <c r="G3382">
        <v>148971</v>
      </c>
      <c r="H3382">
        <v>14.76</v>
      </c>
      <c r="I3382">
        <v>1</v>
      </c>
    </row>
    <row r="3383" spans="1:9" x14ac:dyDescent="0.3">
      <c r="A3383">
        <v>148971</v>
      </c>
      <c r="B3383">
        <v>147</v>
      </c>
      <c r="C3383">
        <v>0.185475466145855</v>
      </c>
      <c r="D3383">
        <v>149280</v>
      </c>
      <c r="E3383" t="s">
        <v>5790</v>
      </c>
      <c r="F3383">
        <v>0.14437052610000001</v>
      </c>
      <c r="G3383">
        <v>148971</v>
      </c>
      <c r="H3383">
        <v>14.76</v>
      </c>
      <c r="I3383">
        <v>1</v>
      </c>
    </row>
    <row r="3384" spans="1:9" x14ac:dyDescent="0.3">
      <c r="A3384">
        <v>148981</v>
      </c>
      <c r="B3384">
        <v>75</v>
      </c>
      <c r="C3384">
        <v>0</v>
      </c>
      <c r="D3384">
        <v>149262</v>
      </c>
      <c r="E3384" t="s">
        <v>5790</v>
      </c>
      <c r="F3384">
        <v>0.91552126410000001</v>
      </c>
      <c r="G3384">
        <v>148981</v>
      </c>
      <c r="H3384">
        <v>6.11</v>
      </c>
      <c r="I3384">
        <v>4</v>
      </c>
    </row>
    <row r="3385" spans="1:9" x14ac:dyDescent="0.3">
      <c r="A3385">
        <v>148981</v>
      </c>
      <c r="B3385">
        <v>75</v>
      </c>
      <c r="C3385">
        <v>0</v>
      </c>
      <c r="D3385">
        <v>149262</v>
      </c>
      <c r="E3385" t="s">
        <v>5790</v>
      </c>
      <c r="F3385">
        <v>0.91552126410000001</v>
      </c>
      <c r="G3385">
        <v>148981</v>
      </c>
      <c r="H3385">
        <v>6.11</v>
      </c>
      <c r="I3385">
        <v>4</v>
      </c>
    </row>
    <row r="3386" spans="1:9" x14ac:dyDescent="0.3">
      <c r="A3386">
        <v>148983</v>
      </c>
      <c r="B3386">
        <v>147</v>
      </c>
      <c r="C3386">
        <v>0</v>
      </c>
      <c r="D3386">
        <v>149135</v>
      </c>
      <c r="E3386" t="s">
        <v>5791</v>
      </c>
      <c r="F3386">
        <v>0.96062707899999999</v>
      </c>
      <c r="G3386">
        <v>148983</v>
      </c>
      <c r="H3386">
        <v>4.0599999999999996</v>
      </c>
      <c r="I3386">
        <v>5</v>
      </c>
    </row>
    <row r="3387" spans="1:9" x14ac:dyDescent="0.3">
      <c r="A3387">
        <v>148983</v>
      </c>
      <c r="B3387">
        <v>147</v>
      </c>
      <c r="C3387">
        <v>0</v>
      </c>
      <c r="D3387">
        <v>149135</v>
      </c>
      <c r="E3387" t="s">
        <v>5791</v>
      </c>
      <c r="F3387">
        <v>0.96062707899999999</v>
      </c>
      <c r="G3387">
        <v>148983</v>
      </c>
      <c r="H3387">
        <v>4.0599999999999996</v>
      </c>
      <c r="I3387">
        <v>5</v>
      </c>
    </row>
    <row r="3388" spans="1:9" x14ac:dyDescent="0.3">
      <c r="A3388">
        <v>148985</v>
      </c>
      <c r="B3388">
        <v>142</v>
      </c>
      <c r="C3388">
        <v>0.53015561833854596</v>
      </c>
      <c r="D3388">
        <v>149127</v>
      </c>
      <c r="E3388" t="s">
        <v>5790</v>
      </c>
      <c r="F3388">
        <v>0.63729923960000001</v>
      </c>
      <c r="G3388">
        <v>148985</v>
      </c>
      <c r="H3388">
        <v>11.8</v>
      </c>
      <c r="I3388">
        <v>2</v>
      </c>
    </row>
    <row r="3389" spans="1:9" x14ac:dyDescent="0.3">
      <c r="A3389">
        <v>148985</v>
      </c>
      <c r="B3389">
        <v>142</v>
      </c>
      <c r="C3389">
        <v>0.53015561833854596</v>
      </c>
      <c r="D3389">
        <v>149127</v>
      </c>
      <c r="E3389" t="s">
        <v>5790</v>
      </c>
      <c r="F3389">
        <v>0.63729923960000001</v>
      </c>
      <c r="G3389">
        <v>148985</v>
      </c>
      <c r="H3389">
        <v>11.8</v>
      </c>
      <c r="I3389">
        <v>2</v>
      </c>
    </row>
    <row r="3390" spans="1:9" x14ac:dyDescent="0.3">
      <c r="A3390">
        <v>148986</v>
      </c>
      <c r="B3390">
        <v>139.5</v>
      </c>
      <c r="C3390">
        <v>0</v>
      </c>
      <c r="D3390">
        <v>149062</v>
      </c>
      <c r="E3390" t="s">
        <v>5790</v>
      </c>
      <c r="F3390">
        <v>0.59643495079999997</v>
      </c>
      <c r="G3390">
        <v>148986</v>
      </c>
      <c r="H3390">
        <v>11.8</v>
      </c>
      <c r="I3390">
        <v>2</v>
      </c>
    </row>
    <row r="3391" spans="1:9" x14ac:dyDescent="0.3">
      <c r="A3391">
        <v>148986</v>
      </c>
      <c r="B3391">
        <v>139.5</v>
      </c>
      <c r="C3391">
        <v>0</v>
      </c>
      <c r="D3391">
        <v>149062</v>
      </c>
      <c r="E3391" t="s">
        <v>5790</v>
      </c>
      <c r="F3391">
        <v>0.59643495079999997</v>
      </c>
      <c r="G3391">
        <v>148986</v>
      </c>
      <c r="H3391">
        <v>11.8</v>
      </c>
      <c r="I3391">
        <v>2</v>
      </c>
    </row>
    <row r="3392" spans="1:9" x14ac:dyDescent="0.3">
      <c r="A3392">
        <v>148992</v>
      </c>
      <c r="B3392">
        <v>139</v>
      </c>
      <c r="C3392">
        <v>5.7721296430295298E-2</v>
      </c>
      <c r="D3392">
        <v>149169</v>
      </c>
      <c r="E3392" t="s">
        <v>5790</v>
      </c>
      <c r="F3392">
        <v>0.52021294829999998</v>
      </c>
      <c r="G3392">
        <v>148992</v>
      </c>
      <c r="H3392">
        <v>11.8</v>
      </c>
      <c r="I3392">
        <v>2</v>
      </c>
    </row>
    <row r="3393" spans="1:9" x14ac:dyDescent="0.3">
      <c r="A3393">
        <v>148992</v>
      </c>
      <c r="B3393">
        <v>139</v>
      </c>
      <c r="C3393">
        <v>5.7721296430295298E-2</v>
      </c>
      <c r="D3393">
        <v>149169</v>
      </c>
      <c r="E3393" t="s">
        <v>5790</v>
      </c>
      <c r="F3393">
        <v>0.52021294829999998</v>
      </c>
      <c r="G3393">
        <v>148992</v>
      </c>
      <c r="H3393">
        <v>11.8</v>
      </c>
      <c r="I3393">
        <v>2</v>
      </c>
    </row>
    <row r="3394" spans="1:9" x14ac:dyDescent="0.3">
      <c r="A3394">
        <v>149024</v>
      </c>
      <c r="B3394">
        <v>147</v>
      </c>
      <c r="C3394">
        <v>0.185475466145855</v>
      </c>
      <c r="D3394">
        <v>149280</v>
      </c>
      <c r="E3394" t="s">
        <v>5790</v>
      </c>
      <c r="F3394">
        <v>0.30463525650000001</v>
      </c>
      <c r="G3394">
        <v>149024</v>
      </c>
      <c r="H3394">
        <v>14.76</v>
      </c>
      <c r="I3394">
        <v>1</v>
      </c>
    </row>
    <row r="3395" spans="1:9" x14ac:dyDescent="0.3">
      <c r="A3395">
        <v>149024</v>
      </c>
      <c r="B3395">
        <v>147</v>
      </c>
      <c r="C3395">
        <v>0.185475466145855</v>
      </c>
      <c r="D3395">
        <v>149280</v>
      </c>
      <c r="E3395" t="s">
        <v>5790</v>
      </c>
      <c r="F3395">
        <v>0.30463525650000001</v>
      </c>
      <c r="G3395">
        <v>149024</v>
      </c>
      <c r="H3395">
        <v>14.76</v>
      </c>
      <c r="I3395">
        <v>1</v>
      </c>
    </row>
    <row r="3396" spans="1:9" x14ac:dyDescent="0.3">
      <c r="A3396">
        <v>149076</v>
      </c>
      <c r="B3396">
        <v>147</v>
      </c>
      <c r="C3396">
        <v>0.12844214505801299</v>
      </c>
      <c r="D3396">
        <v>149908</v>
      </c>
      <c r="E3396" t="s">
        <v>5790</v>
      </c>
      <c r="F3396">
        <v>0.28678598999999999</v>
      </c>
      <c r="G3396">
        <v>149076</v>
      </c>
      <c r="H3396">
        <v>14.76</v>
      </c>
      <c r="I3396">
        <v>1</v>
      </c>
    </row>
    <row r="3397" spans="1:9" x14ac:dyDescent="0.3">
      <c r="A3397">
        <v>149082</v>
      </c>
      <c r="B3397">
        <v>147</v>
      </c>
      <c r="C3397">
        <v>7.7511968257653899E-2</v>
      </c>
      <c r="D3397">
        <v>149923</v>
      </c>
      <c r="E3397" t="s">
        <v>5790</v>
      </c>
      <c r="F3397">
        <v>0.86745786670000002</v>
      </c>
      <c r="G3397">
        <v>149082</v>
      </c>
      <c r="H3397">
        <v>6.11</v>
      </c>
      <c r="I3397">
        <v>4</v>
      </c>
    </row>
    <row r="3398" spans="1:9" x14ac:dyDescent="0.3">
      <c r="A3398">
        <v>149104</v>
      </c>
      <c r="B3398">
        <v>180.32811320754701</v>
      </c>
      <c r="C3398">
        <v>0.30071203689454201</v>
      </c>
      <c r="D3398">
        <v>149429</v>
      </c>
      <c r="E3398" t="s">
        <v>5790</v>
      </c>
      <c r="F3398">
        <v>0.85822695490000001</v>
      </c>
      <c r="G3398">
        <v>149104</v>
      </c>
      <c r="H3398">
        <v>6.11</v>
      </c>
      <c r="I3398">
        <v>4</v>
      </c>
    </row>
    <row r="3399" spans="1:9" x14ac:dyDescent="0.3">
      <c r="A3399">
        <v>149104</v>
      </c>
      <c r="B3399">
        <v>180.32811320754701</v>
      </c>
      <c r="C3399">
        <v>0.30071203689454201</v>
      </c>
      <c r="D3399">
        <v>149429</v>
      </c>
      <c r="E3399" t="s">
        <v>5790</v>
      </c>
      <c r="F3399">
        <v>0.85822695490000001</v>
      </c>
      <c r="G3399">
        <v>149104</v>
      </c>
      <c r="H3399">
        <v>6.11</v>
      </c>
      <c r="I3399">
        <v>4</v>
      </c>
    </row>
    <row r="3400" spans="1:9" x14ac:dyDescent="0.3">
      <c r="A3400">
        <v>149112</v>
      </c>
      <c r="B3400">
        <v>147</v>
      </c>
      <c r="C3400">
        <v>0.13681064381479399</v>
      </c>
      <c r="D3400">
        <v>149271</v>
      </c>
      <c r="E3400" t="s">
        <v>5790</v>
      </c>
      <c r="F3400">
        <v>0.35945644970000001</v>
      </c>
      <c r="G3400">
        <v>149112</v>
      </c>
      <c r="H3400">
        <v>14.76</v>
      </c>
      <c r="I3400">
        <v>1</v>
      </c>
    </row>
    <row r="3401" spans="1:9" x14ac:dyDescent="0.3">
      <c r="A3401">
        <v>149112</v>
      </c>
      <c r="B3401">
        <v>147</v>
      </c>
      <c r="C3401">
        <v>0.13681064381479399</v>
      </c>
      <c r="D3401">
        <v>149271</v>
      </c>
      <c r="E3401" t="s">
        <v>5790</v>
      </c>
      <c r="F3401">
        <v>0.35945644970000001</v>
      </c>
      <c r="G3401">
        <v>149112</v>
      </c>
      <c r="H3401">
        <v>14.76</v>
      </c>
      <c r="I3401">
        <v>1</v>
      </c>
    </row>
    <row r="3402" spans="1:9" x14ac:dyDescent="0.3">
      <c r="A3402">
        <v>149118</v>
      </c>
      <c r="B3402">
        <v>132</v>
      </c>
      <c r="C3402">
        <v>0</v>
      </c>
      <c r="D3402">
        <v>149531</v>
      </c>
      <c r="E3402" t="s">
        <v>5790</v>
      </c>
      <c r="F3402">
        <v>0.21515439450000001</v>
      </c>
      <c r="G3402">
        <v>149118</v>
      </c>
      <c r="H3402">
        <v>14.76</v>
      </c>
      <c r="I3402">
        <v>1</v>
      </c>
    </row>
    <row r="3403" spans="1:9" x14ac:dyDescent="0.3">
      <c r="A3403">
        <v>149118</v>
      </c>
      <c r="B3403">
        <v>132</v>
      </c>
      <c r="C3403">
        <v>0</v>
      </c>
      <c r="D3403">
        <v>149531</v>
      </c>
      <c r="E3403" t="s">
        <v>5790</v>
      </c>
      <c r="F3403">
        <v>0.21515439450000001</v>
      </c>
      <c r="G3403">
        <v>149118</v>
      </c>
      <c r="H3403">
        <v>14.76</v>
      </c>
      <c r="I3403">
        <v>1</v>
      </c>
    </row>
    <row r="3404" spans="1:9" x14ac:dyDescent="0.3">
      <c r="A3404">
        <v>149119</v>
      </c>
      <c r="B3404">
        <v>122</v>
      </c>
      <c r="C3404">
        <v>0</v>
      </c>
      <c r="D3404">
        <v>149531</v>
      </c>
      <c r="E3404" t="s">
        <v>5790</v>
      </c>
      <c r="F3404">
        <v>0.19881521169999999</v>
      </c>
      <c r="G3404">
        <v>149119</v>
      </c>
      <c r="H3404">
        <v>14.76</v>
      </c>
      <c r="I3404">
        <v>1</v>
      </c>
    </row>
    <row r="3405" spans="1:9" x14ac:dyDescent="0.3">
      <c r="A3405">
        <v>149119</v>
      </c>
      <c r="B3405">
        <v>122</v>
      </c>
      <c r="C3405">
        <v>0</v>
      </c>
      <c r="D3405">
        <v>149531</v>
      </c>
      <c r="E3405" t="s">
        <v>5790</v>
      </c>
      <c r="F3405">
        <v>0.19881521169999999</v>
      </c>
      <c r="G3405">
        <v>149119</v>
      </c>
      <c r="H3405">
        <v>14.76</v>
      </c>
      <c r="I3405">
        <v>1</v>
      </c>
    </row>
    <row r="3406" spans="1:9" x14ac:dyDescent="0.3">
      <c r="A3406">
        <v>149163</v>
      </c>
      <c r="B3406">
        <v>131.34782608695599</v>
      </c>
      <c r="C3406">
        <v>0</v>
      </c>
      <c r="D3406">
        <v>149843</v>
      </c>
      <c r="E3406" t="s">
        <v>5790</v>
      </c>
      <c r="F3406">
        <v>0.93162876370000003</v>
      </c>
      <c r="G3406">
        <v>149163</v>
      </c>
      <c r="H3406">
        <v>6.11</v>
      </c>
      <c r="I3406">
        <v>4</v>
      </c>
    </row>
    <row r="3407" spans="1:9" x14ac:dyDescent="0.3">
      <c r="A3407">
        <v>149163</v>
      </c>
      <c r="B3407">
        <v>131.34782608695599</v>
      </c>
      <c r="C3407">
        <v>0</v>
      </c>
      <c r="D3407">
        <v>149843</v>
      </c>
      <c r="E3407" t="s">
        <v>5790</v>
      </c>
      <c r="F3407">
        <v>0.93162876370000003</v>
      </c>
      <c r="G3407">
        <v>149163</v>
      </c>
      <c r="H3407">
        <v>6.11</v>
      </c>
      <c r="I3407">
        <v>4</v>
      </c>
    </row>
    <row r="3408" spans="1:9" x14ac:dyDescent="0.3">
      <c r="A3408">
        <v>149164</v>
      </c>
      <c r="B3408">
        <v>124.383333333333</v>
      </c>
      <c r="C3408">
        <v>0</v>
      </c>
      <c r="D3408">
        <v>149992</v>
      </c>
      <c r="E3408" t="s">
        <v>5791</v>
      </c>
      <c r="F3408">
        <v>0.94421648979999995</v>
      </c>
      <c r="G3408">
        <v>149164</v>
      </c>
      <c r="H3408">
        <v>4.0599999999999996</v>
      </c>
      <c r="I3408">
        <v>5</v>
      </c>
    </row>
    <row r="3409" spans="1:9" x14ac:dyDescent="0.3">
      <c r="A3409">
        <v>149165</v>
      </c>
      <c r="B3409">
        <v>124.383333333333</v>
      </c>
      <c r="C3409">
        <v>0</v>
      </c>
      <c r="D3409">
        <v>149992</v>
      </c>
      <c r="E3409" t="s">
        <v>5790</v>
      </c>
      <c r="F3409">
        <v>0.90479904410000001</v>
      </c>
      <c r="G3409">
        <v>149165</v>
      </c>
      <c r="H3409">
        <v>6.11</v>
      </c>
      <c r="I3409">
        <v>4</v>
      </c>
    </row>
    <row r="3410" spans="1:9" x14ac:dyDescent="0.3">
      <c r="A3410">
        <v>149181</v>
      </c>
      <c r="B3410">
        <v>147</v>
      </c>
      <c r="C3410">
        <v>0.70773893865179505</v>
      </c>
      <c r="D3410">
        <v>149714</v>
      </c>
      <c r="E3410" t="s">
        <v>5790</v>
      </c>
      <c r="F3410">
        <v>7.4567682999999996E-2</v>
      </c>
      <c r="G3410">
        <v>149181</v>
      </c>
      <c r="H3410">
        <v>14.76</v>
      </c>
      <c r="I3410">
        <v>1</v>
      </c>
    </row>
    <row r="3411" spans="1:9" x14ac:dyDescent="0.3">
      <c r="A3411">
        <v>149181</v>
      </c>
      <c r="B3411">
        <v>147</v>
      </c>
      <c r="C3411">
        <v>0.70773893865179505</v>
      </c>
      <c r="D3411">
        <v>149714</v>
      </c>
      <c r="E3411" t="s">
        <v>5790</v>
      </c>
      <c r="F3411">
        <v>7.4567682999999996E-2</v>
      </c>
      <c r="G3411">
        <v>149181</v>
      </c>
      <c r="H3411">
        <v>14.76</v>
      </c>
      <c r="I3411">
        <v>1</v>
      </c>
    </row>
    <row r="3412" spans="1:9" x14ac:dyDescent="0.3">
      <c r="A3412">
        <v>149182</v>
      </c>
      <c r="B3412">
        <v>130.59072727272701</v>
      </c>
      <c r="C3412">
        <v>0</v>
      </c>
      <c r="D3412">
        <v>149992</v>
      </c>
      <c r="E3412" t="s">
        <v>5790</v>
      </c>
      <c r="F3412">
        <v>0.81590342520000003</v>
      </c>
      <c r="G3412">
        <v>149182</v>
      </c>
      <c r="H3412">
        <v>7.65</v>
      </c>
      <c r="I3412">
        <v>3</v>
      </c>
    </row>
    <row r="3413" spans="1:9" x14ac:dyDescent="0.3">
      <c r="A3413">
        <v>149184</v>
      </c>
      <c r="B3413">
        <v>135.809523809523</v>
      </c>
      <c r="C3413">
        <v>0</v>
      </c>
      <c r="D3413">
        <v>149992</v>
      </c>
      <c r="E3413" t="s">
        <v>5790</v>
      </c>
      <c r="F3413">
        <v>0.80411422249999998</v>
      </c>
      <c r="G3413">
        <v>149184</v>
      </c>
      <c r="H3413">
        <v>7.65</v>
      </c>
      <c r="I3413">
        <v>3</v>
      </c>
    </row>
    <row r="3414" spans="1:9" x14ac:dyDescent="0.3">
      <c r="A3414">
        <v>149186</v>
      </c>
      <c r="B3414">
        <v>142</v>
      </c>
      <c r="C3414">
        <v>0</v>
      </c>
      <c r="D3414">
        <v>150772</v>
      </c>
      <c r="E3414" t="s">
        <v>5790</v>
      </c>
      <c r="F3414">
        <v>0.9140820503</v>
      </c>
      <c r="G3414">
        <v>149186</v>
      </c>
      <c r="H3414">
        <v>6.11</v>
      </c>
      <c r="I3414">
        <v>4</v>
      </c>
    </row>
    <row r="3415" spans="1:9" x14ac:dyDescent="0.3">
      <c r="A3415">
        <v>149189</v>
      </c>
      <c r="B3415">
        <v>136.193548387096</v>
      </c>
      <c r="C3415">
        <v>0</v>
      </c>
      <c r="D3415">
        <v>150772</v>
      </c>
      <c r="E3415" t="s">
        <v>5790</v>
      </c>
      <c r="F3415">
        <v>0.41152063010000001</v>
      </c>
      <c r="G3415">
        <v>149189</v>
      </c>
      <c r="H3415">
        <v>14.76</v>
      </c>
      <c r="I3415">
        <v>1</v>
      </c>
    </row>
    <row r="3416" spans="1:9" x14ac:dyDescent="0.3">
      <c r="A3416">
        <v>149200</v>
      </c>
      <c r="B3416">
        <v>136.193548387096</v>
      </c>
      <c r="C3416">
        <v>0</v>
      </c>
      <c r="D3416">
        <v>150772</v>
      </c>
      <c r="E3416" t="s">
        <v>5790</v>
      </c>
      <c r="F3416">
        <v>0.89144009349999997</v>
      </c>
      <c r="G3416">
        <v>149200</v>
      </c>
      <c r="H3416">
        <v>6.11</v>
      </c>
      <c r="I3416">
        <v>4</v>
      </c>
    </row>
    <row r="3417" spans="1:9" x14ac:dyDescent="0.3">
      <c r="A3417">
        <v>149212</v>
      </c>
      <c r="B3417">
        <v>125.82270387767301</v>
      </c>
      <c r="C3417">
        <v>0</v>
      </c>
      <c r="D3417">
        <v>149843</v>
      </c>
      <c r="E3417" t="s">
        <v>5790</v>
      </c>
      <c r="F3417">
        <v>0.67636847499999997</v>
      </c>
      <c r="G3417">
        <v>149212</v>
      </c>
      <c r="H3417">
        <v>11.8</v>
      </c>
      <c r="I3417">
        <v>2</v>
      </c>
    </row>
    <row r="3418" spans="1:9" x14ac:dyDescent="0.3">
      <c r="A3418">
        <v>149212</v>
      </c>
      <c r="B3418">
        <v>125.82270387767301</v>
      </c>
      <c r="C3418">
        <v>0</v>
      </c>
      <c r="D3418">
        <v>149843</v>
      </c>
      <c r="E3418" t="s">
        <v>5790</v>
      </c>
      <c r="F3418">
        <v>0.67636847499999997</v>
      </c>
      <c r="G3418">
        <v>149212</v>
      </c>
      <c r="H3418">
        <v>11.8</v>
      </c>
      <c r="I3418">
        <v>2</v>
      </c>
    </row>
    <row r="3419" spans="1:9" x14ac:dyDescent="0.3">
      <c r="A3419">
        <v>149215</v>
      </c>
      <c r="B3419">
        <v>136.193548387096</v>
      </c>
      <c r="C3419">
        <v>0</v>
      </c>
      <c r="D3419">
        <v>150772</v>
      </c>
      <c r="E3419" t="s">
        <v>5790</v>
      </c>
      <c r="F3419">
        <v>0.92046582700000001</v>
      </c>
      <c r="G3419">
        <v>149215</v>
      </c>
      <c r="H3419">
        <v>6.11</v>
      </c>
      <c r="I3419">
        <v>4</v>
      </c>
    </row>
    <row r="3420" spans="1:9" x14ac:dyDescent="0.3">
      <c r="A3420">
        <v>149216</v>
      </c>
      <c r="B3420">
        <v>132.322580645161</v>
      </c>
      <c r="C3420">
        <v>0</v>
      </c>
      <c r="D3420">
        <v>149843</v>
      </c>
      <c r="E3420" t="s">
        <v>5790</v>
      </c>
      <c r="F3420">
        <v>0.81535500289999996</v>
      </c>
      <c r="G3420">
        <v>149216</v>
      </c>
      <c r="H3420">
        <v>7.65</v>
      </c>
      <c r="I3420">
        <v>3</v>
      </c>
    </row>
    <row r="3421" spans="1:9" x14ac:dyDescent="0.3">
      <c r="A3421">
        <v>149216</v>
      </c>
      <c r="B3421">
        <v>132.322580645161</v>
      </c>
      <c r="C3421">
        <v>0</v>
      </c>
      <c r="D3421">
        <v>149843</v>
      </c>
      <c r="E3421" t="s">
        <v>5790</v>
      </c>
      <c r="F3421">
        <v>0.81535500289999996</v>
      </c>
      <c r="G3421">
        <v>149216</v>
      </c>
      <c r="H3421">
        <v>7.65</v>
      </c>
      <c r="I3421">
        <v>3</v>
      </c>
    </row>
    <row r="3422" spans="1:9" x14ac:dyDescent="0.3">
      <c r="A3422">
        <v>149217</v>
      </c>
      <c r="B3422">
        <v>142</v>
      </c>
      <c r="C3422">
        <v>0</v>
      </c>
      <c r="D3422">
        <v>149254</v>
      </c>
      <c r="E3422" t="s">
        <v>5791</v>
      </c>
      <c r="F3422">
        <v>0.9826396704</v>
      </c>
      <c r="G3422">
        <v>149217</v>
      </c>
      <c r="H3422">
        <v>1.98</v>
      </c>
      <c r="I3422">
        <v>6</v>
      </c>
    </row>
    <row r="3423" spans="1:9" x14ac:dyDescent="0.3">
      <c r="A3423">
        <v>149217</v>
      </c>
      <c r="B3423">
        <v>142</v>
      </c>
      <c r="C3423">
        <v>0</v>
      </c>
      <c r="D3423">
        <v>149254</v>
      </c>
      <c r="E3423" t="s">
        <v>5791</v>
      </c>
      <c r="F3423">
        <v>0.9826396704</v>
      </c>
      <c r="G3423">
        <v>149217</v>
      </c>
      <c r="H3423">
        <v>1.98</v>
      </c>
      <c r="I3423">
        <v>6</v>
      </c>
    </row>
    <row r="3424" spans="1:9" x14ac:dyDescent="0.3">
      <c r="A3424">
        <v>149218</v>
      </c>
      <c r="B3424">
        <v>130.572372153228</v>
      </c>
      <c r="C3424">
        <v>0</v>
      </c>
      <c r="D3424">
        <v>149843</v>
      </c>
      <c r="E3424" t="s">
        <v>5790</v>
      </c>
      <c r="F3424">
        <v>0.82526099679999998</v>
      </c>
      <c r="G3424">
        <v>149218</v>
      </c>
      <c r="H3424">
        <v>7.65</v>
      </c>
      <c r="I3424">
        <v>3</v>
      </c>
    </row>
    <row r="3425" spans="1:9" x14ac:dyDescent="0.3">
      <c r="A3425">
        <v>149236</v>
      </c>
      <c r="B3425">
        <v>130.977981195132</v>
      </c>
      <c r="C3425">
        <v>0</v>
      </c>
      <c r="D3425">
        <v>150002</v>
      </c>
      <c r="E3425" t="s">
        <v>5790</v>
      </c>
      <c r="F3425">
        <v>0.42390337589999999</v>
      </c>
      <c r="G3425">
        <v>149236</v>
      </c>
      <c r="H3425">
        <v>14.76</v>
      </c>
      <c r="I3425">
        <v>1</v>
      </c>
    </row>
    <row r="3426" spans="1:9" x14ac:dyDescent="0.3">
      <c r="A3426">
        <v>149237</v>
      </c>
      <c r="B3426">
        <v>130.88706028362699</v>
      </c>
      <c r="C3426">
        <v>0</v>
      </c>
      <c r="D3426">
        <v>150002</v>
      </c>
      <c r="E3426" t="s">
        <v>5790</v>
      </c>
      <c r="F3426">
        <v>0.3985514939</v>
      </c>
      <c r="G3426">
        <v>149237</v>
      </c>
      <c r="H3426">
        <v>14.76</v>
      </c>
      <c r="I3426">
        <v>1</v>
      </c>
    </row>
    <row r="3427" spans="1:9" x14ac:dyDescent="0.3">
      <c r="A3427">
        <v>149248</v>
      </c>
      <c r="B3427">
        <v>147</v>
      </c>
      <c r="C3427">
        <v>0</v>
      </c>
      <c r="D3427">
        <v>150002</v>
      </c>
      <c r="E3427" t="s">
        <v>5790</v>
      </c>
      <c r="F3427">
        <v>0.70087975260000002</v>
      </c>
      <c r="G3427">
        <v>149248</v>
      </c>
      <c r="H3427">
        <v>11.8</v>
      </c>
      <c r="I3427">
        <v>2</v>
      </c>
    </row>
    <row r="3428" spans="1:9" x14ac:dyDescent="0.3">
      <c r="A3428">
        <v>149252</v>
      </c>
      <c r="B3428">
        <v>129.19512195121899</v>
      </c>
      <c r="C3428">
        <v>0</v>
      </c>
      <c r="D3428">
        <v>150002</v>
      </c>
      <c r="E3428" t="s">
        <v>5790</v>
      </c>
      <c r="F3428">
        <v>0.69514220950000005</v>
      </c>
      <c r="G3428">
        <v>149252</v>
      </c>
      <c r="H3428">
        <v>11.8</v>
      </c>
      <c r="I3428">
        <v>2</v>
      </c>
    </row>
    <row r="3429" spans="1:9" x14ac:dyDescent="0.3">
      <c r="A3429">
        <v>149253</v>
      </c>
      <c r="B3429">
        <v>130.71794871794799</v>
      </c>
      <c r="C3429">
        <v>0</v>
      </c>
      <c r="D3429">
        <v>150002</v>
      </c>
      <c r="E3429" t="s">
        <v>5790</v>
      </c>
      <c r="F3429">
        <v>0.22764082250000001</v>
      </c>
      <c r="G3429">
        <v>149253</v>
      </c>
      <c r="H3429">
        <v>14.76</v>
      </c>
      <c r="I3429">
        <v>1</v>
      </c>
    </row>
    <row r="3430" spans="1:9" x14ac:dyDescent="0.3">
      <c r="A3430">
        <v>149270</v>
      </c>
      <c r="B3430">
        <v>140.84615384615299</v>
      </c>
      <c r="C3430">
        <v>0.16855141516097899</v>
      </c>
      <c r="D3430">
        <v>149761</v>
      </c>
      <c r="E3430" t="s">
        <v>5790</v>
      </c>
      <c r="F3430">
        <v>9.1499783099999996E-2</v>
      </c>
      <c r="G3430">
        <v>149270</v>
      </c>
      <c r="H3430">
        <v>14.76</v>
      </c>
      <c r="I3430">
        <v>1</v>
      </c>
    </row>
    <row r="3431" spans="1:9" x14ac:dyDescent="0.3">
      <c r="A3431">
        <v>149270</v>
      </c>
      <c r="B3431">
        <v>140.84615384615299</v>
      </c>
      <c r="C3431">
        <v>0.16855141516097899</v>
      </c>
      <c r="D3431">
        <v>149761</v>
      </c>
      <c r="E3431" t="s">
        <v>5790</v>
      </c>
      <c r="F3431">
        <v>9.1499783099999996E-2</v>
      </c>
      <c r="G3431">
        <v>149270</v>
      </c>
      <c r="H3431">
        <v>14.76</v>
      </c>
      <c r="I3431">
        <v>1</v>
      </c>
    </row>
    <row r="3432" spans="1:9" x14ac:dyDescent="0.3">
      <c r="A3432">
        <v>149288</v>
      </c>
      <c r="B3432">
        <v>126.16808517306301</v>
      </c>
      <c r="C3432">
        <v>0</v>
      </c>
      <c r="D3432">
        <v>149843</v>
      </c>
      <c r="E3432" t="s">
        <v>5790</v>
      </c>
      <c r="F3432">
        <v>0.90743386749999999</v>
      </c>
      <c r="G3432">
        <v>149288</v>
      </c>
      <c r="H3432">
        <v>6.11</v>
      </c>
      <c r="I3432">
        <v>4</v>
      </c>
    </row>
    <row r="3433" spans="1:9" x14ac:dyDescent="0.3">
      <c r="A3433">
        <v>149293</v>
      </c>
      <c r="B3433">
        <v>136.61538540433699</v>
      </c>
      <c r="C3433">
        <v>0</v>
      </c>
      <c r="D3433">
        <v>149805</v>
      </c>
      <c r="E3433" t="s">
        <v>5790</v>
      </c>
      <c r="F3433">
        <v>0.92533463240000002</v>
      </c>
      <c r="G3433">
        <v>149293</v>
      </c>
      <c r="H3433">
        <v>6.11</v>
      </c>
      <c r="I3433">
        <v>4</v>
      </c>
    </row>
    <row r="3434" spans="1:9" x14ac:dyDescent="0.3">
      <c r="A3434">
        <v>149297</v>
      </c>
      <c r="B3434">
        <v>142</v>
      </c>
      <c r="C3434">
        <v>0</v>
      </c>
      <c r="D3434">
        <v>149429</v>
      </c>
      <c r="E3434" t="s">
        <v>5790</v>
      </c>
      <c r="F3434">
        <v>0.32526904340000001</v>
      </c>
      <c r="G3434">
        <v>149297</v>
      </c>
      <c r="H3434">
        <v>14.76</v>
      </c>
      <c r="I3434">
        <v>1</v>
      </c>
    </row>
    <row r="3435" spans="1:9" x14ac:dyDescent="0.3">
      <c r="A3435">
        <v>149297</v>
      </c>
      <c r="B3435">
        <v>142</v>
      </c>
      <c r="C3435">
        <v>0</v>
      </c>
      <c r="D3435">
        <v>149429</v>
      </c>
      <c r="E3435" t="s">
        <v>5790</v>
      </c>
      <c r="F3435">
        <v>0.32526904340000001</v>
      </c>
      <c r="G3435">
        <v>149297</v>
      </c>
      <c r="H3435">
        <v>14.76</v>
      </c>
      <c r="I3435">
        <v>1</v>
      </c>
    </row>
    <row r="3436" spans="1:9" x14ac:dyDescent="0.3">
      <c r="A3436">
        <v>149300</v>
      </c>
      <c r="B3436">
        <v>142</v>
      </c>
      <c r="C3436">
        <v>0</v>
      </c>
      <c r="D3436">
        <v>149729</v>
      </c>
      <c r="E3436" t="s">
        <v>5790</v>
      </c>
      <c r="F3436">
        <v>0.73528105020000001</v>
      </c>
      <c r="G3436">
        <v>149300</v>
      </c>
      <c r="H3436">
        <v>11.8</v>
      </c>
      <c r="I3436">
        <v>2</v>
      </c>
    </row>
    <row r="3437" spans="1:9" x14ac:dyDescent="0.3">
      <c r="A3437">
        <v>149300</v>
      </c>
      <c r="B3437">
        <v>142</v>
      </c>
      <c r="C3437">
        <v>0</v>
      </c>
      <c r="D3437">
        <v>149729</v>
      </c>
      <c r="E3437" t="s">
        <v>5790</v>
      </c>
      <c r="F3437">
        <v>0.73528105020000001</v>
      </c>
      <c r="G3437">
        <v>149300</v>
      </c>
      <c r="H3437">
        <v>11.8</v>
      </c>
      <c r="I3437">
        <v>2</v>
      </c>
    </row>
    <row r="3438" spans="1:9" x14ac:dyDescent="0.3">
      <c r="A3438">
        <v>149304</v>
      </c>
      <c r="B3438">
        <v>122</v>
      </c>
      <c r="C3438">
        <v>0.10989080919017299</v>
      </c>
      <c r="D3438">
        <v>150817</v>
      </c>
      <c r="E3438" t="s">
        <v>5791</v>
      </c>
      <c r="F3438">
        <v>0.94645899529999999</v>
      </c>
      <c r="G3438">
        <v>149304</v>
      </c>
      <c r="H3438">
        <v>4.0599999999999996</v>
      </c>
      <c r="I3438">
        <v>5</v>
      </c>
    </row>
    <row r="3439" spans="1:9" x14ac:dyDescent="0.3">
      <c r="A3439">
        <v>149307</v>
      </c>
      <c r="B3439">
        <v>142</v>
      </c>
      <c r="C3439">
        <v>0</v>
      </c>
      <c r="D3439">
        <v>149429</v>
      </c>
      <c r="E3439" t="s">
        <v>5790</v>
      </c>
      <c r="F3439">
        <v>0.62052685019999998</v>
      </c>
      <c r="G3439">
        <v>149307</v>
      </c>
      <c r="H3439">
        <v>11.8</v>
      </c>
      <c r="I3439">
        <v>2</v>
      </c>
    </row>
    <row r="3440" spans="1:9" x14ac:dyDescent="0.3">
      <c r="A3440">
        <v>149307</v>
      </c>
      <c r="B3440">
        <v>142</v>
      </c>
      <c r="C3440">
        <v>0</v>
      </c>
      <c r="D3440">
        <v>149429</v>
      </c>
      <c r="E3440" t="s">
        <v>5790</v>
      </c>
      <c r="F3440">
        <v>0.62052685019999998</v>
      </c>
      <c r="G3440">
        <v>149307</v>
      </c>
      <c r="H3440">
        <v>11.8</v>
      </c>
      <c r="I3440">
        <v>2</v>
      </c>
    </row>
    <row r="3441" spans="1:9" x14ac:dyDescent="0.3">
      <c r="A3441">
        <v>149334</v>
      </c>
      <c r="B3441">
        <v>131.65282685325801</v>
      </c>
      <c r="C3441">
        <v>0</v>
      </c>
      <c r="D3441">
        <v>149843</v>
      </c>
      <c r="E3441" t="s">
        <v>5790</v>
      </c>
      <c r="F3441">
        <v>0.90110045670000005</v>
      </c>
      <c r="G3441">
        <v>149334</v>
      </c>
      <c r="H3441">
        <v>6.11</v>
      </c>
      <c r="I3441">
        <v>4</v>
      </c>
    </row>
    <row r="3442" spans="1:9" x14ac:dyDescent="0.3">
      <c r="A3442">
        <v>149355</v>
      </c>
      <c r="B3442">
        <v>142</v>
      </c>
      <c r="C3442">
        <v>0</v>
      </c>
      <c r="D3442">
        <v>149339</v>
      </c>
      <c r="E3442" t="s">
        <v>5790</v>
      </c>
      <c r="F3442">
        <v>0.86331504579999996</v>
      </c>
      <c r="G3442">
        <v>149355</v>
      </c>
      <c r="H3442">
        <v>6.11</v>
      </c>
      <c r="I3442">
        <v>4</v>
      </c>
    </row>
    <row r="3443" spans="1:9" x14ac:dyDescent="0.3">
      <c r="A3443">
        <v>149355</v>
      </c>
      <c r="B3443">
        <v>142</v>
      </c>
      <c r="C3443">
        <v>0</v>
      </c>
      <c r="D3443">
        <v>149339</v>
      </c>
      <c r="E3443" t="s">
        <v>5790</v>
      </c>
      <c r="F3443">
        <v>0.86331504579999996</v>
      </c>
      <c r="G3443">
        <v>149355</v>
      </c>
      <c r="H3443">
        <v>6.11</v>
      </c>
      <c r="I3443">
        <v>4</v>
      </c>
    </row>
    <row r="3444" spans="1:9" x14ac:dyDescent="0.3">
      <c r="A3444">
        <v>149356</v>
      </c>
      <c r="B3444">
        <v>147</v>
      </c>
      <c r="C3444">
        <v>0</v>
      </c>
      <c r="D3444">
        <v>149339</v>
      </c>
      <c r="E3444" t="s">
        <v>5790</v>
      </c>
      <c r="F3444">
        <v>0.84357869630000004</v>
      </c>
      <c r="G3444">
        <v>149356</v>
      </c>
      <c r="H3444">
        <v>6.11</v>
      </c>
      <c r="I3444">
        <v>4</v>
      </c>
    </row>
    <row r="3445" spans="1:9" x14ac:dyDescent="0.3">
      <c r="A3445">
        <v>149356</v>
      </c>
      <c r="B3445">
        <v>147</v>
      </c>
      <c r="C3445">
        <v>0</v>
      </c>
      <c r="D3445">
        <v>149339</v>
      </c>
      <c r="E3445" t="s">
        <v>5790</v>
      </c>
      <c r="F3445">
        <v>0.84357869630000004</v>
      </c>
      <c r="G3445">
        <v>149356</v>
      </c>
      <c r="H3445">
        <v>6.11</v>
      </c>
      <c r="I3445">
        <v>4</v>
      </c>
    </row>
    <row r="3446" spans="1:9" x14ac:dyDescent="0.3">
      <c r="A3446">
        <v>149357</v>
      </c>
      <c r="B3446">
        <v>139.30769230769201</v>
      </c>
      <c r="C3446">
        <v>0</v>
      </c>
      <c r="D3446">
        <v>149587</v>
      </c>
      <c r="E3446" t="s">
        <v>5790</v>
      </c>
      <c r="F3446">
        <v>0.90618383879999997</v>
      </c>
      <c r="G3446">
        <v>149357</v>
      </c>
      <c r="H3446">
        <v>6.11</v>
      </c>
      <c r="I3446">
        <v>4</v>
      </c>
    </row>
    <row r="3447" spans="1:9" x14ac:dyDescent="0.3">
      <c r="A3447">
        <v>149357</v>
      </c>
      <c r="B3447">
        <v>139.30769230769201</v>
      </c>
      <c r="C3447">
        <v>0</v>
      </c>
      <c r="D3447">
        <v>149587</v>
      </c>
      <c r="E3447" t="s">
        <v>5790</v>
      </c>
      <c r="F3447">
        <v>0.90618383879999997</v>
      </c>
      <c r="G3447">
        <v>149357</v>
      </c>
      <c r="H3447">
        <v>6.11</v>
      </c>
      <c r="I3447">
        <v>4</v>
      </c>
    </row>
    <row r="3448" spans="1:9" x14ac:dyDescent="0.3">
      <c r="A3448">
        <v>149358</v>
      </c>
      <c r="B3448">
        <v>125.442784810126</v>
      </c>
      <c r="C3448">
        <v>0</v>
      </c>
      <c r="D3448">
        <v>149843</v>
      </c>
      <c r="E3448" t="s">
        <v>5790</v>
      </c>
      <c r="F3448">
        <v>0.64975708720000003</v>
      </c>
      <c r="G3448">
        <v>149358</v>
      </c>
      <c r="H3448">
        <v>11.8</v>
      </c>
      <c r="I3448">
        <v>2</v>
      </c>
    </row>
    <row r="3449" spans="1:9" x14ac:dyDescent="0.3">
      <c r="A3449">
        <v>149362</v>
      </c>
      <c r="B3449">
        <v>124.383333333333</v>
      </c>
      <c r="C3449">
        <v>0</v>
      </c>
      <c r="D3449">
        <v>149992</v>
      </c>
      <c r="E3449" t="s">
        <v>5791</v>
      </c>
      <c r="F3449">
        <v>0.94167840479999998</v>
      </c>
      <c r="G3449">
        <v>149362</v>
      </c>
      <c r="H3449">
        <v>4.0599999999999996</v>
      </c>
      <c r="I3449">
        <v>5</v>
      </c>
    </row>
    <row r="3450" spans="1:9" x14ac:dyDescent="0.3">
      <c r="A3450">
        <v>149363</v>
      </c>
      <c r="B3450">
        <v>124.383333333333</v>
      </c>
      <c r="C3450">
        <v>0</v>
      </c>
      <c r="D3450">
        <v>149992</v>
      </c>
      <c r="E3450" t="s">
        <v>5790</v>
      </c>
      <c r="F3450">
        <v>0.82548534870000001</v>
      </c>
      <c r="G3450">
        <v>149363</v>
      </c>
      <c r="H3450">
        <v>7.65</v>
      </c>
      <c r="I3450">
        <v>3</v>
      </c>
    </row>
    <row r="3451" spans="1:9" x14ac:dyDescent="0.3">
      <c r="A3451">
        <v>149374</v>
      </c>
      <c r="B3451">
        <v>147</v>
      </c>
      <c r="C3451">
        <v>0.70773893865179505</v>
      </c>
      <c r="D3451">
        <v>149714</v>
      </c>
      <c r="E3451" t="s">
        <v>5790</v>
      </c>
      <c r="F3451">
        <v>0.37597066159999998</v>
      </c>
      <c r="G3451">
        <v>149374</v>
      </c>
      <c r="H3451">
        <v>14.76</v>
      </c>
      <c r="I3451">
        <v>1</v>
      </c>
    </row>
    <row r="3452" spans="1:9" x14ac:dyDescent="0.3">
      <c r="A3452">
        <v>149374</v>
      </c>
      <c r="B3452">
        <v>147</v>
      </c>
      <c r="C3452">
        <v>0.70773893865179505</v>
      </c>
      <c r="D3452">
        <v>149714</v>
      </c>
      <c r="E3452" t="s">
        <v>5790</v>
      </c>
      <c r="F3452">
        <v>0.37597066159999998</v>
      </c>
      <c r="G3452">
        <v>149374</v>
      </c>
      <c r="H3452">
        <v>14.76</v>
      </c>
      <c r="I3452">
        <v>1</v>
      </c>
    </row>
    <row r="3453" spans="1:9" x14ac:dyDescent="0.3">
      <c r="A3453">
        <v>149375</v>
      </c>
      <c r="B3453">
        <v>75</v>
      </c>
      <c r="C3453">
        <v>0</v>
      </c>
      <c r="D3453">
        <v>149345</v>
      </c>
      <c r="E3453" t="s">
        <v>5791</v>
      </c>
      <c r="F3453">
        <v>0.98408174510000002</v>
      </c>
      <c r="G3453">
        <v>149375</v>
      </c>
      <c r="H3453">
        <v>1.98</v>
      </c>
      <c r="I3453">
        <v>6</v>
      </c>
    </row>
    <row r="3454" spans="1:9" x14ac:dyDescent="0.3">
      <c r="A3454">
        <v>149377</v>
      </c>
      <c r="B3454">
        <v>76.463414634146304</v>
      </c>
      <c r="C3454">
        <v>0</v>
      </c>
      <c r="D3454">
        <v>149345</v>
      </c>
      <c r="E3454" t="s">
        <v>5791</v>
      </c>
      <c r="F3454">
        <v>0.96963095659999998</v>
      </c>
      <c r="G3454">
        <v>149377</v>
      </c>
      <c r="H3454">
        <v>1.98</v>
      </c>
      <c r="I3454">
        <v>6</v>
      </c>
    </row>
    <row r="3455" spans="1:9" x14ac:dyDescent="0.3">
      <c r="A3455">
        <v>149378</v>
      </c>
      <c r="B3455">
        <v>75</v>
      </c>
      <c r="C3455">
        <v>0</v>
      </c>
      <c r="D3455">
        <v>149345</v>
      </c>
      <c r="E3455" t="s">
        <v>5790</v>
      </c>
      <c r="F3455">
        <v>0.93210971359999995</v>
      </c>
      <c r="G3455">
        <v>149378</v>
      </c>
      <c r="H3455">
        <v>6.11</v>
      </c>
      <c r="I3455">
        <v>4</v>
      </c>
    </row>
    <row r="3456" spans="1:9" x14ac:dyDescent="0.3">
      <c r="A3456">
        <v>149381</v>
      </c>
      <c r="B3456">
        <v>142</v>
      </c>
      <c r="C3456">
        <v>0</v>
      </c>
      <c r="D3456">
        <v>149345</v>
      </c>
      <c r="E3456" t="s">
        <v>5791</v>
      </c>
      <c r="F3456">
        <v>0.94113844629999999</v>
      </c>
      <c r="G3456">
        <v>149381</v>
      </c>
      <c r="H3456">
        <v>4.0599999999999996</v>
      </c>
      <c r="I3456">
        <v>5</v>
      </c>
    </row>
    <row r="3457" spans="1:9" x14ac:dyDescent="0.3">
      <c r="A3457">
        <v>149404</v>
      </c>
      <c r="B3457">
        <v>136.75</v>
      </c>
      <c r="C3457">
        <v>0</v>
      </c>
      <c r="D3457">
        <v>149692</v>
      </c>
      <c r="E3457" t="s">
        <v>5791</v>
      </c>
      <c r="F3457">
        <v>0.96529328820000004</v>
      </c>
      <c r="G3457">
        <v>149404</v>
      </c>
      <c r="H3457">
        <v>4.0599999999999996</v>
      </c>
      <c r="I3457">
        <v>5</v>
      </c>
    </row>
    <row r="3458" spans="1:9" x14ac:dyDescent="0.3">
      <c r="A3458">
        <v>149404</v>
      </c>
      <c r="B3458">
        <v>136.75</v>
      </c>
      <c r="C3458">
        <v>0</v>
      </c>
      <c r="D3458">
        <v>149692</v>
      </c>
      <c r="E3458" t="s">
        <v>5791</v>
      </c>
      <c r="F3458">
        <v>0.96529328820000004</v>
      </c>
      <c r="G3458">
        <v>149404</v>
      </c>
      <c r="H3458">
        <v>4.0599999999999996</v>
      </c>
      <c r="I3458">
        <v>5</v>
      </c>
    </row>
    <row r="3459" spans="1:9" x14ac:dyDescent="0.3">
      <c r="A3459">
        <v>149409</v>
      </c>
      <c r="B3459">
        <v>142</v>
      </c>
      <c r="C3459">
        <v>0</v>
      </c>
      <c r="D3459">
        <v>149692</v>
      </c>
      <c r="E3459" t="s">
        <v>5791</v>
      </c>
      <c r="F3459">
        <v>0.94703704119999998</v>
      </c>
      <c r="G3459">
        <v>149409</v>
      </c>
      <c r="H3459">
        <v>4.0599999999999996</v>
      </c>
      <c r="I3459">
        <v>5</v>
      </c>
    </row>
    <row r="3460" spans="1:9" x14ac:dyDescent="0.3">
      <c r="A3460">
        <v>149409</v>
      </c>
      <c r="B3460">
        <v>142</v>
      </c>
      <c r="C3460">
        <v>0</v>
      </c>
      <c r="D3460">
        <v>149692</v>
      </c>
      <c r="E3460" t="s">
        <v>5791</v>
      </c>
      <c r="F3460">
        <v>0.94703704119999998</v>
      </c>
      <c r="G3460">
        <v>149409</v>
      </c>
      <c r="H3460">
        <v>4.0599999999999996</v>
      </c>
      <c r="I3460">
        <v>5</v>
      </c>
    </row>
    <row r="3461" spans="1:9" x14ac:dyDescent="0.3">
      <c r="A3461">
        <v>149448</v>
      </c>
      <c r="B3461">
        <v>138.11111358025201</v>
      </c>
      <c r="C3461">
        <v>0</v>
      </c>
      <c r="D3461">
        <v>149929</v>
      </c>
      <c r="E3461" t="s">
        <v>5790</v>
      </c>
      <c r="F3461">
        <v>0.40368029480000001</v>
      </c>
      <c r="G3461">
        <v>149448</v>
      </c>
      <c r="H3461">
        <v>14.76</v>
      </c>
      <c r="I3461">
        <v>1</v>
      </c>
    </row>
    <row r="3462" spans="1:9" x14ac:dyDescent="0.3">
      <c r="A3462">
        <v>149455</v>
      </c>
      <c r="B3462">
        <v>139.5</v>
      </c>
      <c r="C3462">
        <v>0</v>
      </c>
      <c r="D3462">
        <v>149729</v>
      </c>
      <c r="E3462" t="s">
        <v>5790</v>
      </c>
      <c r="F3462">
        <v>0.63728994130000005</v>
      </c>
      <c r="G3462">
        <v>149455</v>
      </c>
      <c r="H3462">
        <v>11.8</v>
      </c>
      <c r="I3462">
        <v>2</v>
      </c>
    </row>
    <row r="3463" spans="1:9" x14ac:dyDescent="0.3">
      <c r="A3463">
        <v>149455</v>
      </c>
      <c r="B3463">
        <v>139.5</v>
      </c>
      <c r="C3463">
        <v>0</v>
      </c>
      <c r="D3463">
        <v>149729</v>
      </c>
      <c r="E3463" t="s">
        <v>5790</v>
      </c>
      <c r="F3463">
        <v>0.63728994130000005</v>
      </c>
      <c r="G3463">
        <v>149455</v>
      </c>
      <c r="H3463">
        <v>11.8</v>
      </c>
      <c r="I3463">
        <v>2</v>
      </c>
    </row>
    <row r="3464" spans="1:9" x14ac:dyDescent="0.3">
      <c r="A3464">
        <v>149468</v>
      </c>
      <c r="B3464">
        <v>139.5</v>
      </c>
      <c r="C3464">
        <v>0</v>
      </c>
      <c r="D3464">
        <v>149729</v>
      </c>
      <c r="E3464" t="s">
        <v>5790</v>
      </c>
      <c r="F3464">
        <v>0.38055330510000002</v>
      </c>
      <c r="G3464">
        <v>149468</v>
      </c>
      <c r="H3464">
        <v>14.76</v>
      </c>
      <c r="I3464">
        <v>1</v>
      </c>
    </row>
    <row r="3465" spans="1:9" x14ac:dyDescent="0.3">
      <c r="A3465">
        <v>149468</v>
      </c>
      <c r="B3465">
        <v>139.5</v>
      </c>
      <c r="C3465">
        <v>0</v>
      </c>
      <c r="D3465">
        <v>149729</v>
      </c>
      <c r="E3465" t="s">
        <v>5790</v>
      </c>
      <c r="F3465">
        <v>0.38055330510000002</v>
      </c>
      <c r="G3465">
        <v>149468</v>
      </c>
      <c r="H3465">
        <v>14.76</v>
      </c>
      <c r="I3465">
        <v>1</v>
      </c>
    </row>
    <row r="3466" spans="1:9" x14ac:dyDescent="0.3">
      <c r="A3466">
        <v>149484</v>
      </c>
      <c r="B3466">
        <v>143.666666666666</v>
      </c>
      <c r="C3466">
        <v>0</v>
      </c>
      <c r="D3466">
        <v>150012</v>
      </c>
      <c r="E3466" t="s">
        <v>5790</v>
      </c>
      <c r="F3466">
        <v>0.1417766362</v>
      </c>
      <c r="G3466">
        <v>149484</v>
      </c>
      <c r="H3466">
        <v>14.76</v>
      </c>
      <c r="I3466">
        <v>1</v>
      </c>
    </row>
    <row r="3467" spans="1:9" x14ac:dyDescent="0.3">
      <c r="A3467">
        <v>149489</v>
      </c>
      <c r="B3467">
        <v>142</v>
      </c>
      <c r="C3467">
        <v>0</v>
      </c>
      <c r="D3467">
        <v>149593</v>
      </c>
      <c r="E3467" t="s">
        <v>5790</v>
      </c>
      <c r="F3467">
        <v>0.76779925819999995</v>
      </c>
      <c r="G3467">
        <v>149489</v>
      </c>
      <c r="H3467">
        <v>7.65</v>
      </c>
      <c r="I3467">
        <v>3</v>
      </c>
    </row>
    <row r="3468" spans="1:9" x14ac:dyDescent="0.3">
      <c r="A3468">
        <v>149489</v>
      </c>
      <c r="B3468">
        <v>142</v>
      </c>
      <c r="C3468">
        <v>0</v>
      </c>
      <c r="D3468">
        <v>149593</v>
      </c>
      <c r="E3468" t="s">
        <v>5790</v>
      </c>
      <c r="F3468">
        <v>0.76779925819999995</v>
      </c>
      <c r="G3468">
        <v>149489</v>
      </c>
      <c r="H3468">
        <v>7.65</v>
      </c>
      <c r="I3468">
        <v>3</v>
      </c>
    </row>
    <row r="3469" spans="1:9" x14ac:dyDescent="0.3">
      <c r="A3469">
        <v>149557</v>
      </c>
      <c r="B3469">
        <v>140.57142857142799</v>
      </c>
      <c r="C3469">
        <v>0</v>
      </c>
      <c r="D3469">
        <v>150002</v>
      </c>
      <c r="E3469" t="s">
        <v>5790</v>
      </c>
      <c r="F3469">
        <v>0.77741348740000005</v>
      </c>
      <c r="G3469">
        <v>149557</v>
      </c>
      <c r="H3469">
        <v>7.65</v>
      </c>
      <c r="I3469">
        <v>3</v>
      </c>
    </row>
    <row r="3470" spans="1:9" x14ac:dyDescent="0.3">
      <c r="A3470">
        <v>149566</v>
      </c>
      <c r="B3470">
        <v>143.666666666666</v>
      </c>
      <c r="C3470">
        <v>0</v>
      </c>
      <c r="D3470">
        <v>150012</v>
      </c>
      <c r="E3470" t="s">
        <v>5790</v>
      </c>
      <c r="F3470">
        <v>0.70704954860000002</v>
      </c>
      <c r="G3470">
        <v>149566</v>
      </c>
      <c r="H3470">
        <v>11.8</v>
      </c>
      <c r="I3470">
        <v>2</v>
      </c>
    </row>
    <row r="3471" spans="1:9" x14ac:dyDescent="0.3">
      <c r="A3471">
        <v>149568</v>
      </c>
      <c r="B3471">
        <v>138.84210526315701</v>
      </c>
      <c r="C3471">
        <v>0</v>
      </c>
      <c r="D3471">
        <v>150012</v>
      </c>
      <c r="E3471" t="s">
        <v>5790</v>
      </c>
      <c r="F3471">
        <v>0.79843020440000001</v>
      </c>
      <c r="G3471">
        <v>149568</v>
      </c>
      <c r="H3471">
        <v>7.65</v>
      </c>
      <c r="I3471">
        <v>3</v>
      </c>
    </row>
    <row r="3472" spans="1:9" x14ac:dyDescent="0.3">
      <c r="A3472">
        <v>149569</v>
      </c>
      <c r="B3472">
        <v>142</v>
      </c>
      <c r="C3472">
        <v>0</v>
      </c>
      <c r="D3472">
        <v>149593</v>
      </c>
      <c r="E3472" t="s">
        <v>5790</v>
      </c>
      <c r="F3472">
        <v>0.80160307880000004</v>
      </c>
      <c r="G3472">
        <v>149569</v>
      </c>
      <c r="H3472">
        <v>7.65</v>
      </c>
      <c r="I3472">
        <v>3</v>
      </c>
    </row>
    <row r="3473" spans="1:9" x14ac:dyDescent="0.3">
      <c r="A3473">
        <v>149569</v>
      </c>
      <c r="B3473">
        <v>142</v>
      </c>
      <c r="C3473">
        <v>0</v>
      </c>
      <c r="D3473">
        <v>149593</v>
      </c>
      <c r="E3473" t="s">
        <v>5790</v>
      </c>
      <c r="F3473">
        <v>0.80160307880000004</v>
      </c>
      <c r="G3473">
        <v>149569</v>
      </c>
      <c r="H3473">
        <v>7.65</v>
      </c>
      <c r="I3473">
        <v>3</v>
      </c>
    </row>
    <row r="3474" spans="1:9" x14ac:dyDescent="0.3">
      <c r="A3474">
        <v>149571</v>
      </c>
      <c r="B3474">
        <v>137.000001111111</v>
      </c>
      <c r="C3474">
        <v>0</v>
      </c>
      <c r="D3474">
        <v>150052</v>
      </c>
      <c r="E3474" t="s">
        <v>5791</v>
      </c>
      <c r="F3474">
        <v>0.98452490569999995</v>
      </c>
      <c r="G3474">
        <v>149571</v>
      </c>
      <c r="H3474">
        <v>1.98</v>
      </c>
      <c r="I3474">
        <v>6</v>
      </c>
    </row>
    <row r="3475" spans="1:9" x14ac:dyDescent="0.3">
      <c r="A3475">
        <v>149573</v>
      </c>
      <c r="B3475">
        <v>138.428569591837</v>
      </c>
      <c r="C3475">
        <v>0</v>
      </c>
      <c r="D3475">
        <v>150052</v>
      </c>
      <c r="E3475" t="s">
        <v>5790</v>
      </c>
      <c r="F3475">
        <v>0.76449918750000001</v>
      </c>
      <c r="G3475">
        <v>149573</v>
      </c>
      <c r="H3475">
        <v>7.65</v>
      </c>
      <c r="I3475">
        <v>3</v>
      </c>
    </row>
    <row r="3476" spans="1:9" x14ac:dyDescent="0.3">
      <c r="A3476">
        <v>149575</v>
      </c>
      <c r="B3476">
        <v>147</v>
      </c>
      <c r="C3476">
        <v>0.70773893865179505</v>
      </c>
      <c r="D3476">
        <v>149714</v>
      </c>
      <c r="E3476" t="s">
        <v>5790</v>
      </c>
      <c r="F3476">
        <v>7.6636873199999997E-2</v>
      </c>
      <c r="G3476">
        <v>149575</v>
      </c>
      <c r="H3476">
        <v>14.76</v>
      </c>
      <c r="I3476">
        <v>1</v>
      </c>
    </row>
    <row r="3477" spans="1:9" x14ac:dyDescent="0.3">
      <c r="A3477">
        <v>149575</v>
      </c>
      <c r="B3477">
        <v>147</v>
      </c>
      <c r="C3477">
        <v>0.70773893865179505</v>
      </c>
      <c r="D3477">
        <v>149714</v>
      </c>
      <c r="E3477" t="s">
        <v>5790</v>
      </c>
      <c r="F3477">
        <v>7.6636873199999997E-2</v>
      </c>
      <c r="G3477">
        <v>149575</v>
      </c>
      <c r="H3477">
        <v>14.76</v>
      </c>
      <c r="I3477">
        <v>1</v>
      </c>
    </row>
    <row r="3478" spans="1:9" x14ac:dyDescent="0.3">
      <c r="A3478">
        <v>149581</v>
      </c>
      <c r="B3478">
        <v>122</v>
      </c>
      <c r="C3478">
        <v>0.10989080919017299</v>
      </c>
      <c r="D3478">
        <v>150817</v>
      </c>
      <c r="E3478" t="s">
        <v>5790</v>
      </c>
      <c r="F3478">
        <v>0.45502376560000002</v>
      </c>
      <c r="G3478">
        <v>149581</v>
      </c>
      <c r="H3478">
        <v>14.76</v>
      </c>
      <c r="I3478">
        <v>1</v>
      </c>
    </row>
    <row r="3479" spans="1:9" x14ac:dyDescent="0.3">
      <c r="A3479">
        <v>149617</v>
      </c>
      <c r="B3479">
        <v>142</v>
      </c>
      <c r="C3479">
        <v>0.706392394593781</v>
      </c>
      <c r="D3479">
        <v>150281</v>
      </c>
      <c r="E3479" t="s">
        <v>5790</v>
      </c>
      <c r="F3479">
        <v>0.56826609370000003</v>
      </c>
      <c r="G3479">
        <v>149617</v>
      </c>
      <c r="H3479">
        <v>11.8</v>
      </c>
      <c r="I3479">
        <v>2</v>
      </c>
    </row>
    <row r="3480" spans="1:9" x14ac:dyDescent="0.3">
      <c r="A3480">
        <v>149618</v>
      </c>
      <c r="B3480">
        <v>142</v>
      </c>
      <c r="C3480">
        <v>0.706392394593781</v>
      </c>
      <c r="D3480">
        <v>150281</v>
      </c>
      <c r="E3480" t="s">
        <v>5790</v>
      </c>
      <c r="F3480">
        <v>0.67967009540000001</v>
      </c>
      <c r="G3480">
        <v>149618</v>
      </c>
      <c r="H3480">
        <v>11.8</v>
      </c>
      <c r="I3480">
        <v>2</v>
      </c>
    </row>
    <row r="3481" spans="1:9" x14ac:dyDescent="0.3">
      <c r="A3481">
        <v>149623</v>
      </c>
      <c r="B3481">
        <v>142</v>
      </c>
      <c r="C3481">
        <v>0.706392394593781</v>
      </c>
      <c r="D3481">
        <v>150281</v>
      </c>
      <c r="E3481" t="s">
        <v>5790</v>
      </c>
      <c r="F3481">
        <v>0.22382327909999999</v>
      </c>
      <c r="G3481">
        <v>149623</v>
      </c>
      <c r="H3481">
        <v>14.76</v>
      </c>
      <c r="I3481">
        <v>1</v>
      </c>
    </row>
    <row r="3482" spans="1:9" x14ac:dyDescent="0.3">
      <c r="A3482">
        <v>149625</v>
      </c>
      <c r="B3482">
        <v>142</v>
      </c>
      <c r="C3482">
        <v>0.706392394593781</v>
      </c>
      <c r="D3482">
        <v>150281</v>
      </c>
      <c r="E3482" t="s">
        <v>5790</v>
      </c>
      <c r="F3482">
        <v>0.40791031719999998</v>
      </c>
      <c r="G3482">
        <v>149625</v>
      </c>
      <c r="H3482">
        <v>14.76</v>
      </c>
      <c r="I3482">
        <v>1</v>
      </c>
    </row>
    <row r="3483" spans="1:9" x14ac:dyDescent="0.3">
      <c r="A3483">
        <v>149627</v>
      </c>
      <c r="B3483">
        <v>142</v>
      </c>
      <c r="C3483">
        <v>0.706392394593781</v>
      </c>
      <c r="D3483">
        <v>150281</v>
      </c>
      <c r="E3483" t="s">
        <v>5790</v>
      </c>
      <c r="F3483">
        <v>0.7944757938</v>
      </c>
      <c r="G3483">
        <v>149627</v>
      </c>
      <c r="H3483">
        <v>7.65</v>
      </c>
      <c r="I3483">
        <v>3</v>
      </c>
    </row>
    <row r="3484" spans="1:9" x14ac:dyDescent="0.3">
      <c r="A3484">
        <v>149629</v>
      </c>
      <c r="B3484">
        <v>85</v>
      </c>
      <c r="C3484">
        <v>0.15882190176455399</v>
      </c>
      <c r="D3484">
        <v>150114</v>
      </c>
      <c r="E3484" t="s">
        <v>5790</v>
      </c>
      <c r="F3484">
        <v>0.68000179530000004</v>
      </c>
      <c r="G3484">
        <v>149629</v>
      </c>
      <c r="H3484">
        <v>11.8</v>
      </c>
      <c r="I3484">
        <v>2</v>
      </c>
    </row>
    <row r="3485" spans="1:9" x14ac:dyDescent="0.3">
      <c r="A3485">
        <v>149631</v>
      </c>
      <c r="B3485">
        <v>110</v>
      </c>
      <c r="C3485">
        <v>0</v>
      </c>
      <c r="D3485">
        <v>150114</v>
      </c>
      <c r="E3485" t="s">
        <v>5790</v>
      </c>
      <c r="F3485">
        <v>0.43200975660000002</v>
      </c>
      <c r="G3485">
        <v>149631</v>
      </c>
      <c r="H3485">
        <v>14.76</v>
      </c>
      <c r="I3485">
        <v>1</v>
      </c>
    </row>
    <row r="3486" spans="1:9" x14ac:dyDescent="0.3">
      <c r="A3486">
        <v>149632</v>
      </c>
      <c r="B3486">
        <v>142</v>
      </c>
      <c r="C3486">
        <v>0.706392394593781</v>
      </c>
      <c r="D3486">
        <v>150281</v>
      </c>
      <c r="E3486" t="s">
        <v>5790</v>
      </c>
      <c r="F3486">
        <v>0.58529984950000002</v>
      </c>
      <c r="G3486">
        <v>149632</v>
      </c>
      <c r="H3486">
        <v>11.8</v>
      </c>
      <c r="I3486">
        <v>2</v>
      </c>
    </row>
    <row r="3487" spans="1:9" x14ac:dyDescent="0.3">
      <c r="A3487">
        <v>149635</v>
      </c>
      <c r="B3487">
        <v>142</v>
      </c>
      <c r="C3487">
        <v>0.706392394593781</v>
      </c>
      <c r="D3487">
        <v>150281</v>
      </c>
      <c r="E3487" t="s">
        <v>5790</v>
      </c>
      <c r="F3487">
        <v>0.2270127982</v>
      </c>
      <c r="G3487">
        <v>149635</v>
      </c>
      <c r="H3487">
        <v>14.76</v>
      </c>
      <c r="I3487">
        <v>1</v>
      </c>
    </row>
    <row r="3488" spans="1:9" x14ac:dyDescent="0.3">
      <c r="A3488">
        <v>149639</v>
      </c>
      <c r="B3488">
        <v>122</v>
      </c>
      <c r="C3488">
        <v>0</v>
      </c>
      <c r="D3488">
        <v>150114</v>
      </c>
      <c r="E3488" t="s">
        <v>5790</v>
      </c>
      <c r="F3488">
        <v>0.4930744171</v>
      </c>
      <c r="G3488">
        <v>149639</v>
      </c>
      <c r="H3488">
        <v>14.76</v>
      </c>
      <c r="I3488">
        <v>1</v>
      </c>
    </row>
    <row r="3489" spans="1:9" x14ac:dyDescent="0.3">
      <c r="A3489">
        <v>149640</v>
      </c>
      <c r="B3489">
        <v>139.5</v>
      </c>
      <c r="C3489">
        <v>0.14558674328417401</v>
      </c>
      <c r="D3489">
        <v>150114</v>
      </c>
      <c r="E3489" t="s">
        <v>5790</v>
      </c>
      <c r="F3489">
        <v>0.79582786559999996</v>
      </c>
      <c r="G3489">
        <v>149640</v>
      </c>
      <c r="H3489">
        <v>7.65</v>
      </c>
      <c r="I3489">
        <v>3</v>
      </c>
    </row>
    <row r="3490" spans="1:9" x14ac:dyDescent="0.3">
      <c r="A3490">
        <v>149662</v>
      </c>
      <c r="B3490">
        <v>142</v>
      </c>
      <c r="C3490">
        <v>0</v>
      </c>
      <c r="D3490">
        <v>149729</v>
      </c>
      <c r="E3490" t="s">
        <v>5790</v>
      </c>
      <c r="F3490">
        <v>0.51835936309999997</v>
      </c>
      <c r="G3490">
        <v>149662</v>
      </c>
      <c r="H3490">
        <v>11.8</v>
      </c>
      <c r="I3490">
        <v>2</v>
      </c>
    </row>
    <row r="3491" spans="1:9" x14ac:dyDescent="0.3">
      <c r="A3491">
        <v>149662</v>
      </c>
      <c r="B3491">
        <v>142</v>
      </c>
      <c r="C3491">
        <v>0</v>
      </c>
      <c r="D3491">
        <v>149729</v>
      </c>
      <c r="E3491" t="s">
        <v>5790</v>
      </c>
      <c r="F3491">
        <v>0.51835936309999997</v>
      </c>
      <c r="G3491">
        <v>149662</v>
      </c>
      <c r="H3491">
        <v>11.8</v>
      </c>
      <c r="I3491">
        <v>2</v>
      </c>
    </row>
    <row r="3492" spans="1:9" x14ac:dyDescent="0.3">
      <c r="A3492">
        <v>149671</v>
      </c>
      <c r="B3492">
        <v>135.809523809523</v>
      </c>
      <c r="C3492">
        <v>0</v>
      </c>
      <c r="D3492">
        <v>149992</v>
      </c>
      <c r="E3492" t="s">
        <v>5791</v>
      </c>
      <c r="F3492">
        <v>0.95217806100000002</v>
      </c>
      <c r="G3492">
        <v>149671</v>
      </c>
      <c r="H3492">
        <v>4.0599999999999996</v>
      </c>
      <c r="I3492">
        <v>5</v>
      </c>
    </row>
    <row r="3493" spans="1:9" x14ac:dyDescent="0.3">
      <c r="A3493">
        <v>149677</v>
      </c>
      <c r="B3493">
        <v>135.809523809523</v>
      </c>
      <c r="C3493">
        <v>0</v>
      </c>
      <c r="D3493">
        <v>149992</v>
      </c>
      <c r="E3493" t="s">
        <v>5791</v>
      </c>
      <c r="F3493">
        <v>0.94241017100000002</v>
      </c>
      <c r="G3493">
        <v>149677</v>
      </c>
      <c r="H3493">
        <v>4.0599999999999996</v>
      </c>
      <c r="I3493">
        <v>5</v>
      </c>
    </row>
    <row r="3494" spans="1:9" x14ac:dyDescent="0.3">
      <c r="A3494">
        <v>149688</v>
      </c>
      <c r="B3494">
        <v>135.529411764705</v>
      </c>
      <c r="C3494">
        <v>0</v>
      </c>
      <c r="D3494">
        <v>149750</v>
      </c>
      <c r="E3494" t="s">
        <v>5790</v>
      </c>
      <c r="F3494">
        <v>0.37970077990000001</v>
      </c>
      <c r="G3494">
        <v>149688</v>
      </c>
      <c r="H3494">
        <v>14.76</v>
      </c>
      <c r="I3494">
        <v>1</v>
      </c>
    </row>
    <row r="3495" spans="1:9" x14ac:dyDescent="0.3">
      <c r="A3495">
        <v>149701</v>
      </c>
      <c r="B3495">
        <v>142</v>
      </c>
      <c r="C3495">
        <v>0.37597127814310699</v>
      </c>
      <c r="D3495">
        <v>150684</v>
      </c>
      <c r="E3495" t="s">
        <v>5790</v>
      </c>
      <c r="F3495">
        <v>0.1675389856</v>
      </c>
      <c r="G3495">
        <v>149701</v>
      </c>
      <c r="H3495">
        <v>14.76</v>
      </c>
      <c r="I3495">
        <v>1</v>
      </c>
    </row>
    <row r="3496" spans="1:9" x14ac:dyDescent="0.3">
      <c r="A3496">
        <v>149704</v>
      </c>
      <c r="B3496">
        <v>147</v>
      </c>
      <c r="C3496">
        <v>0</v>
      </c>
      <c r="D3496">
        <v>149319</v>
      </c>
      <c r="E3496" t="s">
        <v>5790</v>
      </c>
      <c r="F3496">
        <v>0.51684659720000004</v>
      </c>
      <c r="G3496">
        <v>149704</v>
      </c>
      <c r="H3496">
        <v>11.8</v>
      </c>
      <c r="I3496">
        <v>2</v>
      </c>
    </row>
    <row r="3497" spans="1:9" x14ac:dyDescent="0.3">
      <c r="A3497">
        <v>149704</v>
      </c>
      <c r="B3497">
        <v>147</v>
      </c>
      <c r="C3497">
        <v>0</v>
      </c>
      <c r="D3497">
        <v>149319</v>
      </c>
      <c r="E3497" t="s">
        <v>5790</v>
      </c>
      <c r="F3497">
        <v>0.51684659720000004</v>
      </c>
      <c r="G3497">
        <v>149704</v>
      </c>
      <c r="H3497">
        <v>11.8</v>
      </c>
      <c r="I3497">
        <v>2</v>
      </c>
    </row>
    <row r="3498" spans="1:9" x14ac:dyDescent="0.3">
      <c r="A3498">
        <v>149706</v>
      </c>
      <c r="B3498">
        <v>95</v>
      </c>
      <c r="C3498">
        <v>0.12844214505801299</v>
      </c>
      <c r="D3498">
        <v>149908</v>
      </c>
      <c r="E3498" t="s">
        <v>5790</v>
      </c>
      <c r="F3498">
        <v>0.27965062860000001</v>
      </c>
      <c r="G3498">
        <v>149706</v>
      </c>
      <c r="H3498">
        <v>14.76</v>
      </c>
      <c r="I3498">
        <v>1</v>
      </c>
    </row>
    <row r="3499" spans="1:9" x14ac:dyDescent="0.3">
      <c r="A3499">
        <v>149711</v>
      </c>
      <c r="B3499">
        <v>138.739140642731</v>
      </c>
      <c r="C3499">
        <v>0</v>
      </c>
      <c r="D3499">
        <v>149827</v>
      </c>
      <c r="E3499" t="s">
        <v>5791</v>
      </c>
      <c r="F3499">
        <v>0.98072099690000003</v>
      </c>
      <c r="G3499">
        <v>149711</v>
      </c>
      <c r="H3499">
        <v>1.98</v>
      </c>
      <c r="I3499">
        <v>6</v>
      </c>
    </row>
    <row r="3500" spans="1:9" x14ac:dyDescent="0.3">
      <c r="A3500">
        <v>149712</v>
      </c>
      <c r="B3500">
        <v>138.481460219518</v>
      </c>
      <c r="C3500">
        <v>0</v>
      </c>
      <c r="D3500">
        <v>149827</v>
      </c>
      <c r="E3500" t="s">
        <v>5791</v>
      </c>
      <c r="F3500">
        <v>0.99810922150000003</v>
      </c>
      <c r="G3500">
        <v>149712</v>
      </c>
      <c r="H3500">
        <v>1.98</v>
      </c>
      <c r="I3500">
        <v>6</v>
      </c>
    </row>
    <row r="3501" spans="1:9" x14ac:dyDescent="0.3">
      <c r="A3501">
        <v>149713</v>
      </c>
      <c r="B3501">
        <v>147</v>
      </c>
      <c r="C3501">
        <v>0</v>
      </c>
      <c r="D3501">
        <v>149827</v>
      </c>
      <c r="E3501" t="s">
        <v>5791</v>
      </c>
      <c r="F3501">
        <v>0.99739837649999996</v>
      </c>
      <c r="G3501">
        <v>149713</v>
      </c>
      <c r="H3501">
        <v>1.98</v>
      </c>
      <c r="I3501">
        <v>6</v>
      </c>
    </row>
    <row r="3502" spans="1:9" x14ac:dyDescent="0.3">
      <c r="A3502">
        <v>149741</v>
      </c>
      <c r="B3502">
        <v>142</v>
      </c>
      <c r="C3502">
        <v>0.70773893865179505</v>
      </c>
      <c r="D3502">
        <v>149714</v>
      </c>
      <c r="E3502" t="s">
        <v>5790</v>
      </c>
      <c r="F3502">
        <v>0.24531528350000001</v>
      </c>
      <c r="G3502">
        <v>149741</v>
      </c>
      <c r="H3502">
        <v>14.76</v>
      </c>
      <c r="I3502">
        <v>1</v>
      </c>
    </row>
    <row r="3503" spans="1:9" x14ac:dyDescent="0.3">
      <c r="A3503">
        <v>149741</v>
      </c>
      <c r="B3503">
        <v>142</v>
      </c>
      <c r="C3503">
        <v>0.70773893865179505</v>
      </c>
      <c r="D3503">
        <v>149714</v>
      </c>
      <c r="E3503" t="s">
        <v>5790</v>
      </c>
      <c r="F3503">
        <v>0.24531528350000001</v>
      </c>
      <c r="G3503">
        <v>149741</v>
      </c>
      <c r="H3503">
        <v>14.76</v>
      </c>
      <c r="I3503">
        <v>1</v>
      </c>
    </row>
    <row r="3504" spans="1:9" x14ac:dyDescent="0.3">
      <c r="A3504">
        <v>149759</v>
      </c>
      <c r="B3504">
        <v>116.654285714285</v>
      </c>
      <c r="C3504">
        <v>0</v>
      </c>
      <c r="D3504">
        <v>150088</v>
      </c>
      <c r="E3504" t="s">
        <v>5790</v>
      </c>
      <c r="F3504">
        <v>0.91835731269999998</v>
      </c>
      <c r="G3504">
        <v>149759</v>
      </c>
      <c r="H3504">
        <v>6.11</v>
      </c>
      <c r="I3504">
        <v>4</v>
      </c>
    </row>
    <row r="3505" spans="1:9" x14ac:dyDescent="0.3">
      <c r="A3505">
        <v>149778</v>
      </c>
      <c r="B3505">
        <v>130.222222222222</v>
      </c>
      <c r="C3505">
        <v>0</v>
      </c>
      <c r="D3505">
        <v>150130</v>
      </c>
      <c r="E3505" t="s">
        <v>5790</v>
      </c>
      <c r="F3505">
        <v>0.86835086350000001</v>
      </c>
      <c r="G3505">
        <v>149778</v>
      </c>
      <c r="H3505">
        <v>6.11</v>
      </c>
      <c r="I3505">
        <v>4</v>
      </c>
    </row>
    <row r="3506" spans="1:9" x14ac:dyDescent="0.3">
      <c r="A3506">
        <v>149779</v>
      </c>
      <c r="B3506">
        <v>142</v>
      </c>
      <c r="C3506">
        <v>0</v>
      </c>
      <c r="D3506">
        <v>149929</v>
      </c>
      <c r="E3506" t="s">
        <v>5790</v>
      </c>
      <c r="F3506">
        <v>0.8485842347</v>
      </c>
      <c r="G3506">
        <v>149779</v>
      </c>
      <c r="H3506">
        <v>6.11</v>
      </c>
      <c r="I3506">
        <v>4</v>
      </c>
    </row>
    <row r="3507" spans="1:9" x14ac:dyDescent="0.3">
      <c r="A3507">
        <v>149781</v>
      </c>
      <c r="B3507">
        <v>139.30769230769201</v>
      </c>
      <c r="C3507">
        <v>0</v>
      </c>
      <c r="D3507">
        <v>150130</v>
      </c>
      <c r="E3507" t="s">
        <v>5790</v>
      </c>
      <c r="F3507">
        <v>0.50613528490000004</v>
      </c>
      <c r="G3507">
        <v>149781</v>
      </c>
      <c r="H3507">
        <v>11.8</v>
      </c>
      <c r="I3507">
        <v>2</v>
      </c>
    </row>
    <row r="3508" spans="1:9" x14ac:dyDescent="0.3">
      <c r="A3508">
        <v>149782</v>
      </c>
      <c r="B3508">
        <v>147</v>
      </c>
      <c r="C3508">
        <v>0</v>
      </c>
      <c r="D3508">
        <v>150130</v>
      </c>
      <c r="E3508" t="s">
        <v>5790</v>
      </c>
      <c r="F3508">
        <v>0.4713148177</v>
      </c>
      <c r="G3508">
        <v>149782</v>
      </c>
      <c r="H3508">
        <v>14.76</v>
      </c>
      <c r="I3508">
        <v>1</v>
      </c>
    </row>
    <row r="3509" spans="1:9" x14ac:dyDescent="0.3">
      <c r="A3509">
        <v>149800</v>
      </c>
      <c r="B3509">
        <v>147</v>
      </c>
      <c r="C3509">
        <v>0.12604957693647501</v>
      </c>
      <c r="D3509">
        <v>150301</v>
      </c>
      <c r="E3509" t="s">
        <v>5790</v>
      </c>
      <c r="F3509">
        <v>0.89231264590000003</v>
      </c>
      <c r="G3509">
        <v>149800</v>
      </c>
      <c r="H3509">
        <v>6.11</v>
      </c>
      <c r="I3509">
        <v>4</v>
      </c>
    </row>
    <row r="3510" spans="1:9" x14ac:dyDescent="0.3">
      <c r="A3510">
        <v>149801</v>
      </c>
      <c r="B3510">
        <v>85</v>
      </c>
      <c r="C3510">
        <v>0.12604957693647501</v>
      </c>
      <c r="D3510">
        <v>150301</v>
      </c>
      <c r="E3510" t="s">
        <v>5790</v>
      </c>
      <c r="F3510">
        <v>0.50625956059999999</v>
      </c>
      <c r="G3510">
        <v>149801</v>
      </c>
      <c r="H3510">
        <v>11.8</v>
      </c>
      <c r="I3510">
        <v>2</v>
      </c>
    </row>
    <row r="3511" spans="1:9" x14ac:dyDescent="0.3">
      <c r="A3511">
        <v>149802</v>
      </c>
      <c r="B3511">
        <v>85</v>
      </c>
      <c r="C3511">
        <v>0.12604957693647501</v>
      </c>
      <c r="D3511">
        <v>150301</v>
      </c>
      <c r="E3511" t="s">
        <v>5790</v>
      </c>
      <c r="F3511">
        <v>0.32866686579999999</v>
      </c>
      <c r="G3511">
        <v>149802</v>
      </c>
      <c r="H3511">
        <v>14.76</v>
      </c>
      <c r="I3511">
        <v>1</v>
      </c>
    </row>
    <row r="3512" spans="1:9" x14ac:dyDescent="0.3">
      <c r="A3512">
        <v>149817</v>
      </c>
      <c r="B3512">
        <v>139.50000437500699</v>
      </c>
      <c r="C3512">
        <v>0</v>
      </c>
      <c r="D3512">
        <v>149805</v>
      </c>
      <c r="E3512" t="s">
        <v>5790</v>
      </c>
      <c r="F3512">
        <v>0.39625379440000003</v>
      </c>
      <c r="G3512">
        <v>149817</v>
      </c>
      <c r="H3512">
        <v>14.76</v>
      </c>
      <c r="I3512">
        <v>1</v>
      </c>
    </row>
    <row r="3513" spans="1:9" x14ac:dyDescent="0.3">
      <c r="A3513">
        <v>149818</v>
      </c>
      <c r="B3513">
        <v>136.54545454545399</v>
      </c>
      <c r="C3513">
        <v>0</v>
      </c>
      <c r="D3513">
        <v>149805</v>
      </c>
      <c r="E3513" t="s">
        <v>5790</v>
      </c>
      <c r="F3513">
        <v>0.2114123702</v>
      </c>
      <c r="G3513">
        <v>149818</v>
      </c>
      <c r="H3513">
        <v>14.76</v>
      </c>
      <c r="I3513">
        <v>1</v>
      </c>
    </row>
    <row r="3514" spans="1:9" x14ac:dyDescent="0.3">
      <c r="A3514">
        <v>149837</v>
      </c>
      <c r="B3514">
        <v>147</v>
      </c>
      <c r="C3514">
        <v>0</v>
      </c>
      <c r="D3514">
        <v>150002</v>
      </c>
      <c r="E3514" t="s">
        <v>5790</v>
      </c>
      <c r="F3514">
        <v>0.56567686800000005</v>
      </c>
      <c r="G3514">
        <v>149837</v>
      </c>
      <c r="H3514">
        <v>11.8</v>
      </c>
      <c r="I3514">
        <v>2</v>
      </c>
    </row>
    <row r="3515" spans="1:9" x14ac:dyDescent="0.3">
      <c r="A3515">
        <v>149839</v>
      </c>
      <c r="B3515">
        <v>100</v>
      </c>
      <c r="C3515">
        <v>0</v>
      </c>
      <c r="D3515">
        <v>150088</v>
      </c>
      <c r="E3515" t="s">
        <v>5790</v>
      </c>
      <c r="F3515">
        <v>0.82022643090000003</v>
      </c>
      <c r="G3515">
        <v>149839</v>
      </c>
      <c r="H3515">
        <v>7.65</v>
      </c>
      <c r="I3515">
        <v>3</v>
      </c>
    </row>
    <row r="3516" spans="1:9" x14ac:dyDescent="0.3">
      <c r="A3516">
        <v>149842</v>
      </c>
      <c r="B3516">
        <v>98.4</v>
      </c>
      <c r="C3516">
        <v>0</v>
      </c>
      <c r="D3516">
        <v>150088</v>
      </c>
      <c r="E3516" t="s">
        <v>5790</v>
      </c>
      <c r="F3516">
        <v>0.88400292400000002</v>
      </c>
      <c r="G3516">
        <v>149842</v>
      </c>
      <c r="H3516">
        <v>6.11</v>
      </c>
      <c r="I3516">
        <v>4</v>
      </c>
    </row>
    <row r="3517" spans="1:9" x14ac:dyDescent="0.3">
      <c r="A3517">
        <v>149850</v>
      </c>
      <c r="B3517">
        <v>115.666666666666</v>
      </c>
      <c r="C3517">
        <v>0</v>
      </c>
      <c r="D3517">
        <v>150088</v>
      </c>
      <c r="E3517" t="s">
        <v>5790</v>
      </c>
      <c r="F3517">
        <v>0.7893458605</v>
      </c>
      <c r="G3517">
        <v>149850</v>
      </c>
      <c r="H3517">
        <v>7.65</v>
      </c>
      <c r="I3517">
        <v>3</v>
      </c>
    </row>
    <row r="3518" spans="1:9" x14ac:dyDescent="0.3">
      <c r="A3518">
        <v>149853</v>
      </c>
      <c r="B3518">
        <v>100</v>
      </c>
      <c r="C3518">
        <v>0</v>
      </c>
      <c r="D3518">
        <v>150088</v>
      </c>
      <c r="E3518" t="s">
        <v>5790</v>
      </c>
      <c r="F3518">
        <v>0.73916178939999999</v>
      </c>
      <c r="G3518">
        <v>149853</v>
      </c>
      <c r="H3518">
        <v>11.8</v>
      </c>
      <c r="I3518">
        <v>2</v>
      </c>
    </row>
    <row r="3519" spans="1:9" x14ac:dyDescent="0.3">
      <c r="A3519">
        <v>149854</v>
      </c>
      <c r="B3519">
        <v>102.79220779220699</v>
      </c>
      <c r="C3519">
        <v>0</v>
      </c>
      <c r="D3519">
        <v>150088</v>
      </c>
      <c r="E3519" t="s">
        <v>5790</v>
      </c>
      <c r="F3519">
        <v>0.90083616970000002</v>
      </c>
      <c r="G3519">
        <v>149854</v>
      </c>
      <c r="H3519">
        <v>6.11</v>
      </c>
      <c r="I3519">
        <v>4</v>
      </c>
    </row>
    <row r="3520" spans="1:9" x14ac:dyDescent="0.3">
      <c r="A3520">
        <v>149855</v>
      </c>
      <c r="B3520">
        <v>100</v>
      </c>
      <c r="C3520">
        <v>0</v>
      </c>
      <c r="D3520">
        <v>150088</v>
      </c>
      <c r="E3520" t="s">
        <v>5790</v>
      </c>
      <c r="F3520">
        <v>0.89820635319999997</v>
      </c>
      <c r="G3520">
        <v>149855</v>
      </c>
      <c r="H3520">
        <v>6.11</v>
      </c>
      <c r="I3520">
        <v>4</v>
      </c>
    </row>
    <row r="3521" spans="1:9" x14ac:dyDescent="0.3">
      <c r="A3521">
        <v>149858</v>
      </c>
      <c r="B3521">
        <v>144.5</v>
      </c>
      <c r="C3521">
        <v>0.14558674328417401</v>
      </c>
      <c r="D3521">
        <v>150114</v>
      </c>
      <c r="E3521" t="s">
        <v>5790</v>
      </c>
      <c r="F3521">
        <v>0.42667570710000002</v>
      </c>
      <c r="G3521">
        <v>149858</v>
      </c>
      <c r="H3521">
        <v>14.76</v>
      </c>
      <c r="I3521">
        <v>1</v>
      </c>
    </row>
    <row r="3522" spans="1:9" x14ac:dyDescent="0.3">
      <c r="A3522">
        <v>149859</v>
      </c>
      <c r="B3522">
        <v>170.72098765432099</v>
      </c>
      <c r="C3522">
        <v>0.60277297457829404</v>
      </c>
      <c r="D3522">
        <v>150114</v>
      </c>
      <c r="E3522" t="s">
        <v>5790</v>
      </c>
      <c r="F3522">
        <v>0.49505206940000002</v>
      </c>
      <c r="G3522">
        <v>149859</v>
      </c>
      <c r="H3522">
        <v>14.76</v>
      </c>
      <c r="I3522">
        <v>1</v>
      </c>
    </row>
    <row r="3523" spans="1:9" x14ac:dyDescent="0.3">
      <c r="A3523">
        <v>149860</v>
      </c>
      <c r="B3523">
        <v>147</v>
      </c>
      <c r="C3523">
        <v>0</v>
      </c>
      <c r="D3523">
        <v>150361</v>
      </c>
      <c r="E3523" t="s">
        <v>5790</v>
      </c>
      <c r="F3523">
        <v>0.53353369240000004</v>
      </c>
      <c r="G3523">
        <v>149860</v>
      </c>
      <c r="H3523">
        <v>11.8</v>
      </c>
      <c r="I3523">
        <v>2</v>
      </c>
    </row>
    <row r="3524" spans="1:9" x14ac:dyDescent="0.3">
      <c r="A3524">
        <v>149864</v>
      </c>
      <c r="B3524">
        <v>149.58500000000001</v>
      </c>
      <c r="C3524">
        <v>0.14326057426652999</v>
      </c>
      <c r="D3524">
        <v>150361</v>
      </c>
      <c r="E3524" t="s">
        <v>5790</v>
      </c>
      <c r="F3524">
        <v>0.2116611004</v>
      </c>
      <c r="G3524">
        <v>149864</v>
      </c>
      <c r="H3524">
        <v>14.76</v>
      </c>
      <c r="I3524">
        <v>1</v>
      </c>
    </row>
    <row r="3525" spans="1:9" x14ac:dyDescent="0.3">
      <c r="A3525">
        <v>149866</v>
      </c>
      <c r="B3525">
        <v>85</v>
      </c>
      <c r="C3525">
        <v>0.12604957693647501</v>
      </c>
      <c r="D3525">
        <v>150301</v>
      </c>
      <c r="E3525" t="s">
        <v>5790</v>
      </c>
      <c r="F3525">
        <v>0.63781595229999999</v>
      </c>
      <c r="G3525">
        <v>149866</v>
      </c>
      <c r="H3525">
        <v>11.8</v>
      </c>
      <c r="I3525">
        <v>2</v>
      </c>
    </row>
    <row r="3526" spans="1:9" x14ac:dyDescent="0.3">
      <c r="A3526">
        <v>149868</v>
      </c>
      <c r="B3526">
        <v>85</v>
      </c>
      <c r="C3526">
        <v>0.12604957693647501</v>
      </c>
      <c r="D3526">
        <v>150301</v>
      </c>
      <c r="E3526" t="s">
        <v>5790</v>
      </c>
      <c r="F3526">
        <v>0.53977775569999997</v>
      </c>
      <c r="G3526">
        <v>149868</v>
      </c>
      <c r="H3526">
        <v>11.8</v>
      </c>
      <c r="I3526">
        <v>2</v>
      </c>
    </row>
    <row r="3527" spans="1:9" x14ac:dyDescent="0.3">
      <c r="A3527">
        <v>149869</v>
      </c>
      <c r="B3527">
        <v>139</v>
      </c>
      <c r="C3527">
        <v>0</v>
      </c>
      <c r="D3527">
        <v>150628</v>
      </c>
      <c r="E3527" t="s">
        <v>5790</v>
      </c>
      <c r="F3527">
        <v>0.82816338540000001</v>
      </c>
      <c r="G3527">
        <v>149869</v>
      </c>
      <c r="H3527">
        <v>7.65</v>
      </c>
      <c r="I3527">
        <v>3</v>
      </c>
    </row>
    <row r="3528" spans="1:9" x14ac:dyDescent="0.3">
      <c r="A3528">
        <v>149885</v>
      </c>
      <c r="B3528">
        <v>147</v>
      </c>
      <c r="C3528">
        <v>0</v>
      </c>
      <c r="D3528">
        <v>150188</v>
      </c>
      <c r="E3528" t="s">
        <v>5791</v>
      </c>
      <c r="F3528">
        <v>0.96406286949999997</v>
      </c>
      <c r="G3528">
        <v>149885</v>
      </c>
      <c r="H3528">
        <v>4.0599999999999996</v>
      </c>
      <c r="I3528">
        <v>5</v>
      </c>
    </row>
    <row r="3529" spans="1:9" x14ac:dyDescent="0.3">
      <c r="A3529">
        <v>149886</v>
      </c>
      <c r="B3529">
        <v>128.50943139907801</v>
      </c>
      <c r="C3529">
        <v>0</v>
      </c>
      <c r="D3529">
        <v>150199</v>
      </c>
      <c r="E3529" t="s">
        <v>5790</v>
      </c>
      <c r="F3529">
        <v>0.47023484110000002</v>
      </c>
      <c r="G3529">
        <v>149886</v>
      </c>
      <c r="H3529">
        <v>14.76</v>
      </c>
      <c r="I3529">
        <v>1</v>
      </c>
    </row>
    <row r="3530" spans="1:9" x14ac:dyDescent="0.3">
      <c r="A3530">
        <v>149894</v>
      </c>
      <c r="B3530">
        <v>135.68421052631501</v>
      </c>
      <c r="C3530">
        <v>6.8873828100172799E-2</v>
      </c>
      <c r="D3530">
        <v>150589</v>
      </c>
      <c r="E3530" t="s">
        <v>5790</v>
      </c>
      <c r="F3530">
        <v>0.52960556749999999</v>
      </c>
      <c r="G3530">
        <v>149894</v>
      </c>
      <c r="H3530">
        <v>11.8</v>
      </c>
      <c r="I3530">
        <v>2</v>
      </c>
    </row>
    <row r="3531" spans="1:9" x14ac:dyDescent="0.3">
      <c r="A3531">
        <v>149898</v>
      </c>
      <c r="B3531">
        <v>144.1825</v>
      </c>
      <c r="C3531">
        <v>0.128934516839877</v>
      </c>
      <c r="D3531">
        <v>150361</v>
      </c>
      <c r="E3531" t="s">
        <v>5790</v>
      </c>
      <c r="F3531">
        <v>0.4803700447</v>
      </c>
      <c r="G3531">
        <v>149898</v>
      </c>
      <c r="H3531">
        <v>14.76</v>
      </c>
      <c r="I3531">
        <v>1</v>
      </c>
    </row>
    <row r="3532" spans="1:9" x14ac:dyDescent="0.3">
      <c r="A3532">
        <v>149899</v>
      </c>
      <c r="B3532">
        <v>137.75471555714</v>
      </c>
      <c r="C3532">
        <v>0</v>
      </c>
      <c r="D3532">
        <v>149981</v>
      </c>
      <c r="E3532" t="s">
        <v>5790</v>
      </c>
      <c r="F3532">
        <v>0.64877694850000001</v>
      </c>
      <c r="G3532">
        <v>149899</v>
      </c>
      <c r="H3532">
        <v>11.8</v>
      </c>
      <c r="I3532">
        <v>2</v>
      </c>
    </row>
    <row r="3533" spans="1:9" x14ac:dyDescent="0.3">
      <c r="A3533">
        <v>149906</v>
      </c>
      <c r="B3533">
        <v>136.22221066664301</v>
      </c>
      <c r="C3533">
        <v>0</v>
      </c>
      <c r="D3533">
        <v>150628</v>
      </c>
      <c r="E3533" t="s">
        <v>5790</v>
      </c>
      <c r="F3533">
        <v>0.4053406417</v>
      </c>
      <c r="G3533">
        <v>149906</v>
      </c>
      <c r="H3533">
        <v>14.76</v>
      </c>
      <c r="I3533">
        <v>1</v>
      </c>
    </row>
    <row r="3534" spans="1:9" x14ac:dyDescent="0.3">
      <c r="A3534">
        <v>149907</v>
      </c>
      <c r="B3534">
        <v>146.73466666666599</v>
      </c>
      <c r="C3534">
        <v>0.13753015129586901</v>
      </c>
      <c r="D3534">
        <v>150361</v>
      </c>
      <c r="E3534" t="s">
        <v>5790</v>
      </c>
      <c r="F3534">
        <v>0.57042557000000005</v>
      </c>
      <c r="G3534">
        <v>149907</v>
      </c>
      <c r="H3534">
        <v>11.8</v>
      </c>
      <c r="I3534">
        <v>2</v>
      </c>
    </row>
    <row r="3535" spans="1:9" x14ac:dyDescent="0.3">
      <c r="A3535">
        <v>149935</v>
      </c>
      <c r="B3535">
        <v>143.666666666666</v>
      </c>
      <c r="C3535">
        <v>0</v>
      </c>
      <c r="D3535">
        <v>150172</v>
      </c>
      <c r="E3535" t="s">
        <v>5791</v>
      </c>
      <c r="F3535">
        <v>0.96789652110000002</v>
      </c>
      <c r="G3535">
        <v>149935</v>
      </c>
      <c r="H3535">
        <v>4.0599999999999996</v>
      </c>
      <c r="I3535">
        <v>5</v>
      </c>
    </row>
    <row r="3536" spans="1:9" x14ac:dyDescent="0.3">
      <c r="A3536">
        <v>149958</v>
      </c>
      <c r="B3536">
        <v>130.79721686463401</v>
      </c>
      <c r="C3536">
        <v>0</v>
      </c>
      <c r="D3536">
        <v>150637</v>
      </c>
      <c r="E3536" t="s">
        <v>5790</v>
      </c>
      <c r="F3536">
        <v>0.83244401219999997</v>
      </c>
      <c r="G3536">
        <v>149958</v>
      </c>
      <c r="H3536">
        <v>7.65</v>
      </c>
      <c r="I3536">
        <v>3</v>
      </c>
    </row>
    <row r="3537" spans="1:9" x14ac:dyDescent="0.3">
      <c r="A3537">
        <v>149959</v>
      </c>
      <c r="B3537">
        <v>135.30335838817001</v>
      </c>
      <c r="C3537">
        <v>0</v>
      </c>
      <c r="D3537">
        <v>150637</v>
      </c>
      <c r="E3537" t="s">
        <v>5791</v>
      </c>
      <c r="F3537">
        <v>0.99290752410000005</v>
      </c>
      <c r="G3537">
        <v>149959</v>
      </c>
      <c r="H3537">
        <v>1.98</v>
      </c>
      <c r="I3537">
        <v>6</v>
      </c>
    </row>
    <row r="3538" spans="1:9" x14ac:dyDescent="0.3">
      <c r="A3538">
        <v>149960</v>
      </c>
      <c r="B3538">
        <v>132.41667685182901</v>
      </c>
      <c r="C3538">
        <v>0</v>
      </c>
      <c r="D3538">
        <v>150637</v>
      </c>
      <c r="E3538" t="s">
        <v>5790</v>
      </c>
      <c r="F3538">
        <v>0.3841315508</v>
      </c>
      <c r="G3538">
        <v>149960</v>
      </c>
      <c r="H3538">
        <v>14.76</v>
      </c>
      <c r="I3538">
        <v>1</v>
      </c>
    </row>
    <row r="3539" spans="1:9" x14ac:dyDescent="0.3">
      <c r="A3539">
        <v>149962</v>
      </c>
      <c r="B3539">
        <v>133.100129986653</v>
      </c>
      <c r="C3539">
        <v>0</v>
      </c>
      <c r="D3539">
        <v>150637</v>
      </c>
      <c r="E3539" t="s">
        <v>5790</v>
      </c>
      <c r="F3539">
        <v>0.91255211830000005</v>
      </c>
      <c r="G3539">
        <v>149962</v>
      </c>
      <c r="H3539">
        <v>6.11</v>
      </c>
      <c r="I3539">
        <v>4</v>
      </c>
    </row>
    <row r="3540" spans="1:9" x14ac:dyDescent="0.3">
      <c r="A3540">
        <v>149963</v>
      </c>
      <c r="B3540">
        <v>130.13953488371999</v>
      </c>
      <c r="C3540">
        <v>0</v>
      </c>
      <c r="D3540">
        <v>150637</v>
      </c>
      <c r="E3540" t="s">
        <v>5790</v>
      </c>
      <c r="F3540">
        <v>0.14543777699999999</v>
      </c>
      <c r="G3540">
        <v>149963</v>
      </c>
      <c r="H3540">
        <v>14.76</v>
      </c>
      <c r="I3540">
        <v>1</v>
      </c>
    </row>
    <row r="3541" spans="1:9" x14ac:dyDescent="0.3">
      <c r="A3541">
        <v>149964</v>
      </c>
      <c r="B3541">
        <v>130.68852308519001</v>
      </c>
      <c r="C3541">
        <v>0</v>
      </c>
      <c r="D3541">
        <v>150637</v>
      </c>
      <c r="E3541" t="s">
        <v>5790</v>
      </c>
      <c r="F3541">
        <v>0.82168745990000003</v>
      </c>
      <c r="G3541">
        <v>149964</v>
      </c>
      <c r="H3541">
        <v>7.65</v>
      </c>
      <c r="I3541">
        <v>3</v>
      </c>
    </row>
    <row r="3542" spans="1:9" x14ac:dyDescent="0.3">
      <c r="A3542">
        <v>149965</v>
      </c>
      <c r="B3542">
        <v>129.123292005998</v>
      </c>
      <c r="C3542">
        <v>0</v>
      </c>
      <c r="D3542">
        <v>150637</v>
      </c>
      <c r="E3542" t="s">
        <v>5790</v>
      </c>
      <c r="F3542">
        <v>0.89378982780000005</v>
      </c>
      <c r="G3542">
        <v>149965</v>
      </c>
      <c r="H3542">
        <v>6.11</v>
      </c>
      <c r="I3542">
        <v>4</v>
      </c>
    </row>
    <row r="3543" spans="1:9" x14ac:dyDescent="0.3">
      <c r="A3543">
        <v>149967</v>
      </c>
      <c r="B3543">
        <v>142</v>
      </c>
      <c r="C3543">
        <v>0</v>
      </c>
      <c r="D3543">
        <v>150637</v>
      </c>
      <c r="E3543" t="s">
        <v>5790</v>
      </c>
      <c r="F3543">
        <v>0.74524849650000002</v>
      </c>
      <c r="G3543">
        <v>149967</v>
      </c>
      <c r="H3543">
        <v>11.8</v>
      </c>
      <c r="I3543">
        <v>2</v>
      </c>
    </row>
    <row r="3544" spans="1:9" x14ac:dyDescent="0.3">
      <c r="A3544">
        <v>149973</v>
      </c>
      <c r="B3544">
        <v>139.00000480000099</v>
      </c>
      <c r="C3544">
        <v>0</v>
      </c>
      <c r="D3544">
        <v>150172</v>
      </c>
      <c r="E3544" t="s">
        <v>5791</v>
      </c>
      <c r="F3544">
        <v>0.96846729519999997</v>
      </c>
      <c r="G3544">
        <v>149973</v>
      </c>
      <c r="H3544">
        <v>1.98</v>
      </c>
      <c r="I3544">
        <v>6</v>
      </c>
    </row>
    <row r="3545" spans="1:9" x14ac:dyDescent="0.3">
      <c r="A3545">
        <v>149974</v>
      </c>
      <c r="B3545">
        <v>142</v>
      </c>
      <c r="C3545">
        <v>0</v>
      </c>
      <c r="D3545">
        <v>150523</v>
      </c>
      <c r="E3545" t="s">
        <v>5790</v>
      </c>
      <c r="F3545">
        <v>0.69678032400000001</v>
      </c>
      <c r="G3545">
        <v>149974</v>
      </c>
      <c r="H3545">
        <v>11.8</v>
      </c>
      <c r="I3545">
        <v>2</v>
      </c>
    </row>
    <row r="3546" spans="1:9" x14ac:dyDescent="0.3">
      <c r="A3546">
        <v>149978</v>
      </c>
      <c r="B3546">
        <v>142</v>
      </c>
      <c r="C3546">
        <v>0</v>
      </c>
      <c r="D3546">
        <v>150523</v>
      </c>
      <c r="E3546" t="s">
        <v>5790</v>
      </c>
      <c r="F3546">
        <v>0.72668963669999997</v>
      </c>
      <c r="G3546">
        <v>149978</v>
      </c>
      <c r="H3546">
        <v>11.8</v>
      </c>
      <c r="I3546">
        <v>2</v>
      </c>
    </row>
    <row r="3547" spans="1:9" x14ac:dyDescent="0.3">
      <c r="A3547">
        <v>149987</v>
      </c>
      <c r="B3547">
        <v>147</v>
      </c>
      <c r="C3547">
        <v>0.13479976035598101</v>
      </c>
      <c r="D3547">
        <v>149010</v>
      </c>
      <c r="E3547" t="s">
        <v>5790</v>
      </c>
      <c r="F3547">
        <v>0.43017858269999998</v>
      </c>
      <c r="G3547">
        <v>149987</v>
      </c>
      <c r="H3547">
        <v>14.76</v>
      </c>
      <c r="I3547">
        <v>1</v>
      </c>
    </row>
    <row r="3548" spans="1:9" x14ac:dyDescent="0.3">
      <c r="A3548">
        <v>150001</v>
      </c>
      <c r="B3548">
        <v>147</v>
      </c>
      <c r="C3548">
        <v>0</v>
      </c>
      <c r="D3548">
        <v>150742</v>
      </c>
      <c r="E3548" t="s">
        <v>5790</v>
      </c>
      <c r="F3548">
        <v>0.28040957449999998</v>
      </c>
      <c r="G3548">
        <v>150001</v>
      </c>
      <c r="H3548">
        <v>14.76</v>
      </c>
      <c r="I3548">
        <v>1</v>
      </c>
    </row>
    <row r="3549" spans="1:9" x14ac:dyDescent="0.3">
      <c r="A3549">
        <v>150045</v>
      </c>
      <c r="B3549">
        <v>147</v>
      </c>
      <c r="C3549">
        <v>0.17191268911983601</v>
      </c>
      <c r="D3549">
        <v>150361</v>
      </c>
      <c r="E3549" t="s">
        <v>5790</v>
      </c>
      <c r="F3549">
        <v>0.82655251029999999</v>
      </c>
      <c r="G3549">
        <v>150045</v>
      </c>
      <c r="H3549">
        <v>7.65</v>
      </c>
      <c r="I3549">
        <v>3</v>
      </c>
    </row>
    <row r="3550" spans="1:9" x14ac:dyDescent="0.3">
      <c r="A3550">
        <v>150047</v>
      </c>
      <c r="B3550">
        <v>85</v>
      </c>
      <c r="C3550">
        <v>0.12604957693647501</v>
      </c>
      <c r="D3550">
        <v>150301</v>
      </c>
      <c r="E3550" t="s">
        <v>5790</v>
      </c>
      <c r="F3550">
        <v>0.67315506940000003</v>
      </c>
      <c r="G3550">
        <v>150047</v>
      </c>
      <c r="H3550">
        <v>11.8</v>
      </c>
      <c r="I3550">
        <v>2</v>
      </c>
    </row>
    <row r="3551" spans="1:9" x14ac:dyDescent="0.3">
      <c r="A3551">
        <v>150049</v>
      </c>
      <c r="B3551">
        <v>147</v>
      </c>
      <c r="C3551">
        <v>0.17191268911983601</v>
      </c>
      <c r="D3551">
        <v>150361</v>
      </c>
      <c r="E3551" t="s">
        <v>5790</v>
      </c>
      <c r="F3551">
        <v>0.54818409680000002</v>
      </c>
      <c r="G3551">
        <v>150049</v>
      </c>
      <c r="H3551">
        <v>11.8</v>
      </c>
      <c r="I3551">
        <v>2</v>
      </c>
    </row>
    <row r="3552" spans="1:9" x14ac:dyDescent="0.3">
      <c r="A3552">
        <v>150050</v>
      </c>
      <c r="B3552">
        <v>142</v>
      </c>
      <c r="C3552">
        <v>0</v>
      </c>
      <c r="D3552">
        <v>150523</v>
      </c>
      <c r="E3552" t="s">
        <v>5790</v>
      </c>
      <c r="F3552">
        <v>0.75397890810000001</v>
      </c>
      <c r="G3552">
        <v>150050</v>
      </c>
      <c r="H3552">
        <v>11.8</v>
      </c>
      <c r="I3552">
        <v>2</v>
      </c>
    </row>
    <row r="3553" spans="1:9" x14ac:dyDescent="0.3">
      <c r="A3553">
        <v>150059</v>
      </c>
      <c r="B3553">
        <v>147</v>
      </c>
      <c r="C3553">
        <v>0.12604957693647501</v>
      </c>
      <c r="D3553">
        <v>150301</v>
      </c>
      <c r="E3553" t="s">
        <v>5790</v>
      </c>
      <c r="F3553">
        <v>0.53733170029999999</v>
      </c>
      <c r="G3553">
        <v>150059</v>
      </c>
      <c r="H3553">
        <v>11.8</v>
      </c>
      <c r="I3553">
        <v>2</v>
      </c>
    </row>
    <row r="3554" spans="1:9" x14ac:dyDescent="0.3">
      <c r="A3554">
        <v>150060</v>
      </c>
      <c r="B3554">
        <v>142</v>
      </c>
      <c r="C3554">
        <v>0</v>
      </c>
      <c r="D3554">
        <v>150236</v>
      </c>
      <c r="E3554" t="s">
        <v>5790</v>
      </c>
      <c r="F3554">
        <v>0.40596565600000001</v>
      </c>
      <c r="G3554">
        <v>150060</v>
      </c>
      <c r="H3554">
        <v>14.76</v>
      </c>
      <c r="I3554">
        <v>1</v>
      </c>
    </row>
    <row r="3555" spans="1:9" x14ac:dyDescent="0.3">
      <c r="A3555">
        <v>150067</v>
      </c>
      <c r="B3555">
        <v>85</v>
      </c>
      <c r="C3555">
        <v>0.12604957693647501</v>
      </c>
      <c r="D3555">
        <v>150301</v>
      </c>
      <c r="E3555" t="s">
        <v>5790</v>
      </c>
      <c r="F3555">
        <v>0.80877268309999995</v>
      </c>
      <c r="G3555">
        <v>150067</v>
      </c>
      <c r="H3555">
        <v>7.65</v>
      </c>
      <c r="I3555">
        <v>3</v>
      </c>
    </row>
    <row r="3556" spans="1:9" x14ac:dyDescent="0.3">
      <c r="A3556">
        <v>150081</v>
      </c>
      <c r="B3556">
        <v>105</v>
      </c>
      <c r="C3556">
        <v>7.2793371642087198E-2</v>
      </c>
      <c r="D3556">
        <v>150114</v>
      </c>
      <c r="E3556" t="s">
        <v>5790</v>
      </c>
      <c r="F3556">
        <v>0.67197901010000005</v>
      </c>
      <c r="G3556">
        <v>150081</v>
      </c>
      <c r="H3556">
        <v>11.8</v>
      </c>
      <c r="I3556">
        <v>2</v>
      </c>
    </row>
    <row r="3557" spans="1:9" x14ac:dyDescent="0.3">
      <c r="A3557">
        <v>150082</v>
      </c>
      <c r="B3557">
        <v>142</v>
      </c>
      <c r="C3557">
        <v>0.10989080919017299</v>
      </c>
      <c r="D3557">
        <v>150817</v>
      </c>
      <c r="E3557" t="s">
        <v>5790</v>
      </c>
      <c r="F3557">
        <v>0.4961431623</v>
      </c>
      <c r="G3557">
        <v>150082</v>
      </c>
      <c r="H3557">
        <v>14.76</v>
      </c>
      <c r="I3557">
        <v>1</v>
      </c>
    </row>
    <row r="3558" spans="1:9" x14ac:dyDescent="0.3">
      <c r="A3558">
        <v>150083</v>
      </c>
      <c r="B3558">
        <v>122</v>
      </c>
      <c r="C3558">
        <v>0.10989080919017299</v>
      </c>
      <c r="D3558">
        <v>150817</v>
      </c>
      <c r="E3558" t="s">
        <v>5790</v>
      </c>
      <c r="F3558">
        <v>0.6210172772</v>
      </c>
      <c r="G3558">
        <v>150083</v>
      </c>
      <c r="H3558">
        <v>11.8</v>
      </c>
      <c r="I3558">
        <v>2</v>
      </c>
    </row>
    <row r="3559" spans="1:9" x14ac:dyDescent="0.3">
      <c r="A3559">
        <v>150098</v>
      </c>
      <c r="B3559">
        <v>85</v>
      </c>
      <c r="C3559">
        <v>0</v>
      </c>
      <c r="D3559">
        <v>150648</v>
      </c>
      <c r="E3559" t="s">
        <v>5790</v>
      </c>
      <c r="F3559">
        <v>0.92899322510000004</v>
      </c>
      <c r="G3559">
        <v>150098</v>
      </c>
      <c r="H3559">
        <v>6.11</v>
      </c>
      <c r="I3559">
        <v>4</v>
      </c>
    </row>
    <row r="3560" spans="1:9" x14ac:dyDescent="0.3">
      <c r="A3560">
        <v>150101</v>
      </c>
      <c r="B3560">
        <v>147</v>
      </c>
      <c r="C3560">
        <v>0.37597127814310699</v>
      </c>
      <c r="D3560">
        <v>150684</v>
      </c>
      <c r="E3560" t="s">
        <v>5790</v>
      </c>
      <c r="F3560">
        <v>0.54181027410000004</v>
      </c>
      <c r="G3560">
        <v>150101</v>
      </c>
      <c r="H3560">
        <v>11.8</v>
      </c>
      <c r="I3560">
        <v>2</v>
      </c>
    </row>
    <row r="3561" spans="1:9" x14ac:dyDescent="0.3">
      <c r="A3561">
        <v>150102</v>
      </c>
      <c r="B3561">
        <v>85</v>
      </c>
      <c r="C3561">
        <v>0</v>
      </c>
      <c r="D3561">
        <v>150648</v>
      </c>
      <c r="E3561" t="s">
        <v>5790</v>
      </c>
      <c r="F3561">
        <v>0.88332706689999996</v>
      </c>
      <c r="G3561">
        <v>150102</v>
      </c>
      <c r="H3561">
        <v>6.11</v>
      </c>
      <c r="I3561">
        <v>4</v>
      </c>
    </row>
    <row r="3562" spans="1:9" x14ac:dyDescent="0.3">
      <c r="A3562">
        <v>150103</v>
      </c>
      <c r="B3562">
        <v>136.193548387096</v>
      </c>
      <c r="C3562">
        <v>0</v>
      </c>
      <c r="D3562">
        <v>150772</v>
      </c>
      <c r="E3562" t="s">
        <v>5790</v>
      </c>
      <c r="F3562">
        <v>0.81885486839999999</v>
      </c>
      <c r="G3562">
        <v>150103</v>
      </c>
      <c r="H3562">
        <v>7.65</v>
      </c>
      <c r="I3562">
        <v>3</v>
      </c>
    </row>
    <row r="3563" spans="1:9" x14ac:dyDescent="0.3">
      <c r="A3563">
        <v>150105</v>
      </c>
      <c r="B3563">
        <v>142</v>
      </c>
      <c r="C3563">
        <v>0</v>
      </c>
      <c r="D3563">
        <v>150772</v>
      </c>
      <c r="E3563" t="s">
        <v>5790</v>
      </c>
      <c r="F3563">
        <v>0.81571435930000002</v>
      </c>
      <c r="G3563">
        <v>150105</v>
      </c>
      <c r="H3563">
        <v>7.65</v>
      </c>
      <c r="I3563">
        <v>3</v>
      </c>
    </row>
    <row r="3564" spans="1:9" x14ac:dyDescent="0.3">
      <c r="A3564">
        <v>150106</v>
      </c>
      <c r="B3564">
        <v>85</v>
      </c>
      <c r="C3564">
        <v>0</v>
      </c>
      <c r="D3564">
        <v>150648</v>
      </c>
      <c r="E3564" t="s">
        <v>5791</v>
      </c>
      <c r="F3564">
        <v>0.968854785</v>
      </c>
      <c r="G3564">
        <v>150106</v>
      </c>
      <c r="H3564">
        <v>1.98</v>
      </c>
      <c r="I3564">
        <v>6</v>
      </c>
    </row>
    <row r="3565" spans="1:9" x14ac:dyDescent="0.3">
      <c r="A3565">
        <v>150118</v>
      </c>
      <c r="B3565">
        <v>130.51063829787199</v>
      </c>
      <c r="C3565">
        <v>0</v>
      </c>
      <c r="D3565">
        <v>150130</v>
      </c>
      <c r="E3565" t="s">
        <v>5790</v>
      </c>
      <c r="F3565">
        <v>0.70789980890000004</v>
      </c>
      <c r="G3565">
        <v>150118</v>
      </c>
      <c r="H3565">
        <v>11.8</v>
      </c>
      <c r="I3565">
        <v>2</v>
      </c>
    </row>
    <row r="3566" spans="1:9" x14ac:dyDescent="0.3">
      <c r="A3566">
        <v>150129</v>
      </c>
      <c r="B3566">
        <v>147</v>
      </c>
      <c r="C3566">
        <v>0</v>
      </c>
      <c r="D3566">
        <v>150601</v>
      </c>
      <c r="E3566" t="s">
        <v>5790</v>
      </c>
      <c r="F3566">
        <v>0.54126638169999997</v>
      </c>
      <c r="G3566">
        <v>150129</v>
      </c>
      <c r="H3566">
        <v>11.8</v>
      </c>
      <c r="I3566">
        <v>2</v>
      </c>
    </row>
    <row r="3567" spans="1:9" x14ac:dyDescent="0.3">
      <c r="A3567">
        <v>150179</v>
      </c>
      <c r="B3567">
        <v>142</v>
      </c>
      <c r="C3567">
        <v>0</v>
      </c>
      <c r="D3567">
        <v>150523</v>
      </c>
      <c r="E3567" t="s">
        <v>5791</v>
      </c>
      <c r="F3567">
        <v>0.94364023210000003</v>
      </c>
      <c r="G3567">
        <v>150179</v>
      </c>
      <c r="H3567">
        <v>4.0599999999999996</v>
      </c>
      <c r="I3567">
        <v>5</v>
      </c>
    </row>
    <row r="3568" spans="1:9" x14ac:dyDescent="0.3">
      <c r="A3568">
        <v>150184</v>
      </c>
      <c r="B3568">
        <v>142.208489211451</v>
      </c>
      <c r="C3568">
        <v>0</v>
      </c>
      <c r="D3568">
        <v>149981</v>
      </c>
      <c r="E3568" t="s">
        <v>5790</v>
      </c>
      <c r="F3568">
        <v>4.4162694400000001E-2</v>
      </c>
      <c r="G3568">
        <v>150184</v>
      </c>
      <c r="H3568">
        <v>14.76</v>
      </c>
      <c r="I3568">
        <v>1</v>
      </c>
    </row>
    <row r="3569" spans="1:9" x14ac:dyDescent="0.3">
      <c r="A3569">
        <v>150250</v>
      </c>
      <c r="B3569">
        <v>85</v>
      </c>
      <c r="C3569">
        <v>0</v>
      </c>
      <c r="D3569">
        <v>150648</v>
      </c>
      <c r="E3569" t="s">
        <v>5790</v>
      </c>
      <c r="F3569">
        <v>0.84739404920000005</v>
      </c>
      <c r="G3569">
        <v>150250</v>
      </c>
      <c r="H3569">
        <v>6.11</v>
      </c>
      <c r="I3569">
        <v>4</v>
      </c>
    </row>
    <row r="3570" spans="1:9" x14ac:dyDescent="0.3">
      <c r="A3570">
        <v>150272</v>
      </c>
      <c r="B3570">
        <v>142</v>
      </c>
      <c r="C3570">
        <v>0</v>
      </c>
      <c r="D3570">
        <v>150523</v>
      </c>
      <c r="E3570" t="s">
        <v>5790</v>
      </c>
      <c r="F3570">
        <v>0.83447355030000003</v>
      </c>
      <c r="G3570">
        <v>150272</v>
      </c>
      <c r="H3570">
        <v>7.65</v>
      </c>
      <c r="I3570">
        <v>3</v>
      </c>
    </row>
    <row r="3571" spans="1:9" x14ac:dyDescent="0.3">
      <c r="A3571">
        <v>150290</v>
      </c>
      <c r="B3571">
        <v>142</v>
      </c>
      <c r="C3571">
        <v>0</v>
      </c>
      <c r="D3571">
        <v>150397</v>
      </c>
      <c r="E3571" t="s">
        <v>5790</v>
      </c>
      <c r="F3571">
        <v>0.85244578120000003</v>
      </c>
      <c r="G3571">
        <v>150290</v>
      </c>
      <c r="H3571">
        <v>6.11</v>
      </c>
      <c r="I3571">
        <v>4</v>
      </c>
    </row>
    <row r="3572" spans="1:9" x14ac:dyDescent="0.3">
      <c r="A3572">
        <v>150298</v>
      </c>
      <c r="B3572">
        <v>142</v>
      </c>
      <c r="C3572">
        <v>0</v>
      </c>
      <c r="D3572">
        <v>150523</v>
      </c>
      <c r="E3572" t="s">
        <v>5790</v>
      </c>
      <c r="F3572">
        <v>0.84653908010000001</v>
      </c>
      <c r="G3572">
        <v>150298</v>
      </c>
      <c r="H3572">
        <v>6.11</v>
      </c>
      <c r="I3572">
        <v>4</v>
      </c>
    </row>
    <row r="3573" spans="1:9" x14ac:dyDescent="0.3">
      <c r="A3573">
        <v>150299</v>
      </c>
      <c r="B3573">
        <v>140.84615384615299</v>
      </c>
      <c r="C3573">
        <v>0.239955030367244</v>
      </c>
      <c r="D3573">
        <v>150456</v>
      </c>
      <c r="E3573" t="s">
        <v>5790</v>
      </c>
      <c r="F3573">
        <v>0.75683391089999996</v>
      </c>
      <c r="G3573">
        <v>150299</v>
      </c>
      <c r="H3573">
        <v>7.65</v>
      </c>
      <c r="I3573">
        <v>3</v>
      </c>
    </row>
    <row r="3574" spans="1:9" x14ac:dyDescent="0.3">
      <c r="A3574">
        <v>150311</v>
      </c>
      <c r="B3574">
        <v>189.655714285714</v>
      </c>
      <c r="C3574">
        <v>0</v>
      </c>
      <c r="D3574">
        <v>150311</v>
      </c>
      <c r="E3574" t="s">
        <v>5791</v>
      </c>
      <c r="F3574">
        <v>0.99123740199999999</v>
      </c>
      <c r="G3574">
        <v>150311</v>
      </c>
      <c r="H3574">
        <v>1.98</v>
      </c>
      <c r="I3574">
        <v>6</v>
      </c>
    </row>
    <row r="3575" spans="1:9" x14ac:dyDescent="0.3">
      <c r="A3575">
        <v>150319</v>
      </c>
      <c r="B3575">
        <v>132</v>
      </c>
      <c r="C3575">
        <v>0.77376835177182501</v>
      </c>
      <c r="D3575">
        <v>150848</v>
      </c>
      <c r="E3575" t="s">
        <v>5790</v>
      </c>
      <c r="F3575">
        <v>0.17835441229999999</v>
      </c>
      <c r="G3575">
        <v>150319</v>
      </c>
      <c r="H3575">
        <v>14.76</v>
      </c>
      <c r="I3575">
        <v>1</v>
      </c>
    </row>
    <row r="3576" spans="1:9" x14ac:dyDescent="0.3">
      <c r="A3576">
        <v>150322</v>
      </c>
      <c r="B3576">
        <v>131.23465630041801</v>
      </c>
      <c r="C3576">
        <v>0</v>
      </c>
      <c r="D3576">
        <v>150723</v>
      </c>
      <c r="E3576" t="s">
        <v>5790</v>
      </c>
      <c r="F3576">
        <v>0.77016413210000001</v>
      </c>
      <c r="G3576">
        <v>150322</v>
      </c>
      <c r="H3576">
        <v>7.65</v>
      </c>
      <c r="I3576">
        <v>3</v>
      </c>
    </row>
    <row r="3577" spans="1:9" x14ac:dyDescent="0.3">
      <c r="A3577">
        <v>150323</v>
      </c>
      <c r="B3577">
        <v>118.230895553019</v>
      </c>
      <c r="C3577">
        <v>0</v>
      </c>
      <c r="D3577">
        <v>150723</v>
      </c>
      <c r="E3577" t="s">
        <v>5790</v>
      </c>
      <c r="F3577">
        <v>0.41696086529999998</v>
      </c>
      <c r="G3577">
        <v>150323</v>
      </c>
      <c r="H3577">
        <v>14.76</v>
      </c>
      <c r="I3577">
        <v>1</v>
      </c>
    </row>
    <row r="3578" spans="1:9" x14ac:dyDescent="0.3">
      <c r="A3578">
        <v>150324</v>
      </c>
      <c r="B3578">
        <v>161.57347330825601</v>
      </c>
      <c r="C3578">
        <v>0</v>
      </c>
      <c r="D3578">
        <v>150723</v>
      </c>
      <c r="E3578" t="s">
        <v>5790</v>
      </c>
      <c r="F3578">
        <v>0.87529402970000003</v>
      </c>
      <c r="G3578">
        <v>150324</v>
      </c>
      <c r="H3578">
        <v>6.11</v>
      </c>
      <c r="I3578">
        <v>4</v>
      </c>
    </row>
    <row r="3579" spans="1:9" x14ac:dyDescent="0.3">
      <c r="A3579">
        <v>150326</v>
      </c>
      <c r="B3579">
        <v>148.13215189873401</v>
      </c>
      <c r="C3579">
        <v>0</v>
      </c>
      <c r="D3579">
        <v>150723</v>
      </c>
      <c r="E3579" t="s">
        <v>5790</v>
      </c>
      <c r="F3579">
        <v>0.27640160920000001</v>
      </c>
      <c r="G3579">
        <v>150326</v>
      </c>
      <c r="H3579">
        <v>14.76</v>
      </c>
      <c r="I3579">
        <v>1</v>
      </c>
    </row>
    <row r="3580" spans="1:9" x14ac:dyDescent="0.3">
      <c r="A3580">
        <v>150328</v>
      </c>
      <c r="B3580">
        <v>110</v>
      </c>
      <c r="C3580">
        <v>0</v>
      </c>
      <c r="D3580">
        <v>150723</v>
      </c>
      <c r="E3580" t="s">
        <v>5790</v>
      </c>
      <c r="F3580">
        <v>0.19797155259999999</v>
      </c>
      <c r="G3580">
        <v>150328</v>
      </c>
      <c r="H3580">
        <v>14.76</v>
      </c>
      <c r="I3580">
        <v>1</v>
      </c>
    </row>
    <row r="3581" spans="1:9" x14ac:dyDescent="0.3">
      <c r="A3581">
        <v>150330</v>
      </c>
      <c r="B3581">
        <v>115</v>
      </c>
      <c r="C3581">
        <v>0</v>
      </c>
      <c r="D3581">
        <v>150723</v>
      </c>
      <c r="E3581" t="s">
        <v>5790</v>
      </c>
      <c r="F3581">
        <v>0.3665206432</v>
      </c>
      <c r="G3581">
        <v>150330</v>
      </c>
      <c r="H3581">
        <v>14.76</v>
      </c>
      <c r="I3581">
        <v>1</v>
      </c>
    </row>
    <row r="3582" spans="1:9" x14ac:dyDescent="0.3">
      <c r="A3582">
        <v>150331</v>
      </c>
      <c r="B3582">
        <v>140.12499941406199</v>
      </c>
      <c r="C3582">
        <v>0</v>
      </c>
      <c r="D3582">
        <v>150628</v>
      </c>
      <c r="E3582" t="s">
        <v>5790</v>
      </c>
      <c r="F3582">
        <v>0.2749140263</v>
      </c>
      <c r="G3582">
        <v>150331</v>
      </c>
      <c r="H3582">
        <v>14.76</v>
      </c>
      <c r="I3582">
        <v>1</v>
      </c>
    </row>
    <row r="3583" spans="1:9" x14ac:dyDescent="0.3">
      <c r="A3583">
        <v>150332</v>
      </c>
      <c r="B3583">
        <v>147</v>
      </c>
      <c r="C3583">
        <v>0.33650233650233602</v>
      </c>
      <c r="D3583">
        <v>150432</v>
      </c>
      <c r="E3583" t="s">
        <v>5790</v>
      </c>
      <c r="F3583">
        <v>0.17266361420000001</v>
      </c>
      <c r="G3583">
        <v>150332</v>
      </c>
      <c r="H3583">
        <v>14.76</v>
      </c>
      <c r="I3583">
        <v>1</v>
      </c>
    </row>
    <row r="3584" spans="1:9" x14ac:dyDescent="0.3">
      <c r="A3584">
        <v>150333</v>
      </c>
      <c r="B3584">
        <v>75</v>
      </c>
      <c r="C3584">
        <v>0.77376835177182501</v>
      </c>
      <c r="D3584">
        <v>150848</v>
      </c>
      <c r="E3584" t="s">
        <v>5790</v>
      </c>
      <c r="F3584">
        <v>0.54436987640000001</v>
      </c>
      <c r="G3584">
        <v>150333</v>
      </c>
      <c r="H3584">
        <v>11.8</v>
      </c>
      <c r="I3584">
        <v>2</v>
      </c>
    </row>
    <row r="3585" spans="1:9" x14ac:dyDescent="0.3">
      <c r="A3585">
        <v>150334</v>
      </c>
      <c r="B3585">
        <v>142</v>
      </c>
      <c r="C3585">
        <v>0.10989080919017299</v>
      </c>
      <c r="D3585">
        <v>150817</v>
      </c>
      <c r="E3585" t="s">
        <v>5790</v>
      </c>
      <c r="F3585">
        <v>0.17059624200000001</v>
      </c>
      <c r="G3585">
        <v>150334</v>
      </c>
      <c r="H3585">
        <v>14.76</v>
      </c>
      <c r="I3585">
        <v>1</v>
      </c>
    </row>
    <row r="3586" spans="1:9" x14ac:dyDescent="0.3">
      <c r="A3586">
        <v>150335</v>
      </c>
      <c r="B3586">
        <v>147</v>
      </c>
      <c r="C3586">
        <v>0.33650233650233602</v>
      </c>
      <c r="D3586">
        <v>150432</v>
      </c>
      <c r="E3586" t="s">
        <v>5790</v>
      </c>
      <c r="F3586">
        <v>0.16371871530000001</v>
      </c>
      <c r="G3586">
        <v>150335</v>
      </c>
      <c r="H3586">
        <v>14.76</v>
      </c>
      <c r="I3586">
        <v>1</v>
      </c>
    </row>
    <row r="3587" spans="1:9" x14ac:dyDescent="0.3">
      <c r="A3587">
        <v>150337</v>
      </c>
      <c r="B3587">
        <v>75</v>
      </c>
      <c r="C3587">
        <v>0.77376835177182501</v>
      </c>
      <c r="D3587">
        <v>150848</v>
      </c>
      <c r="E3587" t="s">
        <v>5790</v>
      </c>
      <c r="F3587">
        <v>0.82521730660000003</v>
      </c>
      <c r="G3587">
        <v>150337</v>
      </c>
      <c r="H3587">
        <v>7.65</v>
      </c>
      <c r="I3587">
        <v>3</v>
      </c>
    </row>
    <row r="3588" spans="1:9" x14ac:dyDescent="0.3">
      <c r="A3588">
        <v>150340</v>
      </c>
      <c r="B3588">
        <v>75</v>
      </c>
      <c r="C3588">
        <v>0.77376835177182501</v>
      </c>
      <c r="D3588">
        <v>150848</v>
      </c>
      <c r="E3588" t="s">
        <v>5790</v>
      </c>
      <c r="F3588">
        <v>0.7785878181</v>
      </c>
      <c r="G3588">
        <v>150340</v>
      </c>
      <c r="H3588">
        <v>7.65</v>
      </c>
      <c r="I3588">
        <v>3</v>
      </c>
    </row>
    <row r="3589" spans="1:9" x14ac:dyDescent="0.3">
      <c r="A3589">
        <v>150352</v>
      </c>
      <c r="B3589">
        <v>147</v>
      </c>
      <c r="C3589">
        <v>0</v>
      </c>
      <c r="D3589">
        <v>150456</v>
      </c>
      <c r="E3589" t="s">
        <v>5790</v>
      </c>
      <c r="F3589">
        <v>0.64849245550000001</v>
      </c>
      <c r="G3589">
        <v>150352</v>
      </c>
      <c r="H3589">
        <v>11.8</v>
      </c>
      <c r="I3589">
        <v>2</v>
      </c>
    </row>
    <row r="3590" spans="1:9" x14ac:dyDescent="0.3">
      <c r="A3590">
        <v>150370</v>
      </c>
      <c r="B3590">
        <v>91.754098360655703</v>
      </c>
      <c r="C3590">
        <v>0</v>
      </c>
      <c r="D3590">
        <v>150523</v>
      </c>
      <c r="E3590" t="s">
        <v>5790</v>
      </c>
      <c r="F3590">
        <v>0.84095156189999998</v>
      </c>
      <c r="G3590">
        <v>150370</v>
      </c>
      <c r="H3590">
        <v>7.65</v>
      </c>
      <c r="I3590">
        <v>3</v>
      </c>
    </row>
    <row r="3591" spans="1:9" x14ac:dyDescent="0.3">
      <c r="A3591">
        <v>150373</v>
      </c>
      <c r="B3591">
        <v>142</v>
      </c>
      <c r="C3591">
        <v>0.77376835177182501</v>
      </c>
      <c r="D3591">
        <v>150848</v>
      </c>
      <c r="E3591" t="s">
        <v>5790</v>
      </c>
      <c r="F3591">
        <v>0.26185831430000001</v>
      </c>
      <c r="G3591">
        <v>150373</v>
      </c>
      <c r="H3591">
        <v>14.76</v>
      </c>
      <c r="I3591">
        <v>1</v>
      </c>
    </row>
    <row r="3592" spans="1:9" x14ac:dyDescent="0.3">
      <c r="A3592">
        <v>150374</v>
      </c>
      <c r="B3592">
        <v>134.67441736073599</v>
      </c>
      <c r="C3592">
        <v>0</v>
      </c>
      <c r="D3592">
        <v>150556</v>
      </c>
      <c r="E3592" t="s">
        <v>5790</v>
      </c>
      <c r="F3592">
        <v>0.53739243749999999</v>
      </c>
      <c r="G3592">
        <v>150374</v>
      </c>
      <c r="H3592">
        <v>11.8</v>
      </c>
      <c r="I3592">
        <v>2</v>
      </c>
    </row>
    <row r="3593" spans="1:9" x14ac:dyDescent="0.3">
      <c r="A3593">
        <v>150376</v>
      </c>
      <c r="B3593">
        <v>140.333333333333</v>
      </c>
      <c r="C3593">
        <v>7.2700151883515807E-2</v>
      </c>
      <c r="D3593">
        <v>150589</v>
      </c>
      <c r="E3593" t="s">
        <v>5790</v>
      </c>
      <c r="F3593">
        <v>0.72338998320000003</v>
      </c>
      <c r="G3593">
        <v>150376</v>
      </c>
      <c r="H3593">
        <v>11.8</v>
      </c>
      <c r="I3593">
        <v>2</v>
      </c>
    </row>
    <row r="3594" spans="1:9" x14ac:dyDescent="0.3">
      <c r="A3594">
        <v>150383</v>
      </c>
      <c r="B3594">
        <v>142</v>
      </c>
      <c r="C3594">
        <v>0.37597127814310699</v>
      </c>
      <c r="D3594">
        <v>150684</v>
      </c>
      <c r="E3594" t="s">
        <v>5790</v>
      </c>
      <c r="F3594">
        <v>0.42749544979999998</v>
      </c>
      <c r="G3594">
        <v>150383</v>
      </c>
      <c r="H3594">
        <v>14.76</v>
      </c>
      <c r="I3594">
        <v>1</v>
      </c>
    </row>
    <row r="3595" spans="1:9" x14ac:dyDescent="0.3">
      <c r="A3595">
        <v>150384</v>
      </c>
      <c r="B3595">
        <v>147</v>
      </c>
      <c r="C3595">
        <v>0.37597127814310699</v>
      </c>
      <c r="D3595">
        <v>150684</v>
      </c>
      <c r="E3595" t="s">
        <v>5790</v>
      </c>
      <c r="F3595">
        <v>0.48001337049999998</v>
      </c>
      <c r="G3595">
        <v>150384</v>
      </c>
      <c r="H3595">
        <v>14.76</v>
      </c>
      <c r="I3595">
        <v>1</v>
      </c>
    </row>
    <row r="3596" spans="1:9" x14ac:dyDescent="0.3">
      <c r="A3596">
        <v>150385</v>
      </c>
      <c r="B3596">
        <v>142</v>
      </c>
      <c r="C3596">
        <v>0</v>
      </c>
      <c r="D3596">
        <v>150667</v>
      </c>
      <c r="E3596" t="s">
        <v>5790</v>
      </c>
      <c r="F3596">
        <v>0.81430161000000001</v>
      </c>
      <c r="G3596">
        <v>150385</v>
      </c>
      <c r="H3596">
        <v>7.65</v>
      </c>
      <c r="I3596">
        <v>3</v>
      </c>
    </row>
    <row r="3597" spans="1:9" x14ac:dyDescent="0.3">
      <c r="A3597">
        <v>150388</v>
      </c>
      <c r="B3597">
        <v>144.5</v>
      </c>
      <c r="C3597">
        <v>0</v>
      </c>
      <c r="D3597">
        <v>150450</v>
      </c>
      <c r="E3597" t="s">
        <v>5790</v>
      </c>
      <c r="F3597">
        <v>0.54902505869999996</v>
      </c>
      <c r="G3597">
        <v>150388</v>
      </c>
      <c r="H3597">
        <v>11.8</v>
      </c>
      <c r="I3597">
        <v>2</v>
      </c>
    </row>
    <row r="3598" spans="1:9" x14ac:dyDescent="0.3">
      <c r="A3598">
        <v>150389</v>
      </c>
      <c r="B3598">
        <v>85</v>
      </c>
      <c r="C3598">
        <v>0</v>
      </c>
      <c r="D3598">
        <v>152706</v>
      </c>
      <c r="E3598" t="s">
        <v>5790</v>
      </c>
      <c r="F3598">
        <v>0.66288197039999996</v>
      </c>
      <c r="G3598">
        <v>150389</v>
      </c>
      <c r="H3598">
        <v>11.8</v>
      </c>
      <c r="I3598">
        <v>2</v>
      </c>
    </row>
    <row r="3599" spans="1:9" x14ac:dyDescent="0.3">
      <c r="A3599">
        <v>150389</v>
      </c>
      <c r="B3599">
        <v>85</v>
      </c>
      <c r="C3599">
        <v>0</v>
      </c>
      <c r="D3599">
        <v>152706</v>
      </c>
      <c r="E3599" t="s">
        <v>5790</v>
      </c>
      <c r="F3599">
        <v>0.66288197039999996</v>
      </c>
      <c r="G3599">
        <v>150389</v>
      </c>
      <c r="H3599">
        <v>11.8</v>
      </c>
      <c r="I3599">
        <v>2</v>
      </c>
    </row>
    <row r="3600" spans="1:9" x14ac:dyDescent="0.3">
      <c r="A3600">
        <v>150390</v>
      </c>
      <c r="B3600">
        <v>85</v>
      </c>
      <c r="C3600">
        <v>0</v>
      </c>
      <c r="D3600">
        <v>152706</v>
      </c>
      <c r="E3600" t="s">
        <v>5790</v>
      </c>
      <c r="F3600">
        <v>0.60748678450000004</v>
      </c>
      <c r="G3600">
        <v>150390</v>
      </c>
      <c r="H3600">
        <v>11.8</v>
      </c>
      <c r="I3600">
        <v>2</v>
      </c>
    </row>
    <row r="3601" spans="1:9" x14ac:dyDescent="0.3">
      <c r="A3601">
        <v>150390</v>
      </c>
      <c r="B3601">
        <v>85</v>
      </c>
      <c r="C3601">
        <v>0</v>
      </c>
      <c r="D3601">
        <v>152706</v>
      </c>
      <c r="E3601" t="s">
        <v>5790</v>
      </c>
      <c r="F3601">
        <v>0.60748678450000004</v>
      </c>
      <c r="G3601">
        <v>150390</v>
      </c>
      <c r="H3601">
        <v>11.8</v>
      </c>
      <c r="I3601">
        <v>2</v>
      </c>
    </row>
    <row r="3602" spans="1:9" x14ac:dyDescent="0.3">
      <c r="A3602">
        <v>150391</v>
      </c>
      <c r="B3602">
        <v>142</v>
      </c>
      <c r="C3602">
        <v>0.37597127814310699</v>
      </c>
      <c r="D3602">
        <v>150684</v>
      </c>
      <c r="E3602" t="s">
        <v>5790</v>
      </c>
      <c r="F3602">
        <v>0.2124717236</v>
      </c>
      <c r="G3602">
        <v>150391</v>
      </c>
      <c r="H3602">
        <v>14.76</v>
      </c>
      <c r="I3602">
        <v>1</v>
      </c>
    </row>
    <row r="3603" spans="1:9" x14ac:dyDescent="0.3">
      <c r="A3603">
        <v>150392</v>
      </c>
      <c r="B3603">
        <v>85</v>
      </c>
      <c r="C3603">
        <v>0</v>
      </c>
      <c r="D3603">
        <v>152706</v>
      </c>
      <c r="E3603" t="s">
        <v>5790</v>
      </c>
      <c r="F3603">
        <v>0.65357494350000001</v>
      </c>
      <c r="G3603">
        <v>150392</v>
      </c>
      <c r="H3603">
        <v>11.8</v>
      </c>
      <c r="I3603">
        <v>2</v>
      </c>
    </row>
    <row r="3604" spans="1:9" x14ac:dyDescent="0.3">
      <c r="A3604">
        <v>150392</v>
      </c>
      <c r="B3604">
        <v>85</v>
      </c>
      <c r="C3604">
        <v>0</v>
      </c>
      <c r="D3604">
        <v>152706</v>
      </c>
      <c r="E3604" t="s">
        <v>5790</v>
      </c>
      <c r="F3604">
        <v>0.65357494350000001</v>
      </c>
      <c r="G3604">
        <v>150392</v>
      </c>
      <c r="H3604">
        <v>11.8</v>
      </c>
      <c r="I3604">
        <v>2</v>
      </c>
    </row>
    <row r="3605" spans="1:9" x14ac:dyDescent="0.3">
      <c r="A3605">
        <v>150393</v>
      </c>
      <c r="B3605">
        <v>80</v>
      </c>
      <c r="C3605">
        <v>0</v>
      </c>
      <c r="D3605">
        <v>152706</v>
      </c>
      <c r="E3605" t="s">
        <v>5790</v>
      </c>
      <c r="F3605">
        <v>0.61729389430000003</v>
      </c>
      <c r="G3605">
        <v>150393</v>
      </c>
      <c r="H3605">
        <v>11.8</v>
      </c>
      <c r="I3605">
        <v>2</v>
      </c>
    </row>
    <row r="3606" spans="1:9" x14ac:dyDescent="0.3">
      <c r="A3606">
        <v>150393</v>
      </c>
      <c r="B3606">
        <v>80</v>
      </c>
      <c r="C3606">
        <v>0</v>
      </c>
      <c r="D3606">
        <v>152706</v>
      </c>
      <c r="E3606" t="s">
        <v>5790</v>
      </c>
      <c r="F3606">
        <v>0.61729389430000003</v>
      </c>
      <c r="G3606">
        <v>150393</v>
      </c>
      <c r="H3606">
        <v>11.8</v>
      </c>
      <c r="I3606">
        <v>2</v>
      </c>
    </row>
    <row r="3607" spans="1:9" x14ac:dyDescent="0.3">
      <c r="A3607">
        <v>150413</v>
      </c>
      <c r="B3607">
        <v>142</v>
      </c>
      <c r="C3607">
        <v>0</v>
      </c>
      <c r="D3607">
        <v>150733</v>
      </c>
      <c r="E3607" t="s">
        <v>5790</v>
      </c>
      <c r="F3607">
        <v>0.17409901320000001</v>
      </c>
      <c r="G3607">
        <v>150413</v>
      </c>
      <c r="H3607">
        <v>14.76</v>
      </c>
      <c r="I3607">
        <v>1</v>
      </c>
    </row>
    <row r="3608" spans="1:9" x14ac:dyDescent="0.3">
      <c r="A3608">
        <v>150415</v>
      </c>
      <c r="B3608">
        <v>142</v>
      </c>
      <c r="C3608">
        <v>0</v>
      </c>
      <c r="D3608">
        <v>150733</v>
      </c>
      <c r="E3608" t="s">
        <v>5790</v>
      </c>
      <c r="F3608">
        <v>0.29087430240000001</v>
      </c>
      <c r="G3608">
        <v>150415</v>
      </c>
      <c r="H3608">
        <v>14.76</v>
      </c>
      <c r="I3608">
        <v>1</v>
      </c>
    </row>
    <row r="3609" spans="1:9" x14ac:dyDescent="0.3">
      <c r="A3609">
        <v>150418</v>
      </c>
      <c r="B3609">
        <v>142</v>
      </c>
      <c r="C3609">
        <v>0</v>
      </c>
      <c r="D3609">
        <v>150733</v>
      </c>
      <c r="E3609" t="s">
        <v>5790</v>
      </c>
      <c r="F3609">
        <v>0.14215178789999999</v>
      </c>
      <c r="G3609">
        <v>150418</v>
      </c>
      <c r="H3609">
        <v>14.76</v>
      </c>
      <c r="I3609">
        <v>1</v>
      </c>
    </row>
    <row r="3610" spans="1:9" x14ac:dyDescent="0.3">
      <c r="A3610">
        <v>150422</v>
      </c>
      <c r="B3610">
        <v>142</v>
      </c>
      <c r="C3610">
        <v>0</v>
      </c>
      <c r="D3610">
        <v>150733</v>
      </c>
      <c r="E3610" t="s">
        <v>5790</v>
      </c>
      <c r="F3610">
        <v>0.38565623760000001</v>
      </c>
      <c r="G3610">
        <v>150422</v>
      </c>
      <c r="H3610">
        <v>14.76</v>
      </c>
      <c r="I3610">
        <v>1</v>
      </c>
    </row>
    <row r="3611" spans="1:9" x14ac:dyDescent="0.3">
      <c r="A3611">
        <v>150427</v>
      </c>
      <c r="B3611">
        <v>154.89910503566401</v>
      </c>
      <c r="C3611">
        <v>0</v>
      </c>
      <c r="D3611">
        <v>150779</v>
      </c>
      <c r="E3611" t="s">
        <v>5790</v>
      </c>
      <c r="F3611">
        <v>0.88298183679999998</v>
      </c>
      <c r="G3611">
        <v>150427</v>
      </c>
      <c r="H3611">
        <v>6.11</v>
      </c>
      <c r="I3611">
        <v>4</v>
      </c>
    </row>
    <row r="3612" spans="1:9" x14ac:dyDescent="0.3">
      <c r="A3612">
        <v>150428</v>
      </c>
      <c r="B3612">
        <v>125.681803615722</v>
      </c>
      <c r="C3612">
        <v>0</v>
      </c>
      <c r="D3612">
        <v>150779</v>
      </c>
      <c r="E3612" t="s">
        <v>5790</v>
      </c>
      <c r="F3612">
        <v>0.42680495979999999</v>
      </c>
      <c r="G3612">
        <v>150428</v>
      </c>
      <c r="H3612">
        <v>14.76</v>
      </c>
      <c r="I3612">
        <v>1</v>
      </c>
    </row>
    <row r="3613" spans="1:9" x14ac:dyDescent="0.3">
      <c r="A3613">
        <v>150430</v>
      </c>
      <c r="B3613">
        <v>150.132222222222</v>
      </c>
      <c r="C3613">
        <v>0</v>
      </c>
      <c r="D3613">
        <v>150779</v>
      </c>
      <c r="E3613" t="s">
        <v>5790</v>
      </c>
      <c r="F3613">
        <v>0.86886054280000002</v>
      </c>
      <c r="G3613">
        <v>150430</v>
      </c>
      <c r="H3613">
        <v>6.11</v>
      </c>
      <c r="I3613">
        <v>4</v>
      </c>
    </row>
    <row r="3614" spans="1:9" x14ac:dyDescent="0.3">
      <c r="A3614">
        <v>150440</v>
      </c>
      <c r="B3614">
        <v>125.681803615722</v>
      </c>
      <c r="C3614">
        <v>0</v>
      </c>
      <c r="D3614">
        <v>150779</v>
      </c>
      <c r="E3614" t="s">
        <v>5790</v>
      </c>
      <c r="F3614">
        <v>0.9255337119</v>
      </c>
      <c r="G3614">
        <v>150440</v>
      </c>
      <c r="H3614">
        <v>6.11</v>
      </c>
      <c r="I3614">
        <v>4</v>
      </c>
    </row>
    <row r="3615" spans="1:9" x14ac:dyDescent="0.3">
      <c r="A3615">
        <v>150463</v>
      </c>
      <c r="B3615">
        <v>136.19999999999999</v>
      </c>
      <c r="C3615">
        <v>0</v>
      </c>
      <c r="D3615">
        <v>150610</v>
      </c>
      <c r="E3615" t="s">
        <v>5790</v>
      </c>
      <c r="F3615">
        <v>0.78260374070000005</v>
      </c>
      <c r="G3615">
        <v>150463</v>
      </c>
      <c r="H3615">
        <v>7.65</v>
      </c>
      <c r="I3615">
        <v>3</v>
      </c>
    </row>
    <row r="3616" spans="1:9" x14ac:dyDescent="0.3">
      <c r="A3616">
        <v>150468</v>
      </c>
      <c r="B3616">
        <v>144.5</v>
      </c>
      <c r="C3616">
        <v>0</v>
      </c>
      <c r="D3616">
        <v>150567</v>
      </c>
      <c r="E3616" t="s">
        <v>5790</v>
      </c>
      <c r="F3616">
        <v>0.44953909520000002</v>
      </c>
      <c r="G3616">
        <v>150468</v>
      </c>
      <c r="H3616">
        <v>14.76</v>
      </c>
      <c r="I3616">
        <v>1</v>
      </c>
    </row>
    <row r="3617" spans="1:9" x14ac:dyDescent="0.3">
      <c r="A3617">
        <v>150469</v>
      </c>
      <c r="B3617">
        <v>142</v>
      </c>
      <c r="C3617">
        <v>0.25853755270344603</v>
      </c>
      <c r="D3617">
        <v>150750</v>
      </c>
      <c r="E3617" t="s">
        <v>5790</v>
      </c>
      <c r="F3617">
        <v>0.3189757466</v>
      </c>
      <c r="G3617">
        <v>150469</v>
      </c>
      <c r="H3617">
        <v>14.76</v>
      </c>
      <c r="I3617">
        <v>1</v>
      </c>
    </row>
    <row r="3618" spans="1:9" x14ac:dyDescent="0.3">
      <c r="A3618">
        <v>150472</v>
      </c>
      <c r="B3618">
        <v>142</v>
      </c>
      <c r="C3618">
        <v>0</v>
      </c>
      <c r="D3618">
        <v>150567</v>
      </c>
      <c r="E3618" t="s">
        <v>5790</v>
      </c>
      <c r="F3618">
        <v>0.70450472829999999</v>
      </c>
      <c r="G3618">
        <v>150472</v>
      </c>
      <c r="H3618">
        <v>11.8</v>
      </c>
      <c r="I3618">
        <v>2</v>
      </c>
    </row>
    <row r="3619" spans="1:9" x14ac:dyDescent="0.3">
      <c r="A3619">
        <v>150477</v>
      </c>
      <c r="B3619">
        <v>142</v>
      </c>
      <c r="C3619">
        <v>0</v>
      </c>
      <c r="D3619">
        <v>150567</v>
      </c>
      <c r="E3619" t="s">
        <v>5790</v>
      </c>
      <c r="F3619">
        <v>0.4776721001</v>
      </c>
      <c r="G3619">
        <v>150477</v>
      </c>
      <c r="H3619">
        <v>14.76</v>
      </c>
      <c r="I3619">
        <v>1</v>
      </c>
    </row>
    <row r="3620" spans="1:9" x14ac:dyDescent="0.3">
      <c r="A3620">
        <v>150496</v>
      </c>
      <c r="B3620">
        <v>142</v>
      </c>
      <c r="C3620">
        <v>0</v>
      </c>
      <c r="D3620">
        <v>150516</v>
      </c>
      <c r="E3620" t="s">
        <v>5790</v>
      </c>
      <c r="F3620">
        <v>0.15789028999999999</v>
      </c>
      <c r="G3620">
        <v>150496</v>
      </c>
      <c r="H3620">
        <v>14.76</v>
      </c>
      <c r="I3620">
        <v>1</v>
      </c>
    </row>
    <row r="3621" spans="1:9" x14ac:dyDescent="0.3">
      <c r="A3621">
        <v>150511</v>
      </c>
      <c r="B3621">
        <v>125.681803615722</v>
      </c>
      <c r="C3621">
        <v>0</v>
      </c>
      <c r="D3621">
        <v>150779</v>
      </c>
      <c r="E3621" t="s">
        <v>5790</v>
      </c>
      <c r="F3621">
        <v>0.66476172209999995</v>
      </c>
      <c r="G3621">
        <v>150511</v>
      </c>
      <c r="H3621">
        <v>11.8</v>
      </c>
      <c r="I3621">
        <v>2</v>
      </c>
    </row>
    <row r="3622" spans="1:9" x14ac:dyDescent="0.3">
      <c r="A3622">
        <v>150532</v>
      </c>
      <c r="B3622">
        <v>144.5</v>
      </c>
      <c r="C3622">
        <v>0</v>
      </c>
      <c r="D3622">
        <v>150567</v>
      </c>
      <c r="E3622" t="s">
        <v>5790</v>
      </c>
      <c r="F3622">
        <v>0.84416222569999999</v>
      </c>
      <c r="G3622">
        <v>150532</v>
      </c>
      <c r="H3622">
        <v>6.11</v>
      </c>
      <c r="I3622">
        <v>4</v>
      </c>
    </row>
    <row r="3623" spans="1:9" x14ac:dyDescent="0.3">
      <c r="A3623">
        <v>150566</v>
      </c>
      <c r="B3623">
        <v>135.53660618684401</v>
      </c>
      <c r="C3623">
        <v>0</v>
      </c>
      <c r="D3623">
        <v>150779</v>
      </c>
      <c r="E3623" t="s">
        <v>5790</v>
      </c>
      <c r="F3623">
        <v>0.69888657330000004</v>
      </c>
      <c r="G3623">
        <v>150566</v>
      </c>
      <c r="H3623">
        <v>11.8</v>
      </c>
      <c r="I3623">
        <v>2</v>
      </c>
    </row>
    <row r="3624" spans="1:9" x14ac:dyDescent="0.3">
      <c r="A3624">
        <v>150578</v>
      </c>
      <c r="B3624">
        <v>133.875</v>
      </c>
      <c r="C3624">
        <v>0</v>
      </c>
      <c r="D3624">
        <v>150610</v>
      </c>
      <c r="E3624" t="s">
        <v>5790</v>
      </c>
      <c r="F3624">
        <v>0.79677450660000004</v>
      </c>
      <c r="G3624">
        <v>150578</v>
      </c>
      <c r="H3624">
        <v>7.65</v>
      </c>
      <c r="I3624">
        <v>3</v>
      </c>
    </row>
    <row r="3625" spans="1:9" x14ac:dyDescent="0.3">
      <c r="A3625">
        <v>150585</v>
      </c>
      <c r="B3625">
        <v>110</v>
      </c>
      <c r="C3625">
        <v>0</v>
      </c>
      <c r="D3625">
        <v>163388</v>
      </c>
      <c r="E3625" t="s">
        <v>5791</v>
      </c>
      <c r="F3625">
        <v>0.97623330350000004</v>
      </c>
      <c r="G3625">
        <v>150585</v>
      </c>
      <c r="H3625">
        <v>1.98</v>
      </c>
      <c r="I3625">
        <v>6</v>
      </c>
    </row>
    <row r="3626" spans="1:9" x14ac:dyDescent="0.3">
      <c r="A3626">
        <v>150597</v>
      </c>
      <c r="B3626">
        <v>142</v>
      </c>
      <c r="C3626">
        <v>0.25853755270344603</v>
      </c>
      <c r="D3626">
        <v>150750</v>
      </c>
      <c r="E3626" t="s">
        <v>5790</v>
      </c>
      <c r="F3626">
        <v>0.64488017559999999</v>
      </c>
      <c r="G3626">
        <v>150597</v>
      </c>
      <c r="H3626">
        <v>11.8</v>
      </c>
      <c r="I3626">
        <v>2</v>
      </c>
    </row>
    <row r="3627" spans="1:9" x14ac:dyDescent="0.3">
      <c r="A3627">
        <v>150599</v>
      </c>
      <c r="B3627">
        <v>142</v>
      </c>
      <c r="C3627">
        <v>0</v>
      </c>
      <c r="D3627">
        <v>150733</v>
      </c>
      <c r="E3627" t="s">
        <v>5790</v>
      </c>
      <c r="F3627">
        <v>0.30755478139999998</v>
      </c>
      <c r="G3627">
        <v>150599</v>
      </c>
      <c r="H3627">
        <v>14.76</v>
      </c>
      <c r="I3627">
        <v>1</v>
      </c>
    </row>
    <row r="3628" spans="1:9" x14ac:dyDescent="0.3">
      <c r="A3628">
        <v>150618</v>
      </c>
      <c r="B3628">
        <v>142</v>
      </c>
      <c r="C3628">
        <v>0.25853755270344603</v>
      </c>
      <c r="D3628">
        <v>150750</v>
      </c>
      <c r="E3628" t="s">
        <v>5790</v>
      </c>
      <c r="F3628">
        <v>0.16098476950000001</v>
      </c>
      <c r="G3628">
        <v>150618</v>
      </c>
      <c r="H3628">
        <v>14.76</v>
      </c>
      <c r="I3628">
        <v>1</v>
      </c>
    </row>
    <row r="3629" spans="1:9" x14ac:dyDescent="0.3">
      <c r="A3629">
        <v>150621</v>
      </c>
      <c r="B3629">
        <v>136.76190476190399</v>
      </c>
      <c r="C3629">
        <v>0</v>
      </c>
      <c r="D3629">
        <v>150658</v>
      </c>
      <c r="E3629" t="s">
        <v>5790</v>
      </c>
      <c r="F3629">
        <v>0.88959580660000004</v>
      </c>
      <c r="G3629">
        <v>150621</v>
      </c>
      <c r="H3629">
        <v>6.11</v>
      </c>
      <c r="I3629">
        <v>4</v>
      </c>
    </row>
    <row r="3630" spans="1:9" x14ac:dyDescent="0.3">
      <c r="A3630">
        <v>150674</v>
      </c>
      <c r="B3630">
        <v>100</v>
      </c>
      <c r="C3630">
        <v>0.10989080919017299</v>
      </c>
      <c r="D3630">
        <v>150817</v>
      </c>
      <c r="E3630" t="s">
        <v>5790</v>
      </c>
      <c r="F3630">
        <v>0.44367972020000002</v>
      </c>
      <c r="G3630">
        <v>150674</v>
      </c>
      <c r="H3630">
        <v>14.76</v>
      </c>
      <c r="I3630">
        <v>1</v>
      </c>
    </row>
    <row r="3631" spans="1:9" x14ac:dyDescent="0.3">
      <c r="A3631">
        <v>150698</v>
      </c>
      <c r="B3631">
        <v>133.666670370372</v>
      </c>
      <c r="C3631">
        <v>0</v>
      </c>
      <c r="D3631">
        <v>150709</v>
      </c>
      <c r="E3631" t="s">
        <v>5791</v>
      </c>
      <c r="F3631">
        <v>0.95846188070000005</v>
      </c>
      <c r="G3631">
        <v>150698</v>
      </c>
      <c r="H3631">
        <v>4.0599999999999996</v>
      </c>
      <c r="I3631">
        <v>5</v>
      </c>
    </row>
    <row r="3632" spans="1:9" x14ac:dyDescent="0.3">
      <c r="A3632">
        <v>150701</v>
      </c>
      <c r="B3632">
        <v>142</v>
      </c>
      <c r="C3632">
        <v>0</v>
      </c>
      <c r="D3632">
        <v>150733</v>
      </c>
      <c r="E3632" t="s">
        <v>5790</v>
      </c>
      <c r="F3632">
        <v>0.40112537149999999</v>
      </c>
      <c r="G3632">
        <v>150701</v>
      </c>
      <c r="H3632">
        <v>14.76</v>
      </c>
      <c r="I3632">
        <v>1</v>
      </c>
    </row>
    <row r="3633" spans="1:9" x14ac:dyDescent="0.3">
      <c r="A3633">
        <v>150761</v>
      </c>
      <c r="B3633">
        <v>138.428574693885</v>
      </c>
      <c r="C3633">
        <v>3.5255186401447397E-2</v>
      </c>
      <c r="D3633">
        <v>150867</v>
      </c>
      <c r="E3633" t="s">
        <v>5790</v>
      </c>
      <c r="F3633">
        <v>0.41780680419999999</v>
      </c>
      <c r="G3633">
        <v>150761</v>
      </c>
      <c r="H3633">
        <v>14.76</v>
      </c>
      <c r="I3633">
        <v>1</v>
      </c>
    </row>
    <row r="3634" spans="1:9" x14ac:dyDescent="0.3">
      <c r="A3634">
        <v>150764</v>
      </c>
      <c r="B3634">
        <v>149.29</v>
      </c>
      <c r="C3634">
        <v>0</v>
      </c>
      <c r="D3634">
        <v>150867</v>
      </c>
      <c r="E3634" t="s">
        <v>5790</v>
      </c>
      <c r="F3634">
        <v>0.58684200050000002</v>
      </c>
      <c r="G3634">
        <v>150764</v>
      </c>
      <c r="H3634">
        <v>11.8</v>
      </c>
      <c r="I3634">
        <v>2</v>
      </c>
    </row>
    <row r="3635" spans="1:9" x14ac:dyDescent="0.3">
      <c r="A3635">
        <v>150765</v>
      </c>
      <c r="B3635">
        <v>135.20512820512801</v>
      </c>
      <c r="C3635">
        <v>3.7967188903701599E-2</v>
      </c>
      <c r="D3635">
        <v>150867</v>
      </c>
      <c r="E3635" t="s">
        <v>5790</v>
      </c>
      <c r="F3635">
        <v>0.28535506129999999</v>
      </c>
      <c r="G3635">
        <v>150765</v>
      </c>
      <c r="H3635">
        <v>14.76</v>
      </c>
      <c r="I3635">
        <v>1</v>
      </c>
    </row>
    <row r="3636" spans="1:9" x14ac:dyDescent="0.3">
      <c r="A3636">
        <v>150792</v>
      </c>
      <c r="B3636">
        <v>142</v>
      </c>
      <c r="C3636">
        <v>0</v>
      </c>
      <c r="D3636">
        <v>150867</v>
      </c>
      <c r="E3636" t="s">
        <v>5790</v>
      </c>
      <c r="F3636">
        <v>0.46737733479999999</v>
      </c>
      <c r="G3636">
        <v>150792</v>
      </c>
      <c r="H3636">
        <v>14.76</v>
      </c>
      <c r="I3636">
        <v>1</v>
      </c>
    </row>
    <row r="3637" spans="1:9" x14ac:dyDescent="0.3">
      <c r="A3637">
        <v>150812</v>
      </c>
      <c r="B3637">
        <v>147</v>
      </c>
      <c r="C3637">
        <v>0</v>
      </c>
      <c r="D3637">
        <v>152834</v>
      </c>
      <c r="E3637" t="s">
        <v>5790</v>
      </c>
      <c r="F3637">
        <v>0.88383322949999998</v>
      </c>
      <c r="G3637">
        <v>150812</v>
      </c>
      <c r="H3637">
        <v>6.11</v>
      </c>
      <c r="I3637">
        <v>4</v>
      </c>
    </row>
    <row r="3638" spans="1:9" x14ac:dyDescent="0.3">
      <c r="A3638">
        <v>150812</v>
      </c>
      <c r="B3638">
        <v>147</v>
      </c>
      <c r="C3638">
        <v>0</v>
      </c>
      <c r="D3638">
        <v>152834</v>
      </c>
      <c r="E3638" t="s">
        <v>5790</v>
      </c>
      <c r="F3638">
        <v>0.88383322949999998</v>
      </c>
      <c r="G3638">
        <v>150812</v>
      </c>
      <c r="H3638">
        <v>6.11</v>
      </c>
      <c r="I3638">
        <v>4</v>
      </c>
    </row>
    <row r="3639" spans="1:9" x14ac:dyDescent="0.3">
      <c r="A3639">
        <v>150814</v>
      </c>
      <c r="B3639">
        <v>147</v>
      </c>
      <c r="C3639">
        <v>0</v>
      </c>
      <c r="D3639">
        <v>152834</v>
      </c>
      <c r="E3639" t="s">
        <v>5790</v>
      </c>
      <c r="F3639">
        <v>0.71602392199999998</v>
      </c>
      <c r="G3639">
        <v>150814</v>
      </c>
      <c r="H3639">
        <v>11.8</v>
      </c>
      <c r="I3639">
        <v>2</v>
      </c>
    </row>
    <row r="3640" spans="1:9" x14ac:dyDescent="0.3">
      <c r="A3640">
        <v>150814</v>
      </c>
      <c r="B3640">
        <v>147</v>
      </c>
      <c r="C3640">
        <v>0</v>
      </c>
      <c r="D3640">
        <v>152834</v>
      </c>
      <c r="E3640" t="s">
        <v>5790</v>
      </c>
      <c r="F3640">
        <v>0.71602392199999998</v>
      </c>
      <c r="G3640">
        <v>150814</v>
      </c>
      <c r="H3640">
        <v>11.8</v>
      </c>
      <c r="I3640">
        <v>2</v>
      </c>
    </row>
    <row r="3641" spans="1:9" x14ac:dyDescent="0.3">
      <c r="A3641">
        <v>150856</v>
      </c>
      <c r="B3641">
        <v>135.23530268168301</v>
      </c>
      <c r="C3641">
        <v>3.9921324809564403E-2</v>
      </c>
      <c r="D3641">
        <v>150867</v>
      </c>
      <c r="E3641" t="s">
        <v>5790</v>
      </c>
      <c r="F3641">
        <v>0.21289114649999999</v>
      </c>
      <c r="G3641">
        <v>150856</v>
      </c>
      <c r="H3641">
        <v>14.76</v>
      </c>
      <c r="I3641">
        <v>1</v>
      </c>
    </row>
    <row r="3642" spans="1:9" x14ac:dyDescent="0.3">
      <c r="A3642">
        <v>150865</v>
      </c>
      <c r="B3642">
        <v>135.23530268168301</v>
      </c>
      <c r="C3642">
        <v>3.9921324809564403E-2</v>
      </c>
      <c r="D3642">
        <v>150867</v>
      </c>
      <c r="E3642" t="s">
        <v>5790</v>
      </c>
      <c r="F3642">
        <v>7.0026285899999999E-2</v>
      </c>
      <c r="G3642">
        <v>150865</v>
      </c>
      <c r="H3642">
        <v>14.76</v>
      </c>
      <c r="I3642">
        <v>1</v>
      </c>
    </row>
    <row r="3643" spans="1:9" x14ac:dyDescent="0.3">
      <c r="A3643">
        <v>150980</v>
      </c>
      <c r="B3643">
        <v>139.333333333333</v>
      </c>
      <c r="C3643">
        <v>0</v>
      </c>
      <c r="D3643">
        <v>152834</v>
      </c>
      <c r="E3643" t="s">
        <v>5790</v>
      </c>
      <c r="F3643">
        <v>0.77970099449999997</v>
      </c>
      <c r="G3643">
        <v>150980</v>
      </c>
      <c r="H3643">
        <v>7.65</v>
      </c>
      <c r="I3643">
        <v>3</v>
      </c>
    </row>
    <row r="3644" spans="1:9" x14ac:dyDescent="0.3">
      <c r="A3644">
        <v>150980</v>
      </c>
      <c r="B3644">
        <v>139.333333333333</v>
      </c>
      <c r="C3644">
        <v>0</v>
      </c>
      <c r="D3644">
        <v>152834</v>
      </c>
      <c r="E3644" t="s">
        <v>5790</v>
      </c>
      <c r="F3644">
        <v>0.77970099449999997</v>
      </c>
      <c r="G3644">
        <v>150980</v>
      </c>
      <c r="H3644">
        <v>7.65</v>
      </c>
      <c r="I3644">
        <v>3</v>
      </c>
    </row>
    <row r="3645" spans="1:9" x14ac:dyDescent="0.3">
      <c r="A3645">
        <v>151040</v>
      </c>
      <c r="B3645">
        <v>142</v>
      </c>
      <c r="C3645">
        <v>0</v>
      </c>
      <c r="D3645">
        <v>152185</v>
      </c>
      <c r="E3645" t="s">
        <v>5790</v>
      </c>
      <c r="F3645">
        <v>0.51318210360000005</v>
      </c>
      <c r="G3645">
        <v>151040</v>
      </c>
      <c r="H3645">
        <v>11.8</v>
      </c>
      <c r="I3645">
        <v>2</v>
      </c>
    </row>
    <row r="3646" spans="1:9" x14ac:dyDescent="0.3">
      <c r="A3646">
        <v>151040</v>
      </c>
      <c r="B3646">
        <v>142</v>
      </c>
      <c r="C3646">
        <v>0</v>
      </c>
      <c r="D3646">
        <v>152185</v>
      </c>
      <c r="E3646" t="s">
        <v>5790</v>
      </c>
      <c r="F3646">
        <v>0.51318210360000005</v>
      </c>
      <c r="G3646">
        <v>151040</v>
      </c>
      <c r="H3646">
        <v>11.8</v>
      </c>
      <c r="I3646">
        <v>2</v>
      </c>
    </row>
    <row r="3647" spans="1:9" x14ac:dyDescent="0.3">
      <c r="A3647">
        <v>151059</v>
      </c>
      <c r="B3647">
        <v>142</v>
      </c>
      <c r="C3647">
        <v>0</v>
      </c>
      <c r="D3647">
        <v>152185</v>
      </c>
      <c r="E3647" t="s">
        <v>5790</v>
      </c>
      <c r="F3647">
        <v>0.5909641981</v>
      </c>
      <c r="G3647">
        <v>151059</v>
      </c>
      <c r="H3647">
        <v>11.8</v>
      </c>
      <c r="I3647">
        <v>2</v>
      </c>
    </row>
    <row r="3648" spans="1:9" x14ac:dyDescent="0.3">
      <c r="A3648">
        <v>151059</v>
      </c>
      <c r="B3648">
        <v>142</v>
      </c>
      <c r="C3648">
        <v>0</v>
      </c>
      <c r="D3648">
        <v>152185</v>
      </c>
      <c r="E3648" t="s">
        <v>5790</v>
      </c>
      <c r="F3648">
        <v>0.5909641981</v>
      </c>
      <c r="G3648">
        <v>151059</v>
      </c>
      <c r="H3648">
        <v>11.8</v>
      </c>
      <c r="I3648">
        <v>2</v>
      </c>
    </row>
    <row r="3649" spans="1:9" x14ac:dyDescent="0.3">
      <c r="A3649">
        <v>151122</v>
      </c>
      <c r="B3649">
        <v>139.1875</v>
      </c>
      <c r="C3649">
        <v>0</v>
      </c>
      <c r="D3649">
        <v>152834</v>
      </c>
      <c r="E3649" t="s">
        <v>5790</v>
      </c>
      <c r="F3649">
        <v>0.92847949269999996</v>
      </c>
      <c r="G3649">
        <v>151122</v>
      </c>
      <c r="H3649">
        <v>6.11</v>
      </c>
      <c r="I3649">
        <v>4</v>
      </c>
    </row>
    <row r="3650" spans="1:9" x14ac:dyDescent="0.3">
      <c r="A3650">
        <v>151122</v>
      </c>
      <c r="B3650">
        <v>139.1875</v>
      </c>
      <c r="C3650">
        <v>0</v>
      </c>
      <c r="D3650">
        <v>152834</v>
      </c>
      <c r="E3650" t="s">
        <v>5790</v>
      </c>
      <c r="F3650">
        <v>0.92847949269999996</v>
      </c>
      <c r="G3650">
        <v>151122</v>
      </c>
      <c r="H3650">
        <v>6.11</v>
      </c>
      <c r="I3650">
        <v>4</v>
      </c>
    </row>
    <row r="3651" spans="1:9" x14ac:dyDescent="0.3">
      <c r="A3651">
        <v>151166</v>
      </c>
      <c r="B3651">
        <v>142</v>
      </c>
      <c r="C3651">
        <v>0.50196607376913505</v>
      </c>
      <c r="D3651">
        <v>151374</v>
      </c>
      <c r="E3651" t="s">
        <v>5790</v>
      </c>
      <c r="F3651">
        <v>0.76480889320000001</v>
      </c>
      <c r="G3651">
        <v>151166</v>
      </c>
      <c r="H3651">
        <v>7.65</v>
      </c>
      <c r="I3651">
        <v>3</v>
      </c>
    </row>
    <row r="3652" spans="1:9" x14ac:dyDescent="0.3">
      <c r="A3652">
        <v>151166</v>
      </c>
      <c r="B3652">
        <v>142</v>
      </c>
      <c r="C3652">
        <v>0.50196607376913505</v>
      </c>
      <c r="D3652">
        <v>151374</v>
      </c>
      <c r="E3652" t="s">
        <v>5790</v>
      </c>
      <c r="F3652">
        <v>0.76480889320000001</v>
      </c>
      <c r="G3652">
        <v>151166</v>
      </c>
      <c r="H3652">
        <v>7.65</v>
      </c>
      <c r="I3652">
        <v>3</v>
      </c>
    </row>
    <row r="3653" spans="1:9" x14ac:dyDescent="0.3">
      <c r="A3653">
        <v>151170</v>
      </c>
      <c r="B3653">
        <v>142</v>
      </c>
      <c r="C3653">
        <v>0.50196607376913505</v>
      </c>
      <c r="D3653">
        <v>151374</v>
      </c>
      <c r="E3653" t="s">
        <v>5790</v>
      </c>
      <c r="F3653">
        <v>0.90396314860000004</v>
      </c>
      <c r="G3653">
        <v>151170</v>
      </c>
      <c r="H3653">
        <v>6.11</v>
      </c>
      <c r="I3653">
        <v>4</v>
      </c>
    </row>
    <row r="3654" spans="1:9" x14ac:dyDescent="0.3">
      <c r="A3654">
        <v>151170</v>
      </c>
      <c r="B3654">
        <v>142</v>
      </c>
      <c r="C3654">
        <v>0.50196607376913505</v>
      </c>
      <c r="D3654">
        <v>151374</v>
      </c>
      <c r="E3654" t="s">
        <v>5790</v>
      </c>
      <c r="F3654">
        <v>0.90396314860000004</v>
      </c>
      <c r="G3654">
        <v>151170</v>
      </c>
      <c r="H3654">
        <v>6.11</v>
      </c>
      <c r="I3654">
        <v>4</v>
      </c>
    </row>
    <row r="3655" spans="1:9" x14ac:dyDescent="0.3">
      <c r="A3655">
        <v>151172</v>
      </c>
      <c r="B3655">
        <v>142</v>
      </c>
      <c r="C3655">
        <v>0.50196607376913505</v>
      </c>
      <c r="D3655">
        <v>151374</v>
      </c>
      <c r="E3655" t="s">
        <v>5790</v>
      </c>
      <c r="F3655">
        <v>0.84008085730000004</v>
      </c>
      <c r="G3655">
        <v>151172</v>
      </c>
      <c r="H3655">
        <v>7.65</v>
      </c>
      <c r="I3655">
        <v>3</v>
      </c>
    </row>
    <row r="3656" spans="1:9" x14ac:dyDescent="0.3">
      <c r="A3656">
        <v>151172</v>
      </c>
      <c r="B3656">
        <v>142</v>
      </c>
      <c r="C3656">
        <v>0.50196607376913505</v>
      </c>
      <c r="D3656">
        <v>151374</v>
      </c>
      <c r="E3656" t="s">
        <v>5790</v>
      </c>
      <c r="F3656">
        <v>0.84008085730000004</v>
      </c>
      <c r="G3656">
        <v>151172</v>
      </c>
      <c r="H3656">
        <v>7.65</v>
      </c>
      <c r="I3656">
        <v>3</v>
      </c>
    </row>
    <row r="3657" spans="1:9" x14ac:dyDescent="0.3">
      <c r="A3657">
        <v>151174</v>
      </c>
      <c r="B3657">
        <v>142</v>
      </c>
      <c r="C3657">
        <v>0.50196607376913505</v>
      </c>
      <c r="D3657">
        <v>151374</v>
      </c>
      <c r="E3657" t="s">
        <v>5790</v>
      </c>
      <c r="F3657">
        <v>0.79824811220000003</v>
      </c>
      <c r="G3657">
        <v>151174</v>
      </c>
      <c r="H3657">
        <v>7.65</v>
      </c>
      <c r="I3657">
        <v>3</v>
      </c>
    </row>
    <row r="3658" spans="1:9" x14ac:dyDescent="0.3">
      <c r="A3658">
        <v>151174</v>
      </c>
      <c r="B3658">
        <v>142</v>
      </c>
      <c r="C3658">
        <v>0.50196607376913505</v>
      </c>
      <c r="D3658">
        <v>151374</v>
      </c>
      <c r="E3658" t="s">
        <v>5790</v>
      </c>
      <c r="F3658">
        <v>0.79824811220000003</v>
      </c>
      <c r="G3658">
        <v>151174</v>
      </c>
      <c r="H3658">
        <v>7.65</v>
      </c>
      <c r="I3658">
        <v>3</v>
      </c>
    </row>
    <row r="3659" spans="1:9" x14ac:dyDescent="0.3">
      <c r="A3659">
        <v>151175</v>
      </c>
      <c r="B3659">
        <v>142</v>
      </c>
      <c r="C3659">
        <v>0.50196607376913505</v>
      </c>
      <c r="D3659">
        <v>151374</v>
      </c>
      <c r="E3659" t="s">
        <v>5790</v>
      </c>
      <c r="F3659">
        <v>0.80098325010000004</v>
      </c>
      <c r="G3659">
        <v>151175</v>
      </c>
      <c r="H3659">
        <v>7.65</v>
      </c>
      <c r="I3659">
        <v>3</v>
      </c>
    </row>
    <row r="3660" spans="1:9" x14ac:dyDescent="0.3">
      <c r="A3660">
        <v>151175</v>
      </c>
      <c r="B3660">
        <v>142</v>
      </c>
      <c r="C3660">
        <v>0.50196607376913505</v>
      </c>
      <c r="D3660">
        <v>151374</v>
      </c>
      <c r="E3660" t="s">
        <v>5790</v>
      </c>
      <c r="F3660">
        <v>0.80098325010000004</v>
      </c>
      <c r="G3660">
        <v>151175</v>
      </c>
      <c r="H3660">
        <v>7.65</v>
      </c>
      <c r="I3660">
        <v>3</v>
      </c>
    </row>
    <row r="3661" spans="1:9" x14ac:dyDescent="0.3">
      <c r="A3661">
        <v>151362</v>
      </c>
      <c r="B3661">
        <v>142</v>
      </c>
      <c r="C3661">
        <v>0.22752812970926101</v>
      </c>
      <c r="D3661">
        <v>151774</v>
      </c>
      <c r="E3661" t="s">
        <v>5790</v>
      </c>
      <c r="F3661">
        <v>0.6493239999</v>
      </c>
      <c r="G3661">
        <v>151362</v>
      </c>
      <c r="H3661">
        <v>11.8</v>
      </c>
      <c r="I3661">
        <v>2</v>
      </c>
    </row>
    <row r="3662" spans="1:9" x14ac:dyDescent="0.3">
      <c r="A3662">
        <v>151362</v>
      </c>
      <c r="B3662">
        <v>142</v>
      </c>
      <c r="C3662">
        <v>0.22752812970926101</v>
      </c>
      <c r="D3662">
        <v>151774</v>
      </c>
      <c r="E3662" t="s">
        <v>5790</v>
      </c>
      <c r="F3662">
        <v>0.6493239999</v>
      </c>
      <c r="G3662">
        <v>151362</v>
      </c>
      <c r="H3662">
        <v>11.8</v>
      </c>
      <c r="I3662">
        <v>2</v>
      </c>
    </row>
    <row r="3663" spans="1:9" x14ac:dyDescent="0.3">
      <c r="A3663">
        <v>151363</v>
      </c>
      <c r="B3663">
        <v>115</v>
      </c>
      <c r="C3663">
        <v>0.25280903301029001</v>
      </c>
      <c r="D3663">
        <v>151774</v>
      </c>
      <c r="E3663" t="s">
        <v>5790</v>
      </c>
      <c r="F3663">
        <v>0.89000189299999999</v>
      </c>
      <c r="G3663">
        <v>151363</v>
      </c>
      <c r="H3663">
        <v>6.11</v>
      </c>
      <c r="I3663">
        <v>4</v>
      </c>
    </row>
    <row r="3664" spans="1:9" x14ac:dyDescent="0.3">
      <c r="A3664">
        <v>151363</v>
      </c>
      <c r="B3664">
        <v>115</v>
      </c>
      <c r="C3664">
        <v>0.25280903301029001</v>
      </c>
      <c r="D3664">
        <v>151774</v>
      </c>
      <c r="E3664" t="s">
        <v>5790</v>
      </c>
      <c r="F3664">
        <v>0.89000189299999999</v>
      </c>
      <c r="G3664">
        <v>151363</v>
      </c>
      <c r="H3664">
        <v>6.11</v>
      </c>
      <c r="I3664">
        <v>4</v>
      </c>
    </row>
    <row r="3665" spans="1:9" x14ac:dyDescent="0.3">
      <c r="A3665">
        <v>151364</v>
      </c>
      <c r="B3665">
        <v>142</v>
      </c>
      <c r="C3665">
        <v>0</v>
      </c>
      <c r="D3665">
        <v>151774</v>
      </c>
      <c r="E3665" t="s">
        <v>5790</v>
      </c>
      <c r="F3665">
        <v>0.7947998047</v>
      </c>
      <c r="G3665">
        <v>151364</v>
      </c>
      <c r="H3665">
        <v>7.65</v>
      </c>
      <c r="I3665">
        <v>3</v>
      </c>
    </row>
    <row r="3666" spans="1:9" x14ac:dyDescent="0.3">
      <c r="A3666">
        <v>151364</v>
      </c>
      <c r="B3666">
        <v>142</v>
      </c>
      <c r="C3666">
        <v>0</v>
      </c>
      <c r="D3666">
        <v>151774</v>
      </c>
      <c r="E3666" t="s">
        <v>5790</v>
      </c>
      <c r="F3666">
        <v>0.7947998047</v>
      </c>
      <c r="G3666">
        <v>151364</v>
      </c>
      <c r="H3666">
        <v>7.65</v>
      </c>
      <c r="I3666">
        <v>3</v>
      </c>
    </row>
    <row r="3667" spans="1:9" x14ac:dyDescent="0.3">
      <c r="A3667">
        <v>151369</v>
      </c>
      <c r="B3667">
        <v>100</v>
      </c>
      <c r="C3667">
        <v>0.216693456865963</v>
      </c>
      <c r="D3667">
        <v>151774</v>
      </c>
      <c r="E3667" t="s">
        <v>5790</v>
      </c>
      <c r="F3667">
        <v>0.87216514349999996</v>
      </c>
      <c r="G3667">
        <v>151369</v>
      </c>
      <c r="H3667">
        <v>6.11</v>
      </c>
      <c r="I3667">
        <v>4</v>
      </c>
    </row>
    <row r="3668" spans="1:9" x14ac:dyDescent="0.3">
      <c r="A3668">
        <v>151369</v>
      </c>
      <c r="B3668">
        <v>100</v>
      </c>
      <c r="C3668">
        <v>0.216693456865963</v>
      </c>
      <c r="D3668">
        <v>151774</v>
      </c>
      <c r="E3668" t="s">
        <v>5790</v>
      </c>
      <c r="F3668">
        <v>0.87216514349999996</v>
      </c>
      <c r="G3668">
        <v>151369</v>
      </c>
      <c r="H3668">
        <v>6.11</v>
      </c>
      <c r="I3668">
        <v>4</v>
      </c>
    </row>
    <row r="3669" spans="1:9" x14ac:dyDescent="0.3">
      <c r="A3669">
        <v>151370</v>
      </c>
      <c r="B3669">
        <v>115</v>
      </c>
      <c r="C3669">
        <v>0.22752812970926101</v>
      </c>
      <c r="D3669">
        <v>151774</v>
      </c>
      <c r="E3669" t="s">
        <v>5790</v>
      </c>
      <c r="F3669">
        <v>0.8976304531</v>
      </c>
      <c r="G3669">
        <v>151370</v>
      </c>
      <c r="H3669">
        <v>6.11</v>
      </c>
      <c r="I3669">
        <v>4</v>
      </c>
    </row>
    <row r="3670" spans="1:9" x14ac:dyDescent="0.3">
      <c r="A3670">
        <v>151370</v>
      </c>
      <c r="B3670">
        <v>115</v>
      </c>
      <c r="C3670">
        <v>0.22752812970926101</v>
      </c>
      <c r="D3670">
        <v>151774</v>
      </c>
      <c r="E3670" t="s">
        <v>5790</v>
      </c>
      <c r="F3670">
        <v>0.8976304531</v>
      </c>
      <c r="G3670">
        <v>151370</v>
      </c>
      <c r="H3670">
        <v>6.11</v>
      </c>
      <c r="I3670">
        <v>4</v>
      </c>
    </row>
    <row r="3671" spans="1:9" x14ac:dyDescent="0.3">
      <c r="A3671">
        <v>151371</v>
      </c>
      <c r="B3671">
        <v>115</v>
      </c>
      <c r="C3671">
        <v>0.22752812970926101</v>
      </c>
      <c r="D3671">
        <v>151774</v>
      </c>
      <c r="E3671" t="s">
        <v>5790</v>
      </c>
      <c r="F3671">
        <v>0.63344132900000005</v>
      </c>
      <c r="G3671">
        <v>151371</v>
      </c>
      <c r="H3671">
        <v>11.8</v>
      </c>
      <c r="I3671">
        <v>2</v>
      </c>
    </row>
    <row r="3672" spans="1:9" x14ac:dyDescent="0.3">
      <c r="A3672">
        <v>151371</v>
      </c>
      <c r="B3672">
        <v>115</v>
      </c>
      <c r="C3672">
        <v>0.22752812970926101</v>
      </c>
      <c r="D3672">
        <v>151774</v>
      </c>
      <c r="E3672" t="s">
        <v>5790</v>
      </c>
      <c r="F3672">
        <v>0.63344132900000005</v>
      </c>
      <c r="G3672">
        <v>151371</v>
      </c>
      <c r="H3672">
        <v>11.8</v>
      </c>
      <c r="I3672">
        <v>2</v>
      </c>
    </row>
    <row r="3673" spans="1:9" x14ac:dyDescent="0.3">
      <c r="A3673">
        <v>151373</v>
      </c>
      <c r="B3673">
        <v>115</v>
      </c>
      <c r="C3673">
        <v>0.22229759799180601</v>
      </c>
      <c r="D3673">
        <v>151774</v>
      </c>
      <c r="E3673" t="s">
        <v>5790</v>
      </c>
      <c r="F3673">
        <v>0.92566025259999996</v>
      </c>
      <c r="G3673">
        <v>151373</v>
      </c>
      <c r="H3673">
        <v>6.11</v>
      </c>
      <c r="I3673">
        <v>4</v>
      </c>
    </row>
    <row r="3674" spans="1:9" x14ac:dyDescent="0.3">
      <c r="A3674">
        <v>151373</v>
      </c>
      <c r="B3674">
        <v>115</v>
      </c>
      <c r="C3674">
        <v>0.22229759799180601</v>
      </c>
      <c r="D3674">
        <v>151774</v>
      </c>
      <c r="E3674" t="s">
        <v>5790</v>
      </c>
      <c r="F3674">
        <v>0.92566025259999996</v>
      </c>
      <c r="G3674">
        <v>151373</v>
      </c>
      <c r="H3674">
        <v>6.11</v>
      </c>
      <c r="I3674">
        <v>4</v>
      </c>
    </row>
    <row r="3675" spans="1:9" x14ac:dyDescent="0.3">
      <c r="A3675">
        <v>151431</v>
      </c>
      <c r="B3675">
        <v>144.5</v>
      </c>
      <c r="C3675">
        <v>4.2361024820134603E-2</v>
      </c>
      <c r="D3675">
        <v>151940</v>
      </c>
      <c r="E3675" t="s">
        <v>5790</v>
      </c>
      <c r="F3675">
        <v>0.701330483</v>
      </c>
      <c r="G3675">
        <v>151431</v>
      </c>
      <c r="H3675">
        <v>11.8</v>
      </c>
      <c r="I3675">
        <v>2</v>
      </c>
    </row>
    <row r="3676" spans="1:9" x14ac:dyDescent="0.3">
      <c r="A3676">
        <v>151431</v>
      </c>
      <c r="B3676">
        <v>144.5</v>
      </c>
      <c r="C3676">
        <v>4.2361024820134603E-2</v>
      </c>
      <c r="D3676">
        <v>151940</v>
      </c>
      <c r="E3676" t="s">
        <v>5790</v>
      </c>
      <c r="F3676">
        <v>0.701330483</v>
      </c>
      <c r="G3676">
        <v>151431</v>
      </c>
      <c r="H3676">
        <v>11.8</v>
      </c>
      <c r="I3676">
        <v>2</v>
      </c>
    </row>
    <row r="3677" spans="1:9" x14ac:dyDescent="0.3">
      <c r="A3677">
        <v>151433</v>
      </c>
      <c r="B3677">
        <v>144.5</v>
      </c>
      <c r="C3677">
        <v>4.2361024820134499E-2</v>
      </c>
      <c r="D3677">
        <v>151940</v>
      </c>
      <c r="E3677" t="s">
        <v>5790</v>
      </c>
      <c r="F3677">
        <v>0.65530323980000005</v>
      </c>
      <c r="G3677">
        <v>151433</v>
      </c>
      <c r="H3677">
        <v>11.8</v>
      </c>
      <c r="I3677">
        <v>2</v>
      </c>
    </row>
    <row r="3678" spans="1:9" x14ac:dyDescent="0.3">
      <c r="A3678">
        <v>151433</v>
      </c>
      <c r="B3678">
        <v>144.5</v>
      </c>
      <c r="C3678">
        <v>4.2361024820134499E-2</v>
      </c>
      <c r="D3678">
        <v>151940</v>
      </c>
      <c r="E3678" t="s">
        <v>5790</v>
      </c>
      <c r="F3678">
        <v>0.65530323980000005</v>
      </c>
      <c r="G3678">
        <v>151433</v>
      </c>
      <c r="H3678">
        <v>11.8</v>
      </c>
      <c r="I3678">
        <v>2</v>
      </c>
    </row>
    <row r="3679" spans="1:9" x14ac:dyDescent="0.3">
      <c r="A3679">
        <v>151435</v>
      </c>
      <c r="B3679">
        <v>143.62782608695599</v>
      </c>
      <c r="C3679">
        <v>2.5784971629647099E-2</v>
      </c>
      <c r="D3679">
        <v>151940</v>
      </c>
      <c r="E3679" t="s">
        <v>5790</v>
      </c>
      <c r="F3679">
        <v>0.28759902720000002</v>
      </c>
      <c r="G3679">
        <v>151435</v>
      </c>
      <c r="H3679">
        <v>14.76</v>
      </c>
      <c r="I3679">
        <v>1</v>
      </c>
    </row>
    <row r="3680" spans="1:9" x14ac:dyDescent="0.3">
      <c r="A3680">
        <v>151435</v>
      </c>
      <c r="B3680">
        <v>143.62782608695599</v>
      </c>
      <c r="C3680">
        <v>2.5784971629647099E-2</v>
      </c>
      <c r="D3680">
        <v>151940</v>
      </c>
      <c r="E3680" t="s">
        <v>5790</v>
      </c>
      <c r="F3680">
        <v>0.28759902720000002</v>
      </c>
      <c r="G3680">
        <v>151435</v>
      </c>
      <c r="H3680">
        <v>14.76</v>
      </c>
      <c r="I3680">
        <v>1</v>
      </c>
    </row>
    <row r="3681" spans="1:9" x14ac:dyDescent="0.3">
      <c r="A3681">
        <v>151436</v>
      </c>
      <c r="B3681">
        <v>100</v>
      </c>
      <c r="C3681">
        <v>0</v>
      </c>
      <c r="D3681">
        <v>151940</v>
      </c>
      <c r="E3681" t="s">
        <v>5790</v>
      </c>
      <c r="F3681">
        <v>0.3437166512</v>
      </c>
      <c r="G3681">
        <v>151436</v>
      </c>
      <c r="H3681">
        <v>14.76</v>
      </c>
      <c r="I3681">
        <v>1</v>
      </c>
    </row>
    <row r="3682" spans="1:9" x14ac:dyDescent="0.3">
      <c r="A3682">
        <v>151436</v>
      </c>
      <c r="B3682">
        <v>100</v>
      </c>
      <c r="C3682">
        <v>0</v>
      </c>
      <c r="D3682">
        <v>151940</v>
      </c>
      <c r="E3682" t="s">
        <v>5790</v>
      </c>
      <c r="F3682">
        <v>0.3437166512</v>
      </c>
      <c r="G3682">
        <v>151436</v>
      </c>
      <c r="H3682">
        <v>14.76</v>
      </c>
      <c r="I3682">
        <v>1</v>
      </c>
    </row>
    <row r="3683" spans="1:9" x14ac:dyDescent="0.3">
      <c r="A3683">
        <v>151437</v>
      </c>
      <c r="B3683">
        <v>140.365045871559</v>
      </c>
      <c r="C3683">
        <v>2.33179953138355E-2</v>
      </c>
      <c r="D3683">
        <v>151940</v>
      </c>
      <c r="E3683" t="s">
        <v>5790</v>
      </c>
      <c r="F3683">
        <v>0.38901466130000001</v>
      </c>
      <c r="G3683">
        <v>151437</v>
      </c>
      <c r="H3683">
        <v>14.76</v>
      </c>
      <c r="I3683">
        <v>1</v>
      </c>
    </row>
    <row r="3684" spans="1:9" x14ac:dyDescent="0.3">
      <c r="A3684">
        <v>151437</v>
      </c>
      <c r="B3684">
        <v>140.365045871559</v>
      </c>
      <c r="C3684">
        <v>2.33179953138355E-2</v>
      </c>
      <c r="D3684">
        <v>151940</v>
      </c>
      <c r="E3684" t="s">
        <v>5790</v>
      </c>
      <c r="F3684">
        <v>0.38901466130000001</v>
      </c>
      <c r="G3684">
        <v>151437</v>
      </c>
      <c r="H3684">
        <v>14.76</v>
      </c>
      <c r="I3684">
        <v>1</v>
      </c>
    </row>
    <row r="3685" spans="1:9" x14ac:dyDescent="0.3">
      <c r="A3685">
        <v>151439</v>
      </c>
      <c r="B3685">
        <v>107.5</v>
      </c>
      <c r="C3685">
        <v>4.2361024820134499E-2</v>
      </c>
      <c r="D3685">
        <v>151940</v>
      </c>
      <c r="E3685" t="s">
        <v>5790</v>
      </c>
      <c r="F3685">
        <v>0.11748308690000001</v>
      </c>
      <c r="G3685">
        <v>151439</v>
      </c>
      <c r="H3685">
        <v>14.76</v>
      </c>
      <c r="I3685">
        <v>1</v>
      </c>
    </row>
    <row r="3686" spans="1:9" x14ac:dyDescent="0.3">
      <c r="A3686">
        <v>151439</v>
      </c>
      <c r="B3686">
        <v>107.5</v>
      </c>
      <c r="C3686">
        <v>4.2361024820134499E-2</v>
      </c>
      <c r="D3686">
        <v>151940</v>
      </c>
      <c r="E3686" t="s">
        <v>5790</v>
      </c>
      <c r="F3686">
        <v>0.11748308690000001</v>
      </c>
      <c r="G3686">
        <v>151439</v>
      </c>
      <c r="H3686">
        <v>14.76</v>
      </c>
      <c r="I3686">
        <v>1</v>
      </c>
    </row>
    <row r="3687" spans="1:9" x14ac:dyDescent="0.3">
      <c r="A3687">
        <v>151441</v>
      </c>
      <c r="B3687">
        <v>107.5</v>
      </c>
      <c r="C3687">
        <v>4.2361024820134603E-2</v>
      </c>
      <c r="D3687">
        <v>151940</v>
      </c>
      <c r="E3687" t="s">
        <v>5790</v>
      </c>
      <c r="F3687">
        <v>0.21266947689999999</v>
      </c>
      <c r="G3687">
        <v>151441</v>
      </c>
      <c r="H3687">
        <v>14.76</v>
      </c>
      <c r="I3687">
        <v>1</v>
      </c>
    </row>
    <row r="3688" spans="1:9" x14ac:dyDescent="0.3">
      <c r="A3688">
        <v>151441</v>
      </c>
      <c r="B3688">
        <v>107.5</v>
      </c>
      <c r="C3688">
        <v>4.2361024820134603E-2</v>
      </c>
      <c r="D3688">
        <v>151940</v>
      </c>
      <c r="E3688" t="s">
        <v>5790</v>
      </c>
      <c r="F3688">
        <v>0.21266947689999999</v>
      </c>
      <c r="G3688">
        <v>151441</v>
      </c>
      <c r="H3688">
        <v>14.76</v>
      </c>
      <c r="I3688">
        <v>1</v>
      </c>
    </row>
    <row r="3689" spans="1:9" x14ac:dyDescent="0.3">
      <c r="A3689">
        <v>151504</v>
      </c>
      <c r="B3689">
        <v>142</v>
      </c>
      <c r="C3689">
        <v>0</v>
      </c>
      <c r="D3689">
        <v>152308</v>
      </c>
      <c r="E3689" t="s">
        <v>5790</v>
      </c>
      <c r="F3689">
        <v>0.59376943110000002</v>
      </c>
      <c r="G3689">
        <v>151504</v>
      </c>
      <c r="H3689">
        <v>11.8</v>
      </c>
      <c r="I3689">
        <v>2</v>
      </c>
    </row>
    <row r="3690" spans="1:9" x14ac:dyDescent="0.3">
      <c r="A3690">
        <v>151504</v>
      </c>
      <c r="B3690">
        <v>142</v>
      </c>
      <c r="C3690">
        <v>0</v>
      </c>
      <c r="D3690">
        <v>152308</v>
      </c>
      <c r="E3690" t="s">
        <v>5790</v>
      </c>
      <c r="F3690">
        <v>0.59376943110000002</v>
      </c>
      <c r="G3690">
        <v>151504</v>
      </c>
      <c r="H3690">
        <v>11.8</v>
      </c>
      <c r="I3690">
        <v>2</v>
      </c>
    </row>
    <row r="3691" spans="1:9" x14ac:dyDescent="0.3">
      <c r="A3691">
        <v>151507</v>
      </c>
      <c r="B3691">
        <v>142</v>
      </c>
      <c r="C3691">
        <v>0</v>
      </c>
      <c r="D3691">
        <v>152308</v>
      </c>
      <c r="E3691" t="s">
        <v>5790</v>
      </c>
      <c r="F3691">
        <v>0.18323858079999999</v>
      </c>
      <c r="G3691">
        <v>151507</v>
      </c>
      <c r="H3691">
        <v>14.76</v>
      </c>
      <c r="I3691">
        <v>1</v>
      </c>
    </row>
    <row r="3692" spans="1:9" x14ac:dyDescent="0.3">
      <c r="A3692">
        <v>151507</v>
      </c>
      <c r="B3692">
        <v>142</v>
      </c>
      <c r="C3692">
        <v>0</v>
      </c>
      <c r="D3692">
        <v>152308</v>
      </c>
      <c r="E3692" t="s">
        <v>5790</v>
      </c>
      <c r="F3692">
        <v>0.18323858079999999</v>
      </c>
      <c r="G3692">
        <v>151507</v>
      </c>
      <c r="H3692">
        <v>14.76</v>
      </c>
      <c r="I3692">
        <v>1</v>
      </c>
    </row>
    <row r="3693" spans="1:9" x14ac:dyDescent="0.3">
      <c r="A3693">
        <v>151510</v>
      </c>
      <c r="B3693">
        <v>142</v>
      </c>
      <c r="C3693">
        <v>0</v>
      </c>
      <c r="D3693">
        <v>152308</v>
      </c>
      <c r="E3693" t="s">
        <v>5790</v>
      </c>
      <c r="F3693">
        <v>0.38366791610000001</v>
      </c>
      <c r="G3693">
        <v>151510</v>
      </c>
      <c r="H3693">
        <v>14.76</v>
      </c>
      <c r="I3693">
        <v>1</v>
      </c>
    </row>
    <row r="3694" spans="1:9" x14ac:dyDescent="0.3">
      <c r="A3694">
        <v>151510</v>
      </c>
      <c r="B3694">
        <v>142</v>
      </c>
      <c r="C3694">
        <v>0</v>
      </c>
      <c r="D3694">
        <v>152308</v>
      </c>
      <c r="E3694" t="s">
        <v>5790</v>
      </c>
      <c r="F3694">
        <v>0.38366791610000001</v>
      </c>
      <c r="G3694">
        <v>151510</v>
      </c>
      <c r="H3694">
        <v>14.76</v>
      </c>
      <c r="I3694">
        <v>1</v>
      </c>
    </row>
    <row r="3695" spans="1:9" x14ac:dyDescent="0.3">
      <c r="A3695">
        <v>151519</v>
      </c>
      <c r="B3695">
        <v>142</v>
      </c>
      <c r="C3695">
        <v>0</v>
      </c>
      <c r="D3695">
        <v>152308</v>
      </c>
      <c r="E3695" t="s">
        <v>5790</v>
      </c>
      <c r="F3695">
        <v>0.15501976009999999</v>
      </c>
      <c r="G3695">
        <v>151519</v>
      </c>
      <c r="H3695">
        <v>14.76</v>
      </c>
      <c r="I3695">
        <v>1</v>
      </c>
    </row>
    <row r="3696" spans="1:9" x14ac:dyDescent="0.3">
      <c r="A3696">
        <v>151519</v>
      </c>
      <c r="B3696">
        <v>142</v>
      </c>
      <c r="C3696">
        <v>0</v>
      </c>
      <c r="D3696">
        <v>152308</v>
      </c>
      <c r="E3696" t="s">
        <v>5790</v>
      </c>
      <c r="F3696">
        <v>0.15501976009999999</v>
      </c>
      <c r="G3696">
        <v>151519</v>
      </c>
      <c r="H3696">
        <v>14.76</v>
      </c>
      <c r="I3696">
        <v>1</v>
      </c>
    </row>
    <row r="3697" spans="1:9" x14ac:dyDescent="0.3">
      <c r="A3697">
        <v>151527</v>
      </c>
      <c r="B3697">
        <v>142</v>
      </c>
      <c r="C3697">
        <v>0.87331446451363004</v>
      </c>
      <c r="D3697">
        <v>154146</v>
      </c>
      <c r="E3697" t="s">
        <v>5790</v>
      </c>
      <c r="F3697">
        <v>0.2880616486</v>
      </c>
      <c r="G3697">
        <v>151527</v>
      </c>
      <c r="H3697">
        <v>14.76</v>
      </c>
      <c r="I3697">
        <v>1</v>
      </c>
    </row>
    <row r="3698" spans="1:9" x14ac:dyDescent="0.3">
      <c r="A3698">
        <v>151534</v>
      </c>
      <c r="B3698">
        <v>142</v>
      </c>
      <c r="C3698">
        <v>0</v>
      </c>
      <c r="D3698">
        <v>152185</v>
      </c>
      <c r="E3698" t="s">
        <v>5790</v>
      </c>
      <c r="F3698">
        <v>0.65298485760000002</v>
      </c>
      <c r="G3698">
        <v>151534</v>
      </c>
      <c r="H3698">
        <v>11.8</v>
      </c>
      <c r="I3698">
        <v>2</v>
      </c>
    </row>
    <row r="3699" spans="1:9" x14ac:dyDescent="0.3">
      <c r="A3699">
        <v>151534</v>
      </c>
      <c r="B3699">
        <v>142</v>
      </c>
      <c r="C3699">
        <v>0</v>
      </c>
      <c r="D3699">
        <v>152185</v>
      </c>
      <c r="E3699" t="s">
        <v>5790</v>
      </c>
      <c r="F3699">
        <v>0.65298485760000002</v>
      </c>
      <c r="G3699">
        <v>151534</v>
      </c>
      <c r="H3699">
        <v>11.8</v>
      </c>
      <c r="I3699">
        <v>2</v>
      </c>
    </row>
    <row r="3700" spans="1:9" x14ac:dyDescent="0.3">
      <c r="A3700">
        <v>151567</v>
      </c>
      <c r="B3700">
        <v>132.77060714285699</v>
      </c>
      <c r="C3700">
        <v>0</v>
      </c>
      <c r="D3700">
        <v>151914</v>
      </c>
      <c r="E3700" t="s">
        <v>5790</v>
      </c>
      <c r="F3700">
        <v>0.90256810190000003</v>
      </c>
      <c r="G3700">
        <v>151567</v>
      </c>
      <c r="H3700">
        <v>6.11</v>
      </c>
      <c r="I3700">
        <v>4</v>
      </c>
    </row>
    <row r="3701" spans="1:9" x14ac:dyDescent="0.3">
      <c r="A3701">
        <v>151567</v>
      </c>
      <c r="B3701">
        <v>132.77060714285699</v>
      </c>
      <c r="C3701">
        <v>0</v>
      </c>
      <c r="D3701">
        <v>151914</v>
      </c>
      <c r="E3701" t="s">
        <v>5790</v>
      </c>
      <c r="F3701">
        <v>0.90256810190000003</v>
      </c>
      <c r="G3701">
        <v>151567</v>
      </c>
      <c r="H3701">
        <v>6.11</v>
      </c>
      <c r="I3701">
        <v>4</v>
      </c>
    </row>
    <row r="3702" spans="1:9" x14ac:dyDescent="0.3">
      <c r="A3702">
        <v>151597</v>
      </c>
      <c r="B3702">
        <v>139.333333333333</v>
      </c>
      <c r="C3702">
        <v>0</v>
      </c>
      <c r="D3702">
        <v>152834</v>
      </c>
      <c r="E3702" t="s">
        <v>5790</v>
      </c>
      <c r="F3702">
        <v>0.85191947219999997</v>
      </c>
      <c r="G3702">
        <v>151597</v>
      </c>
      <c r="H3702">
        <v>6.11</v>
      </c>
      <c r="I3702">
        <v>4</v>
      </c>
    </row>
    <row r="3703" spans="1:9" x14ac:dyDescent="0.3">
      <c r="A3703">
        <v>151597</v>
      </c>
      <c r="B3703">
        <v>139.333333333333</v>
      </c>
      <c r="C3703">
        <v>0</v>
      </c>
      <c r="D3703">
        <v>152834</v>
      </c>
      <c r="E3703" t="s">
        <v>5790</v>
      </c>
      <c r="F3703">
        <v>0.85191947219999997</v>
      </c>
      <c r="G3703">
        <v>151597</v>
      </c>
      <c r="H3703">
        <v>6.11</v>
      </c>
      <c r="I3703">
        <v>4</v>
      </c>
    </row>
    <row r="3704" spans="1:9" x14ac:dyDescent="0.3">
      <c r="A3704">
        <v>151626</v>
      </c>
      <c r="B3704">
        <v>142</v>
      </c>
      <c r="C3704">
        <v>0</v>
      </c>
      <c r="D3704">
        <v>153071</v>
      </c>
      <c r="E3704" t="s">
        <v>5790</v>
      </c>
      <c r="F3704">
        <v>0.75457739830000004</v>
      </c>
      <c r="G3704">
        <v>151626</v>
      </c>
      <c r="H3704">
        <v>7.65</v>
      </c>
      <c r="I3704">
        <v>3</v>
      </c>
    </row>
    <row r="3705" spans="1:9" x14ac:dyDescent="0.3">
      <c r="A3705">
        <v>151626</v>
      </c>
      <c r="B3705">
        <v>142</v>
      </c>
      <c r="C3705">
        <v>0</v>
      </c>
      <c r="D3705">
        <v>153071</v>
      </c>
      <c r="E3705" t="s">
        <v>5790</v>
      </c>
      <c r="F3705">
        <v>0.75457739830000004</v>
      </c>
      <c r="G3705">
        <v>151626</v>
      </c>
      <c r="H3705">
        <v>7.65</v>
      </c>
      <c r="I3705">
        <v>3</v>
      </c>
    </row>
    <row r="3706" spans="1:9" x14ac:dyDescent="0.3">
      <c r="A3706">
        <v>151641</v>
      </c>
      <c r="B3706">
        <v>146.744615384615</v>
      </c>
      <c r="C3706">
        <v>0.58932979140804198</v>
      </c>
      <c r="D3706">
        <v>153119</v>
      </c>
      <c r="E3706" t="s">
        <v>5790</v>
      </c>
      <c r="F3706">
        <v>0.39936658739999997</v>
      </c>
      <c r="G3706">
        <v>151641</v>
      </c>
      <c r="H3706">
        <v>14.76</v>
      </c>
      <c r="I3706">
        <v>1</v>
      </c>
    </row>
    <row r="3707" spans="1:9" x14ac:dyDescent="0.3">
      <c r="A3707">
        <v>151641</v>
      </c>
      <c r="B3707">
        <v>146.744615384615</v>
      </c>
      <c r="C3707">
        <v>0.58932979140804198</v>
      </c>
      <c r="D3707">
        <v>153119</v>
      </c>
      <c r="E3707" t="s">
        <v>5790</v>
      </c>
      <c r="F3707">
        <v>0.41997203230000002</v>
      </c>
      <c r="G3707">
        <v>151641</v>
      </c>
      <c r="H3707">
        <v>14.76</v>
      </c>
      <c r="I3707">
        <v>1</v>
      </c>
    </row>
    <row r="3708" spans="1:9" x14ac:dyDescent="0.3">
      <c r="A3708">
        <v>151641</v>
      </c>
      <c r="B3708">
        <v>146.744615384615</v>
      </c>
      <c r="C3708">
        <v>0.58932979140804198</v>
      </c>
      <c r="D3708">
        <v>153119</v>
      </c>
      <c r="E3708" t="s">
        <v>5790</v>
      </c>
      <c r="F3708">
        <v>0.41997203230000002</v>
      </c>
      <c r="G3708">
        <v>151641</v>
      </c>
      <c r="H3708">
        <v>14.76</v>
      </c>
      <c r="I3708">
        <v>1</v>
      </c>
    </row>
    <row r="3709" spans="1:9" x14ac:dyDescent="0.3">
      <c r="A3709">
        <v>151642</v>
      </c>
      <c r="B3709">
        <v>151.15375</v>
      </c>
      <c r="C3709">
        <v>0.60827666105697897</v>
      </c>
      <c r="D3709">
        <v>153119</v>
      </c>
      <c r="E3709" t="s">
        <v>5791</v>
      </c>
      <c r="F3709">
        <v>0.96166449789999997</v>
      </c>
      <c r="G3709">
        <v>151642</v>
      </c>
      <c r="H3709">
        <v>4.0599999999999996</v>
      </c>
      <c r="I3709">
        <v>5</v>
      </c>
    </row>
    <row r="3710" spans="1:9" x14ac:dyDescent="0.3">
      <c r="A3710">
        <v>151642</v>
      </c>
      <c r="B3710">
        <v>151.15375</v>
      </c>
      <c r="C3710">
        <v>0.60827666105697897</v>
      </c>
      <c r="D3710">
        <v>153119</v>
      </c>
      <c r="E3710" t="s">
        <v>5791</v>
      </c>
      <c r="F3710">
        <v>0.97401094440000002</v>
      </c>
      <c r="G3710">
        <v>151642</v>
      </c>
      <c r="H3710">
        <v>1.98</v>
      </c>
      <c r="I3710">
        <v>6</v>
      </c>
    </row>
    <row r="3711" spans="1:9" x14ac:dyDescent="0.3">
      <c r="A3711">
        <v>151642</v>
      </c>
      <c r="B3711">
        <v>151.15375</v>
      </c>
      <c r="C3711">
        <v>0.60827666105697897</v>
      </c>
      <c r="D3711">
        <v>153119</v>
      </c>
      <c r="E3711" t="s">
        <v>5791</v>
      </c>
      <c r="F3711">
        <v>0.97401094440000002</v>
      </c>
      <c r="G3711">
        <v>151642</v>
      </c>
      <c r="H3711">
        <v>1.98</v>
      </c>
      <c r="I3711">
        <v>6</v>
      </c>
    </row>
    <row r="3712" spans="1:9" x14ac:dyDescent="0.3">
      <c r="A3712">
        <v>151681</v>
      </c>
      <c r="B3712">
        <v>141.6875</v>
      </c>
      <c r="C3712">
        <v>0</v>
      </c>
      <c r="D3712">
        <v>152248</v>
      </c>
      <c r="E3712" t="s">
        <v>5790</v>
      </c>
      <c r="F3712">
        <v>0.92269361019999996</v>
      </c>
      <c r="G3712">
        <v>151681</v>
      </c>
      <c r="H3712">
        <v>6.11</v>
      </c>
      <c r="I3712">
        <v>4</v>
      </c>
    </row>
    <row r="3713" spans="1:9" x14ac:dyDescent="0.3">
      <c r="A3713">
        <v>151681</v>
      </c>
      <c r="B3713">
        <v>141.6875</v>
      </c>
      <c r="C3713">
        <v>0</v>
      </c>
      <c r="D3713">
        <v>152248</v>
      </c>
      <c r="E3713" t="s">
        <v>5790</v>
      </c>
      <c r="F3713">
        <v>0.92269361019999996</v>
      </c>
      <c r="G3713">
        <v>151681</v>
      </c>
      <c r="H3713">
        <v>6.11</v>
      </c>
      <c r="I3713">
        <v>4</v>
      </c>
    </row>
    <row r="3714" spans="1:9" x14ac:dyDescent="0.3">
      <c r="A3714">
        <v>151715</v>
      </c>
      <c r="B3714">
        <v>142</v>
      </c>
      <c r="C3714">
        <v>0.367692390835334</v>
      </c>
      <c r="D3714">
        <v>152803</v>
      </c>
      <c r="E3714" t="s">
        <v>5790</v>
      </c>
      <c r="F3714">
        <v>0.2448450029</v>
      </c>
      <c r="G3714">
        <v>151715</v>
      </c>
      <c r="H3714">
        <v>14.76</v>
      </c>
      <c r="I3714">
        <v>1</v>
      </c>
    </row>
    <row r="3715" spans="1:9" x14ac:dyDescent="0.3">
      <c r="A3715">
        <v>151715</v>
      </c>
      <c r="B3715">
        <v>142</v>
      </c>
      <c r="C3715">
        <v>0.367692390835334</v>
      </c>
      <c r="D3715">
        <v>152803</v>
      </c>
      <c r="E3715" t="s">
        <v>5790</v>
      </c>
      <c r="F3715">
        <v>0.2448450029</v>
      </c>
      <c r="G3715">
        <v>151715</v>
      </c>
      <c r="H3715">
        <v>14.76</v>
      </c>
      <c r="I3715">
        <v>1</v>
      </c>
    </row>
    <row r="3716" spans="1:9" x14ac:dyDescent="0.3">
      <c r="A3716">
        <v>151719</v>
      </c>
      <c r="B3716">
        <v>170.075384615384</v>
      </c>
      <c r="C3716">
        <v>0.59941108698758805</v>
      </c>
      <c r="D3716">
        <v>152803</v>
      </c>
      <c r="E3716" t="s">
        <v>5790</v>
      </c>
      <c r="F3716">
        <v>2.7092319E-2</v>
      </c>
      <c r="G3716">
        <v>151719</v>
      </c>
      <c r="H3716">
        <v>14.76</v>
      </c>
      <c r="I3716">
        <v>1</v>
      </c>
    </row>
    <row r="3717" spans="1:9" x14ac:dyDescent="0.3">
      <c r="A3717">
        <v>151719</v>
      </c>
      <c r="B3717">
        <v>170.075384615384</v>
      </c>
      <c r="C3717">
        <v>0.59941108698758805</v>
      </c>
      <c r="D3717">
        <v>152803</v>
      </c>
      <c r="E3717" t="s">
        <v>5790</v>
      </c>
      <c r="F3717">
        <v>2.7092319E-2</v>
      </c>
      <c r="G3717">
        <v>151719</v>
      </c>
      <c r="H3717">
        <v>14.76</v>
      </c>
      <c r="I3717">
        <v>1</v>
      </c>
    </row>
    <row r="3718" spans="1:9" x14ac:dyDescent="0.3">
      <c r="A3718">
        <v>151733</v>
      </c>
      <c r="B3718">
        <v>126</v>
      </c>
      <c r="C3718">
        <v>0</v>
      </c>
      <c r="D3718">
        <v>151787</v>
      </c>
      <c r="E3718" t="s">
        <v>5790</v>
      </c>
      <c r="F3718">
        <v>0.78284335140000005</v>
      </c>
      <c r="G3718">
        <v>151733</v>
      </c>
      <c r="H3718">
        <v>7.65</v>
      </c>
      <c r="I3718">
        <v>3</v>
      </c>
    </row>
    <row r="3719" spans="1:9" x14ac:dyDescent="0.3">
      <c r="A3719">
        <v>151733</v>
      </c>
      <c r="B3719">
        <v>126</v>
      </c>
      <c r="C3719">
        <v>0</v>
      </c>
      <c r="D3719">
        <v>151787</v>
      </c>
      <c r="E3719" t="s">
        <v>5790</v>
      </c>
      <c r="F3719">
        <v>0.78284335140000005</v>
      </c>
      <c r="G3719">
        <v>151733</v>
      </c>
      <c r="H3719">
        <v>7.65</v>
      </c>
      <c r="I3719">
        <v>3</v>
      </c>
    </row>
    <row r="3720" spans="1:9" x14ac:dyDescent="0.3">
      <c r="A3720">
        <v>151738</v>
      </c>
      <c r="B3720">
        <v>116.999994399996</v>
      </c>
      <c r="C3720">
        <v>0</v>
      </c>
      <c r="D3720">
        <v>151787</v>
      </c>
      <c r="E3720" t="s">
        <v>5791</v>
      </c>
      <c r="F3720">
        <v>0.94280439620000001</v>
      </c>
      <c r="G3720">
        <v>151738</v>
      </c>
      <c r="H3720">
        <v>4.0599999999999996</v>
      </c>
      <c r="I3720">
        <v>5</v>
      </c>
    </row>
    <row r="3721" spans="1:9" x14ac:dyDescent="0.3">
      <c r="A3721">
        <v>151738</v>
      </c>
      <c r="B3721">
        <v>116.999994399996</v>
      </c>
      <c r="C3721">
        <v>0</v>
      </c>
      <c r="D3721">
        <v>151787</v>
      </c>
      <c r="E3721" t="s">
        <v>5791</v>
      </c>
      <c r="F3721">
        <v>0.94280439620000001</v>
      </c>
      <c r="G3721">
        <v>151738</v>
      </c>
      <c r="H3721">
        <v>4.0599999999999996</v>
      </c>
      <c r="I3721">
        <v>5</v>
      </c>
    </row>
    <row r="3722" spans="1:9" x14ac:dyDescent="0.3">
      <c r="A3722">
        <v>151739</v>
      </c>
      <c r="B3722">
        <v>115</v>
      </c>
      <c r="C3722">
        <v>0</v>
      </c>
      <c r="D3722">
        <v>151787</v>
      </c>
      <c r="E3722" t="s">
        <v>5791</v>
      </c>
      <c r="F3722">
        <v>0.95414930580000001</v>
      </c>
      <c r="G3722">
        <v>151739</v>
      </c>
      <c r="H3722">
        <v>4.0599999999999996</v>
      </c>
      <c r="I3722">
        <v>5</v>
      </c>
    </row>
    <row r="3723" spans="1:9" x14ac:dyDescent="0.3">
      <c r="A3723">
        <v>151739</v>
      </c>
      <c r="B3723">
        <v>115</v>
      </c>
      <c r="C3723">
        <v>0</v>
      </c>
      <c r="D3723">
        <v>151787</v>
      </c>
      <c r="E3723" t="s">
        <v>5791</v>
      </c>
      <c r="F3723">
        <v>0.95414930580000001</v>
      </c>
      <c r="G3723">
        <v>151739</v>
      </c>
      <c r="H3723">
        <v>4.0599999999999996</v>
      </c>
      <c r="I3723">
        <v>5</v>
      </c>
    </row>
    <row r="3724" spans="1:9" x14ac:dyDescent="0.3">
      <c r="A3724">
        <v>151740</v>
      </c>
      <c r="B3724">
        <v>115</v>
      </c>
      <c r="C3724">
        <v>0</v>
      </c>
      <c r="D3724">
        <v>151787</v>
      </c>
      <c r="E3724" t="s">
        <v>5791</v>
      </c>
      <c r="F3724">
        <v>0.94643712040000005</v>
      </c>
      <c r="G3724">
        <v>151740</v>
      </c>
      <c r="H3724">
        <v>4.0599999999999996</v>
      </c>
      <c r="I3724">
        <v>5</v>
      </c>
    </row>
    <row r="3725" spans="1:9" x14ac:dyDescent="0.3">
      <c r="A3725">
        <v>151740</v>
      </c>
      <c r="B3725">
        <v>115</v>
      </c>
      <c r="C3725">
        <v>0</v>
      </c>
      <c r="D3725">
        <v>151787</v>
      </c>
      <c r="E3725" t="s">
        <v>5791</v>
      </c>
      <c r="F3725">
        <v>0.94643712040000005</v>
      </c>
      <c r="G3725">
        <v>151740</v>
      </c>
      <c r="H3725">
        <v>4.0599999999999996</v>
      </c>
      <c r="I3725">
        <v>5</v>
      </c>
    </row>
    <row r="3726" spans="1:9" x14ac:dyDescent="0.3">
      <c r="A3726">
        <v>151748</v>
      </c>
      <c r="B3726">
        <v>142</v>
      </c>
      <c r="C3726">
        <v>0.367692390835334</v>
      </c>
      <c r="D3726">
        <v>152803</v>
      </c>
      <c r="E3726" t="s">
        <v>5790</v>
      </c>
      <c r="F3726">
        <v>0.3641491234</v>
      </c>
      <c r="G3726">
        <v>151748</v>
      </c>
      <c r="H3726">
        <v>14.76</v>
      </c>
      <c r="I3726">
        <v>1</v>
      </c>
    </row>
    <row r="3727" spans="1:9" x14ac:dyDescent="0.3">
      <c r="A3727">
        <v>151748</v>
      </c>
      <c r="B3727">
        <v>142</v>
      </c>
      <c r="C3727">
        <v>0.367692390835334</v>
      </c>
      <c r="D3727">
        <v>152803</v>
      </c>
      <c r="E3727" t="s">
        <v>5790</v>
      </c>
      <c r="F3727">
        <v>0.3641491234</v>
      </c>
      <c r="G3727">
        <v>151748</v>
      </c>
      <c r="H3727">
        <v>14.76</v>
      </c>
      <c r="I3727">
        <v>1</v>
      </c>
    </row>
    <row r="3728" spans="1:9" x14ac:dyDescent="0.3">
      <c r="A3728">
        <v>151755</v>
      </c>
      <c r="B3728">
        <v>166.00958333333301</v>
      </c>
      <c r="C3728">
        <v>0.14438911488529099</v>
      </c>
      <c r="D3728">
        <v>153205</v>
      </c>
      <c r="E3728" t="s">
        <v>5790</v>
      </c>
      <c r="F3728">
        <v>0.75288134809999996</v>
      </c>
      <c r="G3728">
        <v>151755</v>
      </c>
      <c r="H3728">
        <v>11.8</v>
      </c>
      <c r="I3728">
        <v>2</v>
      </c>
    </row>
    <row r="3729" spans="1:9" x14ac:dyDescent="0.3">
      <c r="A3729">
        <v>151755</v>
      </c>
      <c r="B3729">
        <v>166.00958333333301</v>
      </c>
      <c r="C3729">
        <v>0.14438911488529099</v>
      </c>
      <c r="D3729">
        <v>153205</v>
      </c>
      <c r="E3729" t="s">
        <v>5790</v>
      </c>
      <c r="F3729">
        <v>0.89755427840000002</v>
      </c>
      <c r="G3729">
        <v>151755</v>
      </c>
      <c r="H3729">
        <v>6.11</v>
      </c>
      <c r="I3729">
        <v>4</v>
      </c>
    </row>
    <row r="3730" spans="1:9" x14ac:dyDescent="0.3">
      <c r="A3730">
        <v>151756</v>
      </c>
      <c r="B3730">
        <v>139.058823529411</v>
      </c>
      <c r="C3730">
        <v>0.25480432038580803</v>
      </c>
      <c r="D3730">
        <v>153205</v>
      </c>
      <c r="E3730" t="s">
        <v>5790</v>
      </c>
      <c r="F3730">
        <v>0.2152877003</v>
      </c>
      <c r="G3730">
        <v>151756</v>
      </c>
      <c r="H3730">
        <v>14.76</v>
      </c>
      <c r="I3730">
        <v>1</v>
      </c>
    </row>
    <row r="3731" spans="1:9" x14ac:dyDescent="0.3">
      <c r="A3731">
        <v>151756</v>
      </c>
      <c r="B3731">
        <v>139.058823529411</v>
      </c>
      <c r="C3731">
        <v>0.25480432038580803</v>
      </c>
      <c r="D3731">
        <v>153205</v>
      </c>
      <c r="E3731" t="s">
        <v>5790</v>
      </c>
      <c r="F3731">
        <v>0.62971025709999995</v>
      </c>
      <c r="G3731">
        <v>151756</v>
      </c>
      <c r="H3731">
        <v>11.8</v>
      </c>
      <c r="I3731">
        <v>2</v>
      </c>
    </row>
    <row r="3732" spans="1:9" x14ac:dyDescent="0.3">
      <c r="A3732">
        <v>151757</v>
      </c>
      <c r="B3732">
        <v>166.047857142857</v>
      </c>
      <c r="C3732">
        <v>0.52119761800849596</v>
      </c>
      <c r="D3732">
        <v>153205</v>
      </c>
      <c r="E3732" t="s">
        <v>5790</v>
      </c>
      <c r="F3732">
        <v>0.8178541064</v>
      </c>
      <c r="G3732">
        <v>151757</v>
      </c>
      <c r="H3732">
        <v>7.65</v>
      </c>
      <c r="I3732">
        <v>3</v>
      </c>
    </row>
    <row r="3733" spans="1:9" x14ac:dyDescent="0.3">
      <c r="A3733">
        <v>151757</v>
      </c>
      <c r="B3733">
        <v>166.047857142857</v>
      </c>
      <c r="C3733">
        <v>0.52119761800849596</v>
      </c>
      <c r="D3733">
        <v>153205</v>
      </c>
      <c r="E3733" t="s">
        <v>5790</v>
      </c>
      <c r="F3733">
        <v>0.84251642230000001</v>
      </c>
      <c r="G3733">
        <v>151757</v>
      </c>
      <c r="H3733">
        <v>6.11</v>
      </c>
      <c r="I3733">
        <v>4</v>
      </c>
    </row>
    <row r="3734" spans="1:9" x14ac:dyDescent="0.3">
      <c r="A3734">
        <v>151779</v>
      </c>
      <c r="B3734">
        <v>142</v>
      </c>
      <c r="C3734">
        <v>0</v>
      </c>
      <c r="D3734">
        <v>156420</v>
      </c>
      <c r="E3734" t="s">
        <v>5790</v>
      </c>
      <c r="F3734">
        <v>0.65490186210000001</v>
      </c>
      <c r="G3734">
        <v>151779</v>
      </c>
      <c r="H3734">
        <v>11.8</v>
      </c>
      <c r="I3734">
        <v>2</v>
      </c>
    </row>
    <row r="3735" spans="1:9" x14ac:dyDescent="0.3">
      <c r="A3735">
        <v>151779</v>
      </c>
      <c r="B3735">
        <v>142</v>
      </c>
      <c r="C3735">
        <v>0</v>
      </c>
      <c r="D3735">
        <v>156420</v>
      </c>
      <c r="E3735" t="s">
        <v>5790</v>
      </c>
      <c r="F3735">
        <v>0.65490186210000001</v>
      </c>
      <c r="G3735">
        <v>151779</v>
      </c>
      <c r="H3735">
        <v>11.8</v>
      </c>
      <c r="I3735">
        <v>2</v>
      </c>
    </row>
    <row r="3736" spans="1:9" x14ac:dyDescent="0.3">
      <c r="A3736">
        <v>151800</v>
      </c>
      <c r="B3736">
        <v>134.068967954816</v>
      </c>
      <c r="C3736">
        <v>0</v>
      </c>
      <c r="D3736">
        <v>152273</v>
      </c>
      <c r="E3736" t="s">
        <v>5791</v>
      </c>
      <c r="F3736">
        <v>0.98978137970000002</v>
      </c>
      <c r="G3736">
        <v>151800</v>
      </c>
      <c r="H3736">
        <v>1.98</v>
      </c>
      <c r="I3736">
        <v>6</v>
      </c>
    </row>
    <row r="3737" spans="1:9" x14ac:dyDescent="0.3">
      <c r="A3737">
        <v>151800</v>
      </c>
      <c r="B3737">
        <v>134.068967954816</v>
      </c>
      <c r="C3737">
        <v>0</v>
      </c>
      <c r="D3737">
        <v>152273</v>
      </c>
      <c r="E3737" t="s">
        <v>5791</v>
      </c>
      <c r="F3737">
        <v>0.98978137970000002</v>
      </c>
      <c r="G3737">
        <v>151800</v>
      </c>
      <c r="H3737">
        <v>1.98</v>
      </c>
      <c r="I3737">
        <v>6</v>
      </c>
    </row>
    <row r="3738" spans="1:9" x14ac:dyDescent="0.3">
      <c r="A3738">
        <v>151802</v>
      </c>
      <c r="B3738">
        <v>144.55815357447301</v>
      </c>
      <c r="C3738">
        <v>0</v>
      </c>
      <c r="D3738">
        <v>153071</v>
      </c>
      <c r="E3738" t="s">
        <v>5790</v>
      </c>
      <c r="F3738">
        <v>0.82624429460000004</v>
      </c>
      <c r="G3738">
        <v>151802</v>
      </c>
      <c r="H3738">
        <v>7.65</v>
      </c>
      <c r="I3738">
        <v>3</v>
      </c>
    </row>
    <row r="3739" spans="1:9" x14ac:dyDescent="0.3">
      <c r="A3739">
        <v>151802</v>
      </c>
      <c r="B3739">
        <v>144.55815357447301</v>
      </c>
      <c r="C3739">
        <v>0</v>
      </c>
      <c r="D3739">
        <v>153071</v>
      </c>
      <c r="E3739" t="s">
        <v>5790</v>
      </c>
      <c r="F3739">
        <v>0.81344789269999995</v>
      </c>
      <c r="G3739">
        <v>151802</v>
      </c>
      <c r="H3739">
        <v>7.65</v>
      </c>
      <c r="I3739">
        <v>3</v>
      </c>
    </row>
    <row r="3740" spans="1:9" x14ac:dyDescent="0.3">
      <c r="A3740">
        <v>151817</v>
      </c>
      <c r="B3740">
        <v>136.10714285714201</v>
      </c>
      <c r="C3740">
        <v>0.121350786519627</v>
      </c>
      <c r="D3740">
        <v>156548</v>
      </c>
      <c r="E3740" t="s">
        <v>5790</v>
      </c>
      <c r="F3740">
        <v>0.21462444959999999</v>
      </c>
      <c r="G3740">
        <v>151817</v>
      </c>
      <c r="H3740">
        <v>14.76</v>
      </c>
      <c r="I3740">
        <v>1</v>
      </c>
    </row>
    <row r="3741" spans="1:9" x14ac:dyDescent="0.3">
      <c r="A3741">
        <v>151831</v>
      </c>
      <c r="B3741">
        <v>142</v>
      </c>
      <c r="C3741">
        <v>0</v>
      </c>
      <c r="D3741">
        <v>152834</v>
      </c>
      <c r="E3741" t="s">
        <v>5790</v>
      </c>
      <c r="F3741">
        <v>0.90091353649999995</v>
      </c>
      <c r="G3741">
        <v>151831</v>
      </c>
      <c r="H3741">
        <v>6.11</v>
      </c>
      <c r="I3741">
        <v>4</v>
      </c>
    </row>
    <row r="3742" spans="1:9" x14ac:dyDescent="0.3">
      <c r="A3742">
        <v>151831</v>
      </c>
      <c r="B3742">
        <v>142</v>
      </c>
      <c r="C3742">
        <v>0</v>
      </c>
      <c r="D3742">
        <v>152834</v>
      </c>
      <c r="E3742" t="s">
        <v>5790</v>
      </c>
      <c r="F3742">
        <v>0.90091353649999995</v>
      </c>
      <c r="G3742">
        <v>151831</v>
      </c>
      <c r="H3742">
        <v>6.11</v>
      </c>
      <c r="I3742">
        <v>4</v>
      </c>
    </row>
    <row r="3743" spans="1:9" x14ac:dyDescent="0.3">
      <c r="A3743">
        <v>151837</v>
      </c>
      <c r="B3743">
        <v>145.75</v>
      </c>
      <c r="C3743">
        <v>0</v>
      </c>
      <c r="D3743">
        <v>152192</v>
      </c>
      <c r="E3743" t="s">
        <v>5790</v>
      </c>
      <c r="F3743">
        <v>0.84208422900000002</v>
      </c>
      <c r="G3743">
        <v>151837</v>
      </c>
      <c r="H3743">
        <v>6.11</v>
      </c>
      <c r="I3743">
        <v>4</v>
      </c>
    </row>
    <row r="3744" spans="1:9" x14ac:dyDescent="0.3">
      <c r="A3744">
        <v>151837</v>
      </c>
      <c r="B3744">
        <v>145.75</v>
      </c>
      <c r="C3744">
        <v>0</v>
      </c>
      <c r="D3744">
        <v>152192</v>
      </c>
      <c r="E3744" t="s">
        <v>5790</v>
      </c>
      <c r="F3744">
        <v>0.84208422900000002</v>
      </c>
      <c r="G3744">
        <v>151837</v>
      </c>
      <c r="H3744">
        <v>6.11</v>
      </c>
      <c r="I3744">
        <v>4</v>
      </c>
    </row>
    <row r="3745" spans="1:9" x14ac:dyDescent="0.3">
      <c r="A3745">
        <v>151844</v>
      </c>
      <c r="B3745">
        <v>142</v>
      </c>
      <c r="C3745">
        <v>0.46612872883045497</v>
      </c>
      <c r="D3745">
        <v>153119</v>
      </c>
      <c r="E3745" t="s">
        <v>5790</v>
      </c>
      <c r="F3745">
        <v>0.79449385400000005</v>
      </c>
      <c r="G3745">
        <v>151844</v>
      </c>
      <c r="H3745">
        <v>7.65</v>
      </c>
      <c r="I3745">
        <v>3</v>
      </c>
    </row>
    <row r="3746" spans="1:9" x14ac:dyDescent="0.3">
      <c r="A3746">
        <v>151844</v>
      </c>
      <c r="B3746">
        <v>142</v>
      </c>
      <c r="C3746">
        <v>0.46612872883045497</v>
      </c>
      <c r="D3746">
        <v>153119</v>
      </c>
      <c r="E3746" t="s">
        <v>5790</v>
      </c>
      <c r="F3746">
        <v>0.91425430770000005</v>
      </c>
      <c r="G3746">
        <v>151844</v>
      </c>
      <c r="H3746">
        <v>6.11</v>
      </c>
      <c r="I3746">
        <v>4</v>
      </c>
    </row>
    <row r="3747" spans="1:9" x14ac:dyDescent="0.3">
      <c r="A3747">
        <v>151844</v>
      </c>
      <c r="B3747">
        <v>142</v>
      </c>
      <c r="C3747">
        <v>0.46612872883045497</v>
      </c>
      <c r="D3747">
        <v>153119</v>
      </c>
      <c r="E3747" t="s">
        <v>5790</v>
      </c>
      <c r="F3747">
        <v>0.91425430770000005</v>
      </c>
      <c r="G3747">
        <v>151844</v>
      </c>
      <c r="H3747">
        <v>6.11</v>
      </c>
      <c r="I3747">
        <v>4</v>
      </c>
    </row>
    <row r="3748" spans="1:9" x14ac:dyDescent="0.3">
      <c r="A3748">
        <v>151883</v>
      </c>
      <c r="B3748">
        <v>150.45538461538399</v>
      </c>
      <c r="C3748">
        <v>0.35856056063881198</v>
      </c>
      <c r="D3748">
        <v>153119</v>
      </c>
      <c r="E3748" t="s">
        <v>5790</v>
      </c>
      <c r="F3748">
        <v>0.57484638690000001</v>
      </c>
      <c r="G3748">
        <v>151883</v>
      </c>
      <c r="H3748">
        <v>11.8</v>
      </c>
      <c r="I3748">
        <v>2</v>
      </c>
    </row>
    <row r="3749" spans="1:9" x14ac:dyDescent="0.3">
      <c r="A3749">
        <v>151883</v>
      </c>
      <c r="B3749">
        <v>150.45538461538399</v>
      </c>
      <c r="C3749">
        <v>0.35856056063881198</v>
      </c>
      <c r="D3749">
        <v>153119</v>
      </c>
      <c r="E3749" t="s">
        <v>5790</v>
      </c>
      <c r="F3749">
        <v>0.45726305249999999</v>
      </c>
      <c r="G3749">
        <v>151883</v>
      </c>
      <c r="H3749">
        <v>14.76</v>
      </c>
      <c r="I3749">
        <v>1</v>
      </c>
    </row>
    <row r="3750" spans="1:9" x14ac:dyDescent="0.3">
      <c r="A3750">
        <v>151883</v>
      </c>
      <c r="B3750">
        <v>150.45538461538399</v>
      </c>
      <c r="C3750">
        <v>0.35856056063881198</v>
      </c>
      <c r="D3750">
        <v>153119</v>
      </c>
      <c r="E3750" t="s">
        <v>5790</v>
      </c>
      <c r="F3750">
        <v>0.45726305249999999</v>
      </c>
      <c r="G3750">
        <v>151883</v>
      </c>
      <c r="H3750">
        <v>14.76</v>
      </c>
      <c r="I3750">
        <v>1</v>
      </c>
    </row>
    <row r="3751" spans="1:9" x14ac:dyDescent="0.3">
      <c r="A3751">
        <v>151885</v>
      </c>
      <c r="B3751">
        <v>142</v>
      </c>
      <c r="C3751">
        <v>0.46612872883045497</v>
      </c>
      <c r="D3751">
        <v>153119</v>
      </c>
      <c r="E3751" t="s">
        <v>5790</v>
      </c>
      <c r="F3751">
        <v>0.27499923110000002</v>
      </c>
      <c r="G3751">
        <v>151885</v>
      </c>
      <c r="H3751">
        <v>14.76</v>
      </c>
      <c r="I3751">
        <v>1</v>
      </c>
    </row>
    <row r="3752" spans="1:9" x14ac:dyDescent="0.3">
      <c r="A3752">
        <v>151885</v>
      </c>
      <c r="B3752">
        <v>142</v>
      </c>
      <c r="C3752">
        <v>0.46612872883045497</v>
      </c>
      <c r="D3752">
        <v>153119</v>
      </c>
      <c r="E3752" t="s">
        <v>5790</v>
      </c>
      <c r="F3752">
        <v>0.55799621340000005</v>
      </c>
      <c r="G3752">
        <v>151885</v>
      </c>
      <c r="H3752">
        <v>11.8</v>
      </c>
      <c r="I3752">
        <v>2</v>
      </c>
    </row>
    <row r="3753" spans="1:9" x14ac:dyDescent="0.3">
      <c r="A3753">
        <v>151902</v>
      </c>
      <c r="B3753">
        <v>142</v>
      </c>
      <c r="C3753">
        <v>0</v>
      </c>
      <c r="D3753">
        <v>152308</v>
      </c>
      <c r="E3753" t="s">
        <v>5790</v>
      </c>
      <c r="F3753">
        <v>0.26503089070000002</v>
      </c>
      <c r="G3753">
        <v>151902</v>
      </c>
      <c r="H3753">
        <v>14.76</v>
      </c>
      <c r="I3753">
        <v>1</v>
      </c>
    </row>
    <row r="3754" spans="1:9" x14ac:dyDescent="0.3">
      <c r="A3754">
        <v>151902</v>
      </c>
      <c r="B3754">
        <v>142</v>
      </c>
      <c r="C3754">
        <v>0</v>
      </c>
      <c r="D3754">
        <v>152308</v>
      </c>
      <c r="E3754" t="s">
        <v>5790</v>
      </c>
      <c r="F3754">
        <v>0.26503089070000002</v>
      </c>
      <c r="G3754">
        <v>151902</v>
      </c>
      <c r="H3754">
        <v>14.76</v>
      </c>
      <c r="I3754">
        <v>1</v>
      </c>
    </row>
    <row r="3755" spans="1:9" x14ac:dyDescent="0.3">
      <c r="A3755">
        <v>151911</v>
      </c>
      <c r="B3755">
        <v>142</v>
      </c>
      <c r="C3755">
        <v>0</v>
      </c>
      <c r="D3755">
        <v>152308</v>
      </c>
      <c r="E3755" t="s">
        <v>5790</v>
      </c>
      <c r="F3755">
        <v>0.41091793780000002</v>
      </c>
      <c r="G3755">
        <v>151911</v>
      </c>
      <c r="H3755">
        <v>14.76</v>
      </c>
      <c r="I3755">
        <v>1</v>
      </c>
    </row>
    <row r="3756" spans="1:9" x14ac:dyDescent="0.3">
      <c r="A3756">
        <v>151911</v>
      </c>
      <c r="B3756">
        <v>142</v>
      </c>
      <c r="C3756">
        <v>0</v>
      </c>
      <c r="D3756">
        <v>152308</v>
      </c>
      <c r="E3756" t="s">
        <v>5790</v>
      </c>
      <c r="F3756">
        <v>0.41091793780000002</v>
      </c>
      <c r="G3756">
        <v>151911</v>
      </c>
      <c r="H3756">
        <v>14.76</v>
      </c>
      <c r="I3756">
        <v>1</v>
      </c>
    </row>
    <row r="3757" spans="1:9" x14ac:dyDescent="0.3">
      <c r="A3757">
        <v>151935</v>
      </c>
      <c r="B3757">
        <v>142</v>
      </c>
      <c r="C3757">
        <v>0</v>
      </c>
      <c r="D3757">
        <v>152353</v>
      </c>
      <c r="E3757" t="s">
        <v>5790</v>
      </c>
      <c r="F3757">
        <v>0.2835742235</v>
      </c>
      <c r="G3757">
        <v>151935</v>
      </c>
      <c r="H3757">
        <v>14.76</v>
      </c>
      <c r="I3757">
        <v>1</v>
      </c>
    </row>
    <row r="3758" spans="1:9" x14ac:dyDescent="0.3">
      <c r="A3758">
        <v>151935</v>
      </c>
      <c r="B3758">
        <v>142</v>
      </c>
      <c r="C3758">
        <v>0</v>
      </c>
      <c r="D3758">
        <v>152353</v>
      </c>
      <c r="E3758" t="s">
        <v>5790</v>
      </c>
      <c r="F3758">
        <v>0.2835742235</v>
      </c>
      <c r="G3758">
        <v>151935</v>
      </c>
      <c r="H3758">
        <v>14.76</v>
      </c>
      <c r="I3758">
        <v>1</v>
      </c>
    </row>
    <row r="3759" spans="1:9" x14ac:dyDescent="0.3">
      <c r="A3759">
        <v>151937</v>
      </c>
      <c r="B3759">
        <v>139.5</v>
      </c>
      <c r="C3759">
        <v>0.27834594194378998</v>
      </c>
      <c r="D3759">
        <v>152752</v>
      </c>
      <c r="E3759" t="s">
        <v>5790</v>
      </c>
      <c r="F3759">
        <v>0.86262553929999997</v>
      </c>
      <c r="G3759">
        <v>151937</v>
      </c>
      <c r="H3759">
        <v>6.11</v>
      </c>
      <c r="I3759">
        <v>4</v>
      </c>
    </row>
    <row r="3760" spans="1:9" x14ac:dyDescent="0.3">
      <c r="A3760">
        <v>151937</v>
      </c>
      <c r="B3760">
        <v>139.5</v>
      </c>
      <c r="C3760">
        <v>0.27834594194378998</v>
      </c>
      <c r="D3760">
        <v>152752</v>
      </c>
      <c r="E3760" t="s">
        <v>5790</v>
      </c>
      <c r="F3760">
        <v>0.86262553929999997</v>
      </c>
      <c r="G3760">
        <v>151937</v>
      </c>
      <c r="H3760">
        <v>6.11</v>
      </c>
      <c r="I3760">
        <v>4</v>
      </c>
    </row>
    <row r="3761" spans="1:9" x14ac:dyDescent="0.3">
      <c r="A3761">
        <v>151939</v>
      </c>
      <c r="B3761">
        <v>142</v>
      </c>
      <c r="C3761">
        <v>0</v>
      </c>
      <c r="D3761">
        <v>152752</v>
      </c>
      <c r="E3761" t="s">
        <v>5790</v>
      </c>
      <c r="F3761">
        <v>0.88679969309999995</v>
      </c>
      <c r="G3761">
        <v>151939</v>
      </c>
      <c r="H3761">
        <v>6.11</v>
      </c>
      <c r="I3761">
        <v>4</v>
      </c>
    </row>
    <row r="3762" spans="1:9" x14ac:dyDescent="0.3">
      <c r="A3762">
        <v>151939</v>
      </c>
      <c r="B3762">
        <v>142</v>
      </c>
      <c r="C3762">
        <v>0</v>
      </c>
      <c r="D3762">
        <v>152752</v>
      </c>
      <c r="E3762" t="s">
        <v>5790</v>
      </c>
      <c r="F3762">
        <v>0.88679969309999995</v>
      </c>
      <c r="G3762">
        <v>151939</v>
      </c>
      <c r="H3762">
        <v>6.11</v>
      </c>
      <c r="I3762">
        <v>4</v>
      </c>
    </row>
    <row r="3763" spans="1:9" x14ac:dyDescent="0.3">
      <c r="A3763">
        <v>151961</v>
      </c>
      <c r="B3763">
        <v>139.058823529411</v>
      </c>
      <c r="C3763">
        <v>0.32746581405151698</v>
      </c>
      <c r="D3763">
        <v>152752</v>
      </c>
      <c r="E3763" t="s">
        <v>5790</v>
      </c>
      <c r="F3763">
        <v>0.65332221980000005</v>
      </c>
      <c r="G3763">
        <v>151961</v>
      </c>
      <c r="H3763">
        <v>11.8</v>
      </c>
      <c r="I3763">
        <v>2</v>
      </c>
    </row>
    <row r="3764" spans="1:9" x14ac:dyDescent="0.3">
      <c r="A3764">
        <v>151961</v>
      </c>
      <c r="B3764">
        <v>139.058823529411</v>
      </c>
      <c r="C3764">
        <v>0.32746581405151698</v>
      </c>
      <c r="D3764">
        <v>152752</v>
      </c>
      <c r="E3764" t="s">
        <v>5790</v>
      </c>
      <c r="F3764">
        <v>0.65332221980000005</v>
      </c>
      <c r="G3764">
        <v>151961</v>
      </c>
      <c r="H3764">
        <v>11.8</v>
      </c>
      <c r="I3764">
        <v>2</v>
      </c>
    </row>
    <row r="3765" spans="1:9" x14ac:dyDescent="0.3">
      <c r="A3765">
        <v>151962</v>
      </c>
      <c r="B3765">
        <v>142</v>
      </c>
      <c r="C3765">
        <v>0.40057202292275501</v>
      </c>
      <c r="D3765">
        <v>152291</v>
      </c>
      <c r="E3765" t="s">
        <v>5790</v>
      </c>
      <c r="F3765">
        <v>0.25258907679999998</v>
      </c>
      <c r="G3765">
        <v>151962</v>
      </c>
      <c r="H3765">
        <v>14.76</v>
      </c>
      <c r="I3765">
        <v>1</v>
      </c>
    </row>
    <row r="3766" spans="1:9" x14ac:dyDescent="0.3">
      <c r="A3766">
        <v>151962</v>
      </c>
      <c r="B3766">
        <v>142</v>
      </c>
      <c r="C3766">
        <v>0.40057202292275501</v>
      </c>
      <c r="D3766">
        <v>152291</v>
      </c>
      <c r="E3766" t="s">
        <v>5790</v>
      </c>
      <c r="F3766">
        <v>0.25258907679999998</v>
      </c>
      <c r="G3766">
        <v>151962</v>
      </c>
      <c r="H3766">
        <v>14.76</v>
      </c>
      <c r="I3766">
        <v>1</v>
      </c>
    </row>
    <row r="3767" spans="1:9" x14ac:dyDescent="0.3">
      <c r="A3767">
        <v>151964</v>
      </c>
      <c r="B3767">
        <v>142</v>
      </c>
      <c r="C3767">
        <v>0.40057202292275501</v>
      </c>
      <c r="D3767">
        <v>152291</v>
      </c>
      <c r="E3767" t="s">
        <v>5790</v>
      </c>
      <c r="F3767">
        <v>0.1580279171</v>
      </c>
      <c r="G3767">
        <v>151964</v>
      </c>
      <c r="H3767">
        <v>14.76</v>
      </c>
      <c r="I3767">
        <v>1</v>
      </c>
    </row>
    <row r="3768" spans="1:9" x14ac:dyDescent="0.3">
      <c r="A3768">
        <v>151964</v>
      </c>
      <c r="B3768">
        <v>142</v>
      </c>
      <c r="C3768">
        <v>0.40057202292275501</v>
      </c>
      <c r="D3768">
        <v>152291</v>
      </c>
      <c r="E3768" t="s">
        <v>5790</v>
      </c>
      <c r="F3768">
        <v>0.1580279171</v>
      </c>
      <c r="G3768">
        <v>151964</v>
      </c>
      <c r="H3768">
        <v>14.76</v>
      </c>
      <c r="I3768">
        <v>1</v>
      </c>
    </row>
    <row r="3769" spans="1:9" x14ac:dyDescent="0.3">
      <c r="A3769">
        <v>151972</v>
      </c>
      <c r="B3769">
        <v>136.13043478260801</v>
      </c>
      <c r="C3769">
        <v>0</v>
      </c>
      <c r="D3769">
        <v>152031</v>
      </c>
      <c r="E3769" t="s">
        <v>5790</v>
      </c>
      <c r="F3769">
        <v>0.43420010809999998</v>
      </c>
      <c r="G3769">
        <v>151972</v>
      </c>
      <c r="H3769">
        <v>14.76</v>
      </c>
      <c r="I3769">
        <v>1</v>
      </c>
    </row>
    <row r="3770" spans="1:9" x14ac:dyDescent="0.3">
      <c r="A3770">
        <v>151972</v>
      </c>
      <c r="B3770">
        <v>136.13043478260801</v>
      </c>
      <c r="C3770">
        <v>0</v>
      </c>
      <c r="D3770">
        <v>152031</v>
      </c>
      <c r="E3770" t="s">
        <v>5790</v>
      </c>
      <c r="F3770">
        <v>0.43420010809999998</v>
      </c>
      <c r="G3770">
        <v>151972</v>
      </c>
      <c r="H3770">
        <v>14.76</v>
      </c>
      <c r="I3770">
        <v>1</v>
      </c>
    </row>
    <row r="3771" spans="1:9" x14ac:dyDescent="0.3">
      <c r="A3771">
        <v>151973</v>
      </c>
      <c r="B3771">
        <v>135.42105595567099</v>
      </c>
      <c r="C3771">
        <v>0</v>
      </c>
      <c r="D3771">
        <v>152031</v>
      </c>
      <c r="E3771" t="s">
        <v>5790</v>
      </c>
      <c r="F3771">
        <v>0.64070862529999995</v>
      </c>
      <c r="G3771">
        <v>151973</v>
      </c>
      <c r="H3771">
        <v>11.8</v>
      </c>
      <c r="I3771">
        <v>2</v>
      </c>
    </row>
    <row r="3772" spans="1:9" x14ac:dyDescent="0.3">
      <c r="A3772">
        <v>151973</v>
      </c>
      <c r="B3772">
        <v>135.42105595567099</v>
      </c>
      <c r="C3772">
        <v>0</v>
      </c>
      <c r="D3772">
        <v>152031</v>
      </c>
      <c r="E3772" t="s">
        <v>5790</v>
      </c>
      <c r="F3772">
        <v>0.64070862529999995</v>
      </c>
      <c r="G3772">
        <v>151973</v>
      </c>
      <c r="H3772">
        <v>11.8</v>
      </c>
      <c r="I3772">
        <v>2</v>
      </c>
    </row>
    <row r="3773" spans="1:9" x14ac:dyDescent="0.3">
      <c r="A3773">
        <v>151974</v>
      </c>
      <c r="B3773">
        <v>142</v>
      </c>
      <c r="C3773">
        <v>0.39557945263064298</v>
      </c>
      <c r="D3773">
        <v>152127</v>
      </c>
      <c r="E3773" t="s">
        <v>5790</v>
      </c>
      <c r="F3773">
        <v>0.52162170409999997</v>
      </c>
      <c r="G3773">
        <v>151974</v>
      </c>
      <c r="H3773">
        <v>11.8</v>
      </c>
      <c r="I3773">
        <v>2</v>
      </c>
    </row>
    <row r="3774" spans="1:9" x14ac:dyDescent="0.3">
      <c r="A3774">
        <v>151974</v>
      </c>
      <c r="B3774">
        <v>142</v>
      </c>
      <c r="C3774">
        <v>0.39557945263064298</v>
      </c>
      <c r="D3774">
        <v>152127</v>
      </c>
      <c r="E3774" t="s">
        <v>5790</v>
      </c>
      <c r="F3774">
        <v>0.52162170409999997</v>
      </c>
      <c r="G3774">
        <v>151974</v>
      </c>
      <c r="H3774">
        <v>11.8</v>
      </c>
      <c r="I3774">
        <v>2</v>
      </c>
    </row>
    <row r="3775" spans="1:9" x14ac:dyDescent="0.3">
      <c r="A3775">
        <v>152018</v>
      </c>
      <c r="B3775">
        <v>142</v>
      </c>
      <c r="C3775">
        <v>9.6614196501943098E-2</v>
      </c>
      <c r="D3775">
        <v>152606</v>
      </c>
      <c r="E3775" t="s">
        <v>5790</v>
      </c>
      <c r="F3775">
        <v>0.56988245250000003</v>
      </c>
      <c r="G3775">
        <v>152018</v>
      </c>
      <c r="H3775">
        <v>11.8</v>
      </c>
      <c r="I3775">
        <v>2</v>
      </c>
    </row>
    <row r="3776" spans="1:9" x14ac:dyDescent="0.3">
      <c r="A3776">
        <v>152018</v>
      </c>
      <c r="B3776">
        <v>142</v>
      </c>
      <c r="C3776">
        <v>9.6614196501943098E-2</v>
      </c>
      <c r="D3776">
        <v>152606</v>
      </c>
      <c r="E3776" t="s">
        <v>5790</v>
      </c>
      <c r="F3776">
        <v>0.56988245250000003</v>
      </c>
      <c r="G3776">
        <v>152018</v>
      </c>
      <c r="H3776">
        <v>11.8</v>
      </c>
      <c r="I3776">
        <v>2</v>
      </c>
    </row>
    <row r="3777" spans="1:9" x14ac:dyDescent="0.3">
      <c r="A3777">
        <v>152020</v>
      </c>
      <c r="B3777">
        <v>136</v>
      </c>
      <c r="C3777">
        <v>7.1172458089764704E-2</v>
      </c>
      <c r="D3777">
        <v>152606</v>
      </c>
      <c r="E3777" t="s">
        <v>5790</v>
      </c>
      <c r="F3777">
        <v>9.8594293E-2</v>
      </c>
      <c r="G3777">
        <v>152020</v>
      </c>
      <c r="H3777">
        <v>14.76</v>
      </c>
      <c r="I3777">
        <v>1</v>
      </c>
    </row>
    <row r="3778" spans="1:9" x14ac:dyDescent="0.3">
      <c r="A3778">
        <v>152020</v>
      </c>
      <c r="B3778">
        <v>136</v>
      </c>
      <c r="C3778">
        <v>7.1172458089764704E-2</v>
      </c>
      <c r="D3778">
        <v>152606</v>
      </c>
      <c r="E3778" t="s">
        <v>5790</v>
      </c>
      <c r="F3778">
        <v>9.8594293E-2</v>
      </c>
      <c r="G3778">
        <v>152020</v>
      </c>
      <c r="H3778">
        <v>14.76</v>
      </c>
      <c r="I3778">
        <v>1</v>
      </c>
    </row>
    <row r="3779" spans="1:9" x14ac:dyDescent="0.3">
      <c r="A3779">
        <v>152030</v>
      </c>
      <c r="B3779">
        <v>142</v>
      </c>
      <c r="C3779">
        <v>0</v>
      </c>
      <c r="D3779">
        <v>152606</v>
      </c>
      <c r="E3779" t="s">
        <v>5790</v>
      </c>
      <c r="F3779">
        <v>0.52699822190000001</v>
      </c>
      <c r="G3779">
        <v>152030</v>
      </c>
      <c r="H3779">
        <v>11.8</v>
      </c>
      <c r="I3779">
        <v>2</v>
      </c>
    </row>
    <row r="3780" spans="1:9" x14ac:dyDescent="0.3">
      <c r="A3780">
        <v>152030</v>
      </c>
      <c r="B3780">
        <v>142</v>
      </c>
      <c r="C3780">
        <v>0</v>
      </c>
      <c r="D3780">
        <v>152606</v>
      </c>
      <c r="E3780" t="s">
        <v>5790</v>
      </c>
      <c r="F3780">
        <v>0.52699822190000001</v>
      </c>
      <c r="G3780">
        <v>152030</v>
      </c>
      <c r="H3780">
        <v>11.8</v>
      </c>
      <c r="I3780">
        <v>2</v>
      </c>
    </row>
    <row r="3781" spans="1:9" x14ac:dyDescent="0.3">
      <c r="A3781">
        <v>152042</v>
      </c>
      <c r="B3781">
        <v>142</v>
      </c>
      <c r="C3781">
        <v>0.367692390835334</v>
      </c>
      <c r="D3781">
        <v>152803</v>
      </c>
      <c r="E3781" t="s">
        <v>5790</v>
      </c>
      <c r="F3781">
        <v>0.22870869930000001</v>
      </c>
      <c r="G3781">
        <v>152042</v>
      </c>
      <c r="H3781">
        <v>14.76</v>
      </c>
      <c r="I3781">
        <v>1</v>
      </c>
    </row>
    <row r="3782" spans="1:9" x14ac:dyDescent="0.3">
      <c r="A3782">
        <v>152042</v>
      </c>
      <c r="B3782">
        <v>142</v>
      </c>
      <c r="C3782">
        <v>0.367692390835334</v>
      </c>
      <c r="D3782">
        <v>152803</v>
      </c>
      <c r="E3782" t="s">
        <v>5790</v>
      </c>
      <c r="F3782">
        <v>0.22870869930000001</v>
      </c>
      <c r="G3782">
        <v>152042</v>
      </c>
      <c r="H3782">
        <v>14.76</v>
      </c>
      <c r="I3782">
        <v>1</v>
      </c>
    </row>
    <row r="3783" spans="1:9" x14ac:dyDescent="0.3">
      <c r="A3783">
        <v>152044</v>
      </c>
      <c r="B3783">
        <v>85</v>
      </c>
      <c r="C3783">
        <v>0</v>
      </c>
      <c r="D3783">
        <v>152706</v>
      </c>
      <c r="E3783" t="s">
        <v>5790</v>
      </c>
      <c r="F3783">
        <v>0.28711923960000002</v>
      </c>
      <c r="G3783">
        <v>152044</v>
      </c>
      <c r="H3783">
        <v>14.76</v>
      </c>
      <c r="I3783">
        <v>1</v>
      </c>
    </row>
    <row r="3784" spans="1:9" x14ac:dyDescent="0.3">
      <c r="A3784">
        <v>152044</v>
      </c>
      <c r="B3784">
        <v>85</v>
      </c>
      <c r="C3784">
        <v>0</v>
      </c>
      <c r="D3784">
        <v>152706</v>
      </c>
      <c r="E3784" t="s">
        <v>5790</v>
      </c>
      <c r="F3784">
        <v>0.28711923960000002</v>
      </c>
      <c r="G3784">
        <v>152044</v>
      </c>
      <c r="H3784">
        <v>14.76</v>
      </c>
      <c r="I3784">
        <v>1</v>
      </c>
    </row>
    <row r="3785" spans="1:9" x14ac:dyDescent="0.3">
      <c r="A3785">
        <v>152045</v>
      </c>
      <c r="B3785">
        <v>142</v>
      </c>
      <c r="C3785">
        <v>0.367692390835334</v>
      </c>
      <c r="D3785">
        <v>152803</v>
      </c>
      <c r="E3785" t="s">
        <v>5790</v>
      </c>
      <c r="F3785">
        <v>0.15853001180000001</v>
      </c>
      <c r="G3785">
        <v>152045</v>
      </c>
      <c r="H3785">
        <v>14.76</v>
      </c>
      <c r="I3785">
        <v>1</v>
      </c>
    </row>
    <row r="3786" spans="1:9" x14ac:dyDescent="0.3">
      <c r="A3786">
        <v>152045</v>
      </c>
      <c r="B3786">
        <v>142</v>
      </c>
      <c r="C3786">
        <v>0.367692390835334</v>
      </c>
      <c r="D3786">
        <v>152803</v>
      </c>
      <c r="E3786" t="s">
        <v>5790</v>
      </c>
      <c r="F3786">
        <v>0.15853001180000001</v>
      </c>
      <c r="G3786">
        <v>152045</v>
      </c>
      <c r="H3786">
        <v>14.76</v>
      </c>
      <c r="I3786">
        <v>1</v>
      </c>
    </row>
    <row r="3787" spans="1:9" x14ac:dyDescent="0.3">
      <c r="A3787">
        <v>152047</v>
      </c>
      <c r="B3787">
        <v>172.41499999999999</v>
      </c>
      <c r="C3787">
        <v>0.55304409274399102</v>
      </c>
      <c r="D3787">
        <v>152803</v>
      </c>
      <c r="E3787" t="s">
        <v>5790</v>
      </c>
      <c r="F3787">
        <v>0.30961525439999998</v>
      </c>
      <c r="G3787">
        <v>152047</v>
      </c>
      <c r="H3787">
        <v>14.76</v>
      </c>
      <c r="I3787">
        <v>1</v>
      </c>
    </row>
    <row r="3788" spans="1:9" x14ac:dyDescent="0.3">
      <c r="A3788">
        <v>152047</v>
      </c>
      <c r="B3788">
        <v>172.41499999999999</v>
      </c>
      <c r="C3788">
        <v>0.55304409274399102</v>
      </c>
      <c r="D3788">
        <v>152803</v>
      </c>
      <c r="E3788" t="s">
        <v>5790</v>
      </c>
      <c r="F3788">
        <v>0.30961525439999998</v>
      </c>
      <c r="G3788">
        <v>152047</v>
      </c>
      <c r="H3788">
        <v>14.76</v>
      </c>
      <c r="I3788">
        <v>1</v>
      </c>
    </row>
    <row r="3789" spans="1:9" x14ac:dyDescent="0.3">
      <c r="A3789">
        <v>152048</v>
      </c>
      <c r="B3789">
        <v>142</v>
      </c>
      <c r="C3789">
        <v>0.367692390835334</v>
      </c>
      <c r="D3789">
        <v>152803</v>
      </c>
      <c r="E3789" t="s">
        <v>5790</v>
      </c>
      <c r="F3789">
        <v>0.18667884169999999</v>
      </c>
      <c r="G3789">
        <v>152048</v>
      </c>
      <c r="H3789">
        <v>14.76</v>
      </c>
      <c r="I3789">
        <v>1</v>
      </c>
    </row>
    <row r="3790" spans="1:9" x14ac:dyDescent="0.3">
      <c r="A3790">
        <v>152048</v>
      </c>
      <c r="B3790">
        <v>142</v>
      </c>
      <c r="C3790">
        <v>0.367692390835334</v>
      </c>
      <c r="D3790">
        <v>152803</v>
      </c>
      <c r="E3790" t="s">
        <v>5790</v>
      </c>
      <c r="F3790">
        <v>0.18667884169999999</v>
      </c>
      <c r="G3790">
        <v>152048</v>
      </c>
      <c r="H3790">
        <v>14.76</v>
      </c>
      <c r="I3790">
        <v>1</v>
      </c>
    </row>
    <row r="3791" spans="1:9" x14ac:dyDescent="0.3">
      <c r="A3791">
        <v>152064</v>
      </c>
      <c r="B3791">
        <v>142</v>
      </c>
      <c r="C3791">
        <v>0</v>
      </c>
      <c r="D3791">
        <v>152625</v>
      </c>
      <c r="E3791" t="s">
        <v>5790</v>
      </c>
      <c r="F3791">
        <v>0.72128027679999995</v>
      </c>
      <c r="G3791">
        <v>152064</v>
      </c>
      <c r="H3791">
        <v>11.8</v>
      </c>
      <c r="I3791">
        <v>2</v>
      </c>
    </row>
    <row r="3792" spans="1:9" x14ac:dyDescent="0.3">
      <c r="A3792">
        <v>152064</v>
      </c>
      <c r="B3792">
        <v>142</v>
      </c>
      <c r="C3792">
        <v>0</v>
      </c>
      <c r="D3792">
        <v>152625</v>
      </c>
      <c r="E3792" t="s">
        <v>5790</v>
      </c>
      <c r="F3792">
        <v>0.72128027679999995</v>
      </c>
      <c r="G3792">
        <v>152064</v>
      </c>
      <c r="H3792">
        <v>11.8</v>
      </c>
      <c r="I3792">
        <v>2</v>
      </c>
    </row>
    <row r="3793" spans="1:9" x14ac:dyDescent="0.3">
      <c r="A3793">
        <v>152065</v>
      </c>
      <c r="B3793">
        <v>142</v>
      </c>
      <c r="C3793">
        <v>0</v>
      </c>
      <c r="D3793">
        <v>152752</v>
      </c>
      <c r="E3793" t="s">
        <v>5790</v>
      </c>
      <c r="F3793">
        <v>0.91087120769999996</v>
      </c>
      <c r="G3793">
        <v>152065</v>
      </c>
      <c r="H3793">
        <v>6.11</v>
      </c>
      <c r="I3793">
        <v>4</v>
      </c>
    </row>
    <row r="3794" spans="1:9" x14ac:dyDescent="0.3">
      <c r="A3794">
        <v>152065</v>
      </c>
      <c r="B3794">
        <v>142</v>
      </c>
      <c r="C3794">
        <v>0</v>
      </c>
      <c r="D3794">
        <v>152752</v>
      </c>
      <c r="E3794" t="s">
        <v>5790</v>
      </c>
      <c r="F3794">
        <v>0.91087120769999996</v>
      </c>
      <c r="G3794">
        <v>152065</v>
      </c>
      <c r="H3794">
        <v>6.11</v>
      </c>
      <c r="I3794">
        <v>4</v>
      </c>
    </row>
    <row r="3795" spans="1:9" x14ac:dyDescent="0.3">
      <c r="A3795">
        <v>152066</v>
      </c>
      <c r="B3795">
        <v>139.173913043478</v>
      </c>
      <c r="C3795">
        <v>0</v>
      </c>
      <c r="D3795">
        <v>152625</v>
      </c>
      <c r="E3795" t="s">
        <v>5790</v>
      </c>
      <c r="F3795">
        <v>0.87403237820000002</v>
      </c>
      <c r="G3795">
        <v>152066</v>
      </c>
      <c r="H3795">
        <v>6.11</v>
      </c>
      <c r="I3795">
        <v>4</v>
      </c>
    </row>
    <row r="3796" spans="1:9" x14ac:dyDescent="0.3">
      <c r="A3796">
        <v>152066</v>
      </c>
      <c r="B3796">
        <v>139.173913043478</v>
      </c>
      <c r="C3796">
        <v>0</v>
      </c>
      <c r="D3796">
        <v>152625</v>
      </c>
      <c r="E3796" t="s">
        <v>5790</v>
      </c>
      <c r="F3796">
        <v>0.87403237820000002</v>
      </c>
      <c r="G3796">
        <v>152066</v>
      </c>
      <c r="H3796">
        <v>6.11</v>
      </c>
      <c r="I3796">
        <v>4</v>
      </c>
    </row>
    <row r="3797" spans="1:9" x14ac:dyDescent="0.3">
      <c r="A3797">
        <v>152069</v>
      </c>
      <c r="B3797">
        <v>135.809523809523</v>
      </c>
      <c r="C3797">
        <v>0.43466742908454198</v>
      </c>
      <c r="D3797">
        <v>153435</v>
      </c>
      <c r="E3797" t="s">
        <v>5790</v>
      </c>
      <c r="F3797">
        <v>0.84251022340000004</v>
      </c>
      <c r="G3797">
        <v>152069</v>
      </c>
      <c r="H3797">
        <v>6.11</v>
      </c>
      <c r="I3797">
        <v>4</v>
      </c>
    </row>
    <row r="3798" spans="1:9" x14ac:dyDescent="0.3">
      <c r="A3798">
        <v>152076</v>
      </c>
      <c r="B3798">
        <v>142</v>
      </c>
      <c r="C3798">
        <v>0</v>
      </c>
      <c r="D3798">
        <v>152625</v>
      </c>
      <c r="E3798" t="s">
        <v>5791</v>
      </c>
      <c r="F3798">
        <v>0.95791095500000001</v>
      </c>
      <c r="G3798">
        <v>152076</v>
      </c>
      <c r="H3798">
        <v>4.0599999999999996</v>
      </c>
      <c r="I3798">
        <v>5</v>
      </c>
    </row>
    <row r="3799" spans="1:9" x14ac:dyDescent="0.3">
      <c r="A3799">
        <v>152076</v>
      </c>
      <c r="B3799">
        <v>142</v>
      </c>
      <c r="C3799">
        <v>0</v>
      </c>
      <c r="D3799">
        <v>152625</v>
      </c>
      <c r="E3799" t="s">
        <v>5791</v>
      </c>
      <c r="F3799">
        <v>0.95791095500000001</v>
      </c>
      <c r="G3799">
        <v>152076</v>
      </c>
      <c r="H3799">
        <v>4.0599999999999996</v>
      </c>
      <c r="I3799">
        <v>5</v>
      </c>
    </row>
    <row r="3800" spans="1:9" x14ac:dyDescent="0.3">
      <c r="A3800">
        <v>152110</v>
      </c>
      <c r="B3800">
        <v>143.81818904957001</v>
      </c>
      <c r="C3800">
        <v>0</v>
      </c>
      <c r="D3800">
        <v>152625</v>
      </c>
      <c r="E3800" t="s">
        <v>5791</v>
      </c>
      <c r="F3800">
        <v>0.94984805579999998</v>
      </c>
      <c r="G3800">
        <v>152110</v>
      </c>
      <c r="H3800">
        <v>4.0599999999999996</v>
      </c>
      <c r="I3800">
        <v>5</v>
      </c>
    </row>
    <row r="3801" spans="1:9" x14ac:dyDescent="0.3">
      <c r="A3801">
        <v>152110</v>
      </c>
      <c r="B3801">
        <v>143.81818904957001</v>
      </c>
      <c r="C3801">
        <v>0</v>
      </c>
      <c r="D3801">
        <v>152625</v>
      </c>
      <c r="E3801" t="s">
        <v>5791</v>
      </c>
      <c r="F3801">
        <v>0.94984805579999998</v>
      </c>
      <c r="G3801">
        <v>152110</v>
      </c>
      <c r="H3801">
        <v>4.0599999999999996</v>
      </c>
      <c r="I3801">
        <v>5</v>
      </c>
    </row>
    <row r="3802" spans="1:9" x14ac:dyDescent="0.3">
      <c r="A3802">
        <v>152112</v>
      </c>
      <c r="B3802">
        <v>170.62612903225801</v>
      </c>
      <c r="C3802">
        <v>0.40916295917878698</v>
      </c>
      <c r="D3802">
        <v>152606</v>
      </c>
      <c r="E3802" t="s">
        <v>5790</v>
      </c>
      <c r="F3802">
        <v>0.80646121500000001</v>
      </c>
      <c r="G3802">
        <v>152112</v>
      </c>
      <c r="H3802">
        <v>7.65</v>
      </c>
      <c r="I3802">
        <v>3</v>
      </c>
    </row>
    <row r="3803" spans="1:9" x14ac:dyDescent="0.3">
      <c r="A3803">
        <v>152112</v>
      </c>
      <c r="B3803">
        <v>170.62612903225801</v>
      </c>
      <c r="C3803">
        <v>0.40916295917878698</v>
      </c>
      <c r="D3803">
        <v>152606</v>
      </c>
      <c r="E3803" t="s">
        <v>5790</v>
      </c>
      <c r="F3803">
        <v>0.80646121500000001</v>
      </c>
      <c r="G3803">
        <v>152112</v>
      </c>
      <c r="H3803">
        <v>7.65</v>
      </c>
      <c r="I3803">
        <v>3</v>
      </c>
    </row>
    <row r="3804" spans="1:9" x14ac:dyDescent="0.3">
      <c r="A3804">
        <v>152113</v>
      </c>
      <c r="B3804">
        <v>147</v>
      </c>
      <c r="C3804">
        <v>0</v>
      </c>
      <c r="D3804">
        <v>152625</v>
      </c>
      <c r="E3804" t="s">
        <v>5790</v>
      </c>
      <c r="F3804">
        <v>0.69075387720000003</v>
      </c>
      <c r="G3804">
        <v>152113</v>
      </c>
      <c r="H3804">
        <v>11.8</v>
      </c>
      <c r="I3804">
        <v>2</v>
      </c>
    </row>
    <row r="3805" spans="1:9" x14ac:dyDescent="0.3">
      <c r="A3805">
        <v>152113</v>
      </c>
      <c r="B3805">
        <v>147</v>
      </c>
      <c r="C3805">
        <v>0</v>
      </c>
      <c r="D3805">
        <v>152625</v>
      </c>
      <c r="E3805" t="s">
        <v>5790</v>
      </c>
      <c r="F3805">
        <v>0.69075387720000003</v>
      </c>
      <c r="G3805">
        <v>152113</v>
      </c>
      <c r="H3805">
        <v>11.8</v>
      </c>
      <c r="I3805">
        <v>2</v>
      </c>
    </row>
    <row r="3806" spans="1:9" x14ac:dyDescent="0.3">
      <c r="A3806">
        <v>152115</v>
      </c>
      <c r="B3806">
        <v>147</v>
      </c>
      <c r="C3806">
        <v>0</v>
      </c>
      <c r="D3806">
        <v>152625</v>
      </c>
      <c r="E3806" t="s">
        <v>5790</v>
      </c>
      <c r="F3806">
        <v>0.87544405459999997</v>
      </c>
      <c r="G3806">
        <v>152115</v>
      </c>
      <c r="H3806">
        <v>6.11</v>
      </c>
      <c r="I3806">
        <v>4</v>
      </c>
    </row>
    <row r="3807" spans="1:9" x14ac:dyDescent="0.3">
      <c r="A3807">
        <v>152115</v>
      </c>
      <c r="B3807">
        <v>147</v>
      </c>
      <c r="C3807">
        <v>0</v>
      </c>
      <c r="D3807">
        <v>152625</v>
      </c>
      <c r="E3807" t="s">
        <v>5790</v>
      </c>
      <c r="F3807">
        <v>0.87544405459999997</v>
      </c>
      <c r="G3807">
        <v>152115</v>
      </c>
      <c r="H3807">
        <v>6.11</v>
      </c>
      <c r="I3807">
        <v>4</v>
      </c>
    </row>
    <row r="3808" spans="1:9" x14ac:dyDescent="0.3">
      <c r="A3808">
        <v>152116</v>
      </c>
      <c r="B3808">
        <v>142</v>
      </c>
      <c r="C3808">
        <v>0</v>
      </c>
      <c r="D3808">
        <v>152590</v>
      </c>
      <c r="E3808" t="s">
        <v>5790</v>
      </c>
      <c r="F3808">
        <v>0.52408289910000005</v>
      </c>
      <c r="G3808">
        <v>152116</v>
      </c>
      <c r="H3808">
        <v>11.8</v>
      </c>
      <c r="I3808">
        <v>2</v>
      </c>
    </row>
    <row r="3809" spans="1:9" x14ac:dyDescent="0.3">
      <c r="A3809">
        <v>152116</v>
      </c>
      <c r="B3809">
        <v>142</v>
      </c>
      <c r="C3809">
        <v>0</v>
      </c>
      <c r="D3809">
        <v>152590</v>
      </c>
      <c r="E3809" t="s">
        <v>5790</v>
      </c>
      <c r="F3809">
        <v>0.52408289910000005</v>
      </c>
      <c r="G3809">
        <v>152116</v>
      </c>
      <c r="H3809">
        <v>11.8</v>
      </c>
      <c r="I3809">
        <v>2</v>
      </c>
    </row>
    <row r="3810" spans="1:9" x14ac:dyDescent="0.3">
      <c r="A3810">
        <v>152117</v>
      </c>
      <c r="B3810">
        <v>142</v>
      </c>
      <c r="C3810">
        <v>0</v>
      </c>
      <c r="D3810">
        <v>152590</v>
      </c>
      <c r="E3810" t="s">
        <v>5790</v>
      </c>
      <c r="F3810">
        <v>0.65296608209999996</v>
      </c>
      <c r="G3810">
        <v>152117</v>
      </c>
      <c r="H3810">
        <v>11.8</v>
      </c>
      <c r="I3810">
        <v>2</v>
      </c>
    </row>
    <row r="3811" spans="1:9" x14ac:dyDescent="0.3">
      <c r="A3811">
        <v>152117</v>
      </c>
      <c r="B3811">
        <v>142</v>
      </c>
      <c r="C3811">
        <v>0</v>
      </c>
      <c r="D3811">
        <v>152590</v>
      </c>
      <c r="E3811" t="s">
        <v>5790</v>
      </c>
      <c r="F3811">
        <v>0.65296608209999996</v>
      </c>
      <c r="G3811">
        <v>152117</v>
      </c>
      <c r="H3811">
        <v>11.8</v>
      </c>
      <c r="I3811">
        <v>2</v>
      </c>
    </row>
    <row r="3812" spans="1:9" x14ac:dyDescent="0.3">
      <c r="A3812">
        <v>152120</v>
      </c>
      <c r="B3812">
        <v>142</v>
      </c>
      <c r="C3812">
        <v>0</v>
      </c>
      <c r="D3812">
        <v>153896</v>
      </c>
      <c r="E3812" t="s">
        <v>5790</v>
      </c>
      <c r="F3812">
        <v>0.23848809300000001</v>
      </c>
      <c r="G3812">
        <v>152120</v>
      </c>
      <c r="H3812">
        <v>14.76</v>
      </c>
      <c r="I3812">
        <v>1</v>
      </c>
    </row>
    <row r="3813" spans="1:9" x14ac:dyDescent="0.3">
      <c r="A3813">
        <v>152134</v>
      </c>
      <c r="B3813">
        <v>139.058823529411</v>
      </c>
      <c r="C3813">
        <v>0.32746581405151698</v>
      </c>
      <c r="D3813">
        <v>152752</v>
      </c>
      <c r="E3813" t="s">
        <v>5791</v>
      </c>
      <c r="F3813">
        <v>0.93975454570000005</v>
      </c>
      <c r="G3813">
        <v>152134</v>
      </c>
      <c r="H3813">
        <v>4.0599999999999996</v>
      </c>
      <c r="I3813">
        <v>5</v>
      </c>
    </row>
    <row r="3814" spans="1:9" x14ac:dyDescent="0.3">
      <c r="A3814">
        <v>152134</v>
      </c>
      <c r="B3814">
        <v>139.058823529411</v>
      </c>
      <c r="C3814">
        <v>0.32746581405151698</v>
      </c>
      <c r="D3814">
        <v>152752</v>
      </c>
      <c r="E3814" t="s">
        <v>5791</v>
      </c>
      <c r="F3814">
        <v>0.93975454570000005</v>
      </c>
      <c r="G3814">
        <v>152134</v>
      </c>
      <c r="H3814">
        <v>4.0599999999999996</v>
      </c>
      <c r="I3814">
        <v>5</v>
      </c>
    </row>
    <row r="3815" spans="1:9" x14ac:dyDescent="0.3">
      <c r="A3815">
        <v>152138</v>
      </c>
      <c r="B3815">
        <v>139.058823529411</v>
      </c>
      <c r="C3815">
        <v>0.32746581405151698</v>
      </c>
      <c r="D3815">
        <v>152752</v>
      </c>
      <c r="E3815" t="s">
        <v>5791</v>
      </c>
      <c r="F3815">
        <v>0.95484310390000005</v>
      </c>
      <c r="G3815">
        <v>152138</v>
      </c>
      <c r="H3815">
        <v>4.0599999999999996</v>
      </c>
      <c r="I3815">
        <v>5</v>
      </c>
    </row>
    <row r="3816" spans="1:9" x14ac:dyDescent="0.3">
      <c r="A3816">
        <v>152138</v>
      </c>
      <c r="B3816">
        <v>139.058823529411</v>
      </c>
      <c r="C3816">
        <v>0.32746581405151698</v>
      </c>
      <c r="D3816">
        <v>152752</v>
      </c>
      <c r="E3816" t="s">
        <v>5791</v>
      </c>
      <c r="F3816">
        <v>0.95484310390000005</v>
      </c>
      <c r="G3816">
        <v>152138</v>
      </c>
      <c r="H3816">
        <v>4.0599999999999996</v>
      </c>
      <c r="I3816">
        <v>5</v>
      </c>
    </row>
    <row r="3817" spans="1:9" x14ac:dyDescent="0.3">
      <c r="A3817">
        <v>152143</v>
      </c>
      <c r="B3817">
        <v>127</v>
      </c>
      <c r="C3817">
        <v>0.26443871840920302</v>
      </c>
      <c r="D3817">
        <v>153269</v>
      </c>
      <c r="E3817" t="s">
        <v>5790</v>
      </c>
      <c r="F3817">
        <v>0.85178196429999997</v>
      </c>
      <c r="G3817">
        <v>152143</v>
      </c>
      <c r="H3817">
        <v>6.11</v>
      </c>
      <c r="I3817">
        <v>4</v>
      </c>
    </row>
    <row r="3818" spans="1:9" x14ac:dyDescent="0.3">
      <c r="A3818">
        <v>152143</v>
      </c>
      <c r="B3818">
        <v>127</v>
      </c>
      <c r="C3818">
        <v>0.26443871840920302</v>
      </c>
      <c r="D3818">
        <v>153269</v>
      </c>
      <c r="E3818" t="s">
        <v>5790</v>
      </c>
      <c r="F3818">
        <v>0.79781150820000002</v>
      </c>
      <c r="G3818">
        <v>152143</v>
      </c>
      <c r="H3818">
        <v>7.65</v>
      </c>
      <c r="I3818">
        <v>3</v>
      </c>
    </row>
    <row r="3819" spans="1:9" x14ac:dyDescent="0.3">
      <c r="A3819">
        <v>152145</v>
      </c>
      <c r="B3819">
        <v>142</v>
      </c>
      <c r="C3819">
        <v>0</v>
      </c>
      <c r="D3819">
        <v>152590</v>
      </c>
      <c r="E3819" t="s">
        <v>5790</v>
      </c>
      <c r="F3819">
        <v>0.52905738349999998</v>
      </c>
      <c r="G3819">
        <v>152145</v>
      </c>
      <c r="H3819">
        <v>11.8</v>
      </c>
      <c r="I3819">
        <v>2</v>
      </c>
    </row>
    <row r="3820" spans="1:9" x14ac:dyDescent="0.3">
      <c r="A3820">
        <v>152145</v>
      </c>
      <c r="B3820">
        <v>142</v>
      </c>
      <c r="C3820">
        <v>0</v>
      </c>
      <c r="D3820">
        <v>152590</v>
      </c>
      <c r="E3820" t="s">
        <v>5790</v>
      </c>
      <c r="F3820">
        <v>0.52905738349999998</v>
      </c>
      <c r="G3820">
        <v>152145</v>
      </c>
      <c r="H3820">
        <v>11.8</v>
      </c>
      <c r="I3820">
        <v>2</v>
      </c>
    </row>
    <row r="3821" spans="1:9" x14ac:dyDescent="0.3">
      <c r="A3821">
        <v>152152</v>
      </c>
      <c r="B3821">
        <v>142</v>
      </c>
      <c r="C3821">
        <v>0</v>
      </c>
      <c r="D3821">
        <v>152590</v>
      </c>
      <c r="E3821" t="s">
        <v>5790</v>
      </c>
      <c r="F3821">
        <v>0.7445787787</v>
      </c>
      <c r="G3821">
        <v>152152</v>
      </c>
      <c r="H3821">
        <v>11.8</v>
      </c>
      <c r="I3821">
        <v>2</v>
      </c>
    </row>
    <row r="3822" spans="1:9" x14ac:dyDescent="0.3">
      <c r="A3822">
        <v>152152</v>
      </c>
      <c r="B3822">
        <v>142</v>
      </c>
      <c r="C3822">
        <v>0</v>
      </c>
      <c r="D3822">
        <v>152590</v>
      </c>
      <c r="E3822" t="s">
        <v>5790</v>
      </c>
      <c r="F3822">
        <v>0.7445787787</v>
      </c>
      <c r="G3822">
        <v>152152</v>
      </c>
      <c r="H3822">
        <v>11.8</v>
      </c>
      <c r="I3822">
        <v>2</v>
      </c>
    </row>
    <row r="3823" spans="1:9" x14ac:dyDescent="0.3">
      <c r="A3823">
        <v>152162</v>
      </c>
      <c r="B3823">
        <v>157.08222222222199</v>
      </c>
      <c r="C3823">
        <v>0.208284537056172</v>
      </c>
      <c r="D3823">
        <v>153635</v>
      </c>
      <c r="E3823" t="s">
        <v>5790</v>
      </c>
      <c r="F3823">
        <v>0.8081962466</v>
      </c>
      <c r="G3823">
        <v>152162</v>
      </c>
      <c r="H3823">
        <v>7.65</v>
      </c>
      <c r="I3823">
        <v>3</v>
      </c>
    </row>
    <row r="3824" spans="1:9" x14ac:dyDescent="0.3">
      <c r="A3824">
        <v>152165</v>
      </c>
      <c r="B3824">
        <v>139.058823529411</v>
      </c>
      <c r="C3824">
        <v>0</v>
      </c>
      <c r="D3824">
        <v>152606</v>
      </c>
      <c r="E3824" t="s">
        <v>5790</v>
      </c>
      <c r="F3824">
        <v>0.16829246279999999</v>
      </c>
      <c r="G3824">
        <v>152165</v>
      </c>
      <c r="H3824">
        <v>14.76</v>
      </c>
      <c r="I3824">
        <v>1</v>
      </c>
    </row>
    <row r="3825" spans="1:9" x14ac:dyDescent="0.3">
      <c r="A3825">
        <v>152165</v>
      </c>
      <c r="B3825">
        <v>139.058823529411</v>
      </c>
      <c r="C3825">
        <v>0</v>
      </c>
      <c r="D3825">
        <v>152606</v>
      </c>
      <c r="E3825" t="s">
        <v>5790</v>
      </c>
      <c r="F3825">
        <v>0.16829246279999999</v>
      </c>
      <c r="G3825">
        <v>152165</v>
      </c>
      <c r="H3825">
        <v>14.76</v>
      </c>
      <c r="I3825">
        <v>1</v>
      </c>
    </row>
    <row r="3826" spans="1:9" x14ac:dyDescent="0.3">
      <c r="A3826">
        <v>152182</v>
      </c>
      <c r="B3826">
        <v>147</v>
      </c>
      <c r="C3826">
        <v>0</v>
      </c>
      <c r="D3826">
        <v>152625</v>
      </c>
      <c r="E3826" t="s">
        <v>5790</v>
      </c>
      <c r="F3826">
        <v>0.58266699310000003</v>
      </c>
      <c r="G3826">
        <v>152182</v>
      </c>
      <c r="H3826">
        <v>11.8</v>
      </c>
      <c r="I3826">
        <v>2</v>
      </c>
    </row>
    <row r="3827" spans="1:9" x14ac:dyDescent="0.3">
      <c r="A3827">
        <v>152182</v>
      </c>
      <c r="B3827">
        <v>147</v>
      </c>
      <c r="C3827">
        <v>0</v>
      </c>
      <c r="D3827">
        <v>152625</v>
      </c>
      <c r="E3827" t="s">
        <v>5790</v>
      </c>
      <c r="F3827">
        <v>0.58266699310000003</v>
      </c>
      <c r="G3827">
        <v>152182</v>
      </c>
      <c r="H3827">
        <v>11.8</v>
      </c>
      <c r="I3827">
        <v>2</v>
      </c>
    </row>
    <row r="3828" spans="1:9" x14ac:dyDescent="0.3">
      <c r="A3828">
        <v>152183</v>
      </c>
      <c r="B3828">
        <v>136</v>
      </c>
      <c r="C3828">
        <v>7.1172458089764704E-2</v>
      </c>
      <c r="D3828">
        <v>152606</v>
      </c>
      <c r="E3828" t="s">
        <v>5790</v>
      </c>
      <c r="F3828">
        <v>0.19168490169999999</v>
      </c>
      <c r="G3828">
        <v>152183</v>
      </c>
      <c r="H3828">
        <v>14.76</v>
      </c>
      <c r="I3828">
        <v>1</v>
      </c>
    </row>
    <row r="3829" spans="1:9" x14ac:dyDescent="0.3">
      <c r="A3829">
        <v>152183</v>
      </c>
      <c r="B3829">
        <v>136</v>
      </c>
      <c r="C3829">
        <v>7.1172458089764704E-2</v>
      </c>
      <c r="D3829">
        <v>152606</v>
      </c>
      <c r="E3829" t="s">
        <v>5790</v>
      </c>
      <c r="F3829">
        <v>0.19168490169999999</v>
      </c>
      <c r="G3829">
        <v>152183</v>
      </c>
      <c r="H3829">
        <v>14.76</v>
      </c>
      <c r="I3829">
        <v>1</v>
      </c>
    </row>
    <row r="3830" spans="1:9" x14ac:dyDescent="0.3">
      <c r="A3830">
        <v>152210</v>
      </c>
      <c r="B3830">
        <v>150.44263157894699</v>
      </c>
      <c r="C3830">
        <v>0.205184531679098</v>
      </c>
      <c r="D3830">
        <v>153205</v>
      </c>
      <c r="E3830" t="s">
        <v>5790</v>
      </c>
      <c r="F3830">
        <v>0.85763722659999997</v>
      </c>
      <c r="G3830">
        <v>152210</v>
      </c>
      <c r="H3830">
        <v>6.11</v>
      </c>
      <c r="I3830">
        <v>4</v>
      </c>
    </row>
    <row r="3831" spans="1:9" x14ac:dyDescent="0.3">
      <c r="A3831">
        <v>152210</v>
      </c>
      <c r="B3831">
        <v>150.44263157894699</v>
      </c>
      <c r="C3831">
        <v>0.205184531679098</v>
      </c>
      <c r="D3831">
        <v>153205</v>
      </c>
      <c r="E3831" t="s">
        <v>5790</v>
      </c>
      <c r="F3831">
        <v>0.90672969820000004</v>
      </c>
      <c r="G3831">
        <v>152210</v>
      </c>
      <c r="H3831">
        <v>6.11</v>
      </c>
      <c r="I3831">
        <v>4</v>
      </c>
    </row>
    <row r="3832" spans="1:9" x14ac:dyDescent="0.3">
      <c r="A3832">
        <v>152212</v>
      </c>
      <c r="B3832">
        <v>139.058823529411</v>
      </c>
      <c r="C3832">
        <v>0.25480432038580803</v>
      </c>
      <c r="D3832">
        <v>153205</v>
      </c>
      <c r="E3832" t="s">
        <v>5790</v>
      </c>
      <c r="F3832">
        <v>0.34365552659999998</v>
      </c>
      <c r="G3832">
        <v>152212</v>
      </c>
      <c r="H3832">
        <v>14.76</v>
      </c>
      <c r="I3832">
        <v>1</v>
      </c>
    </row>
    <row r="3833" spans="1:9" x14ac:dyDescent="0.3">
      <c r="A3833">
        <v>152212</v>
      </c>
      <c r="B3833">
        <v>139.058823529411</v>
      </c>
      <c r="C3833">
        <v>0.25480432038580803</v>
      </c>
      <c r="D3833">
        <v>153205</v>
      </c>
      <c r="E3833" t="s">
        <v>5790</v>
      </c>
      <c r="F3833">
        <v>0.24753390250000001</v>
      </c>
      <c r="G3833">
        <v>152212</v>
      </c>
      <c r="H3833">
        <v>14.76</v>
      </c>
      <c r="I3833">
        <v>1</v>
      </c>
    </row>
    <row r="3834" spans="1:9" x14ac:dyDescent="0.3">
      <c r="A3834">
        <v>152227</v>
      </c>
      <c r="B3834">
        <v>147</v>
      </c>
      <c r="C3834">
        <v>0</v>
      </c>
      <c r="D3834">
        <v>152320</v>
      </c>
      <c r="E3834" t="s">
        <v>5790</v>
      </c>
      <c r="F3834">
        <v>0.93534928559999997</v>
      </c>
      <c r="G3834">
        <v>152227</v>
      </c>
      <c r="H3834">
        <v>6.11</v>
      </c>
      <c r="I3834">
        <v>4</v>
      </c>
    </row>
    <row r="3835" spans="1:9" x14ac:dyDescent="0.3">
      <c r="A3835">
        <v>152227</v>
      </c>
      <c r="B3835">
        <v>147</v>
      </c>
      <c r="C3835">
        <v>0</v>
      </c>
      <c r="D3835">
        <v>152320</v>
      </c>
      <c r="E3835" t="s">
        <v>5790</v>
      </c>
      <c r="F3835">
        <v>0.93534928559999997</v>
      </c>
      <c r="G3835">
        <v>152227</v>
      </c>
      <c r="H3835">
        <v>6.11</v>
      </c>
      <c r="I3835">
        <v>4</v>
      </c>
    </row>
    <row r="3836" spans="1:9" x14ac:dyDescent="0.3">
      <c r="A3836">
        <v>152232</v>
      </c>
      <c r="B3836">
        <v>137.961538461538</v>
      </c>
      <c r="C3836">
        <v>0</v>
      </c>
      <c r="D3836">
        <v>152320</v>
      </c>
      <c r="E3836" t="s">
        <v>5791</v>
      </c>
      <c r="F3836">
        <v>0.95387178660000005</v>
      </c>
      <c r="G3836">
        <v>152232</v>
      </c>
      <c r="H3836">
        <v>4.0599999999999996</v>
      </c>
      <c r="I3836">
        <v>5</v>
      </c>
    </row>
    <row r="3837" spans="1:9" x14ac:dyDescent="0.3">
      <c r="A3837">
        <v>152232</v>
      </c>
      <c r="B3837">
        <v>137.961538461538</v>
      </c>
      <c r="C3837">
        <v>0</v>
      </c>
      <c r="D3837">
        <v>152320</v>
      </c>
      <c r="E3837" t="s">
        <v>5791</v>
      </c>
      <c r="F3837">
        <v>0.95387178660000005</v>
      </c>
      <c r="G3837">
        <v>152232</v>
      </c>
      <c r="H3837">
        <v>4.0599999999999996</v>
      </c>
      <c r="I3837">
        <v>5</v>
      </c>
    </row>
    <row r="3838" spans="1:9" x14ac:dyDescent="0.3">
      <c r="A3838">
        <v>152233</v>
      </c>
      <c r="B3838">
        <v>147</v>
      </c>
      <c r="C3838">
        <v>0</v>
      </c>
      <c r="D3838">
        <v>152320</v>
      </c>
      <c r="E3838" t="s">
        <v>5790</v>
      </c>
      <c r="F3838">
        <v>0.67613971230000003</v>
      </c>
      <c r="G3838">
        <v>152233</v>
      </c>
      <c r="H3838">
        <v>11.8</v>
      </c>
      <c r="I3838">
        <v>2</v>
      </c>
    </row>
    <row r="3839" spans="1:9" x14ac:dyDescent="0.3">
      <c r="A3839">
        <v>152233</v>
      </c>
      <c r="B3839">
        <v>147</v>
      </c>
      <c r="C3839">
        <v>0</v>
      </c>
      <c r="D3839">
        <v>152320</v>
      </c>
      <c r="E3839" t="s">
        <v>5790</v>
      </c>
      <c r="F3839">
        <v>0.67613971230000003</v>
      </c>
      <c r="G3839">
        <v>152233</v>
      </c>
      <c r="H3839">
        <v>11.8</v>
      </c>
      <c r="I3839">
        <v>2</v>
      </c>
    </row>
    <row r="3840" spans="1:9" x14ac:dyDescent="0.3">
      <c r="A3840">
        <v>152258</v>
      </c>
      <c r="B3840">
        <v>141.166666666666</v>
      </c>
      <c r="C3840">
        <v>0</v>
      </c>
      <c r="D3840">
        <v>152516</v>
      </c>
      <c r="E3840" t="s">
        <v>5790</v>
      </c>
      <c r="F3840">
        <v>0.31852212549999998</v>
      </c>
      <c r="G3840">
        <v>152258</v>
      </c>
      <c r="H3840">
        <v>14.76</v>
      </c>
      <c r="I3840">
        <v>1</v>
      </c>
    </row>
    <row r="3841" spans="1:9" x14ac:dyDescent="0.3">
      <c r="A3841">
        <v>152258</v>
      </c>
      <c r="B3841">
        <v>141.166666666666</v>
      </c>
      <c r="C3841">
        <v>0</v>
      </c>
      <c r="D3841">
        <v>152516</v>
      </c>
      <c r="E3841" t="s">
        <v>5790</v>
      </c>
      <c r="F3841">
        <v>0.31852212549999998</v>
      </c>
      <c r="G3841">
        <v>152258</v>
      </c>
      <c r="H3841">
        <v>14.76</v>
      </c>
      <c r="I3841">
        <v>1</v>
      </c>
    </row>
    <row r="3842" spans="1:9" x14ac:dyDescent="0.3">
      <c r="A3842">
        <v>152263</v>
      </c>
      <c r="B3842">
        <v>163.97859649122799</v>
      </c>
      <c r="C3842">
        <v>0.482572141443324</v>
      </c>
      <c r="D3842">
        <v>155995</v>
      </c>
      <c r="E3842" t="s">
        <v>5790</v>
      </c>
      <c r="F3842">
        <v>0.50734281540000004</v>
      </c>
      <c r="G3842">
        <v>152263</v>
      </c>
      <c r="H3842">
        <v>11.8</v>
      </c>
      <c r="I3842">
        <v>2</v>
      </c>
    </row>
    <row r="3843" spans="1:9" x14ac:dyDescent="0.3">
      <c r="A3843">
        <v>152263</v>
      </c>
      <c r="B3843">
        <v>163.97859649122799</v>
      </c>
      <c r="C3843">
        <v>0.482572141443324</v>
      </c>
      <c r="D3843">
        <v>155995</v>
      </c>
      <c r="E3843" t="s">
        <v>5790</v>
      </c>
      <c r="F3843">
        <v>0.50734281540000004</v>
      </c>
      <c r="G3843">
        <v>152263</v>
      </c>
      <c r="H3843">
        <v>11.8</v>
      </c>
      <c r="I3843">
        <v>2</v>
      </c>
    </row>
    <row r="3844" spans="1:9" x14ac:dyDescent="0.3">
      <c r="A3844">
        <v>152267</v>
      </c>
      <c r="B3844">
        <v>141.166666666666</v>
      </c>
      <c r="C3844">
        <v>0</v>
      </c>
      <c r="D3844">
        <v>152516</v>
      </c>
      <c r="E3844" t="s">
        <v>5790</v>
      </c>
      <c r="F3844">
        <v>0.82408463949999999</v>
      </c>
      <c r="G3844">
        <v>152267</v>
      </c>
      <c r="H3844">
        <v>7.65</v>
      </c>
      <c r="I3844">
        <v>3</v>
      </c>
    </row>
    <row r="3845" spans="1:9" x14ac:dyDescent="0.3">
      <c r="A3845">
        <v>152267</v>
      </c>
      <c r="B3845">
        <v>141.166666666666</v>
      </c>
      <c r="C3845">
        <v>0</v>
      </c>
      <c r="D3845">
        <v>152516</v>
      </c>
      <c r="E3845" t="s">
        <v>5790</v>
      </c>
      <c r="F3845">
        <v>0.82408463949999999</v>
      </c>
      <c r="G3845">
        <v>152267</v>
      </c>
      <c r="H3845">
        <v>7.65</v>
      </c>
      <c r="I3845">
        <v>3</v>
      </c>
    </row>
    <row r="3846" spans="1:9" x14ac:dyDescent="0.3">
      <c r="A3846">
        <v>152268</v>
      </c>
      <c r="B3846">
        <v>142</v>
      </c>
      <c r="C3846">
        <v>0</v>
      </c>
      <c r="D3846">
        <v>152516</v>
      </c>
      <c r="E3846" t="s">
        <v>5790</v>
      </c>
      <c r="F3846">
        <v>0.83624905350000001</v>
      </c>
      <c r="G3846">
        <v>152268</v>
      </c>
      <c r="H3846">
        <v>7.65</v>
      </c>
      <c r="I3846">
        <v>3</v>
      </c>
    </row>
    <row r="3847" spans="1:9" x14ac:dyDescent="0.3">
      <c r="A3847">
        <v>152268</v>
      </c>
      <c r="B3847">
        <v>142</v>
      </c>
      <c r="C3847">
        <v>0</v>
      </c>
      <c r="D3847">
        <v>152516</v>
      </c>
      <c r="E3847" t="s">
        <v>5790</v>
      </c>
      <c r="F3847">
        <v>0.83624905350000001</v>
      </c>
      <c r="G3847">
        <v>152268</v>
      </c>
      <c r="H3847">
        <v>7.65</v>
      </c>
      <c r="I3847">
        <v>3</v>
      </c>
    </row>
    <row r="3848" spans="1:9" x14ac:dyDescent="0.3">
      <c r="A3848">
        <v>152317</v>
      </c>
      <c r="B3848">
        <v>142</v>
      </c>
      <c r="C3848">
        <v>0.46612872883045497</v>
      </c>
      <c r="D3848">
        <v>153119</v>
      </c>
      <c r="E3848" t="s">
        <v>5790</v>
      </c>
      <c r="F3848">
        <v>0.81871229410000002</v>
      </c>
      <c r="G3848">
        <v>152317</v>
      </c>
      <c r="H3848">
        <v>7.65</v>
      </c>
      <c r="I3848">
        <v>3</v>
      </c>
    </row>
    <row r="3849" spans="1:9" x14ac:dyDescent="0.3">
      <c r="A3849">
        <v>152317</v>
      </c>
      <c r="B3849">
        <v>142</v>
      </c>
      <c r="C3849">
        <v>0.46612872883045497</v>
      </c>
      <c r="D3849">
        <v>153119</v>
      </c>
      <c r="E3849" t="s">
        <v>5790</v>
      </c>
      <c r="F3849">
        <v>0.52273285390000002</v>
      </c>
      <c r="G3849">
        <v>152317</v>
      </c>
      <c r="H3849">
        <v>11.8</v>
      </c>
      <c r="I3849">
        <v>2</v>
      </c>
    </row>
    <row r="3850" spans="1:9" x14ac:dyDescent="0.3">
      <c r="A3850">
        <v>152329</v>
      </c>
      <c r="B3850">
        <v>110</v>
      </c>
      <c r="C3850">
        <v>0.26443871840920302</v>
      </c>
      <c r="D3850">
        <v>153269</v>
      </c>
      <c r="E3850" t="s">
        <v>5790</v>
      </c>
      <c r="F3850">
        <v>0.34555137159999999</v>
      </c>
      <c r="G3850">
        <v>152329</v>
      </c>
      <c r="H3850">
        <v>14.76</v>
      </c>
      <c r="I3850">
        <v>1</v>
      </c>
    </row>
    <row r="3851" spans="1:9" x14ac:dyDescent="0.3">
      <c r="A3851">
        <v>152335</v>
      </c>
      <c r="B3851">
        <v>142</v>
      </c>
      <c r="C3851">
        <v>0</v>
      </c>
      <c r="D3851">
        <v>152590</v>
      </c>
      <c r="E3851" t="s">
        <v>5790</v>
      </c>
      <c r="F3851">
        <v>7.3764055999999995E-2</v>
      </c>
      <c r="G3851">
        <v>152335</v>
      </c>
      <c r="H3851">
        <v>14.76</v>
      </c>
      <c r="I3851">
        <v>1</v>
      </c>
    </row>
    <row r="3852" spans="1:9" x14ac:dyDescent="0.3">
      <c r="A3852">
        <v>152335</v>
      </c>
      <c r="B3852">
        <v>142</v>
      </c>
      <c r="C3852">
        <v>0</v>
      </c>
      <c r="D3852">
        <v>152590</v>
      </c>
      <c r="E3852" t="s">
        <v>5790</v>
      </c>
      <c r="F3852">
        <v>7.3764055999999995E-2</v>
      </c>
      <c r="G3852">
        <v>152335</v>
      </c>
      <c r="H3852">
        <v>14.76</v>
      </c>
      <c r="I3852">
        <v>1</v>
      </c>
    </row>
    <row r="3853" spans="1:9" x14ac:dyDescent="0.3">
      <c r="A3853">
        <v>152339</v>
      </c>
      <c r="B3853">
        <v>110</v>
      </c>
      <c r="C3853">
        <v>0.26443871840920302</v>
      </c>
      <c r="D3853">
        <v>153269</v>
      </c>
      <c r="E3853" t="s">
        <v>5790</v>
      </c>
      <c r="F3853">
        <v>0.25653696059999997</v>
      </c>
      <c r="G3853">
        <v>152339</v>
      </c>
      <c r="H3853">
        <v>14.76</v>
      </c>
      <c r="I3853">
        <v>1</v>
      </c>
    </row>
    <row r="3854" spans="1:9" x14ac:dyDescent="0.3">
      <c r="A3854">
        <v>152344</v>
      </c>
      <c r="B3854">
        <v>95</v>
      </c>
      <c r="C3854">
        <v>0.36701966657615298</v>
      </c>
      <c r="D3854">
        <v>152779</v>
      </c>
      <c r="E3854" t="s">
        <v>5790</v>
      </c>
      <c r="F3854">
        <v>0.78211647269999995</v>
      </c>
      <c r="G3854">
        <v>152344</v>
      </c>
      <c r="H3854">
        <v>7.65</v>
      </c>
      <c r="I3854">
        <v>3</v>
      </c>
    </row>
    <row r="3855" spans="1:9" x14ac:dyDescent="0.3">
      <c r="A3855">
        <v>152344</v>
      </c>
      <c r="B3855">
        <v>95</v>
      </c>
      <c r="C3855">
        <v>0.36701966657615298</v>
      </c>
      <c r="D3855">
        <v>152779</v>
      </c>
      <c r="E3855" t="s">
        <v>5790</v>
      </c>
      <c r="F3855">
        <v>0.78052645919999997</v>
      </c>
      <c r="G3855">
        <v>152344</v>
      </c>
      <c r="H3855">
        <v>7.65</v>
      </c>
      <c r="I3855">
        <v>3</v>
      </c>
    </row>
    <row r="3856" spans="1:9" x14ac:dyDescent="0.3">
      <c r="A3856">
        <v>152345</v>
      </c>
      <c r="B3856">
        <v>95</v>
      </c>
      <c r="C3856">
        <v>0.36514711725688698</v>
      </c>
      <c r="D3856">
        <v>152779</v>
      </c>
      <c r="E3856" t="s">
        <v>5790</v>
      </c>
      <c r="F3856">
        <v>0.64422059060000003</v>
      </c>
      <c r="G3856">
        <v>152345</v>
      </c>
      <c r="H3856">
        <v>11.8</v>
      </c>
      <c r="I3856">
        <v>2</v>
      </c>
    </row>
    <row r="3857" spans="1:9" x14ac:dyDescent="0.3">
      <c r="A3857">
        <v>152345</v>
      </c>
      <c r="B3857">
        <v>95</v>
      </c>
      <c r="C3857">
        <v>0.36514711725688698</v>
      </c>
      <c r="D3857">
        <v>152779</v>
      </c>
      <c r="E3857" t="s">
        <v>5790</v>
      </c>
      <c r="F3857">
        <v>0.64422059060000003</v>
      </c>
      <c r="G3857">
        <v>152345</v>
      </c>
      <c r="H3857">
        <v>11.8</v>
      </c>
      <c r="I3857">
        <v>2</v>
      </c>
    </row>
    <row r="3858" spans="1:9" x14ac:dyDescent="0.3">
      <c r="A3858">
        <v>152346</v>
      </c>
      <c r="B3858">
        <v>95</v>
      </c>
      <c r="C3858">
        <v>0</v>
      </c>
      <c r="D3858">
        <v>152779</v>
      </c>
      <c r="E3858" t="s">
        <v>5790</v>
      </c>
      <c r="F3858">
        <v>0.56471580269999999</v>
      </c>
      <c r="G3858">
        <v>152346</v>
      </c>
      <c r="H3858">
        <v>11.8</v>
      </c>
      <c r="I3858">
        <v>2</v>
      </c>
    </row>
    <row r="3859" spans="1:9" x14ac:dyDescent="0.3">
      <c r="A3859">
        <v>152346</v>
      </c>
      <c r="B3859">
        <v>95</v>
      </c>
      <c r="C3859">
        <v>0</v>
      </c>
      <c r="D3859">
        <v>152779</v>
      </c>
      <c r="E3859" t="s">
        <v>5790</v>
      </c>
      <c r="F3859">
        <v>0.64373880620000001</v>
      </c>
      <c r="G3859">
        <v>152346</v>
      </c>
      <c r="H3859">
        <v>11.8</v>
      </c>
      <c r="I3859">
        <v>2</v>
      </c>
    </row>
    <row r="3860" spans="1:9" x14ac:dyDescent="0.3">
      <c r="A3860">
        <v>152349</v>
      </c>
      <c r="B3860">
        <v>95</v>
      </c>
      <c r="C3860">
        <v>0.37197939180015499</v>
      </c>
      <c r="D3860">
        <v>152779</v>
      </c>
      <c r="E3860" t="s">
        <v>5790</v>
      </c>
      <c r="F3860">
        <v>0.62191176410000004</v>
      </c>
      <c r="G3860">
        <v>152349</v>
      </c>
      <c r="H3860">
        <v>11.8</v>
      </c>
      <c r="I3860">
        <v>2</v>
      </c>
    </row>
    <row r="3861" spans="1:9" x14ac:dyDescent="0.3">
      <c r="A3861">
        <v>152349</v>
      </c>
      <c r="B3861">
        <v>95</v>
      </c>
      <c r="C3861">
        <v>0.37197939180015499</v>
      </c>
      <c r="D3861">
        <v>152779</v>
      </c>
      <c r="E3861" t="s">
        <v>5790</v>
      </c>
      <c r="F3861">
        <v>0.72839617729999995</v>
      </c>
      <c r="G3861">
        <v>152349</v>
      </c>
      <c r="H3861">
        <v>11.8</v>
      </c>
      <c r="I3861">
        <v>2</v>
      </c>
    </row>
    <row r="3862" spans="1:9" x14ac:dyDescent="0.3">
      <c r="A3862">
        <v>152362</v>
      </c>
      <c r="B3862">
        <v>142</v>
      </c>
      <c r="C3862">
        <v>0.46612872883045497</v>
      </c>
      <c r="D3862">
        <v>153119</v>
      </c>
      <c r="E3862" t="s">
        <v>5790</v>
      </c>
      <c r="F3862">
        <v>0.74998515840000002</v>
      </c>
      <c r="G3862">
        <v>152362</v>
      </c>
      <c r="H3862">
        <v>11.8</v>
      </c>
      <c r="I3862">
        <v>2</v>
      </c>
    </row>
    <row r="3863" spans="1:9" x14ac:dyDescent="0.3">
      <c r="A3863">
        <v>152362</v>
      </c>
      <c r="B3863">
        <v>142</v>
      </c>
      <c r="C3863">
        <v>0.46612872883045497</v>
      </c>
      <c r="D3863">
        <v>153119</v>
      </c>
      <c r="E3863" t="s">
        <v>5790</v>
      </c>
      <c r="F3863">
        <v>0.57560324669999996</v>
      </c>
      <c r="G3863">
        <v>152362</v>
      </c>
      <c r="H3863">
        <v>11.8</v>
      </c>
      <c r="I3863">
        <v>2</v>
      </c>
    </row>
    <row r="3864" spans="1:9" x14ac:dyDescent="0.3">
      <c r="A3864">
        <v>152363</v>
      </c>
      <c r="B3864">
        <v>95</v>
      </c>
      <c r="C3864">
        <v>0.382312152683493</v>
      </c>
      <c r="D3864">
        <v>152779</v>
      </c>
      <c r="E3864" t="s">
        <v>5790</v>
      </c>
      <c r="F3864">
        <v>0.87428104880000002</v>
      </c>
      <c r="G3864">
        <v>152363</v>
      </c>
      <c r="H3864">
        <v>6.11</v>
      </c>
      <c r="I3864">
        <v>4</v>
      </c>
    </row>
    <row r="3865" spans="1:9" x14ac:dyDescent="0.3">
      <c r="A3865">
        <v>152363</v>
      </c>
      <c r="B3865">
        <v>95</v>
      </c>
      <c r="C3865">
        <v>0.382312152683493</v>
      </c>
      <c r="D3865">
        <v>152779</v>
      </c>
      <c r="E3865" t="s">
        <v>5790</v>
      </c>
      <c r="F3865">
        <v>0.88809287550000005</v>
      </c>
      <c r="G3865">
        <v>152363</v>
      </c>
      <c r="H3865">
        <v>6.11</v>
      </c>
      <c r="I3865">
        <v>4</v>
      </c>
    </row>
    <row r="3866" spans="1:9" x14ac:dyDescent="0.3">
      <c r="A3866">
        <v>152384</v>
      </c>
      <c r="B3866">
        <v>142</v>
      </c>
      <c r="C3866">
        <v>0.796632245790307</v>
      </c>
      <c r="D3866">
        <v>155292</v>
      </c>
      <c r="E3866" t="s">
        <v>5790</v>
      </c>
      <c r="F3866">
        <v>0.68970966339999995</v>
      </c>
      <c r="G3866">
        <v>152384</v>
      </c>
      <c r="H3866">
        <v>11.8</v>
      </c>
      <c r="I3866">
        <v>2</v>
      </c>
    </row>
    <row r="3867" spans="1:9" x14ac:dyDescent="0.3">
      <c r="A3867">
        <v>152385</v>
      </c>
      <c r="B3867">
        <v>142</v>
      </c>
      <c r="C3867">
        <v>0.796632245790307</v>
      </c>
      <c r="D3867">
        <v>155292</v>
      </c>
      <c r="E3867" t="s">
        <v>5790</v>
      </c>
      <c r="F3867">
        <v>0.41908809540000003</v>
      </c>
      <c r="G3867">
        <v>152385</v>
      </c>
      <c r="H3867">
        <v>14.76</v>
      </c>
      <c r="I3867">
        <v>1</v>
      </c>
    </row>
    <row r="3868" spans="1:9" x14ac:dyDescent="0.3">
      <c r="A3868">
        <v>152399</v>
      </c>
      <c r="B3868">
        <v>136</v>
      </c>
      <c r="C3868">
        <v>7.1172458089764704E-2</v>
      </c>
      <c r="D3868">
        <v>152606</v>
      </c>
      <c r="E3868" t="s">
        <v>5790</v>
      </c>
      <c r="F3868">
        <v>0.62178432939999995</v>
      </c>
      <c r="G3868">
        <v>152399</v>
      </c>
      <c r="H3868">
        <v>11.8</v>
      </c>
      <c r="I3868">
        <v>2</v>
      </c>
    </row>
    <row r="3869" spans="1:9" x14ac:dyDescent="0.3">
      <c r="A3869">
        <v>152399</v>
      </c>
      <c r="B3869">
        <v>136</v>
      </c>
      <c r="C3869">
        <v>7.1172458089764704E-2</v>
      </c>
      <c r="D3869">
        <v>152606</v>
      </c>
      <c r="E3869" t="s">
        <v>5790</v>
      </c>
      <c r="F3869">
        <v>0.62178432939999995</v>
      </c>
      <c r="G3869">
        <v>152399</v>
      </c>
      <c r="H3869">
        <v>11.8</v>
      </c>
      <c r="I3869">
        <v>2</v>
      </c>
    </row>
    <row r="3870" spans="1:9" x14ac:dyDescent="0.3">
      <c r="A3870">
        <v>152404</v>
      </c>
      <c r="B3870">
        <v>142</v>
      </c>
      <c r="C3870">
        <v>0.51224781805584596</v>
      </c>
      <c r="D3870">
        <v>152858</v>
      </c>
      <c r="E3870" t="s">
        <v>5790</v>
      </c>
      <c r="F3870">
        <v>0.41955006119999999</v>
      </c>
      <c r="G3870">
        <v>152404</v>
      </c>
      <c r="H3870">
        <v>14.76</v>
      </c>
      <c r="I3870">
        <v>1</v>
      </c>
    </row>
    <row r="3871" spans="1:9" x14ac:dyDescent="0.3">
      <c r="A3871">
        <v>152404</v>
      </c>
      <c r="B3871">
        <v>142</v>
      </c>
      <c r="C3871">
        <v>0.51224781805584596</v>
      </c>
      <c r="D3871">
        <v>152858</v>
      </c>
      <c r="E3871" t="s">
        <v>5790</v>
      </c>
      <c r="F3871">
        <v>0.41955006119999999</v>
      </c>
      <c r="G3871">
        <v>152404</v>
      </c>
      <c r="H3871">
        <v>14.76</v>
      </c>
      <c r="I3871">
        <v>1</v>
      </c>
    </row>
    <row r="3872" spans="1:9" x14ac:dyDescent="0.3">
      <c r="A3872">
        <v>152434</v>
      </c>
      <c r="B3872">
        <v>142</v>
      </c>
      <c r="C3872">
        <v>0</v>
      </c>
      <c r="D3872">
        <v>152779</v>
      </c>
      <c r="E3872" t="s">
        <v>5790</v>
      </c>
      <c r="F3872">
        <v>0.72564291950000004</v>
      </c>
      <c r="G3872">
        <v>152434</v>
      </c>
      <c r="H3872">
        <v>11.8</v>
      </c>
      <c r="I3872">
        <v>2</v>
      </c>
    </row>
    <row r="3873" spans="1:9" x14ac:dyDescent="0.3">
      <c r="A3873">
        <v>152434</v>
      </c>
      <c r="B3873">
        <v>142</v>
      </c>
      <c r="C3873">
        <v>0</v>
      </c>
      <c r="D3873">
        <v>152779</v>
      </c>
      <c r="E3873" t="s">
        <v>5790</v>
      </c>
      <c r="F3873">
        <v>0.55987942219999998</v>
      </c>
      <c r="G3873">
        <v>152434</v>
      </c>
      <c r="H3873">
        <v>11.8</v>
      </c>
      <c r="I3873">
        <v>2</v>
      </c>
    </row>
    <row r="3874" spans="1:9" x14ac:dyDescent="0.3">
      <c r="A3874">
        <v>152440</v>
      </c>
      <c r="B3874">
        <v>139.49998333337001</v>
      </c>
      <c r="C3874">
        <v>0</v>
      </c>
      <c r="D3874">
        <v>152574</v>
      </c>
      <c r="E3874" t="s">
        <v>5791</v>
      </c>
      <c r="F3874">
        <v>0.99725764989999999</v>
      </c>
      <c r="G3874">
        <v>152440</v>
      </c>
      <c r="H3874">
        <v>1.98</v>
      </c>
      <c r="I3874">
        <v>6</v>
      </c>
    </row>
    <row r="3875" spans="1:9" x14ac:dyDescent="0.3">
      <c r="A3875">
        <v>152440</v>
      </c>
      <c r="B3875">
        <v>139.49998333337001</v>
      </c>
      <c r="C3875">
        <v>0</v>
      </c>
      <c r="D3875">
        <v>152574</v>
      </c>
      <c r="E3875" t="s">
        <v>5791</v>
      </c>
      <c r="F3875">
        <v>0.99725764989999999</v>
      </c>
      <c r="G3875">
        <v>152440</v>
      </c>
      <c r="H3875">
        <v>1.98</v>
      </c>
      <c r="I3875">
        <v>6</v>
      </c>
    </row>
    <row r="3876" spans="1:9" x14ac:dyDescent="0.3">
      <c r="A3876">
        <v>152472</v>
      </c>
      <c r="B3876">
        <v>142</v>
      </c>
      <c r="C3876">
        <v>0.796632245790307</v>
      </c>
      <c r="D3876">
        <v>155292</v>
      </c>
      <c r="E3876" t="s">
        <v>5790</v>
      </c>
      <c r="F3876">
        <v>0.1953889281</v>
      </c>
      <c r="G3876">
        <v>152472</v>
      </c>
      <c r="H3876">
        <v>14.76</v>
      </c>
      <c r="I3876">
        <v>1</v>
      </c>
    </row>
    <row r="3877" spans="1:9" x14ac:dyDescent="0.3">
      <c r="A3877">
        <v>152474</v>
      </c>
      <c r="B3877">
        <v>142</v>
      </c>
      <c r="C3877">
        <v>0.796632245790307</v>
      </c>
      <c r="D3877">
        <v>155292</v>
      </c>
      <c r="E3877" t="s">
        <v>5790</v>
      </c>
      <c r="F3877">
        <v>0.34676909449999999</v>
      </c>
      <c r="G3877">
        <v>152474</v>
      </c>
      <c r="H3877">
        <v>14.76</v>
      </c>
      <c r="I3877">
        <v>1</v>
      </c>
    </row>
    <row r="3878" spans="1:9" x14ac:dyDescent="0.3">
      <c r="A3878">
        <v>152475</v>
      </c>
      <c r="B3878">
        <v>110</v>
      </c>
      <c r="C3878">
        <v>0.26443871840920302</v>
      </c>
      <c r="D3878">
        <v>153269</v>
      </c>
      <c r="E3878" t="s">
        <v>5790</v>
      </c>
      <c r="F3878">
        <v>0.50099450349999997</v>
      </c>
      <c r="G3878">
        <v>152475</v>
      </c>
      <c r="H3878">
        <v>14.76</v>
      </c>
      <c r="I3878">
        <v>1</v>
      </c>
    </row>
    <row r="3879" spans="1:9" x14ac:dyDescent="0.3">
      <c r="A3879">
        <v>152477</v>
      </c>
      <c r="B3879">
        <v>122</v>
      </c>
      <c r="C3879">
        <v>0.26443871840920302</v>
      </c>
      <c r="D3879">
        <v>153269</v>
      </c>
      <c r="E3879" t="s">
        <v>5790</v>
      </c>
      <c r="F3879">
        <v>0.90797758100000003</v>
      </c>
      <c r="G3879">
        <v>152477</v>
      </c>
      <c r="H3879">
        <v>6.11</v>
      </c>
      <c r="I3879">
        <v>4</v>
      </c>
    </row>
    <row r="3880" spans="1:9" x14ac:dyDescent="0.3">
      <c r="A3880">
        <v>152477</v>
      </c>
      <c r="B3880">
        <v>122</v>
      </c>
      <c r="C3880">
        <v>0.26443871840920302</v>
      </c>
      <c r="D3880">
        <v>153269</v>
      </c>
      <c r="E3880" t="s">
        <v>5790</v>
      </c>
      <c r="F3880">
        <v>0.93589293959999997</v>
      </c>
      <c r="G3880">
        <v>152477</v>
      </c>
      <c r="H3880">
        <v>6.11</v>
      </c>
      <c r="I3880">
        <v>4</v>
      </c>
    </row>
    <row r="3881" spans="1:9" x14ac:dyDescent="0.3">
      <c r="A3881">
        <v>152523</v>
      </c>
      <c r="B3881">
        <v>147</v>
      </c>
      <c r="C3881">
        <v>0</v>
      </c>
      <c r="D3881">
        <v>153026</v>
      </c>
      <c r="E3881" t="s">
        <v>5791</v>
      </c>
      <c r="F3881">
        <v>0.95296287540000002</v>
      </c>
      <c r="G3881">
        <v>152523</v>
      </c>
      <c r="H3881">
        <v>4.0599999999999996</v>
      </c>
      <c r="I3881">
        <v>5</v>
      </c>
    </row>
    <row r="3882" spans="1:9" x14ac:dyDescent="0.3">
      <c r="A3882">
        <v>152536</v>
      </c>
      <c r="B3882">
        <v>142</v>
      </c>
      <c r="C3882">
        <v>0.796632245790307</v>
      </c>
      <c r="D3882">
        <v>155292</v>
      </c>
      <c r="E3882" t="s">
        <v>5790</v>
      </c>
      <c r="F3882">
        <v>0.59330672029999998</v>
      </c>
      <c r="G3882">
        <v>152536</v>
      </c>
      <c r="H3882">
        <v>11.8</v>
      </c>
      <c r="I3882">
        <v>2</v>
      </c>
    </row>
    <row r="3883" spans="1:9" x14ac:dyDescent="0.3">
      <c r="A3883">
        <v>152562</v>
      </c>
      <c r="B3883">
        <v>142</v>
      </c>
      <c r="C3883">
        <v>0</v>
      </c>
      <c r="D3883">
        <v>152663</v>
      </c>
      <c r="E3883" t="s">
        <v>5790</v>
      </c>
      <c r="F3883">
        <v>0.87166023250000002</v>
      </c>
      <c r="G3883">
        <v>152562</v>
      </c>
      <c r="H3883">
        <v>6.11</v>
      </c>
      <c r="I3883">
        <v>4</v>
      </c>
    </row>
    <row r="3884" spans="1:9" x14ac:dyDescent="0.3">
      <c r="A3884">
        <v>152562</v>
      </c>
      <c r="B3884">
        <v>142</v>
      </c>
      <c r="C3884">
        <v>0</v>
      </c>
      <c r="D3884">
        <v>152663</v>
      </c>
      <c r="E3884" t="s">
        <v>5790</v>
      </c>
      <c r="F3884">
        <v>0.87166023250000002</v>
      </c>
      <c r="G3884">
        <v>152562</v>
      </c>
      <c r="H3884">
        <v>6.11</v>
      </c>
      <c r="I3884">
        <v>4</v>
      </c>
    </row>
    <row r="3885" spans="1:9" x14ac:dyDescent="0.3">
      <c r="A3885">
        <v>152566</v>
      </c>
      <c r="B3885">
        <v>142</v>
      </c>
      <c r="C3885">
        <v>9.6008366479994597E-2</v>
      </c>
      <c r="D3885">
        <v>154545</v>
      </c>
      <c r="E3885" t="s">
        <v>5790</v>
      </c>
      <c r="F3885">
        <v>0.195440948</v>
      </c>
      <c r="G3885">
        <v>152566</v>
      </c>
      <c r="H3885">
        <v>14.76</v>
      </c>
      <c r="I3885">
        <v>1</v>
      </c>
    </row>
    <row r="3886" spans="1:9" x14ac:dyDescent="0.3">
      <c r="A3886">
        <v>152566</v>
      </c>
      <c r="B3886">
        <v>142</v>
      </c>
      <c r="C3886">
        <v>9.6008366479994597E-2</v>
      </c>
      <c r="D3886">
        <v>154545</v>
      </c>
      <c r="E3886" t="s">
        <v>5790</v>
      </c>
      <c r="F3886">
        <v>0.1904967129</v>
      </c>
      <c r="G3886">
        <v>152566</v>
      </c>
      <c r="H3886">
        <v>14.76</v>
      </c>
      <c r="I3886">
        <v>1</v>
      </c>
    </row>
    <row r="3887" spans="1:9" x14ac:dyDescent="0.3">
      <c r="A3887">
        <v>152567</v>
      </c>
      <c r="B3887">
        <v>139.058823529411</v>
      </c>
      <c r="C3887">
        <v>5.0420537217588601E-2</v>
      </c>
      <c r="D3887">
        <v>153530</v>
      </c>
      <c r="E3887" t="s">
        <v>5790</v>
      </c>
      <c r="F3887">
        <v>0.3812429309</v>
      </c>
      <c r="G3887">
        <v>152567</v>
      </c>
      <c r="H3887">
        <v>14.76</v>
      </c>
      <c r="I3887">
        <v>1</v>
      </c>
    </row>
    <row r="3888" spans="1:9" x14ac:dyDescent="0.3">
      <c r="A3888">
        <v>152567</v>
      </c>
      <c r="B3888">
        <v>139.058823529411</v>
      </c>
      <c r="C3888">
        <v>5.0420537217588601E-2</v>
      </c>
      <c r="D3888">
        <v>153530</v>
      </c>
      <c r="E3888" t="s">
        <v>5790</v>
      </c>
      <c r="F3888">
        <v>0.3812429309</v>
      </c>
      <c r="G3888">
        <v>152567</v>
      </c>
      <c r="H3888">
        <v>14.76</v>
      </c>
      <c r="I3888">
        <v>1</v>
      </c>
    </row>
    <row r="3889" spans="1:9" x14ac:dyDescent="0.3">
      <c r="A3889">
        <v>152598</v>
      </c>
      <c r="B3889">
        <v>138.875</v>
      </c>
      <c r="C3889">
        <v>0</v>
      </c>
      <c r="D3889">
        <v>154140</v>
      </c>
      <c r="E3889" t="s">
        <v>5790</v>
      </c>
      <c r="F3889">
        <v>0.80529367919999995</v>
      </c>
      <c r="G3889">
        <v>152598</v>
      </c>
      <c r="H3889">
        <v>7.65</v>
      </c>
      <c r="I3889">
        <v>3</v>
      </c>
    </row>
    <row r="3890" spans="1:9" x14ac:dyDescent="0.3">
      <c r="A3890">
        <v>152599</v>
      </c>
      <c r="B3890">
        <v>157.68782608695599</v>
      </c>
      <c r="C3890">
        <v>0.37767371380036202</v>
      </c>
      <c r="D3890">
        <v>153635</v>
      </c>
      <c r="E3890" t="s">
        <v>5790</v>
      </c>
      <c r="F3890">
        <v>0.74185907839999998</v>
      </c>
      <c r="G3890">
        <v>152599</v>
      </c>
      <c r="H3890">
        <v>11.8</v>
      </c>
      <c r="I3890">
        <v>2</v>
      </c>
    </row>
    <row r="3891" spans="1:9" x14ac:dyDescent="0.3">
      <c r="A3891">
        <v>152602</v>
      </c>
      <c r="B3891">
        <v>134.50000062500001</v>
      </c>
      <c r="C3891">
        <v>0</v>
      </c>
      <c r="D3891">
        <v>154140</v>
      </c>
      <c r="E3891" t="s">
        <v>5790</v>
      </c>
      <c r="F3891">
        <v>0.93248176569999996</v>
      </c>
      <c r="G3891">
        <v>152602</v>
      </c>
      <c r="H3891">
        <v>6.11</v>
      </c>
      <c r="I3891">
        <v>4</v>
      </c>
    </row>
    <row r="3892" spans="1:9" x14ac:dyDescent="0.3">
      <c r="A3892">
        <v>152605</v>
      </c>
      <c r="B3892">
        <v>138.875</v>
      </c>
      <c r="C3892">
        <v>0</v>
      </c>
      <c r="D3892">
        <v>154140</v>
      </c>
      <c r="E3892" t="s">
        <v>5790</v>
      </c>
      <c r="F3892">
        <v>0.4185724556</v>
      </c>
      <c r="G3892">
        <v>152605</v>
      </c>
      <c r="H3892">
        <v>14.76</v>
      </c>
      <c r="I3892">
        <v>1</v>
      </c>
    </row>
    <row r="3893" spans="1:9" x14ac:dyDescent="0.3">
      <c r="A3893">
        <v>152620</v>
      </c>
      <c r="B3893">
        <v>130.82051282051199</v>
      </c>
      <c r="C3893">
        <v>0.182108677173662</v>
      </c>
      <c r="D3893">
        <v>153349</v>
      </c>
      <c r="E3893" t="s">
        <v>5790</v>
      </c>
      <c r="F3893">
        <v>0.53973788020000002</v>
      </c>
      <c r="G3893">
        <v>152620</v>
      </c>
      <c r="H3893">
        <v>11.8</v>
      </c>
      <c r="I3893">
        <v>2</v>
      </c>
    </row>
    <row r="3894" spans="1:9" x14ac:dyDescent="0.3">
      <c r="A3894">
        <v>152624</v>
      </c>
      <c r="B3894">
        <v>171.69702702702699</v>
      </c>
      <c r="C3894">
        <v>0.29255356991399101</v>
      </c>
      <c r="D3894">
        <v>153530</v>
      </c>
      <c r="E3894" t="s">
        <v>5790</v>
      </c>
      <c r="F3894">
        <v>0.71760332579999997</v>
      </c>
      <c r="G3894">
        <v>152624</v>
      </c>
      <c r="H3894">
        <v>11.8</v>
      </c>
      <c r="I3894">
        <v>2</v>
      </c>
    </row>
    <row r="3895" spans="1:9" x14ac:dyDescent="0.3">
      <c r="A3895">
        <v>152636</v>
      </c>
      <c r="B3895">
        <v>139.692307692307</v>
      </c>
      <c r="C3895">
        <v>0.199923389841172</v>
      </c>
      <c r="D3895">
        <v>153205</v>
      </c>
      <c r="E3895" t="s">
        <v>5790</v>
      </c>
      <c r="F3895">
        <v>0.2704224288</v>
      </c>
      <c r="G3895">
        <v>152636</v>
      </c>
      <c r="H3895">
        <v>14.76</v>
      </c>
      <c r="I3895">
        <v>1</v>
      </c>
    </row>
    <row r="3896" spans="1:9" x14ac:dyDescent="0.3">
      <c r="A3896">
        <v>152636</v>
      </c>
      <c r="B3896">
        <v>139.692307692307</v>
      </c>
      <c r="C3896">
        <v>0.199923389841172</v>
      </c>
      <c r="D3896">
        <v>153205</v>
      </c>
      <c r="E3896" t="s">
        <v>5790</v>
      </c>
      <c r="F3896">
        <v>0.56156253810000001</v>
      </c>
      <c r="G3896">
        <v>152636</v>
      </c>
      <c r="H3896">
        <v>11.8</v>
      </c>
      <c r="I3896">
        <v>2</v>
      </c>
    </row>
    <row r="3897" spans="1:9" x14ac:dyDescent="0.3">
      <c r="A3897">
        <v>152641</v>
      </c>
      <c r="B3897">
        <v>142</v>
      </c>
      <c r="C3897">
        <v>0.23209929443701999</v>
      </c>
      <c r="D3897">
        <v>153349</v>
      </c>
      <c r="E3897" t="s">
        <v>5790</v>
      </c>
      <c r="F3897">
        <v>0.1917610914</v>
      </c>
      <c r="G3897">
        <v>152641</v>
      </c>
      <c r="H3897">
        <v>14.76</v>
      </c>
      <c r="I3897">
        <v>1</v>
      </c>
    </row>
    <row r="3898" spans="1:9" x14ac:dyDescent="0.3">
      <c r="A3898">
        <v>152680</v>
      </c>
      <c r="B3898">
        <v>136.34782608695599</v>
      </c>
      <c r="C3898">
        <v>0.38896105968668399</v>
      </c>
      <c r="D3898">
        <v>152779</v>
      </c>
      <c r="E3898" t="s">
        <v>5790</v>
      </c>
      <c r="F3898">
        <v>0.79391592740000005</v>
      </c>
      <c r="G3898">
        <v>152680</v>
      </c>
      <c r="H3898">
        <v>7.65</v>
      </c>
      <c r="I3898">
        <v>3</v>
      </c>
    </row>
    <row r="3899" spans="1:9" x14ac:dyDescent="0.3">
      <c r="A3899">
        <v>152680</v>
      </c>
      <c r="B3899">
        <v>136.34782608695599</v>
      </c>
      <c r="C3899">
        <v>0.38896105968668399</v>
      </c>
      <c r="D3899">
        <v>152779</v>
      </c>
      <c r="E3899" t="s">
        <v>5790</v>
      </c>
      <c r="F3899">
        <v>0.50725966690000002</v>
      </c>
      <c r="G3899">
        <v>152680</v>
      </c>
      <c r="H3899">
        <v>11.8</v>
      </c>
      <c r="I3899">
        <v>2</v>
      </c>
    </row>
    <row r="3900" spans="1:9" x14ac:dyDescent="0.3">
      <c r="A3900">
        <v>152682</v>
      </c>
      <c r="B3900">
        <v>142</v>
      </c>
      <c r="C3900">
        <v>0</v>
      </c>
      <c r="D3900">
        <v>152973</v>
      </c>
      <c r="E3900" t="s">
        <v>5790</v>
      </c>
      <c r="F3900">
        <v>0.49926996229999998</v>
      </c>
      <c r="G3900">
        <v>152682</v>
      </c>
      <c r="H3900">
        <v>14.76</v>
      </c>
      <c r="I3900">
        <v>1</v>
      </c>
    </row>
    <row r="3901" spans="1:9" x14ac:dyDescent="0.3">
      <c r="A3901">
        <v>152682</v>
      </c>
      <c r="B3901">
        <v>142</v>
      </c>
      <c r="C3901">
        <v>0</v>
      </c>
      <c r="D3901">
        <v>152973</v>
      </c>
      <c r="E3901" t="s">
        <v>5790</v>
      </c>
      <c r="F3901">
        <v>0.49926996229999998</v>
      </c>
      <c r="G3901">
        <v>152682</v>
      </c>
      <c r="H3901">
        <v>14.76</v>
      </c>
      <c r="I3901">
        <v>1</v>
      </c>
    </row>
    <row r="3902" spans="1:9" x14ac:dyDescent="0.3">
      <c r="A3902">
        <v>152715</v>
      </c>
      <c r="B3902">
        <v>140.333332777777</v>
      </c>
      <c r="C3902">
        <v>0</v>
      </c>
      <c r="D3902">
        <v>152650</v>
      </c>
      <c r="E3902" t="s">
        <v>5791</v>
      </c>
      <c r="F3902">
        <v>0.96101802589999996</v>
      </c>
      <c r="G3902">
        <v>152715</v>
      </c>
      <c r="H3902">
        <v>4.0599999999999996</v>
      </c>
      <c r="I3902">
        <v>5</v>
      </c>
    </row>
    <row r="3903" spans="1:9" x14ac:dyDescent="0.3">
      <c r="A3903">
        <v>152715</v>
      </c>
      <c r="B3903">
        <v>140.333332777777</v>
      </c>
      <c r="C3903">
        <v>0</v>
      </c>
      <c r="D3903">
        <v>152650</v>
      </c>
      <c r="E3903" t="s">
        <v>5791</v>
      </c>
      <c r="F3903">
        <v>0.96101802589999996</v>
      </c>
      <c r="G3903">
        <v>152715</v>
      </c>
      <c r="H3903">
        <v>4.0599999999999996</v>
      </c>
      <c r="I3903">
        <v>5</v>
      </c>
    </row>
    <row r="3904" spans="1:9" x14ac:dyDescent="0.3">
      <c r="A3904">
        <v>152716</v>
      </c>
      <c r="B3904">
        <v>140.57142857142799</v>
      </c>
      <c r="C3904">
        <v>0</v>
      </c>
      <c r="D3904">
        <v>154140</v>
      </c>
      <c r="E3904" t="s">
        <v>5790</v>
      </c>
      <c r="F3904">
        <v>0.86733686919999997</v>
      </c>
      <c r="G3904">
        <v>152716</v>
      </c>
      <c r="H3904">
        <v>6.11</v>
      </c>
      <c r="I3904">
        <v>4</v>
      </c>
    </row>
    <row r="3905" spans="1:9" x14ac:dyDescent="0.3">
      <c r="A3905">
        <v>152718</v>
      </c>
      <c r="B3905">
        <v>138.666666666666</v>
      </c>
      <c r="C3905">
        <v>0</v>
      </c>
      <c r="D3905">
        <v>152650</v>
      </c>
      <c r="E3905" t="s">
        <v>5790</v>
      </c>
      <c r="F3905">
        <v>0.81855648759999999</v>
      </c>
      <c r="G3905">
        <v>152718</v>
      </c>
      <c r="H3905">
        <v>7.65</v>
      </c>
      <c r="I3905">
        <v>3</v>
      </c>
    </row>
    <row r="3906" spans="1:9" x14ac:dyDescent="0.3">
      <c r="A3906">
        <v>152718</v>
      </c>
      <c r="B3906">
        <v>138.666666666666</v>
      </c>
      <c r="C3906">
        <v>0</v>
      </c>
      <c r="D3906">
        <v>152650</v>
      </c>
      <c r="E3906" t="s">
        <v>5790</v>
      </c>
      <c r="F3906">
        <v>0.81855648759999999</v>
      </c>
      <c r="G3906">
        <v>152718</v>
      </c>
      <c r="H3906">
        <v>7.65</v>
      </c>
      <c r="I3906">
        <v>3</v>
      </c>
    </row>
    <row r="3907" spans="1:9" x14ac:dyDescent="0.3">
      <c r="A3907">
        <v>152721</v>
      </c>
      <c r="B3907">
        <v>95</v>
      </c>
      <c r="C3907">
        <v>0.37357358919358502</v>
      </c>
      <c r="D3907">
        <v>152779</v>
      </c>
      <c r="E3907" t="s">
        <v>5790</v>
      </c>
      <c r="F3907">
        <v>0.763492167</v>
      </c>
      <c r="G3907">
        <v>152721</v>
      </c>
      <c r="H3907">
        <v>7.65</v>
      </c>
      <c r="I3907">
        <v>3</v>
      </c>
    </row>
    <row r="3908" spans="1:9" x14ac:dyDescent="0.3">
      <c r="A3908">
        <v>152721</v>
      </c>
      <c r="B3908">
        <v>95</v>
      </c>
      <c r="C3908">
        <v>0.37357358919358502</v>
      </c>
      <c r="D3908">
        <v>152779</v>
      </c>
      <c r="E3908" t="s">
        <v>5790</v>
      </c>
      <c r="F3908">
        <v>0.54833912849999999</v>
      </c>
      <c r="G3908">
        <v>152721</v>
      </c>
      <c r="H3908">
        <v>11.8</v>
      </c>
      <c r="I3908">
        <v>2</v>
      </c>
    </row>
    <row r="3909" spans="1:9" x14ac:dyDescent="0.3">
      <c r="A3909">
        <v>152760</v>
      </c>
      <c r="B3909">
        <v>147</v>
      </c>
      <c r="C3909">
        <v>0</v>
      </c>
      <c r="D3909">
        <v>153367</v>
      </c>
      <c r="E3909" t="s">
        <v>5790</v>
      </c>
      <c r="F3909">
        <v>0.1241762564</v>
      </c>
      <c r="G3909">
        <v>152760</v>
      </c>
      <c r="H3909">
        <v>14.76</v>
      </c>
      <c r="I3909">
        <v>1</v>
      </c>
    </row>
    <row r="3910" spans="1:9" x14ac:dyDescent="0.3">
      <c r="A3910">
        <v>152778</v>
      </c>
      <c r="B3910">
        <v>139.5</v>
      </c>
      <c r="C3910">
        <v>0</v>
      </c>
      <c r="D3910">
        <v>153109</v>
      </c>
      <c r="E3910" t="s">
        <v>5790</v>
      </c>
      <c r="F3910">
        <v>0.53208410740000001</v>
      </c>
      <c r="G3910">
        <v>152778</v>
      </c>
      <c r="H3910">
        <v>11.8</v>
      </c>
      <c r="I3910">
        <v>2</v>
      </c>
    </row>
    <row r="3911" spans="1:9" x14ac:dyDescent="0.3">
      <c r="A3911">
        <v>152778</v>
      </c>
      <c r="B3911">
        <v>139.5</v>
      </c>
      <c r="C3911">
        <v>0</v>
      </c>
      <c r="D3911">
        <v>153109</v>
      </c>
      <c r="E3911" t="s">
        <v>5790</v>
      </c>
      <c r="F3911">
        <v>0.74365103239999997</v>
      </c>
      <c r="G3911">
        <v>152778</v>
      </c>
      <c r="H3911">
        <v>11.8</v>
      </c>
      <c r="I3911">
        <v>2</v>
      </c>
    </row>
    <row r="3912" spans="1:9" x14ac:dyDescent="0.3">
      <c r="A3912">
        <v>152794</v>
      </c>
      <c r="B3912">
        <v>136.210526315789</v>
      </c>
      <c r="C3912">
        <v>4.9624423472047798E-2</v>
      </c>
      <c r="D3912">
        <v>153530</v>
      </c>
      <c r="E3912" t="s">
        <v>5790</v>
      </c>
      <c r="F3912">
        <v>0.2534654737</v>
      </c>
      <c r="G3912">
        <v>152794</v>
      </c>
      <c r="H3912">
        <v>14.76</v>
      </c>
      <c r="I3912">
        <v>1</v>
      </c>
    </row>
    <row r="3913" spans="1:9" x14ac:dyDescent="0.3">
      <c r="A3913">
        <v>152794</v>
      </c>
      <c r="B3913">
        <v>136.210526315789</v>
      </c>
      <c r="C3913">
        <v>4.9624423472047798E-2</v>
      </c>
      <c r="D3913">
        <v>153530</v>
      </c>
      <c r="E3913" t="s">
        <v>5790</v>
      </c>
      <c r="F3913">
        <v>0.2534654737</v>
      </c>
      <c r="G3913">
        <v>152794</v>
      </c>
      <c r="H3913">
        <v>14.76</v>
      </c>
      <c r="I3913">
        <v>1</v>
      </c>
    </row>
    <row r="3914" spans="1:9" x14ac:dyDescent="0.3">
      <c r="A3914">
        <v>152797</v>
      </c>
      <c r="B3914">
        <v>139.272727272727</v>
      </c>
      <c r="C3914">
        <v>0</v>
      </c>
      <c r="D3914">
        <v>153176</v>
      </c>
      <c r="E3914" t="s">
        <v>5790</v>
      </c>
      <c r="F3914">
        <v>0.40981259939999998</v>
      </c>
      <c r="G3914">
        <v>152797</v>
      </c>
      <c r="H3914">
        <v>14.76</v>
      </c>
      <c r="I3914">
        <v>1</v>
      </c>
    </row>
    <row r="3915" spans="1:9" x14ac:dyDescent="0.3">
      <c r="A3915">
        <v>152797</v>
      </c>
      <c r="B3915">
        <v>139.272727272727</v>
      </c>
      <c r="C3915">
        <v>0</v>
      </c>
      <c r="D3915">
        <v>153176</v>
      </c>
      <c r="E3915" t="s">
        <v>5790</v>
      </c>
      <c r="F3915">
        <v>0.20822055640000001</v>
      </c>
      <c r="G3915">
        <v>152797</v>
      </c>
      <c r="H3915">
        <v>14.76</v>
      </c>
      <c r="I3915">
        <v>1</v>
      </c>
    </row>
    <row r="3916" spans="1:9" x14ac:dyDescent="0.3">
      <c r="A3916">
        <v>152798</v>
      </c>
      <c r="B3916">
        <v>167.69433734939699</v>
      </c>
      <c r="C3916">
        <v>0</v>
      </c>
      <c r="D3916">
        <v>153176</v>
      </c>
      <c r="E3916" t="s">
        <v>5790</v>
      </c>
      <c r="F3916">
        <v>0.91009581090000002</v>
      </c>
      <c r="G3916">
        <v>152798</v>
      </c>
      <c r="H3916">
        <v>6.11</v>
      </c>
      <c r="I3916">
        <v>4</v>
      </c>
    </row>
    <row r="3917" spans="1:9" x14ac:dyDescent="0.3">
      <c r="A3917">
        <v>152798</v>
      </c>
      <c r="B3917">
        <v>167.69433734939699</v>
      </c>
      <c r="C3917">
        <v>0</v>
      </c>
      <c r="D3917">
        <v>153176</v>
      </c>
      <c r="E3917" t="s">
        <v>5790</v>
      </c>
      <c r="F3917">
        <v>0.86487358810000003</v>
      </c>
      <c r="G3917">
        <v>152798</v>
      </c>
      <c r="H3917">
        <v>6.11</v>
      </c>
      <c r="I3917">
        <v>4</v>
      </c>
    </row>
    <row r="3918" spans="1:9" x14ac:dyDescent="0.3">
      <c r="A3918">
        <v>152801</v>
      </c>
      <c r="B3918">
        <v>160.101805789422</v>
      </c>
      <c r="C3918">
        <v>0</v>
      </c>
      <c r="D3918">
        <v>153176</v>
      </c>
      <c r="E3918" t="s">
        <v>5790</v>
      </c>
      <c r="F3918">
        <v>0.84997206930000002</v>
      </c>
      <c r="G3918">
        <v>152801</v>
      </c>
      <c r="H3918">
        <v>6.11</v>
      </c>
      <c r="I3918">
        <v>4</v>
      </c>
    </row>
    <row r="3919" spans="1:9" x14ac:dyDescent="0.3">
      <c r="A3919">
        <v>152801</v>
      </c>
      <c r="B3919">
        <v>160.101805789422</v>
      </c>
      <c r="C3919">
        <v>0</v>
      </c>
      <c r="D3919">
        <v>153176</v>
      </c>
      <c r="E3919" t="s">
        <v>5790</v>
      </c>
      <c r="F3919">
        <v>0.84997206930000002</v>
      </c>
      <c r="G3919">
        <v>152801</v>
      </c>
      <c r="H3919">
        <v>6.11</v>
      </c>
      <c r="I3919">
        <v>4</v>
      </c>
    </row>
    <row r="3920" spans="1:9" x14ac:dyDescent="0.3">
      <c r="A3920">
        <v>152802</v>
      </c>
      <c r="B3920">
        <v>132.76923298816601</v>
      </c>
      <c r="C3920">
        <v>0</v>
      </c>
      <c r="D3920">
        <v>153176</v>
      </c>
      <c r="E3920" t="s">
        <v>5790</v>
      </c>
      <c r="F3920">
        <v>0.28285095100000002</v>
      </c>
      <c r="G3920">
        <v>152802</v>
      </c>
      <c r="H3920">
        <v>14.76</v>
      </c>
      <c r="I3920">
        <v>1</v>
      </c>
    </row>
    <row r="3921" spans="1:9" x14ac:dyDescent="0.3">
      <c r="A3921">
        <v>152802</v>
      </c>
      <c r="B3921">
        <v>132.76923298816601</v>
      </c>
      <c r="C3921">
        <v>0</v>
      </c>
      <c r="D3921">
        <v>153176</v>
      </c>
      <c r="E3921" t="s">
        <v>5790</v>
      </c>
      <c r="F3921">
        <v>0.22877755759999999</v>
      </c>
      <c r="G3921">
        <v>152802</v>
      </c>
      <c r="H3921">
        <v>14.76</v>
      </c>
      <c r="I3921">
        <v>1</v>
      </c>
    </row>
    <row r="3922" spans="1:9" x14ac:dyDescent="0.3">
      <c r="A3922">
        <v>152815</v>
      </c>
      <c r="B3922">
        <v>147</v>
      </c>
      <c r="C3922">
        <v>0.36001540559104001</v>
      </c>
      <c r="D3922">
        <v>153221</v>
      </c>
      <c r="E3922" t="s">
        <v>5790</v>
      </c>
      <c r="F3922">
        <v>0.2448761314</v>
      </c>
      <c r="G3922">
        <v>152815</v>
      </c>
      <c r="H3922">
        <v>14.76</v>
      </c>
      <c r="I3922">
        <v>1</v>
      </c>
    </row>
    <row r="3923" spans="1:9" x14ac:dyDescent="0.3">
      <c r="A3923">
        <v>152815</v>
      </c>
      <c r="B3923">
        <v>147</v>
      </c>
      <c r="C3923">
        <v>0.36001540559104001</v>
      </c>
      <c r="D3923">
        <v>153221</v>
      </c>
      <c r="E3923" t="s">
        <v>5790</v>
      </c>
      <c r="F3923">
        <v>0.1474367529</v>
      </c>
      <c r="G3923">
        <v>152815</v>
      </c>
      <c r="H3923">
        <v>14.76</v>
      </c>
      <c r="I3923">
        <v>1</v>
      </c>
    </row>
    <row r="3924" spans="1:9" x14ac:dyDescent="0.3">
      <c r="A3924">
        <v>152818</v>
      </c>
      <c r="B3924">
        <v>147</v>
      </c>
      <c r="C3924">
        <v>0.36001540559104001</v>
      </c>
      <c r="D3924">
        <v>153221</v>
      </c>
      <c r="E3924" t="s">
        <v>5790</v>
      </c>
      <c r="F3924">
        <v>0.92399698500000005</v>
      </c>
      <c r="G3924">
        <v>152818</v>
      </c>
      <c r="H3924">
        <v>6.11</v>
      </c>
      <c r="I3924">
        <v>4</v>
      </c>
    </row>
    <row r="3925" spans="1:9" x14ac:dyDescent="0.3">
      <c r="A3925">
        <v>152818</v>
      </c>
      <c r="B3925">
        <v>147</v>
      </c>
      <c r="C3925">
        <v>0.36001540559104001</v>
      </c>
      <c r="D3925">
        <v>153221</v>
      </c>
      <c r="E3925" t="s">
        <v>5790</v>
      </c>
      <c r="F3925">
        <v>0.6800797582</v>
      </c>
      <c r="G3925">
        <v>152818</v>
      </c>
      <c r="H3925">
        <v>11.8</v>
      </c>
      <c r="I3925">
        <v>2</v>
      </c>
    </row>
    <row r="3926" spans="1:9" x14ac:dyDescent="0.3">
      <c r="A3926">
        <v>152819</v>
      </c>
      <c r="B3926">
        <v>130.82051282051199</v>
      </c>
      <c r="C3926">
        <v>0.182108677173662</v>
      </c>
      <c r="D3926">
        <v>153349</v>
      </c>
      <c r="E3926" t="s">
        <v>5790</v>
      </c>
      <c r="F3926">
        <v>0.67053002120000005</v>
      </c>
      <c r="G3926">
        <v>152819</v>
      </c>
      <c r="H3926">
        <v>11.8</v>
      </c>
      <c r="I3926">
        <v>2</v>
      </c>
    </row>
    <row r="3927" spans="1:9" x14ac:dyDescent="0.3">
      <c r="A3927">
        <v>152820</v>
      </c>
      <c r="B3927">
        <v>147</v>
      </c>
      <c r="C3927">
        <v>0.36001540559104001</v>
      </c>
      <c r="D3927">
        <v>153221</v>
      </c>
      <c r="E3927" t="s">
        <v>5790</v>
      </c>
      <c r="F3927">
        <v>0.16725941</v>
      </c>
      <c r="G3927">
        <v>152820</v>
      </c>
      <c r="H3927">
        <v>14.76</v>
      </c>
      <c r="I3927">
        <v>1</v>
      </c>
    </row>
    <row r="3928" spans="1:9" x14ac:dyDescent="0.3">
      <c r="A3928">
        <v>152820</v>
      </c>
      <c r="B3928">
        <v>147</v>
      </c>
      <c r="C3928">
        <v>0.36001540559104001</v>
      </c>
      <c r="D3928">
        <v>153221</v>
      </c>
      <c r="E3928" t="s">
        <v>5790</v>
      </c>
      <c r="F3928">
        <v>0.1360000968</v>
      </c>
      <c r="G3928">
        <v>152820</v>
      </c>
      <c r="H3928">
        <v>14.76</v>
      </c>
      <c r="I3928">
        <v>1</v>
      </c>
    </row>
    <row r="3929" spans="1:9" x14ac:dyDescent="0.3">
      <c r="A3929">
        <v>152822</v>
      </c>
      <c r="B3929">
        <v>147</v>
      </c>
      <c r="C3929">
        <v>0.36001540559104001</v>
      </c>
      <c r="D3929">
        <v>153221</v>
      </c>
      <c r="E3929" t="s">
        <v>5790</v>
      </c>
      <c r="F3929">
        <v>0.27399209140000003</v>
      </c>
      <c r="G3929">
        <v>152822</v>
      </c>
      <c r="H3929">
        <v>14.76</v>
      </c>
      <c r="I3929">
        <v>1</v>
      </c>
    </row>
    <row r="3930" spans="1:9" x14ac:dyDescent="0.3">
      <c r="A3930">
        <v>152822</v>
      </c>
      <c r="B3930">
        <v>147</v>
      </c>
      <c r="C3930">
        <v>0.36001540559104001</v>
      </c>
      <c r="D3930">
        <v>153221</v>
      </c>
      <c r="E3930" t="s">
        <v>5790</v>
      </c>
      <c r="F3930">
        <v>0.1356951743</v>
      </c>
      <c r="G3930">
        <v>152822</v>
      </c>
      <c r="H3930">
        <v>14.76</v>
      </c>
      <c r="I3930">
        <v>1</v>
      </c>
    </row>
    <row r="3931" spans="1:9" x14ac:dyDescent="0.3">
      <c r="A3931">
        <v>152823</v>
      </c>
      <c r="B3931">
        <v>142</v>
      </c>
      <c r="C3931">
        <v>0.21599756723438801</v>
      </c>
      <c r="D3931">
        <v>154410</v>
      </c>
      <c r="E3931" t="s">
        <v>5790</v>
      </c>
      <c r="F3931">
        <v>0.88051617150000006</v>
      </c>
      <c r="G3931">
        <v>152823</v>
      </c>
      <c r="H3931">
        <v>6.11</v>
      </c>
      <c r="I3931">
        <v>4</v>
      </c>
    </row>
    <row r="3932" spans="1:9" x14ac:dyDescent="0.3">
      <c r="A3932">
        <v>152826</v>
      </c>
      <c r="B3932">
        <v>130.97726456612301</v>
      </c>
      <c r="C3932">
        <v>0</v>
      </c>
      <c r="D3932">
        <v>153298</v>
      </c>
      <c r="E3932" t="s">
        <v>5791</v>
      </c>
      <c r="F3932">
        <v>0.93893080949999996</v>
      </c>
      <c r="G3932">
        <v>152826</v>
      </c>
      <c r="H3932">
        <v>4.0599999999999996</v>
      </c>
      <c r="I3932">
        <v>5</v>
      </c>
    </row>
    <row r="3933" spans="1:9" x14ac:dyDescent="0.3">
      <c r="A3933">
        <v>152832</v>
      </c>
      <c r="B3933">
        <v>147</v>
      </c>
      <c r="C3933">
        <v>0.36001540559104001</v>
      </c>
      <c r="D3933">
        <v>153221</v>
      </c>
      <c r="E3933" t="s">
        <v>5790</v>
      </c>
      <c r="F3933">
        <v>8.9763686100000004E-2</v>
      </c>
      <c r="G3933">
        <v>152832</v>
      </c>
      <c r="H3933">
        <v>14.76</v>
      </c>
      <c r="I3933">
        <v>1</v>
      </c>
    </row>
    <row r="3934" spans="1:9" x14ac:dyDescent="0.3">
      <c r="A3934">
        <v>152832</v>
      </c>
      <c r="B3934">
        <v>147</v>
      </c>
      <c r="C3934">
        <v>0.36001540559104001</v>
      </c>
      <c r="D3934">
        <v>153221</v>
      </c>
      <c r="E3934" t="s">
        <v>5790</v>
      </c>
      <c r="F3934">
        <v>7.5190305700000001E-2</v>
      </c>
      <c r="G3934">
        <v>152832</v>
      </c>
      <c r="H3934">
        <v>14.76</v>
      </c>
      <c r="I3934">
        <v>1</v>
      </c>
    </row>
    <row r="3935" spans="1:9" x14ac:dyDescent="0.3">
      <c r="A3935">
        <v>152849</v>
      </c>
      <c r="B3935">
        <v>136.54545454545399</v>
      </c>
      <c r="C3935">
        <v>0</v>
      </c>
      <c r="D3935">
        <v>153523</v>
      </c>
      <c r="E3935" t="s">
        <v>5791</v>
      </c>
      <c r="F3935">
        <v>0.96720290180000001</v>
      </c>
      <c r="G3935">
        <v>152849</v>
      </c>
      <c r="H3935">
        <v>4.0599999999999996</v>
      </c>
      <c r="I3935">
        <v>5</v>
      </c>
    </row>
    <row r="3936" spans="1:9" x14ac:dyDescent="0.3">
      <c r="A3936">
        <v>152850</v>
      </c>
      <c r="B3936">
        <v>139.25130081300799</v>
      </c>
      <c r="C3936">
        <v>8.8917658495485899E-2</v>
      </c>
      <c r="D3936">
        <v>153523</v>
      </c>
      <c r="E3936" t="s">
        <v>5790</v>
      </c>
      <c r="F3936">
        <v>0.92251926660000005</v>
      </c>
      <c r="G3936">
        <v>152850</v>
      </c>
      <c r="H3936">
        <v>6.11</v>
      </c>
      <c r="I3936">
        <v>4</v>
      </c>
    </row>
    <row r="3937" spans="1:9" x14ac:dyDescent="0.3">
      <c r="A3937">
        <v>152905</v>
      </c>
      <c r="B3937">
        <v>139.75437500000001</v>
      </c>
      <c r="C3937">
        <v>0.37065461200119698</v>
      </c>
      <c r="D3937">
        <v>153635</v>
      </c>
      <c r="E3937" t="s">
        <v>5790</v>
      </c>
      <c r="F3937">
        <v>0.92913550140000001</v>
      </c>
      <c r="G3937">
        <v>152905</v>
      </c>
      <c r="H3937">
        <v>6.11</v>
      </c>
      <c r="I3937">
        <v>4</v>
      </c>
    </row>
    <row r="3938" spans="1:9" x14ac:dyDescent="0.3">
      <c r="A3938">
        <v>152908</v>
      </c>
      <c r="B3938">
        <v>144.5</v>
      </c>
      <c r="C3938">
        <v>4.2857456634950303E-2</v>
      </c>
      <c r="D3938">
        <v>153530</v>
      </c>
      <c r="E3938" t="s">
        <v>5790</v>
      </c>
      <c r="F3938">
        <v>0.51187676189999998</v>
      </c>
      <c r="G3938">
        <v>152908</v>
      </c>
      <c r="H3938">
        <v>11.8</v>
      </c>
      <c r="I3938">
        <v>2</v>
      </c>
    </row>
    <row r="3939" spans="1:9" x14ac:dyDescent="0.3">
      <c r="A3939">
        <v>152908</v>
      </c>
      <c r="B3939">
        <v>144.5</v>
      </c>
      <c r="C3939">
        <v>4.2857456634950303E-2</v>
      </c>
      <c r="D3939">
        <v>153530</v>
      </c>
      <c r="E3939" t="s">
        <v>5790</v>
      </c>
      <c r="F3939">
        <v>0.51187676189999998</v>
      </c>
      <c r="G3939">
        <v>152908</v>
      </c>
      <c r="H3939">
        <v>11.8</v>
      </c>
      <c r="I3939">
        <v>2</v>
      </c>
    </row>
    <row r="3940" spans="1:9" x14ac:dyDescent="0.3">
      <c r="A3940">
        <v>152930</v>
      </c>
      <c r="B3940">
        <v>142</v>
      </c>
      <c r="C3940">
        <v>0.23558621552612199</v>
      </c>
      <c r="D3940">
        <v>156523</v>
      </c>
      <c r="E3940" t="s">
        <v>5790</v>
      </c>
      <c r="F3940">
        <v>0.83007985350000002</v>
      </c>
      <c r="G3940">
        <v>152930</v>
      </c>
      <c r="H3940">
        <v>7.65</v>
      </c>
      <c r="I3940">
        <v>3</v>
      </c>
    </row>
    <row r="3941" spans="1:9" x14ac:dyDescent="0.3">
      <c r="A3941">
        <v>152930</v>
      </c>
      <c r="B3941">
        <v>142</v>
      </c>
      <c r="C3941">
        <v>0.23558621552612199</v>
      </c>
      <c r="D3941">
        <v>156523</v>
      </c>
      <c r="E3941" t="s">
        <v>5790</v>
      </c>
      <c r="F3941">
        <v>0.88622575999999997</v>
      </c>
      <c r="G3941">
        <v>152930</v>
      </c>
      <c r="H3941">
        <v>6.11</v>
      </c>
      <c r="I3941">
        <v>4</v>
      </c>
    </row>
    <row r="3942" spans="1:9" x14ac:dyDescent="0.3">
      <c r="A3942">
        <v>152939</v>
      </c>
      <c r="B3942">
        <v>147</v>
      </c>
      <c r="C3942">
        <v>0.36001540559104001</v>
      </c>
      <c r="D3942">
        <v>153221</v>
      </c>
      <c r="E3942" t="s">
        <v>5790</v>
      </c>
      <c r="F3942">
        <v>0.18173080680000001</v>
      </c>
      <c r="G3942">
        <v>152939</v>
      </c>
      <c r="H3942">
        <v>14.76</v>
      </c>
      <c r="I3942">
        <v>1</v>
      </c>
    </row>
    <row r="3943" spans="1:9" x14ac:dyDescent="0.3">
      <c r="A3943">
        <v>152939</v>
      </c>
      <c r="B3943">
        <v>147</v>
      </c>
      <c r="C3943">
        <v>0.36001540559104001</v>
      </c>
      <c r="D3943">
        <v>153221</v>
      </c>
      <c r="E3943" t="s">
        <v>5790</v>
      </c>
      <c r="F3943">
        <v>0.19058781859999999</v>
      </c>
      <c r="G3943">
        <v>152939</v>
      </c>
      <c r="H3943">
        <v>14.76</v>
      </c>
      <c r="I3943">
        <v>1</v>
      </c>
    </row>
    <row r="3944" spans="1:9" x14ac:dyDescent="0.3">
      <c r="A3944">
        <v>152941</v>
      </c>
      <c r="B3944">
        <v>139.5</v>
      </c>
      <c r="C3944">
        <v>4.2857456634950303E-2</v>
      </c>
      <c r="D3944">
        <v>153530</v>
      </c>
      <c r="E3944" t="s">
        <v>5790</v>
      </c>
      <c r="F3944">
        <v>0.2592837811</v>
      </c>
      <c r="G3944">
        <v>152941</v>
      </c>
      <c r="H3944">
        <v>14.76</v>
      </c>
      <c r="I3944">
        <v>1</v>
      </c>
    </row>
    <row r="3945" spans="1:9" x14ac:dyDescent="0.3">
      <c r="A3945">
        <v>152941</v>
      </c>
      <c r="B3945">
        <v>139.5</v>
      </c>
      <c r="C3945">
        <v>4.2857456634950303E-2</v>
      </c>
      <c r="D3945">
        <v>153530</v>
      </c>
      <c r="E3945" t="s">
        <v>5790</v>
      </c>
      <c r="F3945">
        <v>0.11658331750000001</v>
      </c>
      <c r="G3945">
        <v>152941</v>
      </c>
      <c r="H3945">
        <v>14.76</v>
      </c>
      <c r="I3945">
        <v>1</v>
      </c>
    </row>
    <row r="3946" spans="1:9" x14ac:dyDescent="0.3">
      <c r="A3946">
        <v>152943</v>
      </c>
      <c r="B3946">
        <v>157.35480000000001</v>
      </c>
      <c r="C3946">
        <v>0.504328229905319</v>
      </c>
      <c r="D3946">
        <v>153349</v>
      </c>
      <c r="E3946" t="s">
        <v>5790</v>
      </c>
      <c r="F3946">
        <v>0.81862902640000001</v>
      </c>
      <c r="G3946">
        <v>152943</v>
      </c>
      <c r="H3946">
        <v>7.65</v>
      </c>
      <c r="I3946">
        <v>3</v>
      </c>
    </row>
    <row r="3947" spans="1:9" x14ac:dyDescent="0.3">
      <c r="A3947">
        <v>152945</v>
      </c>
      <c r="B3947">
        <v>131.675675675675</v>
      </c>
      <c r="C3947">
        <v>5.4796259064216001E-2</v>
      </c>
      <c r="D3947">
        <v>152729</v>
      </c>
      <c r="E3947" t="s">
        <v>5790</v>
      </c>
      <c r="F3947">
        <v>0.90222483870000003</v>
      </c>
      <c r="G3947">
        <v>152945</v>
      </c>
      <c r="H3947">
        <v>6.11</v>
      </c>
      <c r="I3947">
        <v>4</v>
      </c>
    </row>
    <row r="3948" spans="1:9" x14ac:dyDescent="0.3">
      <c r="A3948">
        <v>152960</v>
      </c>
      <c r="B3948">
        <v>139.333333333333</v>
      </c>
      <c r="C3948">
        <v>0.37448270813437401</v>
      </c>
      <c r="D3948">
        <v>153435</v>
      </c>
      <c r="E3948" t="s">
        <v>5790</v>
      </c>
      <c r="F3948">
        <v>0.72297716140000001</v>
      </c>
      <c r="G3948">
        <v>152960</v>
      </c>
      <c r="H3948">
        <v>11.8</v>
      </c>
      <c r="I3948">
        <v>2</v>
      </c>
    </row>
    <row r="3949" spans="1:9" x14ac:dyDescent="0.3">
      <c r="A3949">
        <v>152986</v>
      </c>
      <c r="B3949">
        <v>147</v>
      </c>
      <c r="C3949">
        <v>0.36001540559104001</v>
      </c>
      <c r="D3949">
        <v>153221</v>
      </c>
      <c r="E3949" t="s">
        <v>5790</v>
      </c>
      <c r="F3949">
        <v>0.14110854270000001</v>
      </c>
      <c r="G3949">
        <v>152986</v>
      </c>
      <c r="H3949">
        <v>14.76</v>
      </c>
      <c r="I3949">
        <v>1</v>
      </c>
    </row>
    <row r="3950" spans="1:9" x14ac:dyDescent="0.3">
      <c r="A3950">
        <v>152999</v>
      </c>
      <c r="B3950">
        <v>131.111111111111</v>
      </c>
      <c r="C3950">
        <v>5.6318377371555303E-2</v>
      </c>
      <c r="D3950">
        <v>152729</v>
      </c>
      <c r="E3950" t="s">
        <v>5791</v>
      </c>
      <c r="F3950">
        <v>0.96669948100000003</v>
      </c>
      <c r="G3950">
        <v>152999</v>
      </c>
      <c r="H3950">
        <v>4.0599999999999996</v>
      </c>
      <c r="I3950">
        <v>5</v>
      </c>
    </row>
    <row r="3951" spans="1:9" x14ac:dyDescent="0.3">
      <c r="A3951">
        <v>153000</v>
      </c>
      <c r="B3951">
        <v>141.54545454545399</v>
      </c>
      <c r="C3951">
        <v>0.38299367877379198</v>
      </c>
      <c r="D3951">
        <v>153435</v>
      </c>
      <c r="E3951" t="s">
        <v>5790</v>
      </c>
      <c r="F3951">
        <v>0.80649578570000002</v>
      </c>
      <c r="G3951">
        <v>153000</v>
      </c>
      <c r="H3951">
        <v>7.65</v>
      </c>
      <c r="I3951">
        <v>3</v>
      </c>
    </row>
    <row r="3952" spans="1:9" x14ac:dyDescent="0.3">
      <c r="A3952">
        <v>153001</v>
      </c>
      <c r="B3952">
        <v>138.875</v>
      </c>
      <c r="C3952">
        <v>0.43884692359497002</v>
      </c>
      <c r="D3952">
        <v>153435</v>
      </c>
      <c r="E3952" t="s">
        <v>5790</v>
      </c>
      <c r="F3952">
        <v>0.8196513057</v>
      </c>
      <c r="G3952">
        <v>153001</v>
      </c>
      <c r="H3952">
        <v>7.65</v>
      </c>
      <c r="I3952">
        <v>3</v>
      </c>
    </row>
    <row r="3953" spans="1:9" x14ac:dyDescent="0.3">
      <c r="A3953">
        <v>153018</v>
      </c>
      <c r="B3953">
        <v>136</v>
      </c>
      <c r="C3953">
        <v>0.42129304665117101</v>
      </c>
      <c r="D3953">
        <v>153435</v>
      </c>
      <c r="E3953" t="s">
        <v>5791</v>
      </c>
      <c r="F3953">
        <v>0.96211242679999998</v>
      </c>
      <c r="G3953">
        <v>153018</v>
      </c>
      <c r="H3953">
        <v>4.0599999999999996</v>
      </c>
      <c r="I3953">
        <v>5</v>
      </c>
    </row>
    <row r="3954" spans="1:9" x14ac:dyDescent="0.3">
      <c r="A3954">
        <v>153040</v>
      </c>
      <c r="B3954">
        <v>142</v>
      </c>
      <c r="C3954">
        <v>0</v>
      </c>
      <c r="D3954">
        <v>154140</v>
      </c>
      <c r="E3954" t="s">
        <v>5791</v>
      </c>
      <c r="F3954">
        <v>0.97427636380000004</v>
      </c>
      <c r="G3954">
        <v>153040</v>
      </c>
      <c r="H3954">
        <v>1.98</v>
      </c>
      <c r="I3954">
        <v>6</v>
      </c>
    </row>
    <row r="3955" spans="1:9" x14ac:dyDescent="0.3">
      <c r="A3955">
        <v>153051</v>
      </c>
      <c r="B3955">
        <v>130.333333333333</v>
      </c>
      <c r="C3955">
        <v>0</v>
      </c>
      <c r="D3955">
        <v>153176</v>
      </c>
      <c r="E3955" t="s">
        <v>5790</v>
      </c>
      <c r="F3955">
        <v>0.58838123080000004</v>
      </c>
      <c r="G3955">
        <v>153051</v>
      </c>
      <c r="H3955">
        <v>11.8</v>
      </c>
      <c r="I3955">
        <v>2</v>
      </c>
    </row>
    <row r="3956" spans="1:9" x14ac:dyDescent="0.3">
      <c r="A3956">
        <v>153051</v>
      </c>
      <c r="B3956">
        <v>130.333333333333</v>
      </c>
      <c r="C3956">
        <v>0</v>
      </c>
      <c r="D3956">
        <v>153176</v>
      </c>
      <c r="E3956" t="s">
        <v>5790</v>
      </c>
      <c r="F3956">
        <v>0.58838123080000004</v>
      </c>
      <c r="G3956">
        <v>153051</v>
      </c>
      <c r="H3956">
        <v>11.8</v>
      </c>
      <c r="I3956">
        <v>2</v>
      </c>
    </row>
    <row r="3957" spans="1:9" x14ac:dyDescent="0.3">
      <c r="A3957">
        <v>153055</v>
      </c>
      <c r="B3957">
        <v>114.636362933884</v>
      </c>
      <c r="C3957">
        <v>0</v>
      </c>
      <c r="D3957">
        <v>153781</v>
      </c>
      <c r="E3957" t="s">
        <v>5790</v>
      </c>
      <c r="F3957">
        <v>0.72443735600000003</v>
      </c>
      <c r="G3957">
        <v>153055</v>
      </c>
      <c r="H3957">
        <v>11.8</v>
      </c>
      <c r="I3957">
        <v>2</v>
      </c>
    </row>
    <row r="3958" spans="1:9" x14ac:dyDescent="0.3">
      <c r="A3958">
        <v>153055</v>
      </c>
      <c r="B3958">
        <v>114.636362933884</v>
      </c>
      <c r="C3958">
        <v>0</v>
      </c>
      <c r="D3958">
        <v>153781</v>
      </c>
      <c r="E3958" t="s">
        <v>5790</v>
      </c>
      <c r="F3958">
        <v>0.62163907289999998</v>
      </c>
      <c r="G3958">
        <v>153055</v>
      </c>
      <c r="H3958">
        <v>11.8</v>
      </c>
      <c r="I3958">
        <v>2</v>
      </c>
    </row>
    <row r="3959" spans="1:9" x14ac:dyDescent="0.3">
      <c r="A3959">
        <v>153065</v>
      </c>
      <c r="B3959">
        <v>142</v>
      </c>
      <c r="C3959">
        <v>0</v>
      </c>
      <c r="D3959">
        <v>155059</v>
      </c>
      <c r="E3959" t="s">
        <v>5790</v>
      </c>
      <c r="F3959">
        <v>1.0245120200000001E-2</v>
      </c>
      <c r="G3959">
        <v>153065</v>
      </c>
      <c r="H3959">
        <v>14.76</v>
      </c>
      <c r="I3959">
        <v>1</v>
      </c>
    </row>
    <row r="3960" spans="1:9" x14ac:dyDescent="0.3">
      <c r="A3960">
        <v>153066</v>
      </c>
      <c r="B3960">
        <v>119.159780038596</v>
      </c>
      <c r="C3960">
        <v>8.5451463106381298E-2</v>
      </c>
      <c r="D3960">
        <v>153781</v>
      </c>
      <c r="E3960" t="s">
        <v>5790</v>
      </c>
      <c r="F3960">
        <v>0.82626366620000002</v>
      </c>
      <c r="G3960">
        <v>153066</v>
      </c>
      <c r="H3960">
        <v>7.65</v>
      </c>
      <c r="I3960">
        <v>3</v>
      </c>
    </row>
    <row r="3961" spans="1:9" x14ac:dyDescent="0.3">
      <c r="A3961">
        <v>153066</v>
      </c>
      <c r="B3961">
        <v>119.159780038596</v>
      </c>
      <c r="C3961">
        <v>8.5451463106381298E-2</v>
      </c>
      <c r="D3961">
        <v>153781</v>
      </c>
      <c r="E3961" t="s">
        <v>5790</v>
      </c>
      <c r="F3961">
        <v>0.82626366620000002</v>
      </c>
      <c r="G3961">
        <v>153066</v>
      </c>
      <c r="H3961">
        <v>7.65</v>
      </c>
      <c r="I3961">
        <v>3</v>
      </c>
    </row>
    <row r="3962" spans="1:9" x14ac:dyDescent="0.3">
      <c r="A3962">
        <v>153083</v>
      </c>
      <c r="B3962">
        <v>134.692306311637</v>
      </c>
      <c r="C3962">
        <v>0</v>
      </c>
      <c r="D3962">
        <v>153781</v>
      </c>
      <c r="E3962" t="s">
        <v>5790</v>
      </c>
      <c r="F3962">
        <v>0.34311375020000001</v>
      </c>
      <c r="G3962">
        <v>153083</v>
      </c>
      <c r="H3962">
        <v>14.76</v>
      </c>
      <c r="I3962">
        <v>1</v>
      </c>
    </row>
    <row r="3963" spans="1:9" x14ac:dyDescent="0.3">
      <c r="A3963">
        <v>153083</v>
      </c>
      <c r="B3963">
        <v>134.692306311637</v>
      </c>
      <c r="C3963">
        <v>0</v>
      </c>
      <c r="D3963">
        <v>153781</v>
      </c>
      <c r="E3963" t="s">
        <v>5790</v>
      </c>
      <c r="F3963">
        <v>0.34311375020000001</v>
      </c>
      <c r="G3963">
        <v>153083</v>
      </c>
      <c r="H3963">
        <v>14.76</v>
      </c>
      <c r="I3963">
        <v>1</v>
      </c>
    </row>
    <row r="3964" spans="1:9" x14ac:dyDescent="0.3">
      <c r="A3964">
        <v>153088</v>
      </c>
      <c r="B3964">
        <v>110</v>
      </c>
      <c r="C3964">
        <v>0</v>
      </c>
      <c r="D3964">
        <v>153781</v>
      </c>
      <c r="E3964" t="s">
        <v>5791</v>
      </c>
      <c r="F3964">
        <v>0.97835630179999999</v>
      </c>
      <c r="G3964">
        <v>153088</v>
      </c>
      <c r="H3964">
        <v>1.98</v>
      </c>
      <c r="I3964">
        <v>6</v>
      </c>
    </row>
    <row r="3965" spans="1:9" x14ac:dyDescent="0.3">
      <c r="A3965">
        <v>153088</v>
      </c>
      <c r="B3965">
        <v>110</v>
      </c>
      <c r="C3965">
        <v>0</v>
      </c>
      <c r="D3965">
        <v>153781</v>
      </c>
      <c r="E3965" t="s">
        <v>5790</v>
      </c>
      <c r="F3965">
        <v>0.92393332719999999</v>
      </c>
      <c r="G3965">
        <v>153088</v>
      </c>
      <c r="H3965">
        <v>6.11</v>
      </c>
      <c r="I3965">
        <v>4</v>
      </c>
    </row>
    <row r="3966" spans="1:9" x14ac:dyDescent="0.3">
      <c r="A3966">
        <v>153090</v>
      </c>
      <c r="B3966">
        <v>162.203575264059</v>
      </c>
      <c r="C3966">
        <v>0</v>
      </c>
      <c r="D3966">
        <v>153781</v>
      </c>
      <c r="E3966" t="s">
        <v>5790</v>
      </c>
      <c r="F3966">
        <v>0.46520915629999998</v>
      </c>
      <c r="G3966">
        <v>153090</v>
      </c>
      <c r="H3966">
        <v>14.76</v>
      </c>
      <c r="I3966">
        <v>1</v>
      </c>
    </row>
    <row r="3967" spans="1:9" x14ac:dyDescent="0.3">
      <c r="A3967">
        <v>153090</v>
      </c>
      <c r="B3967">
        <v>162.203575264059</v>
      </c>
      <c r="C3967">
        <v>0</v>
      </c>
      <c r="D3967">
        <v>153781</v>
      </c>
      <c r="E3967" t="s">
        <v>5790</v>
      </c>
      <c r="F3967">
        <v>0.46520915629999998</v>
      </c>
      <c r="G3967">
        <v>153090</v>
      </c>
      <c r="H3967">
        <v>14.76</v>
      </c>
      <c r="I3967">
        <v>1</v>
      </c>
    </row>
    <row r="3968" spans="1:9" x14ac:dyDescent="0.3">
      <c r="A3968">
        <v>153097</v>
      </c>
      <c r="B3968">
        <v>130.638888888888</v>
      </c>
      <c r="C3968">
        <v>0</v>
      </c>
      <c r="D3968">
        <v>154401</v>
      </c>
      <c r="E3968" t="s">
        <v>5791</v>
      </c>
      <c r="F3968">
        <v>0.98451370000000005</v>
      </c>
      <c r="G3968">
        <v>153097</v>
      </c>
      <c r="H3968">
        <v>1.98</v>
      </c>
      <c r="I3968">
        <v>6</v>
      </c>
    </row>
    <row r="3969" spans="1:9" x14ac:dyDescent="0.3">
      <c r="A3969">
        <v>153097</v>
      </c>
      <c r="B3969">
        <v>130.638888888888</v>
      </c>
      <c r="C3969">
        <v>0</v>
      </c>
      <c r="D3969">
        <v>154401</v>
      </c>
      <c r="E3969" t="s">
        <v>5791</v>
      </c>
      <c r="F3969">
        <v>0.9850976467</v>
      </c>
      <c r="G3969">
        <v>153097</v>
      </c>
      <c r="H3969">
        <v>1.98</v>
      </c>
      <c r="I3969">
        <v>6</v>
      </c>
    </row>
    <row r="3970" spans="1:9" x14ac:dyDescent="0.3">
      <c r="A3970">
        <v>153099</v>
      </c>
      <c r="B3970">
        <v>158.19166666666601</v>
      </c>
      <c r="C3970">
        <v>2.5606955792787298E-2</v>
      </c>
      <c r="D3970">
        <v>153605</v>
      </c>
      <c r="E3970" t="s">
        <v>5790</v>
      </c>
      <c r="F3970">
        <v>0.59413033719999997</v>
      </c>
      <c r="G3970">
        <v>153099</v>
      </c>
      <c r="H3970">
        <v>11.8</v>
      </c>
      <c r="I3970">
        <v>2</v>
      </c>
    </row>
    <row r="3971" spans="1:9" x14ac:dyDescent="0.3">
      <c r="A3971">
        <v>153101</v>
      </c>
      <c r="B3971">
        <v>142</v>
      </c>
      <c r="C3971">
        <v>6.5846457752881796E-2</v>
      </c>
      <c r="D3971">
        <v>153605</v>
      </c>
      <c r="E3971" t="s">
        <v>5790</v>
      </c>
      <c r="F3971">
        <v>0.19857300820000001</v>
      </c>
      <c r="G3971">
        <v>153101</v>
      </c>
      <c r="H3971">
        <v>14.76</v>
      </c>
      <c r="I3971">
        <v>1</v>
      </c>
    </row>
    <row r="3972" spans="1:9" x14ac:dyDescent="0.3">
      <c r="A3972">
        <v>153105</v>
      </c>
      <c r="B3972">
        <v>142</v>
      </c>
      <c r="C3972">
        <v>6.5846457752881699E-2</v>
      </c>
      <c r="D3972">
        <v>153605</v>
      </c>
      <c r="E3972" t="s">
        <v>5790</v>
      </c>
      <c r="F3972">
        <v>0.1868095994</v>
      </c>
      <c r="G3972">
        <v>153105</v>
      </c>
      <c r="H3972">
        <v>14.76</v>
      </c>
      <c r="I3972">
        <v>1</v>
      </c>
    </row>
    <row r="3973" spans="1:9" x14ac:dyDescent="0.3">
      <c r="A3973">
        <v>153106</v>
      </c>
      <c r="B3973">
        <v>130.638888888888</v>
      </c>
      <c r="C3973">
        <v>0.18632415581194101</v>
      </c>
      <c r="D3973">
        <v>153349</v>
      </c>
      <c r="E3973" t="s">
        <v>5790</v>
      </c>
      <c r="F3973">
        <v>0.76185798650000003</v>
      </c>
      <c r="G3973">
        <v>153106</v>
      </c>
      <c r="H3973">
        <v>7.65</v>
      </c>
      <c r="I3973">
        <v>3</v>
      </c>
    </row>
    <row r="3974" spans="1:9" x14ac:dyDescent="0.3">
      <c r="A3974">
        <v>153138</v>
      </c>
      <c r="B3974">
        <v>142</v>
      </c>
      <c r="C3974">
        <v>0.18424706275677399</v>
      </c>
      <c r="D3974">
        <v>153292</v>
      </c>
      <c r="E3974" t="s">
        <v>5790</v>
      </c>
      <c r="F3974">
        <v>0.3649536967</v>
      </c>
      <c r="G3974">
        <v>153138</v>
      </c>
      <c r="H3974">
        <v>14.76</v>
      </c>
      <c r="I3974">
        <v>1</v>
      </c>
    </row>
    <row r="3975" spans="1:9" x14ac:dyDescent="0.3">
      <c r="A3975">
        <v>153140</v>
      </c>
      <c r="B3975">
        <v>139.333333333333</v>
      </c>
      <c r="C3975">
        <v>0.24994144446740699</v>
      </c>
      <c r="D3975">
        <v>153635</v>
      </c>
      <c r="E3975" t="s">
        <v>5790</v>
      </c>
      <c r="F3975">
        <v>0.93169581889999997</v>
      </c>
      <c r="G3975">
        <v>153140</v>
      </c>
      <c r="H3975">
        <v>6.11</v>
      </c>
      <c r="I3975">
        <v>4</v>
      </c>
    </row>
    <row r="3976" spans="1:9" x14ac:dyDescent="0.3">
      <c r="A3976">
        <v>153145</v>
      </c>
      <c r="B3976">
        <v>142.21757877042299</v>
      </c>
      <c r="C3976">
        <v>0.33600511187452797</v>
      </c>
      <c r="D3976">
        <v>153781</v>
      </c>
      <c r="E3976" t="s">
        <v>5790</v>
      </c>
      <c r="F3976">
        <v>0.78592962030000002</v>
      </c>
      <c r="G3976">
        <v>153145</v>
      </c>
      <c r="H3976">
        <v>7.65</v>
      </c>
      <c r="I3976">
        <v>3</v>
      </c>
    </row>
    <row r="3977" spans="1:9" x14ac:dyDescent="0.3">
      <c r="A3977">
        <v>153145</v>
      </c>
      <c r="B3977">
        <v>142.21757877042299</v>
      </c>
      <c r="C3977">
        <v>0.33600511187452797</v>
      </c>
      <c r="D3977">
        <v>153781</v>
      </c>
      <c r="E3977" t="s">
        <v>5790</v>
      </c>
      <c r="F3977">
        <v>0.78592962030000002</v>
      </c>
      <c r="G3977">
        <v>153145</v>
      </c>
      <c r="H3977">
        <v>7.65</v>
      </c>
      <c r="I3977">
        <v>3</v>
      </c>
    </row>
    <row r="3978" spans="1:9" x14ac:dyDescent="0.3">
      <c r="A3978">
        <v>153162</v>
      </c>
      <c r="B3978">
        <v>110</v>
      </c>
      <c r="C3978">
        <v>0</v>
      </c>
      <c r="D3978">
        <v>153781</v>
      </c>
      <c r="E3978" t="s">
        <v>5790</v>
      </c>
      <c r="F3978">
        <v>0.88710880280000004</v>
      </c>
      <c r="G3978">
        <v>153162</v>
      </c>
      <c r="H3978">
        <v>6.11</v>
      </c>
      <c r="I3978">
        <v>4</v>
      </c>
    </row>
    <row r="3979" spans="1:9" x14ac:dyDescent="0.3">
      <c r="A3979">
        <v>153162</v>
      </c>
      <c r="B3979">
        <v>110</v>
      </c>
      <c r="C3979">
        <v>0</v>
      </c>
      <c r="D3979">
        <v>153781</v>
      </c>
      <c r="E3979" t="s">
        <v>5790</v>
      </c>
      <c r="F3979">
        <v>0.88710880280000004</v>
      </c>
      <c r="G3979">
        <v>153162</v>
      </c>
      <c r="H3979">
        <v>6.11</v>
      </c>
      <c r="I3979">
        <v>4</v>
      </c>
    </row>
    <row r="3980" spans="1:9" x14ac:dyDescent="0.3">
      <c r="A3980">
        <v>153163</v>
      </c>
      <c r="B3980">
        <v>142</v>
      </c>
      <c r="C3980">
        <v>0</v>
      </c>
      <c r="D3980">
        <v>153696</v>
      </c>
      <c r="E3980" t="s">
        <v>5790</v>
      </c>
      <c r="F3980">
        <v>0.84834539890000005</v>
      </c>
      <c r="G3980">
        <v>153163</v>
      </c>
      <c r="H3980">
        <v>6.11</v>
      </c>
      <c r="I3980">
        <v>4</v>
      </c>
    </row>
    <row r="3981" spans="1:9" x14ac:dyDescent="0.3">
      <c r="A3981">
        <v>153166</v>
      </c>
      <c r="B3981">
        <v>142</v>
      </c>
      <c r="C3981">
        <v>0</v>
      </c>
      <c r="D3981">
        <v>153696</v>
      </c>
      <c r="E3981" t="s">
        <v>5790</v>
      </c>
      <c r="F3981">
        <v>0.6991098523</v>
      </c>
      <c r="G3981">
        <v>153166</v>
      </c>
      <c r="H3981">
        <v>11.8</v>
      </c>
      <c r="I3981">
        <v>2</v>
      </c>
    </row>
    <row r="3982" spans="1:9" x14ac:dyDescent="0.3">
      <c r="A3982">
        <v>153167</v>
      </c>
      <c r="B3982">
        <v>142</v>
      </c>
      <c r="C3982">
        <v>0</v>
      </c>
      <c r="D3982">
        <v>153696</v>
      </c>
      <c r="E3982" t="s">
        <v>5790</v>
      </c>
      <c r="F3982">
        <v>0.31024223569999998</v>
      </c>
      <c r="G3982">
        <v>153167</v>
      </c>
      <c r="H3982">
        <v>14.76</v>
      </c>
      <c r="I3982">
        <v>1</v>
      </c>
    </row>
    <row r="3983" spans="1:9" x14ac:dyDescent="0.3">
      <c r="A3983">
        <v>153172</v>
      </c>
      <c r="B3983">
        <v>142</v>
      </c>
      <c r="C3983">
        <v>0</v>
      </c>
      <c r="D3983">
        <v>153696</v>
      </c>
      <c r="E3983" t="s">
        <v>5790</v>
      </c>
      <c r="F3983">
        <v>0.91240739820000005</v>
      </c>
      <c r="G3983">
        <v>153172</v>
      </c>
      <c r="H3983">
        <v>6.11</v>
      </c>
      <c r="I3983">
        <v>4</v>
      </c>
    </row>
    <row r="3984" spans="1:9" x14ac:dyDescent="0.3">
      <c r="A3984">
        <v>153183</v>
      </c>
      <c r="B3984">
        <v>142</v>
      </c>
      <c r="C3984">
        <v>0.18424706275677399</v>
      </c>
      <c r="D3984">
        <v>153292</v>
      </c>
      <c r="E3984" t="s">
        <v>5790</v>
      </c>
      <c r="F3984">
        <v>0.11679074170000001</v>
      </c>
      <c r="G3984">
        <v>153183</v>
      </c>
      <c r="H3984">
        <v>14.76</v>
      </c>
      <c r="I3984">
        <v>1</v>
      </c>
    </row>
    <row r="3985" spans="1:9" x14ac:dyDescent="0.3">
      <c r="A3985">
        <v>153185</v>
      </c>
      <c r="B3985">
        <v>142</v>
      </c>
      <c r="C3985">
        <v>0.18424706275677399</v>
      </c>
      <c r="D3985">
        <v>153292</v>
      </c>
      <c r="E3985" t="s">
        <v>5790</v>
      </c>
      <c r="F3985">
        <v>0.50702208280000005</v>
      </c>
      <c r="G3985">
        <v>153185</v>
      </c>
      <c r="H3985">
        <v>11.8</v>
      </c>
      <c r="I3985">
        <v>2</v>
      </c>
    </row>
    <row r="3986" spans="1:9" x14ac:dyDescent="0.3">
      <c r="A3986">
        <v>153192</v>
      </c>
      <c r="B3986">
        <v>167.34</v>
      </c>
      <c r="C3986">
        <v>0.435107055715447</v>
      </c>
      <c r="D3986">
        <v>153451</v>
      </c>
      <c r="E3986" t="s">
        <v>5790</v>
      </c>
      <c r="F3986">
        <v>0.83848518130000005</v>
      </c>
      <c r="G3986">
        <v>153192</v>
      </c>
      <c r="H3986">
        <v>7.65</v>
      </c>
      <c r="I3986">
        <v>3</v>
      </c>
    </row>
    <row r="3987" spans="1:9" x14ac:dyDescent="0.3">
      <c r="A3987">
        <v>153197</v>
      </c>
      <c r="B3987">
        <v>147</v>
      </c>
      <c r="C3987">
        <v>0.18424706275677399</v>
      </c>
      <c r="D3987">
        <v>153292</v>
      </c>
      <c r="E3987" t="s">
        <v>5790</v>
      </c>
      <c r="F3987">
        <v>0.76920658350000004</v>
      </c>
      <c r="G3987">
        <v>153197</v>
      </c>
      <c r="H3987">
        <v>7.65</v>
      </c>
      <c r="I3987">
        <v>3</v>
      </c>
    </row>
    <row r="3988" spans="1:9" x14ac:dyDescent="0.3">
      <c r="A3988">
        <v>153203</v>
      </c>
      <c r="B3988">
        <v>142</v>
      </c>
      <c r="C3988">
        <v>0</v>
      </c>
      <c r="D3988">
        <v>153451</v>
      </c>
      <c r="E3988" t="s">
        <v>5790</v>
      </c>
      <c r="F3988">
        <v>0.71010011429999997</v>
      </c>
      <c r="G3988">
        <v>153203</v>
      </c>
      <c r="H3988">
        <v>11.8</v>
      </c>
      <c r="I3988">
        <v>2</v>
      </c>
    </row>
    <row r="3989" spans="1:9" x14ac:dyDescent="0.3">
      <c r="A3989">
        <v>153214</v>
      </c>
      <c r="B3989">
        <v>162.61000000000001</v>
      </c>
      <c r="C3989">
        <v>0.246295466060452</v>
      </c>
      <c r="D3989">
        <v>153451</v>
      </c>
      <c r="E3989" t="s">
        <v>5790</v>
      </c>
      <c r="F3989">
        <v>0.66686236860000003</v>
      </c>
      <c r="G3989">
        <v>153214</v>
      </c>
      <c r="H3989">
        <v>11.8</v>
      </c>
      <c r="I3989">
        <v>2</v>
      </c>
    </row>
    <row r="3990" spans="1:9" x14ac:dyDescent="0.3">
      <c r="A3990">
        <v>153220</v>
      </c>
      <c r="B3990">
        <v>142</v>
      </c>
      <c r="C3990">
        <v>0.18424706275677399</v>
      </c>
      <c r="D3990">
        <v>153292</v>
      </c>
      <c r="E3990" t="s">
        <v>5790</v>
      </c>
      <c r="F3990">
        <v>0.40045255419999998</v>
      </c>
      <c r="G3990">
        <v>153220</v>
      </c>
      <c r="H3990">
        <v>14.76</v>
      </c>
      <c r="I3990">
        <v>1</v>
      </c>
    </row>
    <row r="3991" spans="1:9" x14ac:dyDescent="0.3">
      <c r="A3991">
        <v>153239</v>
      </c>
      <c r="B3991">
        <v>121.980859734907</v>
      </c>
      <c r="C3991">
        <v>0.128518559408205</v>
      </c>
      <c r="D3991">
        <v>153781</v>
      </c>
      <c r="E3991" t="s">
        <v>5791</v>
      </c>
      <c r="F3991">
        <v>0.9505991936</v>
      </c>
      <c r="G3991">
        <v>153239</v>
      </c>
      <c r="H3991">
        <v>4.0599999999999996</v>
      </c>
      <c r="I3991">
        <v>5</v>
      </c>
    </row>
    <row r="3992" spans="1:9" x14ac:dyDescent="0.3">
      <c r="A3992">
        <v>153239</v>
      </c>
      <c r="B3992">
        <v>121.980859734907</v>
      </c>
      <c r="C3992">
        <v>0.128518559408205</v>
      </c>
      <c r="D3992">
        <v>153781</v>
      </c>
      <c r="E3992" t="s">
        <v>5791</v>
      </c>
      <c r="F3992">
        <v>0.9505991936</v>
      </c>
      <c r="G3992">
        <v>153239</v>
      </c>
      <c r="H3992">
        <v>4.0599999999999996</v>
      </c>
      <c r="I3992">
        <v>5</v>
      </c>
    </row>
    <row r="3993" spans="1:9" x14ac:dyDescent="0.3">
      <c r="A3993">
        <v>153252</v>
      </c>
      <c r="B3993">
        <v>142</v>
      </c>
      <c r="C3993">
        <v>0</v>
      </c>
      <c r="D3993">
        <v>153724</v>
      </c>
      <c r="E3993" t="s">
        <v>5790</v>
      </c>
      <c r="F3993">
        <v>0.81090265510000004</v>
      </c>
      <c r="G3993">
        <v>153252</v>
      </c>
      <c r="H3993">
        <v>7.65</v>
      </c>
      <c r="I3993">
        <v>3</v>
      </c>
    </row>
    <row r="3994" spans="1:9" x14ac:dyDescent="0.3">
      <c r="A3994">
        <v>153252</v>
      </c>
      <c r="B3994">
        <v>142</v>
      </c>
      <c r="C3994">
        <v>0</v>
      </c>
      <c r="D3994">
        <v>153724</v>
      </c>
      <c r="E3994" t="s">
        <v>5790</v>
      </c>
      <c r="F3994">
        <v>0.89665240049999995</v>
      </c>
      <c r="G3994">
        <v>153252</v>
      </c>
      <c r="H3994">
        <v>6.11</v>
      </c>
      <c r="I3994">
        <v>4</v>
      </c>
    </row>
    <row r="3995" spans="1:9" x14ac:dyDescent="0.3">
      <c r="A3995">
        <v>153279</v>
      </c>
      <c r="B3995">
        <v>142</v>
      </c>
      <c r="C3995">
        <v>0.15774334608093399</v>
      </c>
      <c r="D3995">
        <v>153523</v>
      </c>
      <c r="E3995" t="s">
        <v>5791</v>
      </c>
      <c r="F3995">
        <v>0.97974956040000005</v>
      </c>
      <c r="G3995">
        <v>153279</v>
      </c>
      <c r="H3995">
        <v>1.98</v>
      </c>
      <c r="I3995">
        <v>6</v>
      </c>
    </row>
    <row r="3996" spans="1:9" x14ac:dyDescent="0.3">
      <c r="A3996">
        <v>153306</v>
      </c>
      <c r="B3996">
        <v>147</v>
      </c>
      <c r="C3996">
        <v>0</v>
      </c>
      <c r="D3996">
        <v>155059</v>
      </c>
      <c r="E3996" t="s">
        <v>5790</v>
      </c>
      <c r="F3996">
        <v>2.9625514499999998E-2</v>
      </c>
      <c r="G3996">
        <v>153306</v>
      </c>
      <c r="H3996">
        <v>14.76</v>
      </c>
      <c r="I3996">
        <v>1</v>
      </c>
    </row>
    <row r="3997" spans="1:9" x14ac:dyDescent="0.3">
      <c r="A3997">
        <v>153307</v>
      </c>
      <c r="B3997">
        <v>143.5625</v>
      </c>
      <c r="C3997">
        <v>0.13145278840077801</v>
      </c>
      <c r="D3997">
        <v>153523</v>
      </c>
      <c r="E3997" t="s">
        <v>5790</v>
      </c>
      <c r="F3997">
        <v>0.82715457680000004</v>
      </c>
      <c r="G3997">
        <v>153307</v>
      </c>
      <c r="H3997">
        <v>7.65</v>
      </c>
      <c r="I3997">
        <v>3</v>
      </c>
    </row>
    <row r="3998" spans="1:9" x14ac:dyDescent="0.3">
      <c r="A3998">
        <v>153320</v>
      </c>
      <c r="B3998">
        <v>90</v>
      </c>
      <c r="C3998">
        <v>0</v>
      </c>
      <c r="D3998">
        <v>153943</v>
      </c>
      <c r="E3998" t="s">
        <v>5790</v>
      </c>
      <c r="F3998">
        <v>0.93049800400000005</v>
      </c>
      <c r="G3998">
        <v>153320</v>
      </c>
      <c r="H3998">
        <v>6.11</v>
      </c>
      <c r="I3998">
        <v>4</v>
      </c>
    </row>
    <row r="3999" spans="1:9" x14ac:dyDescent="0.3">
      <c r="A3999">
        <v>153323</v>
      </c>
      <c r="B3999">
        <v>90</v>
      </c>
      <c r="C3999">
        <v>0</v>
      </c>
      <c r="D3999">
        <v>153943</v>
      </c>
      <c r="E3999" t="s">
        <v>5791</v>
      </c>
      <c r="F3999">
        <v>0.93895113470000002</v>
      </c>
      <c r="G3999">
        <v>153323</v>
      </c>
      <c r="H3999">
        <v>4.0599999999999996</v>
      </c>
      <c r="I3999">
        <v>5</v>
      </c>
    </row>
    <row r="4000" spans="1:9" x14ac:dyDescent="0.3">
      <c r="A4000">
        <v>153341</v>
      </c>
      <c r="B4000">
        <v>115.666666666666</v>
      </c>
      <c r="C4000">
        <v>0.23536988280111401</v>
      </c>
      <c r="D4000">
        <v>156120</v>
      </c>
      <c r="E4000" t="s">
        <v>5790</v>
      </c>
      <c r="F4000">
        <v>0.71662789579999997</v>
      </c>
      <c r="G4000">
        <v>153341</v>
      </c>
      <c r="H4000">
        <v>11.8</v>
      </c>
      <c r="I4000">
        <v>2</v>
      </c>
    </row>
    <row r="4001" spans="1:9" x14ac:dyDescent="0.3">
      <c r="A4001">
        <v>153341</v>
      </c>
      <c r="B4001">
        <v>115.666666666666</v>
      </c>
      <c r="C4001">
        <v>0.23536988280111401</v>
      </c>
      <c r="D4001">
        <v>156120</v>
      </c>
      <c r="E4001" t="s">
        <v>5790</v>
      </c>
      <c r="F4001">
        <v>0.71662789579999997</v>
      </c>
      <c r="G4001">
        <v>153341</v>
      </c>
      <c r="H4001">
        <v>11.8</v>
      </c>
      <c r="I4001">
        <v>2</v>
      </c>
    </row>
    <row r="4002" spans="1:9" x14ac:dyDescent="0.3">
      <c r="A4002">
        <v>153341</v>
      </c>
      <c r="B4002">
        <v>115.666666666666</v>
      </c>
      <c r="C4002">
        <v>0.23536988280111401</v>
      </c>
      <c r="D4002">
        <v>156120</v>
      </c>
      <c r="E4002" t="s">
        <v>5790</v>
      </c>
      <c r="F4002">
        <v>0.71662789579999997</v>
      </c>
      <c r="G4002">
        <v>153341</v>
      </c>
      <c r="H4002">
        <v>11.8</v>
      </c>
      <c r="I4002">
        <v>2</v>
      </c>
    </row>
    <row r="4003" spans="1:9" x14ac:dyDescent="0.3">
      <c r="A4003">
        <v>153343</v>
      </c>
      <c r="B4003">
        <v>101.462009286967</v>
      </c>
      <c r="C4003">
        <v>0</v>
      </c>
      <c r="D4003">
        <v>153943</v>
      </c>
      <c r="E4003" t="s">
        <v>5790</v>
      </c>
      <c r="F4003">
        <v>0.78992575409999999</v>
      </c>
      <c r="G4003">
        <v>153343</v>
      </c>
      <c r="H4003">
        <v>7.65</v>
      </c>
      <c r="I4003">
        <v>3</v>
      </c>
    </row>
    <row r="4004" spans="1:9" x14ac:dyDescent="0.3">
      <c r="A4004">
        <v>153392</v>
      </c>
      <c r="B4004">
        <v>139</v>
      </c>
      <c r="C4004">
        <v>5.1428947961940502E-2</v>
      </c>
      <c r="D4004">
        <v>153530</v>
      </c>
      <c r="E4004" t="s">
        <v>5790</v>
      </c>
      <c r="F4004">
        <v>0.56693732740000002</v>
      </c>
      <c r="G4004">
        <v>153392</v>
      </c>
      <c r="H4004">
        <v>11.8</v>
      </c>
      <c r="I4004">
        <v>2</v>
      </c>
    </row>
    <row r="4005" spans="1:9" x14ac:dyDescent="0.3">
      <c r="A4005">
        <v>153392</v>
      </c>
      <c r="B4005">
        <v>139</v>
      </c>
      <c r="C4005">
        <v>5.1428947961940502E-2</v>
      </c>
      <c r="D4005">
        <v>153530</v>
      </c>
      <c r="E4005" t="s">
        <v>5790</v>
      </c>
      <c r="F4005">
        <v>0.2959885001</v>
      </c>
      <c r="G4005">
        <v>153392</v>
      </c>
      <c r="H4005">
        <v>14.76</v>
      </c>
      <c r="I4005">
        <v>1</v>
      </c>
    </row>
    <row r="4006" spans="1:9" x14ac:dyDescent="0.3">
      <c r="A4006">
        <v>153395</v>
      </c>
      <c r="B4006">
        <v>142</v>
      </c>
      <c r="C4006">
        <v>6.5846457752881796E-2</v>
      </c>
      <c r="D4006">
        <v>153605</v>
      </c>
      <c r="E4006" t="s">
        <v>5790</v>
      </c>
      <c r="F4006">
        <v>0.75206989049999995</v>
      </c>
      <c r="G4006">
        <v>153395</v>
      </c>
      <c r="H4006">
        <v>11.8</v>
      </c>
      <c r="I4006">
        <v>2</v>
      </c>
    </row>
    <row r="4007" spans="1:9" x14ac:dyDescent="0.3">
      <c r="A4007">
        <v>153400</v>
      </c>
      <c r="B4007">
        <v>142</v>
      </c>
      <c r="C4007">
        <v>0</v>
      </c>
      <c r="D4007">
        <v>153724</v>
      </c>
      <c r="E4007" t="s">
        <v>5790</v>
      </c>
      <c r="F4007">
        <v>0.3736975193</v>
      </c>
      <c r="G4007">
        <v>153400</v>
      </c>
      <c r="H4007">
        <v>14.76</v>
      </c>
      <c r="I4007">
        <v>1</v>
      </c>
    </row>
    <row r="4008" spans="1:9" x14ac:dyDescent="0.3">
      <c r="A4008">
        <v>153400</v>
      </c>
      <c r="B4008">
        <v>142</v>
      </c>
      <c r="C4008">
        <v>0</v>
      </c>
      <c r="D4008">
        <v>153724</v>
      </c>
      <c r="E4008" t="s">
        <v>5790</v>
      </c>
      <c r="F4008">
        <v>0.4159894884</v>
      </c>
      <c r="G4008">
        <v>153400</v>
      </c>
      <c r="H4008">
        <v>14.76</v>
      </c>
      <c r="I4008">
        <v>1</v>
      </c>
    </row>
    <row r="4009" spans="1:9" x14ac:dyDescent="0.3">
      <c r="A4009">
        <v>153401</v>
      </c>
      <c r="B4009">
        <v>142</v>
      </c>
      <c r="C4009">
        <v>0</v>
      </c>
      <c r="D4009">
        <v>153724</v>
      </c>
      <c r="E4009" t="s">
        <v>5791</v>
      </c>
      <c r="F4009">
        <v>0.98124045130000004</v>
      </c>
      <c r="G4009">
        <v>153401</v>
      </c>
      <c r="H4009">
        <v>1.98</v>
      </c>
      <c r="I4009">
        <v>6</v>
      </c>
    </row>
    <row r="4010" spans="1:9" x14ac:dyDescent="0.3">
      <c r="A4010">
        <v>153401</v>
      </c>
      <c r="B4010">
        <v>142</v>
      </c>
      <c r="C4010">
        <v>0</v>
      </c>
      <c r="D4010">
        <v>153724</v>
      </c>
      <c r="E4010" t="s">
        <v>5790</v>
      </c>
      <c r="F4010">
        <v>0.92954754829999997</v>
      </c>
      <c r="G4010">
        <v>153401</v>
      </c>
      <c r="H4010">
        <v>6.11</v>
      </c>
      <c r="I4010">
        <v>4</v>
      </c>
    </row>
    <row r="4011" spans="1:9" x14ac:dyDescent="0.3">
      <c r="A4011">
        <v>153407</v>
      </c>
      <c r="B4011">
        <v>142</v>
      </c>
      <c r="C4011">
        <v>0</v>
      </c>
      <c r="D4011">
        <v>155103</v>
      </c>
      <c r="E4011" t="s">
        <v>5790</v>
      </c>
      <c r="F4011">
        <v>0.88032591339999999</v>
      </c>
      <c r="G4011">
        <v>153407</v>
      </c>
      <c r="H4011">
        <v>6.11</v>
      </c>
      <c r="I4011">
        <v>4</v>
      </c>
    </row>
    <row r="4012" spans="1:9" x14ac:dyDescent="0.3">
      <c r="A4012">
        <v>153407</v>
      </c>
      <c r="B4012">
        <v>142</v>
      </c>
      <c r="C4012">
        <v>0</v>
      </c>
      <c r="D4012">
        <v>155103</v>
      </c>
      <c r="E4012" t="s">
        <v>5790</v>
      </c>
      <c r="F4012">
        <v>0.88032591339999999</v>
      </c>
      <c r="G4012">
        <v>153407</v>
      </c>
      <c r="H4012">
        <v>6.11</v>
      </c>
      <c r="I4012">
        <v>4</v>
      </c>
    </row>
    <row r="4013" spans="1:9" x14ac:dyDescent="0.3">
      <c r="A4013">
        <v>153409</v>
      </c>
      <c r="B4013">
        <v>142</v>
      </c>
      <c r="C4013">
        <v>0</v>
      </c>
      <c r="D4013">
        <v>155103</v>
      </c>
      <c r="E4013" t="s">
        <v>5790</v>
      </c>
      <c r="F4013">
        <v>0.89376449579999995</v>
      </c>
      <c r="G4013">
        <v>153409</v>
      </c>
      <c r="H4013">
        <v>6.11</v>
      </c>
      <c r="I4013">
        <v>4</v>
      </c>
    </row>
    <row r="4014" spans="1:9" x14ac:dyDescent="0.3">
      <c r="A4014">
        <v>153409</v>
      </c>
      <c r="B4014">
        <v>142</v>
      </c>
      <c r="C4014">
        <v>0</v>
      </c>
      <c r="D4014">
        <v>155103</v>
      </c>
      <c r="E4014" t="s">
        <v>5790</v>
      </c>
      <c r="F4014">
        <v>0.89376449579999995</v>
      </c>
      <c r="G4014">
        <v>153409</v>
      </c>
      <c r="H4014">
        <v>6.11</v>
      </c>
      <c r="I4014">
        <v>4</v>
      </c>
    </row>
    <row r="4015" spans="1:9" x14ac:dyDescent="0.3">
      <c r="A4015">
        <v>153427</v>
      </c>
      <c r="B4015">
        <v>142</v>
      </c>
      <c r="C4015">
        <v>0</v>
      </c>
      <c r="D4015">
        <v>153724</v>
      </c>
      <c r="E4015" t="s">
        <v>5790</v>
      </c>
      <c r="F4015">
        <v>0.69489556549999998</v>
      </c>
      <c r="G4015">
        <v>153427</v>
      </c>
      <c r="H4015">
        <v>11.8</v>
      </c>
      <c r="I4015">
        <v>2</v>
      </c>
    </row>
    <row r="4016" spans="1:9" x14ac:dyDescent="0.3">
      <c r="A4016">
        <v>153427</v>
      </c>
      <c r="B4016">
        <v>142</v>
      </c>
      <c r="C4016">
        <v>0</v>
      </c>
      <c r="D4016">
        <v>153724</v>
      </c>
      <c r="E4016" t="s">
        <v>5790</v>
      </c>
      <c r="F4016">
        <v>0.8618295789</v>
      </c>
      <c r="G4016">
        <v>153427</v>
      </c>
      <c r="H4016">
        <v>6.11</v>
      </c>
      <c r="I4016">
        <v>4</v>
      </c>
    </row>
    <row r="4017" spans="1:9" x14ac:dyDescent="0.3">
      <c r="A4017">
        <v>153431</v>
      </c>
      <c r="B4017">
        <v>90</v>
      </c>
      <c r="C4017">
        <v>0</v>
      </c>
      <c r="D4017">
        <v>153943</v>
      </c>
      <c r="E4017" t="s">
        <v>5790</v>
      </c>
      <c r="F4017">
        <v>0.86900162700000005</v>
      </c>
      <c r="G4017">
        <v>153431</v>
      </c>
      <c r="H4017">
        <v>6.11</v>
      </c>
      <c r="I4017">
        <v>4</v>
      </c>
    </row>
    <row r="4018" spans="1:9" x14ac:dyDescent="0.3">
      <c r="A4018">
        <v>153432</v>
      </c>
      <c r="B4018">
        <v>147</v>
      </c>
      <c r="C4018">
        <v>0</v>
      </c>
      <c r="D4018">
        <v>155103</v>
      </c>
      <c r="E4018" t="s">
        <v>5790</v>
      </c>
      <c r="F4018">
        <v>0.82655400040000004</v>
      </c>
      <c r="G4018">
        <v>153432</v>
      </c>
      <c r="H4018">
        <v>7.65</v>
      </c>
      <c r="I4018">
        <v>3</v>
      </c>
    </row>
    <row r="4019" spans="1:9" x14ac:dyDescent="0.3">
      <c r="A4019">
        <v>153432</v>
      </c>
      <c r="B4019">
        <v>147</v>
      </c>
      <c r="C4019">
        <v>0</v>
      </c>
      <c r="D4019">
        <v>155103</v>
      </c>
      <c r="E4019" t="s">
        <v>5790</v>
      </c>
      <c r="F4019">
        <v>0.82655400040000004</v>
      </c>
      <c r="G4019">
        <v>153432</v>
      </c>
      <c r="H4019">
        <v>7.65</v>
      </c>
      <c r="I4019">
        <v>3</v>
      </c>
    </row>
    <row r="4020" spans="1:9" x14ac:dyDescent="0.3">
      <c r="A4020">
        <v>153433</v>
      </c>
      <c r="B4020">
        <v>133.296297256516</v>
      </c>
      <c r="C4020">
        <v>0</v>
      </c>
      <c r="D4020">
        <v>153591</v>
      </c>
      <c r="E4020" t="s">
        <v>5790</v>
      </c>
      <c r="F4020">
        <v>0.1187642813</v>
      </c>
      <c r="G4020">
        <v>153433</v>
      </c>
      <c r="H4020">
        <v>14.76</v>
      </c>
      <c r="I4020">
        <v>1</v>
      </c>
    </row>
    <row r="4021" spans="1:9" x14ac:dyDescent="0.3">
      <c r="A4021">
        <v>153448</v>
      </c>
      <c r="B4021">
        <v>147</v>
      </c>
      <c r="C4021">
        <v>0</v>
      </c>
      <c r="D4021">
        <v>153797</v>
      </c>
      <c r="E4021" t="s">
        <v>5790</v>
      </c>
      <c r="F4021">
        <v>0.8365199566</v>
      </c>
      <c r="G4021">
        <v>153448</v>
      </c>
      <c r="H4021">
        <v>7.65</v>
      </c>
      <c r="I4021">
        <v>3</v>
      </c>
    </row>
    <row r="4022" spans="1:9" x14ac:dyDescent="0.3">
      <c r="A4022">
        <v>153499</v>
      </c>
      <c r="B4022">
        <v>142</v>
      </c>
      <c r="C4022">
        <v>0.41125535930715101</v>
      </c>
      <c r="D4022">
        <v>153931</v>
      </c>
      <c r="E4022" t="s">
        <v>5790</v>
      </c>
      <c r="F4022">
        <v>0.36997738479999998</v>
      </c>
      <c r="G4022">
        <v>153499</v>
      </c>
      <c r="H4022">
        <v>14.76</v>
      </c>
      <c r="I4022">
        <v>1</v>
      </c>
    </row>
    <row r="4023" spans="1:9" x14ac:dyDescent="0.3">
      <c r="A4023">
        <v>153500</v>
      </c>
      <c r="B4023">
        <v>142</v>
      </c>
      <c r="C4023">
        <v>0.41125535930715101</v>
      </c>
      <c r="D4023">
        <v>153931</v>
      </c>
      <c r="E4023" t="s">
        <v>5790</v>
      </c>
      <c r="F4023">
        <v>0.31464236969999998</v>
      </c>
      <c r="G4023">
        <v>153500</v>
      </c>
      <c r="H4023">
        <v>14.76</v>
      </c>
      <c r="I4023">
        <v>1</v>
      </c>
    </row>
    <row r="4024" spans="1:9" x14ac:dyDescent="0.3">
      <c r="A4024">
        <v>153502</v>
      </c>
      <c r="B4024">
        <v>181.202051282051</v>
      </c>
      <c r="C4024">
        <v>0</v>
      </c>
      <c r="D4024">
        <v>153696</v>
      </c>
      <c r="E4024" t="s">
        <v>5790</v>
      </c>
      <c r="F4024">
        <v>0.82250767950000003</v>
      </c>
      <c r="G4024">
        <v>153502</v>
      </c>
      <c r="H4024">
        <v>7.65</v>
      </c>
      <c r="I4024">
        <v>3</v>
      </c>
    </row>
    <row r="4025" spans="1:9" x14ac:dyDescent="0.3">
      <c r="A4025">
        <v>153504</v>
      </c>
      <c r="B4025">
        <v>147</v>
      </c>
      <c r="C4025">
        <v>0</v>
      </c>
      <c r="D4025">
        <v>153797</v>
      </c>
      <c r="E4025" t="s">
        <v>5791</v>
      </c>
      <c r="F4025">
        <v>0.95071238280000003</v>
      </c>
      <c r="G4025">
        <v>153504</v>
      </c>
      <c r="H4025">
        <v>4.0599999999999996</v>
      </c>
      <c r="I4025">
        <v>5</v>
      </c>
    </row>
    <row r="4026" spans="1:9" x14ac:dyDescent="0.3">
      <c r="A4026">
        <v>153505</v>
      </c>
      <c r="B4026">
        <v>142</v>
      </c>
      <c r="C4026">
        <v>0.40074854545454502</v>
      </c>
      <c r="D4026">
        <v>154122</v>
      </c>
      <c r="E4026" t="s">
        <v>5790</v>
      </c>
      <c r="F4026">
        <v>0.32205614449999997</v>
      </c>
      <c r="G4026">
        <v>153505</v>
      </c>
      <c r="H4026">
        <v>14.76</v>
      </c>
      <c r="I4026">
        <v>1</v>
      </c>
    </row>
    <row r="4027" spans="1:9" x14ac:dyDescent="0.3">
      <c r="A4027">
        <v>153509</v>
      </c>
      <c r="B4027">
        <v>142</v>
      </c>
      <c r="C4027">
        <v>0.41125535930715101</v>
      </c>
      <c r="D4027">
        <v>153931</v>
      </c>
      <c r="E4027" t="s">
        <v>5790</v>
      </c>
      <c r="F4027">
        <v>0.24407653509999999</v>
      </c>
      <c r="G4027">
        <v>153509</v>
      </c>
      <c r="H4027">
        <v>14.76</v>
      </c>
      <c r="I4027">
        <v>1</v>
      </c>
    </row>
    <row r="4028" spans="1:9" x14ac:dyDescent="0.3">
      <c r="A4028">
        <v>153516</v>
      </c>
      <c r="B4028">
        <v>92.320666666666597</v>
      </c>
      <c r="C4028">
        <v>3.7390825897088503E-2</v>
      </c>
      <c r="D4028">
        <v>153915</v>
      </c>
      <c r="E4028" t="s">
        <v>5790</v>
      </c>
      <c r="F4028">
        <v>0.31327718500000001</v>
      </c>
      <c r="G4028">
        <v>153516</v>
      </c>
      <c r="H4028">
        <v>14.76</v>
      </c>
      <c r="I4028">
        <v>1</v>
      </c>
    </row>
    <row r="4029" spans="1:9" x14ac:dyDescent="0.3">
      <c r="A4029">
        <v>153516</v>
      </c>
      <c r="B4029">
        <v>92.320666666666597</v>
      </c>
      <c r="C4029">
        <v>3.7390825897088503E-2</v>
      </c>
      <c r="D4029">
        <v>153915</v>
      </c>
      <c r="E4029" t="s">
        <v>5790</v>
      </c>
      <c r="F4029">
        <v>0.3195860982</v>
      </c>
      <c r="G4029">
        <v>153516</v>
      </c>
      <c r="H4029">
        <v>14.76</v>
      </c>
      <c r="I4029">
        <v>1</v>
      </c>
    </row>
    <row r="4030" spans="1:9" x14ac:dyDescent="0.3">
      <c r="A4030">
        <v>153518</v>
      </c>
      <c r="B4030">
        <v>90</v>
      </c>
      <c r="C4030">
        <v>0</v>
      </c>
      <c r="D4030">
        <v>153915</v>
      </c>
      <c r="E4030" t="s">
        <v>5790</v>
      </c>
      <c r="F4030">
        <v>0.74889671800000002</v>
      </c>
      <c r="G4030">
        <v>153518</v>
      </c>
      <c r="H4030">
        <v>11.8</v>
      </c>
      <c r="I4030">
        <v>2</v>
      </c>
    </row>
    <row r="4031" spans="1:9" x14ac:dyDescent="0.3">
      <c r="A4031">
        <v>153518</v>
      </c>
      <c r="B4031">
        <v>90</v>
      </c>
      <c r="C4031">
        <v>0</v>
      </c>
      <c r="D4031">
        <v>153915</v>
      </c>
      <c r="E4031" t="s">
        <v>5790</v>
      </c>
      <c r="F4031">
        <v>0.66305255890000003</v>
      </c>
      <c r="G4031">
        <v>153518</v>
      </c>
      <c r="H4031">
        <v>11.8</v>
      </c>
      <c r="I4031">
        <v>2</v>
      </c>
    </row>
    <row r="4032" spans="1:9" x14ac:dyDescent="0.3">
      <c r="A4032">
        <v>153522</v>
      </c>
      <c r="B4032">
        <v>139.142857142857</v>
      </c>
      <c r="C4032">
        <v>0</v>
      </c>
      <c r="D4032">
        <v>153667</v>
      </c>
      <c r="E4032" t="s">
        <v>5790</v>
      </c>
      <c r="F4032">
        <v>0.85736262799999996</v>
      </c>
      <c r="G4032">
        <v>153522</v>
      </c>
      <c r="H4032">
        <v>6.11</v>
      </c>
      <c r="I4032">
        <v>4</v>
      </c>
    </row>
    <row r="4033" spans="1:9" x14ac:dyDescent="0.3">
      <c r="A4033">
        <v>153522</v>
      </c>
      <c r="B4033">
        <v>139.142857142857</v>
      </c>
      <c r="C4033">
        <v>0</v>
      </c>
      <c r="D4033">
        <v>153667</v>
      </c>
      <c r="E4033" t="s">
        <v>5790</v>
      </c>
      <c r="F4033">
        <v>0.85736262799999996</v>
      </c>
      <c r="G4033">
        <v>153522</v>
      </c>
      <c r="H4033">
        <v>6.11</v>
      </c>
      <c r="I4033">
        <v>4</v>
      </c>
    </row>
    <row r="4034" spans="1:9" x14ac:dyDescent="0.3">
      <c r="A4034">
        <v>153539</v>
      </c>
      <c r="B4034">
        <v>142</v>
      </c>
      <c r="C4034">
        <v>0.40074854545454502</v>
      </c>
      <c r="D4034">
        <v>154122</v>
      </c>
      <c r="E4034" t="s">
        <v>5791</v>
      </c>
      <c r="F4034">
        <v>0.97177630660000003</v>
      </c>
      <c r="G4034">
        <v>153539</v>
      </c>
      <c r="H4034">
        <v>1.98</v>
      </c>
      <c r="I4034">
        <v>6</v>
      </c>
    </row>
    <row r="4035" spans="1:9" x14ac:dyDescent="0.3">
      <c r="A4035">
        <v>153543</v>
      </c>
      <c r="B4035">
        <v>141.166666666666</v>
      </c>
      <c r="C4035">
        <v>0</v>
      </c>
      <c r="D4035">
        <v>153660</v>
      </c>
      <c r="E4035" t="s">
        <v>5790</v>
      </c>
      <c r="F4035">
        <v>0.81976395849999995</v>
      </c>
      <c r="G4035">
        <v>153543</v>
      </c>
      <c r="H4035">
        <v>7.65</v>
      </c>
      <c r="I4035">
        <v>3</v>
      </c>
    </row>
    <row r="4036" spans="1:9" x14ac:dyDescent="0.3">
      <c r="A4036">
        <v>153544</v>
      </c>
      <c r="B4036">
        <v>112.99578124999999</v>
      </c>
      <c r="C4036">
        <v>3.5053899278520498E-2</v>
      </c>
      <c r="D4036">
        <v>153915</v>
      </c>
      <c r="E4036" t="s">
        <v>5790</v>
      </c>
      <c r="F4036">
        <v>0.20139507949999999</v>
      </c>
      <c r="G4036">
        <v>153544</v>
      </c>
      <c r="H4036">
        <v>14.76</v>
      </c>
      <c r="I4036">
        <v>1</v>
      </c>
    </row>
    <row r="4037" spans="1:9" x14ac:dyDescent="0.3">
      <c r="A4037">
        <v>153544</v>
      </c>
      <c r="B4037">
        <v>112.99578124999999</v>
      </c>
      <c r="C4037">
        <v>3.5053899278520498E-2</v>
      </c>
      <c r="D4037">
        <v>153915</v>
      </c>
      <c r="E4037" t="s">
        <v>5790</v>
      </c>
      <c r="F4037">
        <v>0.2061272264</v>
      </c>
      <c r="G4037">
        <v>153544</v>
      </c>
      <c r="H4037">
        <v>14.76</v>
      </c>
      <c r="I4037">
        <v>1</v>
      </c>
    </row>
    <row r="4038" spans="1:9" x14ac:dyDescent="0.3">
      <c r="A4038">
        <v>153545</v>
      </c>
      <c r="B4038">
        <v>115.419548387096</v>
      </c>
      <c r="C4038">
        <v>2.8947736178391099E-2</v>
      </c>
      <c r="D4038">
        <v>153915</v>
      </c>
      <c r="E4038" t="s">
        <v>5791</v>
      </c>
      <c r="F4038">
        <v>0.93851894140000003</v>
      </c>
      <c r="G4038">
        <v>153545</v>
      </c>
      <c r="H4038">
        <v>4.0599999999999996</v>
      </c>
      <c r="I4038">
        <v>5</v>
      </c>
    </row>
    <row r="4039" spans="1:9" x14ac:dyDescent="0.3">
      <c r="A4039">
        <v>153545</v>
      </c>
      <c r="B4039">
        <v>115.419548387096</v>
      </c>
      <c r="C4039">
        <v>2.8947736178391099E-2</v>
      </c>
      <c r="D4039">
        <v>153915</v>
      </c>
      <c r="E4039" t="s">
        <v>5790</v>
      </c>
      <c r="F4039">
        <v>0.87668257949999995</v>
      </c>
      <c r="G4039">
        <v>153545</v>
      </c>
      <c r="H4039">
        <v>6.11</v>
      </c>
      <c r="I4039">
        <v>4</v>
      </c>
    </row>
    <row r="4040" spans="1:9" x14ac:dyDescent="0.3">
      <c r="A4040">
        <v>153547</v>
      </c>
      <c r="B4040">
        <v>123.571413061242</v>
      </c>
      <c r="C4040">
        <v>0</v>
      </c>
      <c r="D4040">
        <v>153359</v>
      </c>
      <c r="E4040" t="s">
        <v>5790</v>
      </c>
      <c r="F4040">
        <v>0.2268806696</v>
      </c>
      <c r="G4040">
        <v>153547</v>
      </c>
      <c r="H4040">
        <v>14.76</v>
      </c>
      <c r="I4040">
        <v>1</v>
      </c>
    </row>
    <row r="4041" spans="1:9" x14ac:dyDescent="0.3">
      <c r="A4041">
        <v>153549</v>
      </c>
      <c r="B4041">
        <v>130.11320907796301</v>
      </c>
      <c r="C4041">
        <v>0</v>
      </c>
      <c r="D4041">
        <v>153359</v>
      </c>
      <c r="E4041" t="s">
        <v>5790</v>
      </c>
      <c r="F4041">
        <v>0.86024880410000004</v>
      </c>
      <c r="G4041">
        <v>153549</v>
      </c>
      <c r="H4041">
        <v>6.11</v>
      </c>
      <c r="I4041">
        <v>4</v>
      </c>
    </row>
    <row r="4042" spans="1:9" x14ac:dyDescent="0.3">
      <c r="A4042">
        <v>153556</v>
      </c>
      <c r="B4042">
        <v>142</v>
      </c>
      <c r="C4042">
        <v>0.41125535930715101</v>
      </c>
      <c r="D4042">
        <v>153931</v>
      </c>
      <c r="E4042" t="s">
        <v>5790</v>
      </c>
      <c r="F4042">
        <v>0.81971597669999996</v>
      </c>
      <c r="G4042">
        <v>153556</v>
      </c>
      <c r="H4042">
        <v>7.65</v>
      </c>
      <c r="I4042">
        <v>3</v>
      </c>
    </row>
    <row r="4043" spans="1:9" x14ac:dyDescent="0.3">
      <c r="A4043">
        <v>153560</v>
      </c>
      <c r="B4043">
        <v>142</v>
      </c>
      <c r="C4043">
        <v>0.40074854545454502</v>
      </c>
      <c r="D4043">
        <v>154122</v>
      </c>
      <c r="E4043" t="s">
        <v>5790</v>
      </c>
      <c r="F4043">
        <v>0.72231483460000001</v>
      </c>
      <c r="G4043">
        <v>153560</v>
      </c>
      <c r="H4043">
        <v>11.8</v>
      </c>
      <c r="I4043">
        <v>2</v>
      </c>
    </row>
    <row r="4044" spans="1:9" x14ac:dyDescent="0.3">
      <c r="A4044">
        <v>153564</v>
      </c>
      <c r="B4044">
        <v>85</v>
      </c>
      <c r="C4044">
        <v>0</v>
      </c>
      <c r="D4044">
        <v>153943</v>
      </c>
      <c r="E4044" t="s">
        <v>5790</v>
      </c>
      <c r="F4044">
        <v>0.87181091310000003</v>
      </c>
      <c r="G4044">
        <v>153564</v>
      </c>
      <c r="H4044">
        <v>6.11</v>
      </c>
      <c r="I4044">
        <v>4</v>
      </c>
    </row>
    <row r="4045" spans="1:9" x14ac:dyDescent="0.3">
      <c r="A4045">
        <v>153565</v>
      </c>
      <c r="B4045">
        <v>123.507701055466</v>
      </c>
      <c r="C4045">
        <v>0</v>
      </c>
      <c r="D4045">
        <v>153943</v>
      </c>
      <c r="E4045" t="s">
        <v>5790</v>
      </c>
      <c r="F4045">
        <v>0.82683813569999998</v>
      </c>
      <c r="G4045">
        <v>153565</v>
      </c>
      <c r="H4045">
        <v>7.65</v>
      </c>
      <c r="I4045">
        <v>3</v>
      </c>
    </row>
    <row r="4046" spans="1:9" x14ac:dyDescent="0.3">
      <c r="A4046">
        <v>153568</v>
      </c>
      <c r="B4046">
        <v>142</v>
      </c>
      <c r="C4046">
        <v>0</v>
      </c>
      <c r="D4046">
        <v>155939</v>
      </c>
      <c r="E4046" t="s">
        <v>5790</v>
      </c>
      <c r="F4046">
        <v>0.53516000509999995</v>
      </c>
      <c r="G4046">
        <v>153568</v>
      </c>
      <c r="H4046">
        <v>11.8</v>
      </c>
      <c r="I4046">
        <v>2</v>
      </c>
    </row>
    <row r="4047" spans="1:9" x14ac:dyDescent="0.3">
      <c r="A4047">
        <v>153568</v>
      </c>
      <c r="B4047">
        <v>142</v>
      </c>
      <c r="C4047">
        <v>0</v>
      </c>
      <c r="D4047">
        <v>155939</v>
      </c>
      <c r="E4047" t="s">
        <v>5790</v>
      </c>
      <c r="F4047">
        <v>0.38026782869999998</v>
      </c>
      <c r="G4047">
        <v>153568</v>
      </c>
      <c r="H4047">
        <v>14.76</v>
      </c>
      <c r="I4047">
        <v>1</v>
      </c>
    </row>
    <row r="4048" spans="1:9" x14ac:dyDescent="0.3">
      <c r="A4048">
        <v>153582</v>
      </c>
      <c r="B4048">
        <v>136.210526315789</v>
      </c>
      <c r="C4048">
        <v>0</v>
      </c>
      <c r="D4048">
        <v>154116</v>
      </c>
      <c r="E4048" t="s">
        <v>5790</v>
      </c>
      <c r="F4048">
        <v>0.8438909054</v>
      </c>
      <c r="G4048">
        <v>153582</v>
      </c>
      <c r="H4048">
        <v>6.11</v>
      </c>
      <c r="I4048">
        <v>4</v>
      </c>
    </row>
    <row r="4049" spans="1:9" x14ac:dyDescent="0.3">
      <c r="A4049">
        <v>153583</v>
      </c>
      <c r="B4049">
        <v>136.210526315789</v>
      </c>
      <c r="C4049">
        <v>0</v>
      </c>
      <c r="D4049">
        <v>154116</v>
      </c>
      <c r="E4049" t="s">
        <v>5790</v>
      </c>
      <c r="F4049">
        <v>0.89957761759999999</v>
      </c>
      <c r="G4049">
        <v>153583</v>
      </c>
      <c r="H4049">
        <v>6.11</v>
      </c>
      <c r="I4049">
        <v>4</v>
      </c>
    </row>
    <row r="4050" spans="1:9" x14ac:dyDescent="0.3">
      <c r="A4050">
        <v>153583</v>
      </c>
      <c r="B4050">
        <v>136.210526315789</v>
      </c>
      <c r="C4050">
        <v>0</v>
      </c>
      <c r="D4050">
        <v>154116</v>
      </c>
      <c r="E4050" t="s">
        <v>5790</v>
      </c>
      <c r="F4050">
        <v>0.89957761759999999</v>
      </c>
      <c r="G4050">
        <v>153583</v>
      </c>
      <c r="H4050">
        <v>6.11</v>
      </c>
      <c r="I4050">
        <v>4</v>
      </c>
    </row>
    <row r="4051" spans="1:9" x14ac:dyDescent="0.3">
      <c r="A4051">
        <v>153584</v>
      </c>
      <c r="B4051">
        <v>82.926829268292593</v>
      </c>
      <c r="C4051">
        <v>3.45589148214425E-2</v>
      </c>
      <c r="D4051">
        <v>153915</v>
      </c>
      <c r="E4051" t="s">
        <v>5790</v>
      </c>
      <c r="F4051">
        <v>0.31074455379999999</v>
      </c>
      <c r="G4051">
        <v>153584</v>
      </c>
      <c r="H4051">
        <v>14.76</v>
      </c>
      <c r="I4051">
        <v>1</v>
      </c>
    </row>
    <row r="4052" spans="1:9" x14ac:dyDescent="0.3">
      <c r="A4052">
        <v>153585</v>
      </c>
      <c r="B4052">
        <v>142</v>
      </c>
      <c r="C4052">
        <v>0</v>
      </c>
      <c r="D4052">
        <v>154116</v>
      </c>
      <c r="E4052" t="s">
        <v>5790</v>
      </c>
      <c r="F4052">
        <v>0.38370358939999999</v>
      </c>
      <c r="G4052">
        <v>153585</v>
      </c>
      <c r="H4052">
        <v>14.76</v>
      </c>
      <c r="I4052">
        <v>1</v>
      </c>
    </row>
    <row r="4053" spans="1:9" x14ac:dyDescent="0.3">
      <c r="A4053">
        <v>153586</v>
      </c>
      <c r="B4053">
        <v>136.210526315789</v>
      </c>
      <c r="C4053">
        <v>0</v>
      </c>
      <c r="D4053">
        <v>154116</v>
      </c>
      <c r="E4053" t="s">
        <v>5790</v>
      </c>
      <c r="F4053">
        <v>0.72469407320000001</v>
      </c>
      <c r="G4053">
        <v>153586</v>
      </c>
      <c r="H4053">
        <v>11.8</v>
      </c>
      <c r="I4053">
        <v>2</v>
      </c>
    </row>
    <row r="4054" spans="1:9" x14ac:dyDescent="0.3">
      <c r="A4054">
        <v>153586</v>
      </c>
      <c r="B4054">
        <v>136.210526315789</v>
      </c>
      <c r="C4054">
        <v>0</v>
      </c>
      <c r="D4054">
        <v>154116</v>
      </c>
      <c r="E4054" t="s">
        <v>5790</v>
      </c>
      <c r="F4054">
        <v>0.72469407320000001</v>
      </c>
      <c r="G4054">
        <v>153586</v>
      </c>
      <c r="H4054">
        <v>11.8</v>
      </c>
      <c r="I4054">
        <v>2</v>
      </c>
    </row>
    <row r="4055" spans="1:9" x14ac:dyDescent="0.3">
      <c r="A4055">
        <v>153587</v>
      </c>
      <c r="B4055">
        <v>140.84615384615299</v>
      </c>
      <c r="C4055">
        <v>0</v>
      </c>
      <c r="D4055">
        <v>154116</v>
      </c>
      <c r="E4055" t="s">
        <v>5790</v>
      </c>
      <c r="F4055">
        <v>0.85878950359999995</v>
      </c>
      <c r="G4055">
        <v>153587</v>
      </c>
      <c r="H4055">
        <v>6.11</v>
      </c>
      <c r="I4055">
        <v>4</v>
      </c>
    </row>
    <row r="4056" spans="1:9" x14ac:dyDescent="0.3">
      <c r="A4056">
        <v>153587</v>
      </c>
      <c r="B4056">
        <v>140.84615384615299</v>
      </c>
      <c r="C4056">
        <v>0</v>
      </c>
      <c r="D4056">
        <v>154116</v>
      </c>
      <c r="E4056" t="s">
        <v>5790</v>
      </c>
      <c r="F4056">
        <v>0.85878950359999995</v>
      </c>
      <c r="G4056">
        <v>153587</v>
      </c>
      <c r="H4056">
        <v>6.11</v>
      </c>
      <c r="I4056">
        <v>4</v>
      </c>
    </row>
    <row r="4057" spans="1:9" x14ac:dyDescent="0.3">
      <c r="A4057">
        <v>153602</v>
      </c>
      <c r="B4057">
        <v>147</v>
      </c>
      <c r="C4057">
        <v>0</v>
      </c>
      <c r="D4057">
        <v>153896</v>
      </c>
      <c r="E4057" t="s">
        <v>5790</v>
      </c>
      <c r="F4057">
        <v>0.66219282150000003</v>
      </c>
      <c r="G4057">
        <v>153602</v>
      </c>
      <c r="H4057">
        <v>11.8</v>
      </c>
      <c r="I4057">
        <v>2</v>
      </c>
    </row>
    <row r="4058" spans="1:9" x14ac:dyDescent="0.3">
      <c r="A4058">
        <v>153603</v>
      </c>
      <c r="B4058">
        <v>147</v>
      </c>
      <c r="C4058">
        <v>0</v>
      </c>
      <c r="D4058">
        <v>153896</v>
      </c>
      <c r="E4058" t="s">
        <v>5790</v>
      </c>
      <c r="F4058">
        <v>0.34087565539999998</v>
      </c>
      <c r="G4058">
        <v>153603</v>
      </c>
      <c r="H4058">
        <v>14.76</v>
      </c>
      <c r="I4058">
        <v>1</v>
      </c>
    </row>
    <row r="4059" spans="1:9" x14ac:dyDescent="0.3">
      <c r="A4059">
        <v>153608</v>
      </c>
      <c r="B4059">
        <v>142</v>
      </c>
      <c r="C4059">
        <v>0.29105825670063101</v>
      </c>
      <c r="D4059">
        <v>152696</v>
      </c>
      <c r="E4059" t="s">
        <v>5790</v>
      </c>
      <c r="F4059">
        <v>0.25136944649999998</v>
      </c>
      <c r="G4059">
        <v>153608</v>
      </c>
      <c r="H4059">
        <v>14.76</v>
      </c>
      <c r="I4059">
        <v>1</v>
      </c>
    </row>
    <row r="4060" spans="1:9" x14ac:dyDescent="0.3">
      <c r="A4060">
        <v>153608</v>
      </c>
      <c r="B4060">
        <v>142</v>
      </c>
      <c r="C4060">
        <v>0.29105825670063101</v>
      </c>
      <c r="D4060">
        <v>152696</v>
      </c>
      <c r="E4060" t="s">
        <v>5790</v>
      </c>
      <c r="F4060">
        <v>0.17221744359999999</v>
      </c>
      <c r="G4060">
        <v>153608</v>
      </c>
      <c r="H4060">
        <v>14.76</v>
      </c>
      <c r="I4060">
        <v>1</v>
      </c>
    </row>
    <row r="4061" spans="1:9" x14ac:dyDescent="0.3">
      <c r="A4061">
        <v>153619</v>
      </c>
      <c r="B4061">
        <v>142</v>
      </c>
      <c r="C4061">
        <v>0.29105825670063101</v>
      </c>
      <c r="D4061">
        <v>152696</v>
      </c>
      <c r="E4061" t="s">
        <v>5790</v>
      </c>
      <c r="F4061">
        <v>0.3720011413</v>
      </c>
      <c r="G4061">
        <v>153619</v>
      </c>
      <c r="H4061">
        <v>14.76</v>
      </c>
      <c r="I4061">
        <v>1</v>
      </c>
    </row>
    <row r="4062" spans="1:9" x14ac:dyDescent="0.3">
      <c r="A4062">
        <v>153619</v>
      </c>
      <c r="B4062">
        <v>142</v>
      </c>
      <c r="C4062">
        <v>0.29105825670063101</v>
      </c>
      <c r="D4062">
        <v>152696</v>
      </c>
      <c r="E4062" t="s">
        <v>5790</v>
      </c>
      <c r="F4062">
        <v>0.419708252</v>
      </c>
      <c r="G4062">
        <v>153619</v>
      </c>
      <c r="H4062">
        <v>14.76</v>
      </c>
      <c r="I4062">
        <v>1</v>
      </c>
    </row>
    <row r="4063" spans="1:9" x14ac:dyDescent="0.3">
      <c r="A4063">
        <v>153706</v>
      </c>
      <c r="B4063">
        <v>142</v>
      </c>
      <c r="C4063">
        <v>0</v>
      </c>
      <c r="D4063">
        <v>155939</v>
      </c>
      <c r="E4063" t="s">
        <v>5790</v>
      </c>
      <c r="F4063">
        <v>0.13875788450000001</v>
      </c>
      <c r="G4063">
        <v>153706</v>
      </c>
      <c r="H4063">
        <v>14.76</v>
      </c>
      <c r="I4063">
        <v>1</v>
      </c>
    </row>
    <row r="4064" spans="1:9" x14ac:dyDescent="0.3">
      <c r="A4064">
        <v>153706</v>
      </c>
      <c r="B4064">
        <v>142</v>
      </c>
      <c r="C4064">
        <v>0</v>
      </c>
      <c r="D4064">
        <v>155939</v>
      </c>
      <c r="E4064" t="s">
        <v>5790</v>
      </c>
      <c r="F4064">
        <v>0.16135342420000001</v>
      </c>
      <c r="G4064">
        <v>153706</v>
      </c>
      <c r="H4064">
        <v>14.76</v>
      </c>
      <c r="I4064">
        <v>1</v>
      </c>
    </row>
    <row r="4065" spans="1:9" x14ac:dyDescent="0.3">
      <c r="A4065">
        <v>153721</v>
      </c>
      <c r="B4065">
        <v>142</v>
      </c>
      <c r="C4065">
        <v>0</v>
      </c>
      <c r="D4065">
        <v>154198</v>
      </c>
      <c r="E4065" t="s">
        <v>5790</v>
      </c>
      <c r="F4065">
        <v>0.46006569269999997</v>
      </c>
      <c r="G4065">
        <v>153721</v>
      </c>
      <c r="H4065">
        <v>14.76</v>
      </c>
      <c r="I4065">
        <v>1</v>
      </c>
    </row>
    <row r="4066" spans="1:9" x14ac:dyDescent="0.3">
      <c r="A4066">
        <v>153722</v>
      </c>
      <c r="B4066">
        <v>135.68421052631501</v>
      </c>
      <c r="C4066">
        <v>0</v>
      </c>
      <c r="D4066">
        <v>154198</v>
      </c>
      <c r="E4066" t="s">
        <v>5790</v>
      </c>
      <c r="F4066">
        <v>0.37029585240000001</v>
      </c>
      <c r="G4066">
        <v>153722</v>
      </c>
      <c r="H4066">
        <v>14.76</v>
      </c>
      <c r="I4066">
        <v>1</v>
      </c>
    </row>
    <row r="4067" spans="1:9" x14ac:dyDescent="0.3">
      <c r="A4067">
        <v>153727</v>
      </c>
      <c r="B4067">
        <v>152.23602739725999</v>
      </c>
      <c r="C4067">
        <v>0.27548459480188098</v>
      </c>
      <c r="D4067">
        <v>154198</v>
      </c>
      <c r="E4067" t="s">
        <v>5790</v>
      </c>
      <c r="F4067">
        <v>0.33933496480000003</v>
      </c>
      <c r="G4067">
        <v>153727</v>
      </c>
      <c r="H4067">
        <v>14.76</v>
      </c>
      <c r="I4067">
        <v>1</v>
      </c>
    </row>
    <row r="4068" spans="1:9" x14ac:dyDescent="0.3">
      <c r="A4068">
        <v>153763</v>
      </c>
      <c r="B4068">
        <v>141.37901639344199</v>
      </c>
      <c r="C4068">
        <v>0</v>
      </c>
      <c r="D4068">
        <v>154157</v>
      </c>
      <c r="E4068" t="s">
        <v>5790</v>
      </c>
      <c r="F4068">
        <v>0.145658344</v>
      </c>
      <c r="G4068">
        <v>153763</v>
      </c>
      <c r="H4068">
        <v>14.76</v>
      </c>
      <c r="I4068">
        <v>1</v>
      </c>
    </row>
    <row r="4069" spans="1:9" x14ac:dyDescent="0.3">
      <c r="A4069">
        <v>153774</v>
      </c>
      <c r="B4069">
        <v>135.68421052631501</v>
      </c>
      <c r="C4069">
        <v>0</v>
      </c>
      <c r="D4069">
        <v>154198</v>
      </c>
      <c r="E4069" t="s">
        <v>5790</v>
      </c>
      <c r="F4069">
        <v>0.2022009343</v>
      </c>
      <c r="G4069">
        <v>153774</v>
      </c>
      <c r="H4069">
        <v>14.76</v>
      </c>
      <c r="I4069">
        <v>1</v>
      </c>
    </row>
    <row r="4070" spans="1:9" x14ac:dyDescent="0.3">
      <c r="A4070">
        <v>153777</v>
      </c>
      <c r="B4070">
        <v>135.68421052631501</v>
      </c>
      <c r="C4070">
        <v>0</v>
      </c>
      <c r="D4070">
        <v>154198</v>
      </c>
      <c r="E4070" t="s">
        <v>5790</v>
      </c>
      <c r="F4070">
        <v>0.13353328410000001</v>
      </c>
      <c r="G4070">
        <v>153777</v>
      </c>
      <c r="H4070">
        <v>14.76</v>
      </c>
      <c r="I4070">
        <v>1</v>
      </c>
    </row>
    <row r="4071" spans="1:9" x14ac:dyDescent="0.3">
      <c r="A4071">
        <v>153820</v>
      </c>
      <c r="B4071">
        <v>142</v>
      </c>
      <c r="C4071">
        <v>0.100572577972319</v>
      </c>
      <c r="D4071">
        <v>154940</v>
      </c>
      <c r="E4071" t="s">
        <v>5790</v>
      </c>
      <c r="F4071">
        <v>0.1064970791</v>
      </c>
      <c r="G4071">
        <v>153820</v>
      </c>
      <c r="H4071">
        <v>14.76</v>
      </c>
      <c r="I4071">
        <v>1</v>
      </c>
    </row>
    <row r="4072" spans="1:9" x14ac:dyDescent="0.3">
      <c r="A4072">
        <v>153820</v>
      </c>
      <c r="B4072">
        <v>142</v>
      </c>
      <c r="C4072">
        <v>0.100572577972319</v>
      </c>
      <c r="D4072">
        <v>154940</v>
      </c>
      <c r="E4072" t="s">
        <v>5790</v>
      </c>
      <c r="F4072">
        <v>0.1064970791</v>
      </c>
      <c r="G4072">
        <v>153820</v>
      </c>
      <c r="H4072">
        <v>14.76</v>
      </c>
      <c r="I4072">
        <v>1</v>
      </c>
    </row>
    <row r="4073" spans="1:9" x14ac:dyDescent="0.3">
      <c r="A4073">
        <v>153821</v>
      </c>
      <c r="B4073">
        <v>142</v>
      </c>
      <c r="C4073">
        <v>0.100572577972319</v>
      </c>
      <c r="D4073">
        <v>154940</v>
      </c>
      <c r="E4073" t="s">
        <v>5790</v>
      </c>
      <c r="F4073">
        <v>5.0959520000000001E-2</v>
      </c>
      <c r="G4073">
        <v>153821</v>
      </c>
      <c r="H4073">
        <v>14.76</v>
      </c>
      <c r="I4073">
        <v>1</v>
      </c>
    </row>
    <row r="4074" spans="1:9" x14ac:dyDescent="0.3">
      <c r="A4074">
        <v>153821</v>
      </c>
      <c r="B4074">
        <v>142</v>
      </c>
      <c r="C4074">
        <v>0.100572577972319</v>
      </c>
      <c r="D4074">
        <v>154940</v>
      </c>
      <c r="E4074" t="s">
        <v>5790</v>
      </c>
      <c r="F4074">
        <v>5.0959520000000001E-2</v>
      </c>
      <c r="G4074">
        <v>153821</v>
      </c>
      <c r="H4074">
        <v>14.76</v>
      </c>
      <c r="I4074">
        <v>1</v>
      </c>
    </row>
    <row r="4075" spans="1:9" x14ac:dyDescent="0.3">
      <c r="A4075">
        <v>153822</v>
      </c>
      <c r="B4075">
        <v>142</v>
      </c>
      <c r="C4075">
        <v>0.87331446451363004</v>
      </c>
      <c r="D4075">
        <v>154146</v>
      </c>
      <c r="E4075" t="s">
        <v>5790</v>
      </c>
      <c r="F4075">
        <v>0.31957107779999999</v>
      </c>
      <c r="G4075">
        <v>153822</v>
      </c>
      <c r="H4075">
        <v>14.76</v>
      </c>
      <c r="I4075">
        <v>1</v>
      </c>
    </row>
    <row r="4076" spans="1:9" x14ac:dyDescent="0.3">
      <c r="A4076">
        <v>153824</v>
      </c>
      <c r="B4076">
        <v>142</v>
      </c>
      <c r="C4076">
        <v>0.87331446451363004</v>
      </c>
      <c r="D4076">
        <v>154146</v>
      </c>
      <c r="E4076" t="s">
        <v>5790</v>
      </c>
      <c r="F4076">
        <v>0.23955443500000001</v>
      </c>
      <c r="G4076">
        <v>153824</v>
      </c>
      <c r="H4076">
        <v>14.76</v>
      </c>
      <c r="I4076">
        <v>1</v>
      </c>
    </row>
    <row r="4077" spans="1:9" x14ac:dyDescent="0.3">
      <c r="A4077">
        <v>153825</v>
      </c>
      <c r="B4077">
        <v>147</v>
      </c>
      <c r="C4077">
        <v>0.87331446451363004</v>
      </c>
      <c r="D4077">
        <v>154146</v>
      </c>
      <c r="E4077" t="s">
        <v>5790</v>
      </c>
      <c r="F4077">
        <v>0.39339753989999998</v>
      </c>
      <c r="G4077">
        <v>153825</v>
      </c>
      <c r="H4077">
        <v>14.76</v>
      </c>
      <c r="I4077">
        <v>1</v>
      </c>
    </row>
    <row r="4078" spans="1:9" x14ac:dyDescent="0.3">
      <c r="A4078">
        <v>153827</v>
      </c>
      <c r="B4078">
        <v>142</v>
      </c>
      <c r="C4078">
        <v>0</v>
      </c>
      <c r="D4078">
        <v>154157</v>
      </c>
      <c r="E4078" t="s">
        <v>5790</v>
      </c>
      <c r="F4078">
        <v>0.87351560589999999</v>
      </c>
      <c r="G4078">
        <v>153827</v>
      </c>
      <c r="H4078">
        <v>6.11</v>
      </c>
      <c r="I4078">
        <v>4</v>
      </c>
    </row>
    <row r="4079" spans="1:9" x14ac:dyDescent="0.3">
      <c r="A4079">
        <v>153828</v>
      </c>
      <c r="B4079">
        <v>147</v>
      </c>
      <c r="C4079">
        <v>0.87331446451363004</v>
      </c>
      <c r="D4079">
        <v>154146</v>
      </c>
      <c r="E4079" t="s">
        <v>5790</v>
      </c>
      <c r="F4079">
        <v>0.22619192299999999</v>
      </c>
      <c r="G4079">
        <v>153828</v>
      </c>
      <c r="H4079">
        <v>14.76</v>
      </c>
      <c r="I4079">
        <v>1</v>
      </c>
    </row>
    <row r="4080" spans="1:9" x14ac:dyDescent="0.3">
      <c r="A4080">
        <v>153830</v>
      </c>
      <c r="B4080">
        <v>134.5</v>
      </c>
      <c r="C4080">
        <v>0</v>
      </c>
      <c r="D4080">
        <v>154157</v>
      </c>
      <c r="E4080" t="s">
        <v>5790</v>
      </c>
      <c r="F4080">
        <v>0.79929894209999997</v>
      </c>
      <c r="G4080">
        <v>153830</v>
      </c>
      <c r="H4080">
        <v>7.65</v>
      </c>
      <c r="I4080">
        <v>3</v>
      </c>
    </row>
    <row r="4081" spans="1:9" x14ac:dyDescent="0.3">
      <c r="A4081">
        <v>153837</v>
      </c>
      <c r="B4081">
        <v>147</v>
      </c>
      <c r="C4081">
        <v>0</v>
      </c>
      <c r="D4081">
        <v>153859</v>
      </c>
      <c r="E4081" t="s">
        <v>5790</v>
      </c>
      <c r="F4081">
        <v>0.88349664210000001</v>
      </c>
      <c r="G4081">
        <v>153837</v>
      </c>
      <c r="H4081">
        <v>6.11</v>
      </c>
      <c r="I4081">
        <v>4</v>
      </c>
    </row>
    <row r="4082" spans="1:9" x14ac:dyDescent="0.3">
      <c r="A4082">
        <v>153940</v>
      </c>
      <c r="B4082">
        <v>142</v>
      </c>
      <c r="C4082">
        <v>0</v>
      </c>
      <c r="D4082">
        <v>154078</v>
      </c>
      <c r="E4082" t="s">
        <v>5790</v>
      </c>
      <c r="F4082">
        <v>0.46859407419999999</v>
      </c>
      <c r="G4082">
        <v>153940</v>
      </c>
      <c r="H4082">
        <v>14.76</v>
      </c>
      <c r="I4082">
        <v>1</v>
      </c>
    </row>
    <row r="4083" spans="1:9" x14ac:dyDescent="0.3">
      <c r="A4083">
        <v>153940</v>
      </c>
      <c r="B4083">
        <v>142</v>
      </c>
      <c r="C4083">
        <v>0</v>
      </c>
      <c r="D4083">
        <v>154078</v>
      </c>
      <c r="E4083" t="s">
        <v>5790</v>
      </c>
      <c r="F4083">
        <v>0.57874643800000003</v>
      </c>
      <c r="G4083">
        <v>153940</v>
      </c>
      <c r="H4083">
        <v>11.8</v>
      </c>
      <c r="I4083">
        <v>2</v>
      </c>
    </row>
    <row r="4084" spans="1:9" x14ac:dyDescent="0.3">
      <c r="A4084">
        <v>153978</v>
      </c>
      <c r="B4084">
        <v>140.98859146932799</v>
      </c>
      <c r="C4084">
        <v>0</v>
      </c>
      <c r="D4084">
        <v>154719</v>
      </c>
      <c r="E4084" t="s">
        <v>5790</v>
      </c>
      <c r="F4084">
        <v>0.2410280108</v>
      </c>
      <c r="G4084">
        <v>153978</v>
      </c>
      <c r="H4084">
        <v>14.76</v>
      </c>
      <c r="I4084">
        <v>1</v>
      </c>
    </row>
    <row r="4085" spans="1:9" x14ac:dyDescent="0.3">
      <c r="A4085">
        <v>153981</v>
      </c>
      <c r="B4085">
        <v>139.272727272727</v>
      </c>
      <c r="C4085">
        <v>0</v>
      </c>
      <c r="D4085">
        <v>154719</v>
      </c>
      <c r="E4085" t="s">
        <v>5790</v>
      </c>
      <c r="F4085">
        <v>0.62474745509999996</v>
      </c>
      <c r="G4085">
        <v>153981</v>
      </c>
      <c r="H4085">
        <v>11.8</v>
      </c>
      <c r="I4085">
        <v>2</v>
      </c>
    </row>
    <row r="4086" spans="1:9" x14ac:dyDescent="0.3">
      <c r="A4086">
        <v>154036</v>
      </c>
      <c r="B4086">
        <v>180.514375</v>
      </c>
      <c r="C4086">
        <v>0.18748687495624899</v>
      </c>
      <c r="D4086">
        <v>155497</v>
      </c>
      <c r="E4086" t="s">
        <v>5790</v>
      </c>
      <c r="F4086">
        <v>0.38996523620000001</v>
      </c>
      <c r="G4086">
        <v>154036</v>
      </c>
      <c r="H4086">
        <v>14.76</v>
      </c>
      <c r="I4086">
        <v>1</v>
      </c>
    </row>
    <row r="4087" spans="1:9" x14ac:dyDescent="0.3">
      <c r="A4087">
        <v>154036</v>
      </c>
      <c r="B4087">
        <v>180.514375</v>
      </c>
      <c r="C4087">
        <v>0.18748687495624899</v>
      </c>
      <c r="D4087">
        <v>155497</v>
      </c>
      <c r="E4087" t="s">
        <v>5790</v>
      </c>
      <c r="F4087">
        <v>0.38996523620000001</v>
      </c>
      <c r="G4087">
        <v>154036</v>
      </c>
      <c r="H4087">
        <v>14.76</v>
      </c>
      <c r="I4087">
        <v>1</v>
      </c>
    </row>
    <row r="4088" spans="1:9" x14ac:dyDescent="0.3">
      <c r="A4088">
        <v>154040</v>
      </c>
      <c r="B4088">
        <v>174.772385560678</v>
      </c>
      <c r="C4088">
        <v>0</v>
      </c>
      <c r="D4088">
        <v>155497</v>
      </c>
      <c r="E4088" t="s">
        <v>5790</v>
      </c>
      <c r="F4088">
        <v>0.78569436069999998</v>
      </c>
      <c r="G4088">
        <v>154040</v>
      </c>
      <c r="H4088">
        <v>7.65</v>
      </c>
      <c r="I4088">
        <v>3</v>
      </c>
    </row>
    <row r="4089" spans="1:9" x14ac:dyDescent="0.3">
      <c r="A4089">
        <v>154040</v>
      </c>
      <c r="B4089">
        <v>174.772385560678</v>
      </c>
      <c r="C4089">
        <v>0</v>
      </c>
      <c r="D4089">
        <v>155497</v>
      </c>
      <c r="E4089" t="s">
        <v>5790</v>
      </c>
      <c r="F4089">
        <v>0.78569436069999998</v>
      </c>
      <c r="G4089">
        <v>154040</v>
      </c>
      <c r="H4089">
        <v>7.65</v>
      </c>
      <c r="I4089">
        <v>3</v>
      </c>
    </row>
    <row r="4090" spans="1:9" x14ac:dyDescent="0.3">
      <c r="A4090">
        <v>154042</v>
      </c>
      <c r="B4090">
        <v>155.395866666666</v>
      </c>
      <c r="C4090">
        <v>0</v>
      </c>
      <c r="D4090">
        <v>155497</v>
      </c>
      <c r="E4090" t="s">
        <v>5790</v>
      </c>
      <c r="F4090">
        <v>0.6756972671</v>
      </c>
      <c r="G4090">
        <v>154042</v>
      </c>
      <c r="H4090">
        <v>11.8</v>
      </c>
      <c r="I4090">
        <v>2</v>
      </c>
    </row>
    <row r="4091" spans="1:9" x14ac:dyDescent="0.3">
      <c r="A4091">
        <v>154042</v>
      </c>
      <c r="B4091">
        <v>155.395866666666</v>
      </c>
      <c r="C4091">
        <v>0</v>
      </c>
      <c r="D4091">
        <v>155497</v>
      </c>
      <c r="E4091" t="s">
        <v>5790</v>
      </c>
      <c r="F4091">
        <v>0.6756972671</v>
      </c>
      <c r="G4091">
        <v>154042</v>
      </c>
      <c r="H4091">
        <v>11.8</v>
      </c>
      <c r="I4091">
        <v>2</v>
      </c>
    </row>
    <row r="4092" spans="1:9" x14ac:dyDescent="0.3">
      <c r="A4092">
        <v>154045</v>
      </c>
      <c r="B4092">
        <v>141.47368421052599</v>
      </c>
      <c r="C4092">
        <v>0</v>
      </c>
      <c r="D4092">
        <v>155497</v>
      </c>
      <c r="E4092" t="s">
        <v>5790</v>
      </c>
      <c r="F4092">
        <v>0.74960207940000001</v>
      </c>
      <c r="G4092">
        <v>154045</v>
      </c>
      <c r="H4092">
        <v>11.8</v>
      </c>
      <c r="I4092">
        <v>2</v>
      </c>
    </row>
    <row r="4093" spans="1:9" x14ac:dyDescent="0.3">
      <c r="A4093">
        <v>154045</v>
      </c>
      <c r="B4093">
        <v>141.47368421052599</v>
      </c>
      <c r="C4093">
        <v>0</v>
      </c>
      <c r="D4093">
        <v>155497</v>
      </c>
      <c r="E4093" t="s">
        <v>5790</v>
      </c>
      <c r="F4093">
        <v>0.74960207940000001</v>
      </c>
      <c r="G4093">
        <v>154045</v>
      </c>
      <c r="H4093">
        <v>11.8</v>
      </c>
      <c r="I4093">
        <v>2</v>
      </c>
    </row>
    <row r="4094" spans="1:9" x14ac:dyDescent="0.3">
      <c r="A4094">
        <v>154057</v>
      </c>
      <c r="B4094">
        <v>142</v>
      </c>
      <c r="C4094">
        <v>0.100572577972319</v>
      </c>
      <c r="D4094">
        <v>154940</v>
      </c>
      <c r="E4094" t="s">
        <v>5790</v>
      </c>
      <c r="F4094">
        <v>6.4311742800000002E-2</v>
      </c>
      <c r="G4094">
        <v>154057</v>
      </c>
      <c r="H4094">
        <v>14.76</v>
      </c>
      <c r="I4094">
        <v>1</v>
      </c>
    </row>
    <row r="4095" spans="1:9" x14ac:dyDescent="0.3">
      <c r="A4095">
        <v>154057</v>
      </c>
      <c r="B4095">
        <v>142</v>
      </c>
      <c r="C4095">
        <v>0.100572577972319</v>
      </c>
      <c r="D4095">
        <v>154940</v>
      </c>
      <c r="E4095" t="s">
        <v>5790</v>
      </c>
      <c r="F4095">
        <v>6.4311742800000002E-2</v>
      </c>
      <c r="G4095">
        <v>154057</v>
      </c>
      <c r="H4095">
        <v>14.76</v>
      </c>
      <c r="I4095">
        <v>1</v>
      </c>
    </row>
    <row r="4096" spans="1:9" x14ac:dyDescent="0.3">
      <c r="A4096">
        <v>154061</v>
      </c>
      <c r="B4096">
        <v>142</v>
      </c>
      <c r="C4096">
        <v>0.100572577972319</v>
      </c>
      <c r="D4096">
        <v>154940</v>
      </c>
      <c r="E4096" t="s">
        <v>5790</v>
      </c>
      <c r="F4096">
        <v>0.1816181093</v>
      </c>
      <c r="G4096">
        <v>154061</v>
      </c>
      <c r="H4096">
        <v>14.76</v>
      </c>
      <c r="I4096">
        <v>1</v>
      </c>
    </row>
    <row r="4097" spans="1:9" x14ac:dyDescent="0.3">
      <c r="A4097">
        <v>154061</v>
      </c>
      <c r="B4097">
        <v>142</v>
      </c>
      <c r="C4097">
        <v>0.100572577972319</v>
      </c>
      <c r="D4097">
        <v>154940</v>
      </c>
      <c r="E4097" t="s">
        <v>5790</v>
      </c>
      <c r="F4097">
        <v>0.1816181093</v>
      </c>
      <c r="G4097">
        <v>154061</v>
      </c>
      <c r="H4097">
        <v>14.76</v>
      </c>
      <c r="I4097">
        <v>1</v>
      </c>
    </row>
    <row r="4098" spans="1:9" x14ac:dyDescent="0.3">
      <c r="A4098">
        <v>154074</v>
      </c>
      <c r="B4098">
        <v>136</v>
      </c>
      <c r="C4098">
        <v>0</v>
      </c>
      <c r="D4098">
        <v>154531</v>
      </c>
      <c r="E4098" t="s">
        <v>5790</v>
      </c>
      <c r="F4098">
        <v>0.90339851380000002</v>
      </c>
      <c r="G4098">
        <v>154074</v>
      </c>
      <c r="H4098">
        <v>6.11</v>
      </c>
      <c r="I4098">
        <v>4</v>
      </c>
    </row>
    <row r="4099" spans="1:9" x14ac:dyDescent="0.3">
      <c r="A4099">
        <v>154075</v>
      </c>
      <c r="B4099">
        <v>130.26470588235199</v>
      </c>
      <c r="C4099">
        <v>0</v>
      </c>
      <c r="D4099">
        <v>154267</v>
      </c>
      <c r="E4099" t="s">
        <v>5791</v>
      </c>
      <c r="F4099">
        <v>0.95950502159999995</v>
      </c>
      <c r="G4099">
        <v>154075</v>
      </c>
      <c r="H4099">
        <v>4.0599999999999996</v>
      </c>
      <c r="I4099">
        <v>5</v>
      </c>
    </row>
    <row r="4100" spans="1:9" x14ac:dyDescent="0.3">
      <c r="A4100">
        <v>154075</v>
      </c>
      <c r="B4100">
        <v>130.26470588235199</v>
      </c>
      <c r="C4100">
        <v>0</v>
      </c>
      <c r="D4100">
        <v>154267</v>
      </c>
      <c r="E4100" t="s">
        <v>5791</v>
      </c>
      <c r="F4100">
        <v>0.95950502159999995</v>
      </c>
      <c r="G4100">
        <v>154075</v>
      </c>
      <c r="H4100">
        <v>4.0599999999999996</v>
      </c>
      <c r="I4100">
        <v>5</v>
      </c>
    </row>
    <row r="4101" spans="1:9" x14ac:dyDescent="0.3">
      <c r="A4101">
        <v>154076</v>
      </c>
      <c r="B4101">
        <v>136.34782608695599</v>
      </c>
      <c r="C4101">
        <v>0</v>
      </c>
      <c r="D4101">
        <v>154267</v>
      </c>
      <c r="E4101" t="s">
        <v>5790</v>
      </c>
      <c r="F4101">
        <v>0.82917654510000005</v>
      </c>
      <c r="G4101">
        <v>154076</v>
      </c>
      <c r="H4101">
        <v>7.65</v>
      </c>
      <c r="I4101">
        <v>3</v>
      </c>
    </row>
    <row r="4102" spans="1:9" x14ac:dyDescent="0.3">
      <c r="A4102">
        <v>154076</v>
      </c>
      <c r="B4102">
        <v>136.34782608695599</v>
      </c>
      <c r="C4102">
        <v>0</v>
      </c>
      <c r="D4102">
        <v>154267</v>
      </c>
      <c r="E4102" t="s">
        <v>5790</v>
      </c>
      <c r="F4102">
        <v>0.82917654510000005</v>
      </c>
      <c r="G4102">
        <v>154076</v>
      </c>
      <c r="H4102">
        <v>7.65</v>
      </c>
      <c r="I4102">
        <v>3</v>
      </c>
    </row>
    <row r="4103" spans="1:9" x14ac:dyDescent="0.3">
      <c r="A4103">
        <v>154077</v>
      </c>
      <c r="B4103">
        <v>138.875</v>
      </c>
      <c r="C4103">
        <v>0</v>
      </c>
      <c r="D4103">
        <v>154267</v>
      </c>
      <c r="E4103" t="s">
        <v>5790</v>
      </c>
      <c r="F4103">
        <v>0.92370563750000001</v>
      </c>
      <c r="G4103">
        <v>154077</v>
      </c>
      <c r="H4103">
        <v>6.11</v>
      </c>
      <c r="I4103">
        <v>4</v>
      </c>
    </row>
    <row r="4104" spans="1:9" x14ac:dyDescent="0.3">
      <c r="A4104">
        <v>154077</v>
      </c>
      <c r="B4104">
        <v>138.875</v>
      </c>
      <c r="C4104">
        <v>0</v>
      </c>
      <c r="D4104">
        <v>154267</v>
      </c>
      <c r="E4104" t="s">
        <v>5790</v>
      </c>
      <c r="F4104">
        <v>0.92370563750000001</v>
      </c>
      <c r="G4104">
        <v>154077</v>
      </c>
      <c r="H4104">
        <v>6.11</v>
      </c>
      <c r="I4104">
        <v>4</v>
      </c>
    </row>
    <row r="4105" spans="1:9" x14ac:dyDescent="0.3">
      <c r="A4105">
        <v>154084</v>
      </c>
      <c r="B4105">
        <v>130.638888888888</v>
      </c>
      <c r="C4105">
        <v>0</v>
      </c>
      <c r="D4105">
        <v>154267</v>
      </c>
      <c r="E4105" t="s">
        <v>5790</v>
      </c>
      <c r="F4105">
        <v>0.92737472060000004</v>
      </c>
      <c r="G4105">
        <v>154084</v>
      </c>
      <c r="H4105">
        <v>6.11</v>
      </c>
      <c r="I4105">
        <v>4</v>
      </c>
    </row>
    <row r="4106" spans="1:9" x14ac:dyDescent="0.3">
      <c r="A4106">
        <v>154084</v>
      </c>
      <c r="B4106">
        <v>130.638888888888</v>
      </c>
      <c r="C4106">
        <v>0</v>
      </c>
      <c r="D4106">
        <v>154267</v>
      </c>
      <c r="E4106" t="s">
        <v>5790</v>
      </c>
      <c r="F4106">
        <v>0.92737472060000004</v>
      </c>
      <c r="G4106">
        <v>154084</v>
      </c>
      <c r="H4106">
        <v>6.11</v>
      </c>
      <c r="I4106">
        <v>4</v>
      </c>
    </row>
    <row r="4107" spans="1:9" x14ac:dyDescent="0.3">
      <c r="A4107">
        <v>154098</v>
      </c>
      <c r="B4107">
        <v>81.728395061728307</v>
      </c>
      <c r="C4107">
        <v>0</v>
      </c>
      <c r="D4107">
        <v>154531</v>
      </c>
      <c r="E4107" t="s">
        <v>5790</v>
      </c>
      <c r="F4107">
        <v>0.79487419130000003</v>
      </c>
      <c r="G4107">
        <v>154098</v>
      </c>
      <c r="H4107">
        <v>7.65</v>
      </c>
      <c r="I4107">
        <v>3</v>
      </c>
    </row>
    <row r="4108" spans="1:9" x14ac:dyDescent="0.3">
      <c r="A4108">
        <v>154100</v>
      </c>
      <c r="B4108">
        <v>136</v>
      </c>
      <c r="C4108">
        <v>0</v>
      </c>
      <c r="D4108">
        <v>154267</v>
      </c>
      <c r="E4108" t="s">
        <v>5790</v>
      </c>
      <c r="F4108">
        <v>0.85555970670000003</v>
      </c>
      <c r="G4108">
        <v>154100</v>
      </c>
      <c r="H4108">
        <v>6.11</v>
      </c>
      <c r="I4108">
        <v>4</v>
      </c>
    </row>
    <row r="4109" spans="1:9" x14ac:dyDescent="0.3">
      <c r="A4109">
        <v>154100</v>
      </c>
      <c r="B4109">
        <v>136</v>
      </c>
      <c r="C4109">
        <v>0</v>
      </c>
      <c r="D4109">
        <v>154267</v>
      </c>
      <c r="E4109" t="s">
        <v>5790</v>
      </c>
      <c r="F4109">
        <v>0.85555970670000003</v>
      </c>
      <c r="G4109">
        <v>154100</v>
      </c>
      <c r="H4109">
        <v>6.11</v>
      </c>
      <c r="I4109">
        <v>4</v>
      </c>
    </row>
    <row r="4110" spans="1:9" x14ac:dyDescent="0.3">
      <c r="A4110">
        <v>154101</v>
      </c>
      <c r="B4110">
        <v>118.277777777777</v>
      </c>
      <c r="C4110">
        <v>0</v>
      </c>
      <c r="D4110">
        <v>154531</v>
      </c>
      <c r="E4110" t="s">
        <v>5790</v>
      </c>
      <c r="F4110">
        <v>0.74844264979999997</v>
      </c>
      <c r="G4110">
        <v>154101</v>
      </c>
      <c r="H4110">
        <v>11.8</v>
      </c>
      <c r="I4110">
        <v>2</v>
      </c>
    </row>
    <row r="4111" spans="1:9" x14ac:dyDescent="0.3">
      <c r="A4111">
        <v>154102</v>
      </c>
      <c r="B4111">
        <v>129.435897435897</v>
      </c>
      <c r="C4111">
        <v>0</v>
      </c>
      <c r="D4111">
        <v>154531</v>
      </c>
      <c r="E4111" t="s">
        <v>5790</v>
      </c>
      <c r="F4111">
        <v>0.88433367009999997</v>
      </c>
      <c r="G4111">
        <v>154102</v>
      </c>
      <c r="H4111">
        <v>6.11</v>
      </c>
      <c r="I4111">
        <v>4</v>
      </c>
    </row>
    <row r="4112" spans="1:9" x14ac:dyDescent="0.3">
      <c r="A4112">
        <v>154104</v>
      </c>
      <c r="B4112">
        <v>124.465517241379</v>
      </c>
      <c r="C4112">
        <v>0</v>
      </c>
      <c r="D4112">
        <v>154531</v>
      </c>
      <c r="E4112" t="s">
        <v>5790</v>
      </c>
      <c r="F4112">
        <v>0.39322793480000001</v>
      </c>
      <c r="G4112">
        <v>154104</v>
      </c>
      <c r="H4112">
        <v>14.76</v>
      </c>
      <c r="I4112">
        <v>1</v>
      </c>
    </row>
    <row r="4113" spans="1:9" x14ac:dyDescent="0.3">
      <c r="A4113">
        <v>154107</v>
      </c>
      <c r="B4113">
        <v>75</v>
      </c>
      <c r="C4113">
        <v>0</v>
      </c>
      <c r="D4113">
        <v>154531</v>
      </c>
      <c r="E4113" t="s">
        <v>5790</v>
      </c>
      <c r="F4113">
        <v>0.9345875978</v>
      </c>
      <c r="G4113">
        <v>154107</v>
      </c>
      <c r="H4113">
        <v>6.11</v>
      </c>
      <c r="I4113">
        <v>4</v>
      </c>
    </row>
    <row r="4114" spans="1:9" x14ac:dyDescent="0.3">
      <c r="A4114">
        <v>154110</v>
      </c>
      <c r="B4114">
        <v>135.529411764705</v>
      </c>
      <c r="C4114">
        <v>0</v>
      </c>
      <c r="D4114">
        <v>154531</v>
      </c>
      <c r="E4114" t="s">
        <v>5790</v>
      </c>
      <c r="F4114">
        <v>0.73324006799999997</v>
      </c>
      <c r="G4114">
        <v>154110</v>
      </c>
      <c r="H4114">
        <v>11.8</v>
      </c>
      <c r="I4114">
        <v>2</v>
      </c>
    </row>
    <row r="4115" spans="1:9" x14ac:dyDescent="0.3">
      <c r="A4115">
        <v>154113</v>
      </c>
      <c r="B4115">
        <v>142</v>
      </c>
      <c r="C4115">
        <v>0.19741348582632401</v>
      </c>
      <c r="D4115">
        <v>154700</v>
      </c>
      <c r="E4115" t="s">
        <v>5790</v>
      </c>
      <c r="F4115">
        <v>0.19101017710000001</v>
      </c>
      <c r="G4115">
        <v>154113</v>
      </c>
      <c r="H4115">
        <v>14.76</v>
      </c>
      <c r="I4115">
        <v>1</v>
      </c>
    </row>
    <row r="4116" spans="1:9" x14ac:dyDescent="0.3">
      <c r="A4116">
        <v>154135</v>
      </c>
      <c r="B4116">
        <v>142</v>
      </c>
      <c r="C4116">
        <v>0</v>
      </c>
      <c r="D4116">
        <v>154177</v>
      </c>
      <c r="E4116" t="s">
        <v>5790</v>
      </c>
      <c r="F4116">
        <v>0.3662876189</v>
      </c>
      <c r="G4116">
        <v>154135</v>
      </c>
      <c r="H4116">
        <v>14.76</v>
      </c>
      <c r="I4116">
        <v>1</v>
      </c>
    </row>
    <row r="4117" spans="1:9" x14ac:dyDescent="0.3">
      <c r="A4117">
        <v>154197</v>
      </c>
      <c r="B4117">
        <v>140.387096774193</v>
      </c>
      <c r="C4117">
        <v>0</v>
      </c>
      <c r="D4117">
        <v>155497</v>
      </c>
      <c r="E4117" t="s">
        <v>5790</v>
      </c>
      <c r="F4117">
        <v>0.81666409969999998</v>
      </c>
      <c r="G4117">
        <v>154197</v>
      </c>
      <c r="H4117">
        <v>7.65</v>
      </c>
      <c r="I4117">
        <v>3</v>
      </c>
    </row>
    <row r="4118" spans="1:9" x14ac:dyDescent="0.3">
      <c r="A4118">
        <v>154197</v>
      </c>
      <c r="B4118">
        <v>140.387096774193</v>
      </c>
      <c r="C4118">
        <v>0</v>
      </c>
      <c r="D4118">
        <v>155497</v>
      </c>
      <c r="E4118" t="s">
        <v>5790</v>
      </c>
      <c r="F4118">
        <v>0.81666409969999998</v>
      </c>
      <c r="G4118">
        <v>154197</v>
      </c>
      <c r="H4118">
        <v>7.65</v>
      </c>
      <c r="I4118">
        <v>3</v>
      </c>
    </row>
    <row r="4119" spans="1:9" x14ac:dyDescent="0.3">
      <c r="A4119">
        <v>154217</v>
      </c>
      <c r="B4119">
        <v>142</v>
      </c>
      <c r="C4119">
        <v>0.100572577972319</v>
      </c>
      <c r="D4119">
        <v>154940</v>
      </c>
      <c r="E4119" t="s">
        <v>5790</v>
      </c>
      <c r="F4119">
        <v>0.14709909260000001</v>
      </c>
      <c r="G4119">
        <v>154217</v>
      </c>
      <c r="H4119">
        <v>14.76</v>
      </c>
      <c r="I4119">
        <v>1</v>
      </c>
    </row>
    <row r="4120" spans="1:9" x14ac:dyDescent="0.3">
      <c r="A4120">
        <v>154217</v>
      </c>
      <c r="B4120">
        <v>142</v>
      </c>
      <c r="C4120">
        <v>0.100572577972319</v>
      </c>
      <c r="D4120">
        <v>154940</v>
      </c>
      <c r="E4120" t="s">
        <v>5790</v>
      </c>
      <c r="F4120">
        <v>0.14709909260000001</v>
      </c>
      <c r="G4120">
        <v>154217</v>
      </c>
      <c r="H4120">
        <v>14.76</v>
      </c>
      <c r="I4120">
        <v>1</v>
      </c>
    </row>
    <row r="4121" spans="1:9" x14ac:dyDescent="0.3">
      <c r="A4121">
        <v>154231</v>
      </c>
      <c r="B4121">
        <v>139.5</v>
      </c>
      <c r="C4121">
        <v>0</v>
      </c>
      <c r="D4121">
        <v>154719</v>
      </c>
      <c r="E4121" t="s">
        <v>5790</v>
      </c>
      <c r="F4121">
        <v>0.7265130877</v>
      </c>
      <c r="G4121">
        <v>154231</v>
      </c>
      <c r="H4121">
        <v>11.8</v>
      </c>
      <c r="I4121">
        <v>2</v>
      </c>
    </row>
    <row r="4122" spans="1:9" x14ac:dyDescent="0.3">
      <c r="A4122">
        <v>154262</v>
      </c>
      <c r="B4122">
        <v>142</v>
      </c>
      <c r="C4122">
        <v>0.34552122372100003</v>
      </c>
      <c r="D4122">
        <v>154796</v>
      </c>
      <c r="E4122" t="s">
        <v>5790</v>
      </c>
      <c r="F4122">
        <v>0.3739337921</v>
      </c>
      <c r="G4122">
        <v>154262</v>
      </c>
      <c r="H4122">
        <v>14.76</v>
      </c>
      <c r="I4122">
        <v>1</v>
      </c>
    </row>
    <row r="4123" spans="1:9" x14ac:dyDescent="0.3">
      <c r="A4123">
        <v>154262</v>
      </c>
      <c r="B4123">
        <v>142</v>
      </c>
      <c r="C4123">
        <v>0.34552122372100003</v>
      </c>
      <c r="D4123">
        <v>154796</v>
      </c>
      <c r="E4123" t="s">
        <v>5790</v>
      </c>
      <c r="F4123">
        <v>0.3978350759</v>
      </c>
      <c r="G4123">
        <v>154262</v>
      </c>
      <c r="H4123">
        <v>14.76</v>
      </c>
      <c r="I4123">
        <v>1</v>
      </c>
    </row>
    <row r="4124" spans="1:9" x14ac:dyDescent="0.3">
      <c r="A4124">
        <v>154265</v>
      </c>
      <c r="B4124">
        <v>142</v>
      </c>
      <c r="C4124">
        <v>0.34552122372100003</v>
      </c>
      <c r="D4124">
        <v>154796</v>
      </c>
      <c r="E4124" t="s">
        <v>5790</v>
      </c>
      <c r="F4124">
        <v>0.86875313519999997</v>
      </c>
      <c r="G4124">
        <v>154265</v>
      </c>
      <c r="H4124">
        <v>6.11</v>
      </c>
      <c r="I4124">
        <v>4</v>
      </c>
    </row>
    <row r="4125" spans="1:9" x14ac:dyDescent="0.3">
      <c r="A4125">
        <v>154265</v>
      </c>
      <c r="B4125">
        <v>142</v>
      </c>
      <c r="C4125">
        <v>0.34552122372100003</v>
      </c>
      <c r="D4125">
        <v>154796</v>
      </c>
      <c r="E4125" t="s">
        <v>5790</v>
      </c>
      <c r="F4125">
        <v>0.86875313519999997</v>
      </c>
      <c r="G4125">
        <v>154265</v>
      </c>
      <c r="H4125">
        <v>6.11</v>
      </c>
      <c r="I4125">
        <v>4</v>
      </c>
    </row>
    <row r="4126" spans="1:9" x14ac:dyDescent="0.3">
      <c r="A4126">
        <v>154274</v>
      </c>
      <c r="B4126">
        <v>139.5</v>
      </c>
      <c r="C4126">
        <v>0</v>
      </c>
      <c r="D4126">
        <v>155497</v>
      </c>
      <c r="E4126" t="s">
        <v>5790</v>
      </c>
      <c r="F4126">
        <v>0.67962747810000002</v>
      </c>
      <c r="G4126">
        <v>154274</v>
      </c>
      <c r="H4126">
        <v>11.8</v>
      </c>
      <c r="I4126">
        <v>2</v>
      </c>
    </row>
    <row r="4127" spans="1:9" x14ac:dyDescent="0.3">
      <c r="A4127">
        <v>154274</v>
      </c>
      <c r="B4127">
        <v>139.5</v>
      </c>
      <c r="C4127">
        <v>0</v>
      </c>
      <c r="D4127">
        <v>155497</v>
      </c>
      <c r="E4127" t="s">
        <v>5790</v>
      </c>
      <c r="F4127">
        <v>0.67962747810000002</v>
      </c>
      <c r="G4127">
        <v>154274</v>
      </c>
      <c r="H4127">
        <v>11.8</v>
      </c>
      <c r="I4127">
        <v>2</v>
      </c>
    </row>
    <row r="4128" spans="1:9" x14ac:dyDescent="0.3">
      <c r="A4128">
        <v>154278</v>
      </c>
      <c r="B4128">
        <v>141.545438016589</v>
      </c>
      <c r="C4128">
        <v>0</v>
      </c>
      <c r="D4128">
        <v>155527</v>
      </c>
      <c r="E4128" t="s">
        <v>5790</v>
      </c>
      <c r="F4128">
        <v>0.57678091529999997</v>
      </c>
      <c r="G4128">
        <v>154278</v>
      </c>
      <c r="H4128">
        <v>11.8</v>
      </c>
      <c r="I4128">
        <v>2</v>
      </c>
    </row>
    <row r="4129" spans="1:9" x14ac:dyDescent="0.3">
      <c r="A4129">
        <v>154279</v>
      </c>
      <c r="B4129">
        <v>141.545438016589</v>
      </c>
      <c r="C4129">
        <v>0</v>
      </c>
      <c r="D4129">
        <v>155527</v>
      </c>
      <c r="E4129" t="s">
        <v>5790</v>
      </c>
      <c r="F4129">
        <v>0.62505126</v>
      </c>
      <c r="G4129">
        <v>154279</v>
      </c>
      <c r="H4129">
        <v>11.8</v>
      </c>
      <c r="I4129">
        <v>2</v>
      </c>
    </row>
    <row r="4130" spans="1:9" x14ac:dyDescent="0.3">
      <c r="A4130">
        <v>154279</v>
      </c>
      <c r="B4130">
        <v>141.545438016589</v>
      </c>
      <c r="C4130">
        <v>0</v>
      </c>
      <c r="D4130">
        <v>155527</v>
      </c>
      <c r="E4130" t="s">
        <v>5790</v>
      </c>
      <c r="F4130">
        <v>0.62505126</v>
      </c>
      <c r="G4130">
        <v>154279</v>
      </c>
      <c r="H4130">
        <v>11.8</v>
      </c>
      <c r="I4130">
        <v>2</v>
      </c>
    </row>
    <row r="4131" spans="1:9" x14ac:dyDescent="0.3">
      <c r="A4131">
        <v>154281</v>
      </c>
      <c r="B4131">
        <v>141.545438016589</v>
      </c>
      <c r="C4131">
        <v>0</v>
      </c>
      <c r="D4131">
        <v>155527</v>
      </c>
      <c r="E4131" t="s">
        <v>5790</v>
      </c>
      <c r="F4131">
        <v>0.70960366730000002</v>
      </c>
      <c r="G4131">
        <v>154281</v>
      </c>
      <c r="H4131">
        <v>11.8</v>
      </c>
      <c r="I4131">
        <v>2</v>
      </c>
    </row>
    <row r="4132" spans="1:9" x14ac:dyDescent="0.3">
      <c r="A4132">
        <v>154290</v>
      </c>
      <c r="B4132">
        <v>142</v>
      </c>
      <c r="C4132">
        <v>0.19741348582632401</v>
      </c>
      <c r="D4132">
        <v>154700</v>
      </c>
      <c r="E4132" t="s">
        <v>5790</v>
      </c>
      <c r="F4132">
        <v>0.2030038089</v>
      </c>
      <c r="G4132">
        <v>154290</v>
      </c>
      <c r="H4132">
        <v>14.76</v>
      </c>
      <c r="I4132">
        <v>1</v>
      </c>
    </row>
    <row r="4133" spans="1:9" x14ac:dyDescent="0.3">
      <c r="A4133">
        <v>154301</v>
      </c>
      <c r="B4133">
        <v>185.93677601489699</v>
      </c>
      <c r="C4133">
        <v>0</v>
      </c>
      <c r="D4133">
        <v>156093</v>
      </c>
      <c r="E4133" t="s">
        <v>5790</v>
      </c>
      <c r="F4133">
        <v>0.75580316780000001</v>
      </c>
      <c r="G4133">
        <v>154301</v>
      </c>
      <c r="H4133">
        <v>7.65</v>
      </c>
      <c r="I4133">
        <v>3</v>
      </c>
    </row>
    <row r="4134" spans="1:9" x14ac:dyDescent="0.3">
      <c r="A4134">
        <v>154301</v>
      </c>
      <c r="B4134">
        <v>185.93677601489699</v>
      </c>
      <c r="C4134">
        <v>0</v>
      </c>
      <c r="D4134">
        <v>156093</v>
      </c>
      <c r="E4134" t="s">
        <v>5790</v>
      </c>
      <c r="F4134">
        <v>0.75580316780000001</v>
      </c>
      <c r="G4134">
        <v>154301</v>
      </c>
      <c r="H4134">
        <v>7.65</v>
      </c>
      <c r="I4134">
        <v>3</v>
      </c>
    </row>
    <row r="4135" spans="1:9" x14ac:dyDescent="0.3">
      <c r="A4135">
        <v>154320</v>
      </c>
      <c r="B4135">
        <v>142</v>
      </c>
      <c r="C4135">
        <v>0.532732278845091</v>
      </c>
      <c r="D4135">
        <v>155049</v>
      </c>
      <c r="E4135" t="s">
        <v>5790</v>
      </c>
      <c r="F4135">
        <v>0.26069080830000002</v>
      </c>
      <c r="G4135">
        <v>154320</v>
      </c>
      <c r="H4135">
        <v>14.76</v>
      </c>
      <c r="I4135">
        <v>1</v>
      </c>
    </row>
    <row r="4136" spans="1:9" x14ac:dyDescent="0.3">
      <c r="A4136">
        <v>154328</v>
      </c>
      <c r="B4136">
        <v>142</v>
      </c>
      <c r="C4136">
        <v>0.532732278845091</v>
      </c>
      <c r="D4136">
        <v>155049</v>
      </c>
      <c r="E4136" t="s">
        <v>5790</v>
      </c>
      <c r="F4136">
        <v>0.53069204089999999</v>
      </c>
      <c r="G4136">
        <v>154328</v>
      </c>
      <c r="H4136">
        <v>11.8</v>
      </c>
      <c r="I4136">
        <v>2</v>
      </c>
    </row>
    <row r="4137" spans="1:9" x14ac:dyDescent="0.3">
      <c r="A4137">
        <v>154329</v>
      </c>
      <c r="B4137">
        <v>127</v>
      </c>
      <c r="C4137">
        <v>0.69065773750051496</v>
      </c>
      <c r="D4137">
        <v>154908</v>
      </c>
      <c r="E4137" t="s">
        <v>5790</v>
      </c>
      <c r="F4137">
        <v>0.60523265599999998</v>
      </c>
      <c r="G4137">
        <v>154329</v>
      </c>
      <c r="H4137">
        <v>11.8</v>
      </c>
      <c r="I4137">
        <v>2</v>
      </c>
    </row>
    <row r="4138" spans="1:9" x14ac:dyDescent="0.3">
      <c r="A4138">
        <v>154329</v>
      </c>
      <c r="B4138">
        <v>127</v>
      </c>
      <c r="C4138">
        <v>0.69065773750051496</v>
      </c>
      <c r="D4138">
        <v>154908</v>
      </c>
      <c r="E4138" t="s">
        <v>5790</v>
      </c>
      <c r="F4138">
        <v>0.60523265599999998</v>
      </c>
      <c r="G4138">
        <v>154329</v>
      </c>
      <c r="H4138">
        <v>11.8</v>
      </c>
      <c r="I4138">
        <v>2</v>
      </c>
    </row>
    <row r="4139" spans="1:9" x14ac:dyDescent="0.3">
      <c r="A4139">
        <v>154332</v>
      </c>
      <c r="B4139">
        <v>142</v>
      </c>
      <c r="C4139">
        <v>0.69065773750051496</v>
      </c>
      <c r="D4139">
        <v>154908</v>
      </c>
      <c r="E4139" t="s">
        <v>5790</v>
      </c>
      <c r="F4139">
        <v>0.61774623390000005</v>
      </c>
      <c r="G4139">
        <v>154332</v>
      </c>
      <c r="H4139">
        <v>11.8</v>
      </c>
      <c r="I4139">
        <v>2</v>
      </c>
    </row>
    <row r="4140" spans="1:9" x14ac:dyDescent="0.3">
      <c r="A4140">
        <v>154332</v>
      </c>
      <c r="B4140">
        <v>142</v>
      </c>
      <c r="C4140">
        <v>0.69065773750051496</v>
      </c>
      <c r="D4140">
        <v>154908</v>
      </c>
      <c r="E4140" t="s">
        <v>5790</v>
      </c>
      <c r="F4140">
        <v>0.61774623390000005</v>
      </c>
      <c r="G4140">
        <v>154332</v>
      </c>
      <c r="H4140">
        <v>11.8</v>
      </c>
      <c r="I4140">
        <v>2</v>
      </c>
    </row>
    <row r="4141" spans="1:9" x14ac:dyDescent="0.3">
      <c r="A4141">
        <v>154333</v>
      </c>
      <c r="B4141">
        <v>147</v>
      </c>
      <c r="C4141">
        <v>0</v>
      </c>
      <c r="D4141">
        <v>154579</v>
      </c>
      <c r="E4141" t="s">
        <v>5790</v>
      </c>
      <c r="F4141">
        <v>0.58605301379999997</v>
      </c>
      <c r="G4141">
        <v>154333</v>
      </c>
      <c r="H4141">
        <v>11.8</v>
      </c>
      <c r="I4141">
        <v>2</v>
      </c>
    </row>
    <row r="4142" spans="1:9" x14ac:dyDescent="0.3">
      <c r="A4142">
        <v>154335</v>
      </c>
      <c r="B4142">
        <v>142</v>
      </c>
      <c r="C4142">
        <v>0.532732278845091</v>
      </c>
      <c r="D4142">
        <v>155049</v>
      </c>
      <c r="E4142" t="s">
        <v>5790</v>
      </c>
      <c r="F4142">
        <v>0.44759711619999998</v>
      </c>
      <c r="G4142">
        <v>154335</v>
      </c>
      <c r="H4142">
        <v>14.76</v>
      </c>
      <c r="I4142">
        <v>1</v>
      </c>
    </row>
    <row r="4143" spans="1:9" x14ac:dyDescent="0.3">
      <c r="A4143">
        <v>154338</v>
      </c>
      <c r="B4143">
        <v>147</v>
      </c>
      <c r="C4143">
        <v>0</v>
      </c>
      <c r="D4143">
        <v>156093</v>
      </c>
      <c r="E4143" t="s">
        <v>5791</v>
      </c>
      <c r="F4143">
        <v>0.96392673250000005</v>
      </c>
      <c r="G4143">
        <v>154338</v>
      </c>
      <c r="H4143">
        <v>4.0599999999999996</v>
      </c>
      <c r="I4143">
        <v>5</v>
      </c>
    </row>
    <row r="4144" spans="1:9" x14ac:dyDescent="0.3">
      <c r="A4144">
        <v>154338</v>
      </c>
      <c r="B4144">
        <v>147</v>
      </c>
      <c r="C4144">
        <v>0</v>
      </c>
      <c r="D4144">
        <v>156093</v>
      </c>
      <c r="E4144" t="s">
        <v>5791</v>
      </c>
      <c r="F4144">
        <v>0.96392673250000005</v>
      </c>
      <c r="G4144">
        <v>154338</v>
      </c>
      <c r="H4144">
        <v>4.0599999999999996</v>
      </c>
      <c r="I4144">
        <v>5</v>
      </c>
    </row>
    <row r="4145" spans="1:9" x14ac:dyDescent="0.3">
      <c r="A4145">
        <v>154351</v>
      </c>
      <c r="B4145">
        <v>127</v>
      </c>
      <c r="C4145">
        <v>0.69065773750051496</v>
      </c>
      <c r="D4145">
        <v>154908</v>
      </c>
      <c r="E4145" t="s">
        <v>5790</v>
      </c>
      <c r="F4145">
        <v>0.8419806957</v>
      </c>
      <c r="G4145">
        <v>154351</v>
      </c>
      <c r="H4145">
        <v>6.11</v>
      </c>
      <c r="I4145">
        <v>4</v>
      </c>
    </row>
    <row r="4146" spans="1:9" x14ac:dyDescent="0.3">
      <c r="A4146">
        <v>154351</v>
      </c>
      <c r="B4146">
        <v>127</v>
      </c>
      <c r="C4146">
        <v>0.69065773750051496</v>
      </c>
      <c r="D4146">
        <v>154908</v>
      </c>
      <c r="E4146" t="s">
        <v>5790</v>
      </c>
      <c r="F4146">
        <v>0.8419806957</v>
      </c>
      <c r="G4146">
        <v>154351</v>
      </c>
      <c r="H4146">
        <v>6.11</v>
      </c>
      <c r="I4146">
        <v>4</v>
      </c>
    </row>
    <row r="4147" spans="1:9" x14ac:dyDescent="0.3">
      <c r="A4147">
        <v>154353</v>
      </c>
      <c r="B4147">
        <v>150.74944444444401</v>
      </c>
      <c r="C4147">
        <v>0.24685110401313501</v>
      </c>
      <c r="D4147">
        <v>154966</v>
      </c>
      <c r="E4147" t="s">
        <v>5790</v>
      </c>
      <c r="F4147">
        <v>0.61774724719999996</v>
      </c>
      <c r="G4147">
        <v>154353</v>
      </c>
      <c r="H4147">
        <v>11.8</v>
      </c>
      <c r="I4147">
        <v>2</v>
      </c>
    </row>
    <row r="4148" spans="1:9" x14ac:dyDescent="0.3">
      <c r="A4148">
        <v>154358</v>
      </c>
      <c r="B4148">
        <v>142</v>
      </c>
      <c r="C4148">
        <v>0.34552122372100003</v>
      </c>
      <c r="D4148">
        <v>154796</v>
      </c>
      <c r="E4148" t="s">
        <v>5790</v>
      </c>
      <c r="F4148">
        <v>0.43866217140000002</v>
      </c>
      <c r="G4148">
        <v>154358</v>
      </c>
      <c r="H4148">
        <v>14.76</v>
      </c>
      <c r="I4148">
        <v>1</v>
      </c>
    </row>
    <row r="4149" spans="1:9" x14ac:dyDescent="0.3">
      <c r="A4149">
        <v>154358</v>
      </c>
      <c r="B4149">
        <v>142</v>
      </c>
      <c r="C4149">
        <v>0.34552122372100003</v>
      </c>
      <c r="D4149">
        <v>154796</v>
      </c>
      <c r="E4149" t="s">
        <v>5790</v>
      </c>
      <c r="F4149">
        <v>0.43866217140000002</v>
      </c>
      <c r="G4149">
        <v>154358</v>
      </c>
      <c r="H4149">
        <v>14.76</v>
      </c>
      <c r="I4149">
        <v>1</v>
      </c>
    </row>
    <row r="4150" spans="1:9" x14ac:dyDescent="0.3">
      <c r="A4150">
        <v>154359</v>
      </c>
      <c r="B4150">
        <v>142</v>
      </c>
      <c r="C4150">
        <v>0.34552122372100003</v>
      </c>
      <c r="D4150">
        <v>154796</v>
      </c>
      <c r="E4150" t="s">
        <v>5790</v>
      </c>
      <c r="F4150">
        <v>0.2225466073</v>
      </c>
      <c r="G4150">
        <v>154359</v>
      </c>
      <c r="H4150">
        <v>14.76</v>
      </c>
      <c r="I4150">
        <v>1</v>
      </c>
    </row>
    <row r="4151" spans="1:9" x14ac:dyDescent="0.3">
      <c r="A4151">
        <v>154360</v>
      </c>
      <c r="B4151">
        <v>142</v>
      </c>
      <c r="C4151">
        <v>0.34552122372100003</v>
      </c>
      <c r="D4151">
        <v>154796</v>
      </c>
      <c r="E4151" t="s">
        <v>5790</v>
      </c>
      <c r="F4151">
        <v>0.80504548549999999</v>
      </c>
      <c r="G4151">
        <v>154360</v>
      </c>
      <c r="H4151">
        <v>7.65</v>
      </c>
      <c r="I4151">
        <v>3</v>
      </c>
    </row>
    <row r="4152" spans="1:9" x14ac:dyDescent="0.3">
      <c r="A4152">
        <v>154360</v>
      </c>
      <c r="B4152">
        <v>142</v>
      </c>
      <c r="C4152">
        <v>0.34552122372100003</v>
      </c>
      <c r="D4152">
        <v>154796</v>
      </c>
      <c r="E4152" t="s">
        <v>5790</v>
      </c>
      <c r="F4152">
        <v>0.80504548549999999</v>
      </c>
      <c r="G4152">
        <v>154360</v>
      </c>
      <c r="H4152">
        <v>7.65</v>
      </c>
      <c r="I4152">
        <v>3</v>
      </c>
    </row>
    <row r="4153" spans="1:9" x14ac:dyDescent="0.3">
      <c r="A4153">
        <v>154362</v>
      </c>
      <c r="B4153">
        <v>142</v>
      </c>
      <c r="C4153">
        <v>0</v>
      </c>
      <c r="D4153">
        <v>156093</v>
      </c>
      <c r="E4153" t="s">
        <v>5790</v>
      </c>
      <c r="F4153">
        <v>0.70521867279999995</v>
      </c>
      <c r="G4153">
        <v>154362</v>
      </c>
      <c r="H4153">
        <v>11.8</v>
      </c>
      <c r="I4153">
        <v>2</v>
      </c>
    </row>
    <row r="4154" spans="1:9" x14ac:dyDescent="0.3">
      <c r="A4154">
        <v>154362</v>
      </c>
      <c r="B4154">
        <v>142</v>
      </c>
      <c r="C4154">
        <v>0</v>
      </c>
      <c r="D4154">
        <v>156093</v>
      </c>
      <c r="E4154" t="s">
        <v>5790</v>
      </c>
      <c r="F4154">
        <v>0.70521867279999995</v>
      </c>
      <c r="G4154">
        <v>154362</v>
      </c>
      <c r="H4154">
        <v>11.8</v>
      </c>
      <c r="I4154">
        <v>2</v>
      </c>
    </row>
    <row r="4155" spans="1:9" x14ac:dyDescent="0.3">
      <c r="A4155">
        <v>154363</v>
      </c>
      <c r="B4155">
        <v>142</v>
      </c>
      <c r="C4155">
        <v>0</v>
      </c>
      <c r="D4155">
        <v>155689</v>
      </c>
      <c r="E4155" t="s">
        <v>5790</v>
      </c>
      <c r="F4155">
        <v>7.7290900100000004E-2</v>
      </c>
      <c r="G4155">
        <v>154363</v>
      </c>
      <c r="H4155">
        <v>14.76</v>
      </c>
      <c r="I4155">
        <v>1</v>
      </c>
    </row>
    <row r="4156" spans="1:9" x14ac:dyDescent="0.3">
      <c r="A4156">
        <v>154363</v>
      </c>
      <c r="B4156">
        <v>142</v>
      </c>
      <c r="C4156">
        <v>0</v>
      </c>
      <c r="D4156">
        <v>155689</v>
      </c>
      <c r="E4156" t="s">
        <v>5790</v>
      </c>
      <c r="F4156">
        <v>0.2308207005</v>
      </c>
      <c r="G4156">
        <v>154363</v>
      </c>
      <c r="H4156">
        <v>14.76</v>
      </c>
      <c r="I4156">
        <v>1</v>
      </c>
    </row>
    <row r="4157" spans="1:9" x14ac:dyDescent="0.3">
      <c r="A4157">
        <v>154366</v>
      </c>
      <c r="B4157">
        <v>142</v>
      </c>
      <c r="C4157">
        <v>0</v>
      </c>
      <c r="D4157">
        <v>156093</v>
      </c>
      <c r="E4157" t="s">
        <v>5790</v>
      </c>
      <c r="F4157">
        <v>0.80117750170000002</v>
      </c>
      <c r="G4157">
        <v>154366</v>
      </c>
      <c r="H4157">
        <v>7.65</v>
      </c>
      <c r="I4157">
        <v>3</v>
      </c>
    </row>
    <row r="4158" spans="1:9" x14ac:dyDescent="0.3">
      <c r="A4158">
        <v>154366</v>
      </c>
      <c r="B4158">
        <v>142</v>
      </c>
      <c r="C4158">
        <v>0</v>
      </c>
      <c r="D4158">
        <v>156093</v>
      </c>
      <c r="E4158" t="s">
        <v>5790</v>
      </c>
      <c r="F4158">
        <v>0.80117750170000002</v>
      </c>
      <c r="G4158">
        <v>154366</v>
      </c>
      <c r="H4158">
        <v>7.65</v>
      </c>
      <c r="I4158">
        <v>3</v>
      </c>
    </row>
    <row r="4159" spans="1:9" x14ac:dyDescent="0.3">
      <c r="A4159">
        <v>154374</v>
      </c>
      <c r="B4159">
        <v>127</v>
      </c>
      <c r="C4159">
        <v>0.69065773750051496</v>
      </c>
      <c r="D4159">
        <v>154908</v>
      </c>
      <c r="E4159" t="s">
        <v>5790</v>
      </c>
      <c r="F4159">
        <v>0.61962276699999996</v>
      </c>
      <c r="G4159">
        <v>154374</v>
      </c>
      <c r="H4159">
        <v>11.8</v>
      </c>
      <c r="I4159">
        <v>2</v>
      </c>
    </row>
    <row r="4160" spans="1:9" x14ac:dyDescent="0.3">
      <c r="A4160">
        <v>154374</v>
      </c>
      <c r="B4160">
        <v>127</v>
      </c>
      <c r="C4160">
        <v>0.69065773750051496</v>
      </c>
      <c r="D4160">
        <v>154908</v>
      </c>
      <c r="E4160" t="s">
        <v>5790</v>
      </c>
      <c r="F4160">
        <v>0.61962276699999996</v>
      </c>
      <c r="G4160">
        <v>154374</v>
      </c>
      <c r="H4160">
        <v>11.8</v>
      </c>
      <c r="I4160">
        <v>2</v>
      </c>
    </row>
    <row r="4161" spans="1:9" x14ac:dyDescent="0.3">
      <c r="A4161">
        <v>154377</v>
      </c>
      <c r="B4161">
        <v>142</v>
      </c>
      <c r="C4161">
        <v>0.43081095953500897</v>
      </c>
      <c r="D4161">
        <v>154692</v>
      </c>
      <c r="E4161" t="s">
        <v>5790</v>
      </c>
      <c r="F4161">
        <v>0.55632799860000004</v>
      </c>
      <c r="G4161">
        <v>154377</v>
      </c>
      <c r="H4161">
        <v>11.8</v>
      </c>
      <c r="I4161">
        <v>2</v>
      </c>
    </row>
    <row r="4162" spans="1:9" x14ac:dyDescent="0.3">
      <c r="A4162">
        <v>154383</v>
      </c>
      <c r="B4162">
        <v>135.68421052631501</v>
      </c>
      <c r="C4162">
        <v>0</v>
      </c>
      <c r="D4162">
        <v>154401</v>
      </c>
      <c r="E4162" t="s">
        <v>5791</v>
      </c>
      <c r="F4162">
        <v>0.99811482429999998</v>
      </c>
      <c r="G4162">
        <v>154383</v>
      </c>
      <c r="H4162">
        <v>1.98</v>
      </c>
      <c r="I4162">
        <v>6</v>
      </c>
    </row>
    <row r="4163" spans="1:9" x14ac:dyDescent="0.3">
      <c r="A4163">
        <v>154383</v>
      </c>
      <c r="B4163">
        <v>135.68421052631501</v>
      </c>
      <c r="C4163">
        <v>0</v>
      </c>
      <c r="D4163">
        <v>154401</v>
      </c>
      <c r="E4163" t="s">
        <v>5791</v>
      </c>
      <c r="F4163">
        <v>0.99517005680000004</v>
      </c>
      <c r="G4163">
        <v>154383</v>
      </c>
      <c r="H4163">
        <v>1.98</v>
      </c>
      <c r="I4163">
        <v>6</v>
      </c>
    </row>
    <row r="4164" spans="1:9" x14ac:dyDescent="0.3">
      <c r="A4164">
        <v>154409</v>
      </c>
      <c r="B4164">
        <v>142</v>
      </c>
      <c r="C4164">
        <v>0</v>
      </c>
      <c r="D4164">
        <v>155059</v>
      </c>
      <c r="E4164" t="s">
        <v>5790</v>
      </c>
      <c r="F4164">
        <v>2.5424234600000001E-2</v>
      </c>
      <c r="G4164">
        <v>154409</v>
      </c>
      <c r="H4164">
        <v>14.76</v>
      </c>
      <c r="I4164">
        <v>1</v>
      </c>
    </row>
    <row r="4165" spans="1:9" x14ac:dyDescent="0.3">
      <c r="A4165">
        <v>154409</v>
      </c>
      <c r="B4165">
        <v>142</v>
      </c>
      <c r="C4165">
        <v>0</v>
      </c>
      <c r="D4165">
        <v>155059</v>
      </c>
      <c r="E4165" t="s">
        <v>5790</v>
      </c>
      <c r="F4165">
        <v>2.5424234600000001E-2</v>
      </c>
      <c r="G4165">
        <v>154409</v>
      </c>
      <c r="H4165">
        <v>14.76</v>
      </c>
      <c r="I4165">
        <v>1</v>
      </c>
    </row>
    <row r="4166" spans="1:9" x14ac:dyDescent="0.3">
      <c r="A4166">
        <v>154435</v>
      </c>
      <c r="B4166">
        <v>81</v>
      </c>
      <c r="C4166">
        <v>0</v>
      </c>
      <c r="D4166">
        <v>154916</v>
      </c>
      <c r="E4166" t="s">
        <v>5791</v>
      </c>
      <c r="F4166">
        <v>0.95378905530000002</v>
      </c>
      <c r="G4166">
        <v>154435</v>
      </c>
      <c r="H4166">
        <v>4.0599999999999996</v>
      </c>
      <c r="I4166">
        <v>5</v>
      </c>
    </row>
    <row r="4167" spans="1:9" x14ac:dyDescent="0.3">
      <c r="A4167">
        <v>154435</v>
      </c>
      <c r="B4167">
        <v>81</v>
      </c>
      <c r="C4167">
        <v>0</v>
      </c>
      <c r="D4167">
        <v>154916</v>
      </c>
      <c r="E4167" t="s">
        <v>5790</v>
      </c>
      <c r="F4167">
        <v>0.87293678519999995</v>
      </c>
      <c r="G4167">
        <v>154435</v>
      </c>
      <c r="H4167">
        <v>6.11</v>
      </c>
      <c r="I4167">
        <v>4</v>
      </c>
    </row>
    <row r="4168" spans="1:9" x14ac:dyDescent="0.3">
      <c r="A4168">
        <v>154436</v>
      </c>
      <c r="B4168">
        <v>81.076923076922995</v>
      </c>
      <c r="C4168">
        <v>0</v>
      </c>
      <c r="D4168">
        <v>154916</v>
      </c>
      <c r="E4168" t="s">
        <v>5790</v>
      </c>
      <c r="F4168">
        <v>0.88139218090000004</v>
      </c>
      <c r="G4168">
        <v>154436</v>
      </c>
      <c r="H4168">
        <v>6.11</v>
      </c>
      <c r="I4168">
        <v>4</v>
      </c>
    </row>
    <row r="4169" spans="1:9" x14ac:dyDescent="0.3">
      <c r="A4169">
        <v>154436</v>
      </c>
      <c r="B4169">
        <v>81.076923076922995</v>
      </c>
      <c r="C4169">
        <v>0</v>
      </c>
      <c r="D4169">
        <v>154916</v>
      </c>
      <c r="E4169" t="s">
        <v>5790</v>
      </c>
      <c r="F4169">
        <v>0.52011382579999998</v>
      </c>
      <c r="G4169">
        <v>154436</v>
      </c>
      <c r="H4169">
        <v>11.8</v>
      </c>
      <c r="I4169">
        <v>2</v>
      </c>
    </row>
    <row r="4170" spans="1:9" x14ac:dyDescent="0.3">
      <c r="A4170">
        <v>154437</v>
      </c>
      <c r="B4170">
        <v>81.103896103896105</v>
      </c>
      <c r="C4170">
        <v>0</v>
      </c>
      <c r="D4170">
        <v>154916</v>
      </c>
      <c r="E4170" t="s">
        <v>5790</v>
      </c>
      <c r="F4170">
        <v>0.27611234779999999</v>
      </c>
      <c r="G4170">
        <v>154437</v>
      </c>
      <c r="H4170">
        <v>14.76</v>
      </c>
      <c r="I4170">
        <v>1</v>
      </c>
    </row>
    <row r="4171" spans="1:9" x14ac:dyDescent="0.3">
      <c r="A4171">
        <v>154437</v>
      </c>
      <c r="B4171">
        <v>81.103896103896105</v>
      </c>
      <c r="C4171">
        <v>0</v>
      </c>
      <c r="D4171">
        <v>154916</v>
      </c>
      <c r="E4171" t="s">
        <v>5790</v>
      </c>
      <c r="F4171">
        <v>0.27611234779999999</v>
      </c>
      <c r="G4171">
        <v>154437</v>
      </c>
      <c r="H4171">
        <v>14.76</v>
      </c>
      <c r="I4171">
        <v>1</v>
      </c>
    </row>
    <row r="4172" spans="1:9" x14ac:dyDescent="0.3">
      <c r="A4172">
        <v>154438</v>
      </c>
      <c r="B4172">
        <v>133.48123711340199</v>
      </c>
      <c r="C4172">
        <v>0</v>
      </c>
      <c r="D4172">
        <v>154916</v>
      </c>
      <c r="E4172" t="s">
        <v>5790</v>
      </c>
      <c r="F4172">
        <v>0.6006635427</v>
      </c>
      <c r="G4172">
        <v>154438</v>
      </c>
      <c r="H4172">
        <v>11.8</v>
      </c>
      <c r="I4172">
        <v>2</v>
      </c>
    </row>
    <row r="4173" spans="1:9" x14ac:dyDescent="0.3">
      <c r="A4173">
        <v>154438</v>
      </c>
      <c r="B4173">
        <v>133.48123711340199</v>
      </c>
      <c r="C4173">
        <v>0</v>
      </c>
      <c r="D4173">
        <v>154916</v>
      </c>
      <c r="E4173" t="s">
        <v>5790</v>
      </c>
      <c r="F4173">
        <v>0.60763895509999999</v>
      </c>
      <c r="G4173">
        <v>154438</v>
      </c>
      <c r="H4173">
        <v>11.8</v>
      </c>
      <c r="I4173">
        <v>2</v>
      </c>
    </row>
    <row r="4174" spans="1:9" x14ac:dyDescent="0.3">
      <c r="A4174">
        <v>154439</v>
      </c>
      <c r="B4174">
        <v>125.6561</v>
      </c>
      <c r="C4174">
        <v>0</v>
      </c>
      <c r="D4174">
        <v>154916</v>
      </c>
      <c r="E4174" t="s">
        <v>5790</v>
      </c>
      <c r="F4174">
        <v>0.56489086150000001</v>
      </c>
      <c r="G4174">
        <v>154439</v>
      </c>
      <c r="H4174">
        <v>11.8</v>
      </c>
      <c r="I4174">
        <v>2</v>
      </c>
    </row>
    <row r="4175" spans="1:9" x14ac:dyDescent="0.3">
      <c r="A4175">
        <v>154439</v>
      </c>
      <c r="B4175">
        <v>125.6561</v>
      </c>
      <c r="C4175">
        <v>0</v>
      </c>
      <c r="D4175">
        <v>154916</v>
      </c>
      <c r="E4175" t="s">
        <v>5790</v>
      </c>
      <c r="F4175">
        <v>0.2087837756</v>
      </c>
      <c r="G4175">
        <v>154439</v>
      </c>
      <c r="H4175">
        <v>14.76</v>
      </c>
      <c r="I4175">
        <v>1</v>
      </c>
    </row>
    <row r="4176" spans="1:9" x14ac:dyDescent="0.3">
      <c r="A4176">
        <v>154458</v>
      </c>
      <c r="B4176">
        <v>147</v>
      </c>
      <c r="C4176">
        <v>0</v>
      </c>
      <c r="D4176">
        <v>154719</v>
      </c>
      <c r="E4176" t="s">
        <v>5790</v>
      </c>
      <c r="F4176">
        <v>0.69939082860000001</v>
      </c>
      <c r="G4176">
        <v>154458</v>
      </c>
      <c r="H4176">
        <v>11.8</v>
      </c>
      <c r="I4176">
        <v>2</v>
      </c>
    </row>
    <row r="4177" spans="1:9" x14ac:dyDescent="0.3">
      <c r="A4177">
        <v>154464</v>
      </c>
      <c r="B4177">
        <v>133.595741874152</v>
      </c>
      <c r="C4177">
        <v>0</v>
      </c>
      <c r="D4177">
        <v>154719</v>
      </c>
      <c r="E4177" t="s">
        <v>5790</v>
      </c>
      <c r="F4177">
        <v>0.84538930649999999</v>
      </c>
      <c r="G4177">
        <v>154464</v>
      </c>
      <c r="H4177">
        <v>6.11</v>
      </c>
      <c r="I4177">
        <v>4</v>
      </c>
    </row>
    <row r="4178" spans="1:9" x14ac:dyDescent="0.3">
      <c r="A4178">
        <v>154475</v>
      </c>
      <c r="B4178">
        <v>127</v>
      </c>
      <c r="C4178">
        <v>0.69065773750051496</v>
      </c>
      <c r="D4178">
        <v>154908</v>
      </c>
      <c r="E4178" t="s">
        <v>5790</v>
      </c>
      <c r="F4178">
        <v>0.67522686720000002</v>
      </c>
      <c r="G4178">
        <v>154475</v>
      </c>
      <c r="H4178">
        <v>11.8</v>
      </c>
      <c r="I4178">
        <v>2</v>
      </c>
    </row>
    <row r="4179" spans="1:9" x14ac:dyDescent="0.3">
      <c r="A4179">
        <v>154475</v>
      </c>
      <c r="B4179">
        <v>127</v>
      </c>
      <c r="C4179">
        <v>0.69065773750051496</v>
      </c>
      <c r="D4179">
        <v>154908</v>
      </c>
      <c r="E4179" t="s">
        <v>5790</v>
      </c>
      <c r="F4179">
        <v>0.67522686720000002</v>
      </c>
      <c r="G4179">
        <v>154475</v>
      </c>
      <c r="H4179">
        <v>11.8</v>
      </c>
      <c r="I4179">
        <v>2</v>
      </c>
    </row>
    <row r="4180" spans="1:9" x14ac:dyDescent="0.3">
      <c r="A4180">
        <v>154477</v>
      </c>
      <c r="B4180">
        <v>142</v>
      </c>
      <c r="C4180">
        <v>0.69065773750051496</v>
      </c>
      <c r="D4180">
        <v>154908</v>
      </c>
      <c r="E4180" t="s">
        <v>5790</v>
      </c>
      <c r="F4180">
        <v>0.62547570470000002</v>
      </c>
      <c r="G4180">
        <v>154477</v>
      </c>
      <c r="H4180">
        <v>11.8</v>
      </c>
      <c r="I4180">
        <v>2</v>
      </c>
    </row>
    <row r="4181" spans="1:9" x14ac:dyDescent="0.3">
      <c r="A4181">
        <v>154477</v>
      </c>
      <c r="B4181">
        <v>142</v>
      </c>
      <c r="C4181">
        <v>0.69065773750051496</v>
      </c>
      <c r="D4181">
        <v>154908</v>
      </c>
      <c r="E4181" t="s">
        <v>5790</v>
      </c>
      <c r="F4181">
        <v>0.62547570470000002</v>
      </c>
      <c r="G4181">
        <v>154477</v>
      </c>
      <c r="H4181">
        <v>11.8</v>
      </c>
      <c r="I4181">
        <v>2</v>
      </c>
    </row>
    <row r="4182" spans="1:9" x14ac:dyDescent="0.3">
      <c r="A4182">
        <v>154485</v>
      </c>
      <c r="B4182">
        <v>144.160408163265</v>
      </c>
      <c r="C4182">
        <v>0</v>
      </c>
      <c r="D4182">
        <v>154733</v>
      </c>
      <c r="E4182" t="s">
        <v>5790</v>
      </c>
      <c r="F4182">
        <v>0.46387135979999999</v>
      </c>
      <c r="G4182">
        <v>154485</v>
      </c>
      <c r="H4182">
        <v>14.76</v>
      </c>
      <c r="I4182">
        <v>1</v>
      </c>
    </row>
    <row r="4183" spans="1:9" x14ac:dyDescent="0.3">
      <c r="A4183">
        <v>154485</v>
      </c>
      <c r="B4183">
        <v>144.160408163265</v>
      </c>
      <c r="C4183">
        <v>0</v>
      </c>
      <c r="D4183">
        <v>154733</v>
      </c>
      <c r="E4183" t="s">
        <v>5790</v>
      </c>
      <c r="F4183">
        <v>0.34874367709999998</v>
      </c>
      <c r="G4183">
        <v>154485</v>
      </c>
      <c r="H4183">
        <v>14.76</v>
      </c>
      <c r="I4183">
        <v>1</v>
      </c>
    </row>
    <row r="4184" spans="1:9" x14ac:dyDescent="0.3">
      <c r="A4184">
        <v>154488</v>
      </c>
      <c r="B4184">
        <v>143.16035714285701</v>
      </c>
      <c r="C4184">
        <v>0.18368874057277601</v>
      </c>
      <c r="D4184">
        <v>154966</v>
      </c>
      <c r="E4184" t="s">
        <v>5790</v>
      </c>
      <c r="F4184">
        <v>0.85414332150000005</v>
      </c>
      <c r="G4184">
        <v>154488</v>
      </c>
      <c r="H4184">
        <v>6.11</v>
      </c>
      <c r="I4184">
        <v>4</v>
      </c>
    </row>
    <row r="4185" spans="1:9" x14ac:dyDescent="0.3">
      <c r="A4185">
        <v>154494</v>
      </c>
      <c r="B4185">
        <v>140.333333333333</v>
      </c>
      <c r="C4185">
        <v>0.22859043271278801</v>
      </c>
      <c r="D4185">
        <v>154966</v>
      </c>
      <c r="E4185" t="s">
        <v>5790</v>
      </c>
      <c r="F4185">
        <v>0.49243038890000002</v>
      </c>
      <c r="G4185">
        <v>154494</v>
      </c>
      <c r="H4185">
        <v>14.76</v>
      </c>
      <c r="I4185">
        <v>1</v>
      </c>
    </row>
    <row r="4186" spans="1:9" x14ac:dyDescent="0.3">
      <c r="A4186">
        <v>154559</v>
      </c>
      <c r="B4186">
        <v>142</v>
      </c>
      <c r="C4186">
        <v>0.34552122372100003</v>
      </c>
      <c r="D4186">
        <v>154796</v>
      </c>
      <c r="E4186" t="s">
        <v>5790</v>
      </c>
      <c r="F4186">
        <v>0.78849154710000002</v>
      </c>
      <c r="G4186">
        <v>154559</v>
      </c>
      <c r="H4186">
        <v>7.65</v>
      </c>
      <c r="I4186">
        <v>3</v>
      </c>
    </row>
    <row r="4187" spans="1:9" x14ac:dyDescent="0.3">
      <c r="A4187">
        <v>154559</v>
      </c>
      <c r="B4187">
        <v>142</v>
      </c>
      <c r="C4187">
        <v>0.34552122372100003</v>
      </c>
      <c r="D4187">
        <v>154796</v>
      </c>
      <c r="E4187" t="s">
        <v>5790</v>
      </c>
      <c r="F4187">
        <v>0.78849154710000002</v>
      </c>
      <c r="G4187">
        <v>154559</v>
      </c>
      <c r="H4187">
        <v>7.65</v>
      </c>
      <c r="I4187">
        <v>3</v>
      </c>
    </row>
    <row r="4188" spans="1:9" x14ac:dyDescent="0.3">
      <c r="A4188">
        <v>154567</v>
      </c>
      <c r="B4188">
        <v>80</v>
      </c>
      <c r="C4188">
        <v>0</v>
      </c>
      <c r="D4188">
        <v>154916</v>
      </c>
      <c r="E4188" t="s">
        <v>5790</v>
      </c>
      <c r="F4188">
        <v>0.62540894749999998</v>
      </c>
      <c r="G4188">
        <v>154567</v>
      </c>
      <c r="H4188">
        <v>11.8</v>
      </c>
      <c r="I4188">
        <v>2</v>
      </c>
    </row>
    <row r="4189" spans="1:9" x14ac:dyDescent="0.3">
      <c r="A4189">
        <v>154567</v>
      </c>
      <c r="B4189">
        <v>80</v>
      </c>
      <c r="C4189">
        <v>0</v>
      </c>
      <c r="D4189">
        <v>154916</v>
      </c>
      <c r="E4189" t="s">
        <v>5790</v>
      </c>
      <c r="F4189">
        <v>0.62540894749999998</v>
      </c>
      <c r="G4189">
        <v>154567</v>
      </c>
      <c r="H4189">
        <v>11.8</v>
      </c>
      <c r="I4189">
        <v>2</v>
      </c>
    </row>
    <row r="4190" spans="1:9" x14ac:dyDescent="0.3">
      <c r="A4190">
        <v>154666</v>
      </c>
      <c r="B4190">
        <v>142</v>
      </c>
      <c r="C4190">
        <v>0</v>
      </c>
      <c r="D4190">
        <v>154866</v>
      </c>
      <c r="E4190" t="s">
        <v>5790</v>
      </c>
      <c r="F4190">
        <v>0.45123168829999999</v>
      </c>
      <c r="G4190">
        <v>154666</v>
      </c>
      <c r="H4190">
        <v>14.76</v>
      </c>
      <c r="I4190">
        <v>1</v>
      </c>
    </row>
    <row r="4191" spans="1:9" x14ac:dyDescent="0.3">
      <c r="A4191">
        <v>154669</v>
      </c>
      <c r="B4191">
        <v>100</v>
      </c>
      <c r="C4191">
        <v>0</v>
      </c>
      <c r="D4191">
        <v>155301</v>
      </c>
      <c r="E4191" t="s">
        <v>5790</v>
      </c>
      <c r="F4191">
        <v>0.79584610460000005</v>
      </c>
      <c r="G4191">
        <v>154669</v>
      </c>
      <c r="H4191">
        <v>7.65</v>
      </c>
      <c r="I4191">
        <v>3</v>
      </c>
    </row>
    <row r="4192" spans="1:9" x14ac:dyDescent="0.3">
      <c r="A4192">
        <v>154717</v>
      </c>
      <c r="B4192">
        <v>139.058823529411</v>
      </c>
      <c r="C4192">
        <v>0.19916970821070301</v>
      </c>
      <c r="D4192">
        <v>154866</v>
      </c>
      <c r="E4192" t="s">
        <v>5790</v>
      </c>
      <c r="F4192">
        <v>0.38120266800000002</v>
      </c>
      <c r="G4192">
        <v>154717</v>
      </c>
      <c r="H4192">
        <v>14.76</v>
      </c>
      <c r="I4192">
        <v>1</v>
      </c>
    </row>
    <row r="4193" spans="1:9" x14ac:dyDescent="0.3">
      <c r="A4193">
        <v>154767</v>
      </c>
      <c r="B4193">
        <v>147</v>
      </c>
      <c r="C4193">
        <v>0</v>
      </c>
      <c r="D4193">
        <v>155096</v>
      </c>
      <c r="E4193" t="s">
        <v>5790</v>
      </c>
      <c r="F4193">
        <v>0.29934874179999998</v>
      </c>
      <c r="G4193">
        <v>154767</v>
      </c>
      <c r="H4193">
        <v>14.76</v>
      </c>
      <c r="I4193">
        <v>1</v>
      </c>
    </row>
    <row r="4194" spans="1:9" x14ac:dyDescent="0.3">
      <c r="A4194">
        <v>154771</v>
      </c>
      <c r="B4194">
        <v>142</v>
      </c>
      <c r="C4194">
        <v>0</v>
      </c>
      <c r="D4194">
        <v>154588</v>
      </c>
      <c r="E4194" t="s">
        <v>5790</v>
      </c>
      <c r="F4194">
        <v>0.91346830130000001</v>
      </c>
      <c r="G4194">
        <v>154771</v>
      </c>
      <c r="H4194">
        <v>6.11</v>
      </c>
      <c r="I4194">
        <v>4</v>
      </c>
    </row>
    <row r="4195" spans="1:9" x14ac:dyDescent="0.3">
      <c r="A4195">
        <v>154772</v>
      </c>
      <c r="B4195">
        <v>127</v>
      </c>
      <c r="C4195">
        <v>0.69065773750051496</v>
      </c>
      <c r="D4195">
        <v>154908</v>
      </c>
      <c r="E4195" t="s">
        <v>5790</v>
      </c>
      <c r="F4195">
        <v>0.84671580790000001</v>
      </c>
      <c r="G4195">
        <v>154772</v>
      </c>
      <c r="H4195">
        <v>6.11</v>
      </c>
      <c r="I4195">
        <v>4</v>
      </c>
    </row>
    <row r="4196" spans="1:9" x14ac:dyDescent="0.3">
      <c r="A4196">
        <v>154772</v>
      </c>
      <c r="B4196">
        <v>127</v>
      </c>
      <c r="C4196">
        <v>0.69065773750051496</v>
      </c>
      <c r="D4196">
        <v>154908</v>
      </c>
      <c r="E4196" t="s">
        <v>5790</v>
      </c>
      <c r="F4196">
        <v>0.84671580790000001</v>
      </c>
      <c r="G4196">
        <v>154772</v>
      </c>
      <c r="H4196">
        <v>6.11</v>
      </c>
      <c r="I4196">
        <v>4</v>
      </c>
    </row>
    <row r="4197" spans="1:9" x14ac:dyDescent="0.3">
      <c r="A4197">
        <v>154785</v>
      </c>
      <c r="B4197">
        <v>142</v>
      </c>
      <c r="C4197">
        <v>0</v>
      </c>
      <c r="D4197">
        <v>154866</v>
      </c>
      <c r="E4197" t="s">
        <v>5790</v>
      </c>
      <c r="F4197">
        <v>0.22056719659999999</v>
      </c>
      <c r="G4197">
        <v>154785</v>
      </c>
      <c r="H4197">
        <v>14.76</v>
      </c>
      <c r="I4197">
        <v>1</v>
      </c>
    </row>
    <row r="4198" spans="1:9" x14ac:dyDescent="0.3">
      <c r="A4198">
        <v>154785</v>
      </c>
      <c r="B4198">
        <v>142</v>
      </c>
      <c r="C4198">
        <v>0</v>
      </c>
      <c r="D4198">
        <v>154866</v>
      </c>
      <c r="E4198" t="s">
        <v>5790</v>
      </c>
      <c r="F4198">
        <v>0.2761661708</v>
      </c>
      <c r="G4198">
        <v>154785</v>
      </c>
      <c r="H4198">
        <v>14.76</v>
      </c>
      <c r="I4198">
        <v>1</v>
      </c>
    </row>
    <row r="4199" spans="1:9" x14ac:dyDescent="0.3">
      <c r="A4199">
        <v>154794</v>
      </c>
      <c r="B4199">
        <v>100</v>
      </c>
      <c r="C4199">
        <v>0</v>
      </c>
      <c r="D4199">
        <v>155301</v>
      </c>
      <c r="E4199" t="s">
        <v>5790</v>
      </c>
      <c r="F4199">
        <v>0.2346409112</v>
      </c>
      <c r="G4199">
        <v>154794</v>
      </c>
      <c r="H4199">
        <v>14.76</v>
      </c>
      <c r="I4199">
        <v>1</v>
      </c>
    </row>
    <row r="4200" spans="1:9" x14ac:dyDescent="0.3">
      <c r="A4200">
        <v>154795</v>
      </c>
      <c r="B4200">
        <v>100</v>
      </c>
      <c r="C4200">
        <v>0</v>
      </c>
      <c r="D4200">
        <v>155301</v>
      </c>
      <c r="E4200" t="s">
        <v>5790</v>
      </c>
      <c r="F4200">
        <v>0.26572254299999998</v>
      </c>
      <c r="G4200">
        <v>154795</v>
      </c>
      <c r="H4200">
        <v>14.76</v>
      </c>
      <c r="I4200">
        <v>1</v>
      </c>
    </row>
    <row r="4201" spans="1:9" x14ac:dyDescent="0.3">
      <c r="A4201">
        <v>154806</v>
      </c>
      <c r="B4201">
        <v>142</v>
      </c>
      <c r="C4201">
        <v>0.264944895164549</v>
      </c>
      <c r="D4201">
        <v>155084</v>
      </c>
      <c r="E4201" t="s">
        <v>5790</v>
      </c>
      <c r="F4201">
        <v>0.84212219720000003</v>
      </c>
      <c r="G4201">
        <v>154806</v>
      </c>
      <c r="H4201">
        <v>6.11</v>
      </c>
      <c r="I4201">
        <v>4</v>
      </c>
    </row>
    <row r="4202" spans="1:9" x14ac:dyDescent="0.3">
      <c r="A4202">
        <v>154810</v>
      </c>
      <c r="B4202">
        <v>142</v>
      </c>
      <c r="C4202">
        <v>0.264944895164549</v>
      </c>
      <c r="D4202">
        <v>155084</v>
      </c>
      <c r="E4202" t="s">
        <v>5790</v>
      </c>
      <c r="F4202">
        <v>0.90560764069999999</v>
      </c>
      <c r="G4202">
        <v>154810</v>
      </c>
      <c r="H4202">
        <v>6.11</v>
      </c>
      <c r="I4202">
        <v>4</v>
      </c>
    </row>
    <row r="4203" spans="1:9" x14ac:dyDescent="0.3">
      <c r="A4203">
        <v>154811</v>
      </c>
      <c r="B4203">
        <v>142</v>
      </c>
      <c r="C4203">
        <v>0</v>
      </c>
      <c r="D4203">
        <v>155103</v>
      </c>
      <c r="E4203" t="s">
        <v>5791</v>
      </c>
      <c r="F4203">
        <v>0.96064293379999999</v>
      </c>
      <c r="G4203">
        <v>154811</v>
      </c>
      <c r="H4203">
        <v>4.0599999999999996</v>
      </c>
      <c r="I4203">
        <v>5</v>
      </c>
    </row>
    <row r="4204" spans="1:9" x14ac:dyDescent="0.3">
      <c r="A4204">
        <v>154812</v>
      </c>
      <c r="B4204">
        <v>112</v>
      </c>
      <c r="C4204">
        <v>0</v>
      </c>
      <c r="D4204">
        <v>155205</v>
      </c>
      <c r="E4204" t="s">
        <v>5791</v>
      </c>
      <c r="F4204">
        <v>0.99064821000000003</v>
      </c>
      <c r="G4204">
        <v>154812</v>
      </c>
      <c r="H4204">
        <v>1.98</v>
      </c>
      <c r="I4204">
        <v>6</v>
      </c>
    </row>
    <row r="4205" spans="1:9" x14ac:dyDescent="0.3">
      <c r="A4205">
        <v>154821</v>
      </c>
      <c r="B4205">
        <v>87.677954545454497</v>
      </c>
      <c r="C4205">
        <v>0</v>
      </c>
      <c r="D4205">
        <v>155205</v>
      </c>
      <c r="E4205" t="s">
        <v>5791</v>
      </c>
      <c r="F4205">
        <v>0.99038678410000003</v>
      </c>
      <c r="G4205">
        <v>154821</v>
      </c>
      <c r="H4205">
        <v>1.98</v>
      </c>
      <c r="I4205">
        <v>6</v>
      </c>
    </row>
    <row r="4206" spans="1:9" x14ac:dyDescent="0.3">
      <c r="A4206">
        <v>154822</v>
      </c>
      <c r="B4206">
        <v>95</v>
      </c>
      <c r="C4206">
        <v>0</v>
      </c>
      <c r="D4206">
        <v>155205</v>
      </c>
      <c r="E4206" t="s">
        <v>5791</v>
      </c>
      <c r="F4206">
        <v>0.98995506759999996</v>
      </c>
      <c r="G4206">
        <v>154822</v>
      </c>
      <c r="H4206">
        <v>1.98</v>
      </c>
      <c r="I4206">
        <v>6</v>
      </c>
    </row>
    <row r="4207" spans="1:9" x14ac:dyDescent="0.3">
      <c r="A4207">
        <v>154824</v>
      </c>
      <c r="B4207">
        <v>112</v>
      </c>
      <c r="C4207">
        <v>0</v>
      </c>
      <c r="D4207">
        <v>155205</v>
      </c>
      <c r="E4207" t="s">
        <v>5791</v>
      </c>
      <c r="F4207">
        <v>0.99606788160000004</v>
      </c>
      <c r="G4207">
        <v>154824</v>
      </c>
      <c r="H4207">
        <v>1.98</v>
      </c>
      <c r="I4207">
        <v>6</v>
      </c>
    </row>
    <row r="4208" spans="1:9" x14ac:dyDescent="0.3">
      <c r="A4208">
        <v>154835</v>
      </c>
      <c r="B4208">
        <v>142</v>
      </c>
      <c r="C4208">
        <v>0.532732278845091</v>
      </c>
      <c r="D4208">
        <v>155049</v>
      </c>
      <c r="E4208" t="s">
        <v>5790</v>
      </c>
      <c r="F4208">
        <v>0.52281332020000004</v>
      </c>
      <c r="G4208">
        <v>154835</v>
      </c>
      <c r="H4208">
        <v>11.8</v>
      </c>
      <c r="I4208">
        <v>2</v>
      </c>
    </row>
    <row r="4209" spans="1:9" x14ac:dyDescent="0.3">
      <c r="A4209">
        <v>154837</v>
      </c>
      <c r="B4209">
        <v>95</v>
      </c>
      <c r="C4209">
        <v>0</v>
      </c>
      <c r="D4209">
        <v>155205</v>
      </c>
      <c r="E4209" t="s">
        <v>5790</v>
      </c>
      <c r="F4209">
        <v>0.85609704259999997</v>
      </c>
      <c r="G4209">
        <v>154837</v>
      </c>
      <c r="H4209">
        <v>6.11</v>
      </c>
      <c r="I4209">
        <v>4</v>
      </c>
    </row>
    <row r="4210" spans="1:9" x14ac:dyDescent="0.3">
      <c r="A4210">
        <v>154844</v>
      </c>
      <c r="B4210">
        <v>142</v>
      </c>
      <c r="C4210">
        <v>0</v>
      </c>
      <c r="D4210">
        <v>155059</v>
      </c>
      <c r="E4210" t="s">
        <v>5790</v>
      </c>
      <c r="F4210">
        <v>2.6798644999999999E-2</v>
      </c>
      <c r="G4210">
        <v>154844</v>
      </c>
      <c r="H4210">
        <v>14.76</v>
      </c>
      <c r="I4210">
        <v>1</v>
      </c>
    </row>
    <row r="4211" spans="1:9" x14ac:dyDescent="0.3">
      <c r="A4211">
        <v>154844</v>
      </c>
      <c r="B4211">
        <v>142</v>
      </c>
      <c r="C4211">
        <v>0</v>
      </c>
      <c r="D4211">
        <v>155059</v>
      </c>
      <c r="E4211" t="s">
        <v>5790</v>
      </c>
      <c r="F4211">
        <v>2.6798644999999999E-2</v>
      </c>
      <c r="G4211">
        <v>154844</v>
      </c>
      <c r="H4211">
        <v>14.76</v>
      </c>
      <c r="I4211">
        <v>1</v>
      </c>
    </row>
    <row r="4212" spans="1:9" x14ac:dyDescent="0.3">
      <c r="A4212">
        <v>154845</v>
      </c>
      <c r="B4212">
        <v>100</v>
      </c>
      <c r="C4212">
        <v>0</v>
      </c>
      <c r="D4212">
        <v>156120</v>
      </c>
      <c r="E4212" t="s">
        <v>5790</v>
      </c>
      <c r="F4212">
        <v>0.84013360739999998</v>
      </c>
      <c r="G4212">
        <v>154845</v>
      </c>
      <c r="H4212">
        <v>7.65</v>
      </c>
      <c r="I4212">
        <v>3</v>
      </c>
    </row>
    <row r="4213" spans="1:9" x14ac:dyDescent="0.3">
      <c r="A4213">
        <v>154845</v>
      </c>
      <c r="B4213">
        <v>100</v>
      </c>
      <c r="C4213">
        <v>0</v>
      </c>
      <c r="D4213">
        <v>156120</v>
      </c>
      <c r="E4213" t="s">
        <v>5790</v>
      </c>
      <c r="F4213">
        <v>0.84013360739999998</v>
      </c>
      <c r="G4213">
        <v>154845</v>
      </c>
      <c r="H4213">
        <v>7.65</v>
      </c>
      <c r="I4213">
        <v>3</v>
      </c>
    </row>
    <row r="4214" spans="1:9" x14ac:dyDescent="0.3">
      <c r="A4214">
        <v>154845</v>
      </c>
      <c r="B4214">
        <v>100</v>
      </c>
      <c r="C4214">
        <v>0</v>
      </c>
      <c r="D4214">
        <v>156120</v>
      </c>
      <c r="E4214" t="s">
        <v>5790</v>
      </c>
      <c r="F4214">
        <v>0.84013360739999998</v>
      </c>
      <c r="G4214">
        <v>154845</v>
      </c>
      <c r="H4214">
        <v>7.65</v>
      </c>
      <c r="I4214">
        <v>3</v>
      </c>
    </row>
    <row r="4215" spans="1:9" x14ac:dyDescent="0.3">
      <c r="A4215">
        <v>154859</v>
      </c>
      <c r="B4215">
        <v>142</v>
      </c>
      <c r="C4215">
        <v>0</v>
      </c>
      <c r="D4215">
        <v>155103</v>
      </c>
      <c r="E4215" t="s">
        <v>5790</v>
      </c>
      <c r="F4215">
        <v>0.52290207150000001</v>
      </c>
      <c r="G4215">
        <v>154859</v>
      </c>
      <c r="H4215">
        <v>11.8</v>
      </c>
      <c r="I4215">
        <v>2</v>
      </c>
    </row>
    <row r="4216" spans="1:9" x14ac:dyDescent="0.3">
      <c r="A4216">
        <v>154876</v>
      </c>
      <c r="B4216">
        <v>148.62450000000001</v>
      </c>
      <c r="C4216">
        <v>0.171442824534591</v>
      </c>
      <c r="D4216">
        <v>154966</v>
      </c>
      <c r="E4216" t="s">
        <v>5790</v>
      </c>
      <c r="F4216">
        <v>0.88082230090000002</v>
      </c>
      <c r="G4216">
        <v>154876</v>
      </c>
      <c r="H4216">
        <v>6.11</v>
      </c>
      <c r="I4216">
        <v>4</v>
      </c>
    </row>
    <row r="4217" spans="1:9" x14ac:dyDescent="0.3">
      <c r="A4217">
        <v>154878</v>
      </c>
      <c r="B4217">
        <v>156.037692307692</v>
      </c>
      <c r="C4217">
        <v>0</v>
      </c>
      <c r="D4217">
        <v>154966</v>
      </c>
      <c r="E4217" t="s">
        <v>5790</v>
      </c>
      <c r="F4217">
        <v>0.82213729619999998</v>
      </c>
      <c r="G4217">
        <v>154878</v>
      </c>
      <c r="H4217">
        <v>7.65</v>
      </c>
      <c r="I4217">
        <v>3</v>
      </c>
    </row>
    <row r="4218" spans="1:9" x14ac:dyDescent="0.3">
      <c r="A4218">
        <v>154879</v>
      </c>
      <c r="B4218">
        <v>147</v>
      </c>
      <c r="C4218">
        <v>0</v>
      </c>
      <c r="D4218">
        <v>154881</v>
      </c>
      <c r="E4218" t="s">
        <v>5790</v>
      </c>
      <c r="F4218">
        <v>0.87491774560000002</v>
      </c>
      <c r="G4218">
        <v>154879</v>
      </c>
      <c r="H4218">
        <v>6.11</v>
      </c>
      <c r="I4218">
        <v>4</v>
      </c>
    </row>
    <row r="4219" spans="1:9" x14ac:dyDescent="0.3">
      <c r="A4219">
        <v>154880</v>
      </c>
      <c r="B4219">
        <v>140.84615384615299</v>
      </c>
      <c r="C4219">
        <v>0</v>
      </c>
      <c r="D4219">
        <v>155582</v>
      </c>
      <c r="E4219" t="s">
        <v>5790</v>
      </c>
      <c r="F4219">
        <v>0.8640916944</v>
      </c>
      <c r="G4219">
        <v>154880</v>
      </c>
      <c r="H4219">
        <v>6.11</v>
      </c>
      <c r="I4219">
        <v>4</v>
      </c>
    </row>
    <row r="4220" spans="1:9" x14ac:dyDescent="0.3">
      <c r="A4220">
        <v>154888</v>
      </c>
      <c r="B4220">
        <v>142</v>
      </c>
      <c r="C4220">
        <v>0.796632245790307</v>
      </c>
      <c r="D4220">
        <v>155292</v>
      </c>
      <c r="E4220" t="s">
        <v>5790</v>
      </c>
      <c r="F4220">
        <v>0.29536888</v>
      </c>
      <c r="G4220">
        <v>154888</v>
      </c>
      <c r="H4220">
        <v>14.76</v>
      </c>
      <c r="I4220">
        <v>1</v>
      </c>
    </row>
    <row r="4221" spans="1:9" x14ac:dyDescent="0.3">
      <c r="A4221">
        <v>154892</v>
      </c>
      <c r="B4221">
        <v>142</v>
      </c>
      <c r="C4221">
        <v>0</v>
      </c>
      <c r="D4221">
        <v>155939</v>
      </c>
      <c r="E4221" t="s">
        <v>5790</v>
      </c>
      <c r="F4221">
        <v>0.41240411999999999</v>
      </c>
      <c r="G4221">
        <v>154892</v>
      </c>
      <c r="H4221">
        <v>14.76</v>
      </c>
      <c r="I4221">
        <v>1</v>
      </c>
    </row>
    <row r="4222" spans="1:9" x14ac:dyDescent="0.3">
      <c r="A4222">
        <v>154896</v>
      </c>
      <c r="B4222">
        <v>139.05128205128199</v>
      </c>
      <c r="C4222">
        <v>0</v>
      </c>
      <c r="D4222">
        <v>155022</v>
      </c>
      <c r="E4222" t="s">
        <v>5790</v>
      </c>
      <c r="F4222">
        <v>0.4720928371</v>
      </c>
      <c r="G4222">
        <v>154896</v>
      </c>
      <c r="H4222">
        <v>14.76</v>
      </c>
      <c r="I4222">
        <v>1</v>
      </c>
    </row>
    <row r="4223" spans="1:9" x14ac:dyDescent="0.3">
      <c r="A4223">
        <v>154896</v>
      </c>
      <c r="B4223">
        <v>139.05128205128199</v>
      </c>
      <c r="C4223">
        <v>0</v>
      </c>
      <c r="D4223">
        <v>155022</v>
      </c>
      <c r="E4223" t="s">
        <v>5790</v>
      </c>
      <c r="F4223">
        <v>0.4720928371</v>
      </c>
      <c r="G4223">
        <v>154896</v>
      </c>
      <c r="H4223">
        <v>14.76</v>
      </c>
      <c r="I4223">
        <v>1</v>
      </c>
    </row>
    <row r="4224" spans="1:9" x14ac:dyDescent="0.3">
      <c r="A4224">
        <v>154897</v>
      </c>
      <c r="B4224">
        <v>122.714285714285</v>
      </c>
      <c r="C4224">
        <v>0</v>
      </c>
      <c r="D4224">
        <v>155974</v>
      </c>
      <c r="E4224" t="s">
        <v>5790</v>
      </c>
      <c r="F4224">
        <v>0.83310472970000005</v>
      </c>
      <c r="G4224">
        <v>154897</v>
      </c>
      <c r="H4224">
        <v>7.65</v>
      </c>
      <c r="I4224">
        <v>3</v>
      </c>
    </row>
    <row r="4225" spans="1:9" x14ac:dyDescent="0.3">
      <c r="A4225">
        <v>154897</v>
      </c>
      <c r="B4225">
        <v>122.714285714285</v>
      </c>
      <c r="C4225">
        <v>0</v>
      </c>
      <c r="D4225">
        <v>155974</v>
      </c>
      <c r="E4225" t="s">
        <v>5790</v>
      </c>
      <c r="F4225">
        <v>0.85662305360000002</v>
      </c>
      <c r="G4225">
        <v>154897</v>
      </c>
      <c r="H4225">
        <v>6.11</v>
      </c>
      <c r="I4225">
        <v>4</v>
      </c>
    </row>
    <row r="4226" spans="1:9" x14ac:dyDescent="0.3">
      <c r="A4226">
        <v>154899</v>
      </c>
      <c r="B4226">
        <v>75</v>
      </c>
      <c r="C4226">
        <v>0</v>
      </c>
      <c r="D4226">
        <v>155320</v>
      </c>
      <c r="E4226" t="s">
        <v>5790</v>
      </c>
      <c r="F4226">
        <v>0.92048096660000001</v>
      </c>
      <c r="G4226">
        <v>154899</v>
      </c>
      <c r="H4226">
        <v>6.11</v>
      </c>
      <c r="I4226">
        <v>4</v>
      </c>
    </row>
    <row r="4227" spans="1:9" x14ac:dyDescent="0.3">
      <c r="A4227">
        <v>154900</v>
      </c>
      <c r="B4227">
        <v>75</v>
      </c>
      <c r="C4227">
        <v>0</v>
      </c>
      <c r="D4227">
        <v>155320</v>
      </c>
      <c r="E4227" t="s">
        <v>5790</v>
      </c>
      <c r="F4227">
        <v>0.90602940320000003</v>
      </c>
      <c r="G4227">
        <v>154900</v>
      </c>
      <c r="H4227">
        <v>6.11</v>
      </c>
      <c r="I4227">
        <v>4</v>
      </c>
    </row>
    <row r="4228" spans="1:9" x14ac:dyDescent="0.3">
      <c r="A4228">
        <v>154902</v>
      </c>
      <c r="B4228">
        <v>75</v>
      </c>
      <c r="C4228">
        <v>0</v>
      </c>
      <c r="D4228">
        <v>155320</v>
      </c>
      <c r="E4228" t="s">
        <v>5791</v>
      </c>
      <c r="F4228">
        <v>0.98670887949999997</v>
      </c>
      <c r="G4228">
        <v>154902</v>
      </c>
      <c r="H4228">
        <v>1.98</v>
      </c>
      <c r="I4228">
        <v>6</v>
      </c>
    </row>
    <row r="4229" spans="1:9" x14ac:dyDescent="0.3">
      <c r="A4229">
        <v>154905</v>
      </c>
      <c r="B4229">
        <v>75</v>
      </c>
      <c r="C4229">
        <v>0</v>
      </c>
      <c r="D4229">
        <v>155320</v>
      </c>
      <c r="E4229" t="s">
        <v>5791</v>
      </c>
      <c r="F4229">
        <v>0.96928375960000002</v>
      </c>
      <c r="G4229">
        <v>154905</v>
      </c>
      <c r="H4229">
        <v>1.98</v>
      </c>
      <c r="I4229">
        <v>6</v>
      </c>
    </row>
    <row r="4230" spans="1:9" x14ac:dyDescent="0.3">
      <c r="A4230">
        <v>154906</v>
      </c>
      <c r="B4230">
        <v>75</v>
      </c>
      <c r="C4230">
        <v>0</v>
      </c>
      <c r="D4230">
        <v>155320</v>
      </c>
      <c r="E4230" t="s">
        <v>5790</v>
      </c>
      <c r="F4230">
        <v>0.89625346660000005</v>
      </c>
      <c r="G4230">
        <v>154906</v>
      </c>
      <c r="H4230">
        <v>6.11</v>
      </c>
      <c r="I4230">
        <v>4</v>
      </c>
    </row>
    <row r="4231" spans="1:9" x14ac:dyDescent="0.3">
      <c r="A4231">
        <v>154924</v>
      </c>
      <c r="B4231">
        <v>142</v>
      </c>
      <c r="C4231">
        <v>0.532732278845091</v>
      </c>
      <c r="D4231">
        <v>155049</v>
      </c>
      <c r="E4231" t="s">
        <v>5790</v>
      </c>
      <c r="F4231">
        <v>4.8455644399999998E-2</v>
      </c>
      <c r="G4231">
        <v>154924</v>
      </c>
      <c r="H4231">
        <v>14.76</v>
      </c>
      <c r="I4231">
        <v>1</v>
      </c>
    </row>
    <row r="4232" spans="1:9" x14ac:dyDescent="0.3">
      <c r="A4232">
        <v>154926</v>
      </c>
      <c r="B4232">
        <v>142</v>
      </c>
      <c r="C4232">
        <v>0.532732278845091</v>
      </c>
      <c r="D4232">
        <v>155049</v>
      </c>
      <c r="E4232" t="s">
        <v>5790</v>
      </c>
      <c r="F4232">
        <v>4.0602631899999998E-2</v>
      </c>
      <c r="G4232">
        <v>154926</v>
      </c>
      <c r="H4232">
        <v>14.76</v>
      </c>
      <c r="I4232">
        <v>1</v>
      </c>
    </row>
    <row r="4233" spans="1:9" x14ac:dyDescent="0.3">
      <c r="A4233">
        <v>154927</v>
      </c>
      <c r="B4233">
        <v>142.23809984684499</v>
      </c>
      <c r="C4233">
        <v>0</v>
      </c>
      <c r="D4233">
        <v>155995</v>
      </c>
      <c r="E4233" t="s">
        <v>5790</v>
      </c>
      <c r="F4233">
        <v>0.3746139705</v>
      </c>
      <c r="G4233">
        <v>154927</v>
      </c>
      <c r="H4233">
        <v>14.76</v>
      </c>
      <c r="I4233">
        <v>1</v>
      </c>
    </row>
    <row r="4234" spans="1:9" x14ac:dyDescent="0.3">
      <c r="A4234">
        <v>154927</v>
      </c>
      <c r="B4234">
        <v>142.23809984684499</v>
      </c>
      <c r="C4234">
        <v>0</v>
      </c>
      <c r="D4234">
        <v>155995</v>
      </c>
      <c r="E4234" t="s">
        <v>5790</v>
      </c>
      <c r="F4234">
        <v>0.3746139705</v>
      </c>
      <c r="G4234">
        <v>154927</v>
      </c>
      <c r="H4234">
        <v>14.76</v>
      </c>
      <c r="I4234">
        <v>1</v>
      </c>
    </row>
    <row r="4235" spans="1:9" x14ac:dyDescent="0.3">
      <c r="A4235">
        <v>154932</v>
      </c>
      <c r="B4235">
        <v>133.968454242902</v>
      </c>
      <c r="C4235">
        <v>0</v>
      </c>
      <c r="D4235">
        <v>155995</v>
      </c>
      <c r="E4235" t="s">
        <v>5790</v>
      </c>
      <c r="F4235">
        <v>0.85247439150000004</v>
      </c>
      <c r="G4235">
        <v>154932</v>
      </c>
      <c r="H4235">
        <v>6.11</v>
      </c>
      <c r="I4235">
        <v>4</v>
      </c>
    </row>
    <row r="4236" spans="1:9" x14ac:dyDescent="0.3">
      <c r="A4236">
        <v>154932</v>
      </c>
      <c r="B4236">
        <v>133.968454242902</v>
      </c>
      <c r="C4236">
        <v>0</v>
      </c>
      <c r="D4236">
        <v>155995</v>
      </c>
      <c r="E4236" t="s">
        <v>5790</v>
      </c>
      <c r="F4236">
        <v>0.85247439150000004</v>
      </c>
      <c r="G4236">
        <v>154932</v>
      </c>
      <c r="H4236">
        <v>6.11</v>
      </c>
      <c r="I4236">
        <v>4</v>
      </c>
    </row>
    <row r="4237" spans="1:9" x14ac:dyDescent="0.3">
      <c r="A4237">
        <v>154946</v>
      </c>
      <c r="B4237">
        <v>110</v>
      </c>
      <c r="C4237">
        <v>0.69793001175563396</v>
      </c>
      <c r="D4237">
        <v>156579</v>
      </c>
      <c r="E4237" t="s">
        <v>5790</v>
      </c>
      <c r="F4237">
        <v>0.81747508049999995</v>
      </c>
      <c r="G4237">
        <v>154946</v>
      </c>
      <c r="H4237">
        <v>7.65</v>
      </c>
      <c r="I4237">
        <v>3</v>
      </c>
    </row>
    <row r="4238" spans="1:9" x14ac:dyDescent="0.3">
      <c r="A4238">
        <v>154946</v>
      </c>
      <c r="B4238">
        <v>110</v>
      </c>
      <c r="C4238">
        <v>0.69793001175563396</v>
      </c>
      <c r="D4238">
        <v>156579</v>
      </c>
      <c r="E4238" t="s">
        <v>5790</v>
      </c>
      <c r="F4238">
        <v>0.81747508049999995</v>
      </c>
      <c r="G4238">
        <v>154946</v>
      </c>
      <c r="H4238">
        <v>7.65</v>
      </c>
      <c r="I4238">
        <v>3</v>
      </c>
    </row>
    <row r="4239" spans="1:9" x14ac:dyDescent="0.3">
      <c r="A4239">
        <v>154960</v>
      </c>
      <c r="B4239">
        <v>127.737702096212</v>
      </c>
      <c r="C4239">
        <v>0</v>
      </c>
      <c r="D4239">
        <v>155689</v>
      </c>
      <c r="E4239" t="s">
        <v>5790</v>
      </c>
      <c r="F4239">
        <v>0.37971976400000002</v>
      </c>
      <c r="G4239">
        <v>154960</v>
      </c>
      <c r="H4239">
        <v>14.76</v>
      </c>
      <c r="I4239">
        <v>1</v>
      </c>
    </row>
    <row r="4240" spans="1:9" x14ac:dyDescent="0.3">
      <c r="A4240">
        <v>154960</v>
      </c>
      <c r="B4240">
        <v>127.737702096212</v>
      </c>
      <c r="C4240">
        <v>0</v>
      </c>
      <c r="D4240">
        <v>155689</v>
      </c>
      <c r="E4240" t="s">
        <v>5790</v>
      </c>
      <c r="F4240">
        <v>0.37971976400000002</v>
      </c>
      <c r="G4240">
        <v>154960</v>
      </c>
      <c r="H4240">
        <v>14.76</v>
      </c>
      <c r="I4240">
        <v>1</v>
      </c>
    </row>
    <row r="4241" spans="1:9" x14ac:dyDescent="0.3">
      <c r="A4241">
        <v>154975</v>
      </c>
      <c r="B4241">
        <v>142</v>
      </c>
      <c r="C4241">
        <v>0</v>
      </c>
      <c r="D4241">
        <v>155096</v>
      </c>
      <c r="E4241" t="s">
        <v>5790</v>
      </c>
      <c r="F4241">
        <v>0.31907457109999998</v>
      </c>
      <c r="G4241">
        <v>154975</v>
      </c>
      <c r="H4241">
        <v>14.76</v>
      </c>
      <c r="I4241">
        <v>1</v>
      </c>
    </row>
    <row r="4242" spans="1:9" x14ac:dyDescent="0.3">
      <c r="A4242">
        <v>154976</v>
      </c>
      <c r="B4242">
        <v>142</v>
      </c>
      <c r="C4242">
        <v>0.796632245790307</v>
      </c>
      <c r="D4242">
        <v>155292</v>
      </c>
      <c r="E4242" t="s">
        <v>5790</v>
      </c>
      <c r="F4242">
        <v>0.37221130730000002</v>
      </c>
      <c r="G4242">
        <v>154976</v>
      </c>
      <c r="H4242">
        <v>14.76</v>
      </c>
      <c r="I4242">
        <v>1</v>
      </c>
    </row>
    <row r="4243" spans="1:9" x14ac:dyDescent="0.3">
      <c r="A4243">
        <v>155005</v>
      </c>
      <c r="B4243">
        <v>132.76086956521701</v>
      </c>
      <c r="C4243">
        <v>0</v>
      </c>
      <c r="D4243">
        <v>155680</v>
      </c>
      <c r="E4243" t="s">
        <v>5790</v>
      </c>
      <c r="F4243">
        <v>0.30305492880000001</v>
      </c>
      <c r="G4243">
        <v>155005</v>
      </c>
      <c r="H4243">
        <v>14.76</v>
      </c>
      <c r="I4243">
        <v>1</v>
      </c>
    </row>
    <row r="4244" spans="1:9" x14ac:dyDescent="0.3">
      <c r="A4244">
        <v>155005</v>
      </c>
      <c r="B4244">
        <v>132.76086956521701</v>
      </c>
      <c r="C4244">
        <v>0</v>
      </c>
      <c r="D4244">
        <v>155680</v>
      </c>
      <c r="E4244" t="s">
        <v>5790</v>
      </c>
      <c r="F4244">
        <v>0.30305492880000001</v>
      </c>
      <c r="G4244">
        <v>155005</v>
      </c>
      <c r="H4244">
        <v>14.76</v>
      </c>
      <c r="I4244">
        <v>1</v>
      </c>
    </row>
    <row r="4245" spans="1:9" x14ac:dyDescent="0.3">
      <c r="A4245">
        <v>155041</v>
      </c>
      <c r="B4245">
        <v>147</v>
      </c>
      <c r="C4245">
        <v>0</v>
      </c>
      <c r="D4245">
        <v>155582</v>
      </c>
      <c r="E4245" t="s">
        <v>5790</v>
      </c>
      <c r="F4245">
        <v>0.80027627940000001</v>
      </c>
      <c r="G4245">
        <v>155041</v>
      </c>
      <c r="H4245">
        <v>7.65</v>
      </c>
      <c r="I4245">
        <v>3</v>
      </c>
    </row>
    <row r="4246" spans="1:9" x14ac:dyDescent="0.3">
      <c r="A4246">
        <v>155044</v>
      </c>
      <c r="B4246">
        <v>142</v>
      </c>
      <c r="C4246">
        <v>0.18784686604256901</v>
      </c>
      <c r="D4246">
        <v>155148</v>
      </c>
      <c r="E4246" t="s">
        <v>5790</v>
      </c>
      <c r="F4246">
        <v>0.70962154870000005</v>
      </c>
      <c r="G4246">
        <v>155044</v>
      </c>
      <c r="H4246">
        <v>11.8</v>
      </c>
      <c r="I4246">
        <v>2</v>
      </c>
    </row>
    <row r="4247" spans="1:9" x14ac:dyDescent="0.3">
      <c r="A4247">
        <v>155073</v>
      </c>
      <c r="B4247">
        <v>132.23255813953401</v>
      </c>
      <c r="C4247">
        <v>0</v>
      </c>
      <c r="D4247">
        <v>155359</v>
      </c>
      <c r="E4247" t="s">
        <v>5790</v>
      </c>
      <c r="F4247">
        <v>0.83964598180000005</v>
      </c>
      <c r="G4247">
        <v>155073</v>
      </c>
      <c r="H4247">
        <v>7.65</v>
      </c>
      <c r="I4247">
        <v>3</v>
      </c>
    </row>
    <row r="4248" spans="1:9" x14ac:dyDescent="0.3">
      <c r="A4248">
        <v>155094</v>
      </c>
      <c r="B4248">
        <v>142</v>
      </c>
      <c r="C4248">
        <v>0</v>
      </c>
      <c r="D4248">
        <v>155155</v>
      </c>
      <c r="E4248" t="s">
        <v>5790</v>
      </c>
      <c r="F4248">
        <v>0.47365543249999997</v>
      </c>
      <c r="G4248">
        <v>155094</v>
      </c>
      <c r="H4248">
        <v>14.76</v>
      </c>
      <c r="I4248">
        <v>1</v>
      </c>
    </row>
    <row r="4249" spans="1:9" x14ac:dyDescent="0.3">
      <c r="A4249">
        <v>155114</v>
      </c>
      <c r="B4249">
        <v>114.409130434782</v>
      </c>
      <c r="C4249">
        <v>0</v>
      </c>
      <c r="D4249">
        <v>155301</v>
      </c>
      <c r="E4249" t="s">
        <v>5790</v>
      </c>
      <c r="F4249">
        <v>0.65042310950000004</v>
      </c>
      <c r="G4249">
        <v>155114</v>
      </c>
      <c r="H4249">
        <v>11.8</v>
      </c>
      <c r="I4249">
        <v>2</v>
      </c>
    </row>
    <row r="4250" spans="1:9" x14ac:dyDescent="0.3">
      <c r="A4250">
        <v>155116</v>
      </c>
      <c r="B4250">
        <v>85</v>
      </c>
      <c r="C4250">
        <v>0</v>
      </c>
      <c r="D4250">
        <v>155301</v>
      </c>
      <c r="E4250" t="s">
        <v>5790</v>
      </c>
      <c r="F4250">
        <v>0.24094761910000001</v>
      </c>
      <c r="G4250">
        <v>155116</v>
      </c>
      <c r="H4250">
        <v>14.76</v>
      </c>
      <c r="I4250">
        <v>1</v>
      </c>
    </row>
    <row r="4251" spans="1:9" x14ac:dyDescent="0.3">
      <c r="A4251">
        <v>155146</v>
      </c>
      <c r="B4251">
        <v>136</v>
      </c>
      <c r="C4251">
        <v>0</v>
      </c>
      <c r="D4251">
        <v>155582</v>
      </c>
      <c r="E4251" t="s">
        <v>5790</v>
      </c>
      <c r="F4251">
        <v>0.8245902061</v>
      </c>
      <c r="G4251">
        <v>155146</v>
      </c>
      <c r="H4251">
        <v>7.65</v>
      </c>
      <c r="I4251">
        <v>3</v>
      </c>
    </row>
    <row r="4252" spans="1:9" x14ac:dyDescent="0.3">
      <c r="A4252">
        <v>155199</v>
      </c>
      <c r="B4252">
        <v>134.105253808876</v>
      </c>
      <c r="C4252">
        <v>0</v>
      </c>
      <c r="D4252">
        <v>155995</v>
      </c>
      <c r="E4252" t="s">
        <v>5790</v>
      </c>
      <c r="F4252">
        <v>0.58435201640000001</v>
      </c>
      <c r="G4252">
        <v>155199</v>
      </c>
      <c r="H4252">
        <v>11.8</v>
      </c>
      <c r="I4252">
        <v>2</v>
      </c>
    </row>
    <row r="4253" spans="1:9" x14ac:dyDescent="0.3">
      <c r="A4253">
        <v>155199</v>
      </c>
      <c r="B4253">
        <v>134.105253808876</v>
      </c>
      <c r="C4253">
        <v>0</v>
      </c>
      <c r="D4253">
        <v>155995</v>
      </c>
      <c r="E4253" t="s">
        <v>5790</v>
      </c>
      <c r="F4253">
        <v>0.58435201640000001</v>
      </c>
      <c r="G4253">
        <v>155199</v>
      </c>
      <c r="H4253">
        <v>11.8</v>
      </c>
      <c r="I4253">
        <v>2</v>
      </c>
    </row>
    <row r="4254" spans="1:9" x14ac:dyDescent="0.3">
      <c r="A4254">
        <v>155232</v>
      </c>
      <c r="B4254">
        <v>142</v>
      </c>
      <c r="C4254">
        <v>0</v>
      </c>
      <c r="D4254">
        <v>155155</v>
      </c>
      <c r="E4254" t="s">
        <v>5790</v>
      </c>
      <c r="F4254">
        <v>0.48659005760000001</v>
      </c>
      <c r="G4254">
        <v>155232</v>
      </c>
      <c r="H4254">
        <v>14.76</v>
      </c>
      <c r="I4254">
        <v>1</v>
      </c>
    </row>
    <row r="4255" spans="1:9" x14ac:dyDescent="0.3">
      <c r="A4255">
        <v>155261</v>
      </c>
      <c r="B4255">
        <v>143.076756756756</v>
      </c>
      <c r="C4255">
        <v>0</v>
      </c>
      <c r="D4255">
        <v>156420</v>
      </c>
      <c r="E4255" t="s">
        <v>5790</v>
      </c>
      <c r="F4255">
        <v>0.69556862119999996</v>
      </c>
      <c r="G4255">
        <v>155261</v>
      </c>
      <c r="H4255">
        <v>11.8</v>
      </c>
      <c r="I4255">
        <v>2</v>
      </c>
    </row>
    <row r="4256" spans="1:9" x14ac:dyDescent="0.3">
      <c r="A4256">
        <v>155261</v>
      </c>
      <c r="B4256">
        <v>143.076756756756</v>
      </c>
      <c r="C4256">
        <v>0</v>
      </c>
      <c r="D4256">
        <v>156420</v>
      </c>
      <c r="E4256" t="s">
        <v>5790</v>
      </c>
      <c r="F4256">
        <v>0.69556862119999996</v>
      </c>
      <c r="G4256">
        <v>155261</v>
      </c>
      <c r="H4256">
        <v>11.8</v>
      </c>
      <c r="I4256">
        <v>2</v>
      </c>
    </row>
    <row r="4257" spans="1:9" x14ac:dyDescent="0.3">
      <c r="A4257">
        <v>155265</v>
      </c>
      <c r="B4257">
        <v>140</v>
      </c>
      <c r="C4257">
        <v>0</v>
      </c>
      <c r="D4257">
        <v>156483</v>
      </c>
      <c r="E4257" t="s">
        <v>5790</v>
      </c>
      <c r="F4257">
        <v>0.21058373150000001</v>
      </c>
      <c r="G4257">
        <v>155265</v>
      </c>
      <c r="H4257">
        <v>14.76</v>
      </c>
      <c r="I4257">
        <v>1</v>
      </c>
    </row>
    <row r="4258" spans="1:9" x14ac:dyDescent="0.3">
      <c r="A4258">
        <v>155265</v>
      </c>
      <c r="B4258">
        <v>140</v>
      </c>
      <c r="C4258">
        <v>0</v>
      </c>
      <c r="D4258">
        <v>156483</v>
      </c>
      <c r="E4258" t="s">
        <v>5790</v>
      </c>
      <c r="F4258">
        <v>0.21058373150000001</v>
      </c>
      <c r="G4258">
        <v>155265</v>
      </c>
      <c r="H4258">
        <v>14.76</v>
      </c>
      <c r="I4258">
        <v>1</v>
      </c>
    </row>
    <row r="4259" spans="1:9" x14ac:dyDescent="0.3">
      <c r="A4259">
        <v>155267</v>
      </c>
      <c r="B4259">
        <v>123.533333333333</v>
      </c>
      <c r="C4259">
        <v>0</v>
      </c>
      <c r="D4259">
        <v>156420</v>
      </c>
      <c r="E4259" t="s">
        <v>5791</v>
      </c>
      <c r="F4259">
        <v>0.96348786350000004</v>
      </c>
      <c r="G4259">
        <v>155267</v>
      </c>
      <c r="H4259">
        <v>4.0599999999999996</v>
      </c>
      <c r="I4259">
        <v>5</v>
      </c>
    </row>
    <row r="4260" spans="1:9" x14ac:dyDescent="0.3">
      <c r="A4260">
        <v>155267</v>
      </c>
      <c r="B4260">
        <v>123.533333333333</v>
      </c>
      <c r="C4260">
        <v>0</v>
      </c>
      <c r="D4260">
        <v>156420</v>
      </c>
      <c r="E4260" t="s">
        <v>5790</v>
      </c>
      <c r="F4260">
        <v>0.89437890050000002</v>
      </c>
      <c r="G4260">
        <v>155267</v>
      </c>
      <c r="H4260">
        <v>6.11</v>
      </c>
      <c r="I4260">
        <v>4</v>
      </c>
    </row>
    <row r="4261" spans="1:9" x14ac:dyDescent="0.3">
      <c r="A4261">
        <v>155280</v>
      </c>
      <c r="B4261">
        <v>142</v>
      </c>
      <c r="C4261">
        <v>0</v>
      </c>
      <c r="D4261">
        <v>156093</v>
      </c>
      <c r="E4261" t="s">
        <v>5791</v>
      </c>
      <c r="F4261">
        <v>0.97086536879999996</v>
      </c>
      <c r="G4261">
        <v>155280</v>
      </c>
      <c r="H4261">
        <v>1.98</v>
      </c>
      <c r="I4261">
        <v>6</v>
      </c>
    </row>
    <row r="4262" spans="1:9" x14ac:dyDescent="0.3">
      <c r="A4262">
        <v>155280</v>
      </c>
      <c r="B4262">
        <v>142</v>
      </c>
      <c r="C4262">
        <v>0</v>
      </c>
      <c r="D4262">
        <v>156093</v>
      </c>
      <c r="E4262" t="s">
        <v>5791</v>
      </c>
      <c r="F4262">
        <v>0.97086536879999996</v>
      </c>
      <c r="G4262">
        <v>155280</v>
      </c>
      <c r="H4262">
        <v>1.98</v>
      </c>
      <c r="I4262">
        <v>6</v>
      </c>
    </row>
    <row r="4263" spans="1:9" x14ac:dyDescent="0.3">
      <c r="A4263">
        <v>155282</v>
      </c>
      <c r="B4263">
        <v>142</v>
      </c>
      <c r="C4263">
        <v>0</v>
      </c>
      <c r="D4263">
        <v>155527</v>
      </c>
      <c r="E4263" t="s">
        <v>5790</v>
      </c>
      <c r="F4263">
        <v>0.38059440259999999</v>
      </c>
      <c r="G4263">
        <v>155282</v>
      </c>
      <c r="H4263">
        <v>14.76</v>
      </c>
      <c r="I4263">
        <v>1</v>
      </c>
    </row>
    <row r="4264" spans="1:9" x14ac:dyDescent="0.3">
      <c r="A4264">
        <v>155287</v>
      </c>
      <c r="B4264">
        <v>141.545438016589</v>
      </c>
      <c r="C4264">
        <v>0</v>
      </c>
      <c r="D4264">
        <v>155527</v>
      </c>
      <c r="E4264" t="s">
        <v>5790</v>
      </c>
      <c r="F4264">
        <v>0.70351022480000003</v>
      </c>
      <c r="G4264">
        <v>155287</v>
      </c>
      <c r="H4264">
        <v>11.8</v>
      </c>
      <c r="I4264">
        <v>2</v>
      </c>
    </row>
    <row r="4265" spans="1:9" x14ac:dyDescent="0.3">
      <c r="A4265">
        <v>155337</v>
      </c>
      <c r="B4265">
        <v>143.6</v>
      </c>
      <c r="C4265">
        <v>0.118586051527815</v>
      </c>
      <c r="D4265">
        <v>155717</v>
      </c>
      <c r="E4265" t="s">
        <v>5790</v>
      </c>
      <c r="F4265">
        <v>0.32815220950000001</v>
      </c>
      <c r="G4265">
        <v>155337</v>
      </c>
      <c r="H4265">
        <v>14.76</v>
      </c>
      <c r="I4265">
        <v>1</v>
      </c>
    </row>
    <row r="4266" spans="1:9" x14ac:dyDescent="0.3">
      <c r="A4266">
        <v>155387</v>
      </c>
      <c r="B4266">
        <v>132</v>
      </c>
      <c r="C4266">
        <v>0</v>
      </c>
      <c r="D4266">
        <v>156056</v>
      </c>
      <c r="E4266" t="s">
        <v>5790</v>
      </c>
      <c r="F4266">
        <v>0.77113991979999996</v>
      </c>
      <c r="G4266">
        <v>155387</v>
      </c>
      <c r="H4266">
        <v>7.65</v>
      </c>
      <c r="I4266">
        <v>3</v>
      </c>
    </row>
    <row r="4267" spans="1:9" x14ac:dyDescent="0.3">
      <c r="A4267">
        <v>155387</v>
      </c>
      <c r="B4267">
        <v>132</v>
      </c>
      <c r="C4267">
        <v>0</v>
      </c>
      <c r="D4267">
        <v>156056</v>
      </c>
      <c r="E4267" t="s">
        <v>5790</v>
      </c>
      <c r="F4267">
        <v>0.81147861480000005</v>
      </c>
      <c r="G4267">
        <v>155387</v>
      </c>
      <c r="H4267">
        <v>7.65</v>
      </c>
      <c r="I4267">
        <v>3</v>
      </c>
    </row>
    <row r="4268" spans="1:9" x14ac:dyDescent="0.3">
      <c r="A4268">
        <v>155388</v>
      </c>
      <c r="B4268">
        <v>132</v>
      </c>
      <c r="C4268">
        <v>0</v>
      </c>
      <c r="D4268">
        <v>156056</v>
      </c>
      <c r="E4268" t="s">
        <v>5790</v>
      </c>
      <c r="F4268">
        <v>0.43552199009999998</v>
      </c>
      <c r="G4268">
        <v>155388</v>
      </c>
      <c r="H4268">
        <v>14.76</v>
      </c>
      <c r="I4268">
        <v>1</v>
      </c>
    </row>
    <row r="4269" spans="1:9" x14ac:dyDescent="0.3">
      <c r="A4269">
        <v>155388</v>
      </c>
      <c r="B4269">
        <v>132</v>
      </c>
      <c r="C4269">
        <v>0</v>
      </c>
      <c r="D4269">
        <v>156056</v>
      </c>
      <c r="E4269" t="s">
        <v>5790</v>
      </c>
      <c r="F4269">
        <v>0.3359725475</v>
      </c>
      <c r="G4269">
        <v>155388</v>
      </c>
      <c r="H4269">
        <v>14.76</v>
      </c>
      <c r="I4269">
        <v>1</v>
      </c>
    </row>
    <row r="4270" spans="1:9" x14ac:dyDescent="0.3">
      <c r="A4270">
        <v>155389</v>
      </c>
      <c r="B4270">
        <v>133.6</v>
      </c>
      <c r="C4270">
        <v>0</v>
      </c>
      <c r="D4270">
        <v>156056</v>
      </c>
      <c r="E4270" t="s">
        <v>5790</v>
      </c>
      <c r="F4270">
        <v>0.85556304449999998</v>
      </c>
      <c r="G4270">
        <v>155389</v>
      </c>
      <c r="H4270">
        <v>6.11</v>
      </c>
      <c r="I4270">
        <v>4</v>
      </c>
    </row>
    <row r="4271" spans="1:9" x14ac:dyDescent="0.3">
      <c r="A4271">
        <v>155389</v>
      </c>
      <c r="B4271">
        <v>133.6</v>
      </c>
      <c r="C4271">
        <v>0</v>
      </c>
      <c r="D4271">
        <v>156056</v>
      </c>
      <c r="E4271" t="s">
        <v>5790</v>
      </c>
      <c r="F4271">
        <v>0.58237570520000004</v>
      </c>
      <c r="G4271">
        <v>155389</v>
      </c>
      <c r="H4271">
        <v>11.8</v>
      </c>
      <c r="I4271">
        <v>2</v>
      </c>
    </row>
    <row r="4272" spans="1:9" x14ac:dyDescent="0.3">
      <c r="A4272">
        <v>155390</v>
      </c>
      <c r="B4272">
        <v>133.61290322580601</v>
      </c>
      <c r="C4272">
        <v>0</v>
      </c>
      <c r="D4272">
        <v>156056</v>
      </c>
      <c r="E4272" t="s">
        <v>5790</v>
      </c>
      <c r="F4272">
        <v>0.55207371709999997</v>
      </c>
      <c r="G4272">
        <v>155390</v>
      </c>
      <c r="H4272">
        <v>11.8</v>
      </c>
      <c r="I4272">
        <v>2</v>
      </c>
    </row>
    <row r="4273" spans="1:9" x14ac:dyDescent="0.3">
      <c r="A4273">
        <v>155390</v>
      </c>
      <c r="B4273">
        <v>133.61290322580601</v>
      </c>
      <c r="C4273">
        <v>0</v>
      </c>
      <c r="D4273">
        <v>156056</v>
      </c>
      <c r="E4273" t="s">
        <v>5790</v>
      </c>
      <c r="F4273">
        <v>0.68990969660000001</v>
      </c>
      <c r="G4273">
        <v>155390</v>
      </c>
      <c r="H4273">
        <v>11.8</v>
      </c>
      <c r="I4273">
        <v>2</v>
      </c>
    </row>
    <row r="4274" spans="1:9" x14ac:dyDescent="0.3">
      <c r="A4274">
        <v>155394</v>
      </c>
      <c r="B4274">
        <v>121.333333333333</v>
      </c>
      <c r="C4274">
        <v>0</v>
      </c>
      <c r="D4274">
        <v>156056</v>
      </c>
      <c r="E4274" t="s">
        <v>5791</v>
      </c>
      <c r="F4274">
        <v>0.97294235230000004</v>
      </c>
      <c r="G4274">
        <v>155394</v>
      </c>
      <c r="H4274">
        <v>1.98</v>
      </c>
      <c r="I4274">
        <v>6</v>
      </c>
    </row>
    <row r="4275" spans="1:9" x14ac:dyDescent="0.3">
      <c r="A4275">
        <v>155394</v>
      </c>
      <c r="B4275">
        <v>121.333333333333</v>
      </c>
      <c r="C4275">
        <v>0</v>
      </c>
      <c r="D4275">
        <v>156056</v>
      </c>
      <c r="E4275" t="s">
        <v>5791</v>
      </c>
      <c r="F4275">
        <v>0.96056097750000002</v>
      </c>
      <c r="G4275">
        <v>155394</v>
      </c>
      <c r="H4275">
        <v>4.0599999999999996</v>
      </c>
      <c r="I4275">
        <v>5</v>
      </c>
    </row>
    <row r="4276" spans="1:9" x14ac:dyDescent="0.3">
      <c r="A4276">
        <v>155398</v>
      </c>
      <c r="B4276">
        <v>142</v>
      </c>
      <c r="C4276">
        <v>0</v>
      </c>
      <c r="D4276">
        <v>155939</v>
      </c>
      <c r="E4276" t="s">
        <v>5790</v>
      </c>
      <c r="F4276">
        <v>0.26092192530000002</v>
      </c>
      <c r="G4276">
        <v>155398</v>
      </c>
      <c r="H4276">
        <v>14.76</v>
      </c>
      <c r="I4276">
        <v>1</v>
      </c>
    </row>
    <row r="4277" spans="1:9" x14ac:dyDescent="0.3">
      <c r="A4277">
        <v>155398</v>
      </c>
      <c r="B4277">
        <v>142</v>
      </c>
      <c r="C4277">
        <v>0</v>
      </c>
      <c r="D4277">
        <v>155939</v>
      </c>
      <c r="E4277" t="s">
        <v>5790</v>
      </c>
      <c r="F4277">
        <v>6.6050156999999998E-2</v>
      </c>
      <c r="G4277">
        <v>155398</v>
      </c>
      <c r="H4277">
        <v>14.76</v>
      </c>
      <c r="I4277">
        <v>1</v>
      </c>
    </row>
    <row r="4278" spans="1:9" x14ac:dyDescent="0.3">
      <c r="A4278">
        <v>155404</v>
      </c>
      <c r="B4278">
        <v>162.541</v>
      </c>
      <c r="C4278">
        <v>9.3737671287671798E-2</v>
      </c>
      <c r="D4278">
        <v>156885</v>
      </c>
      <c r="E4278" t="s">
        <v>5790</v>
      </c>
      <c r="F4278">
        <v>0.90195214749999997</v>
      </c>
      <c r="G4278">
        <v>155404</v>
      </c>
      <c r="H4278">
        <v>6.11</v>
      </c>
      <c r="I4278">
        <v>4</v>
      </c>
    </row>
    <row r="4279" spans="1:9" x14ac:dyDescent="0.3">
      <c r="A4279">
        <v>155404</v>
      </c>
      <c r="B4279">
        <v>162.541</v>
      </c>
      <c r="C4279">
        <v>9.3737671287671798E-2</v>
      </c>
      <c r="D4279">
        <v>156885</v>
      </c>
      <c r="E4279" t="s">
        <v>5790</v>
      </c>
      <c r="F4279">
        <v>0.91093516350000003</v>
      </c>
      <c r="G4279">
        <v>155404</v>
      </c>
      <c r="H4279">
        <v>6.11</v>
      </c>
      <c r="I4279">
        <v>4</v>
      </c>
    </row>
    <row r="4280" spans="1:9" x14ac:dyDescent="0.3">
      <c r="A4280">
        <v>155408</v>
      </c>
      <c r="B4280">
        <v>142</v>
      </c>
      <c r="C4280">
        <v>0.27977073409755299</v>
      </c>
      <c r="D4280">
        <v>155648</v>
      </c>
      <c r="E4280" t="s">
        <v>5790</v>
      </c>
      <c r="F4280">
        <v>0.69160658119999996</v>
      </c>
      <c r="G4280">
        <v>155408</v>
      </c>
      <c r="H4280">
        <v>11.8</v>
      </c>
      <c r="I4280">
        <v>2</v>
      </c>
    </row>
    <row r="4281" spans="1:9" x14ac:dyDescent="0.3">
      <c r="A4281">
        <v>155409</v>
      </c>
      <c r="B4281">
        <v>142</v>
      </c>
      <c r="C4281">
        <v>0.133910958982388</v>
      </c>
      <c r="D4281">
        <v>156885</v>
      </c>
      <c r="E4281" t="s">
        <v>5790</v>
      </c>
      <c r="F4281">
        <v>0.53595846889999998</v>
      </c>
      <c r="G4281">
        <v>155409</v>
      </c>
      <c r="H4281">
        <v>11.8</v>
      </c>
      <c r="I4281">
        <v>2</v>
      </c>
    </row>
    <row r="4282" spans="1:9" x14ac:dyDescent="0.3">
      <c r="A4282">
        <v>155409</v>
      </c>
      <c r="B4282">
        <v>142</v>
      </c>
      <c r="C4282">
        <v>0.133910958982388</v>
      </c>
      <c r="D4282">
        <v>156885</v>
      </c>
      <c r="E4282" t="s">
        <v>5790</v>
      </c>
      <c r="F4282">
        <v>0.87978893520000001</v>
      </c>
      <c r="G4282">
        <v>155409</v>
      </c>
      <c r="H4282">
        <v>6.11</v>
      </c>
      <c r="I4282">
        <v>4</v>
      </c>
    </row>
    <row r="4283" spans="1:9" x14ac:dyDescent="0.3">
      <c r="A4283">
        <v>155410</v>
      </c>
      <c r="B4283">
        <v>142</v>
      </c>
      <c r="C4283">
        <v>0.27977073409755299</v>
      </c>
      <c r="D4283">
        <v>155648</v>
      </c>
      <c r="E4283" t="s">
        <v>5790</v>
      </c>
      <c r="F4283">
        <v>0.86470830440000002</v>
      </c>
      <c r="G4283">
        <v>155410</v>
      </c>
      <c r="H4283">
        <v>6.11</v>
      </c>
      <c r="I4283">
        <v>4</v>
      </c>
    </row>
    <row r="4284" spans="1:9" x14ac:dyDescent="0.3">
      <c r="A4284">
        <v>155415</v>
      </c>
      <c r="B4284">
        <v>142</v>
      </c>
      <c r="C4284">
        <v>0</v>
      </c>
      <c r="D4284">
        <v>156015</v>
      </c>
      <c r="E4284" t="s">
        <v>5791</v>
      </c>
      <c r="F4284">
        <v>0.95740395779999998</v>
      </c>
      <c r="G4284">
        <v>155415</v>
      </c>
      <c r="H4284">
        <v>4.0599999999999996</v>
      </c>
      <c r="I4284">
        <v>5</v>
      </c>
    </row>
    <row r="4285" spans="1:9" x14ac:dyDescent="0.3">
      <c r="A4285">
        <v>155433</v>
      </c>
      <c r="B4285">
        <v>139.5</v>
      </c>
      <c r="C4285">
        <v>0</v>
      </c>
      <c r="D4285">
        <v>156056</v>
      </c>
      <c r="E4285" t="s">
        <v>5790</v>
      </c>
      <c r="F4285">
        <v>0.49728098510000002</v>
      </c>
      <c r="G4285">
        <v>155433</v>
      </c>
      <c r="H4285">
        <v>14.76</v>
      </c>
      <c r="I4285">
        <v>1</v>
      </c>
    </row>
    <row r="4286" spans="1:9" x14ac:dyDescent="0.3">
      <c r="A4286">
        <v>155433</v>
      </c>
      <c r="B4286">
        <v>139.5</v>
      </c>
      <c r="C4286">
        <v>0</v>
      </c>
      <c r="D4286">
        <v>156056</v>
      </c>
      <c r="E4286" t="s">
        <v>5790</v>
      </c>
      <c r="F4286">
        <v>0.47847616669999998</v>
      </c>
      <c r="G4286">
        <v>155433</v>
      </c>
      <c r="H4286">
        <v>14.76</v>
      </c>
      <c r="I4286">
        <v>1</v>
      </c>
    </row>
    <row r="4287" spans="1:9" x14ac:dyDescent="0.3">
      <c r="A4287">
        <v>155452</v>
      </c>
      <c r="B4287">
        <v>133.51515151515099</v>
      </c>
      <c r="C4287">
        <v>0</v>
      </c>
      <c r="D4287">
        <v>155435</v>
      </c>
      <c r="E4287" t="s">
        <v>5790</v>
      </c>
      <c r="F4287">
        <v>0.87001180649999998</v>
      </c>
      <c r="G4287">
        <v>155452</v>
      </c>
      <c r="H4287">
        <v>6.11</v>
      </c>
      <c r="I4287">
        <v>4</v>
      </c>
    </row>
    <row r="4288" spans="1:9" x14ac:dyDescent="0.3">
      <c r="A4288">
        <v>155452</v>
      </c>
      <c r="B4288">
        <v>133.51515151515099</v>
      </c>
      <c r="C4288">
        <v>0</v>
      </c>
      <c r="D4288">
        <v>155435</v>
      </c>
      <c r="E4288" t="s">
        <v>5790</v>
      </c>
      <c r="F4288">
        <v>0.87001180649999998</v>
      </c>
      <c r="G4288">
        <v>155452</v>
      </c>
      <c r="H4288">
        <v>6.11</v>
      </c>
      <c r="I4288">
        <v>4</v>
      </c>
    </row>
    <row r="4289" spans="1:9" x14ac:dyDescent="0.3">
      <c r="A4289">
        <v>155484</v>
      </c>
      <c r="B4289">
        <v>140.870967741935</v>
      </c>
      <c r="C4289">
        <v>0</v>
      </c>
      <c r="D4289">
        <v>155903</v>
      </c>
      <c r="E4289" t="s">
        <v>5790</v>
      </c>
      <c r="F4289">
        <v>2.7511944999999999E-2</v>
      </c>
      <c r="G4289">
        <v>155484</v>
      </c>
      <c r="H4289">
        <v>14.76</v>
      </c>
      <c r="I4289">
        <v>1</v>
      </c>
    </row>
    <row r="4290" spans="1:9" x14ac:dyDescent="0.3">
      <c r="A4290">
        <v>155487</v>
      </c>
      <c r="B4290">
        <v>136.772727272727</v>
      </c>
      <c r="C4290">
        <v>0</v>
      </c>
      <c r="D4290">
        <v>156056</v>
      </c>
      <c r="E4290" t="s">
        <v>5790</v>
      </c>
      <c r="F4290">
        <v>0.40232396129999998</v>
      </c>
      <c r="G4290">
        <v>155487</v>
      </c>
      <c r="H4290">
        <v>14.76</v>
      </c>
      <c r="I4290">
        <v>1</v>
      </c>
    </row>
    <row r="4291" spans="1:9" x14ac:dyDescent="0.3">
      <c r="A4291">
        <v>155487</v>
      </c>
      <c r="B4291">
        <v>136.772727272727</v>
      </c>
      <c r="C4291">
        <v>0</v>
      </c>
      <c r="D4291">
        <v>156056</v>
      </c>
      <c r="E4291" t="s">
        <v>5790</v>
      </c>
      <c r="F4291">
        <v>0.57459342479999997</v>
      </c>
      <c r="G4291">
        <v>155487</v>
      </c>
      <c r="H4291">
        <v>11.8</v>
      </c>
      <c r="I4291">
        <v>2</v>
      </c>
    </row>
    <row r="4292" spans="1:9" x14ac:dyDescent="0.3">
      <c r="A4292">
        <v>155488</v>
      </c>
      <c r="B4292">
        <v>162.61259566450801</v>
      </c>
      <c r="C4292">
        <v>0</v>
      </c>
      <c r="D4292">
        <v>155995</v>
      </c>
      <c r="E4292" t="s">
        <v>5790</v>
      </c>
      <c r="F4292">
        <v>0.92088371520000001</v>
      </c>
      <c r="G4292">
        <v>155488</v>
      </c>
      <c r="H4292">
        <v>6.11</v>
      </c>
      <c r="I4292">
        <v>4</v>
      </c>
    </row>
    <row r="4293" spans="1:9" x14ac:dyDescent="0.3">
      <c r="A4293">
        <v>155488</v>
      </c>
      <c r="B4293">
        <v>162.61259566450801</v>
      </c>
      <c r="C4293">
        <v>0</v>
      </c>
      <c r="D4293">
        <v>155995</v>
      </c>
      <c r="E4293" t="s">
        <v>5790</v>
      </c>
      <c r="F4293">
        <v>0.92088371520000001</v>
      </c>
      <c r="G4293">
        <v>155488</v>
      </c>
      <c r="H4293">
        <v>6.11</v>
      </c>
      <c r="I4293">
        <v>4</v>
      </c>
    </row>
    <row r="4294" spans="1:9" x14ac:dyDescent="0.3">
      <c r="A4294">
        <v>155495</v>
      </c>
      <c r="B4294">
        <v>140.44827586206799</v>
      </c>
      <c r="C4294">
        <v>0</v>
      </c>
      <c r="D4294">
        <v>155903</v>
      </c>
      <c r="E4294" t="s">
        <v>5790</v>
      </c>
      <c r="F4294">
        <v>0.73565226790000005</v>
      </c>
      <c r="G4294">
        <v>155495</v>
      </c>
      <c r="H4294">
        <v>11.8</v>
      </c>
      <c r="I4294">
        <v>2</v>
      </c>
    </row>
    <row r="4295" spans="1:9" x14ac:dyDescent="0.3">
      <c r="A4295">
        <v>155495</v>
      </c>
      <c r="B4295">
        <v>140.44827586206799</v>
      </c>
      <c r="C4295">
        <v>0</v>
      </c>
      <c r="D4295">
        <v>155903</v>
      </c>
      <c r="E4295" t="s">
        <v>5790</v>
      </c>
      <c r="F4295">
        <v>0.319824785</v>
      </c>
      <c r="G4295">
        <v>155495</v>
      </c>
      <c r="H4295">
        <v>14.76</v>
      </c>
      <c r="I4295">
        <v>1</v>
      </c>
    </row>
    <row r="4296" spans="1:9" x14ac:dyDescent="0.3">
      <c r="A4296">
        <v>155504</v>
      </c>
      <c r="B4296">
        <v>139.1875</v>
      </c>
      <c r="C4296">
        <v>0</v>
      </c>
      <c r="D4296">
        <v>155903</v>
      </c>
      <c r="E4296" t="s">
        <v>5790</v>
      </c>
      <c r="F4296">
        <v>0.40221557019999998</v>
      </c>
      <c r="G4296">
        <v>155504</v>
      </c>
      <c r="H4296">
        <v>14.76</v>
      </c>
      <c r="I4296">
        <v>1</v>
      </c>
    </row>
    <row r="4297" spans="1:9" x14ac:dyDescent="0.3">
      <c r="A4297">
        <v>155504</v>
      </c>
      <c r="B4297">
        <v>139.1875</v>
      </c>
      <c r="C4297">
        <v>0</v>
      </c>
      <c r="D4297">
        <v>155903</v>
      </c>
      <c r="E4297" t="s">
        <v>5790</v>
      </c>
      <c r="F4297">
        <v>0.38722613449999999</v>
      </c>
      <c r="G4297">
        <v>155504</v>
      </c>
      <c r="H4297">
        <v>14.76</v>
      </c>
      <c r="I4297">
        <v>1</v>
      </c>
    </row>
    <row r="4298" spans="1:9" x14ac:dyDescent="0.3">
      <c r="A4298">
        <v>155513</v>
      </c>
      <c r="B4298">
        <v>163.246829268292</v>
      </c>
      <c r="C4298">
        <v>0.239057512289756</v>
      </c>
      <c r="D4298">
        <v>155903</v>
      </c>
      <c r="E4298" t="s">
        <v>5790</v>
      </c>
      <c r="F4298">
        <v>7.2404243100000001E-2</v>
      </c>
      <c r="G4298">
        <v>155513</v>
      </c>
      <c r="H4298">
        <v>14.76</v>
      </c>
      <c r="I4298">
        <v>1</v>
      </c>
    </row>
    <row r="4299" spans="1:9" x14ac:dyDescent="0.3">
      <c r="A4299">
        <v>155513</v>
      </c>
      <c r="B4299">
        <v>163.246829268292</v>
      </c>
      <c r="C4299">
        <v>0.239057512289756</v>
      </c>
      <c r="D4299">
        <v>155903</v>
      </c>
      <c r="E4299" t="s">
        <v>5790</v>
      </c>
      <c r="F4299">
        <v>0.30312410000000001</v>
      </c>
      <c r="G4299">
        <v>155513</v>
      </c>
      <c r="H4299">
        <v>14.76</v>
      </c>
      <c r="I4299">
        <v>1</v>
      </c>
    </row>
    <row r="4300" spans="1:9" x14ac:dyDescent="0.3">
      <c r="A4300">
        <v>155519</v>
      </c>
      <c r="B4300">
        <v>137.125</v>
      </c>
      <c r="C4300">
        <v>0</v>
      </c>
      <c r="D4300">
        <v>155903</v>
      </c>
      <c r="E4300" t="s">
        <v>5790</v>
      </c>
      <c r="F4300">
        <v>0.15690769260000001</v>
      </c>
      <c r="G4300">
        <v>155519</v>
      </c>
      <c r="H4300">
        <v>14.76</v>
      </c>
      <c r="I4300">
        <v>1</v>
      </c>
    </row>
    <row r="4301" spans="1:9" x14ac:dyDescent="0.3">
      <c r="A4301">
        <v>155519</v>
      </c>
      <c r="B4301">
        <v>137.125</v>
      </c>
      <c r="C4301">
        <v>0</v>
      </c>
      <c r="D4301">
        <v>155903</v>
      </c>
      <c r="E4301" t="s">
        <v>5790</v>
      </c>
      <c r="F4301">
        <v>0.1412323862</v>
      </c>
      <c r="G4301">
        <v>155519</v>
      </c>
      <c r="H4301">
        <v>14.76</v>
      </c>
      <c r="I4301">
        <v>1</v>
      </c>
    </row>
    <row r="4302" spans="1:9" x14ac:dyDescent="0.3">
      <c r="A4302">
        <v>155539</v>
      </c>
      <c r="B4302">
        <v>142</v>
      </c>
      <c r="C4302">
        <v>0.133910958982388</v>
      </c>
      <c r="D4302">
        <v>156885</v>
      </c>
      <c r="E4302" t="s">
        <v>5790</v>
      </c>
      <c r="F4302">
        <v>0.82561749220000002</v>
      </c>
      <c r="G4302">
        <v>155539</v>
      </c>
      <c r="H4302">
        <v>7.65</v>
      </c>
      <c r="I4302">
        <v>3</v>
      </c>
    </row>
    <row r="4303" spans="1:9" x14ac:dyDescent="0.3">
      <c r="A4303">
        <v>155539</v>
      </c>
      <c r="B4303">
        <v>142</v>
      </c>
      <c r="C4303">
        <v>0.133910958982388</v>
      </c>
      <c r="D4303">
        <v>156885</v>
      </c>
      <c r="E4303" t="s">
        <v>5790</v>
      </c>
      <c r="F4303">
        <v>0.69653797149999996</v>
      </c>
      <c r="G4303">
        <v>155539</v>
      </c>
      <c r="H4303">
        <v>11.8</v>
      </c>
      <c r="I4303">
        <v>2</v>
      </c>
    </row>
    <row r="4304" spans="1:9" x14ac:dyDescent="0.3">
      <c r="A4304">
        <v>155555</v>
      </c>
      <c r="B4304">
        <v>142</v>
      </c>
      <c r="C4304">
        <v>0</v>
      </c>
      <c r="D4304">
        <v>155689</v>
      </c>
      <c r="E4304" t="s">
        <v>5790</v>
      </c>
      <c r="F4304">
        <v>0.9009839892</v>
      </c>
      <c r="G4304">
        <v>155555</v>
      </c>
      <c r="H4304">
        <v>6.11</v>
      </c>
      <c r="I4304">
        <v>4</v>
      </c>
    </row>
    <row r="4305" spans="1:9" x14ac:dyDescent="0.3">
      <c r="A4305">
        <v>155555</v>
      </c>
      <c r="B4305">
        <v>142</v>
      </c>
      <c r="C4305">
        <v>0</v>
      </c>
      <c r="D4305">
        <v>155689</v>
      </c>
      <c r="E4305" t="s">
        <v>5790</v>
      </c>
      <c r="F4305">
        <v>0.87372994420000005</v>
      </c>
      <c r="G4305">
        <v>155555</v>
      </c>
      <c r="H4305">
        <v>6.11</v>
      </c>
      <c r="I4305">
        <v>4</v>
      </c>
    </row>
    <row r="4306" spans="1:9" x14ac:dyDescent="0.3">
      <c r="A4306">
        <v>155558</v>
      </c>
      <c r="B4306">
        <v>146.013268803632</v>
      </c>
      <c r="C4306">
        <v>2.33724256156802E-2</v>
      </c>
      <c r="D4306">
        <v>156015</v>
      </c>
      <c r="E4306" t="s">
        <v>5790</v>
      </c>
      <c r="F4306">
        <v>0.9122295976</v>
      </c>
      <c r="G4306">
        <v>155558</v>
      </c>
      <c r="H4306">
        <v>6.11</v>
      </c>
      <c r="I4306">
        <v>4</v>
      </c>
    </row>
    <row r="4307" spans="1:9" x14ac:dyDescent="0.3">
      <c r="A4307">
        <v>155569</v>
      </c>
      <c r="B4307">
        <v>139.5</v>
      </c>
      <c r="C4307">
        <v>0</v>
      </c>
      <c r="D4307">
        <v>156015</v>
      </c>
      <c r="E4307" t="s">
        <v>5790</v>
      </c>
      <c r="F4307">
        <v>0.92708867790000005</v>
      </c>
      <c r="G4307">
        <v>155569</v>
      </c>
      <c r="H4307">
        <v>6.11</v>
      </c>
      <c r="I4307">
        <v>4</v>
      </c>
    </row>
    <row r="4308" spans="1:9" x14ac:dyDescent="0.3">
      <c r="A4308">
        <v>155590</v>
      </c>
      <c r="B4308">
        <v>142</v>
      </c>
      <c r="C4308">
        <v>0.28976875075599701</v>
      </c>
      <c r="D4308">
        <v>156703</v>
      </c>
      <c r="E4308" t="s">
        <v>5790</v>
      </c>
      <c r="F4308">
        <v>0.72553086280000001</v>
      </c>
      <c r="G4308">
        <v>155590</v>
      </c>
      <c r="H4308">
        <v>11.8</v>
      </c>
      <c r="I4308">
        <v>2</v>
      </c>
    </row>
    <row r="4309" spans="1:9" x14ac:dyDescent="0.3">
      <c r="A4309">
        <v>155590</v>
      </c>
      <c r="B4309">
        <v>142</v>
      </c>
      <c r="C4309">
        <v>0.28976875075599701</v>
      </c>
      <c r="D4309">
        <v>156703</v>
      </c>
      <c r="E4309" t="s">
        <v>5790</v>
      </c>
      <c r="F4309">
        <v>0.45187190179999998</v>
      </c>
      <c r="G4309">
        <v>155590</v>
      </c>
      <c r="H4309">
        <v>14.76</v>
      </c>
      <c r="I4309">
        <v>1</v>
      </c>
    </row>
    <row r="4310" spans="1:9" x14ac:dyDescent="0.3">
      <c r="A4310">
        <v>155603</v>
      </c>
      <c r="B4310">
        <v>142</v>
      </c>
      <c r="C4310">
        <v>0.28976875075599701</v>
      </c>
      <c r="D4310">
        <v>156703</v>
      </c>
      <c r="E4310" t="s">
        <v>5790</v>
      </c>
      <c r="F4310">
        <v>0.3528585434</v>
      </c>
      <c r="G4310">
        <v>155603</v>
      </c>
      <c r="H4310">
        <v>14.76</v>
      </c>
      <c r="I4310">
        <v>1</v>
      </c>
    </row>
    <row r="4311" spans="1:9" x14ac:dyDescent="0.3">
      <c r="A4311">
        <v>155603</v>
      </c>
      <c r="B4311">
        <v>142</v>
      </c>
      <c r="C4311">
        <v>0.28976875075599701</v>
      </c>
      <c r="D4311">
        <v>156703</v>
      </c>
      <c r="E4311" t="s">
        <v>5790</v>
      </c>
      <c r="F4311">
        <v>0.3528585434</v>
      </c>
      <c r="G4311">
        <v>155603</v>
      </c>
      <c r="H4311">
        <v>14.76</v>
      </c>
      <c r="I4311">
        <v>1</v>
      </c>
    </row>
    <row r="4312" spans="1:9" x14ac:dyDescent="0.3">
      <c r="A4312">
        <v>155607</v>
      </c>
      <c r="B4312">
        <v>142</v>
      </c>
      <c r="C4312">
        <v>0.28976875075599701</v>
      </c>
      <c r="D4312">
        <v>156703</v>
      </c>
      <c r="E4312" t="s">
        <v>5790</v>
      </c>
      <c r="F4312">
        <v>0.86139523979999999</v>
      </c>
      <c r="G4312">
        <v>155607</v>
      </c>
      <c r="H4312">
        <v>6.11</v>
      </c>
      <c r="I4312">
        <v>4</v>
      </c>
    </row>
    <row r="4313" spans="1:9" x14ac:dyDescent="0.3">
      <c r="A4313">
        <v>155607</v>
      </c>
      <c r="B4313">
        <v>142</v>
      </c>
      <c r="C4313">
        <v>0.28976875075599701</v>
      </c>
      <c r="D4313">
        <v>156703</v>
      </c>
      <c r="E4313" t="s">
        <v>5790</v>
      </c>
      <c r="F4313">
        <v>0.78649216889999995</v>
      </c>
      <c r="G4313">
        <v>155607</v>
      </c>
      <c r="H4313">
        <v>7.65</v>
      </c>
      <c r="I4313">
        <v>3</v>
      </c>
    </row>
    <row r="4314" spans="1:9" x14ac:dyDescent="0.3">
      <c r="A4314">
        <v>155615</v>
      </c>
      <c r="B4314">
        <v>110</v>
      </c>
      <c r="C4314">
        <v>0.69793001175563396</v>
      </c>
      <c r="D4314">
        <v>156579</v>
      </c>
      <c r="E4314" t="s">
        <v>5790</v>
      </c>
      <c r="F4314">
        <v>0.64851492639999997</v>
      </c>
      <c r="G4314">
        <v>155615</v>
      </c>
      <c r="H4314">
        <v>11.8</v>
      </c>
      <c r="I4314">
        <v>2</v>
      </c>
    </row>
    <row r="4315" spans="1:9" x14ac:dyDescent="0.3">
      <c r="A4315">
        <v>155615</v>
      </c>
      <c r="B4315">
        <v>110</v>
      </c>
      <c r="C4315">
        <v>0.69793001175563396</v>
      </c>
      <c r="D4315">
        <v>156579</v>
      </c>
      <c r="E4315" t="s">
        <v>5790</v>
      </c>
      <c r="F4315">
        <v>0.63576722149999998</v>
      </c>
      <c r="G4315">
        <v>155615</v>
      </c>
      <c r="H4315">
        <v>11.8</v>
      </c>
      <c r="I4315">
        <v>2</v>
      </c>
    </row>
    <row r="4316" spans="1:9" x14ac:dyDescent="0.3">
      <c r="A4316">
        <v>155619</v>
      </c>
      <c r="B4316">
        <v>119.894736842105</v>
      </c>
      <c r="C4316">
        <v>0.33447299134895098</v>
      </c>
      <c r="D4316">
        <v>156120</v>
      </c>
      <c r="E4316" t="s">
        <v>5790</v>
      </c>
      <c r="F4316">
        <v>0.90433549879999997</v>
      </c>
      <c r="G4316">
        <v>155619</v>
      </c>
      <c r="H4316">
        <v>6.11</v>
      </c>
      <c r="I4316">
        <v>4</v>
      </c>
    </row>
    <row r="4317" spans="1:9" x14ac:dyDescent="0.3">
      <c r="A4317">
        <v>155619</v>
      </c>
      <c r="B4317">
        <v>119.894736842105</v>
      </c>
      <c r="C4317">
        <v>0.33447299134895098</v>
      </c>
      <c r="D4317">
        <v>156120</v>
      </c>
      <c r="E4317" t="s">
        <v>5790</v>
      </c>
      <c r="F4317">
        <v>0.90433549879999997</v>
      </c>
      <c r="G4317">
        <v>155619</v>
      </c>
      <c r="H4317">
        <v>6.11</v>
      </c>
      <c r="I4317">
        <v>4</v>
      </c>
    </row>
    <row r="4318" spans="1:9" x14ac:dyDescent="0.3">
      <c r="A4318">
        <v>155619</v>
      </c>
      <c r="B4318">
        <v>119.894736842105</v>
      </c>
      <c r="C4318">
        <v>0.33447299134895098</v>
      </c>
      <c r="D4318">
        <v>156120</v>
      </c>
      <c r="E4318" t="s">
        <v>5790</v>
      </c>
      <c r="F4318">
        <v>0.90433549879999997</v>
      </c>
      <c r="G4318">
        <v>155619</v>
      </c>
      <c r="H4318">
        <v>6.11</v>
      </c>
      <c r="I4318">
        <v>4</v>
      </c>
    </row>
    <row r="4319" spans="1:9" x14ac:dyDescent="0.3">
      <c r="A4319">
        <v>155621</v>
      </c>
      <c r="B4319">
        <v>116.78571428571399</v>
      </c>
      <c r="C4319">
        <v>0.25218201728690798</v>
      </c>
      <c r="D4319">
        <v>156120</v>
      </c>
      <c r="E4319" t="s">
        <v>5790</v>
      </c>
      <c r="F4319">
        <v>0.50892555709999998</v>
      </c>
      <c r="G4319">
        <v>155621</v>
      </c>
      <c r="H4319">
        <v>11.8</v>
      </c>
      <c r="I4319">
        <v>2</v>
      </c>
    </row>
    <row r="4320" spans="1:9" x14ac:dyDescent="0.3">
      <c r="A4320">
        <v>155621</v>
      </c>
      <c r="B4320">
        <v>116.78571428571399</v>
      </c>
      <c r="C4320">
        <v>0.25218201728690798</v>
      </c>
      <c r="D4320">
        <v>156120</v>
      </c>
      <c r="E4320" t="s">
        <v>5790</v>
      </c>
      <c r="F4320">
        <v>0.50892555709999998</v>
      </c>
      <c r="G4320">
        <v>155621</v>
      </c>
      <c r="H4320">
        <v>11.8</v>
      </c>
      <c r="I4320">
        <v>2</v>
      </c>
    </row>
    <row r="4321" spans="1:9" x14ac:dyDescent="0.3">
      <c r="A4321">
        <v>155621</v>
      </c>
      <c r="B4321">
        <v>116.78571428571399</v>
      </c>
      <c r="C4321">
        <v>0.25218201728690798</v>
      </c>
      <c r="D4321">
        <v>156120</v>
      </c>
      <c r="E4321" t="s">
        <v>5790</v>
      </c>
      <c r="F4321">
        <v>0.50892555709999998</v>
      </c>
      <c r="G4321">
        <v>155621</v>
      </c>
      <c r="H4321">
        <v>11.8</v>
      </c>
      <c r="I4321">
        <v>2</v>
      </c>
    </row>
    <row r="4322" spans="1:9" x14ac:dyDescent="0.3">
      <c r="A4322">
        <v>155641</v>
      </c>
      <c r="B4322">
        <v>142</v>
      </c>
      <c r="C4322">
        <v>0</v>
      </c>
      <c r="D4322">
        <v>155903</v>
      </c>
      <c r="E4322" t="s">
        <v>5790</v>
      </c>
      <c r="F4322">
        <v>0.35193043950000003</v>
      </c>
      <c r="G4322">
        <v>155641</v>
      </c>
      <c r="H4322">
        <v>14.76</v>
      </c>
      <c r="I4322">
        <v>1</v>
      </c>
    </row>
    <row r="4323" spans="1:9" x14ac:dyDescent="0.3">
      <c r="A4323">
        <v>155641</v>
      </c>
      <c r="B4323">
        <v>142</v>
      </c>
      <c r="C4323">
        <v>0</v>
      </c>
      <c r="D4323">
        <v>155903</v>
      </c>
      <c r="E4323" t="s">
        <v>5790</v>
      </c>
      <c r="F4323">
        <v>0.3206474185</v>
      </c>
      <c r="G4323">
        <v>155641</v>
      </c>
      <c r="H4323">
        <v>14.76</v>
      </c>
      <c r="I4323">
        <v>1</v>
      </c>
    </row>
    <row r="4324" spans="1:9" x14ac:dyDescent="0.3">
      <c r="A4324">
        <v>155646</v>
      </c>
      <c r="B4324">
        <v>142</v>
      </c>
      <c r="C4324">
        <v>0.133910958982388</v>
      </c>
      <c r="D4324">
        <v>156885</v>
      </c>
      <c r="E4324" t="s">
        <v>5791</v>
      </c>
      <c r="F4324">
        <v>0.94862407449999997</v>
      </c>
      <c r="G4324">
        <v>155646</v>
      </c>
      <c r="H4324">
        <v>4.0599999999999996</v>
      </c>
      <c r="I4324">
        <v>5</v>
      </c>
    </row>
    <row r="4325" spans="1:9" x14ac:dyDescent="0.3">
      <c r="A4325">
        <v>155646</v>
      </c>
      <c r="B4325">
        <v>142</v>
      </c>
      <c r="C4325">
        <v>0.133910958982388</v>
      </c>
      <c r="D4325">
        <v>156885</v>
      </c>
      <c r="E4325" t="s">
        <v>5790</v>
      </c>
      <c r="F4325">
        <v>0.8739823699</v>
      </c>
      <c r="G4325">
        <v>155646</v>
      </c>
      <c r="H4325">
        <v>6.11</v>
      </c>
      <c r="I4325">
        <v>4</v>
      </c>
    </row>
    <row r="4326" spans="1:9" x14ac:dyDescent="0.3">
      <c r="A4326">
        <v>155668</v>
      </c>
      <c r="B4326">
        <v>119.35294117647</v>
      </c>
      <c r="C4326">
        <v>0.29075103169549399</v>
      </c>
      <c r="D4326">
        <v>156120</v>
      </c>
      <c r="E4326" t="s">
        <v>5790</v>
      </c>
      <c r="F4326">
        <v>0.4718994796</v>
      </c>
      <c r="G4326">
        <v>155668</v>
      </c>
      <c r="H4326">
        <v>14.76</v>
      </c>
      <c r="I4326">
        <v>1</v>
      </c>
    </row>
    <row r="4327" spans="1:9" x14ac:dyDescent="0.3">
      <c r="A4327">
        <v>155668</v>
      </c>
      <c r="B4327">
        <v>119.35294117647</v>
      </c>
      <c r="C4327">
        <v>0.29075103169549399</v>
      </c>
      <c r="D4327">
        <v>156120</v>
      </c>
      <c r="E4327" t="s">
        <v>5790</v>
      </c>
      <c r="F4327">
        <v>0.4718994796</v>
      </c>
      <c r="G4327">
        <v>155668</v>
      </c>
      <c r="H4327">
        <v>14.76</v>
      </c>
      <c r="I4327">
        <v>1</v>
      </c>
    </row>
    <row r="4328" spans="1:9" x14ac:dyDescent="0.3">
      <c r="A4328">
        <v>155668</v>
      </c>
      <c r="B4328">
        <v>119.35294117647</v>
      </c>
      <c r="C4328">
        <v>0.29075103169549399</v>
      </c>
      <c r="D4328">
        <v>156120</v>
      </c>
      <c r="E4328" t="s">
        <v>5790</v>
      </c>
      <c r="F4328">
        <v>0.4718994796</v>
      </c>
      <c r="G4328">
        <v>155668</v>
      </c>
      <c r="H4328">
        <v>14.76</v>
      </c>
      <c r="I4328">
        <v>1</v>
      </c>
    </row>
    <row r="4329" spans="1:9" x14ac:dyDescent="0.3">
      <c r="A4329">
        <v>155755</v>
      </c>
      <c r="B4329">
        <v>141.4</v>
      </c>
      <c r="C4329">
        <v>0</v>
      </c>
      <c r="D4329">
        <v>157066</v>
      </c>
      <c r="E4329" t="s">
        <v>5790</v>
      </c>
      <c r="F4329">
        <v>0.20436604320000001</v>
      </c>
      <c r="G4329">
        <v>155755</v>
      </c>
      <c r="H4329">
        <v>14.76</v>
      </c>
      <c r="I4329">
        <v>1</v>
      </c>
    </row>
    <row r="4330" spans="1:9" x14ac:dyDescent="0.3">
      <c r="A4330">
        <v>155755</v>
      </c>
      <c r="B4330">
        <v>141.4</v>
      </c>
      <c r="C4330">
        <v>0</v>
      </c>
      <c r="D4330">
        <v>157066</v>
      </c>
      <c r="E4330" t="s">
        <v>5790</v>
      </c>
      <c r="F4330">
        <v>0.29996621610000002</v>
      </c>
      <c r="G4330">
        <v>155755</v>
      </c>
      <c r="H4330">
        <v>14.76</v>
      </c>
      <c r="I4330">
        <v>1</v>
      </c>
    </row>
    <row r="4331" spans="1:9" x14ac:dyDescent="0.3">
      <c r="A4331">
        <v>155762</v>
      </c>
      <c r="B4331">
        <v>141.511282051282</v>
      </c>
      <c r="C4331">
        <v>0</v>
      </c>
      <c r="D4331">
        <v>157066</v>
      </c>
      <c r="E4331" t="s">
        <v>5790</v>
      </c>
      <c r="F4331">
        <v>0.48011687400000003</v>
      </c>
      <c r="G4331">
        <v>155762</v>
      </c>
      <c r="H4331">
        <v>14.76</v>
      </c>
      <c r="I4331">
        <v>1</v>
      </c>
    </row>
    <row r="4332" spans="1:9" x14ac:dyDescent="0.3">
      <c r="A4332">
        <v>155762</v>
      </c>
      <c r="B4332">
        <v>141.511282051282</v>
      </c>
      <c r="C4332">
        <v>0</v>
      </c>
      <c r="D4332">
        <v>157066</v>
      </c>
      <c r="E4332" t="s">
        <v>5790</v>
      </c>
      <c r="F4332">
        <v>0.79495584959999999</v>
      </c>
      <c r="G4332">
        <v>155762</v>
      </c>
      <c r="H4332">
        <v>7.65</v>
      </c>
      <c r="I4332">
        <v>3</v>
      </c>
    </row>
    <row r="4333" spans="1:9" x14ac:dyDescent="0.3">
      <c r="A4333">
        <v>155763</v>
      </c>
      <c r="B4333">
        <v>139.222222222222</v>
      </c>
      <c r="C4333">
        <v>0</v>
      </c>
      <c r="D4333">
        <v>157066</v>
      </c>
      <c r="E4333" t="s">
        <v>5790</v>
      </c>
      <c r="F4333">
        <v>0.81413084270000002</v>
      </c>
      <c r="G4333">
        <v>155763</v>
      </c>
      <c r="H4333">
        <v>7.65</v>
      </c>
      <c r="I4333">
        <v>3</v>
      </c>
    </row>
    <row r="4334" spans="1:9" x14ac:dyDescent="0.3">
      <c r="A4334">
        <v>155763</v>
      </c>
      <c r="B4334">
        <v>139.222222222222</v>
      </c>
      <c r="C4334">
        <v>0</v>
      </c>
      <c r="D4334">
        <v>157066</v>
      </c>
      <c r="E4334" t="s">
        <v>5790</v>
      </c>
      <c r="F4334">
        <v>0.78057813639999996</v>
      </c>
      <c r="G4334">
        <v>155763</v>
      </c>
      <c r="H4334">
        <v>7.65</v>
      </c>
      <c r="I4334">
        <v>3</v>
      </c>
    </row>
    <row r="4335" spans="1:9" x14ac:dyDescent="0.3">
      <c r="A4335">
        <v>155767</v>
      </c>
      <c r="B4335">
        <v>122</v>
      </c>
      <c r="C4335">
        <v>0</v>
      </c>
      <c r="D4335">
        <v>156585</v>
      </c>
      <c r="E4335" t="s">
        <v>5790</v>
      </c>
      <c r="F4335">
        <v>0.33723926539999999</v>
      </c>
      <c r="G4335">
        <v>155767</v>
      </c>
      <c r="H4335">
        <v>14.76</v>
      </c>
      <c r="I4335">
        <v>1</v>
      </c>
    </row>
    <row r="4336" spans="1:9" x14ac:dyDescent="0.3">
      <c r="A4336">
        <v>155767</v>
      </c>
      <c r="B4336">
        <v>122</v>
      </c>
      <c r="C4336">
        <v>0</v>
      </c>
      <c r="D4336">
        <v>156585</v>
      </c>
      <c r="E4336" t="s">
        <v>5790</v>
      </c>
      <c r="F4336">
        <v>0.50437623259999997</v>
      </c>
      <c r="G4336">
        <v>155767</v>
      </c>
      <c r="H4336">
        <v>11.8</v>
      </c>
      <c r="I4336">
        <v>2</v>
      </c>
    </row>
    <row r="4337" spans="1:9" x14ac:dyDescent="0.3">
      <c r="A4337">
        <v>155779</v>
      </c>
      <c r="B4337">
        <v>115</v>
      </c>
      <c r="C4337">
        <v>0</v>
      </c>
      <c r="D4337">
        <v>156585</v>
      </c>
      <c r="E4337" t="s">
        <v>5790</v>
      </c>
      <c r="F4337">
        <v>0.66999524830000001</v>
      </c>
      <c r="G4337">
        <v>155779</v>
      </c>
      <c r="H4337">
        <v>11.8</v>
      </c>
      <c r="I4337">
        <v>2</v>
      </c>
    </row>
    <row r="4338" spans="1:9" x14ac:dyDescent="0.3">
      <c r="A4338">
        <v>155779</v>
      </c>
      <c r="B4338">
        <v>115</v>
      </c>
      <c r="C4338">
        <v>0</v>
      </c>
      <c r="D4338">
        <v>156585</v>
      </c>
      <c r="E4338" t="s">
        <v>5790</v>
      </c>
      <c r="F4338">
        <v>0.39837038520000001</v>
      </c>
      <c r="G4338">
        <v>155779</v>
      </c>
      <c r="H4338">
        <v>14.76</v>
      </c>
      <c r="I4338">
        <v>1</v>
      </c>
    </row>
    <row r="4339" spans="1:9" x14ac:dyDescent="0.3">
      <c r="A4339">
        <v>155780</v>
      </c>
      <c r="B4339">
        <v>127.3125</v>
      </c>
      <c r="C4339">
        <v>0</v>
      </c>
      <c r="D4339">
        <v>156585</v>
      </c>
      <c r="E4339" t="s">
        <v>5790</v>
      </c>
      <c r="F4339">
        <v>0.34088692069999998</v>
      </c>
      <c r="G4339">
        <v>155780</v>
      </c>
      <c r="H4339">
        <v>14.76</v>
      </c>
      <c r="I4339">
        <v>1</v>
      </c>
    </row>
    <row r="4340" spans="1:9" x14ac:dyDescent="0.3">
      <c r="A4340">
        <v>155780</v>
      </c>
      <c r="B4340">
        <v>127.3125</v>
      </c>
      <c r="C4340">
        <v>0</v>
      </c>
      <c r="D4340">
        <v>156585</v>
      </c>
      <c r="E4340" t="s">
        <v>5790</v>
      </c>
      <c r="F4340">
        <v>0.42198416589999999</v>
      </c>
      <c r="G4340">
        <v>155780</v>
      </c>
      <c r="H4340">
        <v>14.76</v>
      </c>
      <c r="I4340">
        <v>1</v>
      </c>
    </row>
    <row r="4341" spans="1:9" x14ac:dyDescent="0.3">
      <c r="A4341">
        <v>155781</v>
      </c>
      <c r="B4341">
        <v>142</v>
      </c>
      <c r="C4341">
        <v>0</v>
      </c>
      <c r="D4341">
        <v>156585</v>
      </c>
      <c r="E4341" t="s">
        <v>5790</v>
      </c>
      <c r="F4341">
        <v>0.36023017759999998</v>
      </c>
      <c r="G4341">
        <v>155781</v>
      </c>
      <c r="H4341">
        <v>14.76</v>
      </c>
      <c r="I4341">
        <v>1</v>
      </c>
    </row>
    <row r="4342" spans="1:9" x14ac:dyDescent="0.3">
      <c r="A4342">
        <v>155781</v>
      </c>
      <c r="B4342">
        <v>142</v>
      </c>
      <c r="C4342">
        <v>0</v>
      </c>
      <c r="D4342">
        <v>156585</v>
      </c>
      <c r="E4342" t="s">
        <v>5790</v>
      </c>
      <c r="F4342">
        <v>0.52959692479999998</v>
      </c>
      <c r="G4342">
        <v>155781</v>
      </c>
      <c r="H4342">
        <v>11.8</v>
      </c>
      <c r="I4342">
        <v>2</v>
      </c>
    </row>
    <row r="4343" spans="1:9" x14ac:dyDescent="0.3">
      <c r="A4343">
        <v>155783</v>
      </c>
      <c r="B4343">
        <v>147</v>
      </c>
      <c r="C4343">
        <v>0</v>
      </c>
      <c r="D4343">
        <v>156585</v>
      </c>
      <c r="E4343" t="s">
        <v>5790</v>
      </c>
      <c r="F4343">
        <v>0.4774917662</v>
      </c>
      <c r="G4343">
        <v>155783</v>
      </c>
      <c r="H4343">
        <v>14.76</v>
      </c>
      <c r="I4343">
        <v>1</v>
      </c>
    </row>
    <row r="4344" spans="1:9" x14ac:dyDescent="0.3">
      <c r="A4344">
        <v>155783</v>
      </c>
      <c r="B4344">
        <v>147</v>
      </c>
      <c r="C4344">
        <v>0</v>
      </c>
      <c r="D4344">
        <v>156585</v>
      </c>
      <c r="E4344" t="s">
        <v>5790</v>
      </c>
      <c r="F4344">
        <v>0.48733073469999999</v>
      </c>
      <c r="G4344">
        <v>155783</v>
      </c>
      <c r="H4344">
        <v>14.76</v>
      </c>
      <c r="I4344">
        <v>1</v>
      </c>
    </row>
    <row r="4345" spans="1:9" x14ac:dyDescent="0.3">
      <c r="A4345">
        <v>155805</v>
      </c>
      <c r="B4345">
        <v>139.1875</v>
      </c>
      <c r="C4345">
        <v>0</v>
      </c>
      <c r="D4345">
        <v>155903</v>
      </c>
      <c r="E4345" t="s">
        <v>5790</v>
      </c>
      <c r="F4345">
        <v>0.13950042430000001</v>
      </c>
      <c r="G4345">
        <v>155805</v>
      </c>
      <c r="H4345">
        <v>14.76</v>
      </c>
      <c r="I4345">
        <v>1</v>
      </c>
    </row>
    <row r="4346" spans="1:9" x14ac:dyDescent="0.3">
      <c r="A4346">
        <v>155805</v>
      </c>
      <c r="B4346">
        <v>139.1875</v>
      </c>
      <c r="C4346">
        <v>0</v>
      </c>
      <c r="D4346">
        <v>155903</v>
      </c>
      <c r="E4346" t="s">
        <v>5790</v>
      </c>
      <c r="F4346">
        <v>0.11615201090000001</v>
      </c>
      <c r="G4346">
        <v>155805</v>
      </c>
      <c r="H4346">
        <v>14.76</v>
      </c>
      <c r="I4346">
        <v>1</v>
      </c>
    </row>
    <row r="4347" spans="1:9" x14ac:dyDescent="0.3">
      <c r="A4347">
        <v>155867</v>
      </c>
      <c r="B4347">
        <v>138.666666666666</v>
      </c>
      <c r="C4347">
        <v>9.2143402804665001E-2</v>
      </c>
      <c r="D4347">
        <v>156805</v>
      </c>
      <c r="E4347" t="s">
        <v>5790</v>
      </c>
      <c r="F4347">
        <v>0.70048826929999997</v>
      </c>
      <c r="G4347">
        <v>155867</v>
      </c>
      <c r="H4347">
        <v>11.8</v>
      </c>
      <c r="I4347">
        <v>2</v>
      </c>
    </row>
    <row r="4348" spans="1:9" x14ac:dyDescent="0.3">
      <c r="A4348">
        <v>155867</v>
      </c>
      <c r="B4348">
        <v>138.666666666666</v>
      </c>
      <c r="C4348">
        <v>9.2143402804665001E-2</v>
      </c>
      <c r="D4348">
        <v>156805</v>
      </c>
      <c r="E4348" t="s">
        <v>5790</v>
      </c>
      <c r="F4348">
        <v>0.70048826929999997</v>
      </c>
      <c r="G4348">
        <v>155867</v>
      </c>
      <c r="H4348">
        <v>11.8</v>
      </c>
      <c r="I4348">
        <v>2</v>
      </c>
    </row>
    <row r="4349" spans="1:9" x14ac:dyDescent="0.3">
      <c r="A4349">
        <v>155889</v>
      </c>
      <c r="B4349">
        <v>139.29823529411701</v>
      </c>
      <c r="C4349">
        <v>0.195909470709109</v>
      </c>
      <c r="D4349">
        <v>156805</v>
      </c>
      <c r="E4349" t="s">
        <v>5791</v>
      </c>
      <c r="F4349">
        <v>0.97988051180000002</v>
      </c>
      <c r="G4349">
        <v>155889</v>
      </c>
      <c r="H4349">
        <v>1.98</v>
      </c>
      <c r="I4349">
        <v>6</v>
      </c>
    </row>
    <row r="4350" spans="1:9" x14ac:dyDescent="0.3">
      <c r="A4350">
        <v>155889</v>
      </c>
      <c r="B4350">
        <v>139.29823529411701</v>
      </c>
      <c r="C4350">
        <v>0.195909470709109</v>
      </c>
      <c r="D4350">
        <v>156805</v>
      </c>
      <c r="E4350" t="s">
        <v>5791</v>
      </c>
      <c r="F4350">
        <v>0.97988051180000002</v>
      </c>
      <c r="G4350">
        <v>155889</v>
      </c>
      <c r="H4350">
        <v>1.98</v>
      </c>
      <c r="I4350">
        <v>6</v>
      </c>
    </row>
    <row r="4351" spans="1:9" x14ac:dyDescent="0.3">
      <c r="A4351">
        <v>155925</v>
      </c>
      <c r="B4351">
        <v>142</v>
      </c>
      <c r="C4351">
        <v>0</v>
      </c>
      <c r="D4351">
        <v>156223</v>
      </c>
      <c r="E4351" t="s">
        <v>5790</v>
      </c>
      <c r="F4351">
        <v>0.92699944970000003</v>
      </c>
      <c r="G4351">
        <v>155925</v>
      </c>
      <c r="H4351">
        <v>6.11</v>
      </c>
      <c r="I4351">
        <v>4</v>
      </c>
    </row>
    <row r="4352" spans="1:9" x14ac:dyDescent="0.3">
      <c r="A4352">
        <v>155925</v>
      </c>
      <c r="B4352">
        <v>142</v>
      </c>
      <c r="C4352">
        <v>0</v>
      </c>
      <c r="D4352">
        <v>156223</v>
      </c>
      <c r="E4352" t="s">
        <v>5790</v>
      </c>
      <c r="F4352">
        <v>0.92699944970000003</v>
      </c>
      <c r="G4352">
        <v>155925</v>
      </c>
      <c r="H4352">
        <v>6.11</v>
      </c>
      <c r="I4352">
        <v>4</v>
      </c>
    </row>
    <row r="4353" spans="1:9" x14ac:dyDescent="0.3">
      <c r="A4353">
        <v>155959</v>
      </c>
      <c r="B4353">
        <v>142</v>
      </c>
      <c r="C4353">
        <v>0.20668444679112699</v>
      </c>
      <c r="D4353">
        <v>156465</v>
      </c>
      <c r="E4353" t="s">
        <v>5790</v>
      </c>
      <c r="F4353">
        <v>0.25549027320000001</v>
      </c>
      <c r="G4353">
        <v>155959</v>
      </c>
      <c r="H4353">
        <v>14.76</v>
      </c>
      <c r="I4353">
        <v>1</v>
      </c>
    </row>
    <row r="4354" spans="1:9" x14ac:dyDescent="0.3">
      <c r="A4354">
        <v>155959</v>
      </c>
      <c r="B4354">
        <v>142</v>
      </c>
      <c r="C4354">
        <v>0.20668444679112699</v>
      </c>
      <c r="D4354">
        <v>156465</v>
      </c>
      <c r="E4354" t="s">
        <v>5790</v>
      </c>
      <c r="F4354">
        <v>0.53639060260000004</v>
      </c>
      <c r="G4354">
        <v>155959</v>
      </c>
      <c r="H4354">
        <v>11.8</v>
      </c>
      <c r="I4354">
        <v>2</v>
      </c>
    </row>
    <row r="4355" spans="1:9" x14ac:dyDescent="0.3">
      <c r="A4355">
        <v>155966</v>
      </c>
      <c r="B4355">
        <v>142</v>
      </c>
      <c r="C4355">
        <v>0.20668444679112699</v>
      </c>
      <c r="D4355">
        <v>156465</v>
      </c>
      <c r="E4355" t="s">
        <v>5790</v>
      </c>
      <c r="F4355">
        <v>0.56990909580000004</v>
      </c>
      <c r="G4355">
        <v>155966</v>
      </c>
      <c r="H4355">
        <v>11.8</v>
      </c>
      <c r="I4355">
        <v>2</v>
      </c>
    </row>
    <row r="4356" spans="1:9" x14ac:dyDescent="0.3">
      <c r="A4356">
        <v>155966</v>
      </c>
      <c r="B4356">
        <v>142</v>
      </c>
      <c r="C4356">
        <v>0.20668444679112699</v>
      </c>
      <c r="D4356">
        <v>156465</v>
      </c>
      <c r="E4356" t="s">
        <v>5790</v>
      </c>
      <c r="F4356">
        <v>0.3041073084</v>
      </c>
      <c r="G4356">
        <v>155966</v>
      </c>
      <c r="H4356">
        <v>14.76</v>
      </c>
      <c r="I4356">
        <v>1</v>
      </c>
    </row>
    <row r="4357" spans="1:9" x14ac:dyDescent="0.3">
      <c r="A4357">
        <v>155968</v>
      </c>
      <c r="B4357">
        <v>142</v>
      </c>
      <c r="C4357">
        <v>0.20668444679112699</v>
      </c>
      <c r="D4357">
        <v>156465</v>
      </c>
      <c r="E4357" t="s">
        <v>5791</v>
      </c>
      <c r="F4357">
        <v>0.95478683710000001</v>
      </c>
      <c r="G4357">
        <v>155968</v>
      </c>
      <c r="H4357">
        <v>4.0599999999999996</v>
      </c>
      <c r="I4357">
        <v>5</v>
      </c>
    </row>
    <row r="4358" spans="1:9" x14ac:dyDescent="0.3">
      <c r="A4358">
        <v>155968</v>
      </c>
      <c r="B4358">
        <v>142</v>
      </c>
      <c r="C4358">
        <v>0.20668444679112699</v>
      </c>
      <c r="D4358">
        <v>156465</v>
      </c>
      <c r="E4358" t="s">
        <v>5791</v>
      </c>
      <c r="F4358">
        <v>0.94540244340000001</v>
      </c>
      <c r="G4358">
        <v>155968</v>
      </c>
      <c r="H4358">
        <v>4.0599999999999996</v>
      </c>
      <c r="I4358">
        <v>5</v>
      </c>
    </row>
    <row r="4359" spans="1:9" x14ac:dyDescent="0.3">
      <c r="A4359">
        <v>155983</v>
      </c>
      <c r="B4359">
        <v>142</v>
      </c>
      <c r="C4359">
        <v>0.23558621552612199</v>
      </c>
      <c r="D4359">
        <v>156523</v>
      </c>
      <c r="E4359" t="s">
        <v>5790</v>
      </c>
      <c r="F4359">
        <v>0.86148953439999998</v>
      </c>
      <c r="G4359">
        <v>155983</v>
      </c>
      <c r="H4359">
        <v>6.11</v>
      </c>
      <c r="I4359">
        <v>4</v>
      </c>
    </row>
    <row r="4360" spans="1:9" x14ac:dyDescent="0.3">
      <c r="A4360">
        <v>155983</v>
      </c>
      <c r="B4360">
        <v>142</v>
      </c>
      <c r="C4360">
        <v>0.23558621552612199</v>
      </c>
      <c r="D4360">
        <v>156523</v>
      </c>
      <c r="E4360" t="s">
        <v>5790</v>
      </c>
      <c r="F4360">
        <v>0.76123422380000005</v>
      </c>
      <c r="G4360">
        <v>155983</v>
      </c>
      <c r="H4360">
        <v>7.65</v>
      </c>
      <c r="I4360">
        <v>3</v>
      </c>
    </row>
    <row r="4361" spans="1:9" x14ac:dyDescent="0.3">
      <c r="A4361">
        <v>155985</v>
      </c>
      <c r="B4361">
        <v>142</v>
      </c>
      <c r="C4361">
        <v>0.23558621552612199</v>
      </c>
      <c r="D4361">
        <v>156523</v>
      </c>
      <c r="E4361" t="s">
        <v>5790</v>
      </c>
      <c r="F4361">
        <v>0.46241059899999998</v>
      </c>
      <c r="G4361">
        <v>155985</v>
      </c>
      <c r="H4361">
        <v>14.76</v>
      </c>
      <c r="I4361">
        <v>1</v>
      </c>
    </row>
    <row r="4362" spans="1:9" x14ac:dyDescent="0.3">
      <c r="A4362">
        <v>155985</v>
      </c>
      <c r="B4362">
        <v>142</v>
      </c>
      <c r="C4362">
        <v>0.23558621552612199</v>
      </c>
      <c r="D4362">
        <v>156523</v>
      </c>
      <c r="E4362" t="s">
        <v>5790</v>
      </c>
      <c r="F4362">
        <v>0.32415774460000002</v>
      </c>
      <c r="G4362">
        <v>155985</v>
      </c>
      <c r="H4362">
        <v>14.76</v>
      </c>
      <c r="I4362">
        <v>1</v>
      </c>
    </row>
    <row r="4363" spans="1:9" x14ac:dyDescent="0.3">
      <c r="A4363">
        <v>156030</v>
      </c>
      <c r="B4363">
        <v>142</v>
      </c>
      <c r="C4363">
        <v>0.20668444679112699</v>
      </c>
      <c r="D4363">
        <v>156465</v>
      </c>
      <c r="E4363" t="s">
        <v>5790</v>
      </c>
      <c r="F4363">
        <v>0.58821070190000002</v>
      </c>
      <c r="G4363">
        <v>156030</v>
      </c>
      <c r="H4363">
        <v>11.8</v>
      </c>
      <c r="I4363">
        <v>2</v>
      </c>
    </row>
    <row r="4364" spans="1:9" x14ac:dyDescent="0.3">
      <c r="A4364">
        <v>156030</v>
      </c>
      <c r="B4364">
        <v>142</v>
      </c>
      <c r="C4364">
        <v>0.20668444679112699</v>
      </c>
      <c r="D4364">
        <v>156465</v>
      </c>
      <c r="E4364" t="s">
        <v>5790</v>
      </c>
      <c r="F4364">
        <v>0.3233813941</v>
      </c>
      <c r="G4364">
        <v>156030</v>
      </c>
      <c r="H4364">
        <v>14.76</v>
      </c>
      <c r="I4364">
        <v>1</v>
      </c>
    </row>
    <row r="4365" spans="1:9" x14ac:dyDescent="0.3">
      <c r="A4365">
        <v>156038</v>
      </c>
      <c r="B4365">
        <v>123.533333333333</v>
      </c>
      <c r="C4365">
        <v>0</v>
      </c>
      <c r="D4365">
        <v>156420</v>
      </c>
      <c r="E4365" t="s">
        <v>5790</v>
      </c>
      <c r="F4365">
        <v>0.80556100610000003</v>
      </c>
      <c r="G4365">
        <v>156038</v>
      </c>
      <c r="H4365">
        <v>7.65</v>
      </c>
      <c r="I4365">
        <v>3</v>
      </c>
    </row>
    <row r="4366" spans="1:9" x14ac:dyDescent="0.3">
      <c r="A4366">
        <v>156038</v>
      </c>
      <c r="B4366">
        <v>123.533333333333</v>
      </c>
      <c r="C4366">
        <v>0</v>
      </c>
      <c r="D4366">
        <v>156420</v>
      </c>
      <c r="E4366" t="s">
        <v>5790</v>
      </c>
      <c r="F4366">
        <v>0.80556100610000003</v>
      </c>
      <c r="G4366">
        <v>156038</v>
      </c>
      <c r="H4366">
        <v>7.65</v>
      </c>
      <c r="I4366">
        <v>3</v>
      </c>
    </row>
    <row r="4367" spans="1:9" x14ac:dyDescent="0.3">
      <c r="A4367">
        <v>156047</v>
      </c>
      <c r="B4367">
        <v>95</v>
      </c>
      <c r="C4367">
        <v>8.5896593523457507E-2</v>
      </c>
      <c r="D4367">
        <v>156655</v>
      </c>
      <c r="E4367" t="s">
        <v>5791</v>
      </c>
      <c r="F4367">
        <v>0.95928788190000003</v>
      </c>
      <c r="G4367">
        <v>156047</v>
      </c>
      <c r="H4367">
        <v>4.0599999999999996</v>
      </c>
      <c r="I4367">
        <v>5</v>
      </c>
    </row>
    <row r="4368" spans="1:9" x14ac:dyDescent="0.3">
      <c r="A4368">
        <v>156047</v>
      </c>
      <c r="B4368">
        <v>95</v>
      </c>
      <c r="C4368">
        <v>8.5896593523457507E-2</v>
      </c>
      <c r="D4368">
        <v>156655</v>
      </c>
      <c r="E4368" t="s">
        <v>5791</v>
      </c>
      <c r="F4368">
        <v>0.95928788190000003</v>
      </c>
      <c r="G4368">
        <v>156047</v>
      </c>
      <c r="H4368">
        <v>4.0599999999999996</v>
      </c>
      <c r="I4368">
        <v>5</v>
      </c>
    </row>
    <row r="4369" spans="1:9" x14ac:dyDescent="0.3">
      <c r="A4369">
        <v>156047</v>
      </c>
      <c r="B4369">
        <v>95</v>
      </c>
      <c r="C4369">
        <v>8.5896593523457507E-2</v>
      </c>
      <c r="D4369">
        <v>156655</v>
      </c>
      <c r="E4369" t="s">
        <v>5791</v>
      </c>
      <c r="F4369">
        <v>0.95928788190000003</v>
      </c>
      <c r="G4369">
        <v>156047</v>
      </c>
      <c r="H4369">
        <v>4.0599999999999996</v>
      </c>
      <c r="I4369">
        <v>5</v>
      </c>
    </row>
    <row r="4370" spans="1:9" x14ac:dyDescent="0.3">
      <c r="A4370">
        <v>156048</v>
      </c>
      <c r="B4370">
        <v>85</v>
      </c>
      <c r="C4370">
        <v>8.5896593523457396E-2</v>
      </c>
      <c r="D4370">
        <v>156655</v>
      </c>
      <c r="E4370" t="s">
        <v>5790</v>
      </c>
      <c r="F4370">
        <v>0.61149233579999995</v>
      </c>
      <c r="G4370">
        <v>156048</v>
      </c>
      <c r="H4370">
        <v>11.8</v>
      </c>
      <c r="I4370">
        <v>2</v>
      </c>
    </row>
    <row r="4371" spans="1:9" x14ac:dyDescent="0.3">
      <c r="A4371">
        <v>156048</v>
      </c>
      <c r="B4371">
        <v>85</v>
      </c>
      <c r="C4371">
        <v>8.5896593523457396E-2</v>
      </c>
      <c r="D4371">
        <v>156655</v>
      </c>
      <c r="E4371" t="s">
        <v>5790</v>
      </c>
      <c r="F4371">
        <v>0.61149233579999995</v>
      </c>
      <c r="G4371">
        <v>156048</v>
      </c>
      <c r="H4371">
        <v>11.8</v>
      </c>
      <c r="I4371">
        <v>2</v>
      </c>
    </row>
    <row r="4372" spans="1:9" x14ac:dyDescent="0.3">
      <c r="A4372">
        <v>156049</v>
      </c>
      <c r="B4372">
        <v>95</v>
      </c>
      <c r="C4372">
        <v>8.5896593523457396E-2</v>
      </c>
      <c r="D4372">
        <v>156655</v>
      </c>
      <c r="E4372" t="s">
        <v>5790</v>
      </c>
      <c r="F4372">
        <v>0.6056770682</v>
      </c>
      <c r="G4372">
        <v>156049</v>
      </c>
      <c r="H4372">
        <v>11.8</v>
      </c>
      <c r="I4372">
        <v>2</v>
      </c>
    </row>
    <row r="4373" spans="1:9" x14ac:dyDescent="0.3">
      <c r="A4373">
        <v>156049</v>
      </c>
      <c r="B4373">
        <v>95</v>
      </c>
      <c r="C4373">
        <v>8.5896593523457396E-2</v>
      </c>
      <c r="D4373">
        <v>156655</v>
      </c>
      <c r="E4373" t="s">
        <v>5790</v>
      </c>
      <c r="F4373">
        <v>0.6056770682</v>
      </c>
      <c r="G4373">
        <v>156049</v>
      </c>
      <c r="H4373">
        <v>11.8</v>
      </c>
      <c r="I4373">
        <v>2</v>
      </c>
    </row>
    <row r="4374" spans="1:9" x14ac:dyDescent="0.3">
      <c r="A4374">
        <v>156049</v>
      </c>
      <c r="B4374">
        <v>95</v>
      </c>
      <c r="C4374">
        <v>8.5896593523457396E-2</v>
      </c>
      <c r="D4374">
        <v>156655</v>
      </c>
      <c r="E4374" t="s">
        <v>5790</v>
      </c>
      <c r="F4374">
        <v>0.6056770682</v>
      </c>
      <c r="G4374">
        <v>156049</v>
      </c>
      <c r="H4374">
        <v>11.8</v>
      </c>
      <c r="I4374">
        <v>2</v>
      </c>
    </row>
    <row r="4375" spans="1:9" x14ac:dyDescent="0.3">
      <c r="A4375">
        <v>156050</v>
      </c>
      <c r="B4375">
        <v>75</v>
      </c>
      <c r="C4375">
        <v>8.5896593523457396E-2</v>
      </c>
      <c r="D4375">
        <v>156655</v>
      </c>
      <c r="E4375" t="s">
        <v>5790</v>
      </c>
      <c r="F4375">
        <v>0.82853168249999998</v>
      </c>
      <c r="G4375">
        <v>156050</v>
      </c>
      <c r="H4375">
        <v>7.65</v>
      </c>
      <c r="I4375">
        <v>3</v>
      </c>
    </row>
    <row r="4376" spans="1:9" x14ac:dyDescent="0.3">
      <c r="A4376">
        <v>156050</v>
      </c>
      <c r="B4376">
        <v>75</v>
      </c>
      <c r="C4376">
        <v>8.5896593523457396E-2</v>
      </c>
      <c r="D4376">
        <v>156655</v>
      </c>
      <c r="E4376" t="s">
        <v>5790</v>
      </c>
      <c r="F4376">
        <v>0.82853168249999998</v>
      </c>
      <c r="G4376">
        <v>156050</v>
      </c>
      <c r="H4376">
        <v>7.65</v>
      </c>
      <c r="I4376">
        <v>3</v>
      </c>
    </row>
    <row r="4377" spans="1:9" x14ac:dyDescent="0.3">
      <c r="A4377">
        <v>156050</v>
      </c>
      <c r="B4377">
        <v>75</v>
      </c>
      <c r="C4377">
        <v>8.5896593523457396E-2</v>
      </c>
      <c r="D4377">
        <v>156655</v>
      </c>
      <c r="E4377" t="s">
        <v>5790</v>
      </c>
      <c r="F4377">
        <v>0.82853168249999998</v>
      </c>
      <c r="G4377">
        <v>156050</v>
      </c>
      <c r="H4377">
        <v>7.65</v>
      </c>
      <c r="I4377">
        <v>3</v>
      </c>
    </row>
    <row r="4378" spans="1:9" x14ac:dyDescent="0.3">
      <c r="A4378">
        <v>156053</v>
      </c>
      <c r="B4378">
        <v>142</v>
      </c>
      <c r="C4378">
        <v>0</v>
      </c>
      <c r="D4378">
        <v>156420</v>
      </c>
      <c r="E4378" t="s">
        <v>5790</v>
      </c>
      <c r="F4378">
        <v>0.62447762490000003</v>
      </c>
      <c r="G4378">
        <v>156053</v>
      </c>
      <c r="H4378">
        <v>11.8</v>
      </c>
      <c r="I4378">
        <v>2</v>
      </c>
    </row>
    <row r="4379" spans="1:9" x14ac:dyDescent="0.3">
      <c r="A4379">
        <v>156053</v>
      </c>
      <c r="B4379">
        <v>142</v>
      </c>
      <c r="C4379">
        <v>0</v>
      </c>
      <c r="D4379">
        <v>156420</v>
      </c>
      <c r="E4379" t="s">
        <v>5790</v>
      </c>
      <c r="F4379">
        <v>0.62447762490000003</v>
      </c>
      <c r="G4379">
        <v>156053</v>
      </c>
      <c r="H4379">
        <v>11.8</v>
      </c>
      <c r="I4379">
        <v>2</v>
      </c>
    </row>
    <row r="4380" spans="1:9" x14ac:dyDescent="0.3">
      <c r="A4380">
        <v>156067</v>
      </c>
      <c r="B4380">
        <v>142</v>
      </c>
      <c r="C4380">
        <v>0.133910958982388</v>
      </c>
      <c r="D4380">
        <v>156885</v>
      </c>
      <c r="E4380" t="s">
        <v>5790</v>
      </c>
      <c r="F4380">
        <v>0.22898487749999999</v>
      </c>
      <c r="G4380">
        <v>156067</v>
      </c>
      <c r="H4380">
        <v>14.76</v>
      </c>
      <c r="I4380">
        <v>1</v>
      </c>
    </row>
    <row r="4381" spans="1:9" x14ac:dyDescent="0.3">
      <c r="A4381">
        <v>156067</v>
      </c>
      <c r="B4381">
        <v>142</v>
      </c>
      <c r="C4381">
        <v>0.133910958982388</v>
      </c>
      <c r="D4381">
        <v>156885</v>
      </c>
      <c r="E4381" t="s">
        <v>5790</v>
      </c>
      <c r="F4381">
        <v>0.42282152179999999</v>
      </c>
      <c r="G4381">
        <v>156067</v>
      </c>
      <c r="H4381">
        <v>14.76</v>
      </c>
      <c r="I4381">
        <v>1</v>
      </c>
    </row>
    <row r="4382" spans="1:9" x14ac:dyDescent="0.3">
      <c r="A4382">
        <v>156072</v>
      </c>
      <c r="B4382">
        <v>142</v>
      </c>
      <c r="C4382">
        <v>0.52860317436825299</v>
      </c>
      <c r="D4382">
        <v>158346</v>
      </c>
      <c r="E4382" t="s">
        <v>5790</v>
      </c>
      <c r="F4382">
        <v>0.73462343220000004</v>
      </c>
      <c r="G4382">
        <v>156072</v>
      </c>
      <c r="H4382">
        <v>11.8</v>
      </c>
      <c r="I4382">
        <v>2</v>
      </c>
    </row>
    <row r="4383" spans="1:9" x14ac:dyDescent="0.3">
      <c r="A4383">
        <v>156076</v>
      </c>
      <c r="B4383">
        <v>144.5</v>
      </c>
      <c r="C4383">
        <v>0.353054824201671</v>
      </c>
      <c r="D4383">
        <v>156120</v>
      </c>
      <c r="E4383" t="s">
        <v>5790</v>
      </c>
      <c r="F4383">
        <v>0.86348730330000001</v>
      </c>
      <c r="G4383">
        <v>156076</v>
      </c>
      <c r="H4383">
        <v>6.11</v>
      </c>
      <c r="I4383">
        <v>4</v>
      </c>
    </row>
    <row r="4384" spans="1:9" x14ac:dyDescent="0.3">
      <c r="A4384">
        <v>156076</v>
      </c>
      <c r="B4384">
        <v>144.5</v>
      </c>
      <c r="C4384">
        <v>0.353054824201671</v>
      </c>
      <c r="D4384">
        <v>156120</v>
      </c>
      <c r="E4384" t="s">
        <v>5790</v>
      </c>
      <c r="F4384">
        <v>0.86348730330000001</v>
      </c>
      <c r="G4384">
        <v>156076</v>
      </c>
      <c r="H4384">
        <v>6.11</v>
      </c>
      <c r="I4384">
        <v>4</v>
      </c>
    </row>
    <row r="4385" spans="1:9" x14ac:dyDescent="0.3">
      <c r="A4385">
        <v>156076</v>
      </c>
      <c r="B4385">
        <v>144.5</v>
      </c>
      <c r="C4385">
        <v>0.353054824201671</v>
      </c>
      <c r="D4385">
        <v>156120</v>
      </c>
      <c r="E4385" t="s">
        <v>5790</v>
      </c>
      <c r="F4385">
        <v>0.86348730330000001</v>
      </c>
      <c r="G4385">
        <v>156076</v>
      </c>
      <c r="H4385">
        <v>6.11</v>
      </c>
      <c r="I4385">
        <v>4</v>
      </c>
    </row>
    <row r="4386" spans="1:9" x14ac:dyDescent="0.3">
      <c r="A4386">
        <v>156091</v>
      </c>
      <c r="B4386">
        <v>127.862068965517</v>
      </c>
      <c r="C4386">
        <v>0</v>
      </c>
      <c r="D4386">
        <v>156585</v>
      </c>
      <c r="E4386" t="s">
        <v>5790</v>
      </c>
      <c r="F4386">
        <v>0.593959868</v>
      </c>
      <c r="G4386">
        <v>156091</v>
      </c>
      <c r="H4386">
        <v>11.8</v>
      </c>
      <c r="I4386">
        <v>2</v>
      </c>
    </row>
    <row r="4387" spans="1:9" x14ac:dyDescent="0.3">
      <c r="A4387">
        <v>156091</v>
      </c>
      <c r="B4387">
        <v>127.862068965517</v>
      </c>
      <c r="C4387">
        <v>0</v>
      </c>
      <c r="D4387">
        <v>156585</v>
      </c>
      <c r="E4387" t="s">
        <v>5790</v>
      </c>
      <c r="F4387">
        <v>0.4886459708</v>
      </c>
      <c r="G4387">
        <v>156091</v>
      </c>
      <c r="H4387">
        <v>14.76</v>
      </c>
      <c r="I4387">
        <v>1</v>
      </c>
    </row>
    <row r="4388" spans="1:9" x14ac:dyDescent="0.3">
      <c r="A4388">
        <v>156092</v>
      </c>
      <c r="B4388">
        <v>127.714285714285</v>
      </c>
      <c r="C4388">
        <v>0</v>
      </c>
      <c r="D4388">
        <v>156585</v>
      </c>
      <c r="E4388" t="s">
        <v>5790</v>
      </c>
      <c r="F4388">
        <v>0.39980608220000002</v>
      </c>
      <c r="G4388">
        <v>156092</v>
      </c>
      <c r="H4388">
        <v>14.76</v>
      </c>
      <c r="I4388">
        <v>1</v>
      </c>
    </row>
    <row r="4389" spans="1:9" x14ac:dyDescent="0.3">
      <c r="A4389">
        <v>156092</v>
      </c>
      <c r="B4389">
        <v>127.714285714285</v>
      </c>
      <c r="C4389">
        <v>0</v>
      </c>
      <c r="D4389">
        <v>156585</v>
      </c>
      <c r="E4389" t="s">
        <v>5790</v>
      </c>
      <c r="F4389">
        <v>0.5072044134</v>
      </c>
      <c r="G4389">
        <v>156092</v>
      </c>
      <c r="H4389">
        <v>11.8</v>
      </c>
      <c r="I4389">
        <v>2</v>
      </c>
    </row>
    <row r="4390" spans="1:9" x14ac:dyDescent="0.3">
      <c r="A4390">
        <v>156108</v>
      </c>
      <c r="B4390">
        <v>135.809523809523</v>
      </c>
      <c r="C4390">
        <v>0</v>
      </c>
      <c r="D4390">
        <v>157066</v>
      </c>
      <c r="E4390" t="s">
        <v>5790</v>
      </c>
      <c r="F4390">
        <v>0.79770559070000002</v>
      </c>
      <c r="G4390">
        <v>156108</v>
      </c>
      <c r="H4390">
        <v>7.65</v>
      </c>
      <c r="I4390">
        <v>3</v>
      </c>
    </row>
    <row r="4391" spans="1:9" x14ac:dyDescent="0.3">
      <c r="A4391">
        <v>156108</v>
      </c>
      <c r="B4391">
        <v>135.809523809523</v>
      </c>
      <c r="C4391">
        <v>0</v>
      </c>
      <c r="D4391">
        <v>157066</v>
      </c>
      <c r="E4391" t="s">
        <v>5790</v>
      </c>
      <c r="F4391">
        <v>0.64660274979999999</v>
      </c>
      <c r="G4391">
        <v>156108</v>
      </c>
      <c r="H4391">
        <v>11.8</v>
      </c>
      <c r="I4391">
        <v>2</v>
      </c>
    </row>
    <row r="4392" spans="1:9" x14ac:dyDescent="0.3">
      <c r="A4392">
        <v>156111</v>
      </c>
      <c r="B4392">
        <v>137.945945945945</v>
      </c>
      <c r="C4392">
        <v>0</v>
      </c>
      <c r="D4392">
        <v>157066</v>
      </c>
      <c r="E4392" t="s">
        <v>5790</v>
      </c>
      <c r="F4392">
        <v>0.52564376589999995</v>
      </c>
      <c r="G4392">
        <v>156111</v>
      </c>
      <c r="H4392">
        <v>11.8</v>
      </c>
      <c r="I4392">
        <v>2</v>
      </c>
    </row>
    <row r="4393" spans="1:9" x14ac:dyDescent="0.3">
      <c r="A4393">
        <v>156111</v>
      </c>
      <c r="B4393">
        <v>137.945945945945</v>
      </c>
      <c r="C4393">
        <v>0</v>
      </c>
      <c r="D4393">
        <v>157066</v>
      </c>
      <c r="E4393" t="s">
        <v>5790</v>
      </c>
      <c r="F4393">
        <v>0.63162916899999999</v>
      </c>
      <c r="G4393">
        <v>156111</v>
      </c>
      <c r="H4393">
        <v>11.8</v>
      </c>
      <c r="I4393">
        <v>2</v>
      </c>
    </row>
    <row r="4394" spans="1:9" x14ac:dyDescent="0.3">
      <c r="A4394">
        <v>156114</v>
      </c>
      <c r="B4394">
        <v>117</v>
      </c>
      <c r="C4394">
        <v>0.69793001175563396</v>
      </c>
      <c r="D4394">
        <v>156579</v>
      </c>
      <c r="E4394" t="s">
        <v>5790</v>
      </c>
      <c r="F4394">
        <v>0.8555538654</v>
      </c>
      <c r="G4394">
        <v>156114</v>
      </c>
      <c r="H4394">
        <v>6.11</v>
      </c>
      <c r="I4394">
        <v>4</v>
      </c>
    </row>
    <row r="4395" spans="1:9" x14ac:dyDescent="0.3">
      <c r="A4395">
        <v>156114</v>
      </c>
      <c r="B4395">
        <v>117</v>
      </c>
      <c r="C4395">
        <v>0.69793001175563396</v>
      </c>
      <c r="D4395">
        <v>156579</v>
      </c>
      <c r="E4395" t="s">
        <v>5790</v>
      </c>
      <c r="F4395">
        <v>0.83457940819999998</v>
      </c>
      <c r="G4395">
        <v>156114</v>
      </c>
      <c r="H4395">
        <v>7.65</v>
      </c>
      <c r="I4395">
        <v>3</v>
      </c>
    </row>
    <row r="4396" spans="1:9" x14ac:dyDescent="0.3">
      <c r="A4396">
        <v>156117</v>
      </c>
      <c r="B4396">
        <v>110</v>
      </c>
      <c r="C4396">
        <v>0</v>
      </c>
      <c r="D4396">
        <v>156963</v>
      </c>
      <c r="E4396" t="s">
        <v>5790</v>
      </c>
      <c r="F4396">
        <v>0.89799791569999998</v>
      </c>
      <c r="G4396">
        <v>156117</v>
      </c>
      <c r="H4396">
        <v>6.11</v>
      </c>
      <c r="I4396">
        <v>4</v>
      </c>
    </row>
    <row r="4397" spans="1:9" x14ac:dyDescent="0.3">
      <c r="A4397">
        <v>156117</v>
      </c>
      <c r="B4397">
        <v>110</v>
      </c>
      <c r="C4397">
        <v>0</v>
      </c>
      <c r="D4397">
        <v>156963</v>
      </c>
      <c r="E4397" t="s">
        <v>5790</v>
      </c>
      <c r="F4397">
        <v>0.89799791569999998</v>
      </c>
      <c r="G4397">
        <v>156117</v>
      </c>
      <c r="H4397">
        <v>6.11</v>
      </c>
      <c r="I4397">
        <v>4</v>
      </c>
    </row>
    <row r="4398" spans="1:9" x14ac:dyDescent="0.3">
      <c r="A4398">
        <v>156117</v>
      </c>
      <c r="B4398">
        <v>110</v>
      </c>
      <c r="C4398">
        <v>0</v>
      </c>
      <c r="D4398">
        <v>156963</v>
      </c>
      <c r="E4398" t="s">
        <v>5790</v>
      </c>
      <c r="F4398">
        <v>0.89799791569999998</v>
      </c>
      <c r="G4398">
        <v>156117</v>
      </c>
      <c r="H4398">
        <v>6.11</v>
      </c>
      <c r="I4398">
        <v>4</v>
      </c>
    </row>
    <row r="4399" spans="1:9" x14ac:dyDescent="0.3">
      <c r="A4399">
        <v>156128</v>
      </c>
      <c r="B4399">
        <v>118.714285714285</v>
      </c>
      <c r="C4399">
        <v>0.119382519417293</v>
      </c>
      <c r="D4399">
        <v>156651</v>
      </c>
      <c r="E4399" t="s">
        <v>5790</v>
      </c>
      <c r="F4399">
        <v>0.79922866820000005</v>
      </c>
      <c r="G4399">
        <v>156128</v>
      </c>
      <c r="H4399">
        <v>7.65</v>
      </c>
      <c r="I4399">
        <v>3</v>
      </c>
    </row>
    <row r="4400" spans="1:9" x14ac:dyDescent="0.3">
      <c r="A4400">
        <v>156128</v>
      </c>
      <c r="B4400">
        <v>118.714285714285</v>
      </c>
      <c r="C4400">
        <v>0.119382519417293</v>
      </c>
      <c r="D4400">
        <v>156651</v>
      </c>
      <c r="E4400" t="s">
        <v>5790</v>
      </c>
      <c r="F4400">
        <v>0.79922866820000005</v>
      </c>
      <c r="G4400">
        <v>156128</v>
      </c>
      <c r="H4400">
        <v>7.65</v>
      </c>
      <c r="I4400">
        <v>3</v>
      </c>
    </row>
    <row r="4401" spans="1:9" x14ac:dyDescent="0.3">
      <c r="A4401">
        <v>156129</v>
      </c>
      <c r="B4401">
        <v>155.98443181818101</v>
      </c>
      <c r="C4401">
        <v>0.466064521551667</v>
      </c>
      <c r="D4401">
        <v>156651</v>
      </c>
      <c r="E4401" t="s">
        <v>5790</v>
      </c>
      <c r="F4401">
        <v>0.54330629109999995</v>
      </c>
      <c r="G4401">
        <v>156129</v>
      </c>
      <c r="H4401">
        <v>11.8</v>
      </c>
      <c r="I4401">
        <v>2</v>
      </c>
    </row>
    <row r="4402" spans="1:9" x14ac:dyDescent="0.3">
      <c r="A4402">
        <v>156129</v>
      </c>
      <c r="B4402">
        <v>155.98443181818101</v>
      </c>
      <c r="C4402">
        <v>0.466064521551667</v>
      </c>
      <c r="D4402">
        <v>156651</v>
      </c>
      <c r="E4402" t="s">
        <v>5790</v>
      </c>
      <c r="F4402">
        <v>0.54330629109999995</v>
      </c>
      <c r="G4402">
        <v>156129</v>
      </c>
      <c r="H4402">
        <v>11.8</v>
      </c>
      <c r="I4402">
        <v>2</v>
      </c>
    </row>
    <row r="4403" spans="1:9" x14ac:dyDescent="0.3">
      <c r="A4403">
        <v>156130</v>
      </c>
      <c r="B4403">
        <v>119.933333333333</v>
      </c>
      <c r="C4403">
        <v>9.8104501184686693E-2</v>
      </c>
      <c r="D4403">
        <v>156651</v>
      </c>
      <c r="E4403" t="s">
        <v>5791</v>
      </c>
      <c r="F4403">
        <v>0.97403073309999999</v>
      </c>
      <c r="G4403">
        <v>156130</v>
      </c>
      <c r="H4403">
        <v>1.98</v>
      </c>
      <c r="I4403">
        <v>6</v>
      </c>
    </row>
    <row r="4404" spans="1:9" x14ac:dyDescent="0.3">
      <c r="A4404">
        <v>156130</v>
      </c>
      <c r="B4404">
        <v>119.933333333333</v>
      </c>
      <c r="C4404">
        <v>9.8104501184686693E-2</v>
      </c>
      <c r="D4404">
        <v>156651</v>
      </c>
      <c r="E4404" t="s">
        <v>5791</v>
      </c>
      <c r="F4404">
        <v>0.97403073309999999</v>
      </c>
      <c r="G4404">
        <v>156130</v>
      </c>
      <c r="H4404">
        <v>1.98</v>
      </c>
      <c r="I4404">
        <v>6</v>
      </c>
    </row>
    <row r="4405" spans="1:9" x14ac:dyDescent="0.3">
      <c r="A4405">
        <v>156138</v>
      </c>
      <c r="B4405">
        <v>128.20933333333301</v>
      </c>
      <c r="C4405">
        <v>5.6059714962678101E-2</v>
      </c>
      <c r="D4405">
        <v>156651</v>
      </c>
      <c r="E4405" t="s">
        <v>5791</v>
      </c>
      <c r="F4405">
        <v>0.96666193010000001</v>
      </c>
      <c r="G4405">
        <v>156138</v>
      </c>
      <c r="H4405">
        <v>4.0599999999999996</v>
      </c>
      <c r="I4405">
        <v>5</v>
      </c>
    </row>
    <row r="4406" spans="1:9" x14ac:dyDescent="0.3">
      <c r="A4406">
        <v>156138</v>
      </c>
      <c r="B4406">
        <v>128.20933333333301</v>
      </c>
      <c r="C4406">
        <v>5.6059714962678101E-2</v>
      </c>
      <c r="D4406">
        <v>156651</v>
      </c>
      <c r="E4406" t="s">
        <v>5791</v>
      </c>
      <c r="F4406">
        <v>0.96666193010000001</v>
      </c>
      <c r="G4406">
        <v>156138</v>
      </c>
      <c r="H4406">
        <v>4.0599999999999996</v>
      </c>
      <c r="I4406">
        <v>5</v>
      </c>
    </row>
    <row r="4407" spans="1:9" x14ac:dyDescent="0.3">
      <c r="A4407">
        <v>156140</v>
      </c>
      <c r="B4407">
        <v>119</v>
      </c>
      <c r="C4407">
        <v>0.121869655238487</v>
      </c>
      <c r="D4407">
        <v>156651</v>
      </c>
      <c r="E4407" t="s">
        <v>5790</v>
      </c>
      <c r="F4407">
        <v>0.86431288719999999</v>
      </c>
      <c r="G4407">
        <v>156140</v>
      </c>
      <c r="H4407">
        <v>6.11</v>
      </c>
      <c r="I4407">
        <v>4</v>
      </c>
    </row>
    <row r="4408" spans="1:9" x14ac:dyDescent="0.3">
      <c r="A4408">
        <v>156140</v>
      </c>
      <c r="B4408">
        <v>119</v>
      </c>
      <c r="C4408">
        <v>0.121869655238487</v>
      </c>
      <c r="D4408">
        <v>156651</v>
      </c>
      <c r="E4408" t="s">
        <v>5790</v>
      </c>
      <c r="F4408">
        <v>0.86431288719999999</v>
      </c>
      <c r="G4408">
        <v>156140</v>
      </c>
      <c r="H4408">
        <v>6.11</v>
      </c>
      <c r="I4408">
        <v>4</v>
      </c>
    </row>
    <row r="4409" spans="1:9" x14ac:dyDescent="0.3">
      <c r="A4409">
        <v>156145</v>
      </c>
      <c r="B4409">
        <v>142</v>
      </c>
      <c r="C4409">
        <v>0.29548629129826398</v>
      </c>
      <c r="D4409">
        <v>156755</v>
      </c>
      <c r="E4409" t="s">
        <v>5790</v>
      </c>
      <c r="F4409">
        <v>0.6794422269</v>
      </c>
      <c r="G4409">
        <v>156145</v>
      </c>
      <c r="H4409">
        <v>11.8</v>
      </c>
      <c r="I4409">
        <v>2</v>
      </c>
    </row>
    <row r="4410" spans="1:9" x14ac:dyDescent="0.3">
      <c r="A4410">
        <v>156147</v>
      </c>
      <c r="B4410">
        <v>142</v>
      </c>
      <c r="C4410">
        <v>0.20668444679112699</v>
      </c>
      <c r="D4410">
        <v>156465</v>
      </c>
      <c r="E4410" t="s">
        <v>5790</v>
      </c>
      <c r="F4410">
        <v>0.76027697319999998</v>
      </c>
      <c r="G4410">
        <v>156147</v>
      </c>
      <c r="H4410">
        <v>7.65</v>
      </c>
      <c r="I4410">
        <v>3</v>
      </c>
    </row>
    <row r="4411" spans="1:9" x14ac:dyDescent="0.3">
      <c r="A4411">
        <v>156147</v>
      </c>
      <c r="B4411">
        <v>142</v>
      </c>
      <c r="C4411">
        <v>0.20668444679112699</v>
      </c>
      <c r="D4411">
        <v>156465</v>
      </c>
      <c r="E4411" t="s">
        <v>5790</v>
      </c>
      <c r="F4411">
        <v>0.74409699439999999</v>
      </c>
      <c r="G4411">
        <v>156147</v>
      </c>
      <c r="H4411">
        <v>11.8</v>
      </c>
      <c r="I4411">
        <v>2</v>
      </c>
    </row>
    <row r="4412" spans="1:9" x14ac:dyDescent="0.3">
      <c r="A4412">
        <v>156149</v>
      </c>
      <c r="B4412">
        <v>95</v>
      </c>
      <c r="C4412">
        <v>8.5896593523457396E-2</v>
      </c>
      <c r="D4412">
        <v>156655</v>
      </c>
      <c r="E4412" t="s">
        <v>5790</v>
      </c>
      <c r="F4412">
        <v>0.73754966259999999</v>
      </c>
      <c r="G4412">
        <v>156149</v>
      </c>
      <c r="H4412">
        <v>11.8</v>
      </c>
      <c r="I4412">
        <v>2</v>
      </c>
    </row>
    <row r="4413" spans="1:9" x14ac:dyDescent="0.3">
      <c r="A4413">
        <v>156149</v>
      </c>
      <c r="B4413">
        <v>95</v>
      </c>
      <c r="C4413">
        <v>8.5896593523457396E-2</v>
      </c>
      <c r="D4413">
        <v>156655</v>
      </c>
      <c r="E4413" t="s">
        <v>5790</v>
      </c>
      <c r="F4413">
        <v>0.73754966259999999</v>
      </c>
      <c r="G4413">
        <v>156149</v>
      </c>
      <c r="H4413">
        <v>11.8</v>
      </c>
      <c r="I4413">
        <v>2</v>
      </c>
    </row>
    <row r="4414" spans="1:9" x14ac:dyDescent="0.3">
      <c r="A4414">
        <v>156149</v>
      </c>
      <c r="B4414">
        <v>95</v>
      </c>
      <c r="C4414">
        <v>8.5896593523457396E-2</v>
      </c>
      <c r="D4414">
        <v>156655</v>
      </c>
      <c r="E4414" t="s">
        <v>5790</v>
      </c>
      <c r="F4414">
        <v>0.73754966259999999</v>
      </c>
      <c r="G4414">
        <v>156149</v>
      </c>
      <c r="H4414">
        <v>11.8</v>
      </c>
      <c r="I4414">
        <v>2</v>
      </c>
    </row>
    <row r="4415" spans="1:9" x14ac:dyDescent="0.3">
      <c r="A4415">
        <v>156151</v>
      </c>
      <c r="B4415">
        <v>154.86676470588199</v>
      </c>
      <c r="C4415">
        <v>0.22347971704952699</v>
      </c>
      <c r="D4415">
        <v>156548</v>
      </c>
      <c r="E4415" t="s">
        <v>5790</v>
      </c>
      <c r="F4415">
        <v>0.1373562217</v>
      </c>
      <c r="G4415">
        <v>156151</v>
      </c>
      <c r="H4415">
        <v>14.76</v>
      </c>
      <c r="I4415">
        <v>1</v>
      </c>
    </row>
    <row r="4416" spans="1:9" x14ac:dyDescent="0.3">
      <c r="A4416">
        <v>156151</v>
      </c>
      <c r="B4416">
        <v>154.86676470588199</v>
      </c>
      <c r="C4416">
        <v>0.22347971704952699</v>
      </c>
      <c r="D4416">
        <v>156548</v>
      </c>
      <c r="E4416" t="s">
        <v>5790</v>
      </c>
      <c r="F4416">
        <v>0.33564728500000002</v>
      </c>
      <c r="G4416">
        <v>156151</v>
      </c>
      <c r="H4416">
        <v>14.76</v>
      </c>
      <c r="I4416">
        <v>1</v>
      </c>
    </row>
    <row r="4417" spans="1:9" x14ac:dyDescent="0.3">
      <c r="A4417">
        <v>156152</v>
      </c>
      <c r="B4417">
        <v>85</v>
      </c>
      <c r="C4417">
        <v>8.5896593523457507E-2</v>
      </c>
      <c r="D4417">
        <v>156655</v>
      </c>
      <c r="E4417" t="s">
        <v>5790</v>
      </c>
      <c r="F4417">
        <v>0.87322264910000003</v>
      </c>
      <c r="G4417">
        <v>156152</v>
      </c>
      <c r="H4417">
        <v>6.11</v>
      </c>
      <c r="I4417">
        <v>4</v>
      </c>
    </row>
    <row r="4418" spans="1:9" x14ac:dyDescent="0.3">
      <c r="A4418">
        <v>156152</v>
      </c>
      <c r="B4418">
        <v>85</v>
      </c>
      <c r="C4418">
        <v>8.5896593523457507E-2</v>
      </c>
      <c r="D4418">
        <v>156655</v>
      </c>
      <c r="E4418" t="s">
        <v>5790</v>
      </c>
      <c r="F4418">
        <v>0.87322264910000003</v>
      </c>
      <c r="G4418">
        <v>156152</v>
      </c>
      <c r="H4418">
        <v>6.11</v>
      </c>
      <c r="I4418">
        <v>4</v>
      </c>
    </row>
    <row r="4419" spans="1:9" x14ac:dyDescent="0.3">
      <c r="A4419">
        <v>156152</v>
      </c>
      <c r="B4419">
        <v>85</v>
      </c>
      <c r="C4419">
        <v>8.5896593523457507E-2</v>
      </c>
      <c r="D4419">
        <v>156655</v>
      </c>
      <c r="E4419" t="s">
        <v>5790</v>
      </c>
      <c r="F4419">
        <v>0.87322264910000003</v>
      </c>
      <c r="G4419">
        <v>156152</v>
      </c>
      <c r="H4419">
        <v>6.11</v>
      </c>
      <c r="I4419">
        <v>4</v>
      </c>
    </row>
    <row r="4420" spans="1:9" x14ac:dyDescent="0.3">
      <c r="A4420">
        <v>156156</v>
      </c>
      <c r="B4420">
        <v>95</v>
      </c>
      <c r="C4420">
        <v>8.5896593523457396E-2</v>
      </c>
      <c r="D4420">
        <v>156655</v>
      </c>
      <c r="E4420" t="s">
        <v>5790</v>
      </c>
      <c r="F4420">
        <v>0.67894834280000005</v>
      </c>
      <c r="G4420">
        <v>156156</v>
      </c>
      <c r="H4420">
        <v>11.8</v>
      </c>
      <c r="I4420">
        <v>2</v>
      </c>
    </row>
    <row r="4421" spans="1:9" x14ac:dyDescent="0.3">
      <c r="A4421">
        <v>156156</v>
      </c>
      <c r="B4421">
        <v>95</v>
      </c>
      <c r="C4421">
        <v>8.5896593523457396E-2</v>
      </c>
      <c r="D4421">
        <v>156655</v>
      </c>
      <c r="E4421" t="s">
        <v>5790</v>
      </c>
      <c r="F4421">
        <v>0.67894834280000005</v>
      </c>
      <c r="G4421">
        <v>156156</v>
      </c>
      <c r="H4421">
        <v>11.8</v>
      </c>
      <c r="I4421">
        <v>2</v>
      </c>
    </row>
    <row r="4422" spans="1:9" x14ac:dyDescent="0.3">
      <c r="A4422">
        <v>156159</v>
      </c>
      <c r="B4422">
        <v>142</v>
      </c>
      <c r="C4422">
        <v>0.152393157514982</v>
      </c>
      <c r="D4422">
        <v>157048</v>
      </c>
      <c r="E4422" t="s">
        <v>5790</v>
      </c>
      <c r="F4422">
        <v>8.4240049100000006E-2</v>
      </c>
      <c r="G4422">
        <v>156159</v>
      </c>
      <c r="H4422">
        <v>14.76</v>
      </c>
      <c r="I4422">
        <v>1</v>
      </c>
    </row>
    <row r="4423" spans="1:9" x14ac:dyDescent="0.3">
      <c r="A4423">
        <v>156159</v>
      </c>
      <c r="B4423">
        <v>142</v>
      </c>
      <c r="C4423">
        <v>0.152393157514982</v>
      </c>
      <c r="D4423">
        <v>157048</v>
      </c>
      <c r="E4423" t="s">
        <v>5790</v>
      </c>
      <c r="F4423">
        <v>8.4240049100000006E-2</v>
      </c>
      <c r="G4423">
        <v>156159</v>
      </c>
      <c r="H4423">
        <v>14.76</v>
      </c>
      <c r="I4423">
        <v>1</v>
      </c>
    </row>
    <row r="4424" spans="1:9" x14ac:dyDescent="0.3">
      <c r="A4424">
        <v>156160</v>
      </c>
      <c r="B4424">
        <v>142</v>
      </c>
      <c r="C4424">
        <v>0</v>
      </c>
      <c r="D4424">
        <v>157048</v>
      </c>
      <c r="E4424" t="s">
        <v>5790</v>
      </c>
      <c r="F4424">
        <v>0.67883110049999995</v>
      </c>
      <c r="G4424">
        <v>156160</v>
      </c>
      <c r="H4424">
        <v>11.8</v>
      </c>
      <c r="I4424">
        <v>2</v>
      </c>
    </row>
    <row r="4425" spans="1:9" x14ac:dyDescent="0.3">
      <c r="A4425">
        <v>156160</v>
      </c>
      <c r="B4425">
        <v>142</v>
      </c>
      <c r="C4425">
        <v>0</v>
      </c>
      <c r="D4425">
        <v>157048</v>
      </c>
      <c r="E4425" t="s">
        <v>5790</v>
      </c>
      <c r="F4425">
        <v>0.63085198399999998</v>
      </c>
      <c r="G4425">
        <v>156160</v>
      </c>
      <c r="H4425">
        <v>11.8</v>
      </c>
      <c r="I4425">
        <v>2</v>
      </c>
    </row>
    <row r="4426" spans="1:9" x14ac:dyDescent="0.3">
      <c r="A4426">
        <v>156161</v>
      </c>
      <c r="B4426">
        <v>142</v>
      </c>
      <c r="C4426">
        <v>0</v>
      </c>
      <c r="D4426">
        <v>157048</v>
      </c>
      <c r="E4426" t="s">
        <v>5790</v>
      </c>
      <c r="F4426">
        <v>7.5106829400000005E-2</v>
      </c>
      <c r="G4426">
        <v>156161</v>
      </c>
      <c r="H4426">
        <v>14.76</v>
      </c>
      <c r="I4426">
        <v>1</v>
      </c>
    </row>
    <row r="4427" spans="1:9" x14ac:dyDescent="0.3">
      <c r="A4427">
        <v>156161</v>
      </c>
      <c r="B4427">
        <v>142</v>
      </c>
      <c r="C4427">
        <v>0</v>
      </c>
      <c r="D4427">
        <v>157048</v>
      </c>
      <c r="E4427" t="s">
        <v>5790</v>
      </c>
      <c r="F4427">
        <v>0.1132831722</v>
      </c>
      <c r="G4427">
        <v>156161</v>
      </c>
      <c r="H4427">
        <v>14.76</v>
      </c>
      <c r="I4427">
        <v>1</v>
      </c>
    </row>
    <row r="4428" spans="1:9" x14ac:dyDescent="0.3">
      <c r="A4428">
        <v>156202</v>
      </c>
      <c r="B4428">
        <v>142</v>
      </c>
      <c r="C4428">
        <v>0.20668444679112699</v>
      </c>
      <c r="D4428">
        <v>156465</v>
      </c>
      <c r="E4428" t="s">
        <v>5790</v>
      </c>
      <c r="F4428">
        <v>0.86970233919999995</v>
      </c>
      <c r="G4428">
        <v>156202</v>
      </c>
      <c r="H4428">
        <v>6.11</v>
      </c>
      <c r="I4428">
        <v>4</v>
      </c>
    </row>
    <row r="4429" spans="1:9" x14ac:dyDescent="0.3">
      <c r="A4429">
        <v>156202</v>
      </c>
      <c r="B4429">
        <v>142</v>
      </c>
      <c r="C4429">
        <v>0.20668444679112699</v>
      </c>
      <c r="D4429">
        <v>156465</v>
      </c>
      <c r="E4429" t="s">
        <v>5790</v>
      </c>
      <c r="F4429">
        <v>0.82398051019999996</v>
      </c>
      <c r="G4429">
        <v>156202</v>
      </c>
      <c r="H4429">
        <v>7.65</v>
      </c>
      <c r="I4429">
        <v>3</v>
      </c>
    </row>
    <row r="4430" spans="1:9" x14ac:dyDescent="0.3">
      <c r="A4430">
        <v>156205</v>
      </c>
      <c r="B4430">
        <v>142</v>
      </c>
      <c r="C4430">
        <v>0.23558621552612199</v>
      </c>
      <c r="D4430">
        <v>156523</v>
      </c>
      <c r="E4430" t="s">
        <v>5790</v>
      </c>
      <c r="F4430">
        <v>0.82968282699999996</v>
      </c>
      <c r="G4430">
        <v>156205</v>
      </c>
      <c r="H4430">
        <v>7.65</v>
      </c>
      <c r="I4430">
        <v>3</v>
      </c>
    </row>
    <row r="4431" spans="1:9" x14ac:dyDescent="0.3">
      <c r="A4431">
        <v>156205</v>
      </c>
      <c r="B4431">
        <v>142</v>
      </c>
      <c r="C4431">
        <v>0.23558621552612199</v>
      </c>
      <c r="D4431">
        <v>156523</v>
      </c>
      <c r="E4431" t="s">
        <v>5790</v>
      </c>
      <c r="F4431">
        <v>0.54772263769999996</v>
      </c>
      <c r="G4431">
        <v>156205</v>
      </c>
      <c r="H4431">
        <v>11.8</v>
      </c>
      <c r="I4431">
        <v>2</v>
      </c>
    </row>
    <row r="4432" spans="1:9" x14ac:dyDescent="0.3">
      <c r="A4432">
        <v>156207</v>
      </c>
      <c r="B4432">
        <v>142</v>
      </c>
      <c r="C4432">
        <v>0.23558621552612199</v>
      </c>
      <c r="D4432">
        <v>156523</v>
      </c>
      <c r="E4432" t="s">
        <v>5790</v>
      </c>
      <c r="F4432">
        <v>0.70051193239999998</v>
      </c>
      <c r="G4432">
        <v>156207</v>
      </c>
      <c r="H4432">
        <v>11.8</v>
      </c>
      <c r="I4432">
        <v>2</v>
      </c>
    </row>
    <row r="4433" spans="1:9" x14ac:dyDescent="0.3">
      <c r="A4433">
        <v>156207</v>
      </c>
      <c r="B4433">
        <v>142</v>
      </c>
      <c r="C4433">
        <v>0.23558621552612199</v>
      </c>
      <c r="D4433">
        <v>156523</v>
      </c>
      <c r="E4433" t="s">
        <v>5790</v>
      </c>
      <c r="F4433">
        <v>0.43836620450000002</v>
      </c>
      <c r="G4433">
        <v>156207</v>
      </c>
      <c r="H4433">
        <v>14.76</v>
      </c>
      <c r="I4433">
        <v>1</v>
      </c>
    </row>
    <row r="4434" spans="1:9" x14ac:dyDescent="0.3">
      <c r="A4434">
        <v>156210</v>
      </c>
      <c r="B4434">
        <v>80</v>
      </c>
      <c r="C4434">
        <v>0</v>
      </c>
      <c r="D4434">
        <v>156668</v>
      </c>
      <c r="E4434" t="s">
        <v>5791</v>
      </c>
      <c r="F4434">
        <v>0.97831773759999996</v>
      </c>
      <c r="G4434">
        <v>156210</v>
      </c>
      <c r="H4434">
        <v>1.98</v>
      </c>
      <c r="I4434">
        <v>6</v>
      </c>
    </row>
    <row r="4435" spans="1:9" x14ac:dyDescent="0.3">
      <c r="A4435">
        <v>156210</v>
      </c>
      <c r="B4435">
        <v>80</v>
      </c>
      <c r="C4435">
        <v>0</v>
      </c>
      <c r="D4435">
        <v>156668</v>
      </c>
      <c r="E4435" t="s">
        <v>5791</v>
      </c>
      <c r="F4435">
        <v>0.96868056059999996</v>
      </c>
      <c r="G4435">
        <v>156210</v>
      </c>
      <c r="H4435">
        <v>1.98</v>
      </c>
      <c r="I4435">
        <v>6</v>
      </c>
    </row>
    <row r="4436" spans="1:9" x14ac:dyDescent="0.3">
      <c r="A4436">
        <v>156213</v>
      </c>
      <c r="B4436">
        <v>80</v>
      </c>
      <c r="C4436">
        <v>0</v>
      </c>
      <c r="D4436">
        <v>156668</v>
      </c>
      <c r="E4436" t="s">
        <v>5791</v>
      </c>
      <c r="F4436">
        <v>0.94914197919999999</v>
      </c>
      <c r="G4436">
        <v>156213</v>
      </c>
      <c r="H4436">
        <v>4.0599999999999996</v>
      </c>
      <c r="I4436">
        <v>5</v>
      </c>
    </row>
    <row r="4437" spans="1:9" x14ac:dyDescent="0.3">
      <c r="A4437">
        <v>156213</v>
      </c>
      <c r="B4437">
        <v>80</v>
      </c>
      <c r="C4437">
        <v>0</v>
      </c>
      <c r="D4437">
        <v>156668</v>
      </c>
      <c r="E4437" t="s">
        <v>5790</v>
      </c>
      <c r="F4437">
        <v>0.89436739679999999</v>
      </c>
      <c r="G4437">
        <v>156213</v>
      </c>
      <c r="H4437">
        <v>6.11</v>
      </c>
      <c r="I4437">
        <v>4</v>
      </c>
    </row>
    <row r="4438" spans="1:9" x14ac:dyDescent="0.3">
      <c r="A4438">
        <v>156216</v>
      </c>
      <c r="B4438">
        <v>80</v>
      </c>
      <c r="C4438">
        <v>0</v>
      </c>
      <c r="D4438">
        <v>156668</v>
      </c>
      <c r="E4438" t="s">
        <v>5790</v>
      </c>
      <c r="F4438">
        <v>0.70523929600000002</v>
      </c>
      <c r="G4438">
        <v>156216</v>
      </c>
      <c r="H4438">
        <v>11.8</v>
      </c>
      <c r="I4438">
        <v>2</v>
      </c>
    </row>
    <row r="4439" spans="1:9" x14ac:dyDescent="0.3">
      <c r="A4439">
        <v>156216</v>
      </c>
      <c r="B4439">
        <v>80</v>
      </c>
      <c r="C4439">
        <v>0</v>
      </c>
      <c r="D4439">
        <v>156668</v>
      </c>
      <c r="E4439" t="s">
        <v>5790</v>
      </c>
      <c r="F4439">
        <v>0.81403619049999998</v>
      </c>
      <c r="G4439">
        <v>156216</v>
      </c>
      <c r="H4439">
        <v>7.65</v>
      </c>
      <c r="I4439">
        <v>3</v>
      </c>
    </row>
    <row r="4440" spans="1:9" x14ac:dyDescent="0.3">
      <c r="A4440">
        <v>156219</v>
      </c>
      <c r="B4440">
        <v>80</v>
      </c>
      <c r="C4440">
        <v>0</v>
      </c>
      <c r="D4440">
        <v>156668</v>
      </c>
      <c r="E4440" t="s">
        <v>5790</v>
      </c>
      <c r="F4440">
        <v>0.89271062609999996</v>
      </c>
      <c r="G4440">
        <v>156219</v>
      </c>
      <c r="H4440">
        <v>6.11</v>
      </c>
      <c r="I4440">
        <v>4</v>
      </c>
    </row>
    <row r="4441" spans="1:9" x14ac:dyDescent="0.3">
      <c r="A4441">
        <v>156219</v>
      </c>
      <c r="B4441">
        <v>80</v>
      </c>
      <c r="C4441">
        <v>0</v>
      </c>
      <c r="D4441">
        <v>156668</v>
      </c>
      <c r="E4441" t="s">
        <v>5790</v>
      </c>
      <c r="F4441">
        <v>0.76757574080000002</v>
      </c>
      <c r="G4441">
        <v>156219</v>
      </c>
      <c r="H4441">
        <v>7.65</v>
      </c>
      <c r="I4441">
        <v>3</v>
      </c>
    </row>
    <row r="4442" spans="1:9" x14ac:dyDescent="0.3">
      <c r="A4442">
        <v>156222</v>
      </c>
      <c r="B4442">
        <v>80</v>
      </c>
      <c r="C4442">
        <v>0</v>
      </c>
      <c r="D4442">
        <v>156668</v>
      </c>
      <c r="E4442" t="s">
        <v>5791</v>
      </c>
      <c r="F4442">
        <v>0.95810526610000002</v>
      </c>
      <c r="G4442">
        <v>156222</v>
      </c>
      <c r="H4442">
        <v>4.0599999999999996</v>
      </c>
      <c r="I4442">
        <v>5</v>
      </c>
    </row>
    <row r="4443" spans="1:9" x14ac:dyDescent="0.3">
      <c r="A4443">
        <v>156222</v>
      </c>
      <c r="B4443">
        <v>80</v>
      </c>
      <c r="C4443">
        <v>0</v>
      </c>
      <c r="D4443">
        <v>156668</v>
      </c>
      <c r="E4443" t="s">
        <v>5790</v>
      </c>
      <c r="F4443">
        <v>0.86045563219999999</v>
      </c>
      <c r="G4443">
        <v>156222</v>
      </c>
      <c r="H4443">
        <v>6.11</v>
      </c>
      <c r="I4443">
        <v>4</v>
      </c>
    </row>
    <row r="4444" spans="1:9" x14ac:dyDescent="0.3">
      <c r="A4444">
        <v>156247</v>
      </c>
      <c r="B4444">
        <v>151.277111111111</v>
      </c>
      <c r="C4444">
        <v>0.118866662861686</v>
      </c>
      <c r="D4444">
        <v>157048</v>
      </c>
      <c r="E4444" t="s">
        <v>5790</v>
      </c>
      <c r="F4444">
        <v>0.5294291377</v>
      </c>
      <c r="G4444">
        <v>156247</v>
      </c>
      <c r="H4444">
        <v>11.8</v>
      </c>
      <c r="I4444">
        <v>2</v>
      </c>
    </row>
    <row r="4445" spans="1:9" x14ac:dyDescent="0.3">
      <c r="A4445">
        <v>156247</v>
      </c>
      <c r="B4445">
        <v>151.277111111111</v>
      </c>
      <c r="C4445">
        <v>0.118866662861686</v>
      </c>
      <c r="D4445">
        <v>157048</v>
      </c>
      <c r="E4445" t="s">
        <v>5790</v>
      </c>
      <c r="F4445">
        <v>0.5294291377</v>
      </c>
      <c r="G4445">
        <v>156247</v>
      </c>
      <c r="H4445">
        <v>11.8</v>
      </c>
      <c r="I4445">
        <v>2</v>
      </c>
    </row>
    <row r="4446" spans="1:9" x14ac:dyDescent="0.3">
      <c r="A4446">
        <v>156260</v>
      </c>
      <c r="B4446">
        <v>142</v>
      </c>
      <c r="C4446">
        <v>3.8543616672579099E-2</v>
      </c>
      <c r="D4446">
        <v>152722</v>
      </c>
      <c r="E4446" t="s">
        <v>5790</v>
      </c>
      <c r="F4446">
        <v>0.86528301240000005</v>
      </c>
      <c r="G4446">
        <v>156260</v>
      </c>
      <c r="H4446">
        <v>6.11</v>
      </c>
      <c r="I4446">
        <v>4</v>
      </c>
    </row>
    <row r="4447" spans="1:9" x14ac:dyDescent="0.3">
      <c r="A4447">
        <v>156260</v>
      </c>
      <c r="B4447">
        <v>142</v>
      </c>
      <c r="C4447">
        <v>3.8543616672579099E-2</v>
      </c>
      <c r="D4447">
        <v>152722</v>
      </c>
      <c r="E4447" t="s">
        <v>5790</v>
      </c>
      <c r="F4447">
        <v>0.86528301240000005</v>
      </c>
      <c r="G4447">
        <v>156260</v>
      </c>
      <c r="H4447">
        <v>6.11</v>
      </c>
      <c r="I4447">
        <v>4</v>
      </c>
    </row>
    <row r="4448" spans="1:9" x14ac:dyDescent="0.3">
      <c r="A4448">
        <v>156284</v>
      </c>
      <c r="B4448">
        <v>115</v>
      </c>
      <c r="C4448">
        <v>0</v>
      </c>
      <c r="D4448">
        <v>157892</v>
      </c>
      <c r="E4448" t="s">
        <v>5791</v>
      </c>
      <c r="F4448">
        <v>0.94435113670000004</v>
      </c>
      <c r="G4448">
        <v>156284</v>
      </c>
      <c r="H4448">
        <v>4.0599999999999996</v>
      </c>
      <c r="I4448">
        <v>5</v>
      </c>
    </row>
    <row r="4449" spans="1:9" x14ac:dyDescent="0.3">
      <c r="A4449">
        <v>156285</v>
      </c>
      <c r="B4449">
        <v>115</v>
      </c>
      <c r="C4449">
        <v>0</v>
      </c>
      <c r="D4449">
        <v>157892</v>
      </c>
      <c r="E4449" t="s">
        <v>5790</v>
      </c>
      <c r="F4449">
        <v>0.65740275380000002</v>
      </c>
      <c r="G4449">
        <v>156285</v>
      </c>
      <c r="H4449">
        <v>11.8</v>
      </c>
      <c r="I4449">
        <v>2</v>
      </c>
    </row>
    <row r="4450" spans="1:9" x14ac:dyDescent="0.3">
      <c r="A4450">
        <v>156313</v>
      </c>
      <c r="B4450">
        <v>147</v>
      </c>
      <c r="C4450">
        <v>0</v>
      </c>
      <c r="D4450">
        <v>156766</v>
      </c>
      <c r="E4450" t="s">
        <v>5790</v>
      </c>
      <c r="F4450">
        <v>0.49763941760000002</v>
      </c>
      <c r="G4450">
        <v>156313</v>
      </c>
      <c r="H4450">
        <v>14.76</v>
      </c>
      <c r="I4450">
        <v>1</v>
      </c>
    </row>
    <row r="4451" spans="1:9" x14ac:dyDescent="0.3">
      <c r="A4451">
        <v>156313</v>
      </c>
      <c r="B4451">
        <v>147</v>
      </c>
      <c r="C4451">
        <v>0</v>
      </c>
      <c r="D4451">
        <v>156766</v>
      </c>
      <c r="E4451" t="s">
        <v>5790</v>
      </c>
      <c r="F4451">
        <v>0.52461779119999996</v>
      </c>
      <c r="G4451">
        <v>156313</v>
      </c>
      <c r="H4451">
        <v>11.8</v>
      </c>
      <c r="I4451">
        <v>2</v>
      </c>
    </row>
    <row r="4452" spans="1:9" x14ac:dyDescent="0.3">
      <c r="A4452">
        <v>156330</v>
      </c>
      <c r="B4452">
        <v>144.5</v>
      </c>
      <c r="C4452">
        <v>0.14049934000377101</v>
      </c>
      <c r="D4452">
        <v>157113</v>
      </c>
      <c r="E4452" t="s">
        <v>5790</v>
      </c>
      <c r="F4452">
        <v>5.9386909000000002E-2</v>
      </c>
      <c r="G4452">
        <v>156330</v>
      </c>
      <c r="H4452">
        <v>14.76</v>
      </c>
      <c r="I4452">
        <v>1</v>
      </c>
    </row>
    <row r="4453" spans="1:9" x14ac:dyDescent="0.3">
      <c r="A4453">
        <v>156332</v>
      </c>
      <c r="B4453">
        <v>142</v>
      </c>
      <c r="C4453">
        <v>0.287376141441616</v>
      </c>
      <c r="D4453">
        <v>157077</v>
      </c>
      <c r="E4453" t="s">
        <v>5790</v>
      </c>
      <c r="F4453">
        <v>0.49119445680000001</v>
      </c>
      <c r="G4453">
        <v>156332</v>
      </c>
      <c r="H4453">
        <v>14.76</v>
      </c>
      <c r="I4453">
        <v>1</v>
      </c>
    </row>
    <row r="4454" spans="1:9" x14ac:dyDescent="0.3">
      <c r="A4454">
        <v>156332</v>
      </c>
      <c r="B4454">
        <v>142</v>
      </c>
      <c r="C4454">
        <v>0.287376141441616</v>
      </c>
      <c r="D4454">
        <v>157077</v>
      </c>
      <c r="E4454" t="s">
        <v>5790</v>
      </c>
      <c r="F4454">
        <v>0.4503529966</v>
      </c>
      <c r="G4454">
        <v>156332</v>
      </c>
      <c r="H4454">
        <v>14.76</v>
      </c>
      <c r="I4454">
        <v>1</v>
      </c>
    </row>
    <row r="4455" spans="1:9" x14ac:dyDescent="0.3">
      <c r="A4455">
        <v>156346</v>
      </c>
      <c r="B4455">
        <v>142</v>
      </c>
      <c r="C4455">
        <v>0.34816308188063599</v>
      </c>
      <c r="D4455">
        <v>156375</v>
      </c>
      <c r="E4455" t="s">
        <v>5790</v>
      </c>
      <c r="F4455">
        <v>0.82679790259999997</v>
      </c>
      <c r="G4455">
        <v>156346</v>
      </c>
      <c r="H4455">
        <v>7.65</v>
      </c>
      <c r="I4455">
        <v>3</v>
      </c>
    </row>
    <row r="4456" spans="1:9" x14ac:dyDescent="0.3">
      <c r="A4456">
        <v>156357</v>
      </c>
      <c r="B4456">
        <v>142</v>
      </c>
      <c r="C4456">
        <v>0</v>
      </c>
      <c r="D4456">
        <v>156640</v>
      </c>
      <c r="E4456" t="s">
        <v>5790</v>
      </c>
      <c r="F4456">
        <v>0.53698182110000003</v>
      </c>
      <c r="G4456">
        <v>156357</v>
      </c>
      <c r="H4456">
        <v>11.8</v>
      </c>
      <c r="I4456">
        <v>2</v>
      </c>
    </row>
    <row r="4457" spans="1:9" x14ac:dyDescent="0.3">
      <c r="A4457">
        <v>156357</v>
      </c>
      <c r="B4457">
        <v>142</v>
      </c>
      <c r="C4457">
        <v>0</v>
      </c>
      <c r="D4457">
        <v>156640</v>
      </c>
      <c r="E4457" t="s">
        <v>5790</v>
      </c>
      <c r="F4457">
        <v>0.53698182110000003</v>
      </c>
      <c r="G4457">
        <v>156357</v>
      </c>
      <c r="H4457">
        <v>11.8</v>
      </c>
      <c r="I4457">
        <v>2</v>
      </c>
    </row>
    <row r="4458" spans="1:9" x14ac:dyDescent="0.3">
      <c r="A4458">
        <v>156364</v>
      </c>
      <c r="B4458">
        <v>142</v>
      </c>
      <c r="C4458">
        <v>0</v>
      </c>
      <c r="D4458">
        <v>156691</v>
      </c>
      <c r="E4458" t="s">
        <v>5790</v>
      </c>
      <c r="F4458">
        <v>0.74632573130000002</v>
      </c>
      <c r="G4458">
        <v>156364</v>
      </c>
      <c r="H4458">
        <v>11.8</v>
      </c>
      <c r="I4458">
        <v>2</v>
      </c>
    </row>
    <row r="4459" spans="1:9" x14ac:dyDescent="0.3">
      <c r="A4459">
        <v>156364</v>
      </c>
      <c r="B4459">
        <v>142</v>
      </c>
      <c r="C4459">
        <v>0</v>
      </c>
      <c r="D4459">
        <v>156691</v>
      </c>
      <c r="E4459" t="s">
        <v>5790</v>
      </c>
      <c r="F4459">
        <v>0.62127888200000003</v>
      </c>
      <c r="G4459">
        <v>156364</v>
      </c>
      <c r="H4459">
        <v>11.8</v>
      </c>
      <c r="I4459">
        <v>2</v>
      </c>
    </row>
    <row r="4460" spans="1:9" x14ac:dyDescent="0.3">
      <c r="A4460">
        <v>156365</v>
      </c>
      <c r="B4460">
        <v>136.10714285714201</v>
      </c>
      <c r="C4460">
        <v>0.121350786519627</v>
      </c>
      <c r="D4460">
        <v>156548</v>
      </c>
      <c r="E4460" t="s">
        <v>5790</v>
      </c>
      <c r="F4460">
        <v>0.34672912960000002</v>
      </c>
      <c r="G4460">
        <v>156365</v>
      </c>
      <c r="H4460">
        <v>14.76</v>
      </c>
      <c r="I4460">
        <v>1</v>
      </c>
    </row>
    <row r="4461" spans="1:9" x14ac:dyDescent="0.3">
      <c r="A4461">
        <v>156365</v>
      </c>
      <c r="B4461">
        <v>136.10714285714201</v>
      </c>
      <c r="C4461">
        <v>0.121350786519627</v>
      </c>
      <c r="D4461">
        <v>156548</v>
      </c>
      <c r="E4461" t="s">
        <v>5790</v>
      </c>
      <c r="F4461">
        <v>0.1855720431</v>
      </c>
      <c r="G4461">
        <v>156365</v>
      </c>
      <c r="H4461">
        <v>14.76</v>
      </c>
      <c r="I4461">
        <v>1</v>
      </c>
    </row>
    <row r="4462" spans="1:9" x14ac:dyDescent="0.3">
      <c r="A4462">
        <v>156366</v>
      </c>
      <c r="B4462">
        <v>142</v>
      </c>
      <c r="C4462">
        <v>0</v>
      </c>
      <c r="D4462">
        <v>156548</v>
      </c>
      <c r="E4462" t="s">
        <v>5790</v>
      </c>
      <c r="F4462">
        <v>0.29123815889999999</v>
      </c>
      <c r="G4462">
        <v>156366</v>
      </c>
      <c r="H4462">
        <v>14.76</v>
      </c>
      <c r="I4462">
        <v>1</v>
      </c>
    </row>
    <row r="4463" spans="1:9" x14ac:dyDescent="0.3">
      <c r="A4463">
        <v>156366</v>
      </c>
      <c r="B4463">
        <v>142</v>
      </c>
      <c r="C4463">
        <v>0</v>
      </c>
      <c r="D4463">
        <v>156548</v>
      </c>
      <c r="E4463" t="s">
        <v>5790</v>
      </c>
      <c r="F4463">
        <v>0.46164253350000001</v>
      </c>
      <c r="G4463">
        <v>156366</v>
      </c>
      <c r="H4463">
        <v>14.76</v>
      </c>
      <c r="I4463">
        <v>1</v>
      </c>
    </row>
    <row r="4464" spans="1:9" x14ac:dyDescent="0.3">
      <c r="A4464">
        <v>156387</v>
      </c>
      <c r="B4464">
        <v>142</v>
      </c>
      <c r="C4464">
        <v>0</v>
      </c>
      <c r="D4464">
        <v>156691</v>
      </c>
      <c r="E4464" t="s">
        <v>5790</v>
      </c>
      <c r="F4464">
        <v>0.60798716549999998</v>
      </c>
      <c r="G4464">
        <v>156387</v>
      </c>
      <c r="H4464">
        <v>11.8</v>
      </c>
      <c r="I4464">
        <v>2</v>
      </c>
    </row>
    <row r="4465" spans="1:9" x14ac:dyDescent="0.3">
      <c r="A4465">
        <v>156387</v>
      </c>
      <c r="B4465">
        <v>142</v>
      </c>
      <c r="C4465">
        <v>0</v>
      </c>
      <c r="D4465">
        <v>156691</v>
      </c>
      <c r="E4465" t="s">
        <v>5790</v>
      </c>
      <c r="F4465">
        <v>0.50551044940000001</v>
      </c>
      <c r="G4465">
        <v>156387</v>
      </c>
      <c r="H4465">
        <v>11.8</v>
      </c>
      <c r="I4465">
        <v>2</v>
      </c>
    </row>
    <row r="4466" spans="1:9" x14ac:dyDescent="0.3">
      <c r="A4466">
        <v>156403</v>
      </c>
      <c r="B4466">
        <v>128.30769230769201</v>
      </c>
      <c r="C4466">
        <v>0</v>
      </c>
      <c r="D4466">
        <v>156778</v>
      </c>
      <c r="E4466" t="s">
        <v>5790</v>
      </c>
      <c r="F4466">
        <v>0.91701334710000004</v>
      </c>
      <c r="G4466">
        <v>156403</v>
      </c>
      <c r="H4466">
        <v>6.11</v>
      </c>
      <c r="I4466">
        <v>4</v>
      </c>
    </row>
    <row r="4467" spans="1:9" x14ac:dyDescent="0.3">
      <c r="A4467">
        <v>156403</v>
      </c>
      <c r="B4467">
        <v>128.30769230769201</v>
      </c>
      <c r="C4467">
        <v>0</v>
      </c>
      <c r="D4467">
        <v>156778</v>
      </c>
      <c r="E4467" t="s">
        <v>5790</v>
      </c>
      <c r="F4467">
        <v>0.91701334710000004</v>
      </c>
      <c r="G4467">
        <v>156403</v>
      </c>
      <c r="H4467">
        <v>6.11</v>
      </c>
      <c r="I4467">
        <v>4</v>
      </c>
    </row>
    <row r="4468" spans="1:9" x14ac:dyDescent="0.3">
      <c r="A4468">
        <v>156404</v>
      </c>
      <c r="B4468">
        <v>128.30769230769201</v>
      </c>
      <c r="C4468">
        <v>0</v>
      </c>
      <c r="D4468">
        <v>156778</v>
      </c>
      <c r="E4468" t="s">
        <v>5790</v>
      </c>
      <c r="F4468">
        <v>0.87273639439999995</v>
      </c>
      <c r="G4468">
        <v>156404</v>
      </c>
      <c r="H4468">
        <v>6.11</v>
      </c>
      <c r="I4468">
        <v>4</v>
      </c>
    </row>
    <row r="4469" spans="1:9" x14ac:dyDescent="0.3">
      <c r="A4469">
        <v>156404</v>
      </c>
      <c r="B4469">
        <v>128.30769230769201</v>
      </c>
      <c r="C4469">
        <v>0</v>
      </c>
      <c r="D4469">
        <v>156778</v>
      </c>
      <c r="E4469" t="s">
        <v>5790</v>
      </c>
      <c r="F4469">
        <v>0.87273639439999995</v>
      </c>
      <c r="G4469">
        <v>156404</v>
      </c>
      <c r="H4469">
        <v>6.11</v>
      </c>
      <c r="I4469">
        <v>4</v>
      </c>
    </row>
    <row r="4470" spans="1:9" x14ac:dyDescent="0.3">
      <c r="A4470">
        <v>156405</v>
      </c>
      <c r="B4470">
        <v>128.30769230769201</v>
      </c>
      <c r="C4470">
        <v>0</v>
      </c>
      <c r="D4470">
        <v>156778</v>
      </c>
      <c r="E4470" t="s">
        <v>5790</v>
      </c>
      <c r="F4470">
        <v>0.89274901149999997</v>
      </c>
      <c r="G4470">
        <v>156405</v>
      </c>
      <c r="H4470">
        <v>6.11</v>
      </c>
      <c r="I4470">
        <v>4</v>
      </c>
    </row>
    <row r="4471" spans="1:9" x14ac:dyDescent="0.3">
      <c r="A4471">
        <v>156405</v>
      </c>
      <c r="B4471">
        <v>128.30769230769201</v>
      </c>
      <c r="C4471">
        <v>0</v>
      </c>
      <c r="D4471">
        <v>156778</v>
      </c>
      <c r="E4471" t="s">
        <v>5790</v>
      </c>
      <c r="F4471">
        <v>0.89274901149999997</v>
      </c>
      <c r="G4471">
        <v>156405</v>
      </c>
      <c r="H4471">
        <v>6.11</v>
      </c>
      <c r="I4471">
        <v>4</v>
      </c>
    </row>
    <row r="4472" spans="1:9" x14ac:dyDescent="0.3">
      <c r="A4472">
        <v>156406</v>
      </c>
      <c r="B4472">
        <v>130.5</v>
      </c>
      <c r="C4472">
        <v>0</v>
      </c>
      <c r="D4472">
        <v>156778</v>
      </c>
      <c r="E4472" t="s">
        <v>5790</v>
      </c>
      <c r="F4472">
        <v>0.85326379539999997</v>
      </c>
      <c r="G4472">
        <v>156406</v>
      </c>
      <c r="H4472">
        <v>6.11</v>
      </c>
      <c r="I4472">
        <v>4</v>
      </c>
    </row>
    <row r="4473" spans="1:9" x14ac:dyDescent="0.3">
      <c r="A4473">
        <v>156406</v>
      </c>
      <c r="B4473">
        <v>130.5</v>
      </c>
      <c r="C4473">
        <v>0</v>
      </c>
      <c r="D4473">
        <v>156778</v>
      </c>
      <c r="E4473" t="s">
        <v>5790</v>
      </c>
      <c r="F4473">
        <v>0.85326379539999997</v>
      </c>
      <c r="G4473">
        <v>156406</v>
      </c>
      <c r="H4473">
        <v>6.11</v>
      </c>
      <c r="I4473">
        <v>4</v>
      </c>
    </row>
    <row r="4474" spans="1:9" x14ac:dyDescent="0.3">
      <c r="A4474">
        <v>156407</v>
      </c>
      <c r="B4474">
        <v>128.30769230769201</v>
      </c>
      <c r="C4474">
        <v>0</v>
      </c>
      <c r="D4474">
        <v>156778</v>
      </c>
      <c r="E4474" t="s">
        <v>5790</v>
      </c>
      <c r="F4474">
        <v>0.83187192679999999</v>
      </c>
      <c r="G4474">
        <v>156407</v>
      </c>
      <c r="H4474">
        <v>7.65</v>
      </c>
      <c r="I4474">
        <v>3</v>
      </c>
    </row>
    <row r="4475" spans="1:9" x14ac:dyDescent="0.3">
      <c r="A4475">
        <v>156407</v>
      </c>
      <c r="B4475">
        <v>128.30769230769201</v>
      </c>
      <c r="C4475">
        <v>0</v>
      </c>
      <c r="D4475">
        <v>156778</v>
      </c>
      <c r="E4475" t="s">
        <v>5790</v>
      </c>
      <c r="F4475">
        <v>0.83187192679999999</v>
      </c>
      <c r="G4475">
        <v>156407</v>
      </c>
      <c r="H4475">
        <v>7.65</v>
      </c>
      <c r="I4475">
        <v>3</v>
      </c>
    </row>
    <row r="4476" spans="1:9" x14ac:dyDescent="0.3">
      <c r="A4476">
        <v>156418</v>
      </c>
      <c r="B4476">
        <v>151.450928385174</v>
      </c>
      <c r="C4476">
        <v>0.384095681405484</v>
      </c>
      <c r="D4476">
        <v>156805</v>
      </c>
      <c r="E4476" t="s">
        <v>5790</v>
      </c>
      <c r="F4476">
        <v>0.85172683000000005</v>
      </c>
      <c r="G4476">
        <v>156418</v>
      </c>
      <c r="H4476">
        <v>6.11</v>
      </c>
      <c r="I4476">
        <v>4</v>
      </c>
    </row>
    <row r="4477" spans="1:9" x14ac:dyDescent="0.3">
      <c r="A4477">
        <v>156418</v>
      </c>
      <c r="B4477">
        <v>151.450928385174</v>
      </c>
      <c r="C4477">
        <v>0.384095681405484</v>
      </c>
      <c r="D4477">
        <v>156805</v>
      </c>
      <c r="E4477" t="s">
        <v>5790</v>
      </c>
      <c r="F4477">
        <v>0.85172683000000005</v>
      </c>
      <c r="G4477">
        <v>156418</v>
      </c>
      <c r="H4477">
        <v>6.11</v>
      </c>
      <c r="I4477">
        <v>4</v>
      </c>
    </row>
    <row r="4478" spans="1:9" x14ac:dyDescent="0.3">
      <c r="A4478">
        <v>156419</v>
      </c>
      <c r="B4478">
        <v>153.24643316887801</v>
      </c>
      <c r="C4478">
        <v>0.26198478864453201</v>
      </c>
      <c r="D4478">
        <v>156805</v>
      </c>
      <c r="E4478" t="s">
        <v>5790</v>
      </c>
      <c r="F4478">
        <v>0.64272963999999999</v>
      </c>
      <c r="G4478">
        <v>156419</v>
      </c>
      <c r="H4478">
        <v>11.8</v>
      </c>
      <c r="I4478">
        <v>2</v>
      </c>
    </row>
    <row r="4479" spans="1:9" x14ac:dyDescent="0.3">
      <c r="A4479">
        <v>156419</v>
      </c>
      <c r="B4479">
        <v>153.24643316887801</v>
      </c>
      <c r="C4479">
        <v>0.26198478864453201</v>
      </c>
      <c r="D4479">
        <v>156805</v>
      </c>
      <c r="E4479" t="s">
        <v>5790</v>
      </c>
      <c r="F4479">
        <v>0.64272963999999999</v>
      </c>
      <c r="G4479">
        <v>156419</v>
      </c>
      <c r="H4479">
        <v>11.8</v>
      </c>
      <c r="I4479">
        <v>2</v>
      </c>
    </row>
    <row r="4480" spans="1:9" x14ac:dyDescent="0.3">
      <c r="A4480">
        <v>156422</v>
      </c>
      <c r="B4480">
        <v>141.272293577981</v>
      </c>
      <c r="C4480">
        <v>4.0576911326824901E-2</v>
      </c>
      <c r="D4480">
        <v>156805</v>
      </c>
      <c r="E4480" t="s">
        <v>5791</v>
      </c>
      <c r="F4480">
        <v>0.99467718599999999</v>
      </c>
      <c r="G4480">
        <v>156422</v>
      </c>
      <c r="H4480">
        <v>1.98</v>
      </c>
      <c r="I4480">
        <v>6</v>
      </c>
    </row>
    <row r="4481" spans="1:9" x14ac:dyDescent="0.3">
      <c r="A4481">
        <v>156422</v>
      </c>
      <c r="B4481">
        <v>141.272293577981</v>
      </c>
      <c r="C4481">
        <v>4.0576911326824901E-2</v>
      </c>
      <c r="D4481">
        <v>156805</v>
      </c>
      <c r="E4481" t="s">
        <v>5791</v>
      </c>
      <c r="F4481">
        <v>0.99467718599999999</v>
      </c>
      <c r="G4481">
        <v>156422</v>
      </c>
      <c r="H4481">
        <v>1.98</v>
      </c>
      <c r="I4481">
        <v>6</v>
      </c>
    </row>
    <row r="4482" spans="1:9" x14ac:dyDescent="0.3">
      <c r="A4482">
        <v>156439</v>
      </c>
      <c r="B4482">
        <v>142</v>
      </c>
      <c r="C4482">
        <v>0.287376141441616</v>
      </c>
      <c r="D4482">
        <v>157077</v>
      </c>
      <c r="E4482" t="s">
        <v>5790</v>
      </c>
      <c r="F4482">
        <v>0.60065358879999997</v>
      </c>
      <c r="G4482">
        <v>156439</v>
      </c>
      <c r="H4482">
        <v>11.8</v>
      </c>
      <c r="I4482">
        <v>2</v>
      </c>
    </row>
    <row r="4483" spans="1:9" x14ac:dyDescent="0.3">
      <c r="A4483">
        <v>156442</v>
      </c>
      <c r="B4483">
        <v>142</v>
      </c>
      <c r="C4483">
        <v>0.287376141441616</v>
      </c>
      <c r="D4483">
        <v>157077</v>
      </c>
      <c r="E4483" t="s">
        <v>5790</v>
      </c>
      <c r="F4483">
        <v>0.52967363599999995</v>
      </c>
      <c r="G4483">
        <v>156442</v>
      </c>
      <c r="H4483">
        <v>11.8</v>
      </c>
      <c r="I4483">
        <v>2</v>
      </c>
    </row>
    <row r="4484" spans="1:9" x14ac:dyDescent="0.3">
      <c r="A4484">
        <v>156442</v>
      </c>
      <c r="B4484">
        <v>142</v>
      </c>
      <c r="C4484">
        <v>0.287376141441616</v>
      </c>
      <c r="D4484">
        <v>157077</v>
      </c>
      <c r="E4484" t="s">
        <v>5790</v>
      </c>
      <c r="F4484">
        <v>0.2259719074</v>
      </c>
      <c r="G4484">
        <v>156442</v>
      </c>
      <c r="H4484">
        <v>14.76</v>
      </c>
      <c r="I4484">
        <v>1</v>
      </c>
    </row>
    <row r="4485" spans="1:9" x14ac:dyDescent="0.3">
      <c r="A4485">
        <v>156456</v>
      </c>
      <c r="B4485">
        <v>142</v>
      </c>
      <c r="C4485">
        <v>0.65085600978296898</v>
      </c>
      <c r="D4485">
        <v>158058</v>
      </c>
      <c r="E4485" t="s">
        <v>5790</v>
      </c>
      <c r="F4485">
        <v>0.7845195532</v>
      </c>
      <c r="G4485">
        <v>156456</v>
      </c>
      <c r="H4485">
        <v>7.65</v>
      </c>
      <c r="I4485">
        <v>3</v>
      </c>
    </row>
    <row r="4486" spans="1:9" x14ac:dyDescent="0.3">
      <c r="A4486">
        <v>156458</v>
      </c>
      <c r="B4486">
        <v>142</v>
      </c>
      <c r="C4486">
        <v>0</v>
      </c>
      <c r="D4486">
        <v>156548</v>
      </c>
      <c r="E4486" t="s">
        <v>5790</v>
      </c>
      <c r="F4486">
        <v>0.20213879639999999</v>
      </c>
      <c r="G4486">
        <v>156458</v>
      </c>
      <c r="H4486">
        <v>14.76</v>
      </c>
      <c r="I4486">
        <v>1</v>
      </c>
    </row>
    <row r="4487" spans="1:9" x14ac:dyDescent="0.3">
      <c r="A4487">
        <v>156458</v>
      </c>
      <c r="B4487">
        <v>142</v>
      </c>
      <c r="C4487">
        <v>0</v>
      </c>
      <c r="D4487">
        <v>156548</v>
      </c>
      <c r="E4487" t="s">
        <v>5790</v>
      </c>
      <c r="F4487">
        <v>0.44529291989999997</v>
      </c>
      <c r="G4487">
        <v>156458</v>
      </c>
      <c r="H4487">
        <v>14.76</v>
      </c>
      <c r="I4487">
        <v>1</v>
      </c>
    </row>
    <row r="4488" spans="1:9" x14ac:dyDescent="0.3">
      <c r="A4488">
        <v>156460</v>
      </c>
      <c r="B4488">
        <v>158.97479578004001</v>
      </c>
      <c r="C4488">
        <v>0.39797972578504398</v>
      </c>
      <c r="D4488">
        <v>156548</v>
      </c>
      <c r="E4488" t="s">
        <v>5790</v>
      </c>
      <c r="F4488">
        <v>0.84835594889999999</v>
      </c>
      <c r="G4488">
        <v>156460</v>
      </c>
      <c r="H4488">
        <v>6.11</v>
      </c>
      <c r="I4488">
        <v>4</v>
      </c>
    </row>
    <row r="4489" spans="1:9" x14ac:dyDescent="0.3">
      <c r="A4489">
        <v>156460</v>
      </c>
      <c r="B4489">
        <v>158.97479578004001</v>
      </c>
      <c r="C4489">
        <v>0.39797972578504398</v>
      </c>
      <c r="D4489">
        <v>156548</v>
      </c>
      <c r="E4489" t="s">
        <v>5790</v>
      </c>
      <c r="F4489">
        <v>0.58858728410000005</v>
      </c>
      <c r="G4489">
        <v>156460</v>
      </c>
      <c r="H4489">
        <v>11.8</v>
      </c>
      <c r="I4489">
        <v>2</v>
      </c>
    </row>
    <row r="4490" spans="1:9" x14ac:dyDescent="0.3">
      <c r="A4490">
        <v>156462</v>
      </c>
      <c r="B4490">
        <v>142</v>
      </c>
      <c r="C4490">
        <v>0.65085600978296898</v>
      </c>
      <c r="D4490">
        <v>158058</v>
      </c>
      <c r="E4490" t="s">
        <v>5790</v>
      </c>
      <c r="F4490">
        <v>0.61896520850000003</v>
      </c>
      <c r="G4490">
        <v>156462</v>
      </c>
      <c r="H4490">
        <v>11.8</v>
      </c>
      <c r="I4490">
        <v>2</v>
      </c>
    </row>
    <row r="4491" spans="1:9" x14ac:dyDescent="0.3">
      <c r="A4491">
        <v>156603</v>
      </c>
      <c r="B4491">
        <v>99.2857192419835</v>
      </c>
      <c r="C4491">
        <v>0</v>
      </c>
      <c r="D4491">
        <v>156963</v>
      </c>
      <c r="E4491" t="s">
        <v>5790</v>
      </c>
      <c r="F4491">
        <v>0.90258103609999996</v>
      </c>
      <c r="G4491">
        <v>156603</v>
      </c>
      <c r="H4491">
        <v>6.11</v>
      </c>
      <c r="I4491">
        <v>4</v>
      </c>
    </row>
    <row r="4492" spans="1:9" x14ac:dyDescent="0.3">
      <c r="A4492">
        <v>156603</v>
      </c>
      <c r="B4492">
        <v>99.2857192419835</v>
      </c>
      <c r="C4492">
        <v>0</v>
      </c>
      <c r="D4492">
        <v>156963</v>
      </c>
      <c r="E4492" t="s">
        <v>5790</v>
      </c>
      <c r="F4492">
        <v>0.90258103609999996</v>
      </c>
      <c r="G4492">
        <v>156603</v>
      </c>
      <c r="H4492">
        <v>6.11</v>
      </c>
      <c r="I4492">
        <v>4</v>
      </c>
    </row>
    <row r="4493" spans="1:9" x14ac:dyDescent="0.3">
      <c r="A4493">
        <v>156603</v>
      </c>
      <c r="B4493">
        <v>99.2857192419835</v>
      </c>
      <c r="C4493">
        <v>0</v>
      </c>
      <c r="D4493">
        <v>156963</v>
      </c>
      <c r="E4493" t="s">
        <v>5790</v>
      </c>
      <c r="F4493">
        <v>0.90258103609999996</v>
      </c>
      <c r="G4493">
        <v>156603</v>
      </c>
      <c r="H4493">
        <v>6.11</v>
      </c>
      <c r="I4493">
        <v>4</v>
      </c>
    </row>
    <row r="4494" spans="1:9" x14ac:dyDescent="0.3">
      <c r="A4494">
        <v>156616</v>
      </c>
      <c r="B4494">
        <v>75</v>
      </c>
      <c r="C4494">
        <v>0</v>
      </c>
      <c r="D4494">
        <v>156963</v>
      </c>
      <c r="E4494" t="s">
        <v>5790</v>
      </c>
      <c r="F4494">
        <v>0.83963644500000001</v>
      </c>
      <c r="G4494">
        <v>156616</v>
      </c>
      <c r="H4494">
        <v>7.65</v>
      </c>
      <c r="I4494">
        <v>3</v>
      </c>
    </row>
    <row r="4495" spans="1:9" x14ac:dyDescent="0.3">
      <c r="A4495">
        <v>156616</v>
      </c>
      <c r="B4495">
        <v>75</v>
      </c>
      <c r="C4495">
        <v>0</v>
      </c>
      <c r="D4495">
        <v>156963</v>
      </c>
      <c r="E4495" t="s">
        <v>5790</v>
      </c>
      <c r="F4495">
        <v>0.83963644500000001</v>
      </c>
      <c r="G4495">
        <v>156616</v>
      </c>
      <c r="H4495">
        <v>7.65</v>
      </c>
      <c r="I4495">
        <v>3</v>
      </c>
    </row>
    <row r="4496" spans="1:9" x14ac:dyDescent="0.3">
      <c r="A4496">
        <v>156616</v>
      </c>
      <c r="B4496">
        <v>75</v>
      </c>
      <c r="C4496">
        <v>0</v>
      </c>
      <c r="D4496">
        <v>156963</v>
      </c>
      <c r="E4496" t="s">
        <v>5790</v>
      </c>
      <c r="F4496">
        <v>0.83963644500000001</v>
      </c>
      <c r="G4496">
        <v>156616</v>
      </c>
      <c r="H4496">
        <v>7.65</v>
      </c>
      <c r="I4496">
        <v>3</v>
      </c>
    </row>
    <row r="4497" spans="1:9" x14ac:dyDescent="0.3">
      <c r="A4497">
        <v>156621</v>
      </c>
      <c r="B4497">
        <v>142</v>
      </c>
      <c r="C4497">
        <v>0.204069882487772</v>
      </c>
      <c r="D4497">
        <v>156896</v>
      </c>
      <c r="E4497" t="s">
        <v>5790</v>
      </c>
      <c r="F4497">
        <v>0.59796679019999999</v>
      </c>
      <c r="G4497">
        <v>156621</v>
      </c>
      <c r="H4497">
        <v>11.8</v>
      </c>
      <c r="I4497">
        <v>2</v>
      </c>
    </row>
    <row r="4498" spans="1:9" x14ac:dyDescent="0.3">
      <c r="A4498">
        <v>156621</v>
      </c>
      <c r="B4498">
        <v>142</v>
      </c>
      <c r="C4498">
        <v>0.204069882487772</v>
      </c>
      <c r="D4498">
        <v>156896</v>
      </c>
      <c r="E4498" t="s">
        <v>5790</v>
      </c>
      <c r="F4498">
        <v>0.59796679019999999</v>
      </c>
      <c r="G4498">
        <v>156621</v>
      </c>
      <c r="H4498">
        <v>11.8</v>
      </c>
      <c r="I4498">
        <v>2</v>
      </c>
    </row>
    <row r="4499" spans="1:9" x14ac:dyDescent="0.3">
      <c r="A4499">
        <v>156623</v>
      </c>
      <c r="B4499">
        <v>142</v>
      </c>
      <c r="C4499">
        <v>0.204069882487772</v>
      </c>
      <c r="D4499">
        <v>156896</v>
      </c>
      <c r="E4499" t="s">
        <v>5790</v>
      </c>
      <c r="F4499">
        <v>0.82048618790000005</v>
      </c>
      <c r="G4499">
        <v>156623</v>
      </c>
      <c r="H4499">
        <v>7.65</v>
      </c>
      <c r="I4499">
        <v>3</v>
      </c>
    </row>
    <row r="4500" spans="1:9" x14ac:dyDescent="0.3">
      <c r="A4500">
        <v>156623</v>
      </c>
      <c r="B4500">
        <v>142</v>
      </c>
      <c r="C4500">
        <v>0.204069882487772</v>
      </c>
      <c r="D4500">
        <v>156896</v>
      </c>
      <c r="E4500" t="s">
        <v>5790</v>
      </c>
      <c r="F4500">
        <v>0.82048618790000005</v>
      </c>
      <c r="G4500">
        <v>156623</v>
      </c>
      <c r="H4500">
        <v>7.65</v>
      </c>
      <c r="I4500">
        <v>3</v>
      </c>
    </row>
    <row r="4501" spans="1:9" x14ac:dyDescent="0.3">
      <c r="A4501">
        <v>156718</v>
      </c>
      <c r="B4501">
        <v>142</v>
      </c>
      <c r="C4501">
        <v>0</v>
      </c>
      <c r="D4501">
        <v>161353</v>
      </c>
      <c r="E4501" t="s">
        <v>5790</v>
      </c>
      <c r="F4501">
        <v>0.37953105570000001</v>
      </c>
      <c r="G4501">
        <v>156718</v>
      </c>
      <c r="H4501">
        <v>14.76</v>
      </c>
      <c r="I4501">
        <v>1</v>
      </c>
    </row>
    <row r="4502" spans="1:9" x14ac:dyDescent="0.3">
      <c r="A4502">
        <v>156721</v>
      </c>
      <c r="B4502">
        <v>75</v>
      </c>
      <c r="C4502">
        <v>0</v>
      </c>
      <c r="D4502">
        <v>156963</v>
      </c>
      <c r="E4502" t="s">
        <v>5791</v>
      </c>
      <c r="F4502">
        <v>0.99060654640000001</v>
      </c>
      <c r="G4502">
        <v>156721</v>
      </c>
      <c r="H4502">
        <v>1.98</v>
      </c>
      <c r="I4502">
        <v>6</v>
      </c>
    </row>
    <row r="4503" spans="1:9" x14ac:dyDescent="0.3">
      <c r="A4503">
        <v>156721</v>
      </c>
      <c r="B4503">
        <v>75</v>
      </c>
      <c r="C4503">
        <v>0</v>
      </c>
      <c r="D4503">
        <v>156963</v>
      </c>
      <c r="E4503" t="s">
        <v>5791</v>
      </c>
      <c r="F4503">
        <v>0.99060654640000001</v>
      </c>
      <c r="G4503">
        <v>156721</v>
      </c>
      <c r="H4503">
        <v>1.98</v>
      </c>
      <c r="I4503">
        <v>6</v>
      </c>
    </row>
    <row r="4504" spans="1:9" x14ac:dyDescent="0.3">
      <c r="A4504">
        <v>156721</v>
      </c>
      <c r="B4504">
        <v>75</v>
      </c>
      <c r="C4504">
        <v>0</v>
      </c>
      <c r="D4504">
        <v>156963</v>
      </c>
      <c r="E4504" t="s">
        <v>5791</v>
      </c>
      <c r="F4504">
        <v>0.99060654640000001</v>
      </c>
      <c r="G4504">
        <v>156721</v>
      </c>
      <c r="H4504">
        <v>1.98</v>
      </c>
      <c r="I4504">
        <v>6</v>
      </c>
    </row>
    <row r="4505" spans="1:9" x14ac:dyDescent="0.3">
      <c r="A4505">
        <v>156731</v>
      </c>
      <c r="B4505">
        <v>82.975336313496598</v>
      </c>
      <c r="C4505">
        <v>0</v>
      </c>
      <c r="D4505">
        <v>156963</v>
      </c>
      <c r="E4505" t="s">
        <v>5791</v>
      </c>
      <c r="F4505">
        <v>0.96832764149999995</v>
      </c>
      <c r="G4505">
        <v>156731</v>
      </c>
      <c r="H4505">
        <v>1.98</v>
      </c>
      <c r="I4505">
        <v>6</v>
      </c>
    </row>
    <row r="4506" spans="1:9" x14ac:dyDescent="0.3">
      <c r="A4506">
        <v>156731</v>
      </c>
      <c r="B4506">
        <v>82.975336313496598</v>
      </c>
      <c r="C4506">
        <v>0</v>
      </c>
      <c r="D4506">
        <v>156963</v>
      </c>
      <c r="E4506" t="s">
        <v>5791</v>
      </c>
      <c r="F4506">
        <v>0.96832764149999995</v>
      </c>
      <c r="G4506">
        <v>156731</v>
      </c>
      <c r="H4506">
        <v>1.98</v>
      </c>
      <c r="I4506">
        <v>6</v>
      </c>
    </row>
    <row r="4507" spans="1:9" x14ac:dyDescent="0.3">
      <c r="A4507">
        <v>156731</v>
      </c>
      <c r="B4507">
        <v>82.975336313496598</v>
      </c>
      <c r="C4507">
        <v>0</v>
      </c>
      <c r="D4507">
        <v>156963</v>
      </c>
      <c r="E4507" t="s">
        <v>5791</v>
      </c>
      <c r="F4507">
        <v>0.96832764149999995</v>
      </c>
      <c r="G4507">
        <v>156731</v>
      </c>
      <c r="H4507">
        <v>1.98</v>
      </c>
      <c r="I4507">
        <v>6</v>
      </c>
    </row>
    <row r="4508" spans="1:9" x14ac:dyDescent="0.3">
      <c r="A4508">
        <v>156736</v>
      </c>
      <c r="B4508">
        <v>141.4</v>
      </c>
      <c r="C4508">
        <v>0</v>
      </c>
      <c r="D4508">
        <v>157066</v>
      </c>
      <c r="E4508" t="s">
        <v>5790</v>
      </c>
      <c r="F4508">
        <v>0.38906022909999999</v>
      </c>
      <c r="G4508">
        <v>156736</v>
      </c>
      <c r="H4508">
        <v>14.76</v>
      </c>
      <c r="I4508">
        <v>1</v>
      </c>
    </row>
    <row r="4509" spans="1:9" x14ac:dyDescent="0.3">
      <c r="A4509">
        <v>156737</v>
      </c>
      <c r="B4509">
        <v>142</v>
      </c>
      <c r="C4509">
        <v>0.50116772763117201</v>
      </c>
      <c r="D4509">
        <v>158749</v>
      </c>
      <c r="E4509" t="s">
        <v>5790</v>
      </c>
      <c r="F4509">
        <v>0.78039985899999997</v>
      </c>
      <c r="G4509">
        <v>156737</v>
      </c>
      <c r="H4509">
        <v>7.65</v>
      </c>
      <c r="I4509">
        <v>3</v>
      </c>
    </row>
    <row r="4510" spans="1:9" x14ac:dyDescent="0.3">
      <c r="A4510">
        <v>156738</v>
      </c>
      <c r="B4510">
        <v>90.877005416504304</v>
      </c>
      <c r="C4510">
        <v>0</v>
      </c>
      <c r="D4510">
        <v>156963</v>
      </c>
      <c r="E4510" t="s">
        <v>5791</v>
      </c>
      <c r="F4510">
        <v>0.96122205260000004</v>
      </c>
      <c r="G4510">
        <v>156738</v>
      </c>
      <c r="H4510">
        <v>4.0599999999999996</v>
      </c>
      <c r="I4510">
        <v>5</v>
      </c>
    </row>
    <row r="4511" spans="1:9" x14ac:dyDescent="0.3">
      <c r="A4511">
        <v>156738</v>
      </c>
      <c r="B4511">
        <v>90.877005416504304</v>
      </c>
      <c r="C4511">
        <v>0</v>
      </c>
      <c r="D4511">
        <v>156963</v>
      </c>
      <c r="E4511" t="s">
        <v>5791</v>
      </c>
      <c r="F4511">
        <v>0.96122205260000004</v>
      </c>
      <c r="G4511">
        <v>156738</v>
      </c>
      <c r="H4511">
        <v>4.0599999999999996</v>
      </c>
      <c r="I4511">
        <v>5</v>
      </c>
    </row>
    <row r="4512" spans="1:9" x14ac:dyDescent="0.3">
      <c r="A4512">
        <v>156745</v>
      </c>
      <c r="B4512">
        <v>142</v>
      </c>
      <c r="C4512">
        <v>0.50116772763117201</v>
      </c>
      <c r="D4512">
        <v>158749</v>
      </c>
      <c r="E4512" t="s">
        <v>5790</v>
      </c>
      <c r="F4512">
        <v>0.42344468829999998</v>
      </c>
      <c r="G4512">
        <v>156745</v>
      </c>
      <c r="H4512">
        <v>14.76</v>
      </c>
      <c r="I4512">
        <v>1</v>
      </c>
    </row>
    <row r="4513" spans="1:9" x14ac:dyDescent="0.3">
      <c r="A4513">
        <v>156763</v>
      </c>
      <c r="B4513">
        <v>142</v>
      </c>
      <c r="C4513">
        <v>0.50116772763117201</v>
      </c>
      <c r="D4513">
        <v>158749</v>
      </c>
      <c r="E4513" t="s">
        <v>5790</v>
      </c>
      <c r="F4513">
        <v>0.86382973190000001</v>
      </c>
      <c r="G4513">
        <v>156763</v>
      </c>
      <c r="H4513">
        <v>6.11</v>
      </c>
      <c r="I4513">
        <v>4</v>
      </c>
    </row>
    <row r="4514" spans="1:9" x14ac:dyDescent="0.3">
      <c r="A4514">
        <v>156764</v>
      </c>
      <c r="B4514">
        <v>142</v>
      </c>
      <c r="C4514">
        <v>0.204069882487772</v>
      </c>
      <c r="D4514">
        <v>156896</v>
      </c>
      <c r="E4514" t="s">
        <v>5790</v>
      </c>
      <c r="F4514">
        <v>0.73685997719999996</v>
      </c>
      <c r="G4514">
        <v>156764</v>
      </c>
      <c r="H4514">
        <v>11.8</v>
      </c>
      <c r="I4514">
        <v>2</v>
      </c>
    </row>
    <row r="4515" spans="1:9" x14ac:dyDescent="0.3">
      <c r="A4515">
        <v>156764</v>
      </c>
      <c r="B4515">
        <v>142</v>
      </c>
      <c r="C4515">
        <v>0.204069882487772</v>
      </c>
      <c r="D4515">
        <v>156896</v>
      </c>
      <c r="E4515" t="s">
        <v>5790</v>
      </c>
      <c r="F4515">
        <v>0.73685997719999996</v>
      </c>
      <c r="G4515">
        <v>156764</v>
      </c>
      <c r="H4515">
        <v>11.8</v>
      </c>
      <c r="I4515">
        <v>2</v>
      </c>
    </row>
    <row r="4516" spans="1:9" x14ac:dyDescent="0.3">
      <c r="A4516">
        <v>156802</v>
      </c>
      <c r="B4516">
        <v>75</v>
      </c>
      <c r="C4516">
        <v>0</v>
      </c>
      <c r="D4516">
        <v>156963</v>
      </c>
      <c r="E4516" t="s">
        <v>5791</v>
      </c>
      <c r="F4516">
        <v>0.95314186810000001</v>
      </c>
      <c r="G4516">
        <v>156802</v>
      </c>
      <c r="H4516">
        <v>4.0599999999999996</v>
      </c>
      <c r="I4516">
        <v>5</v>
      </c>
    </row>
    <row r="4517" spans="1:9" x14ac:dyDescent="0.3">
      <c r="A4517">
        <v>156802</v>
      </c>
      <c r="B4517">
        <v>75</v>
      </c>
      <c r="C4517">
        <v>0</v>
      </c>
      <c r="D4517">
        <v>156963</v>
      </c>
      <c r="E4517" t="s">
        <v>5791</v>
      </c>
      <c r="F4517">
        <v>0.95314186810000001</v>
      </c>
      <c r="G4517">
        <v>156802</v>
      </c>
      <c r="H4517">
        <v>4.0599999999999996</v>
      </c>
      <c r="I4517">
        <v>5</v>
      </c>
    </row>
    <row r="4518" spans="1:9" x14ac:dyDescent="0.3">
      <c r="A4518">
        <v>156833</v>
      </c>
      <c r="B4518">
        <v>142</v>
      </c>
      <c r="C4518">
        <v>0</v>
      </c>
      <c r="D4518">
        <v>157033</v>
      </c>
      <c r="E4518" t="s">
        <v>5791</v>
      </c>
      <c r="F4518">
        <v>0.98272210360000001</v>
      </c>
      <c r="G4518">
        <v>156833</v>
      </c>
      <c r="H4518">
        <v>1.98</v>
      </c>
      <c r="I4518">
        <v>6</v>
      </c>
    </row>
    <row r="4519" spans="1:9" x14ac:dyDescent="0.3">
      <c r="A4519">
        <v>156833</v>
      </c>
      <c r="B4519">
        <v>142</v>
      </c>
      <c r="C4519">
        <v>0</v>
      </c>
      <c r="D4519">
        <v>157033</v>
      </c>
      <c r="E4519" t="s">
        <v>5790</v>
      </c>
      <c r="F4519">
        <v>0.93558984990000005</v>
      </c>
      <c r="G4519">
        <v>156833</v>
      </c>
      <c r="H4519">
        <v>6.11</v>
      </c>
      <c r="I4519">
        <v>4</v>
      </c>
    </row>
    <row r="4520" spans="1:9" x14ac:dyDescent="0.3">
      <c r="A4520">
        <v>156834</v>
      </c>
      <c r="B4520">
        <v>152.83285714285699</v>
      </c>
      <c r="C4520">
        <v>0.12042800571751799</v>
      </c>
      <c r="D4520">
        <v>157113</v>
      </c>
      <c r="E4520" t="s">
        <v>5790</v>
      </c>
      <c r="F4520">
        <v>0.2196621597</v>
      </c>
      <c r="G4520">
        <v>156834</v>
      </c>
      <c r="H4520">
        <v>14.76</v>
      </c>
      <c r="I4520">
        <v>1</v>
      </c>
    </row>
    <row r="4521" spans="1:9" x14ac:dyDescent="0.3">
      <c r="A4521">
        <v>156837</v>
      </c>
      <c r="B4521">
        <v>138.52173913043401</v>
      </c>
      <c r="C4521">
        <v>0</v>
      </c>
      <c r="D4521">
        <v>157033</v>
      </c>
      <c r="E4521" t="s">
        <v>5790</v>
      </c>
      <c r="F4521">
        <v>0.3126301467</v>
      </c>
      <c r="G4521">
        <v>156837</v>
      </c>
      <c r="H4521">
        <v>14.76</v>
      </c>
      <c r="I4521">
        <v>1</v>
      </c>
    </row>
    <row r="4522" spans="1:9" x14ac:dyDescent="0.3">
      <c r="A4522">
        <v>156837</v>
      </c>
      <c r="B4522">
        <v>138.52173913043401</v>
      </c>
      <c r="C4522">
        <v>0</v>
      </c>
      <c r="D4522">
        <v>157033</v>
      </c>
      <c r="E4522" t="s">
        <v>5790</v>
      </c>
      <c r="F4522">
        <v>0.57663738730000003</v>
      </c>
      <c r="G4522">
        <v>156837</v>
      </c>
      <c r="H4522">
        <v>11.8</v>
      </c>
      <c r="I4522">
        <v>2</v>
      </c>
    </row>
    <row r="4523" spans="1:9" x14ac:dyDescent="0.3">
      <c r="A4523">
        <v>156848</v>
      </c>
      <c r="B4523">
        <v>142</v>
      </c>
      <c r="C4523">
        <v>0.204069882487772</v>
      </c>
      <c r="D4523">
        <v>156896</v>
      </c>
      <c r="E4523" t="s">
        <v>5790</v>
      </c>
      <c r="F4523">
        <v>0.61547923090000001</v>
      </c>
      <c r="G4523">
        <v>156848</v>
      </c>
      <c r="H4523">
        <v>11.8</v>
      </c>
      <c r="I4523">
        <v>2</v>
      </c>
    </row>
    <row r="4524" spans="1:9" x14ac:dyDescent="0.3">
      <c r="A4524">
        <v>156848</v>
      </c>
      <c r="B4524">
        <v>142</v>
      </c>
      <c r="C4524">
        <v>0.204069882487772</v>
      </c>
      <c r="D4524">
        <v>156896</v>
      </c>
      <c r="E4524" t="s">
        <v>5790</v>
      </c>
      <c r="F4524">
        <v>0.61547923090000001</v>
      </c>
      <c r="G4524">
        <v>156848</v>
      </c>
      <c r="H4524">
        <v>11.8</v>
      </c>
      <c r="I4524">
        <v>2</v>
      </c>
    </row>
    <row r="4525" spans="1:9" x14ac:dyDescent="0.3">
      <c r="A4525">
        <v>156849</v>
      </c>
      <c r="B4525">
        <v>80</v>
      </c>
      <c r="C4525">
        <v>0</v>
      </c>
      <c r="D4525">
        <v>157004</v>
      </c>
      <c r="E4525" t="s">
        <v>5791</v>
      </c>
      <c r="F4525">
        <v>0.94771659370000005</v>
      </c>
      <c r="G4525">
        <v>156849</v>
      </c>
      <c r="H4525">
        <v>4.0599999999999996</v>
      </c>
      <c r="I4525">
        <v>5</v>
      </c>
    </row>
    <row r="4526" spans="1:9" x14ac:dyDescent="0.3">
      <c r="A4526">
        <v>156849</v>
      </c>
      <c r="B4526">
        <v>80</v>
      </c>
      <c r="C4526">
        <v>0</v>
      </c>
      <c r="D4526">
        <v>157004</v>
      </c>
      <c r="E4526" t="s">
        <v>5791</v>
      </c>
      <c r="F4526">
        <v>0.94914305210000005</v>
      </c>
      <c r="G4526">
        <v>156849</v>
      </c>
      <c r="H4526">
        <v>4.0599999999999996</v>
      </c>
      <c r="I4526">
        <v>5</v>
      </c>
    </row>
    <row r="4527" spans="1:9" x14ac:dyDescent="0.3">
      <c r="A4527">
        <v>156850</v>
      </c>
      <c r="B4527">
        <v>142.67461087576999</v>
      </c>
      <c r="C4527">
        <v>0</v>
      </c>
      <c r="D4527">
        <v>157033</v>
      </c>
      <c r="E4527" t="s">
        <v>5790</v>
      </c>
      <c r="F4527">
        <v>0.3321150839</v>
      </c>
      <c r="G4527">
        <v>156850</v>
      </c>
      <c r="H4527">
        <v>14.76</v>
      </c>
      <c r="I4527">
        <v>1</v>
      </c>
    </row>
    <row r="4528" spans="1:9" x14ac:dyDescent="0.3">
      <c r="A4528">
        <v>156850</v>
      </c>
      <c r="B4528">
        <v>142.67461087576999</v>
      </c>
      <c r="C4528">
        <v>0</v>
      </c>
      <c r="D4528">
        <v>157033</v>
      </c>
      <c r="E4528" t="s">
        <v>5790</v>
      </c>
      <c r="F4528">
        <v>0.20933258530000001</v>
      </c>
      <c r="G4528">
        <v>156850</v>
      </c>
      <c r="H4528">
        <v>14.76</v>
      </c>
      <c r="I4528">
        <v>1</v>
      </c>
    </row>
    <row r="4529" spans="1:9" x14ac:dyDescent="0.3">
      <c r="A4529">
        <v>156851</v>
      </c>
      <c r="B4529">
        <v>80</v>
      </c>
      <c r="C4529">
        <v>0</v>
      </c>
      <c r="D4529">
        <v>157004</v>
      </c>
      <c r="E4529" t="s">
        <v>5790</v>
      </c>
      <c r="F4529">
        <v>0.91951030489999996</v>
      </c>
      <c r="G4529">
        <v>156851</v>
      </c>
      <c r="H4529">
        <v>6.11</v>
      </c>
      <c r="I4529">
        <v>4</v>
      </c>
    </row>
    <row r="4530" spans="1:9" x14ac:dyDescent="0.3">
      <c r="A4530">
        <v>156851</v>
      </c>
      <c r="B4530">
        <v>80</v>
      </c>
      <c r="C4530">
        <v>0</v>
      </c>
      <c r="D4530">
        <v>157004</v>
      </c>
      <c r="E4530" t="s">
        <v>5790</v>
      </c>
      <c r="F4530">
        <v>0.91951030489999996</v>
      </c>
      <c r="G4530">
        <v>156851</v>
      </c>
      <c r="H4530">
        <v>6.11</v>
      </c>
      <c r="I4530">
        <v>4</v>
      </c>
    </row>
    <row r="4531" spans="1:9" x14ac:dyDescent="0.3">
      <c r="A4531">
        <v>156863</v>
      </c>
      <c r="B4531">
        <v>133.41025641025601</v>
      </c>
      <c r="C4531">
        <v>0</v>
      </c>
      <c r="D4531">
        <v>157033</v>
      </c>
      <c r="E4531" t="s">
        <v>5790</v>
      </c>
      <c r="F4531">
        <v>0.86480969190000001</v>
      </c>
      <c r="G4531">
        <v>156863</v>
      </c>
      <c r="H4531">
        <v>6.11</v>
      </c>
      <c r="I4531">
        <v>4</v>
      </c>
    </row>
    <row r="4532" spans="1:9" x14ac:dyDescent="0.3">
      <c r="A4532">
        <v>156863</v>
      </c>
      <c r="B4532">
        <v>133.41025641025601</v>
      </c>
      <c r="C4532">
        <v>0</v>
      </c>
      <c r="D4532">
        <v>157033</v>
      </c>
      <c r="E4532" t="s">
        <v>5790</v>
      </c>
      <c r="F4532">
        <v>0.68853789570000001</v>
      </c>
      <c r="G4532">
        <v>156863</v>
      </c>
      <c r="H4532">
        <v>11.8</v>
      </c>
      <c r="I4532">
        <v>2</v>
      </c>
    </row>
    <row r="4533" spans="1:9" x14ac:dyDescent="0.3">
      <c r="A4533">
        <v>156871</v>
      </c>
      <c r="B4533">
        <v>133.09756097560901</v>
      </c>
      <c r="C4533">
        <v>0</v>
      </c>
      <c r="D4533">
        <v>157033</v>
      </c>
      <c r="E4533" t="s">
        <v>5790</v>
      </c>
      <c r="F4533">
        <v>0.36038863659999998</v>
      </c>
      <c r="G4533">
        <v>156871</v>
      </c>
      <c r="H4533">
        <v>14.76</v>
      </c>
      <c r="I4533">
        <v>1</v>
      </c>
    </row>
    <row r="4534" spans="1:9" x14ac:dyDescent="0.3">
      <c r="A4534">
        <v>156871</v>
      </c>
      <c r="B4534">
        <v>133.09756097560901</v>
      </c>
      <c r="C4534">
        <v>0</v>
      </c>
      <c r="D4534">
        <v>157033</v>
      </c>
      <c r="E4534" t="s">
        <v>5790</v>
      </c>
      <c r="F4534">
        <v>0.10622571409999999</v>
      </c>
      <c r="G4534">
        <v>156871</v>
      </c>
      <c r="H4534">
        <v>14.76</v>
      </c>
      <c r="I4534">
        <v>1</v>
      </c>
    </row>
    <row r="4535" spans="1:9" x14ac:dyDescent="0.3">
      <c r="A4535">
        <v>156872</v>
      </c>
      <c r="B4535">
        <v>85</v>
      </c>
      <c r="C4535">
        <v>0</v>
      </c>
      <c r="D4535">
        <v>157004</v>
      </c>
      <c r="E4535" t="s">
        <v>5791</v>
      </c>
      <c r="F4535">
        <v>0.94190037250000003</v>
      </c>
      <c r="G4535">
        <v>156872</v>
      </c>
      <c r="H4535">
        <v>4.0599999999999996</v>
      </c>
      <c r="I4535">
        <v>5</v>
      </c>
    </row>
    <row r="4536" spans="1:9" x14ac:dyDescent="0.3">
      <c r="A4536">
        <v>156872</v>
      </c>
      <c r="B4536">
        <v>85</v>
      </c>
      <c r="C4536">
        <v>0</v>
      </c>
      <c r="D4536">
        <v>157004</v>
      </c>
      <c r="E4536" t="s">
        <v>5791</v>
      </c>
      <c r="F4536">
        <v>0.9434762001</v>
      </c>
      <c r="G4536">
        <v>156872</v>
      </c>
      <c r="H4536">
        <v>4.0599999999999996</v>
      </c>
      <c r="I4536">
        <v>5</v>
      </c>
    </row>
    <row r="4537" spans="1:9" x14ac:dyDescent="0.3">
      <c r="A4537">
        <v>156876</v>
      </c>
      <c r="B4537">
        <v>83.333334074074202</v>
      </c>
      <c r="C4537">
        <v>0</v>
      </c>
      <c r="D4537">
        <v>157004</v>
      </c>
      <c r="E4537" t="s">
        <v>5790</v>
      </c>
      <c r="F4537">
        <v>0.92155647279999997</v>
      </c>
      <c r="G4537">
        <v>156876</v>
      </c>
      <c r="H4537">
        <v>6.11</v>
      </c>
      <c r="I4537">
        <v>4</v>
      </c>
    </row>
    <row r="4538" spans="1:9" x14ac:dyDescent="0.3">
      <c r="A4538">
        <v>156876</v>
      </c>
      <c r="B4538">
        <v>83.333334074074202</v>
      </c>
      <c r="C4538">
        <v>0</v>
      </c>
      <c r="D4538">
        <v>157004</v>
      </c>
      <c r="E4538" t="s">
        <v>5791</v>
      </c>
      <c r="F4538">
        <v>0.94748795029999999</v>
      </c>
      <c r="G4538">
        <v>156876</v>
      </c>
      <c r="H4538">
        <v>4.0599999999999996</v>
      </c>
      <c r="I4538">
        <v>5</v>
      </c>
    </row>
    <row r="4539" spans="1:9" x14ac:dyDescent="0.3">
      <c r="A4539">
        <v>156878</v>
      </c>
      <c r="B4539">
        <v>80</v>
      </c>
      <c r="C4539">
        <v>0</v>
      </c>
      <c r="D4539">
        <v>157004</v>
      </c>
      <c r="E4539" t="s">
        <v>5791</v>
      </c>
      <c r="F4539">
        <v>0.97597825530000004</v>
      </c>
      <c r="G4539">
        <v>156878</v>
      </c>
      <c r="H4539">
        <v>1.98</v>
      </c>
      <c r="I4539">
        <v>6</v>
      </c>
    </row>
    <row r="4540" spans="1:9" x14ac:dyDescent="0.3">
      <c r="A4540">
        <v>156878</v>
      </c>
      <c r="B4540">
        <v>80</v>
      </c>
      <c r="C4540">
        <v>0</v>
      </c>
      <c r="D4540">
        <v>157004</v>
      </c>
      <c r="E4540" t="s">
        <v>5791</v>
      </c>
      <c r="F4540">
        <v>0.97597825530000004</v>
      </c>
      <c r="G4540">
        <v>156878</v>
      </c>
      <c r="H4540">
        <v>1.98</v>
      </c>
      <c r="I4540">
        <v>6</v>
      </c>
    </row>
    <row r="4541" spans="1:9" x14ac:dyDescent="0.3">
      <c r="A4541">
        <v>156881</v>
      </c>
      <c r="B4541">
        <v>142</v>
      </c>
      <c r="C4541">
        <v>0.204069882487772</v>
      </c>
      <c r="D4541">
        <v>156896</v>
      </c>
      <c r="E4541" t="s">
        <v>5790</v>
      </c>
      <c r="F4541">
        <v>0.47824430470000001</v>
      </c>
      <c r="G4541">
        <v>156881</v>
      </c>
      <c r="H4541">
        <v>14.76</v>
      </c>
      <c r="I4541">
        <v>1</v>
      </c>
    </row>
    <row r="4542" spans="1:9" x14ac:dyDescent="0.3">
      <c r="A4542">
        <v>156881</v>
      </c>
      <c r="B4542">
        <v>142</v>
      </c>
      <c r="C4542">
        <v>0.204069882487772</v>
      </c>
      <c r="D4542">
        <v>156896</v>
      </c>
      <c r="E4542" t="s">
        <v>5790</v>
      </c>
      <c r="F4542">
        <v>0.47824430470000001</v>
      </c>
      <c r="G4542">
        <v>156881</v>
      </c>
      <c r="H4542">
        <v>14.76</v>
      </c>
      <c r="I4542">
        <v>1</v>
      </c>
    </row>
    <row r="4543" spans="1:9" x14ac:dyDescent="0.3">
      <c r="A4543">
        <v>156882</v>
      </c>
      <c r="B4543">
        <v>142</v>
      </c>
      <c r="C4543">
        <v>0.152393157514982</v>
      </c>
      <c r="D4543">
        <v>157048</v>
      </c>
      <c r="E4543" t="s">
        <v>5790</v>
      </c>
      <c r="F4543">
        <v>0.17540532349999999</v>
      </c>
      <c r="G4543">
        <v>156882</v>
      </c>
      <c r="H4543">
        <v>14.76</v>
      </c>
      <c r="I4543">
        <v>1</v>
      </c>
    </row>
    <row r="4544" spans="1:9" x14ac:dyDescent="0.3">
      <c r="A4544">
        <v>156882</v>
      </c>
      <c r="B4544">
        <v>142</v>
      </c>
      <c r="C4544">
        <v>0.152393157514982</v>
      </c>
      <c r="D4544">
        <v>157048</v>
      </c>
      <c r="E4544" t="s">
        <v>5790</v>
      </c>
      <c r="F4544">
        <v>0.27827221159999999</v>
      </c>
      <c r="G4544">
        <v>156882</v>
      </c>
      <c r="H4544">
        <v>14.76</v>
      </c>
      <c r="I4544">
        <v>1</v>
      </c>
    </row>
    <row r="4545" spans="1:9" x14ac:dyDescent="0.3">
      <c r="A4545">
        <v>156884</v>
      </c>
      <c r="B4545">
        <v>142</v>
      </c>
      <c r="C4545">
        <v>0</v>
      </c>
      <c r="D4545">
        <v>157066</v>
      </c>
      <c r="E4545" t="s">
        <v>5790</v>
      </c>
      <c r="F4545">
        <v>0.76789742709999997</v>
      </c>
      <c r="G4545">
        <v>156884</v>
      </c>
      <c r="H4545">
        <v>7.65</v>
      </c>
      <c r="I4545">
        <v>3</v>
      </c>
    </row>
    <row r="4546" spans="1:9" x14ac:dyDescent="0.3">
      <c r="A4546">
        <v>156884</v>
      </c>
      <c r="B4546">
        <v>142</v>
      </c>
      <c r="C4546">
        <v>0</v>
      </c>
      <c r="D4546">
        <v>157066</v>
      </c>
      <c r="E4546" t="s">
        <v>5790</v>
      </c>
      <c r="F4546">
        <v>0.83278471229999995</v>
      </c>
      <c r="G4546">
        <v>156884</v>
      </c>
      <c r="H4546">
        <v>7.65</v>
      </c>
      <c r="I4546">
        <v>3</v>
      </c>
    </row>
    <row r="4547" spans="1:9" x14ac:dyDescent="0.3">
      <c r="A4547">
        <v>156915</v>
      </c>
      <c r="B4547">
        <v>142</v>
      </c>
      <c r="C4547">
        <v>0.287376141441616</v>
      </c>
      <c r="D4547">
        <v>157077</v>
      </c>
      <c r="E4547" t="s">
        <v>5790</v>
      </c>
      <c r="F4547">
        <v>0.2555330992</v>
      </c>
      <c r="G4547">
        <v>156915</v>
      </c>
      <c r="H4547">
        <v>14.76</v>
      </c>
      <c r="I4547">
        <v>1</v>
      </c>
    </row>
    <row r="4548" spans="1:9" x14ac:dyDescent="0.3">
      <c r="A4548">
        <v>156917</v>
      </c>
      <c r="B4548">
        <v>142</v>
      </c>
      <c r="C4548">
        <v>0.287376141441616</v>
      </c>
      <c r="D4548">
        <v>157077</v>
      </c>
      <c r="E4548" t="s">
        <v>5790</v>
      </c>
      <c r="F4548">
        <v>0.66380965709999995</v>
      </c>
      <c r="G4548">
        <v>156917</v>
      </c>
      <c r="H4548">
        <v>11.8</v>
      </c>
      <c r="I4548">
        <v>2</v>
      </c>
    </row>
    <row r="4549" spans="1:9" x14ac:dyDescent="0.3">
      <c r="A4549">
        <v>156931</v>
      </c>
      <c r="B4549">
        <v>144.5</v>
      </c>
      <c r="C4549">
        <v>0.14049934000377101</v>
      </c>
      <c r="D4549">
        <v>157113</v>
      </c>
      <c r="E4549" t="s">
        <v>5790</v>
      </c>
      <c r="F4549">
        <v>0.42555472249999998</v>
      </c>
      <c r="G4549">
        <v>156931</v>
      </c>
      <c r="H4549">
        <v>14.76</v>
      </c>
      <c r="I4549">
        <v>1</v>
      </c>
    </row>
    <row r="4550" spans="1:9" x14ac:dyDescent="0.3">
      <c r="A4550">
        <v>156944</v>
      </c>
      <c r="B4550">
        <v>142</v>
      </c>
      <c r="C4550">
        <v>0.72694960681410903</v>
      </c>
      <c r="D4550">
        <v>157086</v>
      </c>
      <c r="E4550" t="s">
        <v>5790</v>
      </c>
      <c r="F4550">
        <v>0.86882591249999996</v>
      </c>
      <c r="G4550">
        <v>156944</v>
      </c>
      <c r="H4550">
        <v>6.11</v>
      </c>
      <c r="I4550">
        <v>4</v>
      </c>
    </row>
    <row r="4551" spans="1:9" x14ac:dyDescent="0.3">
      <c r="A4551">
        <v>157011</v>
      </c>
      <c r="B4551">
        <v>124.375</v>
      </c>
      <c r="C4551">
        <v>0</v>
      </c>
      <c r="D4551">
        <v>156990</v>
      </c>
      <c r="E4551" t="s">
        <v>5790</v>
      </c>
      <c r="F4551">
        <v>0.73102879519999997</v>
      </c>
      <c r="G4551">
        <v>157011</v>
      </c>
      <c r="H4551">
        <v>11.8</v>
      </c>
      <c r="I4551">
        <v>2</v>
      </c>
    </row>
    <row r="4552" spans="1:9" x14ac:dyDescent="0.3">
      <c r="A4552">
        <v>157011</v>
      </c>
      <c r="B4552">
        <v>124.375</v>
      </c>
      <c r="C4552">
        <v>0</v>
      </c>
      <c r="D4552">
        <v>156990</v>
      </c>
      <c r="E4552" t="s">
        <v>5790</v>
      </c>
      <c r="F4552">
        <v>0.73102879519999997</v>
      </c>
      <c r="G4552">
        <v>157011</v>
      </c>
      <c r="H4552">
        <v>11.8</v>
      </c>
      <c r="I4552">
        <v>2</v>
      </c>
    </row>
    <row r="4553" spans="1:9" x14ac:dyDescent="0.3">
      <c r="A4553">
        <v>157013</v>
      </c>
      <c r="B4553">
        <v>125.66071428571399</v>
      </c>
      <c r="C4553">
        <v>0</v>
      </c>
      <c r="D4553">
        <v>156990</v>
      </c>
      <c r="E4553" t="s">
        <v>5790</v>
      </c>
      <c r="F4553">
        <v>0.4822553396</v>
      </c>
      <c r="G4553">
        <v>157013</v>
      </c>
      <c r="H4553">
        <v>14.76</v>
      </c>
      <c r="I4553">
        <v>1</v>
      </c>
    </row>
    <row r="4554" spans="1:9" x14ac:dyDescent="0.3">
      <c r="A4554">
        <v>157057</v>
      </c>
      <c r="B4554">
        <v>144.5</v>
      </c>
      <c r="C4554">
        <v>0.14049934000377101</v>
      </c>
      <c r="D4554">
        <v>157113</v>
      </c>
      <c r="E4554" t="s">
        <v>5790</v>
      </c>
      <c r="F4554">
        <v>0.16711951789999999</v>
      </c>
      <c r="G4554">
        <v>157057</v>
      </c>
      <c r="H4554">
        <v>14.76</v>
      </c>
      <c r="I4554">
        <v>1</v>
      </c>
    </row>
    <row r="4555" spans="1:9" x14ac:dyDescent="0.3">
      <c r="A4555">
        <v>157058</v>
      </c>
      <c r="B4555">
        <v>142</v>
      </c>
      <c r="C4555">
        <v>0</v>
      </c>
      <c r="D4555">
        <v>157113</v>
      </c>
      <c r="E4555" t="s">
        <v>5790</v>
      </c>
      <c r="F4555">
        <v>0.25505605339999998</v>
      </c>
      <c r="G4555">
        <v>157058</v>
      </c>
      <c r="H4555">
        <v>14.76</v>
      </c>
      <c r="I4555">
        <v>1</v>
      </c>
    </row>
    <row r="4556" spans="1:9" x14ac:dyDescent="0.3">
      <c r="A4556">
        <v>157110</v>
      </c>
      <c r="B4556">
        <v>120</v>
      </c>
      <c r="C4556">
        <v>0</v>
      </c>
      <c r="D4556">
        <v>157892</v>
      </c>
      <c r="E4556" t="s">
        <v>5790</v>
      </c>
      <c r="F4556">
        <v>0.83782976870000003</v>
      </c>
      <c r="G4556">
        <v>157110</v>
      </c>
      <c r="H4556">
        <v>7.65</v>
      </c>
      <c r="I4556">
        <v>3</v>
      </c>
    </row>
    <row r="4557" spans="1:9" x14ac:dyDescent="0.3">
      <c r="A4557">
        <v>157115</v>
      </c>
      <c r="B4557">
        <v>186.654347826086</v>
      </c>
      <c r="C4557">
        <v>0.63112618641601403</v>
      </c>
      <c r="D4557">
        <v>157739</v>
      </c>
      <c r="E4557" t="s">
        <v>5790</v>
      </c>
      <c r="F4557">
        <v>0.83547037840000005</v>
      </c>
      <c r="G4557">
        <v>157115</v>
      </c>
      <c r="H4557">
        <v>7.65</v>
      </c>
      <c r="I4557">
        <v>3</v>
      </c>
    </row>
    <row r="4558" spans="1:9" x14ac:dyDescent="0.3">
      <c r="A4558">
        <v>157115</v>
      </c>
      <c r="B4558">
        <v>186.654347826086</v>
      </c>
      <c r="C4558">
        <v>0.63112618641601403</v>
      </c>
      <c r="D4558">
        <v>157739</v>
      </c>
      <c r="E4558" t="s">
        <v>5790</v>
      </c>
      <c r="F4558">
        <v>0.83547037840000005</v>
      </c>
      <c r="G4558">
        <v>157115</v>
      </c>
      <c r="H4558">
        <v>7.65</v>
      </c>
      <c r="I4558">
        <v>3</v>
      </c>
    </row>
    <row r="4559" spans="1:9" x14ac:dyDescent="0.3">
      <c r="A4559">
        <v>157132</v>
      </c>
      <c r="B4559">
        <v>144.5</v>
      </c>
      <c r="C4559">
        <v>0</v>
      </c>
      <c r="D4559">
        <v>157668</v>
      </c>
      <c r="E4559" t="s">
        <v>5790</v>
      </c>
      <c r="F4559">
        <v>0.8383793235</v>
      </c>
      <c r="G4559">
        <v>157132</v>
      </c>
      <c r="H4559">
        <v>7.65</v>
      </c>
      <c r="I4559">
        <v>3</v>
      </c>
    </row>
    <row r="4560" spans="1:9" x14ac:dyDescent="0.3">
      <c r="A4560">
        <v>157132</v>
      </c>
      <c r="B4560">
        <v>144.5</v>
      </c>
      <c r="C4560">
        <v>0</v>
      </c>
      <c r="D4560">
        <v>157668</v>
      </c>
      <c r="E4560" t="s">
        <v>5790</v>
      </c>
      <c r="F4560">
        <v>0.8383793235</v>
      </c>
      <c r="G4560">
        <v>157132</v>
      </c>
      <c r="H4560">
        <v>7.65</v>
      </c>
      <c r="I4560">
        <v>3</v>
      </c>
    </row>
    <row r="4561" spans="1:9" x14ac:dyDescent="0.3">
      <c r="A4561">
        <v>157169</v>
      </c>
      <c r="B4561">
        <v>132</v>
      </c>
      <c r="C4561">
        <v>0</v>
      </c>
      <c r="D4561">
        <v>157628</v>
      </c>
      <c r="E4561" t="s">
        <v>5791</v>
      </c>
      <c r="F4561">
        <v>0.99477344749999996</v>
      </c>
      <c r="G4561">
        <v>157169</v>
      </c>
      <c r="H4561">
        <v>1.98</v>
      </c>
      <c r="I4561">
        <v>6</v>
      </c>
    </row>
    <row r="4562" spans="1:9" x14ac:dyDescent="0.3">
      <c r="A4562">
        <v>157169</v>
      </c>
      <c r="B4562">
        <v>132</v>
      </c>
      <c r="C4562">
        <v>0</v>
      </c>
      <c r="D4562">
        <v>157628</v>
      </c>
      <c r="E4562" t="s">
        <v>5791</v>
      </c>
      <c r="F4562">
        <v>0.99477344749999996</v>
      </c>
      <c r="G4562">
        <v>157169</v>
      </c>
      <c r="H4562">
        <v>1.98</v>
      </c>
      <c r="I4562">
        <v>6</v>
      </c>
    </row>
    <row r="4563" spans="1:9" x14ac:dyDescent="0.3">
      <c r="A4563">
        <v>157171</v>
      </c>
      <c r="B4563">
        <v>132</v>
      </c>
      <c r="C4563">
        <v>0.15477747498199099</v>
      </c>
      <c r="D4563">
        <v>157628</v>
      </c>
      <c r="E4563" t="s">
        <v>5790</v>
      </c>
      <c r="F4563">
        <v>0.56404286619999999</v>
      </c>
      <c r="G4563">
        <v>157171</v>
      </c>
      <c r="H4563">
        <v>11.8</v>
      </c>
      <c r="I4563">
        <v>2</v>
      </c>
    </row>
    <row r="4564" spans="1:9" x14ac:dyDescent="0.3">
      <c r="A4564">
        <v>157171</v>
      </c>
      <c r="B4564">
        <v>132</v>
      </c>
      <c r="C4564">
        <v>0.15477747498199099</v>
      </c>
      <c r="D4564">
        <v>157628</v>
      </c>
      <c r="E4564" t="s">
        <v>5790</v>
      </c>
      <c r="F4564">
        <v>0.56404286619999999</v>
      </c>
      <c r="G4564">
        <v>157171</v>
      </c>
      <c r="H4564">
        <v>11.8</v>
      </c>
      <c r="I4564">
        <v>2</v>
      </c>
    </row>
    <row r="4565" spans="1:9" x14ac:dyDescent="0.3">
      <c r="A4565">
        <v>157176</v>
      </c>
      <c r="B4565">
        <v>142</v>
      </c>
      <c r="C4565">
        <v>0.65085600978296898</v>
      </c>
      <c r="D4565">
        <v>158058</v>
      </c>
      <c r="E4565" t="s">
        <v>5790</v>
      </c>
      <c r="F4565">
        <v>0.76785707469999998</v>
      </c>
      <c r="G4565">
        <v>157176</v>
      </c>
      <c r="H4565">
        <v>7.65</v>
      </c>
      <c r="I4565">
        <v>3</v>
      </c>
    </row>
    <row r="4566" spans="1:9" x14ac:dyDescent="0.3">
      <c r="A4566">
        <v>157177</v>
      </c>
      <c r="B4566">
        <v>137.714281632655</v>
      </c>
      <c r="C4566">
        <v>0</v>
      </c>
      <c r="D4566">
        <v>159375</v>
      </c>
      <c r="E4566" t="s">
        <v>5790</v>
      </c>
      <c r="F4566">
        <v>0.80702114110000001</v>
      </c>
      <c r="G4566">
        <v>157177</v>
      </c>
      <c r="H4566">
        <v>7.65</v>
      </c>
      <c r="I4566">
        <v>3</v>
      </c>
    </row>
    <row r="4567" spans="1:9" x14ac:dyDescent="0.3">
      <c r="A4567">
        <v>157178</v>
      </c>
      <c r="B4567">
        <v>132</v>
      </c>
      <c r="C4567">
        <v>0.15477747498199099</v>
      </c>
      <c r="D4567">
        <v>157628</v>
      </c>
      <c r="E4567" t="s">
        <v>5790</v>
      </c>
      <c r="F4567">
        <v>0.83745080230000002</v>
      </c>
      <c r="G4567">
        <v>157178</v>
      </c>
      <c r="H4567">
        <v>7.65</v>
      </c>
      <c r="I4567">
        <v>3</v>
      </c>
    </row>
    <row r="4568" spans="1:9" x14ac:dyDescent="0.3">
      <c r="A4568">
        <v>157178</v>
      </c>
      <c r="B4568">
        <v>132</v>
      </c>
      <c r="C4568">
        <v>0.15477747498199099</v>
      </c>
      <c r="D4568">
        <v>157628</v>
      </c>
      <c r="E4568" t="s">
        <v>5790</v>
      </c>
      <c r="F4568">
        <v>0.83745080230000002</v>
      </c>
      <c r="G4568">
        <v>157178</v>
      </c>
      <c r="H4568">
        <v>7.65</v>
      </c>
      <c r="I4568">
        <v>3</v>
      </c>
    </row>
    <row r="4569" spans="1:9" x14ac:dyDescent="0.3">
      <c r="A4569">
        <v>157185</v>
      </c>
      <c r="B4569">
        <v>126.54545454545401</v>
      </c>
      <c r="C4569">
        <v>0.15075728082661499</v>
      </c>
      <c r="D4569">
        <v>157628</v>
      </c>
      <c r="E4569" t="s">
        <v>5790</v>
      </c>
      <c r="F4569">
        <v>0.87080752849999998</v>
      </c>
      <c r="G4569">
        <v>157185</v>
      </c>
      <c r="H4569">
        <v>6.11</v>
      </c>
      <c r="I4569">
        <v>4</v>
      </c>
    </row>
    <row r="4570" spans="1:9" x14ac:dyDescent="0.3">
      <c r="A4570">
        <v>157185</v>
      </c>
      <c r="B4570">
        <v>126.54545454545401</v>
      </c>
      <c r="C4570">
        <v>0.15075728082661499</v>
      </c>
      <c r="D4570">
        <v>157628</v>
      </c>
      <c r="E4570" t="s">
        <v>5790</v>
      </c>
      <c r="F4570">
        <v>0.87080752849999998</v>
      </c>
      <c r="G4570">
        <v>157185</v>
      </c>
      <c r="H4570">
        <v>6.11</v>
      </c>
      <c r="I4570">
        <v>4</v>
      </c>
    </row>
    <row r="4571" spans="1:9" x14ac:dyDescent="0.3">
      <c r="A4571">
        <v>157188</v>
      </c>
      <c r="B4571">
        <v>132</v>
      </c>
      <c r="C4571">
        <v>0</v>
      </c>
      <c r="D4571">
        <v>157628</v>
      </c>
      <c r="E4571" t="s">
        <v>5790</v>
      </c>
      <c r="F4571">
        <v>0.69150376319999995</v>
      </c>
      <c r="G4571">
        <v>157188</v>
      </c>
      <c r="H4571">
        <v>11.8</v>
      </c>
      <c r="I4571">
        <v>2</v>
      </c>
    </row>
    <row r="4572" spans="1:9" x14ac:dyDescent="0.3">
      <c r="A4572">
        <v>157188</v>
      </c>
      <c r="B4572">
        <v>132</v>
      </c>
      <c r="C4572">
        <v>0</v>
      </c>
      <c r="D4572">
        <v>157628</v>
      </c>
      <c r="E4572" t="s">
        <v>5790</v>
      </c>
      <c r="F4572">
        <v>0.69150376319999995</v>
      </c>
      <c r="G4572">
        <v>157188</v>
      </c>
      <c r="H4572">
        <v>11.8</v>
      </c>
      <c r="I4572">
        <v>2</v>
      </c>
    </row>
    <row r="4573" spans="1:9" x14ac:dyDescent="0.3">
      <c r="A4573">
        <v>157189</v>
      </c>
      <c r="B4573">
        <v>132</v>
      </c>
      <c r="C4573">
        <v>0.15477747498199099</v>
      </c>
      <c r="D4573">
        <v>157628</v>
      </c>
      <c r="E4573" t="s">
        <v>5790</v>
      </c>
      <c r="F4573">
        <v>0.89207047220000002</v>
      </c>
      <c r="G4573">
        <v>157189</v>
      </c>
      <c r="H4573">
        <v>6.11</v>
      </c>
      <c r="I4573">
        <v>4</v>
      </c>
    </row>
    <row r="4574" spans="1:9" x14ac:dyDescent="0.3">
      <c r="A4574">
        <v>157189</v>
      </c>
      <c r="B4574">
        <v>132</v>
      </c>
      <c r="C4574">
        <v>0.15477747498199099</v>
      </c>
      <c r="D4574">
        <v>157628</v>
      </c>
      <c r="E4574" t="s">
        <v>5790</v>
      </c>
      <c r="F4574">
        <v>0.89207047220000002</v>
      </c>
      <c r="G4574">
        <v>157189</v>
      </c>
      <c r="H4574">
        <v>6.11</v>
      </c>
      <c r="I4574">
        <v>4</v>
      </c>
    </row>
    <row r="4575" spans="1:9" x14ac:dyDescent="0.3">
      <c r="A4575">
        <v>157194</v>
      </c>
      <c r="B4575">
        <v>126.54545454545401</v>
      </c>
      <c r="C4575">
        <v>0.15075728082661499</v>
      </c>
      <c r="D4575">
        <v>157628</v>
      </c>
      <c r="E4575" t="s">
        <v>5791</v>
      </c>
      <c r="F4575">
        <v>0.99451172350000006</v>
      </c>
      <c r="G4575">
        <v>157194</v>
      </c>
      <c r="H4575">
        <v>1.98</v>
      </c>
      <c r="I4575">
        <v>6</v>
      </c>
    </row>
    <row r="4576" spans="1:9" x14ac:dyDescent="0.3">
      <c r="A4576">
        <v>157194</v>
      </c>
      <c r="B4576">
        <v>126.54545454545401</v>
      </c>
      <c r="C4576">
        <v>0.15075728082661499</v>
      </c>
      <c r="D4576">
        <v>157628</v>
      </c>
      <c r="E4576" t="s">
        <v>5791</v>
      </c>
      <c r="F4576">
        <v>0.99451172350000006</v>
      </c>
      <c r="G4576">
        <v>157194</v>
      </c>
      <c r="H4576">
        <v>1.98</v>
      </c>
      <c r="I4576">
        <v>6</v>
      </c>
    </row>
    <row r="4577" spans="1:9" x14ac:dyDescent="0.3">
      <c r="A4577">
        <v>157198</v>
      </c>
      <c r="B4577">
        <v>132</v>
      </c>
      <c r="C4577">
        <v>0</v>
      </c>
      <c r="D4577">
        <v>157628</v>
      </c>
      <c r="E4577" t="s">
        <v>5790</v>
      </c>
      <c r="F4577">
        <v>0.56074470279999999</v>
      </c>
      <c r="G4577">
        <v>157198</v>
      </c>
      <c r="H4577">
        <v>11.8</v>
      </c>
      <c r="I4577">
        <v>2</v>
      </c>
    </row>
    <row r="4578" spans="1:9" x14ac:dyDescent="0.3">
      <c r="A4578">
        <v>157198</v>
      </c>
      <c r="B4578">
        <v>132</v>
      </c>
      <c r="C4578">
        <v>0</v>
      </c>
      <c r="D4578">
        <v>157628</v>
      </c>
      <c r="E4578" t="s">
        <v>5790</v>
      </c>
      <c r="F4578">
        <v>0.56074470279999999</v>
      </c>
      <c r="G4578">
        <v>157198</v>
      </c>
      <c r="H4578">
        <v>11.8</v>
      </c>
      <c r="I4578">
        <v>2</v>
      </c>
    </row>
    <row r="4579" spans="1:9" x14ac:dyDescent="0.3">
      <c r="A4579">
        <v>157201</v>
      </c>
      <c r="B4579">
        <v>142.92705882352899</v>
      </c>
      <c r="C4579">
        <v>0.35312235414773402</v>
      </c>
      <c r="D4579">
        <v>157628</v>
      </c>
      <c r="E4579" t="s">
        <v>5791</v>
      </c>
      <c r="F4579">
        <v>0.95589321849999997</v>
      </c>
      <c r="G4579">
        <v>157201</v>
      </c>
      <c r="H4579">
        <v>4.0599999999999996</v>
      </c>
      <c r="I4579">
        <v>5</v>
      </c>
    </row>
    <row r="4580" spans="1:9" x14ac:dyDescent="0.3">
      <c r="A4580">
        <v>157201</v>
      </c>
      <c r="B4580">
        <v>142.92705882352899</v>
      </c>
      <c r="C4580">
        <v>0.35312235414773402</v>
      </c>
      <c r="D4580">
        <v>157628</v>
      </c>
      <c r="E4580" t="s">
        <v>5791</v>
      </c>
      <c r="F4580">
        <v>0.95589321849999997</v>
      </c>
      <c r="G4580">
        <v>157201</v>
      </c>
      <c r="H4580">
        <v>4.0599999999999996</v>
      </c>
      <c r="I4580">
        <v>5</v>
      </c>
    </row>
    <row r="4581" spans="1:9" x14ac:dyDescent="0.3">
      <c r="A4581">
        <v>157204</v>
      </c>
      <c r="B4581">
        <v>132</v>
      </c>
      <c r="C4581">
        <v>0.15477747498199099</v>
      </c>
      <c r="D4581">
        <v>157628</v>
      </c>
      <c r="E4581" t="s">
        <v>5790</v>
      </c>
      <c r="F4581">
        <v>0.92579162120000003</v>
      </c>
      <c r="G4581">
        <v>157204</v>
      </c>
      <c r="H4581">
        <v>6.11</v>
      </c>
      <c r="I4581">
        <v>4</v>
      </c>
    </row>
    <row r="4582" spans="1:9" x14ac:dyDescent="0.3">
      <c r="A4582">
        <v>157204</v>
      </c>
      <c r="B4582">
        <v>132</v>
      </c>
      <c r="C4582">
        <v>0.15477747498199099</v>
      </c>
      <c r="D4582">
        <v>157628</v>
      </c>
      <c r="E4582" t="s">
        <v>5790</v>
      </c>
      <c r="F4582">
        <v>0.92579162120000003</v>
      </c>
      <c r="G4582">
        <v>157204</v>
      </c>
      <c r="H4582">
        <v>6.11</v>
      </c>
      <c r="I4582">
        <v>4</v>
      </c>
    </row>
    <row r="4583" spans="1:9" x14ac:dyDescent="0.3">
      <c r="A4583">
        <v>157205</v>
      </c>
      <c r="B4583">
        <v>142</v>
      </c>
      <c r="C4583">
        <v>0.26187386056628997</v>
      </c>
      <c r="D4583">
        <v>157739</v>
      </c>
      <c r="E4583" t="s">
        <v>5790</v>
      </c>
      <c r="F4583">
        <v>0.67193245889999997</v>
      </c>
      <c r="G4583">
        <v>157205</v>
      </c>
      <c r="H4583">
        <v>11.8</v>
      </c>
      <c r="I4583">
        <v>2</v>
      </c>
    </row>
    <row r="4584" spans="1:9" x14ac:dyDescent="0.3">
      <c r="A4584">
        <v>157205</v>
      </c>
      <c r="B4584">
        <v>142</v>
      </c>
      <c r="C4584">
        <v>0.26187386056628997</v>
      </c>
      <c r="D4584">
        <v>157739</v>
      </c>
      <c r="E4584" t="s">
        <v>5790</v>
      </c>
      <c r="F4584">
        <v>0.67193245889999997</v>
      </c>
      <c r="G4584">
        <v>157205</v>
      </c>
      <c r="H4584">
        <v>11.8</v>
      </c>
      <c r="I4584">
        <v>2</v>
      </c>
    </row>
    <row r="4585" spans="1:9" x14ac:dyDescent="0.3">
      <c r="A4585">
        <v>157243</v>
      </c>
      <c r="B4585">
        <v>136.28571428571399</v>
      </c>
      <c r="C4585">
        <v>0</v>
      </c>
      <c r="D4585">
        <v>158371</v>
      </c>
      <c r="E4585" t="s">
        <v>5790</v>
      </c>
      <c r="F4585">
        <v>0.39532238250000001</v>
      </c>
      <c r="G4585">
        <v>157243</v>
      </c>
      <c r="H4585">
        <v>14.76</v>
      </c>
      <c r="I4585">
        <v>1</v>
      </c>
    </row>
    <row r="4586" spans="1:9" x14ac:dyDescent="0.3">
      <c r="A4586">
        <v>157261</v>
      </c>
      <c r="B4586">
        <v>139.777777777777</v>
      </c>
      <c r="C4586">
        <v>0</v>
      </c>
      <c r="D4586">
        <v>157668</v>
      </c>
      <c r="E4586" t="s">
        <v>5790</v>
      </c>
      <c r="F4586">
        <v>0.43162319059999998</v>
      </c>
      <c r="G4586">
        <v>157261</v>
      </c>
      <c r="H4586">
        <v>14.76</v>
      </c>
      <c r="I4586">
        <v>1</v>
      </c>
    </row>
    <row r="4587" spans="1:9" x14ac:dyDescent="0.3">
      <c r="A4587">
        <v>157261</v>
      </c>
      <c r="B4587">
        <v>139.777777777777</v>
      </c>
      <c r="C4587">
        <v>0</v>
      </c>
      <c r="D4587">
        <v>157668</v>
      </c>
      <c r="E4587" t="s">
        <v>5790</v>
      </c>
      <c r="F4587">
        <v>0.43162319059999998</v>
      </c>
      <c r="G4587">
        <v>157261</v>
      </c>
      <c r="H4587">
        <v>14.76</v>
      </c>
      <c r="I4587">
        <v>1</v>
      </c>
    </row>
    <row r="4588" spans="1:9" x14ac:dyDescent="0.3">
      <c r="A4588">
        <v>157270</v>
      </c>
      <c r="B4588">
        <v>142</v>
      </c>
      <c r="C4588">
        <v>0.50116772763117201</v>
      </c>
      <c r="D4588">
        <v>158749</v>
      </c>
      <c r="E4588" t="s">
        <v>5790</v>
      </c>
      <c r="F4588">
        <v>0.8164815903</v>
      </c>
      <c r="G4588">
        <v>157270</v>
      </c>
      <c r="H4588">
        <v>7.65</v>
      </c>
      <c r="I4588">
        <v>3</v>
      </c>
    </row>
    <row r="4589" spans="1:9" x14ac:dyDescent="0.3">
      <c r="A4589">
        <v>157285</v>
      </c>
      <c r="B4589">
        <v>142</v>
      </c>
      <c r="C4589">
        <v>0</v>
      </c>
      <c r="D4589">
        <v>158872</v>
      </c>
      <c r="E4589" t="s">
        <v>5790</v>
      </c>
      <c r="F4589">
        <v>0.87103331090000002</v>
      </c>
      <c r="G4589">
        <v>157285</v>
      </c>
      <c r="H4589">
        <v>6.11</v>
      </c>
      <c r="I4589">
        <v>4</v>
      </c>
    </row>
    <row r="4590" spans="1:9" x14ac:dyDescent="0.3">
      <c r="A4590">
        <v>157287</v>
      </c>
      <c r="B4590">
        <v>151.73894736842101</v>
      </c>
      <c r="C4590">
        <v>0.46753838917722002</v>
      </c>
      <c r="D4590">
        <v>157616</v>
      </c>
      <c r="E4590" t="s">
        <v>5790</v>
      </c>
      <c r="F4590">
        <v>0.82016426320000002</v>
      </c>
      <c r="G4590">
        <v>157287</v>
      </c>
      <c r="H4590">
        <v>7.65</v>
      </c>
      <c r="I4590">
        <v>3</v>
      </c>
    </row>
    <row r="4591" spans="1:9" x14ac:dyDescent="0.3">
      <c r="A4591">
        <v>157291</v>
      </c>
      <c r="B4591">
        <v>151.48923076923001</v>
      </c>
      <c r="C4591">
        <v>0.48468104431207898</v>
      </c>
      <c r="D4591">
        <v>157616</v>
      </c>
      <c r="E4591" t="s">
        <v>5790</v>
      </c>
      <c r="F4591">
        <v>0.72978723050000005</v>
      </c>
      <c r="G4591">
        <v>157291</v>
      </c>
      <c r="H4591">
        <v>11.8</v>
      </c>
      <c r="I4591">
        <v>2</v>
      </c>
    </row>
    <row r="4592" spans="1:9" x14ac:dyDescent="0.3">
      <c r="A4592">
        <v>157308</v>
      </c>
      <c r="B4592">
        <v>147</v>
      </c>
      <c r="C4592">
        <v>0</v>
      </c>
      <c r="D4592">
        <v>158872</v>
      </c>
      <c r="E4592" t="s">
        <v>5790</v>
      </c>
      <c r="F4592">
        <v>0.5361512303</v>
      </c>
      <c r="G4592">
        <v>157308</v>
      </c>
      <c r="H4592">
        <v>11.8</v>
      </c>
      <c r="I4592">
        <v>2</v>
      </c>
    </row>
    <row r="4593" spans="1:9" x14ac:dyDescent="0.3">
      <c r="A4593">
        <v>157310</v>
      </c>
      <c r="B4593">
        <v>139</v>
      </c>
      <c r="C4593">
        <v>0</v>
      </c>
      <c r="D4593">
        <v>158371</v>
      </c>
      <c r="E4593" t="s">
        <v>5790</v>
      </c>
      <c r="F4593">
        <v>0.49114456769999998</v>
      </c>
      <c r="G4593">
        <v>157310</v>
      </c>
      <c r="H4593">
        <v>14.76</v>
      </c>
      <c r="I4593">
        <v>1</v>
      </c>
    </row>
    <row r="4594" spans="1:9" x14ac:dyDescent="0.3">
      <c r="A4594">
        <v>157311</v>
      </c>
      <c r="B4594">
        <v>146.673076923076</v>
      </c>
      <c r="C4594">
        <v>0.50417893748833298</v>
      </c>
      <c r="D4594">
        <v>157616</v>
      </c>
      <c r="E4594" t="s">
        <v>5790</v>
      </c>
      <c r="F4594">
        <v>0.70474857089999998</v>
      </c>
      <c r="G4594">
        <v>157311</v>
      </c>
      <c r="H4594">
        <v>11.8</v>
      </c>
      <c r="I4594">
        <v>2</v>
      </c>
    </row>
    <row r="4595" spans="1:9" x14ac:dyDescent="0.3">
      <c r="A4595">
        <v>157312</v>
      </c>
      <c r="B4595">
        <v>142</v>
      </c>
      <c r="C4595">
        <v>0.19110193943671899</v>
      </c>
      <c r="D4595">
        <v>157616</v>
      </c>
      <c r="E4595" t="s">
        <v>5790</v>
      </c>
      <c r="F4595">
        <v>0.90418297049999996</v>
      </c>
      <c r="G4595">
        <v>157312</v>
      </c>
      <c r="H4595">
        <v>6.11</v>
      </c>
      <c r="I4595">
        <v>4</v>
      </c>
    </row>
    <row r="4596" spans="1:9" x14ac:dyDescent="0.3">
      <c r="A4596">
        <v>157313</v>
      </c>
      <c r="B4596">
        <v>142</v>
      </c>
      <c r="C4596">
        <v>0.19110193943671899</v>
      </c>
      <c r="D4596">
        <v>157616</v>
      </c>
      <c r="E4596" t="s">
        <v>5790</v>
      </c>
      <c r="F4596">
        <v>0.65879493950000001</v>
      </c>
      <c r="G4596">
        <v>157313</v>
      </c>
      <c r="H4596">
        <v>11.8</v>
      </c>
      <c r="I4596">
        <v>2</v>
      </c>
    </row>
    <row r="4597" spans="1:9" x14ac:dyDescent="0.3">
      <c r="A4597">
        <v>157320</v>
      </c>
      <c r="B4597">
        <v>142</v>
      </c>
      <c r="C4597">
        <v>0</v>
      </c>
      <c r="D4597">
        <v>158872</v>
      </c>
      <c r="E4597" t="s">
        <v>5790</v>
      </c>
      <c r="F4597">
        <v>0.85045844319999997</v>
      </c>
      <c r="G4597">
        <v>157320</v>
      </c>
      <c r="H4597">
        <v>6.11</v>
      </c>
      <c r="I4597">
        <v>4</v>
      </c>
    </row>
    <row r="4598" spans="1:9" x14ac:dyDescent="0.3">
      <c r="A4598">
        <v>157345</v>
      </c>
      <c r="B4598">
        <v>134.708333333333</v>
      </c>
      <c r="C4598">
        <v>0</v>
      </c>
      <c r="D4598">
        <v>158197</v>
      </c>
      <c r="E4598" t="s">
        <v>5790</v>
      </c>
      <c r="F4598">
        <v>0.86287975309999998</v>
      </c>
      <c r="G4598">
        <v>157345</v>
      </c>
      <c r="H4598">
        <v>6.11</v>
      </c>
      <c r="I4598">
        <v>4</v>
      </c>
    </row>
    <row r="4599" spans="1:9" x14ac:dyDescent="0.3">
      <c r="A4599">
        <v>157346</v>
      </c>
      <c r="B4599">
        <v>134.843137254901</v>
      </c>
      <c r="C4599">
        <v>0</v>
      </c>
      <c r="D4599">
        <v>158197</v>
      </c>
      <c r="E4599" t="s">
        <v>5790</v>
      </c>
      <c r="F4599">
        <v>0.76674127579999996</v>
      </c>
      <c r="G4599">
        <v>157346</v>
      </c>
      <c r="H4599">
        <v>7.65</v>
      </c>
      <c r="I4599">
        <v>3</v>
      </c>
    </row>
    <row r="4600" spans="1:9" x14ac:dyDescent="0.3">
      <c r="A4600">
        <v>157348</v>
      </c>
      <c r="B4600">
        <v>139.083333333333</v>
      </c>
      <c r="C4600">
        <v>0</v>
      </c>
      <c r="D4600">
        <v>157423</v>
      </c>
      <c r="E4600" t="s">
        <v>5791</v>
      </c>
      <c r="F4600">
        <v>0.93633723260000001</v>
      </c>
      <c r="G4600">
        <v>157348</v>
      </c>
      <c r="H4600">
        <v>4.0599999999999996</v>
      </c>
      <c r="I4600">
        <v>5</v>
      </c>
    </row>
    <row r="4601" spans="1:9" x14ac:dyDescent="0.3">
      <c r="A4601">
        <v>157362</v>
      </c>
      <c r="B4601">
        <v>147</v>
      </c>
      <c r="C4601">
        <v>0</v>
      </c>
      <c r="D4601">
        <v>158096</v>
      </c>
      <c r="E4601" t="s">
        <v>5790</v>
      </c>
      <c r="F4601">
        <v>0.84721302990000003</v>
      </c>
      <c r="G4601">
        <v>157362</v>
      </c>
      <c r="H4601">
        <v>6.11</v>
      </c>
      <c r="I4601">
        <v>4</v>
      </c>
    </row>
    <row r="4602" spans="1:9" x14ac:dyDescent="0.3">
      <c r="A4602">
        <v>157363</v>
      </c>
      <c r="B4602">
        <v>147</v>
      </c>
      <c r="C4602">
        <v>0</v>
      </c>
      <c r="D4602">
        <v>158096</v>
      </c>
      <c r="E4602" t="s">
        <v>5790</v>
      </c>
      <c r="F4602">
        <v>0.27937918900000003</v>
      </c>
      <c r="G4602">
        <v>157363</v>
      </c>
      <c r="H4602">
        <v>14.76</v>
      </c>
      <c r="I4602">
        <v>1</v>
      </c>
    </row>
    <row r="4603" spans="1:9" x14ac:dyDescent="0.3">
      <c r="A4603">
        <v>157371</v>
      </c>
      <c r="B4603">
        <v>134.35294117647001</v>
      </c>
      <c r="C4603">
        <v>5.0179086984225199E-2</v>
      </c>
      <c r="D4603">
        <v>158544</v>
      </c>
      <c r="E4603" t="s">
        <v>5790</v>
      </c>
      <c r="F4603">
        <v>0.82265961170000002</v>
      </c>
      <c r="G4603">
        <v>157371</v>
      </c>
      <c r="H4603">
        <v>7.65</v>
      </c>
      <c r="I4603">
        <v>3</v>
      </c>
    </row>
    <row r="4604" spans="1:9" x14ac:dyDescent="0.3">
      <c r="A4604">
        <v>157375</v>
      </c>
      <c r="B4604">
        <v>142</v>
      </c>
      <c r="C4604">
        <v>0.26187386056628997</v>
      </c>
      <c r="D4604">
        <v>157739</v>
      </c>
      <c r="E4604" t="s">
        <v>5790</v>
      </c>
      <c r="F4604">
        <v>0.12963770329999999</v>
      </c>
      <c r="G4604">
        <v>157375</v>
      </c>
      <c r="H4604">
        <v>14.76</v>
      </c>
      <c r="I4604">
        <v>1</v>
      </c>
    </row>
    <row r="4605" spans="1:9" x14ac:dyDescent="0.3">
      <c r="A4605">
        <v>157375</v>
      </c>
      <c r="B4605">
        <v>142</v>
      </c>
      <c r="C4605">
        <v>0.26187386056628997</v>
      </c>
      <c r="D4605">
        <v>157739</v>
      </c>
      <c r="E4605" t="s">
        <v>5790</v>
      </c>
      <c r="F4605">
        <v>0.12963770329999999</v>
      </c>
      <c r="G4605">
        <v>157375</v>
      </c>
      <c r="H4605">
        <v>14.76</v>
      </c>
      <c r="I4605">
        <v>1</v>
      </c>
    </row>
    <row r="4606" spans="1:9" x14ac:dyDescent="0.3">
      <c r="A4606">
        <v>157382</v>
      </c>
      <c r="B4606">
        <v>142</v>
      </c>
      <c r="C4606">
        <v>0.26187386056628997</v>
      </c>
      <c r="D4606">
        <v>157739</v>
      </c>
      <c r="E4606" t="s">
        <v>5790</v>
      </c>
      <c r="F4606">
        <v>0.57426756619999997</v>
      </c>
      <c r="G4606">
        <v>157382</v>
      </c>
      <c r="H4606">
        <v>11.8</v>
      </c>
      <c r="I4606">
        <v>2</v>
      </c>
    </row>
    <row r="4607" spans="1:9" x14ac:dyDescent="0.3">
      <c r="A4607">
        <v>157382</v>
      </c>
      <c r="B4607">
        <v>142</v>
      </c>
      <c r="C4607">
        <v>0.26187386056628997</v>
      </c>
      <c r="D4607">
        <v>157739</v>
      </c>
      <c r="E4607" t="s">
        <v>5790</v>
      </c>
      <c r="F4607">
        <v>0.57426756619999997</v>
      </c>
      <c r="G4607">
        <v>157382</v>
      </c>
      <c r="H4607">
        <v>11.8</v>
      </c>
      <c r="I4607">
        <v>2</v>
      </c>
    </row>
    <row r="4608" spans="1:9" x14ac:dyDescent="0.3">
      <c r="A4608">
        <v>157383</v>
      </c>
      <c r="B4608">
        <v>142</v>
      </c>
      <c r="C4608">
        <v>0</v>
      </c>
      <c r="D4608">
        <v>158544</v>
      </c>
      <c r="E4608" t="s">
        <v>5790</v>
      </c>
      <c r="F4608">
        <v>0.78898859020000001</v>
      </c>
      <c r="G4608">
        <v>157383</v>
      </c>
      <c r="H4608">
        <v>7.65</v>
      </c>
      <c r="I4608">
        <v>3</v>
      </c>
    </row>
    <row r="4609" spans="1:9" x14ac:dyDescent="0.3">
      <c r="A4609">
        <v>157386</v>
      </c>
      <c r="B4609">
        <v>142</v>
      </c>
      <c r="C4609">
        <v>0</v>
      </c>
      <c r="D4609">
        <v>158872</v>
      </c>
      <c r="E4609" t="s">
        <v>5791</v>
      </c>
      <c r="F4609">
        <v>0.9737605453</v>
      </c>
      <c r="G4609">
        <v>157386</v>
      </c>
      <c r="H4609">
        <v>1.98</v>
      </c>
      <c r="I4609">
        <v>6</v>
      </c>
    </row>
    <row r="4610" spans="1:9" x14ac:dyDescent="0.3">
      <c r="A4610">
        <v>157398</v>
      </c>
      <c r="B4610">
        <v>142</v>
      </c>
      <c r="C4610">
        <v>0</v>
      </c>
      <c r="D4610">
        <v>158872</v>
      </c>
      <c r="E4610" t="s">
        <v>5791</v>
      </c>
      <c r="F4610">
        <v>0.9582617283</v>
      </c>
      <c r="G4610">
        <v>157398</v>
      </c>
      <c r="H4610">
        <v>4.0599999999999996</v>
      </c>
      <c r="I4610">
        <v>5</v>
      </c>
    </row>
    <row r="4611" spans="1:9" x14ac:dyDescent="0.3">
      <c r="A4611">
        <v>157404</v>
      </c>
      <c r="B4611">
        <v>131.39534883720901</v>
      </c>
      <c r="C4611">
        <v>5.4936674837827902E-2</v>
      </c>
      <c r="D4611">
        <v>158544</v>
      </c>
      <c r="E4611" t="s">
        <v>5791</v>
      </c>
      <c r="F4611">
        <v>0.94083929060000004</v>
      </c>
      <c r="G4611">
        <v>157404</v>
      </c>
      <c r="H4611">
        <v>4.0599999999999996</v>
      </c>
      <c r="I4611">
        <v>5</v>
      </c>
    </row>
    <row r="4612" spans="1:9" x14ac:dyDescent="0.3">
      <c r="A4612">
        <v>157406</v>
      </c>
      <c r="B4612">
        <v>139.941176470588</v>
      </c>
      <c r="C4612">
        <v>8.2048631992443097E-2</v>
      </c>
      <c r="D4612">
        <v>157456</v>
      </c>
      <c r="E4612" t="s">
        <v>5790</v>
      </c>
      <c r="F4612">
        <v>0.87704211470000004</v>
      </c>
      <c r="G4612">
        <v>157406</v>
      </c>
      <c r="H4612">
        <v>6.11</v>
      </c>
      <c r="I4612">
        <v>4</v>
      </c>
    </row>
    <row r="4613" spans="1:9" x14ac:dyDescent="0.3">
      <c r="A4613">
        <v>157414</v>
      </c>
      <c r="B4613">
        <v>176.23500000000001</v>
      </c>
      <c r="C4613">
        <v>0.57720591784643605</v>
      </c>
      <c r="D4613">
        <v>157739</v>
      </c>
      <c r="E4613" t="s">
        <v>5790</v>
      </c>
      <c r="F4613">
        <v>0.31614708899999999</v>
      </c>
      <c r="G4613">
        <v>157414</v>
      </c>
      <c r="H4613">
        <v>14.76</v>
      </c>
      <c r="I4613">
        <v>1</v>
      </c>
    </row>
    <row r="4614" spans="1:9" x14ac:dyDescent="0.3">
      <c r="A4614">
        <v>157414</v>
      </c>
      <c r="B4614">
        <v>176.23500000000001</v>
      </c>
      <c r="C4614">
        <v>0.57720591784643605</v>
      </c>
      <c r="D4614">
        <v>157739</v>
      </c>
      <c r="E4614" t="s">
        <v>5790</v>
      </c>
      <c r="F4614">
        <v>0.31614708899999999</v>
      </c>
      <c r="G4614">
        <v>157414</v>
      </c>
      <c r="H4614">
        <v>14.76</v>
      </c>
      <c r="I4614">
        <v>1</v>
      </c>
    </row>
    <row r="4615" spans="1:9" x14ac:dyDescent="0.3">
      <c r="A4615">
        <v>157415</v>
      </c>
      <c r="B4615">
        <v>134.35294117647001</v>
      </c>
      <c r="C4615">
        <v>5.0179086984225199E-2</v>
      </c>
      <c r="D4615">
        <v>158544</v>
      </c>
      <c r="E4615" t="s">
        <v>5790</v>
      </c>
      <c r="F4615">
        <v>0.93131762740000001</v>
      </c>
      <c r="G4615">
        <v>157415</v>
      </c>
      <c r="H4615">
        <v>6.11</v>
      </c>
      <c r="I4615">
        <v>4</v>
      </c>
    </row>
    <row r="4616" spans="1:9" x14ac:dyDescent="0.3">
      <c r="A4616">
        <v>157439</v>
      </c>
      <c r="B4616">
        <v>141.54545454545399</v>
      </c>
      <c r="C4616">
        <v>0</v>
      </c>
      <c r="D4616">
        <v>157462</v>
      </c>
      <c r="E4616" t="s">
        <v>5790</v>
      </c>
      <c r="F4616">
        <v>0.78318893909999998</v>
      </c>
      <c r="G4616">
        <v>157439</v>
      </c>
      <c r="H4616">
        <v>7.65</v>
      </c>
      <c r="I4616">
        <v>3</v>
      </c>
    </row>
    <row r="4617" spans="1:9" x14ac:dyDescent="0.3">
      <c r="A4617">
        <v>157440</v>
      </c>
      <c r="B4617">
        <v>147</v>
      </c>
      <c r="C4617">
        <v>0</v>
      </c>
      <c r="D4617">
        <v>157462</v>
      </c>
      <c r="E4617" t="s">
        <v>5790</v>
      </c>
      <c r="F4617">
        <v>0.84361636640000004</v>
      </c>
      <c r="G4617">
        <v>157440</v>
      </c>
      <c r="H4617">
        <v>6.11</v>
      </c>
      <c r="I4617">
        <v>4</v>
      </c>
    </row>
    <row r="4618" spans="1:9" x14ac:dyDescent="0.3">
      <c r="A4618">
        <v>157483</v>
      </c>
      <c r="B4618">
        <v>144.03375</v>
      </c>
      <c r="C4618">
        <v>0</v>
      </c>
      <c r="D4618">
        <v>158371</v>
      </c>
      <c r="E4618" t="s">
        <v>5790</v>
      </c>
      <c r="F4618">
        <v>0.1716624051</v>
      </c>
      <c r="G4618">
        <v>157483</v>
      </c>
      <c r="H4618">
        <v>14.76</v>
      </c>
      <c r="I4618">
        <v>1</v>
      </c>
    </row>
    <row r="4619" spans="1:9" x14ac:dyDescent="0.3">
      <c r="A4619">
        <v>157487</v>
      </c>
      <c r="B4619">
        <v>95</v>
      </c>
      <c r="C4619">
        <v>0</v>
      </c>
      <c r="D4619">
        <v>158408</v>
      </c>
      <c r="E4619" t="s">
        <v>5790</v>
      </c>
      <c r="F4619">
        <v>0.30547413229999998</v>
      </c>
      <c r="G4619">
        <v>157487</v>
      </c>
      <c r="H4619">
        <v>14.76</v>
      </c>
      <c r="I4619">
        <v>1</v>
      </c>
    </row>
    <row r="4620" spans="1:9" x14ac:dyDescent="0.3">
      <c r="A4620">
        <v>157491</v>
      </c>
      <c r="B4620">
        <v>107.25807252864401</v>
      </c>
      <c r="C4620">
        <v>0</v>
      </c>
      <c r="D4620">
        <v>158408</v>
      </c>
      <c r="E4620" t="s">
        <v>5790</v>
      </c>
      <c r="F4620">
        <v>0.90877979990000002</v>
      </c>
      <c r="G4620">
        <v>157491</v>
      </c>
      <c r="H4620">
        <v>6.11</v>
      </c>
      <c r="I4620">
        <v>4</v>
      </c>
    </row>
    <row r="4621" spans="1:9" x14ac:dyDescent="0.3">
      <c r="A4621">
        <v>157509</v>
      </c>
      <c r="B4621">
        <v>118.5</v>
      </c>
      <c r="C4621">
        <v>0</v>
      </c>
      <c r="D4621">
        <v>157668</v>
      </c>
      <c r="E4621" t="s">
        <v>5790</v>
      </c>
      <c r="F4621">
        <v>0.38528764250000003</v>
      </c>
      <c r="G4621">
        <v>157509</v>
      </c>
      <c r="H4621">
        <v>14.76</v>
      </c>
      <c r="I4621">
        <v>1</v>
      </c>
    </row>
    <row r="4622" spans="1:9" x14ac:dyDescent="0.3">
      <c r="A4622">
        <v>157509</v>
      </c>
      <c r="B4622">
        <v>118.5</v>
      </c>
      <c r="C4622">
        <v>0</v>
      </c>
      <c r="D4622">
        <v>157668</v>
      </c>
      <c r="E4622" t="s">
        <v>5790</v>
      </c>
      <c r="F4622">
        <v>0.38528764250000003</v>
      </c>
      <c r="G4622">
        <v>157509</v>
      </c>
      <c r="H4622">
        <v>14.76</v>
      </c>
      <c r="I4622">
        <v>1</v>
      </c>
    </row>
    <row r="4623" spans="1:9" x14ac:dyDescent="0.3">
      <c r="A4623">
        <v>157510</v>
      </c>
      <c r="B4623">
        <v>142</v>
      </c>
      <c r="C4623">
        <v>0.32900613358457198</v>
      </c>
      <c r="D4623">
        <v>157544</v>
      </c>
      <c r="E4623" t="s">
        <v>5790</v>
      </c>
      <c r="F4623">
        <v>0.63893961909999997</v>
      </c>
      <c r="G4623">
        <v>157510</v>
      </c>
      <c r="H4623">
        <v>11.8</v>
      </c>
      <c r="I4623">
        <v>2</v>
      </c>
    </row>
    <row r="4624" spans="1:9" x14ac:dyDescent="0.3">
      <c r="A4624">
        <v>157520</v>
      </c>
      <c r="B4624">
        <v>147</v>
      </c>
      <c r="C4624">
        <v>0</v>
      </c>
      <c r="D4624">
        <v>157668</v>
      </c>
      <c r="E4624" t="s">
        <v>5790</v>
      </c>
      <c r="F4624">
        <v>0.48689901829999999</v>
      </c>
      <c r="G4624">
        <v>157520</v>
      </c>
      <c r="H4624">
        <v>14.76</v>
      </c>
      <c r="I4624">
        <v>1</v>
      </c>
    </row>
    <row r="4625" spans="1:9" x14ac:dyDescent="0.3">
      <c r="A4625">
        <v>157520</v>
      </c>
      <c r="B4625">
        <v>147</v>
      </c>
      <c r="C4625">
        <v>0</v>
      </c>
      <c r="D4625">
        <v>157668</v>
      </c>
      <c r="E4625" t="s">
        <v>5790</v>
      </c>
      <c r="F4625">
        <v>0.48689901829999999</v>
      </c>
      <c r="G4625">
        <v>157520</v>
      </c>
      <c r="H4625">
        <v>14.76</v>
      </c>
      <c r="I4625">
        <v>1</v>
      </c>
    </row>
    <row r="4626" spans="1:9" x14ac:dyDescent="0.3">
      <c r="A4626">
        <v>157522</v>
      </c>
      <c r="B4626">
        <v>180.677391304347</v>
      </c>
      <c r="C4626">
        <v>0</v>
      </c>
      <c r="D4626">
        <v>157668</v>
      </c>
      <c r="E4626" t="s">
        <v>5790</v>
      </c>
      <c r="F4626">
        <v>0.66883563999999995</v>
      </c>
      <c r="G4626">
        <v>157522</v>
      </c>
      <c r="H4626">
        <v>11.8</v>
      </c>
      <c r="I4626">
        <v>2</v>
      </c>
    </row>
    <row r="4627" spans="1:9" x14ac:dyDescent="0.3">
      <c r="A4627">
        <v>157522</v>
      </c>
      <c r="B4627">
        <v>180.677391304347</v>
      </c>
      <c r="C4627">
        <v>0</v>
      </c>
      <c r="D4627">
        <v>157668</v>
      </c>
      <c r="E4627" t="s">
        <v>5790</v>
      </c>
      <c r="F4627">
        <v>0.66883563999999995</v>
      </c>
      <c r="G4627">
        <v>157522</v>
      </c>
      <c r="H4627">
        <v>11.8</v>
      </c>
      <c r="I4627">
        <v>2</v>
      </c>
    </row>
    <row r="4628" spans="1:9" x14ac:dyDescent="0.3">
      <c r="A4628">
        <v>157523</v>
      </c>
      <c r="B4628">
        <v>142</v>
      </c>
      <c r="C4628">
        <v>0.65085600978296898</v>
      </c>
      <c r="D4628">
        <v>158058</v>
      </c>
      <c r="E4628" t="s">
        <v>5790</v>
      </c>
      <c r="F4628">
        <v>0.48961946369999998</v>
      </c>
      <c r="G4628">
        <v>157523</v>
      </c>
      <c r="H4628">
        <v>14.76</v>
      </c>
      <c r="I4628">
        <v>1</v>
      </c>
    </row>
    <row r="4629" spans="1:9" x14ac:dyDescent="0.3">
      <c r="A4629">
        <v>157524</v>
      </c>
      <c r="B4629">
        <v>142</v>
      </c>
      <c r="C4629">
        <v>0.79247315759440495</v>
      </c>
      <c r="D4629">
        <v>157865</v>
      </c>
      <c r="E4629" t="s">
        <v>5790</v>
      </c>
      <c r="F4629">
        <v>0.32968112830000001</v>
      </c>
      <c r="G4629">
        <v>157524</v>
      </c>
      <c r="H4629">
        <v>14.76</v>
      </c>
      <c r="I4629">
        <v>1</v>
      </c>
    </row>
    <row r="4630" spans="1:9" x14ac:dyDescent="0.3">
      <c r="A4630">
        <v>157527</v>
      </c>
      <c r="B4630">
        <v>104.513513513513</v>
      </c>
      <c r="C4630">
        <v>0</v>
      </c>
      <c r="D4630">
        <v>157668</v>
      </c>
      <c r="E4630" t="s">
        <v>5790</v>
      </c>
      <c r="F4630">
        <v>0.4260421097</v>
      </c>
      <c r="G4630">
        <v>157527</v>
      </c>
      <c r="H4630">
        <v>14.76</v>
      </c>
      <c r="I4630">
        <v>1</v>
      </c>
    </row>
    <row r="4631" spans="1:9" x14ac:dyDescent="0.3">
      <c r="A4631">
        <v>157527</v>
      </c>
      <c r="B4631">
        <v>104.513513513513</v>
      </c>
      <c r="C4631">
        <v>0</v>
      </c>
      <c r="D4631">
        <v>157668</v>
      </c>
      <c r="E4631" t="s">
        <v>5790</v>
      </c>
      <c r="F4631">
        <v>0.4260421097</v>
      </c>
      <c r="G4631">
        <v>157527</v>
      </c>
      <c r="H4631">
        <v>14.76</v>
      </c>
      <c r="I4631">
        <v>1</v>
      </c>
    </row>
    <row r="4632" spans="1:9" x14ac:dyDescent="0.3">
      <c r="A4632">
        <v>157530</v>
      </c>
      <c r="B4632">
        <v>142</v>
      </c>
      <c r="C4632">
        <v>0</v>
      </c>
      <c r="D4632">
        <v>158718</v>
      </c>
      <c r="E4632" t="s">
        <v>5790</v>
      </c>
      <c r="F4632">
        <v>0.86835491659999997</v>
      </c>
      <c r="G4632">
        <v>157530</v>
      </c>
      <c r="H4632">
        <v>6.11</v>
      </c>
      <c r="I4632">
        <v>4</v>
      </c>
    </row>
    <row r="4633" spans="1:9" x14ac:dyDescent="0.3">
      <c r="A4633">
        <v>157534</v>
      </c>
      <c r="B4633">
        <v>134.72727107438101</v>
      </c>
      <c r="C4633">
        <v>0</v>
      </c>
      <c r="D4633">
        <v>158718</v>
      </c>
      <c r="E4633" t="s">
        <v>5790</v>
      </c>
      <c r="F4633">
        <v>0.80638927220000001</v>
      </c>
      <c r="G4633">
        <v>157534</v>
      </c>
      <c r="H4633">
        <v>7.65</v>
      </c>
      <c r="I4633">
        <v>3</v>
      </c>
    </row>
    <row r="4634" spans="1:9" x14ac:dyDescent="0.3">
      <c r="A4634">
        <v>157537</v>
      </c>
      <c r="B4634">
        <v>80</v>
      </c>
      <c r="C4634">
        <v>0</v>
      </c>
      <c r="D4634">
        <v>159478</v>
      </c>
      <c r="E4634" t="s">
        <v>5790</v>
      </c>
      <c r="F4634">
        <v>0.2432840168</v>
      </c>
      <c r="G4634">
        <v>157537</v>
      </c>
      <c r="H4634">
        <v>14.76</v>
      </c>
      <c r="I4634">
        <v>1</v>
      </c>
    </row>
    <row r="4635" spans="1:9" x14ac:dyDescent="0.3">
      <c r="A4635">
        <v>157538</v>
      </c>
      <c r="B4635">
        <v>80</v>
      </c>
      <c r="C4635">
        <v>0</v>
      </c>
      <c r="D4635">
        <v>159478</v>
      </c>
      <c r="E4635" t="s">
        <v>5790</v>
      </c>
      <c r="F4635">
        <v>0.525542438</v>
      </c>
      <c r="G4635">
        <v>157538</v>
      </c>
      <c r="H4635">
        <v>11.8</v>
      </c>
      <c r="I4635">
        <v>2</v>
      </c>
    </row>
    <row r="4636" spans="1:9" x14ac:dyDescent="0.3">
      <c r="A4636">
        <v>157541</v>
      </c>
      <c r="B4636">
        <v>75</v>
      </c>
      <c r="C4636">
        <v>0</v>
      </c>
      <c r="D4636">
        <v>159478</v>
      </c>
      <c r="E4636" t="s">
        <v>5790</v>
      </c>
      <c r="F4636">
        <v>0.5042894483</v>
      </c>
      <c r="G4636">
        <v>157541</v>
      </c>
      <c r="H4636">
        <v>11.8</v>
      </c>
      <c r="I4636">
        <v>2</v>
      </c>
    </row>
    <row r="4637" spans="1:9" x14ac:dyDescent="0.3">
      <c r="A4637">
        <v>157557</v>
      </c>
      <c r="B4637">
        <v>142</v>
      </c>
      <c r="C4637">
        <v>0.50116772763117201</v>
      </c>
      <c r="D4637">
        <v>158749</v>
      </c>
      <c r="E4637" t="s">
        <v>5790</v>
      </c>
      <c r="F4637">
        <v>0.91966050860000004</v>
      </c>
      <c r="G4637">
        <v>157557</v>
      </c>
      <c r="H4637">
        <v>6.11</v>
      </c>
      <c r="I4637">
        <v>4</v>
      </c>
    </row>
    <row r="4638" spans="1:9" x14ac:dyDescent="0.3">
      <c r="A4638">
        <v>157558</v>
      </c>
      <c r="B4638">
        <v>139.5</v>
      </c>
      <c r="C4638">
        <v>0</v>
      </c>
      <c r="D4638">
        <v>158371</v>
      </c>
      <c r="E4638" t="s">
        <v>5790</v>
      </c>
      <c r="F4638">
        <v>0.2220130414</v>
      </c>
      <c r="G4638">
        <v>157558</v>
      </c>
      <c r="H4638">
        <v>14.76</v>
      </c>
      <c r="I4638">
        <v>1</v>
      </c>
    </row>
    <row r="4639" spans="1:9" x14ac:dyDescent="0.3">
      <c r="A4639">
        <v>157586</v>
      </c>
      <c r="B4639">
        <v>107.27868852459</v>
      </c>
      <c r="C4639">
        <v>0</v>
      </c>
      <c r="D4639">
        <v>157668</v>
      </c>
      <c r="E4639" t="s">
        <v>5790</v>
      </c>
      <c r="F4639">
        <v>0.75156205890000005</v>
      </c>
      <c r="G4639">
        <v>157586</v>
      </c>
      <c r="H4639">
        <v>11.8</v>
      </c>
      <c r="I4639">
        <v>2</v>
      </c>
    </row>
    <row r="4640" spans="1:9" x14ac:dyDescent="0.3">
      <c r="A4640">
        <v>157586</v>
      </c>
      <c r="B4640">
        <v>107.27868852459</v>
      </c>
      <c r="C4640">
        <v>0</v>
      </c>
      <c r="D4640">
        <v>157668</v>
      </c>
      <c r="E4640" t="s">
        <v>5790</v>
      </c>
      <c r="F4640">
        <v>0.75156205890000005</v>
      </c>
      <c r="G4640">
        <v>157586</v>
      </c>
      <c r="H4640">
        <v>11.8</v>
      </c>
      <c r="I4640">
        <v>2</v>
      </c>
    </row>
    <row r="4641" spans="1:9" x14ac:dyDescent="0.3">
      <c r="A4641">
        <v>157587</v>
      </c>
      <c r="B4641">
        <v>100.365853658536</v>
      </c>
      <c r="C4641">
        <v>0</v>
      </c>
      <c r="D4641">
        <v>157668</v>
      </c>
      <c r="E4641" t="s">
        <v>5790</v>
      </c>
      <c r="F4641">
        <v>0.46828922630000003</v>
      </c>
      <c r="G4641">
        <v>157587</v>
      </c>
      <c r="H4641">
        <v>14.76</v>
      </c>
      <c r="I4641">
        <v>1</v>
      </c>
    </row>
    <row r="4642" spans="1:9" x14ac:dyDescent="0.3">
      <c r="A4642">
        <v>157587</v>
      </c>
      <c r="B4642">
        <v>100.365853658536</v>
      </c>
      <c r="C4642">
        <v>0</v>
      </c>
      <c r="D4642">
        <v>157668</v>
      </c>
      <c r="E4642" t="s">
        <v>5790</v>
      </c>
      <c r="F4642">
        <v>0.46828922630000003</v>
      </c>
      <c r="G4642">
        <v>157587</v>
      </c>
      <c r="H4642">
        <v>14.76</v>
      </c>
      <c r="I4642">
        <v>1</v>
      </c>
    </row>
    <row r="4643" spans="1:9" x14ac:dyDescent="0.3">
      <c r="A4643">
        <v>157591</v>
      </c>
      <c r="B4643">
        <v>147</v>
      </c>
      <c r="C4643">
        <v>0.36602348025769299</v>
      </c>
      <c r="D4643">
        <v>157729</v>
      </c>
      <c r="E4643" t="s">
        <v>5790</v>
      </c>
      <c r="F4643">
        <v>0.56289857629999995</v>
      </c>
      <c r="G4643">
        <v>157591</v>
      </c>
      <c r="H4643">
        <v>11.8</v>
      </c>
      <c r="I4643">
        <v>2</v>
      </c>
    </row>
    <row r="4644" spans="1:9" x14ac:dyDescent="0.3">
      <c r="A4644">
        <v>157591</v>
      </c>
      <c r="B4644">
        <v>147</v>
      </c>
      <c r="C4644">
        <v>0.36602348025769299</v>
      </c>
      <c r="D4644">
        <v>157729</v>
      </c>
      <c r="E4644" t="s">
        <v>5790</v>
      </c>
      <c r="F4644">
        <v>0.56289857629999995</v>
      </c>
      <c r="G4644">
        <v>157591</v>
      </c>
      <c r="H4644">
        <v>11.8</v>
      </c>
      <c r="I4644">
        <v>2</v>
      </c>
    </row>
    <row r="4645" spans="1:9" x14ac:dyDescent="0.3">
      <c r="A4645">
        <v>157609</v>
      </c>
      <c r="B4645">
        <v>142</v>
      </c>
      <c r="C4645">
        <v>0</v>
      </c>
      <c r="D4645">
        <v>158096</v>
      </c>
      <c r="E4645" t="s">
        <v>5790</v>
      </c>
      <c r="F4645">
        <v>0.31226846580000001</v>
      </c>
      <c r="G4645">
        <v>157609</v>
      </c>
      <c r="H4645">
        <v>14.76</v>
      </c>
      <c r="I4645">
        <v>1</v>
      </c>
    </row>
    <row r="4646" spans="1:9" x14ac:dyDescent="0.3">
      <c r="A4646">
        <v>157611</v>
      </c>
      <c r="B4646">
        <v>142</v>
      </c>
      <c r="C4646">
        <v>0</v>
      </c>
      <c r="D4646">
        <v>158096</v>
      </c>
      <c r="E4646" t="s">
        <v>5790</v>
      </c>
      <c r="F4646">
        <v>0.2043225914</v>
      </c>
      <c r="G4646">
        <v>157611</v>
      </c>
      <c r="H4646">
        <v>14.76</v>
      </c>
      <c r="I4646">
        <v>1</v>
      </c>
    </row>
    <row r="4647" spans="1:9" x14ac:dyDescent="0.3">
      <c r="A4647">
        <v>157612</v>
      </c>
      <c r="B4647">
        <v>142</v>
      </c>
      <c r="C4647">
        <v>0</v>
      </c>
      <c r="D4647">
        <v>158096</v>
      </c>
      <c r="E4647" t="s">
        <v>5790</v>
      </c>
      <c r="F4647">
        <v>0.45568001270000003</v>
      </c>
      <c r="G4647">
        <v>157612</v>
      </c>
      <c r="H4647">
        <v>14.76</v>
      </c>
      <c r="I4647">
        <v>1</v>
      </c>
    </row>
    <row r="4648" spans="1:9" x14ac:dyDescent="0.3">
      <c r="A4648">
        <v>157613</v>
      </c>
      <c r="B4648">
        <v>142</v>
      </c>
      <c r="C4648">
        <v>0</v>
      </c>
      <c r="D4648">
        <v>158096</v>
      </c>
      <c r="E4648" t="s">
        <v>5790</v>
      </c>
      <c r="F4648">
        <v>0.17170210180000001</v>
      </c>
      <c r="G4648">
        <v>157613</v>
      </c>
      <c r="H4648">
        <v>14.76</v>
      </c>
      <c r="I4648">
        <v>1</v>
      </c>
    </row>
    <row r="4649" spans="1:9" x14ac:dyDescent="0.3">
      <c r="A4649">
        <v>157654</v>
      </c>
      <c r="B4649">
        <v>142</v>
      </c>
      <c r="C4649">
        <v>0.34288564906918201</v>
      </c>
      <c r="D4649">
        <v>165374</v>
      </c>
      <c r="E4649" t="s">
        <v>5790</v>
      </c>
      <c r="F4649">
        <v>0.30749371650000001</v>
      </c>
      <c r="G4649">
        <v>157654</v>
      </c>
      <c r="H4649">
        <v>14.76</v>
      </c>
      <c r="I4649">
        <v>1</v>
      </c>
    </row>
    <row r="4650" spans="1:9" x14ac:dyDescent="0.3">
      <c r="A4650">
        <v>157656</v>
      </c>
      <c r="B4650">
        <v>96.591137724550904</v>
      </c>
      <c r="C4650">
        <v>0</v>
      </c>
      <c r="D4650">
        <v>158643</v>
      </c>
      <c r="E4650" t="s">
        <v>5790</v>
      </c>
      <c r="F4650">
        <v>0.48533877730000002</v>
      </c>
      <c r="G4650">
        <v>157656</v>
      </c>
      <c r="H4650">
        <v>14.76</v>
      </c>
      <c r="I4650">
        <v>1</v>
      </c>
    </row>
    <row r="4651" spans="1:9" x14ac:dyDescent="0.3">
      <c r="A4651">
        <v>157658</v>
      </c>
      <c r="B4651">
        <v>144.272727272727</v>
      </c>
      <c r="C4651">
        <v>0</v>
      </c>
      <c r="D4651">
        <v>158197</v>
      </c>
      <c r="E4651" t="s">
        <v>5790</v>
      </c>
      <c r="F4651">
        <v>0.61449682709999998</v>
      </c>
      <c r="G4651">
        <v>157658</v>
      </c>
      <c r="H4651">
        <v>11.8</v>
      </c>
      <c r="I4651">
        <v>2</v>
      </c>
    </row>
    <row r="4652" spans="1:9" x14ac:dyDescent="0.3">
      <c r="A4652">
        <v>157673</v>
      </c>
      <c r="B4652">
        <v>142</v>
      </c>
      <c r="C4652">
        <v>0.26187386056628997</v>
      </c>
      <c r="D4652">
        <v>157739</v>
      </c>
      <c r="E4652" t="s">
        <v>5790</v>
      </c>
      <c r="F4652">
        <v>0.91919028759999999</v>
      </c>
      <c r="G4652">
        <v>157673</v>
      </c>
      <c r="H4652">
        <v>6.11</v>
      </c>
      <c r="I4652">
        <v>4</v>
      </c>
    </row>
    <row r="4653" spans="1:9" x14ac:dyDescent="0.3">
      <c r="A4653">
        <v>157673</v>
      </c>
      <c r="B4653">
        <v>142</v>
      </c>
      <c r="C4653">
        <v>0.26187386056628997</v>
      </c>
      <c r="D4653">
        <v>157739</v>
      </c>
      <c r="E4653" t="s">
        <v>5790</v>
      </c>
      <c r="F4653">
        <v>0.91919028759999999</v>
      </c>
      <c r="G4653">
        <v>157673</v>
      </c>
      <c r="H4653">
        <v>6.11</v>
      </c>
      <c r="I4653">
        <v>4</v>
      </c>
    </row>
    <row r="4654" spans="1:9" x14ac:dyDescent="0.3">
      <c r="A4654">
        <v>157675</v>
      </c>
      <c r="B4654">
        <v>97.325581395348806</v>
      </c>
      <c r="C4654">
        <v>0</v>
      </c>
      <c r="D4654">
        <v>158528</v>
      </c>
      <c r="E4654" t="s">
        <v>5791</v>
      </c>
      <c r="F4654">
        <v>0.98919194939999999</v>
      </c>
      <c r="G4654">
        <v>157675</v>
      </c>
      <c r="H4654">
        <v>1.98</v>
      </c>
      <c r="I4654">
        <v>6</v>
      </c>
    </row>
    <row r="4655" spans="1:9" x14ac:dyDescent="0.3">
      <c r="A4655">
        <v>157676</v>
      </c>
      <c r="B4655">
        <v>109.698113207547</v>
      </c>
      <c r="C4655">
        <v>0</v>
      </c>
      <c r="D4655">
        <v>158528</v>
      </c>
      <c r="E4655" t="s">
        <v>5791</v>
      </c>
      <c r="F4655">
        <v>0.98360496760000005</v>
      </c>
      <c r="G4655">
        <v>157676</v>
      </c>
      <c r="H4655">
        <v>1.98</v>
      </c>
      <c r="I4655">
        <v>6</v>
      </c>
    </row>
    <row r="4656" spans="1:9" x14ac:dyDescent="0.3">
      <c r="A4656">
        <v>157680</v>
      </c>
      <c r="B4656">
        <v>98.5</v>
      </c>
      <c r="C4656">
        <v>0</v>
      </c>
      <c r="D4656">
        <v>158528</v>
      </c>
      <c r="E4656" t="s">
        <v>5790</v>
      </c>
      <c r="F4656">
        <v>0.92019700999999998</v>
      </c>
      <c r="G4656">
        <v>157680</v>
      </c>
      <c r="H4656">
        <v>6.11</v>
      </c>
      <c r="I4656">
        <v>4</v>
      </c>
    </row>
    <row r="4657" spans="1:9" x14ac:dyDescent="0.3">
      <c r="A4657">
        <v>157706</v>
      </c>
      <c r="B4657">
        <v>108.499983249991</v>
      </c>
      <c r="C4657">
        <v>0</v>
      </c>
      <c r="D4657">
        <v>158394</v>
      </c>
      <c r="E4657" t="s">
        <v>5790</v>
      </c>
      <c r="F4657">
        <v>0.79021805519999999</v>
      </c>
      <c r="G4657">
        <v>157706</v>
      </c>
      <c r="H4657">
        <v>7.65</v>
      </c>
      <c r="I4657">
        <v>3</v>
      </c>
    </row>
    <row r="4658" spans="1:9" x14ac:dyDescent="0.3">
      <c r="A4658">
        <v>157707</v>
      </c>
      <c r="B4658">
        <v>83.333331555555006</v>
      </c>
      <c r="C4658">
        <v>0</v>
      </c>
      <c r="D4658">
        <v>158394</v>
      </c>
      <c r="E4658" t="s">
        <v>5790</v>
      </c>
      <c r="F4658">
        <v>0.86323481800000001</v>
      </c>
      <c r="G4658">
        <v>157707</v>
      </c>
      <c r="H4658">
        <v>6.11</v>
      </c>
      <c r="I4658">
        <v>4</v>
      </c>
    </row>
    <row r="4659" spans="1:9" x14ac:dyDescent="0.3">
      <c r="A4659">
        <v>157711</v>
      </c>
      <c r="B4659">
        <v>120.14171143048</v>
      </c>
      <c r="C4659">
        <v>0</v>
      </c>
      <c r="D4659">
        <v>158394</v>
      </c>
      <c r="E4659" t="s">
        <v>5790</v>
      </c>
      <c r="F4659">
        <v>0.89523899559999998</v>
      </c>
      <c r="G4659">
        <v>157711</v>
      </c>
      <c r="H4659">
        <v>6.11</v>
      </c>
      <c r="I4659">
        <v>4</v>
      </c>
    </row>
    <row r="4660" spans="1:9" x14ac:dyDescent="0.3">
      <c r="A4660">
        <v>157714</v>
      </c>
      <c r="B4660">
        <v>81.818179586776196</v>
      </c>
      <c r="C4660">
        <v>0</v>
      </c>
      <c r="D4660">
        <v>158394</v>
      </c>
      <c r="E4660" t="s">
        <v>5790</v>
      </c>
      <c r="F4660">
        <v>0.89554649590000002</v>
      </c>
      <c r="G4660">
        <v>157714</v>
      </c>
      <c r="H4660">
        <v>6.11</v>
      </c>
      <c r="I4660">
        <v>4</v>
      </c>
    </row>
    <row r="4661" spans="1:9" x14ac:dyDescent="0.3">
      <c r="A4661">
        <v>157717</v>
      </c>
      <c r="B4661">
        <v>116.79158263860801</v>
      </c>
      <c r="C4661">
        <v>0</v>
      </c>
      <c r="D4661">
        <v>158394</v>
      </c>
      <c r="E4661" t="s">
        <v>5790</v>
      </c>
      <c r="F4661">
        <v>0.9264887571</v>
      </c>
      <c r="G4661">
        <v>157717</v>
      </c>
      <c r="H4661">
        <v>6.11</v>
      </c>
      <c r="I4661">
        <v>4</v>
      </c>
    </row>
    <row r="4662" spans="1:9" x14ac:dyDescent="0.3">
      <c r="A4662">
        <v>157718</v>
      </c>
      <c r="B4662">
        <v>127</v>
      </c>
      <c r="C4662">
        <v>0</v>
      </c>
      <c r="D4662">
        <v>157892</v>
      </c>
      <c r="E4662" t="s">
        <v>5790</v>
      </c>
      <c r="F4662">
        <v>0.69739121199999998</v>
      </c>
      <c r="G4662">
        <v>157718</v>
      </c>
      <c r="H4662">
        <v>11.8</v>
      </c>
      <c r="I4662">
        <v>2</v>
      </c>
    </row>
    <row r="4663" spans="1:9" x14ac:dyDescent="0.3">
      <c r="A4663">
        <v>157745</v>
      </c>
      <c r="B4663">
        <v>147</v>
      </c>
      <c r="C4663">
        <v>0</v>
      </c>
      <c r="D4663">
        <v>157806</v>
      </c>
      <c r="E4663" t="s">
        <v>5790</v>
      </c>
      <c r="F4663">
        <v>0.65198796989999996</v>
      </c>
      <c r="G4663">
        <v>157745</v>
      </c>
      <c r="H4663">
        <v>11.8</v>
      </c>
      <c r="I4663">
        <v>2</v>
      </c>
    </row>
    <row r="4664" spans="1:9" x14ac:dyDescent="0.3">
      <c r="A4664">
        <v>157745</v>
      </c>
      <c r="B4664">
        <v>147</v>
      </c>
      <c r="C4664">
        <v>0</v>
      </c>
      <c r="D4664">
        <v>157806</v>
      </c>
      <c r="E4664" t="s">
        <v>5790</v>
      </c>
      <c r="F4664">
        <v>0.65198796989999996</v>
      </c>
      <c r="G4664">
        <v>157745</v>
      </c>
      <c r="H4664">
        <v>11.8</v>
      </c>
      <c r="I4664">
        <v>2</v>
      </c>
    </row>
    <row r="4665" spans="1:9" x14ac:dyDescent="0.3">
      <c r="A4665">
        <v>157764</v>
      </c>
      <c r="B4665">
        <v>122</v>
      </c>
      <c r="C4665">
        <v>0.36342124390591701</v>
      </c>
      <c r="D4665">
        <v>159564</v>
      </c>
      <c r="E4665" t="s">
        <v>5790</v>
      </c>
      <c r="F4665">
        <v>0.61107033489999996</v>
      </c>
      <c r="G4665">
        <v>157764</v>
      </c>
      <c r="H4665">
        <v>11.8</v>
      </c>
      <c r="I4665">
        <v>2</v>
      </c>
    </row>
    <row r="4666" spans="1:9" x14ac:dyDescent="0.3">
      <c r="A4666">
        <v>157766</v>
      </c>
      <c r="B4666">
        <v>142</v>
      </c>
      <c r="C4666">
        <v>0.36342124390591701</v>
      </c>
      <c r="D4666">
        <v>159564</v>
      </c>
      <c r="E4666" t="s">
        <v>5790</v>
      </c>
      <c r="F4666">
        <v>0.35520490999999998</v>
      </c>
      <c r="G4666">
        <v>157766</v>
      </c>
      <c r="H4666">
        <v>14.76</v>
      </c>
      <c r="I4666">
        <v>1</v>
      </c>
    </row>
    <row r="4667" spans="1:9" x14ac:dyDescent="0.3">
      <c r="A4667">
        <v>157785</v>
      </c>
      <c r="B4667">
        <v>139.5</v>
      </c>
      <c r="C4667">
        <v>0</v>
      </c>
      <c r="D4667">
        <v>158070</v>
      </c>
      <c r="E4667" t="s">
        <v>5790</v>
      </c>
      <c r="F4667">
        <v>0.65322542189999999</v>
      </c>
      <c r="G4667">
        <v>157785</v>
      </c>
      <c r="H4667">
        <v>11.8</v>
      </c>
      <c r="I4667">
        <v>2</v>
      </c>
    </row>
    <row r="4668" spans="1:9" x14ac:dyDescent="0.3">
      <c r="A4668">
        <v>157786</v>
      </c>
      <c r="B4668">
        <v>128.62295081967201</v>
      </c>
      <c r="C4668">
        <v>0</v>
      </c>
      <c r="D4668">
        <v>158070</v>
      </c>
      <c r="E4668" t="s">
        <v>5791</v>
      </c>
      <c r="F4668">
        <v>0.95312350990000005</v>
      </c>
      <c r="G4668">
        <v>157786</v>
      </c>
      <c r="H4668">
        <v>4.0599999999999996</v>
      </c>
      <c r="I4668">
        <v>5</v>
      </c>
    </row>
    <row r="4669" spans="1:9" x14ac:dyDescent="0.3">
      <c r="A4669">
        <v>157787</v>
      </c>
      <c r="B4669">
        <v>129.80439263425299</v>
      </c>
      <c r="C4669">
        <v>0</v>
      </c>
      <c r="D4669">
        <v>158070</v>
      </c>
      <c r="E4669" t="s">
        <v>5790</v>
      </c>
      <c r="F4669">
        <v>0.68458807470000005</v>
      </c>
      <c r="G4669">
        <v>157787</v>
      </c>
      <c r="H4669">
        <v>11.8</v>
      </c>
      <c r="I4669">
        <v>2</v>
      </c>
    </row>
    <row r="4670" spans="1:9" x14ac:dyDescent="0.3">
      <c r="A4670">
        <v>157789</v>
      </c>
      <c r="B4670">
        <v>125.681818181818</v>
      </c>
      <c r="C4670">
        <v>0</v>
      </c>
      <c r="D4670">
        <v>158070</v>
      </c>
      <c r="E4670" t="s">
        <v>5791</v>
      </c>
      <c r="F4670">
        <v>0.96338826420000001</v>
      </c>
      <c r="G4670">
        <v>157789</v>
      </c>
      <c r="H4670">
        <v>4.0599999999999996</v>
      </c>
      <c r="I4670">
        <v>5</v>
      </c>
    </row>
    <row r="4671" spans="1:9" x14ac:dyDescent="0.3">
      <c r="A4671">
        <v>157790</v>
      </c>
      <c r="B4671">
        <v>147</v>
      </c>
      <c r="C4671">
        <v>0.367273045849144</v>
      </c>
      <c r="D4671">
        <v>158733</v>
      </c>
      <c r="E4671" t="s">
        <v>5790</v>
      </c>
      <c r="F4671">
        <v>0.91256690029999998</v>
      </c>
      <c r="G4671">
        <v>157790</v>
      </c>
      <c r="H4671">
        <v>6.11</v>
      </c>
      <c r="I4671">
        <v>4</v>
      </c>
    </row>
    <row r="4672" spans="1:9" x14ac:dyDescent="0.3">
      <c r="A4672">
        <v>157791</v>
      </c>
      <c r="B4672">
        <v>130.333333333333</v>
      </c>
      <c r="C4672">
        <v>0</v>
      </c>
      <c r="D4672">
        <v>158070</v>
      </c>
      <c r="E4672" t="s">
        <v>5790</v>
      </c>
      <c r="F4672">
        <v>0.90243625640000003</v>
      </c>
      <c r="G4672">
        <v>157791</v>
      </c>
      <c r="H4672">
        <v>6.11</v>
      </c>
      <c r="I4672">
        <v>4</v>
      </c>
    </row>
    <row r="4673" spans="1:9" x14ac:dyDescent="0.3">
      <c r="A4673">
        <v>157794</v>
      </c>
      <c r="B4673">
        <v>147</v>
      </c>
      <c r="C4673">
        <v>0.367273045849144</v>
      </c>
      <c r="D4673">
        <v>158733</v>
      </c>
      <c r="E4673" t="s">
        <v>5790</v>
      </c>
      <c r="F4673">
        <v>0.3061617613</v>
      </c>
      <c r="G4673">
        <v>157794</v>
      </c>
      <c r="H4673">
        <v>14.76</v>
      </c>
      <c r="I4673">
        <v>1</v>
      </c>
    </row>
    <row r="4674" spans="1:9" x14ac:dyDescent="0.3">
      <c r="A4674">
        <v>157795</v>
      </c>
      <c r="B4674">
        <v>147</v>
      </c>
      <c r="C4674">
        <v>0.367273045849144</v>
      </c>
      <c r="D4674">
        <v>158733</v>
      </c>
      <c r="E4674" t="s">
        <v>5790</v>
      </c>
      <c r="F4674">
        <v>0.79747003319999998</v>
      </c>
      <c r="G4674">
        <v>157795</v>
      </c>
      <c r="H4674">
        <v>7.65</v>
      </c>
      <c r="I4674">
        <v>3</v>
      </c>
    </row>
    <row r="4675" spans="1:9" x14ac:dyDescent="0.3">
      <c r="A4675">
        <v>157803</v>
      </c>
      <c r="B4675">
        <v>147</v>
      </c>
      <c r="C4675">
        <v>0</v>
      </c>
      <c r="D4675">
        <v>158872</v>
      </c>
      <c r="E4675" t="s">
        <v>5791</v>
      </c>
      <c r="F4675">
        <v>0.98335534329999996</v>
      </c>
      <c r="G4675">
        <v>157803</v>
      </c>
      <c r="H4675">
        <v>1.98</v>
      </c>
      <c r="I4675">
        <v>6</v>
      </c>
    </row>
    <row r="4676" spans="1:9" x14ac:dyDescent="0.3">
      <c r="A4676">
        <v>157818</v>
      </c>
      <c r="B4676">
        <v>139.083333333333</v>
      </c>
      <c r="C4676">
        <v>0</v>
      </c>
      <c r="D4676">
        <v>158394</v>
      </c>
      <c r="E4676" t="s">
        <v>5790</v>
      </c>
      <c r="F4676">
        <v>0.31413742900000002</v>
      </c>
      <c r="G4676">
        <v>157818</v>
      </c>
      <c r="H4676">
        <v>14.76</v>
      </c>
      <c r="I4676">
        <v>1</v>
      </c>
    </row>
    <row r="4677" spans="1:9" x14ac:dyDescent="0.3">
      <c r="A4677">
        <v>157915</v>
      </c>
      <c r="B4677">
        <v>142</v>
      </c>
      <c r="C4677">
        <v>0</v>
      </c>
      <c r="D4677">
        <v>157857</v>
      </c>
      <c r="E4677" t="s">
        <v>5790</v>
      </c>
      <c r="F4677">
        <v>0.86518865820000002</v>
      </c>
      <c r="G4677">
        <v>157915</v>
      </c>
      <c r="H4677">
        <v>6.11</v>
      </c>
      <c r="I4677">
        <v>4</v>
      </c>
    </row>
    <row r="4678" spans="1:9" x14ac:dyDescent="0.3">
      <c r="A4678">
        <v>157928</v>
      </c>
      <c r="B4678">
        <v>110</v>
      </c>
      <c r="C4678">
        <v>0.672490573826652</v>
      </c>
      <c r="D4678">
        <v>160797</v>
      </c>
      <c r="E4678" t="s">
        <v>5790</v>
      </c>
      <c r="F4678">
        <v>0.83720195289999999</v>
      </c>
      <c r="G4678">
        <v>157928</v>
      </c>
      <c r="H4678">
        <v>7.65</v>
      </c>
      <c r="I4678">
        <v>3</v>
      </c>
    </row>
    <row r="4679" spans="1:9" x14ac:dyDescent="0.3">
      <c r="A4679">
        <v>157929</v>
      </c>
      <c r="B4679">
        <v>110</v>
      </c>
      <c r="C4679">
        <v>0.672490573826652</v>
      </c>
      <c r="D4679">
        <v>160797</v>
      </c>
      <c r="E4679" t="s">
        <v>5790</v>
      </c>
      <c r="F4679">
        <v>0.68225789069999998</v>
      </c>
      <c r="G4679">
        <v>157929</v>
      </c>
      <c r="H4679">
        <v>11.8</v>
      </c>
      <c r="I4679">
        <v>2</v>
      </c>
    </row>
    <row r="4680" spans="1:9" x14ac:dyDescent="0.3">
      <c r="A4680">
        <v>157931</v>
      </c>
      <c r="B4680">
        <v>120</v>
      </c>
      <c r="C4680">
        <v>0.672490573826652</v>
      </c>
      <c r="D4680">
        <v>160797</v>
      </c>
      <c r="E4680" t="s">
        <v>5790</v>
      </c>
      <c r="F4680">
        <v>0.67496651409999997</v>
      </c>
      <c r="G4680">
        <v>157931</v>
      </c>
      <c r="H4680">
        <v>11.8</v>
      </c>
      <c r="I4680">
        <v>2</v>
      </c>
    </row>
    <row r="4681" spans="1:9" x14ac:dyDescent="0.3">
      <c r="A4681">
        <v>157937</v>
      </c>
      <c r="B4681">
        <v>144.5</v>
      </c>
      <c r="C4681">
        <v>0</v>
      </c>
      <c r="D4681">
        <v>158371</v>
      </c>
      <c r="E4681" t="s">
        <v>5790</v>
      </c>
      <c r="F4681">
        <v>0.60443449019999995</v>
      </c>
      <c r="G4681">
        <v>157937</v>
      </c>
      <c r="H4681">
        <v>11.8</v>
      </c>
      <c r="I4681">
        <v>2</v>
      </c>
    </row>
    <row r="4682" spans="1:9" x14ac:dyDescent="0.3">
      <c r="A4682">
        <v>157945</v>
      </c>
      <c r="B4682">
        <v>120</v>
      </c>
      <c r="C4682">
        <v>0.672490573826652</v>
      </c>
      <c r="D4682">
        <v>160797</v>
      </c>
      <c r="E4682" t="s">
        <v>5790</v>
      </c>
      <c r="F4682">
        <v>0.67415404320000005</v>
      </c>
      <c r="G4682">
        <v>157945</v>
      </c>
      <c r="H4682">
        <v>11.8</v>
      </c>
      <c r="I4682">
        <v>2</v>
      </c>
    </row>
    <row r="4683" spans="1:9" x14ac:dyDescent="0.3">
      <c r="A4683">
        <v>157948</v>
      </c>
      <c r="B4683">
        <v>147</v>
      </c>
      <c r="C4683">
        <v>0.367273045849144</v>
      </c>
      <c r="D4683">
        <v>158733</v>
      </c>
      <c r="E4683" t="s">
        <v>5790</v>
      </c>
      <c r="F4683">
        <v>0.72745651010000001</v>
      </c>
      <c r="G4683">
        <v>157948</v>
      </c>
      <c r="H4683">
        <v>11.8</v>
      </c>
      <c r="I4683">
        <v>2</v>
      </c>
    </row>
    <row r="4684" spans="1:9" x14ac:dyDescent="0.3">
      <c r="A4684">
        <v>157952</v>
      </c>
      <c r="B4684">
        <v>142</v>
      </c>
      <c r="C4684">
        <v>0.36342124390591701</v>
      </c>
      <c r="D4684">
        <v>159564</v>
      </c>
      <c r="E4684" t="s">
        <v>5790</v>
      </c>
      <c r="F4684">
        <v>0.64279288050000005</v>
      </c>
      <c r="G4684">
        <v>157952</v>
      </c>
      <c r="H4684">
        <v>11.8</v>
      </c>
      <c r="I4684">
        <v>2</v>
      </c>
    </row>
    <row r="4685" spans="1:9" x14ac:dyDescent="0.3">
      <c r="A4685">
        <v>157979</v>
      </c>
      <c r="B4685">
        <v>100</v>
      </c>
      <c r="C4685">
        <v>0.672490573826652</v>
      </c>
      <c r="D4685">
        <v>160797</v>
      </c>
      <c r="E4685" t="s">
        <v>5790</v>
      </c>
      <c r="F4685">
        <v>0.78276789189999996</v>
      </c>
      <c r="G4685">
        <v>157979</v>
      </c>
      <c r="H4685">
        <v>7.65</v>
      </c>
      <c r="I4685">
        <v>3</v>
      </c>
    </row>
    <row r="4686" spans="1:9" x14ac:dyDescent="0.3">
      <c r="A4686">
        <v>157982</v>
      </c>
      <c r="B4686">
        <v>147</v>
      </c>
      <c r="C4686">
        <v>0.672490573826652</v>
      </c>
      <c r="D4686">
        <v>160797</v>
      </c>
      <c r="E4686" t="s">
        <v>5790</v>
      </c>
      <c r="F4686">
        <v>0.88239538669999995</v>
      </c>
      <c r="G4686">
        <v>157982</v>
      </c>
      <c r="H4686">
        <v>6.11</v>
      </c>
      <c r="I4686">
        <v>4</v>
      </c>
    </row>
    <row r="4687" spans="1:9" x14ac:dyDescent="0.3">
      <c r="A4687">
        <v>157995</v>
      </c>
      <c r="B4687">
        <v>142</v>
      </c>
      <c r="C4687">
        <v>0.47264897098278003</v>
      </c>
      <c r="D4687">
        <v>158332</v>
      </c>
      <c r="E4687" t="s">
        <v>5790</v>
      </c>
      <c r="F4687">
        <v>0.47113257650000001</v>
      </c>
      <c r="G4687">
        <v>157995</v>
      </c>
      <c r="H4687">
        <v>14.76</v>
      </c>
      <c r="I4687">
        <v>1</v>
      </c>
    </row>
    <row r="4688" spans="1:9" x14ac:dyDescent="0.3">
      <c r="A4688">
        <v>157996</v>
      </c>
      <c r="B4688">
        <v>147</v>
      </c>
      <c r="C4688">
        <v>0.47264897098278003</v>
      </c>
      <c r="D4688">
        <v>158332</v>
      </c>
      <c r="E4688" t="s">
        <v>5790</v>
      </c>
      <c r="F4688">
        <v>0.3671818972</v>
      </c>
      <c r="G4688">
        <v>157996</v>
      </c>
      <c r="H4688">
        <v>14.76</v>
      </c>
      <c r="I4688">
        <v>1</v>
      </c>
    </row>
    <row r="4689" spans="1:9" x14ac:dyDescent="0.3">
      <c r="A4689">
        <v>157997</v>
      </c>
      <c r="B4689">
        <v>147</v>
      </c>
      <c r="C4689">
        <v>0.47264897098278003</v>
      </c>
      <c r="D4689">
        <v>158332</v>
      </c>
      <c r="E4689" t="s">
        <v>5790</v>
      </c>
      <c r="F4689">
        <v>0.20047026870000001</v>
      </c>
      <c r="G4689">
        <v>157997</v>
      </c>
      <c r="H4689">
        <v>14.76</v>
      </c>
      <c r="I4689">
        <v>1</v>
      </c>
    </row>
    <row r="4690" spans="1:9" x14ac:dyDescent="0.3">
      <c r="A4690">
        <v>158050</v>
      </c>
      <c r="B4690">
        <v>142</v>
      </c>
      <c r="C4690">
        <v>0</v>
      </c>
      <c r="D4690">
        <v>158338</v>
      </c>
      <c r="E4690" t="s">
        <v>5790</v>
      </c>
      <c r="F4690">
        <v>0.43271607159999997</v>
      </c>
      <c r="G4690">
        <v>158050</v>
      </c>
      <c r="H4690">
        <v>14.76</v>
      </c>
      <c r="I4690">
        <v>1</v>
      </c>
    </row>
    <row r="4691" spans="1:9" x14ac:dyDescent="0.3">
      <c r="A4691">
        <v>158053</v>
      </c>
      <c r="B4691">
        <v>147</v>
      </c>
      <c r="C4691">
        <v>0.36342124390591701</v>
      </c>
      <c r="D4691">
        <v>159564</v>
      </c>
      <c r="E4691" t="s">
        <v>5790</v>
      </c>
      <c r="F4691">
        <v>0.28218862410000001</v>
      </c>
      <c r="G4691">
        <v>158053</v>
      </c>
      <c r="H4691">
        <v>14.76</v>
      </c>
      <c r="I4691">
        <v>1</v>
      </c>
    </row>
    <row r="4692" spans="1:9" x14ac:dyDescent="0.3">
      <c r="A4692">
        <v>158056</v>
      </c>
      <c r="B4692">
        <v>142</v>
      </c>
      <c r="C4692">
        <v>0.319658743824623</v>
      </c>
      <c r="D4692">
        <v>159044</v>
      </c>
      <c r="E4692" t="s">
        <v>5790</v>
      </c>
      <c r="F4692">
        <v>0.54971188309999997</v>
      </c>
      <c r="G4692">
        <v>158056</v>
      </c>
      <c r="H4692">
        <v>11.8</v>
      </c>
      <c r="I4692">
        <v>2</v>
      </c>
    </row>
    <row r="4693" spans="1:9" x14ac:dyDescent="0.3">
      <c r="A4693">
        <v>158079</v>
      </c>
      <c r="B4693">
        <v>147</v>
      </c>
      <c r="C4693">
        <v>0.367273045849144</v>
      </c>
      <c r="D4693">
        <v>158733</v>
      </c>
      <c r="E4693" t="s">
        <v>5790</v>
      </c>
      <c r="F4693">
        <v>0.37372595069999998</v>
      </c>
      <c r="G4693">
        <v>158079</v>
      </c>
      <c r="H4693">
        <v>14.76</v>
      </c>
      <c r="I4693">
        <v>1</v>
      </c>
    </row>
    <row r="4694" spans="1:9" x14ac:dyDescent="0.3">
      <c r="A4694">
        <v>158125</v>
      </c>
      <c r="B4694">
        <v>75</v>
      </c>
      <c r="C4694">
        <v>0</v>
      </c>
      <c r="D4694">
        <v>158643</v>
      </c>
      <c r="E4694" t="s">
        <v>5790</v>
      </c>
      <c r="F4694">
        <v>0.60644167660000003</v>
      </c>
      <c r="G4694">
        <v>158125</v>
      </c>
      <c r="H4694">
        <v>11.8</v>
      </c>
      <c r="I4694">
        <v>2</v>
      </c>
    </row>
    <row r="4695" spans="1:9" x14ac:dyDescent="0.3">
      <c r="A4695">
        <v>158134</v>
      </c>
      <c r="B4695">
        <v>115.878214313412</v>
      </c>
      <c r="C4695">
        <v>0</v>
      </c>
      <c r="D4695">
        <v>158408</v>
      </c>
      <c r="E4695" t="s">
        <v>5790</v>
      </c>
      <c r="F4695">
        <v>0.86887663599999998</v>
      </c>
      <c r="G4695">
        <v>158134</v>
      </c>
      <c r="H4695">
        <v>6.11</v>
      </c>
      <c r="I4695">
        <v>4</v>
      </c>
    </row>
    <row r="4696" spans="1:9" x14ac:dyDescent="0.3">
      <c r="A4696">
        <v>158143</v>
      </c>
      <c r="B4696">
        <v>95</v>
      </c>
      <c r="C4696">
        <v>0</v>
      </c>
      <c r="D4696">
        <v>158408</v>
      </c>
      <c r="E4696" t="s">
        <v>5790</v>
      </c>
      <c r="F4696">
        <v>0.57209467889999999</v>
      </c>
      <c r="G4696">
        <v>158143</v>
      </c>
      <c r="H4696">
        <v>11.8</v>
      </c>
      <c r="I4696">
        <v>2</v>
      </c>
    </row>
    <row r="4697" spans="1:9" x14ac:dyDescent="0.3">
      <c r="A4697">
        <v>158164</v>
      </c>
      <c r="B4697">
        <v>142</v>
      </c>
      <c r="C4697">
        <v>0.47370348377351701</v>
      </c>
      <c r="D4697">
        <v>158913</v>
      </c>
      <c r="E4697" t="s">
        <v>5790</v>
      </c>
      <c r="F4697">
        <v>0.82440066339999996</v>
      </c>
      <c r="G4697">
        <v>158164</v>
      </c>
      <c r="H4697">
        <v>7.65</v>
      </c>
      <c r="I4697">
        <v>3</v>
      </c>
    </row>
    <row r="4698" spans="1:9" x14ac:dyDescent="0.3">
      <c r="A4698">
        <v>158165</v>
      </c>
      <c r="B4698">
        <v>142</v>
      </c>
      <c r="C4698">
        <v>0.52860317436825299</v>
      </c>
      <c r="D4698">
        <v>158346</v>
      </c>
      <c r="E4698" t="s">
        <v>5790</v>
      </c>
      <c r="F4698">
        <v>0.80879443880000002</v>
      </c>
      <c r="G4698">
        <v>158165</v>
      </c>
      <c r="H4698">
        <v>7.65</v>
      </c>
      <c r="I4698">
        <v>3</v>
      </c>
    </row>
    <row r="4699" spans="1:9" x14ac:dyDescent="0.3">
      <c r="A4699">
        <v>158166</v>
      </c>
      <c r="B4699">
        <v>142</v>
      </c>
      <c r="C4699">
        <v>0.52860317436825299</v>
      </c>
      <c r="D4699">
        <v>158346</v>
      </c>
      <c r="E4699" t="s">
        <v>5790</v>
      </c>
      <c r="F4699">
        <v>0.63913047310000004</v>
      </c>
      <c r="G4699">
        <v>158166</v>
      </c>
      <c r="H4699">
        <v>11.8</v>
      </c>
      <c r="I4699">
        <v>2</v>
      </c>
    </row>
    <row r="4700" spans="1:9" x14ac:dyDescent="0.3">
      <c r="A4700">
        <v>158169</v>
      </c>
      <c r="B4700">
        <v>142</v>
      </c>
      <c r="C4700">
        <v>0.52860317436825299</v>
      </c>
      <c r="D4700">
        <v>158346</v>
      </c>
      <c r="E4700" t="s">
        <v>5790</v>
      </c>
      <c r="F4700">
        <v>0.75809943680000003</v>
      </c>
      <c r="G4700">
        <v>158169</v>
      </c>
      <c r="H4700">
        <v>7.65</v>
      </c>
      <c r="I4700">
        <v>3</v>
      </c>
    </row>
    <row r="4701" spans="1:9" x14ac:dyDescent="0.3">
      <c r="A4701">
        <v>158209</v>
      </c>
      <c r="B4701">
        <v>142</v>
      </c>
      <c r="C4701">
        <v>0.319658743824623</v>
      </c>
      <c r="D4701">
        <v>159044</v>
      </c>
      <c r="E4701" t="s">
        <v>5790</v>
      </c>
      <c r="F4701">
        <v>0.80018842219999997</v>
      </c>
      <c r="G4701">
        <v>158209</v>
      </c>
      <c r="H4701">
        <v>7.65</v>
      </c>
      <c r="I4701">
        <v>3</v>
      </c>
    </row>
    <row r="4702" spans="1:9" x14ac:dyDescent="0.3">
      <c r="A4702">
        <v>158216</v>
      </c>
      <c r="B4702">
        <v>75</v>
      </c>
      <c r="C4702">
        <v>0</v>
      </c>
      <c r="D4702">
        <v>158643</v>
      </c>
      <c r="E4702" t="s">
        <v>5790</v>
      </c>
      <c r="F4702">
        <v>0.34990978239999998</v>
      </c>
      <c r="G4702">
        <v>158216</v>
      </c>
      <c r="H4702">
        <v>14.76</v>
      </c>
      <c r="I4702">
        <v>1</v>
      </c>
    </row>
    <row r="4703" spans="1:9" x14ac:dyDescent="0.3">
      <c r="A4703">
        <v>158221</v>
      </c>
      <c r="B4703">
        <v>142</v>
      </c>
      <c r="C4703">
        <v>0.319658743824623</v>
      </c>
      <c r="D4703">
        <v>159044</v>
      </c>
      <c r="E4703" t="s">
        <v>5791</v>
      </c>
      <c r="F4703">
        <v>0.95899033550000001</v>
      </c>
      <c r="G4703">
        <v>158221</v>
      </c>
      <c r="H4703">
        <v>4.0599999999999996</v>
      </c>
      <c r="I4703">
        <v>5</v>
      </c>
    </row>
    <row r="4704" spans="1:9" x14ac:dyDescent="0.3">
      <c r="A4704">
        <v>158226</v>
      </c>
      <c r="B4704">
        <v>80</v>
      </c>
      <c r="C4704">
        <v>0</v>
      </c>
      <c r="D4704">
        <v>158643</v>
      </c>
      <c r="E4704" t="s">
        <v>5790</v>
      </c>
      <c r="F4704">
        <v>0.82537710669999997</v>
      </c>
      <c r="G4704">
        <v>158226</v>
      </c>
      <c r="H4704">
        <v>7.65</v>
      </c>
      <c r="I4704">
        <v>3</v>
      </c>
    </row>
    <row r="4705" spans="1:9" x14ac:dyDescent="0.3">
      <c r="A4705">
        <v>158227</v>
      </c>
      <c r="B4705">
        <v>142</v>
      </c>
      <c r="C4705">
        <v>0.52860317436825299</v>
      </c>
      <c r="D4705">
        <v>158346</v>
      </c>
      <c r="E4705" t="s">
        <v>5790</v>
      </c>
      <c r="F4705">
        <v>0.68097305299999999</v>
      </c>
      <c r="G4705">
        <v>158227</v>
      </c>
      <c r="H4705">
        <v>11.8</v>
      </c>
      <c r="I4705">
        <v>2</v>
      </c>
    </row>
    <row r="4706" spans="1:9" x14ac:dyDescent="0.3">
      <c r="A4706">
        <v>158228</v>
      </c>
      <c r="B4706">
        <v>142</v>
      </c>
      <c r="C4706">
        <v>0.52860317436825299</v>
      </c>
      <c r="D4706">
        <v>158346</v>
      </c>
      <c r="E4706" t="s">
        <v>5790</v>
      </c>
      <c r="F4706">
        <v>0.24029758570000001</v>
      </c>
      <c r="G4706">
        <v>158228</v>
      </c>
      <c r="H4706">
        <v>14.76</v>
      </c>
      <c r="I4706">
        <v>1</v>
      </c>
    </row>
    <row r="4707" spans="1:9" x14ac:dyDescent="0.3">
      <c r="A4707">
        <v>158232</v>
      </c>
      <c r="B4707">
        <v>75</v>
      </c>
      <c r="C4707">
        <v>0</v>
      </c>
      <c r="D4707">
        <v>158643</v>
      </c>
      <c r="E4707" t="s">
        <v>5790</v>
      </c>
      <c r="F4707">
        <v>0.53311061859999997</v>
      </c>
      <c r="G4707">
        <v>158232</v>
      </c>
      <c r="H4707">
        <v>11.8</v>
      </c>
      <c r="I4707">
        <v>2</v>
      </c>
    </row>
    <row r="4708" spans="1:9" x14ac:dyDescent="0.3">
      <c r="A4708">
        <v>158238</v>
      </c>
      <c r="B4708">
        <v>105</v>
      </c>
      <c r="C4708">
        <v>0</v>
      </c>
      <c r="D4708">
        <v>158931</v>
      </c>
      <c r="E4708" t="s">
        <v>5790</v>
      </c>
      <c r="F4708">
        <v>0.18284629290000001</v>
      </c>
      <c r="G4708">
        <v>158238</v>
      </c>
      <c r="H4708">
        <v>14.76</v>
      </c>
      <c r="I4708">
        <v>1</v>
      </c>
    </row>
    <row r="4709" spans="1:9" x14ac:dyDescent="0.3">
      <c r="A4709">
        <v>158240</v>
      </c>
      <c r="B4709">
        <v>110</v>
      </c>
      <c r="C4709">
        <v>0</v>
      </c>
      <c r="D4709">
        <v>158931</v>
      </c>
      <c r="E4709" t="s">
        <v>5790</v>
      </c>
      <c r="F4709">
        <v>0.4405860305</v>
      </c>
      <c r="G4709">
        <v>158240</v>
      </c>
      <c r="H4709">
        <v>14.76</v>
      </c>
      <c r="I4709">
        <v>1</v>
      </c>
    </row>
    <row r="4710" spans="1:9" x14ac:dyDescent="0.3">
      <c r="A4710">
        <v>158245</v>
      </c>
      <c r="B4710">
        <v>77.702702702702695</v>
      </c>
      <c r="C4710">
        <v>0</v>
      </c>
      <c r="D4710">
        <v>158931</v>
      </c>
      <c r="E4710" t="s">
        <v>5790</v>
      </c>
      <c r="F4710">
        <v>0.63258218769999996</v>
      </c>
      <c r="G4710">
        <v>158245</v>
      </c>
      <c r="H4710">
        <v>11.8</v>
      </c>
      <c r="I4710">
        <v>2</v>
      </c>
    </row>
    <row r="4711" spans="1:9" x14ac:dyDescent="0.3">
      <c r="A4711">
        <v>158246</v>
      </c>
      <c r="B4711">
        <v>129.959183673469</v>
      </c>
      <c r="C4711">
        <v>0</v>
      </c>
      <c r="D4711">
        <v>158931</v>
      </c>
      <c r="E4711" t="s">
        <v>5790</v>
      </c>
      <c r="F4711">
        <v>0.1705154032</v>
      </c>
      <c r="G4711">
        <v>158246</v>
      </c>
      <c r="H4711">
        <v>14.76</v>
      </c>
      <c r="I4711">
        <v>1</v>
      </c>
    </row>
    <row r="4712" spans="1:9" x14ac:dyDescent="0.3">
      <c r="A4712">
        <v>158247</v>
      </c>
      <c r="B4712">
        <v>100.882369047255</v>
      </c>
      <c r="C4712">
        <v>0</v>
      </c>
      <c r="D4712">
        <v>158931</v>
      </c>
      <c r="E4712" t="s">
        <v>5790</v>
      </c>
      <c r="F4712">
        <v>0.56548941139999997</v>
      </c>
      <c r="G4712">
        <v>158247</v>
      </c>
      <c r="H4712">
        <v>11.8</v>
      </c>
      <c r="I4712">
        <v>2</v>
      </c>
    </row>
    <row r="4713" spans="1:9" x14ac:dyDescent="0.3">
      <c r="A4713">
        <v>158265</v>
      </c>
      <c r="B4713">
        <v>142</v>
      </c>
      <c r="C4713">
        <v>0</v>
      </c>
      <c r="D4713">
        <v>158657</v>
      </c>
      <c r="E4713" t="s">
        <v>5790</v>
      </c>
      <c r="F4713">
        <v>0.91729521749999998</v>
      </c>
      <c r="G4713">
        <v>158265</v>
      </c>
      <c r="H4713">
        <v>6.11</v>
      </c>
      <c r="I4713">
        <v>4</v>
      </c>
    </row>
    <row r="4714" spans="1:9" x14ac:dyDescent="0.3">
      <c r="A4714">
        <v>158268</v>
      </c>
      <c r="B4714">
        <v>75</v>
      </c>
      <c r="C4714">
        <v>0</v>
      </c>
      <c r="D4714">
        <v>158931</v>
      </c>
      <c r="E4714" t="s">
        <v>5790</v>
      </c>
      <c r="F4714">
        <v>0.91142916679999997</v>
      </c>
      <c r="G4714">
        <v>158268</v>
      </c>
      <c r="H4714">
        <v>6.11</v>
      </c>
      <c r="I4714">
        <v>4</v>
      </c>
    </row>
    <row r="4715" spans="1:9" x14ac:dyDescent="0.3">
      <c r="A4715">
        <v>158322</v>
      </c>
      <c r="B4715">
        <v>142</v>
      </c>
      <c r="C4715">
        <v>0</v>
      </c>
      <c r="D4715">
        <v>158501</v>
      </c>
      <c r="E4715" t="s">
        <v>5790</v>
      </c>
      <c r="F4715">
        <v>0.27219843859999998</v>
      </c>
      <c r="G4715">
        <v>158322</v>
      </c>
      <c r="H4715">
        <v>14.76</v>
      </c>
      <c r="I4715">
        <v>1</v>
      </c>
    </row>
    <row r="4716" spans="1:9" x14ac:dyDescent="0.3">
      <c r="A4716">
        <v>158360</v>
      </c>
      <c r="B4716">
        <v>142</v>
      </c>
      <c r="C4716">
        <v>0.319658743824623</v>
      </c>
      <c r="D4716">
        <v>159044</v>
      </c>
      <c r="E4716" t="s">
        <v>5790</v>
      </c>
      <c r="F4716">
        <v>0.88485920429999998</v>
      </c>
      <c r="G4716">
        <v>158360</v>
      </c>
      <c r="H4716">
        <v>6.11</v>
      </c>
      <c r="I4716">
        <v>4</v>
      </c>
    </row>
    <row r="4717" spans="1:9" x14ac:dyDescent="0.3">
      <c r="A4717">
        <v>158367</v>
      </c>
      <c r="B4717">
        <v>142</v>
      </c>
      <c r="C4717">
        <v>0.31060480262065399</v>
      </c>
      <c r="D4717">
        <v>158992</v>
      </c>
      <c r="E4717" t="s">
        <v>5790</v>
      </c>
      <c r="F4717">
        <v>0.71431291100000005</v>
      </c>
      <c r="G4717">
        <v>158367</v>
      </c>
      <c r="H4717">
        <v>11.8</v>
      </c>
      <c r="I4717">
        <v>2</v>
      </c>
    </row>
    <row r="4718" spans="1:9" x14ac:dyDescent="0.3">
      <c r="A4718">
        <v>158377</v>
      </c>
      <c r="B4718">
        <v>142</v>
      </c>
      <c r="C4718">
        <v>0.31060480262065399</v>
      </c>
      <c r="D4718">
        <v>158992</v>
      </c>
      <c r="E4718" t="s">
        <v>5790</v>
      </c>
      <c r="F4718">
        <v>3.2360237100000001E-2</v>
      </c>
      <c r="G4718">
        <v>158377</v>
      </c>
      <c r="H4718">
        <v>14.76</v>
      </c>
      <c r="I4718">
        <v>1</v>
      </c>
    </row>
    <row r="4719" spans="1:9" x14ac:dyDescent="0.3">
      <c r="A4719">
        <v>158379</v>
      </c>
      <c r="B4719">
        <v>119.290346555733</v>
      </c>
      <c r="C4719">
        <v>0</v>
      </c>
      <c r="D4719">
        <v>159388</v>
      </c>
      <c r="E4719" t="s">
        <v>5791</v>
      </c>
      <c r="F4719">
        <v>0.93708336349999999</v>
      </c>
      <c r="G4719">
        <v>158379</v>
      </c>
      <c r="H4719">
        <v>4.0599999999999996</v>
      </c>
      <c r="I4719">
        <v>5</v>
      </c>
    </row>
    <row r="4720" spans="1:9" x14ac:dyDescent="0.3">
      <c r="A4720">
        <v>158380</v>
      </c>
      <c r="B4720">
        <v>110.769225246551</v>
      </c>
      <c r="C4720">
        <v>0</v>
      </c>
      <c r="D4720">
        <v>159388</v>
      </c>
      <c r="E4720" t="s">
        <v>5790</v>
      </c>
      <c r="F4720">
        <v>0.86543035509999999</v>
      </c>
      <c r="G4720">
        <v>158380</v>
      </c>
      <c r="H4720">
        <v>6.11</v>
      </c>
      <c r="I4720">
        <v>4</v>
      </c>
    </row>
    <row r="4721" spans="1:9" x14ac:dyDescent="0.3">
      <c r="A4721">
        <v>158381</v>
      </c>
      <c r="B4721">
        <v>123.521750472609</v>
      </c>
      <c r="C4721">
        <v>0</v>
      </c>
      <c r="D4721">
        <v>159388</v>
      </c>
      <c r="E4721" t="s">
        <v>5790</v>
      </c>
      <c r="F4721">
        <v>0.89657801390000003</v>
      </c>
      <c r="G4721">
        <v>158381</v>
      </c>
      <c r="H4721">
        <v>6.11</v>
      </c>
      <c r="I4721">
        <v>4</v>
      </c>
    </row>
    <row r="4722" spans="1:9" x14ac:dyDescent="0.3">
      <c r="A4722">
        <v>158382</v>
      </c>
      <c r="B4722">
        <v>142</v>
      </c>
      <c r="C4722">
        <v>0</v>
      </c>
      <c r="D4722">
        <v>159388</v>
      </c>
      <c r="E4722" t="s">
        <v>5791</v>
      </c>
      <c r="F4722">
        <v>0.95224803690000004</v>
      </c>
      <c r="G4722">
        <v>158382</v>
      </c>
      <c r="H4722">
        <v>4.0599999999999996</v>
      </c>
      <c r="I4722">
        <v>5</v>
      </c>
    </row>
    <row r="4723" spans="1:9" x14ac:dyDescent="0.3">
      <c r="A4723">
        <v>158385</v>
      </c>
      <c r="B4723">
        <v>135.998626225328</v>
      </c>
      <c r="C4723">
        <v>0</v>
      </c>
      <c r="D4723">
        <v>159388</v>
      </c>
      <c r="E4723" t="s">
        <v>5790</v>
      </c>
      <c r="F4723">
        <v>0.86228388550000001</v>
      </c>
      <c r="G4723">
        <v>158385</v>
      </c>
      <c r="H4723">
        <v>6.11</v>
      </c>
      <c r="I4723">
        <v>4</v>
      </c>
    </row>
    <row r="4724" spans="1:9" x14ac:dyDescent="0.3">
      <c r="A4724">
        <v>158386</v>
      </c>
      <c r="B4724">
        <v>124.448286135567</v>
      </c>
      <c r="C4724">
        <v>0</v>
      </c>
      <c r="D4724">
        <v>159388</v>
      </c>
      <c r="E4724" t="s">
        <v>5790</v>
      </c>
      <c r="F4724">
        <v>0.85814589259999996</v>
      </c>
      <c r="G4724">
        <v>158386</v>
      </c>
      <c r="H4724">
        <v>6.11</v>
      </c>
      <c r="I4724">
        <v>4</v>
      </c>
    </row>
    <row r="4725" spans="1:9" x14ac:dyDescent="0.3">
      <c r="A4725">
        <v>158405</v>
      </c>
      <c r="B4725">
        <v>147.06385964912201</v>
      </c>
      <c r="C4725">
        <v>0.171662149815733</v>
      </c>
      <c r="D4725">
        <v>158969</v>
      </c>
      <c r="E4725" t="s">
        <v>5790</v>
      </c>
      <c r="F4725">
        <v>0.21693483</v>
      </c>
      <c r="G4725">
        <v>158405</v>
      </c>
      <c r="H4725">
        <v>14.76</v>
      </c>
      <c r="I4725">
        <v>1</v>
      </c>
    </row>
    <row r="4726" spans="1:9" x14ac:dyDescent="0.3">
      <c r="A4726">
        <v>158406</v>
      </c>
      <c r="B4726">
        <v>100</v>
      </c>
      <c r="C4726">
        <v>0.285533824748261</v>
      </c>
      <c r="D4726">
        <v>158960</v>
      </c>
      <c r="E4726" t="s">
        <v>5790</v>
      </c>
      <c r="F4726">
        <v>0.89336240290000002</v>
      </c>
      <c r="G4726">
        <v>158406</v>
      </c>
      <c r="H4726">
        <v>6.11</v>
      </c>
      <c r="I4726">
        <v>4</v>
      </c>
    </row>
    <row r="4727" spans="1:9" x14ac:dyDescent="0.3">
      <c r="A4727">
        <v>158415</v>
      </c>
      <c r="B4727">
        <v>110</v>
      </c>
      <c r="C4727">
        <v>0.285533824748261</v>
      </c>
      <c r="D4727">
        <v>158960</v>
      </c>
      <c r="E4727" t="s">
        <v>5791</v>
      </c>
      <c r="F4727">
        <v>0.97045934199999995</v>
      </c>
      <c r="G4727">
        <v>158415</v>
      </c>
      <c r="H4727">
        <v>1.98</v>
      </c>
      <c r="I4727">
        <v>6</v>
      </c>
    </row>
    <row r="4728" spans="1:9" x14ac:dyDescent="0.3">
      <c r="A4728">
        <v>158416</v>
      </c>
      <c r="B4728">
        <v>110</v>
      </c>
      <c r="C4728">
        <v>0.285533824748261</v>
      </c>
      <c r="D4728">
        <v>158960</v>
      </c>
      <c r="E4728" t="s">
        <v>5791</v>
      </c>
      <c r="F4728">
        <v>0.99574202300000003</v>
      </c>
      <c r="G4728">
        <v>158416</v>
      </c>
      <c r="H4728">
        <v>1.98</v>
      </c>
      <c r="I4728">
        <v>6</v>
      </c>
    </row>
    <row r="4729" spans="1:9" x14ac:dyDescent="0.3">
      <c r="A4729">
        <v>158417</v>
      </c>
      <c r="B4729">
        <v>100</v>
      </c>
      <c r="C4729">
        <v>0.285533824748261</v>
      </c>
      <c r="D4729">
        <v>158960</v>
      </c>
      <c r="E4729" t="s">
        <v>5790</v>
      </c>
      <c r="F4729">
        <v>0.78608709570000002</v>
      </c>
      <c r="G4729">
        <v>158417</v>
      </c>
      <c r="H4729">
        <v>7.65</v>
      </c>
      <c r="I4729">
        <v>3</v>
      </c>
    </row>
    <row r="4730" spans="1:9" x14ac:dyDescent="0.3">
      <c r="A4730">
        <v>158527</v>
      </c>
      <c r="B4730">
        <v>147</v>
      </c>
      <c r="C4730">
        <v>0</v>
      </c>
      <c r="D4730">
        <v>158969</v>
      </c>
      <c r="E4730" t="s">
        <v>5790</v>
      </c>
      <c r="F4730">
        <v>0.4190833867</v>
      </c>
      <c r="G4730">
        <v>158527</v>
      </c>
      <c r="H4730">
        <v>14.76</v>
      </c>
      <c r="I4730">
        <v>1</v>
      </c>
    </row>
    <row r="4731" spans="1:9" x14ac:dyDescent="0.3">
      <c r="A4731">
        <v>158541</v>
      </c>
      <c r="B4731">
        <v>110</v>
      </c>
      <c r="C4731">
        <v>0.285533824748261</v>
      </c>
      <c r="D4731">
        <v>158960</v>
      </c>
      <c r="E4731" t="s">
        <v>5791</v>
      </c>
      <c r="F4731">
        <v>0.97537052629999998</v>
      </c>
      <c r="G4731">
        <v>158541</v>
      </c>
      <c r="H4731">
        <v>1.98</v>
      </c>
      <c r="I4731">
        <v>6</v>
      </c>
    </row>
    <row r="4732" spans="1:9" x14ac:dyDescent="0.3">
      <c r="A4732">
        <v>158542</v>
      </c>
      <c r="B4732">
        <v>142</v>
      </c>
      <c r="C4732">
        <v>0.285533824748261</v>
      </c>
      <c r="D4732">
        <v>158960</v>
      </c>
      <c r="E4732" t="s">
        <v>5791</v>
      </c>
      <c r="F4732">
        <v>0.93871068950000003</v>
      </c>
      <c r="G4732">
        <v>158542</v>
      </c>
      <c r="H4732">
        <v>4.0599999999999996</v>
      </c>
      <c r="I4732">
        <v>5</v>
      </c>
    </row>
    <row r="4733" spans="1:9" x14ac:dyDescent="0.3">
      <c r="A4733">
        <v>158543</v>
      </c>
      <c r="B4733">
        <v>142</v>
      </c>
      <c r="C4733">
        <v>0.285533824748261</v>
      </c>
      <c r="D4733">
        <v>158960</v>
      </c>
      <c r="E4733" t="s">
        <v>5790</v>
      </c>
      <c r="F4733">
        <v>0.382696867</v>
      </c>
      <c r="G4733">
        <v>158543</v>
      </c>
      <c r="H4733">
        <v>14.76</v>
      </c>
      <c r="I4733">
        <v>1</v>
      </c>
    </row>
    <row r="4734" spans="1:9" x14ac:dyDescent="0.3">
      <c r="A4734">
        <v>158578</v>
      </c>
      <c r="B4734">
        <v>142</v>
      </c>
      <c r="C4734">
        <v>0.31060480262065399</v>
      </c>
      <c r="D4734">
        <v>158992</v>
      </c>
      <c r="E4734" t="s">
        <v>5790</v>
      </c>
      <c r="F4734">
        <v>6.78632334E-2</v>
      </c>
      <c r="G4734">
        <v>158578</v>
      </c>
      <c r="H4734">
        <v>14.76</v>
      </c>
      <c r="I4734">
        <v>1</v>
      </c>
    </row>
    <row r="4735" spans="1:9" x14ac:dyDescent="0.3">
      <c r="A4735">
        <v>158582</v>
      </c>
      <c r="B4735">
        <v>151.85896551724099</v>
      </c>
      <c r="C4735">
        <v>0.16870245757753</v>
      </c>
      <c r="D4735">
        <v>158969</v>
      </c>
      <c r="E4735" t="s">
        <v>5790</v>
      </c>
      <c r="F4735">
        <v>9.6624687299999998E-2</v>
      </c>
      <c r="G4735">
        <v>158582</v>
      </c>
      <c r="H4735">
        <v>14.76</v>
      </c>
      <c r="I4735">
        <v>1</v>
      </c>
    </row>
    <row r="4736" spans="1:9" x14ac:dyDescent="0.3">
      <c r="A4736">
        <v>158584</v>
      </c>
      <c r="B4736">
        <v>139.5</v>
      </c>
      <c r="C4736">
        <v>0.30577320435927402</v>
      </c>
      <c r="D4736">
        <v>158969</v>
      </c>
      <c r="E4736" t="s">
        <v>5790</v>
      </c>
      <c r="F4736">
        <v>0.30861029029999998</v>
      </c>
      <c r="G4736">
        <v>158584</v>
      </c>
      <c r="H4736">
        <v>14.76</v>
      </c>
      <c r="I4736">
        <v>1</v>
      </c>
    </row>
    <row r="4737" spans="1:9" x14ac:dyDescent="0.3">
      <c r="A4737">
        <v>158599</v>
      </c>
      <c r="B4737">
        <v>142</v>
      </c>
      <c r="C4737">
        <v>0.31060480262065399</v>
      </c>
      <c r="D4737">
        <v>158992</v>
      </c>
      <c r="E4737" t="s">
        <v>5791</v>
      </c>
      <c r="F4737">
        <v>0.94111323359999999</v>
      </c>
      <c r="G4737">
        <v>158599</v>
      </c>
      <c r="H4737">
        <v>4.0599999999999996</v>
      </c>
      <c r="I4737">
        <v>5</v>
      </c>
    </row>
    <row r="4738" spans="1:9" x14ac:dyDescent="0.3">
      <c r="A4738">
        <v>158607</v>
      </c>
      <c r="B4738">
        <v>142</v>
      </c>
      <c r="C4738">
        <v>0</v>
      </c>
      <c r="D4738">
        <v>158982</v>
      </c>
      <c r="E4738" t="s">
        <v>5790</v>
      </c>
      <c r="F4738">
        <v>0.68120557069999998</v>
      </c>
      <c r="G4738">
        <v>158607</v>
      </c>
      <c r="H4738">
        <v>11.8</v>
      </c>
      <c r="I4738">
        <v>2</v>
      </c>
    </row>
    <row r="4739" spans="1:9" x14ac:dyDescent="0.3">
      <c r="A4739">
        <v>158608</v>
      </c>
      <c r="B4739">
        <v>95</v>
      </c>
      <c r="C4739">
        <v>0</v>
      </c>
      <c r="D4739">
        <v>158982</v>
      </c>
      <c r="E4739" t="s">
        <v>5790</v>
      </c>
      <c r="F4739">
        <v>0.75038826469999997</v>
      </c>
      <c r="G4739">
        <v>158608</v>
      </c>
      <c r="H4739">
        <v>11.8</v>
      </c>
      <c r="I4739">
        <v>2</v>
      </c>
    </row>
    <row r="4740" spans="1:9" x14ac:dyDescent="0.3">
      <c r="A4740">
        <v>158609</v>
      </c>
      <c r="B4740">
        <v>95</v>
      </c>
      <c r="C4740">
        <v>0</v>
      </c>
      <c r="D4740">
        <v>158982</v>
      </c>
      <c r="E4740" t="s">
        <v>5790</v>
      </c>
      <c r="F4740">
        <v>0.68210083249999998</v>
      </c>
      <c r="G4740">
        <v>158609</v>
      </c>
      <c r="H4740">
        <v>11.8</v>
      </c>
      <c r="I4740">
        <v>2</v>
      </c>
    </row>
    <row r="4741" spans="1:9" x14ac:dyDescent="0.3">
      <c r="A4741">
        <v>158611</v>
      </c>
      <c r="B4741">
        <v>90</v>
      </c>
      <c r="C4741">
        <v>0</v>
      </c>
      <c r="D4741">
        <v>158982</v>
      </c>
      <c r="E4741" t="s">
        <v>5790</v>
      </c>
      <c r="F4741">
        <v>0.64096730950000003</v>
      </c>
      <c r="G4741">
        <v>158611</v>
      </c>
      <c r="H4741">
        <v>11.8</v>
      </c>
      <c r="I4741">
        <v>2</v>
      </c>
    </row>
    <row r="4742" spans="1:9" x14ac:dyDescent="0.3">
      <c r="A4742">
        <v>158612</v>
      </c>
      <c r="B4742">
        <v>139.5</v>
      </c>
      <c r="C4742">
        <v>0.30577320435927402</v>
      </c>
      <c r="D4742">
        <v>158969</v>
      </c>
      <c r="E4742" t="s">
        <v>5790</v>
      </c>
      <c r="F4742">
        <v>0.44120138879999998</v>
      </c>
      <c r="G4742">
        <v>158612</v>
      </c>
      <c r="H4742">
        <v>14.76</v>
      </c>
      <c r="I4742">
        <v>1</v>
      </c>
    </row>
    <row r="4743" spans="1:9" x14ac:dyDescent="0.3">
      <c r="A4743">
        <v>158625</v>
      </c>
      <c r="B4743">
        <v>135.45238095238</v>
      </c>
      <c r="C4743">
        <v>0</v>
      </c>
      <c r="D4743">
        <v>158615</v>
      </c>
      <c r="E4743" t="s">
        <v>5790</v>
      </c>
      <c r="F4743">
        <v>0.33392336960000002</v>
      </c>
      <c r="G4743">
        <v>158625</v>
      </c>
      <c r="H4743">
        <v>14.76</v>
      </c>
      <c r="I4743">
        <v>1</v>
      </c>
    </row>
    <row r="4744" spans="1:9" x14ac:dyDescent="0.3">
      <c r="A4744">
        <v>158626</v>
      </c>
      <c r="B4744">
        <v>142</v>
      </c>
      <c r="C4744">
        <v>0.47370348377351701</v>
      </c>
      <c r="D4744">
        <v>158913</v>
      </c>
      <c r="E4744" t="s">
        <v>5790</v>
      </c>
      <c r="F4744">
        <v>0.61987245079999997</v>
      </c>
      <c r="G4744">
        <v>158626</v>
      </c>
      <c r="H4744">
        <v>11.8</v>
      </c>
      <c r="I4744">
        <v>2</v>
      </c>
    </row>
    <row r="4745" spans="1:9" x14ac:dyDescent="0.3">
      <c r="A4745">
        <v>158627</v>
      </c>
      <c r="B4745">
        <v>142</v>
      </c>
      <c r="C4745">
        <v>0.59353763794505698</v>
      </c>
      <c r="D4745">
        <v>159753</v>
      </c>
      <c r="E4745" t="s">
        <v>5790</v>
      </c>
      <c r="F4745">
        <v>0.77369123699999998</v>
      </c>
      <c r="G4745">
        <v>158627</v>
      </c>
      <c r="H4745">
        <v>7.65</v>
      </c>
      <c r="I4745">
        <v>3</v>
      </c>
    </row>
    <row r="4746" spans="1:9" x14ac:dyDescent="0.3">
      <c r="A4746">
        <v>158666</v>
      </c>
      <c r="B4746">
        <v>90</v>
      </c>
      <c r="C4746">
        <v>0</v>
      </c>
      <c r="D4746">
        <v>158408</v>
      </c>
      <c r="E4746" t="s">
        <v>5790</v>
      </c>
      <c r="F4746">
        <v>0.79962283369999998</v>
      </c>
      <c r="G4746">
        <v>158666</v>
      </c>
      <c r="H4746">
        <v>7.65</v>
      </c>
      <c r="I4746">
        <v>3</v>
      </c>
    </row>
    <row r="4747" spans="1:9" x14ac:dyDescent="0.3">
      <c r="A4747">
        <v>158669</v>
      </c>
      <c r="B4747">
        <v>138.57895235458599</v>
      </c>
      <c r="C4747">
        <v>0</v>
      </c>
      <c r="D4747">
        <v>159218</v>
      </c>
      <c r="E4747" t="s">
        <v>5790</v>
      </c>
      <c r="F4747">
        <v>0.84165120120000003</v>
      </c>
      <c r="G4747">
        <v>158669</v>
      </c>
      <c r="H4747">
        <v>6.11</v>
      </c>
      <c r="I4747">
        <v>4</v>
      </c>
    </row>
    <row r="4748" spans="1:9" x14ac:dyDescent="0.3">
      <c r="A4748">
        <v>158673</v>
      </c>
      <c r="B4748">
        <v>136.16626666666599</v>
      </c>
      <c r="C4748">
        <v>0</v>
      </c>
      <c r="D4748">
        <v>158922</v>
      </c>
      <c r="E4748" t="s">
        <v>5790</v>
      </c>
      <c r="F4748">
        <v>0.92452985050000003</v>
      </c>
      <c r="G4748">
        <v>158673</v>
      </c>
      <c r="H4748">
        <v>6.11</v>
      </c>
      <c r="I4748">
        <v>4</v>
      </c>
    </row>
    <row r="4749" spans="1:9" x14ac:dyDescent="0.3">
      <c r="A4749">
        <v>158674</v>
      </c>
      <c r="B4749">
        <v>110</v>
      </c>
      <c r="C4749">
        <v>0</v>
      </c>
      <c r="D4749">
        <v>158922</v>
      </c>
      <c r="E4749" t="s">
        <v>5790</v>
      </c>
      <c r="F4749">
        <v>0.56416738030000002</v>
      </c>
      <c r="G4749">
        <v>158674</v>
      </c>
      <c r="H4749">
        <v>11.8</v>
      </c>
      <c r="I4749">
        <v>2</v>
      </c>
    </row>
    <row r="4750" spans="1:9" x14ac:dyDescent="0.3">
      <c r="A4750">
        <v>158675</v>
      </c>
      <c r="B4750">
        <v>127.19298245614</v>
      </c>
      <c r="C4750">
        <v>0</v>
      </c>
      <c r="D4750">
        <v>158922</v>
      </c>
      <c r="E4750" t="s">
        <v>5790</v>
      </c>
      <c r="F4750">
        <v>0.65312480930000005</v>
      </c>
      <c r="G4750">
        <v>158675</v>
      </c>
      <c r="H4750">
        <v>11.8</v>
      </c>
      <c r="I4750">
        <v>2</v>
      </c>
    </row>
    <row r="4751" spans="1:9" x14ac:dyDescent="0.3">
      <c r="A4751">
        <v>158677</v>
      </c>
      <c r="B4751">
        <v>123.444444444444</v>
      </c>
      <c r="C4751">
        <v>0</v>
      </c>
      <c r="D4751">
        <v>158922</v>
      </c>
      <c r="E4751" t="s">
        <v>5791</v>
      </c>
      <c r="F4751">
        <v>0.96495658159999997</v>
      </c>
      <c r="G4751">
        <v>158677</v>
      </c>
      <c r="H4751">
        <v>4.0599999999999996</v>
      </c>
      <c r="I4751">
        <v>5</v>
      </c>
    </row>
    <row r="4752" spans="1:9" x14ac:dyDescent="0.3">
      <c r="A4752">
        <v>158678</v>
      </c>
      <c r="B4752">
        <v>146.31209321461401</v>
      </c>
      <c r="C4752">
        <v>0</v>
      </c>
      <c r="D4752">
        <v>158922</v>
      </c>
      <c r="E4752" t="s">
        <v>5790</v>
      </c>
      <c r="F4752">
        <v>0.78893423080000002</v>
      </c>
      <c r="G4752">
        <v>158678</v>
      </c>
      <c r="H4752">
        <v>7.65</v>
      </c>
      <c r="I4752">
        <v>3</v>
      </c>
    </row>
    <row r="4753" spans="1:9" x14ac:dyDescent="0.3">
      <c r="A4753">
        <v>158694</v>
      </c>
      <c r="B4753">
        <v>138.57895235458599</v>
      </c>
      <c r="C4753">
        <v>0</v>
      </c>
      <c r="D4753">
        <v>159218</v>
      </c>
      <c r="E4753" t="s">
        <v>5790</v>
      </c>
      <c r="F4753">
        <v>0.71702355149999997</v>
      </c>
      <c r="G4753">
        <v>158694</v>
      </c>
      <c r="H4753">
        <v>11.8</v>
      </c>
      <c r="I4753">
        <v>2</v>
      </c>
    </row>
    <row r="4754" spans="1:9" x14ac:dyDescent="0.3">
      <c r="A4754">
        <v>158696</v>
      </c>
      <c r="B4754">
        <v>144.40871497925599</v>
      </c>
      <c r="C4754">
        <v>0</v>
      </c>
      <c r="D4754">
        <v>159218</v>
      </c>
      <c r="E4754" t="s">
        <v>5790</v>
      </c>
      <c r="F4754">
        <v>0.72187107800000005</v>
      </c>
      <c r="G4754">
        <v>158696</v>
      </c>
      <c r="H4754">
        <v>11.8</v>
      </c>
      <c r="I4754">
        <v>2</v>
      </c>
    </row>
    <row r="4755" spans="1:9" x14ac:dyDescent="0.3">
      <c r="A4755">
        <v>158697</v>
      </c>
      <c r="B4755">
        <v>138.57895235458599</v>
      </c>
      <c r="C4755">
        <v>0</v>
      </c>
      <c r="D4755">
        <v>159218</v>
      </c>
      <c r="E4755" t="s">
        <v>5790</v>
      </c>
      <c r="F4755">
        <v>0.85709351300000003</v>
      </c>
      <c r="G4755">
        <v>158697</v>
      </c>
      <c r="H4755">
        <v>6.11</v>
      </c>
      <c r="I4755">
        <v>4</v>
      </c>
    </row>
    <row r="4756" spans="1:9" x14ac:dyDescent="0.3">
      <c r="A4756">
        <v>158703</v>
      </c>
      <c r="B4756">
        <v>139.5</v>
      </c>
      <c r="C4756">
        <v>0</v>
      </c>
      <c r="D4756">
        <v>159218</v>
      </c>
      <c r="E4756" t="s">
        <v>5790</v>
      </c>
      <c r="F4756">
        <v>0.45908540489999999</v>
      </c>
      <c r="G4756">
        <v>158703</v>
      </c>
      <c r="H4756">
        <v>14.76</v>
      </c>
      <c r="I4756">
        <v>1</v>
      </c>
    </row>
    <row r="4757" spans="1:9" x14ac:dyDescent="0.3">
      <c r="A4757">
        <v>158705</v>
      </c>
      <c r="B4757">
        <v>123.178571428571</v>
      </c>
      <c r="C4757">
        <v>0</v>
      </c>
      <c r="D4757">
        <v>159156</v>
      </c>
      <c r="E4757" t="s">
        <v>5791</v>
      </c>
      <c r="F4757">
        <v>0.96332001690000002</v>
      </c>
      <c r="G4757">
        <v>158705</v>
      </c>
      <c r="H4757">
        <v>4.0599999999999996</v>
      </c>
      <c r="I4757">
        <v>5</v>
      </c>
    </row>
    <row r="4758" spans="1:9" x14ac:dyDescent="0.3">
      <c r="A4758">
        <v>158706</v>
      </c>
      <c r="B4758">
        <v>142</v>
      </c>
      <c r="C4758">
        <v>0</v>
      </c>
      <c r="D4758">
        <v>159156</v>
      </c>
      <c r="E4758" t="s">
        <v>5790</v>
      </c>
      <c r="F4758">
        <v>0.89884555340000005</v>
      </c>
      <c r="G4758">
        <v>158706</v>
      </c>
      <c r="H4758">
        <v>6.11</v>
      </c>
      <c r="I4758">
        <v>4</v>
      </c>
    </row>
    <row r="4759" spans="1:9" x14ac:dyDescent="0.3">
      <c r="A4759">
        <v>158717</v>
      </c>
      <c r="B4759">
        <v>127.694444444444</v>
      </c>
      <c r="C4759">
        <v>0</v>
      </c>
      <c r="D4759">
        <v>158922</v>
      </c>
      <c r="E4759" t="s">
        <v>5790</v>
      </c>
      <c r="F4759">
        <v>0.80414605139999995</v>
      </c>
      <c r="G4759">
        <v>158717</v>
      </c>
      <c r="H4759">
        <v>7.65</v>
      </c>
      <c r="I4759">
        <v>3</v>
      </c>
    </row>
    <row r="4760" spans="1:9" x14ac:dyDescent="0.3">
      <c r="A4760">
        <v>158739</v>
      </c>
      <c r="B4760">
        <v>142</v>
      </c>
      <c r="C4760">
        <v>0.47370348377351701</v>
      </c>
      <c r="D4760">
        <v>158913</v>
      </c>
      <c r="E4760" t="s">
        <v>5790</v>
      </c>
      <c r="F4760">
        <v>0.76840430500000001</v>
      </c>
      <c r="G4760">
        <v>158739</v>
      </c>
      <c r="H4760">
        <v>7.65</v>
      </c>
      <c r="I4760">
        <v>3</v>
      </c>
    </row>
    <row r="4761" spans="1:9" x14ac:dyDescent="0.3">
      <c r="A4761">
        <v>158742</v>
      </c>
      <c r="B4761">
        <v>142</v>
      </c>
      <c r="C4761">
        <v>0.47370348377351701</v>
      </c>
      <c r="D4761">
        <v>158913</v>
      </c>
      <c r="E4761" t="s">
        <v>5790</v>
      </c>
      <c r="F4761">
        <v>0.89086467030000005</v>
      </c>
      <c r="G4761">
        <v>158742</v>
      </c>
      <c r="H4761">
        <v>6.11</v>
      </c>
      <c r="I4761">
        <v>4</v>
      </c>
    </row>
    <row r="4762" spans="1:9" x14ac:dyDescent="0.3">
      <c r="A4762">
        <v>158746</v>
      </c>
      <c r="B4762">
        <v>136.285697959245</v>
      </c>
      <c r="C4762">
        <v>0</v>
      </c>
      <c r="D4762">
        <v>158850</v>
      </c>
      <c r="E4762" t="s">
        <v>5791</v>
      </c>
      <c r="F4762">
        <v>0.97517609599999999</v>
      </c>
      <c r="G4762">
        <v>158746</v>
      </c>
      <c r="H4762">
        <v>1.98</v>
      </c>
      <c r="I4762">
        <v>6</v>
      </c>
    </row>
    <row r="4763" spans="1:9" x14ac:dyDescent="0.3">
      <c r="A4763">
        <v>158755</v>
      </c>
      <c r="B4763">
        <v>142</v>
      </c>
      <c r="C4763">
        <v>0.47370348377351701</v>
      </c>
      <c r="D4763">
        <v>158913</v>
      </c>
      <c r="E4763" t="s">
        <v>5790</v>
      </c>
      <c r="F4763">
        <v>0.31212249399999997</v>
      </c>
      <c r="G4763">
        <v>158755</v>
      </c>
      <c r="H4763">
        <v>14.76</v>
      </c>
      <c r="I4763">
        <v>1</v>
      </c>
    </row>
    <row r="4764" spans="1:9" x14ac:dyDescent="0.3">
      <c r="A4764">
        <v>158769</v>
      </c>
      <c r="B4764">
        <v>142</v>
      </c>
      <c r="C4764">
        <v>0.47370348377351701</v>
      </c>
      <c r="D4764">
        <v>158913</v>
      </c>
      <c r="E4764" t="s">
        <v>5790</v>
      </c>
      <c r="F4764">
        <v>0.55789214369999995</v>
      </c>
      <c r="G4764">
        <v>158769</v>
      </c>
      <c r="H4764">
        <v>11.8</v>
      </c>
      <c r="I4764">
        <v>2</v>
      </c>
    </row>
    <row r="4765" spans="1:9" x14ac:dyDescent="0.3">
      <c r="A4765">
        <v>158782</v>
      </c>
      <c r="B4765">
        <v>133.01695035909299</v>
      </c>
      <c r="C4765">
        <v>0</v>
      </c>
      <c r="D4765">
        <v>159164</v>
      </c>
      <c r="E4765" t="s">
        <v>5790</v>
      </c>
      <c r="F4765">
        <v>0.54732960460000002</v>
      </c>
      <c r="G4765">
        <v>158782</v>
      </c>
      <c r="H4765">
        <v>11.8</v>
      </c>
      <c r="I4765">
        <v>2</v>
      </c>
    </row>
    <row r="4766" spans="1:9" x14ac:dyDescent="0.3">
      <c r="A4766">
        <v>158784</v>
      </c>
      <c r="B4766">
        <v>116.750013124967</v>
      </c>
      <c r="C4766">
        <v>0</v>
      </c>
      <c r="D4766">
        <v>159164</v>
      </c>
      <c r="E4766" t="s">
        <v>5790</v>
      </c>
      <c r="F4766">
        <v>0.72299867870000001</v>
      </c>
      <c r="G4766">
        <v>158784</v>
      </c>
      <c r="H4766">
        <v>11.8</v>
      </c>
      <c r="I4766">
        <v>2</v>
      </c>
    </row>
    <row r="4767" spans="1:9" x14ac:dyDescent="0.3">
      <c r="A4767">
        <v>158785</v>
      </c>
      <c r="B4767">
        <v>133.01695035909299</v>
      </c>
      <c r="C4767">
        <v>0</v>
      </c>
      <c r="D4767">
        <v>159164</v>
      </c>
      <c r="E4767" t="s">
        <v>5790</v>
      </c>
      <c r="F4767">
        <v>0.68981760739999998</v>
      </c>
      <c r="G4767">
        <v>158785</v>
      </c>
      <c r="H4767">
        <v>11.8</v>
      </c>
      <c r="I4767">
        <v>2</v>
      </c>
    </row>
    <row r="4768" spans="1:9" x14ac:dyDescent="0.3">
      <c r="A4768">
        <v>158787</v>
      </c>
      <c r="B4768">
        <v>106.666669230767</v>
      </c>
      <c r="C4768">
        <v>0</v>
      </c>
      <c r="D4768">
        <v>159164</v>
      </c>
      <c r="E4768" t="s">
        <v>5790</v>
      </c>
      <c r="F4768">
        <v>0.34568455819999999</v>
      </c>
      <c r="G4768">
        <v>158787</v>
      </c>
      <c r="H4768">
        <v>14.76</v>
      </c>
      <c r="I4768">
        <v>1</v>
      </c>
    </row>
    <row r="4769" spans="1:9" x14ac:dyDescent="0.3">
      <c r="A4769">
        <v>158789</v>
      </c>
      <c r="B4769">
        <v>122.951690963419</v>
      </c>
      <c r="C4769">
        <v>0</v>
      </c>
      <c r="D4769">
        <v>159164</v>
      </c>
      <c r="E4769" t="s">
        <v>5790</v>
      </c>
      <c r="F4769">
        <v>0.28587979079999998</v>
      </c>
      <c r="G4769">
        <v>158789</v>
      </c>
      <c r="H4769">
        <v>14.76</v>
      </c>
      <c r="I4769">
        <v>1</v>
      </c>
    </row>
    <row r="4770" spans="1:9" x14ac:dyDescent="0.3">
      <c r="A4770">
        <v>158796</v>
      </c>
      <c r="B4770">
        <v>139.32352232696999</v>
      </c>
      <c r="C4770">
        <v>0</v>
      </c>
      <c r="D4770">
        <v>161316</v>
      </c>
      <c r="E4770" t="s">
        <v>5791</v>
      </c>
      <c r="F4770">
        <v>0.96013373140000002</v>
      </c>
      <c r="G4770">
        <v>158796</v>
      </c>
      <c r="H4770">
        <v>4.0599999999999996</v>
      </c>
      <c r="I4770">
        <v>5</v>
      </c>
    </row>
    <row r="4771" spans="1:9" x14ac:dyDescent="0.3">
      <c r="A4771">
        <v>158798</v>
      </c>
      <c r="B4771">
        <v>137.666666666666</v>
      </c>
      <c r="C4771">
        <v>0</v>
      </c>
      <c r="D4771">
        <v>161316</v>
      </c>
      <c r="E4771" t="s">
        <v>5790</v>
      </c>
      <c r="F4771">
        <v>0.92477399110000003</v>
      </c>
      <c r="G4771">
        <v>158798</v>
      </c>
      <c r="H4771">
        <v>6.11</v>
      </c>
      <c r="I4771">
        <v>4</v>
      </c>
    </row>
    <row r="4772" spans="1:9" x14ac:dyDescent="0.3">
      <c r="A4772">
        <v>158800</v>
      </c>
      <c r="B4772">
        <v>139.32352232696999</v>
      </c>
      <c r="C4772">
        <v>0</v>
      </c>
      <c r="D4772">
        <v>161316</v>
      </c>
      <c r="E4772" t="s">
        <v>5790</v>
      </c>
      <c r="F4772">
        <v>0.85661309959999998</v>
      </c>
      <c r="G4772">
        <v>158800</v>
      </c>
      <c r="H4772">
        <v>6.11</v>
      </c>
      <c r="I4772">
        <v>4</v>
      </c>
    </row>
    <row r="4773" spans="1:9" x14ac:dyDescent="0.3">
      <c r="A4773">
        <v>158808</v>
      </c>
      <c r="B4773">
        <v>95</v>
      </c>
      <c r="C4773">
        <v>0</v>
      </c>
      <c r="D4773">
        <v>158982</v>
      </c>
      <c r="E4773" t="s">
        <v>5790</v>
      </c>
      <c r="F4773">
        <v>0.75522303580000005</v>
      </c>
      <c r="G4773">
        <v>158808</v>
      </c>
      <c r="H4773">
        <v>7.65</v>
      </c>
      <c r="I4773">
        <v>3</v>
      </c>
    </row>
    <row r="4774" spans="1:9" x14ac:dyDescent="0.3">
      <c r="A4774">
        <v>158809</v>
      </c>
      <c r="B4774">
        <v>95</v>
      </c>
      <c r="C4774">
        <v>0</v>
      </c>
      <c r="D4774">
        <v>158982</v>
      </c>
      <c r="E4774" t="s">
        <v>5790</v>
      </c>
      <c r="F4774">
        <v>0.63002425429999998</v>
      </c>
      <c r="G4774">
        <v>158809</v>
      </c>
      <c r="H4774">
        <v>11.8</v>
      </c>
      <c r="I4774">
        <v>2</v>
      </c>
    </row>
    <row r="4775" spans="1:9" x14ac:dyDescent="0.3">
      <c r="A4775">
        <v>158813</v>
      </c>
      <c r="B4775">
        <v>142</v>
      </c>
      <c r="C4775">
        <v>0.36342124390591701</v>
      </c>
      <c r="D4775">
        <v>159564</v>
      </c>
      <c r="E4775" t="s">
        <v>5790</v>
      </c>
      <c r="F4775">
        <v>0.70604807140000003</v>
      </c>
      <c r="G4775">
        <v>158813</v>
      </c>
      <c r="H4775">
        <v>11.8</v>
      </c>
      <c r="I4775">
        <v>2</v>
      </c>
    </row>
    <row r="4776" spans="1:9" x14ac:dyDescent="0.3">
      <c r="A4776">
        <v>158818</v>
      </c>
      <c r="B4776">
        <v>117.638888888888</v>
      </c>
      <c r="C4776">
        <v>0</v>
      </c>
      <c r="D4776">
        <v>158922</v>
      </c>
      <c r="E4776" t="s">
        <v>5790</v>
      </c>
      <c r="F4776">
        <v>0.48659133910000002</v>
      </c>
      <c r="G4776">
        <v>158818</v>
      </c>
      <c r="H4776">
        <v>14.76</v>
      </c>
      <c r="I4776">
        <v>1</v>
      </c>
    </row>
    <row r="4777" spans="1:9" x14ac:dyDescent="0.3">
      <c r="A4777">
        <v>158819</v>
      </c>
      <c r="B4777">
        <v>151.14491824670199</v>
      </c>
      <c r="C4777">
        <v>0</v>
      </c>
      <c r="D4777">
        <v>159338</v>
      </c>
      <c r="E4777" t="s">
        <v>5790</v>
      </c>
      <c r="F4777">
        <v>0.85801541810000004</v>
      </c>
      <c r="G4777">
        <v>158819</v>
      </c>
      <c r="H4777">
        <v>6.11</v>
      </c>
      <c r="I4777">
        <v>4</v>
      </c>
    </row>
    <row r="4778" spans="1:9" x14ac:dyDescent="0.3">
      <c r="A4778">
        <v>158823</v>
      </c>
      <c r="B4778">
        <v>142</v>
      </c>
      <c r="C4778">
        <v>0</v>
      </c>
      <c r="D4778">
        <v>159338</v>
      </c>
      <c r="E4778" t="s">
        <v>5790</v>
      </c>
      <c r="F4778">
        <v>0.75137960910000001</v>
      </c>
      <c r="G4778">
        <v>158823</v>
      </c>
      <c r="H4778">
        <v>11.8</v>
      </c>
      <c r="I4778">
        <v>2</v>
      </c>
    </row>
    <row r="4779" spans="1:9" x14ac:dyDescent="0.3">
      <c r="A4779">
        <v>158833</v>
      </c>
      <c r="B4779">
        <v>142</v>
      </c>
      <c r="C4779">
        <v>0</v>
      </c>
      <c r="D4779">
        <v>162143</v>
      </c>
      <c r="E4779" t="s">
        <v>5790</v>
      </c>
      <c r="F4779">
        <v>0.31921607260000001</v>
      </c>
      <c r="G4779">
        <v>158833</v>
      </c>
      <c r="H4779">
        <v>14.76</v>
      </c>
      <c r="I4779">
        <v>1</v>
      </c>
    </row>
    <row r="4780" spans="1:9" x14ac:dyDescent="0.3">
      <c r="A4780">
        <v>158844</v>
      </c>
      <c r="B4780">
        <v>150.45538461538399</v>
      </c>
      <c r="C4780">
        <v>0.12599601236086</v>
      </c>
      <c r="D4780">
        <v>159454</v>
      </c>
      <c r="E4780" t="s">
        <v>5790</v>
      </c>
      <c r="F4780">
        <v>0.88561582569999997</v>
      </c>
      <c r="G4780">
        <v>158844</v>
      </c>
      <c r="H4780">
        <v>6.11</v>
      </c>
      <c r="I4780">
        <v>4</v>
      </c>
    </row>
    <row r="4781" spans="1:9" x14ac:dyDescent="0.3">
      <c r="A4781">
        <v>158847</v>
      </c>
      <c r="B4781">
        <v>142</v>
      </c>
      <c r="C4781">
        <v>0</v>
      </c>
      <c r="D4781">
        <v>159375</v>
      </c>
      <c r="E4781" t="s">
        <v>5790</v>
      </c>
      <c r="F4781">
        <v>0.81294655800000004</v>
      </c>
      <c r="G4781">
        <v>158847</v>
      </c>
      <c r="H4781">
        <v>7.65</v>
      </c>
      <c r="I4781">
        <v>3</v>
      </c>
    </row>
    <row r="4782" spans="1:9" x14ac:dyDescent="0.3">
      <c r="A4782">
        <v>158860</v>
      </c>
      <c r="B4782">
        <v>136</v>
      </c>
      <c r="C4782">
        <v>0</v>
      </c>
      <c r="D4782">
        <v>159397</v>
      </c>
      <c r="E4782" t="s">
        <v>5790</v>
      </c>
      <c r="F4782">
        <v>0.37354779240000002</v>
      </c>
      <c r="G4782">
        <v>158860</v>
      </c>
      <c r="H4782">
        <v>14.76</v>
      </c>
      <c r="I4782">
        <v>1</v>
      </c>
    </row>
    <row r="4783" spans="1:9" x14ac:dyDescent="0.3">
      <c r="A4783">
        <v>158862</v>
      </c>
      <c r="B4783">
        <v>151.32249999999999</v>
      </c>
      <c r="C4783">
        <v>0.28283238884372203</v>
      </c>
      <c r="D4783">
        <v>159454</v>
      </c>
      <c r="E4783" t="s">
        <v>5790</v>
      </c>
      <c r="F4783">
        <v>0.54327142240000004</v>
      </c>
      <c r="G4783">
        <v>158862</v>
      </c>
      <c r="H4783">
        <v>11.8</v>
      </c>
      <c r="I4783">
        <v>2</v>
      </c>
    </row>
    <row r="4784" spans="1:9" x14ac:dyDescent="0.3">
      <c r="A4784">
        <v>158865</v>
      </c>
      <c r="B4784">
        <v>145.84</v>
      </c>
      <c r="C4784">
        <v>9.4098745350061894E-2</v>
      </c>
      <c r="D4784">
        <v>159397</v>
      </c>
      <c r="E4784" t="s">
        <v>5790</v>
      </c>
      <c r="F4784">
        <v>0.29484751819999999</v>
      </c>
      <c r="G4784">
        <v>158865</v>
      </c>
      <c r="H4784">
        <v>14.76</v>
      </c>
      <c r="I4784">
        <v>1</v>
      </c>
    </row>
    <row r="4785" spans="1:9" x14ac:dyDescent="0.3">
      <c r="A4785">
        <v>158867</v>
      </c>
      <c r="B4785">
        <v>146.216302521008</v>
      </c>
      <c r="C4785">
        <v>0.29041709493075402</v>
      </c>
      <c r="D4785">
        <v>159397</v>
      </c>
      <c r="E4785" t="s">
        <v>5790</v>
      </c>
      <c r="F4785">
        <v>0.42360818389999999</v>
      </c>
      <c r="G4785">
        <v>158867</v>
      </c>
      <c r="H4785">
        <v>14.76</v>
      </c>
      <c r="I4785">
        <v>1</v>
      </c>
    </row>
    <row r="4786" spans="1:9" x14ac:dyDescent="0.3">
      <c r="A4786">
        <v>158881</v>
      </c>
      <c r="B4786">
        <v>142</v>
      </c>
      <c r="C4786">
        <v>4.7510737363923403E-2</v>
      </c>
      <c r="D4786">
        <v>159643</v>
      </c>
      <c r="E4786" t="s">
        <v>5790</v>
      </c>
      <c r="F4786">
        <v>0.51178616290000001</v>
      </c>
      <c r="G4786">
        <v>158881</v>
      </c>
      <c r="H4786">
        <v>11.8</v>
      </c>
      <c r="I4786">
        <v>2</v>
      </c>
    </row>
    <row r="4787" spans="1:9" x14ac:dyDescent="0.3">
      <c r="A4787">
        <v>158882</v>
      </c>
      <c r="B4787">
        <v>123.571418775482</v>
      </c>
      <c r="C4787">
        <v>0</v>
      </c>
      <c r="D4787">
        <v>159164</v>
      </c>
      <c r="E4787" t="s">
        <v>5790</v>
      </c>
      <c r="F4787">
        <v>0.55409097669999996</v>
      </c>
      <c r="G4787">
        <v>158882</v>
      </c>
      <c r="H4787">
        <v>11.8</v>
      </c>
      <c r="I4787">
        <v>2</v>
      </c>
    </row>
    <row r="4788" spans="1:9" x14ac:dyDescent="0.3">
      <c r="A4788">
        <v>158884</v>
      </c>
      <c r="B4788">
        <v>140.148147462276</v>
      </c>
      <c r="C4788">
        <v>2.4635065503207099E-2</v>
      </c>
      <c r="D4788">
        <v>159643</v>
      </c>
      <c r="E4788" t="s">
        <v>5790</v>
      </c>
      <c r="F4788">
        <v>0.29881235960000002</v>
      </c>
      <c r="G4788">
        <v>158884</v>
      </c>
      <c r="H4788">
        <v>14.76</v>
      </c>
      <c r="I4788">
        <v>1</v>
      </c>
    </row>
    <row r="4789" spans="1:9" x14ac:dyDescent="0.3">
      <c r="A4789">
        <v>158887</v>
      </c>
      <c r="B4789">
        <v>144.5</v>
      </c>
      <c r="C4789">
        <v>0</v>
      </c>
      <c r="D4789">
        <v>159432</v>
      </c>
      <c r="E4789" t="s">
        <v>5790</v>
      </c>
      <c r="F4789">
        <v>0.80123567579999999</v>
      </c>
      <c r="G4789">
        <v>158887</v>
      </c>
      <c r="H4789">
        <v>7.65</v>
      </c>
      <c r="I4789">
        <v>3</v>
      </c>
    </row>
    <row r="4790" spans="1:9" x14ac:dyDescent="0.3">
      <c r="A4790">
        <v>158889</v>
      </c>
      <c r="B4790">
        <v>166.08761249349399</v>
      </c>
      <c r="C4790">
        <v>1.0154907186058999E-2</v>
      </c>
      <c r="D4790">
        <v>159643</v>
      </c>
      <c r="E4790" t="s">
        <v>5790</v>
      </c>
      <c r="F4790">
        <v>0.54534363750000003</v>
      </c>
      <c r="G4790">
        <v>158889</v>
      </c>
      <c r="H4790">
        <v>11.8</v>
      </c>
      <c r="I4790">
        <v>2</v>
      </c>
    </row>
    <row r="4791" spans="1:9" x14ac:dyDescent="0.3">
      <c r="A4791">
        <v>158890</v>
      </c>
      <c r="B4791">
        <v>147</v>
      </c>
      <c r="C4791">
        <v>0</v>
      </c>
      <c r="D4791">
        <v>159432</v>
      </c>
      <c r="E4791" t="s">
        <v>5790</v>
      </c>
      <c r="F4791">
        <v>0.9341475964</v>
      </c>
      <c r="G4791">
        <v>158890</v>
      </c>
      <c r="H4791">
        <v>6.11</v>
      </c>
      <c r="I4791">
        <v>4</v>
      </c>
    </row>
    <row r="4792" spans="1:9" x14ac:dyDescent="0.3">
      <c r="A4792">
        <v>158900</v>
      </c>
      <c r="B4792">
        <v>144.5</v>
      </c>
      <c r="C4792">
        <v>0</v>
      </c>
      <c r="D4792">
        <v>159432</v>
      </c>
      <c r="E4792" t="s">
        <v>5790</v>
      </c>
      <c r="F4792">
        <v>0.93318241830000004</v>
      </c>
      <c r="G4792">
        <v>158900</v>
      </c>
      <c r="H4792">
        <v>6.11</v>
      </c>
      <c r="I4792">
        <v>4</v>
      </c>
    </row>
    <row r="4793" spans="1:9" x14ac:dyDescent="0.3">
      <c r="A4793">
        <v>158901</v>
      </c>
      <c r="B4793">
        <v>147</v>
      </c>
      <c r="C4793">
        <v>0</v>
      </c>
      <c r="D4793">
        <v>158501</v>
      </c>
      <c r="E4793" t="s">
        <v>5790</v>
      </c>
      <c r="F4793">
        <v>0.48190793399999998</v>
      </c>
      <c r="G4793">
        <v>158901</v>
      </c>
      <c r="H4793">
        <v>14.76</v>
      </c>
      <c r="I4793">
        <v>1</v>
      </c>
    </row>
    <row r="4794" spans="1:9" x14ac:dyDescent="0.3">
      <c r="A4794">
        <v>158902</v>
      </c>
      <c r="B4794">
        <v>139.32352232696999</v>
      </c>
      <c r="C4794">
        <v>0</v>
      </c>
      <c r="D4794">
        <v>161316</v>
      </c>
      <c r="E4794" t="s">
        <v>5791</v>
      </c>
      <c r="F4794">
        <v>0.97338789699999995</v>
      </c>
      <c r="G4794">
        <v>158902</v>
      </c>
      <c r="H4794">
        <v>1.98</v>
      </c>
      <c r="I4794">
        <v>6</v>
      </c>
    </row>
    <row r="4795" spans="1:9" x14ac:dyDescent="0.3">
      <c r="A4795">
        <v>158903</v>
      </c>
      <c r="B4795">
        <v>144.5</v>
      </c>
      <c r="C4795">
        <v>0</v>
      </c>
      <c r="D4795">
        <v>159432</v>
      </c>
      <c r="E4795" t="s">
        <v>5790</v>
      </c>
      <c r="F4795">
        <v>0.47491845490000001</v>
      </c>
      <c r="G4795">
        <v>158903</v>
      </c>
      <c r="H4795">
        <v>14.76</v>
      </c>
      <c r="I4795">
        <v>1</v>
      </c>
    </row>
    <row r="4796" spans="1:9" x14ac:dyDescent="0.3">
      <c r="A4796">
        <v>158904</v>
      </c>
      <c r="B4796">
        <v>142</v>
      </c>
      <c r="C4796">
        <v>0</v>
      </c>
      <c r="D4796">
        <v>159432</v>
      </c>
      <c r="E4796" t="s">
        <v>5790</v>
      </c>
      <c r="F4796">
        <v>0.77520054579999997</v>
      </c>
      <c r="G4796">
        <v>158904</v>
      </c>
      <c r="H4796">
        <v>7.65</v>
      </c>
      <c r="I4796">
        <v>3</v>
      </c>
    </row>
    <row r="4797" spans="1:9" x14ac:dyDescent="0.3">
      <c r="A4797">
        <v>158907</v>
      </c>
      <c r="B4797">
        <v>147</v>
      </c>
      <c r="C4797">
        <v>0</v>
      </c>
      <c r="D4797">
        <v>159454</v>
      </c>
      <c r="E4797" t="s">
        <v>5790</v>
      </c>
      <c r="F4797">
        <v>0.38902521130000001</v>
      </c>
      <c r="G4797">
        <v>158907</v>
      </c>
      <c r="H4797">
        <v>14.76</v>
      </c>
      <c r="I4797">
        <v>1</v>
      </c>
    </row>
    <row r="4798" spans="1:9" x14ac:dyDescent="0.3">
      <c r="A4798">
        <v>158920</v>
      </c>
      <c r="B4798">
        <v>131.388888888888</v>
      </c>
      <c r="C4798">
        <v>0</v>
      </c>
      <c r="D4798">
        <v>159899</v>
      </c>
      <c r="E4798" t="s">
        <v>5790</v>
      </c>
      <c r="F4798">
        <v>0.67274868489999995</v>
      </c>
      <c r="G4798">
        <v>158920</v>
      </c>
      <c r="H4798">
        <v>11.8</v>
      </c>
      <c r="I4798">
        <v>2</v>
      </c>
    </row>
    <row r="4799" spans="1:9" x14ac:dyDescent="0.3">
      <c r="A4799">
        <v>158945</v>
      </c>
      <c r="B4799">
        <v>75</v>
      </c>
      <c r="C4799">
        <v>0</v>
      </c>
      <c r="D4799">
        <v>159478</v>
      </c>
      <c r="E4799" t="s">
        <v>5790</v>
      </c>
      <c r="F4799">
        <v>0.70948255059999998</v>
      </c>
      <c r="G4799">
        <v>158945</v>
      </c>
      <c r="H4799">
        <v>11.8</v>
      </c>
      <c r="I4799">
        <v>2</v>
      </c>
    </row>
    <row r="4800" spans="1:9" x14ac:dyDescent="0.3">
      <c r="A4800">
        <v>159000</v>
      </c>
      <c r="B4800">
        <v>123.37931658738501</v>
      </c>
      <c r="C4800">
        <v>0</v>
      </c>
      <c r="D4800">
        <v>159164</v>
      </c>
      <c r="E4800" t="s">
        <v>5790</v>
      </c>
      <c r="F4800">
        <v>0.4998146296</v>
      </c>
      <c r="G4800">
        <v>159000</v>
      </c>
      <c r="H4800">
        <v>14.76</v>
      </c>
      <c r="I4800">
        <v>1</v>
      </c>
    </row>
    <row r="4801" spans="1:9" x14ac:dyDescent="0.3">
      <c r="A4801">
        <v>159006</v>
      </c>
      <c r="B4801">
        <v>115</v>
      </c>
      <c r="C4801">
        <v>0</v>
      </c>
      <c r="D4801">
        <v>160048</v>
      </c>
      <c r="E4801" t="s">
        <v>5790</v>
      </c>
      <c r="F4801">
        <v>0.77237975599999997</v>
      </c>
      <c r="G4801">
        <v>159006</v>
      </c>
      <c r="H4801">
        <v>7.65</v>
      </c>
      <c r="I4801">
        <v>3</v>
      </c>
    </row>
    <row r="4802" spans="1:9" x14ac:dyDescent="0.3">
      <c r="A4802">
        <v>159006</v>
      </c>
      <c r="B4802">
        <v>115</v>
      </c>
      <c r="C4802">
        <v>0</v>
      </c>
      <c r="D4802">
        <v>160048</v>
      </c>
      <c r="E4802" t="s">
        <v>5790</v>
      </c>
      <c r="F4802">
        <v>0.77237975599999997</v>
      </c>
      <c r="G4802">
        <v>159006</v>
      </c>
      <c r="H4802">
        <v>7.65</v>
      </c>
      <c r="I4802">
        <v>3</v>
      </c>
    </row>
    <row r="4803" spans="1:9" x14ac:dyDescent="0.3">
      <c r="A4803">
        <v>159015</v>
      </c>
      <c r="B4803">
        <v>122</v>
      </c>
      <c r="C4803">
        <v>0</v>
      </c>
      <c r="D4803">
        <v>160048</v>
      </c>
      <c r="E4803" t="s">
        <v>5790</v>
      </c>
      <c r="F4803">
        <v>0.84604763979999997</v>
      </c>
      <c r="G4803">
        <v>159015</v>
      </c>
      <c r="H4803">
        <v>6.11</v>
      </c>
      <c r="I4803">
        <v>4</v>
      </c>
    </row>
    <row r="4804" spans="1:9" x14ac:dyDescent="0.3">
      <c r="A4804">
        <v>159015</v>
      </c>
      <c r="B4804">
        <v>122</v>
      </c>
      <c r="C4804">
        <v>0</v>
      </c>
      <c r="D4804">
        <v>160048</v>
      </c>
      <c r="E4804" t="s">
        <v>5790</v>
      </c>
      <c r="F4804">
        <v>0.84604763979999997</v>
      </c>
      <c r="G4804">
        <v>159015</v>
      </c>
      <c r="H4804">
        <v>6.11</v>
      </c>
      <c r="I4804">
        <v>4</v>
      </c>
    </row>
    <row r="4805" spans="1:9" x14ac:dyDescent="0.3">
      <c r="A4805">
        <v>159018</v>
      </c>
      <c r="B4805">
        <v>142</v>
      </c>
      <c r="C4805">
        <v>0.319658743824623</v>
      </c>
      <c r="D4805">
        <v>159044</v>
      </c>
      <c r="E4805" t="s">
        <v>5790</v>
      </c>
      <c r="F4805">
        <v>0.81680905820000005</v>
      </c>
      <c r="G4805">
        <v>159018</v>
      </c>
      <c r="H4805">
        <v>7.65</v>
      </c>
      <c r="I4805">
        <v>3</v>
      </c>
    </row>
    <row r="4806" spans="1:9" x14ac:dyDescent="0.3">
      <c r="A4806">
        <v>159022</v>
      </c>
      <c r="B4806">
        <v>144.5</v>
      </c>
      <c r="C4806">
        <v>0</v>
      </c>
      <c r="D4806">
        <v>159033</v>
      </c>
      <c r="E4806" t="s">
        <v>5790</v>
      </c>
      <c r="F4806">
        <v>0.2601664662</v>
      </c>
      <c r="G4806">
        <v>159022</v>
      </c>
      <c r="H4806">
        <v>14.76</v>
      </c>
      <c r="I4806">
        <v>1</v>
      </c>
    </row>
    <row r="4807" spans="1:9" x14ac:dyDescent="0.3">
      <c r="A4807">
        <v>159024</v>
      </c>
      <c r="B4807">
        <v>130.42424242424201</v>
      </c>
      <c r="C4807">
        <v>0</v>
      </c>
      <c r="D4807">
        <v>159196</v>
      </c>
      <c r="E4807" t="s">
        <v>5790</v>
      </c>
      <c r="F4807">
        <v>0.70744127040000004</v>
      </c>
      <c r="G4807">
        <v>159024</v>
      </c>
      <c r="H4807">
        <v>11.8</v>
      </c>
      <c r="I4807">
        <v>2</v>
      </c>
    </row>
    <row r="4808" spans="1:9" x14ac:dyDescent="0.3">
      <c r="A4808">
        <v>159025</v>
      </c>
      <c r="B4808">
        <v>140.333333333333</v>
      </c>
      <c r="C4808">
        <v>0</v>
      </c>
      <c r="D4808">
        <v>159196</v>
      </c>
      <c r="E4808" t="s">
        <v>5790</v>
      </c>
      <c r="F4808">
        <v>0.89946544169999998</v>
      </c>
      <c r="G4808">
        <v>159025</v>
      </c>
      <c r="H4808">
        <v>6.11</v>
      </c>
      <c r="I4808">
        <v>4</v>
      </c>
    </row>
    <row r="4809" spans="1:9" x14ac:dyDescent="0.3">
      <c r="A4809">
        <v>159026</v>
      </c>
      <c r="B4809">
        <v>136.166666666666</v>
      </c>
      <c r="C4809">
        <v>0</v>
      </c>
      <c r="D4809">
        <v>159196</v>
      </c>
      <c r="E4809" t="s">
        <v>5790</v>
      </c>
      <c r="F4809">
        <v>0.81016254430000001</v>
      </c>
      <c r="G4809">
        <v>159026</v>
      </c>
      <c r="H4809">
        <v>7.65</v>
      </c>
      <c r="I4809">
        <v>3</v>
      </c>
    </row>
    <row r="4810" spans="1:9" x14ac:dyDescent="0.3">
      <c r="A4810">
        <v>159027</v>
      </c>
      <c r="B4810">
        <v>134.85714285714201</v>
      </c>
      <c r="C4810">
        <v>0</v>
      </c>
      <c r="D4810">
        <v>159196</v>
      </c>
      <c r="E4810" t="s">
        <v>5790</v>
      </c>
      <c r="F4810">
        <v>0.92917001249999998</v>
      </c>
      <c r="G4810">
        <v>159027</v>
      </c>
      <c r="H4810">
        <v>6.11</v>
      </c>
      <c r="I4810">
        <v>4</v>
      </c>
    </row>
    <row r="4811" spans="1:9" x14ac:dyDescent="0.3">
      <c r="A4811">
        <v>159058</v>
      </c>
      <c r="B4811">
        <v>145.84</v>
      </c>
      <c r="C4811">
        <v>9.4098745350061894E-2</v>
      </c>
      <c r="D4811">
        <v>159397</v>
      </c>
      <c r="E4811" t="s">
        <v>5790</v>
      </c>
      <c r="F4811">
        <v>0.23610113560000001</v>
      </c>
      <c r="G4811">
        <v>159058</v>
      </c>
      <c r="H4811">
        <v>14.76</v>
      </c>
      <c r="I4811">
        <v>1</v>
      </c>
    </row>
    <row r="4812" spans="1:9" x14ac:dyDescent="0.3">
      <c r="A4812">
        <v>159061</v>
      </c>
      <c r="B4812">
        <v>142</v>
      </c>
      <c r="C4812">
        <v>0</v>
      </c>
      <c r="D4812">
        <v>159375</v>
      </c>
      <c r="E4812" t="s">
        <v>5790</v>
      </c>
      <c r="F4812">
        <v>0.42215347289999999</v>
      </c>
      <c r="G4812">
        <v>159061</v>
      </c>
      <c r="H4812">
        <v>14.76</v>
      </c>
      <c r="I4812">
        <v>1</v>
      </c>
    </row>
    <row r="4813" spans="1:9" x14ac:dyDescent="0.3">
      <c r="A4813">
        <v>159062</v>
      </c>
      <c r="B4813">
        <v>137.714281632655</v>
      </c>
      <c r="C4813">
        <v>0</v>
      </c>
      <c r="D4813">
        <v>159375</v>
      </c>
      <c r="E4813" t="s">
        <v>5790</v>
      </c>
      <c r="F4813">
        <v>0.8233356476</v>
      </c>
      <c r="G4813">
        <v>159062</v>
      </c>
      <c r="H4813">
        <v>7.65</v>
      </c>
      <c r="I4813">
        <v>3</v>
      </c>
    </row>
    <row r="4814" spans="1:9" x14ac:dyDescent="0.3">
      <c r="A4814">
        <v>159063</v>
      </c>
      <c r="B4814">
        <v>138.0000024</v>
      </c>
      <c r="C4814">
        <v>0</v>
      </c>
      <c r="D4814">
        <v>159338</v>
      </c>
      <c r="E4814" t="s">
        <v>5790</v>
      </c>
      <c r="F4814">
        <v>0.16472962499999999</v>
      </c>
      <c r="G4814">
        <v>159063</v>
      </c>
      <c r="H4814">
        <v>14.76</v>
      </c>
      <c r="I4814">
        <v>1</v>
      </c>
    </row>
    <row r="4815" spans="1:9" x14ac:dyDescent="0.3">
      <c r="A4815">
        <v>159065</v>
      </c>
      <c r="B4815">
        <v>140.75</v>
      </c>
      <c r="C4815">
        <v>0</v>
      </c>
      <c r="D4815">
        <v>159899</v>
      </c>
      <c r="E4815" t="s">
        <v>5790</v>
      </c>
      <c r="F4815">
        <v>0.34628143909999998</v>
      </c>
      <c r="G4815">
        <v>159065</v>
      </c>
      <c r="H4815">
        <v>14.76</v>
      </c>
      <c r="I4815">
        <v>1</v>
      </c>
    </row>
    <row r="4816" spans="1:9" x14ac:dyDescent="0.3">
      <c r="A4816">
        <v>159066</v>
      </c>
      <c r="B4816">
        <v>131.675675675675</v>
      </c>
      <c r="C4816">
        <v>0</v>
      </c>
      <c r="D4816">
        <v>159899</v>
      </c>
      <c r="E4816" t="s">
        <v>5790</v>
      </c>
      <c r="F4816">
        <v>0.76704335209999996</v>
      </c>
      <c r="G4816">
        <v>159066</v>
      </c>
      <c r="H4816">
        <v>7.65</v>
      </c>
      <c r="I4816">
        <v>3</v>
      </c>
    </row>
    <row r="4817" spans="1:9" x14ac:dyDescent="0.3">
      <c r="A4817">
        <v>159068</v>
      </c>
      <c r="B4817">
        <v>75</v>
      </c>
      <c r="C4817">
        <v>0</v>
      </c>
      <c r="D4817">
        <v>160676</v>
      </c>
      <c r="E4817" t="s">
        <v>5791</v>
      </c>
      <c r="F4817">
        <v>0.9717806578</v>
      </c>
      <c r="G4817">
        <v>159068</v>
      </c>
      <c r="H4817">
        <v>1.98</v>
      </c>
      <c r="I4817">
        <v>6</v>
      </c>
    </row>
    <row r="4818" spans="1:9" x14ac:dyDescent="0.3">
      <c r="A4818">
        <v>159068</v>
      </c>
      <c r="B4818">
        <v>75</v>
      </c>
      <c r="C4818">
        <v>0</v>
      </c>
      <c r="D4818">
        <v>160676</v>
      </c>
      <c r="E4818" t="s">
        <v>5791</v>
      </c>
      <c r="F4818">
        <v>0.9717806578</v>
      </c>
      <c r="G4818">
        <v>159068</v>
      </c>
      <c r="H4818">
        <v>1.98</v>
      </c>
      <c r="I4818">
        <v>6</v>
      </c>
    </row>
    <row r="4819" spans="1:9" x14ac:dyDescent="0.3">
      <c r="A4819">
        <v>159069</v>
      </c>
      <c r="B4819">
        <v>95</v>
      </c>
      <c r="C4819">
        <v>0</v>
      </c>
      <c r="D4819">
        <v>160676</v>
      </c>
      <c r="E4819" t="s">
        <v>5790</v>
      </c>
      <c r="F4819">
        <v>0.7214441895</v>
      </c>
      <c r="G4819">
        <v>159069</v>
      </c>
      <c r="H4819">
        <v>11.8</v>
      </c>
      <c r="I4819">
        <v>2</v>
      </c>
    </row>
    <row r="4820" spans="1:9" x14ac:dyDescent="0.3">
      <c r="A4820">
        <v>159069</v>
      </c>
      <c r="B4820">
        <v>95</v>
      </c>
      <c r="C4820">
        <v>0</v>
      </c>
      <c r="D4820">
        <v>160676</v>
      </c>
      <c r="E4820" t="s">
        <v>5790</v>
      </c>
      <c r="F4820">
        <v>0.7214441895</v>
      </c>
      <c r="G4820">
        <v>159069</v>
      </c>
      <c r="H4820">
        <v>11.8</v>
      </c>
      <c r="I4820">
        <v>2</v>
      </c>
    </row>
    <row r="4821" spans="1:9" x14ac:dyDescent="0.3">
      <c r="A4821">
        <v>159070</v>
      </c>
      <c r="B4821">
        <v>98.571424897949697</v>
      </c>
      <c r="C4821">
        <v>0</v>
      </c>
      <c r="D4821">
        <v>160676</v>
      </c>
      <c r="E4821" t="s">
        <v>5791</v>
      </c>
      <c r="F4821">
        <v>0.97503906490000003</v>
      </c>
      <c r="G4821">
        <v>159070</v>
      </c>
      <c r="H4821">
        <v>1.98</v>
      </c>
      <c r="I4821">
        <v>6</v>
      </c>
    </row>
    <row r="4822" spans="1:9" x14ac:dyDescent="0.3">
      <c r="A4822">
        <v>159071</v>
      </c>
      <c r="B4822">
        <v>114.03565217391299</v>
      </c>
      <c r="C4822">
        <v>0.20195067316890999</v>
      </c>
      <c r="D4822">
        <v>159839</v>
      </c>
      <c r="E4822" t="s">
        <v>5791</v>
      </c>
      <c r="F4822">
        <v>0.94099837539999998</v>
      </c>
      <c r="G4822">
        <v>159071</v>
      </c>
      <c r="H4822">
        <v>4.0599999999999996</v>
      </c>
      <c r="I4822">
        <v>5</v>
      </c>
    </row>
    <row r="4823" spans="1:9" x14ac:dyDescent="0.3">
      <c r="A4823">
        <v>159075</v>
      </c>
      <c r="B4823">
        <v>137</v>
      </c>
      <c r="C4823">
        <v>0.42141403623503498</v>
      </c>
      <c r="D4823">
        <v>159659</v>
      </c>
      <c r="E4823" t="s">
        <v>5790</v>
      </c>
      <c r="F4823">
        <v>0.52355736490000004</v>
      </c>
      <c r="G4823">
        <v>159075</v>
      </c>
      <c r="H4823">
        <v>11.8</v>
      </c>
      <c r="I4823">
        <v>2</v>
      </c>
    </row>
    <row r="4824" spans="1:9" x14ac:dyDescent="0.3">
      <c r="A4824">
        <v>159076</v>
      </c>
      <c r="B4824">
        <v>137</v>
      </c>
      <c r="C4824">
        <v>0.42141403623503498</v>
      </c>
      <c r="D4824">
        <v>159659</v>
      </c>
      <c r="E4824" t="s">
        <v>5790</v>
      </c>
      <c r="F4824">
        <v>0.27454403040000003</v>
      </c>
      <c r="G4824">
        <v>159076</v>
      </c>
      <c r="H4824">
        <v>14.76</v>
      </c>
      <c r="I4824">
        <v>1</v>
      </c>
    </row>
    <row r="4825" spans="1:9" x14ac:dyDescent="0.3">
      <c r="A4825">
        <v>159077</v>
      </c>
      <c r="B4825">
        <v>80</v>
      </c>
      <c r="C4825">
        <v>0</v>
      </c>
      <c r="D4825">
        <v>159839</v>
      </c>
      <c r="E4825" t="s">
        <v>5791</v>
      </c>
      <c r="F4825">
        <v>0.94500762220000001</v>
      </c>
      <c r="G4825">
        <v>159077</v>
      </c>
      <c r="H4825">
        <v>4.0599999999999996</v>
      </c>
      <c r="I4825">
        <v>5</v>
      </c>
    </row>
    <row r="4826" spans="1:9" x14ac:dyDescent="0.3">
      <c r="A4826">
        <v>159079</v>
      </c>
      <c r="B4826">
        <v>97.063333333333304</v>
      </c>
      <c r="C4826">
        <v>0</v>
      </c>
      <c r="D4826">
        <v>160060</v>
      </c>
      <c r="E4826" t="s">
        <v>5790</v>
      </c>
      <c r="F4826">
        <v>0.6538496614</v>
      </c>
      <c r="G4826">
        <v>159079</v>
      </c>
      <c r="H4826">
        <v>11.8</v>
      </c>
      <c r="I4826">
        <v>2</v>
      </c>
    </row>
    <row r="4827" spans="1:9" x14ac:dyDescent="0.3">
      <c r="A4827">
        <v>159079</v>
      </c>
      <c r="B4827">
        <v>97.063333333333304</v>
      </c>
      <c r="C4827">
        <v>0</v>
      </c>
      <c r="D4827">
        <v>160060</v>
      </c>
      <c r="E4827" t="s">
        <v>5790</v>
      </c>
      <c r="F4827">
        <v>0.6538496614</v>
      </c>
      <c r="G4827">
        <v>159079</v>
      </c>
      <c r="H4827">
        <v>11.8</v>
      </c>
      <c r="I4827">
        <v>2</v>
      </c>
    </row>
    <row r="4828" spans="1:9" x14ac:dyDescent="0.3">
      <c r="A4828">
        <v>159080</v>
      </c>
      <c r="B4828">
        <v>106.993793103448</v>
      </c>
      <c r="C4828">
        <v>0.16016777527189399</v>
      </c>
      <c r="D4828">
        <v>159839</v>
      </c>
      <c r="E4828" t="s">
        <v>5790</v>
      </c>
      <c r="F4828">
        <v>0.82833325859999996</v>
      </c>
      <c r="G4828">
        <v>159080</v>
      </c>
      <c r="H4828">
        <v>7.65</v>
      </c>
      <c r="I4828">
        <v>3</v>
      </c>
    </row>
    <row r="4829" spans="1:9" x14ac:dyDescent="0.3">
      <c r="A4829">
        <v>159082</v>
      </c>
      <c r="B4829">
        <v>80</v>
      </c>
      <c r="C4829">
        <v>0</v>
      </c>
      <c r="D4829">
        <v>159839</v>
      </c>
      <c r="E4829" t="s">
        <v>5790</v>
      </c>
      <c r="F4829">
        <v>0.92819142340000005</v>
      </c>
      <c r="G4829">
        <v>159082</v>
      </c>
      <c r="H4829">
        <v>6.11</v>
      </c>
      <c r="I4829">
        <v>4</v>
      </c>
    </row>
    <row r="4830" spans="1:9" x14ac:dyDescent="0.3">
      <c r="A4830">
        <v>159083</v>
      </c>
      <c r="B4830">
        <v>91.607708125395703</v>
      </c>
      <c r="C4830">
        <v>0</v>
      </c>
      <c r="D4830">
        <v>159839</v>
      </c>
      <c r="E4830" t="s">
        <v>5791</v>
      </c>
      <c r="F4830">
        <v>0.98281902070000005</v>
      </c>
      <c r="G4830">
        <v>159083</v>
      </c>
      <c r="H4830">
        <v>1.98</v>
      </c>
      <c r="I4830">
        <v>6</v>
      </c>
    </row>
    <row r="4831" spans="1:9" x14ac:dyDescent="0.3">
      <c r="A4831">
        <v>159109</v>
      </c>
      <c r="B4831">
        <v>125.928571428571</v>
      </c>
      <c r="C4831">
        <v>0</v>
      </c>
      <c r="D4831">
        <v>159616</v>
      </c>
      <c r="E4831" t="s">
        <v>5790</v>
      </c>
      <c r="F4831">
        <v>0.93156504630000003</v>
      </c>
      <c r="G4831">
        <v>159109</v>
      </c>
      <c r="H4831">
        <v>6.11</v>
      </c>
      <c r="I4831">
        <v>4</v>
      </c>
    </row>
    <row r="4832" spans="1:9" x14ac:dyDescent="0.3">
      <c r="A4832">
        <v>159110</v>
      </c>
      <c r="B4832">
        <v>110</v>
      </c>
      <c r="C4832">
        <v>0</v>
      </c>
      <c r="D4832">
        <v>160048</v>
      </c>
      <c r="E4832" t="s">
        <v>5790</v>
      </c>
      <c r="F4832">
        <v>0.80597257609999995</v>
      </c>
      <c r="G4832">
        <v>159110</v>
      </c>
      <c r="H4832">
        <v>7.65</v>
      </c>
      <c r="I4832">
        <v>3</v>
      </c>
    </row>
    <row r="4833" spans="1:9" x14ac:dyDescent="0.3">
      <c r="A4833">
        <v>159110</v>
      </c>
      <c r="B4833">
        <v>110</v>
      </c>
      <c r="C4833">
        <v>0</v>
      </c>
      <c r="D4833">
        <v>160048</v>
      </c>
      <c r="E4833" t="s">
        <v>5790</v>
      </c>
      <c r="F4833">
        <v>0.80597257609999995</v>
      </c>
      <c r="G4833">
        <v>159110</v>
      </c>
      <c r="H4833">
        <v>7.65</v>
      </c>
      <c r="I4833">
        <v>3</v>
      </c>
    </row>
    <row r="4834" spans="1:9" x14ac:dyDescent="0.3">
      <c r="A4834">
        <v>159115</v>
      </c>
      <c r="B4834">
        <v>136</v>
      </c>
      <c r="C4834">
        <v>0</v>
      </c>
      <c r="D4834">
        <v>159616</v>
      </c>
      <c r="E4834" t="s">
        <v>5790</v>
      </c>
      <c r="F4834">
        <v>0.84840631479999995</v>
      </c>
      <c r="G4834">
        <v>159115</v>
      </c>
      <c r="H4834">
        <v>6.11</v>
      </c>
      <c r="I4834">
        <v>4</v>
      </c>
    </row>
    <row r="4835" spans="1:9" x14ac:dyDescent="0.3">
      <c r="A4835">
        <v>159116</v>
      </c>
      <c r="B4835">
        <v>139.692307692307</v>
      </c>
      <c r="C4835">
        <v>0</v>
      </c>
      <c r="D4835">
        <v>160048</v>
      </c>
      <c r="E4835" t="s">
        <v>5791</v>
      </c>
      <c r="F4835">
        <v>0.99430131909999997</v>
      </c>
      <c r="G4835">
        <v>159116</v>
      </c>
      <c r="H4835">
        <v>1.98</v>
      </c>
      <c r="I4835">
        <v>6</v>
      </c>
    </row>
    <row r="4836" spans="1:9" x14ac:dyDescent="0.3">
      <c r="A4836">
        <v>159116</v>
      </c>
      <c r="B4836">
        <v>139.692307692307</v>
      </c>
      <c r="C4836">
        <v>0</v>
      </c>
      <c r="D4836">
        <v>160048</v>
      </c>
      <c r="E4836" t="s">
        <v>5791</v>
      </c>
      <c r="F4836">
        <v>0.99430131909999997</v>
      </c>
      <c r="G4836">
        <v>159116</v>
      </c>
      <c r="H4836">
        <v>1.98</v>
      </c>
      <c r="I4836">
        <v>6</v>
      </c>
    </row>
    <row r="4837" spans="1:9" x14ac:dyDescent="0.3">
      <c r="A4837">
        <v>159124</v>
      </c>
      <c r="B4837">
        <v>133.35603448275799</v>
      </c>
      <c r="C4837">
        <v>0</v>
      </c>
      <c r="D4837">
        <v>160048</v>
      </c>
      <c r="E4837" t="s">
        <v>5791</v>
      </c>
      <c r="F4837">
        <v>0.94209223990000002</v>
      </c>
      <c r="G4837">
        <v>159124</v>
      </c>
      <c r="H4837">
        <v>4.0599999999999996</v>
      </c>
      <c r="I4837">
        <v>5</v>
      </c>
    </row>
    <row r="4838" spans="1:9" x14ac:dyDescent="0.3">
      <c r="A4838">
        <v>159124</v>
      </c>
      <c r="B4838">
        <v>133.35603448275799</v>
      </c>
      <c r="C4838">
        <v>0</v>
      </c>
      <c r="D4838">
        <v>160048</v>
      </c>
      <c r="E4838" t="s">
        <v>5791</v>
      </c>
      <c r="F4838">
        <v>0.94209223990000002</v>
      </c>
      <c r="G4838">
        <v>159124</v>
      </c>
      <c r="H4838">
        <v>4.0599999999999996</v>
      </c>
      <c r="I4838">
        <v>5</v>
      </c>
    </row>
    <row r="4839" spans="1:9" x14ac:dyDescent="0.3">
      <c r="A4839">
        <v>159125</v>
      </c>
      <c r="B4839">
        <v>142</v>
      </c>
      <c r="C4839">
        <v>0.42141403623503498</v>
      </c>
      <c r="D4839">
        <v>159659</v>
      </c>
      <c r="E4839" t="s">
        <v>5790</v>
      </c>
      <c r="F4839">
        <v>0.10854381320000001</v>
      </c>
      <c r="G4839">
        <v>159125</v>
      </c>
      <c r="H4839">
        <v>14.76</v>
      </c>
      <c r="I4839">
        <v>1</v>
      </c>
    </row>
    <row r="4840" spans="1:9" x14ac:dyDescent="0.3">
      <c r="A4840">
        <v>159126</v>
      </c>
      <c r="B4840">
        <v>142</v>
      </c>
      <c r="C4840">
        <v>0.42141403623503498</v>
      </c>
      <c r="D4840">
        <v>159659</v>
      </c>
      <c r="E4840" t="s">
        <v>5790</v>
      </c>
      <c r="F4840">
        <v>0.76787739990000003</v>
      </c>
      <c r="G4840">
        <v>159126</v>
      </c>
      <c r="H4840">
        <v>7.65</v>
      </c>
      <c r="I4840">
        <v>3</v>
      </c>
    </row>
    <row r="4841" spans="1:9" x14ac:dyDescent="0.3">
      <c r="A4841">
        <v>159129</v>
      </c>
      <c r="B4841">
        <v>147</v>
      </c>
      <c r="C4841">
        <v>0.42141403623503498</v>
      </c>
      <c r="D4841">
        <v>159659</v>
      </c>
      <c r="E4841" t="s">
        <v>5790</v>
      </c>
      <c r="F4841">
        <v>0.61405104399999999</v>
      </c>
      <c r="G4841">
        <v>159129</v>
      </c>
      <c r="H4841">
        <v>11.8</v>
      </c>
      <c r="I4841">
        <v>2</v>
      </c>
    </row>
    <row r="4842" spans="1:9" x14ac:dyDescent="0.3">
      <c r="A4842">
        <v>159142</v>
      </c>
      <c r="B4842">
        <v>142</v>
      </c>
      <c r="C4842">
        <v>0</v>
      </c>
      <c r="D4842">
        <v>159375</v>
      </c>
      <c r="E4842" t="s">
        <v>5790</v>
      </c>
      <c r="F4842">
        <v>0.6454483271</v>
      </c>
      <c r="G4842">
        <v>159142</v>
      </c>
      <c r="H4842">
        <v>11.8</v>
      </c>
      <c r="I4842">
        <v>2</v>
      </c>
    </row>
    <row r="4843" spans="1:9" x14ac:dyDescent="0.3">
      <c r="A4843">
        <v>159147</v>
      </c>
      <c r="B4843">
        <v>79.999999999999901</v>
      </c>
      <c r="C4843">
        <v>0</v>
      </c>
      <c r="D4843">
        <v>159839</v>
      </c>
      <c r="E4843" t="s">
        <v>5791</v>
      </c>
      <c r="F4843">
        <v>0.95980012420000005</v>
      </c>
      <c r="G4843">
        <v>159147</v>
      </c>
      <c r="H4843">
        <v>4.0599999999999996</v>
      </c>
      <c r="I4843">
        <v>5</v>
      </c>
    </row>
    <row r="4844" spans="1:9" x14ac:dyDescent="0.3">
      <c r="A4844">
        <v>159150</v>
      </c>
      <c r="B4844">
        <v>142</v>
      </c>
      <c r="C4844">
        <v>0</v>
      </c>
      <c r="D4844">
        <v>160026</v>
      </c>
      <c r="E4844" t="s">
        <v>5790</v>
      </c>
      <c r="F4844">
        <v>0.88617044690000002</v>
      </c>
      <c r="G4844">
        <v>159150</v>
      </c>
      <c r="H4844">
        <v>6.11</v>
      </c>
      <c r="I4844">
        <v>4</v>
      </c>
    </row>
    <row r="4845" spans="1:9" x14ac:dyDescent="0.3">
      <c r="A4845">
        <v>159150</v>
      </c>
      <c r="B4845">
        <v>142</v>
      </c>
      <c r="C4845">
        <v>0</v>
      </c>
      <c r="D4845">
        <v>160026</v>
      </c>
      <c r="E4845" t="s">
        <v>5790</v>
      </c>
      <c r="F4845">
        <v>0.88617044690000002</v>
      </c>
      <c r="G4845">
        <v>159150</v>
      </c>
      <c r="H4845">
        <v>6.11</v>
      </c>
      <c r="I4845">
        <v>4</v>
      </c>
    </row>
    <row r="4846" spans="1:9" x14ac:dyDescent="0.3">
      <c r="A4846">
        <v>159152</v>
      </c>
      <c r="B4846">
        <v>135.92857142857099</v>
      </c>
      <c r="C4846">
        <v>0</v>
      </c>
      <c r="D4846">
        <v>159899</v>
      </c>
      <c r="E4846" t="s">
        <v>5790</v>
      </c>
      <c r="F4846">
        <v>0.87211090329999996</v>
      </c>
      <c r="G4846">
        <v>159152</v>
      </c>
      <c r="H4846">
        <v>6.11</v>
      </c>
      <c r="I4846">
        <v>4</v>
      </c>
    </row>
    <row r="4847" spans="1:9" x14ac:dyDescent="0.3">
      <c r="A4847">
        <v>159153</v>
      </c>
      <c r="B4847">
        <v>142</v>
      </c>
      <c r="C4847">
        <v>0</v>
      </c>
      <c r="D4847">
        <v>160026</v>
      </c>
      <c r="E4847" t="s">
        <v>5790</v>
      </c>
      <c r="F4847">
        <v>0.31131091709999997</v>
      </c>
      <c r="G4847">
        <v>159153</v>
      </c>
      <c r="H4847">
        <v>14.76</v>
      </c>
      <c r="I4847">
        <v>1</v>
      </c>
    </row>
    <row r="4848" spans="1:9" x14ac:dyDescent="0.3">
      <c r="A4848">
        <v>159153</v>
      </c>
      <c r="B4848">
        <v>142</v>
      </c>
      <c r="C4848">
        <v>0</v>
      </c>
      <c r="D4848">
        <v>160026</v>
      </c>
      <c r="E4848" t="s">
        <v>5790</v>
      </c>
      <c r="F4848">
        <v>0.31131091709999997</v>
      </c>
      <c r="G4848">
        <v>159153</v>
      </c>
      <c r="H4848">
        <v>14.76</v>
      </c>
      <c r="I4848">
        <v>1</v>
      </c>
    </row>
    <row r="4849" spans="1:9" x14ac:dyDescent="0.3">
      <c r="A4849">
        <v>159173</v>
      </c>
      <c r="B4849">
        <v>147</v>
      </c>
      <c r="C4849">
        <v>0.20904601107066101</v>
      </c>
      <c r="D4849">
        <v>159256</v>
      </c>
      <c r="E4849" t="s">
        <v>5790</v>
      </c>
      <c r="F4849">
        <v>7.8464597499999997E-2</v>
      </c>
      <c r="G4849">
        <v>159173</v>
      </c>
      <c r="H4849">
        <v>14.76</v>
      </c>
      <c r="I4849">
        <v>1</v>
      </c>
    </row>
    <row r="4850" spans="1:9" x14ac:dyDescent="0.3">
      <c r="A4850">
        <v>159177</v>
      </c>
      <c r="B4850">
        <v>142</v>
      </c>
      <c r="C4850">
        <v>0</v>
      </c>
      <c r="D4850">
        <v>159454</v>
      </c>
      <c r="E4850" t="s">
        <v>5791</v>
      </c>
      <c r="F4850">
        <v>0.97726893420000005</v>
      </c>
      <c r="G4850">
        <v>159177</v>
      </c>
      <c r="H4850">
        <v>1.98</v>
      </c>
      <c r="I4850">
        <v>6</v>
      </c>
    </row>
    <row r="4851" spans="1:9" x14ac:dyDescent="0.3">
      <c r="A4851">
        <v>159181</v>
      </c>
      <c r="B4851">
        <v>142</v>
      </c>
      <c r="C4851">
        <v>0</v>
      </c>
      <c r="D4851">
        <v>159349</v>
      </c>
      <c r="E4851" t="s">
        <v>5790</v>
      </c>
      <c r="F4851">
        <v>0.66228991749999999</v>
      </c>
      <c r="G4851">
        <v>159181</v>
      </c>
      <c r="H4851">
        <v>11.8</v>
      </c>
      <c r="I4851">
        <v>2</v>
      </c>
    </row>
    <row r="4852" spans="1:9" x14ac:dyDescent="0.3">
      <c r="A4852">
        <v>159192</v>
      </c>
      <c r="B4852">
        <v>90</v>
      </c>
      <c r="C4852">
        <v>0.68238084824580503</v>
      </c>
      <c r="D4852">
        <v>159849</v>
      </c>
      <c r="E4852" t="s">
        <v>5791</v>
      </c>
      <c r="F4852">
        <v>0.99550479650000001</v>
      </c>
      <c r="G4852">
        <v>159192</v>
      </c>
      <c r="H4852">
        <v>1.98</v>
      </c>
      <c r="I4852">
        <v>6</v>
      </c>
    </row>
    <row r="4853" spans="1:9" x14ac:dyDescent="0.3">
      <c r="A4853">
        <v>159192</v>
      </c>
      <c r="B4853">
        <v>90</v>
      </c>
      <c r="C4853">
        <v>0.68238084824580503</v>
      </c>
      <c r="D4853">
        <v>159849</v>
      </c>
      <c r="E4853" t="s">
        <v>5791</v>
      </c>
      <c r="F4853">
        <v>0.99550479650000001</v>
      </c>
      <c r="G4853">
        <v>159192</v>
      </c>
      <c r="H4853">
        <v>1.98</v>
      </c>
      <c r="I4853">
        <v>6</v>
      </c>
    </row>
    <row r="4854" spans="1:9" x14ac:dyDescent="0.3">
      <c r="A4854">
        <v>159207</v>
      </c>
      <c r="B4854">
        <v>137</v>
      </c>
      <c r="C4854">
        <v>0.68238084824580503</v>
      </c>
      <c r="D4854">
        <v>159849</v>
      </c>
      <c r="E4854" t="s">
        <v>5790</v>
      </c>
      <c r="F4854">
        <v>0.57703191040000001</v>
      </c>
      <c r="G4854">
        <v>159207</v>
      </c>
      <c r="H4854">
        <v>11.8</v>
      </c>
      <c r="I4854">
        <v>2</v>
      </c>
    </row>
    <row r="4855" spans="1:9" x14ac:dyDescent="0.3">
      <c r="A4855">
        <v>159207</v>
      </c>
      <c r="B4855">
        <v>137</v>
      </c>
      <c r="C4855">
        <v>0.68238084824580503</v>
      </c>
      <c r="D4855">
        <v>159849</v>
      </c>
      <c r="E4855" t="s">
        <v>5790</v>
      </c>
      <c r="F4855">
        <v>0.57703191040000001</v>
      </c>
      <c r="G4855">
        <v>159207</v>
      </c>
      <c r="H4855">
        <v>11.8</v>
      </c>
      <c r="I4855">
        <v>2</v>
      </c>
    </row>
    <row r="4856" spans="1:9" x14ac:dyDescent="0.3">
      <c r="A4856">
        <v>159215</v>
      </c>
      <c r="B4856">
        <v>90</v>
      </c>
      <c r="C4856">
        <v>0.68238084824580503</v>
      </c>
      <c r="D4856">
        <v>159849</v>
      </c>
      <c r="E4856" t="s">
        <v>5791</v>
      </c>
      <c r="F4856">
        <v>0.9853583574</v>
      </c>
      <c r="G4856">
        <v>159215</v>
      </c>
      <c r="H4856">
        <v>1.98</v>
      </c>
      <c r="I4856">
        <v>6</v>
      </c>
    </row>
    <row r="4857" spans="1:9" x14ac:dyDescent="0.3">
      <c r="A4857">
        <v>159215</v>
      </c>
      <c r="B4857">
        <v>90</v>
      </c>
      <c r="C4857">
        <v>0.68238084824580503</v>
      </c>
      <c r="D4857">
        <v>159849</v>
      </c>
      <c r="E4857" t="s">
        <v>5791</v>
      </c>
      <c r="F4857">
        <v>0.9853583574</v>
      </c>
      <c r="G4857">
        <v>159215</v>
      </c>
      <c r="H4857">
        <v>1.98</v>
      </c>
      <c r="I4857">
        <v>6</v>
      </c>
    </row>
    <row r="4858" spans="1:9" x14ac:dyDescent="0.3">
      <c r="A4858">
        <v>159220</v>
      </c>
      <c r="B4858">
        <v>85</v>
      </c>
      <c r="C4858">
        <v>0.68238084824580503</v>
      </c>
      <c r="D4858">
        <v>159849</v>
      </c>
      <c r="E4858" t="s">
        <v>5791</v>
      </c>
      <c r="F4858">
        <v>0.99232822659999997</v>
      </c>
      <c r="G4858">
        <v>159220</v>
      </c>
      <c r="H4858">
        <v>1.98</v>
      </c>
      <c r="I4858">
        <v>6</v>
      </c>
    </row>
    <row r="4859" spans="1:9" x14ac:dyDescent="0.3">
      <c r="A4859">
        <v>159220</v>
      </c>
      <c r="B4859">
        <v>85</v>
      </c>
      <c r="C4859">
        <v>0.68238084824580503</v>
      </c>
      <c r="D4859">
        <v>159849</v>
      </c>
      <c r="E4859" t="s">
        <v>5791</v>
      </c>
      <c r="F4859">
        <v>0.99232822659999997</v>
      </c>
      <c r="G4859">
        <v>159220</v>
      </c>
      <c r="H4859">
        <v>1.98</v>
      </c>
      <c r="I4859">
        <v>6</v>
      </c>
    </row>
    <row r="4860" spans="1:9" x14ac:dyDescent="0.3">
      <c r="A4860">
        <v>159238</v>
      </c>
      <c r="B4860">
        <v>90</v>
      </c>
      <c r="C4860">
        <v>0.68238084824580503</v>
      </c>
      <c r="D4860">
        <v>159849</v>
      </c>
      <c r="E4860" t="s">
        <v>5791</v>
      </c>
      <c r="F4860">
        <v>0.99435967209999998</v>
      </c>
      <c r="G4860">
        <v>159238</v>
      </c>
      <c r="H4860">
        <v>1.98</v>
      </c>
      <c r="I4860">
        <v>6</v>
      </c>
    </row>
    <row r="4861" spans="1:9" x14ac:dyDescent="0.3">
      <c r="A4861">
        <v>159238</v>
      </c>
      <c r="B4861">
        <v>90</v>
      </c>
      <c r="C4861">
        <v>0.68238084824580503</v>
      </c>
      <c r="D4861">
        <v>159849</v>
      </c>
      <c r="E4861" t="s">
        <v>5791</v>
      </c>
      <c r="F4861">
        <v>0.99435967209999998</v>
      </c>
      <c r="G4861">
        <v>159238</v>
      </c>
      <c r="H4861">
        <v>1.98</v>
      </c>
      <c r="I4861">
        <v>6</v>
      </c>
    </row>
    <row r="4862" spans="1:9" x14ac:dyDescent="0.3">
      <c r="A4862">
        <v>159267</v>
      </c>
      <c r="B4862">
        <v>147</v>
      </c>
      <c r="C4862">
        <v>0.36342124390591701</v>
      </c>
      <c r="D4862">
        <v>159564</v>
      </c>
      <c r="E4862" t="s">
        <v>5790</v>
      </c>
      <c r="F4862">
        <v>0.28108909729999998</v>
      </c>
      <c r="G4862">
        <v>159267</v>
      </c>
      <c r="H4862">
        <v>14.76</v>
      </c>
      <c r="I4862">
        <v>1</v>
      </c>
    </row>
    <row r="4863" spans="1:9" x14ac:dyDescent="0.3">
      <c r="A4863">
        <v>159297</v>
      </c>
      <c r="B4863">
        <v>131.365853658536</v>
      </c>
      <c r="C4863">
        <v>0</v>
      </c>
      <c r="D4863">
        <v>159418</v>
      </c>
      <c r="E4863" t="s">
        <v>5790</v>
      </c>
      <c r="F4863">
        <v>0.66210711</v>
      </c>
      <c r="G4863">
        <v>159297</v>
      </c>
      <c r="H4863">
        <v>11.8</v>
      </c>
      <c r="I4863">
        <v>2</v>
      </c>
    </row>
    <row r="4864" spans="1:9" x14ac:dyDescent="0.3">
      <c r="A4864">
        <v>159298</v>
      </c>
      <c r="B4864">
        <v>136.81481508916201</v>
      </c>
      <c r="C4864">
        <v>0</v>
      </c>
      <c r="D4864">
        <v>159519</v>
      </c>
      <c r="E4864" t="s">
        <v>5790</v>
      </c>
      <c r="F4864">
        <v>0.90523374079999996</v>
      </c>
      <c r="G4864">
        <v>159298</v>
      </c>
      <c r="H4864">
        <v>6.11</v>
      </c>
      <c r="I4864">
        <v>4</v>
      </c>
    </row>
    <row r="4865" spans="1:9" x14ac:dyDescent="0.3">
      <c r="A4865">
        <v>159299</v>
      </c>
      <c r="B4865">
        <v>131.11112061729801</v>
      </c>
      <c r="C4865">
        <v>0</v>
      </c>
      <c r="D4865">
        <v>159519</v>
      </c>
      <c r="E4865" t="s">
        <v>5790</v>
      </c>
      <c r="F4865">
        <v>0.83124136920000002</v>
      </c>
      <c r="G4865">
        <v>159299</v>
      </c>
      <c r="H4865">
        <v>7.65</v>
      </c>
      <c r="I4865">
        <v>3</v>
      </c>
    </row>
    <row r="4866" spans="1:9" x14ac:dyDescent="0.3">
      <c r="A4866">
        <v>159300</v>
      </c>
      <c r="B4866">
        <v>131.11112061729801</v>
      </c>
      <c r="C4866">
        <v>0</v>
      </c>
      <c r="D4866">
        <v>159519</v>
      </c>
      <c r="E4866" t="s">
        <v>5790</v>
      </c>
      <c r="F4866">
        <v>0.80316323040000004</v>
      </c>
      <c r="G4866">
        <v>159300</v>
      </c>
      <c r="H4866">
        <v>7.65</v>
      </c>
      <c r="I4866">
        <v>3</v>
      </c>
    </row>
    <row r="4867" spans="1:9" x14ac:dyDescent="0.3">
      <c r="A4867">
        <v>159302</v>
      </c>
      <c r="B4867">
        <v>142</v>
      </c>
      <c r="C4867">
        <v>0</v>
      </c>
      <c r="D4867">
        <v>159349</v>
      </c>
      <c r="E4867" t="s">
        <v>5790</v>
      </c>
      <c r="F4867">
        <v>0.44326370949999999</v>
      </c>
      <c r="G4867">
        <v>159302</v>
      </c>
      <c r="H4867">
        <v>14.76</v>
      </c>
      <c r="I4867">
        <v>1</v>
      </c>
    </row>
    <row r="4868" spans="1:9" x14ac:dyDescent="0.3">
      <c r="A4868">
        <v>159307</v>
      </c>
      <c r="B4868">
        <v>90</v>
      </c>
      <c r="C4868">
        <v>0.68238084824580503</v>
      </c>
      <c r="D4868">
        <v>159849</v>
      </c>
      <c r="E4868" t="s">
        <v>5790</v>
      </c>
      <c r="F4868">
        <v>0.90892148019999996</v>
      </c>
      <c r="G4868">
        <v>159307</v>
      </c>
      <c r="H4868">
        <v>6.11</v>
      </c>
      <c r="I4868">
        <v>4</v>
      </c>
    </row>
    <row r="4869" spans="1:9" x14ac:dyDescent="0.3">
      <c r="A4869">
        <v>159307</v>
      </c>
      <c r="B4869">
        <v>90</v>
      </c>
      <c r="C4869">
        <v>0.68238084824580503</v>
      </c>
      <c r="D4869">
        <v>159849</v>
      </c>
      <c r="E4869" t="s">
        <v>5790</v>
      </c>
      <c r="F4869">
        <v>0.90892148019999996</v>
      </c>
      <c r="G4869">
        <v>159307</v>
      </c>
      <c r="H4869">
        <v>6.11</v>
      </c>
      <c r="I4869">
        <v>4</v>
      </c>
    </row>
    <row r="4870" spans="1:9" x14ac:dyDescent="0.3">
      <c r="A4870">
        <v>159308</v>
      </c>
      <c r="B4870">
        <v>142</v>
      </c>
      <c r="C4870">
        <v>0</v>
      </c>
      <c r="D4870">
        <v>159519</v>
      </c>
      <c r="E4870" t="s">
        <v>5790</v>
      </c>
      <c r="F4870">
        <v>0.92492836710000004</v>
      </c>
      <c r="G4870">
        <v>159308</v>
      </c>
      <c r="H4870">
        <v>6.11</v>
      </c>
      <c r="I4870">
        <v>4</v>
      </c>
    </row>
    <row r="4871" spans="1:9" x14ac:dyDescent="0.3">
      <c r="A4871">
        <v>159312</v>
      </c>
      <c r="B4871">
        <v>90</v>
      </c>
      <c r="C4871">
        <v>0.68238084824580503</v>
      </c>
      <c r="D4871">
        <v>159849</v>
      </c>
      <c r="E4871" t="s">
        <v>5790</v>
      </c>
      <c r="F4871">
        <v>0.93191701169999996</v>
      </c>
      <c r="G4871">
        <v>159312</v>
      </c>
      <c r="H4871">
        <v>6.11</v>
      </c>
      <c r="I4871">
        <v>4</v>
      </c>
    </row>
    <row r="4872" spans="1:9" x14ac:dyDescent="0.3">
      <c r="A4872">
        <v>159312</v>
      </c>
      <c r="B4872">
        <v>90</v>
      </c>
      <c r="C4872">
        <v>0.68238084824580503</v>
      </c>
      <c r="D4872">
        <v>159849</v>
      </c>
      <c r="E4872" t="s">
        <v>5790</v>
      </c>
      <c r="F4872">
        <v>0.93191701169999996</v>
      </c>
      <c r="G4872">
        <v>159312</v>
      </c>
      <c r="H4872">
        <v>6.11</v>
      </c>
      <c r="I4872">
        <v>4</v>
      </c>
    </row>
    <row r="4873" spans="1:9" x14ac:dyDescent="0.3">
      <c r="A4873">
        <v>159328</v>
      </c>
      <c r="B4873">
        <v>142</v>
      </c>
      <c r="C4873">
        <v>0.59353763794505698</v>
      </c>
      <c r="D4873">
        <v>159753</v>
      </c>
      <c r="E4873" t="s">
        <v>5790</v>
      </c>
      <c r="F4873">
        <v>0.74146533010000004</v>
      </c>
      <c r="G4873">
        <v>159328</v>
      </c>
      <c r="H4873">
        <v>11.8</v>
      </c>
      <c r="I4873">
        <v>2</v>
      </c>
    </row>
    <row r="4874" spans="1:9" x14ac:dyDescent="0.3">
      <c r="A4874">
        <v>159332</v>
      </c>
      <c r="B4874">
        <v>142</v>
      </c>
      <c r="C4874">
        <v>0.59353763794505698</v>
      </c>
      <c r="D4874">
        <v>159753</v>
      </c>
      <c r="E4874" t="s">
        <v>5790</v>
      </c>
      <c r="F4874">
        <v>0.63527250290000004</v>
      </c>
      <c r="G4874">
        <v>159332</v>
      </c>
      <c r="H4874">
        <v>11.8</v>
      </c>
      <c r="I4874">
        <v>2</v>
      </c>
    </row>
    <row r="4875" spans="1:9" x14ac:dyDescent="0.3">
      <c r="A4875">
        <v>159373</v>
      </c>
      <c r="B4875">
        <v>142</v>
      </c>
      <c r="C4875">
        <v>0.59353763794505698</v>
      </c>
      <c r="D4875">
        <v>159753</v>
      </c>
      <c r="E4875" t="s">
        <v>5790</v>
      </c>
      <c r="F4875">
        <v>0.61255985499999999</v>
      </c>
      <c r="G4875">
        <v>159373</v>
      </c>
      <c r="H4875">
        <v>11.8</v>
      </c>
      <c r="I4875">
        <v>2</v>
      </c>
    </row>
    <row r="4876" spans="1:9" x14ac:dyDescent="0.3">
      <c r="A4876">
        <v>159387</v>
      </c>
      <c r="B4876">
        <v>142</v>
      </c>
      <c r="C4876">
        <v>0</v>
      </c>
      <c r="D4876">
        <v>159805</v>
      </c>
      <c r="E4876" t="s">
        <v>5790</v>
      </c>
      <c r="F4876">
        <v>0.80290943380000002</v>
      </c>
      <c r="G4876">
        <v>159387</v>
      </c>
      <c r="H4876">
        <v>7.65</v>
      </c>
      <c r="I4876">
        <v>3</v>
      </c>
    </row>
    <row r="4877" spans="1:9" x14ac:dyDescent="0.3">
      <c r="A4877">
        <v>159396</v>
      </c>
      <c r="B4877">
        <v>142</v>
      </c>
      <c r="C4877">
        <v>0</v>
      </c>
      <c r="D4877">
        <v>159805</v>
      </c>
      <c r="E4877" t="s">
        <v>5790</v>
      </c>
      <c r="F4877">
        <v>0.59145498279999997</v>
      </c>
      <c r="G4877">
        <v>159396</v>
      </c>
      <c r="H4877">
        <v>11.8</v>
      </c>
      <c r="I4877">
        <v>2</v>
      </c>
    </row>
    <row r="4878" spans="1:9" x14ac:dyDescent="0.3">
      <c r="A4878">
        <v>159404</v>
      </c>
      <c r="B4878">
        <v>142</v>
      </c>
      <c r="C4878">
        <v>0</v>
      </c>
      <c r="D4878">
        <v>159551</v>
      </c>
      <c r="E4878" t="s">
        <v>5790</v>
      </c>
      <c r="F4878">
        <v>0.89187294240000003</v>
      </c>
      <c r="G4878">
        <v>159404</v>
      </c>
      <c r="H4878">
        <v>6.11</v>
      </c>
      <c r="I4878">
        <v>4</v>
      </c>
    </row>
    <row r="4879" spans="1:9" x14ac:dyDescent="0.3">
      <c r="A4879">
        <v>159405</v>
      </c>
      <c r="B4879">
        <v>142</v>
      </c>
      <c r="C4879">
        <v>0</v>
      </c>
      <c r="D4879">
        <v>159805</v>
      </c>
      <c r="E4879" t="s">
        <v>5790</v>
      </c>
      <c r="F4879">
        <v>0.57272267340000005</v>
      </c>
      <c r="G4879">
        <v>159405</v>
      </c>
      <c r="H4879">
        <v>11.8</v>
      </c>
      <c r="I4879">
        <v>2</v>
      </c>
    </row>
    <row r="4880" spans="1:9" x14ac:dyDescent="0.3">
      <c r="A4880">
        <v>159406</v>
      </c>
      <c r="B4880">
        <v>75</v>
      </c>
      <c r="C4880">
        <v>0</v>
      </c>
      <c r="D4880">
        <v>159478</v>
      </c>
      <c r="E4880" t="s">
        <v>5790</v>
      </c>
      <c r="F4880">
        <v>0.50730931759999998</v>
      </c>
      <c r="G4880">
        <v>159406</v>
      </c>
      <c r="H4880">
        <v>11.8</v>
      </c>
      <c r="I4880">
        <v>2</v>
      </c>
    </row>
    <row r="4881" spans="1:9" x14ac:dyDescent="0.3">
      <c r="A4881">
        <v>159408</v>
      </c>
      <c r="B4881">
        <v>142</v>
      </c>
      <c r="C4881">
        <v>0</v>
      </c>
      <c r="D4881">
        <v>159805</v>
      </c>
      <c r="E4881" t="s">
        <v>5790</v>
      </c>
      <c r="F4881">
        <v>0.17658817769999999</v>
      </c>
      <c r="G4881">
        <v>159408</v>
      </c>
      <c r="H4881">
        <v>14.76</v>
      </c>
      <c r="I4881">
        <v>1</v>
      </c>
    </row>
    <row r="4882" spans="1:9" x14ac:dyDescent="0.3">
      <c r="A4882">
        <v>159452</v>
      </c>
      <c r="B4882">
        <v>142</v>
      </c>
      <c r="C4882">
        <v>0</v>
      </c>
      <c r="D4882">
        <v>159805</v>
      </c>
      <c r="E4882" t="s">
        <v>5790</v>
      </c>
      <c r="F4882">
        <v>0.4910414219</v>
      </c>
      <c r="G4882">
        <v>159452</v>
      </c>
      <c r="H4882">
        <v>14.76</v>
      </c>
      <c r="I4882">
        <v>1</v>
      </c>
    </row>
    <row r="4883" spans="1:9" x14ac:dyDescent="0.3">
      <c r="A4883">
        <v>159497</v>
      </c>
      <c r="B4883">
        <v>142</v>
      </c>
      <c r="C4883">
        <v>0.20993676412996101</v>
      </c>
      <c r="D4883">
        <v>160320</v>
      </c>
      <c r="E4883" t="s">
        <v>5790</v>
      </c>
      <c r="F4883">
        <v>0.27015569810000001</v>
      </c>
      <c r="G4883">
        <v>159497</v>
      </c>
      <c r="H4883">
        <v>14.76</v>
      </c>
      <c r="I4883">
        <v>1</v>
      </c>
    </row>
    <row r="4884" spans="1:9" x14ac:dyDescent="0.3">
      <c r="A4884">
        <v>159498</v>
      </c>
      <c r="B4884">
        <v>157.20750000000001</v>
      </c>
      <c r="C4884">
        <v>0.35952491333860498</v>
      </c>
      <c r="D4884">
        <v>160320</v>
      </c>
      <c r="E4884" t="s">
        <v>5790</v>
      </c>
      <c r="F4884">
        <v>0.62939095499999997</v>
      </c>
      <c r="G4884">
        <v>159498</v>
      </c>
      <c r="H4884">
        <v>11.8</v>
      </c>
      <c r="I4884">
        <v>2</v>
      </c>
    </row>
    <row r="4885" spans="1:9" x14ac:dyDescent="0.3">
      <c r="A4885">
        <v>159499</v>
      </c>
      <c r="B4885">
        <v>80</v>
      </c>
      <c r="C4885">
        <v>0</v>
      </c>
      <c r="D4885">
        <v>159903</v>
      </c>
      <c r="E4885" t="s">
        <v>5790</v>
      </c>
      <c r="F4885">
        <v>0.23601171369999999</v>
      </c>
      <c r="G4885">
        <v>159499</v>
      </c>
      <c r="H4885">
        <v>14.76</v>
      </c>
      <c r="I4885">
        <v>1</v>
      </c>
    </row>
    <row r="4886" spans="1:9" x14ac:dyDescent="0.3">
      <c r="A4886">
        <v>159499</v>
      </c>
      <c r="B4886">
        <v>80</v>
      </c>
      <c r="C4886">
        <v>0</v>
      </c>
      <c r="D4886">
        <v>159903</v>
      </c>
      <c r="E4886" t="s">
        <v>5790</v>
      </c>
      <c r="F4886">
        <v>0.23601171369999999</v>
      </c>
      <c r="G4886">
        <v>159499</v>
      </c>
      <c r="H4886">
        <v>14.76</v>
      </c>
      <c r="I4886">
        <v>1</v>
      </c>
    </row>
    <row r="4887" spans="1:9" x14ac:dyDescent="0.3">
      <c r="A4887">
        <v>159500</v>
      </c>
      <c r="B4887">
        <v>80</v>
      </c>
      <c r="C4887">
        <v>0</v>
      </c>
      <c r="D4887">
        <v>159903</v>
      </c>
      <c r="E4887" t="s">
        <v>5790</v>
      </c>
      <c r="F4887">
        <v>0.31308701630000002</v>
      </c>
      <c r="G4887">
        <v>159500</v>
      </c>
      <c r="H4887">
        <v>14.76</v>
      </c>
      <c r="I4887">
        <v>1</v>
      </c>
    </row>
    <row r="4888" spans="1:9" x14ac:dyDescent="0.3">
      <c r="A4888">
        <v>159500</v>
      </c>
      <c r="B4888">
        <v>80</v>
      </c>
      <c r="C4888">
        <v>0</v>
      </c>
      <c r="D4888">
        <v>159903</v>
      </c>
      <c r="E4888" t="s">
        <v>5790</v>
      </c>
      <c r="F4888">
        <v>0.31308701630000002</v>
      </c>
      <c r="G4888">
        <v>159500</v>
      </c>
      <c r="H4888">
        <v>14.76</v>
      </c>
      <c r="I4888">
        <v>1</v>
      </c>
    </row>
    <row r="4889" spans="1:9" x14ac:dyDescent="0.3">
      <c r="A4889">
        <v>159501</v>
      </c>
      <c r="B4889">
        <v>80</v>
      </c>
      <c r="C4889">
        <v>0</v>
      </c>
      <c r="D4889">
        <v>159903</v>
      </c>
      <c r="E4889" t="s">
        <v>5790</v>
      </c>
      <c r="F4889">
        <v>8.8829845199999993E-2</v>
      </c>
      <c r="G4889">
        <v>159501</v>
      </c>
      <c r="H4889">
        <v>14.76</v>
      </c>
      <c r="I4889">
        <v>1</v>
      </c>
    </row>
    <row r="4890" spans="1:9" x14ac:dyDescent="0.3">
      <c r="A4890">
        <v>159501</v>
      </c>
      <c r="B4890">
        <v>80</v>
      </c>
      <c r="C4890">
        <v>0</v>
      </c>
      <c r="D4890">
        <v>159903</v>
      </c>
      <c r="E4890" t="s">
        <v>5790</v>
      </c>
      <c r="F4890">
        <v>8.8829845199999993E-2</v>
      </c>
      <c r="G4890">
        <v>159501</v>
      </c>
      <c r="H4890">
        <v>14.76</v>
      </c>
      <c r="I4890">
        <v>1</v>
      </c>
    </row>
    <row r="4891" spans="1:9" x14ac:dyDescent="0.3">
      <c r="A4891">
        <v>159502</v>
      </c>
      <c r="B4891">
        <v>75</v>
      </c>
      <c r="C4891">
        <v>0</v>
      </c>
      <c r="D4891">
        <v>159903</v>
      </c>
      <c r="E4891" t="s">
        <v>5790</v>
      </c>
      <c r="F4891">
        <v>0.2253803462</v>
      </c>
      <c r="G4891">
        <v>159502</v>
      </c>
      <c r="H4891">
        <v>14.76</v>
      </c>
      <c r="I4891">
        <v>1</v>
      </c>
    </row>
    <row r="4892" spans="1:9" x14ac:dyDescent="0.3">
      <c r="A4892">
        <v>159502</v>
      </c>
      <c r="B4892">
        <v>75</v>
      </c>
      <c r="C4892">
        <v>0</v>
      </c>
      <c r="D4892">
        <v>159903</v>
      </c>
      <c r="E4892" t="s">
        <v>5790</v>
      </c>
      <c r="F4892">
        <v>0.2253803462</v>
      </c>
      <c r="G4892">
        <v>159502</v>
      </c>
      <c r="H4892">
        <v>14.76</v>
      </c>
      <c r="I4892">
        <v>1</v>
      </c>
    </row>
    <row r="4893" spans="1:9" x14ac:dyDescent="0.3">
      <c r="A4893">
        <v>159505</v>
      </c>
      <c r="B4893">
        <v>75</v>
      </c>
      <c r="C4893">
        <v>0</v>
      </c>
      <c r="D4893">
        <v>159903</v>
      </c>
      <c r="E4893" t="s">
        <v>5790</v>
      </c>
      <c r="F4893">
        <v>0.70846033100000005</v>
      </c>
      <c r="G4893">
        <v>159505</v>
      </c>
      <c r="H4893">
        <v>11.8</v>
      </c>
      <c r="I4893">
        <v>2</v>
      </c>
    </row>
    <row r="4894" spans="1:9" x14ac:dyDescent="0.3">
      <c r="A4894">
        <v>159505</v>
      </c>
      <c r="B4894">
        <v>75</v>
      </c>
      <c r="C4894">
        <v>0</v>
      </c>
      <c r="D4894">
        <v>159903</v>
      </c>
      <c r="E4894" t="s">
        <v>5790</v>
      </c>
      <c r="F4894">
        <v>0.70846033100000005</v>
      </c>
      <c r="G4894">
        <v>159505</v>
      </c>
      <c r="H4894">
        <v>11.8</v>
      </c>
      <c r="I4894">
        <v>2</v>
      </c>
    </row>
    <row r="4895" spans="1:9" x14ac:dyDescent="0.3">
      <c r="A4895">
        <v>159507</v>
      </c>
      <c r="B4895">
        <v>99.607406859600701</v>
      </c>
      <c r="C4895">
        <v>0</v>
      </c>
      <c r="D4895">
        <v>159903</v>
      </c>
      <c r="E4895" t="s">
        <v>5790</v>
      </c>
      <c r="F4895">
        <v>0.61989665029999996</v>
      </c>
      <c r="G4895">
        <v>159507</v>
      </c>
      <c r="H4895">
        <v>11.8</v>
      </c>
      <c r="I4895">
        <v>2</v>
      </c>
    </row>
    <row r="4896" spans="1:9" x14ac:dyDescent="0.3">
      <c r="A4896">
        <v>159507</v>
      </c>
      <c r="B4896">
        <v>99.607406859600701</v>
      </c>
      <c r="C4896">
        <v>0</v>
      </c>
      <c r="D4896">
        <v>159903</v>
      </c>
      <c r="E4896" t="s">
        <v>5790</v>
      </c>
      <c r="F4896">
        <v>0.61989665029999996</v>
      </c>
      <c r="G4896">
        <v>159507</v>
      </c>
      <c r="H4896">
        <v>11.8</v>
      </c>
      <c r="I4896">
        <v>2</v>
      </c>
    </row>
    <row r="4897" spans="1:9" x14ac:dyDescent="0.3">
      <c r="A4897">
        <v>159509</v>
      </c>
      <c r="B4897">
        <v>75</v>
      </c>
      <c r="C4897">
        <v>0</v>
      </c>
      <c r="D4897">
        <v>159903</v>
      </c>
      <c r="E4897" t="s">
        <v>5790</v>
      </c>
      <c r="F4897">
        <v>0.11860775950000001</v>
      </c>
      <c r="G4897">
        <v>159509</v>
      </c>
      <c r="H4897">
        <v>14.76</v>
      </c>
      <c r="I4897">
        <v>1</v>
      </c>
    </row>
    <row r="4898" spans="1:9" x14ac:dyDescent="0.3">
      <c r="A4898">
        <v>159509</v>
      </c>
      <c r="B4898">
        <v>75</v>
      </c>
      <c r="C4898">
        <v>0</v>
      </c>
      <c r="D4898">
        <v>159903</v>
      </c>
      <c r="E4898" t="s">
        <v>5790</v>
      </c>
      <c r="F4898">
        <v>0.11860775950000001</v>
      </c>
      <c r="G4898">
        <v>159509</v>
      </c>
      <c r="H4898">
        <v>14.76</v>
      </c>
      <c r="I4898">
        <v>1</v>
      </c>
    </row>
    <row r="4899" spans="1:9" x14ac:dyDescent="0.3">
      <c r="A4899">
        <v>159510</v>
      </c>
      <c r="B4899">
        <v>80</v>
      </c>
      <c r="C4899">
        <v>0</v>
      </c>
      <c r="D4899">
        <v>159903</v>
      </c>
      <c r="E4899" t="s">
        <v>5790</v>
      </c>
      <c r="F4899">
        <v>0.45788705349999997</v>
      </c>
      <c r="G4899">
        <v>159510</v>
      </c>
      <c r="H4899">
        <v>14.76</v>
      </c>
      <c r="I4899">
        <v>1</v>
      </c>
    </row>
    <row r="4900" spans="1:9" x14ac:dyDescent="0.3">
      <c r="A4900">
        <v>159510</v>
      </c>
      <c r="B4900">
        <v>80</v>
      </c>
      <c r="C4900">
        <v>0</v>
      </c>
      <c r="D4900">
        <v>159903</v>
      </c>
      <c r="E4900" t="s">
        <v>5790</v>
      </c>
      <c r="F4900">
        <v>0.45788705349999997</v>
      </c>
      <c r="G4900">
        <v>159510</v>
      </c>
      <c r="H4900">
        <v>14.76</v>
      </c>
      <c r="I4900">
        <v>1</v>
      </c>
    </row>
    <row r="4901" spans="1:9" x14ac:dyDescent="0.3">
      <c r="A4901">
        <v>159513</v>
      </c>
      <c r="B4901">
        <v>120.588235294117</v>
      </c>
      <c r="C4901">
        <v>0.37747497262579399</v>
      </c>
      <c r="D4901">
        <v>160473</v>
      </c>
      <c r="E4901" t="s">
        <v>5790</v>
      </c>
      <c r="F4901">
        <v>0.87794476749999995</v>
      </c>
      <c r="G4901">
        <v>159513</v>
      </c>
      <c r="H4901">
        <v>6.11</v>
      </c>
      <c r="I4901">
        <v>4</v>
      </c>
    </row>
    <row r="4902" spans="1:9" x14ac:dyDescent="0.3">
      <c r="A4902">
        <v>159515</v>
      </c>
      <c r="B4902">
        <v>142</v>
      </c>
      <c r="C4902">
        <v>0.32085372673192503</v>
      </c>
      <c r="D4902">
        <v>160473</v>
      </c>
      <c r="E4902" t="s">
        <v>5790</v>
      </c>
      <c r="F4902">
        <v>0.36942738289999999</v>
      </c>
      <c r="G4902">
        <v>159515</v>
      </c>
      <c r="H4902">
        <v>14.76</v>
      </c>
      <c r="I4902">
        <v>1</v>
      </c>
    </row>
    <row r="4903" spans="1:9" x14ac:dyDescent="0.3">
      <c r="A4903">
        <v>159517</v>
      </c>
      <c r="B4903">
        <v>136</v>
      </c>
      <c r="C4903">
        <v>3.8008372699196498E-2</v>
      </c>
      <c r="D4903">
        <v>159643</v>
      </c>
      <c r="E4903" t="s">
        <v>5790</v>
      </c>
      <c r="F4903">
        <v>0.76453495029999996</v>
      </c>
      <c r="G4903">
        <v>159517</v>
      </c>
      <c r="H4903">
        <v>7.65</v>
      </c>
      <c r="I4903">
        <v>3</v>
      </c>
    </row>
    <row r="4904" spans="1:9" x14ac:dyDescent="0.3">
      <c r="A4904">
        <v>159518</v>
      </c>
      <c r="B4904">
        <v>147.66083111232601</v>
      </c>
      <c r="C4904">
        <v>1.9796023323326601E-2</v>
      </c>
      <c r="D4904">
        <v>159643</v>
      </c>
      <c r="E4904" t="s">
        <v>5790</v>
      </c>
      <c r="F4904">
        <v>0.47953388089999999</v>
      </c>
      <c r="G4904">
        <v>159518</v>
      </c>
      <c r="H4904">
        <v>14.76</v>
      </c>
      <c r="I4904">
        <v>1</v>
      </c>
    </row>
    <row r="4905" spans="1:9" x14ac:dyDescent="0.3">
      <c r="A4905">
        <v>159525</v>
      </c>
      <c r="B4905">
        <v>135.809523809523</v>
      </c>
      <c r="C4905">
        <v>3.61984501897109E-2</v>
      </c>
      <c r="D4905">
        <v>159643</v>
      </c>
      <c r="E4905" t="s">
        <v>5790</v>
      </c>
      <c r="F4905">
        <v>0.6205154061</v>
      </c>
      <c r="G4905">
        <v>159525</v>
      </c>
      <c r="H4905">
        <v>11.8</v>
      </c>
      <c r="I4905">
        <v>2</v>
      </c>
    </row>
    <row r="4906" spans="1:9" x14ac:dyDescent="0.3">
      <c r="A4906">
        <v>159527</v>
      </c>
      <c r="B4906">
        <v>142</v>
      </c>
      <c r="C4906">
        <v>0.20993676412996101</v>
      </c>
      <c r="D4906">
        <v>160320</v>
      </c>
      <c r="E4906" t="s">
        <v>5790</v>
      </c>
      <c r="F4906">
        <v>0.4511728585</v>
      </c>
      <c r="G4906">
        <v>159527</v>
      </c>
      <c r="H4906">
        <v>14.76</v>
      </c>
      <c r="I4906">
        <v>1</v>
      </c>
    </row>
    <row r="4907" spans="1:9" x14ac:dyDescent="0.3">
      <c r="A4907">
        <v>159529</v>
      </c>
      <c r="B4907">
        <v>142</v>
      </c>
      <c r="C4907">
        <v>0.20993676412996101</v>
      </c>
      <c r="D4907">
        <v>160320</v>
      </c>
      <c r="E4907" t="s">
        <v>5790</v>
      </c>
      <c r="F4907">
        <v>0.17416565119999999</v>
      </c>
      <c r="G4907">
        <v>159529</v>
      </c>
      <c r="H4907">
        <v>14.76</v>
      </c>
      <c r="I4907">
        <v>1</v>
      </c>
    </row>
    <row r="4908" spans="1:9" x14ac:dyDescent="0.3">
      <c r="A4908">
        <v>159547</v>
      </c>
      <c r="B4908">
        <v>133.36300136300099</v>
      </c>
      <c r="C4908">
        <v>0</v>
      </c>
      <c r="D4908">
        <v>159932</v>
      </c>
      <c r="E4908" t="s">
        <v>5790</v>
      </c>
      <c r="F4908">
        <v>0.84383231400000003</v>
      </c>
      <c r="G4908">
        <v>159547</v>
      </c>
      <c r="H4908">
        <v>6.11</v>
      </c>
      <c r="I4908">
        <v>4</v>
      </c>
    </row>
    <row r="4909" spans="1:9" x14ac:dyDescent="0.3">
      <c r="A4909">
        <v>159549</v>
      </c>
      <c r="B4909">
        <v>75</v>
      </c>
      <c r="C4909">
        <v>0</v>
      </c>
      <c r="D4909">
        <v>159903</v>
      </c>
      <c r="E4909" t="s">
        <v>5790</v>
      </c>
      <c r="F4909">
        <v>0.22043833139999999</v>
      </c>
      <c r="G4909">
        <v>159549</v>
      </c>
      <c r="H4909">
        <v>14.76</v>
      </c>
      <c r="I4909">
        <v>1</v>
      </c>
    </row>
    <row r="4910" spans="1:9" x14ac:dyDescent="0.3">
      <c r="A4910">
        <v>159549</v>
      </c>
      <c r="B4910">
        <v>75</v>
      </c>
      <c r="C4910">
        <v>0</v>
      </c>
      <c r="D4910">
        <v>159903</v>
      </c>
      <c r="E4910" t="s">
        <v>5790</v>
      </c>
      <c r="F4910">
        <v>0.22043833139999999</v>
      </c>
      <c r="G4910">
        <v>159549</v>
      </c>
      <c r="H4910">
        <v>14.76</v>
      </c>
      <c r="I4910">
        <v>1</v>
      </c>
    </row>
    <row r="4911" spans="1:9" x14ac:dyDescent="0.3">
      <c r="A4911">
        <v>159557</v>
      </c>
      <c r="B4911">
        <v>75</v>
      </c>
      <c r="C4911">
        <v>0</v>
      </c>
      <c r="D4911">
        <v>159903</v>
      </c>
      <c r="E4911" t="s">
        <v>5790</v>
      </c>
      <c r="F4911">
        <v>0.45311632750000003</v>
      </c>
      <c r="G4911">
        <v>159557</v>
      </c>
      <c r="H4911">
        <v>14.76</v>
      </c>
      <c r="I4911">
        <v>1</v>
      </c>
    </row>
    <row r="4912" spans="1:9" x14ac:dyDescent="0.3">
      <c r="A4912">
        <v>159557</v>
      </c>
      <c r="B4912">
        <v>75</v>
      </c>
      <c r="C4912">
        <v>0</v>
      </c>
      <c r="D4912">
        <v>159903</v>
      </c>
      <c r="E4912" t="s">
        <v>5790</v>
      </c>
      <c r="F4912">
        <v>0.45311632750000003</v>
      </c>
      <c r="G4912">
        <v>159557</v>
      </c>
      <c r="H4912">
        <v>14.76</v>
      </c>
      <c r="I4912">
        <v>1</v>
      </c>
    </row>
    <row r="4913" spans="1:9" x14ac:dyDescent="0.3">
      <c r="A4913">
        <v>159558</v>
      </c>
      <c r="B4913">
        <v>136</v>
      </c>
      <c r="C4913">
        <v>0</v>
      </c>
      <c r="D4913">
        <v>159903</v>
      </c>
      <c r="E4913" t="s">
        <v>5790</v>
      </c>
      <c r="F4913">
        <v>0.16969563069999999</v>
      </c>
      <c r="G4913">
        <v>159558</v>
      </c>
      <c r="H4913">
        <v>14.76</v>
      </c>
      <c r="I4913">
        <v>1</v>
      </c>
    </row>
    <row r="4914" spans="1:9" x14ac:dyDescent="0.3">
      <c r="A4914">
        <v>159558</v>
      </c>
      <c r="B4914">
        <v>136</v>
      </c>
      <c r="C4914">
        <v>0</v>
      </c>
      <c r="D4914">
        <v>159903</v>
      </c>
      <c r="E4914" t="s">
        <v>5790</v>
      </c>
      <c r="F4914">
        <v>0.16969563069999999</v>
      </c>
      <c r="G4914">
        <v>159558</v>
      </c>
      <c r="H4914">
        <v>14.76</v>
      </c>
      <c r="I4914">
        <v>1</v>
      </c>
    </row>
    <row r="4915" spans="1:9" x14ac:dyDescent="0.3">
      <c r="A4915">
        <v>159561</v>
      </c>
      <c r="B4915">
        <v>142</v>
      </c>
      <c r="C4915">
        <v>0</v>
      </c>
      <c r="D4915">
        <v>160026</v>
      </c>
      <c r="E4915" t="s">
        <v>5790</v>
      </c>
      <c r="F4915">
        <v>0.67813700440000002</v>
      </c>
      <c r="G4915">
        <v>159561</v>
      </c>
      <c r="H4915">
        <v>11.8</v>
      </c>
      <c r="I4915">
        <v>2</v>
      </c>
    </row>
    <row r="4916" spans="1:9" x14ac:dyDescent="0.3">
      <c r="A4916">
        <v>159563</v>
      </c>
      <c r="B4916">
        <v>142</v>
      </c>
      <c r="C4916">
        <v>0</v>
      </c>
      <c r="D4916">
        <v>159686</v>
      </c>
      <c r="E4916" t="s">
        <v>5790</v>
      </c>
      <c r="F4916">
        <v>0.46142059559999998</v>
      </c>
      <c r="G4916">
        <v>159563</v>
      </c>
      <c r="H4916">
        <v>14.76</v>
      </c>
      <c r="I4916">
        <v>1</v>
      </c>
    </row>
    <row r="4917" spans="1:9" x14ac:dyDescent="0.3">
      <c r="A4917">
        <v>159579</v>
      </c>
      <c r="B4917">
        <v>137.57894736842101</v>
      </c>
      <c r="C4917">
        <v>0.25631663809084598</v>
      </c>
      <c r="D4917">
        <v>162072</v>
      </c>
      <c r="E4917" t="s">
        <v>5790</v>
      </c>
      <c r="F4917">
        <v>0.93353682760000001</v>
      </c>
      <c r="G4917">
        <v>159579</v>
      </c>
      <c r="H4917">
        <v>6.11</v>
      </c>
      <c r="I4917">
        <v>4</v>
      </c>
    </row>
    <row r="4918" spans="1:9" x14ac:dyDescent="0.3">
      <c r="A4918">
        <v>159582</v>
      </c>
      <c r="B4918">
        <v>142</v>
      </c>
      <c r="C4918">
        <v>4.6205079035003503E-2</v>
      </c>
      <c r="D4918">
        <v>160098</v>
      </c>
      <c r="E4918" t="s">
        <v>5790</v>
      </c>
      <c r="F4918">
        <v>0.92902398109999995</v>
      </c>
      <c r="G4918">
        <v>159582</v>
      </c>
      <c r="H4918">
        <v>6.11</v>
      </c>
      <c r="I4918">
        <v>4</v>
      </c>
    </row>
    <row r="4919" spans="1:9" x14ac:dyDescent="0.3">
      <c r="A4919">
        <v>159584</v>
      </c>
      <c r="B4919">
        <v>133.122443440225</v>
      </c>
      <c r="C4919">
        <v>0</v>
      </c>
      <c r="D4919">
        <v>159932</v>
      </c>
      <c r="E4919" t="s">
        <v>5790</v>
      </c>
      <c r="F4919">
        <v>0.74970489740000001</v>
      </c>
      <c r="G4919">
        <v>159584</v>
      </c>
      <c r="H4919">
        <v>11.8</v>
      </c>
      <c r="I4919">
        <v>2</v>
      </c>
    </row>
    <row r="4920" spans="1:9" x14ac:dyDescent="0.3">
      <c r="A4920">
        <v>159585</v>
      </c>
      <c r="B4920">
        <v>100</v>
      </c>
      <c r="C4920">
        <v>0</v>
      </c>
      <c r="D4920">
        <v>160473</v>
      </c>
      <c r="E4920" t="s">
        <v>5790</v>
      </c>
      <c r="F4920">
        <v>0.8844717741</v>
      </c>
      <c r="G4920">
        <v>159585</v>
      </c>
      <c r="H4920">
        <v>6.11</v>
      </c>
      <c r="I4920">
        <v>4</v>
      </c>
    </row>
    <row r="4921" spans="1:9" x14ac:dyDescent="0.3">
      <c r="A4921">
        <v>159598</v>
      </c>
      <c r="B4921">
        <v>136.736832132985</v>
      </c>
      <c r="C4921">
        <v>0</v>
      </c>
      <c r="D4921">
        <v>160274</v>
      </c>
      <c r="E4921" t="s">
        <v>5790</v>
      </c>
      <c r="F4921">
        <v>0.74020552640000004</v>
      </c>
      <c r="G4921">
        <v>159598</v>
      </c>
      <c r="H4921">
        <v>11.8</v>
      </c>
      <c r="I4921">
        <v>2</v>
      </c>
    </row>
    <row r="4922" spans="1:9" x14ac:dyDescent="0.3">
      <c r="A4922">
        <v>159599</v>
      </c>
      <c r="B4922">
        <v>141.54545454545399</v>
      </c>
      <c r="C4922">
        <v>0</v>
      </c>
      <c r="D4922">
        <v>160274</v>
      </c>
      <c r="E4922" t="s">
        <v>5791</v>
      </c>
      <c r="F4922">
        <v>0.93973559139999996</v>
      </c>
      <c r="G4922">
        <v>159599</v>
      </c>
      <c r="H4922">
        <v>4.0599999999999996</v>
      </c>
      <c r="I4922">
        <v>5</v>
      </c>
    </row>
    <row r="4923" spans="1:9" x14ac:dyDescent="0.3">
      <c r="A4923">
        <v>159606</v>
      </c>
      <c r="B4923">
        <v>135.36061244716899</v>
      </c>
      <c r="C4923">
        <v>0</v>
      </c>
      <c r="D4923">
        <v>159932</v>
      </c>
      <c r="E4923" t="s">
        <v>5790</v>
      </c>
      <c r="F4923">
        <v>0.56609600780000002</v>
      </c>
      <c r="G4923">
        <v>159606</v>
      </c>
      <c r="H4923">
        <v>11.8</v>
      </c>
      <c r="I4923">
        <v>2</v>
      </c>
    </row>
    <row r="4924" spans="1:9" x14ac:dyDescent="0.3">
      <c r="A4924">
        <v>159607</v>
      </c>
      <c r="B4924">
        <v>138.304347826086</v>
      </c>
      <c r="C4924">
        <v>0</v>
      </c>
      <c r="D4924">
        <v>159686</v>
      </c>
      <c r="E4924" t="s">
        <v>5790</v>
      </c>
      <c r="F4924">
        <v>0.54524481300000005</v>
      </c>
      <c r="G4924">
        <v>159607</v>
      </c>
      <c r="H4924">
        <v>11.8</v>
      </c>
      <c r="I4924">
        <v>2</v>
      </c>
    </row>
    <row r="4925" spans="1:9" x14ac:dyDescent="0.3">
      <c r="A4925">
        <v>159668</v>
      </c>
      <c r="B4925">
        <v>154.73438143748399</v>
      </c>
      <c r="C4925">
        <v>0</v>
      </c>
      <c r="D4925">
        <v>160041</v>
      </c>
      <c r="E4925" t="s">
        <v>5790</v>
      </c>
      <c r="F4925">
        <v>0.31485328080000002</v>
      </c>
      <c r="G4925">
        <v>159668</v>
      </c>
      <c r="H4925">
        <v>14.76</v>
      </c>
      <c r="I4925">
        <v>1</v>
      </c>
    </row>
    <row r="4926" spans="1:9" x14ac:dyDescent="0.3">
      <c r="A4926">
        <v>159670</v>
      </c>
      <c r="B4926">
        <v>149.15713900510801</v>
      </c>
      <c r="C4926">
        <v>0</v>
      </c>
      <c r="D4926">
        <v>160041</v>
      </c>
      <c r="E4926" t="s">
        <v>5790</v>
      </c>
      <c r="F4926">
        <v>0.59286361929999998</v>
      </c>
      <c r="G4926">
        <v>159670</v>
      </c>
      <c r="H4926">
        <v>11.8</v>
      </c>
      <c r="I4926">
        <v>2</v>
      </c>
    </row>
    <row r="4927" spans="1:9" x14ac:dyDescent="0.3">
      <c r="A4927">
        <v>159673</v>
      </c>
      <c r="B4927">
        <v>134.5</v>
      </c>
      <c r="C4927">
        <v>0</v>
      </c>
      <c r="D4927">
        <v>160255</v>
      </c>
      <c r="E4927" t="s">
        <v>5790</v>
      </c>
      <c r="F4927">
        <v>0.84573483469999999</v>
      </c>
      <c r="G4927">
        <v>159673</v>
      </c>
      <c r="H4927">
        <v>6.11</v>
      </c>
      <c r="I4927">
        <v>4</v>
      </c>
    </row>
    <row r="4928" spans="1:9" x14ac:dyDescent="0.3">
      <c r="A4928">
        <v>159674</v>
      </c>
      <c r="B4928">
        <v>134.785406126352</v>
      </c>
      <c r="C4928">
        <v>0</v>
      </c>
      <c r="D4928">
        <v>160255</v>
      </c>
      <c r="E4928" t="s">
        <v>5790</v>
      </c>
      <c r="F4928">
        <v>0.36249244209999998</v>
      </c>
      <c r="G4928">
        <v>159674</v>
      </c>
      <c r="H4928">
        <v>14.76</v>
      </c>
      <c r="I4928">
        <v>1</v>
      </c>
    </row>
    <row r="4929" spans="1:9" x14ac:dyDescent="0.3">
      <c r="A4929">
        <v>159675</v>
      </c>
      <c r="B4929">
        <v>129.57464788732301</v>
      </c>
      <c r="C4929">
        <v>0</v>
      </c>
      <c r="D4929">
        <v>160255</v>
      </c>
      <c r="E4929" t="s">
        <v>5790</v>
      </c>
      <c r="F4929">
        <v>0.58919423820000005</v>
      </c>
      <c r="G4929">
        <v>159675</v>
      </c>
      <c r="H4929">
        <v>11.8</v>
      </c>
      <c r="I4929">
        <v>2</v>
      </c>
    </row>
    <row r="4930" spans="1:9" x14ac:dyDescent="0.3">
      <c r="A4930">
        <v>159679</v>
      </c>
      <c r="B4930">
        <v>145.33333611110601</v>
      </c>
      <c r="C4930">
        <v>0</v>
      </c>
      <c r="D4930">
        <v>160041</v>
      </c>
      <c r="E4930" t="s">
        <v>5790</v>
      </c>
      <c r="F4930">
        <v>0.60511124130000005</v>
      </c>
      <c r="G4930">
        <v>159679</v>
      </c>
      <c r="H4930">
        <v>11.8</v>
      </c>
      <c r="I4930">
        <v>2</v>
      </c>
    </row>
    <row r="4931" spans="1:9" x14ac:dyDescent="0.3">
      <c r="A4931">
        <v>159680</v>
      </c>
      <c r="B4931">
        <v>145.33333809522401</v>
      </c>
      <c r="C4931">
        <v>0</v>
      </c>
      <c r="D4931">
        <v>160041</v>
      </c>
      <c r="E4931" t="s">
        <v>5790</v>
      </c>
      <c r="F4931">
        <v>0.30835103990000001</v>
      </c>
      <c r="G4931">
        <v>159680</v>
      </c>
      <c r="H4931">
        <v>14.76</v>
      </c>
      <c r="I4931">
        <v>1</v>
      </c>
    </row>
    <row r="4932" spans="1:9" x14ac:dyDescent="0.3">
      <c r="A4932">
        <v>159682</v>
      </c>
      <c r="B4932">
        <v>168.032222222222</v>
      </c>
      <c r="C4932">
        <v>0.32550087114094101</v>
      </c>
      <c r="D4932">
        <v>160041</v>
      </c>
      <c r="E4932" t="s">
        <v>5790</v>
      </c>
      <c r="F4932">
        <v>9.9437452900000001E-2</v>
      </c>
      <c r="G4932">
        <v>159682</v>
      </c>
      <c r="H4932">
        <v>14.76</v>
      </c>
      <c r="I4932">
        <v>1</v>
      </c>
    </row>
    <row r="4933" spans="1:9" x14ac:dyDescent="0.3">
      <c r="A4933">
        <v>159717</v>
      </c>
      <c r="B4933">
        <v>142</v>
      </c>
      <c r="C4933">
        <v>0</v>
      </c>
      <c r="D4933">
        <v>160026</v>
      </c>
      <c r="E4933" t="s">
        <v>5790</v>
      </c>
      <c r="F4933">
        <v>0.74780184029999996</v>
      </c>
      <c r="G4933">
        <v>159717</v>
      </c>
      <c r="H4933">
        <v>11.8</v>
      </c>
      <c r="I4933">
        <v>2</v>
      </c>
    </row>
    <row r="4934" spans="1:9" x14ac:dyDescent="0.3">
      <c r="A4934">
        <v>159720</v>
      </c>
      <c r="B4934">
        <v>147.60106521844</v>
      </c>
      <c r="C4934">
        <v>0</v>
      </c>
      <c r="D4934">
        <v>160255</v>
      </c>
      <c r="E4934" t="s">
        <v>5790</v>
      </c>
      <c r="F4934">
        <v>0.59101849790000005</v>
      </c>
      <c r="G4934">
        <v>159720</v>
      </c>
      <c r="H4934">
        <v>11.8</v>
      </c>
      <c r="I4934">
        <v>2</v>
      </c>
    </row>
    <row r="4935" spans="1:9" x14ac:dyDescent="0.3">
      <c r="A4935">
        <v>159744</v>
      </c>
      <c r="B4935">
        <v>110</v>
      </c>
      <c r="C4935">
        <v>0</v>
      </c>
      <c r="D4935">
        <v>159863</v>
      </c>
      <c r="E4935" t="s">
        <v>5790</v>
      </c>
      <c r="F4935">
        <v>0.38986593479999998</v>
      </c>
      <c r="G4935">
        <v>159744</v>
      </c>
      <c r="H4935">
        <v>14.76</v>
      </c>
      <c r="I4935">
        <v>1</v>
      </c>
    </row>
    <row r="4936" spans="1:9" x14ac:dyDescent="0.3">
      <c r="A4936">
        <v>159745</v>
      </c>
      <c r="B4936">
        <v>105</v>
      </c>
      <c r="C4936">
        <v>0</v>
      </c>
      <c r="D4936">
        <v>159863</v>
      </c>
      <c r="E4936" t="s">
        <v>5790</v>
      </c>
      <c r="F4936">
        <v>0.61710846419999998</v>
      </c>
      <c r="G4936">
        <v>159745</v>
      </c>
      <c r="H4936">
        <v>11.8</v>
      </c>
      <c r="I4936">
        <v>2</v>
      </c>
    </row>
    <row r="4937" spans="1:9" x14ac:dyDescent="0.3">
      <c r="A4937">
        <v>159747</v>
      </c>
      <c r="B4937">
        <v>105</v>
      </c>
      <c r="C4937">
        <v>0</v>
      </c>
      <c r="D4937">
        <v>159863</v>
      </c>
      <c r="E4937" t="s">
        <v>5790</v>
      </c>
      <c r="F4937">
        <v>0.66073215009999997</v>
      </c>
      <c r="G4937">
        <v>159747</v>
      </c>
      <c r="H4937">
        <v>11.8</v>
      </c>
      <c r="I4937">
        <v>2</v>
      </c>
    </row>
    <row r="4938" spans="1:9" x14ac:dyDescent="0.3">
      <c r="A4938">
        <v>159748</v>
      </c>
      <c r="B4938">
        <v>110</v>
      </c>
      <c r="C4938">
        <v>0</v>
      </c>
      <c r="D4938">
        <v>159863</v>
      </c>
      <c r="E4938" t="s">
        <v>5790</v>
      </c>
      <c r="F4938">
        <v>0.75309234859999996</v>
      </c>
      <c r="G4938">
        <v>159748</v>
      </c>
      <c r="H4938">
        <v>11.8</v>
      </c>
      <c r="I4938">
        <v>2</v>
      </c>
    </row>
    <row r="4939" spans="1:9" x14ac:dyDescent="0.3">
      <c r="A4939">
        <v>159749</v>
      </c>
      <c r="B4939">
        <v>104.99999999999901</v>
      </c>
      <c r="C4939">
        <v>0</v>
      </c>
      <c r="D4939">
        <v>159863</v>
      </c>
      <c r="E4939" t="s">
        <v>5790</v>
      </c>
      <c r="F4939">
        <v>0.77909529209999995</v>
      </c>
      <c r="G4939">
        <v>159749</v>
      </c>
      <c r="H4939">
        <v>7.65</v>
      </c>
      <c r="I4939">
        <v>3</v>
      </c>
    </row>
    <row r="4940" spans="1:9" x14ac:dyDescent="0.3">
      <c r="A4940">
        <v>159750</v>
      </c>
      <c r="B4940">
        <v>110</v>
      </c>
      <c r="C4940">
        <v>0</v>
      </c>
      <c r="D4940">
        <v>159863</v>
      </c>
      <c r="E4940" t="s">
        <v>5790</v>
      </c>
      <c r="F4940">
        <v>0.20712497830000001</v>
      </c>
      <c r="G4940">
        <v>159750</v>
      </c>
      <c r="H4940">
        <v>14.76</v>
      </c>
      <c r="I4940">
        <v>1</v>
      </c>
    </row>
    <row r="4941" spans="1:9" x14ac:dyDescent="0.3">
      <c r="A4941">
        <v>159772</v>
      </c>
      <c r="B4941">
        <v>137.909093112953</v>
      </c>
      <c r="C4941">
        <v>0</v>
      </c>
      <c r="D4941">
        <v>159932</v>
      </c>
      <c r="E4941" t="s">
        <v>5790</v>
      </c>
      <c r="F4941">
        <v>0.91706657410000003</v>
      </c>
      <c r="G4941">
        <v>159772</v>
      </c>
      <c r="H4941">
        <v>6.11</v>
      </c>
      <c r="I4941">
        <v>4</v>
      </c>
    </row>
    <row r="4942" spans="1:9" x14ac:dyDescent="0.3">
      <c r="A4942">
        <v>159791</v>
      </c>
      <c r="B4942">
        <v>142</v>
      </c>
      <c r="C4942">
        <v>0</v>
      </c>
      <c r="D4942">
        <v>159932</v>
      </c>
      <c r="E4942" t="s">
        <v>5790</v>
      </c>
      <c r="F4942">
        <v>0.63083302969999999</v>
      </c>
      <c r="G4942">
        <v>159791</v>
      </c>
      <c r="H4942">
        <v>11.8</v>
      </c>
      <c r="I4942">
        <v>2</v>
      </c>
    </row>
    <row r="4943" spans="1:9" x14ac:dyDescent="0.3">
      <c r="A4943">
        <v>159797</v>
      </c>
      <c r="B4943">
        <v>139.333333333333</v>
      </c>
      <c r="C4943">
        <v>0</v>
      </c>
      <c r="D4943">
        <v>159971</v>
      </c>
      <c r="E4943" t="s">
        <v>5791</v>
      </c>
      <c r="F4943">
        <v>0.93618595599999999</v>
      </c>
      <c r="G4943">
        <v>159797</v>
      </c>
      <c r="H4943">
        <v>4.0599999999999996</v>
      </c>
      <c r="I4943">
        <v>5</v>
      </c>
    </row>
    <row r="4944" spans="1:9" x14ac:dyDescent="0.3">
      <c r="A4944">
        <v>159820</v>
      </c>
      <c r="B4944">
        <v>138.666666666666</v>
      </c>
      <c r="C4944">
        <v>0</v>
      </c>
      <c r="D4944">
        <v>159899</v>
      </c>
      <c r="E4944" t="s">
        <v>5790</v>
      </c>
      <c r="F4944">
        <v>0.1230849698</v>
      </c>
      <c r="G4944">
        <v>159820</v>
      </c>
      <c r="H4944">
        <v>14.76</v>
      </c>
      <c r="I4944">
        <v>1</v>
      </c>
    </row>
    <row r="4945" spans="1:9" x14ac:dyDescent="0.3">
      <c r="A4945">
        <v>159821</v>
      </c>
      <c r="B4945">
        <v>139.058823529411</v>
      </c>
      <c r="C4945">
        <v>8.0421353451491998E-2</v>
      </c>
      <c r="D4945">
        <v>159924</v>
      </c>
      <c r="E4945" t="s">
        <v>5790</v>
      </c>
      <c r="F4945">
        <v>0.51353800299999997</v>
      </c>
      <c r="G4945">
        <v>159821</v>
      </c>
      <c r="H4945">
        <v>11.8</v>
      </c>
      <c r="I4945">
        <v>2</v>
      </c>
    </row>
    <row r="4946" spans="1:9" x14ac:dyDescent="0.3">
      <c r="A4946">
        <v>159822</v>
      </c>
      <c r="B4946">
        <v>139.333333333333</v>
      </c>
      <c r="C4946">
        <v>7.2915360462686096E-2</v>
      </c>
      <c r="D4946">
        <v>159924</v>
      </c>
      <c r="E4946" t="s">
        <v>5790</v>
      </c>
      <c r="F4946">
        <v>0.59735018009999996</v>
      </c>
      <c r="G4946">
        <v>159822</v>
      </c>
      <c r="H4946">
        <v>11.8</v>
      </c>
      <c r="I4946">
        <v>2</v>
      </c>
    </row>
    <row r="4947" spans="1:9" x14ac:dyDescent="0.3">
      <c r="A4947">
        <v>159828</v>
      </c>
      <c r="B4947">
        <v>139.333333333333</v>
      </c>
      <c r="C4947">
        <v>7.2915360462686096E-2</v>
      </c>
      <c r="D4947">
        <v>159924</v>
      </c>
      <c r="E4947" t="s">
        <v>5790</v>
      </c>
      <c r="F4947">
        <v>0.88720464710000002</v>
      </c>
      <c r="G4947">
        <v>159828</v>
      </c>
      <c r="H4947">
        <v>6.11</v>
      </c>
      <c r="I4947">
        <v>4</v>
      </c>
    </row>
    <row r="4948" spans="1:9" x14ac:dyDescent="0.3">
      <c r="A4948">
        <v>159832</v>
      </c>
      <c r="B4948">
        <v>80</v>
      </c>
      <c r="C4948">
        <v>0</v>
      </c>
      <c r="D4948">
        <v>160060</v>
      </c>
      <c r="E4948" t="s">
        <v>5790</v>
      </c>
      <c r="F4948">
        <v>0.5828559995</v>
      </c>
      <c r="G4948">
        <v>159832</v>
      </c>
      <c r="H4948">
        <v>11.8</v>
      </c>
      <c r="I4948">
        <v>2</v>
      </c>
    </row>
    <row r="4949" spans="1:9" x14ac:dyDescent="0.3">
      <c r="A4949">
        <v>159833</v>
      </c>
      <c r="B4949">
        <v>142</v>
      </c>
      <c r="C4949">
        <v>0.20993676412996101</v>
      </c>
      <c r="D4949">
        <v>160320</v>
      </c>
      <c r="E4949" t="s">
        <v>5790</v>
      </c>
      <c r="F4949">
        <v>0.1415165961</v>
      </c>
      <c r="G4949">
        <v>159833</v>
      </c>
      <c r="H4949">
        <v>14.76</v>
      </c>
      <c r="I4949">
        <v>1</v>
      </c>
    </row>
    <row r="4950" spans="1:9" x14ac:dyDescent="0.3">
      <c r="A4950">
        <v>159834</v>
      </c>
      <c r="B4950">
        <v>161.94371428571401</v>
      </c>
      <c r="C4950">
        <v>0</v>
      </c>
      <c r="D4950">
        <v>160060</v>
      </c>
      <c r="E4950" t="s">
        <v>5790</v>
      </c>
      <c r="F4950">
        <v>0.2161581665</v>
      </c>
      <c r="G4950">
        <v>159834</v>
      </c>
      <c r="H4950">
        <v>14.76</v>
      </c>
      <c r="I4950">
        <v>1</v>
      </c>
    </row>
    <row r="4951" spans="1:9" x14ac:dyDescent="0.3">
      <c r="A4951">
        <v>159835</v>
      </c>
      <c r="B4951">
        <v>80</v>
      </c>
      <c r="C4951">
        <v>0</v>
      </c>
      <c r="D4951">
        <v>160060</v>
      </c>
      <c r="E4951" t="s">
        <v>5790</v>
      </c>
      <c r="F4951">
        <v>7.0622913499999995E-2</v>
      </c>
      <c r="G4951">
        <v>159835</v>
      </c>
      <c r="H4951">
        <v>14.76</v>
      </c>
      <c r="I4951">
        <v>1</v>
      </c>
    </row>
    <row r="4952" spans="1:9" x14ac:dyDescent="0.3">
      <c r="A4952">
        <v>159837</v>
      </c>
      <c r="B4952">
        <v>142</v>
      </c>
      <c r="C4952">
        <v>0</v>
      </c>
      <c r="D4952">
        <v>161353</v>
      </c>
      <c r="E4952" t="s">
        <v>5790</v>
      </c>
      <c r="F4952">
        <v>0.87249666449999996</v>
      </c>
      <c r="G4952">
        <v>159837</v>
      </c>
      <c r="H4952">
        <v>6.11</v>
      </c>
      <c r="I4952">
        <v>4</v>
      </c>
    </row>
    <row r="4953" spans="1:9" x14ac:dyDescent="0.3">
      <c r="A4953">
        <v>159838</v>
      </c>
      <c r="B4953">
        <v>138.25</v>
      </c>
      <c r="C4953">
        <v>0</v>
      </c>
      <c r="D4953">
        <v>159971</v>
      </c>
      <c r="E4953" t="s">
        <v>5790</v>
      </c>
      <c r="F4953">
        <v>0.42724469300000001</v>
      </c>
      <c r="G4953">
        <v>159838</v>
      </c>
      <c r="H4953">
        <v>14.76</v>
      </c>
      <c r="I4953">
        <v>1</v>
      </c>
    </row>
    <row r="4954" spans="1:9" x14ac:dyDescent="0.3">
      <c r="A4954">
        <v>159870</v>
      </c>
      <c r="B4954">
        <v>142</v>
      </c>
      <c r="C4954">
        <v>0</v>
      </c>
      <c r="D4954">
        <v>161819</v>
      </c>
      <c r="E4954" t="s">
        <v>5790</v>
      </c>
      <c r="F4954">
        <v>0.83761030439999995</v>
      </c>
      <c r="G4954">
        <v>159870</v>
      </c>
      <c r="H4954">
        <v>7.65</v>
      </c>
      <c r="I4954">
        <v>3</v>
      </c>
    </row>
    <row r="4955" spans="1:9" x14ac:dyDescent="0.3">
      <c r="A4955">
        <v>159901</v>
      </c>
      <c r="B4955">
        <v>75</v>
      </c>
      <c r="C4955">
        <v>0</v>
      </c>
      <c r="D4955">
        <v>160060</v>
      </c>
      <c r="E4955" t="s">
        <v>5790</v>
      </c>
      <c r="F4955">
        <v>0.41819089650000002</v>
      </c>
      <c r="G4955">
        <v>159901</v>
      </c>
      <c r="H4955">
        <v>14.76</v>
      </c>
      <c r="I4955">
        <v>1</v>
      </c>
    </row>
    <row r="4956" spans="1:9" x14ac:dyDescent="0.3">
      <c r="A4956">
        <v>159902</v>
      </c>
      <c r="B4956">
        <v>75</v>
      </c>
      <c r="C4956">
        <v>0</v>
      </c>
      <c r="D4956">
        <v>160060</v>
      </c>
      <c r="E4956" t="s">
        <v>5790</v>
      </c>
      <c r="F4956">
        <v>5.28074615E-2</v>
      </c>
      <c r="G4956">
        <v>159902</v>
      </c>
      <c r="H4956">
        <v>14.76</v>
      </c>
      <c r="I4956">
        <v>1</v>
      </c>
    </row>
    <row r="4957" spans="1:9" x14ac:dyDescent="0.3">
      <c r="A4957">
        <v>159930</v>
      </c>
      <c r="B4957">
        <v>142</v>
      </c>
      <c r="C4957">
        <v>0.13842523489424199</v>
      </c>
      <c r="D4957">
        <v>159987</v>
      </c>
      <c r="E4957" t="s">
        <v>5790</v>
      </c>
      <c r="F4957">
        <v>0.89655923839999996</v>
      </c>
      <c r="G4957">
        <v>159930</v>
      </c>
      <c r="H4957">
        <v>6.11</v>
      </c>
      <c r="I4957">
        <v>4</v>
      </c>
    </row>
    <row r="4958" spans="1:9" x14ac:dyDescent="0.3">
      <c r="A4958">
        <v>159941</v>
      </c>
      <c r="B4958">
        <v>138.666646666546</v>
      </c>
      <c r="C4958">
        <v>0</v>
      </c>
      <c r="D4958">
        <v>160955</v>
      </c>
      <c r="E4958" t="s">
        <v>5790</v>
      </c>
      <c r="F4958">
        <v>0.90616619590000003</v>
      </c>
      <c r="G4958">
        <v>159941</v>
      </c>
      <c r="H4958">
        <v>6.11</v>
      </c>
      <c r="I4958">
        <v>4</v>
      </c>
    </row>
    <row r="4959" spans="1:9" x14ac:dyDescent="0.3">
      <c r="A4959">
        <v>159943</v>
      </c>
      <c r="B4959">
        <v>130.38709209155701</v>
      </c>
      <c r="C4959">
        <v>0</v>
      </c>
      <c r="D4959">
        <v>160955</v>
      </c>
      <c r="E4959" t="s">
        <v>5790</v>
      </c>
      <c r="F4959">
        <v>0.29327782990000001</v>
      </c>
      <c r="G4959">
        <v>159943</v>
      </c>
      <c r="H4959">
        <v>14.76</v>
      </c>
      <c r="I4959">
        <v>1</v>
      </c>
    </row>
    <row r="4960" spans="1:9" x14ac:dyDescent="0.3">
      <c r="A4960">
        <v>159946</v>
      </c>
      <c r="B4960">
        <v>140.15788601103799</v>
      </c>
      <c r="C4960">
        <v>0</v>
      </c>
      <c r="D4960">
        <v>160955</v>
      </c>
      <c r="E4960" t="s">
        <v>5790</v>
      </c>
      <c r="F4960">
        <v>0.58673518899999999</v>
      </c>
      <c r="G4960">
        <v>159946</v>
      </c>
      <c r="H4960">
        <v>11.8</v>
      </c>
      <c r="I4960">
        <v>2</v>
      </c>
    </row>
    <row r="4961" spans="1:9" x14ac:dyDescent="0.3">
      <c r="A4961">
        <v>159949</v>
      </c>
      <c r="B4961">
        <v>130.38709209155701</v>
      </c>
      <c r="C4961">
        <v>0</v>
      </c>
      <c r="D4961">
        <v>160955</v>
      </c>
      <c r="E4961" t="s">
        <v>5790</v>
      </c>
      <c r="F4961">
        <v>0.73539370299999995</v>
      </c>
      <c r="G4961">
        <v>159949</v>
      </c>
      <c r="H4961">
        <v>11.8</v>
      </c>
      <c r="I4961">
        <v>2</v>
      </c>
    </row>
    <row r="4962" spans="1:9" x14ac:dyDescent="0.3">
      <c r="A4962">
        <v>159951</v>
      </c>
      <c r="B4962">
        <v>142</v>
      </c>
      <c r="C4962">
        <v>0</v>
      </c>
      <c r="D4962">
        <v>161819</v>
      </c>
      <c r="E4962" t="s">
        <v>5790</v>
      </c>
      <c r="F4962">
        <v>0.67655789850000003</v>
      </c>
      <c r="G4962">
        <v>159951</v>
      </c>
      <c r="H4962">
        <v>11.8</v>
      </c>
      <c r="I4962">
        <v>2</v>
      </c>
    </row>
    <row r="4963" spans="1:9" x14ac:dyDescent="0.3">
      <c r="A4963">
        <v>159952</v>
      </c>
      <c r="B4963">
        <v>142</v>
      </c>
      <c r="C4963">
        <v>0.42740147473611501</v>
      </c>
      <c r="D4963">
        <v>160083</v>
      </c>
      <c r="E4963" t="s">
        <v>5790</v>
      </c>
      <c r="F4963">
        <v>0.57583546640000005</v>
      </c>
      <c r="G4963">
        <v>159952</v>
      </c>
      <c r="H4963">
        <v>11.8</v>
      </c>
      <c r="I4963">
        <v>2</v>
      </c>
    </row>
    <row r="4964" spans="1:9" x14ac:dyDescent="0.3">
      <c r="A4964">
        <v>159964</v>
      </c>
      <c r="B4964">
        <v>142</v>
      </c>
      <c r="C4964">
        <v>0.42740147473611501</v>
      </c>
      <c r="D4964">
        <v>160083</v>
      </c>
      <c r="E4964" t="s">
        <v>5790</v>
      </c>
      <c r="F4964">
        <v>0.51617455479999996</v>
      </c>
      <c r="G4964">
        <v>159964</v>
      </c>
      <c r="H4964">
        <v>11.8</v>
      </c>
      <c r="I4964">
        <v>2</v>
      </c>
    </row>
    <row r="4965" spans="1:9" x14ac:dyDescent="0.3">
      <c r="A4965">
        <v>160010</v>
      </c>
      <c r="B4965">
        <v>127.448353395646</v>
      </c>
      <c r="C4965">
        <v>0</v>
      </c>
      <c r="D4965">
        <v>160505</v>
      </c>
      <c r="E4965" t="s">
        <v>5790</v>
      </c>
      <c r="F4965">
        <v>0.57189291720000002</v>
      </c>
      <c r="G4965">
        <v>160010</v>
      </c>
      <c r="H4965">
        <v>11.8</v>
      </c>
      <c r="I4965">
        <v>2</v>
      </c>
    </row>
    <row r="4966" spans="1:9" x14ac:dyDescent="0.3">
      <c r="A4966">
        <v>160010</v>
      </c>
      <c r="B4966">
        <v>127.448353395646</v>
      </c>
      <c r="C4966">
        <v>0</v>
      </c>
      <c r="D4966">
        <v>160505</v>
      </c>
      <c r="E4966" t="s">
        <v>5790</v>
      </c>
      <c r="F4966">
        <v>0.57189291720000002</v>
      </c>
      <c r="G4966">
        <v>160010</v>
      </c>
      <c r="H4966">
        <v>11.8</v>
      </c>
      <c r="I4966">
        <v>2</v>
      </c>
    </row>
    <row r="4967" spans="1:9" x14ac:dyDescent="0.3">
      <c r="A4967">
        <v>160011</v>
      </c>
      <c r="B4967">
        <v>110</v>
      </c>
      <c r="C4967">
        <v>0</v>
      </c>
      <c r="D4967">
        <v>160505</v>
      </c>
      <c r="E4967" t="s">
        <v>5790</v>
      </c>
      <c r="F4967">
        <v>0.53983879089999998</v>
      </c>
      <c r="G4967">
        <v>160011</v>
      </c>
      <c r="H4967">
        <v>11.8</v>
      </c>
      <c r="I4967">
        <v>2</v>
      </c>
    </row>
    <row r="4968" spans="1:9" x14ac:dyDescent="0.3">
      <c r="A4968">
        <v>160011</v>
      </c>
      <c r="B4968">
        <v>110</v>
      </c>
      <c r="C4968">
        <v>0</v>
      </c>
      <c r="D4968">
        <v>160505</v>
      </c>
      <c r="E4968" t="s">
        <v>5790</v>
      </c>
      <c r="F4968">
        <v>0.53983879089999998</v>
      </c>
      <c r="G4968">
        <v>160011</v>
      </c>
      <c r="H4968">
        <v>11.8</v>
      </c>
      <c r="I4968">
        <v>2</v>
      </c>
    </row>
    <row r="4969" spans="1:9" x14ac:dyDescent="0.3">
      <c r="A4969">
        <v>160012</v>
      </c>
      <c r="B4969">
        <v>110</v>
      </c>
      <c r="C4969">
        <v>0</v>
      </c>
      <c r="D4969">
        <v>160505</v>
      </c>
      <c r="E4969" t="s">
        <v>5791</v>
      </c>
      <c r="F4969">
        <v>0.98706609010000002</v>
      </c>
      <c r="G4969">
        <v>160012</v>
      </c>
      <c r="H4969">
        <v>1.98</v>
      </c>
      <c r="I4969">
        <v>6</v>
      </c>
    </row>
    <row r="4970" spans="1:9" x14ac:dyDescent="0.3">
      <c r="A4970">
        <v>160012</v>
      </c>
      <c r="B4970">
        <v>110</v>
      </c>
      <c r="C4970">
        <v>0</v>
      </c>
      <c r="D4970">
        <v>160505</v>
      </c>
      <c r="E4970" t="s">
        <v>5791</v>
      </c>
      <c r="F4970">
        <v>0.98706609010000002</v>
      </c>
      <c r="G4970">
        <v>160012</v>
      </c>
      <c r="H4970">
        <v>1.98</v>
      </c>
      <c r="I4970">
        <v>6</v>
      </c>
    </row>
    <row r="4971" spans="1:9" x14ac:dyDescent="0.3">
      <c r="A4971">
        <v>160015</v>
      </c>
      <c r="B4971">
        <v>110</v>
      </c>
      <c r="C4971">
        <v>0</v>
      </c>
      <c r="D4971">
        <v>160505</v>
      </c>
      <c r="E4971" t="s">
        <v>5790</v>
      </c>
      <c r="F4971">
        <v>0.32393130660000002</v>
      </c>
      <c r="G4971">
        <v>160015</v>
      </c>
      <c r="H4971">
        <v>14.76</v>
      </c>
      <c r="I4971">
        <v>1</v>
      </c>
    </row>
    <row r="4972" spans="1:9" x14ac:dyDescent="0.3">
      <c r="A4972">
        <v>160015</v>
      </c>
      <c r="B4972">
        <v>110</v>
      </c>
      <c r="C4972">
        <v>0</v>
      </c>
      <c r="D4972">
        <v>160505</v>
      </c>
      <c r="E4972" t="s">
        <v>5790</v>
      </c>
      <c r="F4972">
        <v>0.32393130660000002</v>
      </c>
      <c r="G4972">
        <v>160015</v>
      </c>
      <c r="H4972">
        <v>14.76</v>
      </c>
      <c r="I4972">
        <v>1</v>
      </c>
    </row>
    <row r="4973" spans="1:9" x14ac:dyDescent="0.3">
      <c r="A4973">
        <v>160020</v>
      </c>
      <c r="B4973">
        <v>123.133333333333</v>
      </c>
      <c r="C4973">
        <v>0</v>
      </c>
      <c r="D4973">
        <v>160505</v>
      </c>
      <c r="E4973" t="s">
        <v>5790</v>
      </c>
      <c r="F4973">
        <v>0.28306689860000001</v>
      </c>
      <c r="G4973">
        <v>160020</v>
      </c>
      <c r="H4973">
        <v>14.76</v>
      </c>
      <c r="I4973">
        <v>1</v>
      </c>
    </row>
    <row r="4974" spans="1:9" x14ac:dyDescent="0.3">
      <c r="A4974">
        <v>160020</v>
      </c>
      <c r="B4974">
        <v>123.133333333333</v>
      </c>
      <c r="C4974">
        <v>0</v>
      </c>
      <c r="D4974">
        <v>160505</v>
      </c>
      <c r="E4974" t="s">
        <v>5790</v>
      </c>
      <c r="F4974">
        <v>0.28306689860000001</v>
      </c>
      <c r="G4974">
        <v>160020</v>
      </c>
      <c r="H4974">
        <v>14.76</v>
      </c>
      <c r="I4974">
        <v>1</v>
      </c>
    </row>
    <row r="4975" spans="1:9" x14ac:dyDescent="0.3">
      <c r="A4975">
        <v>160115</v>
      </c>
      <c r="B4975">
        <v>116.25</v>
      </c>
      <c r="C4975">
        <v>0.37432934785391297</v>
      </c>
      <c r="D4975">
        <v>160473</v>
      </c>
      <c r="E4975" t="s">
        <v>5790</v>
      </c>
      <c r="F4975">
        <v>0.8306078911</v>
      </c>
      <c r="G4975">
        <v>160115</v>
      </c>
      <c r="H4975">
        <v>7.65</v>
      </c>
      <c r="I4975">
        <v>3</v>
      </c>
    </row>
    <row r="4976" spans="1:9" x14ac:dyDescent="0.3">
      <c r="A4976">
        <v>160121</v>
      </c>
      <c r="B4976">
        <v>124.705882352941</v>
      </c>
      <c r="C4976">
        <v>0.37747497262579399</v>
      </c>
      <c r="D4976">
        <v>160473</v>
      </c>
      <c r="E4976" t="s">
        <v>5790</v>
      </c>
      <c r="F4976">
        <v>0.87040102480000003</v>
      </c>
      <c r="G4976">
        <v>160121</v>
      </c>
      <c r="H4976">
        <v>6.11</v>
      </c>
      <c r="I4976">
        <v>4</v>
      </c>
    </row>
    <row r="4977" spans="1:9" x14ac:dyDescent="0.3">
      <c r="A4977">
        <v>160133</v>
      </c>
      <c r="B4977">
        <v>142</v>
      </c>
      <c r="C4977">
        <v>0</v>
      </c>
      <c r="D4977">
        <v>160473</v>
      </c>
      <c r="E4977" t="s">
        <v>5790</v>
      </c>
      <c r="F4977">
        <v>0.92738080020000002</v>
      </c>
      <c r="G4977">
        <v>160133</v>
      </c>
      <c r="H4977">
        <v>6.11</v>
      </c>
      <c r="I4977">
        <v>4</v>
      </c>
    </row>
    <row r="4978" spans="1:9" x14ac:dyDescent="0.3">
      <c r="A4978">
        <v>160142</v>
      </c>
      <c r="B4978">
        <v>90</v>
      </c>
      <c r="C4978">
        <v>0</v>
      </c>
      <c r="D4978">
        <v>160473</v>
      </c>
      <c r="E4978" t="s">
        <v>5790</v>
      </c>
      <c r="F4978">
        <v>0.8950127363</v>
      </c>
      <c r="G4978">
        <v>160142</v>
      </c>
      <c r="H4978">
        <v>6.11</v>
      </c>
      <c r="I4978">
        <v>4</v>
      </c>
    </row>
    <row r="4979" spans="1:9" x14ac:dyDescent="0.3">
      <c r="A4979">
        <v>160143</v>
      </c>
      <c r="B4979">
        <v>142</v>
      </c>
      <c r="C4979">
        <v>0.37747497262579399</v>
      </c>
      <c r="D4979">
        <v>160473</v>
      </c>
      <c r="E4979" t="s">
        <v>5791</v>
      </c>
      <c r="F4979">
        <v>0.96610069269999999</v>
      </c>
      <c r="G4979">
        <v>160143</v>
      </c>
      <c r="H4979">
        <v>4.0599999999999996</v>
      </c>
      <c r="I4979">
        <v>5</v>
      </c>
    </row>
    <row r="4980" spans="1:9" x14ac:dyDescent="0.3">
      <c r="A4980">
        <v>160172</v>
      </c>
      <c r="B4980">
        <v>147</v>
      </c>
      <c r="C4980">
        <v>0.109050227825273</v>
      </c>
      <c r="D4980">
        <v>160353</v>
      </c>
      <c r="E4980" t="s">
        <v>5790</v>
      </c>
      <c r="F4980">
        <v>0.52832084889999997</v>
      </c>
      <c r="G4980">
        <v>160172</v>
      </c>
      <c r="H4980">
        <v>11.8</v>
      </c>
      <c r="I4980">
        <v>2</v>
      </c>
    </row>
    <row r="4981" spans="1:9" x14ac:dyDescent="0.3">
      <c r="A4981">
        <v>160181</v>
      </c>
      <c r="B4981">
        <v>137.00307692307601</v>
      </c>
      <c r="C4981">
        <v>0</v>
      </c>
      <c r="D4981">
        <v>160255</v>
      </c>
      <c r="E4981" t="s">
        <v>5790</v>
      </c>
      <c r="F4981">
        <v>0.42955878380000001</v>
      </c>
      <c r="G4981">
        <v>160181</v>
      </c>
      <c r="H4981">
        <v>14.76</v>
      </c>
      <c r="I4981">
        <v>1</v>
      </c>
    </row>
    <row r="4982" spans="1:9" x14ac:dyDescent="0.3">
      <c r="A4982">
        <v>160227</v>
      </c>
      <c r="B4982">
        <v>142</v>
      </c>
      <c r="C4982">
        <v>0</v>
      </c>
      <c r="D4982">
        <v>161353</v>
      </c>
      <c r="E4982" t="s">
        <v>5790</v>
      </c>
      <c r="F4982">
        <v>0.53795599940000005</v>
      </c>
      <c r="G4982">
        <v>160227</v>
      </c>
      <c r="H4982">
        <v>11.8</v>
      </c>
      <c r="I4982">
        <v>2</v>
      </c>
    </row>
    <row r="4983" spans="1:9" x14ac:dyDescent="0.3">
      <c r="A4983">
        <v>160231</v>
      </c>
      <c r="B4983">
        <v>137.16129032257999</v>
      </c>
      <c r="C4983">
        <v>0</v>
      </c>
      <c r="D4983">
        <v>160619</v>
      </c>
      <c r="E4983" t="s">
        <v>5790</v>
      </c>
      <c r="F4983">
        <v>0.55385315420000003</v>
      </c>
      <c r="G4983">
        <v>160231</v>
      </c>
      <c r="H4983">
        <v>11.8</v>
      </c>
      <c r="I4983">
        <v>2</v>
      </c>
    </row>
    <row r="4984" spans="1:9" x14ac:dyDescent="0.3">
      <c r="A4984">
        <v>160237</v>
      </c>
      <c r="B4984">
        <v>142</v>
      </c>
      <c r="C4984">
        <v>0.12327260793968001</v>
      </c>
      <c r="D4984">
        <v>162143</v>
      </c>
      <c r="E4984" t="s">
        <v>5790</v>
      </c>
      <c r="F4984">
        <v>0.1080843806</v>
      </c>
      <c r="G4984">
        <v>160237</v>
      </c>
      <c r="H4984">
        <v>14.76</v>
      </c>
      <c r="I4984">
        <v>1</v>
      </c>
    </row>
    <row r="4985" spans="1:9" x14ac:dyDescent="0.3">
      <c r="A4985">
        <v>160245</v>
      </c>
      <c r="B4985">
        <v>150.989565217391</v>
      </c>
      <c r="C4985">
        <v>0.257186323373987</v>
      </c>
      <c r="D4985">
        <v>162143</v>
      </c>
      <c r="E4985" t="s">
        <v>5790</v>
      </c>
      <c r="F4985">
        <v>0.2352903187</v>
      </c>
      <c r="G4985">
        <v>160245</v>
      </c>
      <c r="H4985">
        <v>14.76</v>
      </c>
      <c r="I4985">
        <v>1</v>
      </c>
    </row>
    <row r="4986" spans="1:9" x14ac:dyDescent="0.3">
      <c r="A4986">
        <v>160325</v>
      </c>
      <c r="B4986">
        <v>95</v>
      </c>
      <c r="C4986">
        <v>0</v>
      </c>
      <c r="D4986">
        <v>160484</v>
      </c>
      <c r="E4986" t="s">
        <v>5790</v>
      </c>
      <c r="F4986">
        <v>0.37158715720000002</v>
      </c>
      <c r="G4986">
        <v>160325</v>
      </c>
      <c r="H4986">
        <v>14.76</v>
      </c>
      <c r="I4986">
        <v>1</v>
      </c>
    </row>
    <row r="4987" spans="1:9" x14ac:dyDescent="0.3">
      <c r="A4987">
        <v>160328</v>
      </c>
      <c r="B4987">
        <v>75</v>
      </c>
      <c r="C4987">
        <v>0</v>
      </c>
      <c r="D4987">
        <v>160484</v>
      </c>
      <c r="E4987" t="s">
        <v>5791</v>
      </c>
      <c r="F4987">
        <v>0.93848174809999996</v>
      </c>
      <c r="G4987">
        <v>160328</v>
      </c>
      <c r="H4987">
        <v>4.0599999999999996</v>
      </c>
      <c r="I4987">
        <v>5</v>
      </c>
    </row>
    <row r="4988" spans="1:9" x14ac:dyDescent="0.3">
      <c r="A4988">
        <v>160330</v>
      </c>
      <c r="B4988">
        <v>115</v>
      </c>
      <c r="C4988">
        <v>0</v>
      </c>
      <c r="D4988">
        <v>160484</v>
      </c>
      <c r="E4988" t="s">
        <v>5791</v>
      </c>
      <c r="F4988">
        <v>0.95894527439999999</v>
      </c>
      <c r="G4988">
        <v>160330</v>
      </c>
      <c r="H4988">
        <v>4.0599999999999996</v>
      </c>
      <c r="I4988">
        <v>5</v>
      </c>
    </row>
    <row r="4989" spans="1:9" x14ac:dyDescent="0.3">
      <c r="A4989">
        <v>160332</v>
      </c>
      <c r="B4989">
        <v>100</v>
      </c>
      <c r="C4989">
        <v>0</v>
      </c>
      <c r="D4989">
        <v>160484</v>
      </c>
      <c r="E4989" t="s">
        <v>5790</v>
      </c>
      <c r="F4989">
        <v>0.60720443729999996</v>
      </c>
      <c r="G4989">
        <v>160332</v>
      </c>
      <c r="H4989">
        <v>11.8</v>
      </c>
      <c r="I4989">
        <v>2</v>
      </c>
    </row>
    <row r="4990" spans="1:9" x14ac:dyDescent="0.3">
      <c r="A4990">
        <v>160336</v>
      </c>
      <c r="B4990">
        <v>110</v>
      </c>
      <c r="C4990">
        <v>0</v>
      </c>
      <c r="D4990">
        <v>160484</v>
      </c>
      <c r="E4990" t="s">
        <v>5790</v>
      </c>
      <c r="F4990">
        <v>0.82218384739999995</v>
      </c>
      <c r="G4990">
        <v>160336</v>
      </c>
      <c r="H4990">
        <v>7.65</v>
      </c>
      <c r="I4990">
        <v>3</v>
      </c>
    </row>
    <row r="4991" spans="1:9" x14ac:dyDescent="0.3">
      <c r="A4991">
        <v>160337</v>
      </c>
      <c r="B4991">
        <v>94.856831729650807</v>
      </c>
      <c r="C4991">
        <v>3.00539536093683E-2</v>
      </c>
      <c r="D4991">
        <v>160484</v>
      </c>
      <c r="E4991" t="s">
        <v>5790</v>
      </c>
      <c r="F4991">
        <v>0.88420897720000002</v>
      </c>
      <c r="G4991">
        <v>160337</v>
      </c>
      <c r="H4991">
        <v>6.11</v>
      </c>
      <c r="I4991">
        <v>4</v>
      </c>
    </row>
    <row r="4992" spans="1:9" x14ac:dyDescent="0.3">
      <c r="A4992">
        <v>160338</v>
      </c>
      <c r="B4992">
        <v>129.89217127453</v>
      </c>
      <c r="C4992">
        <v>0</v>
      </c>
      <c r="D4992">
        <v>160484</v>
      </c>
      <c r="E4992" t="s">
        <v>5790</v>
      </c>
      <c r="F4992">
        <v>0.89582908149999996</v>
      </c>
      <c r="G4992">
        <v>160338</v>
      </c>
      <c r="H4992">
        <v>6.11</v>
      </c>
      <c r="I4992">
        <v>4</v>
      </c>
    </row>
    <row r="4993" spans="1:9" x14ac:dyDescent="0.3">
      <c r="A4993">
        <v>160377</v>
      </c>
      <c r="B4993">
        <v>95</v>
      </c>
      <c r="C4993">
        <v>9.4724126298835004E-2</v>
      </c>
      <c r="D4993">
        <v>161943</v>
      </c>
      <c r="E4993" t="s">
        <v>5790</v>
      </c>
      <c r="F4993">
        <v>0.61286675930000001</v>
      </c>
      <c r="G4993">
        <v>160377</v>
      </c>
      <c r="H4993">
        <v>11.8</v>
      </c>
      <c r="I4993">
        <v>2</v>
      </c>
    </row>
    <row r="4994" spans="1:9" x14ac:dyDescent="0.3">
      <c r="A4994">
        <v>160379</v>
      </c>
      <c r="B4994">
        <v>142</v>
      </c>
      <c r="C4994">
        <v>9.4724126298835004E-2</v>
      </c>
      <c r="D4994">
        <v>161943</v>
      </c>
      <c r="E4994" t="s">
        <v>5790</v>
      </c>
      <c r="F4994">
        <v>0.68279069660000002</v>
      </c>
      <c r="G4994">
        <v>160379</v>
      </c>
      <c r="H4994">
        <v>11.8</v>
      </c>
      <c r="I4994">
        <v>2</v>
      </c>
    </row>
    <row r="4995" spans="1:9" x14ac:dyDescent="0.3">
      <c r="A4995">
        <v>160382</v>
      </c>
      <c r="B4995">
        <v>140.333332222222</v>
      </c>
      <c r="C4995">
        <v>0</v>
      </c>
      <c r="D4995">
        <v>160551</v>
      </c>
      <c r="E4995" t="s">
        <v>5790</v>
      </c>
      <c r="F4995">
        <v>0.32286378739999999</v>
      </c>
      <c r="G4995">
        <v>160382</v>
      </c>
      <c r="H4995">
        <v>14.76</v>
      </c>
      <c r="I4995">
        <v>1</v>
      </c>
    </row>
    <row r="4996" spans="1:9" x14ac:dyDescent="0.3">
      <c r="A4996">
        <v>160392</v>
      </c>
      <c r="B4996">
        <v>134.17391351606801</v>
      </c>
      <c r="C4996">
        <v>0</v>
      </c>
      <c r="D4996">
        <v>160676</v>
      </c>
      <c r="E4996" t="s">
        <v>5790</v>
      </c>
      <c r="F4996">
        <v>0.73406261210000001</v>
      </c>
      <c r="G4996">
        <v>160392</v>
      </c>
      <c r="H4996">
        <v>11.8</v>
      </c>
      <c r="I4996">
        <v>2</v>
      </c>
    </row>
    <row r="4997" spans="1:9" x14ac:dyDescent="0.3">
      <c r="A4997">
        <v>160406</v>
      </c>
      <c r="B4997">
        <v>142</v>
      </c>
      <c r="C4997">
        <v>6.5096139817543405E-2</v>
      </c>
      <c r="D4997">
        <v>162275</v>
      </c>
      <c r="E4997" t="s">
        <v>5790</v>
      </c>
      <c r="F4997">
        <v>0.71646839380000005</v>
      </c>
      <c r="G4997">
        <v>160406</v>
      </c>
      <c r="H4997">
        <v>11.8</v>
      </c>
      <c r="I4997">
        <v>2</v>
      </c>
    </row>
    <row r="4998" spans="1:9" x14ac:dyDescent="0.3">
      <c r="A4998">
        <v>160409</v>
      </c>
      <c r="B4998">
        <v>142</v>
      </c>
      <c r="C4998">
        <v>0.25295518941383</v>
      </c>
      <c r="D4998">
        <v>161276</v>
      </c>
      <c r="E4998" t="s">
        <v>5791</v>
      </c>
      <c r="F4998">
        <v>0.97250121830000003</v>
      </c>
      <c r="G4998">
        <v>160409</v>
      </c>
      <c r="H4998">
        <v>1.98</v>
      </c>
      <c r="I4998">
        <v>6</v>
      </c>
    </row>
    <row r="4999" spans="1:9" x14ac:dyDescent="0.3">
      <c r="A4999">
        <v>160410</v>
      </c>
      <c r="B4999">
        <v>142</v>
      </c>
      <c r="C4999">
        <v>0.34149945434339701</v>
      </c>
      <c r="D4999">
        <v>162407</v>
      </c>
      <c r="E4999" t="s">
        <v>5790</v>
      </c>
      <c r="F4999">
        <v>0.68235158920000005</v>
      </c>
      <c r="G4999">
        <v>160410</v>
      </c>
      <c r="H4999">
        <v>11.8</v>
      </c>
      <c r="I4999">
        <v>2</v>
      </c>
    </row>
    <row r="5000" spans="1:9" x14ac:dyDescent="0.3">
      <c r="A5000">
        <v>160413</v>
      </c>
      <c r="B5000">
        <v>142</v>
      </c>
      <c r="C5000">
        <v>0.34149945434339701</v>
      </c>
      <c r="D5000">
        <v>162407</v>
      </c>
      <c r="E5000" t="s">
        <v>5790</v>
      </c>
      <c r="F5000">
        <v>0.64570718999999999</v>
      </c>
      <c r="G5000">
        <v>160413</v>
      </c>
      <c r="H5000">
        <v>11.8</v>
      </c>
      <c r="I5000">
        <v>2</v>
      </c>
    </row>
    <row r="5001" spans="1:9" x14ac:dyDescent="0.3">
      <c r="A5001">
        <v>160417</v>
      </c>
      <c r="B5001">
        <v>142</v>
      </c>
      <c r="C5001">
        <v>0.25295518941383</v>
      </c>
      <c r="D5001">
        <v>161276</v>
      </c>
      <c r="E5001" t="s">
        <v>5790</v>
      </c>
      <c r="F5001">
        <v>0.34704500440000002</v>
      </c>
      <c r="G5001">
        <v>160417</v>
      </c>
      <c r="H5001">
        <v>14.76</v>
      </c>
      <c r="I5001">
        <v>1</v>
      </c>
    </row>
    <row r="5002" spans="1:9" x14ac:dyDescent="0.3">
      <c r="A5002">
        <v>160450</v>
      </c>
      <c r="B5002">
        <v>136.210526315789</v>
      </c>
      <c r="C5002">
        <v>0</v>
      </c>
      <c r="D5002">
        <v>160518</v>
      </c>
      <c r="E5002" t="s">
        <v>5790</v>
      </c>
      <c r="F5002">
        <v>0.45246970650000001</v>
      </c>
      <c r="G5002">
        <v>160450</v>
      </c>
      <c r="H5002">
        <v>14.76</v>
      </c>
      <c r="I5002">
        <v>1</v>
      </c>
    </row>
    <row r="5003" spans="1:9" x14ac:dyDescent="0.3">
      <c r="A5003">
        <v>160452</v>
      </c>
      <c r="B5003">
        <v>80</v>
      </c>
      <c r="C5003">
        <v>0.42328877583858898</v>
      </c>
      <c r="D5003">
        <v>161240</v>
      </c>
      <c r="E5003" t="s">
        <v>5790</v>
      </c>
      <c r="F5003">
        <v>0.81931006910000004</v>
      </c>
      <c r="G5003">
        <v>160452</v>
      </c>
      <c r="H5003">
        <v>7.65</v>
      </c>
      <c r="I5003">
        <v>3</v>
      </c>
    </row>
    <row r="5004" spans="1:9" x14ac:dyDescent="0.3">
      <c r="A5004">
        <v>160453</v>
      </c>
      <c r="B5004">
        <v>90</v>
      </c>
      <c r="C5004">
        <v>0.42328877583858898</v>
      </c>
      <c r="D5004">
        <v>161240</v>
      </c>
      <c r="E5004" t="s">
        <v>5790</v>
      </c>
      <c r="F5004">
        <v>0.29084274170000002</v>
      </c>
      <c r="G5004">
        <v>160453</v>
      </c>
      <c r="H5004">
        <v>14.76</v>
      </c>
      <c r="I5004">
        <v>1</v>
      </c>
    </row>
    <row r="5005" spans="1:9" x14ac:dyDescent="0.3">
      <c r="A5005">
        <v>160456</v>
      </c>
      <c r="B5005">
        <v>143.923076923076</v>
      </c>
      <c r="C5005">
        <v>0.427190106982759</v>
      </c>
      <c r="D5005">
        <v>162117</v>
      </c>
      <c r="E5005" t="s">
        <v>5791</v>
      </c>
      <c r="F5005">
        <v>0.96382606029999995</v>
      </c>
      <c r="G5005">
        <v>160456</v>
      </c>
      <c r="H5005">
        <v>4.0599999999999996</v>
      </c>
      <c r="I5005">
        <v>5</v>
      </c>
    </row>
    <row r="5006" spans="1:9" x14ac:dyDescent="0.3">
      <c r="A5006">
        <v>160459</v>
      </c>
      <c r="B5006">
        <v>142</v>
      </c>
      <c r="C5006">
        <v>0.91016251871614196</v>
      </c>
      <c r="D5006">
        <v>163224</v>
      </c>
      <c r="E5006" t="s">
        <v>5790</v>
      </c>
      <c r="F5006">
        <v>0.89930140970000005</v>
      </c>
      <c r="G5006">
        <v>160459</v>
      </c>
      <c r="H5006">
        <v>6.11</v>
      </c>
      <c r="I5006">
        <v>4</v>
      </c>
    </row>
    <row r="5007" spans="1:9" x14ac:dyDescent="0.3">
      <c r="A5007">
        <v>160463</v>
      </c>
      <c r="B5007">
        <v>142</v>
      </c>
      <c r="C5007">
        <v>0</v>
      </c>
      <c r="D5007">
        <v>160657</v>
      </c>
      <c r="E5007" t="s">
        <v>5790</v>
      </c>
      <c r="F5007">
        <v>0.55956596140000003</v>
      </c>
      <c r="G5007">
        <v>160463</v>
      </c>
      <c r="H5007">
        <v>11.8</v>
      </c>
      <c r="I5007">
        <v>2</v>
      </c>
    </row>
    <row r="5008" spans="1:9" x14ac:dyDescent="0.3">
      <c r="A5008">
        <v>160463</v>
      </c>
      <c r="B5008">
        <v>142</v>
      </c>
      <c r="C5008">
        <v>0</v>
      </c>
      <c r="D5008">
        <v>160657</v>
      </c>
      <c r="E5008" t="s">
        <v>5790</v>
      </c>
      <c r="F5008">
        <v>0.55956596140000003</v>
      </c>
      <c r="G5008">
        <v>160463</v>
      </c>
      <c r="H5008">
        <v>11.8</v>
      </c>
      <c r="I5008">
        <v>2</v>
      </c>
    </row>
    <row r="5009" spans="1:9" x14ac:dyDescent="0.3">
      <c r="A5009">
        <v>160465</v>
      </c>
      <c r="B5009">
        <v>139.32352232696999</v>
      </c>
      <c r="C5009">
        <v>0</v>
      </c>
      <c r="D5009">
        <v>161316</v>
      </c>
      <c r="E5009" t="s">
        <v>5791</v>
      </c>
      <c r="F5009">
        <v>0.94437903170000004</v>
      </c>
      <c r="G5009">
        <v>160465</v>
      </c>
      <c r="H5009">
        <v>4.0599999999999996</v>
      </c>
      <c r="I5009">
        <v>5</v>
      </c>
    </row>
    <row r="5010" spans="1:9" x14ac:dyDescent="0.3">
      <c r="A5010">
        <v>160469</v>
      </c>
      <c r="B5010">
        <v>142</v>
      </c>
      <c r="C5010">
        <v>0</v>
      </c>
      <c r="D5010">
        <v>161316</v>
      </c>
      <c r="E5010" t="s">
        <v>5791</v>
      </c>
      <c r="F5010">
        <v>0.97769379619999996</v>
      </c>
      <c r="G5010">
        <v>160469</v>
      </c>
      <c r="H5010">
        <v>1.98</v>
      </c>
      <c r="I5010">
        <v>6</v>
      </c>
    </row>
    <row r="5011" spans="1:9" x14ac:dyDescent="0.3">
      <c r="A5011">
        <v>160501</v>
      </c>
      <c r="B5011">
        <v>142</v>
      </c>
      <c r="C5011">
        <v>0.68704350525263203</v>
      </c>
      <c r="D5011">
        <v>161672</v>
      </c>
      <c r="E5011" t="s">
        <v>5790</v>
      </c>
      <c r="F5011">
        <v>0.91732048990000004</v>
      </c>
      <c r="G5011">
        <v>160501</v>
      </c>
      <c r="H5011">
        <v>6.11</v>
      </c>
      <c r="I5011">
        <v>4</v>
      </c>
    </row>
    <row r="5012" spans="1:9" x14ac:dyDescent="0.3">
      <c r="A5012">
        <v>160526</v>
      </c>
      <c r="B5012">
        <v>80</v>
      </c>
      <c r="C5012">
        <v>0.42328877583858898</v>
      </c>
      <c r="D5012">
        <v>161240</v>
      </c>
      <c r="E5012" t="s">
        <v>5790</v>
      </c>
      <c r="F5012">
        <v>0.54146480559999999</v>
      </c>
      <c r="G5012">
        <v>160526</v>
      </c>
      <c r="H5012">
        <v>11.8</v>
      </c>
      <c r="I5012">
        <v>2</v>
      </c>
    </row>
    <row r="5013" spans="1:9" x14ac:dyDescent="0.3">
      <c r="A5013">
        <v>160527</v>
      </c>
      <c r="B5013">
        <v>142</v>
      </c>
      <c r="C5013">
        <v>0.42328877583858898</v>
      </c>
      <c r="D5013">
        <v>161240</v>
      </c>
      <c r="E5013" t="s">
        <v>5790</v>
      </c>
      <c r="F5013">
        <v>0.8221435547</v>
      </c>
      <c r="G5013">
        <v>160527</v>
      </c>
      <c r="H5013">
        <v>7.65</v>
      </c>
      <c r="I5013">
        <v>3</v>
      </c>
    </row>
    <row r="5014" spans="1:9" x14ac:dyDescent="0.3">
      <c r="A5014">
        <v>160528</v>
      </c>
      <c r="B5014">
        <v>142</v>
      </c>
      <c r="C5014">
        <v>0</v>
      </c>
      <c r="D5014">
        <v>161527</v>
      </c>
      <c r="E5014" t="s">
        <v>5790</v>
      </c>
      <c r="F5014">
        <v>0.77487182619999995</v>
      </c>
      <c r="G5014">
        <v>160528</v>
      </c>
      <c r="H5014">
        <v>7.65</v>
      </c>
      <c r="I5014">
        <v>3</v>
      </c>
    </row>
    <row r="5015" spans="1:9" x14ac:dyDescent="0.3">
      <c r="A5015">
        <v>160544</v>
      </c>
      <c r="B5015">
        <v>142</v>
      </c>
      <c r="C5015">
        <v>0.11176716453197599</v>
      </c>
      <c r="D5015">
        <v>162143</v>
      </c>
      <c r="E5015" t="s">
        <v>5790</v>
      </c>
      <c r="F5015">
        <v>0.28925576809999998</v>
      </c>
      <c r="G5015">
        <v>160544</v>
      </c>
      <c r="H5015">
        <v>14.76</v>
      </c>
      <c r="I5015">
        <v>1</v>
      </c>
    </row>
    <row r="5016" spans="1:9" x14ac:dyDescent="0.3">
      <c r="A5016">
        <v>160547</v>
      </c>
      <c r="B5016">
        <v>136.65517907253701</v>
      </c>
      <c r="C5016">
        <v>0</v>
      </c>
      <c r="D5016">
        <v>160706</v>
      </c>
      <c r="E5016" t="s">
        <v>5791</v>
      </c>
      <c r="F5016">
        <v>0.9651198983</v>
      </c>
      <c r="G5016">
        <v>160547</v>
      </c>
      <c r="H5016">
        <v>4.0599999999999996</v>
      </c>
      <c r="I5016">
        <v>5</v>
      </c>
    </row>
    <row r="5017" spans="1:9" x14ac:dyDescent="0.3">
      <c r="A5017">
        <v>160563</v>
      </c>
      <c r="B5017">
        <v>142</v>
      </c>
      <c r="C5017">
        <v>0</v>
      </c>
      <c r="D5017">
        <v>160776</v>
      </c>
      <c r="E5017" t="s">
        <v>5790</v>
      </c>
      <c r="F5017">
        <v>0.91755270960000002</v>
      </c>
      <c r="G5017">
        <v>160563</v>
      </c>
      <c r="H5017">
        <v>6.11</v>
      </c>
      <c r="I5017">
        <v>4</v>
      </c>
    </row>
    <row r="5018" spans="1:9" x14ac:dyDescent="0.3">
      <c r="A5018">
        <v>160577</v>
      </c>
      <c r="B5018">
        <v>90</v>
      </c>
      <c r="C5018">
        <v>0</v>
      </c>
      <c r="D5018">
        <v>160676</v>
      </c>
      <c r="E5018" t="s">
        <v>5791</v>
      </c>
      <c r="F5018">
        <v>0.96793437000000004</v>
      </c>
      <c r="G5018">
        <v>160577</v>
      </c>
      <c r="H5018">
        <v>4.0599999999999996</v>
      </c>
      <c r="I5018">
        <v>5</v>
      </c>
    </row>
    <row r="5019" spans="1:9" x14ac:dyDescent="0.3">
      <c r="A5019">
        <v>160581</v>
      </c>
      <c r="B5019">
        <v>79.999999999999901</v>
      </c>
      <c r="C5019">
        <v>0</v>
      </c>
      <c r="D5019">
        <v>161831</v>
      </c>
      <c r="E5019" t="s">
        <v>5790</v>
      </c>
      <c r="F5019">
        <v>0.91624480490000004</v>
      </c>
      <c r="G5019">
        <v>160581</v>
      </c>
      <c r="H5019">
        <v>6.11</v>
      </c>
      <c r="I5019">
        <v>4</v>
      </c>
    </row>
    <row r="5020" spans="1:9" x14ac:dyDescent="0.3">
      <c r="A5020">
        <v>160582</v>
      </c>
      <c r="B5020">
        <v>79.999999999999901</v>
      </c>
      <c r="C5020">
        <v>0</v>
      </c>
      <c r="D5020">
        <v>161831</v>
      </c>
      <c r="E5020" t="s">
        <v>5790</v>
      </c>
      <c r="F5020">
        <v>0.69161969420000002</v>
      </c>
      <c r="G5020">
        <v>160582</v>
      </c>
      <c r="H5020">
        <v>11.8</v>
      </c>
      <c r="I5020">
        <v>2</v>
      </c>
    </row>
    <row r="5021" spans="1:9" x14ac:dyDescent="0.3">
      <c r="A5021">
        <v>160613</v>
      </c>
      <c r="B5021">
        <v>150.912077536634</v>
      </c>
      <c r="C5021">
        <v>0.239909662167305</v>
      </c>
      <c r="D5021">
        <v>161852</v>
      </c>
      <c r="E5021" t="s">
        <v>5790</v>
      </c>
      <c r="F5021">
        <v>0.75419956450000003</v>
      </c>
      <c r="G5021">
        <v>160613</v>
      </c>
      <c r="H5021">
        <v>7.65</v>
      </c>
      <c r="I5021">
        <v>3</v>
      </c>
    </row>
    <row r="5022" spans="1:9" x14ac:dyDescent="0.3">
      <c r="A5022">
        <v>160616</v>
      </c>
      <c r="B5022">
        <v>137.92594567907801</v>
      </c>
      <c r="C5022">
        <v>0</v>
      </c>
      <c r="D5022">
        <v>161852</v>
      </c>
      <c r="E5022" t="s">
        <v>5790</v>
      </c>
      <c r="F5022">
        <v>0.45048508050000002</v>
      </c>
      <c r="G5022">
        <v>160616</v>
      </c>
      <c r="H5022">
        <v>14.76</v>
      </c>
      <c r="I5022">
        <v>1</v>
      </c>
    </row>
    <row r="5023" spans="1:9" x14ac:dyDescent="0.3">
      <c r="A5023">
        <v>160653</v>
      </c>
      <c r="B5023">
        <v>142</v>
      </c>
      <c r="C5023">
        <v>0</v>
      </c>
      <c r="D5023">
        <v>161002</v>
      </c>
      <c r="E5023" t="s">
        <v>5790</v>
      </c>
      <c r="F5023">
        <v>0.91214621070000002</v>
      </c>
      <c r="G5023">
        <v>160653</v>
      </c>
      <c r="H5023">
        <v>6.11</v>
      </c>
      <c r="I5023">
        <v>4</v>
      </c>
    </row>
    <row r="5024" spans="1:9" x14ac:dyDescent="0.3">
      <c r="A5024">
        <v>160668</v>
      </c>
      <c r="B5024">
        <v>139.058823529411</v>
      </c>
      <c r="C5024">
        <v>0.22170768602993801</v>
      </c>
      <c r="D5024">
        <v>160836</v>
      </c>
      <c r="E5024" t="s">
        <v>5790</v>
      </c>
      <c r="F5024">
        <v>0.78849238160000001</v>
      </c>
      <c r="G5024">
        <v>160668</v>
      </c>
      <c r="H5024">
        <v>7.65</v>
      </c>
      <c r="I5024">
        <v>3</v>
      </c>
    </row>
    <row r="5025" spans="1:9" x14ac:dyDescent="0.3">
      <c r="A5025">
        <v>160671</v>
      </c>
      <c r="B5025">
        <v>140.84615384615299</v>
      </c>
      <c r="C5025">
        <v>0.231940348462089</v>
      </c>
      <c r="D5025">
        <v>160836</v>
      </c>
      <c r="E5025" t="s">
        <v>5790</v>
      </c>
      <c r="F5025">
        <v>0.77756387000000005</v>
      </c>
      <c r="G5025">
        <v>160671</v>
      </c>
      <c r="H5025">
        <v>7.65</v>
      </c>
      <c r="I5025">
        <v>3</v>
      </c>
    </row>
    <row r="5026" spans="1:9" x14ac:dyDescent="0.3">
      <c r="A5026">
        <v>160674</v>
      </c>
      <c r="B5026">
        <v>139.058823529411</v>
      </c>
      <c r="C5026">
        <v>0.22170768602993801</v>
      </c>
      <c r="D5026">
        <v>160836</v>
      </c>
      <c r="E5026" t="s">
        <v>5790</v>
      </c>
      <c r="F5026">
        <v>0.6062049866</v>
      </c>
      <c r="G5026">
        <v>160674</v>
      </c>
      <c r="H5026">
        <v>11.8</v>
      </c>
      <c r="I5026">
        <v>2</v>
      </c>
    </row>
    <row r="5027" spans="1:9" x14ac:dyDescent="0.3">
      <c r="A5027">
        <v>160675</v>
      </c>
      <c r="B5027">
        <v>140.84615384615299</v>
      </c>
      <c r="C5027">
        <v>0.231940348462089</v>
      </c>
      <c r="D5027">
        <v>160836</v>
      </c>
      <c r="E5027" t="s">
        <v>5791</v>
      </c>
      <c r="F5027">
        <v>0.9665851593</v>
      </c>
      <c r="G5027">
        <v>160675</v>
      </c>
      <c r="H5027">
        <v>4.0599999999999996</v>
      </c>
      <c r="I5027">
        <v>5</v>
      </c>
    </row>
    <row r="5028" spans="1:9" x14ac:dyDescent="0.3">
      <c r="A5028">
        <v>160683</v>
      </c>
      <c r="B5028">
        <v>90</v>
      </c>
      <c r="C5028">
        <v>0.42328877583858898</v>
      </c>
      <c r="D5028">
        <v>161240</v>
      </c>
      <c r="E5028" t="s">
        <v>5790</v>
      </c>
      <c r="F5028">
        <v>0.50607091189999998</v>
      </c>
      <c r="G5028">
        <v>160683</v>
      </c>
      <c r="H5028">
        <v>11.8</v>
      </c>
      <c r="I5028">
        <v>2</v>
      </c>
    </row>
    <row r="5029" spans="1:9" x14ac:dyDescent="0.3">
      <c r="A5029">
        <v>160687</v>
      </c>
      <c r="B5029">
        <v>140.74999437497399</v>
      </c>
      <c r="C5029">
        <v>0</v>
      </c>
      <c r="D5029">
        <v>160893</v>
      </c>
      <c r="E5029" t="s">
        <v>5791</v>
      </c>
      <c r="F5029">
        <v>0.97352546449999999</v>
      </c>
      <c r="G5029">
        <v>160687</v>
      </c>
      <c r="H5029">
        <v>1.98</v>
      </c>
      <c r="I5029">
        <v>6</v>
      </c>
    </row>
    <row r="5030" spans="1:9" x14ac:dyDescent="0.3">
      <c r="A5030">
        <v>160689</v>
      </c>
      <c r="B5030">
        <v>127.346151139056</v>
      </c>
      <c r="C5030">
        <v>0</v>
      </c>
      <c r="D5030">
        <v>160893</v>
      </c>
      <c r="E5030" t="s">
        <v>5790</v>
      </c>
      <c r="F5030">
        <v>0.80642515420000005</v>
      </c>
      <c r="G5030">
        <v>160689</v>
      </c>
      <c r="H5030">
        <v>7.65</v>
      </c>
      <c r="I5030">
        <v>3</v>
      </c>
    </row>
    <row r="5031" spans="1:9" x14ac:dyDescent="0.3">
      <c r="A5031">
        <v>160719</v>
      </c>
      <c r="B5031">
        <v>142</v>
      </c>
      <c r="C5031">
        <v>0</v>
      </c>
      <c r="D5031">
        <v>162143</v>
      </c>
      <c r="E5031" t="s">
        <v>5790</v>
      </c>
      <c r="F5031">
        <v>0.28429883719999999</v>
      </c>
      <c r="G5031">
        <v>160719</v>
      </c>
      <c r="H5031">
        <v>14.76</v>
      </c>
      <c r="I5031">
        <v>1</v>
      </c>
    </row>
    <row r="5032" spans="1:9" x14ac:dyDescent="0.3">
      <c r="A5032">
        <v>160728</v>
      </c>
      <c r="B5032">
        <v>136.210526315789</v>
      </c>
      <c r="C5032">
        <v>0.21820703835578101</v>
      </c>
      <c r="D5032">
        <v>160836</v>
      </c>
      <c r="E5032" t="s">
        <v>5790</v>
      </c>
      <c r="F5032">
        <v>0.92190617320000001</v>
      </c>
      <c r="G5032">
        <v>160728</v>
      </c>
      <c r="H5032">
        <v>6.11</v>
      </c>
      <c r="I5032">
        <v>4</v>
      </c>
    </row>
    <row r="5033" spans="1:9" x14ac:dyDescent="0.3">
      <c r="A5033">
        <v>160747</v>
      </c>
      <c r="B5033">
        <v>141.891665025794</v>
      </c>
      <c r="C5033">
        <v>3.5255253134729797E-2</v>
      </c>
      <c r="D5033">
        <v>161455</v>
      </c>
      <c r="E5033" t="s">
        <v>5790</v>
      </c>
      <c r="F5033">
        <v>0.1671181917</v>
      </c>
      <c r="G5033">
        <v>160747</v>
      </c>
      <c r="H5033">
        <v>14.76</v>
      </c>
      <c r="I5033">
        <v>1</v>
      </c>
    </row>
    <row r="5034" spans="1:9" x14ac:dyDescent="0.3">
      <c r="A5034">
        <v>160751</v>
      </c>
      <c r="B5034">
        <v>142</v>
      </c>
      <c r="C5034">
        <v>0</v>
      </c>
      <c r="D5034">
        <v>161157</v>
      </c>
      <c r="E5034" t="s">
        <v>5790</v>
      </c>
      <c r="F5034">
        <v>0.908303678</v>
      </c>
      <c r="G5034">
        <v>160751</v>
      </c>
      <c r="H5034">
        <v>6.11</v>
      </c>
      <c r="I5034">
        <v>4</v>
      </c>
    </row>
    <row r="5035" spans="1:9" x14ac:dyDescent="0.3">
      <c r="A5035">
        <v>160752</v>
      </c>
      <c r="B5035">
        <v>142</v>
      </c>
      <c r="C5035">
        <v>0</v>
      </c>
      <c r="D5035">
        <v>161157</v>
      </c>
      <c r="E5035" t="s">
        <v>5790</v>
      </c>
      <c r="F5035">
        <v>0.85093635320000005</v>
      </c>
      <c r="G5035">
        <v>160752</v>
      </c>
      <c r="H5035">
        <v>6.11</v>
      </c>
      <c r="I5035">
        <v>4</v>
      </c>
    </row>
    <row r="5036" spans="1:9" x14ac:dyDescent="0.3">
      <c r="A5036">
        <v>160753</v>
      </c>
      <c r="B5036">
        <v>142</v>
      </c>
      <c r="C5036">
        <v>0</v>
      </c>
      <c r="D5036">
        <v>161157</v>
      </c>
      <c r="E5036" t="s">
        <v>5791</v>
      </c>
      <c r="F5036">
        <v>0.95302933450000005</v>
      </c>
      <c r="G5036">
        <v>160753</v>
      </c>
      <c r="H5036">
        <v>4.0599999999999996</v>
      </c>
      <c r="I5036">
        <v>5</v>
      </c>
    </row>
    <row r="5037" spans="1:9" x14ac:dyDescent="0.3">
      <c r="A5037">
        <v>160755</v>
      </c>
      <c r="B5037">
        <v>136.210526315789</v>
      </c>
      <c r="C5037">
        <v>0</v>
      </c>
      <c r="D5037">
        <v>161963</v>
      </c>
      <c r="E5037" t="s">
        <v>5790</v>
      </c>
      <c r="F5037">
        <v>0.87485867740000001</v>
      </c>
      <c r="G5037">
        <v>160755</v>
      </c>
      <c r="H5037">
        <v>6.11</v>
      </c>
      <c r="I5037">
        <v>4</v>
      </c>
    </row>
    <row r="5038" spans="1:9" x14ac:dyDescent="0.3">
      <c r="A5038">
        <v>160758</v>
      </c>
      <c r="B5038">
        <v>142</v>
      </c>
      <c r="C5038">
        <v>0</v>
      </c>
      <c r="D5038">
        <v>161157</v>
      </c>
      <c r="E5038" t="s">
        <v>5790</v>
      </c>
      <c r="F5038">
        <v>0.66673415899999999</v>
      </c>
      <c r="G5038">
        <v>160758</v>
      </c>
      <c r="H5038">
        <v>11.8</v>
      </c>
      <c r="I5038">
        <v>2</v>
      </c>
    </row>
    <row r="5039" spans="1:9" x14ac:dyDescent="0.3">
      <c r="A5039">
        <v>160761</v>
      </c>
      <c r="B5039">
        <v>147</v>
      </c>
      <c r="C5039">
        <v>0</v>
      </c>
      <c r="D5039">
        <v>160869</v>
      </c>
      <c r="E5039" t="s">
        <v>5790</v>
      </c>
      <c r="F5039">
        <v>0.46677008269999998</v>
      </c>
      <c r="G5039">
        <v>160761</v>
      </c>
      <c r="H5039">
        <v>14.76</v>
      </c>
      <c r="I5039">
        <v>1</v>
      </c>
    </row>
    <row r="5040" spans="1:9" x14ac:dyDescent="0.3">
      <c r="A5040">
        <v>160774</v>
      </c>
      <c r="B5040">
        <v>142</v>
      </c>
      <c r="C5040">
        <v>0</v>
      </c>
      <c r="D5040">
        <v>161157</v>
      </c>
      <c r="E5040" t="s">
        <v>5790</v>
      </c>
      <c r="F5040">
        <v>0.83213174339999996</v>
      </c>
      <c r="G5040">
        <v>160774</v>
      </c>
      <c r="H5040">
        <v>7.65</v>
      </c>
      <c r="I5040">
        <v>3</v>
      </c>
    </row>
    <row r="5041" spans="1:9" x14ac:dyDescent="0.3">
      <c r="A5041">
        <v>160775</v>
      </c>
      <c r="B5041">
        <v>142</v>
      </c>
      <c r="C5041">
        <v>0</v>
      </c>
      <c r="D5041">
        <v>161157</v>
      </c>
      <c r="E5041" t="s">
        <v>5790</v>
      </c>
      <c r="F5041">
        <v>0.78556829689999996</v>
      </c>
      <c r="G5041">
        <v>160775</v>
      </c>
      <c r="H5041">
        <v>7.65</v>
      </c>
      <c r="I5041">
        <v>3</v>
      </c>
    </row>
    <row r="5042" spans="1:9" x14ac:dyDescent="0.3">
      <c r="A5042">
        <v>160793</v>
      </c>
      <c r="B5042">
        <v>142</v>
      </c>
      <c r="C5042">
        <v>0</v>
      </c>
      <c r="D5042">
        <v>161157</v>
      </c>
      <c r="E5042" t="s">
        <v>5790</v>
      </c>
      <c r="F5042">
        <v>0.75036156180000002</v>
      </c>
      <c r="G5042">
        <v>160793</v>
      </c>
      <c r="H5042">
        <v>11.8</v>
      </c>
      <c r="I5042">
        <v>2</v>
      </c>
    </row>
    <row r="5043" spans="1:9" x14ac:dyDescent="0.3">
      <c r="A5043">
        <v>160794</v>
      </c>
      <c r="B5043">
        <v>142</v>
      </c>
      <c r="C5043">
        <v>0</v>
      </c>
      <c r="D5043">
        <v>161410</v>
      </c>
      <c r="E5043" t="s">
        <v>5790</v>
      </c>
      <c r="F5043">
        <v>0.89297920470000003</v>
      </c>
      <c r="G5043">
        <v>160794</v>
      </c>
      <c r="H5043">
        <v>6.11</v>
      </c>
      <c r="I5043">
        <v>4</v>
      </c>
    </row>
    <row r="5044" spans="1:9" x14ac:dyDescent="0.3">
      <c r="A5044">
        <v>160804</v>
      </c>
      <c r="B5044">
        <v>86.272727272727195</v>
      </c>
      <c r="C5044">
        <v>0</v>
      </c>
      <c r="D5044">
        <v>162223</v>
      </c>
      <c r="E5044" t="s">
        <v>5791</v>
      </c>
      <c r="F5044">
        <v>0.95586216450000006</v>
      </c>
      <c r="G5044">
        <v>160804</v>
      </c>
      <c r="H5044">
        <v>4.0599999999999996</v>
      </c>
      <c r="I5044">
        <v>5</v>
      </c>
    </row>
    <row r="5045" spans="1:9" x14ac:dyDescent="0.3">
      <c r="A5045">
        <v>160806</v>
      </c>
      <c r="B5045">
        <v>143.666666666666</v>
      </c>
      <c r="C5045">
        <v>0</v>
      </c>
      <c r="D5045">
        <v>162223</v>
      </c>
      <c r="E5045" t="s">
        <v>5791</v>
      </c>
      <c r="F5045">
        <v>0.98321092129999998</v>
      </c>
      <c r="G5045">
        <v>160806</v>
      </c>
      <c r="H5045">
        <v>1.98</v>
      </c>
      <c r="I5045">
        <v>6</v>
      </c>
    </row>
    <row r="5046" spans="1:9" x14ac:dyDescent="0.3">
      <c r="A5046">
        <v>160813</v>
      </c>
      <c r="B5046">
        <v>86.272727272727195</v>
      </c>
      <c r="C5046">
        <v>0</v>
      </c>
      <c r="D5046">
        <v>162223</v>
      </c>
      <c r="E5046" t="s">
        <v>5791</v>
      </c>
      <c r="F5046">
        <v>0.98878818749999997</v>
      </c>
      <c r="G5046">
        <v>160813</v>
      </c>
      <c r="H5046">
        <v>1.98</v>
      </c>
      <c r="I5046">
        <v>6</v>
      </c>
    </row>
    <row r="5047" spans="1:9" x14ac:dyDescent="0.3">
      <c r="A5047">
        <v>160827</v>
      </c>
      <c r="B5047">
        <v>86.272727272727195</v>
      </c>
      <c r="C5047">
        <v>0</v>
      </c>
      <c r="D5047">
        <v>162223</v>
      </c>
      <c r="E5047" t="s">
        <v>5791</v>
      </c>
      <c r="F5047">
        <v>0.97606509919999995</v>
      </c>
      <c r="G5047">
        <v>160827</v>
      </c>
      <c r="H5047">
        <v>1.98</v>
      </c>
      <c r="I5047">
        <v>6</v>
      </c>
    </row>
    <row r="5048" spans="1:9" x14ac:dyDescent="0.3">
      <c r="A5048">
        <v>160829</v>
      </c>
      <c r="B5048">
        <v>94.999999999999901</v>
      </c>
      <c r="C5048">
        <v>0</v>
      </c>
      <c r="D5048">
        <v>160676</v>
      </c>
      <c r="E5048" t="s">
        <v>5790</v>
      </c>
      <c r="F5048">
        <v>0.91742175820000005</v>
      </c>
      <c r="G5048">
        <v>160829</v>
      </c>
      <c r="H5048">
        <v>6.11</v>
      </c>
      <c r="I5048">
        <v>4</v>
      </c>
    </row>
    <row r="5049" spans="1:9" x14ac:dyDescent="0.3">
      <c r="A5049">
        <v>160834</v>
      </c>
      <c r="B5049">
        <v>147</v>
      </c>
      <c r="C5049">
        <v>0</v>
      </c>
      <c r="D5049">
        <v>163425</v>
      </c>
      <c r="E5049" t="s">
        <v>5790</v>
      </c>
      <c r="F5049">
        <v>1.9476834700000001E-2</v>
      </c>
      <c r="G5049">
        <v>160834</v>
      </c>
      <c r="H5049">
        <v>14.76</v>
      </c>
      <c r="I5049">
        <v>1</v>
      </c>
    </row>
    <row r="5050" spans="1:9" x14ac:dyDescent="0.3">
      <c r="A5050">
        <v>160868</v>
      </c>
      <c r="B5050">
        <v>142</v>
      </c>
      <c r="C5050">
        <v>0</v>
      </c>
      <c r="D5050">
        <v>161137</v>
      </c>
      <c r="E5050" t="s">
        <v>5790</v>
      </c>
      <c r="F5050">
        <v>0.61887782810000003</v>
      </c>
      <c r="G5050">
        <v>160868</v>
      </c>
      <c r="H5050">
        <v>11.8</v>
      </c>
      <c r="I5050">
        <v>2</v>
      </c>
    </row>
    <row r="5051" spans="1:9" x14ac:dyDescent="0.3">
      <c r="A5051">
        <v>160876</v>
      </c>
      <c r="B5051">
        <v>82.791696796369393</v>
      </c>
      <c r="C5051">
        <v>0</v>
      </c>
      <c r="D5051">
        <v>161017</v>
      </c>
      <c r="E5051" t="s">
        <v>5790</v>
      </c>
      <c r="F5051">
        <v>0.87850779290000003</v>
      </c>
      <c r="G5051">
        <v>160876</v>
      </c>
      <c r="H5051">
        <v>6.11</v>
      </c>
      <c r="I5051">
        <v>4</v>
      </c>
    </row>
    <row r="5052" spans="1:9" x14ac:dyDescent="0.3">
      <c r="A5052">
        <v>160878</v>
      </c>
      <c r="B5052">
        <v>75</v>
      </c>
      <c r="C5052">
        <v>0</v>
      </c>
      <c r="D5052">
        <v>161017</v>
      </c>
      <c r="E5052" t="s">
        <v>5791</v>
      </c>
      <c r="F5052">
        <v>0.98689597849999999</v>
      </c>
      <c r="G5052">
        <v>160878</v>
      </c>
      <c r="H5052">
        <v>1.98</v>
      </c>
      <c r="I5052">
        <v>6</v>
      </c>
    </row>
    <row r="5053" spans="1:9" x14ac:dyDescent="0.3">
      <c r="A5053">
        <v>160879</v>
      </c>
      <c r="B5053">
        <v>75</v>
      </c>
      <c r="C5053">
        <v>0</v>
      </c>
      <c r="D5053">
        <v>161017</v>
      </c>
      <c r="E5053" t="s">
        <v>5790</v>
      </c>
      <c r="F5053">
        <v>0.37365710740000002</v>
      </c>
      <c r="G5053">
        <v>160879</v>
      </c>
      <c r="H5053">
        <v>14.76</v>
      </c>
      <c r="I5053">
        <v>1</v>
      </c>
    </row>
    <row r="5054" spans="1:9" x14ac:dyDescent="0.3">
      <c r="A5054">
        <v>160881</v>
      </c>
      <c r="B5054">
        <v>142</v>
      </c>
      <c r="C5054">
        <v>0</v>
      </c>
      <c r="D5054">
        <v>161137</v>
      </c>
      <c r="E5054" t="s">
        <v>5790</v>
      </c>
      <c r="F5054">
        <v>0.85612392429999995</v>
      </c>
      <c r="G5054">
        <v>160881</v>
      </c>
      <c r="H5054">
        <v>6.11</v>
      </c>
      <c r="I5054">
        <v>4</v>
      </c>
    </row>
    <row r="5055" spans="1:9" x14ac:dyDescent="0.3">
      <c r="A5055">
        <v>160882</v>
      </c>
      <c r="B5055">
        <v>75</v>
      </c>
      <c r="C5055">
        <v>0</v>
      </c>
      <c r="D5055">
        <v>161017</v>
      </c>
      <c r="E5055" t="s">
        <v>5790</v>
      </c>
      <c r="F5055">
        <v>0.82479619979999996</v>
      </c>
      <c r="G5055">
        <v>160882</v>
      </c>
      <c r="H5055">
        <v>7.65</v>
      </c>
      <c r="I5055">
        <v>3</v>
      </c>
    </row>
    <row r="5056" spans="1:9" x14ac:dyDescent="0.3">
      <c r="A5056">
        <v>160883</v>
      </c>
      <c r="B5056">
        <v>142</v>
      </c>
      <c r="C5056">
        <v>0</v>
      </c>
      <c r="D5056">
        <v>161137</v>
      </c>
      <c r="E5056" t="s">
        <v>5790</v>
      </c>
      <c r="F5056">
        <v>0.79006201030000001</v>
      </c>
      <c r="G5056">
        <v>160883</v>
      </c>
      <c r="H5056">
        <v>7.65</v>
      </c>
      <c r="I5056">
        <v>3</v>
      </c>
    </row>
    <row r="5057" spans="1:9" x14ac:dyDescent="0.3">
      <c r="A5057">
        <v>160899</v>
      </c>
      <c r="B5057">
        <v>139.058823529411</v>
      </c>
      <c r="C5057">
        <v>0</v>
      </c>
      <c r="D5057">
        <v>161052</v>
      </c>
      <c r="E5057" t="s">
        <v>5790</v>
      </c>
      <c r="F5057">
        <v>0.73554432390000002</v>
      </c>
      <c r="G5057">
        <v>160899</v>
      </c>
      <c r="H5057">
        <v>11.8</v>
      </c>
      <c r="I5057">
        <v>2</v>
      </c>
    </row>
    <row r="5058" spans="1:9" x14ac:dyDescent="0.3">
      <c r="A5058">
        <v>160909</v>
      </c>
      <c r="B5058">
        <v>89.385219150243501</v>
      </c>
      <c r="C5058">
        <v>0</v>
      </c>
      <c r="D5058">
        <v>161017</v>
      </c>
      <c r="E5058" t="s">
        <v>5791</v>
      </c>
      <c r="F5058">
        <v>0.98864299060000005</v>
      </c>
      <c r="G5058">
        <v>160909</v>
      </c>
      <c r="H5058">
        <v>1.98</v>
      </c>
      <c r="I5058">
        <v>6</v>
      </c>
    </row>
    <row r="5059" spans="1:9" x14ac:dyDescent="0.3">
      <c r="A5059">
        <v>160917</v>
      </c>
      <c r="B5059">
        <v>202.83</v>
      </c>
      <c r="C5059">
        <v>0.69993566645222105</v>
      </c>
      <c r="D5059">
        <v>160917</v>
      </c>
      <c r="E5059" t="s">
        <v>5790</v>
      </c>
      <c r="F5059">
        <v>0.68784558770000004</v>
      </c>
      <c r="G5059">
        <v>160917</v>
      </c>
      <c r="H5059">
        <v>11.8</v>
      </c>
      <c r="I5059">
        <v>2</v>
      </c>
    </row>
    <row r="5060" spans="1:9" x14ac:dyDescent="0.3">
      <c r="A5060">
        <v>160953</v>
      </c>
      <c r="B5060">
        <v>150.45538461538399</v>
      </c>
      <c r="C5060">
        <v>0.18653135906905799</v>
      </c>
      <c r="D5060">
        <v>161052</v>
      </c>
      <c r="E5060" t="s">
        <v>5791</v>
      </c>
      <c r="F5060">
        <v>0.97184407709999998</v>
      </c>
      <c r="G5060">
        <v>160953</v>
      </c>
      <c r="H5060">
        <v>1.98</v>
      </c>
      <c r="I5060">
        <v>6</v>
      </c>
    </row>
    <row r="5061" spans="1:9" x14ac:dyDescent="0.3">
      <c r="A5061">
        <v>160963</v>
      </c>
      <c r="B5061">
        <v>142</v>
      </c>
      <c r="C5061">
        <v>0.410624714694172</v>
      </c>
      <c r="D5061">
        <v>161808</v>
      </c>
      <c r="E5061" t="s">
        <v>5790</v>
      </c>
      <c r="F5061">
        <v>0.2130045444</v>
      </c>
      <c r="G5061">
        <v>160963</v>
      </c>
      <c r="H5061">
        <v>14.76</v>
      </c>
      <c r="I5061">
        <v>1</v>
      </c>
    </row>
    <row r="5062" spans="1:9" x14ac:dyDescent="0.3">
      <c r="A5062">
        <v>160967</v>
      </c>
      <c r="B5062">
        <v>142</v>
      </c>
      <c r="C5062">
        <v>0.410624714694172</v>
      </c>
      <c r="D5062">
        <v>161808</v>
      </c>
      <c r="E5062" t="s">
        <v>5790</v>
      </c>
      <c r="F5062">
        <v>0.1895477921</v>
      </c>
      <c r="G5062">
        <v>160967</v>
      </c>
      <c r="H5062">
        <v>14.76</v>
      </c>
      <c r="I5062">
        <v>1</v>
      </c>
    </row>
    <row r="5063" spans="1:9" x14ac:dyDescent="0.3">
      <c r="A5063">
        <v>160969</v>
      </c>
      <c r="B5063">
        <v>142</v>
      </c>
      <c r="C5063">
        <v>0.1800457256771</v>
      </c>
      <c r="D5063">
        <v>162709</v>
      </c>
      <c r="E5063" t="s">
        <v>5790</v>
      </c>
      <c r="F5063">
        <v>0.32696855070000003</v>
      </c>
      <c r="G5063">
        <v>160969</v>
      </c>
      <c r="H5063">
        <v>14.76</v>
      </c>
      <c r="I5063">
        <v>1</v>
      </c>
    </row>
    <row r="5064" spans="1:9" x14ac:dyDescent="0.3">
      <c r="A5064">
        <v>160972</v>
      </c>
      <c r="B5064">
        <v>180.94</v>
      </c>
      <c r="C5064">
        <v>9.00228628385501E-2</v>
      </c>
      <c r="D5064">
        <v>162709</v>
      </c>
      <c r="E5064" t="s">
        <v>5790</v>
      </c>
      <c r="F5064">
        <v>0.3456814587</v>
      </c>
      <c r="G5064">
        <v>160972</v>
      </c>
      <c r="H5064">
        <v>14.76</v>
      </c>
      <c r="I5064">
        <v>1</v>
      </c>
    </row>
    <row r="5065" spans="1:9" x14ac:dyDescent="0.3">
      <c r="A5065">
        <v>160986</v>
      </c>
      <c r="B5065">
        <v>147</v>
      </c>
      <c r="C5065">
        <v>0</v>
      </c>
      <c r="D5065">
        <v>161774</v>
      </c>
      <c r="E5065" t="s">
        <v>5790</v>
      </c>
      <c r="F5065">
        <v>0.66615462299999995</v>
      </c>
      <c r="G5065">
        <v>160986</v>
      </c>
      <c r="H5065">
        <v>11.8</v>
      </c>
      <c r="I5065">
        <v>2</v>
      </c>
    </row>
    <row r="5066" spans="1:9" x14ac:dyDescent="0.3">
      <c r="A5066">
        <v>160991</v>
      </c>
      <c r="B5066">
        <v>80</v>
      </c>
      <c r="C5066">
        <v>0</v>
      </c>
      <c r="D5066">
        <v>161831</v>
      </c>
      <c r="E5066" t="s">
        <v>5790</v>
      </c>
      <c r="F5066">
        <v>0.58407437799999995</v>
      </c>
      <c r="G5066">
        <v>160991</v>
      </c>
      <c r="H5066">
        <v>11.8</v>
      </c>
      <c r="I5066">
        <v>2</v>
      </c>
    </row>
    <row r="5067" spans="1:9" x14ac:dyDescent="0.3">
      <c r="A5067">
        <v>160997</v>
      </c>
      <c r="B5067">
        <v>137.51724137931001</v>
      </c>
      <c r="C5067">
        <v>0</v>
      </c>
      <c r="D5067">
        <v>161066</v>
      </c>
      <c r="E5067" t="s">
        <v>5790</v>
      </c>
      <c r="F5067">
        <v>0.48128992320000002</v>
      </c>
      <c r="G5067">
        <v>160997</v>
      </c>
      <c r="H5067">
        <v>14.76</v>
      </c>
      <c r="I5067">
        <v>1</v>
      </c>
    </row>
    <row r="5068" spans="1:9" x14ac:dyDescent="0.3">
      <c r="A5068">
        <v>161000</v>
      </c>
      <c r="B5068">
        <v>140.333333333333</v>
      </c>
      <c r="C5068">
        <v>0</v>
      </c>
      <c r="D5068">
        <v>161066</v>
      </c>
      <c r="E5068" t="s">
        <v>5790</v>
      </c>
      <c r="F5068">
        <v>0.75267815589999998</v>
      </c>
      <c r="G5068">
        <v>161000</v>
      </c>
      <c r="H5068">
        <v>11.8</v>
      </c>
      <c r="I5068">
        <v>2</v>
      </c>
    </row>
    <row r="5069" spans="1:9" x14ac:dyDescent="0.3">
      <c r="A5069">
        <v>161001</v>
      </c>
      <c r="B5069">
        <v>136</v>
      </c>
      <c r="C5069">
        <v>0.24350080618630399</v>
      </c>
      <c r="D5069">
        <v>162072</v>
      </c>
      <c r="E5069" t="s">
        <v>5791</v>
      </c>
      <c r="F5069">
        <v>0.95921516419999997</v>
      </c>
      <c r="G5069">
        <v>161001</v>
      </c>
      <c r="H5069">
        <v>4.0599999999999996</v>
      </c>
      <c r="I5069">
        <v>5</v>
      </c>
    </row>
    <row r="5070" spans="1:9" x14ac:dyDescent="0.3">
      <c r="A5070">
        <v>161015</v>
      </c>
      <c r="B5070">
        <v>147</v>
      </c>
      <c r="C5070">
        <v>0</v>
      </c>
      <c r="D5070">
        <v>163639</v>
      </c>
      <c r="E5070" t="s">
        <v>5790</v>
      </c>
      <c r="F5070">
        <v>0.89997738599999999</v>
      </c>
      <c r="G5070">
        <v>161015</v>
      </c>
      <c r="H5070">
        <v>6.11</v>
      </c>
      <c r="I5070">
        <v>4</v>
      </c>
    </row>
    <row r="5071" spans="1:9" x14ac:dyDescent="0.3">
      <c r="A5071">
        <v>161028</v>
      </c>
      <c r="B5071">
        <v>142.57898625663501</v>
      </c>
      <c r="C5071">
        <v>0</v>
      </c>
      <c r="D5071">
        <v>161954</v>
      </c>
      <c r="E5071" t="s">
        <v>5791</v>
      </c>
      <c r="F5071">
        <v>0.95152467490000003</v>
      </c>
      <c r="G5071">
        <v>161028</v>
      </c>
      <c r="H5071">
        <v>4.0599999999999996</v>
      </c>
      <c r="I5071">
        <v>5</v>
      </c>
    </row>
    <row r="5072" spans="1:9" x14ac:dyDescent="0.3">
      <c r="A5072">
        <v>161044</v>
      </c>
      <c r="B5072">
        <v>100</v>
      </c>
      <c r="C5072">
        <v>9.4724126298834893E-2</v>
      </c>
      <c r="D5072">
        <v>161943</v>
      </c>
      <c r="E5072" t="s">
        <v>5790</v>
      </c>
      <c r="F5072">
        <v>0.62911254169999997</v>
      </c>
      <c r="G5072">
        <v>161044</v>
      </c>
      <c r="H5072">
        <v>11.8</v>
      </c>
      <c r="I5072">
        <v>2</v>
      </c>
    </row>
    <row r="5073" spans="1:9" x14ac:dyDescent="0.3">
      <c r="A5073">
        <v>161045</v>
      </c>
      <c r="B5073">
        <v>147</v>
      </c>
      <c r="C5073">
        <v>0.15502393651530699</v>
      </c>
      <c r="D5073">
        <v>162106</v>
      </c>
      <c r="E5073" t="s">
        <v>5790</v>
      </c>
      <c r="F5073">
        <v>0.80450117590000003</v>
      </c>
      <c r="G5073">
        <v>161045</v>
      </c>
      <c r="H5073">
        <v>7.65</v>
      </c>
      <c r="I5073">
        <v>3</v>
      </c>
    </row>
    <row r="5074" spans="1:9" x14ac:dyDescent="0.3">
      <c r="A5074">
        <v>161046</v>
      </c>
      <c r="B5074">
        <v>147</v>
      </c>
      <c r="C5074">
        <v>0</v>
      </c>
      <c r="D5074">
        <v>163639</v>
      </c>
      <c r="E5074" t="s">
        <v>5790</v>
      </c>
      <c r="F5074">
        <v>0.1535305679</v>
      </c>
      <c r="G5074">
        <v>161046</v>
      </c>
      <c r="H5074">
        <v>14.76</v>
      </c>
      <c r="I5074">
        <v>1</v>
      </c>
    </row>
    <row r="5075" spans="1:9" x14ac:dyDescent="0.3">
      <c r="A5075">
        <v>161047</v>
      </c>
      <c r="B5075">
        <v>100</v>
      </c>
      <c r="C5075">
        <v>9.4724126298834893E-2</v>
      </c>
      <c r="D5075">
        <v>161943</v>
      </c>
      <c r="E5075" t="s">
        <v>5790</v>
      </c>
      <c r="F5075">
        <v>0.67502737049999995</v>
      </c>
      <c r="G5075">
        <v>161047</v>
      </c>
      <c r="H5075">
        <v>11.8</v>
      </c>
      <c r="I5075">
        <v>2</v>
      </c>
    </row>
    <row r="5076" spans="1:9" x14ac:dyDescent="0.3">
      <c r="A5076">
        <v>161049</v>
      </c>
      <c r="B5076">
        <v>90</v>
      </c>
      <c r="C5076">
        <v>0</v>
      </c>
      <c r="D5076">
        <v>161937</v>
      </c>
      <c r="E5076" t="s">
        <v>5790</v>
      </c>
      <c r="F5076">
        <v>0.82525855299999995</v>
      </c>
      <c r="G5076">
        <v>161049</v>
      </c>
      <c r="H5076">
        <v>7.65</v>
      </c>
      <c r="I5076">
        <v>3</v>
      </c>
    </row>
    <row r="5077" spans="1:9" x14ac:dyDescent="0.3">
      <c r="A5077">
        <v>161050</v>
      </c>
      <c r="B5077">
        <v>90</v>
      </c>
      <c r="C5077">
        <v>0</v>
      </c>
      <c r="D5077">
        <v>161937</v>
      </c>
      <c r="E5077" t="s">
        <v>5790</v>
      </c>
      <c r="F5077">
        <v>0.84728765490000002</v>
      </c>
      <c r="G5077">
        <v>161050</v>
      </c>
      <c r="H5077">
        <v>6.11</v>
      </c>
      <c r="I5077">
        <v>4</v>
      </c>
    </row>
    <row r="5078" spans="1:9" x14ac:dyDescent="0.3">
      <c r="A5078">
        <v>161051</v>
      </c>
      <c r="B5078">
        <v>90</v>
      </c>
      <c r="C5078">
        <v>0</v>
      </c>
      <c r="D5078">
        <v>161937</v>
      </c>
      <c r="E5078" t="s">
        <v>5790</v>
      </c>
      <c r="F5078">
        <v>0.59244048599999999</v>
      </c>
      <c r="G5078">
        <v>161051</v>
      </c>
      <c r="H5078">
        <v>11.8</v>
      </c>
      <c r="I5078">
        <v>2</v>
      </c>
    </row>
    <row r="5079" spans="1:9" x14ac:dyDescent="0.3">
      <c r="A5079">
        <v>161060</v>
      </c>
      <c r="B5079">
        <v>90</v>
      </c>
      <c r="C5079">
        <v>0</v>
      </c>
      <c r="D5079">
        <v>161937</v>
      </c>
      <c r="E5079" t="s">
        <v>5790</v>
      </c>
      <c r="F5079">
        <v>0.44119146469999998</v>
      </c>
      <c r="G5079">
        <v>161060</v>
      </c>
      <c r="H5079">
        <v>14.76</v>
      </c>
      <c r="I5079">
        <v>1</v>
      </c>
    </row>
    <row r="5080" spans="1:9" x14ac:dyDescent="0.3">
      <c r="A5080">
        <v>161078</v>
      </c>
      <c r="B5080">
        <v>100</v>
      </c>
      <c r="C5080">
        <v>9.4724126298834893E-2</v>
      </c>
      <c r="D5080">
        <v>161943</v>
      </c>
      <c r="E5080" t="s">
        <v>5790</v>
      </c>
      <c r="F5080">
        <v>0.86593121289999997</v>
      </c>
      <c r="G5080">
        <v>161078</v>
      </c>
      <c r="H5080">
        <v>6.11</v>
      </c>
      <c r="I5080">
        <v>4</v>
      </c>
    </row>
    <row r="5081" spans="1:9" x14ac:dyDescent="0.3">
      <c r="A5081">
        <v>161080</v>
      </c>
      <c r="B5081">
        <v>90</v>
      </c>
      <c r="C5081">
        <v>0</v>
      </c>
      <c r="D5081">
        <v>161937</v>
      </c>
      <c r="E5081" t="s">
        <v>5790</v>
      </c>
      <c r="F5081">
        <v>0.41178947690000001</v>
      </c>
      <c r="G5081">
        <v>161080</v>
      </c>
      <c r="H5081">
        <v>14.76</v>
      </c>
      <c r="I5081">
        <v>1</v>
      </c>
    </row>
    <row r="5082" spans="1:9" x14ac:dyDescent="0.3">
      <c r="A5082">
        <v>161081</v>
      </c>
      <c r="B5082">
        <v>149.70779411764701</v>
      </c>
      <c r="C5082">
        <v>0</v>
      </c>
      <c r="D5082">
        <v>161963</v>
      </c>
      <c r="E5082" t="s">
        <v>5791</v>
      </c>
      <c r="F5082">
        <v>0.97323948140000005</v>
      </c>
      <c r="G5082">
        <v>161081</v>
      </c>
      <c r="H5082">
        <v>1.98</v>
      </c>
      <c r="I5082">
        <v>6</v>
      </c>
    </row>
    <row r="5083" spans="1:9" x14ac:dyDescent="0.3">
      <c r="A5083">
        <v>161083</v>
      </c>
      <c r="B5083">
        <v>134.81817327826201</v>
      </c>
      <c r="C5083">
        <v>0</v>
      </c>
      <c r="D5083">
        <v>161476</v>
      </c>
      <c r="E5083" t="s">
        <v>5790</v>
      </c>
      <c r="F5083">
        <v>0.81376278400000002</v>
      </c>
      <c r="G5083">
        <v>161083</v>
      </c>
      <c r="H5083">
        <v>7.65</v>
      </c>
      <c r="I5083">
        <v>3</v>
      </c>
    </row>
    <row r="5084" spans="1:9" x14ac:dyDescent="0.3">
      <c r="A5084">
        <v>161087</v>
      </c>
      <c r="B5084">
        <v>139.89472022164099</v>
      </c>
      <c r="C5084">
        <v>0</v>
      </c>
      <c r="D5084">
        <v>161546</v>
      </c>
      <c r="E5084" t="s">
        <v>5791</v>
      </c>
      <c r="F5084">
        <v>0.98224669689999999</v>
      </c>
      <c r="G5084">
        <v>161087</v>
      </c>
      <c r="H5084">
        <v>1.98</v>
      </c>
      <c r="I5084">
        <v>6</v>
      </c>
    </row>
    <row r="5085" spans="1:9" x14ac:dyDescent="0.3">
      <c r="A5085">
        <v>161089</v>
      </c>
      <c r="B5085">
        <v>132.322761052076</v>
      </c>
      <c r="C5085">
        <v>0.16233564117831301</v>
      </c>
      <c r="D5085">
        <v>163331</v>
      </c>
      <c r="E5085" t="s">
        <v>5790</v>
      </c>
      <c r="F5085">
        <v>0.61485761400000005</v>
      </c>
      <c r="G5085">
        <v>161089</v>
      </c>
      <c r="H5085">
        <v>11.8</v>
      </c>
      <c r="I5085">
        <v>2</v>
      </c>
    </row>
    <row r="5086" spans="1:9" x14ac:dyDescent="0.3">
      <c r="A5086">
        <v>161091</v>
      </c>
      <c r="B5086">
        <v>130.30273728102199</v>
      </c>
      <c r="C5086">
        <v>0</v>
      </c>
      <c r="D5086">
        <v>163331</v>
      </c>
      <c r="E5086" t="s">
        <v>5791</v>
      </c>
      <c r="F5086">
        <v>0.95859301090000004</v>
      </c>
      <c r="G5086">
        <v>161091</v>
      </c>
      <c r="H5086">
        <v>4.0599999999999996</v>
      </c>
      <c r="I5086">
        <v>5</v>
      </c>
    </row>
    <row r="5087" spans="1:9" x14ac:dyDescent="0.3">
      <c r="A5087">
        <v>161102</v>
      </c>
      <c r="B5087">
        <v>129.777779506173</v>
      </c>
      <c r="C5087">
        <v>0</v>
      </c>
      <c r="D5087">
        <v>162754</v>
      </c>
      <c r="E5087" t="s">
        <v>5790</v>
      </c>
      <c r="F5087">
        <v>0.78539103269999999</v>
      </c>
      <c r="G5087">
        <v>161102</v>
      </c>
      <c r="H5087">
        <v>7.65</v>
      </c>
      <c r="I5087">
        <v>3</v>
      </c>
    </row>
    <row r="5088" spans="1:9" x14ac:dyDescent="0.3">
      <c r="A5088">
        <v>161111</v>
      </c>
      <c r="B5088">
        <v>129.96968730946901</v>
      </c>
      <c r="C5088">
        <v>0</v>
      </c>
      <c r="D5088">
        <v>161606</v>
      </c>
      <c r="E5088" t="s">
        <v>5790</v>
      </c>
      <c r="F5088">
        <v>0.89211136099999999</v>
      </c>
      <c r="G5088">
        <v>161111</v>
      </c>
      <c r="H5088">
        <v>6.11</v>
      </c>
      <c r="I5088">
        <v>4</v>
      </c>
    </row>
    <row r="5089" spans="1:9" x14ac:dyDescent="0.3">
      <c r="A5089">
        <v>161115</v>
      </c>
      <c r="B5089">
        <v>75</v>
      </c>
      <c r="C5089">
        <v>0.68704350525263203</v>
      </c>
      <c r="D5089">
        <v>161672</v>
      </c>
      <c r="E5089" t="s">
        <v>5790</v>
      </c>
      <c r="F5089">
        <v>0.30836370590000001</v>
      </c>
      <c r="G5089">
        <v>161115</v>
      </c>
      <c r="H5089">
        <v>14.76</v>
      </c>
      <c r="I5089">
        <v>1</v>
      </c>
    </row>
    <row r="5090" spans="1:9" x14ac:dyDescent="0.3">
      <c r="A5090">
        <v>161144</v>
      </c>
      <c r="B5090">
        <v>75</v>
      </c>
      <c r="C5090">
        <v>0.68704350525263302</v>
      </c>
      <c r="D5090">
        <v>161672</v>
      </c>
      <c r="E5090" t="s">
        <v>5790</v>
      </c>
      <c r="F5090">
        <v>0.57837289569999994</v>
      </c>
      <c r="G5090">
        <v>161144</v>
      </c>
      <c r="H5090">
        <v>11.8</v>
      </c>
      <c r="I5090">
        <v>2</v>
      </c>
    </row>
    <row r="5091" spans="1:9" x14ac:dyDescent="0.3">
      <c r="A5091">
        <v>161178</v>
      </c>
      <c r="B5091">
        <v>141.266666666666</v>
      </c>
      <c r="C5091">
        <v>0</v>
      </c>
      <c r="D5091">
        <v>162514</v>
      </c>
      <c r="E5091" t="s">
        <v>5790</v>
      </c>
      <c r="F5091">
        <v>0.32032141089999999</v>
      </c>
      <c r="G5091">
        <v>161178</v>
      </c>
      <c r="H5091">
        <v>14.76</v>
      </c>
      <c r="I5091">
        <v>1</v>
      </c>
    </row>
    <row r="5092" spans="1:9" x14ac:dyDescent="0.3">
      <c r="A5092">
        <v>161196</v>
      </c>
      <c r="B5092">
        <v>137.57892875338399</v>
      </c>
      <c r="C5092">
        <v>0</v>
      </c>
      <c r="D5092">
        <v>178546</v>
      </c>
      <c r="E5092" t="s">
        <v>5790</v>
      </c>
      <c r="F5092">
        <v>0.17275410890000001</v>
      </c>
      <c r="G5092">
        <v>161196</v>
      </c>
      <c r="H5092">
        <v>14.76</v>
      </c>
      <c r="I5092">
        <v>1</v>
      </c>
    </row>
    <row r="5093" spans="1:9" x14ac:dyDescent="0.3">
      <c r="A5093">
        <v>161196</v>
      </c>
      <c r="B5093">
        <v>137.57892875338399</v>
      </c>
      <c r="C5093">
        <v>0</v>
      </c>
      <c r="D5093">
        <v>178546</v>
      </c>
      <c r="E5093" t="s">
        <v>5790</v>
      </c>
      <c r="F5093">
        <v>0.17275410890000001</v>
      </c>
      <c r="G5093">
        <v>161196</v>
      </c>
      <c r="H5093">
        <v>14.76</v>
      </c>
      <c r="I5093">
        <v>1</v>
      </c>
    </row>
    <row r="5094" spans="1:9" x14ac:dyDescent="0.3">
      <c r="A5094">
        <v>161202</v>
      </c>
      <c r="B5094">
        <v>164.65648648648599</v>
      </c>
      <c r="C5094">
        <v>0.45283949392309403</v>
      </c>
      <c r="D5094">
        <v>162390</v>
      </c>
      <c r="E5094" t="s">
        <v>5790</v>
      </c>
      <c r="F5094">
        <v>0.85632383820000002</v>
      </c>
      <c r="G5094">
        <v>161202</v>
      </c>
      <c r="H5094">
        <v>6.11</v>
      </c>
      <c r="I5094">
        <v>4</v>
      </c>
    </row>
    <row r="5095" spans="1:9" x14ac:dyDescent="0.3">
      <c r="A5095">
        <v>161213</v>
      </c>
      <c r="B5095">
        <v>98.75</v>
      </c>
      <c r="C5095">
        <v>0</v>
      </c>
      <c r="D5095">
        <v>162223</v>
      </c>
      <c r="E5095" t="s">
        <v>5790</v>
      </c>
      <c r="F5095">
        <v>0.68808770180000001</v>
      </c>
      <c r="G5095">
        <v>161213</v>
      </c>
      <c r="H5095">
        <v>11.8</v>
      </c>
      <c r="I5095">
        <v>2</v>
      </c>
    </row>
    <row r="5096" spans="1:9" x14ac:dyDescent="0.3">
      <c r="A5096">
        <v>161222</v>
      </c>
      <c r="B5096">
        <v>75</v>
      </c>
      <c r="C5096">
        <v>0.68704350525263203</v>
      </c>
      <c r="D5096">
        <v>161672</v>
      </c>
      <c r="E5096" t="s">
        <v>5790</v>
      </c>
      <c r="F5096">
        <v>0.19899708029999999</v>
      </c>
      <c r="G5096">
        <v>161222</v>
      </c>
      <c r="H5096">
        <v>14.76</v>
      </c>
      <c r="I5096">
        <v>1</v>
      </c>
    </row>
    <row r="5097" spans="1:9" x14ac:dyDescent="0.3">
      <c r="A5097">
        <v>161225</v>
      </c>
      <c r="B5097">
        <v>75</v>
      </c>
      <c r="C5097">
        <v>0.68704350525263203</v>
      </c>
      <c r="D5097">
        <v>161672</v>
      </c>
      <c r="E5097" t="s">
        <v>5790</v>
      </c>
      <c r="F5097">
        <v>0.4523880482</v>
      </c>
      <c r="G5097">
        <v>161225</v>
      </c>
      <c r="H5097">
        <v>14.76</v>
      </c>
      <c r="I5097">
        <v>1</v>
      </c>
    </row>
    <row r="5098" spans="1:9" x14ac:dyDescent="0.3">
      <c r="A5098">
        <v>161227</v>
      </c>
      <c r="B5098">
        <v>75</v>
      </c>
      <c r="C5098">
        <v>0.68704350525263302</v>
      </c>
      <c r="D5098">
        <v>161672</v>
      </c>
      <c r="E5098" t="s">
        <v>5790</v>
      </c>
      <c r="F5098">
        <v>0.67450904850000004</v>
      </c>
      <c r="G5098">
        <v>161227</v>
      </c>
      <c r="H5098">
        <v>11.8</v>
      </c>
      <c r="I5098">
        <v>2</v>
      </c>
    </row>
    <row r="5099" spans="1:9" x14ac:dyDescent="0.3">
      <c r="A5099">
        <v>161239</v>
      </c>
      <c r="B5099">
        <v>144.272727272727</v>
      </c>
      <c r="C5099">
        <v>0</v>
      </c>
      <c r="D5099">
        <v>161376</v>
      </c>
      <c r="E5099" t="s">
        <v>5790</v>
      </c>
      <c r="F5099">
        <v>0.8595331907</v>
      </c>
      <c r="G5099">
        <v>161239</v>
      </c>
      <c r="H5099">
        <v>6.11</v>
      </c>
      <c r="I5099">
        <v>4</v>
      </c>
    </row>
    <row r="5100" spans="1:9" x14ac:dyDescent="0.3">
      <c r="A5100">
        <v>161249</v>
      </c>
      <c r="B5100">
        <v>147</v>
      </c>
      <c r="C5100">
        <v>0</v>
      </c>
      <c r="D5100">
        <v>161546</v>
      </c>
      <c r="E5100" t="s">
        <v>5790</v>
      </c>
      <c r="F5100">
        <v>0.60595810409999995</v>
      </c>
      <c r="G5100">
        <v>161249</v>
      </c>
      <c r="H5100">
        <v>11.8</v>
      </c>
      <c r="I5100">
        <v>2</v>
      </c>
    </row>
    <row r="5101" spans="1:9" x14ac:dyDescent="0.3">
      <c r="A5101">
        <v>161297</v>
      </c>
      <c r="B5101">
        <v>142</v>
      </c>
      <c r="C5101">
        <v>0.410624714694172</v>
      </c>
      <c r="D5101">
        <v>161808</v>
      </c>
      <c r="E5101" t="s">
        <v>5790</v>
      </c>
      <c r="F5101">
        <v>0.437882781</v>
      </c>
      <c r="G5101">
        <v>161297</v>
      </c>
      <c r="H5101">
        <v>14.76</v>
      </c>
      <c r="I5101">
        <v>1</v>
      </c>
    </row>
    <row r="5102" spans="1:9" x14ac:dyDescent="0.3">
      <c r="A5102">
        <v>161301</v>
      </c>
      <c r="B5102">
        <v>143.53846153846101</v>
      </c>
      <c r="C5102">
        <v>0</v>
      </c>
      <c r="D5102">
        <v>162501</v>
      </c>
      <c r="E5102" t="s">
        <v>5790</v>
      </c>
      <c r="F5102">
        <v>0.70164406300000004</v>
      </c>
      <c r="G5102">
        <v>161301</v>
      </c>
      <c r="H5102">
        <v>11.8</v>
      </c>
      <c r="I5102">
        <v>2</v>
      </c>
    </row>
    <row r="5103" spans="1:9" x14ac:dyDescent="0.3">
      <c r="A5103">
        <v>161371</v>
      </c>
      <c r="B5103">
        <v>75</v>
      </c>
      <c r="C5103">
        <v>0</v>
      </c>
      <c r="D5103">
        <v>162294</v>
      </c>
      <c r="E5103" t="s">
        <v>5790</v>
      </c>
      <c r="F5103">
        <v>0.61442607640000002</v>
      </c>
      <c r="G5103">
        <v>161371</v>
      </c>
      <c r="H5103">
        <v>11.8</v>
      </c>
      <c r="I5103">
        <v>2</v>
      </c>
    </row>
    <row r="5104" spans="1:9" x14ac:dyDescent="0.3">
      <c r="A5104">
        <v>161374</v>
      </c>
      <c r="B5104">
        <v>75</v>
      </c>
      <c r="C5104">
        <v>0</v>
      </c>
      <c r="D5104">
        <v>162294</v>
      </c>
      <c r="E5104" t="s">
        <v>5790</v>
      </c>
      <c r="F5104">
        <v>0.36884707210000001</v>
      </c>
      <c r="G5104">
        <v>161374</v>
      </c>
      <c r="H5104">
        <v>14.76</v>
      </c>
      <c r="I5104">
        <v>1</v>
      </c>
    </row>
    <row r="5105" spans="1:9" x14ac:dyDescent="0.3">
      <c r="A5105">
        <v>161375</v>
      </c>
      <c r="B5105">
        <v>137.80000000000001</v>
      </c>
      <c r="C5105">
        <v>0</v>
      </c>
      <c r="D5105">
        <v>161592</v>
      </c>
      <c r="E5105" t="s">
        <v>5790</v>
      </c>
      <c r="F5105">
        <v>0.41106319429999999</v>
      </c>
      <c r="G5105">
        <v>161375</v>
      </c>
      <c r="H5105">
        <v>14.76</v>
      </c>
      <c r="I5105">
        <v>1</v>
      </c>
    </row>
    <row r="5106" spans="1:9" x14ac:dyDescent="0.3">
      <c r="A5106">
        <v>161385</v>
      </c>
      <c r="B5106">
        <v>85</v>
      </c>
      <c r="C5106">
        <v>0</v>
      </c>
      <c r="D5106">
        <v>162294</v>
      </c>
      <c r="E5106" t="s">
        <v>5790</v>
      </c>
      <c r="F5106">
        <v>0.82772511240000002</v>
      </c>
      <c r="G5106">
        <v>161385</v>
      </c>
      <c r="H5106">
        <v>7.65</v>
      </c>
      <c r="I5106">
        <v>3</v>
      </c>
    </row>
    <row r="5107" spans="1:9" x14ac:dyDescent="0.3">
      <c r="A5107">
        <v>161386</v>
      </c>
      <c r="B5107">
        <v>75</v>
      </c>
      <c r="C5107">
        <v>0</v>
      </c>
      <c r="D5107">
        <v>162294</v>
      </c>
      <c r="E5107" t="s">
        <v>5790</v>
      </c>
      <c r="F5107">
        <v>0.63473743199999999</v>
      </c>
      <c r="G5107">
        <v>161386</v>
      </c>
      <c r="H5107">
        <v>11.8</v>
      </c>
      <c r="I5107">
        <v>2</v>
      </c>
    </row>
    <row r="5108" spans="1:9" x14ac:dyDescent="0.3">
      <c r="A5108">
        <v>161387</v>
      </c>
      <c r="B5108">
        <v>115</v>
      </c>
      <c r="C5108">
        <v>0</v>
      </c>
      <c r="D5108">
        <v>161963</v>
      </c>
      <c r="E5108" t="s">
        <v>5791</v>
      </c>
      <c r="F5108">
        <v>0.9764411449</v>
      </c>
      <c r="G5108">
        <v>161387</v>
      </c>
      <c r="H5108">
        <v>1.98</v>
      </c>
      <c r="I5108">
        <v>6</v>
      </c>
    </row>
    <row r="5109" spans="1:9" x14ac:dyDescent="0.3">
      <c r="A5109">
        <v>161392</v>
      </c>
      <c r="B5109">
        <v>147</v>
      </c>
      <c r="C5109">
        <v>0.15502393651530699</v>
      </c>
      <c r="D5109">
        <v>162106</v>
      </c>
      <c r="E5109" t="s">
        <v>5790</v>
      </c>
      <c r="F5109">
        <v>0.71707147360000001</v>
      </c>
      <c r="G5109">
        <v>161392</v>
      </c>
      <c r="H5109">
        <v>11.8</v>
      </c>
      <c r="I5109">
        <v>2</v>
      </c>
    </row>
    <row r="5110" spans="1:9" x14ac:dyDescent="0.3">
      <c r="A5110">
        <v>161394</v>
      </c>
      <c r="B5110">
        <v>139.5</v>
      </c>
      <c r="C5110">
        <v>0.17053349863596401</v>
      </c>
      <c r="D5110">
        <v>162390</v>
      </c>
      <c r="E5110" t="s">
        <v>5791</v>
      </c>
      <c r="F5110">
        <v>0.95193195340000003</v>
      </c>
      <c r="G5110">
        <v>161394</v>
      </c>
      <c r="H5110">
        <v>4.0599999999999996</v>
      </c>
      <c r="I5110">
        <v>5</v>
      </c>
    </row>
    <row r="5111" spans="1:9" x14ac:dyDescent="0.3">
      <c r="A5111">
        <v>161440</v>
      </c>
      <c r="B5111">
        <v>105</v>
      </c>
      <c r="C5111">
        <v>0</v>
      </c>
      <c r="D5111">
        <v>161963</v>
      </c>
      <c r="E5111" t="s">
        <v>5790</v>
      </c>
      <c r="F5111">
        <v>0.79640984540000004</v>
      </c>
      <c r="G5111">
        <v>161440</v>
      </c>
      <c r="H5111">
        <v>7.65</v>
      </c>
      <c r="I5111">
        <v>3</v>
      </c>
    </row>
    <row r="5112" spans="1:9" x14ac:dyDescent="0.3">
      <c r="A5112">
        <v>161443</v>
      </c>
      <c r="B5112">
        <v>115</v>
      </c>
      <c r="C5112">
        <v>0</v>
      </c>
      <c r="D5112">
        <v>161963</v>
      </c>
      <c r="E5112" t="s">
        <v>5790</v>
      </c>
      <c r="F5112">
        <v>0.71407109499999999</v>
      </c>
      <c r="G5112">
        <v>161443</v>
      </c>
      <c r="H5112">
        <v>11.8</v>
      </c>
      <c r="I5112">
        <v>2</v>
      </c>
    </row>
    <row r="5113" spans="1:9" x14ac:dyDescent="0.3">
      <c r="A5113">
        <v>161445</v>
      </c>
      <c r="B5113">
        <v>129.777779506173</v>
      </c>
      <c r="C5113">
        <v>0</v>
      </c>
      <c r="D5113">
        <v>162192</v>
      </c>
      <c r="E5113" t="s">
        <v>5790</v>
      </c>
      <c r="F5113">
        <v>0.69223457570000002</v>
      </c>
      <c r="G5113">
        <v>161445</v>
      </c>
      <c r="H5113">
        <v>11.8</v>
      </c>
      <c r="I5113">
        <v>2</v>
      </c>
    </row>
    <row r="5114" spans="1:9" x14ac:dyDescent="0.3">
      <c r="A5114">
        <v>161462</v>
      </c>
      <c r="B5114">
        <v>129.777779506173</v>
      </c>
      <c r="C5114">
        <v>0</v>
      </c>
      <c r="D5114">
        <v>162192</v>
      </c>
      <c r="E5114" t="s">
        <v>5790</v>
      </c>
      <c r="F5114">
        <v>0.7071936727</v>
      </c>
      <c r="G5114">
        <v>161462</v>
      </c>
      <c r="H5114">
        <v>11.8</v>
      </c>
      <c r="I5114">
        <v>2</v>
      </c>
    </row>
    <row r="5115" spans="1:9" x14ac:dyDescent="0.3">
      <c r="A5115">
        <v>161467</v>
      </c>
      <c r="B5115">
        <v>130.65713296327601</v>
      </c>
      <c r="C5115">
        <v>0</v>
      </c>
      <c r="D5115">
        <v>162192</v>
      </c>
      <c r="E5115" t="s">
        <v>5790</v>
      </c>
      <c r="F5115">
        <v>0.81868481640000001</v>
      </c>
      <c r="G5115">
        <v>161467</v>
      </c>
      <c r="H5115">
        <v>7.65</v>
      </c>
      <c r="I5115">
        <v>3</v>
      </c>
    </row>
    <row r="5116" spans="1:9" x14ac:dyDescent="0.3">
      <c r="A5116">
        <v>161484</v>
      </c>
      <c r="B5116">
        <v>129.777779506173</v>
      </c>
      <c r="C5116">
        <v>0</v>
      </c>
      <c r="D5116">
        <v>162192</v>
      </c>
      <c r="E5116" t="s">
        <v>5790</v>
      </c>
      <c r="F5116">
        <v>0.65492188929999995</v>
      </c>
      <c r="G5116">
        <v>161484</v>
      </c>
      <c r="H5116">
        <v>11.8</v>
      </c>
      <c r="I5116">
        <v>2</v>
      </c>
    </row>
    <row r="5117" spans="1:9" x14ac:dyDescent="0.3">
      <c r="A5117">
        <v>161487</v>
      </c>
      <c r="B5117">
        <v>142</v>
      </c>
      <c r="C5117">
        <v>0.410624714694172</v>
      </c>
      <c r="D5117">
        <v>161808</v>
      </c>
      <c r="E5117" t="s">
        <v>5790</v>
      </c>
      <c r="F5117">
        <v>0.20985470710000001</v>
      </c>
      <c r="G5117">
        <v>161487</v>
      </c>
      <c r="H5117">
        <v>14.76</v>
      </c>
      <c r="I5117">
        <v>1</v>
      </c>
    </row>
    <row r="5118" spans="1:9" x14ac:dyDescent="0.3">
      <c r="A5118">
        <v>161506</v>
      </c>
      <c r="B5118">
        <v>142</v>
      </c>
      <c r="C5118">
        <v>0</v>
      </c>
      <c r="D5118">
        <v>161653</v>
      </c>
      <c r="E5118" t="s">
        <v>5791</v>
      </c>
      <c r="F5118">
        <v>0.9740246534</v>
      </c>
      <c r="G5118">
        <v>161506</v>
      </c>
      <c r="H5118">
        <v>1.98</v>
      </c>
      <c r="I5118">
        <v>6</v>
      </c>
    </row>
    <row r="5119" spans="1:9" x14ac:dyDescent="0.3">
      <c r="A5119">
        <v>161519</v>
      </c>
      <c r="B5119">
        <v>136</v>
      </c>
      <c r="C5119">
        <v>0</v>
      </c>
      <c r="D5119">
        <v>162192</v>
      </c>
      <c r="E5119" t="s">
        <v>5790</v>
      </c>
      <c r="F5119">
        <v>0.42126905920000002</v>
      </c>
      <c r="G5119">
        <v>161519</v>
      </c>
      <c r="H5119">
        <v>14.76</v>
      </c>
      <c r="I5119">
        <v>1</v>
      </c>
    </row>
    <row r="5120" spans="1:9" x14ac:dyDescent="0.3">
      <c r="A5120">
        <v>161522</v>
      </c>
      <c r="B5120">
        <v>142</v>
      </c>
      <c r="C5120">
        <v>0</v>
      </c>
      <c r="D5120">
        <v>161852</v>
      </c>
      <c r="E5120" t="s">
        <v>5790</v>
      </c>
      <c r="F5120">
        <v>0.92654985190000005</v>
      </c>
      <c r="G5120">
        <v>161522</v>
      </c>
      <c r="H5120">
        <v>6.11</v>
      </c>
      <c r="I5120">
        <v>4</v>
      </c>
    </row>
    <row r="5121" spans="1:9" x14ac:dyDescent="0.3">
      <c r="A5121">
        <v>161523</v>
      </c>
      <c r="B5121">
        <v>137.57894736842101</v>
      </c>
      <c r="C5121">
        <v>0.25631663809084598</v>
      </c>
      <c r="D5121">
        <v>162072</v>
      </c>
      <c r="E5121" t="s">
        <v>5791</v>
      </c>
      <c r="F5121">
        <v>0.97848105429999999</v>
      </c>
      <c r="G5121">
        <v>161523</v>
      </c>
      <c r="H5121">
        <v>1.98</v>
      </c>
      <c r="I5121">
        <v>6</v>
      </c>
    </row>
    <row r="5122" spans="1:9" x14ac:dyDescent="0.3">
      <c r="A5122">
        <v>161524</v>
      </c>
      <c r="B5122">
        <v>137.714281632655</v>
      </c>
      <c r="C5122">
        <v>0</v>
      </c>
      <c r="D5122">
        <v>161852</v>
      </c>
      <c r="E5122" t="s">
        <v>5790</v>
      </c>
      <c r="F5122">
        <v>0.80433005089999998</v>
      </c>
      <c r="G5122">
        <v>161524</v>
      </c>
      <c r="H5122">
        <v>7.65</v>
      </c>
      <c r="I5122">
        <v>3</v>
      </c>
    </row>
    <row r="5123" spans="1:9" x14ac:dyDescent="0.3">
      <c r="A5123">
        <v>161538</v>
      </c>
      <c r="B5123">
        <v>140.00000960003001</v>
      </c>
      <c r="C5123">
        <v>0</v>
      </c>
      <c r="D5123">
        <v>161852</v>
      </c>
      <c r="E5123" t="s">
        <v>5790</v>
      </c>
      <c r="F5123">
        <v>0.55067938569999997</v>
      </c>
      <c r="G5123">
        <v>161538</v>
      </c>
      <c r="H5123">
        <v>11.8</v>
      </c>
      <c r="I5123">
        <v>2</v>
      </c>
    </row>
    <row r="5124" spans="1:9" x14ac:dyDescent="0.3">
      <c r="A5124">
        <v>161540</v>
      </c>
      <c r="B5124">
        <v>114.99999999999901</v>
      </c>
      <c r="C5124">
        <v>0</v>
      </c>
      <c r="D5124">
        <v>162160</v>
      </c>
      <c r="E5124" t="s">
        <v>5790</v>
      </c>
      <c r="F5124">
        <v>0.68694239850000005</v>
      </c>
      <c r="G5124">
        <v>161540</v>
      </c>
      <c r="H5124">
        <v>11.8</v>
      </c>
      <c r="I5124">
        <v>2</v>
      </c>
    </row>
    <row r="5125" spans="1:9" x14ac:dyDescent="0.3">
      <c r="A5125">
        <v>161545</v>
      </c>
      <c r="B5125">
        <v>147</v>
      </c>
      <c r="C5125">
        <v>0.16521816018185201</v>
      </c>
      <c r="D5125">
        <v>152486</v>
      </c>
      <c r="E5125" t="s">
        <v>5790</v>
      </c>
      <c r="F5125">
        <v>0.13863216340000001</v>
      </c>
      <c r="G5125">
        <v>161545</v>
      </c>
      <c r="H5125">
        <v>14.76</v>
      </c>
      <c r="I5125">
        <v>1</v>
      </c>
    </row>
    <row r="5126" spans="1:9" x14ac:dyDescent="0.3">
      <c r="A5126">
        <v>161567</v>
      </c>
      <c r="B5126">
        <v>137.66846769646301</v>
      </c>
      <c r="C5126">
        <v>0</v>
      </c>
      <c r="D5126">
        <v>163331</v>
      </c>
      <c r="E5126" t="s">
        <v>5790</v>
      </c>
      <c r="F5126">
        <v>0.92824667689999996</v>
      </c>
      <c r="G5126">
        <v>161567</v>
      </c>
      <c r="H5126">
        <v>6.11</v>
      </c>
      <c r="I5126">
        <v>4</v>
      </c>
    </row>
    <row r="5127" spans="1:9" x14ac:dyDescent="0.3">
      <c r="A5127">
        <v>161577</v>
      </c>
      <c r="B5127">
        <v>142</v>
      </c>
      <c r="C5127">
        <v>0</v>
      </c>
      <c r="D5127">
        <v>162072</v>
      </c>
      <c r="E5127" t="s">
        <v>5790</v>
      </c>
      <c r="F5127">
        <v>0.7154250741</v>
      </c>
      <c r="G5127">
        <v>161577</v>
      </c>
      <c r="H5127">
        <v>11.8</v>
      </c>
      <c r="I5127">
        <v>2</v>
      </c>
    </row>
    <row r="5128" spans="1:9" x14ac:dyDescent="0.3">
      <c r="A5128">
        <v>161590</v>
      </c>
      <c r="B5128">
        <v>127.909089256201</v>
      </c>
      <c r="C5128">
        <v>0</v>
      </c>
      <c r="D5128">
        <v>163331</v>
      </c>
      <c r="E5128" t="s">
        <v>5790</v>
      </c>
      <c r="F5128">
        <v>0.8015084267</v>
      </c>
      <c r="G5128">
        <v>161590</v>
      </c>
      <c r="H5128">
        <v>7.65</v>
      </c>
      <c r="I5128">
        <v>3</v>
      </c>
    </row>
    <row r="5129" spans="1:9" x14ac:dyDescent="0.3">
      <c r="A5129">
        <v>161591</v>
      </c>
      <c r="B5129">
        <v>139.5</v>
      </c>
      <c r="C5129">
        <v>0.17053349863596401</v>
      </c>
      <c r="D5129">
        <v>162390</v>
      </c>
      <c r="E5129" t="s">
        <v>5791</v>
      </c>
      <c r="F5129">
        <v>0.98091918229999997</v>
      </c>
      <c r="G5129">
        <v>161591</v>
      </c>
      <c r="H5129">
        <v>1.98</v>
      </c>
      <c r="I5129">
        <v>6</v>
      </c>
    </row>
    <row r="5130" spans="1:9" x14ac:dyDescent="0.3">
      <c r="A5130">
        <v>161619</v>
      </c>
      <c r="B5130">
        <v>75</v>
      </c>
      <c r="C5130">
        <v>0</v>
      </c>
      <c r="D5130">
        <v>162294</v>
      </c>
      <c r="E5130" t="s">
        <v>5790</v>
      </c>
      <c r="F5130">
        <v>0.81621390579999997</v>
      </c>
      <c r="G5130">
        <v>161619</v>
      </c>
      <c r="H5130">
        <v>7.65</v>
      </c>
      <c r="I5130">
        <v>3</v>
      </c>
    </row>
    <row r="5131" spans="1:9" x14ac:dyDescent="0.3">
      <c r="A5131">
        <v>161621</v>
      </c>
      <c r="B5131">
        <v>138.18181818181799</v>
      </c>
      <c r="C5131">
        <v>0.221364369260276</v>
      </c>
      <c r="D5131">
        <v>162072</v>
      </c>
      <c r="E5131" t="s">
        <v>5790</v>
      </c>
      <c r="F5131">
        <v>0.74665313960000002</v>
      </c>
      <c r="G5131">
        <v>161621</v>
      </c>
      <c r="H5131">
        <v>11.8</v>
      </c>
      <c r="I5131">
        <v>2</v>
      </c>
    </row>
    <row r="5132" spans="1:9" x14ac:dyDescent="0.3">
      <c r="A5132">
        <v>161627</v>
      </c>
      <c r="B5132">
        <v>139.5</v>
      </c>
      <c r="C5132">
        <v>0</v>
      </c>
      <c r="D5132">
        <v>161977</v>
      </c>
      <c r="E5132" t="s">
        <v>5791</v>
      </c>
      <c r="F5132">
        <v>0.96240723130000005</v>
      </c>
      <c r="G5132">
        <v>161627</v>
      </c>
      <c r="H5132">
        <v>4.0599999999999996</v>
      </c>
      <c r="I5132">
        <v>5</v>
      </c>
    </row>
    <row r="5133" spans="1:9" x14ac:dyDescent="0.3">
      <c r="A5133">
        <v>161635</v>
      </c>
      <c r="B5133">
        <v>115</v>
      </c>
      <c r="C5133">
        <v>0</v>
      </c>
      <c r="D5133">
        <v>162160</v>
      </c>
      <c r="E5133" t="s">
        <v>5790</v>
      </c>
      <c r="F5133">
        <v>0.35071951150000003</v>
      </c>
      <c r="G5133">
        <v>161635</v>
      </c>
      <c r="H5133">
        <v>14.76</v>
      </c>
      <c r="I5133">
        <v>1</v>
      </c>
    </row>
    <row r="5134" spans="1:9" x14ac:dyDescent="0.3">
      <c r="A5134">
        <v>161666</v>
      </c>
      <c r="B5134">
        <v>147</v>
      </c>
      <c r="C5134">
        <v>0</v>
      </c>
      <c r="D5134">
        <v>161774</v>
      </c>
      <c r="E5134" t="s">
        <v>5790</v>
      </c>
      <c r="F5134">
        <v>0.8547374606</v>
      </c>
      <c r="G5134">
        <v>161666</v>
      </c>
      <c r="H5134">
        <v>6.11</v>
      </c>
      <c r="I5134">
        <v>4</v>
      </c>
    </row>
    <row r="5135" spans="1:9" x14ac:dyDescent="0.3">
      <c r="A5135">
        <v>161701</v>
      </c>
      <c r="B5135">
        <v>137.35483848074901</v>
      </c>
      <c r="C5135">
        <v>0</v>
      </c>
      <c r="D5135">
        <v>161954</v>
      </c>
      <c r="E5135" t="s">
        <v>5791</v>
      </c>
      <c r="F5135">
        <v>0.96346348520000002</v>
      </c>
      <c r="G5135">
        <v>161701</v>
      </c>
      <c r="H5135">
        <v>4.0599999999999996</v>
      </c>
      <c r="I5135">
        <v>5</v>
      </c>
    </row>
    <row r="5136" spans="1:9" x14ac:dyDescent="0.3">
      <c r="A5136">
        <v>161706</v>
      </c>
      <c r="B5136">
        <v>143.25</v>
      </c>
      <c r="C5136">
        <v>0</v>
      </c>
      <c r="D5136">
        <v>162514</v>
      </c>
      <c r="E5136" t="s">
        <v>5790</v>
      </c>
      <c r="F5136">
        <v>0.69733160729999999</v>
      </c>
      <c r="G5136">
        <v>161706</v>
      </c>
      <c r="H5136">
        <v>11.8</v>
      </c>
      <c r="I5136">
        <v>2</v>
      </c>
    </row>
    <row r="5137" spans="1:9" x14ac:dyDescent="0.3">
      <c r="A5137">
        <v>161711</v>
      </c>
      <c r="B5137">
        <v>142</v>
      </c>
      <c r="C5137">
        <v>0.34149945434339701</v>
      </c>
      <c r="D5137">
        <v>162407</v>
      </c>
      <c r="E5137" t="s">
        <v>5790</v>
      </c>
      <c r="F5137">
        <v>0.62583130600000003</v>
      </c>
      <c r="G5137">
        <v>161711</v>
      </c>
      <c r="H5137">
        <v>11.8</v>
      </c>
      <c r="I5137">
        <v>2</v>
      </c>
    </row>
    <row r="5138" spans="1:9" x14ac:dyDescent="0.3">
      <c r="A5138">
        <v>161732</v>
      </c>
      <c r="B5138">
        <v>165.22285714285701</v>
      </c>
      <c r="C5138">
        <v>0.46039085636340799</v>
      </c>
      <c r="D5138">
        <v>162390</v>
      </c>
      <c r="E5138" t="s">
        <v>5791</v>
      </c>
      <c r="F5138">
        <v>0.97239977119999998</v>
      </c>
      <c r="G5138">
        <v>161732</v>
      </c>
      <c r="H5138">
        <v>1.98</v>
      </c>
      <c r="I5138">
        <v>6</v>
      </c>
    </row>
    <row r="5139" spans="1:9" x14ac:dyDescent="0.3">
      <c r="A5139">
        <v>161747</v>
      </c>
      <c r="B5139">
        <v>142</v>
      </c>
      <c r="C5139">
        <v>0</v>
      </c>
      <c r="D5139">
        <v>162397</v>
      </c>
      <c r="E5139" t="s">
        <v>5790</v>
      </c>
      <c r="F5139">
        <v>0.31502711770000003</v>
      </c>
      <c r="G5139">
        <v>161747</v>
      </c>
      <c r="H5139">
        <v>14.76</v>
      </c>
      <c r="I5139">
        <v>1</v>
      </c>
    </row>
    <row r="5140" spans="1:9" x14ac:dyDescent="0.3">
      <c r="A5140">
        <v>161787</v>
      </c>
      <c r="B5140">
        <v>142</v>
      </c>
      <c r="C5140">
        <v>0</v>
      </c>
      <c r="D5140">
        <v>162397</v>
      </c>
      <c r="E5140" t="s">
        <v>5790</v>
      </c>
      <c r="F5140">
        <v>0.50005483630000003</v>
      </c>
      <c r="G5140">
        <v>161787</v>
      </c>
      <c r="H5140">
        <v>14.76</v>
      </c>
      <c r="I5140">
        <v>1</v>
      </c>
    </row>
    <row r="5141" spans="1:9" x14ac:dyDescent="0.3">
      <c r="A5141">
        <v>161796</v>
      </c>
      <c r="B5141">
        <v>110</v>
      </c>
      <c r="C5141">
        <v>0.12900124223418399</v>
      </c>
      <c r="D5141">
        <v>162777</v>
      </c>
      <c r="E5141" t="s">
        <v>5790</v>
      </c>
      <c r="F5141">
        <v>0.56521308420000005</v>
      </c>
      <c r="G5141">
        <v>161796</v>
      </c>
      <c r="H5141">
        <v>11.8</v>
      </c>
      <c r="I5141">
        <v>2</v>
      </c>
    </row>
    <row r="5142" spans="1:9" x14ac:dyDescent="0.3">
      <c r="A5142">
        <v>161797</v>
      </c>
      <c r="B5142">
        <v>110</v>
      </c>
      <c r="C5142">
        <v>0.12900124223418399</v>
      </c>
      <c r="D5142">
        <v>162777</v>
      </c>
      <c r="E5142" t="s">
        <v>5790</v>
      </c>
      <c r="F5142">
        <v>0.49314966799999999</v>
      </c>
      <c r="G5142">
        <v>161797</v>
      </c>
      <c r="H5142">
        <v>14.76</v>
      </c>
      <c r="I5142">
        <v>1</v>
      </c>
    </row>
    <row r="5143" spans="1:9" x14ac:dyDescent="0.3">
      <c r="A5143">
        <v>161799</v>
      </c>
      <c r="B5143">
        <v>142</v>
      </c>
      <c r="C5143">
        <v>0</v>
      </c>
      <c r="D5143">
        <v>162397</v>
      </c>
      <c r="E5143" t="s">
        <v>5790</v>
      </c>
      <c r="F5143">
        <v>0.1329103261</v>
      </c>
      <c r="G5143">
        <v>161799</v>
      </c>
      <c r="H5143">
        <v>14.76</v>
      </c>
      <c r="I5143">
        <v>1</v>
      </c>
    </row>
    <row r="5144" spans="1:9" x14ac:dyDescent="0.3">
      <c r="A5144">
        <v>161810</v>
      </c>
      <c r="B5144">
        <v>142</v>
      </c>
      <c r="C5144">
        <v>0.16804220691320401</v>
      </c>
      <c r="D5144">
        <v>162397</v>
      </c>
      <c r="E5144" t="s">
        <v>5790</v>
      </c>
      <c r="F5144">
        <v>0.50232434270000004</v>
      </c>
      <c r="G5144">
        <v>161810</v>
      </c>
      <c r="H5144">
        <v>11.8</v>
      </c>
      <c r="I5144">
        <v>2</v>
      </c>
    </row>
    <row r="5145" spans="1:9" x14ac:dyDescent="0.3">
      <c r="A5145">
        <v>161829</v>
      </c>
      <c r="B5145">
        <v>147</v>
      </c>
      <c r="C5145">
        <v>0</v>
      </c>
      <c r="D5145">
        <v>162117</v>
      </c>
      <c r="E5145" t="s">
        <v>5790</v>
      </c>
      <c r="F5145">
        <v>0.35302844639999997</v>
      </c>
      <c r="G5145">
        <v>161829</v>
      </c>
      <c r="H5145">
        <v>14.76</v>
      </c>
      <c r="I5145">
        <v>1</v>
      </c>
    </row>
    <row r="5146" spans="1:9" x14ac:dyDescent="0.3">
      <c r="A5146">
        <v>161843</v>
      </c>
      <c r="B5146">
        <v>142</v>
      </c>
      <c r="C5146">
        <v>0.91016251871614196</v>
      </c>
      <c r="D5146">
        <v>163224</v>
      </c>
      <c r="E5146" t="s">
        <v>5790</v>
      </c>
      <c r="F5146">
        <v>0.71393555399999997</v>
      </c>
      <c r="G5146">
        <v>161843</v>
      </c>
      <c r="H5146">
        <v>11.8</v>
      </c>
      <c r="I5146">
        <v>2</v>
      </c>
    </row>
    <row r="5147" spans="1:9" x14ac:dyDescent="0.3">
      <c r="A5147">
        <v>161866</v>
      </c>
      <c r="B5147">
        <v>145.511875</v>
      </c>
      <c r="C5147">
        <v>0</v>
      </c>
      <c r="D5147">
        <v>162514</v>
      </c>
      <c r="E5147" t="s">
        <v>5790</v>
      </c>
      <c r="F5147">
        <v>0.31386363509999998</v>
      </c>
      <c r="G5147">
        <v>161866</v>
      </c>
      <c r="H5147">
        <v>14.76</v>
      </c>
      <c r="I5147">
        <v>1</v>
      </c>
    </row>
    <row r="5148" spans="1:9" x14ac:dyDescent="0.3">
      <c r="A5148">
        <v>161871</v>
      </c>
      <c r="B5148">
        <v>142</v>
      </c>
      <c r="C5148">
        <v>0.34149945434339701</v>
      </c>
      <c r="D5148">
        <v>162407</v>
      </c>
      <c r="E5148" t="s">
        <v>5790</v>
      </c>
      <c r="F5148">
        <v>0.92820733789999998</v>
      </c>
      <c r="G5148">
        <v>161871</v>
      </c>
      <c r="H5148">
        <v>6.11</v>
      </c>
      <c r="I5148">
        <v>4</v>
      </c>
    </row>
    <row r="5149" spans="1:9" x14ac:dyDescent="0.3">
      <c r="A5149">
        <v>161899</v>
      </c>
      <c r="B5149">
        <v>142</v>
      </c>
      <c r="C5149">
        <v>0.12900124223418399</v>
      </c>
      <c r="D5149">
        <v>162777</v>
      </c>
      <c r="E5149" t="s">
        <v>5790</v>
      </c>
      <c r="F5149">
        <v>4.7029245599999998E-2</v>
      </c>
      <c r="G5149">
        <v>161899</v>
      </c>
      <c r="H5149">
        <v>14.76</v>
      </c>
      <c r="I5149">
        <v>1</v>
      </c>
    </row>
    <row r="5150" spans="1:9" x14ac:dyDescent="0.3">
      <c r="A5150">
        <v>161903</v>
      </c>
      <c r="B5150">
        <v>147</v>
      </c>
      <c r="C5150">
        <v>0</v>
      </c>
      <c r="D5150">
        <v>162565</v>
      </c>
      <c r="E5150" t="s">
        <v>5790</v>
      </c>
      <c r="F5150">
        <v>0.60624682900000004</v>
      </c>
      <c r="G5150">
        <v>161903</v>
      </c>
      <c r="H5150">
        <v>11.8</v>
      </c>
      <c r="I5150">
        <v>2</v>
      </c>
    </row>
    <row r="5151" spans="1:9" x14ac:dyDescent="0.3">
      <c r="A5151">
        <v>161911</v>
      </c>
      <c r="B5151">
        <v>136.285715646255</v>
      </c>
      <c r="C5151">
        <v>0</v>
      </c>
      <c r="D5151">
        <v>163933</v>
      </c>
      <c r="E5151" t="s">
        <v>5790</v>
      </c>
      <c r="F5151">
        <v>0.74990081789999996</v>
      </c>
      <c r="G5151">
        <v>161911</v>
      </c>
      <c r="H5151">
        <v>11.8</v>
      </c>
      <c r="I5151">
        <v>2</v>
      </c>
    </row>
    <row r="5152" spans="1:9" x14ac:dyDescent="0.3">
      <c r="A5152">
        <v>161920</v>
      </c>
      <c r="B5152">
        <v>110</v>
      </c>
      <c r="C5152">
        <v>0.12900124223418399</v>
      </c>
      <c r="D5152">
        <v>162777</v>
      </c>
      <c r="E5152" t="s">
        <v>5790</v>
      </c>
      <c r="F5152">
        <v>0.26311382649999998</v>
      </c>
      <c r="G5152">
        <v>161920</v>
      </c>
      <c r="H5152">
        <v>14.76</v>
      </c>
      <c r="I5152">
        <v>1</v>
      </c>
    </row>
    <row r="5153" spans="1:9" x14ac:dyDescent="0.3">
      <c r="A5153">
        <v>161987</v>
      </c>
      <c r="B5153">
        <v>142</v>
      </c>
      <c r="C5153">
        <v>0</v>
      </c>
      <c r="D5153">
        <v>162514</v>
      </c>
      <c r="E5153" t="s">
        <v>5790</v>
      </c>
      <c r="F5153">
        <v>0.56717413660000005</v>
      </c>
      <c r="G5153">
        <v>161987</v>
      </c>
      <c r="H5153">
        <v>11.8</v>
      </c>
      <c r="I5153">
        <v>2</v>
      </c>
    </row>
    <row r="5154" spans="1:9" x14ac:dyDescent="0.3">
      <c r="A5154">
        <v>161989</v>
      </c>
      <c r="B5154">
        <v>147</v>
      </c>
      <c r="C5154">
        <v>0</v>
      </c>
      <c r="D5154">
        <v>162275</v>
      </c>
      <c r="E5154" t="s">
        <v>5790</v>
      </c>
      <c r="F5154">
        <v>0.62712299819999995</v>
      </c>
      <c r="G5154">
        <v>161989</v>
      </c>
      <c r="H5154">
        <v>11.8</v>
      </c>
      <c r="I5154">
        <v>2</v>
      </c>
    </row>
    <row r="5155" spans="1:9" x14ac:dyDescent="0.3">
      <c r="A5155">
        <v>161991</v>
      </c>
      <c r="B5155">
        <v>146.99999999999901</v>
      </c>
      <c r="C5155">
        <v>0</v>
      </c>
      <c r="D5155">
        <v>162565</v>
      </c>
      <c r="E5155" t="s">
        <v>5790</v>
      </c>
      <c r="F5155">
        <v>0.90542316440000004</v>
      </c>
      <c r="G5155">
        <v>161991</v>
      </c>
      <c r="H5155">
        <v>6.11</v>
      </c>
      <c r="I5155">
        <v>4</v>
      </c>
    </row>
    <row r="5156" spans="1:9" x14ac:dyDescent="0.3">
      <c r="A5156">
        <v>162001</v>
      </c>
      <c r="B5156">
        <v>142</v>
      </c>
      <c r="C5156">
        <v>0.33064485253403297</v>
      </c>
      <c r="D5156">
        <v>163455</v>
      </c>
      <c r="E5156" t="s">
        <v>5790</v>
      </c>
      <c r="F5156">
        <v>0.60581654309999999</v>
      </c>
      <c r="G5156">
        <v>162001</v>
      </c>
      <c r="H5156">
        <v>11.8</v>
      </c>
      <c r="I5156">
        <v>2</v>
      </c>
    </row>
    <row r="5157" spans="1:9" x14ac:dyDescent="0.3">
      <c r="A5157">
        <v>162010</v>
      </c>
      <c r="B5157">
        <v>110</v>
      </c>
      <c r="C5157">
        <v>0.34150273710989398</v>
      </c>
      <c r="D5157">
        <v>163124</v>
      </c>
      <c r="E5157" t="s">
        <v>5791</v>
      </c>
      <c r="F5157">
        <v>0.98379230500000003</v>
      </c>
      <c r="G5157">
        <v>162010</v>
      </c>
      <c r="H5157">
        <v>1.98</v>
      </c>
      <c r="I5157">
        <v>6</v>
      </c>
    </row>
    <row r="5158" spans="1:9" x14ac:dyDescent="0.3">
      <c r="A5158">
        <v>162013</v>
      </c>
      <c r="B5158">
        <v>117</v>
      </c>
      <c r="C5158">
        <v>0.34150273710989398</v>
      </c>
      <c r="D5158">
        <v>163124</v>
      </c>
      <c r="E5158" t="s">
        <v>5790</v>
      </c>
      <c r="F5158">
        <v>0.91966789959999995</v>
      </c>
      <c r="G5158">
        <v>162013</v>
      </c>
      <c r="H5158">
        <v>6.11</v>
      </c>
      <c r="I5158">
        <v>4</v>
      </c>
    </row>
    <row r="5159" spans="1:9" x14ac:dyDescent="0.3">
      <c r="A5159">
        <v>162017</v>
      </c>
      <c r="B5159">
        <v>143.739130434782</v>
      </c>
      <c r="C5159">
        <v>0</v>
      </c>
      <c r="D5159">
        <v>162501</v>
      </c>
      <c r="E5159" t="s">
        <v>5790</v>
      </c>
      <c r="F5159">
        <v>0.1592362672</v>
      </c>
      <c r="G5159">
        <v>162017</v>
      </c>
      <c r="H5159">
        <v>14.76</v>
      </c>
      <c r="I5159">
        <v>1</v>
      </c>
    </row>
    <row r="5160" spans="1:9" x14ac:dyDescent="0.3">
      <c r="A5160">
        <v>162019</v>
      </c>
      <c r="B5160">
        <v>142</v>
      </c>
      <c r="C5160">
        <v>0</v>
      </c>
      <c r="D5160">
        <v>162501</v>
      </c>
      <c r="E5160" t="s">
        <v>5790</v>
      </c>
      <c r="F5160">
        <v>0.26717013119999999</v>
      </c>
      <c r="G5160">
        <v>162019</v>
      </c>
      <c r="H5160">
        <v>14.76</v>
      </c>
      <c r="I5160">
        <v>1</v>
      </c>
    </row>
    <row r="5161" spans="1:9" x14ac:dyDescent="0.3">
      <c r="A5161">
        <v>162021</v>
      </c>
      <c r="B5161">
        <v>143.739130434782</v>
      </c>
      <c r="C5161">
        <v>0</v>
      </c>
      <c r="D5161">
        <v>162501</v>
      </c>
      <c r="E5161" t="s">
        <v>5790</v>
      </c>
      <c r="F5161">
        <v>9.4370462000000002E-2</v>
      </c>
      <c r="G5161">
        <v>162021</v>
      </c>
      <c r="H5161">
        <v>14.76</v>
      </c>
      <c r="I5161">
        <v>1</v>
      </c>
    </row>
    <row r="5162" spans="1:9" x14ac:dyDescent="0.3">
      <c r="A5162">
        <v>162022</v>
      </c>
      <c r="B5162">
        <v>143.739130434782</v>
      </c>
      <c r="C5162">
        <v>0</v>
      </c>
      <c r="D5162">
        <v>162501</v>
      </c>
      <c r="E5162" t="s">
        <v>5790</v>
      </c>
      <c r="F5162">
        <v>0.15620993080000001</v>
      </c>
      <c r="G5162">
        <v>162022</v>
      </c>
      <c r="H5162">
        <v>14.76</v>
      </c>
      <c r="I5162">
        <v>1</v>
      </c>
    </row>
    <row r="5163" spans="1:9" x14ac:dyDescent="0.3">
      <c r="A5163">
        <v>162053</v>
      </c>
      <c r="B5163">
        <v>142</v>
      </c>
      <c r="C5163">
        <v>0.33064485253403297</v>
      </c>
      <c r="D5163">
        <v>163455</v>
      </c>
      <c r="E5163" t="s">
        <v>5790</v>
      </c>
      <c r="F5163">
        <v>5.8771148299999999E-2</v>
      </c>
      <c r="G5163">
        <v>162053</v>
      </c>
      <c r="H5163">
        <v>14.76</v>
      </c>
      <c r="I5163">
        <v>1</v>
      </c>
    </row>
    <row r="5164" spans="1:9" x14ac:dyDescent="0.3">
      <c r="A5164">
        <v>162071</v>
      </c>
      <c r="B5164">
        <v>136.00000159999999</v>
      </c>
      <c r="C5164">
        <v>0</v>
      </c>
      <c r="D5164">
        <v>162754</v>
      </c>
      <c r="E5164" t="s">
        <v>5790</v>
      </c>
      <c r="F5164">
        <v>0.84978777169999997</v>
      </c>
      <c r="G5164">
        <v>162071</v>
      </c>
      <c r="H5164">
        <v>6.11</v>
      </c>
      <c r="I5164">
        <v>4</v>
      </c>
    </row>
    <row r="5165" spans="1:9" x14ac:dyDescent="0.3">
      <c r="A5165">
        <v>162089</v>
      </c>
      <c r="B5165">
        <v>141.910476190476</v>
      </c>
      <c r="C5165">
        <v>0</v>
      </c>
      <c r="D5165">
        <v>162681</v>
      </c>
      <c r="E5165" t="s">
        <v>5790</v>
      </c>
      <c r="F5165">
        <v>0.80340516569999998</v>
      </c>
      <c r="G5165">
        <v>162089</v>
      </c>
      <c r="H5165">
        <v>7.65</v>
      </c>
      <c r="I5165">
        <v>3</v>
      </c>
    </row>
    <row r="5166" spans="1:9" x14ac:dyDescent="0.3">
      <c r="A5166">
        <v>162096</v>
      </c>
      <c r="B5166">
        <v>129.969696969696</v>
      </c>
      <c r="C5166">
        <v>0</v>
      </c>
      <c r="D5166">
        <v>162416</v>
      </c>
      <c r="E5166" t="s">
        <v>5790</v>
      </c>
      <c r="F5166">
        <v>0.88226932290000004</v>
      </c>
      <c r="G5166">
        <v>162096</v>
      </c>
      <c r="H5166">
        <v>6.11</v>
      </c>
      <c r="I5166">
        <v>4</v>
      </c>
    </row>
    <row r="5167" spans="1:9" x14ac:dyDescent="0.3">
      <c r="A5167">
        <v>162099</v>
      </c>
      <c r="B5167">
        <v>142</v>
      </c>
      <c r="C5167">
        <v>0</v>
      </c>
      <c r="D5167">
        <v>163150</v>
      </c>
      <c r="E5167" t="s">
        <v>5790</v>
      </c>
      <c r="F5167">
        <v>7.2065822799999998E-2</v>
      </c>
      <c r="G5167">
        <v>162099</v>
      </c>
      <c r="H5167">
        <v>14.76</v>
      </c>
      <c r="I5167">
        <v>1</v>
      </c>
    </row>
    <row r="5168" spans="1:9" x14ac:dyDescent="0.3">
      <c r="A5168">
        <v>162101</v>
      </c>
      <c r="B5168">
        <v>110</v>
      </c>
      <c r="C5168">
        <v>0.34150273710989398</v>
      </c>
      <c r="D5168">
        <v>163124</v>
      </c>
      <c r="E5168" t="s">
        <v>5790</v>
      </c>
      <c r="F5168">
        <v>0.89889425040000004</v>
      </c>
      <c r="G5168">
        <v>162101</v>
      </c>
      <c r="H5168">
        <v>6.11</v>
      </c>
      <c r="I5168">
        <v>4</v>
      </c>
    </row>
    <row r="5169" spans="1:9" x14ac:dyDescent="0.3">
      <c r="A5169">
        <v>162105</v>
      </c>
      <c r="B5169">
        <v>142</v>
      </c>
      <c r="C5169">
        <v>0.1800457256771</v>
      </c>
      <c r="D5169">
        <v>162709</v>
      </c>
      <c r="E5169" t="s">
        <v>5790</v>
      </c>
      <c r="F5169">
        <v>0.4510196447</v>
      </c>
      <c r="G5169">
        <v>162105</v>
      </c>
      <c r="H5169">
        <v>14.76</v>
      </c>
      <c r="I5169">
        <v>1</v>
      </c>
    </row>
    <row r="5170" spans="1:9" x14ac:dyDescent="0.3">
      <c r="A5170">
        <v>162112</v>
      </c>
      <c r="B5170">
        <v>142</v>
      </c>
      <c r="C5170">
        <v>0.1800457256771</v>
      </c>
      <c r="D5170">
        <v>162709</v>
      </c>
      <c r="E5170" t="s">
        <v>5790</v>
      </c>
      <c r="F5170">
        <v>0.67773532869999997</v>
      </c>
      <c r="G5170">
        <v>162112</v>
      </c>
      <c r="H5170">
        <v>11.8</v>
      </c>
      <c r="I5170">
        <v>2</v>
      </c>
    </row>
    <row r="5171" spans="1:9" x14ac:dyDescent="0.3">
      <c r="A5171">
        <v>162154</v>
      </c>
      <c r="B5171">
        <v>142</v>
      </c>
      <c r="C5171">
        <v>0</v>
      </c>
      <c r="D5171">
        <v>164809</v>
      </c>
      <c r="E5171" t="s">
        <v>5790</v>
      </c>
      <c r="F5171">
        <v>0.27410614490000001</v>
      </c>
      <c r="G5171">
        <v>162154</v>
      </c>
      <c r="H5171">
        <v>14.76</v>
      </c>
      <c r="I5171">
        <v>1</v>
      </c>
    </row>
    <row r="5172" spans="1:9" x14ac:dyDescent="0.3">
      <c r="A5172">
        <v>162157</v>
      </c>
      <c r="B5172">
        <v>110</v>
      </c>
      <c r="C5172">
        <v>0.12900124223418399</v>
      </c>
      <c r="D5172">
        <v>162777</v>
      </c>
      <c r="E5172" t="s">
        <v>5790</v>
      </c>
      <c r="F5172">
        <v>5.8453399699999999E-2</v>
      </c>
      <c r="G5172">
        <v>162157</v>
      </c>
      <c r="H5172">
        <v>14.76</v>
      </c>
      <c r="I5172">
        <v>1</v>
      </c>
    </row>
    <row r="5173" spans="1:9" x14ac:dyDescent="0.3">
      <c r="A5173">
        <v>162182</v>
      </c>
      <c r="B5173">
        <v>122</v>
      </c>
      <c r="C5173">
        <v>0</v>
      </c>
      <c r="D5173">
        <v>163078</v>
      </c>
      <c r="E5173" t="s">
        <v>5790</v>
      </c>
      <c r="F5173">
        <v>0.76947981119999997</v>
      </c>
      <c r="G5173">
        <v>162182</v>
      </c>
      <c r="H5173">
        <v>7.65</v>
      </c>
      <c r="I5173">
        <v>3</v>
      </c>
    </row>
    <row r="5174" spans="1:9" x14ac:dyDescent="0.3">
      <c r="A5174">
        <v>162184</v>
      </c>
      <c r="B5174">
        <v>142</v>
      </c>
      <c r="C5174">
        <v>0.25252317371377098</v>
      </c>
      <c r="D5174">
        <v>162341</v>
      </c>
      <c r="E5174" t="s">
        <v>5790</v>
      </c>
      <c r="F5174">
        <v>0.64375650880000002</v>
      </c>
      <c r="G5174">
        <v>162184</v>
      </c>
      <c r="H5174">
        <v>11.8</v>
      </c>
      <c r="I5174">
        <v>2</v>
      </c>
    </row>
    <row r="5175" spans="1:9" x14ac:dyDescent="0.3">
      <c r="A5175">
        <v>162189</v>
      </c>
      <c r="B5175">
        <v>110</v>
      </c>
      <c r="C5175">
        <v>0</v>
      </c>
      <c r="D5175">
        <v>163388</v>
      </c>
      <c r="E5175" t="s">
        <v>5791</v>
      </c>
      <c r="F5175">
        <v>0.98757767679999997</v>
      </c>
      <c r="G5175">
        <v>162189</v>
      </c>
      <c r="H5175">
        <v>1.98</v>
      </c>
      <c r="I5175">
        <v>6</v>
      </c>
    </row>
    <row r="5176" spans="1:9" x14ac:dyDescent="0.3">
      <c r="A5176">
        <v>162208</v>
      </c>
      <c r="B5176">
        <v>117</v>
      </c>
      <c r="C5176">
        <v>0</v>
      </c>
      <c r="D5176">
        <v>163388</v>
      </c>
      <c r="E5176" t="s">
        <v>5791</v>
      </c>
      <c r="F5176">
        <v>0.99638968709999998</v>
      </c>
      <c r="G5176">
        <v>162208</v>
      </c>
      <c r="H5176">
        <v>1.98</v>
      </c>
      <c r="I5176">
        <v>6</v>
      </c>
    </row>
    <row r="5177" spans="1:9" x14ac:dyDescent="0.3">
      <c r="A5177">
        <v>162212</v>
      </c>
      <c r="B5177">
        <v>80</v>
      </c>
      <c r="C5177">
        <v>0</v>
      </c>
      <c r="D5177">
        <v>163295</v>
      </c>
      <c r="E5177" t="s">
        <v>5790</v>
      </c>
      <c r="F5177">
        <v>0.92232120039999999</v>
      </c>
      <c r="G5177">
        <v>162212</v>
      </c>
      <c r="H5177">
        <v>6.11</v>
      </c>
      <c r="I5177">
        <v>4</v>
      </c>
    </row>
    <row r="5178" spans="1:9" x14ac:dyDescent="0.3">
      <c r="A5178">
        <v>162214</v>
      </c>
      <c r="B5178">
        <v>80</v>
      </c>
      <c r="C5178">
        <v>0</v>
      </c>
      <c r="D5178">
        <v>163295</v>
      </c>
      <c r="E5178" t="s">
        <v>5790</v>
      </c>
      <c r="F5178">
        <v>0.58907860519999999</v>
      </c>
      <c r="G5178">
        <v>162214</v>
      </c>
      <c r="H5178">
        <v>11.8</v>
      </c>
      <c r="I5178">
        <v>2</v>
      </c>
    </row>
    <row r="5179" spans="1:9" x14ac:dyDescent="0.3">
      <c r="A5179">
        <v>162215</v>
      </c>
      <c r="B5179">
        <v>112.757475728155</v>
      </c>
      <c r="C5179">
        <v>0</v>
      </c>
      <c r="D5179">
        <v>163295</v>
      </c>
      <c r="E5179" t="s">
        <v>5790</v>
      </c>
      <c r="F5179">
        <v>0.39669209719999998</v>
      </c>
      <c r="G5179">
        <v>162215</v>
      </c>
      <c r="H5179">
        <v>14.76</v>
      </c>
      <c r="I5179">
        <v>1</v>
      </c>
    </row>
    <row r="5180" spans="1:9" x14ac:dyDescent="0.3">
      <c r="A5180">
        <v>162217</v>
      </c>
      <c r="B5180">
        <v>142</v>
      </c>
      <c r="C5180">
        <v>0</v>
      </c>
      <c r="D5180">
        <v>162969</v>
      </c>
      <c r="E5180" t="s">
        <v>5791</v>
      </c>
      <c r="F5180">
        <v>0.98555088040000005</v>
      </c>
      <c r="G5180">
        <v>162217</v>
      </c>
      <c r="H5180">
        <v>1.98</v>
      </c>
      <c r="I5180">
        <v>6</v>
      </c>
    </row>
    <row r="5181" spans="1:9" x14ac:dyDescent="0.3">
      <c r="A5181">
        <v>162220</v>
      </c>
      <c r="B5181">
        <v>142</v>
      </c>
      <c r="C5181">
        <v>0</v>
      </c>
      <c r="D5181">
        <v>162681</v>
      </c>
      <c r="E5181" t="s">
        <v>5790</v>
      </c>
      <c r="F5181">
        <v>0.84680414199999998</v>
      </c>
      <c r="G5181">
        <v>162220</v>
      </c>
      <c r="H5181">
        <v>6.11</v>
      </c>
      <c r="I5181">
        <v>4</v>
      </c>
    </row>
    <row r="5182" spans="1:9" x14ac:dyDescent="0.3">
      <c r="A5182">
        <v>162222</v>
      </c>
      <c r="B5182">
        <v>142</v>
      </c>
      <c r="C5182">
        <v>0</v>
      </c>
      <c r="D5182">
        <v>162969</v>
      </c>
      <c r="E5182" t="s">
        <v>5790</v>
      </c>
      <c r="F5182">
        <v>0.57271093129999995</v>
      </c>
      <c r="G5182">
        <v>162222</v>
      </c>
      <c r="H5182">
        <v>11.8</v>
      </c>
      <c r="I5182">
        <v>2</v>
      </c>
    </row>
    <row r="5183" spans="1:9" x14ac:dyDescent="0.3">
      <c r="A5183">
        <v>162260</v>
      </c>
      <c r="B5183">
        <v>110</v>
      </c>
      <c r="C5183">
        <v>0.34150273710989398</v>
      </c>
      <c r="D5183">
        <v>163124</v>
      </c>
      <c r="E5183" t="s">
        <v>5790</v>
      </c>
      <c r="F5183">
        <v>0.74349087479999998</v>
      </c>
      <c r="G5183">
        <v>162260</v>
      </c>
      <c r="H5183">
        <v>11.8</v>
      </c>
      <c r="I5183">
        <v>2</v>
      </c>
    </row>
    <row r="5184" spans="1:9" x14ac:dyDescent="0.3">
      <c r="A5184">
        <v>162264</v>
      </c>
      <c r="B5184">
        <v>142</v>
      </c>
      <c r="C5184">
        <v>0.37921354951543501</v>
      </c>
      <c r="D5184">
        <v>162472</v>
      </c>
      <c r="E5184" t="s">
        <v>5790</v>
      </c>
      <c r="F5184">
        <v>0.56013697389999995</v>
      </c>
      <c r="G5184">
        <v>162264</v>
      </c>
      <c r="H5184">
        <v>11.8</v>
      </c>
      <c r="I5184">
        <v>2</v>
      </c>
    </row>
    <row r="5185" spans="1:9" x14ac:dyDescent="0.3">
      <c r="A5185">
        <v>162267</v>
      </c>
      <c r="B5185">
        <v>115</v>
      </c>
      <c r="C5185">
        <v>0.12900124223418399</v>
      </c>
      <c r="D5185">
        <v>162777</v>
      </c>
      <c r="E5185" t="s">
        <v>5790</v>
      </c>
      <c r="F5185">
        <v>0.20924201610000001</v>
      </c>
      <c r="G5185">
        <v>162267</v>
      </c>
      <c r="H5185">
        <v>14.76</v>
      </c>
      <c r="I5185">
        <v>1</v>
      </c>
    </row>
    <row r="5186" spans="1:9" x14ac:dyDescent="0.3">
      <c r="A5186">
        <v>162269</v>
      </c>
      <c r="B5186">
        <v>142</v>
      </c>
      <c r="C5186">
        <v>0.33064485253403297</v>
      </c>
      <c r="D5186">
        <v>163455</v>
      </c>
      <c r="E5186" t="s">
        <v>5790</v>
      </c>
      <c r="F5186">
        <v>0.53796648979999995</v>
      </c>
      <c r="G5186">
        <v>162269</v>
      </c>
      <c r="H5186">
        <v>11.8</v>
      </c>
      <c r="I5186">
        <v>2</v>
      </c>
    </row>
    <row r="5187" spans="1:9" x14ac:dyDescent="0.3">
      <c r="A5187">
        <v>162310</v>
      </c>
      <c r="B5187">
        <v>142</v>
      </c>
      <c r="C5187">
        <v>0.1800457256771</v>
      </c>
      <c r="D5187">
        <v>162709</v>
      </c>
      <c r="E5187" t="s">
        <v>5790</v>
      </c>
      <c r="F5187">
        <v>0.91654324529999998</v>
      </c>
      <c r="G5187">
        <v>162310</v>
      </c>
      <c r="H5187">
        <v>6.11</v>
      </c>
      <c r="I5187">
        <v>4</v>
      </c>
    </row>
    <row r="5188" spans="1:9" x14ac:dyDescent="0.3">
      <c r="A5188">
        <v>162311</v>
      </c>
      <c r="B5188">
        <v>142</v>
      </c>
      <c r="C5188">
        <v>0</v>
      </c>
      <c r="D5188">
        <v>163150</v>
      </c>
      <c r="E5188" t="s">
        <v>5790</v>
      </c>
      <c r="F5188">
        <v>0.1124858484</v>
      </c>
      <c r="G5188">
        <v>162311</v>
      </c>
      <c r="H5188">
        <v>14.76</v>
      </c>
      <c r="I5188">
        <v>1</v>
      </c>
    </row>
    <row r="5189" spans="1:9" x14ac:dyDescent="0.3">
      <c r="A5189">
        <v>162317</v>
      </c>
      <c r="B5189">
        <v>142</v>
      </c>
      <c r="C5189">
        <v>0</v>
      </c>
      <c r="D5189">
        <v>162681</v>
      </c>
      <c r="E5189" t="s">
        <v>5790</v>
      </c>
      <c r="F5189">
        <v>0.8485454321</v>
      </c>
      <c r="G5189">
        <v>162317</v>
      </c>
      <c r="H5189">
        <v>6.11</v>
      </c>
      <c r="I5189">
        <v>4</v>
      </c>
    </row>
    <row r="5190" spans="1:9" x14ac:dyDescent="0.3">
      <c r="A5190">
        <v>162353</v>
      </c>
      <c r="B5190">
        <v>142</v>
      </c>
      <c r="C5190">
        <v>0</v>
      </c>
      <c r="D5190">
        <v>165126</v>
      </c>
      <c r="E5190" t="s">
        <v>5790</v>
      </c>
      <c r="F5190">
        <v>0.13690666849999999</v>
      </c>
      <c r="G5190">
        <v>162353</v>
      </c>
      <c r="H5190">
        <v>14.76</v>
      </c>
      <c r="I5190">
        <v>1</v>
      </c>
    </row>
    <row r="5191" spans="1:9" x14ac:dyDescent="0.3">
      <c r="A5191">
        <v>162354</v>
      </c>
      <c r="B5191">
        <v>151.50821736709599</v>
      </c>
      <c r="C5191">
        <v>0.37414039062890198</v>
      </c>
      <c r="D5191">
        <v>163150</v>
      </c>
      <c r="E5191" t="s">
        <v>5790</v>
      </c>
      <c r="F5191">
        <v>0.42276871199999999</v>
      </c>
      <c r="G5191">
        <v>162354</v>
      </c>
      <c r="H5191">
        <v>14.76</v>
      </c>
      <c r="I5191">
        <v>1</v>
      </c>
    </row>
    <row r="5192" spans="1:9" x14ac:dyDescent="0.3">
      <c r="A5192">
        <v>162372</v>
      </c>
      <c r="B5192">
        <v>122</v>
      </c>
      <c r="C5192">
        <v>0</v>
      </c>
      <c r="D5192">
        <v>163078</v>
      </c>
      <c r="E5192" t="s">
        <v>5790</v>
      </c>
      <c r="F5192">
        <v>0.11799836900000001</v>
      </c>
      <c r="G5192">
        <v>162372</v>
      </c>
      <c r="H5192">
        <v>14.76</v>
      </c>
      <c r="I5192">
        <v>1</v>
      </c>
    </row>
    <row r="5193" spans="1:9" x14ac:dyDescent="0.3">
      <c r="A5193">
        <v>162385</v>
      </c>
      <c r="B5193">
        <v>122</v>
      </c>
      <c r="C5193">
        <v>0</v>
      </c>
      <c r="D5193">
        <v>163078</v>
      </c>
      <c r="E5193" t="s">
        <v>5790</v>
      </c>
      <c r="F5193">
        <v>0.44549402589999998</v>
      </c>
      <c r="G5193">
        <v>162385</v>
      </c>
      <c r="H5193">
        <v>14.76</v>
      </c>
      <c r="I5193">
        <v>1</v>
      </c>
    </row>
    <row r="5194" spans="1:9" x14ac:dyDescent="0.3">
      <c r="A5194">
        <v>162399</v>
      </c>
      <c r="B5194">
        <v>142</v>
      </c>
      <c r="C5194">
        <v>0</v>
      </c>
      <c r="D5194">
        <v>165126</v>
      </c>
      <c r="E5194" t="s">
        <v>5790</v>
      </c>
      <c r="F5194">
        <v>0.6809692383</v>
      </c>
      <c r="G5194">
        <v>162399</v>
      </c>
      <c r="H5194">
        <v>11.8</v>
      </c>
      <c r="I5194">
        <v>2</v>
      </c>
    </row>
    <row r="5195" spans="1:9" x14ac:dyDescent="0.3">
      <c r="A5195">
        <v>162405</v>
      </c>
      <c r="B5195">
        <v>142</v>
      </c>
      <c r="C5195">
        <v>0</v>
      </c>
      <c r="D5195">
        <v>164809</v>
      </c>
      <c r="E5195" t="s">
        <v>5790</v>
      </c>
      <c r="F5195">
        <v>0.64897882939999996</v>
      </c>
      <c r="G5195">
        <v>162405</v>
      </c>
      <c r="H5195">
        <v>11.8</v>
      </c>
      <c r="I5195">
        <v>2</v>
      </c>
    </row>
    <row r="5196" spans="1:9" x14ac:dyDescent="0.3">
      <c r="A5196">
        <v>162454</v>
      </c>
      <c r="B5196">
        <v>142</v>
      </c>
      <c r="C5196">
        <v>0.16804220691320401</v>
      </c>
      <c r="D5196">
        <v>163058</v>
      </c>
      <c r="E5196" t="s">
        <v>5790</v>
      </c>
      <c r="F5196">
        <v>0.46909865740000001</v>
      </c>
      <c r="G5196">
        <v>162454</v>
      </c>
      <c r="H5196">
        <v>14.76</v>
      </c>
      <c r="I5196">
        <v>1</v>
      </c>
    </row>
    <row r="5197" spans="1:9" x14ac:dyDescent="0.3">
      <c r="A5197">
        <v>162455</v>
      </c>
      <c r="B5197">
        <v>142</v>
      </c>
      <c r="C5197">
        <v>0</v>
      </c>
      <c r="D5197">
        <v>163058</v>
      </c>
      <c r="E5197" t="s">
        <v>5790</v>
      </c>
      <c r="F5197">
        <v>0.64570271970000004</v>
      </c>
      <c r="G5197">
        <v>162455</v>
      </c>
      <c r="H5197">
        <v>11.8</v>
      </c>
      <c r="I5197">
        <v>2</v>
      </c>
    </row>
    <row r="5198" spans="1:9" x14ac:dyDescent="0.3">
      <c r="A5198">
        <v>162480</v>
      </c>
      <c r="B5198">
        <v>122</v>
      </c>
      <c r="C5198">
        <v>0</v>
      </c>
      <c r="D5198">
        <v>163188</v>
      </c>
      <c r="E5198" t="s">
        <v>5790</v>
      </c>
      <c r="F5198">
        <v>0.25394272800000001</v>
      </c>
      <c r="G5198">
        <v>162480</v>
      </c>
      <c r="H5198">
        <v>14.76</v>
      </c>
      <c r="I5198">
        <v>1</v>
      </c>
    </row>
    <row r="5199" spans="1:9" x14ac:dyDescent="0.3">
      <c r="A5199">
        <v>162481</v>
      </c>
      <c r="B5199">
        <v>142</v>
      </c>
      <c r="C5199">
        <v>0</v>
      </c>
      <c r="D5199">
        <v>163058</v>
      </c>
      <c r="E5199" t="s">
        <v>5790</v>
      </c>
      <c r="F5199">
        <v>0.67887574429999997</v>
      </c>
      <c r="G5199">
        <v>162481</v>
      </c>
      <c r="H5199">
        <v>11.8</v>
      </c>
      <c r="I5199">
        <v>2</v>
      </c>
    </row>
    <row r="5200" spans="1:9" x14ac:dyDescent="0.3">
      <c r="A5200">
        <v>162487</v>
      </c>
      <c r="B5200">
        <v>142</v>
      </c>
      <c r="C5200">
        <v>0</v>
      </c>
      <c r="D5200">
        <v>163188</v>
      </c>
      <c r="E5200" t="s">
        <v>5790</v>
      </c>
      <c r="F5200">
        <v>0.18740141390000001</v>
      </c>
      <c r="G5200">
        <v>162487</v>
      </c>
      <c r="H5200">
        <v>14.76</v>
      </c>
      <c r="I5200">
        <v>1</v>
      </c>
    </row>
    <row r="5201" spans="1:9" x14ac:dyDescent="0.3">
      <c r="A5201">
        <v>162488</v>
      </c>
      <c r="B5201">
        <v>122</v>
      </c>
      <c r="C5201">
        <v>0</v>
      </c>
      <c r="D5201">
        <v>163188</v>
      </c>
      <c r="E5201" t="s">
        <v>5790</v>
      </c>
      <c r="F5201">
        <v>0.32944807409999999</v>
      </c>
      <c r="G5201">
        <v>162488</v>
      </c>
      <c r="H5201">
        <v>14.76</v>
      </c>
      <c r="I5201">
        <v>1</v>
      </c>
    </row>
    <row r="5202" spans="1:9" x14ac:dyDescent="0.3">
      <c r="A5202">
        <v>162489</v>
      </c>
      <c r="B5202">
        <v>122</v>
      </c>
      <c r="C5202">
        <v>0</v>
      </c>
      <c r="D5202">
        <v>163188</v>
      </c>
      <c r="E5202" t="s">
        <v>5790</v>
      </c>
      <c r="F5202">
        <v>0.196998328</v>
      </c>
      <c r="G5202">
        <v>162489</v>
      </c>
      <c r="H5202">
        <v>14.76</v>
      </c>
      <c r="I5202">
        <v>1</v>
      </c>
    </row>
    <row r="5203" spans="1:9" x14ac:dyDescent="0.3">
      <c r="A5203">
        <v>162508</v>
      </c>
      <c r="B5203">
        <v>142</v>
      </c>
      <c r="C5203">
        <v>0</v>
      </c>
      <c r="D5203">
        <v>163388</v>
      </c>
      <c r="E5203" t="s">
        <v>5791</v>
      </c>
      <c r="F5203">
        <v>0.99549531940000002</v>
      </c>
      <c r="G5203">
        <v>162508</v>
      </c>
      <c r="H5203">
        <v>1.98</v>
      </c>
      <c r="I5203">
        <v>6</v>
      </c>
    </row>
    <row r="5204" spans="1:9" x14ac:dyDescent="0.3">
      <c r="A5204">
        <v>162511</v>
      </c>
      <c r="B5204">
        <v>95</v>
      </c>
      <c r="C5204">
        <v>0.385565510922737</v>
      </c>
      <c r="D5204">
        <v>164430</v>
      </c>
      <c r="E5204" t="s">
        <v>5790</v>
      </c>
      <c r="F5204">
        <v>0.59248274560000003</v>
      </c>
      <c r="G5204">
        <v>162511</v>
      </c>
      <c r="H5204">
        <v>11.8</v>
      </c>
      <c r="I5204">
        <v>2</v>
      </c>
    </row>
    <row r="5205" spans="1:9" x14ac:dyDescent="0.3">
      <c r="A5205">
        <v>162513</v>
      </c>
      <c r="B5205">
        <v>138.111138271725</v>
      </c>
      <c r="C5205">
        <v>0</v>
      </c>
      <c r="D5205">
        <v>163388</v>
      </c>
      <c r="E5205" t="s">
        <v>5790</v>
      </c>
      <c r="F5205">
        <v>0.68107092380000001</v>
      </c>
      <c r="G5205">
        <v>162513</v>
      </c>
      <c r="H5205">
        <v>11.8</v>
      </c>
      <c r="I5205">
        <v>2</v>
      </c>
    </row>
    <row r="5206" spans="1:9" x14ac:dyDescent="0.3">
      <c r="A5206">
        <v>162519</v>
      </c>
      <c r="B5206">
        <v>110</v>
      </c>
      <c r="C5206">
        <v>0</v>
      </c>
      <c r="D5206">
        <v>163388</v>
      </c>
      <c r="E5206" t="s">
        <v>5791</v>
      </c>
      <c r="F5206">
        <v>0.983525753</v>
      </c>
      <c r="G5206">
        <v>162519</v>
      </c>
      <c r="H5206">
        <v>1.98</v>
      </c>
      <c r="I5206">
        <v>6</v>
      </c>
    </row>
    <row r="5207" spans="1:9" x14ac:dyDescent="0.3">
      <c r="A5207">
        <v>162526</v>
      </c>
      <c r="B5207">
        <v>137.66667611112601</v>
      </c>
      <c r="C5207">
        <v>0.268632086394194</v>
      </c>
      <c r="D5207">
        <v>163150</v>
      </c>
      <c r="E5207" t="s">
        <v>5790</v>
      </c>
      <c r="F5207">
        <v>0.26850172880000001</v>
      </c>
      <c r="G5207">
        <v>162526</v>
      </c>
      <c r="H5207">
        <v>14.76</v>
      </c>
      <c r="I5207">
        <v>1</v>
      </c>
    </row>
    <row r="5208" spans="1:9" x14ac:dyDescent="0.3">
      <c r="A5208">
        <v>162527</v>
      </c>
      <c r="B5208">
        <v>122</v>
      </c>
      <c r="C5208">
        <v>0</v>
      </c>
      <c r="D5208">
        <v>163078</v>
      </c>
      <c r="E5208" t="s">
        <v>5790</v>
      </c>
      <c r="F5208">
        <v>0.76712042089999999</v>
      </c>
      <c r="G5208">
        <v>162527</v>
      </c>
      <c r="H5208">
        <v>7.65</v>
      </c>
      <c r="I5208">
        <v>3</v>
      </c>
    </row>
    <row r="5209" spans="1:9" x14ac:dyDescent="0.3">
      <c r="A5209">
        <v>162534</v>
      </c>
      <c r="B5209">
        <v>109.99999999999901</v>
      </c>
      <c r="C5209">
        <v>0</v>
      </c>
      <c r="D5209">
        <v>163388</v>
      </c>
      <c r="E5209" t="s">
        <v>5791</v>
      </c>
      <c r="F5209">
        <v>0.9478643537</v>
      </c>
      <c r="G5209">
        <v>162534</v>
      </c>
      <c r="H5209">
        <v>4.0599999999999996</v>
      </c>
      <c r="I5209">
        <v>5</v>
      </c>
    </row>
    <row r="5210" spans="1:9" x14ac:dyDescent="0.3">
      <c r="A5210">
        <v>162554</v>
      </c>
      <c r="B5210">
        <v>137.666666666666</v>
      </c>
      <c r="C5210">
        <v>0.34861162111761901</v>
      </c>
      <c r="D5210">
        <v>163159</v>
      </c>
      <c r="E5210" t="s">
        <v>5790</v>
      </c>
      <c r="F5210">
        <v>0.11527677629999999</v>
      </c>
      <c r="G5210">
        <v>162554</v>
      </c>
      <c r="H5210">
        <v>14.76</v>
      </c>
      <c r="I5210">
        <v>1</v>
      </c>
    </row>
    <row r="5211" spans="1:9" x14ac:dyDescent="0.3">
      <c r="A5211">
        <v>162573</v>
      </c>
      <c r="B5211">
        <v>146.89047619047599</v>
      </c>
      <c r="C5211">
        <v>0.31680107595832202</v>
      </c>
      <c r="D5211">
        <v>163041</v>
      </c>
      <c r="E5211" t="s">
        <v>5790</v>
      </c>
      <c r="F5211">
        <v>0.59276610610000002</v>
      </c>
      <c r="G5211">
        <v>162573</v>
      </c>
      <c r="H5211">
        <v>11.8</v>
      </c>
      <c r="I5211">
        <v>2</v>
      </c>
    </row>
    <row r="5212" spans="1:9" x14ac:dyDescent="0.3">
      <c r="A5212">
        <v>162583</v>
      </c>
      <c r="B5212">
        <v>121.615384615384</v>
      </c>
      <c r="C5212">
        <v>6.2487945422097499E-2</v>
      </c>
      <c r="D5212">
        <v>162832</v>
      </c>
      <c r="E5212" t="s">
        <v>5791</v>
      </c>
      <c r="F5212">
        <v>0.93832784889999998</v>
      </c>
      <c r="G5212">
        <v>162583</v>
      </c>
      <c r="H5212">
        <v>4.0599999999999996</v>
      </c>
      <c r="I5212">
        <v>5</v>
      </c>
    </row>
    <row r="5213" spans="1:9" x14ac:dyDescent="0.3">
      <c r="A5213">
        <v>162586</v>
      </c>
      <c r="B5213">
        <v>144.333333333333</v>
      </c>
      <c r="C5213">
        <v>6.3182255926787403E-2</v>
      </c>
      <c r="D5213">
        <v>162832</v>
      </c>
      <c r="E5213" t="s">
        <v>5791</v>
      </c>
      <c r="F5213">
        <v>0.99444949630000001</v>
      </c>
      <c r="G5213">
        <v>162586</v>
      </c>
      <c r="H5213">
        <v>1.98</v>
      </c>
      <c r="I5213">
        <v>6</v>
      </c>
    </row>
    <row r="5214" spans="1:9" x14ac:dyDescent="0.3">
      <c r="A5214">
        <v>162589</v>
      </c>
      <c r="B5214">
        <v>137.666666666666</v>
      </c>
      <c r="C5214">
        <v>0.34861162111761901</v>
      </c>
      <c r="D5214">
        <v>163159</v>
      </c>
      <c r="E5214" t="s">
        <v>5790</v>
      </c>
      <c r="F5214">
        <v>9.3840047699999998E-2</v>
      </c>
      <c r="G5214">
        <v>162589</v>
      </c>
      <c r="H5214">
        <v>14.76</v>
      </c>
      <c r="I5214">
        <v>1</v>
      </c>
    </row>
    <row r="5215" spans="1:9" x14ac:dyDescent="0.3">
      <c r="A5215">
        <v>162590</v>
      </c>
      <c r="B5215">
        <v>80</v>
      </c>
      <c r="C5215">
        <v>0</v>
      </c>
      <c r="D5215">
        <v>162924</v>
      </c>
      <c r="E5215" t="s">
        <v>5790</v>
      </c>
      <c r="F5215">
        <v>0.32655176520000001</v>
      </c>
      <c r="G5215">
        <v>162590</v>
      </c>
      <c r="H5215">
        <v>14.76</v>
      </c>
      <c r="I5215">
        <v>1</v>
      </c>
    </row>
    <row r="5216" spans="1:9" x14ac:dyDescent="0.3">
      <c r="A5216">
        <v>162591</v>
      </c>
      <c r="B5216">
        <v>142</v>
      </c>
      <c r="C5216">
        <v>0</v>
      </c>
      <c r="D5216">
        <v>162832</v>
      </c>
      <c r="E5216" t="s">
        <v>5790</v>
      </c>
      <c r="F5216">
        <v>0.38962537050000001</v>
      </c>
      <c r="G5216">
        <v>162591</v>
      </c>
      <c r="H5216">
        <v>14.76</v>
      </c>
      <c r="I5216">
        <v>1</v>
      </c>
    </row>
    <row r="5217" spans="1:9" x14ac:dyDescent="0.3">
      <c r="A5217">
        <v>162592</v>
      </c>
      <c r="B5217">
        <v>80</v>
      </c>
      <c r="C5217">
        <v>0</v>
      </c>
      <c r="D5217">
        <v>162924</v>
      </c>
      <c r="E5217" t="s">
        <v>5790</v>
      </c>
      <c r="F5217">
        <v>0.21180701260000001</v>
      </c>
      <c r="G5217">
        <v>162592</v>
      </c>
      <c r="H5217">
        <v>14.76</v>
      </c>
      <c r="I5217">
        <v>1</v>
      </c>
    </row>
    <row r="5218" spans="1:9" x14ac:dyDescent="0.3">
      <c r="A5218">
        <v>162594</v>
      </c>
      <c r="B5218">
        <v>142</v>
      </c>
      <c r="C5218">
        <v>0.91016251871614196</v>
      </c>
      <c r="D5218">
        <v>163224</v>
      </c>
      <c r="E5218" t="s">
        <v>5790</v>
      </c>
      <c r="F5218">
        <v>0.66093236209999995</v>
      </c>
      <c r="G5218">
        <v>162594</v>
      </c>
      <c r="H5218">
        <v>11.8</v>
      </c>
      <c r="I5218">
        <v>2</v>
      </c>
    </row>
    <row r="5219" spans="1:9" x14ac:dyDescent="0.3">
      <c r="A5219">
        <v>162597</v>
      </c>
      <c r="B5219">
        <v>80</v>
      </c>
      <c r="C5219">
        <v>0</v>
      </c>
      <c r="D5219">
        <v>162924</v>
      </c>
      <c r="E5219" t="s">
        <v>5791</v>
      </c>
      <c r="F5219">
        <v>0.93840861320000002</v>
      </c>
      <c r="G5219">
        <v>162597</v>
      </c>
      <c r="H5219">
        <v>4.0599999999999996</v>
      </c>
      <c r="I5219">
        <v>5</v>
      </c>
    </row>
    <row r="5220" spans="1:9" x14ac:dyDescent="0.3">
      <c r="A5220">
        <v>162600</v>
      </c>
      <c r="B5220">
        <v>142</v>
      </c>
      <c r="C5220">
        <v>0.17573041245825299</v>
      </c>
      <c r="D5220">
        <v>163058</v>
      </c>
      <c r="E5220" t="s">
        <v>5790</v>
      </c>
      <c r="F5220">
        <v>0.11237205560000001</v>
      </c>
      <c r="G5220">
        <v>162600</v>
      </c>
      <c r="H5220">
        <v>14.76</v>
      </c>
      <c r="I5220">
        <v>1</v>
      </c>
    </row>
    <row r="5221" spans="1:9" x14ac:dyDescent="0.3">
      <c r="A5221">
        <v>162601</v>
      </c>
      <c r="B5221">
        <v>142</v>
      </c>
      <c r="C5221">
        <v>0</v>
      </c>
      <c r="D5221">
        <v>163984</v>
      </c>
      <c r="E5221" t="s">
        <v>5790</v>
      </c>
      <c r="F5221">
        <v>0.1779669821</v>
      </c>
      <c r="G5221">
        <v>162601</v>
      </c>
      <c r="H5221">
        <v>14.76</v>
      </c>
      <c r="I5221">
        <v>1</v>
      </c>
    </row>
    <row r="5222" spans="1:9" x14ac:dyDescent="0.3">
      <c r="A5222">
        <v>162609</v>
      </c>
      <c r="B5222">
        <v>142</v>
      </c>
      <c r="C5222">
        <v>0</v>
      </c>
      <c r="D5222">
        <v>163984</v>
      </c>
      <c r="E5222" t="s">
        <v>5790</v>
      </c>
      <c r="F5222">
        <v>0.38664549590000002</v>
      </c>
      <c r="G5222">
        <v>162609</v>
      </c>
      <c r="H5222">
        <v>14.76</v>
      </c>
      <c r="I5222">
        <v>1</v>
      </c>
    </row>
    <row r="5223" spans="1:9" x14ac:dyDescent="0.3">
      <c r="A5223">
        <v>162614</v>
      </c>
      <c r="B5223">
        <v>123.458331857638</v>
      </c>
      <c r="C5223">
        <v>0</v>
      </c>
      <c r="D5223">
        <v>163355</v>
      </c>
      <c r="E5223" t="s">
        <v>5790</v>
      </c>
      <c r="F5223">
        <v>0.15985731780000001</v>
      </c>
      <c r="G5223">
        <v>162614</v>
      </c>
      <c r="H5223">
        <v>14.76</v>
      </c>
      <c r="I5223">
        <v>1</v>
      </c>
    </row>
    <row r="5224" spans="1:9" x14ac:dyDescent="0.3">
      <c r="A5224">
        <v>162615</v>
      </c>
      <c r="B5224">
        <v>107.308084088836</v>
      </c>
      <c r="C5224">
        <v>0</v>
      </c>
      <c r="D5224">
        <v>163355</v>
      </c>
      <c r="E5224" t="s">
        <v>5790</v>
      </c>
      <c r="F5224">
        <v>0.46290588379999997</v>
      </c>
      <c r="G5224">
        <v>162615</v>
      </c>
      <c r="H5224">
        <v>14.76</v>
      </c>
      <c r="I5224">
        <v>1</v>
      </c>
    </row>
    <row r="5225" spans="1:9" x14ac:dyDescent="0.3">
      <c r="A5225">
        <v>162618</v>
      </c>
      <c r="B5225">
        <v>108.181819504131</v>
      </c>
      <c r="C5225">
        <v>0</v>
      </c>
      <c r="D5225">
        <v>163355</v>
      </c>
      <c r="E5225" t="s">
        <v>5790</v>
      </c>
      <c r="F5225">
        <v>0.69387722019999998</v>
      </c>
      <c r="G5225">
        <v>162618</v>
      </c>
      <c r="H5225">
        <v>11.8</v>
      </c>
      <c r="I5225">
        <v>2</v>
      </c>
    </row>
    <row r="5226" spans="1:9" x14ac:dyDescent="0.3">
      <c r="A5226">
        <v>162619</v>
      </c>
      <c r="B5226">
        <v>136</v>
      </c>
      <c r="C5226">
        <v>0.33788510969861502</v>
      </c>
      <c r="D5226">
        <v>163159</v>
      </c>
      <c r="E5226" t="s">
        <v>5790</v>
      </c>
      <c r="F5226">
        <v>0.59532934429999995</v>
      </c>
      <c r="G5226">
        <v>162619</v>
      </c>
      <c r="H5226">
        <v>11.8</v>
      </c>
      <c r="I5226">
        <v>2</v>
      </c>
    </row>
    <row r="5227" spans="1:9" x14ac:dyDescent="0.3">
      <c r="A5227">
        <v>162623</v>
      </c>
      <c r="B5227">
        <v>137.666666666666</v>
      </c>
      <c r="C5227">
        <v>0.34861162111761901</v>
      </c>
      <c r="D5227">
        <v>163159</v>
      </c>
      <c r="E5227" t="s">
        <v>5790</v>
      </c>
      <c r="F5227">
        <v>0.46026521920000002</v>
      </c>
      <c r="G5227">
        <v>162623</v>
      </c>
      <c r="H5227">
        <v>14.76</v>
      </c>
      <c r="I5227">
        <v>1</v>
      </c>
    </row>
    <row r="5228" spans="1:9" x14ac:dyDescent="0.3">
      <c r="A5228">
        <v>162624</v>
      </c>
      <c r="B5228">
        <v>110</v>
      </c>
      <c r="C5228">
        <v>0</v>
      </c>
      <c r="D5228">
        <v>163347</v>
      </c>
      <c r="E5228" t="s">
        <v>5790</v>
      </c>
      <c r="F5228">
        <v>0.373971045</v>
      </c>
      <c r="G5228">
        <v>162624</v>
      </c>
      <c r="H5228">
        <v>14.76</v>
      </c>
      <c r="I5228">
        <v>1</v>
      </c>
    </row>
    <row r="5229" spans="1:9" x14ac:dyDescent="0.3">
      <c r="A5229">
        <v>162625</v>
      </c>
      <c r="B5229">
        <v>148.66596491228</v>
      </c>
      <c r="C5229">
        <v>0.33844757623889898</v>
      </c>
      <c r="D5229">
        <v>163159</v>
      </c>
      <c r="E5229" t="s">
        <v>5790</v>
      </c>
      <c r="F5229">
        <v>0.29671719670000002</v>
      </c>
      <c r="G5229">
        <v>162625</v>
      </c>
      <c r="H5229">
        <v>14.76</v>
      </c>
      <c r="I5229">
        <v>1</v>
      </c>
    </row>
    <row r="5230" spans="1:9" x14ac:dyDescent="0.3">
      <c r="A5230">
        <v>162626</v>
      </c>
      <c r="B5230">
        <v>137.470588235294</v>
      </c>
      <c r="C5230">
        <v>0.364385902616154</v>
      </c>
      <c r="D5230">
        <v>163159</v>
      </c>
      <c r="E5230" t="s">
        <v>5790</v>
      </c>
      <c r="F5230">
        <v>0.23146997389999999</v>
      </c>
      <c r="G5230">
        <v>162626</v>
      </c>
      <c r="H5230">
        <v>14.76</v>
      </c>
      <c r="I5230">
        <v>1</v>
      </c>
    </row>
    <row r="5231" spans="1:9" x14ac:dyDescent="0.3">
      <c r="A5231">
        <v>162634</v>
      </c>
      <c r="B5231">
        <v>137.666666666666</v>
      </c>
      <c r="C5231">
        <v>0.34861162111761901</v>
      </c>
      <c r="D5231">
        <v>163159</v>
      </c>
      <c r="E5231" t="s">
        <v>5790</v>
      </c>
      <c r="F5231">
        <v>0.2097657174</v>
      </c>
      <c r="G5231">
        <v>162634</v>
      </c>
      <c r="H5231">
        <v>14.76</v>
      </c>
      <c r="I5231">
        <v>1</v>
      </c>
    </row>
    <row r="5232" spans="1:9" x14ac:dyDescent="0.3">
      <c r="A5232">
        <v>162638</v>
      </c>
      <c r="B5232">
        <v>112.560979179054</v>
      </c>
      <c r="C5232">
        <v>0</v>
      </c>
      <c r="D5232">
        <v>163355</v>
      </c>
      <c r="E5232" t="s">
        <v>5790</v>
      </c>
      <c r="F5232">
        <v>0.29825320840000002</v>
      </c>
      <c r="G5232">
        <v>162638</v>
      </c>
      <c r="H5232">
        <v>14.76</v>
      </c>
      <c r="I5232">
        <v>1</v>
      </c>
    </row>
    <row r="5233" spans="1:9" x14ac:dyDescent="0.3">
      <c r="A5233">
        <v>162642</v>
      </c>
      <c r="B5233">
        <v>121.60371132096201</v>
      </c>
      <c r="C5233">
        <v>0</v>
      </c>
      <c r="D5233">
        <v>163347</v>
      </c>
      <c r="E5233" t="s">
        <v>5790</v>
      </c>
      <c r="F5233">
        <v>0.68581151959999997</v>
      </c>
      <c r="G5233">
        <v>162642</v>
      </c>
      <c r="H5233">
        <v>11.8</v>
      </c>
      <c r="I5233">
        <v>2</v>
      </c>
    </row>
    <row r="5234" spans="1:9" x14ac:dyDescent="0.3">
      <c r="A5234">
        <v>162645</v>
      </c>
      <c r="B5234">
        <v>144.5</v>
      </c>
      <c r="C5234">
        <v>0</v>
      </c>
      <c r="D5234">
        <v>163506</v>
      </c>
      <c r="E5234" t="s">
        <v>5790</v>
      </c>
      <c r="F5234">
        <v>0.28312227130000001</v>
      </c>
      <c r="G5234">
        <v>162645</v>
      </c>
      <c r="H5234">
        <v>14.76</v>
      </c>
      <c r="I5234">
        <v>1</v>
      </c>
    </row>
    <row r="5235" spans="1:9" x14ac:dyDescent="0.3">
      <c r="A5235">
        <v>162646</v>
      </c>
      <c r="B5235">
        <v>115</v>
      </c>
      <c r="C5235">
        <v>0</v>
      </c>
      <c r="D5235">
        <v>163347</v>
      </c>
      <c r="E5235" t="s">
        <v>5790</v>
      </c>
      <c r="F5235">
        <v>0.58117896319999995</v>
      </c>
      <c r="G5235">
        <v>162646</v>
      </c>
      <c r="H5235">
        <v>11.8</v>
      </c>
      <c r="I5235">
        <v>2</v>
      </c>
    </row>
    <row r="5236" spans="1:9" x14ac:dyDescent="0.3">
      <c r="A5236">
        <v>162647</v>
      </c>
      <c r="B5236">
        <v>109.99999999999901</v>
      </c>
      <c r="C5236">
        <v>0</v>
      </c>
      <c r="D5236">
        <v>163347</v>
      </c>
      <c r="E5236" t="s">
        <v>5790</v>
      </c>
      <c r="F5236">
        <v>0.49701762199999999</v>
      </c>
      <c r="G5236">
        <v>162647</v>
      </c>
      <c r="H5236">
        <v>14.76</v>
      </c>
      <c r="I5236">
        <v>1</v>
      </c>
    </row>
    <row r="5237" spans="1:9" x14ac:dyDescent="0.3">
      <c r="A5237">
        <v>162648</v>
      </c>
      <c r="B5237">
        <v>110</v>
      </c>
      <c r="C5237">
        <v>0</v>
      </c>
      <c r="D5237">
        <v>163347</v>
      </c>
      <c r="E5237" t="s">
        <v>5790</v>
      </c>
      <c r="F5237">
        <v>0.47428914900000002</v>
      </c>
      <c r="G5237">
        <v>162648</v>
      </c>
      <c r="H5237">
        <v>14.76</v>
      </c>
      <c r="I5237">
        <v>1</v>
      </c>
    </row>
    <row r="5238" spans="1:9" x14ac:dyDescent="0.3">
      <c r="A5238">
        <v>162666</v>
      </c>
      <c r="B5238">
        <v>141.910476190476</v>
      </c>
      <c r="C5238">
        <v>0</v>
      </c>
      <c r="D5238">
        <v>176169</v>
      </c>
      <c r="E5238" t="s">
        <v>5790</v>
      </c>
      <c r="F5238">
        <v>0.63944345709999995</v>
      </c>
      <c r="G5238">
        <v>162666</v>
      </c>
      <c r="H5238">
        <v>11.8</v>
      </c>
      <c r="I5238">
        <v>2</v>
      </c>
    </row>
    <row r="5239" spans="1:9" x14ac:dyDescent="0.3">
      <c r="A5239">
        <v>162666</v>
      </c>
      <c r="B5239">
        <v>141.910476190476</v>
      </c>
      <c r="C5239">
        <v>0</v>
      </c>
      <c r="D5239">
        <v>176169</v>
      </c>
      <c r="E5239" t="s">
        <v>5790</v>
      </c>
      <c r="F5239">
        <v>0.63944345709999995</v>
      </c>
      <c r="G5239">
        <v>162666</v>
      </c>
      <c r="H5239">
        <v>11.8</v>
      </c>
      <c r="I5239">
        <v>2</v>
      </c>
    </row>
    <row r="5240" spans="1:9" x14ac:dyDescent="0.3">
      <c r="A5240">
        <v>162667</v>
      </c>
      <c r="B5240">
        <v>94.999999999999901</v>
      </c>
      <c r="C5240">
        <v>0</v>
      </c>
      <c r="D5240">
        <v>162924</v>
      </c>
      <c r="E5240" t="s">
        <v>5790</v>
      </c>
      <c r="F5240">
        <v>0.34368756410000001</v>
      </c>
      <c r="G5240">
        <v>162667</v>
      </c>
      <c r="H5240">
        <v>14.76</v>
      </c>
      <c r="I5240">
        <v>1</v>
      </c>
    </row>
    <row r="5241" spans="1:9" x14ac:dyDescent="0.3">
      <c r="A5241">
        <v>162672</v>
      </c>
      <c r="B5241">
        <v>142</v>
      </c>
      <c r="C5241">
        <v>0</v>
      </c>
      <c r="D5241">
        <v>163239</v>
      </c>
      <c r="E5241" t="s">
        <v>5790</v>
      </c>
      <c r="F5241">
        <v>0.82700812820000003</v>
      </c>
      <c r="G5241">
        <v>162672</v>
      </c>
      <c r="H5241">
        <v>7.65</v>
      </c>
      <c r="I5241">
        <v>3</v>
      </c>
    </row>
    <row r="5242" spans="1:9" x14ac:dyDescent="0.3">
      <c r="A5242">
        <v>162679</v>
      </c>
      <c r="B5242">
        <v>147</v>
      </c>
      <c r="C5242">
        <v>0</v>
      </c>
      <c r="D5242">
        <v>162683</v>
      </c>
      <c r="E5242" t="s">
        <v>5790</v>
      </c>
      <c r="F5242">
        <v>0.27861693500000001</v>
      </c>
      <c r="G5242">
        <v>162679</v>
      </c>
      <c r="H5242">
        <v>14.76</v>
      </c>
      <c r="I5242">
        <v>1</v>
      </c>
    </row>
    <row r="5243" spans="1:9" x14ac:dyDescent="0.3">
      <c r="A5243">
        <v>162699</v>
      </c>
      <c r="B5243">
        <v>142</v>
      </c>
      <c r="C5243">
        <v>0</v>
      </c>
      <c r="D5243">
        <v>163239</v>
      </c>
      <c r="E5243" t="s">
        <v>5790</v>
      </c>
      <c r="F5243">
        <v>0.2939528823</v>
      </c>
      <c r="G5243">
        <v>162699</v>
      </c>
      <c r="H5243">
        <v>14.76</v>
      </c>
      <c r="I5243">
        <v>1</v>
      </c>
    </row>
    <row r="5244" spans="1:9" x14ac:dyDescent="0.3">
      <c r="A5244">
        <v>162703</v>
      </c>
      <c r="B5244">
        <v>142</v>
      </c>
      <c r="C5244">
        <v>0</v>
      </c>
      <c r="D5244">
        <v>163239</v>
      </c>
      <c r="E5244" t="s">
        <v>5790</v>
      </c>
      <c r="F5244">
        <v>0.89570814369999996</v>
      </c>
      <c r="G5244">
        <v>162703</v>
      </c>
      <c r="H5244">
        <v>6.11</v>
      </c>
      <c r="I5244">
        <v>4</v>
      </c>
    </row>
    <row r="5245" spans="1:9" x14ac:dyDescent="0.3">
      <c r="A5245">
        <v>162708</v>
      </c>
      <c r="B5245">
        <v>121.666666666666</v>
      </c>
      <c r="C5245">
        <v>6.3182255926787403E-2</v>
      </c>
      <c r="D5245">
        <v>162832</v>
      </c>
      <c r="E5245" t="s">
        <v>5790</v>
      </c>
      <c r="F5245">
        <v>0.2134674489</v>
      </c>
      <c r="G5245">
        <v>162708</v>
      </c>
      <c r="H5245">
        <v>14.76</v>
      </c>
      <c r="I5245">
        <v>1</v>
      </c>
    </row>
    <row r="5246" spans="1:9" x14ac:dyDescent="0.3">
      <c r="A5246">
        <v>162723</v>
      </c>
      <c r="B5246">
        <v>121.666666666666</v>
      </c>
      <c r="C5246">
        <v>6.3182255926787403E-2</v>
      </c>
      <c r="D5246">
        <v>162832</v>
      </c>
      <c r="E5246" t="s">
        <v>5791</v>
      </c>
      <c r="F5246">
        <v>0.94900119299999997</v>
      </c>
      <c r="G5246">
        <v>162723</v>
      </c>
      <c r="H5246">
        <v>4.0599999999999996</v>
      </c>
      <c r="I5246">
        <v>5</v>
      </c>
    </row>
    <row r="5247" spans="1:9" x14ac:dyDescent="0.3">
      <c r="A5247">
        <v>162725</v>
      </c>
      <c r="B5247">
        <v>121.666666666666</v>
      </c>
      <c r="C5247">
        <v>6.3182255926787403E-2</v>
      </c>
      <c r="D5247">
        <v>162832</v>
      </c>
      <c r="E5247" t="s">
        <v>5790</v>
      </c>
      <c r="F5247">
        <v>0.79092252249999995</v>
      </c>
      <c r="G5247">
        <v>162725</v>
      </c>
      <c r="H5247">
        <v>7.65</v>
      </c>
      <c r="I5247">
        <v>3</v>
      </c>
    </row>
    <row r="5248" spans="1:9" x14ac:dyDescent="0.3">
      <c r="A5248">
        <v>162730</v>
      </c>
      <c r="B5248">
        <v>142</v>
      </c>
      <c r="C5248">
        <v>0.26421409116831701</v>
      </c>
      <c r="D5248">
        <v>163201</v>
      </c>
      <c r="E5248" t="s">
        <v>5790</v>
      </c>
      <c r="F5248">
        <v>0.65734517569999995</v>
      </c>
      <c r="G5248">
        <v>162730</v>
      </c>
      <c r="H5248">
        <v>11.8</v>
      </c>
      <c r="I5248">
        <v>2</v>
      </c>
    </row>
    <row r="5249" spans="1:9" x14ac:dyDescent="0.3">
      <c r="A5249">
        <v>162731</v>
      </c>
      <c r="B5249">
        <v>142</v>
      </c>
      <c r="C5249">
        <v>0</v>
      </c>
      <c r="D5249">
        <v>164809</v>
      </c>
      <c r="E5249" t="s">
        <v>5790</v>
      </c>
      <c r="F5249">
        <v>0.35613238809999997</v>
      </c>
      <c r="G5249">
        <v>162731</v>
      </c>
      <c r="H5249">
        <v>14.76</v>
      </c>
      <c r="I5249">
        <v>1</v>
      </c>
    </row>
    <row r="5250" spans="1:9" x14ac:dyDescent="0.3">
      <c r="A5250">
        <v>162745</v>
      </c>
      <c r="B5250">
        <v>100</v>
      </c>
      <c r="C5250">
        <v>0</v>
      </c>
      <c r="D5250">
        <v>162924</v>
      </c>
      <c r="E5250" t="s">
        <v>5790</v>
      </c>
      <c r="F5250">
        <v>0.66630893950000003</v>
      </c>
      <c r="G5250">
        <v>162745</v>
      </c>
      <c r="H5250">
        <v>11.8</v>
      </c>
      <c r="I5250">
        <v>2</v>
      </c>
    </row>
    <row r="5251" spans="1:9" x14ac:dyDescent="0.3">
      <c r="A5251">
        <v>162772</v>
      </c>
      <c r="B5251">
        <v>137.666666666666</v>
      </c>
      <c r="C5251">
        <v>0</v>
      </c>
      <c r="D5251">
        <v>163325</v>
      </c>
      <c r="E5251" t="s">
        <v>5790</v>
      </c>
      <c r="F5251">
        <v>0.64287287000000004</v>
      </c>
      <c r="G5251">
        <v>162772</v>
      </c>
      <c r="H5251">
        <v>11.8</v>
      </c>
      <c r="I5251">
        <v>2</v>
      </c>
    </row>
    <row r="5252" spans="1:9" x14ac:dyDescent="0.3">
      <c r="A5252">
        <v>162773</v>
      </c>
      <c r="B5252">
        <v>147</v>
      </c>
      <c r="C5252">
        <v>0</v>
      </c>
      <c r="D5252">
        <v>162969</v>
      </c>
      <c r="E5252" t="s">
        <v>5790</v>
      </c>
      <c r="F5252">
        <v>0.74775111679999995</v>
      </c>
      <c r="G5252">
        <v>162773</v>
      </c>
      <c r="H5252">
        <v>11.8</v>
      </c>
      <c r="I5252">
        <v>2</v>
      </c>
    </row>
    <row r="5253" spans="1:9" x14ac:dyDescent="0.3">
      <c r="A5253">
        <v>162774</v>
      </c>
      <c r="B5253">
        <v>137.666666666666</v>
      </c>
      <c r="C5253">
        <v>0</v>
      </c>
      <c r="D5253">
        <v>163325</v>
      </c>
      <c r="E5253" t="s">
        <v>5790</v>
      </c>
      <c r="F5253">
        <v>0.1573735923</v>
      </c>
      <c r="G5253">
        <v>162774</v>
      </c>
      <c r="H5253">
        <v>14.76</v>
      </c>
      <c r="I5253">
        <v>1</v>
      </c>
    </row>
    <row r="5254" spans="1:9" x14ac:dyDescent="0.3">
      <c r="A5254">
        <v>162797</v>
      </c>
      <c r="B5254">
        <v>122</v>
      </c>
      <c r="C5254">
        <v>0</v>
      </c>
      <c r="D5254">
        <v>163355</v>
      </c>
      <c r="E5254" t="s">
        <v>5790</v>
      </c>
      <c r="F5254">
        <v>0.66478508709999995</v>
      </c>
      <c r="G5254">
        <v>162797</v>
      </c>
      <c r="H5254">
        <v>11.8</v>
      </c>
      <c r="I5254">
        <v>2</v>
      </c>
    </row>
    <row r="5255" spans="1:9" x14ac:dyDescent="0.3">
      <c r="A5255">
        <v>162846</v>
      </c>
      <c r="B5255">
        <v>142</v>
      </c>
      <c r="C5255">
        <v>0</v>
      </c>
      <c r="D5255">
        <v>163201</v>
      </c>
      <c r="E5255" t="s">
        <v>5790</v>
      </c>
      <c r="F5255">
        <v>0.75171536210000001</v>
      </c>
      <c r="G5255">
        <v>162846</v>
      </c>
      <c r="H5255">
        <v>11.8</v>
      </c>
      <c r="I5255">
        <v>2</v>
      </c>
    </row>
    <row r="5256" spans="1:9" x14ac:dyDescent="0.3">
      <c r="A5256">
        <v>162847</v>
      </c>
      <c r="B5256">
        <v>148.5752</v>
      </c>
      <c r="C5256">
        <v>0.295681004227767</v>
      </c>
      <c r="D5256">
        <v>163041</v>
      </c>
      <c r="E5256" t="s">
        <v>5790</v>
      </c>
      <c r="F5256">
        <v>0.59992581609999995</v>
      </c>
      <c r="G5256">
        <v>162847</v>
      </c>
      <c r="H5256">
        <v>11.8</v>
      </c>
      <c r="I5256">
        <v>2</v>
      </c>
    </row>
    <row r="5257" spans="1:9" x14ac:dyDescent="0.3">
      <c r="A5257">
        <v>162850</v>
      </c>
      <c r="B5257">
        <v>147</v>
      </c>
      <c r="C5257">
        <v>6.6142668163805096E-2</v>
      </c>
      <c r="D5257">
        <v>163286</v>
      </c>
      <c r="E5257" t="s">
        <v>5790</v>
      </c>
      <c r="F5257">
        <v>0.6600432396</v>
      </c>
      <c r="G5257">
        <v>162850</v>
      </c>
      <c r="H5257">
        <v>11.8</v>
      </c>
      <c r="I5257">
        <v>2</v>
      </c>
    </row>
    <row r="5258" spans="1:9" x14ac:dyDescent="0.3">
      <c r="A5258">
        <v>162851</v>
      </c>
      <c r="B5258">
        <v>147</v>
      </c>
      <c r="C5258">
        <v>6.6142668163805096E-2</v>
      </c>
      <c r="D5258">
        <v>163286</v>
      </c>
      <c r="E5258" t="s">
        <v>5790</v>
      </c>
      <c r="F5258">
        <v>0.51389163729999998</v>
      </c>
      <c r="G5258">
        <v>162851</v>
      </c>
      <c r="H5258">
        <v>11.8</v>
      </c>
      <c r="I5258">
        <v>2</v>
      </c>
    </row>
    <row r="5259" spans="1:9" x14ac:dyDescent="0.3">
      <c r="A5259">
        <v>162852</v>
      </c>
      <c r="B5259">
        <v>142</v>
      </c>
      <c r="C5259">
        <v>6.6142668163805096E-2</v>
      </c>
      <c r="D5259">
        <v>163286</v>
      </c>
      <c r="E5259" t="s">
        <v>5790</v>
      </c>
      <c r="F5259">
        <v>0.43276384470000001</v>
      </c>
      <c r="G5259">
        <v>162852</v>
      </c>
      <c r="H5259">
        <v>14.76</v>
      </c>
      <c r="I5259">
        <v>1</v>
      </c>
    </row>
    <row r="5260" spans="1:9" x14ac:dyDescent="0.3">
      <c r="A5260">
        <v>162855</v>
      </c>
      <c r="B5260">
        <v>142</v>
      </c>
      <c r="C5260">
        <v>0</v>
      </c>
      <c r="D5260">
        <v>163041</v>
      </c>
      <c r="E5260" t="s">
        <v>5790</v>
      </c>
      <c r="F5260">
        <v>0.76323282719999996</v>
      </c>
      <c r="G5260">
        <v>162855</v>
      </c>
      <c r="H5260">
        <v>7.65</v>
      </c>
      <c r="I5260">
        <v>3</v>
      </c>
    </row>
    <row r="5261" spans="1:9" x14ac:dyDescent="0.3">
      <c r="A5261">
        <v>162856</v>
      </c>
      <c r="B5261">
        <v>115</v>
      </c>
      <c r="C5261">
        <v>0</v>
      </c>
      <c r="D5261">
        <v>163355</v>
      </c>
      <c r="E5261" t="s">
        <v>5790</v>
      </c>
      <c r="F5261">
        <v>0.10858891900000001</v>
      </c>
      <c r="G5261">
        <v>162856</v>
      </c>
      <c r="H5261">
        <v>14.76</v>
      </c>
      <c r="I5261">
        <v>1</v>
      </c>
    </row>
    <row r="5262" spans="1:9" x14ac:dyDescent="0.3">
      <c r="A5262">
        <v>162859</v>
      </c>
      <c r="B5262">
        <v>142</v>
      </c>
      <c r="C5262">
        <v>0</v>
      </c>
      <c r="D5262">
        <v>163984</v>
      </c>
      <c r="E5262" t="s">
        <v>5790</v>
      </c>
      <c r="F5262">
        <v>0.4041644633</v>
      </c>
      <c r="G5262">
        <v>162859</v>
      </c>
      <c r="H5262">
        <v>14.76</v>
      </c>
      <c r="I5262">
        <v>1</v>
      </c>
    </row>
    <row r="5263" spans="1:9" x14ac:dyDescent="0.3">
      <c r="A5263">
        <v>162863</v>
      </c>
      <c r="B5263">
        <v>142</v>
      </c>
      <c r="C5263">
        <v>0</v>
      </c>
      <c r="D5263">
        <v>163325</v>
      </c>
      <c r="E5263" t="s">
        <v>5790</v>
      </c>
      <c r="F5263">
        <v>0.26785328980000001</v>
      </c>
      <c r="G5263">
        <v>162863</v>
      </c>
      <c r="H5263">
        <v>14.76</v>
      </c>
      <c r="I5263">
        <v>1</v>
      </c>
    </row>
    <row r="5264" spans="1:9" x14ac:dyDescent="0.3">
      <c r="A5264">
        <v>162886</v>
      </c>
      <c r="B5264">
        <v>137.666666666666</v>
      </c>
      <c r="C5264">
        <v>0</v>
      </c>
      <c r="D5264">
        <v>163325</v>
      </c>
      <c r="E5264" t="s">
        <v>5790</v>
      </c>
      <c r="F5264">
        <v>0.18749342860000001</v>
      </c>
      <c r="G5264">
        <v>162886</v>
      </c>
      <c r="H5264">
        <v>14.76</v>
      </c>
      <c r="I5264">
        <v>1</v>
      </c>
    </row>
    <row r="5265" spans="1:9" x14ac:dyDescent="0.3">
      <c r="A5265">
        <v>162907</v>
      </c>
      <c r="B5265">
        <v>147</v>
      </c>
      <c r="C5265">
        <v>0</v>
      </c>
      <c r="D5265">
        <v>163084</v>
      </c>
      <c r="E5265" t="s">
        <v>5790</v>
      </c>
      <c r="F5265">
        <v>0.85116595029999997</v>
      </c>
      <c r="G5265">
        <v>162907</v>
      </c>
      <c r="H5265">
        <v>6.11</v>
      </c>
      <c r="I5265">
        <v>4</v>
      </c>
    </row>
    <row r="5266" spans="1:9" x14ac:dyDescent="0.3">
      <c r="A5266">
        <v>162923</v>
      </c>
      <c r="B5266">
        <v>142</v>
      </c>
      <c r="C5266">
        <v>0</v>
      </c>
      <c r="D5266">
        <v>163984</v>
      </c>
      <c r="E5266" t="s">
        <v>5790</v>
      </c>
      <c r="F5266">
        <v>0.57454884049999999</v>
      </c>
      <c r="G5266">
        <v>162923</v>
      </c>
      <c r="H5266">
        <v>11.8</v>
      </c>
      <c r="I5266">
        <v>2</v>
      </c>
    </row>
    <row r="5267" spans="1:9" x14ac:dyDescent="0.3">
      <c r="A5267">
        <v>162939</v>
      </c>
      <c r="B5267">
        <v>142</v>
      </c>
      <c r="C5267">
        <v>0.15932890729548199</v>
      </c>
      <c r="D5267">
        <v>163058</v>
      </c>
      <c r="E5267" t="s">
        <v>5790</v>
      </c>
      <c r="F5267">
        <v>0.65549772979999998</v>
      </c>
      <c r="G5267">
        <v>162939</v>
      </c>
      <c r="H5267">
        <v>11.8</v>
      </c>
      <c r="I5267">
        <v>2</v>
      </c>
    </row>
    <row r="5268" spans="1:9" x14ac:dyDescent="0.3">
      <c r="A5268">
        <v>162940</v>
      </c>
      <c r="B5268">
        <v>142</v>
      </c>
      <c r="C5268">
        <v>0</v>
      </c>
      <c r="D5268">
        <v>163201</v>
      </c>
      <c r="E5268" t="s">
        <v>5790</v>
      </c>
      <c r="F5268">
        <v>0.87174242729999996</v>
      </c>
      <c r="G5268">
        <v>162940</v>
      </c>
      <c r="H5268">
        <v>6.11</v>
      </c>
      <c r="I5268">
        <v>4</v>
      </c>
    </row>
    <row r="5269" spans="1:9" x14ac:dyDescent="0.3">
      <c r="A5269">
        <v>162963</v>
      </c>
      <c r="B5269">
        <v>138.19125</v>
      </c>
      <c r="C5269">
        <v>0</v>
      </c>
      <c r="D5269">
        <v>166617</v>
      </c>
      <c r="E5269" t="s">
        <v>5790</v>
      </c>
      <c r="F5269">
        <v>0.65556555989999998</v>
      </c>
      <c r="G5269">
        <v>162963</v>
      </c>
      <c r="H5269">
        <v>11.8</v>
      </c>
      <c r="I5269">
        <v>2</v>
      </c>
    </row>
    <row r="5270" spans="1:9" x14ac:dyDescent="0.3">
      <c r="A5270">
        <v>162981</v>
      </c>
      <c r="B5270">
        <v>142</v>
      </c>
      <c r="C5270">
        <v>0.33064485253403297</v>
      </c>
      <c r="D5270">
        <v>163455</v>
      </c>
      <c r="E5270" t="s">
        <v>5790</v>
      </c>
      <c r="F5270">
        <v>0.47491371630000001</v>
      </c>
      <c r="G5270">
        <v>162981</v>
      </c>
      <c r="H5270">
        <v>14.76</v>
      </c>
      <c r="I5270">
        <v>1</v>
      </c>
    </row>
    <row r="5271" spans="1:9" x14ac:dyDescent="0.3">
      <c r="A5271">
        <v>163038</v>
      </c>
      <c r="B5271">
        <v>142</v>
      </c>
      <c r="C5271">
        <v>0</v>
      </c>
      <c r="D5271">
        <v>163984</v>
      </c>
      <c r="E5271" t="s">
        <v>5790</v>
      </c>
      <c r="F5271">
        <v>0.75325489040000004</v>
      </c>
      <c r="G5271">
        <v>163038</v>
      </c>
      <c r="H5271">
        <v>11.8</v>
      </c>
      <c r="I5271">
        <v>2</v>
      </c>
    </row>
    <row r="5272" spans="1:9" x14ac:dyDescent="0.3">
      <c r="A5272">
        <v>163049</v>
      </c>
      <c r="B5272">
        <v>141.27778731479799</v>
      </c>
      <c r="C5272">
        <v>0</v>
      </c>
      <c r="D5272">
        <v>163216</v>
      </c>
      <c r="E5272" t="s">
        <v>5790</v>
      </c>
      <c r="F5272">
        <v>0.59024679660000001</v>
      </c>
      <c r="G5272">
        <v>163049</v>
      </c>
      <c r="H5272">
        <v>11.8</v>
      </c>
      <c r="I5272">
        <v>2</v>
      </c>
    </row>
    <row r="5273" spans="1:9" x14ac:dyDescent="0.3">
      <c r="A5273">
        <v>163054</v>
      </c>
      <c r="B5273">
        <v>142</v>
      </c>
      <c r="C5273">
        <v>0.33064485253403297</v>
      </c>
      <c r="D5273">
        <v>163455</v>
      </c>
      <c r="E5273" t="s">
        <v>5790</v>
      </c>
      <c r="F5273">
        <v>0.2249172032</v>
      </c>
      <c r="G5273">
        <v>163054</v>
      </c>
      <c r="H5273">
        <v>14.76</v>
      </c>
      <c r="I5273">
        <v>1</v>
      </c>
    </row>
    <row r="5274" spans="1:9" x14ac:dyDescent="0.3">
      <c r="A5274">
        <v>163071</v>
      </c>
      <c r="B5274">
        <v>158.24576813204999</v>
      </c>
      <c r="C5274">
        <v>0</v>
      </c>
      <c r="D5274">
        <v>165933</v>
      </c>
      <c r="E5274" t="s">
        <v>5790</v>
      </c>
      <c r="F5274">
        <v>0.76612859960000002</v>
      </c>
      <c r="G5274">
        <v>163071</v>
      </c>
      <c r="H5274">
        <v>7.65</v>
      </c>
      <c r="I5274">
        <v>3</v>
      </c>
    </row>
    <row r="5275" spans="1:9" x14ac:dyDescent="0.3">
      <c r="A5275">
        <v>163099</v>
      </c>
      <c r="B5275">
        <v>115</v>
      </c>
      <c r="C5275">
        <v>0</v>
      </c>
      <c r="D5275">
        <v>163382</v>
      </c>
      <c r="E5275" t="s">
        <v>5790</v>
      </c>
      <c r="F5275">
        <v>0.89383971689999997</v>
      </c>
      <c r="G5275">
        <v>163099</v>
      </c>
      <c r="H5275">
        <v>6.11</v>
      </c>
      <c r="I5275">
        <v>4</v>
      </c>
    </row>
    <row r="5276" spans="1:9" x14ac:dyDescent="0.3">
      <c r="A5276">
        <v>163109</v>
      </c>
      <c r="B5276">
        <v>115</v>
      </c>
      <c r="C5276">
        <v>0</v>
      </c>
      <c r="D5276">
        <v>163382</v>
      </c>
      <c r="E5276" t="s">
        <v>5790</v>
      </c>
      <c r="F5276">
        <v>0.93523186449999995</v>
      </c>
      <c r="G5276">
        <v>163109</v>
      </c>
      <c r="H5276">
        <v>6.11</v>
      </c>
      <c r="I5276">
        <v>4</v>
      </c>
    </row>
    <row r="5277" spans="1:9" x14ac:dyDescent="0.3">
      <c r="A5277">
        <v>163132</v>
      </c>
      <c r="B5277">
        <v>142</v>
      </c>
      <c r="C5277">
        <v>0</v>
      </c>
      <c r="D5277">
        <v>165143</v>
      </c>
      <c r="E5277" t="s">
        <v>5790</v>
      </c>
      <c r="F5277">
        <v>0.82773619890000005</v>
      </c>
      <c r="G5277">
        <v>163132</v>
      </c>
      <c r="H5277">
        <v>7.65</v>
      </c>
      <c r="I5277">
        <v>3</v>
      </c>
    </row>
    <row r="5278" spans="1:9" x14ac:dyDescent="0.3">
      <c r="A5278">
        <v>163133</v>
      </c>
      <c r="B5278">
        <v>162.27769230769201</v>
      </c>
      <c r="C5278">
        <v>0</v>
      </c>
      <c r="D5278">
        <v>165143</v>
      </c>
      <c r="E5278" t="s">
        <v>5790</v>
      </c>
      <c r="F5278">
        <v>0.22518150510000001</v>
      </c>
      <c r="G5278">
        <v>163133</v>
      </c>
      <c r="H5278">
        <v>14.76</v>
      </c>
      <c r="I5278">
        <v>1</v>
      </c>
    </row>
    <row r="5279" spans="1:9" x14ac:dyDescent="0.3">
      <c r="A5279">
        <v>163250</v>
      </c>
      <c r="B5279">
        <v>142</v>
      </c>
      <c r="C5279">
        <v>0</v>
      </c>
      <c r="D5279">
        <v>164809</v>
      </c>
      <c r="E5279" t="s">
        <v>5790</v>
      </c>
      <c r="F5279">
        <v>0.43221074339999999</v>
      </c>
      <c r="G5279">
        <v>163250</v>
      </c>
      <c r="H5279">
        <v>14.76</v>
      </c>
      <c r="I5279">
        <v>1</v>
      </c>
    </row>
    <row r="5280" spans="1:9" x14ac:dyDescent="0.3">
      <c r="A5280">
        <v>163252</v>
      </c>
      <c r="B5280">
        <v>142</v>
      </c>
      <c r="C5280">
        <v>0</v>
      </c>
      <c r="D5280">
        <v>164809</v>
      </c>
      <c r="E5280" t="s">
        <v>5790</v>
      </c>
      <c r="F5280">
        <v>0.42309081549999999</v>
      </c>
      <c r="G5280">
        <v>163252</v>
      </c>
      <c r="H5280">
        <v>14.76</v>
      </c>
      <c r="I5280">
        <v>1</v>
      </c>
    </row>
    <row r="5281" spans="1:9" x14ac:dyDescent="0.3">
      <c r="A5281">
        <v>163255</v>
      </c>
      <c r="B5281">
        <v>122</v>
      </c>
      <c r="C5281">
        <v>0</v>
      </c>
      <c r="D5281">
        <v>163382</v>
      </c>
      <c r="E5281" t="s">
        <v>5790</v>
      </c>
      <c r="F5281">
        <v>0.1684156805</v>
      </c>
      <c r="G5281">
        <v>163255</v>
      </c>
      <c r="H5281">
        <v>14.76</v>
      </c>
      <c r="I5281">
        <v>1</v>
      </c>
    </row>
    <row r="5282" spans="1:9" x14ac:dyDescent="0.3">
      <c r="A5282">
        <v>163256</v>
      </c>
      <c r="B5282">
        <v>147</v>
      </c>
      <c r="C5282">
        <v>0</v>
      </c>
      <c r="D5282">
        <v>164598</v>
      </c>
      <c r="E5282" t="s">
        <v>5790</v>
      </c>
      <c r="F5282">
        <v>0.92966294289999996</v>
      </c>
      <c r="G5282">
        <v>163256</v>
      </c>
      <c r="H5282">
        <v>6.11</v>
      </c>
      <c r="I5282">
        <v>4</v>
      </c>
    </row>
    <row r="5283" spans="1:9" x14ac:dyDescent="0.3">
      <c r="A5283">
        <v>163259</v>
      </c>
      <c r="B5283">
        <v>142</v>
      </c>
      <c r="C5283">
        <v>0</v>
      </c>
      <c r="D5283">
        <v>164598</v>
      </c>
      <c r="E5283" t="s">
        <v>5790</v>
      </c>
      <c r="F5283">
        <v>0.8966681957</v>
      </c>
      <c r="G5283">
        <v>163259</v>
      </c>
      <c r="H5283">
        <v>6.11</v>
      </c>
      <c r="I5283">
        <v>4</v>
      </c>
    </row>
    <row r="5284" spans="1:9" x14ac:dyDescent="0.3">
      <c r="A5284">
        <v>163261</v>
      </c>
      <c r="B5284">
        <v>122</v>
      </c>
      <c r="C5284">
        <v>0</v>
      </c>
      <c r="D5284">
        <v>163382</v>
      </c>
      <c r="E5284" t="s">
        <v>5790</v>
      </c>
      <c r="F5284">
        <v>0.54253530500000002</v>
      </c>
      <c r="G5284">
        <v>163261</v>
      </c>
      <c r="H5284">
        <v>11.8</v>
      </c>
      <c r="I5284">
        <v>2</v>
      </c>
    </row>
    <row r="5285" spans="1:9" x14ac:dyDescent="0.3">
      <c r="A5285">
        <v>163269</v>
      </c>
      <c r="B5285">
        <v>122</v>
      </c>
      <c r="C5285">
        <v>0</v>
      </c>
      <c r="D5285">
        <v>163382</v>
      </c>
      <c r="E5285" t="s">
        <v>5790</v>
      </c>
      <c r="F5285">
        <v>0.39027538899999997</v>
      </c>
      <c r="G5285">
        <v>163269</v>
      </c>
      <c r="H5285">
        <v>14.76</v>
      </c>
      <c r="I5285">
        <v>1</v>
      </c>
    </row>
    <row r="5286" spans="1:9" x14ac:dyDescent="0.3">
      <c r="A5286">
        <v>163354</v>
      </c>
      <c r="B5286">
        <v>137.624989453144</v>
      </c>
      <c r="C5286">
        <v>0</v>
      </c>
      <c r="D5286">
        <v>164715</v>
      </c>
      <c r="E5286" t="s">
        <v>5790</v>
      </c>
      <c r="F5286">
        <v>0.83018875120000002</v>
      </c>
      <c r="G5286">
        <v>163354</v>
      </c>
      <c r="H5286">
        <v>7.65</v>
      </c>
      <c r="I5286">
        <v>3</v>
      </c>
    </row>
    <row r="5287" spans="1:9" x14ac:dyDescent="0.3">
      <c r="A5287">
        <v>163362</v>
      </c>
      <c r="B5287">
        <v>131.820497080904</v>
      </c>
      <c r="C5287">
        <v>0</v>
      </c>
      <c r="D5287">
        <v>164715</v>
      </c>
      <c r="E5287" t="s">
        <v>5790</v>
      </c>
      <c r="F5287">
        <v>0.82034462689999998</v>
      </c>
      <c r="G5287">
        <v>163362</v>
      </c>
      <c r="H5287">
        <v>7.65</v>
      </c>
      <c r="I5287">
        <v>3</v>
      </c>
    </row>
    <row r="5288" spans="1:9" x14ac:dyDescent="0.3">
      <c r="A5288">
        <v>163381</v>
      </c>
      <c r="B5288">
        <v>131.11112061729801</v>
      </c>
      <c r="C5288">
        <v>0</v>
      </c>
      <c r="D5288">
        <v>164715</v>
      </c>
      <c r="E5288" t="s">
        <v>5790</v>
      </c>
      <c r="F5288">
        <v>0.7066164613</v>
      </c>
      <c r="G5288">
        <v>163381</v>
      </c>
      <c r="H5288">
        <v>11.8</v>
      </c>
      <c r="I5288">
        <v>2</v>
      </c>
    </row>
    <row r="5289" spans="1:9" x14ac:dyDescent="0.3">
      <c r="A5289">
        <v>163422</v>
      </c>
      <c r="B5289">
        <v>142</v>
      </c>
      <c r="C5289">
        <v>0</v>
      </c>
      <c r="D5289">
        <v>163769</v>
      </c>
      <c r="E5289" t="s">
        <v>5790</v>
      </c>
      <c r="F5289">
        <v>0.90507209300000002</v>
      </c>
      <c r="G5289">
        <v>163422</v>
      </c>
      <c r="H5289">
        <v>6.11</v>
      </c>
      <c r="I5289">
        <v>4</v>
      </c>
    </row>
    <row r="5290" spans="1:9" x14ac:dyDescent="0.3">
      <c r="A5290">
        <v>163438</v>
      </c>
      <c r="B5290">
        <v>142</v>
      </c>
      <c r="C5290">
        <v>0</v>
      </c>
      <c r="D5290">
        <v>165143</v>
      </c>
      <c r="E5290" t="s">
        <v>5790</v>
      </c>
      <c r="F5290">
        <v>0.63265854119999998</v>
      </c>
      <c r="G5290">
        <v>163438</v>
      </c>
      <c r="H5290">
        <v>11.8</v>
      </c>
      <c r="I5290">
        <v>2</v>
      </c>
    </row>
    <row r="5291" spans="1:9" x14ac:dyDescent="0.3">
      <c r="A5291">
        <v>163450</v>
      </c>
      <c r="B5291">
        <v>142</v>
      </c>
      <c r="C5291">
        <v>0</v>
      </c>
      <c r="D5291">
        <v>165143</v>
      </c>
      <c r="E5291" t="s">
        <v>5790</v>
      </c>
      <c r="F5291">
        <v>0.89534735679999999</v>
      </c>
      <c r="G5291">
        <v>163450</v>
      </c>
      <c r="H5291">
        <v>6.11</v>
      </c>
      <c r="I5291">
        <v>4</v>
      </c>
    </row>
    <row r="5292" spans="1:9" x14ac:dyDescent="0.3">
      <c r="A5292">
        <v>163452</v>
      </c>
      <c r="B5292">
        <v>147</v>
      </c>
      <c r="C5292">
        <v>0.43316734465587298</v>
      </c>
      <c r="D5292">
        <v>163730</v>
      </c>
      <c r="E5292" t="s">
        <v>5790</v>
      </c>
      <c r="F5292">
        <v>0.44745165110000001</v>
      </c>
      <c r="G5292">
        <v>163452</v>
      </c>
      <c r="H5292">
        <v>14.76</v>
      </c>
      <c r="I5292">
        <v>1</v>
      </c>
    </row>
    <row r="5293" spans="1:9" x14ac:dyDescent="0.3">
      <c r="A5293">
        <v>163454</v>
      </c>
      <c r="B5293">
        <v>142</v>
      </c>
      <c r="C5293">
        <v>0</v>
      </c>
      <c r="D5293">
        <v>163893</v>
      </c>
      <c r="E5293" t="s">
        <v>5790</v>
      </c>
      <c r="F5293">
        <v>0.84844511749999996</v>
      </c>
      <c r="G5293">
        <v>163454</v>
      </c>
      <c r="H5293">
        <v>6.11</v>
      </c>
      <c r="I5293">
        <v>4</v>
      </c>
    </row>
    <row r="5294" spans="1:9" x14ac:dyDescent="0.3">
      <c r="A5294">
        <v>163468</v>
      </c>
      <c r="B5294">
        <v>147</v>
      </c>
      <c r="C5294">
        <v>0</v>
      </c>
      <c r="D5294">
        <v>163984</v>
      </c>
      <c r="E5294" t="s">
        <v>5790</v>
      </c>
      <c r="F5294">
        <v>0.56514620780000002</v>
      </c>
      <c r="G5294">
        <v>163468</v>
      </c>
      <c r="H5294">
        <v>11.8</v>
      </c>
      <c r="I5294">
        <v>2</v>
      </c>
    </row>
    <row r="5295" spans="1:9" x14ac:dyDescent="0.3">
      <c r="A5295">
        <v>163486</v>
      </c>
      <c r="B5295">
        <v>90</v>
      </c>
      <c r="C5295">
        <v>0</v>
      </c>
      <c r="D5295">
        <v>164318</v>
      </c>
      <c r="E5295" t="s">
        <v>5790</v>
      </c>
      <c r="F5295">
        <v>0.92479240890000003</v>
      </c>
      <c r="G5295">
        <v>163486</v>
      </c>
      <c r="H5295">
        <v>6.11</v>
      </c>
      <c r="I5295">
        <v>4</v>
      </c>
    </row>
    <row r="5296" spans="1:9" x14ac:dyDescent="0.3">
      <c r="A5296">
        <v>163488</v>
      </c>
      <c r="B5296">
        <v>136.22343592055199</v>
      </c>
      <c r="C5296">
        <v>0</v>
      </c>
      <c r="D5296">
        <v>164318</v>
      </c>
      <c r="E5296" t="s">
        <v>5790</v>
      </c>
      <c r="F5296">
        <v>0.87192744020000001</v>
      </c>
      <c r="G5296">
        <v>163488</v>
      </c>
      <c r="H5296">
        <v>6.11</v>
      </c>
      <c r="I5296">
        <v>4</v>
      </c>
    </row>
    <row r="5297" spans="1:9" x14ac:dyDescent="0.3">
      <c r="A5297">
        <v>163489</v>
      </c>
      <c r="B5297">
        <v>106.526764705882</v>
      </c>
      <c r="C5297">
        <v>0</v>
      </c>
      <c r="D5297">
        <v>164318</v>
      </c>
      <c r="E5297" t="s">
        <v>5790</v>
      </c>
      <c r="F5297">
        <v>0.80724877120000005</v>
      </c>
      <c r="G5297">
        <v>163489</v>
      </c>
      <c r="H5297">
        <v>7.65</v>
      </c>
      <c r="I5297">
        <v>3</v>
      </c>
    </row>
    <row r="5298" spans="1:9" x14ac:dyDescent="0.3">
      <c r="A5298">
        <v>163491</v>
      </c>
      <c r="B5298">
        <v>95</v>
      </c>
      <c r="C5298">
        <v>0</v>
      </c>
      <c r="D5298">
        <v>164318</v>
      </c>
      <c r="E5298" t="s">
        <v>5790</v>
      </c>
      <c r="F5298">
        <v>0.31749573349999999</v>
      </c>
      <c r="G5298">
        <v>163491</v>
      </c>
      <c r="H5298">
        <v>14.76</v>
      </c>
      <c r="I5298">
        <v>1</v>
      </c>
    </row>
    <row r="5299" spans="1:9" x14ac:dyDescent="0.3">
      <c r="A5299">
        <v>163540</v>
      </c>
      <c r="B5299">
        <v>147</v>
      </c>
      <c r="C5299">
        <v>0</v>
      </c>
      <c r="D5299">
        <v>163425</v>
      </c>
      <c r="E5299" t="s">
        <v>5790</v>
      </c>
      <c r="F5299">
        <v>6.3451975600000002E-2</v>
      </c>
      <c r="G5299">
        <v>163540</v>
      </c>
      <c r="H5299">
        <v>14.76</v>
      </c>
      <c r="I5299">
        <v>1</v>
      </c>
    </row>
    <row r="5300" spans="1:9" x14ac:dyDescent="0.3">
      <c r="A5300">
        <v>163577</v>
      </c>
      <c r="B5300">
        <v>137</v>
      </c>
      <c r="C5300">
        <v>0</v>
      </c>
      <c r="D5300">
        <v>164042</v>
      </c>
      <c r="E5300" t="s">
        <v>5790</v>
      </c>
      <c r="F5300">
        <v>0.83534997700000002</v>
      </c>
      <c r="G5300">
        <v>163577</v>
      </c>
      <c r="H5300">
        <v>7.65</v>
      </c>
      <c r="I5300">
        <v>3</v>
      </c>
    </row>
    <row r="5301" spans="1:9" x14ac:dyDescent="0.3">
      <c r="A5301">
        <v>163579</v>
      </c>
      <c r="B5301">
        <v>137</v>
      </c>
      <c r="C5301">
        <v>0</v>
      </c>
      <c r="D5301">
        <v>164042</v>
      </c>
      <c r="E5301" t="s">
        <v>5790</v>
      </c>
      <c r="F5301">
        <v>0.47170194980000002</v>
      </c>
      <c r="G5301">
        <v>163579</v>
      </c>
      <c r="H5301">
        <v>14.76</v>
      </c>
      <c r="I5301">
        <v>1</v>
      </c>
    </row>
    <row r="5302" spans="1:9" x14ac:dyDescent="0.3">
      <c r="A5302">
        <v>163588</v>
      </c>
      <c r="B5302">
        <v>137</v>
      </c>
      <c r="C5302">
        <v>0</v>
      </c>
      <c r="D5302">
        <v>164042</v>
      </c>
      <c r="E5302" t="s">
        <v>5790</v>
      </c>
      <c r="F5302">
        <v>0.5632621646</v>
      </c>
      <c r="G5302">
        <v>163588</v>
      </c>
      <c r="H5302">
        <v>11.8</v>
      </c>
      <c r="I5302">
        <v>2</v>
      </c>
    </row>
    <row r="5303" spans="1:9" x14ac:dyDescent="0.3">
      <c r="A5303">
        <v>163592</v>
      </c>
      <c r="B5303">
        <v>137</v>
      </c>
      <c r="C5303">
        <v>0</v>
      </c>
      <c r="D5303">
        <v>164042</v>
      </c>
      <c r="E5303" t="s">
        <v>5790</v>
      </c>
      <c r="F5303">
        <v>0.11345320189999999</v>
      </c>
      <c r="G5303">
        <v>163592</v>
      </c>
      <c r="H5303">
        <v>14.76</v>
      </c>
      <c r="I5303">
        <v>1</v>
      </c>
    </row>
    <row r="5304" spans="1:9" x14ac:dyDescent="0.3">
      <c r="A5304">
        <v>163594</v>
      </c>
      <c r="B5304">
        <v>137</v>
      </c>
      <c r="C5304">
        <v>0</v>
      </c>
      <c r="D5304">
        <v>164042</v>
      </c>
      <c r="E5304" t="s">
        <v>5790</v>
      </c>
      <c r="F5304">
        <v>0.18772889670000001</v>
      </c>
      <c r="G5304">
        <v>163594</v>
      </c>
      <c r="H5304">
        <v>14.76</v>
      </c>
      <c r="I5304">
        <v>1</v>
      </c>
    </row>
    <row r="5305" spans="1:9" x14ac:dyDescent="0.3">
      <c r="A5305">
        <v>163596</v>
      </c>
      <c r="B5305">
        <v>133.25</v>
      </c>
      <c r="C5305">
        <v>0</v>
      </c>
      <c r="D5305">
        <v>164042</v>
      </c>
      <c r="E5305" t="s">
        <v>5790</v>
      </c>
      <c r="F5305">
        <v>0.58131605389999996</v>
      </c>
      <c r="G5305">
        <v>163596</v>
      </c>
      <c r="H5305">
        <v>11.8</v>
      </c>
      <c r="I5305">
        <v>2</v>
      </c>
    </row>
    <row r="5306" spans="1:9" x14ac:dyDescent="0.3">
      <c r="A5306">
        <v>163604</v>
      </c>
      <c r="B5306">
        <v>142</v>
      </c>
      <c r="C5306">
        <v>0.112659346953061</v>
      </c>
      <c r="D5306">
        <v>164934</v>
      </c>
      <c r="E5306" t="s">
        <v>5790</v>
      </c>
      <c r="F5306">
        <v>0.92086964849999997</v>
      </c>
      <c r="G5306">
        <v>163604</v>
      </c>
      <c r="H5306">
        <v>6.11</v>
      </c>
      <c r="I5306">
        <v>4</v>
      </c>
    </row>
    <row r="5307" spans="1:9" x14ac:dyDescent="0.3">
      <c r="A5307">
        <v>163609</v>
      </c>
      <c r="B5307">
        <v>142</v>
      </c>
      <c r="C5307">
        <v>0.112659346953061</v>
      </c>
      <c r="D5307">
        <v>164934</v>
      </c>
      <c r="E5307" t="s">
        <v>5790</v>
      </c>
      <c r="F5307">
        <v>0.66283243889999999</v>
      </c>
      <c r="G5307">
        <v>163609</v>
      </c>
      <c r="H5307">
        <v>11.8</v>
      </c>
      <c r="I5307">
        <v>2</v>
      </c>
    </row>
    <row r="5308" spans="1:9" x14ac:dyDescent="0.3">
      <c r="A5308">
        <v>163611</v>
      </c>
      <c r="B5308">
        <v>127.416657118035</v>
      </c>
      <c r="C5308">
        <v>0</v>
      </c>
      <c r="D5308">
        <v>164368</v>
      </c>
      <c r="E5308" t="s">
        <v>5790</v>
      </c>
      <c r="F5308">
        <v>0.36503875260000002</v>
      </c>
      <c r="G5308">
        <v>163611</v>
      </c>
      <c r="H5308">
        <v>14.76</v>
      </c>
      <c r="I5308">
        <v>1</v>
      </c>
    </row>
    <row r="5309" spans="1:9" x14ac:dyDescent="0.3">
      <c r="A5309">
        <v>163615</v>
      </c>
      <c r="B5309">
        <v>121.99999999999901</v>
      </c>
      <c r="C5309">
        <v>0</v>
      </c>
      <c r="D5309">
        <v>164368</v>
      </c>
      <c r="E5309" t="s">
        <v>5790</v>
      </c>
      <c r="F5309">
        <v>0.75547575950000001</v>
      </c>
      <c r="G5309">
        <v>163615</v>
      </c>
      <c r="H5309">
        <v>7.65</v>
      </c>
      <c r="I5309">
        <v>3</v>
      </c>
    </row>
    <row r="5310" spans="1:9" x14ac:dyDescent="0.3">
      <c r="A5310">
        <v>163617</v>
      </c>
      <c r="B5310">
        <v>122</v>
      </c>
      <c r="C5310">
        <v>0</v>
      </c>
      <c r="D5310">
        <v>164368</v>
      </c>
      <c r="E5310" t="s">
        <v>5790</v>
      </c>
      <c r="F5310">
        <v>0.9099343419</v>
      </c>
      <c r="G5310">
        <v>163617</v>
      </c>
      <c r="H5310">
        <v>6.11</v>
      </c>
      <c r="I5310">
        <v>4</v>
      </c>
    </row>
    <row r="5311" spans="1:9" x14ac:dyDescent="0.3">
      <c r="A5311">
        <v>163619</v>
      </c>
      <c r="B5311">
        <v>121.99999999999901</v>
      </c>
      <c r="C5311">
        <v>0</v>
      </c>
      <c r="D5311">
        <v>164368</v>
      </c>
      <c r="E5311" t="s">
        <v>5790</v>
      </c>
      <c r="F5311">
        <v>0.86644661430000003</v>
      </c>
      <c r="G5311">
        <v>163619</v>
      </c>
      <c r="H5311">
        <v>6.11</v>
      </c>
      <c r="I5311">
        <v>4</v>
      </c>
    </row>
    <row r="5312" spans="1:9" x14ac:dyDescent="0.3">
      <c r="A5312">
        <v>163620</v>
      </c>
      <c r="B5312">
        <v>114.99999999999901</v>
      </c>
      <c r="C5312">
        <v>0</v>
      </c>
      <c r="D5312">
        <v>164368</v>
      </c>
      <c r="E5312" t="s">
        <v>5790</v>
      </c>
      <c r="F5312">
        <v>7.6667882500000006E-2</v>
      </c>
      <c r="G5312">
        <v>163620</v>
      </c>
      <c r="H5312">
        <v>14.76</v>
      </c>
      <c r="I5312">
        <v>1</v>
      </c>
    </row>
    <row r="5313" spans="1:9" x14ac:dyDescent="0.3">
      <c r="A5313">
        <v>163632</v>
      </c>
      <c r="B5313">
        <v>142</v>
      </c>
      <c r="C5313">
        <v>0.112659346953061</v>
      </c>
      <c r="D5313">
        <v>164934</v>
      </c>
      <c r="E5313" t="s">
        <v>5791</v>
      </c>
      <c r="F5313">
        <v>0.95733577010000004</v>
      </c>
      <c r="G5313">
        <v>163632</v>
      </c>
      <c r="H5313">
        <v>4.0599999999999996</v>
      </c>
      <c r="I5313">
        <v>5</v>
      </c>
    </row>
    <row r="5314" spans="1:9" x14ac:dyDescent="0.3">
      <c r="A5314">
        <v>163645</v>
      </c>
      <c r="B5314">
        <v>142</v>
      </c>
      <c r="C5314">
        <v>0</v>
      </c>
      <c r="D5314">
        <v>164680</v>
      </c>
      <c r="E5314" t="s">
        <v>5790</v>
      </c>
      <c r="F5314">
        <v>0.59808409210000002</v>
      </c>
      <c r="G5314">
        <v>163645</v>
      </c>
      <c r="H5314">
        <v>11.8</v>
      </c>
      <c r="I5314">
        <v>2</v>
      </c>
    </row>
    <row r="5315" spans="1:9" x14ac:dyDescent="0.3">
      <c r="A5315">
        <v>163646</v>
      </c>
      <c r="B5315">
        <v>136.16605396866899</v>
      </c>
      <c r="C5315">
        <v>0</v>
      </c>
      <c r="D5315">
        <v>164680</v>
      </c>
      <c r="E5315" t="s">
        <v>5790</v>
      </c>
      <c r="F5315">
        <v>0.72446614499999995</v>
      </c>
      <c r="G5315">
        <v>163646</v>
      </c>
      <c r="H5315">
        <v>11.8</v>
      </c>
      <c r="I5315">
        <v>2</v>
      </c>
    </row>
    <row r="5316" spans="1:9" x14ac:dyDescent="0.3">
      <c r="A5316">
        <v>163666</v>
      </c>
      <c r="B5316">
        <v>140.21429489798501</v>
      </c>
      <c r="C5316">
        <v>0</v>
      </c>
      <c r="D5316">
        <v>164680</v>
      </c>
      <c r="E5316" t="s">
        <v>5790</v>
      </c>
      <c r="F5316">
        <v>0.80611044170000001</v>
      </c>
      <c r="G5316">
        <v>163666</v>
      </c>
      <c r="H5316">
        <v>7.65</v>
      </c>
      <c r="I5316">
        <v>3</v>
      </c>
    </row>
    <row r="5317" spans="1:9" x14ac:dyDescent="0.3">
      <c r="A5317">
        <v>163689</v>
      </c>
      <c r="B5317">
        <v>140.14814814814801</v>
      </c>
      <c r="C5317">
        <v>0</v>
      </c>
      <c r="D5317">
        <v>166449</v>
      </c>
      <c r="E5317" t="s">
        <v>5790</v>
      </c>
      <c r="F5317">
        <v>0.80222481489999997</v>
      </c>
      <c r="G5317">
        <v>163689</v>
      </c>
      <c r="H5317">
        <v>7.65</v>
      </c>
      <c r="I5317">
        <v>3</v>
      </c>
    </row>
    <row r="5318" spans="1:9" x14ac:dyDescent="0.3">
      <c r="A5318">
        <v>163692</v>
      </c>
      <c r="B5318">
        <v>139.261065198686</v>
      </c>
      <c r="C5318">
        <v>0</v>
      </c>
      <c r="D5318">
        <v>163993</v>
      </c>
      <c r="E5318" t="s">
        <v>5790</v>
      </c>
      <c r="F5318">
        <v>0.2777130008</v>
      </c>
      <c r="G5318">
        <v>163692</v>
      </c>
      <c r="H5318">
        <v>14.76</v>
      </c>
      <c r="I5318">
        <v>1</v>
      </c>
    </row>
    <row r="5319" spans="1:9" x14ac:dyDescent="0.3">
      <c r="A5319">
        <v>163697</v>
      </c>
      <c r="B5319">
        <v>170.004015241915</v>
      </c>
      <c r="C5319">
        <v>0</v>
      </c>
      <c r="D5319">
        <v>164042</v>
      </c>
      <c r="E5319" t="s">
        <v>5790</v>
      </c>
      <c r="F5319">
        <v>0.88504129649999996</v>
      </c>
      <c r="G5319">
        <v>163697</v>
      </c>
      <c r="H5319">
        <v>6.11</v>
      </c>
      <c r="I5319">
        <v>4</v>
      </c>
    </row>
    <row r="5320" spans="1:9" x14ac:dyDescent="0.3">
      <c r="A5320">
        <v>163725</v>
      </c>
      <c r="B5320">
        <v>127</v>
      </c>
      <c r="C5320">
        <v>0</v>
      </c>
      <c r="D5320">
        <v>163993</v>
      </c>
      <c r="E5320" t="s">
        <v>5790</v>
      </c>
      <c r="F5320">
        <v>0.2225375772</v>
      </c>
      <c r="G5320">
        <v>163725</v>
      </c>
      <c r="H5320">
        <v>14.76</v>
      </c>
      <c r="I5320">
        <v>1</v>
      </c>
    </row>
    <row r="5321" spans="1:9" x14ac:dyDescent="0.3">
      <c r="A5321">
        <v>163754</v>
      </c>
      <c r="B5321">
        <v>80</v>
      </c>
      <c r="C5321">
        <v>0</v>
      </c>
      <c r="D5321">
        <v>163993</v>
      </c>
      <c r="E5321" t="s">
        <v>5790</v>
      </c>
      <c r="F5321">
        <v>0.29935580490000002</v>
      </c>
      <c r="G5321">
        <v>163754</v>
      </c>
      <c r="H5321">
        <v>14.76</v>
      </c>
      <c r="I5321">
        <v>1</v>
      </c>
    </row>
    <row r="5322" spans="1:9" x14ac:dyDescent="0.3">
      <c r="A5322">
        <v>163765</v>
      </c>
      <c r="B5322">
        <v>142</v>
      </c>
      <c r="C5322">
        <v>0</v>
      </c>
      <c r="D5322">
        <v>165126</v>
      </c>
      <c r="E5322" t="s">
        <v>5790</v>
      </c>
      <c r="F5322">
        <v>0.89110589029999998</v>
      </c>
      <c r="G5322">
        <v>163765</v>
      </c>
      <c r="H5322">
        <v>6.11</v>
      </c>
      <c r="I5322">
        <v>4</v>
      </c>
    </row>
    <row r="5323" spans="1:9" x14ac:dyDescent="0.3">
      <c r="A5323">
        <v>163778</v>
      </c>
      <c r="B5323">
        <v>142</v>
      </c>
      <c r="C5323">
        <v>0</v>
      </c>
      <c r="D5323">
        <v>165126</v>
      </c>
      <c r="E5323" t="s">
        <v>5790</v>
      </c>
      <c r="F5323">
        <v>0.19590675830000001</v>
      </c>
      <c r="G5323">
        <v>163778</v>
      </c>
      <c r="H5323">
        <v>14.76</v>
      </c>
      <c r="I5323">
        <v>1</v>
      </c>
    </row>
    <row r="5324" spans="1:9" x14ac:dyDescent="0.3">
      <c r="A5324">
        <v>163816</v>
      </c>
      <c r="B5324">
        <v>90.711497179012696</v>
      </c>
      <c r="C5324">
        <v>0</v>
      </c>
      <c r="D5324">
        <v>164475</v>
      </c>
      <c r="E5324" t="s">
        <v>5790</v>
      </c>
      <c r="F5324">
        <v>0.4293224216</v>
      </c>
      <c r="G5324">
        <v>163816</v>
      </c>
      <c r="H5324">
        <v>14.76</v>
      </c>
      <c r="I5324">
        <v>1</v>
      </c>
    </row>
    <row r="5325" spans="1:9" x14ac:dyDescent="0.3">
      <c r="A5325">
        <v>163817</v>
      </c>
      <c r="B5325">
        <v>153.349799269437</v>
      </c>
      <c r="C5325">
        <v>0</v>
      </c>
      <c r="D5325">
        <v>164475</v>
      </c>
      <c r="E5325" t="s">
        <v>5790</v>
      </c>
      <c r="F5325">
        <v>0.22172099349999999</v>
      </c>
      <c r="G5325">
        <v>163817</v>
      </c>
      <c r="H5325">
        <v>14.76</v>
      </c>
      <c r="I5325">
        <v>1</v>
      </c>
    </row>
    <row r="5326" spans="1:9" x14ac:dyDescent="0.3">
      <c r="A5326">
        <v>163821</v>
      </c>
      <c r="B5326">
        <v>116.901746054173</v>
      </c>
      <c r="C5326">
        <v>0</v>
      </c>
      <c r="D5326">
        <v>164475</v>
      </c>
      <c r="E5326" t="s">
        <v>5790</v>
      </c>
      <c r="F5326">
        <v>0.66981935500000001</v>
      </c>
      <c r="G5326">
        <v>163821</v>
      </c>
      <c r="H5326">
        <v>11.8</v>
      </c>
      <c r="I5326">
        <v>2</v>
      </c>
    </row>
    <row r="5327" spans="1:9" x14ac:dyDescent="0.3">
      <c r="A5327">
        <v>163822</v>
      </c>
      <c r="B5327">
        <v>85</v>
      </c>
      <c r="C5327">
        <v>0</v>
      </c>
      <c r="D5327">
        <v>164475</v>
      </c>
      <c r="E5327" t="s">
        <v>5790</v>
      </c>
      <c r="F5327">
        <v>0.90149021149999997</v>
      </c>
      <c r="G5327">
        <v>163822</v>
      </c>
      <c r="H5327">
        <v>6.11</v>
      </c>
      <c r="I5327">
        <v>4</v>
      </c>
    </row>
    <row r="5328" spans="1:9" x14ac:dyDescent="0.3">
      <c r="A5328">
        <v>163825</v>
      </c>
      <c r="B5328">
        <v>140.333333333333</v>
      </c>
      <c r="C5328">
        <v>0</v>
      </c>
      <c r="D5328">
        <v>166181</v>
      </c>
      <c r="E5328" t="s">
        <v>5790</v>
      </c>
      <c r="F5328">
        <v>0.90128964190000005</v>
      </c>
      <c r="G5328">
        <v>163825</v>
      </c>
      <c r="H5328">
        <v>6.11</v>
      </c>
      <c r="I5328">
        <v>4</v>
      </c>
    </row>
    <row r="5329" spans="1:9" x14ac:dyDescent="0.3">
      <c r="A5329">
        <v>163826</v>
      </c>
      <c r="B5329">
        <v>147</v>
      </c>
      <c r="C5329">
        <v>0</v>
      </c>
      <c r="D5329">
        <v>166181</v>
      </c>
      <c r="E5329" t="s">
        <v>5790</v>
      </c>
      <c r="F5329">
        <v>0.12841999530000001</v>
      </c>
      <c r="G5329">
        <v>163826</v>
      </c>
      <c r="H5329">
        <v>14.76</v>
      </c>
      <c r="I5329">
        <v>1</v>
      </c>
    </row>
    <row r="5330" spans="1:9" x14ac:dyDescent="0.3">
      <c r="A5330">
        <v>163827</v>
      </c>
      <c r="B5330">
        <v>107.408791975955</v>
      </c>
      <c r="C5330">
        <v>0</v>
      </c>
      <c r="D5330">
        <v>164475</v>
      </c>
      <c r="E5330" t="s">
        <v>5791</v>
      </c>
      <c r="F5330">
        <v>0.9668447375</v>
      </c>
      <c r="G5330">
        <v>163827</v>
      </c>
      <c r="H5330">
        <v>4.0599999999999996</v>
      </c>
      <c r="I5330">
        <v>5</v>
      </c>
    </row>
    <row r="5331" spans="1:9" x14ac:dyDescent="0.3">
      <c r="A5331">
        <v>163850</v>
      </c>
      <c r="B5331">
        <v>119.82875330172401</v>
      </c>
      <c r="C5331">
        <v>0</v>
      </c>
      <c r="D5331">
        <v>163993</v>
      </c>
      <c r="E5331" t="s">
        <v>5790</v>
      </c>
      <c r="F5331">
        <v>0.82558995489999998</v>
      </c>
      <c r="G5331">
        <v>163850</v>
      </c>
      <c r="H5331">
        <v>7.65</v>
      </c>
      <c r="I5331">
        <v>3</v>
      </c>
    </row>
    <row r="5332" spans="1:9" x14ac:dyDescent="0.3">
      <c r="A5332">
        <v>163853</v>
      </c>
      <c r="B5332">
        <v>85</v>
      </c>
      <c r="C5332">
        <v>0</v>
      </c>
      <c r="D5332">
        <v>163993</v>
      </c>
      <c r="E5332" t="s">
        <v>5790</v>
      </c>
      <c r="F5332">
        <v>0.1414882988</v>
      </c>
      <c r="G5332">
        <v>163853</v>
      </c>
      <c r="H5332">
        <v>14.76</v>
      </c>
      <c r="I5332">
        <v>1</v>
      </c>
    </row>
    <row r="5333" spans="1:9" x14ac:dyDescent="0.3">
      <c r="A5333">
        <v>163866</v>
      </c>
      <c r="B5333">
        <v>150.02156862745099</v>
      </c>
      <c r="C5333">
        <v>0.50351045887477797</v>
      </c>
      <c r="D5333">
        <v>164430</v>
      </c>
      <c r="E5333" t="s">
        <v>5790</v>
      </c>
      <c r="F5333">
        <v>0.89485406879999996</v>
      </c>
      <c r="G5333">
        <v>163866</v>
      </c>
      <c r="H5333">
        <v>6.11</v>
      </c>
      <c r="I5333">
        <v>4</v>
      </c>
    </row>
    <row r="5334" spans="1:9" x14ac:dyDescent="0.3">
      <c r="A5334">
        <v>163868</v>
      </c>
      <c r="B5334">
        <v>100</v>
      </c>
      <c r="C5334">
        <v>0.385565510922737</v>
      </c>
      <c r="D5334">
        <v>164430</v>
      </c>
      <c r="E5334" t="s">
        <v>5790</v>
      </c>
      <c r="F5334">
        <v>0.66721671819999995</v>
      </c>
      <c r="G5334">
        <v>163868</v>
      </c>
      <c r="H5334">
        <v>11.8</v>
      </c>
      <c r="I5334">
        <v>2</v>
      </c>
    </row>
    <row r="5335" spans="1:9" x14ac:dyDescent="0.3">
      <c r="A5335">
        <v>163870</v>
      </c>
      <c r="B5335">
        <v>90</v>
      </c>
      <c r="C5335">
        <v>0.385565510922737</v>
      </c>
      <c r="D5335">
        <v>164430</v>
      </c>
      <c r="E5335" t="s">
        <v>5791</v>
      </c>
      <c r="F5335">
        <v>0.9489248991</v>
      </c>
      <c r="G5335">
        <v>163870</v>
      </c>
      <c r="H5335">
        <v>4.0599999999999996</v>
      </c>
      <c r="I5335">
        <v>5</v>
      </c>
    </row>
    <row r="5336" spans="1:9" x14ac:dyDescent="0.3">
      <c r="A5336">
        <v>163871</v>
      </c>
      <c r="B5336">
        <v>142</v>
      </c>
      <c r="C5336">
        <v>0</v>
      </c>
      <c r="D5336">
        <v>165126</v>
      </c>
      <c r="E5336" t="s">
        <v>5790</v>
      </c>
      <c r="F5336">
        <v>0.71960347889999998</v>
      </c>
      <c r="G5336">
        <v>163871</v>
      </c>
      <c r="H5336">
        <v>11.8</v>
      </c>
      <c r="I5336">
        <v>2</v>
      </c>
    </row>
    <row r="5337" spans="1:9" x14ac:dyDescent="0.3">
      <c r="A5337">
        <v>163874</v>
      </c>
      <c r="B5337">
        <v>142</v>
      </c>
      <c r="C5337">
        <v>0</v>
      </c>
      <c r="D5337">
        <v>165126</v>
      </c>
      <c r="E5337" t="s">
        <v>5791</v>
      </c>
      <c r="F5337">
        <v>0.95639300350000001</v>
      </c>
      <c r="G5337">
        <v>163874</v>
      </c>
      <c r="H5337">
        <v>4.0599999999999996</v>
      </c>
      <c r="I5337">
        <v>5</v>
      </c>
    </row>
    <row r="5338" spans="1:9" x14ac:dyDescent="0.3">
      <c r="A5338">
        <v>163880</v>
      </c>
      <c r="B5338">
        <v>144.5</v>
      </c>
      <c r="C5338">
        <v>0.35402014386186997</v>
      </c>
      <c r="D5338">
        <v>164334</v>
      </c>
      <c r="E5338" t="s">
        <v>5791</v>
      </c>
      <c r="F5338">
        <v>0.96065098049999997</v>
      </c>
      <c r="G5338">
        <v>163880</v>
      </c>
      <c r="H5338">
        <v>4.0599999999999996</v>
      </c>
      <c r="I5338">
        <v>5</v>
      </c>
    </row>
    <row r="5339" spans="1:9" x14ac:dyDescent="0.3">
      <c r="A5339">
        <v>163883</v>
      </c>
      <c r="B5339">
        <v>137.96296581619501</v>
      </c>
      <c r="C5339">
        <v>0</v>
      </c>
      <c r="D5339">
        <v>163957</v>
      </c>
      <c r="E5339" t="s">
        <v>5790</v>
      </c>
      <c r="F5339">
        <v>0.57559418679999996</v>
      </c>
      <c r="G5339">
        <v>163883</v>
      </c>
      <c r="H5339">
        <v>11.8</v>
      </c>
      <c r="I5339">
        <v>2</v>
      </c>
    </row>
    <row r="5340" spans="1:9" x14ac:dyDescent="0.3">
      <c r="A5340">
        <v>163884</v>
      </c>
      <c r="B5340">
        <v>142</v>
      </c>
      <c r="C5340">
        <v>0.52546549275016496</v>
      </c>
      <c r="D5340">
        <v>165276</v>
      </c>
      <c r="E5340" t="s">
        <v>5790</v>
      </c>
      <c r="F5340">
        <v>0.1650945097</v>
      </c>
      <c r="G5340">
        <v>163884</v>
      </c>
      <c r="H5340">
        <v>14.76</v>
      </c>
      <c r="I5340">
        <v>1</v>
      </c>
    </row>
    <row r="5341" spans="1:9" x14ac:dyDescent="0.3">
      <c r="A5341">
        <v>163891</v>
      </c>
      <c r="B5341">
        <v>142</v>
      </c>
      <c r="C5341">
        <v>0</v>
      </c>
      <c r="D5341">
        <v>165126</v>
      </c>
      <c r="E5341" t="s">
        <v>5790</v>
      </c>
      <c r="F5341">
        <v>0.71944153310000003</v>
      </c>
      <c r="G5341">
        <v>163891</v>
      </c>
      <c r="H5341">
        <v>11.8</v>
      </c>
      <c r="I5341">
        <v>2</v>
      </c>
    </row>
    <row r="5342" spans="1:9" x14ac:dyDescent="0.3">
      <c r="A5342">
        <v>163892</v>
      </c>
      <c r="B5342">
        <v>142</v>
      </c>
      <c r="C5342">
        <v>0.52546549275016496</v>
      </c>
      <c r="D5342">
        <v>165276</v>
      </c>
      <c r="E5342" t="s">
        <v>5790</v>
      </c>
      <c r="F5342">
        <v>0.29710227249999999</v>
      </c>
      <c r="G5342">
        <v>163892</v>
      </c>
      <c r="H5342">
        <v>14.76</v>
      </c>
      <c r="I5342">
        <v>1</v>
      </c>
    </row>
    <row r="5343" spans="1:9" x14ac:dyDescent="0.3">
      <c r="A5343">
        <v>163899</v>
      </c>
      <c r="B5343">
        <v>176.21687499999999</v>
      </c>
      <c r="C5343">
        <v>0.79239115307819696</v>
      </c>
      <c r="D5343">
        <v>165276</v>
      </c>
      <c r="E5343" t="s">
        <v>5790</v>
      </c>
      <c r="F5343">
        <v>0.49415749310000001</v>
      </c>
      <c r="G5343">
        <v>163899</v>
      </c>
      <c r="H5343">
        <v>14.76</v>
      </c>
      <c r="I5343">
        <v>1</v>
      </c>
    </row>
    <row r="5344" spans="1:9" x14ac:dyDescent="0.3">
      <c r="A5344">
        <v>163903</v>
      </c>
      <c r="B5344">
        <v>90</v>
      </c>
      <c r="C5344">
        <v>0.385565510922737</v>
      </c>
      <c r="D5344">
        <v>164430</v>
      </c>
      <c r="E5344" t="s">
        <v>5790</v>
      </c>
      <c r="F5344">
        <v>0.91352641580000005</v>
      </c>
      <c r="G5344">
        <v>163903</v>
      </c>
      <c r="H5344">
        <v>6.11</v>
      </c>
      <c r="I5344">
        <v>4</v>
      </c>
    </row>
    <row r="5345" spans="1:9" x14ac:dyDescent="0.3">
      <c r="A5345">
        <v>163906</v>
      </c>
      <c r="B5345">
        <v>144.5</v>
      </c>
      <c r="C5345">
        <v>0.35402014386186997</v>
      </c>
      <c r="D5345">
        <v>164334</v>
      </c>
      <c r="E5345" t="s">
        <v>5790</v>
      </c>
      <c r="F5345">
        <v>0.5846294165</v>
      </c>
      <c r="G5345">
        <v>163906</v>
      </c>
      <c r="H5345">
        <v>11.8</v>
      </c>
      <c r="I5345">
        <v>2</v>
      </c>
    </row>
    <row r="5346" spans="1:9" x14ac:dyDescent="0.3">
      <c r="A5346">
        <v>163907</v>
      </c>
      <c r="B5346">
        <v>142</v>
      </c>
      <c r="C5346">
        <v>0</v>
      </c>
      <c r="D5346">
        <v>165143</v>
      </c>
      <c r="E5346" t="s">
        <v>5790</v>
      </c>
      <c r="F5346">
        <v>0.25586670639999998</v>
      </c>
      <c r="G5346">
        <v>163907</v>
      </c>
      <c r="H5346">
        <v>14.76</v>
      </c>
      <c r="I5346">
        <v>1</v>
      </c>
    </row>
    <row r="5347" spans="1:9" x14ac:dyDescent="0.3">
      <c r="A5347">
        <v>163923</v>
      </c>
      <c r="B5347">
        <v>142</v>
      </c>
      <c r="C5347">
        <v>0.52546549275016496</v>
      </c>
      <c r="D5347">
        <v>165276</v>
      </c>
      <c r="E5347" t="s">
        <v>5790</v>
      </c>
      <c r="F5347">
        <v>0.71068423989999996</v>
      </c>
      <c r="G5347">
        <v>163923</v>
      </c>
      <c r="H5347">
        <v>11.8</v>
      </c>
      <c r="I5347">
        <v>2</v>
      </c>
    </row>
    <row r="5348" spans="1:9" x14ac:dyDescent="0.3">
      <c r="A5348">
        <v>163925</v>
      </c>
      <c r="B5348">
        <v>144.5</v>
      </c>
      <c r="C5348">
        <v>0.35402014386186997</v>
      </c>
      <c r="D5348">
        <v>164334</v>
      </c>
      <c r="E5348" t="s">
        <v>5790</v>
      </c>
      <c r="F5348">
        <v>0.79290664200000005</v>
      </c>
      <c r="G5348">
        <v>163925</v>
      </c>
      <c r="H5348">
        <v>7.65</v>
      </c>
      <c r="I5348">
        <v>3</v>
      </c>
    </row>
    <row r="5349" spans="1:9" x14ac:dyDescent="0.3">
      <c r="A5349">
        <v>163926</v>
      </c>
      <c r="B5349">
        <v>143.66667555553099</v>
      </c>
      <c r="C5349">
        <v>0</v>
      </c>
      <c r="D5349">
        <v>164133</v>
      </c>
      <c r="E5349" t="s">
        <v>5790</v>
      </c>
      <c r="F5349">
        <v>0.59205943350000001</v>
      </c>
      <c r="G5349">
        <v>163926</v>
      </c>
      <c r="H5349">
        <v>11.8</v>
      </c>
      <c r="I5349">
        <v>2</v>
      </c>
    </row>
    <row r="5350" spans="1:9" x14ac:dyDescent="0.3">
      <c r="A5350">
        <v>163967</v>
      </c>
      <c r="B5350">
        <v>129.837829364508</v>
      </c>
      <c r="C5350">
        <v>0</v>
      </c>
      <c r="D5350">
        <v>164475</v>
      </c>
      <c r="E5350" t="s">
        <v>5790</v>
      </c>
      <c r="F5350">
        <v>0.1525529772</v>
      </c>
      <c r="G5350">
        <v>163967</v>
      </c>
      <c r="H5350">
        <v>14.76</v>
      </c>
      <c r="I5350">
        <v>1</v>
      </c>
    </row>
    <row r="5351" spans="1:9" x14ac:dyDescent="0.3">
      <c r="A5351">
        <v>163970</v>
      </c>
      <c r="B5351">
        <v>142</v>
      </c>
      <c r="C5351">
        <v>0.55669188388757995</v>
      </c>
      <c r="D5351">
        <v>164190</v>
      </c>
      <c r="E5351" t="s">
        <v>5791</v>
      </c>
      <c r="F5351">
        <v>0.9403475523</v>
      </c>
      <c r="G5351">
        <v>163970</v>
      </c>
      <c r="H5351">
        <v>4.0599999999999996</v>
      </c>
      <c r="I5351">
        <v>5</v>
      </c>
    </row>
    <row r="5352" spans="1:9" x14ac:dyDescent="0.3">
      <c r="A5352">
        <v>163971</v>
      </c>
      <c r="B5352">
        <v>157.24585365853599</v>
      </c>
      <c r="C5352">
        <v>0</v>
      </c>
      <c r="D5352">
        <v>166449</v>
      </c>
      <c r="E5352" t="s">
        <v>5790</v>
      </c>
      <c r="F5352">
        <v>0.7387164235</v>
      </c>
      <c r="G5352">
        <v>163971</v>
      </c>
      <c r="H5352">
        <v>11.8</v>
      </c>
      <c r="I5352">
        <v>2</v>
      </c>
    </row>
    <row r="5353" spans="1:9" x14ac:dyDescent="0.3">
      <c r="A5353">
        <v>163983</v>
      </c>
      <c r="B5353">
        <v>142</v>
      </c>
      <c r="C5353">
        <v>0.55669188388757995</v>
      </c>
      <c r="D5353">
        <v>164190</v>
      </c>
      <c r="E5353" t="s">
        <v>5790</v>
      </c>
      <c r="F5353">
        <v>0.76992517709999997</v>
      </c>
      <c r="G5353">
        <v>163983</v>
      </c>
      <c r="H5353">
        <v>7.65</v>
      </c>
      <c r="I5353">
        <v>3</v>
      </c>
    </row>
    <row r="5354" spans="1:9" x14ac:dyDescent="0.3">
      <c r="A5354">
        <v>164002</v>
      </c>
      <c r="B5354">
        <v>137.71428571428501</v>
      </c>
      <c r="C5354">
        <v>0</v>
      </c>
      <c r="D5354">
        <v>166617</v>
      </c>
      <c r="E5354" t="s">
        <v>5790</v>
      </c>
      <c r="F5354">
        <v>0.63701814410000002</v>
      </c>
      <c r="G5354">
        <v>164002</v>
      </c>
      <c r="H5354">
        <v>11.8</v>
      </c>
      <c r="I5354">
        <v>2</v>
      </c>
    </row>
    <row r="5355" spans="1:9" x14ac:dyDescent="0.3">
      <c r="A5355">
        <v>164003</v>
      </c>
      <c r="B5355">
        <v>137.71428571428501</v>
      </c>
      <c r="C5355">
        <v>0</v>
      </c>
      <c r="D5355">
        <v>166617</v>
      </c>
      <c r="E5355" t="s">
        <v>5790</v>
      </c>
      <c r="F5355">
        <v>0.90457266569999994</v>
      </c>
      <c r="G5355">
        <v>164003</v>
      </c>
      <c r="H5355">
        <v>6.11</v>
      </c>
      <c r="I5355">
        <v>4</v>
      </c>
    </row>
    <row r="5356" spans="1:9" x14ac:dyDescent="0.3">
      <c r="A5356">
        <v>164040</v>
      </c>
      <c r="B5356">
        <v>95.620623119942493</v>
      </c>
      <c r="C5356">
        <v>0</v>
      </c>
      <c r="D5356">
        <v>164475</v>
      </c>
      <c r="E5356" t="s">
        <v>5791</v>
      </c>
      <c r="F5356">
        <v>0.9743750095</v>
      </c>
      <c r="G5356">
        <v>164040</v>
      </c>
      <c r="H5356">
        <v>1.98</v>
      </c>
      <c r="I5356">
        <v>6</v>
      </c>
    </row>
    <row r="5357" spans="1:9" x14ac:dyDescent="0.3">
      <c r="A5357">
        <v>164071</v>
      </c>
      <c r="B5357">
        <v>142</v>
      </c>
      <c r="C5357">
        <v>0</v>
      </c>
      <c r="D5357">
        <v>165019</v>
      </c>
      <c r="E5357" t="s">
        <v>5790</v>
      </c>
      <c r="F5357">
        <v>0.69008499379999999</v>
      </c>
      <c r="G5357">
        <v>164071</v>
      </c>
      <c r="H5357">
        <v>11.8</v>
      </c>
      <c r="I5357">
        <v>2</v>
      </c>
    </row>
    <row r="5358" spans="1:9" x14ac:dyDescent="0.3">
      <c r="A5358">
        <v>164072</v>
      </c>
      <c r="B5358">
        <v>75</v>
      </c>
      <c r="C5358">
        <v>0</v>
      </c>
      <c r="D5358">
        <v>165019</v>
      </c>
      <c r="E5358" t="s">
        <v>5790</v>
      </c>
      <c r="F5358">
        <v>0.76819258930000001</v>
      </c>
      <c r="G5358">
        <v>164072</v>
      </c>
      <c r="H5358">
        <v>7.65</v>
      </c>
      <c r="I5358">
        <v>3</v>
      </c>
    </row>
    <row r="5359" spans="1:9" x14ac:dyDescent="0.3">
      <c r="A5359">
        <v>164118</v>
      </c>
      <c r="B5359">
        <v>142</v>
      </c>
      <c r="C5359">
        <v>0</v>
      </c>
      <c r="D5359">
        <v>164216</v>
      </c>
      <c r="E5359" t="s">
        <v>5791</v>
      </c>
      <c r="F5359">
        <v>0.93864619729999998</v>
      </c>
      <c r="G5359">
        <v>164118</v>
      </c>
      <c r="H5359">
        <v>4.0599999999999996</v>
      </c>
      <c r="I5359">
        <v>5</v>
      </c>
    </row>
    <row r="5360" spans="1:9" x14ac:dyDescent="0.3">
      <c r="A5360">
        <v>164119</v>
      </c>
      <c r="B5360">
        <v>143.0000004</v>
      </c>
      <c r="C5360">
        <v>0</v>
      </c>
      <c r="D5360">
        <v>164973</v>
      </c>
      <c r="E5360" t="s">
        <v>5790</v>
      </c>
      <c r="F5360">
        <v>5.8839835200000003E-2</v>
      </c>
      <c r="G5360">
        <v>164119</v>
      </c>
      <c r="H5360">
        <v>14.76</v>
      </c>
      <c r="I5360">
        <v>1</v>
      </c>
    </row>
    <row r="5361" spans="1:9" x14ac:dyDescent="0.3">
      <c r="A5361">
        <v>164159</v>
      </c>
      <c r="B5361">
        <v>144.49</v>
      </c>
      <c r="C5361">
        <v>0.26551510789640298</v>
      </c>
      <c r="D5361">
        <v>164334</v>
      </c>
      <c r="E5361" t="s">
        <v>5790</v>
      </c>
      <c r="F5361">
        <v>0.57781714200000001</v>
      </c>
      <c r="G5361">
        <v>164159</v>
      </c>
      <c r="H5361">
        <v>11.8</v>
      </c>
      <c r="I5361">
        <v>2</v>
      </c>
    </row>
    <row r="5362" spans="1:9" x14ac:dyDescent="0.3">
      <c r="A5362">
        <v>164160</v>
      </c>
      <c r="B5362">
        <v>162.39083333333301</v>
      </c>
      <c r="C5362">
        <v>0</v>
      </c>
      <c r="D5362">
        <v>164381</v>
      </c>
      <c r="E5362" t="s">
        <v>5790</v>
      </c>
      <c r="F5362">
        <v>0.62289685009999995</v>
      </c>
      <c r="G5362">
        <v>164160</v>
      </c>
      <c r="H5362">
        <v>11.8</v>
      </c>
      <c r="I5362">
        <v>2</v>
      </c>
    </row>
    <row r="5363" spans="1:9" x14ac:dyDescent="0.3">
      <c r="A5363">
        <v>164175</v>
      </c>
      <c r="B5363">
        <v>100</v>
      </c>
      <c r="C5363">
        <v>0</v>
      </c>
      <c r="D5363">
        <v>164318</v>
      </c>
      <c r="E5363" t="s">
        <v>5790</v>
      </c>
      <c r="F5363">
        <v>0.1781505048</v>
      </c>
      <c r="G5363">
        <v>164175</v>
      </c>
      <c r="H5363">
        <v>14.76</v>
      </c>
      <c r="I5363">
        <v>1</v>
      </c>
    </row>
    <row r="5364" spans="1:9" x14ac:dyDescent="0.3">
      <c r="A5364">
        <v>164197</v>
      </c>
      <c r="B5364">
        <v>75</v>
      </c>
      <c r="C5364">
        <v>0</v>
      </c>
      <c r="D5364">
        <v>165019</v>
      </c>
      <c r="E5364" t="s">
        <v>5790</v>
      </c>
      <c r="F5364">
        <v>0.92488735909999997</v>
      </c>
      <c r="G5364">
        <v>164197</v>
      </c>
      <c r="H5364">
        <v>6.11</v>
      </c>
      <c r="I5364">
        <v>4</v>
      </c>
    </row>
    <row r="5365" spans="1:9" x14ac:dyDescent="0.3">
      <c r="A5365">
        <v>164202</v>
      </c>
      <c r="B5365">
        <v>90</v>
      </c>
      <c r="C5365">
        <v>0</v>
      </c>
      <c r="D5365">
        <v>165076</v>
      </c>
      <c r="E5365" t="s">
        <v>5790</v>
      </c>
      <c r="F5365">
        <v>0.60876983399999995</v>
      </c>
      <c r="G5365">
        <v>164202</v>
      </c>
      <c r="H5365">
        <v>11.8</v>
      </c>
      <c r="I5365">
        <v>2</v>
      </c>
    </row>
    <row r="5366" spans="1:9" x14ac:dyDescent="0.3">
      <c r="A5366">
        <v>164212</v>
      </c>
      <c r="B5366">
        <v>100</v>
      </c>
      <c r="C5366">
        <v>0</v>
      </c>
      <c r="D5366">
        <v>165076</v>
      </c>
      <c r="E5366" t="s">
        <v>5790</v>
      </c>
      <c r="F5366">
        <v>0.58224552870000001</v>
      </c>
      <c r="G5366">
        <v>164212</v>
      </c>
      <c r="H5366">
        <v>11.8</v>
      </c>
      <c r="I5366">
        <v>2</v>
      </c>
    </row>
    <row r="5367" spans="1:9" x14ac:dyDescent="0.3">
      <c r="A5367">
        <v>164213</v>
      </c>
      <c r="B5367">
        <v>145.93047619047601</v>
      </c>
      <c r="C5367">
        <v>0</v>
      </c>
      <c r="D5367">
        <v>165076</v>
      </c>
      <c r="E5367" t="s">
        <v>5790</v>
      </c>
      <c r="F5367">
        <v>0.83183431630000004</v>
      </c>
      <c r="G5367">
        <v>164213</v>
      </c>
      <c r="H5367">
        <v>7.65</v>
      </c>
      <c r="I5367">
        <v>3</v>
      </c>
    </row>
    <row r="5368" spans="1:9" x14ac:dyDescent="0.3">
      <c r="A5368">
        <v>164227</v>
      </c>
      <c r="B5368">
        <v>142</v>
      </c>
      <c r="C5368">
        <v>0</v>
      </c>
      <c r="D5368">
        <v>164778</v>
      </c>
      <c r="E5368" t="s">
        <v>5790</v>
      </c>
      <c r="F5368">
        <v>0.91026145219999999</v>
      </c>
      <c r="G5368">
        <v>164227</v>
      </c>
      <c r="H5368">
        <v>6.11</v>
      </c>
      <c r="I5368">
        <v>4</v>
      </c>
    </row>
    <row r="5369" spans="1:9" x14ac:dyDescent="0.3">
      <c r="A5369">
        <v>164231</v>
      </c>
      <c r="B5369">
        <v>147</v>
      </c>
      <c r="C5369">
        <v>0</v>
      </c>
      <c r="D5369">
        <v>164778</v>
      </c>
      <c r="E5369" t="s">
        <v>5790</v>
      </c>
      <c r="F5369">
        <v>0.89111018180000001</v>
      </c>
      <c r="G5369">
        <v>164231</v>
      </c>
      <c r="H5369">
        <v>6.11</v>
      </c>
      <c r="I5369">
        <v>4</v>
      </c>
    </row>
    <row r="5370" spans="1:9" x14ac:dyDescent="0.3">
      <c r="A5370">
        <v>164239</v>
      </c>
      <c r="B5370">
        <v>137.83333527777799</v>
      </c>
      <c r="C5370">
        <v>0</v>
      </c>
      <c r="D5370">
        <v>164680</v>
      </c>
      <c r="E5370" t="s">
        <v>5790</v>
      </c>
      <c r="F5370">
        <v>0.68071579930000004</v>
      </c>
      <c r="G5370">
        <v>164239</v>
      </c>
      <c r="H5370">
        <v>11.8</v>
      </c>
      <c r="I5370">
        <v>2</v>
      </c>
    </row>
    <row r="5371" spans="1:9" x14ac:dyDescent="0.3">
      <c r="A5371">
        <v>164242</v>
      </c>
      <c r="B5371">
        <v>161.49973694429801</v>
      </c>
      <c r="C5371">
        <v>0.24305415987523801</v>
      </c>
      <c r="D5371">
        <v>164973</v>
      </c>
      <c r="E5371" t="s">
        <v>5790</v>
      </c>
      <c r="F5371">
        <v>0.90765386820000005</v>
      </c>
      <c r="G5371">
        <v>164242</v>
      </c>
      <c r="H5371">
        <v>6.11</v>
      </c>
      <c r="I5371">
        <v>4</v>
      </c>
    </row>
    <row r="5372" spans="1:9" x14ac:dyDescent="0.3">
      <c r="A5372">
        <v>164268</v>
      </c>
      <c r="B5372">
        <v>147</v>
      </c>
      <c r="C5372">
        <v>0</v>
      </c>
      <c r="D5372">
        <v>164259</v>
      </c>
      <c r="E5372" t="s">
        <v>5790</v>
      </c>
      <c r="F5372">
        <v>0.78640013929999997</v>
      </c>
      <c r="G5372">
        <v>164268</v>
      </c>
      <c r="H5372">
        <v>7.65</v>
      </c>
      <c r="I5372">
        <v>3</v>
      </c>
    </row>
    <row r="5373" spans="1:9" x14ac:dyDescent="0.3">
      <c r="A5373">
        <v>164317</v>
      </c>
      <c r="B5373">
        <v>141.803225806451</v>
      </c>
      <c r="C5373">
        <v>0</v>
      </c>
      <c r="D5373">
        <v>166181</v>
      </c>
      <c r="E5373" t="s">
        <v>5790</v>
      </c>
      <c r="F5373">
        <v>0.33189129830000003</v>
      </c>
      <c r="G5373">
        <v>164317</v>
      </c>
      <c r="H5373">
        <v>14.76</v>
      </c>
      <c r="I5373">
        <v>1</v>
      </c>
    </row>
    <row r="5374" spans="1:9" x14ac:dyDescent="0.3">
      <c r="A5374">
        <v>164346</v>
      </c>
      <c r="B5374">
        <v>141.44445925930799</v>
      </c>
      <c r="C5374">
        <v>0</v>
      </c>
      <c r="D5374">
        <v>164680</v>
      </c>
      <c r="E5374" t="s">
        <v>5791</v>
      </c>
      <c r="F5374">
        <v>0.95614105459999998</v>
      </c>
      <c r="G5374">
        <v>164346</v>
      </c>
      <c r="H5374">
        <v>4.0599999999999996</v>
      </c>
      <c r="I5374">
        <v>5</v>
      </c>
    </row>
    <row r="5375" spans="1:9" x14ac:dyDescent="0.3">
      <c r="A5375">
        <v>164373</v>
      </c>
      <c r="B5375">
        <v>102.9075</v>
      </c>
      <c r="C5375">
        <v>0</v>
      </c>
      <c r="D5375">
        <v>165258</v>
      </c>
      <c r="E5375" t="s">
        <v>5790</v>
      </c>
      <c r="F5375">
        <v>0.1561055928</v>
      </c>
      <c r="G5375">
        <v>164373</v>
      </c>
      <c r="H5375">
        <v>14.76</v>
      </c>
      <c r="I5375">
        <v>1</v>
      </c>
    </row>
    <row r="5376" spans="1:9" x14ac:dyDescent="0.3">
      <c r="A5376">
        <v>164375</v>
      </c>
      <c r="B5376">
        <v>90</v>
      </c>
      <c r="C5376">
        <v>0</v>
      </c>
      <c r="D5376">
        <v>165258</v>
      </c>
      <c r="E5376" t="s">
        <v>5790</v>
      </c>
      <c r="F5376">
        <v>0.37889665369999997</v>
      </c>
      <c r="G5376">
        <v>164375</v>
      </c>
      <c r="H5376">
        <v>14.76</v>
      </c>
      <c r="I5376">
        <v>1</v>
      </c>
    </row>
    <row r="5377" spans="1:9" x14ac:dyDescent="0.3">
      <c r="A5377">
        <v>164376</v>
      </c>
      <c r="B5377">
        <v>90</v>
      </c>
      <c r="C5377">
        <v>0</v>
      </c>
      <c r="D5377">
        <v>165258</v>
      </c>
      <c r="E5377" t="s">
        <v>5790</v>
      </c>
      <c r="F5377">
        <v>0.27734503150000001</v>
      </c>
      <c r="G5377">
        <v>164376</v>
      </c>
      <c r="H5377">
        <v>14.76</v>
      </c>
      <c r="I5377">
        <v>1</v>
      </c>
    </row>
    <row r="5378" spans="1:9" x14ac:dyDescent="0.3">
      <c r="A5378">
        <v>164406</v>
      </c>
      <c r="B5378">
        <v>147</v>
      </c>
      <c r="C5378">
        <v>0</v>
      </c>
      <c r="D5378">
        <v>164983</v>
      </c>
      <c r="E5378" t="s">
        <v>5791</v>
      </c>
      <c r="F5378">
        <v>0.9484908581</v>
      </c>
      <c r="G5378">
        <v>164406</v>
      </c>
      <c r="H5378">
        <v>4.0599999999999996</v>
      </c>
      <c r="I5378">
        <v>5</v>
      </c>
    </row>
    <row r="5379" spans="1:9" x14ac:dyDescent="0.3">
      <c r="A5379">
        <v>164411</v>
      </c>
      <c r="B5379">
        <v>75</v>
      </c>
      <c r="C5379">
        <v>0</v>
      </c>
      <c r="D5379">
        <v>165019</v>
      </c>
      <c r="E5379" t="s">
        <v>5790</v>
      </c>
      <c r="F5379">
        <v>0.89715468880000004</v>
      </c>
      <c r="G5379">
        <v>164411</v>
      </c>
      <c r="H5379">
        <v>6.11</v>
      </c>
      <c r="I5379">
        <v>4</v>
      </c>
    </row>
    <row r="5380" spans="1:9" x14ac:dyDescent="0.3">
      <c r="A5380">
        <v>164414</v>
      </c>
      <c r="B5380">
        <v>117.67538974840799</v>
      </c>
      <c r="C5380">
        <v>0</v>
      </c>
      <c r="D5380">
        <v>165019</v>
      </c>
      <c r="E5380" t="s">
        <v>5791</v>
      </c>
      <c r="F5380">
        <v>0.98264163729999998</v>
      </c>
      <c r="G5380">
        <v>164414</v>
      </c>
      <c r="H5380">
        <v>1.98</v>
      </c>
      <c r="I5380">
        <v>6</v>
      </c>
    </row>
    <row r="5381" spans="1:9" x14ac:dyDescent="0.3">
      <c r="A5381">
        <v>164453</v>
      </c>
      <c r="B5381">
        <v>137.058822923875</v>
      </c>
      <c r="C5381">
        <v>0</v>
      </c>
      <c r="D5381">
        <v>164973</v>
      </c>
      <c r="E5381" t="s">
        <v>5790</v>
      </c>
      <c r="F5381">
        <v>0.62362283470000002</v>
      </c>
      <c r="G5381">
        <v>164453</v>
      </c>
      <c r="H5381">
        <v>11.8</v>
      </c>
      <c r="I5381">
        <v>2</v>
      </c>
    </row>
    <row r="5382" spans="1:9" x14ac:dyDescent="0.3">
      <c r="A5382">
        <v>164485</v>
      </c>
      <c r="B5382">
        <v>133.666667222222</v>
      </c>
      <c r="C5382">
        <v>0</v>
      </c>
      <c r="D5382">
        <v>164973</v>
      </c>
      <c r="E5382" t="s">
        <v>5790</v>
      </c>
      <c r="F5382">
        <v>0.77286016940000002</v>
      </c>
      <c r="G5382">
        <v>164485</v>
      </c>
      <c r="H5382">
        <v>7.65</v>
      </c>
      <c r="I5382">
        <v>3</v>
      </c>
    </row>
    <row r="5383" spans="1:9" x14ac:dyDescent="0.3">
      <c r="A5383">
        <v>164507</v>
      </c>
      <c r="B5383">
        <v>157.08000000000001</v>
      </c>
      <c r="C5383">
        <v>0</v>
      </c>
      <c r="D5383">
        <v>165282</v>
      </c>
      <c r="E5383" t="s">
        <v>5790</v>
      </c>
      <c r="F5383">
        <v>0.57719564440000004</v>
      </c>
      <c r="G5383">
        <v>164507</v>
      </c>
      <c r="H5383">
        <v>11.8</v>
      </c>
      <c r="I5383">
        <v>2</v>
      </c>
    </row>
    <row r="5384" spans="1:9" x14ac:dyDescent="0.3">
      <c r="A5384">
        <v>164508</v>
      </c>
      <c r="B5384">
        <v>142</v>
      </c>
      <c r="C5384">
        <v>0</v>
      </c>
      <c r="D5384">
        <v>165282</v>
      </c>
      <c r="E5384" t="s">
        <v>5790</v>
      </c>
      <c r="F5384">
        <v>0.86262905599999995</v>
      </c>
      <c r="G5384">
        <v>164508</v>
      </c>
      <c r="H5384">
        <v>6.11</v>
      </c>
      <c r="I5384">
        <v>4</v>
      </c>
    </row>
    <row r="5385" spans="1:9" x14ac:dyDescent="0.3">
      <c r="A5385">
        <v>164517</v>
      </c>
      <c r="B5385">
        <v>142</v>
      </c>
      <c r="C5385">
        <v>0</v>
      </c>
      <c r="D5385">
        <v>165282</v>
      </c>
      <c r="E5385" t="s">
        <v>5790</v>
      </c>
      <c r="F5385">
        <v>0.85032874349999998</v>
      </c>
      <c r="G5385">
        <v>164517</v>
      </c>
      <c r="H5385">
        <v>6.11</v>
      </c>
      <c r="I5385">
        <v>4</v>
      </c>
    </row>
    <row r="5386" spans="1:9" x14ac:dyDescent="0.3">
      <c r="A5386">
        <v>164524</v>
      </c>
      <c r="B5386">
        <v>90</v>
      </c>
      <c r="C5386">
        <v>0</v>
      </c>
      <c r="D5386">
        <v>165258</v>
      </c>
      <c r="E5386" t="s">
        <v>5790</v>
      </c>
      <c r="F5386">
        <v>0.570053637</v>
      </c>
      <c r="G5386">
        <v>164524</v>
      </c>
      <c r="H5386">
        <v>11.8</v>
      </c>
      <c r="I5386">
        <v>2</v>
      </c>
    </row>
    <row r="5387" spans="1:9" x14ac:dyDescent="0.3">
      <c r="A5387">
        <v>164540</v>
      </c>
      <c r="B5387">
        <v>132</v>
      </c>
      <c r="C5387">
        <v>0</v>
      </c>
      <c r="D5387">
        <v>164973</v>
      </c>
      <c r="E5387" t="s">
        <v>5790</v>
      </c>
      <c r="F5387">
        <v>0.44151800870000002</v>
      </c>
      <c r="G5387">
        <v>164540</v>
      </c>
      <c r="H5387">
        <v>14.76</v>
      </c>
      <c r="I5387">
        <v>1</v>
      </c>
    </row>
    <row r="5388" spans="1:9" x14ac:dyDescent="0.3">
      <c r="A5388">
        <v>164566</v>
      </c>
      <c r="B5388">
        <v>142</v>
      </c>
      <c r="C5388">
        <v>0.112659346953061</v>
      </c>
      <c r="D5388">
        <v>164934</v>
      </c>
      <c r="E5388" t="s">
        <v>5790</v>
      </c>
      <c r="F5388">
        <v>0.85432571170000005</v>
      </c>
      <c r="G5388">
        <v>164566</v>
      </c>
      <c r="H5388">
        <v>6.11</v>
      </c>
      <c r="I5388">
        <v>4</v>
      </c>
    </row>
    <row r="5389" spans="1:9" x14ac:dyDescent="0.3">
      <c r="A5389">
        <v>164567</v>
      </c>
      <c r="B5389">
        <v>150.413548387096</v>
      </c>
      <c r="C5389">
        <v>0</v>
      </c>
      <c r="D5389">
        <v>165383</v>
      </c>
      <c r="E5389" t="s">
        <v>5790</v>
      </c>
      <c r="F5389">
        <v>0.653704226</v>
      </c>
      <c r="G5389">
        <v>164567</v>
      </c>
      <c r="H5389">
        <v>11.8</v>
      </c>
      <c r="I5389">
        <v>2</v>
      </c>
    </row>
    <row r="5390" spans="1:9" x14ac:dyDescent="0.3">
      <c r="A5390">
        <v>164571</v>
      </c>
      <c r="B5390">
        <v>137.739130434782</v>
      </c>
      <c r="C5390">
        <v>0</v>
      </c>
      <c r="D5390">
        <v>165383</v>
      </c>
      <c r="E5390" t="s">
        <v>5790</v>
      </c>
      <c r="F5390">
        <v>0.1827063411</v>
      </c>
      <c r="G5390">
        <v>164571</v>
      </c>
      <c r="H5390">
        <v>14.76</v>
      </c>
      <c r="I5390">
        <v>1</v>
      </c>
    </row>
    <row r="5391" spans="1:9" x14ac:dyDescent="0.3">
      <c r="A5391">
        <v>164572</v>
      </c>
      <c r="B5391">
        <v>136</v>
      </c>
      <c r="C5391">
        <v>0</v>
      </c>
      <c r="D5391">
        <v>165383</v>
      </c>
      <c r="E5391" t="s">
        <v>5790</v>
      </c>
      <c r="F5391">
        <v>0.10349187999999999</v>
      </c>
      <c r="G5391">
        <v>164572</v>
      </c>
      <c r="H5391">
        <v>14.76</v>
      </c>
      <c r="I5391">
        <v>1</v>
      </c>
    </row>
    <row r="5392" spans="1:9" x14ac:dyDescent="0.3">
      <c r="A5392">
        <v>164614</v>
      </c>
      <c r="B5392">
        <v>136</v>
      </c>
      <c r="C5392">
        <v>0</v>
      </c>
      <c r="D5392">
        <v>165383</v>
      </c>
      <c r="E5392" t="s">
        <v>5790</v>
      </c>
      <c r="F5392">
        <v>0.23655843730000001</v>
      </c>
      <c r="G5392">
        <v>164614</v>
      </c>
      <c r="H5392">
        <v>14.76</v>
      </c>
      <c r="I5392">
        <v>1</v>
      </c>
    </row>
    <row r="5393" spans="1:9" x14ac:dyDescent="0.3">
      <c r="A5393">
        <v>164619</v>
      </c>
      <c r="B5393">
        <v>110</v>
      </c>
      <c r="C5393">
        <v>0</v>
      </c>
      <c r="D5393">
        <v>165060</v>
      </c>
      <c r="E5393" t="s">
        <v>5790</v>
      </c>
      <c r="F5393">
        <v>6.8147473E-2</v>
      </c>
      <c r="G5393">
        <v>164619</v>
      </c>
      <c r="H5393">
        <v>14.76</v>
      </c>
      <c r="I5393">
        <v>1</v>
      </c>
    </row>
    <row r="5394" spans="1:9" x14ac:dyDescent="0.3">
      <c r="A5394">
        <v>164632</v>
      </c>
      <c r="B5394">
        <v>108.977931034482</v>
      </c>
      <c r="C5394">
        <v>5.6915517241379297E-2</v>
      </c>
      <c r="D5394">
        <v>165060</v>
      </c>
      <c r="E5394" t="s">
        <v>5790</v>
      </c>
      <c r="F5394">
        <v>0.65663415189999996</v>
      </c>
      <c r="G5394">
        <v>164632</v>
      </c>
      <c r="H5394">
        <v>11.8</v>
      </c>
      <c r="I5394">
        <v>2</v>
      </c>
    </row>
    <row r="5395" spans="1:9" x14ac:dyDescent="0.3">
      <c r="A5395">
        <v>164635</v>
      </c>
      <c r="B5395">
        <v>100</v>
      </c>
      <c r="C5395">
        <v>0</v>
      </c>
      <c r="D5395">
        <v>165060</v>
      </c>
      <c r="E5395" t="s">
        <v>5790</v>
      </c>
      <c r="F5395">
        <v>8.6388356999999999E-2</v>
      </c>
      <c r="G5395">
        <v>164635</v>
      </c>
      <c r="H5395">
        <v>14.76</v>
      </c>
      <c r="I5395">
        <v>1</v>
      </c>
    </row>
    <row r="5396" spans="1:9" x14ac:dyDescent="0.3">
      <c r="A5396">
        <v>164648</v>
      </c>
      <c r="B5396">
        <v>105</v>
      </c>
      <c r="C5396">
        <v>0</v>
      </c>
      <c r="D5396">
        <v>165060</v>
      </c>
      <c r="E5396" t="s">
        <v>5790</v>
      </c>
      <c r="F5396">
        <v>0.8142877221</v>
      </c>
      <c r="G5396">
        <v>164648</v>
      </c>
      <c r="H5396">
        <v>7.65</v>
      </c>
      <c r="I5396">
        <v>3</v>
      </c>
    </row>
    <row r="5397" spans="1:9" x14ac:dyDescent="0.3">
      <c r="A5397">
        <v>164650</v>
      </c>
      <c r="B5397">
        <v>142</v>
      </c>
      <c r="C5397">
        <v>0.34288564906918201</v>
      </c>
      <c r="D5397">
        <v>165374</v>
      </c>
      <c r="E5397" t="s">
        <v>5790</v>
      </c>
      <c r="F5397">
        <v>0.55176454779999995</v>
      </c>
      <c r="G5397">
        <v>164650</v>
      </c>
      <c r="H5397">
        <v>11.8</v>
      </c>
      <c r="I5397">
        <v>2</v>
      </c>
    </row>
    <row r="5398" spans="1:9" x14ac:dyDescent="0.3">
      <c r="A5398">
        <v>164666</v>
      </c>
      <c r="B5398">
        <v>142</v>
      </c>
      <c r="C5398">
        <v>0</v>
      </c>
      <c r="D5398">
        <v>164778</v>
      </c>
      <c r="E5398" t="s">
        <v>5790</v>
      </c>
      <c r="F5398">
        <v>0.86302220819999997</v>
      </c>
      <c r="G5398">
        <v>164666</v>
      </c>
      <c r="H5398">
        <v>6.11</v>
      </c>
      <c r="I5398">
        <v>4</v>
      </c>
    </row>
    <row r="5399" spans="1:9" x14ac:dyDescent="0.3">
      <c r="A5399">
        <v>164679</v>
      </c>
      <c r="B5399">
        <v>144.50001071423901</v>
      </c>
      <c r="C5399">
        <v>0</v>
      </c>
      <c r="D5399">
        <v>164878</v>
      </c>
      <c r="E5399" t="s">
        <v>5790</v>
      </c>
      <c r="F5399">
        <v>0.78045225139999996</v>
      </c>
      <c r="G5399">
        <v>164679</v>
      </c>
      <c r="H5399">
        <v>7.65</v>
      </c>
      <c r="I5399">
        <v>3</v>
      </c>
    </row>
    <row r="5400" spans="1:9" x14ac:dyDescent="0.3">
      <c r="A5400">
        <v>164701</v>
      </c>
      <c r="B5400">
        <v>140.84615384615299</v>
      </c>
      <c r="C5400">
        <v>0</v>
      </c>
      <c r="D5400">
        <v>165076</v>
      </c>
      <c r="E5400" t="s">
        <v>5790</v>
      </c>
      <c r="F5400">
        <v>0.57942473890000001</v>
      </c>
      <c r="G5400">
        <v>164701</v>
      </c>
      <c r="H5400">
        <v>11.8</v>
      </c>
      <c r="I5400">
        <v>2</v>
      </c>
    </row>
    <row r="5401" spans="1:9" x14ac:dyDescent="0.3">
      <c r="A5401">
        <v>164749</v>
      </c>
      <c r="B5401">
        <v>147</v>
      </c>
      <c r="C5401">
        <v>0.20333282999546901</v>
      </c>
      <c r="D5401">
        <v>165410</v>
      </c>
      <c r="E5401" t="s">
        <v>5790</v>
      </c>
      <c r="F5401">
        <v>0.89220380779999997</v>
      </c>
      <c r="G5401">
        <v>164749</v>
      </c>
      <c r="H5401">
        <v>6.11</v>
      </c>
      <c r="I5401">
        <v>4</v>
      </c>
    </row>
    <row r="5402" spans="1:9" x14ac:dyDescent="0.3">
      <c r="A5402">
        <v>164751</v>
      </c>
      <c r="B5402">
        <v>142</v>
      </c>
      <c r="C5402">
        <v>0.20333282999546901</v>
      </c>
      <c r="D5402">
        <v>165410</v>
      </c>
      <c r="E5402" t="s">
        <v>5791</v>
      </c>
      <c r="F5402">
        <v>0.96039479969999997</v>
      </c>
      <c r="G5402">
        <v>164751</v>
      </c>
      <c r="H5402">
        <v>4.0599999999999996</v>
      </c>
      <c r="I5402">
        <v>5</v>
      </c>
    </row>
    <row r="5403" spans="1:9" x14ac:dyDescent="0.3">
      <c r="A5403">
        <v>164752</v>
      </c>
      <c r="B5403">
        <v>142</v>
      </c>
      <c r="C5403">
        <v>0.20333282999546901</v>
      </c>
      <c r="D5403">
        <v>165410</v>
      </c>
      <c r="E5403" t="s">
        <v>5791</v>
      </c>
      <c r="F5403">
        <v>0.98732751610000002</v>
      </c>
      <c r="G5403">
        <v>164752</v>
      </c>
      <c r="H5403">
        <v>1.98</v>
      </c>
      <c r="I5403">
        <v>6</v>
      </c>
    </row>
    <row r="5404" spans="1:9" x14ac:dyDescent="0.3">
      <c r="A5404">
        <v>164754</v>
      </c>
      <c r="B5404">
        <v>142</v>
      </c>
      <c r="C5404">
        <v>0.20333282999546901</v>
      </c>
      <c r="D5404">
        <v>165410</v>
      </c>
      <c r="E5404" t="s">
        <v>5791</v>
      </c>
      <c r="F5404">
        <v>0.95423167939999998</v>
      </c>
      <c r="G5404">
        <v>164754</v>
      </c>
      <c r="H5404">
        <v>4.0599999999999996</v>
      </c>
      <c r="I5404">
        <v>5</v>
      </c>
    </row>
    <row r="5405" spans="1:9" x14ac:dyDescent="0.3">
      <c r="A5405">
        <v>164755</v>
      </c>
      <c r="B5405">
        <v>142</v>
      </c>
      <c r="C5405">
        <v>0.20333282999546901</v>
      </c>
      <c r="D5405">
        <v>165410</v>
      </c>
      <c r="E5405" t="s">
        <v>5791</v>
      </c>
      <c r="F5405">
        <v>0.94053530689999998</v>
      </c>
      <c r="G5405">
        <v>164755</v>
      </c>
      <c r="H5405">
        <v>4.0599999999999996</v>
      </c>
      <c r="I5405">
        <v>5</v>
      </c>
    </row>
    <row r="5406" spans="1:9" x14ac:dyDescent="0.3">
      <c r="A5406">
        <v>164757</v>
      </c>
      <c r="B5406">
        <v>142</v>
      </c>
      <c r="C5406">
        <v>0.20333282999546901</v>
      </c>
      <c r="D5406">
        <v>165410</v>
      </c>
      <c r="E5406" t="s">
        <v>5791</v>
      </c>
      <c r="F5406">
        <v>0.93762862680000003</v>
      </c>
      <c r="G5406">
        <v>164757</v>
      </c>
      <c r="H5406">
        <v>4.0599999999999996</v>
      </c>
      <c r="I5406">
        <v>5</v>
      </c>
    </row>
    <row r="5407" spans="1:9" x14ac:dyDescent="0.3">
      <c r="A5407">
        <v>164759</v>
      </c>
      <c r="B5407">
        <v>142</v>
      </c>
      <c r="C5407">
        <v>0</v>
      </c>
      <c r="D5407">
        <v>165258</v>
      </c>
      <c r="E5407" t="s">
        <v>5790</v>
      </c>
      <c r="F5407">
        <v>0.3375770152</v>
      </c>
      <c r="G5407">
        <v>164759</v>
      </c>
      <c r="H5407">
        <v>14.76</v>
      </c>
      <c r="I5407">
        <v>1</v>
      </c>
    </row>
    <row r="5408" spans="1:9" x14ac:dyDescent="0.3">
      <c r="A5408">
        <v>164765</v>
      </c>
      <c r="B5408">
        <v>147</v>
      </c>
      <c r="C5408">
        <v>0.112659346953061</v>
      </c>
      <c r="D5408">
        <v>164934</v>
      </c>
      <c r="E5408" t="s">
        <v>5790</v>
      </c>
      <c r="F5408">
        <v>0.84319823979999997</v>
      </c>
      <c r="G5408">
        <v>164765</v>
      </c>
      <c r="H5408">
        <v>6.11</v>
      </c>
      <c r="I5408">
        <v>4</v>
      </c>
    </row>
    <row r="5409" spans="1:9" x14ac:dyDescent="0.3">
      <c r="A5409">
        <v>164784</v>
      </c>
      <c r="B5409">
        <v>142.28941176470499</v>
      </c>
      <c r="C5409">
        <v>0</v>
      </c>
      <c r="D5409">
        <v>165282</v>
      </c>
      <c r="E5409" t="s">
        <v>5790</v>
      </c>
      <c r="F5409">
        <v>0.68461412190000004</v>
      </c>
      <c r="G5409">
        <v>164784</v>
      </c>
      <c r="H5409">
        <v>11.8</v>
      </c>
      <c r="I5409">
        <v>2</v>
      </c>
    </row>
    <row r="5410" spans="1:9" x14ac:dyDescent="0.3">
      <c r="A5410">
        <v>164795</v>
      </c>
      <c r="B5410">
        <v>90</v>
      </c>
      <c r="C5410">
        <v>0</v>
      </c>
      <c r="D5410">
        <v>165258</v>
      </c>
      <c r="E5410" t="s">
        <v>5790</v>
      </c>
      <c r="F5410">
        <v>0.71054172520000003</v>
      </c>
      <c r="G5410">
        <v>164795</v>
      </c>
      <c r="H5410">
        <v>11.8</v>
      </c>
      <c r="I5410">
        <v>2</v>
      </c>
    </row>
    <row r="5411" spans="1:9" x14ac:dyDescent="0.3">
      <c r="A5411">
        <v>164800</v>
      </c>
      <c r="B5411">
        <v>104.810384615384</v>
      </c>
      <c r="C5411">
        <v>3.5038228246424899E-2</v>
      </c>
      <c r="D5411">
        <v>165060</v>
      </c>
      <c r="E5411" t="s">
        <v>5790</v>
      </c>
      <c r="F5411">
        <v>0.49032890800000001</v>
      </c>
      <c r="G5411">
        <v>164800</v>
      </c>
      <c r="H5411">
        <v>14.76</v>
      </c>
      <c r="I5411">
        <v>1</v>
      </c>
    </row>
    <row r="5412" spans="1:9" x14ac:dyDescent="0.3">
      <c r="A5412">
        <v>164832</v>
      </c>
      <c r="B5412">
        <v>133.11111358024701</v>
      </c>
      <c r="C5412">
        <v>0</v>
      </c>
      <c r="D5412">
        <v>165031</v>
      </c>
      <c r="E5412" t="s">
        <v>5791</v>
      </c>
      <c r="F5412">
        <v>0.98483121399999995</v>
      </c>
      <c r="G5412">
        <v>164832</v>
      </c>
      <c r="H5412">
        <v>1.98</v>
      </c>
      <c r="I5412">
        <v>6</v>
      </c>
    </row>
    <row r="5413" spans="1:9" x14ac:dyDescent="0.3">
      <c r="A5413">
        <v>164834</v>
      </c>
      <c r="B5413">
        <v>142</v>
      </c>
      <c r="C5413">
        <v>0</v>
      </c>
      <c r="D5413">
        <v>164973</v>
      </c>
      <c r="E5413" t="s">
        <v>5790</v>
      </c>
      <c r="F5413">
        <v>0.53380173440000001</v>
      </c>
      <c r="G5413">
        <v>164834</v>
      </c>
      <c r="H5413">
        <v>11.8</v>
      </c>
      <c r="I5413">
        <v>2</v>
      </c>
    </row>
    <row r="5414" spans="1:9" x14ac:dyDescent="0.3">
      <c r="A5414">
        <v>164899</v>
      </c>
      <c r="B5414">
        <v>142</v>
      </c>
      <c r="C5414">
        <v>0.64977399942297698</v>
      </c>
      <c r="D5414">
        <v>165251</v>
      </c>
      <c r="E5414" t="s">
        <v>5790</v>
      </c>
      <c r="F5414">
        <v>0.73707628250000001</v>
      </c>
      <c r="G5414">
        <v>164899</v>
      </c>
      <c r="H5414">
        <v>11.8</v>
      </c>
      <c r="I5414">
        <v>2</v>
      </c>
    </row>
    <row r="5415" spans="1:9" x14ac:dyDescent="0.3">
      <c r="A5415">
        <v>164900</v>
      </c>
      <c r="B5415">
        <v>142</v>
      </c>
      <c r="C5415">
        <v>0.64977399942297698</v>
      </c>
      <c r="D5415">
        <v>165251</v>
      </c>
      <c r="E5415" t="s">
        <v>5790</v>
      </c>
      <c r="F5415">
        <v>0.63719010350000005</v>
      </c>
      <c r="G5415">
        <v>164900</v>
      </c>
      <c r="H5415">
        <v>11.8</v>
      </c>
      <c r="I5415">
        <v>2</v>
      </c>
    </row>
    <row r="5416" spans="1:9" x14ac:dyDescent="0.3">
      <c r="A5416">
        <v>164902</v>
      </c>
      <c r="B5416">
        <v>142</v>
      </c>
      <c r="C5416">
        <v>0.64977399942297698</v>
      </c>
      <c r="D5416">
        <v>165251</v>
      </c>
      <c r="E5416" t="s">
        <v>5790</v>
      </c>
      <c r="F5416">
        <v>0.81980109209999996</v>
      </c>
      <c r="G5416">
        <v>164902</v>
      </c>
      <c r="H5416">
        <v>7.65</v>
      </c>
      <c r="I5416">
        <v>3</v>
      </c>
    </row>
    <row r="5417" spans="1:9" x14ac:dyDescent="0.3">
      <c r="A5417">
        <v>164911</v>
      </c>
      <c r="B5417">
        <v>142</v>
      </c>
      <c r="C5417">
        <v>0.64977399942297698</v>
      </c>
      <c r="D5417">
        <v>165251</v>
      </c>
      <c r="E5417" t="s">
        <v>5790</v>
      </c>
      <c r="F5417">
        <v>0.76960653069999996</v>
      </c>
      <c r="G5417">
        <v>164911</v>
      </c>
      <c r="H5417">
        <v>7.65</v>
      </c>
      <c r="I5417">
        <v>3</v>
      </c>
    </row>
    <row r="5418" spans="1:9" x14ac:dyDescent="0.3">
      <c r="A5418">
        <v>164914</v>
      </c>
      <c r="B5418">
        <v>142</v>
      </c>
      <c r="C5418">
        <v>0.27809556866368901</v>
      </c>
      <c r="D5418">
        <v>165228</v>
      </c>
      <c r="E5418" t="s">
        <v>5790</v>
      </c>
      <c r="F5418">
        <v>0.83831793070000005</v>
      </c>
      <c r="G5418">
        <v>164914</v>
      </c>
      <c r="H5418">
        <v>7.65</v>
      </c>
      <c r="I5418">
        <v>3</v>
      </c>
    </row>
    <row r="5419" spans="1:9" x14ac:dyDescent="0.3">
      <c r="A5419">
        <v>164919</v>
      </c>
      <c r="B5419">
        <v>142</v>
      </c>
      <c r="C5419">
        <v>0.23174630721974099</v>
      </c>
      <c r="D5419">
        <v>165228</v>
      </c>
      <c r="E5419" t="s">
        <v>5790</v>
      </c>
      <c r="F5419">
        <v>0.93379962439999997</v>
      </c>
      <c r="G5419">
        <v>164919</v>
      </c>
      <c r="H5419">
        <v>6.11</v>
      </c>
      <c r="I5419">
        <v>4</v>
      </c>
    </row>
    <row r="5420" spans="1:9" x14ac:dyDescent="0.3">
      <c r="A5420">
        <v>164921</v>
      </c>
      <c r="B5420">
        <v>136</v>
      </c>
      <c r="C5420">
        <v>0.27809556866368901</v>
      </c>
      <c r="D5420">
        <v>165228</v>
      </c>
      <c r="E5420" t="s">
        <v>5790</v>
      </c>
      <c r="F5420">
        <v>0.84625703100000005</v>
      </c>
      <c r="G5420">
        <v>164921</v>
      </c>
      <c r="H5420">
        <v>6.11</v>
      </c>
      <c r="I5420">
        <v>4</v>
      </c>
    </row>
    <row r="5421" spans="1:9" x14ac:dyDescent="0.3">
      <c r="A5421">
        <v>164927</v>
      </c>
      <c r="B5421">
        <v>147</v>
      </c>
      <c r="C5421">
        <v>0.34288564906918201</v>
      </c>
      <c r="D5421">
        <v>165374</v>
      </c>
      <c r="E5421" t="s">
        <v>5790</v>
      </c>
      <c r="F5421">
        <v>0.28704974059999999</v>
      </c>
      <c r="G5421">
        <v>164927</v>
      </c>
      <c r="H5421">
        <v>14.76</v>
      </c>
      <c r="I5421">
        <v>1</v>
      </c>
    </row>
    <row r="5422" spans="1:9" x14ac:dyDescent="0.3">
      <c r="A5422">
        <v>164943</v>
      </c>
      <c r="B5422">
        <v>142</v>
      </c>
      <c r="C5422">
        <v>0.27889469386423199</v>
      </c>
      <c r="D5422">
        <v>166042</v>
      </c>
      <c r="E5422" t="s">
        <v>5790</v>
      </c>
      <c r="F5422">
        <v>0.88996499780000005</v>
      </c>
      <c r="G5422">
        <v>164943</v>
      </c>
      <c r="H5422">
        <v>6.11</v>
      </c>
      <c r="I5422">
        <v>4</v>
      </c>
    </row>
    <row r="5423" spans="1:9" x14ac:dyDescent="0.3">
      <c r="A5423">
        <v>164944</v>
      </c>
      <c r="B5423">
        <v>142</v>
      </c>
      <c r="C5423">
        <v>0.27889469386423199</v>
      </c>
      <c r="D5423">
        <v>166042</v>
      </c>
      <c r="E5423" t="s">
        <v>5790</v>
      </c>
      <c r="F5423">
        <v>0.81199491020000003</v>
      </c>
      <c r="G5423">
        <v>164944</v>
      </c>
      <c r="H5423">
        <v>7.65</v>
      </c>
      <c r="I5423">
        <v>3</v>
      </c>
    </row>
    <row r="5424" spans="1:9" x14ac:dyDescent="0.3">
      <c r="A5424">
        <v>164945</v>
      </c>
      <c r="B5424">
        <v>142</v>
      </c>
      <c r="C5424">
        <v>0.27889469386423199</v>
      </c>
      <c r="D5424">
        <v>166042</v>
      </c>
      <c r="E5424" t="s">
        <v>5790</v>
      </c>
      <c r="F5424">
        <v>0.69660156969999998</v>
      </c>
      <c r="G5424">
        <v>164945</v>
      </c>
      <c r="H5424">
        <v>11.8</v>
      </c>
      <c r="I5424">
        <v>2</v>
      </c>
    </row>
    <row r="5425" spans="1:9" x14ac:dyDescent="0.3">
      <c r="A5425">
        <v>164971</v>
      </c>
      <c r="B5425">
        <v>127.39684609282</v>
      </c>
      <c r="C5425">
        <v>0</v>
      </c>
      <c r="D5425">
        <v>165076</v>
      </c>
      <c r="E5425" t="s">
        <v>5790</v>
      </c>
      <c r="F5425">
        <v>0.57734704020000005</v>
      </c>
      <c r="G5425">
        <v>164971</v>
      </c>
      <c r="H5425">
        <v>11.8</v>
      </c>
      <c r="I5425">
        <v>2</v>
      </c>
    </row>
    <row r="5426" spans="1:9" x14ac:dyDescent="0.3">
      <c r="A5426">
        <v>164980</v>
      </c>
      <c r="B5426">
        <v>137.833333333333</v>
      </c>
      <c r="C5426">
        <v>0</v>
      </c>
      <c r="D5426">
        <v>166181</v>
      </c>
      <c r="E5426" t="s">
        <v>5790</v>
      </c>
      <c r="F5426">
        <v>0.29451313610000002</v>
      </c>
      <c r="G5426">
        <v>164980</v>
      </c>
      <c r="H5426">
        <v>14.76</v>
      </c>
      <c r="I5426">
        <v>1</v>
      </c>
    </row>
    <row r="5427" spans="1:9" x14ac:dyDescent="0.3">
      <c r="A5427">
        <v>165046</v>
      </c>
      <c r="B5427">
        <v>129.96968730946901</v>
      </c>
      <c r="C5427">
        <v>0</v>
      </c>
      <c r="D5427">
        <v>165933</v>
      </c>
      <c r="E5427" t="s">
        <v>5790</v>
      </c>
      <c r="F5427">
        <v>0.64313447479999997</v>
      </c>
      <c r="G5427">
        <v>165046</v>
      </c>
      <c r="H5427">
        <v>11.8</v>
      </c>
      <c r="I5427">
        <v>2</v>
      </c>
    </row>
    <row r="5428" spans="1:9" x14ac:dyDescent="0.3">
      <c r="A5428">
        <v>165047</v>
      </c>
      <c r="B5428">
        <v>133.35716556130501</v>
      </c>
      <c r="C5428">
        <v>0</v>
      </c>
      <c r="D5428">
        <v>165933</v>
      </c>
      <c r="E5428" t="s">
        <v>5790</v>
      </c>
      <c r="F5428">
        <v>0.65488785510000003</v>
      </c>
      <c r="G5428">
        <v>165047</v>
      </c>
      <c r="H5428">
        <v>11.8</v>
      </c>
      <c r="I5428">
        <v>2</v>
      </c>
    </row>
    <row r="5429" spans="1:9" x14ac:dyDescent="0.3">
      <c r="A5429">
        <v>165052</v>
      </c>
      <c r="B5429">
        <v>143.666666666666</v>
      </c>
      <c r="C5429">
        <v>0.308995076292988</v>
      </c>
      <c r="D5429">
        <v>165228</v>
      </c>
      <c r="E5429" t="s">
        <v>5790</v>
      </c>
      <c r="F5429">
        <v>0.52963954209999997</v>
      </c>
      <c r="G5429">
        <v>165052</v>
      </c>
      <c r="H5429">
        <v>11.8</v>
      </c>
      <c r="I5429">
        <v>2</v>
      </c>
    </row>
    <row r="5430" spans="1:9" x14ac:dyDescent="0.3">
      <c r="A5430">
        <v>165091</v>
      </c>
      <c r="B5430">
        <v>142</v>
      </c>
      <c r="C5430">
        <v>0</v>
      </c>
      <c r="D5430">
        <v>165282</v>
      </c>
      <c r="E5430" t="s">
        <v>5790</v>
      </c>
      <c r="F5430">
        <v>0.87487500910000005</v>
      </c>
      <c r="G5430">
        <v>165091</v>
      </c>
      <c r="H5430">
        <v>6.11</v>
      </c>
      <c r="I5430">
        <v>4</v>
      </c>
    </row>
    <row r="5431" spans="1:9" x14ac:dyDescent="0.3">
      <c r="A5431">
        <v>165093</v>
      </c>
      <c r="B5431">
        <v>142</v>
      </c>
      <c r="C5431">
        <v>0</v>
      </c>
      <c r="D5431">
        <v>165282</v>
      </c>
      <c r="E5431" t="s">
        <v>5790</v>
      </c>
      <c r="F5431">
        <v>0.81419360640000005</v>
      </c>
      <c r="G5431">
        <v>165093</v>
      </c>
      <c r="H5431">
        <v>7.65</v>
      </c>
      <c r="I5431">
        <v>3</v>
      </c>
    </row>
    <row r="5432" spans="1:9" x14ac:dyDescent="0.3">
      <c r="A5432">
        <v>165123</v>
      </c>
      <c r="B5432">
        <v>142</v>
      </c>
      <c r="C5432">
        <v>0.64977399942297698</v>
      </c>
      <c r="D5432">
        <v>165251</v>
      </c>
      <c r="E5432" t="s">
        <v>5790</v>
      </c>
      <c r="F5432">
        <v>0.83078122139999999</v>
      </c>
      <c r="G5432">
        <v>165123</v>
      </c>
      <c r="H5432">
        <v>7.65</v>
      </c>
      <c r="I5432">
        <v>3</v>
      </c>
    </row>
    <row r="5433" spans="1:9" x14ac:dyDescent="0.3">
      <c r="A5433">
        <v>165141</v>
      </c>
      <c r="B5433">
        <v>142</v>
      </c>
      <c r="C5433">
        <v>0</v>
      </c>
      <c r="D5433">
        <v>165402</v>
      </c>
      <c r="E5433" t="s">
        <v>5791</v>
      </c>
      <c r="F5433">
        <v>0.99185717110000005</v>
      </c>
      <c r="G5433">
        <v>165141</v>
      </c>
      <c r="H5433">
        <v>1.98</v>
      </c>
      <c r="I5433">
        <v>6</v>
      </c>
    </row>
    <row r="5434" spans="1:9" x14ac:dyDescent="0.3">
      <c r="A5434">
        <v>165149</v>
      </c>
      <c r="B5434">
        <v>162.57254894963299</v>
      </c>
      <c r="C5434">
        <v>0</v>
      </c>
      <c r="D5434">
        <v>165933</v>
      </c>
      <c r="E5434" t="s">
        <v>5790</v>
      </c>
      <c r="F5434">
        <v>0.2909691036</v>
      </c>
      <c r="G5434">
        <v>165149</v>
      </c>
      <c r="H5434">
        <v>14.76</v>
      </c>
      <c r="I5434">
        <v>1</v>
      </c>
    </row>
    <row r="5435" spans="1:9" x14ac:dyDescent="0.3">
      <c r="A5435">
        <v>165150</v>
      </c>
      <c r="B5435">
        <v>110</v>
      </c>
      <c r="C5435">
        <v>0</v>
      </c>
      <c r="D5435">
        <v>165707</v>
      </c>
      <c r="E5435" t="s">
        <v>5790</v>
      </c>
      <c r="F5435">
        <v>0.90864974259999998</v>
      </c>
      <c r="G5435">
        <v>165150</v>
      </c>
      <c r="H5435">
        <v>6.11</v>
      </c>
      <c r="I5435">
        <v>4</v>
      </c>
    </row>
    <row r="5436" spans="1:9" x14ac:dyDescent="0.3">
      <c r="A5436">
        <v>165152</v>
      </c>
      <c r="B5436">
        <v>110</v>
      </c>
      <c r="C5436">
        <v>0</v>
      </c>
      <c r="D5436">
        <v>165707</v>
      </c>
      <c r="E5436" t="s">
        <v>5791</v>
      </c>
      <c r="F5436">
        <v>0.96807545419999996</v>
      </c>
      <c r="G5436">
        <v>165152</v>
      </c>
      <c r="H5436">
        <v>1.98</v>
      </c>
      <c r="I5436">
        <v>6</v>
      </c>
    </row>
    <row r="5437" spans="1:9" x14ac:dyDescent="0.3">
      <c r="A5437">
        <v>165157</v>
      </c>
      <c r="B5437">
        <v>85</v>
      </c>
      <c r="C5437">
        <v>0</v>
      </c>
      <c r="D5437">
        <v>165547</v>
      </c>
      <c r="E5437" t="s">
        <v>5790</v>
      </c>
      <c r="F5437">
        <v>0.71616762879999996</v>
      </c>
      <c r="G5437">
        <v>165157</v>
      </c>
      <c r="H5437">
        <v>11.8</v>
      </c>
      <c r="I5437">
        <v>2</v>
      </c>
    </row>
    <row r="5438" spans="1:9" x14ac:dyDescent="0.3">
      <c r="A5438">
        <v>165164</v>
      </c>
      <c r="B5438">
        <v>142</v>
      </c>
      <c r="C5438">
        <v>0.27889469386423199</v>
      </c>
      <c r="D5438">
        <v>166042</v>
      </c>
      <c r="E5438" t="s">
        <v>5790</v>
      </c>
      <c r="F5438">
        <v>0.2759220302</v>
      </c>
      <c r="G5438">
        <v>165164</v>
      </c>
      <c r="H5438">
        <v>14.76</v>
      </c>
      <c r="I5438">
        <v>1</v>
      </c>
    </row>
    <row r="5439" spans="1:9" x14ac:dyDescent="0.3">
      <c r="A5439">
        <v>165167</v>
      </c>
      <c r="B5439">
        <v>142</v>
      </c>
      <c r="C5439">
        <v>0</v>
      </c>
      <c r="D5439">
        <v>165778</v>
      </c>
      <c r="E5439" t="s">
        <v>5790</v>
      </c>
      <c r="F5439">
        <v>0.21913717690000001</v>
      </c>
      <c r="G5439">
        <v>165167</v>
      </c>
      <c r="H5439">
        <v>14.76</v>
      </c>
      <c r="I5439">
        <v>1</v>
      </c>
    </row>
    <row r="5440" spans="1:9" x14ac:dyDescent="0.3">
      <c r="A5440">
        <v>165169</v>
      </c>
      <c r="B5440">
        <v>80</v>
      </c>
      <c r="C5440">
        <v>0</v>
      </c>
      <c r="D5440">
        <v>165547</v>
      </c>
      <c r="E5440" t="s">
        <v>5790</v>
      </c>
      <c r="F5440">
        <v>0.63161617520000002</v>
      </c>
      <c r="G5440">
        <v>165169</v>
      </c>
      <c r="H5440">
        <v>11.8</v>
      </c>
      <c r="I5440">
        <v>2</v>
      </c>
    </row>
    <row r="5441" spans="1:9" x14ac:dyDescent="0.3">
      <c r="A5441">
        <v>165171</v>
      </c>
      <c r="B5441">
        <v>90</v>
      </c>
      <c r="C5441">
        <v>0</v>
      </c>
      <c r="D5441">
        <v>165547</v>
      </c>
      <c r="E5441" t="s">
        <v>5790</v>
      </c>
      <c r="F5441">
        <v>0.8068614006</v>
      </c>
      <c r="G5441">
        <v>165171</v>
      </c>
      <c r="H5441">
        <v>7.65</v>
      </c>
      <c r="I5441">
        <v>3</v>
      </c>
    </row>
    <row r="5442" spans="1:9" x14ac:dyDescent="0.3">
      <c r="A5442">
        <v>165225</v>
      </c>
      <c r="B5442">
        <v>136.193548387096</v>
      </c>
      <c r="C5442">
        <v>0</v>
      </c>
      <c r="D5442">
        <v>165707</v>
      </c>
      <c r="E5442" t="s">
        <v>5790</v>
      </c>
      <c r="F5442">
        <v>0.68518358469999996</v>
      </c>
      <c r="G5442">
        <v>165225</v>
      </c>
      <c r="H5442">
        <v>11.8</v>
      </c>
      <c r="I5442">
        <v>2</v>
      </c>
    </row>
    <row r="5443" spans="1:9" x14ac:dyDescent="0.3">
      <c r="A5443">
        <v>165237</v>
      </c>
      <c r="B5443">
        <v>110</v>
      </c>
      <c r="C5443">
        <v>0</v>
      </c>
      <c r="D5443">
        <v>165707</v>
      </c>
      <c r="E5443" t="s">
        <v>5791</v>
      </c>
      <c r="F5443">
        <v>0.95367825029999997</v>
      </c>
      <c r="G5443">
        <v>165237</v>
      </c>
      <c r="H5443">
        <v>4.0599999999999996</v>
      </c>
      <c r="I5443">
        <v>5</v>
      </c>
    </row>
    <row r="5444" spans="1:9" x14ac:dyDescent="0.3">
      <c r="A5444">
        <v>165240</v>
      </c>
      <c r="B5444">
        <v>80</v>
      </c>
      <c r="C5444">
        <v>0</v>
      </c>
      <c r="D5444">
        <v>165547</v>
      </c>
      <c r="E5444" t="s">
        <v>5790</v>
      </c>
      <c r="F5444">
        <v>3.9391733700000001E-2</v>
      </c>
      <c r="G5444">
        <v>165240</v>
      </c>
      <c r="H5444">
        <v>14.76</v>
      </c>
      <c r="I5444">
        <v>1</v>
      </c>
    </row>
    <row r="5445" spans="1:9" x14ac:dyDescent="0.3">
      <c r="A5445">
        <v>165247</v>
      </c>
      <c r="B5445">
        <v>95</v>
      </c>
      <c r="C5445">
        <v>0</v>
      </c>
      <c r="D5445">
        <v>165547</v>
      </c>
      <c r="E5445" t="s">
        <v>5790</v>
      </c>
      <c r="F5445">
        <v>0.11811538789999999</v>
      </c>
      <c r="G5445">
        <v>165247</v>
      </c>
      <c r="H5445">
        <v>14.76</v>
      </c>
      <c r="I5445">
        <v>1</v>
      </c>
    </row>
    <row r="5446" spans="1:9" x14ac:dyDescent="0.3">
      <c r="A5446">
        <v>165249</v>
      </c>
      <c r="B5446">
        <v>147</v>
      </c>
      <c r="C5446">
        <v>0.197729226363896</v>
      </c>
      <c r="D5446">
        <v>165675</v>
      </c>
      <c r="E5446" t="s">
        <v>5790</v>
      </c>
      <c r="F5446">
        <v>0.38744738699999998</v>
      </c>
      <c r="G5446">
        <v>165249</v>
      </c>
      <c r="H5446">
        <v>14.76</v>
      </c>
      <c r="I5446">
        <v>1</v>
      </c>
    </row>
    <row r="5447" spans="1:9" x14ac:dyDescent="0.3">
      <c r="A5447">
        <v>165332</v>
      </c>
      <c r="B5447">
        <v>147</v>
      </c>
      <c r="C5447">
        <v>0</v>
      </c>
      <c r="D5447">
        <v>165496</v>
      </c>
      <c r="E5447" t="s">
        <v>5790</v>
      </c>
      <c r="F5447">
        <v>0.63916641470000002</v>
      </c>
      <c r="G5447">
        <v>165332</v>
      </c>
      <c r="H5447">
        <v>11.8</v>
      </c>
      <c r="I5447">
        <v>2</v>
      </c>
    </row>
    <row r="5448" spans="1:9" x14ac:dyDescent="0.3">
      <c r="A5448">
        <v>165333</v>
      </c>
      <c r="B5448">
        <v>139.058823529411</v>
      </c>
      <c r="C5448">
        <v>0</v>
      </c>
      <c r="D5448">
        <v>165547</v>
      </c>
      <c r="E5448" t="s">
        <v>5790</v>
      </c>
      <c r="F5448">
        <v>0.77829182149999998</v>
      </c>
      <c r="G5448">
        <v>165333</v>
      </c>
      <c r="H5448">
        <v>7.65</v>
      </c>
      <c r="I5448">
        <v>3</v>
      </c>
    </row>
    <row r="5449" spans="1:9" x14ac:dyDescent="0.3">
      <c r="A5449">
        <v>165339</v>
      </c>
      <c r="B5449">
        <v>147</v>
      </c>
      <c r="C5449">
        <v>0</v>
      </c>
      <c r="D5449">
        <v>165347</v>
      </c>
      <c r="E5449" t="s">
        <v>5790</v>
      </c>
      <c r="F5449">
        <v>0.61289143560000003</v>
      </c>
      <c r="G5449">
        <v>165339</v>
      </c>
      <c r="H5449">
        <v>11.8</v>
      </c>
      <c r="I5449">
        <v>2</v>
      </c>
    </row>
    <row r="5450" spans="1:9" x14ac:dyDescent="0.3">
      <c r="A5450">
        <v>165366</v>
      </c>
      <c r="B5450">
        <v>88.448257788297298</v>
      </c>
      <c r="C5450">
        <v>0</v>
      </c>
      <c r="D5450">
        <v>165754</v>
      </c>
      <c r="E5450" t="s">
        <v>5790</v>
      </c>
      <c r="F5450">
        <v>0.61259800200000003</v>
      </c>
      <c r="G5450">
        <v>165366</v>
      </c>
      <c r="H5450">
        <v>11.8</v>
      </c>
      <c r="I5450">
        <v>2</v>
      </c>
    </row>
    <row r="5451" spans="1:9" x14ac:dyDescent="0.3">
      <c r="A5451">
        <v>165370</v>
      </c>
      <c r="B5451">
        <v>132.93333728889101</v>
      </c>
      <c r="C5451">
        <v>0</v>
      </c>
      <c r="D5451">
        <v>165933</v>
      </c>
      <c r="E5451" t="s">
        <v>5790</v>
      </c>
      <c r="F5451">
        <v>0.40614134070000002</v>
      </c>
      <c r="G5451">
        <v>165370</v>
      </c>
      <c r="H5451">
        <v>14.76</v>
      </c>
      <c r="I5451">
        <v>1</v>
      </c>
    </row>
    <row r="5452" spans="1:9" x14ac:dyDescent="0.3">
      <c r="A5452">
        <v>165372</v>
      </c>
      <c r="B5452">
        <v>88.448257788297298</v>
      </c>
      <c r="C5452">
        <v>0</v>
      </c>
      <c r="D5452">
        <v>165754</v>
      </c>
      <c r="E5452" t="s">
        <v>5790</v>
      </c>
      <c r="F5452">
        <v>0.29456362130000002</v>
      </c>
      <c r="G5452">
        <v>165372</v>
      </c>
      <c r="H5452">
        <v>14.76</v>
      </c>
      <c r="I5452">
        <v>1</v>
      </c>
    </row>
    <row r="5453" spans="1:9" x14ac:dyDescent="0.3">
      <c r="A5453">
        <v>165373</v>
      </c>
      <c r="B5453">
        <v>95.396250990627394</v>
      </c>
      <c r="C5453">
        <v>0</v>
      </c>
      <c r="D5453">
        <v>165754</v>
      </c>
      <c r="E5453" t="s">
        <v>5790</v>
      </c>
      <c r="F5453">
        <v>0.90189319850000005</v>
      </c>
      <c r="G5453">
        <v>165373</v>
      </c>
      <c r="H5453">
        <v>6.11</v>
      </c>
      <c r="I5453">
        <v>4</v>
      </c>
    </row>
    <row r="5454" spans="1:9" x14ac:dyDescent="0.3">
      <c r="A5454">
        <v>165422</v>
      </c>
      <c r="B5454">
        <v>142</v>
      </c>
      <c r="C5454">
        <v>0.27889469386423199</v>
      </c>
      <c r="D5454">
        <v>166042</v>
      </c>
      <c r="E5454" t="s">
        <v>5790</v>
      </c>
      <c r="F5454">
        <v>0.48994603749999999</v>
      </c>
      <c r="G5454">
        <v>165422</v>
      </c>
      <c r="H5454">
        <v>14.76</v>
      </c>
      <c r="I5454">
        <v>1</v>
      </c>
    </row>
    <row r="5455" spans="1:9" x14ac:dyDescent="0.3">
      <c r="A5455">
        <v>165427</v>
      </c>
      <c r="B5455">
        <v>85</v>
      </c>
      <c r="C5455">
        <v>0</v>
      </c>
      <c r="D5455">
        <v>165754</v>
      </c>
      <c r="E5455" t="s">
        <v>5790</v>
      </c>
      <c r="F5455">
        <v>0.62682873009999995</v>
      </c>
      <c r="G5455">
        <v>165427</v>
      </c>
      <c r="H5455">
        <v>11.8</v>
      </c>
      <c r="I5455">
        <v>2</v>
      </c>
    </row>
    <row r="5456" spans="1:9" x14ac:dyDescent="0.3">
      <c r="A5456">
        <v>165428</v>
      </c>
      <c r="B5456">
        <v>137.83333527777799</v>
      </c>
      <c r="C5456">
        <v>0</v>
      </c>
      <c r="D5456">
        <v>165843</v>
      </c>
      <c r="E5456" t="s">
        <v>5790</v>
      </c>
      <c r="F5456">
        <v>0.62663769719999995</v>
      </c>
      <c r="G5456">
        <v>165428</v>
      </c>
      <c r="H5456">
        <v>11.8</v>
      </c>
      <c r="I5456">
        <v>2</v>
      </c>
    </row>
    <row r="5457" spans="1:9" x14ac:dyDescent="0.3">
      <c r="A5457">
        <v>165432</v>
      </c>
      <c r="B5457">
        <v>135.321439247483</v>
      </c>
      <c r="C5457">
        <v>0</v>
      </c>
      <c r="D5457">
        <v>165843</v>
      </c>
      <c r="E5457" t="s">
        <v>5791</v>
      </c>
      <c r="F5457">
        <v>0.97651743889999998</v>
      </c>
      <c r="G5457">
        <v>165432</v>
      </c>
      <c r="H5457">
        <v>1.98</v>
      </c>
      <c r="I5457">
        <v>6</v>
      </c>
    </row>
    <row r="5458" spans="1:9" x14ac:dyDescent="0.3">
      <c r="A5458">
        <v>165452</v>
      </c>
      <c r="B5458">
        <v>138.57894736842101</v>
      </c>
      <c r="C5458">
        <v>0</v>
      </c>
      <c r="D5458">
        <v>165707</v>
      </c>
      <c r="E5458" t="s">
        <v>5790</v>
      </c>
      <c r="F5458">
        <v>0.58602821829999996</v>
      </c>
      <c r="G5458">
        <v>165452</v>
      </c>
      <c r="H5458">
        <v>11.8</v>
      </c>
      <c r="I5458">
        <v>2</v>
      </c>
    </row>
    <row r="5459" spans="1:9" x14ac:dyDescent="0.3">
      <c r="A5459">
        <v>165463</v>
      </c>
      <c r="B5459">
        <v>142</v>
      </c>
      <c r="C5459">
        <v>0</v>
      </c>
      <c r="D5459">
        <v>165529</v>
      </c>
      <c r="E5459" t="s">
        <v>5790</v>
      </c>
      <c r="F5459">
        <v>0.73838096860000002</v>
      </c>
      <c r="G5459">
        <v>165463</v>
      </c>
      <c r="H5459">
        <v>11.8</v>
      </c>
      <c r="I5459">
        <v>2</v>
      </c>
    </row>
    <row r="5460" spans="1:9" x14ac:dyDescent="0.3">
      <c r="A5460">
        <v>165511</v>
      </c>
      <c r="B5460">
        <v>137.48387096774101</v>
      </c>
      <c r="C5460">
        <v>0</v>
      </c>
      <c r="D5460">
        <v>165707</v>
      </c>
      <c r="E5460" t="s">
        <v>5791</v>
      </c>
      <c r="F5460">
        <v>0.94302362200000001</v>
      </c>
      <c r="G5460">
        <v>165511</v>
      </c>
      <c r="H5460">
        <v>4.0599999999999996</v>
      </c>
      <c r="I5460">
        <v>5</v>
      </c>
    </row>
    <row r="5461" spans="1:9" x14ac:dyDescent="0.3">
      <c r="A5461">
        <v>165554</v>
      </c>
      <c r="B5461">
        <v>142</v>
      </c>
      <c r="C5461">
        <v>0</v>
      </c>
      <c r="D5461">
        <v>165700</v>
      </c>
      <c r="E5461" t="s">
        <v>5790</v>
      </c>
      <c r="F5461">
        <v>0.59471726420000004</v>
      </c>
      <c r="G5461">
        <v>165554</v>
      </c>
      <c r="H5461">
        <v>11.8</v>
      </c>
      <c r="I5461">
        <v>2</v>
      </c>
    </row>
    <row r="5462" spans="1:9" x14ac:dyDescent="0.3">
      <c r="A5462">
        <v>165555</v>
      </c>
      <c r="B5462">
        <v>138.206895243757</v>
      </c>
      <c r="C5462">
        <v>0</v>
      </c>
      <c r="D5462">
        <v>165754</v>
      </c>
      <c r="E5462" t="s">
        <v>5790</v>
      </c>
      <c r="F5462">
        <v>0.50669091939999999</v>
      </c>
      <c r="G5462">
        <v>165555</v>
      </c>
      <c r="H5462">
        <v>11.8</v>
      </c>
      <c r="I5462">
        <v>2</v>
      </c>
    </row>
    <row r="5463" spans="1:9" x14ac:dyDescent="0.3">
      <c r="A5463">
        <v>165665</v>
      </c>
      <c r="B5463">
        <v>138.136363636363</v>
      </c>
      <c r="C5463">
        <v>0</v>
      </c>
      <c r="D5463">
        <v>166181</v>
      </c>
      <c r="E5463" t="s">
        <v>5790</v>
      </c>
      <c r="F5463">
        <v>0.6522296071</v>
      </c>
      <c r="G5463">
        <v>165665</v>
      </c>
      <c r="H5463">
        <v>11.8</v>
      </c>
      <c r="I5463">
        <v>2</v>
      </c>
    </row>
    <row r="5464" spans="1:9" x14ac:dyDescent="0.3">
      <c r="A5464">
        <v>165669</v>
      </c>
      <c r="B5464">
        <v>138.136363636363</v>
      </c>
      <c r="C5464">
        <v>0</v>
      </c>
      <c r="D5464">
        <v>166181</v>
      </c>
      <c r="E5464" t="s">
        <v>5790</v>
      </c>
      <c r="F5464">
        <v>0.1651100516</v>
      </c>
      <c r="G5464">
        <v>165669</v>
      </c>
      <c r="H5464">
        <v>14.76</v>
      </c>
      <c r="I5464">
        <v>1</v>
      </c>
    </row>
    <row r="5465" spans="1:9" x14ac:dyDescent="0.3">
      <c r="A5465">
        <v>165832</v>
      </c>
      <c r="B5465">
        <v>85</v>
      </c>
      <c r="C5465">
        <v>0.34065795346808497</v>
      </c>
      <c r="D5465">
        <v>166339</v>
      </c>
      <c r="E5465" t="s">
        <v>5790</v>
      </c>
      <c r="F5465">
        <v>0.23154771330000001</v>
      </c>
      <c r="G5465">
        <v>165832</v>
      </c>
      <c r="H5465">
        <v>14.76</v>
      </c>
      <c r="I5465">
        <v>1</v>
      </c>
    </row>
    <row r="5466" spans="1:9" x14ac:dyDescent="0.3">
      <c r="A5466">
        <v>165833</v>
      </c>
      <c r="B5466">
        <v>85</v>
      </c>
      <c r="C5466">
        <v>0.32272858749608002</v>
      </c>
      <c r="D5466">
        <v>166339</v>
      </c>
      <c r="E5466" t="s">
        <v>5790</v>
      </c>
      <c r="F5466">
        <v>0.66490799190000005</v>
      </c>
      <c r="G5466">
        <v>165833</v>
      </c>
      <c r="H5466">
        <v>11.8</v>
      </c>
      <c r="I5466">
        <v>2</v>
      </c>
    </row>
    <row r="5467" spans="1:9" x14ac:dyDescent="0.3">
      <c r="A5467">
        <v>165834</v>
      </c>
      <c r="B5467">
        <v>116.571</v>
      </c>
      <c r="C5467">
        <v>0.41977563653672001</v>
      </c>
      <c r="D5467">
        <v>166339</v>
      </c>
      <c r="E5467" t="s">
        <v>5790</v>
      </c>
      <c r="F5467">
        <v>0.55837428570000003</v>
      </c>
      <c r="G5467">
        <v>165834</v>
      </c>
      <c r="H5467">
        <v>11.8</v>
      </c>
      <c r="I5467">
        <v>2</v>
      </c>
    </row>
    <row r="5468" spans="1:9" x14ac:dyDescent="0.3">
      <c r="A5468">
        <v>165849</v>
      </c>
      <c r="B5468">
        <v>135.68421052631501</v>
      </c>
      <c r="C5468">
        <v>0.32272858749608002</v>
      </c>
      <c r="D5468">
        <v>166339</v>
      </c>
      <c r="E5468" t="s">
        <v>5790</v>
      </c>
      <c r="F5468">
        <v>0.90265011790000005</v>
      </c>
      <c r="G5468">
        <v>165849</v>
      </c>
      <c r="H5468">
        <v>6.11</v>
      </c>
      <c r="I5468">
        <v>4</v>
      </c>
    </row>
    <row r="5469" spans="1:9" x14ac:dyDescent="0.3">
      <c r="A5469">
        <v>165855</v>
      </c>
      <c r="B5469">
        <v>85</v>
      </c>
      <c r="C5469">
        <v>0.34065795346808497</v>
      </c>
      <c r="D5469">
        <v>166339</v>
      </c>
      <c r="E5469" t="s">
        <v>5790</v>
      </c>
      <c r="F5469">
        <v>0.81178289650000002</v>
      </c>
      <c r="G5469">
        <v>165855</v>
      </c>
      <c r="H5469">
        <v>7.65</v>
      </c>
      <c r="I5469">
        <v>3</v>
      </c>
    </row>
    <row r="5470" spans="1:9" x14ac:dyDescent="0.3">
      <c r="A5470">
        <v>166031</v>
      </c>
      <c r="B5470">
        <v>140.809523809523</v>
      </c>
      <c r="C5470">
        <v>0</v>
      </c>
      <c r="D5470">
        <v>166589</v>
      </c>
      <c r="E5470" t="s">
        <v>5790</v>
      </c>
      <c r="F5470">
        <v>0.29846477510000002</v>
      </c>
      <c r="G5470">
        <v>166031</v>
      </c>
      <c r="H5470">
        <v>14.76</v>
      </c>
      <c r="I5470">
        <v>1</v>
      </c>
    </row>
    <row r="5471" spans="1:9" x14ac:dyDescent="0.3">
      <c r="A5471">
        <v>166060</v>
      </c>
      <c r="B5471">
        <v>142</v>
      </c>
      <c r="C5471">
        <v>0</v>
      </c>
      <c r="D5471">
        <v>166589</v>
      </c>
      <c r="E5471" t="s">
        <v>5790</v>
      </c>
      <c r="F5471">
        <v>0.6309746504</v>
      </c>
      <c r="G5471">
        <v>166060</v>
      </c>
      <c r="H5471">
        <v>11.8</v>
      </c>
      <c r="I5471">
        <v>2</v>
      </c>
    </row>
    <row r="5472" spans="1:9" x14ac:dyDescent="0.3">
      <c r="A5472">
        <v>166103</v>
      </c>
      <c r="B5472">
        <v>160.37791639583301</v>
      </c>
      <c r="C5472">
        <v>0.148593870999986</v>
      </c>
      <c r="D5472">
        <v>166935</v>
      </c>
      <c r="E5472" t="s">
        <v>5790</v>
      </c>
      <c r="F5472">
        <v>5.3294818799999998E-2</v>
      </c>
      <c r="G5472">
        <v>166103</v>
      </c>
      <c r="H5472">
        <v>14.76</v>
      </c>
      <c r="I5472">
        <v>1</v>
      </c>
    </row>
    <row r="5473" spans="1:9" x14ac:dyDescent="0.3">
      <c r="A5473">
        <v>166121</v>
      </c>
      <c r="B5473">
        <v>140.809523809523</v>
      </c>
      <c r="C5473">
        <v>0</v>
      </c>
      <c r="D5473">
        <v>166236</v>
      </c>
      <c r="E5473" t="s">
        <v>5791</v>
      </c>
      <c r="F5473">
        <v>0.95553117990000003</v>
      </c>
      <c r="G5473">
        <v>166121</v>
      </c>
      <c r="H5473">
        <v>4.0599999999999996</v>
      </c>
      <c r="I5473">
        <v>5</v>
      </c>
    </row>
    <row r="5474" spans="1:9" x14ac:dyDescent="0.3">
      <c r="A5474">
        <v>166122</v>
      </c>
      <c r="B5474">
        <v>130.772375479255</v>
      </c>
      <c r="C5474">
        <v>0</v>
      </c>
      <c r="D5474">
        <v>166236</v>
      </c>
      <c r="E5474" t="s">
        <v>5790</v>
      </c>
      <c r="F5474">
        <v>0.77340191599999997</v>
      </c>
      <c r="G5474">
        <v>166122</v>
      </c>
      <c r="H5474">
        <v>7.65</v>
      </c>
      <c r="I5474">
        <v>3</v>
      </c>
    </row>
    <row r="5475" spans="1:9" x14ac:dyDescent="0.3">
      <c r="A5475">
        <v>166130</v>
      </c>
      <c r="B5475">
        <v>144.5</v>
      </c>
      <c r="C5475">
        <v>0.15444645557043399</v>
      </c>
      <c r="D5475">
        <v>166458</v>
      </c>
      <c r="E5475" t="s">
        <v>5790</v>
      </c>
      <c r="F5475">
        <v>0.20766176280000001</v>
      </c>
      <c r="G5475">
        <v>166130</v>
      </c>
      <c r="H5475">
        <v>14.76</v>
      </c>
      <c r="I5475">
        <v>1</v>
      </c>
    </row>
    <row r="5476" spans="1:9" x14ac:dyDescent="0.3">
      <c r="A5476">
        <v>166132</v>
      </c>
      <c r="B5476">
        <v>147</v>
      </c>
      <c r="C5476">
        <v>0.27638834818212699</v>
      </c>
      <c r="D5476">
        <v>167047</v>
      </c>
      <c r="E5476" t="s">
        <v>5791</v>
      </c>
      <c r="F5476">
        <v>0.97098594900000001</v>
      </c>
      <c r="G5476">
        <v>166132</v>
      </c>
      <c r="H5476">
        <v>1.98</v>
      </c>
      <c r="I5476">
        <v>6</v>
      </c>
    </row>
    <row r="5477" spans="1:9" x14ac:dyDescent="0.3">
      <c r="A5477">
        <v>166134</v>
      </c>
      <c r="B5477">
        <v>147</v>
      </c>
      <c r="C5477">
        <v>0</v>
      </c>
      <c r="D5477">
        <v>166236</v>
      </c>
      <c r="E5477" t="s">
        <v>5791</v>
      </c>
      <c r="F5477">
        <v>0.95532220599999995</v>
      </c>
      <c r="G5477">
        <v>166134</v>
      </c>
      <c r="H5477">
        <v>4.0599999999999996</v>
      </c>
      <c r="I5477">
        <v>5</v>
      </c>
    </row>
    <row r="5478" spans="1:9" x14ac:dyDescent="0.3">
      <c r="A5478">
        <v>166158</v>
      </c>
      <c r="B5478">
        <v>122</v>
      </c>
      <c r="C5478">
        <v>0</v>
      </c>
      <c r="D5478">
        <v>167239</v>
      </c>
      <c r="E5478" t="s">
        <v>5791</v>
      </c>
      <c r="F5478">
        <v>0.94612830879999998</v>
      </c>
      <c r="G5478">
        <v>166158</v>
      </c>
      <c r="H5478">
        <v>4.0599999999999996</v>
      </c>
      <c r="I5478">
        <v>5</v>
      </c>
    </row>
    <row r="5479" spans="1:9" x14ac:dyDescent="0.3">
      <c r="A5479">
        <v>166163</v>
      </c>
      <c r="B5479">
        <v>144.083333333333</v>
      </c>
      <c r="C5479">
        <v>0</v>
      </c>
      <c r="D5479">
        <v>166345</v>
      </c>
      <c r="E5479" t="s">
        <v>5790</v>
      </c>
      <c r="F5479">
        <v>0.54090809819999996</v>
      </c>
      <c r="G5479">
        <v>166163</v>
      </c>
      <c r="H5479">
        <v>11.8</v>
      </c>
      <c r="I5479">
        <v>2</v>
      </c>
    </row>
    <row r="5480" spans="1:9" x14ac:dyDescent="0.3">
      <c r="A5480">
        <v>166165</v>
      </c>
      <c r="B5480">
        <v>147</v>
      </c>
      <c r="C5480">
        <v>0</v>
      </c>
      <c r="D5480">
        <v>166345</v>
      </c>
      <c r="E5480" t="s">
        <v>5790</v>
      </c>
      <c r="F5480">
        <v>0.26927417520000002</v>
      </c>
      <c r="G5480">
        <v>166165</v>
      </c>
      <c r="H5480">
        <v>14.76</v>
      </c>
      <c r="I5480">
        <v>1</v>
      </c>
    </row>
    <row r="5481" spans="1:9" x14ac:dyDescent="0.3">
      <c r="A5481">
        <v>166175</v>
      </c>
      <c r="B5481">
        <v>115</v>
      </c>
      <c r="C5481">
        <v>0</v>
      </c>
      <c r="D5481">
        <v>166935</v>
      </c>
      <c r="E5481" t="s">
        <v>5790</v>
      </c>
      <c r="F5481">
        <v>0.53668797020000003</v>
      </c>
      <c r="G5481">
        <v>166175</v>
      </c>
      <c r="H5481">
        <v>11.8</v>
      </c>
      <c r="I5481">
        <v>2</v>
      </c>
    </row>
    <row r="5482" spans="1:9" x14ac:dyDescent="0.3">
      <c r="A5482">
        <v>166176</v>
      </c>
      <c r="B5482">
        <v>139.71724137931</v>
      </c>
      <c r="C5482">
        <v>0.27586206896551702</v>
      </c>
      <c r="D5482">
        <v>166935</v>
      </c>
      <c r="E5482" t="s">
        <v>5790</v>
      </c>
      <c r="F5482">
        <v>0.88167679310000002</v>
      </c>
      <c r="G5482">
        <v>166176</v>
      </c>
      <c r="H5482">
        <v>6.11</v>
      </c>
      <c r="I5482">
        <v>4</v>
      </c>
    </row>
    <row r="5483" spans="1:9" x14ac:dyDescent="0.3">
      <c r="A5483">
        <v>166177</v>
      </c>
      <c r="B5483">
        <v>143.06179774604499</v>
      </c>
      <c r="C5483">
        <v>0</v>
      </c>
      <c r="D5483">
        <v>167796</v>
      </c>
      <c r="E5483" t="s">
        <v>5790</v>
      </c>
      <c r="F5483">
        <v>0.69216227529999996</v>
      </c>
      <c r="G5483">
        <v>166177</v>
      </c>
      <c r="H5483">
        <v>11.8</v>
      </c>
      <c r="I5483">
        <v>2</v>
      </c>
    </row>
    <row r="5484" spans="1:9" x14ac:dyDescent="0.3">
      <c r="A5484">
        <v>166178</v>
      </c>
      <c r="B5484">
        <v>141.642891202355</v>
      </c>
      <c r="C5484">
        <v>0</v>
      </c>
      <c r="D5484">
        <v>167796</v>
      </c>
      <c r="E5484" t="s">
        <v>5790</v>
      </c>
      <c r="F5484">
        <v>0.38767486810000001</v>
      </c>
      <c r="G5484">
        <v>166178</v>
      </c>
      <c r="H5484">
        <v>14.76</v>
      </c>
      <c r="I5484">
        <v>1</v>
      </c>
    </row>
    <row r="5485" spans="1:9" x14ac:dyDescent="0.3">
      <c r="A5485">
        <v>166179</v>
      </c>
      <c r="B5485">
        <v>124</v>
      </c>
      <c r="C5485">
        <v>0</v>
      </c>
      <c r="D5485">
        <v>167796</v>
      </c>
      <c r="E5485" t="s">
        <v>5790</v>
      </c>
      <c r="F5485">
        <v>0.20983684059999999</v>
      </c>
      <c r="G5485">
        <v>166179</v>
      </c>
      <c r="H5485">
        <v>14.76</v>
      </c>
      <c r="I5485">
        <v>1</v>
      </c>
    </row>
    <row r="5486" spans="1:9" x14ac:dyDescent="0.3">
      <c r="A5486">
        <v>166200</v>
      </c>
      <c r="B5486">
        <v>85</v>
      </c>
      <c r="C5486">
        <v>0</v>
      </c>
      <c r="D5486">
        <v>167219</v>
      </c>
      <c r="E5486" t="s">
        <v>5790</v>
      </c>
      <c r="F5486">
        <v>0.77250939610000002</v>
      </c>
      <c r="G5486">
        <v>166200</v>
      </c>
      <c r="H5486">
        <v>7.65</v>
      </c>
      <c r="I5486">
        <v>3</v>
      </c>
    </row>
    <row r="5487" spans="1:9" x14ac:dyDescent="0.3">
      <c r="A5487">
        <v>166201</v>
      </c>
      <c r="B5487">
        <v>85</v>
      </c>
      <c r="C5487">
        <v>0</v>
      </c>
      <c r="D5487">
        <v>167219</v>
      </c>
      <c r="E5487" t="s">
        <v>5790</v>
      </c>
      <c r="F5487">
        <v>0.47647622229999997</v>
      </c>
      <c r="G5487">
        <v>166201</v>
      </c>
      <c r="H5487">
        <v>14.76</v>
      </c>
      <c r="I5487">
        <v>1</v>
      </c>
    </row>
    <row r="5488" spans="1:9" x14ac:dyDescent="0.3">
      <c r="A5488">
        <v>166202</v>
      </c>
      <c r="B5488">
        <v>85</v>
      </c>
      <c r="C5488">
        <v>0</v>
      </c>
      <c r="D5488">
        <v>167219</v>
      </c>
      <c r="E5488" t="s">
        <v>5790</v>
      </c>
      <c r="F5488">
        <v>0.59411573409999996</v>
      </c>
      <c r="G5488">
        <v>166202</v>
      </c>
      <c r="H5488">
        <v>11.8</v>
      </c>
      <c r="I5488">
        <v>2</v>
      </c>
    </row>
    <row r="5489" spans="1:9" x14ac:dyDescent="0.3">
      <c r="A5489">
        <v>166203</v>
      </c>
      <c r="B5489">
        <v>85</v>
      </c>
      <c r="C5489">
        <v>0</v>
      </c>
      <c r="D5489">
        <v>167219</v>
      </c>
      <c r="E5489" t="s">
        <v>5790</v>
      </c>
      <c r="F5489">
        <v>0.9237675071</v>
      </c>
      <c r="G5489">
        <v>166203</v>
      </c>
      <c r="H5489">
        <v>6.11</v>
      </c>
      <c r="I5489">
        <v>4</v>
      </c>
    </row>
    <row r="5490" spans="1:9" x14ac:dyDescent="0.3">
      <c r="A5490">
        <v>166204</v>
      </c>
      <c r="B5490">
        <v>142</v>
      </c>
      <c r="C5490">
        <v>0</v>
      </c>
      <c r="D5490">
        <v>166285</v>
      </c>
      <c r="E5490" t="s">
        <v>5791</v>
      </c>
      <c r="F5490">
        <v>0.94697129729999996</v>
      </c>
      <c r="G5490">
        <v>166204</v>
      </c>
      <c r="H5490">
        <v>4.0599999999999996</v>
      </c>
      <c r="I5490">
        <v>5</v>
      </c>
    </row>
    <row r="5491" spans="1:9" x14ac:dyDescent="0.3">
      <c r="A5491">
        <v>166207</v>
      </c>
      <c r="B5491">
        <v>85</v>
      </c>
      <c r="C5491">
        <v>0</v>
      </c>
      <c r="D5491">
        <v>167219</v>
      </c>
      <c r="E5491" t="s">
        <v>5791</v>
      </c>
      <c r="F5491">
        <v>0.95658928160000001</v>
      </c>
      <c r="G5491">
        <v>166207</v>
      </c>
      <c r="H5491">
        <v>4.0599999999999996</v>
      </c>
      <c r="I5491">
        <v>5</v>
      </c>
    </row>
    <row r="5492" spans="1:9" x14ac:dyDescent="0.3">
      <c r="A5492">
        <v>166209</v>
      </c>
      <c r="B5492">
        <v>110</v>
      </c>
      <c r="C5492">
        <v>0</v>
      </c>
      <c r="D5492">
        <v>166935</v>
      </c>
      <c r="E5492" t="s">
        <v>5790</v>
      </c>
      <c r="F5492">
        <v>0.31479623909999999</v>
      </c>
      <c r="G5492">
        <v>166209</v>
      </c>
      <c r="H5492">
        <v>14.76</v>
      </c>
      <c r="I5492">
        <v>1</v>
      </c>
    </row>
    <row r="5493" spans="1:9" x14ac:dyDescent="0.3">
      <c r="A5493">
        <v>166214</v>
      </c>
      <c r="B5493">
        <v>142</v>
      </c>
      <c r="C5493">
        <v>0</v>
      </c>
      <c r="D5493">
        <v>168091</v>
      </c>
      <c r="E5493" t="s">
        <v>5790</v>
      </c>
      <c r="F5493">
        <v>6.8808674799999997E-2</v>
      </c>
      <c r="G5493">
        <v>166214</v>
      </c>
      <c r="H5493">
        <v>14.76</v>
      </c>
      <c r="I5493">
        <v>1</v>
      </c>
    </row>
    <row r="5494" spans="1:9" x14ac:dyDescent="0.3">
      <c r="A5494">
        <v>166260</v>
      </c>
      <c r="B5494">
        <v>147</v>
      </c>
      <c r="C5494">
        <v>0</v>
      </c>
      <c r="D5494">
        <v>167095</v>
      </c>
      <c r="E5494" t="s">
        <v>5790</v>
      </c>
      <c r="F5494">
        <v>0.67311590909999997</v>
      </c>
      <c r="G5494">
        <v>166260</v>
      </c>
      <c r="H5494">
        <v>11.8</v>
      </c>
      <c r="I5494">
        <v>2</v>
      </c>
    </row>
    <row r="5495" spans="1:9" x14ac:dyDescent="0.3">
      <c r="A5495">
        <v>166261</v>
      </c>
      <c r="B5495">
        <v>126.193548387096</v>
      </c>
      <c r="C5495">
        <v>0</v>
      </c>
      <c r="D5495">
        <v>167095</v>
      </c>
      <c r="E5495" t="s">
        <v>5790</v>
      </c>
      <c r="F5495">
        <v>0.53169429300000004</v>
      </c>
      <c r="G5495">
        <v>166261</v>
      </c>
      <c r="H5495">
        <v>11.8</v>
      </c>
      <c r="I5495">
        <v>2</v>
      </c>
    </row>
    <row r="5496" spans="1:9" x14ac:dyDescent="0.3">
      <c r="A5496">
        <v>166262</v>
      </c>
      <c r="B5496">
        <v>122</v>
      </c>
      <c r="C5496">
        <v>0</v>
      </c>
      <c r="D5496">
        <v>167095</v>
      </c>
      <c r="E5496" t="s">
        <v>5790</v>
      </c>
      <c r="F5496">
        <v>0.26885733010000001</v>
      </c>
      <c r="G5496">
        <v>166262</v>
      </c>
      <c r="H5496">
        <v>14.76</v>
      </c>
      <c r="I5496">
        <v>1</v>
      </c>
    </row>
    <row r="5497" spans="1:9" x14ac:dyDescent="0.3">
      <c r="A5497">
        <v>166263</v>
      </c>
      <c r="B5497">
        <v>123.255813953488</v>
      </c>
      <c r="C5497">
        <v>0</v>
      </c>
      <c r="D5497">
        <v>167095</v>
      </c>
      <c r="E5497" t="s">
        <v>5791</v>
      </c>
      <c r="F5497">
        <v>0.9676148295</v>
      </c>
      <c r="G5497">
        <v>166263</v>
      </c>
      <c r="H5497">
        <v>4.0599999999999996</v>
      </c>
      <c r="I5497">
        <v>5</v>
      </c>
    </row>
    <row r="5498" spans="1:9" x14ac:dyDescent="0.3">
      <c r="A5498">
        <v>166264</v>
      </c>
      <c r="B5498">
        <v>126.642857142857</v>
      </c>
      <c r="C5498">
        <v>0</v>
      </c>
      <c r="D5498">
        <v>167095</v>
      </c>
      <c r="E5498" t="s">
        <v>5790</v>
      </c>
      <c r="F5498">
        <v>0.38272523879999998</v>
      </c>
      <c r="G5498">
        <v>166264</v>
      </c>
      <c r="H5498">
        <v>14.76</v>
      </c>
      <c r="I5498">
        <v>1</v>
      </c>
    </row>
    <row r="5499" spans="1:9" x14ac:dyDescent="0.3">
      <c r="A5499">
        <v>166293</v>
      </c>
      <c r="B5499">
        <v>130.89189189189099</v>
      </c>
      <c r="C5499">
        <v>0</v>
      </c>
      <c r="D5499">
        <v>166668</v>
      </c>
      <c r="E5499" t="s">
        <v>5790</v>
      </c>
      <c r="F5499">
        <v>0.31861573459999998</v>
      </c>
      <c r="G5499">
        <v>166293</v>
      </c>
      <c r="H5499">
        <v>14.76</v>
      </c>
      <c r="I5499">
        <v>1</v>
      </c>
    </row>
    <row r="5500" spans="1:9" x14ac:dyDescent="0.3">
      <c r="A5500">
        <v>166308</v>
      </c>
      <c r="B5500">
        <v>122</v>
      </c>
      <c r="C5500">
        <v>0</v>
      </c>
      <c r="D5500">
        <v>167239</v>
      </c>
      <c r="E5500" t="s">
        <v>5790</v>
      </c>
      <c r="F5500">
        <v>0.3195023239</v>
      </c>
      <c r="G5500">
        <v>166308</v>
      </c>
      <c r="H5500">
        <v>14.76</v>
      </c>
      <c r="I5500">
        <v>1</v>
      </c>
    </row>
    <row r="5501" spans="1:9" x14ac:dyDescent="0.3">
      <c r="A5501">
        <v>166309</v>
      </c>
      <c r="B5501">
        <v>122</v>
      </c>
      <c r="C5501">
        <v>0</v>
      </c>
      <c r="D5501">
        <v>167239</v>
      </c>
      <c r="E5501" t="s">
        <v>5790</v>
      </c>
      <c r="F5501">
        <v>0.71228903529999998</v>
      </c>
      <c r="G5501">
        <v>166309</v>
      </c>
      <c r="H5501">
        <v>11.8</v>
      </c>
      <c r="I5501">
        <v>2</v>
      </c>
    </row>
    <row r="5502" spans="1:9" x14ac:dyDescent="0.3">
      <c r="A5502">
        <v>166311</v>
      </c>
      <c r="B5502">
        <v>142</v>
      </c>
      <c r="C5502">
        <v>0</v>
      </c>
      <c r="D5502">
        <v>166649</v>
      </c>
      <c r="E5502" t="s">
        <v>5791</v>
      </c>
      <c r="F5502">
        <v>0.96407061819999995</v>
      </c>
      <c r="G5502">
        <v>166311</v>
      </c>
      <c r="H5502">
        <v>4.0599999999999996</v>
      </c>
      <c r="I5502">
        <v>5</v>
      </c>
    </row>
    <row r="5503" spans="1:9" x14ac:dyDescent="0.3">
      <c r="A5503">
        <v>166323</v>
      </c>
      <c r="B5503">
        <v>130.89189189189099</v>
      </c>
      <c r="C5503">
        <v>0</v>
      </c>
      <c r="D5503">
        <v>166668</v>
      </c>
      <c r="E5503" t="s">
        <v>5790</v>
      </c>
      <c r="F5503">
        <v>0.53495991229999995</v>
      </c>
      <c r="G5503">
        <v>166323</v>
      </c>
      <c r="H5503">
        <v>11.8</v>
      </c>
      <c r="I5503">
        <v>2</v>
      </c>
    </row>
    <row r="5504" spans="1:9" x14ac:dyDescent="0.3">
      <c r="A5504">
        <v>166326</v>
      </c>
      <c r="B5504">
        <v>130.89189189189099</v>
      </c>
      <c r="C5504">
        <v>0</v>
      </c>
      <c r="D5504">
        <v>166668</v>
      </c>
      <c r="E5504" t="s">
        <v>5790</v>
      </c>
      <c r="F5504">
        <v>0.496249944</v>
      </c>
      <c r="G5504">
        <v>166326</v>
      </c>
      <c r="H5504">
        <v>14.76</v>
      </c>
      <c r="I5504">
        <v>1</v>
      </c>
    </row>
    <row r="5505" spans="1:9" x14ac:dyDescent="0.3">
      <c r="A5505">
        <v>166327</v>
      </c>
      <c r="B5505">
        <v>122</v>
      </c>
      <c r="C5505">
        <v>0</v>
      </c>
      <c r="D5505">
        <v>167239</v>
      </c>
      <c r="E5505" t="s">
        <v>5790</v>
      </c>
      <c r="F5505">
        <v>0.91679185630000004</v>
      </c>
      <c r="G5505">
        <v>166327</v>
      </c>
      <c r="H5505">
        <v>6.11</v>
      </c>
      <c r="I5505">
        <v>4</v>
      </c>
    </row>
    <row r="5506" spans="1:9" x14ac:dyDescent="0.3">
      <c r="A5506">
        <v>166330</v>
      </c>
      <c r="B5506">
        <v>142</v>
      </c>
      <c r="C5506">
        <v>0</v>
      </c>
      <c r="D5506">
        <v>166589</v>
      </c>
      <c r="E5506" t="s">
        <v>5790</v>
      </c>
      <c r="F5506">
        <v>0.57020562890000004</v>
      </c>
      <c r="G5506">
        <v>166330</v>
      </c>
      <c r="H5506">
        <v>11.8</v>
      </c>
      <c r="I5506">
        <v>2</v>
      </c>
    </row>
    <row r="5507" spans="1:9" x14ac:dyDescent="0.3">
      <c r="A5507">
        <v>166383</v>
      </c>
      <c r="B5507">
        <v>142</v>
      </c>
      <c r="C5507">
        <v>0.34605109772683101</v>
      </c>
      <c r="D5507">
        <v>168163</v>
      </c>
      <c r="E5507" t="s">
        <v>5790</v>
      </c>
      <c r="F5507">
        <v>0.78608882430000004</v>
      </c>
      <c r="G5507">
        <v>166383</v>
      </c>
      <c r="H5507">
        <v>7.65</v>
      </c>
      <c r="I5507">
        <v>3</v>
      </c>
    </row>
    <row r="5508" spans="1:9" x14ac:dyDescent="0.3">
      <c r="A5508">
        <v>166384</v>
      </c>
      <c r="B5508">
        <v>142.555555555555</v>
      </c>
      <c r="C5508">
        <v>0</v>
      </c>
      <c r="D5508">
        <v>166500</v>
      </c>
      <c r="E5508" t="s">
        <v>5790</v>
      </c>
      <c r="F5508">
        <v>0.58873093129999998</v>
      </c>
      <c r="G5508">
        <v>166384</v>
      </c>
      <c r="H5508">
        <v>11.8</v>
      </c>
      <c r="I5508">
        <v>2</v>
      </c>
    </row>
    <row r="5509" spans="1:9" x14ac:dyDescent="0.3">
      <c r="A5509">
        <v>166385</v>
      </c>
      <c r="B5509">
        <v>142</v>
      </c>
      <c r="C5509">
        <v>0.28099868000754202</v>
      </c>
      <c r="D5509">
        <v>166630</v>
      </c>
      <c r="E5509" t="s">
        <v>5790</v>
      </c>
      <c r="F5509">
        <v>0.1829079837</v>
      </c>
      <c r="G5509">
        <v>166385</v>
      </c>
      <c r="H5509">
        <v>14.76</v>
      </c>
      <c r="I5509">
        <v>1</v>
      </c>
    </row>
    <row r="5510" spans="1:9" x14ac:dyDescent="0.3">
      <c r="A5510">
        <v>166390</v>
      </c>
      <c r="B5510">
        <v>132.31707317073099</v>
      </c>
      <c r="C5510">
        <v>0</v>
      </c>
      <c r="D5510">
        <v>166475</v>
      </c>
      <c r="E5510" t="s">
        <v>5790</v>
      </c>
      <c r="F5510">
        <v>0.87274312970000001</v>
      </c>
      <c r="G5510">
        <v>166390</v>
      </c>
      <c r="H5510">
        <v>6.11</v>
      </c>
      <c r="I5510">
        <v>4</v>
      </c>
    </row>
    <row r="5511" spans="1:9" x14ac:dyDescent="0.3">
      <c r="A5511">
        <v>166417</v>
      </c>
      <c r="B5511">
        <v>142</v>
      </c>
      <c r="C5511">
        <v>0.47370255660064597</v>
      </c>
      <c r="D5511">
        <v>167810</v>
      </c>
      <c r="E5511" t="s">
        <v>5790</v>
      </c>
      <c r="F5511">
        <v>0.54841119049999998</v>
      </c>
      <c r="G5511">
        <v>166417</v>
      </c>
      <c r="H5511">
        <v>11.8</v>
      </c>
      <c r="I5511">
        <v>2</v>
      </c>
    </row>
    <row r="5512" spans="1:9" x14ac:dyDescent="0.3">
      <c r="A5512">
        <v>166419</v>
      </c>
      <c r="B5512">
        <v>142</v>
      </c>
      <c r="C5512">
        <v>0.47370255660064597</v>
      </c>
      <c r="D5512">
        <v>167810</v>
      </c>
      <c r="E5512" t="s">
        <v>5790</v>
      </c>
      <c r="F5512">
        <v>0.69702923299999997</v>
      </c>
      <c r="G5512">
        <v>166419</v>
      </c>
      <c r="H5512">
        <v>11.8</v>
      </c>
      <c r="I5512">
        <v>2</v>
      </c>
    </row>
    <row r="5513" spans="1:9" x14ac:dyDescent="0.3">
      <c r="A5513">
        <v>166447</v>
      </c>
      <c r="B5513">
        <v>115.012554681691</v>
      </c>
      <c r="C5513">
        <v>0</v>
      </c>
      <c r="D5513">
        <v>167025</v>
      </c>
      <c r="E5513" t="s">
        <v>5790</v>
      </c>
      <c r="F5513">
        <v>0.32907497879999997</v>
      </c>
      <c r="G5513">
        <v>166447</v>
      </c>
      <c r="H5513">
        <v>14.76</v>
      </c>
      <c r="I5513">
        <v>1</v>
      </c>
    </row>
    <row r="5514" spans="1:9" x14ac:dyDescent="0.3">
      <c r="A5514">
        <v>166457</v>
      </c>
      <c r="B5514">
        <v>142</v>
      </c>
      <c r="C5514">
        <v>0.34605109772683101</v>
      </c>
      <c r="D5514">
        <v>168163</v>
      </c>
      <c r="E5514" t="s">
        <v>5790</v>
      </c>
      <c r="F5514">
        <v>0.58651047950000001</v>
      </c>
      <c r="G5514">
        <v>166457</v>
      </c>
      <c r="H5514">
        <v>11.8</v>
      </c>
      <c r="I5514">
        <v>2</v>
      </c>
    </row>
    <row r="5515" spans="1:9" x14ac:dyDescent="0.3">
      <c r="A5515">
        <v>166465</v>
      </c>
      <c r="B5515">
        <v>142</v>
      </c>
      <c r="C5515">
        <v>0.34605109772683101</v>
      </c>
      <c r="D5515">
        <v>168163</v>
      </c>
      <c r="E5515" t="s">
        <v>5790</v>
      </c>
      <c r="F5515">
        <v>0.73708838219999995</v>
      </c>
      <c r="G5515">
        <v>166465</v>
      </c>
      <c r="H5515">
        <v>11.8</v>
      </c>
      <c r="I5515">
        <v>2</v>
      </c>
    </row>
    <row r="5516" spans="1:9" x14ac:dyDescent="0.3">
      <c r="A5516">
        <v>166470</v>
      </c>
      <c r="B5516">
        <v>142</v>
      </c>
      <c r="C5516">
        <v>0.34605109772683101</v>
      </c>
      <c r="D5516">
        <v>168163</v>
      </c>
      <c r="E5516" t="s">
        <v>5790</v>
      </c>
      <c r="F5516">
        <v>0.6367552876</v>
      </c>
      <c r="G5516">
        <v>166470</v>
      </c>
      <c r="H5516">
        <v>11.8</v>
      </c>
      <c r="I5516">
        <v>2</v>
      </c>
    </row>
    <row r="5517" spans="1:9" x14ac:dyDescent="0.3">
      <c r="A5517">
        <v>166474</v>
      </c>
      <c r="B5517">
        <v>115</v>
      </c>
      <c r="C5517">
        <v>0</v>
      </c>
      <c r="D5517">
        <v>166935</v>
      </c>
      <c r="E5517" t="s">
        <v>5790</v>
      </c>
      <c r="F5517">
        <v>0.47812354559999998</v>
      </c>
      <c r="G5517">
        <v>166474</v>
      </c>
      <c r="H5517">
        <v>14.76</v>
      </c>
      <c r="I5517">
        <v>1</v>
      </c>
    </row>
    <row r="5518" spans="1:9" x14ac:dyDescent="0.3">
      <c r="A5518">
        <v>166490</v>
      </c>
      <c r="B5518">
        <v>130.41176470588201</v>
      </c>
      <c r="C5518">
        <v>0</v>
      </c>
      <c r="D5518">
        <v>166935</v>
      </c>
      <c r="E5518" t="s">
        <v>5790</v>
      </c>
      <c r="F5518">
        <v>0.36746090650000002</v>
      </c>
      <c r="G5518">
        <v>166490</v>
      </c>
      <c r="H5518">
        <v>14.76</v>
      </c>
      <c r="I5518">
        <v>1</v>
      </c>
    </row>
    <row r="5519" spans="1:9" x14ac:dyDescent="0.3">
      <c r="A5519">
        <v>166507</v>
      </c>
      <c r="B5519">
        <v>90</v>
      </c>
      <c r="C5519">
        <v>0</v>
      </c>
      <c r="D5519">
        <v>167025</v>
      </c>
      <c r="E5519" t="s">
        <v>5790</v>
      </c>
      <c r="F5519">
        <v>0.17159332329999999</v>
      </c>
      <c r="G5519">
        <v>166507</v>
      </c>
      <c r="H5519">
        <v>14.76</v>
      </c>
      <c r="I5519">
        <v>1</v>
      </c>
    </row>
    <row r="5520" spans="1:9" x14ac:dyDescent="0.3">
      <c r="A5520">
        <v>166508</v>
      </c>
      <c r="B5520">
        <v>96.760384615384595</v>
      </c>
      <c r="C5520">
        <v>0</v>
      </c>
      <c r="D5520">
        <v>167025</v>
      </c>
      <c r="E5520" t="s">
        <v>5790</v>
      </c>
      <c r="F5520">
        <v>0.47358280419999998</v>
      </c>
      <c r="G5520">
        <v>166508</v>
      </c>
      <c r="H5520">
        <v>14.76</v>
      </c>
      <c r="I5520">
        <v>1</v>
      </c>
    </row>
    <row r="5521" spans="1:9" x14ac:dyDescent="0.3">
      <c r="A5521">
        <v>166532</v>
      </c>
      <c r="B5521">
        <v>144.272727272727</v>
      </c>
      <c r="C5521">
        <v>0</v>
      </c>
      <c r="D5521">
        <v>166751</v>
      </c>
      <c r="E5521" t="s">
        <v>5790</v>
      </c>
      <c r="F5521">
        <v>0.53134977819999996</v>
      </c>
      <c r="G5521">
        <v>166532</v>
      </c>
      <c r="H5521">
        <v>11.8</v>
      </c>
      <c r="I5521">
        <v>2</v>
      </c>
    </row>
    <row r="5522" spans="1:9" x14ac:dyDescent="0.3">
      <c r="A5522">
        <v>166535</v>
      </c>
      <c r="B5522">
        <v>95</v>
      </c>
      <c r="C5522">
        <v>0.27926527189710099</v>
      </c>
      <c r="D5522">
        <v>167743</v>
      </c>
      <c r="E5522" t="s">
        <v>5790</v>
      </c>
      <c r="F5522">
        <v>0.28195860979999998</v>
      </c>
      <c r="G5522">
        <v>166535</v>
      </c>
      <c r="H5522">
        <v>14.76</v>
      </c>
      <c r="I5522">
        <v>1</v>
      </c>
    </row>
    <row r="5523" spans="1:9" x14ac:dyDescent="0.3">
      <c r="A5523">
        <v>166536</v>
      </c>
      <c r="B5523">
        <v>95</v>
      </c>
      <c r="C5523">
        <v>0.27926527189710099</v>
      </c>
      <c r="D5523">
        <v>167743</v>
      </c>
      <c r="E5523" t="s">
        <v>5790</v>
      </c>
      <c r="F5523">
        <v>0.21048308909999999</v>
      </c>
      <c r="G5523">
        <v>166536</v>
      </c>
      <c r="H5523">
        <v>14.76</v>
      </c>
      <c r="I5523">
        <v>1</v>
      </c>
    </row>
    <row r="5524" spans="1:9" x14ac:dyDescent="0.3">
      <c r="A5524">
        <v>166537</v>
      </c>
      <c r="B5524">
        <v>90</v>
      </c>
      <c r="C5524">
        <v>0</v>
      </c>
      <c r="D5524">
        <v>167025</v>
      </c>
      <c r="E5524" t="s">
        <v>5790</v>
      </c>
      <c r="F5524">
        <v>0.83977639680000005</v>
      </c>
      <c r="G5524">
        <v>166537</v>
      </c>
      <c r="H5524">
        <v>7.65</v>
      </c>
      <c r="I5524">
        <v>3</v>
      </c>
    </row>
    <row r="5525" spans="1:9" x14ac:dyDescent="0.3">
      <c r="A5525">
        <v>166539</v>
      </c>
      <c r="B5525">
        <v>102.942352941176</v>
      </c>
      <c r="C5525">
        <v>0.24641053402685401</v>
      </c>
      <c r="D5525">
        <v>167743</v>
      </c>
      <c r="E5525" t="s">
        <v>5790</v>
      </c>
      <c r="F5525">
        <v>0.27223920820000003</v>
      </c>
      <c r="G5525">
        <v>166539</v>
      </c>
      <c r="H5525">
        <v>14.76</v>
      </c>
      <c r="I5525">
        <v>1</v>
      </c>
    </row>
    <row r="5526" spans="1:9" x14ac:dyDescent="0.3">
      <c r="A5526">
        <v>166540</v>
      </c>
      <c r="B5526">
        <v>99.588765480444195</v>
      </c>
      <c r="C5526">
        <v>0</v>
      </c>
      <c r="D5526">
        <v>167025</v>
      </c>
      <c r="E5526" t="s">
        <v>5790</v>
      </c>
      <c r="F5526">
        <v>0.31798562409999998</v>
      </c>
      <c r="G5526">
        <v>166540</v>
      </c>
      <c r="H5526">
        <v>14.76</v>
      </c>
      <c r="I5526">
        <v>1</v>
      </c>
    </row>
    <row r="5527" spans="1:9" x14ac:dyDescent="0.3">
      <c r="A5527">
        <v>166549</v>
      </c>
      <c r="B5527">
        <v>139.11538461538399</v>
      </c>
      <c r="C5527">
        <v>0</v>
      </c>
      <c r="D5527">
        <v>167438</v>
      </c>
      <c r="E5527" t="s">
        <v>5790</v>
      </c>
      <c r="F5527">
        <v>0.3683814406</v>
      </c>
      <c r="G5527">
        <v>166549</v>
      </c>
      <c r="H5527">
        <v>14.76</v>
      </c>
      <c r="I5527">
        <v>1</v>
      </c>
    </row>
    <row r="5528" spans="1:9" x14ac:dyDescent="0.3">
      <c r="A5528">
        <v>166551</v>
      </c>
      <c r="B5528">
        <v>139.11538461538399</v>
      </c>
      <c r="C5528">
        <v>0</v>
      </c>
      <c r="D5528">
        <v>167438</v>
      </c>
      <c r="E5528" t="s">
        <v>5790</v>
      </c>
      <c r="F5528">
        <v>0.70783001180000005</v>
      </c>
      <c r="G5528">
        <v>166551</v>
      </c>
      <c r="H5528">
        <v>11.8</v>
      </c>
      <c r="I5528">
        <v>2</v>
      </c>
    </row>
    <row r="5529" spans="1:9" x14ac:dyDescent="0.3">
      <c r="A5529">
        <v>166574</v>
      </c>
      <c r="B5529">
        <v>135.913033270348</v>
      </c>
      <c r="C5529">
        <v>0</v>
      </c>
      <c r="D5529">
        <v>170839</v>
      </c>
      <c r="E5529" t="s">
        <v>5790</v>
      </c>
      <c r="F5529">
        <v>0.66307443379999997</v>
      </c>
      <c r="G5529">
        <v>166574</v>
      </c>
      <c r="H5529">
        <v>11.8</v>
      </c>
      <c r="I5529">
        <v>2</v>
      </c>
    </row>
    <row r="5530" spans="1:9" x14ac:dyDescent="0.3">
      <c r="A5530">
        <v>166580</v>
      </c>
      <c r="B5530">
        <v>122.333333333333</v>
      </c>
      <c r="C5530">
        <v>0</v>
      </c>
      <c r="D5530">
        <v>167796</v>
      </c>
      <c r="E5530" t="s">
        <v>5790</v>
      </c>
      <c r="F5530">
        <v>0.73054838180000004</v>
      </c>
      <c r="G5530">
        <v>166580</v>
      </c>
      <c r="H5530">
        <v>11.8</v>
      </c>
      <c r="I5530">
        <v>2</v>
      </c>
    </row>
    <row r="5531" spans="1:9" x14ac:dyDescent="0.3">
      <c r="A5531">
        <v>166587</v>
      </c>
      <c r="B5531">
        <v>119.39130434782599</v>
      </c>
      <c r="C5531">
        <v>0</v>
      </c>
      <c r="D5531">
        <v>167796</v>
      </c>
      <c r="E5531" t="s">
        <v>5790</v>
      </c>
      <c r="F5531">
        <v>0.56339490410000004</v>
      </c>
      <c r="G5531">
        <v>166587</v>
      </c>
      <c r="H5531">
        <v>11.8</v>
      </c>
      <c r="I5531">
        <v>2</v>
      </c>
    </row>
    <row r="5532" spans="1:9" x14ac:dyDescent="0.3">
      <c r="A5532">
        <v>166613</v>
      </c>
      <c r="B5532">
        <v>142</v>
      </c>
      <c r="C5532">
        <v>0</v>
      </c>
      <c r="D5532">
        <v>167438</v>
      </c>
      <c r="E5532" t="s">
        <v>5790</v>
      </c>
      <c r="F5532">
        <v>0.82532686</v>
      </c>
      <c r="G5532">
        <v>166613</v>
      </c>
      <c r="H5532">
        <v>7.65</v>
      </c>
      <c r="I5532">
        <v>3</v>
      </c>
    </row>
    <row r="5533" spans="1:9" x14ac:dyDescent="0.3">
      <c r="A5533">
        <v>166626</v>
      </c>
      <c r="B5533">
        <v>122</v>
      </c>
      <c r="C5533">
        <v>0</v>
      </c>
      <c r="D5533">
        <v>167239</v>
      </c>
      <c r="E5533" t="s">
        <v>5790</v>
      </c>
      <c r="F5533">
        <v>0.72909826040000003</v>
      </c>
      <c r="G5533">
        <v>166626</v>
      </c>
      <c r="H5533">
        <v>11.8</v>
      </c>
      <c r="I5533">
        <v>2</v>
      </c>
    </row>
    <row r="5534" spans="1:9" x14ac:dyDescent="0.3">
      <c r="A5534">
        <v>166642</v>
      </c>
      <c r="B5534">
        <v>142</v>
      </c>
      <c r="C5534">
        <v>0.47370255660064597</v>
      </c>
      <c r="D5534">
        <v>167810</v>
      </c>
      <c r="E5534" t="s">
        <v>5790</v>
      </c>
      <c r="F5534">
        <v>0.53088301419999995</v>
      </c>
      <c r="G5534">
        <v>166642</v>
      </c>
      <c r="H5534">
        <v>11.8</v>
      </c>
      <c r="I5534">
        <v>2</v>
      </c>
    </row>
    <row r="5535" spans="1:9" x14ac:dyDescent="0.3">
      <c r="A5535">
        <v>166644</v>
      </c>
      <c r="B5535">
        <v>142</v>
      </c>
      <c r="C5535">
        <v>0.47370255660064597</v>
      </c>
      <c r="D5535">
        <v>167810</v>
      </c>
      <c r="E5535" t="s">
        <v>5791</v>
      </c>
      <c r="F5535">
        <v>0.9509164095</v>
      </c>
      <c r="G5535">
        <v>166644</v>
      </c>
      <c r="H5535">
        <v>4.0599999999999996</v>
      </c>
      <c r="I5535">
        <v>5</v>
      </c>
    </row>
    <row r="5536" spans="1:9" x14ac:dyDescent="0.3">
      <c r="A5536">
        <v>166645</v>
      </c>
      <c r="B5536">
        <v>142</v>
      </c>
      <c r="C5536">
        <v>0</v>
      </c>
      <c r="D5536">
        <v>167438</v>
      </c>
      <c r="E5536" t="s">
        <v>5790</v>
      </c>
      <c r="F5536">
        <v>0.59361696239999995</v>
      </c>
      <c r="G5536">
        <v>166645</v>
      </c>
      <c r="H5536">
        <v>11.8</v>
      </c>
      <c r="I5536">
        <v>2</v>
      </c>
    </row>
    <row r="5537" spans="1:9" x14ac:dyDescent="0.3">
      <c r="A5537">
        <v>166647</v>
      </c>
      <c r="B5537">
        <v>142</v>
      </c>
      <c r="C5537">
        <v>0.47370255660064597</v>
      </c>
      <c r="D5537">
        <v>167810</v>
      </c>
      <c r="E5537" t="s">
        <v>5790</v>
      </c>
      <c r="F5537">
        <v>0.92316627500000004</v>
      </c>
      <c r="G5537">
        <v>166647</v>
      </c>
      <c r="H5537">
        <v>6.11</v>
      </c>
      <c r="I5537">
        <v>4</v>
      </c>
    </row>
    <row r="5538" spans="1:9" x14ac:dyDescent="0.3">
      <c r="A5538">
        <v>166667</v>
      </c>
      <c r="B5538">
        <v>90</v>
      </c>
      <c r="C5538">
        <v>0</v>
      </c>
      <c r="D5538">
        <v>167025</v>
      </c>
      <c r="E5538" t="s">
        <v>5790</v>
      </c>
      <c r="F5538">
        <v>0.41947305200000001</v>
      </c>
      <c r="G5538">
        <v>166667</v>
      </c>
      <c r="H5538">
        <v>14.76</v>
      </c>
      <c r="I5538">
        <v>1</v>
      </c>
    </row>
    <row r="5539" spans="1:9" x14ac:dyDescent="0.3">
      <c r="A5539">
        <v>166705</v>
      </c>
      <c r="B5539">
        <v>142</v>
      </c>
      <c r="C5539">
        <v>0.47370255660064597</v>
      </c>
      <c r="D5539">
        <v>167810</v>
      </c>
      <c r="E5539" t="s">
        <v>5791</v>
      </c>
      <c r="F5539">
        <v>0.94020885229999995</v>
      </c>
      <c r="G5539">
        <v>166705</v>
      </c>
      <c r="H5539">
        <v>4.0599999999999996</v>
      </c>
      <c r="I5539">
        <v>5</v>
      </c>
    </row>
    <row r="5540" spans="1:9" x14ac:dyDescent="0.3">
      <c r="A5540">
        <v>166728</v>
      </c>
      <c r="B5540">
        <v>142</v>
      </c>
      <c r="C5540">
        <v>0</v>
      </c>
      <c r="D5540">
        <v>168091</v>
      </c>
      <c r="E5540" t="s">
        <v>5790</v>
      </c>
      <c r="F5540">
        <v>0.14648899439999999</v>
      </c>
      <c r="G5540">
        <v>166728</v>
      </c>
      <c r="H5540">
        <v>14.76</v>
      </c>
      <c r="I5540">
        <v>1</v>
      </c>
    </row>
    <row r="5541" spans="1:9" x14ac:dyDescent="0.3">
      <c r="A5541">
        <v>166739</v>
      </c>
      <c r="B5541">
        <v>142</v>
      </c>
      <c r="C5541">
        <v>0.62239871820655501</v>
      </c>
      <c r="D5541">
        <v>167254</v>
      </c>
      <c r="E5541" t="s">
        <v>5790</v>
      </c>
      <c r="F5541">
        <v>0.66107261179999999</v>
      </c>
      <c r="G5541">
        <v>166739</v>
      </c>
      <c r="H5541">
        <v>11.8</v>
      </c>
      <c r="I5541">
        <v>2</v>
      </c>
    </row>
    <row r="5542" spans="1:9" x14ac:dyDescent="0.3">
      <c r="A5542">
        <v>166740</v>
      </c>
      <c r="B5542">
        <v>142</v>
      </c>
      <c r="C5542">
        <v>0</v>
      </c>
      <c r="D5542">
        <v>168091</v>
      </c>
      <c r="E5542" t="s">
        <v>5790</v>
      </c>
      <c r="F5542">
        <v>0.1659184098</v>
      </c>
      <c r="G5542">
        <v>166740</v>
      </c>
      <c r="H5542">
        <v>14.76</v>
      </c>
      <c r="I5542">
        <v>1</v>
      </c>
    </row>
    <row r="5543" spans="1:9" x14ac:dyDescent="0.3">
      <c r="A5543">
        <v>166741</v>
      </c>
      <c r="B5543">
        <v>122</v>
      </c>
      <c r="C5543">
        <v>0</v>
      </c>
      <c r="D5543">
        <v>167095</v>
      </c>
      <c r="E5543" t="s">
        <v>5790</v>
      </c>
      <c r="F5543">
        <v>0.74685984849999998</v>
      </c>
      <c r="G5543">
        <v>166741</v>
      </c>
      <c r="H5543">
        <v>11.8</v>
      </c>
      <c r="I5543">
        <v>2</v>
      </c>
    </row>
    <row r="5544" spans="1:9" x14ac:dyDescent="0.3">
      <c r="A5544">
        <v>166749</v>
      </c>
      <c r="B5544">
        <v>142</v>
      </c>
      <c r="C5544">
        <v>2.86843086568454E-2</v>
      </c>
      <c r="D5544">
        <v>167169</v>
      </c>
      <c r="E5544" t="s">
        <v>5791</v>
      </c>
      <c r="F5544">
        <v>0.97832709549999997</v>
      </c>
      <c r="G5544">
        <v>166749</v>
      </c>
      <c r="H5544">
        <v>1.98</v>
      </c>
      <c r="I5544">
        <v>6</v>
      </c>
    </row>
    <row r="5545" spans="1:9" x14ac:dyDescent="0.3">
      <c r="A5545">
        <v>166783</v>
      </c>
      <c r="B5545">
        <v>117.494</v>
      </c>
      <c r="C5545">
        <v>0.22341221751768101</v>
      </c>
      <c r="D5545">
        <v>167743</v>
      </c>
      <c r="E5545" t="s">
        <v>5790</v>
      </c>
      <c r="F5545">
        <v>0.1966663897</v>
      </c>
      <c r="G5545">
        <v>166783</v>
      </c>
      <c r="H5545">
        <v>14.76</v>
      </c>
      <c r="I5545">
        <v>1</v>
      </c>
    </row>
    <row r="5546" spans="1:9" x14ac:dyDescent="0.3">
      <c r="A5546">
        <v>166784</v>
      </c>
      <c r="B5546">
        <v>142</v>
      </c>
      <c r="C5546">
        <v>0.62239871820655501</v>
      </c>
      <c r="D5546">
        <v>167254</v>
      </c>
      <c r="E5546" t="s">
        <v>5790</v>
      </c>
      <c r="F5546">
        <v>0.58333551880000001</v>
      </c>
      <c r="G5546">
        <v>166784</v>
      </c>
      <c r="H5546">
        <v>11.8</v>
      </c>
      <c r="I5546">
        <v>2</v>
      </c>
    </row>
    <row r="5547" spans="1:9" x14ac:dyDescent="0.3">
      <c r="A5547">
        <v>166790</v>
      </c>
      <c r="B5547">
        <v>107.916666666666</v>
      </c>
      <c r="C5547">
        <v>0</v>
      </c>
      <c r="D5547">
        <v>167671</v>
      </c>
      <c r="E5547" t="s">
        <v>5790</v>
      </c>
      <c r="F5547">
        <v>0.66406095030000001</v>
      </c>
      <c r="G5547">
        <v>166790</v>
      </c>
      <c r="H5547">
        <v>11.8</v>
      </c>
      <c r="I5547">
        <v>2</v>
      </c>
    </row>
    <row r="5548" spans="1:9" x14ac:dyDescent="0.3">
      <c r="A5548">
        <v>166792</v>
      </c>
      <c r="B5548">
        <v>95</v>
      </c>
      <c r="C5548">
        <v>0</v>
      </c>
      <c r="D5548">
        <v>167671</v>
      </c>
      <c r="E5548" t="s">
        <v>5790</v>
      </c>
      <c r="F5548">
        <v>0.65008294580000003</v>
      </c>
      <c r="G5548">
        <v>166792</v>
      </c>
      <c r="H5548">
        <v>11.8</v>
      </c>
      <c r="I5548">
        <v>2</v>
      </c>
    </row>
    <row r="5549" spans="1:9" x14ac:dyDescent="0.3">
      <c r="A5549">
        <v>166830</v>
      </c>
      <c r="B5549">
        <v>95</v>
      </c>
      <c r="C5549">
        <v>0</v>
      </c>
      <c r="D5549">
        <v>167671</v>
      </c>
      <c r="E5549" t="s">
        <v>5790</v>
      </c>
      <c r="F5549">
        <v>0.50538742540000003</v>
      </c>
      <c r="G5549">
        <v>166830</v>
      </c>
      <c r="H5549">
        <v>11.8</v>
      </c>
      <c r="I5549">
        <v>2</v>
      </c>
    </row>
    <row r="5550" spans="1:9" x14ac:dyDescent="0.3">
      <c r="A5550">
        <v>166882</v>
      </c>
      <c r="B5550">
        <v>142</v>
      </c>
      <c r="C5550">
        <v>0.62239871820655501</v>
      </c>
      <c r="D5550">
        <v>167254</v>
      </c>
      <c r="E5550" t="s">
        <v>5790</v>
      </c>
      <c r="F5550">
        <v>0.1243652031</v>
      </c>
      <c r="G5550">
        <v>166882</v>
      </c>
      <c r="H5550">
        <v>14.76</v>
      </c>
      <c r="I5550">
        <v>1</v>
      </c>
    </row>
    <row r="5551" spans="1:9" x14ac:dyDescent="0.3">
      <c r="A5551">
        <v>166893</v>
      </c>
      <c r="B5551">
        <v>147</v>
      </c>
      <c r="C5551">
        <v>0.27638834818212699</v>
      </c>
      <c r="D5551">
        <v>167047</v>
      </c>
      <c r="E5551" t="s">
        <v>5790</v>
      </c>
      <c r="F5551">
        <v>0.66435444359999996</v>
      </c>
      <c r="G5551">
        <v>166893</v>
      </c>
      <c r="H5551">
        <v>11.8</v>
      </c>
      <c r="I5551">
        <v>2</v>
      </c>
    </row>
    <row r="5552" spans="1:9" x14ac:dyDescent="0.3">
      <c r="A5552">
        <v>166913</v>
      </c>
      <c r="B5552">
        <v>142</v>
      </c>
      <c r="C5552">
        <v>0</v>
      </c>
      <c r="D5552">
        <v>168074</v>
      </c>
      <c r="E5552" t="s">
        <v>5790</v>
      </c>
      <c r="F5552">
        <v>0.251672864</v>
      </c>
      <c r="G5552">
        <v>166913</v>
      </c>
      <c r="H5552">
        <v>14.76</v>
      </c>
      <c r="I5552">
        <v>1</v>
      </c>
    </row>
    <row r="5553" spans="1:9" x14ac:dyDescent="0.3">
      <c r="A5553">
        <v>166922</v>
      </c>
      <c r="B5553">
        <v>142</v>
      </c>
      <c r="C5553">
        <v>0</v>
      </c>
      <c r="D5553">
        <v>168074</v>
      </c>
      <c r="E5553" t="s">
        <v>5790</v>
      </c>
      <c r="F5553">
        <v>0.15731352570000001</v>
      </c>
      <c r="G5553">
        <v>166922</v>
      </c>
      <c r="H5553">
        <v>14.76</v>
      </c>
      <c r="I5553">
        <v>1</v>
      </c>
    </row>
    <row r="5554" spans="1:9" x14ac:dyDescent="0.3">
      <c r="A5554">
        <v>166968</v>
      </c>
      <c r="B5554">
        <v>142</v>
      </c>
      <c r="C5554">
        <v>0</v>
      </c>
      <c r="D5554">
        <v>167505</v>
      </c>
      <c r="E5554" t="s">
        <v>5790</v>
      </c>
      <c r="F5554">
        <v>0.1300844699</v>
      </c>
      <c r="G5554">
        <v>166968</v>
      </c>
      <c r="H5554">
        <v>14.76</v>
      </c>
      <c r="I5554">
        <v>1</v>
      </c>
    </row>
    <row r="5555" spans="1:9" x14ac:dyDescent="0.3">
      <c r="A5555">
        <v>166971</v>
      </c>
      <c r="B5555">
        <v>142</v>
      </c>
      <c r="C5555">
        <v>0</v>
      </c>
      <c r="D5555">
        <v>167505</v>
      </c>
      <c r="E5555" t="s">
        <v>5790</v>
      </c>
      <c r="F5555">
        <v>0.17244498429999999</v>
      </c>
      <c r="G5555">
        <v>166971</v>
      </c>
      <c r="H5555">
        <v>14.76</v>
      </c>
      <c r="I5555">
        <v>1</v>
      </c>
    </row>
    <row r="5556" spans="1:9" x14ac:dyDescent="0.3">
      <c r="A5556">
        <v>166975</v>
      </c>
      <c r="B5556">
        <v>142</v>
      </c>
      <c r="C5556">
        <v>0</v>
      </c>
      <c r="D5556">
        <v>167505</v>
      </c>
      <c r="E5556" t="s">
        <v>5790</v>
      </c>
      <c r="F5556">
        <v>0.39600697159999998</v>
      </c>
      <c r="G5556">
        <v>166975</v>
      </c>
      <c r="H5556">
        <v>14.76</v>
      </c>
      <c r="I5556">
        <v>1</v>
      </c>
    </row>
    <row r="5557" spans="1:9" x14ac:dyDescent="0.3">
      <c r="A5557">
        <v>166984</v>
      </c>
      <c r="B5557">
        <v>142</v>
      </c>
      <c r="C5557">
        <v>0</v>
      </c>
      <c r="D5557">
        <v>167438</v>
      </c>
      <c r="E5557" t="s">
        <v>5790</v>
      </c>
      <c r="F5557">
        <v>0.52273201940000003</v>
      </c>
      <c r="G5557">
        <v>166984</v>
      </c>
      <c r="H5557">
        <v>11.8</v>
      </c>
      <c r="I5557">
        <v>2</v>
      </c>
    </row>
    <row r="5558" spans="1:9" x14ac:dyDescent="0.3">
      <c r="A5558">
        <v>167035</v>
      </c>
      <c r="B5558">
        <v>95</v>
      </c>
      <c r="C5558">
        <v>0</v>
      </c>
      <c r="D5558">
        <v>167671</v>
      </c>
      <c r="E5558" t="s">
        <v>5790</v>
      </c>
      <c r="F5558">
        <v>0.73152935500000005</v>
      </c>
      <c r="G5558">
        <v>167035</v>
      </c>
      <c r="H5558">
        <v>11.8</v>
      </c>
      <c r="I5558">
        <v>2</v>
      </c>
    </row>
    <row r="5559" spans="1:9" x14ac:dyDescent="0.3">
      <c r="A5559">
        <v>167036</v>
      </c>
      <c r="B5559">
        <v>90</v>
      </c>
      <c r="C5559">
        <v>0</v>
      </c>
      <c r="D5559">
        <v>167683</v>
      </c>
      <c r="E5559" t="s">
        <v>5790</v>
      </c>
      <c r="F5559">
        <v>0.1968025118</v>
      </c>
      <c r="G5559">
        <v>167036</v>
      </c>
      <c r="H5559">
        <v>14.76</v>
      </c>
      <c r="I5559">
        <v>1</v>
      </c>
    </row>
    <row r="5560" spans="1:9" x14ac:dyDescent="0.3">
      <c r="A5560">
        <v>167045</v>
      </c>
      <c r="B5560">
        <v>142</v>
      </c>
      <c r="C5560">
        <v>0</v>
      </c>
      <c r="D5560">
        <v>168074</v>
      </c>
      <c r="E5560" t="s">
        <v>5790</v>
      </c>
      <c r="F5560">
        <v>0.18722780050000001</v>
      </c>
      <c r="G5560">
        <v>167045</v>
      </c>
      <c r="H5560">
        <v>14.76</v>
      </c>
      <c r="I5560">
        <v>1</v>
      </c>
    </row>
    <row r="5561" spans="1:9" x14ac:dyDescent="0.3">
      <c r="A5561">
        <v>167069</v>
      </c>
      <c r="B5561">
        <v>100</v>
      </c>
      <c r="C5561">
        <v>0</v>
      </c>
      <c r="D5561">
        <v>167683</v>
      </c>
      <c r="E5561" t="s">
        <v>5790</v>
      </c>
      <c r="F5561">
        <v>0.2923344672</v>
      </c>
      <c r="G5561">
        <v>167069</v>
      </c>
      <c r="H5561">
        <v>14.76</v>
      </c>
      <c r="I5561">
        <v>1</v>
      </c>
    </row>
    <row r="5562" spans="1:9" x14ac:dyDescent="0.3">
      <c r="A5562">
        <v>167070</v>
      </c>
      <c r="B5562">
        <v>142</v>
      </c>
      <c r="C5562">
        <v>0.62239871820655501</v>
      </c>
      <c r="D5562">
        <v>167254</v>
      </c>
      <c r="E5562" t="s">
        <v>5790</v>
      </c>
      <c r="F5562">
        <v>0.33432769779999999</v>
      </c>
      <c r="G5562">
        <v>167070</v>
      </c>
      <c r="H5562">
        <v>14.76</v>
      </c>
      <c r="I5562">
        <v>1</v>
      </c>
    </row>
    <row r="5563" spans="1:9" x14ac:dyDescent="0.3">
      <c r="A5563">
        <v>167109</v>
      </c>
      <c r="B5563">
        <v>80</v>
      </c>
      <c r="C5563">
        <v>0</v>
      </c>
      <c r="D5563">
        <v>167683</v>
      </c>
      <c r="E5563" t="s">
        <v>5790</v>
      </c>
      <c r="F5563">
        <v>0.3066976964</v>
      </c>
      <c r="G5563">
        <v>167109</v>
      </c>
      <c r="H5563">
        <v>14.76</v>
      </c>
      <c r="I5563">
        <v>1</v>
      </c>
    </row>
    <row r="5564" spans="1:9" x14ac:dyDescent="0.3">
      <c r="A5564">
        <v>167130</v>
      </c>
      <c r="B5564">
        <v>142</v>
      </c>
      <c r="C5564">
        <v>0.58603194158651895</v>
      </c>
      <c r="D5564">
        <v>167693</v>
      </c>
      <c r="E5564" t="s">
        <v>5790</v>
      </c>
      <c r="F5564">
        <v>0.63476413490000005</v>
      </c>
      <c r="G5564">
        <v>167130</v>
      </c>
      <c r="H5564">
        <v>11.8</v>
      </c>
      <c r="I5564">
        <v>2</v>
      </c>
    </row>
    <row r="5565" spans="1:9" x14ac:dyDescent="0.3">
      <c r="A5565">
        <v>167132</v>
      </c>
      <c r="B5565">
        <v>142</v>
      </c>
      <c r="C5565">
        <v>0.58603194158651895</v>
      </c>
      <c r="D5565">
        <v>167693</v>
      </c>
      <c r="E5565" t="s">
        <v>5790</v>
      </c>
      <c r="F5565">
        <v>0.3405380845</v>
      </c>
      <c r="G5565">
        <v>167132</v>
      </c>
      <c r="H5565">
        <v>14.76</v>
      </c>
      <c r="I5565">
        <v>1</v>
      </c>
    </row>
    <row r="5566" spans="1:9" x14ac:dyDescent="0.3">
      <c r="A5566">
        <v>167134</v>
      </c>
      <c r="B5566">
        <v>142</v>
      </c>
      <c r="C5566">
        <v>0.58603194158651895</v>
      </c>
      <c r="D5566">
        <v>167693</v>
      </c>
      <c r="E5566" t="s">
        <v>5790</v>
      </c>
      <c r="F5566">
        <v>0.68255668879999998</v>
      </c>
      <c r="G5566">
        <v>167134</v>
      </c>
      <c r="H5566">
        <v>11.8</v>
      </c>
      <c r="I5566">
        <v>2</v>
      </c>
    </row>
    <row r="5567" spans="1:9" x14ac:dyDescent="0.3">
      <c r="A5567">
        <v>167146</v>
      </c>
      <c r="B5567">
        <v>142</v>
      </c>
      <c r="C5567">
        <v>0</v>
      </c>
      <c r="D5567">
        <v>168074</v>
      </c>
      <c r="E5567" t="s">
        <v>5790</v>
      </c>
      <c r="F5567">
        <v>0.37953284380000002</v>
      </c>
      <c r="G5567">
        <v>167146</v>
      </c>
      <c r="H5567">
        <v>14.76</v>
      </c>
      <c r="I5567">
        <v>1</v>
      </c>
    </row>
    <row r="5568" spans="1:9" x14ac:dyDescent="0.3">
      <c r="A5568">
        <v>167156</v>
      </c>
      <c r="B5568">
        <v>100</v>
      </c>
      <c r="C5568">
        <v>0</v>
      </c>
      <c r="D5568">
        <v>167683</v>
      </c>
      <c r="E5568" t="s">
        <v>5790</v>
      </c>
      <c r="F5568">
        <v>0.25893118980000002</v>
      </c>
      <c r="G5568">
        <v>167156</v>
      </c>
      <c r="H5568">
        <v>14.76</v>
      </c>
      <c r="I5568">
        <v>1</v>
      </c>
    </row>
    <row r="5569" spans="1:9" x14ac:dyDescent="0.3">
      <c r="A5569">
        <v>167167</v>
      </c>
      <c r="B5569">
        <v>142</v>
      </c>
      <c r="C5569">
        <v>0.58603194158651895</v>
      </c>
      <c r="D5569">
        <v>167693</v>
      </c>
      <c r="E5569" t="s">
        <v>5790</v>
      </c>
      <c r="F5569">
        <v>0.16565814609999999</v>
      </c>
      <c r="G5569">
        <v>167167</v>
      </c>
      <c r="H5569">
        <v>14.76</v>
      </c>
      <c r="I5569">
        <v>1</v>
      </c>
    </row>
    <row r="5570" spans="1:9" x14ac:dyDescent="0.3">
      <c r="A5570">
        <v>167168</v>
      </c>
      <c r="B5570">
        <v>147</v>
      </c>
      <c r="C5570">
        <v>0.58603194158651895</v>
      </c>
      <c r="D5570">
        <v>167693</v>
      </c>
      <c r="E5570" t="s">
        <v>5790</v>
      </c>
      <c r="F5570">
        <v>0.39728054400000001</v>
      </c>
      <c r="G5570">
        <v>167168</v>
      </c>
      <c r="H5570">
        <v>14.76</v>
      </c>
      <c r="I5570">
        <v>1</v>
      </c>
    </row>
    <row r="5571" spans="1:9" x14ac:dyDescent="0.3">
      <c r="A5571">
        <v>167202</v>
      </c>
      <c r="B5571">
        <v>142</v>
      </c>
      <c r="C5571">
        <v>0.62239871820655501</v>
      </c>
      <c r="D5571">
        <v>167254</v>
      </c>
      <c r="E5571" t="s">
        <v>5790</v>
      </c>
      <c r="F5571">
        <v>0.47867292169999998</v>
      </c>
      <c r="G5571">
        <v>167202</v>
      </c>
      <c r="H5571">
        <v>14.76</v>
      </c>
      <c r="I5571">
        <v>1</v>
      </c>
    </row>
    <row r="5572" spans="1:9" x14ac:dyDescent="0.3">
      <c r="A5572">
        <v>167228</v>
      </c>
      <c r="B5572">
        <v>142</v>
      </c>
      <c r="C5572">
        <v>0</v>
      </c>
      <c r="D5572">
        <v>167375</v>
      </c>
      <c r="E5572" t="s">
        <v>5790</v>
      </c>
      <c r="F5572">
        <v>0.38416764139999998</v>
      </c>
      <c r="G5572">
        <v>167228</v>
      </c>
      <c r="H5572">
        <v>14.76</v>
      </c>
      <c r="I5572">
        <v>1</v>
      </c>
    </row>
    <row r="5573" spans="1:9" x14ac:dyDescent="0.3">
      <c r="A5573">
        <v>167289</v>
      </c>
      <c r="B5573">
        <v>132.435897435897</v>
      </c>
      <c r="C5573">
        <v>0</v>
      </c>
      <c r="D5573">
        <v>167486</v>
      </c>
      <c r="E5573" t="s">
        <v>5791</v>
      </c>
      <c r="F5573">
        <v>0.97835880519999996</v>
      </c>
      <c r="G5573">
        <v>167289</v>
      </c>
      <c r="H5573">
        <v>1.98</v>
      </c>
      <c r="I5573">
        <v>6</v>
      </c>
    </row>
    <row r="5574" spans="1:9" x14ac:dyDescent="0.3">
      <c r="A5574">
        <v>167292</v>
      </c>
      <c r="B5574">
        <v>142</v>
      </c>
      <c r="C5574">
        <v>0</v>
      </c>
      <c r="D5574">
        <v>167861</v>
      </c>
      <c r="E5574" t="s">
        <v>5790</v>
      </c>
      <c r="F5574">
        <v>0.85026413199999995</v>
      </c>
      <c r="G5574">
        <v>167292</v>
      </c>
      <c r="H5574">
        <v>6.11</v>
      </c>
      <c r="I5574">
        <v>4</v>
      </c>
    </row>
    <row r="5575" spans="1:9" x14ac:dyDescent="0.3">
      <c r="A5575">
        <v>167295</v>
      </c>
      <c r="B5575">
        <v>142</v>
      </c>
      <c r="C5575">
        <v>0</v>
      </c>
      <c r="D5575">
        <v>168091</v>
      </c>
      <c r="E5575" t="s">
        <v>5790</v>
      </c>
      <c r="F5575">
        <v>0.24446192380000001</v>
      </c>
      <c r="G5575">
        <v>167295</v>
      </c>
      <c r="H5575">
        <v>14.76</v>
      </c>
      <c r="I5575">
        <v>1</v>
      </c>
    </row>
    <row r="5576" spans="1:9" x14ac:dyDescent="0.3">
      <c r="A5576">
        <v>167316</v>
      </c>
      <c r="B5576">
        <v>110</v>
      </c>
      <c r="C5576">
        <v>0</v>
      </c>
      <c r="D5576">
        <v>167671</v>
      </c>
      <c r="E5576" t="s">
        <v>5790</v>
      </c>
      <c r="F5576">
        <v>0.6723542213</v>
      </c>
      <c r="G5576">
        <v>167316</v>
      </c>
      <c r="H5576">
        <v>11.8</v>
      </c>
      <c r="I5576">
        <v>2</v>
      </c>
    </row>
    <row r="5577" spans="1:9" x14ac:dyDescent="0.3">
      <c r="A5577">
        <v>167336</v>
      </c>
      <c r="B5577">
        <v>142</v>
      </c>
      <c r="C5577">
        <v>0.34599370224432902</v>
      </c>
      <c r="D5577">
        <v>168103</v>
      </c>
      <c r="E5577" t="s">
        <v>5790</v>
      </c>
      <c r="F5577">
        <v>0.84182399510000006</v>
      </c>
      <c r="G5577">
        <v>167336</v>
      </c>
      <c r="H5577">
        <v>6.11</v>
      </c>
      <c r="I5577">
        <v>4</v>
      </c>
    </row>
    <row r="5578" spans="1:9" x14ac:dyDescent="0.3">
      <c r="A5578">
        <v>167337</v>
      </c>
      <c r="B5578">
        <v>143.666666666666</v>
      </c>
      <c r="C5578">
        <v>0</v>
      </c>
      <c r="D5578">
        <v>167728</v>
      </c>
      <c r="E5578" t="s">
        <v>5790</v>
      </c>
      <c r="F5578">
        <v>0.82510465379999998</v>
      </c>
      <c r="G5578">
        <v>167337</v>
      </c>
      <c r="H5578">
        <v>7.65</v>
      </c>
      <c r="I5578">
        <v>3</v>
      </c>
    </row>
    <row r="5579" spans="1:9" x14ac:dyDescent="0.3">
      <c r="A5579">
        <v>167339</v>
      </c>
      <c r="B5579">
        <v>142</v>
      </c>
      <c r="C5579">
        <v>0.58603194158651895</v>
      </c>
      <c r="D5579">
        <v>167693</v>
      </c>
      <c r="E5579" t="s">
        <v>5791</v>
      </c>
      <c r="F5579">
        <v>0.95732355120000001</v>
      </c>
      <c r="G5579">
        <v>167339</v>
      </c>
      <c r="H5579">
        <v>4.0599999999999996</v>
      </c>
      <c r="I5579">
        <v>5</v>
      </c>
    </row>
    <row r="5580" spans="1:9" x14ac:dyDescent="0.3">
      <c r="A5580">
        <v>167344</v>
      </c>
      <c r="B5580">
        <v>142</v>
      </c>
      <c r="C5580">
        <v>0.34599370224432902</v>
      </c>
      <c r="D5580">
        <v>168103</v>
      </c>
      <c r="E5580" t="s">
        <v>5791</v>
      </c>
      <c r="F5580">
        <v>0.95240920780000005</v>
      </c>
      <c r="G5580">
        <v>167344</v>
      </c>
      <c r="H5580">
        <v>4.0599999999999996</v>
      </c>
      <c r="I5580">
        <v>5</v>
      </c>
    </row>
    <row r="5581" spans="1:9" x14ac:dyDescent="0.3">
      <c r="A5581">
        <v>167346</v>
      </c>
      <c r="B5581">
        <v>142</v>
      </c>
      <c r="C5581">
        <v>0.34599370224432902</v>
      </c>
      <c r="D5581">
        <v>168103</v>
      </c>
      <c r="E5581" t="s">
        <v>5790</v>
      </c>
      <c r="F5581">
        <v>0.84540837999999996</v>
      </c>
      <c r="G5581">
        <v>167346</v>
      </c>
      <c r="H5581">
        <v>6.11</v>
      </c>
      <c r="I5581">
        <v>4</v>
      </c>
    </row>
    <row r="5582" spans="1:9" x14ac:dyDescent="0.3">
      <c r="A5582">
        <v>167352</v>
      </c>
      <c r="B5582">
        <v>100</v>
      </c>
      <c r="C5582">
        <v>0</v>
      </c>
      <c r="D5582">
        <v>167683</v>
      </c>
      <c r="E5582" t="s">
        <v>5790</v>
      </c>
      <c r="F5582">
        <v>0.79621052739999998</v>
      </c>
      <c r="G5582">
        <v>167352</v>
      </c>
      <c r="H5582">
        <v>7.65</v>
      </c>
      <c r="I5582">
        <v>3</v>
      </c>
    </row>
    <row r="5583" spans="1:9" x14ac:dyDescent="0.3">
      <c r="A5583">
        <v>167370</v>
      </c>
      <c r="B5583">
        <v>125.083097229554</v>
      </c>
      <c r="C5583">
        <v>0</v>
      </c>
      <c r="D5583">
        <v>167370</v>
      </c>
      <c r="E5583" t="s">
        <v>5790</v>
      </c>
      <c r="F5583">
        <v>0.39331424240000001</v>
      </c>
      <c r="G5583">
        <v>167370</v>
      </c>
      <c r="H5583">
        <v>14.76</v>
      </c>
      <c r="I5583">
        <v>1</v>
      </c>
    </row>
    <row r="5584" spans="1:9" x14ac:dyDescent="0.3">
      <c r="A5584">
        <v>167423</v>
      </c>
      <c r="B5584">
        <v>142</v>
      </c>
      <c r="C5584">
        <v>0</v>
      </c>
      <c r="D5584">
        <v>168074</v>
      </c>
      <c r="E5584" t="s">
        <v>5790</v>
      </c>
      <c r="F5584">
        <v>0.20185838640000001</v>
      </c>
      <c r="G5584">
        <v>167423</v>
      </c>
      <c r="H5584">
        <v>14.76</v>
      </c>
      <c r="I5584">
        <v>1</v>
      </c>
    </row>
    <row r="5585" spans="1:9" x14ac:dyDescent="0.3">
      <c r="A5585">
        <v>167446</v>
      </c>
      <c r="B5585">
        <v>147</v>
      </c>
      <c r="C5585">
        <v>0</v>
      </c>
      <c r="D5585">
        <v>167861</v>
      </c>
      <c r="E5585" t="s">
        <v>5790</v>
      </c>
      <c r="F5585">
        <v>0.37519276140000002</v>
      </c>
      <c r="G5585">
        <v>167446</v>
      </c>
      <c r="H5585">
        <v>14.76</v>
      </c>
      <c r="I5585">
        <v>1</v>
      </c>
    </row>
    <row r="5586" spans="1:9" x14ac:dyDescent="0.3">
      <c r="A5586">
        <v>167527</v>
      </c>
      <c r="B5586">
        <v>123.041666666666</v>
      </c>
      <c r="C5586">
        <v>0</v>
      </c>
      <c r="D5586">
        <v>168122</v>
      </c>
      <c r="E5586" t="s">
        <v>5790</v>
      </c>
      <c r="F5586">
        <v>0.67034083600000005</v>
      </c>
      <c r="G5586">
        <v>167527</v>
      </c>
      <c r="H5586">
        <v>11.8</v>
      </c>
      <c r="I5586">
        <v>2</v>
      </c>
    </row>
    <row r="5587" spans="1:9" x14ac:dyDescent="0.3">
      <c r="A5587">
        <v>167528</v>
      </c>
      <c r="B5587">
        <v>123.263157894736</v>
      </c>
      <c r="C5587">
        <v>0</v>
      </c>
      <c r="D5587">
        <v>168122</v>
      </c>
      <c r="E5587" t="s">
        <v>5790</v>
      </c>
      <c r="F5587">
        <v>0.84849351640000004</v>
      </c>
      <c r="G5587">
        <v>167528</v>
      </c>
      <c r="H5587">
        <v>6.11</v>
      </c>
      <c r="I5587">
        <v>4</v>
      </c>
    </row>
    <row r="5588" spans="1:9" x14ac:dyDescent="0.3">
      <c r="A5588">
        <v>167530</v>
      </c>
      <c r="B5588">
        <v>123.30769230769199</v>
      </c>
      <c r="C5588">
        <v>0</v>
      </c>
      <c r="D5588">
        <v>168122</v>
      </c>
      <c r="E5588" t="s">
        <v>5790</v>
      </c>
      <c r="F5588">
        <v>0.6141180396</v>
      </c>
      <c r="G5588">
        <v>167530</v>
      </c>
      <c r="H5588">
        <v>11.8</v>
      </c>
      <c r="I5588">
        <v>2</v>
      </c>
    </row>
    <row r="5589" spans="1:9" x14ac:dyDescent="0.3">
      <c r="A5589">
        <v>167532</v>
      </c>
      <c r="B5589">
        <v>122</v>
      </c>
      <c r="C5589">
        <v>0</v>
      </c>
      <c r="D5589">
        <v>168122</v>
      </c>
      <c r="E5589" t="s">
        <v>5790</v>
      </c>
      <c r="F5589">
        <v>0.69757169490000004</v>
      </c>
      <c r="G5589">
        <v>167532</v>
      </c>
      <c r="H5589">
        <v>11.8</v>
      </c>
      <c r="I5589">
        <v>2</v>
      </c>
    </row>
    <row r="5590" spans="1:9" x14ac:dyDescent="0.3">
      <c r="A5590">
        <v>167537</v>
      </c>
      <c r="B5590">
        <v>129.99999519999801</v>
      </c>
      <c r="C5590">
        <v>0</v>
      </c>
      <c r="D5590">
        <v>168122</v>
      </c>
      <c r="E5590" t="s">
        <v>5790</v>
      </c>
      <c r="F5590">
        <v>0.65745407339999995</v>
      </c>
      <c r="G5590">
        <v>167537</v>
      </c>
      <c r="H5590">
        <v>11.8</v>
      </c>
      <c r="I5590">
        <v>2</v>
      </c>
    </row>
    <row r="5591" spans="1:9" x14ac:dyDescent="0.3">
      <c r="A5591">
        <v>167538</v>
      </c>
      <c r="B5591">
        <v>127.625</v>
      </c>
      <c r="C5591">
        <v>0</v>
      </c>
      <c r="D5591">
        <v>168122</v>
      </c>
      <c r="E5591" t="s">
        <v>5790</v>
      </c>
      <c r="F5591">
        <v>0.12618042530000001</v>
      </c>
      <c r="G5591">
        <v>167538</v>
      </c>
      <c r="H5591">
        <v>14.76</v>
      </c>
      <c r="I5591">
        <v>1</v>
      </c>
    </row>
    <row r="5592" spans="1:9" x14ac:dyDescent="0.3">
      <c r="A5592">
        <v>167580</v>
      </c>
      <c r="B5592">
        <v>95</v>
      </c>
      <c r="C5592">
        <v>0.27926527189710199</v>
      </c>
      <c r="D5592">
        <v>167743</v>
      </c>
      <c r="E5592" t="s">
        <v>5790</v>
      </c>
      <c r="F5592">
        <v>0.5997664332</v>
      </c>
      <c r="G5592">
        <v>167580</v>
      </c>
      <c r="H5592">
        <v>11.8</v>
      </c>
      <c r="I5592">
        <v>2</v>
      </c>
    </row>
    <row r="5593" spans="1:9" x14ac:dyDescent="0.3">
      <c r="A5593">
        <v>167585</v>
      </c>
      <c r="B5593">
        <v>142</v>
      </c>
      <c r="C5593">
        <v>0</v>
      </c>
      <c r="D5593">
        <v>167861</v>
      </c>
      <c r="E5593" t="s">
        <v>5790</v>
      </c>
      <c r="F5593">
        <v>0.73223328590000003</v>
      </c>
      <c r="G5593">
        <v>167585</v>
      </c>
      <c r="H5593">
        <v>11.8</v>
      </c>
      <c r="I5593">
        <v>2</v>
      </c>
    </row>
    <row r="5594" spans="1:9" x14ac:dyDescent="0.3">
      <c r="A5594">
        <v>167590</v>
      </c>
      <c r="B5594">
        <v>158.30728319926499</v>
      </c>
      <c r="C5594">
        <v>0</v>
      </c>
      <c r="D5594">
        <v>168260</v>
      </c>
      <c r="E5594" t="s">
        <v>5790</v>
      </c>
      <c r="F5594">
        <v>0.21651370819999999</v>
      </c>
      <c r="G5594">
        <v>167590</v>
      </c>
      <c r="H5594">
        <v>14.76</v>
      </c>
      <c r="I5594">
        <v>1</v>
      </c>
    </row>
    <row r="5595" spans="1:9" x14ac:dyDescent="0.3">
      <c r="A5595">
        <v>167722</v>
      </c>
      <c r="B5595">
        <v>142</v>
      </c>
      <c r="C5595">
        <v>0.27855921197368499</v>
      </c>
      <c r="D5595">
        <v>167924</v>
      </c>
      <c r="E5595" t="s">
        <v>5790</v>
      </c>
      <c r="F5595">
        <v>0.91579407450000005</v>
      </c>
      <c r="G5595">
        <v>167722</v>
      </c>
      <c r="H5595">
        <v>6.11</v>
      </c>
      <c r="I5595">
        <v>4</v>
      </c>
    </row>
    <row r="5596" spans="1:9" x14ac:dyDescent="0.3">
      <c r="A5596">
        <v>167900</v>
      </c>
      <c r="B5596">
        <v>142</v>
      </c>
      <c r="C5596">
        <v>0.34599370224432902</v>
      </c>
      <c r="D5596">
        <v>168103</v>
      </c>
      <c r="E5596" t="s">
        <v>5790</v>
      </c>
      <c r="F5596">
        <v>0.62158250810000004</v>
      </c>
      <c r="G5596">
        <v>167900</v>
      </c>
      <c r="H5596">
        <v>11.8</v>
      </c>
      <c r="I5596">
        <v>2</v>
      </c>
    </row>
    <row r="5597" spans="1:9" x14ac:dyDescent="0.3">
      <c r="A5597">
        <v>167903</v>
      </c>
      <c r="B5597">
        <v>142</v>
      </c>
      <c r="C5597">
        <v>0.34599370224432902</v>
      </c>
      <c r="D5597">
        <v>168103</v>
      </c>
      <c r="E5597" t="s">
        <v>5790</v>
      </c>
      <c r="F5597">
        <v>0.92660820479999995</v>
      </c>
      <c r="G5597">
        <v>167903</v>
      </c>
      <c r="H5597">
        <v>6.11</v>
      </c>
      <c r="I5597">
        <v>4</v>
      </c>
    </row>
    <row r="5598" spans="1:9" x14ac:dyDescent="0.3">
      <c r="A5598">
        <v>167958</v>
      </c>
      <c r="B5598">
        <v>146.99999999999901</v>
      </c>
      <c r="C5598">
        <v>0</v>
      </c>
      <c r="D5598">
        <v>170795</v>
      </c>
      <c r="E5598" t="s">
        <v>5790</v>
      </c>
      <c r="F5598">
        <v>0.58629232649999996</v>
      </c>
      <c r="G5598">
        <v>167958</v>
      </c>
      <c r="H5598">
        <v>11.8</v>
      </c>
      <c r="I5598">
        <v>2</v>
      </c>
    </row>
    <row r="5599" spans="1:9" x14ac:dyDescent="0.3">
      <c r="A5599">
        <v>167959</v>
      </c>
      <c r="B5599">
        <v>75</v>
      </c>
      <c r="C5599">
        <v>0</v>
      </c>
      <c r="D5599">
        <v>170795</v>
      </c>
      <c r="E5599" t="s">
        <v>5790</v>
      </c>
      <c r="F5599">
        <v>0.6410540938</v>
      </c>
      <c r="G5599">
        <v>167959</v>
      </c>
      <c r="H5599">
        <v>11.8</v>
      </c>
      <c r="I5599">
        <v>2</v>
      </c>
    </row>
    <row r="5600" spans="1:9" x14ac:dyDescent="0.3">
      <c r="A5600">
        <v>167960</v>
      </c>
      <c r="B5600">
        <v>75</v>
      </c>
      <c r="C5600">
        <v>0</v>
      </c>
      <c r="D5600">
        <v>170795</v>
      </c>
      <c r="E5600" t="s">
        <v>5790</v>
      </c>
      <c r="F5600">
        <v>0.92622321839999999</v>
      </c>
      <c r="G5600">
        <v>167960</v>
      </c>
      <c r="H5600">
        <v>6.11</v>
      </c>
      <c r="I5600">
        <v>4</v>
      </c>
    </row>
    <row r="5601" spans="1:9" x14ac:dyDescent="0.3">
      <c r="A5601">
        <v>167961</v>
      </c>
      <c r="B5601">
        <v>75</v>
      </c>
      <c r="C5601">
        <v>0</v>
      </c>
      <c r="D5601">
        <v>170795</v>
      </c>
      <c r="E5601" t="s">
        <v>5790</v>
      </c>
      <c r="F5601">
        <v>0.8847215772</v>
      </c>
      <c r="G5601">
        <v>167961</v>
      </c>
      <c r="H5601">
        <v>6.11</v>
      </c>
      <c r="I5601">
        <v>4</v>
      </c>
    </row>
    <row r="5602" spans="1:9" x14ac:dyDescent="0.3">
      <c r="A5602">
        <v>167968</v>
      </c>
      <c r="B5602">
        <v>75</v>
      </c>
      <c r="C5602">
        <v>0</v>
      </c>
      <c r="D5602">
        <v>170795</v>
      </c>
      <c r="E5602" t="s">
        <v>5790</v>
      </c>
      <c r="F5602">
        <v>0.81338357930000005</v>
      </c>
      <c r="G5602">
        <v>167968</v>
      </c>
      <c r="H5602">
        <v>7.65</v>
      </c>
      <c r="I5602">
        <v>3</v>
      </c>
    </row>
    <row r="5603" spans="1:9" x14ac:dyDescent="0.3">
      <c r="A5603">
        <v>168027</v>
      </c>
      <c r="B5603">
        <v>75</v>
      </c>
      <c r="C5603">
        <v>0</v>
      </c>
      <c r="D5603">
        <v>170795</v>
      </c>
      <c r="E5603" t="s">
        <v>5790</v>
      </c>
      <c r="F5603">
        <v>0.82227861879999997</v>
      </c>
      <c r="G5603">
        <v>168027</v>
      </c>
      <c r="H5603">
        <v>7.65</v>
      </c>
      <c r="I5603">
        <v>3</v>
      </c>
    </row>
    <row r="5604" spans="1:9" x14ac:dyDescent="0.3">
      <c r="A5604">
        <v>168235</v>
      </c>
      <c r="B5604">
        <v>110</v>
      </c>
      <c r="C5604">
        <v>0</v>
      </c>
      <c r="D5604">
        <v>169416</v>
      </c>
      <c r="E5604" t="s">
        <v>5790</v>
      </c>
      <c r="F5604">
        <v>0.1064159125</v>
      </c>
      <c r="G5604">
        <v>168235</v>
      </c>
      <c r="H5604">
        <v>14.76</v>
      </c>
      <c r="I5604">
        <v>1</v>
      </c>
    </row>
    <row r="5605" spans="1:9" x14ac:dyDescent="0.3">
      <c r="A5605">
        <v>168433</v>
      </c>
      <c r="B5605">
        <v>90</v>
      </c>
      <c r="C5605">
        <v>0</v>
      </c>
      <c r="D5605">
        <v>169860</v>
      </c>
      <c r="E5605" t="s">
        <v>5790</v>
      </c>
      <c r="F5605">
        <v>0.8164491653</v>
      </c>
      <c r="G5605">
        <v>168433</v>
      </c>
      <c r="H5605">
        <v>7.65</v>
      </c>
      <c r="I5605">
        <v>3</v>
      </c>
    </row>
    <row r="5606" spans="1:9" x14ac:dyDescent="0.3">
      <c r="A5606">
        <v>168684</v>
      </c>
      <c r="B5606">
        <v>142</v>
      </c>
      <c r="C5606">
        <v>0</v>
      </c>
      <c r="D5606">
        <v>170570</v>
      </c>
      <c r="E5606" t="s">
        <v>5790</v>
      </c>
      <c r="F5606">
        <v>0.1950278282</v>
      </c>
      <c r="G5606">
        <v>168684</v>
      </c>
      <c r="H5606">
        <v>14.76</v>
      </c>
      <c r="I5606">
        <v>1</v>
      </c>
    </row>
    <row r="5607" spans="1:9" x14ac:dyDescent="0.3">
      <c r="A5607">
        <v>168691</v>
      </c>
      <c r="B5607">
        <v>166.11592481224301</v>
      </c>
      <c r="C5607">
        <v>0</v>
      </c>
      <c r="D5607">
        <v>170570</v>
      </c>
      <c r="E5607" t="s">
        <v>5790</v>
      </c>
      <c r="F5607">
        <v>0.7595478296</v>
      </c>
      <c r="G5607">
        <v>168691</v>
      </c>
      <c r="H5607">
        <v>7.65</v>
      </c>
      <c r="I5607">
        <v>3</v>
      </c>
    </row>
    <row r="5608" spans="1:9" x14ac:dyDescent="0.3">
      <c r="A5608">
        <v>168734</v>
      </c>
      <c r="B5608">
        <v>75</v>
      </c>
      <c r="C5608">
        <v>0</v>
      </c>
      <c r="D5608">
        <v>170795</v>
      </c>
      <c r="E5608" t="s">
        <v>5790</v>
      </c>
      <c r="F5608">
        <v>0.68908947710000001</v>
      </c>
      <c r="G5608">
        <v>168734</v>
      </c>
      <c r="H5608">
        <v>11.8</v>
      </c>
      <c r="I5608">
        <v>2</v>
      </c>
    </row>
    <row r="5609" spans="1:9" x14ac:dyDescent="0.3">
      <c r="A5609">
        <v>168822</v>
      </c>
      <c r="B5609">
        <v>110</v>
      </c>
      <c r="C5609">
        <v>0</v>
      </c>
      <c r="D5609">
        <v>169416</v>
      </c>
      <c r="E5609" t="s">
        <v>5790</v>
      </c>
      <c r="F5609">
        <v>0.49982947109999998</v>
      </c>
      <c r="G5609">
        <v>168822</v>
      </c>
      <c r="H5609">
        <v>14.76</v>
      </c>
      <c r="I5609">
        <v>1</v>
      </c>
    </row>
    <row r="5610" spans="1:9" x14ac:dyDescent="0.3">
      <c r="A5610">
        <v>168893</v>
      </c>
      <c r="B5610">
        <v>105</v>
      </c>
      <c r="C5610">
        <v>0</v>
      </c>
      <c r="D5610">
        <v>171344</v>
      </c>
      <c r="E5610" t="s">
        <v>5790</v>
      </c>
      <c r="F5610">
        <v>0.72236573699999995</v>
      </c>
      <c r="G5610">
        <v>168893</v>
      </c>
      <c r="H5610">
        <v>11.8</v>
      </c>
      <c r="I5610">
        <v>2</v>
      </c>
    </row>
    <row r="5611" spans="1:9" x14ac:dyDescent="0.3">
      <c r="A5611">
        <v>168902</v>
      </c>
      <c r="B5611">
        <v>100</v>
      </c>
      <c r="C5611">
        <v>0</v>
      </c>
      <c r="D5611">
        <v>171344</v>
      </c>
      <c r="E5611" t="s">
        <v>5790</v>
      </c>
      <c r="F5611">
        <v>0.21299009029999999</v>
      </c>
      <c r="G5611">
        <v>168902</v>
      </c>
      <c r="H5611">
        <v>14.76</v>
      </c>
      <c r="I5611">
        <v>1</v>
      </c>
    </row>
    <row r="5612" spans="1:9" x14ac:dyDescent="0.3">
      <c r="A5612">
        <v>168910</v>
      </c>
      <c r="B5612">
        <v>151.04243810985099</v>
      </c>
      <c r="C5612">
        <v>0</v>
      </c>
      <c r="D5612">
        <v>171344</v>
      </c>
      <c r="E5612" t="s">
        <v>5790</v>
      </c>
      <c r="F5612">
        <v>6.3856162100000002E-2</v>
      </c>
      <c r="G5612">
        <v>168910</v>
      </c>
      <c r="H5612">
        <v>14.76</v>
      </c>
      <c r="I5612">
        <v>1</v>
      </c>
    </row>
    <row r="5613" spans="1:9" x14ac:dyDescent="0.3">
      <c r="A5613">
        <v>168923</v>
      </c>
      <c r="B5613">
        <v>136.210526315789</v>
      </c>
      <c r="C5613">
        <v>0</v>
      </c>
      <c r="D5613">
        <v>169475</v>
      </c>
      <c r="E5613" t="s">
        <v>5790</v>
      </c>
      <c r="F5613">
        <v>0.61474162340000005</v>
      </c>
      <c r="G5613">
        <v>168923</v>
      </c>
      <c r="H5613">
        <v>11.8</v>
      </c>
      <c r="I5613">
        <v>2</v>
      </c>
    </row>
    <row r="5614" spans="1:9" x14ac:dyDescent="0.3">
      <c r="A5614">
        <v>168963</v>
      </c>
      <c r="B5614">
        <v>142</v>
      </c>
      <c r="C5614">
        <v>0</v>
      </c>
      <c r="D5614">
        <v>171098</v>
      </c>
      <c r="E5614" t="s">
        <v>5790</v>
      </c>
      <c r="F5614">
        <v>0.92685592169999997</v>
      </c>
      <c r="G5614">
        <v>168963</v>
      </c>
      <c r="H5614">
        <v>6.11</v>
      </c>
      <c r="I5614">
        <v>4</v>
      </c>
    </row>
    <row r="5615" spans="1:9" x14ac:dyDescent="0.3">
      <c r="A5615">
        <v>168983</v>
      </c>
      <c r="B5615">
        <v>116.875</v>
      </c>
      <c r="C5615">
        <v>0</v>
      </c>
      <c r="D5615">
        <v>169568</v>
      </c>
      <c r="E5615" t="s">
        <v>5790</v>
      </c>
      <c r="F5615">
        <v>0.45874750609999998</v>
      </c>
      <c r="G5615">
        <v>168983</v>
      </c>
      <c r="H5615">
        <v>14.76</v>
      </c>
      <c r="I5615">
        <v>1</v>
      </c>
    </row>
    <row r="5616" spans="1:9" x14ac:dyDescent="0.3">
      <c r="A5616">
        <v>168984</v>
      </c>
      <c r="B5616">
        <v>129.36005371576101</v>
      </c>
      <c r="C5616">
        <v>0</v>
      </c>
      <c r="D5616">
        <v>169568</v>
      </c>
      <c r="E5616" t="s">
        <v>5790</v>
      </c>
      <c r="F5616">
        <v>0.577844739</v>
      </c>
      <c r="G5616">
        <v>168984</v>
      </c>
      <c r="H5616">
        <v>11.8</v>
      </c>
      <c r="I5616">
        <v>2</v>
      </c>
    </row>
    <row r="5617" spans="1:9" x14ac:dyDescent="0.3">
      <c r="A5617">
        <v>168986</v>
      </c>
      <c r="B5617">
        <v>134.81105263157801</v>
      </c>
      <c r="C5617">
        <v>0</v>
      </c>
      <c r="D5617">
        <v>169568</v>
      </c>
      <c r="E5617" t="s">
        <v>5790</v>
      </c>
      <c r="F5617">
        <v>0.58073806760000002</v>
      </c>
      <c r="G5617">
        <v>168986</v>
      </c>
      <c r="H5617">
        <v>11.8</v>
      </c>
      <c r="I5617">
        <v>2</v>
      </c>
    </row>
    <row r="5618" spans="1:9" x14ac:dyDescent="0.3">
      <c r="A5618">
        <v>168988</v>
      </c>
      <c r="B5618">
        <v>116.875</v>
      </c>
      <c r="C5618">
        <v>0</v>
      </c>
      <c r="D5618">
        <v>169568</v>
      </c>
      <c r="E5618" t="s">
        <v>5791</v>
      </c>
      <c r="F5618">
        <v>0.9394440651</v>
      </c>
      <c r="G5618">
        <v>168988</v>
      </c>
      <c r="H5618">
        <v>4.0599999999999996</v>
      </c>
      <c r="I5618">
        <v>5</v>
      </c>
    </row>
    <row r="5619" spans="1:9" x14ac:dyDescent="0.3">
      <c r="A5619">
        <v>168992</v>
      </c>
      <c r="B5619">
        <v>124.666666666666</v>
      </c>
      <c r="C5619">
        <v>0</v>
      </c>
      <c r="D5619">
        <v>169568</v>
      </c>
      <c r="E5619" t="s">
        <v>5790</v>
      </c>
      <c r="F5619">
        <v>0.78010600809999997</v>
      </c>
      <c r="G5619">
        <v>168992</v>
      </c>
      <c r="H5619">
        <v>7.65</v>
      </c>
      <c r="I5619">
        <v>3</v>
      </c>
    </row>
    <row r="5620" spans="1:9" x14ac:dyDescent="0.3">
      <c r="A5620">
        <v>169028</v>
      </c>
      <c r="B5620">
        <v>160.90023542845901</v>
      </c>
      <c r="C5620">
        <v>0</v>
      </c>
      <c r="D5620">
        <v>170102</v>
      </c>
      <c r="E5620" t="s">
        <v>5790</v>
      </c>
      <c r="F5620">
        <v>0.75174415110000004</v>
      </c>
      <c r="G5620">
        <v>169028</v>
      </c>
      <c r="H5620">
        <v>11.8</v>
      </c>
      <c r="I5620">
        <v>2</v>
      </c>
    </row>
    <row r="5621" spans="1:9" x14ac:dyDescent="0.3">
      <c r="A5621">
        <v>169031</v>
      </c>
      <c r="B5621">
        <v>138.842103324101</v>
      </c>
      <c r="C5621">
        <v>0</v>
      </c>
      <c r="D5621">
        <v>170102</v>
      </c>
      <c r="E5621" t="s">
        <v>5790</v>
      </c>
      <c r="F5621">
        <v>0.52870494130000001</v>
      </c>
      <c r="G5621">
        <v>169031</v>
      </c>
      <c r="H5621">
        <v>11.8</v>
      </c>
      <c r="I5621">
        <v>2</v>
      </c>
    </row>
    <row r="5622" spans="1:9" x14ac:dyDescent="0.3">
      <c r="A5622">
        <v>169032</v>
      </c>
      <c r="B5622">
        <v>138.95651408320501</v>
      </c>
      <c r="C5622">
        <v>0</v>
      </c>
      <c r="D5622">
        <v>170102</v>
      </c>
      <c r="E5622" t="s">
        <v>5791</v>
      </c>
      <c r="F5622">
        <v>0.95105201009999996</v>
      </c>
      <c r="G5622">
        <v>169032</v>
      </c>
      <c r="H5622">
        <v>4.0599999999999996</v>
      </c>
      <c r="I5622">
        <v>5</v>
      </c>
    </row>
    <row r="5623" spans="1:9" x14ac:dyDescent="0.3">
      <c r="A5623">
        <v>169061</v>
      </c>
      <c r="B5623">
        <v>90</v>
      </c>
      <c r="C5623">
        <v>0</v>
      </c>
      <c r="D5623">
        <v>169584</v>
      </c>
      <c r="E5623" t="s">
        <v>5790</v>
      </c>
      <c r="F5623">
        <v>0.89029395580000004</v>
      </c>
      <c r="G5623">
        <v>169061</v>
      </c>
      <c r="H5623">
        <v>6.11</v>
      </c>
      <c r="I5623">
        <v>4</v>
      </c>
    </row>
    <row r="5624" spans="1:9" x14ac:dyDescent="0.3">
      <c r="A5624">
        <v>169062</v>
      </c>
      <c r="B5624">
        <v>79.999999999999901</v>
      </c>
      <c r="C5624">
        <v>0</v>
      </c>
      <c r="D5624">
        <v>169584</v>
      </c>
      <c r="E5624" t="s">
        <v>5791</v>
      </c>
      <c r="F5624">
        <v>0.95083069799999997</v>
      </c>
      <c r="G5624">
        <v>169062</v>
      </c>
      <c r="H5624">
        <v>4.0599999999999996</v>
      </c>
      <c r="I5624">
        <v>5</v>
      </c>
    </row>
    <row r="5625" spans="1:9" x14ac:dyDescent="0.3">
      <c r="A5625">
        <v>169063</v>
      </c>
      <c r="B5625">
        <v>161.646923076923</v>
      </c>
      <c r="C5625">
        <v>0</v>
      </c>
      <c r="D5625">
        <v>170173</v>
      </c>
      <c r="E5625" t="s">
        <v>5791</v>
      </c>
      <c r="F5625">
        <v>0.96942049259999996</v>
      </c>
      <c r="G5625">
        <v>169063</v>
      </c>
      <c r="H5625">
        <v>1.98</v>
      </c>
      <c r="I5625">
        <v>6</v>
      </c>
    </row>
    <row r="5626" spans="1:9" x14ac:dyDescent="0.3">
      <c r="A5626">
        <v>169064</v>
      </c>
      <c r="B5626">
        <v>90</v>
      </c>
      <c r="C5626">
        <v>0</v>
      </c>
      <c r="D5626">
        <v>169584</v>
      </c>
      <c r="E5626" t="s">
        <v>5791</v>
      </c>
      <c r="F5626">
        <v>0.9727195501</v>
      </c>
      <c r="G5626">
        <v>169064</v>
      </c>
      <c r="H5626">
        <v>1.98</v>
      </c>
      <c r="I5626">
        <v>6</v>
      </c>
    </row>
    <row r="5627" spans="1:9" x14ac:dyDescent="0.3">
      <c r="A5627">
        <v>169067</v>
      </c>
      <c r="B5627">
        <v>79.999999999999901</v>
      </c>
      <c r="C5627">
        <v>0</v>
      </c>
      <c r="D5627">
        <v>169584</v>
      </c>
      <c r="E5627" t="s">
        <v>5791</v>
      </c>
      <c r="F5627">
        <v>0.9531322122</v>
      </c>
      <c r="G5627">
        <v>169067</v>
      </c>
      <c r="H5627">
        <v>4.0599999999999996</v>
      </c>
      <c r="I5627">
        <v>5</v>
      </c>
    </row>
    <row r="5628" spans="1:9" x14ac:dyDescent="0.3">
      <c r="A5628">
        <v>169070</v>
      </c>
      <c r="B5628">
        <v>79.999999999999901</v>
      </c>
      <c r="C5628">
        <v>0</v>
      </c>
      <c r="D5628">
        <v>169584</v>
      </c>
      <c r="E5628" t="s">
        <v>5790</v>
      </c>
      <c r="F5628">
        <v>0.89873719220000003</v>
      </c>
      <c r="G5628">
        <v>169070</v>
      </c>
      <c r="H5628">
        <v>6.11</v>
      </c>
      <c r="I5628">
        <v>4</v>
      </c>
    </row>
    <row r="5629" spans="1:9" x14ac:dyDescent="0.3">
      <c r="A5629">
        <v>169168</v>
      </c>
      <c r="B5629">
        <v>183.08199999999999</v>
      </c>
      <c r="C5629">
        <v>0</v>
      </c>
      <c r="D5629">
        <v>170173</v>
      </c>
      <c r="E5629" t="s">
        <v>5790</v>
      </c>
      <c r="F5629">
        <v>0.61223441359999997</v>
      </c>
      <c r="G5629">
        <v>169168</v>
      </c>
      <c r="H5629">
        <v>11.8</v>
      </c>
      <c r="I5629">
        <v>2</v>
      </c>
    </row>
    <row r="5630" spans="1:9" x14ac:dyDescent="0.3">
      <c r="A5630">
        <v>169170</v>
      </c>
      <c r="B5630">
        <v>136.22654200192699</v>
      </c>
      <c r="C5630">
        <v>0</v>
      </c>
      <c r="D5630">
        <v>170537</v>
      </c>
      <c r="E5630" t="s">
        <v>5790</v>
      </c>
      <c r="F5630">
        <v>0.67251616719999996</v>
      </c>
      <c r="G5630">
        <v>169170</v>
      </c>
      <c r="H5630">
        <v>11.8</v>
      </c>
      <c r="I5630">
        <v>2</v>
      </c>
    </row>
    <row r="5631" spans="1:9" x14ac:dyDescent="0.3">
      <c r="A5631">
        <v>169171</v>
      </c>
      <c r="B5631">
        <v>90</v>
      </c>
      <c r="C5631">
        <v>0</v>
      </c>
      <c r="D5631">
        <v>170537</v>
      </c>
      <c r="E5631" t="s">
        <v>5790</v>
      </c>
      <c r="F5631">
        <v>0.88964813949999999</v>
      </c>
      <c r="G5631">
        <v>169171</v>
      </c>
      <c r="H5631">
        <v>6.11</v>
      </c>
      <c r="I5631">
        <v>4</v>
      </c>
    </row>
    <row r="5632" spans="1:9" x14ac:dyDescent="0.3">
      <c r="A5632">
        <v>169173</v>
      </c>
      <c r="B5632">
        <v>133.99407546657099</v>
      </c>
      <c r="C5632">
        <v>0</v>
      </c>
      <c r="D5632">
        <v>170537</v>
      </c>
      <c r="E5632" t="s">
        <v>5790</v>
      </c>
      <c r="F5632">
        <v>0.76370131969999999</v>
      </c>
      <c r="G5632">
        <v>169173</v>
      </c>
      <c r="H5632">
        <v>7.65</v>
      </c>
      <c r="I5632">
        <v>3</v>
      </c>
    </row>
    <row r="5633" spans="1:9" x14ac:dyDescent="0.3">
      <c r="A5633">
        <v>169191</v>
      </c>
      <c r="B5633">
        <v>147</v>
      </c>
      <c r="C5633">
        <v>0</v>
      </c>
      <c r="D5633">
        <v>170173</v>
      </c>
      <c r="E5633" t="s">
        <v>5790</v>
      </c>
      <c r="F5633">
        <v>0.57049012180000003</v>
      </c>
      <c r="G5633">
        <v>169191</v>
      </c>
      <c r="H5633">
        <v>11.8</v>
      </c>
      <c r="I5633">
        <v>2</v>
      </c>
    </row>
    <row r="5634" spans="1:9" x14ac:dyDescent="0.3">
      <c r="A5634">
        <v>169195</v>
      </c>
      <c r="B5634">
        <v>135.37093183777301</v>
      </c>
      <c r="C5634">
        <v>0</v>
      </c>
      <c r="D5634">
        <v>171029</v>
      </c>
      <c r="E5634" t="s">
        <v>5790</v>
      </c>
      <c r="F5634">
        <v>0.90670430660000001</v>
      </c>
      <c r="G5634">
        <v>169195</v>
      </c>
      <c r="H5634">
        <v>6.11</v>
      </c>
      <c r="I5634">
        <v>4</v>
      </c>
    </row>
    <row r="5635" spans="1:9" x14ac:dyDescent="0.3">
      <c r="A5635">
        <v>169214</v>
      </c>
      <c r="B5635">
        <v>138.842103324101</v>
      </c>
      <c r="C5635">
        <v>0</v>
      </c>
      <c r="D5635">
        <v>170102</v>
      </c>
      <c r="E5635" t="s">
        <v>5790</v>
      </c>
      <c r="F5635">
        <v>0.1528544724</v>
      </c>
      <c r="G5635">
        <v>169214</v>
      </c>
      <c r="H5635">
        <v>14.76</v>
      </c>
      <c r="I5635">
        <v>1</v>
      </c>
    </row>
    <row r="5636" spans="1:9" x14ac:dyDescent="0.3">
      <c r="A5636">
        <v>169239</v>
      </c>
      <c r="B5636">
        <v>181.48011933576601</v>
      </c>
      <c r="C5636">
        <v>0</v>
      </c>
      <c r="D5636">
        <v>170570</v>
      </c>
      <c r="E5636" t="s">
        <v>5790</v>
      </c>
      <c r="F5636">
        <v>0.155485332</v>
      </c>
      <c r="G5636">
        <v>169239</v>
      </c>
      <c r="H5636">
        <v>14.76</v>
      </c>
      <c r="I5636">
        <v>1</v>
      </c>
    </row>
    <row r="5637" spans="1:9" x14ac:dyDescent="0.3">
      <c r="A5637">
        <v>169241</v>
      </c>
      <c r="B5637">
        <v>136.00000159999999</v>
      </c>
      <c r="C5637">
        <v>0</v>
      </c>
      <c r="D5637">
        <v>169852</v>
      </c>
      <c r="E5637" t="s">
        <v>5790</v>
      </c>
      <c r="F5637">
        <v>0.1188661978</v>
      </c>
      <c r="G5637">
        <v>169241</v>
      </c>
      <c r="H5637">
        <v>14.76</v>
      </c>
      <c r="I5637">
        <v>1</v>
      </c>
    </row>
    <row r="5638" spans="1:9" x14ac:dyDescent="0.3">
      <c r="A5638">
        <v>169247</v>
      </c>
      <c r="B5638">
        <v>113.551806567664</v>
      </c>
      <c r="C5638">
        <v>0</v>
      </c>
      <c r="D5638">
        <v>170537</v>
      </c>
      <c r="E5638" t="s">
        <v>5790</v>
      </c>
      <c r="F5638">
        <v>0.39670202139999999</v>
      </c>
      <c r="G5638">
        <v>169247</v>
      </c>
      <c r="H5638">
        <v>14.76</v>
      </c>
      <c r="I5638">
        <v>1</v>
      </c>
    </row>
    <row r="5639" spans="1:9" x14ac:dyDescent="0.3">
      <c r="A5639">
        <v>169251</v>
      </c>
      <c r="B5639">
        <v>147</v>
      </c>
      <c r="C5639">
        <v>0</v>
      </c>
      <c r="D5639">
        <v>169841</v>
      </c>
      <c r="E5639" t="s">
        <v>5790</v>
      </c>
      <c r="F5639">
        <v>0.67785465720000004</v>
      </c>
      <c r="G5639">
        <v>169251</v>
      </c>
      <c r="H5639">
        <v>11.8</v>
      </c>
      <c r="I5639">
        <v>2</v>
      </c>
    </row>
    <row r="5640" spans="1:9" x14ac:dyDescent="0.3">
      <c r="A5640">
        <v>169289</v>
      </c>
      <c r="B5640">
        <v>136.210546260482</v>
      </c>
      <c r="C5640">
        <v>0</v>
      </c>
      <c r="D5640">
        <v>169833</v>
      </c>
      <c r="E5640" t="s">
        <v>5790</v>
      </c>
      <c r="F5640">
        <v>0.65935742860000002</v>
      </c>
      <c r="G5640">
        <v>169289</v>
      </c>
      <c r="H5640">
        <v>11.8</v>
      </c>
      <c r="I5640">
        <v>2</v>
      </c>
    </row>
    <row r="5641" spans="1:9" x14ac:dyDescent="0.3">
      <c r="A5641">
        <v>169290</v>
      </c>
      <c r="B5641">
        <v>143.92307840236799</v>
      </c>
      <c r="C5641">
        <v>0</v>
      </c>
      <c r="D5641">
        <v>169833</v>
      </c>
      <c r="E5641" t="s">
        <v>5790</v>
      </c>
      <c r="F5641">
        <v>0.80727028850000004</v>
      </c>
      <c r="G5641">
        <v>169290</v>
      </c>
      <c r="H5641">
        <v>7.65</v>
      </c>
      <c r="I5641">
        <v>3</v>
      </c>
    </row>
    <row r="5642" spans="1:9" x14ac:dyDescent="0.3">
      <c r="A5642">
        <v>169291</v>
      </c>
      <c r="B5642">
        <v>136.28571020408501</v>
      </c>
      <c r="C5642">
        <v>0</v>
      </c>
      <c r="D5642">
        <v>169833</v>
      </c>
      <c r="E5642" t="s">
        <v>5790</v>
      </c>
      <c r="F5642">
        <v>0.72910863159999995</v>
      </c>
      <c r="G5642">
        <v>169291</v>
      </c>
      <c r="H5642">
        <v>11.8</v>
      </c>
      <c r="I5642">
        <v>2</v>
      </c>
    </row>
    <row r="5643" spans="1:9" x14ac:dyDescent="0.3">
      <c r="A5643">
        <v>169305</v>
      </c>
      <c r="B5643">
        <v>142</v>
      </c>
      <c r="C5643">
        <v>0</v>
      </c>
      <c r="D5643">
        <v>169956</v>
      </c>
      <c r="E5643" t="s">
        <v>5790</v>
      </c>
      <c r="F5643">
        <v>0.50326514239999998</v>
      </c>
      <c r="G5643">
        <v>169305</v>
      </c>
      <c r="H5643">
        <v>11.8</v>
      </c>
      <c r="I5643">
        <v>2</v>
      </c>
    </row>
    <row r="5644" spans="1:9" x14ac:dyDescent="0.3">
      <c r="A5644">
        <v>169313</v>
      </c>
      <c r="B5644">
        <v>170.34637314090301</v>
      </c>
      <c r="C5644">
        <v>0</v>
      </c>
      <c r="D5644">
        <v>169956</v>
      </c>
      <c r="E5644" t="s">
        <v>5790</v>
      </c>
      <c r="F5644">
        <v>0.86283761260000003</v>
      </c>
      <c r="G5644">
        <v>169313</v>
      </c>
      <c r="H5644">
        <v>6.11</v>
      </c>
      <c r="I5644">
        <v>4</v>
      </c>
    </row>
    <row r="5645" spans="1:9" x14ac:dyDescent="0.3">
      <c r="A5645">
        <v>169314</v>
      </c>
      <c r="B5645">
        <v>130.874831768273</v>
      </c>
      <c r="C5645">
        <v>0</v>
      </c>
      <c r="D5645">
        <v>170814</v>
      </c>
      <c r="E5645" t="s">
        <v>5790</v>
      </c>
      <c r="F5645">
        <v>0.6025013924</v>
      </c>
      <c r="G5645">
        <v>169314</v>
      </c>
      <c r="H5645">
        <v>11.8</v>
      </c>
      <c r="I5645">
        <v>2</v>
      </c>
    </row>
    <row r="5646" spans="1:9" x14ac:dyDescent="0.3">
      <c r="A5646">
        <v>169315</v>
      </c>
      <c r="B5646">
        <v>131.565416969746</v>
      </c>
      <c r="C5646">
        <v>0</v>
      </c>
      <c r="D5646">
        <v>170814</v>
      </c>
      <c r="E5646" t="s">
        <v>5790</v>
      </c>
      <c r="F5646">
        <v>0.82894372940000005</v>
      </c>
      <c r="G5646">
        <v>169315</v>
      </c>
      <c r="H5646">
        <v>7.65</v>
      </c>
      <c r="I5646">
        <v>3</v>
      </c>
    </row>
    <row r="5647" spans="1:9" x14ac:dyDescent="0.3">
      <c r="A5647">
        <v>169316</v>
      </c>
      <c r="B5647">
        <v>80</v>
      </c>
      <c r="C5647">
        <v>0</v>
      </c>
      <c r="D5647">
        <v>170814</v>
      </c>
      <c r="E5647" t="s">
        <v>5790</v>
      </c>
      <c r="F5647">
        <v>0.65783554320000004</v>
      </c>
      <c r="G5647">
        <v>169316</v>
      </c>
      <c r="H5647">
        <v>11.8</v>
      </c>
      <c r="I5647">
        <v>2</v>
      </c>
    </row>
    <row r="5648" spans="1:9" x14ac:dyDescent="0.3">
      <c r="A5648">
        <v>169317</v>
      </c>
      <c r="B5648">
        <v>75</v>
      </c>
      <c r="C5648">
        <v>0</v>
      </c>
      <c r="D5648">
        <v>170814</v>
      </c>
      <c r="E5648" t="s">
        <v>5790</v>
      </c>
      <c r="F5648">
        <v>0.22183586659999999</v>
      </c>
      <c r="G5648">
        <v>169317</v>
      </c>
      <c r="H5648">
        <v>14.76</v>
      </c>
      <c r="I5648">
        <v>1</v>
      </c>
    </row>
    <row r="5649" spans="1:9" x14ac:dyDescent="0.3">
      <c r="A5649">
        <v>169318</v>
      </c>
      <c r="B5649">
        <v>104.23445165145699</v>
      </c>
      <c r="C5649">
        <v>0</v>
      </c>
      <c r="D5649">
        <v>170814</v>
      </c>
      <c r="E5649" t="s">
        <v>5790</v>
      </c>
      <c r="F5649">
        <v>0.8383630514</v>
      </c>
      <c r="G5649">
        <v>169318</v>
      </c>
      <c r="H5649">
        <v>7.65</v>
      </c>
      <c r="I5649">
        <v>3</v>
      </c>
    </row>
    <row r="5650" spans="1:9" x14ac:dyDescent="0.3">
      <c r="A5650">
        <v>169319</v>
      </c>
      <c r="B5650">
        <v>136.00000159999999</v>
      </c>
      <c r="C5650">
        <v>0</v>
      </c>
      <c r="D5650">
        <v>170931</v>
      </c>
      <c r="E5650" t="s">
        <v>5790</v>
      </c>
      <c r="F5650">
        <v>0.1647677571</v>
      </c>
      <c r="G5650">
        <v>169319</v>
      </c>
      <c r="H5650">
        <v>14.76</v>
      </c>
      <c r="I5650">
        <v>1</v>
      </c>
    </row>
    <row r="5651" spans="1:9" x14ac:dyDescent="0.3">
      <c r="A5651">
        <v>169322</v>
      </c>
      <c r="B5651">
        <v>142</v>
      </c>
      <c r="C5651">
        <v>0</v>
      </c>
      <c r="D5651">
        <v>169852</v>
      </c>
      <c r="E5651" t="s">
        <v>5790</v>
      </c>
      <c r="F5651">
        <v>0.40345713500000002</v>
      </c>
      <c r="G5651">
        <v>169322</v>
      </c>
      <c r="H5651">
        <v>14.76</v>
      </c>
      <c r="I5651">
        <v>1</v>
      </c>
    </row>
    <row r="5652" spans="1:9" x14ac:dyDescent="0.3">
      <c r="A5652">
        <v>169327</v>
      </c>
      <c r="B5652">
        <v>177.452727272727</v>
      </c>
      <c r="C5652">
        <v>0</v>
      </c>
      <c r="D5652">
        <v>170173</v>
      </c>
      <c r="E5652" t="s">
        <v>5790</v>
      </c>
      <c r="F5652">
        <v>0.63556087019999996</v>
      </c>
      <c r="G5652">
        <v>169327</v>
      </c>
      <c r="H5652">
        <v>11.8</v>
      </c>
      <c r="I5652">
        <v>2</v>
      </c>
    </row>
    <row r="5653" spans="1:9" x14ac:dyDescent="0.3">
      <c r="A5653">
        <v>169332</v>
      </c>
      <c r="B5653">
        <v>135.80953287983999</v>
      </c>
      <c r="C5653">
        <v>0</v>
      </c>
      <c r="D5653">
        <v>169890</v>
      </c>
      <c r="E5653" t="s">
        <v>5791</v>
      </c>
      <c r="F5653">
        <v>0.97251445059999997</v>
      </c>
      <c r="G5653">
        <v>169332</v>
      </c>
      <c r="H5653">
        <v>1.98</v>
      </c>
      <c r="I5653">
        <v>6</v>
      </c>
    </row>
    <row r="5654" spans="1:9" x14ac:dyDescent="0.3">
      <c r="A5654">
        <v>169333</v>
      </c>
      <c r="B5654">
        <v>136.00000159999999</v>
      </c>
      <c r="C5654">
        <v>0</v>
      </c>
      <c r="D5654">
        <v>169890</v>
      </c>
      <c r="E5654" t="s">
        <v>5791</v>
      </c>
      <c r="F5654">
        <v>0.96126723290000005</v>
      </c>
      <c r="G5654">
        <v>169333</v>
      </c>
      <c r="H5654">
        <v>4.0599999999999996</v>
      </c>
      <c r="I5654">
        <v>5</v>
      </c>
    </row>
    <row r="5655" spans="1:9" x14ac:dyDescent="0.3">
      <c r="A5655">
        <v>169379</v>
      </c>
      <c r="B5655">
        <v>157.20750000000001</v>
      </c>
      <c r="C5655">
        <v>0</v>
      </c>
      <c r="D5655">
        <v>170102</v>
      </c>
      <c r="E5655" t="s">
        <v>5790</v>
      </c>
      <c r="F5655">
        <v>0.58510571720000004</v>
      </c>
      <c r="G5655">
        <v>169379</v>
      </c>
      <c r="H5655">
        <v>11.8</v>
      </c>
      <c r="I5655">
        <v>2</v>
      </c>
    </row>
    <row r="5656" spans="1:9" x14ac:dyDescent="0.3">
      <c r="A5656">
        <v>169411</v>
      </c>
      <c r="B5656">
        <v>125.83970036194</v>
      </c>
      <c r="C5656">
        <v>0</v>
      </c>
      <c r="D5656">
        <v>170814</v>
      </c>
      <c r="E5656" t="s">
        <v>5791</v>
      </c>
      <c r="F5656">
        <v>0.94213688370000004</v>
      </c>
      <c r="G5656">
        <v>169411</v>
      </c>
      <c r="H5656">
        <v>4.0599999999999996</v>
      </c>
      <c r="I5656">
        <v>5</v>
      </c>
    </row>
    <row r="5657" spans="1:9" x14ac:dyDescent="0.3">
      <c r="A5657">
        <v>169433</v>
      </c>
      <c r="B5657">
        <v>130.13284240886699</v>
      </c>
      <c r="C5657">
        <v>0</v>
      </c>
      <c r="D5657">
        <v>171029</v>
      </c>
      <c r="E5657" t="s">
        <v>5790</v>
      </c>
      <c r="F5657">
        <v>0.38370922210000002</v>
      </c>
      <c r="G5657">
        <v>169433</v>
      </c>
      <c r="H5657">
        <v>14.76</v>
      </c>
      <c r="I5657">
        <v>1</v>
      </c>
    </row>
    <row r="5658" spans="1:9" x14ac:dyDescent="0.3">
      <c r="A5658">
        <v>169435</v>
      </c>
      <c r="B5658">
        <v>142</v>
      </c>
      <c r="C5658">
        <v>0</v>
      </c>
      <c r="D5658">
        <v>169833</v>
      </c>
      <c r="E5658" t="s">
        <v>5790</v>
      </c>
      <c r="F5658">
        <v>0.65113830569999998</v>
      </c>
      <c r="G5658">
        <v>169435</v>
      </c>
      <c r="H5658">
        <v>11.8</v>
      </c>
      <c r="I5658">
        <v>2</v>
      </c>
    </row>
    <row r="5659" spans="1:9" x14ac:dyDescent="0.3">
      <c r="A5659">
        <v>169439</v>
      </c>
      <c r="B5659">
        <v>142</v>
      </c>
      <c r="C5659">
        <v>0</v>
      </c>
      <c r="D5659">
        <v>169956</v>
      </c>
      <c r="E5659" t="s">
        <v>5790</v>
      </c>
      <c r="F5659">
        <v>0.48528638480000003</v>
      </c>
      <c r="G5659">
        <v>169439</v>
      </c>
      <c r="H5659">
        <v>14.76</v>
      </c>
      <c r="I5659">
        <v>1</v>
      </c>
    </row>
    <row r="5660" spans="1:9" x14ac:dyDescent="0.3">
      <c r="A5660">
        <v>169441</v>
      </c>
      <c r="B5660">
        <v>143.92307840236799</v>
      </c>
      <c r="C5660">
        <v>0</v>
      </c>
      <c r="D5660">
        <v>169833</v>
      </c>
      <c r="E5660" t="s">
        <v>5790</v>
      </c>
      <c r="F5660">
        <v>0.91975045200000005</v>
      </c>
      <c r="G5660">
        <v>169441</v>
      </c>
      <c r="H5660">
        <v>6.11</v>
      </c>
      <c r="I5660">
        <v>4</v>
      </c>
    </row>
    <row r="5661" spans="1:9" x14ac:dyDescent="0.3">
      <c r="A5661">
        <v>169451</v>
      </c>
      <c r="B5661">
        <v>142</v>
      </c>
      <c r="C5661">
        <v>0.22863796700474101</v>
      </c>
      <c r="D5661">
        <v>170355</v>
      </c>
      <c r="E5661" t="s">
        <v>5790</v>
      </c>
      <c r="F5661">
        <v>0.50033015010000004</v>
      </c>
      <c r="G5661">
        <v>169451</v>
      </c>
      <c r="H5661">
        <v>14.76</v>
      </c>
      <c r="I5661">
        <v>1</v>
      </c>
    </row>
    <row r="5662" spans="1:9" x14ac:dyDescent="0.3">
      <c r="A5662">
        <v>169452</v>
      </c>
      <c r="B5662">
        <v>108.250193274643</v>
      </c>
      <c r="C5662">
        <v>0</v>
      </c>
      <c r="D5662">
        <v>171029</v>
      </c>
      <c r="E5662" t="s">
        <v>5790</v>
      </c>
      <c r="F5662">
        <v>0.79553508760000002</v>
      </c>
      <c r="G5662">
        <v>169452</v>
      </c>
      <c r="H5662">
        <v>7.65</v>
      </c>
      <c r="I5662">
        <v>3</v>
      </c>
    </row>
    <row r="5663" spans="1:9" x14ac:dyDescent="0.3">
      <c r="A5663">
        <v>169454</v>
      </c>
      <c r="B5663">
        <v>114.66792309729701</v>
      </c>
      <c r="C5663">
        <v>0</v>
      </c>
      <c r="D5663">
        <v>171029</v>
      </c>
      <c r="E5663" t="s">
        <v>5790</v>
      </c>
      <c r="F5663">
        <v>0.92717957500000003</v>
      </c>
      <c r="G5663">
        <v>169454</v>
      </c>
      <c r="H5663">
        <v>6.11</v>
      </c>
      <c r="I5663">
        <v>4</v>
      </c>
    </row>
    <row r="5664" spans="1:9" x14ac:dyDescent="0.3">
      <c r="A5664">
        <v>169455</v>
      </c>
      <c r="B5664">
        <v>80</v>
      </c>
      <c r="C5664">
        <v>0</v>
      </c>
      <c r="D5664">
        <v>171029</v>
      </c>
      <c r="E5664" t="s">
        <v>5790</v>
      </c>
      <c r="F5664">
        <v>0.35871434210000003</v>
      </c>
      <c r="G5664">
        <v>169455</v>
      </c>
      <c r="H5664">
        <v>14.76</v>
      </c>
      <c r="I5664">
        <v>1</v>
      </c>
    </row>
    <row r="5665" spans="1:9" x14ac:dyDescent="0.3">
      <c r="A5665">
        <v>169466</v>
      </c>
      <c r="B5665">
        <v>161.56291303707999</v>
      </c>
      <c r="C5665">
        <v>0</v>
      </c>
      <c r="D5665">
        <v>170207</v>
      </c>
      <c r="E5665" t="s">
        <v>5790</v>
      </c>
      <c r="F5665">
        <v>0.87500321869999997</v>
      </c>
      <c r="G5665">
        <v>169466</v>
      </c>
      <c r="H5665">
        <v>6.11</v>
      </c>
      <c r="I5665">
        <v>4</v>
      </c>
    </row>
    <row r="5666" spans="1:9" x14ac:dyDescent="0.3">
      <c r="A5666">
        <v>169520</v>
      </c>
      <c r="B5666">
        <v>142</v>
      </c>
      <c r="C5666">
        <v>0</v>
      </c>
      <c r="D5666">
        <v>169841</v>
      </c>
      <c r="E5666" t="s">
        <v>5790</v>
      </c>
      <c r="F5666">
        <v>0.54796993729999999</v>
      </c>
      <c r="G5666">
        <v>169520</v>
      </c>
      <c r="H5666">
        <v>11.8</v>
      </c>
      <c r="I5666">
        <v>2</v>
      </c>
    </row>
    <row r="5667" spans="1:9" x14ac:dyDescent="0.3">
      <c r="A5667">
        <v>169529</v>
      </c>
      <c r="B5667">
        <v>154.12717034978101</v>
      </c>
      <c r="C5667">
        <v>0</v>
      </c>
      <c r="D5667">
        <v>170339</v>
      </c>
      <c r="E5667" t="s">
        <v>5790</v>
      </c>
      <c r="F5667">
        <v>0.57940459249999998</v>
      </c>
      <c r="G5667">
        <v>169529</v>
      </c>
      <c r="H5667">
        <v>11.8</v>
      </c>
      <c r="I5667">
        <v>2</v>
      </c>
    </row>
    <row r="5668" spans="1:9" x14ac:dyDescent="0.3">
      <c r="A5668">
        <v>169534</v>
      </c>
      <c r="B5668">
        <v>162.706616612815</v>
      </c>
      <c r="C5668">
        <v>0</v>
      </c>
      <c r="D5668">
        <v>170260</v>
      </c>
      <c r="E5668" t="s">
        <v>5790</v>
      </c>
      <c r="F5668">
        <v>0.78545659779999999</v>
      </c>
      <c r="G5668">
        <v>169534</v>
      </c>
      <c r="H5668">
        <v>7.65</v>
      </c>
      <c r="I5668">
        <v>3</v>
      </c>
    </row>
    <row r="5669" spans="1:9" x14ac:dyDescent="0.3">
      <c r="A5669">
        <v>169536</v>
      </c>
      <c r="B5669">
        <v>142</v>
      </c>
      <c r="C5669">
        <v>0</v>
      </c>
      <c r="D5669">
        <v>170260</v>
      </c>
      <c r="E5669" t="s">
        <v>5790</v>
      </c>
      <c r="F5669">
        <v>0.84024280309999999</v>
      </c>
      <c r="G5669">
        <v>169536</v>
      </c>
      <c r="H5669">
        <v>7.65</v>
      </c>
      <c r="I5669">
        <v>3</v>
      </c>
    </row>
    <row r="5670" spans="1:9" x14ac:dyDescent="0.3">
      <c r="A5670">
        <v>169548</v>
      </c>
      <c r="B5670">
        <v>142</v>
      </c>
      <c r="C5670">
        <v>0.69418392384698402</v>
      </c>
      <c r="D5670">
        <v>169932</v>
      </c>
      <c r="E5670" t="s">
        <v>5790</v>
      </c>
      <c r="F5670">
        <v>0.8807425499</v>
      </c>
      <c r="G5670">
        <v>169548</v>
      </c>
      <c r="H5670">
        <v>6.11</v>
      </c>
      <c r="I5670">
        <v>4</v>
      </c>
    </row>
    <row r="5671" spans="1:9" x14ac:dyDescent="0.3">
      <c r="A5671">
        <v>169549</v>
      </c>
      <c r="B5671">
        <v>147</v>
      </c>
      <c r="C5671">
        <v>0.69418392384698402</v>
      </c>
      <c r="D5671">
        <v>169932</v>
      </c>
      <c r="E5671" t="s">
        <v>5790</v>
      </c>
      <c r="F5671">
        <v>0.65394425389999999</v>
      </c>
      <c r="G5671">
        <v>169549</v>
      </c>
      <c r="H5671">
        <v>11.8</v>
      </c>
      <c r="I5671">
        <v>2</v>
      </c>
    </row>
    <row r="5672" spans="1:9" x14ac:dyDescent="0.3">
      <c r="A5672">
        <v>169554</v>
      </c>
      <c r="B5672">
        <v>142</v>
      </c>
      <c r="C5672">
        <v>0</v>
      </c>
      <c r="D5672">
        <v>170187</v>
      </c>
      <c r="E5672" t="s">
        <v>5790</v>
      </c>
      <c r="F5672">
        <v>0.31687417629999998</v>
      </c>
      <c r="G5672">
        <v>169554</v>
      </c>
      <c r="H5672">
        <v>14.76</v>
      </c>
      <c r="I5672">
        <v>1</v>
      </c>
    </row>
    <row r="5673" spans="1:9" x14ac:dyDescent="0.3">
      <c r="A5673">
        <v>169555</v>
      </c>
      <c r="B5673">
        <v>142</v>
      </c>
      <c r="C5673">
        <v>0</v>
      </c>
      <c r="D5673">
        <v>170260</v>
      </c>
      <c r="E5673" t="s">
        <v>5790</v>
      </c>
      <c r="F5673">
        <v>0.77946138379999996</v>
      </c>
      <c r="G5673">
        <v>169555</v>
      </c>
      <c r="H5673">
        <v>7.65</v>
      </c>
      <c r="I5673">
        <v>3</v>
      </c>
    </row>
    <row r="5674" spans="1:9" x14ac:dyDescent="0.3">
      <c r="A5674">
        <v>169565</v>
      </c>
      <c r="B5674">
        <v>147</v>
      </c>
      <c r="C5674">
        <v>0</v>
      </c>
      <c r="D5674">
        <v>170173</v>
      </c>
      <c r="E5674" t="s">
        <v>5790</v>
      </c>
      <c r="F5674">
        <v>0.91280591489999996</v>
      </c>
      <c r="G5674">
        <v>169565</v>
      </c>
      <c r="H5674">
        <v>6.11</v>
      </c>
      <c r="I5674">
        <v>4</v>
      </c>
    </row>
    <row r="5675" spans="1:9" x14ac:dyDescent="0.3">
      <c r="A5675">
        <v>169574</v>
      </c>
      <c r="B5675">
        <v>79.999999999999901</v>
      </c>
      <c r="C5675">
        <v>0</v>
      </c>
      <c r="D5675">
        <v>170251</v>
      </c>
      <c r="E5675" t="s">
        <v>5790</v>
      </c>
      <c r="F5675">
        <v>0.21843791009999999</v>
      </c>
      <c r="G5675">
        <v>169574</v>
      </c>
      <c r="H5675">
        <v>14.76</v>
      </c>
      <c r="I5675">
        <v>1</v>
      </c>
    </row>
    <row r="5676" spans="1:9" x14ac:dyDescent="0.3">
      <c r="A5676">
        <v>169575</v>
      </c>
      <c r="B5676">
        <v>85</v>
      </c>
      <c r="C5676">
        <v>0</v>
      </c>
      <c r="D5676">
        <v>170251</v>
      </c>
      <c r="E5676" t="s">
        <v>5790</v>
      </c>
      <c r="F5676">
        <v>0.6331791282</v>
      </c>
      <c r="G5676">
        <v>169575</v>
      </c>
      <c r="H5676">
        <v>11.8</v>
      </c>
      <c r="I5676">
        <v>2</v>
      </c>
    </row>
    <row r="5677" spans="1:9" x14ac:dyDescent="0.3">
      <c r="A5677">
        <v>169576</v>
      </c>
      <c r="B5677">
        <v>85</v>
      </c>
      <c r="C5677">
        <v>0</v>
      </c>
      <c r="D5677">
        <v>170251</v>
      </c>
      <c r="E5677" t="s">
        <v>5790</v>
      </c>
      <c r="F5677">
        <v>0.36661016940000002</v>
      </c>
      <c r="G5677">
        <v>169576</v>
      </c>
      <c r="H5677">
        <v>14.76</v>
      </c>
      <c r="I5677">
        <v>1</v>
      </c>
    </row>
    <row r="5678" spans="1:9" x14ac:dyDescent="0.3">
      <c r="A5678">
        <v>169580</v>
      </c>
      <c r="B5678">
        <v>80</v>
      </c>
      <c r="C5678">
        <v>0</v>
      </c>
      <c r="D5678">
        <v>170988</v>
      </c>
      <c r="E5678" t="s">
        <v>5791</v>
      </c>
      <c r="F5678">
        <v>0.98257356880000002</v>
      </c>
      <c r="G5678">
        <v>169580</v>
      </c>
      <c r="H5678">
        <v>1.98</v>
      </c>
      <c r="I5678">
        <v>6</v>
      </c>
    </row>
    <row r="5679" spans="1:9" x14ac:dyDescent="0.3">
      <c r="A5679">
        <v>169581</v>
      </c>
      <c r="B5679">
        <v>80</v>
      </c>
      <c r="C5679">
        <v>0</v>
      </c>
      <c r="D5679">
        <v>170988</v>
      </c>
      <c r="E5679" t="s">
        <v>5790</v>
      </c>
      <c r="F5679">
        <v>0.50905007120000001</v>
      </c>
      <c r="G5679">
        <v>169581</v>
      </c>
      <c r="H5679">
        <v>11.8</v>
      </c>
      <c r="I5679">
        <v>2</v>
      </c>
    </row>
    <row r="5680" spans="1:9" x14ac:dyDescent="0.3">
      <c r="A5680">
        <v>169582</v>
      </c>
      <c r="B5680">
        <v>80</v>
      </c>
      <c r="C5680">
        <v>0</v>
      </c>
      <c r="D5680">
        <v>170988</v>
      </c>
      <c r="E5680" t="s">
        <v>5791</v>
      </c>
      <c r="F5680">
        <v>0.96829772000000003</v>
      </c>
      <c r="G5680">
        <v>169582</v>
      </c>
      <c r="H5680">
        <v>1.98</v>
      </c>
      <c r="I5680">
        <v>6</v>
      </c>
    </row>
    <row r="5681" spans="1:9" x14ac:dyDescent="0.3">
      <c r="A5681">
        <v>169583</v>
      </c>
      <c r="B5681">
        <v>80</v>
      </c>
      <c r="C5681">
        <v>0</v>
      </c>
      <c r="D5681">
        <v>170988</v>
      </c>
      <c r="E5681" t="s">
        <v>5790</v>
      </c>
      <c r="F5681">
        <v>0.83324843650000002</v>
      </c>
      <c r="G5681">
        <v>169583</v>
      </c>
      <c r="H5681">
        <v>7.65</v>
      </c>
      <c r="I5681">
        <v>3</v>
      </c>
    </row>
    <row r="5682" spans="1:9" x14ac:dyDescent="0.3">
      <c r="A5682">
        <v>169619</v>
      </c>
      <c r="B5682">
        <v>142</v>
      </c>
      <c r="C5682">
        <v>0</v>
      </c>
      <c r="D5682">
        <v>170629</v>
      </c>
      <c r="E5682" t="s">
        <v>5791</v>
      </c>
      <c r="F5682">
        <v>0.95076853039999998</v>
      </c>
      <c r="G5682">
        <v>169619</v>
      </c>
      <c r="H5682">
        <v>4.0599999999999996</v>
      </c>
      <c r="I5682">
        <v>5</v>
      </c>
    </row>
    <row r="5683" spans="1:9" x14ac:dyDescent="0.3">
      <c r="A5683">
        <v>169620</v>
      </c>
      <c r="B5683">
        <v>142</v>
      </c>
      <c r="C5683">
        <v>0</v>
      </c>
      <c r="D5683">
        <v>170629</v>
      </c>
      <c r="E5683" t="s">
        <v>5790</v>
      </c>
      <c r="F5683">
        <v>0.84822839500000002</v>
      </c>
      <c r="G5683">
        <v>169620</v>
      </c>
      <c r="H5683">
        <v>6.11</v>
      </c>
      <c r="I5683">
        <v>4</v>
      </c>
    </row>
    <row r="5684" spans="1:9" x14ac:dyDescent="0.3">
      <c r="A5684">
        <v>169622</v>
      </c>
      <c r="B5684">
        <v>146.996359094219</v>
      </c>
      <c r="C5684">
        <v>0</v>
      </c>
      <c r="D5684">
        <v>170629</v>
      </c>
      <c r="E5684" t="s">
        <v>5790</v>
      </c>
      <c r="F5684">
        <v>0.27517378329999997</v>
      </c>
      <c r="G5684">
        <v>169622</v>
      </c>
      <c r="H5684">
        <v>14.76</v>
      </c>
      <c r="I5684">
        <v>1</v>
      </c>
    </row>
    <row r="5685" spans="1:9" x14ac:dyDescent="0.3">
      <c r="A5685">
        <v>169633</v>
      </c>
      <c r="B5685">
        <v>142</v>
      </c>
      <c r="C5685">
        <v>0.16792243308948299</v>
      </c>
      <c r="D5685">
        <v>170635</v>
      </c>
      <c r="E5685" t="s">
        <v>5790</v>
      </c>
      <c r="F5685">
        <v>0.33348280190000001</v>
      </c>
      <c r="G5685">
        <v>169633</v>
      </c>
      <c r="H5685">
        <v>14.76</v>
      </c>
      <c r="I5685">
        <v>1</v>
      </c>
    </row>
    <row r="5686" spans="1:9" x14ac:dyDescent="0.3">
      <c r="A5686">
        <v>169635</v>
      </c>
      <c r="B5686">
        <v>142</v>
      </c>
      <c r="C5686">
        <v>0</v>
      </c>
      <c r="D5686">
        <v>171499</v>
      </c>
      <c r="E5686" t="s">
        <v>5790</v>
      </c>
      <c r="F5686">
        <v>0.47971937059999997</v>
      </c>
      <c r="G5686">
        <v>169635</v>
      </c>
      <c r="H5686">
        <v>14.76</v>
      </c>
      <c r="I5686">
        <v>1</v>
      </c>
    </row>
    <row r="5687" spans="1:9" x14ac:dyDescent="0.3">
      <c r="A5687">
        <v>169637</v>
      </c>
      <c r="B5687">
        <v>142</v>
      </c>
      <c r="C5687">
        <v>0</v>
      </c>
      <c r="D5687">
        <v>169956</v>
      </c>
      <c r="E5687" t="s">
        <v>5791</v>
      </c>
      <c r="F5687">
        <v>0.94616305830000003</v>
      </c>
      <c r="G5687">
        <v>169637</v>
      </c>
      <c r="H5687">
        <v>4.0599999999999996</v>
      </c>
      <c r="I5687">
        <v>5</v>
      </c>
    </row>
    <row r="5688" spans="1:9" x14ac:dyDescent="0.3">
      <c r="A5688">
        <v>169640</v>
      </c>
      <c r="B5688">
        <v>142</v>
      </c>
      <c r="C5688">
        <v>0</v>
      </c>
      <c r="D5688">
        <v>169956</v>
      </c>
      <c r="E5688" t="s">
        <v>5790</v>
      </c>
      <c r="F5688">
        <v>0.11191970850000001</v>
      </c>
      <c r="G5688">
        <v>169640</v>
      </c>
      <c r="H5688">
        <v>14.76</v>
      </c>
      <c r="I5688">
        <v>1</v>
      </c>
    </row>
    <row r="5689" spans="1:9" x14ac:dyDescent="0.3">
      <c r="A5689">
        <v>169647</v>
      </c>
      <c r="B5689">
        <v>152.08189898231001</v>
      </c>
      <c r="C5689">
        <v>0</v>
      </c>
      <c r="D5689">
        <v>170339</v>
      </c>
      <c r="E5689" t="s">
        <v>5790</v>
      </c>
      <c r="F5689">
        <v>0.2013304383</v>
      </c>
      <c r="G5689">
        <v>169647</v>
      </c>
      <c r="H5689">
        <v>14.76</v>
      </c>
      <c r="I5689">
        <v>1</v>
      </c>
    </row>
    <row r="5690" spans="1:9" x14ac:dyDescent="0.3">
      <c r="A5690">
        <v>169648</v>
      </c>
      <c r="B5690">
        <v>144.500008333305</v>
      </c>
      <c r="C5690">
        <v>0</v>
      </c>
      <c r="D5690">
        <v>170339</v>
      </c>
      <c r="E5690" t="s">
        <v>5790</v>
      </c>
      <c r="F5690">
        <v>0.31583991649999998</v>
      </c>
      <c r="G5690">
        <v>169648</v>
      </c>
      <c r="H5690">
        <v>14.76</v>
      </c>
      <c r="I5690">
        <v>1</v>
      </c>
    </row>
    <row r="5691" spans="1:9" x14ac:dyDescent="0.3">
      <c r="A5691">
        <v>169650</v>
      </c>
      <c r="B5691">
        <v>142</v>
      </c>
      <c r="C5691">
        <v>0</v>
      </c>
      <c r="D5691">
        <v>171499</v>
      </c>
      <c r="E5691" t="s">
        <v>5790</v>
      </c>
      <c r="F5691">
        <v>0.26543751360000001</v>
      </c>
      <c r="G5691">
        <v>169650</v>
      </c>
      <c r="H5691">
        <v>14.76</v>
      </c>
      <c r="I5691">
        <v>1</v>
      </c>
    </row>
    <row r="5692" spans="1:9" x14ac:dyDescent="0.3">
      <c r="A5692">
        <v>169713</v>
      </c>
      <c r="B5692">
        <v>142</v>
      </c>
      <c r="C5692">
        <v>0</v>
      </c>
      <c r="D5692">
        <v>169956</v>
      </c>
      <c r="E5692" t="s">
        <v>5790</v>
      </c>
      <c r="F5692">
        <v>0.14314700659999999</v>
      </c>
      <c r="G5692">
        <v>169713</v>
      </c>
      <c r="H5692">
        <v>14.76</v>
      </c>
      <c r="I5692">
        <v>1</v>
      </c>
    </row>
    <row r="5693" spans="1:9" x14ac:dyDescent="0.3">
      <c r="A5693">
        <v>169714</v>
      </c>
      <c r="B5693">
        <v>142</v>
      </c>
      <c r="C5693">
        <v>0</v>
      </c>
      <c r="D5693">
        <v>170629</v>
      </c>
      <c r="E5693" t="s">
        <v>5790</v>
      </c>
      <c r="F5693">
        <v>0.83071219919999995</v>
      </c>
      <c r="G5693">
        <v>169714</v>
      </c>
      <c r="H5693">
        <v>7.65</v>
      </c>
      <c r="I5693">
        <v>3</v>
      </c>
    </row>
    <row r="5694" spans="1:9" x14ac:dyDescent="0.3">
      <c r="A5694">
        <v>169719</v>
      </c>
      <c r="B5694">
        <v>110.900343016942</v>
      </c>
      <c r="C5694">
        <v>0</v>
      </c>
      <c r="D5694">
        <v>171029</v>
      </c>
      <c r="E5694" t="s">
        <v>5790</v>
      </c>
      <c r="F5694">
        <v>0.85659575460000004</v>
      </c>
      <c r="G5694">
        <v>169719</v>
      </c>
      <c r="H5694">
        <v>6.11</v>
      </c>
      <c r="I5694">
        <v>4</v>
      </c>
    </row>
    <row r="5695" spans="1:9" x14ac:dyDescent="0.3">
      <c r="A5695">
        <v>169725</v>
      </c>
      <c r="B5695">
        <v>142</v>
      </c>
      <c r="C5695">
        <v>0</v>
      </c>
      <c r="D5695">
        <v>170745</v>
      </c>
      <c r="E5695" t="s">
        <v>5790</v>
      </c>
      <c r="F5695">
        <v>0.49886995550000002</v>
      </c>
      <c r="G5695">
        <v>169725</v>
      </c>
      <c r="H5695">
        <v>14.76</v>
      </c>
      <c r="I5695">
        <v>1</v>
      </c>
    </row>
    <row r="5696" spans="1:9" x14ac:dyDescent="0.3">
      <c r="A5696">
        <v>169733</v>
      </c>
      <c r="B5696">
        <v>132</v>
      </c>
      <c r="C5696">
        <v>0</v>
      </c>
      <c r="D5696">
        <v>171088</v>
      </c>
      <c r="E5696" t="s">
        <v>5791</v>
      </c>
      <c r="F5696">
        <v>0.99362504480000002</v>
      </c>
      <c r="G5696">
        <v>169733</v>
      </c>
      <c r="H5696">
        <v>1.98</v>
      </c>
      <c r="I5696">
        <v>6</v>
      </c>
    </row>
    <row r="5697" spans="1:9" x14ac:dyDescent="0.3">
      <c r="A5697">
        <v>169735</v>
      </c>
      <c r="B5697">
        <v>147</v>
      </c>
      <c r="C5697">
        <v>0</v>
      </c>
      <c r="D5697">
        <v>171088</v>
      </c>
      <c r="E5697" t="s">
        <v>5791</v>
      </c>
      <c r="F5697">
        <v>0.94804131979999995</v>
      </c>
      <c r="G5697">
        <v>169735</v>
      </c>
      <c r="H5697">
        <v>4.0599999999999996</v>
      </c>
      <c r="I5697">
        <v>5</v>
      </c>
    </row>
    <row r="5698" spans="1:9" x14ac:dyDescent="0.3">
      <c r="A5698">
        <v>169737</v>
      </c>
      <c r="B5698">
        <v>127</v>
      </c>
      <c r="C5698">
        <v>0</v>
      </c>
      <c r="D5698">
        <v>171088</v>
      </c>
      <c r="E5698" t="s">
        <v>5790</v>
      </c>
      <c r="F5698">
        <v>0.77952653169999997</v>
      </c>
      <c r="G5698">
        <v>169737</v>
      </c>
      <c r="H5698">
        <v>7.65</v>
      </c>
      <c r="I5698">
        <v>3</v>
      </c>
    </row>
    <row r="5699" spans="1:9" x14ac:dyDescent="0.3">
      <c r="A5699">
        <v>169742</v>
      </c>
      <c r="B5699">
        <v>131.28571428571399</v>
      </c>
      <c r="C5699">
        <v>0</v>
      </c>
      <c r="D5699">
        <v>171088</v>
      </c>
      <c r="E5699" t="s">
        <v>5791</v>
      </c>
      <c r="F5699">
        <v>0.97819066050000003</v>
      </c>
      <c r="G5699">
        <v>169742</v>
      </c>
      <c r="H5699">
        <v>1.98</v>
      </c>
      <c r="I5699">
        <v>6</v>
      </c>
    </row>
    <row r="5700" spans="1:9" x14ac:dyDescent="0.3">
      <c r="A5700">
        <v>169757</v>
      </c>
      <c r="B5700">
        <v>115</v>
      </c>
      <c r="C5700">
        <v>0.263854807231305</v>
      </c>
      <c r="D5700">
        <v>170831</v>
      </c>
      <c r="E5700" t="s">
        <v>5790</v>
      </c>
      <c r="F5700">
        <v>0.87552094459999996</v>
      </c>
      <c r="G5700">
        <v>169757</v>
      </c>
      <c r="H5700">
        <v>6.11</v>
      </c>
      <c r="I5700">
        <v>4</v>
      </c>
    </row>
    <row r="5701" spans="1:9" x14ac:dyDescent="0.3">
      <c r="A5701">
        <v>169758</v>
      </c>
      <c r="B5701">
        <v>105</v>
      </c>
      <c r="C5701">
        <v>0.263854807231305</v>
      </c>
      <c r="D5701">
        <v>170831</v>
      </c>
      <c r="E5701" t="s">
        <v>5791</v>
      </c>
      <c r="F5701">
        <v>0.95207089190000005</v>
      </c>
      <c r="G5701">
        <v>169758</v>
      </c>
      <c r="H5701">
        <v>4.0599999999999996</v>
      </c>
      <c r="I5701">
        <v>5</v>
      </c>
    </row>
    <row r="5702" spans="1:9" x14ac:dyDescent="0.3">
      <c r="A5702">
        <v>169769</v>
      </c>
      <c r="B5702">
        <v>141.99999999999901</v>
      </c>
      <c r="C5702">
        <v>0</v>
      </c>
      <c r="D5702">
        <v>169972</v>
      </c>
      <c r="E5702" t="s">
        <v>5790</v>
      </c>
      <c r="F5702">
        <v>0.70086610319999998</v>
      </c>
      <c r="G5702">
        <v>169769</v>
      </c>
      <c r="H5702">
        <v>11.8</v>
      </c>
      <c r="I5702">
        <v>2</v>
      </c>
    </row>
    <row r="5703" spans="1:9" x14ac:dyDescent="0.3">
      <c r="A5703">
        <v>169774</v>
      </c>
      <c r="B5703">
        <v>115</v>
      </c>
      <c r="C5703">
        <v>0.263854807231305</v>
      </c>
      <c r="D5703">
        <v>170831</v>
      </c>
      <c r="E5703" t="s">
        <v>5790</v>
      </c>
      <c r="F5703">
        <v>0.58767420049999997</v>
      </c>
      <c r="G5703">
        <v>169774</v>
      </c>
      <c r="H5703">
        <v>11.8</v>
      </c>
      <c r="I5703">
        <v>2</v>
      </c>
    </row>
    <row r="5704" spans="1:9" x14ac:dyDescent="0.3">
      <c r="A5704">
        <v>169775</v>
      </c>
      <c r="B5704">
        <v>142</v>
      </c>
      <c r="C5704">
        <v>0</v>
      </c>
      <c r="D5704">
        <v>170260</v>
      </c>
      <c r="E5704" t="s">
        <v>5790</v>
      </c>
      <c r="F5704">
        <v>0.72922712560000003</v>
      </c>
      <c r="G5704">
        <v>169775</v>
      </c>
      <c r="H5704">
        <v>11.8</v>
      </c>
      <c r="I5704">
        <v>2</v>
      </c>
    </row>
    <row r="5705" spans="1:9" x14ac:dyDescent="0.3">
      <c r="A5705">
        <v>169811</v>
      </c>
      <c r="B5705">
        <v>80</v>
      </c>
      <c r="C5705">
        <v>0</v>
      </c>
      <c r="D5705">
        <v>170988</v>
      </c>
      <c r="E5705" t="s">
        <v>5790</v>
      </c>
      <c r="F5705">
        <v>7.5867176100000003E-2</v>
      </c>
      <c r="G5705">
        <v>169811</v>
      </c>
      <c r="H5705">
        <v>14.76</v>
      </c>
      <c r="I5705">
        <v>1</v>
      </c>
    </row>
    <row r="5706" spans="1:9" x14ac:dyDescent="0.3">
      <c r="A5706">
        <v>169883</v>
      </c>
      <c r="B5706">
        <v>85</v>
      </c>
      <c r="C5706">
        <v>0</v>
      </c>
      <c r="D5706">
        <v>170851</v>
      </c>
      <c r="E5706" t="s">
        <v>5790</v>
      </c>
      <c r="F5706">
        <v>0.79921370739999997</v>
      </c>
      <c r="G5706">
        <v>169883</v>
      </c>
      <c r="H5706">
        <v>7.65</v>
      </c>
      <c r="I5706">
        <v>3</v>
      </c>
    </row>
    <row r="5707" spans="1:9" x14ac:dyDescent="0.3">
      <c r="A5707">
        <v>169884</v>
      </c>
      <c r="B5707">
        <v>100</v>
      </c>
      <c r="C5707">
        <v>0</v>
      </c>
      <c r="D5707">
        <v>170851</v>
      </c>
      <c r="E5707" t="s">
        <v>5790</v>
      </c>
      <c r="F5707">
        <v>0.62012684350000002</v>
      </c>
      <c r="G5707">
        <v>169884</v>
      </c>
      <c r="H5707">
        <v>11.8</v>
      </c>
      <c r="I5707">
        <v>2</v>
      </c>
    </row>
    <row r="5708" spans="1:9" x14ac:dyDescent="0.3">
      <c r="A5708">
        <v>169886</v>
      </c>
      <c r="B5708">
        <v>90</v>
      </c>
      <c r="C5708">
        <v>0</v>
      </c>
      <c r="D5708">
        <v>170851</v>
      </c>
      <c r="E5708" t="s">
        <v>5790</v>
      </c>
      <c r="F5708">
        <v>0.80881690979999998</v>
      </c>
      <c r="G5708">
        <v>169886</v>
      </c>
      <c r="H5708">
        <v>7.65</v>
      </c>
      <c r="I5708">
        <v>3</v>
      </c>
    </row>
    <row r="5709" spans="1:9" x14ac:dyDescent="0.3">
      <c r="A5709">
        <v>169887</v>
      </c>
      <c r="B5709">
        <v>90</v>
      </c>
      <c r="C5709">
        <v>0</v>
      </c>
      <c r="D5709">
        <v>170851</v>
      </c>
      <c r="E5709" t="s">
        <v>5790</v>
      </c>
      <c r="F5709">
        <v>0.86634212730000004</v>
      </c>
      <c r="G5709">
        <v>169887</v>
      </c>
      <c r="H5709">
        <v>6.11</v>
      </c>
      <c r="I5709">
        <v>4</v>
      </c>
    </row>
    <row r="5710" spans="1:9" x14ac:dyDescent="0.3">
      <c r="A5710">
        <v>169889</v>
      </c>
      <c r="B5710">
        <v>100</v>
      </c>
      <c r="C5710">
        <v>0</v>
      </c>
      <c r="D5710">
        <v>170851</v>
      </c>
      <c r="E5710" t="s">
        <v>5790</v>
      </c>
      <c r="F5710">
        <v>0.65423643590000002</v>
      </c>
      <c r="G5710">
        <v>169889</v>
      </c>
      <c r="H5710">
        <v>11.8</v>
      </c>
      <c r="I5710">
        <v>2</v>
      </c>
    </row>
    <row r="5711" spans="1:9" x14ac:dyDescent="0.3">
      <c r="A5711">
        <v>169918</v>
      </c>
      <c r="B5711">
        <v>105</v>
      </c>
      <c r="C5711">
        <v>0.263854807231305</v>
      </c>
      <c r="D5711">
        <v>170831</v>
      </c>
      <c r="E5711" t="s">
        <v>5790</v>
      </c>
      <c r="F5711">
        <v>0.79304307699999999</v>
      </c>
      <c r="G5711">
        <v>169918</v>
      </c>
      <c r="H5711">
        <v>7.65</v>
      </c>
      <c r="I5711">
        <v>3</v>
      </c>
    </row>
    <row r="5712" spans="1:9" x14ac:dyDescent="0.3">
      <c r="A5712">
        <v>169919</v>
      </c>
      <c r="B5712">
        <v>147</v>
      </c>
      <c r="C5712">
        <v>0</v>
      </c>
      <c r="D5712">
        <v>170537</v>
      </c>
      <c r="E5712" t="s">
        <v>5790</v>
      </c>
      <c r="F5712">
        <v>0.31080919499999998</v>
      </c>
      <c r="G5712">
        <v>169919</v>
      </c>
      <c r="H5712">
        <v>14.76</v>
      </c>
      <c r="I5712">
        <v>1</v>
      </c>
    </row>
    <row r="5713" spans="1:9" x14ac:dyDescent="0.3">
      <c r="A5713">
        <v>169920</v>
      </c>
      <c r="B5713">
        <v>147</v>
      </c>
      <c r="C5713">
        <v>0</v>
      </c>
      <c r="D5713">
        <v>169995</v>
      </c>
      <c r="E5713" t="s">
        <v>5791</v>
      </c>
      <c r="F5713">
        <v>0.98460489510000004</v>
      </c>
      <c r="G5713">
        <v>169920</v>
      </c>
      <c r="H5713">
        <v>1.98</v>
      </c>
      <c r="I5713">
        <v>6</v>
      </c>
    </row>
    <row r="5714" spans="1:9" x14ac:dyDescent="0.3">
      <c r="A5714">
        <v>169921</v>
      </c>
      <c r="B5714">
        <v>142</v>
      </c>
      <c r="C5714">
        <v>0</v>
      </c>
      <c r="D5714">
        <v>169995</v>
      </c>
      <c r="E5714" t="s">
        <v>5791</v>
      </c>
      <c r="F5714">
        <v>0.9817380309</v>
      </c>
      <c r="G5714">
        <v>169921</v>
      </c>
      <c r="H5714">
        <v>1.98</v>
      </c>
      <c r="I5714">
        <v>6</v>
      </c>
    </row>
    <row r="5715" spans="1:9" x14ac:dyDescent="0.3">
      <c r="A5715">
        <v>169927</v>
      </c>
      <c r="B5715">
        <v>142</v>
      </c>
      <c r="C5715">
        <v>0</v>
      </c>
      <c r="D5715">
        <v>170128</v>
      </c>
      <c r="E5715" t="s">
        <v>5790</v>
      </c>
      <c r="F5715">
        <v>0.78972202540000003</v>
      </c>
      <c r="G5715">
        <v>169927</v>
      </c>
      <c r="H5715">
        <v>7.65</v>
      </c>
      <c r="I5715">
        <v>3</v>
      </c>
    </row>
    <row r="5716" spans="1:9" x14ac:dyDescent="0.3">
      <c r="A5716">
        <v>169931</v>
      </c>
      <c r="B5716">
        <v>142</v>
      </c>
      <c r="C5716">
        <v>0.22863796700474101</v>
      </c>
      <c r="D5716">
        <v>170355</v>
      </c>
      <c r="E5716" t="s">
        <v>5790</v>
      </c>
      <c r="F5716">
        <v>0.2058941275</v>
      </c>
      <c r="G5716">
        <v>169931</v>
      </c>
      <c r="H5716">
        <v>14.76</v>
      </c>
      <c r="I5716">
        <v>1</v>
      </c>
    </row>
    <row r="5717" spans="1:9" x14ac:dyDescent="0.3">
      <c r="A5717">
        <v>169942</v>
      </c>
      <c r="B5717">
        <v>142</v>
      </c>
      <c r="C5717">
        <v>0</v>
      </c>
      <c r="D5717">
        <v>170837</v>
      </c>
      <c r="E5717" t="s">
        <v>5791</v>
      </c>
      <c r="F5717">
        <v>0.93697720770000004</v>
      </c>
      <c r="G5717">
        <v>169942</v>
      </c>
      <c r="H5717">
        <v>4.0599999999999996</v>
      </c>
      <c r="I5717">
        <v>5</v>
      </c>
    </row>
    <row r="5718" spans="1:9" x14ac:dyDescent="0.3">
      <c r="A5718">
        <v>169946</v>
      </c>
      <c r="B5718">
        <v>142</v>
      </c>
      <c r="C5718">
        <v>0</v>
      </c>
      <c r="D5718">
        <v>171098</v>
      </c>
      <c r="E5718" t="s">
        <v>5790</v>
      </c>
      <c r="F5718">
        <v>0.86146891120000002</v>
      </c>
      <c r="G5718">
        <v>169946</v>
      </c>
      <c r="H5718">
        <v>6.11</v>
      </c>
      <c r="I5718">
        <v>4</v>
      </c>
    </row>
    <row r="5719" spans="1:9" x14ac:dyDescent="0.3">
      <c r="A5719">
        <v>169947</v>
      </c>
      <c r="B5719">
        <v>142</v>
      </c>
      <c r="C5719">
        <v>0</v>
      </c>
      <c r="D5719">
        <v>171098</v>
      </c>
      <c r="E5719" t="s">
        <v>5790</v>
      </c>
      <c r="F5719">
        <v>0.80952072139999998</v>
      </c>
      <c r="G5719">
        <v>169947</v>
      </c>
      <c r="H5719">
        <v>7.65</v>
      </c>
      <c r="I5719">
        <v>3</v>
      </c>
    </row>
    <row r="5720" spans="1:9" x14ac:dyDescent="0.3">
      <c r="A5720">
        <v>169951</v>
      </c>
      <c r="B5720">
        <v>142</v>
      </c>
      <c r="C5720">
        <v>0</v>
      </c>
      <c r="D5720">
        <v>170837</v>
      </c>
      <c r="E5720" t="s">
        <v>5790</v>
      </c>
      <c r="F5720">
        <v>0.39363864059999998</v>
      </c>
      <c r="G5720">
        <v>169951</v>
      </c>
      <c r="H5720">
        <v>14.76</v>
      </c>
      <c r="I5720">
        <v>1</v>
      </c>
    </row>
    <row r="5721" spans="1:9" x14ac:dyDescent="0.3">
      <c r="A5721">
        <v>169963</v>
      </c>
      <c r="B5721">
        <v>142</v>
      </c>
      <c r="C5721">
        <v>0</v>
      </c>
      <c r="D5721">
        <v>170837</v>
      </c>
      <c r="E5721" t="s">
        <v>5790</v>
      </c>
      <c r="F5721">
        <v>0.80053508279999996</v>
      </c>
      <c r="G5721">
        <v>169963</v>
      </c>
      <c r="H5721">
        <v>7.65</v>
      </c>
      <c r="I5721">
        <v>3</v>
      </c>
    </row>
    <row r="5722" spans="1:9" x14ac:dyDescent="0.3">
      <c r="A5722">
        <v>169971</v>
      </c>
      <c r="B5722">
        <v>100</v>
      </c>
      <c r="C5722">
        <v>0</v>
      </c>
      <c r="D5722">
        <v>171344</v>
      </c>
      <c r="E5722" t="s">
        <v>5790</v>
      </c>
      <c r="F5722">
        <v>0.43075528740000002</v>
      </c>
      <c r="G5722">
        <v>169971</v>
      </c>
      <c r="H5722">
        <v>14.76</v>
      </c>
      <c r="I5722">
        <v>1</v>
      </c>
    </row>
    <row r="5723" spans="1:9" x14ac:dyDescent="0.3">
      <c r="A5723">
        <v>169978</v>
      </c>
      <c r="B5723">
        <v>105</v>
      </c>
      <c r="C5723">
        <v>0.263854807231305</v>
      </c>
      <c r="D5723">
        <v>170831</v>
      </c>
      <c r="E5723" t="s">
        <v>5790</v>
      </c>
      <c r="F5723">
        <v>0.85618501899999999</v>
      </c>
      <c r="G5723">
        <v>169978</v>
      </c>
      <c r="H5723">
        <v>6.11</v>
      </c>
      <c r="I5723">
        <v>4</v>
      </c>
    </row>
    <row r="5724" spans="1:9" x14ac:dyDescent="0.3">
      <c r="A5724">
        <v>170021</v>
      </c>
      <c r="B5724">
        <v>142</v>
      </c>
      <c r="C5724">
        <v>0</v>
      </c>
      <c r="D5724">
        <v>170837</v>
      </c>
      <c r="E5724" t="s">
        <v>5790</v>
      </c>
      <c r="F5724">
        <v>0.82404917479999995</v>
      </c>
      <c r="G5724">
        <v>170021</v>
      </c>
      <c r="H5724">
        <v>7.65</v>
      </c>
      <c r="I5724">
        <v>3</v>
      </c>
    </row>
    <row r="5725" spans="1:9" x14ac:dyDescent="0.3">
      <c r="A5725">
        <v>170022</v>
      </c>
      <c r="B5725">
        <v>142</v>
      </c>
      <c r="C5725">
        <v>0</v>
      </c>
      <c r="D5725">
        <v>170851</v>
      </c>
      <c r="E5725" t="s">
        <v>5791</v>
      </c>
      <c r="F5725">
        <v>0.99714297060000001</v>
      </c>
      <c r="G5725">
        <v>170022</v>
      </c>
      <c r="H5725">
        <v>1.98</v>
      </c>
      <c r="I5725">
        <v>6</v>
      </c>
    </row>
    <row r="5726" spans="1:9" x14ac:dyDescent="0.3">
      <c r="A5726">
        <v>170043</v>
      </c>
      <c r="B5726">
        <v>142</v>
      </c>
      <c r="C5726">
        <v>0</v>
      </c>
      <c r="D5726">
        <v>171040</v>
      </c>
      <c r="E5726" t="s">
        <v>5791</v>
      </c>
      <c r="F5726">
        <v>0.95425915719999999</v>
      </c>
      <c r="G5726">
        <v>170043</v>
      </c>
      <c r="H5726">
        <v>4.0599999999999996</v>
      </c>
      <c r="I5726">
        <v>5</v>
      </c>
    </row>
    <row r="5727" spans="1:9" x14ac:dyDescent="0.3">
      <c r="A5727">
        <v>170044</v>
      </c>
      <c r="B5727">
        <v>142</v>
      </c>
      <c r="C5727">
        <v>0</v>
      </c>
      <c r="D5727">
        <v>171040</v>
      </c>
      <c r="E5727" t="s">
        <v>5790</v>
      </c>
      <c r="F5727">
        <v>0.72469431159999997</v>
      </c>
      <c r="G5727">
        <v>170044</v>
      </c>
      <c r="H5727">
        <v>11.8</v>
      </c>
      <c r="I5727">
        <v>2</v>
      </c>
    </row>
    <row r="5728" spans="1:9" x14ac:dyDescent="0.3">
      <c r="A5728">
        <v>170049</v>
      </c>
      <c r="B5728">
        <v>143.78572346936099</v>
      </c>
      <c r="C5728">
        <v>0</v>
      </c>
      <c r="D5728">
        <v>170839</v>
      </c>
      <c r="E5728" t="s">
        <v>5791</v>
      </c>
      <c r="F5728">
        <v>0.96135020260000004</v>
      </c>
      <c r="G5728">
        <v>170049</v>
      </c>
      <c r="H5728">
        <v>4.0599999999999996</v>
      </c>
      <c r="I5728">
        <v>5</v>
      </c>
    </row>
    <row r="5729" spans="1:9" x14ac:dyDescent="0.3">
      <c r="A5729">
        <v>170051</v>
      </c>
      <c r="B5729">
        <v>142</v>
      </c>
      <c r="C5729">
        <v>0</v>
      </c>
      <c r="D5729">
        <v>171040</v>
      </c>
      <c r="E5729" t="s">
        <v>5790</v>
      </c>
      <c r="F5729">
        <v>0.91869515180000005</v>
      </c>
      <c r="G5729">
        <v>170051</v>
      </c>
      <c r="H5729">
        <v>6.11</v>
      </c>
      <c r="I5729">
        <v>4</v>
      </c>
    </row>
    <row r="5730" spans="1:9" x14ac:dyDescent="0.3">
      <c r="A5730">
        <v>170052</v>
      </c>
      <c r="B5730">
        <v>110</v>
      </c>
      <c r="C5730">
        <v>0</v>
      </c>
      <c r="D5730">
        <v>170511</v>
      </c>
      <c r="E5730" t="s">
        <v>5790</v>
      </c>
      <c r="F5730">
        <v>0.48235762119999998</v>
      </c>
      <c r="G5730">
        <v>170052</v>
      </c>
      <c r="H5730">
        <v>14.76</v>
      </c>
      <c r="I5730">
        <v>1</v>
      </c>
    </row>
    <row r="5731" spans="1:9" x14ac:dyDescent="0.3">
      <c r="A5731">
        <v>170053</v>
      </c>
      <c r="B5731">
        <v>110</v>
      </c>
      <c r="C5731">
        <v>0</v>
      </c>
      <c r="D5731">
        <v>170511</v>
      </c>
      <c r="E5731" t="s">
        <v>5790</v>
      </c>
      <c r="F5731">
        <v>0.64596748349999999</v>
      </c>
      <c r="G5731">
        <v>170053</v>
      </c>
      <c r="H5731">
        <v>11.8</v>
      </c>
      <c r="I5731">
        <v>2</v>
      </c>
    </row>
    <row r="5732" spans="1:9" x14ac:dyDescent="0.3">
      <c r="A5732">
        <v>170055</v>
      </c>
      <c r="B5732">
        <v>148.56257568449999</v>
      </c>
      <c r="C5732">
        <v>0</v>
      </c>
      <c r="D5732">
        <v>170511</v>
      </c>
      <c r="E5732" t="s">
        <v>5791</v>
      </c>
      <c r="F5732">
        <v>0.95740067959999997</v>
      </c>
      <c r="G5732">
        <v>170055</v>
      </c>
      <c r="H5732">
        <v>4.0599999999999996</v>
      </c>
      <c r="I5732">
        <v>5</v>
      </c>
    </row>
    <row r="5733" spans="1:9" x14ac:dyDescent="0.3">
      <c r="A5733">
        <v>170057</v>
      </c>
      <c r="B5733">
        <v>110</v>
      </c>
      <c r="C5733">
        <v>0</v>
      </c>
      <c r="D5733">
        <v>170511</v>
      </c>
      <c r="E5733" t="s">
        <v>5790</v>
      </c>
      <c r="F5733">
        <v>0.62502121929999999</v>
      </c>
      <c r="G5733">
        <v>170057</v>
      </c>
      <c r="H5733">
        <v>11.8</v>
      </c>
      <c r="I5733">
        <v>2</v>
      </c>
    </row>
    <row r="5734" spans="1:9" x14ac:dyDescent="0.3">
      <c r="A5734">
        <v>170059</v>
      </c>
      <c r="B5734">
        <v>144.33334399995701</v>
      </c>
      <c r="C5734">
        <v>0</v>
      </c>
      <c r="D5734">
        <v>170395</v>
      </c>
      <c r="E5734" t="s">
        <v>5790</v>
      </c>
      <c r="F5734">
        <v>0.79487043619999997</v>
      </c>
      <c r="G5734">
        <v>170059</v>
      </c>
      <c r="H5734">
        <v>7.65</v>
      </c>
      <c r="I5734">
        <v>3</v>
      </c>
    </row>
    <row r="5735" spans="1:9" x14ac:dyDescent="0.3">
      <c r="A5735">
        <v>170060</v>
      </c>
      <c r="B5735">
        <v>110</v>
      </c>
      <c r="C5735">
        <v>0</v>
      </c>
      <c r="D5735">
        <v>170511</v>
      </c>
      <c r="E5735" t="s">
        <v>5790</v>
      </c>
      <c r="F5735">
        <v>0.75147104259999997</v>
      </c>
      <c r="G5735">
        <v>170060</v>
      </c>
      <c r="H5735">
        <v>11.8</v>
      </c>
      <c r="I5735">
        <v>2</v>
      </c>
    </row>
    <row r="5736" spans="1:9" x14ac:dyDescent="0.3">
      <c r="A5736">
        <v>170061</v>
      </c>
      <c r="B5736">
        <v>156.87535040691699</v>
      </c>
      <c r="C5736">
        <v>0</v>
      </c>
      <c r="D5736">
        <v>170339</v>
      </c>
      <c r="E5736" t="s">
        <v>5790</v>
      </c>
      <c r="F5736">
        <v>0.1651463658</v>
      </c>
      <c r="G5736">
        <v>170061</v>
      </c>
      <c r="H5736">
        <v>14.76</v>
      </c>
      <c r="I5736">
        <v>1</v>
      </c>
    </row>
    <row r="5737" spans="1:9" x14ac:dyDescent="0.3">
      <c r="A5737">
        <v>170064</v>
      </c>
      <c r="B5737">
        <v>142</v>
      </c>
      <c r="C5737">
        <v>0</v>
      </c>
      <c r="D5737">
        <v>170724</v>
      </c>
      <c r="E5737" t="s">
        <v>5790</v>
      </c>
      <c r="F5737">
        <v>0.64641714100000003</v>
      </c>
      <c r="G5737">
        <v>170064</v>
      </c>
      <c r="H5737">
        <v>11.8</v>
      </c>
      <c r="I5737">
        <v>2</v>
      </c>
    </row>
    <row r="5738" spans="1:9" x14ac:dyDescent="0.3">
      <c r="A5738">
        <v>170066</v>
      </c>
      <c r="B5738">
        <v>142</v>
      </c>
      <c r="C5738">
        <v>0</v>
      </c>
      <c r="D5738">
        <v>170724</v>
      </c>
      <c r="E5738" t="s">
        <v>5790</v>
      </c>
      <c r="F5738">
        <v>0.2048030347</v>
      </c>
      <c r="G5738">
        <v>170066</v>
      </c>
      <c r="H5738">
        <v>14.76</v>
      </c>
      <c r="I5738">
        <v>1</v>
      </c>
    </row>
    <row r="5739" spans="1:9" x14ac:dyDescent="0.3">
      <c r="A5739">
        <v>170067</v>
      </c>
      <c r="B5739">
        <v>142</v>
      </c>
      <c r="C5739">
        <v>0</v>
      </c>
      <c r="D5739">
        <v>170724</v>
      </c>
      <c r="E5739" t="s">
        <v>5790</v>
      </c>
      <c r="F5739">
        <v>0.81344127659999999</v>
      </c>
      <c r="G5739">
        <v>170067</v>
      </c>
      <c r="H5739">
        <v>7.65</v>
      </c>
      <c r="I5739">
        <v>3</v>
      </c>
    </row>
    <row r="5740" spans="1:9" x14ac:dyDescent="0.3">
      <c r="A5740">
        <v>170069</v>
      </c>
      <c r="B5740">
        <v>142</v>
      </c>
      <c r="C5740">
        <v>0</v>
      </c>
      <c r="D5740">
        <v>170724</v>
      </c>
      <c r="E5740" t="s">
        <v>5790</v>
      </c>
      <c r="F5740">
        <v>0.59952473640000004</v>
      </c>
      <c r="G5740">
        <v>170069</v>
      </c>
      <c r="H5740">
        <v>11.8</v>
      </c>
      <c r="I5740">
        <v>2</v>
      </c>
    </row>
    <row r="5741" spans="1:9" x14ac:dyDescent="0.3">
      <c r="A5741">
        <v>170070</v>
      </c>
      <c r="B5741">
        <v>142</v>
      </c>
      <c r="C5741">
        <v>0</v>
      </c>
      <c r="D5741">
        <v>170724</v>
      </c>
      <c r="E5741" t="s">
        <v>5790</v>
      </c>
      <c r="F5741">
        <v>0.70440536740000004</v>
      </c>
      <c r="G5741">
        <v>170070</v>
      </c>
      <c r="H5741">
        <v>11.8</v>
      </c>
      <c r="I5741">
        <v>2</v>
      </c>
    </row>
    <row r="5742" spans="1:9" x14ac:dyDescent="0.3">
      <c r="A5742">
        <v>170135</v>
      </c>
      <c r="B5742">
        <v>110</v>
      </c>
      <c r="C5742">
        <v>0</v>
      </c>
      <c r="D5742">
        <v>170511</v>
      </c>
      <c r="E5742" t="s">
        <v>5790</v>
      </c>
      <c r="F5742">
        <v>0.63398843999999999</v>
      </c>
      <c r="G5742">
        <v>170135</v>
      </c>
      <c r="H5742">
        <v>11.8</v>
      </c>
      <c r="I5742">
        <v>2</v>
      </c>
    </row>
    <row r="5743" spans="1:9" x14ac:dyDescent="0.3">
      <c r="A5743">
        <v>170137</v>
      </c>
      <c r="B5743">
        <v>136.28571020408501</v>
      </c>
      <c r="C5743">
        <v>0</v>
      </c>
      <c r="D5743">
        <v>170839</v>
      </c>
      <c r="E5743" t="s">
        <v>5790</v>
      </c>
      <c r="F5743">
        <v>0.93411999940000001</v>
      </c>
      <c r="G5743">
        <v>170137</v>
      </c>
      <c r="H5743">
        <v>6.11</v>
      </c>
      <c r="I5743">
        <v>4</v>
      </c>
    </row>
    <row r="5744" spans="1:9" x14ac:dyDescent="0.3">
      <c r="A5744">
        <v>170146</v>
      </c>
      <c r="B5744">
        <v>156.92529441596801</v>
      </c>
      <c r="C5744">
        <v>0.23664756455580199</v>
      </c>
      <c r="D5744">
        <v>170635</v>
      </c>
      <c r="E5744" t="s">
        <v>5790</v>
      </c>
      <c r="F5744">
        <v>0.6271904707</v>
      </c>
      <c r="G5744">
        <v>170146</v>
      </c>
      <c r="H5744">
        <v>11.8</v>
      </c>
      <c r="I5744">
        <v>2</v>
      </c>
    </row>
    <row r="5745" spans="1:9" x14ac:dyDescent="0.3">
      <c r="A5745">
        <v>170148</v>
      </c>
      <c r="B5745">
        <v>142</v>
      </c>
      <c r="C5745">
        <v>0.17058868933082699</v>
      </c>
      <c r="D5745">
        <v>170635</v>
      </c>
      <c r="E5745" t="s">
        <v>5790</v>
      </c>
      <c r="F5745">
        <v>0.63050502539999997</v>
      </c>
      <c r="G5745">
        <v>170148</v>
      </c>
      <c r="H5745">
        <v>11.8</v>
      </c>
      <c r="I5745">
        <v>2</v>
      </c>
    </row>
    <row r="5746" spans="1:9" x14ac:dyDescent="0.3">
      <c r="A5746">
        <v>170149</v>
      </c>
      <c r="B5746">
        <v>75</v>
      </c>
      <c r="C5746">
        <v>0</v>
      </c>
      <c r="D5746">
        <v>170851</v>
      </c>
      <c r="E5746" t="s">
        <v>5790</v>
      </c>
      <c r="F5746">
        <v>0.77513992789999997</v>
      </c>
      <c r="G5746">
        <v>170149</v>
      </c>
      <c r="H5746">
        <v>7.65</v>
      </c>
      <c r="I5746">
        <v>3</v>
      </c>
    </row>
    <row r="5747" spans="1:9" x14ac:dyDescent="0.3">
      <c r="A5747">
        <v>170231</v>
      </c>
      <c r="B5747">
        <v>137.73913638942599</v>
      </c>
      <c r="C5747">
        <v>0</v>
      </c>
      <c r="D5747">
        <v>170647</v>
      </c>
      <c r="E5747" t="s">
        <v>5790</v>
      </c>
      <c r="F5747">
        <v>0.79757583139999999</v>
      </c>
      <c r="G5747">
        <v>170231</v>
      </c>
      <c r="H5747">
        <v>7.65</v>
      </c>
      <c r="I5747">
        <v>3</v>
      </c>
    </row>
    <row r="5748" spans="1:9" x14ac:dyDescent="0.3">
      <c r="A5748">
        <v>170233</v>
      </c>
      <c r="B5748">
        <v>136.00000159999999</v>
      </c>
      <c r="C5748">
        <v>0</v>
      </c>
      <c r="D5748">
        <v>170647</v>
      </c>
      <c r="E5748" t="s">
        <v>5790</v>
      </c>
      <c r="F5748">
        <v>0.80429679160000001</v>
      </c>
      <c r="G5748">
        <v>170233</v>
      </c>
      <c r="H5748">
        <v>7.65</v>
      </c>
      <c r="I5748">
        <v>3</v>
      </c>
    </row>
    <row r="5749" spans="1:9" x14ac:dyDescent="0.3">
      <c r="A5749">
        <v>170253</v>
      </c>
      <c r="B5749">
        <v>144.33334399995701</v>
      </c>
      <c r="C5749">
        <v>0</v>
      </c>
      <c r="D5749">
        <v>170395</v>
      </c>
      <c r="E5749" t="s">
        <v>5790</v>
      </c>
      <c r="F5749">
        <v>0.71874338390000003</v>
      </c>
      <c r="G5749">
        <v>170253</v>
      </c>
      <c r="H5749">
        <v>11.8</v>
      </c>
      <c r="I5749">
        <v>2</v>
      </c>
    </row>
    <row r="5750" spans="1:9" x14ac:dyDescent="0.3">
      <c r="A5750">
        <v>170272</v>
      </c>
      <c r="B5750">
        <v>142</v>
      </c>
      <c r="C5750">
        <v>0.14926433017924401</v>
      </c>
      <c r="D5750">
        <v>170635</v>
      </c>
      <c r="E5750" t="s">
        <v>5790</v>
      </c>
      <c r="F5750">
        <v>0.39533162119999998</v>
      </c>
      <c r="G5750">
        <v>170272</v>
      </c>
      <c r="H5750">
        <v>14.76</v>
      </c>
      <c r="I5750">
        <v>1</v>
      </c>
    </row>
    <row r="5751" spans="1:9" x14ac:dyDescent="0.3">
      <c r="A5751">
        <v>170273</v>
      </c>
      <c r="B5751">
        <v>131.73684210526301</v>
      </c>
      <c r="C5751">
        <v>0</v>
      </c>
      <c r="D5751">
        <v>171088</v>
      </c>
      <c r="E5751" t="s">
        <v>5791</v>
      </c>
      <c r="F5751">
        <v>0.96459108589999998</v>
      </c>
      <c r="G5751">
        <v>170273</v>
      </c>
      <c r="H5751">
        <v>4.0599999999999996</v>
      </c>
      <c r="I5751">
        <v>5</v>
      </c>
    </row>
    <row r="5752" spans="1:9" x14ac:dyDescent="0.3">
      <c r="A5752">
        <v>170274</v>
      </c>
      <c r="B5752">
        <v>147</v>
      </c>
      <c r="C5752">
        <v>0</v>
      </c>
      <c r="D5752">
        <v>171088</v>
      </c>
      <c r="E5752" t="s">
        <v>5790</v>
      </c>
      <c r="F5752">
        <v>0.89536380770000001</v>
      </c>
      <c r="G5752">
        <v>170274</v>
      </c>
      <c r="H5752">
        <v>6.11</v>
      </c>
      <c r="I5752">
        <v>4</v>
      </c>
    </row>
    <row r="5753" spans="1:9" x14ac:dyDescent="0.3">
      <c r="A5753">
        <v>170275</v>
      </c>
      <c r="B5753">
        <v>142</v>
      </c>
      <c r="C5753">
        <v>0.16792243308948299</v>
      </c>
      <c r="D5753">
        <v>170635</v>
      </c>
      <c r="E5753" t="s">
        <v>5790</v>
      </c>
      <c r="F5753">
        <v>0.52596944570000004</v>
      </c>
      <c r="G5753">
        <v>170275</v>
      </c>
      <c r="H5753">
        <v>11.8</v>
      </c>
      <c r="I5753">
        <v>2</v>
      </c>
    </row>
    <row r="5754" spans="1:9" x14ac:dyDescent="0.3">
      <c r="A5754">
        <v>170278</v>
      </c>
      <c r="B5754">
        <v>142</v>
      </c>
      <c r="C5754">
        <v>0</v>
      </c>
      <c r="D5754">
        <v>170984</v>
      </c>
      <c r="E5754" t="s">
        <v>5790</v>
      </c>
      <c r="F5754">
        <v>0.71653240920000005</v>
      </c>
      <c r="G5754">
        <v>170278</v>
      </c>
      <c r="H5754">
        <v>11.8</v>
      </c>
      <c r="I5754">
        <v>2</v>
      </c>
    </row>
    <row r="5755" spans="1:9" x14ac:dyDescent="0.3">
      <c r="A5755">
        <v>170279</v>
      </c>
      <c r="B5755">
        <v>161.471765668112</v>
      </c>
      <c r="C5755">
        <v>0</v>
      </c>
      <c r="D5755">
        <v>170984</v>
      </c>
      <c r="E5755" t="s">
        <v>5790</v>
      </c>
      <c r="F5755">
        <v>0.43724143510000002</v>
      </c>
      <c r="G5755">
        <v>170279</v>
      </c>
      <c r="H5755">
        <v>14.76</v>
      </c>
      <c r="I5755">
        <v>1</v>
      </c>
    </row>
    <row r="5756" spans="1:9" x14ac:dyDescent="0.3">
      <c r="A5756">
        <v>170282</v>
      </c>
      <c r="B5756">
        <v>138.99999919999999</v>
      </c>
      <c r="C5756">
        <v>0</v>
      </c>
      <c r="D5756">
        <v>170984</v>
      </c>
      <c r="E5756" t="s">
        <v>5790</v>
      </c>
      <c r="F5756">
        <v>0.54805761580000001</v>
      </c>
      <c r="G5756">
        <v>170282</v>
      </c>
      <c r="H5756">
        <v>11.8</v>
      </c>
      <c r="I5756">
        <v>2</v>
      </c>
    </row>
    <row r="5757" spans="1:9" x14ac:dyDescent="0.3">
      <c r="A5757">
        <v>170374</v>
      </c>
      <c r="B5757">
        <v>142</v>
      </c>
      <c r="C5757">
        <v>0</v>
      </c>
      <c r="D5757">
        <v>170837</v>
      </c>
      <c r="E5757" t="s">
        <v>5790</v>
      </c>
      <c r="F5757">
        <v>0.93387073279999999</v>
      </c>
      <c r="G5757">
        <v>170374</v>
      </c>
      <c r="H5757">
        <v>6.11</v>
      </c>
      <c r="I5757">
        <v>4</v>
      </c>
    </row>
    <row r="5758" spans="1:9" x14ac:dyDescent="0.3">
      <c r="A5758">
        <v>170409</v>
      </c>
      <c r="B5758">
        <v>142</v>
      </c>
      <c r="C5758">
        <v>0</v>
      </c>
      <c r="D5758">
        <v>172959</v>
      </c>
      <c r="E5758" t="s">
        <v>5790</v>
      </c>
      <c r="F5758">
        <v>0.85944712160000003</v>
      </c>
      <c r="G5758">
        <v>170409</v>
      </c>
      <c r="H5758">
        <v>6.11</v>
      </c>
      <c r="I5758">
        <v>4</v>
      </c>
    </row>
    <row r="5759" spans="1:9" x14ac:dyDescent="0.3">
      <c r="A5759">
        <v>170415</v>
      </c>
      <c r="B5759">
        <v>146.23900211950101</v>
      </c>
      <c r="C5759">
        <v>4.6805778685814203E-2</v>
      </c>
      <c r="D5759">
        <v>171808</v>
      </c>
      <c r="E5759" t="s">
        <v>5791</v>
      </c>
      <c r="F5759">
        <v>0.93970209360000001</v>
      </c>
      <c r="G5759">
        <v>170415</v>
      </c>
      <c r="H5759">
        <v>4.0599999999999996</v>
      </c>
      <c r="I5759">
        <v>5</v>
      </c>
    </row>
    <row r="5760" spans="1:9" x14ac:dyDescent="0.3">
      <c r="A5760">
        <v>170418</v>
      </c>
      <c r="B5760">
        <v>148.84727583967</v>
      </c>
      <c r="C5760">
        <v>7.1071642259583401E-2</v>
      </c>
      <c r="D5760">
        <v>171808</v>
      </c>
      <c r="E5760" t="s">
        <v>5790</v>
      </c>
      <c r="F5760">
        <v>0.52467805150000002</v>
      </c>
      <c r="G5760">
        <v>170418</v>
      </c>
      <c r="H5760">
        <v>11.8</v>
      </c>
      <c r="I5760">
        <v>2</v>
      </c>
    </row>
    <row r="5761" spans="1:9" x14ac:dyDescent="0.3">
      <c r="A5761">
        <v>170421</v>
      </c>
      <c r="B5761">
        <v>146.99999999999901</v>
      </c>
      <c r="C5761">
        <v>0</v>
      </c>
      <c r="D5761">
        <v>170753</v>
      </c>
      <c r="E5761" t="s">
        <v>5790</v>
      </c>
      <c r="F5761">
        <v>0.44959479569999999</v>
      </c>
      <c r="G5761">
        <v>170421</v>
      </c>
      <c r="H5761">
        <v>14.76</v>
      </c>
      <c r="I5761">
        <v>1</v>
      </c>
    </row>
    <row r="5762" spans="1:9" x14ac:dyDescent="0.3">
      <c r="A5762">
        <v>170436</v>
      </c>
      <c r="B5762">
        <v>142</v>
      </c>
      <c r="C5762">
        <v>0.409639694594709</v>
      </c>
      <c r="D5762">
        <v>171251</v>
      </c>
      <c r="E5762" t="s">
        <v>5790</v>
      </c>
      <c r="F5762">
        <v>0.3002642989</v>
      </c>
      <c r="G5762">
        <v>170436</v>
      </c>
      <c r="H5762">
        <v>14.76</v>
      </c>
      <c r="I5762">
        <v>1</v>
      </c>
    </row>
    <row r="5763" spans="1:9" x14ac:dyDescent="0.3">
      <c r="A5763">
        <v>170443</v>
      </c>
      <c r="B5763">
        <v>146.87820277972301</v>
      </c>
      <c r="C5763">
        <v>0</v>
      </c>
      <c r="D5763">
        <v>173992</v>
      </c>
      <c r="E5763" t="s">
        <v>5790</v>
      </c>
      <c r="F5763">
        <v>0.66888672110000003</v>
      </c>
      <c r="G5763">
        <v>170443</v>
      </c>
      <c r="H5763">
        <v>11.8</v>
      </c>
      <c r="I5763">
        <v>2</v>
      </c>
    </row>
    <row r="5764" spans="1:9" x14ac:dyDescent="0.3">
      <c r="A5764">
        <v>170443</v>
      </c>
      <c r="B5764">
        <v>146.87820277972301</v>
      </c>
      <c r="C5764">
        <v>0</v>
      </c>
      <c r="D5764">
        <v>173992</v>
      </c>
      <c r="E5764" t="s">
        <v>5790</v>
      </c>
      <c r="F5764">
        <v>0.66888672110000003</v>
      </c>
      <c r="G5764">
        <v>170443</v>
      </c>
      <c r="H5764">
        <v>11.8</v>
      </c>
      <c r="I5764">
        <v>2</v>
      </c>
    </row>
    <row r="5765" spans="1:9" x14ac:dyDescent="0.3">
      <c r="A5765">
        <v>170451</v>
      </c>
      <c r="B5765">
        <v>158.55281988169901</v>
      </c>
      <c r="C5765">
        <v>0.22278452128951301</v>
      </c>
      <c r="D5765">
        <v>173387</v>
      </c>
      <c r="E5765" t="s">
        <v>5790</v>
      </c>
      <c r="F5765">
        <v>0.28780913349999998</v>
      </c>
      <c r="G5765">
        <v>170451</v>
      </c>
      <c r="H5765">
        <v>14.76</v>
      </c>
      <c r="I5765">
        <v>1</v>
      </c>
    </row>
    <row r="5766" spans="1:9" x14ac:dyDescent="0.3">
      <c r="A5766">
        <v>170457</v>
      </c>
      <c r="B5766">
        <v>139.058823529411</v>
      </c>
      <c r="C5766">
        <v>0</v>
      </c>
      <c r="D5766">
        <v>173992</v>
      </c>
      <c r="E5766" t="s">
        <v>5790</v>
      </c>
      <c r="F5766">
        <v>0.51613289120000005</v>
      </c>
      <c r="G5766">
        <v>170457</v>
      </c>
      <c r="H5766">
        <v>11.8</v>
      </c>
      <c r="I5766">
        <v>2</v>
      </c>
    </row>
    <row r="5767" spans="1:9" x14ac:dyDescent="0.3">
      <c r="A5767">
        <v>170457</v>
      </c>
      <c r="B5767">
        <v>139.058823529411</v>
      </c>
      <c r="C5767">
        <v>0</v>
      </c>
      <c r="D5767">
        <v>173992</v>
      </c>
      <c r="E5767" t="s">
        <v>5790</v>
      </c>
      <c r="F5767">
        <v>0.51613289120000005</v>
      </c>
      <c r="G5767">
        <v>170457</v>
      </c>
      <c r="H5767">
        <v>11.8</v>
      </c>
      <c r="I5767">
        <v>2</v>
      </c>
    </row>
    <row r="5768" spans="1:9" x14ac:dyDescent="0.3">
      <c r="A5768">
        <v>170458</v>
      </c>
      <c r="B5768">
        <v>120.999879999314</v>
      </c>
      <c r="C5768">
        <v>0</v>
      </c>
      <c r="D5768">
        <v>173387</v>
      </c>
      <c r="E5768" t="s">
        <v>5790</v>
      </c>
      <c r="F5768">
        <v>0.24007900060000001</v>
      </c>
      <c r="G5768">
        <v>170458</v>
      </c>
      <c r="H5768">
        <v>14.76</v>
      </c>
      <c r="I5768">
        <v>1</v>
      </c>
    </row>
    <row r="5769" spans="1:9" x14ac:dyDescent="0.3">
      <c r="A5769">
        <v>170461</v>
      </c>
      <c r="B5769">
        <v>120.999879999314</v>
      </c>
      <c r="C5769">
        <v>0</v>
      </c>
      <c r="D5769">
        <v>173387</v>
      </c>
      <c r="E5769" t="s">
        <v>5790</v>
      </c>
      <c r="F5769">
        <v>0.63332611319999998</v>
      </c>
      <c r="G5769">
        <v>170461</v>
      </c>
      <c r="H5769">
        <v>11.8</v>
      </c>
      <c r="I5769">
        <v>2</v>
      </c>
    </row>
    <row r="5770" spans="1:9" x14ac:dyDescent="0.3">
      <c r="A5770">
        <v>170478</v>
      </c>
      <c r="B5770">
        <v>142</v>
      </c>
      <c r="C5770">
        <v>0</v>
      </c>
      <c r="D5770">
        <v>171002</v>
      </c>
      <c r="E5770" t="s">
        <v>5790</v>
      </c>
      <c r="F5770">
        <v>0.27069482210000001</v>
      </c>
      <c r="G5770">
        <v>170478</v>
      </c>
      <c r="H5770">
        <v>14.76</v>
      </c>
      <c r="I5770">
        <v>1</v>
      </c>
    </row>
    <row r="5771" spans="1:9" x14ac:dyDescent="0.3">
      <c r="A5771">
        <v>170482</v>
      </c>
      <c r="B5771">
        <v>142</v>
      </c>
      <c r="C5771">
        <v>0</v>
      </c>
      <c r="D5771">
        <v>171002</v>
      </c>
      <c r="E5771" t="s">
        <v>5790</v>
      </c>
      <c r="F5771">
        <v>0.51001363990000004</v>
      </c>
      <c r="G5771">
        <v>170482</v>
      </c>
      <c r="H5771">
        <v>11.8</v>
      </c>
      <c r="I5771">
        <v>2</v>
      </c>
    </row>
    <row r="5772" spans="1:9" x14ac:dyDescent="0.3">
      <c r="A5772">
        <v>170483</v>
      </c>
      <c r="B5772">
        <v>141.99999999999901</v>
      </c>
      <c r="C5772">
        <v>0</v>
      </c>
      <c r="D5772">
        <v>171002</v>
      </c>
      <c r="E5772" t="s">
        <v>5790</v>
      </c>
      <c r="F5772">
        <v>0.32960596679999998</v>
      </c>
      <c r="G5772">
        <v>170483</v>
      </c>
      <c r="H5772">
        <v>14.76</v>
      </c>
      <c r="I5772">
        <v>1</v>
      </c>
    </row>
    <row r="5773" spans="1:9" x14ac:dyDescent="0.3">
      <c r="A5773">
        <v>170491</v>
      </c>
      <c r="B5773">
        <v>142</v>
      </c>
      <c r="C5773">
        <v>0.13019227963508601</v>
      </c>
      <c r="D5773">
        <v>170778</v>
      </c>
      <c r="E5773" t="s">
        <v>5790</v>
      </c>
      <c r="F5773">
        <v>0.56563764809999995</v>
      </c>
      <c r="G5773">
        <v>170491</v>
      </c>
      <c r="H5773">
        <v>11.8</v>
      </c>
      <c r="I5773">
        <v>2</v>
      </c>
    </row>
    <row r="5774" spans="1:9" x14ac:dyDescent="0.3">
      <c r="A5774">
        <v>170508</v>
      </c>
      <c r="B5774">
        <v>120.999879999314</v>
      </c>
      <c r="C5774">
        <v>0</v>
      </c>
      <c r="D5774">
        <v>173387</v>
      </c>
      <c r="E5774" t="s">
        <v>5790</v>
      </c>
      <c r="F5774">
        <v>0.52617335320000003</v>
      </c>
      <c r="G5774">
        <v>170508</v>
      </c>
      <c r="H5774">
        <v>11.8</v>
      </c>
      <c r="I5774">
        <v>2</v>
      </c>
    </row>
    <row r="5775" spans="1:9" x14ac:dyDescent="0.3">
      <c r="A5775">
        <v>170535</v>
      </c>
      <c r="B5775">
        <v>142</v>
      </c>
      <c r="C5775">
        <v>0.409639694594709</v>
      </c>
      <c r="D5775">
        <v>171251</v>
      </c>
      <c r="E5775" t="s">
        <v>5790</v>
      </c>
      <c r="F5775">
        <v>0.56800031660000005</v>
      </c>
      <c r="G5775">
        <v>170535</v>
      </c>
      <c r="H5775">
        <v>11.8</v>
      </c>
      <c r="I5775">
        <v>2</v>
      </c>
    </row>
    <row r="5776" spans="1:9" x14ac:dyDescent="0.3">
      <c r="A5776">
        <v>170561</v>
      </c>
      <c r="B5776">
        <v>142</v>
      </c>
      <c r="C5776">
        <v>0</v>
      </c>
      <c r="D5776">
        <v>171002</v>
      </c>
      <c r="E5776" t="s">
        <v>5790</v>
      </c>
      <c r="F5776">
        <v>0.66169947389999995</v>
      </c>
      <c r="G5776">
        <v>170561</v>
      </c>
      <c r="H5776">
        <v>11.8</v>
      </c>
      <c r="I5776">
        <v>2</v>
      </c>
    </row>
    <row r="5777" spans="1:9" x14ac:dyDescent="0.3">
      <c r="A5777">
        <v>170587</v>
      </c>
      <c r="B5777">
        <v>154.75703654186199</v>
      </c>
      <c r="C5777">
        <v>0</v>
      </c>
      <c r="D5777">
        <v>171002</v>
      </c>
      <c r="E5777" t="s">
        <v>5790</v>
      </c>
      <c r="F5777">
        <v>0.72872328760000005</v>
      </c>
      <c r="G5777">
        <v>170587</v>
      </c>
      <c r="H5777">
        <v>11.8</v>
      </c>
      <c r="I5777">
        <v>2</v>
      </c>
    </row>
    <row r="5778" spans="1:9" x14ac:dyDescent="0.3">
      <c r="A5778">
        <v>170591</v>
      </c>
      <c r="B5778">
        <v>100</v>
      </c>
      <c r="C5778">
        <v>0</v>
      </c>
      <c r="D5778">
        <v>171344</v>
      </c>
      <c r="E5778" t="s">
        <v>5790</v>
      </c>
      <c r="F5778">
        <v>0.932312429</v>
      </c>
      <c r="G5778">
        <v>170591</v>
      </c>
      <c r="H5778">
        <v>6.11</v>
      </c>
      <c r="I5778">
        <v>4</v>
      </c>
    </row>
    <row r="5779" spans="1:9" x14ac:dyDescent="0.3">
      <c r="A5779">
        <v>170595</v>
      </c>
      <c r="B5779">
        <v>143.92307840236799</v>
      </c>
      <c r="C5779">
        <v>0</v>
      </c>
      <c r="D5779">
        <v>170730</v>
      </c>
      <c r="E5779" t="s">
        <v>5790</v>
      </c>
      <c r="F5779">
        <v>0.34378579259999997</v>
      </c>
      <c r="G5779">
        <v>170595</v>
      </c>
      <c r="H5779">
        <v>14.76</v>
      </c>
      <c r="I5779">
        <v>1</v>
      </c>
    </row>
    <row r="5780" spans="1:9" x14ac:dyDescent="0.3">
      <c r="A5780">
        <v>170609</v>
      </c>
      <c r="B5780">
        <v>142</v>
      </c>
      <c r="C5780">
        <v>0.409639694594709</v>
      </c>
      <c r="D5780">
        <v>171251</v>
      </c>
      <c r="E5780" t="s">
        <v>5790</v>
      </c>
      <c r="F5780">
        <v>0.45089560750000002</v>
      </c>
      <c r="G5780">
        <v>170609</v>
      </c>
      <c r="H5780">
        <v>14.76</v>
      </c>
      <c r="I5780">
        <v>1</v>
      </c>
    </row>
    <row r="5781" spans="1:9" x14ac:dyDescent="0.3">
      <c r="A5781">
        <v>170614</v>
      </c>
      <c r="B5781">
        <v>142</v>
      </c>
      <c r="C5781">
        <v>0.409639694594709</v>
      </c>
      <c r="D5781">
        <v>171251</v>
      </c>
      <c r="E5781" t="s">
        <v>5790</v>
      </c>
      <c r="F5781">
        <v>0.20037266610000001</v>
      </c>
      <c r="G5781">
        <v>170614</v>
      </c>
      <c r="H5781">
        <v>14.76</v>
      </c>
      <c r="I5781">
        <v>1</v>
      </c>
    </row>
    <row r="5782" spans="1:9" x14ac:dyDescent="0.3">
      <c r="A5782">
        <v>170619</v>
      </c>
      <c r="B5782">
        <v>142</v>
      </c>
      <c r="C5782">
        <v>0</v>
      </c>
      <c r="D5782">
        <v>170698</v>
      </c>
      <c r="E5782" t="s">
        <v>5790</v>
      </c>
      <c r="F5782">
        <v>0.64617323879999999</v>
      </c>
      <c r="G5782">
        <v>170619</v>
      </c>
      <c r="H5782">
        <v>11.8</v>
      </c>
      <c r="I5782">
        <v>2</v>
      </c>
    </row>
    <row r="5783" spans="1:9" x14ac:dyDescent="0.3">
      <c r="A5783">
        <v>170620</v>
      </c>
      <c r="B5783">
        <v>143.92307840236799</v>
      </c>
      <c r="C5783">
        <v>0</v>
      </c>
      <c r="D5783">
        <v>170864</v>
      </c>
      <c r="E5783" t="s">
        <v>5791</v>
      </c>
      <c r="F5783">
        <v>0.94883418080000004</v>
      </c>
      <c r="G5783">
        <v>170620</v>
      </c>
      <c r="H5783">
        <v>4.0599999999999996</v>
      </c>
      <c r="I5783">
        <v>5</v>
      </c>
    </row>
    <row r="5784" spans="1:9" x14ac:dyDescent="0.3">
      <c r="A5784">
        <v>170622</v>
      </c>
      <c r="B5784">
        <v>143.92307840236799</v>
      </c>
      <c r="C5784">
        <v>0</v>
      </c>
      <c r="D5784">
        <v>170864</v>
      </c>
      <c r="E5784" t="s">
        <v>5790</v>
      </c>
      <c r="F5784">
        <v>0.32025134560000001</v>
      </c>
      <c r="G5784">
        <v>170622</v>
      </c>
      <c r="H5784">
        <v>14.76</v>
      </c>
      <c r="I5784">
        <v>1</v>
      </c>
    </row>
    <row r="5785" spans="1:9" x14ac:dyDescent="0.3">
      <c r="A5785">
        <v>170628</v>
      </c>
      <c r="B5785">
        <v>142</v>
      </c>
      <c r="C5785">
        <v>0</v>
      </c>
      <c r="D5785">
        <v>170901</v>
      </c>
      <c r="E5785" t="s">
        <v>5790</v>
      </c>
      <c r="F5785">
        <v>0.53051179650000002</v>
      </c>
      <c r="G5785">
        <v>170628</v>
      </c>
      <c r="H5785">
        <v>11.8</v>
      </c>
      <c r="I5785">
        <v>2</v>
      </c>
    </row>
    <row r="5786" spans="1:9" x14ac:dyDescent="0.3">
      <c r="A5786">
        <v>170634</v>
      </c>
      <c r="B5786">
        <v>135.80953287983999</v>
      </c>
      <c r="C5786">
        <v>0</v>
      </c>
      <c r="D5786">
        <v>170901</v>
      </c>
      <c r="E5786" t="s">
        <v>5790</v>
      </c>
      <c r="F5786">
        <v>0.72973465920000002</v>
      </c>
      <c r="G5786">
        <v>170634</v>
      </c>
      <c r="H5786">
        <v>11.8</v>
      </c>
      <c r="I5786">
        <v>2</v>
      </c>
    </row>
    <row r="5787" spans="1:9" x14ac:dyDescent="0.3">
      <c r="A5787">
        <v>170672</v>
      </c>
      <c r="B5787">
        <v>143.92307840236799</v>
      </c>
      <c r="C5787">
        <v>0</v>
      </c>
      <c r="D5787">
        <v>170864</v>
      </c>
      <c r="E5787" t="s">
        <v>5790</v>
      </c>
      <c r="F5787">
        <v>0.47886589169999999</v>
      </c>
      <c r="G5787">
        <v>170672</v>
      </c>
      <c r="H5787">
        <v>14.76</v>
      </c>
      <c r="I5787">
        <v>1</v>
      </c>
    </row>
    <row r="5788" spans="1:9" x14ac:dyDescent="0.3">
      <c r="A5788">
        <v>170685</v>
      </c>
      <c r="B5788">
        <v>157.20500000000001</v>
      </c>
      <c r="C5788">
        <v>0.154426357813951</v>
      </c>
      <c r="D5788">
        <v>170187</v>
      </c>
      <c r="E5788" t="s">
        <v>5790</v>
      </c>
      <c r="F5788">
        <v>0.7855955362</v>
      </c>
      <c r="G5788">
        <v>170685</v>
      </c>
      <c r="H5788">
        <v>7.65</v>
      </c>
      <c r="I5788">
        <v>3</v>
      </c>
    </row>
    <row r="5789" spans="1:9" x14ac:dyDescent="0.3">
      <c r="A5789">
        <v>170688</v>
      </c>
      <c r="B5789">
        <v>160.36091582244501</v>
      </c>
      <c r="C5789">
        <v>0</v>
      </c>
      <c r="D5789">
        <v>171808</v>
      </c>
      <c r="E5789" t="s">
        <v>5790</v>
      </c>
      <c r="F5789">
        <v>0.90915983919999999</v>
      </c>
      <c r="G5789">
        <v>170688</v>
      </c>
      <c r="H5789">
        <v>6.11</v>
      </c>
      <c r="I5789">
        <v>4</v>
      </c>
    </row>
    <row r="5790" spans="1:9" x14ac:dyDescent="0.3">
      <c r="A5790">
        <v>170744</v>
      </c>
      <c r="B5790">
        <v>142</v>
      </c>
      <c r="C5790">
        <v>0.409639694594709</v>
      </c>
      <c r="D5790">
        <v>171251</v>
      </c>
      <c r="E5790" t="s">
        <v>5790</v>
      </c>
      <c r="F5790">
        <v>0.2457518876</v>
      </c>
      <c r="G5790">
        <v>170744</v>
      </c>
      <c r="H5790">
        <v>14.76</v>
      </c>
      <c r="I5790">
        <v>1</v>
      </c>
    </row>
    <row r="5791" spans="1:9" x14ac:dyDescent="0.3">
      <c r="A5791">
        <v>170884</v>
      </c>
      <c r="B5791">
        <v>142</v>
      </c>
      <c r="C5791">
        <v>0</v>
      </c>
      <c r="D5791">
        <v>171040</v>
      </c>
      <c r="E5791" t="s">
        <v>5791</v>
      </c>
      <c r="F5791">
        <v>0.98360532519999999</v>
      </c>
      <c r="G5791">
        <v>170884</v>
      </c>
      <c r="H5791">
        <v>1.98</v>
      </c>
      <c r="I5791">
        <v>6</v>
      </c>
    </row>
    <row r="5792" spans="1:9" x14ac:dyDescent="0.3">
      <c r="A5792">
        <v>170972</v>
      </c>
      <c r="B5792">
        <v>146.99999999999901</v>
      </c>
      <c r="C5792">
        <v>0</v>
      </c>
      <c r="D5792">
        <v>171131</v>
      </c>
      <c r="E5792" t="s">
        <v>5790</v>
      </c>
      <c r="F5792">
        <v>4.5847307900000002E-2</v>
      </c>
      <c r="G5792">
        <v>170972</v>
      </c>
      <c r="H5792">
        <v>14.76</v>
      </c>
      <c r="I5792">
        <v>1</v>
      </c>
    </row>
    <row r="5793" spans="1:9" x14ac:dyDescent="0.3">
      <c r="A5793">
        <v>170973</v>
      </c>
      <c r="B5793">
        <v>146.99999999999901</v>
      </c>
      <c r="C5793">
        <v>0</v>
      </c>
      <c r="D5793">
        <v>171131</v>
      </c>
      <c r="E5793" t="s">
        <v>5790</v>
      </c>
      <c r="F5793">
        <v>0.69992297889999999</v>
      </c>
      <c r="G5793">
        <v>170973</v>
      </c>
      <c r="H5793">
        <v>11.8</v>
      </c>
      <c r="I5793">
        <v>2</v>
      </c>
    </row>
    <row r="5794" spans="1:9" x14ac:dyDescent="0.3">
      <c r="A5794">
        <v>171001</v>
      </c>
      <c r="B5794">
        <v>163.277382450038</v>
      </c>
      <c r="C5794">
        <v>0</v>
      </c>
      <c r="D5794">
        <v>172959</v>
      </c>
      <c r="E5794" t="s">
        <v>5790</v>
      </c>
      <c r="F5794">
        <v>0.71998846530000005</v>
      </c>
      <c r="G5794">
        <v>171001</v>
      </c>
      <c r="H5794">
        <v>11.8</v>
      </c>
      <c r="I5794">
        <v>2</v>
      </c>
    </row>
    <row r="5795" spans="1:9" x14ac:dyDescent="0.3">
      <c r="A5795">
        <v>171012</v>
      </c>
      <c r="B5795">
        <v>142</v>
      </c>
      <c r="C5795">
        <v>0</v>
      </c>
      <c r="D5795">
        <v>171147</v>
      </c>
      <c r="E5795" t="s">
        <v>5790</v>
      </c>
      <c r="F5795">
        <v>0.59229451420000001</v>
      </c>
      <c r="G5795">
        <v>171012</v>
      </c>
      <c r="H5795">
        <v>11.8</v>
      </c>
      <c r="I5795">
        <v>2</v>
      </c>
    </row>
    <row r="5796" spans="1:9" x14ac:dyDescent="0.3">
      <c r="A5796">
        <v>171014</v>
      </c>
      <c r="B5796">
        <v>142</v>
      </c>
      <c r="C5796">
        <v>0</v>
      </c>
      <c r="D5796">
        <v>171147</v>
      </c>
      <c r="E5796" t="s">
        <v>5790</v>
      </c>
      <c r="F5796">
        <v>0.31145170329999999</v>
      </c>
      <c r="G5796">
        <v>171014</v>
      </c>
      <c r="H5796">
        <v>14.76</v>
      </c>
      <c r="I5796">
        <v>1</v>
      </c>
    </row>
    <row r="5797" spans="1:9" x14ac:dyDescent="0.3">
      <c r="A5797">
        <v>171015</v>
      </c>
      <c r="B5797">
        <v>142</v>
      </c>
      <c r="C5797">
        <v>0</v>
      </c>
      <c r="D5797">
        <v>171147</v>
      </c>
      <c r="E5797" t="s">
        <v>5790</v>
      </c>
      <c r="F5797">
        <v>0.85139358040000002</v>
      </c>
      <c r="G5797">
        <v>171015</v>
      </c>
      <c r="H5797">
        <v>6.11</v>
      </c>
      <c r="I5797">
        <v>4</v>
      </c>
    </row>
    <row r="5798" spans="1:9" x14ac:dyDescent="0.3">
      <c r="A5798">
        <v>171017</v>
      </c>
      <c r="B5798">
        <v>170.23947465667101</v>
      </c>
      <c r="C5798">
        <v>0</v>
      </c>
      <c r="D5798">
        <v>171147</v>
      </c>
      <c r="E5798" t="s">
        <v>5790</v>
      </c>
      <c r="F5798">
        <v>0.77118861679999995</v>
      </c>
      <c r="G5798">
        <v>171017</v>
      </c>
      <c r="H5798">
        <v>7.65</v>
      </c>
      <c r="I5798">
        <v>3</v>
      </c>
    </row>
    <row r="5799" spans="1:9" x14ac:dyDescent="0.3">
      <c r="A5799">
        <v>171019</v>
      </c>
      <c r="B5799">
        <v>148.605887239635</v>
      </c>
      <c r="C5799">
        <v>0.10544930210796701</v>
      </c>
      <c r="D5799">
        <v>171147</v>
      </c>
      <c r="E5799" t="s">
        <v>5790</v>
      </c>
      <c r="F5799">
        <v>0.80317300560000005</v>
      </c>
      <c r="G5799">
        <v>171019</v>
      </c>
      <c r="H5799">
        <v>7.65</v>
      </c>
      <c r="I5799">
        <v>3</v>
      </c>
    </row>
    <row r="5800" spans="1:9" x14ac:dyDescent="0.3">
      <c r="A5800">
        <v>171085</v>
      </c>
      <c r="B5800">
        <v>142</v>
      </c>
      <c r="C5800">
        <v>0</v>
      </c>
      <c r="D5800">
        <v>173340</v>
      </c>
      <c r="E5800" t="s">
        <v>5790</v>
      </c>
      <c r="F5800">
        <v>0.89068406820000001</v>
      </c>
      <c r="G5800">
        <v>171085</v>
      </c>
      <c r="H5800">
        <v>6.11</v>
      </c>
      <c r="I5800">
        <v>4</v>
      </c>
    </row>
    <row r="5801" spans="1:9" x14ac:dyDescent="0.3">
      <c r="A5801">
        <v>171085</v>
      </c>
      <c r="B5801">
        <v>142</v>
      </c>
      <c r="C5801">
        <v>0</v>
      </c>
      <c r="D5801">
        <v>173340</v>
      </c>
      <c r="E5801" t="s">
        <v>5790</v>
      </c>
      <c r="F5801">
        <v>0.89068406820000001</v>
      </c>
      <c r="G5801">
        <v>171085</v>
      </c>
      <c r="H5801">
        <v>6.11</v>
      </c>
      <c r="I5801">
        <v>4</v>
      </c>
    </row>
    <row r="5802" spans="1:9" x14ac:dyDescent="0.3">
      <c r="A5802">
        <v>171266</v>
      </c>
      <c r="B5802">
        <v>144.08334305552299</v>
      </c>
      <c r="C5802">
        <v>0</v>
      </c>
      <c r="D5802">
        <v>173340</v>
      </c>
      <c r="E5802" t="s">
        <v>5790</v>
      </c>
      <c r="F5802">
        <v>0.72277069090000001</v>
      </c>
      <c r="G5802">
        <v>171266</v>
      </c>
      <c r="H5802">
        <v>11.8</v>
      </c>
      <c r="I5802">
        <v>2</v>
      </c>
    </row>
    <row r="5803" spans="1:9" x14ac:dyDescent="0.3">
      <c r="A5803">
        <v>171266</v>
      </c>
      <c r="B5803">
        <v>144.08334305552299</v>
      </c>
      <c r="C5803">
        <v>0</v>
      </c>
      <c r="D5803">
        <v>173340</v>
      </c>
      <c r="E5803" t="s">
        <v>5790</v>
      </c>
      <c r="F5803">
        <v>0.72277069090000001</v>
      </c>
      <c r="G5803">
        <v>171266</v>
      </c>
      <c r="H5803">
        <v>11.8</v>
      </c>
      <c r="I5803">
        <v>2</v>
      </c>
    </row>
    <row r="5804" spans="1:9" x14ac:dyDescent="0.3">
      <c r="A5804">
        <v>171607</v>
      </c>
      <c r="B5804">
        <v>142</v>
      </c>
      <c r="C5804">
        <v>0</v>
      </c>
      <c r="D5804">
        <v>173992</v>
      </c>
      <c r="E5804" t="s">
        <v>5790</v>
      </c>
      <c r="F5804">
        <v>0.37877565619999998</v>
      </c>
      <c r="G5804">
        <v>171607</v>
      </c>
      <c r="H5804">
        <v>14.76</v>
      </c>
      <c r="I5804">
        <v>1</v>
      </c>
    </row>
    <row r="5805" spans="1:9" x14ac:dyDescent="0.3">
      <c r="A5805">
        <v>171607</v>
      </c>
      <c r="B5805">
        <v>142</v>
      </c>
      <c r="C5805">
        <v>0</v>
      </c>
      <c r="D5805">
        <v>173992</v>
      </c>
      <c r="E5805" t="s">
        <v>5790</v>
      </c>
      <c r="F5805">
        <v>0.37877565619999998</v>
      </c>
      <c r="G5805">
        <v>171607</v>
      </c>
      <c r="H5805">
        <v>14.76</v>
      </c>
      <c r="I5805">
        <v>1</v>
      </c>
    </row>
    <row r="5806" spans="1:9" x14ac:dyDescent="0.3">
      <c r="A5806">
        <v>171733</v>
      </c>
      <c r="B5806">
        <v>144.083333333333</v>
      </c>
      <c r="C5806">
        <v>0</v>
      </c>
      <c r="D5806">
        <v>173896</v>
      </c>
      <c r="E5806" t="s">
        <v>5790</v>
      </c>
      <c r="F5806">
        <v>0.65689474339999998</v>
      </c>
      <c r="G5806">
        <v>171733</v>
      </c>
      <c r="H5806">
        <v>11.8</v>
      </c>
      <c r="I5806">
        <v>2</v>
      </c>
    </row>
    <row r="5807" spans="1:9" x14ac:dyDescent="0.3">
      <c r="A5807">
        <v>171733</v>
      </c>
      <c r="B5807">
        <v>144.083333333333</v>
      </c>
      <c r="C5807">
        <v>0</v>
      </c>
      <c r="D5807">
        <v>173896</v>
      </c>
      <c r="E5807" t="s">
        <v>5790</v>
      </c>
      <c r="F5807">
        <v>0.65689474339999998</v>
      </c>
      <c r="G5807">
        <v>171733</v>
      </c>
      <c r="H5807">
        <v>11.8</v>
      </c>
      <c r="I5807">
        <v>2</v>
      </c>
    </row>
    <row r="5808" spans="1:9" x14ac:dyDescent="0.3">
      <c r="A5808">
        <v>171783</v>
      </c>
      <c r="B5808">
        <v>156.81300758945301</v>
      </c>
      <c r="C5808">
        <v>0</v>
      </c>
      <c r="D5808">
        <v>171783</v>
      </c>
      <c r="E5808" t="s">
        <v>5790</v>
      </c>
      <c r="F5808">
        <v>0.76474732160000003</v>
      </c>
      <c r="G5808">
        <v>171783</v>
      </c>
      <c r="H5808">
        <v>7.65</v>
      </c>
      <c r="I5808">
        <v>3</v>
      </c>
    </row>
    <row r="5809" spans="1:9" x14ac:dyDescent="0.3">
      <c r="A5809">
        <v>171783</v>
      </c>
      <c r="B5809">
        <v>156.81300758945301</v>
      </c>
      <c r="C5809">
        <v>0</v>
      </c>
      <c r="D5809">
        <v>171783</v>
      </c>
      <c r="E5809" t="s">
        <v>5790</v>
      </c>
      <c r="F5809">
        <v>0.76474732160000003</v>
      </c>
      <c r="G5809">
        <v>171783</v>
      </c>
      <c r="H5809">
        <v>7.65</v>
      </c>
      <c r="I5809">
        <v>3</v>
      </c>
    </row>
    <row r="5810" spans="1:9" x14ac:dyDescent="0.3">
      <c r="A5810">
        <v>171847</v>
      </c>
      <c r="B5810">
        <v>130.049331455561</v>
      </c>
      <c r="C5810">
        <v>0</v>
      </c>
      <c r="D5810">
        <v>173517</v>
      </c>
      <c r="E5810" t="s">
        <v>5791</v>
      </c>
      <c r="F5810">
        <v>0.95444232230000003</v>
      </c>
      <c r="G5810">
        <v>171847</v>
      </c>
      <c r="H5810">
        <v>4.0599999999999996</v>
      </c>
      <c r="I5810">
        <v>5</v>
      </c>
    </row>
    <row r="5811" spans="1:9" x14ac:dyDescent="0.3">
      <c r="A5811">
        <v>171847</v>
      </c>
      <c r="B5811">
        <v>130.049331455561</v>
      </c>
      <c r="C5811">
        <v>0</v>
      </c>
      <c r="D5811">
        <v>173517</v>
      </c>
      <c r="E5811" t="s">
        <v>5791</v>
      </c>
      <c r="F5811">
        <v>0.95444232230000003</v>
      </c>
      <c r="G5811">
        <v>171847</v>
      </c>
      <c r="H5811">
        <v>4.0599999999999996</v>
      </c>
      <c r="I5811">
        <v>5</v>
      </c>
    </row>
    <row r="5812" spans="1:9" x14ac:dyDescent="0.3">
      <c r="A5812">
        <v>171848</v>
      </c>
      <c r="B5812">
        <v>128.63329366446999</v>
      </c>
      <c r="C5812">
        <v>0</v>
      </c>
      <c r="D5812">
        <v>173517</v>
      </c>
      <c r="E5812" t="s">
        <v>5791</v>
      </c>
      <c r="F5812">
        <v>0.95462316270000003</v>
      </c>
      <c r="G5812">
        <v>171848</v>
      </c>
      <c r="H5812">
        <v>4.0599999999999996</v>
      </c>
      <c r="I5812">
        <v>5</v>
      </c>
    </row>
    <row r="5813" spans="1:9" x14ac:dyDescent="0.3">
      <c r="A5813">
        <v>171848</v>
      </c>
      <c r="B5813">
        <v>128.63329366446999</v>
      </c>
      <c r="C5813">
        <v>0</v>
      </c>
      <c r="D5813">
        <v>173517</v>
      </c>
      <c r="E5813" t="s">
        <v>5791</v>
      </c>
      <c r="F5813">
        <v>0.95462316270000003</v>
      </c>
      <c r="G5813">
        <v>171848</v>
      </c>
      <c r="H5813">
        <v>4.0599999999999996</v>
      </c>
      <c r="I5813">
        <v>5</v>
      </c>
    </row>
    <row r="5814" spans="1:9" x14ac:dyDescent="0.3">
      <c r="A5814">
        <v>171849</v>
      </c>
      <c r="B5814">
        <v>90</v>
      </c>
      <c r="C5814">
        <v>0</v>
      </c>
      <c r="D5814">
        <v>173517</v>
      </c>
      <c r="E5814" t="s">
        <v>5790</v>
      </c>
      <c r="F5814">
        <v>0.81686747069999999</v>
      </c>
      <c r="G5814">
        <v>171849</v>
      </c>
      <c r="H5814">
        <v>7.65</v>
      </c>
      <c r="I5814">
        <v>3</v>
      </c>
    </row>
    <row r="5815" spans="1:9" x14ac:dyDescent="0.3">
      <c r="A5815">
        <v>171849</v>
      </c>
      <c r="B5815">
        <v>90</v>
      </c>
      <c r="C5815">
        <v>0</v>
      </c>
      <c r="D5815">
        <v>173517</v>
      </c>
      <c r="E5815" t="s">
        <v>5790</v>
      </c>
      <c r="F5815">
        <v>0.81686747069999999</v>
      </c>
      <c r="G5815">
        <v>171849</v>
      </c>
      <c r="H5815">
        <v>7.65</v>
      </c>
      <c r="I5815">
        <v>3</v>
      </c>
    </row>
    <row r="5816" spans="1:9" x14ac:dyDescent="0.3">
      <c r="A5816">
        <v>171850</v>
      </c>
      <c r="B5816">
        <v>90</v>
      </c>
      <c r="C5816">
        <v>0</v>
      </c>
      <c r="D5816">
        <v>173517</v>
      </c>
      <c r="E5816" t="s">
        <v>5790</v>
      </c>
      <c r="F5816">
        <v>0.91564035420000001</v>
      </c>
      <c r="G5816">
        <v>171850</v>
      </c>
      <c r="H5816">
        <v>6.11</v>
      </c>
      <c r="I5816">
        <v>4</v>
      </c>
    </row>
    <row r="5817" spans="1:9" x14ac:dyDescent="0.3">
      <c r="A5817">
        <v>171850</v>
      </c>
      <c r="B5817">
        <v>90</v>
      </c>
      <c r="C5817">
        <v>0</v>
      </c>
      <c r="D5817">
        <v>173517</v>
      </c>
      <c r="E5817" t="s">
        <v>5790</v>
      </c>
      <c r="F5817">
        <v>0.91564035420000001</v>
      </c>
      <c r="G5817">
        <v>171850</v>
      </c>
      <c r="H5817">
        <v>6.11</v>
      </c>
      <c r="I5817">
        <v>4</v>
      </c>
    </row>
    <row r="5818" spans="1:9" x14ac:dyDescent="0.3">
      <c r="A5818">
        <v>171853</v>
      </c>
      <c r="B5818">
        <v>90</v>
      </c>
      <c r="C5818">
        <v>0</v>
      </c>
      <c r="D5818">
        <v>173517</v>
      </c>
      <c r="E5818" t="s">
        <v>5790</v>
      </c>
      <c r="F5818">
        <v>0.77718728780000002</v>
      </c>
      <c r="G5818">
        <v>171853</v>
      </c>
      <c r="H5818">
        <v>7.65</v>
      </c>
      <c r="I5818">
        <v>3</v>
      </c>
    </row>
    <row r="5819" spans="1:9" x14ac:dyDescent="0.3">
      <c r="A5819">
        <v>171853</v>
      </c>
      <c r="B5819">
        <v>90</v>
      </c>
      <c r="C5819">
        <v>0</v>
      </c>
      <c r="D5819">
        <v>173517</v>
      </c>
      <c r="E5819" t="s">
        <v>5790</v>
      </c>
      <c r="F5819">
        <v>0.77718728780000002</v>
      </c>
      <c r="G5819">
        <v>171853</v>
      </c>
      <c r="H5819">
        <v>7.65</v>
      </c>
      <c r="I5819">
        <v>3</v>
      </c>
    </row>
    <row r="5820" spans="1:9" x14ac:dyDescent="0.3">
      <c r="A5820">
        <v>171883</v>
      </c>
      <c r="B5820">
        <v>142</v>
      </c>
      <c r="C5820">
        <v>0.59291739835383195</v>
      </c>
      <c r="D5820">
        <v>173586</v>
      </c>
      <c r="E5820" t="s">
        <v>5790</v>
      </c>
      <c r="F5820">
        <v>0.84226447339999999</v>
      </c>
      <c r="G5820">
        <v>171883</v>
      </c>
      <c r="H5820">
        <v>6.11</v>
      </c>
      <c r="I5820">
        <v>4</v>
      </c>
    </row>
    <row r="5821" spans="1:9" x14ac:dyDescent="0.3">
      <c r="A5821">
        <v>171883</v>
      </c>
      <c r="B5821">
        <v>142</v>
      </c>
      <c r="C5821">
        <v>0.59291739835383195</v>
      </c>
      <c r="D5821">
        <v>173586</v>
      </c>
      <c r="E5821" t="s">
        <v>5790</v>
      </c>
      <c r="F5821">
        <v>0.84226447339999999</v>
      </c>
      <c r="G5821">
        <v>171883</v>
      </c>
      <c r="H5821">
        <v>6.11</v>
      </c>
      <c r="I5821">
        <v>4</v>
      </c>
    </row>
    <row r="5822" spans="1:9" x14ac:dyDescent="0.3">
      <c r="A5822">
        <v>171945</v>
      </c>
      <c r="B5822">
        <v>142</v>
      </c>
      <c r="C5822">
        <v>0.68198350838295296</v>
      </c>
      <c r="D5822">
        <v>173525</v>
      </c>
      <c r="E5822" t="s">
        <v>5790</v>
      </c>
      <c r="F5822">
        <v>0.75465416910000005</v>
      </c>
      <c r="G5822">
        <v>171945</v>
      </c>
      <c r="H5822">
        <v>7.65</v>
      </c>
      <c r="I5822">
        <v>3</v>
      </c>
    </row>
    <row r="5823" spans="1:9" x14ac:dyDescent="0.3">
      <c r="A5823">
        <v>171945</v>
      </c>
      <c r="B5823">
        <v>142</v>
      </c>
      <c r="C5823">
        <v>0.68198350838295296</v>
      </c>
      <c r="D5823">
        <v>173525</v>
      </c>
      <c r="E5823" t="s">
        <v>5790</v>
      </c>
      <c r="F5823">
        <v>0.75465416910000005</v>
      </c>
      <c r="G5823">
        <v>171945</v>
      </c>
      <c r="H5823">
        <v>7.65</v>
      </c>
      <c r="I5823">
        <v>3</v>
      </c>
    </row>
    <row r="5824" spans="1:9" x14ac:dyDescent="0.3">
      <c r="A5824">
        <v>172055</v>
      </c>
      <c r="B5824">
        <v>133.07333512222499</v>
      </c>
      <c r="C5824">
        <v>0</v>
      </c>
      <c r="D5824">
        <v>173406</v>
      </c>
      <c r="E5824" t="s">
        <v>5790</v>
      </c>
      <c r="F5824">
        <v>0.59598034619999996</v>
      </c>
      <c r="G5824">
        <v>172055</v>
      </c>
      <c r="H5824">
        <v>11.8</v>
      </c>
      <c r="I5824">
        <v>2</v>
      </c>
    </row>
    <row r="5825" spans="1:9" x14ac:dyDescent="0.3">
      <c r="A5825">
        <v>172055</v>
      </c>
      <c r="B5825">
        <v>133.07333512222499</v>
      </c>
      <c r="C5825">
        <v>0</v>
      </c>
      <c r="D5825">
        <v>173406</v>
      </c>
      <c r="E5825" t="s">
        <v>5790</v>
      </c>
      <c r="F5825">
        <v>0.59598034619999996</v>
      </c>
      <c r="G5825">
        <v>172055</v>
      </c>
      <c r="H5825">
        <v>11.8</v>
      </c>
      <c r="I5825">
        <v>2</v>
      </c>
    </row>
    <row r="5826" spans="1:9" x14ac:dyDescent="0.3">
      <c r="A5826">
        <v>172056</v>
      </c>
      <c r="B5826">
        <v>126.99999999999901</v>
      </c>
      <c r="C5826">
        <v>0</v>
      </c>
      <c r="D5826">
        <v>173406</v>
      </c>
      <c r="E5826" t="s">
        <v>5790</v>
      </c>
      <c r="F5826">
        <v>0.48279765250000001</v>
      </c>
      <c r="G5826">
        <v>172056</v>
      </c>
      <c r="H5826">
        <v>14.76</v>
      </c>
      <c r="I5826">
        <v>1</v>
      </c>
    </row>
    <row r="5827" spans="1:9" x14ac:dyDescent="0.3">
      <c r="A5827">
        <v>172056</v>
      </c>
      <c r="B5827">
        <v>126.99999999999901</v>
      </c>
      <c r="C5827">
        <v>0</v>
      </c>
      <c r="D5827">
        <v>173406</v>
      </c>
      <c r="E5827" t="s">
        <v>5790</v>
      </c>
      <c r="F5827">
        <v>0.48279765250000001</v>
      </c>
      <c r="G5827">
        <v>172056</v>
      </c>
      <c r="H5827">
        <v>14.76</v>
      </c>
      <c r="I5827">
        <v>1</v>
      </c>
    </row>
    <row r="5828" spans="1:9" x14ac:dyDescent="0.3">
      <c r="A5828">
        <v>172061</v>
      </c>
      <c r="B5828">
        <v>146.594650956675</v>
      </c>
      <c r="C5828">
        <v>0</v>
      </c>
      <c r="D5828">
        <v>173406</v>
      </c>
      <c r="E5828" t="s">
        <v>5790</v>
      </c>
      <c r="F5828">
        <v>0.2852180004</v>
      </c>
      <c r="G5828">
        <v>172061</v>
      </c>
      <c r="H5828">
        <v>14.76</v>
      </c>
      <c r="I5828">
        <v>1</v>
      </c>
    </row>
    <row r="5829" spans="1:9" x14ac:dyDescent="0.3">
      <c r="A5829">
        <v>172061</v>
      </c>
      <c r="B5829">
        <v>146.594650956675</v>
      </c>
      <c r="C5829">
        <v>0</v>
      </c>
      <c r="D5829">
        <v>173406</v>
      </c>
      <c r="E5829" t="s">
        <v>5790</v>
      </c>
      <c r="F5829">
        <v>0.2852180004</v>
      </c>
      <c r="G5829">
        <v>172061</v>
      </c>
      <c r="H5829">
        <v>14.76</v>
      </c>
      <c r="I5829">
        <v>1</v>
      </c>
    </row>
    <row r="5830" spans="1:9" x14ac:dyDescent="0.3">
      <c r="A5830">
        <v>172069</v>
      </c>
      <c r="B5830">
        <v>142</v>
      </c>
      <c r="C5830">
        <v>0.68198350838295296</v>
      </c>
      <c r="D5830">
        <v>173525</v>
      </c>
      <c r="E5830" t="s">
        <v>5790</v>
      </c>
      <c r="F5830">
        <v>0.15737836059999999</v>
      </c>
      <c r="G5830">
        <v>172069</v>
      </c>
      <c r="H5830">
        <v>14.76</v>
      </c>
      <c r="I5830">
        <v>1</v>
      </c>
    </row>
    <row r="5831" spans="1:9" x14ac:dyDescent="0.3">
      <c r="A5831">
        <v>172069</v>
      </c>
      <c r="B5831">
        <v>142</v>
      </c>
      <c r="C5831">
        <v>0.68198350838295296</v>
      </c>
      <c r="D5831">
        <v>173525</v>
      </c>
      <c r="E5831" t="s">
        <v>5790</v>
      </c>
      <c r="F5831">
        <v>0.15737836059999999</v>
      </c>
      <c r="G5831">
        <v>172069</v>
      </c>
      <c r="H5831">
        <v>14.76</v>
      </c>
      <c r="I5831">
        <v>1</v>
      </c>
    </row>
    <row r="5832" spans="1:9" x14ac:dyDescent="0.3">
      <c r="A5832">
        <v>172352</v>
      </c>
      <c r="B5832">
        <v>127.586680210133</v>
      </c>
      <c r="C5832">
        <v>0</v>
      </c>
      <c r="D5832">
        <v>173406</v>
      </c>
      <c r="E5832" t="s">
        <v>5790</v>
      </c>
      <c r="F5832">
        <v>7.5462386000000006E-2</v>
      </c>
      <c r="G5832">
        <v>172352</v>
      </c>
      <c r="H5832">
        <v>14.76</v>
      </c>
      <c r="I5832">
        <v>1</v>
      </c>
    </row>
    <row r="5833" spans="1:9" x14ac:dyDescent="0.3">
      <c r="A5833">
        <v>172352</v>
      </c>
      <c r="B5833">
        <v>127.586680210133</v>
      </c>
      <c r="C5833">
        <v>0</v>
      </c>
      <c r="D5833">
        <v>173406</v>
      </c>
      <c r="E5833" t="s">
        <v>5790</v>
      </c>
      <c r="F5833">
        <v>7.5462386000000006E-2</v>
      </c>
      <c r="G5833">
        <v>172352</v>
      </c>
      <c r="H5833">
        <v>14.76</v>
      </c>
      <c r="I5833">
        <v>1</v>
      </c>
    </row>
    <row r="5834" spans="1:9" x14ac:dyDescent="0.3">
      <c r="A5834">
        <v>172361</v>
      </c>
      <c r="B5834">
        <v>75</v>
      </c>
      <c r="C5834">
        <v>0</v>
      </c>
      <c r="D5834">
        <v>173562</v>
      </c>
      <c r="E5834" t="s">
        <v>5790</v>
      </c>
      <c r="F5834">
        <v>0.45174702999999999</v>
      </c>
      <c r="G5834">
        <v>172361</v>
      </c>
      <c r="H5834">
        <v>14.76</v>
      </c>
      <c r="I5834">
        <v>1</v>
      </c>
    </row>
    <row r="5835" spans="1:9" x14ac:dyDescent="0.3">
      <c r="A5835">
        <v>172361</v>
      </c>
      <c r="B5835">
        <v>75</v>
      </c>
      <c r="C5835">
        <v>0</v>
      </c>
      <c r="D5835">
        <v>173562</v>
      </c>
      <c r="E5835" t="s">
        <v>5790</v>
      </c>
      <c r="F5835">
        <v>0.45174702999999999</v>
      </c>
      <c r="G5835">
        <v>172361</v>
      </c>
      <c r="H5835">
        <v>14.76</v>
      </c>
      <c r="I5835">
        <v>1</v>
      </c>
    </row>
    <row r="5836" spans="1:9" x14ac:dyDescent="0.3">
      <c r="A5836">
        <v>172365</v>
      </c>
      <c r="B5836">
        <v>89.999999999999901</v>
      </c>
      <c r="C5836">
        <v>0</v>
      </c>
      <c r="D5836">
        <v>173562</v>
      </c>
      <c r="E5836" t="s">
        <v>5790</v>
      </c>
      <c r="F5836">
        <v>0.35978984829999999</v>
      </c>
      <c r="G5836">
        <v>172365</v>
      </c>
      <c r="H5836">
        <v>14.76</v>
      </c>
      <c r="I5836">
        <v>1</v>
      </c>
    </row>
    <row r="5837" spans="1:9" x14ac:dyDescent="0.3">
      <c r="A5837">
        <v>172365</v>
      </c>
      <c r="B5837">
        <v>89.999999999999901</v>
      </c>
      <c r="C5837">
        <v>0</v>
      </c>
      <c r="D5837">
        <v>173562</v>
      </c>
      <c r="E5837" t="s">
        <v>5790</v>
      </c>
      <c r="F5837">
        <v>0.35978984829999999</v>
      </c>
      <c r="G5837">
        <v>172365</v>
      </c>
      <c r="H5837">
        <v>14.76</v>
      </c>
      <c r="I5837">
        <v>1</v>
      </c>
    </row>
    <row r="5838" spans="1:9" x14ac:dyDescent="0.3">
      <c r="A5838">
        <v>172366</v>
      </c>
      <c r="B5838">
        <v>132.68375322081101</v>
      </c>
      <c r="C5838">
        <v>0</v>
      </c>
      <c r="D5838">
        <v>173562</v>
      </c>
      <c r="E5838" t="s">
        <v>5790</v>
      </c>
      <c r="F5838">
        <v>0.41265279049999998</v>
      </c>
      <c r="G5838">
        <v>172366</v>
      </c>
      <c r="H5838">
        <v>14.76</v>
      </c>
      <c r="I5838">
        <v>1</v>
      </c>
    </row>
    <row r="5839" spans="1:9" x14ac:dyDescent="0.3">
      <c r="A5839">
        <v>172366</v>
      </c>
      <c r="B5839">
        <v>132.68375322081101</v>
      </c>
      <c r="C5839">
        <v>0</v>
      </c>
      <c r="D5839">
        <v>173562</v>
      </c>
      <c r="E5839" t="s">
        <v>5790</v>
      </c>
      <c r="F5839">
        <v>0.41265279049999998</v>
      </c>
      <c r="G5839">
        <v>172366</v>
      </c>
      <c r="H5839">
        <v>14.76</v>
      </c>
      <c r="I5839">
        <v>1</v>
      </c>
    </row>
    <row r="5840" spans="1:9" x14ac:dyDescent="0.3">
      <c r="A5840">
        <v>172367</v>
      </c>
      <c r="B5840">
        <v>93.607511200008005</v>
      </c>
      <c r="C5840">
        <v>0</v>
      </c>
      <c r="D5840">
        <v>173562</v>
      </c>
      <c r="E5840" t="s">
        <v>5790</v>
      </c>
      <c r="F5840">
        <v>0.2460418493</v>
      </c>
      <c r="G5840">
        <v>172367</v>
      </c>
      <c r="H5840">
        <v>14.76</v>
      </c>
      <c r="I5840">
        <v>1</v>
      </c>
    </row>
    <row r="5841" spans="1:9" x14ac:dyDescent="0.3">
      <c r="A5841">
        <v>172367</v>
      </c>
      <c r="B5841">
        <v>93.607511200008005</v>
      </c>
      <c r="C5841">
        <v>0</v>
      </c>
      <c r="D5841">
        <v>173562</v>
      </c>
      <c r="E5841" t="s">
        <v>5790</v>
      </c>
      <c r="F5841">
        <v>0.2460418493</v>
      </c>
      <c r="G5841">
        <v>172367</v>
      </c>
      <c r="H5841">
        <v>14.76</v>
      </c>
      <c r="I5841">
        <v>1</v>
      </c>
    </row>
    <row r="5842" spans="1:9" x14ac:dyDescent="0.3">
      <c r="A5842">
        <v>172403</v>
      </c>
      <c r="B5842">
        <v>89.999999999999901</v>
      </c>
      <c r="C5842">
        <v>0</v>
      </c>
      <c r="D5842">
        <v>173562</v>
      </c>
      <c r="E5842" t="s">
        <v>5790</v>
      </c>
      <c r="F5842">
        <v>0.1255579144</v>
      </c>
      <c r="G5842">
        <v>172403</v>
      </c>
      <c r="H5842">
        <v>14.76</v>
      </c>
      <c r="I5842">
        <v>1</v>
      </c>
    </row>
    <row r="5843" spans="1:9" x14ac:dyDescent="0.3">
      <c r="A5843">
        <v>172403</v>
      </c>
      <c r="B5843">
        <v>89.999999999999901</v>
      </c>
      <c r="C5843">
        <v>0</v>
      </c>
      <c r="D5843">
        <v>173562</v>
      </c>
      <c r="E5843" t="s">
        <v>5790</v>
      </c>
      <c r="F5843">
        <v>0.1255579144</v>
      </c>
      <c r="G5843">
        <v>172403</v>
      </c>
      <c r="H5843">
        <v>14.76</v>
      </c>
      <c r="I5843">
        <v>1</v>
      </c>
    </row>
    <row r="5844" spans="1:9" x14ac:dyDescent="0.3">
      <c r="A5844">
        <v>172452</v>
      </c>
      <c r="B5844">
        <v>105.64873920918799</v>
      </c>
      <c r="C5844">
        <v>0</v>
      </c>
      <c r="D5844">
        <v>173517</v>
      </c>
      <c r="E5844" t="s">
        <v>5791</v>
      </c>
      <c r="F5844">
        <v>0.9595137239</v>
      </c>
      <c r="G5844">
        <v>172452</v>
      </c>
      <c r="H5844">
        <v>4.0599999999999996</v>
      </c>
      <c r="I5844">
        <v>5</v>
      </c>
    </row>
    <row r="5845" spans="1:9" x14ac:dyDescent="0.3">
      <c r="A5845">
        <v>172452</v>
      </c>
      <c r="B5845">
        <v>105.64873920918799</v>
      </c>
      <c r="C5845">
        <v>0</v>
      </c>
      <c r="D5845">
        <v>173517</v>
      </c>
      <c r="E5845" t="s">
        <v>5791</v>
      </c>
      <c r="F5845">
        <v>0.9595137239</v>
      </c>
      <c r="G5845">
        <v>172452</v>
      </c>
      <c r="H5845">
        <v>4.0599999999999996</v>
      </c>
      <c r="I5845">
        <v>5</v>
      </c>
    </row>
    <row r="5846" spans="1:9" x14ac:dyDescent="0.3">
      <c r="A5846">
        <v>172471</v>
      </c>
      <c r="B5846">
        <v>142</v>
      </c>
      <c r="C5846">
        <v>0.68198350838295296</v>
      </c>
      <c r="D5846">
        <v>173525</v>
      </c>
      <c r="E5846" t="s">
        <v>5790</v>
      </c>
      <c r="F5846">
        <v>0.29835093019999998</v>
      </c>
      <c r="G5846">
        <v>172471</v>
      </c>
      <c r="H5846">
        <v>14.76</v>
      </c>
      <c r="I5846">
        <v>1</v>
      </c>
    </row>
    <row r="5847" spans="1:9" x14ac:dyDescent="0.3">
      <c r="A5847">
        <v>172471</v>
      </c>
      <c r="B5847">
        <v>142</v>
      </c>
      <c r="C5847">
        <v>0.68198350838295296</v>
      </c>
      <c r="D5847">
        <v>173525</v>
      </c>
      <c r="E5847" t="s">
        <v>5790</v>
      </c>
      <c r="F5847">
        <v>0.29835093019999998</v>
      </c>
      <c r="G5847">
        <v>172471</v>
      </c>
      <c r="H5847">
        <v>14.76</v>
      </c>
      <c r="I5847">
        <v>1</v>
      </c>
    </row>
    <row r="5848" spans="1:9" x14ac:dyDescent="0.3">
      <c r="A5848">
        <v>172485</v>
      </c>
      <c r="B5848">
        <v>119.41772925283399</v>
      </c>
      <c r="C5848">
        <v>0</v>
      </c>
      <c r="D5848">
        <v>173517</v>
      </c>
      <c r="E5848" t="s">
        <v>5791</v>
      </c>
      <c r="F5848">
        <v>0.97824722529999997</v>
      </c>
      <c r="G5848">
        <v>172485</v>
      </c>
      <c r="H5848">
        <v>1.98</v>
      </c>
      <c r="I5848">
        <v>6</v>
      </c>
    </row>
    <row r="5849" spans="1:9" x14ac:dyDescent="0.3">
      <c r="A5849">
        <v>172485</v>
      </c>
      <c r="B5849">
        <v>119.41772925283399</v>
      </c>
      <c r="C5849">
        <v>0</v>
      </c>
      <c r="D5849">
        <v>173517</v>
      </c>
      <c r="E5849" t="s">
        <v>5791</v>
      </c>
      <c r="F5849">
        <v>0.97824722529999997</v>
      </c>
      <c r="G5849">
        <v>172485</v>
      </c>
      <c r="H5849">
        <v>1.98</v>
      </c>
      <c r="I5849">
        <v>6</v>
      </c>
    </row>
    <row r="5850" spans="1:9" x14ac:dyDescent="0.3">
      <c r="A5850">
        <v>172614</v>
      </c>
      <c r="B5850">
        <v>142</v>
      </c>
      <c r="C5850">
        <v>0</v>
      </c>
      <c r="D5850">
        <v>173423</v>
      </c>
      <c r="E5850" t="s">
        <v>5790</v>
      </c>
      <c r="F5850">
        <v>0.34802615640000001</v>
      </c>
      <c r="G5850">
        <v>172614</v>
      </c>
      <c r="H5850">
        <v>14.76</v>
      </c>
      <c r="I5850">
        <v>1</v>
      </c>
    </row>
    <row r="5851" spans="1:9" x14ac:dyDescent="0.3">
      <c r="A5851">
        <v>172614</v>
      </c>
      <c r="B5851">
        <v>142</v>
      </c>
      <c r="C5851">
        <v>0</v>
      </c>
      <c r="D5851">
        <v>173423</v>
      </c>
      <c r="E5851" t="s">
        <v>5790</v>
      </c>
      <c r="F5851">
        <v>0.34802615640000001</v>
      </c>
      <c r="G5851">
        <v>172614</v>
      </c>
      <c r="H5851">
        <v>14.76</v>
      </c>
      <c r="I5851">
        <v>1</v>
      </c>
    </row>
    <row r="5852" spans="1:9" x14ac:dyDescent="0.3">
      <c r="A5852">
        <v>172759</v>
      </c>
      <c r="B5852">
        <v>175.52505866988199</v>
      </c>
      <c r="C5852">
        <v>0.21852302209463101</v>
      </c>
      <c r="D5852">
        <v>174000</v>
      </c>
      <c r="E5852" t="s">
        <v>5790</v>
      </c>
      <c r="F5852">
        <v>0.81049209830000002</v>
      </c>
      <c r="G5852">
        <v>172759</v>
      </c>
      <c r="H5852">
        <v>7.65</v>
      </c>
      <c r="I5852">
        <v>3</v>
      </c>
    </row>
    <row r="5853" spans="1:9" x14ac:dyDescent="0.3">
      <c r="A5853">
        <v>172759</v>
      </c>
      <c r="B5853">
        <v>175.52505866988199</v>
      </c>
      <c r="C5853">
        <v>0.21852302209463101</v>
      </c>
      <c r="D5853">
        <v>174000</v>
      </c>
      <c r="E5853" t="s">
        <v>5790</v>
      </c>
      <c r="F5853">
        <v>0.81049209830000002</v>
      </c>
      <c r="G5853">
        <v>172759</v>
      </c>
      <c r="H5853">
        <v>7.65</v>
      </c>
      <c r="I5853">
        <v>3</v>
      </c>
    </row>
    <row r="5854" spans="1:9" x14ac:dyDescent="0.3">
      <c r="A5854">
        <v>172782</v>
      </c>
      <c r="B5854">
        <v>142</v>
      </c>
      <c r="C5854">
        <v>0.68198350838295296</v>
      </c>
      <c r="D5854">
        <v>173525</v>
      </c>
      <c r="E5854" t="s">
        <v>5790</v>
      </c>
      <c r="F5854">
        <v>0.62841296199999996</v>
      </c>
      <c r="G5854">
        <v>172782</v>
      </c>
      <c r="H5854">
        <v>11.8</v>
      </c>
      <c r="I5854">
        <v>2</v>
      </c>
    </row>
    <row r="5855" spans="1:9" x14ac:dyDescent="0.3">
      <c r="A5855">
        <v>172782</v>
      </c>
      <c r="B5855">
        <v>142</v>
      </c>
      <c r="C5855">
        <v>0.68198350838295296</v>
      </c>
      <c r="D5855">
        <v>173525</v>
      </c>
      <c r="E5855" t="s">
        <v>5790</v>
      </c>
      <c r="F5855">
        <v>0.62841296199999996</v>
      </c>
      <c r="G5855">
        <v>172782</v>
      </c>
      <c r="H5855">
        <v>11.8</v>
      </c>
      <c r="I5855">
        <v>2</v>
      </c>
    </row>
    <row r="5856" spans="1:9" x14ac:dyDescent="0.3">
      <c r="A5856">
        <v>172803</v>
      </c>
      <c r="B5856">
        <v>142</v>
      </c>
      <c r="C5856">
        <v>0</v>
      </c>
      <c r="D5856">
        <v>173423</v>
      </c>
      <c r="E5856" t="s">
        <v>5790</v>
      </c>
      <c r="F5856">
        <v>0.6237239242</v>
      </c>
      <c r="G5856">
        <v>172803</v>
      </c>
      <c r="H5856">
        <v>11.8</v>
      </c>
      <c r="I5856">
        <v>2</v>
      </c>
    </row>
    <row r="5857" spans="1:9" x14ac:dyDescent="0.3">
      <c r="A5857">
        <v>172803</v>
      </c>
      <c r="B5857">
        <v>142</v>
      </c>
      <c r="C5857">
        <v>0</v>
      </c>
      <c r="D5857">
        <v>173423</v>
      </c>
      <c r="E5857" t="s">
        <v>5790</v>
      </c>
      <c r="F5857">
        <v>0.6237239242</v>
      </c>
      <c r="G5857">
        <v>172803</v>
      </c>
      <c r="H5857">
        <v>11.8</v>
      </c>
      <c r="I5857">
        <v>2</v>
      </c>
    </row>
    <row r="5858" spans="1:9" x14ac:dyDescent="0.3">
      <c r="A5858">
        <v>172819</v>
      </c>
      <c r="B5858">
        <v>156.037692307692</v>
      </c>
      <c r="C5858">
        <v>0</v>
      </c>
      <c r="D5858">
        <v>173331</v>
      </c>
      <c r="E5858" t="s">
        <v>5790</v>
      </c>
      <c r="F5858">
        <v>0.30735871199999998</v>
      </c>
      <c r="G5858">
        <v>172819</v>
      </c>
      <c r="H5858">
        <v>14.76</v>
      </c>
      <c r="I5858">
        <v>1</v>
      </c>
    </row>
    <row r="5859" spans="1:9" x14ac:dyDescent="0.3">
      <c r="A5859">
        <v>172819</v>
      </c>
      <c r="B5859">
        <v>156.037692307692</v>
      </c>
      <c r="C5859">
        <v>0</v>
      </c>
      <c r="D5859">
        <v>173331</v>
      </c>
      <c r="E5859" t="s">
        <v>5790</v>
      </c>
      <c r="F5859">
        <v>0.30735871199999998</v>
      </c>
      <c r="G5859">
        <v>172819</v>
      </c>
      <c r="H5859">
        <v>14.76</v>
      </c>
      <c r="I5859">
        <v>1</v>
      </c>
    </row>
    <row r="5860" spans="1:9" x14ac:dyDescent="0.3">
      <c r="A5860">
        <v>172875</v>
      </c>
      <c r="B5860">
        <v>137.578946011081</v>
      </c>
      <c r="C5860">
        <v>0</v>
      </c>
      <c r="D5860">
        <v>173798</v>
      </c>
      <c r="E5860" t="s">
        <v>5790</v>
      </c>
      <c r="F5860">
        <v>0.72233855719999995</v>
      </c>
      <c r="G5860">
        <v>172875</v>
      </c>
      <c r="H5860">
        <v>11.8</v>
      </c>
      <c r="I5860">
        <v>2</v>
      </c>
    </row>
    <row r="5861" spans="1:9" x14ac:dyDescent="0.3">
      <c r="A5861">
        <v>172875</v>
      </c>
      <c r="B5861">
        <v>137.578946011081</v>
      </c>
      <c r="C5861">
        <v>0</v>
      </c>
      <c r="D5861">
        <v>173798</v>
      </c>
      <c r="E5861" t="s">
        <v>5790</v>
      </c>
      <c r="F5861">
        <v>0.72233855719999995</v>
      </c>
      <c r="G5861">
        <v>172875</v>
      </c>
      <c r="H5861">
        <v>11.8</v>
      </c>
      <c r="I5861">
        <v>2</v>
      </c>
    </row>
    <row r="5862" spans="1:9" x14ac:dyDescent="0.3">
      <c r="A5862">
        <v>172877</v>
      </c>
      <c r="B5862">
        <v>137.578946011081</v>
      </c>
      <c r="C5862">
        <v>0</v>
      </c>
      <c r="D5862">
        <v>173798</v>
      </c>
      <c r="E5862" t="s">
        <v>5790</v>
      </c>
      <c r="F5862">
        <v>0.45593899490000001</v>
      </c>
      <c r="G5862">
        <v>172877</v>
      </c>
      <c r="H5862">
        <v>14.76</v>
      </c>
      <c r="I5862">
        <v>1</v>
      </c>
    </row>
    <row r="5863" spans="1:9" x14ac:dyDescent="0.3">
      <c r="A5863">
        <v>172877</v>
      </c>
      <c r="B5863">
        <v>137.578946011081</v>
      </c>
      <c r="C5863">
        <v>0</v>
      </c>
      <c r="D5863">
        <v>173798</v>
      </c>
      <c r="E5863" t="s">
        <v>5790</v>
      </c>
      <c r="F5863">
        <v>0.45593899490000001</v>
      </c>
      <c r="G5863">
        <v>172877</v>
      </c>
      <c r="H5863">
        <v>14.76</v>
      </c>
      <c r="I5863">
        <v>1</v>
      </c>
    </row>
    <row r="5864" spans="1:9" x14ac:dyDescent="0.3">
      <c r="A5864">
        <v>172878</v>
      </c>
      <c r="B5864">
        <v>137.578946011081</v>
      </c>
      <c r="C5864">
        <v>0</v>
      </c>
      <c r="D5864">
        <v>173798</v>
      </c>
      <c r="E5864" t="s">
        <v>5790</v>
      </c>
      <c r="F5864">
        <v>0.51243150230000001</v>
      </c>
      <c r="G5864">
        <v>172878</v>
      </c>
      <c r="H5864">
        <v>11.8</v>
      </c>
      <c r="I5864">
        <v>2</v>
      </c>
    </row>
    <row r="5865" spans="1:9" x14ac:dyDescent="0.3">
      <c r="A5865">
        <v>172878</v>
      </c>
      <c r="B5865">
        <v>137.578946011081</v>
      </c>
      <c r="C5865">
        <v>0</v>
      </c>
      <c r="D5865">
        <v>173798</v>
      </c>
      <c r="E5865" t="s">
        <v>5790</v>
      </c>
      <c r="F5865">
        <v>0.51243150230000001</v>
      </c>
      <c r="G5865">
        <v>172878</v>
      </c>
      <c r="H5865">
        <v>11.8</v>
      </c>
      <c r="I5865">
        <v>2</v>
      </c>
    </row>
    <row r="5866" spans="1:9" x14ac:dyDescent="0.3">
      <c r="A5866">
        <v>172895</v>
      </c>
      <c r="B5866">
        <v>137.578946011081</v>
      </c>
      <c r="C5866">
        <v>0</v>
      </c>
      <c r="D5866">
        <v>173798</v>
      </c>
      <c r="E5866" t="s">
        <v>5790</v>
      </c>
      <c r="F5866">
        <v>0.3382104635</v>
      </c>
      <c r="G5866">
        <v>172895</v>
      </c>
      <c r="H5866">
        <v>14.76</v>
      </c>
      <c r="I5866">
        <v>1</v>
      </c>
    </row>
    <row r="5867" spans="1:9" x14ac:dyDescent="0.3">
      <c r="A5867">
        <v>172895</v>
      </c>
      <c r="B5867">
        <v>137.578946011081</v>
      </c>
      <c r="C5867">
        <v>0</v>
      </c>
      <c r="D5867">
        <v>173798</v>
      </c>
      <c r="E5867" t="s">
        <v>5790</v>
      </c>
      <c r="F5867">
        <v>0.3382104635</v>
      </c>
      <c r="G5867">
        <v>172895</v>
      </c>
      <c r="H5867">
        <v>14.76</v>
      </c>
      <c r="I5867">
        <v>1</v>
      </c>
    </row>
    <row r="5868" spans="1:9" x14ac:dyDescent="0.3">
      <c r="A5868">
        <v>172966</v>
      </c>
      <c r="B5868">
        <v>141.99999999999901</v>
      </c>
      <c r="C5868">
        <v>0</v>
      </c>
      <c r="D5868">
        <v>174027</v>
      </c>
      <c r="E5868" t="s">
        <v>5790</v>
      </c>
      <c r="F5868">
        <v>0.62023669479999999</v>
      </c>
      <c r="G5868">
        <v>172966</v>
      </c>
      <c r="H5868">
        <v>11.8</v>
      </c>
      <c r="I5868">
        <v>2</v>
      </c>
    </row>
    <row r="5869" spans="1:9" x14ac:dyDescent="0.3">
      <c r="A5869">
        <v>172966</v>
      </c>
      <c r="B5869">
        <v>141.99999999999901</v>
      </c>
      <c r="C5869">
        <v>0</v>
      </c>
      <c r="D5869">
        <v>174027</v>
      </c>
      <c r="E5869" t="s">
        <v>5790</v>
      </c>
      <c r="F5869">
        <v>0.62023669479999999</v>
      </c>
      <c r="G5869">
        <v>172966</v>
      </c>
      <c r="H5869">
        <v>11.8</v>
      </c>
      <c r="I5869">
        <v>2</v>
      </c>
    </row>
    <row r="5870" spans="1:9" x14ac:dyDescent="0.3">
      <c r="A5870">
        <v>172978</v>
      </c>
      <c r="B5870">
        <v>141.99999999999901</v>
      </c>
      <c r="C5870">
        <v>0</v>
      </c>
      <c r="D5870">
        <v>174027</v>
      </c>
      <c r="E5870" t="s">
        <v>5790</v>
      </c>
      <c r="F5870">
        <v>0.71599370240000004</v>
      </c>
      <c r="G5870">
        <v>172978</v>
      </c>
      <c r="H5870">
        <v>11.8</v>
      </c>
      <c r="I5870">
        <v>2</v>
      </c>
    </row>
    <row r="5871" spans="1:9" x14ac:dyDescent="0.3">
      <c r="A5871">
        <v>172978</v>
      </c>
      <c r="B5871">
        <v>141.99999999999901</v>
      </c>
      <c r="C5871">
        <v>0</v>
      </c>
      <c r="D5871">
        <v>174027</v>
      </c>
      <c r="E5871" t="s">
        <v>5790</v>
      </c>
      <c r="F5871">
        <v>0.71599370240000004</v>
      </c>
      <c r="G5871">
        <v>172978</v>
      </c>
      <c r="H5871">
        <v>11.8</v>
      </c>
      <c r="I5871">
        <v>2</v>
      </c>
    </row>
    <row r="5872" spans="1:9" x14ac:dyDescent="0.3">
      <c r="A5872">
        <v>173016</v>
      </c>
      <c r="B5872">
        <v>142</v>
      </c>
      <c r="C5872">
        <v>0.68198350838295296</v>
      </c>
      <c r="D5872">
        <v>173525</v>
      </c>
      <c r="E5872" t="s">
        <v>5790</v>
      </c>
      <c r="F5872">
        <v>0.54357737299999997</v>
      </c>
      <c r="G5872">
        <v>173016</v>
      </c>
      <c r="H5872">
        <v>11.8</v>
      </c>
      <c r="I5872">
        <v>2</v>
      </c>
    </row>
    <row r="5873" spans="1:9" x14ac:dyDescent="0.3">
      <c r="A5873">
        <v>173016</v>
      </c>
      <c r="B5873">
        <v>142</v>
      </c>
      <c r="C5873">
        <v>0.68198350838295296</v>
      </c>
      <c r="D5873">
        <v>173525</v>
      </c>
      <c r="E5873" t="s">
        <v>5790</v>
      </c>
      <c r="F5873">
        <v>0.54357737299999997</v>
      </c>
      <c r="G5873">
        <v>173016</v>
      </c>
      <c r="H5873">
        <v>11.8</v>
      </c>
      <c r="I5873">
        <v>2</v>
      </c>
    </row>
    <row r="5874" spans="1:9" x14ac:dyDescent="0.3">
      <c r="A5874">
        <v>173059</v>
      </c>
      <c r="B5874">
        <v>142</v>
      </c>
      <c r="C5874">
        <v>0</v>
      </c>
      <c r="D5874">
        <v>173331</v>
      </c>
      <c r="E5874" t="s">
        <v>5790</v>
      </c>
      <c r="F5874">
        <v>0.55681025979999998</v>
      </c>
      <c r="G5874">
        <v>173059</v>
      </c>
      <c r="H5874">
        <v>11.8</v>
      </c>
      <c r="I5874">
        <v>2</v>
      </c>
    </row>
    <row r="5875" spans="1:9" x14ac:dyDescent="0.3">
      <c r="A5875">
        <v>173059</v>
      </c>
      <c r="B5875">
        <v>142</v>
      </c>
      <c r="C5875">
        <v>0</v>
      </c>
      <c r="D5875">
        <v>173331</v>
      </c>
      <c r="E5875" t="s">
        <v>5790</v>
      </c>
      <c r="F5875">
        <v>0.55681025979999998</v>
      </c>
      <c r="G5875">
        <v>173059</v>
      </c>
      <c r="H5875">
        <v>11.8</v>
      </c>
      <c r="I5875">
        <v>2</v>
      </c>
    </row>
    <row r="5876" spans="1:9" x14ac:dyDescent="0.3">
      <c r="A5876">
        <v>173080</v>
      </c>
      <c r="B5876">
        <v>142</v>
      </c>
      <c r="C5876">
        <v>0</v>
      </c>
      <c r="D5876">
        <v>173423</v>
      </c>
      <c r="E5876" t="s">
        <v>5790</v>
      </c>
      <c r="F5876">
        <v>0.56361925599999996</v>
      </c>
      <c r="G5876">
        <v>173080</v>
      </c>
      <c r="H5876">
        <v>11.8</v>
      </c>
      <c r="I5876">
        <v>2</v>
      </c>
    </row>
    <row r="5877" spans="1:9" x14ac:dyDescent="0.3">
      <c r="A5877">
        <v>173080</v>
      </c>
      <c r="B5877">
        <v>142</v>
      </c>
      <c r="C5877">
        <v>0</v>
      </c>
      <c r="D5877">
        <v>173423</v>
      </c>
      <c r="E5877" t="s">
        <v>5790</v>
      </c>
      <c r="F5877">
        <v>0.56361925599999996</v>
      </c>
      <c r="G5877">
        <v>173080</v>
      </c>
      <c r="H5877">
        <v>11.8</v>
      </c>
      <c r="I5877">
        <v>2</v>
      </c>
    </row>
    <row r="5878" spans="1:9" x14ac:dyDescent="0.3">
      <c r="A5878">
        <v>173091</v>
      </c>
      <c r="B5878">
        <v>137.578946011081</v>
      </c>
      <c r="C5878">
        <v>0</v>
      </c>
      <c r="D5878">
        <v>173798</v>
      </c>
      <c r="E5878" t="s">
        <v>5790</v>
      </c>
      <c r="F5878">
        <v>0.62161737679999995</v>
      </c>
      <c r="G5878">
        <v>173091</v>
      </c>
      <c r="H5878">
        <v>11.8</v>
      </c>
      <c r="I5878">
        <v>2</v>
      </c>
    </row>
    <row r="5879" spans="1:9" x14ac:dyDescent="0.3">
      <c r="A5879">
        <v>173091</v>
      </c>
      <c r="B5879">
        <v>137.578946011081</v>
      </c>
      <c r="C5879">
        <v>0</v>
      </c>
      <c r="D5879">
        <v>173798</v>
      </c>
      <c r="E5879" t="s">
        <v>5790</v>
      </c>
      <c r="F5879">
        <v>0.62161737679999995</v>
      </c>
      <c r="G5879">
        <v>173091</v>
      </c>
      <c r="H5879">
        <v>11.8</v>
      </c>
      <c r="I5879">
        <v>2</v>
      </c>
    </row>
    <row r="5880" spans="1:9" x14ac:dyDescent="0.3">
      <c r="A5880">
        <v>173112</v>
      </c>
      <c r="B5880">
        <v>139.058823529411</v>
      </c>
      <c r="C5880">
        <v>0</v>
      </c>
      <c r="D5880">
        <v>173992</v>
      </c>
      <c r="E5880" t="s">
        <v>5790</v>
      </c>
      <c r="F5880">
        <v>0.89862424139999997</v>
      </c>
      <c r="G5880">
        <v>173112</v>
      </c>
      <c r="H5880">
        <v>6.11</v>
      </c>
      <c r="I5880">
        <v>4</v>
      </c>
    </row>
    <row r="5881" spans="1:9" x14ac:dyDescent="0.3">
      <c r="A5881">
        <v>173112</v>
      </c>
      <c r="B5881">
        <v>139.058823529411</v>
      </c>
      <c r="C5881">
        <v>0</v>
      </c>
      <c r="D5881">
        <v>173992</v>
      </c>
      <c r="E5881" t="s">
        <v>5790</v>
      </c>
      <c r="F5881">
        <v>0.89862424139999997</v>
      </c>
      <c r="G5881">
        <v>173112</v>
      </c>
      <c r="H5881">
        <v>6.11</v>
      </c>
      <c r="I5881">
        <v>4</v>
      </c>
    </row>
    <row r="5882" spans="1:9" x14ac:dyDescent="0.3">
      <c r="A5882">
        <v>173153</v>
      </c>
      <c r="B5882">
        <v>117.499816248621</v>
      </c>
      <c r="C5882">
        <v>0</v>
      </c>
      <c r="D5882">
        <v>173387</v>
      </c>
      <c r="E5882" t="s">
        <v>5790</v>
      </c>
      <c r="F5882">
        <v>0.84839540719999995</v>
      </c>
      <c r="G5882">
        <v>173153</v>
      </c>
      <c r="H5882">
        <v>6.11</v>
      </c>
      <c r="I5882">
        <v>4</v>
      </c>
    </row>
    <row r="5883" spans="1:9" x14ac:dyDescent="0.3">
      <c r="A5883">
        <v>173153</v>
      </c>
      <c r="B5883">
        <v>117.499816248621</v>
      </c>
      <c r="C5883">
        <v>0</v>
      </c>
      <c r="D5883">
        <v>173387</v>
      </c>
      <c r="E5883" t="s">
        <v>5790</v>
      </c>
      <c r="F5883">
        <v>0.84839540719999995</v>
      </c>
      <c r="G5883">
        <v>173153</v>
      </c>
      <c r="H5883">
        <v>6.11</v>
      </c>
      <c r="I5883">
        <v>4</v>
      </c>
    </row>
    <row r="5884" spans="1:9" x14ac:dyDescent="0.3">
      <c r="A5884">
        <v>173160</v>
      </c>
      <c r="B5884">
        <v>142</v>
      </c>
      <c r="C5884">
        <v>0</v>
      </c>
      <c r="D5884">
        <v>174017</v>
      </c>
      <c r="E5884" t="s">
        <v>5790</v>
      </c>
      <c r="F5884">
        <v>0.83361989260000002</v>
      </c>
      <c r="G5884">
        <v>173160</v>
      </c>
      <c r="H5884">
        <v>7.65</v>
      </c>
      <c r="I5884">
        <v>3</v>
      </c>
    </row>
    <row r="5885" spans="1:9" x14ac:dyDescent="0.3">
      <c r="A5885">
        <v>173160</v>
      </c>
      <c r="B5885">
        <v>142</v>
      </c>
      <c r="C5885">
        <v>0</v>
      </c>
      <c r="D5885">
        <v>174017</v>
      </c>
      <c r="E5885" t="s">
        <v>5790</v>
      </c>
      <c r="F5885">
        <v>0.83361989260000002</v>
      </c>
      <c r="G5885">
        <v>173160</v>
      </c>
      <c r="H5885">
        <v>7.65</v>
      </c>
      <c r="I5885">
        <v>3</v>
      </c>
    </row>
    <row r="5886" spans="1:9" x14ac:dyDescent="0.3">
      <c r="A5886">
        <v>173161</v>
      </c>
      <c r="B5886">
        <v>142</v>
      </c>
      <c r="C5886">
        <v>0.50823265260794404</v>
      </c>
      <c r="D5886">
        <v>173305</v>
      </c>
      <c r="E5886" t="s">
        <v>5790</v>
      </c>
      <c r="F5886">
        <v>0.90474605559999999</v>
      </c>
      <c r="G5886">
        <v>173161</v>
      </c>
      <c r="H5886">
        <v>6.11</v>
      </c>
      <c r="I5886">
        <v>4</v>
      </c>
    </row>
    <row r="5887" spans="1:9" x14ac:dyDescent="0.3">
      <c r="A5887">
        <v>173161</v>
      </c>
      <c r="B5887">
        <v>142</v>
      </c>
      <c r="C5887">
        <v>0.50823265260794404</v>
      </c>
      <c r="D5887">
        <v>173305</v>
      </c>
      <c r="E5887" t="s">
        <v>5790</v>
      </c>
      <c r="F5887">
        <v>0.90474605559999999</v>
      </c>
      <c r="G5887">
        <v>173161</v>
      </c>
      <c r="H5887">
        <v>6.11</v>
      </c>
      <c r="I5887">
        <v>4</v>
      </c>
    </row>
    <row r="5888" spans="1:9" x14ac:dyDescent="0.3">
      <c r="A5888">
        <v>173164</v>
      </c>
      <c r="B5888">
        <v>154.16401705732099</v>
      </c>
      <c r="C5888">
        <v>0.39527800205055302</v>
      </c>
      <c r="D5888">
        <v>173586</v>
      </c>
      <c r="E5888" t="s">
        <v>5790</v>
      </c>
      <c r="F5888">
        <v>0.88292771579999996</v>
      </c>
      <c r="G5888">
        <v>173164</v>
      </c>
      <c r="H5888">
        <v>6.11</v>
      </c>
      <c r="I5888">
        <v>4</v>
      </c>
    </row>
    <row r="5889" spans="1:9" x14ac:dyDescent="0.3">
      <c r="A5889">
        <v>173164</v>
      </c>
      <c r="B5889">
        <v>154.16401705732099</v>
      </c>
      <c r="C5889">
        <v>0.39527800205055302</v>
      </c>
      <c r="D5889">
        <v>173586</v>
      </c>
      <c r="E5889" t="s">
        <v>5790</v>
      </c>
      <c r="F5889">
        <v>0.88292771579999996</v>
      </c>
      <c r="G5889">
        <v>173164</v>
      </c>
      <c r="H5889">
        <v>6.11</v>
      </c>
      <c r="I5889">
        <v>4</v>
      </c>
    </row>
    <row r="5890" spans="1:9" x14ac:dyDescent="0.3">
      <c r="A5890">
        <v>173177</v>
      </c>
      <c r="B5890">
        <v>136.34783553877199</v>
      </c>
      <c r="C5890">
        <v>0</v>
      </c>
      <c r="D5890">
        <v>173471</v>
      </c>
      <c r="E5890" t="s">
        <v>5790</v>
      </c>
      <c r="F5890">
        <v>9.6729077400000002E-2</v>
      </c>
      <c r="G5890">
        <v>173177</v>
      </c>
      <c r="H5890">
        <v>14.76</v>
      </c>
      <c r="I5890">
        <v>1</v>
      </c>
    </row>
    <row r="5891" spans="1:9" x14ac:dyDescent="0.3">
      <c r="A5891">
        <v>173177</v>
      </c>
      <c r="B5891">
        <v>136.34783553877199</v>
      </c>
      <c r="C5891">
        <v>0</v>
      </c>
      <c r="D5891">
        <v>173471</v>
      </c>
      <c r="E5891" t="s">
        <v>5790</v>
      </c>
      <c r="F5891">
        <v>9.6729077400000002E-2</v>
      </c>
      <c r="G5891">
        <v>173177</v>
      </c>
      <c r="H5891">
        <v>14.76</v>
      </c>
      <c r="I5891">
        <v>1</v>
      </c>
    </row>
    <row r="5892" spans="1:9" x14ac:dyDescent="0.3">
      <c r="A5892">
        <v>173178</v>
      </c>
      <c r="B5892">
        <v>136.28571020408501</v>
      </c>
      <c r="C5892">
        <v>0</v>
      </c>
      <c r="D5892">
        <v>173471</v>
      </c>
      <c r="E5892" t="s">
        <v>5790</v>
      </c>
      <c r="F5892">
        <v>2.0570840699999999E-2</v>
      </c>
      <c r="G5892">
        <v>173178</v>
      </c>
      <c r="H5892">
        <v>14.76</v>
      </c>
      <c r="I5892">
        <v>1</v>
      </c>
    </row>
    <row r="5893" spans="1:9" x14ac:dyDescent="0.3">
      <c r="A5893">
        <v>173178</v>
      </c>
      <c r="B5893">
        <v>136.28571020408501</v>
      </c>
      <c r="C5893">
        <v>0</v>
      </c>
      <c r="D5893">
        <v>173471</v>
      </c>
      <c r="E5893" t="s">
        <v>5790</v>
      </c>
      <c r="F5893">
        <v>2.0570840699999999E-2</v>
      </c>
      <c r="G5893">
        <v>173178</v>
      </c>
      <c r="H5893">
        <v>14.76</v>
      </c>
      <c r="I5893">
        <v>1</v>
      </c>
    </row>
    <row r="5894" spans="1:9" x14ac:dyDescent="0.3">
      <c r="A5894">
        <v>173180</v>
      </c>
      <c r="B5894">
        <v>139.058823529411</v>
      </c>
      <c r="C5894">
        <v>0</v>
      </c>
      <c r="D5894">
        <v>173992</v>
      </c>
      <c r="E5894" t="s">
        <v>5790</v>
      </c>
      <c r="F5894">
        <v>0.72640931610000004</v>
      </c>
      <c r="G5894">
        <v>173180</v>
      </c>
      <c r="H5894">
        <v>11.8</v>
      </c>
      <c r="I5894">
        <v>2</v>
      </c>
    </row>
    <row r="5895" spans="1:9" x14ac:dyDescent="0.3">
      <c r="A5895">
        <v>173180</v>
      </c>
      <c r="B5895">
        <v>139.058823529411</v>
      </c>
      <c r="C5895">
        <v>0</v>
      </c>
      <c r="D5895">
        <v>173992</v>
      </c>
      <c r="E5895" t="s">
        <v>5790</v>
      </c>
      <c r="F5895">
        <v>0.72640931610000004</v>
      </c>
      <c r="G5895">
        <v>173180</v>
      </c>
      <c r="H5895">
        <v>11.8</v>
      </c>
      <c r="I5895">
        <v>2</v>
      </c>
    </row>
    <row r="5896" spans="1:9" x14ac:dyDescent="0.3">
      <c r="A5896">
        <v>173270</v>
      </c>
      <c r="B5896">
        <v>142</v>
      </c>
      <c r="C5896">
        <v>0</v>
      </c>
      <c r="D5896">
        <v>173331</v>
      </c>
      <c r="E5896" t="s">
        <v>5790</v>
      </c>
      <c r="F5896">
        <v>0.74418652060000001</v>
      </c>
      <c r="G5896">
        <v>173270</v>
      </c>
      <c r="H5896">
        <v>11.8</v>
      </c>
      <c r="I5896">
        <v>2</v>
      </c>
    </row>
    <row r="5897" spans="1:9" x14ac:dyDescent="0.3">
      <c r="A5897">
        <v>173270</v>
      </c>
      <c r="B5897">
        <v>142</v>
      </c>
      <c r="C5897">
        <v>0</v>
      </c>
      <c r="D5897">
        <v>173331</v>
      </c>
      <c r="E5897" t="s">
        <v>5790</v>
      </c>
      <c r="F5897">
        <v>0.74418652060000001</v>
      </c>
      <c r="G5897">
        <v>173270</v>
      </c>
      <c r="H5897">
        <v>11.8</v>
      </c>
      <c r="I5897">
        <v>2</v>
      </c>
    </row>
    <row r="5898" spans="1:9" x14ac:dyDescent="0.3">
      <c r="A5898">
        <v>173288</v>
      </c>
      <c r="B5898">
        <v>142</v>
      </c>
      <c r="C5898">
        <v>0</v>
      </c>
      <c r="D5898">
        <v>174017</v>
      </c>
      <c r="E5898" t="s">
        <v>5790</v>
      </c>
      <c r="F5898">
        <v>0.85974150900000001</v>
      </c>
      <c r="G5898">
        <v>173288</v>
      </c>
      <c r="H5898">
        <v>6.11</v>
      </c>
      <c r="I5898">
        <v>4</v>
      </c>
    </row>
    <row r="5899" spans="1:9" x14ac:dyDescent="0.3">
      <c r="A5899">
        <v>173288</v>
      </c>
      <c r="B5899">
        <v>142</v>
      </c>
      <c r="C5899">
        <v>0</v>
      </c>
      <c r="D5899">
        <v>174017</v>
      </c>
      <c r="E5899" t="s">
        <v>5790</v>
      </c>
      <c r="F5899">
        <v>0.85974150900000001</v>
      </c>
      <c r="G5899">
        <v>173288</v>
      </c>
      <c r="H5899">
        <v>6.11</v>
      </c>
      <c r="I5899">
        <v>4</v>
      </c>
    </row>
    <row r="5900" spans="1:9" x14ac:dyDescent="0.3">
      <c r="A5900">
        <v>173304</v>
      </c>
      <c r="B5900">
        <v>147</v>
      </c>
      <c r="C5900">
        <v>6.5374918281352098E-2</v>
      </c>
      <c r="D5900">
        <v>174000</v>
      </c>
      <c r="E5900" t="s">
        <v>5790</v>
      </c>
      <c r="F5900">
        <v>0.51232624049999997</v>
      </c>
      <c r="G5900">
        <v>173304</v>
      </c>
      <c r="H5900">
        <v>11.8</v>
      </c>
      <c r="I5900">
        <v>2</v>
      </c>
    </row>
    <row r="5901" spans="1:9" x14ac:dyDescent="0.3">
      <c r="A5901">
        <v>173304</v>
      </c>
      <c r="B5901">
        <v>147</v>
      </c>
      <c r="C5901">
        <v>6.5374918281352098E-2</v>
      </c>
      <c r="D5901">
        <v>174000</v>
      </c>
      <c r="E5901" t="s">
        <v>5790</v>
      </c>
      <c r="F5901">
        <v>0.51232624049999997</v>
      </c>
      <c r="G5901">
        <v>173304</v>
      </c>
      <c r="H5901">
        <v>11.8</v>
      </c>
      <c r="I5901">
        <v>2</v>
      </c>
    </row>
    <row r="5902" spans="1:9" x14ac:dyDescent="0.3">
      <c r="A5902">
        <v>173353</v>
      </c>
      <c r="B5902">
        <v>147</v>
      </c>
      <c r="C5902">
        <v>0</v>
      </c>
      <c r="D5902">
        <v>173771</v>
      </c>
      <c r="E5902" t="s">
        <v>5791</v>
      </c>
      <c r="F5902">
        <v>0.9403350949</v>
      </c>
      <c r="G5902">
        <v>173353</v>
      </c>
      <c r="H5902">
        <v>4.0599999999999996</v>
      </c>
      <c r="I5902">
        <v>5</v>
      </c>
    </row>
    <row r="5903" spans="1:9" x14ac:dyDescent="0.3">
      <c r="A5903">
        <v>173353</v>
      </c>
      <c r="B5903">
        <v>147</v>
      </c>
      <c r="C5903">
        <v>0</v>
      </c>
      <c r="D5903">
        <v>173771</v>
      </c>
      <c r="E5903" t="s">
        <v>5791</v>
      </c>
      <c r="F5903">
        <v>0.9403350949</v>
      </c>
      <c r="G5903">
        <v>173353</v>
      </c>
      <c r="H5903">
        <v>4.0599999999999996</v>
      </c>
      <c r="I5903">
        <v>5</v>
      </c>
    </row>
    <row r="5904" spans="1:9" x14ac:dyDescent="0.3">
      <c r="A5904">
        <v>173354</v>
      </c>
      <c r="B5904">
        <v>143.92307840236799</v>
      </c>
      <c r="C5904">
        <v>0</v>
      </c>
      <c r="D5904">
        <v>174017</v>
      </c>
      <c r="E5904" t="s">
        <v>5790</v>
      </c>
      <c r="F5904">
        <v>0.30428847669999998</v>
      </c>
      <c r="G5904">
        <v>173354</v>
      </c>
      <c r="H5904">
        <v>14.76</v>
      </c>
      <c r="I5904">
        <v>1</v>
      </c>
    </row>
    <row r="5905" spans="1:9" x14ac:dyDescent="0.3">
      <c r="A5905">
        <v>173354</v>
      </c>
      <c r="B5905">
        <v>143.92307840236799</v>
      </c>
      <c r="C5905">
        <v>0</v>
      </c>
      <c r="D5905">
        <v>174017</v>
      </c>
      <c r="E5905" t="s">
        <v>5790</v>
      </c>
      <c r="F5905">
        <v>0.30428847669999998</v>
      </c>
      <c r="G5905">
        <v>173354</v>
      </c>
      <c r="H5905">
        <v>14.76</v>
      </c>
      <c r="I5905">
        <v>1</v>
      </c>
    </row>
    <row r="5906" spans="1:9" x14ac:dyDescent="0.3">
      <c r="A5906">
        <v>173359</v>
      </c>
      <c r="B5906">
        <v>158.08000945882901</v>
      </c>
      <c r="C5906">
        <v>0</v>
      </c>
      <c r="D5906">
        <v>174017</v>
      </c>
      <c r="E5906" t="s">
        <v>5790</v>
      </c>
      <c r="F5906">
        <v>0.79551661009999997</v>
      </c>
      <c r="G5906">
        <v>173359</v>
      </c>
      <c r="H5906">
        <v>7.65</v>
      </c>
      <c r="I5906">
        <v>3</v>
      </c>
    </row>
    <row r="5907" spans="1:9" x14ac:dyDescent="0.3">
      <c r="A5907">
        <v>173359</v>
      </c>
      <c r="B5907">
        <v>158.08000945882901</v>
      </c>
      <c r="C5907">
        <v>0</v>
      </c>
      <c r="D5907">
        <v>174017</v>
      </c>
      <c r="E5907" t="s">
        <v>5790</v>
      </c>
      <c r="F5907">
        <v>0.79551661009999997</v>
      </c>
      <c r="G5907">
        <v>173359</v>
      </c>
      <c r="H5907">
        <v>7.65</v>
      </c>
      <c r="I5907">
        <v>3</v>
      </c>
    </row>
    <row r="5908" spans="1:9" x14ac:dyDescent="0.3">
      <c r="A5908">
        <v>173419</v>
      </c>
      <c r="B5908">
        <v>105</v>
      </c>
      <c r="C5908">
        <v>5.89778170963225E-2</v>
      </c>
      <c r="D5908">
        <v>173883</v>
      </c>
      <c r="E5908" t="s">
        <v>5790</v>
      </c>
      <c r="F5908">
        <v>0.24374565479999999</v>
      </c>
      <c r="G5908">
        <v>173419</v>
      </c>
      <c r="H5908">
        <v>14.76</v>
      </c>
      <c r="I5908">
        <v>1</v>
      </c>
    </row>
    <row r="5909" spans="1:9" x14ac:dyDescent="0.3">
      <c r="A5909">
        <v>173419</v>
      </c>
      <c r="B5909">
        <v>105</v>
      </c>
      <c r="C5909">
        <v>5.89778170963225E-2</v>
      </c>
      <c r="D5909">
        <v>173883</v>
      </c>
      <c r="E5909" t="s">
        <v>5790</v>
      </c>
      <c r="F5909">
        <v>0.24374565479999999</v>
      </c>
      <c r="G5909">
        <v>173419</v>
      </c>
      <c r="H5909">
        <v>14.76</v>
      </c>
      <c r="I5909">
        <v>1</v>
      </c>
    </row>
    <row r="5910" spans="1:9" x14ac:dyDescent="0.3">
      <c r="A5910">
        <v>173420</v>
      </c>
      <c r="B5910">
        <v>147</v>
      </c>
      <c r="C5910">
        <v>5.89778170963225E-2</v>
      </c>
      <c r="D5910">
        <v>173883</v>
      </c>
      <c r="E5910" t="s">
        <v>5790</v>
      </c>
      <c r="F5910">
        <v>0.47305047509999998</v>
      </c>
      <c r="G5910">
        <v>173420</v>
      </c>
      <c r="H5910">
        <v>14.76</v>
      </c>
      <c r="I5910">
        <v>1</v>
      </c>
    </row>
    <row r="5911" spans="1:9" x14ac:dyDescent="0.3">
      <c r="A5911">
        <v>173420</v>
      </c>
      <c r="B5911">
        <v>147</v>
      </c>
      <c r="C5911">
        <v>5.89778170963225E-2</v>
      </c>
      <c r="D5911">
        <v>173883</v>
      </c>
      <c r="E5911" t="s">
        <v>5790</v>
      </c>
      <c r="F5911">
        <v>0.47305047509999998</v>
      </c>
      <c r="G5911">
        <v>173420</v>
      </c>
      <c r="H5911">
        <v>14.76</v>
      </c>
      <c r="I5911">
        <v>1</v>
      </c>
    </row>
    <row r="5912" spans="1:9" x14ac:dyDescent="0.3">
      <c r="A5912">
        <v>173422</v>
      </c>
      <c r="B5912">
        <v>127</v>
      </c>
      <c r="C5912">
        <v>5.89778170963225E-2</v>
      </c>
      <c r="D5912">
        <v>173883</v>
      </c>
      <c r="E5912" t="s">
        <v>5790</v>
      </c>
      <c r="F5912">
        <v>0.3262984753</v>
      </c>
      <c r="G5912">
        <v>173422</v>
      </c>
      <c r="H5912">
        <v>14.76</v>
      </c>
      <c r="I5912">
        <v>1</v>
      </c>
    </row>
    <row r="5913" spans="1:9" x14ac:dyDescent="0.3">
      <c r="A5913">
        <v>173422</v>
      </c>
      <c r="B5913">
        <v>127</v>
      </c>
      <c r="C5913">
        <v>5.89778170963225E-2</v>
      </c>
      <c r="D5913">
        <v>173883</v>
      </c>
      <c r="E5913" t="s">
        <v>5790</v>
      </c>
      <c r="F5913">
        <v>0.3262984753</v>
      </c>
      <c r="G5913">
        <v>173422</v>
      </c>
      <c r="H5913">
        <v>14.76</v>
      </c>
      <c r="I5913">
        <v>1</v>
      </c>
    </row>
    <row r="5914" spans="1:9" x14ac:dyDescent="0.3">
      <c r="A5914">
        <v>173430</v>
      </c>
      <c r="B5914">
        <v>105</v>
      </c>
      <c r="C5914">
        <v>5.89778170963225E-2</v>
      </c>
      <c r="D5914">
        <v>173883</v>
      </c>
      <c r="E5914" t="s">
        <v>5790</v>
      </c>
      <c r="F5914">
        <v>0.37660565969999998</v>
      </c>
      <c r="G5914">
        <v>173430</v>
      </c>
      <c r="H5914">
        <v>14.76</v>
      </c>
      <c r="I5914">
        <v>1</v>
      </c>
    </row>
    <row r="5915" spans="1:9" x14ac:dyDescent="0.3">
      <c r="A5915">
        <v>173430</v>
      </c>
      <c r="B5915">
        <v>105</v>
      </c>
      <c r="C5915">
        <v>5.89778170963225E-2</v>
      </c>
      <c r="D5915">
        <v>173883</v>
      </c>
      <c r="E5915" t="s">
        <v>5790</v>
      </c>
      <c r="F5915">
        <v>0.37660565969999998</v>
      </c>
      <c r="G5915">
        <v>173430</v>
      </c>
      <c r="H5915">
        <v>14.76</v>
      </c>
      <c r="I5915">
        <v>1</v>
      </c>
    </row>
    <row r="5916" spans="1:9" x14ac:dyDescent="0.3">
      <c r="A5916">
        <v>173456</v>
      </c>
      <c r="B5916">
        <v>95</v>
      </c>
      <c r="C5916">
        <v>5.89778170963225E-2</v>
      </c>
      <c r="D5916">
        <v>173883</v>
      </c>
      <c r="E5916" t="s">
        <v>5790</v>
      </c>
      <c r="F5916">
        <v>0.72276419400000003</v>
      </c>
      <c r="G5916">
        <v>173456</v>
      </c>
      <c r="H5916">
        <v>11.8</v>
      </c>
      <c r="I5916">
        <v>2</v>
      </c>
    </row>
    <row r="5917" spans="1:9" x14ac:dyDescent="0.3">
      <c r="A5917">
        <v>173456</v>
      </c>
      <c r="B5917">
        <v>95</v>
      </c>
      <c r="C5917">
        <v>5.89778170963225E-2</v>
      </c>
      <c r="D5917">
        <v>173883</v>
      </c>
      <c r="E5917" t="s">
        <v>5790</v>
      </c>
      <c r="F5917">
        <v>0.72276419400000003</v>
      </c>
      <c r="G5917">
        <v>173456</v>
      </c>
      <c r="H5917">
        <v>11.8</v>
      </c>
      <c r="I5917">
        <v>2</v>
      </c>
    </row>
    <row r="5918" spans="1:9" x14ac:dyDescent="0.3">
      <c r="A5918">
        <v>173470</v>
      </c>
      <c r="B5918">
        <v>147</v>
      </c>
      <c r="C5918">
        <v>0.42064892288249101</v>
      </c>
      <c r="D5918">
        <v>174357</v>
      </c>
      <c r="E5918" t="s">
        <v>5790</v>
      </c>
      <c r="F5918">
        <v>0.86643242840000001</v>
      </c>
      <c r="G5918">
        <v>173470</v>
      </c>
      <c r="H5918">
        <v>6.11</v>
      </c>
      <c r="I5918">
        <v>4</v>
      </c>
    </row>
    <row r="5919" spans="1:9" x14ac:dyDescent="0.3">
      <c r="A5919">
        <v>173470</v>
      </c>
      <c r="B5919">
        <v>147</v>
      </c>
      <c r="C5919">
        <v>0.42064892288249101</v>
      </c>
      <c r="D5919">
        <v>174357</v>
      </c>
      <c r="E5919" t="s">
        <v>5790</v>
      </c>
      <c r="F5919">
        <v>0.86643242840000001</v>
      </c>
      <c r="G5919">
        <v>173470</v>
      </c>
      <c r="H5919">
        <v>6.11</v>
      </c>
      <c r="I5919">
        <v>4</v>
      </c>
    </row>
    <row r="5920" spans="1:9" x14ac:dyDescent="0.3">
      <c r="A5920">
        <v>173486</v>
      </c>
      <c r="B5920">
        <v>142</v>
      </c>
      <c r="C5920">
        <v>0</v>
      </c>
      <c r="D5920">
        <v>174017</v>
      </c>
      <c r="E5920" t="s">
        <v>5790</v>
      </c>
      <c r="F5920">
        <v>0.70689129829999997</v>
      </c>
      <c r="G5920">
        <v>173486</v>
      </c>
      <c r="H5920">
        <v>11.8</v>
      </c>
      <c r="I5920">
        <v>2</v>
      </c>
    </row>
    <row r="5921" spans="1:9" x14ac:dyDescent="0.3">
      <c r="A5921">
        <v>173486</v>
      </c>
      <c r="B5921">
        <v>142</v>
      </c>
      <c r="C5921">
        <v>0</v>
      </c>
      <c r="D5921">
        <v>174017</v>
      </c>
      <c r="E5921" t="s">
        <v>5790</v>
      </c>
      <c r="F5921">
        <v>0.70689129829999997</v>
      </c>
      <c r="G5921">
        <v>173486</v>
      </c>
      <c r="H5921">
        <v>11.8</v>
      </c>
      <c r="I5921">
        <v>2</v>
      </c>
    </row>
    <row r="5922" spans="1:9" x14ac:dyDescent="0.3">
      <c r="A5922">
        <v>173487</v>
      </c>
      <c r="B5922">
        <v>159.38007034802101</v>
      </c>
      <c r="C5922">
        <v>0</v>
      </c>
      <c r="D5922">
        <v>174017</v>
      </c>
      <c r="E5922" t="s">
        <v>5790</v>
      </c>
      <c r="F5922">
        <v>0.424574703</v>
      </c>
      <c r="G5922">
        <v>173487</v>
      </c>
      <c r="H5922">
        <v>14.76</v>
      </c>
      <c r="I5922">
        <v>1</v>
      </c>
    </row>
    <row r="5923" spans="1:9" x14ac:dyDescent="0.3">
      <c r="A5923">
        <v>173487</v>
      </c>
      <c r="B5923">
        <v>159.38007034802101</v>
      </c>
      <c r="C5923">
        <v>0</v>
      </c>
      <c r="D5923">
        <v>174017</v>
      </c>
      <c r="E5923" t="s">
        <v>5790</v>
      </c>
      <c r="F5923">
        <v>0.424574703</v>
      </c>
      <c r="G5923">
        <v>173487</v>
      </c>
      <c r="H5923">
        <v>14.76</v>
      </c>
      <c r="I5923">
        <v>1</v>
      </c>
    </row>
    <row r="5924" spans="1:9" x14ac:dyDescent="0.3">
      <c r="A5924">
        <v>173489</v>
      </c>
      <c r="B5924">
        <v>142</v>
      </c>
      <c r="C5924">
        <v>0</v>
      </c>
      <c r="D5924">
        <v>173771</v>
      </c>
      <c r="E5924" t="s">
        <v>5790</v>
      </c>
      <c r="F5924">
        <v>0.70335721969999998</v>
      </c>
      <c r="G5924">
        <v>173489</v>
      </c>
      <c r="H5924">
        <v>11.8</v>
      </c>
      <c r="I5924">
        <v>2</v>
      </c>
    </row>
    <row r="5925" spans="1:9" x14ac:dyDescent="0.3">
      <c r="A5925">
        <v>173489</v>
      </c>
      <c r="B5925">
        <v>142</v>
      </c>
      <c r="C5925">
        <v>0</v>
      </c>
      <c r="D5925">
        <v>173771</v>
      </c>
      <c r="E5925" t="s">
        <v>5790</v>
      </c>
      <c r="F5925">
        <v>0.70335721969999998</v>
      </c>
      <c r="G5925">
        <v>173489</v>
      </c>
      <c r="H5925">
        <v>11.8</v>
      </c>
      <c r="I5925">
        <v>2</v>
      </c>
    </row>
    <row r="5926" spans="1:9" x14ac:dyDescent="0.3">
      <c r="A5926">
        <v>173490</v>
      </c>
      <c r="B5926">
        <v>142</v>
      </c>
      <c r="C5926">
        <v>0</v>
      </c>
      <c r="D5926">
        <v>173771</v>
      </c>
      <c r="E5926" t="s">
        <v>5790</v>
      </c>
      <c r="F5926">
        <v>0.19427901510000001</v>
      </c>
      <c r="G5926">
        <v>173490</v>
      </c>
      <c r="H5926">
        <v>14.76</v>
      </c>
      <c r="I5926">
        <v>1</v>
      </c>
    </row>
    <row r="5927" spans="1:9" x14ac:dyDescent="0.3">
      <c r="A5927">
        <v>173490</v>
      </c>
      <c r="B5927">
        <v>142</v>
      </c>
      <c r="C5927">
        <v>0</v>
      </c>
      <c r="D5927">
        <v>173771</v>
      </c>
      <c r="E5927" t="s">
        <v>5790</v>
      </c>
      <c r="F5927">
        <v>0.19427901510000001</v>
      </c>
      <c r="G5927">
        <v>173490</v>
      </c>
      <c r="H5927">
        <v>14.76</v>
      </c>
      <c r="I5927">
        <v>1</v>
      </c>
    </row>
    <row r="5928" spans="1:9" x14ac:dyDescent="0.3">
      <c r="A5928">
        <v>173491</v>
      </c>
      <c r="B5928">
        <v>142</v>
      </c>
      <c r="C5928">
        <v>0</v>
      </c>
      <c r="D5928">
        <v>173771</v>
      </c>
      <c r="E5928" t="s">
        <v>5790</v>
      </c>
      <c r="F5928">
        <v>0.58887249230000005</v>
      </c>
      <c r="G5928">
        <v>173491</v>
      </c>
      <c r="H5928">
        <v>11.8</v>
      </c>
      <c r="I5928">
        <v>2</v>
      </c>
    </row>
    <row r="5929" spans="1:9" x14ac:dyDescent="0.3">
      <c r="A5929">
        <v>173491</v>
      </c>
      <c r="B5929">
        <v>142</v>
      </c>
      <c r="C5929">
        <v>0</v>
      </c>
      <c r="D5929">
        <v>173771</v>
      </c>
      <c r="E5929" t="s">
        <v>5790</v>
      </c>
      <c r="F5929">
        <v>0.58887249230000005</v>
      </c>
      <c r="G5929">
        <v>173491</v>
      </c>
      <c r="H5929">
        <v>11.8</v>
      </c>
      <c r="I5929">
        <v>2</v>
      </c>
    </row>
    <row r="5930" spans="1:9" x14ac:dyDescent="0.3">
      <c r="A5930">
        <v>173493</v>
      </c>
      <c r="B5930">
        <v>142</v>
      </c>
      <c r="C5930">
        <v>0</v>
      </c>
      <c r="D5930">
        <v>173771</v>
      </c>
      <c r="E5930" t="s">
        <v>5790</v>
      </c>
      <c r="F5930">
        <v>0.53329330679999998</v>
      </c>
      <c r="G5930">
        <v>173493</v>
      </c>
      <c r="H5930">
        <v>11.8</v>
      </c>
      <c r="I5930">
        <v>2</v>
      </c>
    </row>
    <row r="5931" spans="1:9" x14ac:dyDescent="0.3">
      <c r="A5931">
        <v>173493</v>
      </c>
      <c r="B5931">
        <v>142</v>
      </c>
      <c r="C5931">
        <v>0</v>
      </c>
      <c r="D5931">
        <v>173771</v>
      </c>
      <c r="E5931" t="s">
        <v>5790</v>
      </c>
      <c r="F5931">
        <v>0.53329330679999998</v>
      </c>
      <c r="G5931">
        <v>173493</v>
      </c>
      <c r="H5931">
        <v>11.8</v>
      </c>
      <c r="I5931">
        <v>2</v>
      </c>
    </row>
    <row r="5932" spans="1:9" x14ac:dyDescent="0.3">
      <c r="A5932">
        <v>173534</v>
      </c>
      <c r="B5932">
        <v>75</v>
      </c>
      <c r="C5932">
        <v>0</v>
      </c>
      <c r="D5932">
        <v>174121</v>
      </c>
      <c r="E5932" t="s">
        <v>5790</v>
      </c>
      <c r="F5932">
        <v>0.40346655250000002</v>
      </c>
      <c r="G5932">
        <v>173534</v>
      </c>
      <c r="H5932">
        <v>14.76</v>
      </c>
      <c r="I5932">
        <v>1</v>
      </c>
    </row>
    <row r="5933" spans="1:9" x14ac:dyDescent="0.3">
      <c r="A5933">
        <v>173534</v>
      </c>
      <c r="B5933">
        <v>75</v>
      </c>
      <c r="C5933">
        <v>0</v>
      </c>
      <c r="D5933">
        <v>174121</v>
      </c>
      <c r="E5933" t="s">
        <v>5790</v>
      </c>
      <c r="F5933">
        <v>0.40346655250000002</v>
      </c>
      <c r="G5933">
        <v>173534</v>
      </c>
      <c r="H5933">
        <v>14.76</v>
      </c>
      <c r="I5933">
        <v>1</v>
      </c>
    </row>
    <row r="5934" spans="1:9" x14ac:dyDescent="0.3">
      <c r="A5934">
        <v>173535</v>
      </c>
      <c r="B5934">
        <v>75</v>
      </c>
      <c r="C5934">
        <v>0</v>
      </c>
      <c r="D5934">
        <v>174121</v>
      </c>
      <c r="E5934" t="s">
        <v>5790</v>
      </c>
      <c r="F5934">
        <v>0.77884197239999997</v>
      </c>
      <c r="G5934">
        <v>173535</v>
      </c>
      <c r="H5934">
        <v>7.65</v>
      </c>
      <c r="I5934">
        <v>3</v>
      </c>
    </row>
    <row r="5935" spans="1:9" x14ac:dyDescent="0.3">
      <c r="A5935">
        <v>173535</v>
      </c>
      <c r="B5935">
        <v>75</v>
      </c>
      <c r="C5935">
        <v>0</v>
      </c>
      <c r="D5935">
        <v>174121</v>
      </c>
      <c r="E5935" t="s">
        <v>5790</v>
      </c>
      <c r="F5935">
        <v>0.77884197239999997</v>
      </c>
      <c r="G5935">
        <v>173535</v>
      </c>
      <c r="H5935">
        <v>7.65</v>
      </c>
      <c r="I5935">
        <v>3</v>
      </c>
    </row>
    <row r="5936" spans="1:9" x14ac:dyDescent="0.3">
      <c r="A5936">
        <v>173536</v>
      </c>
      <c r="B5936">
        <v>74.999999999999901</v>
      </c>
      <c r="C5936">
        <v>0</v>
      </c>
      <c r="D5936">
        <v>174121</v>
      </c>
      <c r="E5936" t="s">
        <v>5790</v>
      </c>
      <c r="F5936">
        <v>0.72030830379999999</v>
      </c>
      <c r="G5936">
        <v>173536</v>
      </c>
      <c r="H5936">
        <v>11.8</v>
      </c>
      <c r="I5936">
        <v>2</v>
      </c>
    </row>
    <row r="5937" spans="1:9" x14ac:dyDescent="0.3">
      <c r="A5937">
        <v>173536</v>
      </c>
      <c r="B5937">
        <v>74.999999999999901</v>
      </c>
      <c r="C5937">
        <v>0</v>
      </c>
      <c r="D5937">
        <v>174121</v>
      </c>
      <c r="E5937" t="s">
        <v>5790</v>
      </c>
      <c r="F5937">
        <v>0.72030830379999999</v>
      </c>
      <c r="G5937">
        <v>173536</v>
      </c>
      <c r="H5937">
        <v>11.8</v>
      </c>
      <c r="I5937">
        <v>2</v>
      </c>
    </row>
    <row r="5938" spans="1:9" x14ac:dyDescent="0.3">
      <c r="A5938">
        <v>173541</v>
      </c>
      <c r="B5938">
        <v>137.947368421052</v>
      </c>
      <c r="C5938">
        <v>0</v>
      </c>
      <c r="D5938">
        <v>174058</v>
      </c>
      <c r="E5938" t="s">
        <v>5790</v>
      </c>
      <c r="F5938">
        <v>0.7367354035</v>
      </c>
      <c r="G5938">
        <v>173541</v>
      </c>
      <c r="H5938">
        <v>11.8</v>
      </c>
      <c r="I5938">
        <v>2</v>
      </c>
    </row>
    <row r="5939" spans="1:9" x14ac:dyDescent="0.3">
      <c r="A5939">
        <v>173541</v>
      </c>
      <c r="B5939">
        <v>137.947368421052</v>
      </c>
      <c r="C5939">
        <v>0</v>
      </c>
      <c r="D5939">
        <v>174058</v>
      </c>
      <c r="E5939" t="s">
        <v>5790</v>
      </c>
      <c r="F5939">
        <v>0.7367354035</v>
      </c>
      <c r="G5939">
        <v>173541</v>
      </c>
      <c r="H5939">
        <v>11.8</v>
      </c>
      <c r="I5939">
        <v>2</v>
      </c>
    </row>
    <row r="5940" spans="1:9" x14ac:dyDescent="0.3">
      <c r="A5940">
        <v>173542</v>
      </c>
      <c r="B5940">
        <v>127</v>
      </c>
      <c r="C5940">
        <v>5.89778170963225E-2</v>
      </c>
      <c r="D5940">
        <v>173883</v>
      </c>
      <c r="E5940" t="s">
        <v>5790</v>
      </c>
      <c r="F5940">
        <v>0.79876232150000004</v>
      </c>
      <c r="G5940">
        <v>173542</v>
      </c>
      <c r="H5940">
        <v>7.65</v>
      </c>
      <c r="I5940">
        <v>3</v>
      </c>
    </row>
    <row r="5941" spans="1:9" x14ac:dyDescent="0.3">
      <c r="A5941">
        <v>173542</v>
      </c>
      <c r="B5941">
        <v>127</v>
      </c>
      <c r="C5941">
        <v>5.89778170963225E-2</v>
      </c>
      <c r="D5941">
        <v>173883</v>
      </c>
      <c r="E5941" t="s">
        <v>5790</v>
      </c>
      <c r="F5941">
        <v>0.79876232150000004</v>
      </c>
      <c r="G5941">
        <v>173542</v>
      </c>
      <c r="H5941">
        <v>7.65</v>
      </c>
      <c r="I5941">
        <v>3</v>
      </c>
    </row>
    <row r="5942" spans="1:9" x14ac:dyDescent="0.3">
      <c r="A5942">
        <v>173596</v>
      </c>
      <c r="B5942">
        <v>75</v>
      </c>
      <c r="C5942">
        <v>0</v>
      </c>
      <c r="D5942">
        <v>174121</v>
      </c>
      <c r="E5942" t="s">
        <v>5790</v>
      </c>
      <c r="F5942">
        <v>0.55459254979999995</v>
      </c>
      <c r="G5942">
        <v>173596</v>
      </c>
      <c r="H5942">
        <v>11.8</v>
      </c>
      <c r="I5942">
        <v>2</v>
      </c>
    </row>
    <row r="5943" spans="1:9" x14ac:dyDescent="0.3">
      <c r="A5943">
        <v>173596</v>
      </c>
      <c r="B5943">
        <v>75</v>
      </c>
      <c r="C5943">
        <v>0</v>
      </c>
      <c r="D5943">
        <v>174121</v>
      </c>
      <c r="E5943" t="s">
        <v>5790</v>
      </c>
      <c r="F5943">
        <v>0.55459254979999995</v>
      </c>
      <c r="G5943">
        <v>173596</v>
      </c>
      <c r="H5943">
        <v>11.8</v>
      </c>
      <c r="I5943">
        <v>2</v>
      </c>
    </row>
    <row r="5944" spans="1:9" x14ac:dyDescent="0.3">
      <c r="A5944">
        <v>173603</v>
      </c>
      <c r="B5944">
        <v>131.99999999999901</v>
      </c>
      <c r="C5944">
        <v>0</v>
      </c>
      <c r="D5944">
        <v>174191</v>
      </c>
      <c r="E5944" t="s">
        <v>5790</v>
      </c>
      <c r="F5944">
        <v>0.35602572560000001</v>
      </c>
      <c r="G5944">
        <v>173603</v>
      </c>
      <c r="H5944">
        <v>14.76</v>
      </c>
      <c r="I5944">
        <v>1</v>
      </c>
    </row>
    <row r="5945" spans="1:9" x14ac:dyDescent="0.3">
      <c r="A5945">
        <v>173603</v>
      </c>
      <c r="B5945">
        <v>131.99999999999901</v>
      </c>
      <c r="C5945">
        <v>0</v>
      </c>
      <c r="D5945">
        <v>174191</v>
      </c>
      <c r="E5945" t="s">
        <v>5790</v>
      </c>
      <c r="F5945">
        <v>0.35602572560000001</v>
      </c>
      <c r="G5945">
        <v>173603</v>
      </c>
      <c r="H5945">
        <v>14.76</v>
      </c>
      <c r="I5945">
        <v>1</v>
      </c>
    </row>
    <row r="5946" spans="1:9" x14ac:dyDescent="0.3">
      <c r="A5946">
        <v>173613</v>
      </c>
      <c r="B5946">
        <v>132</v>
      </c>
      <c r="C5946">
        <v>0</v>
      </c>
      <c r="D5946">
        <v>174191</v>
      </c>
      <c r="E5946" t="s">
        <v>5790</v>
      </c>
      <c r="F5946">
        <v>0.72889292240000003</v>
      </c>
      <c r="G5946">
        <v>173613</v>
      </c>
      <c r="H5946">
        <v>11.8</v>
      </c>
      <c r="I5946">
        <v>2</v>
      </c>
    </row>
    <row r="5947" spans="1:9" x14ac:dyDescent="0.3">
      <c r="A5947">
        <v>173613</v>
      </c>
      <c r="B5947">
        <v>132</v>
      </c>
      <c r="C5947">
        <v>0</v>
      </c>
      <c r="D5947">
        <v>174191</v>
      </c>
      <c r="E5947" t="s">
        <v>5790</v>
      </c>
      <c r="F5947">
        <v>0.72889292240000003</v>
      </c>
      <c r="G5947">
        <v>173613</v>
      </c>
      <c r="H5947">
        <v>11.8</v>
      </c>
      <c r="I5947">
        <v>2</v>
      </c>
    </row>
    <row r="5948" spans="1:9" x14ac:dyDescent="0.3">
      <c r="A5948">
        <v>173614</v>
      </c>
      <c r="B5948">
        <v>132</v>
      </c>
      <c r="C5948">
        <v>0</v>
      </c>
      <c r="D5948">
        <v>174191</v>
      </c>
      <c r="E5948" t="s">
        <v>5790</v>
      </c>
      <c r="F5948">
        <v>0.85818153620000004</v>
      </c>
      <c r="G5948">
        <v>173614</v>
      </c>
      <c r="H5948">
        <v>6.11</v>
      </c>
      <c r="I5948">
        <v>4</v>
      </c>
    </row>
    <row r="5949" spans="1:9" x14ac:dyDescent="0.3">
      <c r="A5949">
        <v>173614</v>
      </c>
      <c r="B5949">
        <v>132</v>
      </c>
      <c r="C5949">
        <v>0</v>
      </c>
      <c r="D5949">
        <v>174191</v>
      </c>
      <c r="E5949" t="s">
        <v>5790</v>
      </c>
      <c r="F5949">
        <v>0.85818153620000004</v>
      </c>
      <c r="G5949">
        <v>173614</v>
      </c>
      <c r="H5949">
        <v>6.11</v>
      </c>
      <c r="I5949">
        <v>4</v>
      </c>
    </row>
    <row r="5950" spans="1:9" x14ac:dyDescent="0.3">
      <c r="A5950">
        <v>173615</v>
      </c>
      <c r="B5950">
        <v>132</v>
      </c>
      <c r="C5950">
        <v>0</v>
      </c>
      <c r="D5950">
        <v>174191</v>
      </c>
      <c r="E5950" t="s">
        <v>5790</v>
      </c>
      <c r="F5950">
        <v>0.87032598260000005</v>
      </c>
      <c r="G5950">
        <v>173615</v>
      </c>
      <c r="H5950">
        <v>6.11</v>
      </c>
      <c r="I5950">
        <v>4</v>
      </c>
    </row>
    <row r="5951" spans="1:9" x14ac:dyDescent="0.3">
      <c r="A5951">
        <v>173615</v>
      </c>
      <c r="B5951">
        <v>132</v>
      </c>
      <c r="C5951">
        <v>0</v>
      </c>
      <c r="D5951">
        <v>174191</v>
      </c>
      <c r="E5951" t="s">
        <v>5790</v>
      </c>
      <c r="F5951">
        <v>0.87032598260000005</v>
      </c>
      <c r="G5951">
        <v>173615</v>
      </c>
      <c r="H5951">
        <v>6.11</v>
      </c>
      <c r="I5951">
        <v>4</v>
      </c>
    </row>
    <row r="5952" spans="1:9" x14ac:dyDescent="0.3">
      <c r="A5952">
        <v>173616</v>
      </c>
      <c r="B5952">
        <v>132</v>
      </c>
      <c r="C5952">
        <v>0</v>
      </c>
      <c r="D5952">
        <v>174191</v>
      </c>
      <c r="E5952" t="s">
        <v>5790</v>
      </c>
      <c r="F5952">
        <v>0.63434386249999997</v>
      </c>
      <c r="G5952">
        <v>173616</v>
      </c>
      <c r="H5952">
        <v>11.8</v>
      </c>
      <c r="I5952">
        <v>2</v>
      </c>
    </row>
    <row r="5953" spans="1:9" x14ac:dyDescent="0.3">
      <c r="A5953">
        <v>173616</v>
      </c>
      <c r="B5953">
        <v>132</v>
      </c>
      <c r="C5953">
        <v>0</v>
      </c>
      <c r="D5953">
        <v>174191</v>
      </c>
      <c r="E5953" t="s">
        <v>5790</v>
      </c>
      <c r="F5953">
        <v>0.63434386249999997</v>
      </c>
      <c r="G5953">
        <v>173616</v>
      </c>
      <c r="H5953">
        <v>11.8</v>
      </c>
      <c r="I5953">
        <v>2</v>
      </c>
    </row>
    <row r="5954" spans="1:9" x14ac:dyDescent="0.3">
      <c r="A5954">
        <v>173617</v>
      </c>
      <c r="B5954">
        <v>132</v>
      </c>
      <c r="C5954">
        <v>0</v>
      </c>
      <c r="D5954">
        <v>174191</v>
      </c>
      <c r="E5954" t="s">
        <v>5790</v>
      </c>
      <c r="F5954">
        <v>0.2031805813</v>
      </c>
      <c r="G5954">
        <v>173617</v>
      </c>
      <c r="H5954">
        <v>14.76</v>
      </c>
      <c r="I5954">
        <v>1</v>
      </c>
    </row>
    <row r="5955" spans="1:9" x14ac:dyDescent="0.3">
      <c r="A5955">
        <v>173617</v>
      </c>
      <c r="B5955">
        <v>132</v>
      </c>
      <c r="C5955">
        <v>0</v>
      </c>
      <c r="D5955">
        <v>174191</v>
      </c>
      <c r="E5955" t="s">
        <v>5790</v>
      </c>
      <c r="F5955">
        <v>0.2031805813</v>
      </c>
      <c r="G5955">
        <v>173617</v>
      </c>
      <c r="H5955">
        <v>14.76</v>
      </c>
      <c r="I5955">
        <v>1</v>
      </c>
    </row>
    <row r="5956" spans="1:9" x14ac:dyDescent="0.3">
      <c r="A5956">
        <v>173618</v>
      </c>
      <c r="B5956">
        <v>142</v>
      </c>
      <c r="C5956">
        <v>0</v>
      </c>
      <c r="D5956">
        <v>174027</v>
      </c>
      <c r="E5956" t="s">
        <v>5790</v>
      </c>
      <c r="F5956">
        <v>0.2444340736</v>
      </c>
      <c r="G5956">
        <v>173618</v>
      </c>
      <c r="H5956">
        <v>14.76</v>
      </c>
      <c r="I5956">
        <v>1</v>
      </c>
    </row>
    <row r="5957" spans="1:9" x14ac:dyDescent="0.3">
      <c r="A5957">
        <v>173618</v>
      </c>
      <c r="B5957">
        <v>142</v>
      </c>
      <c r="C5957">
        <v>0</v>
      </c>
      <c r="D5957">
        <v>174027</v>
      </c>
      <c r="E5957" t="s">
        <v>5790</v>
      </c>
      <c r="F5957">
        <v>0.2444340736</v>
      </c>
      <c r="G5957">
        <v>173618</v>
      </c>
      <c r="H5957">
        <v>14.76</v>
      </c>
      <c r="I5957">
        <v>1</v>
      </c>
    </row>
    <row r="5958" spans="1:9" x14ac:dyDescent="0.3">
      <c r="A5958">
        <v>173620</v>
      </c>
      <c r="B5958">
        <v>142</v>
      </c>
      <c r="C5958">
        <v>0.44478438880390198</v>
      </c>
      <c r="D5958">
        <v>173724</v>
      </c>
      <c r="E5958" t="s">
        <v>5791</v>
      </c>
      <c r="F5958">
        <v>0.95270675419999995</v>
      </c>
      <c r="G5958">
        <v>173620</v>
      </c>
      <c r="H5958">
        <v>4.0599999999999996</v>
      </c>
      <c r="I5958">
        <v>5</v>
      </c>
    </row>
    <row r="5959" spans="1:9" x14ac:dyDescent="0.3">
      <c r="A5959">
        <v>173620</v>
      </c>
      <c r="B5959">
        <v>142</v>
      </c>
      <c r="C5959">
        <v>0.44478438880390198</v>
      </c>
      <c r="D5959">
        <v>173724</v>
      </c>
      <c r="E5959" t="s">
        <v>5791</v>
      </c>
      <c r="F5959">
        <v>0.95270675419999995</v>
      </c>
      <c r="G5959">
        <v>173620</v>
      </c>
      <c r="H5959">
        <v>4.0599999999999996</v>
      </c>
      <c r="I5959">
        <v>5</v>
      </c>
    </row>
    <row r="5960" spans="1:9" x14ac:dyDescent="0.3">
      <c r="A5960">
        <v>173627</v>
      </c>
      <c r="B5960">
        <v>150.564167462646</v>
      </c>
      <c r="C5960">
        <v>0</v>
      </c>
      <c r="D5960">
        <v>174027</v>
      </c>
      <c r="E5960" t="s">
        <v>5790</v>
      </c>
      <c r="F5960">
        <v>0.32408335799999999</v>
      </c>
      <c r="G5960">
        <v>173627</v>
      </c>
      <c r="H5960">
        <v>14.76</v>
      </c>
      <c r="I5960">
        <v>1</v>
      </c>
    </row>
    <row r="5961" spans="1:9" x14ac:dyDescent="0.3">
      <c r="A5961">
        <v>173627</v>
      </c>
      <c r="B5961">
        <v>150.564167462646</v>
      </c>
      <c r="C5961">
        <v>0</v>
      </c>
      <c r="D5961">
        <v>174027</v>
      </c>
      <c r="E5961" t="s">
        <v>5790</v>
      </c>
      <c r="F5961">
        <v>0.32408335799999999</v>
      </c>
      <c r="G5961">
        <v>173627</v>
      </c>
      <c r="H5961">
        <v>14.76</v>
      </c>
      <c r="I5961">
        <v>1</v>
      </c>
    </row>
    <row r="5962" spans="1:9" x14ac:dyDescent="0.3">
      <c r="A5962">
        <v>173653</v>
      </c>
      <c r="B5962">
        <v>75</v>
      </c>
      <c r="C5962">
        <v>0</v>
      </c>
      <c r="D5962">
        <v>174121</v>
      </c>
      <c r="E5962" t="s">
        <v>5790</v>
      </c>
      <c r="F5962">
        <v>0.42300930619999999</v>
      </c>
      <c r="G5962">
        <v>173653</v>
      </c>
      <c r="H5962">
        <v>14.76</v>
      </c>
      <c r="I5962">
        <v>1</v>
      </c>
    </row>
    <row r="5963" spans="1:9" x14ac:dyDescent="0.3">
      <c r="A5963">
        <v>173653</v>
      </c>
      <c r="B5963">
        <v>75</v>
      </c>
      <c r="C5963">
        <v>0</v>
      </c>
      <c r="D5963">
        <v>174121</v>
      </c>
      <c r="E5963" t="s">
        <v>5790</v>
      </c>
      <c r="F5963">
        <v>0.42300930619999999</v>
      </c>
      <c r="G5963">
        <v>173653</v>
      </c>
      <c r="H5963">
        <v>14.76</v>
      </c>
      <c r="I5963">
        <v>1</v>
      </c>
    </row>
    <row r="5964" spans="1:9" x14ac:dyDescent="0.3">
      <c r="A5964">
        <v>173657</v>
      </c>
      <c r="B5964">
        <v>75</v>
      </c>
      <c r="C5964">
        <v>0</v>
      </c>
      <c r="D5964">
        <v>174121</v>
      </c>
      <c r="E5964" t="s">
        <v>5790</v>
      </c>
      <c r="F5964">
        <v>0.50948888059999997</v>
      </c>
      <c r="G5964">
        <v>173657</v>
      </c>
      <c r="H5964">
        <v>11.8</v>
      </c>
      <c r="I5964">
        <v>2</v>
      </c>
    </row>
    <row r="5965" spans="1:9" x14ac:dyDescent="0.3">
      <c r="A5965">
        <v>173657</v>
      </c>
      <c r="B5965">
        <v>75</v>
      </c>
      <c r="C5965">
        <v>0</v>
      </c>
      <c r="D5965">
        <v>174121</v>
      </c>
      <c r="E5965" t="s">
        <v>5790</v>
      </c>
      <c r="F5965">
        <v>0.50948888059999997</v>
      </c>
      <c r="G5965">
        <v>173657</v>
      </c>
      <c r="H5965">
        <v>11.8</v>
      </c>
      <c r="I5965">
        <v>2</v>
      </c>
    </row>
    <row r="5966" spans="1:9" x14ac:dyDescent="0.3">
      <c r="A5966">
        <v>173670</v>
      </c>
      <c r="B5966">
        <v>142</v>
      </c>
      <c r="C5966">
        <v>0</v>
      </c>
      <c r="D5966">
        <v>174027</v>
      </c>
      <c r="E5966" t="s">
        <v>5790</v>
      </c>
      <c r="F5966">
        <v>0.45816305280000003</v>
      </c>
      <c r="G5966">
        <v>173670</v>
      </c>
      <c r="H5966">
        <v>14.76</v>
      </c>
      <c r="I5966">
        <v>1</v>
      </c>
    </row>
    <row r="5967" spans="1:9" x14ac:dyDescent="0.3">
      <c r="A5967">
        <v>173670</v>
      </c>
      <c r="B5967">
        <v>142</v>
      </c>
      <c r="C5967">
        <v>0</v>
      </c>
      <c r="D5967">
        <v>174027</v>
      </c>
      <c r="E5967" t="s">
        <v>5790</v>
      </c>
      <c r="F5967">
        <v>0.45816305280000003</v>
      </c>
      <c r="G5967">
        <v>173670</v>
      </c>
      <c r="H5967">
        <v>14.76</v>
      </c>
      <c r="I5967">
        <v>1</v>
      </c>
    </row>
    <row r="5968" spans="1:9" x14ac:dyDescent="0.3">
      <c r="A5968">
        <v>173683</v>
      </c>
      <c r="B5968">
        <v>92.5</v>
      </c>
      <c r="C5968">
        <v>0</v>
      </c>
      <c r="D5968">
        <v>174272</v>
      </c>
      <c r="E5968" t="s">
        <v>5790</v>
      </c>
      <c r="F5968">
        <v>0.84155720469999995</v>
      </c>
      <c r="G5968">
        <v>173683</v>
      </c>
      <c r="H5968">
        <v>6.11</v>
      </c>
      <c r="I5968">
        <v>4</v>
      </c>
    </row>
    <row r="5969" spans="1:9" x14ac:dyDescent="0.3">
      <c r="A5969">
        <v>173683</v>
      </c>
      <c r="B5969">
        <v>92.5</v>
      </c>
      <c r="C5969">
        <v>0</v>
      </c>
      <c r="D5969">
        <v>174272</v>
      </c>
      <c r="E5969" t="s">
        <v>5790</v>
      </c>
      <c r="F5969">
        <v>0.84155720469999995</v>
      </c>
      <c r="G5969">
        <v>173683</v>
      </c>
      <c r="H5969">
        <v>6.11</v>
      </c>
      <c r="I5969">
        <v>4</v>
      </c>
    </row>
    <row r="5970" spans="1:9" x14ac:dyDescent="0.3">
      <c r="A5970">
        <v>173684</v>
      </c>
      <c r="B5970">
        <v>147</v>
      </c>
      <c r="C5970">
        <v>0</v>
      </c>
      <c r="D5970">
        <v>174272</v>
      </c>
      <c r="E5970" t="s">
        <v>5790</v>
      </c>
      <c r="F5970">
        <v>0.2481168956</v>
      </c>
      <c r="G5970">
        <v>173684</v>
      </c>
      <c r="H5970">
        <v>14.76</v>
      </c>
      <c r="I5970">
        <v>1</v>
      </c>
    </row>
    <row r="5971" spans="1:9" x14ac:dyDescent="0.3">
      <c r="A5971">
        <v>173684</v>
      </c>
      <c r="B5971">
        <v>147</v>
      </c>
      <c r="C5971">
        <v>0</v>
      </c>
      <c r="D5971">
        <v>174272</v>
      </c>
      <c r="E5971" t="s">
        <v>5790</v>
      </c>
      <c r="F5971">
        <v>0.2481168956</v>
      </c>
      <c r="G5971">
        <v>173684</v>
      </c>
      <c r="H5971">
        <v>14.76</v>
      </c>
      <c r="I5971">
        <v>1</v>
      </c>
    </row>
    <row r="5972" spans="1:9" x14ac:dyDescent="0.3">
      <c r="A5972">
        <v>173685</v>
      </c>
      <c r="B5972">
        <v>90</v>
      </c>
      <c r="C5972">
        <v>0</v>
      </c>
      <c r="D5972">
        <v>174272</v>
      </c>
      <c r="E5972" t="s">
        <v>5790</v>
      </c>
      <c r="F5972">
        <v>0.37341359260000001</v>
      </c>
      <c r="G5972">
        <v>173685</v>
      </c>
      <c r="H5972">
        <v>14.76</v>
      </c>
      <c r="I5972">
        <v>1</v>
      </c>
    </row>
    <row r="5973" spans="1:9" x14ac:dyDescent="0.3">
      <c r="A5973">
        <v>173685</v>
      </c>
      <c r="B5973">
        <v>90</v>
      </c>
      <c r="C5973">
        <v>0</v>
      </c>
      <c r="D5973">
        <v>174272</v>
      </c>
      <c r="E5973" t="s">
        <v>5790</v>
      </c>
      <c r="F5973">
        <v>0.37341359260000001</v>
      </c>
      <c r="G5973">
        <v>173685</v>
      </c>
      <c r="H5973">
        <v>14.76</v>
      </c>
      <c r="I5973">
        <v>1</v>
      </c>
    </row>
    <row r="5974" spans="1:9" x14ac:dyDescent="0.3">
      <c r="A5974">
        <v>173686</v>
      </c>
      <c r="B5974">
        <v>92.5</v>
      </c>
      <c r="C5974">
        <v>0</v>
      </c>
      <c r="D5974">
        <v>174272</v>
      </c>
      <c r="E5974" t="s">
        <v>5790</v>
      </c>
      <c r="F5974">
        <v>0.76573753359999996</v>
      </c>
      <c r="G5974">
        <v>173686</v>
      </c>
      <c r="H5974">
        <v>7.65</v>
      </c>
      <c r="I5974">
        <v>3</v>
      </c>
    </row>
    <row r="5975" spans="1:9" x14ac:dyDescent="0.3">
      <c r="A5975">
        <v>173686</v>
      </c>
      <c r="B5975">
        <v>92.5</v>
      </c>
      <c r="C5975">
        <v>0</v>
      </c>
      <c r="D5975">
        <v>174272</v>
      </c>
      <c r="E5975" t="s">
        <v>5790</v>
      </c>
      <c r="F5975">
        <v>0.76573753359999996</v>
      </c>
      <c r="G5975">
        <v>173686</v>
      </c>
      <c r="H5975">
        <v>7.65</v>
      </c>
      <c r="I5975">
        <v>3</v>
      </c>
    </row>
    <row r="5976" spans="1:9" x14ac:dyDescent="0.3">
      <c r="A5976">
        <v>173688</v>
      </c>
      <c r="B5976">
        <v>92.5</v>
      </c>
      <c r="C5976">
        <v>0</v>
      </c>
      <c r="D5976">
        <v>174272</v>
      </c>
      <c r="E5976" t="s">
        <v>5790</v>
      </c>
      <c r="F5976">
        <v>0.12742127480000001</v>
      </c>
      <c r="G5976">
        <v>173688</v>
      </c>
      <c r="H5976">
        <v>14.76</v>
      </c>
      <c r="I5976">
        <v>1</v>
      </c>
    </row>
    <row r="5977" spans="1:9" x14ac:dyDescent="0.3">
      <c r="A5977">
        <v>173688</v>
      </c>
      <c r="B5977">
        <v>92.5</v>
      </c>
      <c r="C5977">
        <v>0</v>
      </c>
      <c r="D5977">
        <v>174272</v>
      </c>
      <c r="E5977" t="s">
        <v>5790</v>
      </c>
      <c r="F5977">
        <v>0.12742127480000001</v>
      </c>
      <c r="G5977">
        <v>173688</v>
      </c>
      <c r="H5977">
        <v>14.76</v>
      </c>
      <c r="I5977">
        <v>1</v>
      </c>
    </row>
    <row r="5978" spans="1:9" x14ac:dyDescent="0.3">
      <c r="A5978">
        <v>173699</v>
      </c>
      <c r="B5978">
        <v>132</v>
      </c>
      <c r="C5978">
        <v>0</v>
      </c>
      <c r="D5978">
        <v>174191</v>
      </c>
      <c r="E5978" t="s">
        <v>5790</v>
      </c>
      <c r="F5978">
        <v>0.42196998000000002</v>
      </c>
      <c r="G5978">
        <v>173699</v>
      </c>
      <c r="H5978">
        <v>14.76</v>
      </c>
      <c r="I5978">
        <v>1</v>
      </c>
    </row>
    <row r="5979" spans="1:9" x14ac:dyDescent="0.3">
      <c r="A5979">
        <v>173699</v>
      </c>
      <c r="B5979">
        <v>132</v>
      </c>
      <c r="C5979">
        <v>0</v>
      </c>
      <c r="D5979">
        <v>174191</v>
      </c>
      <c r="E5979" t="s">
        <v>5790</v>
      </c>
      <c r="F5979">
        <v>0.42196998000000002</v>
      </c>
      <c r="G5979">
        <v>173699</v>
      </c>
      <c r="H5979">
        <v>14.76</v>
      </c>
      <c r="I5979">
        <v>1</v>
      </c>
    </row>
    <row r="5980" spans="1:9" x14ac:dyDescent="0.3">
      <c r="A5980">
        <v>173713</v>
      </c>
      <c r="B5980">
        <v>141.86571332653301</v>
      </c>
      <c r="C5980">
        <v>4.6696236783146397E-2</v>
      </c>
      <c r="D5980">
        <v>174000</v>
      </c>
      <c r="E5980" t="s">
        <v>5790</v>
      </c>
      <c r="F5980">
        <v>0.68888729810000005</v>
      </c>
      <c r="G5980">
        <v>173713</v>
      </c>
      <c r="H5980">
        <v>11.8</v>
      </c>
      <c r="I5980">
        <v>2</v>
      </c>
    </row>
    <row r="5981" spans="1:9" x14ac:dyDescent="0.3">
      <c r="A5981">
        <v>173713</v>
      </c>
      <c r="B5981">
        <v>141.86571332653301</v>
      </c>
      <c r="C5981">
        <v>4.6696236783146397E-2</v>
      </c>
      <c r="D5981">
        <v>174000</v>
      </c>
      <c r="E5981" t="s">
        <v>5790</v>
      </c>
      <c r="F5981">
        <v>0.68888729810000005</v>
      </c>
      <c r="G5981">
        <v>173713</v>
      </c>
      <c r="H5981">
        <v>11.8</v>
      </c>
      <c r="I5981">
        <v>2</v>
      </c>
    </row>
    <row r="5982" spans="1:9" x14ac:dyDescent="0.3">
      <c r="A5982">
        <v>173716</v>
      </c>
      <c r="B5982">
        <v>132</v>
      </c>
      <c r="C5982">
        <v>0</v>
      </c>
      <c r="D5982">
        <v>174191</v>
      </c>
      <c r="E5982" t="s">
        <v>5790</v>
      </c>
      <c r="F5982">
        <v>0.37610396740000002</v>
      </c>
      <c r="G5982">
        <v>173716</v>
      </c>
      <c r="H5982">
        <v>14.76</v>
      </c>
      <c r="I5982">
        <v>1</v>
      </c>
    </row>
    <row r="5983" spans="1:9" x14ac:dyDescent="0.3">
      <c r="A5983">
        <v>173716</v>
      </c>
      <c r="B5983">
        <v>132</v>
      </c>
      <c r="C5983">
        <v>0</v>
      </c>
      <c r="D5983">
        <v>174191</v>
      </c>
      <c r="E5983" t="s">
        <v>5790</v>
      </c>
      <c r="F5983">
        <v>0.37610396740000002</v>
      </c>
      <c r="G5983">
        <v>173716</v>
      </c>
      <c r="H5983">
        <v>14.76</v>
      </c>
      <c r="I5983">
        <v>1</v>
      </c>
    </row>
    <row r="5984" spans="1:9" x14ac:dyDescent="0.3">
      <c r="A5984">
        <v>173720</v>
      </c>
      <c r="B5984">
        <v>132</v>
      </c>
      <c r="C5984">
        <v>0</v>
      </c>
      <c r="D5984">
        <v>174191</v>
      </c>
      <c r="E5984" t="s">
        <v>5790</v>
      </c>
      <c r="F5984">
        <v>0.59566909069999996</v>
      </c>
      <c r="G5984">
        <v>173720</v>
      </c>
      <c r="H5984">
        <v>11.8</v>
      </c>
      <c r="I5984">
        <v>2</v>
      </c>
    </row>
    <row r="5985" spans="1:9" x14ac:dyDescent="0.3">
      <c r="A5985">
        <v>173720</v>
      </c>
      <c r="B5985">
        <v>132</v>
      </c>
      <c r="C5985">
        <v>0</v>
      </c>
      <c r="D5985">
        <v>174191</v>
      </c>
      <c r="E5985" t="s">
        <v>5790</v>
      </c>
      <c r="F5985">
        <v>0.59566909069999996</v>
      </c>
      <c r="G5985">
        <v>173720</v>
      </c>
      <c r="H5985">
        <v>11.8</v>
      </c>
      <c r="I5985">
        <v>2</v>
      </c>
    </row>
    <row r="5986" spans="1:9" x14ac:dyDescent="0.3">
      <c r="A5986">
        <v>173729</v>
      </c>
      <c r="B5986">
        <v>132</v>
      </c>
      <c r="C5986">
        <v>0</v>
      </c>
      <c r="D5986">
        <v>174191</v>
      </c>
      <c r="E5986" t="s">
        <v>5790</v>
      </c>
      <c r="F5986">
        <v>0.59118711950000002</v>
      </c>
      <c r="G5986">
        <v>173729</v>
      </c>
      <c r="H5986">
        <v>11.8</v>
      </c>
      <c r="I5986">
        <v>2</v>
      </c>
    </row>
    <row r="5987" spans="1:9" x14ac:dyDescent="0.3">
      <c r="A5987">
        <v>173729</v>
      </c>
      <c r="B5987">
        <v>132</v>
      </c>
      <c r="C5987">
        <v>0</v>
      </c>
      <c r="D5987">
        <v>174191</v>
      </c>
      <c r="E5987" t="s">
        <v>5790</v>
      </c>
      <c r="F5987">
        <v>0.59118711950000002</v>
      </c>
      <c r="G5987">
        <v>173729</v>
      </c>
      <c r="H5987">
        <v>11.8</v>
      </c>
      <c r="I5987">
        <v>2</v>
      </c>
    </row>
    <row r="5988" spans="1:9" x14ac:dyDescent="0.3">
      <c r="A5988">
        <v>173731</v>
      </c>
      <c r="B5988">
        <v>132</v>
      </c>
      <c r="C5988">
        <v>0</v>
      </c>
      <c r="D5988">
        <v>174191</v>
      </c>
      <c r="E5988" t="s">
        <v>5790</v>
      </c>
      <c r="F5988">
        <v>0.83754152059999998</v>
      </c>
      <c r="G5988">
        <v>173731</v>
      </c>
      <c r="H5988">
        <v>7.65</v>
      </c>
      <c r="I5988">
        <v>3</v>
      </c>
    </row>
    <row r="5989" spans="1:9" x14ac:dyDescent="0.3">
      <c r="A5989">
        <v>173731</v>
      </c>
      <c r="B5989">
        <v>132</v>
      </c>
      <c r="C5989">
        <v>0</v>
      </c>
      <c r="D5989">
        <v>174191</v>
      </c>
      <c r="E5989" t="s">
        <v>5790</v>
      </c>
      <c r="F5989">
        <v>0.83754152059999998</v>
      </c>
      <c r="G5989">
        <v>173731</v>
      </c>
      <c r="H5989">
        <v>7.65</v>
      </c>
      <c r="I5989">
        <v>3</v>
      </c>
    </row>
    <row r="5990" spans="1:9" x14ac:dyDescent="0.3">
      <c r="A5990">
        <v>173733</v>
      </c>
      <c r="B5990">
        <v>132</v>
      </c>
      <c r="C5990">
        <v>0</v>
      </c>
      <c r="D5990">
        <v>174191</v>
      </c>
      <c r="E5990" t="s">
        <v>5790</v>
      </c>
      <c r="F5990">
        <v>0.47010973099999998</v>
      </c>
      <c r="G5990">
        <v>173733</v>
      </c>
      <c r="H5990">
        <v>14.76</v>
      </c>
      <c r="I5990">
        <v>1</v>
      </c>
    </row>
    <row r="5991" spans="1:9" x14ac:dyDescent="0.3">
      <c r="A5991">
        <v>173733</v>
      </c>
      <c r="B5991">
        <v>132</v>
      </c>
      <c r="C5991">
        <v>0</v>
      </c>
      <c r="D5991">
        <v>174191</v>
      </c>
      <c r="E5991" t="s">
        <v>5790</v>
      </c>
      <c r="F5991">
        <v>0.47010973099999998</v>
      </c>
      <c r="G5991">
        <v>173733</v>
      </c>
      <c r="H5991">
        <v>14.76</v>
      </c>
      <c r="I5991">
        <v>1</v>
      </c>
    </row>
    <row r="5992" spans="1:9" x14ac:dyDescent="0.3">
      <c r="A5992">
        <v>173734</v>
      </c>
      <c r="B5992">
        <v>132</v>
      </c>
      <c r="C5992">
        <v>0</v>
      </c>
      <c r="D5992">
        <v>174191</v>
      </c>
      <c r="E5992" t="s">
        <v>5790</v>
      </c>
      <c r="F5992">
        <v>0.33371078970000001</v>
      </c>
      <c r="G5992">
        <v>173734</v>
      </c>
      <c r="H5992">
        <v>14.76</v>
      </c>
      <c r="I5992">
        <v>1</v>
      </c>
    </row>
    <row r="5993" spans="1:9" x14ac:dyDescent="0.3">
      <c r="A5993">
        <v>173734</v>
      </c>
      <c r="B5993">
        <v>132</v>
      </c>
      <c r="C5993">
        <v>0</v>
      </c>
      <c r="D5993">
        <v>174191</v>
      </c>
      <c r="E5993" t="s">
        <v>5790</v>
      </c>
      <c r="F5993">
        <v>0.33371078970000001</v>
      </c>
      <c r="G5993">
        <v>173734</v>
      </c>
      <c r="H5993">
        <v>14.76</v>
      </c>
      <c r="I5993">
        <v>1</v>
      </c>
    </row>
    <row r="5994" spans="1:9" x14ac:dyDescent="0.3">
      <c r="A5994">
        <v>173852</v>
      </c>
      <c r="B5994">
        <v>144.083333333333</v>
      </c>
      <c r="C5994">
        <v>0</v>
      </c>
      <c r="D5994">
        <v>173896</v>
      </c>
      <c r="E5994" t="s">
        <v>5790</v>
      </c>
      <c r="F5994">
        <v>0.68115383389999995</v>
      </c>
      <c r="G5994">
        <v>173852</v>
      </c>
      <c r="H5994">
        <v>11.8</v>
      </c>
      <c r="I5994">
        <v>2</v>
      </c>
    </row>
    <row r="5995" spans="1:9" x14ac:dyDescent="0.3">
      <c r="A5995">
        <v>173852</v>
      </c>
      <c r="B5995">
        <v>144.083333333333</v>
      </c>
      <c r="C5995">
        <v>0</v>
      </c>
      <c r="D5995">
        <v>173896</v>
      </c>
      <c r="E5995" t="s">
        <v>5790</v>
      </c>
      <c r="F5995">
        <v>0.68115383389999995</v>
      </c>
      <c r="G5995">
        <v>173852</v>
      </c>
      <c r="H5995">
        <v>11.8</v>
      </c>
      <c r="I5995">
        <v>2</v>
      </c>
    </row>
    <row r="5996" spans="1:9" x14ac:dyDescent="0.3">
      <c r="A5996">
        <v>175135</v>
      </c>
      <c r="B5996">
        <v>129.75</v>
      </c>
      <c r="C5996">
        <v>0</v>
      </c>
      <c r="D5996">
        <v>177119</v>
      </c>
      <c r="E5996" t="s">
        <v>5790</v>
      </c>
      <c r="F5996">
        <v>0.53989505770000001</v>
      </c>
      <c r="G5996">
        <v>175135</v>
      </c>
      <c r="H5996">
        <v>11.8</v>
      </c>
      <c r="I5996">
        <v>2</v>
      </c>
    </row>
    <row r="5997" spans="1:9" x14ac:dyDescent="0.3">
      <c r="A5997">
        <v>175135</v>
      </c>
      <c r="B5997">
        <v>129.75</v>
      </c>
      <c r="C5997">
        <v>0</v>
      </c>
      <c r="D5997">
        <v>177119</v>
      </c>
      <c r="E5997" t="s">
        <v>5790</v>
      </c>
      <c r="F5997">
        <v>0.53989505770000001</v>
      </c>
      <c r="G5997">
        <v>175135</v>
      </c>
      <c r="H5997">
        <v>11.8</v>
      </c>
      <c r="I5997">
        <v>2</v>
      </c>
    </row>
    <row r="5998" spans="1:9" x14ac:dyDescent="0.3">
      <c r="A5998">
        <v>175168</v>
      </c>
      <c r="B5998">
        <v>140.56862581624799</v>
      </c>
      <c r="C5998">
        <v>0</v>
      </c>
      <c r="D5998">
        <v>176114</v>
      </c>
      <c r="E5998" t="s">
        <v>5790</v>
      </c>
      <c r="F5998">
        <v>0.71575975420000004</v>
      </c>
      <c r="G5998">
        <v>175168</v>
      </c>
      <c r="H5998">
        <v>11.8</v>
      </c>
      <c r="I5998">
        <v>2</v>
      </c>
    </row>
    <row r="5999" spans="1:9" x14ac:dyDescent="0.3">
      <c r="A5999">
        <v>175168</v>
      </c>
      <c r="B5999">
        <v>140.56862581624799</v>
      </c>
      <c r="C5999">
        <v>0</v>
      </c>
      <c r="D5999">
        <v>176114</v>
      </c>
      <c r="E5999" t="s">
        <v>5790</v>
      </c>
      <c r="F5999">
        <v>0.71575975420000004</v>
      </c>
      <c r="G5999">
        <v>175168</v>
      </c>
      <c r="H5999">
        <v>11.8</v>
      </c>
      <c r="I5999">
        <v>2</v>
      </c>
    </row>
    <row r="6000" spans="1:9" x14ac:dyDescent="0.3">
      <c r="A6000">
        <v>175175</v>
      </c>
      <c r="B6000">
        <v>142</v>
      </c>
      <c r="C6000">
        <v>0</v>
      </c>
      <c r="D6000">
        <v>176114</v>
      </c>
      <c r="E6000" t="s">
        <v>5790</v>
      </c>
      <c r="F6000">
        <v>0.6627544165</v>
      </c>
      <c r="G6000">
        <v>175175</v>
      </c>
      <c r="H6000">
        <v>11.8</v>
      </c>
      <c r="I6000">
        <v>2</v>
      </c>
    </row>
    <row r="6001" spans="1:9" x14ac:dyDescent="0.3">
      <c r="A6001">
        <v>175175</v>
      </c>
      <c r="B6001">
        <v>142</v>
      </c>
      <c r="C6001">
        <v>0</v>
      </c>
      <c r="D6001">
        <v>176114</v>
      </c>
      <c r="E6001" t="s">
        <v>5790</v>
      </c>
      <c r="F6001">
        <v>0.6627544165</v>
      </c>
      <c r="G6001">
        <v>175175</v>
      </c>
      <c r="H6001">
        <v>11.8</v>
      </c>
      <c r="I6001">
        <v>2</v>
      </c>
    </row>
    <row r="6002" spans="1:9" x14ac:dyDescent="0.3">
      <c r="A6002">
        <v>175448</v>
      </c>
      <c r="B6002">
        <v>142</v>
      </c>
      <c r="C6002">
        <v>0</v>
      </c>
      <c r="D6002">
        <v>177309</v>
      </c>
      <c r="E6002" t="s">
        <v>5790</v>
      </c>
      <c r="F6002">
        <v>0.65589350459999995</v>
      </c>
      <c r="G6002">
        <v>175448</v>
      </c>
      <c r="H6002">
        <v>11.8</v>
      </c>
      <c r="I6002">
        <v>2</v>
      </c>
    </row>
    <row r="6003" spans="1:9" x14ac:dyDescent="0.3">
      <c r="A6003">
        <v>175448</v>
      </c>
      <c r="B6003">
        <v>142</v>
      </c>
      <c r="C6003">
        <v>0</v>
      </c>
      <c r="D6003">
        <v>177309</v>
      </c>
      <c r="E6003" t="s">
        <v>5790</v>
      </c>
      <c r="F6003">
        <v>0.65589350459999995</v>
      </c>
      <c r="G6003">
        <v>175448</v>
      </c>
      <c r="H6003">
        <v>11.8</v>
      </c>
      <c r="I6003">
        <v>2</v>
      </c>
    </row>
    <row r="6004" spans="1:9" x14ac:dyDescent="0.3">
      <c r="A6004">
        <v>175450</v>
      </c>
      <c r="B6004">
        <v>142</v>
      </c>
      <c r="C6004">
        <v>0</v>
      </c>
      <c r="D6004">
        <v>176119</v>
      </c>
      <c r="E6004" t="s">
        <v>5790</v>
      </c>
      <c r="F6004">
        <v>0.51425802710000001</v>
      </c>
      <c r="G6004">
        <v>175450</v>
      </c>
      <c r="H6004">
        <v>11.8</v>
      </c>
      <c r="I6004">
        <v>2</v>
      </c>
    </row>
    <row r="6005" spans="1:9" x14ac:dyDescent="0.3">
      <c r="A6005">
        <v>175450</v>
      </c>
      <c r="B6005">
        <v>142</v>
      </c>
      <c r="C6005">
        <v>0</v>
      </c>
      <c r="D6005">
        <v>176119</v>
      </c>
      <c r="E6005" t="s">
        <v>5790</v>
      </c>
      <c r="F6005">
        <v>0.51425802710000001</v>
      </c>
      <c r="G6005">
        <v>175450</v>
      </c>
      <c r="H6005">
        <v>11.8</v>
      </c>
      <c r="I6005">
        <v>2</v>
      </c>
    </row>
    <row r="6006" spans="1:9" x14ac:dyDescent="0.3">
      <c r="A6006">
        <v>175453</v>
      </c>
      <c r="B6006">
        <v>142</v>
      </c>
      <c r="C6006">
        <v>0</v>
      </c>
      <c r="D6006">
        <v>176199</v>
      </c>
      <c r="E6006" t="s">
        <v>5790</v>
      </c>
      <c r="F6006">
        <v>0.82861143349999999</v>
      </c>
      <c r="G6006">
        <v>175453</v>
      </c>
      <c r="H6006">
        <v>7.65</v>
      </c>
      <c r="I6006">
        <v>3</v>
      </c>
    </row>
    <row r="6007" spans="1:9" x14ac:dyDescent="0.3">
      <c r="A6007">
        <v>175453</v>
      </c>
      <c r="B6007">
        <v>142</v>
      </c>
      <c r="C6007">
        <v>0</v>
      </c>
      <c r="D6007">
        <v>176199</v>
      </c>
      <c r="E6007" t="s">
        <v>5790</v>
      </c>
      <c r="F6007">
        <v>0.82861143349999999</v>
      </c>
      <c r="G6007">
        <v>175453</v>
      </c>
      <c r="H6007">
        <v>7.65</v>
      </c>
      <c r="I6007">
        <v>3</v>
      </c>
    </row>
    <row r="6008" spans="1:9" x14ac:dyDescent="0.3">
      <c r="A6008">
        <v>175456</v>
      </c>
      <c r="B6008">
        <v>142</v>
      </c>
      <c r="C6008">
        <v>0</v>
      </c>
      <c r="D6008">
        <v>177309</v>
      </c>
      <c r="E6008" t="s">
        <v>5790</v>
      </c>
      <c r="F6008">
        <v>0.90749698879999996</v>
      </c>
      <c r="G6008">
        <v>175456</v>
      </c>
      <c r="H6008">
        <v>6.11</v>
      </c>
      <c r="I6008">
        <v>4</v>
      </c>
    </row>
    <row r="6009" spans="1:9" x14ac:dyDescent="0.3">
      <c r="A6009">
        <v>175456</v>
      </c>
      <c r="B6009">
        <v>142</v>
      </c>
      <c r="C6009">
        <v>0</v>
      </c>
      <c r="D6009">
        <v>177309</v>
      </c>
      <c r="E6009" t="s">
        <v>5790</v>
      </c>
      <c r="F6009">
        <v>0.90749698879999996</v>
      </c>
      <c r="G6009">
        <v>175456</v>
      </c>
      <c r="H6009">
        <v>6.11</v>
      </c>
      <c r="I6009">
        <v>4</v>
      </c>
    </row>
    <row r="6010" spans="1:9" x14ac:dyDescent="0.3">
      <c r="A6010">
        <v>175458</v>
      </c>
      <c r="B6010">
        <v>142</v>
      </c>
      <c r="C6010">
        <v>0</v>
      </c>
      <c r="D6010">
        <v>177309</v>
      </c>
      <c r="E6010" t="s">
        <v>5790</v>
      </c>
      <c r="F6010">
        <v>0.4082215428</v>
      </c>
      <c r="G6010">
        <v>175458</v>
      </c>
      <c r="H6010">
        <v>14.76</v>
      </c>
      <c r="I6010">
        <v>1</v>
      </c>
    </row>
    <row r="6011" spans="1:9" x14ac:dyDescent="0.3">
      <c r="A6011">
        <v>175458</v>
      </c>
      <c r="B6011">
        <v>142</v>
      </c>
      <c r="C6011">
        <v>0</v>
      </c>
      <c r="D6011">
        <v>177309</v>
      </c>
      <c r="E6011" t="s">
        <v>5790</v>
      </c>
      <c r="F6011">
        <v>0.4082215428</v>
      </c>
      <c r="G6011">
        <v>175458</v>
      </c>
      <c r="H6011">
        <v>14.76</v>
      </c>
      <c r="I6011">
        <v>1</v>
      </c>
    </row>
    <row r="6012" spans="1:9" x14ac:dyDescent="0.3">
      <c r="A6012">
        <v>175459</v>
      </c>
      <c r="B6012">
        <v>142</v>
      </c>
      <c r="C6012">
        <v>0</v>
      </c>
      <c r="D6012">
        <v>176199</v>
      </c>
      <c r="E6012" t="s">
        <v>5790</v>
      </c>
      <c r="F6012">
        <v>0.68240898849999998</v>
      </c>
      <c r="G6012">
        <v>175459</v>
      </c>
      <c r="H6012">
        <v>11.8</v>
      </c>
      <c r="I6012">
        <v>2</v>
      </c>
    </row>
    <row r="6013" spans="1:9" x14ac:dyDescent="0.3">
      <c r="A6013">
        <v>175459</v>
      </c>
      <c r="B6013">
        <v>142</v>
      </c>
      <c r="C6013">
        <v>0</v>
      </c>
      <c r="D6013">
        <v>176199</v>
      </c>
      <c r="E6013" t="s">
        <v>5790</v>
      </c>
      <c r="F6013">
        <v>0.68240898849999998</v>
      </c>
      <c r="G6013">
        <v>175459</v>
      </c>
      <c r="H6013">
        <v>11.8</v>
      </c>
      <c r="I6013">
        <v>2</v>
      </c>
    </row>
    <row r="6014" spans="1:9" x14ac:dyDescent="0.3">
      <c r="A6014">
        <v>175523</v>
      </c>
      <c r="B6014">
        <v>142</v>
      </c>
      <c r="C6014">
        <v>0</v>
      </c>
      <c r="D6014">
        <v>176114</v>
      </c>
      <c r="E6014" t="s">
        <v>5790</v>
      </c>
      <c r="F6014">
        <v>0.4890581369</v>
      </c>
      <c r="G6014">
        <v>175523</v>
      </c>
      <c r="H6014">
        <v>14.76</v>
      </c>
      <c r="I6014">
        <v>1</v>
      </c>
    </row>
    <row r="6015" spans="1:9" x14ac:dyDescent="0.3">
      <c r="A6015">
        <v>175523</v>
      </c>
      <c r="B6015">
        <v>142</v>
      </c>
      <c r="C6015">
        <v>0</v>
      </c>
      <c r="D6015">
        <v>176114</v>
      </c>
      <c r="E6015" t="s">
        <v>5790</v>
      </c>
      <c r="F6015">
        <v>0.4890581369</v>
      </c>
      <c r="G6015">
        <v>175523</v>
      </c>
      <c r="H6015">
        <v>14.76</v>
      </c>
      <c r="I6015">
        <v>1</v>
      </c>
    </row>
    <row r="6016" spans="1:9" x14ac:dyDescent="0.3">
      <c r="A6016">
        <v>175563</v>
      </c>
      <c r="B6016">
        <v>149.04456237490299</v>
      </c>
      <c r="C6016">
        <v>0</v>
      </c>
      <c r="D6016">
        <v>176457</v>
      </c>
      <c r="E6016" t="s">
        <v>5790</v>
      </c>
      <c r="F6016">
        <v>0.88984274860000001</v>
      </c>
      <c r="G6016">
        <v>175563</v>
      </c>
      <c r="H6016">
        <v>6.11</v>
      </c>
      <c r="I6016">
        <v>4</v>
      </c>
    </row>
    <row r="6017" spans="1:9" x14ac:dyDescent="0.3">
      <c r="A6017">
        <v>175563</v>
      </c>
      <c r="B6017">
        <v>149.04456237490299</v>
      </c>
      <c r="C6017">
        <v>0</v>
      </c>
      <c r="D6017">
        <v>176457</v>
      </c>
      <c r="E6017" t="s">
        <v>5790</v>
      </c>
      <c r="F6017">
        <v>0.88984274860000001</v>
      </c>
      <c r="G6017">
        <v>175563</v>
      </c>
      <c r="H6017">
        <v>6.11</v>
      </c>
      <c r="I6017">
        <v>4</v>
      </c>
    </row>
    <row r="6018" spans="1:9" x14ac:dyDescent="0.3">
      <c r="A6018">
        <v>175568</v>
      </c>
      <c r="B6018">
        <v>137</v>
      </c>
      <c r="C6018">
        <v>0</v>
      </c>
      <c r="D6018">
        <v>176457</v>
      </c>
      <c r="E6018" t="s">
        <v>5790</v>
      </c>
      <c r="F6018">
        <v>0.89061570170000004</v>
      </c>
      <c r="G6018">
        <v>175568</v>
      </c>
      <c r="H6018">
        <v>6.11</v>
      </c>
      <c r="I6018">
        <v>4</v>
      </c>
    </row>
    <row r="6019" spans="1:9" x14ac:dyDescent="0.3">
      <c r="A6019">
        <v>175568</v>
      </c>
      <c r="B6019">
        <v>137</v>
      </c>
      <c r="C6019">
        <v>0</v>
      </c>
      <c r="D6019">
        <v>176457</v>
      </c>
      <c r="E6019" t="s">
        <v>5790</v>
      </c>
      <c r="F6019">
        <v>0.89061570170000004</v>
      </c>
      <c r="G6019">
        <v>175568</v>
      </c>
      <c r="H6019">
        <v>6.11</v>
      </c>
      <c r="I6019">
        <v>4</v>
      </c>
    </row>
    <row r="6020" spans="1:9" x14ac:dyDescent="0.3">
      <c r="A6020">
        <v>175653</v>
      </c>
      <c r="B6020">
        <v>142</v>
      </c>
      <c r="C6020">
        <v>0</v>
      </c>
      <c r="D6020">
        <v>176169</v>
      </c>
      <c r="E6020" t="s">
        <v>5790</v>
      </c>
      <c r="F6020">
        <v>0.57136923070000001</v>
      </c>
      <c r="G6020">
        <v>175653</v>
      </c>
      <c r="H6020">
        <v>11.8</v>
      </c>
      <c r="I6020">
        <v>2</v>
      </c>
    </row>
    <row r="6021" spans="1:9" x14ac:dyDescent="0.3">
      <c r="A6021">
        <v>175653</v>
      </c>
      <c r="B6021">
        <v>142</v>
      </c>
      <c r="C6021">
        <v>0</v>
      </c>
      <c r="D6021">
        <v>176169</v>
      </c>
      <c r="E6021" t="s">
        <v>5790</v>
      </c>
      <c r="F6021">
        <v>0.57136923070000001</v>
      </c>
      <c r="G6021">
        <v>175653</v>
      </c>
      <c r="H6021">
        <v>11.8</v>
      </c>
      <c r="I6021">
        <v>2</v>
      </c>
    </row>
    <row r="6022" spans="1:9" x14ac:dyDescent="0.3">
      <c r="A6022">
        <v>175677</v>
      </c>
      <c r="B6022">
        <v>120</v>
      </c>
      <c r="C6022">
        <v>0</v>
      </c>
      <c r="D6022">
        <v>176365</v>
      </c>
      <c r="E6022" t="s">
        <v>5790</v>
      </c>
      <c r="F6022">
        <v>0.92395764589999996</v>
      </c>
      <c r="G6022">
        <v>175677</v>
      </c>
      <c r="H6022">
        <v>6.11</v>
      </c>
      <c r="I6022">
        <v>4</v>
      </c>
    </row>
    <row r="6023" spans="1:9" x14ac:dyDescent="0.3">
      <c r="A6023">
        <v>175677</v>
      </c>
      <c r="B6023">
        <v>120</v>
      </c>
      <c r="C6023">
        <v>0</v>
      </c>
      <c r="D6023">
        <v>176365</v>
      </c>
      <c r="E6023" t="s">
        <v>5790</v>
      </c>
      <c r="F6023">
        <v>0.92395764589999996</v>
      </c>
      <c r="G6023">
        <v>175677</v>
      </c>
      <c r="H6023">
        <v>6.11</v>
      </c>
      <c r="I6023">
        <v>4</v>
      </c>
    </row>
    <row r="6024" spans="1:9" x14ac:dyDescent="0.3">
      <c r="A6024">
        <v>175678</v>
      </c>
      <c r="B6024">
        <v>100</v>
      </c>
      <c r="C6024">
        <v>0</v>
      </c>
      <c r="D6024">
        <v>176365</v>
      </c>
      <c r="E6024" t="s">
        <v>5791</v>
      </c>
      <c r="F6024">
        <v>0.93607616419999995</v>
      </c>
      <c r="G6024">
        <v>175678</v>
      </c>
      <c r="H6024">
        <v>4.0599999999999996</v>
      </c>
      <c r="I6024">
        <v>5</v>
      </c>
    </row>
    <row r="6025" spans="1:9" x14ac:dyDescent="0.3">
      <c r="A6025">
        <v>175678</v>
      </c>
      <c r="B6025">
        <v>100</v>
      </c>
      <c r="C6025">
        <v>0</v>
      </c>
      <c r="D6025">
        <v>176365</v>
      </c>
      <c r="E6025" t="s">
        <v>5791</v>
      </c>
      <c r="F6025">
        <v>0.93607616419999995</v>
      </c>
      <c r="G6025">
        <v>175678</v>
      </c>
      <c r="H6025">
        <v>4.0599999999999996</v>
      </c>
      <c r="I6025">
        <v>5</v>
      </c>
    </row>
    <row r="6026" spans="1:9" x14ac:dyDescent="0.3">
      <c r="A6026">
        <v>175679</v>
      </c>
      <c r="B6026">
        <v>138.31578947368399</v>
      </c>
      <c r="C6026">
        <v>0</v>
      </c>
      <c r="D6026">
        <v>176365</v>
      </c>
      <c r="E6026" t="s">
        <v>5791</v>
      </c>
      <c r="F6026">
        <v>0.99317824840000002</v>
      </c>
      <c r="G6026">
        <v>175679</v>
      </c>
      <c r="H6026">
        <v>1.98</v>
      </c>
      <c r="I6026">
        <v>6</v>
      </c>
    </row>
    <row r="6027" spans="1:9" x14ac:dyDescent="0.3">
      <c r="A6027">
        <v>175679</v>
      </c>
      <c r="B6027">
        <v>138.31578947368399</v>
      </c>
      <c r="C6027">
        <v>0</v>
      </c>
      <c r="D6027">
        <v>176365</v>
      </c>
      <c r="E6027" t="s">
        <v>5791</v>
      </c>
      <c r="F6027">
        <v>0.99317824840000002</v>
      </c>
      <c r="G6027">
        <v>175679</v>
      </c>
      <c r="H6027">
        <v>1.98</v>
      </c>
      <c r="I6027">
        <v>6</v>
      </c>
    </row>
    <row r="6028" spans="1:9" x14ac:dyDescent="0.3">
      <c r="A6028">
        <v>175786</v>
      </c>
      <c r="B6028">
        <v>147</v>
      </c>
      <c r="C6028">
        <v>0</v>
      </c>
      <c r="D6028">
        <v>176500</v>
      </c>
      <c r="E6028" t="s">
        <v>5790</v>
      </c>
      <c r="F6028">
        <v>0.53138375280000005</v>
      </c>
      <c r="G6028">
        <v>175786</v>
      </c>
      <c r="H6028">
        <v>11.8</v>
      </c>
      <c r="I6028">
        <v>2</v>
      </c>
    </row>
    <row r="6029" spans="1:9" x14ac:dyDescent="0.3">
      <c r="A6029">
        <v>175786</v>
      </c>
      <c r="B6029">
        <v>147</v>
      </c>
      <c r="C6029">
        <v>0</v>
      </c>
      <c r="D6029">
        <v>176500</v>
      </c>
      <c r="E6029" t="s">
        <v>5790</v>
      </c>
      <c r="F6029">
        <v>0.53138375280000005</v>
      </c>
      <c r="G6029">
        <v>175786</v>
      </c>
      <c r="H6029">
        <v>11.8</v>
      </c>
      <c r="I6029">
        <v>2</v>
      </c>
    </row>
    <row r="6030" spans="1:9" x14ac:dyDescent="0.3">
      <c r="A6030">
        <v>175803</v>
      </c>
      <c r="B6030">
        <v>142</v>
      </c>
      <c r="C6030">
        <v>0</v>
      </c>
      <c r="D6030">
        <v>176311</v>
      </c>
      <c r="E6030" t="s">
        <v>5790</v>
      </c>
      <c r="F6030">
        <v>0.43096813560000002</v>
      </c>
      <c r="G6030">
        <v>175803</v>
      </c>
      <c r="H6030">
        <v>14.76</v>
      </c>
      <c r="I6030">
        <v>1</v>
      </c>
    </row>
    <row r="6031" spans="1:9" x14ac:dyDescent="0.3">
      <c r="A6031">
        <v>175803</v>
      </c>
      <c r="B6031">
        <v>142</v>
      </c>
      <c r="C6031">
        <v>0</v>
      </c>
      <c r="D6031">
        <v>176311</v>
      </c>
      <c r="E6031" t="s">
        <v>5790</v>
      </c>
      <c r="F6031">
        <v>0.43096813560000002</v>
      </c>
      <c r="G6031">
        <v>175803</v>
      </c>
      <c r="H6031">
        <v>14.76</v>
      </c>
      <c r="I6031">
        <v>1</v>
      </c>
    </row>
    <row r="6032" spans="1:9" x14ac:dyDescent="0.3">
      <c r="A6032">
        <v>175818</v>
      </c>
      <c r="B6032">
        <v>127</v>
      </c>
      <c r="C6032">
        <v>0</v>
      </c>
      <c r="D6032">
        <v>176365</v>
      </c>
      <c r="E6032" t="s">
        <v>5790</v>
      </c>
      <c r="F6032">
        <v>0.88738328219999996</v>
      </c>
      <c r="G6032">
        <v>175818</v>
      </c>
      <c r="H6032">
        <v>6.11</v>
      </c>
      <c r="I6032">
        <v>4</v>
      </c>
    </row>
    <row r="6033" spans="1:9" x14ac:dyDescent="0.3">
      <c r="A6033">
        <v>175818</v>
      </c>
      <c r="B6033">
        <v>127</v>
      </c>
      <c r="C6033">
        <v>0</v>
      </c>
      <c r="D6033">
        <v>176365</v>
      </c>
      <c r="E6033" t="s">
        <v>5790</v>
      </c>
      <c r="F6033">
        <v>0.88738328219999996</v>
      </c>
      <c r="G6033">
        <v>175818</v>
      </c>
      <c r="H6033">
        <v>6.11</v>
      </c>
      <c r="I6033">
        <v>4</v>
      </c>
    </row>
    <row r="6034" spans="1:9" x14ac:dyDescent="0.3">
      <c r="A6034">
        <v>175828</v>
      </c>
      <c r="B6034">
        <v>159.57183656449001</v>
      </c>
      <c r="C6034">
        <v>0</v>
      </c>
      <c r="D6034">
        <v>178603</v>
      </c>
      <c r="E6034" t="s">
        <v>5790</v>
      </c>
      <c r="F6034">
        <v>0.81865429879999996</v>
      </c>
      <c r="G6034">
        <v>175828</v>
      </c>
      <c r="H6034">
        <v>7.65</v>
      </c>
      <c r="I6034">
        <v>3</v>
      </c>
    </row>
    <row r="6035" spans="1:9" x14ac:dyDescent="0.3">
      <c r="A6035">
        <v>175828</v>
      </c>
      <c r="B6035">
        <v>159.57183656449001</v>
      </c>
      <c r="C6035">
        <v>0</v>
      </c>
      <c r="D6035">
        <v>178603</v>
      </c>
      <c r="E6035" t="s">
        <v>5790</v>
      </c>
      <c r="F6035">
        <v>0.81865429879999996</v>
      </c>
      <c r="G6035">
        <v>175828</v>
      </c>
      <c r="H6035">
        <v>7.65</v>
      </c>
      <c r="I6035">
        <v>3</v>
      </c>
    </row>
    <row r="6036" spans="1:9" x14ac:dyDescent="0.3">
      <c r="A6036">
        <v>175843</v>
      </c>
      <c r="B6036">
        <v>142</v>
      </c>
      <c r="C6036">
        <v>0</v>
      </c>
      <c r="D6036">
        <v>176311</v>
      </c>
      <c r="E6036" t="s">
        <v>5790</v>
      </c>
      <c r="F6036">
        <v>4.1733589000000001E-2</v>
      </c>
      <c r="G6036">
        <v>175843</v>
      </c>
      <c r="H6036">
        <v>14.76</v>
      </c>
      <c r="I6036">
        <v>1</v>
      </c>
    </row>
    <row r="6037" spans="1:9" x14ac:dyDescent="0.3">
      <c r="A6037">
        <v>175843</v>
      </c>
      <c r="B6037">
        <v>142</v>
      </c>
      <c r="C6037">
        <v>0</v>
      </c>
      <c r="D6037">
        <v>176311</v>
      </c>
      <c r="E6037" t="s">
        <v>5790</v>
      </c>
      <c r="F6037">
        <v>4.1733589000000001E-2</v>
      </c>
      <c r="G6037">
        <v>175843</v>
      </c>
      <c r="H6037">
        <v>14.76</v>
      </c>
      <c r="I6037">
        <v>1</v>
      </c>
    </row>
    <row r="6038" spans="1:9" x14ac:dyDescent="0.3">
      <c r="A6038">
        <v>175851</v>
      </c>
      <c r="B6038">
        <v>147</v>
      </c>
      <c r="C6038">
        <v>0</v>
      </c>
      <c r="D6038">
        <v>176563</v>
      </c>
      <c r="E6038" t="s">
        <v>5790</v>
      </c>
      <c r="F6038">
        <v>0.50679087639999998</v>
      </c>
      <c r="G6038">
        <v>175851</v>
      </c>
      <c r="H6038">
        <v>11.8</v>
      </c>
      <c r="I6038">
        <v>2</v>
      </c>
    </row>
    <row r="6039" spans="1:9" x14ac:dyDescent="0.3">
      <c r="A6039">
        <v>175851</v>
      </c>
      <c r="B6039">
        <v>147</v>
      </c>
      <c r="C6039">
        <v>0</v>
      </c>
      <c r="D6039">
        <v>176563</v>
      </c>
      <c r="E6039" t="s">
        <v>5790</v>
      </c>
      <c r="F6039">
        <v>0.50679087639999998</v>
      </c>
      <c r="G6039">
        <v>175851</v>
      </c>
      <c r="H6039">
        <v>11.8</v>
      </c>
      <c r="I6039">
        <v>2</v>
      </c>
    </row>
    <row r="6040" spans="1:9" x14ac:dyDescent="0.3">
      <c r="A6040">
        <v>175899</v>
      </c>
      <c r="B6040">
        <v>147</v>
      </c>
      <c r="C6040">
        <v>0</v>
      </c>
      <c r="D6040">
        <v>176500</v>
      </c>
      <c r="E6040" t="s">
        <v>5790</v>
      </c>
      <c r="F6040">
        <v>0.83283847570000002</v>
      </c>
      <c r="G6040">
        <v>175899</v>
      </c>
      <c r="H6040">
        <v>7.65</v>
      </c>
      <c r="I6040">
        <v>3</v>
      </c>
    </row>
    <row r="6041" spans="1:9" x14ac:dyDescent="0.3">
      <c r="A6041">
        <v>175899</v>
      </c>
      <c r="B6041">
        <v>147</v>
      </c>
      <c r="C6041">
        <v>0</v>
      </c>
      <c r="D6041">
        <v>176500</v>
      </c>
      <c r="E6041" t="s">
        <v>5790</v>
      </c>
      <c r="F6041">
        <v>0.83283847570000002</v>
      </c>
      <c r="G6041">
        <v>175899</v>
      </c>
      <c r="H6041">
        <v>7.65</v>
      </c>
      <c r="I6041">
        <v>3</v>
      </c>
    </row>
    <row r="6042" spans="1:9" x14ac:dyDescent="0.3">
      <c r="A6042">
        <v>175906</v>
      </c>
      <c r="B6042">
        <v>142</v>
      </c>
      <c r="C6042">
        <v>0</v>
      </c>
      <c r="D6042">
        <v>176119</v>
      </c>
      <c r="E6042" t="s">
        <v>5790</v>
      </c>
      <c r="F6042">
        <v>0.47612643240000002</v>
      </c>
      <c r="G6042">
        <v>175906</v>
      </c>
      <c r="H6042">
        <v>14.76</v>
      </c>
      <c r="I6042">
        <v>1</v>
      </c>
    </row>
    <row r="6043" spans="1:9" x14ac:dyDescent="0.3">
      <c r="A6043">
        <v>175906</v>
      </c>
      <c r="B6043">
        <v>142</v>
      </c>
      <c r="C6043">
        <v>0</v>
      </c>
      <c r="D6043">
        <v>176119</v>
      </c>
      <c r="E6043" t="s">
        <v>5790</v>
      </c>
      <c r="F6043">
        <v>0.47612643240000002</v>
      </c>
      <c r="G6043">
        <v>175906</v>
      </c>
      <c r="H6043">
        <v>14.76</v>
      </c>
      <c r="I6043">
        <v>1</v>
      </c>
    </row>
    <row r="6044" spans="1:9" x14ac:dyDescent="0.3">
      <c r="A6044">
        <v>175910</v>
      </c>
      <c r="B6044">
        <v>133.696</v>
      </c>
      <c r="C6044">
        <v>0</v>
      </c>
      <c r="D6044">
        <v>175638</v>
      </c>
      <c r="E6044" t="s">
        <v>5790</v>
      </c>
      <c r="F6044">
        <v>0.92749911549999997</v>
      </c>
      <c r="G6044">
        <v>175910</v>
      </c>
      <c r="H6044">
        <v>6.11</v>
      </c>
      <c r="I6044">
        <v>4</v>
      </c>
    </row>
    <row r="6045" spans="1:9" x14ac:dyDescent="0.3">
      <c r="A6045">
        <v>175910</v>
      </c>
      <c r="B6045">
        <v>133.696</v>
      </c>
      <c r="C6045">
        <v>0</v>
      </c>
      <c r="D6045">
        <v>175638</v>
      </c>
      <c r="E6045" t="s">
        <v>5790</v>
      </c>
      <c r="F6045">
        <v>0.92749911549999997</v>
      </c>
      <c r="G6045">
        <v>175910</v>
      </c>
      <c r="H6045">
        <v>6.11</v>
      </c>
      <c r="I6045">
        <v>4</v>
      </c>
    </row>
    <row r="6046" spans="1:9" x14ac:dyDescent="0.3">
      <c r="A6046">
        <v>175911</v>
      </c>
      <c r="B6046">
        <v>147</v>
      </c>
      <c r="C6046">
        <v>0</v>
      </c>
      <c r="D6046">
        <v>176500</v>
      </c>
      <c r="E6046" t="s">
        <v>5790</v>
      </c>
      <c r="F6046">
        <v>0.50060266259999997</v>
      </c>
      <c r="G6046">
        <v>175911</v>
      </c>
      <c r="H6046">
        <v>14.76</v>
      </c>
      <c r="I6046">
        <v>1</v>
      </c>
    </row>
    <row r="6047" spans="1:9" x14ac:dyDescent="0.3">
      <c r="A6047">
        <v>175911</v>
      </c>
      <c r="B6047">
        <v>147</v>
      </c>
      <c r="C6047">
        <v>0</v>
      </c>
      <c r="D6047">
        <v>176500</v>
      </c>
      <c r="E6047" t="s">
        <v>5790</v>
      </c>
      <c r="F6047">
        <v>0.50060266259999997</v>
      </c>
      <c r="G6047">
        <v>175911</v>
      </c>
      <c r="H6047">
        <v>14.76</v>
      </c>
      <c r="I6047">
        <v>1</v>
      </c>
    </row>
    <row r="6048" spans="1:9" x14ac:dyDescent="0.3">
      <c r="A6048">
        <v>175935</v>
      </c>
      <c r="B6048">
        <v>147</v>
      </c>
      <c r="C6048">
        <v>0</v>
      </c>
      <c r="D6048">
        <v>178603</v>
      </c>
      <c r="E6048" t="s">
        <v>5790</v>
      </c>
      <c r="F6048">
        <v>0.58083713049999997</v>
      </c>
      <c r="G6048">
        <v>175935</v>
      </c>
      <c r="H6048">
        <v>11.8</v>
      </c>
      <c r="I6048">
        <v>2</v>
      </c>
    </row>
    <row r="6049" spans="1:9" x14ac:dyDescent="0.3">
      <c r="A6049">
        <v>175935</v>
      </c>
      <c r="B6049">
        <v>147</v>
      </c>
      <c r="C6049">
        <v>0</v>
      </c>
      <c r="D6049">
        <v>178603</v>
      </c>
      <c r="E6049" t="s">
        <v>5790</v>
      </c>
      <c r="F6049">
        <v>0.58083713049999997</v>
      </c>
      <c r="G6049">
        <v>175935</v>
      </c>
      <c r="H6049">
        <v>11.8</v>
      </c>
      <c r="I6049">
        <v>2</v>
      </c>
    </row>
    <row r="6050" spans="1:9" x14ac:dyDescent="0.3">
      <c r="A6050">
        <v>175987</v>
      </c>
      <c r="B6050">
        <v>142</v>
      </c>
      <c r="C6050">
        <v>0</v>
      </c>
      <c r="D6050">
        <v>176311</v>
      </c>
      <c r="E6050" t="s">
        <v>5790</v>
      </c>
      <c r="F6050">
        <v>0.35149708390000001</v>
      </c>
      <c r="G6050">
        <v>175987</v>
      </c>
      <c r="H6050">
        <v>14.76</v>
      </c>
      <c r="I6050">
        <v>1</v>
      </c>
    </row>
    <row r="6051" spans="1:9" x14ac:dyDescent="0.3">
      <c r="A6051">
        <v>175987</v>
      </c>
      <c r="B6051">
        <v>142</v>
      </c>
      <c r="C6051">
        <v>0</v>
      </c>
      <c r="D6051">
        <v>176311</v>
      </c>
      <c r="E6051" t="s">
        <v>5790</v>
      </c>
      <c r="F6051">
        <v>0.35149708390000001</v>
      </c>
      <c r="G6051">
        <v>175987</v>
      </c>
      <c r="H6051">
        <v>14.76</v>
      </c>
      <c r="I6051">
        <v>1</v>
      </c>
    </row>
    <row r="6052" spans="1:9" x14ac:dyDescent="0.3">
      <c r="A6052">
        <v>175990</v>
      </c>
      <c r="B6052">
        <v>142</v>
      </c>
      <c r="C6052">
        <v>0</v>
      </c>
      <c r="D6052">
        <v>176119</v>
      </c>
      <c r="E6052" t="s">
        <v>5790</v>
      </c>
      <c r="F6052">
        <v>6.5379612099999998E-2</v>
      </c>
      <c r="G6052">
        <v>175990</v>
      </c>
      <c r="H6052">
        <v>14.76</v>
      </c>
      <c r="I6052">
        <v>1</v>
      </c>
    </row>
    <row r="6053" spans="1:9" x14ac:dyDescent="0.3">
      <c r="A6053">
        <v>175990</v>
      </c>
      <c r="B6053">
        <v>142</v>
      </c>
      <c r="C6053">
        <v>0</v>
      </c>
      <c r="D6053">
        <v>176119</v>
      </c>
      <c r="E6053" t="s">
        <v>5790</v>
      </c>
      <c r="F6053">
        <v>6.5379612099999998E-2</v>
      </c>
      <c r="G6053">
        <v>175990</v>
      </c>
      <c r="H6053">
        <v>14.76</v>
      </c>
      <c r="I6053">
        <v>1</v>
      </c>
    </row>
    <row r="6054" spans="1:9" x14ac:dyDescent="0.3">
      <c r="A6054">
        <v>176011</v>
      </c>
      <c r="B6054">
        <v>142</v>
      </c>
      <c r="C6054">
        <v>0</v>
      </c>
      <c r="D6054">
        <v>176119</v>
      </c>
      <c r="E6054" t="s">
        <v>5790</v>
      </c>
      <c r="F6054">
        <v>0.68982011080000005</v>
      </c>
      <c r="G6054">
        <v>176011</v>
      </c>
      <c r="H6054">
        <v>11.8</v>
      </c>
      <c r="I6054">
        <v>2</v>
      </c>
    </row>
    <row r="6055" spans="1:9" x14ac:dyDescent="0.3">
      <c r="A6055">
        <v>176011</v>
      </c>
      <c r="B6055">
        <v>142</v>
      </c>
      <c r="C6055">
        <v>0</v>
      </c>
      <c r="D6055">
        <v>176119</v>
      </c>
      <c r="E6055" t="s">
        <v>5790</v>
      </c>
      <c r="F6055">
        <v>0.68982011080000005</v>
      </c>
      <c r="G6055">
        <v>176011</v>
      </c>
      <c r="H6055">
        <v>11.8</v>
      </c>
      <c r="I6055">
        <v>2</v>
      </c>
    </row>
    <row r="6056" spans="1:9" x14ac:dyDescent="0.3">
      <c r="A6056">
        <v>176039</v>
      </c>
      <c r="B6056">
        <v>147</v>
      </c>
      <c r="C6056">
        <v>0</v>
      </c>
      <c r="D6056">
        <v>176500</v>
      </c>
      <c r="E6056" t="s">
        <v>5790</v>
      </c>
      <c r="F6056">
        <v>0.46206152439999998</v>
      </c>
      <c r="G6056">
        <v>176039</v>
      </c>
      <c r="H6056">
        <v>14.76</v>
      </c>
      <c r="I6056">
        <v>1</v>
      </c>
    </row>
    <row r="6057" spans="1:9" x14ac:dyDescent="0.3">
      <c r="A6057">
        <v>176039</v>
      </c>
      <c r="B6057">
        <v>147</v>
      </c>
      <c r="C6057">
        <v>0</v>
      </c>
      <c r="D6057">
        <v>176500</v>
      </c>
      <c r="E6057" t="s">
        <v>5790</v>
      </c>
      <c r="F6057">
        <v>0.46206152439999998</v>
      </c>
      <c r="G6057">
        <v>176039</v>
      </c>
      <c r="H6057">
        <v>14.76</v>
      </c>
      <c r="I6057">
        <v>1</v>
      </c>
    </row>
    <row r="6058" spans="1:9" x14ac:dyDescent="0.3">
      <c r="A6058">
        <v>176055</v>
      </c>
      <c r="B6058">
        <v>80.000003333331094</v>
      </c>
      <c r="C6058">
        <v>0</v>
      </c>
      <c r="D6058">
        <v>176552</v>
      </c>
      <c r="E6058" t="s">
        <v>5790</v>
      </c>
      <c r="F6058">
        <v>0.70506995920000004</v>
      </c>
      <c r="G6058">
        <v>176055</v>
      </c>
      <c r="H6058">
        <v>11.8</v>
      </c>
      <c r="I6058">
        <v>2</v>
      </c>
    </row>
    <row r="6059" spans="1:9" x14ac:dyDescent="0.3">
      <c r="A6059">
        <v>176055</v>
      </c>
      <c r="B6059">
        <v>80.000003333331094</v>
      </c>
      <c r="C6059">
        <v>0</v>
      </c>
      <c r="D6059">
        <v>176552</v>
      </c>
      <c r="E6059" t="s">
        <v>5790</v>
      </c>
      <c r="F6059">
        <v>0.70506995920000004</v>
      </c>
      <c r="G6059">
        <v>176055</v>
      </c>
      <c r="H6059">
        <v>11.8</v>
      </c>
      <c r="I6059">
        <v>2</v>
      </c>
    </row>
    <row r="6060" spans="1:9" x14ac:dyDescent="0.3">
      <c r="A6060">
        <v>176056</v>
      </c>
      <c r="B6060">
        <v>80.000004999994999</v>
      </c>
      <c r="C6060">
        <v>0</v>
      </c>
      <c r="D6060">
        <v>176552</v>
      </c>
      <c r="E6060" t="s">
        <v>5790</v>
      </c>
      <c r="F6060">
        <v>0.70043730739999999</v>
      </c>
      <c r="G6060">
        <v>176056</v>
      </c>
      <c r="H6060">
        <v>11.8</v>
      </c>
      <c r="I6060">
        <v>2</v>
      </c>
    </row>
    <row r="6061" spans="1:9" x14ac:dyDescent="0.3">
      <c r="A6061">
        <v>176056</v>
      </c>
      <c r="B6061">
        <v>80.000004999994999</v>
      </c>
      <c r="C6061">
        <v>0</v>
      </c>
      <c r="D6061">
        <v>176552</v>
      </c>
      <c r="E6061" t="s">
        <v>5790</v>
      </c>
      <c r="F6061">
        <v>0.70043730739999999</v>
      </c>
      <c r="G6061">
        <v>176056</v>
      </c>
      <c r="H6061">
        <v>11.8</v>
      </c>
      <c r="I6061">
        <v>2</v>
      </c>
    </row>
    <row r="6062" spans="1:9" x14ac:dyDescent="0.3">
      <c r="A6062">
        <v>176064</v>
      </c>
      <c r="B6062">
        <v>142</v>
      </c>
      <c r="C6062">
        <v>0</v>
      </c>
      <c r="D6062">
        <v>176119</v>
      </c>
      <c r="E6062" t="s">
        <v>5790</v>
      </c>
      <c r="F6062">
        <v>0.16238918899999999</v>
      </c>
      <c r="G6062">
        <v>176064</v>
      </c>
      <c r="H6062">
        <v>14.76</v>
      </c>
      <c r="I6062">
        <v>1</v>
      </c>
    </row>
    <row r="6063" spans="1:9" x14ac:dyDescent="0.3">
      <c r="A6063">
        <v>176064</v>
      </c>
      <c r="B6063">
        <v>142</v>
      </c>
      <c r="C6063">
        <v>0</v>
      </c>
      <c r="D6063">
        <v>176119</v>
      </c>
      <c r="E6063" t="s">
        <v>5790</v>
      </c>
      <c r="F6063">
        <v>0.16238918899999999</v>
      </c>
      <c r="G6063">
        <v>176064</v>
      </c>
      <c r="H6063">
        <v>14.76</v>
      </c>
      <c r="I6063">
        <v>1</v>
      </c>
    </row>
    <row r="6064" spans="1:9" x14ac:dyDescent="0.3">
      <c r="A6064">
        <v>176094</v>
      </c>
      <c r="B6064">
        <v>127</v>
      </c>
      <c r="C6064">
        <v>0</v>
      </c>
      <c r="D6064">
        <v>176552</v>
      </c>
      <c r="E6064" t="s">
        <v>5790</v>
      </c>
      <c r="F6064">
        <v>0.69903868440000005</v>
      </c>
      <c r="G6064">
        <v>176094</v>
      </c>
      <c r="H6064">
        <v>11.8</v>
      </c>
      <c r="I6064">
        <v>2</v>
      </c>
    </row>
    <row r="6065" spans="1:9" x14ac:dyDescent="0.3">
      <c r="A6065">
        <v>176094</v>
      </c>
      <c r="B6065">
        <v>127</v>
      </c>
      <c r="C6065">
        <v>0</v>
      </c>
      <c r="D6065">
        <v>176552</v>
      </c>
      <c r="E6065" t="s">
        <v>5790</v>
      </c>
      <c r="F6065">
        <v>0.69903868440000005</v>
      </c>
      <c r="G6065">
        <v>176094</v>
      </c>
      <c r="H6065">
        <v>11.8</v>
      </c>
      <c r="I6065">
        <v>2</v>
      </c>
    </row>
    <row r="6066" spans="1:9" x14ac:dyDescent="0.3">
      <c r="A6066">
        <v>176095</v>
      </c>
      <c r="B6066">
        <v>100</v>
      </c>
      <c r="C6066">
        <v>0</v>
      </c>
      <c r="D6066">
        <v>176552</v>
      </c>
      <c r="E6066" t="s">
        <v>5791</v>
      </c>
      <c r="F6066">
        <v>0.990056932</v>
      </c>
      <c r="G6066">
        <v>176095</v>
      </c>
      <c r="H6066">
        <v>1.98</v>
      </c>
      <c r="I6066">
        <v>6</v>
      </c>
    </row>
    <row r="6067" spans="1:9" x14ac:dyDescent="0.3">
      <c r="A6067">
        <v>176095</v>
      </c>
      <c r="B6067">
        <v>100</v>
      </c>
      <c r="C6067">
        <v>0</v>
      </c>
      <c r="D6067">
        <v>176552</v>
      </c>
      <c r="E6067" t="s">
        <v>5791</v>
      </c>
      <c r="F6067">
        <v>0.990056932</v>
      </c>
      <c r="G6067">
        <v>176095</v>
      </c>
      <c r="H6067">
        <v>1.98</v>
      </c>
      <c r="I6067">
        <v>6</v>
      </c>
    </row>
    <row r="6068" spans="1:9" x14ac:dyDescent="0.3">
      <c r="A6068">
        <v>176158</v>
      </c>
      <c r="B6068">
        <v>147</v>
      </c>
      <c r="C6068">
        <v>0</v>
      </c>
      <c r="D6068">
        <v>176421</v>
      </c>
      <c r="E6068" t="s">
        <v>5790</v>
      </c>
      <c r="F6068">
        <v>0.3311517537</v>
      </c>
      <c r="G6068">
        <v>176158</v>
      </c>
      <c r="H6068">
        <v>14.76</v>
      </c>
      <c r="I6068">
        <v>1</v>
      </c>
    </row>
    <row r="6069" spans="1:9" x14ac:dyDescent="0.3">
      <c r="A6069">
        <v>176158</v>
      </c>
      <c r="B6069">
        <v>147</v>
      </c>
      <c r="C6069">
        <v>0</v>
      </c>
      <c r="D6069">
        <v>176421</v>
      </c>
      <c r="E6069" t="s">
        <v>5790</v>
      </c>
      <c r="F6069">
        <v>0.3311517537</v>
      </c>
      <c r="G6069">
        <v>176158</v>
      </c>
      <c r="H6069">
        <v>14.76</v>
      </c>
      <c r="I6069">
        <v>1</v>
      </c>
    </row>
    <row r="6070" spans="1:9" x14ac:dyDescent="0.3">
      <c r="A6070">
        <v>176159</v>
      </c>
      <c r="B6070">
        <v>147</v>
      </c>
      <c r="C6070">
        <v>0</v>
      </c>
      <c r="D6070">
        <v>176421</v>
      </c>
      <c r="E6070" t="s">
        <v>5790</v>
      </c>
      <c r="F6070">
        <v>0.29332277179999999</v>
      </c>
      <c r="G6070">
        <v>176159</v>
      </c>
      <c r="H6070">
        <v>14.76</v>
      </c>
      <c r="I6070">
        <v>1</v>
      </c>
    </row>
    <row r="6071" spans="1:9" x14ac:dyDescent="0.3">
      <c r="A6071">
        <v>176159</v>
      </c>
      <c r="B6071">
        <v>147</v>
      </c>
      <c r="C6071">
        <v>0</v>
      </c>
      <c r="D6071">
        <v>176421</v>
      </c>
      <c r="E6071" t="s">
        <v>5790</v>
      </c>
      <c r="F6071">
        <v>0.29332277179999999</v>
      </c>
      <c r="G6071">
        <v>176159</v>
      </c>
      <c r="H6071">
        <v>14.76</v>
      </c>
      <c r="I6071">
        <v>1</v>
      </c>
    </row>
    <row r="6072" spans="1:9" x14ac:dyDescent="0.3">
      <c r="A6072">
        <v>176180</v>
      </c>
      <c r="B6072">
        <v>137.57894736842101</v>
      </c>
      <c r="C6072">
        <v>0</v>
      </c>
      <c r="D6072">
        <v>176301</v>
      </c>
      <c r="E6072" t="s">
        <v>5791</v>
      </c>
      <c r="F6072">
        <v>0.95886695379999998</v>
      </c>
      <c r="G6072">
        <v>176180</v>
      </c>
      <c r="H6072">
        <v>4.0599999999999996</v>
      </c>
      <c r="I6072">
        <v>5</v>
      </c>
    </row>
    <row r="6073" spans="1:9" x14ac:dyDescent="0.3">
      <c r="A6073">
        <v>176180</v>
      </c>
      <c r="B6073">
        <v>137.57894736842101</v>
      </c>
      <c r="C6073">
        <v>0</v>
      </c>
      <c r="D6073">
        <v>176301</v>
      </c>
      <c r="E6073" t="s">
        <v>5791</v>
      </c>
      <c r="F6073">
        <v>0.95886695379999998</v>
      </c>
      <c r="G6073">
        <v>176180</v>
      </c>
      <c r="H6073">
        <v>4.0599999999999996</v>
      </c>
      <c r="I6073">
        <v>5</v>
      </c>
    </row>
    <row r="6074" spans="1:9" x14ac:dyDescent="0.3">
      <c r="A6074">
        <v>176245</v>
      </c>
      <c r="B6074">
        <v>142</v>
      </c>
      <c r="C6074">
        <v>0</v>
      </c>
      <c r="D6074">
        <v>176563</v>
      </c>
      <c r="E6074" t="s">
        <v>5790</v>
      </c>
      <c r="F6074">
        <v>0.7934227586</v>
      </c>
      <c r="G6074">
        <v>176245</v>
      </c>
      <c r="H6074">
        <v>7.65</v>
      </c>
      <c r="I6074">
        <v>3</v>
      </c>
    </row>
    <row r="6075" spans="1:9" x14ac:dyDescent="0.3">
      <c r="A6075">
        <v>176245</v>
      </c>
      <c r="B6075">
        <v>142</v>
      </c>
      <c r="C6075">
        <v>0</v>
      </c>
      <c r="D6075">
        <v>176563</v>
      </c>
      <c r="E6075" t="s">
        <v>5790</v>
      </c>
      <c r="F6075">
        <v>0.7934227586</v>
      </c>
      <c r="G6075">
        <v>176245</v>
      </c>
      <c r="H6075">
        <v>7.65</v>
      </c>
      <c r="I6075">
        <v>3</v>
      </c>
    </row>
    <row r="6076" spans="1:9" x14ac:dyDescent="0.3">
      <c r="A6076">
        <v>176259</v>
      </c>
      <c r="B6076">
        <v>120</v>
      </c>
      <c r="C6076">
        <v>0</v>
      </c>
      <c r="D6076">
        <v>177400</v>
      </c>
      <c r="E6076" t="s">
        <v>5790</v>
      </c>
      <c r="F6076">
        <v>0.16031351690000001</v>
      </c>
      <c r="G6076">
        <v>176259</v>
      </c>
      <c r="H6076">
        <v>14.76</v>
      </c>
      <c r="I6076">
        <v>1</v>
      </c>
    </row>
    <row r="6077" spans="1:9" x14ac:dyDescent="0.3">
      <c r="A6077">
        <v>176259</v>
      </c>
      <c r="B6077">
        <v>120</v>
      </c>
      <c r="C6077">
        <v>0</v>
      </c>
      <c r="D6077">
        <v>177400</v>
      </c>
      <c r="E6077" t="s">
        <v>5790</v>
      </c>
      <c r="F6077">
        <v>0.16031351690000001</v>
      </c>
      <c r="G6077">
        <v>176259</v>
      </c>
      <c r="H6077">
        <v>14.76</v>
      </c>
      <c r="I6077">
        <v>1</v>
      </c>
    </row>
    <row r="6078" spans="1:9" x14ac:dyDescent="0.3">
      <c r="A6078">
        <v>176267</v>
      </c>
      <c r="B6078">
        <v>142</v>
      </c>
      <c r="C6078">
        <v>0</v>
      </c>
      <c r="D6078">
        <v>177400</v>
      </c>
      <c r="E6078" t="s">
        <v>5790</v>
      </c>
      <c r="F6078">
        <v>0.7701747417</v>
      </c>
      <c r="G6078">
        <v>176267</v>
      </c>
      <c r="H6078">
        <v>7.65</v>
      </c>
      <c r="I6078">
        <v>3</v>
      </c>
    </row>
    <row r="6079" spans="1:9" x14ac:dyDescent="0.3">
      <c r="A6079">
        <v>176267</v>
      </c>
      <c r="B6079">
        <v>142</v>
      </c>
      <c r="C6079">
        <v>0</v>
      </c>
      <c r="D6079">
        <v>177400</v>
      </c>
      <c r="E6079" t="s">
        <v>5790</v>
      </c>
      <c r="F6079">
        <v>0.7701747417</v>
      </c>
      <c r="G6079">
        <v>176267</v>
      </c>
      <c r="H6079">
        <v>7.65</v>
      </c>
      <c r="I6079">
        <v>3</v>
      </c>
    </row>
    <row r="6080" spans="1:9" x14ac:dyDescent="0.3">
      <c r="A6080">
        <v>176318</v>
      </c>
      <c r="B6080">
        <v>142</v>
      </c>
      <c r="C6080">
        <v>0</v>
      </c>
      <c r="D6080">
        <v>176587</v>
      </c>
      <c r="E6080" t="s">
        <v>5790</v>
      </c>
      <c r="F6080">
        <v>0.44521573190000002</v>
      </c>
      <c r="G6080">
        <v>176318</v>
      </c>
      <c r="H6080">
        <v>14.76</v>
      </c>
      <c r="I6080">
        <v>1</v>
      </c>
    </row>
    <row r="6081" spans="1:9" x14ac:dyDescent="0.3">
      <c r="A6081">
        <v>176318</v>
      </c>
      <c r="B6081">
        <v>142</v>
      </c>
      <c r="C6081">
        <v>0</v>
      </c>
      <c r="D6081">
        <v>176587</v>
      </c>
      <c r="E6081" t="s">
        <v>5790</v>
      </c>
      <c r="F6081">
        <v>0.44521573190000002</v>
      </c>
      <c r="G6081">
        <v>176318</v>
      </c>
      <c r="H6081">
        <v>14.76</v>
      </c>
      <c r="I6081">
        <v>1</v>
      </c>
    </row>
    <row r="6082" spans="1:9" x14ac:dyDescent="0.3">
      <c r="A6082">
        <v>176324</v>
      </c>
      <c r="B6082">
        <v>80.000037499718701</v>
      </c>
      <c r="C6082">
        <v>0</v>
      </c>
      <c r="D6082">
        <v>176552</v>
      </c>
      <c r="E6082" t="s">
        <v>5790</v>
      </c>
      <c r="F6082">
        <v>0.88928145169999995</v>
      </c>
      <c r="G6082">
        <v>176324</v>
      </c>
      <c r="H6082">
        <v>6.11</v>
      </c>
      <c r="I6082">
        <v>4</v>
      </c>
    </row>
    <row r="6083" spans="1:9" x14ac:dyDescent="0.3">
      <c r="A6083">
        <v>176324</v>
      </c>
      <c r="B6083">
        <v>80.000037499718701</v>
      </c>
      <c r="C6083">
        <v>0</v>
      </c>
      <c r="D6083">
        <v>176552</v>
      </c>
      <c r="E6083" t="s">
        <v>5790</v>
      </c>
      <c r="F6083">
        <v>0.88928145169999995</v>
      </c>
      <c r="G6083">
        <v>176324</v>
      </c>
      <c r="H6083">
        <v>6.11</v>
      </c>
      <c r="I6083">
        <v>4</v>
      </c>
    </row>
    <row r="6084" spans="1:9" x14ac:dyDescent="0.3">
      <c r="A6084">
        <v>176326</v>
      </c>
      <c r="B6084">
        <v>75</v>
      </c>
      <c r="C6084">
        <v>0</v>
      </c>
      <c r="D6084">
        <v>176552</v>
      </c>
      <c r="E6084" t="s">
        <v>5790</v>
      </c>
      <c r="F6084">
        <v>0.78711873290000001</v>
      </c>
      <c r="G6084">
        <v>176326</v>
      </c>
      <c r="H6084">
        <v>7.65</v>
      </c>
      <c r="I6084">
        <v>3</v>
      </c>
    </row>
    <row r="6085" spans="1:9" x14ac:dyDescent="0.3">
      <c r="A6085">
        <v>176326</v>
      </c>
      <c r="B6085">
        <v>75</v>
      </c>
      <c r="C6085">
        <v>0</v>
      </c>
      <c r="D6085">
        <v>176552</v>
      </c>
      <c r="E6085" t="s">
        <v>5790</v>
      </c>
      <c r="F6085">
        <v>0.78711873290000001</v>
      </c>
      <c r="G6085">
        <v>176326</v>
      </c>
      <c r="H6085">
        <v>7.65</v>
      </c>
      <c r="I6085">
        <v>3</v>
      </c>
    </row>
    <row r="6086" spans="1:9" x14ac:dyDescent="0.3">
      <c r="A6086">
        <v>176346</v>
      </c>
      <c r="B6086">
        <v>142</v>
      </c>
      <c r="C6086">
        <v>0</v>
      </c>
      <c r="D6086">
        <v>176870</v>
      </c>
      <c r="E6086" t="s">
        <v>5790</v>
      </c>
      <c r="F6086">
        <v>0.76420885319999998</v>
      </c>
      <c r="G6086">
        <v>176346</v>
      </c>
      <c r="H6086">
        <v>7.65</v>
      </c>
      <c r="I6086">
        <v>3</v>
      </c>
    </row>
    <row r="6087" spans="1:9" x14ac:dyDescent="0.3">
      <c r="A6087">
        <v>176346</v>
      </c>
      <c r="B6087">
        <v>142</v>
      </c>
      <c r="C6087">
        <v>0</v>
      </c>
      <c r="D6087">
        <v>176870</v>
      </c>
      <c r="E6087" t="s">
        <v>5790</v>
      </c>
      <c r="F6087">
        <v>0.76420885319999998</v>
      </c>
      <c r="G6087">
        <v>176346</v>
      </c>
      <c r="H6087">
        <v>7.65</v>
      </c>
      <c r="I6087">
        <v>3</v>
      </c>
    </row>
    <row r="6088" spans="1:9" x14ac:dyDescent="0.3">
      <c r="A6088">
        <v>176348</v>
      </c>
      <c r="B6088">
        <v>147</v>
      </c>
      <c r="C6088">
        <v>0</v>
      </c>
      <c r="D6088">
        <v>176870</v>
      </c>
      <c r="E6088" t="s">
        <v>5791</v>
      </c>
      <c r="F6088">
        <v>0.94824546580000002</v>
      </c>
      <c r="G6088">
        <v>176348</v>
      </c>
      <c r="H6088">
        <v>4.0599999999999996</v>
      </c>
      <c r="I6088">
        <v>5</v>
      </c>
    </row>
    <row r="6089" spans="1:9" x14ac:dyDescent="0.3">
      <c r="A6089">
        <v>176348</v>
      </c>
      <c r="B6089">
        <v>147</v>
      </c>
      <c r="C6089">
        <v>0</v>
      </c>
      <c r="D6089">
        <v>176870</v>
      </c>
      <c r="E6089" t="s">
        <v>5791</v>
      </c>
      <c r="F6089">
        <v>0.94824546580000002</v>
      </c>
      <c r="G6089">
        <v>176348</v>
      </c>
      <c r="H6089">
        <v>4.0599999999999996</v>
      </c>
      <c r="I6089">
        <v>5</v>
      </c>
    </row>
    <row r="6090" spans="1:9" x14ac:dyDescent="0.3">
      <c r="A6090">
        <v>176349</v>
      </c>
      <c r="B6090">
        <v>142</v>
      </c>
      <c r="C6090">
        <v>0</v>
      </c>
      <c r="D6090">
        <v>176870</v>
      </c>
      <c r="E6090" t="s">
        <v>5790</v>
      </c>
      <c r="F6090">
        <v>0.83259069919999995</v>
      </c>
      <c r="G6090">
        <v>176349</v>
      </c>
      <c r="H6090">
        <v>7.65</v>
      </c>
      <c r="I6090">
        <v>3</v>
      </c>
    </row>
    <row r="6091" spans="1:9" x14ac:dyDescent="0.3">
      <c r="A6091">
        <v>176349</v>
      </c>
      <c r="B6091">
        <v>142</v>
      </c>
      <c r="C6091">
        <v>0</v>
      </c>
      <c r="D6091">
        <v>176870</v>
      </c>
      <c r="E6091" t="s">
        <v>5790</v>
      </c>
      <c r="F6091">
        <v>0.83259069919999995</v>
      </c>
      <c r="G6091">
        <v>176349</v>
      </c>
      <c r="H6091">
        <v>7.65</v>
      </c>
      <c r="I6091">
        <v>3</v>
      </c>
    </row>
    <row r="6092" spans="1:9" x14ac:dyDescent="0.3">
      <c r="A6092">
        <v>176352</v>
      </c>
      <c r="B6092">
        <v>136.212043682954</v>
      </c>
      <c r="C6092">
        <v>0</v>
      </c>
      <c r="D6092">
        <v>177400</v>
      </c>
      <c r="E6092" t="s">
        <v>5791</v>
      </c>
      <c r="F6092">
        <v>0.95297586919999999</v>
      </c>
      <c r="G6092">
        <v>176352</v>
      </c>
      <c r="H6092">
        <v>4.0599999999999996</v>
      </c>
      <c r="I6092">
        <v>5</v>
      </c>
    </row>
    <row r="6093" spans="1:9" x14ac:dyDescent="0.3">
      <c r="A6093">
        <v>176352</v>
      </c>
      <c r="B6093">
        <v>136.212043682954</v>
      </c>
      <c r="C6093">
        <v>0</v>
      </c>
      <c r="D6093">
        <v>177400</v>
      </c>
      <c r="E6093" t="s">
        <v>5791</v>
      </c>
      <c r="F6093">
        <v>0.95297586919999999</v>
      </c>
      <c r="G6093">
        <v>176352</v>
      </c>
      <c r="H6093">
        <v>4.0599999999999996</v>
      </c>
      <c r="I6093">
        <v>5</v>
      </c>
    </row>
    <row r="6094" spans="1:9" x14ac:dyDescent="0.3">
      <c r="A6094">
        <v>176353</v>
      </c>
      <c r="B6094">
        <v>142</v>
      </c>
      <c r="C6094">
        <v>0</v>
      </c>
      <c r="D6094">
        <v>176870</v>
      </c>
      <c r="E6094" t="s">
        <v>5790</v>
      </c>
      <c r="F6094">
        <v>0.68306589129999995</v>
      </c>
      <c r="G6094">
        <v>176353</v>
      </c>
      <c r="H6094">
        <v>11.8</v>
      </c>
      <c r="I6094">
        <v>2</v>
      </c>
    </row>
    <row r="6095" spans="1:9" x14ac:dyDescent="0.3">
      <c r="A6095">
        <v>176353</v>
      </c>
      <c r="B6095">
        <v>142</v>
      </c>
      <c r="C6095">
        <v>0</v>
      </c>
      <c r="D6095">
        <v>176870</v>
      </c>
      <c r="E6095" t="s">
        <v>5790</v>
      </c>
      <c r="F6095">
        <v>0.68306589129999995</v>
      </c>
      <c r="G6095">
        <v>176353</v>
      </c>
      <c r="H6095">
        <v>11.8</v>
      </c>
      <c r="I6095">
        <v>2</v>
      </c>
    </row>
    <row r="6096" spans="1:9" x14ac:dyDescent="0.3">
      <c r="A6096">
        <v>176356</v>
      </c>
      <c r="B6096">
        <v>120.428571428571</v>
      </c>
      <c r="C6096">
        <v>0</v>
      </c>
      <c r="D6096">
        <v>177400</v>
      </c>
      <c r="E6096" t="s">
        <v>5790</v>
      </c>
      <c r="F6096">
        <v>0.71974974869999997</v>
      </c>
      <c r="G6096">
        <v>176356</v>
      </c>
      <c r="H6096">
        <v>11.8</v>
      </c>
      <c r="I6096">
        <v>2</v>
      </c>
    </row>
    <row r="6097" spans="1:9" x14ac:dyDescent="0.3">
      <c r="A6097">
        <v>176356</v>
      </c>
      <c r="B6097">
        <v>120.428571428571</v>
      </c>
      <c r="C6097">
        <v>0</v>
      </c>
      <c r="D6097">
        <v>177400</v>
      </c>
      <c r="E6097" t="s">
        <v>5790</v>
      </c>
      <c r="F6097">
        <v>0.71974974869999997</v>
      </c>
      <c r="G6097">
        <v>176356</v>
      </c>
      <c r="H6097">
        <v>11.8</v>
      </c>
      <c r="I6097">
        <v>2</v>
      </c>
    </row>
    <row r="6098" spans="1:9" x14ac:dyDescent="0.3">
      <c r="A6098">
        <v>176357</v>
      </c>
      <c r="B6098">
        <v>142</v>
      </c>
      <c r="C6098">
        <v>6.48812458913504E-2</v>
      </c>
      <c r="D6098">
        <v>176913</v>
      </c>
      <c r="E6098" t="s">
        <v>5790</v>
      </c>
      <c r="F6098">
        <v>0.86892497540000002</v>
      </c>
      <c r="G6098">
        <v>176357</v>
      </c>
      <c r="H6098">
        <v>6.11</v>
      </c>
      <c r="I6098">
        <v>4</v>
      </c>
    </row>
    <row r="6099" spans="1:9" x14ac:dyDescent="0.3">
      <c r="A6099">
        <v>176357</v>
      </c>
      <c r="B6099">
        <v>142</v>
      </c>
      <c r="C6099">
        <v>6.48812458913504E-2</v>
      </c>
      <c r="D6099">
        <v>176913</v>
      </c>
      <c r="E6099" t="s">
        <v>5790</v>
      </c>
      <c r="F6099">
        <v>0.86892497540000002</v>
      </c>
      <c r="G6099">
        <v>176357</v>
      </c>
      <c r="H6099">
        <v>6.11</v>
      </c>
      <c r="I6099">
        <v>4</v>
      </c>
    </row>
    <row r="6100" spans="1:9" x14ac:dyDescent="0.3">
      <c r="A6100">
        <v>176364</v>
      </c>
      <c r="B6100">
        <v>142</v>
      </c>
      <c r="C6100">
        <v>0</v>
      </c>
      <c r="D6100">
        <v>176870</v>
      </c>
      <c r="E6100" t="s">
        <v>5790</v>
      </c>
      <c r="F6100">
        <v>0.90035188200000005</v>
      </c>
      <c r="G6100">
        <v>176364</v>
      </c>
      <c r="H6100">
        <v>6.11</v>
      </c>
      <c r="I6100">
        <v>4</v>
      </c>
    </row>
    <row r="6101" spans="1:9" x14ac:dyDescent="0.3">
      <c r="A6101">
        <v>176364</v>
      </c>
      <c r="B6101">
        <v>142</v>
      </c>
      <c r="C6101">
        <v>0</v>
      </c>
      <c r="D6101">
        <v>176870</v>
      </c>
      <c r="E6101" t="s">
        <v>5790</v>
      </c>
      <c r="F6101">
        <v>0.90035188200000005</v>
      </c>
      <c r="G6101">
        <v>176364</v>
      </c>
      <c r="H6101">
        <v>6.11</v>
      </c>
      <c r="I6101">
        <v>4</v>
      </c>
    </row>
    <row r="6102" spans="1:9" x14ac:dyDescent="0.3">
      <c r="A6102">
        <v>176387</v>
      </c>
      <c r="B6102">
        <v>143.666666666666</v>
      </c>
      <c r="C6102">
        <v>0</v>
      </c>
      <c r="D6102">
        <v>176417</v>
      </c>
      <c r="E6102" t="s">
        <v>5790</v>
      </c>
      <c r="F6102">
        <v>0.62237030270000004</v>
      </c>
      <c r="G6102">
        <v>176387</v>
      </c>
      <c r="H6102">
        <v>11.8</v>
      </c>
      <c r="I6102">
        <v>2</v>
      </c>
    </row>
    <row r="6103" spans="1:9" x14ac:dyDescent="0.3">
      <c r="A6103">
        <v>176387</v>
      </c>
      <c r="B6103">
        <v>143.666666666666</v>
      </c>
      <c r="C6103">
        <v>0</v>
      </c>
      <c r="D6103">
        <v>176417</v>
      </c>
      <c r="E6103" t="s">
        <v>5790</v>
      </c>
      <c r="F6103">
        <v>0.62237030270000004</v>
      </c>
      <c r="G6103">
        <v>176387</v>
      </c>
      <c r="H6103">
        <v>11.8</v>
      </c>
      <c r="I6103">
        <v>2</v>
      </c>
    </row>
    <row r="6104" spans="1:9" x14ac:dyDescent="0.3">
      <c r="A6104">
        <v>176388</v>
      </c>
      <c r="B6104">
        <v>144.272727272727</v>
      </c>
      <c r="C6104">
        <v>0</v>
      </c>
      <c r="D6104">
        <v>176417</v>
      </c>
      <c r="E6104" t="s">
        <v>5790</v>
      </c>
      <c r="F6104">
        <v>0.61645948890000002</v>
      </c>
      <c r="G6104">
        <v>176388</v>
      </c>
      <c r="H6104">
        <v>11.8</v>
      </c>
      <c r="I6104">
        <v>2</v>
      </c>
    </row>
    <row r="6105" spans="1:9" x14ac:dyDescent="0.3">
      <c r="A6105">
        <v>176388</v>
      </c>
      <c r="B6105">
        <v>144.272727272727</v>
      </c>
      <c r="C6105">
        <v>0</v>
      </c>
      <c r="D6105">
        <v>176417</v>
      </c>
      <c r="E6105" t="s">
        <v>5790</v>
      </c>
      <c r="F6105">
        <v>0.61645948890000002</v>
      </c>
      <c r="G6105">
        <v>176388</v>
      </c>
      <c r="H6105">
        <v>11.8</v>
      </c>
      <c r="I6105">
        <v>2</v>
      </c>
    </row>
    <row r="6106" spans="1:9" x14ac:dyDescent="0.3">
      <c r="A6106">
        <v>176396</v>
      </c>
      <c r="B6106">
        <v>142</v>
      </c>
      <c r="C6106">
        <v>0</v>
      </c>
      <c r="D6106">
        <v>177157</v>
      </c>
      <c r="E6106" t="s">
        <v>5790</v>
      </c>
      <c r="F6106">
        <v>0.73289066550000004</v>
      </c>
      <c r="G6106">
        <v>176396</v>
      </c>
      <c r="H6106">
        <v>11.8</v>
      </c>
      <c r="I6106">
        <v>2</v>
      </c>
    </row>
    <row r="6107" spans="1:9" x14ac:dyDescent="0.3">
      <c r="A6107">
        <v>176396</v>
      </c>
      <c r="B6107">
        <v>142</v>
      </c>
      <c r="C6107">
        <v>0</v>
      </c>
      <c r="D6107">
        <v>177157</v>
      </c>
      <c r="E6107" t="s">
        <v>5790</v>
      </c>
      <c r="F6107">
        <v>0.73289066550000004</v>
      </c>
      <c r="G6107">
        <v>176396</v>
      </c>
      <c r="H6107">
        <v>11.8</v>
      </c>
      <c r="I6107">
        <v>2</v>
      </c>
    </row>
    <row r="6108" spans="1:9" x14ac:dyDescent="0.3">
      <c r="A6108">
        <v>176397</v>
      </c>
      <c r="B6108">
        <v>132.96484848484801</v>
      </c>
      <c r="C6108">
        <v>0</v>
      </c>
      <c r="D6108">
        <v>177400</v>
      </c>
      <c r="E6108" t="s">
        <v>5790</v>
      </c>
      <c r="F6108">
        <v>0.71911686659999996</v>
      </c>
      <c r="G6108">
        <v>176397</v>
      </c>
      <c r="H6108">
        <v>11.8</v>
      </c>
      <c r="I6108">
        <v>2</v>
      </c>
    </row>
    <row r="6109" spans="1:9" x14ac:dyDescent="0.3">
      <c r="A6109">
        <v>176397</v>
      </c>
      <c r="B6109">
        <v>132.96484848484801</v>
      </c>
      <c r="C6109">
        <v>0</v>
      </c>
      <c r="D6109">
        <v>177400</v>
      </c>
      <c r="E6109" t="s">
        <v>5790</v>
      </c>
      <c r="F6109">
        <v>0.71911686659999996</v>
      </c>
      <c r="G6109">
        <v>176397</v>
      </c>
      <c r="H6109">
        <v>11.8</v>
      </c>
      <c r="I6109">
        <v>2</v>
      </c>
    </row>
    <row r="6110" spans="1:9" x14ac:dyDescent="0.3">
      <c r="A6110">
        <v>176399</v>
      </c>
      <c r="B6110">
        <v>144.058823529411</v>
      </c>
      <c r="C6110">
        <v>0</v>
      </c>
      <c r="D6110">
        <v>176625</v>
      </c>
      <c r="E6110" t="s">
        <v>5790</v>
      </c>
      <c r="F6110">
        <v>0.79239594940000002</v>
      </c>
      <c r="G6110">
        <v>176399</v>
      </c>
      <c r="H6110">
        <v>7.65</v>
      </c>
      <c r="I6110">
        <v>3</v>
      </c>
    </row>
    <row r="6111" spans="1:9" x14ac:dyDescent="0.3">
      <c r="A6111">
        <v>176399</v>
      </c>
      <c r="B6111">
        <v>144.058823529411</v>
      </c>
      <c r="C6111">
        <v>0</v>
      </c>
      <c r="D6111">
        <v>176625</v>
      </c>
      <c r="E6111" t="s">
        <v>5790</v>
      </c>
      <c r="F6111">
        <v>0.79239594940000002</v>
      </c>
      <c r="G6111">
        <v>176399</v>
      </c>
      <c r="H6111">
        <v>7.65</v>
      </c>
      <c r="I6111">
        <v>3</v>
      </c>
    </row>
    <row r="6112" spans="1:9" x14ac:dyDescent="0.3">
      <c r="A6112">
        <v>176413</v>
      </c>
      <c r="B6112">
        <v>162.27662160735699</v>
      </c>
      <c r="C6112">
        <v>0</v>
      </c>
      <c r="D6112">
        <v>177157</v>
      </c>
      <c r="E6112" t="s">
        <v>5790</v>
      </c>
      <c r="F6112">
        <v>0.4675786495</v>
      </c>
      <c r="G6112">
        <v>176413</v>
      </c>
      <c r="H6112">
        <v>14.76</v>
      </c>
      <c r="I6112">
        <v>1</v>
      </c>
    </row>
    <row r="6113" spans="1:9" x14ac:dyDescent="0.3">
      <c r="A6113">
        <v>176413</v>
      </c>
      <c r="B6113">
        <v>162.27662160735699</v>
      </c>
      <c r="C6113">
        <v>0</v>
      </c>
      <c r="D6113">
        <v>177157</v>
      </c>
      <c r="E6113" t="s">
        <v>5790</v>
      </c>
      <c r="F6113">
        <v>0.4675786495</v>
      </c>
      <c r="G6113">
        <v>176413</v>
      </c>
      <c r="H6113">
        <v>14.76</v>
      </c>
      <c r="I6113">
        <v>1</v>
      </c>
    </row>
    <row r="6114" spans="1:9" x14ac:dyDescent="0.3">
      <c r="A6114">
        <v>176431</v>
      </c>
      <c r="B6114">
        <v>142</v>
      </c>
      <c r="C6114">
        <v>0</v>
      </c>
      <c r="D6114">
        <v>176587</v>
      </c>
      <c r="E6114" t="s">
        <v>5790</v>
      </c>
      <c r="F6114">
        <v>0.78801840540000001</v>
      </c>
      <c r="G6114">
        <v>176431</v>
      </c>
      <c r="H6114">
        <v>7.65</v>
      </c>
      <c r="I6114">
        <v>3</v>
      </c>
    </row>
    <row r="6115" spans="1:9" x14ac:dyDescent="0.3">
      <c r="A6115">
        <v>176431</v>
      </c>
      <c r="B6115">
        <v>142</v>
      </c>
      <c r="C6115">
        <v>0</v>
      </c>
      <c r="D6115">
        <v>176587</v>
      </c>
      <c r="E6115" t="s">
        <v>5790</v>
      </c>
      <c r="F6115">
        <v>0.78801840540000001</v>
      </c>
      <c r="G6115">
        <v>176431</v>
      </c>
      <c r="H6115">
        <v>7.65</v>
      </c>
      <c r="I6115">
        <v>3</v>
      </c>
    </row>
    <row r="6116" spans="1:9" x14ac:dyDescent="0.3">
      <c r="A6116">
        <v>176450</v>
      </c>
      <c r="B6116">
        <v>159.739904964082</v>
      </c>
      <c r="C6116">
        <v>0.33205660147225302</v>
      </c>
      <c r="D6116">
        <v>176913</v>
      </c>
      <c r="E6116" t="s">
        <v>5790</v>
      </c>
      <c r="F6116">
        <v>0.72088575359999996</v>
      </c>
      <c r="G6116">
        <v>176450</v>
      </c>
      <c r="H6116">
        <v>11.8</v>
      </c>
      <c r="I6116">
        <v>2</v>
      </c>
    </row>
    <row r="6117" spans="1:9" x14ac:dyDescent="0.3">
      <c r="A6117">
        <v>176450</v>
      </c>
      <c r="B6117">
        <v>159.739904964082</v>
      </c>
      <c r="C6117">
        <v>0.33205660147225302</v>
      </c>
      <c r="D6117">
        <v>176913</v>
      </c>
      <c r="E6117" t="s">
        <v>5790</v>
      </c>
      <c r="F6117">
        <v>0.72088575359999996</v>
      </c>
      <c r="G6117">
        <v>176450</v>
      </c>
      <c r="H6117">
        <v>11.8</v>
      </c>
      <c r="I6117">
        <v>2</v>
      </c>
    </row>
    <row r="6118" spans="1:9" x14ac:dyDescent="0.3">
      <c r="A6118">
        <v>176460</v>
      </c>
      <c r="B6118">
        <v>147</v>
      </c>
      <c r="C6118">
        <v>0</v>
      </c>
      <c r="D6118">
        <v>176666</v>
      </c>
      <c r="E6118" t="s">
        <v>5790</v>
      </c>
      <c r="F6118">
        <v>0.84037917849999999</v>
      </c>
      <c r="G6118">
        <v>176460</v>
      </c>
      <c r="H6118">
        <v>7.65</v>
      </c>
      <c r="I6118">
        <v>3</v>
      </c>
    </row>
    <row r="6119" spans="1:9" x14ac:dyDescent="0.3">
      <c r="A6119">
        <v>176460</v>
      </c>
      <c r="B6119">
        <v>147</v>
      </c>
      <c r="C6119">
        <v>0</v>
      </c>
      <c r="D6119">
        <v>176666</v>
      </c>
      <c r="E6119" t="s">
        <v>5790</v>
      </c>
      <c r="F6119">
        <v>0.84037917849999999</v>
      </c>
      <c r="G6119">
        <v>176460</v>
      </c>
      <c r="H6119">
        <v>7.65</v>
      </c>
      <c r="I6119">
        <v>3</v>
      </c>
    </row>
    <row r="6120" spans="1:9" x14ac:dyDescent="0.3">
      <c r="A6120">
        <v>176468</v>
      </c>
      <c r="B6120">
        <v>147</v>
      </c>
      <c r="C6120">
        <v>0</v>
      </c>
      <c r="D6120">
        <v>177084</v>
      </c>
      <c r="E6120" t="s">
        <v>5790</v>
      </c>
      <c r="F6120">
        <v>0.64998269080000004</v>
      </c>
      <c r="G6120">
        <v>176468</v>
      </c>
      <c r="H6120">
        <v>11.8</v>
      </c>
      <c r="I6120">
        <v>2</v>
      </c>
    </row>
    <row r="6121" spans="1:9" x14ac:dyDescent="0.3">
      <c r="A6121">
        <v>176468</v>
      </c>
      <c r="B6121">
        <v>147</v>
      </c>
      <c r="C6121">
        <v>0</v>
      </c>
      <c r="D6121">
        <v>177084</v>
      </c>
      <c r="E6121" t="s">
        <v>5790</v>
      </c>
      <c r="F6121">
        <v>0.64998269080000004</v>
      </c>
      <c r="G6121">
        <v>176468</v>
      </c>
      <c r="H6121">
        <v>11.8</v>
      </c>
      <c r="I6121">
        <v>2</v>
      </c>
    </row>
    <row r="6122" spans="1:9" x14ac:dyDescent="0.3">
      <c r="A6122">
        <v>176469</v>
      </c>
      <c r="B6122">
        <v>147</v>
      </c>
      <c r="C6122">
        <v>0</v>
      </c>
      <c r="D6122">
        <v>176666</v>
      </c>
      <c r="E6122" t="s">
        <v>5790</v>
      </c>
      <c r="F6122">
        <v>0.41345593330000002</v>
      </c>
      <c r="G6122">
        <v>176469</v>
      </c>
      <c r="H6122">
        <v>14.76</v>
      </c>
      <c r="I6122">
        <v>1</v>
      </c>
    </row>
    <row r="6123" spans="1:9" x14ac:dyDescent="0.3">
      <c r="A6123">
        <v>176469</v>
      </c>
      <c r="B6123">
        <v>147</v>
      </c>
      <c r="C6123">
        <v>0</v>
      </c>
      <c r="D6123">
        <v>176666</v>
      </c>
      <c r="E6123" t="s">
        <v>5790</v>
      </c>
      <c r="F6123">
        <v>0.41345593330000002</v>
      </c>
      <c r="G6123">
        <v>176469</v>
      </c>
      <c r="H6123">
        <v>14.76</v>
      </c>
      <c r="I6123">
        <v>1</v>
      </c>
    </row>
    <row r="6124" spans="1:9" x14ac:dyDescent="0.3">
      <c r="A6124">
        <v>176470</v>
      </c>
      <c r="B6124">
        <v>147</v>
      </c>
      <c r="C6124">
        <v>0</v>
      </c>
      <c r="D6124">
        <v>176666</v>
      </c>
      <c r="E6124" t="s">
        <v>5790</v>
      </c>
      <c r="F6124">
        <v>0.72097098829999995</v>
      </c>
      <c r="G6124">
        <v>176470</v>
      </c>
      <c r="H6124">
        <v>11.8</v>
      </c>
      <c r="I6124">
        <v>2</v>
      </c>
    </row>
    <row r="6125" spans="1:9" x14ac:dyDescent="0.3">
      <c r="A6125">
        <v>176470</v>
      </c>
      <c r="B6125">
        <v>147</v>
      </c>
      <c r="C6125">
        <v>0</v>
      </c>
      <c r="D6125">
        <v>176666</v>
      </c>
      <c r="E6125" t="s">
        <v>5790</v>
      </c>
      <c r="F6125">
        <v>0.72097098829999995</v>
      </c>
      <c r="G6125">
        <v>176470</v>
      </c>
      <c r="H6125">
        <v>11.8</v>
      </c>
      <c r="I6125">
        <v>2</v>
      </c>
    </row>
    <row r="6126" spans="1:9" x14ac:dyDescent="0.3">
      <c r="A6126">
        <v>176471</v>
      </c>
      <c r="B6126">
        <v>142</v>
      </c>
      <c r="C6126">
        <v>6.4881245891350303E-2</v>
      </c>
      <c r="D6126">
        <v>176913</v>
      </c>
      <c r="E6126" t="s">
        <v>5790</v>
      </c>
      <c r="F6126">
        <v>0.47333031889999999</v>
      </c>
      <c r="G6126">
        <v>176471</v>
      </c>
      <c r="H6126">
        <v>14.76</v>
      </c>
      <c r="I6126">
        <v>1</v>
      </c>
    </row>
    <row r="6127" spans="1:9" x14ac:dyDescent="0.3">
      <c r="A6127">
        <v>176471</v>
      </c>
      <c r="B6127">
        <v>142</v>
      </c>
      <c r="C6127">
        <v>6.4881245891350303E-2</v>
      </c>
      <c r="D6127">
        <v>176913</v>
      </c>
      <c r="E6127" t="s">
        <v>5790</v>
      </c>
      <c r="F6127">
        <v>0.47333031889999999</v>
      </c>
      <c r="G6127">
        <v>176471</v>
      </c>
      <c r="H6127">
        <v>14.76</v>
      </c>
      <c r="I6127">
        <v>1</v>
      </c>
    </row>
    <row r="6128" spans="1:9" x14ac:dyDescent="0.3">
      <c r="A6128">
        <v>176545</v>
      </c>
      <c r="B6128">
        <v>147</v>
      </c>
      <c r="C6128">
        <v>0</v>
      </c>
      <c r="D6128">
        <v>176666</v>
      </c>
      <c r="E6128" t="s">
        <v>5790</v>
      </c>
      <c r="F6128">
        <v>0.2070768774</v>
      </c>
      <c r="G6128">
        <v>176545</v>
      </c>
      <c r="H6128">
        <v>14.76</v>
      </c>
      <c r="I6128">
        <v>1</v>
      </c>
    </row>
    <row r="6129" spans="1:9" x14ac:dyDescent="0.3">
      <c r="A6129">
        <v>176545</v>
      </c>
      <c r="B6129">
        <v>147</v>
      </c>
      <c r="C6129">
        <v>0</v>
      </c>
      <c r="D6129">
        <v>176666</v>
      </c>
      <c r="E6129" t="s">
        <v>5790</v>
      </c>
      <c r="F6129">
        <v>0.2070768774</v>
      </c>
      <c r="G6129">
        <v>176545</v>
      </c>
      <c r="H6129">
        <v>14.76</v>
      </c>
      <c r="I6129">
        <v>1</v>
      </c>
    </row>
    <row r="6130" spans="1:9" x14ac:dyDescent="0.3">
      <c r="A6130">
        <v>176579</v>
      </c>
      <c r="B6130">
        <v>144.058823529411</v>
      </c>
      <c r="C6130">
        <v>0</v>
      </c>
      <c r="D6130">
        <v>176625</v>
      </c>
      <c r="E6130" t="s">
        <v>5790</v>
      </c>
      <c r="F6130">
        <v>0.75510185959999998</v>
      </c>
      <c r="G6130">
        <v>176579</v>
      </c>
      <c r="H6130">
        <v>7.65</v>
      </c>
      <c r="I6130">
        <v>3</v>
      </c>
    </row>
    <row r="6131" spans="1:9" x14ac:dyDescent="0.3">
      <c r="A6131">
        <v>176579</v>
      </c>
      <c r="B6131">
        <v>144.058823529411</v>
      </c>
      <c r="C6131">
        <v>0</v>
      </c>
      <c r="D6131">
        <v>176625</v>
      </c>
      <c r="E6131" t="s">
        <v>5790</v>
      </c>
      <c r="F6131">
        <v>0.75510185959999998</v>
      </c>
      <c r="G6131">
        <v>176579</v>
      </c>
      <c r="H6131">
        <v>7.65</v>
      </c>
      <c r="I6131">
        <v>3</v>
      </c>
    </row>
    <row r="6132" spans="1:9" x14ac:dyDescent="0.3">
      <c r="A6132">
        <v>176650</v>
      </c>
      <c r="B6132">
        <v>178.87087583260299</v>
      </c>
      <c r="C6132">
        <v>3.7847361897152799E-2</v>
      </c>
      <c r="D6132">
        <v>176913</v>
      </c>
      <c r="E6132" t="s">
        <v>5790</v>
      </c>
      <c r="F6132">
        <v>0.61386424299999998</v>
      </c>
      <c r="G6132">
        <v>176650</v>
      </c>
      <c r="H6132">
        <v>11.8</v>
      </c>
      <c r="I6132">
        <v>2</v>
      </c>
    </row>
    <row r="6133" spans="1:9" x14ac:dyDescent="0.3">
      <c r="A6133">
        <v>176650</v>
      </c>
      <c r="B6133">
        <v>178.87087583260299</v>
      </c>
      <c r="C6133">
        <v>3.7847361897152799E-2</v>
      </c>
      <c r="D6133">
        <v>176913</v>
      </c>
      <c r="E6133" t="s">
        <v>5790</v>
      </c>
      <c r="F6133">
        <v>0.61386424299999998</v>
      </c>
      <c r="G6133">
        <v>176650</v>
      </c>
      <c r="H6133">
        <v>11.8</v>
      </c>
      <c r="I6133">
        <v>2</v>
      </c>
    </row>
    <row r="6134" spans="1:9" x14ac:dyDescent="0.3">
      <c r="A6134">
        <v>176688</v>
      </c>
      <c r="B6134">
        <v>142</v>
      </c>
      <c r="C6134">
        <v>0</v>
      </c>
      <c r="D6134">
        <v>177409</v>
      </c>
      <c r="E6134" t="s">
        <v>5790</v>
      </c>
      <c r="F6134">
        <v>0.60046708579999997</v>
      </c>
      <c r="G6134">
        <v>176688</v>
      </c>
      <c r="H6134">
        <v>11.8</v>
      </c>
      <c r="I6134">
        <v>2</v>
      </c>
    </row>
    <row r="6135" spans="1:9" x14ac:dyDescent="0.3">
      <c r="A6135">
        <v>176688</v>
      </c>
      <c r="B6135">
        <v>142</v>
      </c>
      <c r="C6135">
        <v>0</v>
      </c>
      <c r="D6135">
        <v>177409</v>
      </c>
      <c r="E6135" t="s">
        <v>5790</v>
      </c>
      <c r="F6135">
        <v>0.60046708579999997</v>
      </c>
      <c r="G6135">
        <v>176688</v>
      </c>
      <c r="H6135">
        <v>11.8</v>
      </c>
      <c r="I6135">
        <v>2</v>
      </c>
    </row>
    <row r="6136" spans="1:9" x14ac:dyDescent="0.3">
      <c r="A6136">
        <v>176689</v>
      </c>
      <c r="B6136">
        <v>142</v>
      </c>
      <c r="C6136">
        <v>0</v>
      </c>
      <c r="D6136">
        <v>177409</v>
      </c>
      <c r="E6136" t="s">
        <v>5790</v>
      </c>
      <c r="F6136">
        <v>0.8297861218</v>
      </c>
      <c r="G6136">
        <v>176689</v>
      </c>
      <c r="H6136">
        <v>7.65</v>
      </c>
      <c r="I6136">
        <v>3</v>
      </c>
    </row>
    <row r="6137" spans="1:9" x14ac:dyDescent="0.3">
      <c r="A6137">
        <v>176689</v>
      </c>
      <c r="B6137">
        <v>142</v>
      </c>
      <c r="C6137">
        <v>0</v>
      </c>
      <c r="D6137">
        <v>177409</v>
      </c>
      <c r="E6137" t="s">
        <v>5790</v>
      </c>
      <c r="F6137">
        <v>0.8297861218</v>
      </c>
      <c r="G6137">
        <v>176689</v>
      </c>
      <c r="H6137">
        <v>7.65</v>
      </c>
      <c r="I6137">
        <v>3</v>
      </c>
    </row>
    <row r="6138" spans="1:9" x14ac:dyDescent="0.3">
      <c r="A6138">
        <v>176709</v>
      </c>
      <c r="B6138">
        <v>142</v>
      </c>
      <c r="C6138">
        <v>6.48812458913504E-2</v>
      </c>
      <c r="D6138">
        <v>176913</v>
      </c>
      <c r="E6138" t="s">
        <v>5790</v>
      </c>
      <c r="F6138">
        <v>0.29438602920000001</v>
      </c>
      <c r="G6138">
        <v>176709</v>
      </c>
      <c r="H6138">
        <v>14.76</v>
      </c>
      <c r="I6138">
        <v>1</v>
      </c>
    </row>
    <row r="6139" spans="1:9" x14ac:dyDescent="0.3">
      <c r="A6139">
        <v>176709</v>
      </c>
      <c r="B6139">
        <v>142</v>
      </c>
      <c r="C6139">
        <v>6.48812458913504E-2</v>
      </c>
      <c r="D6139">
        <v>176913</v>
      </c>
      <c r="E6139" t="s">
        <v>5790</v>
      </c>
      <c r="F6139">
        <v>0.29438602920000001</v>
      </c>
      <c r="G6139">
        <v>176709</v>
      </c>
      <c r="H6139">
        <v>14.76</v>
      </c>
      <c r="I6139">
        <v>1</v>
      </c>
    </row>
    <row r="6140" spans="1:9" x14ac:dyDescent="0.3">
      <c r="A6140">
        <v>176720</v>
      </c>
      <c r="B6140">
        <v>142</v>
      </c>
      <c r="C6140">
        <v>0</v>
      </c>
      <c r="D6140">
        <v>178655</v>
      </c>
      <c r="E6140" t="s">
        <v>5790</v>
      </c>
      <c r="F6140">
        <v>0.45652237530000001</v>
      </c>
      <c r="G6140">
        <v>176720</v>
      </c>
      <c r="H6140">
        <v>14.76</v>
      </c>
      <c r="I6140">
        <v>1</v>
      </c>
    </row>
    <row r="6141" spans="1:9" x14ac:dyDescent="0.3">
      <c r="A6141">
        <v>176720</v>
      </c>
      <c r="B6141">
        <v>142</v>
      </c>
      <c r="C6141">
        <v>0</v>
      </c>
      <c r="D6141">
        <v>178655</v>
      </c>
      <c r="E6141" t="s">
        <v>5790</v>
      </c>
      <c r="F6141">
        <v>0.45652237530000001</v>
      </c>
      <c r="G6141">
        <v>176720</v>
      </c>
      <c r="H6141">
        <v>14.76</v>
      </c>
      <c r="I6141">
        <v>1</v>
      </c>
    </row>
    <row r="6142" spans="1:9" x14ac:dyDescent="0.3">
      <c r="A6142">
        <v>176731</v>
      </c>
      <c r="B6142">
        <v>147</v>
      </c>
      <c r="C6142">
        <v>0</v>
      </c>
      <c r="D6142">
        <v>179172</v>
      </c>
      <c r="E6142" t="s">
        <v>5790</v>
      </c>
      <c r="F6142">
        <v>0.31885012979999999</v>
      </c>
      <c r="G6142">
        <v>176731</v>
      </c>
      <c r="H6142">
        <v>14.76</v>
      </c>
      <c r="I6142">
        <v>1</v>
      </c>
    </row>
    <row r="6143" spans="1:9" x14ac:dyDescent="0.3">
      <c r="A6143">
        <v>176731</v>
      </c>
      <c r="B6143">
        <v>147</v>
      </c>
      <c r="C6143">
        <v>0</v>
      </c>
      <c r="D6143">
        <v>179172</v>
      </c>
      <c r="E6143" t="s">
        <v>5790</v>
      </c>
      <c r="F6143">
        <v>0.31885012979999999</v>
      </c>
      <c r="G6143">
        <v>176731</v>
      </c>
      <c r="H6143">
        <v>14.76</v>
      </c>
      <c r="I6143">
        <v>1</v>
      </c>
    </row>
    <row r="6144" spans="1:9" x14ac:dyDescent="0.3">
      <c r="A6144">
        <v>176744</v>
      </c>
      <c r="B6144">
        <v>142</v>
      </c>
      <c r="C6144">
        <v>0</v>
      </c>
      <c r="D6144">
        <v>177409</v>
      </c>
      <c r="E6144" t="s">
        <v>5791</v>
      </c>
      <c r="F6144">
        <v>0.98140919209999999</v>
      </c>
      <c r="G6144">
        <v>176744</v>
      </c>
      <c r="H6144">
        <v>1.98</v>
      </c>
      <c r="I6144">
        <v>6</v>
      </c>
    </row>
    <row r="6145" spans="1:9" x14ac:dyDescent="0.3">
      <c r="A6145">
        <v>176744</v>
      </c>
      <c r="B6145">
        <v>142</v>
      </c>
      <c r="C6145">
        <v>0</v>
      </c>
      <c r="D6145">
        <v>177409</v>
      </c>
      <c r="E6145" t="s">
        <v>5791</v>
      </c>
      <c r="F6145">
        <v>0.98140919209999999</v>
      </c>
      <c r="G6145">
        <v>176744</v>
      </c>
      <c r="H6145">
        <v>1.98</v>
      </c>
      <c r="I6145">
        <v>6</v>
      </c>
    </row>
    <row r="6146" spans="1:9" x14ac:dyDescent="0.3">
      <c r="A6146">
        <v>176761</v>
      </c>
      <c r="B6146">
        <v>142</v>
      </c>
      <c r="C6146">
        <v>0</v>
      </c>
      <c r="D6146">
        <v>178149</v>
      </c>
      <c r="E6146" t="s">
        <v>5790</v>
      </c>
      <c r="F6146">
        <v>0.9159621</v>
      </c>
      <c r="G6146">
        <v>176761</v>
      </c>
      <c r="H6146">
        <v>6.11</v>
      </c>
      <c r="I6146">
        <v>4</v>
      </c>
    </row>
    <row r="6147" spans="1:9" x14ac:dyDescent="0.3">
      <c r="A6147">
        <v>176761</v>
      </c>
      <c r="B6147">
        <v>142</v>
      </c>
      <c r="C6147">
        <v>0</v>
      </c>
      <c r="D6147">
        <v>178149</v>
      </c>
      <c r="E6147" t="s">
        <v>5790</v>
      </c>
      <c r="F6147">
        <v>0.9159621</v>
      </c>
      <c r="G6147">
        <v>176761</v>
      </c>
      <c r="H6147">
        <v>6.11</v>
      </c>
      <c r="I6147">
        <v>4</v>
      </c>
    </row>
    <row r="6148" spans="1:9" x14ac:dyDescent="0.3">
      <c r="A6148">
        <v>176769</v>
      </c>
      <c r="B6148">
        <v>142</v>
      </c>
      <c r="C6148">
        <v>0</v>
      </c>
      <c r="D6148">
        <v>178149</v>
      </c>
      <c r="E6148" t="s">
        <v>5790</v>
      </c>
      <c r="F6148">
        <v>0.91119688750000005</v>
      </c>
      <c r="G6148">
        <v>176769</v>
      </c>
      <c r="H6148">
        <v>6.11</v>
      </c>
      <c r="I6148">
        <v>4</v>
      </c>
    </row>
    <row r="6149" spans="1:9" x14ac:dyDescent="0.3">
      <c r="A6149">
        <v>176769</v>
      </c>
      <c r="B6149">
        <v>142</v>
      </c>
      <c r="C6149">
        <v>0</v>
      </c>
      <c r="D6149">
        <v>178149</v>
      </c>
      <c r="E6149" t="s">
        <v>5790</v>
      </c>
      <c r="F6149">
        <v>0.91119688750000005</v>
      </c>
      <c r="G6149">
        <v>176769</v>
      </c>
      <c r="H6149">
        <v>6.11</v>
      </c>
      <c r="I6149">
        <v>4</v>
      </c>
    </row>
    <row r="6150" spans="1:9" x14ac:dyDescent="0.3">
      <c r="A6150">
        <v>176789</v>
      </c>
      <c r="B6150">
        <v>142</v>
      </c>
      <c r="C6150">
        <v>0</v>
      </c>
      <c r="D6150">
        <v>177409</v>
      </c>
      <c r="E6150" t="s">
        <v>5790</v>
      </c>
      <c r="F6150">
        <v>0.84442156550000003</v>
      </c>
      <c r="G6150">
        <v>176789</v>
      </c>
      <c r="H6150">
        <v>6.11</v>
      </c>
      <c r="I6150">
        <v>4</v>
      </c>
    </row>
    <row r="6151" spans="1:9" x14ac:dyDescent="0.3">
      <c r="A6151">
        <v>176789</v>
      </c>
      <c r="B6151">
        <v>142</v>
      </c>
      <c r="C6151">
        <v>0</v>
      </c>
      <c r="D6151">
        <v>177409</v>
      </c>
      <c r="E6151" t="s">
        <v>5790</v>
      </c>
      <c r="F6151">
        <v>0.84442156550000003</v>
      </c>
      <c r="G6151">
        <v>176789</v>
      </c>
      <c r="H6151">
        <v>6.11</v>
      </c>
      <c r="I6151">
        <v>4</v>
      </c>
    </row>
    <row r="6152" spans="1:9" x14ac:dyDescent="0.3">
      <c r="A6152">
        <v>176794</v>
      </c>
      <c r="B6152">
        <v>147</v>
      </c>
      <c r="C6152">
        <v>0</v>
      </c>
      <c r="D6152">
        <v>178754</v>
      </c>
      <c r="E6152" t="s">
        <v>5790</v>
      </c>
      <c r="F6152">
        <v>0.7471351624</v>
      </c>
      <c r="G6152">
        <v>176794</v>
      </c>
      <c r="H6152">
        <v>11.8</v>
      </c>
      <c r="I6152">
        <v>2</v>
      </c>
    </row>
    <row r="6153" spans="1:9" x14ac:dyDescent="0.3">
      <c r="A6153">
        <v>176794</v>
      </c>
      <c r="B6153">
        <v>147</v>
      </c>
      <c r="C6153">
        <v>0</v>
      </c>
      <c r="D6153">
        <v>178754</v>
      </c>
      <c r="E6153" t="s">
        <v>5790</v>
      </c>
      <c r="F6153">
        <v>0.7471351624</v>
      </c>
      <c r="G6153">
        <v>176794</v>
      </c>
      <c r="H6153">
        <v>11.8</v>
      </c>
      <c r="I6153">
        <v>2</v>
      </c>
    </row>
    <row r="6154" spans="1:9" x14ac:dyDescent="0.3">
      <c r="A6154">
        <v>176800</v>
      </c>
      <c r="B6154">
        <v>136</v>
      </c>
      <c r="C6154">
        <v>0</v>
      </c>
      <c r="D6154">
        <v>176899</v>
      </c>
      <c r="E6154" t="s">
        <v>5790</v>
      </c>
      <c r="F6154">
        <v>0.77753359079999995</v>
      </c>
      <c r="G6154">
        <v>176800</v>
      </c>
      <c r="H6154">
        <v>7.65</v>
      </c>
      <c r="I6154">
        <v>3</v>
      </c>
    </row>
    <row r="6155" spans="1:9" x14ac:dyDescent="0.3">
      <c r="A6155">
        <v>176800</v>
      </c>
      <c r="B6155">
        <v>136</v>
      </c>
      <c r="C6155">
        <v>0</v>
      </c>
      <c r="D6155">
        <v>176899</v>
      </c>
      <c r="E6155" t="s">
        <v>5790</v>
      </c>
      <c r="F6155">
        <v>0.77753359079999995</v>
      </c>
      <c r="G6155">
        <v>176800</v>
      </c>
      <c r="H6155">
        <v>7.65</v>
      </c>
      <c r="I6155">
        <v>3</v>
      </c>
    </row>
    <row r="6156" spans="1:9" x14ac:dyDescent="0.3">
      <c r="A6156">
        <v>176848</v>
      </c>
      <c r="B6156">
        <v>147</v>
      </c>
      <c r="C6156">
        <v>0</v>
      </c>
      <c r="D6156">
        <v>177084</v>
      </c>
      <c r="E6156" t="s">
        <v>5790</v>
      </c>
      <c r="F6156">
        <v>0.91927564139999995</v>
      </c>
      <c r="G6156">
        <v>176848</v>
      </c>
      <c r="H6156">
        <v>6.11</v>
      </c>
      <c r="I6156">
        <v>4</v>
      </c>
    </row>
    <row r="6157" spans="1:9" x14ac:dyDescent="0.3">
      <c r="A6157">
        <v>176848</v>
      </c>
      <c r="B6157">
        <v>147</v>
      </c>
      <c r="C6157">
        <v>0</v>
      </c>
      <c r="D6157">
        <v>177084</v>
      </c>
      <c r="E6157" t="s">
        <v>5790</v>
      </c>
      <c r="F6157">
        <v>0.91927564139999995</v>
      </c>
      <c r="G6157">
        <v>176848</v>
      </c>
      <c r="H6157">
        <v>6.11</v>
      </c>
      <c r="I6157">
        <v>4</v>
      </c>
    </row>
    <row r="6158" spans="1:9" x14ac:dyDescent="0.3">
      <c r="A6158">
        <v>176865</v>
      </c>
      <c r="B6158">
        <v>143.666666666666</v>
      </c>
      <c r="C6158">
        <v>0</v>
      </c>
      <c r="D6158">
        <v>177279</v>
      </c>
      <c r="E6158" t="s">
        <v>5791</v>
      </c>
      <c r="F6158">
        <v>0.98217689990000001</v>
      </c>
      <c r="G6158">
        <v>176865</v>
      </c>
      <c r="H6158">
        <v>1.98</v>
      </c>
      <c r="I6158">
        <v>6</v>
      </c>
    </row>
    <row r="6159" spans="1:9" x14ac:dyDescent="0.3">
      <c r="A6159">
        <v>176865</v>
      </c>
      <c r="B6159">
        <v>143.666666666666</v>
      </c>
      <c r="C6159">
        <v>0</v>
      </c>
      <c r="D6159">
        <v>177279</v>
      </c>
      <c r="E6159" t="s">
        <v>5791</v>
      </c>
      <c r="F6159">
        <v>0.98217689990000001</v>
      </c>
      <c r="G6159">
        <v>176865</v>
      </c>
      <c r="H6159">
        <v>1.98</v>
      </c>
      <c r="I6159">
        <v>6</v>
      </c>
    </row>
    <row r="6160" spans="1:9" x14ac:dyDescent="0.3">
      <c r="A6160">
        <v>176867</v>
      </c>
      <c r="B6160">
        <v>147</v>
      </c>
      <c r="C6160">
        <v>0</v>
      </c>
      <c r="D6160">
        <v>177084</v>
      </c>
      <c r="E6160" t="s">
        <v>5790</v>
      </c>
      <c r="F6160">
        <v>0.68199688199999997</v>
      </c>
      <c r="G6160">
        <v>176867</v>
      </c>
      <c r="H6160">
        <v>11.8</v>
      </c>
      <c r="I6160">
        <v>2</v>
      </c>
    </row>
    <row r="6161" spans="1:9" x14ac:dyDescent="0.3">
      <c r="A6161">
        <v>176867</v>
      </c>
      <c r="B6161">
        <v>147</v>
      </c>
      <c r="C6161">
        <v>0</v>
      </c>
      <c r="D6161">
        <v>177084</v>
      </c>
      <c r="E6161" t="s">
        <v>5790</v>
      </c>
      <c r="F6161">
        <v>0.68199688199999997</v>
      </c>
      <c r="G6161">
        <v>176867</v>
      </c>
      <c r="H6161">
        <v>11.8</v>
      </c>
      <c r="I6161">
        <v>2</v>
      </c>
    </row>
    <row r="6162" spans="1:9" x14ac:dyDescent="0.3">
      <c r="A6162">
        <v>176876</v>
      </c>
      <c r="B6162">
        <v>126.482758620689</v>
      </c>
      <c r="C6162">
        <v>0</v>
      </c>
      <c r="D6162">
        <v>177632</v>
      </c>
      <c r="E6162" t="s">
        <v>5790</v>
      </c>
      <c r="F6162">
        <v>0.90977859500000002</v>
      </c>
      <c r="G6162">
        <v>176876</v>
      </c>
      <c r="H6162">
        <v>6.11</v>
      </c>
      <c r="I6162">
        <v>4</v>
      </c>
    </row>
    <row r="6163" spans="1:9" x14ac:dyDescent="0.3">
      <c r="A6163">
        <v>176876</v>
      </c>
      <c r="B6163">
        <v>126.482758620689</v>
      </c>
      <c r="C6163">
        <v>0</v>
      </c>
      <c r="D6163">
        <v>177632</v>
      </c>
      <c r="E6163" t="s">
        <v>5790</v>
      </c>
      <c r="F6163">
        <v>0.90977859500000002</v>
      </c>
      <c r="G6163">
        <v>176876</v>
      </c>
      <c r="H6163">
        <v>6.11</v>
      </c>
      <c r="I6163">
        <v>4</v>
      </c>
    </row>
    <row r="6164" spans="1:9" x14ac:dyDescent="0.3">
      <c r="A6164">
        <v>176877</v>
      </c>
      <c r="B6164">
        <v>126.32692307692299</v>
      </c>
      <c r="C6164">
        <v>0</v>
      </c>
      <c r="D6164">
        <v>177632</v>
      </c>
      <c r="E6164" t="s">
        <v>5791</v>
      </c>
      <c r="F6164">
        <v>0.93647295239999995</v>
      </c>
      <c r="G6164">
        <v>176877</v>
      </c>
      <c r="H6164">
        <v>4.0599999999999996</v>
      </c>
      <c r="I6164">
        <v>5</v>
      </c>
    </row>
    <row r="6165" spans="1:9" x14ac:dyDescent="0.3">
      <c r="A6165">
        <v>176877</v>
      </c>
      <c r="B6165">
        <v>126.32692307692299</v>
      </c>
      <c r="C6165">
        <v>0</v>
      </c>
      <c r="D6165">
        <v>177632</v>
      </c>
      <c r="E6165" t="s">
        <v>5791</v>
      </c>
      <c r="F6165">
        <v>0.93647295239999995</v>
      </c>
      <c r="G6165">
        <v>176877</v>
      </c>
      <c r="H6165">
        <v>4.0599999999999996</v>
      </c>
      <c r="I6165">
        <v>5</v>
      </c>
    </row>
    <row r="6166" spans="1:9" x14ac:dyDescent="0.3">
      <c r="A6166">
        <v>176878</v>
      </c>
      <c r="B6166">
        <v>122</v>
      </c>
      <c r="C6166">
        <v>0</v>
      </c>
      <c r="D6166">
        <v>177632</v>
      </c>
      <c r="E6166" t="s">
        <v>5790</v>
      </c>
      <c r="F6166">
        <v>0.39118379349999999</v>
      </c>
      <c r="G6166">
        <v>176878</v>
      </c>
      <c r="H6166">
        <v>14.76</v>
      </c>
      <c r="I6166">
        <v>1</v>
      </c>
    </row>
    <row r="6167" spans="1:9" x14ac:dyDescent="0.3">
      <c r="A6167">
        <v>176878</v>
      </c>
      <c r="B6167">
        <v>122</v>
      </c>
      <c r="C6167">
        <v>0</v>
      </c>
      <c r="D6167">
        <v>177632</v>
      </c>
      <c r="E6167" t="s">
        <v>5790</v>
      </c>
      <c r="F6167">
        <v>0.39118379349999999</v>
      </c>
      <c r="G6167">
        <v>176878</v>
      </c>
      <c r="H6167">
        <v>14.76</v>
      </c>
      <c r="I6167">
        <v>1</v>
      </c>
    </row>
    <row r="6168" spans="1:9" x14ac:dyDescent="0.3">
      <c r="A6168">
        <v>176879</v>
      </c>
      <c r="B6168">
        <v>122</v>
      </c>
      <c r="C6168">
        <v>0</v>
      </c>
      <c r="D6168">
        <v>177632</v>
      </c>
      <c r="E6168" t="s">
        <v>5791</v>
      </c>
      <c r="F6168">
        <v>0.96866756679999999</v>
      </c>
      <c r="G6168">
        <v>176879</v>
      </c>
      <c r="H6168">
        <v>1.98</v>
      </c>
      <c r="I6168">
        <v>6</v>
      </c>
    </row>
    <row r="6169" spans="1:9" x14ac:dyDescent="0.3">
      <c r="A6169">
        <v>176879</v>
      </c>
      <c r="B6169">
        <v>122</v>
      </c>
      <c r="C6169">
        <v>0</v>
      </c>
      <c r="D6169">
        <v>177632</v>
      </c>
      <c r="E6169" t="s">
        <v>5791</v>
      </c>
      <c r="F6169">
        <v>0.96866756679999999</v>
      </c>
      <c r="G6169">
        <v>176879</v>
      </c>
      <c r="H6169">
        <v>1.98</v>
      </c>
      <c r="I6169">
        <v>6</v>
      </c>
    </row>
    <row r="6170" spans="1:9" x14ac:dyDescent="0.3">
      <c r="A6170">
        <v>176881</v>
      </c>
      <c r="B6170">
        <v>126</v>
      </c>
      <c r="C6170">
        <v>0</v>
      </c>
      <c r="D6170">
        <v>177632</v>
      </c>
      <c r="E6170" t="s">
        <v>5790</v>
      </c>
      <c r="F6170">
        <v>0.91943269969999997</v>
      </c>
      <c r="G6170">
        <v>176881</v>
      </c>
      <c r="H6170">
        <v>6.11</v>
      </c>
      <c r="I6170">
        <v>4</v>
      </c>
    </row>
    <row r="6171" spans="1:9" x14ac:dyDescent="0.3">
      <c r="A6171">
        <v>176881</v>
      </c>
      <c r="B6171">
        <v>126</v>
      </c>
      <c r="C6171">
        <v>0</v>
      </c>
      <c r="D6171">
        <v>177632</v>
      </c>
      <c r="E6171" t="s">
        <v>5790</v>
      </c>
      <c r="F6171">
        <v>0.91943269969999997</v>
      </c>
      <c r="G6171">
        <v>176881</v>
      </c>
      <c r="H6171">
        <v>6.11</v>
      </c>
      <c r="I6171">
        <v>4</v>
      </c>
    </row>
    <row r="6172" spans="1:9" x14ac:dyDescent="0.3">
      <c r="A6172">
        <v>176921</v>
      </c>
      <c r="B6172">
        <v>142</v>
      </c>
      <c r="C6172">
        <v>0</v>
      </c>
      <c r="D6172">
        <v>177536</v>
      </c>
      <c r="E6172" t="s">
        <v>5790</v>
      </c>
      <c r="F6172">
        <v>0.68794274330000005</v>
      </c>
      <c r="G6172">
        <v>176921</v>
      </c>
      <c r="H6172">
        <v>11.8</v>
      </c>
      <c r="I6172">
        <v>2</v>
      </c>
    </row>
    <row r="6173" spans="1:9" x14ac:dyDescent="0.3">
      <c r="A6173">
        <v>176921</v>
      </c>
      <c r="B6173">
        <v>142</v>
      </c>
      <c r="C6173">
        <v>0</v>
      </c>
      <c r="D6173">
        <v>177536</v>
      </c>
      <c r="E6173" t="s">
        <v>5790</v>
      </c>
      <c r="F6173">
        <v>0.68794274330000005</v>
      </c>
      <c r="G6173">
        <v>176921</v>
      </c>
      <c r="H6173">
        <v>11.8</v>
      </c>
      <c r="I6173">
        <v>2</v>
      </c>
    </row>
    <row r="6174" spans="1:9" x14ac:dyDescent="0.3">
      <c r="A6174">
        <v>176942</v>
      </c>
      <c r="B6174">
        <v>147</v>
      </c>
      <c r="C6174">
        <v>0</v>
      </c>
      <c r="D6174">
        <v>177409</v>
      </c>
      <c r="E6174" t="s">
        <v>5790</v>
      </c>
      <c r="F6174">
        <v>0.19261677560000001</v>
      </c>
      <c r="G6174">
        <v>176942</v>
      </c>
      <c r="H6174">
        <v>14.76</v>
      </c>
      <c r="I6174">
        <v>1</v>
      </c>
    </row>
    <row r="6175" spans="1:9" x14ac:dyDescent="0.3">
      <c r="A6175">
        <v>176942</v>
      </c>
      <c r="B6175">
        <v>147</v>
      </c>
      <c r="C6175">
        <v>0</v>
      </c>
      <c r="D6175">
        <v>177409</v>
      </c>
      <c r="E6175" t="s">
        <v>5790</v>
      </c>
      <c r="F6175">
        <v>0.19261677560000001</v>
      </c>
      <c r="G6175">
        <v>176942</v>
      </c>
      <c r="H6175">
        <v>14.76</v>
      </c>
      <c r="I6175">
        <v>1</v>
      </c>
    </row>
    <row r="6176" spans="1:9" x14ac:dyDescent="0.3">
      <c r="A6176">
        <v>176967</v>
      </c>
      <c r="B6176">
        <v>144</v>
      </c>
      <c r="C6176">
        <v>0</v>
      </c>
      <c r="D6176">
        <v>177355</v>
      </c>
      <c r="E6176" t="s">
        <v>5790</v>
      </c>
      <c r="F6176">
        <v>0.22138702869999999</v>
      </c>
      <c r="G6176">
        <v>176967</v>
      </c>
      <c r="H6176">
        <v>14.76</v>
      </c>
      <c r="I6176">
        <v>1</v>
      </c>
    </row>
    <row r="6177" spans="1:9" x14ac:dyDescent="0.3">
      <c r="A6177">
        <v>176967</v>
      </c>
      <c r="B6177">
        <v>144</v>
      </c>
      <c r="C6177">
        <v>0</v>
      </c>
      <c r="D6177">
        <v>177355</v>
      </c>
      <c r="E6177" t="s">
        <v>5790</v>
      </c>
      <c r="F6177">
        <v>0.22138702869999999</v>
      </c>
      <c r="G6177">
        <v>176967</v>
      </c>
      <c r="H6177">
        <v>14.76</v>
      </c>
      <c r="I6177">
        <v>1</v>
      </c>
    </row>
    <row r="6178" spans="1:9" x14ac:dyDescent="0.3">
      <c r="A6178">
        <v>176982</v>
      </c>
      <c r="B6178">
        <v>90</v>
      </c>
      <c r="C6178">
        <v>0</v>
      </c>
      <c r="D6178">
        <v>180126</v>
      </c>
      <c r="E6178" t="s">
        <v>5790</v>
      </c>
      <c r="F6178">
        <v>0.93034154179999995</v>
      </c>
      <c r="G6178">
        <v>176982</v>
      </c>
      <c r="H6178">
        <v>6.11</v>
      </c>
      <c r="I6178">
        <v>4</v>
      </c>
    </row>
    <row r="6179" spans="1:9" x14ac:dyDescent="0.3">
      <c r="A6179">
        <v>176982</v>
      </c>
      <c r="B6179">
        <v>90</v>
      </c>
      <c r="C6179">
        <v>0</v>
      </c>
      <c r="D6179">
        <v>180126</v>
      </c>
      <c r="E6179" t="s">
        <v>5790</v>
      </c>
      <c r="F6179">
        <v>0.93034154179999995</v>
      </c>
      <c r="G6179">
        <v>176982</v>
      </c>
      <c r="H6179">
        <v>6.11</v>
      </c>
      <c r="I6179">
        <v>4</v>
      </c>
    </row>
    <row r="6180" spans="1:9" x14ac:dyDescent="0.3">
      <c r="A6180">
        <v>177022</v>
      </c>
      <c r="B6180">
        <v>147</v>
      </c>
      <c r="C6180">
        <v>0</v>
      </c>
      <c r="D6180">
        <v>180126</v>
      </c>
      <c r="E6180" t="s">
        <v>5790</v>
      </c>
      <c r="F6180">
        <v>0.3535561264</v>
      </c>
      <c r="G6180">
        <v>177022</v>
      </c>
      <c r="H6180">
        <v>14.76</v>
      </c>
      <c r="I6180">
        <v>1</v>
      </c>
    </row>
    <row r="6181" spans="1:9" x14ac:dyDescent="0.3">
      <c r="A6181">
        <v>177022</v>
      </c>
      <c r="B6181">
        <v>147</v>
      </c>
      <c r="C6181">
        <v>0</v>
      </c>
      <c r="D6181">
        <v>180126</v>
      </c>
      <c r="E6181" t="s">
        <v>5790</v>
      </c>
      <c r="F6181">
        <v>0.3535561264</v>
      </c>
      <c r="G6181">
        <v>177022</v>
      </c>
      <c r="H6181">
        <v>14.76</v>
      </c>
      <c r="I6181">
        <v>1</v>
      </c>
    </row>
    <row r="6182" spans="1:9" x14ac:dyDescent="0.3">
      <c r="A6182">
        <v>177065</v>
      </c>
      <c r="B6182">
        <v>166.83595032809899</v>
      </c>
      <c r="C6182">
        <v>0</v>
      </c>
      <c r="D6182">
        <v>178347</v>
      </c>
      <c r="E6182" t="s">
        <v>5790</v>
      </c>
      <c r="F6182">
        <v>0.8794639111</v>
      </c>
      <c r="G6182">
        <v>177065</v>
      </c>
      <c r="H6182">
        <v>6.11</v>
      </c>
      <c r="I6182">
        <v>4</v>
      </c>
    </row>
    <row r="6183" spans="1:9" x14ac:dyDescent="0.3">
      <c r="A6183">
        <v>177065</v>
      </c>
      <c r="B6183">
        <v>166.83595032809899</v>
      </c>
      <c r="C6183">
        <v>0</v>
      </c>
      <c r="D6183">
        <v>178347</v>
      </c>
      <c r="E6183" t="s">
        <v>5790</v>
      </c>
      <c r="F6183">
        <v>0.8794639111</v>
      </c>
      <c r="G6183">
        <v>177065</v>
      </c>
      <c r="H6183">
        <v>6.11</v>
      </c>
      <c r="I6183">
        <v>4</v>
      </c>
    </row>
    <row r="6184" spans="1:9" x14ac:dyDescent="0.3">
      <c r="A6184">
        <v>177075</v>
      </c>
      <c r="B6184">
        <v>142</v>
      </c>
      <c r="C6184">
        <v>0</v>
      </c>
      <c r="D6184">
        <v>177309</v>
      </c>
      <c r="E6184" t="s">
        <v>5790</v>
      </c>
      <c r="F6184">
        <v>0.87700653080000002</v>
      </c>
      <c r="G6184">
        <v>177075</v>
      </c>
      <c r="H6184">
        <v>6.11</v>
      </c>
      <c r="I6184">
        <v>4</v>
      </c>
    </row>
    <row r="6185" spans="1:9" x14ac:dyDescent="0.3">
      <c r="A6185">
        <v>177075</v>
      </c>
      <c r="B6185">
        <v>142</v>
      </c>
      <c r="C6185">
        <v>0</v>
      </c>
      <c r="D6185">
        <v>177309</v>
      </c>
      <c r="E6185" t="s">
        <v>5790</v>
      </c>
      <c r="F6185">
        <v>0.87700653080000002</v>
      </c>
      <c r="G6185">
        <v>177075</v>
      </c>
      <c r="H6185">
        <v>6.11</v>
      </c>
      <c r="I6185">
        <v>4</v>
      </c>
    </row>
    <row r="6186" spans="1:9" x14ac:dyDescent="0.3">
      <c r="A6186">
        <v>177092</v>
      </c>
      <c r="B6186">
        <v>143.875</v>
      </c>
      <c r="C6186">
        <v>0</v>
      </c>
      <c r="D6186">
        <v>177355</v>
      </c>
      <c r="E6186" t="s">
        <v>5790</v>
      </c>
      <c r="F6186">
        <v>0.55046647790000003</v>
      </c>
      <c r="G6186">
        <v>177092</v>
      </c>
      <c r="H6186">
        <v>11.8</v>
      </c>
      <c r="I6186">
        <v>2</v>
      </c>
    </row>
    <row r="6187" spans="1:9" x14ac:dyDescent="0.3">
      <c r="A6187">
        <v>177092</v>
      </c>
      <c r="B6187">
        <v>143.875</v>
      </c>
      <c r="C6187">
        <v>0</v>
      </c>
      <c r="D6187">
        <v>177355</v>
      </c>
      <c r="E6187" t="s">
        <v>5790</v>
      </c>
      <c r="F6187">
        <v>0.55046647790000003</v>
      </c>
      <c r="G6187">
        <v>177092</v>
      </c>
      <c r="H6187">
        <v>11.8</v>
      </c>
      <c r="I6187">
        <v>2</v>
      </c>
    </row>
    <row r="6188" spans="1:9" x14ac:dyDescent="0.3">
      <c r="A6188">
        <v>177093</v>
      </c>
      <c r="B6188">
        <v>147</v>
      </c>
      <c r="C6188">
        <v>0</v>
      </c>
      <c r="D6188">
        <v>177261</v>
      </c>
      <c r="E6188" t="s">
        <v>5790</v>
      </c>
      <c r="F6188">
        <v>0.381139487</v>
      </c>
      <c r="G6188">
        <v>177093</v>
      </c>
      <c r="H6188">
        <v>14.76</v>
      </c>
      <c r="I6188">
        <v>1</v>
      </c>
    </row>
    <row r="6189" spans="1:9" x14ac:dyDescent="0.3">
      <c r="A6189">
        <v>177093</v>
      </c>
      <c r="B6189">
        <v>147</v>
      </c>
      <c r="C6189">
        <v>0</v>
      </c>
      <c r="D6189">
        <v>177261</v>
      </c>
      <c r="E6189" t="s">
        <v>5790</v>
      </c>
      <c r="F6189">
        <v>0.381139487</v>
      </c>
      <c r="G6189">
        <v>177093</v>
      </c>
      <c r="H6189">
        <v>14.76</v>
      </c>
      <c r="I6189">
        <v>1</v>
      </c>
    </row>
    <row r="6190" spans="1:9" x14ac:dyDescent="0.3">
      <c r="A6190">
        <v>177094</v>
      </c>
      <c r="B6190">
        <v>143.875</v>
      </c>
      <c r="C6190">
        <v>0</v>
      </c>
      <c r="D6190">
        <v>177355</v>
      </c>
      <c r="E6190" t="s">
        <v>5790</v>
      </c>
      <c r="F6190">
        <v>0.81956923010000005</v>
      </c>
      <c r="G6190">
        <v>177094</v>
      </c>
      <c r="H6190">
        <v>7.65</v>
      </c>
      <c r="I6190">
        <v>3</v>
      </c>
    </row>
    <row r="6191" spans="1:9" x14ac:dyDescent="0.3">
      <c r="A6191">
        <v>177094</v>
      </c>
      <c r="B6191">
        <v>143.875</v>
      </c>
      <c r="C6191">
        <v>0</v>
      </c>
      <c r="D6191">
        <v>177355</v>
      </c>
      <c r="E6191" t="s">
        <v>5790</v>
      </c>
      <c r="F6191">
        <v>0.81956923010000005</v>
      </c>
      <c r="G6191">
        <v>177094</v>
      </c>
      <c r="H6191">
        <v>7.65</v>
      </c>
      <c r="I6191">
        <v>3</v>
      </c>
    </row>
    <row r="6192" spans="1:9" x14ac:dyDescent="0.3">
      <c r="A6192">
        <v>177096</v>
      </c>
      <c r="B6192">
        <v>147</v>
      </c>
      <c r="C6192">
        <v>0</v>
      </c>
      <c r="D6192">
        <v>176666</v>
      </c>
      <c r="E6192" t="s">
        <v>5790</v>
      </c>
      <c r="F6192">
        <v>0.58992892500000005</v>
      </c>
      <c r="G6192">
        <v>177096</v>
      </c>
      <c r="H6192">
        <v>11.8</v>
      </c>
      <c r="I6192">
        <v>2</v>
      </c>
    </row>
    <row r="6193" spans="1:9" x14ac:dyDescent="0.3">
      <c r="A6193">
        <v>177096</v>
      </c>
      <c r="B6193">
        <v>147</v>
      </c>
      <c r="C6193">
        <v>0</v>
      </c>
      <c r="D6193">
        <v>176666</v>
      </c>
      <c r="E6193" t="s">
        <v>5790</v>
      </c>
      <c r="F6193">
        <v>0.58992892500000005</v>
      </c>
      <c r="G6193">
        <v>177096</v>
      </c>
      <c r="H6193">
        <v>11.8</v>
      </c>
      <c r="I6193">
        <v>2</v>
      </c>
    </row>
    <row r="6194" spans="1:9" x14ac:dyDescent="0.3">
      <c r="A6194">
        <v>177142</v>
      </c>
      <c r="B6194">
        <v>126.482758620689</v>
      </c>
      <c r="C6194">
        <v>0</v>
      </c>
      <c r="D6194">
        <v>177632</v>
      </c>
      <c r="E6194" t="s">
        <v>5791</v>
      </c>
      <c r="F6194">
        <v>0.93600368499999997</v>
      </c>
      <c r="G6194">
        <v>177142</v>
      </c>
      <c r="H6194">
        <v>4.0599999999999996</v>
      </c>
      <c r="I6194">
        <v>5</v>
      </c>
    </row>
    <row r="6195" spans="1:9" x14ac:dyDescent="0.3">
      <c r="A6195">
        <v>177142</v>
      </c>
      <c r="B6195">
        <v>126.482758620689</v>
      </c>
      <c r="C6195">
        <v>0</v>
      </c>
      <c r="D6195">
        <v>177632</v>
      </c>
      <c r="E6195" t="s">
        <v>5791</v>
      </c>
      <c r="F6195">
        <v>0.93600368499999997</v>
      </c>
      <c r="G6195">
        <v>177142</v>
      </c>
      <c r="H6195">
        <v>4.0599999999999996</v>
      </c>
      <c r="I6195">
        <v>5</v>
      </c>
    </row>
    <row r="6196" spans="1:9" x14ac:dyDescent="0.3">
      <c r="A6196">
        <v>177178</v>
      </c>
      <c r="B6196">
        <v>147</v>
      </c>
      <c r="C6196">
        <v>0</v>
      </c>
      <c r="D6196">
        <v>177261</v>
      </c>
      <c r="E6196" t="s">
        <v>5790</v>
      </c>
      <c r="F6196">
        <v>0.63528198000000002</v>
      </c>
      <c r="G6196">
        <v>177178</v>
      </c>
      <c r="H6196">
        <v>11.8</v>
      </c>
      <c r="I6196">
        <v>2</v>
      </c>
    </row>
    <row r="6197" spans="1:9" x14ac:dyDescent="0.3">
      <c r="A6197">
        <v>177178</v>
      </c>
      <c r="B6197">
        <v>147</v>
      </c>
      <c r="C6197">
        <v>0</v>
      </c>
      <c r="D6197">
        <v>177261</v>
      </c>
      <c r="E6197" t="s">
        <v>5790</v>
      </c>
      <c r="F6197">
        <v>0.63528198000000002</v>
      </c>
      <c r="G6197">
        <v>177178</v>
      </c>
      <c r="H6197">
        <v>11.8</v>
      </c>
      <c r="I6197">
        <v>2</v>
      </c>
    </row>
    <row r="6198" spans="1:9" x14ac:dyDescent="0.3">
      <c r="A6198">
        <v>177226</v>
      </c>
      <c r="B6198">
        <v>147</v>
      </c>
      <c r="C6198">
        <v>0</v>
      </c>
      <c r="D6198">
        <v>177084</v>
      </c>
      <c r="E6198" t="s">
        <v>5790</v>
      </c>
      <c r="F6198">
        <v>0.79429543020000004</v>
      </c>
      <c r="G6198">
        <v>177226</v>
      </c>
      <c r="H6198">
        <v>7.65</v>
      </c>
      <c r="I6198">
        <v>3</v>
      </c>
    </row>
    <row r="6199" spans="1:9" x14ac:dyDescent="0.3">
      <c r="A6199">
        <v>177226</v>
      </c>
      <c r="B6199">
        <v>147</v>
      </c>
      <c r="C6199">
        <v>0</v>
      </c>
      <c r="D6199">
        <v>177084</v>
      </c>
      <c r="E6199" t="s">
        <v>5790</v>
      </c>
      <c r="F6199">
        <v>0.79429543020000004</v>
      </c>
      <c r="G6199">
        <v>177226</v>
      </c>
      <c r="H6199">
        <v>7.65</v>
      </c>
      <c r="I6199">
        <v>3</v>
      </c>
    </row>
    <row r="6200" spans="1:9" x14ac:dyDescent="0.3">
      <c r="A6200">
        <v>177244</v>
      </c>
      <c r="B6200">
        <v>147</v>
      </c>
      <c r="C6200">
        <v>0</v>
      </c>
      <c r="D6200">
        <v>177084</v>
      </c>
      <c r="E6200" t="s">
        <v>5790</v>
      </c>
      <c r="F6200">
        <v>0.92895340920000002</v>
      </c>
      <c r="G6200">
        <v>177244</v>
      </c>
      <c r="H6200">
        <v>6.11</v>
      </c>
      <c r="I6200">
        <v>4</v>
      </c>
    </row>
    <row r="6201" spans="1:9" x14ac:dyDescent="0.3">
      <c r="A6201">
        <v>177244</v>
      </c>
      <c r="B6201">
        <v>147</v>
      </c>
      <c r="C6201">
        <v>0</v>
      </c>
      <c r="D6201">
        <v>177084</v>
      </c>
      <c r="E6201" t="s">
        <v>5790</v>
      </c>
      <c r="F6201">
        <v>0.92895340920000002</v>
      </c>
      <c r="G6201">
        <v>177244</v>
      </c>
      <c r="H6201">
        <v>6.11</v>
      </c>
      <c r="I6201">
        <v>4</v>
      </c>
    </row>
    <row r="6202" spans="1:9" x14ac:dyDescent="0.3">
      <c r="A6202">
        <v>177246</v>
      </c>
      <c r="B6202">
        <v>144.333333333333</v>
      </c>
      <c r="C6202">
        <v>0</v>
      </c>
      <c r="D6202">
        <v>177269</v>
      </c>
      <c r="E6202" t="s">
        <v>5790</v>
      </c>
      <c r="F6202">
        <v>0.20904971659999999</v>
      </c>
      <c r="G6202">
        <v>177246</v>
      </c>
      <c r="H6202">
        <v>14.76</v>
      </c>
      <c r="I6202">
        <v>1</v>
      </c>
    </row>
    <row r="6203" spans="1:9" x14ac:dyDescent="0.3">
      <c r="A6203">
        <v>177246</v>
      </c>
      <c r="B6203">
        <v>144.333333333333</v>
      </c>
      <c r="C6203">
        <v>0</v>
      </c>
      <c r="D6203">
        <v>177269</v>
      </c>
      <c r="E6203" t="s">
        <v>5790</v>
      </c>
      <c r="F6203">
        <v>0.20904971659999999</v>
      </c>
      <c r="G6203">
        <v>177246</v>
      </c>
      <c r="H6203">
        <v>14.76</v>
      </c>
      <c r="I6203">
        <v>1</v>
      </c>
    </row>
    <row r="6204" spans="1:9" x14ac:dyDescent="0.3">
      <c r="A6204">
        <v>177307</v>
      </c>
      <c r="B6204">
        <v>146.781679208333</v>
      </c>
      <c r="C6204">
        <v>0</v>
      </c>
      <c r="D6204">
        <v>178819</v>
      </c>
      <c r="E6204" t="s">
        <v>5790</v>
      </c>
      <c r="F6204">
        <v>0.59473478790000001</v>
      </c>
      <c r="G6204">
        <v>177307</v>
      </c>
      <c r="H6204">
        <v>11.8</v>
      </c>
      <c r="I6204">
        <v>2</v>
      </c>
    </row>
    <row r="6205" spans="1:9" x14ac:dyDescent="0.3">
      <c r="A6205">
        <v>177307</v>
      </c>
      <c r="B6205">
        <v>146.781679208333</v>
      </c>
      <c r="C6205">
        <v>0</v>
      </c>
      <c r="D6205">
        <v>178819</v>
      </c>
      <c r="E6205" t="s">
        <v>5790</v>
      </c>
      <c r="F6205">
        <v>0.59473478790000001</v>
      </c>
      <c r="G6205">
        <v>177307</v>
      </c>
      <c r="H6205">
        <v>11.8</v>
      </c>
      <c r="I6205">
        <v>2</v>
      </c>
    </row>
    <row r="6206" spans="1:9" x14ac:dyDescent="0.3">
      <c r="A6206">
        <v>177667</v>
      </c>
      <c r="B6206">
        <v>147</v>
      </c>
      <c r="C6206">
        <v>0</v>
      </c>
      <c r="D6206">
        <v>179785</v>
      </c>
      <c r="E6206" t="s">
        <v>5791</v>
      </c>
      <c r="F6206">
        <v>0.98811715840000003</v>
      </c>
      <c r="G6206">
        <v>177667</v>
      </c>
      <c r="H6206">
        <v>1.98</v>
      </c>
      <c r="I6206">
        <v>6</v>
      </c>
    </row>
    <row r="6207" spans="1:9" x14ac:dyDescent="0.3">
      <c r="A6207">
        <v>177667</v>
      </c>
      <c r="B6207">
        <v>147</v>
      </c>
      <c r="C6207">
        <v>0</v>
      </c>
      <c r="D6207">
        <v>179785</v>
      </c>
      <c r="E6207" t="s">
        <v>5791</v>
      </c>
      <c r="F6207">
        <v>0.98811715840000003</v>
      </c>
      <c r="G6207">
        <v>177667</v>
      </c>
      <c r="H6207">
        <v>1.98</v>
      </c>
      <c r="I6207">
        <v>6</v>
      </c>
    </row>
    <row r="6208" spans="1:9" x14ac:dyDescent="0.3">
      <c r="A6208">
        <v>177693</v>
      </c>
      <c r="B6208">
        <v>142</v>
      </c>
      <c r="C6208">
        <v>0</v>
      </c>
      <c r="D6208">
        <v>178686</v>
      </c>
      <c r="E6208" t="s">
        <v>5790</v>
      </c>
      <c r="F6208">
        <v>0.23621301350000001</v>
      </c>
      <c r="G6208">
        <v>177693</v>
      </c>
      <c r="H6208">
        <v>14.76</v>
      </c>
      <c r="I6208">
        <v>1</v>
      </c>
    </row>
    <row r="6209" spans="1:9" x14ac:dyDescent="0.3">
      <c r="A6209">
        <v>177693</v>
      </c>
      <c r="B6209">
        <v>142</v>
      </c>
      <c r="C6209">
        <v>0</v>
      </c>
      <c r="D6209">
        <v>178686</v>
      </c>
      <c r="E6209" t="s">
        <v>5790</v>
      </c>
      <c r="F6209">
        <v>0.23621301350000001</v>
      </c>
      <c r="G6209">
        <v>177693</v>
      </c>
      <c r="H6209">
        <v>14.76</v>
      </c>
      <c r="I6209">
        <v>1</v>
      </c>
    </row>
    <row r="6210" spans="1:9" x14ac:dyDescent="0.3">
      <c r="A6210">
        <v>177834</v>
      </c>
      <c r="B6210">
        <v>144.23727921333301</v>
      </c>
      <c r="C6210">
        <v>0</v>
      </c>
      <c r="D6210">
        <v>179172</v>
      </c>
      <c r="E6210" t="s">
        <v>5790</v>
      </c>
      <c r="F6210">
        <v>8.0657646099999994E-2</v>
      </c>
      <c r="G6210">
        <v>177834</v>
      </c>
      <c r="H6210">
        <v>14.76</v>
      </c>
      <c r="I6210">
        <v>1</v>
      </c>
    </row>
    <row r="6211" spans="1:9" x14ac:dyDescent="0.3">
      <c r="A6211">
        <v>177834</v>
      </c>
      <c r="B6211">
        <v>144.23727921333301</v>
      </c>
      <c r="C6211">
        <v>0</v>
      </c>
      <c r="D6211">
        <v>179172</v>
      </c>
      <c r="E6211" t="s">
        <v>5790</v>
      </c>
      <c r="F6211">
        <v>8.0657646099999994E-2</v>
      </c>
      <c r="G6211">
        <v>177834</v>
      </c>
      <c r="H6211">
        <v>14.76</v>
      </c>
      <c r="I6211">
        <v>1</v>
      </c>
    </row>
    <row r="6212" spans="1:9" x14ac:dyDescent="0.3">
      <c r="A6212">
        <v>177923</v>
      </c>
      <c r="B6212">
        <v>147</v>
      </c>
      <c r="C6212">
        <v>0</v>
      </c>
      <c r="D6212">
        <v>179146</v>
      </c>
      <c r="E6212" t="s">
        <v>5790</v>
      </c>
      <c r="F6212">
        <v>0.6006835103</v>
      </c>
      <c r="G6212">
        <v>177923</v>
      </c>
      <c r="H6212">
        <v>11.8</v>
      </c>
      <c r="I6212">
        <v>2</v>
      </c>
    </row>
    <row r="6213" spans="1:9" x14ac:dyDescent="0.3">
      <c r="A6213">
        <v>177923</v>
      </c>
      <c r="B6213">
        <v>147</v>
      </c>
      <c r="C6213">
        <v>0</v>
      </c>
      <c r="D6213">
        <v>179146</v>
      </c>
      <c r="E6213" t="s">
        <v>5790</v>
      </c>
      <c r="F6213">
        <v>0.6006835103</v>
      </c>
      <c r="G6213">
        <v>177923</v>
      </c>
      <c r="H6213">
        <v>11.8</v>
      </c>
      <c r="I6213">
        <v>2</v>
      </c>
    </row>
    <row r="6214" spans="1:9" x14ac:dyDescent="0.3">
      <c r="A6214">
        <v>178003</v>
      </c>
      <c r="B6214">
        <v>142</v>
      </c>
      <c r="C6214">
        <v>0</v>
      </c>
      <c r="D6214">
        <v>178704</v>
      </c>
      <c r="E6214" t="s">
        <v>5790</v>
      </c>
      <c r="F6214">
        <v>0.33969649670000002</v>
      </c>
      <c r="G6214">
        <v>178003</v>
      </c>
      <c r="H6214">
        <v>14.76</v>
      </c>
      <c r="I6214">
        <v>1</v>
      </c>
    </row>
    <row r="6215" spans="1:9" x14ac:dyDescent="0.3">
      <c r="A6215">
        <v>178003</v>
      </c>
      <c r="B6215">
        <v>142</v>
      </c>
      <c r="C6215">
        <v>0</v>
      </c>
      <c r="D6215">
        <v>178704</v>
      </c>
      <c r="E6215" t="s">
        <v>5790</v>
      </c>
      <c r="F6215">
        <v>0.33969649670000002</v>
      </c>
      <c r="G6215">
        <v>178003</v>
      </c>
      <c r="H6215">
        <v>14.76</v>
      </c>
      <c r="I6215">
        <v>1</v>
      </c>
    </row>
    <row r="6216" spans="1:9" x14ac:dyDescent="0.3">
      <c r="A6216">
        <v>178005</v>
      </c>
      <c r="B6216">
        <v>142</v>
      </c>
      <c r="C6216">
        <v>0</v>
      </c>
      <c r="D6216">
        <v>178704</v>
      </c>
      <c r="E6216" t="s">
        <v>5790</v>
      </c>
      <c r="F6216">
        <v>0.51721918580000004</v>
      </c>
      <c r="G6216">
        <v>178005</v>
      </c>
      <c r="H6216">
        <v>11.8</v>
      </c>
      <c r="I6216">
        <v>2</v>
      </c>
    </row>
    <row r="6217" spans="1:9" x14ac:dyDescent="0.3">
      <c r="A6217">
        <v>178005</v>
      </c>
      <c r="B6217">
        <v>142</v>
      </c>
      <c r="C6217">
        <v>0</v>
      </c>
      <c r="D6217">
        <v>178704</v>
      </c>
      <c r="E6217" t="s">
        <v>5790</v>
      </c>
      <c r="F6217">
        <v>0.51721918580000004</v>
      </c>
      <c r="G6217">
        <v>178005</v>
      </c>
      <c r="H6217">
        <v>11.8</v>
      </c>
      <c r="I6217">
        <v>2</v>
      </c>
    </row>
    <row r="6218" spans="1:9" x14ac:dyDescent="0.3">
      <c r="A6218">
        <v>178006</v>
      </c>
      <c r="B6218">
        <v>163.31127710843299</v>
      </c>
      <c r="C6218">
        <v>0</v>
      </c>
      <c r="D6218">
        <v>179146</v>
      </c>
      <c r="E6218" t="s">
        <v>5790</v>
      </c>
      <c r="F6218">
        <v>0.77526569369999998</v>
      </c>
      <c r="G6218">
        <v>178006</v>
      </c>
      <c r="H6218">
        <v>7.65</v>
      </c>
      <c r="I6218">
        <v>3</v>
      </c>
    </row>
    <row r="6219" spans="1:9" x14ac:dyDescent="0.3">
      <c r="A6219">
        <v>178006</v>
      </c>
      <c r="B6219">
        <v>163.31127710843299</v>
      </c>
      <c r="C6219">
        <v>0</v>
      </c>
      <c r="D6219">
        <v>179146</v>
      </c>
      <c r="E6219" t="s">
        <v>5790</v>
      </c>
      <c r="F6219">
        <v>0.77526569369999998</v>
      </c>
      <c r="G6219">
        <v>178006</v>
      </c>
      <c r="H6219">
        <v>7.65</v>
      </c>
      <c r="I6219">
        <v>3</v>
      </c>
    </row>
    <row r="6220" spans="1:9" x14ac:dyDescent="0.3">
      <c r="A6220">
        <v>178007</v>
      </c>
      <c r="B6220">
        <v>147</v>
      </c>
      <c r="C6220">
        <v>0</v>
      </c>
      <c r="D6220">
        <v>179146</v>
      </c>
      <c r="E6220" t="s">
        <v>5791</v>
      </c>
      <c r="F6220">
        <v>0.94640696049999995</v>
      </c>
      <c r="G6220">
        <v>178007</v>
      </c>
      <c r="H6220">
        <v>4.0599999999999996</v>
      </c>
      <c r="I6220">
        <v>5</v>
      </c>
    </row>
    <row r="6221" spans="1:9" x14ac:dyDescent="0.3">
      <c r="A6221">
        <v>178007</v>
      </c>
      <c r="B6221">
        <v>147</v>
      </c>
      <c r="C6221">
        <v>0</v>
      </c>
      <c r="D6221">
        <v>179146</v>
      </c>
      <c r="E6221" t="s">
        <v>5791</v>
      </c>
      <c r="F6221">
        <v>0.94640696049999995</v>
      </c>
      <c r="G6221">
        <v>178007</v>
      </c>
      <c r="H6221">
        <v>4.0599999999999996</v>
      </c>
      <c r="I6221">
        <v>5</v>
      </c>
    </row>
    <row r="6222" spans="1:9" x14ac:dyDescent="0.3">
      <c r="A6222">
        <v>178008</v>
      </c>
      <c r="B6222">
        <v>147</v>
      </c>
      <c r="C6222">
        <v>0</v>
      </c>
      <c r="D6222">
        <v>179146</v>
      </c>
      <c r="E6222" t="s">
        <v>5790</v>
      </c>
      <c r="F6222">
        <v>0.50854951140000004</v>
      </c>
      <c r="G6222">
        <v>178008</v>
      </c>
      <c r="H6222">
        <v>11.8</v>
      </c>
      <c r="I6222">
        <v>2</v>
      </c>
    </row>
    <row r="6223" spans="1:9" x14ac:dyDescent="0.3">
      <c r="A6223">
        <v>178008</v>
      </c>
      <c r="B6223">
        <v>147</v>
      </c>
      <c r="C6223">
        <v>0</v>
      </c>
      <c r="D6223">
        <v>179146</v>
      </c>
      <c r="E6223" t="s">
        <v>5790</v>
      </c>
      <c r="F6223">
        <v>0.50854951140000004</v>
      </c>
      <c r="G6223">
        <v>178008</v>
      </c>
      <c r="H6223">
        <v>11.8</v>
      </c>
      <c r="I6223">
        <v>2</v>
      </c>
    </row>
    <row r="6224" spans="1:9" x14ac:dyDescent="0.3">
      <c r="A6224">
        <v>178021</v>
      </c>
      <c r="B6224">
        <v>149.41198517602899</v>
      </c>
      <c r="C6224">
        <v>0</v>
      </c>
      <c r="D6224">
        <v>178819</v>
      </c>
      <c r="E6224" t="s">
        <v>5790</v>
      </c>
      <c r="F6224">
        <v>0.4732034504</v>
      </c>
      <c r="G6224">
        <v>178021</v>
      </c>
      <c r="H6224">
        <v>14.76</v>
      </c>
      <c r="I6224">
        <v>1</v>
      </c>
    </row>
    <row r="6225" spans="1:9" x14ac:dyDescent="0.3">
      <c r="A6225">
        <v>178021</v>
      </c>
      <c r="B6225">
        <v>149.41198517602899</v>
      </c>
      <c r="C6225">
        <v>0</v>
      </c>
      <c r="D6225">
        <v>178819</v>
      </c>
      <c r="E6225" t="s">
        <v>5790</v>
      </c>
      <c r="F6225">
        <v>0.4732034504</v>
      </c>
      <c r="G6225">
        <v>178021</v>
      </c>
      <c r="H6225">
        <v>14.76</v>
      </c>
      <c r="I6225">
        <v>1</v>
      </c>
    </row>
    <row r="6226" spans="1:9" x14ac:dyDescent="0.3">
      <c r="A6226">
        <v>178106</v>
      </c>
      <c r="B6226">
        <v>156.12722294241999</v>
      </c>
      <c r="C6226">
        <v>0</v>
      </c>
      <c r="D6226">
        <v>179395</v>
      </c>
      <c r="E6226" t="s">
        <v>5790</v>
      </c>
      <c r="F6226">
        <v>0.86247360709999998</v>
      </c>
      <c r="G6226">
        <v>178106</v>
      </c>
      <c r="H6226">
        <v>6.11</v>
      </c>
      <c r="I6226">
        <v>4</v>
      </c>
    </row>
    <row r="6227" spans="1:9" x14ac:dyDescent="0.3">
      <c r="A6227">
        <v>178106</v>
      </c>
      <c r="B6227">
        <v>156.12722294241999</v>
      </c>
      <c r="C6227">
        <v>0</v>
      </c>
      <c r="D6227">
        <v>179395</v>
      </c>
      <c r="E6227" t="s">
        <v>5790</v>
      </c>
      <c r="F6227">
        <v>0.86247360709999998</v>
      </c>
      <c r="G6227">
        <v>178106</v>
      </c>
      <c r="H6227">
        <v>6.11</v>
      </c>
      <c r="I6227">
        <v>4</v>
      </c>
    </row>
    <row r="6228" spans="1:9" x14ac:dyDescent="0.3">
      <c r="A6228">
        <v>178121</v>
      </c>
      <c r="B6228">
        <v>105</v>
      </c>
      <c r="C6228">
        <v>0</v>
      </c>
      <c r="D6228">
        <v>179250</v>
      </c>
      <c r="E6228" t="s">
        <v>5790</v>
      </c>
      <c r="F6228">
        <v>0.76208829879999995</v>
      </c>
      <c r="G6228">
        <v>178121</v>
      </c>
      <c r="H6228">
        <v>7.65</v>
      </c>
      <c r="I6228">
        <v>3</v>
      </c>
    </row>
    <row r="6229" spans="1:9" x14ac:dyDescent="0.3">
      <c r="A6229">
        <v>178121</v>
      </c>
      <c r="B6229">
        <v>105</v>
      </c>
      <c r="C6229">
        <v>0</v>
      </c>
      <c r="D6229">
        <v>179250</v>
      </c>
      <c r="E6229" t="s">
        <v>5790</v>
      </c>
      <c r="F6229">
        <v>0.76208829879999995</v>
      </c>
      <c r="G6229">
        <v>178121</v>
      </c>
      <c r="H6229">
        <v>7.65</v>
      </c>
      <c r="I6229">
        <v>3</v>
      </c>
    </row>
    <row r="6230" spans="1:9" x14ac:dyDescent="0.3">
      <c r="A6230">
        <v>178122</v>
      </c>
      <c r="B6230">
        <v>147</v>
      </c>
      <c r="C6230">
        <v>0</v>
      </c>
      <c r="D6230">
        <v>179250</v>
      </c>
      <c r="E6230" t="s">
        <v>5790</v>
      </c>
      <c r="F6230">
        <v>0.78771477940000001</v>
      </c>
      <c r="G6230">
        <v>178122</v>
      </c>
      <c r="H6230">
        <v>7.65</v>
      </c>
      <c r="I6230">
        <v>3</v>
      </c>
    </row>
    <row r="6231" spans="1:9" x14ac:dyDescent="0.3">
      <c r="A6231">
        <v>178122</v>
      </c>
      <c r="B6231">
        <v>147</v>
      </c>
      <c r="C6231">
        <v>0</v>
      </c>
      <c r="D6231">
        <v>179250</v>
      </c>
      <c r="E6231" t="s">
        <v>5790</v>
      </c>
      <c r="F6231">
        <v>0.78771477940000001</v>
      </c>
      <c r="G6231">
        <v>178122</v>
      </c>
      <c r="H6231">
        <v>7.65</v>
      </c>
      <c r="I6231">
        <v>3</v>
      </c>
    </row>
    <row r="6232" spans="1:9" x14ac:dyDescent="0.3">
      <c r="A6232">
        <v>178123</v>
      </c>
      <c r="B6232">
        <v>105</v>
      </c>
      <c r="C6232">
        <v>0</v>
      </c>
      <c r="D6232">
        <v>179250</v>
      </c>
      <c r="E6232" t="s">
        <v>5791</v>
      </c>
      <c r="F6232">
        <v>0.95807242390000003</v>
      </c>
      <c r="G6232">
        <v>178123</v>
      </c>
      <c r="H6232">
        <v>4.0599999999999996</v>
      </c>
      <c r="I6232">
        <v>5</v>
      </c>
    </row>
    <row r="6233" spans="1:9" x14ac:dyDescent="0.3">
      <c r="A6233">
        <v>178123</v>
      </c>
      <c r="B6233">
        <v>105</v>
      </c>
      <c r="C6233">
        <v>0</v>
      </c>
      <c r="D6233">
        <v>179250</v>
      </c>
      <c r="E6233" t="s">
        <v>5791</v>
      </c>
      <c r="F6233">
        <v>0.95807242390000003</v>
      </c>
      <c r="G6233">
        <v>178123</v>
      </c>
      <c r="H6233">
        <v>4.0599999999999996</v>
      </c>
      <c r="I6233">
        <v>5</v>
      </c>
    </row>
    <row r="6234" spans="1:9" x14ac:dyDescent="0.3">
      <c r="A6234">
        <v>178129</v>
      </c>
      <c r="B6234">
        <v>147</v>
      </c>
      <c r="C6234">
        <v>0</v>
      </c>
      <c r="D6234">
        <v>178603</v>
      </c>
      <c r="E6234" t="s">
        <v>5790</v>
      </c>
      <c r="F6234">
        <v>0.78870660069999998</v>
      </c>
      <c r="G6234">
        <v>178129</v>
      </c>
      <c r="H6234">
        <v>7.65</v>
      </c>
      <c r="I6234">
        <v>3</v>
      </c>
    </row>
    <row r="6235" spans="1:9" x14ac:dyDescent="0.3">
      <c r="A6235">
        <v>178129</v>
      </c>
      <c r="B6235">
        <v>147</v>
      </c>
      <c r="C6235">
        <v>0</v>
      </c>
      <c r="D6235">
        <v>178603</v>
      </c>
      <c r="E6235" t="s">
        <v>5790</v>
      </c>
      <c r="F6235">
        <v>0.78870660069999998</v>
      </c>
      <c r="G6235">
        <v>178129</v>
      </c>
      <c r="H6235">
        <v>7.65</v>
      </c>
      <c r="I6235">
        <v>3</v>
      </c>
    </row>
    <row r="6236" spans="1:9" x14ac:dyDescent="0.3">
      <c r="A6236">
        <v>178135</v>
      </c>
      <c r="B6236">
        <v>168.36127239890601</v>
      </c>
      <c r="C6236">
        <v>0</v>
      </c>
      <c r="D6236">
        <v>179267</v>
      </c>
      <c r="E6236" t="s">
        <v>5790</v>
      </c>
      <c r="F6236">
        <v>0.59076541660000004</v>
      </c>
      <c r="G6236">
        <v>178135</v>
      </c>
      <c r="H6236">
        <v>11.8</v>
      </c>
      <c r="I6236">
        <v>2</v>
      </c>
    </row>
    <row r="6237" spans="1:9" x14ac:dyDescent="0.3">
      <c r="A6237">
        <v>178135</v>
      </c>
      <c r="B6237">
        <v>168.36127239890601</v>
      </c>
      <c r="C6237">
        <v>0</v>
      </c>
      <c r="D6237">
        <v>179267</v>
      </c>
      <c r="E6237" t="s">
        <v>5790</v>
      </c>
      <c r="F6237">
        <v>0.59076541660000004</v>
      </c>
      <c r="G6237">
        <v>178135</v>
      </c>
      <c r="H6237">
        <v>11.8</v>
      </c>
      <c r="I6237">
        <v>2</v>
      </c>
    </row>
    <row r="6238" spans="1:9" x14ac:dyDescent="0.3">
      <c r="A6238">
        <v>178154</v>
      </c>
      <c r="B6238">
        <v>174.82990723364199</v>
      </c>
      <c r="C6238">
        <v>0</v>
      </c>
      <c r="D6238">
        <v>178982</v>
      </c>
      <c r="E6238" t="s">
        <v>5790</v>
      </c>
      <c r="F6238">
        <v>0.69004809860000005</v>
      </c>
      <c r="G6238">
        <v>178154</v>
      </c>
      <c r="H6238">
        <v>11.8</v>
      </c>
      <c r="I6238">
        <v>2</v>
      </c>
    </row>
    <row r="6239" spans="1:9" x14ac:dyDescent="0.3">
      <c r="A6239">
        <v>178154</v>
      </c>
      <c r="B6239">
        <v>174.82990723364199</v>
      </c>
      <c r="C6239">
        <v>0</v>
      </c>
      <c r="D6239">
        <v>178982</v>
      </c>
      <c r="E6239" t="s">
        <v>5790</v>
      </c>
      <c r="F6239">
        <v>0.69004809860000005</v>
      </c>
      <c r="G6239">
        <v>178154</v>
      </c>
      <c r="H6239">
        <v>11.8</v>
      </c>
      <c r="I6239">
        <v>2</v>
      </c>
    </row>
    <row r="6240" spans="1:9" x14ac:dyDescent="0.3">
      <c r="A6240">
        <v>178156</v>
      </c>
      <c r="B6240">
        <v>147</v>
      </c>
      <c r="C6240">
        <v>0</v>
      </c>
      <c r="D6240">
        <v>178982</v>
      </c>
      <c r="E6240" t="s">
        <v>5790</v>
      </c>
      <c r="F6240">
        <v>0.80700194839999995</v>
      </c>
      <c r="G6240">
        <v>178156</v>
      </c>
      <c r="H6240">
        <v>7.65</v>
      </c>
      <c r="I6240">
        <v>3</v>
      </c>
    </row>
    <row r="6241" spans="1:9" x14ac:dyDescent="0.3">
      <c r="A6241">
        <v>178156</v>
      </c>
      <c r="B6241">
        <v>147</v>
      </c>
      <c r="C6241">
        <v>0</v>
      </c>
      <c r="D6241">
        <v>178982</v>
      </c>
      <c r="E6241" t="s">
        <v>5790</v>
      </c>
      <c r="F6241">
        <v>0.80700194839999995</v>
      </c>
      <c r="G6241">
        <v>178156</v>
      </c>
      <c r="H6241">
        <v>7.65</v>
      </c>
      <c r="I6241">
        <v>3</v>
      </c>
    </row>
    <row r="6242" spans="1:9" x14ac:dyDescent="0.3">
      <c r="A6242">
        <v>178157</v>
      </c>
      <c r="B6242">
        <v>147</v>
      </c>
      <c r="C6242">
        <v>0</v>
      </c>
      <c r="D6242">
        <v>178982</v>
      </c>
      <c r="E6242" t="s">
        <v>5790</v>
      </c>
      <c r="F6242">
        <v>9.1655537499999995E-2</v>
      </c>
      <c r="G6242">
        <v>178157</v>
      </c>
      <c r="H6242">
        <v>14.76</v>
      </c>
      <c r="I6242">
        <v>1</v>
      </c>
    </row>
    <row r="6243" spans="1:9" x14ac:dyDescent="0.3">
      <c r="A6243">
        <v>178157</v>
      </c>
      <c r="B6243">
        <v>147</v>
      </c>
      <c r="C6243">
        <v>0</v>
      </c>
      <c r="D6243">
        <v>178982</v>
      </c>
      <c r="E6243" t="s">
        <v>5790</v>
      </c>
      <c r="F6243">
        <v>9.1655537499999995E-2</v>
      </c>
      <c r="G6243">
        <v>178157</v>
      </c>
      <c r="H6243">
        <v>14.76</v>
      </c>
      <c r="I6243">
        <v>1</v>
      </c>
    </row>
    <row r="6244" spans="1:9" x14ac:dyDescent="0.3">
      <c r="A6244">
        <v>178179</v>
      </c>
      <c r="B6244">
        <v>147.294232771163</v>
      </c>
      <c r="C6244">
        <v>0</v>
      </c>
      <c r="D6244">
        <v>178592</v>
      </c>
      <c r="E6244" t="s">
        <v>5790</v>
      </c>
      <c r="F6244">
        <v>0.64660179620000002</v>
      </c>
      <c r="G6244">
        <v>178179</v>
      </c>
      <c r="H6244">
        <v>11.8</v>
      </c>
      <c r="I6244">
        <v>2</v>
      </c>
    </row>
    <row r="6245" spans="1:9" x14ac:dyDescent="0.3">
      <c r="A6245">
        <v>178179</v>
      </c>
      <c r="B6245">
        <v>147.294232771163</v>
      </c>
      <c r="C6245">
        <v>0</v>
      </c>
      <c r="D6245">
        <v>178592</v>
      </c>
      <c r="E6245" t="s">
        <v>5790</v>
      </c>
      <c r="F6245">
        <v>0.64660179620000002</v>
      </c>
      <c r="G6245">
        <v>178179</v>
      </c>
      <c r="H6245">
        <v>11.8</v>
      </c>
      <c r="I6245">
        <v>2</v>
      </c>
    </row>
    <row r="6246" spans="1:9" x14ac:dyDescent="0.3">
      <c r="A6246">
        <v>178232</v>
      </c>
      <c r="B6246">
        <v>141.829089666106</v>
      </c>
      <c r="C6246">
        <v>0</v>
      </c>
      <c r="D6246">
        <v>178907</v>
      </c>
      <c r="E6246" t="s">
        <v>5790</v>
      </c>
      <c r="F6246">
        <v>0.64046621319999997</v>
      </c>
      <c r="G6246">
        <v>178232</v>
      </c>
      <c r="H6246">
        <v>11.8</v>
      </c>
      <c r="I6246">
        <v>2</v>
      </c>
    </row>
    <row r="6247" spans="1:9" x14ac:dyDescent="0.3">
      <c r="A6247">
        <v>178232</v>
      </c>
      <c r="B6247">
        <v>141.829089666106</v>
      </c>
      <c r="C6247">
        <v>0</v>
      </c>
      <c r="D6247">
        <v>178907</v>
      </c>
      <c r="E6247" t="s">
        <v>5790</v>
      </c>
      <c r="F6247">
        <v>0.64046621319999997</v>
      </c>
      <c r="G6247">
        <v>178232</v>
      </c>
      <c r="H6247">
        <v>11.8</v>
      </c>
      <c r="I6247">
        <v>2</v>
      </c>
    </row>
    <row r="6248" spans="1:9" x14ac:dyDescent="0.3">
      <c r="A6248">
        <v>178235</v>
      </c>
      <c r="B6248">
        <v>142</v>
      </c>
      <c r="C6248">
        <v>0</v>
      </c>
      <c r="D6248">
        <v>178907</v>
      </c>
      <c r="E6248" t="s">
        <v>5790</v>
      </c>
      <c r="F6248">
        <v>0.42292821409999998</v>
      </c>
      <c r="G6248">
        <v>178235</v>
      </c>
      <c r="H6248">
        <v>14.76</v>
      </c>
      <c r="I6248">
        <v>1</v>
      </c>
    </row>
    <row r="6249" spans="1:9" x14ac:dyDescent="0.3">
      <c r="A6249">
        <v>178235</v>
      </c>
      <c r="B6249">
        <v>142</v>
      </c>
      <c r="C6249">
        <v>0</v>
      </c>
      <c r="D6249">
        <v>178907</v>
      </c>
      <c r="E6249" t="s">
        <v>5790</v>
      </c>
      <c r="F6249">
        <v>0.42292821409999998</v>
      </c>
      <c r="G6249">
        <v>178235</v>
      </c>
      <c r="H6249">
        <v>14.76</v>
      </c>
      <c r="I6249">
        <v>1</v>
      </c>
    </row>
    <row r="6250" spans="1:9" x14ac:dyDescent="0.3">
      <c r="A6250">
        <v>178242</v>
      </c>
      <c r="B6250">
        <v>142</v>
      </c>
      <c r="C6250">
        <v>0</v>
      </c>
      <c r="D6250">
        <v>178907</v>
      </c>
      <c r="E6250" t="s">
        <v>5790</v>
      </c>
      <c r="F6250">
        <v>0.57688587899999999</v>
      </c>
      <c r="G6250">
        <v>178242</v>
      </c>
      <c r="H6250">
        <v>11.8</v>
      </c>
      <c r="I6250">
        <v>2</v>
      </c>
    </row>
    <row r="6251" spans="1:9" x14ac:dyDescent="0.3">
      <c r="A6251">
        <v>178242</v>
      </c>
      <c r="B6251">
        <v>142</v>
      </c>
      <c r="C6251">
        <v>0</v>
      </c>
      <c r="D6251">
        <v>178907</v>
      </c>
      <c r="E6251" t="s">
        <v>5790</v>
      </c>
      <c r="F6251">
        <v>0.57688587899999999</v>
      </c>
      <c r="G6251">
        <v>178242</v>
      </c>
      <c r="H6251">
        <v>11.8</v>
      </c>
      <c r="I6251">
        <v>2</v>
      </c>
    </row>
    <row r="6252" spans="1:9" x14ac:dyDescent="0.3">
      <c r="A6252">
        <v>178264</v>
      </c>
      <c r="B6252">
        <v>142</v>
      </c>
      <c r="C6252">
        <v>0</v>
      </c>
      <c r="D6252">
        <v>190744</v>
      </c>
      <c r="E6252" t="s">
        <v>5790</v>
      </c>
      <c r="F6252">
        <v>0.60843676329999996</v>
      </c>
      <c r="G6252">
        <v>178264</v>
      </c>
      <c r="H6252">
        <v>11.8</v>
      </c>
      <c r="I6252">
        <v>2</v>
      </c>
    </row>
    <row r="6253" spans="1:9" x14ac:dyDescent="0.3">
      <c r="A6253">
        <v>178293</v>
      </c>
      <c r="B6253">
        <v>142</v>
      </c>
      <c r="C6253">
        <v>0</v>
      </c>
      <c r="D6253">
        <v>179267</v>
      </c>
      <c r="E6253" t="s">
        <v>5790</v>
      </c>
      <c r="F6253">
        <v>0.43315809970000002</v>
      </c>
      <c r="G6253">
        <v>178293</v>
      </c>
      <c r="H6253">
        <v>14.76</v>
      </c>
      <c r="I6253">
        <v>1</v>
      </c>
    </row>
    <row r="6254" spans="1:9" x14ac:dyDescent="0.3">
      <c r="A6254">
        <v>178293</v>
      </c>
      <c r="B6254">
        <v>142</v>
      </c>
      <c r="C6254">
        <v>0</v>
      </c>
      <c r="D6254">
        <v>179267</v>
      </c>
      <c r="E6254" t="s">
        <v>5790</v>
      </c>
      <c r="F6254">
        <v>0.43315809970000002</v>
      </c>
      <c r="G6254">
        <v>178293</v>
      </c>
      <c r="H6254">
        <v>14.76</v>
      </c>
      <c r="I6254">
        <v>1</v>
      </c>
    </row>
    <row r="6255" spans="1:9" x14ac:dyDescent="0.3">
      <c r="A6255">
        <v>178320</v>
      </c>
      <c r="B6255">
        <v>142</v>
      </c>
      <c r="C6255">
        <v>0</v>
      </c>
      <c r="D6255">
        <v>178819</v>
      </c>
      <c r="E6255" t="s">
        <v>5790</v>
      </c>
      <c r="F6255">
        <v>0.51766306159999997</v>
      </c>
      <c r="G6255">
        <v>178320</v>
      </c>
      <c r="H6255">
        <v>11.8</v>
      </c>
      <c r="I6255">
        <v>2</v>
      </c>
    </row>
    <row r="6256" spans="1:9" x14ac:dyDescent="0.3">
      <c r="A6256">
        <v>178320</v>
      </c>
      <c r="B6256">
        <v>142</v>
      </c>
      <c r="C6256">
        <v>0</v>
      </c>
      <c r="D6256">
        <v>178819</v>
      </c>
      <c r="E6256" t="s">
        <v>5790</v>
      </c>
      <c r="F6256">
        <v>0.51766306159999997</v>
      </c>
      <c r="G6256">
        <v>178320</v>
      </c>
      <c r="H6256">
        <v>11.8</v>
      </c>
      <c r="I6256">
        <v>2</v>
      </c>
    </row>
    <row r="6257" spans="1:9" x14ac:dyDescent="0.3">
      <c r="A6257">
        <v>178328</v>
      </c>
      <c r="B6257">
        <v>139.333306666666</v>
      </c>
      <c r="C6257">
        <v>0</v>
      </c>
      <c r="D6257">
        <v>178592</v>
      </c>
      <c r="E6257" t="s">
        <v>5790</v>
      </c>
      <c r="F6257">
        <v>0.46653789280000002</v>
      </c>
      <c r="G6257">
        <v>178328</v>
      </c>
      <c r="H6257">
        <v>14.76</v>
      </c>
      <c r="I6257">
        <v>1</v>
      </c>
    </row>
    <row r="6258" spans="1:9" x14ac:dyDescent="0.3">
      <c r="A6258">
        <v>178328</v>
      </c>
      <c r="B6258">
        <v>139.333306666666</v>
      </c>
      <c r="C6258">
        <v>0</v>
      </c>
      <c r="D6258">
        <v>178592</v>
      </c>
      <c r="E6258" t="s">
        <v>5790</v>
      </c>
      <c r="F6258">
        <v>0.46653789280000002</v>
      </c>
      <c r="G6258">
        <v>178328</v>
      </c>
      <c r="H6258">
        <v>14.76</v>
      </c>
      <c r="I6258">
        <v>1</v>
      </c>
    </row>
    <row r="6259" spans="1:9" x14ac:dyDescent="0.3">
      <c r="A6259">
        <v>178329</v>
      </c>
      <c r="B6259">
        <v>142</v>
      </c>
      <c r="C6259">
        <v>0</v>
      </c>
      <c r="D6259">
        <v>178819</v>
      </c>
      <c r="E6259" t="s">
        <v>5790</v>
      </c>
      <c r="F6259">
        <v>0.368263483</v>
      </c>
      <c r="G6259">
        <v>178329</v>
      </c>
      <c r="H6259">
        <v>14.76</v>
      </c>
      <c r="I6259">
        <v>1</v>
      </c>
    </row>
    <row r="6260" spans="1:9" x14ac:dyDescent="0.3">
      <c r="A6260">
        <v>178329</v>
      </c>
      <c r="B6260">
        <v>142</v>
      </c>
      <c r="C6260">
        <v>0</v>
      </c>
      <c r="D6260">
        <v>178819</v>
      </c>
      <c r="E6260" t="s">
        <v>5790</v>
      </c>
      <c r="F6260">
        <v>0.368263483</v>
      </c>
      <c r="G6260">
        <v>178329</v>
      </c>
      <c r="H6260">
        <v>14.76</v>
      </c>
      <c r="I6260">
        <v>1</v>
      </c>
    </row>
    <row r="6261" spans="1:9" x14ac:dyDescent="0.3">
      <c r="A6261">
        <v>178331</v>
      </c>
      <c r="B6261">
        <v>142.33250221668101</v>
      </c>
      <c r="C6261">
        <v>0</v>
      </c>
      <c r="D6261">
        <v>178819</v>
      </c>
      <c r="E6261" t="s">
        <v>5790</v>
      </c>
      <c r="F6261">
        <v>0.75289034840000002</v>
      </c>
      <c r="G6261">
        <v>178331</v>
      </c>
      <c r="H6261">
        <v>11.8</v>
      </c>
      <c r="I6261">
        <v>2</v>
      </c>
    </row>
    <row r="6262" spans="1:9" x14ac:dyDescent="0.3">
      <c r="A6262">
        <v>178331</v>
      </c>
      <c r="B6262">
        <v>142.33250221668101</v>
      </c>
      <c r="C6262">
        <v>0</v>
      </c>
      <c r="D6262">
        <v>178819</v>
      </c>
      <c r="E6262" t="s">
        <v>5790</v>
      </c>
      <c r="F6262">
        <v>0.75289034840000002</v>
      </c>
      <c r="G6262">
        <v>178331</v>
      </c>
      <c r="H6262">
        <v>11.8</v>
      </c>
      <c r="I6262">
        <v>2</v>
      </c>
    </row>
    <row r="6263" spans="1:9" x14ac:dyDescent="0.3">
      <c r="A6263">
        <v>178343</v>
      </c>
      <c r="B6263">
        <v>142</v>
      </c>
      <c r="C6263">
        <v>0</v>
      </c>
      <c r="D6263">
        <v>179785</v>
      </c>
      <c r="E6263" t="s">
        <v>5790</v>
      </c>
      <c r="F6263">
        <v>0.75557357069999997</v>
      </c>
      <c r="G6263">
        <v>178343</v>
      </c>
      <c r="H6263">
        <v>7.65</v>
      </c>
      <c r="I6263">
        <v>3</v>
      </c>
    </row>
    <row r="6264" spans="1:9" x14ac:dyDescent="0.3">
      <c r="A6264">
        <v>178344</v>
      </c>
      <c r="B6264">
        <v>142</v>
      </c>
      <c r="C6264">
        <v>0</v>
      </c>
      <c r="D6264">
        <v>179785</v>
      </c>
      <c r="E6264" t="s">
        <v>5790</v>
      </c>
      <c r="F6264">
        <v>0.83196961879999998</v>
      </c>
      <c r="G6264">
        <v>178344</v>
      </c>
      <c r="H6264">
        <v>7.65</v>
      </c>
      <c r="I6264">
        <v>3</v>
      </c>
    </row>
    <row r="6265" spans="1:9" x14ac:dyDescent="0.3">
      <c r="A6265">
        <v>178346</v>
      </c>
      <c r="B6265">
        <v>142</v>
      </c>
      <c r="C6265">
        <v>0</v>
      </c>
      <c r="D6265">
        <v>179785</v>
      </c>
      <c r="E6265" t="s">
        <v>5790</v>
      </c>
      <c r="F6265">
        <v>0.90821754929999998</v>
      </c>
      <c r="G6265">
        <v>178346</v>
      </c>
      <c r="H6265">
        <v>6.11</v>
      </c>
      <c r="I6265">
        <v>4</v>
      </c>
    </row>
    <row r="6266" spans="1:9" x14ac:dyDescent="0.3">
      <c r="A6266">
        <v>178356</v>
      </c>
      <c r="B6266">
        <v>147</v>
      </c>
      <c r="C6266">
        <v>0</v>
      </c>
      <c r="D6266">
        <v>178603</v>
      </c>
      <c r="E6266" t="s">
        <v>5790</v>
      </c>
      <c r="F6266">
        <v>0.6052253246</v>
      </c>
      <c r="G6266">
        <v>178356</v>
      </c>
      <c r="H6266">
        <v>11.8</v>
      </c>
      <c r="I6266">
        <v>2</v>
      </c>
    </row>
    <row r="6267" spans="1:9" x14ac:dyDescent="0.3">
      <c r="A6267">
        <v>178356</v>
      </c>
      <c r="B6267">
        <v>147</v>
      </c>
      <c r="C6267">
        <v>0</v>
      </c>
      <c r="D6267">
        <v>178603</v>
      </c>
      <c r="E6267" t="s">
        <v>5790</v>
      </c>
      <c r="F6267">
        <v>0.6052253246</v>
      </c>
      <c r="G6267">
        <v>178356</v>
      </c>
      <c r="H6267">
        <v>11.8</v>
      </c>
      <c r="I6267">
        <v>2</v>
      </c>
    </row>
    <row r="6268" spans="1:9" x14ac:dyDescent="0.3">
      <c r="A6268">
        <v>178364</v>
      </c>
      <c r="B6268">
        <v>100</v>
      </c>
      <c r="C6268">
        <v>0</v>
      </c>
      <c r="D6268">
        <v>179062</v>
      </c>
      <c r="E6268" t="s">
        <v>5790</v>
      </c>
      <c r="F6268">
        <v>0.65616351370000003</v>
      </c>
      <c r="G6268">
        <v>178364</v>
      </c>
      <c r="H6268">
        <v>11.8</v>
      </c>
      <c r="I6268">
        <v>2</v>
      </c>
    </row>
    <row r="6269" spans="1:9" x14ac:dyDescent="0.3">
      <c r="A6269">
        <v>178364</v>
      </c>
      <c r="B6269">
        <v>100</v>
      </c>
      <c r="C6269">
        <v>0</v>
      </c>
      <c r="D6269">
        <v>179062</v>
      </c>
      <c r="E6269" t="s">
        <v>5790</v>
      </c>
      <c r="F6269">
        <v>0.65616351370000003</v>
      </c>
      <c r="G6269">
        <v>178364</v>
      </c>
      <c r="H6269">
        <v>11.8</v>
      </c>
      <c r="I6269">
        <v>2</v>
      </c>
    </row>
    <row r="6270" spans="1:9" x14ac:dyDescent="0.3">
      <c r="A6270">
        <v>178365</v>
      </c>
      <c r="B6270">
        <v>75</v>
      </c>
      <c r="C6270">
        <v>0</v>
      </c>
      <c r="D6270">
        <v>179062</v>
      </c>
      <c r="E6270" t="s">
        <v>5791</v>
      </c>
      <c r="F6270">
        <v>0.99053150420000002</v>
      </c>
      <c r="G6270">
        <v>178365</v>
      </c>
      <c r="H6270">
        <v>1.98</v>
      </c>
      <c r="I6270">
        <v>6</v>
      </c>
    </row>
    <row r="6271" spans="1:9" x14ac:dyDescent="0.3">
      <c r="A6271">
        <v>178365</v>
      </c>
      <c r="B6271">
        <v>75</v>
      </c>
      <c r="C6271">
        <v>0</v>
      </c>
      <c r="D6271">
        <v>179062</v>
      </c>
      <c r="E6271" t="s">
        <v>5791</v>
      </c>
      <c r="F6271">
        <v>0.99053150420000002</v>
      </c>
      <c r="G6271">
        <v>178365</v>
      </c>
      <c r="H6271">
        <v>1.98</v>
      </c>
      <c r="I6271">
        <v>6</v>
      </c>
    </row>
    <row r="6272" spans="1:9" x14ac:dyDescent="0.3">
      <c r="A6272">
        <v>178367</v>
      </c>
      <c r="B6272">
        <v>75</v>
      </c>
      <c r="C6272">
        <v>0</v>
      </c>
      <c r="D6272">
        <v>179062</v>
      </c>
      <c r="E6272" t="s">
        <v>5790</v>
      </c>
      <c r="F6272">
        <v>0.92399412390000002</v>
      </c>
      <c r="G6272">
        <v>178367</v>
      </c>
      <c r="H6272">
        <v>6.11</v>
      </c>
      <c r="I6272">
        <v>4</v>
      </c>
    </row>
    <row r="6273" spans="1:9" x14ac:dyDescent="0.3">
      <c r="A6273">
        <v>178367</v>
      </c>
      <c r="B6273">
        <v>75</v>
      </c>
      <c r="C6273">
        <v>0</v>
      </c>
      <c r="D6273">
        <v>179062</v>
      </c>
      <c r="E6273" t="s">
        <v>5790</v>
      </c>
      <c r="F6273">
        <v>0.92399412390000002</v>
      </c>
      <c r="G6273">
        <v>178367</v>
      </c>
      <c r="H6273">
        <v>6.11</v>
      </c>
      <c r="I6273">
        <v>4</v>
      </c>
    </row>
    <row r="6274" spans="1:9" x14ac:dyDescent="0.3">
      <c r="A6274">
        <v>178370</v>
      </c>
      <c r="B6274">
        <v>147</v>
      </c>
      <c r="C6274">
        <v>0</v>
      </c>
      <c r="D6274">
        <v>179395</v>
      </c>
      <c r="E6274" t="s">
        <v>5790</v>
      </c>
      <c r="F6274">
        <v>0.26176056269999998</v>
      </c>
      <c r="G6274">
        <v>178370</v>
      </c>
      <c r="H6274">
        <v>14.76</v>
      </c>
      <c r="I6274">
        <v>1</v>
      </c>
    </row>
    <row r="6275" spans="1:9" x14ac:dyDescent="0.3">
      <c r="A6275">
        <v>178388</v>
      </c>
      <c r="B6275">
        <v>147</v>
      </c>
      <c r="C6275">
        <v>0</v>
      </c>
      <c r="D6275">
        <v>179363</v>
      </c>
      <c r="E6275" t="s">
        <v>5790</v>
      </c>
      <c r="F6275">
        <v>0.75021374230000004</v>
      </c>
      <c r="G6275">
        <v>178388</v>
      </c>
      <c r="H6275">
        <v>11.8</v>
      </c>
      <c r="I6275">
        <v>2</v>
      </c>
    </row>
    <row r="6276" spans="1:9" x14ac:dyDescent="0.3">
      <c r="A6276">
        <v>178388</v>
      </c>
      <c r="B6276">
        <v>147</v>
      </c>
      <c r="C6276">
        <v>0</v>
      </c>
      <c r="D6276">
        <v>179363</v>
      </c>
      <c r="E6276" t="s">
        <v>5790</v>
      </c>
      <c r="F6276">
        <v>0.75021374230000004</v>
      </c>
      <c r="G6276">
        <v>178388</v>
      </c>
      <c r="H6276">
        <v>11.8</v>
      </c>
      <c r="I6276">
        <v>2</v>
      </c>
    </row>
    <row r="6277" spans="1:9" x14ac:dyDescent="0.3">
      <c r="A6277">
        <v>178390</v>
      </c>
      <c r="B6277">
        <v>132</v>
      </c>
      <c r="C6277">
        <v>0</v>
      </c>
      <c r="D6277">
        <v>179363</v>
      </c>
      <c r="E6277" t="s">
        <v>5790</v>
      </c>
      <c r="F6277">
        <v>0.50587463379999997</v>
      </c>
      <c r="G6277">
        <v>178390</v>
      </c>
      <c r="H6277">
        <v>11.8</v>
      </c>
      <c r="I6277">
        <v>2</v>
      </c>
    </row>
    <row r="6278" spans="1:9" x14ac:dyDescent="0.3">
      <c r="A6278">
        <v>178390</v>
      </c>
      <c r="B6278">
        <v>132</v>
      </c>
      <c r="C6278">
        <v>0</v>
      </c>
      <c r="D6278">
        <v>179363</v>
      </c>
      <c r="E6278" t="s">
        <v>5790</v>
      </c>
      <c r="F6278">
        <v>0.50587463379999997</v>
      </c>
      <c r="G6278">
        <v>178390</v>
      </c>
      <c r="H6278">
        <v>11.8</v>
      </c>
      <c r="I6278">
        <v>2</v>
      </c>
    </row>
    <row r="6279" spans="1:9" x14ac:dyDescent="0.3">
      <c r="A6279">
        <v>178393</v>
      </c>
      <c r="B6279">
        <v>127</v>
      </c>
      <c r="C6279">
        <v>0</v>
      </c>
      <c r="D6279">
        <v>179363</v>
      </c>
      <c r="E6279" t="s">
        <v>5790</v>
      </c>
      <c r="F6279">
        <v>0.12208414820000001</v>
      </c>
      <c r="G6279">
        <v>178393</v>
      </c>
      <c r="H6279">
        <v>14.76</v>
      </c>
      <c r="I6279">
        <v>1</v>
      </c>
    </row>
    <row r="6280" spans="1:9" x14ac:dyDescent="0.3">
      <c r="A6280">
        <v>178393</v>
      </c>
      <c r="B6280">
        <v>127</v>
      </c>
      <c r="C6280">
        <v>0</v>
      </c>
      <c r="D6280">
        <v>179363</v>
      </c>
      <c r="E6280" t="s">
        <v>5790</v>
      </c>
      <c r="F6280">
        <v>0.12208414820000001</v>
      </c>
      <c r="G6280">
        <v>178393</v>
      </c>
      <c r="H6280">
        <v>14.76</v>
      </c>
      <c r="I6280">
        <v>1</v>
      </c>
    </row>
    <row r="6281" spans="1:9" x14ac:dyDescent="0.3">
      <c r="A6281">
        <v>178402</v>
      </c>
      <c r="B6281">
        <v>142</v>
      </c>
      <c r="C6281">
        <v>0</v>
      </c>
      <c r="D6281">
        <v>177525</v>
      </c>
      <c r="E6281" t="s">
        <v>5790</v>
      </c>
      <c r="F6281">
        <v>0.64401268960000002</v>
      </c>
      <c r="G6281">
        <v>178402</v>
      </c>
      <c r="H6281">
        <v>11.8</v>
      </c>
      <c r="I6281">
        <v>2</v>
      </c>
    </row>
    <row r="6282" spans="1:9" x14ac:dyDescent="0.3">
      <c r="A6282">
        <v>178402</v>
      </c>
      <c r="B6282">
        <v>142</v>
      </c>
      <c r="C6282">
        <v>0</v>
      </c>
      <c r="D6282">
        <v>177525</v>
      </c>
      <c r="E6282" t="s">
        <v>5790</v>
      </c>
      <c r="F6282">
        <v>0.64401268960000002</v>
      </c>
      <c r="G6282">
        <v>178402</v>
      </c>
      <c r="H6282">
        <v>11.8</v>
      </c>
      <c r="I6282">
        <v>2</v>
      </c>
    </row>
    <row r="6283" spans="1:9" x14ac:dyDescent="0.3">
      <c r="A6283">
        <v>178410</v>
      </c>
      <c r="B6283">
        <v>147</v>
      </c>
      <c r="C6283">
        <v>0</v>
      </c>
      <c r="D6283">
        <v>178982</v>
      </c>
      <c r="E6283" t="s">
        <v>5790</v>
      </c>
      <c r="F6283">
        <v>0.53147441149999997</v>
      </c>
      <c r="G6283">
        <v>178410</v>
      </c>
      <c r="H6283">
        <v>11.8</v>
      </c>
      <c r="I6283">
        <v>2</v>
      </c>
    </row>
    <row r="6284" spans="1:9" x14ac:dyDescent="0.3">
      <c r="A6284">
        <v>178410</v>
      </c>
      <c r="B6284">
        <v>147</v>
      </c>
      <c r="C6284">
        <v>0</v>
      </c>
      <c r="D6284">
        <v>178982</v>
      </c>
      <c r="E6284" t="s">
        <v>5790</v>
      </c>
      <c r="F6284">
        <v>0.53147441149999997</v>
      </c>
      <c r="G6284">
        <v>178410</v>
      </c>
      <c r="H6284">
        <v>11.8</v>
      </c>
      <c r="I6284">
        <v>2</v>
      </c>
    </row>
    <row r="6285" spans="1:9" x14ac:dyDescent="0.3">
      <c r="A6285">
        <v>178413</v>
      </c>
      <c r="B6285">
        <v>147</v>
      </c>
      <c r="C6285">
        <v>0</v>
      </c>
      <c r="D6285">
        <v>178982</v>
      </c>
      <c r="E6285" t="s">
        <v>5790</v>
      </c>
      <c r="F6285">
        <v>0.91456115250000003</v>
      </c>
      <c r="G6285">
        <v>178413</v>
      </c>
      <c r="H6285">
        <v>6.11</v>
      </c>
      <c r="I6285">
        <v>4</v>
      </c>
    </row>
    <row r="6286" spans="1:9" x14ac:dyDescent="0.3">
      <c r="A6286">
        <v>178413</v>
      </c>
      <c r="B6286">
        <v>147</v>
      </c>
      <c r="C6286">
        <v>0</v>
      </c>
      <c r="D6286">
        <v>178982</v>
      </c>
      <c r="E6286" t="s">
        <v>5790</v>
      </c>
      <c r="F6286">
        <v>0.91456115250000003</v>
      </c>
      <c r="G6286">
        <v>178413</v>
      </c>
      <c r="H6286">
        <v>6.11</v>
      </c>
      <c r="I6286">
        <v>4</v>
      </c>
    </row>
    <row r="6287" spans="1:9" x14ac:dyDescent="0.3">
      <c r="A6287">
        <v>178414</v>
      </c>
      <c r="B6287">
        <v>147</v>
      </c>
      <c r="C6287">
        <v>0</v>
      </c>
      <c r="D6287">
        <v>178982</v>
      </c>
      <c r="E6287" t="s">
        <v>5790</v>
      </c>
      <c r="F6287">
        <v>0.34169623259999998</v>
      </c>
      <c r="G6287">
        <v>178414</v>
      </c>
      <c r="H6287">
        <v>14.76</v>
      </c>
      <c r="I6287">
        <v>1</v>
      </c>
    </row>
    <row r="6288" spans="1:9" x14ac:dyDescent="0.3">
      <c r="A6288">
        <v>178414</v>
      </c>
      <c r="B6288">
        <v>147</v>
      </c>
      <c r="C6288">
        <v>0</v>
      </c>
      <c r="D6288">
        <v>178982</v>
      </c>
      <c r="E6288" t="s">
        <v>5790</v>
      </c>
      <c r="F6288">
        <v>0.34169623259999998</v>
      </c>
      <c r="G6288">
        <v>178414</v>
      </c>
      <c r="H6288">
        <v>14.76</v>
      </c>
      <c r="I6288">
        <v>1</v>
      </c>
    </row>
    <row r="6289" spans="1:9" x14ac:dyDescent="0.3">
      <c r="A6289">
        <v>178423</v>
      </c>
      <c r="B6289">
        <v>147</v>
      </c>
      <c r="C6289">
        <v>0</v>
      </c>
      <c r="D6289">
        <v>178982</v>
      </c>
      <c r="E6289" t="s">
        <v>5790</v>
      </c>
      <c r="F6289">
        <v>0.86510658259999995</v>
      </c>
      <c r="G6289">
        <v>178423</v>
      </c>
      <c r="H6289">
        <v>6.11</v>
      </c>
      <c r="I6289">
        <v>4</v>
      </c>
    </row>
    <row r="6290" spans="1:9" x14ac:dyDescent="0.3">
      <c r="A6290">
        <v>178423</v>
      </c>
      <c r="B6290">
        <v>147</v>
      </c>
      <c r="C6290">
        <v>0</v>
      </c>
      <c r="D6290">
        <v>178982</v>
      </c>
      <c r="E6290" t="s">
        <v>5790</v>
      </c>
      <c r="F6290">
        <v>0.86510658259999995</v>
      </c>
      <c r="G6290">
        <v>178423</v>
      </c>
      <c r="H6290">
        <v>6.11</v>
      </c>
      <c r="I6290">
        <v>4</v>
      </c>
    </row>
    <row r="6291" spans="1:9" x14ac:dyDescent="0.3">
      <c r="A6291">
        <v>178526</v>
      </c>
      <c r="B6291">
        <v>142</v>
      </c>
      <c r="C6291">
        <v>0</v>
      </c>
      <c r="D6291">
        <v>181278</v>
      </c>
      <c r="E6291" t="s">
        <v>5790</v>
      </c>
      <c r="F6291">
        <v>0.41289046410000002</v>
      </c>
      <c r="G6291">
        <v>178526</v>
      </c>
      <c r="H6291">
        <v>14.76</v>
      </c>
      <c r="I6291">
        <v>1</v>
      </c>
    </row>
    <row r="6292" spans="1:9" x14ac:dyDescent="0.3">
      <c r="A6292">
        <v>178540</v>
      </c>
      <c r="B6292">
        <v>155.77542700131301</v>
      </c>
      <c r="C6292">
        <v>0</v>
      </c>
      <c r="D6292">
        <v>178907</v>
      </c>
      <c r="E6292" t="s">
        <v>5790</v>
      </c>
      <c r="F6292">
        <v>0.45368880029999997</v>
      </c>
      <c r="G6292">
        <v>178540</v>
      </c>
      <c r="H6292">
        <v>14.76</v>
      </c>
      <c r="I6292">
        <v>1</v>
      </c>
    </row>
    <row r="6293" spans="1:9" x14ac:dyDescent="0.3">
      <c r="A6293">
        <v>178540</v>
      </c>
      <c r="B6293">
        <v>155.77542700131301</v>
      </c>
      <c r="C6293">
        <v>0</v>
      </c>
      <c r="D6293">
        <v>178907</v>
      </c>
      <c r="E6293" t="s">
        <v>5790</v>
      </c>
      <c r="F6293">
        <v>0.45368880029999997</v>
      </c>
      <c r="G6293">
        <v>178540</v>
      </c>
      <c r="H6293">
        <v>14.76</v>
      </c>
      <c r="I6293">
        <v>1</v>
      </c>
    </row>
    <row r="6294" spans="1:9" x14ac:dyDescent="0.3">
      <c r="A6294">
        <v>178567</v>
      </c>
      <c r="B6294">
        <v>147</v>
      </c>
      <c r="C6294">
        <v>0</v>
      </c>
      <c r="D6294">
        <v>179363</v>
      </c>
      <c r="E6294" t="s">
        <v>5790</v>
      </c>
      <c r="F6294">
        <v>0.26879027490000001</v>
      </c>
      <c r="G6294">
        <v>178567</v>
      </c>
      <c r="H6294">
        <v>14.76</v>
      </c>
      <c r="I6294">
        <v>1</v>
      </c>
    </row>
    <row r="6295" spans="1:9" x14ac:dyDescent="0.3">
      <c r="A6295">
        <v>178567</v>
      </c>
      <c r="B6295">
        <v>147</v>
      </c>
      <c r="C6295">
        <v>0</v>
      </c>
      <c r="D6295">
        <v>179363</v>
      </c>
      <c r="E6295" t="s">
        <v>5790</v>
      </c>
      <c r="F6295">
        <v>0.26879027490000001</v>
      </c>
      <c r="G6295">
        <v>178567</v>
      </c>
      <c r="H6295">
        <v>14.76</v>
      </c>
      <c r="I6295">
        <v>1</v>
      </c>
    </row>
    <row r="6296" spans="1:9" x14ac:dyDescent="0.3">
      <c r="A6296">
        <v>178588</v>
      </c>
      <c r="B6296">
        <v>155.00578860450599</v>
      </c>
      <c r="C6296">
        <v>0</v>
      </c>
      <c r="D6296">
        <v>178907</v>
      </c>
      <c r="E6296" t="s">
        <v>5790</v>
      </c>
      <c r="F6296">
        <v>0.56883507970000002</v>
      </c>
      <c r="G6296">
        <v>178588</v>
      </c>
      <c r="H6296">
        <v>11.8</v>
      </c>
      <c r="I6296">
        <v>2</v>
      </c>
    </row>
    <row r="6297" spans="1:9" x14ac:dyDescent="0.3">
      <c r="A6297">
        <v>178588</v>
      </c>
      <c r="B6297">
        <v>155.00578860450599</v>
      </c>
      <c r="C6297">
        <v>0</v>
      </c>
      <c r="D6297">
        <v>178907</v>
      </c>
      <c r="E6297" t="s">
        <v>5790</v>
      </c>
      <c r="F6297">
        <v>0.56883507970000002</v>
      </c>
      <c r="G6297">
        <v>178588</v>
      </c>
      <c r="H6297">
        <v>11.8</v>
      </c>
      <c r="I6297">
        <v>2</v>
      </c>
    </row>
    <row r="6298" spans="1:9" x14ac:dyDescent="0.3">
      <c r="A6298">
        <v>178608</v>
      </c>
      <c r="B6298">
        <v>141.82908857850299</v>
      </c>
      <c r="C6298">
        <v>0</v>
      </c>
      <c r="D6298">
        <v>179128</v>
      </c>
      <c r="E6298" t="s">
        <v>5790</v>
      </c>
      <c r="F6298">
        <v>0.81886148449999996</v>
      </c>
      <c r="G6298">
        <v>178608</v>
      </c>
      <c r="H6298">
        <v>7.65</v>
      </c>
      <c r="I6298">
        <v>3</v>
      </c>
    </row>
    <row r="6299" spans="1:9" x14ac:dyDescent="0.3">
      <c r="A6299">
        <v>178608</v>
      </c>
      <c r="B6299">
        <v>141.82908857850299</v>
      </c>
      <c r="C6299">
        <v>0</v>
      </c>
      <c r="D6299">
        <v>179128</v>
      </c>
      <c r="E6299" t="s">
        <v>5790</v>
      </c>
      <c r="F6299">
        <v>0.81886148449999996</v>
      </c>
      <c r="G6299">
        <v>178608</v>
      </c>
      <c r="H6299">
        <v>7.65</v>
      </c>
      <c r="I6299">
        <v>3</v>
      </c>
    </row>
    <row r="6300" spans="1:9" x14ac:dyDescent="0.3">
      <c r="A6300">
        <v>178609</v>
      </c>
      <c r="B6300">
        <v>142</v>
      </c>
      <c r="C6300">
        <v>0</v>
      </c>
      <c r="D6300">
        <v>179128</v>
      </c>
      <c r="E6300" t="s">
        <v>5790</v>
      </c>
      <c r="F6300">
        <v>0.4446388483</v>
      </c>
      <c r="G6300">
        <v>178609</v>
      </c>
      <c r="H6300">
        <v>14.76</v>
      </c>
      <c r="I6300">
        <v>1</v>
      </c>
    </row>
    <row r="6301" spans="1:9" x14ac:dyDescent="0.3">
      <c r="A6301">
        <v>178609</v>
      </c>
      <c r="B6301">
        <v>142</v>
      </c>
      <c r="C6301">
        <v>0</v>
      </c>
      <c r="D6301">
        <v>179128</v>
      </c>
      <c r="E6301" t="s">
        <v>5790</v>
      </c>
      <c r="F6301">
        <v>0.4446388483</v>
      </c>
      <c r="G6301">
        <v>178609</v>
      </c>
      <c r="H6301">
        <v>14.76</v>
      </c>
      <c r="I6301">
        <v>1</v>
      </c>
    </row>
    <row r="6302" spans="1:9" x14ac:dyDescent="0.3">
      <c r="A6302">
        <v>178626</v>
      </c>
      <c r="B6302">
        <v>153.192387764888</v>
      </c>
      <c r="C6302">
        <v>0</v>
      </c>
      <c r="D6302">
        <v>179128</v>
      </c>
      <c r="E6302" t="s">
        <v>5790</v>
      </c>
      <c r="F6302">
        <v>0.34743729229999998</v>
      </c>
      <c r="G6302">
        <v>178626</v>
      </c>
      <c r="H6302">
        <v>14.76</v>
      </c>
      <c r="I6302">
        <v>1</v>
      </c>
    </row>
    <row r="6303" spans="1:9" x14ac:dyDescent="0.3">
      <c r="A6303">
        <v>178626</v>
      </c>
      <c r="B6303">
        <v>153.192387764888</v>
      </c>
      <c r="C6303">
        <v>0</v>
      </c>
      <c r="D6303">
        <v>179128</v>
      </c>
      <c r="E6303" t="s">
        <v>5790</v>
      </c>
      <c r="F6303">
        <v>0.34743729229999998</v>
      </c>
      <c r="G6303">
        <v>178626</v>
      </c>
      <c r="H6303">
        <v>14.76</v>
      </c>
      <c r="I6303">
        <v>1</v>
      </c>
    </row>
    <row r="6304" spans="1:9" x14ac:dyDescent="0.3">
      <c r="A6304">
        <v>178628</v>
      </c>
      <c r="B6304">
        <v>142</v>
      </c>
      <c r="C6304">
        <v>0</v>
      </c>
      <c r="D6304">
        <v>179128</v>
      </c>
      <c r="E6304" t="s">
        <v>5790</v>
      </c>
      <c r="F6304">
        <v>0.31276848909999999</v>
      </c>
      <c r="G6304">
        <v>178628</v>
      </c>
      <c r="H6304">
        <v>14.76</v>
      </c>
      <c r="I6304">
        <v>1</v>
      </c>
    </row>
    <row r="6305" spans="1:9" x14ac:dyDescent="0.3">
      <c r="A6305">
        <v>178628</v>
      </c>
      <c r="B6305">
        <v>142</v>
      </c>
      <c r="C6305">
        <v>0</v>
      </c>
      <c r="D6305">
        <v>179128</v>
      </c>
      <c r="E6305" t="s">
        <v>5790</v>
      </c>
      <c r="F6305">
        <v>0.31276848909999999</v>
      </c>
      <c r="G6305">
        <v>178628</v>
      </c>
      <c r="H6305">
        <v>14.76</v>
      </c>
      <c r="I6305">
        <v>1</v>
      </c>
    </row>
    <row r="6306" spans="1:9" x14ac:dyDescent="0.3">
      <c r="A6306">
        <v>178638</v>
      </c>
      <c r="B6306">
        <v>152.77978662285801</v>
      </c>
      <c r="C6306">
        <v>0</v>
      </c>
      <c r="D6306">
        <v>179128</v>
      </c>
      <c r="E6306" t="s">
        <v>5790</v>
      </c>
      <c r="F6306">
        <v>8.8268257700000005E-2</v>
      </c>
      <c r="G6306">
        <v>178638</v>
      </c>
      <c r="H6306">
        <v>14.76</v>
      </c>
      <c r="I6306">
        <v>1</v>
      </c>
    </row>
    <row r="6307" spans="1:9" x14ac:dyDescent="0.3">
      <c r="A6307">
        <v>178638</v>
      </c>
      <c r="B6307">
        <v>152.77978662285801</v>
      </c>
      <c r="C6307">
        <v>0</v>
      </c>
      <c r="D6307">
        <v>179128</v>
      </c>
      <c r="E6307" t="s">
        <v>5790</v>
      </c>
      <c r="F6307">
        <v>8.8268257700000005E-2</v>
      </c>
      <c r="G6307">
        <v>178638</v>
      </c>
      <c r="H6307">
        <v>14.76</v>
      </c>
      <c r="I6307">
        <v>1</v>
      </c>
    </row>
    <row r="6308" spans="1:9" x14ac:dyDescent="0.3">
      <c r="A6308">
        <v>178640</v>
      </c>
      <c r="B6308">
        <v>142</v>
      </c>
      <c r="C6308">
        <v>0</v>
      </c>
      <c r="D6308">
        <v>181278</v>
      </c>
      <c r="E6308" t="s">
        <v>5790</v>
      </c>
      <c r="F6308">
        <v>0.48123049740000001</v>
      </c>
      <c r="G6308">
        <v>178640</v>
      </c>
      <c r="H6308">
        <v>14.76</v>
      </c>
      <c r="I6308">
        <v>1</v>
      </c>
    </row>
    <row r="6309" spans="1:9" x14ac:dyDescent="0.3">
      <c r="A6309">
        <v>178642</v>
      </c>
      <c r="B6309">
        <v>105</v>
      </c>
      <c r="C6309">
        <v>0</v>
      </c>
      <c r="D6309">
        <v>179250</v>
      </c>
      <c r="E6309" t="s">
        <v>5791</v>
      </c>
      <c r="F6309">
        <v>0.99050563570000005</v>
      </c>
      <c r="G6309">
        <v>178642</v>
      </c>
      <c r="H6309">
        <v>1.98</v>
      </c>
      <c r="I6309">
        <v>6</v>
      </c>
    </row>
    <row r="6310" spans="1:9" x14ac:dyDescent="0.3">
      <c r="A6310">
        <v>178642</v>
      </c>
      <c r="B6310">
        <v>105</v>
      </c>
      <c r="C6310">
        <v>0</v>
      </c>
      <c r="D6310">
        <v>179250</v>
      </c>
      <c r="E6310" t="s">
        <v>5791</v>
      </c>
      <c r="F6310">
        <v>0.99050563570000005</v>
      </c>
      <c r="G6310">
        <v>178642</v>
      </c>
      <c r="H6310">
        <v>1.98</v>
      </c>
      <c r="I6310">
        <v>6</v>
      </c>
    </row>
    <row r="6311" spans="1:9" x14ac:dyDescent="0.3">
      <c r="A6311">
        <v>178643</v>
      </c>
      <c r="B6311">
        <v>105</v>
      </c>
      <c r="C6311">
        <v>0</v>
      </c>
      <c r="D6311">
        <v>179250</v>
      </c>
      <c r="E6311" t="s">
        <v>5790</v>
      </c>
      <c r="F6311">
        <v>0.85341840980000006</v>
      </c>
      <c r="G6311">
        <v>178643</v>
      </c>
      <c r="H6311">
        <v>6.11</v>
      </c>
      <c r="I6311">
        <v>4</v>
      </c>
    </row>
    <row r="6312" spans="1:9" x14ac:dyDescent="0.3">
      <c r="A6312">
        <v>178643</v>
      </c>
      <c r="B6312">
        <v>105</v>
      </c>
      <c r="C6312">
        <v>0</v>
      </c>
      <c r="D6312">
        <v>179250</v>
      </c>
      <c r="E6312" t="s">
        <v>5790</v>
      </c>
      <c r="F6312">
        <v>0.85341840980000006</v>
      </c>
      <c r="G6312">
        <v>178643</v>
      </c>
      <c r="H6312">
        <v>6.11</v>
      </c>
      <c r="I6312">
        <v>4</v>
      </c>
    </row>
    <row r="6313" spans="1:9" x14ac:dyDescent="0.3">
      <c r="A6313">
        <v>178645</v>
      </c>
      <c r="B6313">
        <v>147</v>
      </c>
      <c r="C6313">
        <v>0</v>
      </c>
      <c r="D6313">
        <v>179250</v>
      </c>
      <c r="E6313" t="s">
        <v>5790</v>
      </c>
      <c r="F6313">
        <v>0.58289641140000004</v>
      </c>
      <c r="G6313">
        <v>178645</v>
      </c>
      <c r="H6313">
        <v>11.8</v>
      </c>
      <c r="I6313">
        <v>2</v>
      </c>
    </row>
    <row r="6314" spans="1:9" x14ac:dyDescent="0.3">
      <c r="A6314">
        <v>178645</v>
      </c>
      <c r="B6314">
        <v>147</v>
      </c>
      <c r="C6314">
        <v>0</v>
      </c>
      <c r="D6314">
        <v>179250</v>
      </c>
      <c r="E6314" t="s">
        <v>5790</v>
      </c>
      <c r="F6314">
        <v>0.58289641140000004</v>
      </c>
      <c r="G6314">
        <v>178645</v>
      </c>
      <c r="H6314">
        <v>11.8</v>
      </c>
      <c r="I6314">
        <v>2</v>
      </c>
    </row>
    <row r="6315" spans="1:9" x14ac:dyDescent="0.3">
      <c r="A6315">
        <v>178664</v>
      </c>
      <c r="B6315">
        <v>142</v>
      </c>
      <c r="C6315">
        <v>0</v>
      </c>
      <c r="D6315">
        <v>180126</v>
      </c>
      <c r="E6315" t="s">
        <v>5790</v>
      </c>
      <c r="F6315">
        <v>7.6693594500000004E-2</v>
      </c>
      <c r="G6315">
        <v>178664</v>
      </c>
      <c r="H6315">
        <v>14.76</v>
      </c>
      <c r="I6315">
        <v>1</v>
      </c>
    </row>
    <row r="6316" spans="1:9" x14ac:dyDescent="0.3">
      <c r="A6316">
        <v>178664</v>
      </c>
      <c r="B6316">
        <v>142</v>
      </c>
      <c r="C6316">
        <v>0</v>
      </c>
      <c r="D6316">
        <v>180126</v>
      </c>
      <c r="E6316" t="s">
        <v>5790</v>
      </c>
      <c r="F6316">
        <v>7.6693594500000004E-2</v>
      </c>
      <c r="G6316">
        <v>178664</v>
      </c>
      <c r="H6316">
        <v>14.76</v>
      </c>
      <c r="I6316">
        <v>1</v>
      </c>
    </row>
    <row r="6317" spans="1:9" x14ac:dyDescent="0.3">
      <c r="A6317">
        <v>178666</v>
      </c>
      <c r="B6317">
        <v>163.31132079979699</v>
      </c>
      <c r="C6317">
        <v>0.146738662215216</v>
      </c>
      <c r="D6317">
        <v>179146</v>
      </c>
      <c r="E6317" t="s">
        <v>5790</v>
      </c>
      <c r="F6317">
        <v>0.88731795550000003</v>
      </c>
      <c r="G6317">
        <v>178666</v>
      </c>
      <c r="H6317">
        <v>6.11</v>
      </c>
      <c r="I6317">
        <v>4</v>
      </c>
    </row>
    <row r="6318" spans="1:9" x14ac:dyDescent="0.3">
      <c r="A6318">
        <v>178666</v>
      </c>
      <c r="B6318">
        <v>163.31132079979699</v>
      </c>
      <c r="C6318">
        <v>0.146738662215216</v>
      </c>
      <c r="D6318">
        <v>179146</v>
      </c>
      <c r="E6318" t="s">
        <v>5790</v>
      </c>
      <c r="F6318">
        <v>0.88731795550000003</v>
      </c>
      <c r="G6318">
        <v>178666</v>
      </c>
      <c r="H6318">
        <v>6.11</v>
      </c>
      <c r="I6318">
        <v>4</v>
      </c>
    </row>
    <row r="6319" spans="1:9" x14ac:dyDescent="0.3">
      <c r="A6319">
        <v>178717</v>
      </c>
      <c r="B6319">
        <v>147</v>
      </c>
      <c r="C6319">
        <v>0</v>
      </c>
      <c r="D6319">
        <v>178754</v>
      </c>
      <c r="E6319" t="s">
        <v>5790</v>
      </c>
      <c r="F6319">
        <v>0.79315423969999999</v>
      </c>
      <c r="G6319">
        <v>178717</v>
      </c>
      <c r="H6319">
        <v>7.65</v>
      </c>
      <c r="I6319">
        <v>3</v>
      </c>
    </row>
    <row r="6320" spans="1:9" x14ac:dyDescent="0.3">
      <c r="A6320">
        <v>178717</v>
      </c>
      <c r="B6320">
        <v>147</v>
      </c>
      <c r="C6320">
        <v>0</v>
      </c>
      <c r="D6320">
        <v>178754</v>
      </c>
      <c r="E6320" t="s">
        <v>5790</v>
      </c>
      <c r="F6320">
        <v>0.79315423969999999</v>
      </c>
      <c r="G6320">
        <v>178717</v>
      </c>
      <c r="H6320">
        <v>7.65</v>
      </c>
      <c r="I6320">
        <v>3</v>
      </c>
    </row>
    <row r="6321" spans="1:9" x14ac:dyDescent="0.3">
      <c r="A6321">
        <v>178719</v>
      </c>
      <c r="B6321">
        <v>75</v>
      </c>
      <c r="C6321">
        <v>0</v>
      </c>
      <c r="D6321">
        <v>179062</v>
      </c>
      <c r="E6321" t="s">
        <v>5791</v>
      </c>
      <c r="F6321">
        <v>0.98179686070000005</v>
      </c>
      <c r="G6321">
        <v>178719</v>
      </c>
      <c r="H6321">
        <v>1.98</v>
      </c>
      <c r="I6321">
        <v>6</v>
      </c>
    </row>
    <row r="6322" spans="1:9" x14ac:dyDescent="0.3">
      <c r="A6322">
        <v>178719</v>
      </c>
      <c r="B6322">
        <v>75</v>
      </c>
      <c r="C6322">
        <v>0</v>
      </c>
      <c r="D6322">
        <v>179062</v>
      </c>
      <c r="E6322" t="s">
        <v>5791</v>
      </c>
      <c r="F6322">
        <v>0.98179686070000005</v>
      </c>
      <c r="G6322">
        <v>178719</v>
      </c>
      <c r="H6322">
        <v>1.98</v>
      </c>
      <c r="I6322">
        <v>6</v>
      </c>
    </row>
    <row r="6323" spans="1:9" x14ac:dyDescent="0.3">
      <c r="A6323">
        <v>178720</v>
      </c>
      <c r="B6323">
        <v>147</v>
      </c>
      <c r="C6323">
        <v>0</v>
      </c>
      <c r="D6323">
        <v>179172</v>
      </c>
      <c r="E6323" t="s">
        <v>5790</v>
      </c>
      <c r="F6323">
        <v>0.56399869920000001</v>
      </c>
      <c r="G6323">
        <v>178720</v>
      </c>
      <c r="H6323">
        <v>11.8</v>
      </c>
      <c r="I6323">
        <v>2</v>
      </c>
    </row>
    <row r="6324" spans="1:9" x14ac:dyDescent="0.3">
      <c r="A6324">
        <v>178720</v>
      </c>
      <c r="B6324">
        <v>147</v>
      </c>
      <c r="C6324">
        <v>0</v>
      </c>
      <c r="D6324">
        <v>179172</v>
      </c>
      <c r="E6324" t="s">
        <v>5790</v>
      </c>
      <c r="F6324">
        <v>0.56399869920000001</v>
      </c>
      <c r="G6324">
        <v>178720</v>
      </c>
      <c r="H6324">
        <v>11.8</v>
      </c>
      <c r="I6324">
        <v>2</v>
      </c>
    </row>
    <row r="6325" spans="1:9" x14ac:dyDescent="0.3">
      <c r="A6325">
        <v>178722</v>
      </c>
      <c r="B6325">
        <v>147</v>
      </c>
      <c r="C6325">
        <v>0</v>
      </c>
      <c r="D6325">
        <v>179172</v>
      </c>
      <c r="E6325" t="s">
        <v>5790</v>
      </c>
      <c r="F6325">
        <v>0.58816558119999995</v>
      </c>
      <c r="G6325">
        <v>178722</v>
      </c>
      <c r="H6325">
        <v>11.8</v>
      </c>
      <c r="I6325">
        <v>2</v>
      </c>
    </row>
    <row r="6326" spans="1:9" x14ac:dyDescent="0.3">
      <c r="A6326">
        <v>178722</v>
      </c>
      <c r="B6326">
        <v>147</v>
      </c>
      <c r="C6326">
        <v>0</v>
      </c>
      <c r="D6326">
        <v>179172</v>
      </c>
      <c r="E6326" t="s">
        <v>5790</v>
      </c>
      <c r="F6326">
        <v>0.58816558119999995</v>
      </c>
      <c r="G6326">
        <v>178722</v>
      </c>
      <c r="H6326">
        <v>11.8</v>
      </c>
      <c r="I6326">
        <v>2</v>
      </c>
    </row>
    <row r="6327" spans="1:9" x14ac:dyDescent="0.3">
      <c r="A6327">
        <v>178726</v>
      </c>
      <c r="B6327">
        <v>147</v>
      </c>
      <c r="C6327">
        <v>0</v>
      </c>
      <c r="D6327">
        <v>179172</v>
      </c>
      <c r="E6327" t="s">
        <v>5790</v>
      </c>
      <c r="F6327">
        <v>0.81029498580000003</v>
      </c>
      <c r="G6327">
        <v>178726</v>
      </c>
      <c r="H6327">
        <v>7.65</v>
      </c>
      <c r="I6327">
        <v>3</v>
      </c>
    </row>
    <row r="6328" spans="1:9" x14ac:dyDescent="0.3">
      <c r="A6328">
        <v>178726</v>
      </c>
      <c r="B6328">
        <v>147</v>
      </c>
      <c r="C6328">
        <v>0</v>
      </c>
      <c r="D6328">
        <v>179172</v>
      </c>
      <c r="E6328" t="s">
        <v>5790</v>
      </c>
      <c r="F6328">
        <v>0.81029498580000003</v>
      </c>
      <c r="G6328">
        <v>178726</v>
      </c>
      <c r="H6328">
        <v>7.65</v>
      </c>
      <c r="I6328">
        <v>3</v>
      </c>
    </row>
    <row r="6329" spans="1:9" x14ac:dyDescent="0.3">
      <c r="A6329">
        <v>178746</v>
      </c>
      <c r="B6329">
        <v>142</v>
      </c>
      <c r="C6329">
        <v>0</v>
      </c>
      <c r="D6329">
        <v>178888</v>
      </c>
      <c r="E6329" t="s">
        <v>5790</v>
      </c>
      <c r="F6329">
        <v>0.4470011592</v>
      </c>
      <c r="G6329">
        <v>178746</v>
      </c>
      <c r="H6329">
        <v>14.76</v>
      </c>
      <c r="I6329">
        <v>1</v>
      </c>
    </row>
    <row r="6330" spans="1:9" x14ac:dyDescent="0.3">
      <c r="A6330">
        <v>178746</v>
      </c>
      <c r="B6330">
        <v>142</v>
      </c>
      <c r="C6330">
        <v>0</v>
      </c>
      <c r="D6330">
        <v>178888</v>
      </c>
      <c r="E6330" t="s">
        <v>5790</v>
      </c>
      <c r="F6330">
        <v>0.4470011592</v>
      </c>
      <c r="G6330">
        <v>178746</v>
      </c>
      <c r="H6330">
        <v>14.76</v>
      </c>
      <c r="I6330">
        <v>1</v>
      </c>
    </row>
    <row r="6331" spans="1:9" x14ac:dyDescent="0.3">
      <c r="A6331">
        <v>178764</v>
      </c>
      <c r="B6331">
        <v>142</v>
      </c>
      <c r="C6331">
        <v>0</v>
      </c>
      <c r="D6331">
        <v>178561</v>
      </c>
      <c r="E6331" t="s">
        <v>5790</v>
      </c>
      <c r="F6331">
        <v>0.55752927060000002</v>
      </c>
      <c r="G6331">
        <v>178764</v>
      </c>
      <c r="H6331">
        <v>11.8</v>
      </c>
      <c r="I6331">
        <v>2</v>
      </c>
    </row>
    <row r="6332" spans="1:9" x14ac:dyDescent="0.3">
      <c r="A6332">
        <v>178764</v>
      </c>
      <c r="B6332">
        <v>142</v>
      </c>
      <c r="C6332">
        <v>0</v>
      </c>
      <c r="D6332">
        <v>178561</v>
      </c>
      <c r="E6332" t="s">
        <v>5790</v>
      </c>
      <c r="F6332">
        <v>0.55752927060000002</v>
      </c>
      <c r="G6332">
        <v>178764</v>
      </c>
      <c r="H6332">
        <v>11.8</v>
      </c>
      <c r="I6332">
        <v>2</v>
      </c>
    </row>
    <row r="6333" spans="1:9" x14ac:dyDescent="0.3">
      <c r="A6333">
        <v>178786</v>
      </c>
      <c r="B6333">
        <v>147</v>
      </c>
      <c r="C6333">
        <v>0.56417568445939603</v>
      </c>
      <c r="D6333">
        <v>179023</v>
      </c>
      <c r="E6333" t="s">
        <v>5790</v>
      </c>
      <c r="F6333">
        <v>0.70954018829999999</v>
      </c>
      <c r="G6333">
        <v>178786</v>
      </c>
      <c r="H6333">
        <v>11.8</v>
      </c>
      <c r="I6333">
        <v>2</v>
      </c>
    </row>
    <row r="6334" spans="1:9" x14ac:dyDescent="0.3">
      <c r="A6334">
        <v>178786</v>
      </c>
      <c r="B6334">
        <v>147</v>
      </c>
      <c r="C6334">
        <v>0.56417568445939603</v>
      </c>
      <c r="D6334">
        <v>179023</v>
      </c>
      <c r="E6334" t="s">
        <v>5790</v>
      </c>
      <c r="F6334">
        <v>0.70954018829999999</v>
      </c>
      <c r="G6334">
        <v>178786</v>
      </c>
      <c r="H6334">
        <v>11.8</v>
      </c>
      <c r="I6334">
        <v>2</v>
      </c>
    </row>
    <row r="6335" spans="1:9" x14ac:dyDescent="0.3">
      <c r="A6335">
        <v>178789</v>
      </c>
      <c r="B6335">
        <v>167.93614531927301</v>
      </c>
      <c r="C6335">
        <v>0.35261086061124203</v>
      </c>
      <c r="D6335">
        <v>179023</v>
      </c>
      <c r="E6335" t="s">
        <v>5791</v>
      </c>
      <c r="F6335">
        <v>0.95295929909999999</v>
      </c>
      <c r="G6335">
        <v>178789</v>
      </c>
      <c r="H6335">
        <v>4.0599999999999996</v>
      </c>
      <c r="I6335">
        <v>5</v>
      </c>
    </row>
    <row r="6336" spans="1:9" x14ac:dyDescent="0.3">
      <c r="A6336">
        <v>178789</v>
      </c>
      <c r="B6336">
        <v>167.93614531927301</v>
      </c>
      <c r="C6336">
        <v>0.35261086061124203</v>
      </c>
      <c r="D6336">
        <v>179023</v>
      </c>
      <c r="E6336" t="s">
        <v>5791</v>
      </c>
      <c r="F6336">
        <v>0.95295929909999999</v>
      </c>
      <c r="G6336">
        <v>178789</v>
      </c>
      <c r="H6336">
        <v>4.0599999999999996</v>
      </c>
      <c r="I6336">
        <v>5</v>
      </c>
    </row>
    <row r="6337" spans="1:9" x14ac:dyDescent="0.3">
      <c r="A6337">
        <v>178793</v>
      </c>
      <c r="B6337">
        <v>147</v>
      </c>
      <c r="C6337">
        <v>0.56417568445939603</v>
      </c>
      <c r="D6337">
        <v>179023</v>
      </c>
      <c r="E6337" t="s">
        <v>5791</v>
      </c>
      <c r="F6337">
        <v>0.9677802324</v>
      </c>
      <c r="G6337">
        <v>178793</v>
      </c>
      <c r="H6337">
        <v>4.0599999999999996</v>
      </c>
      <c r="I6337">
        <v>5</v>
      </c>
    </row>
    <row r="6338" spans="1:9" x14ac:dyDescent="0.3">
      <c r="A6338">
        <v>178793</v>
      </c>
      <c r="B6338">
        <v>147</v>
      </c>
      <c r="C6338">
        <v>0.56417568445939603</v>
      </c>
      <c r="D6338">
        <v>179023</v>
      </c>
      <c r="E6338" t="s">
        <v>5791</v>
      </c>
      <c r="F6338">
        <v>0.9677802324</v>
      </c>
      <c r="G6338">
        <v>178793</v>
      </c>
      <c r="H6338">
        <v>4.0599999999999996</v>
      </c>
      <c r="I6338">
        <v>5</v>
      </c>
    </row>
    <row r="6339" spans="1:9" x14ac:dyDescent="0.3">
      <c r="A6339">
        <v>178801</v>
      </c>
      <c r="B6339">
        <v>147</v>
      </c>
      <c r="C6339">
        <v>0.56417568445939603</v>
      </c>
      <c r="D6339">
        <v>179023</v>
      </c>
      <c r="E6339" t="s">
        <v>5790</v>
      </c>
      <c r="F6339">
        <v>0.6745224595</v>
      </c>
      <c r="G6339">
        <v>178801</v>
      </c>
      <c r="H6339">
        <v>11.8</v>
      </c>
      <c r="I6339">
        <v>2</v>
      </c>
    </row>
    <row r="6340" spans="1:9" x14ac:dyDescent="0.3">
      <c r="A6340">
        <v>178801</v>
      </c>
      <c r="B6340">
        <v>147</v>
      </c>
      <c r="C6340">
        <v>0.56417568445939603</v>
      </c>
      <c r="D6340">
        <v>179023</v>
      </c>
      <c r="E6340" t="s">
        <v>5790</v>
      </c>
      <c r="F6340">
        <v>0.6745224595</v>
      </c>
      <c r="G6340">
        <v>178801</v>
      </c>
      <c r="H6340">
        <v>11.8</v>
      </c>
      <c r="I6340">
        <v>2</v>
      </c>
    </row>
    <row r="6341" spans="1:9" x14ac:dyDescent="0.3">
      <c r="A6341">
        <v>178817</v>
      </c>
      <c r="B6341">
        <v>147</v>
      </c>
      <c r="C6341">
        <v>0.56417568445939603</v>
      </c>
      <c r="D6341">
        <v>179023</v>
      </c>
      <c r="E6341" t="s">
        <v>5790</v>
      </c>
      <c r="F6341">
        <v>0.86130583289999996</v>
      </c>
      <c r="G6341">
        <v>178817</v>
      </c>
      <c r="H6341">
        <v>6.11</v>
      </c>
      <c r="I6341">
        <v>4</v>
      </c>
    </row>
    <row r="6342" spans="1:9" x14ac:dyDescent="0.3">
      <c r="A6342">
        <v>178817</v>
      </c>
      <c r="B6342">
        <v>147</v>
      </c>
      <c r="C6342">
        <v>0.56417568445939603</v>
      </c>
      <c r="D6342">
        <v>179023</v>
      </c>
      <c r="E6342" t="s">
        <v>5790</v>
      </c>
      <c r="F6342">
        <v>0.86130583289999996</v>
      </c>
      <c r="G6342">
        <v>178817</v>
      </c>
      <c r="H6342">
        <v>6.11</v>
      </c>
      <c r="I6342">
        <v>4</v>
      </c>
    </row>
    <row r="6343" spans="1:9" x14ac:dyDescent="0.3">
      <c r="A6343">
        <v>178826</v>
      </c>
      <c r="B6343">
        <v>142</v>
      </c>
      <c r="C6343">
        <v>0</v>
      </c>
      <c r="D6343">
        <v>179069</v>
      </c>
      <c r="E6343" t="s">
        <v>5790</v>
      </c>
      <c r="F6343">
        <v>0.22098350520000001</v>
      </c>
      <c r="G6343">
        <v>178826</v>
      </c>
      <c r="H6343">
        <v>14.76</v>
      </c>
      <c r="I6343">
        <v>1</v>
      </c>
    </row>
    <row r="6344" spans="1:9" x14ac:dyDescent="0.3">
      <c r="A6344">
        <v>178826</v>
      </c>
      <c r="B6344">
        <v>142</v>
      </c>
      <c r="C6344">
        <v>0</v>
      </c>
      <c r="D6344">
        <v>179069</v>
      </c>
      <c r="E6344" t="s">
        <v>5790</v>
      </c>
      <c r="F6344">
        <v>0.22098350520000001</v>
      </c>
      <c r="G6344">
        <v>178826</v>
      </c>
      <c r="H6344">
        <v>14.76</v>
      </c>
      <c r="I6344">
        <v>1</v>
      </c>
    </row>
    <row r="6345" spans="1:9" x14ac:dyDescent="0.3">
      <c r="A6345">
        <v>178827</v>
      </c>
      <c r="B6345">
        <v>142</v>
      </c>
      <c r="C6345">
        <v>0</v>
      </c>
      <c r="D6345">
        <v>179069</v>
      </c>
      <c r="E6345" t="s">
        <v>5790</v>
      </c>
      <c r="F6345">
        <v>0.33452582359999999</v>
      </c>
      <c r="G6345">
        <v>178827</v>
      </c>
      <c r="H6345">
        <v>14.76</v>
      </c>
      <c r="I6345">
        <v>1</v>
      </c>
    </row>
    <row r="6346" spans="1:9" x14ac:dyDescent="0.3">
      <c r="A6346">
        <v>178827</v>
      </c>
      <c r="B6346">
        <v>142</v>
      </c>
      <c r="C6346">
        <v>0</v>
      </c>
      <c r="D6346">
        <v>179069</v>
      </c>
      <c r="E6346" t="s">
        <v>5790</v>
      </c>
      <c r="F6346">
        <v>0.33452582359999999</v>
      </c>
      <c r="G6346">
        <v>178827</v>
      </c>
      <c r="H6346">
        <v>14.76</v>
      </c>
      <c r="I6346">
        <v>1</v>
      </c>
    </row>
    <row r="6347" spans="1:9" x14ac:dyDescent="0.3">
      <c r="A6347">
        <v>178828</v>
      </c>
      <c r="B6347">
        <v>142</v>
      </c>
      <c r="C6347">
        <v>0</v>
      </c>
      <c r="D6347">
        <v>179069</v>
      </c>
      <c r="E6347" t="s">
        <v>5790</v>
      </c>
      <c r="F6347">
        <v>0.30646273489999998</v>
      </c>
      <c r="G6347">
        <v>178828</v>
      </c>
      <c r="H6347">
        <v>14.76</v>
      </c>
      <c r="I6347">
        <v>1</v>
      </c>
    </row>
    <row r="6348" spans="1:9" x14ac:dyDescent="0.3">
      <c r="A6348">
        <v>178828</v>
      </c>
      <c r="B6348">
        <v>142</v>
      </c>
      <c r="C6348">
        <v>0</v>
      </c>
      <c r="D6348">
        <v>179069</v>
      </c>
      <c r="E6348" t="s">
        <v>5790</v>
      </c>
      <c r="F6348">
        <v>0.30646273489999998</v>
      </c>
      <c r="G6348">
        <v>178828</v>
      </c>
      <c r="H6348">
        <v>14.76</v>
      </c>
      <c r="I6348">
        <v>1</v>
      </c>
    </row>
    <row r="6349" spans="1:9" x14ac:dyDescent="0.3">
      <c r="A6349">
        <v>178849</v>
      </c>
      <c r="B6349">
        <v>152.9455515626</v>
      </c>
      <c r="C6349">
        <v>0</v>
      </c>
      <c r="D6349">
        <v>179069</v>
      </c>
      <c r="E6349" t="s">
        <v>5790</v>
      </c>
      <c r="F6349">
        <v>0.49710074069999999</v>
      </c>
      <c r="G6349">
        <v>178849</v>
      </c>
      <c r="H6349">
        <v>14.76</v>
      </c>
      <c r="I6349">
        <v>1</v>
      </c>
    </row>
    <row r="6350" spans="1:9" x14ac:dyDescent="0.3">
      <c r="A6350">
        <v>178849</v>
      </c>
      <c r="B6350">
        <v>152.9455515626</v>
      </c>
      <c r="C6350">
        <v>0</v>
      </c>
      <c r="D6350">
        <v>179069</v>
      </c>
      <c r="E6350" t="s">
        <v>5790</v>
      </c>
      <c r="F6350">
        <v>0.49710074069999999</v>
      </c>
      <c r="G6350">
        <v>178849</v>
      </c>
      <c r="H6350">
        <v>14.76</v>
      </c>
      <c r="I6350">
        <v>1</v>
      </c>
    </row>
    <row r="6351" spans="1:9" x14ac:dyDescent="0.3">
      <c r="A6351">
        <v>178850</v>
      </c>
      <c r="B6351">
        <v>151.73104178560601</v>
      </c>
      <c r="C6351">
        <v>0</v>
      </c>
      <c r="D6351">
        <v>179069</v>
      </c>
      <c r="E6351" t="s">
        <v>5790</v>
      </c>
      <c r="F6351">
        <v>0.37242627140000001</v>
      </c>
      <c r="G6351">
        <v>178850</v>
      </c>
      <c r="H6351">
        <v>14.76</v>
      </c>
      <c r="I6351">
        <v>1</v>
      </c>
    </row>
    <row r="6352" spans="1:9" x14ac:dyDescent="0.3">
      <c r="A6352">
        <v>178850</v>
      </c>
      <c r="B6352">
        <v>151.73104178560601</v>
      </c>
      <c r="C6352">
        <v>0</v>
      </c>
      <c r="D6352">
        <v>179069</v>
      </c>
      <c r="E6352" t="s">
        <v>5790</v>
      </c>
      <c r="F6352">
        <v>0.37242627140000001</v>
      </c>
      <c r="G6352">
        <v>178850</v>
      </c>
      <c r="H6352">
        <v>14.76</v>
      </c>
      <c r="I6352">
        <v>1</v>
      </c>
    </row>
    <row r="6353" spans="1:9" x14ac:dyDescent="0.3">
      <c r="A6353">
        <v>178921</v>
      </c>
      <c r="B6353">
        <v>147</v>
      </c>
      <c r="C6353">
        <v>0.56417568445939603</v>
      </c>
      <c r="D6353">
        <v>179023</v>
      </c>
      <c r="E6353" t="s">
        <v>5790</v>
      </c>
      <c r="F6353">
        <v>0.75362825389999999</v>
      </c>
      <c r="G6353">
        <v>178921</v>
      </c>
      <c r="H6353">
        <v>11.8</v>
      </c>
      <c r="I6353">
        <v>2</v>
      </c>
    </row>
    <row r="6354" spans="1:9" x14ac:dyDescent="0.3">
      <c r="A6354">
        <v>178921</v>
      </c>
      <c r="B6354">
        <v>147</v>
      </c>
      <c r="C6354">
        <v>0.56417568445939603</v>
      </c>
      <c r="D6354">
        <v>179023</v>
      </c>
      <c r="E6354" t="s">
        <v>5790</v>
      </c>
      <c r="F6354">
        <v>0.75362825389999999</v>
      </c>
      <c r="G6354">
        <v>178921</v>
      </c>
      <c r="H6354">
        <v>11.8</v>
      </c>
      <c r="I6354">
        <v>2</v>
      </c>
    </row>
    <row r="6355" spans="1:9" x14ac:dyDescent="0.3">
      <c r="A6355">
        <v>178922</v>
      </c>
      <c r="B6355">
        <v>142</v>
      </c>
      <c r="C6355">
        <v>0.61992155048454001</v>
      </c>
      <c r="D6355">
        <v>179163</v>
      </c>
      <c r="E6355" t="s">
        <v>5790</v>
      </c>
      <c r="F6355">
        <v>0.58268117900000005</v>
      </c>
      <c r="G6355">
        <v>178922</v>
      </c>
      <c r="H6355">
        <v>11.8</v>
      </c>
      <c r="I6355">
        <v>2</v>
      </c>
    </row>
    <row r="6356" spans="1:9" x14ac:dyDescent="0.3">
      <c r="A6356">
        <v>178922</v>
      </c>
      <c r="B6356">
        <v>142</v>
      </c>
      <c r="C6356">
        <v>0.61992155048454001</v>
      </c>
      <c r="D6356">
        <v>179163</v>
      </c>
      <c r="E6356" t="s">
        <v>5790</v>
      </c>
      <c r="F6356">
        <v>0.58268117900000005</v>
      </c>
      <c r="G6356">
        <v>178922</v>
      </c>
      <c r="H6356">
        <v>11.8</v>
      </c>
      <c r="I6356">
        <v>2</v>
      </c>
    </row>
    <row r="6357" spans="1:9" x14ac:dyDescent="0.3">
      <c r="A6357">
        <v>178929</v>
      </c>
      <c r="B6357">
        <v>147</v>
      </c>
      <c r="C6357">
        <v>0</v>
      </c>
      <c r="D6357">
        <v>179386</v>
      </c>
      <c r="E6357" t="s">
        <v>5790</v>
      </c>
      <c r="F6357">
        <v>0.24926924710000001</v>
      </c>
      <c r="G6357">
        <v>178929</v>
      </c>
      <c r="H6357">
        <v>14.76</v>
      </c>
      <c r="I6357">
        <v>1</v>
      </c>
    </row>
    <row r="6358" spans="1:9" x14ac:dyDescent="0.3">
      <c r="A6358">
        <v>178929</v>
      </c>
      <c r="B6358">
        <v>147</v>
      </c>
      <c r="C6358">
        <v>0</v>
      </c>
      <c r="D6358">
        <v>179386</v>
      </c>
      <c r="E6358" t="s">
        <v>5790</v>
      </c>
      <c r="F6358">
        <v>0.24926924710000001</v>
      </c>
      <c r="G6358">
        <v>178929</v>
      </c>
      <c r="H6358">
        <v>14.76</v>
      </c>
      <c r="I6358">
        <v>1</v>
      </c>
    </row>
    <row r="6359" spans="1:9" x14ac:dyDescent="0.3">
      <c r="A6359">
        <v>178955</v>
      </c>
      <c r="B6359">
        <v>147</v>
      </c>
      <c r="C6359">
        <v>0</v>
      </c>
      <c r="D6359">
        <v>179395</v>
      </c>
      <c r="E6359" t="s">
        <v>5790</v>
      </c>
      <c r="F6359">
        <v>0.14699785409999999</v>
      </c>
      <c r="G6359">
        <v>178955</v>
      </c>
      <c r="H6359">
        <v>14.76</v>
      </c>
      <c r="I6359">
        <v>1</v>
      </c>
    </row>
    <row r="6360" spans="1:9" x14ac:dyDescent="0.3">
      <c r="A6360">
        <v>178955</v>
      </c>
      <c r="B6360">
        <v>147</v>
      </c>
      <c r="C6360">
        <v>0</v>
      </c>
      <c r="D6360">
        <v>179395</v>
      </c>
      <c r="E6360" t="s">
        <v>5790</v>
      </c>
      <c r="F6360">
        <v>0.14699785409999999</v>
      </c>
      <c r="G6360">
        <v>178955</v>
      </c>
      <c r="H6360">
        <v>14.76</v>
      </c>
      <c r="I6360">
        <v>1</v>
      </c>
    </row>
    <row r="6361" spans="1:9" x14ac:dyDescent="0.3">
      <c r="A6361">
        <v>178956</v>
      </c>
      <c r="B6361">
        <v>147</v>
      </c>
      <c r="C6361">
        <v>0</v>
      </c>
      <c r="D6361">
        <v>179218</v>
      </c>
      <c r="E6361" t="s">
        <v>5790</v>
      </c>
      <c r="F6361">
        <v>0.46018826959999998</v>
      </c>
      <c r="G6361">
        <v>178956</v>
      </c>
      <c r="H6361">
        <v>14.76</v>
      </c>
      <c r="I6361">
        <v>1</v>
      </c>
    </row>
    <row r="6362" spans="1:9" x14ac:dyDescent="0.3">
      <c r="A6362">
        <v>178956</v>
      </c>
      <c r="B6362">
        <v>147</v>
      </c>
      <c r="C6362">
        <v>0</v>
      </c>
      <c r="D6362">
        <v>179218</v>
      </c>
      <c r="E6362" t="s">
        <v>5790</v>
      </c>
      <c r="F6362">
        <v>0.46018826959999998</v>
      </c>
      <c r="G6362">
        <v>178956</v>
      </c>
      <c r="H6362">
        <v>14.76</v>
      </c>
      <c r="I6362">
        <v>1</v>
      </c>
    </row>
    <row r="6363" spans="1:9" x14ac:dyDescent="0.3">
      <c r="A6363">
        <v>178992</v>
      </c>
      <c r="B6363">
        <v>142</v>
      </c>
      <c r="C6363">
        <v>0</v>
      </c>
      <c r="D6363">
        <v>179192</v>
      </c>
      <c r="E6363" t="s">
        <v>5790</v>
      </c>
      <c r="F6363">
        <v>0.15528677399999999</v>
      </c>
      <c r="G6363">
        <v>178992</v>
      </c>
      <c r="H6363">
        <v>14.76</v>
      </c>
      <c r="I6363">
        <v>1</v>
      </c>
    </row>
    <row r="6364" spans="1:9" x14ac:dyDescent="0.3">
      <c r="A6364">
        <v>178992</v>
      </c>
      <c r="B6364">
        <v>142</v>
      </c>
      <c r="C6364">
        <v>0</v>
      </c>
      <c r="D6364">
        <v>179192</v>
      </c>
      <c r="E6364" t="s">
        <v>5790</v>
      </c>
      <c r="F6364">
        <v>0.15528677399999999</v>
      </c>
      <c r="G6364">
        <v>178992</v>
      </c>
      <c r="H6364">
        <v>14.76</v>
      </c>
      <c r="I6364">
        <v>1</v>
      </c>
    </row>
    <row r="6365" spans="1:9" x14ac:dyDescent="0.3">
      <c r="A6365">
        <v>179004</v>
      </c>
      <c r="B6365">
        <v>147</v>
      </c>
      <c r="C6365">
        <v>0</v>
      </c>
      <c r="D6365">
        <v>179489</v>
      </c>
      <c r="E6365" t="s">
        <v>5790</v>
      </c>
      <c r="F6365">
        <v>0.8129746914</v>
      </c>
      <c r="G6365">
        <v>179004</v>
      </c>
      <c r="H6365">
        <v>7.65</v>
      </c>
      <c r="I6365">
        <v>3</v>
      </c>
    </row>
    <row r="6366" spans="1:9" x14ac:dyDescent="0.3">
      <c r="A6366">
        <v>179004</v>
      </c>
      <c r="B6366">
        <v>147</v>
      </c>
      <c r="C6366">
        <v>0</v>
      </c>
      <c r="D6366">
        <v>179489</v>
      </c>
      <c r="E6366" t="s">
        <v>5790</v>
      </c>
      <c r="F6366">
        <v>0.8129746914</v>
      </c>
      <c r="G6366">
        <v>179004</v>
      </c>
      <c r="H6366">
        <v>7.65</v>
      </c>
      <c r="I6366">
        <v>3</v>
      </c>
    </row>
    <row r="6367" spans="1:9" x14ac:dyDescent="0.3">
      <c r="A6367">
        <v>179005</v>
      </c>
      <c r="B6367">
        <v>132</v>
      </c>
      <c r="C6367">
        <v>0</v>
      </c>
      <c r="D6367">
        <v>179395</v>
      </c>
      <c r="E6367" t="s">
        <v>5790</v>
      </c>
      <c r="F6367">
        <v>0.67871004339999996</v>
      </c>
      <c r="G6367">
        <v>179005</v>
      </c>
      <c r="H6367">
        <v>11.8</v>
      </c>
      <c r="I6367">
        <v>2</v>
      </c>
    </row>
    <row r="6368" spans="1:9" x14ac:dyDescent="0.3">
      <c r="A6368">
        <v>179005</v>
      </c>
      <c r="B6368">
        <v>132</v>
      </c>
      <c r="C6368">
        <v>0</v>
      </c>
      <c r="D6368">
        <v>179395</v>
      </c>
      <c r="E6368" t="s">
        <v>5790</v>
      </c>
      <c r="F6368">
        <v>0.67871004339999996</v>
      </c>
      <c r="G6368">
        <v>179005</v>
      </c>
      <c r="H6368">
        <v>11.8</v>
      </c>
      <c r="I6368">
        <v>2</v>
      </c>
    </row>
    <row r="6369" spans="1:9" x14ac:dyDescent="0.3">
      <c r="A6369">
        <v>179010</v>
      </c>
      <c r="B6369">
        <v>147</v>
      </c>
      <c r="C6369">
        <v>0</v>
      </c>
      <c r="D6369">
        <v>179395</v>
      </c>
      <c r="E6369" t="s">
        <v>5790</v>
      </c>
      <c r="F6369">
        <v>0.8039026856</v>
      </c>
      <c r="G6369">
        <v>179010</v>
      </c>
      <c r="H6369">
        <v>7.65</v>
      </c>
      <c r="I6369">
        <v>3</v>
      </c>
    </row>
    <row r="6370" spans="1:9" x14ac:dyDescent="0.3">
      <c r="A6370">
        <v>179041</v>
      </c>
      <c r="B6370">
        <v>147</v>
      </c>
      <c r="C6370">
        <v>0</v>
      </c>
      <c r="D6370">
        <v>180052</v>
      </c>
      <c r="E6370" t="s">
        <v>5790</v>
      </c>
      <c r="F6370">
        <v>0.18362903589999999</v>
      </c>
      <c r="G6370">
        <v>179041</v>
      </c>
      <c r="H6370">
        <v>14.76</v>
      </c>
      <c r="I6370">
        <v>1</v>
      </c>
    </row>
    <row r="6371" spans="1:9" x14ac:dyDescent="0.3">
      <c r="A6371">
        <v>179060</v>
      </c>
      <c r="B6371">
        <v>74.999999999999901</v>
      </c>
      <c r="C6371">
        <v>0</v>
      </c>
      <c r="D6371">
        <v>179319</v>
      </c>
      <c r="E6371" t="s">
        <v>5790</v>
      </c>
      <c r="F6371">
        <v>0.56833022830000002</v>
      </c>
      <c r="G6371">
        <v>179060</v>
      </c>
      <c r="H6371">
        <v>11.8</v>
      </c>
      <c r="I6371">
        <v>2</v>
      </c>
    </row>
    <row r="6372" spans="1:9" x14ac:dyDescent="0.3">
      <c r="A6372">
        <v>179060</v>
      </c>
      <c r="B6372">
        <v>74.999999999999901</v>
      </c>
      <c r="C6372">
        <v>0</v>
      </c>
      <c r="D6372">
        <v>179319</v>
      </c>
      <c r="E6372" t="s">
        <v>5790</v>
      </c>
      <c r="F6372">
        <v>0.56833022830000002</v>
      </c>
      <c r="G6372">
        <v>179060</v>
      </c>
      <c r="H6372">
        <v>11.8</v>
      </c>
      <c r="I6372">
        <v>2</v>
      </c>
    </row>
    <row r="6373" spans="1:9" x14ac:dyDescent="0.3">
      <c r="A6373">
        <v>179123</v>
      </c>
      <c r="B6373">
        <v>147</v>
      </c>
      <c r="C6373">
        <v>0</v>
      </c>
      <c r="D6373">
        <v>179489</v>
      </c>
      <c r="E6373" t="s">
        <v>5790</v>
      </c>
      <c r="F6373">
        <v>0.13164517279999999</v>
      </c>
      <c r="G6373">
        <v>179123</v>
      </c>
      <c r="H6373">
        <v>14.76</v>
      </c>
      <c r="I6373">
        <v>1</v>
      </c>
    </row>
    <row r="6374" spans="1:9" x14ac:dyDescent="0.3">
      <c r="A6374">
        <v>179123</v>
      </c>
      <c r="B6374">
        <v>147</v>
      </c>
      <c r="C6374">
        <v>0</v>
      </c>
      <c r="D6374">
        <v>179489</v>
      </c>
      <c r="E6374" t="s">
        <v>5790</v>
      </c>
      <c r="F6374">
        <v>0.13164517279999999</v>
      </c>
      <c r="G6374">
        <v>179123</v>
      </c>
      <c r="H6374">
        <v>14.76</v>
      </c>
      <c r="I6374">
        <v>1</v>
      </c>
    </row>
    <row r="6375" spans="1:9" x14ac:dyDescent="0.3">
      <c r="A6375">
        <v>179125</v>
      </c>
      <c r="B6375">
        <v>147</v>
      </c>
      <c r="C6375">
        <v>0</v>
      </c>
      <c r="D6375">
        <v>179489</v>
      </c>
      <c r="E6375" t="s">
        <v>5790</v>
      </c>
      <c r="F6375">
        <v>0.58175599580000004</v>
      </c>
      <c r="G6375">
        <v>179125</v>
      </c>
      <c r="H6375">
        <v>11.8</v>
      </c>
      <c r="I6375">
        <v>2</v>
      </c>
    </row>
    <row r="6376" spans="1:9" x14ac:dyDescent="0.3">
      <c r="A6376">
        <v>179125</v>
      </c>
      <c r="B6376">
        <v>147</v>
      </c>
      <c r="C6376">
        <v>0</v>
      </c>
      <c r="D6376">
        <v>179489</v>
      </c>
      <c r="E6376" t="s">
        <v>5790</v>
      </c>
      <c r="F6376">
        <v>0.58175599580000004</v>
      </c>
      <c r="G6376">
        <v>179125</v>
      </c>
      <c r="H6376">
        <v>11.8</v>
      </c>
      <c r="I6376">
        <v>2</v>
      </c>
    </row>
    <row r="6377" spans="1:9" x14ac:dyDescent="0.3">
      <c r="A6377">
        <v>179141</v>
      </c>
      <c r="B6377">
        <v>142</v>
      </c>
      <c r="C6377">
        <v>0.61992155048454001</v>
      </c>
      <c r="D6377">
        <v>179163</v>
      </c>
      <c r="E6377" t="s">
        <v>5790</v>
      </c>
      <c r="F6377">
        <v>0.54042106869999995</v>
      </c>
      <c r="G6377">
        <v>179141</v>
      </c>
      <c r="H6377">
        <v>11.8</v>
      </c>
      <c r="I6377">
        <v>2</v>
      </c>
    </row>
    <row r="6378" spans="1:9" x14ac:dyDescent="0.3">
      <c r="A6378">
        <v>179141</v>
      </c>
      <c r="B6378">
        <v>142</v>
      </c>
      <c r="C6378">
        <v>0.61992155048454001</v>
      </c>
      <c r="D6378">
        <v>179163</v>
      </c>
      <c r="E6378" t="s">
        <v>5790</v>
      </c>
      <c r="F6378">
        <v>0.54042106869999995</v>
      </c>
      <c r="G6378">
        <v>179141</v>
      </c>
      <c r="H6378">
        <v>11.8</v>
      </c>
      <c r="I6378">
        <v>2</v>
      </c>
    </row>
    <row r="6379" spans="1:9" x14ac:dyDescent="0.3">
      <c r="A6379">
        <v>179152</v>
      </c>
      <c r="B6379">
        <v>75</v>
      </c>
      <c r="C6379">
        <v>0</v>
      </c>
      <c r="D6379">
        <v>179319</v>
      </c>
      <c r="E6379" t="s">
        <v>5790</v>
      </c>
      <c r="F6379">
        <v>0.81314361099999999</v>
      </c>
      <c r="G6379">
        <v>179152</v>
      </c>
      <c r="H6379">
        <v>7.65</v>
      </c>
      <c r="I6379">
        <v>3</v>
      </c>
    </row>
    <row r="6380" spans="1:9" x14ac:dyDescent="0.3">
      <c r="A6380">
        <v>179152</v>
      </c>
      <c r="B6380">
        <v>75</v>
      </c>
      <c r="C6380">
        <v>0</v>
      </c>
      <c r="D6380">
        <v>179319</v>
      </c>
      <c r="E6380" t="s">
        <v>5790</v>
      </c>
      <c r="F6380">
        <v>0.81314361099999999</v>
      </c>
      <c r="G6380">
        <v>179152</v>
      </c>
      <c r="H6380">
        <v>7.65</v>
      </c>
      <c r="I6380">
        <v>3</v>
      </c>
    </row>
    <row r="6381" spans="1:9" x14ac:dyDescent="0.3">
      <c r="A6381">
        <v>179156</v>
      </c>
      <c r="B6381">
        <v>135.99999759999901</v>
      </c>
      <c r="C6381">
        <v>0</v>
      </c>
      <c r="D6381">
        <v>179319</v>
      </c>
      <c r="E6381" t="s">
        <v>5790</v>
      </c>
      <c r="F6381">
        <v>0.78129875660000003</v>
      </c>
      <c r="G6381">
        <v>179156</v>
      </c>
      <c r="H6381">
        <v>7.65</v>
      </c>
      <c r="I6381">
        <v>3</v>
      </c>
    </row>
    <row r="6382" spans="1:9" x14ac:dyDescent="0.3">
      <c r="A6382">
        <v>179156</v>
      </c>
      <c r="B6382">
        <v>135.99999759999901</v>
      </c>
      <c r="C6382">
        <v>0</v>
      </c>
      <c r="D6382">
        <v>179319</v>
      </c>
      <c r="E6382" t="s">
        <v>5790</v>
      </c>
      <c r="F6382">
        <v>0.78129875660000003</v>
      </c>
      <c r="G6382">
        <v>179156</v>
      </c>
      <c r="H6382">
        <v>7.65</v>
      </c>
      <c r="I6382">
        <v>3</v>
      </c>
    </row>
    <row r="6383" spans="1:9" x14ac:dyDescent="0.3">
      <c r="A6383">
        <v>179157</v>
      </c>
      <c r="B6383">
        <v>80</v>
      </c>
      <c r="C6383">
        <v>0</v>
      </c>
      <c r="D6383">
        <v>179319</v>
      </c>
      <c r="E6383" t="s">
        <v>5790</v>
      </c>
      <c r="F6383">
        <v>0.45463377240000002</v>
      </c>
      <c r="G6383">
        <v>179157</v>
      </c>
      <c r="H6383">
        <v>14.76</v>
      </c>
      <c r="I6383">
        <v>1</v>
      </c>
    </row>
    <row r="6384" spans="1:9" x14ac:dyDescent="0.3">
      <c r="A6384">
        <v>179157</v>
      </c>
      <c r="B6384">
        <v>80</v>
      </c>
      <c r="C6384">
        <v>0</v>
      </c>
      <c r="D6384">
        <v>179319</v>
      </c>
      <c r="E6384" t="s">
        <v>5790</v>
      </c>
      <c r="F6384">
        <v>0.45463377240000002</v>
      </c>
      <c r="G6384">
        <v>179157</v>
      </c>
      <c r="H6384">
        <v>14.76</v>
      </c>
      <c r="I6384">
        <v>1</v>
      </c>
    </row>
    <row r="6385" spans="1:9" x14ac:dyDescent="0.3">
      <c r="A6385">
        <v>179159</v>
      </c>
      <c r="B6385">
        <v>85</v>
      </c>
      <c r="C6385">
        <v>0</v>
      </c>
      <c r="D6385">
        <v>179319</v>
      </c>
      <c r="E6385" t="s">
        <v>5790</v>
      </c>
      <c r="F6385">
        <v>0.22635656600000001</v>
      </c>
      <c r="G6385">
        <v>179159</v>
      </c>
      <c r="H6385">
        <v>14.76</v>
      </c>
      <c r="I6385">
        <v>1</v>
      </c>
    </row>
    <row r="6386" spans="1:9" x14ac:dyDescent="0.3">
      <c r="A6386">
        <v>179159</v>
      </c>
      <c r="B6386">
        <v>85</v>
      </c>
      <c r="C6386">
        <v>0</v>
      </c>
      <c r="D6386">
        <v>179319</v>
      </c>
      <c r="E6386" t="s">
        <v>5790</v>
      </c>
      <c r="F6386">
        <v>0.22635656600000001</v>
      </c>
      <c r="G6386">
        <v>179159</v>
      </c>
      <c r="H6386">
        <v>14.76</v>
      </c>
      <c r="I6386">
        <v>1</v>
      </c>
    </row>
    <row r="6387" spans="1:9" x14ac:dyDescent="0.3">
      <c r="A6387">
        <v>179160</v>
      </c>
      <c r="B6387">
        <v>135.99999759999901</v>
      </c>
      <c r="C6387">
        <v>0</v>
      </c>
      <c r="D6387">
        <v>179319</v>
      </c>
      <c r="E6387" t="s">
        <v>5790</v>
      </c>
      <c r="F6387">
        <v>0.81016463039999997</v>
      </c>
      <c r="G6387">
        <v>179160</v>
      </c>
      <c r="H6387">
        <v>7.65</v>
      </c>
      <c r="I6387">
        <v>3</v>
      </c>
    </row>
    <row r="6388" spans="1:9" x14ac:dyDescent="0.3">
      <c r="A6388">
        <v>179160</v>
      </c>
      <c r="B6388">
        <v>135.99999759999901</v>
      </c>
      <c r="C6388">
        <v>0</v>
      </c>
      <c r="D6388">
        <v>179319</v>
      </c>
      <c r="E6388" t="s">
        <v>5790</v>
      </c>
      <c r="F6388">
        <v>0.81016463039999997</v>
      </c>
      <c r="G6388">
        <v>179160</v>
      </c>
      <c r="H6388">
        <v>7.65</v>
      </c>
      <c r="I6388">
        <v>3</v>
      </c>
    </row>
    <row r="6389" spans="1:9" x14ac:dyDescent="0.3">
      <c r="A6389">
        <v>179161</v>
      </c>
      <c r="B6389">
        <v>80</v>
      </c>
      <c r="C6389">
        <v>0</v>
      </c>
      <c r="D6389">
        <v>179319</v>
      </c>
      <c r="E6389" t="s">
        <v>5790</v>
      </c>
      <c r="F6389">
        <v>0.4000862241</v>
      </c>
      <c r="G6389">
        <v>179161</v>
      </c>
      <c r="H6389">
        <v>14.76</v>
      </c>
      <c r="I6389">
        <v>1</v>
      </c>
    </row>
    <row r="6390" spans="1:9" x14ac:dyDescent="0.3">
      <c r="A6390">
        <v>179161</v>
      </c>
      <c r="B6390">
        <v>80</v>
      </c>
      <c r="C6390">
        <v>0</v>
      </c>
      <c r="D6390">
        <v>179319</v>
      </c>
      <c r="E6390" t="s">
        <v>5790</v>
      </c>
      <c r="F6390">
        <v>0.4000862241</v>
      </c>
      <c r="G6390">
        <v>179161</v>
      </c>
      <c r="H6390">
        <v>14.76</v>
      </c>
      <c r="I6390">
        <v>1</v>
      </c>
    </row>
    <row r="6391" spans="1:9" x14ac:dyDescent="0.3">
      <c r="A6391">
        <v>179162</v>
      </c>
      <c r="B6391">
        <v>147</v>
      </c>
      <c r="C6391">
        <v>0</v>
      </c>
      <c r="D6391">
        <v>179386</v>
      </c>
      <c r="E6391" t="s">
        <v>5790</v>
      </c>
      <c r="F6391">
        <v>0.88572531939999999</v>
      </c>
      <c r="G6391">
        <v>179162</v>
      </c>
      <c r="H6391">
        <v>6.11</v>
      </c>
      <c r="I6391">
        <v>4</v>
      </c>
    </row>
    <row r="6392" spans="1:9" x14ac:dyDescent="0.3">
      <c r="A6392">
        <v>179162</v>
      </c>
      <c r="B6392">
        <v>147</v>
      </c>
      <c r="C6392">
        <v>0</v>
      </c>
      <c r="D6392">
        <v>179386</v>
      </c>
      <c r="E6392" t="s">
        <v>5790</v>
      </c>
      <c r="F6392">
        <v>0.88572531939999999</v>
      </c>
      <c r="G6392">
        <v>179162</v>
      </c>
      <c r="H6392">
        <v>6.11</v>
      </c>
      <c r="I6392">
        <v>4</v>
      </c>
    </row>
    <row r="6393" spans="1:9" x14ac:dyDescent="0.3">
      <c r="A6393">
        <v>179169</v>
      </c>
      <c r="B6393">
        <v>147</v>
      </c>
      <c r="C6393">
        <v>0</v>
      </c>
      <c r="D6393">
        <v>179386</v>
      </c>
      <c r="E6393" t="s">
        <v>5790</v>
      </c>
      <c r="F6393">
        <v>0.77407461399999999</v>
      </c>
      <c r="G6393">
        <v>179169</v>
      </c>
      <c r="H6393">
        <v>7.65</v>
      </c>
      <c r="I6393">
        <v>3</v>
      </c>
    </row>
    <row r="6394" spans="1:9" x14ac:dyDescent="0.3">
      <c r="A6394">
        <v>179169</v>
      </c>
      <c r="B6394">
        <v>147</v>
      </c>
      <c r="C6394">
        <v>0</v>
      </c>
      <c r="D6394">
        <v>179386</v>
      </c>
      <c r="E6394" t="s">
        <v>5790</v>
      </c>
      <c r="F6394">
        <v>0.77407461399999999</v>
      </c>
      <c r="G6394">
        <v>179169</v>
      </c>
      <c r="H6394">
        <v>7.65</v>
      </c>
      <c r="I6394">
        <v>3</v>
      </c>
    </row>
    <row r="6395" spans="1:9" x14ac:dyDescent="0.3">
      <c r="A6395">
        <v>179181</v>
      </c>
      <c r="B6395">
        <v>142</v>
      </c>
      <c r="C6395">
        <v>0</v>
      </c>
      <c r="D6395">
        <v>179270</v>
      </c>
      <c r="E6395" t="s">
        <v>5790</v>
      </c>
      <c r="F6395">
        <v>0.67933928970000002</v>
      </c>
      <c r="G6395">
        <v>179181</v>
      </c>
      <c r="H6395">
        <v>11.8</v>
      </c>
      <c r="I6395">
        <v>2</v>
      </c>
    </row>
    <row r="6396" spans="1:9" x14ac:dyDescent="0.3">
      <c r="A6396">
        <v>179181</v>
      </c>
      <c r="B6396">
        <v>142</v>
      </c>
      <c r="C6396">
        <v>0</v>
      </c>
      <c r="D6396">
        <v>179270</v>
      </c>
      <c r="E6396" t="s">
        <v>5790</v>
      </c>
      <c r="F6396">
        <v>0.67933928970000002</v>
      </c>
      <c r="G6396">
        <v>179181</v>
      </c>
      <c r="H6396">
        <v>11.8</v>
      </c>
      <c r="I6396">
        <v>2</v>
      </c>
    </row>
    <row r="6397" spans="1:9" x14ac:dyDescent="0.3">
      <c r="A6397">
        <v>179196</v>
      </c>
      <c r="B6397">
        <v>142</v>
      </c>
      <c r="C6397">
        <v>0</v>
      </c>
      <c r="D6397">
        <v>182364</v>
      </c>
      <c r="E6397" t="s">
        <v>5790</v>
      </c>
      <c r="F6397">
        <v>0.58360606429999995</v>
      </c>
      <c r="G6397">
        <v>179196</v>
      </c>
      <c r="H6397">
        <v>11.8</v>
      </c>
      <c r="I6397">
        <v>2</v>
      </c>
    </row>
    <row r="6398" spans="1:9" x14ac:dyDescent="0.3">
      <c r="A6398">
        <v>179235</v>
      </c>
      <c r="B6398">
        <v>147</v>
      </c>
      <c r="C6398">
        <v>0</v>
      </c>
      <c r="D6398">
        <v>180052</v>
      </c>
      <c r="E6398" t="s">
        <v>5790</v>
      </c>
      <c r="F6398">
        <v>0.45564487580000002</v>
      </c>
      <c r="G6398">
        <v>179235</v>
      </c>
      <c r="H6398">
        <v>14.76</v>
      </c>
      <c r="I6398">
        <v>1</v>
      </c>
    </row>
    <row r="6399" spans="1:9" x14ac:dyDescent="0.3">
      <c r="A6399">
        <v>179241</v>
      </c>
      <c r="B6399">
        <v>147</v>
      </c>
      <c r="C6399">
        <v>0</v>
      </c>
      <c r="D6399">
        <v>180156</v>
      </c>
      <c r="E6399" t="s">
        <v>5790</v>
      </c>
      <c r="F6399">
        <v>0.74087506530000002</v>
      </c>
      <c r="G6399">
        <v>179241</v>
      </c>
      <c r="H6399">
        <v>11.8</v>
      </c>
      <c r="I6399">
        <v>2</v>
      </c>
    </row>
    <row r="6400" spans="1:9" x14ac:dyDescent="0.3">
      <c r="A6400">
        <v>179242</v>
      </c>
      <c r="B6400">
        <v>147</v>
      </c>
      <c r="C6400">
        <v>0</v>
      </c>
      <c r="D6400">
        <v>179363</v>
      </c>
      <c r="E6400" t="s">
        <v>5790</v>
      </c>
      <c r="F6400">
        <v>0.31871339679999999</v>
      </c>
      <c r="G6400">
        <v>179242</v>
      </c>
      <c r="H6400">
        <v>14.76</v>
      </c>
      <c r="I6400">
        <v>1</v>
      </c>
    </row>
    <row r="6401" spans="1:9" x14ac:dyDescent="0.3">
      <c r="A6401">
        <v>179242</v>
      </c>
      <c r="B6401">
        <v>147</v>
      </c>
      <c r="C6401">
        <v>0</v>
      </c>
      <c r="D6401">
        <v>179363</v>
      </c>
      <c r="E6401" t="s">
        <v>5790</v>
      </c>
      <c r="F6401">
        <v>0.31871339679999999</v>
      </c>
      <c r="G6401">
        <v>179242</v>
      </c>
      <c r="H6401">
        <v>14.76</v>
      </c>
      <c r="I6401">
        <v>1</v>
      </c>
    </row>
    <row r="6402" spans="1:9" x14ac:dyDescent="0.3">
      <c r="A6402">
        <v>179266</v>
      </c>
      <c r="B6402">
        <v>178.13487546049799</v>
      </c>
      <c r="C6402">
        <v>0</v>
      </c>
      <c r="D6402">
        <v>179386</v>
      </c>
      <c r="E6402" t="s">
        <v>5790</v>
      </c>
      <c r="F6402">
        <v>0.49749609830000002</v>
      </c>
      <c r="G6402">
        <v>179266</v>
      </c>
      <c r="H6402">
        <v>14.76</v>
      </c>
      <c r="I6402">
        <v>1</v>
      </c>
    </row>
    <row r="6403" spans="1:9" x14ac:dyDescent="0.3">
      <c r="A6403">
        <v>179266</v>
      </c>
      <c r="B6403">
        <v>178.13487546049799</v>
      </c>
      <c r="C6403">
        <v>0</v>
      </c>
      <c r="D6403">
        <v>179386</v>
      </c>
      <c r="E6403" t="s">
        <v>5790</v>
      </c>
      <c r="F6403">
        <v>0.49749609830000002</v>
      </c>
      <c r="G6403">
        <v>179266</v>
      </c>
      <c r="H6403">
        <v>14.76</v>
      </c>
      <c r="I6403">
        <v>1</v>
      </c>
    </row>
    <row r="6404" spans="1:9" x14ac:dyDescent="0.3">
      <c r="A6404">
        <v>179317</v>
      </c>
      <c r="B6404">
        <v>136.38222959564601</v>
      </c>
      <c r="C6404">
        <v>0</v>
      </c>
      <c r="D6404">
        <v>179489</v>
      </c>
      <c r="E6404" t="s">
        <v>5790</v>
      </c>
      <c r="F6404">
        <v>0.88476443289999995</v>
      </c>
      <c r="G6404">
        <v>179317</v>
      </c>
      <c r="H6404">
        <v>6.11</v>
      </c>
      <c r="I6404">
        <v>4</v>
      </c>
    </row>
    <row r="6405" spans="1:9" x14ac:dyDescent="0.3">
      <c r="A6405">
        <v>179324</v>
      </c>
      <c r="B6405">
        <v>142</v>
      </c>
      <c r="C6405">
        <v>0</v>
      </c>
      <c r="D6405">
        <v>181272</v>
      </c>
      <c r="E6405" t="s">
        <v>5790</v>
      </c>
      <c r="F6405">
        <v>0.64462751149999997</v>
      </c>
      <c r="G6405">
        <v>179324</v>
      </c>
      <c r="H6405">
        <v>11.8</v>
      </c>
      <c r="I6405">
        <v>2</v>
      </c>
    </row>
    <row r="6406" spans="1:9" x14ac:dyDescent="0.3">
      <c r="A6406">
        <v>179380</v>
      </c>
      <c r="B6406">
        <v>142</v>
      </c>
      <c r="C6406">
        <v>0</v>
      </c>
      <c r="D6406">
        <v>179471</v>
      </c>
      <c r="E6406" t="s">
        <v>5790</v>
      </c>
      <c r="F6406">
        <v>0.51656568049999996</v>
      </c>
      <c r="G6406">
        <v>179380</v>
      </c>
      <c r="H6406">
        <v>11.8</v>
      </c>
      <c r="I6406">
        <v>2</v>
      </c>
    </row>
    <row r="6407" spans="1:9" x14ac:dyDescent="0.3">
      <c r="A6407">
        <v>179410</v>
      </c>
      <c r="B6407">
        <v>148.771420979624</v>
      </c>
      <c r="C6407">
        <v>0</v>
      </c>
      <c r="D6407">
        <v>180052</v>
      </c>
      <c r="E6407" t="s">
        <v>5790</v>
      </c>
      <c r="F6407">
        <v>0.255564183</v>
      </c>
      <c r="G6407">
        <v>179410</v>
      </c>
      <c r="H6407">
        <v>14.76</v>
      </c>
      <c r="I6407">
        <v>1</v>
      </c>
    </row>
    <row r="6408" spans="1:9" x14ac:dyDescent="0.3">
      <c r="A6408">
        <v>179421</v>
      </c>
      <c r="B6408">
        <v>142</v>
      </c>
      <c r="C6408">
        <v>0</v>
      </c>
      <c r="D6408">
        <v>182364</v>
      </c>
      <c r="E6408" t="s">
        <v>5790</v>
      </c>
      <c r="F6408">
        <v>0.42140644789999998</v>
      </c>
      <c r="G6408">
        <v>179421</v>
      </c>
      <c r="H6408">
        <v>14.76</v>
      </c>
      <c r="I6408">
        <v>1</v>
      </c>
    </row>
    <row r="6409" spans="1:9" x14ac:dyDescent="0.3">
      <c r="A6409">
        <v>179436</v>
      </c>
      <c r="B6409">
        <v>147</v>
      </c>
      <c r="C6409">
        <v>0</v>
      </c>
      <c r="D6409">
        <v>180333</v>
      </c>
      <c r="E6409" t="s">
        <v>5790</v>
      </c>
      <c r="F6409">
        <v>0.84681034089999996</v>
      </c>
      <c r="G6409">
        <v>179436</v>
      </c>
      <c r="H6409">
        <v>6.11</v>
      </c>
      <c r="I6409">
        <v>4</v>
      </c>
    </row>
    <row r="6410" spans="1:9" x14ac:dyDescent="0.3">
      <c r="A6410">
        <v>179441</v>
      </c>
      <c r="B6410">
        <v>100</v>
      </c>
      <c r="C6410">
        <v>0</v>
      </c>
      <c r="D6410">
        <v>180333</v>
      </c>
      <c r="E6410" t="s">
        <v>5790</v>
      </c>
      <c r="F6410">
        <v>0.72630572319999998</v>
      </c>
      <c r="G6410">
        <v>179441</v>
      </c>
      <c r="H6410">
        <v>11.8</v>
      </c>
      <c r="I6410">
        <v>2</v>
      </c>
    </row>
    <row r="6411" spans="1:9" x14ac:dyDescent="0.3">
      <c r="A6411">
        <v>179442</v>
      </c>
      <c r="B6411">
        <v>148.738230823496</v>
      </c>
      <c r="C6411">
        <v>0.363639008283696</v>
      </c>
      <c r="D6411">
        <v>179471</v>
      </c>
      <c r="E6411" t="s">
        <v>5790</v>
      </c>
      <c r="F6411">
        <v>0.33381724359999998</v>
      </c>
      <c r="G6411">
        <v>179442</v>
      </c>
      <c r="H6411">
        <v>14.76</v>
      </c>
      <c r="I6411">
        <v>1</v>
      </c>
    </row>
    <row r="6412" spans="1:9" x14ac:dyDescent="0.3">
      <c r="A6412">
        <v>179446</v>
      </c>
      <c r="B6412">
        <v>100</v>
      </c>
      <c r="C6412">
        <v>0</v>
      </c>
      <c r="D6412">
        <v>180333</v>
      </c>
      <c r="E6412" t="s">
        <v>5790</v>
      </c>
      <c r="F6412">
        <v>0.81411290169999995</v>
      </c>
      <c r="G6412">
        <v>179446</v>
      </c>
      <c r="H6412">
        <v>7.65</v>
      </c>
      <c r="I6412">
        <v>3</v>
      </c>
    </row>
    <row r="6413" spans="1:9" x14ac:dyDescent="0.3">
      <c r="A6413">
        <v>179447</v>
      </c>
      <c r="B6413">
        <v>147</v>
      </c>
      <c r="C6413">
        <v>0</v>
      </c>
      <c r="D6413">
        <v>179640</v>
      </c>
      <c r="E6413" t="s">
        <v>5790</v>
      </c>
      <c r="F6413">
        <v>0.81068289280000005</v>
      </c>
      <c r="G6413">
        <v>179447</v>
      </c>
      <c r="H6413">
        <v>7.65</v>
      </c>
      <c r="I6413">
        <v>3</v>
      </c>
    </row>
    <row r="6414" spans="1:9" x14ac:dyDescent="0.3">
      <c r="A6414">
        <v>179449</v>
      </c>
      <c r="B6414">
        <v>147</v>
      </c>
      <c r="C6414">
        <v>0</v>
      </c>
      <c r="D6414">
        <v>180333</v>
      </c>
      <c r="E6414" t="s">
        <v>5790</v>
      </c>
      <c r="F6414">
        <v>0.83542197939999996</v>
      </c>
      <c r="G6414">
        <v>179449</v>
      </c>
      <c r="H6414">
        <v>7.65</v>
      </c>
      <c r="I6414">
        <v>3</v>
      </c>
    </row>
    <row r="6415" spans="1:9" x14ac:dyDescent="0.3">
      <c r="A6415">
        <v>179450</v>
      </c>
      <c r="B6415">
        <v>117.028697306841</v>
      </c>
      <c r="C6415">
        <v>0</v>
      </c>
      <c r="D6415">
        <v>180333</v>
      </c>
      <c r="E6415" t="s">
        <v>5790</v>
      </c>
      <c r="F6415">
        <v>0.86134904619999997</v>
      </c>
      <c r="G6415">
        <v>179450</v>
      </c>
      <c r="H6415">
        <v>6.11</v>
      </c>
      <c r="I6415">
        <v>4</v>
      </c>
    </row>
    <row r="6416" spans="1:9" x14ac:dyDescent="0.3">
      <c r="A6416">
        <v>179451</v>
      </c>
      <c r="B6416">
        <v>142</v>
      </c>
      <c r="C6416">
        <v>0</v>
      </c>
      <c r="D6416">
        <v>179640</v>
      </c>
      <c r="E6416" t="s">
        <v>5790</v>
      </c>
      <c r="F6416">
        <v>0.79939043519999997</v>
      </c>
      <c r="G6416">
        <v>179451</v>
      </c>
      <c r="H6416">
        <v>7.65</v>
      </c>
      <c r="I6416">
        <v>3</v>
      </c>
    </row>
    <row r="6417" spans="1:9" x14ac:dyDescent="0.3">
      <c r="A6417">
        <v>179456</v>
      </c>
      <c r="B6417">
        <v>147</v>
      </c>
      <c r="C6417">
        <v>0</v>
      </c>
      <c r="D6417">
        <v>179640</v>
      </c>
      <c r="E6417" t="s">
        <v>5790</v>
      </c>
      <c r="F6417">
        <v>0.81731325389999998</v>
      </c>
      <c r="G6417">
        <v>179456</v>
      </c>
      <c r="H6417">
        <v>7.65</v>
      </c>
      <c r="I6417">
        <v>3</v>
      </c>
    </row>
    <row r="6418" spans="1:9" x14ac:dyDescent="0.3">
      <c r="A6418">
        <v>179457</v>
      </c>
      <c r="B6418">
        <v>142</v>
      </c>
      <c r="C6418">
        <v>0</v>
      </c>
      <c r="D6418">
        <v>179640</v>
      </c>
      <c r="E6418" t="s">
        <v>5790</v>
      </c>
      <c r="F6418">
        <v>0.62078726289999997</v>
      </c>
      <c r="G6418">
        <v>179457</v>
      </c>
      <c r="H6418">
        <v>11.8</v>
      </c>
      <c r="I6418">
        <v>2</v>
      </c>
    </row>
    <row r="6419" spans="1:9" x14ac:dyDescent="0.3">
      <c r="A6419">
        <v>179460</v>
      </c>
      <c r="B6419">
        <v>100</v>
      </c>
      <c r="C6419">
        <v>0</v>
      </c>
      <c r="D6419">
        <v>180333</v>
      </c>
      <c r="E6419" t="s">
        <v>5790</v>
      </c>
      <c r="F6419">
        <v>0.75943762059999997</v>
      </c>
      <c r="G6419">
        <v>179460</v>
      </c>
      <c r="H6419">
        <v>7.65</v>
      </c>
      <c r="I6419">
        <v>3</v>
      </c>
    </row>
    <row r="6420" spans="1:9" x14ac:dyDescent="0.3">
      <c r="A6420">
        <v>179461</v>
      </c>
      <c r="B6420">
        <v>100</v>
      </c>
      <c r="C6420">
        <v>0</v>
      </c>
      <c r="D6420">
        <v>180333</v>
      </c>
      <c r="E6420" t="s">
        <v>5790</v>
      </c>
      <c r="F6420">
        <v>0.57265073060000005</v>
      </c>
      <c r="G6420">
        <v>179461</v>
      </c>
      <c r="H6420">
        <v>11.8</v>
      </c>
      <c r="I6420">
        <v>2</v>
      </c>
    </row>
    <row r="6421" spans="1:9" x14ac:dyDescent="0.3">
      <c r="A6421">
        <v>179469</v>
      </c>
      <c r="B6421">
        <v>147</v>
      </c>
      <c r="C6421">
        <v>0</v>
      </c>
      <c r="D6421">
        <v>179640</v>
      </c>
      <c r="E6421" t="s">
        <v>5790</v>
      </c>
      <c r="F6421">
        <v>0.81784844400000001</v>
      </c>
      <c r="G6421">
        <v>179469</v>
      </c>
      <c r="H6421">
        <v>7.65</v>
      </c>
      <c r="I6421">
        <v>3</v>
      </c>
    </row>
    <row r="6422" spans="1:9" x14ac:dyDescent="0.3">
      <c r="A6422">
        <v>179486</v>
      </c>
      <c r="B6422">
        <v>142</v>
      </c>
      <c r="C6422">
        <v>0</v>
      </c>
      <c r="D6422">
        <v>179462</v>
      </c>
      <c r="E6422" t="s">
        <v>5791</v>
      </c>
      <c r="F6422">
        <v>0.94105011220000001</v>
      </c>
      <c r="G6422">
        <v>179486</v>
      </c>
      <c r="H6422">
        <v>4.0599999999999996</v>
      </c>
      <c r="I6422">
        <v>5</v>
      </c>
    </row>
    <row r="6423" spans="1:9" x14ac:dyDescent="0.3">
      <c r="A6423">
        <v>179502</v>
      </c>
      <c r="B6423">
        <v>147</v>
      </c>
      <c r="C6423">
        <v>0</v>
      </c>
      <c r="D6423">
        <v>180526</v>
      </c>
      <c r="E6423" t="s">
        <v>5790</v>
      </c>
      <c r="F6423">
        <v>0.62043786050000005</v>
      </c>
      <c r="G6423">
        <v>179502</v>
      </c>
      <c r="H6423">
        <v>11.8</v>
      </c>
      <c r="I6423">
        <v>2</v>
      </c>
    </row>
    <row r="6424" spans="1:9" x14ac:dyDescent="0.3">
      <c r="A6424">
        <v>179511</v>
      </c>
      <c r="B6424">
        <v>142</v>
      </c>
      <c r="C6424">
        <v>0</v>
      </c>
      <c r="D6424">
        <v>179640</v>
      </c>
      <c r="E6424" t="s">
        <v>5790</v>
      </c>
      <c r="F6424">
        <v>0.60186594719999997</v>
      </c>
      <c r="G6424">
        <v>179511</v>
      </c>
      <c r="H6424">
        <v>11.8</v>
      </c>
      <c r="I6424">
        <v>2</v>
      </c>
    </row>
    <row r="6425" spans="1:9" x14ac:dyDescent="0.3">
      <c r="A6425">
        <v>179526</v>
      </c>
      <c r="B6425">
        <v>157.55541874937501</v>
      </c>
      <c r="C6425">
        <v>0</v>
      </c>
      <c r="D6425">
        <v>180924</v>
      </c>
      <c r="E6425" t="s">
        <v>5790</v>
      </c>
      <c r="F6425">
        <v>0.42201325299999998</v>
      </c>
      <c r="G6425">
        <v>179526</v>
      </c>
      <c r="H6425">
        <v>14.76</v>
      </c>
      <c r="I6425">
        <v>1</v>
      </c>
    </row>
    <row r="6426" spans="1:9" x14ac:dyDescent="0.3">
      <c r="A6426">
        <v>179541</v>
      </c>
      <c r="B6426">
        <v>147</v>
      </c>
      <c r="C6426">
        <v>0</v>
      </c>
      <c r="D6426">
        <v>180052</v>
      </c>
      <c r="E6426" t="s">
        <v>5790</v>
      </c>
      <c r="F6426">
        <v>0.8496316075</v>
      </c>
      <c r="G6426">
        <v>179541</v>
      </c>
      <c r="H6426">
        <v>6.11</v>
      </c>
      <c r="I6426">
        <v>4</v>
      </c>
    </row>
    <row r="6427" spans="1:9" x14ac:dyDescent="0.3">
      <c r="A6427">
        <v>179577</v>
      </c>
      <c r="B6427">
        <v>147</v>
      </c>
      <c r="C6427">
        <v>0</v>
      </c>
      <c r="D6427">
        <v>180156</v>
      </c>
      <c r="E6427" t="s">
        <v>5790</v>
      </c>
      <c r="F6427">
        <v>0.50102132560000001</v>
      </c>
      <c r="G6427">
        <v>179577</v>
      </c>
      <c r="H6427">
        <v>14.76</v>
      </c>
      <c r="I6427">
        <v>1</v>
      </c>
    </row>
    <row r="6428" spans="1:9" x14ac:dyDescent="0.3">
      <c r="A6428">
        <v>179578</v>
      </c>
      <c r="B6428">
        <v>147</v>
      </c>
      <c r="C6428">
        <v>0</v>
      </c>
      <c r="D6428">
        <v>180156</v>
      </c>
      <c r="E6428" t="s">
        <v>5790</v>
      </c>
      <c r="F6428">
        <v>0.66828548909999996</v>
      </c>
      <c r="G6428">
        <v>179578</v>
      </c>
      <c r="H6428">
        <v>11.8</v>
      </c>
      <c r="I6428">
        <v>2</v>
      </c>
    </row>
    <row r="6429" spans="1:9" x14ac:dyDescent="0.3">
      <c r="A6429">
        <v>179593</v>
      </c>
      <c r="B6429">
        <v>147</v>
      </c>
      <c r="C6429">
        <v>0</v>
      </c>
      <c r="D6429">
        <v>180526</v>
      </c>
      <c r="E6429" t="s">
        <v>5790</v>
      </c>
      <c r="F6429">
        <v>0.31127613780000002</v>
      </c>
      <c r="G6429">
        <v>179593</v>
      </c>
      <c r="H6429">
        <v>14.76</v>
      </c>
      <c r="I6429">
        <v>1</v>
      </c>
    </row>
    <row r="6430" spans="1:9" x14ac:dyDescent="0.3">
      <c r="A6430">
        <v>179599</v>
      </c>
      <c r="B6430">
        <v>163.596615637459</v>
      </c>
      <c r="C6430">
        <v>0</v>
      </c>
      <c r="D6430">
        <v>181242</v>
      </c>
      <c r="E6430" t="s">
        <v>5790</v>
      </c>
      <c r="F6430">
        <v>0.30050364140000002</v>
      </c>
      <c r="G6430">
        <v>179599</v>
      </c>
      <c r="H6430">
        <v>14.76</v>
      </c>
      <c r="I6430">
        <v>1</v>
      </c>
    </row>
    <row r="6431" spans="1:9" x14ac:dyDescent="0.3">
      <c r="A6431">
        <v>179602</v>
      </c>
      <c r="B6431">
        <v>142</v>
      </c>
      <c r="C6431">
        <v>0</v>
      </c>
      <c r="D6431">
        <v>181242</v>
      </c>
      <c r="E6431" t="s">
        <v>5790</v>
      </c>
      <c r="F6431">
        <v>0.89093363290000005</v>
      </c>
      <c r="G6431">
        <v>179602</v>
      </c>
      <c r="H6431">
        <v>6.11</v>
      </c>
      <c r="I6431">
        <v>4</v>
      </c>
    </row>
    <row r="6432" spans="1:9" x14ac:dyDescent="0.3">
      <c r="A6432">
        <v>179605</v>
      </c>
      <c r="B6432">
        <v>142</v>
      </c>
      <c r="C6432">
        <v>0</v>
      </c>
      <c r="D6432">
        <v>181242</v>
      </c>
      <c r="E6432" t="s">
        <v>5790</v>
      </c>
      <c r="F6432">
        <v>0.45287847520000002</v>
      </c>
      <c r="G6432">
        <v>179605</v>
      </c>
      <c r="H6432">
        <v>14.76</v>
      </c>
      <c r="I6432">
        <v>1</v>
      </c>
    </row>
    <row r="6433" spans="1:9" x14ac:dyDescent="0.3">
      <c r="A6433">
        <v>179606</v>
      </c>
      <c r="B6433">
        <v>147</v>
      </c>
      <c r="C6433">
        <v>0</v>
      </c>
      <c r="D6433">
        <v>180126</v>
      </c>
      <c r="E6433" t="s">
        <v>5790</v>
      </c>
      <c r="F6433">
        <v>0.5989168882</v>
      </c>
      <c r="G6433">
        <v>179606</v>
      </c>
      <c r="H6433">
        <v>11.8</v>
      </c>
      <c r="I6433">
        <v>2</v>
      </c>
    </row>
    <row r="6434" spans="1:9" x14ac:dyDescent="0.3">
      <c r="A6434">
        <v>179607</v>
      </c>
      <c r="B6434">
        <v>142</v>
      </c>
      <c r="C6434">
        <v>0</v>
      </c>
      <c r="D6434">
        <v>182364</v>
      </c>
      <c r="E6434" t="s">
        <v>5790</v>
      </c>
      <c r="F6434">
        <v>0.53108614679999999</v>
      </c>
      <c r="G6434">
        <v>179607</v>
      </c>
      <c r="H6434">
        <v>11.8</v>
      </c>
      <c r="I6434">
        <v>2</v>
      </c>
    </row>
    <row r="6435" spans="1:9" x14ac:dyDescent="0.3">
      <c r="A6435">
        <v>179612</v>
      </c>
      <c r="B6435">
        <v>147</v>
      </c>
      <c r="C6435">
        <v>0</v>
      </c>
      <c r="D6435">
        <v>179785</v>
      </c>
      <c r="E6435" t="s">
        <v>5790</v>
      </c>
      <c r="F6435">
        <v>0.51845157149999999</v>
      </c>
      <c r="G6435">
        <v>179612</v>
      </c>
      <c r="H6435">
        <v>11.8</v>
      </c>
      <c r="I6435">
        <v>2</v>
      </c>
    </row>
    <row r="6436" spans="1:9" x14ac:dyDescent="0.3">
      <c r="A6436">
        <v>179613</v>
      </c>
      <c r="B6436">
        <v>142</v>
      </c>
      <c r="C6436">
        <v>0</v>
      </c>
      <c r="D6436">
        <v>181242</v>
      </c>
      <c r="E6436" t="s">
        <v>5791</v>
      </c>
      <c r="F6436">
        <v>0.99419796469999999</v>
      </c>
      <c r="G6436">
        <v>179613</v>
      </c>
      <c r="H6436">
        <v>1.98</v>
      </c>
      <c r="I6436">
        <v>6</v>
      </c>
    </row>
    <row r="6437" spans="1:9" x14ac:dyDescent="0.3">
      <c r="A6437">
        <v>179614</v>
      </c>
      <c r="B6437">
        <v>142</v>
      </c>
      <c r="C6437">
        <v>0</v>
      </c>
      <c r="D6437">
        <v>181718</v>
      </c>
      <c r="E6437" t="s">
        <v>5790</v>
      </c>
      <c r="F6437">
        <v>0.69466638570000006</v>
      </c>
      <c r="G6437">
        <v>179614</v>
      </c>
      <c r="H6437">
        <v>11.8</v>
      </c>
      <c r="I6437">
        <v>2</v>
      </c>
    </row>
    <row r="6438" spans="1:9" x14ac:dyDescent="0.3">
      <c r="A6438">
        <v>179633</v>
      </c>
      <c r="B6438">
        <v>142</v>
      </c>
      <c r="C6438">
        <v>0</v>
      </c>
      <c r="D6438">
        <v>179640</v>
      </c>
      <c r="E6438" t="s">
        <v>5790</v>
      </c>
      <c r="F6438">
        <v>0.81756383180000003</v>
      </c>
      <c r="G6438">
        <v>179633</v>
      </c>
      <c r="H6438">
        <v>7.65</v>
      </c>
      <c r="I6438">
        <v>3</v>
      </c>
    </row>
    <row r="6439" spans="1:9" x14ac:dyDescent="0.3">
      <c r="A6439">
        <v>179637</v>
      </c>
      <c r="B6439">
        <v>147</v>
      </c>
      <c r="C6439">
        <v>0</v>
      </c>
      <c r="D6439">
        <v>182364</v>
      </c>
      <c r="E6439" t="s">
        <v>5790</v>
      </c>
      <c r="F6439">
        <v>0.66855365040000003</v>
      </c>
      <c r="G6439">
        <v>179637</v>
      </c>
      <c r="H6439">
        <v>11.8</v>
      </c>
      <c r="I6439">
        <v>2</v>
      </c>
    </row>
    <row r="6440" spans="1:9" x14ac:dyDescent="0.3">
      <c r="A6440">
        <v>179638</v>
      </c>
      <c r="B6440">
        <v>75</v>
      </c>
      <c r="C6440">
        <v>0</v>
      </c>
      <c r="D6440">
        <v>181120</v>
      </c>
      <c r="E6440" t="s">
        <v>5791</v>
      </c>
      <c r="F6440">
        <v>0.98694652319999998</v>
      </c>
      <c r="G6440">
        <v>179638</v>
      </c>
      <c r="H6440">
        <v>1.98</v>
      </c>
      <c r="I6440">
        <v>6</v>
      </c>
    </row>
    <row r="6441" spans="1:9" x14ac:dyDescent="0.3">
      <c r="A6441">
        <v>179645</v>
      </c>
      <c r="B6441">
        <v>142</v>
      </c>
      <c r="C6441">
        <v>0</v>
      </c>
      <c r="D6441">
        <v>180859</v>
      </c>
      <c r="E6441" t="s">
        <v>5790</v>
      </c>
      <c r="F6441">
        <v>0.39445504549999999</v>
      </c>
      <c r="G6441">
        <v>179645</v>
      </c>
      <c r="H6441">
        <v>14.76</v>
      </c>
      <c r="I6441">
        <v>1</v>
      </c>
    </row>
    <row r="6442" spans="1:9" x14ac:dyDescent="0.3">
      <c r="A6442">
        <v>179650</v>
      </c>
      <c r="B6442">
        <v>142</v>
      </c>
      <c r="C6442">
        <v>0</v>
      </c>
      <c r="D6442">
        <v>181120</v>
      </c>
      <c r="E6442" t="s">
        <v>5790</v>
      </c>
      <c r="F6442">
        <v>0.25417849419999999</v>
      </c>
      <c r="G6442">
        <v>179650</v>
      </c>
      <c r="H6442">
        <v>14.76</v>
      </c>
      <c r="I6442">
        <v>1</v>
      </c>
    </row>
    <row r="6443" spans="1:9" x14ac:dyDescent="0.3">
      <c r="A6443">
        <v>179652</v>
      </c>
      <c r="B6443">
        <v>75</v>
      </c>
      <c r="C6443">
        <v>0</v>
      </c>
      <c r="D6443">
        <v>181120</v>
      </c>
      <c r="E6443" t="s">
        <v>5790</v>
      </c>
      <c r="F6443">
        <v>0.65465450290000005</v>
      </c>
      <c r="G6443">
        <v>179652</v>
      </c>
      <c r="H6443">
        <v>11.8</v>
      </c>
      <c r="I6443">
        <v>2</v>
      </c>
    </row>
    <row r="6444" spans="1:9" x14ac:dyDescent="0.3">
      <c r="A6444">
        <v>179653</v>
      </c>
      <c r="B6444">
        <v>75</v>
      </c>
      <c r="C6444">
        <v>0</v>
      </c>
      <c r="D6444">
        <v>181120</v>
      </c>
      <c r="E6444" t="s">
        <v>5790</v>
      </c>
      <c r="F6444">
        <v>0.90583008529999998</v>
      </c>
      <c r="G6444">
        <v>179653</v>
      </c>
      <c r="H6444">
        <v>6.11</v>
      </c>
      <c r="I6444">
        <v>4</v>
      </c>
    </row>
    <row r="6445" spans="1:9" x14ac:dyDescent="0.3">
      <c r="A6445">
        <v>179678</v>
      </c>
      <c r="B6445">
        <v>75</v>
      </c>
      <c r="C6445">
        <v>0</v>
      </c>
      <c r="D6445">
        <v>181120</v>
      </c>
      <c r="E6445" t="s">
        <v>5791</v>
      </c>
      <c r="F6445">
        <v>0.94138294460000005</v>
      </c>
      <c r="G6445">
        <v>179678</v>
      </c>
      <c r="H6445">
        <v>4.0599999999999996</v>
      </c>
      <c r="I6445">
        <v>5</v>
      </c>
    </row>
    <row r="6446" spans="1:9" x14ac:dyDescent="0.3">
      <c r="A6446">
        <v>179720</v>
      </c>
      <c r="B6446">
        <v>147</v>
      </c>
      <c r="C6446">
        <v>0</v>
      </c>
      <c r="D6446">
        <v>182860</v>
      </c>
      <c r="E6446" t="s">
        <v>5790</v>
      </c>
      <c r="F6446">
        <v>0.8386230469</v>
      </c>
      <c r="G6446">
        <v>179720</v>
      </c>
      <c r="H6446">
        <v>7.65</v>
      </c>
      <c r="I6446">
        <v>3</v>
      </c>
    </row>
    <row r="6447" spans="1:9" x14ac:dyDescent="0.3">
      <c r="A6447">
        <v>179729</v>
      </c>
      <c r="B6447">
        <v>147</v>
      </c>
      <c r="C6447">
        <v>0</v>
      </c>
      <c r="D6447">
        <v>182860</v>
      </c>
      <c r="E6447" t="s">
        <v>5790</v>
      </c>
      <c r="F6447">
        <v>0.68420195579999998</v>
      </c>
      <c r="G6447">
        <v>179729</v>
      </c>
      <c r="H6447">
        <v>11.8</v>
      </c>
      <c r="I6447">
        <v>2</v>
      </c>
    </row>
    <row r="6448" spans="1:9" x14ac:dyDescent="0.3">
      <c r="A6448">
        <v>179734</v>
      </c>
      <c r="B6448">
        <v>147</v>
      </c>
      <c r="C6448">
        <v>0</v>
      </c>
      <c r="D6448">
        <v>182860</v>
      </c>
      <c r="E6448" t="s">
        <v>5790</v>
      </c>
      <c r="F6448">
        <v>0.5287166834</v>
      </c>
      <c r="G6448">
        <v>179734</v>
      </c>
      <c r="H6448">
        <v>11.8</v>
      </c>
      <c r="I6448">
        <v>2</v>
      </c>
    </row>
    <row r="6449" spans="1:9" x14ac:dyDescent="0.3">
      <c r="A6449">
        <v>179735</v>
      </c>
      <c r="B6449">
        <v>147</v>
      </c>
      <c r="C6449">
        <v>0</v>
      </c>
      <c r="D6449">
        <v>180526</v>
      </c>
      <c r="E6449" t="s">
        <v>5790</v>
      </c>
      <c r="F6449">
        <v>0.3801864982</v>
      </c>
      <c r="G6449">
        <v>179735</v>
      </c>
      <c r="H6449">
        <v>14.76</v>
      </c>
      <c r="I6449">
        <v>1</v>
      </c>
    </row>
    <row r="6450" spans="1:9" x14ac:dyDescent="0.3">
      <c r="A6450">
        <v>179737</v>
      </c>
      <c r="B6450">
        <v>142</v>
      </c>
      <c r="C6450">
        <v>0</v>
      </c>
      <c r="D6450">
        <v>180841</v>
      </c>
      <c r="E6450" t="s">
        <v>5790</v>
      </c>
      <c r="F6450">
        <v>0.2150627822</v>
      </c>
      <c r="G6450">
        <v>179737</v>
      </c>
      <c r="H6450">
        <v>14.76</v>
      </c>
      <c r="I6450">
        <v>1</v>
      </c>
    </row>
    <row r="6451" spans="1:9" x14ac:dyDescent="0.3">
      <c r="A6451">
        <v>179740</v>
      </c>
      <c r="B6451">
        <v>147</v>
      </c>
      <c r="C6451">
        <v>0</v>
      </c>
      <c r="D6451">
        <v>181220</v>
      </c>
      <c r="E6451" t="s">
        <v>5790</v>
      </c>
      <c r="F6451">
        <v>0.44700172539999999</v>
      </c>
      <c r="G6451">
        <v>179740</v>
      </c>
      <c r="H6451">
        <v>14.76</v>
      </c>
      <c r="I6451">
        <v>1</v>
      </c>
    </row>
    <row r="6452" spans="1:9" x14ac:dyDescent="0.3">
      <c r="A6452">
        <v>179762</v>
      </c>
      <c r="B6452">
        <v>147</v>
      </c>
      <c r="C6452">
        <v>0</v>
      </c>
      <c r="D6452">
        <v>182860</v>
      </c>
      <c r="E6452" t="s">
        <v>5790</v>
      </c>
      <c r="F6452">
        <v>0.67063015699999995</v>
      </c>
      <c r="G6452">
        <v>179762</v>
      </c>
      <c r="H6452">
        <v>11.8</v>
      </c>
      <c r="I6452">
        <v>2</v>
      </c>
    </row>
    <row r="6453" spans="1:9" x14ac:dyDescent="0.3">
      <c r="A6453">
        <v>179766</v>
      </c>
      <c r="B6453">
        <v>119.99999999999901</v>
      </c>
      <c r="C6453">
        <v>0</v>
      </c>
      <c r="D6453">
        <v>180443</v>
      </c>
      <c r="E6453" t="s">
        <v>5790</v>
      </c>
      <c r="F6453">
        <v>8.9262761199999999E-2</v>
      </c>
      <c r="G6453">
        <v>179766</v>
      </c>
      <c r="H6453">
        <v>14.76</v>
      </c>
      <c r="I6453">
        <v>1</v>
      </c>
    </row>
    <row r="6454" spans="1:9" x14ac:dyDescent="0.3">
      <c r="A6454">
        <v>179768</v>
      </c>
      <c r="B6454">
        <v>119.99999999999901</v>
      </c>
      <c r="C6454">
        <v>0</v>
      </c>
      <c r="D6454">
        <v>180443</v>
      </c>
      <c r="E6454" t="s">
        <v>5790</v>
      </c>
      <c r="F6454">
        <v>0.36105036740000002</v>
      </c>
      <c r="G6454">
        <v>179768</v>
      </c>
      <c r="H6454">
        <v>14.76</v>
      </c>
      <c r="I6454">
        <v>1</v>
      </c>
    </row>
    <row r="6455" spans="1:9" x14ac:dyDescent="0.3">
      <c r="A6455">
        <v>179770</v>
      </c>
      <c r="B6455">
        <v>147</v>
      </c>
      <c r="C6455">
        <v>0</v>
      </c>
      <c r="D6455">
        <v>180496</v>
      </c>
      <c r="E6455" t="s">
        <v>5790</v>
      </c>
      <c r="F6455">
        <v>0.87828433510000004</v>
      </c>
      <c r="G6455">
        <v>179770</v>
      </c>
      <c r="H6455">
        <v>6.11</v>
      </c>
      <c r="I6455">
        <v>4</v>
      </c>
    </row>
    <row r="6456" spans="1:9" x14ac:dyDescent="0.3">
      <c r="A6456">
        <v>179776</v>
      </c>
      <c r="B6456">
        <v>147</v>
      </c>
      <c r="C6456">
        <v>0</v>
      </c>
      <c r="D6456">
        <v>180572</v>
      </c>
      <c r="E6456" t="s">
        <v>5790</v>
      </c>
      <c r="F6456">
        <v>0.3580192029</v>
      </c>
      <c r="G6456">
        <v>179776</v>
      </c>
      <c r="H6456">
        <v>14.76</v>
      </c>
      <c r="I6456">
        <v>1</v>
      </c>
    </row>
    <row r="6457" spans="1:9" x14ac:dyDescent="0.3">
      <c r="A6457">
        <v>179782</v>
      </c>
      <c r="B6457">
        <v>147</v>
      </c>
      <c r="C6457">
        <v>0</v>
      </c>
      <c r="D6457">
        <v>180496</v>
      </c>
      <c r="E6457" t="s">
        <v>5790</v>
      </c>
      <c r="F6457">
        <v>0.64926010369999998</v>
      </c>
      <c r="G6457">
        <v>179782</v>
      </c>
      <c r="H6457">
        <v>11.8</v>
      </c>
      <c r="I6457">
        <v>2</v>
      </c>
    </row>
    <row r="6458" spans="1:9" x14ac:dyDescent="0.3">
      <c r="A6458">
        <v>179788</v>
      </c>
      <c r="B6458">
        <v>147</v>
      </c>
      <c r="C6458">
        <v>0</v>
      </c>
      <c r="D6458">
        <v>180496</v>
      </c>
      <c r="E6458" t="s">
        <v>5791</v>
      </c>
      <c r="F6458">
        <v>0.94212049249999996</v>
      </c>
      <c r="G6458">
        <v>179788</v>
      </c>
      <c r="H6458">
        <v>4.0599999999999996</v>
      </c>
      <c r="I6458">
        <v>5</v>
      </c>
    </row>
    <row r="6459" spans="1:9" x14ac:dyDescent="0.3">
      <c r="A6459">
        <v>179792</v>
      </c>
      <c r="B6459">
        <v>147</v>
      </c>
      <c r="C6459">
        <v>0</v>
      </c>
      <c r="D6459">
        <v>180572</v>
      </c>
      <c r="E6459" t="s">
        <v>5790</v>
      </c>
      <c r="F6459">
        <v>0.51226091380000005</v>
      </c>
      <c r="G6459">
        <v>179792</v>
      </c>
      <c r="H6459">
        <v>11.8</v>
      </c>
      <c r="I6459">
        <v>2</v>
      </c>
    </row>
    <row r="6460" spans="1:9" x14ac:dyDescent="0.3">
      <c r="A6460">
        <v>179823</v>
      </c>
      <c r="B6460">
        <v>147</v>
      </c>
      <c r="C6460">
        <v>0.86347311934232895</v>
      </c>
      <c r="D6460">
        <v>180374</v>
      </c>
      <c r="E6460" t="s">
        <v>5790</v>
      </c>
      <c r="F6460">
        <v>0.66165202860000005</v>
      </c>
      <c r="G6460">
        <v>179823</v>
      </c>
      <c r="H6460">
        <v>11.8</v>
      </c>
      <c r="I6460">
        <v>2</v>
      </c>
    </row>
    <row r="6461" spans="1:9" x14ac:dyDescent="0.3">
      <c r="A6461">
        <v>179827</v>
      </c>
      <c r="B6461">
        <v>147</v>
      </c>
      <c r="C6461">
        <v>0.86347311934232895</v>
      </c>
      <c r="D6461">
        <v>180374</v>
      </c>
      <c r="E6461" t="s">
        <v>5790</v>
      </c>
      <c r="F6461">
        <v>0.114395231</v>
      </c>
      <c r="G6461">
        <v>179827</v>
      </c>
      <c r="H6461">
        <v>14.76</v>
      </c>
      <c r="I6461">
        <v>1</v>
      </c>
    </row>
    <row r="6462" spans="1:9" x14ac:dyDescent="0.3">
      <c r="A6462">
        <v>179832</v>
      </c>
      <c r="B6462">
        <v>147</v>
      </c>
      <c r="C6462">
        <v>0.86347311934232895</v>
      </c>
      <c r="D6462">
        <v>180374</v>
      </c>
      <c r="E6462" t="s">
        <v>5790</v>
      </c>
      <c r="F6462">
        <v>0.46762809160000002</v>
      </c>
      <c r="G6462">
        <v>179832</v>
      </c>
      <c r="H6462">
        <v>14.76</v>
      </c>
      <c r="I6462">
        <v>1</v>
      </c>
    </row>
    <row r="6463" spans="1:9" x14ac:dyDescent="0.3">
      <c r="A6463">
        <v>179842</v>
      </c>
      <c r="B6463">
        <v>142</v>
      </c>
      <c r="C6463">
        <v>0</v>
      </c>
      <c r="D6463">
        <v>181718</v>
      </c>
      <c r="E6463" t="s">
        <v>5790</v>
      </c>
      <c r="F6463">
        <v>0.88172727819999996</v>
      </c>
      <c r="G6463">
        <v>179842</v>
      </c>
      <c r="H6463">
        <v>6.11</v>
      </c>
      <c r="I6463">
        <v>4</v>
      </c>
    </row>
    <row r="6464" spans="1:9" x14ac:dyDescent="0.3">
      <c r="A6464">
        <v>179848</v>
      </c>
      <c r="B6464">
        <v>142</v>
      </c>
      <c r="C6464">
        <v>0</v>
      </c>
      <c r="D6464">
        <v>181718</v>
      </c>
      <c r="E6464" t="s">
        <v>5790</v>
      </c>
      <c r="F6464">
        <v>0.78831839560000005</v>
      </c>
      <c r="G6464">
        <v>179848</v>
      </c>
      <c r="H6464">
        <v>7.65</v>
      </c>
      <c r="I6464">
        <v>3</v>
      </c>
    </row>
    <row r="6465" spans="1:9" x14ac:dyDescent="0.3">
      <c r="A6465">
        <v>179849</v>
      </c>
      <c r="B6465">
        <v>142</v>
      </c>
      <c r="C6465">
        <v>0</v>
      </c>
      <c r="D6465">
        <v>181718</v>
      </c>
      <c r="E6465" t="s">
        <v>5790</v>
      </c>
      <c r="F6465">
        <v>0.62067091460000001</v>
      </c>
      <c r="G6465">
        <v>179849</v>
      </c>
      <c r="H6465">
        <v>11.8</v>
      </c>
      <c r="I6465">
        <v>2</v>
      </c>
    </row>
    <row r="6466" spans="1:9" x14ac:dyDescent="0.3">
      <c r="A6466">
        <v>179874</v>
      </c>
      <c r="B6466">
        <v>159.73991763547801</v>
      </c>
      <c r="C6466">
        <v>0</v>
      </c>
      <c r="D6466">
        <v>180859</v>
      </c>
      <c r="E6466" t="s">
        <v>5790</v>
      </c>
      <c r="F6466">
        <v>0.24575917420000001</v>
      </c>
      <c r="G6466">
        <v>179874</v>
      </c>
      <c r="H6466">
        <v>14.76</v>
      </c>
      <c r="I6466">
        <v>1</v>
      </c>
    </row>
    <row r="6467" spans="1:9" x14ac:dyDescent="0.3">
      <c r="A6467">
        <v>179887</v>
      </c>
      <c r="B6467">
        <v>142</v>
      </c>
      <c r="C6467">
        <v>0</v>
      </c>
      <c r="D6467">
        <v>180859</v>
      </c>
      <c r="E6467" t="s">
        <v>5790</v>
      </c>
      <c r="F6467">
        <v>0.33381623030000002</v>
      </c>
      <c r="G6467">
        <v>179887</v>
      </c>
      <c r="H6467">
        <v>14.76</v>
      </c>
      <c r="I6467">
        <v>1</v>
      </c>
    </row>
    <row r="6468" spans="1:9" x14ac:dyDescent="0.3">
      <c r="A6468">
        <v>179903</v>
      </c>
      <c r="B6468">
        <v>147</v>
      </c>
      <c r="C6468">
        <v>0</v>
      </c>
      <c r="D6468">
        <v>179894</v>
      </c>
      <c r="E6468" t="s">
        <v>5790</v>
      </c>
      <c r="F6468">
        <v>0.85370296239999999</v>
      </c>
      <c r="G6468">
        <v>179903</v>
      </c>
      <c r="H6468">
        <v>6.11</v>
      </c>
      <c r="I6468">
        <v>4</v>
      </c>
    </row>
    <row r="6469" spans="1:9" x14ac:dyDescent="0.3">
      <c r="A6469">
        <v>179904</v>
      </c>
      <c r="B6469">
        <v>147</v>
      </c>
      <c r="C6469">
        <v>0</v>
      </c>
      <c r="D6469">
        <v>180396</v>
      </c>
      <c r="E6469" t="s">
        <v>5790</v>
      </c>
      <c r="F6469">
        <v>0.56236797569999997</v>
      </c>
      <c r="G6469">
        <v>179904</v>
      </c>
      <c r="H6469">
        <v>11.8</v>
      </c>
      <c r="I6469">
        <v>2</v>
      </c>
    </row>
    <row r="6470" spans="1:9" x14ac:dyDescent="0.3">
      <c r="A6470">
        <v>179913</v>
      </c>
      <c r="B6470">
        <v>120</v>
      </c>
      <c r="C6470">
        <v>0</v>
      </c>
      <c r="D6470">
        <v>180443</v>
      </c>
      <c r="E6470" t="s">
        <v>5790</v>
      </c>
      <c r="F6470">
        <v>0.35215941070000001</v>
      </c>
      <c r="G6470">
        <v>179913</v>
      </c>
      <c r="H6470">
        <v>14.76</v>
      </c>
      <c r="I6470">
        <v>1</v>
      </c>
    </row>
    <row r="6471" spans="1:9" x14ac:dyDescent="0.3">
      <c r="A6471">
        <v>179918</v>
      </c>
      <c r="B6471">
        <v>119.99999999999901</v>
      </c>
      <c r="C6471">
        <v>0</v>
      </c>
      <c r="D6471">
        <v>180443</v>
      </c>
      <c r="E6471" t="s">
        <v>5790</v>
      </c>
      <c r="F6471">
        <v>5.5064681900000002E-2</v>
      </c>
      <c r="G6471">
        <v>179918</v>
      </c>
      <c r="H6471">
        <v>14.76</v>
      </c>
      <c r="I6471">
        <v>1</v>
      </c>
    </row>
    <row r="6472" spans="1:9" x14ac:dyDescent="0.3">
      <c r="A6472">
        <v>179920</v>
      </c>
      <c r="B6472">
        <v>147</v>
      </c>
      <c r="C6472">
        <v>0</v>
      </c>
      <c r="D6472">
        <v>180396</v>
      </c>
      <c r="E6472" t="s">
        <v>5790</v>
      </c>
      <c r="F6472">
        <v>0.4385353327</v>
      </c>
      <c r="G6472">
        <v>179920</v>
      </c>
      <c r="H6472">
        <v>14.76</v>
      </c>
      <c r="I6472">
        <v>1</v>
      </c>
    </row>
    <row r="6473" spans="1:9" x14ac:dyDescent="0.3">
      <c r="A6473">
        <v>179921</v>
      </c>
      <c r="B6473">
        <v>105</v>
      </c>
      <c r="C6473">
        <v>0</v>
      </c>
      <c r="D6473">
        <v>180396</v>
      </c>
      <c r="E6473" t="s">
        <v>5790</v>
      </c>
      <c r="F6473">
        <v>0.59067469839999998</v>
      </c>
      <c r="G6473">
        <v>179921</v>
      </c>
      <c r="H6473">
        <v>11.8</v>
      </c>
      <c r="I6473">
        <v>2</v>
      </c>
    </row>
    <row r="6474" spans="1:9" x14ac:dyDescent="0.3">
      <c r="A6474">
        <v>179924</v>
      </c>
      <c r="B6474">
        <v>137</v>
      </c>
      <c r="C6474">
        <v>0</v>
      </c>
      <c r="D6474">
        <v>180396</v>
      </c>
      <c r="E6474" t="s">
        <v>5791</v>
      </c>
      <c r="F6474">
        <v>0.95270407199999996</v>
      </c>
      <c r="G6474">
        <v>179924</v>
      </c>
      <c r="H6474">
        <v>4.0599999999999996</v>
      </c>
      <c r="I6474">
        <v>5</v>
      </c>
    </row>
    <row r="6475" spans="1:9" x14ac:dyDescent="0.3">
      <c r="A6475">
        <v>179925</v>
      </c>
      <c r="B6475">
        <v>147</v>
      </c>
      <c r="C6475">
        <v>0</v>
      </c>
      <c r="D6475">
        <v>180396</v>
      </c>
      <c r="E6475" t="s">
        <v>5790</v>
      </c>
      <c r="F6475">
        <v>0.32851424810000002</v>
      </c>
      <c r="G6475">
        <v>179925</v>
      </c>
      <c r="H6475">
        <v>14.76</v>
      </c>
      <c r="I6475">
        <v>1</v>
      </c>
    </row>
    <row r="6476" spans="1:9" x14ac:dyDescent="0.3">
      <c r="A6476">
        <v>179929</v>
      </c>
      <c r="B6476">
        <v>142</v>
      </c>
      <c r="C6476">
        <v>0</v>
      </c>
      <c r="D6476">
        <v>180924</v>
      </c>
      <c r="E6476" t="s">
        <v>5790</v>
      </c>
      <c r="F6476">
        <v>0.25303083659999998</v>
      </c>
      <c r="G6476">
        <v>179929</v>
      </c>
      <c r="H6476">
        <v>14.76</v>
      </c>
      <c r="I6476">
        <v>1</v>
      </c>
    </row>
    <row r="6477" spans="1:9" x14ac:dyDescent="0.3">
      <c r="A6477">
        <v>179942</v>
      </c>
      <c r="B6477">
        <v>142</v>
      </c>
      <c r="C6477">
        <v>0</v>
      </c>
      <c r="D6477">
        <v>180841</v>
      </c>
      <c r="E6477" t="s">
        <v>5790</v>
      </c>
      <c r="F6477">
        <v>0.38249638679999998</v>
      </c>
      <c r="G6477">
        <v>179942</v>
      </c>
      <c r="H6477">
        <v>14.76</v>
      </c>
      <c r="I6477">
        <v>1</v>
      </c>
    </row>
    <row r="6478" spans="1:9" x14ac:dyDescent="0.3">
      <c r="A6478">
        <v>179946</v>
      </c>
      <c r="B6478">
        <v>142</v>
      </c>
      <c r="C6478">
        <v>0.70807930640231198</v>
      </c>
      <c r="D6478">
        <v>181304</v>
      </c>
      <c r="E6478" t="s">
        <v>5790</v>
      </c>
      <c r="F6478">
        <v>0.19501885769999999</v>
      </c>
      <c r="G6478">
        <v>179946</v>
      </c>
      <c r="H6478">
        <v>14.76</v>
      </c>
      <c r="I6478">
        <v>1</v>
      </c>
    </row>
    <row r="6479" spans="1:9" x14ac:dyDescent="0.3">
      <c r="A6479">
        <v>179950</v>
      </c>
      <c r="B6479">
        <v>142</v>
      </c>
      <c r="C6479">
        <v>0.70807930640231198</v>
      </c>
      <c r="D6479">
        <v>181304</v>
      </c>
      <c r="E6479" t="s">
        <v>5790</v>
      </c>
      <c r="F6479">
        <v>0.85740703340000002</v>
      </c>
      <c r="G6479">
        <v>179950</v>
      </c>
      <c r="H6479">
        <v>6.11</v>
      </c>
      <c r="I6479">
        <v>4</v>
      </c>
    </row>
    <row r="6480" spans="1:9" x14ac:dyDescent="0.3">
      <c r="A6480">
        <v>179952</v>
      </c>
      <c r="B6480">
        <v>147</v>
      </c>
      <c r="C6480">
        <v>0</v>
      </c>
      <c r="D6480">
        <v>180156</v>
      </c>
      <c r="E6480" t="s">
        <v>5790</v>
      </c>
      <c r="F6480">
        <v>0.19406384230000001</v>
      </c>
      <c r="G6480">
        <v>179952</v>
      </c>
      <c r="H6480">
        <v>14.76</v>
      </c>
      <c r="I6480">
        <v>1</v>
      </c>
    </row>
    <row r="6481" spans="1:9" x14ac:dyDescent="0.3">
      <c r="A6481">
        <v>179953</v>
      </c>
      <c r="B6481">
        <v>142</v>
      </c>
      <c r="C6481">
        <v>0.70807930640231198</v>
      </c>
      <c r="D6481">
        <v>181304</v>
      </c>
      <c r="E6481" t="s">
        <v>5790</v>
      </c>
      <c r="F6481">
        <v>0.48273900149999999</v>
      </c>
      <c r="G6481">
        <v>179953</v>
      </c>
      <c r="H6481">
        <v>14.76</v>
      </c>
      <c r="I6481">
        <v>1</v>
      </c>
    </row>
    <row r="6482" spans="1:9" x14ac:dyDescent="0.3">
      <c r="A6482">
        <v>179956</v>
      </c>
      <c r="B6482">
        <v>142</v>
      </c>
      <c r="C6482">
        <v>0</v>
      </c>
      <c r="D6482">
        <v>180615</v>
      </c>
      <c r="E6482" t="s">
        <v>5790</v>
      </c>
      <c r="F6482">
        <v>0.93109011649999995</v>
      </c>
      <c r="G6482">
        <v>179956</v>
      </c>
      <c r="H6482">
        <v>6.11</v>
      </c>
      <c r="I6482">
        <v>4</v>
      </c>
    </row>
    <row r="6483" spans="1:9" x14ac:dyDescent="0.3">
      <c r="A6483">
        <v>179957</v>
      </c>
      <c r="B6483">
        <v>142</v>
      </c>
      <c r="C6483">
        <v>0.70807930640231198</v>
      </c>
      <c r="D6483">
        <v>181304</v>
      </c>
      <c r="E6483" t="s">
        <v>5790</v>
      </c>
      <c r="F6483">
        <v>0.91920310260000004</v>
      </c>
      <c r="G6483">
        <v>179957</v>
      </c>
      <c r="H6483">
        <v>6.11</v>
      </c>
      <c r="I6483">
        <v>4</v>
      </c>
    </row>
    <row r="6484" spans="1:9" x14ac:dyDescent="0.3">
      <c r="A6484">
        <v>179961</v>
      </c>
      <c r="B6484">
        <v>147</v>
      </c>
      <c r="C6484">
        <v>0</v>
      </c>
      <c r="D6484">
        <v>181978</v>
      </c>
      <c r="E6484" t="s">
        <v>5790</v>
      </c>
      <c r="F6484">
        <v>0.43088778849999998</v>
      </c>
      <c r="G6484">
        <v>179961</v>
      </c>
      <c r="H6484">
        <v>14.76</v>
      </c>
      <c r="I6484">
        <v>1</v>
      </c>
    </row>
    <row r="6485" spans="1:9" x14ac:dyDescent="0.3">
      <c r="A6485">
        <v>179962</v>
      </c>
      <c r="B6485">
        <v>147</v>
      </c>
      <c r="C6485">
        <v>0</v>
      </c>
      <c r="D6485">
        <v>181978</v>
      </c>
      <c r="E6485" t="s">
        <v>5790</v>
      </c>
      <c r="F6485">
        <v>0.53316158059999996</v>
      </c>
      <c r="G6485">
        <v>179962</v>
      </c>
      <c r="H6485">
        <v>11.8</v>
      </c>
      <c r="I6485">
        <v>2</v>
      </c>
    </row>
    <row r="6486" spans="1:9" x14ac:dyDescent="0.3">
      <c r="A6486">
        <v>179963</v>
      </c>
      <c r="B6486">
        <v>147</v>
      </c>
      <c r="C6486">
        <v>0</v>
      </c>
      <c r="D6486">
        <v>181978</v>
      </c>
      <c r="E6486" t="s">
        <v>5790</v>
      </c>
      <c r="F6486">
        <v>0.58379095790000002</v>
      </c>
      <c r="G6486">
        <v>179963</v>
      </c>
      <c r="H6486">
        <v>11.8</v>
      </c>
      <c r="I6486">
        <v>2</v>
      </c>
    </row>
    <row r="6487" spans="1:9" x14ac:dyDescent="0.3">
      <c r="A6487">
        <v>179965</v>
      </c>
      <c r="B6487">
        <v>147</v>
      </c>
      <c r="C6487">
        <v>0</v>
      </c>
      <c r="D6487">
        <v>181978</v>
      </c>
      <c r="E6487" t="s">
        <v>5790</v>
      </c>
      <c r="F6487">
        <v>0.79418748620000001</v>
      </c>
      <c r="G6487">
        <v>179965</v>
      </c>
      <c r="H6487">
        <v>7.65</v>
      </c>
      <c r="I6487">
        <v>3</v>
      </c>
    </row>
    <row r="6488" spans="1:9" x14ac:dyDescent="0.3">
      <c r="A6488">
        <v>179968</v>
      </c>
      <c r="B6488">
        <v>142</v>
      </c>
      <c r="C6488">
        <v>0</v>
      </c>
      <c r="D6488">
        <v>180859</v>
      </c>
      <c r="E6488" t="s">
        <v>5790</v>
      </c>
      <c r="F6488">
        <v>6.2040615799999997E-2</v>
      </c>
      <c r="G6488">
        <v>179968</v>
      </c>
      <c r="H6488">
        <v>14.76</v>
      </c>
      <c r="I6488">
        <v>1</v>
      </c>
    </row>
    <row r="6489" spans="1:9" x14ac:dyDescent="0.3">
      <c r="A6489">
        <v>179973</v>
      </c>
      <c r="B6489">
        <v>147</v>
      </c>
      <c r="C6489">
        <v>0</v>
      </c>
      <c r="D6489">
        <v>180292</v>
      </c>
      <c r="E6489" t="s">
        <v>5790</v>
      </c>
      <c r="F6489">
        <v>0.1160103232</v>
      </c>
      <c r="G6489">
        <v>179973</v>
      </c>
      <c r="H6489">
        <v>14.76</v>
      </c>
      <c r="I6489">
        <v>1</v>
      </c>
    </row>
    <row r="6490" spans="1:9" x14ac:dyDescent="0.3">
      <c r="A6490">
        <v>179976</v>
      </c>
      <c r="B6490">
        <v>147</v>
      </c>
      <c r="C6490">
        <v>0</v>
      </c>
      <c r="D6490">
        <v>186093</v>
      </c>
      <c r="E6490" t="s">
        <v>5790</v>
      </c>
      <c r="F6490">
        <v>0.65535962579999996</v>
      </c>
      <c r="G6490">
        <v>179976</v>
      </c>
      <c r="H6490">
        <v>11.8</v>
      </c>
      <c r="I6490">
        <v>2</v>
      </c>
    </row>
    <row r="6491" spans="1:9" x14ac:dyDescent="0.3">
      <c r="A6491">
        <v>179976</v>
      </c>
      <c r="B6491">
        <v>147</v>
      </c>
      <c r="C6491">
        <v>0</v>
      </c>
      <c r="D6491">
        <v>186093</v>
      </c>
      <c r="E6491" t="s">
        <v>5790</v>
      </c>
      <c r="F6491">
        <v>0.65535962579999996</v>
      </c>
      <c r="G6491">
        <v>179976</v>
      </c>
      <c r="H6491">
        <v>11.8</v>
      </c>
      <c r="I6491">
        <v>2</v>
      </c>
    </row>
    <row r="6492" spans="1:9" x14ac:dyDescent="0.3">
      <c r="A6492">
        <v>179978</v>
      </c>
      <c r="B6492">
        <v>147</v>
      </c>
      <c r="C6492">
        <v>0</v>
      </c>
      <c r="D6492">
        <v>186093</v>
      </c>
      <c r="E6492" t="s">
        <v>5790</v>
      </c>
      <c r="F6492">
        <v>0.68696045880000001</v>
      </c>
      <c r="G6492">
        <v>179978</v>
      </c>
      <c r="H6492">
        <v>11.8</v>
      </c>
      <c r="I6492">
        <v>2</v>
      </c>
    </row>
    <row r="6493" spans="1:9" x14ac:dyDescent="0.3">
      <c r="A6493">
        <v>179991</v>
      </c>
      <c r="B6493">
        <v>142</v>
      </c>
      <c r="C6493">
        <v>0.70807930640231198</v>
      </c>
      <c r="D6493">
        <v>181304</v>
      </c>
      <c r="E6493" t="s">
        <v>5790</v>
      </c>
      <c r="F6493">
        <v>0.122191973</v>
      </c>
      <c r="G6493">
        <v>179991</v>
      </c>
      <c r="H6493">
        <v>14.76</v>
      </c>
      <c r="I6493">
        <v>1</v>
      </c>
    </row>
    <row r="6494" spans="1:9" x14ac:dyDescent="0.3">
      <c r="A6494">
        <v>179992</v>
      </c>
      <c r="B6494">
        <v>142</v>
      </c>
      <c r="C6494">
        <v>0</v>
      </c>
      <c r="D6494">
        <v>183350</v>
      </c>
      <c r="E6494" t="s">
        <v>5790</v>
      </c>
      <c r="F6494">
        <v>0.56808632609999998</v>
      </c>
      <c r="G6494">
        <v>179992</v>
      </c>
      <c r="H6494">
        <v>11.8</v>
      </c>
      <c r="I6494">
        <v>2</v>
      </c>
    </row>
    <row r="6495" spans="1:9" x14ac:dyDescent="0.3">
      <c r="A6495">
        <v>179992</v>
      </c>
      <c r="B6495">
        <v>142</v>
      </c>
      <c r="C6495">
        <v>0</v>
      </c>
      <c r="D6495">
        <v>183350</v>
      </c>
      <c r="E6495" t="s">
        <v>5790</v>
      </c>
      <c r="F6495">
        <v>0.56808632609999998</v>
      </c>
      <c r="G6495">
        <v>179992</v>
      </c>
      <c r="H6495">
        <v>11.8</v>
      </c>
      <c r="I6495">
        <v>2</v>
      </c>
    </row>
    <row r="6496" spans="1:9" x14ac:dyDescent="0.3">
      <c r="A6496">
        <v>180004</v>
      </c>
      <c r="B6496">
        <v>147</v>
      </c>
      <c r="C6496">
        <v>0</v>
      </c>
      <c r="D6496">
        <v>180292</v>
      </c>
      <c r="E6496" t="s">
        <v>5790</v>
      </c>
      <c r="F6496">
        <v>2.1114625000000001E-2</v>
      </c>
      <c r="G6496">
        <v>180004</v>
      </c>
      <c r="H6496">
        <v>14.76</v>
      </c>
      <c r="I6496">
        <v>1</v>
      </c>
    </row>
    <row r="6497" spans="1:9" x14ac:dyDescent="0.3">
      <c r="A6497">
        <v>180005</v>
      </c>
      <c r="B6497">
        <v>147</v>
      </c>
      <c r="C6497">
        <v>0</v>
      </c>
      <c r="D6497">
        <v>180292</v>
      </c>
      <c r="E6497" t="s">
        <v>5790</v>
      </c>
      <c r="F6497">
        <v>3.6442395299999999E-2</v>
      </c>
      <c r="G6497">
        <v>180005</v>
      </c>
      <c r="H6497">
        <v>14.76</v>
      </c>
      <c r="I6497">
        <v>1</v>
      </c>
    </row>
    <row r="6498" spans="1:9" x14ac:dyDescent="0.3">
      <c r="A6498">
        <v>180028</v>
      </c>
      <c r="B6498">
        <v>147</v>
      </c>
      <c r="C6498">
        <v>0</v>
      </c>
      <c r="D6498">
        <v>180675</v>
      </c>
      <c r="E6498" t="s">
        <v>5791</v>
      </c>
      <c r="F6498">
        <v>0.93944805860000002</v>
      </c>
      <c r="G6498">
        <v>180028</v>
      </c>
      <c r="H6498">
        <v>4.0599999999999996</v>
      </c>
      <c r="I6498">
        <v>5</v>
      </c>
    </row>
    <row r="6499" spans="1:9" x14ac:dyDescent="0.3">
      <c r="A6499">
        <v>180030</v>
      </c>
      <c r="B6499">
        <v>147</v>
      </c>
      <c r="C6499">
        <v>0</v>
      </c>
      <c r="D6499">
        <v>180675</v>
      </c>
      <c r="E6499" t="s">
        <v>5790</v>
      </c>
      <c r="F6499">
        <v>0.91493940350000003</v>
      </c>
      <c r="G6499">
        <v>180030</v>
      </c>
      <c r="H6499">
        <v>6.11</v>
      </c>
      <c r="I6499">
        <v>4</v>
      </c>
    </row>
    <row r="6500" spans="1:9" x14ac:dyDescent="0.3">
      <c r="A6500">
        <v>180042</v>
      </c>
      <c r="B6500">
        <v>147</v>
      </c>
      <c r="C6500">
        <v>0</v>
      </c>
      <c r="D6500">
        <v>180675</v>
      </c>
      <c r="E6500" t="s">
        <v>5790</v>
      </c>
      <c r="F6500">
        <v>0.83271050449999995</v>
      </c>
      <c r="G6500">
        <v>180042</v>
      </c>
      <c r="H6500">
        <v>7.65</v>
      </c>
      <c r="I6500">
        <v>3</v>
      </c>
    </row>
    <row r="6501" spans="1:9" x14ac:dyDescent="0.3">
      <c r="A6501">
        <v>180050</v>
      </c>
      <c r="B6501">
        <v>147</v>
      </c>
      <c r="C6501">
        <v>0</v>
      </c>
      <c r="D6501">
        <v>180675</v>
      </c>
      <c r="E6501" t="s">
        <v>5790</v>
      </c>
      <c r="F6501">
        <v>0.56411904099999999</v>
      </c>
      <c r="G6501">
        <v>180050</v>
      </c>
      <c r="H6501">
        <v>11.8</v>
      </c>
      <c r="I6501">
        <v>2</v>
      </c>
    </row>
    <row r="6502" spans="1:9" x14ac:dyDescent="0.3">
      <c r="A6502">
        <v>180051</v>
      </c>
      <c r="B6502">
        <v>147</v>
      </c>
      <c r="C6502">
        <v>0</v>
      </c>
      <c r="D6502">
        <v>180675</v>
      </c>
      <c r="E6502" t="s">
        <v>5790</v>
      </c>
      <c r="F6502">
        <v>0.83713722229999998</v>
      </c>
      <c r="G6502">
        <v>180051</v>
      </c>
      <c r="H6502">
        <v>7.65</v>
      </c>
      <c r="I6502">
        <v>3</v>
      </c>
    </row>
    <row r="6503" spans="1:9" x14ac:dyDescent="0.3">
      <c r="A6503">
        <v>180056</v>
      </c>
      <c r="B6503">
        <v>142</v>
      </c>
      <c r="C6503">
        <v>0</v>
      </c>
      <c r="D6503">
        <v>180859</v>
      </c>
      <c r="E6503" t="s">
        <v>5790</v>
      </c>
      <c r="F6503">
        <v>0.40274491909999999</v>
      </c>
      <c r="G6503">
        <v>180056</v>
      </c>
      <c r="H6503">
        <v>14.76</v>
      </c>
      <c r="I6503">
        <v>1</v>
      </c>
    </row>
    <row r="6504" spans="1:9" x14ac:dyDescent="0.3">
      <c r="A6504">
        <v>180062</v>
      </c>
      <c r="B6504">
        <v>158.167704744388</v>
      </c>
      <c r="C6504">
        <v>0</v>
      </c>
      <c r="D6504">
        <v>180841</v>
      </c>
      <c r="E6504" t="s">
        <v>5790</v>
      </c>
      <c r="F6504">
        <v>0.1498003453</v>
      </c>
      <c r="G6504">
        <v>180062</v>
      </c>
      <c r="H6504">
        <v>14.76</v>
      </c>
      <c r="I6504">
        <v>1</v>
      </c>
    </row>
    <row r="6505" spans="1:9" x14ac:dyDescent="0.3">
      <c r="A6505">
        <v>180067</v>
      </c>
      <c r="B6505">
        <v>147</v>
      </c>
      <c r="C6505">
        <v>0</v>
      </c>
      <c r="D6505">
        <v>179699</v>
      </c>
      <c r="E6505" t="s">
        <v>5790</v>
      </c>
      <c r="F6505">
        <v>0.63653159140000004</v>
      </c>
      <c r="G6505">
        <v>180067</v>
      </c>
      <c r="H6505">
        <v>11.8</v>
      </c>
      <c r="I6505">
        <v>2</v>
      </c>
    </row>
    <row r="6506" spans="1:9" x14ac:dyDescent="0.3">
      <c r="A6506">
        <v>180069</v>
      </c>
      <c r="B6506">
        <v>142</v>
      </c>
      <c r="C6506">
        <v>0</v>
      </c>
      <c r="D6506">
        <v>180705</v>
      </c>
      <c r="E6506" t="s">
        <v>5790</v>
      </c>
      <c r="F6506">
        <v>0.89785355330000005</v>
      </c>
      <c r="G6506">
        <v>180069</v>
      </c>
      <c r="H6506">
        <v>6.11</v>
      </c>
      <c r="I6506">
        <v>4</v>
      </c>
    </row>
    <row r="6507" spans="1:9" x14ac:dyDescent="0.3">
      <c r="A6507">
        <v>180087</v>
      </c>
      <c r="B6507">
        <v>90</v>
      </c>
      <c r="C6507">
        <v>0</v>
      </c>
      <c r="D6507">
        <v>181638</v>
      </c>
      <c r="E6507" t="s">
        <v>5790</v>
      </c>
      <c r="F6507">
        <v>0.41628527640000001</v>
      </c>
      <c r="G6507">
        <v>180087</v>
      </c>
      <c r="H6507">
        <v>14.76</v>
      </c>
      <c r="I6507">
        <v>1</v>
      </c>
    </row>
    <row r="6508" spans="1:9" x14ac:dyDescent="0.3">
      <c r="A6508">
        <v>180088</v>
      </c>
      <c r="B6508">
        <v>147</v>
      </c>
      <c r="C6508">
        <v>0</v>
      </c>
      <c r="D6508">
        <v>180572</v>
      </c>
      <c r="E6508" t="s">
        <v>5790</v>
      </c>
      <c r="F6508">
        <v>0.90686810019999997</v>
      </c>
      <c r="G6508">
        <v>180088</v>
      </c>
      <c r="H6508">
        <v>6.11</v>
      </c>
      <c r="I6508">
        <v>4</v>
      </c>
    </row>
    <row r="6509" spans="1:9" x14ac:dyDescent="0.3">
      <c r="A6509">
        <v>180089</v>
      </c>
      <c r="B6509">
        <v>80</v>
      </c>
      <c r="C6509">
        <v>0</v>
      </c>
      <c r="D6509">
        <v>181638</v>
      </c>
      <c r="E6509" t="s">
        <v>5790</v>
      </c>
      <c r="F6509">
        <v>0.50122570990000004</v>
      </c>
      <c r="G6509">
        <v>180089</v>
      </c>
      <c r="H6509">
        <v>14.76</v>
      </c>
      <c r="I6509">
        <v>1</v>
      </c>
    </row>
    <row r="6510" spans="1:9" x14ac:dyDescent="0.3">
      <c r="A6510">
        <v>180094</v>
      </c>
      <c r="B6510">
        <v>110</v>
      </c>
      <c r="C6510">
        <v>0</v>
      </c>
      <c r="D6510">
        <v>181638</v>
      </c>
      <c r="E6510" t="s">
        <v>5790</v>
      </c>
      <c r="F6510">
        <v>0.58479464049999996</v>
      </c>
      <c r="G6510">
        <v>180094</v>
      </c>
      <c r="H6510">
        <v>11.8</v>
      </c>
      <c r="I6510">
        <v>2</v>
      </c>
    </row>
    <row r="6511" spans="1:9" x14ac:dyDescent="0.3">
      <c r="A6511">
        <v>180095</v>
      </c>
      <c r="B6511">
        <v>142</v>
      </c>
      <c r="C6511">
        <v>0</v>
      </c>
      <c r="D6511">
        <v>181638</v>
      </c>
      <c r="E6511" t="s">
        <v>5790</v>
      </c>
      <c r="F6511">
        <v>0.57494741680000006</v>
      </c>
      <c r="G6511">
        <v>180095</v>
      </c>
      <c r="H6511">
        <v>11.8</v>
      </c>
      <c r="I6511">
        <v>2</v>
      </c>
    </row>
    <row r="6512" spans="1:9" x14ac:dyDescent="0.3">
      <c r="A6512">
        <v>180096</v>
      </c>
      <c r="B6512">
        <v>80</v>
      </c>
      <c r="C6512">
        <v>0</v>
      </c>
      <c r="D6512">
        <v>181638</v>
      </c>
      <c r="E6512" t="s">
        <v>5790</v>
      </c>
      <c r="F6512">
        <v>0.88047069310000003</v>
      </c>
      <c r="G6512">
        <v>180096</v>
      </c>
      <c r="H6512">
        <v>6.11</v>
      </c>
      <c r="I6512">
        <v>4</v>
      </c>
    </row>
    <row r="6513" spans="1:9" x14ac:dyDescent="0.3">
      <c r="A6513">
        <v>180097</v>
      </c>
      <c r="B6513">
        <v>85</v>
      </c>
      <c r="C6513">
        <v>0</v>
      </c>
      <c r="D6513">
        <v>181638</v>
      </c>
      <c r="E6513" t="s">
        <v>5790</v>
      </c>
      <c r="F6513">
        <v>0.65400624279999997</v>
      </c>
      <c r="G6513">
        <v>180097</v>
      </c>
      <c r="H6513">
        <v>11.8</v>
      </c>
      <c r="I6513">
        <v>2</v>
      </c>
    </row>
    <row r="6514" spans="1:9" x14ac:dyDescent="0.3">
      <c r="A6514">
        <v>180104</v>
      </c>
      <c r="B6514">
        <v>147</v>
      </c>
      <c r="C6514">
        <v>0</v>
      </c>
      <c r="D6514">
        <v>181220</v>
      </c>
      <c r="E6514" t="s">
        <v>5790</v>
      </c>
      <c r="F6514">
        <v>0.88207691909999997</v>
      </c>
      <c r="G6514">
        <v>180104</v>
      </c>
      <c r="H6514">
        <v>6.11</v>
      </c>
      <c r="I6514">
        <v>4</v>
      </c>
    </row>
    <row r="6515" spans="1:9" x14ac:dyDescent="0.3">
      <c r="A6515">
        <v>180124</v>
      </c>
      <c r="B6515">
        <v>142</v>
      </c>
      <c r="C6515">
        <v>0</v>
      </c>
      <c r="D6515">
        <v>181220</v>
      </c>
      <c r="E6515" t="s">
        <v>5790</v>
      </c>
      <c r="F6515">
        <v>0.8269762397</v>
      </c>
      <c r="G6515">
        <v>180124</v>
      </c>
      <c r="H6515">
        <v>7.65</v>
      </c>
      <c r="I6515">
        <v>3</v>
      </c>
    </row>
    <row r="6516" spans="1:9" x14ac:dyDescent="0.3">
      <c r="A6516">
        <v>180128</v>
      </c>
      <c r="B6516">
        <v>147</v>
      </c>
      <c r="C6516">
        <v>0</v>
      </c>
      <c r="D6516">
        <v>180292</v>
      </c>
      <c r="E6516" t="s">
        <v>5790</v>
      </c>
      <c r="F6516">
        <v>6.4670980000000003E-2</v>
      </c>
      <c r="G6516">
        <v>180128</v>
      </c>
      <c r="H6516">
        <v>14.76</v>
      </c>
      <c r="I6516">
        <v>1</v>
      </c>
    </row>
    <row r="6517" spans="1:9" x14ac:dyDescent="0.3">
      <c r="A6517">
        <v>180129</v>
      </c>
      <c r="B6517">
        <v>142</v>
      </c>
      <c r="C6517">
        <v>0</v>
      </c>
      <c r="D6517">
        <v>181220</v>
      </c>
      <c r="E6517" t="s">
        <v>5790</v>
      </c>
      <c r="F6517">
        <v>0.61105221509999996</v>
      </c>
      <c r="G6517">
        <v>180129</v>
      </c>
      <c r="H6517">
        <v>11.8</v>
      </c>
      <c r="I6517">
        <v>2</v>
      </c>
    </row>
    <row r="6518" spans="1:9" x14ac:dyDescent="0.3">
      <c r="A6518">
        <v>180137</v>
      </c>
      <c r="B6518">
        <v>149.90002547690301</v>
      </c>
      <c r="C6518">
        <v>0</v>
      </c>
      <c r="D6518">
        <v>180841</v>
      </c>
      <c r="E6518" t="s">
        <v>5790</v>
      </c>
      <c r="F6518">
        <v>0.32178729769999997</v>
      </c>
      <c r="G6518">
        <v>180137</v>
      </c>
      <c r="H6518">
        <v>14.76</v>
      </c>
      <c r="I6518">
        <v>1</v>
      </c>
    </row>
    <row r="6519" spans="1:9" x14ac:dyDescent="0.3">
      <c r="A6519">
        <v>180146</v>
      </c>
      <c r="B6519">
        <v>142</v>
      </c>
      <c r="C6519">
        <v>0</v>
      </c>
      <c r="D6519">
        <v>180924</v>
      </c>
      <c r="E6519" t="s">
        <v>5790</v>
      </c>
      <c r="F6519">
        <v>0.21253778039999999</v>
      </c>
      <c r="G6519">
        <v>180146</v>
      </c>
      <c r="H6519">
        <v>14.76</v>
      </c>
      <c r="I6519">
        <v>1</v>
      </c>
    </row>
    <row r="6520" spans="1:9" x14ac:dyDescent="0.3">
      <c r="A6520">
        <v>180148</v>
      </c>
      <c r="B6520">
        <v>119.99999999999901</v>
      </c>
      <c r="C6520">
        <v>0</v>
      </c>
      <c r="D6520">
        <v>180443</v>
      </c>
      <c r="E6520" t="s">
        <v>5790</v>
      </c>
      <c r="F6520">
        <v>5.4349292100000002E-2</v>
      </c>
      <c r="G6520">
        <v>180148</v>
      </c>
      <c r="H6520">
        <v>14.76</v>
      </c>
      <c r="I6520">
        <v>1</v>
      </c>
    </row>
    <row r="6521" spans="1:9" x14ac:dyDescent="0.3">
      <c r="A6521">
        <v>180174</v>
      </c>
      <c r="B6521">
        <v>80</v>
      </c>
      <c r="C6521">
        <v>0</v>
      </c>
      <c r="D6521">
        <v>181638</v>
      </c>
      <c r="E6521" t="s">
        <v>5790</v>
      </c>
      <c r="F6521">
        <v>0.79087805749999995</v>
      </c>
      <c r="G6521">
        <v>180174</v>
      </c>
      <c r="H6521">
        <v>7.65</v>
      </c>
      <c r="I6521">
        <v>3</v>
      </c>
    </row>
    <row r="6522" spans="1:9" x14ac:dyDescent="0.3">
      <c r="A6522">
        <v>180179</v>
      </c>
      <c r="B6522">
        <v>147</v>
      </c>
      <c r="C6522">
        <v>0</v>
      </c>
      <c r="D6522">
        <v>180496</v>
      </c>
      <c r="E6522" t="s">
        <v>5791</v>
      </c>
      <c r="F6522">
        <v>0.94464093449999997</v>
      </c>
      <c r="G6522">
        <v>180179</v>
      </c>
      <c r="H6522">
        <v>4.0599999999999996</v>
      </c>
      <c r="I6522">
        <v>5</v>
      </c>
    </row>
    <row r="6523" spans="1:9" x14ac:dyDescent="0.3">
      <c r="A6523">
        <v>180222</v>
      </c>
      <c r="B6523">
        <v>147</v>
      </c>
      <c r="C6523">
        <v>0</v>
      </c>
      <c r="D6523">
        <v>180526</v>
      </c>
      <c r="E6523" t="s">
        <v>5790</v>
      </c>
      <c r="F6523">
        <v>0.70974761249999996</v>
      </c>
      <c r="G6523">
        <v>180222</v>
      </c>
      <c r="H6523">
        <v>11.8</v>
      </c>
      <c r="I6523">
        <v>2</v>
      </c>
    </row>
    <row r="6524" spans="1:9" x14ac:dyDescent="0.3">
      <c r="A6524">
        <v>180233</v>
      </c>
      <c r="B6524">
        <v>142</v>
      </c>
      <c r="C6524">
        <v>0</v>
      </c>
      <c r="D6524">
        <v>180863</v>
      </c>
      <c r="E6524" t="s">
        <v>5790</v>
      </c>
      <c r="F6524">
        <v>0.64373022319999995</v>
      </c>
      <c r="G6524">
        <v>180233</v>
      </c>
      <c r="H6524">
        <v>11.8</v>
      </c>
      <c r="I6524">
        <v>2</v>
      </c>
    </row>
    <row r="6525" spans="1:9" x14ac:dyDescent="0.3">
      <c r="A6525">
        <v>180278</v>
      </c>
      <c r="B6525">
        <v>147</v>
      </c>
      <c r="C6525">
        <v>0.86347311934232895</v>
      </c>
      <c r="D6525">
        <v>180374</v>
      </c>
      <c r="E6525" t="s">
        <v>5790</v>
      </c>
      <c r="F6525">
        <v>0.69760107989999998</v>
      </c>
      <c r="G6525">
        <v>180278</v>
      </c>
      <c r="H6525">
        <v>11.8</v>
      </c>
      <c r="I6525">
        <v>2</v>
      </c>
    </row>
    <row r="6526" spans="1:9" x14ac:dyDescent="0.3">
      <c r="A6526">
        <v>180279</v>
      </c>
      <c r="B6526">
        <v>142</v>
      </c>
      <c r="C6526">
        <v>0</v>
      </c>
      <c r="D6526">
        <v>180705</v>
      </c>
      <c r="E6526" t="s">
        <v>5790</v>
      </c>
      <c r="F6526">
        <v>0.88996326920000002</v>
      </c>
      <c r="G6526">
        <v>180279</v>
      </c>
      <c r="H6526">
        <v>6.11</v>
      </c>
      <c r="I6526">
        <v>4</v>
      </c>
    </row>
    <row r="6527" spans="1:9" x14ac:dyDescent="0.3">
      <c r="A6527">
        <v>180295</v>
      </c>
      <c r="B6527">
        <v>147</v>
      </c>
      <c r="C6527">
        <v>0</v>
      </c>
      <c r="D6527">
        <v>180985</v>
      </c>
      <c r="E6527" t="s">
        <v>5790</v>
      </c>
      <c r="F6527">
        <v>0.7973444462</v>
      </c>
      <c r="G6527">
        <v>180295</v>
      </c>
      <c r="H6527">
        <v>7.65</v>
      </c>
      <c r="I6527">
        <v>3</v>
      </c>
    </row>
    <row r="6528" spans="1:9" x14ac:dyDescent="0.3">
      <c r="A6528">
        <v>180312</v>
      </c>
      <c r="B6528">
        <v>147</v>
      </c>
      <c r="C6528">
        <v>0</v>
      </c>
      <c r="D6528">
        <v>180572</v>
      </c>
      <c r="E6528" t="s">
        <v>5790</v>
      </c>
      <c r="F6528">
        <v>0.91512376070000001</v>
      </c>
      <c r="G6528">
        <v>180312</v>
      </c>
      <c r="H6528">
        <v>6.11</v>
      </c>
      <c r="I6528">
        <v>4</v>
      </c>
    </row>
    <row r="6529" spans="1:9" x14ac:dyDescent="0.3">
      <c r="A6529">
        <v>180350</v>
      </c>
      <c r="B6529">
        <v>147</v>
      </c>
      <c r="C6529">
        <v>0</v>
      </c>
      <c r="D6529">
        <v>180572</v>
      </c>
      <c r="E6529" t="s">
        <v>5790</v>
      </c>
      <c r="F6529">
        <v>0.82422584300000001</v>
      </c>
      <c r="G6529">
        <v>180350</v>
      </c>
      <c r="H6529">
        <v>7.65</v>
      </c>
      <c r="I6529">
        <v>3</v>
      </c>
    </row>
    <row r="6530" spans="1:9" x14ac:dyDescent="0.3">
      <c r="A6530">
        <v>180353</v>
      </c>
      <c r="B6530">
        <v>142</v>
      </c>
      <c r="C6530">
        <v>0</v>
      </c>
      <c r="D6530">
        <v>180924</v>
      </c>
      <c r="E6530" t="s">
        <v>5790</v>
      </c>
      <c r="F6530">
        <v>0.1098566949</v>
      </c>
      <c r="G6530">
        <v>180353</v>
      </c>
      <c r="H6530">
        <v>14.76</v>
      </c>
      <c r="I6530">
        <v>1</v>
      </c>
    </row>
    <row r="6531" spans="1:9" x14ac:dyDescent="0.3">
      <c r="A6531">
        <v>180354</v>
      </c>
      <c r="B6531">
        <v>100</v>
      </c>
      <c r="C6531">
        <v>0</v>
      </c>
      <c r="D6531">
        <v>180985</v>
      </c>
      <c r="E6531" t="s">
        <v>5790</v>
      </c>
      <c r="F6531">
        <v>0.6432980895</v>
      </c>
      <c r="G6531">
        <v>180354</v>
      </c>
      <c r="H6531">
        <v>11.8</v>
      </c>
      <c r="I6531">
        <v>2</v>
      </c>
    </row>
    <row r="6532" spans="1:9" x14ac:dyDescent="0.3">
      <c r="A6532">
        <v>180355</v>
      </c>
      <c r="B6532">
        <v>127</v>
      </c>
      <c r="C6532">
        <v>0</v>
      </c>
      <c r="D6532">
        <v>180985</v>
      </c>
      <c r="E6532" t="s">
        <v>5790</v>
      </c>
      <c r="F6532">
        <v>0.64674860239999998</v>
      </c>
      <c r="G6532">
        <v>180355</v>
      </c>
      <c r="H6532">
        <v>11.8</v>
      </c>
      <c r="I6532">
        <v>2</v>
      </c>
    </row>
    <row r="6533" spans="1:9" x14ac:dyDescent="0.3">
      <c r="A6533">
        <v>180356</v>
      </c>
      <c r="B6533">
        <v>147</v>
      </c>
      <c r="C6533">
        <v>0</v>
      </c>
      <c r="D6533">
        <v>180985</v>
      </c>
      <c r="E6533" t="s">
        <v>5790</v>
      </c>
      <c r="F6533">
        <v>0.4841645658</v>
      </c>
      <c r="G6533">
        <v>180356</v>
      </c>
      <c r="H6533">
        <v>14.76</v>
      </c>
      <c r="I6533">
        <v>1</v>
      </c>
    </row>
    <row r="6534" spans="1:9" x14ac:dyDescent="0.3">
      <c r="A6534">
        <v>180357</v>
      </c>
      <c r="B6534">
        <v>142</v>
      </c>
      <c r="C6534">
        <v>0</v>
      </c>
      <c r="D6534">
        <v>180985</v>
      </c>
      <c r="E6534" t="s">
        <v>5791</v>
      </c>
      <c r="F6534">
        <v>0.98307967190000001</v>
      </c>
      <c r="G6534">
        <v>180357</v>
      </c>
      <c r="H6534">
        <v>1.98</v>
      </c>
      <c r="I6534">
        <v>6</v>
      </c>
    </row>
    <row r="6535" spans="1:9" x14ac:dyDescent="0.3">
      <c r="A6535">
        <v>180358</v>
      </c>
      <c r="B6535">
        <v>147</v>
      </c>
      <c r="C6535">
        <v>0</v>
      </c>
      <c r="D6535">
        <v>180985</v>
      </c>
      <c r="E6535" t="s">
        <v>5790</v>
      </c>
      <c r="F6535">
        <v>0.59399318700000003</v>
      </c>
      <c r="G6535">
        <v>180358</v>
      </c>
      <c r="H6535">
        <v>11.8</v>
      </c>
      <c r="I6535">
        <v>2</v>
      </c>
    </row>
    <row r="6536" spans="1:9" x14ac:dyDescent="0.3">
      <c r="A6536">
        <v>180379</v>
      </c>
      <c r="B6536">
        <v>142</v>
      </c>
      <c r="C6536">
        <v>0</v>
      </c>
      <c r="D6536">
        <v>181740</v>
      </c>
      <c r="E6536" t="s">
        <v>5790</v>
      </c>
      <c r="F6536">
        <v>0.88754934070000002</v>
      </c>
      <c r="G6536">
        <v>180379</v>
      </c>
      <c r="H6536">
        <v>6.11</v>
      </c>
      <c r="I6536">
        <v>4</v>
      </c>
    </row>
    <row r="6537" spans="1:9" x14ac:dyDescent="0.3">
      <c r="A6537">
        <v>180407</v>
      </c>
      <c r="B6537">
        <v>142</v>
      </c>
      <c r="C6537">
        <v>0</v>
      </c>
      <c r="D6537">
        <v>180756</v>
      </c>
      <c r="E6537" t="s">
        <v>5790</v>
      </c>
      <c r="F6537">
        <v>0.90830755230000004</v>
      </c>
      <c r="G6537">
        <v>180407</v>
      </c>
      <c r="H6537">
        <v>6.11</v>
      </c>
      <c r="I6537">
        <v>4</v>
      </c>
    </row>
    <row r="6538" spans="1:9" x14ac:dyDescent="0.3">
      <c r="A6538">
        <v>180408</v>
      </c>
      <c r="B6538">
        <v>142</v>
      </c>
      <c r="C6538">
        <v>0</v>
      </c>
      <c r="D6538">
        <v>180756</v>
      </c>
      <c r="E6538" t="s">
        <v>5790</v>
      </c>
      <c r="F6538">
        <v>0.56978619100000005</v>
      </c>
      <c r="G6538">
        <v>180408</v>
      </c>
      <c r="H6538">
        <v>11.8</v>
      </c>
      <c r="I6538">
        <v>2</v>
      </c>
    </row>
    <row r="6539" spans="1:9" x14ac:dyDescent="0.3">
      <c r="A6539">
        <v>180409</v>
      </c>
      <c r="B6539">
        <v>160.55333587776499</v>
      </c>
      <c r="C6539">
        <v>0.55555500000277702</v>
      </c>
      <c r="D6539">
        <v>180756</v>
      </c>
      <c r="E6539" t="s">
        <v>5790</v>
      </c>
      <c r="F6539">
        <v>0.79381394390000004</v>
      </c>
      <c r="G6539">
        <v>180409</v>
      </c>
      <c r="H6539">
        <v>7.65</v>
      </c>
      <c r="I6539">
        <v>3</v>
      </c>
    </row>
    <row r="6540" spans="1:9" x14ac:dyDescent="0.3">
      <c r="A6540">
        <v>180411</v>
      </c>
      <c r="B6540">
        <v>142</v>
      </c>
      <c r="C6540">
        <v>0</v>
      </c>
      <c r="D6540">
        <v>180756</v>
      </c>
      <c r="E6540" t="s">
        <v>5790</v>
      </c>
      <c r="F6540">
        <v>0.85778176780000004</v>
      </c>
      <c r="G6540">
        <v>180411</v>
      </c>
      <c r="H6540">
        <v>6.11</v>
      </c>
      <c r="I6540">
        <v>4</v>
      </c>
    </row>
    <row r="6541" spans="1:9" x14ac:dyDescent="0.3">
      <c r="A6541">
        <v>180413</v>
      </c>
      <c r="B6541">
        <v>142</v>
      </c>
      <c r="C6541">
        <v>0</v>
      </c>
      <c r="D6541">
        <v>180756</v>
      </c>
      <c r="E6541" t="s">
        <v>5790</v>
      </c>
      <c r="F6541">
        <v>0.77235865589999997</v>
      </c>
      <c r="G6541">
        <v>180413</v>
      </c>
      <c r="H6541">
        <v>7.65</v>
      </c>
      <c r="I6541">
        <v>3</v>
      </c>
    </row>
    <row r="6542" spans="1:9" x14ac:dyDescent="0.3">
      <c r="A6542">
        <v>180420</v>
      </c>
      <c r="B6542">
        <v>147</v>
      </c>
      <c r="C6542">
        <v>0</v>
      </c>
      <c r="D6542">
        <v>181578</v>
      </c>
      <c r="E6542" t="s">
        <v>5790</v>
      </c>
      <c r="F6542">
        <v>0.3513021469</v>
      </c>
      <c r="G6542">
        <v>180420</v>
      </c>
      <c r="H6542">
        <v>14.76</v>
      </c>
      <c r="I6542">
        <v>1</v>
      </c>
    </row>
    <row r="6543" spans="1:9" x14ac:dyDescent="0.3">
      <c r="A6543">
        <v>180428</v>
      </c>
      <c r="B6543">
        <v>142</v>
      </c>
      <c r="C6543">
        <v>0</v>
      </c>
      <c r="D6543">
        <v>180801</v>
      </c>
      <c r="E6543" t="s">
        <v>5790</v>
      </c>
      <c r="F6543">
        <v>0.78813129660000003</v>
      </c>
      <c r="G6543">
        <v>180428</v>
      </c>
      <c r="H6543">
        <v>7.65</v>
      </c>
      <c r="I6543">
        <v>3</v>
      </c>
    </row>
    <row r="6544" spans="1:9" x14ac:dyDescent="0.3">
      <c r="A6544">
        <v>180434</v>
      </c>
      <c r="B6544">
        <v>168.07001862144099</v>
      </c>
      <c r="C6544">
        <v>0</v>
      </c>
      <c r="D6544">
        <v>180801</v>
      </c>
      <c r="E6544" t="s">
        <v>5791</v>
      </c>
      <c r="F6544">
        <v>0.9522317052</v>
      </c>
      <c r="G6544">
        <v>180434</v>
      </c>
      <c r="H6544">
        <v>4.0599999999999996</v>
      </c>
      <c r="I6544">
        <v>5</v>
      </c>
    </row>
    <row r="6545" spans="1:9" x14ac:dyDescent="0.3">
      <c r="A6545">
        <v>180436</v>
      </c>
      <c r="B6545">
        <v>142</v>
      </c>
      <c r="C6545">
        <v>0</v>
      </c>
      <c r="D6545">
        <v>180801</v>
      </c>
      <c r="E6545" t="s">
        <v>5790</v>
      </c>
      <c r="F6545">
        <v>0.40474006530000001</v>
      </c>
      <c r="G6545">
        <v>180436</v>
      </c>
      <c r="H6545">
        <v>14.76</v>
      </c>
      <c r="I6545">
        <v>1</v>
      </c>
    </row>
    <row r="6546" spans="1:9" x14ac:dyDescent="0.3">
      <c r="A6546">
        <v>180445</v>
      </c>
      <c r="B6546">
        <v>142</v>
      </c>
      <c r="C6546">
        <v>0</v>
      </c>
      <c r="D6546">
        <v>180801</v>
      </c>
      <c r="E6546" t="s">
        <v>5790</v>
      </c>
      <c r="F6546">
        <v>0.61394935849999999</v>
      </c>
      <c r="G6546">
        <v>180445</v>
      </c>
      <c r="H6546">
        <v>11.8</v>
      </c>
      <c r="I6546">
        <v>2</v>
      </c>
    </row>
    <row r="6547" spans="1:9" x14ac:dyDescent="0.3">
      <c r="A6547">
        <v>180446</v>
      </c>
      <c r="B6547">
        <v>142</v>
      </c>
      <c r="C6547">
        <v>0</v>
      </c>
      <c r="D6547">
        <v>180801</v>
      </c>
      <c r="E6547" t="s">
        <v>5790</v>
      </c>
      <c r="F6547">
        <v>0.52280527349999995</v>
      </c>
      <c r="G6547">
        <v>180446</v>
      </c>
      <c r="H6547">
        <v>11.8</v>
      </c>
      <c r="I6547">
        <v>2</v>
      </c>
    </row>
    <row r="6548" spans="1:9" x14ac:dyDescent="0.3">
      <c r="A6548">
        <v>180451</v>
      </c>
      <c r="B6548">
        <v>155.19173579387299</v>
      </c>
      <c r="C6548">
        <v>0</v>
      </c>
      <c r="D6548">
        <v>181578</v>
      </c>
      <c r="E6548" t="s">
        <v>5790</v>
      </c>
      <c r="F6548">
        <v>0.40897020699999997</v>
      </c>
      <c r="G6548">
        <v>180451</v>
      </c>
      <c r="H6548">
        <v>14.76</v>
      </c>
      <c r="I6548">
        <v>1</v>
      </c>
    </row>
    <row r="6549" spans="1:9" x14ac:dyDescent="0.3">
      <c r="A6549">
        <v>180485</v>
      </c>
      <c r="B6549">
        <v>152.94553414933901</v>
      </c>
      <c r="C6549">
        <v>0</v>
      </c>
      <c r="D6549">
        <v>180863</v>
      </c>
      <c r="E6549" t="s">
        <v>5790</v>
      </c>
      <c r="F6549">
        <v>0.49502474070000002</v>
      </c>
      <c r="G6549">
        <v>180485</v>
      </c>
      <c r="H6549">
        <v>14.76</v>
      </c>
      <c r="I6549">
        <v>1</v>
      </c>
    </row>
    <row r="6550" spans="1:9" x14ac:dyDescent="0.3">
      <c r="A6550">
        <v>180487</v>
      </c>
      <c r="B6550">
        <v>80</v>
      </c>
      <c r="C6550">
        <v>0</v>
      </c>
      <c r="D6550">
        <v>181638</v>
      </c>
      <c r="E6550" t="s">
        <v>5790</v>
      </c>
      <c r="F6550">
        <v>0.32209438089999998</v>
      </c>
      <c r="G6550">
        <v>180487</v>
      </c>
      <c r="H6550">
        <v>14.76</v>
      </c>
      <c r="I6550">
        <v>1</v>
      </c>
    </row>
    <row r="6551" spans="1:9" x14ac:dyDescent="0.3">
      <c r="A6551">
        <v>180500</v>
      </c>
      <c r="B6551">
        <v>142</v>
      </c>
      <c r="C6551">
        <v>0</v>
      </c>
      <c r="D6551">
        <v>180863</v>
      </c>
      <c r="E6551" t="s">
        <v>5790</v>
      </c>
      <c r="F6551">
        <v>0.67474150659999999</v>
      </c>
      <c r="G6551">
        <v>180500</v>
      </c>
      <c r="H6551">
        <v>11.8</v>
      </c>
      <c r="I6551">
        <v>2</v>
      </c>
    </row>
    <row r="6552" spans="1:9" x14ac:dyDescent="0.3">
      <c r="A6552">
        <v>180515</v>
      </c>
      <c r="B6552">
        <v>142</v>
      </c>
      <c r="C6552">
        <v>0</v>
      </c>
      <c r="D6552">
        <v>180992</v>
      </c>
      <c r="E6552" t="s">
        <v>5790</v>
      </c>
      <c r="F6552">
        <v>0.26720052960000001</v>
      </c>
      <c r="G6552">
        <v>180515</v>
      </c>
      <c r="H6552">
        <v>14.76</v>
      </c>
      <c r="I6552">
        <v>1</v>
      </c>
    </row>
    <row r="6553" spans="1:9" x14ac:dyDescent="0.3">
      <c r="A6553">
        <v>180518</v>
      </c>
      <c r="B6553">
        <v>137</v>
      </c>
      <c r="C6553">
        <v>0</v>
      </c>
      <c r="D6553">
        <v>180992</v>
      </c>
      <c r="E6553" t="s">
        <v>5790</v>
      </c>
      <c r="F6553">
        <v>0.36742615699999998</v>
      </c>
      <c r="G6553">
        <v>180518</v>
      </c>
      <c r="H6553">
        <v>14.76</v>
      </c>
      <c r="I6553">
        <v>1</v>
      </c>
    </row>
    <row r="6554" spans="1:9" x14ac:dyDescent="0.3">
      <c r="A6554">
        <v>180520</v>
      </c>
      <c r="B6554">
        <v>142</v>
      </c>
      <c r="C6554">
        <v>0</v>
      </c>
      <c r="D6554">
        <v>180992</v>
      </c>
      <c r="E6554" t="s">
        <v>5790</v>
      </c>
      <c r="F6554">
        <v>0.1121808589</v>
      </c>
      <c r="G6554">
        <v>180520</v>
      </c>
      <c r="H6554">
        <v>14.76</v>
      </c>
      <c r="I6554">
        <v>1</v>
      </c>
    </row>
    <row r="6555" spans="1:9" x14ac:dyDescent="0.3">
      <c r="A6555">
        <v>180521</v>
      </c>
      <c r="B6555">
        <v>147</v>
      </c>
      <c r="C6555">
        <v>0</v>
      </c>
      <c r="D6555">
        <v>180992</v>
      </c>
      <c r="E6555" t="s">
        <v>5790</v>
      </c>
      <c r="F6555">
        <v>0.74965327979999996</v>
      </c>
      <c r="G6555">
        <v>180521</v>
      </c>
      <c r="H6555">
        <v>11.8</v>
      </c>
      <c r="I6555">
        <v>2</v>
      </c>
    </row>
    <row r="6556" spans="1:9" x14ac:dyDescent="0.3">
      <c r="A6556">
        <v>180528</v>
      </c>
      <c r="B6556">
        <v>142</v>
      </c>
      <c r="C6556">
        <v>0</v>
      </c>
      <c r="D6556">
        <v>180992</v>
      </c>
      <c r="E6556" t="s">
        <v>5790</v>
      </c>
      <c r="F6556">
        <v>0.70800477269999995</v>
      </c>
      <c r="G6556">
        <v>180528</v>
      </c>
      <c r="H6556">
        <v>11.8</v>
      </c>
      <c r="I6556">
        <v>2</v>
      </c>
    </row>
    <row r="6557" spans="1:9" x14ac:dyDescent="0.3">
      <c r="A6557">
        <v>180530</v>
      </c>
      <c r="B6557">
        <v>119.99999999999901</v>
      </c>
      <c r="C6557">
        <v>0</v>
      </c>
      <c r="D6557">
        <v>180992</v>
      </c>
      <c r="E6557" t="s">
        <v>5790</v>
      </c>
      <c r="F6557">
        <v>0.30940142269999998</v>
      </c>
      <c r="G6557">
        <v>180530</v>
      </c>
      <c r="H6557">
        <v>14.76</v>
      </c>
      <c r="I6557">
        <v>1</v>
      </c>
    </row>
    <row r="6558" spans="1:9" x14ac:dyDescent="0.3">
      <c r="A6558">
        <v>180547</v>
      </c>
      <c r="B6558">
        <v>142</v>
      </c>
      <c r="C6558">
        <v>0</v>
      </c>
      <c r="D6558">
        <v>180795</v>
      </c>
      <c r="E6558" t="s">
        <v>5790</v>
      </c>
      <c r="F6558">
        <v>0.34571430089999999</v>
      </c>
      <c r="G6558">
        <v>180547</v>
      </c>
      <c r="H6558">
        <v>14.76</v>
      </c>
      <c r="I6558">
        <v>1</v>
      </c>
    </row>
    <row r="6559" spans="1:9" x14ac:dyDescent="0.3">
      <c r="A6559">
        <v>180548</v>
      </c>
      <c r="B6559">
        <v>149.41191846767299</v>
      </c>
      <c r="C6559">
        <v>0</v>
      </c>
      <c r="D6559">
        <v>180795</v>
      </c>
      <c r="E6559" t="s">
        <v>5790</v>
      </c>
      <c r="F6559">
        <v>0.37250679730000003</v>
      </c>
      <c r="G6559">
        <v>180548</v>
      </c>
      <c r="H6559">
        <v>14.76</v>
      </c>
      <c r="I6559">
        <v>1</v>
      </c>
    </row>
    <row r="6560" spans="1:9" x14ac:dyDescent="0.3">
      <c r="A6560">
        <v>180549</v>
      </c>
      <c r="B6560">
        <v>147.70158670573301</v>
      </c>
      <c r="C6560">
        <v>0</v>
      </c>
      <c r="D6560">
        <v>180795</v>
      </c>
      <c r="E6560" t="s">
        <v>5790</v>
      </c>
      <c r="F6560">
        <v>0.51995146270000003</v>
      </c>
      <c r="G6560">
        <v>180549</v>
      </c>
      <c r="H6560">
        <v>11.8</v>
      </c>
      <c r="I6560">
        <v>2</v>
      </c>
    </row>
    <row r="6561" spans="1:9" x14ac:dyDescent="0.3">
      <c r="A6561">
        <v>180552</v>
      </c>
      <c r="B6561">
        <v>136.18761294684799</v>
      </c>
      <c r="C6561">
        <v>0</v>
      </c>
      <c r="D6561">
        <v>180795</v>
      </c>
      <c r="E6561" t="s">
        <v>5790</v>
      </c>
      <c r="F6561">
        <v>0.53193128109999999</v>
      </c>
      <c r="G6561">
        <v>180552</v>
      </c>
      <c r="H6561">
        <v>11.8</v>
      </c>
      <c r="I6561">
        <v>2</v>
      </c>
    </row>
    <row r="6562" spans="1:9" x14ac:dyDescent="0.3">
      <c r="A6562">
        <v>180581</v>
      </c>
      <c r="B6562">
        <v>142</v>
      </c>
      <c r="C6562">
        <v>0</v>
      </c>
      <c r="D6562">
        <v>180863</v>
      </c>
      <c r="E6562" t="s">
        <v>5790</v>
      </c>
      <c r="F6562">
        <v>0.80145835880000005</v>
      </c>
      <c r="G6562">
        <v>180581</v>
      </c>
      <c r="H6562">
        <v>7.65</v>
      </c>
      <c r="I6562">
        <v>3</v>
      </c>
    </row>
    <row r="6563" spans="1:9" x14ac:dyDescent="0.3">
      <c r="A6563">
        <v>180613</v>
      </c>
      <c r="B6563">
        <v>142</v>
      </c>
      <c r="C6563">
        <v>0</v>
      </c>
      <c r="D6563">
        <v>180795</v>
      </c>
      <c r="E6563" t="s">
        <v>5790</v>
      </c>
      <c r="F6563">
        <v>0.87530308960000003</v>
      </c>
      <c r="G6563">
        <v>180613</v>
      </c>
      <c r="H6563">
        <v>6.11</v>
      </c>
      <c r="I6563">
        <v>4</v>
      </c>
    </row>
    <row r="6564" spans="1:9" x14ac:dyDescent="0.3">
      <c r="A6564">
        <v>180637</v>
      </c>
      <c r="B6564">
        <v>146.102004102004</v>
      </c>
      <c r="C6564">
        <v>0</v>
      </c>
      <c r="D6564">
        <v>180841</v>
      </c>
      <c r="E6564" t="s">
        <v>5790</v>
      </c>
      <c r="F6564">
        <v>0.59687805179999998</v>
      </c>
      <c r="G6564">
        <v>180637</v>
      </c>
      <c r="H6564">
        <v>11.8</v>
      </c>
      <c r="I6564">
        <v>2</v>
      </c>
    </row>
    <row r="6565" spans="1:9" x14ac:dyDescent="0.3">
      <c r="A6565">
        <v>180672</v>
      </c>
      <c r="B6565">
        <v>142</v>
      </c>
      <c r="C6565">
        <v>0</v>
      </c>
      <c r="D6565">
        <v>181242</v>
      </c>
      <c r="E6565" t="s">
        <v>5790</v>
      </c>
      <c r="F6565">
        <v>0.72657459970000005</v>
      </c>
      <c r="G6565">
        <v>180672</v>
      </c>
      <c r="H6565">
        <v>11.8</v>
      </c>
      <c r="I6565">
        <v>2</v>
      </c>
    </row>
    <row r="6566" spans="1:9" x14ac:dyDescent="0.3">
      <c r="A6566">
        <v>180715</v>
      </c>
      <c r="B6566">
        <v>142</v>
      </c>
      <c r="C6566">
        <v>0</v>
      </c>
      <c r="D6566">
        <v>180719</v>
      </c>
      <c r="E6566" t="s">
        <v>5790</v>
      </c>
      <c r="F6566">
        <v>0.45115333800000001</v>
      </c>
      <c r="G6566">
        <v>180715</v>
      </c>
      <c r="H6566">
        <v>14.76</v>
      </c>
      <c r="I6566">
        <v>1</v>
      </c>
    </row>
    <row r="6567" spans="1:9" x14ac:dyDescent="0.3">
      <c r="A6567">
        <v>180740</v>
      </c>
      <c r="B6567">
        <v>142</v>
      </c>
      <c r="C6567">
        <v>0</v>
      </c>
      <c r="D6567">
        <v>181220</v>
      </c>
      <c r="E6567" t="s">
        <v>5790</v>
      </c>
      <c r="F6567">
        <v>0.90864133830000005</v>
      </c>
      <c r="G6567">
        <v>180740</v>
      </c>
      <c r="H6567">
        <v>6.11</v>
      </c>
      <c r="I6567">
        <v>4</v>
      </c>
    </row>
    <row r="6568" spans="1:9" x14ac:dyDescent="0.3">
      <c r="A6568">
        <v>180741</v>
      </c>
      <c r="B6568">
        <v>155.193310574137</v>
      </c>
      <c r="C6568">
        <v>0</v>
      </c>
      <c r="D6568">
        <v>181578</v>
      </c>
      <c r="E6568" t="s">
        <v>5790</v>
      </c>
      <c r="F6568">
        <v>0.38381063939999999</v>
      </c>
      <c r="G6568">
        <v>180741</v>
      </c>
      <c r="H6568">
        <v>14.76</v>
      </c>
      <c r="I6568">
        <v>1</v>
      </c>
    </row>
    <row r="6569" spans="1:9" x14ac:dyDescent="0.3">
      <c r="A6569">
        <v>180775</v>
      </c>
      <c r="B6569">
        <v>142</v>
      </c>
      <c r="C6569">
        <v>0</v>
      </c>
      <c r="D6569">
        <v>180843</v>
      </c>
      <c r="E6569" t="s">
        <v>5790</v>
      </c>
      <c r="F6569">
        <v>0.11121556909999999</v>
      </c>
      <c r="G6569">
        <v>180775</v>
      </c>
      <c r="H6569">
        <v>14.76</v>
      </c>
      <c r="I6569">
        <v>1</v>
      </c>
    </row>
    <row r="6570" spans="1:9" x14ac:dyDescent="0.3">
      <c r="A6570">
        <v>180786</v>
      </c>
      <c r="B6570">
        <v>147</v>
      </c>
      <c r="C6570">
        <v>0</v>
      </c>
      <c r="D6570">
        <v>186093</v>
      </c>
      <c r="E6570" t="s">
        <v>5790</v>
      </c>
      <c r="F6570">
        <v>0.64732420440000005</v>
      </c>
      <c r="G6570">
        <v>180786</v>
      </c>
      <c r="H6570">
        <v>11.8</v>
      </c>
      <c r="I6570">
        <v>2</v>
      </c>
    </row>
    <row r="6571" spans="1:9" x14ac:dyDescent="0.3">
      <c r="A6571">
        <v>180786</v>
      </c>
      <c r="B6571">
        <v>147</v>
      </c>
      <c r="C6571">
        <v>0</v>
      </c>
      <c r="D6571">
        <v>186093</v>
      </c>
      <c r="E6571" t="s">
        <v>5790</v>
      </c>
      <c r="F6571">
        <v>0.64732420440000005</v>
      </c>
      <c r="G6571">
        <v>180786</v>
      </c>
      <c r="H6571">
        <v>11.8</v>
      </c>
      <c r="I6571">
        <v>2</v>
      </c>
    </row>
    <row r="6572" spans="1:9" x14ac:dyDescent="0.3">
      <c r="A6572">
        <v>180819</v>
      </c>
      <c r="B6572">
        <v>160.58221974815601</v>
      </c>
      <c r="C6572">
        <v>0</v>
      </c>
      <c r="D6572">
        <v>181400</v>
      </c>
      <c r="E6572" t="s">
        <v>5791</v>
      </c>
      <c r="F6572">
        <v>0.94719767570000002</v>
      </c>
      <c r="G6572">
        <v>180819</v>
      </c>
      <c r="H6572">
        <v>4.0599999999999996</v>
      </c>
      <c r="I6572">
        <v>5</v>
      </c>
    </row>
    <row r="6573" spans="1:9" x14ac:dyDescent="0.3">
      <c r="A6573">
        <v>180823</v>
      </c>
      <c r="B6573">
        <v>142</v>
      </c>
      <c r="C6573">
        <v>0</v>
      </c>
      <c r="D6573">
        <v>181400</v>
      </c>
      <c r="E6573" t="s">
        <v>5790</v>
      </c>
      <c r="F6573">
        <v>0.92015826700000003</v>
      </c>
      <c r="G6573">
        <v>180823</v>
      </c>
      <c r="H6573">
        <v>6.11</v>
      </c>
      <c r="I6573">
        <v>4</v>
      </c>
    </row>
    <row r="6574" spans="1:9" x14ac:dyDescent="0.3">
      <c r="A6574">
        <v>180839</v>
      </c>
      <c r="B6574">
        <v>147</v>
      </c>
      <c r="C6574">
        <v>0</v>
      </c>
      <c r="D6574">
        <v>182927</v>
      </c>
      <c r="E6574" t="s">
        <v>5790</v>
      </c>
      <c r="F6574">
        <v>0.5497602224</v>
      </c>
      <c r="G6574">
        <v>180839</v>
      </c>
      <c r="H6574">
        <v>11.8</v>
      </c>
      <c r="I6574">
        <v>2</v>
      </c>
    </row>
    <row r="6575" spans="1:9" x14ac:dyDescent="0.3">
      <c r="A6575">
        <v>180839</v>
      </c>
      <c r="B6575">
        <v>147</v>
      </c>
      <c r="C6575">
        <v>0</v>
      </c>
      <c r="D6575">
        <v>182927</v>
      </c>
      <c r="E6575" t="s">
        <v>5790</v>
      </c>
      <c r="F6575">
        <v>0.5497602224</v>
      </c>
      <c r="G6575">
        <v>180839</v>
      </c>
      <c r="H6575">
        <v>11.8</v>
      </c>
      <c r="I6575">
        <v>2</v>
      </c>
    </row>
    <row r="6576" spans="1:9" x14ac:dyDescent="0.3">
      <c r="A6576">
        <v>180854</v>
      </c>
      <c r="B6576">
        <v>142</v>
      </c>
      <c r="C6576">
        <v>0</v>
      </c>
      <c r="D6576">
        <v>181718</v>
      </c>
      <c r="E6576" t="s">
        <v>5790</v>
      </c>
      <c r="F6576">
        <v>0.88990455869999996</v>
      </c>
      <c r="G6576">
        <v>180854</v>
      </c>
      <c r="H6576">
        <v>6.11</v>
      </c>
      <c r="I6576">
        <v>4</v>
      </c>
    </row>
    <row r="6577" spans="1:9" x14ac:dyDescent="0.3">
      <c r="A6577">
        <v>180872</v>
      </c>
      <c r="B6577">
        <v>147</v>
      </c>
      <c r="C6577">
        <v>0</v>
      </c>
      <c r="D6577">
        <v>181954</v>
      </c>
      <c r="E6577" t="s">
        <v>5790</v>
      </c>
      <c r="F6577">
        <v>0.48390799759999997</v>
      </c>
      <c r="G6577">
        <v>180872</v>
      </c>
      <c r="H6577">
        <v>14.76</v>
      </c>
      <c r="I6577">
        <v>1</v>
      </c>
    </row>
    <row r="6578" spans="1:9" x14ac:dyDescent="0.3">
      <c r="A6578">
        <v>180880</v>
      </c>
      <c r="B6578">
        <v>147</v>
      </c>
      <c r="C6578">
        <v>0</v>
      </c>
      <c r="D6578">
        <v>181954</v>
      </c>
      <c r="E6578" t="s">
        <v>5790</v>
      </c>
      <c r="F6578">
        <v>0.47261643409999998</v>
      </c>
      <c r="G6578">
        <v>180880</v>
      </c>
      <c r="H6578">
        <v>14.76</v>
      </c>
      <c r="I6578">
        <v>1</v>
      </c>
    </row>
    <row r="6579" spans="1:9" x14ac:dyDescent="0.3">
      <c r="A6579">
        <v>180930</v>
      </c>
      <c r="B6579">
        <v>147</v>
      </c>
      <c r="C6579">
        <v>0</v>
      </c>
      <c r="D6579">
        <v>181978</v>
      </c>
      <c r="E6579" t="s">
        <v>5790</v>
      </c>
      <c r="F6579">
        <v>0.70979976649999998</v>
      </c>
      <c r="G6579">
        <v>180930</v>
      </c>
      <c r="H6579">
        <v>11.8</v>
      </c>
      <c r="I6579">
        <v>2</v>
      </c>
    </row>
    <row r="6580" spans="1:9" x14ac:dyDescent="0.3">
      <c r="A6580">
        <v>180936</v>
      </c>
      <c r="B6580">
        <v>147</v>
      </c>
      <c r="C6580">
        <v>0</v>
      </c>
      <c r="D6580">
        <v>181978</v>
      </c>
      <c r="E6580" t="s">
        <v>5790</v>
      </c>
      <c r="F6580">
        <v>0.4240479767</v>
      </c>
      <c r="G6580">
        <v>180936</v>
      </c>
      <c r="H6580">
        <v>14.76</v>
      </c>
      <c r="I6580">
        <v>1</v>
      </c>
    </row>
    <row r="6581" spans="1:9" x14ac:dyDescent="0.3">
      <c r="A6581">
        <v>180953</v>
      </c>
      <c r="B6581">
        <v>136.602824374536</v>
      </c>
      <c r="C6581">
        <v>0.44496436768425102</v>
      </c>
      <c r="D6581">
        <v>181209</v>
      </c>
      <c r="E6581" t="s">
        <v>5790</v>
      </c>
      <c r="F6581">
        <v>0.62909001109999996</v>
      </c>
      <c r="G6581">
        <v>180953</v>
      </c>
      <c r="H6581">
        <v>11.8</v>
      </c>
      <c r="I6581">
        <v>2</v>
      </c>
    </row>
    <row r="6582" spans="1:9" x14ac:dyDescent="0.3">
      <c r="A6582">
        <v>180954</v>
      </c>
      <c r="B6582">
        <v>147.294232771163</v>
      </c>
      <c r="C6582">
        <v>0.44496722818377499</v>
      </c>
      <c r="D6582">
        <v>181209</v>
      </c>
      <c r="E6582" t="s">
        <v>5790</v>
      </c>
      <c r="F6582">
        <v>0.17053717369999999</v>
      </c>
      <c r="G6582">
        <v>180954</v>
      </c>
      <c r="H6582">
        <v>14.76</v>
      </c>
      <c r="I6582">
        <v>1</v>
      </c>
    </row>
    <row r="6583" spans="1:9" x14ac:dyDescent="0.3">
      <c r="A6583">
        <v>180956</v>
      </c>
      <c r="B6583">
        <v>148.176610046891</v>
      </c>
      <c r="C6583">
        <v>0.41530298856662001</v>
      </c>
      <c r="D6583">
        <v>181209</v>
      </c>
      <c r="E6583" t="s">
        <v>5790</v>
      </c>
      <c r="F6583">
        <v>0.40144476289999997</v>
      </c>
      <c r="G6583">
        <v>180956</v>
      </c>
      <c r="H6583">
        <v>14.76</v>
      </c>
      <c r="I6583">
        <v>1</v>
      </c>
    </row>
    <row r="6584" spans="1:9" x14ac:dyDescent="0.3">
      <c r="A6584">
        <v>180957</v>
      </c>
      <c r="B6584">
        <v>148.73816650393701</v>
      </c>
      <c r="C6584">
        <v>0.39642427788517198</v>
      </c>
      <c r="D6584">
        <v>181209</v>
      </c>
      <c r="E6584" t="s">
        <v>5790</v>
      </c>
      <c r="F6584">
        <v>0.39365789289999997</v>
      </c>
      <c r="G6584">
        <v>180957</v>
      </c>
      <c r="H6584">
        <v>14.76</v>
      </c>
      <c r="I6584">
        <v>1</v>
      </c>
    </row>
    <row r="6585" spans="1:9" x14ac:dyDescent="0.3">
      <c r="A6585">
        <v>180960</v>
      </c>
      <c r="B6585">
        <v>141.82908857850299</v>
      </c>
      <c r="C6585">
        <v>0.39642067401499598</v>
      </c>
      <c r="D6585">
        <v>181209</v>
      </c>
      <c r="E6585" t="s">
        <v>5790</v>
      </c>
      <c r="F6585">
        <v>0.24530921880000001</v>
      </c>
      <c r="G6585">
        <v>180960</v>
      </c>
      <c r="H6585">
        <v>14.76</v>
      </c>
      <c r="I6585">
        <v>1</v>
      </c>
    </row>
    <row r="6586" spans="1:9" x14ac:dyDescent="0.3">
      <c r="A6586">
        <v>181044</v>
      </c>
      <c r="B6586">
        <v>141.73142837959199</v>
      </c>
      <c r="C6586">
        <v>0</v>
      </c>
      <c r="D6586">
        <v>181400</v>
      </c>
      <c r="E6586" t="s">
        <v>5791</v>
      </c>
      <c r="F6586">
        <v>0.97735899690000005</v>
      </c>
      <c r="G6586">
        <v>181044</v>
      </c>
      <c r="H6586">
        <v>1.98</v>
      </c>
      <c r="I6586">
        <v>6</v>
      </c>
    </row>
    <row r="6587" spans="1:9" x14ac:dyDescent="0.3">
      <c r="A6587">
        <v>181050</v>
      </c>
      <c r="B6587">
        <v>142</v>
      </c>
      <c r="C6587">
        <v>0</v>
      </c>
      <c r="D6587">
        <v>181242</v>
      </c>
      <c r="E6587" t="s">
        <v>5791</v>
      </c>
      <c r="F6587">
        <v>0.98161089420000003</v>
      </c>
      <c r="G6587">
        <v>181050</v>
      </c>
      <c r="H6587">
        <v>1.98</v>
      </c>
      <c r="I6587">
        <v>6</v>
      </c>
    </row>
    <row r="6588" spans="1:9" x14ac:dyDescent="0.3">
      <c r="A6588">
        <v>181058</v>
      </c>
      <c r="B6588">
        <v>142</v>
      </c>
      <c r="C6588">
        <v>0</v>
      </c>
      <c r="D6588">
        <v>181782</v>
      </c>
      <c r="E6588" t="s">
        <v>5790</v>
      </c>
      <c r="F6588">
        <v>0.49524012210000001</v>
      </c>
      <c r="G6588">
        <v>181058</v>
      </c>
      <c r="H6588">
        <v>14.76</v>
      </c>
      <c r="I6588">
        <v>1</v>
      </c>
    </row>
    <row r="6589" spans="1:9" x14ac:dyDescent="0.3">
      <c r="A6589">
        <v>181060</v>
      </c>
      <c r="B6589">
        <v>147</v>
      </c>
      <c r="C6589">
        <v>0</v>
      </c>
      <c r="D6589">
        <v>182927</v>
      </c>
      <c r="E6589" t="s">
        <v>5790</v>
      </c>
      <c r="F6589">
        <v>0.15589205919999999</v>
      </c>
      <c r="G6589">
        <v>181060</v>
      </c>
      <c r="H6589">
        <v>14.76</v>
      </c>
      <c r="I6589">
        <v>1</v>
      </c>
    </row>
    <row r="6590" spans="1:9" x14ac:dyDescent="0.3">
      <c r="A6590">
        <v>181060</v>
      </c>
      <c r="B6590">
        <v>147</v>
      </c>
      <c r="C6590">
        <v>0</v>
      </c>
      <c r="D6590">
        <v>182927</v>
      </c>
      <c r="E6590" t="s">
        <v>5790</v>
      </c>
      <c r="F6590">
        <v>0.15589205919999999</v>
      </c>
      <c r="G6590">
        <v>181060</v>
      </c>
      <c r="H6590">
        <v>14.76</v>
      </c>
      <c r="I6590">
        <v>1</v>
      </c>
    </row>
    <row r="6591" spans="1:9" x14ac:dyDescent="0.3">
      <c r="A6591">
        <v>181087</v>
      </c>
      <c r="B6591">
        <v>142</v>
      </c>
      <c r="C6591">
        <v>0</v>
      </c>
      <c r="D6591">
        <v>182925</v>
      </c>
      <c r="E6591" t="s">
        <v>5790</v>
      </c>
      <c r="F6591">
        <v>0.1100579128</v>
      </c>
      <c r="G6591">
        <v>181087</v>
      </c>
      <c r="H6591">
        <v>14.76</v>
      </c>
      <c r="I6591">
        <v>1</v>
      </c>
    </row>
    <row r="6592" spans="1:9" x14ac:dyDescent="0.3">
      <c r="A6592">
        <v>181087</v>
      </c>
      <c r="B6592">
        <v>142</v>
      </c>
      <c r="C6592">
        <v>0</v>
      </c>
      <c r="D6592">
        <v>182925</v>
      </c>
      <c r="E6592" t="s">
        <v>5790</v>
      </c>
      <c r="F6592">
        <v>0.1100579128</v>
      </c>
      <c r="G6592">
        <v>181087</v>
      </c>
      <c r="H6592">
        <v>14.76</v>
      </c>
      <c r="I6592">
        <v>1</v>
      </c>
    </row>
    <row r="6593" spans="1:9" x14ac:dyDescent="0.3">
      <c r="A6593">
        <v>181094</v>
      </c>
      <c r="B6593">
        <v>142</v>
      </c>
      <c r="C6593">
        <v>0</v>
      </c>
      <c r="D6593">
        <v>181782</v>
      </c>
      <c r="E6593" t="s">
        <v>5790</v>
      </c>
      <c r="F6593">
        <v>0.63613849879999995</v>
      </c>
      <c r="G6593">
        <v>181094</v>
      </c>
      <c r="H6593">
        <v>11.8</v>
      </c>
      <c r="I6593">
        <v>2</v>
      </c>
    </row>
    <row r="6594" spans="1:9" x14ac:dyDescent="0.3">
      <c r="A6594">
        <v>181115</v>
      </c>
      <c r="B6594">
        <v>142</v>
      </c>
      <c r="C6594">
        <v>0</v>
      </c>
      <c r="D6594">
        <v>181782</v>
      </c>
      <c r="E6594" t="s">
        <v>5790</v>
      </c>
      <c r="F6594">
        <v>0.21696306770000001</v>
      </c>
      <c r="G6594">
        <v>181115</v>
      </c>
      <c r="H6594">
        <v>14.76</v>
      </c>
      <c r="I6594">
        <v>1</v>
      </c>
    </row>
    <row r="6595" spans="1:9" x14ac:dyDescent="0.3">
      <c r="A6595">
        <v>181167</v>
      </c>
      <c r="B6595">
        <v>142</v>
      </c>
      <c r="C6595">
        <v>0</v>
      </c>
      <c r="D6595">
        <v>180615</v>
      </c>
      <c r="E6595" t="s">
        <v>5790</v>
      </c>
      <c r="F6595">
        <v>0.91669130330000004</v>
      </c>
      <c r="G6595">
        <v>181167</v>
      </c>
      <c r="H6595">
        <v>6.11</v>
      </c>
      <c r="I6595">
        <v>4</v>
      </c>
    </row>
    <row r="6596" spans="1:9" x14ac:dyDescent="0.3">
      <c r="A6596">
        <v>181168</v>
      </c>
      <c r="B6596">
        <v>142</v>
      </c>
      <c r="C6596">
        <v>0</v>
      </c>
      <c r="D6596">
        <v>180615</v>
      </c>
      <c r="E6596" t="s">
        <v>5791</v>
      </c>
      <c r="F6596">
        <v>0.95021355149999998</v>
      </c>
      <c r="G6596">
        <v>181168</v>
      </c>
      <c r="H6596">
        <v>4.0599999999999996</v>
      </c>
      <c r="I6596">
        <v>5</v>
      </c>
    </row>
    <row r="6597" spans="1:9" x14ac:dyDescent="0.3">
      <c r="A6597">
        <v>181190</v>
      </c>
      <c r="B6597">
        <v>80</v>
      </c>
      <c r="C6597">
        <v>0</v>
      </c>
      <c r="D6597">
        <v>181638</v>
      </c>
      <c r="E6597" t="s">
        <v>5790</v>
      </c>
      <c r="F6597">
        <v>0.53710621599999997</v>
      </c>
      <c r="G6597">
        <v>181190</v>
      </c>
      <c r="H6597">
        <v>11.8</v>
      </c>
      <c r="I6597">
        <v>2</v>
      </c>
    </row>
    <row r="6598" spans="1:9" x14ac:dyDescent="0.3">
      <c r="A6598">
        <v>181217</v>
      </c>
      <c r="B6598">
        <v>142</v>
      </c>
      <c r="C6598">
        <v>0</v>
      </c>
      <c r="D6598">
        <v>182925</v>
      </c>
      <c r="E6598" t="s">
        <v>5790</v>
      </c>
      <c r="F6598">
        <v>0.13306893410000001</v>
      </c>
      <c r="G6598">
        <v>181217</v>
      </c>
      <c r="H6598">
        <v>14.76</v>
      </c>
      <c r="I6598">
        <v>1</v>
      </c>
    </row>
    <row r="6599" spans="1:9" x14ac:dyDescent="0.3">
      <c r="A6599">
        <v>181217</v>
      </c>
      <c r="B6599">
        <v>142</v>
      </c>
      <c r="C6599">
        <v>0</v>
      </c>
      <c r="D6599">
        <v>182925</v>
      </c>
      <c r="E6599" t="s">
        <v>5790</v>
      </c>
      <c r="F6599">
        <v>0.13306893410000001</v>
      </c>
      <c r="G6599">
        <v>181217</v>
      </c>
      <c r="H6599">
        <v>14.76</v>
      </c>
      <c r="I6599">
        <v>1</v>
      </c>
    </row>
    <row r="6600" spans="1:9" x14ac:dyDescent="0.3">
      <c r="A6600">
        <v>181228</v>
      </c>
      <c r="B6600">
        <v>142</v>
      </c>
      <c r="C6600">
        <v>0</v>
      </c>
      <c r="D6600">
        <v>181782</v>
      </c>
      <c r="E6600" t="s">
        <v>5790</v>
      </c>
      <c r="F6600">
        <v>0.53040438889999997</v>
      </c>
      <c r="G6600">
        <v>181228</v>
      </c>
      <c r="H6600">
        <v>11.8</v>
      </c>
      <c r="I6600">
        <v>2</v>
      </c>
    </row>
    <row r="6601" spans="1:9" x14ac:dyDescent="0.3">
      <c r="A6601">
        <v>181259</v>
      </c>
      <c r="B6601">
        <v>122</v>
      </c>
      <c r="C6601">
        <v>0</v>
      </c>
      <c r="D6601">
        <v>182947</v>
      </c>
      <c r="E6601" t="s">
        <v>5790</v>
      </c>
      <c r="F6601">
        <v>0.373239398</v>
      </c>
      <c r="G6601">
        <v>181259</v>
      </c>
      <c r="H6601">
        <v>14.76</v>
      </c>
      <c r="I6601">
        <v>1</v>
      </c>
    </row>
    <row r="6602" spans="1:9" x14ac:dyDescent="0.3">
      <c r="A6602">
        <v>181259</v>
      </c>
      <c r="B6602">
        <v>122</v>
      </c>
      <c r="C6602">
        <v>0</v>
      </c>
      <c r="D6602">
        <v>182947</v>
      </c>
      <c r="E6602" t="s">
        <v>5790</v>
      </c>
      <c r="F6602">
        <v>0.373239398</v>
      </c>
      <c r="G6602">
        <v>181259</v>
      </c>
      <c r="H6602">
        <v>14.76</v>
      </c>
      <c r="I6602">
        <v>1</v>
      </c>
    </row>
    <row r="6603" spans="1:9" x14ac:dyDescent="0.3">
      <c r="A6603">
        <v>181266</v>
      </c>
      <c r="B6603">
        <v>142</v>
      </c>
      <c r="C6603">
        <v>0</v>
      </c>
      <c r="D6603">
        <v>180663</v>
      </c>
      <c r="E6603" t="s">
        <v>5790</v>
      </c>
      <c r="F6603">
        <v>0.1523359269</v>
      </c>
      <c r="G6603">
        <v>181266</v>
      </c>
      <c r="H6603">
        <v>14.76</v>
      </c>
      <c r="I6603">
        <v>1</v>
      </c>
    </row>
    <row r="6604" spans="1:9" x14ac:dyDescent="0.3">
      <c r="A6604">
        <v>181336</v>
      </c>
      <c r="B6604">
        <v>142</v>
      </c>
      <c r="C6604">
        <v>0</v>
      </c>
      <c r="D6604">
        <v>182673</v>
      </c>
      <c r="E6604" t="s">
        <v>5791</v>
      </c>
      <c r="F6604">
        <v>0.97802585360000005</v>
      </c>
      <c r="G6604">
        <v>181336</v>
      </c>
      <c r="H6604">
        <v>1.98</v>
      </c>
      <c r="I6604">
        <v>6</v>
      </c>
    </row>
    <row r="6605" spans="1:9" x14ac:dyDescent="0.3">
      <c r="A6605">
        <v>181336</v>
      </c>
      <c r="B6605">
        <v>142</v>
      </c>
      <c r="C6605">
        <v>0</v>
      </c>
      <c r="D6605">
        <v>182673</v>
      </c>
      <c r="E6605" t="s">
        <v>5791</v>
      </c>
      <c r="F6605">
        <v>0.97802585360000005</v>
      </c>
      <c r="G6605">
        <v>181336</v>
      </c>
      <c r="H6605">
        <v>1.98</v>
      </c>
      <c r="I6605">
        <v>6</v>
      </c>
    </row>
    <row r="6606" spans="1:9" x14ac:dyDescent="0.3">
      <c r="A6606">
        <v>181346</v>
      </c>
      <c r="B6606">
        <v>142</v>
      </c>
      <c r="C6606">
        <v>0</v>
      </c>
      <c r="D6606">
        <v>181638</v>
      </c>
      <c r="E6606" t="s">
        <v>5790</v>
      </c>
      <c r="F6606">
        <v>0.90582448240000002</v>
      </c>
      <c r="G6606">
        <v>181346</v>
      </c>
      <c r="H6606">
        <v>6.11</v>
      </c>
      <c r="I6606">
        <v>4</v>
      </c>
    </row>
    <row r="6607" spans="1:9" x14ac:dyDescent="0.3">
      <c r="A6607">
        <v>181357</v>
      </c>
      <c r="B6607">
        <v>85</v>
      </c>
      <c r="C6607">
        <v>0</v>
      </c>
      <c r="D6607">
        <v>181548</v>
      </c>
      <c r="E6607" t="s">
        <v>5790</v>
      </c>
      <c r="F6607">
        <v>0.80685698989999999</v>
      </c>
      <c r="G6607">
        <v>181357</v>
      </c>
      <c r="H6607">
        <v>7.65</v>
      </c>
      <c r="I6607">
        <v>3</v>
      </c>
    </row>
    <row r="6608" spans="1:9" x14ac:dyDescent="0.3">
      <c r="A6608">
        <v>181358</v>
      </c>
      <c r="B6608">
        <v>85</v>
      </c>
      <c r="C6608">
        <v>0</v>
      </c>
      <c r="D6608">
        <v>181548</v>
      </c>
      <c r="E6608" t="s">
        <v>5790</v>
      </c>
      <c r="F6608">
        <v>0.59642583130000004</v>
      </c>
      <c r="G6608">
        <v>181358</v>
      </c>
      <c r="H6608">
        <v>11.8</v>
      </c>
      <c r="I6608">
        <v>2</v>
      </c>
    </row>
    <row r="6609" spans="1:9" x14ac:dyDescent="0.3">
      <c r="A6609">
        <v>181373</v>
      </c>
      <c r="B6609">
        <v>85</v>
      </c>
      <c r="C6609">
        <v>0</v>
      </c>
      <c r="D6609">
        <v>181548</v>
      </c>
      <c r="E6609" t="s">
        <v>5790</v>
      </c>
      <c r="F6609">
        <v>0.86508470770000001</v>
      </c>
      <c r="G6609">
        <v>181373</v>
      </c>
      <c r="H6609">
        <v>6.11</v>
      </c>
      <c r="I6609">
        <v>4</v>
      </c>
    </row>
    <row r="6610" spans="1:9" x14ac:dyDescent="0.3">
      <c r="A6610">
        <v>181376</v>
      </c>
      <c r="B6610">
        <v>142</v>
      </c>
      <c r="C6610">
        <v>0.47822508285562498</v>
      </c>
      <c r="D6610">
        <v>182410</v>
      </c>
      <c r="E6610" t="s">
        <v>5790</v>
      </c>
      <c r="F6610">
        <v>0.70061516759999998</v>
      </c>
      <c r="G6610">
        <v>181376</v>
      </c>
      <c r="H6610">
        <v>11.8</v>
      </c>
      <c r="I6610">
        <v>2</v>
      </c>
    </row>
    <row r="6611" spans="1:9" x14ac:dyDescent="0.3">
      <c r="A6611">
        <v>181591</v>
      </c>
      <c r="B6611">
        <v>164.45727620123799</v>
      </c>
      <c r="C6611">
        <v>0</v>
      </c>
      <c r="D6611">
        <v>181591</v>
      </c>
      <c r="E6611" t="s">
        <v>5790</v>
      </c>
      <c r="F6611">
        <v>0.292994529</v>
      </c>
      <c r="G6611">
        <v>181591</v>
      </c>
      <c r="H6611">
        <v>14.76</v>
      </c>
      <c r="I6611">
        <v>1</v>
      </c>
    </row>
    <row r="6612" spans="1:9" x14ac:dyDescent="0.3">
      <c r="A6612">
        <v>181591</v>
      </c>
      <c r="B6612">
        <v>164.45727620123799</v>
      </c>
      <c r="C6612">
        <v>0</v>
      </c>
      <c r="D6612">
        <v>181591</v>
      </c>
      <c r="E6612" t="s">
        <v>5790</v>
      </c>
      <c r="F6612">
        <v>0.292994529</v>
      </c>
      <c r="G6612">
        <v>181591</v>
      </c>
      <c r="H6612">
        <v>14.76</v>
      </c>
      <c r="I6612">
        <v>1</v>
      </c>
    </row>
    <row r="6613" spans="1:9" x14ac:dyDescent="0.3">
      <c r="A6613">
        <v>181726</v>
      </c>
      <c r="B6613">
        <v>142</v>
      </c>
      <c r="C6613">
        <v>0.47822508285562498</v>
      </c>
      <c r="D6613">
        <v>182410</v>
      </c>
      <c r="E6613" t="s">
        <v>5790</v>
      </c>
      <c r="F6613">
        <v>0.63581091170000004</v>
      </c>
      <c r="G6613">
        <v>181726</v>
      </c>
      <c r="H6613">
        <v>11.8</v>
      </c>
      <c r="I6613">
        <v>2</v>
      </c>
    </row>
    <row r="6614" spans="1:9" x14ac:dyDescent="0.3">
      <c r="A6614">
        <v>181726</v>
      </c>
      <c r="B6614">
        <v>142</v>
      </c>
      <c r="C6614">
        <v>0.47822508285562498</v>
      </c>
      <c r="D6614">
        <v>182410</v>
      </c>
      <c r="E6614" t="s">
        <v>5790</v>
      </c>
      <c r="F6614">
        <v>0.63581091170000004</v>
      </c>
      <c r="G6614">
        <v>181726</v>
      </c>
      <c r="H6614">
        <v>11.8</v>
      </c>
      <c r="I6614">
        <v>2</v>
      </c>
    </row>
    <row r="6615" spans="1:9" x14ac:dyDescent="0.3">
      <c r="A6615">
        <v>181852</v>
      </c>
      <c r="B6615">
        <v>142</v>
      </c>
      <c r="C6615">
        <v>0.47822508285562498</v>
      </c>
      <c r="D6615">
        <v>182410</v>
      </c>
      <c r="E6615" t="s">
        <v>5791</v>
      </c>
      <c r="F6615">
        <v>0.95685225730000001</v>
      </c>
      <c r="G6615">
        <v>181852</v>
      </c>
      <c r="H6615">
        <v>4.0599999999999996</v>
      </c>
      <c r="I6615">
        <v>5</v>
      </c>
    </row>
    <row r="6616" spans="1:9" x14ac:dyDescent="0.3">
      <c r="A6616">
        <v>181852</v>
      </c>
      <c r="B6616">
        <v>142</v>
      </c>
      <c r="C6616">
        <v>0.47822508285562498</v>
      </c>
      <c r="D6616">
        <v>182410</v>
      </c>
      <c r="E6616" t="s">
        <v>5791</v>
      </c>
      <c r="F6616">
        <v>0.95685225730000001</v>
      </c>
      <c r="G6616">
        <v>181852</v>
      </c>
      <c r="H6616">
        <v>4.0599999999999996</v>
      </c>
      <c r="I6616">
        <v>5</v>
      </c>
    </row>
    <row r="6617" spans="1:9" x14ac:dyDescent="0.3">
      <c r="A6617">
        <v>181853</v>
      </c>
      <c r="B6617">
        <v>142</v>
      </c>
      <c r="C6617">
        <v>0.47822508285562498</v>
      </c>
      <c r="D6617">
        <v>182410</v>
      </c>
      <c r="E6617" t="s">
        <v>5790</v>
      </c>
      <c r="F6617">
        <v>0.89006680250000003</v>
      </c>
      <c r="G6617">
        <v>181853</v>
      </c>
      <c r="H6617">
        <v>6.11</v>
      </c>
      <c r="I6617">
        <v>4</v>
      </c>
    </row>
    <row r="6618" spans="1:9" x14ac:dyDescent="0.3">
      <c r="A6618">
        <v>181853</v>
      </c>
      <c r="B6618">
        <v>142</v>
      </c>
      <c r="C6618">
        <v>0.47822508285562498</v>
      </c>
      <c r="D6618">
        <v>182410</v>
      </c>
      <c r="E6618" t="s">
        <v>5790</v>
      </c>
      <c r="F6618">
        <v>0.89006680250000003</v>
      </c>
      <c r="G6618">
        <v>181853</v>
      </c>
      <c r="H6618">
        <v>6.11</v>
      </c>
      <c r="I6618">
        <v>4</v>
      </c>
    </row>
    <row r="6619" spans="1:9" x14ac:dyDescent="0.3">
      <c r="A6619">
        <v>181918</v>
      </c>
      <c r="B6619">
        <v>90</v>
      </c>
      <c r="C6619">
        <v>0</v>
      </c>
      <c r="D6619">
        <v>182839</v>
      </c>
      <c r="E6619" t="s">
        <v>5790</v>
      </c>
      <c r="F6619">
        <v>0.91048568490000004</v>
      </c>
      <c r="G6619">
        <v>181918</v>
      </c>
      <c r="H6619">
        <v>6.11</v>
      </c>
      <c r="I6619">
        <v>4</v>
      </c>
    </row>
    <row r="6620" spans="1:9" x14ac:dyDescent="0.3">
      <c r="A6620">
        <v>181918</v>
      </c>
      <c r="B6620">
        <v>90</v>
      </c>
      <c r="C6620">
        <v>0</v>
      </c>
      <c r="D6620">
        <v>182839</v>
      </c>
      <c r="E6620" t="s">
        <v>5790</v>
      </c>
      <c r="F6620">
        <v>0.91048568490000004</v>
      </c>
      <c r="G6620">
        <v>181918</v>
      </c>
      <c r="H6620">
        <v>6.11</v>
      </c>
      <c r="I6620">
        <v>4</v>
      </c>
    </row>
    <row r="6621" spans="1:9" x14ac:dyDescent="0.3">
      <c r="A6621">
        <v>181922</v>
      </c>
      <c r="B6621">
        <v>90</v>
      </c>
      <c r="C6621">
        <v>0</v>
      </c>
      <c r="D6621">
        <v>182839</v>
      </c>
      <c r="E6621" t="s">
        <v>5790</v>
      </c>
      <c r="F6621">
        <v>0.82768487930000001</v>
      </c>
      <c r="G6621">
        <v>181922</v>
      </c>
      <c r="H6621">
        <v>7.65</v>
      </c>
      <c r="I6621">
        <v>3</v>
      </c>
    </row>
    <row r="6622" spans="1:9" x14ac:dyDescent="0.3">
      <c r="A6622">
        <v>181922</v>
      </c>
      <c r="B6622">
        <v>90</v>
      </c>
      <c r="C6622">
        <v>0</v>
      </c>
      <c r="D6622">
        <v>182839</v>
      </c>
      <c r="E6622" t="s">
        <v>5790</v>
      </c>
      <c r="F6622">
        <v>0.82768487930000001</v>
      </c>
      <c r="G6622">
        <v>181922</v>
      </c>
      <c r="H6622">
        <v>7.65</v>
      </c>
      <c r="I6622">
        <v>3</v>
      </c>
    </row>
    <row r="6623" spans="1:9" x14ac:dyDescent="0.3">
      <c r="A6623">
        <v>181923</v>
      </c>
      <c r="B6623">
        <v>142</v>
      </c>
      <c r="C6623">
        <v>0</v>
      </c>
      <c r="D6623">
        <v>182456</v>
      </c>
      <c r="E6623" t="s">
        <v>5790</v>
      </c>
      <c r="F6623">
        <v>0.74345195289999999</v>
      </c>
      <c r="G6623">
        <v>181923</v>
      </c>
      <c r="H6623">
        <v>11.8</v>
      </c>
      <c r="I6623">
        <v>2</v>
      </c>
    </row>
    <row r="6624" spans="1:9" x14ac:dyDescent="0.3">
      <c r="A6624">
        <v>181923</v>
      </c>
      <c r="B6624">
        <v>142</v>
      </c>
      <c r="C6624">
        <v>0</v>
      </c>
      <c r="D6624">
        <v>182456</v>
      </c>
      <c r="E6624" t="s">
        <v>5790</v>
      </c>
      <c r="F6624">
        <v>0.74345195289999999</v>
      </c>
      <c r="G6624">
        <v>181923</v>
      </c>
      <c r="H6624">
        <v>11.8</v>
      </c>
      <c r="I6624">
        <v>2</v>
      </c>
    </row>
    <row r="6625" spans="1:9" x14ac:dyDescent="0.3">
      <c r="A6625">
        <v>181976</v>
      </c>
      <c r="B6625">
        <v>100</v>
      </c>
      <c r="C6625">
        <v>0</v>
      </c>
      <c r="D6625">
        <v>183099</v>
      </c>
      <c r="E6625" t="s">
        <v>5790</v>
      </c>
      <c r="F6625">
        <v>0.86988389489999995</v>
      </c>
      <c r="G6625">
        <v>181976</v>
      </c>
      <c r="H6625">
        <v>6.11</v>
      </c>
      <c r="I6625">
        <v>4</v>
      </c>
    </row>
    <row r="6626" spans="1:9" x14ac:dyDescent="0.3">
      <c r="A6626">
        <v>181976</v>
      </c>
      <c r="B6626">
        <v>100</v>
      </c>
      <c r="C6626">
        <v>0</v>
      </c>
      <c r="D6626">
        <v>183099</v>
      </c>
      <c r="E6626" t="s">
        <v>5790</v>
      </c>
      <c r="F6626">
        <v>0.86988389489999995</v>
      </c>
      <c r="G6626">
        <v>181976</v>
      </c>
      <c r="H6626">
        <v>6.11</v>
      </c>
      <c r="I6626">
        <v>4</v>
      </c>
    </row>
    <row r="6627" spans="1:9" x14ac:dyDescent="0.3">
      <c r="A6627">
        <v>181995</v>
      </c>
      <c r="B6627">
        <v>90</v>
      </c>
      <c r="C6627">
        <v>0</v>
      </c>
      <c r="D6627">
        <v>182759</v>
      </c>
      <c r="E6627" t="s">
        <v>5790</v>
      </c>
      <c r="F6627">
        <v>0.78267931940000002</v>
      </c>
      <c r="G6627">
        <v>181995</v>
      </c>
      <c r="H6627">
        <v>7.65</v>
      </c>
      <c r="I6627">
        <v>3</v>
      </c>
    </row>
    <row r="6628" spans="1:9" x14ac:dyDescent="0.3">
      <c r="A6628">
        <v>181995</v>
      </c>
      <c r="B6628">
        <v>90</v>
      </c>
      <c r="C6628">
        <v>0</v>
      </c>
      <c r="D6628">
        <v>182759</v>
      </c>
      <c r="E6628" t="s">
        <v>5790</v>
      </c>
      <c r="F6628">
        <v>0.78267931940000002</v>
      </c>
      <c r="G6628">
        <v>181995</v>
      </c>
      <c r="H6628">
        <v>7.65</v>
      </c>
      <c r="I6628">
        <v>3</v>
      </c>
    </row>
    <row r="6629" spans="1:9" x14ac:dyDescent="0.3">
      <c r="A6629">
        <v>182005</v>
      </c>
      <c r="B6629">
        <v>90</v>
      </c>
      <c r="C6629">
        <v>0</v>
      </c>
      <c r="D6629">
        <v>182759</v>
      </c>
      <c r="E6629" t="s">
        <v>5791</v>
      </c>
      <c r="F6629">
        <v>0.95836627480000003</v>
      </c>
      <c r="G6629">
        <v>182005</v>
      </c>
      <c r="H6629">
        <v>4.0599999999999996</v>
      </c>
      <c r="I6629">
        <v>5</v>
      </c>
    </row>
    <row r="6630" spans="1:9" x14ac:dyDescent="0.3">
      <c r="A6630">
        <v>182005</v>
      </c>
      <c r="B6630">
        <v>90</v>
      </c>
      <c r="C6630">
        <v>0</v>
      </c>
      <c r="D6630">
        <v>182759</v>
      </c>
      <c r="E6630" t="s">
        <v>5791</v>
      </c>
      <c r="F6630">
        <v>0.95836627480000003</v>
      </c>
      <c r="G6630">
        <v>182005</v>
      </c>
      <c r="H6630">
        <v>4.0599999999999996</v>
      </c>
      <c r="I6630">
        <v>5</v>
      </c>
    </row>
    <row r="6631" spans="1:9" x14ac:dyDescent="0.3">
      <c r="A6631">
        <v>182008</v>
      </c>
      <c r="B6631">
        <v>142</v>
      </c>
      <c r="C6631">
        <v>0</v>
      </c>
      <c r="D6631">
        <v>181999</v>
      </c>
      <c r="E6631" t="s">
        <v>5790</v>
      </c>
      <c r="F6631">
        <v>0.76969015600000001</v>
      </c>
      <c r="G6631">
        <v>182008</v>
      </c>
      <c r="H6631">
        <v>7.65</v>
      </c>
      <c r="I6631">
        <v>3</v>
      </c>
    </row>
    <row r="6632" spans="1:9" x14ac:dyDescent="0.3">
      <c r="A6632">
        <v>182008</v>
      </c>
      <c r="B6632">
        <v>142</v>
      </c>
      <c r="C6632">
        <v>0</v>
      </c>
      <c r="D6632">
        <v>181999</v>
      </c>
      <c r="E6632" t="s">
        <v>5790</v>
      </c>
      <c r="F6632">
        <v>0.76969015600000001</v>
      </c>
      <c r="G6632">
        <v>182008</v>
      </c>
      <c r="H6632">
        <v>7.65</v>
      </c>
      <c r="I6632">
        <v>3</v>
      </c>
    </row>
    <row r="6633" spans="1:9" x14ac:dyDescent="0.3">
      <c r="A6633">
        <v>182009</v>
      </c>
      <c r="B6633">
        <v>142</v>
      </c>
      <c r="C6633">
        <v>0</v>
      </c>
      <c r="D6633">
        <v>182759</v>
      </c>
      <c r="E6633" t="s">
        <v>5791</v>
      </c>
      <c r="F6633">
        <v>0.96477228400000004</v>
      </c>
      <c r="G6633">
        <v>182009</v>
      </c>
      <c r="H6633">
        <v>4.0599999999999996</v>
      </c>
      <c r="I6633">
        <v>5</v>
      </c>
    </row>
    <row r="6634" spans="1:9" x14ac:dyDescent="0.3">
      <c r="A6634">
        <v>182009</v>
      </c>
      <c r="B6634">
        <v>142</v>
      </c>
      <c r="C6634">
        <v>0</v>
      </c>
      <c r="D6634">
        <v>182759</v>
      </c>
      <c r="E6634" t="s">
        <v>5791</v>
      </c>
      <c r="F6634">
        <v>0.96477228400000004</v>
      </c>
      <c r="G6634">
        <v>182009</v>
      </c>
      <c r="H6634">
        <v>4.0599999999999996</v>
      </c>
      <c r="I6634">
        <v>5</v>
      </c>
    </row>
    <row r="6635" spans="1:9" x14ac:dyDescent="0.3">
      <c r="A6635">
        <v>182012</v>
      </c>
      <c r="B6635">
        <v>90</v>
      </c>
      <c r="C6635">
        <v>0</v>
      </c>
      <c r="D6635">
        <v>182759</v>
      </c>
      <c r="E6635" t="s">
        <v>5791</v>
      </c>
      <c r="F6635">
        <v>0.98960644009999998</v>
      </c>
      <c r="G6635">
        <v>182012</v>
      </c>
      <c r="H6635">
        <v>1.98</v>
      </c>
      <c r="I6635">
        <v>6</v>
      </c>
    </row>
    <row r="6636" spans="1:9" x14ac:dyDescent="0.3">
      <c r="A6636">
        <v>182012</v>
      </c>
      <c r="B6636">
        <v>90</v>
      </c>
      <c r="C6636">
        <v>0</v>
      </c>
      <c r="D6636">
        <v>182759</v>
      </c>
      <c r="E6636" t="s">
        <v>5791</v>
      </c>
      <c r="F6636">
        <v>0.98960644009999998</v>
      </c>
      <c r="G6636">
        <v>182012</v>
      </c>
      <c r="H6636">
        <v>1.98</v>
      </c>
      <c r="I6636">
        <v>6</v>
      </c>
    </row>
    <row r="6637" spans="1:9" x14ac:dyDescent="0.3">
      <c r="A6637">
        <v>182016</v>
      </c>
      <c r="B6637">
        <v>150.94795132120299</v>
      </c>
      <c r="C6637">
        <v>0</v>
      </c>
      <c r="D6637">
        <v>182901</v>
      </c>
      <c r="E6637" t="s">
        <v>5790</v>
      </c>
      <c r="F6637">
        <v>0.19134937229999999</v>
      </c>
      <c r="G6637">
        <v>182016</v>
      </c>
      <c r="H6637">
        <v>14.76</v>
      </c>
      <c r="I6637">
        <v>1</v>
      </c>
    </row>
    <row r="6638" spans="1:9" x14ac:dyDescent="0.3">
      <c r="A6638">
        <v>182016</v>
      </c>
      <c r="B6638">
        <v>150.94795132120299</v>
      </c>
      <c r="C6638">
        <v>0</v>
      </c>
      <c r="D6638">
        <v>182901</v>
      </c>
      <c r="E6638" t="s">
        <v>5790</v>
      </c>
      <c r="F6638">
        <v>0.19134937229999999</v>
      </c>
      <c r="G6638">
        <v>182016</v>
      </c>
      <c r="H6638">
        <v>14.76</v>
      </c>
      <c r="I6638">
        <v>1</v>
      </c>
    </row>
    <row r="6639" spans="1:9" x14ac:dyDescent="0.3">
      <c r="A6639">
        <v>182018</v>
      </c>
      <c r="B6639">
        <v>90</v>
      </c>
      <c r="C6639">
        <v>0</v>
      </c>
      <c r="D6639">
        <v>182759</v>
      </c>
      <c r="E6639" t="s">
        <v>5791</v>
      </c>
      <c r="F6639">
        <v>0.98226451869999998</v>
      </c>
      <c r="G6639">
        <v>182018</v>
      </c>
      <c r="H6639">
        <v>1.98</v>
      </c>
      <c r="I6639">
        <v>6</v>
      </c>
    </row>
    <row r="6640" spans="1:9" x14ac:dyDescent="0.3">
      <c r="A6640">
        <v>182018</v>
      </c>
      <c r="B6640">
        <v>90</v>
      </c>
      <c r="C6640">
        <v>0</v>
      </c>
      <c r="D6640">
        <v>182759</v>
      </c>
      <c r="E6640" t="s">
        <v>5791</v>
      </c>
      <c r="F6640">
        <v>0.98226451869999998</v>
      </c>
      <c r="G6640">
        <v>182018</v>
      </c>
      <c r="H6640">
        <v>1.98</v>
      </c>
      <c r="I6640">
        <v>6</v>
      </c>
    </row>
    <row r="6641" spans="1:9" x14ac:dyDescent="0.3">
      <c r="A6641">
        <v>182023</v>
      </c>
      <c r="B6641">
        <v>142</v>
      </c>
      <c r="C6641">
        <v>0</v>
      </c>
      <c r="D6641">
        <v>182759</v>
      </c>
      <c r="E6641" t="s">
        <v>5790</v>
      </c>
      <c r="F6641">
        <v>0.50917005540000004</v>
      </c>
      <c r="G6641">
        <v>182023</v>
      </c>
      <c r="H6641">
        <v>11.8</v>
      </c>
      <c r="I6641">
        <v>2</v>
      </c>
    </row>
    <row r="6642" spans="1:9" x14ac:dyDescent="0.3">
      <c r="A6642">
        <v>182023</v>
      </c>
      <c r="B6642">
        <v>142</v>
      </c>
      <c r="C6642">
        <v>0</v>
      </c>
      <c r="D6642">
        <v>182759</v>
      </c>
      <c r="E6642" t="s">
        <v>5790</v>
      </c>
      <c r="F6642">
        <v>0.50917005540000004</v>
      </c>
      <c r="G6642">
        <v>182023</v>
      </c>
      <c r="H6642">
        <v>11.8</v>
      </c>
      <c r="I6642">
        <v>2</v>
      </c>
    </row>
    <row r="6643" spans="1:9" x14ac:dyDescent="0.3">
      <c r="A6643">
        <v>182025</v>
      </c>
      <c r="B6643">
        <v>142</v>
      </c>
      <c r="C6643">
        <v>0</v>
      </c>
      <c r="D6643">
        <v>182759</v>
      </c>
      <c r="E6643" t="s">
        <v>5790</v>
      </c>
      <c r="F6643">
        <v>0.59210497139999996</v>
      </c>
      <c r="G6643">
        <v>182025</v>
      </c>
      <c r="H6643">
        <v>11.8</v>
      </c>
      <c r="I6643">
        <v>2</v>
      </c>
    </row>
    <row r="6644" spans="1:9" x14ac:dyDescent="0.3">
      <c r="A6644">
        <v>182025</v>
      </c>
      <c r="B6644">
        <v>142</v>
      </c>
      <c r="C6644">
        <v>0</v>
      </c>
      <c r="D6644">
        <v>182759</v>
      </c>
      <c r="E6644" t="s">
        <v>5790</v>
      </c>
      <c r="F6644">
        <v>0.59210497139999996</v>
      </c>
      <c r="G6644">
        <v>182025</v>
      </c>
      <c r="H6644">
        <v>11.8</v>
      </c>
      <c r="I6644">
        <v>2</v>
      </c>
    </row>
    <row r="6645" spans="1:9" x14ac:dyDescent="0.3">
      <c r="A6645">
        <v>182057</v>
      </c>
      <c r="B6645">
        <v>148.17667181389299</v>
      </c>
      <c r="C6645">
        <v>0</v>
      </c>
      <c r="D6645">
        <v>182514</v>
      </c>
      <c r="E6645" t="s">
        <v>5790</v>
      </c>
      <c r="F6645">
        <v>0.90885841850000004</v>
      </c>
      <c r="G6645">
        <v>182057</v>
      </c>
      <c r="H6645">
        <v>6.11</v>
      </c>
      <c r="I6645">
        <v>4</v>
      </c>
    </row>
    <row r="6646" spans="1:9" x14ac:dyDescent="0.3">
      <c r="A6646">
        <v>182057</v>
      </c>
      <c r="B6646">
        <v>148.17667181389299</v>
      </c>
      <c r="C6646">
        <v>0</v>
      </c>
      <c r="D6646">
        <v>182514</v>
      </c>
      <c r="E6646" t="s">
        <v>5790</v>
      </c>
      <c r="F6646">
        <v>0.90885841850000004</v>
      </c>
      <c r="G6646">
        <v>182057</v>
      </c>
      <c r="H6646">
        <v>6.11</v>
      </c>
      <c r="I6646">
        <v>4</v>
      </c>
    </row>
    <row r="6647" spans="1:9" x14ac:dyDescent="0.3">
      <c r="A6647">
        <v>182068</v>
      </c>
      <c r="B6647">
        <v>90</v>
      </c>
      <c r="C6647">
        <v>0</v>
      </c>
      <c r="D6647">
        <v>182839</v>
      </c>
      <c r="E6647" t="s">
        <v>5790</v>
      </c>
      <c r="F6647">
        <v>0.93568021059999995</v>
      </c>
      <c r="G6647">
        <v>182068</v>
      </c>
      <c r="H6647">
        <v>6.11</v>
      </c>
      <c r="I6647">
        <v>4</v>
      </c>
    </row>
    <row r="6648" spans="1:9" x14ac:dyDescent="0.3">
      <c r="A6648">
        <v>182068</v>
      </c>
      <c r="B6648">
        <v>90</v>
      </c>
      <c r="C6648">
        <v>0</v>
      </c>
      <c r="D6648">
        <v>182839</v>
      </c>
      <c r="E6648" t="s">
        <v>5790</v>
      </c>
      <c r="F6648">
        <v>0.93568021059999995</v>
      </c>
      <c r="G6648">
        <v>182068</v>
      </c>
      <c r="H6648">
        <v>6.11</v>
      </c>
      <c r="I6648">
        <v>4</v>
      </c>
    </row>
    <row r="6649" spans="1:9" x14ac:dyDescent="0.3">
      <c r="A6649">
        <v>182070</v>
      </c>
      <c r="B6649">
        <v>142</v>
      </c>
      <c r="C6649">
        <v>0</v>
      </c>
      <c r="D6649">
        <v>182839</v>
      </c>
      <c r="E6649" t="s">
        <v>5791</v>
      </c>
      <c r="F6649">
        <v>0.99550914759999998</v>
      </c>
      <c r="G6649">
        <v>182070</v>
      </c>
      <c r="H6649">
        <v>1.98</v>
      </c>
      <c r="I6649">
        <v>6</v>
      </c>
    </row>
    <row r="6650" spans="1:9" x14ac:dyDescent="0.3">
      <c r="A6650">
        <v>182070</v>
      </c>
      <c r="B6650">
        <v>142</v>
      </c>
      <c r="C6650">
        <v>0</v>
      </c>
      <c r="D6650">
        <v>182839</v>
      </c>
      <c r="E6650" t="s">
        <v>5791</v>
      </c>
      <c r="F6650">
        <v>0.99550914759999998</v>
      </c>
      <c r="G6650">
        <v>182070</v>
      </c>
      <c r="H6650">
        <v>1.98</v>
      </c>
      <c r="I6650">
        <v>6</v>
      </c>
    </row>
    <row r="6651" spans="1:9" x14ac:dyDescent="0.3">
      <c r="A6651">
        <v>182071</v>
      </c>
      <c r="B6651">
        <v>102.16292692466</v>
      </c>
      <c r="C6651">
        <v>0</v>
      </c>
      <c r="D6651">
        <v>182839</v>
      </c>
      <c r="E6651" t="s">
        <v>5790</v>
      </c>
      <c r="F6651">
        <v>0.89450281860000003</v>
      </c>
      <c r="G6651">
        <v>182071</v>
      </c>
      <c r="H6651">
        <v>6.11</v>
      </c>
      <c r="I6651">
        <v>4</v>
      </c>
    </row>
    <row r="6652" spans="1:9" x14ac:dyDescent="0.3">
      <c r="A6652">
        <v>182071</v>
      </c>
      <c r="B6652">
        <v>102.16292692466</v>
      </c>
      <c r="C6652">
        <v>0</v>
      </c>
      <c r="D6652">
        <v>182839</v>
      </c>
      <c r="E6652" t="s">
        <v>5790</v>
      </c>
      <c r="F6652">
        <v>0.89450281860000003</v>
      </c>
      <c r="G6652">
        <v>182071</v>
      </c>
      <c r="H6652">
        <v>6.11</v>
      </c>
      <c r="I6652">
        <v>4</v>
      </c>
    </row>
    <row r="6653" spans="1:9" x14ac:dyDescent="0.3">
      <c r="A6653">
        <v>182075</v>
      </c>
      <c r="B6653">
        <v>142</v>
      </c>
      <c r="C6653">
        <v>0</v>
      </c>
      <c r="D6653">
        <v>182888</v>
      </c>
      <c r="E6653" t="s">
        <v>5791</v>
      </c>
      <c r="F6653">
        <v>0.94785130019999997</v>
      </c>
      <c r="G6653">
        <v>182075</v>
      </c>
      <c r="H6653">
        <v>4.0599999999999996</v>
      </c>
      <c r="I6653">
        <v>5</v>
      </c>
    </row>
    <row r="6654" spans="1:9" x14ac:dyDescent="0.3">
      <c r="A6654">
        <v>182075</v>
      </c>
      <c r="B6654">
        <v>142</v>
      </c>
      <c r="C6654">
        <v>0</v>
      </c>
      <c r="D6654">
        <v>182888</v>
      </c>
      <c r="E6654" t="s">
        <v>5791</v>
      </c>
      <c r="F6654">
        <v>0.94785130019999997</v>
      </c>
      <c r="G6654">
        <v>182075</v>
      </c>
      <c r="H6654">
        <v>4.0599999999999996</v>
      </c>
      <c r="I6654">
        <v>5</v>
      </c>
    </row>
    <row r="6655" spans="1:9" x14ac:dyDescent="0.3">
      <c r="A6655">
        <v>182078</v>
      </c>
      <c r="B6655">
        <v>100</v>
      </c>
      <c r="C6655">
        <v>0</v>
      </c>
      <c r="D6655">
        <v>183099</v>
      </c>
      <c r="E6655" t="s">
        <v>5790</v>
      </c>
      <c r="F6655">
        <v>0.1311246455</v>
      </c>
      <c r="G6655">
        <v>182078</v>
      </c>
      <c r="H6655">
        <v>14.76</v>
      </c>
      <c r="I6655">
        <v>1</v>
      </c>
    </row>
    <row r="6656" spans="1:9" x14ac:dyDescent="0.3">
      <c r="A6656">
        <v>182078</v>
      </c>
      <c r="B6656">
        <v>100</v>
      </c>
      <c r="C6656">
        <v>0</v>
      </c>
      <c r="D6656">
        <v>183099</v>
      </c>
      <c r="E6656" t="s">
        <v>5790</v>
      </c>
      <c r="F6656">
        <v>0.1311246455</v>
      </c>
      <c r="G6656">
        <v>182078</v>
      </c>
      <c r="H6656">
        <v>14.76</v>
      </c>
      <c r="I6656">
        <v>1</v>
      </c>
    </row>
    <row r="6657" spans="1:9" x14ac:dyDescent="0.3">
      <c r="A6657">
        <v>182111</v>
      </c>
      <c r="B6657">
        <v>142</v>
      </c>
      <c r="C6657">
        <v>0</v>
      </c>
      <c r="D6657">
        <v>182297</v>
      </c>
      <c r="E6657" t="s">
        <v>5790</v>
      </c>
      <c r="F6657">
        <v>0.9179322124</v>
      </c>
      <c r="G6657">
        <v>182111</v>
      </c>
      <c r="H6657">
        <v>6.11</v>
      </c>
      <c r="I6657">
        <v>4</v>
      </c>
    </row>
    <row r="6658" spans="1:9" x14ac:dyDescent="0.3">
      <c r="A6658">
        <v>182111</v>
      </c>
      <c r="B6658">
        <v>142</v>
      </c>
      <c r="C6658">
        <v>0</v>
      </c>
      <c r="D6658">
        <v>182297</v>
      </c>
      <c r="E6658" t="s">
        <v>5790</v>
      </c>
      <c r="F6658">
        <v>0.9179322124</v>
      </c>
      <c r="G6658">
        <v>182111</v>
      </c>
      <c r="H6658">
        <v>6.11</v>
      </c>
      <c r="I6658">
        <v>4</v>
      </c>
    </row>
    <row r="6659" spans="1:9" x14ac:dyDescent="0.3">
      <c r="A6659">
        <v>182154</v>
      </c>
      <c r="B6659">
        <v>142</v>
      </c>
      <c r="C6659">
        <v>0</v>
      </c>
      <c r="D6659">
        <v>182849</v>
      </c>
      <c r="E6659" t="s">
        <v>5790</v>
      </c>
      <c r="F6659">
        <v>0.90303671360000004</v>
      </c>
      <c r="G6659">
        <v>182154</v>
      </c>
      <c r="H6659">
        <v>6.11</v>
      </c>
      <c r="I6659">
        <v>4</v>
      </c>
    </row>
    <row r="6660" spans="1:9" x14ac:dyDescent="0.3">
      <c r="A6660">
        <v>182154</v>
      </c>
      <c r="B6660">
        <v>142</v>
      </c>
      <c r="C6660">
        <v>0</v>
      </c>
      <c r="D6660">
        <v>182849</v>
      </c>
      <c r="E6660" t="s">
        <v>5790</v>
      </c>
      <c r="F6660">
        <v>0.90303671360000004</v>
      </c>
      <c r="G6660">
        <v>182154</v>
      </c>
      <c r="H6660">
        <v>6.11</v>
      </c>
      <c r="I6660">
        <v>4</v>
      </c>
    </row>
    <row r="6661" spans="1:9" x14ac:dyDescent="0.3">
      <c r="A6661">
        <v>182161</v>
      </c>
      <c r="B6661">
        <v>142</v>
      </c>
      <c r="C6661">
        <v>0</v>
      </c>
      <c r="D6661">
        <v>182849</v>
      </c>
      <c r="E6661" t="s">
        <v>5790</v>
      </c>
      <c r="F6661">
        <v>0.53465843199999996</v>
      </c>
      <c r="G6661">
        <v>182161</v>
      </c>
      <c r="H6661">
        <v>11.8</v>
      </c>
      <c r="I6661">
        <v>2</v>
      </c>
    </row>
    <row r="6662" spans="1:9" x14ac:dyDescent="0.3">
      <c r="A6662">
        <v>182161</v>
      </c>
      <c r="B6662">
        <v>142</v>
      </c>
      <c r="C6662">
        <v>0</v>
      </c>
      <c r="D6662">
        <v>182849</v>
      </c>
      <c r="E6662" t="s">
        <v>5790</v>
      </c>
      <c r="F6662">
        <v>0.53465843199999996</v>
      </c>
      <c r="G6662">
        <v>182161</v>
      </c>
      <c r="H6662">
        <v>11.8</v>
      </c>
      <c r="I6662">
        <v>2</v>
      </c>
    </row>
    <row r="6663" spans="1:9" x14ac:dyDescent="0.3">
      <c r="A6663">
        <v>182179</v>
      </c>
      <c r="B6663">
        <v>142</v>
      </c>
      <c r="C6663">
        <v>0</v>
      </c>
      <c r="D6663">
        <v>182297</v>
      </c>
      <c r="E6663" t="s">
        <v>5790</v>
      </c>
      <c r="F6663">
        <v>0.19994579260000001</v>
      </c>
      <c r="G6663">
        <v>182179</v>
      </c>
      <c r="H6663">
        <v>14.76</v>
      </c>
      <c r="I6663">
        <v>1</v>
      </c>
    </row>
    <row r="6664" spans="1:9" x14ac:dyDescent="0.3">
      <c r="A6664">
        <v>182179</v>
      </c>
      <c r="B6664">
        <v>142</v>
      </c>
      <c r="C6664">
        <v>0</v>
      </c>
      <c r="D6664">
        <v>182297</v>
      </c>
      <c r="E6664" t="s">
        <v>5790</v>
      </c>
      <c r="F6664">
        <v>0.19994579260000001</v>
      </c>
      <c r="G6664">
        <v>182179</v>
      </c>
      <c r="H6664">
        <v>14.76</v>
      </c>
      <c r="I6664">
        <v>1</v>
      </c>
    </row>
    <row r="6665" spans="1:9" x14ac:dyDescent="0.3">
      <c r="A6665">
        <v>182187</v>
      </c>
      <c r="B6665">
        <v>142</v>
      </c>
      <c r="C6665">
        <v>0</v>
      </c>
      <c r="D6665">
        <v>182456</v>
      </c>
      <c r="E6665" t="s">
        <v>5790</v>
      </c>
      <c r="F6665">
        <v>0.29207873340000001</v>
      </c>
      <c r="G6665">
        <v>182187</v>
      </c>
      <c r="H6665">
        <v>14.76</v>
      </c>
      <c r="I6665">
        <v>1</v>
      </c>
    </row>
    <row r="6666" spans="1:9" x14ac:dyDescent="0.3">
      <c r="A6666">
        <v>182187</v>
      </c>
      <c r="B6666">
        <v>142</v>
      </c>
      <c r="C6666">
        <v>0</v>
      </c>
      <c r="D6666">
        <v>182456</v>
      </c>
      <c r="E6666" t="s">
        <v>5790</v>
      </c>
      <c r="F6666">
        <v>0.29207873340000001</v>
      </c>
      <c r="G6666">
        <v>182187</v>
      </c>
      <c r="H6666">
        <v>14.76</v>
      </c>
      <c r="I6666">
        <v>1</v>
      </c>
    </row>
    <row r="6667" spans="1:9" x14ac:dyDescent="0.3">
      <c r="A6667">
        <v>182189</v>
      </c>
      <c r="B6667">
        <v>142</v>
      </c>
      <c r="C6667">
        <v>0</v>
      </c>
      <c r="D6667">
        <v>182925</v>
      </c>
      <c r="E6667" t="s">
        <v>5790</v>
      </c>
      <c r="F6667">
        <v>0.32736116650000002</v>
      </c>
      <c r="G6667">
        <v>182189</v>
      </c>
      <c r="H6667">
        <v>14.76</v>
      </c>
      <c r="I6667">
        <v>1</v>
      </c>
    </row>
    <row r="6668" spans="1:9" x14ac:dyDescent="0.3">
      <c r="A6668">
        <v>182189</v>
      </c>
      <c r="B6668">
        <v>142</v>
      </c>
      <c r="C6668">
        <v>0</v>
      </c>
      <c r="D6668">
        <v>182925</v>
      </c>
      <c r="E6668" t="s">
        <v>5790</v>
      </c>
      <c r="F6668">
        <v>0.32736116650000002</v>
      </c>
      <c r="G6668">
        <v>182189</v>
      </c>
      <c r="H6668">
        <v>14.76</v>
      </c>
      <c r="I6668">
        <v>1</v>
      </c>
    </row>
    <row r="6669" spans="1:9" x14ac:dyDescent="0.3">
      <c r="A6669">
        <v>182197</v>
      </c>
      <c r="B6669">
        <v>142</v>
      </c>
      <c r="C6669">
        <v>0</v>
      </c>
      <c r="D6669">
        <v>182901</v>
      </c>
      <c r="E6669" t="s">
        <v>5790</v>
      </c>
      <c r="F6669">
        <v>0.62691724299999996</v>
      </c>
      <c r="G6669">
        <v>182197</v>
      </c>
      <c r="H6669">
        <v>11.8</v>
      </c>
      <c r="I6669">
        <v>2</v>
      </c>
    </row>
    <row r="6670" spans="1:9" x14ac:dyDescent="0.3">
      <c r="A6670">
        <v>182197</v>
      </c>
      <c r="B6670">
        <v>142</v>
      </c>
      <c r="C6670">
        <v>0</v>
      </c>
      <c r="D6670">
        <v>182901</v>
      </c>
      <c r="E6670" t="s">
        <v>5790</v>
      </c>
      <c r="F6670">
        <v>0.62691724299999996</v>
      </c>
      <c r="G6670">
        <v>182197</v>
      </c>
      <c r="H6670">
        <v>11.8</v>
      </c>
      <c r="I6670">
        <v>2</v>
      </c>
    </row>
    <row r="6671" spans="1:9" x14ac:dyDescent="0.3">
      <c r="A6671">
        <v>182207</v>
      </c>
      <c r="B6671">
        <v>100</v>
      </c>
      <c r="C6671">
        <v>0</v>
      </c>
      <c r="D6671">
        <v>183099</v>
      </c>
      <c r="E6671" t="s">
        <v>5790</v>
      </c>
      <c r="F6671">
        <v>0.81116151810000003</v>
      </c>
      <c r="G6671">
        <v>182207</v>
      </c>
      <c r="H6671">
        <v>7.65</v>
      </c>
      <c r="I6671">
        <v>3</v>
      </c>
    </row>
    <row r="6672" spans="1:9" x14ac:dyDescent="0.3">
      <c r="A6672">
        <v>182207</v>
      </c>
      <c r="B6672">
        <v>100</v>
      </c>
      <c r="C6672">
        <v>0</v>
      </c>
      <c r="D6672">
        <v>183099</v>
      </c>
      <c r="E6672" t="s">
        <v>5790</v>
      </c>
      <c r="F6672">
        <v>0.81116151810000003</v>
      </c>
      <c r="G6672">
        <v>182207</v>
      </c>
      <c r="H6672">
        <v>7.65</v>
      </c>
      <c r="I6672">
        <v>3</v>
      </c>
    </row>
    <row r="6673" spans="1:9" x14ac:dyDescent="0.3">
      <c r="A6673">
        <v>182208</v>
      </c>
      <c r="B6673">
        <v>151.50998120841101</v>
      </c>
      <c r="C6673">
        <v>0</v>
      </c>
      <c r="D6673">
        <v>182892</v>
      </c>
      <c r="E6673" t="s">
        <v>5790</v>
      </c>
      <c r="F6673">
        <v>0.68029093740000002</v>
      </c>
      <c r="G6673">
        <v>182208</v>
      </c>
      <c r="H6673">
        <v>11.8</v>
      </c>
      <c r="I6673">
        <v>2</v>
      </c>
    </row>
    <row r="6674" spans="1:9" x14ac:dyDescent="0.3">
      <c r="A6674">
        <v>182208</v>
      </c>
      <c r="B6674">
        <v>151.50998120841101</v>
      </c>
      <c r="C6674">
        <v>0</v>
      </c>
      <c r="D6674">
        <v>182892</v>
      </c>
      <c r="E6674" t="s">
        <v>5790</v>
      </c>
      <c r="F6674">
        <v>0.68029093740000002</v>
      </c>
      <c r="G6674">
        <v>182208</v>
      </c>
      <c r="H6674">
        <v>11.8</v>
      </c>
      <c r="I6674">
        <v>2</v>
      </c>
    </row>
    <row r="6675" spans="1:9" x14ac:dyDescent="0.3">
      <c r="A6675">
        <v>182209</v>
      </c>
      <c r="B6675">
        <v>142</v>
      </c>
      <c r="C6675">
        <v>0</v>
      </c>
      <c r="D6675">
        <v>182925</v>
      </c>
      <c r="E6675" t="s">
        <v>5790</v>
      </c>
      <c r="F6675">
        <v>0.4563939273</v>
      </c>
      <c r="G6675">
        <v>182209</v>
      </c>
      <c r="H6675">
        <v>14.76</v>
      </c>
      <c r="I6675">
        <v>1</v>
      </c>
    </row>
    <row r="6676" spans="1:9" x14ac:dyDescent="0.3">
      <c r="A6676">
        <v>182209</v>
      </c>
      <c r="B6676">
        <v>142</v>
      </c>
      <c r="C6676">
        <v>0</v>
      </c>
      <c r="D6676">
        <v>182925</v>
      </c>
      <c r="E6676" t="s">
        <v>5790</v>
      </c>
      <c r="F6676">
        <v>0.4563939273</v>
      </c>
      <c r="G6676">
        <v>182209</v>
      </c>
      <c r="H6676">
        <v>14.76</v>
      </c>
      <c r="I6676">
        <v>1</v>
      </c>
    </row>
    <row r="6677" spans="1:9" x14ac:dyDescent="0.3">
      <c r="A6677">
        <v>182211</v>
      </c>
      <c r="B6677">
        <v>147</v>
      </c>
      <c r="C6677">
        <v>0</v>
      </c>
      <c r="D6677">
        <v>182892</v>
      </c>
      <c r="E6677" t="s">
        <v>5790</v>
      </c>
      <c r="F6677">
        <v>0.20799005030000001</v>
      </c>
      <c r="G6677">
        <v>182211</v>
      </c>
      <c r="H6677">
        <v>14.76</v>
      </c>
      <c r="I6677">
        <v>1</v>
      </c>
    </row>
    <row r="6678" spans="1:9" x14ac:dyDescent="0.3">
      <c r="A6678">
        <v>182211</v>
      </c>
      <c r="B6678">
        <v>147</v>
      </c>
      <c r="C6678">
        <v>0</v>
      </c>
      <c r="D6678">
        <v>182892</v>
      </c>
      <c r="E6678" t="s">
        <v>5790</v>
      </c>
      <c r="F6678">
        <v>0.20799005030000001</v>
      </c>
      <c r="G6678">
        <v>182211</v>
      </c>
      <c r="H6678">
        <v>14.76</v>
      </c>
      <c r="I6678">
        <v>1</v>
      </c>
    </row>
    <row r="6679" spans="1:9" x14ac:dyDescent="0.3">
      <c r="A6679">
        <v>182212</v>
      </c>
      <c r="B6679">
        <v>142</v>
      </c>
      <c r="C6679">
        <v>0</v>
      </c>
      <c r="D6679">
        <v>183099</v>
      </c>
      <c r="E6679" t="s">
        <v>5790</v>
      </c>
      <c r="F6679">
        <v>0.30832439659999999</v>
      </c>
      <c r="G6679">
        <v>182212</v>
      </c>
      <c r="H6679">
        <v>14.76</v>
      </c>
      <c r="I6679">
        <v>1</v>
      </c>
    </row>
    <row r="6680" spans="1:9" x14ac:dyDescent="0.3">
      <c r="A6680">
        <v>182212</v>
      </c>
      <c r="B6680">
        <v>142</v>
      </c>
      <c r="C6680">
        <v>0</v>
      </c>
      <c r="D6680">
        <v>183099</v>
      </c>
      <c r="E6680" t="s">
        <v>5790</v>
      </c>
      <c r="F6680">
        <v>0.30832439659999999</v>
      </c>
      <c r="G6680">
        <v>182212</v>
      </c>
      <c r="H6680">
        <v>14.76</v>
      </c>
      <c r="I6680">
        <v>1</v>
      </c>
    </row>
    <row r="6681" spans="1:9" x14ac:dyDescent="0.3">
      <c r="A6681">
        <v>182214</v>
      </c>
      <c r="B6681">
        <v>142</v>
      </c>
      <c r="C6681">
        <v>0</v>
      </c>
      <c r="D6681">
        <v>183099</v>
      </c>
      <c r="E6681" t="s">
        <v>5790</v>
      </c>
      <c r="F6681">
        <v>0.70268428329999999</v>
      </c>
      <c r="G6681">
        <v>182214</v>
      </c>
      <c r="H6681">
        <v>11.8</v>
      </c>
      <c r="I6681">
        <v>2</v>
      </c>
    </row>
    <row r="6682" spans="1:9" x14ac:dyDescent="0.3">
      <c r="A6682">
        <v>182214</v>
      </c>
      <c r="B6682">
        <v>142</v>
      </c>
      <c r="C6682">
        <v>0</v>
      </c>
      <c r="D6682">
        <v>183099</v>
      </c>
      <c r="E6682" t="s">
        <v>5790</v>
      </c>
      <c r="F6682">
        <v>0.70268428329999999</v>
      </c>
      <c r="G6682">
        <v>182214</v>
      </c>
      <c r="H6682">
        <v>11.8</v>
      </c>
      <c r="I6682">
        <v>2</v>
      </c>
    </row>
    <row r="6683" spans="1:9" x14ac:dyDescent="0.3">
      <c r="A6683">
        <v>182215</v>
      </c>
      <c r="B6683">
        <v>85</v>
      </c>
      <c r="C6683">
        <v>0</v>
      </c>
      <c r="D6683">
        <v>182317</v>
      </c>
      <c r="E6683" t="s">
        <v>5790</v>
      </c>
      <c r="F6683">
        <v>0.8293275833</v>
      </c>
      <c r="G6683">
        <v>182215</v>
      </c>
      <c r="H6683">
        <v>7.65</v>
      </c>
      <c r="I6683">
        <v>3</v>
      </c>
    </row>
    <row r="6684" spans="1:9" x14ac:dyDescent="0.3">
      <c r="A6684">
        <v>182215</v>
      </c>
      <c r="B6684">
        <v>85</v>
      </c>
      <c r="C6684">
        <v>0</v>
      </c>
      <c r="D6684">
        <v>182317</v>
      </c>
      <c r="E6684" t="s">
        <v>5790</v>
      </c>
      <c r="F6684">
        <v>0.8293275833</v>
      </c>
      <c r="G6684">
        <v>182215</v>
      </c>
      <c r="H6684">
        <v>7.65</v>
      </c>
      <c r="I6684">
        <v>3</v>
      </c>
    </row>
    <row r="6685" spans="1:9" x14ac:dyDescent="0.3">
      <c r="A6685">
        <v>182220</v>
      </c>
      <c r="B6685">
        <v>147</v>
      </c>
      <c r="C6685">
        <v>0</v>
      </c>
      <c r="D6685">
        <v>182576</v>
      </c>
      <c r="E6685" t="s">
        <v>5790</v>
      </c>
      <c r="F6685">
        <v>0.11563894149999999</v>
      </c>
      <c r="G6685">
        <v>182220</v>
      </c>
      <c r="H6685">
        <v>14.76</v>
      </c>
      <c r="I6685">
        <v>1</v>
      </c>
    </row>
    <row r="6686" spans="1:9" x14ac:dyDescent="0.3">
      <c r="A6686">
        <v>182220</v>
      </c>
      <c r="B6686">
        <v>147</v>
      </c>
      <c r="C6686">
        <v>0</v>
      </c>
      <c r="D6686">
        <v>182576</v>
      </c>
      <c r="E6686" t="s">
        <v>5790</v>
      </c>
      <c r="F6686">
        <v>0.11563894149999999</v>
      </c>
      <c r="G6686">
        <v>182220</v>
      </c>
      <c r="H6686">
        <v>14.76</v>
      </c>
      <c r="I6686">
        <v>1</v>
      </c>
    </row>
    <row r="6687" spans="1:9" x14ac:dyDescent="0.3">
      <c r="A6687">
        <v>182221</v>
      </c>
      <c r="B6687">
        <v>147</v>
      </c>
      <c r="C6687">
        <v>0</v>
      </c>
      <c r="D6687">
        <v>182576</v>
      </c>
      <c r="E6687" t="s">
        <v>5790</v>
      </c>
      <c r="F6687">
        <v>0.81608921290000003</v>
      </c>
      <c r="G6687">
        <v>182221</v>
      </c>
      <c r="H6687">
        <v>7.65</v>
      </c>
      <c r="I6687">
        <v>3</v>
      </c>
    </row>
    <row r="6688" spans="1:9" x14ac:dyDescent="0.3">
      <c r="A6688">
        <v>182221</v>
      </c>
      <c r="B6688">
        <v>147</v>
      </c>
      <c r="C6688">
        <v>0</v>
      </c>
      <c r="D6688">
        <v>182576</v>
      </c>
      <c r="E6688" t="s">
        <v>5790</v>
      </c>
      <c r="F6688">
        <v>0.81608921290000003</v>
      </c>
      <c r="G6688">
        <v>182221</v>
      </c>
      <c r="H6688">
        <v>7.65</v>
      </c>
      <c r="I6688">
        <v>3</v>
      </c>
    </row>
    <row r="6689" spans="1:9" x14ac:dyDescent="0.3">
      <c r="A6689">
        <v>182223</v>
      </c>
      <c r="B6689">
        <v>147</v>
      </c>
      <c r="C6689">
        <v>0</v>
      </c>
      <c r="D6689">
        <v>182576</v>
      </c>
      <c r="E6689" t="s">
        <v>5790</v>
      </c>
      <c r="F6689">
        <v>0.42312136290000002</v>
      </c>
      <c r="G6689">
        <v>182223</v>
      </c>
      <c r="H6689">
        <v>14.76</v>
      </c>
      <c r="I6689">
        <v>1</v>
      </c>
    </row>
    <row r="6690" spans="1:9" x14ac:dyDescent="0.3">
      <c r="A6690">
        <v>182223</v>
      </c>
      <c r="B6690">
        <v>147</v>
      </c>
      <c r="C6690">
        <v>0</v>
      </c>
      <c r="D6690">
        <v>182576</v>
      </c>
      <c r="E6690" t="s">
        <v>5790</v>
      </c>
      <c r="F6690">
        <v>0.42312136290000002</v>
      </c>
      <c r="G6690">
        <v>182223</v>
      </c>
      <c r="H6690">
        <v>14.76</v>
      </c>
      <c r="I6690">
        <v>1</v>
      </c>
    </row>
    <row r="6691" spans="1:9" x14ac:dyDescent="0.3">
      <c r="A6691">
        <v>182224</v>
      </c>
      <c r="B6691">
        <v>147</v>
      </c>
      <c r="C6691">
        <v>0</v>
      </c>
      <c r="D6691">
        <v>182892</v>
      </c>
      <c r="E6691" t="s">
        <v>5790</v>
      </c>
      <c r="F6691">
        <v>0.61383122209999996</v>
      </c>
      <c r="G6691">
        <v>182224</v>
      </c>
      <c r="H6691">
        <v>11.8</v>
      </c>
      <c r="I6691">
        <v>2</v>
      </c>
    </row>
    <row r="6692" spans="1:9" x14ac:dyDescent="0.3">
      <c r="A6692">
        <v>182224</v>
      </c>
      <c r="B6692">
        <v>147</v>
      </c>
      <c r="C6692">
        <v>0</v>
      </c>
      <c r="D6692">
        <v>182892</v>
      </c>
      <c r="E6692" t="s">
        <v>5790</v>
      </c>
      <c r="F6692">
        <v>0.61383122209999996</v>
      </c>
      <c r="G6692">
        <v>182224</v>
      </c>
      <c r="H6692">
        <v>11.8</v>
      </c>
      <c r="I6692">
        <v>2</v>
      </c>
    </row>
    <row r="6693" spans="1:9" x14ac:dyDescent="0.3">
      <c r="A6693">
        <v>182225</v>
      </c>
      <c r="B6693">
        <v>147</v>
      </c>
      <c r="C6693">
        <v>0</v>
      </c>
      <c r="D6693">
        <v>182860</v>
      </c>
      <c r="E6693" t="s">
        <v>5790</v>
      </c>
      <c r="F6693">
        <v>0.63013774160000002</v>
      </c>
      <c r="G6693">
        <v>182225</v>
      </c>
      <c r="H6693">
        <v>11.8</v>
      </c>
      <c r="I6693">
        <v>2</v>
      </c>
    </row>
    <row r="6694" spans="1:9" x14ac:dyDescent="0.3">
      <c r="A6694">
        <v>182225</v>
      </c>
      <c r="B6694">
        <v>147</v>
      </c>
      <c r="C6694">
        <v>0</v>
      </c>
      <c r="D6694">
        <v>182860</v>
      </c>
      <c r="E6694" t="s">
        <v>5790</v>
      </c>
      <c r="F6694">
        <v>0.63013774160000002</v>
      </c>
      <c r="G6694">
        <v>182225</v>
      </c>
      <c r="H6694">
        <v>11.8</v>
      </c>
      <c r="I6694">
        <v>2</v>
      </c>
    </row>
    <row r="6695" spans="1:9" x14ac:dyDescent="0.3">
      <c r="A6695">
        <v>182226</v>
      </c>
      <c r="B6695">
        <v>147</v>
      </c>
      <c r="C6695">
        <v>0</v>
      </c>
      <c r="D6695">
        <v>182576</v>
      </c>
      <c r="E6695" t="s">
        <v>5790</v>
      </c>
      <c r="F6695">
        <v>0.24003712830000001</v>
      </c>
      <c r="G6695">
        <v>182226</v>
      </c>
      <c r="H6695">
        <v>14.76</v>
      </c>
      <c r="I6695">
        <v>1</v>
      </c>
    </row>
    <row r="6696" spans="1:9" x14ac:dyDescent="0.3">
      <c r="A6696">
        <v>182226</v>
      </c>
      <c r="B6696">
        <v>147</v>
      </c>
      <c r="C6696">
        <v>0</v>
      </c>
      <c r="D6696">
        <v>182576</v>
      </c>
      <c r="E6696" t="s">
        <v>5790</v>
      </c>
      <c r="F6696">
        <v>0.24003712830000001</v>
      </c>
      <c r="G6696">
        <v>182226</v>
      </c>
      <c r="H6696">
        <v>14.76</v>
      </c>
      <c r="I6696">
        <v>1</v>
      </c>
    </row>
    <row r="6697" spans="1:9" x14ac:dyDescent="0.3">
      <c r="A6697">
        <v>182291</v>
      </c>
      <c r="B6697">
        <v>90</v>
      </c>
      <c r="C6697">
        <v>0</v>
      </c>
      <c r="D6697">
        <v>182759</v>
      </c>
      <c r="E6697" t="s">
        <v>5790</v>
      </c>
      <c r="F6697">
        <v>0.825733304</v>
      </c>
      <c r="G6697">
        <v>182291</v>
      </c>
      <c r="H6697">
        <v>7.65</v>
      </c>
      <c r="I6697">
        <v>3</v>
      </c>
    </row>
    <row r="6698" spans="1:9" x14ac:dyDescent="0.3">
      <c r="A6698">
        <v>182291</v>
      </c>
      <c r="B6698">
        <v>90</v>
      </c>
      <c r="C6698">
        <v>0</v>
      </c>
      <c r="D6698">
        <v>182759</v>
      </c>
      <c r="E6698" t="s">
        <v>5790</v>
      </c>
      <c r="F6698">
        <v>0.825733304</v>
      </c>
      <c r="G6698">
        <v>182291</v>
      </c>
      <c r="H6698">
        <v>7.65</v>
      </c>
      <c r="I6698">
        <v>3</v>
      </c>
    </row>
    <row r="6699" spans="1:9" x14ac:dyDescent="0.3">
      <c r="A6699">
        <v>182314</v>
      </c>
      <c r="B6699">
        <v>153.21842695706599</v>
      </c>
      <c r="C6699">
        <v>0</v>
      </c>
      <c r="D6699">
        <v>182784</v>
      </c>
      <c r="E6699" t="s">
        <v>5790</v>
      </c>
      <c r="F6699">
        <v>0.71005034450000004</v>
      </c>
      <c r="G6699">
        <v>182314</v>
      </c>
      <c r="H6699">
        <v>11.8</v>
      </c>
      <c r="I6699">
        <v>2</v>
      </c>
    </row>
    <row r="6700" spans="1:9" x14ac:dyDescent="0.3">
      <c r="A6700">
        <v>182314</v>
      </c>
      <c r="B6700">
        <v>153.21842695706599</v>
      </c>
      <c r="C6700">
        <v>0</v>
      </c>
      <c r="D6700">
        <v>182784</v>
      </c>
      <c r="E6700" t="s">
        <v>5790</v>
      </c>
      <c r="F6700">
        <v>0.71005034450000004</v>
      </c>
      <c r="G6700">
        <v>182314</v>
      </c>
      <c r="H6700">
        <v>11.8</v>
      </c>
      <c r="I6700">
        <v>2</v>
      </c>
    </row>
    <row r="6701" spans="1:9" x14ac:dyDescent="0.3">
      <c r="A6701">
        <v>182325</v>
      </c>
      <c r="B6701">
        <v>142</v>
      </c>
      <c r="C6701">
        <v>0</v>
      </c>
      <c r="D6701">
        <v>182784</v>
      </c>
      <c r="E6701" t="s">
        <v>5790</v>
      </c>
      <c r="F6701">
        <v>0.91083943840000003</v>
      </c>
      <c r="G6701">
        <v>182325</v>
      </c>
      <c r="H6701">
        <v>6.11</v>
      </c>
      <c r="I6701">
        <v>4</v>
      </c>
    </row>
    <row r="6702" spans="1:9" x14ac:dyDescent="0.3">
      <c r="A6702">
        <v>182325</v>
      </c>
      <c r="B6702">
        <v>142</v>
      </c>
      <c r="C6702">
        <v>0</v>
      </c>
      <c r="D6702">
        <v>182784</v>
      </c>
      <c r="E6702" t="s">
        <v>5790</v>
      </c>
      <c r="F6702">
        <v>0.91083943840000003</v>
      </c>
      <c r="G6702">
        <v>182325</v>
      </c>
      <c r="H6702">
        <v>6.11</v>
      </c>
      <c r="I6702">
        <v>4</v>
      </c>
    </row>
    <row r="6703" spans="1:9" x14ac:dyDescent="0.3">
      <c r="A6703">
        <v>182327</v>
      </c>
      <c r="B6703">
        <v>148.17667181389299</v>
      </c>
      <c r="C6703">
        <v>0</v>
      </c>
      <c r="D6703">
        <v>182784</v>
      </c>
      <c r="E6703" t="s">
        <v>5790</v>
      </c>
      <c r="F6703">
        <v>0.3496483266</v>
      </c>
      <c r="G6703">
        <v>182327</v>
      </c>
      <c r="H6703">
        <v>14.76</v>
      </c>
      <c r="I6703">
        <v>1</v>
      </c>
    </row>
    <row r="6704" spans="1:9" x14ac:dyDescent="0.3">
      <c r="A6704">
        <v>182327</v>
      </c>
      <c r="B6704">
        <v>148.17667181389299</v>
      </c>
      <c r="C6704">
        <v>0</v>
      </c>
      <c r="D6704">
        <v>182784</v>
      </c>
      <c r="E6704" t="s">
        <v>5790</v>
      </c>
      <c r="F6704">
        <v>0.3496483266</v>
      </c>
      <c r="G6704">
        <v>182327</v>
      </c>
      <c r="H6704">
        <v>14.76</v>
      </c>
      <c r="I6704">
        <v>1</v>
      </c>
    </row>
    <row r="6705" spans="1:9" x14ac:dyDescent="0.3">
      <c r="A6705">
        <v>182337</v>
      </c>
      <c r="B6705">
        <v>147</v>
      </c>
      <c r="C6705">
        <v>0</v>
      </c>
      <c r="D6705">
        <v>182576</v>
      </c>
      <c r="E6705" t="s">
        <v>5790</v>
      </c>
      <c r="F6705">
        <v>0.75654566290000003</v>
      </c>
      <c r="G6705">
        <v>182337</v>
      </c>
      <c r="H6705">
        <v>7.65</v>
      </c>
      <c r="I6705">
        <v>3</v>
      </c>
    </row>
    <row r="6706" spans="1:9" x14ac:dyDescent="0.3">
      <c r="A6706">
        <v>182337</v>
      </c>
      <c r="B6706">
        <v>147</v>
      </c>
      <c r="C6706">
        <v>0</v>
      </c>
      <c r="D6706">
        <v>182576</v>
      </c>
      <c r="E6706" t="s">
        <v>5790</v>
      </c>
      <c r="F6706">
        <v>0.75654566290000003</v>
      </c>
      <c r="G6706">
        <v>182337</v>
      </c>
      <c r="H6706">
        <v>7.65</v>
      </c>
      <c r="I6706">
        <v>3</v>
      </c>
    </row>
    <row r="6707" spans="1:9" x14ac:dyDescent="0.3">
      <c r="A6707">
        <v>182341</v>
      </c>
      <c r="B6707">
        <v>112.245903963359</v>
      </c>
      <c r="C6707">
        <v>0</v>
      </c>
      <c r="D6707">
        <v>182947</v>
      </c>
      <c r="E6707" t="s">
        <v>5790</v>
      </c>
      <c r="F6707">
        <v>9.2333480699999998E-2</v>
      </c>
      <c r="G6707">
        <v>182341</v>
      </c>
      <c r="H6707">
        <v>14.76</v>
      </c>
      <c r="I6707">
        <v>1</v>
      </c>
    </row>
    <row r="6708" spans="1:9" x14ac:dyDescent="0.3">
      <c r="A6708">
        <v>182341</v>
      </c>
      <c r="B6708">
        <v>112.245903963359</v>
      </c>
      <c r="C6708">
        <v>0</v>
      </c>
      <c r="D6708">
        <v>182947</v>
      </c>
      <c r="E6708" t="s">
        <v>5790</v>
      </c>
      <c r="F6708">
        <v>9.2333480699999998E-2</v>
      </c>
      <c r="G6708">
        <v>182341</v>
      </c>
      <c r="H6708">
        <v>14.76</v>
      </c>
      <c r="I6708">
        <v>1</v>
      </c>
    </row>
    <row r="6709" spans="1:9" x14ac:dyDescent="0.3">
      <c r="A6709">
        <v>182362</v>
      </c>
      <c r="B6709">
        <v>142</v>
      </c>
      <c r="C6709">
        <v>0</v>
      </c>
      <c r="D6709">
        <v>182947</v>
      </c>
      <c r="E6709" t="s">
        <v>5790</v>
      </c>
      <c r="F6709">
        <v>0.26875469089999998</v>
      </c>
      <c r="G6709">
        <v>182362</v>
      </c>
      <c r="H6709">
        <v>14.76</v>
      </c>
      <c r="I6709">
        <v>1</v>
      </c>
    </row>
    <row r="6710" spans="1:9" x14ac:dyDescent="0.3">
      <c r="A6710">
        <v>182362</v>
      </c>
      <c r="B6710">
        <v>142</v>
      </c>
      <c r="C6710">
        <v>0</v>
      </c>
      <c r="D6710">
        <v>182947</v>
      </c>
      <c r="E6710" t="s">
        <v>5790</v>
      </c>
      <c r="F6710">
        <v>0.26875469089999998</v>
      </c>
      <c r="G6710">
        <v>182362</v>
      </c>
      <c r="H6710">
        <v>14.76</v>
      </c>
      <c r="I6710">
        <v>1</v>
      </c>
    </row>
    <row r="6711" spans="1:9" x14ac:dyDescent="0.3">
      <c r="A6711">
        <v>182372</v>
      </c>
      <c r="B6711">
        <v>142</v>
      </c>
      <c r="C6711">
        <v>0</v>
      </c>
      <c r="D6711">
        <v>182539</v>
      </c>
      <c r="E6711" t="s">
        <v>5790</v>
      </c>
      <c r="F6711">
        <v>0.16021801529999999</v>
      </c>
      <c r="G6711">
        <v>182372</v>
      </c>
      <c r="H6711">
        <v>14.76</v>
      </c>
      <c r="I6711">
        <v>1</v>
      </c>
    </row>
    <row r="6712" spans="1:9" x14ac:dyDescent="0.3">
      <c r="A6712">
        <v>182372</v>
      </c>
      <c r="B6712">
        <v>142</v>
      </c>
      <c r="C6712">
        <v>0</v>
      </c>
      <c r="D6712">
        <v>182539</v>
      </c>
      <c r="E6712" t="s">
        <v>5790</v>
      </c>
      <c r="F6712">
        <v>0.16021801529999999</v>
      </c>
      <c r="G6712">
        <v>182372</v>
      </c>
      <c r="H6712">
        <v>14.76</v>
      </c>
      <c r="I6712">
        <v>1</v>
      </c>
    </row>
    <row r="6713" spans="1:9" x14ac:dyDescent="0.3">
      <c r="A6713">
        <v>182375</v>
      </c>
      <c r="B6713">
        <v>142</v>
      </c>
      <c r="C6713">
        <v>0</v>
      </c>
      <c r="D6713">
        <v>183350</v>
      </c>
      <c r="E6713" t="s">
        <v>5790</v>
      </c>
      <c r="F6713">
        <v>0.9204700589</v>
      </c>
      <c r="G6713">
        <v>182375</v>
      </c>
      <c r="H6713">
        <v>6.11</v>
      </c>
      <c r="I6713">
        <v>4</v>
      </c>
    </row>
    <row r="6714" spans="1:9" x14ac:dyDescent="0.3">
      <c r="A6714">
        <v>182375</v>
      </c>
      <c r="B6714">
        <v>142</v>
      </c>
      <c r="C6714">
        <v>0</v>
      </c>
      <c r="D6714">
        <v>183350</v>
      </c>
      <c r="E6714" t="s">
        <v>5790</v>
      </c>
      <c r="F6714">
        <v>0.9204700589</v>
      </c>
      <c r="G6714">
        <v>182375</v>
      </c>
      <c r="H6714">
        <v>6.11</v>
      </c>
      <c r="I6714">
        <v>4</v>
      </c>
    </row>
    <row r="6715" spans="1:9" x14ac:dyDescent="0.3">
      <c r="A6715">
        <v>182382</v>
      </c>
      <c r="B6715">
        <v>142</v>
      </c>
      <c r="C6715">
        <v>0</v>
      </c>
      <c r="D6715">
        <v>182972</v>
      </c>
      <c r="E6715" t="s">
        <v>5790</v>
      </c>
      <c r="F6715">
        <v>0.77280020709999997</v>
      </c>
      <c r="G6715">
        <v>182382</v>
      </c>
      <c r="H6715">
        <v>7.65</v>
      </c>
      <c r="I6715">
        <v>3</v>
      </c>
    </row>
    <row r="6716" spans="1:9" x14ac:dyDescent="0.3">
      <c r="A6716">
        <v>182382</v>
      </c>
      <c r="B6716">
        <v>142</v>
      </c>
      <c r="C6716">
        <v>0</v>
      </c>
      <c r="D6716">
        <v>182972</v>
      </c>
      <c r="E6716" t="s">
        <v>5790</v>
      </c>
      <c r="F6716">
        <v>0.77280020709999997</v>
      </c>
      <c r="G6716">
        <v>182382</v>
      </c>
      <c r="H6716">
        <v>7.65</v>
      </c>
      <c r="I6716">
        <v>3</v>
      </c>
    </row>
    <row r="6717" spans="1:9" x14ac:dyDescent="0.3">
      <c r="A6717">
        <v>182391</v>
      </c>
      <c r="B6717">
        <v>142</v>
      </c>
      <c r="C6717">
        <v>0</v>
      </c>
      <c r="D6717">
        <v>181747</v>
      </c>
      <c r="E6717" t="s">
        <v>5790</v>
      </c>
      <c r="F6717">
        <v>0.62426972390000002</v>
      </c>
      <c r="G6717">
        <v>182391</v>
      </c>
      <c r="H6717">
        <v>11.8</v>
      </c>
      <c r="I6717">
        <v>2</v>
      </c>
    </row>
    <row r="6718" spans="1:9" x14ac:dyDescent="0.3">
      <c r="A6718">
        <v>182391</v>
      </c>
      <c r="B6718">
        <v>142</v>
      </c>
      <c r="C6718">
        <v>0</v>
      </c>
      <c r="D6718">
        <v>181747</v>
      </c>
      <c r="E6718" t="s">
        <v>5790</v>
      </c>
      <c r="F6718">
        <v>0.62426972390000002</v>
      </c>
      <c r="G6718">
        <v>182391</v>
      </c>
      <c r="H6718">
        <v>11.8</v>
      </c>
      <c r="I6718">
        <v>2</v>
      </c>
    </row>
    <row r="6719" spans="1:9" x14ac:dyDescent="0.3">
      <c r="A6719">
        <v>182396</v>
      </c>
      <c r="B6719">
        <v>147.29428949592099</v>
      </c>
      <c r="C6719">
        <v>0</v>
      </c>
      <c r="D6719">
        <v>182514</v>
      </c>
      <c r="E6719" t="s">
        <v>5790</v>
      </c>
      <c r="F6719">
        <v>0.29841738940000001</v>
      </c>
      <c r="G6719">
        <v>182396</v>
      </c>
      <c r="H6719">
        <v>14.76</v>
      </c>
      <c r="I6719">
        <v>1</v>
      </c>
    </row>
    <row r="6720" spans="1:9" x14ac:dyDescent="0.3">
      <c r="A6720">
        <v>182396</v>
      </c>
      <c r="B6720">
        <v>147.29428949592099</v>
      </c>
      <c r="C6720">
        <v>0</v>
      </c>
      <c r="D6720">
        <v>182514</v>
      </c>
      <c r="E6720" t="s">
        <v>5790</v>
      </c>
      <c r="F6720">
        <v>0.29841738940000001</v>
      </c>
      <c r="G6720">
        <v>182396</v>
      </c>
      <c r="H6720">
        <v>14.76</v>
      </c>
      <c r="I6720">
        <v>1</v>
      </c>
    </row>
    <row r="6721" spans="1:9" x14ac:dyDescent="0.3">
      <c r="A6721">
        <v>182397</v>
      </c>
      <c r="B6721">
        <v>148.73816650393701</v>
      </c>
      <c r="C6721">
        <v>0</v>
      </c>
      <c r="D6721">
        <v>182514</v>
      </c>
      <c r="E6721" t="s">
        <v>5790</v>
      </c>
      <c r="F6721">
        <v>7.1328952900000006E-2</v>
      </c>
      <c r="G6721">
        <v>182397</v>
      </c>
      <c r="H6721">
        <v>14.76</v>
      </c>
      <c r="I6721">
        <v>1</v>
      </c>
    </row>
    <row r="6722" spans="1:9" x14ac:dyDescent="0.3">
      <c r="A6722">
        <v>182397</v>
      </c>
      <c r="B6722">
        <v>148.73816650393701</v>
      </c>
      <c r="C6722">
        <v>0</v>
      </c>
      <c r="D6722">
        <v>182514</v>
      </c>
      <c r="E6722" t="s">
        <v>5790</v>
      </c>
      <c r="F6722">
        <v>7.1328952900000006E-2</v>
      </c>
      <c r="G6722">
        <v>182397</v>
      </c>
      <c r="H6722">
        <v>14.76</v>
      </c>
      <c r="I6722">
        <v>1</v>
      </c>
    </row>
    <row r="6723" spans="1:9" x14ac:dyDescent="0.3">
      <c r="A6723">
        <v>182398</v>
      </c>
      <c r="B6723">
        <v>142</v>
      </c>
      <c r="C6723">
        <v>0</v>
      </c>
      <c r="D6723">
        <v>182514</v>
      </c>
      <c r="E6723" t="s">
        <v>5790</v>
      </c>
      <c r="F6723">
        <v>0.1371240765</v>
      </c>
      <c r="G6723">
        <v>182398</v>
      </c>
      <c r="H6723">
        <v>14.76</v>
      </c>
      <c r="I6723">
        <v>1</v>
      </c>
    </row>
    <row r="6724" spans="1:9" x14ac:dyDescent="0.3">
      <c r="A6724">
        <v>182398</v>
      </c>
      <c r="B6724">
        <v>142</v>
      </c>
      <c r="C6724">
        <v>0</v>
      </c>
      <c r="D6724">
        <v>182514</v>
      </c>
      <c r="E6724" t="s">
        <v>5790</v>
      </c>
      <c r="F6724">
        <v>0.1371240765</v>
      </c>
      <c r="G6724">
        <v>182398</v>
      </c>
      <c r="H6724">
        <v>14.76</v>
      </c>
      <c r="I6724">
        <v>1</v>
      </c>
    </row>
    <row r="6725" spans="1:9" x14ac:dyDescent="0.3">
      <c r="A6725">
        <v>182417</v>
      </c>
      <c r="B6725">
        <v>142</v>
      </c>
      <c r="C6725">
        <v>0</v>
      </c>
      <c r="D6725">
        <v>185953</v>
      </c>
      <c r="E6725" t="s">
        <v>5790</v>
      </c>
      <c r="F6725">
        <v>3.6529060500000002E-2</v>
      </c>
      <c r="G6725">
        <v>182417</v>
      </c>
      <c r="H6725">
        <v>14.76</v>
      </c>
      <c r="I6725">
        <v>1</v>
      </c>
    </row>
    <row r="6726" spans="1:9" x14ac:dyDescent="0.3">
      <c r="A6726">
        <v>182417</v>
      </c>
      <c r="B6726">
        <v>142</v>
      </c>
      <c r="C6726">
        <v>0</v>
      </c>
      <c r="D6726">
        <v>185953</v>
      </c>
      <c r="E6726" t="s">
        <v>5790</v>
      </c>
      <c r="F6726">
        <v>3.6529060500000002E-2</v>
      </c>
      <c r="G6726">
        <v>182417</v>
      </c>
      <c r="H6726">
        <v>14.76</v>
      </c>
      <c r="I6726">
        <v>1</v>
      </c>
    </row>
    <row r="6727" spans="1:9" x14ac:dyDescent="0.3">
      <c r="A6727">
        <v>182419</v>
      </c>
      <c r="B6727">
        <v>142</v>
      </c>
      <c r="C6727">
        <v>0</v>
      </c>
      <c r="D6727">
        <v>185953</v>
      </c>
      <c r="E6727" t="s">
        <v>5790</v>
      </c>
      <c r="F6727">
        <v>8.0145768800000003E-2</v>
      </c>
      <c r="G6727">
        <v>182419</v>
      </c>
      <c r="H6727">
        <v>14.76</v>
      </c>
      <c r="I6727">
        <v>1</v>
      </c>
    </row>
    <row r="6728" spans="1:9" x14ac:dyDescent="0.3">
      <c r="A6728">
        <v>182419</v>
      </c>
      <c r="B6728">
        <v>142</v>
      </c>
      <c r="C6728">
        <v>0</v>
      </c>
      <c r="D6728">
        <v>185953</v>
      </c>
      <c r="E6728" t="s">
        <v>5790</v>
      </c>
      <c r="F6728">
        <v>8.0145768800000003E-2</v>
      </c>
      <c r="G6728">
        <v>182419</v>
      </c>
      <c r="H6728">
        <v>14.76</v>
      </c>
      <c r="I6728">
        <v>1</v>
      </c>
    </row>
    <row r="6729" spans="1:9" x14ac:dyDescent="0.3">
      <c r="A6729">
        <v>182420</v>
      </c>
      <c r="B6729">
        <v>182.54932432735299</v>
      </c>
      <c r="C6729">
        <v>0</v>
      </c>
      <c r="D6729">
        <v>182925</v>
      </c>
      <c r="E6729" t="s">
        <v>5790</v>
      </c>
      <c r="F6729">
        <v>0.40307044980000001</v>
      </c>
      <c r="G6729">
        <v>182420</v>
      </c>
      <c r="H6729">
        <v>14.76</v>
      </c>
      <c r="I6729">
        <v>1</v>
      </c>
    </row>
    <row r="6730" spans="1:9" x14ac:dyDescent="0.3">
      <c r="A6730">
        <v>182420</v>
      </c>
      <c r="B6730">
        <v>182.54932432735299</v>
      </c>
      <c r="C6730">
        <v>0</v>
      </c>
      <c r="D6730">
        <v>182925</v>
      </c>
      <c r="E6730" t="s">
        <v>5790</v>
      </c>
      <c r="F6730">
        <v>0.40307044980000001</v>
      </c>
      <c r="G6730">
        <v>182420</v>
      </c>
      <c r="H6730">
        <v>14.76</v>
      </c>
      <c r="I6730">
        <v>1</v>
      </c>
    </row>
    <row r="6731" spans="1:9" x14ac:dyDescent="0.3">
      <c r="A6731">
        <v>182474</v>
      </c>
      <c r="B6731">
        <v>142</v>
      </c>
      <c r="C6731">
        <v>0</v>
      </c>
      <c r="D6731">
        <v>182522</v>
      </c>
      <c r="E6731" t="s">
        <v>5791</v>
      </c>
      <c r="F6731">
        <v>0.97788894179999997</v>
      </c>
      <c r="G6731">
        <v>182474</v>
      </c>
      <c r="H6731">
        <v>1.98</v>
      </c>
      <c r="I6731">
        <v>6</v>
      </c>
    </row>
    <row r="6732" spans="1:9" x14ac:dyDescent="0.3">
      <c r="A6732">
        <v>182474</v>
      </c>
      <c r="B6732">
        <v>142</v>
      </c>
      <c r="C6732">
        <v>0</v>
      </c>
      <c r="D6732">
        <v>182522</v>
      </c>
      <c r="E6732" t="s">
        <v>5791</v>
      </c>
      <c r="F6732">
        <v>0.97788894179999997</v>
      </c>
      <c r="G6732">
        <v>182474</v>
      </c>
      <c r="H6732">
        <v>1.98</v>
      </c>
      <c r="I6732">
        <v>6</v>
      </c>
    </row>
    <row r="6733" spans="1:9" x14ac:dyDescent="0.3">
      <c r="A6733">
        <v>182484</v>
      </c>
      <c r="B6733">
        <v>147</v>
      </c>
      <c r="C6733">
        <v>0</v>
      </c>
      <c r="D6733">
        <v>182478</v>
      </c>
      <c r="E6733" t="s">
        <v>5790</v>
      </c>
      <c r="F6733">
        <v>0.81836301089999997</v>
      </c>
      <c r="G6733">
        <v>182484</v>
      </c>
      <c r="H6733">
        <v>7.65</v>
      </c>
      <c r="I6733">
        <v>3</v>
      </c>
    </row>
    <row r="6734" spans="1:9" x14ac:dyDescent="0.3">
      <c r="A6734">
        <v>182484</v>
      </c>
      <c r="B6734">
        <v>147</v>
      </c>
      <c r="C6734">
        <v>0</v>
      </c>
      <c r="D6734">
        <v>182478</v>
      </c>
      <c r="E6734" t="s">
        <v>5790</v>
      </c>
      <c r="F6734">
        <v>0.81836301089999997</v>
      </c>
      <c r="G6734">
        <v>182484</v>
      </c>
      <c r="H6734">
        <v>7.65</v>
      </c>
      <c r="I6734">
        <v>3</v>
      </c>
    </row>
    <row r="6735" spans="1:9" x14ac:dyDescent="0.3">
      <c r="A6735">
        <v>182487</v>
      </c>
      <c r="B6735">
        <v>147</v>
      </c>
      <c r="C6735">
        <v>0</v>
      </c>
      <c r="D6735">
        <v>182478</v>
      </c>
      <c r="E6735" t="s">
        <v>5790</v>
      </c>
      <c r="F6735">
        <v>0.52522093059999997</v>
      </c>
      <c r="G6735">
        <v>182487</v>
      </c>
      <c r="H6735">
        <v>11.8</v>
      </c>
      <c r="I6735">
        <v>2</v>
      </c>
    </row>
    <row r="6736" spans="1:9" x14ac:dyDescent="0.3">
      <c r="A6736">
        <v>182487</v>
      </c>
      <c r="B6736">
        <v>147</v>
      </c>
      <c r="C6736">
        <v>0</v>
      </c>
      <c r="D6736">
        <v>182478</v>
      </c>
      <c r="E6736" t="s">
        <v>5790</v>
      </c>
      <c r="F6736">
        <v>0.52522093059999997</v>
      </c>
      <c r="G6736">
        <v>182487</v>
      </c>
      <c r="H6736">
        <v>11.8</v>
      </c>
      <c r="I6736">
        <v>2</v>
      </c>
    </row>
    <row r="6737" spans="1:9" x14ac:dyDescent="0.3">
      <c r="A6737">
        <v>182488</v>
      </c>
      <c r="B6737">
        <v>147</v>
      </c>
      <c r="C6737">
        <v>0</v>
      </c>
      <c r="D6737">
        <v>182478</v>
      </c>
      <c r="E6737" t="s">
        <v>5790</v>
      </c>
      <c r="F6737">
        <v>0.3249627054</v>
      </c>
      <c r="G6737">
        <v>182488</v>
      </c>
      <c r="H6737">
        <v>14.76</v>
      </c>
      <c r="I6737">
        <v>1</v>
      </c>
    </row>
    <row r="6738" spans="1:9" x14ac:dyDescent="0.3">
      <c r="A6738">
        <v>182488</v>
      </c>
      <c r="B6738">
        <v>147</v>
      </c>
      <c r="C6738">
        <v>0</v>
      </c>
      <c r="D6738">
        <v>182478</v>
      </c>
      <c r="E6738" t="s">
        <v>5790</v>
      </c>
      <c r="F6738">
        <v>0.3249627054</v>
      </c>
      <c r="G6738">
        <v>182488</v>
      </c>
      <c r="H6738">
        <v>14.76</v>
      </c>
      <c r="I6738">
        <v>1</v>
      </c>
    </row>
    <row r="6739" spans="1:9" x14ac:dyDescent="0.3">
      <c r="A6739">
        <v>182490</v>
      </c>
      <c r="B6739">
        <v>169.15418615862299</v>
      </c>
      <c r="C6739">
        <v>0</v>
      </c>
      <c r="D6739">
        <v>182490</v>
      </c>
      <c r="E6739" t="s">
        <v>5790</v>
      </c>
      <c r="F6739">
        <v>0.59500896930000002</v>
      </c>
      <c r="G6739">
        <v>182490</v>
      </c>
      <c r="H6739">
        <v>11.8</v>
      </c>
      <c r="I6739">
        <v>2</v>
      </c>
    </row>
    <row r="6740" spans="1:9" x14ac:dyDescent="0.3">
      <c r="A6740">
        <v>182490</v>
      </c>
      <c r="B6740">
        <v>169.15418615862299</v>
      </c>
      <c r="C6740">
        <v>0</v>
      </c>
      <c r="D6740">
        <v>182490</v>
      </c>
      <c r="E6740" t="s">
        <v>5790</v>
      </c>
      <c r="F6740">
        <v>0.59500896930000002</v>
      </c>
      <c r="G6740">
        <v>182490</v>
      </c>
      <c r="H6740">
        <v>11.8</v>
      </c>
      <c r="I6740">
        <v>2</v>
      </c>
    </row>
    <row r="6741" spans="1:9" x14ac:dyDescent="0.3">
      <c r="A6741">
        <v>182500</v>
      </c>
      <c r="B6741">
        <v>142</v>
      </c>
      <c r="C6741">
        <v>0</v>
      </c>
      <c r="D6741">
        <v>182954</v>
      </c>
      <c r="E6741" t="s">
        <v>5790</v>
      </c>
      <c r="F6741">
        <v>0.71519380809999999</v>
      </c>
      <c r="G6741">
        <v>182500</v>
      </c>
      <c r="H6741">
        <v>11.8</v>
      </c>
      <c r="I6741">
        <v>2</v>
      </c>
    </row>
    <row r="6742" spans="1:9" x14ac:dyDescent="0.3">
      <c r="A6742">
        <v>182500</v>
      </c>
      <c r="B6742">
        <v>142</v>
      </c>
      <c r="C6742">
        <v>0</v>
      </c>
      <c r="D6742">
        <v>182954</v>
      </c>
      <c r="E6742" t="s">
        <v>5790</v>
      </c>
      <c r="F6742">
        <v>0.71519380809999999</v>
      </c>
      <c r="G6742">
        <v>182500</v>
      </c>
      <c r="H6742">
        <v>11.8</v>
      </c>
      <c r="I6742">
        <v>2</v>
      </c>
    </row>
    <row r="6743" spans="1:9" x14ac:dyDescent="0.3">
      <c r="A6743">
        <v>182502</v>
      </c>
      <c r="B6743">
        <v>142</v>
      </c>
      <c r="C6743">
        <v>0</v>
      </c>
      <c r="D6743">
        <v>182954</v>
      </c>
      <c r="E6743" t="s">
        <v>5790</v>
      </c>
      <c r="F6743">
        <v>0.77583241459999996</v>
      </c>
      <c r="G6743">
        <v>182502</v>
      </c>
      <c r="H6743">
        <v>7.65</v>
      </c>
      <c r="I6743">
        <v>3</v>
      </c>
    </row>
    <row r="6744" spans="1:9" x14ac:dyDescent="0.3">
      <c r="A6744">
        <v>182502</v>
      </c>
      <c r="B6744">
        <v>142</v>
      </c>
      <c r="C6744">
        <v>0</v>
      </c>
      <c r="D6744">
        <v>182954</v>
      </c>
      <c r="E6744" t="s">
        <v>5790</v>
      </c>
      <c r="F6744">
        <v>0.77583241459999996</v>
      </c>
      <c r="G6744">
        <v>182502</v>
      </c>
      <c r="H6744">
        <v>7.65</v>
      </c>
      <c r="I6744">
        <v>3</v>
      </c>
    </row>
    <row r="6745" spans="1:9" x14ac:dyDescent="0.3">
      <c r="A6745">
        <v>182503</v>
      </c>
      <c r="B6745">
        <v>142</v>
      </c>
      <c r="C6745">
        <v>0</v>
      </c>
      <c r="D6745">
        <v>182849</v>
      </c>
      <c r="E6745" t="s">
        <v>5790</v>
      </c>
      <c r="F6745">
        <v>0.75669741629999998</v>
      </c>
      <c r="G6745">
        <v>182503</v>
      </c>
      <c r="H6745">
        <v>7.65</v>
      </c>
      <c r="I6745">
        <v>3</v>
      </c>
    </row>
    <row r="6746" spans="1:9" x14ac:dyDescent="0.3">
      <c r="A6746">
        <v>182503</v>
      </c>
      <c r="B6746">
        <v>142</v>
      </c>
      <c r="C6746">
        <v>0</v>
      </c>
      <c r="D6746">
        <v>182849</v>
      </c>
      <c r="E6746" t="s">
        <v>5790</v>
      </c>
      <c r="F6746">
        <v>0.75669741629999998</v>
      </c>
      <c r="G6746">
        <v>182503</v>
      </c>
      <c r="H6746">
        <v>7.65</v>
      </c>
      <c r="I6746">
        <v>3</v>
      </c>
    </row>
    <row r="6747" spans="1:9" x14ac:dyDescent="0.3">
      <c r="A6747">
        <v>182505</v>
      </c>
      <c r="B6747">
        <v>142</v>
      </c>
      <c r="C6747">
        <v>0</v>
      </c>
      <c r="D6747">
        <v>182849</v>
      </c>
      <c r="E6747" t="s">
        <v>5790</v>
      </c>
      <c r="F6747">
        <v>0.47427693009999999</v>
      </c>
      <c r="G6747">
        <v>182505</v>
      </c>
      <c r="H6747">
        <v>14.76</v>
      </c>
      <c r="I6747">
        <v>1</v>
      </c>
    </row>
    <row r="6748" spans="1:9" x14ac:dyDescent="0.3">
      <c r="A6748">
        <v>182505</v>
      </c>
      <c r="B6748">
        <v>142</v>
      </c>
      <c r="C6748">
        <v>0</v>
      </c>
      <c r="D6748">
        <v>182849</v>
      </c>
      <c r="E6748" t="s">
        <v>5790</v>
      </c>
      <c r="F6748">
        <v>0.47427693009999999</v>
      </c>
      <c r="G6748">
        <v>182505</v>
      </c>
      <c r="H6748">
        <v>14.76</v>
      </c>
      <c r="I6748">
        <v>1</v>
      </c>
    </row>
    <row r="6749" spans="1:9" x14ac:dyDescent="0.3">
      <c r="A6749">
        <v>182528</v>
      </c>
      <c r="B6749">
        <v>154.03997592004799</v>
      </c>
      <c r="C6749">
        <v>0</v>
      </c>
      <c r="D6749">
        <v>182954</v>
      </c>
      <c r="E6749" t="s">
        <v>5790</v>
      </c>
      <c r="F6749">
        <v>0.67502462860000001</v>
      </c>
      <c r="G6749">
        <v>182528</v>
      </c>
      <c r="H6749">
        <v>11.8</v>
      </c>
      <c r="I6749">
        <v>2</v>
      </c>
    </row>
    <row r="6750" spans="1:9" x14ac:dyDescent="0.3">
      <c r="A6750">
        <v>182528</v>
      </c>
      <c r="B6750">
        <v>154.03997592004799</v>
      </c>
      <c r="C6750">
        <v>0</v>
      </c>
      <c r="D6750">
        <v>182954</v>
      </c>
      <c r="E6750" t="s">
        <v>5790</v>
      </c>
      <c r="F6750">
        <v>0.67502462860000001</v>
      </c>
      <c r="G6750">
        <v>182528</v>
      </c>
      <c r="H6750">
        <v>11.8</v>
      </c>
      <c r="I6750">
        <v>2</v>
      </c>
    </row>
    <row r="6751" spans="1:9" x14ac:dyDescent="0.3">
      <c r="A6751">
        <v>182531</v>
      </c>
      <c r="B6751">
        <v>147</v>
      </c>
      <c r="C6751">
        <v>0</v>
      </c>
      <c r="D6751">
        <v>182927</v>
      </c>
      <c r="E6751" t="s">
        <v>5790</v>
      </c>
      <c r="F6751">
        <v>0.30889520050000002</v>
      </c>
      <c r="G6751">
        <v>182531</v>
      </c>
      <c r="H6751">
        <v>14.76</v>
      </c>
      <c r="I6751">
        <v>1</v>
      </c>
    </row>
    <row r="6752" spans="1:9" x14ac:dyDescent="0.3">
      <c r="A6752">
        <v>182531</v>
      </c>
      <c r="B6752">
        <v>147</v>
      </c>
      <c r="C6752">
        <v>0</v>
      </c>
      <c r="D6752">
        <v>182927</v>
      </c>
      <c r="E6752" t="s">
        <v>5790</v>
      </c>
      <c r="F6752">
        <v>0.30889520050000002</v>
      </c>
      <c r="G6752">
        <v>182531</v>
      </c>
      <c r="H6752">
        <v>14.76</v>
      </c>
      <c r="I6752">
        <v>1</v>
      </c>
    </row>
    <row r="6753" spans="1:9" x14ac:dyDescent="0.3">
      <c r="A6753">
        <v>182537</v>
      </c>
      <c r="B6753">
        <v>162.696683913903</v>
      </c>
      <c r="C6753">
        <v>0</v>
      </c>
      <c r="D6753">
        <v>182868</v>
      </c>
      <c r="E6753" t="s">
        <v>5790</v>
      </c>
      <c r="F6753">
        <v>0.36464515330000002</v>
      </c>
      <c r="G6753">
        <v>182537</v>
      </c>
      <c r="H6753">
        <v>14.76</v>
      </c>
      <c r="I6753">
        <v>1</v>
      </c>
    </row>
    <row r="6754" spans="1:9" x14ac:dyDescent="0.3">
      <c r="A6754">
        <v>182537</v>
      </c>
      <c r="B6754">
        <v>162.696683913903</v>
      </c>
      <c r="C6754">
        <v>0</v>
      </c>
      <c r="D6754">
        <v>182868</v>
      </c>
      <c r="E6754" t="s">
        <v>5790</v>
      </c>
      <c r="F6754">
        <v>0.36464515330000002</v>
      </c>
      <c r="G6754">
        <v>182537</v>
      </c>
      <c r="H6754">
        <v>14.76</v>
      </c>
      <c r="I6754">
        <v>1</v>
      </c>
    </row>
    <row r="6755" spans="1:9" x14ac:dyDescent="0.3">
      <c r="A6755">
        <v>182551</v>
      </c>
      <c r="B6755">
        <v>156.037703105925</v>
      </c>
      <c r="C6755">
        <v>0</v>
      </c>
      <c r="D6755">
        <v>182795</v>
      </c>
      <c r="E6755" t="s">
        <v>5790</v>
      </c>
      <c r="F6755">
        <v>0.71787291769999995</v>
      </c>
      <c r="G6755">
        <v>182551</v>
      </c>
      <c r="H6755">
        <v>11.8</v>
      </c>
      <c r="I6755">
        <v>2</v>
      </c>
    </row>
    <row r="6756" spans="1:9" x14ac:dyDescent="0.3">
      <c r="A6756">
        <v>182551</v>
      </c>
      <c r="B6756">
        <v>156.037703105925</v>
      </c>
      <c r="C6756">
        <v>0</v>
      </c>
      <c r="D6756">
        <v>182795</v>
      </c>
      <c r="E6756" t="s">
        <v>5790</v>
      </c>
      <c r="F6756">
        <v>0.71787291769999995</v>
      </c>
      <c r="G6756">
        <v>182551</v>
      </c>
      <c r="H6756">
        <v>11.8</v>
      </c>
      <c r="I6756">
        <v>2</v>
      </c>
    </row>
    <row r="6757" spans="1:9" x14ac:dyDescent="0.3">
      <c r="A6757">
        <v>182556</v>
      </c>
      <c r="B6757">
        <v>142</v>
      </c>
      <c r="C6757">
        <v>0</v>
      </c>
      <c r="D6757">
        <v>182795</v>
      </c>
      <c r="E6757" t="s">
        <v>5790</v>
      </c>
      <c r="F6757">
        <v>0.75777125359999997</v>
      </c>
      <c r="G6757">
        <v>182556</v>
      </c>
      <c r="H6757">
        <v>7.65</v>
      </c>
      <c r="I6757">
        <v>3</v>
      </c>
    </row>
    <row r="6758" spans="1:9" x14ac:dyDescent="0.3">
      <c r="A6758">
        <v>182556</v>
      </c>
      <c r="B6758">
        <v>142</v>
      </c>
      <c r="C6758">
        <v>0</v>
      </c>
      <c r="D6758">
        <v>182795</v>
      </c>
      <c r="E6758" t="s">
        <v>5790</v>
      </c>
      <c r="F6758">
        <v>0.75777125359999997</v>
      </c>
      <c r="G6758">
        <v>182556</v>
      </c>
      <c r="H6758">
        <v>7.65</v>
      </c>
      <c r="I6758">
        <v>3</v>
      </c>
    </row>
    <row r="6759" spans="1:9" x14ac:dyDescent="0.3">
      <c r="A6759">
        <v>182558</v>
      </c>
      <c r="B6759">
        <v>157.20760138434699</v>
      </c>
      <c r="C6759">
        <v>0</v>
      </c>
      <c r="D6759">
        <v>182795</v>
      </c>
      <c r="E6759" t="s">
        <v>5790</v>
      </c>
      <c r="F6759">
        <v>0.86298823359999999</v>
      </c>
      <c r="G6759">
        <v>182558</v>
      </c>
      <c r="H6759">
        <v>6.11</v>
      </c>
      <c r="I6759">
        <v>4</v>
      </c>
    </row>
    <row r="6760" spans="1:9" x14ac:dyDescent="0.3">
      <c r="A6760">
        <v>182558</v>
      </c>
      <c r="B6760">
        <v>157.20760138434699</v>
      </c>
      <c r="C6760">
        <v>0</v>
      </c>
      <c r="D6760">
        <v>182795</v>
      </c>
      <c r="E6760" t="s">
        <v>5790</v>
      </c>
      <c r="F6760">
        <v>0.86298823359999999</v>
      </c>
      <c r="G6760">
        <v>182558</v>
      </c>
      <c r="H6760">
        <v>6.11</v>
      </c>
      <c r="I6760">
        <v>4</v>
      </c>
    </row>
    <row r="6761" spans="1:9" x14ac:dyDescent="0.3">
      <c r="A6761">
        <v>182561</v>
      </c>
      <c r="B6761">
        <v>162.696580430268</v>
      </c>
      <c r="C6761">
        <v>0</v>
      </c>
      <c r="D6761">
        <v>182868</v>
      </c>
      <c r="E6761" t="s">
        <v>5790</v>
      </c>
      <c r="F6761">
        <v>0.92678475380000003</v>
      </c>
      <c r="G6761">
        <v>182561</v>
      </c>
      <c r="H6761">
        <v>6.11</v>
      </c>
      <c r="I6761">
        <v>4</v>
      </c>
    </row>
    <row r="6762" spans="1:9" x14ac:dyDescent="0.3">
      <c r="A6762">
        <v>182561</v>
      </c>
      <c r="B6762">
        <v>162.696580430268</v>
      </c>
      <c r="C6762">
        <v>0</v>
      </c>
      <c r="D6762">
        <v>182868</v>
      </c>
      <c r="E6762" t="s">
        <v>5790</v>
      </c>
      <c r="F6762">
        <v>0.92678475380000003</v>
      </c>
      <c r="G6762">
        <v>182561</v>
      </c>
      <c r="H6762">
        <v>6.11</v>
      </c>
      <c r="I6762">
        <v>4</v>
      </c>
    </row>
    <row r="6763" spans="1:9" x14ac:dyDescent="0.3">
      <c r="A6763">
        <v>182571</v>
      </c>
      <c r="B6763">
        <v>100</v>
      </c>
      <c r="C6763">
        <v>0</v>
      </c>
      <c r="D6763">
        <v>182947</v>
      </c>
      <c r="E6763" t="s">
        <v>5790</v>
      </c>
      <c r="F6763">
        <v>0.66425824170000003</v>
      </c>
      <c r="G6763">
        <v>182571</v>
      </c>
      <c r="H6763">
        <v>11.8</v>
      </c>
      <c r="I6763">
        <v>2</v>
      </c>
    </row>
    <row r="6764" spans="1:9" x14ac:dyDescent="0.3">
      <c r="A6764">
        <v>182571</v>
      </c>
      <c r="B6764">
        <v>100</v>
      </c>
      <c r="C6764">
        <v>0</v>
      </c>
      <c r="D6764">
        <v>182947</v>
      </c>
      <c r="E6764" t="s">
        <v>5790</v>
      </c>
      <c r="F6764">
        <v>0.66425824170000003</v>
      </c>
      <c r="G6764">
        <v>182571</v>
      </c>
      <c r="H6764">
        <v>11.8</v>
      </c>
      <c r="I6764">
        <v>2</v>
      </c>
    </row>
    <row r="6765" spans="1:9" x14ac:dyDescent="0.3">
      <c r="A6765">
        <v>182579</v>
      </c>
      <c r="B6765">
        <v>141.882928236937</v>
      </c>
      <c r="C6765">
        <v>0</v>
      </c>
      <c r="D6765">
        <v>182947</v>
      </c>
      <c r="E6765" t="s">
        <v>5790</v>
      </c>
      <c r="F6765">
        <v>0.46786686779999997</v>
      </c>
      <c r="G6765">
        <v>182579</v>
      </c>
      <c r="H6765">
        <v>14.76</v>
      </c>
      <c r="I6765">
        <v>1</v>
      </c>
    </row>
    <row r="6766" spans="1:9" x14ac:dyDescent="0.3">
      <c r="A6766">
        <v>182579</v>
      </c>
      <c r="B6766">
        <v>141.882928236937</v>
      </c>
      <c r="C6766">
        <v>0</v>
      </c>
      <c r="D6766">
        <v>182947</v>
      </c>
      <c r="E6766" t="s">
        <v>5790</v>
      </c>
      <c r="F6766">
        <v>0.46786686779999997</v>
      </c>
      <c r="G6766">
        <v>182579</v>
      </c>
      <c r="H6766">
        <v>14.76</v>
      </c>
      <c r="I6766">
        <v>1</v>
      </c>
    </row>
    <row r="6767" spans="1:9" x14ac:dyDescent="0.3">
      <c r="A6767">
        <v>182601</v>
      </c>
      <c r="B6767">
        <v>142</v>
      </c>
      <c r="C6767">
        <v>0</v>
      </c>
      <c r="D6767">
        <v>182673</v>
      </c>
      <c r="E6767" t="s">
        <v>5791</v>
      </c>
      <c r="F6767">
        <v>0.94768351319999999</v>
      </c>
      <c r="G6767">
        <v>182601</v>
      </c>
      <c r="H6767">
        <v>4.0599999999999996</v>
      </c>
      <c r="I6767">
        <v>5</v>
      </c>
    </row>
    <row r="6768" spans="1:9" x14ac:dyDescent="0.3">
      <c r="A6768">
        <v>182601</v>
      </c>
      <c r="B6768">
        <v>142</v>
      </c>
      <c r="C6768">
        <v>0</v>
      </c>
      <c r="D6768">
        <v>182673</v>
      </c>
      <c r="E6768" t="s">
        <v>5791</v>
      </c>
      <c r="F6768">
        <v>0.94768351319999999</v>
      </c>
      <c r="G6768">
        <v>182601</v>
      </c>
      <c r="H6768">
        <v>4.0599999999999996</v>
      </c>
      <c r="I6768">
        <v>5</v>
      </c>
    </row>
    <row r="6769" spans="1:9" x14ac:dyDescent="0.3">
      <c r="A6769">
        <v>182634</v>
      </c>
      <c r="B6769">
        <v>142</v>
      </c>
      <c r="C6769">
        <v>0</v>
      </c>
      <c r="D6769">
        <v>182251</v>
      </c>
      <c r="E6769" t="s">
        <v>5790</v>
      </c>
      <c r="F6769">
        <v>0.14828634260000001</v>
      </c>
      <c r="G6769">
        <v>182634</v>
      </c>
      <c r="H6769">
        <v>14.76</v>
      </c>
      <c r="I6769">
        <v>1</v>
      </c>
    </row>
    <row r="6770" spans="1:9" x14ac:dyDescent="0.3">
      <c r="A6770">
        <v>182634</v>
      </c>
      <c r="B6770">
        <v>142</v>
      </c>
      <c r="C6770">
        <v>0</v>
      </c>
      <c r="D6770">
        <v>182251</v>
      </c>
      <c r="E6770" t="s">
        <v>5790</v>
      </c>
      <c r="F6770">
        <v>0.14828634260000001</v>
      </c>
      <c r="G6770">
        <v>182634</v>
      </c>
      <c r="H6770">
        <v>14.76</v>
      </c>
      <c r="I6770">
        <v>1</v>
      </c>
    </row>
    <row r="6771" spans="1:9" x14ac:dyDescent="0.3">
      <c r="A6771">
        <v>182638</v>
      </c>
      <c r="B6771">
        <v>142</v>
      </c>
      <c r="C6771">
        <v>0</v>
      </c>
      <c r="D6771">
        <v>182888</v>
      </c>
      <c r="E6771" t="s">
        <v>5791</v>
      </c>
      <c r="F6771">
        <v>0.97797626260000003</v>
      </c>
      <c r="G6771">
        <v>182638</v>
      </c>
      <c r="H6771">
        <v>1.98</v>
      </c>
      <c r="I6771">
        <v>6</v>
      </c>
    </row>
    <row r="6772" spans="1:9" x14ac:dyDescent="0.3">
      <c r="A6772">
        <v>182638</v>
      </c>
      <c r="B6772">
        <v>142</v>
      </c>
      <c r="C6772">
        <v>0</v>
      </c>
      <c r="D6772">
        <v>182888</v>
      </c>
      <c r="E6772" t="s">
        <v>5791</v>
      </c>
      <c r="F6772">
        <v>0.97797626260000003</v>
      </c>
      <c r="G6772">
        <v>182638</v>
      </c>
      <c r="H6772">
        <v>1.98</v>
      </c>
      <c r="I6772">
        <v>6</v>
      </c>
    </row>
    <row r="6773" spans="1:9" x14ac:dyDescent="0.3">
      <c r="A6773">
        <v>182639</v>
      </c>
      <c r="B6773">
        <v>142</v>
      </c>
      <c r="C6773">
        <v>0</v>
      </c>
      <c r="D6773">
        <v>182888</v>
      </c>
      <c r="E6773" t="s">
        <v>5791</v>
      </c>
      <c r="F6773">
        <v>0.95652210709999996</v>
      </c>
      <c r="G6773">
        <v>182639</v>
      </c>
      <c r="H6773">
        <v>4.0599999999999996</v>
      </c>
      <c r="I6773">
        <v>5</v>
      </c>
    </row>
    <row r="6774" spans="1:9" x14ac:dyDescent="0.3">
      <c r="A6774">
        <v>182639</v>
      </c>
      <c r="B6774">
        <v>142</v>
      </c>
      <c r="C6774">
        <v>0</v>
      </c>
      <c r="D6774">
        <v>182888</v>
      </c>
      <c r="E6774" t="s">
        <v>5791</v>
      </c>
      <c r="F6774">
        <v>0.95652210709999996</v>
      </c>
      <c r="G6774">
        <v>182639</v>
      </c>
      <c r="H6774">
        <v>4.0599999999999996</v>
      </c>
      <c r="I6774">
        <v>5</v>
      </c>
    </row>
    <row r="6775" spans="1:9" x14ac:dyDescent="0.3">
      <c r="A6775">
        <v>182652</v>
      </c>
      <c r="B6775">
        <v>142</v>
      </c>
      <c r="C6775">
        <v>0</v>
      </c>
      <c r="D6775">
        <v>182888</v>
      </c>
      <c r="E6775" t="s">
        <v>5791</v>
      </c>
      <c r="F6775">
        <v>0.9715855122</v>
      </c>
      <c r="G6775">
        <v>182652</v>
      </c>
      <c r="H6775">
        <v>1.98</v>
      </c>
      <c r="I6775">
        <v>6</v>
      </c>
    </row>
    <row r="6776" spans="1:9" x14ac:dyDescent="0.3">
      <c r="A6776">
        <v>182652</v>
      </c>
      <c r="B6776">
        <v>142</v>
      </c>
      <c r="C6776">
        <v>0</v>
      </c>
      <c r="D6776">
        <v>182888</v>
      </c>
      <c r="E6776" t="s">
        <v>5791</v>
      </c>
      <c r="F6776">
        <v>0.9715855122</v>
      </c>
      <c r="G6776">
        <v>182652</v>
      </c>
      <c r="H6776">
        <v>1.98</v>
      </c>
      <c r="I6776">
        <v>6</v>
      </c>
    </row>
    <row r="6777" spans="1:9" x14ac:dyDescent="0.3">
      <c r="A6777">
        <v>182663</v>
      </c>
      <c r="B6777">
        <v>100</v>
      </c>
      <c r="C6777">
        <v>0</v>
      </c>
      <c r="D6777">
        <v>182947</v>
      </c>
      <c r="E6777" t="s">
        <v>5790</v>
      </c>
      <c r="F6777">
        <v>0.13511332870000001</v>
      </c>
      <c r="G6777">
        <v>182663</v>
      </c>
      <c r="H6777">
        <v>14.76</v>
      </c>
      <c r="I6777">
        <v>1</v>
      </c>
    </row>
    <row r="6778" spans="1:9" x14ac:dyDescent="0.3">
      <c r="A6778">
        <v>182663</v>
      </c>
      <c r="B6778">
        <v>100</v>
      </c>
      <c r="C6778">
        <v>0</v>
      </c>
      <c r="D6778">
        <v>182947</v>
      </c>
      <c r="E6778" t="s">
        <v>5790</v>
      </c>
      <c r="F6778">
        <v>0.13511332870000001</v>
      </c>
      <c r="G6778">
        <v>182663</v>
      </c>
      <c r="H6778">
        <v>14.76</v>
      </c>
      <c r="I6778">
        <v>1</v>
      </c>
    </row>
    <row r="6779" spans="1:9" x14ac:dyDescent="0.3">
      <c r="A6779">
        <v>182692</v>
      </c>
      <c r="B6779">
        <v>141.84333320277699</v>
      </c>
      <c r="C6779">
        <v>0.118536713321515</v>
      </c>
      <c r="D6779">
        <v>182901</v>
      </c>
      <c r="E6779" t="s">
        <v>5790</v>
      </c>
      <c r="F6779">
        <v>0.55162298679999999</v>
      </c>
      <c r="G6779">
        <v>182692</v>
      </c>
      <c r="H6779">
        <v>11.8</v>
      </c>
      <c r="I6779">
        <v>2</v>
      </c>
    </row>
    <row r="6780" spans="1:9" x14ac:dyDescent="0.3">
      <c r="A6780">
        <v>182692</v>
      </c>
      <c r="B6780">
        <v>141.84333320277699</v>
      </c>
      <c r="C6780">
        <v>0.118536713321515</v>
      </c>
      <c r="D6780">
        <v>182901</v>
      </c>
      <c r="E6780" t="s">
        <v>5790</v>
      </c>
      <c r="F6780">
        <v>0.55162298679999999</v>
      </c>
      <c r="G6780">
        <v>182692</v>
      </c>
      <c r="H6780">
        <v>11.8</v>
      </c>
      <c r="I6780">
        <v>2</v>
      </c>
    </row>
    <row r="6781" spans="1:9" x14ac:dyDescent="0.3">
      <c r="A6781">
        <v>182725</v>
      </c>
      <c r="B6781">
        <v>142</v>
      </c>
      <c r="C6781">
        <v>0</v>
      </c>
      <c r="D6781">
        <v>182868</v>
      </c>
      <c r="E6781" t="s">
        <v>5790</v>
      </c>
      <c r="F6781">
        <v>0.72858273979999999</v>
      </c>
      <c r="G6781">
        <v>182725</v>
      </c>
      <c r="H6781">
        <v>11.8</v>
      </c>
      <c r="I6781">
        <v>2</v>
      </c>
    </row>
    <row r="6782" spans="1:9" x14ac:dyDescent="0.3">
      <c r="A6782">
        <v>182725</v>
      </c>
      <c r="B6782">
        <v>142</v>
      </c>
      <c r="C6782">
        <v>0</v>
      </c>
      <c r="D6782">
        <v>182868</v>
      </c>
      <c r="E6782" t="s">
        <v>5790</v>
      </c>
      <c r="F6782">
        <v>0.72858273979999999</v>
      </c>
      <c r="G6782">
        <v>182725</v>
      </c>
      <c r="H6782">
        <v>11.8</v>
      </c>
      <c r="I6782">
        <v>2</v>
      </c>
    </row>
    <row r="6783" spans="1:9" x14ac:dyDescent="0.3">
      <c r="A6783">
        <v>182736</v>
      </c>
      <c r="B6783">
        <v>153.013306607526</v>
      </c>
      <c r="C6783">
        <v>0</v>
      </c>
      <c r="D6783">
        <v>182901</v>
      </c>
      <c r="E6783" t="s">
        <v>5790</v>
      </c>
      <c r="F6783">
        <v>0.4492448866</v>
      </c>
      <c r="G6783">
        <v>182736</v>
      </c>
      <c r="H6783">
        <v>14.76</v>
      </c>
      <c r="I6783">
        <v>1</v>
      </c>
    </row>
    <row r="6784" spans="1:9" x14ac:dyDescent="0.3">
      <c r="A6784">
        <v>182736</v>
      </c>
      <c r="B6784">
        <v>153.013306607526</v>
      </c>
      <c r="C6784">
        <v>0</v>
      </c>
      <c r="D6784">
        <v>182901</v>
      </c>
      <c r="E6784" t="s">
        <v>5790</v>
      </c>
      <c r="F6784">
        <v>0.4492448866</v>
      </c>
      <c r="G6784">
        <v>182736</v>
      </c>
      <c r="H6784">
        <v>14.76</v>
      </c>
      <c r="I6784">
        <v>1</v>
      </c>
    </row>
    <row r="6785" spans="1:9" x14ac:dyDescent="0.3">
      <c r="A6785">
        <v>182744</v>
      </c>
      <c r="B6785">
        <v>142</v>
      </c>
      <c r="C6785">
        <v>0</v>
      </c>
      <c r="D6785">
        <v>182972</v>
      </c>
      <c r="E6785" t="s">
        <v>5790</v>
      </c>
      <c r="F6785">
        <v>0.82790464159999999</v>
      </c>
      <c r="G6785">
        <v>182744</v>
      </c>
      <c r="H6785">
        <v>7.65</v>
      </c>
      <c r="I6785">
        <v>3</v>
      </c>
    </row>
    <row r="6786" spans="1:9" x14ac:dyDescent="0.3">
      <c r="A6786">
        <v>182744</v>
      </c>
      <c r="B6786">
        <v>142</v>
      </c>
      <c r="C6786">
        <v>0</v>
      </c>
      <c r="D6786">
        <v>182972</v>
      </c>
      <c r="E6786" t="s">
        <v>5790</v>
      </c>
      <c r="F6786">
        <v>0.82790464159999999</v>
      </c>
      <c r="G6786">
        <v>182744</v>
      </c>
      <c r="H6786">
        <v>7.65</v>
      </c>
      <c r="I6786">
        <v>3</v>
      </c>
    </row>
    <row r="6787" spans="1:9" x14ac:dyDescent="0.3">
      <c r="A6787">
        <v>182793</v>
      </c>
      <c r="B6787">
        <v>147</v>
      </c>
      <c r="C6787">
        <v>0</v>
      </c>
      <c r="D6787">
        <v>182927</v>
      </c>
      <c r="E6787" t="s">
        <v>5790</v>
      </c>
      <c r="F6787">
        <v>0.14526830609999999</v>
      </c>
      <c r="G6787">
        <v>182793</v>
      </c>
      <c r="H6787">
        <v>14.76</v>
      </c>
      <c r="I6787">
        <v>1</v>
      </c>
    </row>
    <row r="6788" spans="1:9" x14ac:dyDescent="0.3">
      <c r="A6788">
        <v>182793</v>
      </c>
      <c r="B6788">
        <v>147</v>
      </c>
      <c r="C6788">
        <v>0</v>
      </c>
      <c r="D6788">
        <v>182927</v>
      </c>
      <c r="E6788" t="s">
        <v>5790</v>
      </c>
      <c r="F6788">
        <v>0.14526830609999999</v>
      </c>
      <c r="G6788">
        <v>182793</v>
      </c>
      <c r="H6788">
        <v>14.76</v>
      </c>
      <c r="I6788">
        <v>1</v>
      </c>
    </row>
    <row r="6789" spans="1:9" x14ac:dyDescent="0.3">
      <c r="A6789">
        <v>182837</v>
      </c>
      <c r="B6789">
        <v>142</v>
      </c>
      <c r="C6789">
        <v>0</v>
      </c>
      <c r="D6789">
        <v>183454</v>
      </c>
      <c r="E6789" t="s">
        <v>5790</v>
      </c>
      <c r="F6789">
        <v>0.87281829119999998</v>
      </c>
      <c r="G6789">
        <v>182837</v>
      </c>
      <c r="H6789">
        <v>6.11</v>
      </c>
      <c r="I6789">
        <v>4</v>
      </c>
    </row>
    <row r="6790" spans="1:9" x14ac:dyDescent="0.3">
      <c r="A6790">
        <v>182837</v>
      </c>
      <c r="B6790">
        <v>142</v>
      </c>
      <c r="C6790">
        <v>0</v>
      </c>
      <c r="D6790">
        <v>183454</v>
      </c>
      <c r="E6790" t="s">
        <v>5790</v>
      </c>
      <c r="F6790">
        <v>0.87281829119999998</v>
      </c>
      <c r="G6790">
        <v>182837</v>
      </c>
      <c r="H6790">
        <v>6.11</v>
      </c>
      <c r="I6790">
        <v>4</v>
      </c>
    </row>
    <row r="6791" spans="1:9" x14ac:dyDescent="0.3">
      <c r="A6791">
        <v>182846</v>
      </c>
      <c r="B6791">
        <v>142</v>
      </c>
      <c r="C6791">
        <v>0</v>
      </c>
      <c r="D6791">
        <v>183454</v>
      </c>
      <c r="E6791" t="s">
        <v>5790</v>
      </c>
      <c r="F6791">
        <v>0.90156191590000001</v>
      </c>
      <c r="G6791">
        <v>182846</v>
      </c>
      <c r="H6791">
        <v>6.11</v>
      </c>
      <c r="I6791">
        <v>4</v>
      </c>
    </row>
    <row r="6792" spans="1:9" x14ac:dyDescent="0.3">
      <c r="A6792">
        <v>182846</v>
      </c>
      <c r="B6792">
        <v>142</v>
      </c>
      <c r="C6792">
        <v>0</v>
      </c>
      <c r="D6792">
        <v>183454</v>
      </c>
      <c r="E6792" t="s">
        <v>5790</v>
      </c>
      <c r="F6792">
        <v>0.90156191590000001</v>
      </c>
      <c r="G6792">
        <v>182846</v>
      </c>
      <c r="H6792">
        <v>6.11</v>
      </c>
      <c r="I6792">
        <v>4</v>
      </c>
    </row>
    <row r="6793" spans="1:9" x14ac:dyDescent="0.3">
      <c r="A6793">
        <v>182848</v>
      </c>
      <c r="B6793">
        <v>142</v>
      </c>
      <c r="C6793">
        <v>0</v>
      </c>
      <c r="D6793">
        <v>181740</v>
      </c>
      <c r="E6793" t="s">
        <v>5790</v>
      </c>
      <c r="F6793">
        <v>0.90767616029999998</v>
      </c>
      <c r="G6793">
        <v>182848</v>
      </c>
      <c r="H6793">
        <v>6.11</v>
      </c>
      <c r="I6793">
        <v>4</v>
      </c>
    </row>
    <row r="6794" spans="1:9" x14ac:dyDescent="0.3">
      <c r="A6794">
        <v>182848</v>
      </c>
      <c r="B6794">
        <v>142</v>
      </c>
      <c r="C6794">
        <v>0</v>
      </c>
      <c r="D6794">
        <v>181740</v>
      </c>
      <c r="E6794" t="s">
        <v>5790</v>
      </c>
      <c r="F6794">
        <v>0.90767616029999998</v>
      </c>
      <c r="G6794">
        <v>182848</v>
      </c>
      <c r="H6794">
        <v>6.11</v>
      </c>
      <c r="I6794">
        <v>4</v>
      </c>
    </row>
    <row r="6795" spans="1:9" x14ac:dyDescent="0.3">
      <c r="A6795">
        <v>182854</v>
      </c>
      <c r="B6795">
        <v>142</v>
      </c>
      <c r="C6795">
        <v>0</v>
      </c>
      <c r="D6795">
        <v>182972</v>
      </c>
      <c r="E6795" t="s">
        <v>5790</v>
      </c>
      <c r="F6795">
        <v>0.91662836069999998</v>
      </c>
      <c r="G6795">
        <v>182854</v>
      </c>
      <c r="H6795">
        <v>6.11</v>
      </c>
      <c r="I6795">
        <v>4</v>
      </c>
    </row>
    <row r="6796" spans="1:9" x14ac:dyDescent="0.3">
      <c r="A6796">
        <v>182854</v>
      </c>
      <c r="B6796">
        <v>142</v>
      </c>
      <c r="C6796">
        <v>0</v>
      </c>
      <c r="D6796">
        <v>182972</v>
      </c>
      <c r="E6796" t="s">
        <v>5790</v>
      </c>
      <c r="F6796">
        <v>0.91662836069999998</v>
      </c>
      <c r="G6796">
        <v>182854</v>
      </c>
      <c r="H6796">
        <v>6.11</v>
      </c>
      <c r="I6796">
        <v>4</v>
      </c>
    </row>
    <row r="6797" spans="1:9" x14ac:dyDescent="0.3">
      <c r="A6797">
        <v>182912</v>
      </c>
      <c r="B6797">
        <v>152.03333333333299</v>
      </c>
      <c r="C6797">
        <v>0</v>
      </c>
      <c r="D6797">
        <v>185953</v>
      </c>
      <c r="E6797" t="s">
        <v>5790</v>
      </c>
      <c r="F6797">
        <v>0.3019320667</v>
      </c>
      <c r="G6797">
        <v>182912</v>
      </c>
      <c r="H6797">
        <v>14.76</v>
      </c>
      <c r="I6797">
        <v>1</v>
      </c>
    </row>
    <row r="6798" spans="1:9" x14ac:dyDescent="0.3">
      <c r="A6798">
        <v>182912</v>
      </c>
      <c r="B6798">
        <v>152.03333333333299</v>
      </c>
      <c r="C6798">
        <v>0</v>
      </c>
      <c r="D6798">
        <v>185953</v>
      </c>
      <c r="E6798" t="s">
        <v>5790</v>
      </c>
      <c r="F6798">
        <v>0.3019320667</v>
      </c>
      <c r="G6798">
        <v>182912</v>
      </c>
      <c r="H6798">
        <v>14.76</v>
      </c>
      <c r="I6798">
        <v>1</v>
      </c>
    </row>
    <row r="6799" spans="1:9" x14ac:dyDescent="0.3">
      <c r="A6799">
        <v>182918</v>
      </c>
      <c r="B6799">
        <v>142</v>
      </c>
      <c r="C6799">
        <v>0</v>
      </c>
      <c r="D6799">
        <v>185953</v>
      </c>
      <c r="E6799" t="s">
        <v>5790</v>
      </c>
      <c r="F6799">
        <v>4.4989369799999998E-2</v>
      </c>
      <c r="G6799">
        <v>182918</v>
      </c>
      <c r="H6799">
        <v>14.76</v>
      </c>
      <c r="I6799">
        <v>1</v>
      </c>
    </row>
    <row r="6800" spans="1:9" x14ac:dyDescent="0.3">
      <c r="A6800">
        <v>182918</v>
      </c>
      <c r="B6800">
        <v>142</v>
      </c>
      <c r="C6800">
        <v>0</v>
      </c>
      <c r="D6800">
        <v>185953</v>
      </c>
      <c r="E6800" t="s">
        <v>5790</v>
      </c>
      <c r="F6800">
        <v>4.4989369799999998E-2</v>
      </c>
      <c r="G6800">
        <v>182918</v>
      </c>
      <c r="H6800">
        <v>14.76</v>
      </c>
      <c r="I6800">
        <v>1</v>
      </c>
    </row>
    <row r="6801" spans="1:9" x14ac:dyDescent="0.3">
      <c r="A6801">
        <v>182932</v>
      </c>
      <c r="B6801">
        <v>142</v>
      </c>
      <c r="C6801">
        <v>0</v>
      </c>
      <c r="D6801">
        <v>182972</v>
      </c>
      <c r="E6801" t="s">
        <v>5790</v>
      </c>
      <c r="F6801">
        <v>0.79157882930000001</v>
      </c>
      <c r="G6801">
        <v>182932</v>
      </c>
      <c r="H6801">
        <v>7.65</v>
      </c>
      <c r="I6801">
        <v>3</v>
      </c>
    </row>
    <row r="6802" spans="1:9" x14ac:dyDescent="0.3">
      <c r="A6802">
        <v>182932</v>
      </c>
      <c r="B6802">
        <v>142</v>
      </c>
      <c r="C6802">
        <v>0</v>
      </c>
      <c r="D6802">
        <v>182972</v>
      </c>
      <c r="E6802" t="s">
        <v>5790</v>
      </c>
      <c r="F6802">
        <v>0.79157882930000001</v>
      </c>
      <c r="G6802">
        <v>182932</v>
      </c>
      <c r="H6802">
        <v>7.65</v>
      </c>
      <c r="I6802">
        <v>3</v>
      </c>
    </row>
    <row r="6803" spans="1:9" x14ac:dyDescent="0.3">
      <c r="A6803">
        <v>182999</v>
      </c>
      <c r="B6803">
        <v>142</v>
      </c>
      <c r="C6803">
        <v>0</v>
      </c>
      <c r="D6803">
        <v>183599</v>
      </c>
      <c r="E6803" t="s">
        <v>5790</v>
      </c>
      <c r="F6803">
        <v>0.42956838009999998</v>
      </c>
      <c r="G6803">
        <v>182999</v>
      </c>
      <c r="H6803">
        <v>14.76</v>
      </c>
      <c r="I6803">
        <v>1</v>
      </c>
    </row>
    <row r="6804" spans="1:9" x14ac:dyDescent="0.3">
      <c r="A6804">
        <v>182999</v>
      </c>
      <c r="B6804">
        <v>142</v>
      </c>
      <c r="C6804">
        <v>0</v>
      </c>
      <c r="D6804">
        <v>183599</v>
      </c>
      <c r="E6804" t="s">
        <v>5790</v>
      </c>
      <c r="F6804">
        <v>0.42956838009999998</v>
      </c>
      <c r="G6804">
        <v>182999</v>
      </c>
      <c r="H6804">
        <v>14.76</v>
      </c>
      <c r="I6804">
        <v>1</v>
      </c>
    </row>
    <row r="6805" spans="1:9" x14ac:dyDescent="0.3">
      <c r="A6805">
        <v>183031</v>
      </c>
      <c r="B6805">
        <v>142</v>
      </c>
      <c r="C6805">
        <v>0</v>
      </c>
      <c r="D6805">
        <v>185324</v>
      </c>
      <c r="E6805" t="s">
        <v>5790</v>
      </c>
      <c r="F6805">
        <v>6.4253963499999997E-2</v>
      </c>
      <c r="G6805">
        <v>183031</v>
      </c>
      <c r="H6805">
        <v>14.76</v>
      </c>
      <c r="I6805">
        <v>1</v>
      </c>
    </row>
    <row r="6806" spans="1:9" x14ac:dyDescent="0.3">
      <c r="A6806">
        <v>183031</v>
      </c>
      <c r="B6806">
        <v>142</v>
      </c>
      <c r="C6806">
        <v>0</v>
      </c>
      <c r="D6806">
        <v>185324</v>
      </c>
      <c r="E6806" t="s">
        <v>5790</v>
      </c>
      <c r="F6806">
        <v>6.4253963499999997E-2</v>
      </c>
      <c r="G6806">
        <v>183031</v>
      </c>
      <c r="H6806">
        <v>14.76</v>
      </c>
      <c r="I6806">
        <v>1</v>
      </c>
    </row>
    <row r="6807" spans="1:9" x14ac:dyDescent="0.3">
      <c r="A6807">
        <v>183171</v>
      </c>
      <c r="B6807">
        <v>142</v>
      </c>
      <c r="C6807">
        <v>0</v>
      </c>
      <c r="D6807">
        <v>185464</v>
      </c>
      <c r="E6807" t="s">
        <v>5790</v>
      </c>
      <c r="F6807">
        <v>0.75040239099999995</v>
      </c>
      <c r="G6807">
        <v>183171</v>
      </c>
      <c r="H6807">
        <v>11.8</v>
      </c>
      <c r="I6807">
        <v>2</v>
      </c>
    </row>
    <row r="6808" spans="1:9" x14ac:dyDescent="0.3">
      <c r="A6808">
        <v>183171</v>
      </c>
      <c r="B6808">
        <v>142</v>
      </c>
      <c r="C6808">
        <v>0</v>
      </c>
      <c r="D6808">
        <v>185464</v>
      </c>
      <c r="E6808" t="s">
        <v>5790</v>
      </c>
      <c r="F6808">
        <v>0.75040239099999995</v>
      </c>
      <c r="G6808">
        <v>183171</v>
      </c>
      <c r="H6808">
        <v>11.8</v>
      </c>
      <c r="I6808">
        <v>2</v>
      </c>
    </row>
    <row r="6809" spans="1:9" x14ac:dyDescent="0.3">
      <c r="A6809">
        <v>183172</v>
      </c>
      <c r="B6809">
        <v>142</v>
      </c>
      <c r="C6809">
        <v>0</v>
      </c>
      <c r="D6809">
        <v>185464</v>
      </c>
      <c r="E6809" t="s">
        <v>5790</v>
      </c>
      <c r="F6809">
        <v>0.80860835310000001</v>
      </c>
      <c r="G6809">
        <v>183172</v>
      </c>
      <c r="H6809">
        <v>7.65</v>
      </c>
      <c r="I6809">
        <v>3</v>
      </c>
    </row>
    <row r="6810" spans="1:9" x14ac:dyDescent="0.3">
      <c r="A6810">
        <v>183172</v>
      </c>
      <c r="B6810">
        <v>142</v>
      </c>
      <c r="C6810">
        <v>0</v>
      </c>
      <c r="D6810">
        <v>185464</v>
      </c>
      <c r="E6810" t="s">
        <v>5790</v>
      </c>
      <c r="F6810">
        <v>0.80860835310000001</v>
      </c>
      <c r="G6810">
        <v>183172</v>
      </c>
      <c r="H6810">
        <v>7.65</v>
      </c>
      <c r="I6810">
        <v>3</v>
      </c>
    </row>
    <row r="6811" spans="1:9" x14ac:dyDescent="0.3">
      <c r="A6811">
        <v>183202</v>
      </c>
      <c r="B6811">
        <v>142</v>
      </c>
      <c r="C6811">
        <v>0</v>
      </c>
      <c r="D6811">
        <v>185464</v>
      </c>
      <c r="E6811" t="s">
        <v>5790</v>
      </c>
      <c r="F6811">
        <v>0.77562403680000003</v>
      </c>
      <c r="G6811">
        <v>183202</v>
      </c>
      <c r="H6811">
        <v>7.65</v>
      </c>
      <c r="I6811">
        <v>3</v>
      </c>
    </row>
    <row r="6812" spans="1:9" x14ac:dyDescent="0.3">
      <c r="A6812">
        <v>183202</v>
      </c>
      <c r="B6812">
        <v>142</v>
      </c>
      <c r="C6812">
        <v>0</v>
      </c>
      <c r="D6812">
        <v>185464</v>
      </c>
      <c r="E6812" t="s">
        <v>5790</v>
      </c>
      <c r="F6812">
        <v>0.77562403680000003</v>
      </c>
      <c r="G6812">
        <v>183202</v>
      </c>
      <c r="H6812">
        <v>7.65</v>
      </c>
      <c r="I6812">
        <v>3</v>
      </c>
    </row>
    <row r="6813" spans="1:9" x14ac:dyDescent="0.3">
      <c r="A6813">
        <v>183307</v>
      </c>
      <c r="B6813">
        <v>142</v>
      </c>
      <c r="C6813">
        <v>0</v>
      </c>
      <c r="D6813">
        <v>184600</v>
      </c>
      <c r="E6813" t="s">
        <v>5791</v>
      </c>
      <c r="F6813">
        <v>0.93767863510000005</v>
      </c>
      <c r="G6813">
        <v>183307</v>
      </c>
      <c r="H6813">
        <v>4.0599999999999996</v>
      </c>
      <c r="I6813">
        <v>5</v>
      </c>
    </row>
    <row r="6814" spans="1:9" x14ac:dyDescent="0.3">
      <c r="A6814">
        <v>183307</v>
      </c>
      <c r="B6814">
        <v>142</v>
      </c>
      <c r="C6814">
        <v>0</v>
      </c>
      <c r="D6814">
        <v>184600</v>
      </c>
      <c r="E6814" t="s">
        <v>5791</v>
      </c>
      <c r="F6814">
        <v>0.93767863510000005</v>
      </c>
      <c r="G6814">
        <v>183307</v>
      </c>
      <c r="H6814">
        <v>4.0599999999999996</v>
      </c>
      <c r="I6814">
        <v>5</v>
      </c>
    </row>
    <row r="6815" spans="1:9" x14ac:dyDescent="0.3">
      <c r="A6815">
        <v>183312</v>
      </c>
      <c r="B6815">
        <v>142</v>
      </c>
      <c r="C6815">
        <v>0</v>
      </c>
      <c r="D6815">
        <v>187218</v>
      </c>
      <c r="E6815" t="s">
        <v>5790</v>
      </c>
      <c r="F6815">
        <v>0.42777016759999997</v>
      </c>
      <c r="G6815">
        <v>183312</v>
      </c>
      <c r="H6815">
        <v>14.76</v>
      </c>
      <c r="I6815">
        <v>1</v>
      </c>
    </row>
    <row r="6816" spans="1:9" x14ac:dyDescent="0.3">
      <c r="A6816">
        <v>183312</v>
      </c>
      <c r="B6816">
        <v>142</v>
      </c>
      <c r="C6816">
        <v>0</v>
      </c>
      <c r="D6816">
        <v>187218</v>
      </c>
      <c r="E6816" t="s">
        <v>5790</v>
      </c>
      <c r="F6816">
        <v>0.42777016759999997</v>
      </c>
      <c r="G6816">
        <v>183312</v>
      </c>
      <c r="H6816">
        <v>14.76</v>
      </c>
      <c r="I6816">
        <v>1</v>
      </c>
    </row>
    <row r="6817" spans="1:9" x14ac:dyDescent="0.3">
      <c r="A6817">
        <v>183331</v>
      </c>
      <c r="B6817">
        <v>204.09</v>
      </c>
      <c r="C6817">
        <v>0</v>
      </c>
      <c r="D6817">
        <v>183331</v>
      </c>
      <c r="E6817" t="s">
        <v>5790</v>
      </c>
      <c r="F6817">
        <v>0.9353957772</v>
      </c>
      <c r="G6817">
        <v>183331</v>
      </c>
      <c r="H6817">
        <v>6.11</v>
      </c>
      <c r="I6817">
        <v>4</v>
      </c>
    </row>
    <row r="6818" spans="1:9" x14ac:dyDescent="0.3">
      <c r="A6818">
        <v>183472</v>
      </c>
      <c r="B6818">
        <v>142</v>
      </c>
      <c r="C6818">
        <v>0</v>
      </c>
      <c r="D6818">
        <v>184733</v>
      </c>
      <c r="E6818" t="s">
        <v>5790</v>
      </c>
      <c r="F6818">
        <v>0.72477787729999998</v>
      </c>
      <c r="G6818">
        <v>183472</v>
      </c>
      <c r="H6818">
        <v>11.8</v>
      </c>
      <c r="I6818">
        <v>2</v>
      </c>
    </row>
    <row r="6819" spans="1:9" x14ac:dyDescent="0.3">
      <c r="A6819">
        <v>183472</v>
      </c>
      <c r="B6819">
        <v>142</v>
      </c>
      <c r="C6819">
        <v>0</v>
      </c>
      <c r="D6819">
        <v>184733</v>
      </c>
      <c r="E6819" t="s">
        <v>5790</v>
      </c>
      <c r="F6819">
        <v>0.72477787729999998</v>
      </c>
      <c r="G6819">
        <v>183472</v>
      </c>
      <c r="H6819">
        <v>11.8</v>
      </c>
      <c r="I6819">
        <v>2</v>
      </c>
    </row>
    <row r="6820" spans="1:9" x14ac:dyDescent="0.3">
      <c r="A6820">
        <v>183493</v>
      </c>
      <c r="B6820">
        <v>142</v>
      </c>
      <c r="C6820">
        <v>0</v>
      </c>
      <c r="D6820">
        <v>184733</v>
      </c>
      <c r="E6820" t="s">
        <v>5790</v>
      </c>
      <c r="F6820">
        <v>0.82140624520000005</v>
      </c>
      <c r="G6820">
        <v>183493</v>
      </c>
      <c r="H6820">
        <v>7.65</v>
      </c>
      <c r="I6820">
        <v>3</v>
      </c>
    </row>
    <row r="6821" spans="1:9" x14ac:dyDescent="0.3">
      <c r="A6821">
        <v>183493</v>
      </c>
      <c r="B6821">
        <v>142</v>
      </c>
      <c r="C6821">
        <v>0</v>
      </c>
      <c r="D6821">
        <v>184733</v>
      </c>
      <c r="E6821" t="s">
        <v>5790</v>
      </c>
      <c r="F6821">
        <v>0.82140624520000005</v>
      </c>
      <c r="G6821">
        <v>183493</v>
      </c>
      <c r="H6821">
        <v>7.65</v>
      </c>
      <c r="I6821">
        <v>3</v>
      </c>
    </row>
    <row r="6822" spans="1:9" x14ac:dyDescent="0.3">
      <c r="A6822">
        <v>183497</v>
      </c>
      <c r="B6822">
        <v>142</v>
      </c>
      <c r="C6822">
        <v>0</v>
      </c>
      <c r="D6822">
        <v>184733</v>
      </c>
      <c r="E6822" t="s">
        <v>5790</v>
      </c>
      <c r="F6822">
        <v>0.85011166329999999</v>
      </c>
      <c r="G6822">
        <v>183497</v>
      </c>
      <c r="H6822">
        <v>6.11</v>
      </c>
      <c r="I6822">
        <v>4</v>
      </c>
    </row>
    <row r="6823" spans="1:9" x14ac:dyDescent="0.3">
      <c r="A6823">
        <v>183497</v>
      </c>
      <c r="B6823">
        <v>142</v>
      </c>
      <c r="C6823">
        <v>0</v>
      </c>
      <c r="D6823">
        <v>184733</v>
      </c>
      <c r="E6823" t="s">
        <v>5790</v>
      </c>
      <c r="F6823">
        <v>0.85011166329999999</v>
      </c>
      <c r="G6823">
        <v>183497</v>
      </c>
      <c r="H6823">
        <v>6.11</v>
      </c>
      <c r="I6823">
        <v>4</v>
      </c>
    </row>
    <row r="6824" spans="1:9" x14ac:dyDescent="0.3">
      <c r="A6824">
        <v>183500</v>
      </c>
      <c r="B6824">
        <v>122</v>
      </c>
      <c r="C6824">
        <v>0</v>
      </c>
      <c r="D6824">
        <v>185403</v>
      </c>
      <c r="E6824" t="s">
        <v>5790</v>
      </c>
      <c r="F6824">
        <v>0.72594249249999998</v>
      </c>
      <c r="G6824">
        <v>183500</v>
      </c>
      <c r="H6824">
        <v>11.8</v>
      </c>
      <c r="I6824">
        <v>2</v>
      </c>
    </row>
    <row r="6825" spans="1:9" x14ac:dyDescent="0.3">
      <c r="A6825">
        <v>183500</v>
      </c>
      <c r="B6825">
        <v>122</v>
      </c>
      <c r="C6825">
        <v>0</v>
      </c>
      <c r="D6825">
        <v>185403</v>
      </c>
      <c r="E6825" t="s">
        <v>5790</v>
      </c>
      <c r="F6825">
        <v>0.72594249249999998</v>
      </c>
      <c r="G6825">
        <v>183500</v>
      </c>
      <c r="H6825">
        <v>11.8</v>
      </c>
      <c r="I6825">
        <v>2</v>
      </c>
    </row>
    <row r="6826" spans="1:9" x14ac:dyDescent="0.3">
      <c r="A6826">
        <v>183614</v>
      </c>
      <c r="B6826">
        <v>134.03333333333299</v>
      </c>
      <c r="C6826">
        <v>0</v>
      </c>
      <c r="D6826">
        <v>184643</v>
      </c>
      <c r="E6826" t="s">
        <v>5790</v>
      </c>
      <c r="F6826">
        <v>0.93284189699999998</v>
      </c>
      <c r="G6826">
        <v>183614</v>
      </c>
      <c r="H6826">
        <v>6.11</v>
      </c>
      <c r="I6826">
        <v>4</v>
      </c>
    </row>
    <row r="6827" spans="1:9" x14ac:dyDescent="0.3">
      <c r="A6827">
        <v>183614</v>
      </c>
      <c r="B6827">
        <v>134.03333333333299</v>
      </c>
      <c r="C6827">
        <v>0</v>
      </c>
      <c r="D6827">
        <v>184643</v>
      </c>
      <c r="E6827" t="s">
        <v>5790</v>
      </c>
      <c r="F6827">
        <v>0.93284189699999998</v>
      </c>
      <c r="G6827">
        <v>183614</v>
      </c>
      <c r="H6827">
        <v>6.11</v>
      </c>
      <c r="I6827">
        <v>4</v>
      </c>
    </row>
    <row r="6828" spans="1:9" x14ac:dyDescent="0.3">
      <c r="A6828">
        <v>183618</v>
      </c>
      <c r="B6828">
        <v>115</v>
      </c>
      <c r="C6828">
        <v>0</v>
      </c>
      <c r="D6828">
        <v>184643</v>
      </c>
      <c r="E6828" t="s">
        <v>5790</v>
      </c>
      <c r="F6828">
        <v>0.73436671499999995</v>
      </c>
      <c r="G6828">
        <v>183618</v>
      </c>
      <c r="H6828">
        <v>11.8</v>
      </c>
      <c r="I6828">
        <v>2</v>
      </c>
    </row>
    <row r="6829" spans="1:9" x14ac:dyDescent="0.3">
      <c r="A6829">
        <v>183618</v>
      </c>
      <c r="B6829">
        <v>115</v>
      </c>
      <c r="C6829">
        <v>0</v>
      </c>
      <c r="D6829">
        <v>184643</v>
      </c>
      <c r="E6829" t="s">
        <v>5790</v>
      </c>
      <c r="F6829">
        <v>0.73436671499999995</v>
      </c>
      <c r="G6829">
        <v>183618</v>
      </c>
      <c r="H6829">
        <v>11.8</v>
      </c>
      <c r="I6829">
        <v>2</v>
      </c>
    </row>
    <row r="6830" spans="1:9" x14ac:dyDescent="0.3">
      <c r="A6830">
        <v>183762</v>
      </c>
      <c r="B6830">
        <v>115</v>
      </c>
      <c r="C6830">
        <v>0</v>
      </c>
      <c r="D6830">
        <v>184643</v>
      </c>
      <c r="E6830" t="s">
        <v>5790</v>
      </c>
      <c r="F6830">
        <v>0.8792735934</v>
      </c>
      <c r="G6830">
        <v>183762</v>
      </c>
      <c r="H6830">
        <v>6.11</v>
      </c>
      <c r="I6830">
        <v>4</v>
      </c>
    </row>
    <row r="6831" spans="1:9" x14ac:dyDescent="0.3">
      <c r="A6831">
        <v>183762</v>
      </c>
      <c r="B6831">
        <v>115</v>
      </c>
      <c r="C6831">
        <v>0</v>
      </c>
      <c r="D6831">
        <v>184643</v>
      </c>
      <c r="E6831" t="s">
        <v>5790</v>
      </c>
      <c r="F6831">
        <v>0.8792735934</v>
      </c>
      <c r="G6831">
        <v>183762</v>
      </c>
      <c r="H6831">
        <v>6.11</v>
      </c>
      <c r="I6831">
        <v>4</v>
      </c>
    </row>
    <row r="6832" spans="1:9" x14ac:dyDescent="0.3">
      <c r="A6832">
        <v>183805</v>
      </c>
      <c r="B6832">
        <v>115</v>
      </c>
      <c r="C6832">
        <v>0</v>
      </c>
      <c r="D6832">
        <v>184643</v>
      </c>
      <c r="E6832" t="s">
        <v>5790</v>
      </c>
      <c r="F6832">
        <v>0.72693914179999997</v>
      </c>
      <c r="G6832">
        <v>183805</v>
      </c>
      <c r="H6832">
        <v>11.8</v>
      </c>
      <c r="I6832">
        <v>2</v>
      </c>
    </row>
    <row r="6833" spans="1:9" x14ac:dyDescent="0.3">
      <c r="A6833">
        <v>183805</v>
      </c>
      <c r="B6833">
        <v>115</v>
      </c>
      <c r="C6833">
        <v>0</v>
      </c>
      <c r="D6833">
        <v>184643</v>
      </c>
      <c r="E6833" t="s">
        <v>5790</v>
      </c>
      <c r="F6833">
        <v>0.72693914179999997</v>
      </c>
      <c r="G6833">
        <v>183805</v>
      </c>
      <c r="H6833">
        <v>11.8</v>
      </c>
      <c r="I6833">
        <v>2</v>
      </c>
    </row>
    <row r="6834" spans="1:9" x14ac:dyDescent="0.3">
      <c r="A6834">
        <v>183831</v>
      </c>
      <c r="B6834">
        <v>142</v>
      </c>
      <c r="C6834">
        <v>0</v>
      </c>
      <c r="D6834">
        <v>186000</v>
      </c>
      <c r="E6834" t="s">
        <v>5790</v>
      </c>
      <c r="F6834">
        <v>6.8208940300000007E-2</v>
      </c>
      <c r="G6834">
        <v>183831</v>
      </c>
      <c r="H6834">
        <v>14.76</v>
      </c>
      <c r="I6834">
        <v>1</v>
      </c>
    </row>
    <row r="6835" spans="1:9" x14ac:dyDescent="0.3">
      <c r="A6835">
        <v>183831</v>
      </c>
      <c r="B6835">
        <v>142</v>
      </c>
      <c r="C6835">
        <v>0</v>
      </c>
      <c r="D6835">
        <v>186000</v>
      </c>
      <c r="E6835" t="s">
        <v>5790</v>
      </c>
      <c r="F6835">
        <v>6.8208940300000007E-2</v>
      </c>
      <c r="G6835">
        <v>183831</v>
      </c>
      <c r="H6835">
        <v>14.76</v>
      </c>
      <c r="I6835">
        <v>1</v>
      </c>
    </row>
    <row r="6836" spans="1:9" x14ac:dyDescent="0.3">
      <c r="A6836">
        <v>183840</v>
      </c>
      <c r="B6836">
        <v>142</v>
      </c>
      <c r="C6836">
        <v>0</v>
      </c>
      <c r="D6836">
        <v>185129</v>
      </c>
      <c r="E6836" t="s">
        <v>5790</v>
      </c>
      <c r="F6836">
        <v>0.36581686140000003</v>
      </c>
      <c r="G6836">
        <v>183840</v>
      </c>
      <c r="H6836">
        <v>14.76</v>
      </c>
      <c r="I6836">
        <v>1</v>
      </c>
    </row>
    <row r="6837" spans="1:9" x14ac:dyDescent="0.3">
      <c r="A6837">
        <v>183840</v>
      </c>
      <c r="B6837">
        <v>142</v>
      </c>
      <c r="C6837">
        <v>0</v>
      </c>
      <c r="D6837">
        <v>185129</v>
      </c>
      <c r="E6837" t="s">
        <v>5790</v>
      </c>
      <c r="F6837">
        <v>0.36581686140000003</v>
      </c>
      <c r="G6837">
        <v>183840</v>
      </c>
      <c r="H6837">
        <v>14.76</v>
      </c>
      <c r="I6837">
        <v>1</v>
      </c>
    </row>
    <row r="6838" spans="1:9" x14ac:dyDescent="0.3">
      <c r="A6838">
        <v>183842</v>
      </c>
      <c r="B6838">
        <v>142</v>
      </c>
      <c r="C6838">
        <v>0</v>
      </c>
      <c r="D6838">
        <v>184313</v>
      </c>
      <c r="E6838" t="s">
        <v>5790</v>
      </c>
      <c r="F6838">
        <v>0.59880572560000001</v>
      </c>
      <c r="G6838">
        <v>183842</v>
      </c>
      <c r="H6838">
        <v>11.8</v>
      </c>
      <c r="I6838">
        <v>2</v>
      </c>
    </row>
    <row r="6839" spans="1:9" x14ac:dyDescent="0.3">
      <c r="A6839">
        <v>183842</v>
      </c>
      <c r="B6839">
        <v>142</v>
      </c>
      <c r="C6839">
        <v>0</v>
      </c>
      <c r="D6839">
        <v>184313</v>
      </c>
      <c r="E6839" t="s">
        <v>5790</v>
      </c>
      <c r="F6839">
        <v>0.59880572560000001</v>
      </c>
      <c r="G6839">
        <v>183842</v>
      </c>
      <c r="H6839">
        <v>11.8</v>
      </c>
      <c r="I6839">
        <v>2</v>
      </c>
    </row>
    <row r="6840" spans="1:9" x14ac:dyDescent="0.3">
      <c r="A6840">
        <v>183859</v>
      </c>
      <c r="B6840">
        <v>147</v>
      </c>
      <c r="C6840">
        <v>0</v>
      </c>
      <c r="D6840">
        <v>184313</v>
      </c>
      <c r="E6840" t="s">
        <v>5790</v>
      </c>
      <c r="F6840">
        <v>0.84447205069999998</v>
      </c>
      <c r="G6840">
        <v>183859</v>
      </c>
      <c r="H6840">
        <v>6.11</v>
      </c>
      <c r="I6840">
        <v>4</v>
      </c>
    </row>
    <row r="6841" spans="1:9" x14ac:dyDescent="0.3">
      <c r="A6841">
        <v>183859</v>
      </c>
      <c r="B6841">
        <v>147</v>
      </c>
      <c r="C6841">
        <v>0</v>
      </c>
      <c r="D6841">
        <v>184313</v>
      </c>
      <c r="E6841" t="s">
        <v>5790</v>
      </c>
      <c r="F6841">
        <v>0.84447205069999998</v>
      </c>
      <c r="G6841">
        <v>183859</v>
      </c>
      <c r="H6841">
        <v>6.11</v>
      </c>
      <c r="I6841">
        <v>4</v>
      </c>
    </row>
    <row r="6842" spans="1:9" x14ac:dyDescent="0.3">
      <c r="A6842">
        <v>183978</v>
      </c>
      <c r="B6842">
        <v>142</v>
      </c>
      <c r="C6842">
        <v>0</v>
      </c>
      <c r="D6842">
        <v>184291</v>
      </c>
      <c r="E6842" t="s">
        <v>5790</v>
      </c>
      <c r="F6842">
        <v>0.58980661629999998</v>
      </c>
      <c r="G6842">
        <v>183978</v>
      </c>
      <c r="H6842">
        <v>11.8</v>
      </c>
      <c r="I6842">
        <v>2</v>
      </c>
    </row>
    <row r="6843" spans="1:9" x14ac:dyDescent="0.3">
      <c r="A6843">
        <v>183978</v>
      </c>
      <c r="B6843">
        <v>142</v>
      </c>
      <c r="C6843">
        <v>0</v>
      </c>
      <c r="D6843">
        <v>184291</v>
      </c>
      <c r="E6843" t="s">
        <v>5790</v>
      </c>
      <c r="F6843">
        <v>0.58980661629999998</v>
      </c>
      <c r="G6843">
        <v>183978</v>
      </c>
      <c r="H6843">
        <v>11.8</v>
      </c>
      <c r="I6843">
        <v>2</v>
      </c>
    </row>
    <row r="6844" spans="1:9" x14ac:dyDescent="0.3">
      <c r="A6844">
        <v>183986</v>
      </c>
      <c r="B6844">
        <v>158.901538461538</v>
      </c>
      <c r="C6844">
        <v>0</v>
      </c>
      <c r="D6844">
        <v>185143</v>
      </c>
      <c r="E6844" t="s">
        <v>5790</v>
      </c>
      <c r="F6844">
        <v>0.68639957900000004</v>
      </c>
      <c r="G6844">
        <v>183986</v>
      </c>
      <c r="H6844">
        <v>11.8</v>
      </c>
      <c r="I6844">
        <v>2</v>
      </c>
    </row>
    <row r="6845" spans="1:9" x14ac:dyDescent="0.3">
      <c r="A6845">
        <v>183986</v>
      </c>
      <c r="B6845">
        <v>158.901538461538</v>
      </c>
      <c r="C6845">
        <v>0</v>
      </c>
      <c r="D6845">
        <v>185143</v>
      </c>
      <c r="E6845" t="s">
        <v>5790</v>
      </c>
      <c r="F6845">
        <v>0.68639957900000004</v>
      </c>
      <c r="G6845">
        <v>183986</v>
      </c>
      <c r="H6845">
        <v>11.8</v>
      </c>
      <c r="I6845">
        <v>2</v>
      </c>
    </row>
    <row r="6846" spans="1:9" x14ac:dyDescent="0.3">
      <c r="A6846">
        <v>183987</v>
      </c>
      <c r="B6846">
        <v>157.43259259259199</v>
      </c>
      <c r="C6846">
        <v>0</v>
      </c>
      <c r="D6846">
        <v>185143</v>
      </c>
      <c r="E6846" t="s">
        <v>5790</v>
      </c>
      <c r="F6846">
        <v>0.81305801870000005</v>
      </c>
      <c r="G6846">
        <v>183987</v>
      </c>
      <c r="H6846">
        <v>7.65</v>
      </c>
      <c r="I6846">
        <v>3</v>
      </c>
    </row>
    <row r="6847" spans="1:9" x14ac:dyDescent="0.3">
      <c r="A6847">
        <v>183987</v>
      </c>
      <c r="B6847">
        <v>157.43259259259199</v>
      </c>
      <c r="C6847">
        <v>0</v>
      </c>
      <c r="D6847">
        <v>185143</v>
      </c>
      <c r="E6847" t="s">
        <v>5790</v>
      </c>
      <c r="F6847">
        <v>0.81305801870000005</v>
      </c>
      <c r="G6847">
        <v>183987</v>
      </c>
      <c r="H6847">
        <v>7.65</v>
      </c>
      <c r="I6847">
        <v>3</v>
      </c>
    </row>
    <row r="6848" spans="1:9" x14ac:dyDescent="0.3">
      <c r="A6848">
        <v>183993</v>
      </c>
      <c r="B6848">
        <v>158.16079999999999</v>
      </c>
      <c r="C6848">
        <v>0</v>
      </c>
      <c r="D6848">
        <v>185143</v>
      </c>
      <c r="E6848" t="s">
        <v>5790</v>
      </c>
      <c r="F6848">
        <v>0.1770829558</v>
      </c>
      <c r="G6848">
        <v>183993</v>
      </c>
      <c r="H6848">
        <v>14.76</v>
      </c>
      <c r="I6848">
        <v>1</v>
      </c>
    </row>
    <row r="6849" spans="1:9" x14ac:dyDescent="0.3">
      <c r="A6849">
        <v>183993</v>
      </c>
      <c r="B6849">
        <v>158.16079999999999</v>
      </c>
      <c r="C6849">
        <v>0</v>
      </c>
      <c r="D6849">
        <v>185143</v>
      </c>
      <c r="E6849" t="s">
        <v>5790</v>
      </c>
      <c r="F6849">
        <v>0.1770829558</v>
      </c>
      <c r="G6849">
        <v>183993</v>
      </c>
      <c r="H6849">
        <v>14.76</v>
      </c>
      <c r="I6849">
        <v>1</v>
      </c>
    </row>
    <row r="6850" spans="1:9" x14ac:dyDescent="0.3">
      <c r="A6850">
        <v>184039</v>
      </c>
      <c r="B6850">
        <v>142</v>
      </c>
      <c r="C6850">
        <v>0</v>
      </c>
      <c r="D6850">
        <v>184954</v>
      </c>
      <c r="E6850" t="s">
        <v>5790</v>
      </c>
      <c r="F6850">
        <v>0.2224340886</v>
      </c>
      <c r="G6850">
        <v>184039</v>
      </c>
      <c r="H6850">
        <v>14.76</v>
      </c>
      <c r="I6850">
        <v>1</v>
      </c>
    </row>
    <row r="6851" spans="1:9" x14ac:dyDescent="0.3">
      <c r="A6851">
        <v>184039</v>
      </c>
      <c r="B6851">
        <v>142</v>
      </c>
      <c r="C6851">
        <v>0</v>
      </c>
      <c r="D6851">
        <v>184954</v>
      </c>
      <c r="E6851" t="s">
        <v>5790</v>
      </c>
      <c r="F6851">
        <v>0.2224340886</v>
      </c>
      <c r="G6851">
        <v>184039</v>
      </c>
      <c r="H6851">
        <v>14.76</v>
      </c>
      <c r="I6851">
        <v>1</v>
      </c>
    </row>
    <row r="6852" spans="1:9" x14ac:dyDescent="0.3">
      <c r="A6852">
        <v>184040</v>
      </c>
      <c r="B6852">
        <v>164.57818181818101</v>
      </c>
      <c r="C6852">
        <v>0</v>
      </c>
      <c r="D6852">
        <v>184954</v>
      </c>
      <c r="E6852" t="s">
        <v>5790</v>
      </c>
      <c r="F6852">
        <v>0.51093614099999995</v>
      </c>
      <c r="G6852">
        <v>184040</v>
      </c>
      <c r="H6852">
        <v>11.8</v>
      </c>
      <c r="I6852">
        <v>2</v>
      </c>
    </row>
    <row r="6853" spans="1:9" x14ac:dyDescent="0.3">
      <c r="A6853">
        <v>184040</v>
      </c>
      <c r="B6853">
        <v>164.57818181818101</v>
      </c>
      <c r="C6853">
        <v>0</v>
      </c>
      <c r="D6853">
        <v>184954</v>
      </c>
      <c r="E6853" t="s">
        <v>5790</v>
      </c>
      <c r="F6853">
        <v>0.51093614099999995</v>
      </c>
      <c r="G6853">
        <v>184040</v>
      </c>
      <c r="H6853">
        <v>11.8</v>
      </c>
      <c r="I6853">
        <v>2</v>
      </c>
    </row>
    <row r="6854" spans="1:9" x14ac:dyDescent="0.3">
      <c r="A6854">
        <v>184045</v>
      </c>
      <c r="B6854">
        <v>142</v>
      </c>
      <c r="C6854">
        <v>0</v>
      </c>
      <c r="D6854">
        <v>184370</v>
      </c>
      <c r="E6854" t="s">
        <v>5790</v>
      </c>
      <c r="F6854">
        <v>0.24518549440000001</v>
      </c>
      <c r="G6854">
        <v>184045</v>
      </c>
      <c r="H6854">
        <v>14.76</v>
      </c>
      <c r="I6854">
        <v>1</v>
      </c>
    </row>
    <row r="6855" spans="1:9" x14ac:dyDescent="0.3">
      <c r="A6855">
        <v>184045</v>
      </c>
      <c r="B6855">
        <v>142</v>
      </c>
      <c r="C6855">
        <v>0</v>
      </c>
      <c r="D6855">
        <v>184370</v>
      </c>
      <c r="E6855" t="s">
        <v>5790</v>
      </c>
      <c r="F6855">
        <v>0.24518549440000001</v>
      </c>
      <c r="G6855">
        <v>184045</v>
      </c>
      <c r="H6855">
        <v>14.76</v>
      </c>
      <c r="I6855">
        <v>1</v>
      </c>
    </row>
    <row r="6856" spans="1:9" x14ac:dyDescent="0.3">
      <c r="A6856">
        <v>184047</v>
      </c>
      <c r="B6856">
        <v>147</v>
      </c>
      <c r="C6856">
        <v>0</v>
      </c>
      <c r="D6856">
        <v>184048</v>
      </c>
      <c r="E6856" t="s">
        <v>5790</v>
      </c>
      <c r="F6856">
        <v>0.80727308990000002</v>
      </c>
      <c r="G6856">
        <v>184047</v>
      </c>
      <c r="H6856">
        <v>7.65</v>
      </c>
      <c r="I6856">
        <v>3</v>
      </c>
    </row>
    <row r="6857" spans="1:9" x14ac:dyDescent="0.3">
      <c r="A6857">
        <v>184047</v>
      </c>
      <c r="B6857">
        <v>147</v>
      </c>
      <c r="C6857">
        <v>0</v>
      </c>
      <c r="D6857">
        <v>184048</v>
      </c>
      <c r="E6857" t="s">
        <v>5790</v>
      </c>
      <c r="F6857">
        <v>0.80727308990000002</v>
      </c>
      <c r="G6857">
        <v>184047</v>
      </c>
      <c r="H6857">
        <v>7.65</v>
      </c>
      <c r="I6857">
        <v>3</v>
      </c>
    </row>
    <row r="6858" spans="1:9" x14ac:dyDescent="0.3">
      <c r="A6858">
        <v>184055</v>
      </c>
      <c r="B6858">
        <v>150.6</v>
      </c>
      <c r="C6858">
        <v>0</v>
      </c>
      <c r="D6858">
        <v>185129</v>
      </c>
      <c r="E6858" t="s">
        <v>5790</v>
      </c>
      <c r="F6858">
        <v>0.1902506202</v>
      </c>
      <c r="G6858">
        <v>184055</v>
      </c>
      <c r="H6858">
        <v>14.76</v>
      </c>
      <c r="I6858">
        <v>1</v>
      </c>
    </row>
    <row r="6859" spans="1:9" x14ac:dyDescent="0.3">
      <c r="A6859">
        <v>184055</v>
      </c>
      <c r="B6859">
        <v>150.6</v>
      </c>
      <c r="C6859">
        <v>0</v>
      </c>
      <c r="D6859">
        <v>185129</v>
      </c>
      <c r="E6859" t="s">
        <v>5790</v>
      </c>
      <c r="F6859">
        <v>0.1902506202</v>
      </c>
      <c r="G6859">
        <v>184055</v>
      </c>
      <c r="H6859">
        <v>14.76</v>
      </c>
      <c r="I6859">
        <v>1</v>
      </c>
    </row>
    <row r="6860" spans="1:9" x14ac:dyDescent="0.3">
      <c r="A6860">
        <v>184081</v>
      </c>
      <c r="B6860">
        <v>147</v>
      </c>
      <c r="C6860">
        <v>0</v>
      </c>
      <c r="D6860">
        <v>184048</v>
      </c>
      <c r="E6860" t="s">
        <v>5790</v>
      </c>
      <c r="F6860">
        <v>0.74327087400000003</v>
      </c>
      <c r="G6860">
        <v>184081</v>
      </c>
      <c r="H6860">
        <v>11.8</v>
      </c>
      <c r="I6860">
        <v>2</v>
      </c>
    </row>
    <row r="6861" spans="1:9" x14ac:dyDescent="0.3">
      <c r="A6861">
        <v>184081</v>
      </c>
      <c r="B6861">
        <v>147</v>
      </c>
      <c r="C6861">
        <v>0</v>
      </c>
      <c r="D6861">
        <v>184048</v>
      </c>
      <c r="E6861" t="s">
        <v>5790</v>
      </c>
      <c r="F6861">
        <v>0.74327087400000003</v>
      </c>
      <c r="G6861">
        <v>184081</v>
      </c>
      <c r="H6861">
        <v>11.8</v>
      </c>
      <c r="I6861">
        <v>2</v>
      </c>
    </row>
    <row r="6862" spans="1:9" x14ac:dyDescent="0.3">
      <c r="A6862">
        <v>184098</v>
      </c>
      <c r="B6862">
        <v>142</v>
      </c>
      <c r="C6862">
        <v>0</v>
      </c>
      <c r="D6862">
        <v>185330</v>
      </c>
      <c r="E6862" t="s">
        <v>5791</v>
      </c>
      <c r="F6862">
        <v>0.96711206439999997</v>
      </c>
      <c r="G6862">
        <v>184098</v>
      </c>
      <c r="H6862">
        <v>4.0599999999999996</v>
      </c>
      <c r="I6862">
        <v>5</v>
      </c>
    </row>
    <row r="6863" spans="1:9" x14ac:dyDescent="0.3">
      <c r="A6863">
        <v>184098</v>
      </c>
      <c r="B6863">
        <v>142</v>
      </c>
      <c r="C6863">
        <v>0</v>
      </c>
      <c r="D6863">
        <v>185330</v>
      </c>
      <c r="E6863" t="s">
        <v>5791</v>
      </c>
      <c r="F6863">
        <v>0.96711206439999997</v>
      </c>
      <c r="G6863">
        <v>184098</v>
      </c>
      <c r="H6863">
        <v>4.0599999999999996</v>
      </c>
      <c r="I6863">
        <v>5</v>
      </c>
    </row>
    <row r="6864" spans="1:9" x14ac:dyDescent="0.3">
      <c r="A6864">
        <v>184099</v>
      </c>
      <c r="B6864">
        <v>142</v>
      </c>
      <c r="C6864">
        <v>0</v>
      </c>
      <c r="D6864">
        <v>185330</v>
      </c>
      <c r="E6864" t="s">
        <v>5791</v>
      </c>
      <c r="F6864">
        <v>0.96534526350000005</v>
      </c>
      <c r="G6864">
        <v>184099</v>
      </c>
      <c r="H6864">
        <v>4.0599999999999996</v>
      </c>
      <c r="I6864">
        <v>5</v>
      </c>
    </row>
    <row r="6865" spans="1:9" x14ac:dyDescent="0.3">
      <c r="A6865">
        <v>184099</v>
      </c>
      <c r="B6865">
        <v>142</v>
      </c>
      <c r="C6865">
        <v>0</v>
      </c>
      <c r="D6865">
        <v>185330</v>
      </c>
      <c r="E6865" t="s">
        <v>5791</v>
      </c>
      <c r="F6865">
        <v>0.96534526350000005</v>
      </c>
      <c r="G6865">
        <v>184099</v>
      </c>
      <c r="H6865">
        <v>4.0599999999999996</v>
      </c>
      <c r="I6865">
        <v>5</v>
      </c>
    </row>
    <row r="6866" spans="1:9" x14ac:dyDescent="0.3">
      <c r="A6866">
        <v>184101</v>
      </c>
      <c r="B6866">
        <v>142</v>
      </c>
      <c r="C6866">
        <v>0</v>
      </c>
      <c r="D6866">
        <v>184789</v>
      </c>
      <c r="E6866" t="s">
        <v>5791</v>
      </c>
      <c r="F6866">
        <v>0.97031646969999996</v>
      </c>
      <c r="G6866">
        <v>184101</v>
      </c>
      <c r="H6866">
        <v>1.98</v>
      </c>
      <c r="I6866">
        <v>6</v>
      </c>
    </row>
    <row r="6867" spans="1:9" x14ac:dyDescent="0.3">
      <c r="A6867">
        <v>184101</v>
      </c>
      <c r="B6867">
        <v>142</v>
      </c>
      <c r="C6867">
        <v>0</v>
      </c>
      <c r="D6867">
        <v>184789</v>
      </c>
      <c r="E6867" t="s">
        <v>5791</v>
      </c>
      <c r="F6867">
        <v>0.97031646969999996</v>
      </c>
      <c r="G6867">
        <v>184101</v>
      </c>
      <c r="H6867">
        <v>1.98</v>
      </c>
      <c r="I6867">
        <v>6</v>
      </c>
    </row>
    <row r="6868" spans="1:9" x14ac:dyDescent="0.3">
      <c r="A6868">
        <v>184109</v>
      </c>
      <c r="B6868">
        <v>142</v>
      </c>
      <c r="C6868">
        <v>0</v>
      </c>
      <c r="D6868">
        <v>184789</v>
      </c>
      <c r="E6868" t="s">
        <v>5790</v>
      </c>
      <c r="F6868">
        <v>0.9204105735</v>
      </c>
      <c r="G6868">
        <v>184109</v>
      </c>
      <c r="H6868">
        <v>6.11</v>
      </c>
      <c r="I6868">
        <v>4</v>
      </c>
    </row>
    <row r="6869" spans="1:9" x14ac:dyDescent="0.3">
      <c r="A6869">
        <v>184109</v>
      </c>
      <c r="B6869">
        <v>142</v>
      </c>
      <c r="C6869">
        <v>0</v>
      </c>
      <c r="D6869">
        <v>184789</v>
      </c>
      <c r="E6869" t="s">
        <v>5790</v>
      </c>
      <c r="F6869">
        <v>0.9204105735</v>
      </c>
      <c r="G6869">
        <v>184109</v>
      </c>
      <c r="H6869">
        <v>6.11</v>
      </c>
      <c r="I6869">
        <v>4</v>
      </c>
    </row>
    <row r="6870" spans="1:9" x14ac:dyDescent="0.3">
      <c r="A6870">
        <v>184113</v>
      </c>
      <c r="B6870">
        <v>142</v>
      </c>
      <c r="C6870">
        <v>0</v>
      </c>
      <c r="D6870">
        <v>184789</v>
      </c>
      <c r="E6870" t="s">
        <v>5790</v>
      </c>
      <c r="F6870">
        <v>0.76624876259999997</v>
      </c>
      <c r="G6870">
        <v>184113</v>
      </c>
      <c r="H6870">
        <v>7.65</v>
      </c>
      <c r="I6870">
        <v>3</v>
      </c>
    </row>
    <row r="6871" spans="1:9" x14ac:dyDescent="0.3">
      <c r="A6871">
        <v>184113</v>
      </c>
      <c r="B6871">
        <v>142</v>
      </c>
      <c r="C6871">
        <v>0</v>
      </c>
      <c r="D6871">
        <v>184789</v>
      </c>
      <c r="E6871" t="s">
        <v>5790</v>
      </c>
      <c r="F6871">
        <v>0.76624876259999997</v>
      </c>
      <c r="G6871">
        <v>184113</v>
      </c>
      <c r="H6871">
        <v>7.65</v>
      </c>
      <c r="I6871">
        <v>3</v>
      </c>
    </row>
    <row r="6872" spans="1:9" x14ac:dyDescent="0.3">
      <c r="A6872">
        <v>184114</v>
      </c>
      <c r="B6872">
        <v>142</v>
      </c>
      <c r="C6872">
        <v>0</v>
      </c>
      <c r="D6872">
        <v>185330</v>
      </c>
      <c r="E6872" t="s">
        <v>5790</v>
      </c>
      <c r="F6872">
        <v>0.88244193790000003</v>
      </c>
      <c r="G6872">
        <v>184114</v>
      </c>
      <c r="H6872">
        <v>6.11</v>
      </c>
      <c r="I6872">
        <v>4</v>
      </c>
    </row>
    <row r="6873" spans="1:9" x14ac:dyDescent="0.3">
      <c r="A6873">
        <v>184114</v>
      </c>
      <c r="B6873">
        <v>142</v>
      </c>
      <c r="C6873">
        <v>0</v>
      </c>
      <c r="D6873">
        <v>185330</v>
      </c>
      <c r="E6873" t="s">
        <v>5790</v>
      </c>
      <c r="F6873">
        <v>0.88244193790000003</v>
      </c>
      <c r="G6873">
        <v>184114</v>
      </c>
      <c r="H6873">
        <v>6.11</v>
      </c>
      <c r="I6873">
        <v>4</v>
      </c>
    </row>
    <row r="6874" spans="1:9" x14ac:dyDescent="0.3">
      <c r="A6874">
        <v>184170</v>
      </c>
      <c r="B6874">
        <v>147</v>
      </c>
      <c r="C6874">
        <v>0</v>
      </c>
      <c r="D6874">
        <v>184066</v>
      </c>
      <c r="E6874" t="s">
        <v>5790</v>
      </c>
      <c r="F6874">
        <v>0.7959304452</v>
      </c>
      <c r="G6874">
        <v>184170</v>
      </c>
      <c r="H6874">
        <v>7.65</v>
      </c>
      <c r="I6874">
        <v>3</v>
      </c>
    </row>
    <row r="6875" spans="1:9" x14ac:dyDescent="0.3">
      <c r="A6875">
        <v>184170</v>
      </c>
      <c r="B6875">
        <v>147</v>
      </c>
      <c r="C6875">
        <v>0</v>
      </c>
      <c r="D6875">
        <v>184066</v>
      </c>
      <c r="E6875" t="s">
        <v>5790</v>
      </c>
      <c r="F6875">
        <v>0.7959304452</v>
      </c>
      <c r="G6875">
        <v>184170</v>
      </c>
      <c r="H6875">
        <v>7.65</v>
      </c>
      <c r="I6875">
        <v>3</v>
      </c>
    </row>
    <row r="6876" spans="1:9" x14ac:dyDescent="0.3">
      <c r="A6876">
        <v>184196</v>
      </c>
      <c r="B6876">
        <v>142</v>
      </c>
      <c r="C6876">
        <v>0</v>
      </c>
      <c r="D6876">
        <v>184291</v>
      </c>
      <c r="E6876" t="s">
        <v>5790</v>
      </c>
      <c r="F6876">
        <v>0.5443212986</v>
      </c>
      <c r="G6876">
        <v>184196</v>
      </c>
      <c r="H6876">
        <v>11.8</v>
      </c>
      <c r="I6876">
        <v>2</v>
      </c>
    </row>
    <row r="6877" spans="1:9" x14ac:dyDescent="0.3">
      <c r="A6877">
        <v>184196</v>
      </c>
      <c r="B6877">
        <v>142</v>
      </c>
      <c r="C6877">
        <v>0</v>
      </c>
      <c r="D6877">
        <v>184291</v>
      </c>
      <c r="E6877" t="s">
        <v>5790</v>
      </c>
      <c r="F6877">
        <v>0.5443212986</v>
      </c>
      <c r="G6877">
        <v>184196</v>
      </c>
      <c r="H6877">
        <v>11.8</v>
      </c>
      <c r="I6877">
        <v>2</v>
      </c>
    </row>
    <row r="6878" spans="1:9" x14ac:dyDescent="0.3">
      <c r="A6878">
        <v>184197</v>
      </c>
      <c r="B6878">
        <v>75</v>
      </c>
      <c r="C6878">
        <v>0</v>
      </c>
      <c r="D6878">
        <v>185080</v>
      </c>
      <c r="E6878" t="s">
        <v>5790</v>
      </c>
      <c r="F6878">
        <v>0.61526870730000005</v>
      </c>
      <c r="G6878">
        <v>184197</v>
      </c>
      <c r="H6878">
        <v>11.8</v>
      </c>
      <c r="I6878">
        <v>2</v>
      </c>
    </row>
    <row r="6879" spans="1:9" x14ac:dyDescent="0.3">
      <c r="A6879">
        <v>184197</v>
      </c>
      <c r="B6879">
        <v>75</v>
      </c>
      <c r="C6879">
        <v>0</v>
      </c>
      <c r="D6879">
        <v>185080</v>
      </c>
      <c r="E6879" t="s">
        <v>5790</v>
      </c>
      <c r="F6879">
        <v>0.61526870730000005</v>
      </c>
      <c r="G6879">
        <v>184197</v>
      </c>
      <c r="H6879">
        <v>11.8</v>
      </c>
      <c r="I6879">
        <v>2</v>
      </c>
    </row>
    <row r="6880" spans="1:9" x14ac:dyDescent="0.3">
      <c r="A6880">
        <v>184202</v>
      </c>
      <c r="B6880">
        <v>142</v>
      </c>
      <c r="C6880">
        <v>0</v>
      </c>
      <c r="D6880">
        <v>184291</v>
      </c>
      <c r="E6880" t="s">
        <v>5790</v>
      </c>
      <c r="F6880">
        <v>0.63372546429999999</v>
      </c>
      <c r="G6880">
        <v>184202</v>
      </c>
      <c r="H6880">
        <v>11.8</v>
      </c>
      <c r="I6880">
        <v>2</v>
      </c>
    </row>
    <row r="6881" spans="1:9" x14ac:dyDescent="0.3">
      <c r="A6881">
        <v>184202</v>
      </c>
      <c r="B6881">
        <v>142</v>
      </c>
      <c r="C6881">
        <v>0</v>
      </c>
      <c r="D6881">
        <v>184291</v>
      </c>
      <c r="E6881" t="s">
        <v>5790</v>
      </c>
      <c r="F6881">
        <v>0.63372546429999999</v>
      </c>
      <c r="G6881">
        <v>184202</v>
      </c>
      <c r="H6881">
        <v>11.8</v>
      </c>
      <c r="I6881">
        <v>2</v>
      </c>
    </row>
    <row r="6882" spans="1:9" x14ac:dyDescent="0.3">
      <c r="A6882">
        <v>184215</v>
      </c>
      <c r="B6882">
        <v>142</v>
      </c>
      <c r="C6882">
        <v>0</v>
      </c>
      <c r="D6882">
        <v>184703</v>
      </c>
      <c r="E6882" t="s">
        <v>5790</v>
      </c>
      <c r="F6882">
        <v>0.6378380656</v>
      </c>
      <c r="G6882">
        <v>184215</v>
      </c>
      <c r="H6882">
        <v>11.8</v>
      </c>
      <c r="I6882">
        <v>2</v>
      </c>
    </row>
    <row r="6883" spans="1:9" x14ac:dyDescent="0.3">
      <c r="A6883">
        <v>184215</v>
      </c>
      <c r="B6883">
        <v>142</v>
      </c>
      <c r="C6883">
        <v>0</v>
      </c>
      <c r="D6883">
        <v>184703</v>
      </c>
      <c r="E6883" t="s">
        <v>5790</v>
      </c>
      <c r="F6883">
        <v>0.6378380656</v>
      </c>
      <c r="G6883">
        <v>184215</v>
      </c>
      <c r="H6883">
        <v>11.8</v>
      </c>
      <c r="I6883">
        <v>2</v>
      </c>
    </row>
    <row r="6884" spans="1:9" x14ac:dyDescent="0.3">
      <c r="A6884">
        <v>184216</v>
      </c>
      <c r="B6884">
        <v>142</v>
      </c>
      <c r="C6884">
        <v>0</v>
      </c>
      <c r="D6884">
        <v>184703</v>
      </c>
      <c r="E6884" t="s">
        <v>5790</v>
      </c>
      <c r="F6884">
        <v>0.23389540610000001</v>
      </c>
      <c r="G6884">
        <v>184216</v>
      </c>
      <c r="H6884">
        <v>14.76</v>
      </c>
      <c r="I6884">
        <v>1</v>
      </c>
    </row>
    <row r="6885" spans="1:9" x14ac:dyDescent="0.3">
      <c r="A6885">
        <v>184216</v>
      </c>
      <c r="B6885">
        <v>142</v>
      </c>
      <c r="C6885">
        <v>0</v>
      </c>
      <c r="D6885">
        <v>184703</v>
      </c>
      <c r="E6885" t="s">
        <v>5790</v>
      </c>
      <c r="F6885">
        <v>0.23389540610000001</v>
      </c>
      <c r="G6885">
        <v>184216</v>
      </c>
      <c r="H6885">
        <v>14.76</v>
      </c>
      <c r="I6885">
        <v>1</v>
      </c>
    </row>
    <row r="6886" spans="1:9" x14ac:dyDescent="0.3">
      <c r="A6886">
        <v>184236</v>
      </c>
      <c r="B6886">
        <v>142</v>
      </c>
      <c r="C6886">
        <v>0</v>
      </c>
      <c r="D6886">
        <v>184476</v>
      </c>
      <c r="E6886" t="s">
        <v>5791</v>
      </c>
      <c r="F6886">
        <v>0.97862714529999995</v>
      </c>
      <c r="G6886">
        <v>184236</v>
      </c>
      <c r="H6886">
        <v>1.98</v>
      </c>
      <c r="I6886">
        <v>6</v>
      </c>
    </row>
    <row r="6887" spans="1:9" x14ac:dyDescent="0.3">
      <c r="A6887">
        <v>184236</v>
      </c>
      <c r="B6887">
        <v>142</v>
      </c>
      <c r="C6887">
        <v>0</v>
      </c>
      <c r="D6887">
        <v>184476</v>
      </c>
      <c r="E6887" t="s">
        <v>5791</v>
      </c>
      <c r="F6887">
        <v>0.97862714529999995</v>
      </c>
      <c r="G6887">
        <v>184236</v>
      </c>
      <c r="H6887">
        <v>1.98</v>
      </c>
      <c r="I6887">
        <v>6</v>
      </c>
    </row>
    <row r="6888" spans="1:9" x14ac:dyDescent="0.3">
      <c r="A6888">
        <v>184279</v>
      </c>
      <c r="B6888">
        <v>100</v>
      </c>
      <c r="C6888">
        <v>0</v>
      </c>
      <c r="D6888">
        <v>184706</v>
      </c>
      <c r="E6888" t="s">
        <v>5791</v>
      </c>
      <c r="F6888">
        <v>0.96755391359999998</v>
      </c>
      <c r="G6888">
        <v>184279</v>
      </c>
      <c r="H6888">
        <v>4.0599999999999996</v>
      </c>
      <c r="I6888">
        <v>5</v>
      </c>
    </row>
    <row r="6889" spans="1:9" x14ac:dyDescent="0.3">
      <c r="A6889">
        <v>184279</v>
      </c>
      <c r="B6889">
        <v>100</v>
      </c>
      <c r="C6889">
        <v>0</v>
      </c>
      <c r="D6889">
        <v>184706</v>
      </c>
      <c r="E6889" t="s">
        <v>5791</v>
      </c>
      <c r="F6889">
        <v>0.96755391359999998</v>
      </c>
      <c r="G6889">
        <v>184279</v>
      </c>
      <c r="H6889">
        <v>4.0599999999999996</v>
      </c>
      <c r="I6889">
        <v>5</v>
      </c>
    </row>
    <row r="6890" spans="1:9" x14ac:dyDescent="0.3">
      <c r="A6890">
        <v>184281</v>
      </c>
      <c r="B6890">
        <v>142</v>
      </c>
      <c r="C6890">
        <v>0</v>
      </c>
      <c r="D6890">
        <v>184706</v>
      </c>
      <c r="E6890" t="s">
        <v>5790</v>
      </c>
      <c r="F6890">
        <v>0.92957413200000005</v>
      </c>
      <c r="G6890">
        <v>184281</v>
      </c>
      <c r="H6890">
        <v>6.11</v>
      </c>
      <c r="I6890">
        <v>4</v>
      </c>
    </row>
    <row r="6891" spans="1:9" x14ac:dyDescent="0.3">
      <c r="A6891">
        <v>184281</v>
      </c>
      <c r="B6891">
        <v>142</v>
      </c>
      <c r="C6891">
        <v>0</v>
      </c>
      <c r="D6891">
        <v>184706</v>
      </c>
      <c r="E6891" t="s">
        <v>5790</v>
      </c>
      <c r="F6891">
        <v>0.92957413200000005</v>
      </c>
      <c r="G6891">
        <v>184281</v>
      </c>
      <c r="H6891">
        <v>6.11</v>
      </c>
      <c r="I6891">
        <v>4</v>
      </c>
    </row>
    <row r="6892" spans="1:9" x14ac:dyDescent="0.3">
      <c r="A6892">
        <v>184305</v>
      </c>
      <c r="B6892">
        <v>75</v>
      </c>
      <c r="C6892">
        <v>0</v>
      </c>
      <c r="D6892">
        <v>185080</v>
      </c>
      <c r="E6892" t="s">
        <v>5790</v>
      </c>
      <c r="F6892">
        <v>0.32005417349999998</v>
      </c>
      <c r="G6892">
        <v>184305</v>
      </c>
      <c r="H6892">
        <v>14.76</v>
      </c>
      <c r="I6892">
        <v>1</v>
      </c>
    </row>
    <row r="6893" spans="1:9" x14ac:dyDescent="0.3">
      <c r="A6893">
        <v>184305</v>
      </c>
      <c r="B6893">
        <v>75</v>
      </c>
      <c r="C6893">
        <v>0</v>
      </c>
      <c r="D6893">
        <v>185080</v>
      </c>
      <c r="E6893" t="s">
        <v>5790</v>
      </c>
      <c r="F6893">
        <v>0.32005417349999998</v>
      </c>
      <c r="G6893">
        <v>184305</v>
      </c>
      <c r="H6893">
        <v>14.76</v>
      </c>
      <c r="I6893">
        <v>1</v>
      </c>
    </row>
    <row r="6894" spans="1:9" x14ac:dyDescent="0.3">
      <c r="A6894">
        <v>184321</v>
      </c>
      <c r="B6894">
        <v>75</v>
      </c>
      <c r="C6894">
        <v>0</v>
      </c>
      <c r="D6894">
        <v>185080</v>
      </c>
      <c r="E6894" t="s">
        <v>5790</v>
      </c>
      <c r="F6894">
        <v>0.44823247189999998</v>
      </c>
      <c r="G6894">
        <v>184321</v>
      </c>
      <c r="H6894">
        <v>14.76</v>
      </c>
      <c r="I6894">
        <v>1</v>
      </c>
    </row>
    <row r="6895" spans="1:9" x14ac:dyDescent="0.3">
      <c r="A6895">
        <v>184321</v>
      </c>
      <c r="B6895">
        <v>75</v>
      </c>
      <c r="C6895">
        <v>0</v>
      </c>
      <c r="D6895">
        <v>185080</v>
      </c>
      <c r="E6895" t="s">
        <v>5790</v>
      </c>
      <c r="F6895">
        <v>0.44823247189999998</v>
      </c>
      <c r="G6895">
        <v>184321</v>
      </c>
      <c r="H6895">
        <v>14.76</v>
      </c>
      <c r="I6895">
        <v>1</v>
      </c>
    </row>
    <row r="6896" spans="1:9" x14ac:dyDescent="0.3">
      <c r="A6896">
        <v>184337</v>
      </c>
      <c r="B6896">
        <v>142.032444444444</v>
      </c>
      <c r="C6896">
        <v>0</v>
      </c>
      <c r="D6896">
        <v>184880</v>
      </c>
      <c r="E6896" t="s">
        <v>5790</v>
      </c>
      <c r="F6896">
        <v>4.8914246299999999E-2</v>
      </c>
      <c r="G6896">
        <v>184337</v>
      </c>
      <c r="H6896">
        <v>14.76</v>
      </c>
      <c r="I6896">
        <v>1</v>
      </c>
    </row>
    <row r="6897" spans="1:9" x14ac:dyDescent="0.3">
      <c r="A6897">
        <v>184337</v>
      </c>
      <c r="B6897">
        <v>142.032444444444</v>
      </c>
      <c r="C6897">
        <v>0</v>
      </c>
      <c r="D6897">
        <v>184880</v>
      </c>
      <c r="E6897" t="s">
        <v>5790</v>
      </c>
      <c r="F6897">
        <v>4.8914246299999999E-2</v>
      </c>
      <c r="G6897">
        <v>184337</v>
      </c>
      <c r="H6897">
        <v>14.76</v>
      </c>
      <c r="I6897">
        <v>1</v>
      </c>
    </row>
    <row r="6898" spans="1:9" x14ac:dyDescent="0.3">
      <c r="A6898">
        <v>184340</v>
      </c>
      <c r="B6898">
        <v>75</v>
      </c>
      <c r="C6898">
        <v>0</v>
      </c>
      <c r="D6898">
        <v>185080</v>
      </c>
      <c r="E6898" t="s">
        <v>5790</v>
      </c>
      <c r="F6898">
        <v>0.54900151490000004</v>
      </c>
      <c r="G6898">
        <v>184340</v>
      </c>
      <c r="H6898">
        <v>11.8</v>
      </c>
      <c r="I6898">
        <v>2</v>
      </c>
    </row>
    <row r="6899" spans="1:9" x14ac:dyDescent="0.3">
      <c r="A6899">
        <v>184340</v>
      </c>
      <c r="B6899">
        <v>75</v>
      </c>
      <c r="C6899">
        <v>0</v>
      </c>
      <c r="D6899">
        <v>185080</v>
      </c>
      <c r="E6899" t="s">
        <v>5790</v>
      </c>
      <c r="F6899">
        <v>0.54900151490000004</v>
      </c>
      <c r="G6899">
        <v>184340</v>
      </c>
      <c r="H6899">
        <v>11.8</v>
      </c>
      <c r="I6899">
        <v>2</v>
      </c>
    </row>
    <row r="6900" spans="1:9" x14ac:dyDescent="0.3">
      <c r="A6900">
        <v>184344</v>
      </c>
      <c r="B6900">
        <v>142</v>
      </c>
      <c r="C6900">
        <v>0</v>
      </c>
      <c r="D6900">
        <v>184703</v>
      </c>
      <c r="E6900" t="s">
        <v>5790</v>
      </c>
      <c r="F6900">
        <v>0.25843712689999998</v>
      </c>
      <c r="G6900">
        <v>184344</v>
      </c>
      <c r="H6900">
        <v>14.76</v>
      </c>
      <c r="I6900">
        <v>1</v>
      </c>
    </row>
    <row r="6901" spans="1:9" x14ac:dyDescent="0.3">
      <c r="A6901">
        <v>184344</v>
      </c>
      <c r="B6901">
        <v>142</v>
      </c>
      <c r="C6901">
        <v>0</v>
      </c>
      <c r="D6901">
        <v>184703</v>
      </c>
      <c r="E6901" t="s">
        <v>5790</v>
      </c>
      <c r="F6901">
        <v>0.25843712689999998</v>
      </c>
      <c r="G6901">
        <v>184344</v>
      </c>
      <c r="H6901">
        <v>14.76</v>
      </c>
      <c r="I6901">
        <v>1</v>
      </c>
    </row>
    <row r="6902" spans="1:9" x14ac:dyDescent="0.3">
      <c r="A6902">
        <v>184349</v>
      </c>
      <c r="B6902">
        <v>142</v>
      </c>
      <c r="C6902">
        <v>0</v>
      </c>
      <c r="D6902">
        <v>184880</v>
      </c>
      <c r="E6902" t="s">
        <v>5790</v>
      </c>
      <c r="F6902">
        <v>7.6461642999999996E-2</v>
      </c>
      <c r="G6902">
        <v>184349</v>
      </c>
      <c r="H6902">
        <v>14.76</v>
      </c>
      <c r="I6902">
        <v>1</v>
      </c>
    </row>
    <row r="6903" spans="1:9" x14ac:dyDescent="0.3">
      <c r="A6903">
        <v>184349</v>
      </c>
      <c r="B6903">
        <v>142</v>
      </c>
      <c r="C6903">
        <v>0</v>
      </c>
      <c r="D6903">
        <v>184880</v>
      </c>
      <c r="E6903" t="s">
        <v>5790</v>
      </c>
      <c r="F6903">
        <v>7.6461642999999996E-2</v>
      </c>
      <c r="G6903">
        <v>184349</v>
      </c>
      <c r="H6903">
        <v>14.76</v>
      </c>
      <c r="I6903">
        <v>1</v>
      </c>
    </row>
    <row r="6904" spans="1:9" x14ac:dyDescent="0.3">
      <c r="A6904">
        <v>184361</v>
      </c>
      <c r="B6904">
        <v>142</v>
      </c>
      <c r="C6904">
        <v>0</v>
      </c>
      <c r="D6904">
        <v>184880</v>
      </c>
      <c r="E6904" t="s">
        <v>5790</v>
      </c>
      <c r="F6904">
        <v>0.28686949610000001</v>
      </c>
      <c r="G6904">
        <v>184361</v>
      </c>
      <c r="H6904">
        <v>14.76</v>
      </c>
      <c r="I6904">
        <v>1</v>
      </c>
    </row>
    <row r="6905" spans="1:9" x14ac:dyDescent="0.3">
      <c r="A6905">
        <v>184361</v>
      </c>
      <c r="B6905">
        <v>142</v>
      </c>
      <c r="C6905">
        <v>0</v>
      </c>
      <c r="D6905">
        <v>184880</v>
      </c>
      <c r="E6905" t="s">
        <v>5790</v>
      </c>
      <c r="F6905">
        <v>0.28686949610000001</v>
      </c>
      <c r="G6905">
        <v>184361</v>
      </c>
      <c r="H6905">
        <v>14.76</v>
      </c>
      <c r="I6905">
        <v>1</v>
      </c>
    </row>
    <row r="6906" spans="1:9" x14ac:dyDescent="0.3">
      <c r="A6906">
        <v>184408</v>
      </c>
      <c r="B6906">
        <v>147</v>
      </c>
      <c r="C6906">
        <v>0</v>
      </c>
      <c r="D6906">
        <v>184476</v>
      </c>
      <c r="E6906" t="s">
        <v>5791</v>
      </c>
      <c r="F6906">
        <v>0.97006881239999998</v>
      </c>
      <c r="G6906">
        <v>184408</v>
      </c>
      <c r="H6906">
        <v>1.98</v>
      </c>
      <c r="I6906">
        <v>6</v>
      </c>
    </row>
    <row r="6907" spans="1:9" x14ac:dyDescent="0.3">
      <c r="A6907">
        <v>184408</v>
      </c>
      <c r="B6907">
        <v>147</v>
      </c>
      <c r="C6907">
        <v>0</v>
      </c>
      <c r="D6907">
        <v>184476</v>
      </c>
      <c r="E6907" t="s">
        <v>5791</v>
      </c>
      <c r="F6907">
        <v>0.97006881239999998</v>
      </c>
      <c r="G6907">
        <v>184408</v>
      </c>
      <c r="H6907">
        <v>1.98</v>
      </c>
      <c r="I6907">
        <v>6</v>
      </c>
    </row>
    <row r="6908" spans="1:9" x14ac:dyDescent="0.3">
      <c r="A6908">
        <v>184409</v>
      </c>
      <c r="B6908">
        <v>142</v>
      </c>
      <c r="C6908">
        <v>0</v>
      </c>
      <c r="D6908">
        <v>184789</v>
      </c>
      <c r="E6908" t="s">
        <v>5791</v>
      </c>
      <c r="F6908">
        <v>0.97034877539999997</v>
      </c>
      <c r="G6908">
        <v>184409</v>
      </c>
      <c r="H6908">
        <v>1.98</v>
      </c>
      <c r="I6908">
        <v>6</v>
      </c>
    </row>
    <row r="6909" spans="1:9" x14ac:dyDescent="0.3">
      <c r="A6909">
        <v>184409</v>
      </c>
      <c r="B6909">
        <v>142</v>
      </c>
      <c r="C6909">
        <v>0</v>
      </c>
      <c r="D6909">
        <v>184789</v>
      </c>
      <c r="E6909" t="s">
        <v>5791</v>
      </c>
      <c r="F6909">
        <v>0.97034877539999997</v>
      </c>
      <c r="G6909">
        <v>184409</v>
      </c>
      <c r="H6909">
        <v>1.98</v>
      </c>
      <c r="I6909">
        <v>6</v>
      </c>
    </row>
    <row r="6910" spans="1:9" x14ac:dyDescent="0.3">
      <c r="A6910">
        <v>184421</v>
      </c>
      <c r="B6910">
        <v>142</v>
      </c>
      <c r="C6910">
        <v>0</v>
      </c>
      <c r="D6910">
        <v>184476</v>
      </c>
      <c r="E6910" t="s">
        <v>5791</v>
      </c>
      <c r="F6910">
        <v>0.96598792079999996</v>
      </c>
      <c r="G6910">
        <v>184421</v>
      </c>
      <c r="H6910">
        <v>4.0599999999999996</v>
      </c>
      <c r="I6910">
        <v>5</v>
      </c>
    </row>
    <row r="6911" spans="1:9" x14ac:dyDescent="0.3">
      <c r="A6911">
        <v>184421</v>
      </c>
      <c r="B6911">
        <v>142</v>
      </c>
      <c r="C6911">
        <v>0</v>
      </c>
      <c r="D6911">
        <v>184476</v>
      </c>
      <c r="E6911" t="s">
        <v>5791</v>
      </c>
      <c r="F6911">
        <v>0.96598792079999996</v>
      </c>
      <c r="G6911">
        <v>184421</v>
      </c>
      <c r="H6911">
        <v>4.0599999999999996</v>
      </c>
      <c r="I6911">
        <v>5</v>
      </c>
    </row>
    <row r="6912" spans="1:9" x14ac:dyDescent="0.3">
      <c r="A6912">
        <v>184422</v>
      </c>
      <c r="B6912">
        <v>75</v>
      </c>
      <c r="C6912">
        <v>0</v>
      </c>
      <c r="D6912">
        <v>185080</v>
      </c>
      <c r="E6912" t="s">
        <v>5790</v>
      </c>
      <c r="F6912">
        <v>0.53132504219999999</v>
      </c>
      <c r="G6912">
        <v>184422</v>
      </c>
      <c r="H6912">
        <v>11.8</v>
      </c>
      <c r="I6912">
        <v>2</v>
      </c>
    </row>
    <row r="6913" spans="1:9" x14ac:dyDescent="0.3">
      <c r="A6913">
        <v>184422</v>
      </c>
      <c r="B6913">
        <v>75</v>
      </c>
      <c r="C6913">
        <v>0</v>
      </c>
      <c r="D6913">
        <v>185080</v>
      </c>
      <c r="E6913" t="s">
        <v>5790</v>
      </c>
      <c r="F6913">
        <v>0.53132504219999999</v>
      </c>
      <c r="G6913">
        <v>184422</v>
      </c>
      <c r="H6913">
        <v>11.8</v>
      </c>
      <c r="I6913">
        <v>2</v>
      </c>
    </row>
    <row r="6914" spans="1:9" x14ac:dyDescent="0.3">
      <c r="A6914">
        <v>184439</v>
      </c>
      <c r="B6914">
        <v>75</v>
      </c>
      <c r="C6914">
        <v>0</v>
      </c>
      <c r="D6914">
        <v>185080</v>
      </c>
      <c r="E6914" t="s">
        <v>5790</v>
      </c>
      <c r="F6914">
        <v>0.25855210420000002</v>
      </c>
      <c r="G6914">
        <v>184439</v>
      </c>
      <c r="H6914">
        <v>14.76</v>
      </c>
      <c r="I6914">
        <v>1</v>
      </c>
    </row>
    <row r="6915" spans="1:9" x14ac:dyDescent="0.3">
      <c r="A6915">
        <v>184439</v>
      </c>
      <c r="B6915">
        <v>75</v>
      </c>
      <c r="C6915">
        <v>0</v>
      </c>
      <c r="D6915">
        <v>185080</v>
      </c>
      <c r="E6915" t="s">
        <v>5790</v>
      </c>
      <c r="F6915">
        <v>0.25855210420000002</v>
      </c>
      <c r="G6915">
        <v>184439</v>
      </c>
      <c r="H6915">
        <v>14.76</v>
      </c>
      <c r="I6915">
        <v>1</v>
      </c>
    </row>
    <row r="6916" spans="1:9" x14ac:dyDescent="0.3">
      <c r="A6916">
        <v>184455</v>
      </c>
      <c r="B6916">
        <v>75</v>
      </c>
      <c r="C6916">
        <v>0</v>
      </c>
      <c r="D6916">
        <v>185080</v>
      </c>
      <c r="E6916" t="s">
        <v>5790</v>
      </c>
      <c r="F6916">
        <v>0.34353458879999998</v>
      </c>
      <c r="G6916">
        <v>184455</v>
      </c>
      <c r="H6916">
        <v>14.76</v>
      </c>
      <c r="I6916">
        <v>1</v>
      </c>
    </row>
    <row r="6917" spans="1:9" x14ac:dyDescent="0.3">
      <c r="A6917">
        <v>184455</v>
      </c>
      <c r="B6917">
        <v>75</v>
      </c>
      <c r="C6917">
        <v>0</v>
      </c>
      <c r="D6917">
        <v>185080</v>
      </c>
      <c r="E6917" t="s">
        <v>5790</v>
      </c>
      <c r="F6917">
        <v>0.34353458879999998</v>
      </c>
      <c r="G6917">
        <v>184455</v>
      </c>
      <c r="H6917">
        <v>14.76</v>
      </c>
      <c r="I6917">
        <v>1</v>
      </c>
    </row>
    <row r="6918" spans="1:9" x14ac:dyDescent="0.3">
      <c r="A6918">
        <v>184456</v>
      </c>
      <c r="B6918">
        <v>142</v>
      </c>
      <c r="C6918">
        <v>0</v>
      </c>
      <c r="D6918">
        <v>185237</v>
      </c>
      <c r="E6918" t="s">
        <v>5790</v>
      </c>
      <c r="F6918">
        <v>0.42122498149999998</v>
      </c>
      <c r="G6918">
        <v>184456</v>
      </c>
      <c r="H6918">
        <v>14.76</v>
      </c>
      <c r="I6918">
        <v>1</v>
      </c>
    </row>
    <row r="6919" spans="1:9" x14ac:dyDescent="0.3">
      <c r="A6919">
        <v>184456</v>
      </c>
      <c r="B6919">
        <v>142</v>
      </c>
      <c r="C6919">
        <v>0</v>
      </c>
      <c r="D6919">
        <v>185237</v>
      </c>
      <c r="E6919" t="s">
        <v>5790</v>
      </c>
      <c r="F6919">
        <v>0.42122498149999998</v>
      </c>
      <c r="G6919">
        <v>184456</v>
      </c>
      <c r="H6919">
        <v>14.76</v>
      </c>
      <c r="I6919">
        <v>1</v>
      </c>
    </row>
    <row r="6920" spans="1:9" x14ac:dyDescent="0.3">
      <c r="A6920">
        <v>184475</v>
      </c>
      <c r="B6920">
        <v>142</v>
      </c>
      <c r="C6920">
        <v>0</v>
      </c>
      <c r="D6920">
        <v>185685</v>
      </c>
      <c r="E6920" t="s">
        <v>5790</v>
      </c>
      <c r="F6920">
        <v>0.78623545169999998</v>
      </c>
      <c r="G6920">
        <v>184475</v>
      </c>
      <c r="H6920">
        <v>7.65</v>
      </c>
      <c r="I6920">
        <v>3</v>
      </c>
    </row>
    <row r="6921" spans="1:9" x14ac:dyDescent="0.3">
      <c r="A6921">
        <v>184475</v>
      </c>
      <c r="B6921">
        <v>142</v>
      </c>
      <c r="C6921">
        <v>0</v>
      </c>
      <c r="D6921">
        <v>185685</v>
      </c>
      <c r="E6921" t="s">
        <v>5790</v>
      </c>
      <c r="F6921">
        <v>0.78623545169999998</v>
      </c>
      <c r="G6921">
        <v>184475</v>
      </c>
      <c r="H6921">
        <v>7.65</v>
      </c>
      <c r="I6921">
        <v>3</v>
      </c>
    </row>
    <row r="6922" spans="1:9" x14ac:dyDescent="0.3">
      <c r="A6922">
        <v>184479</v>
      </c>
      <c r="B6922">
        <v>142</v>
      </c>
      <c r="C6922">
        <v>0</v>
      </c>
      <c r="D6922">
        <v>184733</v>
      </c>
      <c r="E6922" t="s">
        <v>5790</v>
      </c>
      <c r="F6922">
        <v>0.84989207980000003</v>
      </c>
      <c r="G6922">
        <v>184479</v>
      </c>
      <c r="H6922">
        <v>6.11</v>
      </c>
      <c r="I6922">
        <v>4</v>
      </c>
    </row>
    <row r="6923" spans="1:9" x14ac:dyDescent="0.3">
      <c r="A6923">
        <v>184479</v>
      </c>
      <c r="B6923">
        <v>142</v>
      </c>
      <c r="C6923">
        <v>0</v>
      </c>
      <c r="D6923">
        <v>184733</v>
      </c>
      <c r="E6923" t="s">
        <v>5790</v>
      </c>
      <c r="F6923">
        <v>0.84989207980000003</v>
      </c>
      <c r="G6923">
        <v>184479</v>
      </c>
      <c r="H6923">
        <v>6.11</v>
      </c>
      <c r="I6923">
        <v>4</v>
      </c>
    </row>
    <row r="6924" spans="1:9" x14ac:dyDescent="0.3">
      <c r="A6924">
        <v>184502</v>
      </c>
      <c r="B6924">
        <v>142</v>
      </c>
      <c r="C6924">
        <v>0</v>
      </c>
      <c r="D6924">
        <v>185084</v>
      </c>
      <c r="E6924" t="s">
        <v>5790</v>
      </c>
      <c r="F6924">
        <v>0.74633967879999996</v>
      </c>
      <c r="G6924">
        <v>184502</v>
      </c>
      <c r="H6924">
        <v>11.8</v>
      </c>
      <c r="I6924">
        <v>2</v>
      </c>
    </row>
    <row r="6925" spans="1:9" x14ac:dyDescent="0.3">
      <c r="A6925">
        <v>184502</v>
      </c>
      <c r="B6925">
        <v>142</v>
      </c>
      <c r="C6925">
        <v>0</v>
      </c>
      <c r="D6925">
        <v>185084</v>
      </c>
      <c r="E6925" t="s">
        <v>5790</v>
      </c>
      <c r="F6925">
        <v>0.74633967879999996</v>
      </c>
      <c r="G6925">
        <v>184502</v>
      </c>
      <c r="H6925">
        <v>11.8</v>
      </c>
      <c r="I6925">
        <v>2</v>
      </c>
    </row>
    <row r="6926" spans="1:9" x14ac:dyDescent="0.3">
      <c r="A6926">
        <v>184503</v>
      </c>
      <c r="B6926">
        <v>107.63249999999999</v>
      </c>
      <c r="C6926">
        <v>0</v>
      </c>
      <c r="D6926">
        <v>186254</v>
      </c>
      <c r="E6926" t="s">
        <v>5790</v>
      </c>
      <c r="F6926">
        <v>0.24958346779999999</v>
      </c>
      <c r="G6926">
        <v>184503</v>
      </c>
      <c r="H6926">
        <v>14.76</v>
      </c>
      <c r="I6926">
        <v>1</v>
      </c>
    </row>
    <row r="6927" spans="1:9" x14ac:dyDescent="0.3">
      <c r="A6927">
        <v>184503</v>
      </c>
      <c r="B6927">
        <v>107.63249999999999</v>
      </c>
      <c r="C6927">
        <v>0</v>
      </c>
      <c r="D6927">
        <v>186254</v>
      </c>
      <c r="E6927" t="s">
        <v>5790</v>
      </c>
      <c r="F6927">
        <v>0.24958346779999999</v>
      </c>
      <c r="G6927">
        <v>184503</v>
      </c>
      <c r="H6927">
        <v>14.76</v>
      </c>
      <c r="I6927">
        <v>1</v>
      </c>
    </row>
    <row r="6928" spans="1:9" x14ac:dyDescent="0.3">
      <c r="A6928">
        <v>184505</v>
      </c>
      <c r="B6928">
        <v>142</v>
      </c>
      <c r="C6928">
        <v>0</v>
      </c>
      <c r="D6928">
        <v>187960</v>
      </c>
      <c r="E6928" t="s">
        <v>5790</v>
      </c>
      <c r="F6928">
        <v>0.64397472140000001</v>
      </c>
      <c r="G6928">
        <v>184505</v>
      </c>
      <c r="H6928">
        <v>11.8</v>
      </c>
      <c r="I6928">
        <v>2</v>
      </c>
    </row>
    <row r="6929" spans="1:9" x14ac:dyDescent="0.3">
      <c r="A6929">
        <v>184506</v>
      </c>
      <c r="B6929">
        <v>142</v>
      </c>
      <c r="C6929">
        <v>0</v>
      </c>
      <c r="D6929">
        <v>184476</v>
      </c>
      <c r="E6929" t="s">
        <v>5791</v>
      </c>
      <c r="F6929">
        <v>0.97653222080000002</v>
      </c>
      <c r="G6929">
        <v>184506</v>
      </c>
      <c r="H6929">
        <v>1.98</v>
      </c>
      <c r="I6929">
        <v>6</v>
      </c>
    </row>
    <row r="6930" spans="1:9" x14ac:dyDescent="0.3">
      <c r="A6930">
        <v>184506</v>
      </c>
      <c r="B6930">
        <v>142</v>
      </c>
      <c r="C6930">
        <v>0</v>
      </c>
      <c r="D6930">
        <v>184476</v>
      </c>
      <c r="E6930" t="s">
        <v>5791</v>
      </c>
      <c r="F6930">
        <v>0.97653222080000002</v>
      </c>
      <c r="G6930">
        <v>184506</v>
      </c>
      <c r="H6930">
        <v>1.98</v>
      </c>
      <c r="I6930">
        <v>6</v>
      </c>
    </row>
    <row r="6931" spans="1:9" x14ac:dyDescent="0.3">
      <c r="A6931">
        <v>184507</v>
      </c>
      <c r="B6931">
        <v>142</v>
      </c>
      <c r="C6931">
        <v>0</v>
      </c>
      <c r="D6931">
        <v>185084</v>
      </c>
      <c r="E6931" t="s">
        <v>5790</v>
      </c>
      <c r="F6931">
        <v>0.70949542519999997</v>
      </c>
      <c r="G6931">
        <v>184507</v>
      </c>
      <c r="H6931">
        <v>11.8</v>
      </c>
      <c r="I6931">
        <v>2</v>
      </c>
    </row>
    <row r="6932" spans="1:9" x14ac:dyDescent="0.3">
      <c r="A6932">
        <v>184507</v>
      </c>
      <c r="B6932">
        <v>142</v>
      </c>
      <c r="C6932">
        <v>0</v>
      </c>
      <c r="D6932">
        <v>185084</v>
      </c>
      <c r="E6932" t="s">
        <v>5790</v>
      </c>
      <c r="F6932">
        <v>0.70949542519999997</v>
      </c>
      <c r="G6932">
        <v>184507</v>
      </c>
      <c r="H6932">
        <v>11.8</v>
      </c>
      <c r="I6932">
        <v>2</v>
      </c>
    </row>
    <row r="6933" spans="1:9" x14ac:dyDescent="0.3">
      <c r="A6933">
        <v>184516</v>
      </c>
      <c r="B6933">
        <v>142</v>
      </c>
      <c r="C6933">
        <v>0</v>
      </c>
      <c r="D6933">
        <v>185084</v>
      </c>
      <c r="E6933" t="s">
        <v>5790</v>
      </c>
      <c r="F6933">
        <v>0.32187360529999998</v>
      </c>
      <c r="G6933">
        <v>184516</v>
      </c>
      <c r="H6933">
        <v>14.76</v>
      </c>
      <c r="I6933">
        <v>1</v>
      </c>
    </row>
    <row r="6934" spans="1:9" x14ac:dyDescent="0.3">
      <c r="A6934">
        <v>184516</v>
      </c>
      <c r="B6934">
        <v>142</v>
      </c>
      <c r="C6934">
        <v>0</v>
      </c>
      <c r="D6934">
        <v>185084</v>
      </c>
      <c r="E6934" t="s">
        <v>5790</v>
      </c>
      <c r="F6934">
        <v>0.32187360529999998</v>
      </c>
      <c r="G6934">
        <v>184516</v>
      </c>
      <c r="H6934">
        <v>14.76</v>
      </c>
      <c r="I6934">
        <v>1</v>
      </c>
    </row>
    <row r="6935" spans="1:9" x14ac:dyDescent="0.3">
      <c r="A6935">
        <v>184520</v>
      </c>
      <c r="B6935">
        <v>147</v>
      </c>
      <c r="C6935">
        <v>0</v>
      </c>
      <c r="D6935">
        <v>185084</v>
      </c>
      <c r="E6935" t="s">
        <v>5790</v>
      </c>
      <c r="F6935">
        <v>3.7283666399999998E-2</v>
      </c>
      <c r="G6935">
        <v>184520</v>
      </c>
      <c r="H6935">
        <v>14.76</v>
      </c>
      <c r="I6935">
        <v>1</v>
      </c>
    </row>
    <row r="6936" spans="1:9" x14ac:dyDescent="0.3">
      <c r="A6936">
        <v>184520</v>
      </c>
      <c r="B6936">
        <v>147</v>
      </c>
      <c r="C6936">
        <v>0</v>
      </c>
      <c r="D6936">
        <v>185084</v>
      </c>
      <c r="E6936" t="s">
        <v>5790</v>
      </c>
      <c r="F6936">
        <v>3.7283666399999998E-2</v>
      </c>
      <c r="G6936">
        <v>184520</v>
      </c>
      <c r="H6936">
        <v>14.76</v>
      </c>
      <c r="I6936">
        <v>1</v>
      </c>
    </row>
    <row r="6937" spans="1:9" x14ac:dyDescent="0.3">
      <c r="A6937">
        <v>184525</v>
      </c>
      <c r="B6937">
        <v>142</v>
      </c>
      <c r="C6937">
        <v>0</v>
      </c>
      <c r="D6937">
        <v>184797</v>
      </c>
      <c r="E6937" t="s">
        <v>5790</v>
      </c>
      <c r="F6937">
        <v>0.14950351419999999</v>
      </c>
      <c r="G6937">
        <v>184525</v>
      </c>
      <c r="H6937">
        <v>14.76</v>
      </c>
      <c r="I6937">
        <v>1</v>
      </c>
    </row>
    <row r="6938" spans="1:9" x14ac:dyDescent="0.3">
      <c r="A6938">
        <v>184525</v>
      </c>
      <c r="B6938">
        <v>142</v>
      </c>
      <c r="C6938">
        <v>0</v>
      </c>
      <c r="D6938">
        <v>184797</v>
      </c>
      <c r="E6938" t="s">
        <v>5790</v>
      </c>
      <c r="F6938">
        <v>0.14950351419999999</v>
      </c>
      <c r="G6938">
        <v>184525</v>
      </c>
      <c r="H6938">
        <v>14.76</v>
      </c>
      <c r="I6938">
        <v>1</v>
      </c>
    </row>
    <row r="6939" spans="1:9" x14ac:dyDescent="0.3">
      <c r="A6939">
        <v>184528</v>
      </c>
      <c r="B6939">
        <v>142</v>
      </c>
      <c r="C6939">
        <v>0</v>
      </c>
      <c r="D6939">
        <v>184797</v>
      </c>
      <c r="E6939" t="s">
        <v>5790</v>
      </c>
      <c r="F6939">
        <v>0.58703809979999999</v>
      </c>
      <c r="G6939">
        <v>184528</v>
      </c>
      <c r="H6939">
        <v>11.8</v>
      </c>
      <c r="I6939">
        <v>2</v>
      </c>
    </row>
    <row r="6940" spans="1:9" x14ac:dyDescent="0.3">
      <c r="A6940">
        <v>184528</v>
      </c>
      <c r="B6940">
        <v>142</v>
      </c>
      <c r="C6940">
        <v>0</v>
      </c>
      <c r="D6940">
        <v>184797</v>
      </c>
      <c r="E6940" t="s">
        <v>5790</v>
      </c>
      <c r="F6940">
        <v>0.58703809979999999</v>
      </c>
      <c r="G6940">
        <v>184528</v>
      </c>
      <c r="H6940">
        <v>11.8</v>
      </c>
      <c r="I6940">
        <v>2</v>
      </c>
    </row>
    <row r="6941" spans="1:9" x14ac:dyDescent="0.3">
      <c r="A6941">
        <v>184529</v>
      </c>
      <c r="B6941">
        <v>142</v>
      </c>
      <c r="C6941">
        <v>0</v>
      </c>
      <c r="D6941">
        <v>184797</v>
      </c>
      <c r="E6941" t="s">
        <v>5790</v>
      </c>
      <c r="F6941">
        <v>0.15216590460000001</v>
      </c>
      <c r="G6941">
        <v>184529</v>
      </c>
      <c r="H6941">
        <v>14.76</v>
      </c>
      <c r="I6941">
        <v>1</v>
      </c>
    </row>
    <row r="6942" spans="1:9" x14ac:dyDescent="0.3">
      <c r="A6942">
        <v>184529</v>
      </c>
      <c r="B6942">
        <v>142</v>
      </c>
      <c r="C6942">
        <v>0</v>
      </c>
      <c r="D6942">
        <v>184797</v>
      </c>
      <c r="E6942" t="s">
        <v>5790</v>
      </c>
      <c r="F6942">
        <v>0.15216590460000001</v>
      </c>
      <c r="G6942">
        <v>184529</v>
      </c>
      <c r="H6942">
        <v>14.76</v>
      </c>
      <c r="I6942">
        <v>1</v>
      </c>
    </row>
    <row r="6943" spans="1:9" x14ac:dyDescent="0.3">
      <c r="A6943">
        <v>184545</v>
      </c>
      <c r="B6943">
        <v>142</v>
      </c>
      <c r="C6943">
        <v>0</v>
      </c>
      <c r="D6943">
        <v>184789</v>
      </c>
      <c r="E6943" t="s">
        <v>5790</v>
      </c>
      <c r="F6943">
        <v>0.53115326169999999</v>
      </c>
      <c r="G6943">
        <v>184545</v>
      </c>
      <c r="H6943">
        <v>11.8</v>
      </c>
      <c r="I6943">
        <v>2</v>
      </c>
    </row>
    <row r="6944" spans="1:9" x14ac:dyDescent="0.3">
      <c r="A6944">
        <v>184545</v>
      </c>
      <c r="B6944">
        <v>142</v>
      </c>
      <c r="C6944">
        <v>0</v>
      </c>
      <c r="D6944">
        <v>184789</v>
      </c>
      <c r="E6944" t="s">
        <v>5790</v>
      </c>
      <c r="F6944">
        <v>0.53115326169999999</v>
      </c>
      <c r="G6944">
        <v>184545</v>
      </c>
      <c r="H6944">
        <v>11.8</v>
      </c>
      <c r="I6944">
        <v>2</v>
      </c>
    </row>
    <row r="6945" spans="1:9" x14ac:dyDescent="0.3">
      <c r="A6945">
        <v>184547</v>
      </c>
      <c r="B6945">
        <v>142</v>
      </c>
      <c r="C6945">
        <v>0</v>
      </c>
      <c r="D6945">
        <v>185129</v>
      </c>
      <c r="E6945" t="s">
        <v>5790</v>
      </c>
      <c r="F6945">
        <v>0.47226583960000001</v>
      </c>
      <c r="G6945">
        <v>184547</v>
      </c>
      <c r="H6945">
        <v>14.76</v>
      </c>
      <c r="I6945">
        <v>1</v>
      </c>
    </row>
    <row r="6946" spans="1:9" x14ac:dyDescent="0.3">
      <c r="A6946">
        <v>184547</v>
      </c>
      <c r="B6946">
        <v>142</v>
      </c>
      <c r="C6946">
        <v>0</v>
      </c>
      <c r="D6946">
        <v>185129</v>
      </c>
      <c r="E6946" t="s">
        <v>5790</v>
      </c>
      <c r="F6946">
        <v>0.47226583960000001</v>
      </c>
      <c r="G6946">
        <v>184547</v>
      </c>
      <c r="H6946">
        <v>14.76</v>
      </c>
      <c r="I6946">
        <v>1</v>
      </c>
    </row>
    <row r="6947" spans="1:9" x14ac:dyDescent="0.3">
      <c r="A6947">
        <v>184566</v>
      </c>
      <c r="B6947">
        <v>147</v>
      </c>
      <c r="C6947">
        <v>0</v>
      </c>
      <c r="D6947">
        <v>185174</v>
      </c>
      <c r="E6947" t="s">
        <v>5790</v>
      </c>
      <c r="F6947">
        <v>0.11197829989999999</v>
      </c>
      <c r="G6947">
        <v>184566</v>
      </c>
      <c r="H6947">
        <v>14.76</v>
      </c>
      <c r="I6947">
        <v>1</v>
      </c>
    </row>
    <row r="6948" spans="1:9" x14ac:dyDescent="0.3">
      <c r="A6948">
        <v>184566</v>
      </c>
      <c r="B6948">
        <v>147</v>
      </c>
      <c r="C6948">
        <v>0</v>
      </c>
      <c r="D6948">
        <v>185174</v>
      </c>
      <c r="E6948" t="s">
        <v>5790</v>
      </c>
      <c r="F6948">
        <v>0.11197829989999999</v>
      </c>
      <c r="G6948">
        <v>184566</v>
      </c>
      <c r="H6948">
        <v>14.76</v>
      </c>
      <c r="I6948">
        <v>1</v>
      </c>
    </row>
    <row r="6949" spans="1:9" x14ac:dyDescent="0.3">
      <c r="A6949">
        <v>184572</v>
      </c>
      <c r="B6949">
        <v>142</v>
      </c>
      <c r="C6949">
        <v>0</v>
      </c>
      <c r="D6949">
        <v>184703</v>
      </c>
      <c r="E6949" t="s">
        <v>5790</v>
      </c>
      <c r="F6949">
        <v>0.22014753519999999</v>
      </c>
      <c r="G6949">
        <v>184572</v>
      </c>
      <c r="H6949">
        <v>14.76</v>
      </c>
      <c r="I6949">
        <v>1</v>
      </c>
    </row>
    <row r="6950" spans="1:9" x14ac:dyDescent="0.3">
      <c r="A6950">
        <v>184572</v>
      </c>
      <c r="B6950">
        <v>142</v>
      </c>
      <c r="C6950">
        <v>0</v>
      </c>
      <c r="D6950">
        <v>184703</v>
      </c>
      <c r="E6950" t="s">
        <v>5790</v>
      </c>
      <c r="F6950">
        <v>0.22014753519999999</v>
      </c>
      <c r="G6950">
        <v>184572</v>
      </c>
      <c r="H6950">
        <v>14.76</v>
      </c>
      <c r="I6950">
        <v>1</v>
      </c>
    </row>
    <row r="6951" spans="1:9" x14ac:dyDescent="0.3">
      <c r="A6951">
        <v>184578</v>
      </c>
      <c r="B6951">
        <v>102.74285714285701</v>
      </c>
      <c r="C6951">
        <v>0</v>
      </c>
      <c r="D6951">
        <v>185021</v>
      </c>
      <c r="E6951" t="s">
        <v>5790</v>
      </c>
      <c r="F6951">
        <v>0.65997105840000003</v>
      </c>
      <c r="G6951">
        <v>184578</v>
      </c>
      <c r="H6951">
        <v>11.8</v>
      </c>
      <c r="I6951">
        <v>2</v>
      </c>
    </row>
    <row r="6952" spans="1:9" x14ac:dyDescent="0.3">
      <c r="A6952">
        <v>184578</v>
      </c>
      <c r="B6952">
        <v>102.74285714285701</v>
      </c>
      <c r="C6952">
        <v>0</v>
      </c>
      <c r="D6952">
        <v>185021</v>
      </c>
      <c r="E6952" t="s">
        <v>5790</v>
      </c>
      <c r="F6952">
        <v>0.65997105840000003</v>
      </c>
      <c r="G6952">
        <v>184578</v>
      </c>
      <c r="H6952">
        <v>11.8</v>
      </c>
      <c r="I6952">
        <v>2</v>
      </c>
    </row>
    <row r="6953" spans="1:9" x14ac:dyDescent="0.3">
      <c r="A6953">
        <v>184579</v>
      </c>
      <c r="B6953">
        <v>120</v>
      </c>
      <c r="C6953">
        <v>0</v>
      </c>
      <c r="D6953">
        <v>185363</v>
      </c>
      <c r="E6953" t="s">
        <v>5790</v>
      </c>
      <c r="F6953">
        <v>0.4907866716</v>
      </c>
      <c r="G6953">
        <v>184579</v>
      </c>
      <c r="H6953">
        <v>14.76</v>
      </c>
      <c r="I6953">
        <v>1</v>
      </c>
    </row>
    <row r="6954" spans="1:9" x14ac:dyDescent="0.3">
      <c r="A6954">
        <v>184579</v>
      </c>
      <c r="B6954">
        <v>120</v>
      </c>
      <c r="C6954">
        <v>0</v>
      </c>
      <c r="D6954">
        <v>185363</v>
      </c>
      <c r="E6954" t="s">
        <v>5790</v>
      </c>
      <c r="F6954">
        <v>0.4907866716</v>
      </c>
      <c r="G6954">
        <v>184579</v>
      </c>
      <c r="H6954">
        <v>14.76</v>
      </c>
      <c r="I6954">
        <v>1</v>
      </c>
    </row>
    <row r="6955" spans="1:9" x14ac:dyDescent="0.3">
      <c r="A6955">
        <v>184580</v>
      </c>
      <c r="B6955">
        <v>94.124444444444407</v>
      </c>
      <c r="C6955">
        <v>0</v>
      </c>
      <c r="D6955">
        <v>185021</v>
      </c>
      <c r="E6955" t="s">
        <v>5790</v>
      </c>
      <c r="F6955">
        <v>0.3088310957</v>
      </c>
      <c r="G6955">
        <v>184580</v>
      </c>
      <c r="H6955">
        <v>14.76</v>
      </c>
      <c r="I6955">
        <v>1</v>
      </c>
    </row>
    <row r="6956" spans="1:9" x14ac:dyDescent="0.3">
      <c r="A6956">
        <v>184580</v>
      </c>
      <c r="B6956">
        <v>94.124444444444407</v>
      </c>
      <c r="C6956">
        <v>0</v>
      </c>
      <c r="D6956">
        <v>185021</v>
      </c>
      <c r="E6956" t="s">
        <v>5790</v>
      </c>
      <c r="F6956">
        <v>0.3088310957</v>
      </c>
      <c r="G6956">
        <v>184580</v>
      </c>
      <c r="H6956">
        <v>14.76</v>
      </c>
      <c r="I6956">
        <v>1</v>
      </c>
    </row>
    <row r="6957" spans="1:9" x14ac:dyDescent="0.3">
      <c r="A6957">
        <v>184583</v>
      </c>
      <c r="B6957">
        <v>142</v>
      </c>
      <c r="C6957">
        <v>0</v>
      </c>
      <c r="D6957">
        <v>185363</v>
      </c>
      <c r="E6957" t="s">
        <v>5790</v>
      </c>
      <c r="F6957">
        <v>0.77741885190000004</v>
      </c>
      <c r="G6957">
        <v>184583</v>
      </c>
      <c r="H6957">
        <v>7.65</v>
      </c>
      <c r="I6957">
        <v>3</v>
      </c>
    </row>
    <row r="6958" spans="1:9" x14ac:dyDescent="0.3">
      <c r="A6958">
        <v>184583</v>
      </c>
      <c r="B6958">
        <v>142</v>
      </c>
      <c r="C6958">
        <v>0</v>
      </c>
      <c r="D6958">
        <v>185363</v>
      </c>
      <c r="E6958" t="s">
        <v>5790</v>
      </c>
      <c r="F6958">
        <v>0.77741885190000004</v>
      </c>
      <c r="G6958">
        <v>184583</v>
      </c>
      <c r="H6958">
        <v>7.65</v>
      </c>
      <c r="I6958">
        <v>3</v>
      </c>
    </row>
    <row r="6959" spans="1:9" x14ac:dyDescent="0.3">
      <c r="A6959">
        <v>184584</v>
      </c>
      <c r="B6959">
        <v>100</v>
      </c>
      <c r="C6959">
        <v>0</v>
      </c>
      <c r="D6959">
        <v>185363</v>
      </c>
      <c r="E6959" t="s">
        <v>5790</v>
      </c>
      <c r="F6959">
        <v>0.29157087209999999</v>
      </c>
      <c r="G6959">
        <v>184584</v>
      </c>
      <c r="H6959">
        <v>14.76</v>
      </c>
      <c r="I6959">
        <v>1</v>
      </c>
    </row>
    <row r="6960" spans="1:9" x14ac:dyDescent="0.3">
      <c r="A6960">
        <v>184584</v>
      </c>
      <c r="B6960">
        <v>100</v>
      </c>
      <c r="C6960">
        <v>0</v>
      </c>
      <c r="D6960">
        <v>185363</v>
      </c>
      <c r="E6960" t="s">
        <v>5790</v>
      </c>
      <c r="F6960">
        <v>0.29157087209999999</v>
      </c>
      <c r="G6960">
        <v>184584</v>
      </c>
      <c r="H6960">
        <v>14.76</v>
      </c>
      <c r="I6960">
        <v>1</v>
      </c>
    </row>
    <row r="6961" spans="1:9" x14ac:dyDescent="0.3">
      <c r="A6961">
        <v>184588</v>
      </c>
      <c r="B6961">
        <v>120</v>
      </c>
      <c r="C6961">
        <v>0</v>
      </c>
      <c r="D6961">
        <v>185363</v>
      </c>
      <c r="E6961" t="s">
        <v>5790</v>
      </c>
      <c r="F6961">
        <v>0.90626144409999998</v>
      </c>
      <c r="G6961">
        <v>184588</v>
      </c>
      <c r="H6961">
        <v>6.11</v>
      </c>
      <c r="I6961">
        <v>4</v>
      </c>
    </row>
    <row r="6962" spans="1:9" x14ac:dyDescent="0.3">
      <c r="A6962">
        <v>184588</v>
      </c>
      <c r="B6962">
        <v>120</v>
      </c>
      <c r="C6962">
        <v>0</v>
      </c>
      <c r="D6962">
        <v>185363</v>
      </c>
      <c r="E6962" t="s">
        <v>5790</v>
      </c>
      <c r="F6962">
        <v>0.90626144409999998</v>
      </c>
      <c r="G6962">
        <v>184588</v>
      </c>
      <c r="H6962">
        <v>6.11</v>
      </c>
      <c r="I6962">
        <v>4</v>
      </c>
    </row>
    <row r="6963" spans="1:9" x14ac:dyDescent="0.3">
      <c r="A6963">
        <v>184594</v>
      </c>
      <c r="B6963">
        <v>75</v>
      </c>
      <c r="C6963">
        <v>0</v>
      </c>
      <c r="D6963">
        <v>185021</v>
      </c>
      <c r="E6963" t="s">
        <v>5790</v>
      </c>
      <c r="F6963">
        <v>0.3572794795</v>
      </c>
      <c r="G6963">
        <v>184594</v>
      </c>
      <c r="H6963">
        <v>14.76</v>
      </c>
      <c r="I6963">
        <v>1</v>
      </c>
    </row>
    <row r="6964" spans="1:9" x14ac:dyDescent="0.3">
      <c r="A6964">
        <v>184594</v>
      </c>
      <c r="B6964">
        <v>75</v>
      </c>
      <c r="C6964">
        <v>0</v>
      </c>
      <c r="D6964">
        <v>185021</v>
      </c>
      <c r="E6964" t="s">
        <v>5790</v>
      </c>
      <c r="F6964">
        <v>0.3572794795</v>
      </c>
      <c r="G6964">
        <v>184594</v>
      </c>
      <c r="H6964">
        <v>14.76</v>
      </c>
      <c r="I6964">
        <v>1</v>
      </c>
    </row>
    <row r="6965" spans="1:9" x14ac:dyDescent="0.3">
      <c r="A6965">
        <v>184605</v>
      </c>
      <c r="B6965">
        <v>110</v>
      </c>
      <c r="C6965">
        <v>0</v>
      </c>
      <c r="D6965">
        <v>185403</v>
      </c>
      <c r="E6965" t="s">
        <v>5790</v>
      </c>
      <c r="F6965">
        <v>0.85127192740000002</v>
      </c>
      <c r="G6965">
        <v>184605</v>
      </c>
      <c r="H6965">
        <v>6.11</v>
      </c>
      <c r="I6965">
        <v>4</v>
      </c>
    </row>
    <row r="6966" spans="1:9" x14ac:dyDescent="0.3">
      <c r="A6966">
        <v>184605</v>
      </c>
      <c r="B6966">
        <v>110</v>
      </c>
      <c r="C6966">
        <v>0</v>
      </c>
      <c r="D6966">
        <v>185403</v>
      </c>
      <c r="E6966" t="s">
        <v>5790</v>
      </c>
      <c r="F6966">
        <v>0.85127192740000002</v>
      </c>
      <c r="G6966">
        <v>184605</v>
      </c>
      <c r="H6966">
        <v>6.11</v>
      </c>
      <c r="I6966">
        <v>4</v>
      </c>
    </row>
    <row r="6967" spans="1:9" x14ac:dyDescent="0.3">
      <c r="A6967">
        <v>184626</v>
      </c>
      <c r="B6967">
        <v>142</v>
      </c>
      <c r="C6967">
        <v>0</v>
      </c>
      <c r="D6967">
        <v>184789</v>
      </c>
      <c r="E6967" t="s">
        <v>5791</v>
      </c>
      <c r="F6967">
        <v>0.94619625809999997</v>
      </c>
      <c r="G6967">
        <v>184626</v>
      </c>
      <c r="H6967">
        <v>4.0599999999999996</v>
      </c>
      <c r="I6967">
        <v>5</v>
      </c>
    </row>
    <row r="6968" spans="1:9" x14ac:dyDescent="0.3">
      <c r="A6968">
        <v>184626</v>
      </c>
      <c r="B6968">
        <v>142</v>
      </c>
      <c r="C6968">
        <v>0</v>
      </c>
      <c r="D6968">
        <v>184789</v>
      </c>
      <c r="E6968" t="s">
        <v>5791</v>
      </c>
      <c r="F6968">
        <v>0.94619625809999997</v>
      </c>
      <c r="G6968">
        <v>184626</v>
      </c>
      <c r="H6968">
        <v>4.0599999999999996</v>
      </c>
      <c r="I6968">
        <v>5</v>
      </c>
    </row>
    <row r="6969" spans="1:9" x14ac:dyDescent="0.3">
      <c r="A6969">
        <v>184650</v>
      </c>
      <c r="B6969">
        <v>142</v>
      </c>
      <c r="C6969">
        <v>0</v>
      </c>
      <c r="D6969">
        <v>184954</v>
      </c>
      <c r="E6969" t="s">
        <v>5790</v>
      </c>
      <c r="F6969">
        <v>0.40520253779999998</v>
      </c>
      <c r="G6969">
        <v>184650</v>
      </c>
      <c r="H6969">
        <v>14.76</v>
      </c>
      <c r="I6969">
        <v>1</v>
      </c>
    </row>
    <row r="6970" spans="1:9" x14ac:dyDescent="0.3">
      <c r="A6970">
        <v>184650</v>
      </c>
      <c r="B6970">
        <v>142</v>
      </c>
      <c r="C6970">
        <v>0</v>
      </c>
      <c r="D6970">
        <v>184954</v>
      </c>
      <c r="E6970" t="s">
        <v>5790</v>
      </c>
      <c r="F6970">
        <v>0.40520253779999998</v>
      </c>
      <c r="G6970">
        <v>184650</v>
      </c>
      <c r="H6970">
        <v>14.76</v>
      </c>
      <c r="I6970">
        <v>1</v>
      </c>
    </row>
    <row r="6971" spans="1:9" x14ac:dyDescent="0.3">
      <c r="A6971">
        <v>184658</v>
      </c>
      <c r="B6971">
        <v>85</v>
      </c>
      <c r="C6971">
        <v>0</v>
      </c>
      <c r="D6971">
        <v>185161</v>
      </c>
      <c r="E6971" t="s">
        <v>5790</v>
      </c>
      <c r="F6971">
        <v>0.26367911700000002</v>
      </c>
      <c r="G6971">
        <v>184658</v>
      </c>
      <c r="H6971">
        <v>14.76</v>
      </c>
      <c r="I6971">
        <v>1</v>
      </c>
    </row>
    <row r="6972" spans="1:9" x14ac:dyDescent="0.3">
      <c r="A6972">
        <v>184658</v>
      </c>
      <c r="B6972">
        <v>85</v>
      </c>
      <c r="C6972">
        <v>0</v>
      </c>
      <c r="D6972">
        <v>185161</v>
      </c>
      <c r="E6972" t="s">
        <v>5790</v>
      </c>
      <c r="F6972">
        <v>0.26367911700000002</v>
      </c>
      <c r="G6972">
        <v>184658</v>
      </c>
      <c r="H6972">
        <v>14.76</v>
      </c>
      <c r="I6972">
        <v>1</v>
      </c>
    </row>
    <row r="6973" spans="1:9" x14ac:dyDescent="0.3">
      <c r="A6973">
        <v>184661</v>
      </c>
      <c r="B6973">
        <v>110.30909090909</v>
      </c>
      <c r="C6973">
        <v>0</v>
      </c>
      <c r="D6973">
        <v>185021</v>
      </c>
      <c r="E6973" t="s">
        <v>5790</v>
      </c>
      <c r="F6973">
        <v>0.18169473110000001</v>
      </c>
      <c r="G6973">
        <v>184661</v>
      </c>
      <c r="H6973">
        <v>14.76</v>
      </c>
      <c r="I6973">
        <v>1</v>
      </c>
    </row>
    <row r="6974" spans="1:9" x14ac:dyDescent="0.3">
      <c r="A6974">
        <v>184661</v>
      </c>
      <c r="B6974">
        <v>110.30909090909</v>
      </c>
      <c r="C6974">
        <v>0</v>
      </c>
      <c r="D6974">
        <v>185021</v>
      </c>
      <c r="E6974" t="s">
        <v>5790</v>
      </c>
      <c r="F6974">
        <v>0.18169473110000001</v>
      </c>
      <c r="G6974">
        <v>184661</v>
      </c>
      <c r="H6974">
        <v>14.76</v>
      </c>
      <c r="I6974">
        <v>1</v>
      </c>
    </row>
    <row r="6975" spans="1:9" x14ac:dyDescent="0.3">
      <c r="A6975">
        <v>184664</v>
      </c>
      <c r="B6975">
        <v>142</v>
      </c>
      <c r="C6975">
        <v>0</v>
      </c>
      <c r="D6975">
        <v>184954</v>
      </c>
      <c r="E6975" t="s">
        <v>5790</v>
      </c>
      <c r="F6975">
        <v>0.66803872590000002</v>
      </c>
      <c r="G6975">
        <v>184664</v>
      </c>
      <c r="H6975">
        <v>11.8</v>
      </c>
      <c r="I6975">
        <v>2</v>
      </c>
    </row>
    <row r="6976" spans="1:9" x14ac:dyDescent="0.3">
      <c r="A6976">
        <v>184664</v>
      </c>
      <c r="B6976">
        <v>142</v>
      </c>
      <c r="C6976">
        <v>0</v>
      </c>
      <c r="D6976">
        <v>184954</v>
      </c>
      <c r="E6976" t="s">
        <v>5790</v>
      </c>
      <c r="F6976">
        <v>0.66803872590000002</v>
      </c>
      <c r="G6976">
        <v>184664</v>
      </c>
      <c r="H6976">
        <v>11.8</v>
      </c>
      <c r="I6976">
        <v>2</v>
      </c>
    </row>
    <row r="6977" spans="1:9" x14ac:dyDescent="0.3">
      <c r="A6977">
        <v>184665</v>
      </c>
      <c r="B6977">
        <v>142</v>
      </c>
      <c r="C6977">
        <v>0</v>
      </c>
      <c r="D6977">
        <v>185161</v>
      </c>
      <c r="E6977" t="s">
        <v>5790</v>
      </c>
      <c r="F6977">
        <v>0.76347678900000004</v>
      </c>
      <c r="G6977">
        <v>184665</v>
      </c>
      <c r="H6977">
        <v>7.65</v>
      </c>
      <c r="I6977">
        <v>3</v>
      </c>
    </row>
    <row r="6978" spans="1:9" x14ac:dyDescent="0.3">
      <c r="A6978">
        <v>184665</v>
      </c>
      <c r="B6978">
        <v>142</v>
      </c>
      <c r="C6978">
        <v>0</v>
      </c>
      <c r="D6978">
        <v>185161</v>
      </c>
      <c r="E6978" t="s">
        <v>5790</v>
      </c>
      <c r="F6978">
        <v>0.76347678900000004</v>
      </c>
      <c r="G6978">
        <v>184665</v>
      </c>
      <c r="H6978">
        <v>7.65</v>
      </c>
      <c r="I6978">
        <v>3</v>
      </c>
    </row>
    <row r="6979" spans="1:9" x14ac:dyDescent="0.3">
      <c r="A6979">
        <v>184670</v>
      </c>
      <c r="B6979">
        <v>147</v>
      </c>
      <c r="C6979">
        <v>0</v>
      </c>
      <c r="D6979">
        <v>187153</v>
      </c>
      <c r="E6979" t="s">
        <v>5790</v>
      </c>
      <c r="F6979">
        <v>0.39244717359999998</v>
      </c>
      <c r="G6979">
        <v>184670</v>
      </c>
      <c r="H6979">
        <v>14.76</v>
      </c>
      <c r="I6979">
        <v>1</v>
      </c>
    </row>
    <row r="6980" spans="1:9" x14ac:dyDescent="0.3">
      <c r="A6980">
        <v>184670</v>
      </c>
      <c r="B6980">
        <v>147</v>
      </c>
      <c r="C6980">
        <v>0</v>
      </c>
      <c r="D6980">
        <v>187153</v>
      </c>
      <c r="E6980" t="s">
        <v>5790</v>
      </c>
      <c r="F6980">
        <v>0.39244717359999998</v>
      </c>
      <c r="G6980">
        <v>184670</v>
      </c>
      <c r="H6980">
        <v>14.76</v>
      </c>
      <c r="I6980">
        <v>1</v>
      </c>
    </row>
    <row r="6981" spans="1:9" x14ac:dyDescent="0.3">
      <c r="A6981">
        <v>184674</v>
      </c>
      <c r="B6981">
        <v>85</v>
      </c>
      <c r="C6981">
        <v>0</v>
      </c>
      <c r="D6981">
        <v>185161</v>
      </c>
      <c r="E6981" t="s">
        <v>5790</v>
      </c>
      <c r="F6981">
        <v>0.21932652590000001</v>
      </c>
      <c r="G6981">
        <v>184674</v>
      </c>
      <c r="H6981">
        <v>14.76</v>
      </c>
      <c r="I6981">
        <v>1</v>
      </c>
    </row>
    <row r="6982" spans="1:9" x14ac:dyDescent="0.3">
      <c r="A6982">
        <v>184674</v>
      </c>
      <c r="B6982">
        <v>85</v>
      </c>
      <c r="C6982">
        <v>0</v>
      </c>
      <c r="D6982">
        <v>185161</v>
      </c>
      <c r="E6982" t="s">
        <v>5790</v>
      </c>
      <c r="F6982">
        <v>0.21932652590000001</v>
      </c>
      <c r="G6982">
        <v>184674</v>
      </c>
      <c r="H6982">
        <v>14.76</v>
      </c>
      <c r="I6982">
        <v>1</v>
      </c>
    </row>
    <row r="6983" spans="1:9" x14ac:dyDescent="0.3">
      <c r="A6983">
        <v>184681</v>
      </c>
      <c r="B6983">
        <v>85</v>
      </c>
      <c r="C6983">
        <v>0</v>
      </c>
      <c r="D6983">
        <v>185161</v>
      </c>
      <c r="E6983" t="s">
        <v>5790</v>
      </c>
      <c r="F6983">
        <v>0.76693767310000005</v>
      </c>
      <c r="G6983">
        <v>184681</v>
      </c>
      <c r="H6983">
        <v>7.65</v>
      </c>
      <c r="I6983">
        <v>3</v>
      </c>
    </row>
    <row r="6984" spans="1:9" x14ac:dyDescent="0.3">
      <c r="A6984">
        <v>184681</v>
      </c>
      <c r="B6984">
        <v>85</v>
      </c>
      <c r="C6984">
        <v>0</v>
      </c>
      <c r="D6984">
        <v>185161</v>
      </c>
      <c r="E6984" t="s">
        <v>5790</v>
      </c>
      <c r="F6984">
        <v>0.76693767310000005</v>
      </c>
      <c r="G6984">
        <v>184681</v>
      </c>
      <c r="H6984">
        <v>7.65</v>
      </c>
      <c r="I6984">
        <v>3</v>
      </c>
    </row>
    <row r="6985" spans="1:9" x14ac:dyDescent="0.3">
      <c r="A6985">
        <v>184682</v>
      </c>
      <c r="B6985">
        <v>75</v>
      </c>
      <c r="C6985">
        <v>0</v>
      </c>
      <c r="D6985">
        <v>185080</v>
      </c>
      <c r="E6985" t="s">
        <v>5790</v>
      </c>
      <c r="F6985">
        <v>0.64401525260000003</v>
      </c>
      <c r="G6985">
        <v>184682</v>
      </c>
      <c r="H6985">
        <v>11.8</v>
      </c>
      <c r="I6985">
        <v>2</v>
      </c>
    </row>
    <row r="6986" spans="1:9" x14ac:dyDescent="0.3">
      <c r="A6986">
        <v>184682</v>
      </c>
      <c r="B6986">
        <v>75</v>
      </c>
      <c r="C6986">
        <v>0</v>
      </c>
      <c r="D6986">
        <v>185080</v>
      </c>
      <c r="E6986" t="s">
        <v>5790</v>
      </c>
      <c r="F6986">
        <v>0.64401525260000003</v>
      </c>
      <c r="G6986">
        <v>184682</v>
      </c>
      <c r="H6986">
        <v>11.8</v>
      </c>
      <c r="I6986">
        <v>2</v>
      </c>
    </row>
    <row r="6987" spans="1:9" x14ac:dyDescent="0.3">
      <c r="A6987">
        <v>184720</v>
      </c>
      <c r="B6987">
        <v>80</v>
      </c>
      <c r="C6987">
        <v>0</v>
      </c>
      <c r="D6987">
        <v>185458</v>
      </c>
      <c r="E6987" t="s">
        <v>5790</v>
      </c>
      <c r="F6987">
        <v>6.088081E-2</v>
      </c>
      <c r="G6987">
        <v>184720</v>
      </c>
      <c r="H6987">
        <v>14.76</v>
      </c>
      <c r="I6987">
        <v>1</v>
      </c>
    </row>
    <row r="6988" spans="1:9" x14ac:dyDescent="0.3">
      <c r="A6988">
        <v>184720</v>
      </c>
      <c r="B6988">
        <v>80</v>
      </c>
      <c r="C6988">
        <v>0</v>
      </c>
      <c r="D6988">
        <v>185458</v>
      </c>
      <c r="E6988" t="s">
        <v>5790</v>
      </c>
      <c r="F6988">
        <v>6.088081E-2</v>
      </c>
      <c r="G6988">
        <v>184720</v>
      </c>
      <c r="H6988">
        <v>14.76</v>
      </c>
      <c r="I6988">
        <v>1</v>
      </c>
    </row>
    <row r="6989" spans="1:9" x14ac:dyDescent="0.3">
      <c r="A6989">
        <v>184727</v>
      </c>
      <c r="B6989">
        <v>105</v>
      </c>
      <c r="C6989">
        <v>0</v>
      </c>
      <c r="D6989">
        <v>185458</v>
      </c>
      <c r="E6989" t="s">
        <v>5790</v>
      </c>
      <c r="F6989">
        <v>0.47958576679999998</v>
      </c>
      <c r="G6989">
        <v>184727</v>
      </c>
      <c r="H6989">
        <v>14.76</v>
      </c>
      <c r="I6989">
        <v>1</v>
      </c>
    </row>
    <row r="6990" spans="1:9" x14ac:dyDescent="0.3">
      <c r="A6990">
        <v>184727</v>
      </c>
      <c r="B6990">
        <v>105</v>
      </c>
      <c r="C6990">
        <v>0</v>
      </c>
      <c r="D6990">
        <v>185458</v>
      </c>
      <c r="E6990" t="s">
        <v>5790</v>
      </c>
      <c r="F6990">
        <v>0.47958576679999998</v>
      </c>
      <c r="G6990">
        <v>184727</v>
      </c>
      <c r="H6990">
        <v>14.76</v>
      </c>
      <c r="I6990">
        <v>1</v>
      </c>
    </row>
    <row r="6991" spans="1:9" x14ac:dyDescent="0.3">
      <c r="A6991">
        <v>184730</v>
      </c>
      <c r="B6991">
        <v>142</v>
      </c>
      <c r="C6991">
        <v>0</v>
      </c>
      <c r="D6991">
        <v>185365</v>
      </c>
      <c r="E6991" t="s">
        <v>5790</v>
      </c>
      <c r="F6991">
        <v>0.66699844600000002</v>
      </c>
      <c r="G6991">
        <v>184730</v>
      </c>
      <c r="H6991">
        <v>11.8</v>
      </c>
      <c r="I6991">
        <v>2</v>
      </c>
    </row>
    <row r="6992" spans="1:9" x14ac:dyDescent="0.3">
      <c r="A6992">
        <v>184730</v>
      </c>
      <c r="B6992">
        <v>142</v>
      </c>
      <c r="C6992">
        <v>0</v>
      </c>
      <c r="D6992">
        <v>185365</v>
      </c>
      <c r="E6992" t="s">
        <v>5790</v>
      </c>
      <c r="F6992">
        <v>0.66699844600000002</v>
      </c>
      <c r="G6992">
        <v>184730</v>
      </c>
      <c r="H6992">
        <v>11.8</v>
      </c>
      <c r="I6992">
        <v>2</v>
      </c>
    </row>
    <row r="6993" spans="1:9" x14ac:dyDescent="0.3">
      <c r="A6993">
        <v>184737</v>
      </c>
      <c r="B6993">
        <v>142</v>
      </c>
      <c r="C6993">
        <v>0</v>
      </c>
      <c r="D6993">
        <v>185365</v>
      </c>
      <c r="E6993" t="s">
        <v>5791</v>
      </c>
      <c r="F6993">
        <v>0.94617056850000003</v>
      </c>
      <c r="G6993">
        <v>184737</v>
      </c>
      <c r="H6993">
        <v>4.0599999999999996</v>
      </c>
      <c r="I6993">
        <v>5</v>
      </c>
    </row>
    <row r="6994" spans="1:9" x14ac:dyDescent="0.3">
      <c r="A6994">
        <v>184737</v>
      </c>
      <c r="B6994">
        <v>142</v>
      </c>
      <c r="C6994">
        <v>0</v>
      </c>
      <c r="D6994">
        <v>185365</v>
      </c>
      <c r="E6994" t="s">
        <v>5791</v>
      </c>
      <c r="F6994">
        <v>0.94617056850000003</v>
      </c>
      <c r="G6994">
        <v>184737</v>
      </c>
      <c r="H6994">
        <v>4.0599999999999996</v>
      </c>
      <c r="I6994">
        <v>5</v>
      </c>
    </row>
    <row r="6995" spans="1:9" x14ac:dyDescent="0.3">
      <c r="A6995">
        <v>184761</v>
      </c>
      <c r="B6995">
        <v>142</v>
      </c>
      <c r="C6995">
        <v>0</v>
      </c>
      <c r="D6995">
        <v>185365</v>
      </c>
      <c r="E6995" t="s">
        <v>5790</v>
      </c>
      <c r="F6995">
        <v>0.84710603949999996</v>
      </c>
      <c r="G6995">
        <v>184761</v>
      </c>
      <c r="H6995">
        <v>6.11</v>
      </c>
      <c r="I6995">
        <v>4</v>
      </c>
    </row>
    <row r="6996" spans="1:9" x14ac:dyDescent="0.3">
      <c r="A6996">
        <v>184761</v>
      </c>
      <c r="B6996">
        <v>142</v>
      </c>
      <c r="C6996">
        <v>0</v>
      </c>
      <c r="D6996">
        <v>185365</v>
      </c>
      <c r="E6996" t="s">
        <v>5790</v>
      </c>
      <c r="F6996">
        <v>0.84710603949999996</v>
      </c>
      <c r="G6996">
        <v>184761</v>
      </c>
      <c r="H6996">
        <v>6.11</v>
      </c>
      <c r="I6996">
        <v>4</v>
      </c>
    </row>
    <row r="6997" spans="1:9" x14ac:dyDescent="0.3">
      <c r="A6997">
        <v>184782</v>
      </c>
      <c r="B6997">
        <v>142</v>
      </c>
      <c r="C6997">
        <v>0</v>
      </c>
      <c r="D6997">
        <v>185365</v>
      </c>
      <c r="E6997" t="s">
        <v>5790</v>
      </c>
      <c r="F6997">
        <v>0.65567070250000004</v>
      </c>
      <c r="G6997">
        <v>184782</v>
      </c>
      <c r="H6997">
        <v>11.8</v>
      </c>
      <c r="I6997">
        <v>2</v>
      </c>
    </row>
    <row r="6998" spans="1:9" x14ac:dyDescent="0.3">
      <c r="A6998">
        <v>184782</v>
      </c>
      <c r="B6998">
        <v>142</v>
      </c>
      <c r="C6998">
        <v>0</v>
      </c>
      <c r="D6998">
        <v>185365</v>
      </c>
      <c r="E6998" t="s">
        <v>5790</v>
      </c>
      <c r="F6998">
        <v>0.65567070250000004</v>
      </c>
      <c r="G6998">
        <v>184782</v>
      </c>
      <c r="H6998">
        <v>11.8</v>
      </c>
      <c r="I6998">
        <v>2</v>
      </c>
    </row>
    <row r="6999" spans="1:9" x14ac:dyDescent="0.3">
      <c r="A6999">
        <v>184783</v>
      </c>
      <c r="B6999">
        <v>174.566</v>
      </c>
      <c r="C6999">
        <v>0</v>
      </c>
      <c r="D6999">
        <v>185376</v>
      </c>
      <c r="E6999" t="s">
        <v>5790</v>
      </c>
      <c r="F6999">
        <v>5.0649654099999997E-2</v>
      </c>
      <c r="G6999">
        <v>184783</v>
      </c>
      <c r="H6999">
        <v>14.76</v>
      </c>
      <c r="I6999">
        <v>1</v>
      </c>
    </row>
    <row r="7000" spans="1:9" x14ac:dyDescent="0.3">
      <c r="A7000">
        <v>184783</v>
      </c>
      <c r="B7000">
        <v>174.566</v>
      </c>
      <c r="C7000">
        <v>0</v>
      </c>
      <c r="D7000">
        <v>185376</v>
      </c>
      <c r="E7000" t="s">
        <v>5790</v>
      </c>
      <c r="F7000">
        <v>5.0649654099999997E-2</v>
      </c>
      <c r="G7000">
        <v>184783</v>
      </c>
      <c r="H7000">
        <v>14.76</v>
      </c>
      <c r="I7000">
        <v>1</v>
      </c>
    </row>
    <row r="7001" spans="1:9" x14ac:dyDescent="0.3">
      <c r="A7001">
        <v>184795</v>
      </c>
      <c r="B7001">
        <v>142</v>
      </c>
      <c r="C7001">
        <v>0</v>
      </c>
      <c r="D7001">
        <v>184762</v>
      </c>
      <c r="E7001" t="s">
        <v>5790</v>
      </c>
      <c r="F7001">
        <v>0.92525172229999997</v>
      </c>
      <c r="G7001">
        <v>184795</v>
      </c>
      <c r="H7001">
        <v>6.11</v>
      </c>
      <c r="I7001">
        <v>4</v>
      </c>
    </row>
    <row r="7002" spans="1:9" x14ac:dyDescent="0.3">
      <c r="A7002">
        <v>184795</v>
      </c>
      <c r="B7002">
        <v>142</v>
      </c>
      <c r="C7002">
        <v>0</v>
      </c>
      <c r="D7002">
        <v>184762</v>
      </c>
      <c r="E7002" t="s">
        <v>5790</v>
      </c>
      <c r="F7002">
        <v>0.92525172229999997</v>
      </c>
      <c r="G7002">
        <v>184795</v>
      </c>
      <c r="H7002">
        <v>6.11</v>
      </c>
      <c r="I7002">
        <v>4</v>
      </c>
    </row>
    <row r="7003" spans="1:9" x14ac:dyDescent="0.3">
      <c r="A7003">
        <v>184796</v>
      </c>
      <c r="B7003">
        <v>142</v>
      </c>
      <c r="C7003">
        <v>0</v>
      </c>
      <c r="D7003">
        <v>184762</v>
      </c>
      <c r="E7003" t="s">
        <v>5790</v>
      </c>
      <c r="F7003">
        <v>0.86474734539999998</v>
      </c>
      <c r="G7003">
        <v>184796</v>
      </c>
      <c r="H7003">
        <v>6.11</v>
      </c>
      <c r="I7003">
        <v>4</v>
      </c>
    </row>
    <row r="7004" spans="1:9" x14ac:dyDescent="0.3">
      <c r="A7004">
        <v>184796</v>
      </c>
      <c r="B7004">
        <v>142</v>
      </c>
      <c r="C7004">
        <v>0</v>
      </c>
      <c r="D7004">
        <v>184762</v>
      </c>
      <c r="E7004" t="s">
        <v>5790</v>
      </c>
      <c r="F7004">
        <v>0.86474734539999998</v>
      </c>
      <c r="G7004">
        <v>184796</v>
      </c>
      <c r="H7004">
        <v>6.11</v>
      </c>
      <c r="I7004">
        <v>4</v>
      </c>
    </row>
    <row r="7005" spans="1:9" x14ac:dyDescent="0.3">
      <c r="A7005">
        <v>184817</v>
      </c>
      <c r="B7005">
        <v>122</v>
      </c>
      <c r="C7005">
        <v>0</v>
      </c>
      <c r="D7005">
        <v>185403</v>
      </c>
      <c r="E7005" t="s">
        <v>5790</v>
      </c>
      <c r="F7005">
        <v>0.57916390900000003</v>
      </c>
      <c r="G7005">
        <v>184817</v>
      </c>
      <c r="H7005">
        <v>11.8</v>
      </c>
      <c r="I7005">
        <v>2</v>
      </c>
    </row>
    <row r="7006" spans="1:9" x14ac:dyDescent="0.3">
      <c r="A7006">
        <v>184817</v>
      </c>
      <c r="B7006">
        <v>122</v>
      </c>
      <c r="C7006">
        <v>0</v>
      </c>
      <c r="D7006">
        <v>185403</v>
      </c>
      <c r="E7006" t="s">
        <v>5790</v>
      </c>
      <c r="F7006">
        <v>0.57916390900000003</v>
      </c>
      <c r="G7006">
        <v>184817</v>
      </c>
      <c r="H7006">
        <v>11.8</v>
      </c>
      <c r="I7006">
        <v>2</v>
      </c>
    </row>
    <row r="7007" spans="1:9" x14ac:dyDescent="0.3">
      <c r="A7007">
        <v>184924</v>
      </c>
      <c r="B7007">
        <v>141.82909090909001</v>
      </c>
      <c r="C7007">
        <v>0</v>
      </c>
      <c r="D7007">
        <v>184600</v>
      </c>
      <c r="E7007" t="s">
        <v>5790</v>
      </c>
      <c r="F7007">
        <v>0.92166197299999997</v>
      </c>
      <c r="G7007">
        <v>184924</v>
      </c>
      <c r="H7007">
        <v>6.11</v>
      </c>
      <c r="I7007">
        <v>4</v>
      </c>
    </row>
    <row r="7008" spans="1:9" x14ac:dyDescent="0.3">
      <c r="A7008">
        <v>184924</v>
      </c>
      <c r="B7008">
        <v>141.82909090909001</v>
      </c>
      <c r="C7008">
        <v>0</v>
      </c>
      <c r="D7008">
        <v>184600</v>
      </c>
      <c r="E7008" t="s">
        <v>5790</v>
      </c>
      <c r="F7008">
        <v>0.92166197299999997</v>
      </c>
      <c r="G7008">
        <v>184924</v>
      </c>
      <c r="H7008">
        <v>6.11</v>
      </c>
      <c r="I7008">
        <v>4</v>
      </c>
    </row>
    <row r="7009" spans="1:9" x14ac:dyDescent="0.3">
      <c r="A7009">
        <v>184925</v>
      </c>
      <c r="B7009">
        <v>90</v>
      </c>
      <c r="C7009">
        <v>0</v>
      </c>
      <c r="D7009">
        <v>185363</v>
      </c>
      <c r="E7009" t="s">
        <v>5791</v>
      </c>
      <c r="F7009">
        <v>0.97734171150000004</v>
      </c>
      <c r="G7009">
        <v>184925</v>
      </c>
      <c r="H7009">
        <v>1.98</v>
      </c>
      <c r="I7009">
        <v>6</v>
      </c>
    </row>
    <row r="7010" spans="1:9" x14ac:dyDescent="0.3">
      <c r="A7010">
        <v>184925</v>
      </c>
      <c r="B7010">
        <v>90</v>
      </c>
      <c r="C7010">
        <v>0</v>
      </c>
      <c r="D7010">
        <v>185363</v>
      </c>
      <c r="E7010" t="s">
        <v>5791</v>
      </c>
      <c r="F7010">
        <v>0.97734171150000004</v>
      </c>
      <c r="G7010">
        <v>184925</v>
      </c>
      <c r="H7010">
        <v>1.98</v>
      </c>
      <c r="I7010">
        <v>6</v>
      </c>
    </row>
    <row r="7011" spans="1:9" x14ac:dyDescent="0.3">
      <c r="A7011">
        <v>184934</v>
      </c>
      <c r="B7011">
        <v>142</v>
      </c>
      <c r="C7011">
        <v>0</v>
      </c>
      <c r="D7011">
        <v>185237</v>
      </c>
      <c r="E7011" t="s">
        <v>5790</v>
      </c>
      <c r="F7011">
        <v>0.7579447627</v>
      </c>
      <c r="G7011">
        <v>184934</v>
      </c>
      <c r="H7011">
        <v>7.65</v>
      </c>
      <c r="I7011">
        <v>3</v>
      </c>
    </row>
    <row r="7012" spans="1:9" x14ac:dyDescent="0.3">
      <c r="A7012">
        <v>184934</v>
      </c>
      <c r="B7012">
        <v>142</v>
      </c>
      <c r="C7012">
        <v>0</v>
      </c>
      <c r="D7012">
        <v>185237</v>
      </c>
      <c r="E7012" t="s">
        <v>5790</v>
      </c>
      <c r="F7012">
        <v>0.7579447627</v>
      </c>
      <c r="G7012">
        <v>184934</v>
      </c>
      <c r="H7012">
        <v>7.65</v>
      </c>
      <c r="I7012">
        <v>3</v>
      </c>
    </row>
    <row r="7013" spans="1:9" x14ac:dyDescent="0.3">
      <c r="A7013">
        <v>184944</v>
      </c>
      <c r="B7013">
        <v>142</v>
      </c>
      <c r="C7013">
        <v>0</v>
      </c>
      <c r="D7013">
        <v>185330</v>
      </c>
      <c r="E7013" t="s">
        <v>5790</v>
      </c>
      <c r="F7013">
        <v>0.39714446660000002</v>
      </c>
      <c r="G7013">
        <v>184944</v>
      </c>
      <c r="H7013">
        <v>14.76</v>
      </c>
      <c r="I7013">
        <v>1</v>
      </c>
    </row>
    <row r="7014" spans="1:9" x14ac:dyDescent="0.3">
      <c r="A7014">
        <v>184944</v>
      </c>
      <c r="B7014">
        <v>142</v>
      </c>
      <c r="C7014">
        <v>0</v>
      </c>
      <c r="D7014">
        <v>185330</v>
      </c>
      <c r="E7014" t="s">
        <v>5790</v>
      </c>
      <c r="F7014">
        <v>0.39714446660000002</v>
      </c>
      <c r="G7014">
        <v>184944</v>
      </c>
      <c r="H7014">
        <v>14.76</v>
      </c>
      <c r="I7014">
        <v>1</v>
      </c>
    </row>
    <row r="7015" spans="1:9" x14ac:dyDescent="0.3">
      <c r="A7015">
        <v>184983</v>
      </c>
      <c r="B7015">
        <v>142</v>
      </c>
      <c r="C7015">
        <v>0</v>
      </c>
      <c r="D7015">
        <v>184706</v>
      </c>
      <c r="E7015" t="s">
        <v>5791</v>
      </c>
      <c r="F7015">
        <v>0.98352217669999997</v>
      </c>
      <c r="G7015">
        <v>184983</v>
      </c>
      <c r="H7015">
        <v>1.98</v>
      </c>
      <c r="I7015">
        <v>6</v>
      </c>
    </row>
    <row r="7016" spans="1:9" x14ac:dyDescent="0.3">
      <c r="A7016">
        <v>184983</v>
      </c>
      <c r="B7016">
        <v>142</v>
      </c>
      <c r="C7016">
        <v>0</v>
      </c>
      <c r="D7016">
        <v>184706</v>
      </c>
      <c r="E7016" t="s">
        <v>5791</v>
      </c>
      <c r="F7016">
        <v>0.98352217669999997</v>
      </c>
      <c r="G7016">
        <v>184983</v>
      </c>
      <c r="H7016">
        <v>1.98</v>
      </c>
      <c r="I7016">
        <v>6</v>
      </c>
    </row>
    <row r="7017" spans="1:9" x14ac:dyDescent="0.3">
      <c r="A7017">
        <v>184999</v>
      </c>
      <c r="B7017">
        <v>142</v>
      </c>
      <c r="C7017">
        <v>0</v>
      </c>
      <c r="D7017">
        <v>185734</v>
      </c>
      <c r="E7017" t="s">
        <v>5790</v>
      </c>
      <c r="F7017">
        <v>0.87357419729999997</v>
      </c>
      <c r="G7017">
        <v>184999</v>
      </c>
      <c r="H7017">
        <v>6.11</v>
      </c>
      <c r="I7017">
        <v>4</v>
      </c>
    </row>
    <row r="7018" spans="1:9" x14ac:dyDescent="0.3">
      <c r="A7018">
        <v>184999</v>
      </c>
      <c r="B7018">
        <v>142</v>
      </c>
      <c r="C7018">
        <v>0</v>
      </c>
      <c r="D7018">
        <v>185734</v>
      </c>
      <c r="E7018" t="s">
        <v>5790</v>
      </c>
      <c r="F7018">
        <v>0.87357419729999997</v>
      </c>
      <c r="G7018">
        <v>184999</v>
      </c>
      <c r="H7018">
        <v>6.11</v>
      </c>
      <c r="I7018">
        <v>4</v>
      </c>
    </row>
    <row r="7019" spans="1:9" x14ac:dyDescent="0.3">
      <c r="A7019">
        <v>185088</v>
      </c>
      <c r="B7019">
        <v>142</v>
      </c>
      <c r="C7019">
        <v>0</v>
      </c>
      <c r="D7019">
        <v>185734</v>
      </c>
      <c r="E7019" t="s">
        <v>5790</v>
      </c>
      <c r="F7019">
        <v>0.55393320319999995</v>
      </c>
      <c r="G7019">
        <v>185088</v>
      </c>
      <c r="H7019">
        <v>11.8</v>
      </c>
      <c r="I7019">
        <v>2</v>
      </c>
    </row>
    <row r="7020" spans="1:9" x14ac:dyDescent="0.3">
      <c r="A7020">
        <v>185088</v>
      </c>
      <c r="B7020">
        <v>142</v>
      </c>
      <c r="C7020">
        <v>0</v>
      </c>
      <c r="D7020">
        <v>185734</v>
      </c>
      <c r="E7020" t="s">
        <v>5790</v>
      </c>
      <c r="F7020">
        <v>0.55393320319999995</v>
      </c>
      <c r="G7020">
        <v>185088</v>
      </c>
      <c r="H7020">
        <v>11.8</v>
      </c>
      <c r="I7020">
        <v>2</v>
      </c>
    </row>
    <row r="7021" spans="1:9" x14ac:dyDescent="0.3">
      <c r="A7021">
        <v>185151</v>
      </c>
      <c r="B7021">
        <v>80</v>
      </c>
      <c r="C7021">
        <v>0</v>
      </c>
      <c r="D7021">
        <v>185458</v>
      </c>
      <c r="E7021" t="s">
        <v>5790</v>
      </c>
      <c r="F7021">
        <v>1.22915674E-2</v>
      </c>
      <c r="G7021">
        <v>185151</v>
      </c>
      <c r="H7021">
        <v>14.76</v>
      </c>
      <c r="I7021">
        <v>1</v>
      </c>
    </row>
    <row r="7022" spans="1:9" x14ac:dyDescent="0.3">
      <c r="A7022">
        <v>185151</v>
      </c>
      <c r="B7022">
        <v>80</v>
      </c>
      <c r="C7022">
        <v>0</v>
      </c>
      <c r="D7022">
        <v>185458</v>
      </c>
      <c r="E7022" t="s">
        <v>5790</v>
      </c>
      <c r="F7022">
        <v>1.22915674E-2</v>
      </c>
      <c r="G7022">
        <v>185151</v>
      </c>
      <c r="H7022">
        <v>14.76</v>
      </c>
      <c r="I7022">
        <v>1</v>
      </c>
    </row>
    <row r="7023" spans="1:9" x14ac:dyDescent="0.3">
      <c r="A7023">
        <v>185178</v>
      </c>
      <c r="B7023">
        <v>80</v>
      </c>
      <c r="C7023">
        <v>0</v>
      </c>
      <c r="D7023">
        <v>185458</v>
      </c>
      <c r="E7023" t="s">
        <v>5790</v>
      </c>
      <c r="F7023">
        <v>0.2448198795</v>
      </c>
      <c r="G7023">
        <v>185178</v>
      </c>
      <c r="H7023">
        <v>14.76</v>
      </c>
      <c r="I7023">
        <v>1</v>
      </c>
    </row>
    <row r="7024" spans="1:9" x14ac:dyDescent="0.3">
      <c r="A7024">
        <v>185178</v>
      </c>
      <c r="B7024">
        <v>80</v>
      </c>
      <c r="C7024">
        <v>0</v>
      </c>
      <c r="D7024">
        <v>185458</v>
      </c>
      <c r="E7024" t="s">
        <v>5790</v>
      </c>
      <c r="F7024">
        <v>0.2448198795</v>
      </c>
      <c r="G7024">
        <v>185178</v>
      </c>
      <c r="H7024">
        <v>14.76</v>
      </c>
      <c r="I7024">
        <v>1</v>
      </c>
    </row>
    <row r="7025" spans="1:9" x14ac:dyDescent="0.3">
      <c r="A7025">
        <v>185206</v>
      </c>
      <c r="B7025">
        <v>142</v>
      </c>
      <c r="C7025">
        <v>0</v>
      </c>
      <c r="D7025">
        <v>185734</v>
      </c>
      <c r="E7025" t="s">
        <v>5790</v>
      </c>
      <c r="F7025">
        <v>0.84685134890000002</v>
      </c>
      <c r="G7025">
        <v>185206</v>
      </c>
      <c r="H7025">
        <v>6.11</v>
      </c>
      <c r="I7025">
        <v>4</v>
      </c>
    </row>
    <row r="7026" spans="1:9" x14ac:dyDescent="0.3">
      <c r="A7026">
        <v>185206</v>
      </c>
      <c r="B7026">
        <v>142</v>
      </c>
      <c r="C7026">
        <v>0</v>
      </c>
      <c r="D7026">
        <v>185734</v>
      </c>
      <c r="E7026" t="s">
        <v>5790</v>
      </c>
      <c r="F7026">
        <v>0.84685134890000002</v>
      </c>
      <c r="G7026">
        <v>185206</v>
      </c>
      <c r="H7026">
        <v>6.11</v>
      </c>
      <c r="I7026">
        <v>4</v>
      </c>
    </row>
    <row r="7027" spans="1:9" x14ac:dyDescent="0.3">
      <c r="A7027">
        <v>185225</v>
      </c>
      <c r="B7027">
        <v>142</v>
      </c>
      <c r="C7027">
        <v>0</v>
      </c>
      <c r="D7027">
        <v>185230</v>
      </c>
      <c r="E7027" t="s">
        <v>5790</v>
      </c>
      <c r="F7027">
        <v>0.82929003239999999</v>
      </c>
      <c r="G7027">
        <v>185225</v>
      </c>
      <c r="H7027">
        <v>7.65</v>
      </c>
      <c r="I7027">
        <v>3</v>
      </c>
    </row>
    <row r="7028" spans="1:9" x14ac:dyDescent="0.3">
      <c r="A7028">
        <v>185225</v>
      </c>
      <c r="B7028">
        <v>142</v>
      </c>
      <c r="C7028">
        <v>0</v>
      </c>
      <c r="D7028">
        <v>185230</v>
      </c>
      <c r="E7028" t="s">
        <v>5790</v>
      </c>
      <c r="F7028">
        <v>0.82929003239999999</v>
      </c>
      <c r="G7028">
        <v>185225</v>
      </c>
      <c r="H7028">
        <v>7.65</v>
      </c>
      <c r="I7028">
        <v>3</v>
      </c>
    </row>
    <row r="7029" spans="1:9" x14ac:dyDescent="0.3">
      <c r="A7029">
        <v>185275</v>
      </c>
      <c r="B7029">
        <v>142</v>
      </c>
      <c r="C7029">
        <v>0</v>
      </c>
      <c r="D7029">
        <v>185174</v>
      </c>
      <c r="E7029" t="s">
        <v>5790</v>
      </c>
      <c r="F7029">
        <v>0.30813455579999999</v>
      </c>
      <c r="G7029">
        <v>185275</v>
      </c>
      <c r="H7029">
        <v>14.76</v>
      </c>
      <c r="I7029">
        <v>1</v>
      </c>
    </row>
    <row r="7030" spans="1:9" x14ac:dyDescent="0.3">
      <c r="A7030">
        <v>185275</v>
      </c>
      <c r="B7030">
        <v>142</v>
      </c>
      <c r="C7030">
        <v>0</v>
      </c>
      <c r="D7030">
        <v>185174</v>
      </c>
      <c r="E7030" t="s">
        <v>5790</v>
      </c>
      <c r="F7030">
        <v>0.30813455579999999</v>
      </c>
      <c r="G7030">
        <v>185275</v>
      </c>
      <c r="H7030">
        <v>14.76</v>
      </c>
      <c r="I7030">
        <v>1</v>
      </c>
    </row>
    <row r="7031" spans="1:9" x14ac:dyDescent="0.3">
      <c r="A7031">
        <v>185336</v>
      </c>
      <c r="B7031">
        <v>95</v>
      </c>
      <c r="C7031">
        <v>0</v>
      </c>
      <c r="D7031">
        <v>185769</v>
      </c>
      <c r="E7031" t="s">
        <v>5790</v>
      </c>
      <c r="F7031">
        <v>0.92188107969999999</v>
      </c>
      <c r="G7031">
        <v>185336</v>
      </c>
      <c r="H7031">
        <v>6.11</v>
      </c>
      <c r="I7031">
        <v>4</v>
      </c>
    </row>
    <row r="7032" spans="1:9" x14ac:dyDescent="0.3">
      <c r="A7032">
        <v>185336</v>
      </c>
      <c r="B7032">
        <v>95</v>
      </c>
      <c r="C7032">
        <v>0</v>
      </c>
      <c r="D7032">
        <v>185769</v>
      </c>
      <c r="E7032" t="s">
        <v>5790</v>
      </c>
      <c r="F7032">
        <v>0.92188107969999999</v>
      </c>
      <c r="G7032">
        <v>185336</v>
      </c>
      <c r="H7032">
        <v>6.11</v>
      </c>
      <c r="I7032">
        <v>4</v>
      </c>
    </row>
    <row r="7033" spans="1:9" x14ac:dyDescent="0.3">
      <c r="A7033">
        <v>185341</v>
      </c>
      <c r="B7033">
        <v>142</v>
      </c>
      <c r="C7033">
        <v>0</v>
      </c>
      <c r="D7033">
        <v>185734</v>
      </c>
      <c r="E7033" t="s">
        <v>5790</v>
      </c>
      <c r="F7033">
        <v>0.7474941611</v>
      </c>
      <c r="G7033">
        <v>185341</v>
      </c>
      <c r="H7033">
        <v>11.8</v>
      </c>
      <c r="I7033">
        <v>2</v>
      </c>
    </row>
    <row r="7034" spans="1:9" x14ac:dyDescent="0.3">
      <c r="A7034">
        <v>185341</v>
      </c>
      <c r="B7034">
        <v>142</v>
      </c>
      <c r="C7034">
        <v>0</v>
      </c>
      <c r="D7034">
        <v>185734</v>
      </c>
      <c r="E7034" t="s">
        <v>5790</v>
      </c>
      <c r="F7034">
        <v>0.7474941611</v>
      </c>
      <c r="G7034">
        <v>185341</v>
      </c>
      <c r="H7034">
        <v>11.8</v>
      </c>
      <c r="I7034">
        <v>2</v>
      </c>
    </row>
    <row r="7035" spans="1:9" x14ac:dyDescent="0.3">
      <c r="A7035">
        <v>185357</v>
      </c>
      <c r="B7035">
        <v>147</v>
      </c>
      <c r="C7035">
        <v>0</v>
      </c>
      <c r="D7035">
        <v>187048</v>
      </c>
      <c r="E7035" t="s">
        <v>5790</v>
      </c>
      <c r="F7035">
        <v>0.89963841440000003</v>
      </c>
      <c r="G7035">
        <v>185357</v>
      </c>
      <c r="H7035">
        <v>6.11</v>
      </c>
      <c r="I7035">
        <v>4</v>
      </c>
    </row>
    <row r="7036" spans="1:9" x14ac:dyDescent="0.3">
      <c r="A7036">
        <v>185357</v>
      </c>
      <c r="B7036">
        <v>147</v>
      </c>
      <c r="C7036">
        <v>0</v>
      </c>
      <c r="D7036">
        <v>187048</v>
      </c>
      <c r="E7036" t="s">
        <v>5790</v>
      </c>
      <c r="F7036">
        <v>0.89963841440000003</v>
      </c>
      <c r="G7036">
        <v>185357</v>
      </c>
      <c r="H7036">
        <v>6.11</v>
      </c>
      <c r="I7036">
        <v>4</v>
      </c>
    </row>
    <row r="7037" spans="1:9" x14ac:dyDescent="0.3">
      <c r="A7037">
        <v>185397</v>
      </c>
      <c r="B7037">
        <v>80</v>
      </c>
      <c r="C7037">
        <v>0</v>
      </c>
      <c r="D7037">
        <v>185769</v>
      </c>
      <c r="E7037" t="s">
        <v>5790</v>
      </c>
      <c r="F7037">
        <v>0.9056698084</v>
      </c>
      <c r="G7037">
        <v>185397</v>
      </c>
      <c r="H7037">
        <v>6.11</v>
      </c>
      <c r="I7037">
        <v>4</v>
      </c>
    </row>
    <row r="7038" spans="1:9" x14ac:dyDescent="0.3">
      <c r="A7038">
        <v>185397</v>
      </c>
      <c r="B7038">
        <v>80</v>
      </c>
      <c r="C7038">
        <v>0</v>
      </c>
      <c r="D7038">
        <v>185769</v>
      </c>
      <c r="E7038" t="s">
        <v>5790</v>
      </c>
      <c r="F7038">
        <v>0.9056698084</v>
      </c>
      <c r="G7038">
        <v>185397</v>
      </c>
      <c r="H7038">
        <v>6.11</v>
      </c>
      <c r="I7038">
        <v>4</v>
      </c>
    </row>
    <row r="7039" spans="1:9" x14ac:dyDescent="0.3">
      <c r="A7039">
        <v>185477</v>
      </c>
      <c r="B7039">
        <v>142</v>
      </c>
      <c r="C7039">
        <v>0</v>
      </c>
      <c r="D7039">
        <v>186017</v>
      </c>
      <c r="E7039" t="s">
        <v>5790</v>
      </c>
      <c r="F7039">
        <v>0.89215415720000002</v>
      </c>
      <c r="G7039">
        <v>185477</v>
      </c>
      <c r="H7039">
        <v>6.11</v>
      </c>
      <c r="I7039">
        <v>4</v>
      </c>
    </row>
    <row r="7040" spans="1:9" x14ac:dyDescent="0.3">
      <c r="A7040">
        <v>185477</v>
      </c>
      <c r="B7040">
        <v>142</v>
      </c>
      <c r="C7040">
        <v>0</v>
      </c>
      <c r="D7040">
        <v>186017</v>
      </c>
      <c r="E7040" t="s">
        <v>5790</v>
      </c>
      <c r="F7040">
        <v>0.89215415720000002</v>
      </c>
      <c r="G7040">
        <v>185477</v>
      </c>
      <c r="H7040">
        <v>6.11</v>
      </c>
      <c r="I7040">
        <v>4</v>
      </c>
    </row>
    <row r="7041" spans="1:9" x14ac:dyDescent="0.3">
      <c r="A7041">
        <v>185478</v>
      </c>
      <c r="B7041">
        <v>142</v>
      </c>
      <c r="C7041">
        <v>0</v>
      </c>
      <c r="D7041">
        <v>185464</v>
      </c>
      <c r="E7041" t="s">
        <v>5790</v>
      </c>
      <c r="F7041">
        <v>0.52598589659999995</v>
      </c>
      <c r="G7041">
        <v>185478</v>
      </c>
      <c r="H7041">
        <v>11.8</v>
      </c>
      <c r="I7041">
        <v>2</v>
      </c>
    </row>
    <row r="7042" spans="1:9" x14ac:dyDescent="0.3">
      <c r="A7042">
        <v>185478</v>
      </c>
      <c r="B7042">
        <v>142</v>
      </c>
      <c r="C7042">
        <v>0</v>
      </c>
      <c r="D7042">
        <v>185464</v>
      </c>
      <c r="E7042" t="s">
        <v>5790</v>
      </c>
      <c r="F7042">
        <v>0.52598589659999995</v>
      </c>
      <c r="G7042">
        <v>185478</v>
      </c>
      <c r="H7042">
        <v>11.8</v>
      </c>
      <c r="I7042">
        <v>2</v>
      </c>
    </row>
    <row r="7043" spans="1:9" x14ac:dyDescent="0.3">
      <c r="A7043">
        <v>185481</v>
      </c>
      <c r="B7043">
        <v>142</v>
      </c>
      <c r="C7043">
        <v>0</v>
      </c>
      <c r="D7043">
        <v>186017</v>
      </c>
      <c r="E7043" t="s">
        <v>5790</v>
      </c>
      <c r="F7043">
        <v>0.82494503259999996</v>
      </c>
      <c r="G7043">
        <v>185481</v>
      </c>
      <c r="H7043">
        <v>7.65</v>
      </c>
      <c r="I7043">
        <v>3</v>
      </c>
    </row>
    <row r="7044" spans="1:9" x14ac:dyDescent="0.3">
      <c r="A7044">
        <v>185481</v>
      </c>
      <c r="B7044">
        <v>142</v>
      </c>
      <c r="C7044">
        <v>0</v>
      </c>
      <c r="D7044">
        <v>186017</v>
      </c>
      <c r="E7044" t="s">
        <v>5790</v>
      </c>
      <c r="F7044">
        <v>0.82494503259999996</v>
      </c>
      <c r="G7044">
        <v>185481</v>
      </c>
      <c r="H7044">
        <v>7.65</v>
      </c>
      <c r="I7044">
        <v>3</v>
      </c>
    </row>
    <row r="7045" spans="1:9" x14ac:dyDescent="0.3">
      <c r="A7045">
        <v>185486</v>
      </c>
      <c r="B7045">
        <v>127</v>
      </c>
      <c r="C7045">
        <v>0</v>
      </c>
      <c r="D7045">
        <v>185961</v>
      </c>
      <c r="E7045" t="s">
        <v>5790</v>
      </c>
      <c r="F7045">
        <v>0.52741140129999997</v>
      </c>
      <c r="G7045">
        <v>185486</v>
      </c>
      <c r="H7045">
        <v>11.8</v>
      </c>
      <c r="I7045">
        <v>2</v>
      </c>
    </row>
    <row r="7046" spans="1:9" x14ac:dyDescent="0.3">
      <c r="A7046">
        <v>185486</v>
      </c>
      <c r="B7046">
        <v>127</v>
      </c>
      <c r="C7046">
        <v>0</v>
      </c>
      <c r="D7046">
        <v>185961</v>
      </c>
      <c r="E7046" t="s">
        <v>5790</v>
      </c>
      <c r="F7046">
        <v>0.52741140129999997</v>
      </c>
      <c r="G7046">
        <v>185486</v>
      </c>
      <c r="H7046">
        <v>11.8</v>
      </c>
      <c r="I7046">
        <v>2</v>
      </c>
    </row>
    <row r="7047" spans="1:9" x14ac:dyDescent="0.3">
      <c r="A7047">
        <v>185495</v>
      </c>
      <c r="B7047">
        <v>142</v>
      </c>
      <c r="C7047">
        <v>0</v>
      </c>
      <c r="D7047">
        <v>186000</v>
      </c>
      <c r="E7047" t="s">
        <v>5790</v>
      </c>
      <c r="F7047">
        <v>5.80460057E-2</v>
      </c>
      <c r="G7047">
        <v>185495</v>
      </c>
      <c r="H7047">
        <v>14.76</v>
      </c>
      <c r="I7047">
        <v>1</v>
      </c>
    </row>
    <row r="7048" spans="1:9" x14ac:dyDescent="0.3">
      <c r="A7048">
        <v>185495</v>
      </c>
      <c r="B7048">
        <v>142</v>
      </c>
      <c r="C7048">
        <v>0</v>
      </c>
      <c r="D7048">
        <v>186000</v>
      </c>
      <c r="E7048" t="s">
        <v>5790</v>
      </c>
      <c r="F7048">
        <v>5.80460057E-2</v>
      </c>
      <c r="G7048">
        <v>185495</v>
      </c>
      <c r="H7048">
        <v>14.76</v>
      </c>
      <c r="I7048">
        <v>1</v>
      </c>
    </row>
    <row r="7049" spans="1:9" x14ac:dyDescent="0.3">
      <c r="A7049">
        <v>185499</v>
      </c>
      <c r="B7049">
        <v>142</v>
      </c>
      <c r="C7049">
        <v>0</v>
      </c>
      <c r="D7049">
        <v>186000</v>
      </c>
      <c r="E7049" t="s">
        <v>5790</v>
      </c>
      <c r="F7049">
        <v>0.23067888619999999</v>
      </c>
      <c r="G7049">
        <v>185499</v>
      </c>
      <c r="H7049">
        <v>14.76</v>
      </c>
      <c r="I7049">
        <v>1</v>
      </c>
    </row>
    <row r="7050" spans="1:9" x14ac:dyDescent="0.3">
      <c r="A7050">
        <v>185499</v>
      </c>
      <c r="B7050">
        <v>142</v>
      </c>
      <c r="C7050">
        <v>0</v>
      </c>
      <c r="D7050">
        <v>186000</v>
      </c>
      <c r="E7050" t="s">
        <v>5790</v>
      </c>
      <c r="F7050">
        <v>0.23067888619999999</v>
      </c>
      <c r="G7050">
        <v>185499</v>
      </c>
      <c r="H7050">
        <v>14.76</v>
      </c>
      <c r="I7050">
        <v>1</v>
      </c>
    </row>
    <row r="7051" spans="1:9" x14ac:dyDescent="0.3">
      <c r="A7051">
        <v>185511</v>
      </c>
      <c r="B7051">
        <v>142</v>
      </c>
      <c r="C7051">
        <v>0</v>
      </c>
      <c r="D7051">
        <v>186000</v>
      </c>
      <c r="E7051" t="s">
        <v>5790</v>
      </c>
      <c r="F7051">
        <v>0.31248882410000001</v>
      </c>
      <c r="G7051">
        <v>185511</v>
      </c>
      <c r="H7051">
        <v>14.76</v>
      </c>
      <c r="I7051">
        <v>1</v>
      </c>
    </row>
    <row r="7052" spans="1:9" x14ac:dyDescent="0.3">
      <c r="A7052">
        <v>185511</v>
      </c>
      <c r="B7052">
        <v>142</v>
      </c>
      <c r="C7052">
        <v>0</v>
      </c>
      <c r="D7052">
        <v>186000</v>
      </c>
      <c r="E7052" t="s">
        <v>5790</v>
      </c>
      <c r="F7052">
        <v>0.31248882410000001</v>
      </c>
      <c r="G7052">
        <v>185511</v>
      </c>
      <c r="H7052">
        <v>14.76</v>
      </c>
      <c r="I7052">
        <v>1</v>
      </c>
    </row>
    <row r="7053" spans="1:9" x14ac:dyDescent="0.3">
      <c r="A7053">
        <v>185512</v>
      </c>
      <c r="B7053">
        <v>142</v>
      </c>
      <c r="C7053">
        <v>0</v>
      </c>
      <c r="D7053">
        <v>186000</v>
      </c>
      <c r="E7053" t="s">
        <v>5790</v>
      </c>
      <c r="F7053">
        <v>0.37608009580000001</v>
      </c>
      <c r="G7053">
        <v>185512</v>
      </c>
      <c r="H7053">
        <v>14.76</v>
      </c>
      <c r="I7053">
        <v>1</v>
      </c>
    </row>
    <row r="7054" spans="1:9" x14ac:dyDescent="0.3">
      <c r="A7054">
        <v>185512</v>
      </c>
      <c r="B7054">
        <v>142</v>
      </c>
      <c r="C7054">
        <v>0</v>
      </c>
      <c r="D7054">
        <v>186000</v>
      </c>
      <c r="E7054" t="s">
        <v>5790</v>
      </c>
      <c r="F7054">
        <v>0.37608009580000001</v>
      </c>
      <c r="G7054">
        <v>185512</v>
      </c>
      <c r="H7054">
        <v>14.76</v>
      </c>
      <c r="I7054">
        <v>1</v>
      </c>
    </row>
    <row r="7055" spans="1:9" x14ac:dyDescent="0.3">
      <c r="A7055">
        <v>185515</v>
      </c>
      <c r="B7055">
        <v>142</v>
      </c>
      <c r="C7055">
        <v>0</v>
      </c>
      <c r="D7055">
        <v>186000</v>
      </c>
      <c r="E7055" t="s">
        <v>5790</v>
      </c>
      <c r="F7055">
        <v>9.2260748099999998E-2</v>
      </c>
      <c r="G7055">
        <v>185515</v>
      </c>
      <c r="H7055">
        <v>14.76</v>
      </c>
      <c r="I7055">
        <v>1</v>
      </c>
    </row>
    <row r="7056" spans="1:9" x14ac:dyDescent="0.3">
      <c r="A7056">
        <v>185515</v>
      </c>
      <c r="B7056">
        <v>142</v>
      </c>
      <c r="C7056">
        <v>0</v>
      </c>
      <c r="D7056">
        <v>186000</v>
      </c>
      <c r="E7056" t="s">
        <v>5790</v>
      </c>
      <c r="F7056">
        <v>9.2260748099999998E-2</v>
      </c>
      <c r="G7056">
        <v>185515</v>
      </c>
      <c r="H7056">
        <v>14.76</v>
      </c>
      <c r="I7056">
        <v>1</v>
      </c>
    </row>
    <row r="7057" spans="1:9" x14ac:dyDescent="0.3">
      <c r="A7057">
        <v>185528</v>
      </c>
      <c r="B7057">
        <v>127</v>
      </c>
      <c r="C7057">
        <v>0</v>
      </c>
      <c r="D7057">
        <v>185961</v>
      </c>
      <c r="E7057" t="s">
        <v>5790</v>
      </c>
      <c r="F7057">
        <v>0.7636285424</v>
      </c>
      <c r="G7057">
        <v>185528</v>
      </c>
      <c r="H7057">
        <v>7.65</v>
      </c>
      <c r="I7057">
        <v>3</v>
      </c>
    </row>
    <row r="7058" spans="1:9" x14ac:dyDescent="0.3">
      <c r="A7058">
        <v>185528</v>
      </c>
      <c r="B7058">
        <v>127</v>
      </c>
      <c r="C7058">
        <v>0</v>
      </c>
      <c r="D7058">
        <v>185961</v>
      </c>
      <c r="E7058" t="s">
        <v>5790</v>
      </c>
      <c r="F7058">
        <v>0.7636285424</v>
      </c>
      <c r="G7058">
        <v>185528</v>
      </c>
      <c r="H7058">
        <v>7.65</v>
      </c>
      <c r="I7058">
        <v>3</v>
      </c>
    </row>
    <row r="7059" spans="1:9" x14ac:dyDescent="0.3">
      <c r="A7059">
        <v>185532</v>
      </c>
      <c r="B7059">
        <v>115</v>
      </c>
      <c r="C7059">
        <v>0</v>
      </c>
      <c r="D7059">
        <v>185690</v>
      </c>
      <c r="E7059" t="s">
        <v>5790</v>
      </c>
      <c r="F7059">
        <v>0.60624963050000003</v>
      </c>
      <c r="G7059">
        <v>185532</v>
      </c>
      <c r="H7059">
        <v>11.8</v>
      </c>
      <c r="I7059">
        <v>2</v>
      </c>
    </row>
    <row r="7060" spans="1:9" x14ac:dyDescent="0.3">
      <c r="A7060">
        <v>185532</v>
      </c>
      <c r="B7060">
        <v>115</v>
      </c>
      <c r="C7060">
        <v>0</v>
      </c>
      <c r="D7060">
        <v>185690</v>
      </c>
      <c r="E7060" t="s">
        <v>5790</v>
      </c>
      <c r="F7060">
        <v>0.60624963050000003</v>
      </c>
      <c r="G7060">
        <v>185532</v>
      </c>
      <c r="H7060">
        <v>11.8</v>
      </c>
      <c r="I7060">
        <v>2</v>
      </c>
    </row>
    <row r="7061" spans="1:9" x14ac:dyDescent="0.3">
      <c r="A7061">
        <v>185533</v>
      </c>
      <c r="B7061">
        <v>142</v>
      </c>
      <c r="C7061">
        <v>0</v>
      </c>
      <c r="D7061">
        <v>185690</v>
      </c>
      <c r="E7061" t="s">
        <v>5790</v>
      </c>
      <c r="F7061">
        <v>0.72667086120000002</v>
      </c>
      <c r="G7061">
        <v>185533</v>
      </c>
      <c r="H7061">
        <v>11.8</v>
      </c>
      <c r="I7061">
        <v>2</v>
      </c>
    </row>
    <row r="7062" spans="1:9" x14ac:dyDescent="0.3">
      <c r="A7062">
        <v>185533</v>
      </c>
      <c r="B7062">
        <v>142</v>
      </c>
      <c r="C7062">
        <v>0</v>
      </c>
      <c r="D7062">
        <v>185690</v>
      </c>
      <c r="E7062" t="s">
        <v>5790</v>
      </c>
      <c r="F7062">
        <v>0.72667086120000002</v>
      </c>
      <c r="G7062">
        <v>185533</v>
      </c>
      <c r="H7062">
        <v>11.8</v>
      </c>
      <c r="I7062">
        <v>2</v>
      </c>
    </row>
    <row r="7063" spans="1:9" x14ac:dyDescent="0.3">
      <c r="A7063">
        <v>185534</v>
      </c>
      <c r="B7063">
        <v>127</v>
      </c>
      <c r="C7063">
        <v>0</v>
      </c>
      <c r="D7063">
        <v>185961</v>
      </c>
      <c r="E7063" t="s">
        <v>5790</v>
      </c>
      <c r="F7063">
        <v>0.14559149739999999</v>
      </c>
      <c r="G7063">
        <v>185534</v>
      </c>
      <c r="H7063">
        <v>14.76</v>
      </c>
      <c r="I7063">
        <v>1</v>
      </c>
    </row>
    <row r="7064" spans="1:9" x14ac:dyDescent="0.3">
      <c r="A7064">
        <v>185534</v>
      </c>
      <c r="B7064">
        <v>127</v>
      </c>
      <c r="C7064">
        <v>0</v>
      </c>
      <c r="D7064">
        <v>185961</v>
      </c>
      <c r="E7064" t="s">
        <v>5790</v>
      </c>
      <c r="F7064">
        <v>0.14559149739999999</v>
      </c>
      <c r="G7064">
        <v>185534</v>
      </c>
      <c r="H7064">
        <v>14.76</v>
      </c>
      <c r="I7064">
        <v>1</v>
      </c>
    </row>
    <row r="7065" spans="1:9" x14ac:dyDescent="0.3">
      <c r="A7065">
        <v>185539</v>
      </c>
      <c r="B7065">
        <v>115</v>
      </c>
      <c r="C7065">
        <v>0</v>
      </c>
      <c r="D7065">
        <v>185690</v>
      </c>
      <c r="E7065" t="s">
        <v>5790</v>
      </c>
      <c r="F7065">
        <v>0.39102712270000001</v>
      </c>
      <c r="G7065">
        <v>185539</v>
      </c>
      <c r="H7065">
        <v>14.76</v>
      </c>
      <c r="I7065">
        <v>1</v>
      </c>
    </row>
    <row r="7066" spans="1:9" x14ac:dyDescent="0.3">
      <c r="A7066">
        <v>185539</v>
      </c>
      <c r="B7066">
        <v>115</v>
      </c>
      <c r="C7066">
        <v>0</v>
      </c>
      <c r="D7066">
        <v>185690</v>
      </c>
      <c r="E7066" t="s">
        <v>5790</v>
      </c>
      <c r="F7066">
        <v>0.39102712270000001</v>
      </c>
      <c r="G7066">
        <v>185539</v>
      </c>
      <c r="H7066">
        <v>14.76</v>
      </c>
      <c r="I7066">
        <v>1</v>
      </c>
    </row>
    <row r="7067" spans="1:9" x14ac:dyDescent="0.3">
      <c r="A7067">
        <v>185540</v>
      </c>
      <c r="B7067">
        <v>141.855384615384</v>
      </c>
      <c r="C7067">
        <v>0</v>
      </c>
      <c r="D7067">
        <v>185386</v>
      </c>
      <c r="E7067" t="s">
        <v>5790</v>
      </c>
      <c r="F7067">
        <v>0.41629156470000001</v>
      </c>
      <c r="G7067">
        <v>185540</v>
      </c>
      <c r="H7067">
        <v>14.76</v>
      </c>
      <c r="I7067">
        <v>1</v>
      </c>
    </row>
    <row r="7068" spans="1:9" x14ac:dyDescent="0.3">
      <c r="A7068">
        <v>185540</v>
      </c>
      <c r="B7068">
        <v>141.855384615384</v>
      </c>
      <c r="C7068">
        <v>0</v>
      </c>
      <c r="D7068">
        <v>185386</v>
      </c>
      <c r="E7068" t="s">
        <v>5790</v>
      </c>
      <c r="F7068">
        <v>0.41629156470000001</v>
      </c>
      <c r="G7068">
        <v>185540</v>
      </c>
      <c r="H7068">
        <v>14.76</v>
      </c>
      <c r="I7068">
        <v>1</v>
      </c>
    </row>
    <row r="7069" spans="1:9" x14ac:dyDescent="0.3">
      <c r="A7069">
        <v>185542</v>
      </c>
      <c r="B7069">
        <v>115</v>
      </c>
      <c r="C7069">
        <v>0</v>
      </c>
      <c r="D7069">
        <v>185690</v>
      </c>
      <c r="E7069" t="s">
        <v>5790</v>
      </c>
      <c r="F7069">
        <v>0.93077886099999996</v>
      </c>
      <c r="G7069">
        <v>185542</v>
      </c>
      <c r="H7069">
        <v>6.11</v>
      </c>
      <c r="I7069">
        <v>4</v>
      </c>
    </row>
    <row r="7070" spans="1:9" x14ac:dyDescent="0.3">
      <c r="A7070">
        <v>185542</v>
      </c>
      <c r="B7070">
        <v>115</v>
      </c>
      <c r="C7070">
        <v>0</v>
      </c>
      <c r="D7070">
        <v>185690</v>
      </c>
      <c r="E7070" t="s">
        <v>5790</v>
      </c>
      <c r="F7070">
        <v>0.93077886099999996</v>
      </c>
      <c r="G7070">
        <v>185542</v>
      </c>
      <c r="H7070">
        <v>6.11</v>
      </c>
      <c r="I7070">
        <v>4</v>
      </c>
    </row>
    <row r="7071" spans="1:9" x14ac:dyDescent="0.3">
      <c r="A7071">
        <v>185544</v>
      </c>
      <c r="B7071">
        <v>115</v>
      </c>
      <c r="C7071">
        <v>0</v>
      </c>
      <c r="D7071">
        <v>185690</v>
      </c>
      <c r="E7071" t="s">
        <v>5790</v>
      </c>
      <c r="F7071">
        <v>0.74085736270000002</v>
      </c>
      <c r="G7071">
        <v>185544</v>
      </c>
      <c r="H7071">
        <v>11.8</v>
      </c>
      <c r="I7071">
        <v>2</v>
      </c>
    </row>
    <row r="7072" spans="1:9" x14ac:dyDescent="0.3">
      <c r="A7072">
        <v>185544</v>
      </c>
      <c r="B7072">
        <v>115</v>
      </c>
      <c r="C7072">
        <v>0</v>
      </c>
      <c r="D7072">
        <v>185690</v>
      </c>
      <c r="E7072" t="s">
        <v>5790</v>
      </c>
      <c r="F7072">
        <v>0.74085736270000002</v>
      </c>
      <c r="G7072">
        <v>185544</v>
      </c>
      <c r="H7072">
        <v>11.8</v>
      </c>
      <c r="I7072">
        <v>2</v>
      </c>
    </row>
    <row r="7073" spans="1:9" x14ac:dyDescent="0.3">
      <c r="A7073">
        <v>185546</v>
      </c>
      <c r="B7073">
        <v>141.855384615384</v>
      </c>
      <c r="C7073">
        <v>0</v>
      </c>
      <c r="D7073">
        <v>185386</v>
      </c>
      <c r="E7073" t="s">
        <v>5790</v>
      </c>
      <c r="F7073">
        <v>0.43438711759999998</v>
      </c>
      <c r="G7073">
        <v>185546</v>
      </c>
      <c r="H7073">
        <v>14.76</v>
      </c>
      <c r="I7073">
        <v>1</v>
      </c>
    </row>
    <row r="7074" spans="1:9" x14ac:dyDescent="0.3">
      <c r="A7074">
        <v>185546</v>
      </c>
      <c r="B7074">
        <v>141.855384615384</v>
      </c>
      <c r="C7074">
        <v>0</v>
      </c>
      <c r="D7074">
        <v>185386</v>
      </c>
      <c r="E7074" t="s">
        <v>5790</v>
      </c>
      <c r="F7074">
        <v>0.43438711759999998</v>
      </c>
      <c r="G7074">
        <v>185546</v>
      </c>
      <c r="H7074">
        <v>14.76</v>
      </c>
      <c r="I7074">
        <v>1</v>
      </c>
    </row>
    <row r="7075" spans="1:9" x14ac:dyDescent="0.3">
      <c r="A7075">
        <v>185547</v>
      </c>
      <c r="B7075">
        <v>115</v>
      </c>
      <c r="C7075">
        <v>0</v>
      </c>
      <c r="D7075">
        <v>185690</v>
      </c>
      <c r="E7075" t="s">
        <v>5790</v>
      </c>
      <c r="F7075">
        <v>0.34583282469999999</v>
      </c>
      <c r="G7075">
        <v>185547</v>
      </c>
      <c r="H7075">
        <v>14.76</v>
      </c>
      <c r="I7075">
        <v>1</v>
      </c>
    </row>
    <row r="7076" spans="1:9" x14ac:dyDescent="0.3">
      <c r="A7076">
        <v>185547</v>
      </c>
      <c r="B7076">
        <v>115</v>
      </c>
      <c r="C7076">
        <v>0</v>
      </c>
      <c r="D7076">
        <v>185690</v>
      </c>
      <c r="E7076" t="s">
        <v>5790</v>
      </c>
      <c r="F7076">
        <v>0.34583282469999999</v>
      </c>
      <c r="G7076">
        <v>185547</v>
      </c>
      <c r="H7076">
        <v>14.76</v>
      </c>
      <c r="I7076">
        <v>1</v>
      </c>
    </row>
    <row r="7077" spans="1:9" x14ac:dyDescent="0.3">
      <c r="A7077">
        <v>185548</v>
      </c>
      <c r="B7077">
        <v>115</v>
      </c>
      <c r="C7077">
        <v>0</v>
      </c>
      <c r="D7077">
        <v>185690</v>
      </c>
      <c r="E7077" t="s">
        <v>5790</v>
      </c>
      <c r="F7077">
        <v>0.41446635129999998</v>
      </c>
      <c r="G7077">
        <v>185548</v>
      </c>
      <c r="H7077">
        <v>14.76</v>
      </c>
      <c r="I7077">
        <v>1</v>
      </c>
    </row>
    <row r="7078" spans="1:9" x14ac:dyDescent="0.3">
      <c r="A7078">
        <v>185548</v>
      </c>
      <c r="B7078">
        <v>115</v>
      </c>
      <c r="C7078">
        <v>0</v>
      </c>
      <c r="D7078">
        <v>185690</v>
      </c>
      <c r="E7078" t="s">
        <v>5790</v>
      </c>
      <c r="F7078">
        <v>0.41446635129999998</v>
      </c>
      <c r="G7078">
        <v>185548</v>
      </c>
      <c r="H7078">
        <v>14.76</v>
      </c>
      <c r="I7078">
        <v>1</v>
      </c>
    </row>
    <row r="7079" spans="1:9" x14ac:dyDescent="0.3">
      <c r="A7079">
        <v>185551</v>
      </c>
      <c r="B7079">
        <v>115</v>
      </c>
      <c r="C7079">
        <v>0</v>
      </c>
      <c r="D7079">
        <v>185690</v>
      </c>
      <c r="E7079" t="s">
        <v>5790</v>
      </c>
      <c r="F7079">
        <v>0.59418618680000002</v>
      </c>
      <c r="G7079">
        <v>185551</v>
      </c>
      <c r="H7079">
        <v>11.8</v>
      </c>
      <c r="I7079">
        <v>2</v>
      </c>
    </row>
    <row r="7080" spans="1:9" x14ac:dyDescent="0.3">
      <c r="A7080">
        <v>185551</v>
      </c>
      <c r="B7080">
        <v>115</v>
      </c>
      <c r="C7080">
        <v>0</v>
      </c>
      <c r="D7080">
        <v>185690</v>
      </c>
      <c r="E7080" t="s">
        <v>5790</v>
      </c>
      <c r="F7080">
        <v>0.59418618680000002</v>
      </c>
      <c r="G7080">
        <v>185551</v>
      </c>
      <c r="H7080">
        <v>11.8</v>
      </c>
      <c r="I7080">
        <v>2</v>
      </c>
    </row>
    <row r="7081" spans="1:9" x14ac:dyDescent="0.3">
      <c r="A7081">
        <v>185552</v>
      </c>
      <c r="B7081">
        <v>127</v>
      </c>
      <c r="C7081">
        <v>0</v>
      </c>
      <c r="D7081">
        <v>185961</v>
      </c>
      <c r="E7081" t="s">
        <v>5790</v>
      </c>
      <c r="F7081">
        <v>0.74866563080000004</v>
      </c>
      <c r="G7081">
        <v>185552</v>
      </c>
      <c r="H7081">
        <v>11.8</v>
      </c>
      <c r="I7081">
        <v>2</v>
      </c>
    </row>
    <row r="7082" spans="1:9" x14ac:dyDescent="0.3">
      <c r="A7082">
        <v>185552</v>
      </c>
      <c r="B7082">
        <v>127</v>
      </c>
      <c r="C7082">
        <v>0</v>
      </c>
      <c r="D7082">
        <v>185961</v>
      </c>
      <c r="E7082" t="s">
        <v>5790</v>
      </c>
      <c r="F7082">
        <v>0.74866563080000004</v>
      </c>
      <c r="G7082">
        <v>185552</v>
      </c>
      <c r="H7082">
        <v>11.8</v>
      </c>
      <c r="I7082">
        <v>2</v>
      </c>
    </row>
    <row r="7083" spans="1:9" x14ac:dyDescent="0.3">
      <c r="A7083">
        <v>185554</v>
      </c>
      <c r="B7083">
        <v>115</v>
      </c>
      <c r="C7083">
        <v>0</v>
      </c>
      <c r="D7083">
        <v>185690</v>
      </c>
      <c r="E7083" t="s">
        <v>5791</v>
      </c>
      <c r="F7083">
        <v>0.94678008560000004</v>
      </c>
      <c r="G7083">
        <v>185554</v>
      </c>
      <c r="H7083">
        <v>4.0599999999999996</v>
      </c>
      <c r="I7083">
        <v>5</v>
      </c>
    </row>
    <row r="7084" spans="1:9" x14ac:dyDescent="0.3">
      <c r="A7084">
        <v>185554</v>
      </c>
      <c r="B7084">
        <v>115</v>
      </c>
      <c r="C7084">
        <v>0</v>
      </c>
      <c r="D7084">
        <v>185690</v>
      </c>
      <c r="E7084" t="s">
        <v>5791</v>
      </c>
      <c r="F7084">
        <v>0.94678008560000004</v>
      </c>
      <c r="G7084">
        <v>185554</v>
      </c>
      <c r="H7084">
        <v>4.0599999999999996</v>
      </c>
      <c r="I7084">
        <v>5</v>
      </c>
    </row>
    <row r="7085" spans="1:9" x14ac:dyDescent="0.3">
      <c r="A7085">
        <v>185555</v>
      </c>
      <c r="B7085">
        <v>110</v>
      </c>
      <c r="C7085">
        <v>0</v>
      </c>
      <c r="D7085">
        <v>185769</v>
      </c>
      <c r="E7085" t="s">
        <v>5791</v>
      </c>
      <c r="F7085">
        <v>0.94723063709999999</v>
      </c>
      <c r="G7085">
        <v>185555</v>
      </c>
      <c r="H7085">
        <v>4.0599999999999996</v>
      </c>
      <c r="I7085">
        <v>5</v>
      </c>
    </row>
    <row r="7086" spans="1:9" x14ac:dyDescent="0.3">
      <c r="A7086">
        <v>185555</v>
      </c>
      <c r="B7086">
        <v>110</v>
      </c>
      <c r="C7086">
        <v>0</v>
      </c>
      <c r="D7086">
        <v>185769</v>
      </c>
      <c r="E7086" t="s">
        <v>5791</v>
      </c>
      <c r="F7086">
        <v>0.94723063709999999</v>
      </c>
      <c r="G7086">
        <v>185555</v>
      </c>
      <c r="H7086">
        <v>4.0599999999999996</v>
      </c>
      <c r="I7086">
        <v>5</v>
      </c>
    </row>
    <row r="7087" spans="1:9" x14ac:dyDescent="0.3">
      <c r="A7087">
        <v>185556</v>
      </c>
      <c r="B7087">
        <v>115</v>
      </c>
      <c r="C7087">
        <v>0</v>
      </c>
      <c r="D7087">
        <v>185690</v>
      </c>
      <c r="E7087" t="s">
        <v>5790</v>
      </c>
      <c r="F7087">
        <v>0.82974720000000002</v>
      </c>
      <c r="G7087">
        <v>185556</v>
      </c>
      <c r="H7087">
        <v>7.65</v>
      </c>
      <c r="I7087">
        <v>3</v>
      </c>
    </row>
    <row r="7088" spans="1:9" x14ac:dyDescent="0.3">
      <c r="A7088">
        <v>185556</v>
      </c>
      <c r="B7088">
        <v>115</v>
      </c>
      <c r="C7088">
        <v>0</v>
      </c>
      <c r="D7088">
        <v>185690</v>
      </c>
      <c r="E7088" t="s">
        <v>5790</v>
      </c>
      <c r="F7088">
        <v>0.82974720000000002</v>
      </c>
      <c r="G7088">
        <v>185556</v>
      </c>
      <c r="H7088">
        <v>7.65</v>
      </c>
      <c r="I7088">
        <v>3</v>
      </c>
    </row>
    <row r="7089" spans="1:9" x14ac:dyDescent="0.3">
      <c r="A7089">
        <v>185561</v>
      </c>
      <c r="B7089">
        <v>115</v>
      </c>
      <c r="C7089">
        <v>0</v>
      </c>
      <c r="D7089">
        <v>186152</v>
      </c>
      <c r="E7089" t="s">
        <v>5790</v>
      </c>
      <c r="F7089">
        <v>0.44784003500000003</v>
      </c>
      <c r="G7089">
        <v>185561</v>
      </c>
      <c r="H7089">
        <v>14.76</v>
      </c>
      <c r="I7089">
        <v>1</v>
      </c>
    </row>
    <row r="7090" spans="1:9" x14ac:dyDescent="0.3">
      <c r="A7090">
        <v>185561</v>
      </c>
      <c r="B7090">
        <v>115</v>
      </c>
      <c r="C7090">
        <v>0</v>
      </c>
      <c r="D7090">
        <v>186152</v>
      </c>
      <c r="E7090" t="s">
        <v>5790</v>
      </c>
      <c r="F7090">
        <v>0.44784003500000003</v>
      </c>
      <c r="G7090">
        <v>185561</v>
      </c>
      <c r="H7090">
        <v>14.76</v>
      </c>
      <c r="I7090">
        <v>1</v>
      </c>
    </row>
    <row r="7091" spans="1:9" x14ac:dyDescent="0.3">
      <c r="A7091">
        <v>185562</v>
      </c>
      <c r="B7091">
        <v>115</v>
      </c>
      <c r="C7091">
        <v>0</v>
      </c>
      <c r="D7091">
        <v>186152</v>
      </c>
      <c r="E7091" t="s">
        <v>5790</v>
      </c>
      <c r="F7091">
        <v>0.74279433490000002</v>
      </c>
      <c r="G7091">
        <v>185562</v>
      </c>
      <c r="H7091">
        <v>11.8</v>
      </c>
      <c r="I7091">
        <v>2</v>
      </c>
    </row>
    <row r="7092" spans="1:9" x14ac:dyDescent="0.3">
      <c r="A7092">
        <v>185562</v>
      </c>
      <c r="B7092">
        <v>115</v>
      </c>
      <c r="C7092">
        <v>0</v>
      </c>
      <c r="D7092">
        <v>186152</v>
      </c>
      <c r="E7092" t="s">
        <v>5790</v>
      </c>
      <c r="F7092">
        <v>0.74279433490000002</v>
      </c>
      <c r="G7092">
        <v>185562</v>
      </c>
      <c r="H7092">
        <v>11.8</v>
      </c>
      <c r="I7092">
        <v>2</v>
      </c>
    </row>
    <row r="7093" spans="1:9" x14ac:dyDescent="0.3">
      <c r="A7093">
        <v>185563</v>
      </c>
      <c r="B7093">
        <v>115</v>
      </c>
      <c r="C7093">
        <v>0</v>
      </c>
      <c r="D7093">
        <v>186152</v>
      </c>
      <c r="E7093" t="s">
        <v>5790</v>
      </c>
      <c r="F7093">
        <v>0.26154455539999999</v>
      </c>
      <c r="G7093">
        <v>185563</v>
      </c>
      <c r="H7093">
        <v>14.76</v>
      </c>
      <c r="I7093">
        <v>1</v>
      </c>
    </row>
    <row r="7094" spans="1:9" x14ac:dyDescent="0.3">
      <c r="A7094">
        <v>185563</v>
      </c>
      <c r="B7094">
        <v>115</v>
      </c>
      <c r="C7094">
        <v>0</v>
      </c>
      <c r="D7094">
        <v>186152</v>
      </c>
      <c r="E7094" t="s">
        <v>5790</v>
      </c>
      <c r="F7094">
        <v>0.26154455539999999</v>
      </c>
      <c r="G7094">
        <v>185563</v>
      </c>
      <c r="H7094">
        <v>14.76</v>
      </c>
      <c r="I7094">
        <v>1</v>
      </c>
    </row>
    <row r="7095" spans="1:9" x14ac:dyDescent="0.3">
      <c r="A7095">
        <v>185566</v>
      </c>
      <c r="B7095">
        <v>115</v>
      </c>
      <c r="C7095">
        <v>0</v>
      </c>
      <c r="D7095">
        <v>186152</v>
      </c>
      <c r="E7095" t="s">
        <v>5790</v>
      </c>
      <c r="F7095">
        <v>0.66115534310000001</v>
      </c>
      <c r="G7095">
        <v>185566</v>
      </c>
      <c r="H7095">
        <v>11.8</v>
      </c>
      <c r="I7095">
        <v>2</v>
      </c>
    </row>
    <row r="7096" spans="1:9" x14ac:dyDescent="0.3">
      <c r="A7096">
        <v>185566</v>
      </c>
      <c r="B7096">
        <v>115</v>
      </c>
      <c r="C7096">
        <v>0</v>
      </c>
      <c r="D7096">
        <v>186152</v>
      </c>
      <c r="E7096" t="s">
        <v>5790</v>
      </c>
      <c r="F7096">
        <v>0.66115534310000001</v>
      </c>
      <c r="G7096">
        <v>185566</v>
      </c>
      <c r="H7096">
        <v>11.8</v>
      </c>
      <c r="I7096">
        <v>2</v>
      </c>
    </row>
    <row r="7097" spans="1:9" x14ac:dyDescent="0.3">
      <c r="A7097">
        <v>185596</v>
      </c>
      <c r="B7097">
        <v>115</v>
      </c>
      <c r="C7097">
        <v>0</v>
      </c>
      <c r="D7097">
        <v>185690</v>
      </c>
      <c r="E7097" t="s">
        <v>5790</v>
      </c>
      <c r="F7097">
        <v>0.86250764130000002</v>
      </c>
      <c r="G7097">
        <v>185596</v>
      </c>
      <c r="H7097">
        <v>6.11</v>
      </c>
      <c r="I7097">
        <v>4</v>
      </c>
    </row>
    <row r="7098" spans="1:9" x14ac:dyDescent="0.3">
      <c r="A7098">
        <v>185596</v>
      </c>
      <c r="B7098">
        <v>115</v>
      </c>
      <c r="C7098">
        <v>0</v>
      </c>
      <c r="D7098">
        <v>185690</v>
      </c>
      <c r="E7098" t="s">
        <v>5790</v>
      </c>
      <c r="F7098">
        <v>0.86250764130000002</v>
      </c>
      <c r="G7098">
        <v>185596</v>
      </c>
      <c r="H7098">
        <v>6.11</v>
      </c>
      <c r="I7098">
        <v>4</v>
      </c>
    </row>
    <row r="7099" spans="1:9" x14ac:dyDescent="0.3">
      <c r="A7099">
        <v>185597</v>
      </c>
      <c r="B7099">
        <v>127</v>
      </c>
      <c r="C7099">
        <v>0</v>
      </c>
      <c r="D7099">
        <v>185961</v>
      </c>
      <c r="E7099" t="s">
        <v>5790</v>
      </c>
      <c r="F7099">
        <v>0.90719574690000004</v>
      </c>
      <c r="G7099">
        <v>185597</v>
      </c>
      <c r="H7099">
        <v>6.11</v>
      </c>
      <c r="I7099">
        <v>4</v>
      </c>
    </row>
    <row r="7100" spans="1:9" x14ac:dyDescent="0.3">
      <c r="A7100">
        <v>185597</v>
      </c>
      <c r="B7100">
        <v>127</v>
      </c>
      <c r="C7100">
        <v>0</v>
      </c>
      <c r="D7100">
        <v>185961</v>
      </c>
      <c r="E7100" t="s">
        <v>5790</v>
      </c>
      <c r="F7100">
        <v>0.90719574690000004</v>
      </c>
      <c r="G7100">
        <v>185597</v>
      </c>
      <c r="H7100">
        <v>6.11</v>
      </c>
      <c r="I7100">
        <v>4</v>
      </c>
    </row>
    <row r="7101" spans="1:9" x14ac:dyDescent="0.3">
      <c r="A7101">
        <v>185599</v>
      </c>
      <c r="B7101">
        <v>127</v>
      </c>
      <c r="C7101">
        <v>0</v>
      </c>
      <c r="D7101">
        <v>185961</v>
      </c>
      <c r="E7101" t="s">
        <v>5791</v>
      </c>
      <c r="F7101">
        <v>0.95316284890000003</v>
      </c>
      <c r="G7101">
        <v>185599</v>
      </c>
      <c r="H7101">
        <v>4.0599999999999996</v>
      </c>
      <c r="I7101">
        <v>5</v>
      </c>
    </row>
    <row r="7102" spans="1:9" x14ac:dyDescent="0.3">
      <c r="A7102">
        <v>185599</v>
      </c>
      <c r="B7102">
        <v>127</v>
      </c>
      <c r="C7102">
        <v>0</v>
      </c>
      <c r="D7102">
        <v>185961</v>
      </c>
      <c r="E7102" t="s">
        <v>5791</v>
      </c>
      <c r="F7102">
        <v>0.95316284890000003</v>
      </c>
      <c r="G7102">
        <v>185599</v>
      </c>
      <c r="H7102">
        <v>4.0599999999999996</v>
      </c>
      <c r="I7102">
        <v>5</v>
      </c>
    </row>
    <row r="7103" spans="1:9" x14ac:dyDescent="0.3">
      <c r="A7103">
        <v>185600</v>
      </c>
      <c r="B7103">
        <v>142</v>
      </c>
      <c r="C7103">
        <v>0</v>
      </c>
      <c r="D7103">
        <v>185945</v>
      </c>
      <c r="E7103" t="s">
        <v>5790</v>
      </c>
      <c r="F7103">
        <v>0.53505021330000002</v>
      </c>
      <c r="G7103">
        <v>185600</v>
      </c>
      <c r="H7103">
        <v>11.8</v>
      </c>
      <c r="I7103">
        <v>2</v>
      </c>
    </row>
    <row r="7104" spans="1:9" x14ac:dyDescent="0.3">
      <c r="A7104">
        <v>185600</v>
      </c>
      <c r="B7104">
        <v>142</v>
      </c>
      <c r="C7104">
        <v>0</v>
      </c>
      <c r="D7104">
        <v>185945</v>
      </c>
      <c r="E7104" t="s">
        <v>5790</v>
      </c>
      <c r="F7104">
        <v>0.53505021330000002</v>
      </c>
      <c r="G7104">
        <v>185600</v>
      </c>
      <c r="H7104">
        <v>11.8</v>
      </c>
      <c r="I7104">
        <v>2</v>
      </c>
    </row>
    <row r="7105" spans="1:9" x14ac:dyDescent="0.3">
      <c r="A7105">
        <v>185603</v>
      </c>
      <c r="B7105">
        <v>142</v>
      </c>
      <c r="C7105">
        <v>0</v>
      </c>
      <c r="D7105">
        <v>185945</v>
      </c>
      <c r="E7105" t="s">
        <v>5790</v>
      </c>
      <c r="F7105">
        <v>0.85442709920000004</v>
      </c>
      <c r="G7105">
        <v>185603</v>
      </c>
      <c r="H7105">
        <v>6.11</v>
      </c>
      <c r="I7105">
        <v>4</v>
      </c>
    </row>
    <row r="7106" spans="1:9" x14ac:dyDescent="0.3">
      <c r="A7106">
        <v>185603</v>
      </c>
      <c r="B7106">
        <v>142</v>
      </c>
      <c r="C7106">
        <v>0</v>
      </c>
      <c r="D7106">
        <v>185945</v>
      </c>
      <c r="E7106" t="s">
        <v>5790</v>
      </c>
      <c r="F7106">
        <v>0.85442709920000004</v>
      </c>
      <c r="G7106">
        <v>185603</v>
      </c>
      <c r="H7106">
        <v>6.11</v>
      </c>
      <c r="I7106">
        <v>4</v>
      </c>
    </row>
    <row r="7107" spans="1:9" x14ac:dyDescent="0.3">
      <c r="A7107">
        <v>185605</v>
      </c>
      <c r="B7107">
        <v>142</v>
      </c>
      <c r="C7107">
        <v>0</v>
      </c>
      <c r="D7107">
        <v>185734</v>
      </c>
      <c r="E7107" t="s">
        <v>5790</v>
      </c>
      <c r="F7107">
        <v>0.85955160860000002</v>
      </c>
      <c r="G7107">
        <v>185605</v>
      </c>
      <c r="H7107">
        <v>6.11</v>
      </c>
      <c r="I7107">
        <v>4</v>
      </c>
    </row>
    <row r="7108" spans="1:9" x14ac:dyDescent="0.3">
      <c r="A7108">
        <v>185605</v>
      </c>
      <c r="B7108">
        <v>142</v>
      </c>
      <c r="C7108">
        <v>0</v>
      </c>
      <c r="D7108">
        <v>185734</v>
      </c>
      <c r="E7108" t="s">
        <v>5790</v>
      </c>
      <c r="F7108">
        <v>0.85955160860000002</v>
      </c>
      <c r="G7108">
        <v>185605</v>
      </c>
      <c r="H7108">
        <v>6.11</v>
      </c>
      <c r="I7108">
        <v>4</v>
      </c>
    </row>
    <row r="7109" spans="1:9" x14ac:dyDescent="0.3">
      <c r="A7109">
        <v>185606</v>
      </c>
      <c r="B7109">
        <v>147.70153846153801</v>
      </c>
      <c r="C7109">
        <v>0</v>
      </c>
      <c r="D7109">
        <v>185386</v>
      </c>
      <c r="E7109" t="s">
        <v>5790</v>
      </c>
      <c r="F7109">
        <v>0.40599969029999999</v>
      </c>
      <c r="G7109">
        <v>185606</v>
      </c>
      <c r="H7109">
        <v>14.76</v>
      </c>
      <c r="I7109">
        <v>1</v>
      </c>
    </row>
    <row r="7110" spans="1:9" x14ac:dyDescent="0.3">
      <c r="A7110">
        <v>185606</v>
      </c>
      <c r="B7110">
        <v>147.70153846153801</v>
      </c>
      <c r="C7110">
        <v>0</v>
      </c>
      <c r="D7110">
        <v>185386</v>
      </c>
      <c r="E7110" t="s">
        <v>5790</v>
      </c>
      <c r="F7110">
        <v>0.40599969029999999</v>
      </c>
      <c r="G7110">
        <v>185606</v>
      </c>
      <c r="H7110">
        <v>14.76</v>
      </c>
      <c r="I7110">
        <v>1</v>
      </c>
    </row>
    <row r="7111" spans="1:9" x14ac:dyDescent="0.3">
      <c r="A7111">
        <v>185609</v>
      </c>
      <c r="B7111">
        <v>95</v>
      </c>
      <c r="C7111">
        <v>0</v>
      </c>
      <c r="D7111">
        <v>185769</v>
      </c>
      <c r="E7111" t="s">
        <v>5790</v>
      </c>
      <c r="F7111">
        <v>0.85770422219999998</v>
      </c>
      <c r="G7111">
        <v>185609</v>
      </c>
      <c r="H7111">
        <v>6.11</v>
      </c>
      <c r="I7111">
        <v>4</v>
      </c>
    </row>
    <row r="7112" spans="1:9" x14ac:dyDescent="0.3">
      <c r="A7112">
        <v>185609</v>
      </c>
      <c r="B7112">
        <v>95</v>
      </c>
      <c r="C7112">
        <v>0</v>
      </c>
      <c r="D7112">
        <v>185769</v>
      </c>
      <c r="E7112" t="s">
        <v>5790</v>
      </c>
      <c r="F7112">
        <v>0.85770422219999998</v>
      </c>
      <c r="G7112">
        <v>185609</v>
      </c>
      <c r="H7112">
        <v>6.11</v>
      </c>
      <c r="I7112">
        <v>4</v>
      </c>
    </row>
    <row r="7113" spans="1:9" x14ac:dyDescent="0.3">
      <c r="A7113">
        <v>185614</v>
      </c>
      <c r="B7113">
        <v>142</v>
      </c>
      <c r="C7113">
        <v>0</v>
      </c>
      <c r="D7113">
        <v>186017</v>
      </c>
      <c r="E7113" t="s">
        <v>5790</v>
      </c>
      <c r="F7113">
        <v>0.7732720971</v>
      </c>
      <c r="G7113">
        <v>185614</v>
      </c>
      <c r="H7113">
        <v>7.65</v>
      </c>
      <c r="I7113">
        <v>3</v>
      </c>
    </row>
    <row r="7114" spans="1:9" x14ac:dyDescent="0.3">
      <c r="A7114">
        <v>185614</v>
      </c>
      <c r="B7114">
        <v>142</v>
      </c>
      <c r="C7114">
        <v>0</v>
      </c>
      <c r="D7114">
        <v>186017</v>
      </c>
      <c r="E7114" t="s">
        <v>5790</v>
      </c>
      <c r="F7114">
        <v>0.7732720971</v>
      </c>
      <c r="G7114">
        <v>185614</v>
      </c>
      <c r="H7114">
        <v>7.65</v>
      </c>
      <c r="I7114">
        <v>3</v>
      </c>
    </row>
    <row r="7115" spans="1:9" x14ac:dyDescent="0.3">
      <c r="A7115">
        <v>185615</v>
      </c>
      <c r="B7115">
        <v>142</v>
      </c>
      <c r="C7115">
        <v>0</v>
      </c>
      <c r="D7115">
        <v>186017</v>
      </c>
      <c r="E7115" t="s">
        <v>5790</v>
      </c>
      <c r="F7115">
        <v>0.89690309759999998</v>
      </c>
      <c r="G7115">
        <v>185615</v>
      </c>
      <c r="H7115">
        <v>6.11</v>
      </c>
      <c r="I7115">
        <v>4</v>
      </c>
    </row>
    <row r="7116" spans="1:9" x14ac:dyDescent="0.3">
      <c r="A7116">
        <v>185615</v>
      </c>
      <c r="B7116">
        <v>142</v>
      </c>
      <c r="C7116">
        <v>0</v>
      </c>
      <c r="D7116">
        <v>186017</v>
      </c>
      <c r="E7116" t="s">
        <v>5790</v>
      </c>
      <c r="F7116">
        <v>0.89690309759999998</v>
      </c>
      <c r="G7116">
        <v>185615</v>
      </c>
      <c r="H7116">
        <v>6.11</v>
      </c>
      <c r="I7116">
        <v>4</v>
      </c>
    </row>
    <row r="7117" spans="1:9" x14ac:dyDescent="0.3">
      <c r="A7117">
        <v>185618</v>
      </c>
      <c r="B7117">
        <v>142</v>
      </c>
      <c r="C7117">
        <v>0</v>
      </c>
      <c r="D7117">
        <v>186017</v>
      </c>
      <c r="E7117" t="s">
        <v>5791</v>
      </c>
      <c r="F7117">
        <v>0.97418630120000005</v>
      </c>
      <c r="G7117">
        <v>185618</v>
      </c>
      <c r="H7117">
        <v>1.98</v>
      </c>
      <c r="I7117">
        <v>6</v>
      </c>
    </row>
    <row r="7118" spans="1:9" x14ac:dyDescent="0.3">
      <c r="A7118">
        <v>185618</v>
      </c>
      <c r="B7118">
        <v>142</v>
      </c>
      <c r="C7118">
        <v>0</v>
      </c>
      <c r="D7118">
        <v>186017</v>
      </c>
      <c r="E7118" t="s">
        <v>5791</v>
      </c>
      <c r="F7118">
        <v>0.97418630120000005</v>
      </c>
      <c r="G7118">
        <v>185618</v>
      </c>
      <c r="H7118">
        <v>1.98</v>
      </c>
      <c r="I7118">
        <v>6</v>
      </c>
    </row>
    <row r="7119" spans="1:9" x14ac:dyDescent="0.3">
      <c r="A7119">
        <v>185619</v>
      </c>
      <c r="B7119">
        <v>179.25396274594399</v>
      </c>
      <c r="C7119">
        <v>0</v>
      </c>
      <c r="D7119">
        <v>186017</v>
      </c>
      <c r="E7119" t="s">
        <v>5791</v>
      </c>
      <c r="F7119">
        <v>0.9615403414</v>
      </c>
      <c r="G7119">
        <v>185619</v>
      </c>
      <c r="H7119">
        <v>4.0599999999999996</v>
      </c>
      <c r="I7119">
        <v>5</v>
      </c>
    </row>
    <row r="7120" spans="1:9" x14ac:dyDescent="0.3">
      <c r="A7120">
        <v>185619</v>
      </c>
      <c r="B7120">
        <v>179.25396274594399</v>
      </c>
      <c r="C7120">
        <v>0</v>
      </c>
      <c r="D7120">
        <v>186017</v>
      </c>
      <c r="E7120" t="s">
        <v>5791</v>
      </c>
      <c r="F7120">
        <v>0.9615403414</v>
      </c>
      <c r="G7120">
        <v>185619</v>
      </c>
      <c r="H7120">
        <v>4.0599999999999996</v>
      </c>
      <c r="I7120">
        <v>5</v>
      </c>
    </row>
    <row r="7121" spans="1:9" x14ac:dyDescent="0.3">
      <c r="A7121">
        <v>185621</v>
      </c>
      <c r="B7121">
        <v>142</v>
      </c>
      <c r="C7121">
        <v>0</v>
      </c>
      <c r="D7121">
        <v>186017</v>
      </c>
      <c r="E7121" t="s">
        <v>5791</v>
      </c>
      <c r="F7121">
        <v>0.97669559719999999</v>
      </c>
      <c r="G7121">
        <v>185621</v>
      </c>
      <c r="H7121">
        <v>1.98</v>
      </c>
      <c r="I7121">
        <v>6</v>
      </c>
    </row>
    <row r="7122" spans="1:9" x14ac:dyDescent="0.3">
      <c r="A7122">
        <v>185621</v>
      </c>
      <c r="B7122">
        <v>142</v>
      </c>
      <c r="C7122">
        <v>0</v>
      </c>
      <c r="D7122">
        <v>186017</v>
      </c>
      <c r="E7122" t="s">
        <v>5791</v>
      </c>
      <c r="F7122">
        <v>0.97669559719999999</v>
      </c>
      <c r="G7122">
        <v>185621</v>
      </c>
      <c r="H7122">
        <v>1.98</v>
      </c>
      <c r="I7122">
        <v>6</v>
      </c>
    </row>
    <row r="7123" spans="1:9" x14ac:dyDescent="0.3">
      <c r="A7123">
        <v>185622</v>
      </c>
      <c r="B7123">
        <v>142</v>
      </c>
      <c r="C7123">
        <v>0</v>
      </c>
      <c r="D7123">
        <v>186017</v>
      </c>
      <c r="E7123" t="s">
        <v>5790</v>
      </c>
      <c r="F7123">
        <v>0.80469816920000004</v>
      </c>
      <c r="G7123">
        <v>185622</v>
      </c>
      <c r="H7123">
        <v>7.65</v>
      </c>
      <c r="I7123">
        <v>3</v>
      </c>
    </row>
    <row r="7124" spans="1:9" x14ac:dyDescent="0.3">
      <c r="A7124">
        <v>185622</v>
      </c>
      <c r="B7124">
        <v>142</v>
      </c>
      <c r="C7124">
        <v>0</v>
      </c>
      <c r="D7124">
        <v>186017</v>
      </c>
      <c r="E7124" t="s">
        <v>5790</v>
      </c>
      <c r="F7124">
        <v>0.80469816920000004</v>
      </c>
      <c r="G7124">
        <v>185622</v>
      </c>
      <c r="H7124">
        <v>7.65</v>
      </c>
      <c r="I7124">
        <v>3</v>
      </c>
    </row>
    <row r="7125" spans="1:9" x14ac:dyDescent="0.3">
      <c r="A7125">
        <v>185633</v>
      </c>
      <c r="B7125">
        <v>95</v>
      </c>
      <c r="C7125">
        <v>0</v>
      </c>
      <c r="D7125">
        <v>185769</v>
      </c>
      <c r="E7125" t="s">
        <v>5790</v>
      </c>
      <c r="F7125">
        <v>0.75122874979999998</v>
      </c>
      <c r="G7125">
        <v>185633</v>
      </c>
      <c r="H7125">
        <v>11.8</v>
      </c>
      <c r="I7125">
        <v>2</v>
      </c>
    </row>
    <row r="7126" spans="1:9" x14ac:dyDescent="0.3">
      <c r="A7126">
        <v>185633</v>
      </c>
      <c r="B7126">
        <v>95</v>
      </c>
      <c r="C7126">
        <v>0</v>
      </c>
      <c r="D7126">
        <v>185769</v>
      </c>
      <c r="E7126" t="s">
        <v>5790</v>
      </c>
      <c r="F7126">
        <v>0.75122874979999998</v>
      </c>
      <c r="G7126">
        <v>185633</v>
      </c>
      <c r="H7126">
        <v>11.8</v>
      </c>
      <c r="I7126">
        <v>2</v>
      </c>
    </row>
    <row r="7127" spans="1:9" x14ac:dyDescent="0.3">
      <c r="A7127">
        <v>185649</v>
      </c>
      <c r="B7127">
        <v>142</v>
      </c>
      <c r="C7127">
        <v>0</v>
      </c>
      <c r="D7127">
        <v>186420</v>
      </c>
      <c r="E7127" t="s">
        <v>5790</v>
      </c>
      <c r="F7127">
        <v>0.12876203659999999</v>
      </c>
      <c r="G7127">
        <v>185649</v>
      </c>
      <c r="H7127">
        <v>14.76</v>
      </c>
      <c r="I7127">
        <v>1</v>
      </c>
    </row>
    <row r="7128" spans="1:9" x14ac:dyDescent="0.3">
      <c r="A7128">
        <v>185649</v>
      </c>
      <c r="B7128">
        <v>142</v>
      </c>
      <c r="C7128">
        <v>0</v>
      </c>
      <c r="D7128">
        <v>186420</v>
      </c>
      <c r="E7128" t="s">
        <v>5790</v>
      </c>
      <c r="F7128">
        <v>0.12876203659999999</v>
      </c>
      <c r="G7128">
        <v>185649</v>
      </c>
      <c r="H7128">
        <v>14.76</v>
      </c>
      <c r="I7128">
        <v>1</v>
      </c>
    </row>
    <row r="7129" spans="1:9" x14ac:dyDescent="0.3">
      <c r="A7129">
        <v>185655</v>
      </c>
      <c r="B7129">
        <v>142</v>
      </c>
      <c r="C7129">
        <v>0</v>
      </c>
      <c r="D7129">
        <v>185261</v>
      </c>
      <c r="E7129" t="s">
        <v>5790</v>
      </c>
      <c r="F7129">
        <v>0.67837470769999997</v>
      </c>
      <c r="G7129">
        <v>185655</v>
      </c>
      <c r="H7129">
        <v>11.8</v>
      </c>
      <c r="I7129">
        <v>2</v>
      </c>
    </row>
    <row r="7130" spans="1:9" x14ac:dyDescent="0.3">
      <c r="A7130">
        <v>185655</v>
      </c>
      <c r="B7130">
        <v>142</v>
      </c>
      <c r="C7130">
        <v>0</v>
      </c>
      <c r="D7130">
        <v>185261</v>
      </c>
      <c r="E7130" t="s">
        <v>5790</v>
      </c>
      <c r="F7130">
        <v>0.67837470769999997</v>
      </c>
      <c r="G7130">
        <v>185655</v>
      </c>
      <c r="H7130">
        <v>11.8</v>
      </c>
      <c r="I7130">
        <v>2</v>
      </c>
    </row>
    <row r="7131" spans="1:9" x14ac:dyDescent="0.3">
      <c r="A7131">
        <v>185684</v>
      </c>
      <c r="B7131">
        <v>142</v>
      </c>
      <c r="C7131">
        <v>0</v>
      </c>
      <c r="D7131">
        <v>186098</v>
      </c>
      <c r="E7131" t="s">
        <v>5790</v>
      </c>
      <c r="F7131">
        <v>0.82357907299999999</v>
      </c>
      <c r="G7131">
        <v>185684</v>
      </c>
      <c r="H7131">
        <v>7.65</v>
      </c>
      <c r="I7131">
        <v>3</v>
      </c>
    </row>
    <row r="7132" spans="1:9" x14ac:dyDescent="0.3">
      <c r="A7132">
        <v>185684</v>
      </c>
      <c r="B7132">
        <v>142</v>
      </c>
      <c r="C7132">
        <v>0</v>
      </c>
      <c r="D7132">
        <v>186098</v>
      </c>
      <c r="E7132" t="s">
        <v>5790</v>
      </c>
      <c r="F7132">
        <v>0.82357907299999999</v>
      </c>
      <c r="G7132">
        <v>185684</v>
      </c>
      <c r="H7132">
        <v>7.65</v>
      </c>
      <c r="I7132">
        <v>3</v>
      </c>
    </row>
    <row r="7133" spans="1:9" x14ac:dyDescent="0.3">
      <c r="A7133">
        <v>185687</v>
      </c>
      <c r="B7133">
        <v>142</v>
      </c>
      <c r="C7133">
        <v>0</v>
      </c>
      <c r="D7133">
        <v>186098</v>
      </c>
      <c r="E7133" t="s">
        <v>5790</v>
      </c>
      <c r="F7133">
        <v>0.68488824370000001</v>
      </c>
      <c r="G7133">
        <v>185687</v>
      </c>
      <c r="H7133">
        <v>11.8</v>
      </c>
      <c r="I7133">
        <v>2</v>
      </c>
    </row>
    <row r="7134" spans="1:9" x14ac:dyDescent="0.3">
      <c r="A7134">
        <v>185687</v>
      </c>
      <c r="B7134">
        <v>142</v>
      </c>
      <c r="C7134">
        <v>0</v>
      </c>
      <c r="D7134">
        <v>186098</v>
      </c>
      <c r="E7134" t="s">
        <v>5790</v>
      </c>
      <c r="F7134">
        <v>0.68488824370000001</v>
      </c>
      <c r="G7134">
        <v>185687</v>
      </c>
      <c r="H7134">
        <v>11.8</v>
      </c>
      <c r="I7134">
        <v>2</v>
      </c>
    </row>
    <row r="7135" spans="1:9" x14ac:dyDescent="0.3">
      <c r="A7135">
        <v>185689</v>
      </c>
      <c r="B7135">
        <v>142</v>
      </c>
      <c r="C7135">
        <v>0</v>
      </c>
      <c r="D7135">
        <v>186098</v>
      </c>
      <c r="E7135" t="s">
        <v>5790</v>
      </c>
      <c r="F7135">
        <v>0.75961208339999997</v>
      </c>
      <c r="G7135">
        <v>185689</v>
      </c>
      <c r="H7135">
        <v>7.65</v>
      </c>
      <c r="I7135">
        <v>3</v>
      </c>
    </row>
    <row r="7136" spans="1:9" x14ac:dyDescent="0.3">
      <c r="A7136">
        <v>185689</v>
      </c>
      <c r="B7136">
        <v>142</v>
      </c>
      <c r="C7136">
        <v>0</v>
      </c>
      <c r="D7136">
        <v>186098</v>
      </c>
      <c r="E7136" t="s">
        <v>5790</v>
      </c>
      <c r="F7136">
        <v>0.75961208339999997</v>
      </c>
      <c r="G7136">
        <v>185689</v>
      </c>
      <c r="H7136">
        <v>7.65</v>
      </c>
      <c r="I7136">
        <v>3</v>
      </c>
    </row>
    <row r="7137" spans="1:9" x14ac:dyDescent="0.3">
      <c r="A7137">
        <v>185704</v>
      </c>
      <c r="B7137">
        <v>142</v>
      </c>
      <c r="C7137">
        <v>0</v>
      </c>
      <c r="D7137">
        <v>185945</v>
      </c>
      <c r="E7137" t="s">
        <v>5790</v>
      </c>
      <c r="F7137">
        <v>0.16472452879999999</v>
      </c>
      <c r="G7137">
        <v>185704</v>
      </c>
      <c r="H7137">
        <v>14.76</v>
      </c>
      <c r="I7137">
        <v>1</v>
      </c>
    </row>
    <row r="7138" spans="1:9" x14ac:dyDescent="0.3">
      <c r="A7138">
        <v>185704</v>
      </c>
      <c r="B7138">
        <v>142</v>
      </c>
      <c r="C7138">
        <v>0</v>
      </c>
      <c r="D7138">
        <v>185945</v>
      </c>
      <c r="E7138" t="s">
        <v>5790</v>
      </c>
      <c r="F7138">
        <v>0.16472452879999999</v>
      </c>
      <c r="G7138">
        <v>185704</v>
      </c>
      <c r="H7138">
        <v>14.76</v>
      </c>
      <c r="I7138">
        <v>1</v>
      </c>
    </row>
    <row r="7139" spans="1:9" x14ac:dyDescent="0.3">
      <c r="A7139">
        <v>185709</v>
      </c>
      <c r="B7139">
        <v>142</v>
      </c>
      <c r="C7139">
        <v>0</v>
      </c>
      <c r="D7139">
        <v>186098</v>
      </c>
      <c r="E7139" t="s">
        <v>5791</v>
      </c>
      <c r="F7139">
        <v>0.93837386369999998</v>
      </c>
      <c r="G7139">
        <v>185709</v>
      </c>
      <c r="H7139">
        <v>4.0599999999999996</v>
      </c>
      <c r="I7139">
        <v>5</v>
      </c>
    </row>
    <row r="7140" spans="1:9" x14ac:dyDescent="0.3">
      <c r="A7140">
        <v>185709</v>
      </c>
      <c r="B7140">
        <v>142</v>
      </c>
      <c r="C7140">
        <v>0</v>
      </c>
      <c r="D7140">
        <v>186098</v>
      </c>
      <c r="E7140" t="s">
        <v>5791</v>
      </c>
      <c r="F7140">
        <v>0.93837386369999998</v>
      </c>
      <c r="G7140">
        <v>185709</v>
      </c>
      <c r="H7140">
        <v>4.0599999999999996</v>
      </c>
      <c r="I7140">
        <v>5</v>
      </c>
    </row>
    <row r="7141" spans="1:9" x14ac:dyDescent="0.3">
      <c r="A7141">
        <v>185711</v>
      </c>
      <c r="B7141">
        <v>142</v>
      </c>
      <c r="C7141">
        <v>0</v>
      </c>
      <c r="D7141">
        <v>185945</v>
      </c>
      <c r="E7141" t="s">
        <v>5791</v>
      </c>
      <c r="F7141">
        <v>0.95369124409999995</v>
      </c>
      <c r="G7141">
        <v>185711</v>
      </c>
      <c r="H7141">
        <v>4.0599999999999996</v>
      </c>
      <c r="I7141">
        <v>5</v>
      </c>
    </row>
    <row r="7142" spans="1:9" x14ac:dyDescent="0.3">
      <c r="A7142">
        <v>185711</v>
      </c>
      <c r="B7142">
        <v>142</v>
      </c>
      <c r="C7142">
        <v>0</v>
      </c>
      <c r="D7142">
        <v>185945</v>
      </c>
      <c r="E7142" t="s">
        <v>5791</v>
      </c>
      <c r="F7142">
        <v>0.95369124409999995</v>
      </c>
      <c r="G7142">
        <v>185711</v>
      </c>
      <c r="H7142">
        <v>4.0599999999999996</v>
      </c>
      <c r="I7142">
        <v>5</v>
      </c>
    </row>
    <row r="7143" spans="1:9" x14ac:dyDescent="0.3">
      <c r="A7143">
        <v>185717</v>
      </c>
      <c r="B7143">
        <v>102.17684210526301</v>
      </c>
      <c r="C7143">
        <v>0</v>
      </c>
      <c r="D7143">
        <v>186463</v>
      </c>
      <c r="E7143" t="s">
        <v>5790</v>
      </c>
      <c r="F7143">
        <v>0.46524152159999999</v>
      </c>
      <c r="G7143">
        <v>185717</v>
      </c>
      <c r="H7143">
        <v>14.76</v>
      </c>
      <c r="I7143">
        <v>1</v>
      </c>
    </row>
    <row r="7144" spans="1:9" x14ac:dyDescent="0.3">
      <c r="A7144">
        <v>185717</v>
      </c>
      <c r="B7144">
        <v>102.17684210526301</v>
      </c>
      <c r="C7144">
        <v>0</v>
      </c>
      <c r="D7144">
        <v>186463</v>
      </c>
      <c r="E7144" t="s">
        <v>5790</v>
      </c>
      <c r="F7144">
        <v>0.46524152159999999</v>
      </c>
      <c r="G7144">
        <v>185717</v>
      </c>
      <c r="H7144">
        <v>14.76</v>
      </c>
      <c r="I7144">
        <v>1</v>
      </c>
    </row>
    <row r="7145" spans="1:9" x14ac:dyDescent="0.3">
      <c r="A7145">
        <v>185727</v>
      </c>
      <c r="B7145">
        <v>142</v>
      </c>
      <c r="C7145">
        <v>0</v>
      </c>
      <c r="D7145">
        <v>185945</v>
      </c>
      <c r="E7145" t="s">
        <v>5790</v>
      </c>
      <c r="F7145">
        <v>0.61707359549999996</v>
      </c>
      <c r="G7145">
        <v>185727</v>
      </c>
      <c r="H7145">
        <v>11.8</v>
      </c>
      <c r="I7145">
        <v>2</v>
      </c>
    </row>
    <row r="7146" spans="1:9" x14ac:dyDescent="0.3">
      <c r="A7146">
        <v>185727</v>
      </c>
      <c r="B7146">
        <v>142</v>
      </c>
      <c r="C7146">
        <v>0</v>
      </c>
      <c r="D7146">
        <v>185945</v>
      </c>
      <c r="E7146" t="s">
        <v>5790</v>
      </c>
      <c r="F7146">
        <v>0.61707359549999996</v>
      </c>
      <c r="G7146">
        <v>185727</v>
      </c>
      <c r="H7146">
        <v>11.8</v>
      </c>
      <c r="I7146">
        <v>2</v>
      </c>
    </row>
    <row r="7147" spans="1:9" x14ac:dyDescent="0.3">
      <c r="A7147">
        <v>185729</v>
      </c>
      <c r="B7147">
        <v>95</v>
      </c>
      <c r="C7147">
        <v>0</v>
      </c>
      <c r="D7147">
        <v>185769</v>
      </c>
      <c r="E7147" t="s">
        <v>5790</v>
      </c>
      <c r="F7147">
        <v>0.81646609309999996</v>
      </c>
      <c r="G7147">
        <v>185729</v>
      </c>
      <c r="H7147">
        <v>7.65</v>
      </c>
      <c r="I7147">
        <v>3</v>
      </c>
    </row>
    <row r="7148" spans="1:9" x14ac:dyDescent="0.3">
      <c r="A7148">
        <v>185729</v>
      </c>
      <c r="B7148">
        <v>95</v>
      </c>
      <c r="C7148">
        <v>0</v>
      </c>
      <c r="D7148">
        <v>185769</v>
      </c>
      <c r="E7148" t="s">
        <v>5790</v>
      </c>
      <c r="F7148">
        <v>0.81646609309999996</v>
      </c>
      <c r="G7148">
        <v>185729</v>
      </c>
      <c r="H7148">
        <v>7.65</v>
      </c>
      <c r="I7148">
        <v>3</v>
      </c>
    </row>
    <row r="7149" spans="1:9" x14ac:dyDescent="0.3">
      <c r="A7149">
        <v>185730</v>
      </c>
      <c r="B7149">
        <v>142</v>
      </c>
      <c r="C7149">
        <v>0</v>
      </c>
      <c r="D7149">
        <v>186240</v>
      </c>
      <c r="E7149" t="s">
        <v>5790</v>
      </c>
      <c r="F7149">
        <v>0.83881372210000005</v>
      </c>
      <c r="G7149">
        <v>185730</v>
      </c>
      <c r="H7149">
        <v>7.65</v>
      </c>
      <c r="I7149">
        <v>3</v>
      </c>
    </row>
    <row r="7150" spans="1:9" x14ac:dyDescent="0.3">
      <c r="A7150">
        <v>185730</v>
      </c>
      <c r="B7150">
        <v>142</v>
      </c>
      <c r="C7150">
        <v>0</v>
      </c>
      <c r="D7150">
        <v>186240</v>
      </c>
      <c r="E7150" t="s">
        <v>5790</v>
      </c>
      <c r="F7150">
        <v>0.83881372210000005</v>
      </c>
      <c r="G7150">
        <v>185730</v>
      </c>
      <c r="H7150">
        <v>7.65</v>
      </c>
      <c r="I7150">
        <v>3</v>
      </c>
    </row>
    <row r="7151" spans="1:9" x14ac:dyDescent="0.3">
      <c r="A7151">
        <v>185736</v>
      </c>
      <c r="B7151">
        <v>142</v>
      </c>
      <c r="C7151">
        <v>0</v>
      </c>
      <c r="D7151">
        <v>186240</v>
      </c>
      <c r="E7151" t="s">
        <v>5790</v>
      </c>
      <c r="F7151">
        <v>6.4428128299999998E-2</v>
      </c>
      <c r="G7151">
        <v>185736</v>
      </c>
      <c r="H7151">
        <v>14.76</v>
      </c>
      <c r="I7151">
        <v>1</v>
      </c>
    </row>
    <row r="7152" spans="1:9" x14ac:dyDescent="0.3">
      <c r="A7152">
        <v>185736</v>
      </c>
      <c r="B7152">
        <v>142</v>
      </c>
      <c r="C7152">
        <v>0</v>
      </c>
      <c r="D7152">
        <v>186240</v>
      </c>
      <c r="E7152" t="s">
        <v>5790</v>
      </c>
      <c r="F7152">
        <v>6.4428128299999998E-2</v>
      </c>
      <c r="G7152">
        <v>185736</v>
      </c>
      <c r="H7152">
        <v>14.76</v>
      </c>
      <c r="I7152">
        <v>1</v>
      </c>
    </row>
    <row r="7153" spans="1:9" x14ac:dyDescent="0.3">
      <c r="A7153">
        <v>185738</v>
      </c>
      <c r="B7153">
        <v>127</v>
      </c>
      <c r="C7153">
        <v>0</v>
      </c>
      <c r="D7153">
        <v>186264</v>
      </c>
      <c r="E7153" t="s">
        <v>5790</v>
      </c>
      <c r="F7153">
        <v>0.4631421268</v>
      </c>
      <c r="G7153">
        <v>185738</v>
      </c>
      <c r="H7153">
        <v>14.76</v>
      </c>
      <c r="I7153">
        <v>1</v>
      </c>
    </row>
    <row r="7154" spans="1:9" x14ac:dyDescent="0.3">
      <c r="A7154">
        <v>185738</v>
      </c>
      <c r="B7154">
        <v>127</v>
      </c>
      <c r="C7154">
        <v>0</v>
      </c>
      <c r="D7154">
        <v>186264</v>
      </c>
      <c r="E7154" t="s">
        <v>5790</v>
      </c>
      <c r="F7154">
        <v>0.4631421268</v>
      </c>
      <c r="G7154">
        <v>185738</v>
      </c>
      <c r="H7154">
        <v>14.76</v>
      </c>
      <c r="I7154">
        <v>1</v>
      </c>
    </row>
    <row r="7155" spans="1:9" x14ac:dyDescent="0.3">
      <c r="A7155">
        <v>185748</v>
      </c>
      <c r="B7155">
        <v>142</v>
      </c>
      <c r="C7155">
        <v>0</v>
      </c>
      <c r="D7155">
        <v>186264</v>
      </c>
      <c r="E7155" t="s">
        <v>5790</v>
      </c>
      <c r="F7155">
        <v>0.84910982850000005</v>
      </c>
      <c r="G7155">
        <v>185748</v>
      </c>
      <c r="H7155">
        <v>6.11</v>
      </c>
      <c r="I7155">
        <v>4</v>
      </c>
    </row>
    <row r="7156" spans="1:9" x14ac:dyDescent="0.3">
      <c r="A7156">
        <v>185748</v>
      </c>
      <c r="B7156">
        <v>142</v>
      </c>
      <c r="C7156">
        <v>0</v>
      </c>
      <c r="D7156">
        <v>186264</v>
      </c>
      <c r="E7156" t="s">
        <v>5790</v>
      </c>
      <c r="F7156">
        <v>0.84910982850000005</v>
      </c>
      <c r="G7156">
        <v>185748</v>
      </c>
      <c r="H7156">
        <v>6.11</v>
      </c>
      <c r="I7156">
        <v>4</v>
      </c>
    </row>
    <row r="7157" spans="1:9" x14ac:dyDescent="0.3">
      <c r="A7157">
        <v>185751</v>
      </c>
      <c r="B7157">
        <v>142</v>
      </c>
      <c r="C7157">
        <v>0</v>
      </c>
      <c r="D7157">
        <v>186264</v>
      </c>
      <c r="E7157" t="s">
        <v>5790</v>
      </c>
      <c r="F7157">
        <v>0.61576235290000003</v>
      </c>
      <c r="G7157">
        <v>185751</v>
      </c>
      <c r="H7157">
        <v>11.8</v>
      </c>
      <c r="I7157">
        <v>2</v>
      </c>
    </row>
    <row r="7158" spans="1:9" x14ac:dyDescent="0.3">
      <c r="A7158">
        <v>185751</v>
      </c>
      <c r="B7158">
        <v>142</v>
      </c>
      <c r="C7158">
        <v>0</v>
      </c>
      <c r="D7158">
        <v>186264</v>
      </c>
      <c r="E7158" t="s">
        <v>5790</v>
      </c>
      <c r="F7158">
        <v>0.61576235290000003</v>
      </c>
      <c r="G7158">
        <v>185751</v>
      </c>
      <c r="H7158">
        <v>11.8</v>
      </c>
      <c r="I7158">
        <v>2</v>
      </c>
    </row>
    <row r="7159" spans="1:9" x14ac:dyDescent="0.3">
      <c r="A7159">
        <v>185760</v>
      </c>
      <c r="B7159">
        <v>142</v>
      </c>
      <c r="C7159">
        <v>0</v>
      </c>
      <c r="D7159">
        <v>186264</v>
      </c>
      <c r="E7159" t="s">
        <v>5790</v>
      </c>
      <c r="F7159">
        <v>0.127216354</v>
      </c>
      <c r="G7159">
        <v>185760</v>
      </c>
      <c r="H7159">
        <v>14.76</v>
      </c>
      <c r="I7159">
        <v>1</v>
      </c>
    </row>
    <row r="7160" spans="1:9" x14ac:dyDescent="0.3">
      <c r="A7160">
        <v>185760</v>
      </c>
      <c r="B7160">
        <v>142</v>
      </c>
      <c r="C7160">
        <v>0</v>
      </c>
      <c r="D7160">
        <v>186264</v>
      </c>
      <c r="E7160" t="s">
        <v>5790</v>
      </c>
      <c r="F7160">
        <v>0.127216354</v>
      </c>
      <c r="G7160">
        <v>185760</v>
      </c>
      <c r="H7160">
        <v>14.76</v>
      </c>
      <c r="I7160">
        <v>1</v>
      </c>
    </row>
    <row r="7161" spans="1:9" x14ac:dyDescent="0.3">
      <c r="A7161">
        <v>185771</v>
      </c>
      <c r="B7161">
        <v>148.17666666666599</v>
      </c>
      <c r="C7161">
        <v>0</v>
      </c>
      <c r="D7161">
        <v>185989</v>
      </c>
      <c r="E7161" t="s">
        <v>5790</v>
      </c>
      <c r="F7161">
        <v>0.26607191559999999</v>
      </c>
      <c r="G7161">
        <v>185771</v>
      </c>
      <c r="H7161">
        <v>14.76</v>
      </c>
      <c r="I7161">
        <v>1</v>
      </c>
    </row>
    <row r="7162" spans="1:9" x14ac:dyDescent="0.3">
      <c r="A7162">
        <v>185771</v>
      </c>
      <c r="B7162">
        <v>148.17666666666599</v>
      </c>
      <c r="C7162">
        <v>0</v>
      </c>
      <c r="D7162">
        <v>185989</v>
      </c>
      <c r="E7162" t="s">
        <v>5790</v>
      </c>
      <c r="F7162">
        <v>0.26607191559999999</v>
      </c>
      <c r="G7162">
        <v>185771</v>
      </c>
      <c r="H7162">
        <v>14.76</v>
      </c>
      <c r="I7162">
        <v>1</v>
      </c>
    </row>
    <row r="7163" spans="1:9" x14ac:dyDescent="0.3">
      <c r="A7163">
        <v>185784</v>
      </c>
      <c r="B7163">
        <v>141.82909090909001</v>
      </c>
      <c r="C7163">
        <v>0</v>
      </c>
      <c r="D7163">
        <v>185989</v>
      </c>
      <c r="E7163" t="s">
        <v>5790</v>
      </c>
      <c r="F7163">
        <v>0.19566030800000001</v>
      </c>
      <c r="G7163">
        <v>185784</v>
      </c>
      <c r="H7163">
        <v>14.76</v>
      </c>
      <c r="I7163">
        <v>1</v>
      </c>
    </row>
    <row r="7164" spans="1:9" x14ac:dyDescent="0.3">
      <c r="A7164">
        <v>185784</v>
      </c>
      <c r="B7164">
        <v>141.82909090909001</v>
      </c>
      <c r="C7164">
        <v>0</v>
      </c>
      <c r="D7164">
        <v>185989</v>
      </c>
      <c r="E7164" t="s">
        <v>5790</v>
      </c>
      <c r="F7164">
        <v>0.19566030800000001</v>
      </c>
      <c r="G7164">
        <v>185784</v>
      </c>
      <c r="H7164">
        <v>14.76</v>
      </c>
      <c r="I7164">
        <v>1</v>
      </c>
    </row>
    <row r="7165" spans="1:9" x14ac:dyDescent="0.3">
      <c r="A7165">
        <v>185789</v>
      </c>
      <c r="B7165">
        <v>142</v>
      </c>
      <c r="C7165">
        <v>0</v>
      </c>
      <c r="D7165">
        <v>185998</v>
      </c>
      <c r="E7165" t="s">
        <v>5790</v>
      </c>
      <c r="F7165">
        <v>0.72683972119999996</v>
      </c>
      <c r="G7165">
        <v>185789</v>
      </c>
      <c r="H7165">
        <v>11.8</v>
      </c>
      <c r="I7165">
        <v>2</v>
      </c>
    </row>
    <row r="7166" spans="1:9" x14ac:dyDescent="0.3">
      <c r="A7166">
        <v>185789</v>
      </c>
      <c r="B7166">
        <v>142</v>
      </c>
      <c r="C7166">
        <v>0</v>
      </c>
      <c r="D7166">
        <v>185998</v>
      </c>
      <c r="E7166" t="s">
        <v>5790</v>
      </c>
      <c r="F7166">
        <v>0.72683972119999996</v>
      </c>
      <c r="G7166">
        <v>185789</v>
      </c>
      <c r="H7166">
        <v>11.8</v>
      </c>
      <c r="I7166">
        <v>2</v>
      </c>
    </row>
    <row r="7167" spans="1:9" x14ac:dyDescent="0.3">
      <c r="A7167">
        <v>185797</v>
      </c>
      <c r="B7167">
        <v>142</v>
      </c>
      <c r="C7167">
        <v>0</v>
      </c>
      <c r="D7167">
        <v>185989</v>
      </c>
      <c r="E7167" t="s">
        <v>5790</v>
      </c>
      <c r="F7167">
        <v>0.18802013989999999</v>
      </c>
      <c r="G7167">
        <v>185797</v>
      </c>
      <c r="H7167">
        <v>14.76</v>
      </c>
      <c r="I7167">
        <v>1</v>
      </c>
    </row>
    <row r="7168" spans="1:9" x14ac:dyDescent="0.3">
      <c r="A7168">
        <v>185797</v>
      </c>
      <c r="B7168">
        <v>142</v>
      </c>
      <c r="C7168">
        <v>0</v>
      </c>
      <c r="D7168">
        <v>185989</v>
      </c>
      <c r="E7168" t="s">
        <v>5790</v>
      </c>
      <c r="F7168">
        <v>0.18802013989999999</v>
      </c>
      <c r="G7168">
        <v>185797</v>
      </c>
      <c r="H7168">
        <v>14.76</v>
      </c>
      <c r="I7168">
        <v>1</v>
      </c>
    </row>
    <row r="7169" spans="1:9" x14ac:dyDescent="0.3">
      <c r="A7169">
        <v>185819</v>
      </c>
      <c r="B7169">
        <v>141.82909090909001</v>
      </c>
      <c r="C7169">
        <v>0</v>
      </c>
      <c r="D7169">
        <v>185989</v>
      </c>
      <c r="E7169" t="s">
        <v>5790</v>
      </c>
      <c r="F7169">
        <v>0.1672235876</v>
      </c>
      <c r="G7169">
        <v>185819</v>
      </c>
      <c r="H7169">
        <v>14.76</v>
      </c>
      <c r="I7169">
        <v>1</v>
      </c>
    </row>
    <row r="7170" spans="1:9" x14ac:dyDescent="0.3">
      <c r="A7170">
        <v>185819</v>
      </c>
      <c r="B7170">
        <v>141.82909090909001</v>
      </c>
      <c r="C7170">
        <v>0</v>
      </c>
      <c r="D7170">
        <v>185989</v>
      </c>
      <c r="E7170" t="s">
        <v>5790</v>
      </c>
      <c r="F7170">
        <v>0.1672235876</v>
      </c>
      <c r="G7170">
        <v>185819</v>
      </c>
      <c r="H7170">
        <v>14.76</v>
      </c>
      <c r="I7170">
        <v>1</v>
      </c>
    </row>
    <row r="7171" spans="1:9" x14ac:dyDescent="0.3">
      <c r="A7171">
        <v>185829</v>
      </c>
      <c r="B7171">
        <v>142</v>
      </c>
      <c r="C7171">
        <v>0</v>
      </c>
      <c r="D7171">
        <v>186240</v>
      </c>
      <c r="E7171" t="s">
        <v>5790</v>
      </c>
      <c r="F7171">
        <v>0.31924799079999999</v>
      </c>
      <c r="G7171">
        <v>185829</v>
      </c>
      <c r="H7171">
        <v>14.76</v>
      </c>
      <c r="I7171">
        <v>1</v>
      </c>
    </row>
    <row r="7172" spans="1:9" x14ac:dyDescent="0.3">
      <c r="A7172">
        <v>185829</v>
      </c>
      <c r="B7172">
        <v>142</v>
      </c>
      <c r="C7172">
        <v>0</v>
      </c>
      <c r="D7172">
        <v>186240</v>
      </c>
      <c r="E7172" t="s">
        <v>5790</v>
      </c>
      <c r="F7172">
        <v>0.31924799079999999</v>
      </c>
      <c r="G7172">
        <v>185829</v>
      </c>
      <c r="H7172">
        <v>14.76</v>
      </c>
      <c r="I7172">
        <v>1</v>
      </c>
    </row>
    <row r="7173" spans="1:9" x14ac:dyDescent="0.3">
      <c r="A7173">
        <v>185835</v>
      </c>
      <c r="B7173">
        <v>142</v>
      </c>
      <c r="C7173">
        <v>0</v>
      </c>
      <c r="D7173">
        <v>185875</v>
      </c>
      <c r="E7173" t="s">
        <v>5790</v>
      </c>
      <c r="F7173">
        <v>0.31489962339999999</v>
      </c>
      <c r="G7173">
        <v>185835</v>
      </c>
      <c r="H7173">
        <v>14.76</v>
      </c>
      <c r="I7173">
        <v>1</v>
      </c>
    </row>
    <row r="7174" spans="1:9" x14ac:dyDescent="0.3">
      <c r="A7174">
        <v>185835</v>
      </c>
      <c r="B7174">
        <v>142</v>
      </c>
      <c r="C7174">
        <v>0</v>
      </c>
      <c r="D7174">
        <v>185875</v>
      </c>
      <c r="E7174" t="s">
        <v>5790</v>
      </c>
      <c r="F7174">
        <v>0.31489962339999999</v>
      </c>
      <c r="G7174">
        <v>185835</v>
      </c>
      <c r="H7174">
        <v>14.76</v>
      </c>
      <c r="I7174">
        <v>1</v>
      </c>
    </row>
    <row r="7175" spans="1:9" x14ac:dyDescent="0.3">
      <c r="A7175">
        <v>185844</v>
      </c>
      <c r="B7175">
        <v>142</v>
      </c>
      <c r="C7175">
        <v>0</v>
      </c>
      <c r="D7175">
        <v>186240</v>
      </c>
      <c r="E7175" t="s">
        <v>5790</v>
      </c>
      <c r="F7175">
        <v>0.68077814579999996</v>
      </c>
      <c r="G7175">
        <v>185844</v>
      </c>
      <c r="H7175">
        <v>11.8</v>
      </c>
      <c r="I7175">
        <v>2</v>
      </c>
    </row>
    <row r="7176" spans="1:9" x14ac:dyDescent="0.3">
      <c r="A7176">
        <v>185844</v>
      </c>
      <c r="B7176">
        <v>142</v>
      </c>
      <c r="C7176">
        <v>0</v>
      </c>
      <c r="D7176">
        <v>186240</v>
      </c>
      <c r="E7176" t="s">
        <v>5790</v>
      </c>
      <c r="F7176">
        <v>0.68077814579999996</v>
      </c>
      <c r="G7176">
        <v>185844</v>
      </c>
      <c r="H7176">
        <v>11.8</v>
      </c>
      <c r="I7176">
        <v>2</v>
      </c>
    </row>
    <row r="7177" spans="1:9" x14ac:dyDescent="0.3">
      <c r="A7177">
        <v>185868</v>
      </c>
      <c r="B7177">
        <v>142</v>
      </c>
      <c r="C7177">
        <v>0</v>
      </c>
      <c r="D7177">
        <v>186420</v>
      </c>
      <c r="E7177" t="s">
        <v>5790</v>
      </c>
      <c r="F7177">
        <v>0.1279361993</v>
      </c>
      <c r="G7177">
        <v>185868</v>
      </c>
      <c r="H7177">
        <v>14.76</v>
      </c>
      <c r="I7177">
        <v>1</v>
      </c>
    </row>
    <row r="7178" spans="1:9" x14ac:dyDescent="0.3">
      <c r="A7178">
        <v>185868</v>
      </c>
      <c r="B7178">
        <v>142</v>
      </c>
      <c r="C7178">
        <v>0</v>
      </c>
      <c r="D7178">
        <v>186420</v>
      </c>
      <c r="E7178" t="s">
        <v>5790</v>
      </c>
      <c r="F7178">
        <v>0.1279361993</v>
      </c>
      <c r="G7178">
        <v>185868</v>
      </c>
      <c r="H7178">
        <v>14.76</v>
      </c>
      <c r="I7178">
        <v>1</v>
      </c>
    </row>
    <row r="7179" spans="1:9" x14ac:dyDescent="0.3">
      <c r="A7179">
        <v>185881</v>
      </c>
      <c r="B7179">
        <v>152.107272727272</v>
      </c>
      <c r="C7179">
        <v>0</v>
      </c>
      <c r="D7179">
        <v>186465</v>
      </c>
      <c r="E7179" t="s">
        <v>5790</v>
      </c>
      <c r="F7179">
        <v>0.1017388627</v>
      </c>
      <c r="G7179">
        <v>185881</v>
      </c>
      <c r="H7179">
        <v>14.76</v>
      </c>
      <c r="I7179">
        <v>1</v>
      </c>
    </row>
    <row r="7180" spans="1:9" x14ac:dyDescent="0.3">
      <c r="A7180">
        <v>185881</v>
      </c>
      <c r="B7180">
        <v>152.107272727272</v>
      </c>
      <c r="C7180">
        <v>0</v>
      </c>
      <c r="D7180">
        <v>186465</v>
      </c>
      <c r="E7180" t="s">
        <v>5790</v>
      </c>
      <c r="F7180">
        <v>0.1017388627</v>
      </c>
      <c r="G7180">
        <v>185881</v>
      </c>
      <c r="H7180">
        <v>14.76</v>
      </c>
      <c r="I7180">
        <v>1</v>
      </c>
    </row>
    <row r="7181" spans="1:9" x14ac:dyDescent="0.3">
      <c r="A7181">
        <v>185884</v>
      </c>
      <c r="B7181">
        <v>166.80737704917999</v>
      </c>
      <c r="C7181">
        <v>0</v>
      </c>
      <c r="D7181">
        <v>186465</v>
      </c>
      <c r="E7181" t="s">
        <v>5790</v>
      </c>
      <c r="F7181">
        <v>0.15205791590000001</v>
      </c>
      <c r="G7181">
        <v>185884</v>
      </c>
      <c r="H7181">
        <v>14.76</v>
      </c>
      <c r="I7181">
        <v>1</v>
      </c>
    </row>
    <row r="7182" spans="1:9" x14ac:dyDescent="0.3">
      <c r="A7182">
        <v>185884</v>
      </c>
      <c r="B7182">
        <v>166.80737704917999</v>
      </c>
      <c r="C7182">
        <v>0</v>
      </c>
      <c r="D7182">
        <v>186465</v>
      </c>
      <c r="E7182" t="s">
        <v>5790</v>
      </c>
      <c r="F7182">
        <v>0.15205791590000001</v>
      </c>
      <c r="G7182">
        <v>185884</v>
      </c>
      <c r="H7182">
        <v>14.76</v>
      </c>
      <c r="I7182">
        <v>1</v>
      </c>
    </row>
    <row r="7183" spans="1:9" x14ac:dyDescent="0.3">
      <c r="A7183">
        <v>185902</v>
      </c>
      <c r="B7183">
        <v>154.35034482758601</v>
      </c>
      <c r="C7183">
        <v>0</v>
      </c>
      <c r="D7183">
        <v>186465</v>
      </c>
      <c r="E7183" t="s">
        <v>5790</v>
      </c>
      <c r="F7183">
        <v>0.17518933119999999</v>
      </c>
      <c r="G7183">
        <v>185902</v>
      </c>
      <c r="H7183">
        <v>14.76</v>
      </c>
      <c r="I7183">
        <v>1</v>
      </c>
    </row>
    <row r="7184" spans="1:9" x14ac:dyDescent="0.3">
      <c r="A7184">
        <v>185902</v>
      </c>
      <c r="B7184">
        <v>154.35034482758601</v>
      </c>
      <c r="C7184">
        <v>0</v>
      </c>
      <c r="D7184">
        <v>186465</v>
      </c>
      <c r="E7184" t="s">
        <v>5790</v>
      </c>
      <c r="F7184">
        <v>0.17518933119999999</v>
      </c>
      <c r="G7184">
        <v>185902</v>
      </c>
      <c r="H7184">
        <v>14.76</v>
      </c>
      <c r="I7184">
        <v>1</v>
      </c>
    </row>
    <row r="7185" spans="1:9" x14ac:dyDescent="0.3">
      <c r="A7185">
        <v>185916</v>
      </c>
      <c r="B7185">
        <v>142</v>
      </c>
      <c r="C7185">
        <v>0</v>
      </c>
      <c r="D7185">
        <v>186017</v>
      </c>
      <c r="E7185" t="s">
        <v>5790</v>
      </c>
      <c r="F7185">
        <v>0.79557180400000005</v>
      </c>
      <c r="G7185">
        <v>185916</v>
      </c>
      <c r="H7185">
        <v>7.65</v>
      </c>
      <c r="I7185">
        <v>3</v>
      </c>
    </row>
    <row r="7186" spans="1:9" x14ac:dyDescent="0.3">
      <c r="A7186">
        <v>185916</v>
      </c>
      <c r="B7186">
        <v>142</v>
      </c>
      <c r="C7186">
        <v>0</v>
      </c>
      <c r="D7186">
        <v>186017</v>
      </c>
      <c r="E7186" t="s">
        <v>5790</v>
      </c>
      <c r="F7186">
        <v>0.79557180400000005</v>
      </c>
      <c r="G7186">
        <v>185916</v>
      </c>
      <c r="H7186">
        <v>7.65</v>
      </c>
      <c r="I7186">
        <v>3</v>
      </c>
    </row>
    <row r="7187" spans="1:9" x14ac:dyDescent="0.3">
      <c r="A7187">
        <v>185925</v>
      </c>
      <c r="B7187">
        <v>142</v>
      </c>
      <c r="C7187">
        <v>0</v>
      </c>
      <c r="D7187">
        <v>186355</v>
      </c>
      <c r="E7187" t="s">
        <v>5790</v>
      </c>
      <c r="F7187">
        <v>0.92881155010000005</v>
      </c>
      <c r="G7187">
        <v>185925</v>
      </c>
      <c r="H7187">
        <v>6.11</v>
      </c>
      <c r="I7187">
        <v>4</v>
      </c>
    </row>
    <row r="7188" spans="1:9" x14ac:dyDescent="0.3">
      <c r="A7188">
        <v>185925</v>
      </c>
      <c r="B7188">
        <v>142</v>
      </c>
      <c r="C7188">
        <v>0</v>
      </c>
      <c r="D7188">
        <v>186355</v>
      </c>
      <c r="E7188" t="s">
        <v>5790</v>
      </c>
      <c r="F7188">
        <v>0.92881155010000005</v>
      </c>
      <c r="G7188">
        <v>185925</v>
      </c>
      <c r="H7188">
        <v>6.11</v>
      </c>
      <c r="I7188">
        <v>4</v>
      </c>
    </row>
    <row r="7189" spans="1:9" x14ac:dyDescent="0.3">
      <c r="A7189">
        <v>185927</v>
      </c>
      <c r="B7189">
        <v>142</v>
      </c>
      <c r="C7189">
        <v>0</v>
      </c>
      <c r="D7189">
        <v>186355</v>
      </c>
      <c r="E7189" t="s">
        <v>5790</v>
      </c>
      <c r="F7189">
        <v>0.68678236010000004</v>
      </c>
      <c r="G7189">
        <v>185927</v>
      </c>
      <c r="H7189">
        <v>11.8</v>
      </c>
      <c r="I7189">
        <v>2</v>
      </c>
    </row>
    <row r="7190" spans="1:9" x14ac:dyDescent="0.3">
      <c r="A7190">
        <v>185927</v>
      </c>
      <c r="B7190">
        <v>142</v>
      </c>
      <c r="C7190">
        <v>0</v>
      </c>
      <c r="D7190">
        <v>186355</v>
      </c>
      <c r="E7190" t="s">
        <v>5790</v>
      </c>
      <c r="F7190">
        <v>0.68678236010000004</v>
      </c>
      <c r="G7190">
        <v>185927</v>
      </c>
      <c r="H7190">
        <v>11.8</v>
      </c>
      <c r="I7190">
        <v>2</v>
      </c>
    </row>
    <row r="7191" spans="1:9" x14ac:dyDescent="0.3">
      <c r="A7191">
        <v>185929</v>
      </c>
      <c r="B7191">
        <v>115</v>
      </c>
      <c r="C7191">
        <v>0</v>
      </c>
      <c r="D7191">
        <v>186152</v>
      </c>
      <c r="E7191" t="s">
        <v>5790</v>
      </c>
      <c r="F7191">
        <v>0.56652694940000003</v>
      </c>
      <c r="G7191">
        <v>185929</v>
      </c>
      <c r="H7191">
        <v>11.8</v>
      </c>
      <c r="I7191">
        <v>2</v>
      </c>
    </row>
    <row r="7192" spans="1:9" x14ac:dyDescent="0.3">
      <c r="A7192">
        <v>185929</v>
      </c>
      <c r="B7192">
        <v>115</v>
      </c>
      <c r="C7192">
        <v>0</v>
      </c>
      <c r="D7192">
        <v>186152</v>
      </c>
      <c r="E7192" t="s">
        <v>5790</v>
      </c>
      <c r="F7192">
        <v>0.56652694940000003</v>
      </c>
      <c r="G7192">
        <v>185929</v>
      </c>
      <c r="H7192">
        <v>11.8</v>
      </c>
      <c r="I7192">
        <v>2</v>
      </c>
    </row>
    <row r="7193" spans="1:9" x14ac:dyDescent="0.3">
      <c r="A7193">
        <v>185940</v>
      </c>
      <c r="B7193">
        <v>142</v>
      </c>
      <c r="C7193">
        <v>0</v>
      </c>
      <c r="D7193">
        <v>186355</v>
      </c>
      <c r="E7193" t="s">
        <v>5790</v>
      </c>
      <c r="F7193">
        <v>0.2654993236</v>
      </c>
      <c r="G7193">
        <v>185940</v>
      </c>
      <c r="H7193">
        <v>14.76</v>
      </c>
      <c r="I7193">
        <v>1</v>
      </c>
    </row>
    <row r="7194" spans="1:9" x14ac:dyDescent="0.3">
      <c r="A7194">
        <v>185940</v>
      </c>
      <c r="B7194">
        <v>142</v>
      </c>
      <c r="C7194">
        <v>0</v>
      </c>
      <c r="D7194">
        <v>186355</v>
      </c>
      <c r="E7194" t="s">
        <v>5790</v>
      </c>
      <c r="F7194">
        <v>0.2654993236</v>
      </c>
      <c r="G7194">
        <v>185940</v>
      </c>
      <c r="H7194">
        <v>14.76</v>
      </c>
      <c r="I7194">
        <v>1</v>
      </c>
    </row>
    <row r="7195" spans="1:9" x14ac:dyDescent="0.3">
      <c r="A7195">
        <v>186036</v>
      </c>
      <c r="B7195">
        <v>142</v>
      </c>
      <c r="C7195">
        <v>0</v>
      </c>
      <c r="D7195">
        <v>187511</v>
      </c>
      <c r="E7195" t="s">
        <v>5791</v>
      </c>
      <c r="F7195">
        <v>0.96442031859999999</v>
      </c>
      <c r="G7195">
        <v>186036</v>
      </c>
      <c r="H7195">
        <v>4.0599999999999996</v>
      </c>
      <c r="I7195">
        <v>5</v>
      </c>
    </row>
    <row r="7196" spans="1:9" x14ac:dyDescent="0.3">
      <c r="A7196">
        <v>186039</v>
      </c>
      <c r="B7196">
        <v>127</v>
      </c>
      <c r="C7196">
        <v>0</v>
      </c>
      <c r="D7196">
        <v>186264</v>
      </c>
      <c r="E7196" t="s">
        <v>5791</v>
      </c>
      <c r="F7196">
        <v>0.94830423590000001</v>
      </c>
      <c r="G7196">
        <v>186039</v>
      </c>
      <c r="H7196">
        <v>4.0599999999999996</v>
      </c>
      <c r="I7196">
        <v>5</v>
      </c>
    </row>
    <row r="7197" spans="1:9" x14ac:dyDescent="0.3">
      <c r="A7197">
        <v>186039</v>
      </c>
      <c r="B7197">
        <v>127</v>
      </c>
      <c r="C7197">
        <v>0</v>
      </c>
      <c r="D7197">
        <v>186264</v>
      </c>
      <c r="E7197" t="s">
        <v>5791</v>
      </c>
      <c r="F7197">
        <v>0.94830423590000001</v>
      </c>
      <c r="G7197">
        <v>186039</v>
      </c>
      <c r="H7197">
        <v>4.0599999999999996</v>
      </c>
      <c r="I7197">
        <v>5</v>
      </c>
    </row>
    <row r="7198" spans="1:9" x14ac:dyDescent="0.3">
      <c r="A7198">
        <v>186047</v>
      </c>
      <c r="B7198">
        <v>142</v>
      </c>
      <c r="C7198">
        <v>0</v>
      </c>
      <c r="D7198">
        <v>186017</v>
      </c>
      <c r="E7198" t="s">
        <v>5791</v>
      </c>
      <c r="F7198">
        <v>0.96289163830000002</v>
      </c>
      <c r="G7198">
        <v>186047</v>
      </c>
      <c r="H7198">
        <v>4.0599999999999996</v>
      </c>
      <c r="I7198">
        <v>5</v>
      </c>
    </row>
    <row r="7199" spans="1:9" x14ac:dyDescent="0.3">
      <c r="A7199">
        <v>186047</v>
      </c>
      <c r="B7199">
        <v>142</v>
      </c>
      <c r="C7199">
        <v>0</v>
      </c>
      <c r="D7199">
        <v>186017</v>
      </c>
      <c r="E7199" t="s">
        <v>5791</v>
      </c>
      <c r="F7199">
        <v>0.96289163830000002</v>
      </c>
      <c r="G7199">
        <v>186047</v>
      </c>
      <c r="H7199">
        <v>4.0599999999999996</v>
      </c>
      <c r="I7199">
        <v>5</v>
      </c>
    </row>
    <row r="7200" spans="1:9" x14ac:dyDescent="0.3">
      <c r="A7200">
        <v>186066</v>
      </c>
      <c r="B7200">
        <v>142</v>
      </c>
      <c r="C7200">
        <v>0</v>
      </c>
      <c r="D7200">
        <v>189476</v>
      </c>
      <c r="E7200" t="s">
        <v>5790</v>
      </c>
      <c r="F7200">
        <v>0.5198545456</v>
      </c>
      <c r="G7200">
        <v>186066</v>
      </c>
      <c r="H7200">
        <v>11.8</v>
      </c>
      <c r="I7200">
        <v>2</v>
      </c>
    </row>
    <row r="7201" spans="1:9" x14ac:dyDescent="0.3">
      <c r="A7201">
        <v>186066</v>
      </c>
      <c r="B7201">
        <v>142</v>
      </c>
      <c r="C7201">
        <v>0</v>
      </c>
      <c r="D7201">
        <v>189476</v>
      </c>
      <c r="E7201" t="s">
        <v>5790</v>
      </c>
      <c r="F7201">
        <v>0.5198545456</v>
      </c>
      <c r="G7201">
        <v>186066</v>
      </c>
      <c r="H7201">
        <v>11.8</v>
      </c>
      <c r="I7201">
        <v>2</v>
      </c>
    </row>
    <row r="7202" spans="1:9" x14ac:dyDescent="0.3">
      <c r="A7202">
        <v>186072</v>
      </c>
      <c r="B7202">
        <v>127</v>
      </c>
      <c r="C7202">
        <v>0</v>
      </c>
      <c r="D7202">
        <v>186264</v>
      </c>
      <c r="E7202" t="s">
        <v>5790</v>
      </c>
      <c r="F7202">
        <v>0.2446461469</v>
      </c>
      <c r="G7202">
        <v>186072</v>
      </c>
      <c r="H7202">
        <v>14.76</v>
      </c>
      <c r="I7202">
        <v>1</v>
      </c>
    </row>
    <row r="7203" spans="1:9" x14ac:dyDescent="0.3">
      <c r="A7203">
        <v>186072</v>
      </c>
      <c r="B7203">
        <v>127</v>
      </c>
      <c r="C7203">
        <v>0</v>
      </c>
      <c r="D7203">
        <v>186264</v>
      </c>
      <c r="E7203" t="s">
        <v>5790</v>
      </c>
      <c r="F7203">
        <v>0.2446461469</v>
      </c>
      <c r="G7203">
        <v>186072</v>
      </c>
      <c r="H7203">
        <v>14.76</v>
      </c>
      <c r="I7203">
        <v>1</v>
      </c>
    </row>
    <row r="7204" spans="1:9" x14ac:dyDescent="0.3">
      <c r="A7204">
        <v>186297</v>
      </c>
      <c r="B7204">
        <v>147</v>
      </c>
      <c r="C7204">
        <v>0</v>
      </c>
      <c r="D7204">
        <v>188069</v>
      </c>
      <c r="E7204" t="s">
        <v>5790</v>
      </c>
      <c r="F7204">
        <v>0.8715025783</v>
      </c>
      <c r="G7204">
        <v>186297</v>
      </c>
      <c r="H7204">
        <v>6.11</v>
      </c>
      <c r="I7204">
        <v>4</v>
      </c>
    </row>
    <row r="7205" spans="1:9" x14ac:dyDescent="0.3">
      <c r="A7205">
        <v>186297</v>
      </c>
      <c r="B7205">
        <v>147</v>
      </c>
      <c r="C7205">
        <v>0</v>
      </c>
      <c r="D7205">
        <v>188069</v>
      </c>
      <c r="E7205" t="s">
        <v>5790</v>
      </c>
      <c r="F7205">
        <v>0.8715025783</v>
      </c>
      <c r="G7205">
        <v>186297</v>
      </c>
      <c r="H7205">
        <v>6.11</v>
      </c>
      <c r="I7205">
        <v>4</v>
      </c>
    </row>
    <row r="7206" spans="1:9" x14ac:dyDescent="0.3">
      <c r="A7206">
        <v>186371</v>
      </c>
      <c r="B7206">
        <v>147</v>
      </c>
      <c r="C7206">
        <v>0</v>
      </c>
      <c r="D7206">
        <v>188069</v>
      </c>
      <c r="E7206" t="s">
        <v>5790</v>
      </c>
      <c r="F7206">
        <v>0.11397406459999999</v>
      </c>
      <c r="G7206">
        <v>186371</v>
      </c>
      <c r="H7206">
        <v>14.76</v>
      </c>
      <c r="I7206">
        <v>1</v>
      </c>
    </row>
    <row r="7207" spans="1:9" x14ac:dyDescent="0.3">
      <c r="A7207">
        <v>186398</v>
      </c>
      <c r="B7207">
        <v>142</v>
      </c>
      <c r="C7207">
        <v>0</v>
      </c>
      <c r="D7207">
        <v>187186</v>
      </c>
      <c r="E7207" t="s">
        <v>5790</v>
      </c>
      <c r="F7207">
        <v>0.90104866029999997</v>
      </c>
      <c r="G7207">
        <v>186398</v>
      </c>
      <c r="H7207">
        <v>6.11</v>
      </c>
      <c r="I7207">
        <v>4</v>
      </c>
    </row>
    <row r="7208" spans="1:9" x14ac:dyDescent="0.3">
      <c r="A7208">
        <v>186398</v>
      </c>
      <c r="B7208">
        <v>142</v>
      </c>
      <c r="C7208">
        <v>0</v>
      </c>
      <c r="D7208">
        <v>187186</v>
      </c>
      <c r="E7208" t="s">
        <v>5790</v>
      </c>
      <c r="F7208">
        <v>0.90104866029999997</v>
      </c>
      <c r="G7208">
        <v>186398</v>
      </c>
      <c r="H7208">
        <v>6.11</v>
      </c>
      <c r="I7208">
        <v>4</v>
      </c>
    </row>
    <row r="7209" spans="1:9" x14ac:dyDescent="0.3">
      <c r="A7209">
        <v>186476</v>
      </c>
      <c r="B7209">
        <v>90</v>
      </c>
      <c r="C7209">
        <v>0</v>
      </c>
      <c r="D7209">
        <v>187040</v>
      </c>
      <c r="E7209" t="s">
        <v>5790</v>
      </c>
      <c r="F7209">
        <v>0.484156847</v>
      </c>
      <c r="G7209">
        <v>186476</v>
      </c>
      <c r="H7209">
        <v>14.76</v>
      </c>
      <c r="I7209">
        <v>1</v>
      </c>
    </row>
    <row r="7210" spans="1:9" x14ac:dyDescent="0.3">
      <c r="A7210">
        <v>186476</v>
      </c>
      <c r="B7210">
        <v>90</v>
      </c>
      <c r="C7210">
        <v>0</v>
      </c>
      <c r="D7210">
        <v>187040</v>
      </c>
      <c r="E7210" t="s">
        <v>5790</v>
      </c>
      <c r="F7210">
        <v>0.484156847</v>
      </c>
      <c r="G7210">
        <v>186476</v>
      </c>
      <c r="H7210">
        <v>14.76</v>
      </c>
      <c r="I7210">
        <v>1</v>
      </c>
    </row>
    <row r="7211" spans="1:9" x14ac:dyDescent="0.3">
      <c r="A7211">
        <v>186478</v>
      </c>
      <c r="B7211">
        <v>90</v>
      </c>
      <c r="C7211">
        <v>0</v>
      </c>
      <c r="D7211">
        <v>187040</v>
      </c>
      <c r="E7211" t="s">
        <v>5790</v>
      </c>
      <c r="F7211">
        <v>0.66076445579999998</v>
      </c>
      <c r="G7211">
        <v>186478</v>
      </c>
      <c r="H7211">
        <v>11.8</v>
      </c>
      <c r="I7211">
        <v>2</v>
      </c>
    </row>
    <row r="7212" spans="1:9" x14ac:dyDescent="0.3">
      <c r="A7212">
        <v>186478</v>
      </c>
      <c r="B7212">
        <v>90</v>
      </c>
      <c r="C7212">
        <v>0</v>
      </c>
      <c r="D7212">
        <v>187040</v>
      </c>
      <c r="E7212" t="s">
        <v>5790</v>
      </c>
      <c r="F7212">
        <v>0.66076445579999998</v>
      </c>
      <c r="G7212">
        <v>186478</v>
      </c>
      <c r="H7212">
        <v>11.8</v>
      </c>
      <c r="I7212">
        <v>2</v>
      </c>
    </row>
    <row r="7213" spans="1:9" x14ac:dyDescent="0.3">
      <c r="A7213">
        <v>186509</v>
      </c>
      <c r="B7213">
        <v>147</v>
      </c>
      <c r="C7213">
        <v>0</v>
      </c>
      <c r="D7213">
        <v>188069</v>
      </c>
      <c r="E7213" t="s">
        <v>5790</v>
      </c>
      <c r="F7213">
        <v>0.62941730019999997</v>
      </c>
      <c r="G7213">
        <v>186509</v>
      </c>
      <c r="H7213">
        <v>11.8</v>
      </c>
      <c r="I7213">
        <v>2</v>
      </c>
    </row>
    <row r="7214" spans="1:9" x14ac:dyDescent="0.3">
      <c r="A7214">
        <v>186572</v>
      </c>
      <c r="B7214">
        <v>142</v>
      </c>
      <c r="C7214">
        <v>0</v>
      </c>
      <c r="D7214">
        <v>187380</v>
      </c>
      <c r="E7214" t="s">
        <v>5790</v>
      </c>
      <c r="F7214">
        <v>0.48769211769999998</v>
      </c>
      <c r="G7214">
        <v>186572</v>
      </c>
      <c r="H7214">
        <v>14.76</v>
      </c>
      <c r="I7214">
        <v>1</v>
      </c>
    </row>
    <row r="7215" spans="1:9" x14ac:dyDescent="0.3">
      <c r="A7215">
        <v>186572</v>
      </c>
      <c r="B7215">
        <v>142</v>
      </c>
      <c r="C7215">
        <v>0</v>
      </c>
      <c r="D7215">
        <v>187380</v>
      </c>
      <c r="E7215" t="s">
        <v>5790</v>
      </c>
      <c r="F7215">
        <v>0.48769211769999998</v>
      </c>
      <c r="G7215">
        <v>186572</v>
      </c>
      <c r="H7215">
        <v>14.76</v>
      </c>
      <c r="I7215">
        <v>1</v>
      </c>
    </row>
    <row r="7216" spans="1:9" x14ac:dyDescent="0.3">
      <c r="A7216">
        <v>186573</v>
      </c>
      <c r="B7216">
        <v>142</v>
      </c>
      <c r="C7216">
        <v>0</v>
      </c>
      <c r="D7216">
        <v>187380</v>
      </c>
      <c r="E7216" t="s">
        <v>5790</v>
      </c>
      <c r="F7216">
        <v>0.41550520060000001</v>
      </c>
      <c r="G7216">
        <v>186573</v>
      </c>
      <c r="H7216">
        <v>14.76</v>
      </c>
      <c r="I7216">
        <v>1</v>
      </c>
    </row>
    <row r="7217" spans="1:9" x14ac:dyDescent="0.3">
      <c r="A7217">
        <v>186573</v>
      </c>
      <c r="B7217">
        <v>142</v>
      </c>
      <c r="C7217">
        <v>0</v>
      </c>
      <c r="D7217">
        <v>187380</v>
      </c>
      <c r="E7217" t="s">
        <v>5790</v>
      </c>
      <c r="F7217">
        <v>0.41550520060000001</v>
      </c>
      <c r="G7217">
        <v>186573</v>
      </c>
      <c r="H7217">
        <v>14.76</v>
      </c>
      <c r="I7217">
        <v>1</v>
      </c>
    </row>
    <row r="7218" spans="1:9" x14ac:dyDescent="0.3">
      <c r="A7218">
        <v>186620</v>
      </c>
      <c r="B7218">
        <v>142</v>
      </c>
      <c r="C7218">
        <v>0</v>
      </c>
      <c r="D7218">
        <v>186813</v>
      </c>
      <c r="E7218" t="s">
        <v>5790</v>
      </c>
      <c r="F7218">
        <v>0.66858577730000002</v>
      </c>
      <c r="G7218">
        <v>186620</v>
      </c>
      <c r="H7218">
        <v>11.8</v>
      </c>
      <c r="I7218">
        <v>2</v>
      </c>
    </row>
    <row r="7219" spans="1:9" x14ac:dyDescent="0.3">
      <c r="A7219">
        <v>186620</v>
      </c>
      <c r="B7219">
        <v>142</v>
      </c>
      <c r="C7219">
        <v>0</v>
      </c>
      <c r="D7219">
        <v>186813</v>
      </c>
      <c r="E7219" t="s">
        <v>5790</v>
      </c>
      <c r="F7219">
        <v>0.66858577730000002</v>
      </c>
      <c r="G7219">
        <v>186620</v>
      </c>
      <c r="H7219">
        <v>11.8</v>
      </c>
      <c r="I7219">
        <v>2</v>
      </c>
    </row>
    <row r="7220" spans="1:9" x14ac:dyDescent="0.3">
      <c r="A7220">
        <v>186629</v>
      </c>
      <c r="B7220">
        <v>142</v>
      </c>
      <c r="C7220">
        <v>0</v>
      </c>
      <c r="D7220">
        <v>187161</v>
      </c>
      <c r="E7220" t="s">
        <v>5790</v>
      </c>
      <c r="F7220">
        <v>0.28473624590000002</v>
      </c>
      <c r="G7220">
        <v>186629</v>
      </c>
      <c r="H7220">
        <v>14.76</v>
      </c>
      <c r="I7220">
        <v>1</v>
      </c>
    </row>
    <row r="7221" spans="1:9" x14ac:dyDescent="0.3">
      <c r="A7221">
        <v>186629</v>
      </c>
      <c r="B7221">
        <v>142</v>
      </c>
      <c r="C7221">
        <v>0</v>
      </c>
      <c r="D7221">
        <v>187161</v>
      </c>
      <c r="E7221" t="s">
        <v>5790</v>
      </c>
      <c r="F7221">
        <v>0.28473624590000002</v>
      </c>
      <c r="G7221">
        <v>186629</v>
      </c>
      <c r="H7221">
        <v>14.76</v>
      </c>
      <c r="I7221">
        <v>1</v>
      </c>
    </row>
    <row r="7222" spans="1:9" x14ac:dyDescent="0.3">
      <c r="A7222">
        <v>186634</v>
      </c>
      <c r="B7222">
        <v>142</v>
      </c>
      <c r="C7222">
        <v>0</v>
      </c>
      <c r="D7222">
        <v>186686</v>
      </c>
      <c r="E7222" t="s">
        <v>5790</v>
      </c>
      <c r="F7222">
        <v>0.72530710700000001</v>
      </c>
      <c r="G7222">
        <v>186634</v>
      </c>
      <c r="H7222">
        <v>11.8</v>
      </c>
      <c r="I7222">
        <v>2</v>
      </c>
    </row>
    <row r="7223" spans="1:9" x14ac:dyDescent="0.3">
      <c r="A7223">
        <v>186634</v>
      </c>
      <c r="B7223">
        <v>142</v>
      </c>
      <c r="C7223">
        <v>0</v>
      </c>
      <c r="D7223">
        <v>186686</v>
      </c>
      <c r="E7223" t="s">
        <v>5790</v>
      </c>
      <c r="F7223">
        <v>0.72530710700000001</v>
      </c>
      <c r="G7223">
        <v>186634</v>
      </c>
      <c r="H7223">
        <v>11.8</v>
      </c>
      <c r="I7223">
        <v>2</v>
      </c>
    </row>
    <row r="7224" spans="1:9" x14ac:dyDescent="0.3">
      <c r="A7224">
        <v>186644</v>
      </c>
      <c r="B7224">
        <v>142</v>
      </c>
      <c r="C7224">
        <v>0</v>
      </c>
      <c r="D7224">
        <v>187973</v>
      </c>
      <c r="E7224" t="s">
        <v>5790</v>
      </c>
      <c r="F7224">
        <v>0.25395253299999998</v>
      </c>
      <c r="G7224">
        <v>186644</v>
      </c>
      <c r="H7224">
        <v>14.76</v>
      </c>
      <c r="I7224">
        <v>1</v>
      </c>
    </row>
    <row r="7225" spans="1:9" x14ac:dyDescent="0.3">
      <c r="A7225">
        <v>186645</v>
      </c>
      <c r="B7225">
        <v>142</v>
      </c>
      <c r="C7225">
        <v>0</v>
      </c>
      <c r="D7225">
        <v>186686</v>
      </c>
      <c r="E7225" t="s">
        <v>5790</v>
      </c>
      <c r="F7225">
        <v>0.87415987250000005</v>
      </c>
      <c r="G7225">
        <v>186645</v>
      </c>
      <c r="H7225">
        <v>6.11</v>
      </c>
      <c r="I7225">
        <v>4</v>
      </c>
    </row>
    <row r="7226" spans="1:9" x14ac:dyDescent="0.3">
      <c r="A7226">
        <v>186647</v>
      </c>
      <c r="B7226">
        <v>142</v>
      </c>
      <c r="C7226">
        <v>0</v>
      </c>
      <c r="D7226">
        <v>187973</v>
      </c>
      <c r="E7226" t="s">
        <v>5790</v>
      </c>
      <c r="F7226">
        <v>0.36084464189999998</v>
      </c>
      <c r="G7226">
        <v>186647</v>
      </c>
      <c r="H7226">
        <v>14.76</v>
      </c>
      <c r="I7226">
        <v>1</v>
      </c>
    </row>
    <row r="7227" spans="1:9" x14ac:dyDescent="0.3">
      <c r="A7227">
        <v>186657</v>
      </c>
      <c r="B7227">
        <v>110</v>
      </c>
      <c r="C7227">
        <v>0</v>
      </c>
      <c r="D7227">
        <v>187380</v>
      </c>
      <c r="E7227" t="s">
        <v>5790</v>
      </c>
      <c r="F7227">
        <v>0.92622512580000005</v>
      </c>
      <c r="G7227">
        <v>186657</v>
      </c>
      <c r="H7227">
        <v>6.11</v>
      </c>
      <c r="I7227">
        <v>4</v>
      </c>
    </row>
    <row r="7228" spans="1:9" x14ac:dyDescent="0.3">
      <c r="A7228">
        <v>186657</v>
      </c>
      <c r="B7228">
        <v>110</v>
      </c>
      <c r="C7228">
        <v>0</v>
      </c>
      <c r="D7228">
        <v>187380</v>
      </c>
      <c r="E7228" t="s">
        <v>5790</v>
      </c>
      <c r="F7228">
        <v>0.92622512580000005</v>
      </c>
      <c r="G7228">
        <v>186657</v>
      </c>
      <c r="H7228">
        <v>6.11</v>
      </c>
      <c r="I7228">
        <v>4</v>
      </c>
    </row>
    <row r="7229" spans="1:9" x14ac:dyDescent="0.3">
      <c r="A7229">
        <v>186680</v>
      </c>
      <c r="B7229">
        <v>142</v>
      </c>
      <c r="C7229">
        <v>0</v>
      </c>
      <c r="D7229">
        <v>187186</v>
      </c>
      <c r="E7229" t="s">
        <v>5791</v>
      </c>
      <c r="F7229">
        <v>0.97206479310000005</v>
      </c>
      <c r="G7229">
        <v>186680</v>
      </c>
      <c r="H7229">
        <v>1.98</v>
      </c>
      <c r="I7229">
        <v>6</v>
      </c>
    </row>
    <row r="7230" spans="1:9" x14ac:dyDescent="0.3">
      <c r="A7230">
        <v>186680</v>
      </c>
      <c r="B7230">
        <v>142</v>
      </c>
      <c r="C7230">
        <v>0</v>
      </c>
      <c r="D7230">
        <v>187186</v>
      </c>
      <c r="E7230" t="s">
        <v>5791</v>
      </c>
      <c r="F7230">
        <v>0.97206479310000005</v>
      </c>
      <c r="G7230">
        <v>186680</v>
      </c>
      <c r="H7230">
        <v>1.98</v>
      </c>
      <c r="I7230">
        <v>6</v>
      </c>
    </row>
    <row r="7231" spans="1:9" x14ac:dyDescent="0.3">
      <c r="A7231">
        <v>186752</v>
      </c>
      <c r="B7231">
        <v>142</v>
      </c>
      <c r="C7231">
        <v>0</v>
      </c>
      <c r="D7231">
        <v>187380</v>
      </c>
      <c r="E7231" t="s">
        <v>5790</v>
      </c>
      <c r="F7231">
        <v>0.81145340200000005</v>
      </c>
      <c r="G7231">
        <v>186752</v>
      </c>
      <c r="H7231">
        <v>7.65</v>
      </c>
      <c r="I7231">
        <v>3</v>
      </c>
    </row>
    <row r="7232" spans="1:9" x14ac:dyDescent="0.3">
      <c r="A7232">
        <v>186752</v>
      </c>
      <c r="B7232">
        <v>142</v>
      </c>
      <c r="C7232">
        <v>0</v>
      </c>
      <c r="D7232">
        <v>187380</v>
      </c>
      <c r="E7232" t="s">
        <v>5790</v>
      </c>
      <c r="F7232">
        <v>0.81145340200000005</v>
      </c>
      <c r="G7232">
        <v>186752</v>
      </c>
      <c r="H7232">
        <v>7.65</v>
      </c>
      <c r="I7232">
        <v>3</v>
      </c>
    </row>
    <row r="7233" spans="1:9" x14ac:dyDescent="0.3">
      <c r="A7233">
        <v>186765</v>
      </c>
      <c r="B7233">
        <v>120</v>
      </c>
      <c r="C7233">
        <v>0</v>
      </c>
      <c r="D7233">
        <v>187739</v>
      </c>
      <c r="E7233" t="s">
        <v>5790</v>
      </c>
      <c r="F7233">
        <v>0.38558536770000001</v>
      </c>
      <c r="G7233">
        <v>186765</v>
      </c>
      <c r="H7233">
        <v>14.76</v>
      </c>
      <c r="I7233">
        <v>1</v>
      </c>
    </row>
    <row r="7234" spans="1:9" x14ac:dyDescent="0.3">
      <c r="A7234">
        <v>186765</v>
      </c>
      <c r="B7234">
        <v>120</v>
      </c>
      <c r="C7234">
        <v>0</v>
      </c>
      <c r="D7234">
        <v>187739</v>
      </c>
      <c r="E7234" t="s">
        <v>5790</v>
      </c>
      <c r="F7234">
        <v>0.38558536770000001</v>
      </c>
      <c r="G7234">
        <v>186765</v>
      </c>
      <c r="H7234">
        <v>14.76</v>
      </c>
      <c r="I7234">
        <v>1</v>
      </c>
    </row>
    <row r="7235" spans="1:9" x14ac:dyDescent="0.3">
      <c r="A7235">
        <v>186767</v>
      </c>
      <c r="B7235">
        <v>120</v>
      </c>
      <c r="C7235">
        <v>0</v>
      </c>
      <c r="D7235">
        <v>187739</v>
      </c>
      <c r="E7235" t="s">
        <v>5790</v>
      </c>
      <c r="F7235">
        <v>0.18129923940000001</v>
      </c>
      <c r="G7235">
        <v>186767</v>
      </c>
      <c r="H7235">
        <v>14.76</v>
      </c>
      <c r="I7235">
        <v>1</v>
      </c>
    </row>
    <row r="7236" spans="1:9" x14ac:dyDescent="0.3">
      <c r="A7236">
        <v>186769</v>
      </c>
      <c r="B7236">
        <v>120</v>
      </c>
      <c r="C7236">
        <v>0</v>
      </c>
      <c r="D7236">
        <v>187739</v>
      </c>
      <c r="E7236" t="s">
        <v>5790</v>
      </c>
      <c r="F7236">
        <v>0.73255044219999998</v>
      </c>
      <c r="G7236">
        <v>186769</v>
      </c>
      <c r="H7236">
        <v>11.8</v>
      </c>
      <c r="I7236">
        <v>2</v>
      </c>
    </row>
    <row r="7237" spans="1:9" x14ac:dyDescent="0.3">
      <c r="A7237">
        <v>186769</v>
      </c>
      <c r="B7237">
        <v>120</v>
      </c>
      <c r="C7237">
        <v>0</v>
      </c>
      <c r="D7237">
        <v>187739</v>
      </c>
      <c r="E7237" t="s">
        <v>5790</v>
      </c>
      <c r="F7237">
        <v>0.73255044219999998</v>
      </c>
      <c r="G7237">
        <v>186769</v>
      </c>
      <c r="H7237">
        <v>11.8</v>
      </c>
      <c r="I7237">
        <v>2</v>
      </c>
    </row>
    <row r="7238" spans="1:9" x14ac:dyDescent="0.3">
      <c r="A7238">
        <v>186784</v>
      </c>
      <c r="B7238">
        <v>120</v>
      </c>
      <c r="C7238">
        <v>0</v>
      </c>
      <c r="D7238">
        <v>188053</v>
      </c>
      <c r="E7238" t="s">
        <v>5790</v>
      </c>
      <c r="F7238">
        <v>0.21306343380000001</v>
      </c>
      <c r="G7238">
        <v>186784</v>
      </c>
      <c r="H7238">
        <v>14.76</v>
      </c>
      <c r="I7238">
        <v>1</v>
      </c>
    </row>
    <row r="7239" spans="1:9" x14ac:dyDescent="0.3">
      <c r="A7239">
        <v>186784</v>
      </c>
      <c r="B7239">
        <v>120</v>
      </c>
      <c r="C7239">
        <v>0</v>
      </c>
      <c r="D7239">
        <v>188053</v>
      </c>
      <c r="E7239" t="s">
        <v>5790</v>
      </c>
      <c r="F7239">
        <v>0.21306343380000001</v>
      </c>
      <c r="G7239">
        <v>186784</v>
      </c>
      <c r="H7239">
        <v>14.76</v>
      </c>
      <c r="I7239">
        <v>1</v>
      </c>
    </row>
    <row r="7240" spans="1:9" x14ac:dyDescent="0.3">
      <c r="A7240">
        <v>186785</v>
      </c>
      <c r="B7240">
        <v>120</v>
      </c>
      <c r="C7240">
        <v>0</v>
      </c>
      <c r="D7240">
        <v>188053</v>
      </c>
      <c r="E7240" t="s">
        <v>5790</v>
      </c>
      <c r="F7240">
        <v>0.45580551029999999</v>
      </c>
      <c r="G7240">
        <v>186785</v>
      </c>
      <c r="H7240">
        <v>14.76</v>
      </c>
      <c r="I7240">
        <v>1</v>
      </c>
    </row>
    <row r="7241" spans="1:9" x14ac:dyDescent="0.3">
      <c r="A7241">
        <v>186785</v>
      </c>
      <c r="B7241">
        <v>120</v>
      </c>
      <c r="C7241">
        <v>0</v>
      </c>
      <c r="D7241">
        <v>188053</v>
      </c>
      <c r="E7241" t="s">
        <v>5790</v>
      </c>
      <c r="F7241">
        <v>0.45580551029999999</v>
      </c>
      <c r="G7241">
        <v>186785</v>
      </c>
      <c r="H7241">
        <v>14.76</v>
      </c>
      <c r="I7241">
        <v>1</v>
      </c>
    </row>
    <row r="7242" spans="1:9" x14ac:dyDescent="0.3">
      <c r="A7242">
        <v>186790</v>
      </c>
      <c r="B7242">
        <v>142</v>
      </c>
      <c r="C7242">
        <v>0</v>
      </c>
      <c r="D7242">
        <v>187153</v>
      </c>
      <c r="E7242" t="s">
        <v>5791</v>
      </c>
      <c r="F7242">
        <v>0.93640196320000002</v>
      </c>
      <c r="G7242">
        <v>186790</v>
      </c>
      <c r="H7242">
        <v>4.0599999999999996</v>
      </c>
      <c r="I7242">
        <v>5</v>
      </c>
    </row>
    <row r="7243" spans="1:9" x14ac:dyDescent="0.3">
      <c r="A7243">
        <v>186790</v>
      </c>
      <c r="B7243">
        <v>142</v>
      </c>
      <c r="C7243">
        <v>0</v>
      </c>
      <c r="D7243">
        <v>187153</v>
      </c>
      <c r="E7243" t="s">
        <v>5791</v>
      </c>
      <c r="F7243">
        <v>0.93640196320000002</v>
      </c>
      <c r="G7243">
        <v>186790</v>
      </c>
      <c r="H7243">
        <v>4.0599999999999996</v>
      </c>
      <c r="I7243">
        <v>5</v>
      </c>
    </row>
    <row r="7244" spans="1:9" x14ac:dyDescent="0.3">
      <c r="A7244">
        <v>186792</v>
      </c>
      <c r="B7244">
        <v>142</v>
      </c>
      <c r="C7244">
        <v>0</v>
      </c>
      <c r="D7244">
        <v>187153</v>
      </c>
      <c r="E7244" t="s">
        <v>5790</v>
      </c>
      <c r="F7244">
        <v>0.88500982520000004</v>
      </c>
      <c r="G7244">
        <v>186792</v>
      </c>
      <c r="H7244">
        <v>6.11</v>
      </c>
      <c r="I7244">
        <v>4</v>
      </c>
    </row>
    <row r="7245" spans="1:9" x14ac:dyDescent="0.3">
      <c r="A7245">
        <v>186792</v>
      </c>
      <c r="B7245">
        <v>142</v>
      </c>
      <c r="C7245">
        <v>0</v>
      </c>
      <c r="D7245">
        <v>187153</v>
      </c>
      <c r="E7245" t="s">
        <v>5790</v>
      </c>
      <c r="F7245">
        <v>0.88500982520000004</v>
      </c>
      <c r="G7245">
        <v>186792</v>
      </c>
      <c r="H7245">
        <v>6.11</v>
      </c>
      <c r="I7245">
        <v>4</v>
      </c>
    </row>
    <row r="7246" spans="1:9" x14ac:dyDescent="0.3">
      <c r="A7246">
        <v>186804</v>
      </c>
      <c r="B7246">
        <v>142</v>
      </c>
      <c r="C7246">
        <v>0</v>
      </c>
      <c r="D7246">
        <v>187491</v>
      </c>
      <c r="E7246" t="s">
        <v>5791</v>
      </c>
      <c r="F7246">
        <v>0.979796946</v>
      </c>
      <c r="G7246">
        <v>186804</v>
      </c>
      <c r="H7246">
        <v>1.98</v>
      </c>
      <c r="I7246">
        <v>6</v>
      </c>
    </row>
    <row r="7247" spans="1:9" x14ac:dyDescent="0.3">
      <c r="A7247">
        <v>186804</v>
      </c>
      <c r="B7247">
        <v>142</v>
      </c>
      <c r="C7247">
        <v>0</v>
      </c>
      <c r="D7247">
        <v>187491</v>
      </c>
      <c r="E7247" t="s">
        <v>5791</v>
      </c>
      <c r="F7247">
        <v>0.979796946</v>
      </c>
      <c r="G7247">
        <v>186804</v>
      </c>
      <c r="H7247">
        <v>1.98</v>
      </c>
      <c r="I7247">
        <v>6</v>
      </c>
    </row>
    <row r="7248" spans="1:9" x14ac:dyDescent="0.3">
      <c r="A7248">
        <v>186818</v>
      </c>
      <c r="B7248">
        <v>142</v>
      </c>
      <c r="C7248">
        <v>0</v>
      </c>
      <c r="D7248">
        <v>187491</v>
      </c>
      <c r="E7248" t="s">
        <v>5790</v>
      </c>
      <c r="F7248">
        <v>0.88924825190000001</v>
      </c>
      <c r="G7248">
        <v>186818</v>
      </c>
      <c r="H7248">
        <v>6.11</v>
      </c>
      <c r="I7248">
        <v>4</v>
      </c>
    </row>
    <row r="7249" spans="1:9" x14ac:dyDescent="0.3">
      <c r="A7249">
        <v>186818</v>
      </c>
      <c r="B7249">
        <v>142</v>
      </c>
      <c r="C7249">
        <v>0</v>
      </c>
      <c r="D7249">
        <v>187491</v>
      </c>
      <c r="E7249" t="s">
        <v>5790</v>
      </c>
      <c r="F7249">
        <v>0.88924825190000001</v>
      </c>
      <c r="G7249">
        <v>186818</v>
      </c>
      <c r="H7249">
        <v>6.11</v>
      </c>
      <c r="I7249">
        <v>4</v>
      </c>
    </row>
    <row r="7250" spans="1:9" x14ac:dyDescent="0.3">
      <c r="A7250">
        <v>186820</v>
      </c>
      <c r="B7250">
        <v>142</v>
      </c>
      <c r="C7250">
        <v>0</v>
      </c>
      <c r="D7250">
        <v>187491</v>
      </c>
      <c r="E7250" t="s">
        <v>5790</v>
      </c>
      <c r="F7250">
        <v>0.7645840049</v>
      </c>
      <c r="G7250">
        <v>186820</v>
      </c>
      <c r="H7250">
        <v>7.65</v>
      </c>
      <c r="I7250">
        <v>3</v>
      </c>
    </row>
    <row r="7251" spans="1:9" x14ac:dyDescent="0.3">
      <c r="A7251">
        <v>186820</v>
      </c>
      <c r="B7251">
        <v>142</v>
      </c>
      <c r="C7251">
        <v>0</v>
      </c>
      <c r="D7251">
        <v>187491</v>
      </c>
      <c r="E7251" t="s">
        <v>5790</v>
      </c>
      <c r="F7251">
        <v>0.7645840049</v>
      </c>
      <c r="G7251">
        <v>186820</v>
      </c>
      <c r="H7251">
        <v>7.65</v>
      </c>
      <c r="I7251">
        <v>3</v>
      </c>
    </row>
    <row r="7252" spans="1:9" x14ac:dyDescent="0.3">
      <c r="A7252">
        <v>186883</v>
      </c>
      <c r="B7252">
        <v>142</v>
      </c>
      <c r="C7252">
        <v>0</v>
      </c>
      <c r="D7252">
        <v>187153</v>
      </c>
      <c r="E7252" t="s">
        <v>5790</v>
      </c>
      <c r="F7252">
        <v>0.8674557209</v>
      </c>
      <c r="G7252">
        <v>186883</v>
      </c>
      <c r="H7252">
        <v>6.11</v>
      </c>
      <c r="I7252">
        <v>4</v>
      </c>
    </row>
    <row r="7253" spans="1:9" x14ac:dyDescent="0.3">
      <c r="A7253">
        <v>186883</v>
      </c>
      <c r="B7253">
        <v>142</v>
      </c>
      <c r="C7253">
        <v>0</v>
      </c>
      <c r="D7253">
        <v>187153</v>
      </c>
      <c r="E7253" t="s">
        <v>5790</v>
      </c>
      <c r="F7253">
        <v>0.8674557209</v>
      </c>
      <c r="G7253">
        <v>186883</v>
      </c>
      <c r="H7253">
        <v>6.11</v>
      </c>
      <c r="I7253">
        <v>4</v>
      </c>
    </row>
    <row r="7254" spans="1:9" x14ac:dyDescent="0.3">
      <c r="A7254">
        <v>186886</v>
      </c>
      <c r="B7254">
        <v>142</v>
      </c>
      <c r="C7254">
        <v>0</v>
      </c>
      <c r="D7254">
        <v>187153</v>
      </c>
      <c r="E7254" t="s">
        <v>5790</v>
      </c>
      <c r="F7254">
        <v>0.50228971239999998</v>
      </c>
      <c r="G7254">
        <v>186886</v>
      </c>
      <c r="H7254">
        <v>11.8</v>
      </c>
      <c r="I7254">
        <v>2</v>
      </c>
    </row>
    <row r="7255" spans="1:9" x14ac:dyDescent="0.3">
      <c r="A7255">
        <v>186886</v>
      </c>
      <c r="B7255">
        <v>142</v>
      </c>
      <c r="C7255">
        <v>0</v>
      </c>
      <c r="D7255">
        <v>187153</v>
      </c>
      <c r="E7255" t="s">
        <v>5790</v>
      </c>
      <c r="F7255">
        <v>0.50228971239999998</v>
      </c>
      <c r="G7255">
        <v>186886</v>
      </c>
      <c r="H7255">
        <v>11.8</v>
      </c>
      <c r="I7255">
        <v>2</v>
      </c>
    </row>
    <row r="7256" spans="1:9" x14ac:dyDescent="0.3">
      <c r="A7256">
        <v>186887</v>
      </c>
      <c r="B7256">
        <v>142</v>
      </c>
      <c r="C7256">
        <v>0</v>
      </c>
      <c r="D7256">
        <v>186825</v>
      </c>
      <c r="E7256" t="s">
        <v>5790</v>
      </c>
      <c r="F7256">
        <v>0.55528235439999996</v>
      </c>
      <c r="G7256">
        <v>186887</v>
      </c>
      <c r="H7256">
        <v>11.8</v>
      </c>
      <c r="I7256">
        <v>2</v>
      </c>
    </row>
    <row r="7257" spans="1:9" x14ac:dyDescent="0.3">
      <c r="A7257">
        <v>186887</v>
      </c>
      <c r="B7257">
        <v>142</v>
      </c>
      <c r="C7257">
        <v>0</v>
      </c>
      <c r="D7257">
        <v>186825</v>
      </c>
      <c r="E7257" t="s">
        <v>5790</v>
      </c>
      <c r="F7257">
        <v>0.55528235439999996</v>
      </c>
      <c r="G7257">
        <v>186887</v>
      </c>
      <c r="H7257">
        <v>11.8</v>
      </c>
      <c r="I7257">
        <v>2</v>
      </c>
    </row>
    <row r="7258" spans="1:9" x14ac:dyDescent="0.3">
      <c r="A7258">
        <v>186949</v>
      </c>
      <c r="B7258">
        <v>142</v>
      </c>
      <c r="C7258">
        <v>0</v>
      </c>
      <c r="D7258">
        <v>187894</v>
      </c>
      <c r="E7258" t="s">
        <v>5790</v>
      </c>
      <c r="F7258">
        <v>0.2645171583</v>
      </c>
      <c r="G7258">
        <v>186949</v>
      </c>
      <c r="H7258">
        <v>14.76</v>
      </c>
      <c r="I7258">
        <v>1</v>
      </c>
    </row>
    <row r="7259" spans="1:9" x14ac:dyDescent="0.3">
      <c r="A7259">
        <v>186949</v>
      </c>
      <c r="B7259">
        <v>142</v>
      </c>
      <c r="C7259">
        <v>0</v>
      </c>
      <c r="D7259">
        <v>187894</v>
      </c>
      <c r="E7259" t="s">
        <v>5790</v>
      </c>
      <c r="F7259">
        <v>0.2645171583</v>
      </c>
      <c r="G7259">
        <v>186949</v>
      </c>
      <c r="H7259">
        <v>14.76</v>
      </c>
      <c r="I7259">
        <v>1</v>
      </c>
    </row>
    <row r="7260" spans="1:9" x14ac:dyDescent="0.3">
      <c r="A7260">
        <v>186963</v>
      </c>
      <c r="B7260">
        <v>142</v>
      </c>
      <c r="C7260">
        <v>0</v>
      </c>
      <c r="D7260">
        <v>187511</v>
      </c>
      <c r="E7260" t="s">
        <v>5791</v>
      </c>
      <c r="F7260">
        <v>0.96862798930000005</v>
      </c>
      <c r="G7260">
        <v>186963</v>
      </c>
      <c r="H7260">
        <v>1.98</v>
      </c>
      <c r="I7260">
        <v>6</v>
      </c>
    </row>
    <row r="7261" spans="1:9" x14ac:dyDescent="0.3">
      <c r="A7261">
        <v>186963</v>
      </c>
      <c r="B7261">
        <v>142</v>
      </c>
      <c r="C7261">
        <v>0</v>
      </c>
      <c r="D7261">
        <v>187511</v>
      </c>
      <c r="E7261" t="s">
        <v>5791</v>
      </c>
      <c r="F7261">
        <v>0.96862798930000005</v>
      </c>
      <c r="G7261">
        <v>186963</v>
      </c>
      <c r="H7261">
        <v>1.98</v>
      </c>
      <c r="I7261">
        <v>6</v>
      </c>
    </row>
    <row r="7262" spans="1:9" x14ac:dyDescent="0.3">
      <c r="A7262">
        <v>186977</v>
      </c>
      <c r="B7262">
        <v>142</v>
      </c>
      <c r="C7262">
        <v>0</v>
      </c>
      <c r="D7262">
        <v>187511</v>
      </c>
      <c r="E7262" t="s">
        <v>5791</v>
      </c>
      <c r="F7262">
        <v>0.97179460529999995</v>
      </c>
      <c r="G7262">
        <v>186977</v>
      </c>
      <c r="H7262">
        <v>1.98</v>
      </c>
      <c r="I7262">
        <v>6</v>
      </c>
    </row>
    <row r="7263" spans="1:9" x14ac:dyDescent="0.3">
      <c r="A7263">
        <v>186977</v>
      </c>
      <c r="B7263">
        <v>142</v>
      </c>
      <c r="C7263">
        <v>0</v>
      </c>
      <c r="D7263">
        <v>187511</v>
      </c>
      <c r="E7263" t="s">
        <v>5791</v>
      </c>
      <c r="F7263">
        <v>0.97179460529999995</v>
      </c>
      <c r="G7263">
        <v>186977</v>
      </c>
      <c r="H7263">
        <v>1.98</v>
      </c>
      <c r="I7263">
        <v>6</v>
      </c>
    </row>
    <row r="7264" spans="1:9" x14ac:dyDescent="0.3">
      <c r="A7264">
        <v>186981</v>
      </c>
      <c r="B7264">
        <v>142</v>
      </c>
      <c r="C7264">
        <v>0</v>
      </c>
      <c r="D7264">
        <v>187696</v>
      </c>
      <c r="E7264" t="s">
        <v>5791</v>
      </c>
      <c r="F7264">
        <v>0.93745011089999997</v>
      </c>
      <c r="G7264">
        <v>186981</v>
      </c>
      <c r="H7264">
        <v>4.0599999999999996</v>
      </c>
      <c r="I7264">
        <v>5</v>
      </c>
    </row>
    <row r="7265" spans="1:9" x14ac:dyDescent="0.3">
      <c r="A7265">
        <v>186993</v>
      </c>
      <c r="B7265">
        <v>142</v>
      </c>
      <c r="C7265">
        <v>0</v>
      </c>
      <c r="D7265">
        <v>186288</v>
      </c>
      <c r="E7265" t="s">
        <v>5790</v>
      </c>
      <c r="F7265">
        <v>0.83155494929999996</v>
      </c>
      <c r="G7265">
        <v>186993</v>
      </c>
      <c r="H7265">
        <v>7.65</v>
      </c>
      <c r="I7265">
        <v>3</v>
      </c>
    </row>
    <row r="7266" spans="1:9" x14ac:dyDescent="0.3">
      <c r="A7266">
        <v>186993</v>
      </c>
      <c r="B7266">
        <v>142</v>
      </c>
      <c r="C7266">
        <v>0</v>
      </c>
      <c r="D7266">
        <v>186288</v>
      </c>
      <c r="E7266" t="s">
        <v>5790</v>
      </c>
      <c r="F7266">
        <v>0.83155494929999996</v>
      </c>
      <c r="G7266">
        <v>186993</v>
      </c>
      <c r="H7266">
        <v>7.65</v>
      </c>
      <c r="I7266">
        <v>3</v>
      </c>
    </row>
    <row r="7267" spans="1:9" x14ac:dyDescent="0.3">
      <c r="A7267">
        <v>186999</v>
      </c>
      <c r="B7267">
        <v>147.294285714285</v>
      </c>
      <c r="C7267">
        <v>0</v>
      </c>
      <c r="D7267">
        <v>187161</v>
      </c>
      <c r="E7267" t="s">
        <v>5790</v>
      </c>
      <c r="F7267">
        <v>0.1158768907</v>
      </c>
      <c r="G7267">
        <v>186999</v>
      </c>
      <c r="H7267">
        <v>14.76</v>
      </c>
      <c r="I7267">
        <v>1</v>
      </c>
    </row>
    <row r="7268" spans="1:9" x14ac:dyDescent="0.3">
      <c r="A7268">
        <v>186999</v>
      </c>
      <c r="B7268">
        <v>147.294285714285</v>
      </c>
      <c r="C7268">
        <v>0</v>
      </c>
      <c r="D7268">
        <v>187161</v>
      </c>
      <c r="E7268" t="s">
        <v>5790</v>
      </c>
      <c r="F7268">
        <v>0.1158768907</v>
      </c>
      <c r="G7268">
        <v>186999</v>
      </c>
      <c r="H7268">
        <v>14.76</v>
      </c>
      <c r="I7268">
        <v>1</v>
      </c>
    </row>
    <row r="7269" spans="1:9" x14ac:dyDescent="0.3">
      <c r="A7269">
        <v>187012</v>
      </c>
      <c r="B7269">
        <v>142</v>
      </c>
      <c r="C7269">
        <v>0</v>
      </c>
      <c r="D7269">
        <v>187161</v>
      </c>
      <c r="E7269" t="s">
        <v>5790</v>
      </c>
      <c r="F7269">
        <v>9.6513733300000001E-2</v>
      </c>
      <c r="G7269">
        <v>187012</v>
      </c>
      <c r="H7269">
        <v>14.76</v>
      </c>
      <c r="I7269">
        <v>1</v>
      </c>
    </row>
    <row r="7270" spans="1:9" x14ac:dyDescent="0.3">
      <c r="A7270">
        <v>187012</v>
      </c>
      <c r="B7270">
        <v>142</v>
      </c>
      <c r="C7270">
        <v>0</v>
      </c>
      <c r="D7270">
        <v>187161</v>
      </c>
      <c r="E7270" t="s">
        <v>5790</v>
      </c>
      <c r="F7270">
        <v>9.6513733300000001E-2</v>
      </c>
      <c r="G7270">
        <v>187012</v>
      </c>
      <c r="H7270">
        <v>14.76</v>
      </c>
      <c r="I7270">
        <v>1</v>
      </c>
    </row>
    <row r="7271" spans="1:9" x14ac:dyDescent="0.3">
      <c r="A7271">
        <v>187017</v>
      </c>
      <c r="B7271">
        <v>110</v>
      </c>
      <c r="C7271">
        <v>0</v>
      </c>
      <c r="D7271">
        <v>187402</v>
      </c>
      <c r="E7271" t="s">
        <v>5791</v>
      </c>
      <c r="F7271">
        <v>0.95808118580000001</v>
      </c>
      <c r="G7271">
        <v>187017</v>
      </c>
      <c r="H7271">
        <v>4.0599999999999996</v>
      </c>
      <c r="I7271">
        <v>5</v>
      </c>
    </row>
    <row r="7272" spans="1:9" x14ac:dyDescent="0.3">
      <c r="A7272">
        <v>187017</v>
      </c>
      <c r="B7272">
        <v>110</v>
      </c>
      <c r="C7272">
        <v>0</v>
      </c>
      <c r="D7272">
        <v>187402</v>
      </c>
      <c r="E7272" t="s">
        <v>5791</v>
      </c>
      <c r="F7272">
        <v>0.95808118580000001</v>
      </c>
      <c r="G7272">
        <v>187017</v>
      </c>
      <c r="H7272">
        <v>4.0599999999999996</v>
      </c>
      <c r="I7272">
        <v>5</v>
      </c>
    </row>
    <row r="7273" spans="1:9" x14ac:dyDescent="0.3">
      <c r="A7273">
        <v>187019</v>
      </c>
      <c r="B7273">
        <v>110</v>
      </c>
      <c r="C7273">
        <v>0</v>
      </c>
      <c r="D7273">
        <v>187402</v>
      </c>
      <c r="E7273" t="s">
        <v>5790</v>
      </c>
      <c r="F7273">
        <v>0.74880725150000005</v>
      </c>
      <c r="G7273">
        <v>187019</v>
      </c>
      <c r="H7273">
        <v>11.8</v>
      </c>
      <c r="I7273">
        <v>2</v>
      </c>
    </row>
    <row r="7274" spans="1:9" x14ac:dyDescent="0.3">
      <c r="A7274">
        <v>187019</v>
      </c>
      <c r="B7274">
        <v>110</v>
      </c>
      <c r="C7274">
        <v>0</v>
      </c>
      <c r="D7274">
        <v>187402</v>
      </c>
      <c r="E7274" t="s">
        <v>5790</v>
      </c>
      <c r="F7274">
        <v>0.74880725150000005</v>
      </c>
      <c r="G7274">
        <v>187019</v>
      </c>
      <c r="H7274">
        <v>11.8</v>
      </c>
      <c r="I7274">
        <v>2</v>
      </c>
    </row>
    <row r="7275" spans="1:9" x14ac:dyDescent="0.3">
      <c r="A7275">
        <v>187028</v>
      </c>
      <c r="B7275">
        <v>110</v>
      </c>
      <c r="C7275">
        <v>0</v>
      </c>
      <c r="D7275">
        <v>187402</v>
      </c>
      <c r="E7275" t="s">
        <v>5790</v>
      </c>
      <c r="F7275">
        <v>0.54464662080000004</v>
      </c>
      <c r="G7275">
        <v>187028</v>
      </c>
      <c r="H7275">
        <v>11.8</v>
      </c>
      <c r="I7275">
        <v>2</v>
      </c>
    </row>
    <row r="7276" spans="1:9" x14ac:dyDescent="0.3">
      <c r="A7276">
        <v>187028</v>
      </c>
      <c r="B7276">
        <v>110</v>
      </c>
      <c r="C7276">
        <v>0</v>
      </c>
      <c r="D7276">
        <v>187402</v>
      </c>
      <c r="E7276" t="s">
        <v>5790</v>
      </c>
      <c r="F7276">
        <v>0.54464662080000004</v>
      </c>
      <c r="G7276">
        <v>187028</v>
      </c>
      <c r="H7276">
        <v>11.8</v>
      </c>
      <c r="I7276">
        <v>2</v>
      </c>
    </row>
    <row r="7277" spans="1:9" x14ac:dyDescent="0.3">
      <c r="A7277">
        <v>187029</v>
      </c>
      <c r="B7277">
        <v>110</v>
      </c>
      <c r="C7277">
        <v>0</v>
      </c>
      <c r="D7277">
        <v>187402</v>
      </c>
      <c r="E7277" t="s">
        <v>5790</v>
      </c>
      <c r="F7277">
        <v>0.4527744353</v>
      </c>
      <c r="G7277">
        <v>187029</v>
      </c>
      <c r="H7277">
        <v>14.76</v>
      </c>
      <c r="I7277">
        <v>1</v>
      </c>
    </row>
    <row r="7278" spans="1:9" x14ac:dyDescent="0.3">
      <c r="A7278">
        <v>187029</v>
      </c>
      <c r="B7278">
        <v>110</v>
      </c>
      <c r="C7278">
        <v>0</v>
      </c>
      <c r="D7278">
        <v>187402</v>
      </c>
      <c r="E7278" t="s">
        <v>5790</v>
      </c>
      <c r="F7278">
        <v>0.4527744353</v>
      </c>
      <c r="G7278">
        <v>187029</v>
      </c>
      <c r="H7278">
        <v>14.76</v>
      </c>
      <c r="I7278">
        <v>1</v>
      </c>
    </row>
    <row r="7279" spans="1:9" x14ac:dyDescent="0.3">
      <c r="A7279">
        <v>187037</v>
      </c>
      <c r="B7279">
        <v>147</v>
      </c>
      <c r="C7279">
        <v>0</v>
      </c>
      <c r="D7279">
        <v>187153</v>
      </c>
      <c r="E7279" t="s">
        <v>5790</v>
      </c>
      <c r="F7279">
        <v>0.63903534409999996</v>
      </c>
      <c r="G7279">
        <v>187037</v>
      </c>
      <c r="H7279">
        <v>11.8</v>
      </c>
      <c r="I7279">
        <v>2</v>
      </c>
    </row>
    <row r="7280" spans="1:9" x14ac:dyDescent="0.3">
      <c r="A7280">
        <v>187037</v>
      </c>
      <c r="B7280">
        <v>147</v>
      </c>
      <c r="C7280">
        <v>0</v>
      </c>
      <c r="D7280">
        <v>187153</v>
      </c>
      <c r="E7280" t="s">
        <v>5790</v>
      </c>
      <c r="F7280">
        <v>0.63903534409999996</v>
      </c>
      <c r="G7280">
        <v>187037</v>
      </c>
      <c r="H7280">
        <v>11.8</v>
      </c>
      <c r="I7280">
        <v>2</v>
      </c>
    </row>
    <row r="7281" spans="1:9" x14ac:dyDescent="0.3">
      <c r="A7281">
        <v>187059</v>
      </c>
      <c r="B7281">
        <v>142</v>
      </c>
      <c r="C7281">
        <v>0</v>
      </c>
      <c r="D7281">
        <v>187218</v>
      </c>
      <c r="E7281" t="s">
        <v>5790</v>
      </c>
      <c r="F7281">
        <v>0.77939021590000002</v>
      </c>
      <c r="G7281">
        <v>187059</v>
      </c>
      <c r="H7281">
        <v>7.65</v>
      </c>
      <c r="I7281">
        <v>3</v>
      </c>
    </row>
    <row r="7282" spans="1:9" x14ac:dyDescent="0.3">
      <c r="A7282">
        <v>187059</v>
      </c>
      <c r="B7282">
        <v>142</v>
      </c>
      <c r="C7282">
        <v>0</v>
      </c>
      <c r="D7282">
        <v>187218</v>
      </c>
      <c r="E7282" t="s">
        <v>5790</v>
      </c>
      <c r="F7282">
        <v>0.77939021590000002</v>
      </c>
      <c r="G7282">
        <v>187059</v>
      </c>
      <c r="H7282">
        <v>7.65</v>
      </c>
      <c r="I7282">
        <v>3</v>
      </c>
    </row>
    <row r="7283" spans="1:9" x14ac:dyDescent="0.3">
      <c r="A7283">
        <v>187080</v>
      </c>
      <c r="B7283">
        <v>142</v>
      </c>
      <c r="C7283">
        <v>0</v>
      </c>
      <c r="D7283">
        <v>187218</v>
      </c>
      <c r="E7283" t="s">
        <v>5790</v>
      </c>
      <c r="F7283">
        <v>0.45827066900000002</v>
      </c>
      <c r="G7283">
        <v>187080</v>
      </c>
      <c r="H7283">
        <v>14.76</v>
      </c>
      <c r="I7283">
        <v>1</v>
      </c>
    </row>
    <row r="7284" spans="1:9" x14ac:dyDescent="0.3">
      <c r="A7284">
        <v>187080</v>
      </c>
      <c r="B7284">
        <v>142</v>
      </c>
      <c r="C7284">
        <v>0</v>
      </c>
      <c r="D7284">
        <v>187218</v>
      </c>
      <c r="E7284" t="s">
        <v>5790</v>
      </c>
      <c r="F7284">
        <v>0.45827066900000002</v>
      </c>
      <c r="G7284">
        <v>187080</v>
      </c>
      <c r="H7284">
        <v>14.76</v>
      </c>
      <c r="I7284">
        <v>1</v>
      </c>
    </row>
    <row r="7285" spans="1:9" x14ac:dyDescent="0.3">
      <c r="A7285">
        <v>187094</v>
      </c>
      <c r="B7285">
        <v>75</v>
      </c>
      <c r="C7285">
        <v>0</v>
      </c>
      <c r="D7285">
        <v>187609</v>
      </c>
      <c r="E7285" t="s">
        <v>5791</v>
      </c>
      <c r="F7285">
        <v>0.96625417469999997</v>
      </c>
      <c r="G7285">
        <v>187094</v>
      </c>
      <c r="H7285">
        <v>4.0599999999999996</v>
      </c>
      <c r="I7285">
        <v>5</v>
      </c>
    </row>
    <row r="7286" spans="1:9" x14ac:dyDescent="0.3">
      <c r="A7286">
        <v>187094</v>
      </c>
      <c r="B7286">
        <v>75</v>
      </c>
      <c r="C7286">
        <v>0</v>
      </c>
      <c r="D7286">
        <v>187609</v>
      </c>
      <c r="E7286" t="s">
        <v>5791</v>
      </c>
      <c r="F7286">
        <v>0.96625417469999997</v>
      </c>
      <c r="G7286">
        <v>187094</v>
      </c>
      <c r="H7286">
        <v>4.0599999999999996</v>
      </c>
      <c r="I7286">
        <v>5</v>
      </c>
    </row>
    <row r="7287" spans="1:9" x14ac:dyDescent="0.3">
      <c r="A7287">
        <v>187097</v>
      </c>
      <c r="B7287">
        <v>142</v>
      </c>
      <c r="C7287">
        <v>0</v>
      </c>
      <c r="D7287">
        <v>187609</v>
      </c>
      <c r="E7287" t="s">
        <v>5790</v>
      </c>
      <c r="F7287">
        <v>0.92982453109999996</v>
      </c>
      <c r="G7287">
        <v>187097</v>
      </c>
      <c r="H7287">
        <v>6.11</v>
      </c>
      <c r="I7287">
        <v>4</v>
      </c>
    </row>
    <row r="7288" spans="1:9" x14ac:dyDescent="0.3">
      <c r="A7288">
        <v>187097</v>
      </c>
      <c r="B7288">
        <v>142</v>
      </c>
      <c r="C7288">
        <v>0</v>
      </c>
      <c r="D7288">
        <v>187609</v>
      </c>
      <c r="E7288" t="s">
        <v>5790</v>
      </c>
      <c r="F7288">
        <v>0.92982453109999996</v>
      </c>
      <c r="G7288">
        <v>187097</v>
      </c>
      <c r="H7288">
        <v>6.11</v>
      </c>
      <c r="I7288">
        <v>4</v>
      </c>
    </row>
    <row r="7289" spans="1:9" x14ac:dyDescent="0.3">
      <c r="A7289">
        <v>187105</v>
      </c>
      <c r="B7289">
        <v>75</v>
      </c>
      <c r="C7289">
        <v>0</v>
      </c>
      <c r="D7289">
        <v>187609</v>
      </c>
      <c r="E7289" t="s">
        <v>5790</v>
      </c>
      <c r="F7289">
        <v>0.92222911119999995</v>
      </c>
      <c r="G7289">
        <v>187105</v>
      </c>
      <c r="H7289">
        <v>6.11</v>
      </c>
      <c r="I7289">
        <v>4</v>
      </c>
    </row>
    <row r="7290" spans="1:9" x14ac:dyDescent="0.3">
      <c r="A7290">
        <v>187105</v>
      </c>
      <c r="B7290">
        <v>75</v>
      </c>
      <c r="C7290">
        <v>0</v>
      </c>
      <c r="D7290">
        <v>187609</v>
      </c>
      <c r="E7290" t="s">
        <v>5790</v>
      </c>
      <c r="F7290">
        <v>0.92222911119999995</v>
      </c>
      <c r="G7290">
        <v>187105</v>
      </c>
      <c r="H7290">
        <v>6.11</v>
      </c>
      <c r="I7290">
        <v>4</v>
      </c>
    </row>
    <row r="7291" spans="1:9" x14ac:dyDescent="0.3">
      <c r="A7291">
        <v>187106</v>
      </c>
      <c r="B7291">
        <v>75</v>
      </c>
      <c r="C7291">
        <v>0</v>
      </c>
      <c r="D7291">
        <v>187609</v>
      </c>
      <c r="E7291" t="s">
        <v>5791</v>
      </c>
      <c r="F7291">
        <v>0.95199447869999998</v>
      </c>
      <c r="G7291">
        <v>187106</v>
      </c>
      <c r="H7291">
        <v>4.0599999999999996</v>
      </c>
      <c r="I7291">
        <v>5</v>
      </c>
    </row>
    <row r="7292" spans="1:9" x14ac:dyDescent="0.3">
      <c r="A7292">
        <v>187106</v>
      </c>
      <c r="B7292">
        <v>75</v>
      </c>
      <c r="C7292">
        <v>0</v>
      </c>
      <c r="D7292">
        <v>187609</v>
      </c>
      <c r="E7292" t="s">
        <v>5791</v>
      </c>
      <c r="F7292">
        <v>0.95199447869999998</v>
      </c>
      <c r="G7292">
        <v>187106</v>
      </c>
      <c r="H7292">
        <v>4.0599999999999996</v>
      </c>
      <c r="I7292">
        <v>5</v>
      </c>
    </row>
    <row r="7293" spans="1:9" x14ac:dyDescent="0.3">
      <c r="A7293">
        <v>187117</v>
      </c>
      <c r="B7293">
        <v>75</v>
      </c>
      <c r="C7293">
        <v>0</v>
      </c>
      <c r="D7293">
        <v>187668</v>
      </c>
      <c r="E7293" t="s">
        <v>5790</v>
      </c>
      <c r="F7293">
        <v>0.50673305989999995</v>
      </c>
      <c r="G7293">
        <v>187117</v>
      </c>
      <c r="H7293">
        <v>11.8</v>
      </c>
      <c r="I7293">
        <v>2</v>
      </c>
    </row>
    <row r="7294" spans="1:9" x14ac:dyDescent="0.3">
      <c r="A7294">
        <v>187117</v>
      </c>
      <c r="B7294">
        <v>75</v>
      </c>
      <c r="C7294">
        <v>0</v>
      </c>
      <c r="D7294">
        <v>187668</v>
      </c>
      <c r="E7294" t="s">
        <v>5790</v>
      </c>
      <c r="F7294">
        <v>0.50673305989999995</v>
      </c>
      <c r="G7294">
        <v>187117</v>
      </c>
      <c r="H7294">
        <v>11.8</v>
      </c>
      <c r="I7294">
        <v>2</v>
      </c>
    </row>
    <row r="7295" spans="1:9" x14ac:dyDescent="0.3">
      <c r="A7295">
        <v>187118</v>
      </c>
      <c r="B7295">
        <v>75</v>
      </c>
      <c r="C7295">
        <v>0</v>
      </c>
      <c r="D7295">
        <v>187609</v>
      </c>
      <c r="E7295" t="s">
        <v>5791</v>
      </c>
      <c r="F7295">
        <v>0.98180949689999997</v>
      </c>
      <c r="G7295">
        <v>187118</v>
      </c>
      <c r="H7295">
        <v>1.98</v>
      </c>
      <c r="I7295">
        <v>6</v>
      </c>
    </row>
    <row r="7296" spans="1:9" x14ac:dyDescent="0.3">
      <c r="A7296">
        <v>187118</v>
      </c>
      <c r="B7296">
        <v>75</v>
      </c>
      <c r="C7296">
        <v>0</v>
      </c>
      <c r="D7296">
        <v>187609</v>
      </c>
      <c r="E7296" t="s">
        <v>5791</v>
      </c>
      <c r="F7296">
        <v>0.98180949689999997</v>
      </c>
      <c r="G7296">
        <v>187118</v>
      </c>
      <c r="H7296">
        <v>1.98</v>
      </c>
      <c r="I7296">
        <v>6</v>
      </c>
    </row>
    <row r="7297" spans="1:9" x14ac:dyDescent="0.3">
      <c r="A7297">
        <v>187120</v>
      </c>
      <c r="B7297">
        <v>75</v>
      </c>
      <c r="C7297">
        <v>0</v>
      </c>
      <c r="D7297">
        <v>187609</v>
      </c>
      <c r="E7297" t="s">
        <v>5790</v>
      </c>
      <c r="F7297">
        <v>0.80417734380000006</v>
      </c>
      <c r="G7297">
        <v>187120</v>
      </c>
      <c r="H7297">
        <v>7.65</v>
      </c>
      <c r="I7297">
        <v>3</v>
      </c>
    </row>
    <row r="7298" spans="1:9" x14ac:dyDescent="0.3">
      <c r="A7298">
        <v>187120</v>
      </c>
      <c r="B7298">
        <v>75</v>
      </c>
      <c r="C7298">
        <v>0</v>
      </c>
      <c r="D7298">
        <v>187609</v>
      </c>
      <c r="E7298" t="s">
        <v>5790</v>
      </c>
      <c r="F7298">
        <v>0.80417734380000006</v>
      </c>
      <c r="G7298">
        <v>187120</v>
      </c>
      <c r="H7298">
        <v>7.65</v>
      </c>
      <c r="I7298">
        <v>3</v>
      </c>
    </row>
    <row r="7299" spans="1:9" x14ac:dyDescent="0.3">
      <c r="A7299">
        <v>187124</v>
      </c>
      <c r="B7299">
        <v>75</v>
      </c>
      <c r="C7299">
        <v>0</v>
      </c>
      <c r="D7299">
        <v>187668</v>
      </c>
      <c r="E7299" t="s">
        <v>5790</v>
      </c>
      <c r="F7299">
        <v>0.49838647250000001</v>
      </c>
      <c r="G7299">
        <v>187124</v>
      </c>
      <c r="H7299">
        <v>14.76</v>
      </c>
      <c r="I7299">
        <v>1</v>
      </c>
    </row>
    <row r="7300" spans="1:9" x14ac:dyDescent="0.3">
      <c r="A7300">
        <v>187124</v>
      </c>
      <c r="B7300">
        <v>75</v>
      </c>
      <c r="C7300">
        <v>0</v>
      </c>
      <c r="D7300">
        <v>187668</v>
      </c>
      <c r="E7300" t="s">
        <v>5790</v>
      </c>
      <c r="F7300">
        <v>0.49838647250000001</v>
      </c>
      <c r="G7300">
        <v>187124</v>
      </c>
      <c r="H7300">
        <v>14.76</v>
      </c>
      <c r="I7300">
        <v>1</v>
      </c>
    </row>
    <row r="7301" spans="1:9" x14ac:dyDescent="0.3">
      <c r="A7301">
        <v>187127</v>
      </c>
      <c r="B7301">
        <v>142</v>
      </c>
      <c r="C7301">
        <v>0</v>
      </c>
      <c r="D7301">
        <v>187153</v>
      </c>
      <c r="E7301" t="s">
        <v>5791</v>
      </c>
      <c r="F7301">
        <v>0.94474446769999998</v>
      </c>
      <c r="G7301">
        <v>187127</v>
      </c>
      <c r="H7301">
        <v>4.0599999999999996</v>
      </c>
      <c r="I7301">
        <v>5</v>
      </c>
    </row>
    <row r="7302" spans="1:9" x14ac:dyDescent="0.3">
      <c r="A7302">
        <v>187127</v>
      </c>
      <c r="B7302">
        <v>142</v>
      </c>
      <c r="C7302">
        <v>0</v>
      </c>
      <c r="D7302">
        <v>187153</v>
      </c>
      <c r="E7302" t="s">
        <v>5791</v>
      </c>
      <c r="F7302">
        <v>0.94474446769999998</v>
      </c>
      <c r="G7302">
        <v>187127</v>
      </c>
      <c r="H7302">
        <v>4.0599999999999996</v>
      </c>
      <c r="I7302">
        <v>5</v>
      </c>
    </row>
    <row r="7303" spans="1:9" x14ac:dyDescent="0.3">
      <c r="A7303">
        <v>187130</v>
      </c>
      <c r="B7303">
        <v>142</v>
      </c>
      <c r="C7303">
        <v>0</v>
      </c>
      <c r="D7303">
        <v>187518</v>
      </c>
      <c r="E7303" t="s">
        <v>5790</v>
      </c>
      <c r="F7303">
        <v>0.93319225309999998</v>
      </c>
      <c r="G7303">
        <v>187130</v>
      </c>
      <c r="H7303">
        <v>6.11</v>
      </c>
      <c r="I7303">
        <v>4</v>
      </c>
    </row>
    <row r="7304" spans="1:9" x14ac:dyDescent="0.3">
      <c r="A7304">
        <v>187130</v>
      </c>
      <c r="B7304">
        <v>142</v>
      </c>
      <c r="C7304">
        <v>0</v>
      </c>
      <c r="D7304">
        <v>187518</v>
      </c>
      <c r="E7304" t="s">
        <v>5790</v>
      </c>
      <c r="F7304">
        <v>0.93319225309999998</v>
      </c>
      <c r="G7304">
        <v>187130</v>
      </c>
      <c r="H7304">
        <v>6.11</v>
      </c>
      <c r="I7304">
        <v>4</v>
      </c>
    </row>
    <row r="7305" spans="1:9" x14ac:dyDescent="0.3">
      <c r="A7305">
        <v>187133</v>
      </c>
      <c r="B7305">
        <v>147</v>
      </c>
      <c r="C7305">
        <v>0</v>
      </c>
      <c r="D7305">
        <v>188069</v>
      </c>
      <c r="E7305" t="s">
        <v>5790</v>
      </c>
      <c r="F7305">
        <v>0.44344404339999999</v>
      </c>
      <c r="G7305">
        <v>187133</v>
      </c>
      <c r="H7305">
        <v>14.76</v>
      </c>
      <c r="I7305">
        <v>1</v>
      </c>
    </row>
    <row r="7306" spans="1:9" x14ac:dyDescent="0.3">
      <c r="A7306">
        <v>187133</v>
      </c>
      <c r="B7306">
        <v>147</v>
      </c>
      <c r="C7306">
        <v>0</v>
      </c>
      <c r="D7306">
        <v>188069</v>
      </c>
      <c r="E7306" t="s">
        <v>5790</v>
      </c>
      <c r="F7306">
        <v>0.44344404339999999</v>
      </c>
      <c r="G7306">
        <v>187133</v>
      </c>
      <c r="H7306">
        <v>14.76</v>
      </c>
      <c r="I7306">
        <v>1</v>
      </c>
    </row>
    <row r="7307" spans="1:9" x14ac:dyDescent="0.3">
      <c r="A7307">
        <v>187136</v>
      </c>
      <c r="B7307">
        <v>75</v>
      </c>
      <c r="C7307">
        <v>0</v>
      </c>
      <c r="D7307">
        <v>187668</v>
      </c>
      <c r="E7307" t="s">
        <v>5790</v>
      </c>
      <c r="F7307">
        <v>0.35212028029999998</v>
      </c>
      <c r="G7307">
        <v>187136</v>
      </c>
      <c r="H7307">
        <v>14.76</v>
      </c>
      <c r="I7307">
        <v>1</v>
      </c>
    </row>
    <row r="7308" spans="1:9" x14ac:dyDescent="0.3">
      <c r="A7308">
        <v>187136</v>
      </c>
      <c r="B7308">
        <v>75</v>
      </c>
      <c r="C7308">
        <v>0</v>
      </c>
      <c r="D7308">
        <v>187668</v>
      </c>
      <c r="E7308" t="s">
        <v>5790</v>
      </c>
      <c r="F7308">
        <v>0.35212028029999998</v>
      </c>
      <c r="G7308">
        <v>187136</v>
      </c>
      <c r="H7308">
        <v>14.76</v>
      </c>
      <c r="I7308">
        <v>1</v>
      </c>
    </row>
    <row r="7309" spans="1:9" x14ac:dyDescent="0.3">
      <c r="A7309">
        <v>187144</v>
      </c>
      <c r="B7309">
        <v>142</v>
      </c>
      <c r="C7309">
        <v>0</v>
      </c>
      <c r="D7309">
        <v>187161</v>
      </c>
      <c r="E7309" t="s">
        <v>5790</v>
      </c>
      <c r="F7309">
        <v>0.1231102273</v>
      </c>
      <c r="G7309">
        <v>187144</v>
      </c>
      <c r="H7309">
        <v>14.76</v>
      </c>
      <c r="I7309">
        <v>1</v>
      </c>
    </row>
    <row r="7310" spans="1:9" x14ac:dyDescent="0.3">
      <c r="A7310">
        <v>187144</v>
      </c>
      <c r="B7310">
        <v>142</v>
      </c>
      <c r="C7310">
        <v>0</v>
      </c>
      <c r="D7310">
        <v>187161</v>
      </c>
      <c r="E7310" t="s">
        <v>5790</v>
      </c>
      <c r="F7310">
        <v>0.1231102273</v>
      </c>
      <c r="G7310">
        <v>187144</v>
      </c>
      <c r="H7310">
        <v>14.76</v>
      </c>
      <c r="I7310">
        <v>1</v>
      </c>
    </row>
    <row r="7311" spans="1:9" x14ac:dyDescent="0.3">
      <c r="A7311">
        <v>187158</v>
      </c>
      <c r="B7311">
        <v>142</v>
      </c>
      <c r="C7311">
        <v>0</v>
      </c>
      <c r="D7311">
        <v>187511</v>
      </c>
      <c r="E7311" t="s">
        <v>5791</v>
      </c>
      <c r="F7311">
        <v>0.97597312930000002</v>
      </c>
      <c r="G7311">
        <v>187158</v>
      </c>
      <c r="H7311">
        <v>1.98</v>
      </c>
      <c r="I7311">
        <v>6</v>
      </c>
    </row>
    <row r="7312" spans="1:9" x14ac:dyDescent="0.3">
      <c r="A7312">
        <v>187158</v>
      </c>
      <c r="B7312">
        <v>142</v>
      </c>
      <c r="C7312">
        <v>0</v>
      </c>
      <c r="D7312">
        <v>187511</v>
      </c>
      <c r="E7312" t="s">
        <v>5791</v>
      </c>
      <c r="F7312">
        <v>0.97597312930000002</v>
      </c>
      <c r="G7312">
        <v>187158</v>
      </c>
      <c r="H7312">
        <v>1.98</v>
      </c>
      <c r="I7312">
        <v>6</v>
      </c>
    </row>
    <row r="7313" spans="1:9" x14ac:dyDescent="0.3">
      <c r="A7313">
        <v>187174</v>
      </c>
      <c r="B7313">
        <v>75</v>
      </c>
      <c r="C7313">
        <v>0</v>
      </c>
      <c r="D7313">
        <v>187668</v>
      </c>
      <c r="E7313" t="s">
        <v>5790</v>
      </c>
      <c r="F7313">
        <v>0.2296002805</v>
      </c>
      <c r="G7313">
        <v>187174</v>
      </c>
      <c r="H7313">
        <v>14.76</v>
      </c>
      <c r="I7313">
        <v>1</v>
      </c>
    </row>
    <row r="7314" spans="1:9" x14ac:dyDescent="0.3">
      <c r="A7314">
        <v>187174</v>
      </c>
      <c r="B7314">
        <v>75</v>
      </c>
      <c r="C7314">
        <v>0</v>
      </c>
      <c r="D7314">
        <v>187668</v>
      </c>
      <c r="E7314" t="s">
        <v>5790</v>
      </c>
      <c r="F7314">
        <v>0.2296002805</v>
      </c>
      <c r="G7314">
        <v>187174</v>
      </c>
      <c r="H7314">
        <v>14.76</v>
      </c>
      <c r="I7314">
        <v>1</v>
      </c>
    </row>
    <row r="7315" spans="1:9" x14ac:dyDescent="0.3">
      <c r="A7315">
        <v>187175</v>
      </c>
      <c r="B7315">
        <v>142</v>
      </c>
      <c r="C7315">
        <v>0</v>
      </c>
      <c r="D7315">
        <v>187218</v>
      </c>
      <c r="E7315" t="s">
        <v>5790</v>
      </c>
      <c r="F7315">
        <v>0.53677529099999999</v>
      </c>
      <c r="G7315">
        <v>187175</v>
      </c>
      <c r="H7315">
        <v>11.8</v>
      </c>
      <c r="I7315">
        <v>2</v>
      </c>
    </row>
    <row r="7316" spans="1:9" x14ac:dyDescent="0.3">
      <c r="A7316">
        <v>187175</v>
      </c>
      <c r="B7316">
        <v>142</v>
      </c>
      <c r="C7316">
        <v>0</v>
      </c>
      <c r="D7316">
        <v>187218</v>
      </c>
      <c r="E7316" t="s">
        <v>5790</v>
      </c>
      <c r="F7316">
        <v>0.53677529099999999</v>
      </c>
      <c r="G7316">
        <v>187175</v>
      </c>
      <c r="H7316">
        <v>11.8</v>
      </c>
      <c r="I7316">
        <v>2</v>
      </c>
    </row>
    <row r="7317" spans="1:9" x14ac:dyDescent="0.3">
      <c r="A7317">
        <v>187197</v>
      </c>
      <c r="B7317">
        <v>142</v>
      </c>
      <c r="C7317">
        <v>0</v>
      </c>
      <c r="D7317">
        <v>187272</v>
      </c>
      <c r="E7317" t="s">
        <v>5790</v>
      </c>
      <c r="F7317">
        <v>0.81868231300000005</v>
      </c>
      <c r="G7317">
        <v>187197</v>
      </c>
      <c r="H7317">
        <v>7.65</v>
      </c>
      <c r="I7317">
        <v>3</v>
      </c>
    </row>
    <row r="7318" spans="1:9" x14ac:dyDescent="0.3">
      <c r="A7318">
        <v>187206</v>
      </c>
      <c r="B7318">
        <v>142</v>
      </c>
      <c r="C7318">
        <v>0</v>
      </c>
      <c r="D7318">
        <v>187491</v>
      </c>
      <c r="E7318" t="s">
        <v>5790</v>
      </c>
      <c r="F7318">
        <v>0.59840393069999998</v>
      </c>
      <c r="G7318">
        <v>187206</v>
      </c>
      <c r="H7318">
        <v>11.8</v>
      </c>
      <c r="I7318">
        <v>2</v>
      </c>
    </row>
    <row r="7319" spans="1:9" x14ac:dyDescent="0.3">
      <c r="A7319">
        <v>187206</v>
      </c>
      <c r="B7319">
        <v>142</v>
      </c>
      <c r="C7319">
        <v>0</v>
      </c>
      <c r="D7319">
        <v>187491</v>
      </c>
      <c r="E7319" t="s">
        <v>5790</v>
      </c>
      <c r="F7319">
        <v>0.59840393069999998</v>
      </c>
      <c r="G7319">
        <v>187206</v>
      </c>
      <c r="H7319">
        <v>11.8</v>
      </c>
      <c r="I7319">
        <v>2</v>
      </c>
    </row>
    <row r="7320" spans="1:9" x14ac:dyDescent="0.3">
      <c r="A7320">
        <v>187208</v>
      </c>
      <c r="B7320">
        <v>142</v>
      </c>
      <c r="C7320">
        <v>0</v>
      </c>
      <c r="D7320">
        <v>187973</v>
      </c>
      <c r="E7320" t="s">
        <v>5790</v>
      </c>
      <c r="F7320">
        <v>0.78227758410000003</v>
      </c>
      <c r="G7320">
        <v>187208</v>
      </c>
      <c r="H7320">
        <v>7.65</v>
      </c>
      <c r="I7320">
        <v>3</v>
      </c>
    </row>
    <row r="7321" spans="1:9" x14ac:dyDescent="0.3">
      <c r="A7321">
        <v>187216</v>
      </c>
      <c r="B7321">
        <v>100</v>
      </c>
      <c r="C7321">
        <v>0</v>
      </c>
      <c r="D7321">
        <v>187899</v>
      </c>
      <c r="E7321" t="s">
        <v>5790</v>
      </c>
      <c r="F7321">
        <v>0.74295508860000004</v>
      </c>
      <c r="G7321">
        <v>187216</v>
      </c>
      <c r="H7321">
        <v>11.8</v>
      </c>
      <c r="I7321">
        <v>2</v>
      </c>
    </row>
    <row r="7322" spans="1:9" x14ac:dyDescent="0.3">
      <c r="A7322">
        <v>187216</v>
      </c>
      <c r="B7322">
        <v>100</v>
      </c>
      <c r="C7322">
        <v>0</v>
      </c>
      <c r="D7322">
        <v>187899</v>
      </c>
      <c r="E7322" t="s">
        <v>5790</v>
      </c>
      <c r="F7322">
        <v>0.74295508860000004</v>
      </c>
      <c r="G7322">
        <v>187216</v>
      </c>
      <c r="H7322">
        <v>11.8</v>
      </c>
      <c r="I7322">
        <v>2</v>
      </c>
    </row>
    <row r="7323" spans="1:9" x14ac:dyDescent="0.3">
      <c r="A7323">
        <v>187231</v>
      </c>
      <c r="B7323">
        <v>142</v>
      </c>
      <c r="C7323">
        <v>0</v>
      </c>
      <c r="D7323">
        <v>187380</v>
      </c>
      <c r="E7323" t="s">
        <v>5790</v>
      </c>
      <c r="F7323">
        <v>0.81590741870000005</v>
      </c>
      <c r="G7323">
        <v>187231</v>
      </c>
      <c r="H7323">
        <v>7.65</v>
      </c>
      <c r="I7323">
        <v>3</v>
      </c>
    </row>
    <row r="7324" spans="1:9" x14ac:dyDescent="0.3">
      <c r="A7324">
        <v>187231</v>
      </c>
      <c r="B7324">
        <v>142</v>
      </c>
      <c r="C7324">
        <v>0</v>
      </c>
      <c r="D7324">
        <v>187380</v>
      </c>
      <c r="E7324" t="s">
        <v>5790</v>
      </c>
      <c r="F7324">
        <v>0.81590741870000005</v>
      </c>
      <c r="G7324">
        <v>187231</v>
      </c>
      <c r="H7324">
        <v>7.65</v>
      </c>
      <c r="I7324">
        <v>3</v>
      </c>
    </row>
    <row r="7325" spans="1:9" x14ac:dyDescent="0.3">
      <c r="A7325">
        <v>187235</v>
      </c>
      <c r="B7325">
        <v>120</v>
      </c>
      <c r="C7325">
        <v>0</v>
      </c>
      <c r="D7325">
        <v>188053</v>
      </c>
      <c r="E7325" t="s">
        <v>5790</v>
      </c>
      <c r="F7325">
        <v>8.0932117999999997E-2</v>
      </c>
      <c r="G7325">
        <v>187235</v>
      </c>
      <c r="H7325">
        <v>14.76</v>
      </c>
      <c r="I7325">
        <v>1</v>
      </c>
    </row>
    <row r="7326" spans="1:9" x14ac:dyDescent="0.3">
      <c r="A7326">
        <v>187236</v>
      </c>
      <c r="B7326">
        <v>120</v>
      </c>
      <c r="C7326">
        <v>0</v>
      </c>
      <c r="D7326">
        <v>188053</v>
      </c>
      <c r="E7326" t="s">
        <v>5790</v>
      </c>
      <c r="F7326">
        <v>0.61674511430000001</v>
      </c>
      <c r="G7326">
        <v>187236</v>
      </c>
      <c r="H7326">
        <v>11.8</v>
      </c>
      <c r="I7326">
        <v>2</v>
      </c>
    </row>
    <row r="7327" spans="1:9" x14ac:dyDescent="0.3">
      <c r="A7327">
        <v>187236</v>
      </c>
      <c r="B7327">
        <v>120</v>
      </c>
      <c r="C7327">
        <v>0</v>
      </c>
      <c r="D7327">
        <v>188053</v>
      </c>
      <c r="E7327" t="s">
        <v>5790</v>
      </c>
      <c r="F7327">
        <v>0.61674511430000001</v>
      </c>
      <c r="G7327">
        <v>187236</v>
      </c>
      <c r="H7327">
        <v>11.8</v>
      </c>
      <c r="I7327">
        <v>2</v>
      </c>
    </row>
    <row r="7328" spans="1:9" x14ac:dyDescent="0.3">
      <c r="A7328">
        <v>187237</v>
      </c>
      <c r="B7328">
        <v>100</v>
      </c>
      <c r="C7328">
        <v>0</v>
      </c>
      <c r="D7328">
        <v>187892</v>
      </c>
      <c r="E7328" t="s">
        <v>5790</v>
      </c>
      <c r="F7328">
        <v>0.43614625930000001</v>
      </c>
      <c r="G7328">
        <v>187237</v>
      </c>
      <c r="H7328">
        <v>14.76</v>
      </c>
      <c r="I7328">
        <v>1</v>
      </c>
    </row>
    <row r="7329" spans="1:9" x14ac:dyDescent="0.3">
      <c r="A7329">
        <v>187237</v>
      </c>
      <c r="B7329">
        <v>100</v>
      </c>
      <c r="C7329">
        <v>0</v>
      </c>
      <c r="D7329">
        <v>187892</v>
      </c>
      <c r="E7329" t="s">
        <v>5790</v>
      </c>
      <c r="F7329">
        <v>0.43614625930000001</v>
      </c>
      <c r="G7329">
        <v>187237</v>
      </c>
      <c r="H7329">
        <v>14.76</v>
      </c>
      <c r="I7329">
        <v>1</v>
      </c>
    </row>
    <row r="7330" spans="1:9" x14ac:dyDescent="0.3">
      <c r="A7330">
        <v>187238</v>
      </c>
      <c r="B7330">
        <v>100</v>
      </c>
      <c r="C7330">
        <v>0</v>
      </c>
      <c r="D7330">
        <v>187892</v>
      </c>
      <c r="E7330" t="s">
        <v>5790</v>
      </c>
      <c r="F7330">
        <v>0.28064721819999999</v>
      </c>
      <c r="G7330">
        <v>187238</v>
      </c>
      <c r="H7330">
        <v>14.76</v>
      </c>
      <c r="I7330">
        <v>1</v>
      </c>
    </row>
    <row r="7331" spans="1:9" x14ac:dyDescent="0.3">
      <c r="A7331">
        <v>187238</v>
      </c>
      <c r="B7331">
        <v>100</v>
      </c>
      <c r="C7331">
        <v>0</v>
      </c>
      <c r="D7331">
        <v>187892</v>
      </c>
      <c r="E7331" t="s">
        <v>5790</v>
      </c>
      <c r="F7331">
        <v>0.28064721819999999</v>
      </c>
      <c r="G7331">
        <v>187238</v>
      </c>
      <c r="H7331">
        <v>14.76</v>
      </c>
      <c r="I7331">
        <v>1</v>
      </c>
    </row>
    <row r="7332" spans="1:9" x14ac:dyDescent="0.3">
      <c r="A7332">
        <v>187239</v>
      </c>
      <c r="B7332">
        <v>100</v>
      </c>
      <c r="C7332">
        <v>0</v>
      </c>
      <c r="D7332">
        <v>187892</v>
      </c>
      <c r="E7332" t="s">
        <v>5790</v>
      </c>
      <c r="F7332">
        <v>0.63004738090000001</v>
      </c>
      <c r="G7332">
        <v>187239</v>
      </c>
      <c r="H7332">
        <v>11.8</v>
      </c>
      <c r="I7332">
        <v>2</v>
      </c>
    </row>
    <row r="7333" spans="1:9" x14ac:dyDescent="0.3">
      <c r="A7333">
        <v>187239</v>
      </c>
      <c r="B7333">
        <v>100</v>
      </c>
      <c r="C7333">
        <v>0</v>
      </c>
      <c r="D7333">
        <v>187892</v>
      </c>
      <c r="E7333" t="s">
        <v>5790</v>
      </c>
      <c r="F7333">
        <v>0.63004738090000001</v>
      </c>
      <c r="G7333">
        <v>187239</v>
      </c>
      <c r="H7333">
        <v>11.8</v>
      </c>
      <c r="I7333">
        <v>2</v>
      </c>
    </row>
    <row r="7334" spans="1:9" x14ac:dyDescent="0.3">
      <c r="A7334">
        <v>187240</v>
      </c>
      <c r="B7334">
        <v>100</v>
      </c>
      <c r="C7334">
        <v>0</v>
      </c>
      <c r="D7334">
        <v>187892</v>
      </c>
      <c r="E7334" t="s">
        <v>5790</v>
      </c>
      <c r="F7334">
        <v>0.33541026709999999</v>
      </c>
      <c r="G7334">
        <v>187240</v>
      </c>
      <c r="H7334">
        <v>14.76</v>
      </c>
      <c r="I7334">
        <v>1</v>
      </c>
    </row>
    <row r="7335" spans="1:9" x14ac:dyDescent="0.3">
      <c r="A7335">
        <v>187240</v>
      </c>
      <c r="B7335">
        <v>100</v>
      </c>
      <c r="C7335">
        <v>0</v>
      </c>
      <c r="D7335">
        <v>187892</v>
      </c>
      <c r="E7335" t="s">
        <v>5790</v>
      </c>
      <c r="F7335">
        <v>0.33541026709999999</v>
      </c>
      <c r="G7335">
        <v>187240</v>
      </c>
      <c r="H7335">
        <v>14.76</v>
      </c>
      <c r="I7335">
        <v>1</v>
      </c>
    </row>
    <row r="7336" spans="1:9" x14ac:dyDescent="0.3">
      <c r="A7336">
        <v>187241</v>
      </c>
      <c r="B7336">
        <v>100</v>
      </c>
      <c r="C7336">
        <v>0</v>
      </c>
      <c r="D7336">
        <v>187892</v>
      </c>
      <c r="E7336" t="s">
        <v>5790</v>
      </c>
      <c r="F7336">
        <v>0.33768928050000002</v>
      </c>
      <c r="G7336">
        <v>187241</v>
      </c>
      <c r="H7336">
        <v>14.76</v>
      </c>
      <c r="I7336">
        <v>1</v>
      </c>
    </row>
    <row r="7337" spans="1:9" x14ac:dyDescent="0.3">
      <c r="A7337">
        <v>187241</v>
      </c>
      <c r="B7337">
        <v>100</v>
      </c>
      <c r="C7337">
        <v>0</v>
      </c>
      <c r="D7337">
        <v>187892</v>
      </c>
      <c r="E7337" t="s">
        <v>5790</v>
      </c>
      <c r="F7337">
        <v>0.33768928050000002</v>
      </c>
      <c r="G7337">
        <v>187241</v>
      </c>
      <c r="H7337">
        <v>14.76</v>
      </c>
      <c r="I7337">
        <v>1</v>
      </c>
    </row>
    <row r="7338" spans="1:9" x14ac:dyDescent="0.3">
      <c r="A7338">
        <v>187245</v>
      </c>
      <c r="B7338">
        <v>100</v>
      </c>
      <c r="C7338">
        <v>0</v>
      </c>
      <c r="D7338">
        <v>187892</v>
      </c>
      <c r="E7338" t="s">
        <v>5790</v>
      </c>
      <c r="F7338">
        <v>0.45541372899999999</v>
      </c>
      <c r="G7338">
        <v>187245</v>
      </c>
      <c r="H7338">
        <v>14.76</v>
      </c>
      <c r="I7338">
        <v>1</v>
      </c>
    </row>
    <row r="7339" spans="1:9" x14ac:dyDescent="0.3">
      <c r="A7339">
        <v>187294</v>
      </c>
      <c r="B7339">
        <v>162.696666666666</v>
      </c>
      <c r="C7339">
        <v>0</v>
      </c>
      <c r="D7339">
        <v>187585</v>
      </c>
      <c r="E7339" t="s">
        <v>5791</v>
      </c>
      <c r="F7339">
        <v>0.95720916990000005</v>
      </c>
      <c r="G7339">
        <v>187294</v>
      </c>
      <c r="H7339">
        <v>4.0599999999999996</v>
      </c>
      <c r="I7339">
        <v>5</v>
      </c>
    </row>
    <row r="7340" spans="1:9" x14ac:dyDescent="0.3">
      <c r="A7340">
        <v>187294</v>
      </c>
      <c r="B7340">
        <v>162.696666666666</v>
      </c>
      <c r="C7340">
        <v>0</v>
      </c>
      <c r="D7340">
        <v>187585</v>
      </c>
      <c r="E7340" t="s">
        <v>5791</v>
      </c>
      <c r="F7340">
        <v>0.95720916990000005</v>
      </c>
      <c r="G7340">
        <v>187294</v>
      </c>
      <c r="H7340">
        <v>4.0599999999999996</v>
      </c>
      <c r="I7340">
        <v>5</v>
      </c>
    </row>
    <row r="7341" spans="1:9" x14ac:dyDescent="0.3">
      <c r="A7341">
        <v>187296</v>
      </c>
      <c r="B7341">
        <v>90</v>
      </c>
      <c r="C7341">
        <v>0</v>
      </c>
      <c r="D7341">
        <v>188026</v>
      </c>
      <c r="E7341" t="s">
        <v>5791</v>
      </c>
      <c r="F7341">
        <v>0.94646430020000005</v>
      </c>
      <c r="G7341">
        <v>187296</v>
      </c>
      <c r="H7341">
        <v>4.0599999999999996</v>
      </c>
      <c r="I7341">
        <v>5</v>
      </c>
    </row>
    <row r="7342" spans="1:9" x14ac:dyDescent="0.3">
      <c r="A7342">
        <v>187296</v>
      </c>
      <c r="B7342">
        <v>90</v>
      </c>
      <c r="C7342">
        <v>0</v>
      </c>
      <c r="D7342">
        <v>188026</v>
      </c>
      <c r="E7342" t="s">
        <v>5791</v>
      </c>
      <c r="F7342">
        <v>0.94646430020000005</v>
      </c>
      <c r="G7342">
        <v>187296</v>
      </c>
      <c r="H7342">
        <v>4.0599999999999996</v>
      </c>
      <c r="I7342">
        <v>5</v>
      </c>
    </row>
    <row r="7343" spans="1:9" x14ac:dyDescent="0.3">
      <c r="A7343">
        <v>187299</v>
      </c>
      <c r="B7343">
        <v>85</v>
      </c>
      <c r="C7343">
        <v>0</v>
      </c>
      <c r="D7343">
        <v>188026</v>
      </c>
      <c r="E7343" t="s">
        <v>5790</v>
      </c>
      <c r="F7343">
        <v>0.82878822090000004</v>
      </c>
      <c r="G7343">
        <v>187299</v>
      </c>
      <c r="H7343">
        <v>7.65</v>
      </c>
      <c r="I7343">
        <v>3</v>
      </c>
    </row>
    <row r="7344" spans="1:9" x14ac:dyDescent="0.3">
      <c r="A7344">
        <v>187299</v>
      </c>
      <c r="B7344">
        <v>85</v>
      </c>
      <c r="C7344">
        <v>0</v>
      </c>
      <c r="D7344">
        <v>188026</v>
      </c>
      <c r="E7344" t="s">
        <v>5790</v>
      </c>
      <c r="F7344">
        <v>0.82878822090000004</v>
      </c>
      <c r="G7344">
        <v>187299</v>
      </c>
      <c r="H7344">
        <v>7.65</v>
      </c>
      <c r="I7344">
        <v>3</v>
      </c>
    </row>
    <row r="7345" spans="1:9" x14ac:dyDescent="0.3">
      <c r="A7345">
        <v>187300</v>
      </c>
      <c r="B7345">
        <v>142</v>
      </c>
      <c r="C7345">
        <v>0</v>
      </c>
      <c r="D7345">
        <v>187585</v>
      </c>
      <c r="E7345" t="s">
        <v>5790</v>
      </c>
      <c r="F7345">
        <v>0.81714230779999997</v>
      </c>
      <c r="G7345">
        <v>187300</v>
      </c>
      <c r="H7345">
        <v>7.65</v>
      </c>
      <c r="I7345">
        <v>3</v>
      </c>
    </row>
    <row r="7346" spans="1:9" x14ac:dyDescent="0.3">
      <c r="A7346">
        <v>187300</v>
      </c>
      <c r="B7346">
        <v>142</v>
      </c>
      <c r="C7346">
        <v>0</v>
      </c>
      <c r="D7346">
        <v>187585</v>
      </c>
      <c r="E7346" t="s">
        <v>5790</v>
      </c>
      <c r="F7346">
        <v>0.81714230779999997</v>
      </c>
      <c r="G7346">
        <v>187300</v>
      </c>
      <c r="H7346">
        <v>7.65</v>
      </c>
      <c r="I7346">
        <v>3</v>
      </c>
    </row>
    <row r="7347" spans="1:9" x14ac:dyDescent="0.3">
      <c r="A7347">
        <v>187303</v>
      </c>
      <c r="B7347">
        <v>110</v>
      </c>
      <c r="C7347">
        <v>0</v>
      </c>
      <c r="D7347">
        <v>188026</v>
      </c>
      <c r="E7347" t="s">
        <v>5790</v>
      </c>
      <c r="F7347">
        <v>0.6145893335</v>
      </c>
      <c r="G7347">
        <v>187303</v>
      </c>
      <c r="H7347">
        <v>11.8</v>
      </c>
      <c r="I7347">
        <v>2</v>
      </c>
    </row>
    <row r="7348" spans="1:9" x14ac:dyDescent="0.3">
      <c r="A7348">
        <v>187303</v>
      </c>
      <c r="B7348">
        <v>110</v>
      </c>
      <c r="C7348">
        <v>0</v>
      </c>
      <c r="D7348">
        <v>188026</v>
      </c>
      <c r="E7348" t="s">
        <v>5790</v>
      </c>
      <c r="F7348">
        <v>0.6145893335</v>
      </c>
      <c r="G7348">
        <v>187303</v>
      </c>
      <c r="H7348">
        <v>11.8</v>
      </c>
      <c r="I7348">
        <v>2</v>
      </c>
    </row>
    <row r="7349" spans="1:9" x14ac:dyDescent="0.3">
      <c r="A7349">
        <v>187305</v>
      </c>
      <c r="B7349">
        <v>110</v>
      </c>
      <c r="C7349">
        <v>0</v>
      </c>
      <c r="D7349">
        <v>188026</v>
      </c>
      <c r="E7349" t="s">
        <v>5790</v>
      </c>
      <c r="F7349">
        <v>0.84505140779999999</v>
      </c>
      <c r="G7349">
        <v>187305</v>
      </c>
      <c r="H7349">
        <v>6.11</v>
      </c>
      <c r="I7349">
        <v>4</v>
      </c>
    </row>
    <row r="7350" spans="1:9" x14ac:dyDescent="0.3">
      <c r="A7350">
        <v>187305</v>
      </c>
      <c r="B7350">
        <v>110</v>
      </c>
      <c r="C7350">
        <v>0</v>
      </c>
      <c r="D7350">
        <v>188026</v>
      </c>
      <c r="E7350" t="s">
        <v>5790</v>
      </c>
      <c r="F7350">
        <v>0.84505140779999999</v>
      </c>
      <c r="G7350">
        <v>187305</v>
      </c>
      <c r="H7350">
        <v>6.11</v>
      </c>
      <c r="I7350">
        <v>4</v>
      </c>
    </row>
    <row r="7351" spans="1:9" x14ac:dyDescent="0.3">
      <c r="A7351">
        <v>187307</v>
      </c>
      <c r="B7351">
        <v>100</v>
      </c>
      <c r="C7351">
        <v>0</v>
      </c>
      <c r="D7351">
        <v>187899</v>
      </c>
      <c r="E7351" t="s">
        <v>5790</v>
      </c>
      <c r="F7351">
        <v>6.9534003699999999E-2</v>
      </c>
      <c r="G7351">
        <v>187307</v>
      </c>
      <c r="H7351">
        <v>14.76</v>
      </c>
      <c r="I7351">
        <v>1</v>
      </c>
    </row>
    <row r="7352" spans="1:9" x14ac:dyDescent="0.3">
      <c r="A7352">
        <v>187307</v>
      </c>
      <c r="B7352">
        <v>100</v>
      </c>
      <c r="C7352">
        <v>0</v>
      </c>
      <c r="D7352">
        <v>187899</v>
      </c>
      <c r="E7352" t="s">
        <v>5790</v>
      </c>
      <c r="F7352">
        <v>6.9534003699999999E-2</v>
      </c>
      <c r="G7352">
        <v>187307</v>
      </c>
      <c r="H7352">
        <v>14.76</v>
      </c>
      <c r="I7352">
        <v>1</v>
      </c>
    </row>
    <row r="7353" spans="1:9" x14ac:dyDescent="0.3">
      <c r="A7353">
        <v>187325</v>
      </c>
      <c r="B7353">
        <v>147</v>
      </c>
      <c r="C7353">
        <v>0</v>
      </c>
      <c r="D7353">
        <v>186383</v>
      </c>
      <c r="E7353" t="s">
        <v>5790</v>
      </c>
      <c r="F7353">
        <v>0.49535685779999999</v>
      </c>
      <c r="G7353">
        <v>187325</v>
      </c>
      <c r="H7353">
        <v>14.76</v>
      </c>
      <c r="I7353">
        <v>1</v>
      </c>
    </row>
    <row r="7354" spans="1:9" x14ac:dyDescent="0.3">
      <c r="A7354">
        <v>187325</v>
      </c>
      <c r="B7354">
        <v>147</v>
      </c>
      <c r="C7354">
        <v>0</v>
      </c>
      <c r="D7354">
        <v>186383</v>
      </c>
      <c r="E7354" t="s">
        <v>5790</v>
      </c>
      <c r="F7354">
        <v>0.49535685779999999</v>
      </c>
      <c r="G7354">
        <v>187325</v>
      </c>
      <c r="H7354">
        <v>14.76</v>
      </c>
      <c r="I7354">
        <v>1</v>
      </c>
    </row>
    <row r="7355" spans="1:9" x14ac:dyDescent="0.3">
      <c r="A7355">
        <v>187336</v>
      </c>
      <c r="B7355">
        <v>85</v>
      </c>
      <c r="C7355">
        <v>0</v>
      </c>
      <c r="D7355">
        <v>187726</v>
      </c>
      <c r="E7355" t="s">
        <v>5790</v>
      </c>
      <c r="F7355">
        <v>0.30742153529999999</v>
      </c>
      <c r="G7355">
        <v>187336</v>
      </c>
      <c r="H7355">
        <v>14.76</v>
      </c>
      <c r="I7355">
        <v>1</v>
      </c>
    </row>
    <row r="7356" spans="1:9" x14ac:dyDescent="0.3">
      <c r="A7356">
        <v>187336</v>
      </c>
      <c r="B7356">
        <v>85</v>
      </c>
      <c r="C7356">
        <v>0</v>
      </c>
      <c r="D7356">
        <v>187726</v>
      </c>
      <c r="E7356" t="s">
        <v>5790</v>
      </c>
      <c r="F7356">
        <v>0.30742153529999999</v>
      </c>
      <c r="G7356">
        <v>187336</v>
      </c>
      <c r="H7356">
        <v>14.76</v>
      </c>
      <c r="I7356">
        <v>1</v>
      </c>
    </row>
    <row r="7357" spans="1:9" x14ac:dyDescent="0.3">
      <c r="A7357">
        <v>187337</v>
      </c>
      <c r="B7357">
        <v>142</v>
      </c>
      <c r="C7357">
        <v>0</v>
      </c>
      <c r="D7357">
        <v>187272</v>
      </c>
      <c r="E7357" t="s">
        <v>5790</v>
      </c>
      <c r="F7357">
        <v>0.74430233239999999</v>
      </c>
      <c r="G7357">
        <v>187337</v>
      </c>
      <c r="H7357">
        <v>11.8</v>
      </c>
      <c r="I7357">
        <v>2</v>
      </c>
    </row>
    <row r="7358" spans="1:9" x14ac:dyDescent="0.3">
      <c r="A7358">
        <v>187346</v>
      </c>
      <c r="B7358">
        <v>142</v>
      </c>
      <c r="C7358">
        <v>0</v>
      </c>
      <c r="D7358">
        <v>187529</v>
      </c>
      <c r="E7358" t="s">
        <v>5790</v>
      </c>
      <c r="F7358">
        <v>0.50202184920000004</v>
      </c>
      <c r="G7358">
        <v>187346</v>
      </c>
      <c r="H7358">
        <v>11.8</v>
      </c>
      <c r="I7358">
        <v>2</v>
      </c>
    </row>
    <row r="7359" spans="1:9" x14ac:dyDescent="0.3">
      <c r="A7359">
        <v>187346</v>
      </c>
      <c r="B7359">
        <v>142</v>
      </c>
      <c r="C7359">
        <v>0</v>
      </c>
      <c r="D7359">
        <v>187529</v>
      </c>
      <c r="E7359" t="s">
        <v>5790</v>
      </c>
      <c r="F7359">
        <v>0.50202184920000004</v>
      </c>
      <c r="G7359">
        <v>187346</v>
      </c>
      <c r="H7359">
        <v>11.8</v>
      </c>
      <c r="I7359">
        <v>2</v>
      </c>
    </row>
    <row r="7360" spans="1:9" x14ac:dyDescent="0.3">
      <c r="A7360">
        <v>187347</v>
      </c>
      <c r="B7360">
        <v>85</v>
      </c>
      <c r="C7360">
        <v>0</v>
      </c>
      <c r="D7360">
        <v>187726</v>
      </c>
      <c r="E7360" t="s">
        <v>5790</v>
      </c>
      <c r="F7360">
        <v>0.78440225119999996</v>
      </c>
      <c r="G7360">
        <v>187347</v>
      </c>
      <c r="H7360">
        <v>7.65</v>
      </c>
      <c r="I7360">
        <v>3</v>
      </c>
    </row>
    <row r="7361" spans="1:9" x14ac:dyDescent="0.3">
      <c r="A7361">
        <v>187347</v>
      </c>
      <c r="B7361">
        <v>85</v>
      </c>
      <c r="C7361">
        <v>0</v>
      </c>
      <c r="D7361">
        <v>187726</v>
      </c>
      <c r="E7361" t="s">
        <v>5790</v>
      </c>
      <c r="F7361">
        <v>0.78440225119999996</v>
      </c>
      <c r="G7361">
        <v>187347</v>
      </c>
      <c r="H7361">
        <v>7.65</v>
      </c>
      <c r="I7361">
        <v>3</v>
      </c>
    </row>
    <row r="7362" spans="1:9" x14ac:dyDescent="0.3">
      <c r="A7362">
        <v>187349</v>
      </c>
      <c r="B7362">
        <v>100</v>
      </c>
      <c r="C7362">
        <v>0</v>
      </c>
      <c r="D7362">
        <v>187978</v>
      </c>
      <c r="E7362" t="s">
        <v>5790</v>
      </c>
      <c r="F7362">
        <v>0.85870099070000006</v>
      </c>
      <c r="G7362">
        <v>187349</v>
      </c>
      <c r="H7362">
        <v>6.11</v>
      </c>
      <c r="I7362">
        <v>4</v>
      </c>
    </row>
    <row r="7363" spans="1:9" x14ac:dyDescent="0.3">
      <c r="A7363">
        <v>187351</v>
      </c>
      <c r="B7363">
        <v>85</v>
      </c>
      <c r="C7363">
        <v>0</v>
      </c>
      <c r="D7363">
        <v>187726</v>
      </c>
      <c r="E7363" t="s">
        <v>5790</v>
      </c>
      <c r="F7363">
        <v>0.88778722290000001</v>
      </c>
      <c r="G7363">
        <v>187351</v>
      </c>
      <c r="H7363">
        <v>6.11</v>
      </c>
      <c r="I7363">
        <v>4</v>
      </c>
    </row>
    <row r="7364" spans="1:9" x14ac:dyDescent="0.3">
      <c r="A7364">
        <v>187351</v>
      </c>
      <c r="B7364">
        <v>85</v>
      </c>
      <c r="C7364">
        <v>0</v>
      </c>
      <c r="D7364">
        <v>187726</v>
      </c>
      <c r="E7364" t="s">
        <v>5790</v>
      </c>
      <c r="F7364">
        <v>0.88778722290000001</v>
      </c>
      <c r="G7364">
        <v>187351</v>
      </c>
      <c r="H7364">
        <v>6.11</v>
      </c>
      <c r="I7364">
        <v>4</v>
      </c>
    </row>
    <row r="7365" spans="1:9" x14ac:dyDescent="0.3">
      <c r="A7365">
        <v>187352</v>
      </c>
      <c r="B7365">
        <v>85</v>
      </c>
      <c r="C7365">
        <v>0</v>
      </c>
      <c r="D7365">
        <v>187726</v>
      </c>
      <c r="E7365" t="s">
        <v>5790</v>
      </c>
      <c r="F7365">
        <v>0.69336748120000002</v>
      </c>
      <c r="G7365">
        <v>187352</v>
      </c>
      <c r="H7365">
        <v>11.8</v>
      </c>
      <c r="I7365">
        <v>2</v>
      </c>
    </row>
    <row r="7366" spans="1:9" x14ac:dyDescent="0.3">
      <c r="A7366">
        <v>187357</v>
      </c>
      <c r="B7366">
        <v>85</v>
      </c>
      <c r="C7366">
        <v>0</v>
      </c>
      <c r="D7366">
        <v>187726</v>
      </c>
      <c r="E7366" t="s">
        <v>5790</v>
      </c>
      <c r="F7366">
        <v>0.87304943800000001</v>
      </c>
      <c r="G7366">
        <v>187357</v>
      </c>
      <c r="H7366">
        <v>6.11</v>
      </c>
      <c r="I7366">
        <v>4</v>
      </c>
    </row>
    <row r="7367" spans="1:9" x14ac:dyDescent="0.3">
      <c r="A7367">
        <v>187357</v>
      </c>
      <c r="B7367">
        <v>85</v>
      </c>
      <c r="C7367">
        <v>0</v>
      </c>
      <c r="D7367">
        <v>187726</v>
      </c>
      <c r="E7367" t="s">
        <v>5790</v>
      </c>
      <c r="F7367">
        <v>0.87304943800000001</v>
      </c>
      <c r="G7367">
        <v>187357</v>
      </c>
      <c r="H7367">
        <v>6.11</v>
      </c>
      <c r="I7367">
        <v>4</v>
      </c>
    </row>
    <row r="7368" spans="1:9" x14ac:dyDescent="0.3">
      <c r="A7368">
        <v>187360</v>
      </c>
      <c r="B7368">
        <v>85</v>
      </c>
      <c r="C7368">
        <v>0</v>
      </c>
      <c r="D7368">
        <v>187726</v>
      </c>
      <c r="E7368" t="s">
        <v>5790</v>
      </c>
      <c r="F7368">
        <v>0.91525840759999999</v>
      </c>
      <c r="G7368">
        <v>187360</v>
      </c>
      <c r="H7368">
        <v>6.11</v>
      </c>
      <c r="I7368">
        <v>4</v>
      </c>
    </row>
    <row r="7369" spans="1:9" x14ac:dyDescent="0.3">
      <c r="A7369">
        <v>187361</v>
      </c>
      <c r="B7369">
        <v>100</v>
      </c>
      <c r="C7369">
        <v>0</v>
      </c>
      <c r="D7369">
        <v>187978</v>
      </c>
      <c r="E7369" t="s">
        <v>5790</v>
      </c>
      <c r="F7369">
        <v>9.2976339199999994E-2</v>
      </c>
      <c r="G7369">
        <v>187361</v>
      </c>
      <c r="H7369">
        <v>14.76</v>
      </c>
      <c r="I7369">
        <v>1</v>
      </c>
    </row>
    <row r="7370" spans="1:9" x14ac:dyDescent="0.3">
      <c r="A7370">
        <v>187364</v>
      </c>
      <c r="B7370">
        <v>115</v>
      </c>
      <c r="C7370">
        <v>0</v>
      </c>
      <c r="D7370">
        <v>187683</v>
      </c>
      <c r="E7370" t="s">
        <v>5790</v>
      </c>
      <c r="F7370">
        <v>0.51711636780000003</v>
      </c>
      <c r="G7370">
        <v>187364</v>
      </c>
      <c r="H7370">
        <v>11.8</v>
      </c>
      <c r="I7370">
        <v>2</v>
      </c>
    </row>
    <row r="7371" spans="1:9" x14ac:dyDescent="0.3">
      <c r="A7371">
        <v>187364</v>
      </c>
      <c r="B7371">
        <v>115</v>
      </c>
      <c r="C7371">
        <v>0</v>
      </c>
      <c r="D7371">
        <v>187683</v>
      </c>
      <c r="E7371" t="s">
        <v>5790</v>
      </c>
      <c r="F7371">
        <v>0.51711636780000003</v>
      </c>
      <c r="G7371">
        <v>187364</v>
      </c>
      <c r="H7371">
        <v>11.8</v>
      </c>
      <c r="I7371">
        <v>2</v>
      </c>
    </row>
    <row r="7372" spans="1:9" x14ac:dyDescent="0.3">
      <c r="A7372">
        <v>187367</v>
      </c>
      <c r="B7372">
        <v>85</v>
      </c>
      <c r="C7372">
        <v>0</v>
      </c>
      <c r="D7372">
        <v>187529</v>
      </c>
      <c r="E7372" t="s">
        <v>5790</v>
      </c>
      <c r="F7372">
        <v>0.65272277590000005</v>
      </c>
      <c r="G7372">
        <v>187367</v>
      </c>
      <c r="H7372">
        <v>11.8</v>
      </c>
      <c r="I7372">
        <v>2</v>
      </c>
    </row>
    <row r="7373" spans="1:9" x14ac:dyDescent="0.3">
      <c r="A7373">
        <v>187367</v>
      </c>
      <c r="B7373">
        <v>85</v>
      </c>
      <c r="C7373">
        <v>0</v>
      </c>
      <c r="D7373">
        <v>187529</v>
      </c>
      <c r="E7373" t="s">
        <v>5790</v>
      </c>
      <c r="F7373">
        <v>0.65272277590000005</v>
      </c>
      <c r="G7373">
        <v>187367</v>
      </c>
      <c r="H7373">
        <v>11.8</v>
      </c>
      <c r="I7373">
        <v>2</v>
      </c>
    </row>
    <row r="7374" spans="1:9" x14ac:dyDescent="0.3">
      <c r="A7374">
        <v>187370</v>
      </c>
      <c r="B7374">
        <v>85</v>
      </c>
      <c r="C7374">
        <v>0</v>
      </c>
      <c r="D7374">
        <v>187529</v>
      </c>
      <c r="E7374" t="s">
        <v>5790</v>
      </c>
      <c r="F7374">
        <v>4.5696638499999997E-2</v>
      </c>
      <c r="G7374">
        <v>187370</v>
      </c>
      <c r="H7374">
        <v>14.76</v>
      </c>
      <c r="I7374">
        <v>1</v>
      </c>
    </row>
    <row r="7375" spans="1:9" x14ac:dyDescent="0.3">
      <c r="A7375">
        <v>187370</v>
      </c>
      <c r="B7375">
        <v>85</v>
      </c>
      <c r="C7375">
        <v>0</v>
      </c>
      <c r="D7375">
        <v>187529</v>
      </c>
      <c r="E7375" t="s">
        <v>5790</v>
      </c>
      <c r="F7375">
        <v>4.5696638499999997E-2</v>
      </c>
      <c r="G7375">
        <v>187370</v>
      </c>
      <c r="H7375">
        <v>14.76</v>
      </c>
      <c r="I7375">
        <v>1</v>
      </c>
    </row>
    <row r="7376" spans="1:9" x14ac:dyDescent="0.3">
      <c r="A7376">
        <v>187371</v>
      </c>
      <c r="B7376">
        <v>85</v>
      </c>
      <c r="C7376">
        <v>0</v>
      </c>
      <c r="D7376">
        <v>187726</v>
      </c>
      <c r="E7376" t="s">
        <v>5790</v>
      </c>
      <c r="F7376">
        <v>0.4522682428</v>
      </c>
      <c r="G7376">
        <v>187371</v>
      </c>
      <c r="H7376">
        <v>14.76</v>
      </c>
      <c r="I7376">
        <v>1</v>
      </c>
    </row>
    <row r="7377" spans="1:9" x14ac:dyDescent="0.3">
      <c r="A7377">
        <v>187373</v>
      </c>
      <c r="B7377">
        <v>85</v>
      </c>
      <c r="C7377">
        <v>0</v>
      </c>
      <c r="D7377">
        <v>187529</v>
      </c>
      <c r="E7377" t="s">
        <v>5790</v>
      </c>
      <c r="F7377">
        <v>0.24644230310000001</v>
      </c>
      <c r="G7377">
        <v>187373</v>
      </c>
      <c r="H7377">
        <v>14.76</v>
      </c>
      <c r="I7377">
        <v>1</v>
      </c>
    </row>
    <row r="7378" spans="1:9" x14ac:dyDescent="0.3">
      <c r="A7378">
        <v>187373</v>
      </c>
      <c r="B7378">
        <v>85</v>
      </c>
      <c r="C7378">
        <v>0</v>
      </c>
      <c r="D7378">
        <v>187529</v>
      </c>
      <c r="E7378" t="s">
        <v>5790</v>
      </c>
      <c r="F7378">
        <v>0.24644230310000001</v>
      </c>
      <c r="G7378">
        <v>187373</v>
      </c>
      <c r="H7378">
        <v>14.76</v>
      </c>
      <c r="I7378">
        <v>1</v>
      </c>
    </row>
    <row r="7379" spans="1:9" x14ac:dyDescent="0.3">
      <c r="A7379">
        <v>187375</v>
      </c>
      <c r="B7379">
        <v>85</v>
      </c>
      <c r="C7379">
        <v>0</v>
      </c>
      <c r="D7379">
        <v>187529</v>
      </c>
      <c r="E7379" t="s">
        <v>5790</v>
      </c>
      <c r="F7379">
        <v>0.64485049250000004</v>
      </c>
      <c r="G7379">
        <v>187375</v>
      </c>
      <c r="H7379">
        <v>11.8</v>
      </c>
      <c r="I7379">
        <v>2</v>
      </c>
    </row>
    <row r="7380" spans="1:9" x14ac:dyDescent="0.3">
      <c r="A7380">
        <v>187375</v>
      </c>
      <c r="B7380">
        <v>85</v>
      </c>
      <c r="C7380">
        <v>0</v>
      </c>
      <c r="D7380">
        <v>187529</v>
      </c>
      <c r="E7380" t="s">
        <v>5790</v>
      </c>
      <c r="F7380">
        <v>0.64485049250000004</v>
      </c>
      <c r="G7380">
        <v>187375</v>
      </c>
      <c r="H7380">
        <v>11.8</v>
      </c>
      <c r="I7380">
        <v>2</v>
      </c>
    </row>
    <row r="7381" spans="1:9" x14ac:dyDescent="0.3">
      <c r="A7381">
        <v>187376</v>
      </c>
      <c r="B7381">
        <v>115</v>
      </c>
      <c r="C7381">
        <v>0</v>
      </c>
      <c r="D7381">
        <v>187683</v>
      </c>
      <c r="E7381" t="s">
        <v>5790</v>
      </c>
      <c r="F7381">
        <v>0.85128444430000005</v>
      </c>
      <c r="G7381">
        <v>187376</v>
      </c>
      <c r="H7381">
        <v>6.11</v>
      </c>
      <c r="I7381">
        <v>4</v>
      </c>
    </row>
    <row r="7382" spans="1:9" x14ac:dyDescent="0.3">
      <c r="A7382">
        <v>187376</v>
      </c>
      <c r="B7382">
        <v>115</v>
      </c>
      <c r="C7382">
        <v>0</v>
      </c>
      <c r="D7382">
        <v>187683</v>
      </c>
      <c r="E7382" t="s">
        <v>5790</v>
      </c>
      <c r="F7382">
        <v>0.85128444430000005</v>
      </c>
      <c r="G7382">
        <v>187376</v>
      </c>
      <c r="H7382">
        <v>6.11</v>
      </c>
      <c r="I7382">
        <v>4</v>
      </c>
    </row>
    <row r="7383" spans="1:9" x14ac:dyDescent="0.3">
      <c r="A7383">
        <v>187378</v>
      </c>
      <c r="B7383">
        <v>75</v>
      </c>
      <c r="C7383">
        <v>0</v>
      </c>
      <c r="D7383">
        <v>187668</v>
      </c>
      <c r="E7383" t="s">
        <v>5790</v>
      </c>
      <c r="F7383">
        <v>0.14802768829999999</v>
      </c>
      <c r="G7383">
        <v>187378</v>
      </c>
      <c r="H7383">
        <v>14.76</v>
      </c>
      <c r="I7383">
        <v>1</v>
      </c>
    </row>
    <row r="7384" spans="1:9" x14ac:dyDescent="0.3">
      <c r="A7384">
        <v>187378</v>
      </c>
      <c r="B7384">
        <v>75</v>
      </c>
      <c r="C7384">
        <v>0</v>
      </c>
      <c r="D7384">
        <v>187668</v>
      </c>
      <c r="E7384" t="s">
        <v>5790</v>
      </c>
      <c r="F7384">
        <v>0.14802768829999999</v>
      </c>
      <c r="G7384">
        <v>187378</v>
      </c>
      <c r="H7384">
        <v>14.76</v>
      </c>
      <c r="I7384">
        <v>1</v>
      </c>
    </row>
    <row r="7385" spans="1:9" x14ac:dyDescent="0.3">
      <c r="A7385">
        <v>187397</v>
      </c>
      <c r="B7385">
        <v>142</v>
      </c>
      <c r="C7385">
        <v>0</v>
      </c>
      <c r="D7385">
        <v>187838</v>
      </c>
      <c r="E7385" t="s">
        <v>5790</v>
      </c>
      <c r="F7385">
        <v>0.36699143049999999</v>
      </c>
      <c r="G7385">
        <v>187397</v>
      </c>
      <c r="H7385">
        <v>14.76</v>
      </c>
      <c r="I7385">
        <v>1</v>
      </c>
    </row>
    <row r="7386" spans="1:9" x14ac:dyDescent="0.3">
      <c r="A7386">
        <v>187408</v>
      </c>
      <c r="B7386">
        <v>75</v>
      </c>
      <c r="C7386">
        <v>0</v>
      </c>
      <c r="D7386">
        <v>187696</v>
      </c>
      <c r="E7386" t="s">
        <v>5790</v>
      </c>
      <c r="F7386">
        <v>0.89959895609999996</v>
      </c>
      <c r="G7386">
        <v>187408</v>
      </c>
      <c r="H7386">
        <v>6.11</v>
      </c>
      <c r="I7386">
        <v>4</v>
      </c>
    </row>
    <row r="7387" spans="1:9" x14ac:dyDescent="0.3">
      <c r="A7387">
        <v>187423</v>
      </c>
      <c r="B7387">
        <v>115</v>
      </c>
      <c r="C7387">
        <v>0</v>
      </c>
      <c r="D7387">
        <v>187683</v>
      </c>
      <c r="E7387" t="s">
        <v>5790</v>
      </c>
      <c r="F7387">
        <v>0.40875703099999999</v>
      </c>
      <c r="G7387">
        <v>187423</v>
      </c>
      <c r="H7387">
        <v>14.76</v>
      </c>
      <c r="I7387">
        <v>1</v>
      </c>
    </row>
    <row r="7388" spans="1:9" x14ac:dyDescent="0.3">
      <c r="A7388">
        <v>187423</v>
      </c>
      <c r="B7388">
        <v>115</v>
      </c>
      <c r="C7388">
        <v>0</v>
      </c>
      <c r="D7388">
        <v>187683</v>
      </c>
      <c r="E7388" t="s">
        <v>5790</v>
      </c>
      <c r="F7388">
        <v>0.40875703099999999</v>
      </c>
      <c r="G7388">
        <v>187423</v>
      </c>
      <c r="H7388">
        <v>14.76</v>
      </c>
      <c r="I7388">
        <v>1</v>
      </c>
    </row>
    <row r="7389" spans="1:9" x14ac:dyDescent="0.3">
      <c r="A7389">
        <v>187434</v>
      </c>
      <c r="B7389">
        <v>142</v>
      </c>
      <c r="C7389">
        <v>0</v>
      </c>
      <c r="D7389">
        <v>187894</v>
      </c>
      <c r="E7389" t="s">
        <v>5790</v>
      </c>
      <c r="F7389">
        <v>0.2798976004</v>
      </c>
      <c r="G7389">
        <v>187434</v>
      </c>
      <c r="H7389">
        <v>14.76</v>
      </c>
      <c r="I7389">
        <v>1</v>
      </c>
    </row>
    <row r="7390" spans="1:9" x14ac:dyDescent="0.3">
      <c r="A7390">
        <v>187439</v>
      </c>
      <c r="B7390">
        <v>142</v>
      </c>
      <c r="C7390">
        <v>0</v>
      </c>
      <c r="D7390">
        <v>187914</v>
      </c>
      <c r="E7390" t="s">
        <v>5790</v>
      </c>
      <c r="F7390">
        <v>3.11794393E-2</v>
      </c>
      <c r="G7390">
        <v>187439</v>
      </c>
      <c r="H7390">
        <v>14.76</v>
      </c>
      <c r="I7390">
        <v>1</v>
      </c>
    </row>
    <row r="7391" spans="1:9" x14ac:dyDescent="0.3">
      <c r="A7391">
        <v>187441</v>
      </c>
      <c r="B7391">
        <v>142</v>
      </c>
      <c r="C7391">
        <v>0</v>
      </c>
      <c r="D7391">
        <v>187973</v>
      </c>
      <c r="E7391" t="s">
        <v>5790</v>
      </c>
      <c r="F7391">
        <v>0.25681322810000001</v>
      </c>
      <c r="G7391">
        <v>187441</v>
      </c>
      <c r="H7391">
        <v>14.76</v>
      </c>
      <c r="I7391">
        <v>1</v>
      </c>
    </row>
    <row r="7392" spans="1:9" x14ac:dyDescent="0.3">
      <c r="A7392">
        <v>187442</v>
      </c>
      <c r="B7392">
        <v>142</v>
      </c>
      <c r="C7392">
        <v>0</v>
      </c>
      <c r="D7392">
        <v>187609</v>
      </c>
      <c r="E7392" t="s">
        <v>5790</v>
      </c>
      <c r="F7392">
        <v>0.53156787159999996</v>
      </c>
      <c r="G7392">
        <v>187442</v>
      </c>
      <c r="H7392">
        <v>11.8</v>
      </c>
      <c r="I7392">
        <v>2</v>
      </c>
    </row>
    <row r="7393" spans="1:9" x14ac:dyDescent="0.3">
      <c r="A7393">
        <v>187442</v>
      </c>
      <c r="B7393">
        <v>142</v>
      </c>
      <c r="C7393">
        <v>0</v>
      </c>
      <c r="D7393">
        <v>187609</v>
      </c>
      <c r="E7393" t="s">
        <v>5790</v>
      </c>
      <c r="F7393">
        <v>0.53156787159999996</v>
      </c>
      <c r="G7393">
        <v>187442</v>
      </c>
      <c r="H7393">
        <v>11.8</v>
      </c>
      <c r="I7393">
        <v>2</v>
      </c>
    </row>
    <row r="7394" spans="1:9" x14ac:dyDescent="0.3">
      <c r="A7394">
        <v>187443</v>
      </c>
      <c r="B7394">
        <v>100</v>
      </c>
      <c r="C7394">
        <v>0</v>
      </c>
      <c r="D7394">
        <v>187978</v>
      </c>
      <c r="E7394" t="s">
        <v>5790</v>
      </c>
      <c r="F7394">
        <v>0.16503430899999999</v>
      </c>
      <c r="G7394">
        <v>187443</v>
      </c>
      <c r="H7394">
        <v>14.76</v>
      </c>
      <c r="I7394">
        <v>1</v>
      </c>
    </row>
    <row r="7395" spans="1:9" x14ac:dyDescent="0.3">
      <c r="A7395">
        <v>187447</v>
      </c>
      <c r="B7395">
        <v>142</v>
      </c>
      <c r="C7395">
        <v>0</v>
      </c>
      <c r="D7395">
        <v>187838</v>
      </c>
      <c r="E7395" t="s">
        <v>5790</v>
      </c>
      <c r="F7395">
        <v>0.3942224681</v>
      </c>
      <c r="G7395">
        <v>187447</v>
      </c>
      <c r="H7395">
        <v>14.76</v>
      </c>
      <c r="I7395">
        <v>1</v>
      </c>
    </row>
    <row r="7396" spans="1:9" x14ac:dyDescent="0.3">
      <c r="A7396">
        <v>187447</v>
      </c>
      <c r="B7396">
        <v>142</v>
      </c>
      <c r="C7396">
        <v>0</v>
      </c>
      <c r="D7396">
        <v>187838</v>
      </c>
      <c r="E7396" t="s">
        <v>5790</v>
      </c>
      <c r="F7396">
        <v>0.3942224681</v>
      </c>
      <c r="G7396">
        <v>187447</v>
      </c>
      <c r="H7396">
        <v>14.76</v>
      </c>
      <c r="I7396">
        <v>1</v>
      </c>
    </row>
    <row r="7397" spans="1:9" x14ac:dyDescent="0.3">
      <c r="A7397">
        <v>187451</v>
      </c>
      <c r="B7397">
        <v>100</v>
      </c>
      <c r="C7397">
        <v>0</v>
      </c>
      <c r="D7397">
        <v>187978</v>
      </c>
      <c r="E7397" t="s">
        <v>5790</v>
      </c>
      <c r="F7397">
        <v>2.12731156E-2</v>
      </c>
      <c r="G7397">
        <v>187451</v>
      </c>
      <c r="H7397">
        <v>14.76</v>
      </c>
      <c r="I7397">
        <v>1</v>
      </c>
    </row>
    <row r="7398" spans="1:9" x14ac:dyDescent="0.3">
      <c r="A7398">
        <v>187453</v>
      </c>
      <c r="B7398">
        <v>142</v>
      </c>
      <c r="C7398">
        <v>0</v>
      </c>
      <c r="D7398">
        <v>189594</v>
      </c>
      <c r="E7398" t="s">
        <v>5790</v>
      </c>
      <c r="F7398">
        <v>0.25774914030000001</v>
      </c>
      <c r="G7398">
        <v>187453</v>
      </c>
      <c r="H7398">
        <v>14.76</v>
      </c>
      <c r="I7398">
        <v>1</v>
      </c>
    </row>
    <row r="7399" spans="1:9" x14ac:dyDescent="0.3">
      <c r="A7399">
        <v>187453</v>
      </c>
      <c r="B7399">
        <v>142</v>
      </c>
      <c r="C7399">
        <v>0</v>
      </c>
      <c r="D7399">
        <v>189594</v>
      </c>
      <c r="E7399" t="s">
        <v>5790</v>
      </c>
      <c r="F7399">
        <v>0.25774914030000001</v>
      </c>
      <c r="G7399">
        <v>187453</v>
      </c>
      <c r="H7399">
        <v>14.76</v>
      </c>
      <c r="I7399">
        <v>1</v>
      </c>
    </row>
    <row r="7400" spans="1:9" x14ac:dyDescent="0.3">
      <c r="A7400">
        <v>187467</v>
      </c>
      <c r="B7400">
        <v>142</v>
      </c>
      <c r="C7400">
        <v>0</v>
      </c>
      <c r="D7400">
        <v>186194</v>
      </c>
      <c r="E7400" t="s">
        <v>5790</v>
      </c>
      <c r="F7400">
        <v>0.58467131849999998</v>
      </c>
      <c r="G7400">
        <v>187467</v>
      </c>
      <c r="H7400">
        <v>11.8</v>
      </c>
      <c r="I7400">
        <v>2</v>
      </c>
    </row>
    <row r="7401" spans="1:9" x14ac:dyDescent="0.3">
      <c r="A7401">
        <v>187467</v>
      </c>
      <c r="B7401">
        <v>142</v>
      </c>
      <c r="C7401">
        <v>0</v>
      </c>
      <c r="D7401">
        <v>186194</v>
      </c>
      <c r="E7401" t="s">
        <v>5790</v>
      </c>
      <c r="F7401">
        <v>0.58467131849999998</v>
      </c>
      <c r="G7401">
        <v>187467</v>
      </c>
      <c r="H7401">
        <v>11.8</v>
      </c>
      <c r="I7401">
        <v>2</v>
      </c>
    </row>
    <row r="7402" spans="1:9" x14ac:dyDescent="0.3">
      <c r="A7402">
        <v>187468</v>
      </c>
      <c r="B7402">
        <v>142</v>
      </c>
      <c r="C7402">
        <v>0</v>
      </c>
      <c r="D7402">
        <v>187973</v>
      </c>
      <c r="E7402" t="s">
        <v>5790</v>
      </c>
      <c r="F7402">
        <v>0.91995251180000004</v>
      </c>
      <c r="G7402">
        <v>187468</v>
      </c>
      <c r="H7402">
        <v>6.11</v>
      </c>
      <c r="I7402">
        <v>4</v>
      </c>
    </row>
    <row r="7403" spans="1:9" x14ac:dyDescent="0.3">
      <c r="A7403">
        <v>187468</v>
      </c>
      <c r="B7403">
        <v>142</v>
      </c>
      <c r="C7403">
        <v>0</v>
      </c>
      <c r="D7403">
        <v>187973</v>
      </c>
      <c r="E7403" t="s">
        <v>5790</v>
      </c>
      <c r="F7403">
        <v>0.91995251180000004</v>
      </c>
      <c r="G7403">
        <v>187468</v>
      </c>
      <c r="H7403">
        <v>6.11</v>
      </c>
      <c r="I7403">
        <v>4</v>
      </c>
    </row>
    <row r="7404" spans="1:9" x14ac:dyDescent="0.3">
      <c r="A7404">
        <v>187473</v>
      </c>
      <c r="B7404">
        <v>142</v>
      </c>
      <c r="C7404">
        <v>0</v>
      </c>
      <c r="D7404">
        <v>189594</v>
      </c>
      <c r="E7404" t="s">
        <v>5790</v>
      </c>
      <c r="F7404">
        <v>0.2709245086</v>
      </c>
      <c r="G7404">
        <v>187473</v>
      </c>
      <c r="H7404">
        <v>14.76</v>
      </c>
      <c r="I7404">
        <v>1</v>
      </c>
    </row>
    <row r="7405" spans="1:9" x14ac:dyDescent="0.3">
      <c r="A7405">
        <v>187473</v>
      </c>
      <c r="B7405">
        <v>142</v>
      </c>
      <c r="C7405">
        <v>0</v>
      </c>
      <c r="D7405">
        <v>189594</v>
      </c>
      <c r="E7405" t="s">
        <v>5790</v>
      </c>
      <c r="F7405">
        <v>0.2709245086</v>
      </c>
      <c r="G7405">
        <v>187473</v>
      </c>
      <c r="H7405">
        <v>14.76</v>
      </c>
      <c r="I7405">
        <v>1</v>
      </c>
    </row>
    <row r="7406" spans="1:9" x14ac:dyDescent="0.3">
      <c r="A7406">
        <v>187479</v>
      </c>
      <c r="B7406">
        <v>75</v>
      </c>
      <c r="C7406">
        <v>0</v>
      </c>
      <c r="D7406">
        <v>187696</v>
      </c>
      <c r="E7406" t="s">
        <v>5791</v>
      </c>
      <c r="F7406">
        <v>0.94718503949999999</v>
      </c>
      <c r="G7406">
        <v>187479</v>
      </c>
      <c r="H7406">
        <v>4.0599999999999996</v>
      </c>
      <c r="I7406">
        <v>5</v>
      </c>
    </row>
    <row r="7407" spans="1:9" x14ac:dyDescent="0.3">
      <c r="A7407">
        <v>187480</v>
      </c>
      <c r="B7407">
        <v>147</v>
      </c>
      <c r="C7407">
        <v>0</v>
      </c>
      <c r="D7407">
        <v>187838</v>
      </c>
      <c r="E7407" t="s">
        <v>5790</v>
      </c>
      <c r="F7407">
        <v>0.17103645210000001</v>
      </c>
      <c r="G7407">
        <v>187480</v>
      </c>
      <c r="H7407">
        <v>14.76</v>
      </c>
      <c r="I7407">
        <v>1</v>
      </c>
    </row>
    <row r="7408" spans="1:9" x14ac:dyDescent="0.3">
      <c r="A7408">
        <v>187481</v>
      </c>
      <c r="B7408">
        <v>75</v>
      </c>
      <c r="C7408">
        <v>0</v>
      </c>
      <c r="D7408">
        <v>187696</v>
      </c>
      <c r="E7408" t="s">
        <v>5791</v>
      </c>
      <c r="F7408">
        <v>0.97638523580000003</v>
      </c>
      <c r="G7408">
        <v>187481</v>
      </c>
      <c r="H7408">
        <v>1.98</v>
      </c>
      <c r="I7408">
        <v>6</v>
      </c>
    </row>
    <row r="7409" spans="1:9" x14ac:dyDescent="0.3">
      <c r="A7409">
        <v>187484</v>
      </c>
      <c r="B7409">
        <v>142</v>
      </c>
      <c r="C7409">
        <v>0</v>
      </c>
      <c r="D7409">
        <v>187186</v>
      </c>
      <c r="E7409" t="s">
        <v>5790</v>
      </c>
      <c r="F7409">
        <v>0.90418559310000002</v>
      </c>
      <c r="G7409">
        <v>187484</v>
      </c>
      <c r="H7409">
        <v>6.11</v>
      </c>
      <c r="I7409">
        <v>4</v>
      </c>
    </row>
    <row r="7410" spans="1:9" x14ac:dyDescent="0.3">
      <c r="A7410">
        <v>187484</v>
      </c>
      <c r="B7410">
        <v>142</v>
      </c>
      <c r="C7410">
        <v>0</v>
      </c>
      <c r="D7410">
        <v>187186</v>
      </c>
      <c r="E7410" t="s">
        <v>5790</v>
      </c>
      <c r="F7410">
        <v>0.90418559310000002</v>
      </c>
      <c r="G7410">
        <v>187484</v>
      </c>
      <c r="H7410">
        <v>6.11</v>
      </c>
      <c r="I7410">
        <v>4</v>
      </c>
    </row>
    <row r="7411" spans="1:9" x14ac:dyDescent="0.3">
      <c r="A7411">
        <v>187485</v>
      </c>
      <c r="B7411">
        <v>100</v>
      </c>
      <c r="C7411">
        <v>0</v>
      </c>
      <c r="D7411">
        <v>187892</v>
      </c>
      <c r="E7411" t="s">
        <v>5790</v>
      </c>
      <c r="F7411">
        <v>0.11886242029999999</v>
      </c>
      <c r="G7411">
        <v>187485</v>
      </c>
      <c r="H7411">
        <v>14.76</v>
      </c>
      <c r="I7411">
        <v>1</v>
      </c>
    </row>
    <row r="7412" spans="1:9" x14ac:dyDescent="0.3">
      <c r="A7412">
        <v>187497</v>
      </c>
      <c r="B7412">
        <v>100</v>
      </c>
      <c r="C7412">
        <v>0</v>
      </c>
      <c r="D7412">
        <v>187892</v>
      </c>
      <c r="E7412" t="s">
        <v>5790</v>
      </c>
      <c r="F7412">
        <v>0.13841372730000001</v>
      </c>
      <c r="G7412">
        <v>187497</v>
      </c>
      <c r="H7412">
        <v>14.76</v>
      </c>
      <c r="I7412">
        <v>1</v>
      </c>
    </row>
    <row r="7413" spans="1:9" x14ac:dyDescent="0.3">
      <c r="A7413">
        <v>187497</v>
      </c>
      <c r="B7413">
        <v>100</v>
      </c>
      <c r="C7413">
        <v>0</v>
      </c>
      <c r="D7413">
        <v>187892</v>
      </c>
      <c r="E7413" t="s">
        <v>5790</v>
      </c>
      <c r="F7413">
        <v>0.13841372730000001</v>
      </c>
      <c r="G7413">
        <v>187497</v>
      </c>
      <c r="H7413">
        <v>14.76</v>
      </c>
      <c r="I7413">
        <v>1</v>
      </c>
    </row>
    <row r="7414" spans="1:9" x14ac:dyDescent="0.3">
      <c r="A7414">
        <v>187500</v>
      </c>
      <c r="B7414">
        <v>90</v>
      </c>
      <c r="C7414">
        <v>0</v>
      </c>
      <c r="D7414">
        <v>188097</v>
      </c>
      <c r="E7414" t="s">
        <v>5790</v>
      </c>
      <c r="F7414">
        <v>0.51853060719999999</v>
      </c>
      <c r="G7414">
        <v>187500</v>
      </c>
      <c r="H7414">
        <v>11.8</v>
      </c>
      <c r="I7414">
        <v>2</v>
      </c>
    </row>
    <row r="7415" spans="1:9" x14ac:dyDescent="0.3">
      <c r="A7415">
        <v>187500</v>
      </c>
      <c r="B7415">
        <v>90</v>
      </c>
      <c r="C7415">
        <v>0</v>
      </c>
      <c r="D7415">
        <v>188097</v>
      </c>
      <c r="E7415" t="s">
        <v>5790</v>
      </c>
      <c r="F7415">
        <v>0.51853060719999999</v>
      </c>
      <c r="G7415">
        <v>187500</v>
      </c>
      <c r="H7415">
        <v>11.8</v>
      </c>
      <c r="I7415">
        <v>2</v>
      </c>
    </row>
    <row r="7416" spans="1:9" x14ac:dyDescent="0.3">
      <c r="A7416">
        <v>187506</v>
      </c>
      <c r="B7416">
        <v>100</v>
      </c>
      <c r="C7416">
        <v>0</v>
      </c>
      <c r="D7416">
        <v>187892</v>
      </c>
      <c r="E7416" t="s">
        <v>5790</v>
      </c>
      <c r="F7416">
        <v>0.15692369640000001</v>
      </c>
      <c r="G7416">
        <v>187506</v>
      </c>
      <c r="H7416">
        <v>14.76</v>
      </c>
      <c r="I7416">
        <v>1</v>
      </c>
    </row>
    <row r="7417" spans="1:9" x14ac:dyDescent="0.3">
      <c r="A7417">
        <v>187506</v>
      </c>
      <c r="B7417">
        <v>100</v>
      </c>
      <c r="C7417">
        <v>0</v>
      </c>
      <c r="D7417">
        <v>187892</v>
      </c>
      <c r="E7417" t="s">
        <v>5790</v>
      </c>
      <c r="F7417">
        <v>0.15692369640000001</v>
      </c>
      <c r="G7417">
        <v>187506</v>
      </c>
      <c r="H7417">
        <v>14.76</v>
      </c>
      <c r="I7417">
        <v>1</v>
      </c>
    </row>
    <row r="7418" spans="1:9" x14ac:dyDescent="0.3">
      <c r="A7418">
        <v>187508</v>
      </c>
      <c r="B7418">
        <v>90</v>
      </c>
      <c r="C7418">
        <v>0</v>
      </c>
      <c r="D7418">
        <v>188097</v>
      </c>
      <c r="E7418" t="s">
        <v>5790</v>
      </c>
      <c r="F7418">
        <v>0.82582896949999995</v>
      </c>
      <c r="G7418">
        <v>187508</v>
      </c>
      <c r="H7418">
        <v>7.65</v>
      </c>
      <c r="I7418">
        <v>3</v>
      </c>
    </row>
    <row r="7419" spans="1:9" x14ac:dyDescent="0.3">
      <c r="A7419">
        <v>187508</v>
      </c>
      <c r="B7419">
        <v>90</v>
      </c>
      <c r="C7419">
        <v>0</v>
      </c>
      <c r="D7419">
        <v>188097</v>
      </c>
      <c r="E7419" t="s">
        <v>5790</v>
      </c>
      <c r="F7419">
        <v>0.82582896949999995</v>
      </c>
      <c r="G7419">
        <v>187508</v>
      </c>
      <c r="H7419">
        <v>7.65</v>
      </c>
      <c r="I7419">
        <v>3</v>
      </c>
    </row>
    <row r="7420" spans="1:9" x14ac:dyDescent="0.3">
      <c r="A7420">
        <v>187509</v>
      </c>
      <c r="B7420">
        <v>75</v>
      </c>
      <c r="C7420">
        <v>0</v>
      </c>
      <c r="D7420">
        <v>187696</v>
      </c>
      <c r="E7420" t="s">
        <v>5791</v>
      </c>
      <c r="F7420">
        <v>0.9780461788</v>
      </c>
      <c r="G7420">
        <v>187509</v>
      </c>
      <c r="H7420">
        <v>1.98</v>
      </c>
      <c r="I7420">
        <v>6</v>
      </c>
    </row>
    <row r="7421" spans="1:9" x14ac:dyDescent="0.3">
      <c r="A7421">
        <v>187525</v>
      </c>
      <c r="B7421">
        <v>142</v>
      </c>
      <c r="C7421">
        <v>0</v>
      </c>
      <c r="D7421">
        <v>187914</v>
      </c>
      <c r="E7421" t="s">
        <v>5790</v>
      </c>
      <c r="F7421">
        <v>0.5674065948</v>
      </c>
      <c r="G7421">
        <v>187525</v>
      </c>
      <c r="H7421">
        <v>11.8</v>
      </c>
      <c r="I7421">
        <v>2</v>
      </c>
    </row>
    <row r="7422" spans="1:9" x14ac:dyDescent="0.3">
      <c r="A7422">
        <v>187526</v>
      </c>
      <c r="B7422">
        <v>142</v>
      </c>
      <c r="C7422">
        <v>0</v>
      </c>
      <c r="D7422">
        <v>188112</v>
      </c>
      <c r="E7422" t="s">
        <v>5790</v>
      </c>
      <c r="F7422">
        <v>0.74537807700000003</v>
      </c>
      <c r="G7422">
        <v>187526</v>
      </c>
      <c r="H7422">
        <v>11.8</v>
      </c>
      <c r="I7422">
        <v>2</v>
      </c>
    </row>
    <row r="7423" spans="1:9" x14ac:dyDescent="0.3">
      <c r="A7423">
        <v>187527</v>
      </c>
      <c r="B7423">
        <v>115</v>
      </c>
      <c r="C7423">
        <v>0</v>
      </c>
      <c r="D7423">
        <v>187683</v>
      </c>
      <c r="E7423" t="s">
        <v>5790</v>
      </c>
      <c r="F7423">
        <v>0.70831167699999997</v>
      </c>
      <c r="G7423">
        <v>187527</v>
      </c>
      <c r="H7423">
        <v>11.8</v>
      </c>
      <c r="I7423">
        <v>2</v>
      </c>
    </row>
    <row r="7424" spans="1:9" x14ac:dyDescent="0.3">
      <c r="A7424">
        <v>187527</v>
      </c>
      <c r="B7424">
        <v>115</v>
      </c>
      <c r="C7424">
        <v>0</v>
      </c>
      <c r="D7424">
        <v>187683</v>
      </c>
      <c r="E7424" t="s">
        <v>5790</v>
      </c>
      <c r="F7424">
        <v>0.70831167699999997</v>
      </c>
      <c r="G7424">
        <v>187527</v>
      </c>
      <c r="H7424">
        <v>11.8</v>
      </c>
      <c r="I7424">
        <v>2</v>
      </c>
    </row>
    <row r="7425" spans="1:9" x14ac:dyDescent="0.3">
      <c r="A7425">
        <v>187534</v>
      </c>
      <c r="B7425">
        <v>115</v>
      </c>
      <c r="C7425">
        <v>0</v>
      </c>
      <c r="D7425">
        <v>187683</v>
      </c>
      <c r="E7425" t="s">
        <v>5790</v>
      </c>
      <c r="F7425">
        <v>5.11827953E-2</v>
      </c>
      <c r="G7425">
        <v>187534</v>
      </c>
      <c r="H7425">
        <v>14.76</v>
      </c>
      <c r="I7425">
        <v>1</v>
      </c>
    </row>
    <row r="7426" spans="1:9" x14ac:dyDescent="0.3">
      <c r="A7426">
        <v>187534</v>
      </c>
      <c r="B7426">
        <v>115</v>
      </c>
      <c r="C7426">
        <v>0</v>
      </c>
      <c r="D7426">
        <v>187683</v>
      </c>
      <c r="E7426" t="s">
        <v>5790</v>
      </c>
      <c r="F7426">
        <v>5.11827953E-2</v>
      </c>
      <c r="G7426">
        <v>187534</v>
      </c>
      <c r="H7426">
        <v>14.76</v>
      </c>
      <c r="I7426">
        <v>1</v>
      </c>
    </row>
    <row r="7427" spans="1:9" x14ac:dyDescent="0.3">
      <c r="A7427">
        <v>187537</v>
      </c>
      <c r="B7427">
        <v>142</v>
      </c>
      <c r="C7427">
        <v>0</v>
      </c>
      <c r="D7427">
        <v>187218</v>
      </c>
      <c r="E7427" t="s">
        <v>5790</v>
      </c>
      <c r="F7427">
        <v>0.58000922200000005</v>
      </c>
      <c r="G7427">
        <v>187537</v>
      </c>
      <c r="H7427">
        <v>11.8</v>
      </c>
      <c r="I7427">
        <v>2</v>
      </c>
    </row>
    <row r="7428" spans="1:9" x14ac:dyDescent="0.3">
      <c r="A7428">
        <v>187538</v>
      </c>
      <c r="B7428">
        <v>142</v>
      </c>
      <c r="C7428">
        <v>0</v>
      </c>
      <c r="D7428">
        <v>188112</v>
      </c>
      <c r="E7428" t="s">
        <v>5790</v>
      </c>
      <c r="F7428">
        <v>0.93505346779999998</v>
      </c>
      <c r="G7428">
        <v>187538</v>
      </c>
      <c r="H7428">
        <v>6.11</v>
      </c>
      <c r="I7428">
        <v>4</v>
      </c>
    </row>
    <row r="7429" spans="1:9" x14ac:dyDescent="0.3">
      <c r="A7429">
        <v>187540</v>
      </c>
      <c r="B7429">
        <v>115</v>
      </c>
      <c r="C7429">
        <v>0</v>
      </c>
      <c r="D7429">
        <v>187683</v>
      </c>
      <c r="E7429" t="s">
        <v>5790</v>
      </c>
      <c r="F7429">
        <v>0.83077299589999998</v>
      </c>
      <c r="G7429">
        <v>187540</v>
      </c>
      <c r="H7429">
        <v>7.65</v>
      </c>
      <c r="I7429">
        <v>3</v>
      </c>
    </row>
    <row r="7430" spans="1:9" x14ac:dyDescent="0.3">
      <c r="A7430">
        <v>187540</v>
      </c>
      <c r="B7430">
        <v>115</v>
      </c>
      <c r="C7430">
        <v>0</v>
      </c>
      <c r="D7430">
        <v>187683</v>
      </c>
      <c r="E7430" t="s">
        <v>5790</v>
      </c>
      <c r="F7430">
        <v>0.83077299589999998</v>
      </c>
      <c r="G7430">
        <v>187540</v>
      </c>
      <c r="H7430">
        <v>7.65</v>
      </c>
      <c r="I7430">
        <v>3</v>
      </c>
    </row>
    <row r="7431" spans="1:9" x14ac:dyDescent="0.3">
      <c r="A7431">
        <v>187542</v>
      </c>
      <c r="B7431">
        <v>147</v>
      </c>
      <c r="C7431">
        <v>0</v>
      </c>
      <c r="D7431">
        <v>187838</v>
      </c>
      <c r="E7431" t="s">
        <v>5790</v>
      </c>
      <c r="F7431">
        <v>0.49107024069999999</v>
      </c>
      <c r="G7431">
        <v>187542</v>
      </c>
      <c r="H7431">
        <v>14.76</v>
      </c>
      <c r="I7431">
        <v>1</v>
      </c>
    </row>
    <row r="7432" spans="1:9" x14ac:dyDescent="0.3">
      <c r="A7432">
        <v>187542</v>
      </c>
      <c r="B7432">
        <v>147</v>
      </c>
      <c r="C7432">
        <v>0</v>
      </c>
      <c r="D7432">
        <v>187838</v>
      </c>
      <c r="E7432" t="s">
        <v>5790</v>
      </c>
      <c r="F7432">
        <v>0.49107024069999999</v>
      </c>
      <c r="G7432">
        <v>187542</v>
      </c>
      <c r="H7432">
        <v>14.76</v>
      </c>
      <c r="I7432">
        <v>1</v>
      </c>
    </row>
    <row r="7433" spans="1:9" x14ac:dyDescent="0.3">
      <c r="A7433">
        <v>187543</v>
      </c>
      <c r="B7433">
        <v>142</v>
      </c>
      <c r="C7433">
        <v>0</v>
      </c>
      <c r="D7433">
        <v>188112</v>
      </c>
      <c r="E7433" t="s">
        <v>5790</v>
      </c>
      <c r="F7433">
        <v>0.91682392359999998</v>
      </c>
      <c r="G7433">
        <v>187543</v>
      </c>
      <c r="H7433">
        <v>6.11</v>
      </c>
      <c r="I7433">
        <v>4</v>
      </c>
    </row>
    <row r="7434" spans="1:9" x14ac:dyDescent="0.3">
      <c r="A7434">
        <v>187548</v>
      </c>
      <c r="B7434">
        <v>142</v>
      </c>
      <c r="C7434">
        <v>0</v>
      </c>
      <c r="D7434">
        <v>188112</v>
      </c>
      <c r="E7434" t="s">
        <v>5790</v>
      </c>
      <c r="F7434">
        <v>0.50668239589999997</v>
      </c>
      <c r="G7434">
        <v>187548</v>
      </c>
      <c r="H7434">
        <v>11.8</v>
      </c>
      <c r="I7434">
        <v>2</v>
      </c>
    </row>
    <row r="7435" spans="1:9" x14ac:dyDescent="0.3">
      <c r="A7435">
        <v>187551</v>
      </c>
      <c r="B7435">
        <v>142</v>
      </c>
      <c r="C7435">
        <v>0</v>
      </c>
      <c r="D7435">
        <v>187838</v>
      </c>
      <c r="E7435" t="s">
        <v>5790</v>
      </c>
      <c r="F7435">
        <v>0.47917565699999998</v>
      </c>
      <c r="G7435">
        <v>187551</v>
      </c>
      <c r="H7435">
        <v>14.76</v>
      </c>
      <c r="I7435">
        <v>1</v>
      </c>
    </row>
    <row r="7436" spans="1:9" x14ac:dyDescent="0.3">
      <c r="A7436">
        <v>187552</v>
      </c>
      <c r="B7436">
        <v>142</v>
      </c>
      <c r="C7436">
        <v>0</v>
      </c>
      <c r="D7436">
        <v>188112</v>
      </c>
      <c r="E7436" t="s">
        <v>5790</v>
      </c>
      <c r="F7436">
        <v>0.32152974610000001</v>
      </c>
      <c r="G7436">
        <v>187552</v>
      </c>
      <c r="H7436">
        <v>14.76</v>
      </c>
      <c r="I7436">
        <v>1</v>
      </c>
    </row>
    <row r="7437" spans="1:9" x14ac:dyDescent="0.3">
      <c r="A7437">
        <v>187554</v>
      </c>
      <c r="B7437">
        <v>142</v>
      </c>
      <c r="C7437">
        <v>0</v>
      </c>
      <c r="D7437">
        <v>187491</v>
      </c>
      <c r="E7437" t="s">
        <v>5791</v>
      </c>
      <c r="F7437">
        <v>0.95928633210000003</v>
      </c>
      <c r="G7437">
        <v>187554</v>
      </c>
      <c r="H7437">
        <v>4.0599999999999996</v>
      </c>
      <c r="I7437">
        <v>5</v>
      </c>
    </row>
    <row r="7438" spans="1:9" x14ac:dyDescent="0.3">
      <c r="A7438">
        <v>187556</v>
      </c>
      <c r="B7438">
        <v>90</v>
      </c>
      <c r="C7438">
        <v>0</v>
      </c>
      <c r="D7438">
        <v>188097</v>
      </c>
      <c r="E7438" t="s">
        <v>5790</v>
      </c>
      <c r="F7438">
        <v>0.57146656510000005</v>
      </c>
      <c r="G7438">
        <v>187556</v>
      </c>
      <c r="H7438">
        <v>11.8</v>
      </c>
      <c r="I7438">
        <v>2</v>
      </c>
    </row>
    <row r="7439" spans="1:9" x14ac:dyDescent="0.3">
      <c r="A7439">
        <v>187558</v>
      </c>
      <c r="B7439">
        <v>100</v>
      </c>
      <c r="C7439">
        <v>0</v>
      </c>
      <c r="D7439">
        <v>187892</v>
      </c>
      <c r="E7439" t="s">
        <v>5790</v>
      </c>
      <c r="F7439">
        <v>0.83528470990000003</v>
      </c>
      <c r="G7439">
        <v>187558</v>
      </c>
      <c r="H7439">
        <v>7.65</v>
      </c>
      <c r="I7439">
        <v>3</v>
      </c>
    </row>
    <row r="7440" spans="1:9" x14ac:dyDescent="0.3">
      <c r="A7440">
        <v>187566</v>
      </c>
      <c r="B7440">
        <v>110</v>
      </c>
      <c r="C7440">
        <v>0</v>
      </c>
      <c r="D7440">
        <v>188026</v>
      </c>
      <c r="E7440" t="s">
        <v>5790</v>
      </c>
      <c r="F7440">
        <v>0.86166989800000005</v>
      </c>
      <c r="G7440">
        <v>187566</v>
      </c>
      <c r="H7440">
        <v>6.11</v>
      </c>
      <c r="I7440">
        <v>4</v>
      </c>
    </row>
    <row r="7441" spans="1:9" x14ac:dyDescent="0.3">
      <c r="A7441">
        <v>187569</v>
      </c>
      <c r="B7441">
        <v>110</v>
      </c>
      <c r="C7441">
        <v>0</v>
      </c>
      <c r="D7441">
        <v>187402</v>
      </c>
      <c r="E7441" t="s">
        <v>5790</v>
      </c>
      <c r="F7441">
        <v>0.2952984273</v>
      </c>
      <c r="G7441">
        <v>187569</v>
      </c>
      <c r="H7441">
        <v>14.76</v>
      </c>
      <c r="I7441">
        <v>1</v>
      </c>
    </row>
    <row r="7442" spans="1:9" x14ac:dyDescent="0.3">
      <c r="A7442">
        <v>187574</v>
      </c>
      <c r="B7442">
        <v>90</v>
      </c>
      <c r="C7442">
        <v>0</v>
      </c>
      <c r="D7442">
        <v>188097</v>
      </c>
      <c r="E7442" t="s">
        <v>5790</v>
      </c>
      <c r="F7442">
        <v>0.76783722639999996</v>
      </c>
      <c r="G7442">
        <v>187574</v>
      </c>
      <c r="H7442">
        <v>7.65</v>
      </c>
      <c r="I7442">
        <v>3</v>
      </c>
    </row>
    <row r="7443" spans="1:9" x14ac:dyDescent="0.3">
      <c r="A7443">
        <v>187598</v>
      </c>
      <c r="B7443">
        <v>100</v>
      </c>
      <c r="C7443">
        <v>0</v>
      </c>
      <c r="D7443">
        <v>187899</v>
      </c>
      <c r="E7443" t="s">
        <v>5790</v>
      </c>
      <c r="F7443">
        <v>0.15102872249999999</v>
      </c>
      <c r="G7443">
        <v>187598</v>
      </c>
      <c r="H7443">
        <v>14.76</v>
      </c>
      <c r="I7443">
        <v>1</v>
      </c>
    </row>
    <row r="7444" spans="1:9" x14ac:dyDescent="0.3">
      <c r="A7444">
        <v>187607</v>
      </c>
      <c r="B7444">
        <v>142</v>
      </c>
      <c r="C7444">
        <v>0</v>
      </c>
      <c r="D7444">
        <v>187894</v>
      </c>
      <c r="E7444" t="s">
        <v>5790</v>
      </c>
      <c r="F7444">
        <v>0.39940688009999997</v>
      </c>
      <c r="G7444">
        <v>187607</v>
      </c>
      <c r="H7444">
        <v>14.76</v>
      </c>
      <c r="I7444">
        <v>1</v>
      </c>
    </row>
    <row r="7445" spans="1:9" x14ac:dyDescent="0.3">
      <c r="A7445">
        <v>187616</v>
      </c>
      <c r="B7445">
        <v>142</v>
      </c>
      <c r="C7445">
        <v>0</v>
      </c>
      <c r="D7445">
        <v>189476</v>
      </c>
      <c r="E7445" t="s">
        <v>5790</v>
      </c>
      <c r="F7445">
        <v>0.27153643970000002</v>
      </c>
      <c r="G7445">
        <v>187616</v>
      </c>
      <c r="H7445">
        <v>14.76</v>
      </c>
      <c r="I7445">
        <v>1</v>
      </c>
    </row>
    <row r="7446" spans="1:9" x14ac:dyDescent="0.3">
      <c r="A7446">
        <v>187616</v>
      </c>
      <c r="B7446">
        <v>142</v>
      </c>
      <c r="C7446">
        <v>0</v>
      </c>
      <c r="D7446">
        <v>189476</v>
      </c>
      <c r="E7446" t="s">
        <v>5790</v>
      </c>
      <c r="F7446">
        <v>0.27153643970000002</v>
      </c>
      <c r="G7446">
        <v>187616</v>
      </c>
      <c r="H7446">
        <v>14.76</v>
      </c>
      <c r="I7446">
        <v>1</v>
      </c>
    </row>
    <row r="7447" spans="1:9" x14ac:dyDescent="0.3">
      <c r="A7447">
        <v>187617</v>
      </c>
      <c r="B7447">
        <v>100</v>
      </c>
      <c r="C7447">
        <v>0</v>
      </c>
      <c r="D7447">
        <v>187899</v>
      </c>
      <c r="E7447" t="s">
        <v>5790</v>
      </c>
      <c r="F7447">
        <v>0.46534454819999999</v>
      </c>
      <c r="G7447">
        <v>187617</v>
      </c>
      <c r="H7447">
        <v>14.76</v>
      </c>
      <c r="I7447">
        <v>1</v>
      </c>
    </row>
    <row r="7448" spans="1:9" x14ac:dyDescent="0.3">
      <c r="A7448">
        <v>187618</v>
      </c>
      <c r="B7448">
        <v>142</v>
      </c>
      <c r="C7448">
        <v>0</v>
      </c>
      <c r="D7448">
        <v>189151</v>
      </c>
      <c r="E7448" t="s">
        <v>5790</v>
      </c>
      <c r="F7448">
        <v>0.49876898530000002</v>
      </c>
      <c r="G7448">
        <v>187618</v>
      </c>
      <c r="H7448">
        <v>14.76</v>
      </c>
      <c r="I7448">
        <v>1</v>
      </c>
    </row>
    <row r="7449" spans="1:9" x14ac:dyDescent="0.3">
      <c r="A7449">
        <v>187625</v>
      </c>
      <c r="B7449">
        <v>100</v>
      </c>
      <c r="C7449">
        <v>0</v>
      </c>
      <c r="D7449">
        <v>187899</v>
      </c>
      <c r="E7449" t="s">
        <v>5790</v>
      </c>
      <c r="F7449">
        <v>0.16901125010000001</v>
      </c>
      <c r="G7449">
        <v>187625</v>
      </c>
      <c r="H7449">
        <v>14.76</v>
      </c>
      <c r="I7449">
        <v>1</v>
      </c>
    </row>
    <row r="7450" spans="1:9" x14ac:dyDescent="0.3">
      <c r="A7450">
        <v>187638</v>
      </c>
      <c r="B7450">
        <v>151.88263207719399</v>
      </c>
      <c r="C7450">
        <v>0</v>
      </c>
      <c r="D7450">
        <v>187894</v>
      </c>
      <c r="E7450" t="s">
        <v>5790</v>
      </c>
      <c r="F7450">
        <v>0.1569693834</v>
      </c>
      <c r="G7450">
        <v>187638</v>
      </c>
      <c r="H7450">
        <v>14.76</v>
      </c>
      <c r="I7450">
        <v>1</v>
      </c>
    </row>
    <row r="7451" spans="1:9" x14ac:dyDescent="0.3">
      <c r="A7451">
        <v>187652</v>
      </c>
      <c r="B7451">
        <v>100</v>
      </c>
      <c r="C7451">
        <v>0</v>
      </c>
      <c r="D7451">
        <v>187892</v>
      </c>
      <c r="E7451" t="s">
        <v>5790</v>
      </c>
      <c r="F7451">
        <v>0.26572075490000002</v>
      </c>
      <c r="G7451">
        <v>187652</v>
      </c>
      <c r="H7451">
        <v>14.76</v>
      </c>
      <c r="I7451">
        <v>1</v>
      </c>
    </row>
    <row r="7452" spans="1:9" x14ac:dyDescent="0.3">
      <c r="A7452">
        <v>187680</v>
      </c>
      <c r="B7452">
        <v>100</v>
      </c>
      <c r="C7452">
        <v>0</v>
      </c>
      <c r="D7452">
        <v>187892</v>
      </c>
      <c r="E7452" t="s">
        <v>5790</v>
      </c>
      <c r="F7452">
        <v>0.65216523410000005</v>
      </c>
      <c r="G7452">
        <v>187680</v>
      </c>
      <c r="H7452">
        <v>11.8</v>
      </c>
      <c r="I7452">
        <v>2</v>
      </c>
    </row>
    <row r="7453" spans="1:9" x14ac:dyDescent="0.3">
      <c r="A7453">
        <v>187695</v>
      </c>
      <c r="B7453">
        <v>142</v>
      </c>
      <c r="C7453">
        <v>0</v>
      </c>
      <c r="D7453">
        <v>187960</v>
      </c>
      <c r="E7453" t="s">
        <v>5791</v>
      </c>
      <c r="F7453">
        <v>0.96985268589999996</v>
      </c>
      <c r="G7453">
        <v>187695</v>
      </c>
      <c r="H7453">
        <v>1.98</v>
      </c>
      <c r="I7453">
        <v>6</v>
      </c>
    </row>
    <row r="7454" spans="1:9" x14ac:dyDescent="0.3">
      <c r="A7454">
        <v>187700</v>
      </c>
      <c r="B7454">
        <v>142</v>
      </c>
      <c r="C7454">
        <v>0</v>
      </c>
      <c r="D7454">
        <v>187960</v>
      </c>
      <c r="E7454" t="s">
        <v>5790</v>
      </c>
      <c r="F7454">
        <v>0.66477435829999998</v>
      </c>
      <c r="G7454">
        <v>187700</v>
      </c>
      <c r="H7454">
        <v>11.8</v>
      </c>
      <c r="I7454">
        <v>2</v>
      </c>
    </row>
    <row r="7455" spans="1:9" x14ac:dyDescent="0.3">
      <c r="A7455">
        <v>187706</v>
      </c>
      <c r="B7455">
        <v>142</v>
      </c>
      <c r="C7455">
        <v>0</v>
      </c>
      <c r="D7455">
        <v>187960</v>
      </c>
      <c r="E7455" t="s">
        <v>5790</v>
      </c>
      <c r="F7455">
        <v>0.57485210900000006</v>
      </c>
      <c r="G7455">
        <v>187706</v>
      </c>
      <c r="H7455">
        <v>11.8</v>
      </c>
      <c r="I7455">
        <v>2</v>
      </c>
    </row>
    <row r="7456" spans="1:9" x14ac:dyDescent="0.3">
      <c r="A7456">
        <v>187707</v>
      </c>
      <c r="B7456">
        <v>142</v>
      </c>
      <c r="C7456">
        <v>0</v>
      </c>
      <c r="D7456">
        <v>187914</v>
      </c>
      <c r="E7456" t="s">
        <v>5790</v>
      </c>
      <c r="F7456">
        <v>6.9842800499999996E-2</v>
      </c>
      <c r="G7456">
        <v>187707</v>
      </c>
      <c r="H7456">
        <v>14.76</v>
      </c>
      <c r="I7456">
        <v>1</v>
      </c>
    </row>
    <row r="7457" spans="1:9" x14ac:dyDescent="0.3">
      <c r="A7457">
        <v>187710</v>
      </c>
      <c r="B7457">
        <v>142</v>
      </c>
      <c r="C7457">
        <v>0</v>
      </c>
      <c r="D7457">
        <v>187914</v>
      </c>
      <c r="E7457" t="s">
        <v>5790</v>
      </c>
      <c r="F7457">
        <v>3.5365041299999997E-2</v>
      </c>
      <c r="G7457">
        <v>187710</v>
      </c>
      <c r="H7457">
        <v>14.76</v>
      </c>
      <c r="I7457">
        <v>1</v>
      </c>
    </row>
    <row r="7458" spans="1:9" x14ac:dyDescent="0.3">
      <c r="A7458">
        <v>187717</v>
      </c>
      <c r="B7458">
        <v>142</v>
      </c>
      <c r="C7458">
        <v>0</v>
      </c>
      <c r="D7458">
        <v>188344</v>
      </c>
      <c r="E7458" t="s">
        <v>5790</v>
      </c>
      <c r="F7458">
        <v>0.41265624760000003</v>
      </c>
      <c r="G7458">
        <v>187717</v>
      </c>
      <c r="H7458">
        <v>14.76</v>
      </c>
      <c r="I7458">
        <v>1</v>
      </c>
    </row>
    <row r="7459" spans="1:9" x14ac:dyDescent="0.3">
      <c r="A7459">
        <v>187719</v>
      </c>
      <c r="B7459">
        <v>142</v>
      </c>
      <c r="C7459">
        <v>0</v>
      </c>
      <c r="D7459">
        <v>188344</v>
      </c>
      <c r="E7459" t="s">
        <v>5790</v>
      </c>
      <c r="F7459">
        <v>0.38489896060000001</v>
      </c>
      <c r="G7459">
        <v>187719</v>
      </c>
      <c r="H7459">
        <v>14.76</v>
      </c>
      <c r="I7459">
        <v>1</v>
      </c>
    </row>
    <row r="7460" spans="1:9" x14ac:dyDescent="0.3">
      <c r="A7460">
        <v>187721</v>
      </c>
      <c r="B7460">
        <v>120</v>
      </c>
      <c r="C7460">
        <v>0</v>
      </c>
      <c r="D7460">
        <v>188053</v>
      </c>
      <c r="E7460" t="s">
        <v>5790</v>
      </c>
      <c r="F7460">
        <v>0.50599545239999999</v>
      </c>
      <c r="G7460">
        <v>187721</v>
      </c>
      <c r="H7460">
        <v>11.8</v>
      </c>
      <c r="I7460">
        <v>2</v>
      </c>
    </row>
    <row r="7461" spans="1:9" x14ac:dyDescent="0.3">
      <c r="A7461">
        <v>187732</v>
      </c>
      <c r="B7461">
        <v>142</v>
      </c>
      <c r="C7461">
        <v>0</v>
      </c>
      <c r="D7461">
        <v>188344</v>
      </c>
      <c r="E7461" t="s">
        <v>5790</v>
      </c>
      <c r="F7461">
        <v>0.26425039769999997</v>
      </c>
      <c r="G7461">
        <v>187732</v>
      </c>
      <c r="H7461">
        <v>14.76</v>
      </c>
      <c r="I7461">
        <v>1</v>
      </c>
    </row>
    <row r="7462" spans="1:9" x14ac:dyDescent="0.3">
      <c r="A7462">
        <v>187745</v>
      </c>
      <c r="B7462">
        <v>90</v>
      </c>
      <c r="C7462">
        <v>0</v>
      </c>
      <c r="D7462">
        <v>188097</v>
      </c>
      <c r="E7462" t="s">
        <v>5790</v>
      </c>
      <c r="F7462">
        <v>0.4375179112</v>
      </c>
      <c r="G7462">
        <v>187745</v>
      </c>
      <c r="H7462">
        <v>14.76</v>
      </c>
      <c r="I7462">
        <v>1</v>
      </c>
    </row>
    <row r="7463" spans="1:9" x14ac:dyDescent="0.3">
      <c r="A7463">
        <v>187752</v>
      </c>
      <c r="B7463">
        <v>141.84333333333299</v>
      </c>
      <c r="C7463">
        <v>0</v>
      </c>
      <c r="D7463">
        <v>187894</v>
      </c>
      <c r="E7463" t="s">
        <v>5790</v>
      </c>
      <c r="F7463">
        <v>0.12073436379999999</v>
      </c>
      <c r="G7463">
        <v>187752</v>
      </c>
      <c r="H7463">
        <v>14.76</v>
      </c>
      <c r="I7463">
        <v>1</v>
      </c>
    </row>
    <row r="7464" spans="1:9" x14ac:dyDescent="0.3">
      <c r="A7464">
        <v>187768</v>
      </c>
      <c r="B7464">
        <v>100</v>
      </c>
      <c r="C7464">
        <v>0</v>
      </c>
      <c r="D7464">
        <v>187978</v>
      </c>
      <c r="E7464" t="s">
        <v>5790</v>
      </c>
      <c r="F7464">
        <v>0.46596288679999998</v>
      </c>
      <c r="G7464">
        <v>187768</v>
      </c>
      <c r="H7464">
        <v>14.76</v>
      </c>
      <c r="I7464">
        <v>1</v>
      </c>
    </row>
    <row r="7465" spans="1:9" x14ac:dyDescent="0.3">
      <c r="A7465">
        <v>187780</v>
      </c>
      <c r="B7465">
        <v>115</v>
      </c>
      <c r="C7465">
        <v>0</v>
      </c>
      <c r="D7465">
        <v>187683</v>
      </c>
      <c r="E7465" t="s">
        <v>5790</v>
      </c>
      <c r="F7465">
        <v>0.4935212135</v>
      </c>
      <c r="G7465">
        <v>187780</v>
      </c>
      <c r="H7465">
        <v>14.76</v>
      </c>
      <c r="I7465">
        <v>1</v>
      </c>
    </row>
    <row r="7466" spans="1:9" x14ac:dyDescent="0.3">
      <c r="A7466">
        <v>187796</v>
      </c>
      <c r="B7466">
        <v>100</v>
      </c>
      <c r="C7466">
        <v>0</v>
      </c>
      <c r="D7466">
        <v>187899</v>
      </c>
      <c r="E7466" t="s">
        <v>5790</v>
      </c>
      <c r="F7466">
        <v>0.30777612329999998</v>
      </c>
      <c r="G7466">
        <v>187796</v>
      </c>
      <c r="H7466">
        <v>14.76</v>
      </c>
      <c r="I7466">
        <v>1</v>
      </c>
    </row>
    <row r="7467" spans="1:9" x14ac:dyDescent="0.3">
      <c r="A7467">
        <v>187801</v>
      </c>
      <c r="B7467">
        <v>100</v>
      </c>
      <c r="C7467">
        <v>0</v>
      </c>
      <c r="D7467">
        <v>188489</v>
      </c>
      <c r="E7467" t="s">
        <v>5790</v>
      </c>
      <c r="F7467">
        <v>0.26350265740000001</v>
      </c>
      <c r="G7467">
        <v>187801</v>
      </c>
      <c r="H7467">
        <v>14.76</v>
      </c>
      <c r="I7467">
        <v>1</v>
      </c>
    </row>
    <row r="7468" spans="1:9" x14ac:dyDescent="0.3">
      <c r="A7468">
        <v>187819</v>
      </c>
      <c r="B7468">
        <v>100</v>
      </c>
      <c r="C7468">
        <v>0</v>
      </c>
      <c r="D7468">
        <v>187978</v>
      </c>
      <c r="E7468" t="s">
        <v>5790</v>
      </c>
      <c r="F7468">
        <v>0.4191589952</v>
      </c>
      <c r="G7468">
        <v>187819</v>
      </c>
      <c r="H7468">
        <v>14.76</v>
      </c>
      <c r="I7468">
        <v>1</v>
      </c>
    </row>
    <row r="7469" spans="1:9" x14ac:dyDescent="0.3">
      <c r="A7469">
        <v>187821</v>
      </c>
      <c r="B7469">
        <v>100</v>
      </c>
      <c r="C7469">
        <v>0</v>
      </c>
      <c r="D7469">
        <v>187978</v>
      </c>
      <c r="E7469" t="s">
        <v>5790</v>
      </c>
      <c r="F7469">
        <v>0.80073165889999998</v>
      </c>
      <c r="G7469">
        <v>187821</v>
      </c>
      <c r="H7469">
        <v>7.65</v>
      </c>
      <c r="I7469">
        <v>3</v>
      </c>
    </row>
    <row r="7470" spans="1:9" x14ac:dyDescent="0.3">
      <c r="A7470">
        <v>187832</v>
      </c>
      <c r="B7470">
        <v>100</v>
      </c>
      <c r="C7470">
        <v>0</v>
      </c>
      <c r="D7470">
        <v>188489</v>
      </c>
      <c r="E7470" t="s">
        <v>5790</v>
      </c>
      <c r="F7470">
        <v>0.28991103169999999</v>
      </c>
      <c r="G7470">
        <v>187832</v>
      </c>
      <c r="H7470">
        <v>14.76</v>
      </c>
      <c r="I7470">
        <v>1</v>
      </c>
    </row>
    <row r="7471" spans="1:9" x14ac:dyDescent="0.3">
      <c r="A7471">
        <v>187852</v>
      </c>
      <c r="B7471">
        <v>115</v>
      </c>
      <c r="C7471">
        <v>0</v>
      </c>
      <c r="D7471">
        <v>188394</v>
      </c>
      <c r="E7471" t="s">
        <v>5790</v>
      </c>
      <c r="F7471">
        <v>0.85494250059999999</v>
      </c>
      <c r="G7471">
        <v>187852</v>
      </c>
      <c r="H7471">
        <v>6.11</v>
      </c>
      <c r="I7471">
        <v>4</v>
      </c>
    </row>
    <row r="7472" spans="1:9" x14ac:dyDescent="0.3">
      <c r="A7472">
        <v>187865</v>
      </c>
      <c r="B7472">
        <v>115</v>
      </c>
      <c r="C7472">
        <v>0</v>
      </c>
      <c r="D7472">
        <v>188394</v>
      </c>
      <c r="E7472" t="s">
        <v>5790</v>
      </c>
      <c r="F7472">
        <v>0.858735621</v>
      </c>
      <c r="G7472">
        <v>187865</v>
      </c>
      <c r="H7472">
        <v>6.11</v>
      </c>
      <c r="I7472">
        <v>4</v>
      </c>
    </row>
    <row r="7473" spans="1:9" x14ac:dyDescent="0.3">
      <c r="A7473">
        <v>187866</v>
      </c>
      <c r="B7473">
        <v>115</v>
      </c>
      <c r="C7473">
        <v>0</v>
      </c>
      <c r="D7473">
        <v>188394</v>
      </c>
      <c r="E7473" t="s">
        <v>5790</v>
      </c>
      <c r="F7473">
        <v>0.76209276910000001</v>
      </c>
      <c r="G7473">
        <v>187866</v>
      </c>
      <c r="H7473">
        <v>7.65</v>
      </c>
      <c r="I7473">
        <v>3</v>
      </c>
    </row>
    <row r="7474" spans="1:9" x14ac:dyDescent="0.3">
      <c r="A7474">
        <v>187869</v>
      </c>
      <c r="B7474">
        <v>142</v>
      </c>
      <c r="C7474">
        <v>0</v>
      </c>
      <c r="D7474">
        <v>188344</v>
      </c>
      <c r="E7474" t="s">
        <v>5790</v>
      </c>
      <c r="F7474">
        <v>0.51487720010000004</v>
      </c>
      <c r="G7474">
        <v>187869</v>
      </c>
      <c r="H7474">
        <v>11.8</v>
      </c>
      <c r="I7474">
        <v>2</v>
      </c>
    </row>
    <row r="7475" spans="1:9" x14ac:dyDescent="0.3">
      <c r="A7475">
        <v>187872</v>
      </c>
      <c r="B7475">
        <v>147</v>
      </c>
      <c r="C7475">
        <v>0</v>
      </c>
      <c r="D7475">
        <v>187960</v>
      </c>
      <c r="E7475" t="s">
        <v>5791</v>
      </c>
      <c r="F7475">
        <v>0.95513415339999996</v>
      </c>
      <c r="G7475">
        <v>187872</v>
      </c>
      <c r="H7475">
        <v>4.0599999999999996</v>
      </c>
      <c r="I7475">
        <v>5</v>
      </c>
    </row>
    <row r="7476" spans="1:9" x14ac:dyDescent="0.3">
      <c r="A7476">
        <v>187873</v>
      </c>
      <c r="B7476">
        <v>90</v>
      </c>
      <c r="C7476">
        <v>0</v>
      </c>
      <c r="D7476">
        <v>188097</v>
      </c>
      <c r="E7476" t="s">
        <v>5790</v>
      </c>
      <c r="F7476">
        <v>0.85032123329999998</v>
      </c>
      <c r="G7476">
        <v>187873</v>
      </c>
      <c r="H7476">
        <v>6.11</v>
      </c>
      <c r="I7476">
        <v>4</v>
      </c>
    </row>
    <row r="7477" spans="1:9" x14ac:dyDescent="0.3">
      <c r="A7477">
        <v>187879</v>
      </c>
      <c r="B7477">
        <v>142</v>
      </c>
      <c r="C7477">
        <v>0</v>
      </c>
      <c r="D7477">
        <v>188401</v>
      </c>
      <c r="E7477" t="s">
        <v>5790</v>
      </c>
      <c r="F7477">
        <v>0.43088680509999999</v>
      </c>
      <c r="G7477">
        <v>187879</v>
      </c>
      <c r="H7477">
        <v>14.76</v>
      </c>
      <c r="I7477">
        <v>1</v>
      </c>
    </row>
    <row r="7478" spans="1:9" x14ac:dyDescent="0.3">
      <c r="A7478">
        <v>187880</v>
      </c>
      <c r="B7478">
        <v>142</v>
      </c>
      <c r="C7478">
        <v>0</v>
      </c>
      <c r="D7478">
        <v>188401</v>
      </c>
      <c r="E7478" t="s">
        <v>5790</v>
      </c>
      <c r="F7478">
        <v>0.27081656459999998</v>
      </c>
      <c r="G7478">
        <v>187880</v>
      </c>
      <c r="H7478">
        <v>14.76</v>
      </c>
      <c r="I7478">
        <v>1</v>
      </c>
    </row>
    <row r="7479" spans="1:9" x14ac:dyDescent="0.3">
      <c r="A7479">
        <v>187889</v>
      </c>
      <c r="B7479">
        <v>142</v>
      </c>
      <c r="C7479">
        <v>0</v>
      </c>
      <c r="D7479">
        <v>188401</v>
      </c>
      <c r="E7479" t="s">
        <v>5790</v>
      </c>
      <c r="F7479">
        <v>0.55439418549999997</v>
      </c>
      <c r="G7479">
        <v>187889</v>
      </c>
      <c r="H7479">
        <v>11.8</v>
      </c>
      <c r="I7479">
        <v>2</v>
      </c>
    </row>
    <row r="7480" spans="1:9" x14ac:dyDescent="0.3">
      <c r="A7480">
        <v>187890</v>
      </c>
      <c r="B7480">
        <v>142</v>
      </c>
      <c r="C7480">
        <v>0</v>
      </c>
      <c r="D7480">
        <v>188401</v>
      </c>
      <c r="E7480" t="s">
        <v>5790</v>
      </c>
      <c r="F7480">
        <v>0.62398940319999996</v>
      </c>
      <c r="G7480">
        <v>187890</v>
      </c>
      <c r="H7480">
        <v>11.8</v>
      </c>
      <c r="I7480">
        <v>2</v>
      </c>
    </row>
    <row r="7481" spans="1:9" x14ac:dyDescent="0.3">
      <c r="A7481">
        <v>187923</v>
      </c>
      <c r="B7481">
        <v>147</v>
      </c>
      <c r="C7481">
        <v>0</v>
      </c>
      <c r="D7481">
        <v>188216</v>
      </c>
      <c r="E7481" t="s">
        <v>5790</v>
      </c>
      <c r="F7481">
        <v>0.81261038779999994</v>
      </c>
      <c r="G7481">
        <v>187923</v>
      </c>
      <c r="H7481">
        <v>7.65</v>
      </c>
      <c r="I7481">
        <v>3</v>
      </c>
    </row>
    <row r="7482" spans="1:9" x14ac:dyDescent="0.3">
      <c r="A7482">
        <v>187926</v>
      </c>
      <c r="B7482">
        <v>142</v>
      </c>
      <c r="C7482">
        <v>0</v>
      </c>
      <c r="D7482">
        <v>188216</v>
      </c>
      <c r="E7482" t="s">
        <v>5790</v>
      </c>
      <c r="F7482">
        <v>0.84085249900000003</v>
      </c>
      <c r="G7482">
        <v>187926</v>
      </c>
      <c r="H7482">
        <v>7.65</v>
      </c>
      <c r="I7482">
        <v>3</v>
      </c>
    </row>
    <row r="7483" spans="1:9" x14ac:dyDescent="0.3">
      <c r="A7483">
        <v>187928</v>
      </c>
      <c r="B7483">
        <v>142</v>
      </c>
      <c r="C7483">
        <v>0</v>
      </c>
      <c r="D7483">
        <v>188216</v>
      </c>
      <c r="E7483" t="s">
        <v>5791</v>
      </c>
      <c r="F7483">
        <v>0.95303982499999995</v>
      </c>
      <c r="G7483">
        <v>187928</v>
      </c>
      <c r="H7483">
        <v>4.0599999999999996</v>
      </c>
      <c r="I7483">
        <v>5</v>
      </c>
    </row>
    <row r="7484" spans="1:9" x14ac:dyDescent="0.3">
      <c r="A7484">
        <v>187934</v>
      </c>
      <c r="B7484">
        <v>142</v>
      </c>
      <c r="C7484">
        <v>0</v>
      </c>
      <c r="D7484">
        <v>188216</v>
      </c>
      <c r="E7484" t="s">
        <v>5790</v>
      </c>
      <c r="F7484">
        <v>0.89229214189999995</v>
      </c>
      <c r="G7484">
        <v>187934</v>
      </c>
      <c r="H7484">
        <v>6.11</v>
      </c>
      <c r="I7484">
        <v>4</v>
      </c>
    </row>
    <row r="7485" spans="1:9" x14ac:dyDescent="0.3">
      <c r="A7485">
        <v>187936</v>
      </c>
      <c r="B7485">
        <v>142</v>
      </c>
      <c r="C7485">
        <v>0</v>
      </c>
      <c r="D7485">
        <v>188216</v>
      </c>
      <c r="E7485" t="s">
        <v>5791</v>
      </c>
      <c r="F7485">
        <v>0.95106780530000001</v>
      </c>
      <c r="G7485">
        <v>187936</v>
      </c>
      <c r="H7485">
        <v>4.0599999999999996</v>
      </c>
      <c r="I7485">
        <v>5</v>
      </c>
    </row>
    <row r="7486" spans="1:9" x14ac:dyDescent="0.3">
      <c r="A7486">
        <v>187939</v>
      </c>
      <c r="B7486">
        <v>90</v>
      </c>
      <c r="C7486">
        <v>0</v>
      </c>
      <c r="D7486">
        <v>188097</v>
      </c>
      <c r="E7486" t="s">
        <v>5790</v>
      </c>
      <c r="F7486">
        <v>0.80306792260000004</v>
      </c>
      <c r="G7486">
        <v>187939</v>
      </c>
      <c r="H7486">
        <v>7.65</v>
      </c>
      <c r="I7486">
        <v>3</v>
      </c>
    </row>
    <row r="7487" spans="1:9" x14ac:dyDescent="0.3">
      <c r="A7487">
        <v>187972</v>
      </c>
      <c r="B7487">
        <v>100</v>
      </c>
      <c r="C7487">
        <v>0</v>
      </c>
      <c r="D7487">
        <v>187978</v>
      </c>
      <c r="E7487" t="s">
        <v>5790</v>
      </c>
      <c r="F7487">
        <v>0.1121315286</v>
      </c>
      <c r="G7487">
        <v>187972</v>
      </c>
      <c r="H7487">
        <v>14.76</v>
      </c>
      <c r="I7487">
        <v>1</v>
      </c>
    </row>
    <row r="7488" spans="1:9" x14ac:dyDescent="0.3">
      <c r="A7488">
        <v>187997</v>
      </c>
      <c r="B7488">
        <v>100</v>
      </c>
      <c r="C7488">
        <v>0</v>
      </c>
      <c r="D7488">
        <v>187892</v>
      </c>
      <c r="E7488" t="s">
        <v>5790</v>
      </c>
      <c r="F7488">
        <v>0.23192472759999999</v>
      </c>
      <c r="G7488">
        <v>187997</v>
      </c>
      <c r="H7488">
        <v>14.76</v>
      </c>
      <c r="I7488">
        <v>1</v>
      </c>
    </row>
    <row r="7489" spans="1:9" x14ac:dyDescent="0.3">
      <c r="A7489">
        <v>188001</v>
      </c>
      <c r="B7489">
        <v>142</v>
      </c>
      <c r="C7489">
        <v>0</v>
      </c>
      <c r="D7489">
        <v>187914</v>
      </c>
      <c r="E7489" t="s">
        <v>5790</v>
      </c>
      <c r="F7489">
        <v>0.16417156159999999</v>
      </c>
      <c r="G7489">
        <v>188001</v>
      </c>
      <c r="H7489">
        <v>14.76</v>
      </c>
      <c r="I7489">
        <v>1</v>
      </c>
    </row>
    <row r="7490" spans="1:9" x14ac:dyDescent="0.3">
      <c r="A7490">
        <v>188009</v>
      </c>
      <c r="B7490">
        <v>142</v>
      </c>
      <c r="C7490">
        <v>0</v>
      </c>
      <c r="D7490">
        <v>188344</v>
      </c>
      <c r="E7490" t="s">
        <v>5790</v>
      </c>
      <c r="F7490">
        <v>3.20188031E-2</v>
      </c>
      <c r="G7490">
        <v>188009</v>
      </c>
      <c r="H7490">
        <v>14.76</v>
      </c>
      <c r="I7490">
        <v>1</v>
      </c>
    </row>
    <row r="7491" spans="1:9" x14ac:dyDescent="0.3">
      <c r="A7491">
        <v>188060</v>
      </c>
      <c r="B7491">
        <v>142</v>
      </c>
      <c r="C7491">
        <v>0</v>
      </c>
      <c r="D7491">
        <v>189467</v>
      </c>
      <c r="E7491" t="s">
        <v>5790</v>
      </c>
      <c r="F7491">
        <v>0.32502800230000001</v>
      </c>
      <c r="G7491">
        <v>188060</v>
      </c>
      <c r="H7491">
        <v>14.76</v>
      </c>
      <c r="I7491">
        <v>1</v>
      </c>
    </row>
    <row r="7492" spans="1:9" x14ac:dyDescent="0.3">
      <c r="A7492">
        <v>188060</v>
      </c>
      <c r="B7492">
        <v>142</v>
      </c>
      <c r="C7492">
        <v>0</v>
      </c>
      <c r="D7492">
        <v>189467</v>
      </c>
      <c r="E7492" t="s">
        <v>5790</v>
      </c>
      <c r="F7492">
        <v>0.32502800230000001</v>
      </c>
      <c r="G7492">
        <v>188060</v>
      </c>
      <c r="H7492">
        <v>14.76</v>
      </c>
      <c r="I7492">
        <v>1</v>
      </c>
    </row>
    <row r="7493" spans="1:9" x14ac:dyDescent="0.3">
      <c r="A7493">
        <v>188071</v>
      </c>
      <c r="B7493">
        <v>142</v>
      </c>
      <c r="C7493">
        <v>0</v>
      </c>
      <c r="D7493">
        <v>186686</v>
      </c>
      <c r="E7493" t="s">
        <v>5790</v>
      </c>
      <c r="F7493">
        <v>0.72522580619999999</v>
      </c>
      <c r="G7493">
        <v>188071</v>
      </c>
      <c r="H7493">
        <v>11.8</v>
      </c>
      <c r="I7493">
        <v>2</v>
      </c>
    </row>
    <row r="7494" spans="1:9" x14ac:dyDescent="0.3">
      <c r="A7494">
        <v>188080</v>
      </c>
      <c r="B7494">
        <v>142</v>
      </c>
      <c r="C7494">
        <v>0</v>
      </c>
      <c r="D7494">
        <v>187006</v>
      </c>
      <c r="E7494" t="s">
        <v>5791</v>
      </c>
      <c r="F7494">
        <v>0.97439163920000005</v>
      </c>
      <c r="G7494">
        <v>188080</v>
      </c>
      <c r="H7494">
        <v>1.98</v>
      </c>
      <c r="I7494">
        <v>6</v>
      </c>
    </row>
    <row r="7495" spans="1:9" x14ac:dyDescent="0.3">
      <c r="A7495">
        <v>188102</v>
      </c>
      <c r="B7495">
        <v>142</v>
      </c>
      <c r="C7495">
        <v>0</v>
      </c>
      <c r="D7495">
        <v>189594</v>
      </c>
      <c r="E7495" t="s">
        <v>5790</v>
      </c>
      <c r="F7495">
        <v>0.52392613889999995</v>
      </c>
      <c r="G7495">
        <v>188102</v>
      </c>
      <c r="H7495">
        <v>11.8</v>
      </c>
      <c r="I7495">
        <v>2</v>
      </c>
    </row>
    <row r="7496" spans="1:9" x14ac:dyDescent="0.3">
      <c r="A7496">
        <v>188102</v>
      </c>
      <c r="B7496">
        <v>142</v>
      </c>
      <c r="C7496">
        <v>0</v>
      </c>
      <c r="D7496">
        <v>189594</v>
      </c>
      <c r="E7496" t="s">
        <v>5790</v>
      </c>
      <c r="F7496">
        <v>0.52392613889999995</v>
      </c>
      <c r="G7496">
        <v>188102</v>
      </c>
      <c r="H7496">
        <v>11.8</v>
      </c>
      <c r="I7496">
        <v>2</v>
      </c>
    </row>
    <row r="7497" spans="1:9" x14ac:dyDescent="0.3">
      <c r="A7497">
        <v>188110</v>
      </c>
      <c r="B7497">
        <v>142</v>
      </c>
      <c r="C7497">
        <v>0</v>
      </c>
      <c r="D7497">
        <v>189594</v>
      </c>
      <c r="E7497" t="s">
        <v>5790</v>
      </c>
      <c r="F7497">
        <v>0.32853651049999999</v>
      </c>
      <c r="G7497">
        <v>188110</v>
      </c>
      <c r="H7497">
        <v>14.76</v>
      </c>
      <c r="I7497">
        <v>1</v>
      </c>
    </row>
    <row r="7498" spans="1:9" x14ac:dyDescent="0.3">
      <c r="A7498">
        <v>188110</v>
      </c>
      <c r="B7498">
        <v>142</v>
      </c>
      <c r="C7498">
        <v>0</v>
      </c>
      <c r="D7498">
        <v>189594</v>
      </c>
      <c r="E7498" t="s">
        <v>5790</v>
      </c>
      <c r="F7498">
        <v>0.32853651049999999</v>
      </c>
      <c r="G7498">
        <v>188110</v>
      </c>
      <c r="H7498">
        <v>14.76</v>
      </c>
      <c r="I7498">
        <v>1</v>
      </c>
    </row>
    <row r="7499" spans="1:9" x14ac:dyDescent="0.3">
      <c r="A7499">
        <v>188193</v>
      </c>
      <c r="B7499">
        <v>142</v>
      </c>
      <c r="C7499">
        <v>0</v>
      </c>
      <c r="D7499">
        <v>188219</v>
      </c>
      <c r="E7499" t="s">
        <v>5790</v>
      </c>
      <c r="F7499">
        <v>0.87388640640000004</v>
      </c>
      <c r="G7499">
        <v>188193</v>
      </c>
      <c r="H7499">
        <v>6.11</v>
      </c>
      <c r="I7499">
        <v>4</v>
      </c>
    </row>
    <row r="7500" spans="1:9" x14ac:dyDescent="0.3">
      <c r="A7500">
        <v>188196</v>
      </c>
      <c r="B7500">
        <v>142</v>
      </c>
      <c r="C7500">
        <v>0</v>
      </c>
      <c r="D7500">
        <v>188219</v>
      </c>
      <c r="E7500" t="s">
        <v>5791</v>
      </c>
      <c r="F7500">
        <v>0.99356365199999996</v>
      </c>
      <c r="G7500">
        <v>188196</v>
      </c>
      <c r="H7500">
        <v>1.98</v>
      </c>
      <c r="I7500">
        <v>6</v>
      </c>
    </row>
    <row r="7501" spans="1:9" x14ac:dyDescent="0.3">
      <c r="A7501">
        <v>188197</v>
      </c>
      <c r="B7501">
        <v>100</v>
      </c>
      <c r="C7501">
        <v>0</v>
      </c>
      <c r="D7501">
        <v>189490</v>
      </c>
      <c r="E7501" t="s">
        <v>5790</v>
      </c>
      <c r="F7501">
        <v>0.1003962234</v>
      </c>
      <c r="G7501">
        <v>188197</v>
      </c>
      <c r="H7501">
        <v>14.76</v>
      </c>
      <c r="I7501">
        <v>1</v>
      </c>
    </row>
    <row r="7502" spans="1:9" x14ac:dyDescent="0.3">
      <c r="A7502">
        <v>188197</v>
      </c>
      <c r="B7502">
        <v>100</v>
      </c>
      <c r="C7502">
        <v>0</v>
      </c>
      <c r="D7502">
        <v>189490</v>
      </c>
      <c r="E7502" t="s">
        <v>5790</v>
      </c>
      <c r="F7502">
        <v>0.1003962234</v>
      </c>
      <c r="G7502">
        <v>188197</v>
      </c>
      <c r="H7502">
        <v>14.76</v>
      </c>
      <c r="I7502">
        <v>1</v>
      </c>
    </row>
    <row r="7503" spans="1:9" x14ac:dyDescent="0.3">
      <c r="A7503">
        <v>188204</v>
      </c>
      <c r="B7503">
        <v>100</v>
      </c>
      <c r="C7503">
        <v>0</v>
      </c>
      <c r="D7503">
        <v>189490</v>
      </c>
      <c r="E7503" t="s">
        <v>5790</v>
      </c>
      <c r="F7503">
        <v>0.16324371100000001</v>
      </c>
      <c r="G7503">
        <v>188204</v>
      </c>
      <c r="H7503">
        <v>14.76</v>
      </c>
      <c r="I7503">
        <v>1</v>
      </c>
    </row>
    <row r="7504" spans="1:9" x14ac:dyDescent="0.3">
      <c r="A7504">
        <v>188204</v>
      </c>
      <c r="B7504">
        <v>100</v>
      </c>
      <c r="C7504">
        <v>0</v>
      </c>
      <c r="D7504">
        <v>189490</v>
      </c>
      <c r="E7504" t="s">
        <v>5790</v>
      </c>
      <c r="F7504">
        <v>0.16324371100000001</v>
      </c>
      <c r="G7504">
        <v>188204</v>
      </c>
      <c r="H7504">
        <v>14.76</v>
      </c>
      <c r="I7504">
        <v>1</v>
      </c>
    </row>
    <row r="7505" spans="1:9" x14ac:dyDescent="0.3">
      <c r="A7505">
        <v>188213</v>
      </c>
      <c r="B7505">
        <v>152.945454545454</v>
      </c>
      <c r="C7505">
        <v>0</v>
      </c>
      <c r="D7505">
        <v>188291</v>
      </c>
      <c r="E7505" t="s">
        <v>5790</v>
      </c>
      <c r="F7505">
        <v>0.2321575135</v>
      </c>
      <c r="G7505">
        <v>188213</v>
      </c>
      <c r="H7505">
        <v>14.76</v>
      </c>
      <c r="I7505">
        <v>1</v>
      </c>
    </row>
    <row r="7506" spans="1:9" x14ac:dyDescent="0.3">
      <c r="A7506">
        <v>188249</v>
      </c>
      <c r="B7506">
        <v>142</v>
      </c>
      <c r="C7506">
        <v>0</v>
      </c>
      <c r="D7506">
        <v>188291</v>
      </c>
      <c r="E7506" t="s">
        <v>5790</v>
      </c>
      <c r="F7506">
        <v>9.9399760399999995E-2</v>
      </c>
      <c r="G7506">
        <v>188249</v>
      </c>
      <c r="H7506">
        <v>14.76</v>
      </c>
      <c r="I7506">
        <v>1</v>
      </c>
    </row>
    <row r="7507" spans="1:9" x14ac:dyDescent="0.3">
      <c r="A7507">
        <v>188252</v>
      </c>
      <c r="B7507">
        <v>152.945454545454</v>
      </c>
      <c r="C7507">
        <v>0</v>
      </c>
      <c r="D7507">
        <v>188291</v>
      </c>
      <c r="E7507" t="s">
        <v>5790</v>
      </c>
      <c r="F7507">
        <v>0.31177094579999998</v>
      </c>
      <c r="G7507">
        <v>188252</v>
      </c>
      <c r="H7507">
        <v>14.76</v>
      </c>
      <c r="I7507">
        <v>1</v>
      </c>
    </row>
    <row r="7508" spans="1:9" x14ac:dyDescent="0.3">
      <c r="A7508">
        <v>188259</v>
      </c>
      <c r="B7508">
        <v>100</v>
      </c>
      <c r="C7508">
        <v>0</v>
      </c>
      <c r="D7508">
        <v>188489</v>
      </c>
      <c r="E7508" t="s">
        <v>5790</v>
      </c>
      <c r="F7508">
        <v>0.18083089590000001</v>
      </c>
      <c r="G7508">
        <v>188259</v>
      </c>
      <c r="H7508">
        <v>14.76</v>
      </c>
      <c r="I7508">
        <v>1</v>
      </c>
    </row>
    <row r="7509" spans="1:9" x14ac:dyDescent="0.3">
      <c r="A7509">
        <v>188397</v>
      </c>
      <c r="B7509">
        <v>100</v>
      </c>
      <c r="C7509">
        <v>0</v>
      </c>
      <c r="D7509">
        <v>189490</v>
      </c>
      <c r="E7509" t="s">
        <v>5790</v>
      </c>
      <c r="F7509">
        <v>0.5717939138</v>
      </c>
      <c r="G7509">
        <v>188397</v>
      </c>
      <c r="H7509">
        <v>11.8</v>
      </c>
      <c r="I7509">
        <v>2</v>
      </c>
    </row>
    <row r="7510" spans="1:9" x14ac:dyDescent="0.3">
      <c r="A7510">
        <v>188397</v>
      </c>
      <c r="B7510">
        <v>100</v>
      </c>
      <c r="C7510">
        <v>0</v>
      </c>
      <c r="D7510">
        <v>189490</v>
      </c>
      <c r="E7510" t="s">
        <v>5790</v>
      </c>
      <c r="F7510">
        <v>0.5717939138</v>
      </c>
      <c r="G7510">
        <v>188397</v>
      </c>
      <c r="H7510">
        <v>11.8</v>
      </c>
      <c r="I7510">
        <v>2</v>
      </c>
    </row>
    <row r="7511" spans="1:9" x14ac:dyDescent="0.3">
      <c r="A7511">
        <v>188400</v>
      </c>
      <c r="B7511">
        <v>100</v>
      </c>
      <c r="C7511">
        <v>0</v>
      </c>
      <c r="D7511">
        <v>189490</v>
      </c>
      <c r="E7511" t="s">
        <v>5790</v>
      </c>
      <c r="F7511">
        <v>0.38024070859999998</v>
      </c>
      <c r="G7511">
        <v>188400</v>
      </c>
      <c r="H7511">
        <v>14.76</v>
      </c>
      <c r="I7511">
        <v>1</v>
      </c>
    </row>
    <row r="7512" spans="1:9" x14ac:dyDescent="0.3">
      <c r="A7512">
        <v>188400</v>
      </c>
      <c r="B7512">
        <v>100</v>
      </c>
      <c r="C7512">
        <v>0</v>
      </c>
      <c r="D7512">
        <v>189490</v>
      </c>
      <c r="E7512" t="s">
        <v>5790</v>
      </c>
      <c r="F7512">
        <v>0.38024070859999998</v>
      </c>
      <c r="G7512">
        <v>188400</v>
      </c>
      <c r="H7512">
        <v>14.76</v>
      </c>
      <c r="I7512">
        <v>1</v>
      </c>
    </row>
    <row r="7513" spans="1:9" x14ac:dyDescent="0.3">
      <c r="A7513">
        <v>188432</v>
      </c>
      <c r="B7513">
        <v>142</v>
      </c>
      <c r="C7513">
        <v>0</v>
      </c>
      <c r="D7513">
        <v>188645</v>
      </c>
      <c r="E7513" t="s">
        <v>5790</v>
      </c>
      <c r="F7513">
        <v>0.90706491469999995</v>
      </c>
      <c r="G7513">
        <v>188432</v>
      </c>
      <c r="H7513">
        <v>6.11</v>
      </c>
      <c r="I7513">
        <v>4</v>
      </c>
    </row>
    <row r="7514" spans="1:9" x14ac:dyDescent="0.3">
      <c r="A7514">
        <v>188432</v>
      </c>
      <c r="B7514">
        <v>142</v>
      </c>
      <c r="C7514">
        <v>0</v>
      </c>
      <c r="D7514">
        <v>188645</v>
      </c>
      <c r="E7514" t="s">
        <v>5790</v>
      </c>
      <c r="F7514">
        <v>0.90706491469999995</v>
      </c>
      <c r="G7514">
        <v>188432</v>
      </c>
      <c r="H7514">
        <v>6.11</v>
      </c>
      <c r="I7514">
        <v>4</v>
      </c>
    </row>
    <row r="7515" spans="1:9" x14ac:dyDescent="0.3">
      <c r="A7515">
        <v>188477</v>
      </c>
      <c r="B7515">
        <v>142</v>
      </c>
      <c r="C7515">
        <v>0</v>
      </c>
      <c r="D7515">
        <v>189476</v>
      </c>
      <c r="E7515" t="s">
        <v>5790</v>
      </c>
      <c r="F7515">
        <v>0.36291924120000002</v>
      </c>
      <c r="G7515">
        <v>188477</v>
      </c>
      <c r="H7515">
        <v>14.76</v>
      </c>
      <c r="I7515">
        <v>1</v>
      </c>
    </row>
    <row r="7516" spans="1:9" x14ac:dyDescent="0.3">
      <c r="A7516">
        <v>188477</v>
      </c>
      <c r="B7516">
        <v>142</v>
      </c>
      <c r="C7516">
        <v>0</v>
      </c>
      <c r="D7516">
        <v>189476</v>
      </c>
      <c r="E7516" t="s">
        <v>5790</v>
      </c>
      <c r="F7516">
        <v>0.36291924120000002</v>
      </c>
      <c r="G7516">
        <v>188477</v>
      </c>
      <c r="H7516">
        <v>14.76</v>
      </c>
      <c r="I7516">
        <v>1</v>
      </c>
    </row>
    <row r="7517" spans="1:9" x14ac:dyDescent="0.3">
      <c r="A7517">
        <v>188696</v>
      </c>
      <c r="B7517">
        <v>100</v>
      </c>
      <c r="C7517">
        <v>0</v>
      </c>
      <c r="D7517">
        <v>188873</v>
      </c>
      <c r="E7517" t="s">
        <v>5790</v>
      </c>
      <c r="F7517">
        <v>0.23632541300000001</v>
      </c>
      <c r="G7517">
        <v>188696</v>
      </c>
      <c r="H7517">
        <v>14.76</v>
      </c>
      <c r="I7517">
        <v>1</v>
      </c>
    </row>
    <row r="7518" spans="1:9" x14ac:dyDescent="0.3">
      <c r="A7518">
        <v>188696</v>
      </c>
      <c r="B7518">
        <v>100</v>
      </c>
      <c r="C7518">
        <v>0</v>
      </c>
      <c r="D7518">
        <v>188873</v>
      </c>
      <c r="E7518" t="s">
        <v>5790</v>
      </c>
      <c r="F7518">
        <v>0.23632541300000001</v>
      </c>
      <c r="G7518">
        <v>188696</v>
      </c>
      <c r="H7518">
        <v>14.76</v>
      </c>
      <c r="I7518">
        <v>1</v>
      </c>
    </row>
    <row r="7519" spans="1:9" x14ac:dyDescent="0.3">
      <c r="A7519">
        <v>188720</v>
      </c>
      <c r="B7519">
        <v>142</v>
      </c>
      <c r="C7519">
        <v>0</v>
      </c>
      <c r="D7519">
        <v>189948</v>
      </c>
      <c r="E7519" t="s">
        <v>5790</v>
      </c>
      <c r="F7519">
        <v>0.93147152659999999</v>
      </c>
      <c r="G7519">
        <v>188720</v>
      </c>
      <c r="H7519">
        <v>6.11</v>
      </c>
      <c r="I7519">
        <v>4</v>
      </c>
    </row>
    <row r="7520" spans="1:9" x14ac:dyDescent="0.3">
      <c r="A7520">
        <v>188720</v>
      </c>
      <c r="B7520">
        <v>142</v>
      </c>
      <c r="C7520">
        <v>0</v>
      </c>
      <c r="D7520">
        <v>189948</v>
      </c>
      <c r="E7520" t="s">
        <v>5790</v>
      </c>
      <c r="F7520">
        <v>0.93147152659999999</v>
      </c>
      <c r="G7520">
        <v>188720</v>
      </c>
      <c r="H7520">
        <v>6.11</v>
      </c>
      <c r="I7520">
        <v>4</v>
      </c>
    </row>
    <row r="7521" spans="1:9" x14ac:dyDescent="0.3">
      <c r="A7521">
        <v>188778</v>
      </c>
      <c r="B7521">
        <v>100</v>
      </c>
      <c r="C7521">
        <v>0</v>
      </c>
      <c r="D7521">
        <v>189508</v>
      </c>
      <c r="E7521" t="s">
        <v>5790</v>
      </c>
      <c r="F7521">
        <v>0.25916162129999998</v>
      </c>
      <c r="G7521">
        <v>188778</v>
      </c>
      <c r="H7521">
        <v>14.76</v>
      </c>
      <c r="I7521">
        <v>1</v>
      </c>
    </row>
    <row r="7522" spans="1:9" x14ac:dyDescent="0.3">
      <c r="A7522">
        <v>188778</v>
      </c>
      <c r="B7522">
        <v>100</v>
      </c>
      <c r="C7522">
        <v>0</v>
      </c>
      <c r="D7522">
        <v>189508</v>
      </c>
      <c r="E7522" t="s">
        <v>5790</v>
      </c>
      <c r="F7522">
        <v>0.25916162129999998</v>
      </c>
      <c r="G7522">
        <v>188778</v>
      </c>
      <c r="H7522">
        <v>14.76</v>
      </c>
      <c r="I7522">
        <v>1</v>
      </c>
    </row>
    <row r="7523" spans="1:9" x14ac:dyDescent="0.3">
      <c r="A7523">
        <v>188780</v>
      </c>
      <c r="B7523">
        <v>110</v>
      </c>
      <c r="C7523">
        <v>0</v>
      </c>
      <c r="D7523">
        <v>189579</v>
      </c>
      <c r="E7523" t="s">
        <v>5790</v>
      </c>
      <c r="F7523">
        <v>0.23572567110000001</v>
      </c>
      <c r="G7523">
        <v>188780</v>
      </c>
      <c r="H7523">
        <v>14.76</v>
      </c>
      <c r="I7523">
        <v>1</v>
      </c>
    </row>
    <row r="7524" spans="1:9" x14ac:dyDescent="0.3">
      <c r="A7524">
        <v>188780</v>
      </c>
      <c r="B7524">
        <v>110</v>
      </c>
      <c r="C7524">
        <v>0</v>
      </c>
      <c r="D7524">
        <v>189579</v>
      </c>
      <c r="E7524" t="s">
        <v>5790</v>
      </c>
      <c r="F7524">
        <v>0.23572567110000001</v>
      </c>
      <c r="G7524">
        <v>188780</v>
      </c>
      <c r="H7524">
        <v>14.76</v>
      </c>
      <c r="I7524">
        <v>1</v>
      </c>
    </row>
    <row r="7525" spans="1:9" x14ac:dyDescent="0.3">
      <c r="A7525">
        <v>188786</v>
      </c>
      <c r="B7525">
        <v>110</v>
      </c>
      <c r="C7525">
        <v>0</v>
      </c>
      <c r="D7525">
        <v>189579</v>
      </c>
      <c r="E7525" t="s">
        <v>5790</v>
      </c>
      <c r="F7525">
        <v>0.1165424362</v>
      </c>
      <c r="G7525">
        <v>188786</v>
      </c>
      <c r="H7525">
        <v>14.76</v>
      </c>
      <c r="I7525">
        <v>1</v>
      </c>
    </row>
    <row r="7526" spans="1:9" x14ac:dyDescent="0.3">
      <c r="A7526">
        <v>188786</v>
      </c>
      <c r="B7526">
        <v>110</v>
      </c>
      <c r="C7526">
        <v>0</v>
      </c>
      <c r="D7526">
        <v>189579</v>
      </c>
      <c r="E7526" t="s">
        <v>5790</v>
      </c>
      <c r="F7526">
        <v>0.1165424362</v>
      </c>
      <c r="G7526">
        <v>188786</v>
      </c>
      <c r="H7526">
        <v>14.76</v>
      </c>
      <c r="I7526">
        <v>1</v>
      </c>
    </row>
    <row r="7527" spans="1:9" x14ac:dyDescent="0.3">
      <c r="A7527">
        <v>188791</v>
      </c>
      <c r="B7527">
        <v>110</v>
      </c>
      <c r="C7527">
        <v>0</v>
      </c>
      <c r="D7527">
        <v>189579</v>
      </c>
      <c r="E7527" t="s">
        <v>5790</v>
      </c>
      <c r="F7527">
        <v>0.80851912500000001</v>
      </c>
      <c r="G7527">
        <v>188791</v>
      </c>
      <c r="H7527">
        <v>7.65</v>
      </c>
      <c r="I7527">
        <v>3</v>
      </c>
    </row>
    <row r="7528" spans="1:9" x14ac:dyDescent="0.3">
      <c r="A7528">
        <v>188791</v>
      </c>
      <c r="B7528">
        <v>110</v>
      </c>
      <c r="C7528">
        <v>0</v>
      </c>
      <c r="D7528">
        <v>189579</v>
      </c>
      <c r="E7528" t="s">
        <v>5790</v>
      </c>
      <c r="F7528">
        <v>0.80851912500000001</v>
      </c>
      <c r="G7528">
        <v>188791</v>
      </c>
      <c r="H7528">
        <v>7.65</v>
      </c>
      <c r="I7528">
        <v>3</v>
      </c>
    </row>
    <row r="7529" spans="1:9" x14ac:dyDescent="0.3">
      <c r="A7529">
        <v>188815</v>
      </c>
      <c r="B7529">
        <v>95</v>
      </c>
      <c r="C7529">
        <v>0</v>
      </c>
      <c r="D7529">
        <v>189688</v>
      </c>
      <c r="E7529" t="s">
        <v>5790</v>
      </c>
      <c r="F7529">
        <v>0.82703924179999999</v>
      </c>
      <c r="G7529">
        <v>188815</v>
      </c>
      <c r="H7529">
        <v>7.65</v>
      </c>
      <c r="I7529">
        <v>3</v>
      </c>
    </row>
    <row r="7530" spans="1:9" x14ac:dyDescent="0.3">
      <c r="A7530">
        <v>188815</v>
      </c>
      <c r="B7530">
        <v>95</v>
      </c>
      <c r="C7530">
        <v>0</v>
      </c>
      <c r="D7530">
        <v>189688</v>
      </c>
      <c r="E7530" t="s">
        <v>5790</v>
      </c>
      <c r="F7530">
        <v>0.82703924179999999</v>
      </c>
      <c r="G7530">
        <v>188815</v>
      </c>
      <c r="H7530">
        <v>7.65</v>
      </c>
      <c r="I7530">
        <v>3</v>
      </c>
    </row>
    <row r="7531" spans="1:9" x14ac:dyDescent="0.3">
      <c r="A7531">
        <v>188816</v>
      </c>
      <c r="B7531">
        <v>95</v>
      </c>
      <c r="C7531">
        <v>0</v>
      </c>
      <c r="D7531">
        <v>189688</v>
      </c>
      <c r="E7531" t="s">
        <v>5790</v>
      </c>
      <c r="F7531">
        <v>0.28751194479999997</v>
      </c>
      <c r="G7531">
        <v>188816</v>
      </c>
      <c r="H7531">
        <v>14.76</v>
      </c>
      <c r="I7531">
        <v>1</v>
      </c>
    </row>
    <row r="7532" spans="1:9" x14ac:dyDescent="0.3">
      <c r="A7532">
        <v>188816</v>
      </c>
      <c r="B7532">
        <v>95</v>
      </c>
      <c r="C7532">
        <v>0</v>
      </c>
      <c r="D7532">
        <v>189688</v>
      </c>
      <c r="E7532" t="s">
        <v>5790</v>
      </c>
      <c r="F7532">
        <v>0.28751194479999997</v>
      </c>
      <c r="G7532">
        <v>188816</v>
      </c>
      <c r="H7532">
        <v>14.76</v>
      </c>
      <c r="I7532">
        <v>1</v>
      </c>
    </row>
    <row r="7533" spans="1:9" x14ac:dyDescent="0.3">
      <c r="A7533">
        <v>188822</v>
      </c>
      <c r="B7533">
        <v>100</v>
      </c>
      <c r="C7533">
        <v>0</v>
      </c>
      <c r="D7533">
        <v>189508</v>
      </c>
      <c r="E7533" t="s">
        <v>5790</v>
      </c>
      <c r="F7533">
        <v>0.27619513870000001</v>
      </c>
      <c r="G7533">
        <v>188822</v>
      </c>
      <c r="H7533">
        <v>14.76</v>
      </c>
      <c r="I7533">
        <v>1</v>
      </c>
    </row>
    <row r="7534" spans="1:9" x14ac:dyDescent="0.3">
      <c r="A7534">
        <v>188822</v>
      </c>
      <c r="B7534">
        <v>100</v>
      </c>
      <c r="C7534">
        <v>0</v>
      </c>
      <c r="D7534">
        <v>189508</v>
      </c>
      <c r="E7534" t="s">
        <v>5790</v>
      </c>
      <c r="F7534">
        <v>0.27619513870000001</v>
      </c>
      <c r="G7534">
        <v>188822</v>
      </c>
      <c r="H7534">
        <v>14.76</v>
      </c>
      <c r="I7534">
        <v>1</v>
      </c>
    </row>
    <row r="7535" spans="1:9" x14ac:dyDescent="0.3">
      <c r="A7535">
        <v>188823</v>
      </c>
      <c r="B7535">
        <v>95</v>
      </c>
      <c r="C7535">
        <v>0</v>
      </c>
      <c r="D7535">
        <v>189688</v>
      </c>
      <c r="E7535" t="s">
        <v>5791</v>
      </c>
      <c r="F7535">
        <v>0.96770244839999997</v>
      </c>
      <c r="G7535">
        <v>188823</v>
      </c>
      <c r="H7535">
        <v>4.0599999999999996</v>
      </c>
      <c r="I7535">
        <v>5</v>
      </c>
    </row>
    <row r="7536" spans="1:9" x14ac:dyDescent="0.3">
      <c r="A7536">
        <v>188823</v>
      </c>
      <c r="B7536">
        <v>95</v>
      </c>
      <c r="C7536">
        <v>0</v>
      </c>
      <c r="D7536">
        <v>189688</v>
      </c>
      <c r="E7536" t="s">
        <v>5791</v>
      </c>
      <c r="F7536">
        <v>0.96770244839999997</v>
      </c>
      <c r="G7536">
        <v>188823</v>
      </c>
      <c r="H7536">
        <v>4.0599999999999996</v>
      </c>
      <c r="I7536">
        <v>5</v>
      </c>
    </row>
    <row r="7537" spans="1:9" x14ac:dyDescent="0.3">
      <c r="A7537">
        <v>188828</v>
      </c>
      <c r="B7537">
        <v>142</v>
      </c>
      <c r="C7537">
        <v>0</v>
      </c>
      <c r="D7537">
        <v>189309</v>
      </c>
      <c r="E7537" t="s">
        <v>5791</v>
      </c>
      <c r="F7537">
        <v>0.98047685620000002</v>
      </c>
      <c r="G7537">
        <v>188828</v>
      </c>
      <c r="H7537">
        <v>1.98</v>
      </c>
      <c r="I7537">
        <v>6</v>
      </c>
    </row>
    <row r="7538" spans="1:9" x14ac:dyDescent="0.3">
      <c r="A7538">
        <v>188828</v>
      </c>
      <c r="B7538">
        <v>142</v>
      </c>
      <c r="C7538">
        <v>0</v>
      </c>
      <c r="D7538">
        <v>189309</v>
      </c>
      <c r="E7538" t="s">
        <v>5791</v>
      </c>
      <c r="F7538">
        <v>0.98047685620000002</v>
      </c>
      <c r="G7538">
        <v>188828</v>
      </c>
      <c r="H7538">
        <v>1.98</v>
      </c>
      <c r="I7538">
        <v>6</v>
      </c>
    </row>
    <row r="7539" spans="1:9" x14ac:dyDescent="0.3">
      <c r="A7539">
        <v>188832</v>
      </c>
      <c r="B7539">
        <v>95</v>
      </c>
      <c r="C7539">
        <v>0</v>
      </c>
      <c r="D7539">
        <v>189688</v>
      </c>
      <c r="E7539" t="s">
        <v>5790</v>
      </c>
      <c r="F7539">
        <v>0.48052528500000002</v>
      </c>
      <c r="G7539">
        <v>188832</v>
      </c>
      <c r="H7539">
        <v>14.76</v>
      </c>
      <c r="I7539">
        <v>1</v>
      </c>
    </row>
    <row r="7540" spans="1:9" x14ac:dyDescent="0.3">
      <c r="A7540">
        <v>188832</v>
      </c>
      <c r="B7540">
        <v>95</v>
      </c>
      <c r="C7540">
        <v>0</v>
      </c>
      <c r="D7540">
        <v>189688</v>
      </c>
      <c r="E7540" t="s">
        <v>5790</v>
      </c>
      <c r="F7540">
        <v>0.48052528500000002</v>
      </c>
      <c r="G7540">
        <v>188832</v>
      </c>
      <c r="H7540">
        <v>14.76</v>
      </c>
      <c r="I7540">
        <v>1</v>
      </c>
    </row>
    <row r="7541" spans="1:9" x14ac:dyDescent="0.3">
      <c r="A7541">
        <v>188836</v>
      </c>
      <c r="B7541">
        <v>95</v>
      </c>
      <c r="C7541">
        <v>0</v>
      </c>
      <c r="D7541">
        <v>189688</v>
      </c>
      <c r="E7541" t="s">
        <v>5790</v>
      </c>
      <c r="F7541">
        <v>0.27301222089999999</v>
      </c>
      <c r="G7541">
        <v>188836</v>
      </c>
      <c r="H7541">
        <v>14.76</v>
      </c>
      <c r="I7541">
        <v>1</v>
      </c>
    </row>
    <row r="7542" spans="1:9" x14ac:dyDescent="0.3">
      <c r="A7542">
        <v>188836</v>
      </c>
      <c r="B7542">
        <v>95</v>
      </c>
      <c r="C7542">
        <v>0</v>
      </c>
      <c r="D7542">
        <v>189688</v>
      </c>
      <c r="E7542" t="s">
        <v>5790</v>
      </c>
      <c r="F7542">
        <v>0.27301222089999999</v>
      </c>
      <c r="G7542">
        <v>188836</v>
      </c>
      <c r="H7542">
        <v>14.76</v>
      </c>
      <c r="I7542">
        <v>1</v>
      </c>
    </row>
    <row r="7543" spans="1:9" x14ac:dyDescent="0.3">
      <c r="A7543">
        <v>188839</v>
      </c>
      <c r="B7543">
        <v>142</v>
      </c>
      <c r="C7543">
        <v>0</v>
      </c>
      <c r="D7543">
        <v>189309</v>
      </c>
      <c r="E7543" t="s">
        <v>5791</v>
      </c>
      <c r="F7543">
        <v>0.94795900580000003</v>
      </c>
      <c r="G7543">
        <v>188839</v>
      </c>
      <c r="H7543">
        <v>4.0599999999999996</v>
      </c>
      <c r="I7543">
        <v>5</v>
      </c>
    </row>
    <row r="7544" spans="1:9" x14ac:dyDescent="0.3">
      <c r="A7544">
        <v>188839</v>
      </c>
      <c r="B7544">
        <v>142</v>
      </c>
      <c r="C7544">
        <v>0</v>
      </c>
      <c r="D7544">
        <v>189309</v>
      </c>
      <c r="E7544" t="s">
        <v>5791</v>
      </c>
      <c r="F7544">
        <v>0.94795900580000003</v>
      </c>
      <c r="G7544">
        <v>188839</v>
      </c>
      <c r="H7544">
        <v>4.0599999999999996</v>
      </c>
      <c r="I7544">
        <v>5</v>
      </c>
    </row>
    <row r="7545" spans="1:9" x14ac:dyDescent="0.3">
      <c r="A7545">
        <v>188846</v>
      </c>
      <c r="B7545">
        <v>100</v>
      </c>
      <c r="C7545">
        <v>0</v>
      </c>
      <c r="D7545">
        <v>188873</v>
      </c>
      <c r="E7545" t="s">
        <v>5790</v>
      </c>
      <c r="F7545">
        <v>0.73438912629999997</v>
      </c>
      <c r="G7545">
        <v>188846</v>
      </c>
      <c r="H7545">
        <v>11.8</v>
      </c>
      <c r="I7545">
        <v>2</v>
      </c>
    </row>
    <row r="7546" spans="1:9" x14ac:dyDescent="0.3">
      <c r="A7546">
        <v>188846</v>
      </c>
      <c r="B7546">
        <v>100</v>
      </c>
      <c r="C7546">
        <v>0</v>
      </c>
      <c r="D7546">
        <v>188873</v>
      </c>
      <c r="E7546" t="s">
        <v>5790</v>
      </c>
      <c r="F7546">
        <v>0.73438912629999997</v>
      </c>
      <c r="G7546">
        <v>188846</v>
      </c>
      <c r="H7546">
        <v>11.8</v>
      </c>
      <c r="I7546">
        <v>2</v>
      </c>
    </row>
    <row r="7547" spans="1:9" x14ac:dyDescent="0.3">
      <c r="A7547">
        <v>188850</v>
      </c>
      <c r="B7547">
        <v>100</v>
      </c>
      <c r="C7547">
        <v>0</v>
      </c>
      <c r="D7547">
        <v>189508</v>
      </c>
      <c r="E7547" t="s">
        <v>5790</v>
      </c>
      <c r="F7547">
        <v>0.17125269770000001</v>
      </c>
      <c r="G7547">
        <v>188850</v>
      </c>
      <c r="H7547">
        <v>14.76</v>
      </c>
      <c r="I7547">
        <v>1</v>
      </c>
    </row>
    <row r="7548" spans="1:9" x14ac:dyDescent="0.3">
      <c r="A7548">
        <v>188850</v>
      </c>
      <c r="B7548">
        <v>100</v>
      </c>
      <c r="C7548">
        <v>0</v>
      </c>
      <c r="D7548">
        <v>189508</v>
      </c>
      <c r="E7548" t="s">
        <v>5790</v>
      </c>
      <c r="F7548">
        <v>0.17125269770000001</v>
      </c>
      <c r="G7548">
        <v>188850</v>
      </c>
      <c r="H7548">
        <v>14.76</v>
      </c>
      <c r="I7548">
        <v>1</v>
      </c>
    </row>
    <row r="7549" spans="1:9" x14ac:dyDescent="0.3">
      <c r="A7549">
        <v>188867</v>
      </c>
      <c r="B7549">
        <v>80</v>
      </c>
      <c r="C7549">
        <v>0</v>
      </c>
      <c r="D7549">
        <v>188233</v>
      </c>
      <c r="E7549" t="s">
        <v>5790</v>
      </c>
      <c r="F7549">
        <v>0.84136873479999996</v>
      </c>
      <c r="G7549">
        <v>188867</v>
      </c>
      <c r="H7549">
        <v>6.11</v>
      </c>
      <c r="I7549">
        <v>4</v>
      </c>
    </row>
    <row r="7550" spans="1:9" x14ac:dyDescent="0.3">
      <c r="A7550">
        <v>188867</v>
      </c>
      <c r="B7550">
        <v>80</v>
      </c>
      <c r="C7550">
        <v>0</v>
      </c>
      <c r="D7550">
        <v>188233</v>
      </c>
      <c r="E7550" t="s">
        <v>5790</v>
      </c>
      <c r="F7550">
        <v>0.84136873479999996</v>
      </c>
      <c r="G7550">
        <v>188867</v>
      </c>
      <c r="H7550">
        <v>6.11</v>
      </c>
      <c r="I7550">
        <v>4</v>
      </c>
    </row>
    <row r="7551" spans="1:9" x14ac:dyDescent="0.3">
      <c r="A7551">
        <v>188878</v>
      </c>
      <c r="B7551">
        <v>120</v>
      </c>
      <c r="C7551">
        <v>0</v>
      </c>
      <c r="D7551">
        <v>189500</v>
      </c>
      <c r="E7551" t="s">
        <v>5790</v>
      </c>
      <c r="F7551">
        <v>0.88786262270000005</v>
      </c>
      <c r="G7551">
        <v>188878</v>
      </c>
      <c r="H7551">
        <v>6.11</v>
      </c>
      <c r="I7551">
        <v>4</v>
      </c>
    </row>
    <row r="7552" spans="1:9" x14ac:dyDescent="0.3">
      <c r="A7552">
        <v>188878</v>
      </c>
      <c r="B7552">
        <v>120</v>
      </c>
      <c r="C7552">
        <v>0</v>
      </c>
      <c r="D7552">
        <v>189500</v>
      </c>
      <c r="E7552" t="s">
        <v>5790</v>
      </c>
      <c r="F7552">
        <v>0.88786262270000005</v>
      </c>
      <c r="G7552">
        <v>188878</v>
      </c>
      <c r="H7552">
        <v>6.11</v>
      </c>
      <c r="I7552">
        <v>4</v>
      </c>
    </row>
    <row r="7553" spans="1:9" x14ac:dyDescent="0.3">
      <c r="A7553">
        <v>188879</v>
      </c>
      <c r="B7553">
        <v>100</v>
      </c>
      <c r="C7553">
        <v>0</v>
      </c>
      <c r="D7553">
        <v>189508</v>
      </c>
      <c r="E7553" t="s">
        <v>5790</v>
      </c>
      <c r="F7553">
        <v>0.1524068713</v>
      </c>
      <c r="G7553">
        <v>188879</v>
      </c>
      <c r="H7553">
        <v>14.76</v>
      </c>
      <c r="I7553">
        <v>1</v>
      </c>
    </row>
    <row r="7554" spans="1:9" x14ac:dyDescent="0.3">
      <c r="A7554">
        <v>188879</v>
      </c>
      <c r="B7554">
        <v>100</v>
      </c>
      <c r="C7554">
        <v>0</v>
      </c>
      <c r="D7554">
        <v>189508</v>
      </c>
      <c r="E7554" t="s">
        <v>5790</v>
      </c>
      <c r="F7554">
        <v>0.1524068713</v>
      </c>
      <c r="G7554">
        <v>188879</v>
      </c>
      <c r="H7554">
        <v>14.76</v>
      </c>
      <c r="I7554">
        <v>1</v>
      </c>
    </row>
    <row r="7555" spans="1:9" x14ac:dyDescent="0.3">
      <c r="A7555">
        <v>188882</v>
      </c>
      <c r="B7555">
        <v>120</v>
      </c>
      <c r="C7555">
        <v>0</v>
      </c>
      <c r="D7555">
        <v>189500</v>
      </c>
      <c r="E7555" t="s">
        <v>5790</v>
      </c>
      <c r="F7555">
        <v>0.84306210280000005</v>
      </c>
      <c r="G7555">
        <v>188882</v>
      </c>
      <c r="H7555">
        <v>6.11</v>
      </c>
      <c r="I7555">
        <v>4</v>
      </c>
    </row>
    <row r="7556" spans="1:9" x14ac:dyDescent="0.3">
      <c r="A7556">
        <v>188882</v>
      </c>
      <c r="B7556">
        <v>120</v>
      </c>
      <c r="C7556">
        <v>0</v>
      </c>
      <c r="D7556">
        <v>189500</v>
      </c>
      <c r="E7556" t="s">
        <v>5790</v>
      </c>
      <c r="F7556">
        <v>0.84306210280000005</v>
      </c>
      <c r="G7556">
        <v>188882</v>
      </c>
      <c r="H7556">
        <v>6.11</v>
      </c>
      <c r="I7556">
        <v>4</v>
      </c>
    </row>
    <row r="7557" spans="1:9" x14ac:dyDescent="0.3">
      <c r="A7557">
        <v>188921</v>
      </c>
      <c r="B7557">
        <v>142</v>
      </c>
      <c r="C7557">
        <v>0</v>
      </c>
      <c r="D7557">
        <v>189202</v>
      </c>
      <c r="E7557" t="s">
        <v>5790</v>
      </c>
      <c r="F7557">
        <v>0.6759383082</v>
      </c>
      <c r="G7557">
        <v>188921</v>
      </c>
      <c r="H7557">
        <v>11.8</v>
      </c>
      <c r="I7557">
        <v>2</v>
      </c>
    </row>
    <row r="7558" spans="1:9" x14ac:dyDescent="0.3">
      <c r="A7558">
        <v>188921</v>
      </c>
      <c r="B7558">
        <v>142</v>
      </c>
      <c r="C7558">
        <v>0</v>
      </c>
      <c r="D7558">
        <v>189202</v>
      </c>
      <c r="E7558" t="s">
        <v>5790</v>
      </c>
      <c r="F7558">
        <v>0.6759383082</v>
      </c>
      <c r="G7558">
        <v>188921</v>
      </c>
      <c r="H7558">
        <v>11.8</v>
      </c>
      <c r="I7558">
        <v>2</v>
      </c>
    </row>
    <row r="7559" spans="1:9" x14ac:dyDescent="0.3">
      <c r="A7559">
        <v>188922</v>
      </c>
      <c r="B7559">
        <v>142</v>
      </c>
      <c r="C7559">
        <v>0</v>
      </c>
      <c r="D7559">
        <v>189202</v>
      </c>
      <c r="E7559" t="s">
        <v>5790</v>
      </c>
      <c r="F7559">
        <v>0.35553723570000001</v>
      </c>
      <c r="G7559">
        <v>188922</v>
      </c>
      <c r="H7559">
        <v>14.76</v>
      </c>
      <c r="I7559">
        <v>1</v>
      </c>
    </row>
    <row r="7560" spans="1:9" x14ac:dyDescent="0.3">
      <c r="A7560">
        <v>188922</v>
      </c>
      <c r="B7560">
        <v>142</v>
      </c>
      <c r="C7560">
        <v>0</v>
      </c>
      <c r="D7560">
        <v>189202</v>
      </c>
      <c r="E7560" t="s">
        <v>5790</v>
      </c>
      <c r="F7560">
        <v>0.35553723570000001</v>
      </c>
      <c r="G7560">
        <v>188922</v>
      </c>
      <c r="H7560">
        <v>14.76</v>
      </c>
      <c r="I7560">
        <v>1</v>
      </c>
    </row>
    <row r="7561" spans="1:9" x14ac:dyDescent="0.3">
      <c r="A7561">
        <v>189048</v>
      </c>
      <c r="B7561">
        <v>142</v>
      </c>
      <c r="C7561">
        <v>0</v>
      </c>
      <c r="D7561">
        <v>189467</v>
      </c>
      <c r="E7561" t="s">
        <v>5790</v>
      </c>
      <c r="F7561">
        <v>0.83642786739999997</v>
      </c>
      <c r="G7561">
        <v>189048</v>
      </c>
      <c r="H7561">
        <v>7.65</v>
      </c>
      <c r="I7561">
        <v>3</v>
      </c>
    </row>
    <row r="7562" spans="1:9" x14ac:dyDescent="0.3">
      <c r="A7562">
        <v>189048</v>
      </c>
      <c r="B7562">
        <v>142</v>
      </c>
      <c r="C7562">
        <v>0</v>
      </c>
      <c r="D7562">
        <v>189467</v>
      </c>
      <c r="E7562" t="s">
        <v>5790</v>
      </c>
      <c r="F7562">
        <v>0.83642786739999997</v>
      </c>
      <c r="G7562">
        <v>189048</v>
      </c>
      <c r="H7562">
        <v>7.65</v>
      </c>
      <c r="I7562">
        <v>3</v>
      </c>
    </row>
    <row r="7563" spans="1:9" x14ac:dyDescent="0.3">
      <c r="A7563">
        <v>189051</v>
      </c>
      <c r="B7563">
        <v>120</v>
      </c>
      <c r="C7563">
        <v>0</v>
      </c>
      <c r="D7563">
        <v>189500</v>
      </c>
      <c r="E7563" t="s">
        <v>5790</v>
      </c>
      <c r="F7563">
        <v>0.60085719820000005</v>
      </c>
      <c r="G7563">
        <v>189051</v>
      </c>
      <c r="H7563">
        <v>11.8</v>
      </c>
      <c r="I7563">
        <v>2</v>
      </c>
    </row>
    <row r="7564" spans="1:9" x14ac:dyDescent="0.3">
      <c r="A7564">
        <v>189051</v>
      </c>
      <c r="B7564">
        <v>120</v>
      </c>
      <c r="C7564">
        <v>0</v>
      </c>
      <c r="D7564">
        <v>189500</v>
      </c>
      <c r="E7564" t="s">
        <v>5790</v>
      </c>
      <c r="F7564">
        <v>0.60085719820000005</v>
      </c>
      <c r="G7564">
        <v>189051</v>
      </c>
      <c r="H7564">
        <v>11.8</v>
      </c>
      <c r="I7564">
        <v>2</v>
      </c>
    </row>
    <row r="7565" spans="1:9" x14ac:dyDescent="0.3">
      <c r="A7565">
        <v>189060</v>
      </c>
      <c r="B7565">
        <v>142</v>
      </c>
      <c r="C7565">
        <v>0</v>
      </c>
      <c r="D7565">
        <v>189476</v>
      </c>
      <c r="E7565" t="s">
        <v>5790</v>
      </c>
      <c r="F7565">
        <v>0.4533727467</v>
      </c>
      <c r="G7565">
        <v>189060</v>
      </c>
      <c r="H7565">
        <v>14.76</v>
      </c>
      <c r="I7565">
        <v>1</v>
      </c>
    </row>
    <row r="7566" spans="1:9" x14ac:dyDescent="0.3">
      <c r="A7566">
        <v>189060</v>
      </c>
      <c r="B7566">
        <v>142</v>
      </c>
      <c r="C7566">
        <v>0</v>
      </c>
      <c r="D7566">
        <v>189476</v>
      </c>
      <c r="E7566" t="s">
        <v>5790</v>
      </c>
      <c r="F7566">
        <v>0.4533727467</v>
      </c>
      <c r="G7566">
        <v>189060</v>
      </c>
      <c r="H7566">
        <v>14.76</v>
      </c>
      <c r="I7566">
        <v>1</v>
      </c>
    </row>
    <row r="7567" spans="1:9" x14ac:dyDescent="0.3">
      <c r="A7567">
        <v>189070</v>
      </c>
      <c r="B7567">
        <v>142</v>
      </c>
      <c r="C7567">
        <v>0</v>
      </c>
      <c r="D7567">
        <v>189180</v>
      </c>
      <c r="E7567" t="s">
        <v>5790</v>
      </c>
      <c r="F7567">
        <v>0.64963793749999998</v>
      </c>
      <c r="G7567">
        <v>189070</v>
      </c>
      <c r="H7567">
        <v>11.8</v>
      </c>
      <c r="I7567">
        <v>2</v>
      </c>
    </row>
    <row r="7568" spans="1:9" x14ac:dyDescent="0.3">
      <c r="A7568">
        <v>189070</v>
      </c>
      <c r="B7568">
        <v>142</v>
      </c>
      <c r="C7568">
        <v>0</v>
      </c>
      <c r="D7568">
        <v>189180</v>
      </c>
      <c r="E7568" t="s">
        <v>5790</v>
      </c>
      <c r="F7568">
        <v>0.64963793749999998</v>
      </c>
      <c r="G7568">
        <v>189070</v>
      </c>
      <c r="H7568">
        <v>11.8</v>
      </c>
      <c r="I7568">
        <v>2</v>
      </c>
    </row>
    <row r="7569" spans="1:9" x14ac:dyDescent="0.3">
      <c r="A7569">
        <v>189091</v>
      </c>
      <c r="B7569">
        <v>95</v>
      </c>
      <c r="C7569">
        <v>0</v>
      </c>
      <c r="D7569">
        <v>189688</v>
      </c>
      <c r="E7569" t="s">
        <v>5790</v>
      </c>
      <c r="F7569">
        <v>0.91543209550000004</v>
      </c>
      <c r="G7569">
        <v>189091</v>
      </c>
      <c r="H7569">
        <v>6.11</v>
      </c>
      <c r="I7569">
        <v>4</v>
      </c>
    </row>
    <row r="7570" spans="1:9" x14ac:dyDescent="0.3">
      <c r="A7570">
        <v>189091</v>
      </c>
      <c r="B7570">
        <v>95</v>
      </c>
      <c r="C7570">
        <v>0</v>
      </c>
      <c r="D7570">
        <v>189688</v>
      </c>
      <c r="E7570" t="s">
        <v>5790</v>
      </c>
      <c r="F7570">
        <v>0.91543209550000004</v>
      </c>
      <c r="G7570">
        <v>189091</v>
      </c>
      <c r="H7570">
        <v>6.11</v>
      </c>
      <c r="I7570">
        <v>4</v>
      </c>
    </row>
    <row r="7571" spans="1:9" x14ac:dyDescent="0.3">
      <c r="A7571">
        <v>189095</v>
      </c>
      <c r="B7571">
        <v>95</v>
      </c>
      <c r="C7571">
        <v>0</v>
      </c>
      <c r="D7571">
        <v>189688</v>
      </c>
      <c r="E7571" t="s">
        <v>5790</v>
      </c>
      <c r="F7571">
        <v>0.65825647119999997</v>
      </c>
      <c r="G7571">
        <v>189095</v>
      </c>
      <c r="H7571">
        <v>11.8</v>
      </c>
      <c r="I7571">
        <v>2</v>
      </c>
    </row>
    <row r="7572" spans="1:9" x14ac:dyDescent="0.3">
      <c r="A7572">
        <v>189095</v>
      </c>
      <c r="B7572">
        <v>95</v>
      </c>
      <c r="C7572">
        <v>0</v>
      </c>
      <c r="D7572">
        <v>189688</v>
      </c>
      <c r="E7572" t="s">
        <v>5790</v>
      </c>
      <c r="F7572">
        <v>0.65825647119999997</v>
      </c>
      <c r="G7572">
        <v>189095</v>
      </c>
      <c r="H7572">
        <v>11.8</v>
      </c>
      <c r="I7572">
        <v>2</v>
      </c>
    </row>
    <row r="7573" spans="1:9" x14ac:dyDescent="0.3">
      <c r="A7573">
        <v>189099</v>
      </c>
      <c r="B7573">
        <v>95</v>
      </c>
      <c r="C7573">
        <v>0</v>
      </c>
      <c r="D7573">
        <v>189688</v>
      </c>
      <c r="E7573" t="s">
        <v>5790</v>
      </c>
      <c r="F7573">
        <v>0.2217473388</v>
      </c>
      <c r="G7573">
        <v>189099</v>
      </c>
      <c r="H7573">
        <v>14.76</v>
      </c>
      <c r="I7573">
        <v>1</v>
      </c>
    </row>
    <row r="7574" spans="1:9" x14ac:dyDescent="0.3">
      <c r="A7574">
        <v>189099</v>
      </c>
      <c r="B7574">
        <v>95</v>
      </c>
      <c r="C7574">
        <v>0</v>
      </c>
      <c r="D7574">
        <v>189688</v>
      </c>
      <c r="E7574" t="s">
        <v>5790</v>
      </c>
      <c r="F7574">
        <v>0.2217473388</v>
      </c>
      <c r="G7574">
        <v>189099</v>
      </c>
      <c r="H7574">
        <v>14.76</v>
      </c>
      <c r="I7574">
        <v>1</v>
      </c>
    </row>
    <row r="7575" spans="1:9" x14ac:dyDescent="0.3">
      <c r="A7575">
        <v>189104</v>
      </c>
      <c r="B7575">
        <v>120</v>
      </c>
      <c r="C7575">
        <v>0</v>
      </c>
      <c r="D7575">
        <v>189500</v>
      </c>
      <c r="E7575" t="s">
        <v>5790</v>
      </c>
      <c r="F7575">
        <v>0.71854609250000001</v>
      </c>
      <c r="G7575">
        <v>189104</v>
      </c>
      <c r="H7575">
        <v>11.8</v>
      </c>
      <c r="I7575">
        <v>2</v>
      </c>
    </row>
    <row r="7576" spans="1:9" x14ac:dyDescent="0.3">
      <c r="A7576">
        <v>189104</v>
      </c>
      <c r="B7576">
        <v>120</v>
      </c>
      <c r="C7576">
        <v>0</v>
      </c>
      <c r="D7576">
        <v>189500</v>
      </c>
      <c r="E7576" t="s">
        <v>5790</v>
      </c>
      <c r="F7576">
        <v>0.71854609250000001</v>
      </c>
      <c r="G7576">
        <v>189104</v>
      </c>
      <c r="H7576">
        <v>11.8</v>
      </c>
      <c r="I7576">
        <v>2</v>
      </c>
    </row>
    <row r="7577" spans="1:9" x14ac:dyDescent="0.3">
      <c r="A7577">
        <v>189163</v>
      </c>
      <c r="B7577">
        <v>110</v>
      </c>
      <c r="C7577">
        <v>0</v>
      </c>
      <c r="D7577">
        <v>189579</v>
      </c>
      <c r="E7577" t="s">
        <v>5790</v>
      </c>
      <c r="F7577">
        <v>0.31406703590000001</v>
      </c>
      <c r="G7577">
        <v>189163</v>
      </c>
      <c r="H7577">
        <v>14.76</v>
      </c>
      <c r="I7577">
        <v>1</v>
      </c>
    </row>
    <row r="7578" spans="1:9" x14ac:dyDescent="0.3">
      <c r="A7578">
        <v>189163</v>
      </c>
      <c r="B7578">
        <v>110</v>
      </c>
      <c r="C7578">
        <v>0</v>
      </c>
      <c r="D7578">
        <v>189579</v>
      </c>
      <c r="E7578" t="s">
        <v>5790</v>
      </c>
      <c r="F7578">
        <v>0.31406703590000001</v>
      </c>
      <c r="G7578">
        <v>189163</v>
      </c>
      <c r="H7578">
        <v>14.76</v>
      </c>
      <c r="I7578">
        <v>1</v>
      </c>
    </row>
    <row r="7579" spans="1:9" x14ac:dyDescent="0.3">
      <c r="A7579">
        <v>189174</v>
      </c>
      <c r="B7579">
        <v>100</v>
      </c>
      <c r="C7579">
        <v>0</v>
      </c>
      <c r="D7579">
        <v>189153</v>
      </c>
      <c r="E7579" t="s">
        <v>5790</v>
      </c>
      <c r="F7579">
        <v>0.34245130419999997</v>
      </c>
      <c r="G7579">
        <v>189174</v>
      </c>
      <c r="H7579">
        <v>14.76</v>
      </c>
      <c r="I7579">
        <v>1</v>
      </c>
    </row>
    <row r="7580" spans="1:9" x14ac:dyDescent="0.3">
      <c r="A7580">
        <v>189174</v>
      </c>
      <c r="B7580">
        <v>100</v>
      </c>
      <c r="C7580">
        <v>0</v>
      </c>
      <c r="D7580">
        <v>189153</v>
      </c>
      <c r="E7580" t="s">
        <v>5790</v>
      </c>
      <c r="F7580">
        <v>0.34245130419999997</v>
      </c>
      <c r="G7580">
        <v>189174</v>
      </c>
      <c r="H7580">
        <v>14.76</v>
      </c>
      <c r="I7580">
        <v>1</v>
      </c>
    </row>
    <row r="7581" spans="1:9" x14ac:dyDescent="0.3">
      <c r="A7581">
        <v>189206</v>
      </c>
      <c r="B7581">
        <v>120</v>
      </c>
      <c r="C7581">
        <v>0</v>
      </c>
      <c r="D7581">
        <v>190377</v>
      </c>
      <c r="E7581" t="s">
        <v>5790</v>
      </c>
      <c r="F7581">
        <v>0.29165878890000002</v>
      </c>
      <c r="G7581">
        <v>189206</v>
      </c>
      <c r="H7581">
        <v>14.76</v>
      </c>
      <c r="I7581">
        <v>1</v>
      </c>
    </row>
    <row r="7582" spans="1:9" x14ac:dyDescent="0.3">
      <c r="A7582">
        <v>189208</v>
      </c>
      <c r="B7582">
        <v>120</v>
      </c>
      <c r="C7582">
        <v>0</v>
      </c>
      <c r="D7582">
        <v>190377</v>
      </c>
      <c r="E7582" t="s">
        <v>5790</v>
      </c>
      <c r="F7582">
        <v>0.42412385339999997</v>
      </c>
      <c r="G7582">
        <v>189208</v>
      </c>
      <c r="H7582">
        <v>14.76</v>
      </c>
      <c r="I7582">
        <v>1</v>
      </c>
    </row>
    <row r="7583" spans="1:9" x14ac:dyDescent="0.3">
      <c r="A7583">
        <v>189209</v>
      </c>
      <c r="B7583">
        <v>120</v>
      </c>
      <c r="C7583">
        <v>0</v>
      </c>
      <c r="D7583">
        <v>190377</v>
      </c>
      <c r="E7583" t="s">
        <v>5790</v>
      </c>
      <c r="F7583">
        <v>0.42822328209999999</v>
      </c>
      <c r="G7583">
        <v>189209</v>
      </c>
      <c r="H7583">
        <v>14.76</v>
      </c>
      <c r="I7583">
        <v>1</v>
      </c>
    </row>
    <row r="7584" spans="1:9" x14ac:dyDescent="0.3">
      <c r="A7584">
        <v>189212</v>
      </c>
      <c r="B7584">
        <v>142</v>
      </c>
      <c r="C7584">
        <v>0</v>
      </c>
      <c r="D7584">
        <v>189625</v>
      </c>
      <c r="E7584" t="s">
        <v>5790</v>
      </c>
      <c r="F7584">
        <v>0.2113226503</v>
      </c>
      <c r="G7584">
        <v>189212</v>
      </c>
      <c r="H7584">
        <v>14.76</v>
      </c>
      <c r="I7584">
        <v>1</v>
      </c>
    </row>
    <row r="7585" spans="1:9" x14ac:dyDescent="0.3">
      <c r="A7585">
        <v>189212</v>
      </c>
      <c r="B7585">
        <v>142</v>
      </c>
      <c r="C7585">
        <v>0</v>
      </c>
      <c r="D7585">
        <v>189625</v>
      </c>
      <c r="E7585" t="s">
        <v>5790</v>
      </c>
      <c r="F7585">
        <v>0.2113226503</v>
      </c>
      <c r="G7585">
        <v>189212</v>
      </c>
      <c r="H7585">
        <v>14.76</v>
      </c>
      <c r="I7585">
        <v>1</v>
      </c>
    </row>
    <row r="7586" spans="1:9" x14ac:dyDescent="0.3">
      <c r="A7586">
        <v>189215</v>
      </c>
      <c r="B7586">
        <v>120</v>
      </c>
      <c r="C7586">
        <v>0</v>
      </c>
      <c r="D7586">
        <v>190377</v>
      </c>
      <c r="E7586" t="s">
        <v>5790</v>
      </c>
      <c r="F7586">
        <v>0.37357750540000001</v>
      </c>
      <c r="G7586">
        <v>189215</v>
      </c>
      <c r="H7586">
        <v>14.76</v>
      </c>
      <c r="I7586">
        <v>1</v>
      </c>
    </row>
    <row r="7587" spans="1:9" x14ac:dyDescent="0.3">
      <c r="A7587">
        <v>189216</v>
      </c>
      <c r="B7587">
        <v>142</v>
      </c>
      <c r="C7587">
        <v>0</v>
      </c>
      <c r="D7587">
        <v>189625</v>
      </c>
      <c r="E7587" t="s">
        <v>5790</v>
      </c>
      <c r="F7587">
        <v>0.13238063450000001</v>
      </c>
      <c r="G7587">
        <v>189216</v>
      </c>
      <c r="H7587">
        <v>14.76</v>
      </c>
      <c r="I7587">
        <v>1</v>
      </c>
    </row>
    <row r="7588" spans="1:9" x14ac:dyDescent="0.3">
      <c r="A7588">
        <v>189216</v>
      </c>
      <c r="B7588">
        <v>142</v>
      </c>
      <c r="C7588">
        <v>0</v>
      </c>
      <c r="D7588">
        <v>189625</v>
      </c>
      <c r="E7588" t="s">
        <v>5790</v>
      </c>
      <c r="F7588">
        <v>0.13238063450000001</v>
      </c>
      <c r="G7588">
        <v>189216</v>
      </c>
      <c r="H7588">
        <v>14.76</v>
      </c>
      <c r="I7588">
        <v>1</v>
      </c>
    </row>
    <row r="7589" spans="1:9" x14ac:dyDescent="0.3">
      <c r="A7589">
        <v>189218</v>
      </c>
      <c r="B7589">
        <v>120</v>
      </c>
      <c r="C7589">
        <v>0</v>
      </c>
      <c r="D7589">
        <v>190377</v>
      </c>
      <c r="E7589" t="s">
        <v>5790</v>
      </c>
      <c r="F7589">
        <v>0.70298653840000003</v>
      </c>
      <c r="G7589">
        <v>189218</v>
      </c>
      <c r="H7589">
        <v>11.8</v>
      </c>
      <c r="I7589">
        <v>2</v>
      </c>
    </row>
    <row r="7590" spans="1:9" x14ac:dyDescent="0.3">
      <c r="A7590">
        <v>189222</v>
      </c>
      <c r="B7590">
        <v>142</v>
      </c>
      <c r="C7590">
        <v>0</v>
      </c>
      <c r="D7590">
        <v>189625</v>
      </c>
      <c r="E7590" t="s">
        <v>5790</v>
      </c>
      <c r="F7590">
        <v>0.76545631889999999</v>
      </c>
      <c r="G7590">
        <v>189222</v>
      </c>
      <c r="H7590">
        <v>7.65</v>
      </c>
      <c r="I7590">
        <v>3</v>
      </c>
    </row>
    <row r="7591" spans="1:9" x14ac:dyDescent="0.3">
      <c r="A7591">
        <v>189222</v>
      </c>
      <c r="B7591">
        <v>142</v>
      </c>
      <c r="C7591">
        <v>0</v>
      </c>
      <c r="D7591">
        <v>189625</v>
      </c>
      <c r="E7591" t="s">
        <v>5790</v>
      </c>
      <c r="F7591">
        <v>0.76545631889999999</v>
      </c>
      <c r="G7591">
        <v>189222</v>
      </c>
      <c r="H7591">
        <v>7.65</v>
      </c>
      <c r="I7591">
        <v>3</v>
      </c>
    </row>
    <row r="7592" spans="1:9" x14ac:dyDescent="0.3">
      <c r="A7592">
        <v>189224</v>
      </c>
      <c r="B7592">
        <v>100</v>
      </c>
      <c r="C7592">
        <v>0</v>
      </c>
      <c r="D7592">
        <v>189868</v>
      </c>
      <c r="E7592" t="s">
        <v>5790</v>
      </c>
      <c r="F7592">
        <v>0.23118507860000001</v>
      </c>
      <c r="G7592">
        <v>189224</v>
      </c>
      <c r="H7592">
        <v>14.76</v>
      </c>
      <c r="I7592">
        <v>1</v>
      </c>
    </row>
    <row r="7593" spans="1:9" x14ac:dyDescent="0.3">
      <c r="A7593">
        <v>189224</v>
      </c>
      <c r="B7593">
        <v>100</v>
      </c>
      <c r="C7593">
        <v>0</v>
      </c>
      <c r="D7593">
        <v>189868</v>
      </c>
      <c r="E7593" t="s">
        <v>5790</v>
      </c>
      <c r="F7593">
        <v>0.23118507860000001</v>
      </c>
      <c r="G7593">
        <v>189224</v>
      </c>
      <c r="H7593">
        <v>14.76</v>
      </c>
      <c r="I7593">
        <v>1</v>
      </c>
    </row>
    <row r="7594" spans="1:9" x14ac:dyDescent="0.3">
      <c r="A7594">
        <v>189225</v>
      </c>
      <c r="B7594">
        <v>142</v>
      </c>
      <c r="C7594">
        <v>0</v>
      </c>
      <c r="D7594">
        <v>189625</v>
      </c>
      <c r="E7594" t="s">
        <v>5790</v>
      </c>
      <c r="F7594">
        <v>0.57950675490000003</v>
      </c>
      <c r="G7594">
        <v>189225</v>
      </c>
      <c r="H7594">
        <v>11.8</v>
      </c>
      <c r="I7594">
        <v>2</v>
      </c>
    </row>
    <row r="7595" spans="1:9" x14ac:dyDescent="0.3">
      <c r="A7595">
        <v>189225</v>
      </c>
      <c r="B7595">
        <v>142</v>
      </c>
      <c r="C7595">
        <v>0</v>
      </c>
      <c r="D7595">
        <v>189625</v>
      </c>
      <c r="E7595" t="s">
        <v>5790</v>
      </c>
      <c r="F7595">
        <v>0.57950675490000003</v>
      </c>
      <c r="G7595">
        <v>189225</v>
      </c>
      <c r="H7595">
        <v>11.8</v>
      </c>
      <c r="I7595">
        <v>2</v>
      </c>
    </row>
    <row r="7596" spans="1:9" x14ac:dyDescent="0.3">
      <c r="A7596">
        <v>189229</v>
      </c>
      <c r="B7596">
        <v>142</v>
      </c>
      <c r="C7596">
        <v>0</v>
      </c>
      <c r="D7596">
        <v>189625</v>
      </c>
      <c r="E7596" t="s">
        <v>5790</v>
      </c>
      <c r="F7596">
        <v>0.15907275679999999</v>
      </c>
      <c r="G7596">
        <v>189229</v>
      </c>
      <c r="H7596">
        <v>14.76</v>
      </c>
      <c r="I7596">
        <v>1</v>
      </c>
    </row>
    <row r="7597" spans="1:9" x14ac:dyDescent="0.3">
      <c r="A7597">
        <v>189229</v>
      </c>
      <c r="B7597">
        <v>142</v>
      </c>
      <c r="C7597">
        <v>0</v>
      </c>
      <c r="D7597">
        <v>189625</v>
      </c>
      <c r="E7597" t="s">
        <v>5790</v>
      </c>
      <c r="F7597">
        <v>0.15907275679999999</v>
      </c>
      <c r="G7597">
        <v>189229</v>
      </c>
      <c r="H7597">
        <v>14.76</v>
      </c>
      <c r="I7597">
        <v>1</v>
      </c>
    </row>
    <row r="7598" spans="1:9" x14ac:dyDescent="0.3">
      <c r="A7598">
        <v>189232</v>
      </c>
      <c r="B7598">
        <v>142</v>
      </c>
      <c r="C7598">
        <v>0</v>
      </c>
      <c r="D7598">
        <v>190744</v>
      </c>
      <c r="E7598" t="s">
        <v>5790</v>
      </c>
      <c r="F7598">
        <v>0.27366408710000001</v>
      </c>
      <c r="G7598">
        <v>189232</v>
      </c>
      <c r="H7598">
        <v>14.76</v>
      </c>
      <c r="I7598">
        <v>1</v>
      </c>
    </row>
    <row r="7599" spans="1:9" x14ac:dyDescent="0.3">
      <c r="A7599">
        <v>189239</v>
      </c>
      <c r="B7599">
        <v>142</v>
      </c>
      <c r="C7599">
        <v>0</v>
      </c>
      <c r="D7599">
        <v>190744</v>
      </c>
      <c r="E7599" t="s">
        <v>5790</v>
      </c>
      <c r="F7599">
        <v>0.26507550479999997</v>
      </c>
      <c r="G7599">
        <v>189239</v>
      </c>
      <c r="H7599">
        <v>14.76</v>
      </c>
      <c r="I7599">
        <v>1</v>
      </c>
    </row>
    <row r="7600" spans="1:9" x14ac:dyDescent="0.3">
      <c r="A7600">
        <v>189242</v>
      </c>
      <c r="B7600">
        <v>100</v>
      </c>
      <c r="C7600">
        <v>0</v>
      </c>
      <c r="D7600">
        <v>189508</v>
      </c>
      <c r="E7600" t="s">
        <v>5790</v>
      </c>
      <c r="F7600">
        <v>0.4307946265</v>
      </c>
      <c r="G7600">
        <v>189242</v>
      </c>
      <c r="H7600">
        <v>14.76</v>
      </c>
      <c r="I7600">
        <v>1</v>
      </c>
    </row>
    <row r="7601" spans="1:9" x14ac:dyDescent="0.3">
      <c r="A7601">
        <v>189242</v>
      </c>
      <c r="B7601">
        <v>100</v>
      </c>
      <c r="C7601">
        <v>0</v>
      </c>
      <c r="D7601">
        <v>189508</v>
      </c>
      <c r="E7601" t="s">
        <v>5790</v>
      </c>
      <c r="F7601">
        <v>0.4307946265</v>
      </c>
      <c r="G7601">
        <v>189242</v>
      </c>
      <c r="H7601">
        <v>14.76</v>
      </c>
      <c r="I7601">
        <v>1</v>
      </c>
    </row>
    <row r="7602" spans="1:9" x14ac:dyDescent="0.3">
      <c r="A7602">
        <v>189254</v>
      </c>
      <c r="B7602">
        <v>142</v>
      </c>
      <c r="C7602">
        <v>0</v>
      </c>
      <c r="D7602">
        <v>190027</v>
      </c>
      <c r="E7602" t="s">
        <v>5790</v>
      </c>
      <c r="F7602">
        <v>0.37768855690000003</v>
      </c>
      <c r="G7602">
        <v>189254</v>
      </c>
      <c r="H7602">
        <v>14.76</v>
      </c>
      <c r="I7602">
        <v>1</v>
      </c>
    </row>
    <row r="7603" spans="1:9" x14ac:dyDescent="0.3">
      <c r="A7603">
        <v>189254</v>
      </c>
      <c r="B7603">
        <v>142</v>
      </c>
      <c r="C7603">
        <v>0</v>
      </c>
      <c r="D7603">
        <v>190027</v>
      </c>
      <c r="E7603" t="s">
        <v>5790</v>
      </c>
      <c r="F7603">
        <v>0.37768855690000003</v>
      </c>
      <c r="G7603">
        <v>189254</v>
      </c>
      <c r="H7603">
        <v>14.76</v>
      </c>
      <c r="I7603">
        <v>1</v>
      </c>
    </row>
    <row r="7604" spans="1:9" x14ac:dyDescent="0.3">
      <c r="A7604">
        <v>189258</v>
      </c>
      <c r="B7604">
        <v>142</v>
      </c>
      <c r="C7604">
        <v>0</v>
      </c>
      <c r="D7604">
        <v>190027</v>
      </c>
      <c r="E7604" t="s">
        <v>5790</v>
      </c>
      <c r="F7604">
        <v>0.6252607107</v>
      </c>
      <c r="G7604">
        <v>189258</v>
      </c>
      <c r="H7604">
        <v>11.8</v>
      </c>
      <c r="I7604">
        <v>2</v>
      </c>
    </row>
    <row r="7605" spans="1:9" x14ac:dyDescent="0.3">
      <c r="A7605">
        <v>189258</v>
      </c>
      <c r="B7605">
        <v>142</v>
      </c>
      <c r="C7605">
        <v>0</v>
      </c>
      <c r="D7605">
        <v>190027</v>
      </c>
      <c r="E7605" t="s">
        <v>5790</v>
      </c>
      <c r="F7605">
        <v>0.6252607107</v>
      </c>
      <c r="G7605">
        <v>189258</v>
      </c>
      <c r="H7605">
        <v>11.8</v>
      </c>
      <c r="I7605">
        <v>2</v>
      </c>
    </row>
    <row r="7606" spans="1:9" x14ac:dyDescent="0.3">
      <c r="A7606">
        <v>189259</v>
      </c>
      <c r="B7606">
        <v>147</v>
      </c>
      <c r="C7606">
        <v>0</v>
      </c>
      <c r="D7606">
        <v>188645</v>
      </c>
      <c r="E7606" t="s">
        <v>5790</v>
      </c>
      <c r="F7606">
        <v>0.76776266100000001</v>
      </c>
      <c r="G7606">
        <v>189259</v>
      </c>
      <c r="H7606">
        <v>7.65</v>
      </c>
      <c r="I7606">
        <v>3</v>
      </c>
    </row>
    <row r="7607" spans="1:9" x14ac:dyDescent="0.3">
      <c r="A7607">
        <v>189259</v>
      </c>
      <c r="B7607">
        <v>147</v>
      </c>
      <c r="C7607">
        <v>0</v>
      </c>
      <c r="D7607">
        <v>188645</v>
      </c>
      <c r="E7607" t="s">
        <v>5790</v>
      </c>
      <c r="F7607">
        <v>0.76776266100000001</v>
      </c>
      <c r="G7607">
        <v>189259</v>
      </c>
      <c r="H7607">
        <v>7.65</v>
      </c>
      <c r="I7607">
        <v>3</v>
      </c>
    </row>
    <row r="7608" spans="1:9" x14ac:dyDescent="0.3">
      <c r="A7608">
        <v>189260</v>
      </c>
      <c r="B7608">
        <v>100</v>
      </c>
      <c r="C7608">
        <v>0</v>
      </c>
      <c r="D7608">
        <v>189868</v>
      </c>
      <c r="E7608" t="s">
        <v>5790</v>
      </c>
      <c r="F7608">
        <v>0.70509165529999995</v>
      </c>
      <c r="G7608">
        <v>189260</v>
      </c>
      <c r="H7608">
        <v>11.8</v>
      </c>
      <c r="I7608">
        <v>2</v>
      </c>
    </row>
    <row r="7609" spans="1:9" x14ac:dyDescent="0.3">
      <c r="A7609">
        <v>189260</v>
      </c>
      <c r="B7609">
        <v>100</v>
      </c>
      <c r="C7609">
        <v>0</v>
      </c>
      <c r="D7609">
        <v>189868</v>
      </c>
      <c r="E7609" t="s">
        <v>5790</v>
      </c>
      <c r="F7609">
        <v>0.70509165529999995</v>
      </c>
      <c r="G7609">
        <v>189260</v>
      </c>
      <c r="H7609">
        <v>11.8</v>
      </c>
      <c r="I7609">
        <v>2</v>
      </c>
    </row>
    <row r="7610" spans="1:9" x14ac:dyDescent="0.3">
      <c r="A7610">
        <v>189263</v>
      </c>
      <c r="B7610">
        <v>142</v>
      </c>
      <c r="C7610">
        <v>0</v>
      </c>
      <c r="D7610">
        <v>190027</v>
      </c>
      <c r="E7610" t="s">
        <v>5790</v>
      </c>
      <c r="F7610">
        <v>0.2599039078</v>
      </c>
      <c r="G7610">
        <v>189263</v>
      </c>
      <c r="H7610">
        <v>14.76</v>
      </c>
      <c r="I7610">
        <v>1</v>
      </c>
    </row>
    <row r="7611" spans="1:9" x14ac:dyDescent="0.3">
      <c r="A7611">
        <v>189263</v>
      </c>
      <c r="B7611">
        <v>142</v>
      </c>
      <c r="C7611">
        <v>0</v>
      </c>
      <c r="D7611">
        <v>190027</v>
      </c>
      <c r="E7611" t="s">
        <v>5790</v>
      </c>
      <c r="F7611">
        <v>0.2599039078</v>
      </c>
      <c r="G7611">
        <v>189263</v>
      </c>
      <c r="H7611">
        <v>14.76</v>
      </c>
      <c r="I7611">
        <v>1</v>
      </c>
    </row>
    <row r="7612" spans="1:9" x14ac:dyDescent="0.3">
      <c r="A7612">
        <v>189274</v>
      </c>
      <c r="B7612">
        <v>115</v>
      </c>
      <c r="C7612">
        <v>0</v>
      </c>
      <c r="D7612">
        <v>189556</v>
      </c>
      <c r="E7612" t="s">
        <v>5790</v>
      </c>
      <c r="F7612">
        <v>0.6381835938</v>
      </c>
      <c r="G7612">
        <v>189274</v>
      </c>
      <c r="H7612">
        <v>11.8</v>
      </c>
      <c r="I7612">
        <v>2</v>
      </c>
    </row>
    <row r="7613" spans="1:9" x14ac:dyDescent="0.3">
      <c r="A7613">
        <v>189274</v>
      </c>
      <c r="B7613">
        <v>115</v>
      </c>
      <c r="C7613">
        <v>0</v>
      </c>
      <c r="D7613">
        <v>189556</v>
      </c>
      <c r="E7613" t="s">
        <v>5790</v>
      </c>
      <c r="F7613">
        <v>0.6381835938</v>
      </c>
      <c r="G7613">
        <v>189274</v>
      </c>
      <c r="H7613">
        <v>11.8</v>
      </c>
      <c r="I7613">
        <v>2</v>
      </c>
    </row>
    <row r="7614" spans="1:9" x14ac:dyDescent="0.3">
      <c r="A7614">
        <v>189279</v>
      </c>
      <c r="B7614">
        <v>120</v>
      </c>
      <c r="C7614">
        <v>0</v>
      </c>
      <c r="D7614">
        <v>189500</v>
      </c>
      <c r="E7614" t="s">
        <v>5790</v>
      </c>
      <c r="F7614">
        <v>0.89248085020000001</v>
      </c>
      <c r="G7614">
        <v>189279</v>
      </c>
      <c r="H7614">
        <v>6.11</v>
      </c>
      <c r="I7614">
        <v>4</v>
      </c>
    </row>
    <row r="7615" spans="1:9" x14ac:dyDescent="0.3">
      <c r="A7615">
        <v>189279</v>
      </c>
      <c r="B7615">
        <v>120</v>
      </c>
      <c r="C7615">
        <v>0</v>
      </c>
      <c r="D7615">
        <v>189500</v>
      </c>
      <c r="E7615" t="s">
        <v>5790</v>
      </c>
      <c r="F7615">
        <v>0.89248085020000001</v>
      </c>
      <c r="G7615">
        <v>189279</v>
      </c>
      <c r="H7615">
        <v>6.11</v>
      </c>
      <c r="I7615">
        <v>4</v>
      </c>
    </row>
    <row r="7616" spans="1:9" x14ac:dyDescent="0.3">
      <c r="A7616">
        <v>189288</v>
      </c>
      <c r="B7616">
        <v>95</v>
      </c>
      <c r="C7616">
        <v>0</v>
      </c>
      <c r="D7616">
        <v>189829</v>
      </c>
      <c r="E7616" t="s">
        <v>5790</v>
      </c>
      <c r="F7616">
        <v>0.56142729520000001</v>
      </c>
      <c r="G7616">
        <v>189288</v>
      </c>
      <c r="H7616">
        <v>11.8</v>
      </c>
      <c r="I7616">
        <v>2</v>
      </c>
    </row>
    <row r="7617" spans="1:9" x14ac:dyDescent="0.3">
      <c r="A7617">
        <v>189288</v>
      </c>
      <c r="B7617">
        <v>95</v>
      </c>
      <c r="C7617">
        <v>0</v>
      </c>
      <c r="D7617">
        <v>189829</v>
      </c>
      <c r="E7617" t="s">
        <v>5790</v>
      </c>
      <c r="F7617">
        <v>0.56142729520000001</v>
      </c>
      <c r="G7617">
        <v>189288</v>
      </c>
      <c r="H7617">
        <v>11.8</v>
      </c>
      <c r="I7617">
        <v>2</v>
      </c>
    </row>
    <row r="7618" spans="1:9" x14ac:dyDescent="0.3">
      <c r="A7618">
        <v>189289</v>
      </c>
      <c r="B7618">
        <v>95</v>
      </c>
      <c r="C7618">
        <v>0</v>
      </c>
      <c r="D7618">
        <v>189829</v>
      </c>
      <c r="E7618" t="s">
        <v>5790</v>
      </c>
      <c r="F7618">
        <v>0.71259289979999996</v>
      </c>
      <c r="G7618">
        <v>189289</v>
      </c>
      <c r="H7618">
        <v>11.8</v>
      </c>
      <c r="I7618">
        <v>2</v>
      </c>
    </row>
    <row r="7619" spans="1:9" x14ac:dyDescent="0.3">
      <c r="A7619">
        <v>189289</v>
      </c>
      <c r="B7619">
        <v>95</v>
      </c>
      <c r="C7619">
        <v>0</v>
      </c>
      <c r="D7619">
        <v>189829</v>
      </c>
      <c r="E7619" t="s">
        <v>5790</v>
      </c>
      <c r="F7619">
        <v>0.71259289979999996</v>
      </c>
      <c r="G7619">
        <v>189289</v>
      </c>
      <c r="H7619">
        <v>11.8</v>
      </c>
      <c r="I7619">
        <v>2</v>
      </c>
    </row>
    <row r="7620" spans="1:9" x14ac:dyDescent="0.3">
      <c r="A7620">
        <v>189290</v>
      </c>
      <c r="B7620">
        <v>95</v>
      </c>
      <c r="C7620">
        <v>0</v>
      </c>
      <c r="D7620">
        <v>189829</v>
      </c>
      <c r="E7620" t="s">
        <v>5790</v>
      </c>
      <c r="F7620">
        <v>0.88807237149999996</v>
      </c>
      <c r="G7620">
        <v>189290</v>
      </c>
      <c r="H7620">
        <v>6.11</v>
      </c>
      <c r="I7620">
        <v>4</v>
      </c>
    </row>
    <row r="7621" spans="1:9" x14ac:dyDescent="0.3">
      <c r="A7621">
        <v>189290</v>
      </c>
      <c r="B7621">
        <v>95</v>
      </c>
      <c r="C7621">
        <v>0</v>
      </c>
      <c r="D7621">
        <v>189829</v>
      </c>
      <c r="E7621" t="s">
        <v>5790</v>
      </c>
      <c r="F7621">
        <v>0.88807237149999996</v>
      </c>
      <c r="G7621">
        <v>189290</v>
      </c>
      <c r="H7621">
        <v>6.11</v>
      </c>
      <c r="I7621">
        <v>4</v>
      </c>
    </row>
    <row r="7622" spans="1:9" x14ac:dyDescent="0.3">
      <c r="A7622">
        <v>189294</v>
      </c>
      <c r="B7622">
        <v>95</v>
      </c>
      <c r="C7622">
        <v>0</v>
      </c>
      <c r="D7622">
        <v>189829</v>
      </c>
      <c r="E7622" t="s">
        <v>5790</v>
      </c>
      <c r="F7622">
        <v>0.86957406999999998</v>
      </c>
      <c r="G7622">
        <v>189294</v>
      </c>
      <c r="H7622">
        <v>6.11</v>
      </c>
      <c r="I7622">
        <v>4</v>
      </c>
    </row>
    <row r="7623" spans="1:9" x14ac:dyDescent="0.3">
      <c r="A7623">
        <v>189294</v>
      </c>
      <c r="B7623">
        <v>95</v>
      </c>
      <c r="C7623">
        <v>0</v>
      </c>
      <c r="D7623">
        <v>189829</v>
      </c>
      <c r="E7623" t="s">
        <v>5790</v>
      </c>
      <c r="F7623">
        <v>0.86957406999999998</v>
      </c>
      <c r="G7623">
        <v>189294</v>
      </c>
      <c r="H7623">
        <v>6.11</v>
      </c>
      <c r="I7623">
        <v>4</v>
      </c>
    </row>
    <row r="7624" spans="1:9" x14ac:dyDescent="0.3">
      <c r="A7624">
        <v>189302</v>
      </c>
      <c r="B7624">
        <v>95</v>
      </c>
      <c r="C7624">
        <v>0</v>
      </c>
      <c r="D7624">
        <v>189829</v>
      </c>
      <c r="E7624" t="s">
        <v>5790</v>
      </c>
      <c r="F7624">
        <v>0.6792704463</v>
      </c>
      <c r="G7624">
        <v>189302</v>
      </c>
      <c r="H7624">
        <v>11.8</v>
      </c>
      <c r="I7624">
        <v>2</v>
      </c>
    </row>
    <row r="7625" spans="1:9" x14ac:dyDescent="0.3">
      <c r="A7625">
        <v>189302</v>
      </c>
      <c r="B7625">
        <v>95</v>
      </c>
      <c r="C7625">
        <v>0</v>
      </c>
      <c r="D7625">
        <v>189829</v>
      </c>
      <c r="E7625" t="s">
        <v>5790</v>
      </c>
      <c r="F7625">
        <v>0.6792704463</v>
      </c>
      <c r="G7625">
        <v>189302</v>
      </c>
      <c r="H7625">
        <v>11.8</v>
      </c>
      <c r="I7625">
        <v>2</v>
      </c>
    </row>
    <row r="7626" spans="1:9" x14ac:dyDescent="0.3">
      <c r="A7626">
        <v>189308</v>
      </c>
      <c r="B7626">
        <v>95</v>
      </c>
      <c r="C7626">
        <v>0</v>
      </c>
      <c r="D7626">
        <v>189829</v>
      </c>
      <c r="E7626" t="s">
        <v>5790</v>
      </c>
      <c r="F7626">
        <v>0.78291672469999996</v>
      </c>
      <c r="G7626">
        <v>189308</v>
      </c>
      <c r="H7626">
        <v>7.65</v>
      </c>
      <c r="I7626">
        <v>3</v>
      </c>
    </row>
    <row r="7627" spans="1:9" x14ac:dyDescent="0.3">
      <c r="A7627">
        <v>189308</v>
      </c>
      <c r="B7627">
        <v>95</v>
      </c>
      <c r="C7627">
        <v>0</v>
      </c>
      <c r="D7627">
        <v>189829</v>
      </c>
      <c r="E7627" t="s">
        <v>5790</v>
      </c>
      <c r="F7627">
        <v>0.78291672469999996</v>
      </c>
      <c r="G7627">
        <v>189308</v>
      </c>
      <c r="H7627">
        <v>7.65</v>
      </c>
      <c r="I7627">
        <v>3</v>
      </c>
    </row>
    <row r="7628" spans="1:9" x14ac:dyDescent="0.3">
      <c r="A7628">
        <v>189317</v>
      </c>
      <c r="B7628">
        <v>95</v>
      </c>
      <c r="C7628">
        <v>0</v>
      </c>
      <c r="D7628">
        <v>189829</v>
      </c>
      <c r="E7628" t="s">
        <v>5790</v>
      </c>
      <c r="F7628">
        <v>0.78887218240000001</v>
      </c>
      <c r="G7628">
        <v>189317</v>
      </c>
      <c r="H7628">
        <v>7.65</v>
      </c>
      <c r="I7628">
        <v>3</v>
      </c>
    </row>
    <row r="7629" spans="1:9" x14ac:dyDescent="0.3">
      <c r="A7629">
        <v>189317</v>
      </c>
      <c r="B7629">
        <v>95</v>
      </c>
      <c r="C7629">
        <v>0</v>
      </c>
      <c r="D7629">
        <v>189829</v>
      </c>
      <c r="E7629" t="s">
        <v>5790</v>
      </c>
      <c r="F7629">
        <v>0.78887218240000001</v>
      </c>
      <c r="G7629">
        <v>189317</v>
      </c>
      <c r="H7629">
        <v>7.65</v>
      </c>
      <c r="I7629">
        <v>3</v>
      </c>
    </row>
    <row r="7630" spans="1:9" x14ac:dyDescent="0.3">
      <c r="A7630">
        <v>189367</v>
      </c>
      <c r="B7630">
        <v>115</v>
      </c>
      <c r="C7630">
        <v>0</v>
      </c>
      <c r="D7630">
        <v>189556</v>
      </c>
      <c r="E7630" t="s">
        <v>5790</v>
      </c>
      <c r="F7630">
        <v>0.91020011899999997</v>
      </c>
      <c r="G7630">
        <v>189367</v>
      </c>
      <c r="H7630">
        <v>6.11</v>
      </c>
      <c r="I7630">
        <v>4</v>
      </c>
    </row>
    <row r="7631" spans="1:9" x14ac:dyDescent="0.3">
      <c r="A7631">
        <v>189367</v>
      </c>
      <c r="B7631">
        <v>115</v>
      </c>
      <c r="C7631">
        <v>0</v>
      </c>
      <c r="D7631">
        <v>189556</v>
      </c>
      <c r="E7631" t="s">
        <v>5790</v>
      </c>
      <c r="F7631">
        <v>0.91020011899999997</v>
      </c>
      <c r="G7631">
        <v>189367</v>
      </c>
      <c r="H7631">
        <v>6.11</v>
      </c>
      <c r="I7631">
        <v>4</v>
      </c>
    </row>
    <row r="7632" spans="1:9" x14ac:dyDescent="0.3">
      <c r="A7632">
        <v>189371</v>
      </c>
      <c r="B7632">
        <v>115</v>
      </c>
      <c r="C7632">
        <v>0</v>
      </c>
      <c r="D7632">
        <v>189556</v>
      </c>
      <c r="E7632" t="s">
        <v>5790</v>
      </c>
      <c r="F7632">
        <v>0.54332643749999998</v>
      </c>
      <c r="G7632">
        <v>189371</v>
      </c>
      <c r="H7632">
        <v>11.8</v>
      </c>
      <c r="I7632">
        <v>2</v>
      </c>
    </row>
    <row r="7633" spans="1:9" x14ac:dyDescent="0.3">
      <c r="A7633">
        <v>189371</v>
      </c>
      <c r="B7633">
        <v>115</v>
      </c>
      <c r="C7633">
        <v>0</v>
      </c>
      <c r="D7633">
        <v>189556</v>
      </c>
      <c r="E7633" t="s">
        <v>5790</v>
      </c>
      <c r="F7633">
        <v>0.54332643749999998</v>
      </c>
      <c r="G7633">
        <v>189371</v>
      </c>
      <c r="H7633">
        <v>11.8</v>
      </c>
      <c r="I7633">
        <v>2</v>
      </c>
    </row>
    <row r="7634" spans="1:9" x14ac:dyDescent="0.3">
      <c r="A7634">
        <v>189373</v>
      </c>
      <c r="B7634">
        <v>142</v>
      </c>
      <c r="C7634">
        <v>0</v>
      </c>
      <c r="D7634">
        <v>189594</v>
      </c>
      <c r="E7634" t="s">
        <v>5790</v>
      </c>
      <c r="F7634">
        <v>0.16294112799999999</v>
      </c>
      <c r="G7634">
        <v>189373</v>
      </c>
      <c r="H7634">
        <v>14.76</v>
      </c>
      <c r="I7634">
        <v>1</v>
      </c>
    </row>
    <row r="7635" spans="1:9" x14ac:dyDescent="0.3">
      <c r="A7635">
        <v>189373</v>
      </c>
      <c r="B7635">
        <v>142</v>
      </c>
      <c r="C7635">
        <v>0</v>
      </c>
      <c r="D7635">
        <v>189594</v>
      </c>
      <c r="E7635" t="s">
        <v>5790</v>
      </c>
      <c r="F7635">
        <v>0.16294112799999999</v>
      </c>
      <c r="G7635">
        <v>189373</v>
      </c>
      <c r="H7635">
        <v>14.76</v>
      </c>
      <c r="I7635">
        <v>1</v>
      </c>
    </row>
    <row r="7636" spans="1:9" x14ac:dyDescent="0.3">
      <c r="A7636">
        <v>189375</v>
      </c>
      <c r="B7636">
        <v>142</v>
      </c>
      <c r="C7636">
        <v>0</v>
      </c>
      <c r="D7636">
        <v>189383</v>
      </c>
      <c r="E7636" t="s">
        <v>5790</v>
      </c>
      <c r="F7636">
        <v>0.23269760610000001</v>
      </c>
      <c r="G7636">
        <v>189375</v>
      </c>
      <c r="H7636">
        <v>14.76</v>
      </c>
      <c r="I7636">
        <v>1</v>
      </c>
    </row>
    <row r="7637" spans="1:9" x14ac:dyDescent="0.3">
      <c r="A7637">
        <v>189375</v>
      </c>
      <c r="B7637">
        <v>142</v>
      </c>
      <c r="C7637">
        <v>0</v>
      </c>
      <c r="D7637">
        <v>189383</v>
      </c>
      <c r="E7637" t="s">
        <v>5790</v>
      </c>
      <c r="F7637">
        <v>0.23269760610000001</v>
      </c>
      <c r="G7637">
        <v>189375</v>
      </c>
      <c r="H7637">
        <v>14.76</v>
      </c>
      <c r="I7637">
        <v>1</v>
      </c>
    </row>
    <row r="7638" spans="1:9" x14ac:dyDescent="0.3">
      <c r="A7638">
        <v>189376</v>
      </c>
      <c r="B7638">
        <v>142</v>
      </c>
      <c r="C7638">
        <v>0</v>
      </c>
      <c r="D7638">
        <v>190514</v>
      </c>
      <c r="E7638" t="s">
        <v>5790</v>
      </c>
      <c r="F7638">
        <v>0.73109233380000005</v>
      </c>
      <c r="G7638">
        <v>189376</v>
      </c>
      <c r="H7638">
        <v>11.8</v>
      </c>
      <c r="I7638">
        <v>2</v>
      </c>
    </row>
    <row r="7639" spans="1:9" x14ac:dyDescent="0.3">
      <c r="A7639">
        <v>189378</v>
      </c>
      <c r="B7639">
        <v>115</v>
      </c>
      <c r="C7639">
        <v>0</v>
      </c>
      <c r="D7639">
        <v>189556</v>
      </c>
      <c r="E7639" t="s">
        <v>5790</v>
      </c>
      <c r="F7639">
        <v>0.93074899909999997</v>
      </c>
      <c r="G7639">
        <v>189378</v>
      </c>
      <c r="H7639">
        <v>6.11</v>
      </c>
      <c r="I7639">
        <v>4</v>
      </c>
    </row>
    <row r="7640" spans="1:9" x14ac:dyDescent="0.3">
      <c r="A7640">
        <v>189378</v>
      </c>
      <c r="B7640">
        <v>115</v>
      </c>
      <c r="C7640">
        <v>0</v>
      </c>
      <c r="D7640">
        <v>189556</v>
      </c>
      <c r="E7640" t="s">
        <v>5790</v>
      </c>
      <c r="F7640">
        <v>0.93074899909999997</v>
      </c>
      <c r="G7640">
        <v>189378</v>
      </c>
      <c r="H7640">
        <v>6.11</v>
      </c>
      <c r="I7640">
        <v>4</v>
      </c>
    </row>
    <row r="7641" spans="1:9" x14ac:dyDescent="0.3">
      <c r="A7641">
        <v>189382</v>
      </c>
      <c r="B7641">
        <v>142</v>
      </c>
      <c r="C7641">
        <v>0</v>
      </c>
      <c r="D7641">
        <v>190514</v>
      </c>
      <c r="E7641" t="s">
        <v>5790</v>
      </c>
      <c r="F7641">
        <v>0.64938622710000005</v>
      </c>
      <c r="G7641">
        <v>189382</v>
      </c>
      <c r="H7641">
        <v>11.8</v>
      </c>
      <c r="I7641">
        <v>2</v>
      </c>
    </row>
    <row r="7642" spans="1:9" x14ac:dyDescent="0.3">
      <c r="A7642">
        <v>189402</v>
      </c>
      <c r="B7642">
        <v>115</v>
      </c>
      <c r="C7642">
        <v>0</v>
      </c>
      <c r="D7642">
        <v>189556</v>
      </c>
      <c r="E7642" t="s">
        <v>5790</v>
      </c>
      <c r="F7642">
        <v>0.8871282935</v>
      </c>
      <c r="G7642">
        <v>189402</v>
      </c>
      <c r="H7642">
        <v>6.11</v>
      </c>
      <c r="I7642">
        <v>4</v>
      </c>
    </row>
    <row r="7643" spans="1:9" x14ac:dyDescent="0.3">
      <c r="A7643">
        <v>189402</v>
      </c>
      <c r="B7643">
        <v>115</v>
      </c>
      <c r="C7643">
        <v>0</v>
      </c>
      <c r="D7643">
        <v>189556</v>
      </c>
      <c r="E7643" t="s">
        <v>5790</v>
      </c>
      <c r="F7643">
        <v>0.8871282935</v>
      </c>
      <c r="G7643">
        <v>189402</v>
      </c>
      <c r="H7643">
        <v>6.11</v>
      </c>
      <c r="I7643">
        <v>4</v>
      </c>
    </row>
    <row r="7644" spans="1:9" x14ac:dyDescent="0.3">
      <c r="A7644">
        <v>189403</v>
      </c>
      <c r="B7644">
        <v>142</v>
      </c>
      <c r="C7644">
        <v>0</v>
      </c>
      <c r="D7644">
        <v>189467</v>
      </c>
      <c r="E7644" t="s">
        <v>5790</v>
      </c>
      <c r="F7644">
        <v>0.24219045040000001</v>
      </c>
      <c r="G7644">
        <v>189403</v>
      </c>
      <c r="H7644">
        <v>14.76</v>
      </c>
      <c r="I7644">
        <v>1</v>
      </c>
    </row>
    <row r="7645" spans="1:9" x14ac:dyDescent="0.3">
      <c r="A7645">
        <v>189403</v>
      </c>
      <c r="B7645">
        <v>142</v>
      </c>
      <c r="C7645">
        <v>0</v>
      </c>
      <c r="D7645">
        <v>189467</v>
      </c>
      <c r="E7645" t="s">
        <v>5790</v>
      </c>
      <c r="F7645">
        <v>0.24219045040000001</v>
      </c>
      <c r="G7645">
        <v>189403</v>
      </c>
      <c r="H7645">
        <v>14.76</v>
      </c>
      <c r="I7645">
        <v>1</v>
      </c>
    </row>
    <row r="7646" spans="1:9" x14ac:dyDescent="0.3">
      <c r="A7646">
        <v>189413</v>
      </c>
      <c r="B7646">
        <v>115</v>
      </c>
      <c r="C7646">
        <v>0</v>
      </c>
      <c r="D7646">
        <v>189556</v>
      </c>
      <c r="E7646" t="s">
        <v>5790</v>
      </c>
      <c r="F7646">
        <v>0.58103775980000005</v>
      </c>
      <c r="G7646">
        <v>189413</v>
      </c>
      <c r="H7646">
        <v>11.8</v>
      </c>
      <c r="I7646">
        <v>2</v>
      </c>
    </row>
    <row r="7647" spans="1:9" x14ac:dyDescent="0.3">
      <c r="A7647">
        <v>189413</v>
      </c>
      <c r="B7647">
        <v>115</v>
      </c>
      <c r="C7647">
        <v>0</v>
      </c>
      <c r="D7647">
        <v>189556</v>
      </c>
      <c r="E7647" t="s">
        <v>5790</v>
      </c>
      <c r="F7647">
        <v>0.58103775980000005</v>
      </c>
      <c r="G7647">
        <v>189413</v>
      </c>
      <c r="H7647">
        <v>11.8</v>
      </c>
      <c r="I7647">
        <v>2</v>
      </c>
    </row>
    <row r="7648" spans="1:9" x14ac:dyDescent="0.3">
      <c r="A7648">
        <v>189420</v>
      </c>
      <c r="B7648">
        <v>100</v>
      </c>
      <c r="C7648">
        <v>0</v>
      </c>
      <c r="D7648">
        <v>190159</v>
      </c>
      <c r="E7648" t="s">
        <v>5790</v>
      </c>
      <c r="F7648">
        <v>0.2603441179</v>
      </c>
      <c r="G7648">
        <v>189420</v>
      </c>
      <c r="H7648">
        <v>14.76</v>
      </c>
      <c r="I7648">
        <v>1</v>
      </c>
    </row>
    <row r="7649" spans="1:9" x14ac:dyDescent="0.3">
      <c r="A7649">
        <v>189424</v>
      </c>
      <c r="B7649">
        <v>100</v>
      </c>
      <c r="C7649">
        <v>0</v>
      </c>
      <c r="D7649">
        <v>190159</v>
      </c>
      <c r="E7649" t="s">
        <v>5790</v>
      </c>
      <c r="F7649">
        <v>0.17862176900000001</v>
      </c>
      <c r="G7649">
        <v>189424</v>
      </c>
      <c r="H7649">
        <v>14.76</v>
      </c>
      <c r="I7649">
        <v>1</v>
      </c>
    </row>
    <row r="7650" spans="1:9" x14ac:dyDescent="0.3">
      <c r="A7650">
        <v>189428</v>
      </c>
      <c r="B7650">
        <v>100</v>
      </c>
      <c r="C7650">
        <v>0</v>
      </c>
      <c r="D7650">
        <v>189868</v>
      </c>
      <c r="E7650" t="s">
        <v>5790</v>
      </c>
      <c r="F7650">
        <v>0.22630806270000001</v>
      </c>
      <c r="G7650">
        <v>189428</v>
      </c>
      <c r="H7650">
        <v>14.76</v>
      </c>
      <c r="I7650">
        <v>1</v>
      </c>
    </row>
    <row r="7651" spans="1:9" x14ac:dyDescent="0.3">
      <c r="A7651">
        <v>189428</v>
      </c>
      <c r="B7651">
        <v>100</v>
      </c>
      <c r="C7651">
        <v>0</v>
      </c>
      <c r="D7651">
        <v>189868</v>
      </c>
      <c r="E7651" t="s">
        <v>5790</v>
      </c>
      <c r="F7651">
        <v>0.22630806270000001</v>
      </c>
      <c r="G7651">
        <v>189428</v>
      </c>
      <c r="H7651">
        <v>14.76</v>
      </c>
      <c r="I7651">
        <v>1</v>
      </c>
    </row>
    <row r="7652" spans="1:9" x14ac:dyDescent="0.3">
      <c r="A7652">
        <v>189451</v>
      </c>
      <c r="B7652">
        <v>142</v>
      </c>
      <c r="C7652">
        <v>0</v>
      </c>
      <c r="D7652">
        <v>190143</v>
      </c>
      <c r="E7652" t="s">
        <v>5790</v>
      </c>
      <c r="F7652">
        <v>0.629547894</v>
      </c>
      <c r="G7652">
        <v>189451</v>
      </c>
      <c r="H7652">
        <v>11.8</v>
      </c>
      <c r="I7652">
        <v>2</v>
      </c>
    </row>
    <row r="7653" spans="1:9" x14ac:dyDescent="0.3">
      <c r="A7653">
        <v>189453</v>
      </c>
      <c r="B7653">
        <v>147</v>
      </c>
      <c r="C7653">
        <v>0</v>
      </c>
      <c r="D7653">
        <v>190040</v>
      </c>
      <c r="E7653" t="s">
        <v>5790</v>
      </c>
      <c r="F7653">
        <v>0.51244246959999995</v>
      </c>
      <c r="G7653">
        <v>189453</v>
      </c>
      <c r="H7653">
        <v>11.8</v>
      </c>
      <c r="I7653">
        <v>2</v>
      </c>
    </row>
    <row r="7654" spans="1:9" x14ac:dyDescent="0.3">
      <c r="A7654">
        <v>189455</v>
      </c>
      <c r="B7654">
        <v>147</v>
      </c>
      <c r="C7654">
        <v>0</v>
      </c>
      <c r="D7654">
        <v>190040</v>
      </c>
      <c r="E7654" t="s">
        <v>5790</v>
      </c>
      <c r="F7654">
        <v>0.4087483287</v>
      </c>
      <c r="G7654">
        <v>189455</v>
      </c>
      <c r="H7654">
        <v>14.76</v>
      </c>
      <c r="I7654">
        <v>1</v>
      </c>
    </row>
    <row r="7655" spans="1:9" x14ac:dyDescent="0.3">
      <c r="A7655">
        <v>189469</v>
      </c>
      <c r="B7655">
        <v>147</v>
      </c>
      <c r="C7655">
        <v>0</v>
      </c>
      <c r="D7655">
        <v>186929</v>
      </c>
      <c r="E7655" t="s">
        <v>5790</v>
      </c>
      <c r="F7655">
        <v>0.68027436730000002</v>
      </c>
      <c r="G7655">
        <v>189469</v>
      </c>
      <c r="H7655">
        <v>11.8</v>
      </c>
      <c r="I7655">
        <v>2</v>
      </c>
    </row>
    <row r="7656" spans="1:9" x14ac:dyDescent="0.3">
      <c r="A7656">
        <v>189469</v>
      </c>
      <c r="B7656">
        <v>147</v>
      </c>
      <c r="C7656">
        <v>0</v>
      </c>
      <c r="D7656">
        <v>186929</v>
      </c>
      <c r="E7656" t="s">
        <v>5790</v>
      </c>
      <c r="F7656">
        <v>0.68027436730000002</v>
      </c>
      <c r="G7656">
        <v>189469</v>
      </c>
      <c r="H7656">
        <v>11.8</v>
      </c>
      <c r="I7656">
        <v>2</v>
      </c>
    </row>
    <row r="7657" spans="1:9" x14ac:dyDescent="0.3">
      <c r="A7657">
        <v>189494</v>
      </c>
      <c r="B7657">
        <v>142</v>
      </c>
      <c r="C7657">
        <v>0</v>
      </c>
      <c r="D7657">
        <v>190088</v>
      </c>
      <c r="E7657" t="s">
        <v>5790</v>
      </c>
      <c r="F7657">
        <v>0.43901935219999999</v>
      </c>
      <c r="G7657">
        <v>189494</v>
      </c>
      <c r="H7657">
        <v>14.76</v>
      </c>
      <c r="I7657">
        <v>1</v>
      </c>
    </row>
    <row r="7658" spans="1:9" x14ac:dyDescent="0.3">
      <c r="A7658">
        <v>189502</v>
      </c>
      <c r="B7658">
        <v>142</v>
      </c>
      <c r="C7658">
        <v>0</v>
      </c>
      <c r="D7658">
        <v>189390</v>
      </c>
      <c r="E7658" t="s">
        <v>5790</v>
      </c>
      <c r="F7658">
        <v>0.70032668109999996</v>
      </c>
      <c r="G7658">
        <v>189502</v>
      </c>
      <c r="H7658">
        <v>11.8</v>
      </c>
      <c r="I7658">
        <v>2</v>
      </c>
    </row>
    <row r="7659" spans="1:9" x14ac:dyDescent="0.3">
      <c r="A7659">
        <v>189502</v>
      </c>
      <c r="B7659">
        <v>142</v>
      </c>
      <c r="C7659">
        <v>0</v>
      </c>
      <c r="D7659">
        <v>189390</v>
      </c>
      <c r="E7659" t="s">
        <v>5790</v>
      </c>
      <c r="F7659">
        <v>0.70032668109999996</v>
      </c>
      <c r="G7659">
        <v>189502</v>
      </c>
      <c r="H7659">
        <v>11.8</v>
      </c>
      <c r="I7659">
        <v>2</v>
      </c>
    </row>
    <row r="7660" spans="1:9" x14ac:dyDescent="0.3">
      <c r="A7660">
        <v>189503</v>
      </c>
      <c r="B7660">
        <v>142</v>
      </c>
      <c r="C7660">
        <v>0</v>
      </c>
      <c r="D7660">
        <v>190042</v>
      </c>
      <c r="E7660" t="s">
        <v>5790</v>
      </c>
      <c r="F7660">
        <v>0.88213390110000001</v>
      </c>
      <c r="G7660">
        <v>189503</v>
      </c>
      <c r="H7660">
        <v>6.11</v>
      </c>
      <c r="I7660">
        <v>4</v>
      </c>
    </row>
    <row r="7661" spans="1:9" x14ac:dyDescent="0.3">
      <c r="A7661">
        <v>189503</v>
      </c>
      <c r="B7661">
        <v>142</v>
      </c>
      <c r="C7661">
        <v>0</v>
      </c>
      <c r="D7661">
        <v>190042</v>
      </c>
      <c r="E7661" t="s">
        <v>5790</v>
      </c>
      <c r="F7661">
        <v>0.88213390110000001</v>
      </c>
      <c r="G7661">
        <v>189503</v>
      </c>
      <c r="H7661">
        <v>6.11</v>
      </c>
      <c r="I7661">
        <v>4</v>
      </c>
    </row>
    <row r="7662" spans="1:9" x14ac:dyDescent="0.3">
      <c r="A7662">
        <v>189510</v>
      </c>
      <c r="B7662">
        <v>147</v>
      </c>
      <c r="C7662">
        <v>0</v>
      </c>
      <c r="D7662">
        <v>190042</v>
      </c>
      <c r="E7662" t="s">
        <v>5790</v>
      </c>
      <c r="F7662">
        <v>0.43778908249999998</v>
      </c>
      <c r="G7662">
        <v>189510</v>
      </c>
      <c r="H7662">
        <v>14.76</v>
      </c>
      <c r="I7662">
        <v>1</v>
      </c>
    </row>
    <row r="7663" spans="1:9" x14ac:dyDescent="0.3">
      <c r="A7663">
        <v>189510</v>
      </c>
      <c r="B7663">
        <v>147</v>
      </c>
      <c r="C7663">
        <v>0</v>
      </c>
      <c r="D7663">
        <v>190042</v>
      </c>
      <c r="E7663" t="s">
        <v>5790</v>
      </c>
      <c r="F7663">
        <v>0.43778908249999998</v>
      </c>
      <c r="G7663">
        <v>189510</v>
      </c>
      <c r="H7663">
        <v>14.76</v>
      </c>
      <c r="I7663">
        <v>1</v>
      </c>
    </row>
    <row r="7664" spans="1:9" x14ac:dyDescent="0.3">
      <c r="A7664">
        <v>189511</v>
      </c>
      <c r="B7664">
        <v>142</v>
      </c>
      <c r="C7664">
        <v>0</v>
      </c>
      <c r="D7664">
        <v>190027</v>
      </c>
      <c r="E7664" t="s">
        <v>5790</v>
      </c>
      <c r="F7664">
        <v>0.57566696409999996</v>
      </c>
      <c r="G7664">
        <v>189511</v>
      </c>
      <c r="H7664">
        <v>11.8</v>
      </c>
      <c r="I7664">
        <v>2</v>
      </c>
    </row>
    <row r="7665" spans="1:9" x14ac:dyDescent="0.3">
      <c r="A7665">
        <v>189511</v>
      </c>
      <c r="B7665">
        <v>142</v>
      </c>
      <c r="C7665">
        <v>0</v>
      </c>
      <c r="D7665">
        <v>190027</v>
      </c>
      <c r="E7665" t="s">
        <v>5790</v>
      </c>
      <c r="F7665">
        <v>0.57566696409999996</v>
      </c>
      <c r="G7665">
        <v>189511</v>
      </c>
      <c r="H7665">
        <v>11.8</v>
      </c>
      <c r="I7665">
        <v>2</v>
      </c>
    </row>
    <row r="7666" spans="1:9" x14ac:dyDescent="0.3">
      <c r="A7666">
        <v>189517</v>
      </c>
      <c r="B7666">
        <v>115</v>
      </c>
      <c r="C7666">
        <v>0</v>
      </c>
      <c r="D7666">
        <v>189556</v>
      </c>
      <c r="E7666" t="s">
        <v>5790</v>
      </c>
      <c r="F7666">
        <v>0.86310124399999999</v>
      </c>
      <c r="G7666">
        <v>189517</v>
      </c>
      <c r="H7666">
        <v>6.11</v>
      </c>
      <c r="I7666">
        <v>4</v>
      </c>
    </row>
    <row r="7667" spans="1:9" x14ac:dyDescent="0.3">
      <c r="A7667">
        <v>189517</v>
      </c>
      <c r="B7667">
        <v>115</v>
      </c>
      <c r="C7667">
        <v>0</v>
      </c>
      <c r="D7667">
        <v>189556</v>
      </c>
      <c r="E7667" t="s">
        <v>5790</v>
      </c>
      <c r="F7667">
        <v>0.86310124399999999</v>
      </c>
      <c r="G7667">
        <v>189517</v>
      </c>
      <c r="H7667">
        <v>6.11</v>
      </c>
      <c r="I7667">
        <v>4</v>
      </c>
    </row>
    <row r="7668" spans="1:9" x14ac:dyDescent="0.3">
      <c r="A7668">
        <v>189524</v>
      </c>
      <c r="B7668">
        <v>142</v>
      </c>
      <c r="C7668">
        <v>0</v>
      </c>
      <c r="D7668">
        <v>189703</v>
      </c>
      <c r="E7668" t="s">
        <v>5790</v>
      </c>
      <c r="F7668">
        <v>0.9228413701</v>
      </c>
      <c r="G7668">
        <v>189524</v>
      </c>
      <c r="H7668">
        <v>6.11</v>
      </c>
      <c r="I7668">
        <v>4</v>
      </c>
    </row>
    <row r="7669" spans="1:9" x14ac:dyDescent="0.3">
      <c r="A7669">
        <v>189527</v>
      </c>
      <c r="B7669">
        <v>110</v>
      </c>
      <c r="C7669">
        <v>0</v>
      </c>
      <c r="D7669">
        <v>189579</v>
      </c>
      <c r="E7669" t="s">
        <v>5790</v>
      </c>
      <c r="F7669">
        <v>7.0465318900000004E-2</v>
      </c>
      <c r="G7669">
        <v>189527</v>
      </c>
      <c r="H7669">
        <v>14.76</v>
      </c>
      <c r="I7669">
        <v>1</v>
      </c>
    </row>
    <row r="7670" spans="1:9" x14ac:dyDescent="0.3">
      <c r="A7670">
        <v>189527</v>
      </c>
      <c r="B7670">
        <v>110</v>
      </c>
      <c r="C7670">
        <v>0</v>
      </c>
      <c r="D7670">
        <v>189579</v>
      </c>
      <c r="E7670" t="s">
        <v>5790</v>
      </c>
      <c r="F7670">
        <v>7.0465318900000004E-2</v>
      </c>
      <c r="G7670">
        <v>189527</v>
      </c>
      <c r="H7670">
        <v>14.76</v>
      </c>
      <c r="I7670">
        <v>1</v>
      </c>
    </row>
    <row r="7671" spans="1:9" x14ac:dyDescent="0.3">
      <c r="A7671">
        <v>189529</v>
      </c>
      <c r="B7671">
        <v>142</v>
      </c>
      <c r="C7671">
        <v>0</v>
      </c>
      <c r="D7671">
        <v>189703</v>
      </c>
      <c r="E7671" t="s">
        <v>5790</v>
      </c>
      <c r="F7671">
        <v>0.1753312051</v>
      </c>
      <c r="G7671">
        <v>189529</v>
      </c>
      <c r="H7671">
        <v>14.76</v>
      </c>
      <c r="I7671">
        <v>1</v>
      </c>
    </row>
    <row r="7672" spans="1:9" x14ac:dyDescent="0.3">
      <c r="A7672">
        <v>189529</v>
      </c>
      <c r="B7672">
        <v>142</v>
      </c>
      <c r="C7672">
        <v>0</v>
      </c>
      <c r="D7672">
        <v>189703</v>
      </c>
      <c r="E7672" t="s">
        <v>5790</v>
      </c>
      <c r="F7672">
        <v>0.1753312051</v>
      </c>
      <c r="G7672">
        <v>189529</v>
      </c>
      <c r="H7672">
        <v>14.76</v>
      </c>
      <c r="I7672">
        <v>1</v>
      </c>
    </row>
    <row r="7673" spans="1:9" x14ac:dyDescent="0.3">
      <c r="A7673">
        <v>189530</v>
      </c>
      <c r="B7673">
        <v>142</v>
      </c>
      <c r="C7673">
        <v>0</v>
      </c>
      <c r="D7673">
        <v>190247</v>
      </c>
      <c r="E7673" t="s">
        <v>5790</v>
      </c>
      <c r="F7673">
        <v>0.56952112909999997</v>
      </c>
      <c r="G7673">
        <v>189530</v>
      </c>
      <c r="H7673">
        <v>11.8</v>
      </c>
      <c r="I7673">
        <v>2</v>
      </c>
    </row>
    <row r="7674" spans="1:9" x14ac:dyDescent="0.3">
      <c r="A7674">
        <v>189534</v>
      </c>
      <c r="B7674">
        <v>142</v>
      </c>
      <c r="C7674">
        <v>0</v>
      </c>
      <c r="D7674">
        <v>189703</v>
      </c>
      <c r="E7674" t="s">
        <v>5791</v>
      </c>
      <c r="F7674">
        <v>0.96809720990000003</v>
      </c>
      <c r="G7674">
        <v>189534</v>
      </c>
      <c r="H7674">
        <v>1.98</v>
      </c>
      <c r="I7674">
        <v>6</v>
      </c>
    </row>
    <row r="7675" spans="1:9" x14ac:dyDescent="0.3">
      <c r="A7675">
        <v>189534</v>
      </c>
      <c r="B7675">
        <v>142</v>
      </c>
      <c r="C7675">
        <v>0</v>
      </c>
      <c r="D7675">
        <v>189703</v>
      </c>
      <c r="E7675" t="s">
        <v>5791</v>
      </c>
      <c r="F7675">
        <v>0.96809720990000003</v>
      </c>
      <c r="G7675">
        <v>189534</v>
      </c>
      <c r="H7675">
        <v>1.98</v>
      </c>
      <c r="I7675">
        <v>6</v>
      </c>
    </row>
    <row r="7676" spans="1:9" x14ac:dyDescent="0.3">
      <c r="A7676">
        <v>189536</v>
      </c>
      <c r="B7676">
        <v>142</v>
      </c>
      <c r="C7676">
        <v>0</v>
      </c>
      <c r="D7676">
        <v>189703</v>
      </c>
      <c r="E7676" t="s">
        <v>5790</v>
      </c>
      <c r="F7676">
        <v>0.46199837329999999</v>
      </c>
      <c r="G7676">
        <v>189536</v>
      </c>
      <c r="H7676">
        <v>14.76</v>
      </c>
      <c r="I7676">
        <v>1</v>
      </c>
    </row>
    <row r="7677" spans="1:9" x14ac:dyDescent="0.3">
      <c r="A7677">
        <v>189536</v>
      </c>
      <c r="B7677">
        <v>142</v>
      </c>
      <c r="C7677">
        <v>0</v>
      </c>
      <c r="D7677">
        <v>189703</v>
      </c>
      <c r="E7677" t="s">
        <v>5790</v>
      </c>
      <c r="F7677">
        <v>0.46199837329999999</v>
      </c>
      <c r="G7677">
        <v>189536</v>
      </c>
      <c r="H7677">
        <v>14.76</v>
      </c>
      <c r="I7677">
        <v>1</v>
      </c>
    </row>
    <row r="7678" spans="1:9" x14ac:dyDescent="0.3">
      <c r="A7678">
        <v>189539</v>
      </c>
      <c r="B7678">
        <v>142</v>
      </c>
      <c r="C7678">
        <v>0</v>
      </c>
      <c r="D7678">
        <v>190130</v>
      </c>
      <c r="E7678" t="s">
        <v>5790</v>
      </c>
      <c r="F7678">
        <v>0.69070345160000002</v>
      </c>
      <c r="G7678">
        <v>189539</v>
      </c>
      <c r="H7678">
        <v>11.8</v>
      </c>
      <c r="I7678">
        <v>2</v>
      </c>
    </row>
    <row r="7679" spans="1:9" x14ac:dyDescent="0.3">
      <c r="A7679">
        <v>189539</v>
      </c>
      <c r="B7679">
        <v>142</v>
      </c>
      <c r="C7679">
        <v>0</v>
      </c>
      <c r="D7679">
        <v>190130</v>
      </c>
      <c r="E7679" t="s">
        <v>5790</v>
      </c>
      <c r="F7679">
        <v>0.69070345160000002</v>
      </c>
      <c r="G7679">
        <v>189539</v>
      </c>
      <c r="H7679">
        <v>11.8</v>
      </c>
      <c r="I7679">
        <v>2</v>
      </c>
    </row>
    <row r="7680" spans="1:9" x14ac:dyDescent="0.3">
      <c r="A7680">
        <v>189553</v>
      </c>
      <c r="B7680">
        <v>147</v>
      </c>
      <c r="C7680">
        <v>0</v>
      </c>
      <c r="D7680">
        <v>190130</v>
      </c>
      <c r="E7680" t="s">
        <v>5790</v>
      </c>
      <c r="F7680">
        <v>0.35674938560000002</v>
      </c>
      <c r="G7680">
        <v>189553</v>
      </c>
      <c r="H7680">
        <v>14.76</v>
      </c>
      <c r="I7680">
        <v>1</v>
      </c>
    </row>
    <row r="7681" spans="1:9" x14ac:dyDescent="0.3">
      <c r="A7681">
        <v>189553</v>
      </c>
      <c r="B7681">
        <v>147</v>
      </c>
      <c r="C7681">
        <v>0</v>
      </c>
      <c r="D7681">
        <v>190130</v>
      </c>
      <c r="E7681" t="s">
        <v>5790</v>
      </c>
      <c r="F7681">
        <v>0.35674938560000002</v>
      </c>
      <c r="G7681">
        <v>189553</v>
      </c>
      <c r="H7681">
        <v>14.76</v>
      </c>
      <c r="I7681">
        <v>1</v>
      </c>
    </row>
    <row r="7682" spans="1:9" x14ac:dyDescent="0.3">
      <c r="A7682">
        <v>189558</v>
      </c>
      <c r="B7682">
        <v>142</v>
      </c>
      <c r="C7682">
        <v>0</v>
      </c>
      <c r="D7682">
        <v>190143</v>
      </c>
      <c r="E7682" t="s">
        <v>5790</v>
      </c>
      <c r="F7682">
        <v>0.50399935250000005</v>
      </c>
      <c r="G7682">
        <v>189558</v>
      </c>
      <c r="H7682">
        <v>11.8</v>
      </c>
      <c r="I7682">
        <v>2</v>
      </c>
    </row>
    <row r="7683" spans="1:9" x14ac:dyDescent="0.3">
      <c r="A7683">
        <v>189558</v>
      </c>
      <c r="B7683">
        <v>142</v>
      </c>
      <c r="C7683">
        <v>0</v>
      </c>
      <c r="D7683">
        <v>190143</v>
      </c>
      <c r="E7683" t="s">
        <v>5790</v>
      </c>
      <c r="F7683">
        <v>0.50399935250000005</v>
      </c>
      <c r="G7683">
        <v>189558</v>
      </c>
      <c r="H7683">
        <v>11.8</v>
      </c>
      <c r="I7683">
        <v>2</v>
      </c>
    </row>
    <row r="7684" spans="1:9" x14ac:dyDescent="0.3">
      <c r="A7684">
        <v>189581</v>
      </c>
      <c r="B7684">
        <v>132</v>
      </c>
      <c r="C7684">
        <v>0</v>
      </c>
      <c r="D7684">
        <v>190130</v>
      </c>
      <c r="E7684" t="s">
        <v>5790</v>
      </c>
      <c r="F7684">
        <v>0.69054955240000004</v>
      </c>
      <c r="G7684">
        <v>189581</v>
      </c>
      <c r="H7684">
        <v>11.8</v>
      </c>
      <c r="I7684">
        <v>2</v>
      </c>
    </row>
    <row r="7685" spans="1:9" x14ac:dyDescent="0.3">
      <c r="A7685">
        <v>189581</v>
      </c>
      <c r="B7685">
        <v>132</v>
      </c>
      <c r="C7685">
        <v>0</v>
      </c>
      <c r="D7685">
        <v>190130</v>
      </c>
      <c r="E7685" t="s">
        <v>5790</v>
      </c>
      <c r="F7685">
        <v>0.69054955240000004</v>
      </c>
      <c r="G7685">
        <v>189581</v>
      </c>
      <c r="H7685">
        <v>11.8</v>
      </c>
      <c r="I7685">
        <v>2</v>
      </c>
    </row>
    <row r="7686" spans="1:9" x14ac:dyDescent="0.3">
      <c r="A7686">
        <v>189610</v>
      </c>
      <c r="B7686">
        <v>142</v>
      </c>
      <c r="C7686">
        <v>0</v>
      </c>
      <c r="D7686">
        <v>189703</v>
      </c>
      <c r="E7686" t="s">
        <v>5790</v>
      </c>
      <c r="F7686">
        <v>0.24617932740000001</v>
      </c>
      <c r="G7686">
        <v>189610</v>
      </c>
      <c r="H7686">
        <v>14.76</v>
      </c>
      <c r="I7686">
        <v>1</v>
      </c>
    </row>
    <row r="7687" spans="1:9" x14ac:dyDescent="0.3">
      <c r="A7687">
        <v>189619</v>
      </c>
      <c r="B7687">
        <v>142</v>
      </c>
      <c r="C7687">
        <v>0</v>
      </c>
      <c r="D7687">
        <v>190143</v>
      </c>
      <c r="E7687" t="s">
        <v>5790</v>
      </c>
      <c r="F7687">
        <v>0.80776578190000003</v>
      </c>
      <c r="G7687">
        <v>189619</v>
      </c>
      <c r="H7687">
        <v>7.65</v>
      </c>
      <c r="I7687">
        <v>3</v>
      </c>
    </row>
    <row r="7688" spans="1:9" x14ac:dyDescent="0.3">
      <c r="A7688">
        <v>189636</v>
      </c>
      <c r="B7688">
        <v>100</v>
      </c>
      <c r="C7688">
        <v>0</v>
      </c>
      <c r="D7688">
        <v>189508</v>
      </c>
      <c r="E7688" t="s">
        <v>5790</v>
      </c>
      <c r="F7688">
        <v>0.52773278950000002</v>
      </c>
      <c r="G7688">
        <v>189636</v>
      </c>
      <c r="H7688">
        <v>11.8</v>
      </c>
      <c r="I7688">
        <v>2</v>
      </c>
    </row>
    <row r="7689" spans="1:9" x14ac:dyDescent="0.3">
      <c r="A7689">
        <v>189636</v>
      </c>
      <c r="B7689">
        <v>100</v>
      </c>
      <c r="C7689">
        <v>0</v>
      </c>
      <c r="D7689">
        <v>189508</v>
      </c>
      <c r="E7689" t="s">
        <v>5790</v>
      </c>
      <c r="F7689">
        <v>0.52773278950000002</v>
      </c>
      <c r="G7689">
        <v>189636</v>
      </c>
      <c r="H7689">
        <v>11.8</v>
      </c>
      <c r="I7689">
        <v>2</v>
      </c>
    </row>
    <row r="7690" spans="1:9" x14ac:dyDescent="0.3">
      <c r="A7690">
        <v>189641</v>
      </c>
      <c r="B7690">
        <v>147</v>
      </c>
      <c r="C7690">
        <v>0</v>
      </c>
      <c r="D7690">
        <v>190042</v>
      </c>
      <c r="E7690" t="s">
        <v>5791</v>
      </c>
      <c r="F7690">
        <v>0.95698922870000003</v>
      </c>
      <c r="G7690">
        <v>189641</v>
      </c>
      <c r="H7690">
        <v>4.0599999999999996</v>
      </c>
      <c r="I7690">
        <v>5</v>
      </c>
    </row>
    <row r="7691" spans="1:9" x14ac:dyDescent="0.3">
      <c r="A7691">
        <v>189719</v>
      </c>
      <c r="B7691">
        <v>142</v>
      </c>
      <c r="C7691">
        <v>0</v>
      </c>
      <c r="D7691">
        <v>189460</v>
      </c>
      <c r="E7691" t="s">
        <v>5790</v>
      </c>
      <c r="F7691">
        <v>0.67383402589999997</v>
      </c>
      <c r="G7691">
        <v>189719</v>
      </c>
      <c r="H7691">
        <v>11.8</v>
      </c>
      <c r="I7691">
        <v>2</v>
      </c>
    </row>
    <row r="7692" spans="1:9" x14ac:dyDescent="0.3">
      <c r="A7692">
        <v>189722</v>
      </c>
      <c r="B7692">
        <v>142</v>
      </c>
      <c r="C7692">
        <v>0</v>
      </c>
      <c r="D7692">
        <v>189757</v>
      </c>
      <c r="E7692" t="s">
        <v>5790</v>
      </c>
      <c r="F7692">
        <v>0.57496285439999995</v>
      </c>
      <c r="G7692">
        <v>189722</v>
      </c>
      <c r="H7692">
        <v>11.8</v>
      </c>
      <c r="I7692">
        <v>2</v>
      </c>
    </row>
    <row r="7693" spans="1:9" x14ac:dyDescent="0.3">
      <c r="A7693">
        <v>189722</v>
      </c>
      <c r="B7693">
        <v>142</v>
      </c>
      <c r="C7693">
        <v>0</v>
      </c>
      <c r="D7693">
        <v>189757</v>
      </c>
      <c r="E7693" t="s">
        <v>5790</v>
      </c>
      <c r="F7693">
        <v>0.57496285439999995</v>
      </c>
      <c r="G7693">
        <v>189722</v>
      </c>
      <c r="H7693">
        <v>11.8</v>
      </c>
      <c r="I7693">
        <v>2</v>
      </c>
    </row>
    <row r="7694" spans="1:9" x14ac:dyDescent="0.3">
      <c r="A7694">
        <v>189723</v>
      </c>
      <c r="B7694">
        <v>142</v>
      </c>
      <c r="C7694">
        <v>0</v>
      </c>
      <c r="D7694">
        <v>190130</v>
      </c>
      <c r="E7694" t="s">
        <v>5790</v>
      </c>
      <c r="F7694">
        <v>0.73266571759999999</v>
      </c>
      <c r="G7694">
        <v>189723</v>
      </c>
      <c r="H7694">
        <v>11.8</v>
      </c>
      <c r="I7694">
        <v>2</v>
      </c>
    </row>
    <row r="7695" spans="1:9" x14ac:dyDescent="0.3">
      <c r="A7695">
        <v>189723</v>
      </c>
      <c r="B7695">
        <v>142</v>
      </c>
      <c r="C7695">
        <v>0</v>
      </c>
      <c r="D7695">
        <v>190130</v>
      </c>
      <c r="E7695" t="s">
        <v>5790</v>
      </c>
      <c r="F7695">
        <v>0.73266571759999999</v>
      </c>
      <c r="G7695">
        <v>189723</v>
      </c>
      <c r="H7695">
        <v>11.8</v>
      </c>
      <c r="I7695">
        <v>2</v>
      </c>
    </row>
    <row r="7696" spans="1:9" x14ac:dyDescent="0.3">
      <c r="A7696">
        <v>189726</v>
      </c>
      <c r="B7696">
        <v>147</v>
      </c>
      <c r="C7696">
        <v>0</v>
      </c>
      <c r="D7696">
        <v>190040</v>
      </c>
      <c r="E7696" t="s">
        <v>5790</v>
      </c>
      <c r="F7696">
        <v>0.1021993011</v>
      </c>
      <c r="G7696">
        <v>189726</v>
      </c>
      <c r="H7696">
        <v>14.76</v>
      </c>
      <c r="I7696">
        <v>1</v>
      </c>
    </row>
    <row r="7697" spans="1:9" x14ac:dyDescent="0.3">
      <c r="A7697">
        <v>189727</v>
      </c>
      <c r="B7697">
        <v>142</v>
      </c>
      <c r="C7697">
        <v>0</v>
      </c>
      <c r="D7697">
        <v>190267</v>
      </c>
      <c r="E7697" t="s">
        <v>5790</v>
      </c>
      <c r="F7697">
        <v>0.74485957619999998</v>
      </c>
      <c r="G7697">
        <v>189727</v>
      </c>
      <c r="H7697">
        <v>11.8</v>
      </c>
      <c r="I7697">
        <v>2</v>
      </c>
    </row>
    <row r="7698" spans="1:9" x14ac:dyDescent="0.3">
      <c r="A7698">
        <v>189727</v>
      </c>
      <c r="B7698">
        <v>142</v>
      </c>
      <c r="C7698">
        <v>0</v>
      </c>
      <c r="D7698">
        <v>190267</v>
      </c>
      <c r="E7698" t="s">
        <v>5790</v>
      </c>
      <c r="F7698">
        <v>0.74485957619999998</v>
      </c>
      <c r="G7698">
        <v>189727</v>
      </c>
      <c r="H7698">
        <v>11.8</v>
      </c>
      <c r="I7698">
        <v>2</v>
      </c>
    </row>
    <row r="7699" spans="1:9" x14ac:dyDescent="0.3">
      <c r="A7699">
        <v>189729</v>
      </c>
      <c r="B7699">
        <v>127</v>
      </c>
      <c r="C7699">
        <v>0</v>
      </c>
      <c r="D7699">
        <v>190130</v>
      </c>
      <c r="E7699" t="s">
        <v>5790</v>
      </c>
      <c r="F7699">
        <v>0.75663459300000002</v>
      </c>
      <c r="G7699">
        <v>189729</v>
      </c>
      <c r="H7699">
        <v>7.65</v>
      </c>
      <c r="I7699">
        <v>3</v>
      </c>
    </row>
    <row r="7700" spans="1:9" x14ac:dyDescent="0.3">
      <c r="A7700">
        <v>189729</v>
      </c>
      <c r="B7700">
        <v>127</v>
      </c>
      <c r="C7700">
        <v>0</v>
      </c>
      <c r="D7700">
        <v>190130</v>
      </c>
      <c r="E7700" t="s">
        <v>5790</v>
      </c>
      <c r="F7700">
        <v>0.75663459300000002</v>
      </c>
      <c r="G7700">
        <v>189729</v>
      </c>
      <c r="H7700">
        <v>7.65</v>
      </c>
      <c r="I7700">
        <v>3</v>
      </c>
    </row>
    <row r="7701" spans="1:9" x14ac:dyDescent="0.3">
      <c r="A7701">
        <v>189732</v>
      </c>
      <c r="B7701">
        <v>147</v>
      </c>
      <c r="C7701">
        <v>0</v>
      </c>
      <c r="D7701">
        <v>190040</v>
      </c>
      <c r="E7701" t="s">
        <v>5790</v>
      </c>
      <c r="F7701">
        <v>0.1106964126</v>
      </c>
      <c r="G7701">
        <v>189732</v>
      </c>
      <c r="H7701">
        <v>14.76</v>
      </c>
      <c r="I7701">
        <v>1</v>
      </c>
    </row>
    <row r="7702" spans="1:9" x14ac:dyDescent="0.3">
      <c r="A7702">
        <v>189733</v>
      </c>
      <c r="B7702">
        <v>142</v>
      </c>
      <c r="C7702">
        <v>0</v>
      </c>
      <c r="D7702">
        <v>189757</v>
      </c>
      <c r="E7702" t="s">
        <v>5790</v>
      </c>
      <c r="F7702">
        <v>0.2761720419</v>
      </c>
      <c r="G7702">
        <v>189733</v>
      </c>
      <c r="H7702">
        <v>14.76</v>
      </c>
      <c r="I7702">
        <v>1</v>
      </c>
    </row>
    <row r="7703" spans="1:9" x14ac:dyDescent="0.3">
      <c r="A7703">
        <v>189733</v>
      </c>
      <c r="B7703">
        <v>142</v>
      </c>
      <c r="C7703">
        <v>0</v>
      </c>
      <c r="D7703">
        <v>189757</v>
      </c>
      <c r="E7703" t="s">
        <v>5790</v>
      </c>
      <c r="F7703">
        <v>0.2761720419</v>
      </c>
      <c r="G7703">
        <v>189733</v>
      </c>
      <c r="H7703">
        <v>14.76</v>
      </c>
      <c r="I7703">
        <v>1</v>
      </c>
    </row>
    <row r="7704" spans="1:9" x14ac:dyDescent="0.3">
      <c r="A7704">
        <v>189735</v>
      </c>
      <c r="B7704">
        <v>80</v>
      </c>
      <c r="C7704">
        <v>0</v>
      </c>
      <c r="D7704">
        <v>190267</v>
      </c>
      <c r="E7704" t="s">
        <v>5790</v>
      </c>
      <c r="F7704">
        <v>0.90419220919999999</v>
      </c>
      <c r="G7704">
        <v>189735</v>
      </c>
      <c r="H7704">
        <v>6.11</v>
      </c>
      <c r="I7704">
        <v>4</v>
      </c>
    </row>
    <row r="7705" spans="1:9" x14ac:dyDescent="0.3">
      <c r="A7705">
        <v>189736</v>
      </c>
      <c r="B7705">
        <v>142</v>
      </c>
      <c r="C7705">
        <v>0</v>
      </c>
      <c r="D7705">
        <v>190267</v>
      </c>
      <c r="E7705" t="s">
        <v>5790</v>
      </c>
      <c r="F7705">
        <v>0.81766170260000004</v>
      </c>
      <c r="G7705">
        <v>189736</v>
      </c>
      <c r="H7705">
        <v>7.65</v>
      </c>
      <c r="I7705">
        <v>3</v>
      </c>
    </row>
    <row r="7706" spans="1:9" x14ac:dyDescent="0.3">
      <c r="A7706">
        <v>189739</v>
      </c>
      <c r="B7706">
        <v>80</v>
      </c>
      <c r="C7706">
        <v>0</v>
      </c>
      <c r="D7706">
        <v>190267</v>
      </c>
      <c r="E7706" t="s">
        <v>5790</v>
      </c>
      <c r="F7706">
        <v>0.92624455689999996</v>
      </c>
      <c r="G7706">
        <v>189739</v>
      </c>
      <c r="H7706">
        <v>6.11</v>
      </c>
      <c r="I7706">
        <v>4</v>
      </c>
    </row>
    <row r="7707" spans="1:9" x14ac:dyDescent="0.3">
      <c r="A7707">
        <v>189739</v>
      </c>
      <c r="B7707">
        <v>80</v>
      </c>
      <c r="C7707">
        <v>0</v>
      </c>
      <c r="D7707">
        <v>190267</v>
      </c>
      <c r="E7707" t="s">
        <v>5790</v>
      </c>
      <c r="F7707">
        <v>0.92624455689999996</v>
      </c>
      <c r="G7707">
        <v>189739</v>
      </c>
      <c r="H7707">
        <v>6.11</v>
      </c>
      <c r="I7707">
        <v>4</v>
      </c>
    </row>
    <row r="7708" spans="1:9" x14ac:dyDescent="0.3">
      <c r="A7708">
        <v>189740</v>
      </c>
      <c r="B7708">
        <v>95</v>
      </c>
      <c r="C7708">
        <v>0</v>
      </c>
      <c r="D7708">
        <v>190267</v>
      </c>
      <c r="E7708" t="s">
        <v>5790</v>
      </c>
      <c r="F7708">
        <v>0.63989120720000003</v>
      </c>
      <c r="G7708">
        <v>189740</v>
      </c>
      <c r="H7708">
        <v>11.8</v>
      </c>
      <c r="I7708">
        <v>2</v>
      </c>
    </row>
    <row r="7709" spans="1:9" x14ac:dyDescent="0.3">
      <c r="A7709">
        <v>189742</v>
      </c>
      <c r="B7709">
        <v>142</v>
      </c>
      <c r="C7709">
        <v>0</v>
      </c>
      <c r="D7709">
        <v>190040</v>
      </c>
      <c r="E7709" t="s">
        <v>5790</v>
      </c>
      <c r="F7709">
        <v>0.46586921809999998</v>
      </c>
      <c r="G7709">
        <v>189742</v>
      </c>
      <c r="H7709">
        <v>14.76</v>
      </c>
      <c r="I7709">
        <v>1</v>
      </c>
    </row>
    <row r="7710" spans="1:9" x14ac:dyDescent="0.3">
      <c r="A7710">
        <v>189743</v>
      </c>
      <c r="B7710">
        <v>142</v>
      </c>
      <c r="C7710">
        <v>0</v>
      </c>
      <c r="D7710">
        <v>190267</v>
      </c>
      <c r="E7710" t="s">
        <v>5790</v>
      </c>
      <c r="F7710">
        <v>0.87436109780000004</v>
      </c>
      <c r="G7710">
        <v>189743</v>
      </c>
      <c r="H7710">
        <v>6.11</v>
      </c>
      <c r="I7710">
        <v>4</v>
      </c>
    </row>
    <row r="7711" spans="1:9" x14ac:dyDescent="0.3">
      <c r="A7711">
        <v>189743</v>
      </c>
      <c r="B7711">
        <v>142</v>
      </c>
      <c r="C7711">
        <v>0</v>
      </c>
      <c r="D7711">
        <v>190267</v>
      </c>
      <c r="E7711" t="s">
        <v>5790</v>
      </c>
      <c r="F7711">
        <v>0.87436109780000004</v>
      </c>
      <c r="G7711">
        <v>189743</v>
      </c>
      <c r="H7711">
        <v>6.11</v>
      </c>
      <c r="I7711">
        <v>4</v>
      </c>
    </row>
    <row r="7712" spans="1:9" x14ac:dyDescent="0.3">
      <c r="A7712">
        <v>189751</v>
      </c>
      <c r="B7712">
        <v>147</v>
      </c>
      <c r="C7712">
        <v>0</v>
      </c>
      <c r="D7712">
        <v>190040</v>
      </c>
      <c r="E7712" t="s">
        <v>5790</v>
      </c>
      <c r="F7712">
        <v>0.35690671210000002</v>
      </c>
      <c r="G7712">
        <v>189751</v>
      </c>
      <c r="H7712">
        <v>14.76</v>
      </c>
      <c r="I7712">
        <v>1</v>
      </c>
    </row>
    <row r="7713" spans="1:9" x14ac:dyDescent="0.3">
      <c r="A7713">
        <v>189754</v>
      </c>
      <c r="B7713">
        <v>142</v>
      </c>
      <c r="C7713">
        <v>0</v>
      </c>
      <c r="D7713">
        <v>190258</v>
      </c>
      <c r="E7713" t="s">
        <v>5790</v>
      </c>
      <c r="F7713">
        <v>0.30560058359999998</v>
      </c>
      <c r="G7713">
        <v>189754</v>
      </c>
      <c r="H7713">
        <v>14.76</v>
      </c>
      <c r="I7713">
        <v>1</v>
      </c>
    </row>
    <row r="7714" spans="1:9" x14ac:dyDescent="0.3">
      <c r="A7714">
        <v>189764</v>
      </c>
      <c r="B7714">
        <v>142</v>
      </c>
      <c r="C7714">
        <v>0</v>
      </c>
      <c r="D7714">
        <v>190040</v>
      </c>
      <c r="E7714" t="s">
        <v>5790</v>
      </c>
      <c r="F7714">
        <v>0.40486216549999998</v>
      </c>
      <c r="G7714">
        <v>189764</v>
      </c>
      <c r="H7714">
        <v>14.76</v>
      </c>
      <c r="I7714">
        <v>1</v>
      </c>
    </row>
    <row r="7715" spans="1:9" x14ac:dyDescent="0.3">
      <c r="A7715">
        <v>189766</v>
      </c>
      <c r="B7715">
        <v>142</v>
      </c>
      <c r="C7715">
        <v>0</v>
      </c>
      <c r="D7715">
        <v>190027</v>
      </c>
      <c r="E7715" t="s">
        <v>5790</v>
      </c>
      <c r="F7715">
        <v>0.21998442709999999</v>
      </c>
      <c r="G7715">
        <v>189766</v>
      </c>
      <c r="H7715">
        <v>14.76</v>
      </c>
      <c r="I7715">
        <v>1</v>
      </c>
    </row>
    <row r="7716" spans="1:9" x14ac:dyDescent="0.3">
      <c r="A7716">
        <v>189766</v>
      </c>
      <c r="B7716">
        <v>142</v>
      </c>
      <c r="C7716">
        <v>0</v>
      </c>
      <c r="D7716">
        <v>190027</v>
      </c>
      <c r="E7716" t="s">
        <v>5790</v>
      </c>
      <c r="F7716">
        <v>0.21998442709999999</v>
      </c>
      <c r="G7716">
        <v>189766</v>
      </c>
      <c r="H7716">
        <v>14.76</v>
      </c>
      <c r="I7716">
        <v>1</v>
      </c>
    </row>
    <row r="7717" spans="1:9" x14ac:dyDescent="0.3">
      <c r="A7717">
        <v>189770</v>
      </c>
      <c r="B7717">
        <v>142</v>
      </c>
      <c r="C7717">
        <v>0</v>
      </c>
      <c r="D7717">
        <v>190143</v>
      </c>
      <c r="E7717" t="s">
        <v>5790</v>
      </c>
      <c r="F7717">
        <v>0.48404934999999999</v>
      </c>
      <c r="G7717">
        <v>189770</v>
      </c>
      <c r="H7717">
        <v>14.76</v>
      </c>
      <c r="I7717">
        <v>1</v>
      </c>
    </row>
    <row r="7718" spans="1:9" x14ac:dyDescent="0.3">
      <c r="A7718">
        <v>189777</v>
      </c>
      <c r="B7718">
        <v>142</v>
      </c>
      <c r="C7718">
        <v>0</v>
      </c>
      <c r="D7718">
        <v>190514</v>
      </c>
      <c r="E7718" t="s">
        <v>5790</v>
      </c>
      <c r="F7718">
        <v>0.47462341190000001</v>
      </c>
      <c r="G7718">
        <v>189777</v>
      </c>
      <c r="H7718">
        <v>14.76</v>
      </c>
      <c r="I7718">
        <v>1</v>
      </c>
    </row>
    <row r="7719" spans="1:9" x14ac:dyDescent="0.3">
      <c r="A7719">
        <v>189781</v>
      </c>
      <c r="B7719">
        <v>142</v>
      </c>
      <c r="C7719">
        <v>0</v>
      </c>
      <c r="D7719">
        <v>190514</v>
      </c>
      <c r="E7719" t="s">
        <v>5790</v>
      </c>
      <c r="F7719">
        <v>0.31802356240000001</v>
      </c>
      <c r="G7719">
        <v>189781</v>
      </c>
      <c r="H7719">
        <v>14.76</v>
      </c>
      <c r="I7719">
        <v>1</v>
      </c>
    </row>
    <row r="7720" spans="1:9" x14ac:dyDescent="0.3">
      <c r="A7720">
        <v>189792</v>
      </c>
      <c r="B7720">
        <v>142</v>
      </c>
      <c r="C7720">
        <v>0</v>
      </c>
      <c r="D7720">
        <v>190744</v>
      </c>
      <c r="E7720" t="s">
        <v>5790</v>
      </c>
      <c r="F7720">
        <v>0.42778337</v>
      </c>
      <c r="G7720">
        <v>189792</v>
      </c>
      <c r="H7720">
        <v>14.76</v>
      </c>
      <c r="I7720">
        <v>1</v>
      </c>
    </row>
    <row r="7721" spans="1:9" x14ac:dyDescent="0.3">
      <c r="A7721">
        <v>189794</v>
      </c>
      <c r="B7721">
        <v>142</v>
      </c>
      <c r="C7721">
        <v>0</v>
      </c>
      <c r="D7721">
        <v>190744</v>
      </c>
      <c r="E7721" t="s">
        <v>5790</v>
      </c>
      <c r="F7721">
        <v>0.80850416420000004</v>
      </c>
      <c r="G7721">
        <v>189794</v>
      </c>
      <c r="H7721">
        <v>7.65</v>
      </c>
      <c r="I7721">
        <v>3</v>
      </c>
    </row>
    <row r="7722" spans="1:9" x14ac:dyDescent="0.3">
      <c r="A7722">
        <v>189805</v>
      </c>
      <c r="B7722">
        <v>142</v>
      </c>
      <c r="C7722">
        <v>0</v>
      </c>
      <c r="D7722">
        <v>190258</v>
      </c>
      <c r="E7722" t="s">
        <v>5790</v>
      </c>
      <c r="F7722">
        <v>0.56912142040000002</v>
      </c>
      <c r="G7722">
        <v>189805</v>
      </c>
      <c r="H7722">
        <v>11.8</v>
      </c>
      <c r="I7722">
        <v>2</v>
      </c>
    </row>
    <row r="7723" spans="1:9" x14ac:dyDescent="0.3">
      <c r="A7723">
        <v>189832</v>
      </c>
      <c r="B7723">
        <v>95</v>
      </c>
      <c r="C7723">
        <v>0</v>
      </c>
      <c r="D7723">
        <v>190525</v>
      </c>
      <c r="E7723" t="s">
        <v>5790</v>
      </c>
      <c r="F7723">
        <v>0.73973619940000002</v>
      </c>
      <c r="G7723">
        <v>189832</v>
      </c>
      <c r="H7723">
        <v>11.8</v>
      </c>
      <c r="I7723">
        <v>2</v>
      </c>
    </row>
    <row r="7724" spans="1:9" x14ac:dyDescent="0.3">
      <c r="A7724">
        <v>189836</v>
      </c>
      <c r="B7724">
        <v>95</v>
      </c>
      <c r="C7724">
        <v>0</v>
      </c>
      <c r="D7724">
        <v>190525</v>
      </c>
      <c r="E7724" t="s">
        <v>5790</v>
      </c>
      <c r="F7724">
        <v>0.1148365512</v>
      </c>
      <c r="G7724">
        <v>189836</v>
      </c>
      <c r="H7724">
        <v>14.76</v>
      </c>
      <c r="I7724">
        <v>1</v>
      </c>
    </row>
    <row r="7725" spans="1:9" x14ac:dyDescent="0.3">
      <c r="A7725">
        <v>189854</v>
      </c>
      <c r="B7725">
        <v>142</v>
      </c>
      <c r="C7725">
        <v>0</v>
      </c>
      <c r="D7725">
        <v>190304</v>
      </c>
      <c r="E7725" t="s">
        <v>5790</v>
      </c>
      <c r="F7725">
        <v>0.74754369259999998</v>
      </c>
      <c r="G7725">
        <v>189854</v>
      </c>
      <c r="H7725">
        <v>11.8</v>
      </c>
      <c r="I7725">
        <v>2</v>
      </c>
    </row>
    <row r="7726" spans="1:9" x14ac:dyDescent="0.3">
      <c r="A7726">
        <v>189858</v>
      </c>
      <c r="B7726">
        <v>142</v>
      </c>
      <c r="C7726">
        <v>0</v>
      </c>
      <c r="D7726">
        <v>190247</v>
      </c>
      <c r="E7726" t="s">
        <v>5790</v>
      </c>
      <c r="F7726">
        <v>0.35390469429999999</v>
      </c>
      <c r="G7726">
        <v>189858</v>
      </c>
      <c r="H7726">
        <v>14.76</v>
      </c>
      <c r="I7726">
        <v>1</v>
      </c>
    </row>
    <row r="7727" spans="1:9" x14ac:dyDescent="0.3">
      <c r="A7727">
        <v>189862</v>
      </c>
      <c r="B7727">
        <v>100</v>
      </c>
      <c r="C7727">
        <v>0</v>
      </c>
      <c r="D7727">
        <v>189868</v>
      </c>
      <c r="E7727" t="s">
        <v>5790</v>
      </c>
      <c r="F7727">
        <v>0.24758991599999999</v>
      </c>
      <c r="G7727">
        <v>189862</v>
      </c>
      <c r="H7727">
        <v>14.76</v>
      </c>
      <c r="I7727">
        <v>1</v>
      </c>
    </row>
    <row r="7728" spans="1:9" x14ac:dyDescent="0.3">
      <c r="A7728">
        <v>189862</v>
      </c>
      <c r="B7728">
        <v>100</v>
      </c>
      <c r="C7728">
        <v>0</v>
      </c>
      <c r="D7728">
        <v>189868</v>
      </c>
      <c r="E7728" t="s">
        <v>5790</v>
      </c>
      <c r="F7728">
        <v>0.24758991599999999</v>
      </c>
      <c r="G7728">
        <v>189862</v>
      </c>
      <c r="H7728">
        <v>14.76</v>
      </c>
      <c r="I7728">
        <v>1</v>
      </c>
    </row>
    <row r="7729" spans="1:9" x14ac:dyDescent="0.3">
      <c r="A7729">
        <v>189863</v>
      </c>
      <c r="B7729">
        <v>142</v>
      </c>
      <c r="C7729">
        <v>0</v>
      </c>
      <c r="D7729">
        <v>190304</v>
      </c>
      <c r="E7729" t="s">
        <v>5790</v>
      </c>
      <c r="F7729">
        <v>0.23198452589999999</v>
      </c>
      <c r="G7729">
        <v>189863</v>
      </c>
      <c r="H7729">
        <v>14.76</v>
      </c>
      <c r="I7729">
        <v>1</v>
      </c>
    </row>
    <row r="7730" spans="1:9" x14ac:dyDescent="0.3">
      <c r="A7730">
        <v>189866</v>
      </c>
      <c r="B7730">
        <v>142</v>
      </c>
      <c r="C7730">
        <v>0</v>
      </c>
      <c r="D7730">
        <v>189460</v>
      </c>
      <c r="E7730" t="s">
        <v>5790</v>
      </c>
      <c r="F7730">
        <v>0.55804139379999995</v>
      </c>
      <c r="G7730">
        <v>189866</v>
      </c>
      <c r="H7730">
        <v>11.8</v>
      </c>
      <c r="I7730">
        <v>2</v>
      </c>
    </row>
    <row r="7731" spans="1:9" x14ac:dyDescent="0.3">
      <c r="A7731">
        <v>189866</v>
      </c>
      <c r="B7731">
        <v>142</v>
      </c>
      <c r="C7731">
        <v>0</v>
      </c>
      <c r="D7731">
        <v>189460</v>
      </c>
      <c r="E7731" t="s">
        <v>5790</v>
      </c>
      <c r="F7731">
        <v>0.55804139379999995</v>
      </c>
      <c r="G7731">
        <v>189866</v>
      </c>
      <c r="H7731">
        <v>11.8</v>
      </c>
      <c r="I7731">
        <v>2</v>
      </c>
    </row>
    <row r="7732" spans="1:9" x14ac:dyDescent="0.3">
      <c r="A7732">
        <v>189870</v>
      </c>
      <c r="B7732">
        <v>142</v>
      </c>
      <c r="C7732">
        <v>0</v>
      </c>
      <c r="D7732">
        <v>190470</v>
      </c>
      <c r="E7732" t="s">
        <v>5791</v>
      </c>
      <c r="F7732">
        <v>0.96747744079999998</v>
      </c>
      <c r="G7732">
        <v>189870</v>
      </c>
      <c r="H7732">
        <v>4.0599999999999996</v>
      </c>
      <c r="I7732">
        <v>5</v>
      </c>
    </row>
    <row r="7733" spans="1:9" x14ac:dyDescent="0.3">
      <c r="A7733">
        <v>189877</v>
      </c>
      <c r="B7733">
        <v>142</v>
      </c>
      <c r="C7733">
        <v>0</v>
      </c>
      <c r="D7733">
        <v>190514</v>
      </c>
      <c r="E7733" t="s">
        <v>5790</v>
      </c>
      <c r="F7733">
        <v>0.76165574790000001</v>
      </c>
      <c r="G7733">
        <v>189877</v>
      </c>
      <c r="H7733">
        <v>7.65</v>
      </c>
      <c r="I7733">
        <v>3</v>
      </c>
    </row>
    <row r="7734" spans="1:9" x14ac:dyDescent="0.3">
      <c r="A7734">
        <v>189882</v>
      </c>
      <c r="B7734">
        <v>95</v>
      </c>
      <c r="C7734">
        <v>0</v>
      </c>
      <c r="D7734">
        <v>190219</v>
      </c>
      <c r="E7734" t="s">
        <v>5790</v>
      </c>
      <c r="F7734">
        <v>0.53229928019999995</v>
      </c>
      <c r="G7734">
        <v>189882</v>
      </c>
      <c r="H7734">
        <v>11.8</v>
      </c>
      <c r="I7734">
        <v>2</v>
      </c>
    </row>
    <row r="7735" spans="1:9" x14ac:dyDescent="0.3">
      <c r="A7735">
        <v>189886</v>
      </c>
      <c r="B7735">
        <v>95</v>
      </c>
      <c r="C7735">
        <v>0</v>
      </c>
      <c r="D7735">
        <v>190219</v>
      </c>
      <c r="E7735" t="s">
        <v>5791</v>
      </c>
      <c r="F7735">
        <v>0.94986832139999999</v>
      </c>
      <c r="G7735">
        <v>189886</v>
      </c>
      <c r="H7735">
        <v>4.0599999999999996</v>
      </c>
      <c r="I7735">
        <v>5</v>
      </c>
    </row>
    <row r="7736" spans="1:9" x14ac:dyDescent="0.3">
      <c r="A7736">
        <v>189889</v>
      </c>
      <c r="B7736">
        <v>95</v>
      </c>
      <c r="C7736">
        <v>0</v>
      </c>
      <c r="D7736">
        <v>190219</v>
      </c>
      <c r="E7736" t="s">
        <v>5790</v>
      </c>
      <c r="F7736">
        <v>0.46572101119999998</v>
      </c>
      <c r="G7736">
        <v>189889</v>
      </c>
      <c r="H7736">
        <v>14.76</v>
      </c>
      <c r="I7736">
        <v>1</v>
      </c>
    </row>
    <row r="7737" spans="1:9" x14ac:dyDescent="0.3">
      <c r="A7737">
        <v>189890</v>
      </c>
      <c r="B7737">
        <v>95</v>
      </c>
      <c r="C7737">
        <v>0</v>
      </c>
      <c r="D7737">
        <v>190219</v>
      </c>
      <c r="E7737" t="s">
        <v>5790</v>
      </c>
      <c r="F7737">
        <v>0.89985811709999997</v>
      </c>
      <c r="G7737">
        <v>189890</v>
      </c>
      <c r="H7737">
        <v>6.11</v>
      </c>
      <c r="I7737">
        <v>4</v>
      </c>
    </row>
    <row r="7738" spans="1:9" x14ac:dyDescent="0.3">
      <c r="A7738">
        <v>189893</v>
      </c>
      <c r="B7738">
        <v>142</v>
      </c>
      <c r="C7738">
        <v>0</v>
      </c>
      <c r="D7738">
        <v>190535</v>
      </c>
      <c r="E7738" t="s">
        <v>5790</v>
      </c>
      <c r="F7738">
        <v>0.27466177939999997</v>
      </c>
      <c r="G7738">
        <v>189893</v>
      </c>
      <c r="H7738">
        <v>14.76</v>
      </c>
      <c r="I7738">
        <v>1</v>
      </c>
    </row>
    <row r="7739" spans="1:9" x14ac:dyDescent="0.3">
      <c r="A7739">
        <v>189894</v>
      </c>
      <c r="B7739">
        <v>95</v>
      </c>
      <c r="C7739">
        <v>0</v>
      </c>
      <c r="D7739">
        <v>190219</v>
      </c>
      <c r="E7739" t="s">
        <v>5790</v>
      </c>
      <c r="F7739">
        <v>0.65202152729999996</v>
      </c>
      <c r="G7739">
        <v>189894</v>
      </c>
      <c r="H7739">
        <v>11.8</v>
      </c>
      <c r="I7739">
        <v>2</v>
      </c>
    </row>
    <row r="7740" spans="1:9" x14ac:dyDescent="0.3">
      <c r="A7740">
        <v>189896</v>
      </c>
      <c r="B7740">
        <v>95</v>
      </c>
      <c r="C7740">
        <v>0</v>
      </c>
      <c r="D7740">
        <v>190219</v>
      </c>
      <c r="E7740" t="s">
        <v>5790</v>
      </c>
      <c r="F7740">
        <v>0.71349030729999996</v>
      </c>
      <c r="G7740">
        <v>189896</v>
      </c>
      <c r="H7740">
        <v>11.8</v>
      </c>
      <c r="I7740">
        <v>2</v>
      </c>
    </row>
    <row r="7741" spans="1:9" x14ac:dyDescent="0.3">
      <c r="A7741">
        <v>189902</v>
      </c>
      <c r="B7741">
        <v>142</v>
      </c>
      <c r="C7741">
        <v>0</v>
      </c>
      <c r="D7741">
        <v>190258</v>
      </c>
      <c r="E7741" t="s">
        <v>5790</v>
      </c>
      <c r="F7741">
        <v>0.90926361079999996</v>
      </c>
      <c r="G7741">
        <v>189902</v>
      </c>
      <c r="H7741">
        <v>6.11</v>
      </c>
      <c r="I7741">
        <v>4</v>
      </c>
    </row>
    <row r="7742" spans="1:9" x14ac:dyDescent="0.3">
      <c r="A7742">
        <v>189906</v>
      </c>
      <c r="B7742">
        <v>142</v>
      </c>
      <c r="C7742">
        <v>0</v>
      </c>
      <c r="D7742">
        <v>190304</v>
      </c>
      <c r="E7742" t="s">
        <v>5790</v>
      </c>
      <c r="F7742">
        <v>0.61471539740000003</v>
      </c>
      <c r="G7742">
        <v>189906</v>
      </c>
      <c r="H7742">
        <v>11.8</v>
      </c>
      <c r="I7742">
        <v>2</v>
      </c>
    </row>
    <row r="7743" spans="1:9" x14ac:dyDescent="0.3">
      <c r="A7743">
        <v>189909</v>
      </c>
      <c r="B7743">
        <v>142</v>
      </c>
      <c r="C7743">
        <v>0</v>
      </c>
      <c r="D7743">
        <v>189187</v>
      </c>
      <c r="E7743" t="s">
        <v>5790</v>
      </c>
      <c r="F7743">
        <v>0.37421265240000001</v>
      </c>
      <c r="G7743">
        <v>189909</v>
      </c>
      <c r="H7743">
        <v>14.76</v>
      </c>
      <c r="I7743">
        <v>1</v>
      </c>
    </row>
    <row r="7744" spans="1:9" x14ac:dyDescent="0.3">
      <c r="A7744">
        <v>189920</v>
      </c>
      <c r="B7744">
        <v>100</v>
      </c>
      <c r="C7744">
        <v>0</v>
      </c>
      <c r="D7744">
        <v>190159</v>
      </c>
      <c r="E7744" t="s">
        <v>5790</v>
      </c>
      <c r="F7744">
        <v>0.50167334080000003</v>
      </c>
      <c r="G7744">
        <v>189920</v>
      </c>
      <c r="H7744">
        <v>14.76</v>
      </c>
      <c r="I7744">
        <v>1</v>
      </c>
    </row>
    <row r="7745" spans="1:9" x14ac:dyDescent="0.3">
      <c r="A7745">
        <v>189920</v>
      </c>
      <c r="B7745">
        <v>100</v>
      </c>
      <c r="C7745">
        <v>0</v>
      </c>
      <c r="D7745">
        <v>190159</v>
      </c>
      <c r="E7745" t="s">
        <v>5790</v>
      </c>
      <c r="F7745">
        <v>0.50167334080000003</v>
      </c>
      <c r="G7745">
        <v>189920</v>
      </c>
      <c r="H7745">
        <v>14.76</v>
      </c>
      <c r="I7745">
        <v>1</v>
      </c>
    </row>
    <row r="7746" spans="1:9" x14ac:dyDescent="0.3">
      <c r="A7746">
        <v>189922</v>
      </c>
      <c r="B7746">
        <v>142</v>
      </c>
      <c r="C7746">
        <v>0</v>
      </c>
      <c r="D7746">
        <v>190304</v>
      </c>
      <c r="E7746" t="s">
        <v>5790</v>
      </c>
      <c r="F7746">
        <v>0.44307669999999999</v>
      </c>
      <c r="G7746">
        <v>189922</v>
      </c>
      <c r="H7746">
        <v>14.76</v>
      </c>
      <c r="I7746">
        <v>1</v>
      </c>
    </row>
    <row r="7747" spans="1:9" x14ac:dyDescent="0.3">
      <c r="A7747">
        <v>189936</v>
      </c>
      <c r="B7747">
        <v>100</v>
      </c>
      <c r="C7747">
        <v>0</v>
      </c>
      <c r="D7747">
        <v>190159</v>
      </c>
      <c r="E7747" t="s">
        <v>5790</v>
      </c>
      <c r="F7747">
        <v>0.2043607831</v>
      </c>
      <c r="G7747">
        <v>189936</v>
      </c>
      <c r="H7747">
        <v>14.76</v>
      </c>
      <c r="I7747">
        <v>1</v>
      </c>
    </row>
    <row r="7748" spans="1:9" x14ac:dyDescent="0.3">
      <c r="A7748">
        <v>189937</v>
      </c>
      <c r="B7748">
        <v>142</v>
      </c>
      <c r="C7748">
        <v>0</v>
      </c>
      <c r="D7748">
        <v>190042</v>
      </c>
      <c r="E7748" t="s">
        <v>5791</v>
      </c>
      <c r="F7748">
        <v>0.96773469450000005</v>
      </c>
      <c r="G7748">
        <v>189937</v>
      </c>
      <c r="H7748">
        <v>4.0599999999999996</v>
      </c>
      <c r="I7748">
        <v>5</v>
      </c>
    </row>
    <row r="7749" spans="1:9" x14ac:dyDescent="0.3">
      <c r="A7749">
        <v>189945</v>
      </c>
      <c r="B7749">
        <v>142</v>
      </c>
      <c r="C7749">
        <v>0</v>
      </c>
      <c r="D7749">
        <v>190535</v>
      </c>
      <c r="E7749" t="s">
        <v>5790</v>
      </c>
      <c r="F7749">
        <v>0.26102131610000001</v>
      </c>
      <c r="G7749">
        <v>189945</v>
      </c>
      <c r="H7749">
        <v>14.76</v>
      </c>
      <c r="I7749">
        <v>1</v>
      </c>
    </row>
    <row r="7750" spans="1:9" x14ac:dyDescent="0.3">
      <c r="A7750">
        <v>189947</v>
      </c>
      <c r="B7750">
        <v>142</v>
      </c>
      <c r="C7750">
        <v>0</v>
      </c>
      <c r="D7750">
        <v>189948</v>
      </c>
      <c r="E7750" t="s">
        <v>5790</v>
      </c>
      <c r="F7750">
        <v>0.41873541469999997</v>
      </c>
      <c r="G7750">
        <v>189947</v>
      </c>
      <c r="H7750">
        <v>14.76</v>
      </c>
      <c r="I7750">
        <v>1</v>
      </c>
    </row>
    <row r="7751" spans="1:9" x14ac:dyDescent="0.3">
      <c r="A7751">
        <v>189956</v>
      </c>
      <c r="B7751">
        <v>94.999999999999901</v>
      </c>
      <c r="C7751">
        <v>0</v>
      </c>
      <c r="D7751">
        <v>190525</v>
      </c>
      <c r="E7751" t="s">
        <v>5790</v>
      </c>
      <c r="F7751">
        <v>0.77064245939999998</v>
      </c>
      <c r="G7751">
        <v>189956</v>
      </c>
      <c r="H7751">
        <v>7.65</v>
      </c>
      <c r="I7751">
        <v>3</v>
      </c>
    </row>
    <row r="7752" spans="1:9" x14ac:dyDescent="0.3">
      <c r="A7752">
        <v>189959</v>
      </c>
      <c r="B7752">
        <v>95</v>
      </c>
      <c r="C7752">
        <v>0</v>
      </c>
      <c r="D7752">
        <v>190525</v>
      </c>
      <c r="E7752" t="s">
        <v>5790</v>
      </c>
      <c r="F7752">
        <v>0.50894731280000005</v>
      </c>
      <c r="G7752">
        <v>189959</v>
      </c>
      <c r="H7752">
        <v>11.8</v>
      </c>
      <c r="I7752">
        <v>2</v>
      </c>
    </row>
    <row r="7753" spans="1:9" x14ac:dyDescent="0.3">
      <c r="A7753">
        <v>189960</v>
      </c>
      <c r="B7753">
        <v>94.999999999999901</v>
      </c>
      <c r="C7753">
        <v>0</v>
      </c>
      <c r="D7753">
        <v>190525</v>
      </c>
      <c r="E7753" t="s">
        <v>5790</v>
      </c>
      <c r="F7753">
        <v>0.68846589329999996</v>
      </c>
      <c r="G7753">
        <v>189960</v>
      </c>
      <c r="H7753">
        <v>11.8</v>
      </c>
      <c r="I7753">
        <v>2</v>
      </c>
    </row>
    <row r="7754" spans="1:9" x14ac:dyDescent="0.3">
      <c r="A7754">
        <v>189964</v>
      </c>
      <c r="B7754">
        <v>94.999999999999901</v>
      </c>
      <c r="C7754">
        <v>0</v>
      </c>
      <c r="D7754">
        <v>190525</v>
      </c>
      <c r="E7754" t="s">
        <v>5790</v>
      </c>
      <c r="F7754">
        <v>0.62845987079999999</v>
      </c>
      <c r="G7754">
        <v>189964</v>
      </c>
      <c r="H7754">
        <v>11.8</v>
      </c>
      <c r="I7754">
        <v>2</v>
      </c>
    </row>
    <row r="7755" spans="1:9" x14ac:dyDescent="0.3">
      <c r="A7755">
        <v>189967</v>
      </c>
      <c r="B7755">
        <v>94.999999999999901</v>
      </c>
      <c r="C7755">
        <v>0</v>
      </c>
      <c r="D7755">
        <v>190525</v>
      </c>
      <c r="E7755" t="s">
        <v>5790</v>
      </c>
      <c r="F7755">
        <v>0.46893644330000001</v>
      </c>
      <c r="G7755">
        <v>189967</v>
      </c>
      <c r="H7755">
        <v>14.76</v>
      </c>
      <c r="I7755">
        <v>1</v>
      </c>
    </row>
    <row r="7756" spans="1:9" x14ac:dyDescent="0.3">
      <c r="A7756">
        <v>189976</v>
      </c>
      <c r="B7756">
        <v>142</v>
      </c>
      <c r="C7756">
        <v>0</v>
      </c>
      <c r="D7756">
        <v>190042</v>
      </c>
      <c r="E7756" t="s">
        <v>5790</v>
      </c>
      <c r="F7756">
        <v>0.83612698320000001</v>
      </c>
      <c r="G7756">
        <v>189976</v>
      </c>
      <c r="H7756">
        <v>7.65</v>
      </c>
      <c r="I7756">
        <v>3</v>
      </c>
    </row>
    <row r="7757" spans="1:9" x14ac:dyDescent="0.3">
      <c r="A7757">
        <v>189996</v>
      </c>
      <c r="B7757">
        <v>142</v>
      </c>
      <c r="C7757">
        <v>0</v>
      </c>
      <c r="D7757">
        <v>190143</v>
      </c>
      <c r="E7757" t="s">
        <v>5790</v>
      </c>
      <c r="F7757">
        <v>0.69002765420000001</v>
      </c>
      <c r="G7757">
        <v>189996</v>
      </c>
      <c r="H7757">
        <v>11.8</v>
      </c>
      <c r="I7757">
        <v>2</v>
      </c>
    </row>
    <row r="7758" spans="1:9" x14ac:dyDescent="0.3">
      <c r="A7758">
        <v>190007</v>
      </c>
      <c r="B7758">
        <v>142</v>
      </c>
      <c r="C7758">
        <v>0</v>
      </c>
      <c r="D7758">
        <v>190535</v>
      </c>
      <c r="E7758" t="s">
        <v>5790</v>
      </c>
      <c r="F7758">
        <v>0.64905834200000001</v>
      </c>
      <c r="G7758">
        <v>190007</v>
      </c>
      <c r="H7758">
        <v>11.8</v>
      </c>
      <c r="I7758">
        <v>2</v>
      </c>
    </row>
    <row r="7759" spans="1:9" x14ac:dyDescent="0.3">
      <c r="A7759">
        <v>190066</v>
      </c>
      <c r="B7759">
        <v>110</v>
      </c>
      <c r="C7759">
        <v>0</v>
      </c>
      <c r="D7759">
        <v>190267</v>
      </c>
      <c r="E7759" t="s">
        <v>5790</v>
      </c>
      <c r="F7759">
        <v>0.70008027549999996</v>
      </c>
      <c r="G7759">
        <v>190066</v>
      </c>
      <c r="H7759">
        <v>11.8</v>
      </c>
      <c r="I7759">
        <v>2</v>
      </c>
    </row>
    <row r="7760" spans="1:9" x14ac:dyDescent="0.3">
      <c r="A7760">
        <v>190125</v>
      </c>
      <c r="B7760">
        <v>142</v>
      </c>
      <c r="C7760">
        <v>0</v>
      </c>
      <c r="D7760">
        <v>190386</v>
      </c>
      <c r="E7760" t="s">
        <v>5791</v>
      </c>
      <c r="F7760">
        <v>0.96500486139999997</v>
      </c>
      <c r="G7760">
        <v>190125</v>
      </c>
      <c r="H7760">
        <v>4.0599999999999996</v>
      </c>
      <c r="I7760">
        <v>5</v>
      </c>
    </row>
    <row r="7761" spans="1:9" x14ac:dyDescent="0.3">
      <c r="A7761">
        <v>190132</v>
      </c>
      <c r="B7761">
        <v>142</v>
      </c>
      <c r="C7761">
        <v>0</v>
      </c>
      <c r="D7761">
        <v>190386</v>
      </c>
      <c r="E7761" t="s">
        <v>5790</v>
      </c>
      <c r="F7761">
        <v>0.92773914339999997</v>
      </c>
      <c r="G7761">
        <v>190132</v>
      </c>
      <c r="H7761">
        <v>6.11</v>
      </c>
      <c r="I7761">
        <v>4</v>
      </c>
    </row>
    <row r="7762" spans="1:9" x14ac:dyDescent="0.3">
      <c r="A7762">
        <v>190161</v>
      </c>
      <c r="B7762">
        <v>142</v>
      </c>
      <c r="C7762">
        <v>0</v>
      </c>
      <c r="D7762">
        <v>190386</v>
      </c>
      <c r="E7762" t="s">
        <v>5790</v>
      </c>
      <c r="F7762">
        <v>0.89445149899999998</v>
      </c>
      <c r="G7762">
        <v>190161</v>
      </c>
      <c r="H7762">
        <v>6.11</v>
      </c>
      <c r="I7762">
        <v>4</v>
      </c>
    </row>
    <row r="7763" spans="1:9" x14ac:dyDescent="0.3">
      <c r="A7763">
        <v>190165</v>
      </c>
      <c r="B7763">
        <v>95</v>
      </c>
      <c r="C7763">
        <v>0</v>
      </c>
      <c r="D7763">
        <v>190525</v>
      </c>
      <c r="E7763" t="s">
        <v>5790</v>
      </c>
      <c r="F7763">
        <v>0.81381207700000002</v>
      </c>
      <c r="G7763">
        <v>190165</v>
      </c>
      <c r="H7763">
        <v>7.65</v>
      </c>
      <c r="I7763">
        <v>3</v>
      </c>
    </row>
    <row r="7764" spans="1:9" x14ac:dyDescent="0.3">
      <c r="A7764">
        <v>190175</v>
      </c>
      <c r="B7764">
        <v>95</v>
      </c>
      <c r="C7764">
        <v>0</v>
      </c>
      <c r="D7764">
        <v>190507</v>
      </c>
      <c r="E7764" t="s">
        <v>5790</v>
      </c>
      <c r="F7764">
        <v>0.89601880310000004</v>
      </c>
      <c r="G7764">
        <v>190175</v>
      </c>
      <c r="H7764">
        <v>6.11</v>
      </c>
      <c r="I7764">
        <v>4</v>
      </c>
    </row>
    <row r="7765" spans="1:9" x14ac:dyDescent="0.3">
      <c r="A7765">
        <v>190178</v>
      </c>
      <c r="B7765">
        <v>95</v>
      </c>
      <c r="C7765">
        <v>0</v>
      </c>
      <c r="D7765">
        <v>190507</v>
      </c>
      <c r="E7765" t="s">
        <v>5790</v>
      </c>
      <c r="F7765">
        <v>0.69818067549999996</v>
      </c>
      <c r="G7765">
        <v>190178</v>
      </c>
      <c r="H7765">
        <v>11.8</v>
      </c>
      <c r="I7765">
        <v>2</v>
      </c>
    </row>
    <row r="7766" spans="1:9" x14ac:dyDescent="0.3">
      <c r="A7766">
        <v>190179</v>
      </c>
      <c r="B7766">
        <v>95</v>
      </c>
      <c r="C7766">
        <v>0</v>
      </c>
      <c r="D7766">
        <v>190507</v>
      </c>
      <c r="E7766" t="s">
        <v>5790</v>
      </c>
      <c r="F7766">
        <v>0.25307628510000002</v>
      </c>
      <c r="G7766">
        <v>190179</v>
      </c>
      <c r="H7766">
        <v>14.76</v>
      </c>
      <c r="I7766">
        <v>1</v>
      </c>
    </row>
    <row r="7767" spans="1:9" x14ac:dyDescent="0.3">
      <c r="A7767">
        <v>190181</v>
      </c>
      <c r="B7767">
        <v>95</v>
      </c>
      <c r="C7767">
        <v>0</v>
      </c>
      <c r="D7767">
        <v>190507</v>
      </c>
      <c r="E7767" t="s">
        <v>5790</v>
      </c>
      <c r="F7767">
        <v>0.31230479480000001</v>
      </c>
      <c r="G7767">
        <v>190181</v>
      </c>
      <c r="H7767">
        <v>14.76</v>
      </c>
      <c r="I7767">
        <v>1</v>
      </c>
    </row>
    <row r="7768" spans="1:9" x14ac:dyDescent="0.3">
      <c r="A7768">
        <v>190186</v>
      </c>
      <c r="B7768">
        <v>95</v>
      </c>
      <c r="C7768">
        <v>0</v>
      </c>
      <c r="D7768">
        <v>190507</v>
      </c>
      <c r="E7768" t="s">
        <v>5790</v>
      </c>
      <c r="F7768">
        <v>0.91016691920000004</v>
      </c>
      <c r="G7768">
        <v>190186</v>
      </c>
      <c r="H7768">
        <v>6.11</v>
      </c>
      <c r="I7768">
        <v>4</v>
      </c>
    </row>
    <row r="7769" spans="1:9" x14ac:dyDescent="0.3">
      <c r="A7769">
        <v>190192</v>
      </c>
      <c r="B7769">
        <v>95</v>
      </c>
      <c r="C7769">
        <v>0</v>
      </c>
      <c r="D7769">
        <v>190507</v>
      </c>
      <c r="E7769" t="s">
        <v>5790</v>
      </c>
      <c r="F7769">
        <v>0.27423790100000001</v>
      </c>
      <c r="G7769">
        <v>190192</v>
      </c>
      <c r="H7769">
        <v>14.76</v>
      </c>
      <c r="I7769">
        <v>1</v>
      </c>
    </row>
    <row r="7770" spans="1:9" x14ac:dyDescent="0.3">
      <c r="A7770">
        <v>190193</v>
      </c>
      <c r="B7770">
        <v>95</v>
      </c>
      <c r="C7770">
        <v>0</v>
      </c>
      <c r="D7770">
        <v>190507</v>
      </c>
      <c r="E7770" t="s">
        <v>5790</v>
      </c>
      <c r="F7770">
        <v>0.84932541849999998</v>
      </c>
      <c r="G7770">
        <v>190193</v>
      </c>
      <c r="H7770">
        <v>6.11</v>
      </c>
      <c r="I7770">
        <v>4</v>
      </c>
    </row>
    <row r="7771" spans="1:9" x14ac:dyDescent="0.3">
      <c r="A7771">
        <v>190194</v>
      </c>
      <c r="B7771">
        <v>147</v>
      </c>
      <c r="C7771">
        <v>0</v>
      </c>
      <c r="D7771">
        <v>186929</v>
      </c>
      <c r="E7771" t="s">
        <v>5790</v>
      </c>
      <c r="F7771">
        <v>0.83982592820000002</v>
      </c>
      <c r="G7771">
        <v>190194</v>
      </c>
      <c r="H7771">
        <v>7.65</v>
      </c>
      <c r="I7771">
        <v>3</v>
      </c>
    </row>
    <row r="7772" spans="1:9" x14ac:dyDescent="0.3">
      <c r="A7772">
        <v>190233</v>
      </c>
      <c r="B7772">
        <v>100</v>
      </c>
      <c r="C7772">
        <v>0</v>
      </c>
      <c r="D7772">
        <v>190159</v>
      </c>
      <c r="E7772" t="s">
        <v>5790</v>
      </c>
      <c r="F7772">
        <v>0.13477675619999999</v>
      </c>
      <c r="G7772">
        <v>190233</v>
      </c>
      <c r="H7772">
        <v>14.76</v>
      </c>
      <c r="I7772">
        <v>1</v>
      </c>
    </row>
    <row r="7773" spans="1:9" x14ac:dyDescent="0.3">
      <c r="A7773">
        <v>190254</v>
      </c>
      <c r="B7773">
        <v>142</v>
      </c>
      <c r="C7773">
        <v>0</v>
      </c>
      <c r="D7773">
        <v>190386</v>
      </c>
      <c r="E7773" t="s">
        <v>5790</v>
      </c>
      <c r="F7773">
        <v>0.9194742441</v>
      </c>
      <c r="G7773">
        <v>190254</v>
      </c>
      <c r="H7773">
        <v>6.11</v>
      </c>
      <c r="I7773">
        <v>4</v>
      </c>
    </row>
    <row r="7774" spans="1:9" x14ac:dyDescent="0.3">
      <c r="A7774">
        <v>190263</v>
      </c>
      <c r="B7774">
        <v>142</v>
      </c>
      <c r="C7774">
        <v>0</v>
      </c>
      <c r="D7774">
        <v>189749</v>
      </c>
      <c r="E7774" t="s">
        <v>5790</v>
      </c>
      <c r="F7774">
        <v>0.75412374729999998</v>
      </c>
      <c r="G7774">
        <v>190263</v>
      </c>
      <c r="H7774">
        <v>7.65</v>
      </c>
      <c r="I7774">
        <v>3</v>
      </c>
    </row>
    <row r="7775" spans="1:9" x14ac:dyDescent="0.3">
      <c r="A7775">
        <v>190271</v>
      </c>
      <c r="B7775">
        <v>142</v>
      </c>
      <c r="C7775">
        <v>0</v>
      </c>
      <c r="D7775">
        <v>189749</v>
      </c>
      <c r="E7775" t="s">
        <v>5790</v>
      </c>
      <c r="F7775">
        <v>0.91493177410000004</v>
      </c>
      <c r="G7775">
        <v>190271</v>
      </c>
      <c r="H7775">
        <v>6.11</v>
      </c>
      <c r="I7775">
        <v>4</v>
      </c>
    </row>
    <row r="7776" spans="1:9" x14ac:dyDescent="0.3">
      <c r="A7776">
        <v>190287</v>
      </c>
      <c r="B7776">
        <v>142</v>
      </c>
      <c r="C7776">
        <v>0</v>
      </c>
      <c r="D7776">
        <v>190470</v>
      </c>
      <c r="E7776" t="s">
        <v>5790</v>
      </c>
      <c r="F7776">
        <v>0.9314146042</v>
      </c>
      <c r="G7776">
        <v>190287</v>
      </c>
      <c r="H7776">
        <v>6.11</v>
      </c>
      <c r="I7776">
        <v>4</v>
      </c>
    </row>
    <row r="7777" spans="1:9" x14ac:dyDescent="0.3">
      <c r="A7777">
        <v>190289</v>
      </c>
      <c r="B7777">
        <v>142</v>
      </c>
      <c r="C7777">
        <v>0</v>
      </c>
      <c r="D7777">
        <v>190470</v>
      </c>
      <c r="E7777" t="s">
        <v>5791</v>
      </c>
      <c r="F7777">
        <v>0.97485488649999996</v>
      </c>
      <c r="G7777">
        <v>190289</v>
      </c>
      <c r="H7777">
        <v>1.98</v>
      </c>
      <c r="I7777">
        <v>6</v>
      </c>
    </row>
    <row r="7778" spans="1:9" x14ac:dyDescent="0.3">
      <c r="A7778">
        <v>190291</v>
      </c>
      <c r="B7778">
        <v>142</v>
      </c>
      <c r="C7778">
        <v>0</v>
      </c>
      <c r="D7778">
        <v>190247</v>
      </c>
      <c r="E7778" t="s">
        <v>5790</v>
      </c>
      <c r="F7778">
        <v>0.62460529799999998</v>
      </c>
      <c r="G7778">
        <v>190291</v>
      </c>
      <c r="H7778">
        <v>11.8</v>
      </c>
      <c r="I7778">
        <v>2</v>
      </c>
    </row>
    <row r="7779" spans="1:9" x14ac:dyDescent="0.3">
      <c r="A7779">
        <v>190310</v>
      </c>
      <c r="B7779">
        <v>95</v>
      </c>
      <c r="C7779">
        <v>0</v>
      </c>
      <c r="D7779">
        <v>190507</v>
      </c>
      <c r="E7779" t="s">
        <v>5790</v>
      </c>
      <c r="F7779">
        <v>0.53149110079999995</v>
      </c>
      <c r="G7779">
        <v>190310</v>
      </c>
      <c r="H7779">
        <v>11.8</v>
      </c>
      <c r="I7779">
        <v>2</v>
      </c>
    </row>
    <row r="7780" spans="1:9" x14ac:dyDescent="0.3">
      <c r="A7780">
        <v>190319</v>
      </c>
      <c r="B7780">
        <v>142</v>
      </c>
      <c r="C7780">
        <v>0</v>
      </c>
      <c r="D7780">
        <v>190386</v>
      </c>
      <c r="E7780" t="s">
        <v>5790</v>
      </c>
      <c r="F7780">
        <v>0.91286265850000003</v>
      </c>
      <c r="G7780">
        <v>190319</v>
      </c>
      <c r="H7780">
        <v>6.11</v>
      </c>
      <c r="I7780">
        <v>4</v>
      </c>
    </row>
    <row r="7781" spans="1:9" x14ac:dyDescent="0.3">
      <c r="A7781">
        <v>190327</v>
      </c>
      <c r="B7781">
        <v>142</v>
      </c>
      <c r="C7781">
        <v>0</v>
      </c>
      <c r="D7781">
        <v>190258</v>
      </c>
      <c r="E7781" t="s">
        <v>5790</v>
      </c>
      <c r="F7781">
        <v>0.92617839570000005</v>
      </c>
      <c r="G7781">
        <v>190327</v>
      </c>
      <c r="H7781">
        <v>6.11</v>
      </c>
      <c r="I7781">
        <v>4</v>
      </c>
    </row>
    <row r="7782" spans="1:9" x14ac:dyDescent="0.3">
      <c r="A7782">
        <v>190329</v>
      </c>
      <c r="B7782">
        <v>142</v>
      </c>
      <c r="C7782">
        <v>0</v>
      </c>
      <c r="D7782">
        <v>190401</v>
      </c>
      <c r="E7782" t="s">
        <v>5790</v>
      </c>
      <c r="F7782">
        <v>0.93530172109999998</v>
      </c>
      <c r="G7782">
        <v>190329</v>
      </c>
      <c r="H7782">
        <v>6.11</v>
      </c>
      <c r="I7782">
        <v>4</v>
      </c>
    </row>
    <row r="7783" spans="1:9" x14ac:dyDescent="0.3">
      <c r="A7783">
        <v>190336</v>
      </c>
      <c r="B7783">
        <v>142</v>
      </c>
      <c r="C7783">
        <v>0</v>
      </c>
      <c r="D7783">
        <v>190401</v>
      </c>
      <c r="E7783" t="s">
        <v>5791</v>
      </c>
      <c r="F7783">
        <v>0.99058771130000001</v>
      </c>
      <c r="G7783">
        <v>190336</v>
      </c>
      <c r="H7783">
        <v>1.98</v>
      </c>
      <c r="I7783">
        <v>6</v>
      </c>
    </row>
    <row r="7784" spans="1:9" x14ac:dyDescent="0.3">
      <c r="A7784">
        <v>190346</v>
      </c>
      <c r="B7784">
        <v>142</v>
      </c>
      <c r="C7784">
        <v>0</v>
      </c>
      <c r="D7784">
        <v>190401</v>
      </c>
      <c r="E7784" t="s">
        <v>5790</v>
      </c>
      <c r="F7784">
        <v>0.88866835830000002</v>
      </c>
      <c r="G7784">
        <v>190346</v>
      </c>
      <c r="H7784">
        <v>6.11</v>
      </c>
      <c r="I7784">
        <v>4</v>
      </c>
    </row>
    <row r="7785" spans="1:9" x14ac:dyDescent="0.3">
      <c r="A7785">
        <v>190350</v>
      </c>
      <c r="B7785">
        <v>95</v>
      </c>
      <c r="C7785">
        <v>0</v>
      </c>
      <c r="D7785">
        <v>190507</v>
      </c>
      <c r="E7785" t="s">
        <v>5791</v>
      </c>
      <c r="F7785">
        <v>0.94759452340000005</v>
      </c>
      <c r="G7785">
        <v>190350</v>
      </c>
      <c r="H7785">
        <v>4.0599999999999996</v>
      </c>
      <c r="I7785">
        <v>5</v>
      </c>
    </row>
    <row r="7786" spans="1:9" x14ac:dyDescent="0.3">
      <c r="A7786">
        <v>190357</v>
      </c>
      <c r="B7786">
        <v>142</v>
      </c>
      <c r="C7786">
        <v>0</v>
      </c>
      <c r="D7786">
        <v>190792</v>
      </c>
      <c r="E7786" t="s">
        <v>5790</v>
      </c>
      <c r="F7786">
        <v>0.30355167389999999</v>
      </c>
      <c r="G7786">
        <v>190357</v>
      </c>
      <c r="H7786">
        <v>14.76</v>
      </c>
      <c r="I7786">
        <v>1</v>
      </c>
    </row>
    <row r="7787" spans="1:9" x14ac:dyDescent="0.3">
      <c r="A7787">
        <v>190368</v>
      </c>
      <c r="B7787">
        <v>142</v>
      </c>
      <c r="C7787">
        <v>0</v>
      </c>
      <c r="D7787">
        <v>190088</v>
      </c>
      <c r="E7787" t="s">
        <v>5790</v>
      </c>
      <c r="F7787">
        <v>0.35433024169999999</v>
      </c>
      <c r="G7787">
        <v>190368</v>
      </c>
      <c r="H7787">
        <v>14.76</v>
      </c>
      <c r="I7787">
        <v>1</v>
      </c>
    </row>
    <row r="7788" spans="1:9" x14ac:dyDescent="0.3">
      <c r="A7788">
        <v>190380</v>
      </c>
      <c r="B7788">
        <v>94.999999999999901</v>
      </c>
      <c r="C7788">
        <v>0</v>
      </c>
      <c r="D7788">
        <v>190507</v>
      </c>
      <c r="E7788" t="s">
        <v>5790</v>
      </c>
      <c r="F7788">
        <v>0.77226811650000005</v>
      </c>
      <c r="G7788">
        <v>190380</v>
      </c>
      <c r="H7788">
        <v>7.65</v>
      </c>
      <c r="I7788">
        <v>3</v>
      </c>
    </row>
    <row r="7789" spans="1:9" x14ac:dyDescent="0.3">
      <c r="A7789">
        <v>190384</v>
      </c>
      <c r="B7789">
        <v>142</v>
      </c>
      <c r="C7789">
        <v>0</v>
      </c>
      <c r="D7789">
        <v>190258</v>
      </c>
      <c r="E7789" t="s">
        <v>5791</v>
      </c>
      <c r="F7789">
        <v>0.97008460760000004</v>
      </c>
      <c r="G7789">
        <v>190384</v>
      </c>
      <c r="H7789">
        <v>1.98</v>
      </c>
      <c r="I7789">
        <v>6</v>
      </c>
    </row>
    <row r="7790" spans="1:9" x14ac:dyDescent="0.3">
      <c r="A7790">
        <v>190466</v>
      </c>
      <c r="B7790">
        <v>142</v>
      </c>
      <c r="C7790">
        <v>0</v>
      </c>
      <c r="D7790">
        <v>189390</v>
      </c>
      <c r="E7790" t="s">
        <v>5790</v>
      </c>
      <c r="F7790">
        <v>0.54068946839999998</v>
      </c>
      <c r="G7790">
        <v>190466</v>
      </c>
      <c r="H7790">
        <v>11.8</v>
      </c>
      <c r="I7790">
        <v>2</v>
      </c>
    </row>
    <row r="7791" spans="1:9" x14ac:dyDescent="0.3">
      <c r="A7791">
        <v>190500</v>
      </c>
      <c r="B7791">
        <v>142</v>
      </c>
      <c r="C7791">
        <v>0</v>
      </c>
      <c r="D7791">
        <v>190535</v>
      </c>
      <c r="E7791" t="s">
        <v>5790</v>
      </c>
      <c r="F7791">
        <v>0.15083236990000001</v>
      </c>
      <c r="G7791">
        <v>190500</v>
      </c>
      <c r="H7791">
        <v>14.76</v>
      </c>
      <c r="I77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5263F-4CC0-4572-9A31-2DF5C1467F0E}">
  <dimension ref="B2:U228"/>
  <sheetViews>
    <sheetView tabSelected="1" zoomScale="120" zoomScaleNormal="120" workbookViewId="0">
      <pane xSplit="2" ySplit="6" topLeftCell="I69" activePane="bottomRight" state="frozen"/>
      <selection pane="topRight" activeCell="C1" sqref="C1"/>
      <selection pane="bottomLeft" activeCell="A7" sqref="A7"/>
      <selection pane="bottomRight" activeCell="M38" sqref="M38"/>
    </sheetView>
  </sheetViews>
  <sheetFormatPr baseColWidth="10" defaultColWidth="11.44140625" defaultRowHeight="10.199999999999999" outlineLevelRow="1" x14ac:dyDescent="0.2"/>
  <cols>
    <col min="1" max="1" width="1.6640625" style="6" customWidth="1"/>
    <col min="2" max="2" width="11.44140625" style="6"/>
    <col min="3" max="19" width="10" style="6" bestFit="1" customWidth="1"/>
    <col min="20" max="20" width="1.6640625" style="41" customWidth="1"/>
    <col min="21" max="16384" width="11.44140625" style="6"/>
  </cols>
  <sheetData>
    <row r="2" spans="2:21" x14ac:dyDescent="0.2">
      <c r="B2" s="6" t="s">
        <v>5693</v>
      </c>
    </row>
    <row r="3" spans="2:21" x14ac:dyDescent="0.2">
      <c r="B3" s="6" t="s">
        <v>5694</v>
      </c>
    </row>
    <row r="5" spans="2:21" x14ac:dyDescent="0.2">
      <c r="B5" s="6" t="s">
        <v>5707</v>
      </c>
      <c r="M5" s="27"/>
      <c r="N5" s="27"/>
      <c r="O5" s="36"/>
      <c r="P5" s="36"/>
      <c r="Q5" s="36"/>
      <c r="R5" s="36"/>
      <c r="S5" s="36"/>
      <c r="U5" s="91" t="s">
        <v>5715</v>
      </c>
    </row>
    <row r="6" spans="2:21" x14ac:dyDescent="0.2">
      <c r="B6" s="6" t="s">
        <v>5689</v>
      </c>
      <c r="C6" s="28">
        <v>44957</v>
      </c>
      <c r="D6" s="28">
        <v>44985</v>
      </c>
      <c r="E6" s="28">
        <v>45016</v>
      </c>
      <c r="F6" s="28">
        <v>45046</v>
      </c>
      <c r="G6" s="28">
        <v>45077</v>
      </c>
      <c r="H6" s="28">
        <v>45107</v>
      </c>
      <c r="I6" s="28">
        <v>45138</v>
      </c>
      <c r="J6" s="28">
        <v>45169</v>
      </c>
      <c r="K6" s="28">
        <v>45199</v>
      </c>
      <c r="L6" s="28">
        <v>45230</v>
      </c>
      <c r="M6" s="28">
        <v>45260</v>
      </c>
      <c r="N6" s="28">
        <v>45291</v>
      </c>
      <c r="O6" s="28">
        <v>45322</v>
      </c>
      <c r="P6" s="28">
        <v>45351</v>
      </c>
      <c r="Q6" s="28">
        <v>45382</v>
      </c>
      <c r="R6" s="28">
        <v>45412</v>
      </c>
      <c r="S6" s="28">
        <v>45443</v>
      </c>
      <c r="T6" s="42"/>
      <c r="U6" s="39" t="s">
        <v>5773</v>
      </c>
    </row>
    <row r="7" spans="2:21" x14ac:dyDescent="0.2">
      <c r="B7" s="29">
        <v>1</v>
      </c>
      <c r="C7" s="2">
        <f>COUNTIFS(DATA!$M:$M,C$6,DATA!$O:$O,$B7)</f>
        <v>34</v>
      </c>
      <c r="D7" s="2">
        <f>COUNTIFS(DATA!$M:$M,D$6,DATA!$O:$O,$B7)</f>
        <v>74</v>
      </c>
      <c r="E7" s="2">
        <f>COUNTIFS(DATA!$M:$M,E$6,DATA!$O:$O,$B7)</f>
        <v>113</v>
      </c>
      <c r="F7" s="2">
        <f>COUNTIFS(DATA!$M:$M,F$6,DATA!$O:$O,$B7)</f>
        <v>95</v>
      </c>
      <c r="G7" s="2">
        <f>COUNTIFS(DATA!$M:$M,G$6,DATA!$O:$O,$B7)</f>
        <v>74</v>
      </c>
      <c r="H7" s="2">
        <f>COUNTIFS(DATA!$M:$M,H$6,DATA!$O:$O,$B7)</f>
        <v>88</v>
      </c>
      <c r="I7" s="2">
        <f>COUNTIFS(DATA!$M:$M,I$6,DATA!$O:$O,$B7)</f>
        <v>74</v>
      </c>
      <c r="J7" s="2">
        <f>COUNTIFS(DATA!$M:$M,J$6,DATA!$O:$O,$B7)</f>
        <v>70</v>
      </c>
      <c r="K7" s="2">
        <f>COUNTIFS(DATA!$M:$M,K$6,DATA!$O:$O,$B7)</f>
        <v>39</v>
      </c>
      <c r="L7" s="2">
        <f>COUNTIFS(DATA!$M:$M,L$6,DATA!$O:$O,$B7)</f>
        <v>49</v>
      </c>
      <c r="M7" s="2">
        <f>COUNTIFS(DATA!$M:$M,M$6,DATA!$O:$O,$B7)</f>
        <v>32</v>
      </c>
      <c r="N7" s="2">
        <f>COUNTIFS(DATA!$M:$M,N$6,DATA!$O:$O,$B7)</f>
        <v>26</v>
      </c>
      <c r="O7" s="2">
        <f>COUNTIFS(DATA!$M:$M,O$6,DATA!$O:$O,$B7)</f>
        <v>13</v>
      </c>
      <c r="P7" s="2">
        <f>COUNTIFS(DATA!$M:$M,P$6,DATA!$O:$O,$B7)</f>
        <v>39</v>
      </c>
      <c r="Q7" s="2">
        <f>COUNTIFS(DATA!$M:$M,Q$6,DATA!$O:$O,$B7)</f>
        <v>102</v>
      </c>
      <c r="R7" s="2">
        <f>COUNTIFS(DATA!$M:$M,R$6,DATA!$O:$O,$B7)</f>
        <v>60</v>
      </c>
      <c r="S7" s="2">
        <f>COUNTIFS(DATA!$M:$M,S$6,DATA!$O:$O,$B7)</f>
        <v>94</v>
      </c>
      <c r="T7" s="43"/>
      <c r="U7" s="26">
        <f>COUNTIFS(DATA!$O:$O,$B7,DATA!$N:$N,1)</f>
        <v>308</v>
      </c>
    </row>
    <row r="8" spans="2:21" x14ac:dyDescent="0.2">
      <c r="B8" s="29">
        <v>2</v>
      </c>
      <c r="C8" s="2">
        <f>COUNTIFS(DATA!$M:$M,C$6,DATA!$O:$O,$B8)</f>
        <v>24</v>
      </c>
      <c r="D8" s="2">
        <f>COUNTIFS(DATA!$M:$M,D$6,DATA!$O:$O,$B8)</f>
        <v>69</v>
      </c>
      <c r="E8" s="2">
        <f>COUNTIFS(DATA!$M:$M,E$6,DATA!$O:$O,$B8)</f>
        <v>75</v>
      </c>
      <c r="F8" s="2">
        <f>COUNTIFS(DATA!$M:$M,F$6,DATA!$O:$O,$B8)</f>
        <v>60</v>
      </c>
      <c r="G8" s="2">
        <f>COUNTIFS(DATA!$M:$M,G$6,DATA!$O:$O,$B8)</f>
        <v>42</v>
      </c>
      <c r="H8" s="2">
        <f>COUNTIFS(DATA!$M:$M,H$6,DATA!$O:$O,$B8)</f>
        <v>61</v>
      </c>
      <c r="I8" s="2">
        <f>COUNTIFS(DATA!$M:$M,I$6,DATA!$O:$O,$B8)</f>
        <v>63</v>
      </c>
      <c r="J8" s="2">
        <f>COUNTIFS(DATA!$M:$M,J$6,DATA!$O:$O,$B8)</f>
        <v>61</v>
      </c>
      <c r="K8" s="2">
        <f>COUNTIFS(DATA!$M:$M,K$6,DATA!$O:$O,$B8)</f>
        <v>39</v>
      </c>
      <c r="L8" s="2">
        <f>COUNTIFS(DATA!$M:$M,L$6,DATA!$O:$O,$B8)</f>
        <v>44</v>
      </c>
      <c r="M8" s="2">
        <f>COUNTIFS(DATA!$M:$M,M$6,DATA!$O:$O,$B8)</f>
        <v>38</v>
      </c>
      <c r="N8" s="2">
        <f>COUNTIFS(DATA!$M:$M,N$6,DATA!$O:$O,$B8)</f>
        <v>30</v>
      </c>
      <c r="O8" s="2">
        <f>COUNTIFS(DATA!$M:$M,O$6,DATA!$O:$O,$B8)</f>
        <v>13</v>
      </c>
      <c r="P8" s="2">
        <f>COUNTIFS(DATA!$M:$M,P$6,DATA!$O:$O,$B8)</f>
        <v>42</v>
      </c>
      <c r="Q8" s="2">
        <f>COUNTIFS(DATA!$M:$M,Q$6,DATA!$O:$O,$B8)</f>
        <v>71</v>
      </c>
      <c r="R8" s="2">
        <f>COUNTIFS(DATA!$M:$M,R$6,DATA!$O:$O,$B8)</f>
        <v>41</v>
      </c>
      <c r="S8" s="2">
        <f>COUNTIFS(DATA!$M:$M,S$6,DATA!$O:$O,$B8)</f>
        <v>56</v>
      </c>
      <c r="T8" s="43"/>
      <c r="U8" s="26">
        <f>COUNTIFS(DATA!$O:$O,$B8,DATA!$N:$N,1)</f>
        <v>223</v>
      </c>
    </row>
    <row r="9" spans="2:21" x14ac:dyDescent="0.2">
      <c r="B9" s="29">
        <v>3</v>
      </c>
      <c r="C9" s="2">
        <f>COUNTIFS(DATA!$M:$M,C$6,DATA!$O:$O,$B9)</f>
        <v>14</v>
      </c>
      <c r="D9" s="2">
        <f>COUNTIFS(DATA!$M:$M,D$6,DATA!$O:$O,$B9)</f>
        <v>29</v>
      </c>
      <c r="E9" s="2">
        <f>COUNTIFS(DATA!$M:$M,E$6,DATA!$O:$O,$B9)</f>
        <v>24</v>
      </c>
      <c r="F9" s="2">
        <f>COUNTIFS(DATA!$M:$M,F$6,DATA!$O:$O,$B9)</f>
        <v>29</v>
      </c>
      <c r="G9" s="2">
        <f>COUNTIFS(DATA!$M:$M,G$6,DATA!$O:$O,$B9)</f>
        <v>33</v>
      </c>
      <c r="H9" s="2">
        <f>COUNTIFS(DATA!$M:$M,H$6,DATA!$O:$O,$B9)</f>
        <v>23</v>
      </c>
      <c r="I9" s="2">
        <f>COUNTIFS(DATA!$M:$M,I$6,DATA!$O:$O,$B9)</f>
        <v>33</v>
      </c>
      <c r="J9" s="2">
        <f>COUNTIFS(DATA!$M:$M,J$6,DATA!$O:$O,$B9)</f>
        <v>21</v>
      </c>
      <c r="K9" s="2">
        <f>COUNTIFS(DATA!$M:$M,K$6,DATA!$O:$O,$B9)</f>
        <v>18</v>
      </c>
      <c r="L9" s="2">
        <f>COUNTIFS(DATA!$M:$M,L$6,DATA!$O:$O,$B9)</f>
        <v>7</v>
      </c>
      <c r="M9" s="2">
        <f>COUNTIFS(DATA!$M:$M,M$6,DATA!$O:$O,$B9)</f>
        <v>17</v>
      </c>
      <c r="N9" s="2">
        <f>COUNTIFS(DATA!$M:$M,N$6,DATA!$O:$O,$B9)</f>
        <v>5</v>
      </c>
      <c r="O9" s="2">
        <f>COUNTIFS(DATA!$M:$M,O$6,DATA!$O:$O,$B9)</f>
        <v>7</v>
      </c>
      <c r="P9" s="2">
        <f>COUNTIFS(DATA!$M:$M,P$6,DATA!$O:$O,$B9)</f>
        <v>17</v>
      </c>
      <c r="Q9" s="2">
        <f>COUNTIFS(DATA!$M:$M,Q$6,DATA!$O:$O,$B9)</f>
        <v>31</v>
      </c>
      <c r="R9" s="2">
        <f>COUNTIFS(DATA!$M:$M,R$6,DATA!$O:$O,$B9)</f>
        <v>25</v>
      </c>
      <c r="S9" s="2">
        <f>COUNTIFS(DATA!$M:$M,S$6,DATA!$O:$O,$B9)</f>
        <v>21</v>
      </c>
      <c r="T9" s="43"/>
      <c r="U9" s="26">
        <f>COUNTIFS(DATA!$O:$O,$B9,DATA!$N:$N,1)</f>
        <v>101</v>
      </c>
    </row>
    <row r="10" spans="2:21" x14ac:dyDescent="0.2">
      <c r="B10" s="29">
        <v>4</v>
      </c>
      <c r="C10" s="2">
        <f>COUNTIFS(DATA!$M:$M,C$6,DATA!$O:$O,$B10)</f>
        <v>20</v>
      </c>
      <c r="D10" s="2">
        <f>COUNTIFS(DATA!$M:$M,D$6,DATA!$O:$O,$B10)</f>
        <v>39</v>
      </c>
      <c r="E10" s="2">
        <f>COUNTIFS(DATA!$M:$M,E$6,DATA!$O:$O,$B10)</f>
        <v>36</v>
      </c>
      <c r="F10" s="2">
        <f>COUNTIFS(DATA!$M:$M,F$6,DATA!$O:$O,$B10)</f>
        <v>29</v>
      </c>
      <c r="G10" s="2">
        <f>COUNTIFS(DATA!$M:$M,G$6,DATA!$O:$O,$B10)</f>
        <v>38</v>
      </c>
      <c r="H10" s="2">
        <f>COUNTIFS(DATA!$M:$M,H$6,DATA!$O:$O,$B10)</f>
        <v>48</v>
      </c>
      <c r="I10" s="2">
        <f>COUNTIFS(DATA!$M:$M,I$6,DATA!$O:$O,$B10)</f>
        <v>45</v>
      </c>
      <c r="J10" s="2">
        <f>COUNTIFS(DATA!$M:$M,J$6,DATA!$O:$O,$B10)</f>
        <v>35</v>
      </c>
      <c r="K10" s="2">
        <f>COUNTIFS(DATA!$M:$M,K$6,DATA!$O:$O,$B10)</f>
        <v>25</v>
      </c>
      <c r="L10" s="2">
        <f>COUNTIFS(DATA!$M:$M,L$6,DATA!$O:$O,$B10)</f>
        <v>13</v>
      </c>
      <c r="M10" s="2">
        <f>COUNTIFS(DATA!$M:$M,M$6,DATA!$O:$O,$B10)</f>
        <v>14</v>
      </c>
      <c r="N10" s="2">
        <f>COUNTIFS(DATA!$M:$M,N$6,DATA!$O:$O,$B10)</f>
        <v>9</v>
      </c>
      <c r="O10" s="2">
        <f>COUNTIFS(DATA!$M:$M,O$6,DATA!$O:$O,$B10)</f>
        <v>6</v>
      </c>
      <c r="P10" s="2">
        <f>COUNTIFS(DATA!$M:$M,P$6,DATA!$O:$O,$B10)</f>
        <v>15</v>
      </c>
      <c r="Q10" s="2">
        <f>COUNTIFS(DATA!$M:$M,Q$6,DATA!$O:$O,$B10)</f>
        <v>33</v>
      </c>
      <c r="R10" s="2">
        <f>COUNTIFS(DATA!$M:$M,R$6,DATA!$O:$O,$B10)</f>
        <v>29</v>
      </c>
      <c r="S10" s="2">
        <f>COUNTIFS(DATA!$M:$M,S$6,DATA!$O:$O,$B10)</f>
        <v>34</v>
      </c>
      <c r="T10" s="43"/>
      <c r="U10" s="26">
        <f>COUNTIFS(DATA!$O:$O,$B10,DATA!$N:$N,1)</f>
        <v>117</v>
      </c>
    </row>
    <row r="11" spans="2:21" x14ac:dyDescent="0.2">
      <c r="B11" s="29">
        <v>5</v>
      </c>
      <c r="C11" s="2">
        <f>COUNTIFS(DATA!$M:$M,C$6,DATA!$O:$O,$B11)</f>
        <v>6</v>
      </c>
      <c r="D11" s="2">
        <f>COUNTIFS(DATA!$M:$M,D$6,DATA!$O:$O,$B11)</f>
        <v>15</v>
      </c>
      <c r="E11" s="2">
        <f>COUNTIFS(DATA!$M:$M,E$6,DATA!$O:$O,$B11)</f>
        <v>8</v>
      </c>
      <c r="F11" s="2">
        <f>COUNTIFS(DATA!$M:$M,F$6,DATA!$O:$O,$B11)</f>
        <v>19</v>
      </c>
      <c r="G11" s="2">
        <f>COUNTIFS(DATA!$M:$M,G$6,DATA!$O:$O,$B11)</f>
        <v>13</v>
      </c>
      <c r="H11" s="2">
        <f>COUNTIFS(DATA!$M:$M,H$6,DATA!$O:$O,$B11)</f>
        <v>7</v>
      </c>
      <c r="I11" s="2">
        <f>COUNTIFS(DATA!$M:$M,I$6,DATA!$O:$O,$B11)</f>
        <v>12</v>
      </c>
      <c r="J11" s="2">
        <f>COUNTIFS(DATA!$M:$M,J$6,DATA!$O:$O,$B11)</f>
        <v>16</v>
      </c>
      <c r="K11" s="2">
        <f>COUNTIFS(DATA!$M:$M,K$6,DATA!$O:$O,$B11)</f>
        <v>12</v>
      </c>
      <c r="L11" s="2">
        <f>COUNTIFS(DATA!$M:$M,L$6,DATA!$O:$O,$B11)</f>
        <v>11</v>
      </c>
      <c r="M11" s="2">
        <f>COUNTIFS(DATA!$M:$M,M$6,DATA!$O:$O,$B11)</f>
        <v>10</v>
      </c>
      <c r="N11" s="2">
        <f>COUNTIFS(DATA!$M:$M,N$6,DATA!$O:$O,$B11)</f>
        <v>3</v>
      </c>
      <c r="O11" s="2">
        <f>COUNTIFS(DATA!$M:$M,O$6,DATA!$O:$O,$B11)</f>
        <v>2</v>
      </c>
      <c r="P11" s="2">
        <f>COUNTIFS(DATA!$M:$M,P$6,DATA!$O:$O,$B11)</f>
        <v>5</v>
      </c>
      <c r="Q11" s="2">
        <f>COUNTIFS(DATA!$M:$M,Q$6,DATA!$O:$O,$B11)</f>
        <v>11</v>
      </c>
      <c r="R11" s="2">
        <f>COUNTIFS(DATA!$M:$M,R$6,DATA!$O:$O,$B11)</f>
        <v>14</v>
      </c>
      <c r="S11" s="2">
        <f>COUNTIFS(DATA!$M:$M,S$6,DATA!$O:$O,$B11)</f>
        <v>13</v>
      </c>
      <c r="T11" s="43"/>
      <c r="U11" s="26">
        <f>COUNTIFS(DATA!$O:$O,$B11,DATA!$N:$N,1)</f>
        <v>45</v>
      </c>
    </row>
    <row r="12" spans="2:21" x14ac:dyDescent="0.2">
      <c r="B12" s="29">
        <v>6</v>
      </c>
      <c r="C12" s="2">
        <f>COUNTIFS(DATA!$M:$M,C$6,DATA!$O:$O,$B12)</f>
        <v>6</v>
      </c>
      <c r="D12" s="2">
        <f>COUNTIFS(DATA!$M:$M,D$6,DATA!$O:$O,$B12)</f>
        <v>15</v>
      </c>
      <c r="E12" s="2">
        <f>COUNTIFS(DATA!$M:$M,E$6,DATA!$O:$O,$B12)</f>
        <v>7</v>
      </c>
      <c r="F12" s="2">
        <f>COUNTIFS(DATA!$M:$M,F$6,DATA!$O:$O,$B12)</f>
        <v>10</v>
      </c>
      <c r="G12" s="2">
        <f>COUNTIFS(DATA!$M:$M,G$6,DATA!$O:$O,$B12)</f>
        <v>5</v>
      </c>
      <c r="H12" s="2">
        <f>COUNTIFS(DATA!$M:$M,H$6,DATA!$O:$O,$B12)</f>
        <v>8</v>
      </c>
      <c r="I12" s="2">
        <f>COUNTIFS(DATA!$M:$M,I$6,DATA!$O:$O,$B12)</f>
        <v>7</v>
      </c>
      <c r="J12" s="2">
        <f>COUNTIFS(DATA!$M:$M,J$6,DATA!$O:$O,$B12)</f>
        <v>17</v>
      </c>
      <c r="K12" s="2">
        <f>COUNTIFS(DATA!$M:$M,K$6,DATA!$O:$O,$B12)</f>
        <v>3</v>
      </c>
      <c r="L12" s="2">
        <f>COUNTIFS(DATA!$M:$M,L$6,DATA!$O:$O,$B12)</f>
        <v>4</v>
      </c>
      <c r="M12" s="2">
        <f>COUNTIFS(DATA!$M:$M,M$6,DATA!$O:$O,$B12)</f>
        <v>7</v>
      </c>
      <c r="N12" s="2">
        <f>COUNTIFS(DATA!$M:$M,N$6,DATA!$O:$O,$B12)</f>
        <v>1</v>
      </c>
      <c r="O12" s="2">
        <f>COUNTIFS(DATA!$M:$M,O$6,DATA!$O:$O,$B12)</f>
        <v>1</v>
      </c>
      <c r="P12" s="2">
        <f>COUNTIFS(DATA!$M:$M,P$6,DATA!$O:$O,$B12)</f>
        <v>3</v>
      </c>
      <c r="Q12" s="2">
        <f>COUNTIFS(DATA!$M:$M,Q$6,DATA!$O:$O,$B12)</f>
        <v>8</v>
      </c>
      <c r="R12" s="2">
        <f>COUNTIFS(DATA!$M:$M,R$6,DATA!$O:$O,$B12)</f>
        <v>10</v>
      </c>
      <c r="S12" s="2">
        <f>COUNTIFS(DATA!$M:$M,S$6,DATA!$O:$O,$B12)</f>
        <v>13</v>
      </c>
      <c r="T12" s="43"/>
      <c r="U12" s="26">
        <f>COUNTIFS(DATA!$O:$O,$B12,DATA!$N:$N,1)</f>
        <v>35</v>
      </c>
    </row>
    <row r="13" spans="2:21" x14ac:dyDescent="0.2">
      <c r="B13" s="29">
        <v>7</v>
      </c>
      <c r="C13" s="2">
        <f>COUNTIFS(DATA!$M:$M,C$6,DATA!$O:$O,$B13)</f>
        <v>0</v>
      </c>
      <c r="D13" s="2">
        <f>COUNTIFS(DATA!$M:$M,D$6,DATA!$O:$O,$B13)</f>
        <v>0</v>
      </c>
      <c r="E13" s="2">
        <f>COUNTIFS(DATA!$M:$M,E$6,DATA!$O:$O,$B13)</f>
        <v>0</v>
      </c>
      <c r="F13" s="2">
        <f>COUNTIFS(DATA!$M:$M,F$6,DATA!$O:$O,$B13)</f>
        <v>0</v>
      </c>
      <c r="G13" s="2">
        <f>COUNTIFS(DATA!$M:$M,G$6,DATA!$O:$O,$B13)</f>
        <v>0</v>
      </c>
      <c r="H13" s="2">
        <f>COUNTIFS(DATA!$M:$M,H$6,DATA!$O:$O,$B13)</f>
        <v>0</v>
      </c>
      <c r="I13" s="2">
        <f>COUNTIFS(DATA!$M:$M,I$6,DATA!$O:$O,$B13)</f>
        <v>0</v>
      </c>
      <c r="J13" s="2">
        <f>COUNTIFS(DATA!$M:$M,J$6,DATA!$O:$O,$B13)</f>
        <v>0</v>
      </c>
      <c r="K13" s="2">
        <f>COUNTIFS(DATA!$M:$M,K$6,DATA!$O:$O,$B13)</f>
        <v>0</v>
      </c>
      <c r="L13" s="2">
        <f>COUNTIFS(DATA!$M:$M,L$6,DATA!$O:$O,$B13)</f>
        <v>0</v>
      </c>
      <c r="M13" s="2">
        <f>COUNTIFS(DATA!$M:$M,M$6,DATA!$O:$O,$B13)</f>
        <v>0</v>
      </c>
      <c r="N13" s="2">
        <f>COUNTIFS(DATA!$M:$M,N$6,DATA!$O:$O,$B13)</f>
        <v>0</v>
      </c>
      <c r="O13" s="2">
        <f>COUNTIFS(DATA!$M:$M,O$6,DATA!$O:$O,$B13)</f>
        <v>0</v>
      </c>
      <c r="P13" s="2">
        <f>COUNTIFS(DATA!$M:$M,P$6,DATA!$O:$O,$B13)</f>
        <v>0</v>
      </c>
      <c r="Q13" s="2">
        <f>COUNTIFS(DATA!$M:$M,Q$6,DATA!$O:$O,$B13)</f>
        <v>0</v>
      </c>
      <c r="R13" s="2">
        <f>COUNTIFS(DATA!$M:$M,R$6,DATA!$O:$O,$B13)</f>
        <v>0</v>
      </c>
      <c r="S13" s="2">
        <f>COUNTIFS(DATA!$M:$M,S$6,DATA!$O:$O,$B13)</f>
        <v>0</v>
      </c>
      <c r="T13" s="43"/>
      <c r="U13" s="26">
        <f>COUNTIFS(DATA!$O:$O,$B13,DATA!$N:$N,1)</f>
        <v>0</v>
      </c>
    </row>
    <row r="14" spans="2:21" x14ac:dyDescent="0.2">
      <c r="B14" s="29">
        <v>8</v>
      </c>
      <c r="C14" s="2">
        <f>COUNTIFS(DATA!$M:$M,C$6,DATA!$O:$O,$B14)</f>
        <v>0</v>
      </c>
      <c r="D14" s="2">
        <f>COUNTIFS(DATA!$M:$M,D$6,DATA!$O:$O,$B14)</f>
        <v>0</v>
      </c>
      <c r="E14" s="2">
        <f>COUNTIFS(DATA!$M:$M,E$6,DATA!$O:$O,$B14)</f>
        <v>0</v>
      </c>
      <c r="F14" s="2">
        <f>COUNTIFS(DATA!$M:$M,F$6,DATA!$O:$O,$B14)</f>
        <v>0</v>
      </c>
      <c r="G14" s="2">
        <f>COUNTIFS(DATA!$M:$M,G$6,DATA!$O:$O,$B14)</f>
        <v>0</v>
      </c>
      <c r="H14" s="2">
        <f>COUNTIFS(DATA!$M:$M,H$6,DATA!$O:$O,$B14)</f>
        <v>0</v>
      </c>
      <c r="I14" s="2">
        <f>COUNTIFS(DATA!$M:$M,I$6,DATA!$O:$O,$B14)</f>
        <v>0</v>
      </c>
      <c r="J14" s="2">
        <f>COUNTIFS(DATA!$M:$M,J$6,DATA!$O:$O,$B14)</f>
        <v>0</v>
      </c>
      <c r="K14" s="2">
        <f>COUNTIFS(DATA!$M:$M,K$6,DATA!$O:$O,$B14)</f>
        <v>0</v>
      </c>
      <c r="L14" s="2">
        <f>COUNTIFS(DATA!$M:$M,L$6,DATA!$O:$O,$B14)</f>
        <v>0</v>
      </c>
      <c r="M14" s="2">
        <f>COUNTIFS(DATA!$M:$M,M$6,DATA!$O:$O,$B14)</f>
        <v>0</v>
      </c>
      <c r="N14" s="2">
        <f>COUNTIFS(DATA!$M:$M,N$6,DATA!$O:$O,$B14)</f>
        <v>0</v>
      </c>
      <c r="O14" s="2">
        <f>COUNTIFS(DATA!$M:$M,O$6,DATA!$O:$O,$B14)</f>
        <v>0</v>
      </c>
      <c r="P14" s="2">
        <f>COUNTIFS(DATA!$M:$M,P$6,DATA!$O:$O,$B14)</f>
        <v>0</v>
      </c>
      <c r="Q14" s="2">
        <f>COUNTIFS(DATA!$M:$M,Q$6,DATA!$O:$O,$B14)</f>
        <v>0</v>
      </c>
      <c r="R14" s="2">
        <f>COUNTIFS(DATA!$M:$M,R$6,DATA!$O:$O,$B14)</f>
        <v>0</v>
      </c>
      <c r="S14" s="2">
        <f>COUNTIFS(DATA!$M:$M,S$6,DATA!$O:$O,$B14)</f>
        <v>0</v>
      </c>
      <c r="T14" s="43"/>
      <c r="U14" s="26">
        <f>COUNTIFS(DATA!$O:$O,$B14,DATA!$N:$N,1)</f>
        <v>0</v>
      </c>
    </row>
    <row r="15" spans="2:21" x14ac:dyDescent="0.2">
      <c r="B15" s="29">
        <v>9</v>
      </c>
      <c r="C15" s="2">
        <f>COUNTIFS(DATA!$M:$M,C$6,DATA!$O:$O,$B15)</f>
        <v>0</v>
      </c>
      <c r="D15" s="2">
        <f>COUNTIFS(DATA!$M:$M,D$6,DATA!$O:$O,$B15)</f>
        <v>0</v>
      </c>
      <c r="E15" s="2">
        <f>COUNTIFS(DATA!$M:$M,E$6,DATA!$O:$O,$B15)</f>
        <v>0</v>
      </c>
      <c r="F15" s="2">
        <f>COUNTIFS(DATA!$M:$M,F$6,DATA!$O:$O,$B15)</f>
        <v>0</v>
      </c>
      <c r="G15" s="2">
        <f>COUNTIFS(DATA!$M:$M,G$6,DATA!$O:$O,$B15)</f>
        <v>0</v>
      </c>
      <c r="H15" s="2">
        <f>COUNTIFS(DATA!$M:$M,H$6,DATA!$O:$O,$B15)</f>
        <v>0</v>
      </c>
      <c r="I15" s="2">
        <f>COUNTIFS(DATA!$M:$M,I$6,DATA!$O:$O,$B15)</f>
        <v>0</v>
      </c>
      <c r="J15" s="2">
        <f>COUNTIFS(DATA!$M:$M,J$6,DATA!$O:$O,$B15)</f>
        <v>0</v>
      </c>
      <c r="K15" s="2">
        <f>COUNTIFS(DATA!$M:$M,K$6,DATA!$O:$O,$B15)</f>
        <v>0</v>
      </c>
      <c r="L15" s="2">
        <f>COUNTIFS(DATA!$M:$M,L$6,DATA!$O:$O,$B15)</f>
        <v>0</v>
      </c>
      <c r="M15" s="2">
        <f>COUNTIFS(DATA!$M:$M,M$6,DATA!$O:$O,$B15)</f>
        <v>0</v>
      </c>
      <c r="N15" s="2">
        <f>COUNTIFS(DATA!$M:$M,N$6,DATA!$O:$O,$B15)</f>
        <v>0</v>
      </c>
      <c r="O15" s="2">
        <f>COUNTIFS(DATA!$M:$M,O$6,DATA!$O:$O,$B15)</f>
        <v>0</v>
      </c>
      <c r="P15" s="2">
        <f>COUNTIFS(DATA!$M:$M,P$6,DATA!$O:$O,$B15)</f>
        <v>0</v>
      </c>
      <c r="Q15" s="2">
        <f>COUNTIFS(DATA!$M:$M,Q$6,DATA!$O:$O,$B15)</f>
        <v>0</v>
      </c>
      <c r="R15" s="2">
        <f>COUNTIFS(DATA!$M:$M,R$6,DATA!$O:$O,$B15)</f>
        <v>0</v>
      </c>
      <c r="S15" s="2">
        <f>COUNTIFS(DATA!$M:$M,S$6,DATA!$O:$O,$B15)</f>
        <v>0</v>
      </c>
      <c r="T15" s="43"/>
      <c r="U15" s="26">
        <f>COUNTIFS(DATA!$O:$O,$B15,DATA!$N:$N,1)</f>
        <v>0</v>
      </c>
    </row>
    <row r="16" spans="2:21" x14ac:dyDescent="0.2">
      <c r="B16" s="29">
        <v>10</v>
      </c>
      <c r="C16" s="2">
        <f>COUNTIFS(DATA!$M:$M,C$6,DATA!$O:$O,$B16)</f>
        <v>0</v>
      </c>
      <c r="D16" s="2">
        <f>COUNTIFS(DATA!$M:$M,D$6,DATA!$O:$O,$B16)</f>
        <v>0</v>
      </c>
      <c r="E16" s="2">
        <f>COUNTIFS(DATA!$M:$M,E$6,DATA!$O:$O,$B16)</f>
        <v>0</v>
      </c>
      <c r="F16" s="2">
        <f>COUNTIFS(DATA!$M:$M,F$6,DATA!$O:$O,$B16)</f>
        <v>0</v>
      </c>
      <c r="G16" s="2">
        <f>COUNTIFS(DATA!$M:$M,G$6,DATA!$O:$O,$B16)</f>
        <v>0</v>
      </c>
      <c r="H16" s="2">
        <f>COUNTIFS(DATA!$M:$M,H$6,DATA!$O:$O,$B16)</f>
        <v>0</v>
      </c>
      <c r="I16" s="2">
        <f>COUNTIFS(DATA!$M:$M,I$6,DATA!$O:$O,$B16)</f>
        <v>0</v>
      </c>
      <c r="J16" s="2">
        <f>COUNTIFS(DATA!$M:$M,J$6,DATA!$O:$O,$B16)</f>
        <v>0</v>
      </c>
      <c r="K16" s="2">
        <f>COUNTIFS(DATA!$M:$M,K$6,DATA!$O:$O,$B16)</f>
        <v>0</v>
      </c>
      <c r="L16" s="2">
        <f>COUNTIFS(DATA!$M:$M,L$6,DATA!$O:$O,$B16)</f>
        <v>0</v>
      </c>
      <c r="M16" s="2">
        <f>COUNTIFS(DATA!$M:$M,M$6,DATA!$O:$O,$B16)</f>
        <v>0</v>
      </c>
      <c r="N16" s="2">
        <f>COUNTIFS(DATA!$M:$M,N$6,DATA!$O:$O,$B16)</f>
        <v>0</v>
      </c>
      <c r="O16" s="2">
        <f>COUNTIFS(DATA!$M:$M,O$6,DATA!$O:$O,$B16)</f>
        <v>0</v>
      </c>
      <c r="P16" s="2">
        <f>COUNTIFS(DATA!$M:$M,P$6,DATA!$O:$O,$B16)</f>
        <v>0</v>
      </c>
      <c r="Q16" s="2">
        <f>COUNTIFS(DATA!$M:$M,Q$6,DATA!$O:$O,$B16)</f>
        <v>0</v>
      </c>
      <c r="R16" s="2">
        <f>COUNTIFS(DATA!$M:$M,R$6,DATA!$O:$O,$B16)</f>
        <v>0</v>
      </c>
      <c r="S16" s="2">
        <f>COUNTIFS(DATA!$M:$M,S$6,DATA!$O:$O,$B16)</f>
        <v>0</v>
      </c>
      <c r="T16" s="43"/>
      <c r="U16" s="26">
        <f>COUNTIFS(DATA!$O:$O,$B16,DATA!$N:$N,1)</f>
        <v>0</v>
      </c>
    </row>
    <row r="17" spans="2:21" x14ac:dyDescent="0.2">
      <c r="B17" s="32" t="s">
        <v>5662</v>
      </c>
      <c r="C17" s="33">
        <f>SUM(C7:C16)</f>
        <v>104</v>
      </c>
      <c r="D17" s="33">
        <f t="shared" ref="D17:S17" si="0">SUM(D7:D16)</f>
        <v>241</v>
      </c>
      <c r="E17" s="33">
        <f t="shared" si="0"/>
        <v>263</v>
      </c>
      <c r="F17" s="33">
        <f t="shared" si="0"/>
        <v>242</v>
      </c>
      <c r="G17" s="33">
        <f t="shared" si="0"/>
        <v>205</v>
      </c>
      <c r="H17" s="33">
        <f t="shared" si="0"/>
        <v>235</v>
      </c>
      <c r="I17" s="33">
        <f t="shared" si="0"/>
        <v>234</v>
      </c>
      <c r="J17" s="33">
        <f t="shared" si="0"/>
        <v>220</v>
      </c>
      <c r="K17" s="33">
        <f t="shared" si="0"/>
        <v>136</v>
      </c>
      <c r="L17" s="33">
        <f t="shared" si="0"/>
        <v>128</v>
      </c>
      <c r="M17" s="33">
        <f t="shared" si="0"/>
        <v>118</v>
      </c>
      <c r="N17" s="33">
        <f t="shared" si="0"/>
        <v>74</v>
      </c>
      <c r="O17" s="33">
        <f t="shared" si="0"/>
        <v>42</v>
      </c>
      <c r="P17" s="33">
        <f t="shared" si="0"/>
        <v>121</v>
      </c>
      <c r="Q17" s="33">
        <f t="shared" si="0"/>
        <v>256</v>
      </c>
      <c r="R17" s="33">
        <f t="shared" si="0"/>
        <v>179</v>
      </c>
      <c r="S17" s="33">
        <f t="shared" si="0"/>
        <v>231</v>
      </c>
      <c r="T17" s="44"/>
      <c r="U17" s="35">
        <f>SUM(U7:U16)</f>
        <v>829</v>
      </c>
    </row>
    <row r="18" spans="2:21" hidden="1" outlineLevel="1" x14ac:dyDescent="0.2"/>
    <row r="19" spans="2:21" hidden="1" outlineLevel="1" x14ac:dyDescent="0.2">
      <c r="B19" s="6" t="s">
        <v>5695</v>
      </c>
      <c r="M19" s="27"/>
      <c r="N19" s="27"/>
      <c r="O19" s="27"/>
      <c r="P19" s="27"/>
      <c r="Q19" s="27"/>
      <c r="R19" s="27"/>
      <c r="S19" s="27"/>
    </row>
    <row r="20" spans="2:21" hidden="1" outlineLevel="1" x14ac:dyDescent="0.2">
      <c r="B20" s="6" t="s">
        <v>5689</v>
      </c>
      <c r="C20" s="28">
        <v>44957</v>
      </c>
      <c r="D20" s="28">
        <v>44985</v>
      </c>
      <c r="E20" s="28">
        <v>45016</v>
      </c>
      <c r="F20" s="28">
        <v>45046</v>
      </c>
      <c r="G20" s="28">
        <v>45077</v>
      </c>
      <c r="H20" s="28">
        <v>45107</v>
      </c>
      <c r="I20" s="28">
        <v>45138</v>
      </c>
      <c r="J20" s="28">
        <v>45169</v>
      </c>
      <c r="K20" s="28">
        <v>45199</v>
      </c>
      <c r="L20" s="28">
        <v>45230</v>
      </c>
      <c r="M20" s="28">
        <v>45260</v>
      </c>
      <c r="N20" s="28">
        <v>45291</v>
      </c>
      <c r="O20" s="28">
        <v>45322</v>
      </c>
      <c r="P20" s="28">
        <v>45351</v>
      </c>
      <c r="Q20" s="28">
        <v>45382</v>
      </c>
      <c r="R20" s="28">
        <v>45412</v>
      </c>
      <c r="S20" s="28">
        <v>45443</v>
      </c>
      <c r="T20" s="42"/>
    </row>
    <row r="21" spans="2:21" hidden="1" outlineLevel="1" x14ac:dyDescent="0.2">
      <c r="B21" s="29">
        <v>1</v>
      </c>
      <c r="C21" s="19">
        <f>C7/C$17</f>
        <v>0.32692307692307693</v>
      </c>
      <c r="D21" s="19">
        <f t="shared" ref="D21:S21" si="1">D7/D$17</f>
        <v>0.30705394190871371</v>
      </c>
      <c r="E21" s="19">
        <f t="shared" si="1"/>
        <v>0.42965779467680609</v>
      </c>
      <c r="F21" s="19">
        <f t="shared" si="1"/>
        <v>0.3925619834710744</v>
      </c>
      <c r="G21" s="19">
        <f t="shared" si="1"/>
        <v>0.36097560975609755</v>
      </c>
      <c r="H21" s="19">
        <f t="shared" si="1"/>
        <v>0.37446808510638296</v>
      </c>
      <c r="I21" s="19">
        <f t="shared" si="1"/>
        <v>0.31623931623931623</v>
      </c>
      <c r="J21" s="19">
        <f t="shared" si="1"/>
        <v>0.31818181818181818</v>
      </c>
      <c r="K21" s="19">
        <f t="shared" si="1"/>
        <v>0.28676470588235292</v>
      </c>
      <c r="L21" s="19">
        <f t="shared" si="1"/>
        <v>0.3828125</v>
      </c>
      <c r="M21" s="19">
        <f t="shared" si="1"/>
        <v>0.2711864406779661</v>
      </c>
      <c r="N21" s="19">
        <f t="shared" si="1"/>
        <v>0.35135135135135137</v>
      </c>
      <c r="O21" s="19">
        <f t="shared" si="1"/>
        <v>0.30952380952380953</v>
      </c>
      <c r="P21" s="19">
        <f t="shared" si="1"/>
        <v>0.32231404958677684</v>
      </c>
      <c r="Q21" s="19">
        <f t="shared" si="1"/>
        <v>0.3984375</v>
      </c>
      <c r="R21" s="19">
        <f t="shared" si="1"/>
        <v>0.33519553072625696</v>
      </c>
      <c r="S21" s="19">
        <f t="shared" si="1"/>
        <v>0.40692640692640691</v>
      </c>
      <c r="T21" s="45"/>
    </row>
    <row r="22" spans="2:21" hidden="1" outlineLevel="1" x14ac:dyDescent="0.2">
      <c r="B22" s="29">
        <v>2</v>
      </c>
      <c r="C22" s="19">
        <f t="shared" ref="C22:S31" si="2">C8/C$17</f>
        <v>0.23076923076923078</v>
      </c>
      <c r="D22" s="19">
        <f t="shared" si="2"/>
        <v>0.2863070539419087</v>
      </c>
      <c r="E22" s="19">
        <f t="shared" si="2"/>
        <v>0.28517110266159695</v>
      </c>
      <c r="F22" s="19">
        <f t="shared" si="2"/>
        <v>0.24793388429752067</v>
      </c>
      <c r="G22" s="19">
        <f t="shared" si="2"/>
        <v>0.20487804878048779</v>
      </c>
      <c r="H22" s="19">
        <f t="shared" si="2"/>
        <v>0.25957446808510637</v>
      </c>
      <c r="I22" s="19">
        <f t="shared" si="2"/>
        <v>0.26923076923076922</v>
      </c>
      <c r="J22" s="19">
        <f t="shared" si="2"/>
        <v>0.27727272727272728</v>
      </c>
      <c r="K22" s="19">
        <f t="shared" si="2"/>
        <v>0.28676470588235292</v>
      </c>
      <c r="L22" s="19">
        <f t="shared" si="2"/>
        <v>0.34375</v>
      </c>
      <c r="M22" s="19">
        <f t="shared" si="2"/>
        <v>0.32203389830508472</v>
      </c>
      <c r="N22" s="19">
        <f t="shared" si="2"/>
        <v>0.40540540540540543</v>
      </c>
      <c r="O22" s="19">
        <f t="shared" si="2"/>
        <v>0.30952380952380953</v>
      </c>
      <c r="P22" s="19">
        <f t="shared" si="2"/>
        <v>0.34710743801652894</v>
      </c>
      <c r="Q22" s="19">
        <f t="shared" si="2"/>
        <v>0.27734375</v>
      </c>
      <c r="R22" s="19">
        <f t="shared" si="2"/>
        <v>0.22905027932960895</v>
      </c>
      <c r="S22" s="19">
        <f t="shared" si="2"/>
        <v>0.24242424242424243</v>
      </c>
      <c r="T22" s="45"/>
    </row>
    <row r="23" spans="2:21" hidden="1" outlineLevel="1" x14ac:dyDescent="0.2">
      <c r="B23" s="29">
        <v>3</v>
      </c>
      <c r="C23" s="19">
        <f t="shared" si="2"/>
        <v>0.13461538461538461</v>
      </c>
      <c r="D23" s="19">
        <f t="shared" si="2"/>
        <v>0.12033195020746888</v>
      </c>
      <c r="E23" s="19">
        <f t="shared" si="2"/>
        <v>9.125475285171103E-2</v>
      </c>
      <c r="F23" s="19">
        <f t="shared" si="2"/>
        <v>0.11983471074380166</v>
      </c>
      <c r="G23" s="19">
        <f t="shared" si="2"/>
        <v>0.16097560975609757</v>
      </c>
      <c r="H23" s="19">
        <f t="shared" si="2"/>
        <v>9.7872340425531917E-2</v>
      </c>
      <c r="I23" s="19">
        <f t="shared" si="2"/>
        <v>0.14102564102564102</v>
      </c>
      <c r="J23" s="19">
        <f t="shared" si="2"/>
        <v>9.5454545454545459E-2</v>
      </c>
      <c r="K23" s="19">
        <f t="shared" si="2"/>
        <v>0.13235294117647059</v>
      </c>
      <c r="L23" s="19">
        <f t="shared" si="2"/>
        <v>5.46875E-2</v>
      </c>
      <c r="M23" s="19">
        <f t="shared" si="2"/>
        <v>0.1440677966101695</v>
      </c>
      <c r="N23" s="19">
        <f t="shared" si="2"/>
        <v>6.7567567567567571E-2</v>
      </c>
      <c r="O23" s="19">
        <f t="shared" si="2"/>
        <v>0.16666666666666666</v>
      </c>
      <c r="P23" s="19">
        <f t="shared" si="2"/>
        <v>0.14049586776859505</v>
      </c>
      <c r="Q23" s="19">
        <f t="shared" si="2"/>
        <v>0.12109375</v>
      </c>
      <c r="R23" s="19">
        <f t="shared" si="2"/>
        <v>0.13966480446927373</v>
      </c>
      <c r="S23" s="19">
        <f t="shared" si="2"/>
        <v>9.0909090909090912E-2</v>
      </c>
      <c r="T23" s="45"/>
    </row>
    <row r="24" spans="2:21" hidden="1" outlineLevel="1" x14ac:dyDescent="0.2">
      <c r="B24" s="29">
        <v>4</v>
      </c>
      <c r="C24" s="19">
        <f t="shared" si="2"/>
        <v>0.19230769230769232</v>
      </c>
      <c r="D24" s="19">
        <f t="shared" si="2"/>
        <v>0.16182572614107885</v>
      </c>
      <c r="E24" s="19">
        <f t="shared" si="2"/>
        <v>0.13688212927756654</v>
      </c>
      <c r="F24" s="19">
        <f t="shared" si="2"/>
        <v>0.11983471074380166</v>
      </c>
      <c r="G24" s="19">
        <f t="shared" si="2"/>
        <v>0.18536585365853658</v>
      </c>
      <c r="H24" s="19">
        <f t="shared" si="2"/>
        <v>0.20425531914893616</v>
      </c>
      <c r="I24" s="19">
        <f t="shared" si="2"/>
        <v>0.19230769230769232</v>
      </c>
      <c r="J24" s="19">
        <f t="shared" si="2"/>
        <v>0.15909090909090909</v>
      </c>
      <c r="K24" s="19">
        <f t="shared" si="2"/>
        <v>0.18382352941176472</v>
      </c>
      <c r="L24" s="19">
        <f t="shared" si="2"/>
        <v>0.1015625</v>
      </c>
      <c r="M24" s="19">
        <f t="shared" si="2"/>
        <v>0.11864406779661017</v>
      </c>
      <c r="N24" s="19">
        <f t="shared" si="2"/>
        <v>0.12162162162162163</v>
      </c>
      <c r="O24" s="19">
        <f t="shared" si="2"/>
        <v>0.14285714285714285</v>
      </c>
      <c r="P24" s="19">
        <f t="shared" si="2"/>
        <v>0.12396694214876033</v>
      </c>
      <c r="Q24" s="19">
        <f t="shared" si="2"/>
        <v>0.12890625</v>
      </c>
      <c r="R24" s="19">
        <f t="shared" si="2"/>
        <v>0.16201117318435754</v>
      </c>
      <c r="S24" s="19">
        <f t="shared" si="2"/>
        <v>0.1471861471861472</v>
      </c>
      <c r="T24" s="45"/>
    </row>
    <row r="25" spans="2:21" hidden="1" outlineLevel="1" x14ac:dyDescent="0.2">
      <c r="B25" s="29">
        <v>5</v>
      </c>
      <c r="C25" s="19">
        <f t="shared" si="2"/>
        <v>5.7692307692307696E-2</v>
      </c>
      <c r="D25" s="19">
        <f t="shared" si="2"/>
        <v>6.2240663900414939E-2</v>
      </c>
      <c r="E25" s="19">
        <f t="shared" si="2"/>
        <v>3.0418250950570342E-2</v>
      </c>
      <c r="F25" s="19">
        <f t="shared" si="2"/>
        <v>7.8512396694214878E-2</v>
      </c>
      <c r="G25" s="19">
        <f t="shared" si="2"/>
        <v>6.3414634146341464E-2</v>
      </c>
      <c r="H25" s="19">
        <f t="shared" si="2"/>
        <v>2.9787234042553193E-2</v>
      </c>
      <c r="I25" s="19">
        <f t="shared" si="2"/>
        <v>5.128205128205128E-2</v>
      </c>
      <c r="J25" s="19">
        <f t="shared" si="2"/>
        <v>7.2727272727272724E-2</v>
      </c>
      <c r="K25" s="19">
        <f t="shared" si="2"/>
        <v>8.8235294117647065E-2</v>
      </c>
      <c r="L25" s="19">
        <f t="shared" si="2"/>
        <v>8.59375E-2</v>
      </c>
      <c r="M25" s="19">
        <f t="shared" si="2"/>
        <v>8.4745762711864403E-2</v>
      </c>
      <c r="N25" s="19">
        <f t="shared" si="2"/>
        <v>4.0540540540540543E-2</v>
      </c>
      <c r="O25" s="19">
        <f t="shared" si="2"/>
        <v>4.7619047619047616E-2</v>
      </c>
      <c r="P25" s="19">
        <f t="shared" si="2"/>
        <v>4.1322314049586778E-2</v>
      </c>
      <c r="Q25" s="19">
        <f t="shared" si="2"/>
        <v>4.296875E-2</v>
      </c>
      <c r="R25" s="19">
        <f t="shared" si="2"/>
        <v>7.8212290502793297E-2</v>
      </c>
      <c r="S25" s="19">
        <f t="shared" si="2"/>
        <v>5.627705627705628E-2</v>
      </c>
      <c r="T25" s="45"/>
    </row>
    <row r="26" spans="2:21" hidden="1" outlineLevel="1" x14ac:dyDescent="0.2">
      <c r="B26" s="29">
        <v>6</v>
      </c>
      <c r="C26" s="19">
        <f t="shared" si="2"/>
        <v>5.7692307692307696E-2</v>
      </c>
      <c r="D26" s="19">
        <f t="shared" si="2"/>
        <v>6.2240663900414939E-2</v>
      </c>
      <c r="E26" s="19">
        <f t="shared" si="2"/>
        <v>2.6615969581749048E-2</v>
      </c>
      <c r="F26" s="19">
        <f t="shared" si="2"/>
        <v>4.1322314049586778E-2</v>
      </c>
      <c r="G26" s="19">
        <f t="shared" si="2"/>
        <v>2.4390243902439025E-2</v>
      </c>
      <c r="H26" s="19">
        <f t="shared" si="2"/>
        <v>3.4042553191489362E-2</v>
      </c>
      <c r="I26" s="19">
        <f t="shared" si="2"/>
        <v>2.9914529914529916E-2</v>
      </c>
      <c r="J26" s="19">
        <f t="shared" si="2"/>
        <v>7.7272727272727271E-2</v>
      </c>
      <c r="K26" s="19">
        <f t="shared" si="2"/>
        <v>2.2058823529411766E-2</v>
      </c>
      <c r="L26" s="19">
        <f t="shared" si="2"/>
        <v>3.125E-2</v>
      </c>
      <c r="M26" s="19">
        <f t="shared" si="2"/>
        <v>5.9322033898305086E-2</v>
      </c>
      <c r="N26" s="19">
        <f t="shared" si="2"/>
        <v>1.3513513513513514E-2</v>
      </c>
      <c r="O26" s="19">
        <f t="shared" si="2"/>
        <v>2.3809523809523808E-2</v>
      </c>
      <c r="P26" s="19">
        <f t="shared" si="2"/>
        <v>2.4793388429752067E-2</v>
      </c>
      <c r="Q26" s="19">
        <f t="shared" si="2"/>
        <v>3.125E-2</v>
      </c>
      <c r="R26" s="19">
        <f t="shared" si="2"/>
        <v>5.5865921787709494E-2</v>
      </c>
      <c r="S26" s="19">
        <f t="shared" si="2"/>
        <v>5.627705627705628E-2</v>
      </c>
      <c r="T26" s="45"/>
    </row>
    <row r="27" spans="2:21" hidden="1" outlineLevel="1" x14ac:dyDescent="0.2">
      <c r="B27" s="29">
        <v>7</v>
      </c>
      <c r="C27" s="19">
        <f t="shared" si="2"/>
        <v>0</v>
      </c>
      <c r="D27" s="19">
        <f t="shared" si="2"/>
        <v>0</v>
      </c>
      <c r="E27" s="19">
        <f t="shared" si="2"/>
        <v>0</v>
      </c>
      <c r="F27" s="19">
        <f t="shared" si="2"/>
        <v>0</v>
      </c>
      <c r="G27" s="19">
        <f t="shared" si="2"/>
        <v>0</v>
      </c>
      <c r="H27" s="19">
        <f t="shared" si="2"/>
        <v>0</v>
      </c>
      <c r="I27" s="19">
        <f t="shared" si="2"/>
        <v>0</v>
      </c>
      <c r="J27" s="19">
        <f t="shared" si="2"/>
        <v>0</v>
      </c>
      <c r="K27" s="19">
        <f t="shared" si="2"/>
        <v>0</v>
      </c>
      <c r="L27" s="19">
        <f t="shared" si="2"/>
        <v>0</v>
      </c>
      <c r="M27" s="19">
        <f t="shared" si="2"/>
        <v>0</v>
      </c>
      <c r="N27" s="19">
        <f t="shared" si="2"/>
        <v>0</v>
      </c>
      <c r="O27" s="19">
        <f t="shared" si="2"/>
        <v>0</v>
      </c>
      <c r="P27" s="19">
        <f t="shared" si="2"/>
        <v>0</v>
      </c>
      <c r="Q27" s="19">
        <f t="shared" si="2"/>
        <v>0</v>
      </c>
      <c r="R27" s="19">
        <f t="shared" si="2"/>
        <v>0</v>
      </c>
      <c r="S27" s="19">
        <f t="shared" si="2"/>
        <v>0</v>
      </c>
      <c r="T27" s="45"/>
    </row>
    <row r="28" spans="2:21" hidden="1" outlineLevel="1" x14ac:dyDescent="0.2">
      <c r="B28" s="29">
        <v>8</v>
      </c>
      <c r="C28" s="19">
        <f t="shared" si="2"/>
        <v>0</v>
      </c>
      <c r="D28" s="19">
        <f t="shared" si="2"/>
        <v>0</v>
      </c>
      <c r="E28" s="19">
        <f t="shared" si="2"/>
        <v>0</v>
      </c>
      <c r="F28" s="19">
        <f t="shared" si="2"/>
        <v>0</v>
      </c>
      <c r="G28" s="19">
        <f t="shared" si="2"/>
        <v>0</v>
      </c>
      <c r="H28" s="19">
        <f t="shared" si="2"/>
        <v>0</v>
      </c>
      <c r="I28" s="19">
        <f t="shared" si="2"/>
        <v>0</v>
      </c>
      <c r="J28" s="19">
        <f t="shared" si="2"/>
        <v>0</v>
      </c>
      <c r="K28" s="19">
        <f t="shared" si="2"/>
        <v>0</v>
      </c>
      <c r="L28" s="19">
        <f t="shared" si="2"/>
        <v>0</v>
      </c>
      <c r="M28" s="19">
        <f t="shared" si="2"/>
        <v>0</v>
      </c>
      <c r="N28" s="19">
        <f t="shared" si="2"/>
        <v>0</v>
      </c>
      <c r="O28" s="19">
        <f t="shared" si="2"/>
        <v>0</v>
      </c>
      <c r="P28" s="19">
        <f t="shared" si="2"/>
        <v>0</v>
      </c>
      <c r="Q28" s="19">
        <f t="shared" si="2"/>
        <v>0</v>
      </c>
      <c r="R28" s="19">
        <f t="shared" si="2"/>
        <v>0</v>
      </c>
      <c r="S28" s="19">
        <f t="shared" si="2"/>
        <v>0</v>
      </c>
      <c r="T28" s="45"/>
    </row>
    <row r="29" spans="2:21" hidden="1" outlineLevel="1" x14ac:dyDescent="0.2">
      <c r="B29" s="29">
        <v>9</v>
      </c>
      <c r="C29" s="19">
        <f t="shared" si="2"/>
        <v>0</v>
      </c>
      <c r="D29" s="19">
        <f t="shared" si="2"/>
        <v>0</v>
      </c>
      <c r="E29" s="19">
        <f t="shared" si="2"/>
        <v>0</v>
      </c>
      <c r="F29" s="19">
        <f t="shared" si="2"/>
        <v>0</v>
      </c>
      <c r="G29" s="19">
        <f t="shared" si="2"/>
        <v>0</v>
      </c>
      <c r="H29" s="19">
        <f t="shared" si="2"/>
        <v>0</v>
      </c>
      <c r="I29" s="19">
        <f t="shared" si="2"/>
        <v>0</v>
      </c>
      <c r="J29" s="19">
        <f t="shared" si="2"/>
        <v>0</v>
      </c>
      <c r="K29" s="19">
        <f t="shared" si="2"/>
        <v>0</v>
      </c>
      <c r="L29" s="19">
        <f t="shared" si="2"/>
        <v>0</v>
      </c>
      <c r="M29" s="19">
        <f t="shared" si="2"/>
        <v>0</v>
      </c>
      <c r="N29" s="19">
        <f t="shared" si="2"/>
        <v>0</v>
      </c>
      <c r="O29" s="19">
        <f t="shared" si="2"/>
        <v>0</v>
      </c>
      <c r="P29" s="19">
        <f t="shared" si="2"/>
        <v>0</v>
      </c>
      <c r="Q29" s="19">
        <f t="shared" si="2"/>
        <v>0</v>
      </c>
      <c r="R29" s="19">
        <f t="shared" si="2"/>
        <v>0</v>
      </c>
      <c r="S29" s="19">
        <f t="shared" si="2"/>
        <v>0</v>
      </c>
      <c r="T29" s="45"/>
    </row>
    <row r="30" spans="2:21" hidden="1" outlineLevel="1" x14ac:dyDescent="0.2">
      <c r="B30" s="29">
        <v>10</v>
      </c>
      <c r="C30" s="19">
        <f t="shared" si="2"/>
        <v>0</v>
      </c>
      <c r="D30" s="19">
        <f t="shared" si="2"/>
        <v>0</v>
      </c>
      <c r="E30" s="19">
        <f t="shared" si="2"/>
        <v>0</v>
      </c>
      <c r="F30" s="19">
        <f t="shared" si="2"/>
        <v>0</v>
      </c>
      <c r="G30" s="19">
        <f t="shared" si="2"/>
        <v>0</v>
      </c>
      <c r="H30" s="19">
        <f t="shared" si="2"/>
        <v>0</v>
      </c>
      <c r="I30" s="19">
        <f t="shared" si="2"/>
        <v>0</v>
      </c>
      <c r="J30" s="19">
        <f t="shared" si="2"/>
        <v>0</v>
      </c>
      <c r="K30" s="19">
        <f t="shared" si="2"/>
        <v>0</v>
      </c>
      <c r="L30" s="19">
        <f t="shared" si="2"/>
        <v>0</v>
      </c>
      <c r="M30" s="19">
        <f t="shared" si="2"/>
        <v>0</v>
      </c>
      <c r="N30" s="19">
        <f t="shared" si="2"/>
        <v>0</v>
      </c>
      <c r="O30" s="19">
        <f t="shared" si="2"/>
        <v>0</v>
      </c>
      <c r="P30" s="19">
        <f t="shared" si="2"/>
        <v>0</v>
      </c>
      <c r="Q30" s="19">
        <f t="shared" si="2"/>
        <v>0</v>
      </c>
      <c r="R30" s="19">
        <f t="shared" si="2"/>
        <v>0</v>
      </c>
      <c r="S30" s="19">
        <f t="shared" si="2"/>
        <v>0</v>
      </c>
      <c r="T30" s="45"/>
    </row>
    <row r="31" spans="2:21" hidden="1" outlineLevel="1" x14ac:dyDescent="0.2">
      <c r="B31" s="6" t="s">
        <v>5662</v>
      </c>
      <c r="C31" s="18">
        <f t="shared" si="2"/>
        <v>1</v>
      </c>
      <c r="D31" s="18">
        <f t="shared" si="2"/>
        <v>1</v>
      </c>
      <c r="E31" s="18">
        <f t="shared" si="2"/>
        <v>1</v>
      </c>
      <c r="F31" s="18">
        <f t="shared" si="2"/>
        <v>1</v>
      </c>
      <c r="G31" s="18">
        <f t="shared" si="2"/>
        <v>1</v>
      </c>
      <c r="H31" s="18">
        <f t="shared" si="2"/>
        <v>1</v>
      </c>
      <c r="I31" s="18">
        <f t="shared" si="2"/>
        <v>1</v>
      </c>
      <c r="J31" s="18">
        <f t="shared" si="2"/>
        <v>1</v>
      </c>
      <c r="K31" s="18">
        <f t="shared" si="2"/>
        <v>1</v>
      </c>
      <c r="L31" s="18">
        <f t="shared" si="2"/>
        <v>1</v>
      </c>
      <c r="M31" s="18">
        <f t="shared" si="2"/>
        <v>1</v>
      </c>
      <c r="N31" s="18">
        <f t="shared" si="2"/>
        <v>1</v>
      </c>
      <c r="O31" s="18">
        <f t="shared" si="2"/>
        <v>1</v>
      </c>
      <c r="P31" s="18">
        <f t="shared" si="2"/>
        <v>1</v>
      </c>
      <c r="Q31" s="18">
        <f t="shared" si="2"/>
        <v>1</v>
      </c>
      <c r="R31" s="18">
        <f t="shared" si="2"/>
        <v>1</v>
      </c>
      <c r="S31" s="18">
        <f t="shared" si="2"/>
        <v>1</v>
      </c>
      <c r="T31" s="46"/>
    </row>
    <row r="32" spans="2:21" collapsed="1" x14ac:dyDescent="0.2"/>
    <row r="33" spans="2:21" x14ac:dyDescent="0.2">
      <c r="B33" s="6" t="s">
        <v>5708</v>
      </c>
      <c r="M33" s="27"/>
      <c r="N33" s="27"/>
      <c r="O33" s="36"/>
      <c r="P33" s="36"/>
      <c r="Q33" s="36"/>
      <c r="R33" s="36"/>
      <c r="S33" s="36"/>
    </row>
    <row r="34" spans="2:21" ht="20.399999999999999" x14ac:dyDescent="0.2">
      <c r="B34" s="6" t="s">
        <v>5689</v>
      </c>
      <c r="C34" s="28">
        <v>44957</v>
      </c>
      <c r="D34" s="28">
        <v>44985</v>
      </c>
      <c r="E34" s="28">
        <v>45016</v>
      </c>
      <c r="F34" s="28">
        <v>45046</v>
      </c>
      <c r="G34" s="28">
        <v>45077</v>
      </c>
      <c r="H34" s="28">
        <v>45107</v>
      </c>
      <c r="I34" s="28">
        <v>45138</v>
      </c>
      <c r="J34" s="28">
        <v>45169</v>
      </c>
      <c r="K34" s="28">
        <v>45199</v>
      </c>
      <c r="L34" s="28">
        <v>45230</v>
      </c>
      <c r="M34" s="28">
        <v>45260</v>
      </c>
      <c r="N34" s="28">
        <v>45291</v>
      </c>
      <c r="O34" s="28">
        <v>45322</v>
      </c>
      <c r="P34" s="28">
        <v>45351</v>
      </c>
      <c r="Q34" s="28">
        <v>45382</v>
      </c>
      <c r="R34" s="28">
        <v>45412</v>
      </c>
      <c r="S34" s="28">
        <v>45443</v>
      </c>
      <c r="T34" s="42"/>
      <c r="U34" s="39" t="s">
        <v>5715</v>
      </c>
    </row>
    <row r="35" spans="2:21" x14ac:dyDescent="0.2">
      <c r="B35" s="29">
        <v>1</v>
      </c>
      <c r="C35" s="7">
        <f>SUMIFS(DATA!$T:$T,DATA!$M:$M,C$6,DATA!$O:$O,$B35)</f>
        <v>224000</v>
      </c>
      <c r="D35" s="7">
        <f>SUMIFS(DATA!$T:$T,DATA!$M:$M,D$6,DATA!$O:$O,$B35)</f>
        <v>462000</v>
      </c>
      <c r="E35" s="7">
        <f>SUMIFS(DATA!$T:$T,DATA!$M:$M,E$6,DATA!$O:$O,$B35)</f>
        <v>752000</v>
      </c>
      <c r="F35" s="7">
        <f>SUMIFS(DATA!$T:$T,DATA!$M:$M,F$6,DATA!$O:$O,$B35)</f>
        <v>667000</v>
      </c>
      <c r="G35" s="7">
        <f>SUMIFS(DATA!$T:$T,DATA!$M:$M,G$6,DATA!$O:$O,$B35)</f>
        <v>519000</v>
      </c>
      <c r="H35" s="7">
        <f>SUMIFS(DATA!$T:$T,DATA!$M:$M,H$6,DATA!$O:$O,$B35)</f>
        <v>646000</v>
      </c>
      <c r="I35" s="7">
        <f>SUMIFS(DATA!$T:$T,DATA!$M:$M,I$6,DATA!$O:$O,$B35)</f>
        <v>529000</v>
      </c>
      <c r="J35" s="7">
        <f>SUMIFS(DATA!$T:$T,DATA!$M:$M,J$6,DATA!$O:$O,$B35)</f>
        <v>523000</v>
      </c>
      <c r="K35" s="7">
        <f>SUMIFS(DATA!$T:$T,DATA!$M:$M,K$6,DATA!$O:$O,$B35)</f>
        <v>283000</v>
      </c>
      <c r="L35" s="7">
        <f>SUMIFS(DATA!$T:$T,DATA!$M:$M,L$6,DATA!$O:$O,$B35)</f>
        <v>369000</v>
      </c>
      <c r="M35" s="7">
        <f>SUMIFS(DATA!$T:$T,DATA!$M:$M,M$6,DATA!$O:$O,$B35)</f>
        <v>227000</v>
      </c>
      <c r="N35" s="7">
        <f>SUMIFS(DATA!$T:$T,DATA!$M:$M,N$6,DATA!$O:$O,$B35)</f>
        <v>195000</v>
      </c>
      <c r="O35" s="7">
        <f>SUMIFS(DATA!$T:$T,DATA!$M:$M,O$6,DATA!$O:$O,$B35)</f>
        <v>83000</v>
      </c>
      <c r="P35" s="7">
        <f>SUMIFS(DATA!$T:$T,DATA!$M:$M,P$6,DATA!$O:$O,$B35)</f>
        <v>280000</v>
      </c>
      <c r="Q35" s="7">
        <f>SUMIFS(DATA!$T:$T,DATA!$M:$M,Q$6,DATA!$O:$O,$B35)</f>
        <v>797000</v>
      </c>
      <c r="R35" s="7">
        <f>SUMIFS(DATA!$T:$T,DATA!$M:$M,R$6,DATA!$O:$O,$B35)</f>
        <v>511000</v>
      </c>
      <c r="S35" s="7">
        <f>SUMIFS(DATA!$T:$T,DATA!$M:$M,S$6,DATA!$O:$O,$B35)</f>
        <v>756000</v>
      </c>
      <c r="T35" s="47"/>
      <c r="U35" s="7">
        <f>SUMIFS(DATA!$T:$T,DATA!$O:$O,$B35,DATA!$N:$N,1)</f>
        <v>2427000</v>
      </c>
    </row>
    <row r="36" spans="2:21" x14ac:dyDescent="0.2">
      <c r="B36" s="29">
        <v>2</v>
      </c>
      <c r="C36" s="7">
        <f>SUMIFS(DATA!$T:$T,DATA!$M:$M,C$6,DATA!$O:$O,$B36)</f>
        <v>161000</v>
      </c>
      <c r="D36" s="7">
        <f>SUMIFS(DATA!$T:$T,DATA!$M:$M,D$6,DATA!$O:$O,$B36)</f>
        <v>471000</v>
      </c>
      <c r="E36" s="7">
        <f>SUMIFS(DATA!$T:$T,DATA!$M:$M,E$6,DATA!$O:$O,$B36)</f>
        <v>529000</v>
      </c>
      <c r="F36" s="7">
        <f>SUMIFS(DATA!$T:$T,DATA!$M:$M,F$6,DATA!$O:$O,$B36)</f>
        <v>396000</v>
      </c>
      <c r="G36" s="7">
        <f>SUMIFS(DATA!$T:$T,DATA!$M:$M,G$6,DATA!$O:$O,$B36)</f>
        <v>309000</v>
      </c>
      <c r="H36" s="7">
        <f>SUMIFS(DATA!$T:$T,DATA!$M:$M,H$6,DATA!$O:$O,$B36)</f>
        <v>459000</v>
      </c>
      <c r="I36" s="7">
        <f>SUMIFS(DATA!$T:$T,DATA!$M:$M,I$6,DATA!$O:$O,$B36)</f>
        <v>494000</v>
      </c>
      <c r="J36" s="7">
        <f>SUMIFS(DATA!$T:$T,DATA!$M:$M,J$6,DATA!$O:$O,$B36)</f>
        <v>457000</v>
      </c>
      <c r="K36" s="7">
        <f>SUMIFS(DATA!$T:$T,DATA!$M:$M,K$6,DATA!$O:$O,$B36)</f>
        <v>291000</v>
      </c>
      <c r="L36" s="7">
        <f>SUMIFS(DATA!$T:$T,DATA!$M:$M,L$6,DATA!$O:$O,$B36)</f>
        <v>309000</v>
      </c>
      <c r="M36" s="7">
        <f>SUMIFS(DATA!$T:$T,DATA!$M:$M,M$6,DATA!$O:$O,$B36)</f>
        <v>285000</v>
      </c>
      <c r="N36" s="7">
        <f>SUMIFS(DATA!$T:$T,DATA!$M:$M,N$6,DATA!$O:$O,$B36)</f>
        <v>217000</v>
      </c>
      <c r="O36" s="7">
        <f>SUMIFS(DATA!$T:$T,DATA!$M:$M,O$6,DATA!$O:$O,$B36)</f>
        <v>97000</v>
      </c>
      <c r="P36" s="7">
        <f>SUMIFS(DATA!$T:$T,DATA!$M:$M,P$6,DATA!$O:$O,$B36)</f>
        <v>311000</v>
      </c>
      <c r="Q36" s="7">
        <f>SUMIFS(DATA!$T:$T,DATA!$M:$M,Q$6,DATA!$O:$O,$B36)</f>
        <v>521000</v>
      </c>
      <c r="R36" s="7">
        <f>SUMIFS(DATA!$T:$T,DATA!$M:$M,R$6,DATA!$O:$O,$B36)</f>
        <v>313000</v>
      </c>
      <c r="S36" s="7">
        <f>SUMIFS(DATA!$T:$T,DATA!$M:$M,S$6,DATA!$O:$O,$B36)</f>
        <v>453000</v>
      </c>
      <c r="T36" s="47"/>
      <c r="U36" s="7">
        <f>SUMIFS(DATA!$T:$T,DATA!$O:$O,$B36,DATA!$N:$N,1)</f>
        <v>1695000</v>
      </c>
    </row>
    <row r="37" spans="2:21" x14ac:dyDescent="0.2">
      <c r="B37" s="29">
        <v>3</v>
      </c>
      <c r="C37" s="7">
        <f>SUMIFS(DATA!$T:$T,DATA!$M:$M,C$6,DATA!$O:$O,$B37)</f>
        <v>101000</v>
      </c>
      <c r="D37" s="7">
        <f>SUMIFS(DATA!$T:$T,DATA!$M:$M,D$6,DATA!$O:$O,$B37)</f>
        <v>208000</v>
      </c>
      <c r="E37" s="7">
        <f>SUMIFS(DATA!$T:$T,DATA!$M:$M,E$6,DATA!$O:$O,$B37)</f>
        <v>159000</v>
      </c>
      <c r="F37" s="7">
        <f>SUMIFS(DATA!$T:$T,DATA!$M:$M,F$6,DATA!$O:$O,$B37)</f>
        <v>215000</v>
      </c>
      <c r="G37" s="7">
        <f>SUMIFS(DATA!$T:$T,DATA!$M:$M,G$6,DATA!$O:$O,$B37)</f>
        <v>242000</v>
      </c>
      <c r="H37" s="7">
        <f>SUMIFS(DATA!$T:$T,DATA!$M:$M,H$6,DATA!$O:$O,$B37)</f>
        <v>171000</v>
      </c>
      <c r="I37" s="7">
        <f>SUMIFS(DATA!$T:$T,DATA!$M:$M,I$6,DATA!$O:$O,$B37)</f>
        <v>281000</v>
      </c>
      <c r="J37" s="7">
        <f>SUMIFS(DATA!$T:$T,DATA!$M:$M,J$6,DATA!$O:$O,$B37)</f>
        <v>162000</v>
      </c>
      <c r="K37" s="7">
        <f>SUMIFS(DATA!$T:$T,DATA!$M:$M,K$6,DATA!$O:$O,$B37)</f>
        <v>130000</v>
      </c>
      <c r="L37" s="7">
        <f>SUMIFS(DATA!$T:$T,DATA!$M:$M,L$6,DATA!$O:$O,$B37)</f>
        <v>51000</v>
      </c>
      <c r="M37" s="7">
        <f>SUMIFS(DATA!$T:$T,DATA!$M:$M,M$6,DATA!$O:$O,$B37)</f>
        <v>125000</v>
      </c>
      <c r="N37" s="7">
        <f>SUMIFS(DATA!$T:$T,DATA!$M:$M,N$6,DATA!$O:$O,$B37)</f>
        <v>31000</v>
      </c>
      <c r="O37" s="7">
        <f>SUMIFS(DATA!$T:$T,DATA!$M:$M,O$6,DATA!$O:$O,$B37)</f>
        <v>52000</v>
      </c>
      <c r="P37" s="7">
        <f>SUMIFS(DATA!$T:$T,DATA!$M:$M,P$6,DATA!$O:$O,$B37)</f>
        <v>141000</v>
      </c>
      <c r="Q37" s="7">
        <f>SUMIFS(DATA!$T:$T,DATA!$M:$M,Q$6,DATA!$O:$O,$B37)</f>
        <v>219000</v>
      </c>
      <c r="R37" s="7">
        <f>SUMIFS(DATA!$T:$T,DATA!$M:$M,R$6,DATA!$O:$O,$B37)</f>
        <v>193000</v>
      </c>
      <c r="S37" s="7">
        <f>SUMIFS(DATA!$T:$T,DATA!$M:$M,S$6,DATA!$O:$O,$B37)</f>
        <v>173000</v>
      </c>
      <c r="T37" s="47"/>
      <c r="U37" s="7">
        <f>SUMIFS(DATA!$T:$T,DATA!$O:$O,$B37,DATA!$N:$N,1)</f>
        <v>778000</v>
      </c>
    </row>
    <row r="38" spans="2:21" x14ac:dyDescent="0.2">
      <c r="B38" s="29">
        <v>4</v>
      </c>
      <c r="C38" s="7">
        <f>SUMIFS(DATA!$T:$T,DATA!$M:$M,C$6,DATA!$O:$O,$B38)</f>
        <v>140000</v>
      </c>
      <c r="D38" s="7">
        <f>SUMIFS(DATA!$T:$T,DATA!$M:$M,D$6,DATA!$O:$O,$B38)</f>
        <v>263000</v>
      </c>
      <c r="E38" s="7">
        <f>SUMIFS(DATA!$T:$T,DATA!$M:$M,E$6,DATA!$O:$O,$B38)</f>
        <v>225000</v>
      </c>
      <c r="F38" s="7">
        <f>SUMIFS(DATA!$T:$T,DATA!$M:$M,F$6,DATA!$O:$O,$B38)</f>
        <v>220000</v>
      </c>
      <c r="G38" s="7">
        <f>SUMIFS(DATA!$T:$T,DATA!$M:$M,G$6,DATA!$O:$O,$B38)</f>
        <v>277000</v>
      </c>
      <c r="H38" s="7">
        <f>SUMIFS(DATA!$T:$T,DATA!$M:$M,H$6,DATA!$O:$O,$B38)</f>
        <v>374000</v>
      </c>
      <c r="I38" s="7">
        <f>SUMIFS(DATA!$T:$T,DATA!$M:$M,I$6,DATA!$O:$O,$B38)</f>
        <v>343000</v>
      </c>
      <c r="J38" s="7">
        <f>SUMIFS(DATA!$T:$T,DATA!$M:$M,J$6,DATA!$O:$O,$B38)</f>
        <v>247000</v>
      </c>
      <c r="K38" s="7">
        <f>SUMIFS(DATA!$T:$T,DATA!$M:$M,K$6,DATA!$O:$O,$B38)</f>
        <v>176000</v>
      </c>
      <c r="L38" s="7">
        <f>SUMIFS(DATA!$T:$T,DATA!$M:$M,L$6,DATA!$O:$O,$B38)</f>
        <v>100000</v>
      </c>
      <c r="M38" s="7">
        <f>SUMIFS(DATA!$T:$T,DATA!$M:$M,M$6,DATA!$O:$O,$B38)</f>
        <v>93000</v>
      </c>
      <c r="N38" s="7">
        <f>SUMIFS(DATA!$T:$T,DATA!$M:$M,N$6,DATA!$O:$O,$B38)</f>
        <v>63000</v>
      </c>
      <c r="O38" s="7">
        <f>SUMIFS(DATA!$T:$T,DATA!$M:$M,O$6,DATA!$O:$O,$B38)</f>
        <v>42000</v>
      </c>
      <c r="P38" s="7">
        <f>SUMIFS(DATA!$T:$T,DATA!$M:$M,P$6,DATA!$O:$O,$B38)</f>
        <v>117000</v>
      </c>
      <c r="Q38" s="7">
        <f>SUMIFS(DATA!$T:$T,DATA!$M:$M,Q$6,DATA!$O:$O,$B38)</f>
        <v>252000</v>
      </c>
      <c r="R38" s="7">
        <f>SUMIFS(DATA!$T:$T,DATA!$M:$M,R$6,DATA!$O:$O,$B38)</f>
        <v>249000</v>
      </c>
      <c r="S38" s="7">
        <f>SUMIFS(DATA!$T:$T,DATA!$M:$M,S$6,DATA!$O:$O,$B38)</f>
        <v>267000</v>
      </c>
      <c r="T38" s="47"/>
      <c r="U38" s="7">
        <f>SUMIFS(DATA!$T:$T,DATA!$O:$O,$B38,DATA!$N:$N,1)</f>
        <v>927000</v>
      </c>
    </row>
    <row r="39" spans="2:21" x14ac:dyDescent="0.2">
      <c r="B39" s="29">
        <v>5</v>
      </c>
      <c r="C39" s="7">
        <f>SUMIFS(DATA!$T:$T,DATA!$M:$M,C$6,DATA!$O:$O,$B39)</f>
        <v>40000</v>
      </c>
      <c r="D39" s="7">
        <f>SUMIFS(DATA!$T:$T,DATA!$M:$M,D$6,DATA!$O:$O,$B39)</f>
        <v>102000</v>
      </c>
      <c r="E39" s="7">
        <f>SUMIFS(DATA!$T:$T,DATA!$M:$M,E$6,DATA!$O:$O,$B39)</f>
        <v>57000</v>
      </c>
      <c r="F39" s="7">
        <f>SUMIFS(DATA!$T:$T,DATA!$M:$M,F$6,DATA!$O:$O,$B39)</f>
        <v>139000</v>
      </c>
      <c r="G39" s="7">
        <f>SUMIFS(DATA!$T:$T,DATA!$M:$M,G$6,DATA!$O:$O,$B39)</f>
        <v>101000</v>
      </c>
      <c r="H39" s="7">
        <f>SUMIFS(DATA!$T:$T,DATA!$M:$M,H$6,DATA!$O:$O,$B39)</f>
        <v>47000</v>
      </c>
      <c r="I39" s="7">
        <f>SUMIFS(DATA!$T:$T,DATA!$M:$M,I$6,DATA!$O:$O,$B39)</f>
        <v>96000</v>
      </c>
      <c r="J39" s="7">
        <f>SUMIFS(DATA!$T:$T,DATA!$M:$M,J$6,DATA!$O:$O,$B39)</f>
        <v>119000</v>
      </c>
      <c r="K39" s="7">
        <f>SUMIFS(DATA!$T:$T,DATA!$M:$M,K$6,DATA!$O:$O,$B39)</f>
        <v>86000</v>
      </c>
      <c r="L39" s="7">
        <f>SUMIFS(DATA!$T:$T,DATA!$M:$M,L$6,DATA!$O:$O,$B39)</f>
        <v>83000</v>
      </c>
      <c r="M39" s="7">
        <f>SUMIFS(DATA!$T:$T,DATA!$M:$M,M$6,DATA!$O:$O,$B39)</f>
        <v>76000</v>
      </c>
      <c r="N39" s="7">
        <f>SUMIFS(DATA!$T:$T,DATA!$M:$M,N$6,DATA!$O:$O,$B39)</f>
        <v>18000</v>
      </c>
      <c r="O39" s="7">
        <f>SUMIFS(DATA!$T:$T,DATA!$M:$M,O$6,DATA!$O:$O,$B39)</f>
        <v>16000</v>
      </c>
      <c r="P39" s="7">
        <f>SUMIFS(DATA!$T:$T,DATA!$M:$M,P$6,DATA!$O:$O,$B39)</f>
        <v>31000</v>
      </c>
      <c r="Q39" s="7">
        <f>SUMIFS(DATA!$T:$T,DATA!$M:$M,Q$6,DATA!$O:$O,$B39)</f>
        <v>87000</v>
      </c>
      <c r="R39" s="7">
        <f>SUMIFS(DATA!$T:$T,DATA!$M:$M,R$6,DATA!$O:$O,$B39)</f>
        <v>118000</v>
      </c>
      <c r="S39" s="7">
        <f>SUMIFS(DATA!$T:$T,DATA!$M:$M,S$6,DATA!$O:$O,$B39)</f>
        <v>100000</v>
      </c>
      <c r="T39" s="47"/>
      <c r="U39" s="7">
        <f>SUMIFS(DATA!$T:$T,DATA!$O:$O,$B39,DATA!$N:$N,1)</f>
        <v>352000</v>
      </c>
    </row>
    <row r="40" spans="2:21" x14ac:dyDescent="0.2">
      <c r="B40" s="29">
        <v>6</v>
      </c>
      <c r="C40" s="7">
        <f>SUMIFS(DATA!$T:$T,DATA!$M:$M,C$6,DATA!$O:$O,$B40)</f>
        <v>45000</v>
      </c>
      <c r="D40" s="7">
        <f>SUMIFS(DATA!$T:$T,DATA!$M:$M,D$6,DATA!$O:$O,$B40)</f>
        <v>112000</v>
      </c>
      <c r="E40" s="7">
        <f>SUMIFS(DATA!$T:$T,DATA!$M:$M,E$6,DATA!$O:$O,$B40)</f>
        <v>46000</v>
      </c>
      <c r="F40" s="7">
        <f>SUMIFS(DATA!$T:$T,DATA!$M:$M,F$6,DATA!$O:$O,$B40)</f>
        <v>64000</v>
      </c>
      <c r="G40" s="7">
        <f>SUMIFS(DATA!$T:$T,DATA!$M:$M,G$6,DATA!$O:$O,$B40)</f>
        <v>31000</v>
      </c>
      <c r="H40" s="7">
        <f>SUMIFS(DATA!$T:$T,DATA!$M:$M,H$6,DATA!$O:$O,$B40)</f>
        <v>65000</v>
      </c>
      <c r="I40" s="7">
        <f>SUMIFS(DATA!$T:$T,DATA!$M:$M,I$6,DATA!$O:$O,$B40)</f>
        <v>48000</v>
      </c>
      <c r="J40" s="7">
        <f>SUMIFS(DATA!$T:$T,DATA!$M:$M,J$6,DATA!$O:$O,$B40)</f>
        <v>137000</v>
      </c>
      <c r="K40" s="7">
        <f>SUMIFS(DATA!$T:$T,DATA!$M:$M,K$6,DATA!$O:$O,$B40)</f>
        <v>27000</v>
      </c>
      <c r="L40" s="7">
        <f>SUMIFS(DATA!$T:$T,DATA!$M:$M,L$6,DATA!$O:$O,$B40)</f>
        <v>27000</v>
      </c>
      <c r="M40" s="7">
        <f>SUMIFS(DATA!$T:$T,DATA!$M:$M,M$6,DATA!$O:$O,$B40)</f>
        <v>52000</v>
      </c>
      <c r="N40" s="7">
        <f>SUMIFS(DATA!$T:$T,DATA!$M:$M,N$6,DATA!$O:$O,$B40)</f>
        <v>5000</v>
      </c>
      <c r="O40" s="7">
        <f>SUMIFS(DATA!$T:$T,DATA!$M:$M,O$6,DATA!$O:$O,$B40)</f>
        <v>8000</v>
      </c>
      <c r="P40" s="7">
        <f>SUMIFS(DATA!$T:$T,DATA!$M:$M,P$6,DATA!$O:$O,$B40)</f>
        <v>25000</v>
      </c>
      <c r="Q40" s="7">
        <f>SUMIFS(DATA!$T:$T,DATA!$M:$M,Q$6,DATA!$O:$O,$B40)</f>
        <v>64000</v>
      </c>
      <c r="R40" s="7">
        <f>SUMIFS(DATA!$T:$T,DATA!$M:$M,R$6,DATA!$O:$O,$B40)</f>
        <v>88000</v>
      </c>
      <c r="S40" s="7">
        <f>SUMIFS(DATA!$T:$T,DATA!$M:$M,S$6,DATA!$O:$O,$B40)</f>
        <v>103000</v>
      </c>
      <c r="T40" s="47"/>
      <c r="U40" s="7">
        <f>SUMIFS(DATA!$T:$T,DATA!$O:$O,$B40,DATA!$N:$N,1)</f>
        <v>288000</v>
      </c>
    </row>
    <row r="41" spans="2:21" x14ac:dyDescent="0.2">
      <c r="B41" s="29">
        <v>7</v>
      </c>
      <c r="C41" s="7">
        <f>SUMIFS(DATA!$T:$T,DATA!$M:$M,C$6,DATA!$O:$O,$B41)</f>
        <v>0</v>
      </c>
      <c r="D41" s="7">
        <f>SUMIFS(DATA!$T:$T,DATA!$M:$M,D$6,DATA!$O:$O,$B41)</f>
        <v>0</v>
      </c>
      <c r="E41" s="7">
        <f>SUMIFS(DATA!$T:$T,DATA!$M:$M,E$6,DATA!$O:$O,$B41)</f>
        <v>0</v>
      </c>
      <c r="F41" s="7">
        <f>SUMIFS(DATA!$T:$T,DATA!$M:$M,F$6,DATA!$O:$O,$B41)</f>
        <v>0</v>
      </c>
      <c r="G41" s="7">
        <f>SUMIFS(DATA!$T:$T,DATA!$M:$M,G$6,DATA!$O:$O,$B41)</f>
        <v>0</v>
      </c>
      <c r="H41" s="7">
        <f>SUMIFS(DATA!$T:$T,DATA!$M:$M,H$6,DATA!$O:$O,$B41)</f>
        <v>0</v>
      </c>
      <c r="I41" s="7">
        <f>SUMIFS(DATA!$T:$T,DATA!$M:$M,I$6,DATA!$O:$O,$B41)</f>
        <v>0</v>
      </c>
      <c r="J41" s="7">
        <f>SUMIFS(DATA!$T:$T,DATA!$M:$M,J$6,DATA!$O:$O,$B41)</f>
        <v>0</v>
      </c>
      <c r="K41" s="7">
        <f>SUMIFS(DATA!$T:$T,DATA!$M:$M,K$6,DATA!$O:$O,$B41)</f>
        <v>0</v>
      </c>
      <c r="L41" s="7">
        <f>SUMIFS(DATA!$T:$T,DATA!$M:$M,L$6,DATA!$O:$O,$B41)</f>
        <v>0</v>
      </c>
      <c r="M41" s="7">
        <f>SUMIFS(DATA!$T:$T,DATA!$M:$M,M$6,DATA!$O:$O,$B41)</f>
        <v>0</v>
      </c>
      <c r="N41" s="7">
        <f>SUMIFS(DATA!$T:$T,DATA!$M:$M,N$6,DATA!$O:$O,$B41)</f>
        <v>0</v>
      </c>
      <c r="O41" s="7">
        <f>SUMIFS(DATA!$T:$T,DATA!$M:$M,O$6,DATA!$O:$O,$B41)</f>
        <v>0</v>
      </c>
      <c r="P41" s="7">
        <f>SUMIFS(DATA!$T:$T,DATA!$M:$M,P$6,DATA!$O:$O,$B41)</f>
        <v>0</v>
      </c>
      <c r="Q41" s="7">
        <f>SUMIFS(DATA!$T:$T,DATA!$M:$M,Q$6,DATA!$O:$O,$B41)</f>
        <v>0</v>
      </c>
      <c r="R41" s="7">
        <f>SUMIFS(DATA!$T:$T,DATA!$M:$M,R$6,DATA!$O:$O,$B41)</f>
        <v>0</v>
      </c>
      <c r="S41" s="7">
        <f>SUMIFS(DATA!$T:$T,DATA!$M:$M,S$6,DATA!$O:$O,$B41)</f>
        <v>0</v>
      </c>
      <c r="T41" s="47"/>
      <c r="U41" s="7">
        <f>SUMIFS(DATA!$T:$T,DATA!$O:$O,$B41,DATA!$N:$N,1)</f>
        <v>0</v>
      </c>
    </row>
    <row r="42" spans="2:21" x14ac:dyDescent="0.2">
      <c r="B42" s="29">
        <v>8</v>
      </c>
      <c r="C42" s="7">
        <f>SUMIFS(DATA!$T:$T,DATA!$M:$M,C$6,DATA!$O:$O,$B42)</f>
        <v>0</v>
      </c>
      <c r="D42" s="7">
        <f>SUMIFS(DATA!$T:$T,DATA!$M:$M,D$6,DATA!$O:$O,$B42)</f>
        <v>0</v>
      </c>
      <c r="E42" s="7">
        <f>SUMIFS(DATA!$T:$T,DATA!$M:$M,E$6,DATA!$O:$O,$B42)</f>
        <v>0</v>
      </c>
      <c r="F42" s="7">
        <f>SUMIFS(DATA!$T:$T,DATA!$M:$M,F$6,DATA!$O:$O,$B42)</f>
        <v>0</v>
      </c>
      <c r="G42" s="7">
        <f>SUMIFS(DATA!$T:$T,DATA!$M:$M,G$6,DATA!$O:$O,$B42)</f>
        <v>0</v>
      </c>
      <c r="H42" s="7">
        <f>SUMIFS(DATA!$T:$T,DATA!$M:$M,H$6,DATA!$O:$O,$B42)</f>
        <v>0</v>
      </c>
      <c r="I42" s="7">
        <f>SUMIFS(DATA!$T:$T,DATA!$M:$M,I$6,DATA!$O:$O,$B42)</f>
        <v>0</v>
      </c>
      <c r="J42" s="7">
        <f>SUMIFS(DATA!$T:$T,DATA!$M:$M,J$6,DATA!$O:$O,$B42)</f>
        <v>0</v>
      </c>
      <c r="K42" s="7">
        <f>SUMIFS(DATA!$T:$T,DATA!$M:$M,K$6,DATA!$O:$O,$B42)</f>
        <v>0</v>
      </c>
      <c r="L42" s="7">
        <f>SUMIFS(DATA!$T:$T,DATA!$M:$M,L$6,DATA!$O:$O,$B42)</f>
        <v>0</v>
      </c>
      <c r="M42" s="7">
        <f>SUMIFS(DATA!$T:$T,DATA!$M:$M,M$6,DATA!$O:$O,$B42)</f>
        <v>0</v>
      </c>
      <c r="N42" s="7">
        <f>SUMIFS(DATA!$T:$T,DATA!$M:$M,N$6,DATA!$O:$O,$B42)</f>
        <v>0</v>
      </c>
      <c r="O42" s="7">
        <f>SUMIFS(DATA!$T:$T,DATA!$M:$M,O$6,DATA!$O:$O,$B42)</f>
        <v>0</v>
      </c>
      <c r="P42" s="7">
        <f>SUMIFS(DATA!$T:$T,DATA!$M:$M,P$6,DATA!$O:$O,$B42)</f>
        <v>0</v>
      </c>
      <c r="Q42" s="7">
        <f>SUMIFS(DATA!$T:$T,DATA!$M:$M,Q$6,DATA!$O:$O,$B42)</f>
        <v>0</v>
      </c>
      <c r="R42" s="7">
        <f>SUMIFS(DATA!$T:$T,DATA!$M:$M,R$6,DATA!$O:$O,$B42)</f>
        <v>0</v>
      </c>
      <c r="S42" s="7">
        <f>SUMIFS(DATA!$T:$T,DATA!$M:$M,S$6,DATA!$O:$O,$B42)</f>
        <v>0</v>
      </c>
      <c r="T42" s="47"/>
      <c r="U42" s="7">
        <f>SUMIFS(DATA!$T:$T,DATA!$O:$O,$B42,DATA!$N:$N,1)</f>
        <v>0</v>
      </c>
    </row>
    <row r="43" spans="2:21" x14ac:dyDescent="0.2">
      <c r="B43" s="29">
        <v>9</v>
      </c>
      <c r="C43" s="7">
        <f>SUMIFS(DATA!$T:$T,DATA!$M:$M,C$6,DATA!$O:$O,$B43)</f>
        <v>0</v>
      </c>
      <c r="D43" s="7">
        <f>SUMIFS(DATA!$T:$T,DATA!$M:$M,D$6,DATA!$O:$O,$B43)</f>
        <v>0</v>
      </c>
      <c r="E43" s="7">
        <f>SUMIFS(DATA!$T:$T,DATA!$M:$M,E$6,DATA!$O:$O,$B43)</f>
        <v>0</v>
      </c>
      <c r="F43" s="7">
        <f>SUMIFS(DATA!$T:$T,DATA!$M:$M,F$6,DATA!$O:$O,$B43)</f>
        <v>0</v>
      </c>
      <c r="G43" s="7">
        <f>SUMIFS(DATA!$T:$T,DATA!$M:$M,G$6,DATA!$O:$O,$B43)</f>
        <v>0</v>
      </c>
      <c r="H43" s="7">
        <f>SUMIFS(DATA!$T:$T,DATA!$M:$M,H$6,DATA!$O:$O,$B43)</f>
        <v>0</v>
      </c>
      <c r="I43" s="7">
        <f>SUMIFS(DATA!$T:$T,DATA!$M:$M,I$6,DATA!$O:$O,$B43)</f>
        <v>0</v>
      </c>
      <c r="J43" s="7">
        <f>SUMIFS(DATA!$T:$T,DATA!$M:$M,J$6,DATA!$O:$O,$B43)</f>
        <v>0</v>
      </c>
      <c r="K43" s="7">
        <f>SUMIFS(DATA!$T:$T,DATA!$M:$M,K$6,DATA!$O:$O,$B43)</f>
        <v>0</v>
      </c>
      <c r="L43" s="7">
        <f>SUMIFS(DATA!$T:$T,DATA!$M:$M,L$6,DATA!$O:$O,$B43)</f>
        <v>0</v>
      </c>
      <c r="M43" s="7">
        <f>SUMIFS(DATA!$T:$T,DATA!$M:$M,M$6,DATA!$O:$O,$B43)</f>
        <v>0</v>
      </c>
      <c r="N43" s="7">
        <f>SUMIFS(DATA!$T:$T,DATA!$M:$M,N$6,DATA!$O:$O,$B43)</f>
        <v>0</v>
      </c>
      <c r="O43" s="7">
        <f>SUMIFS(DATA!$T:$T,DATA!$M:$M,O$6,DATA!$O:$O,$B43)</f>
        <v>0</v>
      </c>
      <c r="P43" s="7">
        <f>SUMIFS(DATA!$T:$T,DATA!$M:$M,P$6,DATA!$O:$O,$B43)</f>
        <v>0</v>
      </c>
      <c r="Q43" s="7">
        <f>SUMIFS(DATA!$T:$T,DATA!$M:$M,Q$6,DATA!$O:$O,$B43)</f>
        <v>0</v>
      </c>
      <c r="R43" s="7">
        <f>SUMIFS(DATA!$T:$T,DATA!$M:$M,R$6,DATA!$O:$O,$B43)</f>
        <v>0</v>
      </c>
      <c r="S43" s="7">
        <f>SUMIFS(DATA!$T:$T,DATA!$M:$M,S$6,DATA!$O:$O,$B43)</f>
        <v>0</v>
      </c>
      <c r="T43" s="47"/>
      <c r="U43" s="7">
        <f>SUMIFS(DATA!$T:$T,DATA!$O:$O,$B43,DATA!$N:$N,1)</f>
        <v>0</v>
      </c>
    </row>
    <row r="44" spans="2:21" x14ac:dyDescent="0.2">
      <c r="B44" s="29">
        <v>10</v>
      </c>
      <c r="C44" s="7">
        <f>SUMIFS(DATA!$T:$T,DATA!$M:$M,C$6,DATA!$O:$O,$B44)</f>
        <v>0</v>
      </c>
      <c r="D44" s="7">
        <f>SUMIFS(DATA!$T:$T,DATA!$M:$M,D$6,DATA!$O:$O,$B44)</f>
        <v>0</v>
      </c>
      <c r="E44" s="7">
        <f>SUMIFS(DATA!$T:$T,DATA!$M:$M,E$6,DATA!$O:$O,$B44)</f>
        <v>0</v>
      </c>
      <c r="F44" s="7">
        <f>SUMIFS(DATA!$T:$T,DATA!$M:$M,F$6,DATA!$O:$O,$B44)</f>
        <v>0</v>
      </c>
      <c r="G44" s="7">
        <f>SUMIFS(DATA!$T:$T,DATA!$M:$M,G$6,DATA!$O:$O,$B44)</f>
        <v>0</v>
      </c>
      <c r="H44" s="7">
        <f>SUMIFS(DATA!$T:$T,DATA!$M:$M,H$6,DATA!$O:$O,$B44)</f>
        <v>0</v>
      </c>
      <c r="I44" s="7">
        <f>SUMIFS(DATA!$T:$T,DATA!$M:$M,I$6,DATA!$O:$O,$B44)</f>
        <v>0</v>
      </c>
      <c r="J44" s="7">
        <f>SUMIFS(DATA!$T:$T,DATA!$M:$M,J$6,DATA!$O:$O,$B44)</f>
        <v>0</v>
      </c>
      <c r="K44" s="7">
        <f>SUMIFS(DATA!$T:$T,DATA!$M:$M,K$6,DATA!$O:$O,$B44)</f>
        <v>0</v>
      </c>
      <c r="L44" s="7">
        <f>SUMIFS(DATA!$T:$T,DATA!$M:$M,L$6,DATA!$O:$O,$B44)</f>
        <v>0</v>
      </c>
      <c r="M44" s="7">
        <f>SUMIFS(DATA!$T:$T,DATA!$M:$M,M$6,DATA!$O:$O,$B44)</f>
        <v>0</v>
      </c>
      <c r="N44" s="7">
        <f>SUMIFS(DATA!$T:$T,DATA!$M:$M,N$6,DATA!$O:$O,$B44)</f>
        <v>0</v>
      </c>
      <c r="O44" s="7">
        <f>SUMIFS(DATA!$T:$T,DATA!$M:$M,O$6,DATA!$O:$O,$B44)</f>
        <v>0</v>
      </c>
      <c r="P44" s="7">
        <f>SUMIFS(DATA!$T:$T,DATA!$M:$M,P$6,DATA!$O:$O,$B44)</f>
        <v>0</v>
      </c>
      <c r="Q44" s="7">
        <f>SUMIFS(DATA!$T:$T,DATA!$M:$M,Q$6,DATA!$O:$O,$B44)</f>
        <v>0</v>
      </c>
      <c r="R44" s="7">
        <f>SUMIFS(DATA!$T:$T,DATA!$M:$M,R$6,DATA!$O:$O,$B44)</f>
        <v>0</v>
      </c>
      <c r="S44" s="7">
        <f>SUMIFS(DATA!$T:$T,DATA!$M:$M,S$6,DATA!$O:$O,$B44)</f>
        <v>0</v>
      </c>
      <c r="T44" s="47"/>
      <c r="U44" s="7">
        <f>SUMIFS(DATA!$T:$T,DATA!$O:$O,$B44,DATA!$N:$N,1)</f>
        <v>0</v>
      </c>
    </row>
    <row r="45" spans="2:21" x14ac:dyDescent="0.2">
      <c r="B45" s="32" t="s">
        <v>5662</v>
      </c>
      <c r="C45" s="34">
        <f>SUM(C35:C44)</f>
        <v>711000</v>
      </c>
      <c r="D45" s="34">
        <f t="shared" ref="D45:S45" si="3">SUM(D35:D44)</f>
        <v>1618000</v>
      </c>
      <c r="E45" s="34">
        <f t="shared" si="3"/>
        <v>1768000</v>
      </c>
      <c r="F45" s="34">
        <f t="shared" si="3"/>
        <v>1701000</v>
      </c>
      <c r="G45" s="34">
        <f t="shared" si="3"/>
        <v>1479000</v>
      </c>
      <c r="H45" s="34">
        <f t="shared" si="3"/>
        <v>1762000</v>
      </c>
      <c r="I45" s="34">
        <f t="shared" si="3"/>
        <v>1791000</v>
      </c>
      <c r="J45" s="34">
        <f t="shared" si="3"/>
        <v>1645000</v>
      </c>
      <c r="K45" s="34">
        <f t="shared" si="3"/>
        <v>993000</v>
      </c>
      <c r="L45" s="34">
        <f t="shared" si="3"/>
        <v>939000</v>
      </c>
      <c r="M45" s="34">
        <f t="shared" si="3"/>
        <v>858000</v>
      </c>
      <c r="N45" s="34">
        <f t="shared" si="3"/>
        <v>529000</v>
      </c>
      <c r="O45" s="34">
        <f t="shared" si="3"/>
        <v>298000</v>
      </c>
      <c r="P45" s="34">
        <f t="shared" si="3"/>
        <v>905000</v>
      </c>
      <c r="Q45" s="34">
        <f t="shared" si="3"/>
        <v>1940000</v>
      </c>
      <c r="R45" s="34">
        <f t="shared" si="3"/>
        <v>1472000</v>
      </c>
      <c r="S45" s="34">
        <f t="shared" si="3"/>
        <v>1852000</v>
      </c>
      <c r="T45" s="48"/>
      <c r="U45" s="34">
        <f t="shared" ref="U45" si="4">SUM(U35:U44)</f>
        <v>6467000</v>
      </c>
    </row>
    <row r="47" spans="2:21" x14ac:dyDescent="0.2">
      <c r="B47" s="6" t="s">
        <v>5709</v>
      </c>
      <c r="M47" s="27"/>
      <c r="N47" s="27"/>
      <c r="O47" s="36"/>
      <c r="P47" s="36"/>
      <c r="Q47" s="36"/>
      <c r="R47" s="36"/>
      <c r="S47" s="36"/>
    </row>
    <row r="48" spans="2:21" ht="20.399999999999999" x14ac:dyDescent="0.2">
      <c r="B48" s="6" t="s">
        <v>5689</v>
      </c>
      <c r="C48" s="28">
        <v>44957</v>
      </c>
      <c r="D48" s="28">
        <v>44985</v>
      </c>
      <c r="E48" s="28">
        <v>45016</v>
      </c>
      <c r="F48" s="28">
        <v>45046</v>
      </c>
      <c r="G48" s="28">
        <v>45077</v>
      </c>
      <c r="H48" s="28">
        <v>45107</v>
      </c>
      <c r="I48" s="28">
        <v>45138</v>
      </c>
      <c r="J48" s="28">
        <v>45169</v>
      </c>
      <c r="K48" s="28">
        <v>45199</v>
      </c>
      <c r="L48" s="28">
        <v>45230</v>
      </c>
      <c r="M48" s="28">
        <v>45260</v>
      </c>
      <c r="N48" s="28">
        <v>45291</v>
      </c>
      <c r="O48" s="28">
        <v>45322</v>
      </c>
      <c r="P48" s="28">
        <v>45351</v>
      </c>
      <c r="Q48" s="28">
        <v>45382</v>
      </c>
      <c r="R48" s="28">
        <v>45412</v>
      </c>
      <c r="S48" s="28">
        <v>45443</v>
      </c>
      <c r="T48" s="42"/>
      <c r="U48" s="39" t="s">
        <v>5715</v>
      </c>
    </row>
    <row r="49" spans="2:21" x14ac:dyDescent="0.2">
      <c r="B49" s="29">
        <v>1</v>
      </c>
      <c r="C49" s="19">
        <f>C35/C$45</f>
        <v>0.31504922644163152</v>
      </c>
      <c r="D49" s="19">
        <f t="shared" ref="D49:U49" si="5">D35/D$45</f>
        <v>0.28553770086526575</v>
      </c>
      <c r="E49" s="19">
        <f t="shared" si="5"/>
        <v>0.42533936651583709</v>
      </c>
      <c r="F49" s="19">
        <f t="shared" si="5"/>
        <v>0.39212228101116992</v>
      </c>
      <c r="G49" s="19">
        <f t="shared" si="5"/>
        <v>0.35091277890466532</v>
      </c>
      <c r="H49" s="19">
        <f t="shared" si="5"/>
        <v>0.36662883087400683</v>
      </c>
      <c r="I49" s="19">
        <f t="shared" si="5"/>
        <v>0.29536571747627022</v>
      </c>
      <c r="J49" s="19">
        <f t="shared" si="5"/>
        <v>0.31793313069908813</v>
      </c>
      <c r="K49" s="19">
        <f t="shared" si="5"/>
        <v>0.28499496475327291</v>
      </c>
      <c r="L49" s="19">
        <f t="shared" si="5"/>
        <v>0.39297124600638977</v>
      </c>
      <c r="M49" s="19">
        <f t="shared" si="5"/>
        <v>0.26456876456876455</v>
      </c>
      <c r="N49" s="19">
        <f t="shared" si="5"/>
        <v>0.36862003780718339</v>
      </c>
      <c r="O49" s="19">
        <f t="shared" si="5"/>
        <v>0.27852348993288589</v>
      </c>
      <c r="P49" s="19">
        <f t="shared" si="5"/>
        <v>0.30939226519337015</v>
      </c>
      <c r="Q49" s="19">
        <f t="shared" si="5"/>
        <v>0.41082474226804122</v>
      </c>
      <c r="R49" s="19">
        <f t="shared" si="5"/>
        <v>0.34714673913043476</v>
      </c>
      <c r="S49" s="19">
        <f t="shared" si="5"/>
        <v>0.40820734341252701</v>
      </c>
      <c r="T49" s="45"/>
      <c r="U49" s="19">
        <f t="shared" si="5"/>
        <v>0.37528993350858203</v>
      </c>
    </row>
    <row r="50" spans="2:21" x14ac:dyDescent="0.2">
      <c r="B50" s="29">
        <v>2</v>
      </c>
      <c r="C50" s="19">
        <f t="shared" ref="C50:U50" si="6">C36/C$45</f>
        <v>0.22644163150492264</v>
      </c>
      <c r="D50" s="19">
        <f t="shared" si="6"/>
        <v>0.2911001236093943</v>
      </c>
      <c r="E50" s="19">
        <f t="shared" si="6"/>
        <v>0.29920814479638008</v>
      </c>
      <c r="F50" s="19">
        <f t="shared" si="6"/>
        <v>0.23280423280423279</v>
      </c>
      <c r="G50" s="19">
        <f t="shared" si="6"/>
        <v>0.20892494929006086</v>
      </c>
      <c r="H50" s="19">
        <f t="shared" si="6"/>
        <v>0.26049943246311008</v>
      </c>
      <c r="I50" s="19">
        <f t="shared" si="6"/>
        <v>0.27582356225572308</v>
      </c>
      <c r="J50" s="19">
        <f t="shared" si="6"/>
        <v>0.27781155015197567</v>
      </c>
      <c r="K50" s="19">
        <f t="shared" si="6"/>
        <v>0.29305135951661632</v>
      </c>
      <c r="L50" s="19">
        <f t="shared" si="6"/>
        <v>0.32907348242811502</v>
      </c>
      <c r="M50" s="19">
        <f t="shared" si="6"/>
        <v>0.33216783216783219</v>
      </c>
      <c r="N50" s="19">
        <f t="shared" si="6"/>
        <v>0.41020793950850659</v>
      </c>
      <c r="O50" s="19">
        <f t="shared" si="6"/>
        <v>0.32550335570469796</v>
      </c>
      <c r="P50" s="19">
        <f t="shared" si="6"/>
        <v>0.34364640883977898</v>
      </c>
      <c r="Q50" s="19">
        <f t="shared" si="6"/>
        <v>0.26855670103092782</v>
      </c>
      <c r="R50" s="19">
        <f t="shared" si="6"/>
        <v>0.21263586956521738</v>
      </c>
      <c r="S50" s="19">
        <f t="shared" si="6"/>
        <v>0.24460043196544276</v>
      </c>
      <c r="T50" s="45"/>
      <c r="U50" s="19">
        <f t="shared" si="6"/>
        <v>0.26209989175815679</v>
      </c>
    </row>
    <row r="51" spans="2:21" x14ac:dyDescent="0.2">
      <c r="B51" s="29">
        <v>3</v>
      </c>
      <c r="C51" s="19">
        <f t="shared" ref="C51:U51" si="7">C37/C$45</f>
        <v>0.1420534458509142</v>
      </c>
      <c r="D51" s="19">
        <f t="shared" si="7"/>
        <v>0.12855377008652658</v>
      </c>
      <c r="E51" s="19">
        <f t="shared" si="7"/>
        <v>8.9932126696832579E-2</v>
      </c>
      <c r="F51" s="19">
        <f t="shared" si="7"/>
        <v>0.12639623750734863</v>
      </c>
      <c r="G51" s="19">
        <f t="shared" si="7"/>
        <v>0.16362407031778228</v>
      </c>
      <c r="H51" s="19">
        <f t="shared" si="7"/>
        <v>9.7048808172531212E-2</v>
      </c>
      <c r="I51" s="19">
        <f t="shared" si="7"/>
        <v>0.15689558905639309</v>
      </c>
      <c r="J51" s="19">
        <f t="shared" si="7"/>
        <v>9.848024316109423E-2</v>
      </c>
      <c r="K51" s="19">
        <f t="shared" si="7"/>
        <v>0.13091641490433031</v>
      </c>
      <c r="L51" s="19">
        <f t="shared" si="7"/>
        <v>5.4313099041533544E-2</v>
      </c>
      <c r="M51" s="19">
        <f t="shared" si="7"/>
        <v>0.14568764568764569</v>
      </c>
      <c r="N51" s="19">
        <f t="shared" si="7"/>
        <v>5.8601134215500943E-2</v>
      </c>
      <c r="O51" s="19">
        <f t="shared" si="7"/>
        <v>0.17449664429530201</v>
      </c>
      <c r="P51" s="19">
        <f t="shared" si="7"/>
        <v>0.1558011049723757</v>
      </c>
      <c r="Q51" s="19">
        <f t="shared" si="7"/>
        <v>0.11288659793814433</v>
      </c>
      <c r="R51" s="19">
        <f t="shared" si="7"/>
        <v>0.13111413043478262</v>
      </c>
      <c r="S51" s="19">
        <f t="shared" si="7"/>
        <v>9.3412526997840167E-2</v>
      </c>
      <c r="T51" s="45"/>
      <c r="U51" s="19">
        <f t="shared" si="7"/>
        <v>0.12030307716097108</v>
      </c>
    </row>
    <row r="52" spans="2:21" x14ac:dyDescent="0.2">
      <c r="B52" s="29">
        <v>4</v>
      </c>
      <c r="C52" s="19">
        <f t="shared" ref="C52:U52" si="8">C38/C$45</f>
        <v>0.19690576652601968</v>
      </c>
      <c r="D52" s="19">
        <f t="shared" si="8"/>
        <v>0.16254635352286773</v>
      </c>
      <c r="E52" s="19">
        <f t="shared" si="8"/>
        <v>0.12726244343891402</v>
      </c>
      <c r="F52" s="19">
        <f t="shared" si="8"/>
        <v>0.12933568489124045</v>
      </c>
      <c r="G52" s="19">
        <f t="shared" si="8"/>
        <v>0.18728870858688304</v>
      </c>
      <c r="H52" s="19">
        <f t="shared" si="8"/>
        <v>0.21225879682179341</v>
      </c>
      <c r="I52" s="19">
        <f t="shared" si="8"/>
        <v>0.19151312116136238</v>
      </c>
      <c r="J52" s="19">
        <f t="shared" si="8"/>
        <v>0.15015197568389058</v>
      </c>
      <c r="K52" s="19">
        <f t="shared" si="8"/>
        <v>0.1772406847935549</v>
      </c>
      <c r="L52" s="19">
        <f t="shared" si="8"/>
        <v>0.10649627263045794</v>
      </c>
      <c r="M52" s="19">
        <f t="shared" si="8"/>
        <v>0.10839160839160839</v>
      </c>
      <c r="N52" s="19">
        <f t="shared" si="8"/>
        <v>0.11909262759924386</v>
      </c>
      <c r="O52" s="19">
        <f t="shared" si="8"/>
        <v>0.14093959731543623</v>
      </c>
      <c r="P52" s="19">
        <f t="shared" si="8"/>
        <v>0.1292817679558011</v>
      </c>
      <c r="Q52" s="19">
        <f t="shared" si="8"/>
        <v>0.12989690721649486</v>
      </c>
      <c r="R52" s="19">
        <f t="shared" si="8"/>
        <v>0.16915760869565216</v>
      </c>
      <c r="S52" s="19">
        <f t="shared" si="8"/>
        <v>0.14416846652267817</v>
      </c>
      <c r="T52" s="45"/>
      <c r="U52" s="19">
        <f t="shared" si="8"/>
        <v>0.14334312664295654</v>
      </c>
    </row>
    <row r="53" spans="2:21" x14ac:dyDescent="0.2">
      <c r="B53" s="29">
        <v>5</v>
      </c>
      <c r="C53" s="19">
        <f t="shared" ref="C53:U53" si="9">C39/C$45</f>
        <v>5.6258790436005623E-2</v>
      </c>
      <c r="D53" s="19">
        <f t="shared" si="9"/>
        <v>6.3040791100123603E-2</v>
      </c>
      <c r="E53" s="19">
        <f t="shared" si="9"/>
        <v>3.223981900452489E-2</v>
      </c>
      <c r="F53" s="19">
        <f t="shared" si="9"/>
        <v>8.1716637272192832E-2</v>
      </c>
      <c r="G53" s="19">
        <f t="shared" si="9"/>
        <v>6.8289384719405002E-2</v>
      </c>
      <c r="H53" s="19">
        <f t="shared" si="9"/>
        <v>2.6674233825198637E-2</v>
      </c>
      <c r="I53" s="19">
        <f t="shared" si="9"/>
        <v>5.3601340033500838E-2</v>
      </c>
      <c r="J53" s="19">
        <f t="shared" si="9"/>
        <v>7.2340425531914887E-2</v>
      </c>
      <c r="K53" s="19">
        <f t="shared" si="9"/>
        <v>8.6606243705941596E-2</v>
      </c>
      <c r="L53" s="19">
        <f t="shared" si="9"/>
        <v>8.8391906283280086E-2</v>
      </c>
      <c r="M53" s="19">
        <f t="shared" si="9"/>
        <v>8.8578088578088576E-2</v>
      </c>
      <c r="N53" s="19">
        <f t="shared" si="9"/>
        <v>3.4026465028355386E-2</v>
      </c>
      <c r="O53" s="19">
        <f t="shared" si="9"/>
        <v>5.3691275167785234E-2</v>
      </c>
      <c r="P53" s="19">
        <f t="shared" si="9"/>
        <v>3.4254143646408837E-2</v>
      </c>
      <c r="Q53" s="19">
        <f t="shared" si="9"/>
        <v>4.4845360824742268E-2</v>
      </c>
      <c r="R53" s="19">
        <f t="shared" si="9"/>
        <v>8.0163043478260865E-2</v>
      </c>
      <c r="S53" s="19">
        <f t="shared" si="9"/>
        <v>5.3995680345572353E-2</v>
      </c>
      <c r="T53" s="45"/>
      <c r="U53" s="19">
        <f t="shared" si="9"/>
        <v>5.4430184011133448E-2</v>
      </c>
    </row>
    <row r="54" spans="2:21" x14ac:dyDescent="0.2">
      <c r="B54" s="29">
        <v>6</v>
      </c>
      <c r="C54" s="19">
        <f t="shared" ref="C54:U54" si="10">C40/C$45</f>
        <v>6.3291139240506333E-2</v>
      </c>
      <c r="D54" s="19">
        <f t="shared" si="10"/>
        <v>6.9221260815822E-2</v>
      </c>
      <c r="E54" s="19">
        <f t="shared" si="10"/>
        <v>2.6018099547511313E-2</v>
      </c>
      <c r="F54" s="19">
        <f t="shared" si="10"/>
        <v>3.7624926513815403E-2</v>
      </c>
      <c r="G54" s="19">
        <f t="shared" si="10"/>
        <v>2.0960108181203516E-2</v>
      </c>
      <c r="H54" s="19">
        <f t="shared" si="10"/>
        <v>3.6889897843359817E-2</v>
      </c>
      <c r="I54" s="19">
        <f t="shared" si="10"/>
        <v>2.6800670016750419E-2</v>
      </c>
      <c r="J54" s="19">
        <f t="shared" si="10"/>
        <v>8.3282674772036477E-2</v>
      </c>
      <c r="K54" s="19">
        <f t="shared" si="10"/>
        <v>2.7190332326283987E-2</v>
      </c>
      <c r="L54" s="19">
        <f t="shared" si="10"/>
        <v>2.8753993610223641E-2</v>
      </c>
      <c r="M54" s="19">
        <f t="shared" si="10"/>
        <v>6.0606060606060608E-2</v>
      </c>
      <c r="N54" s="19">
        <f t="shared" si="10"/>
        <v>9.4517958412098299E-3</v>
      </c>
      <c r="O54" s="19">
        <f t="shared" si="10"/>
        <v>2.6845637583892617E-2</v>
      </c>
      <c r="P54" s="19">
        <f t="shared" si="10"/>
        <v>2.7624309392265192E-2</v>
      </c>
      <c r="Q54" s="19">
        <f t="shared" si="10"/>
        <v>3.2989690721649485E-2</v>
      </c>
      <c r="R54" s="19">
        <f t="shared" si="10"/>
        <v>5.9782608695652176E-2</v>
      </c>
      <c r="S54" s="19">
        <f t="shared" si="10"/>
        <v>5.5615550755939526E-2</v>
      </c>
      <c r="T54" s="45"/>
      <c r="U54" s="19">
        <f t="shared" si="10"/>
        <v>4.4533786918200091E-2</v>
      </c>
    </row>
    <row r="55" spans="2:21" x14ac:dyDescent="0.2">
      <c r="B55" s="29">
        <v>7</v>
      </c>
      <c r="C55" s="19">
        <f t="shared" ref="C55:U55" si="11">C41/C$45</f>
        <v>0</v>
      </c>
      <c r="D55" s="19">
        <f t="shared" si="11"/>
        <v>0</v>
      </c>
      <c r="E55" s="19">
        <f t="shared" si="11"/>
        <v>0</v>
      </c>
      <c r="F55" s="19">
        <f t="shared" si="11"/>
        <v>0</v>
      </c>
      <c r="G55" s="19">
        <f t="shared" si="11"/>
        <v>0</v>
      </c>
      <c r="H55" s="19">
        <f t="shared" si="11"/>
        <v>0</v>
      </c>
      <c r="I55" s="19">
        <f t="shared" si="11"/>
        <v>0</v>
      </c>
      <c r="J55" s="19">
        <f t="shared" si="11"/>
        <v>0</v>
      </c>
      <c r="K55" s="19">
        <f t="shared" si="11"/>
        <v>0</v>
      </c>
      <c r="L55" s="19">
        <f t="shared" si="11"/>
        <v>0</v>
      </c>
      <c r="M55" s="19">
        <f t="shared" si="11"/>
        <v>0</v>
      </c>
      <c r="N55" s="19">
        <f t="shared" si="11"/>
        <v>0</v>
      </c>
      <c r="O55" s="19">
        <f t="shared" si="11"/>
        <v>0</v>
      </c>
      <c r="P55" s="19">
        <f t="shared" si="11"/>
        <v>0</v>
      </c>
      <c r="Q55" s="19">
        <f t="shared" si="11"/>
        <v>0</v>
      </c>
      <c r="R55" s="19">
        <f t="shared" si="11"/>
        <v>0</v>
      </c>
      <c r="S55" s="19">
        <f t="shared" si="11"/>
        <v>0</v>
      </c>
      <c r="T55" s="45"/>
      <c r="U55" s="19">
        <f t="shared" si="11"/>
        <v>0</v>
      </c>
    </row>
    <row r="56" spans="2:21" x14ac:dyDescent="0.2">
      <c r="B56" s="29">
        <v>8</v>
      </c>
      <c r="C56" s="19">
        <f t="shared" ref="C56:U56" si="12">C42/C$45</f>
        <v>0</v>
      </c>
      <c r="D56" s="19">
        <f t="shared" si="12"/>
        <v>0</v>
      </c>
      <c r="E56" s="19">
        <f t="shared" si="12"/>
        <v>0</v>
      </c>
      <c r="F56" s="19">
        <f t="shared" si="12"/>
        <v>0</v>
      </c>
      <c r="G56" s="19">
        <f t="shared" si="12"/>
        <v>0</v>
      </c>
      <c r="H56" s="19">
        <f t="shared" si="12"/>
        <v>0</v>
      </c>
      <c r="I56" s="19">
        <f t="shared" si="12"/>
        <v>0</v>
      </c>
      <c r="J56" s="19">
        <f t="shared" si="12"/>
        <v>0</v>
      </c>
      <c r="K56" s="19">
        <f t="shared" si="12"/>
        <v>0</v>
      </c>
      <c r="L56" s="19">
        <f t="shared" si="12"/>
        <v>0</v>
      </c>
      <c r="M56" s="19">
        <f t="shared" si="12"/>
        <v>0</v>
      </c>
      <c r="N56" s="19">
        <f t="shared" si="12"/>
        <v>0</v>
      </c>
      <c r="O56" s="19">
        <f t="shared" si="12"/>
        <v>0</v>
      </c>
      <c r="P56" s="19">
        <f t="shared" si="12"/>
        <v>0</v>
      </c>
      <c r="Q56" s="19">
        <f t="shared" si="12"/>
        <v>0</v>
      </c>
      <c r="R56" s="19">
        <f t="shared" si="12"/>
        <v>0</v>
      </c>
      <c r="S56" s="19">
        <f t="shared" si="12"/>
        <v>0</v>
      </c>
      <c r="T56" s="45"/>
      <c r="U56" s="19">
        <f t="shared" si="12"/>
        <v>0</v>
      </c>
    </row>
    <row r="57" spans="2:21" x14ac:dyDescent="0.2">
      <c r="B57" s="29">
        <v>9</v>
      </c>
      <c r="C57" s="19">
        <f t="shared" ref="C57:U57" si="13">C43/C$45</f>
        <v>0</v>
      </c>
      <c r="D57" s="19">
        <f t="shared" si="13"/>
        <v>0</v>
      </c>
      <c r="E57" s="19">
        <f t="shared" si="13"/>
        <v>0</v>
      </c>
      <c r="F57" s="19">
        <f t="shared" si="13"/>
        <v>0</v>
      </c>
      <c r="G57" s="19">
        <f t="shared" si="13"/>
        <v>0</v>
      </c>
      <c r="H57" s="19">
        <f t="shared" si="13"/>
        <v>0</v>
      </c>
      <c r="I57" s="19">
        <f t="shared" si="13"/>
        <v>0</v>
      </c>
      <c r="J57" s="19">
        <f t="shared" si="13"/>
        <v>0</v>
      </c>
      <c r="K57" s="19">
        <f t="shared" si="13"/>
        <v>0</v>
      </c>
      <c r="L57" s="19">
        <f t="shared" si="13"/>
        <v>0</v>
      </c>
      <c r="M57" s="19">
        <f t="shared" si="13"/>
        <v>0</v>
      </c>
      <c r="N57" s="19">
        <f t="shared" si="13"/>
        <v>0</v>
      </c>
      <c r="O57" s="19">
        <f t="shared" si="13"/>
        <v>0</v>
      </c>
      <c r="P57" s="19">
        <f t="shared" si="13"/>
        <v>0</v>
      </c>
      <c r="Q57" s="19">
        <f t="shared" si="13"/>
        <v>0</v>
      </c>
      <c r="R57" s="19">
        <f t="shared" si="13"/>
        <v>0</v>
      </c>
      <c r="S57" s="19">
        <f t="shared" si="13"/>
        <v>0</v>
      </c>
      <c r="T57" s="45"/>
      <c r="U57" s="19">
        <f t="shared" si="13"/>
        <v>0</v>
      </c>
    </row>
    <row r="58" spans="2:21" x14ac:dyDescent="0.2">
      <c r="B58" s="29">
        <v>10</v>
      </c>
      <c r="C58" s="19">
        <f t="shared" ref="C58:U58" si="14">C44/C$45</f>
        <v>0</v>
      </c>
      <c r="D58" s="19">
        <f t="shared" si="14"/>
        <v>0</v>
      </c>
      <c r="E58" s="19">
        <f t="shared" si="14"/>
        <v>0</v>
      </c>
      <c r="F58" s="19">
        <f t="shared" si="14"/>
        <v>0</v>
      </c>
      <c r="G58" s="19">
        <f t="shared" si="14"/>
        <v>0</v>
      </c>
      <c r="H58" s="19">
        <f t="shared" si="14"/>
        <v>0</v>
      </c>
      <c r="I58" s="19">
        <f t="shared" si="14"/>
        <v>0</v>
      </c>
      <c r="J58" s="19">
        <f t="shared" si="14"/>
        <v>0</v>
      </c>
      <c r="K58" s="19">
        <f t="shared" si="14"/>
        <v>0</v>
      </c>
      <c r="L58" s="19">
        <f t="shared" si="14"/>
        <v>0</v>
      </c>
      <c r="M58" s="19">
        <f t="shared" si="14"/>
        <v>0</v>
      </c>
      <c r="N58" s="19">
        <f t="shared" si="14"/>
        <v>0</v>
      </c>
      <c r="O58" s="19">
        <f t="shared" si="14"/>
        <v>0</v>
      </c>
      <c r="P58" s="19">
        <f t="shared" si="14"/>
        <v>0</v>
      </c>
      <c r="Q58" s="19">
        <f t="shared" si="14"/>
        <v>0</v>
      </c>
      <c r="R58" s="19">
        <f t="shared" si="14"/>
        <v>0</v>
      </c>
      <c r="S58" s="19">
        <f t="shared" si="14"/>
        <v>0</v>
      </c>
      <c r="T58" s="45"/>
      <c r="U58" s="19">
        <f t="shared" si="14"/>
        <v>0</v>
      </c>
    </row>
    <row r="59" spans="2:21" x14ac:dyDescent="0.2">
      <c r="B59" s="6" t="s">
        <v>5662</v>
      </c>
      <c r="C59" s="19">
        <f t="shared" ref="C59:S59" si="15">C45/C$45</f>
        <v>1</v>
      </c>
      <c r="D59" s="19">
        <f t="shared" si="15"/>
        <v>1</v>
      </c>
      <c r="E59" s="19">
        <f t="shared" si="15"/>
        <v>1</v>
      </c>
      <c r="F59" s="19">
        <f t="shared" si="15"/>
        <v>1</v>
      </c>
      <c r="G59" s="19">
        <f t="shared" si="15"/>
        <v>1</v>
      </c>
      <c r="H59" s="19">
        <f t="shared" si="15"/>
        <v>1</v>
      </c>
      <c r="I59" s="19">
        <f t="shared" si="15"/>
        <v>1</v>
      </c>
      <c r="J59" s="19">
        <f t="shared" si="15"/>
        <v>1</v>
      </c>
      <c r="K59" s="19">
        <f t="shared" si="15"/>
        <v>1</v>
      </c>
      <c r="L59" s="19">
        <f t="shared" si="15"/>
        <v>1</v>
      </c>
      <c r="M59" s="19">
        <f t="shared" si="15"/>
        <v>1</v>
      </c>
      <c r="N59" s="19">
        <f t="shared" si="15"/>
        <v>1</v>
      </c>
      <c r="O59" s="19">
        <f t="shared" si="15"/>
        <v>1</v>
      </c>
      <c r="P59" s="19">
        <f t="shared" si="15"/>
        <v>1</v>
      </c>
      <c r="Q59" s="19">
        <f t="shared" si="15"/>
        <v>1</v>
      </c>
      <c r="R59" s="19">
        <f t="shared" si="15"/>
        <v>1</v>
      </c>
      <c r="S59" s="19">
        <f t="shared" si="15"/>
        <v>1</v>
      </c>
      <c r="T59" s="45"/>
      <c r="U59" s="19">
        <f>U45/U$45</f>
        <v>1</v>
      </c>
    </row>
    <row r="61" spans="2:21" x14ac:dyDescent="0.2">
      <c r="B61" s="6" t="s">
        <v>5710</v>
      </c>
      <c r="M61" s="27"/>
      <c r="N61" s="27"/>
      <c r="O61" s="36"/>
      <c r="P61" s="36"/>
      <c r="Q61" s="36"/>
      <c r="R61" s="36"/>
      <c r="S61" s="36"/>
    </row>
    <row r="62" spans="2:21" ht="20.399999999999999" x14ac:dyDescent="0.2">
      <c r="B62" s="6" t="s">
        <v>5689</v>
      </c>
      <c r="C62" s="28">
        <v>44957</v>
      </c>
      <c r="D62" s="28">
        <v>44985</v>
      </c>
      <c r="E62" s="28">
        <v>45016</v>
      </c>
      <c r="F62" s="28">
        <v>45046</v>
      </c>
      <c r="G62" s="28">
        <v>45077</v>
      </c>
      <c r="H62" s="28">
        <v>45107</v>
      </c>
      <c r="I62" s="28">
        <v>45138</v>
      </c>
      <c r="J62" s="28">
        <v>45169</v>
      </c>
      <c r="K62" s="28">
        <v>45199</v>
      </c>
      <c r="L62" s="28">
        <v>45230</v>
      </c>
      <c r="M62" s="28">
        <v>45260</v>
      </c>
      <c r="N62" s="28">
        <v>45291</v>
      </c>
      <c r="O62" s="28">
        <v>45322</v>
      </c>
      <c r="P62" s="28">
        <v>45351</v>
      </c>
      <c r="Q62" s="28">
        <v>45382</v>
      </c>
      <c r="R62" s="28">
        <v>45412</v>
      </c>
      <c r="S62" s="28">
        <v>45443</v>
      </c>
      <c r="T62" s="42"/>
      <c r="U62" s="39" t="s">
        <v>5715</v>
      </c>
    </row>
    <row r="63" spans="2:21" x14ac:dyDescent="0.2">
      <c r="B63" s="29">
        <v>1</v>
      </c>
      <c r="C63" s="7">
        <f>SUMIFS(DATA!$T:$T,DATA!$M:$M,C$6,DATA!$O:$O,$B63,DATA!$W:$W,"SI")</f>
        <v>224000</v>
      </c>
      <c r="D63" s="7">
        <f>SUMIFS(DATA!$T:$T,DATA!$M:$M,D$6,DATA!$O:$O,$B63,DATA!$W:$W,"SI")</f>
        <v>462000</v>
      </c>
      <c r="E63" s="7">
        <f>SUMIFS(DATA!$T:$T,DATA!$M:$M,E$6,DATA!$O:$O,$B63,DATA!$W:$W,"SI")</f>
        <v>752000</v>
      </c>
      <c r="F63" s="7">
        <f>SUMIFS(DATA!$T:$T,DATA!$M:$M,F$6,DATA!$O:$O,$B63,DATA!$W:$W,"SI")</f>
        <v>667000</v>
      </c>
      <c r="G63" s="7">
        <f>SUMIFS(DATA!$T:$T,DATA!$M:$M,G$6,DATA!$O:$O,$B63,DATA!$W:$W,"SI")</f>
        <v>519000</v>
      </c>
      <c r="H63" s="7">
        <f>SUMIFS(DATA!$T:$T,DATA!$M:$M,H$6,DATA!$O:$O,$B63,DATA!$W:$W,"SI")</f>
        <v>646000</v>
      </c>
      <c r="I63" s="7">
        <f>SUMIFS(DATA!$T:$T,DATA!$M:$M,I$6,DATA!$O:$O,$B63,DATA!$W:$W,"SI")</f>
        <v>529000</v>
      </c>
      <c r="J63" s="7">
        <f>SUMIFS(DATA!$T:$T,DATA!$M:$M,J$6,DATA!$O:$O,$B63,DATA!$W:$W,"SI")</f>
        <v>523000</v>
      </c>
      <c r="K63" s="7">
        <f>SUMIFS(DATA!$T:$T,DATA!$M:$M,K$6,DATA!$O:$O,$B63,DATA!$W:$W,"SI")</f>
        <v>283000</v>
      </c>
      <c r="L63" s="7">
        <f>SUMIFS(DATA!$T:$T,DATA!$M:$M,L$6,DATA!$O:$O,$B63,DATA!$W:$W,"SI")</f>
        <v>369000</v>
      </c>
      <c r="M63" s="7">
        <f>SUMIFS(DATA!$T:$T,DATA!$M:$M,M$6,DATA!$O:$O,$B63,DATA!$W:$W,"SI")</f>
        <v>227000</v>
      </c>
      <c r="N63" s="7">
        <f>SUMIFS(DATA!$T:$T,DATA!$M:$M,N$6,DATA!$O:$O,$B63,DATA!$W:$W,"SI")</f>
        <v>195000</v>
      </c>
      <c r="O63" s="7">
        <f>SUMIFS(DATA!$T:$T,DATA!$M:$M,O$6,DATA!$O:$O,$B63,DATA!$W:$W,"SI")</f>
        <v>83000</v>
      </c>
      <c r="P63" s="7">
        <f>SUMIFS(DATA!$T:$T,DATA!$M:$M,P$6,DATA!$O:$O,$B63,DATA!$W:$W,"SI")</f>
        <v>24000</v>
      </c>
      <c r="Q63" s="7">
        <f>SUMIFS(DATA!$T:$T,DATA!$M:$M,Q$6,DATA!$O:$O,$B63,DATA!$W:$W,"SI")</f>
        <v>0</v>
      </c>
      <c r="R63" s="7">
        <f>SUMIFS(DATA!$T:$T,DATA!$M:$M,R$6,DATA!$O:$O,$B63,DATA!$W:$W,"SI")</f>
        <v>0</v>
      </c>
      <c r="S63" s="7">
        <f>SUMIFS(DATA!$T:$T,DATA!$M:$M,S$6,DATA!$O:$O,$B63,DATA!$W:$W,"SI")</f>
        <v>0</v>
      </c>
      <c r="T63" s="47"/>
      <c r="U63" s="7">
        <f>SUMIFS(DATA!$T:$T,DATA!$O:$O,$B63,DATA!$N:$N,1,DATA!$W:$W,"SI")</f>
        <v>107000</v>
      </c>
    </row>
    <row r="64" spans="2:21" x14ac:dyDescent="0.2">
      <c r="B64" s="29">
        <v>2</v>
      </c>
      <c r="C64" s="7">
        <f>SUMIFS(DATA!$T:$T,DATA!$M:$M,C$6,DATA!$O:$O,$B64,DATA!$W:$W,"SI")</f>
        <v>161000</v>
      </c>
      <c r="D64" s="7">
        <f>SUMIFS(DATA!$T:$T,DATA!$M:$M,D$6,DATA!$O:$O,$B64,DATA!$W:$W,"SI")</f>
        <v>471000</v>
      </c>
      <c r="E64" s="7">
        <f>SUMIFS(DATA!$T:$T,DATA!$M:$M,E$6,DATA!$O:$O,$B64,DATA!$W:$W,"SI")</f>
        <v>529000</v>
      </c>
      <c r="F64" s="7">
        <f>SUMIFS(DATA!$T:$T,DATA!$M:$M,F$6,DATA!$O:$O,$B64,DATA!$W:$W,"SI")</f>
        <v>396000</v>
      </c>
      <c r="G64" s="7">
        <f>SUMIFS(DATA!$T:$T,DATA!$M:$M,G$6,DATA!$O:$O,$B64,DATA!$W:$W,"SI")</f>
        <v>309000</v>
      </c>
      <c r="H64" s="7">
        <f>SUMIFS(DATA!$T:$T,DATA!$M:$M,H$6,DATA!$O:$O,$B64,DATA!$W:$W,"SI")</f>
        <v>459000</v>
      </c>
      <c r="I64" s="7">
        <f>SUMIFS(DATA!$T:$T,DATA!$M:$M,I$6,DATA!$O:$O,$B64,DATA!$W:$W,"SI")</f>
        <v>494000</v>
      </c>
      <c r="J64" s="7">
        <f>SUMIFS(DATA!$T:$T,DATA!$M:$M,J$6,DATA!$O:$O,$B64,DATA!$W:$W,"SI")</f>
        <v>457000</v>
      </c>
      <c r="K64" s="7">
        <f>SUMIFS(DATA!$T:$T,DATA!$M:$M,K$6,DATA!$O:$O,$B64,DATA!$W:$W,"SI")</f>
        <v>291000</v>
      </c>
      <c r="L64" s="7">
        <f>SUMIFS(DATA!$T:$T,DATA!$M:$M,L$6,DATA!$O:$O,$B64,DATA!$W:$W,"SI")</f>
        <v>309000</v>
      </c>
      <c r="M64" s="7">
        <f>SUMIFS(DATA!$T:$T,DATA!$M:$M,M$6,DATA!$O:$O,$B64,DATA!$W:$W,"SI")</f>
        <v>285000</v>
      </c>
      <c r="N64" s="7">
        <f>SUMIFS(DATA!$T:$T,DATA!$M:$M,N$6,DATA!$O:$O,$B64,DATA!$W:$W,"SI")</f>
        <v>217000</v>
      </c>
      <c r="O64" s="7">
        <f>SUMIFS(DATA!$T:$T,DATA!$M:$M,O$6,DATA!$O:$O,$B64,DATA!$W:$W,"SI")</f>
        <v>97000</v>
      </c>
      <c r="P64" s="7">
        <f>SUMIFS(DATA!$T:$T,DATA!$M:$M,P$6,DATA!$O:$O,$B64,DATA!$W:$W,"SI")</f>
        <v>40000</v>
      </c>
      <c r="Q64" s="7">
        <f>SUMIFS(DATA!$T:$T,DATA!$M:$M,Q$6,DATA!$O:$O,$B64,DATA!$W:$W,"SI")</f>
        <v>0</v>
      </c>
      <c r="R64" s="7">
        <f>SUMIFS(DATA!$T:$T,DATA!$M:$M,R$6,DATA!$O:$O,$B64,DATA!$W:$W,"SI")</f>
        <v>0</v>
      </c>
      <c r="S64" s="7">
        <f>SUMIFS(DATA!$T:$T,DATA!$M:$M,S$6,DATA!$O:$O,$B64,DATA!$W:$W,"SI")</f>
        <v>0</v>
      </c>
      <c r="T64" s="47"/>
      <c r="U64" s="7">
        <f>SUMIFS(DATA!$T:$T,DATA!$O:$O,$B64,DATA!$N:$N,1,DATA!$W:$W,"SI")</f>
        <v>137000</v>
      </c>
    </row>
    <row r="65" spans="2:21" x14ac:dyDescent="0.2">
      <c r="B65" s="29">
        <v>3</v>
      </c>
      <c r="C65" s="7">
        <f>SUMIFS(DATA!$T:$T,DATA!$M:$M,C$6,DATA!$O:$O,$B65,DATA!$W:$W,"SI")</f>
        <v>101000</v>
      </c>
      <c r="D65" s="7">
        <f>SUMIFS(DATA!$T:$T,DATA!$M:$M,D$6,DATA!$O:$O,$B65,DATA!$W:$W,"SI")</f>
        <v>208000</v>
      </c>
      <c r="E65" s="7">
        <f>SUMIFS(DATA!$T:$T,DATA!$M:$M,E$6,DATA!$O:$O,$B65,DATA!$W:$W,"SI")</f>
        <v>159000</v>
      </c>
      <c r="F65" s="7">
        <f>SUMIFS(DATA!$T:$T,DATA!$M:$M,F$6,DATA!$O:$O,$B65,DATA!$W:$W,"SI")</f>
        <v>215000</v>
      </c>
      <c r="G65" s="7">
        <f>SUMIFS(DATA!$T:$T,DATA!$M:$M,G$6,DATA!$O:$O,$B65,DATA!$W:$W,"SI")</f>
        <v>242000</v>
      </c>
      <c r="H65" s="7">
        <f>SUMIFS(DATA!$T:$T,DATA!$M:$M,H$6,DATA!$O:$O,$B65,DATA!$W:$W,"SI")</f>
        <v>171000</v>
      </c>
      <c r="I65" s="7">
        <f>SUMIFS(DATA!$T:$T,DATA!$M:$M,I$6,DATA!$O:$O,$B65,DATA!$W:$W,"SI")</f>
        <v>281000</v>
      </c>
      <c r="J65" s="7">
        <f>SUMIFS(DATA!$T:$T,DATA!$M:$M,J$6,DATA!$O:$O,$B65,DATA!$W:$W,"SI")</f>
        <v>162000</v>
      </c>
      <c r="K65" s="7">
        <f>SUMIFS(DATA!$T:$T,DATA!$M:$M,K$6,DATA!$O:$O,$B65,DATA!$W:$W,"SI")</f>
        <v>130000</v>
      </c>
      <c r="L65" s="7">
        <f>SUMIFS(DATA!$T:$T,DATA!$M:$M,L$6,DATA!$O:$O,$B65,DATA!$W:$W,"SI")</f>
        <v>51000</v>
      </c>
      <c r="M65" s="7">
        <f>SUMIFS(DATA!$T:$T,DATA!$M:$M,M$6,DATA!$O:$O,$B65,DATA!$W:$W,"SI")</f>
        <v>125000</v>
      </c>
      <c r="N65" s="7">
        <f>SUMIFS(DATA!$T:$T,DATA!$M:$M,N$6,DATA!$O:$O,$B65,DATA!$W:$W,"SI")</f>
        <v>31000</v>
      </c>
      <c r="O65" s="7">
        <f>SUMIFS(DATA!$T:$T,DATA!$M:$M,O$6,DATA!$O:$O,$B65,DATA!$W:$W,"SI")</f>
        <v>52000</v>
      </c>
      <c r="P65" s="7">
        <f>SUMIFS(DATA!$T:$T,DATA!$M:$M,P$6,DATA!$O:$O,$B65,DATA!$W:$W,"SI")</f>
        <v>25000</v>
      </c>
      <c r="Q65" s="7">
        <f>SUMIFS(DATA!$T:$T,DATA!$M:$M,Q$6,DATA!$O:$O,$B65,DATA!$W:$W,"SI")</f>
        <v>0</v>
      </c>
      <c r="R65" s="7">
        <f>SUMIFS(DATA!$T:$T,DATA!$M:$M,R$6,DATA!$O:$O,$B65,DATA!$W:$W,"SI")</f>
        <v>0</v>
      </c>
      <c r="S65" s="7">
        <f>SUMIFS(DATA!$T:$T,DATA!$M:$M,S$6,DATA!$O:$O,$B65,DATA!$W:$W,"SI")</f>
        <v>0</v>
      </c>
      <c r="T65" s="47"/>
      <c r="U65" s="7">
        <f>SUMIFS(DATA!$T:$T,DATA!$O:$O,$B65,DATA!$N:$N,1,DATA!$W:$W,"SI")</f>
        <v>77000</v>
      </c>
    </row>
    <row r="66" spans="2:21" x14ac:dyDescent="0.2">
      <c r="B66" s="29">
        <v>4</v>
      </c>
      <c r="C66" s="7">
        <f>SUMIFS(DATA!$T:$T,DATA!$M:$M,C$6,DATA!$O:$O,$B66,DATA!$W:$W,"SI")</f>
        <v>140000</v>
      </c>
      <c r="D66" s="7">
        <f>SUMIFS(DATA!$T:$T,DATA!$M:$M,D$6,DATA!$O:$O,$B66,DATA!$W:$W,"SI")</f>
        <v>263000</v>
      </c>
      <c r="E66" s="7">
        <f>SUMIFS(DATA!$T:$T,DATA!$M:$M,E$6,DATA!$O:$O,$B66,DATA!$W:$W,"SI")</f>
        <v>225000</v>
      </c>
      <c r="F66" s="7">
        <f>SUMIFS(DATA!$T:$T,DATA!$M:$M,F$6,DATA!$O:$O,$B66,DATA!$W:$W,"SI")</f>
        <v>220000</v>
      </c>
      <c r="G66" s="7">
        <f>SUMIFS(DATA!$T:$T,DATA!$M:$M,G$6,DATA!$O:$O,$B66,DATA!$W:$W,"SI")</f>
        <v>277000</v>
      </c>
      <c r="H66" s="7">
        <f>SUMIFS(DATA!$T:$T,DATA!$M:$M,H$6,DATA!$O:$O,$B66,DATA!$W:$W,"SI")</f>
        <v>374000</v>
      </c>
      <c r="I66" s="7">
        <f>SUMIFS(DATA!$T:$T,DATA!$M:$M,I$6,DATA!$O:$O,$B66,DATA!$W:$W,"SI")</f>
        <v>343000</v>
      </c>
      <c r="J66" s="7">
        <f>SUMIFS(DATA!$T:$T,DATA!$M:$M,J$6,DATA!$O:$O,$B66,DATA!$W:$W,"SI")</f>
        <v>247000</v>
      </c>
      <c r="K66" s="7">
        <f>SUMIFS(DATA!$T:$T,DATA!$M:$M,K$6,DATA!$O:$O,$B66,DATA!$W:$W,"SI")</f>
        <v>176000</v>
      </c>
      <c r="L66" s="7">
        <f>SUMIFS(DATA!$T:$T,DATA!$M:$M,L$6,DATA!$O:$O,$B66,DATA!$W:$W,"SI")</f>
        <v>100000</v>
      </c>
      <c r="M66" s="7">
        <f>SUMIFS(DATA!$T:$T,DATA!$M:$M,M$6,DATA!$O:$O,$B66,DATA!$W:$W,"SI")</f>
        <v>93000</v>
      </c>
      <c r="N66" s="7">
        <f>SUMIFS(DATA!$T:$T,DATA!$M:$M,N$6,DATA!$O:$O,$B66,DATA!$W:$W,"SI")</f>
        <v>63000</v>
      </c>
      <c r="O66" s="7">
        <f>SUMIFS(DATA!$T:$T,DATA!$M:$M,O$6,DATA!$O:$O,$B66,DATA!$W:$W,"SI")</f>
        <v>42000</v>
      </c>
      <c r="P66" s="7">
        <f>SUMIFS(DATA!$T:$T,DATA!$M:$M,P$6,DATA!$O:$O,$B66,DATA!$W:$W,"SI")</f>
        <v>14000</v>
      </c>
      <c r="Q66" s="7">
        <f>SUMIFS(DATA!$T:$T,DATA!$M:$M,Q$6,DATA!$O:$O,$B66,DATA!$W:$W,"SI")</f>
        <v>0</v>
      </c>
      <c r="R66" s="7">
        <f>SUMIFS(DATA!$T:$T,DATA!$M:$M,R$6,DATA!$O:$O,$B66,DATA!$W:$W,"SI")</f>
        <v>0</v>
      </c>
      <c r="S66" s="7">
        <f>SUMIFS(DATA!$T:$T,DATA!$M:$M,S$6,DATA!$O:$O,$B66,DATA!$W:$W,"SI")</f>
        <v>0</v>
      </c>
      <c r="T66" s="47"/>
      <c r="U66" s="7">
        <f>SUMIFS(DATA!$T:$T,DATA!$O:$O,$B66,DATA!$N:$N,1,DATA!$W:$W,"SI")</f>
        <v>56000</v>
      </c>
    </row>
    <row r="67" spans="2:21" x14ac:dyDescent="0.2">
      <c r="B67" s="29">
        <v>5</v>
      </c>
      <c r="C67" s="7">
        <f>SUMIFS(DATA!$T:$T,DATA!$M:$M,C$6,DATA!$O:$O,$B67,DATA!$W:$W,"SI")</f>
        <v>40000</v>
      </c>
      <c r="D67" s="7">
        <f>SUMIFS(DATA!$T:$T,DATA!$M:$M,D$6,DATA!$O:$O,$B67,DATA!$W:$W,"SI")</f>
        <v>102000</v>
      </c>
      <c r="E67" s="7">
        <f>SUMIFS(DATA!$T:$T,DATA!$M:$M,E$6,DATA!$O:$O,$B67,DATA!$W:$W,"SI")</f>
        <v>57000</v>
      </c>
      <c r="F67" s="7">
        <f>SUMIFS(DATA!$T:$T,DATA!$M:$M,F$6,DATA!$O:$O,$B67,DATA!$W:$W,"SI")</f>
        <v>139000</v>
      </c>
      <c r="G67" s="7">
        <f>SUMIFS(DATA!$T:$T,DATA!$M:$M,G$6,DATA!$O:$O,$B67,DATA!$W:$W,"SI")</f>
        <v>101000</v>
      </c>
      <c r="H67" s="7">
        <f>SUMIFS(DATA!$T:$T,DATA!$M:$M,H$6,DATA!$O:$O,$B67,DATA!$W:$W,"SI")</f>
        <v>47000</v>
      </c>
      <c r="I67" s="7">
        <f>SUMIFS(DATA!$T:$T,DATA!$M:$M,I$6,DATA!$O:$O,$B67,DATA!$W:$W,"SI")</f>
        <v>96000</v>
      </c>
      <c r="J67" s="7">
        <f>SUMIFS(DATA!$T:$T,DATA!$M:$M,J$6,DATA!$O:$O,$B67,DATA!$W:$W,"SI")</f>
        <v>119000</v>
      </c>
      <c r="K67" s="7">
        <f>SUMIFS(DATA!$T:$T,DATA!$M:$M,K$6,DATA!$O:$O,$B67,DATA!$W:$W,"SI")</f>
        <v>86000</v>
      </c>
      <c r="L67" s="7">
        <f>SUMIFS(DATA!$T:$T,DATA!$M:$M,L$6,DATA!$O:$O,$B67,DATA!$W:$W,"SI")</f>
        <v>83000</v>
      </c>
      <c r="M67" s="7">
        <f>SUMIFS(DATA!$T:$T,DATA!$M:$M,M$6,DATA!$O:$O,$B67,DATA!$W:$W,"SI")</f>
        <v>76000</v>
      </c>
      <c r="N67" s="7">
        <f>SUMIFS(DATA!$T:$T,DATA!$M:$M,N$6,DATA!$O:$O,$B67,DATA!$W:$W,"SI")</f>
        <v>18000</v>
      </c>
      <c r="O67" s="7">
        <f>SUMIFS(DATA!$T:$T,DATA!$M:$M,O$6,DATA!$O:$O,$B67,DATA!$W:$W,"SI")</f>
        <v>16000</v>
      </c>
      <c r="P67" s="7">
        <f>SUMIFS(DATA!$T:$T,DATA!$M:$M,P$6,DATA!$O:$O,$B67,DATA!$W:$W,"SI")</f>
        <v>5000</v>
      </c>
      <c r="Q67" s="7">
        <f>SUMIFS(DATA!$T:$T,DATA!$M:$M,Q$6,DATA!$O:$O,$B67,DATA!$W:$W,"SI")</f>
        <v>0</v>
      </c>
      <c r="R67" s="7">
        <f>SUMIFS(DATA!$T:$T,DATA!$M:$M,R$6,DATA!$O:$O,$B67,DATA!$W:$W,"SI")</f>
        <v>0</v>
      </c>
      <c r="S67" s="7">
        <f>SUMIFS(DATA!$T:$T,DATA!$M:$M,S$6,DATA!$O:$O,$B67,DATA!$W:$W,"SI")</f>
        <v>0</v>
      </c>
      <c r="T67" s="47"/>
      <c r="U67" s="7">
        <f>SUMIFS(DATA!$T:$T,DATA!$O:$O,$B67,DATA!$N:$N,1,DATA!$W:$W,"SI")</f>
        <v>21000</v>
      </c>
    </row>
    <row r="68" spans="2:21" x14ac:dyDescent="0.2">
      <c r="B68" s="29">
        <v>6</v>
      </c>
      <c r="C68" s="7">
        <f>SUMIFS(DATA!$T:$T,DATA!$M:$M,C$6,DATA!$O:$O,$B68,DATA!$W:$W,"SI")</f>
        <v>45000</v>
      </c>
      <c r="D68" s="7">
        <f>SUMIFS(DATA!$T:$T,DATA!$M:$M,D$6,DATA!$O:$O,$B68,DATA!$W:$W,"SI")</f>
        <v>112000</v>
      </c>
      <c r="E68" s="7">
        <f>SUMIFS(DATA!$T:$T,DATA!$M:$M,E$6,DATA!$O:$O,$B68,DATA!$W:$W,"SI")</f>
        <v>46000</v>
      </c>
      <c r="F68" s="7">
        <f>SUMIFS(DATA!$T:$T,DATA!$M:$M,F$6,DATA!$O:$O,$B68,DATA!$W:$W,"SI")</f>
        <v>64000</v>
      </c>
      <c r="G68" s="7">
        <f>SUMIFS(DATA!$T:$T,DATA!$M:$M,G$6,DATA!$O:$O,$B68,DATA!$W:$W,"SI")</f>
        <v>31000</v>
      </c>
      <c r="H68" s="7">
        <f>SUMIFS(DATA!$T:$T,DATA!$M:$M,H$6,DATA!$O:$O,$B68,DATA!$W:$W,"SI")</f>
        <v>65000</v>
      </c>
      <c r="I68" s="7">
        <f>SUMIFS(DATA!$T:$T,DATA!$M:$M,I$6,DATA!$O:$O,$B68,DATA!$W:$W,"SI")</f>
        <v>48000</v>
      </c>
      <c r="J68" s="7">
        <f>SUMIFS(DATA!$T:$T,DATA!$M:$M,J$6,DATA!$O:$O,$B68,DATA!$W:$W,"SI")</f>
        <v>137000</v>
      </c>
      <c r="K68" s="7">
        <f>SUMIFS(DATA!$T:$T,DATA!$M:$M,K$6,DATA!$O:$O,$B68,DATA!$W:$W,"SI")</f>
        <v>27000</v>
      </c>
      <c r="L68" s="7">
        <f>SUMIFS(DATA!$T:$T,DATA!$M:$M,L$6,DATA!$O:$O,$B68,DATA!$W:$W,"SI")</f>
        <v>27000</v>
      </c>
      <c r="M68" s="7">
        <f>SUMIFS(DATA!$T:$T,DATA!$M:$M,M$6,DATA!$O:$O,$B68,DATA!$W:$W,"SI")</f>
        <v>52000</v>
      </c>
      <c r="N68" s="7">
        <f>SUMIFS(DATA!$T:$T,DATA!$M:$M,N$6,DATA!$O:$O,$B68,DATA!$W:$W,"SI")</f>
        <v>5000</v>
      </c>
      <c r="O68" s="7">
        <f>SUMIFS(DATA!$T:$T,DATA!$M:$M,O$6,DATA!$O:$O,$B68,DATA!$W:$W,"SI")</f>
        <v>8000</v>
      </c>
      <c r="P68" s="7">
        <f>SUMIFS(DATA!$T:$T,DATA!$M:$M,P$6,DATA!$O:$O,$B68,DATA!$W:$W,"SI")</f>
        <v>0</v>
      </c>
      <c r="Q68" s="7">
        <f>SUMIFS(DATA!$T:$T,DATA!$M:$M,Q$6,DATA!$O:$O,$B68,DATA!$W:$W,"SI")</f>
        <v>0</v>
      </c>
      <c r="R68" s="7">
        <f>SUMIFS(DATA!$T:$T,DATA!$M:$M,R$6,DATA!$O:$O,$B68,DATA!$W:$W,"SI")</f>
        <v>0</v>
      </c>
      <c r="S68" s="7">
        <f>SUMIFS(DATA!$T:$T,DATA!$M:$M,S$6,DATA!$O:$O,$B68,DATA!$W:$W,"SI")</f>
        <v>0</v>
      </c>
      <c r="T68" s="47"/>
      <c r="U68" s="7">
        <f>SUMIFS(DATA!$T:$T,DATA!$O:$O,$B68,DATA!$N:$N,1,DATA!$W:$W,"SI")</f>
        <v>8000</v>
      </c>
    </row>
    <row r="69" spans="2:21" x14ac:dyDescent="0.2">
      <c r="B69" s="29">
        <v>7</v>
      </c>
      <c r="C69" s="7">
        <f>SUMIFS(DATA!$T:$T,DATA!$M:$M,C$6,DATA!$O:$O,$B69,DATA!$W:$W,"SI")</f>
        <v>0</v>
      </c>
      <c r="D69" s="7">
        <f>SUMIFS(DATA!$T:$T,DATA!$M:$M,D$6,DATA!$O:$O,$B69,DATA!$W:$W,"SI")</f>
        <v>0</v>
      </c>
      <c r="E69" s="7">
        <f>SUMIFS(DATA!$T:$T,DATA!$M:$M,E$6,DATA!$O:$O,$B69,DATA!$W:$W,"SI")</f>
        <v>0</v>
      </c>
      <c r="F69" s="7">
        <f>SUMIFS(DATA!$T:$T,DATA!$M:$M,F$6,DATA!$O:$O,$B69,DATA!$W:$W,"SI")</f>
        <v>0</v>
      </c>
      <c r="G69" s="7">
        <f>SUMIFS(DATA!$T:$T,DATA!$M:$M,G$6,DATA!$O:$O,$B69,DATA!$W:$W,"SI")</f>
        <v>0</v>
      </c>
      <c r="H69" s="7">
        <f>SUMIFS(DATA!$T:$T,DATA!$M:$M,H$6,DATA!$O:$O,$B69,DATA!$W:$W,"SI")</f>
        <v>0</v>
      </c>
      <c r="I69" s="7">
        <f>SUMIFS(DATA!$T:$T,DATA!$M:$M,I$6,DATA!$O:$O,$B69,DATA!$W:$W,"SI")</f>
        <v>0</v>
      </c>
      <c r="J69" s="7">
        <f>SUMIFS(DATA!$T:$T,DATA!$M:$M,J$6,DATA!$O:$O,$B69,DATA!$W:$W,"SI")</f>
        <v>0</v>
      </c>
      <c r="K69" s="7">
        <f>SUMIFS(DATA!$T:$T,DATA!$M:$M,K$6,DATA!$O:$O,$B69,DATA!$W:$W,"SI")</f>
        <v>0</v>
      </c>
      <c r="L69" s="7">
        <f>SUMIFS(DATA!$T:$T,DATA!$M:$M,L$6,DATA!$O:$O,$B69,DATA!$W:$W,"SI")</f>
        <v>0</v>
      </c>
      <c r="M69" s="7">
        <f>SUMIFS(DATA!$T:$T,DATA!$M:$M,M$6,DATA!$O:$O,$B69,DATA!$W:$W,"SI")</f>
        <v>0</v>
      </c>
      <c r="N69" s="7">
        <f>SUMIFS(DATA!$T:$T,DATA!$M:$M,N$6,DATA!$O:$O,$B69,DATA!$W:$W,"SI")</f>
        <v>0</v>
      </c>
      <c r="O69" s="7">
        <f>SUMIFS(DATA!$T:$T,DATA!$M:$M,O$6,DATA!$O:$O,$B69,DATA!$W:$W,"SI")</f>
        <v>0</v>
      </c>
      <c r="P69" s="7">
        <f>SUMIFS(DATA!$T:$T,DATA!$M:$M,P$6,DATA!$O:$O,$B69,DATA!$W:$W,"SI")</f>
        <v>0</v>
      </c>
      <c r="Q69" s="7">
        <f>SUMIFS(DATA!$T:$T,DATA!$M:$M,Q$6,DATA!$O:$O,$B69,DATA!$W:$W,"SI")</f>
        <v>0</v>
      </c>
      <c r="R69" s="7">
        <f>SUMIFS(DATA!$T:$T,DATA!$M:$M,R$6,DATA!$O:$O,$B69,DATA!$W:$W,"SI")</f>
        <v>0</v>
      </c>
      <c r="S69" s="7">
        <f>SUMIFS(DATA!$T:$T,DATA!$M:$M,S$6,DATA!$O:$O,$B69,DATA!$W:$W,"SI")</f>
        <v>0</v>
      </c>
      <c r="T69" s="47"/>
      <c r="U69" s="7">
        <f>SUMIFS(DATA!$T:$T,DATA!$O:$O,$B69,DATA!$N:$N,1,DATA!$W:$W,"SI")</f>
        <v>0</v>
      </c>
    </row>
    <row r="70" spans="2:21" x14ac:dyDescent="0.2">
      <c r="B70" s="29">
        <v>8</v>
      </c>
      <c r="C70" s="7">
        <f>SUMIFS(DATA!$T:$T,DATA!$M:$M,C$6,DATA!$O:$O,$B70,DATA!$W:$W,"SI")</f>
        <v>0</v>
      </c>
      <c r="D70" s="7">
        <f>SUMIFS(DATA!$T:$T,DATA!$M:$M,D$6,DATA!$O:$O,$B70,DATA!$W:$W,"SI")</f>
        <v>0</v>
      </c>
      <c r="E70" s="7">
        <f>SUMIFS(DATA!$T:$T,DATA!$M:$M,E$6,DATA!$O:$O,$B70,DATA!$W:$W,"SI")</f>
        <v>0</v>
      </c>
      <c r="F70" s="7">
        <f>SUMIFS(DATA!$T:$T,DATA!$M:$M,F$6,DATA!$O:$O,$B70,DATA!$W:$W,"SI")</f>
        <v>0</v>
      </c>
      <c r="G70" s="7">
        <f>SUMIFS(DATA!$T:$T,DATA!$M:$M,G$6,DATA!$O:$O,$B70,DATA!$W:$W,"SI")</f>
        <v>0</v>
      </c>
      <c r="H70" s="7">
        <f>SUMIFS(DATA!$T:$T,DATA!$M:$M,H$6,DATA!$O:$O,$B70,DATA!$W:$W,"SI")</f>
        <v>0</v>
      </c>
      <c r="I70" s="7">
        <f>SUMIFS(DATA!$T:$T,DATA!$M:$M,I$6,DATA!$O:$O,$B70,DATA!$W:$W,"SI")</f>
        <v>0</v>
      </c>
      <c r="J70" s="7">
        <f>SUMIFS(DATA!$T:$T,DATA!$M:$M,J$6,DATA!$O:$O,$B70,DATA!$W:$W,"SI")</f>
        <v>0</v>
      </c>
      <c r="K70" s="7">
        <f>SUMIFS(DATA!$T:$T,DATA!$M:$M,K$6,DATA!$O:$O,$B70,DATA!$W:$W,"SI")</f>
        <v>0</v>
      </c>
      <c r="L70" s="7">
        <f>SUMIFS(DATA!$T:$T,DATA!$M:$M,L$6,DATA!$O:$O,$B70,DATA!$W:$W,"SI")</f>
        <v>0</v>
      </c>
      <c r="M70" s="7">
        <f>SUMIFS(DATA!$T:$T,DATA!$M:$M,M$6,DATA!$O:$O,$B70,DATA!$W:$W,"SI")</f>
        <v>0</v>
      </c>
      <c r="N70" s="7">
        <f>SUMIFS(DATA!$T:$T,DATA!$M:$M,N$6,DATA!$O:$O,$B70,DATA!$W:$W,"SI")</f>
        <v>0</v>
      </c>
      <c r="O70" s="7">
        <f>SUMIFS(DATA!$T:$T,DATA!$M:$M,O$6,DATA!$O:$O,$B70,DATA!$W:$W,"SI")</f>
        <v>0</v>
      </c>
      <c r="P70" s="7">
        <f>SUMIFS(DATA!$T:$T,DATA!$M:$M,P$6,DATA!$O:$O,$B70,DATA!$W:$W,"SI")</f>
        <v>0</v>
      </c>
      <c r="Q70" s="7">
        <f>SUMIFS(DATA!$T:$T,DATA!$M:$M,Q$6,DATA!$O:$O,$B70,DATA!$W:$W,"SI")</f>
        <v>0</v>
      </c>
      <c r="R70" s="7">
        <f>SUMIFS(DATA!$T:$T,DATA!$M:$M,R$6,DATA!$O:$O,$B70,DATA!$W:$W,"SI")</f>
        <v>0</v>
      </c>
      <c r="S70" s="7">
        <f>SUMIFS(DATA!$T:$T,DATA!$M:$M,S$6,DATA!$O:$O,$B70,DATA!$W:$W,"SI")</f>
        <v>0</v>
      </c>
      <c r="T70" s="47"/>
      <c r="U70" s="7">
        <f>SUMIFS(DATA!$T:$T,DATA!$O:$O,$B70,DATA!$N:$N,1,DATA!$W:$W,"SI")</f>
        <v>0</v>
      </c>
    </row>
    <row r="71" spans="2:21" x14ac:dyDescent="0.2">
      <c r="B71" s="29">
        <v>9</v>
      </c>
      <c r="C71" s="7">
        <f>SUMIFS(DATA!$T:$T,DATA!$M:$M,C$6,DATA!$O:$O,$B71,DATA!$W:$W,"SI")</f>
        <v>0</v>
      </c>
      <c r="D71" s="7">
        <f>SUMIFS(DATA!$T:$T,DATA!$M:$M,D$6,DATA!$O:$O,$B71,DATA!$W:$W,"SI")</f>
        <v>0</v>
      </c>
      <c r="E71" s="7">
        <f>SUMIFS(DATA!$T:$T,DATA!$M:$M,E$6,DATA!$O:$O,$B71,DATA!$W:$W,"SI")</f>
        <v>0</v>
      </c>
      <c r="F71" s="7">
        <f>SUMIFS(DATA!$T:$T,DATA!$M:$M,F$6,DATA!$O:$O,$B71,DATA!$W:$W,"SI")</f>
        <v>0</v>
      </c>
      <c r="G71" s="7">
        <f>SUMIFS(DATA!$T:$T,DATA!$M:$M,G$6,DATA!$O:$O,$B71,DATA!$W:$W,"SI")</f>
        <v>0</v>
      </c>
      <c r="H71" s="7">
        <f>SUMIFS(DATA!$T:$T,DATA!$M:$M,H$6,DATA!$O:$O,$B71,DATA!$W:$W,"SI")</f>
        <v>0</v>
      </c>
      <c r="I71" s="7">
        <f>SUMIFS(DATA!$T:$T,DATA!$M:$M,I$6,DATA!$O:$O,$B71,DATA!$W:$W,"SI")</f>
        <v>0</v>
      </c>
      <c r="J71" s="7">
        <f>SUMIFS(DATA!$T:$T,DATA!$M:$M,J$6,DATA!$O:$O,$B71,DATA!$W:$W,"SI")</f>
        <v>0</v>
      </c>
      <c r="K71" s="7">
        <f>SUMIFS(DATA!$T:$T,DATA!$M:$M,K$6,DATA!$O:$O,$B71,DATA!$W:$W,"SI")</f>
        <v>0</v>
      </c>
      <c r="L71" s="7">
        <f>SUMIFS(DATA!$T:$T,DATA!$M:$M,L$6,DATA!$O:$O,$B71,DATA!$W:$W,"SI")</f>
        <v>0</v>
      </c>
      <c r="M71" s="7">
        <f>SUMIFS(DATA!$T:$T,DATA!$M:$M,M$6,DATA!$O:$O,$B71,DATA!$W:$W,"SI")</f>
        <v>0</v>
      </c>
      <c r="N71" s="7">
        <f>SUMIFS(DATA!$T:$T,DATA!$M:$M,N$6,DATA!$O:$O,$B71,DATA!$W:$W,"SI")</f>
        <v>0</v>
      </c>
      <c r="O71" s="7">
        <f>SUMIFS(DATA!$T:$T,DATA!$M:$M,O$6,DATA!$O:$O,$B71,DATA!$W:$W,"SI")</f>
        <v>0</v>
      </c>
      <c r="P71" s="7">
        <f>SUMIFS(DATA!$T:$T,DATA!$M:$M,P$6,DATA!$O:$O,$B71,DATA!$W:$W,"SI")</f>
        <v>0</v>
      </c>
      <c r="Q71" s="7">
        <f>SUMIFS(DATA!$T:$T,DATA!$M:$M,Q$6,DATA!$O:$O,$B71,DATA!$W:$W,"SI")</f>
        <v>0</v>
      </c>
      <c r="R71" s="7">
        <f>SUMIFS(DATA!$T:$T,DATA!$M:$M,R$6,DATA!$O:$O,$B71,DATA!$W:$W,"SI")</f>
        <v>0</v>
      </c>
      <c r="S71" s="7">
        <f>SUMIFS(DATA!$T:$T,DATA!$M:$M,S$6,DATA!$O:$O,$B71,DATA!$W:$W,"SI")</f>
        <v>0</v>
      </c>
      <c r="T71" s="47"/>
      <c r="U71" s="7">
        <f>SUMIFS(DATA!$T:$T,DATA!$O:$O,$B71,DATA!$N:$N,1,DATA!$W:$W,"SI")</f>
        <v>0</v>
      </c>
    </row>
    <row r="72" spans="2:21" x14ac:dyDescent="0.2">
      <c r="B72" s="29">
        <v>10</v>
      </c>
      <c r="C72" s="7">
        <f>SUMIFS(DATA!$T:$T,DATA!$M:$M,C$6,DATA!$O:$O,$B72,DATA!$W:$W,"SI")</f>
        <v>0</v>
      </c>
      <c r="D72" s="7">
        <f>SUMIFS(DATA!$T:$T,DATA!$M:$M,D$6,DATA!$O:$O,$B72,DATA!$W:$W,"SI")</f>
        <v>0</v>
      </c>
      <c r="E72" s="7">
        <f>SUMIFS(DATA!$T:$T,DATA!$M:$M,E$6,DATA!$O:$O,$B72,DATA!$W:$W,"SI")</f>
        <v>0</v>
      </c>
      <c r="F72" s="7">
        <f>SUMIFS(DATA!$T:$T,DATA!$M:$M,F$6,DATA!$O:$O,$B72,DATA!$W:$W,"SI")</f>
        <v>0</v>
      </c>
      <c r="G72" s="7">
        <f>SUMIFS(DATA!$T:$T,DATA!$M:$M,G$6,DATA!$O:$O,$B72,DATA!$W:$W,"SI")</f>
        <v>0</v>
      </c>
      <c r="H72" s="7">
        <f>SUMIFS(DATA!$T:$T,DATA!$M:$M,H$6,DATA!$O:$O,$B72,DATA!$W:$W,"SI")</f>
        <v>0</v>
      </c>
      <c r="I72" s="7">
        <f>SUMIFS(DATA!$T:$T,DATA!$M:$M,I$6,DATA!$O:$O,$B72,DATA!$W:$W,"SI")</f>
        <v>0</v>
      </c>
      <c r="J72" s="7">
        <f>SUMIFS(DATA!$T:$T,DATA!$M:$M,J$6,DATA!$O:$O,$B72,DATA!$W:$W,"SI")</f>
        <v>0</v>
      </c>
      <c r="K72" s="7">
        <f>SUMIFS(DATA!$T:$T,DATA!$M:$M,K$6,DATA!$O:$O,$B72,DATA!$W:$W,"SI")</f>
        <v>0</v>
      </c>
      <c r="L72" s="7">
        <f>SUMIFS(DATA!$T:$T,DATA!$M:$M,L$6,DATA!$O:$O,$B72,DATA!$W:$W,"SI")</f>
        <v>0</v>
      </c>
      <c r="M72" s="7">
        <f>SUMIFS(DATA!$T:$T,DATA!$M:$M,M$6,DATA!$O:$O,$B72,DATA!$W:$W,"SI")</f>
        <v>0</v>
      </c>
      <c r="N72" s="7">
        <f>SUMIFS(DATA!$T:$T,DATA!$M:$M,N$6,DATA!$O:$O,$B72,DATA!$W:$W,"SI")</f>
        <v>0</v>
      </c>
      <c r="O72" s="7">
        <f>SUMIFS(DATA!$T:$T,DATA!$M:$M,O$6,DATA!$O:$O,$B72,DATA!$W:$W,"SI")</f>
        <v>0</v>
      </c>
      <c r="P72" s="7">
        <f>SUMIFS(DATA!$T:$T,DATA!$M:$M,P$6,DATA!$O:$O,$B72,DATA!$W:$W,"SI")</f>
        <v>0</v>
      </c>
      <c r="Q72" s="7">
        <f>SUMIFS(DATA!$T:$T,DATA!$M:$M,Q$6,DATA!$O:$O,$B72,DATA!$W:$W,"SI")</f>
        <v>0</v>
      </c>
      <c r="R72" s="7">
        <f>SUMIFS(DATA!$T:$T,DATA!$M:$M,R$6,DATA!$O:$O,$B72,DATA!$W:$W,"SI")</f>
        <v>0</v>
      </c>
      <c r="S72" s="7">
        <f>SUMIFS(DATA!$T:$T,DATA!$M:$M,S$6,DATA!$O:$O,$B72,DATA!$W:$W,"SI")</f>
        <v>0</v>
      </c>
      <c r="T72" s="47"/>
      <c r="U72" s="7">
        <f>SUMIFS(DATA!$T:$T,DATA!$O:$O,$B72,DATA!$N:$N,1,DATA!$W:$W,"SI")</f>
        <v>0</v>
      </c>
    </row>
    <row r="73" spans="2:21" x14ac:dyDescent="0.2">
      <c r="B73" s="32" t="s">
        <v>5662</v>
      </c>
      <c r="C73" s="34">
        <f>SUM(C63:C72)</f>
        <v>711000</v>
      </c>
      <c r="D73" s="34">
        <f t="shared" ref="D73:S73" si="16">SUM(D63:D72)</f>
        <v>1618000</v>
      </c>
      <c r="E73" s="34">
        <f t="shared" si="16"/>
        <v>1768000</v>
      </c>
      <c r="F73" s="34">
        <f t="shared" si="16"/>
        <v>1701000</v>
      </c>
      <c r="G73" s="34">
        <f t="shared" si="16"/>
        <v>1479000</v>
      </c>
      <c r="H73" s="34">
        <f t="shared" si="16"/>
        <v>1762000</v>
      </c>
      <c r="I73" s="34">
        <f t="shared" si="16"/>
        <v>1791000</v>
      </c>
      <c r="J73" s="34">
        <f t="shared" si="16"/>
        <v>1645000</v>
      </c>
      <c r="K73" s="34">
        <f t="shared" si="16"/>
        <v>993000</v>
      </c>
      <c r="L73" s="34">
        <f t="shared" si="16"/>
        <v>939000</v>
      </c>
      <c r="M73" s="34">
        <f t="shared" si="16"/>
        <v>858000</v>
      </c>
      <c r="N73" s="34">
        <f t="shared" si="16"/>
        <v>529000</v>
      </c>
      <c r="O73" s="34">
        <f t="shared" si="16"/>
        <v>298000</v>
      </c>
      <c r="P73" s="34">
        <f t="shared" si="16"/>
        <v>108000</v>
      </c>
      <c r="Q73" s="34">
        <f t="shared" si="16"/>
        <v>0</v>
      </c>
      <c r="R73" s="34">
        <f t="shared" si="16"/>
        <v>0</v>
      </c>
      <c r="S73" s="34">
        <f t="shared" si="16"/>
        <v>0</v>
      </c>
      <c r="T73" s="48"/>
      <c r="U73" s="34">
        <f t="shared" ref="U73" si="17">SUM(U63:U72)</f>
        <v>406000</v>
      </c>
    </row>
    <row r="75" spans="2:21" x14ac:dyDescent="0.2">
      <c r="B75" s="6" t="s">
        <v>5711</v>
      </c>
      <c r="M75" s="27"/>
      <c r="N75" s="27"/>
      <c r="O75" s="36"/>
      <c r="P75" s="36"/>
      <c r="Q75" s="36"/>
      <c r="R75" s="36"/>
      <c r="S75" s="36"/>
    </row>
    <row r="76" spans="2:21" ht="20.399999999999999" x14ac:dyDescent="0.2">
      <c r="B76" s="6" t="s">
        <v>5689</v>
      </c>
      <c r="C76" s="28">
        <v>44957</v>
      </c>
      <c r="D76" s="28">
        <v>44985</v>
      </c>
      <c r="E76" s="28">
        <v>45016</v>
      </c>
      <c r="F76" s="28">
        <v>45046</v>
      </c>
      <c r="G76" s="28">
        <v>45077</v>
      </c>
      <c r="H76" s="28">
        <v>45107</v>
      </c>
      <c r="I76" s="28">
        <v>45138</v>
      </c>
      <c r="J76" s="28">
        <v>45169</v>
      </c>
      <c r="K76" s="28">
        <v>45199</v>
      </c>
      <c r="L76" s="28">
        <v>45230</v>
      </c>
      <c r="M76" s="28">
        <v>45260</v>
      </c>
      <c r="N76" s="28">
        <v>45291</v>
      </c>
      <c r="O76" s="28">
        <v>45322</v>
      </c>
      <c r="P76" s="28">
        <v>45351</v>
      </c>
      <c r="Q76" s="28">
        <v>45382</v>
      </c>
      <c r="R76" s="28">
        <v>45412</v>
      </c>
      <c r="S76" s="28">
        <v>45443</v>
      </c>
      <c r="T76" s="42"/>
      <c r="U76" s="39" t="s">
        <v>5715</v>
      </c>
    </row>
    <row r="77" spans="2:21" x14ac:dyDescent="0.2">
      <c r="B77" s="29">
        <v>1</v>
      </c>
      <c r="C77" s="7">
        <f t="shared" ref="C77:C86" si="18">C35-C63</f>
        <v>0</v>
      </c>
      <c r="D77" s="7">
        <f t="shared" ref="D77:U77" si="19">D35-D63</f>
        <v>0</v>
      </c>
      <c r="E77" s="7">
        <f t="shared" si="19"/>
        <v>0</v>
      </c>
      <c r="F77" s="7">
        <f t="shared" si="19"/>
        <v>0</v>
      </c>
      <c r="G77" s="7">
        <f t="shared" si="19"/>
        <v>0</v>
      </c>
      <c r="H77" s="7">
        <f t="shared" si="19"/>
        <v>0</v>
      </c>
      <c r="I77" s="7">
        <f t="shared" si="19"/>
        <v>0</v>
      </c>
      <c r="J77" s="7">
        <f t="shared" si="19"/>
        <v>0</v>
      </c>
      <c r="K77" s="7">
        <f t="shared" si="19"/>
        <v>0</v>
      </c>
      <c r="L77" s="7">
        <f t="shared" si="19"/>
        <v>0</v>
      </c>
      <c r="M77" s="7">
        <f t="shared" si="19"/>
        <v>0</v>
      </c>
      <c r="N77" s="7">
        <f t="shared" si="19"/>
        <v>0</v>
      </c>
      <c r="O77" s="7">
        <f t="shared" si="19"/>
        <v>0</v>
      </c>
      <c r="P77" s="7">
        <f t="shared" si="19"/>
        <v>256000</v>
      </c>
      <c r="Q77" s="7">
        <f t="shared" si="19"/>
        <v>797000</v>
      </c>
      <c r="R77" s="7">
        <f t="shared" si="19"/>
        <v>511000</v>
      </c>
      <c r="S77" s="7">
        <f t="shared" si="19"/>
        <v>756000</v>
      </c>
      <c r="T77" s="47"/>
      <c r="U77" s="7">
        <f t="shared" si="19"/>
        <v>2320000</v>
      </c>
    </row>
    <row r="78" spans="2:21" x14ac:dyDescent="0.2">
      <c r="B78" s="29">
        <v>2</v>
      </c>
      <c r="C78" s="7">
        <f t="shared" si="18"/>
        <v>0</v>
      </c>
      <c r="D78" s="7">
        <f t="shared" ref="D78:S78" si="20">D36-D64</f>
        <v>0</v>
      </c>
      <c r="E78" s="7">
        <f t="shared" si="20"/>
        <v>0</v>
      </c>
      <c r="F78" s="7">
        <f t="shared" si="20"/>
        <v>0</v>
      </c>
      <c r="G78" s="7">
        <f t="shared" si="20"/>
        <v>0</v>
      </c>
      <c r="H78" s="7">
        <f t="shared" si="20"/>
        <v>0</v>
      </c>
      <c r="I78" s="7">
        <f t="shared" si="20"/>
        <v>0</v>
      </c>
      <c r="J78" s="7">
        <f t="shared" si="20"/>
        <v>0</v>
      </c>
      <c r="K78" s="7">
        <f t="shared" si="20"/>
        <v>0</v>
      </c>
      <c r="L78" s="7">
        <f t="shared" si="20"/>
        <v>0</v>
      </c>
      <c r="M78" s="7">
        <f t="shared" si="20"/>
        <v>0</v>
      </c>
      <c r="N78" s="7">
        <f t="shared" si="20"/>
        <v>0</v>
      </c>
      <c r="O78" s="7">
        <f t="shared" si="20"/>
        <v>0</v>
      </c>
      <c r="P78" s="7">
        <f t="shared" si="20"/>
        <v>271000</v>
      </c>
      <c r="Q78" s="7">
        <f t="shared" si="20"/>
        <v>521000</v>
      </c>
      <c r="R78" s="7">
        <f t="shared" si="20"/>
        <v>313000</v>
      </c>
      <c r="S78" s="7">
        <f t="shared" si="20"/>
        <v>453000</v>
      </c>
      <c r="T78" s="47"/>
      <c r="U78" s="7">
        <f t="shared" ref="U78" si="21">U36-U64</f>
        <v>1558000</v>
      </c>
    </row>
    <row r="79" spans="2:21" x14ac:dyDescent="0.2">
      <c r="B79" s="29">
        <v>3</v>
      </c>
      <c r="C79" s="7">
        <f t="shared" si="18"/>
        <v>0</v>
      </c>
      <c r="D79" s="7">
        <f t="shared" ref="D79:S79" si="22">D37-D65</f>
        <v>0</v>
      </c>
      <c r="E79" s="7">
        <f t="shared" si="22"/>
        <v>0</v>
      </c>
      <c r="F79" s="7">
        <f t="shared" si="22"/>
        <v>0</v>
      </c>
      <c r="G79" s="7">
        <f t="shared" si="22"/>
        <v>0</v>
      </c>
      <c r="H79" s="7">
        <f t="shared" si="22"/>
        <v>0</v>
      </c>
      <c r="I79" s="7">
        <f t="shared" si="22"/>
        <v>0</v>
      </c>
      <c r="J79" s="7">
        <f t="shared" si="22"/>
        <v>0</v>
      </c>
      <c r="K79" s="7">
        <f t="shared" si="22"/>
        <v>0</v>
      </c>
      <c r="L79" s="7">
        <f t="shared" si="22"/>
        <v>0</v>
      </c>
      <c r="M79" s="7">
        <f t="shared" si="22"/>
        <v>0</v>
      </c>
      <c r="N79" s="7">
        <f t="shared" si="22"/>
        <v>0</v>
      </c>
      <c r="O79" s="7">
        <f t="shared" si="22"/>
        <v>0</v>
      </c>
      <c r="P79" s="7">
        <f t="shared" si="22"/>
        <v>116000</v>
      </c>
      <c r="Q79" s="7">
        <f t="shared" si="22"/>
        <v>219000</v>
      </c>
      <c r="R79" s="7">
        <f t="shared" si="22"/>
        <v>193000</v>
      </c>
      <c r="S79" s="7">
        <f t="shared" si="22"/>
        <v>173000</v>
      </c>
      <c r="T79" s="47"/>
      <c r="U79" s="7">
        <f t="shared" ref="U79" si="23">U37-U65</f>
        <v>701000</v>
      </c>
    </row>
    <row r="80" spans="2:21" x14ac:dyDescent="0.2">
      <c r="B80" s="29">
        <v>4</v>
      </c>
      <c r="C80" s="7">
        <f t="shared" si="18"/>
        <v>0</v>
      </c>
      <c r="D80" s="7">
        <f t="shared" ref="D80:S80" si="24">D38-D66</f>
        <v>0</v>
      </c>
      <c r="E80" s="7">
        <f t="shared" si="24"/>
        <v>0</v>
      </c>
      <c r="F80" s="7">
        <f t="shared" si="24"/>
        <v>0</v>
      </c>
      <c r="G80" s="7">
        <f t="shared" si="24"/>
        <v>0</v>
      </c>
      <c r="H80" s="7">
        <f t="shared" si="24"/>
        <v>0</v>
      </c>
      <c r="I80" s="7">
        <f t="shared" si="24"/>
        <v>0</v>
      </c>
      <c r="J80" s="7">
        <f t="shared" si="24"/>
        <v>0</v>
      </c>
      <c r="K80" s="7">
        <f t="shared" si="24"/>
        <v>0</v>
      </c>
      <c r="L80" s="7">
        <f t="shared" si="24"/>
        <v>0</v>
      </c>
      <c r="M80" s="7">
        <f t="shared" si="24"/>
        <v>0</v>
      </c>
      <c r="N80" s="7">
        <f t="shared" si="24"/>
        <v>0</v>
      </c>
      <c r="O80" s="7">
        <f t="shared" si="24"/>
        <v>0</v>
      </c>
      <c r="P80" s="7">
        <f t="shared" si="24"/>
        <v>103000</v>
      </c>
      <c r="Q80" s="7">
        <f t="shared" si="24"/>
        <v>252000</v>
      </c>
      <c r="R80" s="7">
        <f t="shared" si="24"/>
        <v>249000</v>
      </c>
      <c r="S80" s="7">
        <f t="shared" si="24"/>
        <v>267000</v>
      </c>
      <c r="T80" s="47"/>
      <c r="U80" s="7">
        <f t="shared" ref="U80" si="25">U38-U66</f>
        <v>871000</v>
      </c>
    </row>
    <row r="81" spans="2:21" x14ac:dyDescent="0.2">
      <c r="B81" s="29">
        <v>5</v>
      </c>
      <c r="C81" s="7">
        <f t="shared" si="18"/>
        <v>0</v>
      </c>
      <c r="D81" s="7">
        <f t="shared" ref="D81:S81" si="26">D39-D67</f>
        <v>0</v>
      </c>
      <c r="E81" s="7">
        <f t="shared" si="26"/>
        <v>0</v>
      </c>
      <c r="F81" s="7">
        <f t="shared" si="26"/>
        <v>0</v>
      </c>
      <c r="G81" s="7">
        <f t="shared" si="26"/>
        <v>0</v>
      </c>
      <c r="H81" s="7">
        <f t="shared" si="26"/>
        <v>0</v>
      </c>
      <c r="I81" s="7">
        <f t="shared" si="26"/>
        <v>0</v>
      </c>
      <c r="J81" s="7">
        <f t="shared" si="26"/>
        <v>0</v>
      </c>
      <c r="K81" s="7">
        <f t="shared" si="26"/>
        <v>0</v>
      </c>
      <c r="L81" s="7">
        <f t="shared" si="26"/>
        <v>0</v>
      </c>
      <c r="M81" s="7">
        <f t="shared" si="26"/>
        <v>0</v>
      </c>
      <c r="N81" s="7">
        <f t="shared" si="26"/>
        <v>0</v>
      </c>
      <c r="O81" s="7">
        <f t="shared" si="26"/>
        <v>0</v>
      </c>
      <c r="P81" s="7">
        <f t="shared" si="26"/>
        <v>26000</v>
      </c>
      <c r="Q81" s="7">
        <f t="shared" si="26"/>
        <v>87000</v>
      </c>
      <c r="R81" s="7">
        <f t="shared" si="26"/>
        <v>118000</v>
      </c>
      <c r="S81" s="7">
        <f t="shared" si="26"/>
        <v>100000</v>
      </c>
      <c r="T81" s="47"/>
      <c r="U81" s="7">
        <f t="shared" ref="U81" si="27">U39-U67</f>
        <v>331000</v>
      </c>
    </row>
    <row r="82" spans="2:21" x14ac:dyDescent="0.2">
      <c r="B82" s="29">
        <v>6</v>
      </c>
      <c r="C82" s="7">
        <f t="shared" si="18"/>
        <v>0</v>
      </c>
      <c r="D82" s="7">
        <f t="shared" ref="D82:S82" si="28">D40-D68</f>
        <v>0</v>
      </c>
      <c r="E82" s="7">
        <f t="shared" si="28"/>
        <v>0</v>
      </c>
      <c r="F82" s="7">
        <f t="shared" si="28"/>
        <v>0</v>
      </c>
      <c r="G82" s="7">
        <f t="shared" si="28"/>
        <v>0</v>
      </c>
      <c r="H82" s="7">
        <f t="shared" si="28"/>
        <v>0</v>
      </c>
      <c r="I82" s="7">
        <f t="shared" si="28"/>
        <v>0</v>
      </c>
      <c r="J82" s="7">
        <f t="shared" si="28"/>
        <v>0</v>
      </c>
      <c r="K82" s="7">
        <f t="shared" si="28"/>
        <v>0</v>
      </c>
      <c r="L82" s="7">
        <f t="shared" si="28"/>
        <v>0</v>
      </c>
      <c r="M82" s="7">
        <f t="shared" si="28"/>
        <v>0</v>
      </c>
      <c r="N82" s="7">
        <f t="shared" si="28"/>
        <v>0</v>
      </c>
      <c r="O82" s="7">
        <f t="shared" si="28"/>
        <v>0</v>
      </c>
      <c r="P82" s="7">
        <f t="shared" si="28"/>
        <v>25000</v>
      </c>
      <c r="Q82" s="7">
        <f t="shared" si="28"/>
        <v>64000</v>
      </c>
      <c r="R82" s="7">
        <f t="shared" si="28"/>
        <v>88000</v>
      </c>
      <c r="S82" s="7">
        <f t="shared" si="28"/>
        <v>103000</v>
      </c>
      <c r="T82" s="47"/>
      <c r="U82" s="7">
        <f t="shared" ref="U82" si="29">U40-U68</f>
        <v>280000</v>
      </c>
    </row>
    <row r="83" spans="2:21" x14ac:dyDescent="0.2">
      <c r="B83" s="29">
        <v>7</v>
      </c>
      <c r="C83" s="7">
        <f t="shared" si="18"/>
        <v>0</v>
      </c>
      <c r="D83" s="7">
        <f t="shared" ref="D83:S83" si="30">D41-D69</f>
        <v>0</v>
      </c>
      <c r="E83" s="7">
        <f t="shared" si="30"/>
        <v>0</v>
      </c>
      <c r="F83" s="7">
        <f t="shared" si="30"/>
        <v>0</v>
      </c>
      <c r="G83" s="7">
        <f t="shared" si="30"/>
        <v>0</v>
      </c>
      <c r="H83" s="7">
        <f t="shared" si="30"/>
        <v>0</v>
      </c>
      <c r="I83" s="7">
        <f t="shared" si="30"/>
        <v>0</v>
      </c>
      <c r="J83" s="7">
        <f t="shared" si="30"/>
        <v>0</v>
      </c>
      <c r="K83" s="7">
        <f t="shared" si="30"/>
        <v>0</v>
      </c>
      <c r="L83" s="7">
        <f t="shared" si="30"/>
        <v>0</v>
      </c>
      <c r="M83" s="7">
        <f t="shared" si="30"/>
        <v>0</v>
      </c>
      <c r="N83" s="7">
        <f t="shared" si="30"/>
        <v>0</v>
      </c>
      <c r="O83" s="7">
        <f t="shared" si="30"/>
        <v>0</v>
      </c>
      <c r="P83" s="7">
        <f t="shared" si="30"/>
        <v>0</v>
      </c>
      <c r="Q83" s="7">
        <f t="shared" si="30"/>
        <v>0</v>
      </c>
      <c r="R83" s="7">
        <f t="shared" si="30"/>
        <v>0</v>
      </c>
      <c r="S83" s="7">
        <f t="shared" si="30"/>
        <v>0</v>
      </c>
      <c r="T83" s="47"/>
      <c r="U83" s="7">
        <f t="shared" ref="U83" si="31">U41-U69</f>
        <v>0</v>
      </c>
    </row>
    <row r="84" spans="2:21" x14ac:dyDescent="0.2">
      <c r="B84" s="29">
        <v>8</v>
      </c>
      <c r="C84" s="7">
        <f t="shared" si="18"/>
        <v>0</v>
      </c>
      <c r="D84" s="7">
        <f t="shared" ref="D84:S84" si="32">D42-D70</f>
        <v>0</v>
      </c>
      <c r="E84" s="7">
        <f t="shared" si="32"/>
        <v>0</v>
      </c>
      <c r="F84" s="7">
        <f t="shared" si="32"/>
        <v>0</v>
      </c>
      <c r="G84" s="7">
        <f t="shared" si="32"/>
        <v>0</v>
      </c>
      <c r="H84" s="7">
        <f t="shared" si="32"/>
        <v>0</v>
      </c>
      <c r="I84" s="7">
        <f t="shared" si="32"/>
        <v>0</v>
      </c>
      <c r="J84" s="7">
        <f t="shared" si="32"/>
        <v>0</v>
      </c>
      <c r="K84" s="7">
        <f t="shared" si="32"/>
        <v>0</v>
      </c>
      <c r="L84" s="7">
        <f t="shared" si="32"/>
        <v>0</v>
      </c>
      <c r="M84" s="7">
        <f t="shared" si="32"/>
        <v>0</v>
      </c>
      <c r="N84" s="7">
        <f t="shared" si="32"/>
        <v>0</v>
      </c>
      <c r="O84" s="7">
        <f t="shared" si="32"/>
        <v>0</v>
      </c>
      <c r="P84" s="7">
        <f t="shared" si="32"/>
        <v>0</v>
      </c>
      <c r="Q84" s="7">
        <f t="shared" si="32"/>
        <v>0</v>
      </c>
      <c r="R84" s="7">
        <f t="shared" si="32"/>
        <v>0</v>
      </c>
      <c r="S84" s="7">
        <f t="shared" si="32"/>
        <v>0</v>
      </c>
      <c r="T84" s="47"/>
      <c r="U84" s="7">
        <f t="shared" ref="U84" si="33">U42-U70</f>
        <v>0</v>
      </c>
    </row>
    <row r="85" spans="2:21" x14ac:dyDescent="0.2">
      <c r="B85" s="29">
        <v>9</v>
      </c>
      <c r="C85" s="7">
        <f t="shared" si="18"/>
        <v>0</v>
      </c>
      <c r="D85" s="7">
        <f t="shared" ref="D85:S85" si="34">D43-D71</f>
        <v>0</v>
      </c>
      <c r="E85" s="7">
        <f t="shared" si="34"/>
        <v>0</v>
      </c>
      <c r="F85" s="7">
        <f t="shared" si="34"/>
        <v>0</v>
      </c>
      <c r="G85" s="7">
        <f t="shared" si="34"/>
        <v>0</v>
      </c>
      <c r="H85" s="7">
        <f t="shared" si="34"/>
        <v>0</v>
      </c>
      <c r="I85" s="7">
        <f t="shared" si="34"/>
        <v>0</v>
      </c>
      <c r="J85" s="7">
        <f t="shared" si="34"/>
        <v>0</v>
      </c>
      <c r="K85" s="7">
        <f t="shared" si="34"/>
        <v>0</v>
      </c>
      <c r="L85" s="7">
        <f t="shared" si="34"/>
        <v>0</v>
      </c>
      <c r="M85" s="7">
        <f t="shared" si="34"/>
        <v>0</v>
      </c>
      <c r="N85" s="7">
        <f t="shared" si="34"/>
        <v>0</v>
      </c>
      <c r="O85" s="7">
        <f t="shared" si="34"/>
        <v>0</v>
      </c>
      <c r="P85" s="7">
        <f t="shared" si="34"/>
        <v>0</v>
      </c>
      <c r="Q85" s="7">
        <f t="shared" si="34"/>
        <v>0</v>
      </c>
      <c r="R85" s="7">
        <f t="shared" si="34"/>
        <v>0</v>
      </c>
      <c r="S85" s="7">
        <f t="shared" si="34"/>
        <v>0</v>
      </c>
      <c r="T85" s="47"/>
      <c r="U85" s="7">
        <f t="shared" ref="U85" si="35">U43-U71</f>
        <v>0</v>
      </c>
    </row>
    <row r="86" spans="2:21" x14ac:dyDescent="0.2">
      <c r="B86" s="29">
        <v>10</v>
      </c>
      <c r="C86" s="7">
        <f t="shared" si="18"/>
        <v>0</v>
      </c>
      <c r="D86" s="7">
        <f t="shared" ref="D86:S86" si="36">D44-D72</f>
        <v>0</v>
      </c>
      <c r="E86" s="7">
        <f t="shared" si="36"/>
        <v>0</v>
      </c>
      <c r="F86" s="7">
        <f t="shared" si="36"/>
        <v>0</v>
      </c>
      <c r="G86" s="7">
        <f t="shared" si="36"/>
        <v>0</v>
      </c>
      <c r="H86" s="7">
        <f t="shared" si="36"/>
        <v>0</v>
      </c>
      <c r="I86" s="7">
        <f t="shared" si="36"/>
        <v>0</v>
      </c>
      <c r="J86" s="7">
        <f t="shared" si="36"/>
        <v>0</v>
      </c>
      <c r="K86" s="7">
        <f t="shared" si="36"/>
        <v>0</v>
      </c>
      <c r="L86" s="7">
        <f t="shared" si="36"/>
        <v>0</v>
      </c>
      <c r="M86" s="7">
        <f t="shared" si="36"/>
        <v>0</v>
      </c>
      <c r="N86" s="7">
        <f t="shared" si="36"/>
        <v>0</v>
      </c>
      <c r="O86" s="7">
        <f t="shared" si="36"/>
        <v>0</v>
      </c>
      <c r="P86" s="7">
        <f t="shared" si="36"/>
        <v>0</v>
      </c>
      <c r="Q86" s="7">
        <f t="shared" si="36"/>
        <v>0</v>
      </c>
      <c r="R86" s="7">
        <f t="shared" si="36"/>
        <v>0</v>
      </c>
      <c r="S86" s="7">
        <f t="shared" si="36"/>
        <v>0</v>
      </c>
      <c r="T86" s="47"/>
      <c r="U86" s="7">
        <f t="shared" ref="U86" si="37">U44-U72</f>
        <v>0</v>
      </c>
    </row>
    <row r="87" spans="2:21" x14ac:dyDescent="0.2">
      <c r="B87" s="32" t="s">
        <v>5662</v>
      </c>
      <c r="C87" s="34">
        <f>SUM(C77:C86)</f>
        <v>0</v>
      </c>
      <c r="D87" s="34">
        <f t="shared" ref="D87:U87" si="38">SUM(D77:D86)</f>
        <v>0</v>
      </c>
      <c r="E87" s="34">
        <f t="shared" si="38"/>
        <v>0</v>
      </c>
      <c r="F87" s="34">
        <f t="shared" si="38"/>
        <v>0</v>
      </c>
      <c r="G87" s="34">
        <f t="shared" si="38"/>
        <v>0</v>
      </c>
      <c r="H87" s="34">
        <f t="shared" si="38"/>
        <v>0</v>
      </c>
      <c r="I87" s="34">
        <f t="shared" si="38"/>
        <v>0</v>
      </c>
      <c r="J87" s="34">
        <f t="shared" si="38"/>
        <v>0</v>
      </c>
      <c r="K87" s="34">
        <f t="shared" si="38"/>
        <v>0</v>
      </c>
      <c r="L87" s="34">
        <f t="shared" si="38"/>
        <v>0</v>
      </c>
      <c r="M87" s="34">
        <f t="shared" si="38"/>
        <v>0</v>
      </c>
      <c r="N87" s="34">
        <f t="shared" si="38"/>
        <v>0</v>
      </c>
      <c r="O87" s="34">
        <f t="shared" si="38"/>
        <v>0</v>
      </c>
      <c r="P87" s="34">
        <f t="shared" si="38"/>
        <v>797000</v>
      </c>
      <c r="Q87" s="34">
        <f t="shared" si="38"/>
        <v>1940000</v>
      </c>
      <c r="R87" s="34">
        <f t="shared" si="38"/>
        <v>1472000</v>
      </c>
      <c r="S87" s="34">
        <f t="shared" si="38"/>
        <v>1852000</v>
      </c>
      <c r="T87" s="48"/>
      <c r="U87" s="34">
        <f t="shared" si="38"/>
        <v>6061000</v>
      </c>
    </row>
    <row r="89" spans="2:21" x14ac:dyDescent="0.2">
      <c r="B89" s="6" t="s">
        <v>5696</v>
      </c>
      <c r="M89" s="27"/>
      <c r="N89" s="27"/>
      <c r="O89" s="36"/>
      <c r="P89" s="36"/>
      <c r="Q89" s="36"/>
      <c r="R89" s="36"/>
      <c r="S89" s="36"/>
    </row>
    <row r="90" spans="2:21" ht="20.399999999999999" x14ac:dyDescent="0.2">
      <c r="B90" s="6" t="s">
        <v>5689</v>
      </c>
      <c r="C90" s="28">
        <v>44957</v>
      </c>
      <c r="D90" s="28">
        <v>44985</v>
      </c>
      <c r="E90" s="28">
        <v>45016</v>
      </c>
      <c r="F90" s="28">
        <v>45046</v>
      </c>
      <c r="G90" s="28">
        <v>45077</v>
      </c>
      <c r="H90" s="28">
        <v>45107</v>
      </c>
      <c r="I90" s="28">
        <v>45138</v>
      </c>
      <c r="J90" s="28">
        <v>45169</v>
      </c>
      <c r="K90" s="28">
        <v>45199</v>
      </c>
      <c r="L90" s="28">
        <v>45230</v>
      </c>
      <c r="M90" s="28">
        <v>45260</v>
      </c>
      <c r="N90" s="28">
        <v>45291</v>
      </c>
      <c r="O90" s="28">
        <v>45322</v>
      </c>
      <c r="P90" s="28">
        <v>45351</v>
      </c>
      <c r="Q90" s="28">
        <v>45382</v>
      </c>
      <c r="R90" s="28">
        <v>45412</v>
      </c>
      <c r="S90" s="28">
        <v>45443</v>
      </c>
      <c r="T90" s="42"/>
      <c r="U90" s="39" t="s">
        <v>5715</v>
      </c>
    </row>
    <row r="91" spans="2:21" x14ac:dyDescent="0.2">
      <c r="B91" s="29">
        <v>1</v>
      </c>
      <c r="C91" s="26">
        <f>SUMIFS(DATA!$AE:$AE,DATA!$M:$M,C$6,DATA!$O:$O,$B91)</f>
        <v>143.11607142857142</v>
      </c>
      <c r="D91" s="26">
        <f>SUMIFS(DATA!$AE:$AE,DATA!$M:$M,D$6,DATA!$O:$O,$B91)</f>
        <v>142.22727272727283</v>
      </c>
      <c r="E91" s="26">
        <f>SUMIFS(DATA!$AE:$AE,DATA!$M:$M,E$6,DATA!$O:$O,$B91)</f>
        <v>142.71143617021269</v>
      </c>
      <c r="F91" s="26">
        <f>SUMIFS(DATA!$AE:$AE,DATA!$M:$M,F$6,DATA!$O:$O,$B91)</f>
        <v>140.96551724137933</v>
      </c>
      <c r="G91" s="26">
        <f>SUMIFS(DATA!$AE:$AE,DATA!$M:$M,G$6,DATA!$O:$O,$B91)</f>
        <v>142.45279383429676</v>
      </c>
      <c r="H91" s="26">
        <f>SUMIFS(DATA!$AE:$AE,DATA!$M:$M,H$6,DATA!$O:$O,$B91)</f>
        <v>140.54489164086684</v>
      </c>
      <c r="I91" s="26">
        <f>SUMIFS(DATA!$AE:$AE,DATA!$M:$M,I$6,DATA!$O:$O,$B91)</f>
        <v>142.04725897920608</v>
      </c>
      <c r="J91" s="26">
        <f>SUMIFS(DATA!$AE:$AE,DATA!$M:$M,J$6,DATA!$O:$O,$B91)</f>
        <v>139.62906309751426</v>
      </c>
      <c r="K91" s="26">
        <f>SUMIFS(DATA!$AE:$AE,DATA!$M:$M,K$6,DATA!$O:$O,$B91)</f>
        <v>139.17314487632513</v>
      </c>
      <c r="L91" s="26">
        <f>SUMIFS(DATA!$AE:$AE,DATA!$M:$M,L$6,DATA!$O:$O,$B91)</f>
        <v>138.28455284552854</v>
      </c>
      <c r="M91" s="26">
        <f>SUMIFS(DATA!$AE:$AE,DATA!$M:$M,M$6,DATA!$O:$O,$B91)</f>
        <v>141.72687224669605</v>
      </c>
      <c r="N91" s="26">
        <f>SUMIFS(DATA!$AE:$AE,DATA!$M:$M,N$6,DATA!$O:$O,$B91)</f>
        <v>138.36923076923082</v>
      </c>
      <c r="O91" s="26">
        <f>SUMIFS(DATA!$AE:$AE,DATA!$M:$M,O$6,DATA!$O:$O,$B91)</f>
        <v>143.62650602409639</v>
      </c>
      <c r="P91" s="26">
        <f>SUMIFS(DATA!$AE:$AE,DATA!$M:$M,P$6,DATA!$O:$O,$B91)</f>
        <v>143.19642857142853</v>
      </c>
      <c r="Q91" s="26">
        <f>SUMIFS(DATA!$AE:$AE,DATA!$M:$M,Q$6,DATA!$O:$O,$B91)</f>
        <v>142.28607277289831</v>
      </c>
      <c r="R91" s="26">
        <f>SUMIFS(DATA!$AE:$AE,DATA!$M:$M,R$6,DATA!$O:$O,$B91)</f>
        <v>139.59882583170253</v>
      </c>
      <c r="S91" s="26">
        <f>SUMIFS(DATA!$AE:$AE,DATA!$M:$M,S$6,DATA!$O:$O,$B91)</f>
        <v>140.62962962962965</v>
      </c>
      <c r="T91" s="49"/>
      <c r="U91" s="26">
        <f>SUMIFS(DATA!$AJ:$AJ,DATA!$O:$O,$B91,DATA!$N:$N,1)</f>
        <v>141.35517099299562</v>
      </c>
    </row>
    <row r="92" spans="2:21" x14ac:dyDescent="0.2">
      <c r="B92" s="29">
        <v>2</v>
      </c>
      <c r="C92" s="26">
        <f>SUMIFS(DATA!$AE:$AE,DATA!$M:$M,C$6,DATA!$O:$O,$B92)</f>
        <v>141.4099378881987</v>
      </c>
      <c r="D92" s="26">
        <f>SUMIFS(DATA!$AE:$AE,DATA!$M:$M,D$6,DATA!$O:$O,$B92)</f>
        <v>142.26114649681523</v>
      </c>
      <c r="E92" s="26">
        <f>SUMIFS(DATA!$AE:$AE,DATA!$M:$M,E$6,DATA!$O:$O,$B92)</f>
        <v>142.30245746691872</v>
      </c>
      <c r="F92" s="26">
        <f>SUMIFS(DATA!$AE:$AE,DATA!$M:$M,F$6,DATA!$O:$O,$B92)</f>
        <v>142.31565656565661</v>
      </c>
      <c r="G92" s="26">
        <f>SUMIFS(DATA!$AE:$AE,DATA!$M:$M,G$6,DATA!$O:$O,$B92)</f>
        <v>141.59546925566346</v>
      </c>
      <c r="H92" s="26">
        <f>SUMIFS(DATA!$AE:$AE,DATA!$M:$M,H$6,DATA!$O:$O,$B92)</f>
        <v>140.86710239651407</v>
      </c>
      <c r="I92" s="26">
        <f>SUMIFS(DATA!$AE:$AE,DATA!$M:$M,I$6,DATA!$O:$O,$B92)</f>
        <v>141.36437246963553</v>
      </c>
      <c r="J92" s="26">
        <f>SUMIFS(DATA!$AE:$AE,DATA!$M:$M,J$6,DATA!$O:$O,$B92)</f>
        <v>141.20131291028449</v>
      </c>
      <c r="K92" s="26">
        <f>SUMIFS(DATA!$AE:$AE,DATA!$M:$M,K$6,DATA!$O:$O,$B92)</f>
        <v>139.98625429553263</v>
      </c>
      <c r="L92" s="26">
        <f>SUMIFS(DATA!$AE:$AE,DATA!$M:$M,L$6,DATA!$O:$O,$B92)</f>
        <v>136.98381877022655</v>
      </c>
      <c r="M92" s="26">
        <f>SUMIFS(DATA!$AE:$AE,DATA!$M:$M,M$6,DATA!$O:$O,$B92)</f>
        <v>139.28070175438594</v>
      </c>
      <c r="N92" s="26">
        <f>SUMIFS(DATA!$AE:$AE,DATA!$M:$M,N$6,DATA!$O:$O,$B92)</f>
        <v>141.38248847926269</v>
      </c>
      <c r="O92" s="26">
        <f>SUMIFS(DATA!$AE:$AE,DATA!$M:$M,O$6,DATA!$O:$O,$B92)</f>
        <v>141.84536082474227</v>
      </c>
      <c r="P92" s="26">
        <f>SUMIFS(DATA!$AE:$AE,DATA!$M:$M,P$6,DATA!$O:$O,$B92)</f>
        <v>143.65594855305466</v>
      </c>
      <c r="Q92" s="26">
        <f>SUMIFS(DATA!$AE:$AE,DATA!$M:$M,Q$6,DATA!$O:$O,$B92)</f>
        <v>140.193857965451</v>
      </c>
      <c r="R92" s="26">
        <f>SUMIFS(DATA!$AE:$AE,DATA!$M:$M,R$6,DATA!$O:$O,$B92)</f>
        <v>139.94568690095849</v>
      </c>
      <c r="S92" s="26">
        <f>SUMIFS(DATA!$AE:$AE,DATA!$M:$M,S$6,DATA!$O:$O,$B92)</f>
        <v>139.73068432671084</v>
      </c>
      <c r="T92" s="49"/>
      <c r="U92" s="26">
        <f>SUMIFS(DATA!$AJ:$AJ,DATA!$O:$O,$B92,DATA!$N:$N,1)</f>
        <v>140.75398230088501</v>
      </c>
    </row>
    <row r="93" spans="2:21" x14ac:dyDescent="0.2">
      <c r="B93" s="29">
        <v>3</v>
      </c>
      <c r="C93" s="26">
        <f>SUMIFS(DATA!$AE:$AE,DATA!$M:$M,C$6,DATA!$O:$O,$B93)</f>
        <v>143.03960396039602</v>
      </c>
      <c r="D93" s="26">
        <f>SUMIFS(DATA!$AE:$AE,DATA!$M:$M,D$6,DATA!$O:$O,$B93)</f>
        <v>141.18269230769229</v>
      </c>
      <c r="E93" s="26">
        <f>SUMIFS(DATA!$AE:$AE,DATA!$M:$M,E$6,DATA!$O:$O,$B93)</f>
        <v>143.57232704402517</v>
      </c>
      <c r="F93" s="26">
        <f>SUMIFS(DATA!$AE:$AE,DATA!$M:$M,F$6,DATA!$O:$O,$B93)</f>
        <v>141.60465116279076</v>
      </c>
      <c r="G93" s="26">
        <f>SUMIFS(DATA!$AE:$AE,DATA!$M:$M,G$6,DATA!$O:$O,$B93)</f>
        <v>140.26446280991735</v>
      </c>
      <c r="H93" s="26">
        <f>SUMIFS(DATA!$AE:$AE,DATA!$M:$M,H$6,DATA!$O:$O,$B93)</f>
        <v>141.99999999999997</v>
      </c>
      <c r="I93" s="26">
        <f>SUMIFS(DATA!$AE:$AE,DATA!$M:$M,I$6,DATA!$O:$O,$B93)</f>
        <v>142.87188612099641</v>
      </c>
      <c r="J93" s="26">
        <f>SUMIFS(DATA!$AE:$AE,DATA!$M:$M,J$6,DATA!$O:$O,$B93)</f>
        <v>138.72839506172838</v>
      </c>
      <c r="K93" s="26">
        <f>SUMIFS(DATA!$AE:$AE,DATA!$M:$M,K$6,DATA!$O:$O,$B93)</f>
        <v>140.38461538461539</v>
      </c>
      <c r="L93" s="26">
        <f>SUMIFS(DATA!$AE:$AE,DATA!$M:$M,L$6,DATA!$O:$O,$B93)</f>
        <v>142.49019607843138</v>
      </c>
      <c r="M93" s="26">
        <f>SUMIFS(DATA!$AE:$AE,DATA!$M:$M,M$6,DATA!$O:$O,$B93)</f>
        <v>141.28</v>
      </c>
      <c r="N93" s="26">
        <f>SUMIFS(DATA!$AE:$AE,DATA!$M:$M,N$6,DATA!$O:$O,$B93)</f>
        <v>139.74193548387098</v>
      </c>
      <c r="O93" s="26">
        <f>SUMIFS(DATA!$AE:$AE,DATA!$M:$M,O$6,DATA!$O:$O,$B93)</f>
        <v>141.71153846153845</v>
      </c>
      <c r="P93" s="26">
        <f>SUMIFS(DATA!$AE:$AE,DATA!$M:$M,P$6,DATA!$O:$O,$B93)</f>
        <v>142.95035460992906</v>
      </c>
      <c r="Q93" s="26">
        <f>SUMIFS(DATA!$AE:$AE,DATA!$M:$M,Q$6,DATA!$O:$O,$B93)</f>
        <v>141.06849315068493</v>
      </c>
      <c r="R93" s="26">
        <f>SUMIFS(DATA!$AE:$AE,DATA!$M:$M,R$6,DATA!$O:$O,$B93)</f>
        <v>140.47150259067359</v>
      </c>
      <c r="S93" s="26">
        <f>SUMIFS(DATA!$AE:$AE,DATA!$M:$M,S$6,DATA!$O:$O,$B93)</f>
        <v>142.00000000000003</v>
      </c>
      <c r="T93" s="49"/>
      <c r="U93" s="26">
        <f>SUMIFS(DATA!$AJ:$AJ,DATA!$O:$O,$B93,DATA!$N:$N,1)</f>
        <v>141.51156812339329</v>
      </c>
    </row>
    <row r="94" spans="2:21" x14ac:dyDescent="0.2">
      <c r="B94" s="29">
        <v>4</v>
      </c>
      <c r="C94" s="26">
        <f>SUMIFS(DATA!$AE:$AE,DATA!$M:$M,C$6,DATA!$O:$O,$B94)</f>
        <v>142.71428571428572</v>
      </c>
      <c r="D94" s="26">
        <f>SUMIFS(DATA!$AE:$AE,DATA!$M:$M,D$6,DATA!$O:$O,$B94)</f>
        <v>142.07604562737643</v>
      </c>
      <c r="E94" s="26">
        <f>SUMIFS(DATA!$AE:$AE,DATA!$M:$M,E$6,DATA!$O:$O,$B94)</f>
        <v>141.55111111111111</v>
      </c>
      <c r="F94" s="26">
        <f>SUMIFS(DATA!$AE:$AE,DATA!$M:$M,F$6,DATA!$O:$O,$B94)</f>
        <v>142.56818181818181</v>
      </c>
      <c r="G94" s="26">
        <f>SUMIFS(DATA!$AE:$AE,DATA!$M:$M,G$6,DATA!$O:$O,$B94)</f>
        <v>139.5956678700361</v>
      </c>
      <c r="H94" s="26">
        <f>SUMIFS(DATA!$AE:$AE,DATA!$M:$M,H$6,DATA!$O:$O,$B94)</f>
        <v>139.52673796791444</v>
      </c>
      <c r="I94" s="26">
        <f>SUMIFS(DATA!$AE:$AE,DATA!$M:$M,I$6,DATA!$O:$O,$B94)</f>
        <v>137.39358600583088</v>
      </c>
      <c r="J94" s="26">
        <f>SUMIFS(DATA!$AE:$AE,DATA!$M:$M,J$6,DATA!$O:$O,$B94)</f>
        <v>141.79757085020245</v>
      </c>
      <c r="K94" s="26">
        <f>SUMIFS(DATA!$AE:$AE,DATA!$M:$M,K$6,DATA!$O:$O,$B94)</f>
        <v>139.89772727272725</v>
      </c>
      <c r="L94" s="26">
        <f>SUMIFS(DATA!$AE:$AE,DATA!$M:$M,L$6,DATA!$O:$O,$B94)</f>
        <v>138.09</v>
      </c>
      <c r="M94" s="26">
        <f>SUMIFS(DATA!$AE:$AE,DATA!$M:$M,M$6,DATA!$O:$O,$B94)</f>
        <v>141.33333333333331</v>
      </c>
      <c r="N94" s="26">
        <f>SUMIFS(DATA!$AE:$AE,DATA!$M:$M,N$6,DATA!$O:$O,$B94)</f>
        <v>137.33333333333331</v>
      </c>
      <c r="O94" s="26">
        <f>SUMIFS(DATA!$AE:$AE,DATA!$M:$M,O$6,DATA!$O:$O,$B94)</f>
        <v>134.64285714285714</v>
      </c>
      <c r="P94" s="26">
        <f>SUMIFS(DATA!$AE:$AE,DATA!$M:$M,P$6,DATA!$O:$O,$B94)</f>
        <v>141.73504273504275</v>
      </c>
      <c r="Q94" s="26">
        <f>SUMIFS(DATA!$AE:$AE,DATA!$M:$M,Q$6,DATA!$O:$O,$B94)</f>
        <v>143.52777777777777</v>
      </c>
      <c r="R94" s="26">
        <f>SUMIFS(DATA!$AE:$AE,DATA!$M:$M,R$6,DATA!$O:$O,$B94)</f>
        <v>136.80321285140568</v>
      </c>
      <c r="S94" s="26">
        <f>SUMIFS(DATA!$AE:$AE,DATA!$M:$M,S$6,DATA!$O:$O,$B94)</f>
        <v>138.65917602996251</v>
      </c>
      <c r="T94" s="49"/>
      <c r="U94" s="26">
        <f>SUMIFS(DATA!$AJ:$AJ,DATA!$O:$O,$B94,DATA!$N:$N,1)</f>
        <v>139.69039913700112</v>
      </c>
    </row>
    <row r="95" spans="2:21" x14ac:dyDescent="0.2">
      <c r="B95" s="29">
        <v>5</v>
      </c>
      <c r="C95" s="26">
        <f>SUMIFS(DATA!$AE:$AE,DATA!$M:$M,C$6,DATA!$O:$O,$B95)</f>
        <v>143.25</v>
      </c>
      <c r="D95" s="26">
        <f>SUMIFS(DATA!$AE:$AE,DATA!$M:$M,D$6,DATA!$O:$O,$B95)</f>
        <v>143.02941176470586</v>
      </c>
      <c r="E95" s="26">
        <f>SUMIFS(DATA!$AE:$AE,DATA!$M:$M,E$6,DATA!$O:$O,$B95)</f>
        <v>142.43859649122805</v>
      </c>
      <c r="F95" s="26">
        <f>SUMIFS(DATA!$AE:$AE,DATA!$M:$M,F$6,DATA!$O:$O,$B95)</f>
        <v>142.7194244604317</v>
      </c>
      <c r="G95" s="26">
        <f>SUMIFS(DATA!$AE:$AE,DATA!$M:$M,G$6,DATA!$O:$O,$B95)</f>
        <v>142.74257425742576</v>
      </c>
      <c r="H95" s="26">
        <f>SUMIFS(DATA!$AE:$AE,DATA!$M:$M,H$6,DATA!$O:$O,$B95)</f>
        <v>142.531914893617</v>
      </c>
      <c r="I95" s="26">
        <f>SUMIFS(DATA!$AE:$AE,DATA!$M:$M,I$6,DATA!$O:$O,$B95)</f>
        <v>139.33333333333334</v>
      </c>
      <c r="J95" s="26">
        <f>SUMIFS(DATA!$AE:$AE,DATA!$M:$M,J$6,DATA!$O:$O,$B95)</f>
        <v>137.66386554621849</v>
      </c>
      <c r="K95" s="26">
        <f>SUMIFS(DATA!$AE:$AE,DATA!$M:$M,K$6,DATA!$O:$O,$B95)</f>
        <v>141.88372093023258</v>
      </c>
      <c r="L95" s="26">
        <f>SUMIFS(DATA!$AE:$AE,DATA!$M:$M,L$6,DATA!$O:$O,$B95)</f>
        <v>138.26506024096386</v>
      </c>
      <c r="M95" s="26">
        <f>SUMIFS(DATA!$AE:$AE,DATA!$M:$M,M$6,DATA!$O:$O,$B95)</f>
        <v>140.68421052631578</v>
      </c>
      <c r="N95" s="26">
        <f>SUMIFS(DATA!$AE:$AE,DATA!$M:$M,N$6,DATA!$O:$O,$B95)</f>
        <v>143.38888888888889</v>
      </c>
      <c r="O95" s="26">
        <f>SUMIFS(DATA!$AE:$AE,DATA!$M:$M,O$6,DATA!$O:$O,$B95)</f>
        <v>118.375</v>
      </c>
      <c r="P95" s="26">
        <f>SUMIFS(DATA!$AE:$AE,DATA!$M:$M,P$6,DATA!$O:$O,$B95)</f>
        <v>136.16129032258064</v>
      </c>
      <c r="Q95" s="26">
        <f>SUMIFS(DATA!$AE:$AE,DATA!$M:$M,Q$6,DATA!$O:$O,$B95)</f>
        <v>143.43678160919544</v>
      </c>
      <c r="R95" s="26">
        <f>SUMIFS(DATA!$AE:$AE,DATA!$M:$M,R$6,DATA!$O:$O,$B95)</f>
        <v>137</v>
      </c>
      <c r="S95" s="26">
        <f>SUMIFS(DATA!$AE:$AE,DATA!$M:$M,S$6,DATA!$O:$O,$B95)</f>
        <v>142.55000000000001</v>
      </c>
      <c r="T95" s="49"/>
      <c r="U95" s="26">
        <f>SUMIFS(DATA!$AJ:$AJ,DATA!$O:$O,$B95,DATA!$N:$N,1)</f>
        <v>139.24715909090912</v>
      </c>
    </row>
    <row r="96" spans="2:21" x14ac:dyDescent="0.2">
      <c r="B96" s="29">
        <v>6</v>
      </c>
      <c r="C96" s="26">
        <f>SUMIFS(DATA!$AE:$AE,DATA!$M:$M,C$6,DATA!$O:$O,$B96)</f>
        <v>142.55555555555554</v>
      </c>
      <c r="D96" s="26">
        <f>SUMIFS(DATA!$AE:$AE,DATA!$M:$M,D$6,DATA!$O:$O,$B96)</f>
        <v>136.0625</v>
      </c>
      <c r="E96" s="26">
        <f>SUMIFS(DATA!$AE:$AE,DATA!$M:$M,E$6,DATA!$O:$O,$B96)</f>
        <v>142.54347826086956</v>
      </c>
      <c r="F96" s="26">
        <f>SUMIFS(DATA!$AE:$AE,DATA!$M:$M,F$6,DATA!$O:$O,$B96)</f>
        <v>144.34375</v>
      </c>
      <c r="G96" s="26">
        <f>SUMIFS(DATA!$AE:$AE,DATA!$M:$M,G$6,DATA!$O:$O,$B96)</f>
        <v>142</v>
      </c>
      <c r="H96" s="26">
        <f>SUMIFS(DATA!$AE:$AE,DATA!$M:$M,H$6,DATA!$O:$O,$B96)</f>
        <v>134.15384615384616</v>
      </c>
      <c r="I96" s="26">
        <f>SUMIFS(DATA!$AE:$AE,DATA!$M:$M,I$6,DATA!$O:$O,$B96)</f>
        <v>135.52083333333334</v>
      </c>
      <c r="J96" s="26">
        <f>SUMIFS(DATA!$AE:$AE,DATA!$M:$M,J$6,DATA!$O:$O,$B96)</f>
        <v>138.16058394160581</v>
      </c>
      <c r="K96" s="26">
        <f>SUMIFS(DATA!$AE:$AE,DATA!$M:$M,K$6,DATA!$O:$O,$B96)</f>
        <v>141.99999999999997</v>
      </c>
      <c r="L96" s="26">
        <f>SUMIFS(DATA!$AE:$AE,DATA!$M:$M,L$6,DATA!$O:$O,$B96)</f>
        <v>142.92592592592592</v>
      </c>
      <c r="M96" s="26">
        <f>SUMIFS(DATA!$AE:$AE,DATA!$M:$M,M$6,DATA!$O:$O,$B96)</f>
        <v>138.82692307692309</v>
      </c>
      <c r="N96" s="26">
        <f>SUMIFS(DATA!$AE:$AE,DATA!$M:$M,N$6,DATA!$O:$O,$B96)</f>
        <v>142</v>
      </c>
      <c r="O96" s="26">
        <f>SUMIFS(DATA!$AE:$AE,DATA!$M:$M,O$6,DATA!$O:$O,$B96)</f>
        <v>147</v>
      </c>
      <c r="P96" s="26">
        <f>SUMIFS(DATA!$AE:$AE,DATA!$M:$M,P$6,DATA!$O:$O,$B96)</f>
        <v>122.16</v>
      </c>
      <c r="Q96" s="26">
        <f>SUMIFS(DATA!$AE:$AE,DATA!$M:$M,Q$6,DATA!$O:$O,$B96)</f>
        <v>142.390625</v>
      </c>
      <c r="R96" s="26">
        <f>SUMIFS(DATA!$AE:$AE,DATA!$M:$M,R$6,DATA!$O:$O,$B96)</f>
        <v>142.28409090909091</v>
      </c>
      <c r="S96" s="26">
        <f>SUMIFS(DATA!$AE:$AE,DATA!$M:$M,S$6,DATA!$O:$O,$B96)</f>
        <v>142</v>
      </c>
      <c r="T96" s="49"/>
      <c r="U96" s="26">
        <f>SUMIFS(DATA!$AJ:$AJ,DATA!$O:$O,$B96,DATA!$N:$N,1)</f>
        <v>140.5902777777778</v>
      </c>
    </row>
    <row r="97" spans="2:21" x14ac:dyDescent="0.2">
      <c r="B97" s="29">
        <v>7</v>
      </c>
      <c r="C97" s="26">
        <f>SUMIFS(DATA!$AE:$AE,DATA!$M:$M,C$6,DATA!$O:$O,$B97)</f>
        <v>0</v>
      </c>
      <c r="D97" s="26">
        <f>SUMIFS(DATA!$AE:$AE,DATA!$M:$M,D$6,DATA!$O:$O,$B97)</f>
        <v>0</v>
      </c>
      <c r="E97" s="26">
        <f>SUMIFS(DATA!$AE:$AE,DATA!$M:$M,E$6,DATA!$O:$O,$B97)</f>
        <v>0</v>
      </c>
      <c r="F97" s="26">
        <f>SUMIFS(DATA!$AE:$AE,DATA!$M:$M,F$6,DATA!$O:$O,$B97)</f>
        <v>0</v>
      </c>
      <c r="G97" s="26">
        <f>SUMIFS(DATA!$AE:$AE,DATA!$M:$M,G$6,DATA!$O:$O,$B97)</f>
        <v>0</v>
      </c>
      <c r="H97" s="26">
        <f>SUMIFS(DATA!$AE:$AE,DATA!$M:$M,H$6,DATA!$O:$O,$B97)</f>
        <v>0</v>
      </c>
      <c r="I97" s="26">
        <f>SUMIFS(DATA!$AE:$AE,DATA!$M:$M,I$6,DATA!$O:$O,$B97)</f>
        <v>0</v>
      </c>
      <c r="J97" s="26">
        <f>SUMIFS(DATA!$AE:$AE,DATA!$M:$M,J$6,DATA!$O:$O,$B97)</f>
        <v>0</v>
      </c>
      <c r="K97" s="26">
        <f>SUMIFS(DATA!$AE:$AE,DATA!$M:$M,K$6,DATA!$O:$O,$B97)</f>
        <v>0</v>
      </c>
      <c r="L97" s="26">
        <f>SUMIFS(DATA!$AE:$AE,DATA!$M:$M,L$6,DATA!$O:$O,$B97)</f>
        <v>0</v>
      </c>
      <c r="M97" s="26">
        <f>SUMIFS(DATA!$AE:$AE,DATA!$M:$M,M$6,DATA!$O:$O,$B97)</f>
        <v>0</v>
      </c>
      <c r="N97" s="26">
        <f>SUMIFS(DATA!$AE:$AE,DATA!$M:$M,N$6,DATA!$O:$O,$B97)</f>
        <v>0</v>
      </c>
      <c r="O97" s="26">
        <f>SUMIFS(DATA!$AE:$AE,DATA!$M:$M,O$6,DATA!$O:$O,$B97)</f>
        <v>0</v>
      </c>
      <c r="P97" s="26">
        <f>SUMIFS(DATA!$AE:$AE,DATA!$M:$M,P$6,DATA!$O:$O,$B97)</f>
        <v>0</v>
      </c>
      <c r="Q97" s="26">
        <f>SUMIFS(DATA!$AE:$AE,DATA!$M:$M,Q$6,DATA!$O:$O,$B97)</f>
        <v>0</v>
      </c>
      <c r="R97" s="26">
        <f>SUMIFS(DATA!$AE:$AE,DATA!$M:$M,R$6,DATA!$O:$O,$B97)</f>
        <v>0</v>
      </c>
      <c r="S97" s="26">
        <f>SUMIFS(DATA!$AE:$AE,DATA!$M:$M,S$6,DATA!$O:$O,$B97)</f>
        <v>0</v>
      </c>
      <c r="T97" s="49"/>
      <c r="U97" s="26">
        <f>SUMIFS(DATA!$AJ:$AJ,DATA!$O:$O,$B97,DATA!$N:$N,1)</f>
        <v>0</v>
      </c>
    </row>
    <row r="98" spans="2:21" x14ac:dyDescent="0.2">
      <c r="B98" s="29">
        <v>8</v>
      </c>
      <c r="C98" s="26">
        <f>SUMIFS(DATA!$AE:$AE,DATA!$M:$M,C$6,DATA!$O:$O,$B98)</f>
        <v>0</v>
      </c>
      <c r="D98" s="26">
        <f>SUMIFS(DATA!$AE:$AE,DATA!$M:$M,D$6,DATA!$O:$O,$B98)</f>
        <v>0</v>
      </c>
      <c r="E98" s="26">
        <f>SUMIFS(DATA!$AE:$AE,DATA!$M:$M,E$6,DATA!$O:$O,$B98)</f>
        <v>0</v>
      </c>
      <c r="F98" s="26">
        <f>SUMIFS(DATA!$AE:$AE,DATA!$M:$M,F$6,DATA!$O:$O,$B98)</f>
        <v>0</v>
      </c>
      <c r="G98" s="26">
        <f>SUMIFS(DATA!$AE:$AE,DATA!$M:$M,G$6,DATA!$O:$O,$B98)</f>
        <v>0</v>
      </c>
      <c r="H98" s="26">
        <f>SUMIFS(DATA!$AE:$AE,DATA!$M:$M,H$6,DATA!$O:$O,$B98)</f>
        <v>0</v>
      </c>
      <c r="I98" s="26">
        <f>SUMIFS(DATA!$AE:$AE,DATA!$M:$M,I$6,DATA!$O:$O,$B98)</f>
        <v>0</v>
      </c>
      <c r="J98" s="26">
        <f>SUMIFS(DATA!$AE:$AE,DATA!$M:$M,J$6,DATA!$O:$O,$B98)</f>
        <v>0</v>
      </c>
      <c r="K98" s="26">
        <f>SUMIFS(DATA!$AE:$AE,DATA!$M:$M,K$6,DATA!$O:$O,$B98)</f>
        <v>0</v>
      </c>
      <c r="L98" s="26">
        <f>SUMIFS(DATA!$AE:$AE,DATA!$M:$M,L$6,DATA!$O:$O,$B98)</f>
        <v>0</v>
      </c>
      <c r="M98" s="26">
        <f>SUMIFS(DATA!$AE:$AE,DATA!$M:$M,M$6,DATA!$O:$O,$B98)</f>
        <v>0</v>
      </c>
      <c r="N98" s="26">
        <f>SUMIFS(DATA!$AE:$AE,DATA!$M:$M,N$6,DATA!$O:$O,$B98)</f>
        <v>0</v>
      </c>
      <c r="O98" s="26">
        <f>SUMIFS(DATA!$AE:$AE,DATA!$M:$M,O$6,DATA!$O:$O,$B98)</f>
        <v>0</v>
      </c>
      <c r="P98" s="26">
        <f>SUMIFS(DATA!$AE:$AE,DATA!$M:$M,P$6,DATA!$O:$O,$B98)</f>
        <v>0</v>
      </c>
      <c r="Q98" s="26">
        <f>SUMIFS(DATA!$AE:$AE,DATA!$M:$M,Q$6,DATA!$O:$O,$B98)</f>
        <v>0</v>
      </c>
      <c r="R98" s="26">
        <f>SUMIFS(DATA!$AE:$AE,DATA!$M:$M,R$6,DATA!$O:$O,$B98)</f>
        <v>0</v>
      </c>
      <c r="S98" s="26">
        <f>SUMIFS(DATA!$AE:$AE,DATA!$M:$M,S$6,DATA!$O:$O,$B98)</f>
        <v>0</v>
      </c>
      <c r="T98" s="49"/>
      <c r="U98" s="26">
        <f>SUMIFS(DATA!$AJ:$AJ,DATA!$O:$O,$B98,DATA!$N:$N,1)</f>
        <v>0</v>
      </c>
    </row>
    <row r="99" spans="2:21" x14ac:dyDescent="0.2">
      <c r="B99" s="29">
        <v>9</v>
      </c>
      <c r="C99" s="26">
        <f>SUMIFS(DATA!$AE:$AE,DATA!$M:$M,C$6,DATA!$O:$O,$B99)</f>
        <v>0</v>
      </c>
      <c r="D99" s="26">
        <f>SUMIFS(DATA!$AE:$AE,DATA!$M:$M,D$6,DATA!$O:$O,$B99)</f>
        <v>0</v>
      </c>
      <c r="E99" s="26">
        <f>SUMIFS(DATA!$AE:$AE,DATA!$M:$M,E$6,DATA!$O:$O,$B99)</f>
        <v>0</v>
      </c>
      <c r="F99" s="26">
        <f>SUMIFS(DATA!$AE:$AE,DATA!$M:$M,F$6,DATA!$O:$O,$B99)</f>
        <v>0</v>
      </c>
      <c r="G99" s="26">
        <f>SUMIFS(DATA!$AE:$AE,DATA!$M:$M,G$6,DATA!$O:$O,$B99)</f>
        <v>0</v>
      </c>
      <c r="H99" s="26">
        <f>SUMIFS(DATA!$AE:$AE,DATA!$M:$M,H$6,DATA!$O:$O,$B99)</f>
        <v>0</v>
      </c>
      <c r="I99" s="26">
        <f>SUMIFS(DATA!$AE:$AE,DATA!$M:$M,I$6,DATA!$O:$O,$B99)</f>
        <v>0</v>
      </c>
      <c r="J99" s="26">
        <f>SUMIFS(DATA!$AE:$AE,DATA!$M:$M,J$6,DATA!$O:$O,$B99)</f>
        <v>0</v>
      </c>
      <c r="K99" s="26">
        <f>SUMIFS(DATA!$AE:$AE,DATA!$M:$M,K$6,DATA!$O:$O,$B99)</f>
        <v>0</v>
      </c>
      <c r="L99" s="26">
        <f>SUMIFS(DATA!$AE:$AE,DATA!$M:$M,L$6,DATA!$O:$O,$B99)</f>
        <v>0</v>
      </c>
      <c r="M99" s="26">
        <f>SUMIFS(DATA!$AE:$AE,DATA!$M:$M,M$6,DATA!$O:$O,$B99)</f>
        <v>0</v>
      </c>
      <c r="N99" s="26">
        <f>SUMIFS(DATA!$AE:$AE,DATA!$M:$M,N$6,DATA!$O:$O,$B99)</f>
        <v>0</v>
      </c>
      <c r="O99" s="26">
        <f>SUMIFS(DATA!$AE:$AE,DATA!$M:$M,O$6,DATA!$O:$O,$B99)</f>
        <v>0</v>
      </c>
      <c r="P99" s="26">
        <f>SUMIFS(DATA!$AE:$AE,DATA!$M:$M,P$6,DATA!$O:$O,$B99)</f>
        <v>0</v>
      </c>
      <c r="Q99" s="26">
        <f>SUMIFS(DATA!$AE:$AE,DATA!$M:$M,Q$6,DATA!$O:$O,$B99)</f>
        <v>0</v>
      </c>
      <c r="R99" s="26">
        <f>SUMIFS(DATA!$AE:$AE,DATA!$M:$M,R$6,DATA!$O:$O,$B99)</f>
        <v>0</v>
      </c>
      <c r="S99" s="26">
        <f>SUMIFS(DATA!$AE:$AE,DATA!$M:$M,S$6,DATA!$O:$O,$B99)</f>
        <v>0</v>
      </c>
      <c r="T99" s="49"/>
      <c r="U99" s="26">
        <f>SUMIFS(DATA!$AJ:$AJ,DATA!$O:$O,$B99,DATA!$N:$N,1)</f>
        <v>0</v>
      </c>
    </row>
    <row r="100" spans="2:21" x14ac:dyDescent="0.2">
      <c r="B100" s="29">
        <v>10</v>
      </c>
      <c r="C100" s="26">
        <f>SUMIFS(DATA!$AE:$AE,DATA!$M:$M,C$6,DATA!$O:$O,$B100)</f>
        <v>0</v>
      </c>
      <c r="D100" s="26">
        <f>SUMIFS(DATA!$AE:$AE,DATA!$M:$M,D$6,DATA!$O:$O,$B100)</f>
        <v>0</v>
      </c>
      <c r="E100" s="26">
        <f>SUMIFS(DATA!$AE:$AE,DATA!$M:$M,E$6,DATA!$O:$O,$B100)</f>
        <v>0</v>
      </c>
      <c r="F100" s="26">
        <f>SUMIFS(DATA!$AE:$AE,DATA!$M:$M,F$6,DATA!$O:$O,$B100)</f>
        <v>0</v>
      </c>
      <c r="G100" s="26">
        <f>SUMIFS(DATA!$AE:$AE,DATA!$M:$M,G$6,DATA!$O:$O,$B100)</f>
        <v>0</v>
      </c>
      <c r="H100" s="26">
        <f>SUMIFS(DATA!$AE:$AE,DATA!$M:$M,H$6,DATA!$O:$O,$B100)</f>
        <v>0</v>
      </c>
      <c r="I100" s="26">
        <f>SUMIFS(DATA!$AE:$AE,DATA!$M:$M,I$6,DATA!$O:$O,$B100)</f>
        <v>0</v>
      </c>
      <c r="J100" s="26">
        <f>SUMIFS(DATA!$AE:$AE,DATA!$M:$M,J$6,DATA!$O:$O,$B100)</f>
        <v>0</v>
      </c>
      <c r="K100" s="26">
        <f>SUMIFS(DATA!$AE:$AE,DATA!$M:$M,K$6,DATA!$O:$O,$B100)</f>
        <v>0</v>
      </c>
      <c r="L100" s="26">
        <f>SUMIFS(DATA!$AE:$AE,DATA!$M:$M,L$6,DATA!$O:$O,$B100)</f>
        <v>0</v>
      </c>
      <c r="M100" s="26">
        <f>SUMIFS(DATA!$AE:$AE,DATA!$M:$M,M$6,DATA!$O:$O,$B100)</f>
        <v>0</v>
      </c>
      <c r="N100" s="26">
        <f>SUMIFS(DATA!$AE:$AE,DATA!$M:$M,N$6,DATA!$O:$O,$B100)</f>
        <v>0</v>
      </c>
      <c r="O100" s="26">
        <f>SUMIFS(DATA!$AE:$AE,DATA!$M:$M,O$6,DATA!$O:$O,$B100)</f>
        <v>0</v>
      </c>
      <c r="P100" s="26">
        <f>SUMIFS(DATA!$AE:$AE,DATA!$M:$M,P$6,DATA!$O:$O,$B100)</f>
        <v>0</v>
      </c>
      <c r="Q100" s="26">
        <f>SUMIFS(DATA!$AE:$AE,DATA!$M:$M,Q$6,DATA!$O:$O,$B100)</f>
        <v>0</v>
      </c>
      <c r="R100" s="26">
        <f>SUMIFS(DATA!$AE:$AE,DATA!$M:$M,R$6,DATA!$O:$O,$B100)</f>
        <v>0</v>
      </c>
      <c r="S100" s="26">
        <f>SUMIFS(DATA!$AE:$AE,DATA!$M:$M,S$6,DATA!$O:$O,$B100)</f>
        <v>0</v>
      </c>
      <c r="T100" s="49"/>
      <c r="U100" s="26">
        <f>SUMIFS(DATA!$AJ:$AJ,DATA!$O:$O,$B100,DATA!$N:$N,1)</f>
        <v>0</v>
      </c>
    </row>
    <row r="101" spans="2:21" x14ac:dyDescent="0.2">
      <c r="B101" s="32" t="s">
        <v>5662</v>
      </c>
      <c r="C101" s="35">
        <f>SUMPRODUCT(C49:C58,C$91:C$100)</f>
        <v>142.61181434599152</v>
      </c>
      <c r="D101" s="35">
        <f>SUMPRODUCT(D49:D58,D$91:D$100)</f>
        <v>141.70210135970333</v>
      </c>
      <c r="E101" s="35">
        <f t="shared" ref="E101:R101" si="39">SUMPRODUCT(E49:E58,E$91:E$100)</f>
        <v>142.50565610859724</v>
      </c>
      <c r="F101" s="35">
        <f t="shared" si="39"/>
        <v>141.838330393886</v>
      </c>
      <c r="G101" s="35">
        <f t="shared" si="39"/>
        <v>141.39080459770116</v>
      </c>
      <c r="H101" s="35">
        <f t="shared" si="39"/>
        <v>140.37116912599316</v>
      </c>
      <c r="I101" s="35">
        <f t="shared" si="39"/>
        <v>140.77666108319374</v>
      </c>
      <c r="J101" s="35">
        <f t="shared" si="39"/>
        <v>140.03829787234039</v>
      </c>
      <c r="K101" s="35">
        <f t="shared" si="39"/>
        <v>140.01007049345418</v>
      </c>
      <c r="L101" s="35">
        <f t="shared" si="39"/>
        <v>138.1959531416401</v>
      </c>
      <c r="M101" s="35">
        <f t="shared" si="39"/>
        <v>140.53846153846152</v>
      </c>
      <c r="N101" s="35">
        <f t="shared" si="39"/>
        <v>139.76748582230627</v>
      </c>
      <c r="O101" s="35">
        <f t="shared" si="39"/>
        <v>140.18120805369125</v>
      </c>
      <c r="P101" s="35">
        <f t="shared" si="39"/>
        <v>142.3049723756906</v>
      </c>
      <c r="Q101" s="35">
        <f t="shared" si="39"/>
        <v>141.80309278350509</v>
      </c>
      <c r="R101" s="35">
        <f t="shared" si="39"/>
        <v>139.26630434782609</v>
      </c>
      <c r="S101" s="35">
        <f>SUMPRODUCT(S49:S58,S$91:S$100)</f>
        <v>140.43358531317494</v>
      </c>
      <c r="T101" s="50"/>
      <c r="U101" s="35">
        <f>SUMPRODUCT(U49:U58,U$91:U$100)</f>
        <v>140.82897788773781</v>
      </c>
    </row>
    <row r="103" spans="2:21" x14ac:dyDescent="0.2">
      <c r="B103" s="6" t="s">
        <v>5697</v>
      </c>
      <c r="M103" s="27"/>
      <c r="N103" s="27"/>
      <c r="O103" s="36"/>
      <c r="P103" s="36"/>
      <c r="Q103" s="36"/>
      <c r="R103" s="36"/>
      <c r="S103" s="36"/>
    </row>
    <row r="104" spans="2:21" ht="20.399999999999999" x14ac:dyDescent="0.2">
      <c r="B104" s="6" t="s">
        <v>5689</v>
      </c>
      <c r="C104" s="28">
        <v>44957</v>
      </c>
      <c r="D104" s="28">
        <v>44985</v>
      </c>
      <c r="E104" s="28">
        <v>45016</v>
      </c>
      <c r="F104" s="28">
        <v>45046</v>
      </c>
      <c r="G104" s="28">
        <v>45077</v>
      </c>
      <c r="H104" s="28">
        <v>45107</v>
      </c>
      <c r="I104" s="28">
        <v>45138</v>
      </c>
      <c r="J104" s="28">
        <v>45169</v>
      </c>
      <c r="K104" s="28">
        <v>45199</v>
      </c>
      <c r="L104" s="28">
        <v>45230</v>
      </c>
      <c r="M104" s="28">
        <v>45260</v>
      </c>
      <c r="N104" s="28">
        <v>45291</v>
      </c>
      <c r="O104" s="28">
        <v>45322</v>
      </c>
      <c r="P104" s="28">
        <v>45351</v>
      </c>
      <c r="Q104" s="28">
        <v>45382</v>
      </c>
      <c r="R104" s="28">
        <v>45412</v>
      </c>
      <c r="S104" s="28">
        <v>45443</v>
      </c>
      <c r="T104" s="42"/>
      <c r="U104" s="39" t="s">
        <v>5715</v>
      </c>
    </row>
    <row r="105" spans="2:21" x14ac:dyDescent="0.2">
      <c r="B105" s="29">
        <v>1</v>
      </c>
      <c r="C105" s="7">
        <f>SUMIFS(DATA!$Y:$Y,DATA!$M:$M,C$6,DATA!$O:$O,$B105,DATA!$W:$W,"SI")</f>
        <v>201308.69721157858</v>
      </c>
      <c r="D105" s="7">
        <f>SUMIFS(DATA!$Y:$Y,DATA!$M:$M,D$6,DATA!$O:$O,$B105,DATA!$W:$W,"SI")</f>
        <v>431686.17801648582</v>
      </c>
      <c r="E105" s="7">
        <f>SUMIFS(DATA!$Y:$Y,DATA!$M:$M,E$6,DATA!$O:$O,$B105,DATA!$W:$W,"SI")</f>
        <v>663521.22464639135</v>
      </c>
      <c r="F105" s="7">
        <f>SUMIFS(DATA!$Y:$Y,DATA!$M:$M,F$6,DATA!$O:$O,$B105,DATA!$W:$W,"SI")</f>
        <v>543601.33071389794</v>
      </c>
      <c r="G105" s="7">
        <f>SUMIFS(DATA!$Y:$Y,DATA!$M:$M,G$6,DATA!$O:$O,$B105,DATA!$W:$W,"SI")</f>
        <v>412958.70406461251</v>
      </c>
      <c r="H105" s="7">
        <f>SUMIFS(DATA!$Y:$Y,DATA!$M:$M,H$6,DATA!$O:$O,$B105,DATA!$W:$W,"SI")</f>
        <v>570113.8842146548</v>
      </c>
      <c r="I105" s="7">
        <f>SUMIFS(DATA!$Y:$Y,DATA!$M:$M,I$6,DATA!$O:$O,$B105,DATA!$W:$W,"SI")</f>
        <v>464916.62591368915</v>
      </c>
      <c r="J105" s="7">
        <f>SUMIFS(DATA!$Y:$Y,DATA!$M:$M,J$6,DATA!$O:$O,$B105,DATA!$W:$W,"SI")</f>
        <v>493625.07903375005</v>
      </c>
      <c r="K105" s="7">
        <f>SUMIFS(DATA!$Y:$Y,DATA!$M:$M,K$6,DATA!$O:$O,$B105,DATA!$W:$W,"SI")</f>
        <v>254486.22897457666</v>
      </c>
      <c r="L105" s="7">
        <f>SUMIFS(DATA!$Y:$Y,DATA!$M:$M,L$6,DATA!$O:$O,$B105,DATA!$W:$W,"SI")</f>
        <v>336084.38441957929</v>
      </c>
      <c r="M105" s="7">
        <f>SUMIFS(DATA!$Y:$Y,DATA!$M:$M,M$6,DATA!$O:$O,$B105,DATA!$W:$W,"SI")</f>
        <v>220159.94744999602</v>
      </c>
      <c r="N105" s="7">
        <f>SUMIFS(DATA!$Y:$Y,DATA!$M:$M,N$6,DATA!$O:$O,$B105,DATA!$W:$W,"SI")</f>
        <v>175086.87283341918</v>
      </c>
      <c r="O105" s="7">
        <f>SUMIFS(DATA!$Y:$Y,DATA!$M:$M,O$6,DATA!$O:$O,$B105,DATA!$W:$W,"SI")</f>
        <v>83000</v>
      </c>
      <c r="P105" s="7">
        <f>SUMIFS(DATA!$Y:$Y,DATA!$M:$M,P$6,DATA!$O:$O,$B105,DATA!$W:$W,"SI")</f>
        <v>22832.137573955693</v>
      </c>
      <c r="Q105" s="7">
        <f>SUMIFS(DATA!$Y:$Y,DATA!$M:$M,Q$6,DATA!$O:$O,$B105,DATA!$W:$W,"SI")</f>
        <v>0</v>
      </c>
      <c r="R105" s="7">
        <f>SUMIFS(DATA!$Y:$Y,DATA!$M:$M,R$6,DATA!$O:$O,$B105,DATA!$W:$W,"SI")</f>
        <v>0</v>
      </c>
      <c r="S105" s="7">
        <f>SUMIFS(DATA!$Y:$Y,DATA!$M:$M,S$6,DATA!$O:$O,$B105,DATA!$W:$W,"SI")</f>
        <v>0</v>
      </c>
      <c r="T105" s="47"/>
      <c r="U105" s="7">
        <f>SUMIFS(DATA!$Y:$Y,DATA!$O:$O,$B105,DATA!$W:$W,"SI",DATA!$N:$N,1)</f>
        <v>105832.13757395568</v>
      </c>
    </row>
    <row r="106" spans="2:21" x14ac:dyDescent="0.2">
      <c r="B106" s="29">
        <v>2</v>
      </c>
      <c r="C106" s="7">
        <f>SUMIFS(DATA!$Y:$Y,DATA!$M:$M,C$6,DATA!$O:$O,$B106,DATA!$W:$W,"SI")</f>
        <v>156865.20728804462</v>
      </c>
      <c r="D106" s="7">
        <f>SUMIFS(DATA!$Y:$Y,DATA!$M:$M,D$6,DATA!$O:$O,$B106,DATA!$W:$W,"SI")</f>
        <v>449629.26285037555</v>
      </c>
      <c r="E106" s="7">
        <f>SUMIFS(DATA!$Y:$Y,DATA!$M:$M,E$6,DATA!$O:$O,$B106,DATA!$W:$W,"SI")</f>
        <v>510204.50938930159</v>
      </c>
      <c r="F106" s="7">
        <f>SUMIFS(DATA!$Y:$Y,DATA!$M:$M,F$6,DATA!$O:$O,$B106,DATA!$W:$W,"SI")</f>
        <v>365907.59276311775</v>
      </c>
      <c r="G106" s="7">
        <f>SUMIFS(DATA!$Y:$Y,DATA!$M:$M,G$6,DATA!$O:$O,$B106,DATA!$W:$W,"SI")</f>
        <v>293800.8847202739</v>
      </c>
      <c r="H106" s="7">
        <f>SUMIFS(DATA!$Y:$Y,DATA!$M:$M,H$6,DATA!$O:$O,$B106,DATA!$W:$W,"SI")</f>
        <v>380529.68216663122</v>
      </c>
      <c r="I106" s="7">
        <f>SUMIFS(DATA!$Y:$Y,DATA!$M:$M,I$6,DATA!$O:$O,$B106,DATA!$W:$W,"SI")</f>
        <v>408511.8113541003</v>
      </c>
      <c r="J106" s="7">
        <f>SUMIFS(DATA!$Y:$Y,DATA!$M:$M,J$6,DATA!$O:$O,$B106,DATA!$W:$W,"SI")</f>
        <v>425337.4287049236</v>
      </c>
      <c r="K106" s="7">
        <f>SUMIFS(DATA!$Y:$Y,DATA!$M:$M,K$6,DATA!$O:$O,$B106,DATA!$W:$W,"SI")</f>
        <v>264752.14238615811</v>
      </c>
      <c r="L106" s="7">
        <f>SUMIFS(DATA!$Y:$Y,DATA!$M:$M,L$6,DATA!$O:$O,$B106,DATA!$W:$W,"SI")</f>
        <v>268418.34091480472</v>
      </c>
      <c r="M106" s="7">
        <f>SUMIFS(DATA!$Y:$Y,DATA!$M:$M,M$6,DATA!$O:$O,$B106,DATA!$W:$W,"SI")</f>
        <v>279164.79785956675</v>
      </c>
      <c r="N106" s="7">
        <f>SUMIFS(DATA!$Y:$Y,DATA!$M:$M,N$6,DATA!$O:$O,$B106,DATA!$W:$W,"SI")</f>
        <v>202375.21016247131</v>
      </c>
      <c r="O106" s="7">
        <f>SUMIFS(DATA!$Y:$Y,DATA!$M:$M,O$6,DATA!$O:$O,$B106,DATA!$W:$W,"SI")</f>
        <v>97000</v>
      </c>
      <c r="P106" s="7">
        <f>SUMIFS(DATA!$Y:$Y,DATA!$M:$M,P$6,DATA!$O:$O,$B106,DATA!$W:$W,"SI")</f>
        <v>38897.018819847042</v>
      </c>
      <c r="Q106" s="7">
        <f>SUMIFS(DATA!$Y:$Y,DATA!$M:$M,Q$6,DATA!$O:$O,$B106,DATA!$W:$W,"SI")</f>
        <v>0</v>
      </c>
      <c r="R106" s="7">
        <f>SUMIFS(DATA!$Y:$Y,DATA!$M:$M,R$6,DATA!$O:$O,$B106,DATA!$W:$W,"SI")</f>
        <v>0</v>
      </c>
      <c r="S106" s="7">
        <f>SUMIFS(DATA!$Y:$Y,DATA!$M:$M,S$6,DATA!$O:$O,$B106,DATA!$W:$W,"SI")</f>
        <v>0</v>
      </c>
      <c r="T106" s="47"/>
      <c r="U106" s="7">
        <f>SUMIFS(DATA!$Y:$Y,DATA!$O:$O,$B106,DATA!$W:$W,"SI",DATA!$N:$N,1)</f>
        <v>135897.01881984703</v>
      </c>
    </row>
    <row r="107" spans="2:21" x14ac:dyDescent="0.2">
      <c r="B107" s="29">
        <v>3</v>
      </c>
      <c r="C107" s="7">
        <f>SUMIFS(DATA!$Y:$Y,DATA!$M:$M,C$6,DATA!$O:$O,$B107,DATA!$W:$W,"SI")</f>
        <v>96865.207288044621</v>
      </c>
      <c r="D107" s="7">
        <f>SUMIFS(DATA!$Y:$Y,DATA!$M:$M,D$6,DATA!$O:$O,$B107,DATA!$W:$W,"SI")</f>
        <v>203633.49857453129</v>
      </c>
      <c r="E107" s="7">
        <f>SUMIFS(DATA!$Y:$Y,DATA!$M:$M,E$6,DATA!$O:$O,$B107,DATA!$W:$W,"SI")</f>
        <v>150183.85811031068</v>
      </c>
      <c r="F107" s="7">
        <f>SUMIFS(DATA!$Y:$Y,DATA!$M:$M,F$6,DATA!$O:$O,$B107,DATA!$W:$W,"SI")</f>
        <v>202763.76973162335</v>
      </c>
      <c r="G107" s="7">
        <f>SUMIFS(DATA!$Y:$Y,DATA!$M:$M,G$6,DATA!$O:$O,$B107,DATA!$W:$W,"SI")</f>
        <v>214607.32845928907</v>
      </c>
      <c r="H107" s="7">
        <f>SUMIFS(DATA!$Y:$Y,DATA!$M:$M,H$6,DATA!$O:$O,$B107,DATA!$W:$W,"SI")</f>
        <v>156363.31091011869</v>
      </c>
      <c r="I107" s="7">
        <f>SUMIFS(DATA!$Y:$Y,DATA!$M:$M,I$6,DATA!$O:$O,$B107,DATA!$W:$W,"SI")</f>
        <v>222871.57701832725</v>
      </c>
      <c r="J107" s="7">
        <f>SUMIFS(DATA!$Y:$Y,DATA!$M:$M,J$6,DATA!$O:$O,$B107,DATA!$W:$W,"SI")</f>
        <v>156991.99255903758</v>
      </c>
      <c r="K107" s="7">
        <f>SUMIFS(DATA!$Y:$Y,DATA!$M:$M,K$6,DATA!$O:$O,$B107,DATA!$W:$W,"SI")</f>
        <v>108559.25882836654</v>
      </c>
      <c r="L107" s="7">
        <f>SUMIFS(DATA!$Y:$Y,DATA!$M:$M,L$6,DATA!$O:$O,$B107,DATA!$W:$W,"SI")</f>
        <v>46346.484764998328</v>
      </c>
      <c r="M107" s="7">
        <f>SUMIFS(DATA!$Y:$Y,DATA!$M:$M,M$6,DATA!$O:$O,$B107,DATA!$W:$W,"SI")</f>
        <v>125000</v>
      </c>
      <c r="N107" s="7">
        <f>SUMIFS(DATA!$Y:$Y,DATA!$M:$M,N$6,DATA!$O:$O,$B107,DATA!$W:$W,"SI")</f>
        <v>25427.418313141989</v>
      </c>
      <c r="O107" s="7">
        <f>SUMIFS(DATA!$Y:$Y,DATA!$M:$M,O$6,DATA!$O:$O,$B107,DATA!$W:$W,"SI")</f>
        <v>52000</v>
      </c>
      <c r="P107" s="7">
        <f>SUMIFS(DATA!$Y:$Y,DATA!$M:$M,P$6,DATA!$O:$O,$B107,DATA!$W:$W,"SI")</f>
        <v>25000</v>
      </c>
      <c r="Q107" s="7">
        <f>SUMIFS(DATA!$Y:$Y,DATA!$M:$M,Q$6,DATA!$O:$O,$B107,DATA!$W:$W,"SI")</f>
        <v>0</v>
      </c>
      <c r="R107" s="7">
        <f>SUMIFS(DATA!$Y:$Y,DATA!$M:$M,R$6,DATA!$O:$O,$B107,DATA!$W:$W,"SI")</f>
        <v>0</v>
      </c>
      <c r="S107" s="7">
        <f>SUMIFS(DATA!$Y:$Y,DATA!$M:$M,S$6,DATA!$O:$O,$B107,DATA!$W:$W,"SI")</f>
        <v>0</v>
      </c>
      <c r="T107" s="47"/>
      <c r="U107" s="7">
        <f>SUMIFS(DATA!$Y:$Y,DATA!$O:$O,$B107,DATA!$W:$W,"SI",DATA!$N:$N,1)</f>
        <v>77000</v>
      </c>
    </row>
    <row r="108" spans="2:21" x14ac:dyDescent="0.2">
      <c r="B108" s="29">
        <v>4</v>
      </c>
      <c r="C108" s="7">
        <f>SUMIFS(DATA!$Y:$Y,DATA!$M:$M,C$6,DATA!$O:$O,$B108,DATA!$W:$W,"SI")</f>
        <v>130786.06800140729</v>
      </c>
      <c r="D108" s="7">
        <f>SUMIFS(DATA!$Y:$Y,DATA!$M:$M,D$6,DATA!$O:$O,$B108,DATA!$W:$W,"SI")</f>
        <v>262929.2043201956</v>
      </c>
      <c r="E108" s="7">
        <f>SUMIFS(DATA!$Y:$Y,DATA!$M:$M,E$6,DATA!$O:$O,$B108,DATA!$W:$W,"SI")</f>
        <v>218625.95934052704</v>
      </c>
      <c r="F108" s="7">
        <f>SUMIFS(DATA!$Y:$Y,DATA!$M:$M,F$6,DATA!$O:$O,$B108,DATA!$W:$W,"SI")</f>
        <v>212078.26860909743</v>
      </c>
      <c r="G108" s="7">
        <f>SUMIFS(DATA!$Y:$Y,DATA!$M:$M,G$6,DATA!$O:$O,$B108,DATA!$W:$W,"SI")</f>
        <v>268539.80719779967</v>
      </c>
      <c r="H108" s="7">
        <f>SUMIFS(DATA!$Y:$Y,DATA!$M:$M,H$6,DATA!$O:$O,$B108,DATA!$W:$W,"SI")</f>
        <v>339260.8443146646</v>
      </c>
      <c r="I108" s="7">
        <f>SUMIFS(DATA!$Y:$Y,DATA!$M:$M,I$6,DATA!$O:$O,$B108,DATA!$W:$W,"SI")</f>
        <v>315521.53043963248</v>
      </c>
      <c r="J108" s="7">
        <f>SUMIFS(DATA!$Y:$Y,DATA!$M:$M,J$6,DATA!$O:$O,$B108,DATA!$W:$W,"SI")</f>
        <v>221971.51163880675</v>
      </c>
      <c r="K108" s="7">
        <f>SUMIFS(DATA!$Y:$Y,DATA!$M:$M,K$6,DATA!$O:$O,$B108,DATA!$W:$W,"SI")</f>
        <v>172166.85217619615</v>
      </c>
      <c r="L108" s="7">
        <f>SUMIFS(DATA!$Y:$Y,DATA!$M:$M,L$6,DATA!$O:$O,$B108,DATA!$W:$W,"SI")</f>
        <v>85169.707831664258</v>
      </c>
      <c r="M108" s="7">
        <f>SUMIFS(DATA!$Y:$Y,DATA!$M:$M,M$6,DATA!$O:$O,$B108,DATA!$W:$W,"SI")</f>
        <v>86557.583689683292</v>
      </c>
      <c r="N108" s="7">
        <f>SUMIFS(DATA!$Y:$Y,DATA!$M:$M,N$6,DATA!$O:$O,$B108,DATA!$W:$W,"SI")</f>
        <v>52920.404227984858</v>
      </c>
      <c r="O108" s="7">
        <f>SUMIFS(DATA!$Y:$Y,DATA!$M:$M,O$6,DATA!$O:$O,$B108,DATA!$W:$W,"SI")</f>
        <v>42000</v>
      </c>
      <c r="P108" s="7">
        <f>SUMIFS(DATA!$Y:$Y,DATA!$M:$M,P$6,DATA!$O:$O,$B108,DATA!$W:$W,"SI")</f>
        <v>13545.831278760546</v>
      </c>
      <c r="Q108" s="7">
        <f>SUMIFS(DATA!$Y:$Y,DATA!$M:$M,Q$6,DATA!$O:$O,$B108,DATA!$W:$W,"SI")</f>
        <v>0</v>
      </c>
      <c r="R108" s="7">
        <f>SUMIFS(DATA!$Y:$Y,DATA!$M:$M,R$6,DATA!$O:$O,$B108,DATA!$W:$W,"SI")</f>
        <v>0</v>
      </c>
      <c r="S108" s="7">
        <f>SUMIFS(DATA!$Y:$Y,DATA!$M:$M,S$6,DATA!$O:$O,$B108,DATA!$W:$W,"SI")</f>
        <v>0</v>
      </c>
      <c r="T108" s="47"/>
      <c r="U108" s="7">
        <f>SUMIFS(DATA!$Y:$Y,DATA!$O:$O,$B108,DATA!$W:$W,"SI",DATA!$N:$N,1)</f>
        <v>55545.831278760546</v>
      </c>
    </row>
    <row r="109" spans="2:21" x14ac:dyDescent="0.2">
      <c r="B109" s="29">
        <v>5</v>
      </c>
      <c r="C109" s="7">
        <f>SUMIFS(DATA!$Y:$Y,DATA!$M:$M,C$6,DATA!$O:$O,$B109,DATA!$W:$W,"SI")</f>
        <v>40000</v>
      </c>
      <c r="D109" s="7">
        <f>SUMIFS(DATA!$Y:$Y,DATA!$M:$M,D$6,DATA!$O:$O,$B109,DATA!$W:$W,"SI")</f>
        <v>101915.04518423468</v>
      </c>
      <c r="E109" s="7">
        <f>SUMIFS(DATA!$Y:$Y,DATA!$M:$M,E$6,DATA!$O:$O,$B109,DATA!$W:$W,"SI")</f>
        <v>52379.576446556151</v>
      </c>
      <c r="F109" s="7">
        <f>SUMIFS(DATA!$Y:$Y,DATA!$M:$M,F$6,DATA!$O:$O,$B109,DATA!$W:$W,"SI")</f>
        <v>139000</v>
      </c>
      <c r="G109" s="7">
        <f>SUMIFS(DATA!$Y:$Y,DATA!$M:$M,G$6,DATA!$O:$O,$B109,DATA!$W:$W,"SI")</f>
        <v>96338.712711695436</v>
      </c>
      <c r="H109" s="7">
        <f>SUMIFS(DATA!$Y:$Y,DATA!$M:$M,H$6,DATA!$O:$O,$B109,DATA!$W:$W,"SI")</f>
        <v>44615.832159585385</v>
      </c>
      <c r="I109" s="7">
        <f>SUMIFS(DATA!$Y:$Y,DATA!$M:$M,I$6,DATA!$O:$O,$B109,DATA!$W:$W,"SI")</f>
        <v>89909.077145469841</v>
      </c>
      <c r="J109" s="7">
        <f>SUMIFS(DATA!$Y:$Y,DATA!$M:$M,J$6,DATA!$O:$O,$B109,DATA!$W:$W,"SI")</f>
        <v>119000</v>
      </c>
      <c r="K109" s="7">
        <f>SUMIFS(DATA!$Y:$Y,DATA!$M:$M,K$6,DATA!$O:$O,$B109,DATA!$W:$W,"SI")</f>
        <v>75395.903450336235</v>
      </c>
      <c r="L109" s="7">
        <f>SUMIFS(DATA!$Y:$Y,DATA!$M:$M,L$6,DATA!$O:$O,$B109,DATA!$W:$W,"SI")</f>
        <v>70430.016642361516</v>
      </c>
      <c r="M109" s="7">
        <f>SUMIFS(DATA!$Y:$Y,DATA!$M:$M,M$6,DATA!$O:$O,$B109,DATA!$W:$W,"SI")</f>
        <v>76000</v>
      </c>
      <c r="N109" s="7">
        <f>SUMIFS(DATA!$Y:$Y,DATA!$M:$M,N$6,DATA!$O:$O,$B109,DATA!$W:$W,"SI")</f>
        <v>15331.293667176584</v>
      </c>
      <c r="O109" s="7">
        <f>SUMIFS(DATA!$Y:$Y,DATA!$M:$M,O$6,DATA!$O:$O,$B109,DATA!$W:$W,"SI")</f>
        <v>16000</v>
      </c>
      <c r="P109" s="7">
        <f>SUMIFS(DATA!$Y:$Y,DATA!$M:$M,P$6,DATA!$O:$O,$B109,DATA!$W:$W,"SI")</f>
        <v>5000</v>
      </c>
      <c r="Q109" s="7">
        <f>SUMIFS(DATA!$Y:$Y,DATA!$M:$M,Q$6,DATA!$O:$O,$B109,DATA!$W:$W,"SI")</f>
        <v>0</v>
      </c>
      <c r="R109" s="7">
        <f>SUMIFS(DATA!$Y:$Y,DATA!$M:$M,R$6,DATA!$O:$O,$B109,DATA!$W:$W,"SI")</f>
        <v>0</v>
      </c>
      <c r="S109" s="7">
        <f>SUMIFS(DATA!$Y:$Y,DATA!$M:$M,S$6,DATA!$O:$O,$B109,DATA!$W:$W,"SI")</f>
        <v>0</v>
      </c>
      <c r="T109" s="47"/>
      <c r="U109" s="7">
        <f>SUMIFS(DATA!$Y:$Y,DATA!$O:$O,$B109,DATA!$W:$W,"SI",DATA!$N:$N,1)</f>
        <v>21000</v>
      </c>
    </row>
    <row r="110" spans="2:21" x14ac:dyDescent="0.2">
      <c r="B110" s="29">
        <v>6</v>
      </c>
      <c r="C110" s="7">
        <f>SUMIFS(DATA!$Y:$Y,DATA!$M:$M,C$6,DATA!$O:$O,$B110,DATA!$W:$W,"SI")</f>
        <v>45000</v>
      </c>
      <c r="D110" s="7">
        <f>SUMIFS(DATA!$Y:$Y,DATA!$M:$M,D$6,DATA!$O:$O,$B110,DATA!$W:$W,"SI")</f>
        <v>111900.88604827379</v>
      </c>
      <c r="E110" s="7">
        <f>SUMIFS(DATA!$Y:$Y,DATA!$M:$M,E$6,DATA!$O:$O,$B110,DATA!$W:$W,"SI")</f>
        <v>44990.116680232008</v>
      </c>
      <c r="F110" s="7">
        <f>SUMIFS(DATA!$Y:$Y,DATA!$M:$M,F$6,DATA!$O:$O,$B110,DATA!$W:$W,"SI")</f>
        <v>64000</v>
      </c>
      <c r="G110" s="7">
        <f>SUMIFS(DATA!$Y:$Y,DATA!$M:$M,G$6,DATA!$O:$O,$B110,DATA!$W:$W,"SI")</f>
        <v>31000</v>
      </c>
      <c r="H110" s="7">
        <f>SUMIFS(DATA!$Y:$Y,DATA!$M:$M,H$6,DATA!$O:$O,$B110,DATA!$W:$W,"SI")</f>
        <v>65000</v>
      </c>
      <c r="I110" s="7">
        <f>SUMIFS(DATA!$Y:$Y,DATA!$M:$M,I$6,DATA!$O:$O,$B110,DATA!$W:$W,"SI")</f>
        <v>45715.729402013909</v>
      </c>
      <c r="J110" s="7">
        <f>SUMIFS(DATA!$Y:$Y,DATA!$M:$M,J$6,DATA!$O:$O,$B110,DATA!$W:$W,"SI")</f>
        <v>134470.44810586169</v>
      </c>
      <c r="K110" s="7">
        <f>SUMIFS(DATA!$Y:$Y,DATA!$M:$M,K$6,DATA!$O:$O,$B110,DATA!$W:$W,"SI")</f>
        <v>25576.670190031713</v>
      </c>
      <c r="L110" s="7">
        <f>SUMIFS(DATA!$Y:$Y,DATA!$M:$M,L$6,DATA!$O:$O,$B110,DATA!$W:$W,"SI")</f>
        <v>25618.058259089361</v>
      </c>
      <c r="M110" s="7">
        <f>SUMIFS(DATA!$Y:$Y,DATA!$M:$M,M$6,DATA!$O:$O,$B110,DATA!$W:$W,"SI")</f>
        <v>52000</v>
      </c>
      <c r="N110" s="7">
        <f>SUMIFS(DATA!$Y:$Y,DATA!$M:$M,N$6,DATA!$O:$O,$B110,DATA!$W:$W,"SI")</f>
        <v>5000</v>
      </c>
      <c r="O110" s="7">
        <f>SUMIFS(DATA!$Y:$Y,DATA!$M:$M,O$6,DATA!$O:$O,$B110,DATA!$W:$W,"SI")</f>
        <v>8000</v>
      </c>
      <c r="P110" s="7">
        <f>SUMIFS(DATA!$Y:$Y,DATA!$M:$M,P$6,DATA!$O:$O,$B110,DATA!$W:$W,"SI")</f>
        <v>0</v>
      </c>
      <c r="Q110" s="7">
        <f>SUMIFS(DATA!$Y:$Y,DATA!$M:$M,Q$6,DATA!$O:$O,$B110,DATA!$W:$W,"SI")</f>
        <v>0</v>
      </c>
      <c r="R110" s="7">
        <f>SUMIFS(DATA!$Y:$Y,DATA!$M:$M,R$6,DATA!$O:$O,$B110,DATA!$W:$W,"SI")</f>
        <v>0</v>
      </c>
      <c r="S110" s="7">
        <f>SUMIFS(DATA!$Y:$Y,DATA!$M:$M,S$6,DATA!$O:$O,$B110,DATA!$W:$W,"SI")</f>
        <v>0</v>
      </c>
      <c r="T110" s="47"/>
      <c r="U110" s="7">
        <f>SUMIFS(DATA!$Y:$Y,DATA!$O:$O,$B110,DATA!$W:$W,"SI",DATA!$N:$N,1)</f>
        <v>8000</v>
      </c>
    </row>
    <row r="111" spans="2:21" x14ac:dyDescent="0.2">
      <c r="B111" s="29">
        <v>7</v>
      </c>
      <c r="C111" s="7">
        <f>SUMIFS(DATA!$Y:$Y,DATA!$M:$M,C$6,DATA!$O:$O,$B111,DATA!$W:$W,"SI")</f>
        <v>0</v>
      </c>
      <c r="D111" s="7">
        <f>SUMIFS(DATA!$Y:$Y,DATA!$M:$M,D$6,DATA!$O:$O,$B111,DATA!$W:$W,"SI")</f>
        <v>0</v>
      </c>
      <c r="E111" s="7">
        <f>SUMIFS(DATA!$Y:$Y,DATA!$M:$M,E$6,DATA!$O:$O,$B111,DATA!$W:$W,"SI")</f>
        <v>0</v>
      </c>
      <c r="F111" s="7">
        <f>SUMIFS(DATA!$Y:$Y,DATA!$M:$M,F$6,DATA!$O:$O,$B111,DATA!$W:$W,"SI")</f>
        <v>0</v>
      </c>
      <c r="G111" s="7">
        <f>SUMIFS(DATA!$Y:$Y,DATA!$M:$M,G$6,DATA!$O:$O,$B111,DATA!$W:$W,"SI")</f>
        <v>0</v>
      </c>
      <c r="H111" s="7">
        <f>SUMIFS(DATA!$Y:$Y,DATA!$M:$M,H$6,DATA!$O:$O,$B111,DATA!$W:$W,"SI")</f>
        <v>0</v>
      </c>
      <c r="I111" s="7">
        <f>SUMIFS(DATA!$Y:$Y,DATA!$M:$M,I$6,DATA!$O:$O,$B111,DATA!$W:$W,"SI")</f>
        <v>0</v>
      </c>
      <c r="J111" s="7">
        <f>SUMIFS(DATA!$Y:$Y,DATA!$M:$M,J$6,DATA!$O:$O,$B111,DATA!$W:$W,"SI")</f>
        <v>0</v>
      </c>
      <c r="K111" s="7">
        <f>SUMIFS(DATA!$Y:$Y,DATA!$M:$M,K$6,DATA!$O:$O,$B111,DATA!$W:$W,"SI")</f>
        <v>0</v>
      </c>
      <c r="L111" s="7">
        <f>SUMIFS(DATA!$Y:$Y,DATA!$M:$M,L$6,DATA!$O:$O,$B111,DATA!$W:$W,"SI")</f>
        <v>0</v>
      </c>
      <c r="M111" s="7">
        <f>SUMIFS(DATA!$Y:$Y,DATA!$M:$M,M$6,DATA!$O:$O,$B111,DATA!$W:$W,"SI")</f>
        <v>0</v>
      </c>
      <c r="N111" s="7">
        <f>SUMIFS(DATA!$Y:$Y,DATA!$M:$M,N$6,DATA!$O:$O,$B111,DATA!$W:$W,"SI")</f>
        <v>0</v>
      </c>
      <c r="O111" s="7">
        <f>SUMIFS(DATA!$Y:$Y,DATA!$M:$M,O$6,DATA!$O:$O,$B111,DATA!$W:$W,"SI")</f>
        <v>0</v>
      </c>
      <c r="P111" s="7">
        <f>SUMIFS(DATA!$Y:$Y,DATA!$M:$M,P$6,DATA!$O:$O,$B111,DATA!$W:$W,"SI")</f>
        <v>0</v>
      </c>
      <c r="Q111" s="7">
        <f>SUMIFS(DATA!$Y:$Y,DATA!$M:$M,Q$6,DATA!$O:$O,$B111,DATA!$W:$W,"SI")</f>
        <v>0</v>
      </c>
      <c r="R111" s="7">
        <f>SUMIFS(DATA!$Y:$Y,DATA!$M:$M,R$6,DATA!$O:$O,$B111,DATA!$W:$W,"SI")</f>
        <v>0</v>
      </c>
      <c r="S111" s="7">
        <f>SUMIFS(DATA!$Y:$Y,DATA!$M:$M,S$6,DATA!$O:$O,$B111,DATA!$W:$W,"SI")</f>
        <v>0</v>
      </c>
      <c r="T111" s="47"/>
      <c r="U111" s="7">
        <f>SUMIFS(DATA!$Y:$Y,DATA!$O:$O,$B111,DATA!$W:$W,"SI",DATA!$N:$N,1)</f>
        <v>0</v>
      </c>
    </row>
    <row r="112" spans="2:21" x14ac:dyDescent="0.2">
      <c r="B112" s="29">
        <v>8</v>
      </c>
      <c r="C112" s="7">
        <f>SUMIFS(DATA!$Y:$Y,DATA!$M:$M,C$6,DATA!$O:$O,$B112,DATA!$W:$W,"SI")</f>
        <v>0</v>
      </c>
      <c r="D112" s="7">
        <f>SUMIFS(DATA!$Y:$Y,DATA!$M:$M,D$6,DATA!$O:$O,$B112,DATA!$W:$W,"SI")</f>
        <v>0</v>
      </c>
      <c r="E112" s="7">
        <f>SUMIFS(DATA!$Y:$Y,DATA!$M:$M,E$6,DATA!$O:$O,$B112,DATA!$W:$W,"SI")</f>
        <v>0</v>
      </c>
      <c r="F112" s="7">
        <f>SUMIFS(DATA!$Y:$Y,DATA!$M:$M,F$6,DATA!$O:$O,$B112,DATA!$W:$W,"SI")</f>
        <v>0</v>
      </c>
      <c r="G112" s="7">
        <f>SUMIFS(DATA!$Y:$Y,DATA!$M:$M,G$6,DATA!$O:$O,$B112,DATA!$W:$W,"SI")</f>
        <v>0</v>
      </c>
      <c r="H112" s="7">
        <f>SUMIFS(DATA!$Y:$Y,DATA!$M:$M,H$6,DATA!$O:$O,$B112,DATA!$W:$W,"SI")</f>
        <v>0</v>
      </c>
      <c r="I112" s="7">
        <f>SUMIFS(DATA!$Y:$Y,DATA!$M:$M,I$6,DATA!$O:$O,$B112,DATA!$W:$W,"SI")</f>
        <v>0</v>
      </c>
      <c r="J112" s="7">
        <f>SUMIFS(DATA!$Y:$Y,DATA!$M:$M,J$6,DATA!$O:$O,$B112,DATA!$W:$W,"SI")</f>
        <v>0</v>
      </c>
      <c r="K112" s="7">
        <f>SUMIFS(DATA!$Y:$Y,DATA!$M:$M,K$6,DATA!$O:$O,$B112,DATA!$W:$W,"SI")</f>
        <v>0</v>
      </c>
      <c r="L112" s="7">
        <f>SUMIFS(DATA!$Y:$Y,DATA!$M:$M,L$6,DATA!$O:$O,$B112,DATA!$W:$W,"SI")</f>
        <v>0</v>
      </c>
      <c r="M112" s="7">
        <f>SUMIFS(DATA!$Y:$Y,DATA!$M:$M,M$6,DATA!$O:$O,$B112,DATA!$W:$W,"SI")</f>
        <v>0</v>
      </c>
      <c r="N112" s="7">
        <f>SUMIFS(DATA!$Y:$Y,DATA!$M:$M,N$6,DATA!$O:$O,$B112,DATA!$W:$W,"SI")</f>
        <v>0</v>
      </c>
      <c r="O112" s="7">
        <f>SUMIFS(DATA!$Y:$Y,DATA!$M:$M,O$6,DATA!$O:$O,$B112,DATA!$W:$W,"SI")</f>
        <v>0</v>
      </c>
      <c r="P112" s="7">
        <f>SUMIFS(DATA!$Y:$Y,DATA!$M:$M,P$6,DATA!$O:$O,$B112,DATA!$W:$W,"SI")</f>
        <v>0</v>
      </c>
      <c r="Q112" s="7">
        <f>SUMIFS(DATA!$Y:$Y,DATA!$M:$M,Q$6,DATA!$O:$O,$B112,DATA!$W:$W,"SI")</f>
        <v>0</v>
      </c>
      <c r="R112" s="7">
        <f>SUMIFS(DATA!$Y:$Y,DATA!$M:$M,R$6,DATA!$O:$O,$B112,DATA!$W:$W,"SI")</f>
        <v>0</v>
      </c>
      <c r="S112" s="7">
        <f>SUMIFS(DATA!$Y:$Y,DATA!$M:$M,S$6,DATA!$O:$O,$B112,DATA!$W:$W,"SI")</f>
        <v>0</v>
      </c>
      <c r="T112" s="47"/>
      <c r="U112" s="7">
        <f>SUMIFS(DATA!$Y:$Y,DATA!$O:$O,$B112,DATA!$W:$W,"SI",DATA!$N:$N,1)</f>
        <v>0</v>
      </c>
    </row>
    <row r="113" spans="2:21" x14ac:dyDescent="0.2">
      <c r="B113" s="29">
        <v>9</v>
      </c>
      <c r="C113" s="7">
        <f>SUMIFS(DATA!$Y:$Y,DATA!$M:$M,C$6,DATA!$O:$O,$B113,DATA!$W:$W,"SI")</f>
        <v>0</v>
      </c>
      <c r="D113" s="7">
        <f>SUMIFS(DATA!$Y:$Y,DATA!$M:$M,D$6,DATA!$O:$O,$B113,DATA!$W:$W,"SI")</f>
        <v>0</v>
      </c>
      <c r="E113" s="7">
        <f>SUMIFS(DATA!$Y:$Y,DATA!$M:$M,E$6,DATA!$O:$O,$B113,DATA!$W:$W,"SI")</f>
        <v>0</v>
      </c>
      <c r="F113" s="7">
        <f>SUMIFS(DATA!$Y:$Y,DATA!$M:$M,F$6,DATA!$O:$O,$B113,DATA!$W:$W,"SI")</f>
        <v>0</v>
      </c>
      <c r="G113" s="7">
        <f>SUMIFS(DATA!$Y:$Y,DATA!$M:$M,G$6,DATA!$O:$O,$B113,DATA!$W:$W,"SI")</f>
        <v>0</v>
      </c>
      <c r="H113" s="7">
        <f>SUMIFS(DATA!$Y:$Y,DATA!$M:$M,H$6,DATA!$O:$O,$B113,DATA!$W:$W,"SI")</f>
        <v>0</v>
      </c>
      <c r="I113" s="7">
        <f>SUMIFS(DATA!$Y:$Y,DATA!$M:$M,I$6,DATA!$O:$O,$B113,DATA!$W:$W,"SI")</f>
        <v>0</v>
      </c>
      <c r="J113" s="7">
        <f>SUMIFS(DATA!$Y:$Y,DATA!$M:$M,J$6,DATA!$O:$O,$B113,DATA!$W:$W,"SI")</f>
        <v>0</v>
      </c>
      <c r="K113" s="7">
        <f>SUMIFS(DATA!$Y:$Y,DATA!$M:$M,K$6,DATA!$O:$O,$B113,DATA!$W:$W,"SI")</f>
        <v>0</v>
      </c>
      <c r="L113" s="7">
        <f>SUMIFS(DATA!$Y:$Y,DATA!$M:$M,L$6,DATA!$O:$O,$B113,DATA!$W:$W,"SI")</f>
        <v>0</v>
      </c>
      <c r="M113" s="7">
        <f>SUMIFS(DATA!$Y:$Y,DATA!$M:$M,M$6,DATA!$O:$O,$B113,DATA!$W:$W,"SI")</f>
        <v>0</v>
      </c>
      <c r="N113" s="7">
        <f>SUMIFS(DATA!$Y:$Y,DATA!$M:$M,N$6,DATA!$O:$O,$B113,DATA!$W:$W,"SI")</f>
        <v>0</v>
      </c>
      <c r="O113" s="7">
        <f>SUMIFS(DATA!$Y:$Y,DATA!$M:$M,O$6,DATA!$O:$O,$B113,DATA!$W:$W,"SI")</f>
        <v>0</v>
      </c>
      <c r="P113" s="7">
        <f>SUMIFS(DATA!$Y:$Y,DATA!$M:$M,P$6,DATA!$O:$O,$B113,DATA!$W:$W,"SI")</f>
        <v>0</v>
      </c>
      <c r="Q113" s="7">
        <f>SUMIFS(DATA!$Y:$Y,DATA!$M:$M,Q$6,DATA!$O:$O,$B113,DATA!$W:$W,"SI")</f>
        <v>0</v>
      </c>
      <c r="R113" s="7">
        <f>SUMIFS(DATA!$Y:$Y,DATA!$M:$M,R$6,DATA!$O:$O,$B113,DATA!$W:$W,"SI")</f>
        <v>0</v>
      </c>
      <c r="S113" s="7">
        <f>SUMIFS(DATA!$Y:$Y,DATA!$M:$M,S$6,DATA!$O:$O,$B113,DATA!$W:$W,"SI")</f>
        <v>0</v>
      </c>
      <c r="T113" s="47"/>
      <c r="U113" s="7">
        <f>SUMIFS(DATA!$Y:$Y,DATA!$O:$O,$B113,DATA!$W:$W,"SI",DATA!$N:$N,1)</f>
        <v>0</v>
      </c>
    </row>
    <row r="114" spans="2:21" x14ac:dyDescent="0.2">
      <c r="B114" s="29">
        <v>10</v>
      </c>
      <c r="C114" s="7">
        <f>SUMIFS(DATA!$Y:$Y,DATA!$M:$M,C$6,DATA!$O:$O,$B114,DATA!$W:$W,"SI")</f>
        <v>0</v>
      </c>
      <c r="D114" s="7">
        <f>SUMIFS(DATA!$Y:$Y,DATA!$M:$M,D$6,DATA!$O:$O,$B114,DATA!$W:$W,"SI")</f>
        <v>0</v>
      </c>
      <c r="E114" s="7">
        <f>SUMIFS(DATA!$Y:$Y,DATA!$M:$M,E$6,DATA!$O:$O,$B114,DATA!$W:$W,"SI")</f>
        <v>0</v>
      </c>
      <c r="F114" s="7">
        <f>SUMIFS(DATA!$Y:$Y,DATA!$M:$M,F$6,DATA!$O:$O,$B114,DATA!$W:$W,"SI")</f>
        <v>0</v>
      </c>
      <c r="G114" s="7">
        <f>SUMIFS(DATA!$Y:$Y,DATA!$M:$M,G$6,DATA!$O:$O,$B114,DATA!$W:$W,"SI")</f>
        <v>0</v>
      </c>
      <c r="H114" s="7">
        <f>SUMIFS(DATA!$Y:$Y,DATA!$M:$M,H$6,DATA!$O:$O,$B114,DATA!$W:$W,"SI")</f>
        <v>0</v>
      </c>
      <c r="I114" s="7">
        <f>SUMIFS(DATA!$Y:$Y,DATA!$M:$M,I$6,DATA!$O:$O,$B114,DATA!$W:$W,"SI")</f>
        <v>0</v>
      </c>
      <c r="J114" s="7">
        <f>SUMIFS(DATA!$Y:$Y,DATA!$M:$M,J$6,DATA!$O:$O,$B114,DATA!$W:$W,"SI")</f>
        <v>0</v>
      </c>
      <c r="K114" s="7">
        <f>SUMIFS(DATA!$Y:$Y,DATA!$M:$M,K$6,DATA!$O:$O,$B114,DATA!$W:$W,"SI")</f>
        <v>0</v>
      </c>
      <c r="L114" s="7">
        <f>SUMIFS(DATA!$Y:$Y,DATA!$M:$M,L$6,DATA!$O:$O,$B114,DATA!$W:$W,"SI")</f>
        <v>0</v>
      </c>
      <c r="M114" s="7">
        <f>SUMIFS(DATA!$Y:$Y,DATA!$M:$M,M$6,DATA!$O:$O,$B114,DATA!$W:$W,"SI")</f>
        <v>0</v>
      </c>
      <c r="N114" s="7">
        <f>SUMIFS(DATA!$Y:$Y,DATA!$M:$M,N$6,DATA!$O:$O,$B114,DATA!$W:$W,"SI")</f>
        <v>0</v>
      </c>
      <c r="O114" s="7">
        <f>SUMIFS(DATA!$Y:$Y,DATA!$M:$M,O$6,DATA!$O:$O,$B114,DATA!$W:$W,"SI")</f>
        <v>0</v>
      </c>
      <c r="P114" s="7">
        <f>SUMIFS(DATA!$Y:$Y,DATA!$M:$M,P$6,DATA!$O:$O,$B114,DATA!$W:$W,"SI")</f>
        <v>0</v>
      </c>
      <c r="Q114" s="7">
        <f>SUMIFS(DATA!$Y:$Y,DATA!$M:$M,Q$6,DATA!$O:$O,$B114,DATA!$W:$W,"SI")</f>
        <v>0</v>
      </c>
      <c r="R114" s="7">
        <f>SUMIFS(DATA!$Y:$Y,DATA!$M:$M,R$6,DATA!$O:$O,$B114,DATA!$W:$W,"SI")</f>
        <v>0</v>
      </c>
      <c r="S114" s="7">
        <f>SUMIFS(DATA!$Y:$Y,DATA!$M:$M,S$6,DATA!$O:$O,$B114,DATA!$W:$W,"SI")</f>
        <v>0</v>
      </c>
      <c r="T114" s="47"/>
      <c r="U114" s="7">
        <f>SUMIFS(DATA!$Y:$Y,DATA!$O:$O,$B114,DATA!$W:$W,"SI",DATA!$N:$N,1)</f>
        <v>0</v>
      </c>
    </row>
    <row r="115" spans="2:21" x14ac:dyDescent="0.2">
      <c r="B115" s="32" t="s">
        <v>5662</v>
      </c>
      <c r="C115" s="34">
        <f>SUM(C105:C114)</f>
        <v>670825.17978907516</v>
      </c>
      <c r="D115" s="34">
        <f t="shared" ref="D115:U115" si="40">SUM(D105:D114)</f>
        <v>1561694.0749940968</v>
      </c>
      <c r="E115" s="34">
        <f t="shared" si="40"/>
        <v>1639905.2446133189</v>
      </c>
      <c r="F115" s="34">
        <f t="shared" si="40"/>
        <v>1527350.9618177365</v>
      </c>
      <c r="G115" s="34">
        <f t="shared" si="40"/>
        <v>1317245.4371536705</v>
      </c>
      <c r="H115" s="34">
        <f t="shared" si="40"/>
        <v>1555883.5537656546</v>
      </c>
      <c r="I115" s="34">
        <f t="shared" si="40"/>
        <v>1547446.3512732328</v>
      </c>
      <c r="J115" s="34">
        <f t="shared" si="40"/>
        <v>1551396.4600423796</v>
      </c>
      <c r="K115" s="34">
        <f t="shared" si="40"/>
        <v>900937.05600566545</v>
      </c>
      <c r="L115" s="34">
        <f t="shared" si="40"/>
        <v>832066.99283249746</v>
      </c>
      <c r="M115" s="34">
        <f t="shared" si="40"/>
        <v>838882.328999246</v>
      </c>
      <c r="N115" s="34">
        <f t="shared" si="40"/>
        <v>476141.19920419389</v>
      </c>
      <c r="O115" s="34">
        <f t="shared" si="40"/>
        <v>298000</v>
      </c>
      <c r="P115" s="34">
        <f t="shared" si="40"/>
        <v>105274.98767256329</v>
      </c>
      <c r="Q115" s="34">
        <f t="shared" si="40"/>
        <v>0</v>
      </c>
      <c r="R115" s="34">
        <f t="shared" si="40"/>
        <v>0</v>
      </c>
      <c r="S115" s="34">
        <f t="shared" si="40"/>
        <v>0</v>
      </c>
      <c r="T115" s="48"/>
      <c r="U115" s="34">
        <f t="shared" si="40"/>
        <v>403274.98767256329</v>
      </c>
    </row>
    <row r="118" spans="2:21" x14ac:dyDescent="0.2">
      <c r="B118" s="6" t="s">
        <v>5698</v>
      </c>
      <c r="M118" s="27"/>
      <c r="N118" s="27"/>
      <c r="O118" s="36"/>
      <c r="P118" s="36"/>
      <c r="Q118" s="36"/>
      <c r="R118" s="36"/>
      <c r="S118" s="36"/>
    </row>
    <row r="119" spans="2:21" ht="20.399999999999999" x14ac:dyDescent="0.2">
      <c r="B119" s="6" t="s">
        <v>5689</v>
      </c>
      <c r="C119" s="28">
        <v>44957</v>
      </c>
      <c r="D119" s="28">
        <v>44985</v>
      </c>
      <c r="E119" s="28">
        <v>45016</v>
      </c>
      <c r="F119" s="28">
        <v>45046</v>
      </c>
      <c r="G119" s="28">
        <v>45077</v>
      </c>
      <c r="H119" s="28">
        <v>45107</v>
      </c>
      <c r="I119" s="28">
        <v>45138</v>
      </c>
      <c r="J119" s="28">
        <v>45169</v>
      </c>
      <c r="K119" s="28">
        <v>45199</v>
      </c>
      <c r="L119" s="28">
        <v>45230</v>
      </c>
      <c r="M119" s="28">
        <v>45260</v>
      </c>
      <c r="N119" s="28">
        <v>45291</v>
      </c>
      <c r="O119" s="28">
        <v>45322</v>
      </c>
      <c r="P119" s="28">
        <v>45351</v>
      </c>
      <c r="Q119" s="28">
        <v>45382</v>
      </c>
      <c r="R119" s="28">
        <v>45412</v>
      </c>
      <c r="S119" s="28">
        <v>45443</v>
      </c>
      <c r="T119" s="42"/>
      <c r="U119" s="39" t="s">
        <v>5715</v>
      </c>
    </row>
    <row r="120" spans="2:21" x14ac:dyDescent="0.2">
      <c r="B120" s="29">
        <v>1</v>
      </c>
      <c r="C120" s="19">
        <f t="shared" ref="C120:S120" si="41">IFERROR(C105/C63-1,"")</f>
        <v>-0.10130045887688133</v>
      </c>
      <c r="D120" s="19">
        <f t="shared" si="41"/>
        <v>-6.5614333297649763E-2</v>
      </c>
      <c r="E120" s="19">
        <f t="shared" si="41"/>
        <v>-0.11765794594894763</v>
      </c>
      <c r="F120" s="19">
        <f t="shared" si="41"/>
        <v>-0.18500550117856385</v>
      </c>
      <c r="G120" s="19">
        <f t="shared" si="41"/>
        <v>-0.20431848927820329</v>
      </c>
      <c r="H120" s="19">
        <f t="shared" si="41"/>
        <v>-0.11747076746957463</v>
      </c>
      <c r="I120" s="19">
        <f t="shared" si="41"/>
        <v>-0.12114059373593733</v>
      </c>
      <c r="J120" s="19">
        <f t="shared" si="41"/>
        <v>-5.6166196876194951E-2</v>
      </c>
      <c r="K120" s="19">
        <f t="shared" si="41"/>
        <v>-0.100755374648139</v>
      </c>
      <c r="L120" s="19">
        <f t="shared" si="41"/>
        <v>-8.9202210245042601E-2</v>
      </c>
      <c r="M120" s="19">
        <f t="shared" si="41"/>
        <v>-3.0132390088123295E-2</v>
      </c>
      <c r="N120" s="19">
        <f t="shared" si="41"/>
        <v>-0.10211860085426061</v>
      </c>
      <c r="O120" s="19">
        <f t="shared" si="41"/>
        <v>0</v>
      </c>
      <c r="P120" s="19">
        <f t="shared" si="41"/>
        <v>-4.8660934418512825E-2</v>
      </c>
      <c r="Q120" s="19" t="str">
        <f t="shared" si="41"/>
        <v/>
      </c>
      <c r="R120" s="19" t="str">
        <f t="shared" si="41"/>
        <v/>
      </c>
      <c r="S120" s="19" t="str">
        <f t="shared" si="41"/>
        <v/>
      </c>
      <c r="T120" s="45"/>
      <c r="U120" s="19">
        <f>IFERROR(U105/U63-1,"")</f>
        <v>-1.0914602112563676E-2</v>
      </c>
    </row>
    <row r="121" spans="2:21" x14ac:dyDescent="0.2">
      <c r="B121" s="29">
        <v>2</v>
      </c>
      <c r="C121" s="19">
        <f t="shared" ref="C121:S121" si="42">IFERROR(C106/C64-1,"")</f>
        <v>-2.5681942310281869E-2</v>
      </c>
      <c r="D121" s="19">
        <f t="shared" si="42"/>
        <v>-4.5373114967355521E-2</v>
      </c>
      <c r="E121" s="19">
        <f t="shared" si="42"/>
        <v>-3.5530227997539576E-2</v>
      </c>
      <c r="F121" s="19">
        <f t="shared" si="42"/>
        <v>-7.5990927365864325E-2</v>
      </c>
      <c r="G121" s="19">
        <f t="shared" si="42"/>
        <v>-4.9188075338919446E-2</v>
      </c>
      <c r="H121" s="19">
        <f t="shared" si="42"/>
        <v>-0.17095929811191457</v>
      </c>
      <c r="I121" s="19">
        <f t="shared" si="42"/>
        <v>-0.17305301345323831</v>
      </c>
      <c r="J121" s="19">
        <f t="shared" si="42"/>
        <v>-6.9283525809795132E-2</v>
      </c>
      <c r="K121" s="19">
        <f t="shared" si="42"/>
        <v>-9.0198823415264195E-2</v>
      </c>
      <c r="L121" s="19">
        <f t="shared" si="42"/>
        <v>-0.13133223004917571</v>
      </c>
      <c r="M121" s="19">
        <f t="shared" si="42"/>
        <v>-2.0474393475204411E-2</v>
      </c>
      <c r="N121" s="19">
        <f t="shared" si="42"/>
        <v>-6.739534487340415E-2</v>
      </c>
      <c r="O121" s="19">
        <f t="shared" si="42"/>
        <v>0</v>
      </c>
      <c r="P121" s="19">
        <f t="shared" si="42"/>
        <v>-2.7574529503823997E-2</v>
      </c>
      <c r="Q121" s="19" t="str">
        <f t="shared" si="42"/>
        <v/>
      </c>
      <c r="R121" s="19" t="str">
        <f t="shared" si="42"/>
        <v/>
      </c>
      <c r="S121" s="19" t="str">
        <f t="shared" si="42"/>
        <v/>
      </c>
      <c r="T121" s="45"/>
      <c r="U121" s="19">
        <f t="shared" ref="U121:U130" si="43">IFERROR(U106/U64-1,"")</f>
        <v>-8.0509575193647986E-3</v>
      </c>
    </row>
    <row r="122" spans="2:21" x14ac:dyDescent="0.2">
      <c r="B122" s="29">
        <v>3</v>
      </c>
      <c r="C122" s="19">
        <f t="shared" ref="C122:S122" si="44">IFERROR(C107/C65-1,"")</f>
        <v>-4.093854170252853E-2</v>
      </c>
      <c r="D122" s="19">
        <f t="shared" si="44"/>
        <v>-2.0992795314753399E-2</v>
      </c>
      <c r="E122" s="19">
        <f t="shared" si="44"/>
        <v>-5.5447433268486224E-2</v>
      </c>
      <c r="F122" s="19">
        <f t="shared" si="44"/>
        <v>-5.6912698922682026E-2</v>
      </c>
      <c r="G122" s="19">
        <f t="shared" si="44"/>
        <v>-0.11319285760624354</v>
      </c>
      <c r="H122" s="19">
        <f t="shared" si="44"/>
        <v>-8.5594673040241598E-2</v>
      </c>
      <c r="I122" s="19">
        <f t="shared" si="44"/>
        <v>-0.20686271523726951</v>
      </c>
      <c r="J122" s="19">
        <f t="shared" si="44"/>
        <v>-3.0913626178780351E-2</v>
      </c>
      <c r="K122" s="19">
        <f t="shared" si="44"/>
        <v>-0.1649287782433343</v>
      </c>
      <c r="L122" s="19">
        <f t="shared" si="44"/>
        <v>-9.124539676473864E-2</v>
      </c>
      <c r="M122" s="19">
        <f t="shared" si="44"/>
        <v>0</v>
      </c>
      <c r="N122" s="19">
        <f t="shared" si="44"/>
        <v>-0.17976069957606489</v>
      </c>
      <c r="O122" s="19">
        <f t="shared" si="44"/>
        <v>0</v>
      </c>
      <c r="P122" s="19">
        <f t="shared" si="44"/>
        <v>0</v>
      </c>
      <c r="Q122" s="19" t="str">
        <f t="shared" si="44"/>
        <v/>
      </c>
      <c r="R122" s="19" t="str">
        <f t="shared" si="44"/>
        <v/>
      </c>
      <c r="S122" s="19" t="str">
        <f t="shared" si="44"/>
        <v/>
      </c>
      <c r="T122" s="45"/>
      <c r="U122" s="19">
        <f t="shared" si="43"/>
        <v>0</v>
      </c>
    </row>
    <row r="123" spans="2:21" x14ac:dyDescent="0.2">
      <c r="B123" s="29">
        <v>4</v>
      </c>
      <c r="C123" s="19">
        <f t="shared" ref="C123:S123" si="45">IFERROR(C108/C66-1,"")</f>
        <v>-6.5813799989947963E-2</v>
      </c>
      <c r="D123" s="19">
        <f t="shared" si="45"/>
        <v>-2.6918509431328452E-4</v>
      </c>
      <c r="E123" s="19">
        <f t="shared" si="45"/>
        <v>-2.8329069597657575E-2</v>
      </c>
      <c r="F123" s="19">
        <f t="shared" si="45"/>
        <v>-3.600786995864802E-2</v>
      </c>
      <c r="G123" s="19">
        <f t="shared" si="45"/>
        <v>-3.0542212282311687E-2</v>
      </c>
      <c r="H123" s="19">
        <f t="shared" si="45"/>
        <v>-9.2885443008918211E-2</v>
      </c>
      <c r="I123" s="19">
        <f t="shared" si="45"/>
        <v>-8.0112156152674974E-2</v>
      </c>
      <c r="J123" s="19">
        <f t="shared" si="45"/>
        <v>-0.10132991239349487</v>
      </c>
      <c r="K123" s="19">
        <f t="shared" si="45"/>
        <v>-2.1779248998885503E-2</v>
      </c>
      <c r="L123" s="19">
        <f t="shared" si="45"/>
        <v>-0.14830292168335746</v>
      </c>
      <c r="M123" s="19">
        <f t="shared" si="45"/>
        <v>-6.9273293659319446E-2</v>
      </c>
      <c r="N123" s="19">
        <f t="shared" si="45"/>
        <v>-0.15999358368278005</v>
      </c>
      <c r="O123" s="19">
        <f t="shared" si="45"/>
        <v>0</v>
      </c>
      <c r="P123" s="19">
        <f t="shared" si="45"/>
        <v>-3.244062294567529E-2</v>
      </c>
      <c r="Q123" s="19" t="str">
        <f t="shared" si="45"/>
        <v/>
      </c>
      <c r="R123" s="19" t="str">
        <f t="shared" si="45"/>
        <v/>
      </c>
      <c r="S123" s="19" t="str">
        <f t="shared" si="45"/>
        <v/>
      </c>
      <c r="T123" s="45"/>
      <c r="U123" s="19">
        <f t="shared" si="43"/>
        <v>-8.1101557364188226E-3</v>
      </c>
    </row>
    <row r="124" spans="2:21" x14ac:dyDescent="0.2">
      <c r="B124" s="29">
        <v>5</v>
      </c>
      <c r="C124" s="19">
        <f t="shared" ref="C124:S124" si="46">IFERROR(C109/C67-1,"")</f>
        <v>0</v>
      </c>
      <c r="D124" s="19">
        <f t="shared" si="46"/>
        <v>-8.3289035064038064E-4</v>
      </c>
      <c r="E124" s="19">
        <f t="shared" si="46"/>
        <v>-8.1060062341120176E-2</v>
      </c>
      <c r="F124" s="19">
        <f t="shared" si="46"/>
        <v>0</v>
      </c>
      <c r="G124" s="19">
        <f t="shared" si="46"/>
        <v>-4.6151359290144245E-2</v>
      </c>
      <c r="H124" s="19">
        <f t="shared" si="46"/>
        <v>-5.0726975327970547E-2</v>
      </c>
      <c r="I124" s="19">
        <f t="shared" si="46"/>
        <v>-6.3447113068022531E-2</v>
      </c>
      <c r="J124" s="19">
        <f t="shared" si="46"/>
        <v>0</v>
      </c>
      <c r="K124" s="19">
        <f t="shared" si="46"/>
        <v>-0.1233034482519042</v>
      </c>
      <c r="L124" s="19">
        <f t="shared" si="46"/>
        <v>-0.15144558262215047</v>
      </c>
      <c r="M124" s="19">
        <f t="shared" si="46"/>
        <v>0</v>
      </c>
      <c r="N124" s="19">
        <f t="shared" si="46"/>
        <v>-0.14826146293463427</v>
      </c>
      <c r="O124" s="19">
        <f t="shared" si="46"/>
        <v>0</v>
      </c>
      <c r="P124" s="19">
        <f t="shared" si="46"/>
        <v>0</v>
      </c>
      <c r="Q124" s="19" t="str">
        <f t="shared" si="46"/>
        <v/>
      </c>
      <c r="R124" s="19" t="str">
        <f t="shared" si="46"/>
        <v/>
      </c>
      <c r="S124" s="19" t="str">
        <f t="shared" si="46"/>
        <v/>
      </c>
      <c r="T124" s="45"/>
      <c r="U124" s="19">
        <f t="shared" si="43"/>
        <v>0</v>
      </c>
    </row>
    <row r="125" spans="2:21" x14ac:dyDescent="0.2">
      <c r="B125" s="29">
        <v>6</v>
      </c>
      <c r="C125" s="19">
        <f t="shared" ref="C125:S125" si="47">IFERROR(C110/C68-1,"")</f>
        <v>0</v>
      </c>
      <c r="D125" s="19">
        <f t="shared" si="47"/>
        <v>-8.8494599755539749E-4</v>
      </c>
      <c r="E125" s="19">
        <f t="shared" si="47"/>
        <v>-2.1953985212347704E-2</v>
      </c>
      <c r="F125" s="19">
        <f t="shared" si="47"/>
        <v>0</v>
      </c>
      <c r="G125" s="19">
        <f t="shared" si="47"/>
        <v>0</v>
      </c>
      <c r="H125" s="19">
        <f t="shared" si="47"/>
        <v>0</v>
      </c>
      <c r="I125" s="19">
        <f t="shared" si="47"/>
        <v>-4.7588970791376917E-2</v>
      </c>
      <c r="J125" s="19">
        <f t="shared" si="47"/>
        <v>-1.8463882438965684E-2</v>
      </c>
      <c r="K125" s="19">
        <f t="shared" si="47"/>
        <v>-5.2715918887714319E-2</v>
      </c>
      <c r="L125" s="19">
        <f t="shared" si="47"/>
        <v>-5.1183027441134787E-2</v>
      </c>
      <c r="M125" s="19">
        <f t="shared" si="47"/>
        <v>0</v>
      </c>
      <c r="N125" s="19">
        <f t="shared" si="47"/>
        <v>0</v>
      </c>
      <c r="O125" s="19">
        <f t="shared" si="47"/>
        <v>0</v>
      </c>
      <c r="P125" s="19" t="str">
        <f t="shared" si="47"/>
        <v/>
      </c>
      <c r="Q125" s="19" t="str">
        <f t="shared" si="47"/>
        <v/>
      </c>
      <c r="R125" s="19" t="str">
        <f t="shared" si="47"/>
        <v/>
      </c>
      <c r="S125" s="19" t="str">
        <f t="shared" si="47"/>
        <v/>
      </c>
      <c r="T125" s="45"/>
      <c r="U125" s="19">
        <f t="shared" si="43"/>
        <v>0</v>
      </c>
    </row>
    <row r="126" spans="2:21" x14ac:dyDescent="0.2">
      <c r="B126" s="29">
        <v>7</v>
      </c>
      <c r="C126" s="19" t="str">
        <f t="shared" ref="C126:S126" si="48">IFERROR(C111/C69-1,"")</f>
        <v/>
      </c>
      <c r="D126" s="19" t="str">
        <f t="shared" si="48"/>
        <v/>
      </c>
      <c r="E126" s="19" t="str">
        <f t="shared" si="48"/>
        <v/>
      </c>
      <c r="F126" s="19" t="str">
        <f t="shared" si="48"/>
        <v/>
      </c>
      <c r="G126" s="19" t="str">
        <f t="shared" si="48"/>
        <v/>
      </c>
      <c r="H126" s="19" t="str">
        <f t="shared" si="48"/>
        <v/>
      </c>
      <c r="I126" s="19" t="str">
        <f t="shared" si="48"/>
        <v/>
      </c>
      <c r="J126" s="19" t="str">
        <f t="shared" si="48"/>
        <v/>
      </c>
      <c r="K126" s="19" t="str">
        <f t="shared" si="48"/>
        <v/>
      </c>
      <c r="L126" s="19" t="str">
        <f t="shared" si="48"/>
        <v/>
      </c>
      <c r="M126" s="19" t="str">
        <f t="shared" si="48"/>
        <v/>
      </c>
      <c r="N126" s="19" t="str">
        <f t="shared" si="48"/>
        <v/>
      </c>
      <c r="O126" s="19" t="str">
        <f t="shared" si="48"/>
        <v/>
      </c>
      <c r="P126" s="19" t="str">
        <f t="shared" si="48"/>
        <v/>
      </c>
      <c r="Q126" s="19" t="str">
        <f t="shared" si="48"/>
        <v/>
      </c>
      <c r="R126" s="19" t="str">
        <f t="shared" si="48"/>
        <v/>
      </c>
      <c r="S126" s="19" t="str">
        <f t="shared" si="48"/>
        <v/>
      </c>
      <c r="T126" s="45"/>
      <c r="U126" s="19" t="str">
        <f t="shared" si="43"/>
        <v/>
      </c>
    </row>
    <row r="127" spans="2:21" x14ac:dyDescent="0.2">
      <c r="B127" s="29">
        <v>8</v>
      </c>
      <c r="C127" s="19" t="str">
        <f t="shared" ref="C127:S127" si="49">IFERROR(C112/C70-1,"")</f>
        <v/>
      </c>
      <c r="D127" s="19" t="str">
        <f t="shared" si="49"/>
        <v/>
      </c>
      <c r="E127" s="19" t="str">
        <f t="shared" si="49"/>
        <v/>
      </c>
      <c r="F127" s="19" t="str">
        <f t="shared" si="49"/>
        <v/>
      </c>
      <c r="G127" s="19" t="str">
        <f t="shared" si="49"/>
        <v/>
      </c>
      <c r="H127" s="19" t="str">
        <f t="shared" si="49"/>
        <v/>
      </c>
      <c r="I127" s="19" t="str">
        <f t="shared" si="49"/>
        <v/>
      </c>
      <c r="J127" s="19" t="str">
        <f t="shared" si="49"/>
        <v/>
      </c>
      <c r="K127" s="19" t="str">
        <f t="shared" si="49"/>
        <v/>
      </c>
      <c r="L127" s="19" t="str">
        <f t="shared" si="49"/>
        <v/>
      </c>
      <c r="M127" s="19" t="str">
        <f t="shared" si="49"/>
        <v/>
      </c>
      <c r="N127" s="19" t="str">
        <f t="shared" si="49"/>
        <v/>
      </c>
      <c r="O127" s="19" t="str">
        <f t="shared" si="49"/>
        <v/>
      </c>
      <c r="P127" s="19" t="str">
        <f t="shared" si="49"/>
        <v/>
      </c>
      <c r="Q127" s="19" t="str">
        <f t="shared" si="49"/>
        <v/>
      </c>
      <c r="R127" s="19" t="str">
        <f t="shared" si="49"/>
        <v/>
      </c>
      <c r="S127" s="19" t="str">
        <f t="shared" si="49"/>
        <v/>
      </c>
      <c r="T127" s="45"/>
      <c r="U127" s="19" t="str">
        <f t="shared" si="43"/>
        <v/>
      </c>
    </row>
    <row r="128" spans="2:21" x14ac:dyDescent="0.2">
      <c r="B128" s="29">
        <v>9</v>
      </c>
      <c r="C128" s="19" t="str">
        <f t="shared" ref="C128:S128" si="50">IFERROR(C113/C71-1,"")</f>
        <v/>
      </c>
      <c r="D128" s="19" t="str">
        <f t="shared" si="50"/>
        <v/>
      </c>
      <c r="E128" s="19" t="str">
        <f t="shared" si="50"/>
        <v/>
      </c>
      <c r="F128" s="19" t="str">
        <f t="shared" si="50"/>
        <v/>
      </c>
      <c r="G128" s="19" t="str">
        <f t="shared" si="50"/>
        <v/>
      </c>
      <c r="H128" s="19" t="str">
        <f t="shared" si="50"/>
        <v/>
      </c>
      <c r="I128" s="19" t="str">
        <f t="shared" si="50"/>
        <v/>
      </c>
      <c r="J128" s="19" t="str">
        <f t="shared" si="50"/>
        <v/>
      </c>
      <c r="K128" s="19" t="str">
        <f t="shared" si="50"/>
        <v/>
      </c>
      <c r="L128" s="19" t="str">
        <f t="shared" si="50"/>
        <v/>
      </c>
      <c r="M128" s="19" t="str">
        <f t="shared" si="50"/>
        <v/>
      </c>
      <c r="N128" s="19" t="str">
        <f t="shared" si="50"/>
        <v/>
      </c>
      <c r="O128" s="19" t="str">
        <f t="shared" si="50"/>
        <v/>
      </c>
      <c r="P128" s="19" t="str">
        <f t="shared" si="50"/>
        <v/>
      </c>
      <c r="Q128" s="19" t="str">
        <f t="shared" si="50"/>
        <v/>
      </c>
      <c r="R128" s="19" t="str">
        <f t="shared" si="50"/>
        <v/>
      </c>
      <c r="S128" s="19" t="str">
        <f t="shared" si="50"/>
        <v/>
      </c>
      <c r="T128" s="45"/>
      <c r="U128" s="19" t="str">
        <f t="shared" si="43"/>
        <v/>
      </c>
    </row>
    <row r="129" spans="2:21" x14ac:dyDescent="0.2">
      <c r="B129" s="29">
        <v>10</v>
      </c>
      <c r="C129" s="19" t="str">
        <f t="shared" ref="C129:S129" si="51">IFERROR(C114/C72-1,"")</f>
        <v/>
      </c>
      <c r="D129" s="19" t="str">
        <f t="shared" si="51"/>
        <v/>
      </c>
      <c r="E129" s="19" t="str">
        <f t="shared" si="51"/>
        <v/>
      </c>
      <c r="F129" s="19" t="str">
        <f t="shared" si="51"/>
        <v/>
      </c>
      <c r="G129" s="19" t="str">
        <f t="shared" si="51"/>
        <v/>
      </c>
      <c r="H129" s="19" t="str">
        <f t="shared" si="51"/>
        <v/>
      </c>
      <c r="I129" s="19" t="str">
        <f t="shared" si="51"/>
        <v/>
      </c>
      <c r="J129" s="19" t="str">
        <f t="shared" si="51"/>
        <v/>
      </c>
      <c r="K129" s="19" t="str">
        <f t="shared" si="51"/>
        <v/>
      </c>
      <c r="L129" s="19" t="str">
        <f t="shared" si="51"/>
        <v/>
      </c>
      <c r="M129" s="19" t="str">
        <f t="shared" si="51"/>
        <v/>
      </c>
      <c r="N129" s="19" t="str">
        <f t="shared" si="51"/>
        <v/>
      </c>
      <c r="O129" s="19" t="str">
        <f t="shared" si="51"/>
        <v/>
      </c>
      <c r="P129" s="19" t="str">
        <f t="shared" si="51"/>
        <v/>
      </c>
      <c r="Q129" s="19" t="str">
        <f t="shared" si="51"/>
        <v/>
      </c>
      <c r="R129" s="19" t="str">
        <f t="shared" si="51"/>
        <v/>
      </c>
      <c r="S129" s="19" t="str">
        <f t="shared" si="51"/>
        <v/>
      </c>
      <c r="T129" s="45"/>
      <c r="U129" s="19" t="str">
        <f t="shared" si="43"/>
        <v/>
      </c>
    </row>
    <row r="130" spans="2:21" x14ac:dyDescent="0.2">
      <c r="B130" s="6" t="s">
        <v>5662</v>
      </c>
      <c r="C130" s="19">
        <f t="shared" ref="C130:S130" si="52">IFERROR(C115/C73-1,"")</f>
        <v>-5.6504669776265559E-2</v>
      </c>
      <c r="D130" s="19">
        <f t="shared" si="52"/>
        <v>-3.4799706431337007E-2</v>
      </c>
      <c r="E130" s="19">
        <f t="shared" si="52"/>
        <v>-7.2451784720973467E-2</v>
      </c>
      <c r="F130" s="19">
        <f t="shared" si="52"/>
        <v>-0.10208644220003738</v>
      </c>
      <c r="G130" s="19">
        <f t="shared" si="52"/>
        <v>-0.10936752051814036</v>
      </c>
      <c r="H130" s="19">
        <f t="shared" si="52"/>
        <v>-0.11697868685263646</v>
      </c>
      <c r="I130" s="19">
        <f t="shared" si="52"/>
        <v>-0.13598752022711735</v>
      </c>
      <c r="J130" s="19">
        <f t="shared" si="52"/>
        <v>-5.6901847998553468E-2</v>
      </c>
      <c r="K130" s="19">
        <f t="shared" si="52"/>
        <v>-9.271192748674173E-2</v>
      </c>
      <c r="L130" s="19">
        <f t="shared" si="52"/>
        <v>-0.11387966684505058</v>
      </c>
      <c r="M130" s="19">
        <f t="shared" si="52"/>
        <v>-2.2281667833046637E-2</v>
      </c>
      <c r="N130" s="19">
        <f t="shared" si="52"/>
        <v>-9.9922118706627816E-2</v>
      </c>
      <c r="O130" s="19">
        <f t="shared" si="52"/>
        <v>0</v>
      </c>
      <c r="P130" s="19">
        <f t="shared" si="52"/>
        <v>-2.5231595624413905E-2</v>
      </c>
      <c r="Q130" s="19" t="str">
        <f t="shared" si="52"/>
        <v/>
      </c>
      <c r="R130" s="19" t="str">
        <f t="shared" si="52"/>
        <v/>
      </c>
      <c r="S130" s="19" t="str">
        <f t="shared" si="52"/>
        <v/>
      </c>
      <c r="T130" s="45"/>
      <c r="U130" s="19">
        <f t="shared" si="43"/>
        <v>-6.711853023243175E-3</v>
      </c>
    </row>
    <row r="132" spans="2:21" x14ac:dyDescent="0.2">
      <c r="B132" s="6" t="s">
        <v>5704</v>
      </c>
      <c r="M132" s="27"/>
      <c r="N132" s="27"/>
      <c r="O132" s="36"/>
      <c r="P132" s="36"/>
      <c r="Q132" s="36"/>
      <c r="R132" s="36"/>
      <c r="S132" s="36"/>
    </row>
    <row r="133" spans="2:21" ht="20.399999999999999" x14ac:dyDescent="0.2">
      <c r="B133" s="6" t="s">
        <v>5689</v>
      </c>
      <c r="C133" s="28">
        <v>44957</v>
      </c>
      <c r="D133" s="28">
        <v>44985</v>
      </c>
      <c r="E133" s="28">
        <v>45016</v>
      </c>
      <c r="F133" s="28">
        <v>45046</v>
      </c>
      <c r="G133" s="28">
        <v>45077</v>
      </c>
      <c r="H133" s="28">
        <v>45107</v>
      </c>
      <c r="I133" s="28">
        <v>45138</v>
      </c>
      <c r="J133" s="28">
        <v>45169</v>
      </c>
      <c r="K133" s="28">
        <v>45199</v>
      </c>
      <c r="L133" s="28">
        <v>45230</v>
      </c>
      <c r="M133" s="28">
        <v>45260</v>
      </c>
      <c r="N133" s="28">
        <v>45291</v>
      </c>
      <c r="O133" s="28">
        <v>45322</v>
      </c>
      <c r="P133" s="28">
        <v>45351</v>
      </c>
      <c r="Q133" s="28">
        <v>45382</v>
      </c>
      <c r="R133" s="28">
        <v>45412</v>
      </c>
      <c r="S133" s="28">
        <v>45443</v>
      </c>
      <c r="T133" s="42"/>
      <c r="U133" s="39" t="s">
        <v>5715</v>
      </c>
    </row>
    <row r="134" spans="2:21" x14ac:dyDescent="0.2">
      <c r="B134" s="29">
        <v>1</v>
      </c>
      <c r="C134" s="7">
        <f>SUMIFS(DATA!$AA:$AA,DATA!$M:$M,C$6,DATA!$O:$O,$B134,DATA!$W:$W,"SI")</f>
        <v>50834.326900890715</v>
      </c>
      <c r="D134" s="7">
        <f>SUMIFS(DATA!$AA:$AA,DATA!$M:$M,D$6,DATA!$O:$O,$B134,DATA!$W:$W,"SI")</f>
        <v>108559.95016896825</v>
      </c>
      <c r="E134" s="7">
        <f>SUMIFS(DATA!$AA:$AA,DATA!$M:$M,E$6,DATA!$O:$O,$B134,DATA!$W:$W,"SI")</f>
        <v>167432.88777500106</v>
      </c>
      <c r="F134" s="7">
        <f>SUMIFS(DATA!$AA:$AA,DATA!$M:$M,F$6,DATA!$O:$O,$B134,DATA!$W:$W,"SI")</f>
        <v>135003.87989881265</v>
      </c>
      <c r="G134" s="7">
        <f>SUMIFS(DATA!$AA:$AA,DATA!$M:$M,G$6,DATA!$O:$O,$B134,DATA!$W:$W,"SI")</f>
        <v>104040.98340589562</v>
      </c>
      <c r="H134" s="7">
        <f>SUMIFS(DATA!$AA:$AA,DATA!$M:$M,H$6,DATA!$O:$O,$B134,DATA!$W:$W,"SI")</f>
        <v>141476.54595457989</v>
      </c>
      <c r="I134" s="7">
        <f>SUMIFS(DATA!$AA:$AA,DATA!$M:$M,I$6,DATA!$O:$O,$B134,DATA!$W:$W,"SI")</f>
        <v>116438.59485197833</v>
      </c>
      <c r="J134" s="7">
        <f>SUMIFS(DATA!$AA:$AA,DATA!$M:$M,J$6,DATA!$O:$O,$B134,DATA!$W:$W,"SI")</f>
        <v>121731.55468283173</v>
      </c>
      <c r="K134" s="7">
        <f>SUMIFS(DATA!$AA:$AA,DATA!$M:$M,K$6,DATA!$O:$O,$B134,DATA!$W:$W,"SI")</f>
        <v>62353.944433706798</v>
      </c>
      <c r="L134" s="7">
        <f>SUMIFS(DATA!$AA:$AA,DATA!$M:$M,L$6,DATA!$O:$O,$B134,DATA!$W:$W,"SI")</f>
        <v>73337.787518408833</v>
      </c>
      <c r="M134" s="7">
        <f>SUMIFS(DATA!$AA:$AA,DATA!$M:$M,M$6,DATA!$O:$O,$B134,DATA!$W:$W,"SI")</f>
        <v>55145.490168159282</v>
      </c>
      <c r="N134" s="7">
        <f>SUMIFS(DATA!$AA:$AA,DATA!$M:$M,N$6,DATA!$O:$O,$B134,DATA!$W:$W,"SI")</f>
        <v>42670.820468404258</v>
      </c>
      <c r="O134" s="7">
        <f>SUMIFS(DATA!$AA:$AA,DATA!$M:$M,O$6,DATA!$O:$O,$B134,DATA!$W:$W,"SI")</f>
        <v>21109.98</v>
      </c>
      <c r="P134" s="7">
        <f>SUMIFS(DATA!$AA:$AA,DATA!$M:$M,P$6,DATA!$O:$O,$B134,DATA!$W:$W,"SI")</f>
        <v>5733.9220530878592</v>
      </c>
      <c r="Q134" s="7">
        <f>SUMIFS(DATA!$AA:$AA,DATA!$M:$M,Q$6,DATA!$O:$O,$B134,DATA!$W:$W,"SI")</f>
        <v>0</v>
      </c>
      <c r="R134" s="7">
        <f>SUMIFS(DATA!$AA:$AA,DATA!$M:$M,R$6,DATA!$O:$O,$B134,DATA!$W:$W,"SI")</f>
        <v>0</v>
      </c>
      <c r="S134" s="7">
        <f>SUMIFS(DATA!$AA:$AA,DATA!$M:$M,S$6,DATA!$O:$O,$B134,DATA!$W:$W,"SI")</f>
        <v>0</v>
      </c>
      <c r="T134" s="47"/>
      <c r="U134" s="7">
        <f>SUMIFS(DATA!$AA:$AA,DATA!$O:$O,$B134,DATA!$W:$W,"SI",DATA!$N:$N,1)</f>
        <v>26843.902053087859</v>
      </c>
    </row>
    <row r="135" spans="2:21" x14ac:dyDescent="0.2">
      <c r="B135" s="29">
        <v>2</v>
      </c>
      <c r="C135" s="7">
        <f>SUMIFS(DATA!$AA:$AA,DATA!$M:$M,C$6,DATA!$O:$O,$B135,DATA!$W:$W,"SI")</f>
        <v>39107.341220616901</v>
      </c>
      <c r="D135" s="7">
        <f>SUMIFS(DATA!$AA:$AA,DATA!$M:$M,D$6,DATA!$O:$O,$B135,DATA!$W:$W,"SI")</f>
        <v>113086.01898006273</v>
      </c>
      <c r="E135" s="7">
        <f>SUMIFS(DATA!$AA:$AA,DATA!$M:$M,E$6,DATA!$O:$O,$B135,DATA!$W:$W,"SI")</f>
        <v>128340.76983600065</v>
      </c>
      <c r="F135" s="7">
        <f>SUMIFS(DATA!$AA:$AA,DATA!$M:$M,F$6,DATA!$O:$O,$B135,DATA!$W:$W,"SI")</f>
        <v>92097.88864490822</v>
      </c>
      <c r="G135" s="7">
        <f>SUMIFS(DATA!$AA:$AA,DATA!$M:$M,G$6,DATA!$O:$O,$B135,DATA!$W:$W,"SI")</f>
        <v>73569.064440791335</v>
      </c>
      <c r="H135" s="7">
        <f>SUMIFS(DATA!$AA:$AA,DATA!$M:$M,H$6,DATA!$O:$O,$B135,DATA!$W:$W,"SI")</f>
        <v>95098.784509611127</v>
      </c>
      <c r="I135" s="7">
        <f>SUMIFS(DATA!$AA:$AA,DATA!$M:$M,I$6,DATA!$O:$O,$B135,DATA!$W:$W,"SI")</f>
        <v>100713.45973650629</v>
      </c>
      <c r="J135" s="7">
        <f>SUMIFS(DATA!$AA:$AA,DATA!$M:$M,J$6,DATA!$O:$O,$B135,DATA!$W:$W,"SI")</f>
        <v>102984.8106121851</v>
      </c>
      <c r="K135" s="7">
        <f>SUMIFS(DATA!$AA:$AA,DATA!$M:$M,K$6,DATA!$O:$O,$B135,DATA!$W:$W,"SI")</f>
        <v>65379.024930864784</v>
      </c>
      <c r="L135" s="7">
        <f>SUMIFS(DATA!$AA:$AA,DATA!$M:$M,L$6,DATA!$O:$O,$B135,DATA!$W:$W,"SI")</f>
        <v>64487.341807233905</v>
      </c>
      <c r="M135" s="7">
        <f>SUMIFS(DATA!$AA:$AA,DATA!$M:$M,M$6,DATA!$O:$O,$B135,DATA!$W:$W,"SI")</f>
        <v>68685.300496965297</v>
      </c>
      <c r="N135" s="7">
        <f>SUMIFS(DATA!$AA:$AA,DATA!$M:$M,N$6,DATA!$O:$O,$B135,DATA!$W:$W,"SI")</f>
        <v>50578.37547668453</v>
      </c>
      <c r="O135" s="7">
        <f>SUMIFS(DATA!$AA:$AA,DATA!$M:$M,O$6,DATA!$O:$O,$B135,DATA!$W:$W,"SI")</f>
        <v>24337.73</v>
      </c>
      <c r="P135" s="7">
        <f>SUMIFS(DATA!$AA:$AA,DATA!$M:$M,P$6,DATA!$O:$O,$B135,DATA!$W:$W,"SI")</f>
        <v>9516.0526101022842</v>
      </c>
      <c r="Q135" s="7">
        <f>SUMIFS(DATA!$AA:$AA,DATA!$M:$M,Q$6,DATA!$O:$O,$B135,DATA!$W:$W,"SI")</f>
        <v>0</v>
      </c>
      <c r="R135" s="7">
        <f>SUMIFS(DATA!$AA:$AA,DATA!$M:$M,R$6,DATA!$O:$O,$B135,DATA!$W:$W,"SI")</f>
        <v>0</v>
      </c>
      <c r="S135" s="7">
        <f>SUMIFS(DATA!$AA:$AA,DATA!$M:$M,S$6,DATA!$O:$O,$B135,DATA!$W:$W,"SI")</f>
        <v>0</v>
      </c>
      <c r="T135" s="47"/>
      <c r="U135" s="7">
        <f>SUMIFS(DATA!$AA:$AA,DATA!$O:$O,$B135,DATA!$W:$W,"SI",DATA!$N:$N,1)</f>
        <v>33853.78261010228</v>
      </c>
    </row>
    <row r="136" spans="2:21" x14ac:dyDescent="0.2">
      <c r="B136" s="29">
        <v>3</v>
      </c>
      <c r="C136" s="7">
        <f>SUMIFS(DATA!$AA:$AA,DATA!$M:$M,C$6,DATA!$O:$O,$B136,DATA!$W:$W,"SI")</f>
        <v>24447.111220616913</v>
      </c>
      <c r="D136" s="7">
        <f>SUMIFS(DATA!$AA:$AA,DATA!$M:$M,D$6,DATA!$O:$O,$B136,DATA!$W:$W,"SI")</f>
        <v>50817.1101485373</v>
      </c>
      <c r="E136" s="7">
        <f>SUMIFS(DATA!$AA:$AA,DATA!$M:$M,E$6,DATA!$O:$O,$B136,DATA!$W:$W,"SI")</f>
        <v>38125.556879762415</v>
      </c>
      <c r="F136" s="7">
        <f>SUMIFS(DATA!$AA:$AA,DATA!$M:$M,F$6,DATA!$O:$O,$B136,DATA!$W:$W,"SI")</f>
        <v>50790.069015770656</v>
      </c>
      <c r="G136" s="7">
        <f>SUMIFS(DATA!$AA:$AA,DATA!$M:$M,G$6,DATA!$O:$O,$B136,DATA!$W:$W,"SI")</f>
        <v>53089.730184322987</v>
      </c>
      <c r="H136" s="7">
        <f>SUMIFS(DATA!$AA:$AA,DATA!$M:$M,H$6,DATA!$O:$O,$B136,DATA!$W:$W,"SI")</f>
        <v>39284.723408819642</v>
      </c>
      <c r="I136" s="7">
        <f>SUMIFS(DATA!$AA:$AA,DATA!$M:$M,I$6,DATA!$O:$O,$B136,DATA!$W:$W,"SI")</f>
        <v>56310.139529755186</v>
      </c>
      <c r="J136" s="7">
        <f>SUMIFS(DATA!$AA:$AA,DATA!$M:$M,J$6,DATA!$O:$O,$B136,DATA!$W:$W,"SI")</f>
        <v>38431.372357043503</v>
      </c>
      <c r="K136" s="7">
        <f>SUMIFS(DATA!$AA:$AA,DATA!$M:$M,K$6,DATA!$O:$O,$B136,DATA!$W:$W,"SI")</f>
        <v>26864.301450892941</v>
      </c>
      <c r="L136" s="7">
        <f>SUMIFS(DATA!$AA:$AA,DATA!$M:$M,L$6,DATA!$O:$O,$B136,DATA!$W:$W,"SI")</f>
        <v>11691.625836160549</v>
      </c>
      <c r="M136" s="7">
        <f>SUMIFS(DATA!$AA:$AA,DATA!$M:$M,M$6,DATA!$O:$O,$B136,DATA!$W:$W,"SI")</f>
        <v>31207.100000000002</v>
      </c>
      <c r="N136" s="7">
        <f>SUMIFS(DATA!$AA:$AA,DATA!$M:$M,N$6,DATA!$O:$O,$B136,DATA!$W:$W,"SI")</f>
        <v>6258.4470861426998</v>
      </c>
      <c r="O136" s="7">
        <f>SUMIFS(DATA!$AA:$AA,DATA!$M:$M,O$6,DATA!$O:$O,$B136,DATA!$W:$W,"SI")</f>
        <v>13034.380000000001</v>
      </c>
      <c r="P136" s="7">
        <f>SUMIFS(DATA!$AA:$AA,DATA!$M:$M,P$6,DATA!$O:$O,$B136,DATA!$W:$W,"SI")</f>
        <v>6282.73</v>
      </c>
      <c r="Q136" s="7">
        <f>SUMIFS(DATA!$AA:$AA,DATA!$M:$M,Q$6,DATA!$O:$O,$B136,DATA!$W:$W,"SI")</f>
        <v>0</v>
      </c>
      <c r="R136" s="7">
        <f>SUMIFS(DATA!$AA:$AA,DATA!$M:$M,R$6,DATA!$O:$O,$B136,DATA!$W:$W,"SI")</f>
        <v>0</v>
      </c>
      <c r="S136" s="7">
        <f>SUMIFS(DATA!$AA:$AA,DATA!$M:$M,S$6,DATA!$O:$O,$B136,DATA!$W:$W,"SI")</f>
        <v>0</v>
      </c>
      <c r="T136" s="47"/>
      <c r="U136" s="7">
        <f>SUMIFS(DATA!$AA:$AA,DATA!$O:$O,$B136,DATA!$W:$W,"SI",DATA!$N:$N,1)</f>
        <v>19317.110000000004</v>
      </c>
    </row>
    <row r="137" spans="2:21" x14ac:dyDescent="0.2">
      <c r="B137" s="29">
        <v>4</v>
      </c>
      <c r="C137" s="7">
        <f>SUMIFS(DATA!$AA:$AA,DATA!$M:$M,C$6,DATA!$O:$O,$B137,DATA!$W:$W,"SI")</f>
        <v>32908.840084702009</v>
      </c>
      <c r="D137" s="7">
        <f>SUMIFS(DATA!$AA:$AA,DATA!$M:$M,D$6,DATA!$O:$O,$B137,DATA!$W:$W,"SI")</f>
        <v>66055.475831736738</v>
      </c>
      <c r="E137" s="7">
        <f>SUMIFS(DATA!$AA:$AA,DATA!$M:$M,E$6,DATA!$O:$O,$B137,DATA!$W:$W,"SI")</f>
        <v>54661.751259433091</v>
      </c>
      <c r="F137" s="7">
        <f>SUMIFS(DATA!$AA:$AA,DATA!$M:$M,F$6,DATA!$O:$O,$B137,DATA!$W:$W,"SI")</f>
        <v>53488.670544918612</v>
      </c>
      <c r="G137" s="7">
        <f>SUMIFS(DATA!$AA:$AA,DATA!$M:$M,G$6,DATA!$O:$O,$B137,DATA!$W:$W,"SI")</f>
        <v>66266.940951176352</v>
      </c>
      <c r="H137" s="7">
        <f>SUMIFS(DATA!$AA:$AA,DATA!$M:$M,H$6,DATA!$O:$O,$B137,DATA!$W:$W,"SI")</f>
        <v>82618.031629175734</v>
      </c>
      <c r="I137" s="7">
        <f>SUMIFS(DATA!$AA:$AA,DATA!$M:$M,I$6,DATA!$O:$O,$B137,DATA!$W:$W,"SI")</f>
        <v>75915.83707044051</v>
      </c>
      <c r="J137" s="7">
        <f>SUMIFS(DATA!$AA:$AA,DATA!$M:$M,J$6,DATA!$O:$O,$B137,DATA!$W:$W,"SI")</f>
        <v>53965.883936828359</v>
      </c>
      <c r="K137" s="7">
        <f>SUMIFS(DATA!$AA:$AA,DATA!$M:$M,K$6,DATA!$O:$O,$B137,DATA!$W:$W,"SI")</f>
        <v>41195.909256560692</v>
      </c>
      <c r="L137" s="7">
        <f>SUMIFS(DATA!$AA:$AA,DATA!$M:$M,L$6,DATA!$O:$O,$B137,DATA!$W:$W,"SI")</f>
        <v>20649.742982114596</v>
      </c>
      <c r="M137" s="7">
        <f>SUMIFS(DATA!$AA:$AA,DATA!$M:$M,M$6,DATA!$O:$O,$B137,DATA!$W:$W,"SI")</f>
        <v>21682.748782033515</v>
      </c>
      <c r="N137" s="7">
        <f>SUMIFS(DATA!$AA:$AA,DATA!$M:$M,N$6,DATA!$O:$O,$B137,DATA!$W:$W,"SI")</f>
        <v>12744.591555601473</v>
      </c>
      <c r="O137" s="7">
        <f>SUMIFS(DATA!$AA:$AA,DATA!$M:$M,O$6,DATA!$O:$O,$B137,DATA!$W:$W,"SI")</f>
        <v>9972.09</v>
      </c>
      <c r="P137" s="7">
        <f>SUMIFS(DATA!$AA:$AA,DATA!$M:$M,P$6,DATA!$O:$O,$B137,DATA!$W:$W,"SI")</f>
        <v>3403.1965969131766</v>
      </c>
      <c r="Q137" s="7">
        <f>SUMIFS(DATA!$AA:$AA,DATA!$M:$M,Q$6,DATA!$O:$O,$B137,DATA!$W:$W,"SI")</f>
        <v>0</v>
      </c>
      <c r="R137" s="7">
        <f>SUMIFS(DATA!$AA:$AA,DATA!$M:$M,R$6,DATA!$O:$O,$B137,DATA!$W:$W,"SI")</f>
        <v>0</v>
      </c>
      <c r="S137" s="7">
        <f>SUMIFS(DATA!$AA:$AA,DATA!$M:$M,S$6,DATA!$O:$O,$B137,DATA!$W:$W,"SI")</f>
        <v>0</v>
      </c>
      <c r="T137" s="47"/>
      <c r="U137" s="7">
        <f>SUMIFS(DATA!$AA:$AA,DATA!$O:$O,$B137,DATA!$W:$W,"SI",DATA!$N:$N,1)</f>
        <v>13375.286596913176</v>
      </c>
    </row>
    <row r="138" spans="2:21" x14ac:dyDescent="0.2">
      <c r="B138" s="29">
        <v>5</v>
      </c>
      <c r="C138" s="7">
        <f>SUMIFS(DATA!$AA:$AA,DATA!$M:$M,C$6,DATA!$O:$O,$B138,DATA!$W:$W,"SI")</f>
        <v>10099.960000000001</v>
      </c>
      <c r="D138" s="7">
        <f>SUMIFS(DATA!$AA:$AA,DATA!$M:$M,D$6,DATA!$O:$O,$B138,DATA!$W:$W,"SI")</f>
        <v>25784.603579770483</v>
      </c>
      <c r="E138" s="7">
        <f>SUMIFS(DATA!$AA:$AA,DATA!$M:$M,E$6,DATA!$O:$O,$B138,DATA!$W:$W,"SI")</f>
        <v>13189.365790989763</v>
      </c>
      <c r="F138" s="7">
        <f>SUMIFS(DATA!$AA:$AA,DATA!$M:$M,F$6,DATA!$O:$O,$B138,DATA!$W:$W,"SI")</f>
        <v>35109.29</v>
      </c>
      <c r="G138" s="7">
        <f>SUMIFS(DATA!$AA:$AA,DATA!$M:$M,G$6,DATA!$O:$O,$B138,DATA!$W:$W,"SI")</f>
        <v>24325.958406867754</v>
      </c>
      <c r="H138" s="7">
        <f>SUMIFS(DATA!$AA:$AA,DATA!$M:$M,H$6,DATA!$O:$O,$B138,DATA!$W:$W,"SI")</f>
        <v>11178.754781835174</v>
      </c>
      <c r="I138" s="7">
        <f>SUMIFS(DATA!$AA:$AA,DATA!$M:$M,I$6,DATA!$O:$O,$B138,DATA!$W:$W,"SI")</f>
        <v>22098.455437274035</v>
      </c>
      <c r="J138" s="7">
        <f>SUMIFS(DATA!$AA:$AA,DATA!$M:$M,J$6,DATA!$O:$O,$B138,DATA!$W:$W,"SI")</f>
        <v>28930.510000000002</v>
      </c>
      <c r="K138" s="7">
        <f>SUMIFS(DATA!$AA:$AA,DATA!$M:$M,K$6,DATA!$O:$O,$B138,DATA!$W:$W,"SI")</f>
        <v>18922.740320518678</v>
      </c>
      <c r="L138" s="7">
        <f>SUMIFS(DATA!$AA:$AA,DATA!$M:$M,L$6,DATA!$O:$O,$B138,DATA!$W:$W,"SI")</f>
        <v>17113.08133319363</v>
      </c>
      <c r="M138" s="7">
        <f>SUMIFS(DATA!$AA:$AA,DATA!$M:$M,M$6,DATA!$O:$O,$B138,DATA!$W:$W,"SI")</f>
        <v>18868.900000000001</v>
      </c>
      <c r="N138" s="7">
        <f>SUMIFS(DATA!$AA:$AA,DATA!$M:$M,N$6,DATA!$O:$O,$B138,DATA!$W:$W,"SI")</f>
        <v>3896.6844934038763</v>
      </c>
      <c r="O138" s="7">
        <f>SUMIFS(DATA!$AA:$AA,DATA!$M:$M,O$6,DATA!$O:$O,$B138,DATA!$W:$W,"SI")</f>
        <v>3324.28</v>
      </c>
      <c r="P138" s="7">
        <f>SUMIFS(DATA!$AA:$AA,DATA!$M:$M,P$6,DATA!$O:$O,$B138,DATA!$W:$W,"SI")</f>
        <v>1303.3399999999999</v>
      </c>
      <c r="Q138" s="7">
        <f>SUMIFS(DATA!$AA:$AA,DATA!$M:$M,Q$6,DATA!$O:$O,$B138,DATA!$W:$W,"SI")</f>
        <v>0</v>
      </c>
      <c r="R138" s="7">
        <f>SUMIFS(DATA!$AA:$AA,DATA!$M:$M,R$6,DATA!$O:$O,$B138,DATA!$W:$W,"SI")</f>
        <v>0</v>
      </c>
      <c r="S138" s="7">
        <f>SUMIFS(DATA!$AA:$AA,DATA!$M:$M,S$6,DATA!$O:$O,$B138,DATA!$W:$W,"SI")</f>
        <v>0</v>
      </c>
      <c r="T138" s="47"/>
      <c r="U138" s="7">
        <f>SUMIFS(DATA!$AA:$AA,DATA!$O:$O,$B138,DATA!$W:$W,"SI",DATA!$N:$N,1)</f>
        <v>4627.62</v>
      </c>
    </row>
    <row r="139" spans="2:21" x14ac:dyDescent="0.2">
      <c r="B139" s="29">
        <v>6</v>
      </c>
      <c r="C139" s="7">
        <f>SUMIFS(DATA!$AA:$AA,DATA!$M:$M,C$6,DATA!$O:$O,$B139,DATA!$W:$W,"SI")</f>
        <v>11303.43</v>
      </c>
      <c r="D139" s="7">
        <f>SUMIFS(DATA!$AA:$AA,DATA!$M:$M,D$6,DATA!$O:$O,$B139,DATA!$W:$W,"SI")</f>
        <v>26871.089035542387</v>
      </c>
      <c r="E139" s="7">
        <f>SUMIFS(DATA!$AA:$AA,DATA!$M:$M,E$6,DATA!$O:$O,$B139,DATA!$W:$W,"SI")</f>
        <v>11332.771952260064</v>
      </c>
      <c r="F139" s="7">
        <f>SUMIFS(DATA!$AA:$AA,DATA!$M:$M,F$6,DATA!$O:$O,$B139,DATA!$W:$W,"SI")</f>
        <v>16357.830000000002</v>
      </c>
      <c r="G139" s="7">
        <f>SUMIFS(DATA!$AA:$AA,DATA!$M:$M,G$6,DATA!$O:$O,$B139,DATA!$W:$W,"SI")</f>
        <v>7772.13</v>
      </c>
      <c r="H139" s="7">
        <f>SUMIFS(DATA!$AA:$AA,DATA!$M:$M,H$6,DATA!$O:$O,$B139,DATA!$W:$W,"SI")</f>
        <v>15372.650000000001</v>
      </c>
      <c r="I139" s="7">
        <f>SUMIFS(DATA!$AA:$AA,DATA!$M:$M,I$6,DATA!$O:$O,$B139,DATA!$W:$W,"SI")</f>
        <v>10729.692578028362</v>
      </c>
      <c r="J139" s="7">
        <f>SUMIFS(DATA!$AA:$AA,DATA!$M:$M,J$6,DATA!$O:$O,$B139,DATA!$W:$W,"SI")</f>
        <v>32791.966469806881</v>
      </c>
      <c r="K139" s="7">
        <f>SUMIFS(DATA!$AA:$AA,DATA!$M:$M,K$6,DATA!$O:$O,$B139,DATA!$W:$W,"SI")</f>
        <v>6421.738718528467</v>
      </c>
      <c r="L139" s="7">
        <f>SUMIFS(DATA!$AA:$AA,DATA!$M:$M,L$6,DATA!$O:$O,$B139,DATA!$W:$W,"SI")</f>
        <v>6460.192010280306</v>
      </c>
      <c r="M139" s="7">
        <f>SUMIFS(DATA!$AA:$AA,DATA!$M:$M,M$6,DATA!$O:$O,$B139,DATA!$W:$W,"SI")</f>
        <v>12744.47</v>
      </c>
      <c r="N139" s="7">
        <f>SUMIFS(DATA!$AA:$AA,DATA!$M:$M,N$6,DATA!$O:$O,$B139,DATA!$W:$W,"SI")</f>
        <v>1262.2</v>
      </c>
      <c r="O139" s="7">
        <f>SUMIFS(DATA!$AA:$AA,DATA!$M:$M,O$6,DATA!$O:$O,$B139,DATA!$W:$W,"SI")</f>
        <v>2082.7199999999998</v>
      </c>
      <c r="P139" s="7">
        <f>SUMIFS(DATA!$AA:$AA,DATA!$M:$M,P$6,DATA!$O:$O,$B139,DATA!$W:$W,"SI")</f>
        <v>0</v>
      </c>
      <c r="Q139" s="7">
        <f>SUMIFS(DATA!$AA:$AA,DATA!$M:$M,Q$6,DATA!$O:$O,$B139,DATA!$W:$W,"SI")</f>
        <v>0</v>
      </c>
      <c r="R139" s="7">
        <f>SUMIFS(DATA!$AA:$AA,DATA!$M:$M,R$6,DATA!$O:$O,$B139,DATA!$W:$W,"SI")</f>
        <v>0</v>
      </c>
      <c r="S139" s="7">
        <f>SUMIFS(DATA!$AA:$AA,DATA!$M:$M,S$6,DATA!$O:$O,$B139,DATA!$W:$W,"SI")</f>
        <v>0</v>
      </c>
      <c r="T139" s="47"/>
      <c r="U139" s="7">
        <f>SUMIFS(DATA!$AA:$AA,DATA!$O:$O,$B139,DATA!$W:$W,"SI",DATA!$N:$N,1)</f>
        <v>2082.7199999999998</v>
      </c>
    </row>
    <row r="140" spans="2:21" x14ac:dyDescent="0.2">
      <c r="B140" s="29">
        <v>7</v>
      </c>
      <c r="C140" s="7">
        <f>SUMIFS(DATA!$AA:$AA,DATA!$M:$M,C$6,DATA!$O:$O,$B140,DATA!$W:$W,"SI")</f>
        <v>0</v>
      </c>
      <c r="D140" s="7">
        <f>SUMIFS(DATA!$AA:$AA,DATA!$M:$M,D$6,DATA!$O:$O,$B140,DATA!$W:$W,"SI")</f>
        <v>0</v>
      </c>
      <c r="E140" s="7">
        <f>SUMIFS(DATA!$AA:$AA,DATA!$M:$M,E$6,DATA!$O:$O,$B140,DATA!$W:$W,"SI")</f>
        <v>0</v>
      </c>
      <c r="F140" s="7">
        <f>SUMIFS(DATA!$AA:$AA,DATA!$M:$M,F$6,DATA!$O:$O,$B140,DATA!$W:$W,"SI")</f>
        <v>0</v>
      </c>
      <c r="G140" s="7">
        <f>SUMIFS(DATA!$AA:$AA,DATA!$M:$M,G$6,DATA!$O:$O,$B140,DATA!$W:$W,"SI")</f>
        <v>0</v>
      </c>
      <c r="H140" s="7">
        <f>SUMIFS(DATA!$AA:$AA,DATA!$M:$M,H$6,DATA!$O:$O,$B140,DATA!$W:$W,"SI")</f>
        <v>0</v>
      </c>
      <c r="I140" s="7">
        <f>SUMIFS(DATA!$AA:$AA,DATA!$M:$M,I$6,DATA!$O:$O,$B140,DATA!$W:$W,"SI")</f>
        <v>0</v>
      </c>
      <c r="J140" s="7">
        <f>SUMIFS(DATA!$AA:$AA,DATA!$M:$M,J$6,DATA!$O:$O,$B140,DATA!$W:$W,"SI")</f>
        <v>0</v>
      </c>
      <c r="K140" s="7">
        <f>SUMIFS(DATA!$AA:$AA,DATA!$M:$M,K$6,DATA!$O:$O,$B140,DATA!$W:$W,"SI")</f>
        <v>0</v>
      </c>
      <c r="L140" s="7">
        <f>SUMIFS(DATA!$AA:$AA,DATA!$M:$M,L$6,DATA!$O:$O,$B140,DATA!$W:$W,"SI")</f>
        <v>0</v>
      </c>
      <c r="M140" s="7">
        <f>SUMIFS(DATA!$AA:$AA,DATA!$M:$M,M$6,DATA!$O:$O,$B140,DATA!$W:$W,"SI")</f>
        <v>0</v>
      </c>
      <c r="N140" s="7">
        <f>SUMIFS(DATA!$AA:$AA,DATA!$M:$M,N$6,DATA!$O:$O,$B140,DATA!$W:$W,"SI")</f>
        <v>0</v>
      </c>
      <c r="O140" s="7">
        <f>SUMIFS(DATA!$AA:$AA,DATA!$M:$M,O$6,DATA!$O:$O,$B140,DATA!$W:$W,"SI")</f>
        <v>0</v>
      </c>
      <c r="P140" s="7">
        <f>SUMIFS(DATA!$AA:$AA,DATA!$M:$M,P$6,DATA!$O:$O,$B140,DATA!$W:$W,"SI")</f>
        <v>0</v>
      </c>
      <c r="Q140" s="7">
        <f>SUMIFS(DATA!$AA:$AA,DATA!$M:$M,Q$6,DATA!$O:$O,$B140,DATA!$W:$W,"SI")</f>
        <v>0</v>
      </c>
      <c r="R140" s="7">
        <f>SUMIFS(DATA!$AA:$AA,DATA!$M:$M,R$6,DATA!$O:$O,$B140,DATA!$W:$W,"SI")</f>
        <v>0</v>
      </c>
      <c r="S140" s="7">
        <f>SUMIFS(DATA!$AA:$AA,DATA!$M:$M,S$6,DATA!$O:$O,$B140,DATA!$W:$W,"SI")</f>
        <v>0</v>
      </c>
      <c r="T140" s="47"/>
      <c r="U140" s="7">
        <f>SUMIFS(DATA!$AA:$AA,DATA!$O:$O,$B140,DATA!$W:$W,"SI",DATA!$N:$N,1)</f>
        <v>0</v>
      </c>
    </row>
    <row r="141" spans="2:21" x14ac:dyDescent="0.2">
      <c r="B141" s="29">
        <v>8</v>
      </c>
      <c r="C141" s="7">
        <f>SUMIFS(DATA!$AA:$AA,DATA!$M:$M,C$6,DATA!$O:$O,$B141,DATA!$W:$W,"SI")</f>
        <v>0</v>
      </c>
      <c r="D141" s="7">
        <f>SUMIFS(DATA!$AA:$AA,DATA!$M:$M,D$6,DATA!$O:$O,$B141,DATA!$W:$W,"SI")</f>
        <v>0</v>
      </c>
      <c r="E141" s="7">
        <f>SUMIFS(DATA!$AA:$AA,DATA!$M:$M,E$6,DATA!$O:$O,$B141,DATA!$W:$W,"SI")</f>
        <v>0</v>
      </c>
      <c r="F141" s="7">
        <f>SUMIFS(DATA!$AA:$AA,DATA!$M:$M,F$6,DATA!$O:$O,$B141,DATA!$W:$W,"SI")</f>
        <v>0</v>
      </c>
      <c r="G141" s="7">
        <f>SUMIFS(DATA!$AA:$AA,DATA!$M:$M,G$6,DATA!$O:$O,$B141,DATA!$W:$W,"SI")</f>
        <v>0</v>
      </c>
      <c r="H141" s="7">
        <f>SUMIFS(DATA!$AA:$AA,DATA!$M:$M,H$6,DATA!$O:$O,$B141,DATA!$W:$W,"SI")</f>
        <v>0</v>
      </c>
      <c r="I141" s="7">
        <f>SUMIFS(DATA!$AA:$AA,DATA!$M:$M,I$6,DATA!$O:$O,$B141,DATA!$W:$W,"SI")</f>
        <v>0</v>
      </c>
      <c r="J141" s="7">
        <f>SUMIFS(DATA!$AA:$AA,DATA!$M:$M,J$6,DATA!$O:$O,$B141,DATA!$W:$W,"SI")</f>
        <v>0</v>
      </c>
      <c r="K141" s="7">
        <f>SUMIFS(DATA!$AA:$AA,DATA!$M:$M,K$6,DATA!$O:$O,$B141,DATA!$W:$W,"SI")</f>
        <v>0</v>
      </c>
      <c r="L141" s="7">
        <f>SUMIFS(DATA!$AA:$AA,DATA!$M:$M,L$6,DATA!$O:$O,$B141,DATA!$W:$W,"SI")</f>
        <v>0</v>
      </c>
      <c r="M141" s="7">
        <f>SUMIFS(DATA!$AA:$AA,DATA!$M:$M,M$6,DATA!$O:$O,$B141,DATA!$W:$W,"SI")</f>
        <v>0</v>
      </c>
      <c r="N141" s="7">
        <f>SUMIFS(DATA!$AA:$AA,DATA!$M:$M,N$6,DATA!$O:$O,$B141,DATA!$W:$W,"SI")</f>
        <v>0</v>
      </c>
      <c r="O141" s="7">
        <f>SUMIFS(DATA!$AA:$AA,DATA!$M:$M,O$6,DATA!$O:$O,$B141,DATA!$W:$W,"SI")</f>
        <v>0</v>
      </c>
      <c r="P141" s="7">
        <f>SUMIFS(DATA!$AA:$AA,DATA!$M:$M,P$6,DATA!$O:$O,$B141,DATA!$W:$W,"SI")</f>
        <v>0</v>
      </c>
      <c r="Q141" s="7">
        <f>SUMIFS(DATA!$AA:$AA,DATA!$M:$M,Q$6,DATA!$O:$O,$B141,DATA!$W:$W,"SI")</f>
        <v>0</v>
      </c>
      <c r="R141" s="7">
        <f>SUMIFS(DATA!$AA:$AA,DATA!$M:$M,R$6,DATA!$O:$O,$B141,DATA!$W:$W,"SI")</f>
        <v>0</v>
      </c>
      <c r="S141" s="7">
        <f>SUMIFS(DATA!$AA:$AA,DATA!$M:$M,S$6,DATA!$O:$O,$B141,DATA!$W:$W,"SI")</f>
        <v>0</v>
      </c>
      <c r="T141" s="47"/>
      <c r="U141" s="7">
        <f>SUMIFS(DATA!$AA:$AA,DATA!$O:$O,$B141,DATA!$W:$W,"SI",DATA!$N:$N,1)</f>
        <v>0</v>
      </c>
    </row>
    <row r="142" spans="2:21" x14ac:dyDescent="0.2">
      <c r="B142" s="29">
        <v>9</v>
      </c>
      <c r="C142" s="7">
        <f>SUMIFS(DATA!$AA:$AA,DATA!$M:$M,C$6,DATA!$O:$O,$B142,DATA!$W:$W,"SI")</f>
        <v>0</v>
      </c>
      <c r="D142" s="7">
        <f>SUMIFS(DATA!$AA:$AA,DATA!$M:$M,D$6,DATA!$O:$O,$B142,DATA!$W:$W,"SI")</f>
        <v>0</v>
      </c>
      <c r="E142" s="7">
        <f>SUMIFS(DATA!$AA:$AA,DATA!$M:$M,E$6,DATA!$O:$O,$B142,DATA!$W:$W,"SI")</f>
        <v>0</v>
      </c>
      <c r="F142" s="7">
        <f>SUMIFS(DATA!$AA:$AA,DATA!$M:$M,F$6,DATA!$O:$O,$B142,DATA!$W:$W,"SI")</f>
        <v>0</v>
      </c>
      <c r="G142" s="7">
        <f>SUMIFS(DATA!$AA:$AA,DATA!$M:$M,G$6,DATA!$O:$O,$B142,DATA!$W:$W,"SI")</f>
        <v>0</v>
      </c>
      <c r="H142" s="7">
        <f>SUMIFS(DATA!$AA:$AA,DATA!$M:$M,H$6,DATA!$O:$O,$B142,DATA!$W:$W,"SI")</f>
        <v>0</v>
      </c>
      <c r="I142" s="7">
        <f>SUMIFS(DATA!$AA:$AA,DATA!$M:$M,I$6,DATA!$O:$O,$B142,DATA!$W:$W,"SI")</f>
        <v>0</v>
      </c>
      <c r="J142" s="7">
        <f>SUMIFS(DATA!$AA:$AA,DATA!$M:$M,J$6,DATA!$O:$O,$B142,DATA!$W:$W,"SI")</f>
        <v>0</v>
      </c>
      <c r="K142" s="7">
        <f>SUMIFS(DATA!$AA:$AA,DATA!$M:$M,K$6,DATA!$O:$O,$B142,DATA!$W:$W,"SI")</f>
        <v>0</v>
      </c>
      <c r="L142" s="7">
        <f>SUMIFS(DATA!$AA:$AA,DATA!$M:$M,L$6,DATA!$O:$O,$B142,DATA!$W:$W,"SI")</f>
        <v>0</v>
      </c>
      <c r="M142" s="7">
        <f>SUMIFS(DATA!$AA:$AA,DATA!$M:$M,M$6,DATA!$O:$O,$B142,DATA!$W:$W,"SI")</f>
        <v>0</v>
      </c>
      <c r="N142" s="7">
        <f>SUMIFS(DATA!$AA:$AA,DATA!$M:$M,N$6,DATA!$O:$O,$B142,DATA!$W:$W,"SI")</f>
        <v>0</v>
      </c>
      <c r="O142" s="7">
        <f>SUMIFS(DATA!$AA:$AA,DATA!$M:$M,O$6,DATA!$O:$O,$B142,DATA!$W:$W,"SI")</f>
        <v>0</v>
      </c>
      <c r="P142" s="7">
        <f>SUMIFS(DATA!$AA:$AA,DATA!$M:$M,P$6,DATA!$O:$O,$B142,DATA!$W:$W,"SI")</f>
        <v>0</v>
      </c>
      <c r="Q142" s="7">
        <f>SUMIFS(DATA!$AA:$AA,DATA!$M:$M,Q$6,DATA!$O:$O,$B142,DATA!$W:$W,"SI")</f>
        <v>0</v>
      </c>
      <c r="R142" s="7">
        <f>SUMIFS(DATA!$AA:$AA,DATA!$M:$M,R$6,DATA!$O:$O,$B142,DATA!$W:$W,"SI")</f>
        <v>0</v>
      </c>
      <c r="S142" s="7">
        <f>SUMIFS(DATA!$AA:$AA,DATA!$M:$M,S$6,DATA!$O:$O,$B142,DATA!$W:$W,"SI")</f>
        <v>0</v>
      </c>
      <c r="T142" s="47"/>
      <c r="U142" s="7">
        <f>SUMIFS(DATA!$AA:$AA,DATA!$O:$O,$B142,DATA!$W:$W,"SI",DATA!$N:$N,1)</f>
        <v>0</v>
      </c>
    </row>
    <row r="143" spans="2:21" x14ac:dyDescent="0.2">
      <c r="B143" s="29">
        <v>10</v>
      </c>
      <c r="C143" s="7">
        <f>SUMIFS(DATA!$AA:$AA,DATA!$M:$M,C$6,DATA!$O:$O,$B143,DATA!$W:$W,"SI")</f>
        <v>0</v>
      </c>
      <c r="D143" s="7">
        <f>SUMIFS(DATA!$AA:$AA,DATA!$M:$M,D$6,DATA!$O:$O,$B143,DATA!$W:$W,"SI")</f>
        <v>0</v>
      </c>
      <c r="E143" s="7">
        <f>SUMIFS(DATA!$AA:$AA,DATA!$M:$M,E$6,DATA!$O:$O,$B143,DATA!$W:$W,"SI")</f>
        <v>0</v>
      </c>
      <c r="F143" s="7">
        <f>SUMIFS(DATA!$AA:$AA,DATA!$M:$M,F$6,DATA!$O:$O,$B143,DATA!$W:$W,"SI")</f>
        <v>0</v>
      </c>
      <c r="G143" s="7">
        <f>SUMIFS(DATA!$AA:$AA,DATA!$M:$M,G$6,DATA!$O:$O,$B143,DATA!$W:$W,"SI")</f>
        <v>0</v>
      </c>
      <c r="H143" s="7">
        <f>SUMIFS(DATA!$AA:$AA,DATA!$M:$M,H$6,DATA!$O:$O,$B143,DATA!$W:$W,"SI")</f>
        <v>0</v>
      </c>
      <c r="I143" s="7">
        <f>SUMIFS(DATA!$AA:$AA,DATA!$M:$M,I$6,DATA!$O:$O,$B143,DATA!$W:$W,"SI")</f>
        <v>0</v>
      </c>
      <c r="J143" s="7">
        <f>SUMIFS(DATA!$AA:$AA,DATA!$M:$M,J$6,DATA!$O:$O,$B143,DATA!$W:$W,"SI")</f>
        <v>0</v>
      </c>
      <c r="K143" s="7">
        <f>SUMIFS(DATA!$AA:$AA,DATA!$M:$M,K$6,DATA!$O:$O,$B143,DATA!$W:$W,"SI")</f>
        <v>0</v>
      </c>
      <c r="L143" s="7">
        <f>SUMIFS(DATA!$AA:$AA,DATA!$M:$M,L$6,DATA!$O:$O,$B143,DATA!$W:$W,"SI")</f>
        <v>0</v>
      </c>
      <c r="M143" s="7">
        <f>SUMIFS(DATA!$AA:$AA,DATA!$M:$M,M$6,DATA!$O:$O,$B143,DATA!$W:$W,"SI")</f>
        <v>0</v>
      </c>
      <c r="N143" s="7">
        <f>SUMIFS(DATA!$AA:$AA,DATA!$M:$M,N$6,DATA!$O:$O,$B143,DATA!$W:$W,"SI")</f>
        <v>0</v>
      </c>
      <c r="O143" s="7">
        <f>SUMIFS(DATA!$AA:$AA,DATA!$M:$M,O$6,DATA!$O:$O,$B143,DATA!$W:$W,"SI")</f>
        <v>0</v>
      </c>
      <c r="P143" s="7">
        <f>SUMIFS(DATA!$AA:$AA,DATA!$M:$M,P$6,DATA!$O:$O,$B143,DATA!$W:$W,"SI")</f>
        <v>0</v>
      </c>
      <c r="Q143" s="7">
        <f>SUMIFS(DATA!$AA:$AA,DATA!$M:$M,Q$6,DATA!$O:$O,$B143,DATA!$W:$W,"SI")</f>
        <v>0</v>
      </c>
      <c r="R143" s="7">
        <f>SUMIFS(DATA!$AA:$AA,DATA!$M:$M,R$6,DATA!$O:$O,$B143,DATA!$W:$W,"SI")</f>
        <v>0</v>
      </c>
      <c r="S143" s="7">
        <f>SUMIFS(DATA!$AA:$AA,DATA!$M:$M,S$6,DATA!$O:$O,$B143,DATA!$W:$W,"SI")</f>
        <v>0</v>
      </c>
      <c r="T143" s="47"/>
      <c r="U143" s="7">
        <f>SUMIFS(DATA!$AA:$AA,DATA!$O:$O,$B143,DATA!$W:$W,"SI",DATA!$N:$N,1)</f>
        <v>0</v>
      </c>
    </row>
    <row r="144" spans="2:21" x14ac:dyDescent="0.2">
      <c r="B144" s="6" t="s">
        <v>5662</v>
      </c>
      <c r="C144" s="7">
        <f>SUM(C134:C143)</f>
        <v>168701.00942682652</v>
      </c>
      <c r="D144" s="7">
        <f t="shared" ref="D144" si="53">SUM(D134:D143)</f>
        <v>391174.24774461793</v>
      </c>
      <c r="E144" s="7">
        <f t="shared" ref="E144" si="54">SUM(E134:E143)</f>
        <v>413083.10349344701</v>
      </c>
      <c r="F144" s="7">
        <f t="shared" ref="F144" si="55">SUM(F134:F143)</f>
        <v>382847.62810441013</v>
      </c>
      <c r="G144" s="7">
        <f t="shared" ref="G144" si="56">SUM(G134:G143)</f>
        <v>329064.80738905404</v>
      </c>
      <c r="H144" s="7">
        <f t="shared" ref="H144" si="57">SUM(H134:H143)</f>
        <v>385029.49028402165</v>
      </c>
      <c r="I144" s="7">
        <f t="shared" ref="I144" si="58">SUM(I134:I143)</f>
        <v>382206.1792039827</v>
      </c>
      <c r="J144" s="7">
        <f t="shared" ref="J144" si="59">SUM(J134:J143)</f>
        <v>378836.09805869556</v>
      </c>
      <c r="K144" s="7">
        <f t="shared" ref="K144" si="60">SUM(K134:K143)</f>
        <v>221137.65911107237</v>
      </c>
      <c r="L144" s="7">
        <f t="shared" ref="L144" si="61">SUM(L134:L143)</f>
        <v>193739.77148739184</v>
      </c>
      <c r="M144" s="7">
        <f t="shared" ref="M144" si="62">SUM(M134:M143)</f>
        <v>208334.00944715808</v>
      </c>
      <c r="N144" s="7">
        <f t="shared" ref="N144" si="63">SUM(N134:N143)</f>
        <v>117411.11908023684</v>
      </c>
      <c r="O144" s="7">
        <f t="shared" ref="O144" si="64">SUM(O134:O143)</f>
        <v>73861.179999999993</v>
      </c>
      <c r="P144" s="7">
        <f t="shared" ref="P144" si="65">SUM(P134:P143)</f>
        <v>26239.241260103321</v>
      </c>
      <c r="Q144" s="7">
        <f t="shared" ref="Q144" si="66">SUM(Q134:Q143)</f>
        <v>0</v>
      </c>
      <c r="R144" s="7">
        <f t="shared" ref="R144" si="67">SUM(R134:R143)</f>
        <v>0</v>
      </c>
      <c r="S144" s="7">
        <f t="shared" ref="S144:U144" si="68">SUM(S134:S143)</f>
        <v>0</v>
      </c>
      <c r="T144" s="47"/>
      <c r="U144" s="7">
        <f t="shared" si="68"/>
        <v>100100.42126010332</v>
      </c>
    </row>
    <row r="146" spans="2:21" x14ac:dyDescent="0.2">
      <c r="B146" s="6" t="s">
        <v>5706</v>
      </c>
      <c r="M146" s="27"/>
      <c r="N146" s="27"/>
      <c r="O146" s="36"/>
      <c r="P146" s="36"/>
      <c r="Q146" s="36"/>
      <c r="R146" s="36"/>
      <c r="S146" s="36"/>
    </row>
    <row r="147" spans="2:21" ht="20.399999999999999" x14ac:dyDescent="0.2">
      <c r="B147" s="6" t="s">
        <v>5689</v>
      </c>
      <c r="C147" s="28">
        <v>44957</v>
      </c>
      <c r="D147" s="28">
        <v>44985</v>
      </c>
      <c r="E147" s="28">
        <v>45016</v>
      </c>
      <c r="F147" s="28">
        <v>45046</v>
      </c>
      <c r="G147" s="28">
        <v>45077</v>
      </c>
      <c r="H147" s="28">
        <v>45107</v>
      </c>
      <c r="I147" s="28">
        <v>45138</v>
      </c>
      <c r="J147" s="28">
        <v>45169</v>
      </c>
      <c r="K147" s="28">
        <v>45199</v>
      </c>
      <c r="L147" s="28">
        <v>45230</v>
      </c>
      <c r="M147" s="28">
        <v>45260</v>
      </c>
      <c r="N147" s="28">
        <v>45291</v>
      </c>
      <c r="O147" s="28">
        <v>45322</v>
      </c>
      <c r="P147" s="28">
        <v>45351</v>
      </c>
      <c r="Q147" s="28">
        <v>45382</v>
      </c>
      <c r="R147" s="28">
        <v>45412</v>
      </c>
      <c r="S147" s="28">
        <v>45443</v>
      </c>
      <c r="T147" s="42"/>
      <c r="U147" s="39" t="s">
        <v>5715</v>
      </c>
    </row>
    <row r="148" spans="2:21" x14ac:dyDescent="0.2">
      <c r="B148" s="29">
        <v>1</v>
      </c>
      <c r="C148" s="7">
        <f>C63-C105</f>
        <v>22691.302788421424</v>
      </c>
      <c r="D148" s="7">
        <f t="shared" ref="D148:S148" si="69">D63-D105</f>
        <v>30313.821983514179</v>
      </c>
      <c r="E148" s="7">
        <f t="shared" si="69"/>
        <v>88478.775353608653</v>
      </c>
      <c r="F148" s="7">
        <f t="shared" si="69"/>
        <v>123398.66928610206</v>
      </c>
      <c r="G148" s="7">
        <f t="shared" si="69"/>
        <v>106041.29593538749</v>
      </c>
      <c r="H148" s="7">
        <f t="shared" si="69"/>
        <v>75886.115785345202</v>
      </c>
      <c r="I148" s="7">
        <f t="shared" si="69"/>
        <v>64083.374086310854</v>
      </c>
      <c r="J148" s="7">
        <f t="shared" si="69"/>
        <v>29374.920966249949</v>
      </c>
      <c r="K148" s="7">
        <f t="shared" si="69"/>
        <v>28513.771025423339</v>
      </c>
      <c r="L148" s="7">
        <f t="shared" si="69"/>
        <v>32915.615580420708</v>
      </c>
      <c r="M148" s="7">
        <f t="shared" si="69"/>
        <v>6840.0525500039803</v>
      </c>
      <c r="N148" s="7">
        <f t="shared" si="69"/>
        <v>19913.127166580816</v>
      </c>
      <c r="O148" s="7">
        <f t="shared" si="69"/>
        <v>0</v>
      </c>
      <c r="P148" s="7">
        <f t="shared" si="69"/>
        <v>1167.8624260443066</v>
      </c>
      <c r="Q148" s="7">
        <f t="shared" si="69"/>
        <v>0</v>
      </c>
      <c r="R148" s="7">
        <f t="shared" si="69"/>
        <v>0</v>
      </c>
      <c r="S148" s="7">
        <f t="shared" si="69"/>
        <v>0</v>
      </c>
      <c r="T148" s="47"/>
      <c r="U148" s="7">
        <f>U63-U105</f>
        <v>1167.8624260443175</v>
      </c>
    </row>
    <row r="149" spans="2:21" x14ac:dyDescent="0.2">
      <c r="B149" s="29">
        <v>2</v>
      </c>
      <c r="C149" s="7">
        <f t="shared" ref="C149:S149" si="70">C64-C106</f>
        <v>4134.7927119553788</v>
      </c>
      <c r="D149" s="7">
        <f t="shared" si="70"/>
        <v>21370.737149624445</v>
      </c>
      <c r="E149" s="7">
        <f t="shared" si="70"/>
        <v>18795.490610698413</v>
      </c>
      <c r="F149" s="7">
        <f t="shared" si="70"/>
        <v>30092.407236882253</v>
      </c>
      <c r="G149" s="7">
        <f t="shared" si="70"/>
        <v>15199.115279726102</v>
      </c>
      <c r="H149" s="7">
        <f t="shared" si="70"/>
        <v>78470.317833368783</v>
      </c>
      <c r="I149" s="7">
        <f t="shared" si="70"/>
        <v>85488.188645899703</v>
      </c>
      <c r="J149" s="7">
        <f t="shared" si="70"/>
        <v>31662.571295076399</v>
      </c>
      <c r="K149" s="7">
        <f t="shared" si="70"/>
        <v>26247.857613841887</v>
      </c>
      <c r="L149" s="7">
        <f t="shared" si="70"/>
        <v>40581.659085195279</v>
      </c>
      <c r="M149" s="7">
        <f t="shared" si="70"/>
        <v>5835.2021404332481</v>
      </c>
      <c r="N149" s="7">
        <f t="shared" si="70"/>
        <v>14624.78983752869</v>
      </c>
      <c r="O149" s="7">
        <f t="shared" si="70"/>
        <v>0</v>
      </c>
      <c r="P149" s="7">
        <f t="shared" si="70"/>
        <v>1102.9811801529577</v>
      </c>
      <c r="Q149" s="7">
        <f t="shared" si="70"/>
        <v>0</v>
      </c>
      <c r="R149" s="7">
        <f t="shared" si="70"/>
        <v>0</v>
      </c>
      <c r="S149" s="7">
        <f t="shared" si="70"/>
        <v>0</v>
      </c>
      <c r="T149" s="47"/>
      <c r="U149" s="7">
        <f t="shared" ref="U149:U157" si="71">U64-U106</f>
        <v>1102.9811801529722</v>
      </c>
    </row>
    <row r="150" spans="2:21" x14ac:dyDescent="0.2">
      <c r="B150" s="29">
        <v>3</v>
      </c>
      <c r="C150" s="7">
        <f t="shared" ref="C150:S150" si="72">C65-C107</f>
        <v>4134.7927119553788</v>
      </c>
      <c r="D150" s="7">
        <f t="shared" si="72"/>
        <v>4366.5014254687121</v>
      </c>
      <c r="E150" s="7">
        <f t="shared" si="72"/>
        <v>8816.1418896893156</v>
      </c>
      <c r="F150" s="7">
        <f t="shared" si="72"/>
        <v>12236.230268376647</v>
      </c>
      <c r="G150" s="7">
        <f t="shared" si="72"/>
        <v>27392.67154071093</v>
      </c>
      <c r="H150" s="7">
        <f t="shared" si="72"/>
        <v>14636.689089881314</v>
      </c>
      <c r="I150" s="7">
        <f t="shared" si="72"/>
        <v>58128.422981672746</v>
      </c>
      <c r="J150" s="7">
        <f t="shared" si="72"/>
        <v>5008.0074409624212</v>
      </c>
      <c r="K150" s="7">
        <f t="shared" si="72"/>
        <v>21440.741171633461</v>
      </c>
      <c r="L150" s="7">
        <f t="shared" si="72"/>
        <v>4653.5152350016724</v>
      </c>
      <c r="M150" s="7">
        <f t="shared" si="72"/>
        <v>0</v>
      </c>
      <c r="N150" s="7">
        <f t="shared" si="72"/>
        <v>5572.5816868580114</v>
      </c>
      <c r="O150" s="7">
        <f t="shared" si="72"/>
        <v>0</v>
      </c>
      <c r="P150" s="7">
        <f t="shared" si="72"/>
        <v>0</v>
      </c>
      <c r="Q150" s="7">
        <f t="shared" si="72"/>
        <v>0</v>
      </c>
      <c r="R150" s="7">
        <f t="shared" si="72"/>
        <v>0</v>
      </c>
      <c r="S150" s="7">
        <f t="shared" si="72"/>
        <v>0</v>
      </c>
      <c r="T150" s="47"/>
      <c r="U150" s="7">
        <f t="shared" si="71"/>
        <v>0</v>
      </c>
    </row>
    <row r="151" spans="2:21" x14ac:dyDescent="0.2">
      <c r="B151" s="29">
        <v>4</v>
      </c>
      <c r="C151" s="7">
        <f t="shared" ref="C151:S151" si="73">C66-C108</f>
        <v>9213.9319985927141</v>
      </c>
      <c r="D151" s="7">
        <f t="shared" si="73"/>
        <v>70.795679804403335</v>
      </c>
      <c r="E151" s="7">
        <f t="shared" si="73"/>
        <v>6374.0406594729575</v>
      </c>
      <c r="F151" s="7">
        <f t="shared" si="73"/>
        <v>7921.7313909025688</v>
      </c>
      <c r="G151" s="7">
        <f t="shared" si="73"/>
        <v>8460.1928022003267</v>
      </c>
      <c r="H151" s="7">
        <f t="shared" si="73"/>
        <v>34739.155685335398</v>
      </c>
      <c r="I151" s="7">
        <f t="shared" si="73"/>
        <v>27478.469560367521</v>
      </c>
      <c r="J151" s="7">
        <f t="shared" si="73"/>
        <v>25028.488361193246</v>
      </c>
      <c r="K151" s="7">
        <f t="shared" si="73"/>
        <v>3833.1478238038544</v>
      </c>
      <c r="L151" s="7">
        <f t="shared" si="73"/>
        <v>14830.292168335742</v>
      </c>
      <c r="M151" s="7">
        <f t="shared" si="73"/>
        <v>6442.4163103167084</v>
      </c>
      <c r="N151" s="7">
        <f t="shared" si="73"/>
        <v>10079.595772015142</v>
      </c>
      <c r="O151" s="7">
        <f t="shared" si="73"/>
        <v>0</v>
      </c>
      <c r="P151" s="7">
        <f t="shared" si="73"/>
        <v>454.16872123945359</v>
      </c>
      <c r="Q151" s="7">
        <f t="shared" si="73"/>
        <v>0</v>
      </c>
      <c r="R151" s="7">
        <f t="shared" si="73"/>
        <v>0</v>
      </c>
      <c r="S151" s="7">
        <f t="shared" si="73"/>
        <v>0</v>
      </c>
      <c r="T151" s="47"/>
      <c r="U151" s="7">
        <f t="shared" si="71"/>
        <v>454.16872123945359</v>
      </c>
    </row>
    <row r="152" spans="2:21" x14ac:dyDescent="0.2">
      <c r="B152" s="29">
        <v>5</v>
      </c>
      <c r="C152" s="7">
        <f t="shared" ref="C152:S152" si="74">C67-C109</f>
        <v>0</v>
      </c>
      <c r="D152" s="7">
        <f t="shared" si="74"/>
        <v>84.954815765318926</v>
      </c>
      <c r="E152" s="7">
        <f t="shared" si="74"/>
        <v>4620.4235534438485</v>
      </c>
      <c r="F152" s="7">
        <f t="shared" si="74"/>
        <v>0</v>
      </c>
      <c r="G152" s="7">
        <f t="shared" si="74"/>
        <v>4661.2872883045638</v>
      </c>
      <c r="H152" s="7">
        <f t="shared" si="74"/>
        <v>2384.1678404146151</v>
      </c>
      <c r="I152" s="7">
        <f t="shared" si="74"/>
        <v>6090.9228545301594</v>
      </c>
      <c r="J152" s="7">
        <f t="shared" si="74"/>
        <v>0</v>
      </c>
      <c r="K152" s="7">
        <f t="shared" si="74"/>
        <v>10604.096549663765</v>
      </c>
      <c r="L152" s="7">
        <f t="shared" si="74"/>
        <v>12569.983357638484</v>
      </c>
      <c r="M152" s="7">
        <f t="shared" si="74"/>
        <v>0</v>
      </c>
      <c r="N152" s="7">
        <f t="shared" si="74"/>
        <v>2668.7063328234162</v>
      </c>
      <c r="O152" s="7">
        <f t="shared" si="74"/>
        <v>0</v>
      </c>
      <c r="P152" s="7">
        <f t="shared" si="74"/>
        <v>0</v>
      </c>
      <c r="Q152" s="7">
        <f t="shared" si="74"/>
        <v>0</v>
      </c>
      <c r="R152" s="7">
        <f t="shared" si="74"/>
        <v>0</v>
      </c>
      <c r="S152" s="7">
        <f t="shared" si="74"/>
        <v>0</v>
      </c>
      <c r="T152" s="47"/>
      <c r="U152" s="7">
        <f t="shared" si="71"/>
        <v>0</v>
      </c>
    </row>
    <row r="153" spans="2:21" x14ac:dyDescent="0.2">
      <c r="B153" s="29">
        <v>6</v>
      </c>
      <c r="C153" s="7">
        <f t="shared" ref="C153:S153" si="75">C68-C110</f>
        <v>0</v>
      </c>
      <c r="D153" s="7">
        <f t="shared" si="75"/>
        <v>99.113951726205414</v>
      </c>
      <c r="E153" s="7">
        <f t="shared" si="75"/>
        <v>1009.8833197679924</v>
      </c>
      <c r="F153" s="7">
        <f t="shared" si="75"/>
        <v>0</v>
      </c>
      <c r="G153" s="7">
        <f t="shared" si="75"/>
        <v>0</v>
      </c>
      <c r="H153" s="7">
        <f t="shared" si="75"/>
        <v>0</v>
      </c>
      <c r="I153" s="7">
        <f t="shared" si="75"/>
        <v>2284.2705979860912</v>
      </c>
      <c r="J153" s="7">
        <f t="shared" si="75"/>
        <v>2529.5518941383052</v>
      </c>
      <c r="K153" s="7">
        <f t="shared" si="75"/>
        <v>1423.329809968287</v>
      </c>
      <c r="L153" s="7">
        <f t="shared" si="75"/>
        <v>1381.9417409106391</v>
      </c>
      <c r="M153" s="7">
        <f t="shared" si="75"/>
        <v>0</v>
      </c>
      <c r="N153" s="7">
        <f t="shared" si="75"/>
        <v>0</v>
      </c>
      <c r="O153" s="7">
        <f t="shared" si="75"/>
        <v>0</v>
      </c>
      <c r="P153" s="7">
        <f t="shared" si="75"/>
        <v>0</v>
      </c>
      <c r="Q153" s="7">
        <f t="shared" si="75"/>
        <v>0</v>
      </c>
      <c r="R153" s="7">
        <f t="shared" si="75"/>
        <v>0</v>
      </c>
      <c r="S153" s="7">
        <f t="shared" si="75"/>
        <v>0</v>
      </c>
      <c r="T153" s="47"/>
      <c r="U153" s="7">
        <f t="shared" si="71"/>
        <v>0</v>
      </c>
    </row>
    <row r="154" spans="2:21" x14ac:dyDescent="0.2">
      <c r="B154" s="29">
        <v>7</v>
      </c>
      <c r="C154" s="7">
        <f t="shared" ref="C154:S154" si="76">C69-C111</f>
        <v>0</v>
      </c>
      <c r="D154" s="7">
        <f t="shared" si="76"/>
        <v>0</v>
      </c>
      <c r="E154" s="7">
        <f t="shared" si="76"/>
        <v>0</v>
      </c>
      <c r="F154" s="7">
        <f t="shared" si="76"/>
        <v>0</v>
      </c>
      <c r="G154" s="7">
        <f t="shared" si="76"/>
        <v>0</v>
      </c>
      <c r="H154" s="7">
        <f t="shared" si="76"/>
        <v>0</v>
      </c>
      <c r="I154" s="7">
        <f t="shared" si="76"/>
        <v>0</v>
      </c>
      <c r="J154" s="7">
        <f t="shared" si="76"/>
        <v>0</v>
      </c>
      <c r="K154" s="7">
        <f t="shared" si="76"/>
        <v>0</v>
      </c>
      <c r="L154" s="7">
        <f t="shared" si="76"/>
        <v>0</v>
      </c>
      <c r="M154" s="7">
        <f t="shared" si="76"/>
        <v>0</v>
      </c>
      <c r="N154" s="7">
        <f t="shared" si="76"/>
        <v>0</v>
      </c>
      <c r="O154" s="7">
        <f t="shared" si="76"/>
        <v>0</v>
      </c>
      <c r="P154" s="7">
        <f t="shared" si="76"/>
        <v>0</v>
      </c>
      <c r="Q154" s="7">
        <f t="shared" si="76"/>
        <v>0</v>
      </c>
      <c r="R154" s="7">
        <f t="shared" si="76"/>
        <v>0</v>
      </c>
      <c r="S154" s="7">
        <f t="shared" si="76"/>
        <v>0</v>
      </c>
      <c r="T154" s="47"/>
      <c r="U154" s="7">
        <f t="shared" si="71"/>
        <v>0</v>
      </c>
    </row>
    <row r="155" spans="2:21" x14ac:dyDescent="0.2">
      <c r="B155" s="29">
        <v>8</v>
      </c>
      <c r="C155" s="7">
        <f t="shared" ref="C155:S155" si="77">C70-C112</f>
        <v>0</v>
      </c>
      <c r="D155" s="7">
        <f t="shared" si="77"/>
        <v>0</v>
      </c>
      <c r="E155" s="7">
        <f t="shared" si="77"/>
        <v>0</v>
      </c>
      <c r="F155" s="7">
        <f t="shared" si="77"/>
        <v>0</v>
      </c>
      <c r="G155" s="7">
        <f t="shared" si="77"/>
        <v>0</v>
      </c>
      <c r="H155" s="7">
        <f t="shared" si="77"/>
        <v>0</v>
      </c>
      <c r="I155" s="7">
        <f t="shared" si="77"/>
        <v>0</v>
      </c>
      <c r="J155" s="7">
        <f t="shared" si="77"/>
        <v>0</v>
      </c>
      <c r="K155" s="7">
        <f t="shared" si="77"/>
        <v>0</v>
      </c>
      <c r="L155" s="7">
        <f t="shared" si="77"/>
        <v>0</v>
      </c>
      <c r="M155" s="7">
        <f t="shared" si="77"/>
        <v>0</v>
      </c>
      <c r="N155" s="7">
        <f t="shared" si="77"/>
        <v>0</v>
      </c>
      <c r="O155" s="7">
        <f t="shared" si="77"/>
        <v>0</v>
      </c>
      <c r="P155" s="7">
        <f t="shared" si="77"/>
        <v>0</v>
      </c>
      <c r="Q155" s="7">
        <f t="shared" si="77"/>
        <v>0</v>
      </c>
      <c r="R155" s="7">
        <f t="shared" si="77"/>
        <v>0</v>
      </c>
      <c r="S155" s="7">
        <f t="shared" si="77"/>
        <v>0</v>
      </c>
      <c r="T155" s="47"/>
      <c r="U155" s="7">
        <f t="shared" si="71"/>
        <v>0</v>
      </c>
    </row>
    <row r="156" spans="2:21" x14ac:dyDescent="0.2">
      <c r="B156" s="29">
        <v>9</v>
      </c>
      <c r="C156" s="7">
        <f t="shared" ref="C156:S156" si="78">C71-C113</f>
        <v>0</v>
      </c>
      <c r="D156" s="7">
        <f t="shared" si="78"/>
        <v>0</v>
      </c>
      <c r="E156" s="7">
        <f t="shared" si="78"/>
        <v>0</v>
      </c>
      <c r="F156" s="7">
        <f t="shared" si="78"/>
        <v>0</v>
      </c>
      <c r="G156" s="7">
        <f t="shared" si="78"/>
        <v>0</v>
      </c>
      <c r="H156" s="7">
        <f t="shared" si="78"/>
        <v>0</v>
      </c>
      <c r="I156" s="7">
        <f t="shared" si="78"/>
        <v>0</v>
      </c>
      <c r="J156" s="7">
        <f t="shared" si="78"/>
        <v>0</v>
      </c>
      <c r="K156" s="7">
        <f t="shared" si="78"/>
        <v>0</v>
      </c>
      <c r="L156" s="7">
        <f t="shared" si="78"/>
        <v>0</v>
      </c>
      <c r="M156" s="7">
        <f t="shared" si="78"/>
        <v>0</v>
      </c>
      <c r="N156" s="7">
        <f t="shared" si="78"/>
        <v>0</v>
      </c>
      <c r="O156" s="7">
        <f t="shared" si="78"/>
        <v>0</v>
      </c>
      <c r="P156" s="7">
        <f t="shared" si="78"/>
        <v>0</v>
      </c>
      <c r="Q156" s="7">
        <f t="shared" si="78"/>
        <v>0</v>
      </c>
      <c r="R156" s="7">
        <f t="shared" si="78"/>
        <v>0</v>
      </c>
      <c r="S156" s="7">
        <f t="shared" si="78"/>
        <v>0</v>
      </c>
      <c r="T156" s="47"/>
      <c r="U156" s="7">
        <f t="shared" si="71"/>
        <v>0</v>
      </c>
    </row>
    <row r="157" spans="2:21" x14ac:dyDescent="0.2">
      <c r="B157" s="29">
        <v>10</v>
      </c>
      <c r="C157" s="7">
        <f t="shared" ref="C157:S157" si="79">C72-C114</f>
        <v>0</v>
      </c>
      <c r="D157" s="7">
        <f t="shared" si="79"/>
        <v>0</v>
      </c>
      <c r="E157" s="7">
        <f t="shared" si="79"/>
        <v>0</v>
      </c>
      <c r="F157" s="7">
        <f t="shared" si="79"/>
        <v>0</v>
      </c>
      <c r="G157" s="7">
        <f t="shared" si="79"/>
        <v>0</v>
      </c>
      <c r="H157" s="7">
        <f t="shared" si="79"/>
        <v>0</v>
      </c>
      <c r="I157" s="7">
        <f t="shared" si="79"/>
        <v>0</v>
      </c>
      <c r="J157" s="7">
        <f t="shared" si="79"/>
        <v>0</v>
      </c>
      <c r="K157" s="7">
        <f t="shared" si="79"/>
        <v>0</v>
      </c>
      <c r="L157" s="7">
        <f t="shared" si="79"/>
        <v>0</v>
      </c>
      <c r="M157" s="7">
        <f t="shared" si="79"/>
        <v>0</v>
      </c>
      <c r="N157" s="7">
        <f t="shared" si="79"/>
        <v>0</v>
      </c>
      <c r="O157" s="7">
        <f t="shared" si="79"/>
        <v>0</v>
      </c>
      <c r="P157" s="7">
        <f t="shared" si="79"/>
        <v>0</v>
      </c>
      <c r="Q157" s="7">
        <f t="shared" si="79"/>
        <v>0</v>
      </c>
      <c r="R157" s="7">
        <f t="shared" si="79"/>
        <v>0</v>
      </c>
      <c r="S157" s="7">
        <f t="shared" si="79"/>
        <v>0</v>
      </c>
      <c r="T157" s="47"/>
      <c r="U157" s="7">
        <f t="shared" si="71"/>
        <v>0</v>
      </c>
    </row>
    <row r="158" spans="2:21" x14ac:dyDescent="0.2">
      <c r="B158" s="6" t="s">
        <v>5662</v>
      </c>
      <c r="C158" s="7">
        <f>SUM(C148:C157)</f>
        <v>40174.820210924896</v>
      </c>
      <c r="D158" s="7">
        <f t="shared" ref="D158" si="80">SUM(D148:D157)</f>
        <v>56305.925005903264</v>
      </c>
      <c r="E158" s="7">
        <f t="shared" ref="E158" si="81">SUM(E148:E157)</f>
        <v>128094.75538668118</v>
      </c>
      <c r="F158" s="7">
        <f t="shared" ref="F158" si="82">SUM(F148:F157)</f>
        <v>173649.03818226352</v>
      </c>
      <c r="G158" s="7">
        <f t="shared" ref="G158" si="83">SUM(G148:G157)</f>
        <v>161754.56284632941</v>
      </c>
      <c r="H158" s="7">
        <f t="shared" ref="H158" si="84">SUM(H148:H157)</f>
        <v>206116.44623434532</v>
      </c>
      <c r="I158" s="7">
        <f t="shared" ref="I158" si="85">SUM(I148:I157)</f>
        <v>243553.64872676707</v>
      </c>
      <c r="J158" s="7">
        <f t="shared" ref="J158" si="86">SUM(J148:J157)</f>
        <v>93603.53995762032</v>
      </c>
      <c r="K158" s="7">
        <f t="shared" ref="K158" si="87">SUM(K148:K157)</f>
        <v>92062.943994334593</v>
      </c>
      <c r="L158" s="7">
        <f t="shared" ref="L158" si="88">SUM(L148:L157)</f>
        <v>106933.00716750252</v>
      </c>
      <c r="M158" s="7">
        <f t="shared" ref="M158" si="89">SUM(M148:M157)</f>
        <v>19117.671000753937</v>
      </c>
      <c r="N158" s="7">
        <f t="shared" ref="N158" si="90">SUM(N148:N157)</f>
        <v>52858.800795806077</v>
      </c>
      <c r="O158" s="7">
        <f t="shared" ref="O158" si="91">SUM(O148:O157)</f>
        <v>0</v>
      </c>
      <c r="P158" s="7">
        <f t="shared" ref="P158" si="92">SUM(P148:P157)</f>
        <v>2725.0123274367179</v>
      </c>
      <c r="Q158" s="7">
        <f t="shared" ref="Q158" si="93">SUM(Q148:Q157)</f>
        <v>0</v>
      </c>
      <c r="R158" s="7">
        <f t="shared" ref="R158" si="94">SUM(R148:R157)</f>
        <v>0</v>
      </c>
      <c r="S158" s="7">
        <f t="shared" ref="S158:U158" si="95">SUM(S148:S157)</f>
        <v>0</v>
      </c>
      <c r="T158" s="47"/>
      <c r="U158" s="7">
        <f t="shared" si="95"/>
        <v>2725.0123274367434</v>
      </c>
    </row>
    <row r="160" spans="2:21" x14ac:dyDescent="0.2">
      <c r="B160" s="6" t="s">
        <v>5705</v>
      </c>
      <c r="M160" s="27"/>
      <c r="N160" s="27"/>
      <c r="O160" s="36"/>
      <c r="P160" s="36"/>
      <c r="Q160" s="36"/>
      <c r="R160" s="36"/>
      <c r="S160" s="36"/>
    </row>
    <row r="161" spans="2:21" ht="20.399999999999999" x14ac:dyDescent="0.2">
      <c r="B161" s="6" t="s">
        <v>5689</v>
      </c>
      <c r="C161" s="28">
        <v>44957</v>
      </c>
      <c r="D161" s="28">
        <v>44985</v>
      </c>
      <c r="E161" s="28">
        <v>45016</v>
      </c>
      <c r="F161" s="28">
        <v>45046</v>
      </c>
      <c r="G161" s="28">
        <v>45077</v>
      </c>
      <c r="H161" s="28">
        <v>45107</v>
      </c>
      <c r="I161" s="28">
        <v>45138</v>
      </c>
      <c r="J161" s="28">
        <v>45169</v>
      </c>
      <c r="K161" s="28">
        <v>45199</v>
      </c>
      <c r="L161" s="28">
        <v>45230</v>
      </c>
      <c r="M161" s="28">
        <v>45260</v>
      </c>
      <c r="N161" s="28">
        <v>45291</v>
      </c>
      <c r="O161" s="28">
        <v>45322</v>
      </c>
      <c r="P161" s="28">
        <v>45351</v>
      </c>
      <c r="Q161" s="28">
        <v>45382</v>
      </c>
      <c r="R161" s="28">
        <v>45412</v>
      </c>
      <c r="S161" s="28">
        <v>45443</v>
      </c>
      <c r="T161" s="42"/>
      <c r="U161" s="39" t="s">
        <v>5715</v>
      </c>
    </row>
    <row r="162" spans="2:21" x14ac:dyDescent="0.2">
      <c r="B162" s="29">
        <v>1</v>
      </c>
      <c r="C162" s="7">
        <f>C134-C148</f>
        <v>28143.024112469291</v>
      </c>
      <c r="D162" s="7">
        <f t="shared" ref="D162:S162" si="96">D134-D148</f>
        <v>78246.128185454072</v>
      </c>
      <c r="E162" s="7">
        <f t="shared" si="96"/>
        <v>78954.112421392405</v>
      </c>
      <c r="F162" s="7">
        <f t="shared" si="96"/>
        <v>11605.210612710594</v>
      </c>
      <c r="G162" s="7">
        <f t="shared" si="96"/>
        <v>-2000.3125294918718</v>
      </c>
      <c r="H162" s="7">
        <f t="shared" si="96"/>
        <v>65590.430169234693</v>
      </c>
      <c r="I162" s="7">
        <f t="shared" si="96"/>
        <v>52355.220765667473</v>
      </c>
      <c r="J162" s="7">
        <f t="shared" si="96"/>
        <v>92356.633716581782</v>
      </c>
      <c r="K162" s="7">
        <f t="shared" si="96"/>
        <v>33840.173408283459</v>
      </c>
      <c r="L162" s="7">
        <f t="shared" si="96"/>
        <v>40422.171937988125</v>
      </c>
      <c r="M162" s="7">
        <f t="shared" si="96"/>
        <v>48305.437618155302</v>
      </c>
      <c r="N162" s="7">
        <f t="shared" si="96"/>
        <v>22757.693301823441</v>
      </c>
      <c r="O162" s="7">
        <f t="shared" si="96"/>
        <v>21109.98</v>
      </c>
      <c r="P162" s="7">
        <f t="shared" si="96"/>
        <v>4566.0596270435526</v>
      </c>
      <c r="Q162" s="7">
        <f t="shared" si="96"/>
        <v>0</v>
      </c>
      <c r="R162" s="7">
        <f t="shared" si="96"/>
        <v>0</v>
      </c>
      <c r="S162" s="7">
        <f t="shared" si="96"/>
        <v>0</v>
      </c>
      <c r="T162" s="47"/>
      <c r="U162" s="7">
        <f>U134-U148</f>
        <v>25676.039627043541</v>
      </c>
    </row>
    <row r="163" spans="2:21" x14ac:dyDescent="0.2">
      <c r="B163" s="29">
        <v>2</v>
      </c>
      <c r="C163" s="7">
        <f t="shared" ref="C163:S163" si="97">C135-C149</f>
        <v>34972.548508661523</v>
      </c>
      <c r="D163" s="7">
        <f t="shared" si="97"/>
        <v>91715.281830438282</v>
      </c>
      <c r="E163" s="7">
        <f t="shared" si="97"/>
        <v>109545.27922530223</v>
      </c>
      <c r="F163" s="7">
        <f t="shared" si="97"/>
        <v>62005.481408025968</v>
      </c>
      <c r="G163" s="7">
        <f t="shared" si="97"/>
        <v>58369.949161065233</v>
      </c>
      <c r="H163" s="7">
        <f t="shared" si="97"/>
        <v>16628.466676242344</v>
      </c>
      <c r="I163" s="7">
        <f t="shared" si="97"/>
        <v>15225.271090606591</v>
      </c>
      <c r="J163" s="7">
        <f t="shared" si="97"/>
        <v>71322.239317108702</v>
      </c>
      <c r="K163" s="7">
        <f t="shared" si="97"/>
        <v>39131.167317022897</v>
      </c>
      <c r="L163" s="7">
        <f t="shared" si="97"/>
        <v>23905.682722038626</v>
      </c>
      <c r="M163" s="7">
        <f t="shared" si="97"/>
        <v>62850.098356532049</v>
      </c>
      <c r="N163" s="7">
        <f t="shared" si="97"/>
        <v>35953.585639155841</v>
      </c>
      <c r="O163" s="7">
        <f t="shared" si="97"/>
        <v>24337.73</v>
      </c>
      <c r="P163" s="7">
        <f t="shared" si="97"/>
        <v>8413.0714299493266</v>
      </c>
      <c r="Q163" s="7">
        <f t="shared" si="97"/>
        <v>0</v>
      </c>
      <c r="R163" s="7">
        <f t="shared" si="97"/>
        <v>0</v>
      </c>
      <c r="S163" s="7">
        <f t="shared" si="97"/>
        <v>0</v>
      </c>
      <c r="T163" s="47"/>
      <c r="U163" s="7">
        <f t="shared" ref="U163" si="98">U135-U149</f>
        <v>32750.801429949308</v>
      </c>
    </row>
    <row r="164" spans="2:21" x14ac:dyDescent="0.2">
      <c r="B164" s="29">
        <v>3</v>
      </c>
      <c r="C164" s="7">
        <f t="shared" ref="C164:S164" si="99">C136-C150</f>
        <v>20312.318508661534</v>
      </c>
      <c r="D164" s="7">
        <f t="shared" si="99"/>
        <v>46450.608723068588</v>
      </c>
      <c r="E164" s="7">
        <f t="shared" si="99"/>
        <v>29309.414990073099</v>
      </c>
      <c r="F164" s="7">
        <f t="shared" si="99"/>
        <v>38553.838747394009</v>
      </c>
      <c r="G164" s="7">
        <f t="shared" si="99"/>
        <v>25697.058643612057</v>
      </c>
      <c r="H164" s="7">
        <f t="shared" si="99"/>
        <v>24648.034318938327</v>
      </c>
      <c r="I164" s="7">
        <f t="shared" si="99"/>
        <v>-1818.2834519175594</v>
      </c>
      <c r="J164" s="7">
        <f t="shared" si="99"/>
        <v>33423.364916081082</v>
      </c>
      <c r="K164" s="7">
        <f t="shared" si="99"/>
        <v>5423.56027925948</v>
      </c>
      <c r="L164" s="7">
        <f t="shared" si="99"/>
        <v>7038.1106011588763</v>
      </c>
      <c r="M164" s="7">
        <f t="shared" si="99"/>
        <v>31207.100000000002</v>
      </c>
      <c r="N164" s="7">
        <f t="shared" si="99"/>
        <v>685.86539928468846</v>
      </c>
      <c r="O164" s="7">
        <f t="shared" si="99"/>
        <v>13034.380000000001</v>
      </c>
      <c r="P164" s="7">
        <f t="shared" si="99"/>
        <v>6282.73</v>
      </c>
      <c r="Q164" s="7">
        <f t="shared" si="99"/>
        <v>0</v>
      </c>
      <c r="R164" s="7">
        <f t="shared" si="99"/>
        <v>0</v>
      </c>
      <c r="S164" s="7">
        <f t="shared" si="99"/>
        <v>0</v>
      </c>
      <c r="T164" s="47"/>
      <c r="U164" s="7">
        <f t="shared" ref="U164" si="100">U136-U150</f>
        <v>19317.110000000004</v>
      </c>
    </row>
    <row r="165" spans="2:21" x14ac:dyDescent="0.2">
      <c r="B165" s="29">
        <v>4</v>
      </c>
      <c r="C165" s="7">
        <f t="shared" ref="C165:S165" si="101">C137-C151</f>
        <v>23694.908086109295</v>
      </c>
      <c r="D165" s="7">
        <f t="shared" si="101"/>
        <v>65984.680151932334</v>
      </c>
      <c r="E165" s="7">
        <f t="shared" si="101"/>
        <v>48287.710599960134</v>
      </c>
      <c r="F165" s="7">
        <f t="shared" si="101"/>
        <v>45566.939154016043</v>
      </c>
      <c r="G165" s="7">
        <f t="shared" si="101"/>
        <v>57806.748148976025</v>
      </c>
      <c r="H165" s="7">
        <f t="shared" si="101"/>
        <v>47878.875943840336</v>
      </c>
      <c r="I165" s="7">
        <f t="shared" si="101"/>
        <v>48437.367510072989</v>
      </c>
      <c r="J165" s="7">
        <f t="shared" si="101"/>
        <v>28937.395575635113</v>
      </c>
      <c r="K165" s="7">
        <f t="shared" si="101"/>
        <v>37362.761432756837</v>
      </c>
      <c r="L165" s="7">
        <f t="shared" si="101"/>
        <v>5819.4508137788544</v>
      </c>
      <c r="M165" s="7">
        <f t="shared" si="101"/>
        <v>15240.332471716807</v>
      </c>
      <c r="N165" s="7">
        <f t="shared" si="101"/>
        <v>2664.9957835863315</v>
      </c>
      <c r="O165" s="7">
        <f t="shared" si="101"/>
        <v>9972.09</v>
      </c>
      <c r="P165" s="7">
        <f t="shared" si="101"/>
        <v>2949.027875673723</v>
      </c>
      <c r="Q165" s="7">
        <f t="shared" si="101"/>
        <v>0</v>
      </c>
      <c r="R165" s="7">
        <f t="shared" si="101"/>
        <v>0</v>
      </c>
      <c r="S165" s="7">
        <f t="shared" si="101"/>
        <v>0</v>
      </c>
      <c r="T165" s="47"/>
      <c r="U165" s="7">
        <f t="shared" ref="U165" si="102">U137-U151</f>
        <v>12921.117875673723</v>
      </c>
    </row>
    <row r="166" spans="2:21" x14ac:dyDescent="0.2">
      <c r="B166" s="29">
        <v>5</v>
      </c>
      <c r="C166" s="7">
        <f t="shared" ref="C166:S166" si="103">C138-C152</f>
        <v>10099.960000000001</v>
      </c>
      <c r="D166" s="7">
        <f t="shared" si="103"/>
        <v>25699.648764005164</v>
      </c>
      <c r="E166" s="7">
        <f t="shared" si="103"/>
        <v>8568.9422375459144</v>
      </c>
      <c r="F166" s="7">
        <f t="shared" si="103"/>
        <v>35109.29</v>
      </c>
      <c r="G166" s="7">
        <f t="shared" si="103"/>
        <v>19664.67111856319</v>
      </c>
      <c r="H166" s="7">
        <f t="shared" si="103"/>
        <v>8794.586941420559</v>
      </c>
      <c r="I166" s="7">
        <f t="shared" si="103"/>
        <v>16007.532582743876</v>
      </c>
      <c r="J166" s="7">
        <f t="shared" si="103"/>
        <v>28930.510000000002</v>
      </c>
      <c r="K166" s="7">
        <f t="shared" si="103"/>
        <v>8318.6437708549129</v>
      </c>
      <c r="L166" s="7">
        <f t="shared" si="103"/>
        <v>4543.0979755551452</v>
      </c>
      <c r="M166" s="7">
        <f t="shared" si="103"/>
        <v>18868.900000000001</v>
      </c>
      <c r="N166" s="7">
        <f t="shared" si="103"/>
        <v>1227.9781605804601</v>
      </c>
      <c r="O166" s="7">
        <f t="shared" si="103"/>
        <v>3324.28</v>
      </c>
      <c r="P166" s="7">
        <f t="shared" si="103"/>
        <v>1303.3399999999999</v>
      </c>
      <c r="Q166" s="7">
        <f t="shared" si="103"/>
        <v>0</v>
      </c>
      <c r="R166" s="7">
        <f t="shared" si="103"/>
        <v>0</v>
      </c>
      <c r="S166" s="7">
        <f t="shared" si="103"/>
        <v>0</v>
      </c>
      <c r="T166" s="47"/>
      <c r="U166" s="7">
        <f t="shared" ref="U166" si="104">U138-U152</f>
        <v>4627.62</v>
      </c>
    </row>
    <row r="167" spans="2:21" x14ac:dyDescent="0.2">
      <c r="B167" s="29">
        <v>6</v>
      </c>
      <c r="C167" s="7">
        <f t="shared" ref="C167:S167" si="105">C139-C153</f>
        <v>11303.43</v>
      </c>
      <c r="D167" s="7">
        <f t="shared" si="105"/>
        <v>26771.975083816182</v>
      </c>
      <c r="E167" s="7">
        <f t="shared" si="105"/>
        <v>10322.888632492071</v>
      </c>
      <c r="F167" s="7">
        <f t="shared" si="105"/>
        <v>16357.830000000002</v>
      </c>
      <c r="G167" s="7">
        <f t="shared" si="105"/>
        <v>7772.13</v>
      </c>
      <c r="H167" s="7">
        <f t="shared" si="105"/>
        <v>15372.650000000001</v>
      </c>
      <c r="I167" s="7">
        <f t="shared" si="105"/>
        <v>8445.4219800422707</v>
      </c>
      <c r="J167" s="7">
        <f t="shared" si="105"/>
        <v>30262.414575668576</v>
      </c>
      <c r="K167" s="7">
        <f t="shared" si="105"/>
        <v>4998.40890856018</v>
      </c>
      <c r="L167" s="7">
        <f t="shared" si="105"/>
        <v>5078.250269369667</v>
      </c>
      <c r="M167" s="7">
        <f t="shared" si="105"/>
        <v>12744.47</v>
      </c>
      <c r="N167" s="7">
        <f t="shared" si="105"/>
        <v>1262.2</v>
      </c>
      <c r="O167" s="7">
        <f t="shared" si="105"/>
        <v>2082.7199999999998</v>
      </c>
      <c r="P167" s="7">
        <f t="shared" si="105"/>
        <v>0</v>
      </c>
      <c r="Q167" s="7">
        <f t="shared" si="105"/>
        <v>0</v>
      </c>
      <c r="R167" s="7">
        <f t="shared" si="105"/>
        <v>0</v>
      </c>
      <c r="S167" s="7">
        <f t="shared" si="105"/>
        <v>0</v>
      </c>
      <c r="T167" s="47"/>
      <c r="U167" s="7">
        <f t="shared" ref="U167" si="106">U139-U153</f>
        <v>2082.7199999999998</v>
      </c>
    </row>
    <row r="168" spans="2:21" x14ac:dyDescent="0.2">
      <c r="B168" s="29">
        <v>7</v>
      </c>
      <c r="C168" s="7">
        <f t="shared" ref="C168:S168" si="107">C140-C154</f>
        <v>0</v>
      </c>
      <c r="D168" s="7">
        <f t="shared" si="107"/>
        <v>0</v>
      </c>
      <c r="E168" s="7">
        <f t="shared" si="107"/>
        <v>0</v>
      </c>
      <c r="F168" s="7">
        <f t="shared" si="107"/>
        <v>0</v>
      </c>
      <c r="G168" s="7">
        <f t="shared" si="107"/>
        <v>0</v>
      </c>
      <c r="H168" s="7">
        <f t="shared" si="107"/>
        <v>0</v>
      </c>
      <c r="I168" s="7">
        <f t="shared" si="107"/>
        <v>0</v>
      </c>
      <c r="J168" s="7">
        <f t="shared" si="107"/>
        <v>0</v>
      </c>
      <c r="K168" s="7">
        <f t="shared" si="107"/>
        <v>0</v>
      </c>
      <c r="L168" s="7">
        <f t="shared" si="107"/>
        <v>0</v>
      </c>
      <c r="M168" s="7">
        <f t="shared" si="107"/>
        <v>0</v>
      </c>
      <c r="N168" s="7">
        <f t="shared" si="107"/>
        <v>0</v>
      </c>
      <c r="O168" s="7">
        <f t="shared" si="107"/>
        <v>0</v>
      </c>
      <c r="P168" s="7">
        <f t="shared" si="107"/>
        <v>0</v>
      </c>
      <c r="Q168" s="7">
        <f t="shared" si="107"/>
        <v>0</v>
      </c>
      <c r="R168" s="7">
        <f t="shared" si="107"/>
        <v>0</v>
      </c>
      <c r="S168" s="7">
        <f t="shared" si="107"/>
        <v>0</v>
      </c>
      <c r="T168" s="47"/>
      <c r="U168" s="7">
        <f t="shared" ref="U168" si="108">U140-U154</f>
        <v>0</v>
      </c>
    </row>
    <row r="169" spans="2:21" x14ac:dyDescent="0.2">
      <c r="B169" s="29">
        <v>8</v>
      </c>
      <c r="C169" s="7">
        <f t="shared" ref="C169:S169" si="109">C141-C155</f>
        <v>0</v>
      </c>
      <c r="D169" s="7">
        <f t="shared" si="109"/>
        <v>0</v>
      </c>
      <c r="E169" s="7">
        <f t="shared" si="109"/>
        <v>0</v>
      </c>
      <c r="F169" s="7">
        <f t="shared" si="109"/>
        <v>0</v>
      </c>
      <c r="G169" s="7">
        <f t="shared" si="109"/>
        <v>0</v>
      </c>
      <c r="H169" s="7">
        <f t="shared" si="109"/>
        <v>0</v>
      </c>
      <c r="I169" s="7">
        <f t="shared" si="109"/>
        <v>0</v>
      </c>
      <c r="J169" s="7">
        <f t="shared" si="109"/>
        <v>0</v>
      </c>
      <c r="K169" s="7">
        <f t="shared" si="109"/>
        <v>0</v>
      </c>
      <c r="L169" s="7">
        <f t="shared" si="109"/>
        <v>0</v>
      </c>
      <c r="M169" s="7">
        <f t="shared" si="109"/>
        <v>0</v>
      </c>
      <c r="N169" s="7">
        <f t="shared" si="109"/>
        <v>0</v>
      </c>
      <c r="O169" s="7">
        <f t="shared" si="109"/>
        <v>0</v>
      </c>
      <c r="P169" s="7">
        <f t="shared" si="109"/>
        <v>0</v>
      </c>
      <c r="Q169" s="7">
        <f t="shared" si="109"/>
        <v>0</v>
      </c>
      <c r="R169" s="7">
        <f t="shared" si="109"/>
        <v>0</v>
      </c>
      <c r="S169" s="7">
        <f t="shared" si="109"/>
        <v>0</v>
      </c>
      <c r="T169" s="47"/>
      <c r="U169" s="7">
        <f t="shared" ref="U169" si="110">U141-U155</f>
        <v>0</v>
      </c>
    </row>
    <row r="170" spans="2:21" x14ac:dyDescent="0.2">
      <c r="B170" s="29">
        <v>9</v>
      </c>
      <c r="C170" s="7">
        <f t="shared" ref="C170:S170" si="111">C142-C156</f>
        <v>0</v>
      </c>
      <c r="D170" s="7">
        <f t="shared" si="111"/>
        <v>0</v>
      </c>
      <c r="E170" s="7">
        <f t="shared" si="111"/>
        <v>0</v>
      </c>
      <c r="F170" s="7">
        <f t="shared" si="111"/>
        <v>0</v>
      </c>
      <c r="G170" s="7">
        <f t="shared" si="111"/>
        <v>0</v>
      </c>
      <c r="H170" s="7">
        <f t="shared" si="111"/>
        <v>0</v>
      </c>
      <c r="I170" s="7">
        <f t="shared" si="111"/>
        <v>0</v>
      </c>
      <c r="J170" s="7">
        <f t="shared" si="111"/>
        <v>0</v>
      </c>
      <c r="K170" s="7">
        <f t="shared" si="111"/>
        <v>0</v>
      </c>
      <c r="L170" s="7">
        <f t="shared" si="111"/>
        <v>0</v>
      </c>
      <c r="M170" s="7">
        <f t="shared" si="111"/>
        <v>0</v>
      </c>
      <c r="N170" s="7">
        <f t="shared" si="111"/>
        <v>0</v>
      </c>
      <c r="O170" s="7">
        <f t="shared" si="111"/>
        <v>0</v>
      </c>
      <c r="P170" s="7">
        <f t="shared" si="111"/>
        <v>0</v>
      </c>
      <c r="Q170" s="7">
        <f t="shared" si="111"/>
        <v>0</v>
      </c>
      <c r="R170" s="7">
        <f t="shared" si="111"/>
        <v>0</v>
      </c>
      <c r="S170" s="7">
        <f t="shared" si="111"/>
        <v>0</v>
      </c>
      <c r="T170" s="47"/>
      <c r="U170" s="7">
        <f t="shared" ref="U170" si="112">U142-U156</f>
        <v>0</v>
      </c>
    </row>
    <row r="171" spans="2:21" x14ac:dyDescent="0.2">
      <c r="B171" s="29">
        <v>10</v>
      </c>
      <c r="C171" s="7">
        <f t="shared" ref="C171:S171" si="113">C143-C157</f>
        <v>0</v>
      </c>
      <c r="D171" s="7">
        <f t="shared" si="113"/>
        <v>0</v>
      </c>
      <c r="E171" s="7">
        <f t="shared" si="113"/>
        <v>0</v>
      </c>
      <c r="F171" s="7">
        <f t="shared" si="113"/>
        <v>0</v>
      </c>
      <c r="G171" s="7">
        <f t="shared" si="113"/>
        <v>0</v>
      </c>
      <c r="H171" s="7">
        <f t="shared" si="113"/>
        <v>0</v>
      </c>
      <c r="I171" s="7">
        <f t="shared" si="113"/>
        <v>0</v>
      </c>
      <c r="J171" s="7">
        <f t="shared" si="113"/>
        <v>0</v>
      </c>
      <c r="K171" s="7">
        <f t="shared" si="113"/>
        <v>0</v>
      </c>
      <c r="L171" s="7">
        <f t="shared" si="113"/>
        <v>0</v>
      </c>
      <c r="M171" s="7">
        <f t="shared" si="113"/>
        <v>0</v>
      </c>
      <c r="N171" s="7">
        <f t="shared" si="113"/>
        <v>0</v>
      </c>
      <c r="O171" s="7">
        <f t="shared" si="113"/>
        <v>0</v>
      </c>
      <c r="P171" s="7">
        <f t="shared" si="113"/>
        <v>0</v>
      </c>
      <c r="Q171" s="7">
        <f t="shared" si="113"/>
        <v>0</v>
      </c>
      <c r="R171" s="7">
        <f t="shared" si="113"/>
        <v>0</v>
      </c>
      <c r="S171" s="7">
        <f t="shared" si="113"/>
        <v>0</v>
      </c>
      <c r="T171" s="47"/>
      <c r="U171" s="7">
        <f t="shared" ref="U171" si="114">U143-U157</f>
        <v>0</v>
      </c>
    </row>
    <row r="172" spans="2:21" x14ac:dyDescent="0.2">
      <c r="B172" s="6" t="s">
        <v>5662</v>
      </c>
      <c r="C172" s="7">
        <f>SUM(C162:C171)</f>
        <v>128526.18921590166</v>
      </c>
      <c r="D172" s="7">
        <f t="shared" ref="D172" si="115">SUM(D162:D171)</f>
        <v>334868.32273871457</v>
      </c>
      <c r="E172" s="7">
        <f t="shared" ref="E172" si="116">SUM(E162:E171)</f>
        <v>284988.34810676583</v>
      </c>
      <c r="F172" s="7">
        <f t="shared" ref="F172" si="117">SUM(F162:F171)</f>
        <v>209198.58992214664</v>
      </c>
      <c r="G172" s="7">
        <f t="shared" ref="G172" si="118">SUM(G162:G171)</f>
        <v>167310.24454272466</v>
      </c>
      <c r="H172" s="7">
        <f t="shared" ref="H172" si="119">SUM(H162:H171)</f>
        <v>178913.04404967625</v>
      </c>
      <c r="I172" s="7">
        <f t="shared" ref="I172" si="120">SUM(I162:I171)</f>
        <v>138652.53047721562</v>
      </c>
      <c r="J172" s="7">
        <f t="shared" ref="J172" si="121">SUM(J162:J171)</f>
        <v>285232.55810107524</v>
      </c>
      <c r="K172" s="7">
        <f t="shared" ref="K172" si="122">SUM(K162:K171)</f>
        <v>129074.71511673779</v>
      </c>
      <c r="L172" s="7">
        <f t="shared" ref="L172" si="123">SUM(L162:L171)</f>
        <v>86806.764319889291</v>
      </c>
      <c r="M172" s="7">
        <f t="shared" ref="M172" si="124">SUM(M162:M171)</f>
        <v>189216.33844640414</v>
      </c>
      <c r="N172" s="7">
        <f t="shared" ref="N172" si="125">SUM(N162:N171)</f>
        <v>64552.318284430759</v>
      </c>
      <c r="O172" s="7">
        <f t="shared" ref="O172" si="126">SUM(O162:O171)</f>
        <v>73861.179999999993</v>
      </c>
      <c r="P172" s="7">
        <f t="shared" ref="P172" si="127">SUM(P162:P171)</f>
        <v>23514.228932666603</v>
      </c>
      <c r="Q172" s="7">
        <f t="shared" ref="Q172" si="128">SUM(Q162:Q171)</f>
        <v>0</v>
      </c>
      <c r="R172" s="7">
        <f t="shared" ref="R172" si="129">SUM(R162:R171)</f>
        <v>0</v>
      </c>
      <c r="S172" s="7">
        <f t="shared" ref="S172:U172" si="130">SUM(S162:S171)</f>
        <v>0</v>
      </c>
      <c r="T172" s="47"/>
      <c r="U172" s="7">
        <f t="shared" si="130"/>
        <v>97375.408932666571</v>
      </c>
    </row>
    <row r="174" spans="2:21" x14ac:dyDescent="0.2">
      <c r="B174" s="6" t="s">
        <v>5712</v>
      </c>
      <c r="M174" s="27"/>
      <c r="N174" s="27"/>
      <c r="O174" s="36"/>
      <c r="P174" s="36"/>
      <c r="Q174" s="36"/>
      <c r="R174" s="36"/>
      <c r="S174" s="36"/>
    </row>
    <row r="175" spans="2:21" ht="20.399999999999999" x14ac:dyDescent="0.2">
      <c r="B175" s="6" t="s">
        <v>5689</v>
      </c>
      <c r="C175" s="28">
        <v>44957</v>
      </c>
      <c r="D175" s="28">
        <v>44985</v>
      </c>
      <c r="E175" s="28">
        <v>45016</v>
      </c>
      <c r="F175" s="28">
        <v>45046</v>
      </c>
      <c r="G175" s="28">
        <v>45077</v>
      </c>
      <c r="H175" s="28">
        <v>45107</v>
      </c>
      <c r="I175" s="28">
        <v>45138</v>
      </c>
      <c r="J175" s="28">
        <v>45169</v>
      </c>
      <c r="K175" s="28">
        <v>45199</v>
      </c>
      <c r="L175" s="28">
        <v>45230</v>
      </c>
      <c r="M175" s="28">
        <v>45260</v>
      </c>
      <c r="N175" s="28">
        <v>45291</v>
      </c>
      <c r="O175" s="28">
        <v>45322</v>
      </c>
      <c r="P175" s="28">
        <v>45351</v>
      </c>
      <c r="Q175" s="28">
        <v>45382</v>
      </c>
      <c r="R175" s="28">
        <v>45412</v>
      </c>
      <c r="S175" s="28">
        <v>45443</v>
      </c>
      <c r="T175" s="42"/>
      <c r="U175" s="39" t="s">
        <v>5715</v>
      </c>
    </row>
    <row r="176" spans="2:21" x14ac:dyDescent="0.2">
      <c r="B176" s="29">
        <v>1</v>
      </c>
      <c r="C176" s="19">
        <f>IFERROR(C162/C105,"")</f>
        <v>0.13980033899325539</v>
      </c>
      <c r="D176" s="19">
        <f t="shared" ref="D176:U176" si="131">IFERROR(D162/D105,"")</f>
        <v>0.18125696899766364</v>
      </c>
      <c r="E176" s="19">
        <f t="shared" si="131"/>
        <v>0.11899259509515948</v>
      </c>
      <c r="F176" s="19">
        <f t="shared" si="131"/>
        <v>2.1348753133973684E-2</v>
      </c>
      <c r="G176" s="19">
        <f t="shared" si="131"/>
        <v>-4.8438560800474085E-3</v>
      </c>
      <c r="H176" s="19">
        <f t="shared" si="131"/>
        <v>0.11504794390262402</v>
      </c>
      <c r="I176" s="19">
        <f t="shared" si="131"/>
        <v>0.11261206385720246</v>
      </c>
      <c r="J176" s="19">
        <f t="shared" si="131"/>
        <v>0.18709874688167372</v>
      </c>
      <c r="K176" s="19">
        <f t="shared" si="131"/>
        <v>0.13297447781217314</v>
      </c>
      <c r="L176" s="19">
        <f t="shared" si="131"/>
        <v>0.12027387707345455</v>
      </c>
      <c r="M176" s="19">
        <f t="shared" si="131"/>
        <v>0.21941065201755969</v>
      </c>
      <c r="N176" s="19">
        <f t="shared" si="131"/>
        <v>0.12997943782727517</v>
      </c>
      <c r="O176" s="19">
        <f t="shared" si="131"/>
        <v>0.25433710843373492</v>
      </c>
      <c r="P176" s="19">
        <f t="shared" si="131"/>
        <v>0.19998388728403574</v>
      </c>
      <c r="Q176" s="19" t="str">
        <f t="shared" si="131"/>
        <v/>
      </c>
      <c r="R176" s="19" t="str">
        <f t="shared" si="131"/>
        <v/>
      </c>
      <c r="S176" s="19" t="str">
        <f t="shared" si="131"/>
        <v/>
      </c>
      <c r="T176" s="45"/>
      <c r="U176" s="19">
        <f t="shared" si="131"/>
        <v>0.24261098958812091</v>
      </c>
    </row>
    <row r="177" spans="2:21" x14ac:dyDescent="0.2">
      <c r="B177" s="29">
        <v>2</v>
      </c>
      <c r="C177" s="19">
        <f>IFERROR(C163/C106,"")</f>
        <v>0.22294649727165428</v>
      </c>
      <c r="D177" s="19">
        <f t="shared" ref="D177:S177" si="132">IFERROR(D163/D106,"")</f>
        <v>0.20397978825715052</v>
      </c>
      <c r="E177" s="19">
        <f t="shared" si="132"/>
        <v>0.21470856726927878</v>
      </c>
      <c r="F177" s="19">
        <f t="shared" si="132"/>
        <v>0.16945666784282129</v>
      </c>
      <c r="G177" s="19">
        <f t="shared" si="132"/>
        <v>0.19867179507181851</v>
      </c>
      <c r="H177" s="19">
        <f t="shared" si="132"/>
        <v>4.36982118755216E-2</v>
      </c>
      <c r="I177" s="19">
        <f t="shared" si="132"/>
        <v>3.7270087834521001E-2</v>
      </c>
      <c r="J177" s="19">
        <f t="shared" si="132"/>
        <v>0.1676839010718435</v>
      </c>
      <c r="K177" s="19">
        <f t="shared" si="132"/>
        <v>0.14780302423369085</v>
      </c>
      <c r="L177" s="19">
        <f t="shared" si="132"/>
        <v>8.9061286350869101E-2</v>
      </c>
      <c r="M177" s="19">
        <f t="shared" si="132"/>
        <v>0.22513618779452507</v>
      </c>
      <c r="N177" s="19">
        <f t="shared" si="132"/>
        <v>0.17765805214132455</v>
      </c>
      <c r="O177" s="19">
        <f t="shared" si="132"/>
        <v>0.25090443298969073</v>
      </c>
      <c r="P177" s="19">
        <f t="shared" si="132"/>
        <v>0.21629090570963222</v>
      </c>
      <c r="Q177" s="19" t="str">
        <f t="shared" si="132"/>
        <v/>
      </c>
      <c r="R177" s="19" t="str">
        <f t="shared" si="132"/>
        <v/>
      </c>
      <c r="S177" s="19" t="str">
        <f t="shared" si="132"/>
        <v/>
      </c>
      <c r="T177" s="45"/>
      <c r="U177" s="19">
        <f t="shared" ref="U177" si="133">IFERROR(U163/U106,"")</f>
        <v>0.2409972029876952</v>
      </c>
    </row>
    <row r="178" spans="2:21" x14ac:dyDescent="0.2">
      <c r="B178" s="29">
        <v>3</v>
      </c>
      <c r="C178" s="19">
        <f t="shared" ref="C178:S178" si="134">IFERROR(C164/C107,"")</f>
        <v>0.20969674331320548</v>
      </c>
      <c r="D178" s="19">
        <f t="shared" si="134"/>
        <v>0.22810887721436138</v>
      </c>
      <c r="E178" s="19">
        <f t="shared" si="134"/>
        <v>0.19515689208453554</v>
      </c>
      <c r="F178" s="19">
        <f t="shared" si="134"/>
        <v>0.190141654983154</v>
      </c>
      <c r="G178" s="19">
        <f t="shared" si="134"/>
        <v>0.11973989345143346</v>
      </c>
      <c r="H178" s="19">
        <f t="shared" si="134"/>
        <v>0.15763310571689415</v>
      </c>
      <c r="I178" s="19">
        <f t="shared" si="134"/>
        <v>-8.1584357962704128E-3</v>
      </c>
      <c r="J178" s="19">
        <f t="shared" si="134"/>
        <v>0.2128985330478691</v>
      </c>
      <c r="K178" s="19">
        <f t="shared" si="134"/>
        <v>4.995944461848429E-2</v>
      </c>
      <c r="L178" s="19">
        <f t="shared" si="134"/>
        <v>0.15185856353175203</v>
      </c>
      <c r="M178" s="19">
        <f t="shared" si="134"/>
        <v>0.24965680000000001</v>
      </c>
      <c r="N178" s="19">
        <f t="shared" si="134"/>
        <v>2.6973457975094688E-2</v>
      </c>
      <c r="O178" s="19">
        <f t="shared" si="134"/>
        <v>0.25066115384615384</v>
      </c>
      <c r="P178" s="19">
        <f t="shared" si="134"/>
        <v>0.25130919999999995</v>
      </c>
      <c r="Q178" s="19" t="str">
        <f t="shared" si="134"/>
        <v/>
      </c>
      <c r="R178" s="19" t="str">
        <f t="shared" si="134"/>
        <v/>
      </c>
      <c r="S178" s="19" t="str">
        <f t="shared" si="134"/>
        <v/>
      </c>
      <c r="T178" s="45"/>
      <c r="U178" s="19">
        <f t="shared" ref="U178" si="135">IFERROR(U164/U107,"")</f>
        <v>0.25087155844155851</v>
      </c>
    </row>
    <row r="179" spans="2:21" x14ac:dyDescent="0.2">
      <c r="B179" s="29">
        <v>4</v>
      </c>
      <c r="C179" s="19">
        <f t="shared" ref="C179:S179" si="136">IFERROR(C165/C108,"")</f>
        <v>0.18117302896402032</v>
      </c>
      <c r="D179" s="19">
        <f t="shared" si="136"/>
        <v>0.25095987462684477</v>
      </c>
      <c r="E179" s="19">
        <f t="shared" si="136"/>
        <v>0.22086906214439175</v>
      </c>
      <c r="F179" s="19">
        <f t="shared" si="136"/>
        <v>0.21485906808304345</v>
      </c>
      <c r="G179" s="19">
        <f t="shared" si="136"/>
        <v>0.21526323695613972</v>
      </c>
      <c r="H179" s="19">
        <f t="shared" si="136"/>
        <v>0.14112703174031088</v>
      </c>
      <c r="I179" s="19">
        <f t="shared" si="136"/>
        <v>0.15351525280250353</v>
      </c>
      <c r="J179" s="19">
        <f t="shared" si="136"/>
        <v>0.13036535797765886</v>
      </c>
      <c r="K179" s="19">
        <f t="shared" si="136"/>
        <v>0.21701483741202202</v>
      </c>
      <c r="L179" s="19">
        <f t="shared" si="136"/>
        <v>6.8327706668676727E-2</v>
      </c>
      <c r="M179" s="19">
        <f t="shared" si="136"/>
        <v>0.17607160253403986</v>
      </c>
      <c r="N179" s="19">
        <f t="shared" si="136"/>
        <v>5.0358568164093009E-2</v>
      </c>
      <c r="O179" s="19">
        <f t="shared" si="136"/>
        <v>0.2374307142857143</v>
      </c>
      <c r="P179" s="19">
        <f t="shared" si="136"/>
        <v>0.21770741233856275</v>
      </c>
      <c r="Q179" s="19" t="str">
        <f t="shared" si="136"/>
        <v/>
      </c>
      <c r="R179" s="19" t="str">
        <f t="shared" si="136"/>
        <v/>
      </c>
      <c r="S179" s="19" t="str">
        <f t="shared" si="136"/>
        <v/>
      </c>
      <c r="T179" s="45"/>
      <c r="U179" s="19">
        <f t="shared" ref="U179" si="137">IFERROR(U165/U108,"")</f>
        <v>0.2326208390118101</v>
      </c>
    </row>
    <row r="180" spans="2:21" x14ac:dyDescent="0.2">
      <c r="B180" s="29">
        <v>5</v>
      </c>
      <c r="C180" s="19">
        <f t="shared" ref="C180:S180" si="138">IFERROR(C166/C109,"")</f>
        <v>0.25249900000000003</v>
      </c>
      <c r="D180" s="19">
        <f t="shared" si="138"/>
        <v>0.25216736859162636</v>
      </c>
      <c r="E180" s="19">
        <f t="shared" si="138"/>
        <v>0.16359319450184873</v>
      </c>
      <c r="F180" s="19">
        <f t="shared" si="138"/>
        <v>0.25258482014388489</v>
      </c>
      <c r="G180" s="19">
        <f t="shared" si="138"/>
        <v>0.20412013576942797</v>
      </c>
      <c r="H180" s="19">
        <f t="shared" si="138"/>
        <v>0.19711807481172591</v>
      </c>
      <c r="I180" s="19">
        <f t="shared" si="138"/>
        <v>0.17804134010678621</v>
      </c>
      <c r="J180" s="19">
        <f t="shared" si="138"/>
        <v>0.24311352941176473</v>
      </c>
      <c r="K180" s="19">
        <f t="shared" si="138"/>
        <v>0.11033283494420167</v>
      </c>
      <c r="L180" s="19">
        <f t="shared" si="138"/>
        <v>6.4505138464252612E-2</v>
      </c>
      <c r="M180" s="19">
        <f t="shared" si="138"/>
        <v>0.24827500000000002</v>
      </c>
      <c r="N180" s="19">
        <f t="shared" si="138"/>
        <v>8.0096186743163794E-2</v>
      </c>
      <c r="O180" s="19">
        <f t="shared" si="138"/>
        <v>0.20776750000000002</v>
      </c>
      <c r="P180" s="19">
        <f t="shared" si="138"/>
        <v>0.26066800000000001</v>
      </c>
      <c r="Q180" s="19" t="str">
        <f t="shared" si="138"/>
        <v/>
      </c>
      <c r="R180" s="19" t="str">
        <f t="shared" si="138"/>
        <v/>
      </c>
      <c r="S180" s="19" t="str">
        <f t="shared" si="138"/>
        <v/>
      </c>
      <c r="T180" s="45"/>
      <c r="U180" s="19">
        <f t="shared" ref="U180" si="139">IFERROR(U166/U109,"")</f>
        <v>0.22036285714285714</v>
      </c>
    </row>
    <row r="181" spans="2:21" x14ac:dyDescent="0.2">
      <c r="B181" s="29">
        <v>6</v>
      </c>
      <c r="C181" s="19">
        <f t="shared" ref="C181:S181" si="140">IFERROR(C167/C110,"")</f>
        <v>0.25118733333333332</v>
      </c>
      <c r="D181" s="19">
        <f t="shared" si="140"/>
        <v>0.23924721268307753</v>
      </c>
      <c r="E181" s="19">
        <f t="shared" si="140"/>
        <v>0.22944791865871725</v>
      </c>
      <c r="F181" s="19">
        <f t="shared" si="140"/>
        <v>0.25559109375000005</v>
      </c>
      <c r="G181" s="19">
        <f t="shared" si="140"/>
        <v>0.25071387096774195</v>
      </c>
      <c r="H181" s="19">
        <f t="shared" si="140"/>
        <v>0.23650230769230771</v>
      </c>
      <c r="I181" s="19">
        <f t="shared" si="140"/>
        <v>0.1847377716709957</v>
      </c>
      <c r="J181" s="19">
        <f t="shared" si="140"/>
        <v>0.22504881185377271</v>
      </c>
      <c r="K181" s="19">
        <f t="shared" si="140"/>
        <v>0.19542844597919032</v>
      </c>
      <c r="L181" s="19">
        <f t="shared" si="140"/>
        <v>0.19822932003708318</v>
      </c>
      <c r="M181" s="19">
        <f t="shared" si="140"/>
        <v>0.24508596153846152</v>
      </c>
      <c r="N181" s="19">
        <f t="shared" si="140"/>
        <v>0.25244</v>
      </c>
      <c r="O181" s="19">
        <f t="shared" si="140"/>
        <v>0.26033999999999996</v>
      </c>
      <c r="P181" s="19" t="str">
        <f t="shared" si="140"/>
        <v/>
      </c>
      <c r="Q181" s="19" t="str">
        <f t="shared" si="140"/>
        <v/>
      </c>
      <c r="R181" s="19" t="str">
        <f t="shared" si="140"/>
        <v/>
      </c>
      <c r="S181" s="19" t="str">
        <f t="shared" si="140"/>
        <v/>
      </c>
      <c r="T181" s="45"/>
      <c r="U181" s="19">
        <f t="shared" ref="U181" si="141">IFERROR(U167/U110,"")</f>
        <v>0.26033999999999996</v>
      </c>
    </row>
    <row r="182" spans="2:21" x14ac:dyDescent="0.2">
      <c r="B182" s="29">
        <v>7</v>
      </c>
      <c r="C182" s="19" t="str">
        <f t="shared" ref="C182:S182" si="142">IFERROR(C168/C111,"")</f>
        <v/>
      </c>
      <c r="D182" s="19" t="str">
        <f t="shared" si="142"/>
        <v/>
      </c>
      <c r="E182" s="19" t="str">
        <f t="shared" si="142"/>
        <v/>
      </c>
      <c r="F182" s="19" t="str">
        <f t="shared" si="142"/>
        <v/>
      </c>
      <c r="G182" s="19" t="str">
        <f t="shared" si="142"/>
        <v/>
      </c>
      <c r="H182" s="19" t="str">
        <f t="shared" si="142"/>
        <v/>
      </c>
      <c r="I182" s="19" t="str">
        <f t="shared" si="142"/>
        <v/>
      </c>
      <c r="J182" s="19" t="str">
        <f t="shared" si="142"/>
        <v/>
      </c>
      <c r="K182" s="19" t="str">
        <f t="shared" si="142"/>
        <v/>
      </c>
      <c r="L182" s="19" t="str">
        <f t="shared" si="142"/>
        <v/>
      </c>
      <c r="M182" s="19" t="str">
        <f t="shared" si="142"/>
        <v/>
      </c>
      <c r="N182" s="19" t="str">
        <f t="shared" si="142"/>
        <v/>
      </c>
      <c r="O182" s="19" t="str">
        <f t="shared" si="142"/>
        <v/>
      </c>
      <c r="P182" s="19" t="str">
        <f t="shared" si="142"/>
        <v/>
      </c>
      <c r="Q182" s="19" t="str">
        <f t="shared" si="142"/>
        <v/>
      </c>
      <c r="R182" s="19" t="str">
        <f t="shared" si="142"/>
        <v/>
      </c>
      <c r="S182" s="19" t="str">
        <f t="shared" si="142"/>
        <v/>
      </c>
      <c r="T182" s="45"/>
      <c r="U182" s="19" t="str">
        <f t="shared" ref="U182" si="143">IFERROR(U168/U111,"")</f>
        <v/>
      </c>
    </row>
    <row r="183" spans="2:21" x14ac:dyDescent="0.2">
      <c r="B183" s="29">
        <v>8</v>
      </c>
      <c r="C183" s="19" t="str">
        <f t="shared" ref="C183:S183" si="144">IFERROR(C169/C112,"")</f>
        <v/>
      </c>
      <c r="D183" s="19" t="str">
        <f t="shared" si="144"/>
        <v/>
      </c>
      <c r="E183" s="19" t="str">
        <f t="shared" si="144"/>
        <v/>
      </c>
      <c r="F183" s="19" t="str">
        <f t="shared" si="144"/>
        <v/>
      </c>
      <c r="G183" s="19" t="str">
        <f t="shared" si="144"/>
        <v/>
      </c>
      <c r="H183" s="19" t="str">
        <f t="shared" si="144"/>
        <v/>
      </c>
      <c r="I183" s="19" t="str">
        <f t="shared" si="144"/>
        <v/>
      </c>
      <c r="J183" s="19" t="str">
        <f t="shared" si="144"/>
        <v/>
      </c>
      <c r="K183" s="19" t="str">
        <f t="shared" si="144"/>
        <v/>
      </c>
      <c r="L183" s="19" t="str">
        <f t="shared" si="144"/>
        <v/>
      </c>
      <c r="M183" s="19" t="str">
        <f t="shared" si="144"/>
        <v/>
      </c>
      <c r="N183" s="19" t="str">
        <f t="shared" si="144"/>
        <v/>
      </c>
      <c r="O183" s="19" t="str">
        <f t="shared" si="144"/>
        <v/>
      </c>
      <c r="P183" s="19" t="str">
        <f t="shared" si="144"/>
        <v/>
      </c>
      <c r="Q183" s="19" t="str">
        <f t="shared" si="144"/>
        <v/>
      </c>
      <c r="R183" s="19" t="str">
        <f t="shared" si="144"/>
        <v/>
      </c>
      <c r="S183" s="19" t="str">
        <f t="shared" si="144"/>
        <v/>
      </c>
      <c r="T183" s="45"/>
      <c r="U183" s="19" t="str">
        <f t="shared" ref="U183" si="145">IFERROR(U169/U112,"")</f>
        <v/>
      </c>
    </row>
    <row r="184" spans="2:21" x14ac:dyDescent="0.2">
      <c r="B184" s="29">
        <v>9</v>
      </c>
      <c r="C184" s="19" t="str">
        <f t="shared" ref="C184:S184" si="146">IFERROR(C170/C113,"")</f>
        <v/>
      </c>
      <c r="D184" s="19" t="str">
        <f t="shared" si="146"/>
        <v/>
      </c>
      <c r="E184" s="19" t="str">
        <f t="shared" si="146"/>
        <v/>
      </c>
      <c r="F184" s="19" t="str">
        <f t="shared" si="146"/>
        <v/>
      </c>
      <c r="G184" s="19" t="str">
        <f t="shared" si="146"/>
        <v/>
      </c>
      <c r="H184" s="19" t="str">
        <f t="shared" si="146"/>
        <v/>
      </c>
      <c r="I184" s="19" t="str">
        <f t="shared" si="146"/>
        <v/>
      </c>
      <c r="J184" s="19" t="str">
        <f t="shared" si="146"/>
        <v/>
      </c>
      <c r="K184" s="19" t="str">
        <f t="shared" si="146"/>
        <v/>
      </c>
      <c r="L184" s="19" t="str">
        <f t="shared" si="146"/>
        <v/>
      </c>
      <c r="M184" s="19" t="str">
        <f t="shared" si="146"/>
        <v/>
      </c>
      <c r="N184" s="19" t="str">
        <f t="shared" si="146"/>
        <v/>
      </c>
      <c r="O184" s="19" t="str">
        <f t="shared" si="146"/>
        <v/>
      </c>
      <c r="P184" s="19" t="str">
        <f t="shared" si="146"/>
        <v/>
      </c>
      <c r="Q184" s="19" t="str">
        <f t="shared" si="146"/>
        <v/>
      </c>
      <c r="R184" s="19" t="str">
        <f t="shared" si="146"/>
        <v/>
      </c>
      <c r="S184" s="19" t="str">
        <f t="shared" si="146"/>
        <v/>
      </c>
      <c r="T184" s="45"/>
      <c r="U184" s="19" t="str">
        <f t="shared" ref="U184" si="147">IFERROR(U170/U113,"")</f>
        <v/>
      </c>
    </row>
    <row r="185" spans="2:21" x14ac:dyDescent="0.2">
      <c r="B185" s="29">
        <v>10</v>
      </c>
      <c r="C185" s="19" t="str">
        <f t="shared" ref="C185:S185" si="148">IFERROR(C171/C114,"")</f>
        <v/>
      </c>
      <c r="D185" s="19" t="str">
        <f t="shared" si="148"/>
        <v/>
      </c>
      <c r="E185" s="19" t="str">
        <f t="shared" si="148"/>
        <v/>
      </c>
      <c r="F185" s="19" t="str">
        <f t="shared" si="148"/>
        <v/>
      </c>
      <c r="G185" s="19" t="str">
        <f t="shared" si="148"/>
        <v/>
      </c>
      <c r="H185" s="19" t="str">
        <f t="shared" si="148"/>
        <v/>
      </c>
      <c r="I185" s="19" t="str">
        <f t="shared" si="148"/>
        <v/>
      </c>
      <c r="J185" s="19" t="str">
        <f t="shared" si="148"/>
        <v/>
      </c>
      <c r="K185" s="19" t="str">
        <f t="shared" si="148"/>
        <v/>
      </c>
      <c r="L185" s="19" t="str">
        <f t="shared" si="148"/>
        <v/>
      </c>
      <c r="M185" s="19" t="str">
        <f t="shared" si="148"/>
        <v/>
      </c>
      <c r="N185" s="19" t="str">
        <f t="shared" si="148"/>
        <v/>
      </c>
      <c r="O185" s="19" t="str">
        <f t="shared" si="148"/>
        <v/>
      </c>
      <c r="P185" s="19" t="str">
        <f t="shared" si="148"/>
        <v/>
      </c>
      <c r="Q185" s="19" t="str">
        <f t="shared" si="148"/>
        <v/>
      </c>
      <c r="R185" s="19" t="str">
        <f t="shared" si="148"/>
        <v/>
      </c>
      <c r="S185" s="19" t="str">
        <f t="shared" si="148"/>
        <v/>
      </c>
      <c r="T185" s="45"/>
      <c r="U185" s="19" t="str">
        <f t="shared" ref="U185" si="149">IFERROR(U171/U114,"")</f>
        <v/>
      </c>
    </row>
    <row r="186" spans="2:21" x14ac:dyDescent="0.2">
      <c r="B186" s="6" t="s">
        <v>5662</v>
      </c>
      <c r="C186" s="19">
        <f t="shared" ref="C186:U186" si="150">IFERROR(C172/C115,"")</f>
        <v>0.19159416355884795</v>
      </c>
      <c r="D186" s="19">
        <f t="shared" si="150"/>
        <v>0.21442632593709518</v>
      </c>
      <c r="E186" s="19">
        <f t="shared" si="150"/>
        <v>0.17378342379407694</v>
      </c>
      <c r="F186" s="19">
        <f t="shared" si="150"/>
        <v>0.13696825101231117</v>
      </c>
      <c r="G186" s="19">
        <f t="shared" si="150"/>
        <v>0.12701523939551607</v>
      </c>
      <c r="H186" s="19">
        <f t="shared" si="150"/>
        <v>0.11499128171684751</v>
      </c>
      <c r="I186" s="19">
        <f t="shared" si="150"/>
        <v>8.9600864264620786E-2</v>
      </c>
      <c r="J186" s="19">
        <f t="shared" si="150"/>
        <v>0.18385536221558965</v>
      </c>
      <c r="K186" s="19">
        <f t="shared" si="150"/>
        <v>0.14326718415712064</v>
      </c>
      <c r="L186" s="19">
        <f t="shared" si="150"/>
        <v>0.10432665286287143</v>
      </c>
      <c r="M186" s="19">
        <f t="shared" si="150"/>
        <v>0.22555766393617074</v>
      </c>
      <c r="N186" s="19">
        <f t="shared" si="150"/>
        <v>0.13557389781082019</v>
      </c>
      <c r="O186" s="19">
        <f t="shared" si="150"/>
        <v>0.24785630872483219</v>
      </c>
      <c r="P186" s="19">
        <f t="shared" si="150"/>
        <v>0.22336007300996216</v>
      </c>
      <c r="Q186" s="19" t="str">
        <f t="shared" si="150"/>
        <v/>
      </c>
      <c r="R186" s="19" t="str">
        <f t="shared" si="150"/>
        <v/>
      </c>
      <c r="S186" s="19" t="str">
        <f t="shared" si="150"/>
        <v/>
      </c>
      <c r="T186" s="45"/>
      <c r="U186" s="19">
        <f t="shared" si="150"/>
        <v>0.24146156322427303</v>
      </c>
    </row>
    <row r="189" spans="2:21" x14ac:dyDescent="0.2">
      <c r="B189" s="6" t="s">
        <v>5768</v>
      </c>
    </row>
    <row r="190" spans="2:21" ht="20.399999999999999" x14ac:dyDescent="0.2">
      <c r="B190" s="6" t="s">
        <v>5689</v>
      </c>
      <c r="C190" s="28">
        <v>44957</v>
      </c>
      <c r="D190" s="28">
        <v>44985</v>
      </c>
      <c r="E190" s="28">
        <v>45016</v>
      </c>
      <c r="F190" s="28">
        <v>45046</v>
      </c>
      <c r="G190" s="28">
        <v>45077</v>
      </c>
      <c r="H190" s="28">
        <v>45107</v>
      </c>
      <c r="I190" s="28">
        <v>45138</v>
      </c>
      <c r="J190" s="28">
        <v>45169</v>
      </c>
      <c r="K190" s="28">
        <v>45199</v>
      </c>
      <c r="L190" s="28">
        <v>45230</v>
      </c>
      <c r="M190" s="28">
        <v>45260</v>
      </c>
      <c r="N190" s="28">
        <v>45291</v>
      </c>
      <c r="O190" s="28">
        <v>45322</v>
      </c>
      <c r="P190" s="28">
        <v>45351</v>
      </c>
      <c r="Q190" s="28">
        <v>45382</v>
      </c>
      <c r="R190" s="28">
        <v>45412</v>
      </c>
      <c r="S190" s="28">
        <v>45443</v>
      </c>
      <c r="T190" s="42"/>
      <c r="U190" s="39" t="s">
        <v>5715</v>
      </c>
    </row>
    <row r="191" spans="2:21" x14ac:dyDescent="0.2">
      <c r="B191" s="29">
        <v>1</v>
      </c>
      <c r="C191" s="7">
        <f>SUMIFS(DATA!$AO:$AO,DATA!$M:$M,C$6,DATA!$O:$O,$B191,DATA!$W:$W,"SI")</f>
        <v>43214.089434973394</v>
      </c>
      <c r="D191" s="7">
        <f>SUMIFS(DATA!$AO:$AO,DATA!$M:$M,D$6,DATA!$O:$O,$B191,DATA!$W:$W,"SI")</f>
        <v>70267.429593701891</v>
      </c>
      <c r="E191" s="7">
        <f>SUMIFS(DATA!$AO:$AO,DATA!$M:$M,E$6,DATA!$O:$O,$B191,DATA!$W:$W,"SI")</f>
        <v>154803.0764832978</v>
      </c>
      <c r="F191" s="7">
        <f>SUMIFS(DATA!$AO:$AO,DATA!$M:$M,F$6,DATA!$O:$O,$B191,DATA!$W:$W,"SI")</f>
        <v>182712.65116137295</v>
      </c>
      <c r="G191" s="7">
        <f>SUMIFS(DATA!$AO:$AO,DATA!$M:$M,G$6,DATA!$O:$O,$B191,DATA!$W:$W,"SI")</f>
        <v>153842.46713043263</v>
      </c>
      <c r="H191" s="7">
        <f>SUMIFS(DATA!$AO:$AO,DATA!$M:$M,H$6,DATA!$O:$O,$B191,DATA!$W:$W,"SI")</f>
        <v>131060.76338226849</v>
      </c>
      <c r="I191" s="7">
        <f>SUMIFS(DATA!$AO:$AO,DATA!$M:$M,I$6,DATA!$O:$O,$B191,DATA!$W:$W,"SI")</f>
        <v>109649.56883897315</v>
      </c>
      <c r="J191" s="7">
        <f>SUMIFS(DATA!$AO:$AO,DATA!$M:$M,J$6,DATA!$O:$O,$B191,DATA!$W:$W,"SI")</f>
        <v>72855.089763811426</v>
      </c>
      <c r="K191" s="7">
        <f>SUMIFS(DATA!$AO:$AO,DATA!$M:$M,K$6,DATA!$O:$O,$B191,DATA!$W:$W,"SI")</f>
        <v>52125.78815533231</v>
      </c>
      <c r="L191" s="7">
        <f>SUMIFS(DATA!$AO:$AO,DATA!$M:$M,L$6,DATA!$O:$O,$B191,DATA!$W:$W,"SI")</f>
        <v>62477.55828006404</v>
      </c>
      <c r="M191" s="7">
        <f>SUMIFS(DATA!$AO:$AO,DATA!$M:$M,M$6,DATA!$O:$O,$B191,DATA!$W:$W,"SI")</f>
        <v>24412.440104092555</v>
      </c>
      <c r="N191" s="7">
        <f>SUMIFS(DATA!$AO:$AO,DATA!$M:$M,N$6,DATA!$O:$O,$B191,DATA!$W:$W,"SI")</f>
        <v>36400.113383517739</v>
      </c>
      <c r="O191" s="7">
        <f>SUMIFS(DATA!$AO:$AO,DATA!$M:$M,O$6,DATA!$O:$O,$B191,DATA!$W:$W,"SI")</f>
        <v>6197.00255466413</v>
      </c>
      <c r="P191" s="7">
        <f>SUMIFS(DATA!$AO:$AO,DATA!$M:$M,P$6,DATA!$O:$O,$B191,DATA!$W:$W,"SI")</f>
        <v>3667.4761900038211</v>
      </c>
      <c r="Q191" s="7">
        <f>SUMIFS(DATA!$AO:$AO,DATA!$M:$M,Q$6,DATA!$O:$O,$B191,DATA!$W:$W,"SI")</f>
        <v>0</v>
      </c>
      <c r="R191" s="7">
        <f>SUMIFS(DATA!$AO:$AO,DATA!$M:$M,R$6,DATA!$O:$O,$B191,DATA!$W:$W,"SI")</f>
        <v>0</v>
      </c>
      <c r="S191" s="7">
        <f>SUMIFS(DATA!$AO:$AO,DATA!$M:$M,S$6,DATA!$O:$O,$B191,DATA!$W:$W,"SI")</f>
        <v>0</v>
      </c>
      <c r="T191" s="45"/>
      <c r="U191" s="7">
        <f>SUMIFS(DATA!$AO:$AO,DATA!$O:$O,$B191,DATA!$W:$W,"SI",DATA!$N:$N,1)</f>
        <v>9864.4787446679511</v>
      </c>
    </row>
    <row r="192" spans="2:21" x14ac:dyDescent="0.2">
      <c r="B192" s="29">
        <v>2</v>
      </c>
      <c r="C192" s="7">
        <f>SUMIFS(DATA!$AO:$AO,DATA!$M:$M,C$6,DATA!$O:$O,$B192,DATA!$W:$W,"SI")</f>
        <v>16791.134525536658</v>
      </c>
      <c r="D192" s="7">
        <f>SUMIFS(DATA!$AO:$AO,DATA!$M:$M,D$6,DATA!$O:$O,$B192,DATA!$W:$W,"SI")</f>
        <v>59008.939345869796</v>
      </c>
      <c r="E192" s="7">
        <f>SUMIFS(DATA!$AO:$AO,DATA!$M:$M,E$6,DATA!$O:$O,$B192,DATA!$W:$W,"SI")</f>
        <v>59568.275073929362</v>
      </c>
      <c r="F192" s="7">
        <f>SUMIFS(DATA!$AO:$AO,DATA!$M:$M,F$6,DATA!$O:$O,$B192,DATA!$W:$W,"SI")</f>
        <v>62640.934500883232</v>
      </c>
      <c r="G192" s="7">
        <f>SUMIFS(DATA!$AO:$AO,DATA!$M:$M,G$6,DATA!$O:$O,$B192,DATA!$W:$W,"SI")</f>
        <v>39326.721718533809</v>
      </c>
      <c r="H192" s="7">
        <f>SUMIFS(DATA!$AO:$AO,DATA!$M:$M,H$6,DATA!$O:$O,$B192,DATA!$W:$W,"SI")</f>
        <v>119811.9155950549</v>
      </c>
      <c r="I192" s="7">
        <f>SUMIFS(DATA!$AO:$AO,DATA!$M:$M,I$6,DATA!$O:$O,$B192,DATA!$W:$W,"SI")</f>
        <v>130444.80702829111</v>
      </c>
      <c r="J192" s="7">
        <f>SUMIFS(DATA!$AO:$AO,DATA!$M:$M,J$6,DATA!$O:$O,$B192,DATA!$W:$W,"SI")</f>
        <v>68890.079169757009</v>
      </c>
      <c r="K192" s="7">
        <f>SUMIFS(DATA!$AO:$AO,DATA!$M:$M,K$6,DATA!$O:$O,$B192,DATA!$W:$W,"SI")</f>
        <v>49922.240217590181</v>
      </c>
      <c r="L192" s="7">
        <f>SUMIFS(DATA!$AO:$AO,DATA!$M:$M,L$6,DATA!$O:$O,$B192,DATA!$W:$W,"SI")</f>
        <v>67037.129417815391</v>
      </c>
      <c r="M192" s="7">
        <f>SUMIFS(DATA!$AO:$AO,DATA!$M:$M,M$6,DATA!$O:$O,$B192,DATA!$W:$W,"SI")</f>
        <v>27295.419170072299</v>
      </c>
      <c r="N192" s="7">
        <f>SUMIFS(DATA!$AO:$AO,DATA!$M:$M,N$6,DATA!$O:$O,$B192,DATA!$W:$W,"SI")</f>
        <v>32211.665664688986</v>
      </c>
      <c r="O192" s="7">
        <f>SUMIFS(DATA!$AO:$AO,DATA!$M:$M,O$6,DATA!$O:$O,$B192,DATA!$W:$W,"SI")</f>
        <v>7138.5707453369978</v>
      </c>
      <c r="P192" s="7">
        <f>SUMIFS(DATA!$AO:$AO,DATA!$M:$M,P$6,DATA!$O:$O,$B192,DATA!$W:$W,"SI")</f>
        <v>4710.420266078595</v>
      </c>
      <c r="Q192" s="7">
        <f>SUMIFS(DATA!$AO:$AO,DATA!$M:$M,Q$6,DATA!$O:$O,$B192,DATA!$W:$W,"SI")</f>
        <v>0</v>
      </c>
      <c r="R192" s="7">
        <f>SUMIFS(DATA!$AO:$AO,DATA!$M:$M,R$6,DATA!$O:$O,$B192,DATA!$W:$W,"SI")</f>
        <v>0</v>
      </c>
      <c r="S192" s="7">
        <f>SUMIFS(DATA!$AO:$AO,DATA!$M:$M,S$6,DATA!$O:$O,$B192,DATA!$W:$W,"SI")</f>
        <v>0</v>
      </c>
      <c r="T192" s="45"/>
      <c r="U192" s="7">
        <f>SUMIFS(DATA!$AO:$AO,DATA!$O:$O,$B192,DATA!$W:$W,"SI",DATA!$N:$N,1)</f>
        <v>11848.991011415594</v>
      </c>
    </row>
    <row r="193" spans="2:21" x14ac:dyDescent="0.2">
      <c r="B193" s="29">
        <v>3</v>
      </c>
      <c r="C193" s="7">
        <f>SUMIFS(DATA!$AO:$AO,DATA!$M:$M,C$6,DATA!$O:$O,$B193,DATA!$W:$W,"SI")</f>
        <v>12224.562618409831</v>
      </c>
      <c r="D193" s="7">
        <f>SUMIFS(DATA!$AO:$AO,DATA!$M:$M,D$6,DATA!$O:$O,$B193,DATA!$W:$W,"SI")</f>
        <v>19717.523404423187</v>
      </c>
      <c r="E193" s="7">
        <f>SUMIFS(DATA!$AO:$AO,DATA!$M:$M,E$6,DATA!$O:$O,$B193,DATA!$W:$W,"SI")</f>
        <v>21284.021167873452</v>
      </c>
      <c r="F193" s="7">
        <f>SUMIFS(DATA!$AO:$AO,DATA!$M:$M,F$6,DATA!$O:$O,$B193,DATA!$W:$W,"SI")</f>
        <v>28088.832096280559</v>
      </c>
      <c r="G193" s="7">
        <f>SUMIFS(DATA!$AO:$AO,DATA!$M:$M,G$6,DATA!$O:$O,$B193,DATA!$W:$W,"SI")</f>
        <v>47508.709201017715</v>
      </c>
      <c r="H193" s="7">
        <f>SUMIFS(DATA!$AO:$AO,DATA!$M:$M,H$6,DATA!$O:$O,$B193,DATA!$W:$W,"SI")</f>
        <v>29401.35039953181</v>
      </c>
      <c r="I193" s="7">
        <f>SUMIFS(DATA!$AO:$AO,DATA!$M:$M,I$6,DATA!$O:$O,$B193,DATA!$W:$W,"SI")</f>
        <v>84198.192059747613</v>
      </c>
      <c r="J193" s="7">
        <f>SUMIFS(DATA!$AO:$AO,DATA!$M:$M,J$6,DATA!$O:$O,$B193,DATA!$W:$W,"SI")</f>
        <v>17275.96916019492</v>
      </c>
      <c r="K193" s="7">
        <f>SUMIFS(DATA!$AO:$AO,DATA!$M:$M,K$6,DATA!$O:$O,$B193,DATA!$W:$W,"SI")</f>
        <v>32386.485921642136</v>
      </c>
      <c r="L193" s="7">
        <f>SUMIFS(DATA!$AO:$AO,DATA!$M:$M,L$6,DATA!$O:$O,$B193,DATA!$W:$W,"SI")</f>
        <v>9036.7486901162501</v>
      </c>
      <c r="M193" s="7">
        <f>SUMIFS(DATA!$AO:$AO,DATA!$M:$M,M$6,DATA!$O:$O,$B193,DATA!$W:$W,"SI")</f>
        <v>9073.5766834003825</v>
      </c>
      <c r="N193" s="7">
        <f>SUMIFS(DATA!$AO:$AO,DATA!$M:$M,N$6,DATA!$O:$O,$B193,DATA!$W:$W,"SI")</f>
        <v>8749.2091349011353</v>
      </c>
      <c r="O193" s="7">
        <f>SUMIFS(DATA!$AO:$AO,DATA!$M:$M,O$6,DATA!$O:$O,$B193,DATA!$W:$W,"SI")</f>
        <v>3750.9426667787193</v>
      </c>
      <c r="P193" s="7">
        <f>SUMIFS(DATA!$AO:$AO,DATA!$M:$M,P$6,DATA!$O:$O,$B193,DATA!$W:$W,"SI")</f>
        <v>1778.614936617178</v>
      </c>
      <c r="Q193" s="7">
        <f>SUMIFS(DATA!$AO:$AO,DATA!$M:$M,Q$6,DATA!$O:$O,$B193,DATA!$W:$W,"SI")</f>
        <v>0</v>
      </c>
      <c r="R193" s="7">
        <f>SUMIFS(DATA!$AO:$AO,DATA!$M:$M,R$6,DATA!$O:$O,$B193,DATA!$W:$W,"SI")</f>
        <v>0</v>
      </c>
      <c r="S193" s="7">
        <f>SUMIFS(DATA!$AO:$AO,DATA!$M:$M,S$6,DATA!$O:$O,$B193,DATA!$W:$W,"SI")</f>
        <v>0</v>
      </c>
      <c r="T193" s="45"/>
      <c r="U193" s="7">
        <f>SUMIFS(DATA!$AO:$AO,DATA!$O:$O,$B193,DATA!$W:$W,"SI",DATA!$N:$N,1)</f>
        <v>5529.5576033958978</v>
      </c>
    </row>
    <row r="194" spans="2:21" x14ac:dyDescent="0.2">
      <c r="B194" s="29">
        <v>4</v>
      </c>
      <c r="C194" s="7">
        <f>SUMIFS(DATA!$AO:$AO,DATA!$M:$M,C$6,DATA!$O:$O,$B194,DATA!$W:$W,"SI")</f>
        <v>20102.215457239527</v>
      </c>
      <c r="D194" s="7">
        <f>SUMIFS(DATA!$AO:$AO,DATA!$M:$M,D$6,DATA!$O:$O,$B194,DATA!$W:$W,"SI")</f>
        <v>19154.656788514556</v>
      </c>
      <c r="E194" s="7">
        <f>SUMIFS(DATA!$AO:$AO,DATA!$M:$M,E$6,DATA!$O:$O,$B194,DATA!$W:$W,"SI")</f>
        <v>24002.20831095535</v>
      </c>
      <c r="F194" s="7">
        <f>SUMIFS(DATA!$AO:$AO,DATA!$M:$M,F$6,DATA!$O:$O,$B194,DATA!$W:$W,"SI")</f>
        <v>24055.69313823399</v>
      </c>
      <c r="G194" s="7">
        <f>SUMIFS(DATA!$AO:$AO,DATA!$M:$M,G$6,DATA!$O:$O,$B194,DATA!$W:$W,"SI")</f>
        <v>29422.312906241837</v>
      </c>
      <c r="H194" s="7">
        <f>SUMIFS(DATA!$AO:$AO,DATA!$M:$M,H$6,DATA!$O:$O,$B194,DATA!$W:$W,"SI")</f>
        <v>65774.889398242973</v>
      </c>
      <c r="I194" s="7">
        <f>SUMIFS(DATA!$AO:$AO,DATA!$M:$M,I$6,DATA!$O:$O,$B194,DATA!$W:$W,"SI")</f>
        <v>55032.223109822196</v>
      </c>
      <c r="J194" s="7">
        <f>SUMIFS(DATA!$AO:$AO,DATA!$M:$M,J$6,DATA!$O:$O,$B194,DATA!$W:$W,"SI")</f>
        <v>45444.775618539512</v>
      </c>
      <c r="K194" s="7">
        <f>SUMIFS(DATA!$AO:$AO,DATA!$M:$M,K$6,DATA!$O:$O,$B194,DATA!$W:$W,"SI")</f>
        <v>17967.528058134762</v>
      </c>
      <c r="L194" s="7">
        <f>SUMIFS(DATA!$AO:$AO,DATA!$M:$M,L$6,DATA!$O:$O,$B194,DATA!$W:$W,"SI")</f>
        <v>23918.934540069269</v>
      </c>
      <c r="M194" s="7">
        <f>SUMIFS(DATA!$AO:$AO,DATA!$M:$M,M$6,DATA!$O:$O,$B194,DATA!$W:$W,"SI")</f>
        <v>13905.665231264211</v>
      </c>
      <c r="N194" s="7">
        <f>SUMIFS(DATA!$AO:$AO,DATA!$M:$M,N$6,DATA!$O:$O,$B194,DATA!$W:$W,"SI")</f>
        <v>15428.900845700322</v>
      </c>
      <c r="O194" s="7">
        <f>SUMIFS(DATA!$AO:$AO,DATA!$M:$M,O$6,DATA!$O:$O,$B194,DATA!$W:$W,"SI")</f>
        <v>3041.384025298898</v>
      </c>
      <c r="P194" s="7">
        <f>SUMIFS(DATA!$AO:$AO,DATA!$M:$M,P$6,DATA!$O:$O,$B194,DATA!$W:$W,"SI")</f>
        <v>1798.7856727958442</v>
      </c>
      <c r="Q194" s="7">
        <f>SUMIFS(DATA!$AO:$AO,DATA!$M:$M,Q$6,DATA!$O:$O,$B194,DATA!$W:$W,"SI")</f>
        <v>0</v>
      </c>
      <c r="R194" s="7">
        <f>SUMIFS(DATA!$AO:$AO,DATA!$M:$M,R$6,DATA!$O:$O,$B194,DATA!$W:$W,"SI")</f>
        <v>0</v>
      </c>
      <c r="S194" s="7">
        <f>SUMIFS(DATA!$AO:$AO,DATA!$M:$M,S$6,DATA!$O:$O,$B194,DATA!$W:$W,"SI")</f>
        <v>0</v>
      </c>
      <c r="T194" s="45"/>
      <c r="U194" s="7">
        <f>SUMIFS(DATA!$AO:$AO,DATA!$O:$O,$B194,DATA!$W:$W,"SI",DATA!$N:$N,1)</f>
        <v>4840.1696980947418</v>
      </c>
    </row>
    <row r="195" spans="2:21" x14ac:dyDescent="0.2">
      <c r="B195" s="29">
        <v>5</v>
      </c>
      <c r="C195" s="7">
        <f>SUMIFS(DATA!$AO:$AO,DATA!$M:$M,C$6,DATA!$O:$O,$B195,DATA!$W:$W,"SI")</f>
        <v>2943.8067708187218</v>
      </c>
      <c r="D195" s="7">
        <f>SUMIFS(DATA!$AO:$AO,DATA!$M:$M,D$6,DATA!$O:$O,$B195,DATA!$W:$W,"SI")</f>
        <v>7630.6085378104463</v>
      </c>
      <c r="E195" s="7">
        <f>SUMIFS(DATA!$AO:$AO,DATA!$M:$M,E$6,DATA!$O:$O,$B195,DATA!$W:$W,"SI")</f>
        <v>9273.2484382796065</v>
      </c>
      <c r="F195" s="7">
        <f>SUMIFS(DATA!$AO:$AO,DATA!$M:$M,F$6,DATA!$O:$O,$B195,DATA!$W:$W,"SI")</f>
        <v>9810.8885612415579</v>
      </c>
      <c r="G195" s="7">
        <f>SUMIFS(DATA!$AO:$AO,DATA!$M:$M,G$6,DATA!$O:$O,$B195,DATA!$W:$W,"SI")</f>
        <v>12231.860616887423</v>
      </c>
      <c r="H195" s="7">
        <f>SUMIFS(DATA!$AO:$AO,DATA!$M:$M,H$6,DATA!$O:$O,$B195,DATA!$W:$W,"SI")</f>
        <v>6459.0516039891372</v>
      </c>
      <c r="I195" s="7">
        <f>SUMIFS(DATA!$AO:$AO,DATA!$M:$M,I$6,DATA!$O:$O,$B195,DATA!$W:$W,"SI")</f>
        <v>13793.712522177206</v>
      </c>
      <c r="J195" s="7">
        <f>SUMIFS(DATA!$AO:$AO,DATA!$M:$M,J$6,DATA!$O:$O,$B195,DATA!$W:$W,"SI")</f>
        <v>8480.7120321216917</v>
      </c>
      <c r="K195" s="7">
        <f>SUMIFS(DATA!$AO:$AO,DATA!$M:$M,K$6,DATA!$O:$O,$B195,DATA!$W:$W,"SI")</f>
        <v>18733.90389728278</v>
      </c>
      <c r="L195" s="7">
        <f>SUMIFS(DATA!$AO:$AO,DATA!$M:$M,L$6,DATA!$O:$O,$B195,DATA!$W:$W,"SI")</f>
        <v>19711.448172381697</v>
      </c>
      <c r="M195" s="7">
        <f>SUMIFS(DATA!$AO:$AO,DATA!$M:$M,M$6,DATA!$O:$O,$B195,DATA!$W:$W,"SI")</f>
        <v>5477.9574742336054</v>
      </c>
      <c r="N195" s="7">
        <f>SUMIFS(DATA!$AO:$AO,DATA!$M:$M,N$6,DATA!$O:$O,$B195,DATA!$W:$W,"SI")</f>
        <v>4307.3435662913989</v>
      </c>
      <c r="O195" s="7">
        <f>SUMIFS(DATA!$AO:$AO,DATA!$M:$M,O$6,DATA!$O:$O,$B195,DATA!$W:$W,"SI")</f>
        <v>1146.2868604276623</v>
      </c>
      <c r="P195" s="7">
        <f>SUMIFS(DATA!$AO:$AO,DATA!$M:$M,P$6,DATA!$O:$O,$B195,DATA!$W:$W,"SI")</f>
        <v>394.02028191159201</v>
      </c>
      <c r="Q195" s="7">
        <f>SUMIFS(DATA!$AO:$AO,DATA!$M:$M,Q$6,DATA!$O:$O,$B195,DATA!$W:$W,"SI")</f>
        <v>0</v>
      </c>
      <c r="R195" s="7">
        <f>SUMIFS(DATA!$AO:$AO,DATA!$M:$M,R$6,DATA!$O:$O,$B195,DATA!$W:$W,"SI")</f>
        <v>0</v>
      </c>
      <c r="S195" s="7">
        <f>SUMIFS(DATA!$AO:$AO,DATA!$M:$M,S$6,DATA!$O:$O,$B195,DATA!$W:$W,"SI")</f>
        <v>0</v>
      </c>
      <c r="T195" s="45"/>
      <c r="U195" s="7">
        <f>SUMIFS(DATA!$AO:$AO,DATA!$O:$O,$B195,DATA!$W:$W,"SI",DATA!$N:$N,1)</f>
        <v>1540.3071423392544</v>
      </c>
    </row>
    <row r="196" spans="2:21" x14ac:dyDescent="0.2">
      <c r="B196" s="29">
        <v>6</v>
      </c>
      <c r="C196" s="7">
        <f>SUMIFS(DATA!$AO:$AO,DATA!$M:$M,C$6,DATA!$O:$O,$B196,DATA!$W:$W,"SI")</f>
        <v>3262.4835511373203</v>
      </c>
      <c r="D196" s="7">
        <f>SUMIFS(DATA!$AO:$AO,DATA!$M:$M,D$6,DATA!$O:$O,$B196,DATA!$W:$W,"SI")</f>
        <v>8265.2681071448187</v>
      </c>
      <c r="E196" s="7">
        <f>SUMIFS(DATA!$AO:$AO,DATA!$M:$M,E$6,DATA!$O:$O,$B196,DATA!$W:$W,"SI")</f>
        <v>4573.3266238606611</v>
      </c>
      <c r="F196" s="7">
        <f>SUMIFS(DATA!$AO:$AO,DATA!$M:$M,F$6,DATA!$O:$O,$B196,DATA!$W:$W,"SI")</f>
        <v>4607.5514967253102</v>
      </c>
      <c r="G196" s="7">
        <f>SUMIFS(DATA!$AO:$AO,DATA!$M:$M,G$6,DATA!$O:$O,$B196,DATA!$W:$W,"SI")</f>
        <v>2298.5327090339338</v>
      </c>
      <c r="H196" s="7">
        <f>SUMIFS(DATA!$AO:$AO,DATA!$M:$M,H$6,DATA!$O:$O,$B196,DATA!$W:$W,"SI")</f>
        <v>4668.654848501692</v>
      </c>
      <c r="I196" s="7">
        <f>SUMIFS(DATA!$AO:$AO,DATA!$M:$M,I$6,DATA!$O:$O,$B196,DATA!$W:$W,"SI")</f>
        <v>6086.9441614583693</v>
      </c>
      <c r="J196" s="7">
        <f>SUMIFS(DATA!$AO:$AO,DATA!$M:$M,J$6,DATA!$O:$O,$B196,DATA!$W:$W,"SI")</f>
        <v>12696.782806080902</v>
      </c>
      <c r="K196" s="7">
        <f>SUMIFS(DATA!$AO:$AO,DATA!$M:$M,K$6,DATA!$O:$O,$B196,DATA!$W:$W,"SI")</f>
        <v>3625.4404950999497</v>
      </c>
      <c r="L196" s="7">
        <f>SUMIFS(DATA!$AO:$AO,DATA!$M:$M,L$6,DATA!$O:$O,$B196,DATA!$W:$W,"SI")</f>
        <v>3541.7387647230526</v>
      </c>
      <c r="M196" s="7">
        <f>SUMIFS(DATA!$AO:$AO,DATA!$M:$M,M$6,DATA!$O:$O,$B196,DATA!$W:$W,"SI")</f>
        <v>3684.774295958443</v>
      </c>
      <c r="N196" s="7">
        <f>SUMIFS(DATA!$AO:$AO,DATA!$M:$M,N$6,DATA!$O:$O,$B196,DATA!$W:$W,"SI")</f>
        <v>492.88053554821073</v>
      </c>
      <c r="O196" s="7">
        <f>SUMIFS(DATA!$AO:$AO,DATA!$M:$M,O$6,DATA!$O:$O,$B196,DATA!$W:$W,"SI")</f>
        <v>578.63566652697659</v>
      </c>
      <c r="P196" s="7">
        <f>SUMIFS(DATA!$AO:$AO,DATA!$M:$M,P$6,DATA!$O:$O,$B196,DATA!$W:$W,"SI")</f>
        <v>0</v>
      </c>
      <c r="Q196" s="7">
        <f>SUMIFS(DATA!$AO:$AO,DATA!$M:$M,Q$6,DATA!$O:$O,$B196,DATA!$W:$W,"SI")</f>
        <v>0</v>
      </c>
      <c r="R196" s="7">
        <f>SUMIFS(DATA!$AO:$AO,DATA!$M:$M,R$6,DATA!$O:$O,$B196,DATA!$W:$W,"SI")</f>
        <v>0</v>
      </c>
      <c r="S196" s="7">
        <f>SUMIFS(DATA!$AO:$AO,DATA!$M:$M,S$6,DATA!$O:$O,$B196,DATA!$W:$W,"SI")</f>
        <v>0</v>
      </c>
      <c r="T196" s="45"/>
      <c r="U196" s="7">
        <f>SUMIFS(DATA!$AO:$AO,DATA!$O:$O,$B196,DATA!$W:$W,"SI",DATA!$N:$N,1)</f>
        <v>578.63566652697659</v>
      </c>
    </row>
    <row r="197" spans="2:21" x14ac:dyDescent="0.2">
      <c r="B197" s="29">
        <v>7</v>
      </c>
      <c r="C197" s="7">
        <f>SUMIFS(DATA!$AO:$AO,DATA!$M:$M,C$6,DATA!$O:$O,$B197,DATA!$W:$W,"SI")</f>
        <v>0</v>
      </c>
      <c r="D197" s="7">
        <f>SUMIFS(DATA!$AO:$AO,DATA!$M:$M,D$6,DATA!$O:$O,$B197,DATA!$W:$W,"SI")</f>
        <v>0</v>
      </c>
      <c r="E197" s="7">
        <f>SUMIFS(DATA!$AO:$AO,DATA!$M:$M,E$6,DATA!$O:$O,$B197,DATA!$W:$W,"SI")</f>
        <v>0</v>
      </c>
      <c r="F197" s="7">
        <f>SUMIFS(DATA!$AO:$AO,DATA!$M:$M,F$6,DATA!$O:$O,$B197,DATA!$W:$W,"SI")</f>
        <v>0</v>
      </c>
      <c r="G197" s="7">
        <f>SUMIFS(DATA!$AO:$AO,DATA!$M:$M,G$6,DATA!$O:$O,$B197,DATA!$W:$W,"SI")</f>
        <v>0</v>
      </c>
      <c r="H197" s="7">
        <f>SUMIFS(DATA!$AO:$AO,DATA!$M:$M,H$6,DATA!$O:$O,$B197,DATA!$W:$W,"SI")</f>
        <v>0</v>
      </c>
      <c r="I197" s="7">
        <f>SUMIFS(DATA!$AO:$AO,DATA!$M:$M,I$6,DATA!$O:$O,$B197,DATA!$W:$W,"SI")</f>
        <v>0</v>
      </c>
      <c r="J197" s="7">
        <f>SUMIFS(DATA!$AO:$AO,DATA!$M:$M,J$6,DATA!$O:$O,$B197,DATA!$W:$W,"SI")</f>
        <v>0</v>
      </c>
      <c r="K197" s="7">
        <f>SUMIFS(DATA!$AO:$AO,DATA!$M:$M,K$6,DATA!$O:$O,$B197,DATA!$W:$W,"SI")</f>
        <v>0</v>
      </c>
      <c r="L197" s="7">
        <f>SUMIFS(DATA!$AO:$AO,DATA!$M:$M,L$6,DATA!$O:$O,$B197,DATA!$W:$W,"SI")</f>
        <v>0</v>
      </c>
      <c r="M197" s="7">
        <f>SUMIFS(DATA!$AO:$AO,DATA!$M:$M,M$6,DATA!$O:$O,$B197,DATA!$W:$W,"SI")</f>
        <v>0</v>
      </c>
      <c r="N197" s="7">
        <f>SUMIFS(DATA!$AO:$AO,DATA!$M:$M,N$6,DATA!$O:$O,$B197,DATA!$W:$W,"SI")</f>
        <v>0</v>
      </c>
      <c r="O197" s="7">
        <f>SUMIFS(DATA!$AO:$AO,DATA!$M:$M,O$6,DATA!$O:$O,$B197,DATA!$W:$W,"SI")</f>
        <v>0</v>
      </c>
      <c r="P197" s="7">
        <f>SUMIFS(DATA!$AO:$AO,DATA!$M:$M,P$6,DATA!$O:$O,$B197,DATA!$W:$W,"SI")</f>
        <v>0</v>
      </c>
      <c r="Q197" s="7">
        <f>SUMIFS(DATA!$AO:$AO,DATA!$M:$M,Q$6,DATA!$O:$O,$B197,DATA!$W:$W,"SI")</f>
        <v>0</v>
      </c>
      <c r="R197" s="7">
        <f>SUMIFS(DATA!$AO:$AO,DATA!$M:$M,R$6,DATA!$O:$O,$B197,DATA!$W:$W,"SI")</f>
        <v>0</v>
      </c>
      <c r="S197" s="7">
        <f>SUMIFS(DATA!$AO:$AO,DATA!$M:$M,S$6,DATA!$O:$O,$B197,DATA!$W:$W,"SI")</f>
        <v>0</v>
      </c>
      <c r="T197" s="45"/>
      <c r="U197" s="7">
        <f>SUMIFS(DATA!$AO:$AO,DATA!$O:$O,$B197,DATA!$W:$W,"SI",DATA!$N:$N,1)</f>
        <v>0</v>
      </c>
    </row>
    <row r="198" spans="2:21" x14ac:dyDescent="0.2">
      <c r="B198" s="29">
        <v>8</v>
      </c>
      <c r="C198" s="7">
        <f>SUMIFS(DATA!$AO:$AO,DATA!$M:$M,C$6,DATA!$O:$O,$B198,DATA!$W:$W,"SI")</f>
        <v>0</v>
      </c>
      <c r="D198" s="7">
        <f>SUMIFS(DATA!$AO:$AO,DATA!$M:$M,D$6,DATA!$O:$O,$B198,DATA!$W:$W,"SI")</f>
        <v>0</v>
      </c>
      <c r="E198" s="7">
        <f>SUMIFS(DATA!$AO:$AO,DATA!$M:$M,E$6,DATA!$O:$O,$B198,DATA!$W:$W,"SI")</f>
        <v>0</v>
      </c>
      <c r="F198" s="7">
        <f>SUMIFS(DATA!$AO:$AO,DATA!$M:$M,F$6,DATA!$O:$O,$B198,DATA!$W:$W,"SI")</f>
        <v>0</v>
      </c>
      <c r="G198" s="7">
        <f>SUMIFS(DATA!$AO:$AO,DATA!$M:$M,G$6,DATA!$O:$O,$B198,DATA!$W:$W,"SI")</f>
        <v>0</v>
      </c>
      <c r="H198" s="7">
        <f>SUMIFS(DATA!$AO:$AO,DATA!$M:$M,H$6,DATA!$O:$O,$B198,DATA!$W:$W,"SI")</f>
        <v>0</v>
      </c>
      <c r="I198" s="7">
        <f>SUMIFS(DATA!$AO:$AO,DATA!$M:$M,I$6,DATA!$O:$O,$B198,DATA!$W:$W,"SI")</f>
        <v>0</v>
      </c>
      <c r="J198" s="7">
        <f>SUMIFS(DATA!$AO:$AO,DATA!$M:$M,J$6,DATA!$O:$O,$B198,DATA!$W:$W,"SI")</f>
        <v>0</v>
      </c>
      <c r="K198" s="7">
        <f>SUMIFS(DATA!$AO:$AO,DATA!$M:$M,K$6,DATA!$O:$O,$B198,DATA!$W:$W,"SI")</f>
        <v>0</v>
      </c>
      <c r="L198" s="7">
        <f>SUMIFS(DATA!$AO:$AO,DATA!$M:$M,L$6,DATA!$O:$O,$B198,DATA!$W:$W,"SI")</f>
        <v>0</v>
      </c>
      <c r="M198" s="7">
        <f>SUMIFS(DATA!$AO:$AO,DATA!$M:$M,M$6,DATA!$O:$O,$B198,DATA!$W:$W,"SI")</f>
        <v>0</v>
      </c>
      <c r="N198" s="7">
        <f>SUMIFS(DATA!$AO:$AO,DATA!$M:$M,N$6,DATA!$O:$O,$B198,DATA!$W:$W,"SI")</f>
        <v>0</v>
      </c>
      <c r="O198" s="7">
        <f>SUMIFS(DATA!$AO:$AO,DATA!$M:$M,O$6,DATA!$O:$O,$B198,DATA!$W:$W,"SI")</f>
        <v>0</v>
      </c>
      <c r="P198" s="7">
        <f>SUMIFS(DATA!$AO:$AO,DATA!$M:$M,P$6,DATA!$O:$O,$B198,DATA!$W:$W,"SI")</f>
        <v>0</v>
      </c>
      <c r="Q198" s="7">
        <f>SUMIFS(DATA!$AO:$AO,DATA!$M:$M,Q$6,DATA!$O:$O,$B198,DATA!$W:$W,"SI")</f>
        <v>0</v>
      </c>
      <c r="R198" s="7">
        <f>SUMIFS(DATA!$AO:$AO,DATA!$M:$M,R$6,DATA!$O:$O,$B198,DATA!$W:$W,"SI")</f>
        <v>0</v>
      </c>
      <c r="S198" s="7">
        <f>SUMIFS(DATA!$AO:$AO,DATA!$M:$M,S$6,DATA!$O:$O,$B198,DATA!$W:$W,"SI")</f>
        <v>0</v>
      </c>
      <c r="T198" s="45"/>
      <c r="U198" s="7">
        <f>SUMIFS(DATA!$AO:$AO,DATA!$O:$O,$B198,DATA!$W:$W,"SI",DATA!$N:$N,1)</f>
        <v>0</v>
      </c>
    </row>
    <row r="199" spans="2:21" x14ac:dyDescent="0.2">
      <c r="B199" s="29">
        <v>9</v>
      </c>
      <c r="C199" s="7">
        <f>SUMIFS(DATA!$AO:$AO,DATA!$M:$M,C$6,DATA!$O:$O,$B199,DATA!$W:$W,"SI")</f>
        <v>0</v>
      </c>
      <c r="D199" s="7">
        <f>SUMIFS(DATA!$AO:$AO,DATA!$M:$M,D$6,DATA!$O:$O,$B199,DATA!$W:$W,"SI")</f>
        <v>0</v>
      </c>
      <c r="E199" s="7">
        <f>SUMIFS(DATA!$AO:$AO,DATA!$M:$M,E$6,DATA!$O:$O,$B199,DATA!$W:$W,"SI")</f>
        <v>0</v>
      </c>
      <c r="F199" s="7">
        <f>SUMIFS(DATA!$AO:$AO,DATA!$M:$M,F$6,DATA!$O:$O,$B199,DATA!$W:$W,"SI")</f>
        <v>0</v>
      </c>
      <c r="G199" s="7">
        <f>SUMIFS(DATA!$AO:$AO,DATA!$M:$M,G$6,DATA!$O:$O,$B199,DATA!$W:$W,"SI")</f>
        <v>0</v>
      </c>
      <c r="H199" s="7">
        <f>SUMIFS(DATA!$AO:$AO,DATA!$M:$M,H$6,DATA!$O:$O,$B199,DATA!$W:$W,"SI")</f>
        <v>0</v>
      </c>
      <c r="I199" s="7">
        <f>SUMIFS(DATA!$AO:$AO,DATA!$M:$M,I$6,DATA!$O:$O,$B199,DATA!$W:$W,"SI")</f>
        <v>0</v>
      </c>
      <c r="J199" s="7">
        <f>SUMIFS(DATA!$AO:$AO,DATA!$M:$M,J$6,DATA!$O:$O,$B199,DATA!$W:$W,"SI")</f>
        <v>0</v>
      </c>
      <c r="K199" s="7">
        <f>SUMIFS(DATA!$AO:$AO,DATA!$M:$M,K$6,DATA!$O:$O,$B199,DATA!$W:$W,"SI")</f>
        <v>0</v>
      </c>
      <c r="L199" s="7">
        <f>SUMIFS(DATA!$AO:$AO,DATA!$M:$M,L$6,DATA!$O:$O,$B199,DATA!$W:$W,"SI")</f>
        <v>0</v>
      </c>
      <c r="M199" s="7">
        <f>SUMIFS(DATA!$AO:$AO,DATA!$M:$M,M$6,DATA!$O:$O,$B199,DATA!$W:$W,"SI")</f>
        <v>0</v>
      </c>
      <c r="N199" s="7">
        <f>SUMIFS(DATA!$AO:$AO,DATA!$M:$M,N$6,DATA!$O:$O,$B199,DATA!$W:$W,"SI")</f>
        <v>0</v>
      </c>
      <c r="O199" s="7">
        <f>SUMIFS(DATA!$AO:$AO,DATA!$M:$M,O$6,DATA!$O:$O,$B199,DATA!$W:$W,"SI")</f>
        <v>0</v>
      </c>
      <c r="P199" s="7">
        <f>SUMIFS(DATA!$AO:$AO,DATA!$M:$M,P$6,DATA!$O:$O,$B199,DATA!$W:$W,"SI")</f>
        <v>0</v>
      </c>
      <c r="Q199" s="7">
        <f>SUMIFS(DATA!$AO:$AO,DATA!$M:$M,Q$6,DATA!$O:$O,$B199,DATA!$W:$W,"SI")</f>
        <v>0</v>
      </c>
      <c r="R199" s="7">
        <f>SUMIFS(DATA!$AO:$AO,DATA!$M:$M,R$6,DATA!$O:$O,$B199,DATA!$W:$W,"SI")</f>
        <v>0</v>
      </c>
      <c r="S199" s="7">
        <f>SUMIFS(DATA!$AO:$AO,DATA!$M:$M,S$6,DATA!$O:$O,$B199,DATA!$W:$W,"SI")</f>
        <v>0</v>
      </c>
      <c r="T199" s="45"/>
      <c r="U199" s="7">
        <f>SUMIFS(DATA!$AO:$AO,DATA!$O:$O,$B199,DATA!$W:$W,"SI",DATA!$N:$N,1)</f>
        <v>0</v>
      </c>
    </row>
    <row r="200" spans="2:21" x14ac:dyDescent="0.2">
      <c r="B200" s="29">
        <v>10</v>
      </c>
      <c r="C200" s="7">
        <f>SUMIFS(DATA!$AO:$AO,DATA!$M:$M,C$6,DATA!$O:$O,$B200,DATA!$W:$W,"SI")</f>
        <v>0</v>
      </c>
      <c r="D200" s="7">
        <f>SUMIFS(DATA!$AO:$AO,DATA!$M:$M,D$6,DATA!$O:$O,$B200,DATA!$W:$W,"SI")</f>
        <v>0</v>
      </c>
      <c r="E200" s="7">
        <f>SUMIFS(DATA!$AO:$AO,DATA!$M:$M,E$6,DATA!$O:$O,$B200,DATA!$W:$W,"SI")</f>
        <v>0</v>
      </c>
      <c r="F200" s="7">
        <f>SUMIFS(DATA!$AO:$AO,DATA!$M:$M,F$6,DATA!$O:$O,$B200,DATA!$W:$W,"SI")</f>
        <v>0</v>
      </c>
      <c r="G200" s="7">
        <f>SUMIFS(DATA!$AO:$AO,DATA!$M:$M,G$6,DATA!$O:$O,$B200,DATA!$W:$W,"SI")</f>
        <v>0</v>
      </c>
      <c r="H200" s="7">
        <f>SUMIFS(DATA!$AO:$AO,DATA!$M:$M,H$6,DATA!$O:$O,$B200,DATA!$W:$W,"SI")</f>
        <v>0</v>
      </c>
      <c r="I200" s="7">
        <f>SUMIFS(DATA!$AO:$AO,DATA!$M:$M,I$6,DATA!$O:$O,$B200,DATA!$W:$W,"SI")</f>
        <v>0</v>
      </c>
      <c r="J200" s="7">
        <f>SUMIFS(DATA!$AO:$AO,DATA!$M:$M,J$6,DATA!$O:$O,$B200,DATA!$W:$W,"SI")</f>
        <v>0</v>
      </c>
      <c r="K200" s="7">
        <f>SUMIFS(DATA!$AO:$AO,DATA!$M:$M,K$6,DATA!$O:$O,$B200,DATA!$W:$W,"SI")</f>
        <v>0</v>
      </c>
      <c r="L200" s="7">
        <f>SUMIFS(DATA!$AO:$AO,DATA!$M:$M,L$6,DATA!$O:$O,$B200,DATA!$W:$W,"SI")</f>
        <v>0</v>
      </c>
      <c r="M200" s="7">
        <f>SUMIFS(DATA!$AO:$AO,DATA!$M:$M,M$6,DATA!$O:$O,$B200,DATA!$W:$W,"SI")</f>
        <v>0</v>
      </c>
      <c r="N200" s="7">
        <f>SUMIFS(DATA!$AO:$AO,DATA!$M:$M,N$6,DATA!$O:$O,$B200,DATA!$W:$W,"SI")</f>
        <v>0</v>
      </c>
      <c r="O200" s="7">
        <f>SUMIFS(DATA!$AO:$AO,DATA!$M:$M,O$6,DATA!$O:$O,$B200,DATA!$W:$W,"SI")</f>
        <v>0</v>
      </c>
      <c r="P200" s="7">
        <f>SUMIFS(DATA!$AO:$AO,DATA!$M:$M,P$6,DATA!$O:$O,$B200,DATA!$W:$W,"SI")</f>
        <v>0</v>
      </c>
      <c r="Q200" s="7">
        <f>SUMIFS(DATA!$AO:$AO,DATA!$M:$M,Q$6,DATA!$O:$O,$B200,DATA!$W:$W,"SI")</f>
        <v>0</v>
      </c>
      <c r="R200" s="7">
        <f>SUMIFS(DATA!$AO:$AO,DATA!$M:$M,R$6,DATA!$O:$O,$B200,DATA!$W:$W,"SI")</f>
        <v>0</v>
      </c>
      <c r="S200" s="7">
        <f>SUMIFS(DATA!$AO:$AO,DATA!$M:$M,S$6,DATA!$O:$O,$B200,DATA!$W:$W,"SI")</f>
        <v>0</v>
      </c>
      <c r="T200" s="45"/>
      <c r="U200" s="7">
        <f>SUMIFS(DATA!$AO:$AO,DATA!$O:$O,$B200,DATA!$W:$W,"SI",DATA!$N:$N,1)</f>
        <v>0</v>
      </c>
    </row>
    <row r="201" spans="2:21" x14ac:dyDescent="0.2">
      <c r="B201" s="6" t="s">
        <v>5662</v>
      </c>
      <c r="C201" s="90">
        <f>SUM(C191:C200)</f>
        <v>98538.292358115446</v>
      </c>
      <c r="D201" s="90">
        <f t="shared" ref="D201:U201" si="151">SUM(D191:D200)</f>
        <v>184044.4257774647</v>
      </c>
      <c r="E201" s="90">
        <f t="shared" si="151"/>
        <v>273504.15609819628</v>
      </c>
      <c r="F201" s="90">
        <f t="shared" si="151"/>
        <v>311916.55095473758</v>
      </c>
      <c r="G201" s="90">
        <f t="shared" si="151"/>
        <v>284630.60428214731</v>
      </c>
      <c r="H201" s="90">
        <f t="shared" si="151"/>
        <v>357176.62522758904</v>
      </c>
      <c r="I201" s="90">
        <f t="shared" si="151"/>
        <v>399205.44772046962</v>
      </c>
      <c r="J201" s="90">
        <f t="shared" si="151"/>
        <v>225643.40855050547</v>
      </c>
      <c r="K201" s="90">
        <f t="shared" si="151"/>
        <v>174761.38674508213</v>
      </c>
      <c r="L201" s="90">
        <f t="shared" si="151"/>
        <v>185723.55786516974</v>
      </c>
      <c r="M201" s="90">
        <f t="shared" si="151"/>
        <v>83849.8329590215</v>
      </c>
      <c r="N201" s="90">
        <f t="shared" si="151"/>
        <v>97590.113130647776</v>
      </c>
      <c r="O201" s="90">
        <f t="shared" si="151"/>
        <v>21852.822519033387</v>
      </c>
      <c r="P201" s="90">
        <f t="shared" si="151"/>
        <v>12349.31734740703</v>
      </c>
      <c r="Q201" s="90">
        <f t="shared" si="151"/>
        <v>0</v>
      </c>
      <c r="R201" s="90">
        <f t="shared" si="151"/>
        <v>0</v>
      </c>
      <c r="S201" s="90">
        <f t="shared" si="151"/>
        <v>0</v>
      </c>
      <c r="T201" s="45"/>
      <c r="U201" s="37">
        <f t="shared" si="151"/>
        <v>34202.139866440419</v>
      </c>
    </row>
    <row r="203" spans="2:21" x14ac:dyDescent="0.2">
      <c r="B203" s="6" t="s">
        <v>5769</v>
      </c>
    </row>
    <row r="204" spans="2:21" ht="20.399999999999999" x14ac:dyDescent="0.2">
      <c r="B204" s="6" t="s">
        <v>5689</v>
      </c>
      <c r="C204" s="28">
        <v>44957</v>
      </c>
      <c r="D204" s="28">
        <v>44985</v>
      </c>
      <c r="E204" s="28">
        <v>45016</v>
      </c>
      <c r="F204" s="28">
        <v>45046</v>
      </c>
      <c r="G204" s="28">
        <v>45077</v>
      </c>
      <c r="H204" s="28">
        <v>45107</v>
      </c>
      <c r="I204" s="28">
        <v>45138</v>
      </c>
      <c r="J204" s="28">
        <v>45169</v>
      </c>
      <c r="K204" s="28">
        <v>45199</v>
      </c>
      <c r="L204" s="28">
        <v>45230</v>
      </c>
      <c r="M204" s="28">
        <v>45260</v>
      </c>
      <c r="N204" s="28">
        <v>45291</v>
      </c>
      <c r="O204" s="28">
        <v>45322</v>
      </c>
      <c r="P204" s="28">
        <v>45351</v>
      </c>
      <c r="Q204" s="28">
        <v>45382</v>
      </c>
      <c r="R204" s="28">
        <v>45412</v>
      </c>
      <c r="S204" s="28">
        <v>45443</v>
      </c>
      <c r="T204" s="42"/>
      <c r="U204" s="39" t="s">
        <v>5715</v>
      </c>
    </row>
    <row r="205" spans="2:21" x14ac:dyDescent="0.2">
      <c r="B205" s="29">
        <v>1</v>
      </c>
      <c r="C205" s="7">
        <f>SUMIFS(DATA!$AO:$AO,DATA!$M:$M,C$6,DATA!$O:$O,$B205,DATA!$W:$W,"SI")</f>
        <v>43214.089434973394</v>
      </c>
      <c r="D205" s="7">
        <f>SUMIFS(DATA!$AO:$AO,DATA!$M:$M,D$6,DATA!$O:$O,$B205,DATA!$W:$W,"SI")</f>
        <v>70267.429593701891</v>
      </c>
      <c r="E205" s="7">
        <f>SUMIFS(DATA!$AO:$AO,DATA!$M:$M,E$6,DATA!$O:$O,$B205,DATA!$W:$W,"SI")</f>
        <v>154803.0764832978</v>
      </c>
      <c r="F205" s="7">
        <f>SUMIFS(DATA!$AO:$AO,DATA!$M:$M,F$6,DATA!$O:$O,$B205,DATA!$W:$W,"SI")</f>
        <v>182712.65116137295</v>
      </c>
      <c r="G205" s="7">
        <f>SUMIFS(DATA!$AO:$AO,DATA!$M:$M,G$6,DATA!$O:$O,$B205,DATA!$W:$W,"SI")</f>
        <v>153842.46713043263</v>
      </c>
      <c r="H205" s="7">
        <f>SUMIFS(DATA!$AO:$AO,DATA!$M:$M,H$6,DATA!$O:$O,$B205,DATA!$W:$W,"SI")</f>
        <v>131060.76338226849</v>
      </c>
      <c r="I205" s="7">
        <f>SUMIFS(DATA!$AO:$AO,DATA!$M:$M,I$6,DATA!$O:$O,$B205,DATA!$W:$W,"SI")</f>
        <v>109649.56883897315</v>
      </c>
      <c r="J205" s="7">
        <f>SUMIFS(DATA!$AO:$AO,DATA!$M:$M,J$6,DATA!$O:$O,$B205,DATA!$W:$W,"SI")</f>
        <v>72855.089763811426</v>
      </c>
      <c r="K205" s="7">
        <f>SUMIFS(DATA!$AO:$AO,DATA!$M:$M,K$6,DATA!$O:$O,$B205,DATA!$W:$W,"SI")</f>
        <v>52125.78815533231</v>
      </c>
      <c r="L205" s="7">
        <f>SUMIFS(DATA!$AO:$AO,DATA!$M:$M,L$6,DATA!$O:$O,$B205,DATA!$W:$W,"SI")</f>
        <v>62477.55828006404</v>
      </c>
      <c r="M205" s="7">
        <f>SUMIFS(DATA!$AO:$AO,DATA!$M:$M,M$6,DATA!$O:$O,$B205,DATA!$W:$W,"SI")</f>
        <v>24412.440104092555</v>
      </c>
      <c r="N205" s="7">
        <f>SUMIFS(DATA!$AO:$AO,DATA!$M:$M,N$6,DATA!$O:$O,$B205,DATA!$W:$W,"SI")</f>
        <v>36400.113383517739</v>
      </c>
      <c r="O205" s="7">
        <f>SUMIFS(DATA!$AO:$AO,DATA!$M:$M,O$6,DATA!$O:$O,$B205,DATA!$W:$W,"SI")</f>
        <v>6197.00255466413</v>
      </c>
      <c r="P205" s="7">
        <f>SUMIFS(DATA!$AO:$AO,DATA!$M:$M,P$6,DATA!$O:$O,$B205,DATA!$W:$W,"SI")</f>
        <v>3667.4761900038211</v>
      </c>
      <c r="Q205" s="7">
        <f>SUMIFS(DATA!$AO:$AO,DATA!$M:$M,Q$6,DATA!$O:$O,$B205,DATA!$W:$W,"SI")</f>
        <v>0</v>
      </c>
      <c r="R205" s="7">
        <f>SUMIFS(DATA!$AO:$AO,DATA!$M:$M,R$6,DATA!$O:$O,$B205,DATA!$W:$W,"SI")</f>
        <v>0</v>
      </c>
      <c r="S205" s="7">
        <f>SUMIFS(DATA!$AO:$AO,DATA!$M:$M,S$6,DATA!$O:$O,$B205,DATA!$W:$W,"SI")</f>
        <v>0</v>
      </c>
      <c r="T205" s="45"/>
      <c r="U205" s="7">
        <f>SUMIFS(DATA!$AP:$AP,DATA!$O:$O,$B205,DATA!$W:$W,"SI",DATA!$N:$N,1)</f>
        <v>16979.4233084199</v>
      </c>
    </row>
    <row r="206" spans="2:21" x14ac:dyDescent="0.2">
      <c r="B206" s="29">
        <v>2</v>
      </c>
      <c r="C206" s="7">
        <f>SUMIFS(DATA!$AO:$AO,DATA!$M:$M,C$6,DATA!$O:$O,$B206,DATA!$W:$W,"SI")</f>
        <v>16791.134525536658</v>
      </c>
      <c r="D206" s="7">
        <f>SUMIFS(DATA!$AO:$AO,DATA!$M:$M,D$6,DATA!$O:$O,$B206,DATA!$W:$W,"SI")</f>
        <v>59008.939345869796</v>
      </c>
      <c r="E206" s="7">
        <f>SUMIFS(DATA!$AO:$AO,DATA!$M:$M,E$6,DATA!$O:$O,$B206,DATA!$W:$W,"SI")</f>
        <v>59568.275073929362</v>
      </c>
      <c r="F206" s="7">
        <f>SUMIFS(DATA!$AO:$AO,DATA!$M:$M,F$6,DATA!$O:$O,$B206,DATA!$W:$W,"SI")</f>
        <v>62640.934500883232</v>
      </c>
      <c r="G206" s="7">
        <f>SUMIFS(DATA!$AO:$AO,DATA!$M:$M,G$6,DATA!$O:$O,$B206,DATA!$W:$W,"SI")</f>
        <v>39326.721718533809</v>
      </c>
      <c r="H206" s="7">
        <f>SUMIFS(DATA!$AO:$AO,DATA!$M:$M,H$6,DATA!$O:$O,$B206,DATA!$W:$W,"SI")</f>
        <v>119811.9155950549</v>
      </c>
      <c r="I206" s="7">
        <f>SUMIFS(DATA!$AO:$AO,DATA!$M:$M,I$6,DATA!$O:$O,$B206,DATA!$W:$W,"SI")</f>
        <v>130444.80702829111</v>
      </c>
      <c r="J206" s="7">
        <f>SUMIFS(DATA!$AO:$AO,DATA!$M:$M,J$6,DATA!$O:$O,$B206,DATA!$W:$W,"SI")</f>
        <v>68890.079169757009</v>
      </c>
      <c r="K206" s="7">
        <f>SUMIFS(DATA!$AO:$AO,DATA!$M:$M,K$6,DATA!$O:$O,$B206,DATA!$W:$W,"SI")</f>
        <v>49922.240217590181</v>
      </c>
      <c r="L206" s="7">
        <f>SUMIFS(DATA!$AO:$AO,DATA!$M:$M,L$6,DATA!$O:$O,$B206,DATA!$W:$W,"SI")</f>
        <v>67037.129417815391</v>
      </c>
      <c r="M206" s="7">
        <f>SUMIFS(DATA!$AO:$AO,DATA!$M:$M,M$6,DATA!$O:$O,$B206,DATA!$W:$W,"SI")</f>
        <v>27295.419170072299</v>
      </c>
      <c r="N206" s="7">
        <f>SUMIFS(DATA!$AO:$AO,DATA!$M:$M,N$6,DATA!$O:$O,$B206,DATA!$W:$W,"SI")</f>
        <v>32211.665664688986</v>
      </c>
      <c r="O206" s="7">
        <f>SUMIFS(DATA!$AO:$AO,DATA!$M:$M,O$6,DATA!$O:$O,$B206,DATA!$W:$W,"SI")</f>
        <v>7138.5707453369978</v>
      </c>
      <c r="P206" s="7">
        <f>SUMIFS(DATA!$AO:$AO,DATA!$M:$M,P$6,DATA!$O:$O,$B206,DATA!$W:$W,"SI")</f>
        <v>4710.420266078595</v>
      </c>
      <c r="Q206" s="7">
        <f>SUMIFS(DATA!$AO:$AO,DATA!$M:$M,Q$6,DATA!$O:$O,$B206,DATA!$W:$W,"SI")</f>
        <v>0</v>
      </c>
      <c r="R206" s="7">
        <f>SUMIFS(DATA!$AO:$AO,DATA!$M:$M,R$6,DATA!$O:$O,$B206,DATA!$W:$W,"SI")</f>
        <v>0</v>
      </c>
      <c r="S206" s="7">
        <f>SUMIFS(DATA!$AO:$AO,DATA!$M:$M,S$6,DATA!$O:$O,$B206,DATA!$W:$W,"SI")</f>
        <v>0</v>
      </c>
      <c r="T206" s="45"/>
      <c r="U206" s="7">
        <f>SUMIFS(DATA!$AP:$AP,DATA!$O:$O,$B206,DATA!$W:$W,"SI",DATA!$N:$N,1)</f>
        <v>22004.79159868669</v>
      </c>
    </row>
    <row r="207" spans="2:21" x14ac:dyDescent="0.2">
      <c r="B207" s="29">
        <v>3</v>
      </c>
      <c r="C207" s="7">
        <f>SUMIFS(DATA!$AO:$AO,DATA!$M:$M,C$6,DATA!$O:$O,$B207,DATA!$W:$W,"SI")</f>
        <v>12224.562618409831</v>
      </c>
      <c r="D207" s="7">
        <f>SUMIFS(DATA!$AO:$AO,DATA!$M:$M,D$6,DATA!$O:$O,$B207,DATA!$W:$W,"SI")</f>
        <v>19717.523404423187</v>
      </c>
      <c r="E207" s="7">
        <f>SUMIFS(DATA!$AO:$AO,DATA!$M:$M,E$6,DATA!$O:$O,$B207,DATA!$W:$W,"SI")</f>
        <v>21284.021167873452</v>
      </c>
      <c r="F207" s="7">
        <f>SUMIFS(DATA!$AO:$AO,DATA!$M:$M,F$6,DATA!$O:$O,$B207,DATA!$W:$W,"SI")</f>
        <v>28088.832096280559</v>
      </c>
      <c r="G207" s="7">
        <f>SUMIFS(DATA!$AO:$AO,DATA!$M:$M,G$6,DATA!$O:$O,$B207,DATA!$W:$W,"SI")</f>
        <v>47508.709201017715</v>
      </c>
      <c r="H207" s="7">
        <f>SUMIFS(DATA!$AO:$AO,DATA!$M:$M,H$6,DATA!$O:$O,$B207,DATA!$W:$W,"SI")</f>
        <v>29401.35039953181</v>
      </c>
      <c r="I207" s="7">
        <f>SUMIFS(DATA!$AO:$AO,DATA!$M:$M,I$6,DATA!$O:$O,$B207,DATA!$W:$W,"SI")</f>
        <v>84198.192059747613</v>
      </c>
      <c r="J207" s="7">
        <f>SUMIFS(DATA!$AO:$AO,DATA!$M:$M,J$6,DATA!$O:$O,$B207,DATA!$W:$W,"SI")</f>
        <v>17275.96916019492</v>
      </c>
      <c r="K207" s="7">
        <f>SUMIFS(DATA!$AO:$AO,DATA!$M:$M,K$6,DATA!$O:$O,$B207,DATA!$W:$W,"SI")</f>
        <v>32386.485921642136</v>
      </c>
      <c r="L207" s="7">
        <f>SUMIFS(DATA!$AO:$AO,DATA!$M:$M,L$6,DATA!$O:$O,$B207,DATA!$W:$W,"SI")</f>
        <v>9036.7486901162501</v>
      </c>
      <c r="M207" s="7">
        <f>SUMIFS(DATA!$AO:$AO,DATA!$M:$M,M$6,DATA!$O:$O,$B207,DATA!$W:$W,"SI")</f>
        <v>9073.5766834003825</v>
      </c>
      <c r="N207" s="7">
        <f>SUMIFS(DATA!$AO:$AO,DATA!$M:$M,N$6,DATA!$O:$O,$B207,DATA!$W:$W,"SI")</f>
        <v>8749.2091349011353</v>
      </c>
      <c r="O207" s="7">
        <f>SUMIFS(DATA!$AO:$AO,DATA!$M:$M,O$6,DATA!$O:$O,$B207,DATA!$W:$W,"SI")</f>
        <v>3750.9426667787193</v>
      </c>
      <c r="P207" s="7">
        <f>SUMIFS(DATA!$AO:$AO,DATA!$M:$M,P$6,DATA!$O:$O,$B207,DATA!$W:$W,"SI")</f>
        <v>1778.614936617178</v>
      </c>
      <c r="Q207" s="7">
        <f>SUMIFS(DATA!$AO:$AO,DATA!$M:$M,Q$6,DATA!$O:$O,$B207,DATA!$W:$W,"SI")</f>
        <v>0</v>
      </c>
      <c r="R207" s="7">
        <f>SUMIFS(DATA!$AO:$AO,DATA!$M:$M,R$6,DATA!$O:$O,$B207,DATA!$W:$W,"SI")</f>
        <v>0</v>
      </c>
      <c r="S207" s="7">
        <f>SUMIFS(DATA!$AO:$AO,DATA!$M:$M,S$6,DATA!$O:$O,$B207,DATA!$W:$W,"SI")</f>
        <v>0</v>
      </c>
      <c r="T207" s="45"/>
      <c r="U207" s="7">
        <f>SUMIFS(DATA!$AP:$AP,DATA!$O:$O,$B207,DATA!$W:$W,"SI",DATA!$N:$N,1)</f>
        <v>13787.552396604102</v>
      </c>
    </row>
    <row r="208" spans="2:21" x14ac:dyDescent="0.2">
      <c r="B208" s="29">
        <v>4</v>
      </c>
      <c r="C208" s="7">
        <f>SUMIFS(DATA!$AO:$AO,DATA!$M:$M,C$6,DATA!$O:$O,$B208,DATA!$W:$W,"SI")</f>
        <v>20102.215457239527</v>
      </c>
      <c r="D208" s="7">
        <f>SUMIFS(DATA!$AO:$AO,DATA!$M:$M,D$6,DATA!$O:$O,$B208,DATA!$W:$W,"SI")</f>
        <v>19154.656788514556</v>
      </c>
      <c r="E208" s="7">
        <f>SUMIFS(DATA!$AO:$AO,DATA!$M:$M,E$6,DATA!$O:$O,$B208,DATA!$W:$W,"SI")</f>
        <v>24002.20831095535</v>
      </c>
      <c r="F208" s="7">
        <f>SUMIFS(DATA!$AO:$AO,DATA!$M:$M,F$6,DATA!$O:$O,$B208,DATA!$W:$W,"SI")</f>
        <v>24055.69313823399</v>
      </c>
      <c r="G208" s="7">
        <f>SUMIFS(DATA!$AO:$AO,DATA!$M:$M,G$6,DATA!$O:$O,$B208,DATA!$W:$W,"SI")</f>
        <v>29422.312906241837</v>
      </c>
      <c r="H208" s="7">
        <f>SUMIFS(DATA!$AO:$AO,DATA!$M:$M,H$6,DATA!$O:$O,$B208,DATA!$W:$W,"SI")</f>
        <v>65774.889398242973</v>
      </c>
      <c r="I208" s="7">
        <f>SUMIFS(DATA!$AO:$AO,DATA!$M:$M,I$6,DATA!$O:$O,$B208,DATA!$W:$W,"SI")</f>
        <v>55032.223109822196</v>
      </c>
      <c r="J208" s="7">
        <f>SUMIFS(DATA!$AO:$AO,DATA!$M:$M,J$6,DATA!$O:$O,$B208,DATA!$W:$W,"SI")</f>
        <v>45444.775618539512</v>
      </c>
      <c r="K208" s="7">
        <f>SUMIFS(DATA!$AO:$AO,DATA!$M:$M,K$6,DATA!$O:$O,$B208,DATA!$W:$W,"SI")</f>
        <v>17967.528058134762</v>
      </c>
      <c r="L208" s="7">
        <f>SUMIFS(DATA!$AO:$AO,DATA!$M:$M,L$6,DATA!$O:$O,$B208,DATA!$W:$W,"SI")</f>
        <v>23918.934540069269</v>
      </c>
      <c r="M208" s="7">
        <f>SUMIFS(DATA!$AO:$AO,DATA!$M:$M,M$6,DATA!$O:$O,$B208,DATA!$W:$W,"SI")</f>
        <v>13905.665231264211</v>
      </c>
      <c r="N208" s="7">
        <f>SUMIFS(DATA!$AO:$AO,DATA!$M:$M,N$6,DATA!$O:$O,$B208,DATA!$W:$W,"SI")</f>
        <v>15428.900845700322</v>
      </c>
      <c r="O208" s="7">
        <f>SUMIFS(DATA!$AO:$AO,DATA!$M:$M,O$6,DATA!$O:$O,$B208,DATA!$W:$W,"SI")</f>
        <v>3041.384025298898</v>
      </c>
      <c r="P208" s="7">
        <f>SUMIFS(DATA!$AO:$AO,DATA!$M:$M,P$6,DATA!$O:$O,$B208,DATA!$W:$W,"SI")</f>
        <v>1798.7856727958442</v>
      </c>
      <c r="Q208" s="7">
        <f>SUMIFS(DATA!$AO:$AO,DATA!$M:$M,Q$6,DATA!$O:$O,$B208,DATA!$W:$W,"SI")</f>
        <v>0</v>
      </c>
      <c r="R208" s="7">
        <f>SUMIFS(DATA!$AO:$AO,DATA!$M:$M,R$6,DATA!$O:$O,$B208,DATA!$W:$W,"SI")</f>
        <v>0</v>
      </c>
      <c r="S208" s="7">
        <f>SUMIFS(DATA!$AO:$AO,DATA!$M:$M,S$6,DATA!$O:$O,$B208,DATA!$W:$W,"SI")</f>
        <v>0</v>
      </c>
      <c r="T208" s="45"/>
      <c r="U208" s="7">
        <f>SUMIFS(DATA!$AP:$AP,DATA!$O:$O,$B208,DATA!$W:$W,"SI",DATA!$N:$N,1)</f>
        <v>8535.1168988184345</v>
      </c>
    </row>
    <row r="209" spans="2:21" x14ac:dyDescent="0.2">
      <c r="B209" s="29">
        <v>5</v>
      </c>
      <c r="C209" s="7">
        <f>SUMIFS(DATA!$AO:$AO,DATA!$M:$M,C$6,DATA!$O:$O,$B209,DATA!$W:$W,"SI")</f>
        <v>2943.8067708187218</v>
      </c>
      <c r="D209" s="7">
        <f>SUMIFS(DATA!$AO:$AO,DATA!$M:$M,D$6,DATA!$O:$O,$B209,DATA!$W:$W,"SI")</f>
        <v>7630.6085378104463</v>
      </c>
      <c r="E209" s="7">
        <f>SUMIFS(DATA!$AO:$AO,DATA!$M:$M,E$6,DATA!$O:$O,$B209,DATA!$W:$W,"SI")</f>
        <v>9273.2484382796065</v>
      </c>
      <c r="F209" s="7">
        <f>SUMIFS(DATA!$AO:$AO,DATA!$M:$M,F$6,DATA!$O:$O,$B209,DATA!$W:$W,"SI")</f>
        <v>9810.8885612415579</v>
      </c>
      <c r="G209" s="7">
        <f>SUMIFS(DATA!$AO:$AO,DATA!$M:$M,G$6,DATA!$O:$O,$B209,DATA!$W:$W,"SI")</f>
        <v>12231.860616887423</v>
      </c>
      <c r="H209" s="7">
        <f>SUMIFS(DATA!$AO:$AO,DATA!$M:$M,H$6,DATA!$O:$O,$B209,DATA!$W:$W,"SI")</f>
        <v>6459.0516039891372</v>
      </c>
      <c r="I209" s="7">
        <f>SUMIFS(DATA!$AO:$AO,DATA!$M:$M,I$6,DATA!$O:$O,$B209,DATA!$W:$W,"SI")</f>
        <v>13793.712522177206</v>
      </c>
      <c r="J209" s="7">
        <f>SUMIFS(DATA!$AO:$AO,DATA!$M:$M,J$6,DATA!$O:$O,$B209,DATA!$W:$W,"SI")</f>
        <v>8480.7120321216917</v>
      </c>
      <c r="K209" s="7">
        <f>SUMIFS(DATA!$AO:$AO,DATA!$M:$M,K$6,DATA!$O:$O,$B209,DATA!$W:$W,"SI")</f>
        <v>18733.90389728278</v>
      </c>
      <c r="L209" s="7">
        <f>SUMIFS(DATA!$AO:$AO,DATA!$M:$M,L$6,DATA!$O:$O,$B209,DATA!$W:$W,"SI")</f>
        <v>19711.448172381697</v>
      </c>
      <c r="M209" s="7">
        <f>SUMIFS(DATA!$AO:$AO,DATA!$M:$M,M$6,DATA!$O:$O,$B209,DATA!$W:$W,"SI")</f>
        <v>5477.9574742336054</v>
      </c>
      <c r="N209" s="7">
        <f>SUMIFS(DATA!$AO:$AO,DATA!$M:$M,N$6,DATA!$O:$O,$B209,DATA!$W:$W,"SI")</f>
        <v>4307.3435662913989</v>
      </c>
      <c r="O209" s="7">
        <f>SUMIFS(DATA!$AO:$AO,DATA!$M:$M,O$6,DATA!$O:$O,$B209,DATA!$W:$W,"SI")</f>
        <v>1146.2868604276623</v>
      </c>
      <c r="P209" s="7">
        <f>SUMIFS(DATA!$AO:$AO,DATA!$M:$M,P$6,DATA!$O:$O,$B209,DATA!$W:$W,"SI")</f>
        <v>394.02028191159201</v>
      </c>
      <c r="Q209" s="7">
        <f>SUMIFS(DATA!$AO:$AO,DATA!$M:$M,Q$6,DATA!$O:$O,$B209,DATA!$W:$W,"SI")</f>
        <v>0</v>
      </c>
      <c r="R209" s="7">
        <f>SUMIFS(DATA!$AO:$AO,DATA!$M:$M,R$6,DATA!$O:$O,$B209,DATA!$W:$W,"SI")</f>
        <v>0</v>
      </c>
      <c r="S209" s="7">
        <f>SUMIFS(DATA!$AO:$AO,DATA!$M:$M,S$6,DATA!$O:$O,$B209,DATA!$W:$W,"SI")</f>
        <v>0</v>
      </c>
      <c r="T209" s="45"/>
      <c r="U209" s="7">
        <f>SUMIFS(DATA!$AP:$AP,DATA!$O:$O,$B209,DATA!$W:$W,"SI",DATA!$N:$N,1)</f>
        <v>3087.312857660746</v>
      </c>
    </row>
    <row r="210" spans="2:21" x14ac:dyDescent="0.2">
      <c r="B210" s="29">
        <v>6</v>
      </c>
      <c r="C210" s="7">
        <f>SUMIFS(DATA!$AO:$AO,DATA!$M:$M,C$6,DATA!$O:$O,$B210,DATA!$W:$W,"SI")</f>
        <v>3262.4835511373203</v>
      </c>
      <c r="D210" s="7">
        <f>SUMIFS(DATA!$AO:$AO,DATA!$M:$M,D$6,DATA!$O:$O,$B210,DATA!$W:$W,"SI")</f>
        <v>8265.2681071448187</v>
      </c>
      <c r="E210" s="7">
        <f>SUMIFS(DATA!$AO:$AO,DATA!$M:$M,E$6,DATA!$O:$O,$B210,DATA!$W:$W,"SI")</f>
        <v>4573.3266238606611</v>
      </c>
      <c r="F210" s="7">
        <f>SUMIFS(DATA!$AO:$AO,DATA!$M:$M,F$6,DATA!$O:$O,$B210,DATA!$W:$W,"SI")</f>
        <v>4607.5514967253102</v>
      </c>
      <c r="G210" s="7">
        <f>SUMIFS(DATA!$AO:$AO,DATA!$M:$M,G$6,DATA!$O:$O,$B210,DATA!$W:$W,"SI")</f>
        <v>2298.5327090339338</v>
      </c>
      <c r="H210" s="7">
        <f>SUMIFS(DATA!$AO:$AO,DATA!$M:$M,H$6,DATA!$O:$O,$B210,DATA!$W:$W,"SI")</f>
        <v>4668.654848501692</v>
      </c>
      <c r="I210" s="7">
        <f>SUMIFS(DATA!$AO:$AO,DATA!$M:$M,I$6,DATA!$O:$O,$B210,DATA!$W:$W,"SI")</f>
        <v>6086.9441614583693</v>
      </c>
      <c r="J210" s="7">
        <f>SUMIFS(DATA!$AO:$AO,DATA!$M:$M,J$6,DATA!$O:$O,$B210,DATA!$W:$W,"SI")</f>
        <v>12696.782806080902</v>
      </c>
      <c r="K210" s="7">
        <f>SUMIFS(DATA!$AO:$AO,DATA!$M:$M,K$6,DATA!$O:$O,$B210,DATA!$W:$W,"SI")</f>
        <v>3625.4404950999497</v>
      </c>
      <c r="L210" s="7">
        <f>SUMIFS(DATA!$AO:$AO,DATA!$M:$M,L$6,DATA!$O:$O,$B210,DATA!$W:$W,"SI")</f>
        <v>3541.7387647230526</v>
      </c>
      <c r="M210" s="7">
        <f>SUMIFS(DATA!$AO:$AO,DATA!$M:$M,M$6,DATA!$O:$O,$B210,DATA!$W:$W,"SI")</f>
        <v>3684.774295958443</v>
      </c>
      <c r="N210" s="7">
        <f>SUMIFS(DATA!$AO:$AO,DATA!$M:$M,N$6,DATA!$O:$O,$B210,DATA!$W:$W,"SI")</f>
        <v>492.88053554821073</v>
      </c>
      <c r="O210" s="7">
        <f>SUMIFS(DATA!$AO:$AO,DATA!$M:$M,O$6,DATA!$O:$O,$B210,DATA!$W:$W,"SI")</f>
        <v>578.63566652697659</v>
      </c>
      <c r="P210" s="7">
        <f>SUMIFS(DATA!$AO:$AO,DATA!$M:$M,P$6,DATA!$O:$O,$B210,DATA!$W:$W,"SI")</f>
        <v>0</v>
      </c>
      <c r="Q210" s="7">
        <f>SUMIFS(DATA!$AO:$AO,DATA!$M:$M,Q$6,DATA!$O:$O,$B210,DATA!$W:$W,"SI")</f>
        <v>0</v>
      </c>
      <c r="R210" s="7">
        <f>SUMIFS(DATA!$AO:$AO,DATA!$M:$M,R$6,DATA!$O:$O,$B210,DATA!$W:$W,"SI")</f>
        <v>0</v>
      </c>
      <c r="S210" s="7">
        <f>SUMIFS(DATA!$AO:$AO,DATA!$M:$M,S$6,DATA!$O:$O,$B210,DATA!$W:$W,"SI")</f>
        <v>0</v>
      </c>
      <c r="T210" s="45"/>
      <c r="U210" s="7">
        <f>SUMIFS(DATA!$AP:$AP,DATA!$O:$O,$B210,DATA!$W:$W,"SI",DATA!$N:$N,1)</f>
        <v>1504.0843334730232</v>
      </c>
    </row>
    <row r="211" spans="2:21" x14ac:dyDescent="0.2">
      <c r="B211" s="29">
        <v>7</v>
      </c>
      <c r="C211" s="7">
        <f>SUMIFS(DATA!$AO:$AO,DATA!$M:$M,C$6,DATA!$O:$O,$B211,DATA!$W:$W,"SI")</f>
        <v>0</v>
      </c>
      <c r="D211" s="7">
        <f>SUMIFS(DATA!$AO:$AO,DATA!$M:$M,D$6,DATA!$O:$O,$B211,DATA!$W:$W,"SI")</f>
        <v>0</v>
      </c>
      <c r="E211" s="7">
        <f>SUMIFS(DATA!$AO:$AO,DATA!$M:$M,E$6,DATA!$O:$O,$B211,DATA!$W:$W,"SI")</f>
        <v>0</v>
      </c>
      <c r="F211" s="7">
        <f>SUMIFS(DATA!$AO:$AO,DATA!$M:$M,F$6,DATA!$O:$O,$B211,DATA!$W:$W,"SI")</f>
        <v>0</v>
      </c>
      <c r="G211" s="7">
        <f>SUMIFS(DATA!$AO:$AO,DATA!$M:$M,G$6,DATA!$O:$O,$B211,DATA!$W:$W,"SI")</f>
        <v>0</v>
      </c>
      <c r="H211" s="7">
        <f>SUMIFS(DATA!$AO:$AO,DATA!$M:$M,H$6,DATA!$O:$O,$B211,DATA!$W:$W,"SI")</f>
        <v>0</v>
      </c>
      <c r="I211" s="7">
        <f>SUMIFS(DATA!$AO:$AO,DATA!$M:$M,I$6,DATA!$O:$O,$B211,DATA!$W:$W,"SI")</f>
        <v>0</v>
      </c>
      <c r="J211" s="7">
        <f>SUMIFS(DATA!$AO:$AO,DATA!$M:$M,J$6,DATA!$O:$O,$B211,DATA!$W:$W,"SI")</f>
        <v>0</v>
      </c>
      <c r="K211" s="7">
        <f>SUMIFS(DATA!$AO:$AO,DATA!$M:$M,K$6,DATA!$O:$O,$B211,DATA!$W:$W,"SI")</f>
        <v>0</v>
      </c>
      <c r="L211" s="7">
        <f>SUMIFS(DATA!$AO:$AO,DATA!$M:$M,L$6,DATA!$O:$O,$B211,DATA!$W:$W,"SI")</f>
        <v>0</v>
      </c>
      <c r="M211" s="7">
        <f>SUMIFS(DATA!$AO:$AO,DATA!$M:$M,M$6,DATA!$O:$O,$B211,DATA!$W:$W,"SI")</f>
        <v>0</v>
      </c>
      <c r="N211" s="7">
        <f>SUMIFS(DATA!$AO:$AO,DATA!$M:$M,N$6,DATA!$O:$O,$B211,DATA!$W:$W,"SI")</f>
        <v>0</v>
      </c>
      <c r="O211" s="7">
        <f>SUMIFS(DATA!$AO:$AO,DATA!$M:$M,O$6,DATA!$O:$O,$B211,DATA!$W:$W,"SI")</f>
        <v>0</v>
      </c>
      <c r="P211" s="7">
        <f>SUMIFS(DATA!$AO:$AO,DATA!$M:$M,P$6,DATA!$O:$O,$B211,DATA!$W:$W,"SI")</f>
        <v>0</v>
      </c>
      <c r="Q211" s="7">
        <f>SUMIFS(DATA!$AO:$AO,DATA!$M:$M,Q$6,DATA!$O:$O,$B211,DATA!$W:$W,"SI")</f>
        <v>0</v>
      </c>
      <c r="R211" s="7">
        <f>SUMIFS(DATA!$AO:$AO,DATA!$M:$M,R$6,DATA!$O:$O,$B211,DATA!$W:$W,"SI")</f>
        <v>0</v>
      </c>
      <c r="S211" s="7">
        <f>SUMIFS(DATA!$AO:$AO,DATA!$M:$M,S$6,DATA!$O:$O,$B211,DATA!$W:$W,"SI")</f>
        <v>0</v>
      </c>
      <c r="T211" s="45"/>
      <c r="U211" s="7">
        <f>SUMIFS(DATA!$AP:$AP,DATA!$O:$O,$B211,DATA!$W:$W,"SI",DATA!$N:$N,1)</f>
        <v>0</v>
      </c>
    </row>
    <row r="212" spans="2:21" x14ac:dyDescent="0.2">
      <c r="B212" s="29">
        <v>8</v>
      </c>
      <c r="C212" s="7">
        <f>SUMIFS(DATA!$AO:$AO,DATA!$M:$M,C$6,DATA!$O:$O,$B212,DATA!$W:$W,"SI")</f>
        <v>0</v>
      </c>
      <c r="D212" s="7">
        <f>SUMIFS(DATA!$AO:$AO,DATA!$M:$M,D$6,DATA!$O:$O,$B212,DATA!$W:$W,"SI")</f>
        <v>0</v>
      </c>
      <c r="E212" s="7">
        <f>SUMIFS(DATA!$AO:$AO,DATA!$M:$M,E$6,DATA!$O:$O,$B212,DATA!$W:$W,"SI")</f>
        <v>0</v>
      </c>
      <c r="F212" s="7">
        <f>SUMIFS(DATA!$AO:$AO,DATA!$M:$M,F$6,DATA!$O:$O,$B212,DATA!$W:$W,"SI")</f>
        <v>0</v>
      </c>
      <c r="G212" s="7">
        <f>SUMIFS(DATA!$AO:$AO,DATA!$M:$M,G$6,DATA!$O:$O,$B212,DATA!$W:$W,"SI")</f>
        <v>0</v>
      </c>
      <c r="H212" s="7">
        <f>SUMIFS(DATA!$AO:$AO,DATA!$M:$M,H$6,DATA!$O:$O,$B212,DATA!$W:$W,"SI")</f>
        <v>0</v>
      </c>
      <c r="I212" s="7">
        <f>SUMIFS(DATA!$AO:$AO,DATA!$M:$M,I$6,DATA!$O:$O,$B212,DATA!$W:$W,"SI")</f>
        <v>0</v>
      </c>
      <c r="J212" s="7">
        <f>SUMIFS(DATA!$AO:$AO,DATA!$M:$M,J$6,DATA!$O:$O,$B212,DATA!$W:$W,"SI")</f>
        <v>0</v>
      </c>
      <c r="K212" s="7">
        <f>SUMIFS(DATA!$AO:$AO,DATA!$M:$M,K$6,DATA!$O:$O,$B212,DATA!$W:$W,"SI")</f>
        <v>0</v>
      </c>
      <c r="L212" s="7">
        <f>SUMIFS(DATA!$AO:$AO,DATA!$M:$M,L$6,DATA!$O:$O,$B212,DATA!$W:$W,"SI")</f>
        <v>0</v>
      </c>
      <c r="M212" s="7">
        <f>SUMIFS(DATA!$AO:$AO,DATA!$M:$M,M$6,DATA!$O:$O,$B212,DATA!$W:$W,"SI")</f>
        <v>0</v>
      </c>
      <c r="N212" s="7">
        <f>SUMIFS(DATA!$AO:$AO,DATA!$M:$M,N$6,DATA!$O:$O,$B212,DATA!$W:$W,"SI")</f>
        <v>0</v>
      </c>
      <c r="O212" s="7">
        <f>SUMIFS(DATA!$AO:$AO,DATA!$M:$M,O$6,DATA!$O:$O,$B212,DATA!$W:$W,"SI")</f>
        <v>0</v>
      </c>
      <c r="P212" s="7">
        <f>SUMIFS(DATA!$AO:$AO,DATA!$M:$M,P$6,DATA!$O:$O,$B212,DATA!$W:$W,"SI")</f>
        <v>0</v>
      </c>
      <c r="Q212" s="7">
        <f>SUMIFS(DATA!$AO:$AO,DATA!$M:$M,Q$6,DATA!$O:$O,$B212,DATA!$W:$W,"SI")</f>
        <v>0</v>
      </c>
      <c r="R212" s="7">
        <f>SUMIFS(DATA!$AO:$AO,DATA!$M:$M,R$6,DATA!$O:$O,$B212,DATA!$W:$W,"SI")</f>
        <v>0</v>
      </c>
      <c r="S212" s="7">
        <f>SUMIFS(DATA!$AO:$AO,DATA!$M:$M,S$6,DATA!$O:$O,$B212,DATA!$W:$W,"SI")</f>
        <v>0</v>
      </c>
      <c r="T212" s="45"/>
      <c r="U212" s="7">
        <f>SUMIFS(DATA!$AP:$AP,DATA!$O:$O,$B212,DATA!$W:$W,"SI",DATA!$N:$N,1)</f>
        <v>0</v>
      </c>
    </row>
    <row r="213" spans="2:21" x14ac:dyDescent="0.2">
      <c r="B213" s="29">
        <v>9</v>
      </c>
      <c r="C213" s="7">
        <f>SUMIFS(DATA!$AO:$AO,DATA!$M:$M,C$6,DATA!$O:$O,$B213,DATA!$W:$W,"SI")</f>
        <v>0</v>
      </c>
      <c r="D213" s="7">
        <f>SUMIFS(DATA!$AO:$AO,DATA!$M:$M,D$6,DATA!$O:$O,$B213,DATA!$W:$W,"SI")</f>
        <v>0</v>
      </c>
      <c r="E213" s="7">
        <f>SUMIFS(DATA!$AO:$AO,DATA!$M:$M,E$6,DATA!$O:$O,$B213,DATA!$W:$W,"SI")</f>
        <v>0</v>
      </c>
      <c r="F213" s="7">
        <f>SUMIFS(DATA!$AO:$AO,DATA!$M:$M,F$6,DATA!$O:$O,$B213,DATA!$W:$W,"SI")</f>
        <v>0</v>
      </c>
      <c r="G213" s="7">
        <f>SUMIFS(DATA!$AO:$AO,DATA!$M:$M,G$6,DATA!$O:$O,$B213,DATA!$W:$W,"SI")</f>
        <v>0</v>
      </c>
      <c r="H213" s="7">
        <f>SUMIFS(DATA!$AO:$AO,DATA!$M:$M,H$6,DATA!$O:$O,$B213,DATA!$W:$W,"SI")</f>
        <v>0</v>
      </c>
      <c r="I213" s="7">
        <f>SUMIFS(DATA!$AO:$AO,DATA!$M:$M,I$6,DATA!$O:$O,$B213,DATA!$W:$W,"SI")</f>
        <v>0</v>
      </c>
      <c r="J213" s="7">
        <f>SUMIFS(DATA!$AO:$AO,DATA!$M:$M,J$6,DATA!$O:$O,$B213,DATA!$W:$W,"SI")</f>
        <v>0</v>
      </c>
      <c r="K213" s="7">
        <f>SUMIFS(DATA!$AO:$AO,DATA!$M:$M,K$6,DATA!$O:$O,$B213,DATA!$W:$W,"SI")</f>
        <v>0</v>
      </c>
      <c r="L213" s="7">
        <f>SUMIFS(DATA!$AO:$AO,DATA!$M:$M,L$6,DATA!$O:$O,$B213,DATA!$W:$W,"SI")</f>
        <v>0</v>
      </c>
      <c r="M213" s="7">
        <f>SUMIFS(DATA!$AO:$AO,DATA!$M:$M,M$6,DATA!$O:$O,$B213,DATA!$W:$W,"SI")</f>
        <v>0</v>
      </c>
      <c r="N213" s="7">
        <f>SUMIFS(DATA!$AO:$AO,DATA!$M:$M,N$6,DATA!$O:$O,$B213,DATA!$W:$W,"SI")</f>
        <v>0</v>
      </c>
      <c r="O213" s="7">
        <f>SUMIFS(DATA!$AO:$AO,DATA!$M:$M,O$6,DATA!$O:$O,$B213,DATA!$W:$W,"SI")</f>
        <v>0</v>
      </c>
      <c r="P213" s="7">
        <f>SUMIFS(DATA!$AO:$AO,DATA!$M:$M,P$6,DATA!$O:$O,$B213,DATA!$W:$W,"SI")</f>
        <v>0</v>
      </c>
      <c r="Q213" s="7">
        <f>SUMIFS(DATA!$AO:$AO,DATA!$M:$M,Q$6,DATA!$O:$O,$B213,DATA!$W:$W,"SI")</f>
        <v>0</v>
      </c>
      <c r="R213" s="7">
        <f>SUMIFS(DATA!$AO:$AO,DATA!$M:$M,R$6,DATA!$O:$O,$B213,DATA!$W:$W,"SI")</f>
        <v>0</v>
      </c>
      <c r="S213" s="7">
        <f>SUMIFS(DATA!$AO:$AO,DATA!$M:$M,S$6,DATA!$O:$O,$B213,DATA!$W:$W,"SI")</f>
        <v>0</v>
      </c>
      <c r="T213" s="45"/>
      <c r="U213" s="7">
        <f>SUMIFS(DATA!$AP:$AP,DATA!$O:$O,$B213,DATA!$W:$W,"SI",DATA!$N:$N,1)</f>
        <v>0</v>
      </c>
    </row>
    <row r="214" spans="2:21" x14ac:dyDescent="0.2">
      <c r="B214" s="29">
        <v>10</v>
      </c>
      <c r="C214" s="7">
        <f>SUMIFS(DATA!$AO:$AO,DATA!$M:$M,C$6,DATA!$O:$O,$B214,DATA!$W:$W,"SI")</f>
        <v>0</v>
      </c>
      <c r="D214" s="7">
        <f>SUMIFS(DATA!$AO:$AO,DATA!$M:$M,D$6,DATA!$O:$O,$B214,DATA!$W:$W,"SI")</f>
        <v>0</v>
      </c>
      <c r="E214" s="7">
        <f>SUMIFS(DATA!$AO:$AO,DATA!$M:$M,E$6,DATA!$O:$O,$B214,DATA!$W:$W,"SI")</f>
        <v>0</v>
      </c>
      <c r="F214" s="7">
        <f>SUMIFS(DATA!$AO:$AO,DATA!$M:$M,F$6,DATA!$O:$O,$B214,DATA!$W:$W,"SI")</f>
        <v>0</v>
      </c>
      <c r="G214" s="7">
        <f>SUMIFS(DATA!$AO:$AO,DATA!$M:$M,G$6,DATA!$O:$O,$B214,DATA!$W:$W,"SI")</f>
        <v>0</v>
      </c>
      <c r="H214" s="7">
        <f>SUMIFS(DATA!$AO:$AO,DATA!$M:$M,H$6,DATA!$O:$O,$B214,DATA!$W:$W,"SI")</f>
        <v>0</v>
      </c>
      <c r="I214" s="7">
        <f>SUMIFS(DATA!$AO:$AO,DATA!$M:$M,I$6,DATA!$O:$O,$B214,DATA!$W:$W,"SI")</f>
        <v>0</v>
      </c>
      <c r="J214" s="7">
        <f>SUMIFS(DATA!$AO:$AO,DATA!$M:$M,J$6,DATA!$O:$O,$B214,DATA!$W:$W,"SI")</f>
        <v>0</v>
      </c>
      <c r="K214" s="7">
        <f>SUMIFS(DATA!$AO:$AO,DATA!$M:$M,K$6,DATA!$O:$O,$B214,DATA!$W:$W,"SI")</f>
        <v>0</v>
      </c>
      <c r="L214" s="7">
        <f>SUMIFS(DATA!$AO:$AO,DATA!$M:$M,L$6,DATA!$O:$O,$B214,DATA!$W:$W,"SI")</f>
        <v>0</v>
      </c>
      <c r="M214" s="7">
        <f>SUMIFS(DATA!$AO:$AO,DATA!$M:$M,M$6,DATA!$O:$O,$B214,DATA!$W:$W,"SI")</f>
        <v>0</v>
      </c>
      <c r="N214" s="7">
        <f>SUMIFS(DATA!$AO:$AO,DATA!$M:$M,N$6,DATA!$O:$O,$B214,DATA!$W:$W,"SI")</f>
        <v>0</v>
      </c>
      <c r="O214" s="7">
        <f>SUMIFS(DATA!$AO:$AO,DATA!$M:$M,O$6,DATA!$O:$O,$B214,DATA!$W:$W,"SI")</f>
        <v>0</v>
      </c>
      <c r="P214" s="7">
        <f>SUMIFS(DATA!$AO:$AO,DATA!$M:$M,P$6,DATA!$O:$O,$B214,DATA!$W:$W,"SI")</f>
        <v>0</v>
      </c>
      <c r="Q214" s="7">
        <f>SUMIFS(DATA!$AO:$AO,DATA!$M:$M,Q$6,DATA!$O:$O,$B214,DATA!$W:$W,"SI")</f>
        <v>0</v>
      </c>
      <c r="R214" s="7">
        <f>SUMIFS(DATA!$AO:$AO,DATA!$M:$M,R$6,DATA!$O:$O,$B214,DATA!$W:$W,"SI")</f>
        <v>0</v>
      </c>
      <c r="S214" s="7">
        <f>SUMIFS(DATA!$AO:$AO,DATA!$M:$M,S$6,DATA!$O:$O,$B214,DATA!$W:$W,"SI")</f>
        <v>0</v>
      </c>
      <c r="T214" s="45"/>
      <c r="U214" s="7">
        <f>SUMIFS(DATA!$AP:$AP,DATA!$O:$O,$B214,DATA!$W:$W,"SI",DATA!$N:$N,1)</f>
        <v>0</v>
      </c>
    </row>
    <row r="215" spans="2:21" x14ac:dyDescent="0.2">
      <c r="B215" s="6" t="s">
        <v>5662</v>
      </c>
      <c r="C215" s="90">
        <f>SUM(C205:C214)</f>
        <v>98538.292358115446</v>
      </c>
      <c r="D215" s="90">
        <f t="shared" ref="D215" si="152">SUM(D205:D214)</f>
        <v>184044.4257774647</v>
      </c>
      <c r="E215" s="90">
        <f t="shared" ref="E215" si="153">SUM(E205:E214)</f>
        <v>273504.15609819628</v>
      </c>
      <c r="F215" s="90">
        <f t="shared" ref="F215" si="154">SUM(F205:F214)</f>
        <v>311916.55095473758</v>
      </c>
      <c r="G215" s="90">
        <f t="shared" ref="G215" si="155">SUM(G205:G214)</f>
        <v>284630.60428214731</v>
      </c>
      <c r="H215" s="90">
        <f t="shared" ref="H215" si="156">SUM(H205:H214)</f>
        <v>357176.62522758904</v>
      </c>
      <c r="I215" s="90">
        <f t="shared" ref="I215" si="157">SUM(I205:I214)</f>
        <v>399205.44772046962</v>
      </c>
      <c r="J215" s="90">
        <f t="shared" ref="J215" si="158">SUM(J205:J214)</f>
        <v>225643.40855050547</v>
      </c>
      <c r="K215" s="90">
        <f t="shared" ref="K215" si="159">SUM(K205:K214)</f>
        <v>174761.38674508213</v>
      </c>
      <c r="L215" s="90">
        <f t="shared" ref="L215" si="160">SUM(L205:L214)</f>
        <v>185723.55786516974</v>
      </c>
      <c r="M215" s="90">
        <f t="shared" ref="M215" si="161">SUM(M205:M214)</f>
        <v>83849.8329590215</v>
      </c>
      <c r="N215" s="90">
        <f t="shared" ref="N215" si="162">SUM(N205:N214)</f>
        <v>97590.113130647776</v>
      </c>
      <c r="O215" s="90">
        <f t="shared" ref="O215" si="163">SUM(O205:O214)</f>
        <v>21852.822519033387</v>
      </c>
      <c r="P215" s="90">
        <f t="shared" ref="P215" si="164">SUM(P205:P214)</f>
        <v>12349.31734740703</v>
      </c>
      <c r="Q215" s="90">
        <f t="shared" ref="Q215" si="165">SUM(Q205:Q214)</f>
        <v>0</v>
      </c>
      <c r="R215" s="90">
        <f t="shared" ref="R215" si="166">SUM(R205:R214)</f>
        <v>0</v>
      </c>
      <c r="S215" s="90">
        <f t="shared" ref="S215" si="167">SUM(S205:S214)</f>
        <v>0</v>
      </c>
      <c r="T215" s="45"/>
      <c r="U215" s="37">
        <f t="shared" ref="U215" si="168">SUM(U205:U214)</f>
        <v>65898.281393662895</v>
      </c>
    </row>
    <row r="216" spans="2:21" x14ac:dyDescent="0.2">
      <c r="B216" s="6" t="s">
        <v>5778</v>
      </c>
    </row>
    <row r="217" spans="2:21" ht="20.399999999999999" x14ac:dyDescent="0.2">
      <c r="B217" s="6" t="s">
        <v>5689</v>
      </c>
      <c r="C217" s="28">
        <v>44957</v>
      </c>
      <c r="D217" s="28">
        <v>44985</v>
      </c>
      <c r="E217" s="28">
        <v>45016</v>
      </c>
      <c r="F217" s="28">
        <v>45046</v>
      </c>
      <c r="G217" s="28">
        <v>45077</v>
      </c>
      <c r="H217" s="28">
        <v>45107</v>
      </c>
      <c r="I217" s="28">
        <v>45138</v>
      </c>
      <c r="J217" s="28">
        <v>45169</v>
      </c>
      <c r="K217" s="28">
        <v>45199</v>
      </c>
      <c r="L217" s="28">
        <v>45230</v>
      </c>
      <c r="M217" s="28">
        <v>45260</v>
      </c>
      <c r="N217" s="28">
        <v>45291</v>
      </c>
      <c r="O217" s="28">
        <v>45322</v>
      </c>
      <c r="P217" s="28">
        <v>45351</v>
      </c>
      <c r="Q217" s="28">
        <v>45382</v>
      </c>
      <c r="R217" s="28">
        <v>45412</v>
      </c>
      <c r="S217" s="28">
        <v>45443</v>
      </c>
      <c r="T217" s="42"/>
      <c r="U217" s="39" t="s">
        <v>5715</v>
      </c>
    </row>
    <row r="218" spans="2:21" x14ac:dyDescent="0.2">
      <c r="B218" s="29">
        <v>1</v>
      </c>
      <c r="C218" s="19">
        <f t="shared" ref="C218:S218" si="169">IFERROR(C191/C134,"")</f>
        <v>0.85009661914528467</v>
      </c>
      <c r="D218" s="19">
        <f t="shared" si="169"/>
        <v>0.64726844001249151</v>
      </c>
      <c r="E218" s="19">
        <f t="shared" si="169"/>
        <v>0.92456791816984374</v>
      </c>
      <c r="F218" s="19">
        <f t="shared" si="169"/>
        <v>1.3533881492762927</v>
      </c>
      <c r="G218" s="19">
        <f t="shared" si="169"/>
        <v>1.4786717896566417</v>
      </c>
      <c r="H218" s="19">
        <f t="shared" si="169"/>
        <v>0.92637802611002873</v>
      </c>
      <c r="I218" s="19">
        <f t="shared" si="169"/>
        <v>0.94169436670344853</v>
      </c>
      <c r="J218" s="19">
        <f t="shared" si="169"/>
        <v>0.59848976671359688</v>
      </c>
      <c r="K218" s="19">
        <f t="shared" si="169"/>
        <v>0.83596617068469792</v>
      </c>
      <c r="L218" s="19">
        <f t="shared" si="169"/>
        <v>0.85191495945226436</v>
      </c>
      <c r="M218" s="19">
        <f t="shared" si="169"/>
        <v>0.44269150622562009</v>
      </c>
      <c r="N218" s="19">
        <f t="shared" si="169"/>
        <v>0.85304460950007555</v>
      </c>
      <c r="O218" s="19">
        <f t="shared" si="169"/>
        <v>0.29355795479977387</v>
      </c>
      <c r="P218" s="19">
        <f t="shared" si="169"/>
        <v>0.63961040210318065</v>
      </c>
      <c r="Q218" s="19" t="str">
        <f t="shared" si="169"/>
        <v/>
      </c>
      <c r="R218" s="19" t="str">
        <f t="shared" si="169"/>
        <v/>
      </c>
      <c r="S218" s="19" t="str">
        <f t="shared" si="169"/>
        <v/>
      </c>
      <c r="T218" s="46"/>
      <c r="U218" s="19">
        <f>IFERROR(U205/U134,"")</f>
        <v>0.63252441000717907</v>
      </c>
    </row>
    <row r="219" spans="2:21" x14ac:dyDescent="0.2">
      <c r="B219" s="29">
        <v>2</v>
      </c>
      <c r="C219" s="19">
        <f t="shared" ref="C219:S219" si="170">IFERROR(C192/C135,"")</f>
        <v>0.42936016618497658</v>
      </c>
      <c r="D219" s="19">
        <f t="shared" si="170"/>
        <v>0.52180578888600881</v>
      </c>
      <c r="E219" s="19">
        <f t="shared" si="170"/>
        <v>0.46414148169789121</v>
      </c>
      <c r="F219" s="19">
        <f t="shared" si="170"/>
        <v>0.68015603204977959</v>
      </c>
      <c r="G219" s="19">
        <f t="shared" si="170"/>
        <v>0.53455514240206359</v>
      </c>
      <c r="H219" s="19">
        <f t="shared" si="170"/>
        <v>1.2598680016035972</v>
      </c>
      <c r="I219" s="19">
        <f t="shared" si="170"/>
        <v>1.2952072877803034</v>
      </c>
      <c r="J219" s="19">
        <f t="shared" si="170"/>
        <v>0.66893436770185188</v>
      </c>
      <c r="K219" s="19">
        <f t="shared" si="170"/>
        <v>0.76358190215257238</v>
      </c>
      <c r="L219" s="19">
        <f t="shared" si="170"/>
        <v>1.0395393505008057</v>
      </c>
      <c r="M219" s="19">
        <f t="shared" si="170"/>
        <v>0.3973982638581931</v>
      </c>
      <c r="N219" s="19">
        <f t="shared" si="170"/>
        <v>0.63686635565307592</v>
      </c>
      <c r="O219" s="19">
        <f t="shared" si="170"/>
        <v>0.29331292381569679</v>
      </c>
      <c r="P219" s="19">
        <f t="shared" si="170"/>
        <v>0.49499729132203324</v>
      </c>
      <c r="Q219" s="19" t="str">
        <f t="shared" si="170"/>
        <v/>
      </c>
      <c r="R219" s="19" t="str">
        <f t="shared" si="170"/>
        <v/>
      </c>
      <c r="S219" s="19" t="str">
        <f t="shared" si="170"/>
        <v/>
      </c>
      <c r="T219" s="46"/>
      <c r="U219" s="19">
        <f t="shared" ref="U219:U228" si="171">IFERROR(U206/U135,"")</f>
        <v>0.64999506412970998</v>
      </c>
    </row>
    <row r="220" spans="2:21" x14ac:dyDescent="0.2">
      <c r="B220" s="29">
        <v>3</v>
      </c>
      <c r="C220" s="19">
        <f t="shared" ref="C220:S220" si="172">IFERROR(C193/C136,"")</f>
        <v>0.50004119129218527</v>
      </c>
      <c r="D220" s="19">
        <f t="shared" si="172"/>
        <v>0.38800953747250283</v>
      </c>
      <c r="E220" s="19">
        <f t="shared" si="172"/>
        <v>0.5582612533371627</v>
      </c>
      <c r="F220" s="19">
        <f t="shared" si="172"/>
        <v>0.55303788005404741</v>
      </c>
      <c r="G220" s="19">
        <f t="shared" si="172"/>
        <v>0.89487569509341169</v>
      </c>
      <c r="H220" s="19">
        <f t="shared" si="172"/>
        <v>0.74841688698083186</v>
      </c>
      <c r="I220" s="19">
        <f t="shared" si="172"/>
        <v>1.4952580967279601</v>
      </c>
      <c r="J220" s="19">
        <f t="shared" si="172"/>
        <v>0.4495277712097801</v>
      </c>
      <c r="K220" s="19">
        <f t="shared" si="172"/>
        <v>1.2055584613224939</v>
      </c>
      <c r="L220" s="19">
        <f t="shared" si="172"/>
        <v>0.77292489656715335</v>
      </c>
      <c r="M220" s="19">
        <f t="shared" si="172"/>
        <v>0.29075360041145709</v>
      </c>
      <c r="N220" s="19">
        <f t="shared" si="172"/>
        <v>1.3979840389277109</v>
      </c>
      <c r="O220" s="19">
        <f t="shared" si="172"/>
        <v>0.28777300238129616</v>
      </c>
      <c r="P220" s="19">
        <f t="shared" si="172"/>
        <v>0.28309587338898506</v>
      </c>
      <c r="Q220" s="19" t="str">
        <f t="shared" si="172"/>
        <v/>
      </c>
      <c r="R220" s="19" t="str">
        <f t="shared" si="172"/>
        <v/>
      </c>
      <c r="S220" s="19" t="str">
        <f t="shared" si="172"/>
        <v/>
      </c>
      <c r="T220" s="46"/>
      <c r="U220" s="19">
        <f t="shared" si="171"/>
        <v>0.71374819507701193</v>
      </c>
    </row>
    <row r="221" spans="2:21" x14ac:dyDescent="0.2">
      <c r="B221" s="29">
        <v>4</v>
      </c>
      <c r="C221" s="19">
        <f t="shared" ref="C221:S221" si="173">IFERROR(C194/C137,"")</f>
        <v>0.61084545688938563</v>
      </c>
      <c r="D221" s="19">
        <f t="shared" si="173"/>
        <v>0.28997833332254325</v>
      </c>
      <c r="E221" s="19">
        <f t="shared" si="173"/>
        <v>0.43910426866927793</v>
      </c>
      <c r="F221" s="19">
        <f t="shared" si="173"/>
        <v>0.44973436230823022</v>
      </c>
      <c r="G221" s="19">
        <f t="shared" si="173"/>
        <v>0.44399684795951849</v>
      </c>
      <c r="H221" s="19">
        <f t="shared" si="173"/>
        <v>0.79613237087840794</v>
      </c>
      <c r="I221" s="19">
        <f t="shared" si="173"/>
        <v>0.72491097027302875</v>
      </c>
      <c r="J221" s="19">
        <f t="shared" si="173"/>
        <v>0.84210194114000747</v>
      </c>
      <c r="K221" s="19">
        <f t="shared" si="173"/>
        <v>0.43614835507662275</v>
      </c>
      <c r="L221" s="19">
        <f t="shared" si="173"/>
        <v>1.1583163316263174</v>
      </c>
      <c r="M221" s="19">
        <f t="shared" si="173"/>
        <v>0.64132391013018364</v>
      </c>
      <c r="N221" s="19">
        <f t="shared" si="173"/>
        <v>1.2106234066731663</v>
      </c>
      <c r="O221" s="19">
        <f t="shared" si="173"/>
        <v>0.30498962858326567</v>
      </c>
      <c r="P221" s="19">
        <f t="shared" si="173"/>
        <v>0.5285576726385447</v>
      </c>
      <c r="Q221" s="19" t="str">
        <f t="shared" si="173"/>
        <v/>
      </c>
      <c r="R221" s="19" t="str">
        <f t="shared" si="173"/>
        <v/>
      </c>
      <c r="S221" s="19" t="str">
        <f t="shared" si="173"/>
        <v/>
      </c>
      <c r="T221" s="46"/>
      <c r="U221" s="19">
        <f t="shared" si="171"/>
        <v>0.63812590758154042</v>
      </c>
    </row>
    <row r="222" spans="2:21" x14ac:dyDescent="0.2">
      <c r="B222" s="29">
        <v>5</v>
      </c>
      <c r="C222" s="19">
        <f t="shared" ref="C222:S222" si="174">IFERROR(C195/C138,"")</f>
        <v>0.29146717123817534</v>
      </c>
      <c r="D222" s="19">
        <f t="shared" si="174"/>
        <v>0.29593662412545685</v>
      </c>
      <c r="E222" s="19">
        <f t="shared" si="174"/>
        <v>0.70308524194655142</v>
      </c>
      <c r="F222" s="19">
        <f t="shared" si="174"/>
        <v>0.27943853496443699</v>
      </c>
      <c r="G222" s="19">
        <f t="shared" si="174"/>
        <v>0.50283160121798531</v>
      </c>
      <c r="H222" s="19">
        <f t="shared" si="174"/>
        <v>0.57779705611618926</v>
      </c>
      <c r="I222" s="19">
        <f t="shared" si="174"/>
        <v>0.62419351258871214</v>
      </c>
      <c r="J222" s="19">
        <f t="shared" si="174"/>
        <v>0.29314077187445681</v>
      </c>
      <c r="K222" s="19">
        <f t="shared" si="174"/>
        <v>0.99002066191062532</v>
      </c>
      <c r="L222" s="19">
        <f t="shared" si="174"/>
        <v>1.1518351247561776</v>
      </c>
      <c r="M222" s="19">
        <f t="shared" si="174"/>
        <v>0.29031673675909064</v>
      </c>
      <c r="N222" s="19">
        <f t="shared" si="174"/>
        <v>1.1053867906376991</v>
      </c>
      <c r="O222" s="19">
        <f t="shared" si="174"/>
        <v>0.34482259629984907</v>
      </c>
      <c r="P222" s="19">
        <f t="shared" si="174"/>
        <v>0.30231580547791981</v>
      </c>
      <c r="Q222" s="19" t="str">
        <f t="shared" si="174"/>
        <v/>
      </c>
      <c r="R222" s="19" t="str">
        <f t="shared" si="174"/>
        <v/>
      </c>
      <c r="S222" s="19" t="str">
        <f t="shared" si="174"/>
        <v/>
      </c>
      <c r="T222" s="46"/>
      <c r="U222" s="19">
        <f t="shared" si="171"/>
        <v>0.6671491733678967</v>
      </c>
    </row>
    <row r="223" spans="2:21" x14ac:dyDescent="0.2">
      <c r="B223" s="29">
        <v>6</v>
      </c>
      <c r="C223" s="19">
        <f t="shared" ref="C223:S223" si="175">IFERROR(C196/C139,"")</f>
        <v>0.28862774849203476</v>
      </c>
      <c r="D223" s="19">
        <f t="shared" si="175"/>
        <v>0.30758962155245545</v>
      </c>
      <c r="E223" s="19">
        <f t="shared" si="175"/>
        <v>0.40354880898742651</v>
      </c>
      <c r="F223" s="19">
        <f t="shared" si="175"/>
        <v>0.28167253827221028</v>
      </c>
      <c r="G223" s="19">
        <f t="shared" si="175"/>
        <v>0.29574038378590345</v>
      </c>
      <c r="H223" s="19">
        <f t="shared" si="175"/>
        <v>0.30369876686854197</v>
      </c>
      <c r="I223" s="19">
        <f t="shared" si="175"/>
        <v>0.56729902718022496</v>
      </c>
      <c r="J223" s="19">
        <f t="shared" si="175"/>
        <v>0.3871918696236602</v>
      </c>
      <c r="K223" s="19">
        <f t="shared" si="175"/>
        <v>0.56455745928117029</v>
      </c>
      <c r="L223" s="19">
        <f t="shared" si="175"/>
        <v>0.54824047939859566</v>
      </c>
      <c r="M223" s="19">
        <f t="shared" si="175"/>
        <v>0.28912730744852028</v>
      </c>
      <c r="N223" s="19">
        <f t="shared" si="175"/>
        <v>0.39049321466345327</v>
      </c>
      <c r="O223" s="19">
        <f t="shared" si="175"/>
        <v>0.27782691217589339</v>
      </c>
      <c r="P223" s="19" t="str">
        <f t="shared" si="175"/>
        <v/>
      </c>
      <c r="Q223" s="19" t="str">
        <f t="shared" si="175"/>
        <v/>
      </c>
      <c r="R223" s="19" t="str">
        <f t="shared" si="175"/>
        <v/>
      </c>
      <c r="S223" s="19" t="str">
        <f t="shared" si="175"/>
        <v/>
      </c>
      <c r="T223" s="46"/>
      <c r="U223" s="19">
        <f t="shared" si="171"/>
        <v>0.72217308782410661</v>
      </c>
    </row>
    <row r="224" spans="2:21" x14ac:dyDescent="0.2">
      <c r="B224" s="29">
        <v>7</v>
      </c>
      <c r="C224" s="19" t="str">
        <f t="shared" ref="C224:S224" si="176">IFERROR(C197/C140,"")</f>
        <v/>
      </c>
      <c r="D224" s="19" t="str">
        <f t="shared" si="176"/>
        <v/>
      </c>
      <c r="E224" s="19" t="str">
        <f t="shared" si="176"/>
        <v/>
      </c>
      <c r="F224" s="19" t="str">
        <f t="shared" si="176"/>
        <v/>
      </c>
      <c r="G224" s="19" t="str">
        <f t="shared" si="176"/>
        <v/>
      </c>
      <c r="H224" s="19" t="str">
        <f t="shared" si="176"/>
        <v/>
      </c>
      <c r="I224" s="19" t="str">
        <f t="shared" si="176"/>
        <v/>
      </c>
      <c r="J224" s="19" t="str">
        <f t="shared" si="176"/>
        <v/>
      </c>
      <c r="K224" s="19" t="str">
        <f t="shared" si="176"/>
        <v/>
      </c>
      <c r="L224" s="19" t="str">
        <f t="shared" si="176"/>
        <v/>
      </c>
      <c r="M224" s="19" t="str">
        <f t="shared" si="176"/>
        <v/>
      </c>
      <c r="N224" s="19" t="str">
        <f t="shared" si="176"/>
        <v/>
      </c>
      <c r="O224" s="19" t="str">
        <f t="shared" si="176"/>
        <v/>
      </c>
      <c r="P224" s="19" t="str">
        <f t="shared" si="176"/>
        <v/>
      </c>
      <c r="Q224" s="19" t="str">
        <f t="shared" si="176"/>
        <v/>
      </c>
      <c r="R224" s="19" t="str">
        <f t="shared" si="176"/>
        <v/>
      </c>
      <c r="S224" s="19" t="str">
        <f t="shared" si="176"/>
        <v/>
      </c>
      <c r="T224" s="46"/>
      <c r="U224" s="19" t="str">
        <f t="shared" si="171"/>
        <v/>
      </c>
    </row>
    <row r="225" spans="2:21" x14ac:dyDescent="0.2">
      <c r="B225" s="29">
        <v>8</v>
      </c>
      <c r="C225" s="19" t="str">
        <f t="shared" ref="C225:S225" si="177">IFERROR(C198/C141,"")</f>
        <v/>
      </c>
      <c r="D225" s="19" t="str">
        <f t="shared" si="177"/>
        <v/>
      </c>
      <c r="E225" s="19" t="str">
        <f t="shared" si="177"/>
        <v/>
      </c>
      <c r="F225" s="19" t="str">
        <f t="shared" si="177"/>
        <v/>
      </c>
      <c r="G225" s="19" t="str">
        <f t="shared" si="177"/>
        <v/>
      </c>
      <c r="H225" s="19" t="str">
        <f t="shared" si="177"/>
        <v/>
      </c>
      <c r="I225" s="19" t="str">
        <f t="shared" si="177"/>
        <v/>
      </c>
      <c r="J225" s="19" t="str">
        <f t="shared" si="177"/>
        <v/>
      </c>
      <c r="K225" s="19" t="str">
        <f t="shared" si="177"/>
        <v/>
      </c>
      <c r="L225" s="19" t="str">
        <f t="shared" si="177"/>
        <v/>
      </c>
      <c r="M225" s="19" t="str">
        <f t="shared" si="177"/>
        <v/>
      </c>
      <c r="N225" s="19" t="str">
        <f t="shared" si="177"/>
        <v/>
      </c>
      <c r="O225" s="19" t="str">
        <f t="shared" si="177"/>
        <v/>
      </c>
      <c r="P225" s="19" t="str">
        <f t="shared" si="177"/>
        <v/>
      </c>
      <c r="Q225" s="19" t="str">
        <f t="shared" si="177"/>
        <v/>
      </c>
      <c r="R225" s="19" t="str">
        <f t="shared" si="177"/>
        <v/>
      </c>
      <c r="S225" s="19" t="str">
        <f t="shared" si="177"/>
        <v/>
      </c>
      <c r="T225" s="46"/>
      <c r="U225" s="19" t="str">
        <f t="shared" si="171"/>
        <v/>
      </c>
    </row>
    <row r="226" spans="2:21" x14ac:dyDescent="0.2">
      <c r="B226" s="29">
        <v>9</v>
      </c>
      <c r="C226" s="19" t="str">
        <f t="shared" ref="C226:S226" si="178">IFERROR(C199/C142,"")</f>
        <v/>
      </c>
      <c r="D226" s="19" t="str">
        <f t="shared" si="178"/>
        <v/>
      </c>
      <c r="E226" s="19" t="str">
        <f t="shared" si="178"/>
        <v/>
      </c>
      <c r="F226" s="19" t="str">
        <f t="shared" si="178"/>
        <v/>
      </c>
      <c r="G226" s="19" t="str">
        <f t="shared" si="178"/>
        <v/>
      </c>
      <c r="H226" s="19" t="str">
        <f t="shared" si="178"/>
        <v/>
      </c>
      <c r="I226" s="19" t="str">
        <f t="shared" si="178"/>
        <v/>
      </c>
      <c r="J226" s="19" t="str">
        <f t="shared" si="178"/>
        <v/>
      </c>
      <c r="K226" s="19" t="str">
        <f t="shared" si="178"/>
        <v/>
      </c>
      <c r="L226" s="19" t="str">
        <f t="shared" si="178"/>
        <v/>
      </c>
      <c r="M226" s="19" t="str">
        <f t="shared" si="178"/>
        <v/>
      </c>
      <c r="N226" s="19" t="str">
        <f t="shared" si="178"/>
        <v/>
      </c>
      <c r="O226" s="19" t="str">
        <f t="shared" si="178"/>
        <v/>
      </c>
      <c r="P226" s="19" t="str">
        <f t="shared" si="178"/>
        <v/>
      </c>
      <c r="Q226" s="19" t="str">
        <f t="shared" si="178"/>
        <v/>
      </c>
      <c r="R226" s="19" t="str">
        <f t="shared" si="178"/>
        <v/>
      </c>
      <c r="S226" s="19" t="str">
        <f t="shared" si="178"/>
        <v/>
      </c>
      <c r="T226" s="46"/>
      <c r="U226" s="19" t="str">
        <f t="shared" si="171"/>
        <v/>
      </c>
    </row>
    <row r="227" spans="2:21" x14ac:dyDescent="0.2">
      <c r="B227" s="29">
        <v>10</v>
      </c>
      <c r="C227" s="19" t="str">
        <f t="shared" ref="C227:S227" si="179">IFERROR(C200/C143,"")</f>
        <v/>
      </c>
      <c r="D227" s="19" t="str">
        <f t="shared" si="179"/>
        <v/>
      </c>
      <c r="E227" s="19" t="str">
        <f t="shared" si="179"/>
        <v/>
      </c>
      <c r="F227" s="19" t="str">
        <f t="shared" si="179"/>
        <v/>
      </c>
      <c r="G227" s="19" t="str">
        <f t="shared" si="179"/>
        <v/>
      </c>
      <c r="H227" s="19" t="str">
        <f t="shared" si="179"/>
        <v/>
      </c>
      <c r="I227" s="19" t="str">
        <f t="shared" si="179"/>
        <v/>
      </c>
      <c r="J227" s="19" t="str">
        <f t="shared" si="179"/>
        <v/>
      </c>
      <c r="K227" s="19" t="str">
        <f t="shared" si="179"/>
        <v/>
      </c>
      <c r="L227" s="19" t="str">
        <f t="shared" si="179"/>
        <v/>
      </c>
      <c r="M227" s="19" t="str">
        <f t="shared" si="179"/>
        <v/>
      </c>
      <c r="N227" s="19" t="str">
        <f t="shared" si="179"/>
        <v/>
      </c>
      <c r="O227" s="19" t="str">
        <f t="shared" si="179"/>
        <v/>
      </c>
      <c r="P227" s="19" t="str">
        <f t="shared" si="179"/>
        <v/>
      </c>
      <c r="Q227" s="19" t="str">
        <f t="shared" si="179"/>
        <v/>
      </c>
      <c r="R227" s="19" t="str">
        <f t="shared" si="179"/>
        <v/>
      </c>
      <c r="S227" s="19" t="str">
        <f t="shared" si="179"/>
        <v/>
      </c>
      <c r="T227" s="46"/>
      <c r="U227" s="19" t="str">
        <f t="shared" si="171"/>
        <v/>
      </c>
    </row>
    <row r="228" spans="2:21" x14ac:dyDescent="0.2">
      <c r="B228" s="6" t="s">
        <v>5662</v>
      </c>
      <c r="C228" s="19">
        <f t="shared" ref="C228:S228" si="180">IFERROR(C201/C144,"")</f>
        <v>0.58410019414173153</v>
      </c>
      <c r="D228" s="19">
        <f t="shared" si="180"/>
        <v>0.47049218305807278</v>
      </c>
      <c r="E228" s="19">
        <f t="shared" si="180"/>
        <v>0.66210443802994967</v>
      </c>
      <c r="F228" s="19">
        <f t="shared" si="180"/>
        <v>0.81472765679423709</v>
      </c>
      <c r="G228" s="19">
        <f t="shared" si="180"/>
        <v>0.86496823084951746</v>
      </c>
      <c r="H228" s="19">
        <f t="shared" si="180"/>
        <v>0.92766043703331247</v>
      </c>
      <c r="I228" s="19">
        <f t="shared" si="180"/>
        <v>1.0444766972420256</v>
      </c>
      <c r="J228" s="19">
        <f t="shared" si="180"/>
        <v>0.5956227764639922</v>
      </c>
      <c r="K228" s="19">
        <f t="shared" si="180"/>
        <v>0.79028324459789767</v>
      </c>
      <c r="L228" s="19">
        <f t="shared" si="180"/>
        <v>0.95862380986268592</v>
      </c>
      <c r="M228" s="19">
        <f t="shared" si="180"/>
        <v>0.40247789202314183</v>
      </c>
      <c r="N228" s="19">
        <f t="shared" si="180"/>
        <v>0.83118288876845037</v>
      </c>
      <c r="O228" s="19">
        <f t="shared" si="180"/>
        <v>0.29586343623312528</v>
      </c>
      <c r="P228" s="19">
        <f t="shared" si="180"/>
        <v>0.47064308091042728</v>
      </c>
      <c r="Q228" s="19" t="str">
        <f t="shared" si="180"/>
        <v/>
      </c>
      <c r="R228" s="19" t="str">
        <f t="shared" si="180"/>
        <v/>
      </c>
      <c r="S228" s="19" t="str">
        <f t="shared" si="180"/>
        <v/>
      </c>
      <c r="T228" s="46"/>
      <c r="U228" s="19">
        <f t="shared" si="171"/>
        <v>0.65832171897090452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B34DD-D046-4C9E-8CE3-31215805633C}">
  <dimension ref="A1:AQ4596"/>
  <sheetViews>
    <sheetView workbookViewId="0">
      <pane xSplit="4" ySplit="1" topLeftCell="K2" activePane="bottomRight" state="frozen"/>
      <selection pane="topRight" activeCell="B1" sqref="B1"/>
      <selection pane="bottomLeft" activeCell="A2" sqref="A2"/>
      <selection pane="bottomRight" activeCell="O10" sqref="O10"/>
    </sheetView>
  </sheetViews>
  <sheetFormatPr baseColWidth="10" defaultColWidth="11.44140625" defaultRowHeight="10.199999999999999" x14ac:dyDescent="0.2"/>
  <cols>
    <col min="1" max="1" width="9.44140625" style="6" bestFit="1" customWidth="1"/>
    <col min="2" max="2" width="14" style="6" bestFit="1" customWidth="1"/>
    <col min="3" max="3" width="7.6640625" style="6" bestFit="1" customWidth="1"/>
    <col min="4" max="4" width="14.88671875" style="6" bestFit="1" customWidth="1"/>
    <col min="5" max="5" width="10.5546875" style="6" bestFit="1" customWidth="1"/>
    <col min="6" max="6" width="23.109375" style="6" bestFit="1" customWidth="1"/>
    <col min="7" max="7" width="18.6640625" style="6" bestFit="1" customWidth="1"/>
    <col min="8" max="8" width="14" style="6" bestFit="1" customWidth="1"/>
    <col min="9" max="9" width="35.88671875" style="6" bestFit="1" customWidth="1"/>
    <col min="10" max="10" width="13.5546875" style="6" customWidth="1"/>
    <col min="11" max="11" width="11.44140625" style="6" customWidth="1"/>
    <col min="12" max="12" width="13.33203125" style="6" customWidth="1"/>
    <col min="13" max="18" width="14.33203125" style="6" customWidth="1"/>
    <col min="19" max="19" width="9.6640625" style="6" customWidth="1"/>
    <col min="20" max="20" width="10.88671875" style="6" customWidth="1"/>
    <col min="21" max="21" width="8.6640625" style="6" customWidth="1"/>
    <col min="22" max="22" width="10.6640625" style="6" customWidth="1"/>
    <col min="23" max="23" width="11.88671875" style="6" customWidth="1"/>
    <col min="24" max="24" width="16.6640625" style="6" customWidth="1"/>
    <col min="25" max="26" width="13.33203125" style="6" customWidth="1"/>
    <col min="27" max="27" width="8.5546875" style="6" customWidth="1"/>
    <col min="28" max="28" width="10.88671875" style="6" customWidth="1"/>
    <col min="29" max="29" width="10.5546875" style="6" customWidth="1"/>
    <col min="30" max="31" width="9.44140625" style="6" customWidth="1"/>
    <col min="32" max="32" width="11.44140625" style="6" customWidth="1"/>
    <col min="33" max="33" width="10.88671875" style="6" customWidth="1"/>
    <col min="34" max="34" width="10.5546875" style="6" customWidth="1"/>
    <col min="35" max="36" width="9.44140625" style="6" customWidth="1"/>
    <col min="37" max="16384" width="11.44140625" style="6"/>
  </cols>
  <sheetData>
    <row r="1" spans="1:43" ht="30.6" x14ac:dyDescent="0.2">
      <c r="A1" s="20" t="s">
        <v>5662</v>
      </c>
      <c r="B1" s="21" t="s">
        <v>5663</v>
      </c>
      <c r="C1" s="22" t="s">
        <v>5664</v>
      </c>
      <c r="D1" s="12" t="s">
        <v>5277</v>
      </c>
      <c r="E1" s="1" t="s">
        <v>0</v>
      </c>
      <c r="F1" s="1" t="s">
        <v>1</v>
      </c>
      <c r="G1" s="1" t="s">
        <v>5772</v>
      </c>
      <c r="H1" s="1" t="s">
        <v>2</v>
      </c>
      <c r="I1" s="1" t="s">
        <v>3</v>
      </c>
      <c r="J1" s="24" t="s">
        <v>5686</v>
      </c>
      <c r="K1" s="24" t="s">
        <v>5687</v>
      </c>
      <c r="L1" s="1" t="s">
        <v>5661</v>
      </c>
      <c r="M1" s="13" t="s">
        <v>5283</v>
      </c>
      <c r="N1" s="13" t="s">
        <v>5713</v>
      </c>
      <c r="O1" s="20" t="s">
        <v>5689</v>
      </c>
      <c r="P1" s="21" t="s">
        <v>5690</v>
      </c>
      <c r="Q1" s="21" t="s">
        <v>5691</v>
      </c>
      <c r="R1" s="21" t="s">
        <v>5692</v>
      </c>
      <c r="S1" s="1" t="s">
        <v>5771</v>
      </c>
      <c r="T1" s="1" t="s">
        <v>5276</v>
      </c>
      <c r="U1" s="1" t="s">
        <v>5278</v>
      </c>
      <c r="V1" s="1" t="s">
        <v>5279</v>
      </c>
      <c r="W1" s="13" t="s">
        <v>5280</v>
      </c>
      <c r="X1" s="17" t="s">
        <v>5284</v>
      </c>
      <c r="Y1" s="17" t="s">
        <v>5285</v>
      </c>
      <c r="Z1" s="17" t="s">
        <v>5286</v>
      </c>
      <c r="AA1" s="17" t="s">
        <v>5703</v>
      </c>
      <c r="AB1" s="17" t="s">
        <v>5699</v>
      </c>
      <c r="AC1" s="17" t="s">
        <v>5700</v>
      </c>
      <c r="AD1" s="17" t="s">
        <v>5701</v>
      </c>
      <c r="AE1" s="17" t="s">
        <v>5702</v>
      </c>
      <c r="AF1" s="17" t="s">
        <v>5714</v>
      </c>
      <c r="AG1" s="17" t="s">
        <v>5699</v>
      </c>
      <c r="AH1" s="17" t="s">
        <v>5700</v>
      </c>
      <c r="AI1" s="17" t="s">
        <v>5701</v>
      </c>
      <c r="AJ1" s="17" t="s">
        <v>5702</v>
      </c>
      <c r="AK1" s="88" t="s">
        <v>5765</v>
      </c>
      <c r="AL1" s="88" t="s">
        <v>5766</v>
      </c>
      <c r="AM1" s="88" t="s">
        <v>5767</v>
      </c>
      <c r="AN1" s="88" t="s">
        <v>5777</v>
      </c>
      <c r="AO1" s="88" t="s">
        <v>5768</v>
      </c>
      <c r="AP1" s="88" t="s">
        <v>5769</v>
      </c>
      <c r="AQ1" s="88" t="s">
        <v>5770</v>
      </c>
    </row>
    <row r="2" spans="1:43" x14ac:dyDescent="0.2">
      <c r="A2" s="23" t="s">
        <v>5665</v>
      </c>
      <c r="B2" s="6" t="s">
        <v>5666</v>
      </c>
      <c r="C2" s="6" t="s">
        <v>5667</v>
      </c>
      <c r="D2" s="2">
        <v>139215</v>
      </c>
      <c r="E2" s="2">
        <v>139409</v>
      </c>
      <c r="F2" s="3" t="s">
        <v>4</v>
      </c>
      <c r="G2" s="2">
        <v>5</v>
      </c>
      <c r="H2" s="2">
        <v>139490</v>
      </c>
      <c r="I2" s="3" t="s">
        <v>5</v>
      </c>
      <c r="J2" s="15" t="s">
        <v>5688</v>
      </c>
      <c r="K2" s="24" t="s">
        <v>5688</v>
      </c>
      <c r="L2" s="15">
        <v>44928</v>
      </c>
      <c r="M2" s="15">
        <v>44957</v>
      </c>
      <c r="N2" s="15"/>
      <c r="O2" s="26">
        <f>VLOOKUP(D2,quash!A$2:$I$7791,9,FALSE)</f>
        <v>1</v>
      </c>
      <c r="P2" s="7">
        <v>15000</v>
      </c>
      <c r="Q2" s="26">
        <v>113</v>
      </c>
      <c r="R2" s="19">
        <v>3.373427512292651E-2</v>
      </c>
      <c r="S2" s="93">
        <v>26</v>
      </c>
      <c r="T2" s="7">
        <v>6000</v>
      </c>
      <c r="U2" s="2">
        <v>142</v>
      </c>
      <c r="V2" s="11">
        <v>1500.83</v>
      </c>
      <c r="W2" s="14" t="s">
        <v>5281</v>
      </c>
      <c r="X2" s="18">
        <v>0.79338095238095241</v>
      </c>
      <c r="Y2" s="9">
        <v>4760.2857142857147</v>
      </c>
      <c r="Z2" s="19">
        <f t="shared" ref="Z2:Z65" si="0">Y2/T2-1</f>
        <v>-0.20661904761904759</v>
      </c>
      <c r="AA2" s="25">
        <v>1190.7299347619048</v>
      </c>
      <c r="AB2" s="30">
        <f t="shared" ref="AB2:AB65" si="1">SUMIFS($T:$T,$M:$M,$M2,$O:$O,$O2)</f>
        <v>224000</v>
      </c>
      <c r="AC2" s="30">
        <f t="shared" ref="AC2:AC33" si="2">$T2/AB2</f>
        <v>2.6785714285714284E-2</v>
      </c>
      <c r="AD2" s="31">
        <f t="shared" ref="AD2:AD33" si="3">AC2*$Q2</f>
        <v>3.026785714285714</v>
      </c>
      <c r="AE2" s="31">
        <f t="shared" ref="AE2:AE33" si="4">AC2*$U2</f>
        <v>3.8035714285714284</v>
      </c>
      <c r="AG2" s="30">
        <f t="shared" ref="AG2:AG65" si="5">SUMIFS($T:$T,$O:$O,$O2,$N:$N,1)</f>
        <v>2427000</v>
      </c>
      <c r="AH2" s="30">
        <f t="shared" ref="AH2:AH33" si="6">IFERROR($T2/AG2,"")</f>
        <v>2.472187886279357E-3</v>
      </c>
      <c r="AI2" s="31">
        <f t="shared" ref="AI2:AI33" si="7">IFERROR(AH2*$Q2,"")</f>
        <v>0.27935723114956734</v>
      </c>
      <c r="AJ2" s="31">
        <f t="shared" ref="AJ2:AJ33" si="8">IFERROR(AH2*$U2,"")</f>
        <v>0.35105067985166871</v>
      </c>
      <c r="AK2" s="30">
        <f>IF(W2="si",($S2*'COSTOS DE CREDITOS'!$C$27)/DATA!$G2,"")</f>
        <v>107.09860810633695</v>
      </c>
      <c r="AL2" s="90">
        <f>IF(W2="si",'COSTOS DE CREDITOS'!$C$35,"")</f>
        <v>20.421138461538462</v>
      </c>
      <c r="AM2" s="30">
        <f>IF(W2="si",(20%/52*$S2)*$T2,"")</f>
        <v>600</v>
      </c>
      <c r="AN2" s="30">
        <f>IF(W2="SI",T2-Y2,"")</f>
        <v>1239.7142857142853</v>
      </c>
      <c r="AO2" s="30">
        <f>SUM(AK2:AN2)</f>
        <v>1967.2340322821608</v>
      </c>
      <c r="AP2" s="30">
        <f>AA2-AO2</f>
        <v>-776.50409752025598</v>
      </c>
      <c r="AQ2" s="19">
        <f>IFERROR(AP2/AA2,"")</f>
        <v>-0.65212444472181985</v>
      </c>
    </row>
    <row r="3" spans="1:43" x14ac:dyDescent="0.2">
      <c r="A3" s="23" t="s">
        <v>5665</v>
      </c>
      <c r="B3" s="6" t="s">
        <v>5666</v>
      </c>
      <c r="C3" s="6" t="s">
        <v>5667</v>
      </c>
      <c r="D3" s="2">
        <v>139211</v>
      </c>
      <c r="E3" s="2">
        <v>139409</v>
      </c>
      <c r="F3" s="3" t="s">
        <v>4</v>
      </c>
      <c r="G3" s="2">
        <v>5</v>
      </c>
      <c r="H3" s="2">
        <v>139491</v>
      </c>
      <c r="I3" s="3" t="s">
        <v>6</v>
      </c>
      <c r="J3" s="15" t="s">
        <v>5688</v>
      </c>
      <c r="K3" s="24" t="s">
        <v>5688</v>
      </c>
      <c r="L3" s="15">
        <v>44928</v>
      </c>
      <c r="M3" s="15">
        <v>44957</v>
      </c>
      <c r="N3" s="15"/>
      <c r="O3" s="26">
        <f>VLOOKUP(D3,quash!A$2:$I$7791,9,FALSE)</f>
        <v>1</v>
      </c>
      <c r="P3" s="7">
        <v>15000</v>
      </c>
      <c r="Q3" s="26">
        <v>113</v>
      </c>
      <c r="R3" s="19">
        <v>3.373427512292651E-2</v>
      </c>
      <c r="S3" s="93">
        <v>26</v>
      </c>
      <c r="T3" s="7">
        <v>6000</v>
      </c>
      <c r="U3" s="2">
        <v>142</v>
      </c>
      <c r="V3" s="11">
        <v>1500.83</v>
      </c>
      <c r="W3" s="14" t="s">
        <v>5281</v>
      </c>
      <c r="X3" s="18">
        <v>0.79338095238095241</v>
      </c>
      <c r="Y3" s="9">
        <v>4760.2857142857147</v>
      </c>
      <c r="Z3" s="19">
        <f t="shared" si="0"/>
        <v>-0.20661904761904759</v>
      </c>
      <c r="AA3" s="25">
        <v>1190.7299347619048</v>
      </c>
      <c r="AB3" s="30">
        <f t="shared" si="1"/>
        <v>224000</v>
      </c>
      <c r="AC3" s="30">
        <f t="shared" si="2"/>
        <v>2.6785714285714284E-2</v>
      </c>
      <c r="AD3" s="31">
        <f t="shared" si="3"/>
        <v>3.026785714285714</v>
      </c>
      <c r="AE3" s="31">
        <f t="shared" si="4"/>
        <v>3.8035714285714284</v>
      </c>
      <c r="AG3" s="30">
        <f t="shared" si="5"/>
        <v>2427000</v>
      </c>
      <c r="AH3" s="30">
        <f t="shared" si="6"/>
        <v>2.472187886279357E-3</v>
      </c>
      <c r="AI3" s="31">
        <f t="shared" si="7"/>
        <v>0.27935723114956734</v>
      </c>
      <c r="AJ3" s="31">
        <f t="shared" si="8"/>
        <v>0.35105067985166871</v>
      </c>
      <c r="AK3" s="30">
        <f>IF(W3="si",($S3*'COSTOS DE CREDITOS'!$C$27)/DATA!$G3,"")</f>
        <v>107.09860810633695</v>
      </c>
      <c r="AL3" s="90">
        <f>IF(W3="si",'COSTOS DE CREDITOS'!$C$35,"")</f>
        <v>20.421138461538462</v>
      </c>
      <c r="AM3" s="30">
        <f t="shared" ref="AM3:AM66" si="9">IF(W3="si",(20%/52*$S3)*$T3,"")</f>
        <v>600</v>
      </c>
      <c r="AN3" s="30">
        <f t="shared" ref="AN3:AN66" si="10">IF(W3="SI",T3-Y3,"")</f>
        <v>1239.7142857142853</v>
      </c>
      <c r="AO3" s="30">
        <f t="shared" ref="AO3:AO66" si="11">SUM(AK3:AN3)</f>
        <v>1967.2340322821608</v>
      </c>
      <c r="AP3" s="30">
        <f t="shared" ref="AP3:AP66" si="12">AA3-AO3</f>
        <v>-776.50409752025598</v>
      </c>
      <c r="AQ3" s="19">
        <f t="shared" ref="AQ3:AQ66" si="13">IFERROR(AP3/AA3,"")</f>
        <v>-0.65212444472181985</v>
      </c>
    </row>
    <row r="4" spans="1:43" x14ac:dyDescent="0.2">
      <c r="A4" s="23" t="s">
        <v>5665</v>
      </c>
      <c r="B4" s="6" t="s">
        <v>5666</v>
      </c>
      <c r="C4" s="6" t="s">
        <v>5667</v>
      </c>
      <c r="D4" s="2">
        <v>139351</v>
      </c>
      <c r="E4" s="2">
        <v>139409</v>
      </c>
      <c r="F4" s="3" t="s">
        <v>4</v>
      </c>
      <c r="G4" s="2">
        <v>5</v>
      </c>
      <c r="H4" s="2">
        <v>139492</v>
      </c>
      <c r="I4" s="3" t="s">
        <v>7</v>
      </c>
      <c r="J4" s="15" t="s">
        <v>5688</v>
      </c>
      <c r="K4" s="24" t="s">
        <v>5688</v>
      </c>
      <c r="L4" s="15">
        <v>44928</v>
      </c>
      <c r="M4" s="15">
        <v>44957</v>
      </c>
      <c r="N4" s="15"/>
      <c r="O4" s="26">
        <f>VLOOKUP(D4,quash!A$2:$I$7791,9,FALSE)</f>
        <v>1</v>
      </c>
      <c r="P4" s="7">
        <v>15000</v>
      </c>
      <c r="Q4" s="26">
        <v>113</v>
      </c>
      <c r="R4" s="19">
        <v>3.373427512292651E-2</v>
      </c>
      <c r="S4" s="93">
        <v>26</v>
      </c>
      <c r="T4" s="7">
        <v>6000</v>
      </c>
      <c r="U4" s="2">
        <v>142</v>
      </c>
      <c r="V4" s="11">
        <v>1500.83</v>
      </c>
      <c r="W4" s="14" t="s">
        <v>5281</v>
      </c>
      <c r="X4" s="18">
        <v>0.79338095238095241</v>
      </c>
      <c r="Y4" s="9">
        <v>4760.2857142857147</v>
      </c>
      <c r="Z4" s="19">
        <f t="shared" si="0"/>
        <v>-0.20661904761904759</v>
      </c>
      <c r="AA4" s="25">
        <v>1190.7299347619048</v>
      </c>
      <c r="AB4" s="30">
        <f t="shared" si="1"/>
        <v>224000</v>
      </c>
      <c r="AC4" s="30">
        <f t="shared" si="2"/>
        <v>2.6785714285714284E-2</v>
      </c>
      <c r="AD4" s="31">
        <f t="shared" si="3"/>
        <v>3.026785714285714</v>
      </c>
      <c r="AE4" s="31">
        <f t="shared" si="4"/>
        <v>3.8035714285714284</v>
      </c>
      <c r="AG4" s="30">
        <f t="shared" si="5"/>
        <v>2427000</v>
      </c>
      <c r="AH4" s="30">
        <f t="shared" si="6"/>
        <v>2.472187886279357E-3</v>
      </c>
      <c r="AI4" s="31">
        <f t="shared" si="7"/>
        <v>0.27935723114956734</v>
      </c>
      <c r="AJ4" s="31">
        <f t="shared" si="8"/>
        <v>0.35105067985166871</v>
      </c>
      <c r="AK4" s="30">
        <f>IF(W4="si",($S4*'COSTOS DE CREDITOS'!$C$27)/DATA!$G4,"")</f>
        <v>107.09860810633695</v>
      </c>
      <c r="AL4" s="90">
        <f>IF(W4="si",'COSTOS DE CREDITOS'!$C$35,"")</f>
        <v>20.421138461538462</v>
      </c>
      <c r="AM4" s="30">
        <f t="shared" si="9"/>
        <v>600</v>
      </c>
      <c r="AN4" s="30">
        <f t="shared" si="10"/>
        <v>1239.7142857142853</v>
      </c>
      <c r="AO4" s="30">
        <f t="shared" si="11"/>
        <v>1967.2340322821608</v>
      </c>
      <c r="AP4" s="30">
        <f t="shared" si="12"/>
        <v>-776.50409752025598</v>
      </c>
      <c r="AQ4" s="19">
        <f t="shared" si="13"/>
        <v>-0.65212444472181985</v>
      </c>
    </row>
    <row r="5" spans="1:43" x14ac:dyDescent="0.2">
      <c r="A5" s="23" t="s">
        <v>5665</v>
      </c>
      <c r="B5" s="6" t="s">
        <v>5668</v>
      </c>
      <c r="C5" s="6" t="s">
        <v>5667</v>
      </c>
      <c r="D5" s="2">
        <v>138931</v>
      </c>
      <c r="E5" s="2">
        <v>139628</v>
      </c>
      <c r="F5" s="3" t="s">
        <v>8</v>
      </c>
      <c r="G5" s="2">
        <v>5</v>
      </c>
      <c r="H5" s="2">
        <v>139636</v>
      </c>
      <c r="I5" s="3" t="s">
        <v>9</v>
      </c>
      <c r="J5" s="15" t="s">
        <v>5688</v>
      </c>
      <c r="K5" s="24" t="s">
        <v>5688</v>
      </c>
      <c r="L5" s="15">
        <v>44929</v>
      </c>
      <c r="M5" s="15">
        <v>44957</v>
      </c>
      <c r="N5" s="15"/>
      <c r="O5" s="26">
        <f>VLOOKUP(D5,quash!A$2:$I$7791,9,FALSE)</f>
        <v>2</v>
      </c>
      <c r="P5" s="7">
        <v>7000</v>
      </c>
      <c r="Q5" s="26">
        <v>126</v>
      </c>
      <c r="R5" s="19">
        <v>3.3741050530766176E-2</v>
      </c>
      <c r="S5" s="26">
        <v>16</v>
      </c>
      <c r="T5" s="7">
        <v>6000</v>
      </c>
      <c r="U5" s="2">
        <v>142</v>
      </c>
      <c r="V5" s="11">
        <v>1500.83</v>
      </c>
      <c r="W5" s="14" t="s">
        <v>5281</v>
      </c>
      <c r="X5" s="18">
        <v>1</v>
      </c>
      <c r="Y5" s="9">
        <v>6000</v>
      </c>
      <c r="Z5" s="19">
        <f t="shared" si="0"/>
        <v>0</v>
      </c>
      <c r="AA5" s="25">
        <v>1500.83</v>
      </c>
      <c r="AB5" s="30">
        <f t="shared" si="1"/>
        <v>161000</v>
      </c>
      <c r="AC5" s="30">
        <f t="shared" si="2"/>
        <v>3.7267080745341616E-2</v>
      </c>
      <c r="AD5" s="31">
        <f t="shared" si="3"/>
        <v>4.6956521739130439</v>
      </c>
      <c r="AE5" s="31">
        <f t="shared" si="4"/>
        <v>5.2919254658385091</v>
      </c>
      <c r="AG5" s="30">
        <f t="shared" si="5"/>
        <v>1695000</v>
      </c>
      <c r="AH5" s="30">
        <f t="shared" si="6"/>
        <v>3.5398230088495575E-3</v>
      </c>
      <c r="AI5" s="31">
        <f t="shared" si="7"/>
        <v>0.44601769911504424</v>
      </c>
      <c r="AJ5" s="31">
        <f t="shared" si="8"/>
        <v>0.50265486725663711</v>
      </c>
      <c r="AK5" s="30">
        <f>IF(W5="si",($S5*'COSTOS DE CREDITOS'!$C$27)/DATA!$G5,"")</f>
        <v>65.906835757745824</v>
      </c>
      <c r="AL5" s="90">
        <f>IF(W5="si",'COSTOS DE CREDITOS'!$C$35,"")</f>
        <v>20.421138461538462</v>
      </c>
      <c r="AM5" s="30">
        <f t="shared" si="9"/>
        <v>369.23076923076923</v>
      </c>
      <c r="AN5" s="30">
        <f t="shared" si="10"/>
        <v>0</v>
      </c>
      <c r="AO5" s="30">
        <f t="shared" si="11"/>
        <v>455.5587434500535</v>
      </c>
      <c r="AP5" s="30">
        <f t="shared" si="12"/>
        <v>1045.2712565499464</v>
      </c>
      <c r="AQ5" s="19">
        <f t="shared" si="13"/>
        <v>0.69646212865544166</v>
      </c>
    </row>
    <row r="6" spans="1:43" x14ac:dyDescent="0.2">
      <c r="A6" s="23" t="s">
        <v>5665</v>
      </c>
      <c r="B6" s="6" t="s">
        <v>5669</v>
      </c>
      <c r="C6" s="6" t="s">
        <v>5670</v>
      </c>
      <c r="D6" s="2">
        <v>138983</v>
      </c>
      <c r="E6" s="2">
        <v>139004</v>
      </c>
      <c r="F6" s="3" t="s">
        <v>10</v>
      </c>
      <c r="G6" s="2">
        <v>6</v>
      </c>
      <c r="H6" s="2">
        <v>139011</v>
      </c>
      <c r="I6" s="3" t="s">
        <v>11</v>
      </c>
      <c r="J6" s="15">
        <v>45033</v>
      </c>
      <c r="K6" s="24">
        <v>1129593578</v>
      </c>
      <c r="L6" s="15">
        <v>44929</v>
      </c>
      <c r="M6" s="15">
        <v>44957</v>
      </c>
      <c r="N6" s="15"/>
      <c r="O6" s="26">
        <f>VLOOKUP(D6,quash!A$2:$I$7791,9,FALSE)</f>
        <v>3</v>
      </c>
      <c r="P6" s="7">
        <v>14000</v>
      </c>
      <c r="Q6" s="26">
        <v>117</v>
      </c>
      <c r="R6" s="19">
        <v>4.3013887640091626E-2</v>
      </c>
      <c r="S6" s="26">
        <v>16</v>
      </c>
      <c r="T6" s="7">
        <v>8000</v>
      </c>
      <c r="U6" s="2">
        <v>142</v>
      </c>
      <c r="V6" s="11">
        <v>2001.1</v>
      </c>
      <c r="W6" s="14" t="s">
        <v>5281</v>
      </c>
      <c r="X6" s="18">
        <v>1</v>
      </c>
      <c r="Y6" s="9">
        <v>8000</v>
      </c>
      <c r="Z6" s="19">
        <f t="shared" si="0"/>
        <v>0</v>
      </c>
      <c r="AA6" s="25">
        <v>2001.1</v>
      </c>
      <c r="AB6" s="30">
        <f t="shared" si="1"/>
        <v>101000</v>
      </c>
      <c r="AC6" s="30">
        <f t="shared" si="2"/>
        <v>7.9207920792079209E-2</v>
      </c>
      <c r="AD6" s="31">
        <f t="shared" si="3"/>
        <v>9.2673267326732667</v>
      </c>
      <c r="AE6" s="31">
        <f t="shared" si="4"/>
        <v>11.247524752475247</v>
      </c>
      <c r="AG6" s="30">
        <f t="shared" si="5"/>
        <v>778000</v>
      </c>
      <c r="AH6" s="30">
        <f t="shared" si="6"/>
        <v>1.0282776349614395E-2</v>
      </c>
      <c r="AI6" s="31">
        <f t="shared" si="7"/>
        <v>1.2030848329048842</v>
      </c>
      <c r="AJ6" s="31">
        <f t="shared" si="8"/>
        <v>1.4601542416452442</v>
      </c>
      <c r="AK6" s="30">
        <f>IF(W6="si",($S6*'COSTOS DE CREDITOS'!$C$27)/DATA!$G6,"")</f>
        <v>54.922363131454851</v>
      </c>
      <c r="AL6" s="90">
        <f>IF(W6="si",'COSTOS DE CREDITOS'!$C$35,"")</f>
        <v>20.421138461538462</v>
      </c>
      <c r="AM6" s="30">
        <f t="shared" si="9"/>
        <v>492.30769230769232</v>
      </c>
      <c r="AN6" s="30">
        <f t="shared" si="10"/>
        <v>0</v>
      </c>
      <c r="AO6" s="30">
        <f t="shared" si="11"/>
        <v>567.6511939006856</v>
      </c>
      <c r="AP6" s="30">
        <f t="shared" si="12"/>
        <v>1433.4488060993144</v>
      </c>
      <c r="AQ6" s="19">
        <f t="shared" si="13"/>
        <v>0.71633042131793234</v>
      </c>
    </row>
    <row r="7" spans="1:43" x14ac:dyDescent="0.2">
      <c r="A7" s="23" t="s">
        <v>5665</v>
      </c>
      <c r="B7" s="6" t="s">
        <v>5669</v>
      </c>
      <c r="C7" s="6" t="s">
        <v>5670</v>
      </c>
      <c r="D7" s="4">
        <v>139355</v>
      </c>
      <c r="E7" s="4">
        <v>139862</v>
      </c>
      <c r="F7" s="5" t="s">
        <v>12</v>
      </c>
      <c r="G7" s="2">
        <v>5</v>
      </c>
      <c r="H7" s="4">
        <v>139863</v>
      </c>
      <c r="I7" s="5" t="s">
        <v>13</v>
      </c>
      <c r="J7" s="15">
        <v>45304</v>
      </c>
      <c r="K7" s="24">
        <v>1319168621</v>
      </c>
      <c r="L7" s="15">
        <v>44932</v>
      </c>
      <c r="M7" s="15">
        <v>44957</v>
      </c>
      <c r="N7" s="15"/>
      <c r="O7" s="26">
        <f>VLOOKUP(D7,quash!A$2:$I$7791,9,FALSE)</f>
        <v>4</v>
      </c>
      <c r="P7" s="7">
        <v>10000</v>
      </c>
      <c r="Q7" s="26">
        <v>110</v>
      </c>
      <c r="R7" s="19">
        <v>3.3741050530766099E-2</v>
      </c>
      <c r="S7" s="26">
        <v>16</v>
      </c>
      <c r="T7" s="8">
        <v>7000</v>
      </c>
      <c r="U7" s="4">
        <v>142</v>
      </c>
      <c r="V7" s="10">
        <v>1750.96</v>
      </c>
      <c r="W7" s="14" t="s">
        <v>5281</v>
      </c>
      <c r="X7" s="18">
        <v>1</v>
      </c>
      <c r="Y7" s="9">
        <v>7000</v>
      </c>
      <c r="Z7" s="19">
        <f t="shared" si="0"/>
        <v>0</v>
      </c>
      <c r="AA7" s="25">
        <v>1750.96</v>
      </c>
      <c r="AB7" s="30">
        <f t="shared" si="1"/>
        <v>140000</v>
      </c>
      <c r="AC7" s="30">
        <f t="shared" si="2"/>
        <v>0.05</v>
      </c>
      <c r="AD7" s="31">
        <f t="shared" si="3"/>
        <v>5.5</v>
      </c>
      <c r="AE7" s="31">
        <f t="shared" si="4"/>
        <v>7.1000000000000005</v>
      </c>
      <c r="AG7" s="30">
        <f t="shared" si="5"/>
        <v>927000</v>
      </c>
      <c r="AH7" s="30">
        <f t="shared" si="6"/>
        <v>7.551240560949299E-3</v>
      </c>
      <c r="AI7" s="31">
        <f t="shared" si="7"/>
        <v>0.83063646170442285</v>
      </c>
      <c r="AJ7" s="31">
        <f t="shared" si="8"/>
        <v>1.0722761596548005</v>
      </c>
      <c r="AK7" s="30">
        <f>IF(W7="si",($S7*'COSTOS DE CREDITOS'!$C$27)/DATA!$G7,"")</f>
        <v>65.906835757745824</v>
      </c>
      <c r="AL7" s="90">
        <f>IF(W7="si",'COSTOS DE CREDITOS'!$C$35,"")</f>
        <v>20.421138461538462</v>
      </c>
      <c r="AM7" s="30">
        <f t="shared" si="9"/>
        <v>430.76923076923077</v>
      </c>
      <c r="AN7" s="30">
        <f t="shared" si="10"/>
        <v>0</v>
      </c>
      <c r="AO7" s="30">
        <f t="shared" si="11"/>
        <v>517.09720498851505</v>
      </c>
      <c r="AP7" s="30">
        <f t="shared" si="12"/>
        <v>1233.8627950114851</v>
      </c>
      <c r="AQ7" s="19">
        <f t="shared" si="13"/>
        <v>0.70467788813649945</v>
      </c>
    </row>
    <row r="8" spans="1:43" x14ac:dyDescent="0.2">
      <c r="A8" s="23" t="s">
        <v>5665</v>
      </c>
      <c r="B8" s="6" t="s">
        <v>5669</v>
      </c>
      <c r="C8" s="6" t="s">
        <v>5670</v>
      </c>
      <c r="D8" s="2">
        <v>139356</v>
      </c>
      <c r="E8" s="2">
        <v>139862</v>
      </c>
      <c r="F8" s="3" t="s">
        <v>12</v>
      </c>
      <c r="G8" s="2">
        <v>5</v>
      </c>
      <c r="H8" s="2">
        <v>139864</v>
      </c>
      <c r="I8" s="3" t="s">
        <v>14</v>
      </c>
      <c r="J8" s="15" t="s">
        <v>5688</v>
      </c>
      <c r="K8" s="24" t="s">
        <v>5688</v>
      </c>
      <c r="L8" s="15">
        <v>44932</v>
      </c>
      <c r="M8" s="15">
        <v>44957</v>
      </c>
      <c r="N8" s="15"/>
      <c r="O8" s="26">
        <f>VLOOKUP(D8,quash!A$2:$I$7791,9,FALSE)</f>
        <v>4</v>
      </c>
      <c r="P8" s="7">
        <v>14000</v>
      </c>
      <c r="Q8" s="26">
        <v>117</v>
      </c>
      <c r="R8" s="19">
        <v>3.9016868627396201E-2</v>
      </c>
      <c r="S8" s="26">
        <v>16</v>
      </c>
      <c r="T8" s="7">
        <v>7000</v>
      </c>
      <c r="U8" s="2">
        <v>142</v>
      </c>
      <c r="V8" s="11">
        <v>1750.96</v>
      </c>
      <c r="W8" s="14" t="s">
        <v>5281</v>
      </c>
      <c r="X8" s="18">
        <v>1</v>
      </c>
      <c r="Y8" s="9">
        <v>7000</v>
      </c>
      <c r="Z8" s="19">
        <f t="shared" si="0"/>
        <v>0</v>
      </c>
      <c r="AA8" s="25">
        <v>1750.96</v>
      </c>
      <c r="AB8" s="30">
        <f t="shared" si="1"/>
        <v>140000</v>
      </c>
      <c r="AC8" s="30">
        <f t="shared" si="2"/>
        <v>0.05</v>
      </c>
      <c r="AD8" s="31">
        <f t="shared" si="3"/>
        <v>5.8500000000000005</v>
      </c>
      <c r="AE8" s="31">
        <f t="shared" si="4"/>
        <v>7.1000000000000005</v>
      </c>
      <c r="AG8" s="30">
        <f t="shared" si="5"/>
        <v>927000</v>
      </c>
      <c r="AH8" s="30">
        <f t="shared" si="6"/>
        <v>7.551240560949299E-3</v>
      </c>
      <c r="AI8" s="31">
        <f t="shared" si="7"/>
        <v>0.88349514563106801</v>
      </c>
      <c r="AJ8" s="31">
        <f t="shared" si="8"/>
        <v>1.0722761596548005</v>
      </c>
      <c r="AK8" s="30">
        <f>IF(W8="si",($S8*'COSTOS DE CREDITOS'!$C$27)/DATA!$G8,"")</f>
        <v>65.906835757745824</v>
      </c>
      <c r="AL8" s="90">
        <f>IF(W8="si",'COSTOS DE CREDITOS'!$C$35,"")</f>
        <v>20.421138461538462</v>
      </c>
      <c r="AM8" s="30">
        <f t="shared" si="9"/>
        <v>430.76923076923077</v>
      </c>
      <c r="AN8" s="30">
        <f t="shared" si="10"/>
        <v>0</v>
      </c>
      <c r="AO8" s="30">
        <f t="shared" si="11"/>
        <v>517.09720498851505</v>
      </c>
      <c r="AP8" s="30">
        <f t="shared" si="12"/>
        <v>1233.8627950114851</v>
      </c>
      <c r="AQ8" s="19">
        <f t="shared" si="13"/>
        <v>0.70467788813649945</v>
      </c>
    </row>
    <row r="9" spans="1:43" x14ac:dyDescent="0.2">
      <c r="A9" s="23" t="s">
        <v>5665</v>
      </c>
      <c r="B9" s="6" t="s">
        <v>5669</v>
      </c>
      <c r="C9" s="6" t="s">
        <v>5670</v>
      </c>
      <c r="D9" s="2">
        <v>139502</v>
      </c>
      <c r="E9" s="2">
        <v>139862</v>
      </c>
      <c r="F9" s="3" t="s">
        <v>12</v>
      </c>
      <c r="G9" s="2">
        <v>5</v>
      </c>
      <c r="H9" s="2">
        <v>139865</v>
      </c>
      <c r="I9" s="3" t="s">
        <v>15</v>
      </c>
      <c r="J9" s="15">
        <v>45304</v>
      </c>
      <c r="K9" s="24">
        <v>1319168570</v>
      </c>
      <c r="L9" s="15">
        <v>44932</v>
      </c>
      <c r="M9" s="15">
        <v>44957</v>
      </c>
      <c r="N9" s="15"/>
      <c r="O9" s="26">
        <f>VLOOKUP(D9,quash!A$2:$I$7791,9,FALSE)</f>
        <v>4</v>
      </c>
      <c r="P9" s="7">
        <v>10000</v>
      </c>
      <c r="Q9" s="26">
        <v>127</v>
      </c>
      <c r="R9" s="19">
        <v>5.24391097594855E-2</v>
      </c>
      <c r="S9" s="26">
        <v>16</v>
      </c>
      <c r="T9" s="7">
        <v>8000</v>
      </c>
      <c r="U9" s="2">
        <v>142</v>
      </c>
      <c r="V9" s="11">
        <v>2001.1</v>
      </c>
      <c r="W9" s="14" t="s">
        <v>5281</v>
      </c>
      <c r="X9" s="18">
        <v>1</v>
      </c>
      <c r="Y9" s="9">
        <v>8000</v>
      </c>
      <c r="Z9" s="19">
        <f t="shared" si="0"/>
        <v>0</v>
      </c>
      <c r="AA9" s="25">
        <v>2001.1</v>
      </c>
      <c r="AB9" s="30">
        <f t="shared" si="1"/>
        <v>140000</v>
      </c>
      <c r="AC9" s="30">
        <f t="shared" si="2"/>
        <v>5.7142857142857141E-2</v>
      </c>
      <c r="AD9" s="31">
        <f t="shared" si="3"/>
        <v>7.2571428571428571</v>
      </c>
      <c r="AE9" s="31">
        <f t="shared" si="4"/>
        <v>8.1142857142857139</v>
      </c>
      <c r="AG9" s="30">
        <f t="shared" si="5"/>
        <v>927000</v>
      </c>
      <c r="AH9" s="30">
        <f t="shared" si="6"/>
        <v>8.6299892125134836E-3</v>
      </c>
      <c r="AI9" s="31">
        <f t="shared" si="7"/>
        <v>1.0960086299892124</v>
      </c>
      <c r="AJ9" s="31">
        <f t="shared" si="8"/>
        <v>1.2254584681769147</v>
      </c>
      <c r="AK9" s="30">
        <f>IF(W9="si",($S9*'COSTOS DE CREDITOS'!$C$27)/DATA!$G9,"")</f>
        <v>65.906835757745824</v>
      </c>
      <c r="AL9" s="90">
        <f>IF(W9="si",'COSTOS DE CREDITOS'!$C$35,"")</f>
        <v>20.421138461538462</v>
      </c>
      <c r="AM9" s="30">
        <f t="shared" si="9"/>
        <v>492.30769230769232</v>
      </c>
      <c r="AN9" s="30">
        <f t="shared" si="10"/>
        <v>0</v>
      </c>
      <c r="AO9" s="30">
        <f t="shared" si="11"/>
        <v>578.63566652697659</v>
      </c>
      <c r="AP9" s="30">
        <f t="shared" si="12"/>
        <v>1422.4643334730233</v>
      </c>
      <c r="AQ9" s="19">
        <f t="shared" si="13"/>
        <v>0.71084120407427087</v>
      </c>
    </row>
    <row r="10" spans="1:43" x14ac:dyDescent="0.2">
      <c r="A10" s="23" t="s">
        <v>5665</v>
      </c>
      <c r="B10" s="6" t="s">
        <v>5669</v>
      </c>
      <c r="C10" s="6" t="s">
        <v>5670</v>
      </c>
      <c r="D10" s="2">
        <v>139359</v>
      </c>
      <c r="E10" s="2">
        <v>139862</v>
      </c>
      <c r="F10" s="3" t="s">
        <v>12</v>
      </c>
      <c r="G10" s="2">
        <v>5</v>
      </c>
      <c r="H10" s="2">
        <v>139866</v>
      </c>
      <c r="I10" s="3" t="s">
        <v>16</v>
      </c>
      <c r="J10" s="15" t="s">
        <v>5688</v>
      </c>
      <c r="K10" s="24" t="s">
        <v>5688</v>
      </c>
      <c r="L10" s="15">
        <v>44932</v>
      </c>
      <c r="M10" s="15">
        <v>44957</v>
      </c>
      <c r="N10" s="15"/>
      <c r="O10" s="26">
        <f>VLOOKUP(D10,quash!A$2:$I$7791,9,FALSE)</f>
        <v>4</v>
      </c>
      <c r="P10" s="7">
        <v>14000</v>
      </c>
      <c r="Q10" s="26">
        <v>117</v>
      </c>
      <c r="R10" s="19">
        <v>3.9016868627396201E-2</v>
      </c>
      <c r="S10" s="26">
        <v>16</v>
      </c>
      <c r="T10" s="7">
        <v>7000</v>
      </c>
      <c r="U10" s="2">
        <v>142</v>
      </c>
      <c r="V10" s="11">
        <v>1750.96</v>
      </c>
      <c r="W10" s="14" t="s">
        <v>5281</v>
      </c>
      <c r="X10" s="18">
        <v>1</v>
      </c>
      <c r="Y10" s="9">
        <v>7000</v>
      </c>
      <c r="Z10" s="19">
        <f t="shared" si="0"/>
        <v>0</v>
      </c>
      <c r="AA10" s="25">
        <v>1750.96</v>
      </c>
      <c r="AB10" s="30">
        <f t="shared" si="1"/>
        <v>140000</v>
      </c>
      <c r="AC10" s="30">
        <f t="shared" si="2"/>
        <v>0.05</v>
      </c>
      <c r="AD10" s="31">
        <f t="shared" si="3"/>
        <v>5.8500000000000005</v>
      </c>
      <c r="AE10" s="31">
        <f t="shared" si="4"/>
        <v>7.1000000000000005</v>
      </c>
      <c r="AG10" s="30">
        <f t="shared" si="5"/>
        <v>927000</v>
      </c>
      <c r="AH10" s="30">
        <f t="shared" si="6"/>
        <v>7.551240560949299E-3</v>
      </c>
      <c r="AI10" s="31">
        <f t="shared" si="7"/>
        <v>0.88349514563106801</v>
      </c>
      <c r="AJ10" s="31">
        <f t="shared" si="8"/>
        <v>1.0722761596548005</v>
      </c>
      <c r="AK10" s="30">
        <f>IF(W10="si",($S10*'COSTOS DE CREDITOS'!$C$27)/DATA!$G10,"")</f>
        <v>65.906835757745824</v>
      </c>
      <c r="AL10" s="90">
        <f>IF(W10="si",'COSTOS DE CREDITOS'!$C$35,"")</f>
        <v>20.421138461538462</v>
      </c>
      <c r="AM10" s="30">
        <f t="shared" si="9"/>
        <v>430.76923076923077</v>
      </c>
      <c r="AN10" s="30">
        <f t="shared" si="10"/>
        <v>0</v>
      </c>
      <c r="AO10" s="30">
        <f t="shared" si="11"/>
        <v>517.09720498851505</v>
      </c>
      <c r="AP10" s="30">
        <f t="shared" si="12"/>
        <v>1233.8627950114851</v>
      </c>
      <c r="AQ10" s="19">
        <f t="shared" si="13"/>
        <v>0.70467788813649945</v>
      </c>
    </row>
    <row r="11" spans="1:43" x14ac:dyDescent="0.2">
      <c r="A11" s="23" t="s">
        <v>5665</v>
      </c>
      <c r="B11" s="6" t="s">
        <v>5669</v>
      </c>
      <c r="C11" s="6" t="s">
        <v>5670</v>
      </c>
      <c r="D11" s="2">
        <v>139504</v>
      </c>
      <c r="E11" s="2">
        <v>139862</v>
      </c>
      <c r="F11" s="3" t="s">
        <v>12</v>
      </c>
      <c r="G11" s="2">
        <v>5</v>
      </c>
      <c r="H11" s="2">
        <v>139867</v>
      </c>
      <c r="I11" s="3" t="s">
        <v>17</v>
      </c>
      <c r="J11" s="15">
        <v>45304</v>
      </c>
      <c r="K11" s="24">
        <v>1319168674</v>
      </c>
      <c r="L11" s="15">
        <v>44932</v>
      </c>
      <c r="M11" s="15">
        <v>44957</v>
      </c>
      <c r="N11" s="15"/>
      <c r="O11" s="26">
        <f>VLOOKUP(D11,quash!A$2:$I$7791,9,FALSE)</f>
        <v>1</v>
      </c>
      <c r="P11" s="7">
        <v>10000</v>
      </c>
      <c r="Q11" s="26">
        <v>110</v>
      </c>
      <c r="R11" s="19">
        <v>3.11605023919212E-2</v>
      </c>
      <c r="S11" s="26">
        <v>16</v>
      </c>
      <c r="T11" s="7">
        <v>6000</v>
      </c>
      <c r="U11" s="2">
        <v>142</v>
      </c>
      <c r="V11" s="11">
        <v>1500.83</v>
      </c>
      <c r="W11" s="14" t="s">
        <v>5281</v>
      </c>
      <c r="X11" s="18">
        <v>1</v>
      </c>
      <c r="Y11" s="9">
        <v>6000</v>
      </c>
      <c r="Z11" s="19">
        <f t="shared" si="0"/>
        <v>0</v>
      </c>
      <c r="AA11" s="25">
        <v>1500.83</v>
      </c>
      <c r="AB11" s="30">
        <f t="shared" si="1"/>
        <v>224000</v>
      </c>
      <c r="AC11" s="30">
        <f t="shared" si="2"/>
        <v>2.6785714285714284E-2</v>
      </c>
      <c r="AD11" s="31">
        <f t="shared" si="3"/>
        <v>2.9464285714285712</v>
      </c>
      <c r="AE11" s="31">
        <f t="shared" si="4"/>
        <v>3.8035714285714284</v>
      </c>
      <c r="AG11" s="30">
        <f t="shared" si="5"/>
        <v>2427000</v>
      </c>
      <c r="AH11" s="30">
        <f t="shared" si="6"/>
        <v>2.472187886279357E-3</v>
      </c>
      <c r="AI11" s="31">
        <f t="shared" si="7"/>
        <v>0.27194066749072926</v>
      </c>
      <c r="AJ11" s="31">
        <f t="shared" si="8"/>
        <v>0.35105067985166871</v>
      </c>
      <c r="AK11" s="30">
        <f>IF(W11="si",($S11*'COSTOS DE CREDITOS'!$C$27)/DATA!$G11,"")</f>
        <v>65.906835757745824</v>
      </c>
      <c r="AL11" s="90">
        <f>IF(W11="si",'COSTOS DE CREDITOS'!$C$35,"")</f>
        <v>20.421138461538462</v>
      </c>
      <c r="AM11" s="30">
        <f t="shared" si="9"/>
        <v>369.23076923076923</v>
      </c>
      <c r="AN11" s="30">
        <f t="shared" si="10"/>
        <v>0</v>
      </c>
      <c r="AO11" s="30">
        <f t="shared" si="11"/>
        <v>455.5587434500535</v>
      </c>
      <c r="AP11" s="30">
        <f t="shared" si="12"/>
        <v>1045.2712565499464</v>
      </c>
      <c r="AQ11" s="19">
        <f t="shared" si="13"/>
        <v>0.69646212865544166</v>
      </c>
    </row>
    <row r="12" spans="1:43" x14ac:dyDescent="0.2">
      <c r="A12" s="23" t="s">
        <v>5665</v>
      </c>
      <c r="B12" s="6" t="s">
        <v>5671</v>
      </c>
      <c r="C12" s="6" t="s">
        <v>5670</v>
      </c>
      <c r="D12" s="4">
        <v>139838</v>
      </c>
      <c r="E12" s="4">
        <v>140017</v>
      </c>
      <c r="F12" s="5" t="s">
        <v>18</v>
      </c>
      <c r="G12" s="2">
        <v>5</v>
      </c>
      <c r="H12" s="4">
        <v>140018</v>
      </c>
      <c r="I12" s="5" t="s">
        <v>19</v>
      </c>
      <c r="J12" s="15">
        <v>44931</v>
      </c>
      <c r="K12" s="24">
        <v>1072107796</v>
      </c>
      <c r="L12" s="15">
        <v>44936</v>
      </c>
      <c r="M12" s="15">
        <v>44957</v>
      </c>
      <c r="N12" s="15"/>
      <c r="O12" s="26">
        <f>VLOOKUP(D12,quash!A$2:$I$7791,9,FALSE)</f>
        <v>3</v>
      </c>
      <c r="P12" s="7">
        <v>9000</v>
      </c>
      <c r="Q12" s="26">
        <v>146</v>
      </c>
      <c r="R12" s="19">
        <v>8.1278822863721623E-2</v>
      </c>
      <c r="S12" s="26">
        <v>16</v>
      </c>
      <c r="T12" s="8">
        <v>7000</v>
      </c>
      <c r="U12" s="4">
        <v>142</v>
      </c>
      <c r="V12" s="10">
        <v>1750.96</v>
      </c>
      <c r="W12" s="14" t="s">
        <v>5281</v>
      </c>
      <c r="X12" s="18">
        <v>1</v>
      </c>
      <c r="Y12" s="9">
        <v>7000</v>
      </c>
      <c r="Z12" s="19">
        <f t="shared" si="0"/>
        <v>0</v>
      </c>
      <c r="AA12" s="25">
        <v>1750.96</v>
      </c>
      <c r="AB12" s="30">
        <f t="shared" si="1"/>
        <v>101000</v>
      </c>
      <c r="AC12" s="30">
        <f t="shared" si="2"/>
        <v>6.9306930693069313E-2</v>
      </c>
      <c r="AD12" s="31">
        <f t="shared" si="3"/>
        <v>10.118811881188119</v>
      </c>
      <c r="AE12" s="31">
        <f t="shared" si="4"/>
        <v>9.8415841584158432</v>
      </c>
      <c r="AG12" s="30">
        <f t="shared" si="5"/>
        <v>778000</v>
      </c>
      <c r="AH12" s="30">
        <f t="shared" si="6"/>
        <v>8.9974293059125968E-3</v>
      </c>
      <c r="AI12" s="31">
        <f t="shared" si="7"/>
        <v>1.3136246786632391</v>
      </c>
      <c r="AJ12" s="31">
        <f t="shared" si="8"/>
        <v>1.2776349614395888</v>
      </c>
      <c r="AK12" s="30">
        <f>IF(W12="si",($S12*'COSTOS DE CREDITOS'!$C$27)/DATA!$G12,"")</f>
        <v>65.906835757745824</v>
      </c>
      <c r="AL12" s="90">
        <f>IF(W12="si",'COSTOS DE CREDITOS'!$C$35,"")</f>
        <v>20.421138461538462</v>
      </c>
      <c r="AM12" s="30">
        <f t="shared" si="9"/>
        <v>430.76923076923077</v>
      </c>
      <c r="AN12" s="30">
        <f t="shared" si="10"/>
        <v>0</v>
      </c>
      <c r="AO12" s="30">
        <f t="shared" si="11"/>
        <v>517.09720498851505</v>
      </c>
      <c r="AP12" s="30">
        <f t="shared" si="12"/>
        <v>1233.8627950114851</v>
      </c>
      <c r="AQ12" s="19">
        <f t="shared" si="13"/>
        <v>0.70467788813649945</v>
      </c>
    </row>
    <row r="13" spans="1:43" x14ac:dyDescent="0.2">
      <c r="A13" s="23" t="s">
        <v>5665</v>
      </c>
      <c r="B13" s="6" t="s">
        <v>5671</v>
      </c>
      <c r="C13" s="6" t="s">
        <v>5670</v>
      </c>
      <c r="D13" s="2">
        <v>139827</v>
      </c>
      <c r="E13" s="2">
        <v>140017</v>
      </c>
      <c r="F13" s="3" t="s">
        <v>18</v>
      </c>
      <c r="G13" s="2">
        <v>5</v>
      </c>
      <c r="H13" s="2">
        <v>140019</v>
      </c>
      <c r="I13" s="3" t="s">
        <v>20</v>
      </c>
      <c r="J13" s="15">
        <v>44931</v>
      </c>
      <c r="K13" s="24">
        <v>1072112177</v>
      </c>
      <c r="L13" s="15">
        <v>44936</v>
      </c>
      <c r="M13" s="15">
        <v>44957</v>
      </c>
      <c r="N13" s="15"/>
      <c r="O13" s="26">
        <f>VLOOKUP(D13,quash!A$2:$I$7791,9,FALSE)</f>
        <v>2</v>
      </c>
      <c r="P13" s="7">
        <v>9000</v>
      </c>
      <c r="Q13" s="26">
        <v>146</v>
      </c>
      <c r="R13" s="19">
        <v>7.9000519063170377E-2</v>
      </c>
      <c r="S13" s="26">
        <v>16</v>
      </c>
      <c r="T13" s="7">
        <v>5000</v>
      </c>
      <c r="U13" s="2">
        <v>147</v>
      </c>
      <c r="V13" s="11">
        <v>1297.9100000000001</v>
      </c>
      <c r="W13" s="14" t="s">
        <v>5281</v>
      </c>
      <c r="X13" s="18">
        <v>1</v>
      </c>
      <c r="Y13" s="9">
        <v>5000</v>
      </c>
      <c r="Z13" s="19">
        <f t="shared" si="0"/>
        <v>0</v>
      </c>
      <c r="AA13" s="25">
        <v>1297.9100000000001</v>
      </c>
      <c r="AB13" s="30">
        <f t="shared" si="1"/>
        <v>161000</v>
      </c>
      <c r="AC13" s="30">
        <f t="shared" si="2"/>
        <v>3.1055900621118012E-2</v>
      </c>
      <c r="AD13" s="31">
        <f t="shared" si="3"/>
        <v>4.5341614906832302</v>
      </c>
      <c r="AE13" s="31">
        <f t="shared" si="4"/>
        <v>4.5652173913043477</v>
      </c>
      <c r="AG13" s="30">
        <f t="shared" si="5"/>
        <v>1695000</v>
      </c>
      <c r="AH13" s="30">
        <f t="shared" si="6"/>
        <v>2.9498525073746312E-3</v>
      </c>
      <c r="AI13" s="31">
        <f t="shared" si="7"/>
        <v>0.43067846607669613</v>
      </c>
      <c r="AJ13" s="31">
        <f t="shared" si="8"/>
        <v>0.4336283185840708</v>
      </c>
      <c r="AK13" s="30">
        <f>IF(W13="si",($S13*'COSTOS DE CREDITOS'!$C$27)/DATA!$G13,"")</f>
        <v>65.906835757745824</v>
      </c>
      <c r="AL13" s="90">
        <f>IF(W13="si",'COSTOS DE CREDITOS'!$C$35,"")</f>
        <v>20.421138461538462</v>
      </c>
      <c r="AM13" s="30">
        <f t="shared" si="9"/>
        <v>307.69230769230774</v>
      </c>
      <c r="AN13" s="30">
        <f t="shared" si="10"/>
        <v>0</v>
      </c>
      <c r="AO13" s="30">
        <f t="shared" si="11"/>
        <v>394.02028191159201</v>
      </c>
      <c r="AP13" s="30">
        <f t="shared" si="12"/>
        <v>903.88971808840802</v>
      </c>
      <c r="AQ13" s="19">
        <f t="shared" si="13"/>
        <v>0.69641941127536422</v>
      </c>
    </row>
    <row r="14" spans="1:43" x14ac:dyDescent="0.2">
      <c r="A14" s="23" t="s">
        <v>5665</v>
      </c>
      <c r="B14" s="6" t="s">
        <v>5671</v>
      </c>
      <c r="C14" s="6" t="s">
        <v>5670</v>
      </c>
      <c r="D14" s="2">
        <v>139979</v>
      </c>
      <c r="E14" s="2">
        <v>140017</v>
      </c>
      <c r="F14" s="3" t="s">
        <v>18</v>
      </c>
      <c r="G14" s="2">
        <v>5</v>
      </c>
      <c r="H14" s="2">
        <v>140020</v>
      </c>
      <c r="I14" s="3" t="s">
        <v>21</v>
      </c>
      <c r="J14" s="15">
        <v>44935</v>
      </c>
      <c r="K14" s="24">
        <v>1073641778</v>
      </c>
      <c r="L14" s="15">
        <v>44936</v>
      </c>
      <c r="M14" s="15">
        <v>44957</v>
      </c>
      <c r="N14" s="15"/>
      <c r="O14" s="26">
        <f>VLOOKUP(D14,quash!A$2:$I$7791,9,FALSE)</f>
        <v>3</v>
      </c>
      <c r="P14" s="7">
        <v>9000</v>
      </c>
      <c r="Q14" s="26">
        <v>146</v>
      </c>
      <c r="R14" s="19">
        <v>8.1278822863721623E-2</v>
      </c>
      <c r="S14" s="26">
        <v>16</v>
      </c>
      <c r="T14" s="7">
        <v>7000</v>
      </c>
      <c r="U14" s="2">
        <v>142</v>
      </c>
      <c r="V14" s="11">
        <v>1750.96</v>
      </c>
      <c r="W14" s="14" t="s">
        <v>5281</v>
      </c>
      <c r="X14" s="18">
        <v>1</v>
      </c>
      <c r="Y14" s="9">
        <v>7000</v>
      </c>
      <c r="Z14" s="19">
        <f t="shared" si="0"/>
        <v>0</v>
      </c>
      <c r="AA14" s="25">
        <v>1750.96</v>
      </c>
      <c r="AB14" s="30">
        <f t="shared" si="1"/>
        <v>101000</v>
      </c>
      <c r="AC14" s="30">
        <f t="shared" si="2"/>
        <v>6.9306930693069313E-2</v>
      </c>
      <c r="AD14" s="31">
        <f t="shared" si="3"/>
        <v>10.118811881188119</v>
      </c>
      <c r="AE14" s="31">
        <f t="shared" si="4"/>
        <v>9.8415841584158432</v>
      </c>
      <c r="AG14" s="30">
        <f t="shared" si="5"/>
        <v>778000</v>
      </c>
      <c r="AH14" s="30">
        <f t="shared" si="6"/>
        <v>8.9974293059125968E-3</v>
      </c>
      <c r="AI14" s="31">
        <f t="shared" si="7"/>
        <v>1.3136246786632391</v>
      </c>
      <c r="AJ14" s="31">
        <f t="shared" si="8"/>
        <v>1.2776349614395888</v>
      </c>
      <c r="AK14" s="30">
        <f>IF(W14="si",($S14*'COSTOS DE CREDITOS'!$C$27)/DATA!$G14,"")</f>
        <v>65.906835757745824</v>
      </c>
      <c r="AL14" s="90">
        <f>IF(W14="si",'COSTOS DE CREDITOS'!$C$35,"")</f>
        <v>20.421138461538462</v>
      </c>
      <c r="AM14" s="30">
        <f t="shared" si="9"/>
        <v>430.76923076923077</v>
      </c>
      <c r="AN14" s="30">
        <f t="shared" si="10"/>
        <v>0</v>
      </c>
      <c r="AO14" s="30">
        <f t="shared" si="11"/>
        <v>517.09720498851505</v>
      </c>
      <c r="AP14" s="30">
        <f t="shared" si="12"/>
        <v>1233.8627950114851</v>
      </c>
      <c r="AQ14" s="19">
        <f t="shared" si="13"/>
        <v>0.70467788813649945</v>
      </c>
    </row>
    <row r="15" spans="1:43" x14ac:dyDescent="0.2">
      <c r="A15" s="23" t="s">
        <v>5665</v>
      </c>
      <c r="B15" s="6" t="s">
        <v>5671</v>
      </c>
      <c r="C15" s="6" t="s">
        <v>5670</v>
      </c>
      <c r="D15" s="2">
        <v>139831</v>
      </c>
      <c r="E15" s="2">
        <v>140017</v>
      </c>
      <c r="F15" s="3" t="s">
        <v>18</v>
      </c>
      <c r="G15" s="2">
        <v>5</v>
      </c>
      <c r="H15" s="2">
        <v>140021</v>
      </c>
      <c r="I15" s="3" t="s">
        <v>22</v>
      </c>
      <c r="J15" s="15">
        <v>44931</v>
      </c>
      <c r="K15" s="24">
        <v>1072116680</v>
      </c>
      <c r="L15" s="15">
        <v>44936</v>
      </c>
      <c r="M15" s="15">
        <v>44957</v>
      </c>
      <c r="N15" s="15"/>
      <c r="O15" s="26">
        <f>VLOOKUP(D15,quash!A$2:$I$7791,9,FALSE)</f>
        <v>4</v>
      </c>
      <c r="P15" s="7">
        <v>9000</v>
      </c>
      <c r="Q15" s="26">
        <v>146</v>
      </c>
      <c r="R15" s="19">
        <v>8.1278822863721623E-2</v>
      </c>
      <c r="S15" s="26">
        <v>16</v>
      </c>
      <c r="T15" s="7">
        <v>7000</v>
      </c>
      <c r="U15" s="2">
        <v>142</v>
      </c>
      <c r="V15" s="11">
        <v>1750.96</v>
      </c>
      <c r="W15" s="14" t="s">
        <v>5281</v>
      </c>
      <c r="X15" s="18">
        <v>1</v>
      </c>
      <c r="Y15" s="9">
        <v>7000</v>
      </c>
      <c r="Z15" s="19">
        <f t="shared" si="0"/>
        <v>0</v>
      </c>
      <c r="AA15" s="25">
        <v>1750.96</v>
      </c>
      <c r="AB15" s="30">
        <f t="shared" si="1"/>
        <v>140000</v>
      </c>
      <c r="AC15" s="30">
        <f t="shared" si="2"/>
        <v>0.05</v>
      </c>
      <c r="AD15" s="31">
        <f t="shared" si="3"/>
        <v>7.3000000000000007</v>
      </c>
      <c r="AE15" s="31">
        <f t="shared" si="4"/>
        <v>7.1000000000000005</v>
      </c>
      <c r="AG15" s="30">
        <f t="shared" si="5"/>
        <v>927000</v>
      </c>
      <c r="AH15" s="30">
        <f t="shared" si="6"/>
        <v>7.551240560949299E-3</v>
      </c>
      <c r="AI15" s="31">
        <f t="shared" si="7"/>
        <v>1.1024811218985977</v>
      </c>
      <c r="AJ15" s="31">
        <f t="shared" si="8"/>
        <v>1.0722761596548005</v>
      </c>
      <c r="AK15" s="30">
        <f>IF(W15="si",($S15*'COSTOS DE CREDITOS'!$C$27)/DATA!$G15,"")</f>
        <v>65.906835757745824</v>
      </c>
      <c r="AL15" s="90">
        <f>IF(W15="si",'COSTOS DE CREDITOS'!$C$35,"")</f>
        <v>20.421138461538462</v>
      </c>
      <c r="AM15" s="30">
        <f t="shared" si="9"/>
        <v>430.76923076923077</v>
      </c>
      <c r="AN15" s="30">
        <f t="shared" si="10"/>
        <v>0</v>
      </c>
      <c r="AO15" s="30">
        <f t="shared" si="11"/>
        <v>517.09720498851505</v>
      </c>
      <c r="AP15" s="30">
        <f t="shared" si="12"/>
        <v>1233.8627950114851</v>
      </c>
      <c r="AQ15" s="19">
        <f t="shared" si="13"/>
        <v>0.70467788813649945</v>
      </c>
    </row>
    <row r="16" spans="1:43" x14ac:dyDescent="0.2">
      <c r="A16" s="23" t="s">
        <v>5665</v>
      </c>
      <c r="B16" s="6" t="s">
        <v>5671</v>
      </c>
      <c r="C16" s="6" t="s">
        <v>5670</v>
      </c>
      <c r="D16" s="2">
        <v>139836</v>
      </c>
      <c r="E16" s="2">
        <v>140017</v>
      </c>
      <c r="F16" s="3" t="s">
        <v>18</v>
      </c>
      <c r="G16" s="2">
        <v>5</v>
      </c>
      <c r="H16" s="2">
        <v>140022</v>
      </c>
      <c r="I16" s="3" t="s">
        <v>23</v>
      </c>
      <c r="J16" s="15">
        <v>44931</v>
      </c>
      <c r="K16" s="24">
        <v>1072129003</v>
      </c>
      <c r="L16" s="15">
        <v>44936</v>
      </c>
      <c r="M16" s="15">
        <v>44957</v>
      </c>
      <c r="N16" s="15"/>
      <c r="O16" s="26">
        <f>VLOOKUP(D16,quash!A$2:$I$7791,9,FALSE)</f>
        <v>1</v>
      </c>
      <c r="P16" s="7">
        <v>9000</v>
      </c>
      <c r="Q16" s="26">
        <v>139</v>
      </c>
      <c r="R16" s="19">
        <v>8.6183749348172869E-2</v>
      </c>
      <c r="S16" s="26">
        <v>16</v>
      </c>
      <c r="T16" s="7">
        <v>8000</v>
      </c>
      <c r="U16" s="2">
        <v>142</v>
      </c>
      <c r="V16" s="11">
        <v>2001.1</v>
      </c>
      <c r="W16" s="14" t="s">
        <v>5281</v>
      </c>
      <c r="X16" s="18">
        <v>1</v>
      </c>
      <c r="Y16" s="9">
        <v>8000</v>
      </c>
      <c r="Z16" s="19">
        <f t="shared" si="0"/>
        <v>0</v>
      </c>
      <c r="AA16" s="25">
        <v>2001.1</v>
      </c>
      <c r="AB16" s="30">
        <f t="shared" si="1"/>
        <v>224000</v>
      </c>
      <c r="AC16" s="30">
        <f t="shared" si="2"/>
        <v>3.5714285714285712E-2</v>
      </c>
      <c r="AD16" s="31">
        <f t="shared" si="3"/>
        <v>4.9642857142857144</v>
      </c>
      <c r="AE16" s="31">
        <f t="shared" si="4"/>
        <v>5.0714285714285712</v>
      </c>
      <c r="AG16" s="30">
        <f t="shared" si="5"/>
        <v>2427000</v>
      </c>
      <c r="AH16" s="30">
        <f t="shared" si="6"/>
        <v>3.296250515039143E-3</v>
      </c>
      <c r="AI16" s="31">
        <f t="shared" si="7"/>
        <v>0.45817882159044088</v>
      </c>
      <c r="AJ16" s="31">
        <f t="shared" si="8"/>
        <v>0.4680675731355583</v>
      </c>
      <c r="AK16" s="30">
        <f>IF(W16="si",($S16*'COSTOS DE CREDITOS'!$C$27)/DATA!$G16,"")</f>
        <v>65.906835757745824</v>
      </c>
      <c r="AL16" s="90">
        <f>IF(W16="si",'COSTOS DE CREDITOS'!$C$35,"")</f>
        <v>20.421138461538462</v>
      </c>
      <c r="AM16" s="30">
        <f t="shared" si="9"/>
        <v>492.30769230769232</v>
      </c>
      <c r="AN16" s="30">
        <f t="shared" si="10"/>
        <v>0</v>
      </c>
      <c r="AO16" s="30">
        <f t="shared" si="11"/>
        <v>578.63566652697659</v>
      </c>
      <c r="AP16" s="30">
        <f t="shared" si="12"/>
        <v>1422.4643334730233</v>
      </c>
      <c r="AQ16" s="19">
        <f t="shared" si="13"/>
        <v>0.71084120407427087</v>
      </c>
    </row>
    <row r="17" spans="1:43" x14ac:dyDescent="0.2">
      <c r="A17" s="23" t="s">
        <v>5665</v>
      </c>
      <c r="B17" s="6" t="s">
        <v>5671</v>
      </c>
      <c r="C17" s="6" t="s">
        <v>5670</v>
      </c>
      <c r="D17" s="4">
        <v>139595</v>
      </c>
      <c r="E17" s="4">
        <v>140049</v>
      </c>
      <c r="F17" s="5" t="s">
        <v>24</v>
      </c>
      <c r="G17" s="2">
        <v>5</v>
      </c>
      <c r="H17" s="4">
        <v>140050</v>
      </c>
      <c r="I17" s="5" t="s">
        <v>25</v>
      </c>
      <c r="J17" s="15">
        <v>45035</v>
      </c>
      <c r="K17" s="24">
        <v>1130986041</v>
      </c>
      <c r="L17" s="15">
        <v>44936</v>
      </c>
      <c r="M17" s="15">
        <v>44957</v>
      </c>
      <c r="N17" s="15"/>
      <c r="O17" s="26">
        <f>VLOOKUP(D17,quash!A$2:$I$7791,9,FALSE)</f>
        <v>4</v>
      </c>
      <c r="P17" s="7">
        <v>5000</v>
      </c>
      <c r="Q17" s="26">
        <v>147</v>
      </c>
      <c r="R17" s="19">
        <v>0.11226939921536</v>
      </c>
      <c r="S17" s="26">
        <v>16</v>
      </c>
      <c r="T17" s="8">
        <v>5000</v>
      </c>
      <c r="U17" s="4">
        <v>147</v>
      </c>
      <c r="V17" s="10">
        <v>1297.9100000000001</v>
      </c>
      <c r="W17" s="14" t="s">
        <v>5281</v>
      </c>
      <c r="X17" s="18">
        <v>1</v>
      </c>
      <c r="Y17" s="9">
        <v>5000</v>
      </c>
      <c r="Z17" s="19">
        <f t="shared" si="0"/>
        <v>0</v>
      </c>
      <c r="AA17" s="25">
        <v>1297.9100000000001</v>
      </c>
      <c r="AB17" s="30">
        <f t="shared" si="1"/>
        <v>140000</v>
      </c>
      <c r="AC17" s="30">
        <f t="shared" si="2"/>
        <v>3.5714285714285712E-2</v>
      </c>
      <c r="AD17" s="31">
        <f t="shared" si="3"/>
        <v>5.25</v>
      </c>
      <c r="AE17" s="31">
        <f t="shared" si="4"/>
        <v>5.25</v>
      </c>
      <c r="AG17" s="30">
        <f t="shared" si="5"/>
        <v>927000</v>
      </c>
      <c r="AH17" s="30">
        <f t="shared" si="6"/>
        <v>5.3937432578209281E-3</v>
      </c>
      <c r="AI17" s="31">
        <f t="shared" si="7"/>
        <v>0.79288025889967639</v>
      </c>
      <c r="AJ17" s="31">
        <f t="shared" si="8"/>
        <v>0.79288025889967639</v>
      </c>
      <c r="AK17" s="30">
        <f>IF(W17="si",($S17*'COSTOS DE CREDITOS'!$C$27)/DATA!$G17,"")</f>
        <v>65.906835757745824</v>
      </c>
      <c r="AL17" s="90">
        <f>IF(W17="si",'COSTOS DE CREDITOS'!$C$35,"")</f>
        <v>20.421138461538462</v>
      </c>
      <c r="AM17" s="30">
        <f t="shared" si="9"/>
        <v>307.69230769230774</v>
      </c>
      <c r="AN17" s="30">
        <f t="shared" si="10"/>
        <v>0</v>
      </c>
      <c r="AO17" s="30">
        <f t="shared" si="11"/>
        <v>394.02028191159201</v>
      </c>
      <c r="AP17" s="30">
        <f t="shared" si="12"/>
        <v>903.88971808840802</v>
      </c>
      <c r="AQ17" s="19">
        <f t="shared" si="13"/>
        <v>0.69641941127536422</v>
      </c>
    </row>
    <row r="18" spans="1:43" x14ac:dyDescent="0.2">
      <c r="A18" s="23" t="s">
        <v>5665</v>
      </c>
      <c r="B18" s="6" t="s">
        <v>5671</v>
      </c>
      <c r="C18" s="6" t="s">
        <v>5670</v>
      </c>
      <c r="D18" s="2">
        <v>139530</v>
      </c>
      <c r="E18" s="2">
        <v>140049</v>
      </c>
      <c r="F18" s="3" t="s">
        <v>24</v>
      </c>
      <c r="G18" s="2">
        <v>5</v>
      </c>
      <c r="H18" s="2">
        <v>140051</v>
      </c>
      <c r="I18" s="3" t="s">
        <v>26</v>
      </c>
      <c r="J18" s="15">
        <v>45133</v>
      </c>
      <c r="K18" s="24">
        <v>1202320278</v>
      </c>
      <c r="L18" s="15">
        <v>44936</v>
      </c>
      <c r="M18" s="15">
        <v>44957</v>
      </c>
      <c r="N18" s="15"/>
      <c r="O18" s="26">
        <f>VLOOKUP(D18,quash!A$2:$I$7791,9,FALSE)</f>
        <v>2</v>
      </c>
      <c r="P18" s="7">
        <v>10000</v>
      </c>
      <c r="Q18" s="26">
        <v>147</v>
      </c>
      <c r="R18" s="19">
        <v>7.9000519063170294E-2</v>
      </c>
      <c r="S18" s="26">
        <v>16</v>
      </c>
      <c r="T18" s="7">
        <v>5000</v>
      </c>
      <c r="U18" s="2">
        <v>147</v>
      </c>
      <c r="V18" s="11">
        <v>1297.9100000000001</v>
      </c>
      <c r="W18" s="14" t="s">
        <v>5281</v>
      </c>
      <c r="X18" s="18">
        <v>1</v>
      </c>
      <c r="Y18" s="9">
        <v>5000</v>
      </c>
      <c r="Z18" s="19">
        <f t="shared" si="0"/>
        <v>0</v>
      </c>
      <c r="AA18" s="25">
        <v>1297.9100000000001</v>
      </c>
      <c r="AB18" s="30">
        <f t="shared" si="1"/>
        <v>161000</v>
      </c>
      <c r="AC18" s="30">
        <f t="shared" si="2"/>
        <v>3.1055900621118012E-2</v>
      </c>
      <c r="AD18" s="31">
        <f t="shared" si="3"/>
        <v>4.5652173913043477</v>
      </c>
      <c r="AE18" s="31">
        <f t="shared" si="4"/>
        <v>4.5652173913043477</v>
      </c>
      <c r="AG18" s="30">
        <f t="shared" si="5"/>
        <v>1695000</v>
      </c>
      <c r="AH18" s="30">
        <f t="shared" si="6"/>
        <v>2.9498525073746312E-3</v>
      </c>
      <c r="AI18" s="31">
        <f t="shared" si="7"/>
        <v>0.4336283185840708</v>
      </c>
      <c r="AJ18" s="31">
        <f t="shared" si="8"/>
        <v>0.4336283185840708</v>
      </c>
      <c r="AK18" s="30">
        <f>IF(W18="si",($S18*'COSTOS DE CREDITOS'!$C$27)/DATA!$G18,"")</f>
        <v>65.906835757745824</v>
      </c>
      <c r="AL18" s="90">
        <f>IF(W18="si",'COSTOS DE CREDITOS'!$C$35,"")</f>
        <v>20.421138461538462</v>
      </c>
      <c r="AM18" s="30">
        <f>IF(W18="si",(20%/52*$S18)*$T18,"")</f>
        <v>307.69230769230774</v>
      </c>
      <c r="AN18" s="30">
        <f>IF(W18="SI",T18-Y18,"")</f>
        <v>0</v>
      </c>
      <c r="AO18" s="30">
        <f>SUM(AK18:AN18)</f>
        <v>394.02028191159201</v>
      </c>
      <c r="AP18" s="30">
        <f>AA18-AO18</f>
        <v>903.88971808840802</v>
      </c>
      <c r="AQ18" s="19">
        <f>IFERROR(AP18/AA18,"")</f>
        <v>0.69641941127536422</v>
      </c>
    </row>
    <row r="19" spans="1:43" x14ac:dyDescent="0.2">
      <c r="A19" s="23" t="s">
        <v>5665</v>
      </c>
      <c r="B19" s="6" t="s">
        <v>5671</v>
      </c>
      <c r="C19" s="6" t="s">
        <v>5670</v>
      </c>
      <c r="D19" s="2">
        <v>139768</v>
      </c>
      <c r="E19" s="2">
        <v>140049</v>
      </c>
      <c r="F19" s="3" t="s">
        <v>24</v>
      </c>
      <c r="G19" s="2">
        <v>5</v>
      </c>
      <c r="H19" s="2">
        <v>140052</v>
      </c>
      <c r="I19" s="3" t="s">
        <v>27</v>
      </c>
      <c r="J19" s="15">
        <v>44930</v>
      </c>
      <c r="K19" s="24">
        <v>1071621599</v>
      </c>
      <c r="L19" s="15">
        <v>44936</v>
      </c>
      <c r="M19" s="15">
        <v>44957</v>
      </c>
      <c r="N19" s="15"/>
      <c r="O19" s="26">
        <f>VLOOKUP(D19,quash!A$2:$I$7791,9,FALSE)</f>
        <v>3</v>
      </c>
      <c r="P19" s="7">
        <v>9000</v>
      </c>
      <c r="Q19" s="26">
        <v>146</v>
      </c>
      <c r="R19" s="19">
        <v>7.9000519063170377E-2</v>
      </c>
      <c r="S19" s="26">
        <v>16</v>
      </c>
      <c r="T19" s="7">
        <v>5000</v>
      </c>
      <c r="U19" s="2">
        <v>147</v>
      </c>
      <c r="V19" s="11">
        <v>1297.9100000000001</v>
      </c>
      <c r="W19" s="14" t="s">
        <v>5281</v>
      </c>
      <c r="X19" s="18">
        <v>1</v>
      </c>
      <c r="Y19" s="9">
        <v>5000</v>
      </c>
      <c r="Z19" s="19">
        <f t="shared" si="0"/>
        <v>0</v>
      </c>
      <c r="AA19" s="25">
        <v>1297.9100000000001</v>
      </c>
      <c r="AB19" s="30">
        <f t="shared" si="1"/>
        <v>101000</v>
      </c>
      <c r="AC19" s="30">
        <f t="shared" si="2"/>
        <v>4.9504950495049507E-2</v>
      </c>
      <c r="AD19" s="31">
        <f t="shared" si="3"/>
        <v>7.2277227722772279</v>
      </c>
      <c r="AE19" s="31">
        <f t="shared" si="4"/>
        <v>7.2772277227722775</v>
      </c>
      <c r="AG19" s="30">
        <f t="shared" si="5"/>
        <v>778000</v>
      </c>
      <c r="AH19" s="30">
        <f t="shared" si="6"/>
        <v>6.4267352185089976E-3</v>
      </c>
      <c r="AI19" s="31">
        <f t="shared" si="7"/>
        <v>0.93830334190231368</v>
      </c>
      <c r="AJ19" s="31">
        <f t="shared" si="8"/>
        <v>0.94473007712082269</v>
      </c>
      <c r="AK19" s="30">
        <f>IF(W19="si",($S19*'COSTOS DE CREDITOS'!$C$27)/DATA!$G19,"")</f>
        <v>65.906835757745824</v>
      </c>
      <c r="AL19" s="90">
        <f>IF(W19="si",'COSTOS DE CREDITOS'!$C$35,"")</f>
        <v>20.421138461538462</v>
      </c>
      <c r="AM19" s="30">
        <f t="shared" si="9"/>
        <v>307.69230769230774</v>
      </c>
      <c r="AN19" s="30">
        <f t="shared" si="10"/>
        <v>0</v>
      </c>
      <c r="AO19" s="30">
        <f t="shared" si="11"/>
        <v>394.02028191159201</v>
      </c>
      <c r="AP19" s="30">
        <f t="shared" si="12"/>
        <v>903.88971808840802</v>
      </c>
      <c r="AQ19" s="19">
        <f t="shared" si="13"/>
        <v>0.69641941127536422</v>
      </c>
    </row>
    <row r="20" spans="1:43" x14ac:dyDescent="0.2">
      <c r="A20" s="23" t="s">
        <v>5665</v>
      </c>
      <c r="B20" s="6" t="s">
        <v>5671</v>
      </c>
      <c r="C20" s="6" t="s">
        <v>5670</v>
      </c>
      <c r="D20" s="2">
        <v>139526</v>
      </c>
      <c r="E20" s="2">
        <v>140049</v>
      </c>
      <c r="F20" s="3" t="s">
        <v>24</v>
      </c>
      <c r="G20" s="2">
        <v>5</v>
      </c>
      <c r="H20" s="2">
        <v>140053</v>
      </c>
      <c r="I20" s="3" t="s">
        <v>28</v>
      </c>
      <c r="J20" s="15">
        <v>45035</v>
      </c>
      <c r="K20" s="24">
        <v>1130989692</v>
      </c>
      <c r="L20" s="15">
        <v>44936</v>
      </c>
      <c r="M20" s="15">
        <v>44957</v>
      </c>
      <c r="N20" s="15"/>
      <c r="O20" s="26">
        <f>VLOOKUP(D20,quash!A$2:$I$7791,9,FALSE)</f>
        <v>1</v>
      </c>
      <c r="P20" s="7">
        <v>10000</v>
      </c>
      <c r="Q20" s="26">
        <v>132</v>
      </c>
      <c r="R20" s="19">
        <v>5.8283715876113903E-2</v>
      </c>
      <c r="S20" s="26">
        <v>16</v>
      </c>
      <c r="T20" s="7">
        <v>5000</v>
      </c>
      <c r="U20" s="2">
        <v>147</v>
      </c>
      <c r="V20" s="11">
        <v>1297.9100000000001</v>
      </c>
      <c r="W20" s="14" t="s">
        <v>5281</v>
      </c>
      <c r="X20" s="18">
        <v>1</v>
      </c>
      <c r="Y20" s="9">
        <v>5000</v>
      </c>
      <c r="Z20" s="19">
        <f t="shared" si="0"/>
        <v>0</v>
      </c>
      <c r="AA20" s="25">
        <v>1297.9100000000001</v>
      </c>
      <c r="AB20" s="30">
        <f t="shared" si="1"/>
        <v>224000</v>
      </c>
      <c r="AC20" s="30">
        <f t="shared" si="2"/>
        <v>2.2321428571428572E-2</v>
      </c>
      <c r="AD20" s="31">
        <f t="shared" si="3"/>
        <v>2.9464285714285716</v>
      </c>
      <c r="AE20" s="31">
        <f t="shared" si="4"/>
        <v>3.28125</v>
      </c>
      <c r="AG20" s="30">
        <f t="shared" si="5"/>
        <v>2427000</v>
      </c>
      <c r="AH20" s="30">
        <f t="shared" si="6"/>
        <v>2.0601565718994645E-3</v>
      </c>
      <c r="AI20" s="31">
        <f t="shared" si="7"/>
        <v>0.27194066749072932</v>
      </c>
      <c r="AJ20" s="31">
        <f t="shared" si="8"/>
        <v>0.30284301606922126</v>
      </c>
      <c r="AK20" s="30">
        <f>IF(W20="si",($S20*'COSTOS DE CREDITOS'!$C$27)/DATA!$G20,"")</f>
        <v>65.906835757745824</v>
      </c>
      <c r="AL20" s="90">
        <f>IF(W20="si",'COSTOS DE CREDITOS'!$C$35,"")</f>
        <v>20.421138461538462</v>
      </c>
      <c r="AM20" s="30">
        <f t="shared" si="9"/>
        <v>307.69230769230774</v>
      </c>
      <c r="AN20" s="30">
        <f t="shared" si="10"/>
        <v>0</v>
      </c>
      <c r="AO20" s="30">
        <f t="shared" si="11"/>
        <v>394.02028191159201</v>
      </c>
      <c r="AP20" s="30">
        <f t="shared" si="12"/>
        <v>903.88971808840802</v>
      </c>
      <c r="AQ20" s="19">
        <f t="shared" si="13"/>
        <v>0.69641941127536422</v>
      </c>
    </row>
    <row r="21" spans="1:43" x14ac:dyDescent="0.2">
      <c r="A21" s="23" t="s">
        <v>5665</v>
      </c>
      <c r="B21" s="6" t="s">
        <v>5671</v>
      </c>
      <c r="C21" s="6" t="s">
        <v>5670</v>
      </c>
      <c r="D21" s="2">
        <v>139596</v>
      </c>
      <c r="E21" s="2">
        <v>140049</v>
      </c>
      <c r="F21" s="3" t="s">
        <v>24</v>
      </c>
      <c r="G21" s="2">
        <v>5</v>
      </c>
      <c r="H21" s="2">
        <v>140054</v>
      </c>
      <c r="I21" s="3" t="s">
        <v>29</v>
      </c>
      <c r="J21" s="15" t="s">
        <v>5688</v>
      </c>
      <c r="K21" s="24" t="s">
        <v>5688</v>
      </c>
      <c r="L21" s="15">
        <v>44936</v>
      </c>
      <c r="M21" s="15">
        <v>44957</v>
      </c>
      <c r="N21" s="15"/>
      <c r="O21" s="26">
        <f>VLOOKUP(D21,quash!A$2:$I$7791,9,FALSE)</f>
        <v>2</v>
      </c>
      <c r="P21" s="7">
        <v>9000</v>
      </c>
      <c r="Q21" s="26">
        <v>146</v>
      </c>
      <c r="R21" s="19">
        <v>7.9000519063170377E-2</v>
      </c>
      <c r="S21" s="26">
        <v>16</v>
      </c>
      <c r="T21" s="7">
        <v>5000</v>
      </c>
      <c r="U21" s="2">
        <v>147</v>
      </c>
      <c r="V21" s="11">
        <v>1297.9100000000001</v>
      </c>
      <c r="W21" s="14" t="s">
        <v>5281</v>
      </c>
      <c r="X21" s="18">
        <v>1</v>
      </c>
      <c r="Y21" s="9">
        <v>5000</v>
      </c>
      <c r="Z21" s="19">
        <f t="shared" si="0"/>
        <v>0</v>
      </c>
      <c r="AA21" s="25">
        <v>1297.9100000000001</v>
      </c>
      <c r="AB21" s="30">
        <f t="shared" si="1"/>
        <v>161000</v>
      </c>
      <c r="AC21" s="30">
        <f t="shared" si="2"/>
        <v>3.1055900621118012E-2</v>
      </c>
      <c r="AD21" s="31">
        <f t="shared" si="3"/>
        <v>4.5341614906832302</v>
      </c>
      <c r="AE21" s="31">
        <f t="shared" si="4"/>
        <v>4.5652173913043477</v>
      </c>
      <c r="AG21" s="30">
        <f t="shared" si="5"/>
        <v>1695000</v>
      </c>
      <c r="AH21" s="30">
        <f t="shared" si="6"/>
        <v>2.9498525073746312E-3</v>
      </c>
      <c r="AI21" s="31">
        <f t="shared" si="7"/>
        <v>0.43067846607669613</v>
      </c>
      <c r="AJ21" s="31">
        <f t="shared" si="8"/>
        <v>0.4336283185840708</v>
      </c>
      <c r="AK21" s="30">
        <f>IF(W21="si",($S21*'COSTOS DE CREDITOS'!$C$27)/DATA!$G21,"")</f>
        <v>65.906835757745824</v>
      </c>
      <c r="AL21" s="90">
        <f>IF(W21="si",'COSTOS DE CREDITOS'!$C$35,"")</f>
        <v>20.421138461538462</v>
      </c>
      <c r="AM21" s="30">
        <f t="shared" si="9"/>
        <v>307.69230769230774</v>
      </c>
      <c r="AN21" s="30">
        <f t="shared" si="10"/>
        <v>0</v>
      </c>
      <c r="AO21" s="30">
        <f t="shared" si="11"/>
        <v>394.02028191159201</v>
      </c>
      <c r="AP21" s="30">
        <f t="shared" si="12"/>
        <v>903.88971808840802</v>
      </c>
      <c r="AQ21" s="19">
        <f t="shared" si="13"/>
        <v>0.69641941127536422</v>
      </c>
    </row>
    <row r="22" spans="1:43" x14ac:dyDescent="0.2">
      <c r="A22" s="23" t="s">
        <v>5665</v>
      </c>
      <c r="B22" s="6" t="s">
        <v>5672</v>
      </c>
      <c r="C22" s="6" t="s">
        <v>5667</v>
      </c>
      <c r="D22" s="2">
        <v>138448</v>
      </c>
      <c r="E22" s="2">
        <v>140083</v>
      </c>
      <c r="F22" s="3" t="s">
        <v>30</v>
      </c>
      <c r="G22" s="2">
        <v>6</v>
      </c>
      <c r="H22" s="2">
        <v>140093</v>
      </c>
      <c r="I22" s="3" t="s">
        <v>31</v>
      </c>
      <c r="J22" s="15" t="s">
        <v>5688</v>
      </c>
      <c r="K22" s="24" t="s">
        <v>5688</v>
      </c>
      <c r="L22" s="15">
        <v>44936</v>
      </c>
      <c r="M22" s="15">
        <v>44957</v>
      </c>
      <c r="N22" s="15"/>
      <c r="O22" s="26">
        <f>VLOOKUP(D22,quash!A$2:$I$7791,9,FALSE)</f>
        <v>1</v>
      </c>
      <c r="P22" s="7">
        <v>11000</v>
      </c>
      <c r="Q22" s="26">
        <v>119</v>
      </c>
      <c r="R22" s="19">
        <v>4.1827574587936928E-2</v>
      </c>
      <c r="S22" s="26">
        <v>16</v>
      </c>
      <c r="T22" s="7">
        <v>8000</v>
      </c>
      <c r="U22" s="2">
        <v>142</v>
      </c>
      <c r="V22" s="11">
        <v>2001.1</v>
      </c>
      <c r="W22" s="14" t="s">
        <v>5281</v>
      </c>
      <c r="X22" s="18">
        <v>1</v>
      </c>
      <c r="Y22" s="9">
        <v>8000</v>
      </c>
      <c r="Z22" s="19">
        <f t="shared" si="0"/>
        <v>0</v>
      </c>
      <c r="AA22" s="25">
        <v>2001.1</v>
      </c>
      <c r="AB22" s="30">
        <f t="shared" si="1"/>
        <v>224000</v>
      </c>
      <c r="AC22" s="30">
        <f t="shared" si="2"/>
        <v>3.5714285714285712E-2</v>
      </c>
      <c r="AD22" s="31">
        <f t="shared" si="3"/>
        <v>4.25</v>
      </c>
      <c r="AE22" s="31">
        <f t="shared" si="4"/>
        <v>5.0714285714285712</v>
      </c>
      <c r="AG22" s="30">
        <f t="shared" si="5"/>
        <v>2427000</v>
      </c>
      <c r="AH22" s="30">
        <f t="shared" si="6"/>
        <v>3.296250515039143E-3</v>
      </c>
      <c r="AI22" s="31">
        <f t="shared" si="7"/>
        <v>0.39225381128965803</v>
      </c>
      <c r="AJ22" s="31">
        <f t="shared" si="8"/>
        <v>0.4680675731355583</v>
      </c>
      <c r="AK22" s="30">
        <f>IF(W22="si",($S22*'COSTOS DE CREDITOS'!$C$27)/DATA!$G22,"")</f>
        <v>54.922363131454851</v>
      </c>
      <c r="AL22" s="90">
        <f>IF(W22="si",'COSTOS DE CREDITOS'!$C$35,"")</f>
        <v>20.421138461538462</v>
      </c>
      <c r="AM22" s="30">
        <f t="shared" si="9"/>
        <v>492.30769230769232</v>
      </c>
      <c r="AN22" s="30">
        <f t="shared" si="10"/>
        <v>0</v>
      </c>
      <c r="AO22" s="30">
        <f t="shared" si="11"/>
        <v>567.6511939006856</v>
      </c>
      <c r="AP22" s="30">
        <f t="shared" si="12"/>
        <v>1433.4488060993144</v>
      </c>
      <c r="AQ22" s="19">
        <f t="shared" si="13"/>
        <v>0.71633042131793234</v>
      </c>
    </row>
    <row r="23" spans="1:43" x14ac:dyDescent="0.2">
      <c r="A23" s="23" t="s">
        <v>5665</v>
      </c>
      <c r="B23" s="6" t="s">
        <v>5673</v>
      </c>
      <c r="C23" s="6" t="s">
        <v>5667</v>
      </c>
      <c r="D23" s="2">
        <v>139923</v>
      </c>
      <c r="E23" s="2">
        <v>140036</v>
      </c>
      <c r="F23" s="3" t="s">
        <v>32</v>
      </c>
      <c r="G23" s="2">
        <v>5</v>
      </c>
      <c r="H23" s="2">
        <v>140092</v>
      </c>
      <c r="I23" s="3" t="s">
        <v>33</v>
      </c>
      <c r="J23" s="15">
        <v>44932</v>
      </c>
      <c r="K23" s="24">
        <v>1072685898</v>
      </c>
      <c r="L23" s="15">
        <v>44936</v>
      </c>
      <c r="M23" s="15">
        <v>44957</v>
      </c>
      <c r="N23" s="15"/>
      <c r="O23" s="26">
        <f>VLOOKUP(D23,quash!A$2:$I$7791,9,FALSE)</f>
        <v>1</v>
      </c>
      <c r="P23" s="7">
        <v>15000</v>
      </c>
      <c r="Q23" s="26">
        <v>92</v>
      </c>
      <c r="R23" s="19">
        <v>5.9818464604665302E-3</v>
      </c>
      <c r="S23" s="26">
        <v>16</v>
      </c>
      <c r="T23" s="7">
        <v>6000</v>
      </c>
      <c r="U23" s="2">
        <v>142</v>
      </c>
      <c r="V23" s="11">
        <v>1500.83</v>
      </c>
      <c r="W23" s="14" t="s">
        <v>5281</v>
      </c>
      <c r="X23" s="18">
        <v>1</v>
      </c>
      <c r="Y23" s="9">
        <v>6000</v>
      </c>
      <c r="Z23" s="19">
        <f t="shared" si="0"/>
        <v>0</v>
      </c>
      <c r="AA23" s="25">
        <v>1500.83</v>
      </c>
      <c r="AB23" s="30">
        <f t="shared" si="1"/>
        <v>224000</v>
      </c>
      <c r="AC23" s="30">
        <f t="shared" si="2"/>
        <v>2.6785714285714284E-2</v>
      </c>
      <c r="AD23" s="31">
        <f t="shared" si="3"/>
        <v>2.464285714285714</v>
      </c>
      <c r="AE23" s="31">
        <f t="shared" si="4"/>
        <v>3.8035714285714284</v>
      </c>
      <c r="AG23" s="30">
        <f t="shared" si="5"/>
        <v>2427000</v>
      </c>
      <c r="AH23" s="30">
        <f t="shared" si="6"/>
        <v>2.472187886279357E-3</v>
      </c>
      <c r="AI23" s="31">
        <f t="shared" si="7"/>
        <v>0.22744128553770085</v>
      </c>
      <c r="AJ23" s="31">
        <f t="shared" si="8"/>
        <v>0.35105067985166871</v>
      </c>
      <c r="AK23" s="30">
        <f>IF(W23="si",($S23*'COSTOS DE CREDITOS'!$C$27)/DATA!$G23,"")</f>
        <v>65.906835757745824</v>
      </c>
      <c r="AL23" s="90">
        <f>IF(W23="si",'COSTOS DE CREDITOS'!$C$35,"")</f>
        <v>20.421138461538462</v>
      </c>
      <c r="AM23" s="30">
        <f t="shared" si="9"/>
        <v>369.23076923076923</v>
      </c>
      <c r="AN23" s="30">
        <f t="shared" si="10"/>
        <v>0</v>
      </c>
      <c r="AO23" s="30">
        <f t="shared" si="11"/>
        <v>455.5587434500535</v>
      </c>
      <c r="AP23" s="30">
        <f t="shared" si="12"/>
        <v>1045.2712565499464</v>
      </c>
      <c r="AQ23" s="19">
        <f t="shared" si="13"/>
        <v>0.69646212865544166</v>
      </c>
    </row>
    <row r="24" spans="1:43" x14ac:dyDescent="0.2">
      <c r="A24" s="23" t="s">
        <v>5665</v>
      </c>
      <c r="B24" s="6" t="s">
        <v>5669</v>
      </c>
      <c r="C24" s="6" t="s">
        <v>5670</v>
      </c>
      <c r="D24" s="4">
        <v>140076</v>
      </c>
      <c r="E24" s="4">
        <v>140304</v>
      </c>
      <c r="F24" s="5" t="s">
        <v>34</v>
      </c>
      <c r="G24" s="2">
        <v>5</v>
      </c>
      <c r="H24" s="4">
        <v>140305</v>
      </c>
      <c r="I24" s="5" t="s">
        <v>35</v>
      </c>
      <c r="J24" s="15">
        <v>44936</v>
      </c>
      <c r="K24" s="24">
        <v>1074213758</v>
      </c>
      <c r="L24" s="15">
        <v>44939</v>
      </c>
      <c r="M24" s="15">
        <v>44957</v>
      </c>
      <c r="N24" s="15"/>
      <c r="O24" s="26">
        <f>VLOOKUP(D24,quash!A$2:$I$7791,9,FALSE)</f>
        <v>4</v>
      </c>
      <c r="P24" s="7">
        <v>10000</v>
      </c>
      <c r="Q24" s="26">
        <v>110</v>
      </c>
      <c r="R24" s="19">
        <v>3.3220596517330399E-2</v>
      </c>
      <c r="S24" s="26">
        <v>16</v>
      </c>
      <c r="T24" s="8">
        <v>6000</v>
      </c>
      <c r="U24" s="4">
        <v>142</v>
      </c>
      <c r="V24" s="10">
        <v>1500.83</v>
      </c>
      <c r="W24" s="14" t="s">
        <v>5281</v>
      </c>
      <c r="X24" s="18">
        <v>1</v>
      </c>
      <c r="Y24" s="9">
        <v>6000</v>
      </c>
      <c r="Z24" s="19">
        <f t="shared" si="0"/>
        <v>0</v>
      </c>
      <c r="AA24" s="25">
        <v>1500.83</v>
      </c>
      <c r="AB24" s="30">
        <f t="shared" si="1"/>
        <v>140000</v>
      </c>
      <c r="AC24" s="30">
        <f t="shared" si="2"/>
        <v>4.2857142857142858E-2</v>
      </c>
      <c r="AD24" s="31">
        <f t="shared" si="3"/>
        <v>4.7142857142857144</v>
      </c>
      <c r="AE24" s="31">
        <f t="shared" si="4"/>
        <v>6.0857142857142854</v>
      </c>
      <c r="AG24" s="30">
        <f t="shared" si="5"/>
        <v>927000</v>
      </c>
      <c r="AH24" s="30">
        <f t="shared" si="6"/>
        <v>6.4724919093851136E-3</v>
      </c>
      <c r="AI24" s="31">
        <f t="shared" si="7"/>
        <v>0.71197411003236244</v>
      </c>
      <c r="AJ24" s="31">
        <f t="shared" si="8"/>
        <v>0.91909385113268616</v>
      </c>
      <c r="AK24" s="30">
        <f>IF(W24="si",($S24*'COSTOS DE CREDITOS'!$C$27)/DATA!$G24,"")</f>
        <v>65.906835757745824</v>
      </c>
      <c r="AL24" s="90">
        <f>IF(W24="si",'COSTOS DE CREDITOS'!$C$35,"")</f>
        <v>20.421138461538462</v>
      </c>
      <c r="AM24" s="30">
        <f t="shared" si="9"/>
        <v>369.23076923076923</v>
      </c>
      <c r="AN24" s="30">
        <f t="shared" si="10"/>
        <v>0</v>
      </c>
      <c r="AO24" s="30">
        <f t="shared" si="11"/>
        <v>455.5587434500535</v>
      </c>
      <c r="AP24" s="30">
        <f t="shared" si="12"/>
        <v>1045.2712565499464</v>
      </c>
      <c r="AQ24" s="19">
        <f t="shared" si="13"/>
        <v>0.69646212865544166</v>
      </c>
    </row>
    <row r="25" spans="1:43" x14ac:dyDescent="0.2">
      <c r="A25" s="23" t="s">
        <v>5665</v>
      </c>
      <c r="B25" s="6" t="s">
        <v>5669</v>
      </c>
      <c r="C25" s="6" t="s">
        <v>5670</v>
      </c>
      <c r="D25" s="2">
        <v>140068</v>
      </c>
      <c r="E25" s="2">
        <v>140304</v>
      </c>
      <c r="F25" s="3" t="s">
        <v>34</v>
      </c>
      <c r="G25" s="2">
        <v>5</v>
      </c>
      <c r="H25" s="2">
        <v>140306</v>
      </c>
      <c r="I25" s="3" t="s">
        <v>36</v>
      </c>
      <c r="J25" s="15">
        <v>44936</v>
      </c>
      <c r="K25" s="24">
        <v>1074212659</v>
      </c>
      <c r="L25" s="15">
        <v>44939</v>
      </c>
      <c r="M25" s="15">
        <v>44957</v>
      </c>
      <c r="N25" s="15"/>
      <c r="O25" s="26">
        <f>VLOOKUP(D25,quash!A$2:$I$7791,9,FALSE)</f>
        <v>6</v>
      </c>
      <c r="P25" s="7">
        <v>10000</v>
      </c>
      <c r="Q25" s="26">
        <v>115</v>
      </c>
      <c r="R25" s="19">
        <v>3.97705569269148E-2</v>
      </c>
      <c r="S25" s="26">
        <v>16</v>
      </c>
      <c r="T25" s="7">
        <v>6000</v>
      </c>
      <c r="U25" s="2">
        <v>142</v>
      </c>
      <c r="V25" s="11">
        <v>1500.83</v>
      </c>
      <c r="W25" s="14" t="s">
        <v>5281</v>
      </c>
      <c r="X25" s="18">
        <v>1</v>
      </c>
      <c r="Y25" s="9">
        <v>6000</v>
      </c>
      <c r="Z25" s="19">
        <f t="shared" si="0"/>
        <v>0</v>
      </c>
      <c r="AA25" s="25">
        <v>1500.83</v>
      </c>
      <c r="AB25" s="30">
        <f t="shared" si="1"/>
        <v>45000</v>
      </c>
      <c r="AC25" s="30">
        <f t="shared" si="2"/>
        <v>0.13333333333333333</v>
      </c>
      <c r="AD25" s="31">
        <f t="shared" si="3"/>
        <v>15.333333333333334</v>
      </c>
      <c r="AE25" s="31">
        <f t="shared" si="4"/>
        <v>18.933333333333334</v>
      </c>
      <c r="AG25" s="30">
        <f t="shared" si="5"/>
        <v>288000</v>
      </c>
      <c r="AH25" s="30">
        <f t="shared" si="6"/>
        <v>2.0833333333333332E-2</v>
      </c>
      <c r="AI25" s="31">
        <f t="shared" si="7"/>
        <v>2.395833333333333</v>
      </c>
      <c r="AJ25" s="31">
        <f t="shared" si="8"/>
        <v>2.958333333333333</v>
      </c>
      <c r="AK25" s="30">
        <f>IF(W25="si",($S25*'COSTOS DE CREDITOS'!$C$27)/DATA!$G25,"")</f>
        <v>65.906835757745824</v>
      </c>
      <c r="AL25" s="90">
        <f>IF(W25="si",'COSTOS DE CREDITOS'!$C$35,"")</f>
        <v>20.421138461538462</v>
      </c>
      <c r="AM25" s="30">
        <f t="shared" si="9"/>
        <v>369.23076923076923</v>
      </c>
      <c r="AN25" s="30">
        <f t="shared" si="10"/>
        <v>0</v>
      </c>
      <c r="AO25" s="30">
        <f t="shared" si="11"/>
        <v>455.5587434500535</v>
      </c>
      <c r="AP25" s="30">
        <f t="shared" si="12"/>
        <v>1045.2712565499464</v>
      </c>
      <c r="AQ25" s="19">
        <f t="shared" si="13"/>
        <v>0.69646212865544166</v>
      </c>
    </row>
    <row r="26" spans="1:43" x14ac:dyDescent="0.2">
      <c r="A26" s="23" t="s">
        <v>5665</v>
      </c>
      <c r="B26" s="6" t="s">
        <v>5669</v>
      </c>
      <c r="C26" s="6" t="s">
        <v>5670</v>
      </c>
      <c r="D26" s="2">
        <v>140066</v>
      </c>
      <c r="E26" s="2">
        <v>140304</v>
      </c>
      <c r="F26" s="3" t="s">
        <v>34</v>
      </c>
      <c r="G26" s="2">
        <v>5</v>
      </c>
      <c r="H26" s="2">
        <v>140307</v>
      </c>
      <c r="I26" s="3" t="s">
        <v>37</v>
      </c>
      <c r="J26" s="15">
        <v>44936</v>
      </c>
      <c r="K26" s="24">
        <v>1074211125</v>
      </c>
      <c r="L26" s="15">
        <v>44939</v>
      </c>
      <c r="M26" s="15">
        <v>44957</v>
      </c>
      <c r="N26" s="15"/>
      <c r="O26" s="26">
        <f>VLOOKUP(D26,quash!A$2:$I$7791,9,FALSE)</f>
        <v>4</v>
      </c>
      <c r="P26" s="7">
        <v>14000</v>
      </c>
      <c r="Q26" s="26">
        <v>126</v>
      </c>
      <c r="R26" s="19">
        <v>5.4021157160757644E-2</v>
      </c>
      <c r="S26" s="26">
        <v>16</v>
      </c>
      <c r="T26" s="7">
        <v>6000</v>
      </c>
      <c r="U26" s="2">
        <v>142</v>
      </c>
      <c r="V26" s="11">
        <v>1500.83</v>
      </c>
      <c r="W26" s="14" t="s">
        <v>5281</v>
      </c>
      <c r="X26" s="18">
        <v>1</v>
      </c>
      <c r="Y26" s="9">
        <v>6000</v>
      </c>
      <c r="Z26" s="19">
        <f t="shared" si="0"/>
        <v>0</v>
      </c>
      <c r="AA26" s="25">
        <v>1500.83</v>
      </c>
      <c r="AB26" s="30">
        <f t="shared" si="1"/>
        <v>140000</v>
      </c>
      <c r="AC26" s="30">
        <f t="shared" si="2"/>
        <v>4.2857142857142858E-2</v>
      </c>
      <c r="AD26" s="31">
        <f t="shared" si="3"/>
        <v>5.4</v>
      </c>
      <c r="AE26" s="31">
        <f t="shared" si="4"/>
        <v>6.0857142857142854</v>
      </c>
      <c r="AG26" s="30">
        <f t="shared" si="5"/>
        <v>927000</v>
      </c>
      <c r="AH26" s="30">
        <f t="shared" si="6"/>
        <v>6.4724919093851136E-3</v>
      </c>
      <c r="AI26" s="31">
        <f t="shared" si="7"/>
        <v>0.81553398058252435</v>
      </c>
      <c r="AJ26" s="31">
        <f t="shared" si="8"/>
        <v>0.91909385113268616</v>
      </c>
      <c r="AK26" s="30">
        <f>IF(W26="si",($S26*'COSTOS DE CREDITOS'!$C$27)/DATA!$G26,"")</f>
        <v>65.906835757745824</v>
      </c>
      <c r="AL26" s="90">
        <f>IF(W26="si",'COSTOS DE CREDITOS'!$C$35,"")</f>
        <v>20.421138461538462</v>
      </c>
      <c r="AM26" s="30">
        <f t="shared" si="9"/>
        <v>369.23076923076923</v>
      </c>
      <c r="AN26" s="30">
        <f t="shared" si="10"/>
        <v>0</v>
      </c>
      <c r="AO26" s="30">
        <f t="shared" si="11"/>
        <v>455.5587434500535</v>
      </c>
      <c r="AP26" s="30">
        <f t="shared" si="12"/>
        <v>1045.2712565499464</v>
      </c>
      <c r="AQ26" s="19">
        <f t="shared" si="13"/>
        <v>0.69646212865544166</v>
      </c>
    </row>
    <row r="27" spans="1:43" x14ac:dyDescent="0.2">
      <c r="A27" s="23" t="s">
        <v>5665</v>
      </c>
      <c r="B27" s="6" t="s">
        <v>5669</v>
      </c>
      <c r="C27" s="6" t="s">
        <v>5670</v>
      </c>
      <c r="D27" s="2">
        <v>140196</v>
      </c>
      <c r="E27" s="2">
        <v>140304</v>
      </c>
      <c r="F27" s="3" t="s">
        <v>34</v>
      </c>
      <c r="G27" s="2">
        <v>5</v>
      </c>
      <c r="H27" s="2">
        <v>140308</v>
      </c>
      <c r="I27" s="3" t="s">
        <v>38</v>
      </c>
      <c r="J27" s="15">
        <v>44937</v>
      </c>
      <c r="K27" s="24">
        <v>1074792689</v>
      </c>
      <c r="L27" s="15">
        <v>44939</v>
      </c>
      <c r="M27" s="15">
        <v>44957</v>
      </c>
      <c r="N27" s="15"/>
      <c r="O27" s="26">
        <f>VLOOKUP(D27,quash!A$2:$I$7791,9,FALSE)</f>
        <v>5</v>
      </c>
      <c r="P27" s="7">
        <v>10000</v>
      </c>
      <c r="Q27" s="26">
        <v>127</v>
      </c>
      <c r="R27" s="19">
        <v>5.24391097594855E-2</v>
      </c>
      <c r="S27" s="26">
        <v>16</v>
      </c>
      <c r="T27" s="7">
        <v>6000</v>
      </c>
      <c r="U27" s="2">
        <v>142</v>
      </c>
      <c r="V27" s="11">
        <v>1500.83</v>
      </c>
      <c r="W27" s="14" t="s">
        <v>5281</v>
      </c>
      <c r="X27" s="18">
        <v>1</v>
      </c>
      <c r="Y27" s="9">
        <v>6000</v>
      </c>
      <c r="Z27" s="19">
        <f t="shared" si="0"/>
        <v>0</v>
      </c>
      <c r="AA27" s="25">
        <v>1500.83</v>
      </c>
      <c r="AB27" s="30">
        <f t="shared" si="1"/>
        <v>40000</v>
      </c>
      <c r="AC27" s="30">
        <f t="shared" si="2"/>
        <v>0.15</v>
      </c>
      <c r="AD27" s="31">
        <f t="shared" si="3"/>
        <v>19.05</v>
      </c>
      <c r="AE27" s="31">
        <f t="shared" si="4"/>
        <v>21.3</v>
      </c>
      <c r="AG27" s="30">
        <f t="shared" si="5"/>
        <v>352000</v>
      </c>
      <c r="AH27" s="30">
        <f t="shared" si="6"/>
        <v>1.7045454545454544E-2</v>
      </c>
      <c r="AI27" s="31">
        <f t="shared" si="7"/>
        <v>2.1647727272727271</v>
      </c>
      <c r="AJ27" s="31">
        <f t="shared" si="8"/>
        <v>2.4204545454545454</v>
      </c>
      <c r="AK27" s="30">
        <f>IF(W27="si",($S27*'COSTOS DE CREDITOS'!$C$27)/DATA!$G27,"")</f>
        <v>65.906835757745824</v>
      </c>
      <c r="AL27" s="90">
        <f>IF(W27="si",'COSTOS DE CREDITOS'!$C$35,"")</f>
        <v>20.421138461538462</v>
      </c>
      <c r="AM27" s="30">
        <f t="shared" si="9"/>
        <v>369.23076923076923</v>
      </c>
      <c r="AN27" s="30">
        <f t="shared" si="10"/>
        <v>0</v>
      </c>
      <c r="AO27" s="30">
        <f t="shared" si="11"/>
        <v>455.5587434500535</v>
      </c>
      <c r="AP27" s="30">
        <f t="shared" si="12"/>
        <v>1045.2712565499464</v>
      </c>
      <c r="AQ27" s="19">
        <f t="shared" si="13"/>
        <v>0.69646212865544166</v>
      </c>
    </row>
    <row r="28" spans="1:43" x14ac:dyDescent="0.2">
      <c r="A28" s="23" t="s">
        <v>5665</v>
      </c>
      <c r="B28" s="6" t="s">
        <v>5669</v>
      </c>
      <c r="C28" s="6" t="s">
        <v>5670</v>
      </c>
      <c r="D28" s="2">
        <v>140198</v>
      </c>
      <c r="E28" s="2">
        <v>140304</v>
      </c>
      <c r="F28" s="3" t="s">
        <v>34</v>
      </c>
      <c r="G28" s="2">
        <v>5</v>
      </c>
      <c r="H28" s="2">
        <v>140309</v>
      </c>
      <c r="I28" s="3" t="s">
        <v>39</v>
      </c>
      <c r="J28" s="15">
        <v>44937</v>
      </c>
      <c r="K28" s="24">
        <v>1074793564</v>
      </c>
      <c r="L28" s="15">
        <v>44939</v>
      </c>
      <c r="M28" s="15">
        <v>44957</v>
      </c>
      <c r="N28" s="15"/>
      <c r="O28" s="26">
        <f>VLOOKUP(D28,quash!A$2:$I$7791,9,FALSE)</f>
        <v>6</v>
      </c>
      <c r="P28" s="7">
        <v>14000</v>
      </c>
      <c r="Q28" s="26">
        <v>117</v>
      </c>
      <c r="R28" s="19">
        <v>4.3013887640091626E-2</v>
      </c>
      <c r="S28" s="26">
        <v>16</v>
      </c>
      <c r="T28" s="7">
        <v>8000</v>
      </c>
      <c r="U28" s="2">
        <v>142</v>
      </c>
      <c r="V28" s="11">
        <v>2001.1</v>
      </c>
      <c r="W28" s="14" t="s">
        <v>5281</v>
      </c>
      <c r="X28" s="18">
        <v>1</v>
      </c>
      <c r="Y28" s="9">
        <v>8000</v>
      </c>
      <c r="Z28" s="19">
        <f t="shared" si="0"/>
        <v>0</v>
      </c>
      <c r="AA28" s="25">
        <v>2001.1</v>
      </c>
      <c r="AB28" s="30">
        <f t="shared" si="1"/>
        <v>45000</v>
      </c>
      <c r="AC28" s="30">
        <f t="shared" si="2"/>
        <v>0.17777777777777778</v>
      </c>
      <c r="AD28" s="31">
        <f t="shared" si="3"/>
        <v>20.8</v>
      </c>
      <c r="AE28" s="31">
        <f t="shared" si="4"/>
        <v>25.244444444444447</v>
      </c>
      <c r="AG28" s="30">
        <f t="shared" si="5"/>
        <v>288000</v>
      </c>
      <c r="AH28" s="30">
        <f t="shared" si="6"/>
        <v>2.7777777777777776E-2</v>
      </c>
      <c r="AI28" s="31">
        <f t="shared" si="7"/>
        <v>3.25</v>
      </c>
      <c r="AJ28" s="31">
        <f t="shared" si="8"/>
        <v>3.9444444444444442</v>
      </c>
      <c r="AK28" s="30">
        <f>IF(W28="si",($S28*'COSTOS DE CREDITOS'!$C$27)/DATA!$G28,"")</f>
        <v>65.906835757745824</v>
      </c>
      <c r="AL28" s="90">
        <f>IF(W28="si",'COSTOS DE CREDITOS'!$C$35,"")</f>
        <v>20.421138461538462</v>
      </c>
      <c r="AM28" s="30">
        <f t="shared" si="9"/>
        <v>492.30769230769232</v>
      </c>
      <c r="AN28" s="30">
        <f t="shared" si="10"/>
        <v>0</v>
      </c>
      <c r="AO28" s="30">
        <f t="shared" si="11"/>
        <v>578.63566652697659</v>
      </c>
      <c r="AP28" s="30">
        <f t="shared" si="12"/>
        <v>1422.4643334730233</v>
      </c>
      <c r="AQ28" s="19">
        <f t="shared" si="13"/>
        <v>0.71084120407427087</v>
      </c>
    </row>
    <row r="29" spans="1:43" x14ac:dyDescent="0.2">
      <c r="A29" s="23" t="s">
        <v>5665</v>
      </c>
      <c r="B29" s="6" t="s">
        <v>5668</v>
      </c>
      <c r="C29" s="6" t="s">
        <v>5667</v>
      </c>
      <c r="D29" s="2">
        <v>140347</v>
      </c>
      <c r="E29" s="2">
        <v>140368</v>
      </c>
      <c r="F29" s="3" t="s">
        <v>40</v>
      </c>
      <c r="G29" s="2">
        <v>6</v>
      </c>
      <c r="H29" s="2">
        <v>140410</v>
      </c>
      <c r="I29" s="3" t="s">
        <v>41</v>
      </c>
      <c r="J29" s="15">
        <v>44939</v>
      </c>
      <c r="K29" s="24">
        <v>1075909971</v>
      </c>
      <c r="L29" s="15">
        <v>44943</v>
      </c>
      <c r="M29" s="15">
        <v>44957</v>
      </c>
      <c r="N29" s="15"/>
      <c r="O29" s="26">
        <f>VLOOKUP(D29,quash!A$2:$I$7791,9,FALSE)</f>
        <v>4</v>
      </c>
      <c r="P29" s="7">
        <v>7000</v>
      </c>
      <c r="Q29" s="26">
        <v>126</v>
      </c>
      <c r="R29" s="19">
        <v>3.3741050530766176E-2</v>
      </c>
      <c r="S29" s="26">
        <v>16</v>
      </c>
      <c r="T29" s="7">
        <v>8000</v>
      </c>
      <c r="U29" s="2">
        <v>142</v>
      </c>
      <c r="V29" s="11">
        <v>2001.1</v>
      </c>
      <c r="W29" s="14" t="s">
        <v>5281</v>
      </c>
      <c r="X29" s="18">
        <v>1</v>
      </c>
      <c r="Y29" s="9">
        <v>8000</v>
      </c>
      <c r="Z29" s="19">
        <f t="shared" si="0"/>
        <v>0</v>
      </c>
      <c r="AA29" s="25">
        <v>2001.1</v>
      </c>
      <c r="AB29" s="30">
        <f t="shared" si="1"/>
        <v>140000</v>
      </c>
      <c r="AC29" s="30">
        <f t="shared" si="2"/>
        <v>5.7142857142857141E-2</v>
      </c>
      <c r="AD29" s="31">
        <f t="shared" si="3"/>
        <v>7.2</v>
      </c>
      <c r="AE29" s="31">
        <f t="shared" si="4"/>
        <v>8.1142857142857139</v>
      </c>
      <c r="AG29" s="30">
        <f t="shared" si="5"/>
        <v>927000</v>
      </c>
      <c r="AH29" s="30">
        <f t="shared" si="6"/>
        <v>8.6299892125134836E-3</v>
      </c>
      <c r="AI29" s="31">
        <f t="shared" si="7"/>
        <v>1.087378640776699</v>
      </c>
      <c r="AJ29" s="31">
        <f t="shared" si="8"/>
        <v>1.2254584681769147</v>
      </c>
      <c r="AK29" s="30">
        <f>IF(W29="si",($S29*'COSTOS DE CREDITOS'!$C$27)/DATA!$G29,"")</f>
        <v>54.922363131454851</v>
      </c>
      <c r="AL29" s="90">
        <f>IF(W29="si",'COSTOS DE CREDITOS'!$C$35,"")</f>
        <v>20.421138461538462</v>
      </c>
      <c r="AM29" s="30">
        <f t="shared" si="9"/>
        <v>492.30769230769232</v>
      </c>
      <c r="AN29" s="30">
        <f t="shared" si="10"/>
        <v>0</v>
      </c>
      <c r="AO29" s="30">
        <f t="shared" si="11"/>
        <v>567.6511939006856</v>
      </c>
      <c r="AP29" s="30">
        <f t="shared" si="12"/>
        <v>1433.4488060993144</v>
      </c>
      <c r="AQ29" s="19">
        <f t="shared" si="13"/>
        <v>0.71633042131793234</v>
      </c>
    </row>
    <row r="30" spans="1:43" x14ac:dyDescent="0.2">
      <c r="A30" s="23" t="s">
        <v>5665</v>
      </c>
      <c r="B30" s="6" t="s">
        <v>5668</v>
      </c>
      <c r="C30" s="6" t="s">
        <v>5667</v>
      </c>
      <c r="D30" s="2">
        <v>140341</v>
      </c>
      <c r="E30" s="2">
        <v>140368</v>
      </c>
      <c r="F30" s="3" t="s">
        <v>40</v>
      </c>
      <c r="G30" s="2">
        <v>6</v>
      </c>
      <c r="H30" s="2">
        <v>140411</v>
      </c>
      <c r="I30" s="3" t="s">
        <v>42</v>
      </c>
      <c r="J30" s="15">
        <v>44939</v>
      </c>
      <c r="K30" s="24">
        <v>1075906005</v>
      </c>
      <c r="L30" s="15">
        <v>44943</v>
      </c>
      <c r="M30" s="15">
        <v>44957</v>
      </c>
      <c r="N30" s="15"/>
      <c r="O30" s="26">
        <f>VLOOKUP(D30,quash!A$2:$I$7791,9,FALSE)</f>
        <v>5</v>
      </c>
      <c r="P30" s="7">
        <v>7000</v>
      </c>
      <c r="Q30" s="26">
        <v>126</v>
      </c>
      <c r="R30" s="19">
        <v>3.3741050530766176E-2</v>
      </c>
      <c r="S30" s="26">
        <v>16</v>
      </c>
      <c r="T30" s="7">
        <v>8000</v>
      </c>
      <c r="U30" s="2">
        <v>142</v>
      </c>
      <c r="V30" s="11">
        <v>2001.1</v>
      </c>
      <c r="W30" s="14" t="s">
        <v>5281</v>
      </c>
      <c r="X30" s="18">
        <v>1</v>
      </c>
      <c r="Y30" s="9">
        <v>8000</v>
      </c>
      <c r="Z30" s="19">
        <f t="shared" si="0"/>
        <v>0</v>
      </c>
      <c r="AA30" s="25">
        <v>2001.1</v>
      </c>
      <c r="AB30" s="30">
        <f t="shared" si="1"/>
        <v>40000</v>
      </c>
      <c r="AC30" s="30">
        <f t="shared" si="2"/>
        <v>0.2</v>
      </c>
      <c r="AD30" s="31">
        <f t="shared" si="3"/>
        <v>25.200000000000003</v>
      </c>
      <c r="AE30" s="31">
        <f t="shared" si="4"/>
        <v>28.400000000000002</v>
      </c>
      <c r="AG30" s="30">
        <f t="shared" si="5"/>
        <v>352000</v>
      </c>
      <c r="AH30" s="30">
        <f t="shared" si="6"/>
        <v>2.2727272727272728E-2</v>
      </c>
      <c r="AI30" s="31">
        <f t="shared" si="7"/>
        <v>2.8636363636363638</v>
      </c>
      <c r="AJ30" s="31">
        <f t="shared" si="8"/>
        <v>3.2272727272727275</v>
      </c>
      <c r="AK30" s="30">
        <f>IF(W30="si",($S30*'COSTOS DE CREDITOS'!$C$27)/DATA!$G30,"")</f>
        <v>54.922363131454851</v>
      </c>
      <c r="AL30" s="90">
        <f>IF(W30="si",'COSTOS DE CREDITOS'!$C$35,"")</f>
        <v>20.421138461538462</v>
      </c>
      <c r="AM30" s="30">
        <f t="shared" si="9"/>
        <v>492.30769230769232</v>
      </c>
      <c r="AN30" s="30">
        <f t="shared" si="10"/>
        <v>0</v>
      </c>
      <c r="AO30" s="30">
        <f t="shared" si="11"/>
        <v>567.6511939006856</v>
      </c>
      <c r="AP30" s="30">
        <f t="shared" si="12"/>
        <v>1433.4488060993144</v>
      </c>
      <c r="AQ30" s="19">
        <f t="shared" si="13"/>
        <v>0.71633042131793234</v>
      </c>
    </row>
    <row r="31" spans="1:43" x14ac:dyDescent="0.2">
      <c r="A31" s="23" t="s">
        <v>5665</v>
      </c>
      <c r="B31" s="6" t="s">
        <v>5673</v>
      </c>
      <c r="C31" s="6" t="s">
        <v>5667</v>
      </c>
      <c r="D31" s="2">
        <v>140203</v>
      </c>
      <c r="E31" s="2">
        <v>140242</v>
      </c>
      <c r="F31" s="3" t="s">
        <v>43</v>
      </c>
      <c r="G31" s="2">
        <v>5</v>
      </c>
      <c r="H31" s="2">
        <v>140264</v>
      </c>
      <c r="I31" s="3" t="s">
        <v>44</v>
      </c>
      <c r="J31" s="15">
        <v>44937</v>
      </c>
      <c r="K31" s="24">
        <v>1074836959</v>
      </c>
      <c r="L31" s="15">
        <v>44938</v>
      </c>
      <c r="M31" s="15">
        <v>44957</v>
      </c>
      <c r="N31" s="15"/>
      <c r="O31" s="26">
        <f>VLOOKUP(D31,quash!A$2:$I$7791,9,FALSE)</f>
        <v>5</v>
      </c>
      <c r="P31" s="7">
        <v>14000</v>
      </c>
      <c r="Q31" s="26">
        <v>99</v>
      </c>
      <c r="R31" s="19">
        <v>5.9818464604665302E-3</v>
      </c>
      <c r="S31" s="26">
        <v>16</v>
      </c>
      <c r="T31" s="7">
        <v>5000</v>
      </c>
      <c r="U31" s="2">
        <v>147</v>
      </c>
      <c r="V31" s="11">
        <v>1297.9100000000001</v>
      </c>
      <c r="W31" s="14" t="s">
        <v>5281</v>
      </c>
      <c r="X31" s="18">
        <v>1</v>
      </c>
      <c r="Y31" s="9">
        <v>5000</v>
      </c>
      <c r="Z31" s="19">
        <f t="shared" si="0"/>
        <v>0</v>
      </c>
      <c r="AA31" s="25">
        <v>1297.9100000000001</v>
      </c>
      <c r="AB31" s="30">
        <f t="shared" si="1"/>
        <v>40000</v>
      </c>
      <c r="AC31" s="30">
        <f t="shared" si="2"/>
        <v>0.125</v>
      </c>
      <c r="AD31" s="31">
        <f t="shared" si="3"/>
        <v>12.375</v>
      </c>
      <c r="AE31" s="31">
        <f t="shared" si="4"/>
        <v>18.375</v>
      </c>
      <c r="AG31" s="30">
        <f t="shared" si="5"/>
        <v>352000</v>
      </c>
      <c r="AH31" s="30">
        <f t="shared" si="6"/>
        <v>1.4204545454545454E-2</v>
      </c>
      <c r="AI31" s="31">
        <f t="shared" si="7"/>
        <v>1.40625</v>
      </c>
      <c r="AJ31" s="31">
        <f t="shared" si="8"/>
        <v>2.0880681818181817</v>
      </c>
      <c r="AK31" s="30">
        <f>IF(W31="si",($S31*'COSTOS DE CREDITOS'!$C$27)/DATA!$G31,"")</f>
        <v>65.906835757745824</v>
      </c>
      <c r="AL31" s="90">
        <f>IF(W31="si",'COSTOS DE CREDITOS'!$C$35,"")</f>
        <v>20.421138461538462</v>
      </c>
      <c r="AM31" s="30">
        <f t="shared" si="9"/>
        <v>307.69230769230774</v>
      </c>
      <c r="AN31" s="30">
        <f t="shared" si="10"/>
        <v>0</v>
      </c>
      <c r="AO31" s="30">
        <f t="shared" si="11"/>
        <v>394.02028191159201</v>
      </c>
      <c r="AP31" s="30">
        <f t="shared" si="12"/>
        <v>903.88971808840802</v>
      </c>
      <c r="AQ31" s="19">
        <f t="shared" si="13"/>
        <v>0.69641941127536422</v>
      </c>
    </row>
    <row r="32" spans="1:43" x14ac:dyDescent="0.2">
      <c r="A32" s="23" t="s">
        <v>5665</v>
      </c>
      <c r="B32" s="6" t="s">
        <v>5674</v>
      </c>
      <c r="C32" s="6" t="s">
        <v>5670</v>
      </c>
      <c r="D32" s="4">
        <v>139875</v>
      </c>
      <c r="E32" s="4">
        <v>140359</v>
      </c>
      <c r="F32" s="5" t="s">
        <v>45</v>
      </c>
      <c r="G32" s="2">
        <v>5</v>
      </c>
      <c r="H32" s="4">
        <v>140360</v>
      </c>
      <c r="I32" s="5" t="s">
        <v>46</v>
      </c>
      <c r="J32" s="15">
        <v>44931</v>
      </c>
      <c r="K32" s="24">
        <v>1072244017</v>
      </c>
      <c r="L32" s="15">
        <v>44939</v>
      </c>
      <c r="M32" s="15">
        <v>44957</v>
      </c>
      <c r="N32" s="15"/>
      <c r="O32" s="26">
        <f>VLOOKUP(D32,quash!A$2:$I$7791,9,FALSE)</f>
        <v>1</v>
      </c>
      <c r="P32" s="7">
        <v>13000</v>
      </c>
      <c r="Q32" s="26">
        <v>129</v>
      </c>
      <c r="R32" s="19">
        <v>5.5171297012124164E-2</v>
      </c>
      <c r="S32" s="26">
        <v>16</v>
      </c>
      <c r="T32" s="8">
        <v>5000</v>
      </c>
      <c r="U32" s="4">
        <v>147</v>
      </c>
      <c r="V32" s="10">
        <v>1297.9100000000001</v>
      </c>
      <c r="W32" s="14" t="s">
        <v>5281</v>
      </c>
      <c r="X32" s="18">
        <v>1</v>
      </c>
      <c r="Y32" s="9">
        <v>5000</v>
      </c>
      <c r="Z32" s="19">
        <f t="shared" si="0"/>
        <v>0</v>
      </c>
      <c r="AA32" s="25">
        <v>1297.9100000000001</v>
      </c>
      <c r="AB32" s="30">
        <f t="shared" si="1"/>
        <v>224000</v>
      </c>
      <c r="AC32" s="30">
        <f t="shared" si="2"/>
        <v>2.2321428571428572E-2</v>
      </c>
      <c r="AD32" s="31">
        <f t="shared" si="3"/>
        <v>2.8794642857142856</v>
      </c>
      <c r="AE32" s="31">
        <f t="shared" si="4"/>
        <v>3.28125</v>
      </c>
      <c r="AG32" s="30">
        <f t="shared" si="5"/>
        <v>2427000</v>
      </c>
      <c r="AH32" s="30">
        <f t="shared" si="6"/>
        <v>2.0601565718994645E-3</v>
      </c>
      <c r="AI32" s="31">
        <f t="shared" si="7"/>
        <v>0.2657601977750309</v>
      </c>
      <c r="AJ32" s="31">
        <f t="shared" si="8"/>
        <v>0.30284301606922126</v>
      </c>
      <c r="AK32" s="30">
        <f>IF(W32="si",($S32*'COSTOS DE CREDITOS'!$C$27)/DATA!$G32,"")</f>
        <v>65.906835757745824</v>
      </c>
      <c r="AL32" s="90">
        <f>IF(W32="si",'COSTOS DE CREDITOS'!$C$35,"")</f>
        <v>20.421138461538462</v>
      </c>
      <c r="AM32" s="30">
        <f t="shared" si="9"/>
        <v>307.69230769230774</v>
      </c>
      <c r="AN32" s="30">
        <f t="shared" si="10"/>
        <v>0</v>
      </c>
      <c r="AO32" s="30">
        <f t="shared" si="11"/>
        <v>394.02028191159201</v>
      </c>
      <c r="AP32" s="30">
        <f t="shared" si="12"/>
        <v>903.88971808840802</v>
      </c>
      <c r="AQ32" s="19">
        <f t="shared" si="13"/>
        <v>0.69641941127536422</v>
      </c>
    </row>
    <row r="33" spans="1:43" x14ac:dyDescent="0.2">
      <c r="A33" s="23" t="s">
        <v>5665</v>
      </c>
      <c r="B33" s="6" t="s">
        <v>5674</v>
      </c>
      <c r="C33" s="6" t="s">
        <v>5670</v>
      </c>
      <c r="D33" s="2">
        <v>138665</v>
      </c>
      <c r="E33" s="2">
        <v>140359</v>
      </c>
      <c r="F33" s="3" t="s">
        <v>45</v>
      </c>
      <c r="G33" s="2">
        <v>5</v>
      </c>
      <c r="H33" s="2">
        <v>140361</v>
      </c>
      <c r="I33" s="3" t="s">
        <v>47</v>
      </c>
      <c r="J33" s="15">
        <v>44931</v>
      </c>
      <c r="K33" s="24">
        <v>1072233220</v>
      </c>
      <c r="L33" s="15">
        <v>44939</v>
      </c>
      <c r="M33" s="15">
        <v>44957</v>
      </c>
      <c r="N33" s="15"/>
      <c r="O33" s="26">
        <f>VLOOKUP(D33,quash!A$2:$I$7791,9,FALSE)</f>
        <v>2</v>
      </c>
      <c r="P33" s="7">
        <v>13000</v>
      </c>
      <c r="Q33" s="26">
        <v>129</v>
      </c>
      <c r="R33" s="19">
        <v>5.5171297012124164E-2</v>
      </c>
      <c r="S33" s="26">
        <v>16</v>
      </c>
      <c r="T33" s="7">
        <v>5000</v>
      </c>
      <c r="U33" s="2">
        <v>147</v>
      </c>
      <c r="V33" s="11">
        <v>1297.9100000000001</v>
      </c>
      <c r="W33" s="14" t="s">
        <v>5281</v>
      </c>
      <c r="X33" s="18">
        <v>1</v>
      </c>
      <c r="Y33" s="9">
        <v>5000</v>
      </c>
      <c r="Z33" s="19">
        <f t="shared" si="0"/>
        <v>0</v>
      </c>
      <c r="AA33" s="25">
        <v>1297.9100000000001</v>
      </c>
      <c r="AB33" s="30">
        <f t="shared" si="1"/>
        <v>161000</v>
      </c>
      <c r="AC33" s="30">
        <f t="shared" si="2"/>
        <v>3.1055900621118012E-2</v>
      </c>
      <c r="AD33" s="31">
        <f t="shared" si="3"/>
        <v>4.0062111801242235</v>
      </c>
      <c r="AE33" s="31">
        <f t="shared" si="4"/>
        <v>4.5652173913043477</v>
      </c>
      <c r="AG33" s="30">
        <f t="shared" si="5"/>
        <v>1695000</v>
      </c>
      <c r="AH33" s="30">
        <f t="shared" si="6"/>
        <v>2.9498525073746312E-3</v>
      </c>
      <c r="AI33" s="31">
        <f t="shared" si="7"/>
        <v>0.38053097345132741</v>
      </c>
      <c r="AJ33" s="31">
        <f t="shared" si="8"/>
        <v>0.4336283185840708</v>
      </c>
      <c r="AK33" s="30">
        <f>IF(W33="si",($S33*'COSTOS DE CREDITOS'!$C$27)/DATA!$G33,"")</f>
        <v>65.906835757745824</v>
      </c>
      <c r="AL33" s="90">
        <f>IF(W33="si",'COSTOS DE CREDITOS'!$C$35,"")</f>
        <v>20.421138461538462</v>
      </c>
      <c r="AM33" s="30">
        <f t="shared" si="9"/>
        <v>307.69230769230774</v>
      </c>
      <c r="AN33" s="30">
        <f t="shared" si="10"/>
        <v>0</v>
      </c>
      <c r="AO33" s="30">
        <f t="shared" si="11"/>
        <v>394.02028191159201</v>
      </c>
      <c r="AP33" s="30">
        <f t="shared" si="12"/>
        <v>903.88971808840802</v>
      </c>
      <c r="AQ33" s="19">
        <f t="shared" si="13"/>
        <v>0.69641941127536422</v>
      </c>
    </row>
    <row r="34" spans="1:43" x14ac:dyDescent="0.2">
      <c r="A34" s="23" t="s">
        <v>5665</v>
      </c>
      <c r="B34" s="6" t="s">
        <v>5674</v>
      </c>
      <c r="C34" s="6" t="s">
        <v>5670</v>
      </c>
      <c r="D34" s="2">
        <v>138669</v>
      </c>
      <c r="E34" s="2">
        <v>140359</v>
      </c>
      <c r="F34" s="3" t="s">
        <v>45</v>
      </c>
      <c r="G34" s="2">
        <v>5</v>
      </c>
      <c r="H34" s="2">
        <v>140362</v>
      </c>
      <c r="I34" s="3" t="s">
        <v>48</v>
      </c>
      <c r="J34" s="15" t="s">
        <v>5688</v>
      </c>
      <c r="K34" s="24" t="s">
        <v>5688</v>
      </c>
      <c r="L34" s="15">
        <v>44939</v>
      </c>
      <c r="M34" s="15">
        <v>44957</v>
      </c>
      <c r="N34" s="15"/>
      <c r="O34" s="26">
        <f>VLOOKUP(D34,quash!A$2:$I$7791,9,FALSE)</f>
        <v>1</v>
      </c>
      <c r="P34" s="7">
        <v>13000</v>
      </c>
      <c r="Q34" s="26">
        <v>129</v>
      </c>
      <c r="R34" s="19">
        <v>5.5171297012124164E-2</v>
      </c>
      <c r="S34" s="26">
        <v>16</v>
      </c>
      <c r="T34" s="7">
        <v>5000</v>
      </c>
      <c r="U34" s="2">
        <v>147</v>
      </c>
      <c r="V34" s="11">
        <v>1297.9100000000001</v>
      </c>
      <c r="W34" s="14" t="s">
        <v>5281</v>
      </c>
      <c r="X34" s="18">
        <v>1</v>
      </c>
      <c r="Y34" s="9">
        <v>5000</v>
      </c>
      <c r="Z34" s="19">
        <f t="shared" si="0"/>
        <v>0</v>
      </c>
      <c r="AA34" s="25">
        <v>1297.9100000000001</v>
      </c>
      <c r="AB34" s="30">
        <f t="shared" si="1"/>
        <v>224000</v>
      </c>
      <c r="AC34" s="30">
        <f t="shared" ref="AC34:AC65" si="14">$T34/AB34</f>
        <v>2.2321428571428572E-2</v>
      </c>
      <c r="AD34" s="31">
        <f t="shared" ref="AD34:AD65" si="15">AC34*$Q34</f>
        <v>2.8794642857142856</v>
      </c>
      <c r="AE34" s="31">
        <f t="shared" ref="AE34:AE65" si="16">AC34*$U34</f>
        <v>3.28125</v>
      </c>
      <c r="AG34" s="30">
        <f t="shared" si="5"/>
        <v>2427000</v>
      </c>
      <c r="AH34" s="30">
        <f t="shared" ref="AH34:AH65" si="17">IFERROR($T34/AG34,"")</f>
        <v>2.0601565718994645E-3</v>
      </c>
      <c r="AI34" s="31">
        <f t="shared" ref="AI34:AI65" si="18">IFERROR(AH34*$Q34,"")</f>
        <v>0.2657601977750309</v>
      </c>
      <c r="AJ34" s="31">
        <f t="shared" ref="AJ34:AJ65" si="19">IFERROR(AH34*$U34,"")</f>
        <v>0.30284301606922126</v>
      </c>
      <c r="AK34" s="30">
        <f>IF(W34="si",($S34*'COSTOS DE CREDITOS'!$C$27)/DATA!$G34,"")</f>
        <v>65.906835757745824</v>
      </c>
      <c r="AL34" s="90">
        <f>IF(W34="si",'COSTOS DE CREDITOS'!$C$35,"")</f>
        <v>20.421138461538462</v>
      </c>
      <c r="AM34" s="30">
        <f t="shared" si="9"/>
        <v>307.69230769230774</v>
      </c>
      <c r="AN34" s="30">
        <f t="shared" si="10"/>
        <v>0</v>
      </c>
      <c r="AO34" s="30">
        <f t="shared" si="11"/>
        <v>394.02028191159201</v>
      </c>
      <c r="AP34" s="30">
        <f t="shared" si="12"/>
        <v>903.88971808840802</v>
      </c>
      <c r="AQ34" s="19">
        <f t="shared" si="13"/>
        <v>0.69641941127536422</v>
      </c>
    </row>
    <row r="35" spans="1:43" x14ac:dyDescent="0.2">
      <c r="A35" s="23" t="s">
        <v>5665</v>
      </c>
      <c r="B35" s="6" t="s">
        <v>5674</v>
      </c>
      <c r="C35" s="6" t="s">
        <v>5670</v>
      </c>
      <c r="D35" s="2">
        <v>140061</v>
      </c>
      <c r="E35" s="2">
        <v>140359</v>
      </c>
      <c r="F35" s="3" t="s">
        <v>45</v>
      </c>
      <c r="G35" s="2">
        <v>5</v>
      </c>
      <c r="H35" s="2">
        <v>140363</v>
      </c>
      <c r="I35" s="3" t="s">
        <v>49</v>
      </c>
      <c r="J35" s="15">
        <v>44936</v>
      </c>
      <c r="K35" s="24">
        <v>1074172797</v>
      </c>
      <c r="L35" s="15">
        <v>44939</v>
      </c>
      <c r="M35" s="15">
        <v>44957</v>
      </c>
      <c r="N35" s="15"/>
      <c r="O35" s="26">
        <f>VLOOKUP(D35,quash!A$2:$I$7791,9,FALSE)</f>
        <v>5</v>
      </c>
      <c r="P35" s="7">
        <v>13000</v>
      </c>
      <c r="Q35" s="26">
        <v>129</v>
      </c>
      <c r="R35" s="19">
        <v>5.5171297012124164E-2</v>
      </c>
      <c r="S35" s="26">
        <v>16</v>
      </c>
      <c r="T35" s="7">
        <v>5000</v>
      </c>
      <c r="U35" s="2">
        <v>147</v>
      </c>
      <c r="V35" s="11">
        <v>1297.9100000000001</v>
      </c>
      <c r="W35" s="14" t="s">
        <v>5281</v>
      </c>
      <c r="X35" s="18">
        <v>1</v>
      </c>
      <c r="Y35" s="9">
        <v>5000</v>
      </c>
      <c r="Z35" s="19">
        <f t="shared" si="0"/>
        <v>0</v>
      </c>
      <c r="AA35" s="25">
        <v>1297.9100000000001</v>
      </c>
      <c r="AB35" s="30">
        <f t="shared" si="1"/>
        <v>40000</v>
      </c>
      <c r="AC35" s="30">
        <f t="shared" si="14"/>
        <v>0.125</v>
      </c>
      <c r="AD35" s="31">
        <f t="shared" si="15"/>
        <v>16.125</v>
      </c>
      <c r="AE35" s="31">
        <f t="shared" si="16"/>
        <v>18.375</v>
      </c>
      <c r="AG35" s="30">
        <f t="shared" si="5"/>
        <v>352000</v>
      </c>
      <c r="AH35" s="30">
        <f t="shared" si="17"/>
        <v>1.4204545454545454E-2</v>
      </c>
      <c r="AI35" s="31">
        <f t="shared" si="18"/>
        <v>1.8323863636363635</v>
      </c>
      <c r="AJ35" s="31">
        <f t="shared" si="19"/>
        <v>2.0880681818181817</v>
      </c>
      <c r="AK35" s="30">
        <f>IF(W35="si",($S35*'COSTOS DE CREDITOS'!$C$27)/DATA!$G35,"")</f>
        <v>65.906835757745824</v>
      </c>
      <c r="AL35" s="90">
        <f>IF(W35="si",'COSTOS DE CREDITOS'!$C$35,"")</f>
        <v>20.421138461538462</v>
      </c>
      <c r="AM35" s="30">
        <f t="shared" si="9"/>
        <v>307.69230769230774</v>
      </c>
      <c r="AN35" s="30">
        <f t="shared" si="10"/>
        <v>0</v>
      </c>
      <c r="AO35" s="30">
        <f t="shared" si="11"/>
        <v>394.02028191159201</v>
      </c>
      <c r="AP35" s="30">
        <f t="shared" si="12"/>
        <v>903.88971808840802</v>
      </c>
      <c r="AQ35" s="19">
        <f t="shared" si="13"/>
        <v>0.69641941127536422</v>
      </c>
    </row>
    <row r="36" spans="1:43" x14ac:dyDescent="0.2">
      <c r="A36" s="23" t="s">
        <v>5665</v>
      </c>
      <c r="B36" s="6" t="s">
        <v>5674</v>
      </c>
      <c r="C36" s="6" t="s">
        <v>5670</v>
      </c>
      <c r="D36" s="2">
        <v>138667</v>
      </c>
      <c r="E36" s="2">
        <v>140359</v>
      </c>
      <c r="F36" s="3" t="s">
        <v>45</v>
      </c>
      <c r="G36" s="2">
        <v>5</v>
      </c>
      <c r="H36" s="2">
        <v>140364</v>
      </c>
      <c r="I36" s="3" t="s">
        <v>50</v>
      </c>
      <c r="J36" s="15" t="s">
        <v>5688</v>
      </c>
      <c r="K36" s="24" t="s">
        <v>5688</v>
      </c>
      <c r="L36" s="15">
        <v>44939</v>
      </c>
      <c r="M36" s="15">
        <v>44957</v>
      </c>
      <c r="N36" s="15"/>
      <c r="O36" s="26">
        <f>VLOOKUP(D36,quash!A$2:$I$7791,9,FALSE)</f>
        <v>3</v>
      </c>
      <c r="P36" s="7">
        <v>13000</v>
      </c>
      <c r="Q36" s="26">
        <v>129</v>
      </c>
      <c r="R36" s="19">
        <v>5.5171297012124164E-2</v>
      </c>
      <c r="S36" s="26">
        <v>16</v>
      </c>
      <c r="T36" s="7">
        <v>5000</v>
      </c>
      <c r="U36" s="2">
        <v>147</v>
      </c>
      <c r="V36" s="11">
        <v>1297.9100000000001</v>
      </c>
      <c r="W36" s="14" t="s">
        <v>5281</v>
      </c>
      <c r="X36" s="18">
        <v>1</v>
      </c>
      <c r="Y36" s="9">
        <v>5000</v>
      </c>
      <c r="Z36" s="19">
        <f t="shared" si="0"/>
        <v>0</v>
      </c>
      <c r="AA36" s="25">
        <v>1297.9100000000001</v>
      </c>
      <c r="AB36" s="30">
        <f t="shared" si="1"/>
        <v>101000</v>
      </c>
      <c r="AC36" s="30">
        <f t="shared" si="14"/>
        <v>4.9504950495049507E-2</v>
      </c>
      <c r="AD36" s="31">
        <f t="shared" si="15"/>
        <v>6.3861386138613865</v>
      </c>
      <c r="AE36" s="31">
        <f t="shared" si="16"/>
        <v>7.2772277227722775</v>
      </c>
      <c r="AG36" s="30">
        <f t="shared" si="5"/>
        <v>778000</v>
      </c>
      <c r="AH36" s="30">
        <f t="shared" si="17"/>
        <v>6.4267352185089976E-3</v>
      </c>
      <c r="AI36" s="31">
        <f t="shared" si="18"/>
        <v>0.8290488431876607</v>
      </c>
      <c r="AJ36" s="31">
        <f t="shared" si="19"/>
        <v>0.94473007712082269</v>
      </c>
      <c r="AK36" s="30">
        <f>IF(W36="si",($S36*'COSTOS DE CREDITOS'!$C$27)/DATA!$G36,"")</f>
        <v>65.906835757745824</v>
      </c>
      <c r="AL36" s="90">
        <f>IF(W36="si",'COSTOS DE CREDITOS'!$C$35,"")</f>
        <v>20.421138461538462</v>
      </c>
      <c r="AM36" s="30">
        <f t="shared" si="9"/>
        <v>307.69230769230774</v>
      </c>
      <c r="AN36" s="30">
        <f t="shared" si="10"/>
        <v>0</v>
      </c>
      <c r="AO36" s="30">
        <f t="shared" si="11"/>
        <v>394.02028191159201</v>
      </c>
      <c r="AP36" s="30">
        <f t="shared" si="12"/>
        <v>903.88971808840802</v>
      </c>
      <c r="AQ36" s="19">
        <f t="shared" si="13"/>
        <v>0.69641941127536422</v>
      </c>
    </row>
    <row r="37" spans="1:43" x14ac:dyDescent="0.2">
      <c r="A37" s="23" t="s">
        <v>5665</v>
      </c>
      <c r="B37" s="6" t="s">
        <v>5671</v>
      </c>
      <c r="C37" s="6" t="s">
        <v>5670</v>
      </c>
      <c r="D37" s="2">
        <v>140221</v>
      </c>
      <c r="E37" s="2">
        <v>140644</v>
      </c>
      <c r="F37" s="3" t="s">
        <v>51</v>
      </c>
      <c r="G37" s="2">
        <v>5</v>
      </c>
      <c r="H37" s="2">
        <v>140650</v>
      </c>
      <c r="I37" s="3" t="s">
        <v>52</v>
      </c>
      <c r="J37" s="15">
        <v>44937</v>
      </c>
      <c r="K37" s="24">
        <v>1074900999</v>
      </c>
      <c r="L37" s="15">
        <v>44944</v>
      </c>
      <c r="M37" s="15">
        <v>44957</v>
      </c>
      <c r="N37" s="15"/>
      <c r="O37" s="26">
        <f>VLOOKUP(D37,quash!A$2:$I$7791,9,FALSE)</f>
        <v>1</v>
      </c>
      <c r="P37" s="7">
        <v>9000</v>
      </c>
      <c r="Q37" s="26">
        <v>146</v>
      </c>
      <c r="R37" s="19">
        <v>7.9000519063170377E-2</v>
      </c>
      <c r="S37" s="93">
        <v>26</v>
      </c>
      <c r="T37" s="7">
        <v>5000</v>
      </c>
      <c r="U37" s="2">
        <v>147</v>
      </c>
      <c r="V37" s="11">
        <v>1297.9100000000001</v>
      </c>
      <c r="W37" s="14" t="s">
        <v>5281</v>
      </c>
      <c r="X37" s="18">
        <v>0.97266381603242469</v>
      </c>
      <c r="Y37" s="9">
        <v>4863.3190801621231</v>
      </c>
      <c r="Z37" s="19">
        <f t="shared" si="0"/>
        <v>-2.7336183967575423E-2</v>
      </c>
      <c r="AA37" s="25">
        <v>1262.4300934666444</v>
      </c>
      <c r="AB37" s="30">
        <f t="shared" si="1"/>
        <v>224000</v>
      </c>
      <c r="AC37" s="30">
        <f t="shared" si="14"/>
        <v>2.2321428571428572E-2</v>
      </c>
      <c r="AD37" s="31">
        <f t="shared" si="15"/>
        <v>3.2589285714285716</v>
      </c>
      <c r="AE37" s="31">
        <f t="shared" si="16"/>
        <v>3.28125</v>
      </c>
      <c r="AG37" s="30">
        <f t="shared" si="5"/>
        <v>2427000</v>
      </c>
      <c r="AH37" s="30">
        <f t="shared" si="17"/>
        <v>2.0601565718994645E-3</v>
      </c>
      <c r="AI37" s="31">
        <f t="shared" si="18"/>
        <v>0.30078285949732181</v>
      </c>
      <c r="AJ37" s="31">
        <f t="shared" si="19"/>
        <v>0.30284301606922126</v>
      </c>
      <c r="AK37" s="30">
        <f>IF(W37="si",($S37*'COSTOS DE CREDITOS'!$C$27)/DATA!$G37,"")</f>
        <v>107.09860810633695</v>
      </c>
      <c r="AL37" s="90">
        <f>IF(W37="si",'COSTOS DE CREDITOS'!$C$35,"")</f>
        <v>20.421138461538462</v>
      </c>
      <c r="AM37" s="30">
        <f t="shared" si="9"/>
        <v>500</v>
      </c>
      <c r="AN37" s="30">
        <f t="shared" si="10"/>
        <v>136.6809198378769</v>
      </c>
      <c r="AO37" s="30">
        <f t="shared" si="11"/>
        <v>764.20066640575237</v>
      </c>
      <c r="AP37" s="30">
        <f t="shared" si="12"/>
        <v>498.22942706089202</v>
      </c>
      <c r="AQ37" s="19">
        <f t="shared" si="13"/>
        <v>0.39465902281586901</v>
      </c>
    </row>
    <row r="38" spans="1:43" x14ac:dyDescent="0.2">
      <c r="A38" s="23" t="s">
        <v>5665</v>
      </c>
      <c r="B38" s="6" t="s">
        <v>5671</v>
      </c>
      <c r="C38" s="6" t="s">
        <v>5670</v>
      </c>
      <c r="D38" s="2">
        <v>140468</v>
      </c>
      <c r="E38" s="2">
        <v>140644</v>
      </c>
      <c r="F38" s="3" t="s">
        <v>51</v>
      </c>
      <c r="G38" s="2">
        <v>5</v>
      </c>
      <c r="H38" s="2">
        <v>140651</v>
      </c>
      <c r="I38" s="3" t="s">
        <v>53</v>
      </c>
      <c r="J38" s="15">
        <v>44942</v>
      </c>
      <c r="K38" s="24">
        <v>1077064299</v>
      </c>
      <c r="L38" s="15">
        <v>44944</v>
      </c>
      <c r="M38" s="15">
        <v>44957</v>
      </c>
      <c r="N38" s="15"/>
      <c r="O38" s="26">
        <f>VLOOKUP(D38,quash!A$2:$I$7791,9,FALSE)</f>
        <v>1</v>
      </c>
      <c r="P38" s="7">
        <v>9000</v>
      </c>
      <c r="Q38" s="26">
        <v>146</v>
      </c>
      <c r="R38" s="19">
        <v>7.9000519063170377E-2</v>
      </c>
      <c r="S38" s="93">
        <v>26</v>
      </c>
      <c r="T38" s="7">
        <v>5000</v>
      </c>
      <c r="U38" s="2">
        <v>147</v>
      </c>
      <c r="V38" s="11">
        <v>1297.9100000000001</v>
      </c>
      <c r="W38" s="14" t="s">
        <v>5281</v>
      </c>
      <c r="X38" s="18">
        <v>0.97266381603242469</v>
      </c>
      <c r="Y38" s="9">
        <v>4863.3190801621231</v>
      </c>
      <c r="Z38" s="19">
        <f t="shared" si="0"/>
        <v>-2.7336183967575423E-2</v>
      </c>
      <c r="AA38" s="25">
        <v>1262.4300934666444</v>
      </c>
      <c r="AB38" s="30">
        <f t="shared" si="1"/>
        <v>224000</v>
      </c>
      <c r="AC38" s="30">
        <f t="shared" si="14"/>
        <v>2.2321428571428572E-2</v>
      </c>
      <c r="AD38" s="31">
        <f t="shared" si="15"/>
        <v>3.2589285714285716</v>
      </c>
      <c r="AE38" s="31">
        <f t="shared" si="16"/>
        <v>3.28125</v>
      </c>
      <c r="AG38" s="30">
        <f t="shared" si="5"/>
        <v>2427000</v>
      </c>
      <c r="AH38" s="30">
        <f t="shared" si="17"/>
        <v>2.0601565718994645E-3</v>
      </c>
      <c r="AI38" s="31">
        <f t="shared" si="18"/>
        <v>0.30078285949732181</v>
      </c>
      <c r="AJ38" s="31">
        <f t="shared" si="19"/>
        <v>0.30284301606922126</v>
      </c>
      <c r="AK38" s="30">
        <f>IF(W38="si",($S38*'COSTOS DE CREDITOS'!$C$27)/DATA!$G38,"")</f>
        <v>107.09860810633695</v>
      </c>
      <c r="AL38" s="90">
        <f>IF(W38="si",'COSTOS DE CREDITOS'!$C$35,"")</f>
        <v>20.421138461538462</v>
      </c>
      <c r="AM38" s="30">
        <f t="shared" si="9"/>
        <v>500</v>
      </c>
      <c r="AN38" s="30">
        <f t="shared" si="10"/>
        <v>136.6809198378769</v>
      </c>
      <c r="AO38" s="30">
        <f t="shared" si="11"/>
        <v>764.20066640575237</v>
      </c>
      <c r="AP38" s="30">
        <f t="shared" si="12"/>
        <v>498.22942706089202</v>
      </c>
      <c r="AQ38" s="19">
        <f t="shared" si="13"/>
        <v>0.39465902281586901</v>
      </c>
    </row>
    <row r="39" spans="1:43" x14ac:dyDescent="0.2">
      <c r="A39" s="23" t="s">
        <v>5665</v>
      </c>
      <c r="B39" s="6" t="s">
        <v>5675</v>
      </c>
      <c r="C39" s="6" t="s">
        <v>5667</v>
      </c>
      <c r="D39" s="2">
        <v>140080</v>
      </c>
      <c r="E39" s="2">
        <v>140719</v>
      </c>
      <c r="F39" s="3" t="s">
        <v>54</v>
      </c>
      <c r="G39" s="2">
        <v>6</v>
      </c>
      <c r="H39" s="2">
        <v>140724</v>
      </c>
      <c r="I39" s="3" t="s">
        <v>55</v>
      </c>
      <c r="J39" s="15">
        <v>44936</v>
      </c>
      <c r="K39" s="24">
        <v>1074331340</v>
      </c>
      <c r="L39" s="15">
        <v>44945</v>
      </c>
      <c r="M39" s="15">
        <v>44957</v>
      </c>
      <c r="N39" s="15"/>
      <c r="O39" s="26">
        <f>VLOOKUP(D39,quash!A$2:$I$7791,9,FALSE)</f>
        <v>2</v>
      </c>
      <c r="P39" s="7">
        <v>9000</v>
      </c>
      <c r="Q39" s="26">
        <v>136</v>
      </c>
      <c r="R39" s="19">
        <v>6.0360088312238727E-2</v>
      </c>
      <c r="S39" s="26">
        <v>16</v>
      </c>
      <c r="T39" s="7">
        <v>10000</v>
      </c>
      <c r="U39" s="2">
        <v>115</v>
      </c>
      <c r="V39" s="11">
        <v>1998.53</v>
      </c>
      <c r="W39" s="14" t="s">
        <v>5281</v>
      </c>
      <c r="X39" s="18">
        <v>1</v>
      </c>
      <c r="Y39" s="9">
        <v>10000</v>
      </c>
      <c r="Z39" s="19">
        <f t="shared" si="0"/>
        <v>0</v>
      </c>
      <c r="AA39" s="25">
        <v>1998.53</v>
      </c>
      <c r="AB39" s="30">
        <f t="shared" si="1"/>
        <v>161000</v>
      </c>
      <c r="AC39" s="30">
        <f t="shared" si="14"/>
        <v>6.2111801242236024E-2</v>
      </c>
      <c r="AD39" s="31">
        <f t="shared" si="15"/>
        <v>8.4472049689440993</v>
      </c>
      <c r="AE39" s="31">
        <f t="shared" si="16"/>
        <v>7.1428571428571423</v>
      </c>
      <c r="AG39" s="30">
        <f t="shared" si="5"/>
        <v>1695000</v>
      </c>
      <c r="AH39" s="30">
        <f t="shared" si="17"/>
        <v>5.8997050147492625E-3</v>
      </c>
      <c r="AI39" s="31">
        <f t="shared" si="18"/>
        <v>0.80235988200589969</v>
      </c>
      <c r="AJ39" s="31">
        <f t="shared" si="19"/>
        <v>0.67846607669616521</v>
      </c>
      <c r="AK39" s="30">
        <f>IF(W39="si",($S39*'COSTOS DE CREDITOS'!$C$27)/DATA!$G39,"")</f>
        <v>54.922363131454851</v>
      </c>
      <c r="AL39" s="90">
        <f>IF(W39="si",'COSTOS DE CREDITOS'!$C$35,"")</f>
        <v>20.421138461538462</v>
      </c>
      <c r="AM39" s="30">
        <f t="shared" si="9"/>
        <v>615.38461538461547</v>
      </c>
      <c r="AN39" s="30">
        <f t="shared" si="10"/>
        <v>0</v>
      </c>
      <c r="AO39" s="30">
        <f t="shared" si="11"/>
        <v>690.72811697760881</v>
      </c>
      <c r="AP39" s="30">
        <f t="shared" si="12"/>
        <v>1307.8018830223912</v>
      </c>
      <c r="AQ39" s="19">
        <f t="shared" si="13"/>
        <v>0.65438191221667485</v>
      </c>
    </row>
    <row r="40" spans="1:43" x14ac:dyDescent="0.2">
      <c r="A40" s="23" t="s">
        <v>5665</v>
      </c>
      <c r="B40" s="6" t="s">
        <v>5674</v>
      </c>
      <c r="C40" s="6" t="s">
        <v>5670</v>
      </c>
      <c r="D40" s="2">
        <v>140658</v>
      </c>
      <c r="E40" s="2">
        <v>140870</v>
      </c>
      <c r="F40" s="3" t="s">
        <v>56</v>
      </c>
      <c r="G40" s="2">
        <v>5</v>
      </c>
      <c r="H40" s="2">
        <v>140877</v>
      </c>
      <c r="I40" s="3" t="s">
        <v>57</v>
      </c>
      <c r="J40" s="15">
        <v>44943</v>
      </c>
      <c r="K40" s="24">
        <v>1077808068</v>
      </c>
      <c r="L40" s="15">
        <v>44946</v>
      </c>
      <c r="M40" s="15">
        <v>44957</v>
      </c>
      <c r="N40" s="15"/>
      <c r="O40" s="26">
        <f>VLOOKUP(D40,quash!A$2:$I$7791,9,FALSE)</f>
        <v>4</v>
      </c>
      <c r="P40" s="7">
        <v>13000</v>
      </c>
      <c r="Q40" s="26">
        <v>129</v>
      </c>
      <c r="R40" s="19">
        <v>5.5171297012124164E-2</v>
      </c>
      <c r="S40" s="26">
        <v>16</v>
      </c>
      <c r="T40" s="7">
        <v>5000</v>
      </c>
      <c r="U40" s="2">
        <v>147</v>
      </c>
      <c r="V40" s="11">
        <v>1297.9100000000001</v>
      </c>
      <c r="W40" s="14" t="s">
        <v>5281</v>
      </c>
      <c r="X40" s="18">
        <v>1</v>
      </c>
      <c r="Y40" s="9">
        <v>5000</v>
      </c>
      <c r="Z40" s="19">
        <f t="shared" si="0"/>
        <v>0</v>
      </c>
      <c r="AA40" s="25">
        <v>1297.9100000000001</v>
      </c>
      <c r="AB40" s="30">
        <f t="shared" si="1"/>
        <v>140000</v>
      </c>
      <c r="AC40" s="30">
        <f t="shared" si="14"/>
        <v>3.5714285714285712E-2</v>
      </c>
      <c r="AD40" s="31">
        <f t="shared" si="15"/>
        <v>4.6071428571428568</v>
      </c>
      <c r="AE40" s="31">
        <f t="shared" si="16"/>
        <v>5.25</v>
      </c>
      <c r="AG40" s="30">
        <f t="shared" si="5"/>
        <v>927000</v>
      </c>
      <c r="AH40" s="30">
        <f t="shared" si="17"/>
        <v>5.3937432578209281E-3</v>
      </c>
      <c r="AI40" s="31">
        <f t="shared" si="18"/>
        <v>0.69579288025889974</v>
      </c>
      <c r="AJ40" s="31">
        <f t="shared" si="19"/>
        <v>0.79288025889967639</v>
      </c>
      <c r="AK40" s="30">
        <f>IF(W40="si",($S40*'COSTOS DE CREDITOS'!$C$27)/DATA!$G40,"")</f>
        <v>65.906835757745824</v>
      </c>
      <c r="AL40" s="90">
        <f>IF(W40="si",'COSTOS DE CREDITOS'!$C$35,"")</f>
        <v>20.421138461538462</v>
      </c>
      <c r="AM40" s="30">
        <f t="shared" si="9"/>
        <v>307.69230769230774</v>
      </c>
      <c r="AN40" s="30">
        <f t="shared" si="10"/>
        <v>0</v>
      </c>
      <c r="AO40" s="30">
        <f t="shared" si="11"/>
        <v>394.02028191159201</v>
      </c>
      <c r="AP40" s="30">
        <f t="shared" si="12"/>
        <v>903.88971808840802</v>
      </c>
      <c r="AQ40" s="19">
        <f t="shared" si="13"/>
        <v>0.69641941127536422</v>
      </c>
    </row>
    <row r="41" spans="1:43" x14ac:dyDescent="0.2">
      <c r="A41" s="23" t="s">
        <v>5665</v>
      </c>
      <c r="B41" s="6" t="s">
        <v>5666</v>
      </c>
      <c r="C41" s="6" t="s">
        <v>5667</v>
      </c>
      <c r="D41" s="2">
        <v>140813</v>
      </c>
      <c r="E41" s="2">
        <v>140918</v>
      </c>
      <c r="F41" s="3" t="s">
        <v>58</v>
      </c>
      <c r="G41" s="2">
        <v>6</v>
      </c>
      <c r="H41" s="2">
        <v>140926</v>
      </c>
      <c r="I41" s="3" t="s">
        <v>59</v>
      </c>
      <c r="J41" s="15">
        <v>44945</v>
      </c>
      <c r="K41" s="24">
        <v>1078918999</v>
      </c>
      <c r="L41" s="15">
        <v>44946</v>
      </c>
      <c r="M41" s="15">
        <v>44957</v>
      </c>
      <c r="N41" s="15"/>
      <c r="O41" s="26">
        <f>VLOOKUP(D41,quash!A$2:$I$7791,9,FALSE)</f>
        <v>3</v>
      </c>
      <c r="P41" s="7">
        <v>15000</v>
      </c>
      <c r="Q41" s="26">
        <v>113</v>
      </c>
      <c r="R41" s="19">
        <v>3.373427512292651E-2</v>
      </c>
      <c r="S41" s="26">
        <v>16</v>
      </c>
      <c r="T41" s="7">
        <v>6000</v>
      </c>
      <c r="U41" s="2">
        <v>142</v>
      </c>
      <c r="V41" s="11">
        <v>1500.83</v>
      </c>
      <c r="W41" s="14" t="s">
        <v>5281</v>
      </c>
      <c r="X41" s="18">
        <v>1</v>
      </c>
      <c r="Y41" s="9">
        <v>6000</v>
      </c>
      <c r="Z41" s="19">
        <f t="shared" si="0"/>
        <v>0</v>
      </c>
      <c r="AA41" s="25">
        <v>1500.83</v>
      </c>
      <c r="AB41" s="30">
        <f t="shared" si="1"/>
        <v>101000</v>
      </c>
      <c r="AC41" s="30">
        <f t="shared" si="14"/>
        <v>5.9405940594059403E-2</v>
      </c>
      <c r="AD41" s="31">
        <f t="shared" si="15"/>
        <v>6.7128712871287126</v>
      </c>
      <c r="AE41" s="31">
        <f t="shared" si="16"/>
        <v>8.435643564356436</v>
      </c>
      <c r="AG41" s="30">
        <f t="shared" si="5"/>
        <v>778000</v>
      </c>
      <c r="AH41" s="30">
        <f t="shared" si="17"/>
        <v>7.7120822622107968E-3</v>
      </c>
      <c r="AI41" s="31">
        <f t="shared" si="18"/>
        <v>0.87146529562982</v>
      </c>
      <c r="AJ41" s="31">
        <f t="shared" si="19"/>
        <v>1.0951156812339331</v>
      </c>
      <c r="AK41" s="30">
        <f>IF(W41="si",($S41*'COSTOS DE CREDITOS'!$C$27)/DATA!$G41,"")</f>
        <v>54.922363131454851</v>
      </c>
      <c r="AL41" s="90">
        <f>IF(W41="si",'COSTOS DE CREDITOS'!$C$35,"")</f>
        <v>20.421138461538462</v>
      </c>
      <c r="AM41" s="30">
        <f t="shared" si="9"/>
        <v>369.23076923076923</v>
      </c>
      <c r="AN41" s="30">
        <f t="shared" si="10"/>
        <v>0</v>
      </c>
      <c r="AO41" s="30">
        <f t="shared" si="11"/>
        <v>444.5742708237625</v>
      </c>
      <c r="AP41" s="30">
        <f t="shared" si="12"/>
        <v>1056.2557291762373</v>
      </c>
      <c r="AQ41" s="19">
        <f t="shared" si="13"/>
        <v>0.70378106059729439</v>
      </c>
    </row>
    <row r="42" spans="1:43" x14ac:dyDescent="0.2">
      <c r="A42" s="23" t="s">
        <v>5665</v>
      </c>
      <c r="B42" s="6" t="s">
        <v>5666</v>
      </c>
      <c r="C42" s="6" t="s">
        <v>5667</v>
      </c>
      <c r="D42" s="2">
        <v>140815</v>
      </c>
      <c r="E42" s="2">
        <v>140918</v>
      </c>
      <c r="F42" s="3" t="s">
        <v>58</v>
      </c>
      <c r="G42" s="2">
        <v>6</v>
      </c>
      <c r="H42" s="2">
        <v>140927</v>
      </c>
      <c r="I42" s="3" t="s">
        <v>60</v>
      </c>
      <c r="J42" s="15">
        <v>44945</v>
      </c>
      <c r="K42" s="24">
        <v>1078920630</v>
      </c>
      <c r="L42" s="15">
        <v>44946</v>
      </c>
      <c r="M42" s="15">
        <v>44957</v>
      </c>
      <c r="N42" s="15"/>
      <c r="O42" s="26">
        <f>VLOOKUP(D42,quash!A$2:$I$7791,9,FALSE)</f>
        <v>1</v>
      </c>
      <c r="P42" s="7">
        <v>10000</v>
      </c>
      <c r="Q42" s="26">
        <v>110</v>
      </c>
      <c r="R42" s="19">
        <v>3.3741050530766099E-2</v>
      </c>
      <c r="S42" s="26">
        <v>16</v>
      </c>
      <c r="T42" s="7">
        <v>6000</v>
      </c>
      <c r="U42" s="2">
        <v>142</v>
      </c>
      <c r="V42" s="11">
        <v>1500.83</v>
      </c>
      <c r="W42" s="14" t="s">
        <v>5281</v>
      </c>
      <c r="X42" s="18">
        <v>1</v>
      </c>
      <c r="Y42" s="9">
        <v>6000</v>
      </c>
      <c r="Z42" s="19">
        <f t="shared" si="0"/>
        <v>0</v>
      </c>
      <c r="AA42" s="25">
        <v>1500.83</v>
      </c>
      <c r="AB42" s="30">
        <f t="shared" si="1"/>
        <v>224000</v>
      </c>
      <c r="AC42" s="30">
        <f t="shared" si="14"/>
        <v>2.6785714285714284E-2</v>
      </c>
      <c r="AD42" s="31">
        <f t="shared" si="15"/>
        <v>2.9464285714285712</v>
      </c>
      <c r="AE42" s="31">
        <f t="shared" si="16"/>
        <v>3.8035714285714284</v>
      </c>
      <c r="AG42" s="30">
        <f t="shared" si="5"/>
        <v>2427000</v>
      </c>
      <c r="AH42" s="30">
        <f t="shared" si="17"/>
        <v>2.472187886279357E-3</v>
      </c>
      <c r="AI42" s="31">
        <f t="shared" si="18"/>
        <v>0.27194066749072926</v>
      </c>
      <c r="AJ42" s="31">
        <f t="shared" si="19"/>
        <v>0.35105067985166871</v>
      </c>
      <c r="AK42" s="30">
        <f>IF(W42="si",($S42*'COSTOS DE CREDITOS'!$C$27)/DATA!$G42,"")</f>
        <v>54.922363131454851</v>
      </c>
      <c r="AL42" s="90">
        <f>IF(W42="si",'COSTOS DE CREDITOS'!$C$35,"")</f>
        <v>20.421138461538462</v>
      </c>
      <c r="AM42" s="30">
        <f t="shared" si="9"/>
        <v>369.23076923076923</v>
      </c>
      <c r="AN42" s="30">
        <f t="shared" si="10"/>
        <v>0</v>
      </c>
      <c r="AO42" s="30">
        <f t="shared" si="11"/>
        <v>444.5742708237625</v>
      </c>
      <c r="AP42" s="30">
        <f t="shared" si="12"/>
        <v>1056.2557291762373</v>
      </c>
      <c r="AQ42" s="19">
        <f t="shared" si="13"/>
        <v>0.70378106059729439</v>
      </c>
    </row>
    <row r="43" spans="1:43" x14ac:dyDescent="0.2">
      <c r="A43" s="23" t="s">
        <v>5665</v>
      </c>
      <c r="B43" s="6" t="s">
        <v>5673</v>
      </c>
      <c r="C43" s="6" t="s">
        <v>5667</v>
      </c>
      <c r="D43" s="2">
        <v>138811</v>
      </c>
      <c r="E43" s="2">
        <v>140798</v>
      </c>
      <c r="F43" s="3" t="s">
        <v>61</v>
      </c>
      <c r="G43" s="2">
        <v>8</v>
      </c>
      <c r="H43" s="2">
        <v>140940</v>
      </c>
      <c r="I43" s="3" t="s">
        <v>62</v>
      </c>
      <c r="J43" s="15" t="s">
        <v>5688</v>
      </c>
      <c r="K43" s="24" t="s">
        <v>5688</v>
      </c>
      <c r="L43" s="15">
        <v>44946</v>
      </c>
      <c r="M43" s="15">
        <v>44957</v>
      </c>
      <c r="N43" s="15"/>
      <c r="O43" s="26">
        <f>VLOOKUP(D43,quash!A$2:$I$7791,9,FALSE)</f>
        <v>5</v>
      </c>
      <c r="P43" s="7">
        <v>15000</v>
      </c>
      <c r="Q43" s="26">
        <v>92</v>
      </c>
      <c r="R43" s="19">
        <v>5.9818464604665302E-3</v>
      </c>
      <c r="S43" s="26">
        <v>16</v>
      </c>
      <c r="T43" s="7">
        <v>10000</v>
      </c>
      <c r="U43" s="2">
        <v>142</v>
      </c>
      <c r="V43" s="11">
        <v>2501.38</v>
      </c>
      <c r="W43" s="14" t="s">
        <v>5281</v>
      </c>
      <c r="X43" s="18">
        <v>1</v>
      </c>
      <c r="Y43" s="9">
        <v>10000</v>
      </c>
      <c r="Z43" s="19">
        <f t="shared" si="0"/>
        <v>0</v>
      </c>
      <c r="AA43" s="25">
        <v>2501.38</v>
      </c>
      <c r="AB43" s="30">
        <f t="shared" si="1"/>
        <v>40000</v>
      </c>
      <c r="AC43" s="30">
        <f t="shared" si="14"/>
        <v>0.25</v>
      </c>
      <c r="AD43" s="31">
        <f t="shared" si="15"/>
        <v>23</v>
      </c>
      <c r="AE43" s="31">
        <f t="shared" si="16"/>
        <v>35.5</v>
      </c>
      <c r="AG43" s="30">
        <f t="shared" si="5"/>
        <v>352000</v>
      </c>
      <c r="AH43" s="30">
        <f t="shared" si="17"/>
        <v>2.8409090909090908E-2</v>
      </c>
      <c r="AI43" s="31">
        <f t="shared" si="18"/>
        <v>2.6136363636363638</v>
      </c>
      <c r="AJ43" s="31">
        <f t="shared" si="19"/>
        <v>4.0340909090909092</v>
      </c>
      <c r="AK43" s="30">
        <f>IF(W43="si",($S43*'COSTOS DE CREDITOS'!$C$27)/DATA!$G43,"")</f>
        <v>41.191772348591137</v>
      </c>
      <c r="AL43" s="90">
        <f>IF(W43="si",'COSTOS DE CREDITOS'!$C$35,"")</f>
        <v>20.421138461538462</v>
      </c>
      <c r="AM43" s="30">
        <f t="shared" si="9"/>
        <v>615.38461538461547</v>
      </c>
      <c r="AN43" s="30">
        <f t="shared" si="10"/>
        <v>0</v>
      </c>
      <c r="AO43" s="30">
        <f t="shared" si="11"/>
        <v>676.99752619474509</v>
      </c>
      <c r="AP43" s="30">
        <f t="shared" si="12"/>
        <v>1824.3824738052549</v>
      </c>
      <c r="AQ43" s="19">
        <f t="shared" si="13"/>
        <v>0.72935038810786634</v>
      </c>
    </row>
    <row r="44" spans="1:43" x14ac:dyDescent="0.2">
      <c r="A44" s="23" t="s">
        <v>5665</v>
      </c>
      <c r="B44" s="6" t="s">
        <v>5671</v>
      </c>
      <c r="C44" s="6" t="s">
        <v>5670</v>
      </c>
      <c r="D44" s="2">
        <v>140640</v>
      </c>
      <c r="E44" s="2">
        <v>140972</v>
      </c>
      <c r="F44" s="3" t="s">
        <v>63</v>
      </c>
      <c r="G44" s="2">
        <v>5</v>
      </c>
      <c r="H44" s="2">
        <v>140979</v>
      </c>
      <c r="I44" s="3" t="s">
        <v>64</v>
      </c>
      <c r="J44" s="15">
        <v>44943</v>
      </c>
      <c r="K44" s="24">
        <v>1077742287</v>
      </c>
      <c r="L44" s="15">
        <v>44950</v>
      </c>
      <c r="M44" s="15">
        <v>44957</v>
      </c>
      <c r="N44" s="15"/>
      <c r="O44" s="26">
        <f>VLOOKUP(D44,quash!A$2:$I$7791,9,FALSE)</f>
        <v>4</v>
      </c>
      <c r="P44" s="7">
        <v>10000</v>
      </c>
      <c r="Q44" s="26">
        <v>147</v>
      </c>
      <c r="R44" s="19">
        <v>7.9000519063170294E-2</v>
      </c>
      <c r="S44" s="26">
        <v>16</v>
      </c>
      <c r="T44" s="7">
        <v>5000</v>
      </c>
      <c r="U44" s="2">
        <v>147</v>
      </c>
      <c r="V44" s="11">
        <v>1297.9100000000001</v>
      </c>
      <c r="W44" s="14" t="s">
        <v>5281</v>
      </c>
      <c r="X44" s="18">
        <v>1</v>
      </c>
      <c r="Y44" s="9">
        <v>5000</v>
      </c>
      <c r="Z44" s="19">
        <f t="shared" si="0"/>
        <v>0</v>
      </c>
      <c r="AA44" s="25">
        <v>1297.9100000000001</v>
      </c>
      <c r="AB44" s="30">
        <f t="shared" si="1"/>
        <v>140000</v>
      </c>
      <c r="AC44" s="30">
        <f t="shared" si="14"/>
        <v>3.5714285714285712E-2</v>
      </c>
      <c r="AD44" s="31">
        <f t="shared" si="15"/>
        <v>5.25</v>
      </c>
      <c r="AE44" s="31">
        <f t="shared" si="16"/>
        <v>5.25</v>
      </c>
      <c r="AG44" s="30">
        <f t="shared" si="5"/>
        <v>927000</v>
      </c>
      <c r="AH44" s="30">
        <f t="shared" si="17"/>
        <v>5.3937432578209281E-3</v>
      </c>
      <c r="AI44" s="31">
        <f t="shared" si="18"/>
        <v>0.79288025889967639</v>
      </c>
      <c r="AJ44" s="31">
        <f t="shared" si="19"/>
        <v>0.79288025889967639</v>
      </c>
      <c r="AK44" s="30">
        <f>IF(W44="si",($S44*'COSTOS DE CREDITOS'!$C$27)/DATA!$G44,"")</f>
        <v>65.906835757745824</v>
      </c>
      <c r="AL44" s="90">
        <f>IF(W44="si",'COSTOS DE CREDITOS'!$C$35,"")</f>
        <v>20.421138461538462</v>
      </c>
      <c r="AM44" s="30">
        <f t="shared" si="9"/>
        <v>307.69230769230774</v>
      </c>
      <c r="AN44" s="30">
        <f t="shared" si="10"/>
        <v>0</v>
      </c>
      <c r="AO44" s="30">
        <f t="shared" si="11"/>
        <v>394.02028191159201</v>
      </c>
      <c r="AP44" s="30">
        <f t="shared" si="12"/>
        <v>903.88971808840802</v>
      </c>
      <c r="AQ44" s="19">
        <f t="shared" si="13"/>
        <v>0.69641941127536422</v>
      </c>
    </row>
    <row r="45" spans="1:43" x14ac:dyDescent="0.2">
      <c r="A45" s="23" t="s">
        <v>5665</v>
      </c>
      <c r="B45" s="6" t="s">
        <v>5674</v>
      </c>
      <c r="C45" s="6" t="s">
        <v>5670</v>
      </c>
      <c r="D45" s="4">
        <v>140124</v>
      </c>
      <c r="E45" s="4">
        <v>141017</v>
      </c>
      <c r="F45" s="5" t="s">
        <v>65</v>
      </c>
      <c r="G45" s="2">
        <v>6</v>
      </c>
      <c r="H45" s="4">
        <v>141018</v>
      </c>
      <c r="I45" s="5" t="s">
        <v>66</v>
      </c>
      <c r="J45" s="15">
        <v>44937</v>
      </c>
      <c r="K45" s="24">
        <v>1074597230</v>
      </c>
      <c r="L45" s="15">
        <v>44950</v>
      </c>
      <c r="M45" s="15">
        <v>44957</v>
      </c>
      <c r="N45" s="15"/>
      <c r="O45" s="26">
        <f>VLOOKUP(D45,quash!A$2:$I$7791,9,FALSE)</f>
        <v>4</v>
      </c>
      <c r="P45" s="7">
        <v>12000</v>
      </c>
      <c r="Q45" s="26">
        <v>122</v>
      </c>
      <c r="R45" s="19">
        <v>4.8894826895459244E-2</v>
      </c>
      <c r="S45" s="26">
        <v>16</v>
      </c>
      <c r="T45" s="8">
        <v>6000</v>
      </c>
      <c r="U45" s="4">
        <v>142</v>
      </c>
      <c r="V45" s="10">
        <v>1500.83</v>
      </c>
      <c r="W45" s="14" t="s">
        <v>5281</v>
      </c>
      <c r="X45" s="18">
        <v>1</v>
      </c>
      <c r="Y45" s="9">
        <v>6000</v>
      </c>
      <c r="Z45" s="19">
        <f t="shared" si="0"/>
        <v>0</v>
      </c>
      <c r="AA45" s="25">
        <v>1500.83</v>
      </c>
      <c r="AB45" s="30">
        <f t="shared" si="1"/>
        <v>140000</v>
      </c>
      <c r="AC45" s="30">
        <f t="shared" si="14"/>
        <v>4.2857142857142858E-2</v>
      </c>
      <c r="AD45" s="31">
        <f t="shared" si="15"/>
        <v>5.2285714285714286</v>
      </c>
      <c r="AE45" s="31">
        <f t="shared" si="16"/>
        <v>6.0857142857142854</v>
      </c>
      <c r="AG45" s="30">
        <f t="shared" si="5"/>
        <v>927000</v>
      </c>
      <c r="AH45" s="30">
        <f t="shared" si="17"/>
        <v>6.4724919093851136E-3</v>
      </c>
      <c r="AI45" s="31">
        <f t="shared" si="18"/>
        <v>0.78964401294498388</v>
      </c>
      <c r="AJ45" s="31">
        <f t="shared" si="19"/>
        <v>0.91909385113268616</v>
      </c>
      <c r="AK45" s="30">
        <f>IF(W45="si",($S45*'COSTOS DE CREDITOS'!$C$27)/DATA!$G45,"")</f>
        <v>54.922363131454851</v>
      </c>
      <c r="AL45" s="90">
        <f>IF(W45="si",'COSTOS DE CREDITOS'!$C$35,"")</f>
        <v>20.421138461538462</v>
      </c>
      <c r="AM45" s="30">
        <f t="shared" si="9"/>
        <v>369.23076923076923</v>
      </c>
      <c r="AN45" s="30">
        <f t="shared" si="10"/>
        <v>0</v>
      </c>
      <c r="AO45" s="30">
        <f t="shared" si="11"/>
        <v>444.5742708237625</v>
      </c>
      <c r="AP45" s="30">
        <f t="shared" si="12"/>
        <v>1056.2557291762373</v>
      </c>
      <c r="AQ45" s="19">
        <f t="shared" si="13"/>
        <v>0.70378106059729439</v>
      </c>
    </row>
    <row r="46" spans="1:43" x14ac:dyDescent="0.2">
      <c r="A46" s="23" t="s">
        <v>5665</v>
      </c>
      <c r="B46" s="6" t="s">
        <v>5676</v>
      </c>
      <c r="C46" s="6" t="s">
        <v>5670</v>
      </c>
      <c r="D46" s="4">
        <v>140390</v>
      </c>
      <c r="E46" s="4">
        <v>141110</v>
      </c>
      <c r="F46" s="5" t="s">
        <v>67</v>
      </c>
      <c r="G46" s="2">
        <v>5</v>
      </c>
      <c r="H46" s="4">
        <v>141111</v>
      </c>
      <c r="I46" s="5" t="s">
        <v>68</v>
      </c>
      <c r="J46" s="15">
        <v>44939</v>
      </c>
      <c r="K46" s="24">
        <v>1076145665</v>
      </c>
      <c r="L46" s="15">
        <v>44950</v>
      </c>
      <c r="M46" s="15">
        <v>44957</v>
      </c>
      <c r="N46" s="15"/>
      <c r="O46" s="26">
        <f>VLOOKUP(D46,quash!A$2:$I$7791,9,FALSE)</f>
        <v>1</v>
      </c>
      <c r="P46" s="7">
        <v>9000</v>
      </c>
      <c r="Q46" s="26">
        <v>147</v>
      </c>
      <c r="R46" s="19">
        <v>7.9000519063170294E-2</v>
      </c>
      <c r="S46" s="26">
        <v>16</v>
      </c>
      <c r="T46" s="8">
        <v>6000</v>
      </c>
      <c r="U46" s="4">
        <v>142</v>
      </c>
      <c r="V46" s="10">
        <v>1500.83</v>
      </c>
      <c r="W46" s="14" t="s">
        <v>5281</v>
      </c>
      <c r="X46" s="18">
        <v>1</v>
      </c>
      <c r="Y46" s="9">
        <v>6000</v>
      </c>
      <c r="Z46" s="19">
        <f t="shared" si="0"/>
        <v>0</v>
      </c>
      <c r="AA46" s="25">
        <v>1500.83</v>
      </c>
      <c r="AB46" s="30">
        <f t="shared" si="1"/>
        <v>224000</v>
      </c>
      <c r="AC46" s="30">
        <f t="shared" si="14"/>
        <v>2.6785714285714284E-2</v>
      </c>
      <c r="AD46" s="31">
        <f t="shared" si="15"/>
        <v>3.9375</v>
      </c>
      <c r="AE46" s="31">
        <f t="shared" si="16"/>
        <v>3.8035714285714284</v>
      </c>
      <c r="AG46" s="30">
        <f t="shared" si="5"/>
        <v>2427000</v>
      </c>
      <c r="AH46" s="30">
        <f t="shared" si="17"/>
        <v>2.472187886279357E-3</v>
      </c>
      <c r="AI46" s="31">
        <f t="shared" si="18"/>
        <v>0.36341161928306548</v>
      </c>
      <c r="AJ46" s="31">
        <f t="shared" si="19"/>
        <v>0.35105067985166871</v>
      </c>
      <c r="AK46" s="30">
        <f>IF(W46="si",($S46*'COSTOS DE CREDITOS'!$C$27)/DATA!$G46,"")</f>
        <v>65.906835757745824</v>
      </c>
      <c r="AL46" s="90">
        <f>IF(W46="si",'COSTOS DE CREDITOS'!$C$35,"")</f>
        <v>20.421138461538462</v>
      </c>
      <c r="AM46" s="30">
        <f t="shared" si="9"/>
        <v>369.23076923076923</v>
      </c>
      <c r="AN46" s="30">
        <f t="shared" si="10"/>
        <v>0</v>
      </c>
      <c r="AO46" s="30">
        <f t="shared" si="11"/>
        <v>455.5587434500535</v>
      </c>
      <c r="AP46" s="30">
        <f t="shared" si="12"/>
        <v>1045.2712565499464</v>
      </c>
      <c r="AQ46" s="19">
        <f t="shared" si="13"/>
        <v>0.69646212865544166</v>
      </c>
    </row>
    <row r="47" spans="1:43" x14ac:dyDescent="0.2">
      <c r="A47" s="23" t="s">
        <v>5665</v>
      </c>
      <c r="B47" s="6" t="s">
        <v>5676</v>
      </c>
      <c r="C47" s="6" t="s">
        <v>5670</v>
      </c>
      <c r="D47" s="4">
        <v>139228</v>
      </c>
      <c r="E47" s="4">
        <v>141132</v>
      </c>
      <c r="F47" s="5" t="s">
        <v>69</v>
      </c>
      <c r="G47" s="2">
        <v>5</v>
      </c>
      <c r="H47" s="4">
        <v>141133</v>
      </c>
      <c r="I47" s="5" t="s">
        <v>70</v>
      </c>
      <c r="J47" s="15" t="s">
        <v>5688</v>
      </c>
      <c r="K47" s="24" t="s">
        <v>5688</v>
      </c>
      <c r="L47" s="15">
        <v>44950</v>
      </c>
      <c r="M47" s="15">
        <v>44957</v>
      </c>
      <c r="N47" s="15"/>
      <c r="O47" s="26">
        <f>VLOOKUP(D47,quash!A$2:$I$7791,9,FALSE)</f>
        <v>2</v>
      </c>
      <c r="P47" s="7">
        <v>9000</v>
      </c>
      <c r="Q47" s="26">
        <v>147</v>
      </c>
      <c r="R47" s="19">
        <v>7.9000519063170294E-2</v>
      </c>
      <c r="S47" s="26">
        <v>16</v>
      </c>
      <c r="T47" s="8">
        <v>6000</v>
      </c>
      <c r="U47" s="4">
        <v>142</v>
      </c>
      <c r="V47" s="10">
        <v>1500.83</v>
      </c>
      <c r="W47" s="14" t="s">
        <v>5281</v>
      </c>
      <c r="X47" s="18">
        <v>1</v>
      </c>
      <c r="Y47" s="9">
        <v>6000</v>
      </c>
      <c r="Z47" s="19">
        <f t="shared" si="0"/>
        <v>0</v>
      </c>
      <c r="AA47" s="25">
        <v>1500.83</v>
      </c>
      <c r="AB47" s="30">
        <f t="shared" si="1"/>
        <v>161000</v>
      </c>
      <c r="AC47" s="30">
        <f t="shared" si="14"/>
        <v>3.7267080745341616E-2</v>
      </c>
      <c r="AD47" s="31">
        <f t="shared" si="15"/>
        <v>5.4782608695652177</v>
      </c>
      <c r="AE47" s="31">
        <f t="shared" si="16"/>
        <v>5.2919254658385091</v>
      </c>
      <c r="AG47" s="30">
        <f t="shared" si="5"/>
        <v>1695000</v>
      </c>
      <c r="AH47" s="30">
        <f t="shared" si="17"/>
        <v>3.5398230088495575E-3</v>
      </c>
      <c r="AI47" s="31">
        <f t="shared" si="18"/>
        <v>0.52035398230088492</v>
      </c>
      <c r="AJ47" s="31">
        <f t="shared" si="19"/>
        <v>0.50265486725663711</v>
      </c>
      <c r="AK47" s="30">
        <f>IF(W47="si",($S47*'COSTOS DE CREDITOS'!$C$27)/DATA!$G47,"")</f>
        <v>65.906835757745824</v>
      </c>
      <c r="AL47" s="90">
        <f>IF(W47="si",'COSTOS DE CREDITOS'!$C$35,"")</f>
        <v>20.421138461538462</v>
      </c>
      <c r="AM47" s="30">
        <f t="shared" si="9"/>
        <v>369.23076923076923</v>
      </c>
      <c r="AN47" s="30">
        <f t="shared" si="10"/>
        <v>0</v>
      </c>
      <c r="AO47" s="30">
        <f t="shared" si="11"/>
        <v>455.5587434500535</v>
      </c>
      <c r="AP47" s="30">
        <f t="shared" si="12"/>
        <v>1045.2712565499464</v>
      </c>
      <c r="AQ47" s="19">
        <f t="shared" si="13"/>
        <v>0.69646212865544166</v>
      </c>
    </row>
    <row r="48" spans="1:43" x14ac:dyDescent="0.2">
      <c r="A48" s="23" t="s">
        <v>5665</v>
      </c>
      <c r="B48" s="6" t="s">
        <v>5674</v>
      </c>
      <c r="C48" s="6" t="s">
        <v>5670</v>
      </c>
      <c r="D48" s="2">
        <v>140116</v>
      </c>
      <c r="E48" s="2">
        <v>141017</v>
      </c>
      <c r="F48" s="3" t="s">
        <v>65</v>
      </c>
      <c r="G48" s="2">
        <v>6</v>
      </c>
      <c r="H48" s="2">
        <v>141019</v>
      </c>
      <c r="I48" s="3" t="s">
        <v>71</v>
      </c>
      <c r="J48" s="15">
        <v>44936</v>
      </c>
      <c r="K48" s="24">
        <v>1074387337</v>
      </c>
      <c r="L48" s="15">
        <v>44950</v>
      </c>
      <c r="M48" s="15">
        <v>44957</v>
      </c>
      <c r="N48" s="15"/>
      <c r="O48" s="26">
        <f>VLOOKUP(D48,quash!A$2:$I$7791,9,FALSE)</f>
        <v>2</v>
      </c>
      <c r="P48" s="7">
        <v>12000</v>
      </c>
      <c r="Q48" s="26">
        <v>122</v>
      </c>
      <c r="R48" s="19">
        <v>4.8894826895459244E-2</v>
      </c>
      <c r="S48" s="26">
        <v>16</v>
      </c>
      <c r="T48" s="7">
        <v>6000</v>
      </c>
      <c r="U48" s="2">
        <v>142</v>
      </c>
      <c r="V48" s="11">
        <v>1500.83</v>
      </c>
      <c r="W48" s="14" t="s">
        <v>5281</v>
      </c>
      <c r="X48" s="18">
        <v>1</v>
      </c>
      <c r="Y48" s="9">
        <v>6000</v>
      </c>
      <c r="Z48" s="19">
        <f t="shared" si="0"/>
        <v>0</v>
      </c>
      <c r="AA48" s="25">
        <v>1500.83</v>
      </c>
      <c r="AB48" s="30">
        <f t="shared" si="1"/>
        <v>161000</v>
      </c>
      <c r="AC48" s="30">
        <f t="shared" si="14"/>
        <v>3.7267080745341616E-2</v>
      </c>
      <c r="AD48" s="31">
        <f t="shared" si="15"/>
        <v>4.5465838509316772</v>
      </c>
      <c r="AE48" s="31">
        <f t="shared" si="16"/>
        <v>5.2919254658385091</v>
      </c>
      <c r="AG48" s="30">
        <f t="shared" si="5"/>
        <v>1695000</v>
      </c>
      <c r="AH48" s="30">
        <f t="shared" si="17"/>
        <v>3.5398230088495575E-3</v>
      </c>
      <c r="AI48" s="31">
        <f t="shared" si="18"/>
        <v>0.43185840707964601</v>
      </c>
      <c r="AJ48" s="31">
        <f t="shared" si="19"/>
        <v>0.50265486725663711</v>
      </c>
      <c r="AK48" s="30">
        <f>IF(W48="si",($S48*'COSTOS DE CREDITOS'!$C$27)/DATA!$G48,"")</f>
        <v>54.922363131454851</v>
      </c>
      <c r="AL48" s="90">
        <f>IF(W48="si",'COSTOS DE CREDITOS'!$C$35,"")</f>
        <v>20.421138461538462</v>
      </c>
      <c r="AM48" s="30">
        <f t="shared" si="9"/>
        <v>369.23076923076923</v>
      </c>
      <c r="AN48" s="30">
        <f t="shared" si="10"/>
        <v>0</v>
      </c>
      <c r="AO48" s="30">
        <f t="shared" si="11"/>
        <v>444.5742708237625</v>
      </c>
      <c r="AP48" s="30">
        <f t="shared" si="12"/>
        <v>1056.2557291762373</v>
      </c>
      <c r="AQ48" s="19">
        <f t="shared" si="13"/>
        <v>0.70378106059729439</v>
      </c>
    </row>
    <row r="49" spans="1:43" x14ac:dyDescent="0.2">
      <c r="A49" s="23" t="s">
        <v>5665</v>
      </c>
      <c r="B49" s="6" t="s">
        <v>5674</v>
      </c>
      <c r="C49" s="6" t="s">
        <v>5670</v>
      </c>
      <c r="D49" s="2">
        <v>140118</v>
      </c>
      <c r="E49" s="2">
        <v>141017</v>
      </c>
      <c r="F49" s="3" t="s">
        <v>65</v>
      </c>
      <c r="G49" s="2">
        <v>6</v>
      </c>
      <c r="H49" s="2">
        <v>141020</v>
      </c>
      <c r="I49" s="3" t="s">
        <v>72</v>
      </c>
      <c r="J49" s="15">
        <v>44936</v>
      </c>
      <c r="K49" s="24">
        <v>1074386709</v>
      </c>
      <c r="L49" s="15">
        <v>44950</v>
      </c>
      <c r="M49" s="15">
        <v>44957</v>
      </c>
      <c r="N49" s="15"/>
      <c r="O49" s="26">
        <f>VLOOKUP(D49,quash!A$2:$I$7791,9,FALSE)</f>
        <v>3</v>
      </c>
      <c r="P49" s="7">
        <v>12000</v>
      </c>
      <c r="Q49" s="26">
        <v>122</v>
      </c>
      <c r="R49" s="19">
        <v>4.6603438441845293E-2</v>
      </c>
      <c r="S49" s="26">
        <v>16</v>
      </c>
      <c r="T49" s="7">
        <v>8000</v>
      </c>
      <c r="U49" s="2">
        <v>142</v>
      </c>
      <c r="V49" s="11">
        <v>2001.1</v>
      </c>
      <c r="W49" s="14" t="s">
        <v>5281</v>
      </c>
      <c r="X49" s="18">
        <v>1</v>
      </c>
      <c r="Y49" s="9">
        <v>8000</v>
      </c>
      <c r="Z49" s="19">
        <f t="shared" si="0"/>
        <v>0</v>
      </c>
      <c r="AA49" s="25">
        <v>2001.1</v>
      </c>
      <c r="AB49" s="30">
        <f t="shared" si="1"/>
        <v>101000</v>
      </c>
      <c r="AC49" s="30">
        <f t="shared" si="14"/>
        <v>7.9207920792079209E-2</v>
      </c>
      <c r="AD49" s="31">
        <f t="shared" si="15"/>
        <v>9.6633663366336631</v>
      </c>
      <c r="AE49" s="31">
        <f t="shared" si="16"/>
        <v>11.247524752475247</v>
      </c>
      <c r="AG49" s="30">
        <f t="shared" si="5"/>
        <v>778000</v>
      </c>
      <c r="AH49" s="30">
        <f t="shared" si="17"/>
        <v>1.0282776349614395E-2</v>
      </c>
      <c r="AI49" s="31">
        <f t="shared" si="18"/>
        <v>1.2544987146529563</v>
      </c>
      <c r="AJ49" s="31">
        <f t="shared" si="19"/>
        <v>1.4601542416452442</v>
      </c>
      <c r="AK49" s="30">
        <f>IF(W49="si",($S49*'COSTOS DE CREDITOS'!$C$27)/DATA!$G49,"")</f>
        <v>54.922363131454851</v>
      </c>
      <c r="AL49" s="90">
        <f>IF(W49="si",'COSTOS DE CREDITOS'!$C$35,"")</f>
        <v>20.421138461538462</v>
      </c>
      <c r="AM49" s="30">
        <f t="shared" si="9"/>
        <v>492.30769230769232</v>
      </c>
      <c r="AN49" s="30">
        <f t="shared" si="10"/>
        <v>0</v>
      </c>
      <c r="AO49" s="30">
        <f t="shared" si="11"/>
        <v>567.6511939006856</v>
      </c>
      <c r="AP49" s="30">
        <f t="shared" si="12"/>
        <v>1433.4488060993144</v>
      </c>
      <c r="AQ49" s="19">
        <f t="shared" si="13"/>
        <v>0.71633042131793234</v>
      </c>
    </row>
    <row r="50" spans="1:43" x14ac:dyDescent="0.2">
      <c r="A50" s="23" t="s">
        <v>5665</v>
      </c>
      <c r="B50" s="6" t="s">
        <v>5674</v>
      </c>
      <c r="C50" s="6" t="s">
        <v>5670</v>
      </c>
      <c r="D50" s="2">
        <v>140194</v>
      </c>
      <c r="E50" s="2">
        <v>141017</v>
      </c>
      <c r="F50" s="3" t="s">
        <v>65</v>
      </c>
      <c r="G50" s="2">
        <v>6</v>
      </c>
      <c r="H50" s="2">
        <v>141021</v>
      </c>
      <c r="I50" s="3" t="s">
        <v>73</v>
      </c>
      <c r="J50" s="15">
        <v>44937</v>
      </c>
      <c r="K50" s="24">
        <v>1074758433</v>
      </c>
      <c r="L50" s="15">
        <v>44950</v>
      </c>
      <c r="M50" s="15">
        <v>44957</v>
      </c>
      <c r="N50" s="15"/>
      <c r="O50" s="26">
        <f>VLOOKUP(D50,quash!A$2:$I$7791,9,FALSE)</f>
        <v>2</v>
      </c>
      <c r="P50" s="7">
        <v>12000</v>
      </c>
      <c r="Q50" s="26">
        <v>122</v>
      </c>
      <c r="R50" s="19">
        <v>4.4527436709070889E-2</v>
      </c>
      <c r="S50" s="26">
        <v>16</v>
      </c>
      <c r="T50" s="7">
        <v>10000</v>
      </c>
      <c r="U50" s="2">
        <v>142</v>
      </c>
      <c r="V50" s="11">
        <v>2501.38</v>
      </c>
      <c r="W50" s="14" t="s">
        <v>5281</v>
      </c>
      <c r="X50" s="18">
        <v>1</v>
      </c>
      <c r="Y50" s="9">
        <v>10000</v>
      </c>
      <c r="Z50" s="19">
        <f t="shared" si="0"/>
        <v>0</v>
      </c>
      <c r="AA50" s="25">
        <v>2501.38</v>
      </c>
      <c r="AB50" s="30">
        <f t="shared" si="1"/>
        <v>161000</v>
      </c>
      <c r="AC50" s="30">
        <f t="shared" si="14"/>
        <v>6.2111801242236024E-2</v>
      </c>
      <c r="AD50" s="31">
        <f t="shared" si="15"/>
        <v>7.5776397515527947</v>
      </c>
      <c r="AE50" s="31">
        <f t="shared" si="16"/>
        <v>8.8198757763975149</v>
      </c>
      <c r="AG50" s="30">
        <f t="shared" si="5"/>
        <v>1695000</v>
      </c>
      <c r="AH50" s="30">
        <f t="shared" si="17"/>
        <v>5.8997050147492625E-3</v>
      </c>
      <c r="AI50" s="31">
        <f t="shared" si="18"/>
        <v>0.71976401179940996</v>
      </c>
      <c r="AJ50" s="31">
        <f t="shared" si="19"/>
        <v>0.83775811209439532</v>
      </c>
      <c r="AK50" s="30">
        <f>IF(W50="si",($S50*'COSTOS DE CREDITOS'!$C$27)/DATA!$G50,"")</f>
        <v>54.922363131454851</v>
      </c>
      <c r="AL50" s="90">
        <f>IF(W50="si",'COSTOS DE CREDITOS'!$C$35,"")</f>
        <v>20.421138461538462</v>
      </c>
      <c r="AM50" s="30">
        <f t="shared" si="9"/>
        <v>615.38461538461547</v>
      </c>
      <c r="AN50" s="30">
        <f t="shared" si="10"/>
        <v>0</v>
      </c>
      <c r="AO50" s="30">
        <f t="shared" si="11"/>
        <v>690.72811697760881</v>
      </c>
      <c r="AP50" s="30">
        <f t="shared" si="12"/>
        <v>1810.6518830223913</v>
      </c>
      <c r="AQ50" s="19">
        <f t="shared" si="13"/>
        <v>0.72386118183658266</v>
      </c>
    </row>
    <row r="51" spans="1:43" x14ac:dyDescent="0.2">
      <c r="A51" s="23" t="s">
        <v>5665</v>
      </c>
      <c r="B51" s="6" t="s">
        <v>5674</v>
      </c>
      <c r="C51" s="6" t="s">
        <v>5670</v>
      </c>
      <c r="D51" s="2">
        <v>140287</v>
      </c>
      <c r="E51" s="2">
        <v>141017</v>
      </c>
      <c r="F51" s="3" t="s">
        <v>65</v>
      </c>
      <c r="G51" s="2">
        <v>6</v>
      </c>
      <c r="H51" s="2">
        <v>141022</v>
      </c>
      <c r="I51" s="3" t="s">
        <v>74</v>
      </c>
      <c r="J51" s="15">
        <v>44938</v>
      </c>
      <c r="K51" s="24">
        <v>1075290915</v>
      </c>
      <c r="L51" s="15">
        <v>44950</v>
      </c>
      <c r="M51" s="15">
        <v>44957</v>
      </c>
      <c r="N51" s="15"/>
      <c r="O51" s="26">
        <f>VLOOKUP(D51,quash!A$2:$I$7791,9,FALSE)</f>
        <v>3</v>
      </c>
      <c r="P51" s="7">
        <v>12000</v>
      </c>
      <c r="Q51" s="26">
        <v>122</v>
      </c>
      <c r="R51" s="19">
        <v>4.6603438441845293E-2</v>
      </c>
      <c r="S51" s="26">
        <v>16</v>
      </c>
      <c r="T51" s="7">
        <v>8000</v>
      </c>
      <c r="U51" s="2">
        <v>142</v>
      </c>
      <c r="V51" s="11">
        <v>2001.1</v>
      </c>
      <c r="W51" s="14" t="s">
        <v>5281</v>
      </c>
      <c r="X51" s="18">
        <v>1</v>
      </c>
      <c r="Y51" s="9">
        <v>8000</v>
      </c>
      <c r="Z51" s="19">
        <f t="shared" si="0"/>
        <v>0</v>
      </c>
      <c r="AA51" s="25">
        <v>2001.1</v>
      </c>
      <c r="AB51" s="30">
        <f t="shared" si="1"/>
        <v>101000</v>
      </c>
      <c r="AC51" s="30">
        <f t="shared" si="14"/>
        <v>7.9207920792079209E-2</v>
      </c>
      <c r="AD51" s="31">
        <f t="shared" si="15"/>
        <v>9.6633663366336631</v>
      </c>
      <c r="AE51" s="31">
        <f t="shared" si="16"/>
        <v>11.247524752475247</v>
      </c>
      <c r="AG51" s="30">
        <f t="shared" si="5"/>
        <v>778000</v>
      </c>
      <c r="AH51" s="30">
        <f t="shared" si="17"/>
        <v>1.0282776349614395E-2</v>
      </c>
      <c r="AI51" s="31">
        <f t="shared" si="18"/>
        <v>1.2544987146529563</v>
      </c>
      <c r="AJ51" s="31">
        <f t="shared" si="19"/>
        <v>1.4601542416452442</v>
      </c>
      <c r="AK51" s="30">
        <f>IF(W51="si",($S51*'COSTOS DE CREDITOS'!$C$27)/DATA!$G51,"")</f>
        <v>54.922363131454851</v>
      </c>
      <c r="AL51" s="90">
        <f>IF(W51="si",'COSTOS DE CREDITOS'!$C$35,"")</f>
        <v>20.421138461538462</v>
      </c>
      <c r="AM51" s="30">
        <f t="shared" si="9"/>
        <v>492.30769230769232</v>
      </c>
      <c r="AN51" s="30">
        <f t="shared" si="10"/>
        <v>0</v>
      </c>
      <c r="AO51" s="30">
        <f t="shared" si="11"/>
        <v>567.6511939006856</v>
      </c>
      <c r="AP51" s="30">
        <f t="shared" si="12"/>
        <v>1433.4488060993144</v>
      </c>
      <c r="AQ51" s="19">
        <f t="shared" si="13"/>
        <v>0.71633042131793234</v>
      </c>
    </row>
    <row r="52" spans="1:43" x14ac:dyDescent="0.2">
      <c r="A52" s="23" t="s">
        <v>5665</v>
      </c>
      <c r="B52" s="6" t="s">
        <v>5674</v>
      </c>
      <c r="C52" s="6" t="s">
        <v>5670</v>
      </c>
      <c r="D52" s="2">
        <v>140179</v>
      </c>
      <c r="E52" s="2">
        <v>141017</v>
      </c>
      <c r="F52" s="3" t="s">
        <v>65</v>
      </c>
      <c r="G52" s="2">
        <v>6</v>
      </c>
      <c r="H52" s="2">
        <v>141023</v>
      </c>
      <c r="I52" s="3" t="s">
        <v>75</v>
      </c>
      <c r="J52" s="15">
        <v>44937</v>
      </c>
      <c r="K52" s="24">
        <v>1074741109</v>
      </c>
      <c r="L52" s="15">
        <v>44950</v>
      </c>
      <c r="M52" s="15">
        <v>44957</v>
      </c>
      <c r="N52" s="15"/>
      <c r="O52" s="26">
        <f>VLOOKUP(D52,quash!A$2:$I$7791,9,FALSE)</f>
        <v>2</v>
      </c>
      <c r="P52" s="7">
        <v>12000</v>
      </c>
      <c r="Q52" s="26">
        <v>122</v>
      </c>
      <c r="R52" s="19">
        <v>4.8894826895459244E-2</v>
      </c>
      <c r="S52" s="26">
        <v>16</v>
      </c>
      <c r="T52" s="7">
        <v>6000</v>
      </c>
      <c r="U52" s="2">
        <v>142</v>
      </c>
      <c r="V52" s="11">
        <v>1500.83</v>
      </c>
      <c r="W52" s="14" t="s">
        <v>5281</v>
      </c>
      <c r="X52" s="18">
        <v>1</v>
      </c>
      <c r="Y52" s="9">
        <v>6000</v>
      </c>
      <c r="Z52" s="19">
        <f t="shared" si="0"/>
        <v>0</v>
      </c>
      <c r="AA52" s="25">
        <v>1500.83</v>
      </c>
      <c r="AB52" s="30">
        <f t="shared" si="1"/>
        <v>161000</v>
      </c>
      <c r="AC52" s="30">
        <f t="shared" si="14"/>
        <v>3.7267080745341616E-2</v>
      </c>
      <c r="AD52" s="31">
        <f t="shared" si="15"/>
        <v>4.5465838509316772</v>
      </c>
      <c r="AE52" s="31">
        <f t="shared" si="16"/>
        <v>5.2919254658385091</v>
      </c>
      <c r="AG52" s="30">
        <f t="shared" si="5"/>
        <v>1695000</v>
      </c>
      <c r="AH52" s="30">
        <f t="shared" si="17"/>
        <v>3.5398230088495575E-3</v>
      </c>
      <c r="AI52" s="31">
        <f t="shared" si="18"/>
        <v>0.43185840707964601</v>
      </c>
      <c r="AJ52" s="31">
        <f t="shared" si="19"/>
        <v>0.50265486725663711</v>
      </c>
      <c r="AK52" s="30">
        <f>IF(W52="si",($S52*'COSTOS DE CREDITOS'!$C$27)/DATA!$G52,"")</f>
        <v>54.922363131454851</v>
      </c>
      <c r="AL52" s="90">
        <f>IF(W52="si",'COSTOS DE CREDITOS'!$C$35,"")</f>
        <v>20.421138461538462</v>
      </c>
      <c r="AM52" s="30">
        <f t="shared" si="9"/>
        <v>369.23076923076923</v>
      </c>
      <c r="AN52" s="30">
        <f t="shared" si="10"/>
        <v>0</v>
      </c>
      <c r="AO52" s="30">
        <f t="shared" si="11"/>
        <v>444.5742708237625</v>
      </c>
      <c r="AP52" s="30">
        <f t="shared" si="12"/>
        <v>1056.2557291762373</v>
      </c>
      <c r="AQ52" s="19">
        <f t="shared" si="13"/>
        <v>0.70378106059729439</v>
      </c>
    </row>
    <row r="53" spans="1:43" x14ac:dyDescent="0.2">
      <c r="A53" s="23" t="s">
        <v>5665</v>
      </c>
      <c r="B53" s="6" t="s">
        <v>5676</v>
      </c>
      <c r="C53" s="6" t="s">
        <v>5670</v>
      </c>
      <c r="D53" s="2">
        <v>140388</v>
      </c>
      <c r="E53" s="2">
        <v>141110</v>
      </c>
      <c r="F53" s="3" t="s">
        <v>67</v>
      </c>
      <c r="G53" s="2">
        <v>5</v>
      </c>
      <c r="H53" s="2">
        <v>141112</v>
      </c>
      <c r="I53" s="3" t="s">
        <v>76</v>
      </c>
      <c r="J53" s="15">
        <v>44939</v>
      </c>
      <c r="K53" s="24">
        <v>1076113246</v>
      </c>
      <c r="L53" s="15">
        <v>44950</v>
      </c>
      <c r="M53" s="15">
        <v>44957</v>
      </c>
      <c r="N53" s="15"/>
      <c r="O53" s="26">
        <f>VLOOKUP(D53,quash!A$2:$I$7791,9,FALSE)</f>
        <v>1</v>
      </c>
      <c r="P53" s="7">
        <v>9000</v>
      </c>
      <c r="Q53" s="26">
        <v>147</v>
      </c>
      <c r="R53" s="19">
        <v>7.9000519063170294E-2</v>
      </c>
      <c r="S53" s="26">
        <v>16</v>
      </c>
      <c r="T53" s="7">
        <v>6000</v>
      </c>
      <c r="U53" s="2">
        <v>142</v>
      </c>
      <c r="V53" s="11">
        <v>1500.83</v>
      </c>
      <c r="W53" s="14" t="s">
        <v>5281</v>
      </c>
      <c r="X53" s="18">
        <v>1</v>
      </c>
      <c r="Y53" s="9">
        <v>6000</v>
      </c>
      <c r="Z53" s="19">
        <f t="shared" si="0"/>
        <v>0</v>
      </c>
      <c r="AA53" s="25">
        <v>1500.83</v>
      </c>
      <c r="AB53" s="30">
        <f t="shared" si="1"/>
        <v>224000</v>
      </c>
      <c r="AC53" s="30">
        <f t="shared" si="14"/>
        <v>2.6785714285714284E-2</v>
      </c>
      <c r="AD53" s="31">
        <f t="shared" si="15"/>
        <v>3.9375</v>
      </c>
      <c r="AE53" s="31">
        <f t="shared" si="16"/>
        <v>3.8035714285714284</v>
      </c>
      <c r="AG53" s="30">
        <f t="shared" si="5"/>
        <v>2427000</v>
      </c>
      <c r="AH53" s="30">
        <f t="shared" si="17"/>
        <v>2.472187886279357E-3</v>
      </c>
      <c r="AI53" s="31">
        <f t="shared" si="18"/>
        <v>0.36341161928306548</v>
      </c>
      <c r="AJ53" s="31">
        <f t="shared" si="19"/>
        <v>0.35105067985166871</v>
      </c>
      <c r="AK53" s="30">
        <f>IF(W53="si",($S53*'COSTOS DE CREDITOS'!$C$27)/DATA!$G53,"")</f>
        <v>65.906835757745824</v>
      </c>
      <c r="AL53" s="90">
        <f>IF(W53="si",'COSTOS DE CREDITOS'!$C$35,"")</f>
        <v>20.421138461538462</v>
      </c>
      <c r="AM53" s="30">
        <f t="shared" si="9"/>
        <v>369.23076923076923</v>
      </c>
      <c r="AN53" s="30">
        <f t="shared" si="10"/>
        <v>0</v>
      </c>
      <c r="AO53" s="30">
        <f t="shared" si="11"/>
        <v>455.5587434500535</v>
      </c>
      <c r="AP53" s="30">
        <f t="shared" si="12"/>
        <v>1045.2712565499464</v>
      </c>
      <c r="AQ53" s="19">
        <f t="shared" si="13"/>
        <v>0.69646212865544166</v>
      </c>
    </row>
    <row r="54" spans="1:43" x14ac:dyDescent="0.2">
      <c r="A54" s="23" t="s">
        <v>5665</v>
      </c>
      <c r="B54" s="6" t="s">
        <v>5676</v>
      </c>
      <c r="C54" s="6" t="s">
        <v>5670</v>
      </c>
      <c r="D54" s="2">
        <v>140358</v>
      </c>
      <c r="E54" s="2">
        <v>141110</v>
      </c>
      <c r="F54" s="3" t="s">
        <v>67</v>
      </c>
      <c r="G54" s="2">
        <v>5</v>
      </c>
      <c r="H54" s="2">
        <v>141113</v>
      </c>
      <c r="I54" s="3" t="s">
        <v>77</v>
      </c>
      <c r="J54" s="15">
        <v>44939</v>
      </c>
      <c r="K54" s="24">
        <v>1076042107</v>
      </c>
      <c r="L54" s="15">
        <v>44950</v>
      </c>
      <c r="M54" s="15">
        <v>44957</v>
      </c>
      <c r="N54" s="15"/>
      <c r="O54" s="26">
        <f>VLOOKUP(D54,quash!A$2:$I$7791,9,FALSE)</f>
        <v>2</v>
      </c>
      <c r="P54" s="7">
        <v>9000</v>
      </c>
      <c r="Q54" s="26">
        <v>147</v>
      </c>
      <c r="R54" s="19">
        <v>7.9000519063170294E-2</v>
      </c>
      <c r="S54" s="26">
        <v>16</v>
      </c>
      <c r="T54" s="7">
        <v>6000</v>
      </c>
      <c r="U54" s="2">
        <v>142</v>
      </c>
      <c r="V54" s="11">
        <v>1500.83</v>
      </c>
      <c r="W54" s="14" t="s">
        <v>5281</v>
      </c>
      <c r="X54" s="18">
        <v>1</v>
      </c>
      <c r="Y54" s="9">
        <v>6000</v>
      </c>
      <c r="Z54" s="19">
        <f t="shared" si="0"/>
        <v>0</v>
      </c>
      <c r="AA54" s="25">
        <v>1500.83</v>
      </c>
      <c r="AB54" s="30">
        <f t="shared" si="1"/>
        <v>161000</v>
      </c>
      <c r="AC54" s="30">
        <f t="shared" si="14"/>
        <v>3.7267080745341616E-2</v>
      </c>
      <c r="AD54" s="31">
        <f t="shared" si="15"/>
        <v>5.4782608695652177</v>
      </c>
      <c r="AE54" s="31">
        <f t="shared" si="16"/>
        <v>5.2919254658385091</v>
      </c>
      <c r="AG54" s="30">
        <f t="shared" si="5"/>
        <v>1695000</v>
      </c>
      <c r="AH54" s="30">
        <f t="shared" si="17"/>
        <v>3.5398230088495575E-3</v>
      </c>
      <c r="AI54" s="31">
        <f t="shared" si="18"/>
        <v>0.52035398230088492</v>
      </c>
      <c r="AJ54" s="31">
        <f t="shared" si="19"/>
        <v>0.50265486725663711</v>
      </c>
      <c r="AK54" s="30">
        <f>IF(W54="si",($S54*'COSTOS DE CREDITOS'!$C$27)/DATA!$G54,"")</f>
        <v>65.906835757745824</v>
      </c>
      <c r="AL54" s="90">
        <f>IF(W54="si",'COSTOS DE CREDITOS'!$C$35,"")</f>
        <v>20.421138461538462</v>
      </c>
      <c r="AM54" s="30">
        <f t="shared" si="9"/>
        <v>369.23076923076923</v>
      </c>
      <c r="AN54" s="30">
        <f t="shared" si="10"/>
        <v>0</v>
      </c>
      <c r="AO54" s="30">
        <f t="shared" si="11"/>
        <v>455.5587434500535</v>
      </c>
      <c r="AP54" s="30">
        <f t="shared" si="12"/>
        <v>1045.2712565499464</v>
      </c>
      <c r="AQ54" s="19">
        <f t="shared" si="13"/>
        <v>0.69646212865544166</v>
      </c>
    </row>
    <row r="55" spans="1:43" x14ac:dyDescent="0.2">
      <c r="A55" s="23" t="s">
        <v>5665</v>
      </c>
      <c r="B55" s="6" t="s">
        <v>5676</v>
      </c>
      <c r="C55" s="6" t="s">
        <v>5670</v>
      </c>
      <c r="D55" s="2">
        <v>140404</v>
      </c>
      <c r="E55" s="2">
        <v>141110</v>
      </c>
      <c r="F55" s="3" t="s">
        <v>67</v>
      </c>
      <c r="G55" s="2">
        <v>5</v>
      </c>
      <c r="H55" s="2">
        <v>141114</v>
      </c>
      <c r="I55" s="3" t="s">
        <v>78</v>
      </c>
      <c r="J55" s="15">
        <v>44939</v>
      </c>
      <c r="K55" s="24">
        <v>1076156650</v>
      </c>
      <c r="L55" s="15">
        <v>44950</v>
      </c>
      <c r="M55" s="15">
        <v>44957</v>
      </c>
      <c r="N55" s="15"/>
      <c r="O55" s="26">
        <f>VLOOKUP(D55,quash!A$2:$I$7791,9,FALSE)</f>
        <v>2</v>
      </c>
      <c r="P55" s="7">
        <v>9000</v>
      </c>
      <c r="Q55" s="26">
        <v>147</v>
      </c>
      <c r="R55" s="19">
        <v>7.9000519063170294E-2</v>
      </c>
      <c r="S55" s="26">
        <v>16</v>
      </c>
      <c r="T55" s="7">
        <v>6000</v>
      </c>
      <c r="U55" s="2">
        <v>142</v>
      </c>
      <c r="V55" s="11">
        <v>1500.83</v>
      </c>
      <c r="W55" s="14" t="s">
        <v>5281</v>
      </c>
      <c r="X55" s="18">
        <v>1</v>
      </c>
      <c r="Y55" s="9">
        <v>6000</v>
      </c>
      <c r="Z55" s="19">
        <f t="shared" si="0"/>
        <v>0</v>
      </c>
      <c r="AA55" s="25">
        <v>1500.83</v>
      </c>
      <c r="AB55" s="30">
        <f t="shared" si="1"/>
        <v>161000</v>
      </c>
      <c r="AC55" s="30">
        <f t="shared" si="14"/>
        <v>3.7267080745341616E-2</v>
      </c>
      <c r="AD55" s="31">
        <f t="shared" si="15"/>
        <v>5.4782608695652177</v>
      </c>
      <c r="AE55" s="31">
        <f t="shared" si="16"/>
        <v>5.2919254658385091</v>
      </c>
      <c r="AG55" s="30">
        <f t="shared" si="5"/>
        <v>1695000</v>
      </c>
      <c r="AH55" s="30">
        <f t="shared" si="17"/>
        <v>3.5398230088495575E-3</v>
      </c>
      <c r="AI55" s="31">
        <f t="shared" si="18"/>
        <v>0.52035398230088492</v>
      </c>
      <c r="AJ55" s="31">
        <f t="shared" si="19"/>
        <v>0.50265486725663711</v>
      </c>
      <c r="AK55" s="30">
        <f>IF(W55="si",($S55*'COSTOS DE CREDITOS'!$C$27)/DATA!$G55,"")</f>
        <v>65.906835757745824</v>
      </c>
      <c r="AL55" s="90">
        <f>IF(W55="si",'COSTOS DE CREDITOS'!$C$35,"")</f>
        <v>20.421138461538462</v>
      </c>
      <c r="AM55" s="30">
        <f t="shared" si="9"/>
        <v>369.23076923076923</v>
      </c>
      <c r="AN55" s="30">
        <f t="shared" si="10"/>
        <v>0</v>
      </c>
      <c r="AO55" s="30">
        <f t="shared" si="11"/>
        <v>455.5587434500535</v>
      </c>
      <c r="AP55" s="30">
        <f t="shared" si="12"/>
        <v>1045.2712565499464</v>
      </c>
      <c r="AQ55" s="19">
        <f t="shared" si="13"/>
        <v>0.69646212865544166</v>
      </c>
    </row>
    <row r="56" spans="1:43" x14ac:dyDescent="0.2">
      <c r="A56" s="23" t="s">
        <v>5665</v>
      </c>
      <c r="B56" s="6" t="s">
        <v>5676</v>
      </c>
      <c r="C56" s="6" t="s">
        <v>5670</v>
      </c>
      <c r="D56" s="2">
        <v>140438</v>
      </c>
      <c r="E56" s="2">
        <v>141110</v>
      </c>
      <c r="F56" s="3" t="s">
        <v>67</v>
      </c>
      <c r="G56" s="2">
        <v>5</v>
      </c>
      <c r="H56" s="2">
        <v>141116</v>
      </c>
      <c r="I56" s="3" t="s">
        <v>79</v>
      </c>
      <c r="J56" s="15">
        <v>44942</v>
      </c>
      <c r="K56" s="24">
        <v>1076995462</v>
      </c>
      <c r="L56" s="15">
        <v>44950</v>
      </c>
      <c r="M56" s="15">
        <v>44957</v>
      </c>
      <c r="N56" s="15"/>
      <c r="O56" s="26">
        <f>VLOOKUP(D56,quash!A$2:$I$7791,9,FALSE)</f>
        <v>1</v>
      </c>
      <c r="P56" s="7">
        <v>9000</v>
      </c>
      <c r="Q56" s="26">
        <v>147</v>
      </c>
      <c r="R56" s="19">
        <v>7.9000519063170294E-2</v>
      </c>
      <c r="S56" s="26">
        <v>16</v>
      </c>
      <c r="T56" s="7">
        <v>6000</v>
      </c>
      <c r="U56" s="2">
        <v>142</v>
      </c>
      <c r="V56" s="11">
        <v>1500.83</v>
      </c>
      <c r="W56" s="14" t="s">
        <v>5281</v>
      </c>
      <c r="X56" s="18">
        <v>1</v>
      </c>
      <c r="Y56" s="9">
        <v>6000</v>
      </c>
      <c r="Z56" s="19">
        <f t="shared" si="0"/>
        <v>0</v>
      </c>
      <c r="AA56" s="25">
        <v>1500.83</v>
      </c>
      <c r="AB56" s="30">
        <f t="shared" si="1"/>
        <v>224000</v>
      </c>
      <c r="AC56" s="30">
        <f t="shared" si="14"/>
        <v>2.6785714285714284E-2</v>
      </c>
      <c r="AD56" s="31">
        <f t="shared" si="15"/>
        <v>3.9375</v>
      </c>
      <c r="AE56" s="31">
        <f t="shared" si="16"/>
        <v>3.8035714285714284</v>
      </c>
      <c r="AG56" s="30">
        <f t="shared" si="5"/>
        <v>2427000</v>
      </c>
      <c r="AH56" s="30">
        <f t="shared" si="17"/>
        <v>2.472187886279357E-3</v>
      </c>
      <c r="AI56" s="31">
        <f t="shared" si="18"/>
        <v>0.36341161928306548</v>
      </c>
      <c r="AJ56" s="31">
        <f t="shared" si="19"/>
        <v>0.35105067985166871</v>
      </c>
      <c r="AK56" s="30">
        <f>IF(W56="si",($S56*'COSTOS DE CREDITOS'!$C$27)/DATA!$G56,"")</f>
        <v>65.906835757745824</v>
      </c>
      <c r="AL56" s="90">
        <f>IF(W56="si",'COSTOS DE CREDITOS'!$C$35,"")</f>
        <v>20.421138461538462</v>
      </c>
      <c r="AM56" s="30">
        <f t="shared" si="9"/>
        <v>369.23076923076923</v>
      </c>
      <c r="AN56" s="30">
        <f t="shared" si="10"/>
        <v>0</v>
      </c>
      <c r="AO56" s="30">
        <f t="shared" si="11"/>
        <v>455.5587434500535</v>
      </c>
      <c r="AP56" s="30">
        <f t="shared" si="12"/>
        <v>1045.2712565499464</v>
      </c>
      <c r="AQ56" s="19">
        <f t="shared" si="13"/>
        <v>0.69646212865544166</v>
      </c>
    </row>
    <row r="57" spans="1:43" x14ac:dyDescent="0.2">
      <c r="A57" s="23" t="s">
        <v>5665</v>
      </c>
      <c r="B57" s="6" t="s">
        <v>5676</v>
      </c>
      <c r="C57" s="6" t="s">
        <v>5670</v>
      </c>
      <c r="D57" s="2">
        <v>138471</v>
      </c>
      <c r="E57" s="2">
        <v>141132</v>
      </c>
      <c r="F57" s="3" t="s">
        <v>69</v>
      </c>
      <c r="G57" s="2">
        <v>5</v>
      </c>
      <c r="H57" s="2">
        <v>141134</v>
      </c>
      <c r="I57" s="3" t="s">
        <v>80</v>
      </c>
      <c r="J57" s="15" t="s">
        <v>5688</v>
      </c>
      <c r="K57" s="24" t="s">
        <v>5688</v>
      </c>
      <c r="L57" s="15">
        <v>44950</v>
      </c>
      <c r="M57" s="15">
        <v>44957</v>
      </c>
      <c r="N57" s="15"/>
      <c r="O57" s="26">
        <f>VLOOKUP(D57,quash!A$2:$I$7791,9,FALSE)</f>
        <v>2</v>
      </c>
      <c r="P57" s="7">
        <v>9000</v>
      </c>
      <c r="Q57" s="26">
        <v>147</v>
      </c>
      <c r="R57" s="19">
        <v>8.456731836388684E-2</v>
      </c>
      <c r="S57" s="26">
        <v>16</v>
      </c>
      <c r="T57" s="7">
        <v>7000</v>
      </c>
      <c r="U57" s="2">
        <v>142</v>
      </c>
      <c r="V57" s="11">
        <v>1750.96</v>
      </c>
      <c r="W57" s="14" t="s">
        <v>5281</v>
      </c>
      <c r="X57" s="18">
        <v>1</v>
      </c>
      <c r="Y57" s="9">
        <v>7000</v>
      </c>
      <c r="Z57" s="19">
        <f t="shared" si="0"/>
        <v>0</v>
      </c>
      <c r="AA57" s="25">
        <v>1750.96</v>
      </c>
      <c r="AB57" s="30">
        <f t="shared" si="1"/>
        <v>161000</v>
      </c>
      <c r="AC57" s="30">
        <f t="shared" si="14"/>
        <v>4.3478260869565216E-2</v>
      </c>
      <c r="AD57" s="31">
        <f t="shared" si="15"/>
        <v>6.3913043478260869</v>
      </c>
      <c r="AE57" s="31">
        <f t="shared" si="16"/>
        <v>6.1739130434782608</v>
      </c>
      <c r="AG57" s="30">
        <f t="shared" si="5"/>
        <v>1695000</v>
      </c>
      <c r="AH57" s="30">
        <f t="shared" si="17"/>
        <v>4.1297935103244837E-3</v>
      </c>
      <c r="AI57" s="31">
        <f t="shared" si="18"/>
        <v>0.60707964601769915</v>
      </c>
      <c r="AJ57" s="31">
        <f t="shared" si="19"/>
        <v>0.58643067846607666</v>
      </c>
      <c r="AK57" s="30">
        <f>IF(W57="si",($S57*'COSTOS DE CREDITOS'!$C$27)/DATA!$G57,"")</f>
        <v>65.906835757745824</v>
      </c>
      <c r="AL57" s="90">
        <f>IF(W57="si",'COSTOS DE CREDITOS'!$C$35,"")</f>
        <v>20.421138461538462</v>
      </c>
      <c r="AM57" s="30">
        <f t="shared" si="9"/>
        <v>430.76923076923077</v>
      </c>
      <c r="AN57" s="30">
        <f t="shared" si="10"/>
        <v>0</v>
      </c>
      <c r="AO57" s="30">
        <f t="shared" si="11"/>
        <v>517.09720498851505</v>
      </c>
      <c r="AP57" s="30">
        <f t="shared" si="12"/>
        <v>1233.8627950114851</v>
      </c>
      <c r="AQ57" s="19">
        <f t="shared" si="13"/>
        <v>0.70467788813649945</v>
      </c>
    </row>
    <row r="58" spans="1:43" x14ac:dyDescent="0.2">
      <c r="A58" s="23" t="s">
        <v>5665</v>
      </c>
      <c r="B58" s="6" t="s">
        <v>5676</v>
      </c>
      <c r="C58" s="6" t="s">
        <v>5670</v>
      </c>
      <c r="D58" s="2">
        <v>138941</v>
      </c>
      <c r="E58" s="2">
        <v>141132</v>
      </c>
      <c r="F58" s="3" t="s">
        <v>69</v>
      </c>
      <c r="G58" s="2">
        <v>5</v>
      </c>
      <c r="H58" s="2">
        <v>141135</v>
      </c>
      <c r="I58" s="3" t="s">
        <v>81</v>
      </c>
      <c r="J58" s="15" t="s">
        <v>5688</v>
      </c>
      <c r="K58" s="24" t="s">
        <v>5688</v>
      </c>
      <c r="L58" s="15">
        <v>44950</v>
      </c>
      <c r="M58" s="15">
        <v>44957</v>
      </c>
      <c r="N58" s="15"/>
      <c r="O58" s="26">
        <f>VLOOKUP(D58,quash!A$2:$I$7791,9,FALSE)</f>
        <v>2</v>
      </c>
      <c r="P58" s="7">
        <v>9000</v>
      </c>
      <c r="Q58" s="26">
        <v>147</v>
      </c>
      <c r="R58" s="19">
        <v>7.9000519063170294E-2</v>
      </c>
      <c r="S58" s="26">
        <v>16</v>
      </c>
      <c r="T58" s="7">
        <v>6000</v>
      </c>
      <c r="U58" s="2">
        <v>142</v>
      </c>
      <c r="V58" s="11">
        <v>1500.83</v>
      </c>
      <c r="W58" s="14" t="s">
        <v>5281</v>
      </c>
      <c r="X58" s="18">
        <v>1</v>
      </c>
      <c r="Y58" s="9">
        <v>6000</v>
      </c>
      <c r="Z58" s="19">
        <f t="shared" si="0"/>
        <v>0</v>
      </c>
      <c r="AA58" s="25">
        <v>1500.83</v>
      </c>
      <c r="AB58" s="30">
        <f t="shared" si="1"/>
        <v>161000</v>
      </c>
      <c r="AC58" s="30">
        <f t="shared" si="14"/>
        <v>3.7267080745341616E-2</v>
      </c>
      <c r="AD58" s="31">
        <f t="shared" si="15"/>
        <v>5.4782608695652177</v>
      </c>
      <c r="AE58" s="31">
        <f t="shared" si="16"/>
        <v>5.2919254658385091</v>
      </c>
      <c r="AG58" s="30">
        <f t="shared" si="5"/>
        <v>1695000</v>
      </c>
      <c r="AH58" s="30">
        <f t="shared" si="17"/>
        <v>3.5398230088495575E-3</v>
      </c>
      <c r="AI58" s="31">
        <f t="shared" si="18"/>
        <v>0.52035398230088492</v>
      </c>
      <c r="AJ58" s="31">
        <f t="shared" si="19"/>
        <v>0.50265486725663711</v>
      </c>
      <c r="AK58" s="30">
        <f>IF(W58="si",($S58*'COSTOS DE CREDITOS'!$C$27)/DATA!$G58,"")</f>
        <v>65.906835757745824</v>
      </c>
      <c r="AL58" s="90">
        <f>IF(W58="si",'COSTOS DE CREDITOS'!$C$35,"")</f>
        <v>20.421138461538462</v>
      </c>
      <c r="AM58" s="30">
        <f t="shared" si="9"/>
        <v>369.23076923076923</v>
      </c>
      <c r="AN58" s="30">
        <f t="shared" si="10"/>
        <v>0</v>
      </c>
      <c r="AO58" s="30">
        <f t="shared" si="11"/>
        <v>455.5587434500535</v>
      </c>
      <c r="AP58" s="30">
        <f t="shared" si="12"/>
        <v>1045.2712565499464</v>
      </c>
      <c r="AQ58" s="19">
        <f t="shared" si="13"/>
        <v>0.69646212865544166</v>
      </c>
    </row>
    <row r="59" spans="1:43" x14ac:dyDescent="0.2">
      <c r="A59" s="23" t="s">
        <v>5665</v>
      </c>
      <c r="B59" s="6" t="s">
        <v>5676</v>
      </c>
      <c r="C59" s="6" t="s">
        <v>5670</v>
      </c>
      <c r="D59" s="2">
        <v>138455</v>
      </c>
      <c r="E59" s="2">
        <v>141132</v>
      </c>
      <c r="F59" s="3" t="s">
        <v>69</v>
      </c>
      <c r="G59" s="2">
        <v>5</v>
      </c>
      <c r="H59" s="2">
        <v>141136</v>
      </c>
      <c r="I59" s="3" t="s">
        <v>82</v>
      </c>
      <c r="J59" s="15" t="s">
        <v>5688</v>
      </c>
      <c r="K59" s="24" t="s">
        <v>5688</v>
      </c>
      <c r="L59" s="15">
        <v>44950</v>
      </c>
      <c r="M59" s="15">
        <v>44957</v>
      </c>
      <c r="N59" s="15"/>
      <c r="O59" s="26">
        <f>VLOOKUP(D59,quash!A$2:$I$7791,9,FALSE)</f>
        <v>1</v>
      </c>
      <c r="P59" s="7">
        <v>9000</v>
      </c>
      <c r="Q59" s="26">
        <v>147</v>
      </c>
      <c r="R59" s="19">
        <v>8.456731836388684E-2</v>
      </c>
      <c r="S59" s="26">
        <v>16</v>
      </c>
      <c r="T59" s="7">
        <v>7000</v>
      </c>
      <c r="U59" s="2">
        <v>142</v>
      </c>
      <c r="V59" s="11">
        <v>1750.96</v>
      </c>
      <c r="W59" s="14" t="s">
        <v>5281</v>
      </c>
      <c r="X59" s="18">
        <v>1</v>
      </c>
      <c r="Y59" s="9">
        <v>7000</v>
      </c>
      <c r="Z59" s="19">
        <f t="shared" si="0"/>
        <v>0</v>
      </c>
      <c r="AA59" s="25">
        <v>1750.96</v>
      </c>
      <c r="AB59" s="30">
        <f t="shared" si="1"/>
        <v>224000</v>
      </c>
      <c r="AC59" s="30">
        <f t="shared" si="14"/>
        <v>3.125E-2</v>
      </c>
      <c r="AD59" s="31">
        <f t="shared" si="15"/>
        <v>4.59375</v>
      </c>
      <c r="AE59" s="31">
        <f t="shared" si="16"/>
        <v>4.4375</v>
      </c>
      <c r="AG59" s="30">
        <f t="shared" si="5"/>
        <v>2427000</v>
      </c>
      <c r="AH59" s="30">
        <f t="shared" si="17"/>
        <v>2.88421920065925E-3</v>
      </c>
      <c r="AI59" s="31">
        <f t="shared" si="18"/>
        <v>0.42398022249690975</v>
      </c>
      <c r="AJ59" s="31">
        <f t="shared" si="19"/>
        <v>0.40955912649361348</v>
      </c>
      <c r="AK59" s="30">
        <f>IF(W59="si",($S59*'COSTOS DE CREDITOS'!$C$27)/DATA!$G59,"")</f>
        <v>65.906835757745824</v>
      </c>
      <c r="AL59" s="90">
        <f>IF(W59="si",'COSTOS DE CREDITOS'!$C$35,"")</f>
        <v>20.421138461538462</v>
      </c>
      <c r="AM59" s="30">
        <f t="shared" si="9"/>
        <v>430.76923076923077</v>
      </c>
      <c r="AN59" s="30">
        <f t="shared" si="10"/>
        <v>0</v>
      </c>
      <c r="AO59" s="30">
        <f t="shared" si="11"/>
        <v>517.09720498851505</v>
      </c>
      <c r="AP59" s="30">
        <f t="shared" si="12"/>
        <v>1233.8627950114851</v>
      </c>
      <c r="AQ59" s="19">
        <f t="shared" si="13"/>
        <v>0.70467788813649945</v>
      </c>
    </row>
    <row r="60" spans="1:43" x14ac:dyDescent="0.2">
      <c r="A60" s="23" t="s">
        <v>5665</v>
      </c>
      <c r="B60" s="6" t="s">
        <v>5676</v>
      </c>
      <c r="C60" s="6" t="s">
        <v>5670</v>
      </c>
      <c r="D60" s="2">
        <v>138430</v>
      </c>
      <c r="E60" s="2">
        <v>141132</v>
      </c>
      <c r="F60" s="3" t="s">
        <v>69</v>
      </c>
      <c r="G60" s="2">
        <v>5</v>
      </c>
      <c r="H60" s="2">
        <v>141137</v>
      </c>
      <c r="I60" s="3" t="s">
        <v>83</v>
      </c>
      <c r="J60" s="15" t="s">
        <v>5688</v>
      </c>
      <c r="K60" s="24" t="s">
        <v>5688</v>
      </c>
      <c r="L60" s="15">
        <v>44950</v>
      </c>
      <c r="M60" s="15">
        <v>44957</v>
      </c>
      <c r="N60" s="15"/>
      <c r="O60" s="26">
        <f>VLOOKUP(D60,quash!A$2:$I$7791,9,FALSE)</f>
        <v>1</v>
      </c>
      <c r="P60" s="7">
        <v>9000</v>
      </c>
      <c r="Q60" s="26">
        <v>147</v>
      </c>
      <c r="R60" s="19">
        <v>7.9000519063170294E-2</v>
      </c>
      <c r="S60" s="26">
        <v>16</v>
      </c>
      <c r="T60" s="7">
        <v>6000</v>
      </c>
      <c r="U60" s="2">
        <v>142</v>
      </c>
      <c r="V60" s="11">
        <v>1500.83</v>
      </c>
      <c r="W60" s="14" t="s">
        <v>5281</v>
      </c>
      <c r="X60" s="18">
        <v>1</v>
      </c>
      <c r="Y60" s="9">
        <v>6000</v>
      </c>
      <c r="Z60" s="19">
        <f t="shared" si="0"/>
        <v>0</v>
      </c>
      <c r="AA60" s="25">
        <v>1500.83</v>
      </c>
      <c r="AB60" s="30">
        <f t="shared" si="1"/>
        <v>224000</v>
      </c>
      <c r="AC60" s="30">
        <f t="shared" si="14"/>
        <v>2.6785714285714284E-2</v>
      </c>
      <c r="AD60" s="31">
        <f t="shared" si="15"/>
        <v>3.9375</v>
      </c>
      <c r="AE60" s="31">
        <f t="shared" si="16"/>
        <v>3.8035714285714284</v>
      </c>
      <c r="AG60" s="30">
        <f t="shared" si="5"/>
        <v>2427000</v>
      </c>
      <c r="AH60" s="30">
        <f t="shared" si="17"/>
        <v>2.472187886279357E-3</v>
      </c>
      <c r="AI60" s="31">
        <f t="shared" si="18"/>
        <v>0.36341161928306548</v>
      </c>
      <c r="AJ60" s="31">
        <f t="shared" si="19"/>
        <v>0.35105067985166871</v>
      </c>
      <c r="AK60" s="30">
        <f>IF(W60="si",($S60*'COSTOS DE CREDITOS'!$C$27)/DATA!$G60,"")</f>
        <v>65.906835757745824</v>
      </c>
      <c r="AL60" s="90">
        <f>IF(W60="si",'COSTOS DE CREDITOS'!$C$35,"")</f>
        <v>20.421138461538462</v>
      </c>
      <c r="AM60" s="30">
        <f t="shared" si="9"/>
        <v>369.23076923076923</v>
      </c>
      <c r="AN60" s="30">
        <f t="shared" si="10"/>
        <v>0</v>
      </c>
      <c r="AO60" s="30">
        <f t="shared" si="11"/>
        <v>455.5587434500535</v>
      </c>
      <c r="AP60" s="30">
        <f t="shared" si="12"/>
        <v>1045.2712565499464</v>
      </c>
      <c r="AQ60" s="19">
        <f t="shared" si="13"/>
        <v>0.69646212865544166</v>
      </c>
    </row>
    <row r="61" spans="1:43" x14ac:dyDescent="0.2">
      <c r="A61" s="23" t="s">
        <v>5665</v>
      </c>
      <c r="B61" s="6" t="s">
        <v>5671</v>
      </c>
      <c r="C61" s="6" t="s">
        <v>5670</v>
      </c>
      <c r="D61" s="2">
        <v>140319</v>
      </c>
      <c r="E61" s="2">
        <v>141002</v>
      </c>
      <c r="F61" s="3" t="s">
        <v>85</v>
      </c>
      <c r="G61" s="2">
        <v>8</v>
      </c>
      <c r="H61" s="2">
        <v>141009</v>
      </c>
      <c r="I61" s="3" t="s">
        <v>86</v>
      </c>
      <c r="J61" s="15">
        <v>44938</v>
      </c>
      <c r="K61" s="24">
        <v>1075657608</v>
      </c>
      <c r="L61" s="15">
        <v>44950</v>
      </c>
      <c r="M61" s="15">
        <v>44957</v>
      </c>
      <c r="N61" s="15"/>
      <c r="O61" s="26">
        <f>VLOOKUP(D61,quash!A$2:$I$7791,9,FALSE)</f>
        <v>2</v>
      </c>
      <c r="P61" s="7">
        <v>9000</v>
      </c>
      <c r="Q61" s="26">
        <v>139</v>
      </c>
      <c r="R61" s="19">
        <v>7.3768528262835947E-2</v>
      </c>
      <c r="S61" s="26">
        <v>16</v>
      </c>
      <c r="T61" s="7">
        <v>10000</v>
      </c>
      <c r="U61" s="2">
        <v>142</v>
      </c>
      <c r="V61" s="11">
        <v>2501.38</v>
      </c>
      <c r="W61" s="14" t="s">
        <v>5281</v>
      </c>
      <c r="X61" s="18">
        <v>1</v>
      </c>
      <c r="Y61" s="9">
        <v>10000</v>
      </c>
      <c r="Z61" s="19">
        <f t="shared" si="0"/>
        <v>0</v>
      </c>
      <c r="AA61" s="25">
        <v>2501.38</v>
      </c>
      <c r="AB61" s="30">
        <f t="shared" si="1"/>
        <v>161000</v>
      </c>
      <c r="AC61" s="30">
        <f t="shared" si="14"/>
        <v>6.2111801242236024E-2</v>
      </c>
      <c r="AD61" s="31">
        <f t="shared" si="15"/>
        <v>8.633540372670808</v>
      </c>
      <c r="AE61" s="31">
        <f t="shared" si="16"/>
        <v>8.8198757763975149</v>
      </c>
      <c r="AG61" s="30">
        <f t="shared" si="5"/>
        <v>1695000</v>
      </c>
      <c r="AH61" s="30">
        <f t="shared" si="17"/>
        <v>5.8997050147492625E-3</v>
      </c>
      <c r="AI61" s="31">
        <f t="shared" si="18"/>
        <v>0.82005899705014751</v>
      </c>
      <c r="AJ61" s="31">
        <f t="shared" si="19"/>
        <v>0.83775811209439532</v>
      </c>
      <c r="AK61" s="30">
        <f>IF(W61="si",($S61*'COSTOS DE CREDITOS'!$C$27)/DATA!$G61,"")</f>
        <v>41.191772348591137</v>
      </c>
      <c r="AL61" s="90">
        <f>IF(W61="si",'COSTOS DE CREDITOS'!$C$35,"")</f>
        <v>20.421138461538462</v>
      </c>
      <c r="AM61" s="30">
        <f t="shared" si="9"/>
        <v>615.38461538461547</v>
      </c>
      <c r="AN61" s="30">
        <f t="shared" si="10"/>
        <v>0</v>
      </c>
      <c r="AO61" s="30">
        <f t="shared" si="11"/>
        <v>676.99752619474509</v>
      </c>
      <c r="AP61" s="30">
        <f t="shared" si="12"/>
        <v>1824.3824738052549</v>
      </c>
      <c r="AQ61" s="19">
        <f t="shared" si="13"/>
        <v>0.72935038810786634</v>
      </c>
    </row>
    <row r="62" spans="1:43" x14ac:dyDescent="0.2">
      <c r="A62" s="23" t="s">
        <v>5665</v>
      </c>
      <c r="B62" s="6" t="s">
        <v>5671</v>
      </c>
      <c r="C62" s="6" t="s">
        <v>5670</v>
      </c>
      <c r="D62" s="2">
        <v>140301</v>
      </c>
      <c r="E62" s="2">
        <v>141002</v>
      </c>
      <c r="F62" s="3" t="s">
        <v>85</v>
      </c>
      <c r="G62" s="2">
        <v>8</v>
      </c>
      <c r="H62" s="2">
        <v>141010</v>
      </c>
      <c r="I62" s="3" t="s">
        <v>87</v>
      </c>
      <c r="J62" s="15" t="s">
        <v>5688</v>
      </c>
      <c r="K62" s="24" t="s">
        <v>5688</v>
      </c>
      <c r="L62" s="15">
        <v>44950</v>
      </c>
      <c r="M62" s="15">
        <v>44957</v>
      </c>
      <c r="N62" s="15"/>
      <c r="O62" s="26">
        <f>VLOOKUP(D62,quash!A$2:$I$7791,9,FALSE)</f>
        <v>6</v>
      </c>
      <c r="P62" s="7">
        <v>9000</v>
      </c>
      <c r="Q62" s="26">
        <v>146</v>
      </c>
      <c r="R62" s="19">
        <v>7.9000519063170377E-2</v>
      </c>
      <c r="S62" s="26">
        <v>16</v>
      </c>
      <c r="T62" s="7">
        <v>5000</v>
      </c>
      <c r="U62" s="2">
        <v>147</v>
      </c>
      <c r="V62" s="11">
        <v>1297.9100000000001</v>
      </c>
      <c r="W62" s="14" t="s">
        <v>5281</v>
      </c>
      <c r="X62" s="18">
        <v>1</v>
      </c>
      <c r="Y62" s="9">
        <v>5000</v>
      </c>
      <c r="Z62" s="19">
        <f t="shared" si="0"/>
        <v>0</v>
      </c>
      <c r="AA62" s="25">
        <v>1297.9100000000001</v>
      </c>
      <c r="AB62" s="30">
        <f t="shared" si="1"/>
        <v>45000</v>
      </c>
      <c r="AC62" s="30">
        <f t="shared" si="14"/>
        <v>0.1111111111111111</v>
      </c>
      <c r="AD62" s="31">
        <f t="shared" si="15"/>
        <v>16.222222222222221</v>
      </c>
      <c r="AE62" s="31">
        <f t="shared" si="16"/>
        <v>16.333333333333332</v>
      </c>
      <c r="AG62" s="30">
        <f t="shared" si="5"/>
        <v>288000</v>
      </c>
      <c r="AH62" s="30">
        <f t="shared" si="17"/>
        <v>1.7361111111111112E-2</v>
      </c>
      <c r="AI62" s="31">
        <f t="shared" si="18"/>
        <v>2.5347222222222223</v>
      </c>
      <c r="AJ62" s="31">
        <f t="shared" si="19"/>
        <v>2.5520833333333335</v>
      </c>
      <c r="AK62" s="30">
        <f>IF(W62="si",($S62*'COSTOS DE CREDITOS'!$C$27)/DATA!$G62,"")</f>
        <v>41.191772348591137</v>
      </c>
      <c r="AL62" s="90">
        <f>IF(W62="si",'COSTOS DE CREDITOS'!$C$35,"")</f>
        <v>20.421138461538462</v>
      </c>
      <c r="AM62" s="30">
        <f t="shared" si="9"/>
        <v>307.69230769230774</v>
      </c>
      <c r="AN62" s="30">
        <f t="shared" si="10"/>
        <v>0</v>
      </c>
      <c r="AO62" s="30">
        <f t="shared" si="11"/>
        <v>369.30521850243736</v>
      </c>
      <c r="AP62" s="30">
        <f t="shared" si="12"/>
        <v>928.60478149756273</v>
      </c>
      <c r="AQ62" s="19">
        <f t="shared" si="13"/>
        <v>0.71546161251362783</v>
      </c>
    </row>
    <row r="63" spans="1:43" x14ac:dyDescent="0.2">
      <c r="A63" s="23" t="s">
        <v>5665</v>
      </c>
      <c r="B63" s="6" t="s">
        <v>5671</v>
      </c>
      <c r="C63" s="6" t="s">
        <v>5670</v>
      </c>
      <c r="D63" s="2">
        <v>140300</v>
      </c>
      <c r="E63" s="2">
        <v>141002</v>
      </c>
      <c r="F63" s="3" t="s">
        <v>85</v>
      </c>
      <c r="G63" s="2">
        <v>8</v>
      </c>
      <c r="H63" s="2">
        <v>141011</v>
      </c>
      <c r="I63" s="3" t="s">
        <v>88</v>
      </c>
      <c r="J63" s="15">
        <v>44938</v>
      </c>
      <c r="K63" s="24">
        <v>1075572742</v>
      </c>
      <c r="L63" s="15">
        <v>44950</v>
      </c>
      <c r="M63" s="15">
        <v>44957</v>
      </c>
      <c r="N63" s="15"/>
      <c r="O63" s="26">
        <f>VLOOKUP(D63,quash!A$2:$I$7791,9,FALSE)</f>
        <v>4</v>
      </c>
      <c r="P63" s="7">
        <v>9000</v>
      </c>
      <c r="Q63" s="26">
        <v>139</v>
      </c>
      <c r="R63" s="19">
        <v>8.6183749348172869E-2</v>
      </c>
      <c r="S63" s="26">
        <v>16</v>
      </c>
      <c r="T63" s="7">
        <v>8000</v>
      </c>
      <c r="U63" s="2">
        <v>142</v>
      </c>
      <c r="V63" s="11">
        <v>2001.1</v>
      </c>
      <c r="W63" s="14" t="s">
        <v>5281</v>
      </c>
      <c r="X63" s="18">
        <v>1</v>
      </c>
      <c r="Y63" s="9">
        <v>8000</v>
      </c>
      <c r="Z63" s="19">
        <f t="shared" si="0"/>
        <v>0</v>
      </c>
      <c r="AA63" s="25">
        <v>2001.1</v>
      </c>
      <c r="AB63" s="30">
        <f t="shared" si="1"/>
        <v>140000</v>
      </c>
      <c r="AC63" s="30">
        <f t="shared" si="14"/>
        <v>5.7142857142857141E-2</v>
      </c>
      <c r="AD63" s="31">
        <f t="shared" si="15"/>
        <v>7.9428571428571422</v>
      </c>
      <c r="AE63" s="31">
        <f t="shared" si="16"/>
        <v>8.1142857142857139</v>
      </c>
      <c r="AG63" s="30">
        <f t="shared" si="5"/>
        <v>927000</v>
      </c>
      <c r="AH63" s="30">
        <f t="shared" si="17"/>
        <v>8.6299892125134836E-3</v>
      </c>
      <c r="AI63" s="31">
        <f t="shared" si="18"/>
        <v>1.1995685005393741</v>
      </c>
      <c r="AJ63" s="31">
        <f t="shared" si="19"/>
        <v>1.2254584681769147</v>
      </c>
      <c r="AK63" s="30">
        <f>IF(W63="si",($S63*'COSTOS DE CREDITOS'!$C$27)/DATA!$G63,"")</f>
        <v>41.191772348591137</v>
      </c>
      <c r="AL63" s="90">
        <f>IF(W63="si",'COSTOS DE CREDITOS'!$C$35,"")</f>
        <v>20.421138461538462</v>
      </c>
      <c r="AM63" s="30">
        <f t="shared" si="9"/>
        <v>492.30769230769232</v>
      </c>
      <c r="AN63" s="30">
        <f t="shared" si="10"/>
        <v>0</v>
      </c>
      <c r="AO63" s="30">
        <f t="shared" si="11"/>
        <v>553.92060311782188</v>
      </c>
      <c r="AP63" s="30">
        <f t="shared" si="12"/>
        <v>1447.179396882178</v>
      </c>
      <c r="AQ63" s="19">
        <f t="shared" si="13"/>
        <v>0.72319194287250921</v>
      </c>
    </row>
    <row r="64" spans="1:43" x14ac:dyDescent="0.2">
      <c r="A64" s="23" t="s">
        <v>5665</v>
      </c>
      <c r="B64" s="6" t="s">
        <v>5671</v>
      </c>
      <c r="C64" s="6" t="s">
        <v>5670</v>
      </c>
      <c r="D64" s="2">
        <v>140303</v>
      </c>
      <c r="E64" s="2">
        <v>141002</v>
      </c>
      <c r="F64" s="3" t="s">
        <v>85</v>
      </c>
      <c r="G64" s="2">
        <v>8</v>
      </c>
      <c r="H64" s="2">
        <v>141012</v>
      </c>
      <c r="I64" s="3" t="s">
        <v>89</v>
      </c>
      <c r="J64" s="15">
        <v>44938</v>
      </c>
      <c r="K64" s="24">
        <v>1075585498</v>
      </c>
      <c r="L64" s="15">
        <v>44950</v>
      </c>
      <c r="M64" s="15">
        <v>44957</v>
      </c>
      <c r="N64" s="15"/>
      <c r="O64" s="26">
        <f>VLOOKUP(D64,quash!A$2:$I$7791,9,FALSE)</f>
        <v>3</v>
      </c>
      <c r="P64" s="7">
        <v>9000</v>
      </c>
      <c r="Q64" s="26">
        <v>139</v>
      </c>
      <c r="R64" s="19">
        <v>8.6183749348172869E-2</v>
      </c>
      <c r="S64" s="26">
        <v>16</v>
      </c>
      <c r="T64" s="7">
        <v>8000</v>
      </c>
      <c r="U64" s="2">
        <v>142</v>
      </c>
      <c r="V64" s="11">
        <v>2001.1</v>
      </c>
      <c r="W64" s="14" t="s">
        <v>5281</v>
      </c>
      <c r="X64" s="18">
        <v>1</v>
      </c>
      <c r="Y64" s="9">
        <v>8000</v>
      </c>
      <c r="Z64" s="19">
        <f t="shared" si="0"/>
        <v>0</v>
      </c>
      <c r="AA64" s="25">
        <v>2001.1</v>
      </c>
      <c r="AB64" s="30">
        <f t="shared" si="1"/>
        <v>101000</v>
      </c>
      <c r="AC64" s="30">
        <f t="shared" si="14"/>
        <v>7.9207920792079209E-2</v>
      </c>
      <c r="AD64" s="31">
        <f t="shared" si="15"/>
        <v>11.009900990099011</v>
      </c>
      <c r="AE64" s="31">
        <f t="shared" si="16"/>
        <v>11.247524752475247</v>
      </c>
      <c r="AG64" s="30">
        <f t="shared" si="5"/>
        <v>778000</v>
      </c>
      <c r="AH64" s="30">
        <f t="shared" si="17"/>
        <v>1.0282776349614395E-2</v>
      </c>
      <c r="AI64" s="31">
        <f t="shared" si="18"/>
        <v>1.4293059125964009</v>
      </c>
      <c r="AJ64" s="31">
        <f t="shared" si="19"/>
        <v>1.4601542416452442</v>
      </c>
      <c r="AK64" s="30">
        <f>IF(W64="si",($S64*'COSTOS DE CREDITOS'!$C$27)/DATA!$G64,"")</f>
        <v>41.191772348591137</v>
      </c>
      <c r="AL64" s="90">
        <f>IF(W64="si",'COSTOS DE CREDITOS'!$C$35,"")</f>
        <v>20.421138461538462</v>
      </c>
      <c r="AM64" s="30">
        <f t="shared" si="9"/>
        <v>492.30769230769232</v>
      </c>
      <c r="AN64" s="30">
        <f t="shared" si="10"/>
        <v>0</v>
      </c>
      <c r="AO64" s="30">
        <f t="shared" si="11"/>
        <v>553.92060311782188</v>
      </c>
      <c r="AP64" s="30">
        <f t="shared" si="12"/>
        <v>1447.179396882178</v>
      </c>
      <c r="AQ64" s="19">
        <f t="shared" si="13"/>
        <v>0.72319194287250921</v>
      </c>
    </row>
    <row r="65" spans="1:43" x14ac:dyDescent="0.2">
      <c r="A65" s="23" t="s">
        <v>5665</v>
      </c>
      <c r="B65" s="6" t="s">
        <v>5671</v>
      </c>
      <c r="C65" s="6" t="s">
        <v>5670</v>
      </c>
      <c r="D65" s="2">
        <v>140320</v>
      </c>
      <c r="E65" s="2">
        <v>141002</v>
      </c>
      <c r="F65" s="3" t="s">
        <v>85</v>
      </c>
      <c r="G65" s="2">
        <v>8</v>
      </c>
      <c r="H65" s="2">
        <v>141106</v>
      </c>
      <c r="I65" s="3" t="s">
        <v>90</v>
      </c>
      <c r="J65" s="15">
        <v>44938</v>
      </c>
      <c r="K65" s="24">
        <v>1075674515</v>
      </c>
      <c r="L65" s="15">
        <v>44950</v>
      </c>
      <c r="M65" s="15">
        <v>44957</v>
      </c>
      <c r="N65" s="15"/>
      <c r="O65" s="26">
        <f>VLOOKUP(D65,quash!A$2:$I$7791,9,FALSE)</f>
        <v>4</v>
      </c>
      <c r="P65" s="7">
        <v>9000</v>
      </c>
      <c r="Q65" s="26">
        <v>139</v>
      </c>
      <c r="R65" s="19">
        <v>7.3768528262835947E-2</v>
      </c>
      <c r="S65" s="26">
        <v>16</v>
      </c>
      <c r="T65" s="7">
        <v>10000</v>
      </c>
      <c r="U65" s="2">
        <v>142</v>
      </c>
      <c r="V65" s="11">
        <v>2501.38</v>
      </c>
      <c r="W65" s="14" t="s">
        <v>5281</v>
      </c>
      <c r="X65" s="18">
        <v>1</v>
      </c>
      <c r="Y65" s="9">
        <v>10000</v>
      </c>
      <c r="Z65" s="19">
        <f t="shared" si="0"/>
        <v>0</v>
      </c>
      <c r="AA65" s="25">
        <v>2501.38</v>
      </c>
      <c r="AB65" s="30">
        <f t="shared" si="1"/>
        <v>140000</v>
      </c>
      <c r="AC65" s="30">
        <f t="shared" si="14"/>
        <v>7.1428571428571425E-2</v>
      </c>
      <c r="AD65" s="31">
        <f t="shared" si="15"/>
        <v>9.9285714285714288</v>
      </c>
      <c r="AE65" s="31">
        <f t="shared" si="16"/>
        <v>10.142857142857142</v>
      </c>
      <c r="AG65" s="30">
        <f t="shared" si="5"/>
        <v>927000</v>
      </c>
      <c r="AH65" s="30">
        <f t="shared" si="17"/>
        <v>1.0787486515641856E-2</v>
      </c>
      <c r="AI65" s="31">
        <f t="shared" si="18"/>
        <v>1.499460625674218</v>
      </c>
      <c r="AJ65" s="31">
        <f t="shared" si="19"/>
        <v>1.5318230852211436</v>
      </c>
      <c r="AK65" s="30">
        <f>IF(W65="si",($S65*'COSTOS DE CREDITOS'!$C$27)/DATA!$G65,"")</f>
        <v>41.191772348591137</v>
      </c>
      <c r="AL65" s="90">
        <f>IF(W65="si",'COSTOS DE CREDITOS'!$C$35,"")</f>
        <v>20.421138461538462</v>
      </c>
      <c r="AM65" s="30">
        <f t="shared" si="9"/>
        <v>615.38461538461547</v>
      </c>
      <c r="AN65" s="30">
        <f t="shared" si="10"/>
        <v>0</v>
      </c>
      <c r="AO65" s="30">
        <f t="shared" si="11"/>
        <v>676.99752619474509</v>
      </c>
      <c r="AP65" s="30">
        <f t="shared" si="12"/>
        <v>1824.3824738052549</v>
      </c>
      <c r="AQ65" s="19">
        <f t="shared" si="13"/>
        <v>0.72935038810786634</v>
      </c>
    </row>
    <row r="66" spans="1:43" x14ac:dyDescent="0.2">
      <c r="A66" s="23" t="s">
        <v>5665</v>
      </c>
      <c r="B66" s="6" t="s">
        <v>5666</v>
      </c>
      <c r="C66" s="6" t="s">
        <v>5667</v>
      </c>
      <c r="D66" s="4">
        <v>140249</v>
      </c>
      <c r="E66" s="4">
        <v>141090</v>
      </c>
      <c r="F66" s="5" t="s">
        <v>91</v>
      </c>
      <c r="G66" s="2">
        <v>9</v>
      </c>
      <c r="H66" s="4">
        <v>141091</v>
      </c>
      <c r="I66" s="5" t="s">
        <v>92</v>
      </c>
      <c r="J66" s="15">
        <v>44938</v>
      </c>
      <c r="K66" s="24">
        <v>1075107077</v>
      </c>
      <c r="L66" s="15">
        <v>44950</v>
      </c>
      <c r="M66" s="15">
        <v>44957</v>
      </c>
      <c r="N66" s="15"/>
      <c r="O66" s="26">
        <f>VLOOKUP(D66,quash!A$2:$I$7791,9,FALSE)</f>
        <v>1</v>
      </c>
      <c r="P66" s="7">
        <v>12000</v>
      </c>
      <c r="Q66" s="26">
        <v>115</v>
      </c>
      <c r="R66" s="19">
        <v>4.426220662471151E-2</v>
      </c>
      <c r="S66" s="93">
        <v>26</v>
      </c>
      <c r="T66" s="8">
        <v>10000</v>
      </c>
      <c r="U66" s="4">
        <v>142</v>
      </c>
      <c r="V66" s="10">
        <v>2501.38</v>
      </c>
      <c r="W66" s="14" t="s">
        <v>5281</v>
      </c>
      <c r="X66" s="18">
        <v>0.79326036440223135</v>
      </c>
      <c r="Y66" s="9">
        <v>7932.6036440223133</v>
      </c>
      <c r="Z66" s="19">
        <f t="shared" ref="Z66:Z129" si="20">Y66/T66-1</f>
        <v>-0.20673963559776865</v>
      </c>
      <c r="AA66" s="25">
        <v>1984.2456103084535</v>
      </c>
      <c r="AB66" s="30">
        <f t="shared" ref="AB66:AB129" si="21">SUMIFS($T:$T,$M:$M,$M66,$O:$O,$O66)</f>
        <v>224000</v>
      </c>
      <c r="AC66" s="30">
        <f t="shared" ref="AC66:AC97" si="22">$T66/AB66</f>
        <v>4.4642857142857144E-2</v>
      </c>
      <c r="AD66" s="31">
        <f t="shared" ref="AD66:AD97" si="23">AC66*$Q66</f>
        <v>5.1339285714285712</v>
      </c>
      <c r="AE66" s="31">
        <f t="shared" ref="AE66:AE97" si="24">AC66*$U66</f>
        <v>6.3392857142857144</v>
      </c>
      <c r="AG66" s="30">
        <f t="shared" ref="AG66:AG129" si="25">SUMIFS($T:$T,$O:$O,$O66,$N:$N,1)</f>
        <v>2427000</v>
      </c>
      <c r="AH66" s="30">
        <f t="shared" ref="AH66:AH97" si="26">IFERROR($T66/AG66,"")</f>
        <v>4.1203131437989289E-3</v>
      </c>
      <c r="AI66" s="31">
        <f t="shared" ref="AI66:AI97" si="27">IFERROR(AH66*$Q66,"")</f>
        <v>0.47383601153687682</v>
      </c>
      <c r="AJ66" s="31">
        <f t="shared" ref="AJ66:AJ97" si="28">IFERROR(AH66*$U66,"")</f>
        <v>0.58508446641944789</v>
      </c>
      <c r="AK66" s="30">
        <f>IF(W66="si",($S66*'COSTOS DE CREDITOS'!$C$27)/DATA!$G66,"")</f>
        <v>59.499226725742751</v>
      </c>
      <c r="AL66" s="90">
        <f>IF(W66="si",'COSTOS DE CREDITOS'!$C$35,"")</f>
        <v>20.421138461538462</v>
      </c>
      <c r="AM66" s="30">
        <f t="shared" si="9"/>
        <v>1000</v>
      </c>
      <c r="AN66" s="30">
        <f t="shared" si="10"/>
        <v>2067.3963559776867</v>
      </c>
      <c r="AO66" s="30">
        <f t="shared" si="11"/>
        <v>3147.3167211649679</v>
      </c>
      <c r="AP66" s="30">
        <f t="shared" si="12"/>
        <v>-1163.0711108565145</v>
      </c>
      <c r="AQ66" s="19">
        <f t="shared" si="13"/>
        <v>-0.58615279520548547</v>
      </c>
    </row>
    <row r="67" spans="1:43" x14ac:dyDescent="0.2">
      <c r="A67" s="23" t="s">
        <v>5665</v>
      </c>
      <c r="B67" s="6" t="s">
        <v>5669</v>
      </c>
      <c r="C67" s="6" t="s">
        <v>5670</v>
      </c>
      <c r="D67" s="4">
        <v>140814</v>
      </c>
      <c r="E67" s="4">
        <v>141333</v>
      </c>
      <c r="F67" s="5" t="s">
        <v>94</v>
      </c>
      <c r="G67" s="2">
        <v>5</v>
      </c>
      <c r="H67" s="4">
        <v>141334</v>
      </c>
      <c r="I67" s="5" t="s">
        <v>95</v>
      </c>
      <c r="J67" s="15">
        <v>44945</v>
      </c>
      <c r="K67" s="24">
        <v>1078938739</v>
      </c>
      <c r="L67" s="15">
        <v>44951</v>
      </c>
      <c r="M67" s="15">
        <v>44957</v>
      </c>
      <c r="N67" s="15"/>
      <c r="O67" s="26">
        <f>VLOOKUP(D67,quash!A$2:$I$7791,9,FALSE)</f>
        <v>4</v>
      </c>
      <c r="P67" s="7">
        <v>14000</v>
      </c>
      <c r="Q67" s="26">
        <v>126</v>
      </c>
      <c r="R67" s="19">
        <v>5.4021157160757644E-2</v>
      </c>
      <c r="S67" s="26">
        <v>16</v>
      </c>
      <c r="T67" s="8">
        <v>6000</v>
      </c>
      <c r="U67" s="4">
        <v>142</v>
      </c>
      <c r="V67" s="10">
        <v>1500.83</v>
      </c>
      <c r="W67" s="14" t="s">
        <v>5281</v>
      </c>
      <c r="X67" s="18">
        <v>1</v>
      </c>
      <c r="Y67" s="9">
        <v>6000</v>
      </c>
      <c r="Z67" s="19">
        <f t="shared" si="20"/>
        <v>0</v>
      </c>
      <c r="AA67" s="25">
        <v>1500.83</v>
      </c>
      <c r="AB67" s="30">
        <f t="shared" si="21"/>
        <v>140000</v>
      </c>
      <c r="AC67" s="30">
        <f t="shared" si="22"/>
        <v>4.2857142857142858E-2</v>
      </c>
      <c r="AD67" s="31">
        <f t="shared" si="23"/>
        <v>5.4</v>
      </c>
      <c r="AE67" s="31">
        <f t="shared" si="24"/>
        <v>6.0857142857142854</v>
      </c>
      <c r="AG67" s="30">
        <f t="shared" si="25"/>
        <v>927000</v>
      </c>
      <c r="AH67" s="30">
        <f t="shared" si="26"/>
        <v>6.4724919093851136E-3</v>
      </c>
      <c r="AI67" s="31">
        <f t="shared" si="27"/>
        <v>0.81553398058252435</v>
      </c>
      <c r="AJ67" s="31">
        <f t="shared" si="28"/>
        <v>0.91909385113268616</v>
      </c>
      <c r="AK67" s="30">
        <f>IF(W67="si",($S67*'COSTOS DE CREDITOS'!$C$27)/DATA!$G67,"")</f>
        <v>65.906835757745824</v>
      </c>
      <c r="AL67" s="90">
        <f>IF(W67="si",'COSTOS DE CREDITOS'!$C$35,"")</f>
        <v>20.421138461538462</v>
      </c>
      <c r="AM67" s="30">
        <f t="shared" ref="AM67:AM130" si="29">IF(W67="si",(20%/52*$S67)*$T67,"")</f>
        <v>369.23076923076923</v>
      </c>
      <c r="AN67" s="30">
        <f t="shared" ref="AN67:AN130" si="30">IF(W67="SI",T67-Y67,"")</f>
        <v>0</v>
      </c>
      <c r="AO67" s="30">
        <f t="shared" ref="AO67:AO130" si="31">SUM(AK67:AN67)</f>
        <v>455.5587434500535</v>
      </c>
      <c r="AP67" s="30">
        <f t="shared" ref="AP67:AP130" si="32">AA67-AO67</f>
        <v>1045.2712565499464</v>
      </c>
      <c r="AQ67" s="19">
        <f t="shared" ref="AQ67:AQ130" si="33">IFERROR(AP67/AA67,"")</f>
        <v>0.69646212865544166</v>
      </c>
    </row>
    <row r="68" spans="1:43" x14ac:dyDescent="0.2">
      <c r="A68" s="23" t="s">
        <v>5665</v>
      </c>
      <c r="B68" s="6" t="s">
        <v>5677</v>
      </c>
      <c r="C68" s="6" t="s">
        <v>5667</v>
      </c>
      <c r="D68" s="2">
        <v>141036</v>
      </c>
      <c r="E68" s="2">
        <v>141159</v>
      </c>
      <c r="F68" s="3" t="s">
        <v>96</v>
      </c>
      <c r="G68" s="2">
        <v>5</v>
      </c>
      <c r="H68" s="2">
        <v>141177</v>
      </c>
      <c r="I68" s="3" t="s">
        <v>97</v>
      </c>
      <c r="J68" s="15">
        <v>44947</v>
      </c>
      <c r="K68" s="24">
        <v>1080226418</v>
      </c>
      <c r="L68" s="15">
        <v>44950</v>
      </c>
      <c r="M68" s="15">
        <v>44957</v>
      </c>
      <c r="N68" s="15"/>
      <c r="O68" s="26">
        <f>VLOOKUP(D68,quash!A$2:$I$7791,9,FALSE)</f>
        <v>6</v>
      </c>
      <c r="P68" s="7">
        <v>10000</v>
      </c>
      <c r="Q68" s="26">
        <v>110</v>
      </c>
      <c r="R68" s="19">
        <v>3.3220596517330399E-2</v>
      </c>
      <c r="S68" s="26">
        <v>16</v>
      </c>
      <c r="T68" s="7">
        <v>10000</v>
      </c>
      <c r="U68" s="2">
        <v>142</v>
      </c>
      <c r="V68" s="11">
        <v>2501.38</v>
      </c>
      <c r="W68" s="14" t="s">
        <v>5281</v>
      </c>
      <c r="X68" s="18">
        <v>1</v>
      </c>
      <c r="Y68" s="9">
        <v>10000</v>
      </c>
      <c r="Z68" s="19">
        <f t="shared" si="20"/>
        <v>0</v>
      </c>
      <c r="AA68" s="25">
        <v>2501.38</v>
      </c>
      <c r="AB68" s="30">
        <f t="shared" si="21"/>
        <v>45000</v>
      </c>
      <c r="AC68" s="30">
        <f t="shared" si="22"/>
        <v>0.22222222222222221</v>
      </c>
      <c r="AD68" s="31">
        <f t="shared" si="23"/>
        <v>24.444444444444443</v>
      </c>
      <c r="AE68" s="31">
        <f t="shared" si="24"/>
        <v>31.555555555555554</v>
      </c>
      <c r="AG68" s="30">
        <f t="shared" si="25"/>
        <v>288000</v>
      </c>
      <c r="AH68" s="30">
        <f t="shared" si="26"/>
        <v>3.4722222222222224E-2</v>
      </c>
      <c r="AI68" s="31">
        <f t="shared" si="27"/>
        <v>3.8194444444444446</v>
      </c>
      <c r="AJ68" s="31">
        <f t="shared" si="28"/>
        <v>4.9305555555555554</v>
      </c>
      <c r="AK68" s="30">
        <f>IF(W68="si",($S68*'COSTOS DE CREDITOS'!$C$27)/DATA!$G68,"")</f>
        <v>65.906835757745824</v>
      </c>
      <c r="AL68" s="90">
        <f>IF(W68="si",'COSTOS DE CREDITOS'!$C$35,"")</f>
        <v>20.421138461538462</v>
      </c>
      <c r="AM68" s="30">
        <f t="shared" si="29"/>
        <v>615.38461538461547</v>
      </c>
      <c r="AN68" s="30">
        <f t="shared" si="30"/>
        <v>0</v>
      </c>
      <c r="AO68" s="30">
        <f t="shared" si="31"/>
        <v>701.7125896038998</v>
      </c>
      <c r="AP68" s="30">
        <f t="shared" si="32"/>
        <v>1799.6674103961004</v>
      </c>
      <c r="AQ68" s="19">
        <f t="shared" si="33"/>
        <v>0.7194698168195558</v>
      </c>
    </row>
    <row r="69" spans="1:43" x14ac:dyDescent="0.2">
      <c r="A69" s="23" t="s">
        <v>5665</v>
      </c>
      <c r="B69" s="6" t="s">
        <v>5674</v>
      </c>
      <c r="C69" s="6" t="s">
        <v>5670</v>
      </c>
      <c r="D69" s="2">
        <v>141178</v>
      </c>
      <c r="E69" s="2">
        <v>141225</v>
      </c>
      <c r="F69" s="3" t="s">
        <v>98</v>
      </c>
      <c r="G69" s="2">
        <v>5</v>
      </c>
      <c r="H69" s="2">
        <v>141241</v>
      </c>
      <c r="I69" s="3" t="s">
        <v>99</v>
      </c>
      <c r="J69" s="15">
        <v>44949</v>
      </c>
      <c r="K69" s="24">
        <v>1081099779</v>
      </c>
      <c r="L69" s="15">
        <v>44951</v>
      </c>
      <c r="M69" s="15">
        <v>44957</v>
      </c>
      <c r="N69" s="15"/>
      <c r="O69" s="26">
        <f>VLOOKUP(D69,quash!A$2:$I$7791,9,FALSE)</f>
        <v>4</v>
      </c>
      <c r="P69" s="7">
        <v>12000</v>
      </c>
      <c r="Q69" s="26">
        <v>122</v>
      </c>
      <c r="R69" s="19">
        <v>4.6603438441845293E-2</v>
      </c>
      <c r="S69" s="26">
        <v>16</v>
      </c>
      <c r="T69" s="7">
        <v>8000</v>
      </c>
      <c r="U69" s="2">
        <v>142</v>
      </c>
      <c r="V69" s="11">
        <v>2001.1</v>
      </c>
      <c r="W69" s="14" t="s">
        <v>5281</v>
      </c>
      <c r="X69" s="18">
        <v>1</v>
      </c>
      <c r="Y69" s="9">
        <v>8000</v>
      </c>
      <c r="Z69" s="19">
        <f t="shared" si="20"/>
        <v>0</v>
      </c>
      <c r="AA69" s="25">
        <v>2001.1</v>
      </c>
      <c r="AB69" s="30">
        <f t="shared" si="21"/>
        <v>140000</v>
      </c>
      <c r="AC69" s="30">
        <f t="shared" si="22"/>
        <v>5.7142857142857141E-2</v>
      </c>
      <c r="AD69" s="31">
        <f t="shared" si="23"/>
        <v>6.9714285714285715</v>
      </c>
      <c r="AE69" s="31">
        <f t="shared" si="24"/>
        <v>8.1142857142857139</v>
      </c>
      <c r="AG69" s="30">
        <f t="shared" si="25"/>
        <v>927000</v>
      </c>
      <c r="AH69" s="30">
        <f t="shared" si="26"/>
        <v>8.6299892125134836E-3</v>
      </c>
      <c r="AI69" s="31">
        <f t="shared" si="27"/>
        <v>1.0528586839266449</v>
      </c>
      <c r="AJ69" s="31">
        <f t="shared" si="28"/>
        <v>1.2254584681769147</v>
      </c>
      <c r="AK69" s="30">
        <f>IF(W69="si",($S69*'COSTOS DE CREDITOS'!$C$27)/DATA!$G69,"")</f>
        <v>65.906835757745824</v>
      </c>
      <c r="AL69" s="90">
        <f>IF(W69="si",'COSTOS DE CREDITOS'!$C$35,"")</f>
        <v>20.421138461538462</v>
      </c>
      <c r="AM69" s="30">
        <f t="shared" si="29"/>
        <v>492.30769230769232</v>
      </c>
      <c r="AN69" s="30">
        <f t="shared" si="30"/>
        <v>0</v>
      </c>
      <c r="AO69" s="30">
        <f t="shared" si="31"/>
        <v>578.63566652697659</v>
      </c>
      <c r="AP69" s="30">
        <f t="shared" si="32"/>
        <v>1422.4643334730233</v>
      </c>
      <c r="AQ69" s="19">
        <f t="shared" si="33"/>
        <v>0.71084120407427087</v>
      </c>
    </row>
    <row r="70" spans="1:43" x14ac:dyDescent="0.2">
      <c r="A70" s="23" t="s">
        <v>5665</v>
      </c>
      <c r="B70" s="6" t="s">
        <v>5666</v>
      </c>
      <c r="C70" s="6" t="s">
        <v>5667</v>
      </c>
      <c r="D70" s="2">
        <v>140205</v>
      </c>
      <c r="E70" s="2">
        <v>141090</v>
      </c>
      <c r="F70" s="3" t="s">
        <v>91</v>
      </c>
      <c r="G70" s="2">
        <v>9</v>
      </c>
      <c r="H70" s="2">
        <v>141092</v>
      </c>
      <c r="I70" s="3" t="s">
        <v>100</v>
      </c>
      <c r="J70" s="15">
        <v>44937</v>
      </c>
      <c r="K70" s="24">
        <v>1074843333</v>
      </c>
      <c r="L70" s="15">
        <v>44950</v>
      </c>
      <c r="M70" s="15">
        <v>44957</v>
      </c>
      <c r="N70" s="15"/>
      <c r="O70" s="26">
        <f>VLOOKUP(D70,quash!A$2:$I$7791,9,FALSE)</f>
        <v>2</v>
      </c>
      <c r="P70" s="7">
        <v>12000</v>
      </c>
      <c r="Q70" s="26">
        <v>115</v>
      </c>
      <c r="R70" s="19">
        <v>4.426220662471151E-2</v>
      </c>
      <c r="S70" s="93">
        <v>26</v>
      </c>
      <c r="T70" s="7">
        <v>10000</v>
      </c>
      <c r="U70" s="2">
        <v>142</v>
      </c>
      <c r="V70" s="11">
        <v>2501.38</v>
      </c>
      <c r="W70" s="14" t="s">
        <v>5281</v>
      </c>
      <c r="X70" s="18">
        <v>0.79326036440223135</v>
      </c>
      <c r="Y70" s="9">
        <v>7932.6036440223133</v>
      </c>
      <c r="Z70" s="19">
        <f t="shared" si="20"/>
        <v>-0.20673963559776865</v>
      </c>
      <c r="AA70" s="25">
        <v>1984.2456103084535</v>
      </c>
      <c r="AB70" s="30">
        <f t="shared" si="21"/>
        <v>161000</v>
      </c>
      <c r="AC70" s="30">
        <f t="shared" si="22"/>
        <v>6.2111801242236024E-2</v>
      </c>
      <c r="AD70" s="31">
        <f t="shared" si="23"/>
        <v>7.1428571428571423</v>
      </c>
      <c r="AE70" s="31">
        <f t="shared" si="24"/>
        <v>8.8198757763975149</v>
      </c>
      <c r="AG70" s="30">
        <f t="shared" si="25"/>
        <v>1695000</v>
      </c>
      <c r="AH70" s="30">
        <f t="shared" si="26"/>
        <v>5.8997050147492625E-3</v>
      </c>
      <c r="AI70" s="31">
        <f t="shared" si="27"/>
        <v>0.67846607669616521</v>
      </c>
      <c r="AJ70" s="31">
        <f t="shared" si="28"/>
        <v>0.83775811209439532</v>
      </c>
      <c r="AK70" s="30">
        <f>IF(W70="si",($S70*'COSTOS DE CREDITOS'!$C$27)/DATA!$G70,"")</f>
        <v>59.499226725742751</v>
      </c>
      <c r="AL70" s="90">
        <f>IF(W70="si",'COSTOS DE CREDITOS'!$C$35,"")</f>
        <v>20.421138461538462</v>
      </c>
      <c r="AM70" s="30">
        <f t="shared" si="29"/>
        <v>1000</v>
      </c>
      <c r="AN70" s="30">
        <f t="shared" si="30"/>
        <v>2067.3963559776867</v>
      </c>
      <c r="AO70" s="30">
        <f t="shared" si="31"/>
        <v>3147.3167211649679</v>
      </c>
      <c r="AP70" s="30">
        <f t="shared" si="32"/>
        <v>-1163.0711108565145</v>
      </c>
      <c r="AQ70" s="19">
        <f t="shared" si="33"/>
        <v>-0.58615279520548547</v>
      </c>
    </row>
    <row r="71" spans="1:43" x14ac:dyDescent="0.2">
      <c r="A71" s="23" t="s">
        <v>5665</v>
      </c>
      <c r="B71" s="6" t="s">
        <v>5666</v>
      </c>
      <c r="C71" s="6" t="s">
        <v>5667</v>
      </c>
      <c r="D71" s="2">
        <v>140156</v>
      </c>
      <c r="E71" s="2">
        <v>141090</v>
      </c>
      <c r="F71" s="3" t="s">
        <v>91</v>
      </c>
      <c r="G71" s="2">
        <v>9</v>
      </c>
      <c r="H71" s="2">
        <v>141093</v>
      </c>
      <c r="I71" s="3" t="s">
        <v>101</v>
      </c>
      <c r="J71" s="15">
        <v>44937</v>
      </c>
      <c r="K71" s="24">
        <v>1074645629</v>
      </c>
      <c r="L71" s="15">
        <v>44950</v>
      </c>
      <c r="M71" s="15">
        <v>44957</v>
      </c>
      <c r="N71" s="15"/>
      <c r="O71" s="26">
        <f>VLOOKUP(D71,quash!A$2:$I$7791,9,FALSE)</f>
        <v>1</v>
      </c>
      <c r="P71" s="7">
        <v>12000</v>
      </c>
      <c r="Q71" s="26">
        <v>115</v>
      </c>
      <c r="R71" s="19">
        <v>4.426220662471151E-2</v>
      </c>
      <c r="S71" s="93">
        <v>26</v>
      </c>
      <c r="T71" s="7">
        <v>10000</v>
      </c>
      <c r="U71" s="2">
        <v>142</v>
      </c>
      <c r="V71" s="11">
        <v>2501.38</v>
      </c>
      <c r="W71" s="14" t="s">
        <v>5281</v>
      </c>
      <c r="X71" s="18">
        <v>0.79326036440223135</v>
      </c>
      <c r="Y71" s="9">
        <v>7932.6036440223133</v>
      </c>
      <c r="Z71" s="19">
        <f t="shared" si="20"/>
        <v>-0.20673963559776865</v>
      </c>
      <c r="AA71" s="25">
        <v>1984.2456103084535</v>
      </c>
      <c r="AB71" s="30">
        <f t="shared" si="21"/>
        <v>224000</v>
      </c>
      <c r="AC71" s="30">
        <f t="shared" si="22"/>
        <v>4.4642857142857144E-2</v>
      </c>
      <c r="AD71" s="31">
        <f t="shared" si="23"/>
        <v>5.1339285714285712</v>
      </c>
      <c r="AE71" s="31">
        <f t="shared" si="24"/>
        <v>6.3392857142857144</v>
      </c>
      <c r="AG71" s="30">
        <f t="shared" si="25"/>
        <v>2427000</v>
      </c>
      <c r="AH71" s="30">
        <f t="shared" si="26"/>
        <v>4.1203131437989289E-3</v>
      </c>
      <c r="AI71" s="31">
        <f t="shared" si="27"/>
        <v>0.47383601153687682</v>
      </c>
      <c r="AJ71" s="31">
        <f t="shared" si="28"/>
        <v>0.58508446641944789</v>
      </c>
      <c r="AK71" s="30">
        <f>IF(W71="si",($S71*'COSTOS DE CREDITOS'!$C$27)/DATA!$G71,"")</f>
        <v>59.499226725742751</v>
      </c>
      <c r="AL71" s="90">
        <f>IF(W71="si",'COSTOS DE CREDITOS'!$C$35,"")</f>
        <v>20.421138461538462</v>
      </c>
      <c r="AM71" s="30">
        <f t="shared" si="29"/>
        <v>1000</v>
      </c>
      <c r="AN71" s="30">
        <f t="shared" si="30"/>
        <v>2067.3963559776867</v>
      </c>
      <c r="AO71" s="30">
        <f t="shared" si="31"/>
        <v>3147.3167211649679</v>
      </c>
      <c r="AP71" s="30">
        <f t="shared" si="32"/>
        <v>-1163.0711108565145</v>
      </c>
      <c r="AQ71" s="19">
        <f t="shared" si="33"/>
        <v>-0.58615279520548547</v>
      </c>
    </row>
    <row r="72" spans="1:43" x14ac:dyDescent="0.2">
      <c r="A72" s="23" t="s">
        <v>5665</v>
      </c>
      <c r="B72" s="6" t="s">
        <v>5666</v>
      </c>
      <c r="C72" s="6" t="s">
        <v>5667</v>
      </c>
      <c r="D72" s="2">
        <v>140177</v>
      </c>
      <c r="E72" s="2">
        <v>141090</v>
      </c>
      <c r="F72" s="3" t="s">
        <v>91</v>
      </c>
      <c r="G72" s="2">
        <v>9</v>
      </c>
      <c r="H72" s="2">
        <v>141094</v>
      </c>
      <c r="I72" s="3" t="s">
        <v>102</v>
      </c>
      <c r="J72" s="15">
        <v>44937</v>
      </c>
      <c r="K72" s="24">
        <v>1074723748</v>
      </c>
      <c r="L72" s="15">
        <v>44950</v>
      </c>
      <c r="M72" s="15">
        <v>44957</v>
      </c>
      <c r="N72" s="15"/>
      <c r="O72" s="26">
        <f>VLOOKUP(D72,quash!A$2:$I$7791,9,FALSE)</f>
        <v>1</v>
      </c>
      <c r="P72" s="7">
        <v>12000</v>
      </c>
      <c r="Q72" s="26">
        <v>115</v>
      </c>
      <c r="R72" s="19">
        <v>4.426220662471151E-2</v>
      </c>
      <c r="S72" s="93">
        <v>26</v>
      </c>
      <c r="T72" s="7">
        <v>10000</v>
      </c>
      <c r="U72" s="2">
        <v>142</v>
      </c>
      <c r="V72" s="11">
        <v>2501.38</v>
      </c>
      <c r="W72" s="14" t="s">
        <v>5281</v>
      </c>
      <c r="X72" s="18">
        <v>0.79326036440223135</v>
      </c>
      <c r="Y72" s="9">
        <v>7932.6036440223133</v>
      </c>
      <c r="Z72" s="19">
        <f t="shared" si="20"/>
        <v>-0.20673963559776865</v>
      </c>
      <c r="AA72" s="25">
        <v>1984.2456103084535</v>
      </c>
      <c r="AB72" s="30">
        <f t="shared" si="21"/>
        <v>224000</v>
      </c>
      <c r="AC72" s="30">
        <f t="shared" si="22"/>
        <v>4.4642857142857144E-2</v>
      </c>
      <c r="AD72" s="31">
        <f t="shared" si="23"/>
        <v>5.1339285714285712</v>
      </c>
      <c r="AE72" s="31">
        <f t="shared" si="24"/>
        <v>6.3392857142857144</v>
      </c>
      <c r="AG72" s="30">
        <f t="shared" si="25"/>
        <v>2427000</v>
      </c>
      <c r="AH72" s="30">
        <f t="shared" si="26"/>
        <v>4.1203131437989289E-3</v>
      </c>
      <c r="AI72" s="31">
        <f t="shared" si="27"/>
        <v>0.47383601153687682</v>
      </c>
      <c r="AJ72" s="31">
        <f t="shared" si="28"/>
        <v>0.58508446641944789</v>
      </c>
      <c r="AK72" s="30">
        <f>IF(W72="si",($S72*'COSTOS DE CREDITOS'!$C$27)/DATA!$G72,"")</f>
        <v>59.499226725742751</v>
      </c>
      <c r="AL72" s="90">
        <f>IF(W72="si",'COSTOS DE CREDITOS'!$C$35,"")</f>
        <v>20.421138461538462</v>
      </c>
      <c r="AM72" s="30">
        <f t="shared" si="29"/>
        <v>1000</v>
      </c>
      <c r="AN72" s="30">
        <f t="shared" si="30"/>
        <v>2067.3963559776867</v>
      </c>
      <c r="AO72" s="30">
        <f t="shared" si="31"/>
        <v>3147.3167211649679</v>
      </c>
      <c r="AP72" s="30">
        <f t="shared" si="32"/>
        <v>-1163.0711108565145</v>
      </c>
      <c r="AQ72" s="19">
        <f t="shared" si="33"/>
        <v>-0.58615279520548547</v>
      </c>
    </row>
    <row r="73" spans="1:43" x14ac:dyDescent="0.2">
      <c r="A73" s="23" t="s">
        <v>5665</v>
      </c>
      <c r="B73" s="6" t="s">
        <v>5666</v>
      </c>
      <c r="C73" s="6" t="s">
        <v>5667</v>
      </c>
      <c r="D73" s="2">
        <v>140153</v>
      </c>
      <c r="E73" s="2">
        <v>141090</v>
      </c>
      <c r="F73" s="3" t="s">
        <v>91</v>
      </c>
      <c r="G73" s="2">
        <v>9</v>
      </c>
      <c r="H73" s="2">
        <v>141095</v>
      </c>
      <c r="I73" s="3" t="s">
        <v>103</v>
      </c>
      <c r="J73" s="15">
        <v>44937</v>
      </c>
      <c r="K73" s="24">
        <v>1074642925</v>
      </c>
      <c r="L73" s="15">
        <v>44950</v>
      </c>
      <c r="M73" s="15">
        <v>44957</v>
      </c>
      <c r="N73" s="15"/>
      <c r="O73" s="26">
        <f>VLOOKUP(D73,quash!A$2:$I$7791,9,FALSE)</f>
        <v>3</v>
      </c>
      <c r="P73" s="7">
        <v>12000</v>
      </c>
      <c r="Q73" s="26">
        <v>115</v>
      </c>
      <c r="R73" s="19">
        <v>4.426220662471151E-2</v>
      </c>
      <c r="S73" s="93">
        <v>26</v>
      </c>
      <c r="T73" s="7">
        <v>10000</v>
      </c>
      <c r="U73" s="2">
        <v>142</v>
      </c>
      <c r="V73" s="11">
        <v>2501.38</v>
      </c>
      <c r="W73" s="14" t="s">
        <v>5281</v>
      </c>
      <c r="X73" s="18">
        <v>0.79326036440223135</v>
      </c>
      <c r="Y73" s="9">
        <v>7932.6036440223133</v>
      </c>
      <c r="Z73" s="19">
        <f t="shared" si="20"/>
        <v>-0.20673963559776865</v>
      </c>
      <c r="AA73" s="25">
        <v>1984.2456103084535</v>
      </c>
      <c r="AB73" s="30">
        <f t="shared" si="21"/>
        <v>101000</v>
      </c>
      <c r="AC73" s="30">
        <f t="shared" si="22"/>
        <v>9.9009900990099015E-2</v>
      </c>
      <c r="AD73" s="31">
        <f t="shared" si="23"/>
        <v>11.386138613861387</v>
      </c>
      <c r="AE73" s="31">
        <f t="shared" si="24"/>
        <v>14.059405940594059</v>
      </c>
      <c r="AG73" s="30">
        <f t="shared" si="25"/>
        <v>778000</v>
      </c>
      <c r="AH73" s="30">
        <f t="shared" si="26"/>
        <v>1.2853470437017995E-2</v>
      </c>
      <c r="AI73" s="31">
        <f t="shared" si="27"/>
        <v>1.4781491002570695</v>
      </c>
      <c r="AJ73" s="31">
        <f t="shared" si="28"/>
        <v>1.8251928020565553</v>
      </c>
      <c r="AK73" s="30">
        <f>IF(W73="si",($S73*'COSTOS DE CREDITOS'!$C$27)/DATA!$G73,"")</f>
        <v>59.499226725742751</v>
      </c>
      <c r="AL73" s="90">
        <f>IF(W73="si",'COSTOS DE CREDITOS'!$C$35,"")</f>
        <v>20.421138461538462</v>
      </c>
      <c r="AM73" s="30">
        <f t="shared" si="29"/>
        <v>1000</v>
      </c>
      <c r="AN73" s="30">
        <f t="shared" si="30"/>
        <v>2067.3963559776867</v>
      </c>
      <c r="AO73" s="30">
        <f t="shared" si="31"/>
        <v>3147.3167211649679</v>
      </c>
      <c r="AP73" s="30">
        <f t="shared" si="32"/>
        <v>-1163.0711108565145</v>
      </c>
      <c r="AQ73" s="19">
        <f t="shared" si="33"/>
        <v>-0.58615279520548547</v>
      </c>
    </row>
    <row r="74" spans="1:43" x14ac:dyDescent="0.2">
      <c r="A74" s="23" t="s">
        <v>5665</v>
      </c>
      <c r="B74" s="6" t="s">
        <v>5666</v>
      </c>
      <c r="C74" s="6" t="s">
        <v>5667</v>
      </c>
      <c r="D74" s="2">
        <v>140167</v>
      </c>
      <c r="E74" s="2">
        <v>141090</v>
      </c>
      <c r="F74" s="3" t="s">
        <v>91</v>
      </c>
      <c r="G74" s="2">
        <v>9</v>
      </c>
      <c r="H74" s="2">
        <v>141096</v>
      </c>
      <c r="I74" s="3" t="s">
        <v>104</v>
      </c>
      <c r="J74" s="15" t="s">
        <v>5688</v>
      </c>
      <c r="K74" s="24" t="s">
        <v>5688</v>
      </c>
      <c r="L74" s="15">
        <v>44950</v>
      </c>
      <c r="M74" s="15">
        <v>44957</v>
      </c>
      <c r="N74" s="15"/>
      <c r="O74" s="26">
        <f>VLOOKUP(D74,quash!A$2:$I$7791,9,FALSE)</f>
        <v>3</v>
      </c>
      <c r="P74" s="7">
        <v>12000</v>
      </c>
      <c r="Q74" s="26">
        <v>115</v>
      </c>
      <c r="R74" s="19">
        <v>4.426220662471151E-2</v>
      </c>
      <c r="S74" s="93">
        <v>26</v>
      </c>
      <c r="T74" s="7">
        <v>10000</v>
      </c>
      <c r="U74" s="2">
        <v>142</v>
      </c>
      <c r="V74" s="11">
        <v>2501.38</v>
      </c>
      <c r="W74" s="14" t="s">
        <v>5281</v>
      </c>
      <c r="X74" s="18">
        <v>0.79326036440223135</v>
      </c>
      <c r="Y74" s="9">
        <v>7932.6036440223133</v>
      </c>
      <c r="Z74" s="19">
        <f t="shared" si="20"/>
        <v>-0.20673963559776865</v>
      </c>
      <c r="AA74" s="25">
        <v>1984.2456103084535</v>
      </c>
      <c r="AB74" s="30">
        <f t="shared" si="21"/>
        <v>101000</v>
      </c>
      <c r="AC74" s="30">
        <f t="shared" si="22"/>
        <v>9.9009900990099015E-2</v>
      </c>
      <c r="AD74" s="31">
        <f t="shared" si="23"/>
        <v>11.386138613861387</v>
      </c>
      <c r="AE74" s="31">
        <f t="shared" si="24"/>
        <v>14.059405940594059</v>
      </c>
      <c r="AG74" s="30">
        <f t="shared" si="25"/>
        <v>778000</v>
      </c>
      <c r="AH74" s="30">
        <f t="shared" si="26"/>
        <v>1.2853470437017995E-2</v>
      </c>
      <c r="AI74" s="31">
        <f t="shared" si="27"/>
        <v>1.4781491002570695</v>
      </c>
      <c r="AJ74" s="31">
        <f t="shared" si="28"/>
        <v>1.8251928020565553</v>
      </c>
      <c r="AK74" s="30">
        <f>IF(W74="si",($S74*'COSTOS DE CREDITOS'!$C$27)/DATA!$G74,"")</f>
        <v>59.499226725742751</v>
      </c>
      <c r="AL74" s="90">
        <f>IF(W74="si",'COSTOS DE CREDITOS'!$C$35,"")</f>
        <v>20.421138461538462</v>
      </c>
      <c r="AM74" s="30">
        <f t="shared" si="29"/>
        <v>1000</v>
      </c>
      <c r="AN74" s="30">
        <f t="shared" si="30"/>
        <v>2067.3963559776867</v>
      </c>
      <c r="AO74" s="30">
        <f t="shared" si="31"/>
        <v>3147.3167211649679</v>
      </c>
      <c r="AP74" s="30">
        <f t="shared" si="32"/>
        <v>-1163.0711108565145</v>
      </c>
      <c r="AQ74" s="19">
        <f t="shared" si="33"/>
        <v>-0.58615279520548547</v>
      </c>
    </row>
    <row r="75" spans="1:43" x14ac:dyDescent="0.2">
      <c r="A75" s="23" t="s">
        <v>5665</v>
      </c>
      <c r="B75" s="6" t="s">
        <v>5666</v>
      </c>
      <c r="C75" s="6" t="s">
        <v>5667</v>
      </c>
      <c r="D75" s="2">
        <v>140150</v>
      </c>
      <c r="E75" s="2">
        <v>141090</v>
      </c>
      <c r="F75" s="3" t="s">
        <v>91</v>
      </c>
      <c r="G75" s="2">
        <v>9</v>
      </c>
      <c r="H75" s="2">
        <v>141097</v>
      </c>
      <c r="I75" s="3" t="s">
        <v>105</v>
      </c>
      <c r="J75" s="15">
        <v>44937</v>
      </c>
      <c r="K75" s="24">
        <v>1074640318</v>
      </c>
      <c r="L75" s="15">
        <v>44950</v>
      </c>
      <c r="M75" s="15">
        <v>44957</v>
      </c>
      <c r="N75" s="15"/>
      <c r="O75" s="26">
        <f>VLOOKUP(D75,quash!A$2:$I$7791,9,FALSE)</f>
        <v>1</v>
      </c>
      <c r="P75" s="7">
        <v>12000</v>
      </c>
      <c r="Q75" s="26">
        <v>115</v>
      </c>
      <c r="R75" s="19">
        <v>4.426220662471151E-2</v>
      </c>
      <c r="S75" s="93">
        <v>26</v>
      </c>
      <c r="T75" s="7">
        <v>10000</v>
      </c>
      <c r="U75" s="2">
        <v>142</v>
      </c>
      <c r="V75" s="11">
        <v>2501.38</v>
      </c>
      <c r="W75" s="14" t="s">
        <v>5281</v>
      </c>
      <c r="X75" s="18">
        <v>0.79326036440223135</v>
      </c>
      <c r="Y75" s="9">
        <v>7932.6036440223133</v>
      </c>
      <c r="Z75" s="19">
        <f t="shared" si="20"/>
        <v>-0.20673963559776865</v>
      </c>
      <c r="AA75" s="25">
        <v>1984.2456103084535</v>
      </c>
      <c r="AB75" s="30">
        <f t="shared" si="21"/>
        <v>224000</v>
      </c>
      <c r="AC75" s="30">
        <f t="shared" si="22"/>
        <v>4.4642857142857144E-2</v>
      </c>
      <c r="AD75" s="31">
        <f t="shared" si="23"/>
        <v>5.1339285714285712</v>
      </c>
      <c r="AE75" s="31">
        <f t="shared" si="24"/>
        <v>6.3392857142857144</v>
      </c>
      <c r="AG75" s="30">
        <f t="shared" si="25"/>
        <v>2427000</v>
      </c>
      <c r="AH75" s="30">
        <f t="shared" si="26"/>
        <v>4.1203131437989289E-3</v>
      </c>
      <c r="AI75" s="31">
        <f t="shared" si="27"/>
        <v>0.47383601153687682</v>
      </c>
      <c r="AJ75" s="31">
        <f t="shared" si="28"/>
        <v>0.58508446641944789</v>
      </c>
      <c r="AK75" s="30">
        <f>IF(W75="si",($S75*'COSTOS DE CREDITOS'!$C$27)/DATA!$G75,"")</f>
        <v>59.499226725742751</v>
      </c>
      <c r="AL75" s="90">
        <f>IF(W75="si",'COSTOS DE CREDITOS'!$C$35,"")</f>
        <v>20.421138461538462</v>
      </c>
      <c r="AM75" s="30">
        <f t="shared" si="29"/>
        <v>1000</v>
      </c>
      <c r="AN75" s="30">
        <f t="shared" si="30"/>
        <v>2067.3963559776867</v>
      </c>
      <c r="AO75" s="30">
        <f t="shared" si="31"/>
        <v>3147.3167211649679</v>
      </c>
      <c r="AP75" s="30">
        <f t="shared" si="32"/>
        <v>-1163.0711108565145</v>
      </c>
      <c r="AQ75" s="19">
        <f t="shared" si="33"/>
        <v>-0.58615279520548547</v>
      </c>
    </row>
    <row r="76" spans="1:43" x14ac:dyDescent="0.2">
      <c r="A76" s="23" t="s">
        <v>5665</v>
      </c>
      <c r="B76" s="6" t="s">
        <v>5666</v>
      </c>
      <c r="C76" s="6" t="s">
        <v>5667</v>
      </c>
      <c r="D76" s="2">
        <v>140357</v>
      </c>
      <c r="E76" s="2">
        <v>141090</v>
      </c>
      <c r="F76" s="3" t="s">
        <v>91</v>
      </c>
      <c r="G76" s="2">
        <v>9</v>
      </c>
      <c r="H76" s="2">
        <v>141098</v>
      </c>
      <c r="I76" s="3" t="s">
        <v>106</v>
      </c>
      <c r="J76" s="15">
        <v>44939</v>
      </c>
      <c r="K76" s="24">
        <v>1076041448</v>
      </c>
      <c r="L76" s="15">
        <v>44950</v>
      </c>
      <c r="M76" s="15">
        <v>44957</v>
      </c>
      <c r="N76" s="15"/>
      <c r="O76" s="26">
        <f>VLOOKUP(D76,quash!A$2:$I$7791,9,FALSE)</f>
        <v>2</v>
      </c>
      <c r="P76" s="7">
        <v>12000</v>
      </c>
      <c r="Q76" s="26">
        <v>115</v>
      </c>
      <c r="R76" s="19">
        <v>4.426220662471151E-2</v>
      </c>
      <c r="S76" s="93">
        <v>26</v>
      </c>
      <c r="T76" s="7">
        <v>10000</v>
      </c>
      <c r="U76" s="2">
        <v>142</v>
      </c>
      <c r="V76" s="11">
        <v>2501.38</v>
      </c>
      <c r="W76" s="14" t="s">
        <v>5281</v>
      </c>
      <c r="X76" s="18">
        <v>0.79326036440223135</v>
      </c>
      <c r="Y76" s="9">
        <v>7932.6036440223133</v>
      </c>
      <c r="Z76" s="19">
        <f t="shared" si="20"/>
        <v>-0.20673963559776865</v>
      </c>
      <c r="AA76" s="25">
        <v>1984.2456103084535</v>
      </c>
      <c r="AB76" s="30">
        <f t="shared" si="21"/>
        <v>161000</v>
      </c>
      <c r="AC76" s="30">
        <f t="shared" si="22"/>
        <v>6.2111801242236024E-2</v>
      </c>
      <c r="AD76" s="31">
        <f t="shared" si="23"/>
        <v>7.1428571428571423</v>
      </c>
      <c r="AE76" s="31">
        <f t="shared" si="24"/>
        <v>8.8198757763975149</v>
      </c>
      <c r="AG76" s="30">
        <f t="shared" si="25"/>
        <v>1695000</v>
      </c>
      <c r="AH76" s="30">
        <f t="shared" si="26"/>
        <v>5.8997050147492625E-3</v>
      </c>
      <c r="AI76" s="31">
        <f t="shared" si="27"/>
        <v>0.67846607669616521</v>
      </c>
      <c r="AJ76" s="31">
        <f t="shared" si="28"/>
        <v>0.83775811209439532</v>
      </c>
      <c r="AK76" s="30">
        <f>IF(W76="si",($S76*'COSTOS DE CREDITOS'!$C$27)/DATA!$G76,"")</f>
        <v>59.499226725742751</v>
      </c>
      <c r="AL76" s="90">
        <f>IF(W76="si",'COSTOS DE CREDITOS'!$C$35,"")</f>
        <v>20.421138461538462</v>
      </c>
      <c r="AM76" s="30">
        <f t="shared" si="29"/>
        <v>1000</v>
      </c>
      <c r="AN76" s="30">
        <f t="shared" si="30"/>
        <v>2067.3963559776867</v>
      </c>
      <c r="AO76" s="30">
        <f t="shared" si="31"/>
        <v>3147.3167211649679</v>
      </c>
      <c r="AP76" s="30">
        <f t="shared" si="32"/>
        <v>-1163.0711108565145</v>
      </c>
      <c r="AQ76" s="19">
        <f t="shared" si="33"/>
        <v>-0.58615279520548547</v>
      </c>
    </row>
    <row r="77" spans="1:43" x14ac:dyDescent="0.2">
      <c r="A77" s="23" t="s">
        <v>5665</v>
      </c>
      <c r="B77" s="6" t="s">
        <v>5666</v>
      </c>
      <c r="C77" s="6" t="s">
        <v>5667</v>
      </c>
      <c r="D77" s="2">
        <v>140354</v>
      </c>
      <c r="E77" s="2">
        <v>141090</v>
      </c>
      <c r="F77" s="3" t="s">
        <v>91</v>
      </c>
      <c r="G77" s="2">
        <v>9</v>
      </c>
      <c r="H77" s="2">
        <v>141099</v>
      </c>
      <c r="I77" s="3" t="s">
        <v>107</v>
      </c>
      <c r="J77" s="15">
        <v>44939</v>
      </c>
      <c r="K77" s="24">
        <v>1076038188</v>
      </c>
      <c r="L77" s="15">
        <v>44950</v>
      </c>
      <c r="M77" s="15">
        <v>44957</v>
      </c>
      <c r="N77" s="15"/>
      <c r="O77" s="26">
        <f>VLOOKUP(D77,quash!A$2:$I$7791,9,FALSE)</f>
        <v>1</v>
      </c>
      <c r="P77" s="7">
        <v>12000</v>
      </c>
      <c r="Q77" s="26">
        <v>115</v>
      </c>
      <c r="R77" s="19">
        <v>3.2353217360134794E-2</v>
      </c>
      <c r="S77" s="93">
        <v>26</v>
      </c>
      <c r="T77" s="7">
        <v>8000</v>
      </c>
      <c r="U77" s="2">
        <v>142</v>
      </c>
      <c r="V77" s="11">
        <v>2001.1</v>
      </c>
      <c r="W77" s="14" t="s">
        <v>5281</v>
      </c>
      <c r="X77" s="18">
        <v>0.79326036440223135</v>
      </c>
      <c r="Y77" s="9">
        <v>6346.0829152178512</v>
      </c>
      <c r="Z77" s="19">
        <f t="shared" si="20"/>
        <v>-0.20673963559776865</v>
      </c>
      <c r="AA77" s="25">
        <v>1587.393315205305</v>
      </c>
      <c r="AB77" s="30">
        <f t="shared" si="21"/>
        <v>224000</v>
      </c>
      <c r="AC77" s="30">
        <f t="shared" si="22"/>
        <v>3.5714285714285712E-2</v>
      </c>
      <c r="AD77" s="31">
        <f t="shared" si="23"/>
        <v>4.1071428571428568</v>
      </c>
      <c r="AE77" s="31">
        <f t="shared" si="24"/>
        <v>5.0714285714285712</v>
      </c>
      <c r="AG77" s="30">
        <f t="shared" si="25"/>
        <v>2427000</v>
      </c>
      <c r="AH77" s="30">
        <f t="shared" si="26"/>
        <v>3.296250515039143E-3</v>
      </c>
      <c r="AI77" s="31">
        <f t="shared" si="27"/>
        <v>0.37906880922950142</v>
      </c>
      <c r="AJ77" s="31">
        <f t="shared" si="28"/>
        <v>0.4680675731355583</v>
      </c>
      <c r="AK77" s="30">
        <f>IF(W77="si",($S77*'COSTOS DE CREDITOS'!$C$27)/DATA!$G77,"")</f>
        <v>59.499226725742751</v>
      </c>
      <c r="AL77" s="90">
        <f>IF(W77="si",'COSTOS DE CREDITOS'!$C$35,"")</f>
        <v>20.421138461538462</v>
      </c>
      <c r="AM77" s="30">
        <f t="shared" si="29"/>
        <v>800</v>
      </c>
      <c r="AN77" s="30">
        <f t="shared" si="30"/>
        <v>1653.9170847821488</v>
      </c>
      <c r="AO77" s="30">
        <f t="shared" si="31"/>
        <v>2533.8374499694301</v>
      </c>
      <c r="AP77" s="30">
        <f t="shared" si="32"/>
        <v>-946.44413476412501</v>
      </c>
      <c r="AQ77" s="19">
        <f t="shared" si="33"/>
        <v>-0.59622534988546105</v>
      </c>
    </row>
    <row r="78" spans="1:43" x14ac:dyDescent="0.2">
      <c r="A78" s="23" t="s">
        <v>5665</v>
      </c>
      <c r="B78" s="6" t="s">
        <v>5668</v>
      </c>
      <c r="C78" s="6" t="s">
        <v>5667</v>
      </c>
      <c r="D78" s="2">
        <v>137806</v>
      </c>
      <c r="E78" s="2">
        <v>141140</v>
      </c>
      <c r="F78" s="3" t="s">
        <v>93</v>
      </c>
      <c r="G78" s="2">
        <v>7</v>
      </c>
      <c r="H78" s="2">
        <v>141143</v>
      </c>
      <c r="I78" s="3" t="s">
        <v>108</v>
      </c>
      <c r="J78" s="15" t="s">
        <v>5688</v>
      </c>
      <c r="K78" s="24" t="s">
        <v>5688</v>
      </c>
      <c r="L78" s="15">
        <v>44950</v>
      </c>
      <c r="M78" s="15">
        <v>44957</v>
      </c>
      <c r="N78" s="15"/>
      <c r="O78" s="26">
        <f>VLOOKUP(D78,quash!A$2:$I$7791,9,FALSE)</f>
        <v>4</v>
      </c>
      <c r="P78" s="7">
        <v>7000</v>
      </c>
      <c r="Q78" s="26">
        <v>126</v>
      </c>
      <c r="R78" s="19">
        <v>3.3741050530766176E-2</v>
      </c>
      <c r="S78" s="93">
        <v>26</v>
      </c>
      <c r="T78" s="7">
        <v>8000</v>
      </c>
      <c r="U78" s="2">
        <v>142</v>
      </c>
      <c r="V78" s="11">
        <v>2001.1</v>
      </c>
      <c r="W78" s="14" t="s">
        <v>5281</v>
      </c>
      <c r="X78" s="18">
        <v>0.42412925008795455</v>
      </c>
      <c r="Y78" s="9">
        <v>3393.0340007036366</v>
      </c>
      <c r="Z78" s="19">
        <f t="shared" si="20"/>
        <v>-0.57587074991204545</v>
      </c>
      <c r="AA78" s="25">
        <v>848.72504235100575</v>
      </c>
      <c r="AB78" s="30">
        <f t="shared" si="21"/>
        <v>140000</v>
      </c>
      <c r="AC78" s="30">
        <f t="shared" si="22"/>
        <v>5.7142857142857141E-2</v>
      </c>
      <c r="AD78" s="31">
        <f t="shared" si="23"/>
        <v>7.2</v>
      </c>
      <c r="AE78" s="31">
        <f t="shared" si="24"/>
        <v>8.1142857142857139</v>
      </c>
      <c r="AG78" s="30">
        <f t="shared" si="25"/>
        <v>927000</v>
      </c>
      <c r="AH78" s="30">
        <f t="shared" si="26"/>
        <v>8.6299892125134836E-3</v>
      </c>
      <c r="AI78" s="31">
        <f t="shared" si="27"/>
        <v>1.087378640776699</v>
      </c>
      <c r="AJ78" s="31">
        <f t="shared" si="28"/>
        <v>1.2254584681769147</v>
      </c>
      <c r="AK78" s="30">
        <f>IF(W78="si",($S78*'COSTOS DE CREDITOS'!$C$27)/DATA!$G78,"")</f>
        <v>76.499005790240673</v>
      </c>
      <c r="AL78" s="90">
        <f>IF(W78="si",'COSTOS DE CREDITOS'!$C$35,"")</f>
        <v>20.421138461538462</v>
      </c>
      <c r="AM78" s="30">
        <f t="shared" si="29"/>
        <v>800</v>
      </c>
      <c r="AN78" s="30">
        <f t="shared" si="30"/>
        <v>4606.9659992963634</v>
      </c>
      <c r="AO78" s="30">
        <f t="shared" si="31"/>
        <v>5503.8861435481422</v>
      </c>
      <c r="AP78" s="30">
        <f t="shared" si="32"/>
        <v>-4655.1611011971363</v>
      </c>
      <c r="AQ78" s="19">
        <f t="shared" si="33"/>
        <v>-5.4848871765373328</v>
      </c>
    </row>
    <row r="79" spans="1:43" x14ac:dyDescent="0.2">
      <c r="A79" s="23" t="s">
        <v>5665</v>
      </c>
      <c r="B79" s="6" t="s">
        <v>5668</v>
      </c>
      <c r="C79" s="6" t="s">
        <v>5667</v>
      </c>
      <c r="D79" s="2">
        <v>140944</v>
      </c>
      <c r="E79" s="2">
        <v>141140</v>
      </c>
      <c r="F79" s="3" t="s">
        <v>93</v>
      </c>
      <c r="G79" s="2">
        <v>7</v>
      </c>
      <c r="H79" s="2">
        <v>141146</v>
      </c>
      <c r="I79" s="3" t="s">
        <v>109</v>
      </c>
      <c r="J79" s="15">
        <v>44946</v>
      </c>
      <c r="K79" s="24">
        <v>1079817259</v>
      </c>
      <c r="L79" s="15">
        <v>44950</v>
      </c>
      <c r="M79" s="15">
        <v>44957</v>
      </c>
      <c r="N79" s="15"/>
      <c r="O79" s="26">
        <f>VLOOKUP(D79,quash!A$2:$I$7791,9,FALSE)</f>
        <v>4</v>
      </c>
      <c r="P79" s="7">
        <v>7000</v>
      </c>
      <c r="Q79" s="26">
        <v>126</v>
      </c>
      <c r="R79" s="19">
        <v>3.3741050530766176E-2</v>
      </c>
      <c r="S79" s="93">
        <v>26</v>
      </c>
      <c r="T79" s="7">
        <v>8000</v>
      </c>
      <c r="U79" s="2">
        <v>142</v>
      </c>
      <c r="V79" s="11">
        <v>2001.1</v>
      </c>
      <c r="W79" s="14" t="s">
        <v>5281</v>
      </c>
      <c r="X79" s="18">
        <v>0.42412925008795455</v>
      </c>
      <c r="Y79" s="9">
        <v>3393.0340007036366</v>
      </c>
      <c r="Z79" s="19">
        <f t="shared" si="20"/>
        <v>-0.57587074991204545</v>
      </c>
      <c r="AA79" s="25">
        <v>848.72504235100575</v>
      </c>
      <c r="AB79" s="30">
        <f t="shared" si="21"/>
        <v>140000</v>
      </c>
      <c r="AC79" s="30">
        <f t="shared" si="22"/>
        <v>5.7142857142857141E-2</v>
      </c>
      <c r="AD79" s="31">
        <f t="shared" si="23"/>
        <v>7.2</v>
      </c>
      <c r="AE79" s="31">
        <f t="shared" si="24"/>
        <v>8.1142857142857139</v>
      </c>
      <c r="AG79" s="30">
        <f t="shared" si="25"/>
        <v>927000</v>
      </c>
      <c r="AH79" s="30">
        <f t="shared" si="26"/>
        <v>8.6299892125134836E-3</v>
      </c>
      <c r="AI79" s="31">
        <f t="shared" si="27"/>
        <v>1.087378640776699</v>
      </c>
      <c r="AJ79" s="31">
        <f t="shared" si="28"/>
        <v>1.2254584681769147</v>
      </c>
      <c r="AK79" s="30">
        <f>IF(W79="si",($S79*'COSTOS DE CREDITOS'!$C$27)/DATA!$G79,"")</f>
        <v>76.499005790240673</v>
      </c>
      <c r="AL79" s="90">
        <f>IF(W79="si",'COSTOS DE CREDITOS'!$C$35,"")</f>
        <v>20.421138461538462</v>
      </c>
      <c r="AM79" s="30">
        <f t="shared" si="29"/>
        <v>800</v>
      </c>
      <c r="AN79" s="30">
        <f t="shared" si="30"/>
        <v>4606.9659992963634</v>
      </c>
      <c r="AO79" s="30">
        <f t="shared" si="31"/>
        <v>5503.8861435481422</v>
      </c>
      <c r="AP79" s="30">
        <f t="shared" si="32"/>
        <v>-4655.1611011971363</v>
      </c>
      <c r="AQ79" s="19">
        <f t="shared" si="33"/>
        <v>-5.4848871765373328</v>
      </c>
    </row>
    <row r="80" spans="1:43" x14ac:dyDescent="0.2">
      <c r="A80" s="23" t="s">
        <v>5665</v>
      </c>
      <c r="B80" s="6" t="s">
        <v>5676</v>
      </c>
      <c r="C80" s="6" t="s">
        <v>5670</v>
      </c>
      <c r="D80" s="2">
        <v>140055</v>
      </c>
      <c r="E80" s="2">
        <v>141302</v>
      </c>
      <c r="F80" s="3" t="s">
        <v>110</v>
      </c>
      <c r="G80" s="2">
        <v>5</v>
      </c>
      <c r="H80" s="2">
        <v>141315</v>
      </c>
      <c r="I80" s="3" t="s">
        <v>111</v>
      </c>
      <c r="J80" s="15">
        <v>44936</v>
      </c>
      <c r="K80" s="24">
        <v>1074134045</v>
      </c>
      <c r="L80" s="15">
        <v>44951</v>
      </c>
      <c r="M80" s="15">
        <v>44957</v>
      </c>
      <c r="N80" s="15"/>
      <c r="O80" s="26">
        <f>VLOOKUP(D80,quash!A$2:$I$7791,9,FALSE)</f>
        <v>1</v>
      </c>
      <c r="P80" s="7">
        <v>9000</v>
      </c>
      <c r="Q80" s="26">
        <v>138</v>
      </c>
      <c r="R80" s="19">
        <v>6.9080852543963123E-2</v>
      </c>
      <c r="S80" s="26">
        <v>16</v>
      </c>
      <c r="T80" s="7">
        <v>5000</v>
      </c>
      <c r="U80" s="2">
        <v>147</v>
      </c>
      <c r="V80" s="11">
        <v>1297.9100000000001</v>
      </c>
      <c r="W80" s="14" t="s">
        <v>5281</v>
      </c>
      <c r="X80" s="18">
        <v>1</v>
      </c>
      <c r="Y80" s="9">
        <v>5000</v>
      </c>
      <c r="Z80" s="19">
        <f t="shared" si="20"/>
        <v>0</v>
      </c>
      <c r="AA80" s="25">
        <v>1297.9100000000001</v>
      </c>
      <c r="AB80" s="30">
        <f t="shared" si="21"/>
        <v>224000</v>
      </c>
      <c r="AC80" s="30">
        <f t="shared" si="22"/>
        <v>2.2321428571428572E-2</v>
      </c>
      <c r="AD80" s="31">
        <f t="shared" si="23"/>
        <v>3.0803571428571428</v>
      </c>
      <c r="AE80" s="31">
        <f t="shared" si="24"/>
        <v>3.28125</v>
      </c>
      <c r="AG80" s="30">
        <f t="shared" si="25"/>
        <v>2427000</v>
      </c>
      <c r="AH80" s="30">
        <f t="shared" si="26"/>
        <v>2.0601565718994645E-3</v>
      </c>
      <c r="AI80" s="31">
        <f t="shared" si="27"/>
        <v>0.28430160692212608</v>
      </c>
      <c r="AJ80" s="31">
        <f t="shared" si="28"/>
        <v>0.30284301606922126</v>
      </c>
      <c r="AK80" s="30">
        <f>IF(W80="si",($S80*'COSTOS DE CREDITOS'!$C$27)/DATA!$G80,"")</f>
        <v>65.906835757745824</v>
      </c>
      <c r="AL80" s="90">
        <f>IF(W80="si",'COSTOS DE CREDITOS'!$C$35,"")</f>
        <v>20.421138461538462</v>
      </c>
      <c r="AM80" s="30">
        <f t="shared" si="29"/>
        <v>307.69230769230774</v>
      </c>
      <c r="AN80" s="30">
        <f t="shared" si="30"/>
        <v>0</v>
      </c>
      <c r="AO80" s="30">
        <f t="shared" si="31"/>
        <v>394.02028191159201</v>
      </c>
      <c r="AP80" s="30">
        <f t="shared" si="32"/>
        <v>903.88971808840802</v>
      </c>
      <c r="AQ80" s="19">
        <f t="shared" si="33"/>
        <v>0.69641941127536422</v>
      </c>
    </row>
    <row r="81" spans="1:43" x14ac:dyDescent="0.2">
      <c r="A81" s="23" t="s">
        <v>5665</v>
      </c>
      <c r="B81" s="6" t="s">
        <v>5669</v>
      </c>
      <c r="C81" s="6" t="s">
        <v>5670</v>
      </c>
      <c r="D81" s="2">
        <v>140808</v>
      </c>
      <c r="E81" s="2">
        <v>141333</v>
      </c>
      <c r="F81" s="3" t="s">
        <v>94</v>
      </c>
      <c r="G81" s="2">
        <v>5</v>
      </c>
      <c r="H81" s="2">
        <v>141335</v>
      </c>
      <c r="I81" s="3" t="s">
        <v>112</v>
      </c>
      <c r="J81" s="15">
        <v>44945</v>
      </c>
      <c r="K81" s="24">
        <v>1078937712</v>
      </c>
      <c r="L81" s="15">
        <v>44951</v>
      </c>
      <c r="M81" s="15">
        <v>44957</v>
      </c>
      <c r="N81" s="15"/>
      <c r="O81" s="26">
        <f>VLOOKUP(D81,quash!A$2:$I$7791,9,FALSE)</f>
        <v>6</v>
      </c>
      <c r="P81" s="7">
        <v>14000</v>
      </c>
      <c r="Q81" s="26">
        <v>126</v>
      </c>
      <c r="R81" s="19">
        <v>5.4021157160757644E-2</v>
      </c>
      <c r="S81" s="26">
        <v>16</v>
      </c>
      <c r="T81" s="7">
        <v>6000</v>
      </c>
      <c r="U81" s="2">
        <v>142</v>
      </c>
      <c r="V81" s="11">
        <v>1500.83</v>
      </c>
      <c r="W81" s="14" t="s">
        <v>5281</v>
      </c>
      <c r="X81" s="18">
        <v>1</v>
      </c>
      <c r="Y81" s="9">
        <v>6000</v>
      </c>
      <c r="Z81" s="19">
        <f t="shared" si="20"/>
        <v>0</v>
      </c>
      <c r="AA81" s="25">
        <v>1500.83</v>
      </c>
      <c r="AB81" s="30">
        <f t="shared" si="21"/>
        <v>45000</v>
      </c>
      <c r="AC81" s="30">
        <f t="shared" si="22"/>
        <v>0.13333333333333333</v>
      </c>
      <c r="AD81" s="31">
        <f t="shared" si="23"/>
        <v>16.8</v>
      </c>
      <c r="AE81" s="31">
        <f t="shared" si="24"/>
        <v>18.933333333333334</v>
      </c>
      <c r="AG81" s="30">
        <f t="shared" si="25"/>
        <v>288000</v>
      </c>
      <c r="AH81" s="30">
        <f t="shared" si="26"/>
        <v>2.0833333333333332E-2</v>
      </c>
      <c r="AI81" s="31">
        <f t="shared" si="27"/>
        <v>2.625</v>
      </c>
      <c r="AJ81" s="31">
        <f t="shared" si="28"/>
        <v>2.958333333333333</v>
      </c>
      <c r="AK81" s="30">
        <f>IF(W81="si",($S81*'COSTOS DE CREDITOS'!$C$27)/DATA!$G81,"")</f>
        <v>65.906835757745824</v>
      </c>
      <c r="AL81" s="90">
        <f>IF(W81="si",'COSTOS DE CREDITOS'!$C$35,"")</f>
        <v>20.421138461538462</v>
      </c>
      <c r="AM81" s="30">
        <f t="shared" si="29"/>
        <v>369.23076923076923</v>
      </c>
      <c r="AN81" s="30">
        <f t="shared" si="30"/>
        <v>0</v>
      </c>
      <c r="AO81" s="30">
        <f t="shared" si="31"/>
        <v>455.5587434500535</v>
      </c>
      <c r="AP81" s="30">
        <f t="shared" si="32"/>
        <v>1045.2712565499464</v>
      </c>
      <c r="AQ81" s="19">
        <f t="shared" si="33"/>
        <v>0.69646212865544166</v>
      </c>
    </row>
    <row r="82" spans="1:43" x14ac:dyDescent="0.2">
      <c r="A82" s="23" t="s">
        <v>5665</v>
      </c>
      <c r="B82" s="6" t="s">
        <v>5669</v>
      </c>
      <c r="C82" s="6" t="s">
        <v>5670</v>
      </c>
      <c r="D82" s="2">
        <v>140797</v>
      </c>
      <c r="E82" s="2">
        <v>141333</v>
      </c>
      <c r="F82" s="3" t="s">
        <v>94</v>
      </c>
      <c r="G82" s="2">
        <v>5</v>
      </c>
      <c r="H82" s="2">
        <v>141336</v>
      </c>
      <c r="I82" s="3" t="s">
        <v>113</v>
      </c>
      <c r="J82" s="15">
        <v>44945</v>
      </c>
      <c r="K82" s="24">
        <v>1078935501</v>
      </c>
      <c r="L82" s="15">
        <v>44951</v>
      </c>
      <c r="M82" s="15">
        <v>44957</v>
      </c>
      <c r="N82" s="15"/>
      <c r="O82" s="26">
        <f>VLOOKUP(D82,quash!A$2:$I$7791,9,FALSE)</f>
        <v>6</v>
      </c>
      <c r="P82" s="7">
        <v>14000</v>
      </c>
      <c r="Q82" s="26">
        <v>117</v>
      </c>
      <c r="R82" s="19">
        <v>3.9811192929599684E-2</v>
      </c>
      <c r="S82" s="26">
        <v>16</v>
      </c>
      <c r="T82" s="7">
        <v>10000</v>
      </c>
      <c r="U82" s="2">
        <v>142</v>
      </c>
      <c r="V82" s="11">
        <v>2501.38</v>
      </c>
      <c r="W82" s="14" t="s">
        <v>5281</v>
      </c>
      <c r="X82" s="18">
        <v>1</v>
      </c>
      <c r="Y82" s="9">
        <v>10000</v>
      </c>
      <c r="Z82" s="19">
        <f t="shared" si="20"/>
        <v>0</v>
      </c>
      <c r="AA82" s="25">
        <v>2501.38</v>
      </c>
      <c r="AB82" s="30">
        <f t="shared" si="21"/>
        <v>45000</v>
      </c>
      <c r="AC82" s="30">
        <f t="shared" si="22"/>
        <v>0.22222222222222221</v>
      </c>
      <c r="AD82" s="31">
        <f t="shared" si="23"/>
        <v>26</v>
      </c>
      <c r="AE82" s="31">
        <f t="shared" si="24"/>
        <v>31.555555555555554</v>
      </c>
      <c r="AG82" s="30">
        <f t="shared" si="25"/>
        <v>288000</v>
      </c>
      <c r="AH82" s="30">
        <f t="shared" si="26"/>
        <v>3.4722222222222224E-2</v>
      </c>
      <c r="AI82" s="31">
        <f t="shared" si="27"/>
        <v>4.0625</v>
      </c>
      <c r="AJ82" s="31">
        <f t="shared" si="28"/>
        <v>4.9305555555555554</v>
      </c>
      <c r="AK82" s="30">
        <f>IF(W82="si",($S82*'COSTOS DE CREDITOS'!$C$27)/DATA!$G82,"")</f>
        <v>65.906835757745824</v>
      </c>
      <c r="AL82" s="90">
        <f>IF(W82="si",'COSTOS DE CREDITOS'!$C$35,"")</f>
        <v>20.421138461538462</v>
      </c>
      <c r="AM82" s="30">
        <f t="shared" si="29"/>
        <v>615.38461538461547</v>
      </c>
      <c r="AN82" s="30">
        <f t="shared" si="30"/>
        <v>0</v>
      </c>
      <c r="AO82" s="30">
        <f t="shared" si="31"/>
        <v>701.7125896038998</v>
      </c>
      <c r="AP82" s="30">
        <f t="shared" si="32"/>
        <v>1799.6674103961004</v>
      </c>
      <c r="AQ82" s="19">
        <f t="shared" si="33"/>
        <v>0.7194698168195558</v>
      </c>
    </row>
    <row r="83" spans="1:43" x14ac:dyDescent="0.2">
      <c r="A83" s="23" t="s">
        <v>5665</v>
      </c>
      <c r="B83" s="6" t="s">
        <v>5669</v>
      </c>
      <c r="C83" s="6" t="s">
        <v>5670</v>
      </c>
      <c r="D83" s="2">
        <v>140817</v>
      </c>
      <c r="E83" s="2">
        <v>141333</v>
      </c>
      <c r="F83" s="3" t="s">
        <v>94</v>
      </c>
      <c r="G83" s="2">
        <v>5</v>
      </c>
      <c r="H83" s="2">
        <v>141337</v>
      </c>
      <c r="I83" s="3" t="s">
        <v>114</v>
      </c>
      <c r="J83" s="15">
        <v>44945</v>
      </c>
      <c r="K83" s="24">
        <v>1078942932</v>
      </c>
      <c r="L83" s="15">
        <v>44951</v>
      </c>
      <c r="M83" s="15">
        <v>44957</v>
      </c>
      <c r="N83" s="15"/>
      <c r="O83" s="26">
        <f>VLOOKUP(D83,quash!A$2:$I$7791,9,FALSE)</f>
        <v>4</v>
      </c>
      <c r="P83" s="7">
        <v>14000</v>
      </c>
      <c r="Q83" s="26">
        <v>117</v>
      </c>
      <c r="R83" s="19">
        <v>3.9811192929599684E-2</v>
      </c>
      <c r="S83" s="26">
        <v>16</v>
      </c>
      <c r="T83" s="7">
        <v>10000</v>
      </c>
      <c r="U83" s="2">
        <v>142</v>
      </c>
      <c r="V83" s="11">
        <v>2501.38</v>
      </c>
      <c r="W83" s="14" t="s">
        <v>5281</v>
      </c>
      <c r="X83" s="18">
        <v>1</v>
      </c>
      <c r="Y83" s="9">
        <v>10000</v>
      </c>
      <c r="Z83" s="19">
        <f t="shared" si="20"/>
        <v>0</v>
      </c>
      <c r="AA83" s="25">
        <v>2501.38</v>
      </c>
      <c r="AB83" s="30">
        <f t="shared" si="21"/>
        <v>140000</v>
      </c>
      <c r="AC83" s="30">
        <f t="shared" si="22"/>
        <v>7.1428571428571425E-2</v>
      </c>
      <c r="AD83" s="31">
        <f t="shared" si="23"/>
        <v>8.3571428571428559</v>
      </c>
      <c r="AE83" s="31">
        <f t="shared" si="24"/>
        <v>10.142857142857142</v>
      </c>
      <c r="AG83" s="30">
        <f t="shared" si="25"/>
        <v>927000</v>
      </c>
      <c r="AH83" s="30">
        <f t="shared" si="26"/>
        <v>1.0787486515641856E-2</v>
      </c>
      <c r="AI83" s="31">
        <f t="shared" si="27"/>
        <v>1.2621359223300972</v>
      </c>
      <c r="AJ83" s="31">
        <f t="shared" si="28"/>
        <v>1.5318230852211436</v>
      </c>
      <c r="AK83" s="30">
        <f>IF(W83="si",($S83*'COSTOS DE CREDITOS'!$C$27)/DATA!$G83,"")</f>
        <v>65.906835757745824</v>
      </c>
      <c r="AL83" s="90">
        <f>IF(W83="si",'COSTOS DE CREDITOS'!$C$35,"")</f>
        <v>20.421138461538462</v>
      </c>
      <c r="AM83" s="30">
        <f t="shared" si="29"/>
        <v>615.38461538461547</v>
      </c>
      <c r="AN83" s="30">
        <f t="shared" si="30"/>
        <v>0</v>
      </c>
      <c r="AO83" s="30">
        <f t="shared" si="31"/>
        <v>701.7125896038998</v>
      </c>
      <c r="AP83" s="30">
        <f t="shared" si="32"/>
        <v>1799.6674103961004</v>
      </c>
      <c r="AQ83" s="19">
        <f t="shared" si="33"/>
        <v>0.7194698168195558</v>
      </c>
    </row>
    <row r="84" spans="1:43" x14ac:dyDescent="0.2">
      <c r="A84" s="23" t="s">
        <v>5665</v>
      </c>
      <c r="B84" s="6" t="s">
        <v>5669</v>
      </c>
      <c r="C84" s="6" t="s">
        <v>5670</v>
      </c>
      <c r="D84" s="2">
        <v>140948</v>
      </c>
      <c r="E84" s="2">
        <v>141333</v>
      </c>
      <c r="F84" s="3" t="s">
        <v>94</v>
      </c>
      <c r="G84" s="2">
        <v>5</v>
      </c>
      <c r="H84" s="2">
        <v>141338</v>
      </c>
      <c r="I84" s="3" t="s">
        <v>115</v>
      </c>
      <c r="J84" s="15">
        <v>44946</v>
      </c>
      <c r="K84" s="24">
        <v>1079828972</v>
      </c>
      <c r="L84" s="15">
        <v>44951</v>
      </c>
      <c r="M84" s="15">
        <v>44957</v>
      </c>
      <c r="N84" s="15"/>
      <c r="O84" s="26">
        <f>VLOOKUP(D84,quash!A$2:$I$7791,9,FALSE)</f>
        <v>5</v>
      </c>
      <c r="P84" s="7">
        <v>14000</v>
      </c>
      <c r="Q84" s="26">
        <v>126</v>
      </c>
      <c r="R84" s="19">
        <v>5.4021157160757644E-2</v>
      </c>
      <c r="S84" s="26">
        <v>16</v>
      </c>
      <c r="T84" s="7">
        <v>6000</v>
      </c>
      <c r="U84" s="2">
        <v>142</v>
      </c>
      <c r="V84" s="11">
        <v>1500.83</v>
      </c>
      <c r="W84" s="14" t="s">
        <v>5281</v>
      </c>
      <c r="X84" s="18">
        <v>1</v>
      </c>
      <c r="Y84" s="9">
        <v>6000</v>
      </c>
      <c r="Z84" s="19">
        <f t="shared" si="20"/>
        <v>0</v>
      </c>
      <c r="AA84" s="25">
        <v>1500.83</v>
      </c>
      <c r="AB84" s="30">
        <f t="shared" si="21"/>
        <v>40000</v>
      </c>
      <c r="AC84" s="30">
        <f t="shared" si="22"/>
        <v>0.15</v>
      </c>
      <c r="AD84" s="31">
        <f t="shared" si="23"/>
        <v>18.899999999999999</v>
      </c>
      <c r="AE84" s="31">
        <f t="shared" si="24"/>
        <v>21.3</v>
      </c>
      <c r="AG84" s="30">
        <f t="shared" si="25"/>
        <v>352000</v>
      </c>
      <c r="AH84" s="30">
        <f t="shared" si="26"/>
        <v>1.7045454545454544E-2</v>
      </c>
      <c r="AI84" s="31">
        <f t="shared" si="27"/>
        <v>2.1477272727272725</v>
      </c>
      <c r="AJ84" s="31">
        <f t="shared" si="28"/>
        <v>2.4204545454545454</v>
      </c>
      <c r="AK84" s="30">
        <f>IF(W84="si",($S84*'COSTOS DE CREDITOS'!$C$27)/DATA!$G84,"")</f>
        <v>65.906835757745824</v>
      </c>
      <c r="AL84" s="90">
        <f>IF(W84="si",'COSTOS DE CREDITOS'!$C$35,"")</f>
        <v>20.421138461538462</v>
      </c>
      <c r="AM84" s="30">
        <f t="shared" si="29"/>
        <v>369.23076923076923</v>
      </c>
      <c r="AN84" s="30">
        <f t="shared" si="30"/>
        <v>0</v>
      </c>
      <c r="AO84" s="30">
        <f t="shared" si="31"/>
        <v>455.5587434500535</v>
      </c>
      <c r="AP84" s="30">
        <f t="shared" si="32"/>
        <v>1045.2712565499464</v>
      </c>
      <c r="AQ84" s="19">
        <f t="shared" si="33"/>
        <v>0.69646212865544166</v>
      </c>
    </row>
    <row r="85" spans="1:43" x14ac:dyDescent="0.2">
      <c r="A85" s="23" t="s">
        <v>5665</v>
      </c>
      <c r="B85" s="6" t="s">
        <v>5666</v>
      </c>
      <c r="C85" s="6" t="s">
        <v>5667</v>
      </c>
      <c r="D85" s="2">
        <v>141167</v>
      </c>
      <c r="E85" s="2">
        <v>141234</v>
      </c>
      <c r="F85" s="3" t="s">
        <v>116</v>
      </c>
      <c r="G85" s="2">
        <v>7</v>
      </c>
      <c r="H85" s="2">
        <v>141321</v>
      </c>
      <c r="I85" s="3" t="s">
        <v>117</v>
      </c>
      <c r="J85" s="15">
        <v>44949</v>
      </c>
      <c r="K85" s="24">
        <v>1081100773</v>
      </c>
      <c r="L85" s="15">
        <v>44951</v>
      </c>
      <c r="M85" s="15">
        <v>44957</v>
      </c>
      <c r="N85" s="15"/>
      <c r="O85" s="26">
        <f>VLOOKUP(D85,quash!A$2:$I$7791,9,FALSE)</f>
        <v>1</v>
      </c>
      <c r="P85" s="7">
        <v>12000</v>
      </c>
      <c r="Q85" s="26">
        <v>115</v>
      </c>
      <c r="R85" s="19">
        <v>3.9275521896138865E-2</v>
      </c>
      <c r="S85" s="93">
        <v>26</v>
      </c>
      <c r="T85" s="7">
        <v>7000</v>
      </c>
      <c r="U85" s="2">
        <v>142</v>
      </c>
      <c r="V85" s="11">
        <v>1750.96</v>
      </c>
      <c r="W85" s="14" t="s">
        <v>5281</v>
      </c>
      <c r="X85" s="18">
        <v>0.30517252375944831</v>
      </c>
      <c r="Y85" s="9">
        <v>2136.2076663161383</v>
      </c>
      <c r="Z85" s="19">
        <f t="shared" si="20"/>
        <v>-0.69482747624055174</v>
      </c>
      <c r="AA85" s="25">
        <v>534.34488220184357</v>
      </c>
      <c r="AB85" s="30">
        <f t="shared" si="21"/>
        <v>224000</v>
      </c>
      <c r="AC85" s="30">
        <f t="shared" si="22"/>
        <v>3.125E-2</v>
      </c>
      <c r="AD85" s="31">
        <f t="shared" si="23"/>
        <v>3.59375</v>
      </c>
      <c r="AE85" s="31">
        <f t="shared" si="24"/>
        <v>4.4375</v>
      </c>
      <c r="AG85" s="30">
        <f t="shared" si="25"/>
        <v>2427000</v>
      </c>
      <c r="AH85" s="30">
        <f t="shared" si="26"/>
        <v>2.88421920065925E-3</v>
      </c>
      <c r="AI85" s="31">
        <f t="shared" si="27"/>
        <v>0.33168520807581375</v>
      </c>
      <c r="AJ85" s="31">
        <f t="shared" si="28"/>
        <v>0.40955912649361348</v>
      </c>
      <c r="AK85" s="30">
        <f>IF(W85="si",($S85*'COSTOS DE CREDITOS'!$C$27)/DATA!$G85,"")</f>
        <v>76.499005790240673</v>
      </c>
      <c r="AL85" s="90">
        <f>IF(W85="si",'COSTOS DE CREDITOS'!$C$35,"")</f>
        <v>20.421138461538462</v>
      </c>
      <c r="AM85" s="30">
        <f t="shared" si="29"/>
        <v>700</v>
      </c>
      <c r="AN85" s="30">
        <f t="shared" si="30"/>
        <v>4863.7923336838612</v>
      </c>
      <c r="AO85" s="30">
        <f t="shared" si="31"/>
        <v>5660.71247793564</v>
      </c>
      <c r="AP85" s="30">
        <f t="shared" si="32"/>
        <v>-5126.3675957337964</v>
      </c>
      <c r="AQ85" s="19">
        <f t="shared" si="33"/>
        <v>-9.593743229297667</v>
      </c>
    </row>
    <row r="86" spans="1:43" x14ac:dyDescent="0.2">
      <c r="A86" s="23" t="s">
        <v>5665</v>
      </c>
      <c r="B86" s="6" t="s">
        <v>5671</v>
      </c>
      <c r="C86" s="6" t="s">
        <v>5670</v>
      </c>
      <c r="D86" s="4">
        <v>141300</v>
      </c>
      <c r="E86" s="4">
        <v>141478</v>
      </c>
      <c r="F86" s="5" t="s">
        <v>118</v>
      </c>
      <c r="G86" s="2">
        <v>5</v>
      </c>
      <c r="H86" s="4">
        <v>141479</v>
      </c>
      <c r="I86" s="5" t="s">
        <v>119</v>
      </c>
      <c r="J86" s="15">
        <v>44950</v>
      </c>
      <c r="K86" s="24">
        <v>1081570891</v>
      </c>
      <c r="L86" s="15">
        <v>44952</v>
      </c>
      <c r="M86" s="15">
        <v>44957</v>
      </c>
      <c r="N86" s="15"/>
      <c r="O86" s="26">
        <f>VLOOKUP(D86,quash!A$2:$I$7791,9,FALSE)</f>
        <v>1</v>
      </c>
      <c r="P86" s="7">
        <v>9000</v>
      </c>
      <c r="Q86" s="26">
        <v>139</v>
      </c>
      <c r="R86" s="19">
        <v>6.0873316274495971E-2</v>
      </c>
      <c r="S86" s="26">
        <v>16</v>
      </c>
      <c r="T86" s="8">
        <v>6000</v>
      </c>
      <c r="U86" s="4">
        <v>142</v>
      </c>
      <c r="V86" s="10">
        <v>1503.37</v>
      </c>
      <c r="W86" s="14" t="s">
        <v>5281</v>
      </c>
      <c r="X86" s="18">
        <v>1</v>
      </c>
      <c r="Y86" s="9">
        <v>6000</v>
      </c>
      <c r="Z86" s="19">
        <f t="shared" si="20"/>
        <v>0</v>
      </c>
      <c r="AA86" s="25">
        <v>1503.37</v>
      </c>
      <c r="AB86" s="30">
        <f t="shared" si="21"/>
        <v>224000</v>
      </c>
      <c r="AC86" s="30">
        <f t="shared" si="22"/>
        <v>2.6785714285714284E-2</v>
      </c>
      <c r="AD86" s="31">
        <f t="shared" si="23"/>
        <v>3.7232142857142856</v>
      </c>
      <c r="AE86" s="31">
        <f t="shared" si="24"/>
        <v>3.8035714285714284</v>
      </c>
      <c r="AG86" s="30">
        <f t="shared" si="25"/>
        <v>2427000</v>
      </c>
      <c r="AH86" s="30">
        <f t="shared" si="26"/>
        <v>2.472187886279357E-3</v>
      </c>
      <c r="AI86" s="31">
        <f t="shared" si="27"/>
        <v>0.34363411619283063</v>
      </c>
      <c r="AJ86" s="31">
        <f t="shared" si="28"/>
        <v>0.35105067985166871</v>
      </c>
      <c r="AK86" s="30">
        <f>IF(W86="si",($S86*'COSTOS DE CREDITOS'!$C$27)/DATA!$G86,"")</f>
        <v>65.906835757745824</v>
      </c>
      <c r="AL86" s="90">
        <f>IF(W86="si",'COSTOS DE CREDITOS'!$C$35,"")</f>
        <v>20.421138461538462</v>
      </c>
      <c r="AM86" s="30">
        <f t="shared" si="29"/>
        <v>369.23076923076923</v>
      </c>
      <c r="AN86" s="30">
        <f t="shared" si="30"/>
        <v>0</v>
      </c>
      <c r="AO86" s="30">
        <f t="shared" si="31"/>
        <v>455.5587434500535</v>
      </c>
      <c r="AP86" s="30">
        <f t="shared" si="32"/>
        <v>1047.8112565499464</v>
      </c>
      <c r="AQ86" s="19">
        <f t="shared" si="33"/>
        <v>0.69697496727348984</v>
      </c>
    </row>
    <row r="87" spans="1:43" x14ac:dyDescent="0.2">
      <c r="A87" s="23" t="s">
        <v>5665</v>
      </c>
      <c r="B87" s="6" t="s">
        <v>5674</v>
      </c>
      <c r="C87" s="6" t="s">
        <v>5670</v>
      </c>
      <c r="D87" s="4">
        <v>141064</v>
      </c>
      <c r="E87" s="4">
        <v>141513</v>
      </c>
      <c r="F87" s="5" t="s">
        <v>120</v>
      </c>
      <c r="G87" s="2">
        <v>5</v>
      </c>
      <c r="H87" s="4">
        <v>141514</v>
      </c>
      <c r="I87" s="5" t="s">
        <v>121</v>
      </c>
      <c r="J87" s="15">
        <v>44947</v>
      </c>
      <c r="K87" s="24">
        <v>1080253240</v>
      </c>
      <c r="L87" s="15">
        <v>44956</v>
      </c>
      <c r="M87" s="15">
        <v>44957</v>
      </c>
      <c r="N87" s="15"/>
      <c r="O87" s="26">
        <f>VLOOKUP(D87,quash!A$2:$I$7791,9,FALSE)</f>
        <v>1</v>
      </c>
      <c r="P87" s="7">
        <v>12000</v>
      </c>
      <c r="Q87" s="26">
        <v>122</v>
      </c>
      <c r="R87" s="19">
        <v>4.6603438441845293E-2</v>
      </c>
      <c r="S87" s="26">
        <v>16</v>
      </c>
      <c r="T87" s="8">
        <v>8000</v>
      </c>
      <c r="U87" s="4">
        <v>142</v>
      </c>
      <c r="V87" s="10">
        <v>2013.74</v>
      </c>
      <c r="W87" s="14" t="s">
        <v>5281</v>
      </c>
      <c r="X87" s="18">
        <v>1</v>
      </c>
      <c r="Y87" s="9">
        <v>8000</v>
      </c>
      <c r="Z87" s="19">
        <f t="shared" si="20"/>
        <v>0</v>
      </c>
      <c r="AA87" s="25">
        <v>2013.74</v>
      </c>
      <c r="AB87" s="30">
        <f t="shared" si="21"/>
        <v>224000</v>
      </c>
      <c r="AC87" s="30">
        <f t="shared" si="22"/>
        <v>3.5714285714285712E-2</v>
      </c>
      <c r="AD87" s="31">
        <f t="shared" si="23"/>
        <v>4.3571428571428568</v>
      </c>
      <c r="AE87" s="31">
        <f t="shared" si="24"/>
        <v>5.0714285714285712</v>
      </c>
      <c r="AG87" s="30">
        <f t="shared" si="25"/>
        <v>2427000</v>
      </c>
      <c r="AH87" s="30">
        <f t="shared" si="26"/>
        <v>3.296250515039143E-3</v>
      </c>
      <c r="AI87" s="31">
        <f t="shared" si="27"/>
        <v>0.40214256283477545</v>
      </c>
      <c r="AJ87" s="31">
        <f t="shared" si="28"/>
        <v>0.4680675731355583</v>
      </c>
      <c r="AK87" s="30">
        <f>IF(W87="si",($S87*'COSTOS DE CREDITOS'!$C$27)/DATA!$G87,"")</f>
        <v>65.906835757745824</v>
      </c>
      <c r="AL87" s="90">
        <f>IF(W87="si",'COSTOS DE CREDITOS'!$C$35,"")</f>
        <v>20.421138461538462</v>
      </c>
      <c r="AM87" s="30">
        <f t="shared" si="29"/>
        <v>492.30769230769232</v>
      </c>
      <c r="AN87" s="30">
        <f t="shared" si="30"/>
        <v>0</v>
      </c>
      <c r="AO87" s="30">
        <f t="shared" si="31"/>
        <v>578.63566652697659</v>
      </c>
      <c r="AP87" s="30">
        <f t="shared" si="32"/>
        <v>1435.1043334730234</v>
      </c>
      <c r="AQ87" s="19">
        <f t="shared" si="33"/>
        <v>0.71265621851531147</v>
      </c>
    </row>
    <row r="88" spans="1:43" x14ac:dyDescent="0.2">
      <c r="A88" s="23" t="s">
        <v>5665</v>
      </c>
      <c r="B88" s="6" t="s">
        <v>5678</v>
      </c>
      <c r="C88" s="6" t="s">
        <v>5670</v>
      </c>
      <c r="D88" s="2">
        <v>141222</v>
      </c>
      <c r="E88" s="2">
        <v>141372</v>
      </c>
      <c r="F88" s="3" t="s">
        <v>122</v>
      </c>
      <c r="G88" s="2">
        <v>5</v>
      </c>
      <c r="H88" s="2">
        <v>141385</v>
      </c>
      <c r="I88" s="3" t="s">
        <v>123</v>
      </c>
      <c r="J88" s="15">
        <v>44950</v>
      </c>
      <c r="K88" s="24">
        <v>1081395129</v>
      </c>
      <c r="L88" s="15">
        <v>44952</v>
      </c>
      <c r="M88" s="15">
        <v>44957</v>
      </c>
      <c r="N88" s="15"/>
      <c r="O88" s="26">
        <f>VLOOKUP(D88,quash!A$2:$I$7791,9,FALSE)</f>
        <v>2</v>
      </c>
      <c r="P88" s="7">
        <v>10000</v>
      </c>
      <c r="Q88" s="26">
        <v>100</v>
      </c>
      <c r="R88" s="19">
        <v>1.82981294070719E-2</v>
      </c>
      <c r="S88" s="26">
        <v>16</v>
      </c>
      <c r="T88" s="7">
        <v>5000</v>
      </c>
      <c r="U88" s="2">
        <v>147</v>
      </c>
      <c r="V88" s="11">
        <v>1303.3399999999999</v>
      </c>
      <c r="W88" s="14" t="s">
        <v>5281</v>
      </c>
      <c r="X88" s="18">
        <v>1</v>
      </c>
      <c r="Y88" s="9">
        <v>5000</v>
      </c>
      <c r="Z88" s="19">
        <f t="shared" si="20"/>
        <v>0</v>
      </c>
      <c r="AA88" s="25">
        <v>1303.3399999999999</v>
      </c>
      <c r="AB88" s="30">
        <f t="shared" si="21"/>
        <v>161000</v>
      </c>
      <c r="AC88" s="30">
        <f t="shared" si="22"/>
        <v>3.1055900621118012E-2</v>
      </c>
      <c r="AD88" s="31">
        <f t="shared" si="23"/>
        <v>3.1055900621118013</v>
      </c>
      <c r="AE88" s="31">
        <f t="shared" si="24"/>
        <v>4.5652173913043477</v>
      </c>
      <c r="AG88" s="30">
        <f t="shared" si="25"/>
        <v>1695000</v>
      </c>
      <c r="AH88" s="30">
        <f t="shared" si="26"/>
        <v>2.9498525073746312E-3</v>
      </c>
      <c r="AI88" s="31">
        <f t="shared" si="27"/>
        <v>0.29498525073746312</v>
      </c>
      <c r="AJ88" s="31">
        <f t="shared" si="28"/>
        <v>0.4336283185840708</v>
      </c>
      <c r="AK88" s="30">
        <f>IF(W88="si",($S88*'COSTOS DE CREDITOS'!$C$27)/DATA!$G88,"")</f>
        <v>65.906835757745824</v>
      </c>
      <c r="AL88" s="90">
        <f>IF(W88="si",'COSTOS DE CREDITOS'!$C$35,"")</f>
        <v>20.421138461538462</v>
      </c>
      <c r="AM88" s="30">
        <f t="shared" si="29"/>
        <v>307.69230769230774</v>
      </c>
      <c r="AN88" s="30">
        <f t="shared" si="30"/>
        <v>0</v>
      </c>
      <c r="AO88" s="30">
        <f t="shared" si="31"/>
        <v>394.02028191159201</v>
      </c>
      <c r="AP88" s="30">
        <f t="shared" si="32"/>
        <v>909.31971808840785</v>
      </c>
      <c r="AQ88" s="19">
        <f t="shared" si="33"/>
        <v>0.69768419452208008</v>
      </c>
    </row>
    <row r="89" spans="1:43" x14ac:dyDescent="0.2">
      <c r="A89" s="23" t="s">
        <v>5665</v>
      </c>
      <c r="B89" s="6" t="s">
        <v>5675</v>
      </c>
      <c r="C89" s="6" t="s">
        <v>5667</v>
      </c>
      <c r="D89" s="2">
        <v>140592</v>
      </c>
      <c r="E89" s="2">
        <v>140897</v>
      </c>
      <c r="F89" s="3" t="s">
        <v>124</v>
      </c>
      <c r="G89" s="2">
        <v>6</v>
      </c>
      <c r="H89" s="2">
        <v>140906</v>
      </c>
      <c r="I89" s="3" t="s">
        <v>125</v>
      </c>
      <c r="J89" s="15">
        <v>44943</v>
      </c>
      <c r="K89" s="24">
        <v>1077556371</v>
      </c>
      <c r="L89" s="15">
        <v>44946</v>
      </c>
      <c r="M89" s="15">
        <v>44957</v>
      </c>
      <c r="N89" s="15"/>
      <c r="O89" s="26">
        <f>VLOOKUP(D89,quash!A$2:$I$7791,9,FALSE)</f>
        <v>3</v>
      </c>
      <c r="P89" s="7">
        <v>10000</v>
      </c>
      <c r="Q89" s="26">
        <v>147</v>
      </c>
      <c r="R89" s="19">
        <v>7.9000519063170294E-2</v>
      </c>
      <c r="S89" s="26">
        <v>16</v>
      </c>
      <c r="T89" s="7">
        <v>6000</v>
      </c>
      <c r="U89" s="2">
        <v>147</v>
      </c>
      <c r="V89" s="11">
        <v>1558.57</v>
      </c>
      <c r="W89" s="14" t="s">
        <v>5281</v>
      </c>
      <c r="X89" s="18">
        <v>1</v>
      </c>
      <c r="Y89" s="9">
        <v>6000</v>
      </c>
      <c r="Z89" s="19">
        <f t="shared" si="20"/>
        <v>0</v>
      </c>
      <c r="AA89" s="25">
        <v>1558.57</v>
      </c>
      <c r="AB89" s="30">
        <f t="shared" si="21"/>
        <v>101000</v>
      </c>
      <c r="AC89" s="30">
        <f t="shared" si="22"/>
        <v>5.9405940594059403E-2</v>
      </c>
      <c r="AD89" s="31">
        <f t="shared" si="23"/>
        <v>8.7326732673267315</v>
      </c>
      <c r="AE89" s="31">
        <f t="shared" si="24"/>
        <v>8.7326732673267315</v>
      </c>
      <c r="AG89" s="30">
        <f t="shared" si="25"/>
        <v>778000</v>
      </c>
      <c r="AH89" s="30">
        <f t="shared" si="26"/>
        <v>7.7120822622107968E-3</v>
      </c>
      <c r="AI89" s="31">
        <f t="shared" si="27"/>
        <v>1.1336760925449871</v>
      </c>
      <c r="AJ89" s="31">
        <f t="shared" si="28"/>
        <v>1.1336760925449871</v>
      </c>
      <c r="AK89" s="30">
        <f>IF(W89="si",($S89*'COSTOS DE CREDITOS'!$C$27)/DATA!$G89,"")</f>
        <v>54.922363131454851</v>
      </c>
      <c r="AL89" s="90">
        <f>IF(W89="si",'COSTOS DE CREDITOS'!$C$35,"")</f>
        <v>20.421138461538462</v>
      </c>
      <c r="AM89" s="30">
        <f t="shared" si="29"/>
        <v>369.23076923076923</v>
      </c>
      <c r="AN89" s="30">
        <f t="shared" si="30"/>
        <v>0</v>
      </c>
      <c r="AO89" s="30">
        <f t="shared" si="31"/>
        <v>444.5742708237625</v>
      </c>
      <c r="AP89" s="30">
        <f t="shared" si="32"/>
        <v>1113.9957291762375</v>
      </c>
      <c r="AQ89" s="19">
        <f t="shared" si="33"/>
        <v>0.71475501849531142</v>
      </c>
    </row>
    <row r="90" spans="1:43" x14ac:dyDescent="0.2">
      <c r="A90" s="23" t="s">
        <v>5665</v>
      </c>
      <c r="B90" s="6" t="s">
        <v>5674</v>
      </c>
      <c r="C90" s="6" t="s">
        <v>5670</v>
      </c>
      <c r="D90" s="2">
        <v>141053</v>
      </c>
      <c r="E90" s="2">
        <v>141513</v>
      </c>
      <c r="F90" s="3" t="s">
        <v>120</v>
      </c>
      <c r="G90" s="2">
        <v>5</v>
      </c>
      <c r="H90" s="2">
        <v>141515</v>
      </c>
      <c r="I90" s="3" t="s">
        <v>126</v>
      </c>
      <c r="J90" s="15">
        <v>44947</v>
      </c>
      <c r="K90" s="24">
        <v>1080240213</v>
      </c>
      <c r="L90" s="15">
        <v>44956</v>
      </c>
      <c r="M90" s="15">
        <v>44957</v>
      </c>
      <c r="N90" s="15"/>
      <c r="O90" s="26">
        <f>VLOOKUP(D90,quash!A$2:$I$7791,9,FALSE)</f>
        <v>1</v>
      </c>
      <c r="P90" s="7">
        <v>12000</v>
      </c>
      <c r="Q90" s="26">
        <v>122</v>
      </c>
      <c r="R90" s="19">
        <v>4.8894826895459244E-2</v>
      </c>
      <c r="S90" s="26">
        <v>16</v>
      </c>
      <c r="T90" s="7">
        <v>6000</v>
      </c>
      <c r="U90" s="2">
        <v>142</v>
      </c>
      <c r="V90" s="11">
        <v>1503.37</v>
      </c>
      <c r="W90" s="14" t="s">
        <v>5281</v>
      </c>
      <c r="X90" s="18">
        <v>1</v>
      </c>
      <c r="Y90" s="9">
        <v>6000</v>
      </c>
      <c r="Z90" s="19">
        <f t="shared" si="20"/>
        <v>0</v>
      </c>
      <c r="AA90" s="25">
        <v>1503.37</v>
      </c>
      <c r="AB90" s="30">
        <f t="shared" si="21"/>
        <v>224000</v>
      </c>
      <c r="AC90" s="30">
        <f t="shared" si="22"/>
        <v>2.6785714285714284E-2</v>
      </c>
      <c r="AD90" s="31">
        <f t="shared" si="23"/>
        <v>3.2678571428571428</v>
      </c>
      <c r="AE90" s="31">
        <f t="shared" si="24"/>
        <v>3.8035714285714284</v>
      </c>
      <c r="AG90" s="30">
        <f t="shared" si="25"/>
        <v>2427000</v>
      </c>
      <c r="AH90" s="30">
        <f t="shared" si="26"/>
        <v>2.472187886279357E-3</v>
      </c>
      <c r="AI90" s="31">
        <f t="shared" si="27"/>
        <v>0.30160692212608153</v>
      </c>
      <c r="AJ90" s="31">
        <f t="shared" si="28"/>
        <v>0.35105067985166871</v>
      </c>
      <c r="AK90" s="30">
        <f>IF(W90="si",($S90*'COSTOS DE CREDITOS'!$C$27)/DATA!$G90,"")</f>
        <v>65.906835757745824</v>
      </c>
      <c r="AL90" s="90">
        <f>IF(W90="si",'COSTOS DE CREDITOS'!$C$35,"")</f>
        <v>20.421138461538462</v>
      </c>
      <c r="AM90" s="30">
        <f t="shared" si="29"/>
        <v>369.23076923076923</v>
      </c>
      <c r="AN90" s="30">
        <f t="shared" si="30"/>
        <v>0</v>
      </c>
      <c r="AO90" s="30">
        <f t="shared" si="31"/>
        <v>455.5587434500535</v>
      </c>
      <c r="AP90" s="30">
        <f t="shared" si="32"/>
        <v>1047.8112565499464</v>
      </c>
      <c r="AQ90" s="19">
        <f t="shared" si="33"/>
        <v>0.69697496727348984</v>
      </c>
    </row>
    <row r="91" spans="1:43" x14ac:dyDescent="0.2">
      <c r="A91" s="23" t="s">
        <v>5665</v>
      </c>
      <c r="B91" s="6" t="s">
        <v>5674</v>
      </c>
      <c r="C91" s="6" t="s">
        <v>5670</v>
      </c>
      <c r="D91" s="2">
        <v>141052</v>
      </c>
      <c r="E91" s="2">
        <v>141513</v>
      </c>
      <c r="F91" s="3" t="s">
        <v>120</v>
      </c>
      <c r="G91" s="2">
        <v>5</v>
      </c>
      <c r="H91" s="2">
        <v>141516</v>
      </c>
      <c r="I91" s="3" t="s">
        <v>127</v>
      </c>
      <c r="J91" s="15">
        <v>44947</v>
      </c>
      <c r="K91" s="24">
        <v>1080239535</v>
      </c>
      <c r="L91" s="15">
        <v>44956</v>
      </c>
      <c r="M91" s="15">
        <v>44957</v>
      </c>
      <c r="N91" s="15"/>
      <c r="O91" s="26">
        <f>VLOOKUP(D91,quash!A$2:$I$7791,9,FALSE)</f>
        <v>1</v>
      </c>
      <c r="P91" s="7">
        <v>13000</v>
      </c>
      <c r="Q91" s="26">
        <v>129</v>
      </c>
      <c r="R91" s="19">
        <v>5.5171297012124164E-2</v>
      </c>
      <c r="S91" s="26">
        <v>16</v>
      </c>
      <c r="T91" s="7">
        <v>5000</v>
      </c>
      <c r="U91" s="2">
        <v>147</v>
      </c>
      <c r="V91" s="11">
        <v>1303.3399999999999</v>
      </c>
      <c r="W91" s="14" t="s">
        <v>5281</v>
      </c>
      <c r="X91" s="18">
        <v>1</v>
      </c>
      <c r="Y91" s="9">
        <v>5000</v>
      </c>
      <c r="Z91" s="19">
        <f t="shared" si="20"/>
        <v>0</v>
      </c>
      <c r="AA91" s="25">
        <v>1303.3399999999999</v>
      </c>
      <c r="AB91" s="30">
        <f t="shared" si="21"/>
        <v>224000</v>
      </c>
      <c r="AC91" s="30">
        <f t="shared" si="22"/>
        <v>2.2321428571428572E-2</v>
      </c>
      <c r="AD91" s="31">
        <f t="shared" si="23"/>
        <v>2.8794642857142856</v>
      </c>
      <c r="AE91" s="31">
        <f t="shared" si="24"/>
        <v>3.28125</v>
      </c>
      <c r="AG91" s="30">
        <f t="shared" si="25"/>
        <v>2427000</v>
      </c>
      <c r="AH91" s="30">
        <f t="shared" si="26"/>
        <v>2.0601565718994645E-3</v>
      </c>
      <c r="AI91" s="31">
        <f t="shared" si="27"/>
        <v>0.2657601977750309</v>
      </c>
      <c r="AJ91" s="31">
        <f t="shared" si="28"/>
        <v>0.30284301606922126</v>
      </c>
      <c r="AK91" s="30">
        <f>IF(W91="si",($S91*'COSTOS DE CREDITOS'!$C$27)/DATA!$G91,"")</f>
        <v>65.906835757745824</v>
      </c>
      <c r="AL91" s="90">
        <f>IF(W91="si",'COSTOS DE CREDITOS'!$C$35,"")</f>
        <v>20.421138461538462</v>
      </c>
      <c r="AM91" s="30">
        <f t="shared" si="29"/>
        <v>307.69230769230774</v>
      </c>
      <c r="AN91" s="30">
        <f t="shared" si="30"/>
        <v>0</v>
      </c>
      <c r="AO91" s="30">
        <f t="shared" si="31"/>
        <v>394.02028191159201</v>
      </c>
      <c r="AP91" s="30">
        <f t="shared" si="32"/>
        <v>909.31971808840785</v>
      </c>
      <c r="AQ91" s="19">
        <f t="shared" si="33"/>
        <v>0.69768419452208008</v>
      </c>
    </row>
    <row r="92" spans="1:43" x14ac:dyDescent="0.2">
      <c r="A92" s="23" t="s">
        <v>5665</v>
      </c>
      <c r="B92" s="6" t="s">
        <v>5674</v>
      </c>
      <c r="C92" s="6" t="s">
        <v>5670</v>
      </c>
      <c r="D92" s="2">
        <v>140884</v>
      </c>
      <c r="E92" s="2">
        <v>141513</v>
      </c>
      <c r="F92" s="3" t="s">
        <v>120</v>
      </c>
      <c r="G92" s="2">
        <v>5</v>
      </c>
      <c r="H92" s="2">
        <v>141517</v>
      </c>
      <c r="I92" s="3" t="s">
        <v>128</v>
      </c>
      <c r="J92" s="15">
        <v>44945</v>
      </c>
      <c r="K92" s="24">
        <v>1079228821</v>
      </c>
      <c r="L92" s="15">
        <v>44956</v>
      </c>
      <c r="M92" s="15">
        <v>44957</v>
      </c>
      <c r="N92" s="15"/>
      <c r="O92" s="26">
        <f>VLOOKUP(D92,quash!A$2:$I$7791,9,FALSE)</f>
        <v>2</v>
      </c>
      <c r="P92" s="7">
        <v>12000</v>
      </c>
      <c r="Q92" s="26">
        <v>122</v>
      </c>
      <c r="R92" s="19">
        <v>4.8894826895459244E-2</v>
      </c>
      <c r="S92" s="26">
        <v>16</v>
      </c>
      <c r="T92" s="7">
        <v>6000</v>
      </c>
      <c r="U92" s="2">
        <v>142</v>
      </c>
      <c r="V92" s="11">
        <v>1503.37</v>
      </c>
      <c r="W92" s="14" t="s">
        <v>5281</v>
      </c>
      <c r="X92" s="18">
        <v>1</v>
      </c>
      <c r="Y92" s="9">
        <v>6000</v>
      </c>
      <c r="Z92" s="19">
        <f t="shared" si="20"/>
        <v>0</v>
      </c>
      <c r="AA92" s="25">
        <v>1503.37</v>
      </c>
      <c r="AB92" s="30">
        <f t="shared" si="21"/>
        <v>161000</v>
      </c>
      <c r="AC92" s="30">
        <f t="shared" si="22"/>
        <v>3.7267080745341616E-2</v>
      </c>
      <c r="AD92" s="31">
        <f t="shared" si="23"/>
        <v>4.5465838509316772</v>
      </c>
      <c r="AE92" s="31">
        <f t="shared" si="24"/>
        <v>5.2919254658385091</v>
      </c>
      <c r="AG92" s="30">
        <f t="shared" si="25"/>
        <v>1695000</v>
      </c>
      <c r="AH92" s="30">
        <f t="shared" si="26"/>
        <v>3.5398230088495575E-3</v>
      </c>
      <c r="AI92" s="31">
        <f t="shared" si="27"/>
        <v>0.43185840707964601</v>
      </c>
      <c r="AJ92" s="31">
        <f t="shared" si="28"/>
        <v>0.50265486725663711</v>
      </c>
      <c r="AK92" s="30">
        <f>IF(W92="si",($S92*'COSTOS DE CREDITOS'!$C$27)/DATA!$G92,"")</f>
        <v>65.906835757745824</v>
      </c>
      <c r="AL92" s="90">
        <f>IF(W92="si",'COSTOS DE CREDITOS'!$C$35,"")</f>
        <v>20.421138461538462</v>
      </c>
      <c r="AM92" s="30">
        <f t="shared" si="29"/>
        <v>369.23076923076923</v>
      </c>
      <c r="AN92" s="30">
        <f t="shared" si="30"/>
        <v>0</v>
      </c>
      <c r="AO92" s="30">
        <f t="shared" si="31"/>
        <v>455.5587434500535</v>
      </c>
      <c r="AP92" s="30">
        <f t="shared" si="32"/>
        <v>1047.8112565499464</v>
      </c>
      <c r="AQ92" s="19">
        <f t="shared" si="33"/>
        <v>0.69697496727348984</v>
      </c>
    </row>
    <row r="93" spans="1:43" x14ac:dyDescent="0.2">
      <c r="A93" s="23" t="s">
        <v>5665</v>
      </c>
      <c r="B93" s="6" t="s">
        <v>5674</v>
      </c>
      <c r="C93" s="6" t="s">
        <v>5670</v>
      </c>
      <c r="D93" s="2">
        <v>140892</v>
      </c>
      <c r="E93" s="2">
        <v>141513</v>
      </c>
      <c r="F93" s="3" t="s">
        <v>120</v>
      </c>
      <c r="G93" s="2">
        <v>5</v>
      </c>
      <c r="H93" s="2">
        <v>141518</v>
      </c>
      <c r="I93" s="3" t="s">
        <v>129</v>
      </c>
      <c r="J93" s="15">
        <v>44945</v>
      </c>
      <c r="K93" s="24">
        <v>1079229128</v>
      </c>
      <c r="L93" s="15">
        <v>44956</v>
      </c>
      <c r="M93" s="15">
        <v>44957</v>
      </c>
      <c r="N93" s="15"/>
      <c r="O93" s="26">
        <f>VLOOKUP(D93,quash!A$2:$I$7791,9,FALSE)</f>
        <v>2</v>
      </c>
      <c r="P93" s="7">
        <v>12000</v>
      </c>
      <c r="Q93" s="26">
        <v>122</v>
      </c>
      <c r="R93" s="19">
        <v>4.8894826895459244E-2</v>
      </c>
      <c r="S93" s="26">
        <v>16</v>
      </c>
      <c r="T93" s="7">
        <v>6000</v>
      </c>
      <c r="U93" s="2">
        <v>142</v>
      </c>
      <c r="V93" s="11">
        <v>1503.37</v>
      </c>
      <c r="W93" s="14" t="s">
        <v>5281</v>
      </c>
      <c r="X93" s="18">
        <v>1</v>
      </c>
      <c r="Y93" s="9">
        <v>6000</v>
      </c>
      <c r="Z93" s="19">
        <f t="shared" si="20"/>
        <v>0</v>
      </c>
      <c r="AA93" s="25">
        <v>1503.37</v>
      </c>
      <c r="AB93" s="30">
        <f t="shared" si="21"/>
        <v>161000</v>
      </c>
      <c r="AC93" s="30">
        <f t="shared" si="22"/>
        <v>3.7267080745341616E-2</v>
      </c>
      <c r="AD93" s="31">
        <f t="shared" si="23"/>
        <v>4.5465838509316772</v>
      </c>
      <c r="AE93" s="31">
        <f t="shared" si="24"/>
        <v>5.2919254658385091</v>
      </c>
      <c r="AG93" s="30">
        <f t="shared" si="25"/>
        <v>1695000</v>
      </c>
      <c r="AH93" s="30">
        <f t="shared" si="26"/>
        <v>3.5398230088495575E-3</v>
      </c>
      <c r="AI93" s="31">
        <f t="shared" si="27"/>
        <v>0.43185840707964601</v>
      </c>
      <c r="AJ93" s="31">
        <f t="shared" si="28"/>
        <v>0.50265486725663711</v>
      </c>
      <c r="AK93" s="30">
        <f>IF(W93="si",($S93*'COSTOS DE CREDITOS'!$C$27)/DATA!$G93,"")</f>
        <v>65.906835757745824</v>
      </c>
      <c r="AL93" s="90">
        <f>IF(W93="si",'COSTOS DE CREDITOS'!$C$35,"")</f>
        <v>20.421138461538462</v>
      </c>
      <c r="AM93" s="30">
        <f t="shared" si="29"/>
        <v>369.23076923076923</v>
      </c>
      <c r="AN93" s="30">
        <f t="shared" si="30"/>
        <v>0</v>
      </c>
      <c r="AO93" s="30">
        <f t="shared" si="31"/>
        <v>455.5587434500535</v>
      </c>
      <c r="AP93" s="30">
        <f t="shared" si="32"/>
        <v>1047.8112565499464</v>
      </c>
      <c r="AQ93" s="19">
        <f t="shared" si="33"/>
        <v>0.69697496727348984</v>
      </c>
    </row>
    <row r="94" spans="1:43" x14ac:dyDescent="0.2">
      <c r="A94" s="23" t="s">
        <v>5665</v>
      </c>
      <c r="B94" s="6" t="s">
        <v>5679</v>
      </c>
      <c r="C94" s="6" t="s">
        <v>5680</v>
      </c>
      <c r="D94" s="2">
        <v>141215</v>
      </c>
      <c r="E94" s="2">
        <v>141309</v>
      </c>
      <c r="F94" s="3" t="s">
        <v>130</v>
      </c>
      <c r="G94" s="2">
        <v>5</v>
      </c>
      <c r="H94" s="2">
        <v>141432</v>
      </c>
      <c r="I94" s="3" t="s">
        <v>131</v>
      </c>
      <c r="J94" s="15">
        <v>44950</v>
      </c>
      <c r="K94" s="24">
        <v>1081341340</v>
      </c>
      <c r="L94" s="15">
        <v>44952</v>
      </c>
      <c r="M94" s="15">
        <v>44957</v>
      </c>
      <c r="N94" s="15"/>
      <c r="O94" s="26">
        <f>VLOOKUP(D94,quash!A$2:$I$7791,9,FALSE)</f>
        <v>1</v>
      </c>
      <c r="P94" s="7">
        <v>5000</v>
      </c>
      <c r="Q94" s="26">
        <v>147</v>
      </c>
      <c r="R94" s="19">
        <v>0.11226939921536001</v>
      </c>
      <c r="S94" s="93">
        <v>26</v>
      </c>
      <c r="T94" s="7">
        <v>5000</v>
      </c>
      <c r="U94" s="2">
        <v>147</v>
      </c>
      <c r="V94" s="11">
        <v>1303.3399999999999</v>
      </c>
      <c r="W94" s="14" t="s">
        <v>5281</v>
      </c>
      <c r="X94" s="18">
        <v>0.55017918215565587</v>
      </c>
      <c r="Y94" s="9">
        <v>2750.8959107782794</v>
      </c>
      <c r="Z94" s="19">
        <f t="shared" si="20"/>
        <v>-0.44982081784434413</v>
      </c>
      <c r="AA94" s="25">
        <v>717.07053527075243</v>
      </c>
      <c r="AB94" s="30">
        <f t="shared" si="21"/>
        <v>224000</v>
      </c>
      <c r="AC94" s="30">
        <f t="shared" si="22"/>
        <v>2.2321428571428572E-2</v>
      </c>
      <c r="AD94" s="31">
        <f t="shared" si="23"/>
        <v>3.28125</v>
      </c>
      <c r="AE94" s="31">
        <f t="shared" si="24"/>
        <v>3.28125</v>
      </c>
      <c r="AG94" s="30">
        <f t="shared" si="25"/>
        <v>2427000</v>
      </c>
      <c r="AH94" s="30">
        <f t="shared" si="26"/>
        <v>2.0601565718994645E-3</v>
      </c>
      <c r="AI94" s="31">
        <f t="shared" si="27"/>
        <v>0.30284301606922126</v>
      </c>
      <c r="AJ94" s="31">
        <f t="shared" si="28"/>
        <v>0.30284301606922126</v>
      </c>
      <c r="AK94" s="30">
        <f>IF(W94="si",($S94*'COSTOS DE CREDITOS'!$C$27)/DATA!$G94,"")</f>
        <v>107.09860810633695</v>
      </c>
      <c r="AL94" s="90">
        <f>IF(W94="si",'COSTOS DE CREDITOS'!$C$35,"")</f>
        <v>20.421138461538462</v>
      </c>
      <c r="AM94" s="30">
        <f t="shared" si="29"/>
        <v>500</v>
      </c>
      <c r="AN94" s="30">
        <f t="shared" si="30"/>
        <v>2249.1040892217206</v>
      </c>
      <c r="AO94" s="30">
        <f t="shared" si="31"/>
        <v>2876.6238357895963</v>
      </c>
      <c r="AP94" s="30">
        <f t="shared" si="32"/>
        <v>-2159.553300518844</v>
      </c>
      <c r="AQ94" s="19">
        <f t="shared" si="33"/>
        <v>-3.0116330183660902</v>
      </c>
    </row>
    <row r="95" spans="1:43" x14ac:dyDescent="0.2">
      <c r="A95" s="23" t="s">
        <v>5665</v>
      </c>
      <c r="B95" s="6" t="s">
        <v>5671</v>
      </c>
      <c r="C95" s="6" t="s">
        <v>5670</v>
      </c>
      <c r="D95" s="2">
        <v>141197</v>
      </c>
      <c r="E95" s="2">
        <v>141478</v>
      </c>
      <c r="F95" s="3" t="s">
        <v>118</v>
      </c>
      <c r="G95" s="2">
        <v>5</v>
      </c>
      <c r="H95" s="2">
        <v>141480</v>
      </c>
      <c r="I95" s="3" t="s">
        <v>132</v>
      </c>
      <c r="J95" s="15">
        <v>44949</v>
      </c>
      <c r="K95" s="24">
        <v>1081152473</v>
      </c>
      <c r="L95" s="15">
        <v>44952</v>
      </c>
      <c r="M95" s="15">
        <v>44957</v>
      </c>
      <c r="N95" s="15"/>
      <c r="O95" s="26">
        <f>VLOOKUP(D95,quash!A$2:$I$7791,9,FALSE)</f>
        <v>2</v>
      </c>
      <c r="P95" s="7">
        <v>9000</v>
      </c>
      <c r="Q95" s="26">
        <v>146</v>
      </c>
      <c r="R95" s="19">
        <v>7.9000519063170377E-2</v>
      </c>
      <c r="S95" s="26">
        <v>16</v>
      </c>
      <c r="T95" s="7">
        <v>5000</v>
      </c>
      <c r="U95" s="2">
        <v>147</v>
      </c>
      <c r="V95" s="11">
        <v>1303.3399999999999</v>
      </c>
      <c r="W95" s="14" t="s">
        <v>5281</v>
      </c>
      <c r="X95" s="18">
        <v>1</v>
      </c>
      <c r="Y95" s="9">
        <v>5000</v>
      </c>
      <c r="Z95" s="19">
        <f t="shared" si="20"/>
        <v>0</v>
      </c>
      <c r="AA95" s="25">
        <v>1303.3399999999999</v>
      </c>
      <c r="AB95" s="30">
        <f t="shared" si="21"/>
        <v>161000</v>
      </c>
      <c r="AC95" s="30">
        <f t="shared" si="22"/>
        <v>3.1055900621118012E-2</v>
      </c>
      <c r="AD95" s="31">
        <f t="shared" si="23"/>
        <v>4.5341614906832302</v>
      </c>
      <c r="AE95" s="31">
        <f t="shared" si="24"/>
        <v>4.5652173913043477</v>
      </c>
      <c r="AG95" s="30">
        <f t="shared" si="25"/>
        <v>1695000</v>
      </c>
      <c r="AH95" s="30">
        <f t="shared" si="26"/>
        <v>2.9498525073746312E-3</v>
      </c>
      <c r="AI95" s="31">
        <f t="shared" si="27"/>
        <v>0.43067846607669613</v>
      </c>
      <c r="AJ95" s="31">
        <f t="shared" si="28"/>
        <v>0.4336283185840708</v>
      </c>
      <c r="AK95" s="30">
        <f>IF(W95="si",($S95*'COSTOS DE CREDITOS'!$C$27)/DATA!$G95,"")</f>
        <v>65.906835757745824</v>
      </c>
      <c r="AL95" s="90">
        <f>IF(W95="si",'COSTOS DE CREDITOS'!$C$35,"")</f>
        <v>20.421138461538462</v>
      </c>
      <c r="AM95" s="30">
        <f t="shared" si="29"/>
        <v>307.69230769230774</v>
      </c>
      <c r="AN95" s="30">
        <f t="shared" si="30"/>
        <v>0</v>
      </c>
      <c r="AO95" s="30">
        <f t="shared" si="31"/>
        <v>394.02028191159201</v>
      </c>
      <c r="AP95" s="30">
        <f t="shared" si="32"/>
        <v>909.31971808840785</v>
      </c>
      <c r="AQ95" s="19">
        <f t="shared" si="33"/>
        <v>0.69768419452208008</v>
      </c>
    </row>
    <row r="96" spans="1:43" x14ac:dyDescent="0.2">
      <c r="A96" s="23" t="s">
        <v>5665</v>
      </c>
      <c r="B96" s="6" t="s">
        <v>5671</v>
      </c>
      <c r="C96" s="6" t="s">
        <v>5670</v>
      </c>
      <c r="D96" s="2">
        <v>141194</v>
      </c>
      <c r="E96" s="2">
        <v>141478</v>
      </c>
      <c r="F96" s="3" t="s">
        <v>118</v>
      </c>
      <c r="G96" s="2">
        <v>5</v>
      </c>
      <c r="H96" s="2">
        <v>141481</v>
      </c>
      <c r="I96" s="3" t="s">
        <v>133</v>
      </c>
      <c r="J96" s="15">
        <v>44949</v>
      </c>
      <c r="K96" s="24">
        <v>1081149449</v>
      </c>
      <c r="L96" s="15">
        <v>44952</v>
      </c>
      <c r="M96" s="15">
        <v>44957</v>
      </c>
      <c r="N96" s="15"/>
      <c r="O96" s="26">
        <f>VLOOKUP(D96,quash!A$2:$I$7791,9,FALSE)</f>
        <v>2</v>
      </c>
      <c r="P96" s="7">
        <v>9000</v>
      </c>
      <c r="Q96" s="26">
        <v>139</v>
      </c>
      <c r="R96" s="19">
        <v>8.6183749348172869E-2</v>
      </c>
      <c r="S96" s="26">
        <v>16</v>
      </c>
      <c r="T96" s="7">
        <v>8000</v>
      </c>
      <c r="U96" s="2">
        <v>142</v>
      </c>
      <c r="V96" s="11">
        <v>2013.74</v>
      </c>
      <c r="W96" s="14" t="s">
        <v>5281</v>
      </c>
      <c r="X96" s="18">
        <v>1</v>
      </c>
      <c r="Y96" s="9">
        <v>8000</v>
      </c>
      <c r="Z96" s="19">
        <f t="shared" si="20"/>
        <v>0</v>
      </c>
      <c r="AA96" s="25">
        <v>2013.74</v>
      </c>
      <c r="AB96" s="30">
        <f t="shared" si="21"/>
        <v>161000</v>
      </c>
      <c r="AC96" s="30">
        <f t="shared" si="22"/>
        <v>4.9689440993788817E-2</v>
      </c>
      <c r="AD96" s="31">
        <f t="shared" si="23"/>
        <v>6.9068322981366457</v>
      </c>
      <c r="AE96" s="31">
        <f t="shared" si="24"/>
        <v>7.0559006211180115</v>
      </c>
      <c r="AG96" s="30">
        <f t="shared" si="25"/>
        <v>1695000</v>
      </c>
      <c r="AH96" s="30">
        <f t="shared" si="26"/>
        <v>4.71976401179941E-3</v>
      </c>
      <c r="AI96" s="31">
        <f t="shared" si="27"/>
        <v>0.65604719764011798</v>
      </c>
      <c r="AJ96" s="31">
        <f t="shared" si="28"/>
        <v>0.67020648967551621</v>
      </c>
      <c r="AK96" s="30">
        <f>IF(W96="si",($S96*'COSTOS DE CREDITOS'!$C$27)/DATA!$G96,"")</f>
        <v>65.906835757745824</v>
      </c>
      <c r="AL96" s="90">
        <f>IF(W96="si",'COSTOS DE CREDITOS'!$C$35,"")</f>
        <v>20.421138461538462</v>
      </c>
      <c r="AM96" s="30">
        <f t="shared" si="29"/>
        <v>492.30769230769232</v>
      </c>
      <c r="AN96" s="30">
        <f t="shared" si="30"/>
        <v>0</v>
      </c>
      <c r="AO96" s="30">
        <f t="shared" si="31"/>
        <v>578.63566652697659</v>
      </c>
      <c r="AP96" s="30">
        <f t="shared" si="32"/>
        <v>1435.1043334730234</v>
      </c>
      <c r="AQ96" s="19">
        <f t="shared" si="33"/>
        <v>0.71265621851531147</v>
      </c>
    </row>
    <row r="97" spans="1:43" x14ac:dyDescent="0.2">
      <c r="A97" s="23" t="s">
        <v>5665</v>
      </c>
      <c r="B97" s="6" t="s">
        <v>5671</v>
      </c>
      <c r="C97" s="6" t="s">
        <v>5670</v>
      </c>
      <c r="D97" s="2">
        <v>141277</v>
      </c>
      <c r="E97" s="2">
        <v>141478</v>
      </c>
      <c r="F97" s="3" t="s">
        <v>118</v>
      </c>
      <c r="G97" s="2">
        <v>5</v>
      </c>
      <c r="H97" s="2">
        <v>141482</v>
      </c>
      <c r="I97" s="3" t="s">
        <v>134</v>
      </c>
      <c r="J97" s="15">
        <v>44950</v>
      </c>
      <c r="K97" s="24">
        <v>1081552762</v>
      </c>
      <c r="L97" s="15">
        <v>44952</v>
      </c>
      <c r="M97" s="15">
        <v>44957</v>
      </c>
      <c r="N97" s="15"/>
      <c r="O97" s="26">
        <f>VLOOKUP(D97,quash!A$2:$I$7791,9,FALSE)</f>
        <v>1</v>
      </c>
      <c r="P97" s="7">
        <v>9000</v>
      </c>
      <c r="Q97" s="26">
        <v>146</v>
      </c>
      <c r="R97" s="19">
        <v>7.9000519063170377E-2</v>
      </c>
      <c r="S97" s="26">
        <v>16</v>
      </c>
      <c r="T97" s="7">
        <v>5000</v>
      </c>
      <c r="U97" s="2">
        <v>147</v>
      </c>
      <c r="V97" s="11">
        <v>1303.3399999999999</v>
      </c>
      <c r="W97" s="14" t="s">
        <v>5281</v>
      </c>
      <c r="X97" s="18">
        <v>1</v>
      </c>
      <c r="Y97" s="9">
        <v>5000</v>
      </c>
      <c r="Z97" s="19">
        <f t="shared" si="20"/>
        <v>0</v>
      </c>
      <c r="AA97" s="25">
        <v>1303.3399999999999</v>
      </c>
      <c r="AB97" s="30">
        <f t="shared" si="21"/>
        <v>224000</v>
      </c>
      <c r="AC97" s="30">
        <f t="shared" si="22"/>
        <v>2.2321428571428572E-2</v>
      </c>
      <c r="AD97" s="31">
        <f t="shared" si="23"/>
        <v>3.2589285714285716</v>
      </c>
      <c r="AE97" s="31">
        <f t="shared" si="24"/>
        <v>3.28125</v>
      </c>
      <c r="AG97" s="30">
        <f t="shared" si="25"/>
        <v>2427000</v>
      </c>
      <c r="AH97" s="30">
        <f t="shared" si="26"/>
        <v>2.0601565718994645E-3</v>
      </c>
      <c r="AI97" s="31">
        <f t="shared" si="27"/>
        <v>0.30078285949732181</v>
      </c>
      <c r="AJ97" s="31">
        <f t="shared" si="28"/>
        <v>0.30284301606922126</v>
      </c>
      <c r="AK97" s="30">
        <f>IF(W97="si",($S97*'COSTOS DE CREDITOS'!$C$27)/DATA!$G97,"")</f>
        <v>65.906835757745824</v>
      </c>
      <c r="AL97" s="90">
        <f>IF(W97="si",'COSTOS DE CREDITOS'!$C$35,"")</f>
        <v>20.421138461538462</v>
      </c>
      <c r="AM97" s="30">
        <f t="shared" si="29"/>
        <v>307.69230769230774</v>
      </c>
      <c r="AN97" s="30">
        <f t="shared" si="30"/>
        <v>0</v>
      </c>
      <c r="AO97" s="30">
        <f t="shared" si="31"/>
        <v>394.02028191159201</v>
      </c>
      <c r="AP97" s="30">
        <f t="shared" si="32"/>
        <v>909.31971808840785</v>
      </c>
      <c r="AQ97" s="19">
        <f t="shared" si="33"/>
        <v>0.69768419452208008</v>
      </c>
    </row>
    <row r="98" spans="1:43" x14ac:dyDescent="0.2">
      <c r="A98" s="23" t="s">
        <v>5665</v>
      </c>
      <c r="B98" s="6" t="s">
        <v>5671</v>
      </c>
      <c r="C98" s="6" t="s">
        <v>5670</v>
      </c>
      <c r="D98" s="2">
        <v>141196</v>
      </c>
      <c r="E98" s="2">
        <v>141478</v>
      </c>
      <c r="F98" s="3" t="s">
        <v>118</v>
      </c>
      <c r="G98" s="2">
        <v>5</v>
      </c>
      <c r="H98" s="2">
        <v>141483</v>
      </c>
      <c r="I98" s="3" t="s">
        <v>135</v>
      </c>
      <c r="J98" s="15">
        <v>44949</v>
      </c>
      <c r="K98" s="24">
        <v>1081151392</v>
      </c>
      <c r="L98" s="15">
        <v>44952</v>
      </c>
      <c r="M98" s="15">
        <v>44957</v>
      </c>
      <c r="N98" s="15"/>
      <c r="O98" s="26">
        <f>VLOOKUP(D98,quash!A$2:$I$7791,9,FALSE)</f>
        <v>3</v>
      </c>
      <c r="P98" s="7">
        <v>9000</v>
      </c>
      <c r="Q98" s="26">
        <v>139</v>
      </c>
      <c r="R98" s="19">
        <v>8.6183749348172869E-2</v>
      </c>
      <c r="S98" s="26">
        <v>16</v>
      </c>
      <c r="T98" s="7">
        <v>8000</v>
      </c>
      <c r="U98" s="2">
        <v>142</v>
      </c>
      <c r="V98" s="11">
        <v>2013.74</v>
      </c>
      <c r="W98" s="14" t="s">
        <v>5281</v>
      </c>
      <c r="X98" s="18">
        <v>1</v>
      </c>
      <c r="Y98" s="9">
        <v>8000</v>
      </c>
      <c r="Z98" s="19">
        <f t="shared" si="20"/>
        <v>0</v>
      </c>
      <c r="AA98" s="25">
        <v>2013.74</v>
      </c>
      <c r="AB98" s="30">
        <f t="shared" si="21"/>
        <v>101000</v>
      </c>
      <c r="AC98" s="30">
        <f t="shared" ref="AC98:AC129" si="34">$T98/AB98</f>
        <v>7.9207920792079209E-2</v>
      </c>
      <c r="AD98" s="31">
        <f t="shared" ref="AD98:AD129" si="35">AC98*$Q98</f>
        <v>11.009900990099011</v>
      </c>
      <c r="AE98" s="31">
        <f t="shared" ref="AE98:AE103" si="36">AC98*$U98</f>
        <v>11.247524752475247</v>
      </c>
      <c r="AG98" s="30">
        <f t="shared" si="25"/>
        <v>778000</v>
      </c>
      <c r="AH98" s="30">
        <f t="shared" ref="AH98:AH129" si="37">IFERROR($T98/AG98,"")</f>
        <v>1.0282776349614395E-2</v>
      </c>
      <c r="AI98" s="31">
        <f t="shared" ref="AI98:AI129" si="38">IFERROR(AH98*$Q98,"")</f>
        <v>1.4293059125964009</v>
      </c>
      <c r="AJ98" s="31">
        <f t="shared" ref="AJ98:AJ121" si="39">IFERROR(AH98*$U98,"")</f>
        <v>1.4601542416452442</v>
      </c>
      <c r="AK98" s="30">
        <f>IF(W98="si",($S98*'COSTOS DE CREDITOS'!$C$27)/DATA!$G98,"")</f>
        <v>65.906835757745824</v>
      </c>
      <c r="AL98" s="90">
        <f>IF(W98="si",'COSTOS DE CREDITOS'!$C$35,"")</f>
        <v>20.421138461538462</v>
      </c>
      <c r="AM98" s="30">
        <f t="shared" si="29"/>
        <v>492.30769230769232</v>
      </c>
      <c r="AN98" s="30">
        <f t="shared" si="30"/>
        <v>0</v>
      </c>
      <c r="AO98" s="30">
        <f t="shared" si="31"/>
        <v>578.63566652697659</v>
      </c>
      <c r="AP98" s="30">
        <f t="shared" si="32"/>
        <v>1435.1043334730234</v>
      </c>
      <c r="AQ98" s="19">
        <f t="shared" si="33"/>
        <v>0.71265621851531147</v>
      </c>
    </row>
    <row r="99" spans="1:43" x14ac:dyDescent="0.2">
      <c r="A99" s="23" t="s">
        <v>5665</v>
      </c>
      <c r="B99" s="6" t="s">
        <v>5678</v>
      </c>
      <c r="C99" s="6" t="s">
        <v>5670</v>
      </c>
      <c r="D99" s="2">
        <v>141014</v>
      </c>
      <c r="E99" s="2">
        <v>141149</v>
      </c>
      <c r="F99" s="3" t="s">
        <v>137</v>
      </c>
      <c r="G99" s="2">
        <v>7</v>
      </c>
      <c r="H99" s="2">
        <v>141318</v>
      </c>
      <c r="I99" s="3" t="s">
        <v>138</v>
      </c>
      <c r="J99" s="15">
        <v>44946</v>
      </c>
      <c r="K99" s="24">
        <v>1079962469</v>
      </c>
      <c r="L99" s="15">
        <v>44951</v>
      </c>
      <c r="M99" s="15">
        <v>44957</v>
      </c>
      <c r="N99" s="15"/>
      <c r="O99" s="26">
        <f>VLOOKUP(D99,quash!A$2:$I$7791,9,FALSE)</f>
        <v>4</v>
      </c>
      <c r="P99" s="7">
        <v>10000</v>
      </c>
      <c r="Q99" s="26">
        <v>110</v>
      </c>
      <c r="R99" s="19">
        <v>3.3220596517330399E-2</v>
      </c>
      <c r="S99" s="26">
        <v>16</v>
      </c>
      <c r="T99" s="7">
        <v>5000</v>
      </c>
      <c r="U99" s="2">
        <v>147</v>
      </c>
      <c r="V99" s="11">
        <v>1303.3399999999999</v>
      </c>
      <c r="W99" s="14" t="s">
        <v>5281</v>
      </c>
      <c r="X99" s="18">
        <v>1</v>
      </c>
      <c r="Y99" s="9">
        <v>5000</v>
      </c>
      <c r="Z99" s="19">
        <f t="shared" si="20"/>
        <v>0</v>
      </c>
      <c r="AA99" s="25">
        <v>1303.3399999999999</v>
      </c>
      <c r="AB99" s="30">
        <f t="shared" si="21"/>
        <v>140000</v>
      </c>
      <c r="AC99" s="30">
        <f t="shared" si="34"/>
        <v>3.5714285714285712E-2</v>
      </c>
      <c r="AD99" s="31">
        <f t="shared" si="35"/>
        <v>3.9285714285714284</v>
      </c>
      <c r="AE99" s="31">
        <f t="shared" si="36"/>
        <v>5.25</v>
      </c>
      <c r="AG99" s="30">
        <f t="shared" si="25"/>
        <v>927000</v>
      </c>
      <c r="AH99" s="30">
        <f t="shared" si="37"/>
        <v>5.3937432578209281E-3</v>
      </c>
      <c r="AI99" s="31">
        <f t="shared" si="38"/>
        <v>0.59331175836030214</v>
      </c>
      <c r="AJ99" s="31">
        <f t="shared" si="39"/>
        <v>0.79288025889967639</v>
      </c>
      <c r="AK99" s="30">
        <f>IF(W99="si",($S99*'COSTOS DE CREDITOS'!$C$27)/DATA!$G99,"")</f>
        <v>47.07631125553273</v>
      </c>
      <c r="AL99" s="90">
        <f>IF(W99="si",'COSTOS DE CREDITOS'!$C$35,"")</f>
        <v>20.421138461538462</v>
      </c>
      <c r="AM99" s="30">
        <f t="shared" si="29"/>
        <v>307.69230769230774</v>
      </c>
      <c r="AN99" s="30">
        <f t="shared" si="30"/>
        <v>0</v>
      </c>
      <c r="AO99" s="30">
        <f t="shared" si="31"/>
        <v>375.1897574093789</v>
      </c>
      <c r="AP99" s="30">
        <f t="shared" si="32"/>
        <v>928.15024259062102</v>
      </c>
      <c r="AQ99" s="19">
        <f t="shared" si="33"/>
        <v>0.71213209338363059</v>
      </c>
    </row>
    <row r="100" spans="1:43" x14ac:dyDescent="0.2">
      <c r="A100" s="23" t="s">
        <v>5665</v>
      </c>
      <c r="B100" s="6" t="s">
        <v>5678</v>
      </c>
      <c r="C100" s="6" t="s">
        <v>5670</v>
      </c>
      <c r="D100" s="2">
        <v>140992</v>
      </c>
      <c r="E100" s="2">
        <v>141149</v>
      </c>
      <c r="F100" s="3" t="s">
        <v>137</v>
      </c>
      <c r="G100" s="2">
        <v>7</v>
      </c>
      <c r="H100" s="2">
        <v>141320</v>
      </c>
      <c r="I100" s="3" t="s">
        <v>139</v>
      </c>
      <c r="J100" s="15">
        <v>44946</v>
      </c>
      <c r="K100" s="24">
        <v>1079946173</v>
      </c>
      <c r="L100" s="15">
        <v>44951</v>
      </c>
      <c r="M100" s="15">
        <v>44957</v>
      </c>
      <c r="N100" s="15"/>
      <c r="O100" s="26">
        <f>VLOOKUP(D100,quash!A$2:$I$7791,9,FALSE)</f>
        <v>1</v>
      </c>
      <c r="P100" s="7">
        <v>10000</v>
      </c>
      <c r="Q100" s="26">
        <v>110</v>
      </c>
      <c r="R100" s="19">
        <v>3.3741050530766099E-2</v>
      </c>
      <c r="S100" s="26">
        <v>16</v>
      </c>
      <c r="T100" s="7">
        <v>10000</v>
      </c>
      <c r="U100" s="2">
        <v>142</v>
      </c>
      <c r="V100" s="11">
        <v>2510.34</v>
      </c>
      <c r="W100" s="14" t="s">
        <v>5281</v>
      </c>
      <c r="X100" s="18">
        <v>1</v>
      </c>
      <c r="Y100" s="9">
        <v>10000</v>
      </c>
      <c r="Z100" s="19">
        <f t="shared" si="20"/>
        <v>0</v>
      </c>
      <c r="AA100" s="25">
        <v>2510.34</v>
      </c>
      <c r="AB100" s="30">
        <f t="shared" si="21"/>
        <v>224000</v>
      </c>
      <c r="AC100" s="30">
        <f t="shared" si="34"/>
        <v>4.4642857142857144E-2</v>
      </c>
      <c r="AD100" s="31">
        <f t="shared" si="35"/>
        <v>4.9107142857142856</v>
      </c>
      <c r="AE100" s="31">
        <f t="shared" si="36"/>
        <v>6.3392857142857144</v>
      </c>
      <c r="AG100" s="30">
        <f t="shared" si="25"/>
        <v>2427000</v>
      </c>
      <c r="AH100" s="30">
        <f t="shared" si="37"/>
        <v>4.1203131437989289E-3</v>
      </c>
      <c r="AI100" s="31">
        <f t="shared" si="38"/>
        <v>0.45323444581788219</v>
      </c>
      <c r="AJ100" s="31">
        <f t="shared" si="39"/>
        <v>0.58508446641944789</v>
      </c>
      <c r="AK100" s="30">
        <f>IF(W100="si",($S100*'COSTOS DE CREDITOS'!$C$27)/DATA!$G100,"")</f>
        <v>47.07631125553273</v>
      </c>
      <c r="AL100" s="90">
        <f>IF(W100="si",'COSTOS DE CREDITOS'!$C$35,"")</f>
        <v>20.421138461538462</v>
      </c>
      <c r="AM100" s="30">
        <f t="shared" si="29"/>
        <v>615.38461538461547</v>
      </c>
      <c r="AN100" s="30">
        <f t="shared" si="30"/>
        <v>0</v>
      </c>
      <c r="AO100" s="30">
        <f t="shared" si="31"/>
        <v>682.88206510168663</v>
      </c>
      <c r="AP100" s="30">
        <f t="shared" si="32"/>
        <v>1827.4579348983134</v>
      </c>
      <c r="AQ100" s="19">
        <f t="shared" si="33"/>
        <v>0.72797228060673591</v>
      </c>
    </row>
    <row r="101" spans="1:43" x14ac:dyDescent="0.2">
      <c r="A101" s="23" t="s">
        <v>5665</v>
      </c>
      <c r="B101" s="6" t="s">
        <v>5678</v>
      </c>
      <c r="C101" s="6" t="s">
        <v>5670</v>
      </c>
      <c r="D101" s="2">
        <v>141028</v>
      </c>
      <c r="E101" s="2">
        <v>141278</v>
      </c>
      <c r="F101" s="3" t="s">
        <v>140</v>
      </c>
      <c r="G101" s="2">
        <v>6</v>
      </c>
      <c r="H101" s="2">
        <v>141388</v>
      </c>
      <c r="I101" s="3" t="s">
        <v>141</v>
      </c>
      <c r="J101" s="15">
        <v>44946</v>
      </c>
      <c r="K101" s="24">
        <v>1080011022</v>
      </c>
      <c r="L101" s="15">
        <v>44952</v>
      </c>
      <c r="M101" s="15">
        <v>44957</v>
      </c>
      <c r="N101" s="15"/>
      <c r="O101" s="26">
        <f>VLOOKUP(D101,quash!A$2:$I$7791,9,FALSE)</f>
        <v>2</v>
      </c>
      <c r="P101" s="7">
        <v>10000</v>
      </c>
      <c r="Q101" s="26">
        <v>116</v>
      </c>
      <c r="R101" s="19">
        <v>3.3286601924359928E-2</v>
      </c>
      <c r="S101" s="26">
        <v>16</v>
      </c>
      <c r="T101" s="7">
        <v>5000</v>
      </c>
      <c r="U101" s="2">
        <v>147</v>
      </c>
      <c r="V101" s="11">
        <v>1303.3399999999999</v>
      </c>
      <c r="W101" s="14" t="s">
        <v>5281</v>
      </c>
      <c r="X101" s="18">
        <v>1</v>
      </c>
      <c r="Y101" s="9">
        <v>5000</v>
      </c>
      <c r="Z101" s="19">
        <f t="shared" si="20"/>
        <v>0</v>
      </c>
      <c r="AA101" s="25">
        <v>1303.3399999999999</v>
      </c>
      <c r="AB101" s="30">
        <f t="shared" si="21"/>
        <v>161000</v>
      </c>
      <c r="AC101" s="30">
        <f t="shared" si="34"/>
        <v>3.1055900621118012E-2</v>
      </c>
      <c r="AD101" s="31">
        <f t="shared" si="35"/>
        <v>3.6024844720496896</v>
      </c>
      <c r="AE101" s="31">
        <f t="shared" si="36"/>
        <v>4.5652173913043477</v>
      </c>
      <c r="AG101" s="30">
        <f t="shared" si="25"/>
        <v>1695000</v>
      </c>
      <c r="AH101" s="30">
        <f t="shared" si="37"/>
        <v>2.9498525073746312E-3</v>
      </c>
      <c r="AI101" s="31">
        <f t="shared" si="38"/>
        <v>0.34218289085545722</v>
      </c>
      <c r="AJ101" s="31">
        <f t="shared" si="39"/>
        <v>0.4336283185840708</v>
      </c>
      <c r="AK101" s="30">
        <f>IF(W101="si",($S101*'COSTOS DE CREDITOS'!$C$27)/DATA!$G101,"")</f>
        <v>54.922363131454851</v>
      </c>
      <c r="AL101" s="90">
        <f>IF(W101="si",'COSTOS DE CREDITOS'!$C$35,"")</f>
        <v>20.421138461538462</v>
      </c>
      <c r="AM101" s="30">
        <f t="shared" si="29"/>
        <v>307.69230769230774</v>
      </c>
      <c r="AN101" s="30">
        <f t="shared" si="30"/>
        <v>0</v>
      </c>
      <c r="AO101" s="30">
        <f t="shared" si="31"/>
        <v>383.03580928530107</v>
      </c>
      <c r="AP101" s="30">
        <f t="shared" si="32"/>
        <v>920.30419071469885</v>
      </c>
      <c r="AQ101" s="19">
        <f t="shared" si="33"/>
        <v>0.70611213552465124</v>
      </c>
    </row>
    <row r="102" spans="1:43" x14ac:dyDescent="0.2">
      <c r="A102" s="23" t="s">
        <v>5665</v>
      </c>
      <c r="B102" s="6" t="s">
        <v>5678</v>
      </c>
      <c r="C102" s="6" t="s">
        <v>5670</v>
      </c>
      <c r="D102" s="2">
        <v>141025</v>
      </c>
      <c r="E102" s="2">
        <v>141278</v>
      </c>
      <c r="F102" s="3" t="s">
        <v>140</v>
      </c>
      <c r="G102" s="2">
        <v>6</v>
      </c>
      <c r="H102" s="2">
        <v>141389</v>
      </c>
      <c r="I102" s="3" t="s">
        <v>142</v>
      </c>
      <c r="J102" s="15">
        <v>44946</v>
      </c>
      <c r="K102" s="24">
        <v>1080006288</v>
      </c>
      <c r="L102" s="15">
        <v>44952</v>
      </c>
      <c r="M102" s="15">
        <v>44957</v>
      </c>
      <c r="N102" s="15"/>
      <c r="O102" s="26">
        <f>VLOOKUP(D102,quash!A$2:$I$7791,9,FALSE)</f>
        <v>3</v>
      </c>
      <c r="P102" s="7">
        <v>10000</v>
      </c>
      <c r="Q102" s="26">
        <v>116</v>
      </c>
      <c r="R102" s="19">
        <v>3.3286601924359928E-2</v>
      </c>
      <c r="S102" s="26">
        <v>16</v>
      </c>
      <c r="T102" s="7">
        <v>5000</v>
      </c>
      <c r="U102" s="2">
        <v>147</v>
      </c>
      <c r="V102" s="11">
        <v>1303.3399999999999</v>
      </c>
      <c r="W102" s="14" t="s">
        <v>5281</v>
      </c>
      <c r="X102" s="18">
        <v>1</v>
      </c>
      <c r="Y102" s="9">
        <v>5000</v>
      </c>
      <c r="Z102" s="19">
        <f t="shared" si="20"/>
        <v>0</v>
      </c>
      <c r="AA102" s="25">
        <v>1303.3399999999999</v>
      </c>
      <c r="AB102" s="30">
        <f t="shared" si="21"/>
        <v>101000</v>
      </c>
      <c r="AC102" s="30">
        <f t="shared" si="34"/>
        <v>4.9504950495049507E-2</v>
      </c>
      <c r="AD102" s="31">
        <f t="shared" si="35"/>
        <v>5.7425742574257432</v>
      </c>
      <c r="AE102" s="31">
        <f t="shared" si="36"/>
        <v>7.2772277227722775</v>
      </c>
      <c r="AG102" s="30">
        <f t="shared" si="25"/>
        <v>778000</v>
      </c>
      <c r="AH102" s="30">
        <f t="shared" si="37"/>
        <v>6.4267352185089976E-3</v>
      </c>
      <c r="AI102" s="31">
        <f t="shared" si="38"/>
        <v>0.74550128534704374</v>
      </c>
      <c r="AJ102" s="31">
        <f t="shared" si="39"/>
        <v>0.94473007712082269</v>
      </c>
      <c r="AK102" s="30">
        <f>IF(W102="si",($S102*'COSTOS DE CREDITOS'!$C$27)/DATA!$G102,"")</f>
        <v>54.922363131454851</v>
      </c>
      <c r="AL102" s="90">
        <f>IF(W102="si",'COSTOS DE CREDITOS'!$C$35,"")</f>
        <v>20.421138461538462</v>
      </c>
      <c r="AM102" s="30">
        <f t="shared" si="29"/>
        <v>307.69230769230774</v>
      </c>
      <c r="AN102" s="30">
        <f t="shared" si="30"/>
        <v>0</v>
      </c>
      <c r="AO102" s="30">
        <f t="shared" si="31"/>
        <v>383.03580928530107</v>
      </c>
      <c r="AP102" s="30">
        <f t="shared" si="32"/>
        <v>920.30419071469885</v>
      </c>
      <c r="AQ102" s="19">
        <f t="shared" si="33"/>
        <v>0.70611213552465124</v>
      </c>
    </row>
    <row r="103" spans="1:43" x14ac:dyDescent="0.2">
      <c r="A103" s="23" t="s">
        <v>5665</v>
      </c>
      <c r="B103" s="6" t="s">
        <v>5679</v>
      </c>
      <c r="C103" s="6" t="s">
        <v>5680</v>
      </c>
      <c r="D103" s="2">
        <v>141409</v>
      </c>
      <c r="E103" s="2">
        <v>141639</v>
      </c>
      <c r="F103" s="3" t="s">
        <v>143</v>
      </c>
      <c r="G103" s="2">
        <v>5</v>
      </c>
      <c r="H103" s="2">
        <v>141645</v>
      </c>
      <c r="I103" s="3" t="s">
        <v>144</v>
      </c>
      <c r="J103" s="15">
        <v>44951</v>
      </c>
      <c r="K103" s="24">
        <v>1082449497</v>
      </c>
      <c r="L103" s="15">
        <v>44956</v>
      </c>
      <c r="M103" s="15">
        <v>44957</v>
      </c>
      <c r="N103" s="15"/>
      <c r="O103" s="26">
        <f>VLOOKUP(D103,quash!A$2:$I$7791,9,FALSE)</f>
        <v>1</v>
      </c>
      <c r="P103" s="7">
        <v>5000</v>
      </c>
      <c r="Q103" s="26">
        <v>147</v>
      </c>
      <c r="R103" s="19">
        <v>0.11226939921536001</v>
      </c>
      <c r="S103" s="93">
        <v>26</v>
      </c>
      <c r="T103" s="7">
        <v>5000</v>
      </c>
      <c r="U103" s="2">
        <v>147</v>
      </c>
      <c r="V103" s="11">
        <v>1303.3399999999999</v>
      </c>
      <c r="W103" s="14" t="s">
        <v>5281</v>
      </c>
      <c r="X103" s="18">
        <v>0.66752016799913105</v>
      </c>
      <c r="Y103" s="9">
        <v>3337.6008399956554</v>
      </c>
      <c r="Z103" s="19">
        <f t="shared" si="20"/>
        <v>-0.33247983200086895</v>
      </c>
      <c r="AA103" s="25">
        <v>870.00573575998737</v>
      </c>
      <c r="AB103" s="30">
        <f t="shared" si="21"/>
        <v>224000</v>
      </c>
      <c r="AC103" s="30">
        <f t="shared" si="34"/>
        <v>2.2321428571428572E-2</v>
      </c>
      <c r="AD103" s="31">
        <f t="shared" si="35"/>
        <v>3.28125</v>
      </c>
      <c r="AE103" s="31">
        <f t="shared" si="36"/>
        <v>3.28125</v>
      </c>
      <c r="AG103" s="30">
        <f t="shared" si="25"/>
        <v>2427000</v>
      </c>
      <c r="AH103" s="30">
        <f t="shared" si="37"/>
        <v>2.0601565718994645E-3</v>
      </c>
      <c r="AI103" s="31">
        <f t="shared" si="38"/>
        <v>0.30284301606922126</v>
      </c>
      <c r="AJ103" s="31">
        <f t="shared" si="39"/>
        <v>0.30284301606922126</v>
      </c>
      <c r="AK103" s="30">
        <f>IF(W103="si",($S103*'COSTOS DE CREDITOS'!$C$27)/DATA!$G103,"")</f>
        <v>107.09860810633695</v>
      </c>
      <c r="AL103" s="90">
        <f>IF(W103="si",'COSTOS DE CREDITOS'!$C$35,"")</f>
        <v>20.421138461538462</v>
      </c>
      <c r="AM103" s="30">
        <f t="shared" si="29"/>
        <v>500</v>
      </c>
      <c r="AN103" s="30">
        <f t="shared" si="30"/>
        <v>1662.3991600043446</v>
      </c>
      <c r="AO103" s="30">
        <f t="shared" si="31"/>
        <v>2289.9189065722203</v>
      </c>
      <c r="AP103" s="30">
        <f t="shared" si="32"/>
        <v>-1419.9131708122329</v>
      </c>
      <c r="AQ103" s="19">
        <f t="shared" si="33"/>
        <v>-1.632073344403733</v>
      </c>
    </row>
    <row r="104" spans="1:43" x14ac:dyDescent="0.2">
      <c r="A104" s="23" t="s">
        <v>5665</v>
      </c>
      <c r="B104" s="6" t="s">
        <v>5679</v>
      </c>
      <c r="C104" s="6" t="s">
        <v>5680</v>
      </c>
      <c r="D104" s="4">
        <v>126587</v>
      </c>
      <c r="E104" s="4">
        <v>141669</v>
      </c>
      <c r="F104" s="5" t="s">
        <v>145</v>
      </c>
      <c r="G104" s="2">
        <v>5</v>
      </c>
      <c r="H104" s="4">
        <v>141670</v>
      </c>
      <c r="I104" s="5" t="s">
        <v>146</v>
      </c>
      <c r="J104" s="15" t="s">
        <v>5688</v>
      </c>
      <c r="K104" s="24" t="s">
        <v>5688</v>
      </c>
      <c r="L104" s="15">
        <v>44956</v>
      </c>
      <c r="M104" s="15">
        <v>44957</v>
      </c>
      <c r="N104" s="15"/>
      <c r="O104" s="26">
        <f>VLOOKUP(D104,quash!A$2:$I$7791,9,FALSE)</f>
        <v>2</v>
      </c>
      <c r="P104" s="7">
        <v>5000</v>
      </c>
      <c r="Q104" s="26">
        <v>147</v>
      </c>
      <c r="R104" s="19">
        <v>0.11226939921536</v>
      </c>
      <c r="S104" s="26">
        <v>16</v>
      </c>
      <c r="T104" s="8">
        <v>7000</v>
      </c>
      <c r="U104" s="4">
        <v>142</v>
      </c>
      <c r="V104" s="10">
        <v>1758.65</v>
      </c>
      <c r="W104" s="14" t="s">
        <v>5281</v>
      </c>
      <c r="X104" s="18">
        <v>1</v>
      </c>
      <c r="Y104" s="9">
        <v>7000</v>
      </c>
      <c r="Z104" s="19">
        <f t="shared" si="20"/>
        <v>0</v>
      </c>
      <c r="AA104" s="25">
        <v>1758.65</v>
      </c>
      <c r="AB104" s="30">
        <f t="shared" si="21"/>
        <v>161000</v>
      </c>
      <c r="AC104" s="30">
        <f t="shared" ref="AC104:AC167" si="40">$T104/AB104</f>
        <v>4.3478260869565216E-2</v>
      </c>
      <c r="AD104" s="31">
        <f t="shared" ref="AD104:AD167" si="41">AC104*$Q104</f>
        <v>6.3913043478260869</v>
      </c>
      <c r="AE104" s="31">
        <f t="shared" ref="AE104:AE167" si="42">AC104*$U104</f>
        <v>6.1739130434782608</v>
      </c>
      <c r="AG104" s="30">
        <f t="shared" si="25"/>
        <v>1695000</v>
      </c>
      <c r="AH104" s="30">
        <f t="shared" si="37"/>
        <v>4.1297935103244837E-3</v>
      </c>
      <c r="AI104" s="31">
        <f t="shared" si="38"/>
        <v>0.60707964601769915</v>
      </c>
      <c r="AJ104" s="31">
        <f t="shared" si="39"/>
        <v>0.58643067846607666</v>
      </c>
      <c r="AK104" s="30">
        <f>IF(W104="si",($S104*'COSTOS DE CREDITOS'!$C$27)/DATA!$G104,"")</f>
        <v>65.906835757745824</v>
      </c>
      <c r="AL104" s="90">
        <f>IF(W104="si",'COSTOS DE CREDITOS'!$C$35,"")</f>
        <v>20.421138461538462</v>
      </c>
      <c r="AM104" s="30">
        <f t="shared" si="29"/>
        <v>430.76923076923077</v>
      </c>
      <c r="AN104" s="30">
        <f t="shared" si="30"/>
        <v>0</v>
      </c>
      <c r="AO104" s="30">
        <f t="shared" si="31"/>
        <v>517.09720498851505</v>
      </c>
      <c r="AP104" s="30">
        <f t="shared" si="32"/>
        <v>1241.5527950114852</v>
      </c>
      <c r="AQ104" s="19">
        <f t="shared" si="33"/>
        <v>0.70596923493104657</v>
      </c>
    </row>
    <row r="105" spans="1:43" x14ac:dyDescent="0.2">
      <c r="A105" s="23" t="s">
        <v>5665</v>
      </c>
      <c r="B105" s="6" t="s">
        <v>5669</v>
      </c>
      <c r="C105" s="6" t="s">
        <v>5670</v>
      </c>
      <c r="D105" s="4">
        <v>141358</v>
      </c>
      <c r="E105" s="4">
        <v>141679</v>
      </c>
      <c r="F105" s="5" t="s">
        <v>147</v>
      </c>
      <c r="G105" s="2">
        <v>5</v>
      </c>
      <c r="H105" s="4">
        <v>141680</v>
      </c>
      <c r="I105" s="5" t="s">
        <v>148</v>
      </c>
      <c r="J105" s="15">
        <v>44950</v>
      </c>
      <c r="K105" s="24">
        <v>1082038066</v>
      </c>
      <c r="L105" s="15">
        <v>44956</v>
      </c>
      <c r="M105" s="15">
        <v>44957</v>
      </c>
      <c r="N105" s="15"/>
      <c r="O105" s="26" t="e">
        <f>VLOOKUP(D105,quash!A$2:$I$7791,9,FALSE)</f>
        <v>#N/A</v>
      </c>
      <c r="P105" s="7">
        <v>14000</v>
      </c>
      <c r="Q105" s="26">
        <v>126</v>
      </c>
      <c r="R105" s="19">
        <v>5.4021157160757644E-2</v>
      </c>
      <c r="S105" s="26">
        <v>16</v>
      </c>
      <c r="T105" s="8">
        <v>6000</v>
      </c>
      <c r="U105" s="4">
        <v>142</v>
      </c>
      <c r="V105" s="10">
        <v>1503.37</v>
      </c>
      <c r="W105" s="14" t="s">
        <v>5281</v>
      </c>
      <c r="X105" s="18">
        <v>1</v>
      </c>
      <c r="Y105" s="9">
        <v>6000</v>
      </c>
      <c r="Z105" s="19">
        <f t="shared" si="20"/>
        <v>0</v>
      </c>
      <c r="AA105" s="25">
        <v>1503.37</v>
      </c>
      <c r="AB105" s="30">
        <f t="shared" si="21"/>
        <v>296000</v>
      </c>
      <c r="AC105" s="30">
        <f t="shared" si="40"/>
        <v>2.0270270270270271E-2</v>
      </c>
      <c r="AD105" s="31">
        <f t="shared" si="41"/>
        <v>2.5540540540540544</v>
      </c>
      <c r="AE105" s="31">
        <f t="shared" si="42"/>
        <v>2.8783783783783785</v>
      </c>
      <c r="AG105" s="30">
        <f t="shared" si="25"/>
        <v>6126000</v>
      </c>
      <c r="AH105" s="30">
        <f t="shared" si="37"/>
        <v>9.7943192948090111E-4</v>
      </c>
      <c r="AI105" s="31">
        <f t="shared" si="38"/>
        <v>0.12340842311459355</v>
      </c>
      <c r="AJ105" s="31">
        <f t="shared" si="39"/>
        <v>0.13907933398628797</v>
      </c>
      <c r="AK105" s="30">
        <f>IF(W105="si",($S105*'COSTOS DE CREDITOS'!$C$27)/DATA!$G105,"")</f>
        <v>65.906835757745824</v>
      </c>
      <c r="AL105" s="90">
        <f>IF(W105="si",'COSTOS DE CREDITOS'!$C$35,"")</f>
        <v>20.421138461538462</v>
      </c>
      <c r="AM105" s="30">
        <f t="shared" si="29"/>
        <v>369.23076923076923</v>
      </c>
      <c r="AN105" s="30">
        <f t="shared" si="30"/>
        <v>0</v>
      </c>
      <c r="AO105" s="30">
        <f t="shared" si="31"/>
        <v>455.5587434500535</v>
      </c>
      <c r="AP105" s="30">
        <f t="shared" si="32"/>
        <v>1047.8112565499464</v>
      </c>
      <c r="AQ105" s="19">
        <f t="shared" si="33"/>
        <v>0.69697496727348984</v>
      </c>
    </row>
    <row r="106" spans="1:43" x14ac:dyDescent="0.2">
      <c r="A106" s="23" t="s">
        <v>5665</v>
      </c>
      <c r="B106" s="6" t="s">
        <v>5669</v>
      </c>
      <c r="C106" s="6" t="s">
        <v>5670</v>
      </c>
      <c r="D106" s="4">
        <v>141378</v>
      </c>
      <c r="E106" s="4">
        <v>141714</v>
      </c>
      <c r="F106" s="5" t="s">
        <v>149</v>
      </c>
      <c r="G106" s="2">
        <v>6</v>
      </c>
      <c r="H106" s="4">
        <v>141715</v>
      </c>
      <c r="I106" s="5" t="s">
        <v>150</v>
      </c>
      <c r="J106" s="15" t="s">
        <v>5688</v>
      </c>
      <c r="K106" s="24" t="s">
        <v>5688</v>
      </c>
      <c r="L106" s="15">
        <v>44956</v>
      </c>
      <c r="M106" s="15">
        <v>44957</v>
      </c>
      <c r="N106" s="15"/>
      <c r="O106" s="26" t="e">
        <f>VLOOKUP(D106,quash!A$2:$I$7791,9,FALSE)</f>
        <v>#N/A</v>
      </c>
      <c r="P106" s="7">
        <v>14000</v>
      </c>
      <c r="Q106" s="26">
        <v>117</v>
      </c>
      <c r="R106" s="19">
        <v>3.7338901947233501E-2</v>
      </c>
      <c r="S106" s="26">
        <v>16</v>
      </c>
      <c r="T106" s="8">
        <v>5000</v>
      </c>
      <c r="U106" s="4">
        <v>147</v>
      </c>
      <c r="V106" s="10">
        <v>1303.3399999999999</v>
      </c>
      <c r="W106" s="14" t="s">
        <v>5281</v>
      </c>
      <c r="X106" s="18">
        <v>1</v>
      </c>
      <c r="Y106" s="9">
        <v>5000</v>
      </c>
      <c r="Z106" s="19">
        <f t="shared" si="20"/>
        <v>0</v>
      </c>
      <c r="AA106" s="25">
        <v>1303.3399999999999</v>
      </c>
      <c r="AB106" s="30">
        <f t="shared" si="21"/>
        <v>296000</v>
      </c>
      <c r="AC106" s="30">
        <f t="shared" si="40"/>
        <v>1.6891891891891893E-2</v>
      </c>
      <c r="AD106" s="31">
        <f t="shared" si="41"/>
        <v>1.9763513513513515</v>
      </c>
      <c r="AE106" s="31">
        <f t="shared" si="42"/>
        <v>2.4831081081081083</v>
      </c>
      <c r="AG106" s="30">
        <f t="shared" si="25"/>
        <v>6126000</v>
      </c>
      <c r="AH106" s="30">
        <f t="shared" si="37"/>
        <v>8.1619327456741752E-4</v>
      </c>
      <c r="AI106" s="31">
        <f t="shared" si="38"/>
        <v>9.5494613124387853E-2</v>
      </c>
      <c r="AJ106" s="31">
        <f t="shared" si="39"/>
        <v>0.11998041136141037</v>
      </c>
      <c r="AK106" s="30">
        <f>IF(W106="si",($S106*'COSTOS DE CREDITOS'!$C$27)/DATA!$G106,"")</f>
        <v>54.922363131454851</v>
      </c>
      <c r="AL106" s="90">
        <f>IF(W106="si",'COSTOS DE CREDITOS'!$C$35,"")</f>
        <v>20.421138461538462</v>
      </c>
      <c r="AM106" s="30">
        <f t="shared" si="29"/>
        <v>307.69230769230774</v>
      </c>
      <c r="AN106" s="30">
        <f t="shared" si="30"/>
        <v>0</v>
      </c>
      <c r="AO106" s="30">
        <f t="shared" si="31"/>
        <v>383.03580928530107</v>
      </c>
      <c r="AP106" s="30">
        <f t="shared" si="32"/>
        <v>920.30419071469885</v>
      </c>
      <c r="AQ106" s="19">
        <f t="shared" si="33"/>
        <v>0.70611213552465124</v>
      </c>
    </row>
    <row r="107" spans="1:43" x14ac:dyDescent="0.2">
      <c r="A107" s="23" t="s">
        <v>5665</v>
      </c>
      <c r="B107" s="6" t="s">
        <v>5679</v>
      </c>
      <c r="C107" s="6" t="s">
        <v>5680</v>
      </c>
      <c r="D107" s="2">
        <v>140849</v>
      </c>
      <c r="E107" s="2">
        <v>141669</v>
      </c>
      <c r="F107" s="3" t="s">
        <v>145</v>
      </c>
      <c r="G107" s="2">
        <v>5</v>
      </c>
      <c r="H107" s="2">
        <v>141671</v>
      </c>
      <c r="I107" s="3" t="s">
        <v>151</v>
      </c>
      <c r="J107" s="15">
        <v>44945</v>
      </c>
      <c r="K107" s="24">
        <v>1079018335</v>
      </c>
      <c r="L107" s="15">
        <v>44956</v>
      </c>
      <c r="M107" s="15">
        <v>44957</v>
      </c>
      <c r="N107" s="15"/>
      <c r="O107" s="26" t="e">
        <f>VLOOKUP(D107,quash!A$2:$I$7791,9,FALSE)</f>
        <v>#N/A</v>
      </c>
      <c r="P107" s="7">
        <v>10000</v>
      </c>
      <c r="Q107" s="26">
        <v>132</v>
      </c>
      <c r="R107" s="19">
        <v>5.8283715876113903E-2</v>
      </c>
      <c r="S107" s="26">
        <v>16</v>
      </c>
      <c r="T107" s="7">
        <v>6000</v>
      </c>
      <c r="U107" s="2">
        <v>142</v>
      </c>
      <c r="V107" s="11">
        <v>1503.37</v>
      </c>
      <c r="W107" s="14" t="s">
        <v>5281</v>
      </c>
      <c r="X107" s="18">
        <v>1</v>
      </c>
      <c r="Y107" s="9">
        <v>6000</v>
      </c>
      <c r="Z107" s="19">
        <f t="shared" si="20"/>
        <v>0</v>
      </c>
      <c r="AA107" s="25">
        <v>1503.37</v>
      </c>
      <c r="AB107" s="30">
        <f t="shared" si="21"/>
        <v>296000</v>
      </c>
      <c r="AC107" s="30">
        <f t="shared" si="40"/>
        <v>2.0270270270270271E-2</v>
      </c>
      <c r="AD107" s="31">
        <f t="shared" si="41"/>
        <v>2.6756756756756759</v>
      </c>
      <c r="AE107" s="31">
        <f t="shared" si="42"/>
        <v>2.8783783783783785</v>
      </c>
      <c r="AG107" s="30">
        <f t="shared" si="25"/>
        <v>6126000</v>
      </c>
      <c r="AH107" s="30">
        <f t="shared" si="37"/>
        <v>9.7943192948090111E-4</v>
      </c>
      <c r="AI107" s="31">
        <f t="shared" si="38"/>
        <v>0.12928501469147893</v>
      </c>
      <c r="AJ107" s="31">
        <f t="shared" si="39"/>
        <v>0.13907933398628797</v>
      </c>
      <c r="AK107" s="30">
        <f>IF(W107="si",($S107*'COSTOS DE CREDITOS'!$C$27)/DATA!$G107,"")</f>
        <v>65.906835757745824</v>
      </c>
      <c r="AL107" s="90">
        <f>IF(W107="si",'COSTOS DE CREDITOS'!$C$35,"")</f>
        <v>20.421138461538462</v>
      </c>
      <c r="AM107" s="30">
        <f t="shared" si="29"/>
        <v>369.23076923076923</v>
      </c>
      <c r="AN107" s="30">
        <f t="shared" si="30"/>
        <v>0</v>
      </c>
      <c r="AO107" s="30">
        <f t="shared" si="31"/>
        <v>455.5587434500535</v>
      </c>
      <c r="AP107" s="30">
        <f t="shared" si="32"/>
        <v>1047.8112565499464</v>
      </c>
      <c r="AQ107" s="19">
        <f t="shared" si="33"/>
        <v>0.69697496727348984</v>
      </c>
    </row>
    <row r="108" spans="1:43" x14ac:dyDescent="0.2">
      <c r="A108" s="23" t="s">
        <v>5665</v>
      </c>
      <c r="B108" s="6" t="s">
        <v>5679</v>
      </c>
      <c r="C108" s="6" t="s">
        <v>5680</v>
      </c>
      <c r="D108" s="2">
        <v>140842</v>
      </c>
      <c r="E108" s="2">
        <v>141669</v>
      </c>
      <c r="F108" s="3" t="s">
        <v>145</v>
      </c>
      <c r="G108" s="2">
        <v>5</v>
      </c>
      <c r="H108" s="2">
        <v>141672</v>
      </c>
      <c r="I108" s="3" t="s">
        <v>152</v>
      </c>
      <c r="J108" s="15">
        <v>44945</v>
      </c>
      <c r="K108" s="24">
        <v>1078992501</v>
      </c>
      <c r="L108" s="15">
        <v>44956</v>
      </c>
      <c r="M108" s="15">
        <v>44957</v>
      </c>
      <c r="N108" s="15"/>
      <c r="O108" s="26">
        <f>VLOOKUP(D108,quash!A$2:$I$7791,9,FALSE)</f>
        <v>1</v>
      </c>
      <c r="P108" s="7">
        <v>5000</v>
      </c>
      <c r="Q108" s="26">
        <v>147</v>
      </c>
      <c r="R108" s="19">
        <v>0.11226939921536</v>
      </c>
      <c r="S108" s="26">
        <v>16</v>
      </c>
      <c r="T108" s="7">
        <v>6000</v>
      </c>
      <c r="U108" s="2">
        <v>142</v>
      </c>
      <c r="V108" s="11">
        <v>1503.37</v>
      </c>
      <c r="W108" s="14" t="s">
        <v>5281</v>
      </c>
      <c r="X108" s="18">
        <v>1</v>
      </c>
      <c r="Y108" s="9">
        <v>6000</v>
      </c>
      <c r="Z108" s="19">
        <f t="shared" si="20"/>
        <v>0</v>
      </c>
      <c r="AA108" s="25">
        <v>1503.37</v>
      </c>
      <c r="AB108" s="30">
        <f t="shared" si="21"/>
        <v>224000</v>
      </c>
      <c r="AC108" s="30">
        <f t="shared" si="40"/>
        <v>2.6785714285714284E-2</v>
      </c>
      <c r="AD108" s="31">
        <f t="shared" si="41"/>
        <v>3.9375</v>
      </c>
      <c r="AE108" s="31">
        <f t="shared" si="42"/>
        <v>3.8035714285714284</v>
      </c>
      <c r="AG108" s="30">
        <f t="shared" si="25"/>
        <v>2427000</v>
      </c>
      <c r="AH108" s="30">
        <f t="shared" si="37"/>
        <v>2.472187886279357E-3</v>
      </c>
      <c r="AI108" s="31">
        <f t="shared" si="38"/>
        <v>0.36341161928306548</v>
      </c>
      <c r="AJ108" s="31">
        <f t="shared" si="39"/>
        <v>0.35105067985166871</v>
      </c>
      <c r="AK108" s="30">
        <f>IF(W108="si",($S108*'COSTOS DE CREDITOS'!$C$27)/DATA!$G108,"")</f>
        <v>65.906835757745824</v>
      </c>
      <c r="AL108" s="90">
        <f>IF(W108="si",'COSTOS DE CREDITOS'!$C$35,"")</f>
        <v>20.421138461538462</v>
      </c>
      <c r="AM108" s="30">
        <f t="shared" si="29"/>
        <v>369.23076923076923</v>
      </c>
      <c r="AN108" s="30">
        <f t="shared" si="30"/>
        <v>0</v>
      </c>
      <c r="AO108" s="30">
        <f t="shared" si="31"/>
        <v>455.5587434500535</v>
      </c>
      <c r="AP108" s="30">
        <f t="shared" si="32"/>
        <v>1047.8112565499464</v>
      </c>
      <c r="AQ108" s="19">
        <f t="shared" si="33"/>
        <v>0.69697496727348984</v>
      </c>
    </row>
    <row r="109" spans="1:43" x14ac:dyDescent="0.2">
      <c r="A109" s="23" t="s">
        <v>5665</v>
      </c>
      <c r="B109" s="6" t="s">
        <v>5679</v>
      </c>
      <c r="C109" s="6" t="s">
        <v>5680</v>
      </c>
      <c r="D109" s="2">
        <v>140880</v>
      </c>
      <c r="E109" s="2">
        <v>141669</v>
      </c>
      <c r="F109" s="3" t="s">
        <v>145</v>
      </c>
      <c r="G109" s="2">
        <v>5</v>
      </c>
      <c r="H109" s="2">
        <v>141673</v>
      </c>
      <c r="I109" s="3" t="s">
        <v>153</v>
      </c>
      <c r="J109" s="15">
        <v>44945</v>
      </c>
      <c r="K109" s="24">
        <v>1079184820</v>
      </c>
      <c r="L109" s="15">
        <v>44956</v>
      </c>
      <c r="M109" s="15">
        <v>44957</v>
      </c>
      <c r="N109" s="15"/>
      <c r="O109" s="26" t="e">
        <f>VLOOKUP(D109,quash!A$2:$I$7791,9,FALSE)</f>
        <v>#N/A</v>
      </c>
      <c r="P109" s="7">
        <v>5000</v>
      </c>
      <c r="Q109" s="26">
        <v>147</v>
      </c>
      <c r="R109" s="19">
        <v>0.11226939921536</v>
      </c>
      <c r="S109" s="26">
        <v>16</v>
      </c>
      <c r="T109" s="7">
        <v>6000</v>
      </c>
      <c r="U109" s="2">
        <v>142</v>
      </c>
      <c r="V109" s="11">
        <v>1503.37</v>
      </c>
      <c r="W109" s="14" t="s">
        <v>5281</v>
      </c>
      <c r="X109" s="18">
        <v>1</v>
      </c>
      <c r="Y109" s="9">
        <v>6000</v>
      </c>
      <c r="Z109" s="19">
        <f t="shared" si="20"/>
        <v>0</v>
      </c>
      <c r="AA109" s="25">
        <v>1503.37</v>
      </c>
      <c r="AB109" s="30">
        <f t="shared" si="21"/>
        <v>296000</v>
      </c>
      <c r="AC109" s="30">
        <f t="shared" si="40"/>
        <v>2.0270270270270271E-2</v>
      </c>
      <c r="AD109" s="31">
        <f t="shared" si="41"/>
        <v>2.9797297297297298</v>
      </c>
      <c r="AE109" s="31">
        <f t="shared" si="42"/>
        <v>2.8783783783783785</v>
      </c>
      <c r="AG109" s="30">
        <f t="shared" si="25"/>
        <v>6126000</v>
      </c>
      <c r="AH109" s="30">
        <f t="shared" si="37"/>
        <v>9.7943192948090111E-4</v>
      </c>
      <c r="AI109" s="31">
        <f t="shared" si="38"/>
        <v>0.14397649363369247</v>
      </c>
      <c r="AJ109" s="31">
        <f t="shared" si="39"/>
        <v>0.13907933398628797</v>
      </c>
      <c r="AK109" s="30">
        <f>IF(W109="si",($S109*'COSTOS DE CREDITOS'!$C$27)/DATA!$G109,"")</f>
        <v>65.906835757745824</v>
      </c>
      <c r="AL109" s="90">
        <f>IF(W109="si",'COSTOS DE CREDITOS'!$C$35,"")</f>
        <v>20.421138461538462</v>
      </c>
      <c r="AM109" s="30">
        <f t="shared" si="29"/>
        <v>369.23076923076923</v>
      </c>
      <c r="AN109" s="30">
        <f t="shared" si="30"/>
        <v>0</v>
      </c>
      <c r="AO109" s="30">
        <f t="shared" si="31"/>
        <v>455.5587434500535</v>
      </c>
      <c r="AP109" s="30">
        <f t="shared" si="32"/>
        <v>1047.8112565499464</v>
      </c>
      <c r="AQ109" s="19">
        <f t="shared" si="33"/>
        <v>0.69697496727348984</v>
      </c>
    </row>
    <row r="110" spans="1:43" x14ac:dyDescent="0.2">
      <c r="A110" s="23" t="s">
        <v>5665</v>
      </c>
      <c r="B110" s="6" t="s">
        <v>5679</v>
      </c>
      <c r="C110" s="6" t="s">
        <v>5680</v>
      </c>
      <c r="D110" s="2">
        <v>140843</v>
      </c>
      <c r="E110" s="2">
        <v>141669</v>
      </c>
      <c r="F110" s="3" t="s">
        <v>145</v>
      </c>
      <c r="G110" s="2">
        <v>5</v>
      </c>
      <c r="H110" s="2">
        <v>141674</v>
      </c>
      <c r="I110" s="3" t="s">
        <v>154</v>
      </c>
      <c r="J110" s="15">
        <v>44945</v>
      </c>
      <c r="K110" s="24">
        <v>1078991707</v>
      </c>
      <c r="L110" s="15">
        <v>44956</v>
      </c>
      <c r="M110" s="15">
        <v>44957</v>
      </c>
      <c r="N110" s="15"/>
      <c r="O110" s="26" t="e">
        <f>VLOOKUP(D110,quash!A$2:$I$7791,9,FALSE)</f>
        <v>#N/A</v>
      </c>
      <c r="P110" s="7">
        <v>10000</v>
      </c>
      <c r="Q110" s="26">
        <v>147</v>
      </c>
      <c r="R110" s="19">
        <v>7.9000519063170294E-2</v>
      </c>
      <c r="S110" s="26">
        <v>16</v>
      </c>
      <c r="T110" s="7">
        <v>6000</v>
      </c>
      <c r="U110" s="2">
        <v>142</v>
      </c>
      <c r="V110" s="11">
        <v>1503.37</v>
      </c>
      <c r="W110" s="14" t="s">
        <v>5281</v>
      </c>
      <c r="X110" s="18">
        <v>1</v>
      </c>
      <c r="Y110" s="9">
        <v>6000</v>
      </c>
      <c r="Z110" s="19">
        <f t="shared" si="20"/>
        <v>0</v>
      </c>
      <c r="AA110" s="25">
        <v>1503.37</v>
      </c>
      <c r="AB110" s="30">
        <f t="shared" si="21"/>
        <v>296000</v>
      </c>
      <c r="AC110" s="30">
        <f t="shared" si="40"/>
        <v>2.0270270270270271E-2</v>
      </c>
      <c r="AD110" s="31">
        <f t="shared" si="41"/>
        <v>2.9797297297297298</v>
      </c>
      <c r="AE110" s="31">
        <f t="shared" si="42"/>
        <v>2.8783783783783785</v>
      </c>
      <c r="AG110" s="30">
        <f t="shared" si="25"/>
        <v>6126000</v>
      </c>
      <c r="AH110" s="30">
        <f t="shared" si="37"/>
        <v>9.7943192948090111E-4</v>
      </c>
      <c r="AI110" s="31">
        <f t="shared" si="38"/>
        <v>0.14397649363369247</v>
      </c>
      <c r="AJ110" s="31">
        <f t="shared" si="39"/>
        <v>0.13907933398628797</v>
      </c>
      <c r="AK110" s="30">
        <f>IF(W110="si",($S110*'COSTOS DE CREDITOS'!$C$27)/DATA!$G110,"")</f>
        <v>65.906835757745824</v>
      </c>
      <c r="AL110" s="90">
        <f>IF(W110="si",'COSTOS DE CREDITOS'!$C$35,"")</f>
        <v>20.421138461538462</v>
      </c>
      <c r="AM110" s="30">
        <f t="shared" si="29"/>
        <v>369.23076923076923</v>
      </c>
      <c r="AN110" s="30">
        <f t="shared" si="30"/>
        <v>0</v>
      </c>
      <c r="AO110" s="30">
        <f t="shared" si="31"/>
        <v>455.5587434500535</v>
      </c>
      <c r="AP110" s="30">
        <f t="shared" si="32"/>
        <v>1047.8112565499464</v>
      </c>
      <c r="AQ110" s="19">
        <f t="shared" si="33"/>
        <v>0.69697496727348984</v>
      </c>
    </row>
    <row r="111" spans="1:43" x14ac:dyDescent="0.2">
      <c r="A111" s="23" t="s">
        <v>5665</v>
      </c>
      <c r="B111" s="6" t="s">
        <v>5673</v>
      </c>
      <c r="C111" s="6" t="s">
        <v>5667</v>
      </c>
      <c r="D111" s="2">
        <v>140691</v>
      </c>
      <c r="E111" s="2">
        <v>141658</v>
      </c>
      <c r="F111" s="3" t="s">
        <v>155</v>
      </c>
      <c r="G111" s="2">
        <v>5</v>
      </c>
      <c r="H111" s="2">
        <v>141664</v>
      </c>
      <c r="I111" s="3" t="s">
        <v>156</v>
      </c>
      <c r="J111" s="15">
        <v>44944</v>
      </c>
      <c r="K111" s="24">
        <v>1078389022</v>
      </c>
      <c r="L111" s="15">
        <v>44956</v>
      </c>
      <c r="M111" s="15">
        <v>44957</v>
      </c>
      <c r="N111" s="15"/>
      <c r="O111" s="26" t="e">
        <f>VLOOKUP(D111,quash!A$2:$I$7791,9,FALSE)</f>
        <v>#N/A</v>
      </c>
      <c r="P111" s="7">
        <v>14000</v>
      </c>
      <c r="Q111" s="26">
        <v>99</v>
      </c>
      <c r="R111" s="19">
        <v>5.9818464604665302E-3</v>
      </c>
      <c r="S111" s="26">
        <v>16</v>
      </c>
      <c r="T111" s="7">
        <v>5000</v>
      </c>
      <c r="U111" s="2">
        <v>147</v>
      </c>
      <c r="V111" s="11">
        <v>1303.3399999999999</v>
      </c>
      <c r="W111" s="14" t="s">
        <v>5281</v>
      </c>
      <c r="X111" s="18">
        <v>1</v>
      </c>
      <c r="Y111" s="9">
        <v>5000</v>
      </c>
      <c r="Z111" s="19">
        <f t="shared" si="20"/>
        <v>0</v>
      </c>
      <c r="AA111" s="25">
        <v>1303.3399999999999</v>
      </c>
      <c r="AB111" s="30">
        <f t="shared" si="21"/>
        <v>296000</v>
      </c>
      <c r="AC111" s="30">
        <f t="shared" si="40"/>
        <v>1.6891891891891893E-2</v>
      </c>
      <c r="AD111" s="31">
        <f t="shared" si="41"/>
        <v>1.6722972972972974</v>
      </c>
      <c r="AE111" s="31">
        <f t="shared" si="42"/>
        <v>2.4831081081081083</v>
      </c>
      <c r="AG111" s="30">
        <f t="shared" si="25"/>
        <v>6126000</v>
      </c>
      <c r="AH111" s="30">
        <f t="shared" si="37"/>
        <v>8.1619327456741752E-4</v>
      </c>
      <c r="AI111" s="31">
        <f t="shared" si="38"/>
        <v>8.080313418217433E-2</v>
      </c>
      <c r="AJ111" s="31">
        <f t="shared" si="39"/>
        <v>0.11998041136141037</v>
      </c>
      <c r="AK111" s="30">
        <f>IF(W111="si",($S111*'COSTOS DE CREDITOS'!$C$27)/DATA!$G111,"")</f>
        <v>65.906835757745824</v>
      </c>
      <c r="AL111" s="90">
        <f>IF(W111="si",'COSTOS DE CREDITOS'!$C$35,"")</f>
        <v>20.421138461538462</v>
      </c>
      <c r="AM111" s="30">
        <f t="shared" si="29"/>
        <v>307.69230769230774</v>
      </c>
      <c r="AN111" s="30">
        <f t="shared" si="30"/>
        <v>0</v>
      </c>
      <c r="AO111" s="30">
        <f t="shared" si="31"/>
        <v>394.02028191159201</v>
      </c>
      <c r="AP111" s="30">
        <f t="shared" si="32"/>
        <v>909.31971808840785</v>
      </c>
      <c r="AQ111" s="19">
        <f t="shared" si="33"/>
        <v>0.69768419452208008</v>
      </c>
    </row>
    <row r="112" spans="1:43" x14ac:dyDescent="0.2">
      <c r="A112" s="23" t="s">
        <v>5665</v>
      </c>
      <c r="B112" s="6" t="s">
        <v>5673</v>
      </c>
      <c r="C112" s="6" t="s">
        <v>5667</v>
      </c>
      <c r="D112" s="2">
        <v>140622</v>
      </c>
      <c r="E112" s="2">
        <v>141658</v>
      </c>
      <c r="F112" s="3" t="s">
        <v>155</v>
      </c>
      <c r="G112" s="2">
        <v>5</v>
      </c>
      <c r="H112" s="2">
        <v>141665</v>
      </c>
      <c r="I112" s="3" t="s">
        <v>157</v>
      </c>
      <c r="J112" s="15">
        <v>44943</v>
      </c>
      <c r="K112" s="24">
        <v>1077639083</v>
      </c>
      <c r="L112" s="15">
        <v>44956</v>
      </c>
      <c r="M112" s="15">
        <v>44957</v>
      </c>
      <c r="N112" s="15"/>
      <c r="O112" s="26" t="e">
        <f>VLOOKUP(D112,quash!A$2:$I$7791,9,FALSE)</f>
        <v>#N/A</v>
      </c>
      <c r="P112" s="7">
        <v>14000</v>
      </c>
      <c r="Q112" s="26">
        <v>99</v>
      </c>
      <c r="R112" s="19">
        <v>5.9818464604665302E-3</v>
      </c>
      <c r="S112" s="26">
        <v>16</v>
      </c>
      <c r="T112" s="7">
        <v>5000</v>
      </c>
      <c r="U112" s="2">
        <v>147</v>
      </c>
      <c r="V112" s="11">
        <v>1303.3399999999999</v>
      </c>
      <c r="W112" s="14" t="s">
        <v>5281</v>
      </c>
      <c r="X112" s="18">
        <v>1</v>
      </c>
      <c r="Y112" s="9">
        <v>5000</v>
      </c>
      <c r="Z112" s="19">
        <f t="shared" si="20"/>
        <v>0</v>
      </c>
      <c r="AA112" s="25">
        <v>1303.3399999999999</v>
      </c>
      <c r="AB112" s="30">
        <f t="shared" si="21"/>
        <v>296000</v>
      </c>
      <c r="AC112" s="30">
        <f t="shared" si="40"/>
        <v>1.6891891891891893E-2</v>
      </c>
      <c r="AD112" s="31">
        <f t="shared" si="41"/>
        <v>1.6722972972972974</v>
      </c>
      <c r="AE112" s="31">
        <f t="shared" si="42"/>
        <v>2.4831081081081083</v>
      </c>
      <c r="AG112" s="30">
        <f t="shared" si="25"/>
        <v>6126000</v>
      </c>
      <c r="AH112" s="30">
        <f t="shared" si="37"/>
        <v>8.1619327456741752E-4</v>
      </c>
      <c r="AI112" s="31">
        <f t="shared" si="38"/>
        <v>8.080313418217433E-2</v>
      </c>
      <c r="AJ112" s="31">
        <f t="shared" si="39"/>
        <v>0.11998041136141037</v>
      </c>
      <c r="AK112" s="30">
        <f>IF(W112="si",($S112*'COSTOS DE CREDITOS'!$C$27)/DATA!$G112,"")</f>
        <v>65.906835757745824</v>
      </c>
      <c r="AL112" s="90">
        <f>IF(W112="si",'COSTOS DE CREDITOS'!$C$35,"")</f>
        <v>20.421138461538462</v>
      </c>
      <c r="AM112" s="30">
        <f t="shared" si="29"/>
        <v>307.69230769230774</v>
      </c>
      <c r="AN112" s="30">
        <f t="shared" si="30"/>
        <v>0</v>
      </c>
      <c r="AO112" s="30">
        <f t="shared" si="31"/>
        <v>394.02028191159201</v>
      </c>
      <c r="AP112" s="30">
        <f t="shared" si="32"/>
        <v>909.31971808840785</v>
      </c>
      <c r="AQ112" s="19">
        <f t="shared" si="33"/>
        <v>0.69768419452208008</v>
      </c>
    </row>
    <row r="113" spans="1:43" x14ac:dyDescent="0.2">
      <c r="A113" s="23" t="s">
        <v>5665</v>
      </c>
      <c r="B113" s="6" t="s">
        <v>5673</v>
      </c>
      <c r="C113" s="6" t="s">
        <v>5667</v>
      </c>
      <c r="D113" s="2">
        <v>141451</v>
      </c>
      <c r="E113" s="2">
        <v>141658</v>
      </c>
      <c r="F113" s="3" t="s">
        <v>155</v>
      </c>
      <c r="G113" s="2">
        <v>5</v>
      </c>
      <c r="H113" s="2">
        <v>141666</v>
      </c>
      <c r="I113" s="3" t="s">
        <v>158</v>
      </c>
      <c r="J113" s="15">
        <v>44951</v>
      </c>
      <c r="K113" s="24">
        <v>1082574736</v>
      </c>
      <c r="L113" s="15">
        <v>44956</v>
      </c>
      <c r="M113" s="15">
        <v>44957</v>
      </c>
      <c r="N113" s="15"/>
      <c r="O113" s="26" t="e">
        <f>VLOOKUP(D113,quash!A$2:$I$7791,9,FALSE)</f>
        <v>#N/A</v>
      </c>
      <c r="P113" s="7">
        <v>15000</v>
      </c>
      <c r="Q113" s="26">
        <v>92</v>
      </c>
      <c r="R113" s="19">
        <v>5.9818464604665302E-3</v>
      </c>
      <c r="S113" s="26">
        <v>16</v>
      </c>
      <c r="T113" s="7">
        <v>10000</v>
      </c>
      <c r="U113" s="2">
        <v>142</v>
      </c>
      <c r="V113" s="11">
        <v>2510.34</v>
      </c>
      <c r="W113" s="14" t="s">
        <v>5281</v>
      </c>
      <c r="X113" s="18">
        <v>1</v>
      </c>
      <c r="Y113" s="9">
        <v>10000</v>
      </c>
      <c r="Z113" s="19">
        <f t="shared" si="20"/>
        <v>0</v>
      </c>
      <c r="AA113" s="25">
        <v>2510.34</v>
      </c>
      <c r="AB113" s="30">
        <f t="shared" si="21"/>
        <v>296000</v>
      </c>
      <c r="AC113" s="30">
        <f t="shared" si="40"/>
        <v>3.3783783783783786E-2</v>
      </c>
      <c r="AD113" s="31">
        <f t="shared" si="41"/>
        <v>3.1081081081081083</v>
      </c>
      <c r="AE113" s="31">
        <f t="shared" si="42"/>
        <v>4.7972972972972974</v>
      </c>
      <c r="AG113" s="30">
        <f t="shared" si="25"/>
        <v>6126000</v>
      </c>
      <c r="AH113" s="30">
        <f t="shared" si="37"/>
        <v>1.632386549134835E-3</v>
      </c>
      <c r="AI113" s="31">
        <f t="shared" si="38"/>
        <v>0.15017956252040482</v>
      </c>
      <c r="AJ113" s="31">
        <f t="shared" si="39"/>
        <v>0.23179888997714657</v>
      </c>
      <c r="AK113" s="30">
        <f>IF(W113="si",($S113*'COSTOS DE CREDITOS'!$C$27)/DATA!$G113,"")</f>
        <v>65.906835757745824</v>
      </c>
      <c r="AL113" s="90">
        <f>IF(W113="si",'COSTOS DE CREDITOS'!$C$35,"")</f>
        <v>20.421138461538462</v>
      </c>
      <c r="AM113" s="30">
        <f t="shared" si="29"/>
        <v>615.38461538461547</v>
      </c>
      <c r="AN113" s="30">
        <f t="shared" si="30"/>
        <v>0</v>
      </c>
      <c r="AO113" s="30">
        <f t="shared" si="31"/>
        <v>701.7125896038998</v>
      </c>
      <c r="AP113" s="30">
        <f t="shared" si="32"/>
        <v>1808.6274103961005</v>
      </c>
      <c r="AQ113" s="19">
        <f t="shared" si="33"/>
        <v>0.72047109570659762</v>
      </c>
    </row>
    <row r="114" spans="1:43" x14ac:dyDescent="0.2">
      <c r="A114" s="23" t="s">
        <v>5665</v>
      </c>
      <c r="B114" s="6" t="s">
        <v>5669</v>
      </c>
      <c r="C114" s="6" t="s">
        <v>5670</v>
      </c>
      <c r="D114" s="2">
        <v>141341</v>
      </c>
      <c r="E114" s="2">
        <v>141679</v>
      </c>
      <c r="F114" s="3" t="s">
        <v>147</v>
      </c>
      <c r="G114" s="2">
        <v>5</v>
      </c>
      <c r="H114" s="2">
        <v>141681</v>
      </c>
      <c r="I114" s="3" t="s">
        <v>159</v>
      </c>
      <c r="J114" s="15">
        <v>44950</v>
      </c>
      <c r="K114" s="24">
        <v>1082038624</v>
      </c>
      <c r="L114" s="15">
        <v>44956</v>
      </c>
      <c r="M114" s="15">
        <v>44957</v>
      </c>
      <c r="N114" s="15"/>
      <c r="O114" s="26" t="e">
        <f>VLOOKUP(D114,quash!A$2:$I$7791,9,FALSE)</f>
        <v>#N/A</v>
      </c>
      <c r="P114" s="7">
        <v>14000</v>
      </c>
      <c r="Q114" s="26">
        <v>117</v>
      </c>
      <c r="R114" s="19">
        <v>3.9811192929599684E-2</v>
      </c>
      <c r="S114" s="26">
        <v>16</v>
      </c>
      <c r="T114" s="7">
        <v>10000</v>
      </c>
      <c r="U114" s="2">
        <v>142</v>
      </c>
      <c r="V114" s="11">
        <v>2510.34</v>
      </c>
      <c r="W114" s="14" t="s">
        <v>5281</v>
      </c>
      <c r="X114" s="18">
        <v>1</v>
      </c>
      <c r="Y114" s="9">
        <v>10000</v>
      </c>
      <c r="Z114" s="19">
        <f t="shared" si="20"/>
        <v>0</v>
      </c>
      <c r="AA114" s="25">
        <v>2510.34</v>
      </c>
      <c r="AB114" s="30">
        <f t="shared" si="21"/>
        <v>296000</v>
      </c>
      <c r="AC114" s="30">
        <f t="shared" si="40"/>
        <v>3.3783783783783786E-2</v>
      </c>
      <c r="AD114" s="31">
        <f t="shared" si="41"/>
        <v>3.9527027027027031</v>
      </c>
      <c r="AE114" s="31">
        <f t="shared" si="42"/>
        <v>4.7972972972972974</v>
      </c>
      <c r="AG114" s="30">
        <f t="shared" si="25"/>
        <v>6126000</v>
      </c>
      <c r="AH114" s="30">
        <f t="shared" si="37"/>
        <v>1.632386549134835E-3</v>
      </c>
      <c r="AI114" s="31">
        <f t="shared" si="38"/>
        <v>0.19098922624877571</v>
      </c>
      <c r="AJ114" s="31">
        <f t="shared" si="39"/>
        <v>0.23179888997714657</v>
      </c>
      <c r="AK114" s="30">
        <f>IF(W114="si",($S114*'COSTOS DE CREDITOS'!$C$27)/DATA!$G114,"")</f>
        <v>65.906835757745824</v>
      </c>
      <c r="AL114" s="90">
        <f>IF(W114="si",'COSTOS DE CREDITOS'!$C$35,"")</f>
        <v>20.421138461538462</v>
      </c>
      <c r="AM114" s="30">
        <f t="shared" si="29"/>
        <v>615.38461538461547</v>
      </c>
      <c r="AN114" s="30">
        <f t="shared" si="30"/>
        <v>0</v>
      </c>
      <c r="AO114" s="30">
        <f t="shared" si="31"/>
        <v>701.7125896038998</v>
      </c>
      <c r="AP114" s="30">
        <f t="shared" si="32"/>
        <v>1808.6274103961005</v>
      </c>
      <c r="AQ114" s="19">
        <f t="shared" si="33"/>
        <v>0.72047109570659762</v>
      </c>
    </row>
    <row r="115" spans="1:43" x14ac:dyDescent="0.2">
      <c r="A115" s="23" t="s">
        <v>5665</v>
      </c>
      <c r="B115" s="6" t="s">
        <v>5669</v>
      </c>
      <c r="C115" s="6" t="s">
        <v>5670</v>
      </c>
      <c r="D115" s="2">
        <v>141357</v>
      </c>
      <c r="E115" s="2">
        <v>141679</v>
      </c>
      <c r="F115" s="3" t="s">
        <v>147</v>
      </c>
      <c r="G115" s="2">
        <v>5</v>
      </c>
      <c r="H115" s="2">
        <v>141682</v>
      </c>
      <c r="I115" s="3" t="s">
        <v>160</v>
      </c>
      <c r="J115" s="15" t="s">
        <v>5688</v>
      </c>
      <c r="K115" s="24" t="s">
        <v>5688</v>
      </c>
      <c r="L115" s="15">
        <v>44956</v>
      </c>
      <c r="M115" s="15">
        <v>44957</v>
      </c>
      <c r="N115" s="15"/>
      <c r="O115" s="26" t="e">
        <f>VLOOKUP(D115,quash!A$2:$I$7791,9,FALSE)</f>
        <v>#N/A</v>
      </c>
      <c r="P115" s="7">
        <v>14000</v>
      </c>
      <c r="Q115" s="26">
        <v>117</v>
      </c>
      <c r="R115" s="19">
        <v>4.3013887640091626E-2</v>
      </c>
      <c r="S115" s="26">
        <v>16</v>
      </c>
      <c r="T115" s="7">
        <v>8000</v>
      </c>
      <c r="U115" s="2">
        <v>142</v>
      </c>
      <c r="V115" s="11">
        <v>2013.74</v>
      </c>
      <c r="W115" s="14" t="s">
        <v>5281</v>
      </c>
      <c r="X115" s="18">
        <v>1</v>
      </c>
      <c r="Y115" s="9">
        <v>8000</v>
      </c>
      <c r="Z115" s="19">
        <f t="shared" si="20"/>
        <v>0</v>
      </c>
      <c r="AA115" s="25">
        <v>2013.74</v>
      </c>
      <c r="AB115" s="30">
        <f t="shared" si="21"/>
        <v>296000</v>
      </c>
      <c r="AC115" s="30">
        <f t="shared" si="40"/>
        <v>2.7027027027027029E-2</v>
      </c>
      <c r="AD115" s="31">
        <f t="shared" si="41"/>
        <v>3.1621621621621623</v>
      </c>
      <c r="AE115" s="31">
        <f t="shared" si="42"/>
        <v>3.8378378378378382</v>
      </c>
      <c r="AG115" s="30">
        <f t="shared" si="25"/>
        <v>6126000</v>
      </c>
      <c r="AH115" s="30">
        <f t="shared" si="37"/>
        <v>1.3059092393078681E-3</v>
      </c>
      <c r="AI115" s="31">
        <f t="shared" si="38"/>
        <v>0.15279138099902057</v>
      </c>
      <c r="AJ115" s="31">
        <f t="shared" si="39"/>
        <v>0.18543911198171725</v>
      </c>
      <c r="AK115" s="30">
        <f>IF(W115="si",($S115*'COSTOS DE CREDITOS'!$C$27)/DATA!$G115,"")</f>
        <v>65.906835757745824</v>
      </c>
      <c r="AL115" s="90">
        <f>IF(W115="si",'COSTOS DE CREDITOS'!$C$35,"")</f>
        <v>20.421138461538462</v>
      </c>
      <c r="AM115" s="30">
        <f t="shared" si="29"/>
        <v>492.30769230769232</v>
      </c>
      <c r="AN115" s="30">
        <f t="shared" si="30"/>
        <v>0</v>
      </c>
      <c r="AO115" s="30">
        <f t="shared" si="31"/>
        <v>578.63566652697659</v>
      </c>
      <c r="AP115" s="30">
        <f t="shared" si="32"/>
        <v>1435.1043334730234</v>
      </c>
      <c r="AQ115" s="19">
        <f t="shared" si="33"/>
        <v>0.71265621851531147</v>
      </c>
    </row>
    <row r="116" spans="1:43" x14ac:dyDescent="0.2">
      <c r="A116" s="23" t="s">
        <v>5665</v>
      </c>
      <c r="B116" s="6" t="s">
        <v>5669</v>
      </c>
      <c r="C116" s="6" t="s">
        <v>5670</v>
      </c>
      <c r="D116" s="2">
        <v>141342</v>
      </c>
      <c r="E116" s="2">
        <v>141679</v>
      </c>
      <c r="F116" s="3" t="s">
        <v>147</v>
      </c>
      <c r="G116" s="2">
        <v>5</v>
      </c>
      <c r="H116" s="2">
        <v>141683</v>
      </c>
      <c r="I116" s="3" t="s">
        <v>161</v>
      </c>
      <c r="J116" s="15" t="s">
        <v>5688</v>
      </c>
      <c r="K116" s="24" t="s">
        <v>5688</v>
      </c>
      <c r="L116" s="15">
        <v>44956</v>
      </c>
      <c r="M116" s="15">
        <v>44957</v>
      </c>
      <c r="N116" s="15"/>
      <c r="O116" s="26" t="e">
        <f>VLOOKUP(D116,quash!A$2:$I$7791,9,FALSE)</f>
        <v>#N/A</v>
      </c>
      <c r="P116" s="7">
        <v>14000</v>
      </c>
      <c r="Q116" s="26">
        <v>126</v>
      </c>
      <c r="R116" s="19">
        <v>5.4021157160757644E-2</v>
      </c>
      <c r="S116" s="26">
        <v>16</v>
      </c>
      <c r="T116" s="7">
        <v>6000</v>
      </c>
      <c r="U116" s="2">
        <v>142</v>
      </c>
      <c r="V116" s="11">
        <v>1503.37</v>
      </c>
      <c r="W116" s="14" t="s">
        <v>5281</v>
      </c>
      <c r="X116" s="18">
        <v>1</v>
      </c>
      <c r="Y116" s="9">
        <v>6000</v>
      </c>
      <c r="Z116" s="19">
        <f t="shared" si="20"/>
        <v>0</v>
      </c>
      <c r="AA116" s="25">
        <v>1503.37</v>
      </c>
      <c r="AB116" s="30">
        <f t="shared" si="21"/>
        <v>296000</v>
      </c>
      <c r="AC116" s="30">
        <f t="shared" si="40"/>
        <v>2.0270270270270271E-2</v>
      </c>
      <c r="AD116" s="31">
        <f t="shared" si="41"/>
        <v>2.5540540540540544</v>
      </c>
      <c r="AE116" s="31">
        <f t="shared" si="42"/>
        <v>2.8783783783783785</v>
      </c>
      <c r="AG116" s="30">
        <f t="shared" si="25"/>
        <v>6126000</v>
      </c>
      <c r="AH116" s="30">
        <f t="shared" si="37"/>
        <v>9.7943192948090111E-4</v>
      </c>
      <c r="AI116" s="31">
        <f t="shared" si="38"/>
        <v>0.12340842311459355</v>
      </c>
      <c r="AJ116" s="31">
        <f t="shared" si="39"/>
        <v>0.13907933398628797</v>
      </c>
      <c r="AK116" s="30">
        <f>IF(W116="si",($S116*'COSTOS DE CREDITOS'!$C$27)/DATA!$G116,"")</f>
        <v>65.906835757745824</v>
      </c>
      <c r="AL116" s="90">
        <f>IF(W116="si",'COSTOS DE CREDITOS'!$C$35,"")</f>
        <v>20.421138461538462</v>
      </c>
      <c r="AM116" s="30">
        <f t="shared" si="29"/>
        <v>369.23076923076923</v>
      </c>
      <c r="AN116" s="30">
        <f t="shared" si="30"/>
        <v>0</v>
      </c>
      <c r="AO116" s="30">
        <f t="shared" si="31"/>
        <v>455.5587434500535</v>
      </c>
      <c r="AP116" s="30">
        <f t="shared" si="32"/>
        <v>1047.8112565499464</v>
      </c>
      <c r="AQ116" s="19">
        <f t="shared" si="33"/>
        <v>0.69697496727348984</v>
      </c>
    </row>
    <row r="117" spans="1:43" x14ac:dyDescent="0.2">
      <c r="A117" s="23" t="s">
        <v>5665</v>
      </c>
      <c r="B117" s="6" t="s">
        <v>5669</v>
      </c>
      <c r="C117" s="6" t="s">
        <v>5670</v>
      </c>
      <c r="D117" s="2">
        <v>141343</v>
      </c>
      <c r="E117" s="2">
        <v>141679</v>
      </c>
      <c r="F117" s="3" t="s">
        <v>147</v>
      </c>
      <c r="G117" s="2">
        <v>5</v>
      </c>
      <c r="H117" s="2">
        <v>141684</v>
      </c>
      <c r="I117" s="3" t="s">
        <v>162</v>
      </c>
      <c r="J117" s="15">
        <v>44950</v>
      </c>
      <c r="K117" s="24">
        <v>1082039852</v>
      </c>
      <c r="L117" s="15">
        <v>44956</v>
      </c>
      <c r="M117" s="15">
        <v>44957</v>
      </c>
      <c r="N117" s="15"/>
      <c r="O117" s="26" t="e">
        <f>VLOOKUP(D117,quash!A$2:$I$7791,9,FALSE)</f>
        <v>#N/A</v>
      </c>
      <c r="P117" s="7">
        <v>14000</v>
      </c>
      <c r="Q117" s="26">
        <v>126</v>
      </c>
      <c r="R117" s="19">
        <v>5.4021157160757644E-2</v>
      </c>
      <c r="S117" s="26">
        <v>16</v>
      </c>
      <c r="T117" s="7">
        <v>6000</v>
      </c>
      <c r="U117" s="2">
        <v>142</v>
      </c>
      <c r="V117" s="11">
        <v>1503.37</v>
      </c>
      <c r="W117" s="14" t="s">
        <v>5281</v>
      </c>
      <c r="X117" s="18">
        <v>1</v>
      </c>
      <c r="Y117" s="9">
        <v>6000</v>
      </c>
      <c r="Z117" s="19">
        <f t="shared" si="20"/>
        <v>0</v>
      </c>
      <c r="AA117" s="25">
        <v>1503.37</v>
      </c>
      <c r="AB117" s="30">
        <f t="shared" si="21"/>
        <v>296000</v>
      </c>
      <c r="AC117" s="30">
        <f t="shared" si="40"/>
        <v>2.0270270270270271E-2</v>
      </c>
      <c r="AD117" s="31">
        <f t="shared" si="41"/>
        <v>2.5540540540540544</v>
      </c>
      <c r="AE117" s="31">
        <f t="shared" si="42"/>
        <v>2.8783783783783785</v>
      </c>
      <c r="AG117" s="30">
        <f t="shared" si="25"/>
        <v>6126000</v>
      </c>
      <c r="AH117" s="30">
        <f t="shared" si="37"/>
        <v>9.7943192948090111E-4</v>
      </c>
      <c r="AI117" s="31">
        <f t="shared" si="38"/>
        <v>0.12340842311459355</v>
      </c>
      <c r="AJ117" s="31">
        <f t="shared" si="39"/>
        <v>0.13907933398628797</v>
      </c>
      <c r="AK117" s="30">
        <f>IF(W117="si",($S117*'COSTOS DE CREDITOS'!$C$27)/DATA!$G117,"")</f>
        <v>65.906835757745824</v>
      </c>
      <c r="AL117" s="90">
        <f>IF(W117="si",'COSTOS DE CREDITOS'!$C$35,"")</f>
        <v>20.421138461538462</v>
      </c>
      <c r="AM117" s="30">
        <f t="shared" si="29"/>
        <v>369.23076923076923</v>
      </c>
      <c r="AN117" s="30">
        <f t="shared" si="30"/>
        <v>0</v>
      </c>
      <c r="AO117" s="30">
        <f t="shared" si="31"/>
        <v>455.5587434500535</v>
      </c>
      <c r="AP117" s="30">
        <f t="shared" si="32"/>
        <v>1047.8112565499464</v>
      </c>
      <c r="AQ117" s="19">
        <f t="shared" si="33"/>
        <v>0.69697496727348984</v>
      </c>
    </row>
    <row r="118" spans="1:43" x14ac:dyDescent="0.2">
      <c r="A118" s="23" t="s">
        <v>5665</v>
      </c>
      <c r="B118" s="6" t="s">
        <v>5669</v>
      </c>
      <c r="C118" s="6" t="s">
        <v>5670</v>
      </c>
      <c r="D118" s="2">
        <v>141509</v>
      </c>
      <c r="E118" s="2">
        <v>141714</v>
      </c>
      <c r="F118" s="3" t="s">
        <v>149</v>
      </c>
      <c r="G118" s="2">
        <v>6</v>
      </c>
      <c r="H118" s="2">
        <v>141716</v>
      </c>
      <c r="I118" s="3" t="s">
        <v>163</v>
      </c>
      <c r="J118" s="15">
        <v>44952</v>
      </c>
      <c r="K118" s="24">
        <v>1083800773</v>
      </c>
      <c r="L118" s="15">
        <v>44956</v>
      </c>
      <c r="M118" s="15">
        <v>44957</v>
      </c>
      <c r="N118" s="15"/>
      <c r="O118" s="26" t="e">
        <f>VLOOKUP(D118,quash!A$2:$I$7791,9,FALSE)</f>
        <v>#N/A</v>
      </c>
      <c r="P118" s="7">
        <v>14000</v>
      </c>
      <c r="Q118" s="26">
        <v>117</v>
      </c>
      <c r="R118" s="19">
        <v>4.3013887640091626E-2</v>
      </c>
      <c r="S118" s="26">
        <v>16</v>
      </c>
      <c r="T118" s="7">
        <v>8000</v>
      </c>
      <c r="U118" s="2">
        <v>142</v>
      </c>
      <c r="V118" s="11">
        <v>2013.74</v>
      </c>
      <c r="W118" s="14" t="s">
        <v>5281</v>
      </c>
      <c r="X118" s="18">
        <v>1</v>
      </c>
      <c r="Y118" s="9">
        <v>8000</v>
      </c>
      <c r="Z118" s="19">
        <f t="shared" si="20"/>
        <v>0</v>
      </c>
      <c r="AA118" s="25">
        <v>2013.74</v>
      </c>
      <c r="AB118" s="30">
        <f t="shared" si="21"/>
        <v>296000</v>
      </c>
      <c r="AC118" s="30">
        <f t="shared" si="40"/>
        <v>2.7027027027027029E-2</v>
      </c>
      <c r="AD118" s="31">
        <f t="shared" si="41"/>
        <v>3.1621621621621623</v>
      </c>
      <c r="AE118" s="31">
        <f t="shared" si="42"/>
        <v>3.8378378378378382</v>
      </c>
      <c r="AG118" s="30">
        <f t="shared" si="25"/>
        <v>6126000</v>
      </c>
      <c r="AH118" s="30">
        <f t="shared" si="37"/>
        <v>1.3059092393078681E-3</v>
      </c>
      <c r="AI118" s="31">
        <f t="shared" si="38"/>
        <v>0.15279138099902057</v>
      </c>
      <c r="AJ118" s="31">
        <f t="shared" si="39"/>
        <v>0.18543911198171725</v>
      </c>
      <c r="AK118" s="30">
        <f>IF(W118="si",($S118*'COSTOS DE CREDITOS'!$C$27)/DATA!$G118,"")</f>
        <v>54.922363131454851</v>
      </c>
      <c r="AL118" s="90">
        <f>IF(W118="si",'COSTOS DE CREDITOS'!$C$35,"")</f>
        <v>20.421138461538462</v>
      </c>
      <c r="AM118" s="30">
        <f t="shared" si="29"/>
        <v>492.30769230769232</v>
      </c>
      <c r="AN118" s="30">
        <f t="shared" si="30"/>
        <v>0</v>
      </c>
      <c r="AO118" s="30">
        <f t="shared" si="31"/>
        <v>567.6511939006856</v>
      </c>
      <c r="AP118" s="30">
        <f t="shared" si="32"/>
        <v>1446.0888060993143</v>
      </c>
      <c r="AQ118" s="19">
        <f t="shared" si="33"/>
        <v>0.71811098061284684</v>
      </c>
    </row>
    <row r="119" spans="1:43" x14ac:dyDescent="0.2">
      <c r="A119" s="23" t="s">
        <v>5665</v>
      </c>
      <c r="B119" s="6" t="s">
        <v>5669</v>
      </c>
      <c r="C119" s="6" t="s">
        <v>5670</v>
      </c>
      <c r="D119" s="2">
        <v>141508</v>
      </c>
      <c r="E119" s="2">
        <v>141714</v>
      </c>
      <c r="F119" s="3" t="s">
        <v>149</v>
      </c>
      <c r="G119" s="2">
        <v>6</v>
      </c>
      <c r="H119" s="2">
        <v>141717</v>
      </c>
      <c r="I119" s="3" t="s">
        <v>164</v>
      </c>
      <c r="J119" s="15">
        <v>44952</v>
      </c>
      <c r="K119" s="24">
        <v>1083800278</v>
      </c>
      <c r="L119" s="15">
        <v>44956</v>
      </c>
      <c r="M119" s="15">
        <v>44957</v>
      </c>
      <c r="N119" s="15"/>
      <c r="O119" s="26" t="e">
        <f>VLOOKUP(D119,quash!A$2:$I$7791,9,FALSE)</f>
        <v>#N/A</v>
      </c>
      <c r="P119" s="7">
        <v>14000</v>
      </c>
      <c r="Q119" s="26">
        <v>117</v>
      </c>
      <c r="R119" s="19">
        <v>3.7338901947233501E-2</v>
      </c>
      <c r="S119" s="26">
        <v>16</v>
      </c>
      <c r="T119" s="7">
        <v>5000</v>
      </c>
      <c r="U119" s="2">
        <v>147</v>
      </c>
      <c r="V119" s="11">
        <v>1303.3399999999999</v>
      </c>
      <c r="W119" s="14" t="s">
        <v>5281</v>
      </c>
      <c r="X119" s="18">
        <v>1</v>
      </c>
      <c r="Y119" s="9">
        <v>5000</v>
      </c>
      <c r="Z119" s="19">
        <f t="shared" si="20"/>
        <v>0</v>
      </c>
      <c r="AA119" s="25">
        <v>1303.3399999999999</v>
      </c>
      <c r="AB119" s="30">
        <f t="shared" si="21"/>
        <v>296000</v>
      </c>
      <c r="AC119" s="30">
        <f t="shared" si="40"/>
        <v>1.6891891891891893E-2</v>
      </c>
      <c r="AD119" s="31">
        <f t="shared" si="41"/>
        <v>1.9763513513513515</v>
      </c>
      <c r="AE119" s="31">
        <f t="shared" si="42"/>
        <v>2.4831081081081083</v>
      </c>
      <c r="AG119" s="30">
        <f t="shared" si="25"/>
        <v>6126000</v>
      </c>
      <c r="AH119" s="30">
        <f t="shared" si="37"/>
        <v>8.1619327456741752E-4</v>
      </c>
      <c r="AI119" s="31">
        <f t="shared" si="38"/>
        <v>9.5494613124387853E-2</v>
      </c>
      <c r="AJ119" s="31">
        <f t="shared" si="39"/>
        <v>0.11998041136141037</v>
      </c>
      <c r="AK119" s="30">
        <f>IF(W119="si",($S119*'COSTOS DE CREDITOS'!$C$27)/DATA!$G119,"")</f>
        <v>54.922363131454851</v>
      </c>
      <c r="AL119" s="90">
        <f>IF(W119="si",'COSTOS DE CREDITOS'!$C$35,"")</f>
        <v>20.421138461538462</v>
      </c>
      <c r="AM119" s="30">
        <f t="shared" si="29"/>
        <v>307.69230769230774</v>
      </c>
      <c r="AN119" s="30">
        <f t="shared" si="30"/>
        <v>0</v>
      </c>
      <c r="AO119" s="30">
        <f t="shared" si="31"/>
        <v>383.03580928530107</v>
      </c>
      <c r="AP119" s="30">
        <f t="shared" si="32"/>
        <v>920.30419071469885</v>
      </c>
      <c r="AQ119" s="19">
        <f t="shared" si="33"/>
        <v>0.70611213552465124</v>
      </c>
    </row>
    <row r="120" spans="1:43" x14ac:dyDescent="0.2">
      <c r="A120" s="23" t="s">
        <v>5665</v>
      </c>
      <c r="B120" s="6" t="s">
        <v>5669</v>
      </c>
      <c r="C120" s="6" t="s">
        <v>5670</v>
      </c>
      <c r="D120" s="2">
        <v>141356</v>
      </c>
      <c r="E120" s="2">
        <v>141714</v>
      </c>
      <c r="F120" s="3" t="s">
        <v>149</v>
      </c>
      <c r="G120" s="2">
        <v>6</v>
      </c>
      <c r="H120" s="2">
        <v>141719</v>
      </c>
      <c r="I120" s="3" t="s">
        <v>165</v>
      </c>
      <c r="J120" s="15" t="s">
        <v>5688</v>
      </c>
      <c r="K120" s="24" t="s">
        <v>5688</v>
      </c>
      <c r="L120" s="15">
        <v>44956</v>
      </c>
      <c r="M120" s="15">
        <v>44957</v>
      </c>
      <c r="N120" s="15"/>
      <c r="O120" s="26" t="e">
        <f>VLOOKUP(D120,quash!A$2:$I$7791,9,FALSE)</f>
        <v>#N/A</v>
      </c>
      <c r="P120" s="7">
        <v>14000</v>
      </c>
      <c r="Q120" s="26">
        <v>117</v>
      </c>
      <c r="R120" s="19">
        <v>3.7338901947233501E-2</v>
      </c>
      <c r="S120" s="26">
        <v>16</v>
      </c>
      <c r="T120" s="7">
        <v>5000</v>
      </c>
      <c r="U120" s="2">
        <v>147</v>
      </c>
      <c r="V120" s="11">
        <v>1303.3399999999999</v>
      </c>
      <c r="W120" s="14" t="s">
        <v>5281</v>
      </c>
      <c r="X120" s="18">
        <v>1</v>
      </c>
      <c r="Y120" s="9">
        <v>5000</v>
      </c>
      <c r="Z120" s="19">
        <f t="shared" si="20"/>
        <v>0</v>
      </c>
      <c r="AA120" s="25">
        <v>1303.3399999999999</v>
      </c>
      <c r="AB120" s="30">
        <f t="shared" si="21"/>
        <v>296000</v>
      </c>
      <c r="AC120" s="30">
        <f t="shared" si="40"/>
        <v>1.6891891891891893E-2</v>
      </c>
      <c r="AD120" s="31">
        <f t="shared" si="41"/>
        <v>1.9763513513513515</v>
      </c>
      <c r="AE120" s="31">
        <f t="shared" si="42"/>
        <v>2.4831081081081083</v>
      </c>
      <c r="AG120" s="30">
        <f t="shared" si="25"/>
        <v>6126000</v>
      </c>
      <c r="AH120" s="30">
        <f t="shared" si="37"/>
        <v>8.1619327456741752E-4</v>
      </c>
      <c r="AI120" s="31">
        <f t="shared" si="38"/>
        <v>9.5494613124387853E-2</v>
      </c>
      <c r="AJ120" s="31">
        <f t="shared" si="39"/>
        <v>0.11998041136141037</v>
      </c>
      <c r="AK120" s="30">
        <f>IF(W120="si",($S120*'COSTOS DE CREDITOS'!$C$27)/DATA!$G120,"")</f>
        <v>54.922363131454851</v>
      </c>
      <c r="AL120" s="90">
        <f>IF(W120="si",'COSTOS DE CREDITOS'!$C$35,"")</f>
        <v>20.421138461538462</v>
      </c>
      <c r="AM120" s="30">
        <f t="shared" si="29"/>
        <v>307.69230769230774</v>
      </c>
      <c r="AN120" s="30">
        <f t="shared" si="30"/>
        <v>0</v>
      </c>
      <c r="AO120" s="30">
        <f t="shared" si="31"/>
        <v>383.03580928530107</v>
      </c>
      <c r="AP120" s="30">
        <f t="shared" si="32"/>
        <v>920.30419071469885</v>
      </c>
      <c r="AQ120" s="19">
        <f t="shared" si="33"/>
        <v>0.70611213552465124</v>
      </c>
    </row>
    <row r="121" spans="1:43" x14ac:dyDescent="0.2">
      <c r="A121" s="23" t="s">
        <v>5665</v>
      </c>
      <c r="B121" s="6" t="s">
        <v>5676</v>
      </c>
      <c r="C121" s="6" t="s">
        <v>5670</v>
      </c>
      <c r="D121" s="4">
        <v>130796</v>
      </c>
      <c r="E121" s="4">
        <v>141958</v>
      </c>
      <c r="F121" s="5" t="s">
        <v>166</v>
      </c>
      <c r="G121" s="2">
        <v>5</v>
      </c>
      <c r="H121" s="4">
        <v>141959</v>
      </c>
      <c r="I121" s="5" t="s">
        <v>167</v>
      </c>
      <c r="J121" s="15">
        <v>44953</v>
      </c>
      <c r="K121" s="24">
        <v>1084346300</v>
      </c>
      <c r="L121" s="15">
        <v>44959</v>
      </c>
      <c r="M121" s="15">
        <v>44957</v>
      </c>
      <c r="N121" s="15"/>
      <c r="O121" s="26" t="e">
        <f>VLOOKUP(D121,quash!A$2:$I$7791,9,FALSE)</f>
        <v>#N/A</v>
      </c>
      <c r="P121" s="7">
        <v>9000</v>
      </c>
      <c r="Q121" s="26">
        <v>147</v>
      </c>
      <c r="R121" s="19">
        <v>8.456731836388684E-2</v>
      </c>
      <c r="S121" s="93">
        <v>26</v>
      </c>
      <c r="T121" s="8">
        <v>7000</v>
      </c>
      <c r="U121" s="4">
        <v>142</v>
      </c>
      <c r="V121" s="10">
        <v>1758.65</v>
      </c>
      <c r="W121" s="14" t="s">
        <v>5281</v>
      </c>
      <c r="X121" s="18">
        <v>0.93452717761023918</v>
      </c>
      <c r="Y121" s="9">
        <v>6541.6902432716743</v>
      </c>
      <c r="Z121" s="19">
        <f t="shared" si="20"/>
        <v>-6.5472822389760821E-2</v>
      </c>
      <c r="AA121" s="25">
        <v>1643.5062209042471</v>
      </c>
      <c r="AB121" s="30">
        <f t="shared" si="21"/>
        <v>296000</v>
      </c>
      <c r="AC121" s="30">
        <f t="shared" si="40"/>
        <v>2.364864864864865E-2</v>
      </c>
      <c r="AD121" s="31">
        <f t="shared" si="41"/>
        <v>3.4763513513513518</v>
      </c>
      <c r="AE121" s="31">
        <f t="shared" si="42"/>
        <v>3.3581081081081083</v>
      </c>
      <c r="AG121" s="30">
        <f t="shared" si="25"/>
        <v>6126000</v>
      </c>
      <c r="AH121" s="30">
        <f t="shared" si="37"/>
        <v>1.1426705843943846E-3</v>
      </c>
      <c r="AI121" s="31">
        <f t="shared" si="38"/>
        <v>0.16797257590597453</v>
      </c>
      <c r="AJ121" s="31">
        <f t="shared" si="39"/>
        <v>0.16225922298400261</v>
      </c>
      <c r="AK121" s="30">
        <f>IF(W121="si",($S121*'COSTOS DE CREDITOS'!$C$27)/DATA!$G121,"")</f>
        <v>107.09860810633695</v>
      </c>
      <c r="AL121" s="90">
        <f>IF(W121="si",'COSTOS DE CREDITOS'!$C$35,"")</f>
        <v>20.421138461538462</v>
      </c>
      <c r="AM121" s="30">
        <f t="shared" si="29"/>
        <v>700</v>
      </c>
      <c r="AN121" s="30">
        <f t="shared" si="30"/>
        <v>458.30975672832574</v>
      </c>
      <c r="AO121" s="30">
        <f t="shared" si="31"/>
        <v>1285.8295032962012</v>
      </c>
      <c r="AP121" s="30">
        <f t="shared" si="32"/>
        <v>357.67671760804592</v>
      </c>
      <c r="AQ121" s="19">
        <f t="shared" si="33"/>
        <v>0.21763027913046437</v>
      </c>
    </row>
    <row r="122" spans="1:43" x14ac:dyDescent="0.2">
      <c r="A122" s="23" t="s">
        <v>5665</v>
      </c>
      <c r="B122" s="6" t="s">
        <v>5679</v>
      </c>
      <c r="C122" s="6" t="s">
        <v>5680</v>
      </c>
      <c r="D122" s="4">
        <v>141571</v>
      </c>
      <c r="E122" s="4">
        <v>141989</v>
      </c>
      <c r="F122" s="5" t="s">
        <v>168</v>
      </c>
      <c r="G122" s="2">
        <v>5</v>
      </c>
      <c r="H122" s="4">
        <v>141990</v>
      </c>
      <c r="I122" s="5" t="s">
        <v>169</v>
      </c>
      <c r="J122" s="15">
        <v>44952</v>
      </c>
      <c r="K122" s="24">
        <v>1084048390</v>
      </c>
      <c r="L122" s="15">
        <v>44959</v>
      </c>
      <c r="M122" s="15">
        <v>44957</v>
      </c>
      <c r="N122" s="15"/>
      <c r="O122" s="26" t="e">
        <f>VLOOKUP(D122,quash!A$2:$I$7791,9,FALSE)</f>
        <v>#N/A</v>
      </c>
      <c r="P122" s="7">
        <v>5000</v>
      </c>
      <c r="Q122" s="26">
        <v>147</v>
      </c>
      <c r="R122" s="19">
        <v>0.11226939921536003</v>
      </c>
      <c r="S122" s="26">
        <v>16</v>
      </c>
      <c r="T122" s="8">
        <v>10000</v>
      </c>
      <c r="U122" s="4">
        <v>142</v>
      </c>
      <c r="V122" s="10">
        <v>2510.34</v>
      </c>
      <c r="W122" s="14" t="s">
        <v>5281</v>
      </c>
      <c r="X122" s="18">
        <v>1</v>
      </c>
      <c r="Y122" s="9">
        <v>10000</v>
      </c>
      <c r="Z122" s="19">
        <f t="shared" si="20"/>
        <v>0</v>
      </c>
      <c r="AA122" s="25">
        <v>2510.34</v>
      </c>
      <c r="AB122" s="30">
        <f t="shared" si="21"/>
        <v>296000</v>
      </c>
      <c r="AC122" s="30">
        <f t="shared" si="40"/>
        <v>3.3783783783783786E-2</v>
      </c>
      <c r="AD122" s="31">
        <f t="shared" si="41"/>
        <v>4.9662162162162167</v>
      </c>
      <c r="AE122" s="31">
        <f t="shared" si="42"/>
        <v>4.7972972972972974</v>
      </c>
      <c r="AG122" s="30">
        <f t="shared" si="25"/>
        <v>6126000</v>
      </c>
      <c r="AH122" s="30">
        <f t="shared" ref="AH122:AH185" si="43">IFERROR($T122/AG122,"")</f>
        <v>1.632386549134835E-3</v>
      </c>
      <c r="AI122" s="31">
        <f t="shared" ref="AI122:AI185" si="44">IFERROR(AH122*$Q122,"")</f>
        <v>0.23996082272282074</v>
      </c>
      <c r="AJ122" s="31">
        <f t="shared" ref="AJ122:AJ185" si="45">IFERROR(AH122*$U122,"")</f>
        <v>0.23179888997714657</v>
      </c>
      <c r="AK122" s="30">
        <f>IF(W122="si",($S122*'COSTOS DE CREDITOS'!$C$27)/DATA!$G122,"")</f>
        <v>65.906835757745824</v>
      </c>
      <c r="AL122" s="90">
        <f>IF(W122="si",'COSTOS DE CREDITOS'!$C$35,"")</f>
        <v>20.421138461538462</v>
      </c>
      <c r="AM122" s="30">
        <f t="shared" si="29"/>
        <v>615.38461538461547</v>
      </c>
      <c r="AN122" s="30">
        <f t="shared" si="30"/>
        <v>0</v>
      </c>
      <c r="AO122" s="30">
        <f t="shared" si="31"/>
        <v>701.7125896038998</v>
      </c>
      <c r="AP122" s="30">
        <f t="shared" si="32"/>
        <v>1808.6274103961005</v>
      </c>
      <c r="AQ122" s="19">
        <f t="shared" si="33"/>
        <v>0.72047109570659762</v>
      </c>
    </row>
    <row r="123" spans="1:43" x14ac:dyDescent="0.2">
      <c r="A123" s="23" t="s">
        <v>5665</v>
      </c>
      <c r="B123" s="6" t="s">
        <v>5676</v>
      </c>
      <c r="C123" s="6" t="s">
        <v>5670</v>
      </c>
      <c r="D123" s="4">
        <v>141784</v>
      </c>
      <c r="E123" s="4">
        <v>142016</v>
      </c>
      <c r="F123" s="5" t="s">
        <v>170</v>
      </c>
      <c r="G123" s="2">
        <v>6</v>
      </c>
      <c r="H123" s="4">
        <v>142017</v>
      </c>
      <c r="I123" s="5" t="s">
        <v>171</v>
      </c>
      <c r="J123" s="15">
        <v>44956</v>
      </c>
      <c r="K123" s="24">
        <v>1085503115</v>
      </c>
      <c r="L123" s="15">
        <v>44959</v>
      </c>
      <c r="M123" s="15">
        <v>44957</v>
      </c>
      <c r="N123" s="15"/>
      <c r="O123" s="26" t="e">
        <f>VLOOKUP(D123,quash!A$2:$I$7791,9,FALSE)</f>
        <v>#N/A</v>
      </c>
      <c r="P123" s="7">
        <v>9000</v>
      </c>
      <c r="Q123" s="26">
        <v>147</v>
      </c>
      <c r="R123" s="19">
        <v>7.9000519063170294E-2</v>
      </c>
      <c r="S123" s="93">
        <v>26</v>
      </c>
      <c r="T123" s="8">
        <v>6000</v>
      </c>
      <c r="U123" s="4">
        <v>142</v>
      </c>
      <c r="V123" s="10">
        <v>1503.37</v>
      </c>
      <c r="W123" s="14" t="s">
        <v>5281</v>
      </c>
      <c r="X123" s="18">
        <v>0.73512169643468406</v>
      </c>
      <c r="Y123" s="9">
        <v>4410.7301786081043</v>
      </c>
      <c r="Z123" s="19">
        <f t="shared" si="20"/>
        <v>-0.26487830356531594</v>
      </c>
      <c r="AA123" s="25">
        <v>1105.1599047690108</v>
      </c>
      <c r="AB123" s="30">
        <f t="shared" si="21"/>
        <v>296000</v>
      </c>
      <c r="AC123" s="30">
        <f t="shared" si="40"/>
        <v>2.0270270270270271E-2</v>
      </c>
      <c r="AD123" s="31">
        <f t="shared" si="41"/>
        <v>2.9797297297297298</v>
      </c>
      <c r="AE123" s="31">
        <f t="shared" si="42"/>
        <v>2.8783783783783785</v>
      </c>
      <c r="AG123" s="30">
        <f t="shared" si="25"/>
        <v>6126000</v>
      </c>
      <c r="AH123" s="30">
        <f t="shared" si="43"/>
        <v>9.7943192948090111E-4</v>
      </c>
      <c r="AI123" s="31">
        <f t="shared" si="44"/>
        <v>0.14397649363369247</v>
      </c>
      <c r="AJ123" s="31">
        <f t="shared" si="45"/>
        <v>0.13907933398628797</v>
      </c>
      <c r="AK123" s="30">
        <f>IF(W123="si",($S123*'COSTOS DE CREDITOS'!$C$27)/DATA!$G123,"")</f>
        <v>89.248840088614131</v>
      </c>
      <c r="AL123" s="90">
        <f>IF(W123="si",'COSTOS DE CREDITOS'!$C$35,"")</f>
        <v>20.421138461538462</v>
      </c>
      <c r="AM123" s="30">
        <f t="shared" si="29"/>
        <v>600</v>
      </c>
      <c r="AN123" s="30">
        <f t="shared" si="30"/>
        <v>1589.2698213918957</v>
      </c>
      <c r="AO123" s="30">
        <f t="shared" si="31"/>
        <v>2298.939799942048</v>
      </c>
      <c r="AP123" s="30">
        <f t="shared" si="32"/>
        <v>-1193.7798951730372</v>
      </c>
      <c r="AQ123" s="19">
        <f t="shared" si="33"/>
        <v>-1.0801874823920152</v>
      </c>
    </row>
    <row r="124" spans="1:43" x14ac:dyDescent="0.2">
      <c r="A124" s="23" t="s">
        <v>5665</v>
      </c>
      <c r="B124" s="6" t="s">
        <v>5671</v>
      </c>
      <c r="C124" s="6" t="s">
        <v>5670</v>
      </c>
      <c r="D124" s="2">
        <v>141071</v>
      </c>
      <c r="E124" s="2">
        <v>141856</v>
      </c>
      <c r="F124" s="3" t="s">
        <v>172</v>
      </c>
      <c r="G124" s="2">
        <v>5</v>
      </c>
      <c r="H124" s="2">
        <v>141859</v>
      </c>
      <c r="I124" s="3" t="s">
        <v>173</v>
      </c>
      <c r="J124" s="15">
        <v>44947</v>
      </c>
      <c r="K124" s="24">
        <v>1080291559</v>
      </c>
      <c r="L124" s="15">
        <v>44957</v>
      </c>
      <c r="M124" s="15">
        <v>44957</v>
      </c>
      <c r="N124" s="15"/>
      <c r="O124" s="26" t="e">
        <f>VLOOKUP(D124,quash!A$2:$I$7791,9,FALSE)</f>
        <v>#N/A</v>
      </c>
      <c r="P124" s="7">
        <v>5000</v>
      </c>
      <c r="Q124" s="26">
        <v>147</v>
      </c>
      <c r="R124" s="19">
        <v>0.11226939921536</v>
      </c>
      <c r="S124" s="26">
        <v>16</v>
      </c>
      <c r="T124" s="7">
        <v>5000</v>
      </c>
      <c r="U124" s="2">
        <v>147</v>
      </c>
      <c r="V124" s="11">
        <v>1303.3399999999999</v>
      </c>
      <c r="W124" s="14" t="s">
        <v>5281</v>
      </c>
      <c r="X124" s="18">
        <v>1</v>
      </c>
      <c r="Y124" s="9">
        <v>5000</v>
      </c>
      <c r="Z124" s="19">
        <f t="shared" si="20"/>
        <v>0</v>
      </c>
      <c r="AA124" s="25">
        <v>1303.3399999999999</v>
      </c>
      <c r="AB124" s="30">
        <f t="shared" si="21"/>
        <v>296000</v>
      </c>
      <c r="AC124" s="30">
        <f t="shared" si="40"/>
        <v>1.6891891891891893E-2</v>
      </c>
      <c r="AD124" s="31">
        <f t="shared" si="41"/>
        <v>2.4831081081081083</v>
      </c>
      <c r="AE124" s="31">
        <f t="shared" si="42"/>
        <v>2.4831081081081083</v>
      </c>
      <c r="AG124" s="30">
        <f t="shared" si="25"/>
        <v>6126000</v>
      </c>
      <c r="AH124" s="30">
        <f t="shared" si="43"/>
        <v>8.1619327456741752E-4</v>
      </c>
      <c r="AI124" s="31">
        <f t="shared" si="44"/>
        <v>0.11998041136141037</v>
      </c>
      <c r="AJ124" s="31">
        <f t="shared" si="45"/>
        <v>0.11998041136141037</v>
      </c>
      <c r="AK124" s="30">
        <f>IF(W124="si",($S124*'COSTOS DE CREDITOS'!$C$27)/DATA!$G124,"")</f>
        <v>65.906835757745824</v>
      </c>
      <c r="AL124" s="90">
        <f>IF(W124="si",'COSTOS DE CREDITOS'!$C$35,"")</f>
        <v>20.421138461538462</v>
      </c>
      <c r="AM124" s="30">
        <f t="shared" si="29"/>
        <v>307.69230769230774</v>
      </c>
      <c r="AN124" s="30">
        <f t="shared" si="30"/>
        <v>0</v>
      </c>
      <c r="AO124" s="30">
        <f t="shared" si="31"/>
        <v>394.02028191159201</v>
      </c>
      <c r="AP124" s="30">
        <f t="shared" si="32"/>
        <v>909.31971808840785</v>
      </c>
      <c r="AQ124" s="19">
        <f t="shared" si="33"/>
        <v>0.69768419452208008</v>
      </c>
    </row>
    <row r="125" spans="1:43" x14ac:dyDescent="0.2">
      <c r="A125" s="23" t="s">
        <v>5665</v>
      </c>
      <c r="B125" s="6" t="s">
        <v>5671</v>
      </c>
      <c r="C125" s="6" t="s">
        <v>5670</v>
      </c>
      <c r="D125" s="2">
        <v>141068</v>
      </c>
      <c r="E125" s="2">
        <v>141856</v>
      </c>
      <c r="F125" s="3" t="s">
        <v>172</v>
      </c>
      <c r="G125" s="2">
        <v>5</v>
      </c>
      <c r="H125" s="2">
        <v>141860</v>
      </c>
      <c r="I125" s="3" t="s">
        <v>174</v>
      </c>
      <c r="J125" s="15">
        <v>44947</v>
      </c>
      <c r="K125" s="24">
        <v>1080287326</v>
      </c>
      <c r="L125" s="15">
        <v>44957</v>
      </c>
      <c r="M125" s="15">
        <v>44957</v>
      </c>
      <c r="N125" s="15"/>
      <c r="O125" s="26" t="e">
        <f>VLOOKUP(D125,quash!A$2:$I$7791,9,FALSE)</f>
        <v>#N/A</v>
      </c>
      <c r="P125" s="7">
        <v>10000</v>
      </c>
      <c r="Q125" s="26">
        <v>147</v>
      </c>
      <c r="R125" s="19">
        <v>7.9000519063170294E-2</v>
      </c>
      <c r="S125" s="26">
        <v>16</v>
      </c>
      <c r="T125" s="7">
        <v>5000</v>
      </c>
      <c r="U125" s="2">
        <v>147</v>
      </c>
      <c r="V125" s="11">
        <v>1303.3399999999999</v>
      </c>
      <c r="W125" s="14" t="s">
        <v>5281</v>
      </c>
      <c r="X125" s="18">
        <v>1</v>
      </c>
      <c r="Y125" s="9">
        <v>5000</v>
      </c>
      <c r="Z125" s="19">
        <f t="shared" si="20"/>
        <v>0</v>
      </c>
      <c r="AA125" s="25">
        <v>1303.3399999999999</v>
      </c>
      <c r="AB125" s="30">
        <f t="shared" si="21"/>
        <v>296000</v>
      </c>
      <c r="AC125" s="30">
        <f t="shared" si="40"/>
        <v>1.6891891891891893E-2</v>
      </c>
      <c r="AD125" s="31">
        <f t="shared" si="41"/>
        <v>2.4831081081081083</v>
      </c>
      <c r="AE125" s="31">
        <f t="shared" si="42"/>
        <v>2.4831081081081083</v>
      </c>
      <c r="AG125" s="30">
        <f t="shared" si="25"/>
        <v>6126000</v>
      </c>
      <c r="AH125" s="30">
        <f t="shared" si="43"/>
        <v>8.1619327456741752E-4</v>
      </c>
      <c r="AI125" s="31">
        <f t="shared" si="44"/>
        <v>0.11998041136141037</v>
      </c>
      <c r="AJ125" s="31">
        <f t="shared" si="45"/>
        <v>0.11998041136141037</v>
      </c>
      <c r="AK125" s="30">
        <f>IF(W125="si",($S125*'COSTOS DE CREDITOS'!$C$27)/DATA!$G125,"")</f>
        <v>65.906835757745824</v>
      </c>
      <c r="AL125" s="90">
        <f>IF(W125="si",'COSTOS DE CREDITOS'!$C$35,"")</f>
        <v>20.421138461538462</v>
      </c>
      <c r="AM125" s="30">
        <f t="shared" si="29"/>
        <v>307.69230769230774</v>
      </c>
      <c r="AN125" s="30">
        <f t="shared" si="30"/>
        <v>0</v>
      </c>
      <c r="AO125" s="30">
        <f t="shared" si="31"/>
        <v>394.02028191159201</v>
      </c>
      <c r="AP125" s="30">
        <f t="shared" si="32"/>
        <v>909.31971808840785</v>
      </c>
      <c r="AQ125" s="19">
        <f t="shared" si="33"/>
        <v>0.69768419452208008</v>
      </c>
    </row>
    <row r="126" spans="1:43" x14ac:dyDescent="0.2">
      <c r="A126" s="23" t="s">
        <v>5665</v>
      </c>
      <c r="B126" s="6" t="s">
        <v>5671</v>
      </c>
      <c r="C126" s="6" t="s">
        <v>5670</v>
      </c>
      <c r="D126" s="2">
        <v>141062</v>
      </c>
      <c r="E126" s="2">
        <v>141856</v>
      </c>
      <c r="F126" s="3" t="s">
        <v>172</v>
      </c>
      <c r="G126" s="2">
        <v>5</v>
      </c>
      <c r="H126" s="2">
        <v>141861</v>
      </c>
      <c r="I126" s="3" t="s">
        <v>175</v>
      </c>
      <c r="J126" s="15">
        <v>44947</v>
      </c>
      <c r="K126" s="24">
        <v>1080282921</v>
      </c>
      <c r="L126" s="15">
        <v>44957</v>
      </c>
      <c r="M126" s="15">
        <v>44957</v>
      </c>
      <c r="N126" s="15"/>
      <c r="O126" s="26" t="e">
        <f>VLOOKUP(D126,quash!A$2:$I$7791,9,FALSE)</f>
        <v>#N/A</v>
      </c>
      <c r="P126" s="7">
        <v>9000</v>
      </c>
      <c r="Q126" s="26">
        <v>139</v>
      </c>
      <c r="R126" s="19">
        <v>6.0873316274495971E-2</v>
      </c>
      <c r="S126" s="26">
        <v>16</v>
      </c>
      <c r="T126" s="7">
        <v>6000</v>
      </c>
      <c r="U126" s="2">
        <v>142</v>
      </c>
      <c r="V126" s="11">
        <v>1503.37</v>
      </c>
      <c r="W126" s="14" t="s">
        <v>5281</v>
      </c>
      <c r="X126" s="18">
        <v>1</v>
      </c>
      <c r="Y126" s="9">
        <v>6000</v>
      </c>
      <c r="Z126" s="19">
        <f t="shared" si="20"/>
        <v>0</v>
      </c>
      <c r="AA126" s="25">
        <v>1503.37</v>
      </c>
      <c r="AB126" s="30">
        <f t="shared" si="21"/>
        <v>296000</v>
      </c>
      <c r="AC126" s="30">
        <f t="shared" si="40"/>
        <v>2.0270270270270271E-2</v>
      </c>
      <c r="AD126" s="31">
        <f t="shared" si="41"/>
        <v>2.8175675675675675</v>
      </c>
      <c r="AE126" s="31">
        <f t="shared" si="42"/>
        <v>2.8783783783783785</v>
      </c>
      <c r="AG126" s="30">
        <f t="shared" si="25"/>
        <v>6126000</v>
      </c>
      <c r="AH126" s="30">
        <f t="shared" si="43"/>
        <v>9.7943192948090111E-4</v>
      </c>
      <c r="AI126" s="31">
        <f t="shared" si="44"/>
        <v>0.13614103819784526</v>
      </c>
      <c r="AJ126" s="31">
        <f t="shared" si="45"/>
        <v>0.13907933398628797</v>
      </c>
      <c r="AK126" s="30">
        <f>IF(W126="si",($S126*'COSTOS DE CREDITOS'!$C$27)/DATA!$G126,"")</f>
        <v>65.906835757745824</v>
      </c>
      <c r="AL126" s="90">
        <f>IF(W126="si",'COSTOS DE CREDITOS'!$C$35,"")</f>
        <v>20.421138461538462</v>
      </c>
      <c r="AM126" s="30">
        <f t="shared" si="29"/>
        <v>369.23076923076923</v>
      </c>
      <c r="AN126" s="30">
        <f t="shared" si="30"/>
        <v>0</v>
      </c>
      <c r="AO126" s="30">
        <f t="shared" si="31"/>
        <v>455.5587434500535</v>
      </c>
      <c r="AP126" s="30">
        <f t="shared" si="32"/>
        <v>1047.8112565499464</v>
      </c>
      <c r="AQ126" s="19">
        <f t="shared" si="33"/>
        <v>0.69697496727348984</v>
      </c>
    </row>
    <row r="127" spans="1:43" x14ac:dyDescent="0.2">
      <c r="A127" s="23" t="s">
        <v>5665</v>
      </c>
      <c r="B127" s="6" t="s">
        <v>5671</v>
      </c>
      <c r="C127" s="6" t="s">
        <v>5670</v>
      </c>
      <c r="D127" s="2">
        <v>141065</v>
      </c>
      <c r="E127" s="2">
        <v>141856</v>
      </c>
      <c r="F127" s="3" t="s">
        <v>172</v>
      </c>
      <c r="G127" s="2">
        <v>5</v>
      </c>
      <c r="H127" s="2">
        <v>141862</v>
      </c>
      <c r="I127" s="3" t="s">
        <v>176</v>
      </c>
      <c r="J127" s="15">
        <v>44947</v>
      </c>
      <c r="K127" s="24">
        <v>1080283945</v>
      </c>
      <c r="L127" s="15">
        <v>44957</v>
      </c>
      <c r="M127" s="15">
        <v>44957</v>
      </c>
      <c r="N127" s="15"/>
      <c r="O127" s="26" t="e">
        <f>VLOOKUP(D127,quash!A$2:$I$7791,9,FALSE)</f>
        <v>#N/A</v>
      </c>
      <c r="P127" s="7">
        <v>9000</v>
      </c>
      <c r="Q127" s="26">
        <v>146</v>
      </c>
      <c r="R127" s="19">
        <v>7.9000519063170377E-2</v>
      </c>
      <c r="S127" s="26">
        <v>16</v>
      </c>
      <c r="T127" s="7">
        <v>5000</v>
      </c>
      <c r="U127" s="2">
        <v>147</v>
      </c>
      <c r="V127" s="11">
        <v>1303.3399999999999</v>
      </c>
      <c r="W127" s="14" t="s">
        <v>5281</v>
      </c>
      <c r="X127" s="18">
        <v>1</v>
      </c>
      <c r="Y127" s="9">
        <v>5000</v>
      </c>
      <c r="Z127" s="19">
        <f t="shared" si="20"/>
        <v>0</v>
      </c>
      <c r="AA127" s="25">
        <v>1303.3399999999999</v>
      </c>
      <c r="AB127" s="30">
        <f t="shared" si="21"/>
        <v>296000</v>
      </c>
      <c r="AC127" s="30">
        <f t="shared" si="40"/>
        <v>1.6891891891891893E-2</v>
      </c>
      <c r="AD127" s="31">
        <f t="shared" si="41"/>
        <v>2.4662162162162162</v>
      </c>
      <c r="AE127" s="31">
        <f t="shared" si="42"/>
        <v>2.4831081081081083</v>
      </c>
      <c r="AG127" s="30">
        <f t="shared" si="25"/>
        <v>6126000</v>
      </c>
      <c r="AH127" s="30">
        <f t="shared" si="43"/>
        <v>8.1619327456741752E-4</v>
      </c>
      <c r="AI127" s="31">
        <f t="shared" si="44"/>
        <v>0.11916421808684295</v>
      </c>
      <c r="AJ127" s="31">
        <f t="shared" si="45"/>
        <v>0.11998041136141037</v>
      </c>
      <c r="AK127" s="30">
        <f>IF(W127="si",($S127*'COSTOS DE CREDITOS'!$C$27)/DATA!$G127,"")</f>
        <v>65.906835757745824</v>
      </c>
      <c r="AL127" s="90">
        <f>IF(W127="si",'COSTOS DE CREDITOS'!$C$35,"")</f>
        <v>20.421138461538462</v>
      </c>
      <c r="AM127" s="30">
        <f t="shared" si="29"/>
        <v>307.69230769230774</v>
      </c>
      <c r="AN127" s="30">
        <f t="shared" si="30"/>
        <v>0</v>
      </c>
      <c r="AO127" s="30">
        <f t="shared" si="31"/>
        <v>394.02028191159201</v>
      </c>
      <c r="AP127" s="30">
        <f t="shared" si="32"/>
        <v>909.31971808840785</v>
      </c>
      <c r="AQ127" s="19">
        <f t="shared" si="33"/>
        <v>0.69768419452208008</v>
      </c>
    </row>
    <row r="128" spans="1:43" x14ac:dyDescent="0.2">
      <c r="A128" s="23" t="s">
        <v>5665</v>
      </c>
      <c r="B128" s="6" t="s">
        <v>5675</v>
      </c>
      <c r="C128" s="6" t="s">
        <v>5667</v>
      </c>
      <c r="D128" s="2">
        <v>140796</v>
      </c>
      <c r="E128" s="2">
        <v>141761</v>
      </c>
      <c r="F128" s="3" t="s">
        <v>177</v>
      </c>
      <c r="G128" s="2">
        <v>10</v>
      </c>
      <c r="H128" s="2">
        <v>141774</v>
      </c>
      <c r="I128" s="3" t="s">
        <v>178</v>
      </c>
      <c r="J128" s="15">
        <v>44945</v>
      </c>
      <c r="K128" s="24">
        <v>1078907285</v>
      </c>
      <c r="L128" s="15">
        <v>44957</v>
      </c>
      <c r="M128" s="15">
        <v>44957</v>
      </c>
      <c r="N128" s="15"/>
      <c r="O128" s="26" t="e">
        <f>VLOOKUP(D128,quash!A$2:$I$7791,9,FALSE)</f>
        <v>#N/A</v>
      </c>
      <c r="P128" s="7">
        <v>5000</v>
      </c>
      <c r="Q128" s="26">
        <v>147</v>
      </c>
      <c r="R128" s="19">
        <v>0.11226939921536</v>
      </c>
      <c r="S128" s="26">
        <v>16</v>
      </c>
      <c r="T128" s="7">
        <v>10000</v>
      </c>
      <c r="U128" s="2">
        <v>142</v>
      </c>
      <c r="V128" s="11">
        <v>2510.34</v>
      </c>
      <c r="W128" s="14" t="s">
        <v>5281</v>
      </c>
      <c r="X128" s="18">
        <v>1</v>
      </c>
      <c r="Y128" s="9">
        <v>10000</v>
      </c>
      <c r="Z128" s="19">
        <f t="shared" si="20"/>
        <v>0</v>
      </c>
      <c r="AA128" s="25">
        <v>2510.34</v>
      </c>
      <c r="AB128" s="30">
        <f t="shared" si="21"/>
        <v>296000</v>
      </c>
      <c r="AC128" s="30">
        <f t="shared" si="40"/>
        <v>3.3783783783783786E-2</v>
      </c>
      <c r="AD128" s="31">
        <f t="shared" si="41"/>
        <v>4.9662162162162167</v>
      </c>
      <c r="AE128" s="31">
        <f t="shared" si="42"/>
        <v>4.7972972972972974</v>
      </c>
      <c r="AG128" s="30">
        <f t="shared" si="25"/>
        <v>6126000</v>
      </c>
      <c r="AH128" s="30">
        <f t="shared" si="43"/>
        <v>1.632386549134835E-3</v>
      </c>
      <c r="AI128" s="31">
        <f t="shared" si="44"/>
        <v>0.23996082272282074</v>
      </c>
      <c r="AJ128" s="31">
        <f t="shared" si="45"/>
        <v>0.23179888997714657</v>
      </c>
      <c r="AK128" s="30">
        <f>IF(W128="si",($S128*'COSTOS DE CREDITOS'!$C$27)/DATA!$G128,"")</f>
        <v>32.953417878872912</v>
      </c>
      <c r="AL128" s="90">
        <f>IF(W128="si",'COSTOS DE CREDITOS'!$C$35,"")</f>
        <v>20.421138461538462</v>
      </c>
      <c r="AM128" s="30">
        <f t="shared" si="29"/>
        <v>615.38461538461547</v>
      </c>
      <c r="AN128" s="30">
        <f t="shared" si="30"/>
        <v>0</v>
      </c>
      <c r="AO128" s="30">
        <f t="shared" si="31"/>
        <v>668.75917172502682</v>
      </c>
      <c r="AP128" s="30">
        <f t="shared" si="32"/>
        <v>1841.5808282749733</v>
      </c>
      <c r="AQ128" s="19">
        <f t="shared" si="33"/>
        <v>0.73359816928183963</v>
      </c>
    </row>
    <row r="129" spans="1:43" x14ac:dyDescent="0.2">
      <c r="A129" s="23" t="s">
        <v>5665</v>
      </c>
      <c r="B129" s="6" t="s">
        <v>5672</v>
      </c>
      <c r="C129" s="6" t="s">
        <v>5667</v>
      </c>
      <c r="D129" s="2">
        <v>140417</v>
      </c>
      <c r="E129" s="2">
        <v>141927</v>
      </c>
      <c r="F129" s="3" t="s">
        <v>179</v>
      </c>
      <c r="G129" s="2">
        <v>5</v>
      </c>
      <c r="H129" s="2">
        <v>141933</v>
      </c>
      <c r="I129" s="3" t="s">
        <v>180</v>
      </c>
      <c r="J129" s="15">
        <v>44940</v>
      </c>
      <c r="K129" s="24">
        <v>1076401905</v>
      </c>
      <c r="L129" s="15">
        <v>44959</v>
      </c>
      <c r="M129" s="15">
        <v>44957</v>
      </c>
      <c r="N129" s="15"/>
      <c r="O129" s="26" t="e">
        <f>VLOOKUP(D129,quash!A$2:$I$7791,9,FALSE)</f>
        <v>#N/A</v>
      </c>
      <c r="P129" s="7">
        <v>11000</v>
      </c>
      <c r="Q129" s="26">
        <v>119</v>
      </c>
      <c r="R129" s="19">
        <v>4.4808469477509841E-2</v>
      </c>
      <c r="S129" s="26">
        <v>16</v>
      </c>
      <c r="T129" s="7">
        <v>5000</v>
      </c>
      <c r="U129" s="2">
        <v>147</v>
      </c>
      <c r="V129" s="11">
        <v>1303.3399999999999</v>
      </c>
      <c r="W129" s="14" t="s">
        <v>5281</v>
      </c>
      <c r="X129" s="18">
        <v>1</v>
      </c>
      <c r="Y129" s="9">
        <v>5000</v>
      </c>
      <c r="Z129" s="19">
        <f t="shared" si="20"/>
        <v>0</v>
      </c>
      <c r="AA129" s="25">
        <v>1303.3399999999999</v>
      </c>
      <c r="AB129" s="30">
        <f t="shared" si="21"/>
        <v>296000</v>
      </c>
      <c r="AC129" s="30">
        <f t="shared" si="40"/>
        <v>1.6891891891891893E-2</v>
      </c>
      <c r="AD129" s="31">
        <f t="shared" si="41"/>
        <v>2.0101351351351351</v>
      </c>
      <c r="AE129" s="31">
        <f t="shared" si="42"/>
        <v>2.4831081081081083</v>
      </c>
      <c r="AG129" s="30">
        <f t="shared" si="25"/>
        <v>6126000</v>
      </c>
      <c r="AH129" s="30">
        <f t="shared" si="43"/>
        <v>8.1619327456741752E-4</v>
      </c>
      <c r="AI129" s="31">
        <f t="shared" si="44"/>
        <v>9.7126999673522688E-2</v>
      </c>
      <c r="AJ129" s="31">
        <f t="shared" si="45"/>
        <v>0.11998041136141037</v>
      </c>
      <c r="AK129" s="30">
        <f>IF(W129="si",($S129*'COSTOS DE CREDITOS'!$C$27)/DATA!$G129,"")</f>
        <v>65.906835757745824</v>
      </c>
      <c r="AL129" s="90">
        <f>IF(W129="si",'COSTOS DE CREDITOS'!$C$35,"")</f>
        <v>20.421138461538462</v>
      </c>
      <c r="AM129" s="30">
        <f t="shared" si="29"/>
        <v>307.69230769230774</v>
      </c>
      <c r="AN129" s="30">
        <f t="shared" si="30"/>
        <v>0</v>
      </c>
      <c r="AO129" s="30">
        <f t="shared" si="31"/>
        <v>394.02028191159201</v>
      </c>
      <c r="AP129" s="30">
        <f t="shared" si="32"/>
        <v>909.31971808840785</v>
      </c>
      <c r="AQ129" s="19">
        <f t="shared" si="33"/>
        <v>0.69768419452208008</v>
      </c>
    </row>
    <row r="130" spans="1:43" x14ac:dyDescent="0.2">
      <c r="A130" s="23" t="s">
        <v>5665</v>
      </c>
      <c r="B130" s="6" t="s">
        <v>5674</v>
      </c>
      <c r="C130" s="6" t="s">
        <v>5670</v>
      </c>
      <c r="D130" s="2">
        <v>141707</v>
      </c>
      <c r="E130" s="2">
        <v>141912</v>
      </c>
      <c r="F130" s="3" t="s">
        <v>181</v>
      </c>
      <c r="G130" s="2">
        <v>5</v>
      </c>
      <c r="H130" s="2">
        <v>141926</v>
      </c>
      <c r="I130" s="3" t="s">
        <v>182</v>
      </c>
      <c r="J130" s="15">
        <v>44954</v>
      </c>
      <c r="K130" s="24">
        <v>1084824773</v>
      </c>
      <c r="L130" s="15">
        <v>44959</v>
      </c>
      <c r="M130" s="15">
        <v>44957</v>
      </c>
      <c r="N130" s="15"/>
      <c r="O130" s="26" t="e">
        <f>VLOOKUP(D130,quash!A$2:$I$7791,9,FALSE)</f>
        <v>#N/A</v>
      </c>
      <c r="P130" s="7">
        <v>10000</v>
      </c>
      <c r="Q130" s="26">
        <v>147</v>
      </c>
      <c r="R130" s="19">
        <v>7.9000519063170294E-2</v>
      </c>
      <c r="S130" s="26">
        <v>16</v>
      </c>
      <c r="T130" s="7">
        <v>5000</v>
      </c>
      <c r="U130" s="2">
        <v>147</v>
      </c>
      <c r="V130" s="11">
        <v>1303.3399999999999</v>
      </c>
      <c r="W130" s="14" t="s">
        <v>5281</v>
      </c>
      <c r="X130" s="18">
        <v>1</v>
      </c>
      <c r="Y130" s="9">
        <v>5000</v>
      </c>
      <c r="Z130" s="19">
        <f t="shared" ref="Z130:Z193" si="46">Y130/T130-1</f>
        <v>0</v>
      </c>
      <c r="AA130" s="25">
        <v>1303.3399999999999</v>
      </c>
      <c r="AB130" s="30">
        <f t="shared" ref="AB130:AB193" si="47">SUMIFS($T:$T,$M:$M,$M130,$O:$O,$O130)</f>
        <v>296000</v>
      </c>
      <c r="AC130" s="30">
        <f t="shared" si="40"/>
        <v>1.6891891891891893E-2</v>
      </c>
      <c r="AD130" s="31">
        <f t="shared" si="41"/>
        <v>2.4831081081081083</v>
      </c>
      <c r="AE130" s="31">
        <f t="shared" si="42"/>
        <v>2.4831081081081083</v>
      </c>
      <c r="AG130" s="30">
        <f t="shared" ref="AG130:AG193" si="48">SUMIFS($T:$T,$O:$O,$O130,$N:$N,1)</f>
        <v>6126000</v>
      </c>
      <c r="AH130" s="30">
        <f t="shared" si="43"/>
        <v>8.1619327456741752E-4</v>
      </c>
      <c r="AI130" s="31">
        <f t="shared" si="44"/>
        <v>0.11998041136141037</v>
      </c>
      <c r="AJ130" s="31">
        <f t="shared" si="45"/>
        <v>0.11998041136141037</v>
      </c>
      <c r="AK130" s="30">
        <f>IF(W130="si",($S130*'COSTOS DE CREDITOS'!$C$27)/DATA!$G130,"")</f>
        <v>65.906835757745824</v>
      </c>
      <c r="AL130" s="90">
        <f>IF(W130="si",'COSTOS DE CREDITOS'!$C$35,"")</f>
        <v>20.421138461538462</v>
      </c>
      <c r="AM130" s="30">
        <f t="shared" si="29"/>
        <v>307.69230769230774</v>
      </c>
      <c r="AN130" s="30">
        <f t="shared" si="30"/>
        <v>0</v>
      </c>
      <c r="AO130" s="30">
        <f t="shared" si="31"/>
        <v>394.02028191159201</v>
      </c>
      <c r="AP130" s="30">
        <f t="shared" si="32"/>
        <v>909.31971808840785</v>
      </c>
      <c r="AQ130" s="19">
        <f t="shared" si="33"/>
        <v>0.69768419452208008</v>
      </c>
    </row>
    <row r="131" spans="1:43" x14ac:dyDescent="0.2">
      <c r="A131" s="23" t="s">
        <v>5665</v>
      </c>
      <c r="B131" s="6" t="s">
        <v>5674</v>
      </c>
      <c r="C131" s="6" t="s">
        <v>5670</v>
      </c>
      <c r="D131" s="2">
        <v>141475</v>
      </c>
      <c r="E131" s="2">
        <v>141590</v>
      </c>
      <c r="F131" s="3" t="s">
        <v>183</v>
      </c>
      <c r="G131" s="2">
        <v>7</v>
      </c>
      <c r="H131" s="2">
        <v>141597</v>
      </c>
      <c r="I131" s="3" t="s">
        <v>184</v>
      </c>
      <c r="J131" s="15">
        <v>44951</v>
      </c>
      <c r="K131" s="24">
        <v>1083358532</v>
      </c>
      <c r="L131" s="15">
        <v>44956</v>
      </c>
      <c r="M131" s="15">
        <v>44957</v>
      </c>
      <c r="N131" s="15"/>
      <c r="O131" s="26" t="e">
        <f>VLOOKUP(D131,quash!A$2:$I$7791,9,FALSE)</f>
        <v>#N/A</v>
      </c>
      <c r="P131" s="7">
        <v>10000</v>
      </c>
      <c r="Q131" s="26">
        <v>132</v>
      </c>
      <c r="R131" s="19">
        <v>5.8283715876113903E-2</v>
      </c>
      <c r="S131" s="26">
        <v>16</v>
      </c>
      <c r="T131" s="7">
        <v>5000</v>
      </c>
      <c r="U131" s="2">
        <v>147</v>
      </c>
      <c r="V131" s="11">
        <v>1303.3399999999999</v>
      </c>
      <c r="W131" s="14" t="s">
        <v>5281</v>
      </c>
      <c r="X131" s="18">
        <v>1</v>
      </c>
      <c r="Y131" s="9">
        <v>5000</v>
      </c>
      <c r="Z131" s="19">
        <f t="shared" si="46"/>
        <v>0</v>
      </c>
      <c r="AA131" s="25">
        <v>1303.3399999999999</v>
      </c>
      <c r="AB131" s="30">
        <f t="shared" si="47"/>
        <v>296000</v>
      </c>
      <c r="AC131" s="30">
        <f t="shared" si="40"/>
        <v>1.6891891891891893E-2</v>
      </c>
      <c r="AD131" s="31">
        <f t="shared" si="41"/>
        <v>2.2297297297297298</v>
      </c>
      <c r="AE131" s="31">
        <f t="shared" si="42"/>
        <v>2.4831081081081083</v>
      </c>
      <c r="AG131" s="30">
        <f t="shared" si="48"/>
        <v>6126000</v>
      </c>
      <c r="AH131" s="30">
        <f t="shared" si="43"/>
        <v>8.1619327456741752E-4</v>
      </c>
      <c r="AI131" s="31">
        <f t="shared" si="44"/>
        <v>0.10773751224289911</v>
      </c>
      <c r="AJ131" s="31">
        <f t="shared" si="45"/>
        <v>0.11998041136141037</v>
      </c>
      <c r="AK131" s="30">
        <f>IF(W131="si",($S131*'COSTOS DE CREDITOS'!$C$27)/DATA!$G131,"")</f>
        <v>47.07631125553273</v>
      </c>
      <c r="AL131" s="90">
        <f>IF(W131="si",'COSTOS DE CREDITOS'!$C$35,"")</f>
        <v>20.421138461538462</v>
      </c>
      <c r="AM131" s="30">
        <f t="shared" ref="AM131:AM194" si="49">IF(W131="si",(20%/52*$S131)*$T131,"")</f>
        <v>307.69230769230774</v>
      </c>
      <c r="AN131" s="30">
        <f t="shared" ref="AN131:AN194" si="50">IF(W131="SI",T131-Y131,"")</f>
        <v>0</v>
      </c>
      <c r="AO131" s="30">
        <f t="shared" ref="AO131:AO194" si="51">SUM(AK131:AN131)</f>
        <v>375.1897574093789</v>
      </c>
      <c r="AP131" s="30">
        <f t="shared" ref="AP131:AP194" si="52">AA131-AO131</f>
        <v>928.15024259062102</v>
      </c>
      <c r="AQ131" s="19">
        <f t="shared" ref="AQ131:AQ194" si="53">IFERROR(AP131/AA131,"")</f>
        <v>0.71213209338363059</v>
      </c>
    </row>
    <row r="132" spans="1:43" x14ac:dyDescent="0.2">
      <c r="A132" s="23" t="s">
        <v>5665</v>
      </c>
      <c r="B132" s="6" t="s">
        <v>5669</v>
      </c>
      <c r="C132" s="6" t="s">
        <v>5670</v>
      </c>
      <c r="D132" s="2">
        <v>141701</v>
      </c>
      <c r="E132" s="2">
        <v>141825</v>
      </c>
      <c r="F132" s="3" t="s">
        <v>185</v>
      </c>
      <c r="G132" s="2">
        <v>5</v>
      </c>
      <c r="H132" s="2">
        <v>141833</v>
      </c>
      <c r="I132" s="3" t="s">
        <v>186</v>
      </c>
      <c r="J132" s="15">
        <v>44954</v>
      </c>
      <c r="K132" s="24">
        <v>1084776170</v>
      </c>
      <c r="L132" s="15">
        <v>44957</v>
      </c>
      <c r="M132" s="15">
        <v>44957</v>
      </c>
      <c r="N132" s="15"/>
      <c r="O132" s="26" t="e">
        <f>VLOOKUP(D132,quash!A$2:$I$7791,9,FALSE)</f>
        <v>#N/A</v>
      </c>
      <c r="P132" s="7">
        <v>14000</v>
      </c>
      <c r="Q132" s="26">
        <v>117</v>
      </c>
      <c r="R132" s="19">
        <v>3.7338901947233501E-2</v>
      </c>
      <c r="S132" s="93">
        <v>26</v>
      </c>
      <c r="T132" s="7">
        <v>5000</v>
      </c>
      <c r="U132" s="2">
        <v>147</v>
      </c>
      <c r="V132" s="11">
        <v>1303.3399999999999</v>
      </c>
      <c r="W132" s="14" t="s">
        <v>5281</v>
      </c>
      <c r="X132" s="18">
        <v>0.74605447367056543</v>
      </c>
      <c r="Y132" s="9">
        <v>3730.272368352827</v>
      </c>
      <c r="Z132" s="19">
        <f t="shared" si="46"/>
        <v>-0.25394552632943457</v>
      </c>
      <c r="AA132" s="25">
        <v>972.3626377137947</v>
      </c>
      <c r="AB132" s="30">
        <f t="shared" si="47"/>
        <v>296000</v>
      </c>
      <c r="AC132" s="30">
        <f t="shared" si="40"/>
        <v>1.6891891891891893E-2</v>
      </c>
      <c r="AD132" s="31">
        <f t="shared" si="41"/>
        <v>1.9763513513513515</v>
      </c>
      <c r="AE132" s="31">
        <f t="shared" si="42"/>
        <v>2.4831081081081083</v>
      </c>
      <c r="AG132" s="30">
        <f t="shared" si="48"/>
        <v>6126000</v>
      </c>
      <c r="AH132" s="30">
        <f t="shared" si="43"/>
        <v>8.1619327456741752E-4</v>
      </c>
      <c r="AI132" s="31">
        <f t="shared" si="44"/>
        <v>9.5494613124387853E-2</v>
      </c>
      <c r="AJ132" s="31">
        <f t="shared" si="45"/>
        <v>0.11998041136141037</v>
      </c>
      <c r="AK132" s="30">
        <f>IF(W132="si",($S132*'COSTOS DE CREDITOS'!$C$27)/DATA!$G132,"")</f>
        <v>107.09860810633695</v>
      </c>
      <c r="AL132" s="90">
        <f>IF(W132="si",'COSTOS DE CREDITOS'!$C$35,"")</f>
        <v>20.421138461538462</v>
      </c>
      <c r="AM132" s="30">
        <f t="shared" si="49"/>
        <v>500</v>
      </c>
      <c r="AN132" s="30">
        <f t="shared" si="50"/>
        <v>1269.727631647173</v>
      </c>
      <c r="AO132" s="30">
        <f t="shared" si="51"/>
        <v>1897.2473782150485</v>
      </c>
      <c r="AP132" s="30">
        <f t="shared" si="52"/>
        <v>-924.88474050125376</v>
      </c>
      <c r="AQ132" s="19">
        <f t="shared" si="53"/>
        <v>-0.95117264344486718</v>
      </c>
    </row>
    <row r="133" spans="1:43" x14ac:dyDescent="0.2">
      <c r="A133" s="23" t="s">
        <v>5665</v>
      </c>
      <c r="B133" s="6" t="s">
        <v>5669</v>
      </c>
      <c r="C133" s="6" t="s">
        <v>5670</v>
      </c>
      <c r="D133" s="2">
        <v>141703</v>
      </c>
      <c r="E133" s="2">
        <v>141825</v>
      </c>
      <c r="F133" s="3" t="s">
        <v>185</v>
      </c>
      <c r="G133" s="2">
        <v>5</v>
      </c>
      <c r="H133" s="2">
        <v>141834</v>
      </c>
      <c r="I133" s="3" t="s">
        <v>187</v>
      </c>
      <c r="J133" s="15" t="s">
        <v>5688</v>
      </c>
      <c r="K133" s="24" t="s">
        <v>5688</v>
      </c>
      <c r="L133" s="15">
        <v>44957</v>
      </c>
      <c r="M133" s="15">
        <v>44957</v>
      </c>
      <c r="N133" s="15"/>
      <c r="O133" s="26" t="e">
        <f>VLOOKUP(D133,quash!A$2:$I$7791,9,FALSE)</f>
        <v>#N/A</v>
      </c>
      <c r="P133" s="7">
        <v>14000</v>
      </c>
      <c r="Q133" s="26">
        <v>117</v>
      </c>
      <c r="R133" s="19">
        <v>3.7338901947233501E-2</v>
      </c>
      <c r="S133" s="93">
        <v>26</v>
      </c>
      <c r="T133" s="7">
        <v>5000</v>
      </c>
      <c r="U133" s="2">
        <v>147</v>
      </c>
      <c r="V133" s="11">
        <v>1303.3399999999999</v>
      </c>
      <c r="W133" s="14" t="s">
        <v>5281</v>
      </c>
      <c r="X133" s="18">
        <v>0.74605447367056543</v>
      </c>
      <c r="Y133" s="9">
        <v>3730.272368352827</v>
      </c>
      <c r="Z133" s="19">
        <f t="shared" si="46"/>
        <v>-0.25394552632943457</v>
      </c>
      <c r="AA133" s="25">
        <v>972.3626377137947</v>
      </c>
      <c r="AB133" s="30">
        <f t="shared" si="47"/>
        <v>296000</v>
      </c>
      <c r="AC133" s="30">
        <f t="shared" si="40"/>
        <v>1.6891891891891893E-2</v>
      </c>
      <c r="AD133" s="31">
        <f t="shared" si="41"/>
        <v>1.9763513513513515</v>
      </c>
      <c r="AE133" s="31">
        <f t="shared" si="42"/>
        <v>2.4831081081081083</v>
      </c>
      <c r="AG133" s="30">
        <f t="shared" si="48"/>
        <v>6126000</v>
      </c>
      <c r="AH133" s="30">
        <f t="shared" si="43"/>
        <v>8.1619327456741752E-4</v>
      </c>
      <c r="AI133" s="31">
        <f t="shared" si="44"/>
        <v>9.5494613124387853E-2</v>
      </c>
      <c r="AJ133" s="31">
        <f t="shared" si="45"/>
        <v>0.11998041136141037</v>
      </c>
      <c r="AK133" s="30">
        <f>IF(W133="si",($S133*'COSTOS DE CREDITOS'!$C$27)/DATA!$G133,"")</f>
        <v>107.09860810633695</v>
      </c>
      <c r="AL133" s="90">
        <f>IF(W133="si",'COSTOS DE CREDITOS'!$C$35,"")</f>
        <v>20.421138461538462</v>
      </c>
      <c r="AM133" s="30">
        <f t="shared" si="49"/>
        <v>500</v>
      </c>
      <c r="AN133" s="30">
        <f t="shared" si="50"/>
        <v>1269.727631647173</v>
      </c>
      <c r="AO133" s="30">
        <f t="shared" si="51"/>
        <v>1897.2473782150485</v>
      </c>
      <c r="AP133" s="30">
        <f t="shared" si="52"/>
        <v>-924.88474050125376</v>
      </c>
      <c r="AQ133" s="19">
        <f t="shared" si="53"/>
        <v>-0.95117264344486718</v>
      </c>
    </row>
    <row r="134" spans="1:43" x14ac:dyDescent="0.2">
      <c r="A134" s="23" t="s">
        <v>5665</v>
      </c>
      <c r="B134" s="6" t="s">
        <v>5669</v>
      </c>
      <c r="C134" s="6" t="s">
        <v>5670</v>
      </c>
      <c r="D134" s="2">
        <v>141702</v>
      </c>
      <c r="E134" s="2">
        <v>141825</v>
      </c>
      <c r="F134" s="3" t="s">
        <v>185</v>
      </c>
      <c r="G134" s="2">
        <v>5</v>
      </c>
      <c r="H134" s="2">
        <v>141835</v>
      </c>
      <c r="I134" s="3" t="s">
        <v>188</v>
      </c>
      <c r="J134" s="15">
        <v>44954</v>
      </c>
      <c r="K134" s="24">
        <v>1084777031</v>
      </c>
      <c r="L134" s="15">
        <v>44957</v>
      </c>
      <c r="M134" s="15">
        <v>44957</v>
      </c>
      <c r="N134" s="15"/>
      <c r="O134" s="26" t="e">
        <f>VLOOKUP(D134,quash!A$2:$I$7791,9,FALSE)</f>
        <v>#N/A</v>
      </c>
      <c r="P134" s="7">
        <v>14000</v>
      </c>
      <c r="Q134" s="26">
        <v>117</v>
      </c>
      <c r="R134" s="19">
        <v>3.7338901947233501E-2</v>
      </c>
      <c r="S134" s="93">
        <v>26</v>
      </c>
      <c r="T134" s="7">
        <v>5000</v>
      </c>
      <c r="U134" s="2">
        <v>147</v>
      </c>
      <c r="V134" s="11">
        <v>1303.3399999999999</v>
      </c>
      <c r="W134" s="14" t="s">
        <v>5281</v>
      </c>
      <c r="X134" s="18">
        <v>0.74605447367056543</v>
      </c>
      <c r="Y134" s="9">
        <v>3730.272368352827</v>
      </c>
      <c r="Z134" s="19">
        <f t="shared" si="46"/>
        <v>-0.25394552632943457</v>
      </c>
      <c r="AA134" s="25">
        <v>972.3626377137947</v>
      </c>
      <c r="AB134" s="30">
        <f t="shared" si="47"/>
        <v>296000</v>
      </c>
      <c r="AC134" s="30">
        <f t="shared" si="40"/>
        <v>1.6891891891891893E-2</v>
      </c>
      <c r="AD134" s="31">
        <f t="shared" si="41"/>
        <v>1.9763513513513515</v>
      </c>
      <c r="AE134" s="31">
        <f t="shared" si="42"/>
        <v>2.4831081081081083</v>
      </c>
      <c r="AG134" s="30">
        <f t="shared" si="48"/>
        <v>6126000</v>
      </c>
      <c r="AH134" s="30">
        <f t="shared" si="43"/>
        <v>8.1619327456741752E-4</v>
      </c>
      <c r="AI134" s="31">
        <f t="shared" si="44"/>
        <v>9.5494613124387853E-2</v>
      </c>
      <c r="AJ134" s="31">
        <f t="shared" si="45"/>
        <v>0.11998041136141037</v>
      </c>
      <c r="AK134" s="30">
        <f>IF(W134="si",($S134*'COSTOS DE CREDITOS'!$C$27)/DATA!$G134,"")</f>
        <v>107.09860810633695</v>
      </c>
      <c r="AL134" s="90">
        <f>IF(W134="si",'COSTOS DE CREDITOS'!$C$35,"")</f>
        <v>20.421138461538462</v>
      </c>
      <c r="AM134" s="30">
        <f t="shared" si="49"/>
        <v>500</v>
      </c>
      <c r="AN134" s="30">
        <f t="shared" si="50"/>
        <v>1269.727631647173</v>
      </c>
      <c r="AO134" s="30">
        <f t="shared" si="51"/>
        <v>1897.2473782150485</v>
      </c>
      <c r="AP134" s="30">
        <f t="shared" si="52"/>
        <v>-924.88474050125376</v>
      </c>
      <c r="AQ134" s="19">
        <f t="shared" si="53"/>
        <v>-0.95117264344486718</v>
      </c>
    </row>
    <row r="135" spans="1:43" x14ac:dyDescent="0.2">
      <c r="A135" s="23" t="s">
        <v>5665</v>
      </c>
      <c r="B135" s="6" t="s">
        <v>5678</v>
      </c>
      <c r="C135" s="6" t="s">
        <v>5670</v>
      </c>
      <c r="D135" s="2">
        <v>141609</v>
      </c>
      <c r="E135" s="2">
        <v>141882</v>
      </c>
      <c r="F135" s="3" t="s">
        <v>189</v>
      </c>
      <c r="G135" s="2">
        <v>5</v>
      </c>
      <c r="H135" s="2">
        <v>141889</v>
      </c>
      <c r="I135" s="3" t="s">
        <v>190</v>
      </c>
      <c r="J135" s="15">
        <v>44953</v>
      </c>
      <c r="K135" s="24">
        <v>1084255911</v>
      </c>
      <c r="L135" s="15">
        <v>44959</v>
      </c>
      <c r="M135" s="15">
        <v>44957</v>
      </c>
      <c r="N135" s="15"/>
      <c r="O135" s="26" t="e">
        <f>VLOOKUP(D135,quash!A$2:$I$7791,9,FALSE)</f>
        <v>#N/A</v>
      </c>
      <c r="P135" s="7">
        <v>10000</v>
      </c>
      <c r="Q135" s="26">
        <v>110</v>
      </c>
      <c r="R135" s="19">
        <v>3.3220596517330399E-2</v>
      </c>
      <c r="S135" s="26">
        <v>16</v>
      </c>
      <c r="T135" s="7">
        <v>5000</v>
      </c>
      <c r="U135" s="2">
        <v>147</v>
      </c>
      <c r="V135" s="11">
        <v>1303.3399999999999</v>
      </c>
      <c r="W135" s="14" t="s">
        <v>5281</v>
      </c>
      <c r="X135" s="18">
        <v>1</v>
      </c>
      <c r="Y135" s="9">
        <v>5000</v>
      </c>
      <c r="Z135" s="19">
        <f t="shared" si="46"/>
        <v>0</v>
      </c>
      <c r="AA135" s="25">
        <v>1303.3399999999999</v>
      </c>
      <c r="AB135" s="30">
        <f t="shared" si="47"/>
        <v>296000</v>
      </c>
      <c r="AC135" s="30">
        <f t="shared" si="40"/>
        <v>1.6891891891891893E-2</v>
      </c>
      <c r="AD135" s="31">
        <f t="shared" si="41"/>
        <v>1.8581081081081081</v>
      </c>
      <c r="AE135" s="31">
        <f t="shared" si="42"/>
        <v>2.4831081081081083</v>
      </c>
      <c r="AG135" s="30">
        <f t="shared" si="48"/>
        <v>6126000</v>
      </c>
      <c r="AH135" s="30">
        <f t="shared" si="43"/>
        <v>8.1619327456741752E-4</v>
      </c>
      <c r="AI135" s="31">
        <f t="shared" si="44"/>
        <v>8.9781260202415933E-2</v>
      </c>
      <c r="AJ135" s="31">
        <f t="shared" si="45"/>
        <v>0.11998041136141037</v>
      </c>
      <c r="AK135" s="30">
        <f>IF(W135="si",($S135*'COSTOS DE CREDITOS'!$C$27)/DATA!$G135,"")</f>
        <v>65.906835757745824</v>
      </c>
      <c r="AL135" s="90">
        <f>IF(W135="si",'COSTOS DE CREDITOS'!$C$35,"")</f>
        <v>20.421138461538462</v>
      </c>
      <c r="AM135" s="30">
        <f t="shared" si="49"/>
        <v>307.69230769230774</v>
      </c>
      <c r="AN135" s="30">
        <f t="shared" si="50"/>
        <v>0</v>
      </c>
      <c r="AO135" s="30">
        <f t="shared" si="51"/>
        <v>394.02028191159201</v>
      </c>
      <c r="AP135" s="30">
        <f t="shared" si="52"/>
        <v>909.31971808840785</v>
      </c>
      <c r="AQ135" s="19">
        <f t="shared" si="53"/>
        <v>0.69768419452208008</v>
      </c>
    </row>
    <row r="136" spans="1:43" x14ac:dyDescent="0.2">
      <c r="A136" s="23" t="s">
        <v>5665</v>
      </c>
      <c r="B136" s="6" t="s">
        <v>5679</v>
      </c>
      <c r="C136" s="6" t="s">
        <v>5680</v>
      </c>
      <c r="D136" s="2">
        <v>141741</v>
      </c>
      <c r="E136" s="2">
        <v>141989</v>
      </c>
      <c r="F136" s="3" t="s">
        <v>168</v>
      </c>
      <c r="G136" s="2">
        <v>5</v>
      </c>
      <c r="H136" s="2">
        <v>141991</v>
      </c>
      <c r="I136" s="3" t="s">
        <v>191</v>
      </c>
      <c r="J136" s="15">
        <v>44954</v>
      </c>
      <c r="K136" s="24">
        <v>1084913151</v>
      </c>
      <c r="L136" s="15">
        <v>44959</v>
      </c>
      <c r="M136" s="15">
        <v>44957</v>
      </c>
      <c r="N136" s="15"/>
      <c r="O136" s="26" t="e">
        <f>VLOOKUP(D136,quash!A$2:$I$7791,9,FALSE)</f>
        <v>#N/A</v>
      </c>
      <c r="P136" s="7">
        <v>5000</v>
      </c>
      <c r="Q136" s="26">
        <v>147</v>
      </c>
      <c r="R136" s="19">
        <v>0.11226939921536</v>
      </c>
      <c r="S136" s="26">
        <v>16</v>
      </c>
      <c r="T136" s="7">
        <v>8000</v>
      </c>
      <c r="U136" s="2">
        <v>142</v>
      </c>
      <c r="V136" s="11">
        <v>2013.74</v>
      </c>
      <c r="W136" s="14" t="s">
        <v>5281</v>
      </c>
      <c r="X136" s="18">
        <v>1</v>
      </c>
      <c r="Y136" s="9">
        <v>8000</v>
      </c>
      <c r="Z136" s="19">
        <f t="shared" si="46"/>
        <v>0</v>
      </c>
      <c r="AA136" s="25">
        <v>2013.74</v>
      </c>
      <c r="AB136" s="30">
        <f t="shared" si="47"/>
        <v>296000</v>
      </c>
      <c r="AC136" s="30">
        <f t="shared" si="40"/>
        <v>2.7027027027027029E-2</v>
      </c>
      <c r="AD136" s="31">
        <f t="shared" si="41"/>
        <v>3.9729729729729732</v>
      </c>
      <c r="AE136" s="31">
        <f t="shared" si="42"/>
        <v>3.8378378378378382</v>
      </c>
      <c r="AG136" s="30">
        <f t="shared" si="48"/>
        <v>6126000</v>
      </c>
      <c r="AH136" s="30">
        <f t="shared" si="43"/>
        <v>1.3059092393078681E-3</v>
      </c>
      <c r="AI136" s="31">
        <f t="shared" si="44"/>
        <v>0.19196865817825662</v>
      </c>
      <c r="AJ136" s="31">
        <f t="shared" si="45"/>
        <v>0.18543911198171725</v>
      </c>
      <c r="AK136" s="30">
        <f>IF(W136="si",($S136*'COSTOS DE CREDITOS'!$C$27)/DATA!$G136,"")</f>
        <v>65.906835757745824</v>
      </c>
      <c r="AL136" s="90">
        <f>IF(W136="si",'COSTOS DE CREDITOS'!$C$35,"")</f>
        <v>20.421138461538462</v>
      </c>
      <c r="AM136" s="30">
        <f t="shared" si="49"/>
        <v>492.30769230769232</v>
      </c>
      <c r="AN136" s="30">
        <f t="shared" si="50"/>
        <v>0</v>
      </c>
      <c r="AO136" s="30">
        <f t="shared" si="51"/>
        <v>578.63566652697659</v>
      </c>
      <c r="AP136" s="30">
        <f t="shared" si="52"/>
        <v>1435.1043334730234</v>
      </c>
      <c r="AQ136" s="19">
        <f t="shared" si="53"/>
        <v>0.71265621851531147</v>
      </c>
    </row>
    <row r="137" spans="1:43" x14ac:dyDescent="0.2">
      <c r="A137" s="23" t="s">
        <v>5665</v>
      </c>
      <c r="B137" s="6" t="s">
        <v>5679</v>
      </c>
      <c r="C137" s="6" t="s">
        <v>5680</v>
      </c>
      <c r="D137" s="2">
        <v>141581</v>
      </c>
      <c r="E137" s="2">
        <v>141989</v>
      </c>
      <c r="F137" s="3" t="s">
        <v>168</v>
      </c>
      <c r="G137" s="2">
        <v>5</v>
      </c>
      <c r="H137" s="2">
        <v>141992</v>
      </c>
      <c r="I137" s="3" t="s">
        <v>192</v>
      </c>
      <c r="J137" s="15">
        <v>44952</v>
      </c>
      <c r="K137" s="24">
        <v>1084046556</v>
      </c>
      <c r="L137" s="15">
        <v>44959</v>
      </c>
      <c r="M137" s="15">
        <v>44957</v>
      </c>
      <c r="N137" s="15"/>
      <c r="O137" s="26" t="e">
        <f>VLOOKUP(D137,quash!A$2:$I$7791,9,FALSE)</f>
        <v>#N/A</v>
      </c>
      <c r="P137" s="7">
        <v>5000</v>
      </c>
      <c r="Q137" s="26">
        <v>147</v>
      </c>
      <c r="R137" s="19">
        <v>0.11226939921536</v>
      </c>
      <c r="S137" s="26">
        <v>16</v>
      </c>
      <c r="T137" s="7">
        <v>6000</v>
      </c>
      <c r="U137" s="2">
        <v>142</v>
      </c>
      <c r="V137" s="11">
        <v>1503.37</v>
      </c>
      <c r="W137" s="14" t="s">
        <v>5281</v>
      </c>
      <c r="X137" s="18">
        <v>1</v>
      </c>
      <c r="Y137" s="9">
        <v>6000</v>
      </c>
      <c r="Z137" s="19">
        <f t="shared" si="46"/>
        <v>0</v>
      </c>
      <c r="AA137" s="25">
        <v>1503.37</v>
      </c>
      <c r="AB137" s="30">
        <f t="shared" si="47"/>
        <v>296000</v>
      </c>
      <c r="AC137" s="30">
        <f t="shared" si="40"/>
        <v>2.0270270270270271E-2</v>
      </c>
      <c r="AD137" s="31">
        <f t="shared" si="41"/>
        <v>2.9797297297297298</v>
      </c>
      <c r="AE137" s="31">
        <f t="shared" si="42"/>
        <v>2.8783783783783785</v>
      </c>
      <c r="AG137" s="30">
        <f t="shared" si="48"/>
        <v>6126000</v>
      </c>
      <c r="AH137" s="30">
        <f t="shared" si="43"/>
        <v>9.7943192948090111E-4</v>
      </c>
      <c r="AI137" s="31">
        <f t="shared" si="44"/>
        <v>0.14397649363369247</v>
      </c>
      <c r="AJ137" s="31">
        <f t="shared" si="45"/>
        <v>0.13907933398628797</v>
      </c>
      <c r="AK137" s="30">
        <f>IF(W137="si",($S137*'COSTOS DE CREDITOS'!$C$27)/DATA!$G137,"")</f>
        <v>65.906835757745824</v>
      </c>
      <c r="AL137" s="90">
        <f>IF(W137="si",'COSTOS DE CREDITOS'!$C$35,"")</f>
        <v>20.421138461538462</v>
      </c>
      <c r="AM137" s="30">
        <f t="shared" si="49"/>
        <v>369.23076923076923</v>
      </c>
      <c r="AN137" s="30">
        <f t="shared" si="50"/>
        <v>0</v>
      </c>
      <c r="AO137" s="30">
        <f t="shared" si="51"/>
        <v>455.5587434500535</v>
      </c>
      <c r="AP137" s="30">
        <f t="shared" si="52"/>
        <v>1047.8112565499464</v>
      </c>
      <c r="AQ137" s="19">
        <f t="shared" si="53"/>
        <v>0.69697496727348984</v>
      </c>
    </row>
    <row r="138" spans="1:43" x14ac:dyDescent="0.2">
      <c r="A138" s="23" t="s">
        <v>5665</v>
      </c>
      <c r="B138" s="6" t="s">
        <v>5679</v>
      </c>
      <c r="C138" s="6" t="s">
        <v>5680</v>
      </c>
      <c r="D138" s="2">
        <v>141574</v>
      </c>
      <c r="E138" s="2">
        <v>141989</v>
      </c>
      <c r="F138" s="3" t="s">
        <v>168</v>
      </c>
      <c r="G138" s="2">
        <v>5</v>
      </c>
      <c r="H138" s="2">
        <v>141993</v>
      </c>
      <c r="I138" s="3" t="s">
        <v>193</v>
      </c>
      <c r="J138" s="15">
        <v>44952</v>
      </c>
      <c r="K138" s="24">
        <v>1084047462</v>
      </c>
      <c r="L138" s="15">
        <v>44959</v>
      </c>
      <c r="M138" s="15">
        <v>44957</v>
      </c>
      <c r="N138" s="15"/>
      <c r="O138" s="26" t="e">
        <f>VLOOKUP(D138,quash!A$2:$I$7791,9,FALSE)</f>
        <v>#N/A</v>
      </c>
      <c r="P138" s="7">
        <v>5000</v>
      </c>
      <c r="Q138" s="26">
        <v>147</v>
      </c>
      <c r="R138" s="19">
        <v>0.11226939921536</v>
      </c>
      <c r="S138" s="26">
        <v>16</v>
      </c>
      <c r="T138" s="7">
        <v>8000</v>
      </c>
      <c r="U138" s="2">
        <v>142</v>
      </c>
      <c r="V138" s="11">
        <v>2013.74</v>
      </c>
      <c r="W138" s="14" t="s">
        <v>5281</v>
      </c>
      <c r="X138" s="18">
        <v>1</v>
      </c>
      <c r="Y138" s="9">
        <v>8000</v>
      </c>
      <c r="Z138" s="19">
        <f t="shared" si="46"/>
        <v>0</v>
      </c>
      <c r="AA138" s="25">
        <v>2013.74</v>
      </c>
      <c r="AB138" s="30">
        <f t="shared" si="47"/>
        <v>296000</v>
      </c>
      <c r="AC138" s="30">
        <f t="shared" si="40"/>
        <v>2.7027027027027029E-2</v>
      </c>
      <c r="AD138" s="31">
        <f t="shared" si="41"/>
        <v>3.9729729729729732</v>
      </c>
      <c r="AE138" s="31">
        <f t="shared" si="42"/>
        <v>3.8378378378378382</v>
      </c>
      <c r="AG138" s="30">
        <f t="shared" si="48"/>
        <v>6126000</v>
      </c>
      <c r="AH138" s="30">
        <f t="shared" si="43"/>
        <v>1.3059092393078681E-3</v>
      </c>
      <c r="AI138" s="31">
        <f t="shared" si="44"/>
        <v>0.19196865817825662</v>
      </c>
      <c r="AJ138" s="31">
        <f t="shared" si="45"/>
        <v>0.18543911198171725</v>
      </c>
      <c r="AK138" s="30">
        <f>IF(W138="si",($S138*'COSTOS DE CREDITOS'!$C$27)/DATA!$G138,"")</f>
        <v>65.906835757745824</v>
      </c>
      <c r="AL138" s="90">
        <f>IF(W138="si",'COSTOS DE CREDITOS'!$C$35,"")</f>
        <v>20.421138461538462</v>
      </c>
      <c r="AM138" s="30">
        <f t="shared" si="49"/>
        <v>492.30769230769232</v>
      </c>
      <c r="AN138" s="30">
        <f t="shared" si="50"/>
        <v>0</v>
      </c>
      <c r="AO138" s="30">
        <f t="shared" si="51"/>
        <v>578.63566652697659</v>
      </c>
      <c r="AP138" s="30">
        <f t="shared" si="52"/>
        <v>1435.1043334730234</v>
      </c>
      <c r="AQ138" s="19">
        <f t="shared" si="53"/>
        <v>0.71265621851531147</v>
      </c>
    </row>
    <row r="139" spans="1:43" x14ac:dyDescent="0.2">
      <c r="A139" s="23" t="s">
        <v>5665</v>
      </c>
      <c r="B139" s="6" t="s">
        <v>5679</v>
      </c>
      <c r="C139" s="6" t="s">
        <v>5680</v>
      </c>
      <c r="D139" s="2">
        <v>141573</v>
      </c>
      <c r="E139" s="2">
        <v>141989</v>
      </c>
      <c r="F139" s="3" t="s">
        <v>168</v>
      </c>
      <c r="G139" s="2">
        <v>5</v>
      </c>
      <c r="H139" s="2">
        <v>141994</v>
      </c>
      <c r="I139" s="3" t="s">
        <v>194</v>
      </c>
      <c r="J139" s="15">
        <v>44952</v>
      </c>
      <c r="K139" s="24">
        <v>1084047873</v>
      </c>
      <c r="L139" s="15">
        <v>44959</v>
      </c>
      <c r="M139" s="15">
        <v>44957</v>
      </c>
      <c r="N139" s="15"/>
      <c r="O139" s="26" t="e">
        <f>VLOOKUP(D139,quash!A$2:$I$7791,9,FALSE)</f>
        <v>#N/A</v>
      </c>
      <c r="P139" s="7">
        <v>5000</v>
      </c>
      <c r="Q139" s="26">
        <v>147</v>
      </c>
      <c r="R139" s="19">
        <v>0.11226939921536</v>
      </c>
      <c r="S139" s="26">
        <v>16</v>
      </c>
      <c r="T139" s="7">
        <v>6000</v>
      </c>
      <c r="U139" s="2">
        <v>142</v>
      </c>
      <c r="V139" s="11">
        <v>1503.37</v>
      </c>
      <c r="W139" s="14" t="s">
        <v>5281</v>
      </c>
      <c r="X139" s="18">
        <v>1</v>
      </c>
      <c r="Y139" s="9">
        <v>6000</v>
      </c>
      <c r="Z139" s="19">
        <f t="shared" si="46"/>
        <v>0</v>
      </c>
      <c r="AA139" s="25">
        <v>1503.37</v>
      </c>
      <c r="AB139" s="30">
        <f t="shared" si="47"/>
        <v>296000</v>
      </c>
      <c r="AC139" s="30">
        <f t="shared" si="40"/>
        <v>2.0270270270270271E-2</v>
      </c>
      <c r="AD139" s="31">
        <f t="shared" si="41"/>
        <v>2.9797297297297298</v>
      </c>
      <c r="AE139" s="31">
        <f t="shared" si="42"/>
        <v>2.8783783783783785</v>
      </c>
      <c r="AG139" s="30">
        <f t="shared" si="48"/>
        <v>6126000</v>
      </c>
      <c r="AH139" s="30">
        <f t="shared" si="43"/>
        <v>9.7943192948090111E-4</v>
      </c>
      <c r="AI139" s="31">
        <f t="shared" si="44"/>
        <v>0.14397649363369247</v>
      </c>
      <c r="AJ139" s="31">
        <f t="shared" si="45"/>
        <v>0.13907933398628797</v>
      </c>
      <c r="AK139" s="30">
        <f>IF(W139="si",($S139*'COSTOS DE CREDITOS'!$C$27)/DATA!$G139,"")</f>
        <v>65.906835757745824</v>
      </c>
      <c r="AL139" s="90">
        <f>IF(W139="si",'COSTOS DE CREDITOS'!$C$35,"")</f>
        <v>20.421138461538462</v>
      </c>
      <c r="AM139" s="30">
        <f t="shared" si="49"/>
        <v>369.23076923076923</v>
      </c>
      <c r="AN139" s="30">
        <f t="shared" si="50"/>
        <v>0</v>
      </c>
      <c r="AO139" s="30">
        <f t="shared" si="51"/>
        <v>455.5587434500535</v>
      </c>
      <c r="AP139" s="30">
        <f t="shared" si="52"/>
        <v>1047.8112565499464</v>
      </c>
      <c r="AQ139" s="19">
        <f t="shared" si="53"/>
        <v>0.69697496727348984</v>
      </c>
    </row>
    <row r="140" spans="1:43" x14ac:dyDescent="0.2">
      <c r="A140" s="23" t="s">
        <v>5665</v>
      </c>
      <c r="B140" s="6" t="s">
        <v>5669</v>
      </c>
      <c r="C140" s="6" t="s">
        <v>5670</v>
      </c>
      <c r="D140" s="2">
        <v>141864</v>
      </c>
      <c r="E140" s="2">
        <v>141943</v>
      </c>
      <c r="F140" s="3" t="s">
        <v>195</v>
      </c>
      <c r="G140" s="2">
        <v>5</v>
      </c>
      <c r="H140" s="2">
        <v>141950</v>
      </c>
      <c r="I140" s="3" t="s">
        <v>196</v>
      </c>
      <c r="J140" s="15">
        <v>44956</v>
      </c>
      <c r="K140" s="24">
        <v>1085732729</v>
      </c>
      <c r="L140" s="15">
        <v>44959</v>
      </c>
      <c r="M140" s="15">
        <v>44957</v>
      </c>
      <c r="N140" s="15"/>
      <c r="O140" s="26" t="e">
        <f>VLOOKUP(D140,quash!A$2:$I$7791,9,FALSE)</f>
        <v>#N/A</v>
      </c>
      <c r="P140" s="7">
        <v>10000</v>
      </c>
      <c r="Q140" s="26">
        <v>110</v>
      </c>
      <c r="R140" s="19">
        <v>3.3741050530766099E-2</v>
      </c>
      <c r="S140" s="26">
        <v>16</v>
      </c>
      <c r="T140" s="7">
        <v>8000</v>
      </c>
      <c r="U140" s="2">
        <v>142</v>
      </c>
      <c r="V140" s="11">
        <v>2013.74</v>
      </c>
      <c r="W140" s="14" t="s">
        <v>5281</v>
      </c>
      <c r="X140" s="18">
        <v>1</v>
      </c>
      <c r="Y140" s="9">
        <v>8000</v>
      </c>
      <c r="Z140" s="19">
        <f t="shared" si="46"/>
        <v>0</v>
      </c>
      <c r="AA140" s="25">
        <v>2013.74</v>
      </c>
      <c r="AB140" s="30">
        <f t="shared" si="47"/>
        <v>296000</v>
      </c>
      <c r="AC140" s="30">
        <f t="shared" si="40"/>
        <v>2.7027027027027029E-2</v>
      </c>
      <c r="AD140" s="31">
        <f t="shared" si="41"/>
        <v>2.9729729729729732</v>
      </c>
      <c r="AE140" s="31">
        <f t="shared" si="42"/>
        <v>3.8378378378378382</v>
      </c>
      <c r="AG140" s="30">
        <f t="shared" si="48"/>
        <v>6126000</v>
      </c>
      <c r="AH140" s="30">
        <f t="shared" si="43"/>
        <v>1.3059092393078681E-3</v>
      </c>
      <c r="AI140" s="31">
        <f t="shared" si="44"/>
        <v>0.14365001632386548</v>
      </c>
      <c r="AJ140" s="31">
        <f t="shared" si="45"/>
        <v>0.18543911198171725</v>
      </c>
      <c r="AK140" s="30">
        <f>IF(W140="si",($S140*'COSTOS DE CREDITOS'!$C$27)/DATA!$G140,"")</f>
        <v>65.906835757745824</v>
      </c>
      <c r="AL140" s="90">
        <f>IF(W140="si",'COSTOS DE CREDITOS'!$C$35,"")</f>
        <v>20.421138461538462</v>
      </c>
      <c r="AM140" s="30">
        <f t="shared" si="49"/>
        <v>492.30769230769232</v>
      </c>
      <c r="AN140" s="30">
        <f t="shared" si="50"/>
        <v>0</v>
      </c>
      <c r="AO140" s="30">
        <f t="shared" si="51"/>
        <v>578.63566652697659</v>
      </c>
      <c r="AP140" s="30">
        <f t="shared" si="52"/>
        <v>1435.1043334730234</v>
      </c>
      <c r="AQ140" s="19">
        <f t="shared" si="53"/>
        <v>0.71265621851531147</v>
      </c>
    </row>
    <row r="141" spans="1:43" x14ac:dyDescent="0.2">
      <c r="A141" s="23" t="s">
        <v>5665</v>
      </c>
      <c r="B141" s="6" t="s">
        <v>5676</v>
      </c>
      <c r="C141" s="6" t="s">
        <v>5670</v>
      </c>
      <c r="D141" s="2">
        <v>129107</v>
      </c>
      <c r="E141" s="2">
        <v>141958</v>
      </c>
      <c r="F141" s="3" t="s">
        <v>166</v>
      </c>
      <c r="G141" s="2">
        <v>5</v>
      </c>
      <c r="H141" s="2">
        <v>141960</v>
      </c>
      <c r="I141" s="3" t="s">
        <v>197</v>
      </c>
      <c r="J141" s="15" t="s">
        <v>5688</v>
      </c>
      <c r="K141" s="24" t="s">
        <v>5688</v>
      </c>
      <c r="L141" s="15">
        <v>44959</v>
      </c>
      <c r="M141" s="15">
        <v>44957</v>
      </c>
      <c r="N141" s="15"/>
      <c r="O141" s="26" t="e">
        <f>VLOOKUP(D141,quash!A$2:$I$7791,9,FALSE)</f>
        <v>#N/A</v>
      </c>
      <c r="P141" s="7">
        <v>9000</v>
      </c>
      <c r="Q141" s="26">
        <v>147</v>
      </c>
      <c r="R141" s="19">
        <v>8.456731836388684E-2</v>
      </c>
      <c r="S141" s="93">
        <v>26</v>
      </c>
      <c r="T141" s="7">
        <v>7000</v>
      </c>
      <c r="U141" s="2">
        <v>142</v>
      </c>
      <c r="V141" s="11">
        <v>1758.65</v>
      </c>
      <c r="W141" s="14" t="s">
        <v>5281</v>
      </c>
      <c r="X141" s="18">
        <v>0.93452717761023918</v>
      </c>
      <c r="Y141" s="9">
        <v>6541.6902432716743</v>
      </c>
      <c r="Z141" s="19">
        <f t="shared" si="46"/>
        <v>-6.5472822389760821E-2</v>
      </c>
      <c r="AA141" s="25">
        <v>1643.5062209042471</v>
      </c>
      <c r="AB141" s="30">
        <f t="shared" si="47"/>
        <v>296000</v>
      </c>
      <c r="AC141" s="30">
        <f t="shared" si="40"/>
        <v>2.364864864864865E-2</v>
      </c>
      <c r="AD141" s="31">
        <f t="shared" si="41"/>
        <v>3.4763513513513518</v>
      </c>
      <c r="AE141" s="31">
        <f t="shared" si="42"/>
        <v>3.3581081081081083</v>
      </c>
      <c r="AG141" s="30">
        <f t="shared" si="48"/>
        <v>6126000</v>
      </c>
      <c r="AH141" s="30">
        <f t="shared" si="43"/>
        <v>1.1426705843943846E-3</v>
      </c>
      <c r="AI141" s="31">
        <f t="shared" si="44"/>
        <v>0.16797257590597453</v>
      </c>
      <c r="AJ141" s="31">
        <f t="shared" si="45"/>
        <v>0.16225922298400261</v>
      </c>
      <c r="AK141" s="30">
        <f>IF(W141="si",($S141*'COSTOS DE CREDITOS'!$C$27)/DATA!$G141,"")</f>
        <v>107.09860810633695</v>
      </c>
      <c r="AL141" s="90">
        <f>IF(W141="si",'COSTOS DE CREDITOS'!$C$35,"")</f>
        <v>20.421138461538462</v>
      </c>
      <c r="AM141" s="30">
        <f t="shared" si="49"/>
        <v>700</v>
      </c>
      <c r="AN141" s="30">
        <f t="shared" si="50"/>
        <v>458.30975672832574</v>
      </c>
      <c r="AO141" s="30">
        <f t="shared" si="51"/>
        <v>1285.8295032962012</v>
      </c>
      <c r="AP141" s="30">
        <f t="shared" si="52"/>
        <v>357.67671760804592</v>
      </c>
      <c r="AQ141" s="19">
        <f t="shared" si="53"/>
        <v>0.21763027913046437</v>
      </c>
    </row>
    <row r="142" spans="1:43" x14ac:dyDescent="0.2">
      <c r="A142" s="23" t="s">
        <v>5665</v>
      </c>
      <c r="B142" s="6" t="s">
        <v>5676</v>
      </c>
      <c r="C142" s="6" t="s">
        <v>5670</v>
      </c>
      <c r="D142" s="2">
        <v>141623</v>
      </c>
      <c r="E142" s="2">
        <v>141958</v>
      </c>
      <c r="F142" s="3" t="s">
        <v>166</v>
      </c>
      <c r="G142" s="2">
        <v>5</v>
      </c>
      <c r="H142" s="2">
        <v>141961</v>
      </c>
      <c r="I142" s="3" t="s">
        <v>198</v>
      </c>
      <c r="J142" s="15">
        <v>44953</v>
      </c>
      <c r="K142" s="24">
        <v>1084286246</v>
      </c>
      <c r="L142" s="15">
        <v>44959</v>
      </c>
      <c r="M142" s="15">
        <v>44957</v>
      </c>
      <c r="N142" s="15"/>
      <c r="O142" s="26" t="e">
        <f>VLOOKUP(D142,quash!A$2:$I$7791,9,FALSE)</f>
        <v>#N/A</v>
      </c>
      <c r="P142" s="7">
        <v>9000</v>
      </c>
      <c r="Q142" s="26">
        <v>147</v>
      </c>
      <c r="R142" s="19">
        <v>8.2327407078389259E-2</v>
      </c>
      <c r="S142" s="93">
        <v>26</v>
      </c>
      <c r="T142" s="7">
        <v>8000</v>
      </c>
      <c r="U142" s="2">
        <v>142</v>
      </c>
      <c r="V142" s="11">
        <v>2013.74</v>
      </c>
      <c r="W142" s="14" t="s">
        <v>5281</v>
      </c>
      <c r="X142" s="18">
        <v>0.93452717761023918</v>
      </c>
      <c r="Y142" s="9">
        <v>7476.2174208819133</v>
      </c>
      <c r="Z142" s="19">
        <f t="shared" si="46"/>
        <v>-6.5472822389760821E-2</v>
      </c>
      <c r="AA142" s="25">
        <v>1881.8947586408431</v>
      </c>
      <c r="AB142" s="30">
        <f t="shared" si="47"/>
        <v>296000</v>
      </c>
      <c r="AC142" s="30">
        <f t="shared" si="40"/>
        <v>2.7027027027027029E-2</v>
      </c>
      <c r="AD142" s="31">
        <f t="shared" si="41"/>
        <v>3.9729729729729732</v>
      </c>
      <c r="AE142" s="31">
        <f t="shared" si="42"/>
        <v>3.8378378378378382</v>
      </c>
      <c r="AG142" s="30">
        <f t="shared" si="48"/>
        <v>6126000</v>
      </c>
      <c r="AH142" s="30">
        <f t="shared" si="43"/>
        <v>1.3059092393078681E-3</v>
      </c>
      <c r="AI142" s="31">
        <f t="shared" si="44"/>
        <v>0.19196865817825662</v>
      </c>
      <c r="AJ142" s="31">
        <f t="shared" si="45"/>
        <v>0.18543911198171725</v>
      </c>
      <c r="AK142" s="30">
        <f>IF(W142="si",($S142*'COSTOS DE CREDITOS'!$C$27)/DATA!$G142,"")</f>
        <v>107.09860810633695</v>
      </c>
      <c r="AL142" s="90">
        <f>IF(W142="si",'COSTOS DE CREDITOS'!$C$35,"")</f>
        <v>20.421138461538462</v>
      </c>
      <c r="AM142" s="30">
        <f t="shared" si="49"/>
        <v>800</v>
      </c>
      <c r="AN142" s="30">
        <f t="shared" si="50"/>
        <v>523.78257911808669</v>
      </c>
      <c r="AO142" s="30">
        <f t="shared" si="51"/>
        <v>1451.3023256859622</v>
      </c>
      <c r="AP142" s="30">
        <f t="shared" si="52"/>
        <v>430.59243295488091</v>
      </c>
      <c r="AQ142" s="19">
        <f t="shared" si="53"/>
        <v>0.22880792402326833</v>
      </c>
    </row>
    <row r="143" spans="1:43" x14ac:dyDescent="0.2">
      <c r="A143" s="23" t="s">
        <v>5665</v>
      </c>
      <c r="B143" s="6" t="s">
        <v>5676</v>
      </c>
      <c r="C143" s="6" t="s">
        <v>5670</v>
      </c>
      <c r="D143" s="2">
        <v>141751</v>
      </c>
      <c r="E143" s="2">
        <v>141958</v>
      </c>
      <c r="F143" s="3" t="s">
        <v>166</v>
      </c>
      <c r="G143" s="2">
        <v>5</v>
      </c>
      <c r="H143" s="2">
        <v>141962</v>
      </c>
      <c r="I143" s="3" t="s">
        <v>199</v>
      </c>
      <c r="J143" s="15">
        <v>44956</v>
      </c>
      <c r="K143" s="24">
        <v>1085460152</v>
      </c>
      <c r="L143" s="15">
        <v>44959</v>
      </c>
      <c r="M143" s="15">
        <v>44957</v>
      </c>
      <c r="N143" s="15"/>
      <c r="O143" s="26" t="e">
        <f>VLOOKUP(D143,quash!A$2:$I$7791,9,FALSE)</f>
        <v>#N/A</v>
      </c>
      <c r="P143" s="7">
        <v>9000</v>
      </c>
      <c r="Q143" s="26">
        <v>147</v>
      </c>
      <c r="R143" s="19">
        <v>8.456731836388684E-2</v>
      </c>
      <c r="S143" s="93">
        <v>26</v>
      </c>
      <c r="T143" s="7">
        <v>7000</v>
      </c>
      <c r="U143" s="2">
        <v>142</v>
      </c>
      <c r="V143" s="11">
        <v>1758.65</v>
      </c>
      <c r="W143" s="14" t="s">
        <v>5281</v>
      </c>
      <c r="X143" s="18">
        <v>0.93452717761023918</v>
      </c>
      <c r="Y143" s="9">
        <v>6541.6902432716743</v>
      </c>
      <c r="Z143" s="19">
        <f t="shared" si="46"/>
        <v>-6.5472822389760821E-2</v>
      </c>
      <c r="AA143" s="25">
        <v>1643.5062209042471</v>
      </c>
      <c r="AB143" s="30">
        <f t="shared" si="47"/>
        <v>296000</v>
      </c>
      <c r="AC143" s="30">
        <f t="shared" si="40"/>
        <v>2.364864864864865E-2</v>
      </c>
      <c r="AD143" s="31">
        <f t="shared" si="41"/>
        <v>3.4763513513513518</v>
      </c>
      <c r="AE143" s="31">
        <f t="shared" si="42"/>
        <v>3.3581081081081083</v>
      </c>
      <c r="AG143" s="30">
        <f t="shared" si="48"/>
        <v>6126000</v>
      </c>
      <c r="AH143" s="30">
        <f t="shared" si="43"/>
        <v>1.1426705843943846E-3</v>
      </c>
      <c r="AI143" s="31">
        <f t="shared" si="44"/>
        <v>0.16797257590597453</v>
      </c>
      <c r="AJ143" s="31">
        <f t="shared" si="45"/>
        <v>0.16225922298400261</v>
      </c>
      <c r="AK143" s="30">
        <f>IF(W143="si",($S143*'COSTOS DE CREDITOS'!$C$27)/DATA!$G143,"")</f>
        <v>107.09860810633695</v>
      </c>
      <c r="AL143" s="90">
        <f>IF(W143="si",'COSTOS DE CREDITOS'!$C$35,"")</f>
        <v>20.421138461538462</v>
      </c>
      <c r="AM143" s="30">
        <f t="shared" si="49"/>
        <v>700</v>
      </c>
      <c r="AN143" s="30">
        <f t="shared" si="50"/>
        <v>458.30975672832574</v>
      </c>
      <c r="AO143" s="30">
        <f t="shared" si="51"/>
        <v>1285.8295032962012</v>
      </c>
      <c r="AP143" s="30">
        <f t="shared" si="52"/>
        <v>357.67671760804592</v>
      </c>
      <c r="AQ143" s="19">
        <f t="shared" si="53"/>
        <v>0.21763027913046437</v>
      </c>
    </row>
    <row r="144" spans="1:43" x14ac:dyDescent="0.2">
      <c r="A144" s="23" t="s">
        <v>5665</v>
      </c>
      <c r="B144" s="6" t="s">
        <v>5676</v>
      </c>
      <c r="C144" s="6" t="s">
        <v>5670</v>
      </c>
      <c r="D144" s="2">
        <v>141773</v>
      </c>
      <c r="E144" s="2">
        <v>141958</v>
      </c>
      <c r="F144" s="3" t="s">
        <v>166</v>
      </c>
      <c r="G144" s="2">
        <v>5</v>
      </c>
      <c r="H144" s="2">
        <v>141963</v>
      </c>
      <c r="I144" s="3" t="s">
        <v>200</v>
      </c>
      <c r="J144" s="15">
        <v>44956</v>
      </c>
      <c r="K144" s="24">
        <v>1085472857</v>
      </c>
      <c r="L144" s="15">
        <v>44959</v>
      </c>
      <c r="M144" s="15">
        <v>44957</v>
      </c>
      <c r="N144" s="15"/>
      <c r="O144" s="26" t="e">
        <f>VLOOKUP(D144,quash!A$2:$I$7791,9,FALSE)</f>
        <v>#N/A</v>
      </c>
      <c r="P144" s="7">
        <v>9000</v>
      </c>
      <c r="Q144" s="26">
        <v>147</v>
      </c>
      <c r="R144" s="19">
        <v>8.456731836388684E-2</v>
      </c>
      <c r="S144" s="93">
        <v>26</v>
      </c>
      <c r="T144" s="7">
        <v>7000</v>
      </c>
      <c r="U144" s="2">
        <v>142</v>
      </c>
      <c r="V144" s="11">
        <v>1758.65</v>
      </c>
      <c r="W144" s="14" t="s">
        <v>5281</v>
      </c>
      <c r="X144" s="18">
        <v>0.93452717761023918</v>
      </c>
      <c r="Y144" s="9">
        <v>6541.6902432716743</v>
      </c>
      <c r="Z144" s="19">
        <f t="shared" si="46"/>
        <v>-6.5472822389760821E-2</v>
      </c>
      <c r="AA144" s="25">
        <v>1643.5062209042471</v>
      </c>
      <c r="AB144" s="30">
        <f t="shared" si="47"/>
        <v>296000</v>
      </c>
      <c r="AC144" s="30">
        <f t="shared" si="40"/>
        <v>2.364864864864865E-2</v>
      </c>
      <c r="AD144" s="31">
        <f t="shared" si="41"/>
        <v>3.4763513513513518</v>
      </c>
      <c r="AE144" s="31">
        <f t="shared" si="42"/>
        <v>3.3581081081081083</v>
      </c>
      <c r="AG144" s="30">
        <f t="shared" si="48"/>
        <v>6126000</v>
      </c>
      <c r="AH144" s="30">
        <f t="shared" si="43"/>
        <v>1.1426705843943846E-3</v>
      </c>
      <c r="AI144" s="31">
        <f t="shared" si="44"/>
        <v>0.16797257590597453</v>
      </c>
      <c r="AJ144" s="31">
        <f t="shared" si="45"/>
        <v>0.16225922298400261</v>
      </c>
      <c r="AK144" s="30">
        <f>IF(W144="si",($S144*'COSTOS DE CREDITOS'!$C$27)/DATA!$G144,"")</f>
        <v>107.09860810633695</v>
      </c>
      <c r="AL144" s="90">
        <f>IF(W144="si",'COSTOS DE CREDITOS'!$C$35,"")</f>
        <v>20.421138461538462</v>
      </c>
      <c r="AM144" s="30">
        <f t="shared" si="49"/>
        <v>700</v>
      </c>
      <c r="AN144" s="30">
        <f t="shared" si="50"/>
        <v>458.30975672832574</v>
      </c>
      <c r="AO144" s="30">
        <f t="shared" si="51"/>
        <v>1285.8295032962012</v>
      </c>
      <c r="AP144" s="30">
        <f t="shared" si="52"/>
        <v>357.67671760804592</v>
      </c>
      <c r="AQ144" s="19">
        <f t="shared" si="53"/>
        <v>0.21763027913046437</v>
      </c>
    </row>
    <row r="145" spans="1:43" x14ac:dyDescent="0.2">
      <c r="A145" s="23" t="s">
        <v>5665</v>
      </c>
      <c r="B145" s="6" t="s">
        <v>5681</v>
      </c>
      <c r="C145" s="6" t="s">
        <v>5667</v>
      </c>
      <c r="D145" s="2">
        <v>141700</v>
      </c>
      <c r="E145" s="2">
        <v>141975</v>
      </c>
      <c r="F145" s="3" t="s">
        <v>201</v>
      </c>
      <c r="G145" s="2">
        <v>6</v>
      </c>
      <c r="H145" s="2">
        <v>141981</v>
      </c>
      <c r="I145" s="3" t="s">
        <v>202</v>
      </c>
      <c r="J145" s="15">
        <v>44954</v>
      </c>
      <c r="K145" s="24">
        <v>1084766625</v>
      </c>
      <c r="L145" s="15">
        <v>44959</v>
      </c>
      <c r="M145" s="15">
        <v>44957</v>
      </c>
      <c r="N145" s="15"/>
      <c r="O145" s="26" t="e">
        <f>VLOOKUP(D145,quash!A$2:$I$7791,9,FALSE)</f>
        <v>#N/A</v>
      </c>
      <c r="P145" s="7">
        <v>10000</v>
      </c>
      <c r="Q145" s="26">
        <v>110</v>
      </c>
      <c r="R145" s="19">
        <v>3.11605023919212E-2</v>
      </c>
      <c r="S145" s="26">
        <v>16</v>
      </c>
      <c r="T145" s="7">
        <v>6000</v>
      </c>
      <c r="U145" s="2">
        <v>142</v>
      </c>
      <c r="V145" s="11">
        <v>1503.37</v>
      </c>
      <c r="W145" s="14" t="s">
        <v>5281</v>
      </c>
      <c r="X145" s="18">
        <v>1</v>
      </c>
      <c r="Y145" s="9">
        <v>6000</v>
      </c>
      <c r="Z145" s="19">
        <f t="shared" si="46"/>
        <v>0</v>
      </c>
      <c r="AA145" s="25">
        <v>1503.37</v>
      </c>
      <c r="AB145" s="30">
        <f t="shared" si="47"/>
        <v>296000</v>
      </c>
      <c r="AC145" s="30">
        <f t="shared" si="40"/>
        <v>2.0270270270270271E-2</v>
      </c>
      <c r="AD145" s="31">
        <f t="shared" si="41"/>
        <v>2.2297297297297298</v>
      </c>
      <c r="AE145" s="31">
        <f t="shared" si="42"/>
        <v>2.8783783783783785</v>
      </c>
      <c r="AG145" s="30">
        <f t="shared" si="48"/>
        <v>6126000</v>
      </c>
      <c r="AH145" s="30">
        <f t="shared" si="43"/>
        <v>9.7943192948090111E-4</v>
      </c>
      <c r="AI145" s="31">
        <f t="shared" si="44"/>
        <v>0.10773751224289912</v>
      </c>
      <c r="AJ145" s="31">
        <f t="shared" si="45"/>
        <v>0.13907933398628797</v>
      </c>
      <c r="AK145" s="30">
        <f>IF(W145="si",($S145*'COSTOS DE CREDITOS'!$C$27)/DATA!$G145,"")</f>
        <v>54.922363131454851</v>
      </c>
      <c r="AL145" s="90">
        <f>IF(W145="si",'COSTOS DE CREDITOS'!$C$35,"")</f>
        <v>20.421138461538462</v>
      </c>
      <c r="AM145" s="30">
        <f t="shared" si="49"/>
        <v>369.23076923076923</v>
      </c>
      <c r="AN145" s="30">
        <f t="shared" si="50"/>
        <v>0</v>
      </c>
      <c r="AO145" s="30">
        <f t="shared" si="51"/>
        <v>444.5742708237625</v>
      </c>
      <c r="AP145" s="30">
        <f t="shared" si="52"/>
        <v>1058.7957291762373</v>
      </c>
      <c r="AQ145" s="19">
        <f t="shared" si="53"/>
        <v>0.70428153360532497</v>
      </c>
    </row>
    <row r="146" spans="1:43" x14ac:dyDescent="0.2">
      <c r="A146" s="23" t="s">
        <v>5665</v>
      </c>
      <c r="B146" s="6" t="s">
        <v>5681</v>
      </c>
      <c r="C146" s="6" t="s">
        <v>5667</v>
      </c>
      <c r="D146" s="2">
        <v>141709</v>
      </c>
      <c r="E146" s="2">
        <v>141975</v>
      </c>
      <c r="F146" s="3" t="s">
        <v>201</v>
      </c>
      <c r="G146" s="2">
        <v>6</v>
      </c>
      <c r="H146" s="2">
        <v>141982</v>
      </c>
      <c r="I146" s="3" t="s">
        <v>203</v>
      </c>
      <c r="J146" s="15">
        <v>44954</v>
      </c>
      <c r="K146" s="24">
        <v>1084825464</v>
      </c>
      <c r="L146" s="15">
        <v>44959</v>
      </c>
      <c r="M146" s="15">
        <v>44957</v>
      </c>
      <c r="N146" s="15"/>
      <c r="O146" s="26" t="e">
        <f>VLOOKUP(D146,quash!A$2:$I$7791,9,FALSE)</f>
        <v>#N/A</v>
      </c>
      <c r="P146" s="7">
        <v>11000</v>
      </c>
      <c r="Q146" s="26">
        <v>121</v>
      </c>
      <c r="R146" s="19">
        <v>4.4398846664214543E-2</v>
      </c>
      <c r="S146" s="26">
        <v>16</v>
      </c>
      <c r="T146" s="7">
        <v>6000</v>
      </c>
      <c r="U146" s="2">
        <v>142</v>
      </c>
      <c r="V146" s="11">
        <v>1503.37</v>
      </c>
      <c r="W146" s="14" t="s">
        <v>5281</v>
      </c>
      <c r="X146" s="18">
        <v>1</v>
      </c>
      <c r="Y146" s="9">
        <v>6000</v>
      </c>
      <c r="Z146" s="19">
        <f t="shared" si="46"/>
        <v>0</v>
      </c>
      <c r="AA146" s="25">
        <v>1503.37</v>
      </c>
      <c r="AB146" s="30">
        <f t="shared" si="47"/>
        <v>296000</v>
      </c>
      <c r="AC146" s="30">
        <f t="shared" si="40"/>
        <v>2.0270270270270271E-2</v>
      </c>
      <c r="AD146" s="31">
        <f t="shared" si="41"/>
        <v>2.4527027027027026</v>
      </c>
      <c r="AE146" s="31">
        <f t="shared" si="42"/>
        <v>2.8783783783783785</v>
      </c>
      <c r="AG146" s="30">
        <f t="shared" si="48"/>
        <v>6126000</v>
      </c>
      <c r="AH146" s="30">
        <f t="shared" si="43"/>
        <v>9.7943192948090111E-4</v>
      </c>
      <c r="AI146" s="31">
        <f t="shared" si="44"/>
        <v>0.11851126346718903</v>
      </c>
      <c r="AJ146" s="31">
        <f t="shared" si="45"/>
        <v>0.13907933398628797</v>
      </c>
      <c r="AK146" s="30">
        <f>IF(W146="si",($S146*'COSTOS DE CREDITOS'!$C$27)/DATA!$G146,"")</f>
        <v>54.922363131454851</v>
      </c>
      <c r="AL146" s="90">
        <f>IF(W146="si",'COSTOS DE CREDITOS'!$C$35,"")</f>
        <v>20.421138461538462</v>
      </c>
      <c r="AM146" s="30">
        <f t="shared" si="49"/>
        <v>369.23076923076923</v>
      </c>
      <c r="AN146" s="30">
        <f t="shared" si="50"/>
        <v>0</v>
      </c>
      <c r="AO146" s="30">
        <f t="shared" si="51"/>
        <v>444.5742708237625</v>
      </c>
      <c r="AP146" s="30">
        <f t="shared" si="52"/>
        <v>1058.7957291762373</v>
      </c>
      <c r="AQ146" s="19">
        <f t="shared" si="53"/>
        <v>0.70428153360532497</v>
      </c>
    </row>
    <row r="147" spans="1:43" x14ac:dyDescent="0.2">
      <c r="A147" s="23" t="s">
        <v>5665</v>
      </c>
      <c r="B147" s="6" t="s">
        <v>5676</v>
      </c>
      <c r="C147" s="6" t="s">
        <v>5670</v>
      </c>
      <c r="D147" s="2">
        <v>141512</v>
      </c>
      <c r="E147" s="2">
        <v>142016</v>
      </c>
      <c r="F147" s="3" t="s">
        <v>170</v>
      </c>
      <c r="G147" s="2">
        <v>6</v>
      </c>
      <c r="H147" s="2">
        <v>142018</v>
      </c>
      <c r="I147" s="3" t="s">
        <v>204</v>
      </c>
      <c r="J147" s="15">
        <v>44952</v>
      </c>
      <c r="K147" s="24">
        <v>1083820598</v>
      </c>
      <c r="L147" s="15">
        <v>44959</v>
      </c>
      <c r="M147" s="15">
        <v>44957</v>
      </c>
      <c r="N147" s="15"/>
      <c r="O147" s="26" t="e">
        <f>VLOOKUP(D147,quash!A$2:$I$7791,9,FALSE)</f>
        <v>#N/A</v>
      </c>
      <c r="P147" s="7">
        <v>9000</v>
      </c>
      <c r="Q147" s="26">
        <v>147</v>
      </c>
      <c r="R147" s="19">
        <v>7.9000519063170294E-2</v>
      </c>
      <c r="S147" s="93">
        <v>26</v>
      </c>
      <c r="T147" s="7">
        <v>9000</v>
      </c>
      <c r="U147" s="2">
        <v>142</v>
      </c>
      <c r="V147" s="11">
        <v>2255.2800000000002</v>
      </c>
      <c r="W147" s="14" t="s">
        <v>5281</v>
      </c>
      <c r="X147" s="18">
        <v>0.73512169643468406</v>
      </c>
      <c r="Y147" s="9">
        <v>6616.0952679121565</v>
      </c>
      <c r="Z147" s="19">
        <f t="shared" si="46"/>
        <v>-0.26487830356531594</v>
      </c>
      <c r="AA147" s="25">
        <v>1657.9052595352143</v>
      </c>
      <c r="AB147" s="30">
        <f t="shared" si="47"/>
        <v>296000</v>
      </c>
      <c r="AC147" s="30">
        <f t="shared" si="40"/>
        <v>3.0405405405405407E-2</v>
      </c>
      <c r="AD147" s="31">
        <f t="shared" si="41"/>
        <v>4.4695945945945947</v>
      </c>
      <c r="AE147" s="31">
        <f t="shared" si="42"/>
        <v>4.3175675675675675</v>
      </c>
      <c r="AG147" s="30">
        <f t="shared" si="48"/>
        <v>6126000</v>
      </c>
      <c r="AH147" s="30">
        <f t="shared" si="43"/>
        <v>1.4691478942213516E-3</v>
      </c>
      <c r="AI147" s="31">
        <f t="shared" si="44"/>
        <v>0.21596474045053868</v>
      </c>
      <c r="AJ147" s="31">
        <f t="shared" si="45"/>
        <v>0.20861900097943192</v>
      </c>
      <c r="AK147" s="30">
        <f>IF(W147="si",($S147*'COSTOS DE CREDITOS'!$C$27)/DATA!$G147,"")</f>
        <v>89.248840088614131</v>
      </c>
      <c r="AL147" s="90">
        <f>IF(W147="si",'COSTOS DE CREDITOS'!$C$35,"")</f>
        <v>20.421138461538462</v>
      </c>
      <c r="AM147" s="30">
        <f t="shared" si="49"/>
        <v>900</v>
      </c>
      <c r="AN147" s="30">
        <f t="shared" si="50"/>
        <v>2383.9047320878435</v>
      </c>
      <c r="AO147" s="30">
        <f t="shared" si="51"/>
        <v>3393.5747106379958</v>
      </c>
      <c r="AP147" s="30">
        <f t="shared" si="52"/>
        <v>-1735.6694511027815</v>
      </c>
      <c r="AQ147" s="19">
        <f t="shared" si="53"/>
        <v>-1.0469050876823733</v>
      </c>
    </row>
    <row r="148" spans="1:43" x14ac:dyDescent="0.2">
      <c r="A148" s="23" t="s">
        <v>5665</v>
      </c>
      <c r="B148" s="6" t="s">
        <v>5676</v>
      </c>
      <c r="C148" s="6" t="s">
        <v>5670</v>
      </c>
      <c r="D148" s="2">
        <v>140407</v>
      </c>
      <c r="E148" s="2">
        <v>142016</v>
      </c>
      <c r="F148" s="3" t="s">
        <v>170</v>
      </c>
      <c r="G148" s="2">
        <v>6</v>
      </c>
      <c r="H148" s="2">
        <v>142019</v>
      </c>
      <c r="I148" s="3" t="s">
        <v>205</v>
      </c>
      <c r="J148" s="15">
        <v>44939</v>
      </c>
      <c r="K148" s="24">
        <v>1076166041</v>
      </c>
      <c r="L148" s="15">
        <v>44959</v>
      </c>
      <c r="M148" s="15">
        <v>44957</v>
      </c>
      <c r="N148" s="15"/>
      <c r="O148" s="26" t="e">
        <f>VLOOKUP(D148,quash!A$2:$I$7791,9,FALSE)</f>
        <v>#N/A</v>
      </c>
      <c r="P148" s="7">
        <v>9000</v>
      </c>
      <c r="Q148" s="26">
        <v>147</v>
      </c>
      <c r="R148" s="19">
        <v>7.9000519063170294E-2</v>
      </c>
      <c r="S148" s="93">
        <v>26</v>
      </c>
      <c r="T148" s="7">
        <v>6000</v>
      </c>
      <c r="U148" s="2">
        <v>142</v>
      </c>
      <c r="V148" s="11">
        <v>1503.37</v>
      </c>
      <c r="W148" s="14" t="s">
        <v>5281</v>
      </c>
      <c r="X148" s="18">
        <v>0.73512169643468406</v>
      </c>
      <c r="Y148" s="9">
        <v>4410.7301786081043</v>
      </c>
      <c r="Z148" s="19">
        <f t="shared" si="46"/>
        <v>-0.26487830356531594</v>
      </c>
      <c r="AA148" s="25">
        <v>1105.1599047690108</v>
      </c>
      <c r="AB148" s="30">
        <f t="shared" si="47"/>
        <v>296000</v>
      </c>
      <c r="AC148" s="30">
        <f t="shared" si="40"/>
        <v>2.0270270270270271E-2</v>
      </c>
      <c r="AD148" s="31">
        <f t="shared" si="41"/>
        <v>2.9797297297297298</v>
      </c>
      <c r="AE148" s="31">
        <f t="shared" si="42"/>
        <v>2.8783783783783785</v>
      </c>
      <c r="AG148" s="30">
        <f t="shared" si="48"/>
        <v>6126000</v>
      </c>
      <c r="AH148" s="30">
        <f t="shared" si="43"/>
        <v>9.7943192948090111E-4</v>
      </c>
      <c r="AI148" s="31">
        <f t="shared" si="44"/>
        <v>0.14397649363369247</v>
      </c>
      <c r="AJ148" s="31">
        <f t="shared" si="45"/>
        <v>0.13907933398628797</v>
      </c>
      <c r="AK148" s="30">
        <f>IF(W148="si",($S148*'COSTOS DE CREDITOS'!$C$27)/DATA!$G148,"")</f>
        <v>89.248840088614131</v>
      </c>
      <c r="AL148" s="90">
        <f>IF(W148="si",'COSTOS DE CREDITOS'!$C$35,"")</f>
        <v>20.421138461538462</v>
      </c>
      <c r="AM148" s="30">
        <f t="shared" si="49"/>
        <v>600</v>
      </c>
      <c r="AN148" s="30">
        <f t="shared" si="50"/>
        <v>1589.2698213918957</v>
      </c>
      <c r="AO148" s="30">
        <f t="shared" si="51"/>
        <v>2298.939799942048</v>
      </c>
      <c r="AP148" s="30">
        <f t="shared" si="52"/>
        <v>-1193.7798951730372</v>
      </c>
      <c r="AQ148" s="19">
        <f t="shared" si="53"/>
        <v>-1.0801874823920152</v>
      </c>
    </row>
    <row r="149" spans="1:43" x14ac:dyDescent="0.2">
      <c r="A149" s="23" t="s">
        <v>5665</v>
      </c>
      <c r="B149" s="6" t="s">
        <v>5676</v>
      </c>
      <c r="C149" s="6" t="s">
        <v>5670</v>
      </c>
      <c r="D149" s="2">
        <v>140522</v>
      </c>
      <c r="E149" s="2">
        <v>142016</v>
      </c>
      <c r="F149" s="3" t="s">
        <v>170</v>
      </c>
      <c r="G149" s="2">
        <v>6</v>
      </c>
      <c r="H149" s="2">
        <v>142020</v>
      </c>
      <c r="I149" s="3" t="s">
        <v>206</v>
      </c>
      <c r="J149" s="15">
        <v>44942</v>
      </c>
      <c r="K149" s="24">
        <v>1077258199</v>
      </c>
      <c r="L149" s="15">
        <v>44959</v>
      </c>
      <c r="M149" s="15">
        <v>44957</v>
      </c>
      <c r="N149" s="15"/>
      <c r="O149" s="26" t="e">
        <f>VLOOKUP(D149,quash!A$2:$I$7791,9,FALSE)</f>
        <v>#N/A</v>
      </c>
      <c r="P149" s="7">
        <v>9000</v>
      </c>
      <c r="Q149" s="26">
        <v>138</v>
      </c>
      <c r="R149" s="19">
        <v>6.9080852543963123E-2</v>
      </c>
      <c r="S149" s="93">
        <v>26</v>
      </c>
      <c r="T149" s="7">
        <v>5000</v>
      </c>
      <c r="U149" s="2">
        <v>147</v>
      </c>
      <c r="V149" s="11">
        <v>1303.3399999999999</v>
      </c>
      <c r="W149" s="14" t="s">
        <v>5281</v>
      </c>
      <c r="X149" s="18">
        <v>0.73512169643468406</v>
      </c>
      <c r="Y149" s="9">
        <v>3675.6084821734203</v>
      </c>
      <c r="Z149" s="19">
        <f t="shared" si="46"/>
        <v>-0.26487830356531594</v>
      </c>
      <c r="AA149" s="25">
        <v>958.11351183118109</v>
      </c>
      <c r="AB149" s="30">
        <f t="shared" si="47"/>
        <v>296000</v>
      </c>
      <c r="AC149" s="30">
        <f t="shared" si="40"/>
        <v>1.6891891891891893E-2</v>
      </c>
      <c r="AD149" s="31">
        <f t="shared" si="41"/>
        <v>2.3310810810810811</v>
      </c>
      <c r="AE149" s="31">
        <f t="shared" si="42"/>
        <v>2.4831081081081083</v>
      </c>
      <c r="AG149" s="30">
        <f t="shared" si="48"/>
        <v>6126000</v>
      </c>
      <c r="AH149" s="30">
        <f t="shared" si="43"/>
        <v>8.1619327456741752E-4</v>
      </c>
      <c r="AI149" s="31">
        <f t="shared" si="44"/>
        <v>0.11263467189030361</v>
      </c>
      <c r="AJ149" s="31">
        <f t="shared" si="45"/>
        <v>0.11998041136141037</v>
      </c>
      <c r="AK149" s="30">
        <f>IF(W149="si",($S149*'COSTOS DE CREDITOS'!$C$27)/DATA!$G149,"")</f>
        <v>89.248840088614131</v>
      </c>
      <c r="AL149" s="90">
        <f>IF(W149="si",'COSTOS DE CREDITOS'!$C$35,"")</f>
        <v>20.421138461538462</v>
      </c>
      <c r="AM149" s="30">
        <f t="shared" si="49"/>
        <v>500</v>
      </c>
      <c r="AN149" s="30">
        <f t="shared" si="50"/>
        <v>1324.3915178265797</v>
      </c>
      <c r="AO149" s="30">
        <f t="shared" si="51"/>
        <v>1934.0614963767323</v>
      </c>
      <c r="AP149" s="30">
        <f t="shared" si="52"/>
        <v>-975.94798454555121</v>
      </c>
      <c r="AQ149" s="19">
        <f t="shared" si="53"/>
        <v>-1.0186141542668408</v>
      </c>
    </row>
    <row r="150" spans="1:43" x14ac:dyDescent="0.2">
      <c r="A150" s="23" t="s">
        <v>5665</v>
      </c>
      <c r="B150" s="6" t="s">
        <v>5676</v>
      </c>
      <c r="C150" s="6" t="s">
        <v>5670</v>
      </c>
      <c r="D150" s="2">
        <v>141471</v>
      </c>
      <c r="E150" s="2">
        <v>142016</v>
      </c>
      <c r="F150" s="3" t="s">
        <v>170</v>
      </c>
      <c r="G150" s="2">
        <v>6</v>
      </c>
      <c r="H150" s="2">
        <v>142021</v>
      </c>
      <c r="I150" s="3" t="s">
        <v>207</v>
      </c>
      <c r="J150" s="15">
        <v>44951</v>
      </c>
      <c r="K150" s="24">
        <v>1082942514</v>
      </c>
      <c r="L150" s="15">
        <v>44959</v>
      </c>
      <c r="M150" s="15">
        <v>44957</v>
      </c>
      <c r="N150" s="15"/>
      <c r="O150" s="26" t="e">
        <f>VLOOKUP(D150,quash!A$2:$I$7791,9,FALSE)</f>
        <v>#N/A</v>
      </c>
      <c r="P150" s="7">
        <v>9000</v>
      </c>
      <c r="Q150" s="26">
        <v>147</v>
      </c>
      <c r="R150" s="19">
        <v>8.456731836388684E-2</v>
      </c>
      <c r="S150" s="93">
        <v>26</v>
      </c>
      <c r="T150" s="7">
        <v>7000</v>
      </c>
      <c r="U150" s="2">
        <v>142</v>
      </c>
      <c r="V150" s="11">
        <v>1758.65</v>
      </c>
      <c r="W150" s="14" t="s">
        <v>5281</v>
      </c>
      <c r="X150" s="18">
        <v>0.73512169643468406</v>
      </c>
      <c r="Y150" s="9">
        <v>5145.8518750427884</v>
      </c>
      <c r="Z150" s="19">
        <f t="shared" si="46"/>
        <v>-0.26487830356531594</v>
      </c>
      <c r="AA150" s="25">
        <v>1292.8217714348573</v>
      </c>
      <c r="AB150" s="30">
        <f t="shared" si="47"/>
        <v>296000</v>
      </c>
      <c r="AC150" s="30">
        <f t="shared" si="40"/>
        <v>2.364864864864865E-2</v>
      </c>
      <c r="AD150" s="31">
        <f t="shared" si="41"/>
        <v>3.4763513513513518</v>
      </c>
      <c r="AE150" s="31">
        <f t="shared" si="42"/>
        <v>3.3581081081081083</v>
      </c>
      <c r="AG150" s="30">
        <f t="shared" si="48"/>
        <v>6126000</v>
      </c>
      <c r="AH150" s="30">
        <f t="shared" si="43"/>
        <v>1.1426705843943846E-3</v>
      </c>
      <c r="AI150" s="31">
        <f t="shared" si="44"/>
        <v>0.16797257590597453</v>
      </c>
      <c r="AJ150" s="31">
        <f t="shared" si="45"/>
        <v>0.16225922298400261</v>
      </c>
      <c r="AK150" s="30">
        <f>IF(W150="si",($S150*'COSTOS DE CREDITOS'!$C$27)/DATA!$G150,"")</f>
        <v>89.248840088614131</v>
      </c>
      <c r="AL150" s="90">
        <f>IF(W150="si",'COSTOS DE CREDITOS'!$C$35,"")</f>
        <v>20.421138461538462</v>
      </c>
      <c r="AM150" s="30">
        <f t="shared" si="49"/>
        <v>700</v>
      </c>
      <c r="AN150" s="30">
        <f t="shared" si="50"/>
        <v>1854.1481249572116</v>
      </c>
      <c r="AO150" s="30">
        <f t="shared" si="51"/>
        <v>2663.818103507364</v>
      </c>
      <c r="AP150" s="30">
        <f t="shared" si="52"/>
        <v>-1370.9963320725067</v>
      </c>
      <c r="AQ150" s="19">
        <f t="shared" si="53"/>
        <v>-1.0604681653457044</v>
      </c>
    </row>
    <row r="151" spans="1:43" x14ac:dyDescent="0.2">
      <c r="A151" s="23" t="s">
        <v>5665</v>
      </c>
      <c r="B151" s="6" t="s">
        <v>5676</v>
      </c>
      <c r="C151" s="6" t="s">
        <v>5670</v>
      </c>
      <c r="D151" s="2">
        <v>141474</v>
      </c>
      <c r="E151" s="2">
        <v>142016</v>
      </c>
      <c r="F151" s="3" t="s">
        <v>170</v>
      </c>
      <c r="G151" s="2">
        <v>6</v>
      </c>
      <c r="H151" s="2">
        <v>142022</v>
      </c>
      <c r="I151" s="3" t="s">
        <v>208</v>
      </c>
      <c r="J151" s="15">
        <v>44951</v>
      </c>
      <c r="K151" s="24">
        <v>1082989465</v>
      </c>
      <c r="L151" s="15">
        <v>44959</v>
      </c>
      <c r="M151" s="15">
        <v>44957</v>
      </c>
      <c r="N151" s="15"/>
      <c r="O151" s="26" t="e">
        <f>VLOOKUP(D151,quash!A$2:$I$7791,9,FALSE)</f>
        <v>#N/A</v>
      </c>
      <c r="P151" s="7">
        <v>9000</v>
      </c>
      <c r="Q151" s="26">
        <v>147</v>
      </c>
      <c r="R151" s="19">
        <v>7.9000519063170294E-2</v>
      </c>
      <c r="S151" s="93">
        <v>26</v>
      </c>
      <c r="T151" s="7">
        <v>6000</v>
      </c>
      <c r="U151" s="2">
        <v>142</v>
      </c>
      <c r="V151" s="11">
        <v>1503.37</v>
      </c>
      <c r="W151" s="14" t="s">
        <v>5281</v>
      </c>
      <c r="X151" s="18">
        <v>0.73512169643468406</v>
      </c>
      <c r="Y151" s="9">
        <v>4410.7301786081043</v>
      </c>
      <c r="Z151" s="19">
        <f t="shared" si="46"/>
        <v>-0.26487830356531594</v>
      </c>
      <c r="AA151" s="25">
        <v>1105.1599047690108</v>
      </c>
      <c r="AB151" s="30">
        <f t="shared" si="47"/>
        <v>296000</v>
      </c>
      <c r="AC151" s="30">
        <f t="shared" si="40"/>
        <v>2.0270270270270271E-2</v>
      </c>
      <c r="AD151" s="31">
        <f t="shared" si="41"/>
        <v>2.9797297297297298</v>
      </c>
      <c r="AE151" s="31">
        <f t="shared" si="42"/>
        <v>2.8783783783783785</v>
      </c>
      <c r="AG151" s="30">
        <f t="shared" si="48"/>
        <v>6126000</v>
      </c>
      <c r="AH151" s="30">
        <f t="shared" si="43"/>
        <v>9.7943192948090111E-4</v>
      </c>
      <c r="AI151" s="31">
        <f t="shared" si="44"/>
        <v>0.14397649363369247</v>
      </c>
      <c r="AJ151" s="31">
        <f t="shared" si="45"/>
        <v>0.13907933398628797</v>
      </c>
      <c r="AK151" s="30">
        <f>IF(W151="si",($S151*'COSTOS DE CREDITOS'!$C$27)/DATA!$G151,"")</f>
        <v>89.248840088614131</v>
      </c>
      <c r="AL151" s="90">
        <f>IF(W151="si",'COSTOS DE CREDITOS'!$C$35,"")</f>
        <v>20.421138461538462</v>
      </c>
      <c r="AM151" s="30">
        <f t="shared" si="49"/>
        <v>600</v>
      </c>
      <c r="AN151" s="30">
        <f t="shared" si="50"/>
        <v>1589.2698213918957</v>
      </c>
      <c r="AO151" s="30">
        <f t="shared" si="51"/>
        <v>2298.939799942048</v>
      </c>
      <c r="AP151" s="30">
        <f t="shared" si="52"/>
        <v>-1193.7798951730372</v>
      </c>
      <c r="AQ151" s="19">
        <f t="shared" si="53"/>
        <v>-1.0801874823920152</v>
      </c>
    </row>
    <row r="152" spans="1:43" x14ac:dyDescent="0.2">
      <c r="A152" s="23" t="s">
        <v>5665</v>
      </c>
      <c r="B152" s="6" t="s">
        <v>5668</v>
      </c>
      <c r="C152" s="6" t="s">
        <v>5667</v>
      </c>
      <c r="D152" s="4">
        <v>141466</v>
      </c>
      <c r="E152" s="4">
        <v>142265</v>
      </c>
      <c r="F152" s="5" t="s">
        <v>209</v>
      </c>
      <c r="G152" s="2">
        <v>7</v>
      </c>
      <c r="H152" s="4">
        <v>142266</v>
      </c>
      <c r="I152" s="5" t="s">
        <v>210</v>
      </c>
      <c r="J152" s="15">
        <v>44951</v>
      </c>
      <c r="K152" s="24">
        <v>1082944604</v>
      </c>
      <c r="L152" s="15">
        <v>44964</v>
      </c>
      <c r="M152" s="15">
        <v>44985</v>
      </c>
      <c r="N152" s="15"/>
      <c r="O152" s="26" t="e">
        <f>VLOOKUP(D152,quash!A$2:$I$7791,9,FALSE)</f>
        <v>#N/A</v>
      </c>
      <c r="P152" s="7">
        <v>7000</v>
      </c>
      <c r="Q152" s="26">
        <v>126</v>
      </c>
      <c r="R152" s="19">
        <v>3.3741050530766176E-2</v>
      </c>
      <c r="S152" s="26">
        <v>16</v>
      </c>
      <c r="T152" s="8">
        <v>7000</v>
      </c>
      <c r="U152" s="4">
        <v>142</v>
      </c>
      <c r="V152" s="10">
        <v>1758.65</v>
      </c>
      <c r="W152" s="14" t="s">
        <v>5281</v>
      </c>
      <c r="X152" s="18">
        <v>1</v>
      </c>
      <c r="Y152" s="9">
        <v>7000</v>
      </c>
      <c r="Z152" s="19">
        <f t="shared" si="46"/>
        <v>0</v>
      </c>
      <c r="AA152" s="25">
        <v>1758.65</v>
      </c>
      <c r="AB152" s="30">
        <f t="shared" si="47"/>
        <v>356000</v>
      </c>
      <c r="AC152" s="30">
        <f t="shared" si="40"/>
        <v>1.9662921348314606E-2</v>
      </c>
      <c r="AD152" s="31">
        <f t="shared" si="41"/>
        <v>2.4775280898876404</v>
      </c>
      <c r="AE152" s="31">
        <f t="shared" si="42"/>
        <v>2.792134831460674</v>
      </c>
      <c r="AG152" s="30">
        <f t="shared" si="48"/>
        <v>6126000</v>
      </c>
      <c r="AH152" s="30">
        <f t="shared" si="43"/>
        <v>1.1426705843943846E-3</v>
      </c>
      <c r="AI152" s="31">
        <f t="shared" si="44"/>
        <v>0.14397649363369247</v>
      </c>
      <c r="AJ152" s="31">
        <f t="shared" si="45"/>
        <v>0.16225922298400261</v>
      </c>
      <c r="AK152" s="30">
        <f>IF(W152="si",($S152*'COSTOS DE CREDITOS'!$C$27)/DATA!$G152,"")</f>
        <v>47.07631125553273</v>
      </c>
      <c r="AL152" s="90">
        <f>IF(W152="si",'COSTOS DE CREDITOS'!$C$35,"")</f>
        <v>20.421138461538462</v>
      </c>
      <c r="AM152" s="30">
        <f t="shared" si="49"/>
        <v>430.76923076923077</v>
      </c>
      <c r="AN152" s="30">
        <f t="shared" si="50"/>
        <v>0</v>
      </c>
      <c r="AO152" s="30">
        <f t="shared" si="51"/>
        <v>498.26668048630199</v>
      </c>
      <c r="AP152" s="30">
        <f t="shared" si="52"/>
        <v>1260.3833195136981</v>
      </c>
      <c r="AQ152" s="19">
        <f t="shared" si="53"/>
        <v>0.71667660962311885</v>
      </c>
    </row>
    <row r="153" spans="1:43" x14ac:dyDescent="0.2">
      <c r="A153" s="23" t="s">
        <v>5665</v>
      </c>
      <c r="B153" s="6" t="s">
        <v>5666</v>
      </c>
      <c r="C153" s="6" t="s">
        <v>5667</v>
      </c>
      <c r="D153" s="2">
        <v>141782</v>
      </c>
      <c r="E153" s="2">
        <v>141967</v>
      </c>
      <c r="F153" s="3" t="s">
        <v>211</v>
      </c>
      <c r="G153" s="2">
        <v>7</v>
      </c>
      <c r="H153" s="2">
        <v>141999</v>
      </c>
      <c r="I153" s="3" t="s">
        <v>212</v>
      </c>
      <c r="J153" s="15">
        <v>44956</v>
      </c>
      <c r="K153" s="24">
        <v>1085490983</v>
      </c>
      <c r="L153" s="15">
        <v>44959</v>
      </c>
      <c r="M153" s="15">
        <v>44985</v>
      </c>
      <c r="N153" s="15"/>
      <c r="O153" s="26" t="e">
        <f>VLOOKUP(D153,quash!A$2:$I$7791,9,FALSE)</f>
        <v>#N/A</v>
      </c>
      <c r="P153" s="7">
        <v>10000</v>
      </c>
      <c r="Q153" s="26">
        <v>115</v>
      </c>
      <c r="R153" s="19">
        <v>3.97705569269148E-2</v>
      </c>
      <c r="S153" s="26">
        <v>16</v>
      </c>
      <c r="T153" s="7">
        <v>6000</v>
      </c>
      <c r="U153" s="2">
        <v>142</v>
      </c>
      <c r="V153" s="11">
        <v>1503.37</v>
      </c>
      <c r="W153" s="14" t="s">
        <v>5281</v>
      </c>
      <c r="X153" s="18">
        <v>1</v>
      </c>
      <c r="Y153" s="9">
        <v>6000</v>
      </c>
      <c r="Z153" s="19">
        <f t="shared" si="46"/>
        <v>0</v>
      </c>
      <c r="AA153" s="25">
        <v>1503.37</v>
      </c>
      <c r="AB153" s="30">
        <f t="shared" si="47"/>
        <v>356000</v>
      </c>
      <c r="AC153" s="30">
        <f t="shared" si="40"/>
        <v>1.6853932584269662E-2</v>
      </c>
      <c r="AD153" s="31">
        <f t="shared" si="41"/>
        <v>1.9382022471910112</v>
      </c>
      <c r="AE153" s="31">
        <f t="shared" si="42"/>
        <v>2.393258426966292</v>
      </c>
      <c r="AG153" s="30">
        <f t="shared" si="48"/>
        <v>6126000</v>
      </c>
      <c r="AH153" s="30">
        <f t="shared" si="43"/>
        <v>9.7943192948090111E-4</v>
      </c>
      <c r="AI153" s="31">
        <f t="shared" si="44"/>
        <v>0.11263467189030363</v>
      </c>
      <c r="AJ153" s="31">
        <f t="shared" si="45"/>
        <v>0.13907933398628797</v>
      </c>
      <c r="AK153" s="30">
        <f>IF(W153="si",($S153*'COSTOS DE CREDITOS'!$C$27)/DATA!$G153,"")</f>
        <v>47.07631125553273</v>
      </c>
      <c r="AL153" s="90">
        <f>IF(W153="si",'COSTOS DE CREDITOS'!$C$35,"")</f>
        <v>20.421138461538462</v>
      </c>
      <c r="AM153" s="30">
        <f t="shared" si="49"/>
        <v>369.23076923076923</v>
      </c>
      <c r="AN153" s="30">
        <f t="shared" si="50"/>
        <v>0</v>
      </c>
      <c r="AO153" s="30">
        <f t="shared" si="51"/>
        <v>436.72821894784045</v>
      </c>
      <c r="AP153" s="30">
        <f t="shared" si="52"/>
        <v>1066.6417810521593</v>
      </c>
      <c r="AQ153" s="19">
        <f t="shared" si="53"/>
        <v>0.70950050955663568</v>
      </c>
    </row>
    <row r="154" spans="1:43" x14ac:dyDescent="0.2">
      <c r="A154" s="23" t="s">
        <v>5665</v>
      </c>
      <c r="B154" s="6" t="s">
        <v>5668</v>
      </c>
      <c r="C154" s="6" t="s">
        <v>5667</v>
      </c>
      <c r="D154" s="2">
        <v>141473</v>
      </c>
      <c r="E154" s="2">
        <v>142265</v>
      </c>
      <c r="F154" s="3" t="s">
        <v>209</v>
      </c>
      <c r="G154" s="2">
        <v>7</v>
      </c>
      <c r="H154" s="2">
        <v>142267</v>
      </c>
      <c r="I154" s="3" t="s">
        <v>213</v>
      </c>
      <c r="J154" s="15">
        <v>44951</v>
      </c>
      <c r="K154" s="24">
        <v>1082967404</v>
      </c>
      <c r="L154" s="15">
        <v>44964</v>
      </c>
      <c r="M154" s="15">
        <v>44985</v>
      </c>
      <c r="N154" s="15"/>
      <c r="O154" s="26" t="e">
        <f>VLOOKUP(D154,quash!A$2:$I$7791,9,FALSE)</f>
        <v>#N/A</v>
      </c>
      <c r="P154" s="7">
        <v>10000</v>
      </c>
      <c r="Q154" s="26">
        <v>115</v>
      </c>
      <c r="R154" s="19">
        <v>3.97705569269148E-2</v>
      </c>
      <c r="S154" s="26">
        <v>16</v>
      </c>
      <c r="T154" s="7">
        <v>7000</v>
      </c>
      <c r="U154" s="2">
        <v>142</v>
      </c>
      <c r="V154" s="11">
        <v>1758.65</v>
      </c>
      <c r="W154" s="14" t="s">
        <v>5281</v>
      </c>
      <c r="X154" s="18">
        <v>1</v>
      </c>
      <c r="Y154" s="9">
        <v>7000</v>
      </c>
      <c r="Z154" s="19">
        <f t="shared" si="46"/>
        <v>0</v>
      </c>
      <c r="AA154" s="25">
        <v>1758.65</v>
      </c>
      <c r="AB154" s="30">
        <f t="shared" si="47"/>
        <v>356000</v>
      </c>
      <c r="AC154" s="30">
        <f t="shared" si="40"/>
        <v>1.9662921348314606E-2</v>
      </c>
      <c r="AD154" s="31">
        <f t="shared" si="41"/>
        <v>2.2612359550561796</v>
      </c>
      <c r="AE154" s="31">
        <f t="shared" si="42"/>
        <v>2.792134831460674</v>
      </c>
      <c r="AG154" s="30">
        <f t="shared" si="48"/>
        <v>6126000</v>
      </c>
      <c r="AH154" s="30">
        <f t="shared" si="43"/>
        <v>1.1426705843943846E-3</v>
      </c>
      <c r="AI154" s="31">
        <f t="shared" si="44"/>
        <v>0.13140711720535422</v>
      </c>
      <c r="AJ154" s="31">
        <f t="shared" si="45"/>
        <v>0.16225922298400261</v>
      </c>
      <c r="AK154" s="30">
        <f>IF(W154="si",($S154*'COSTOS DE CREDITOS'!$C$27)/DATA!$G154,"")</f>
        <v>47.07631125553273</v>
      </c>
      <c r="AL154" s="90">
        <f>IF(W154="si",'COSTOS DE CREDITOS'!$C$35,"")</f>
        <v>20.421138461538462</v>
      </c>
      <c r="AM154" s="30">
        <f t="shared" si="49"/>
        <v>430.76923076923077</v>
      </c>
      <c r="AN154" s="30">
        <f t="shared" si="50"/>
        <v>0</v>
      </c>
      <c r="AO154" s="30">
        <f t="shared" si="51"/>
        <v>498.26668048630199</v>
      </c>
      <c r="AP154" s="30">
        <f t="shared" si="52"/>
        <v>1260.3833195136981</v>
      </c>
      <c r="AQ154" s="19">
        <f t="shared" si="53"/>
        <v>0.71667660962311885</v>
      </c>
    </row>
    <row r="155" spans="1:43" x14ac:dyDescent="0.2">
      <c r="A155" s="23" t="s">
        <v>5665</v>
      </c>
      <c r="B155" s="6" t="s">
        <v>5668</v>
      </c>
      <c r="C155" s="6" t="s">
        <v>5667</v>
      </c>
      <c r="D155" s="2">
        <v>141505</v>
      </c>
      <c r="E155" s="2">
        <v>142265</v>
      </c>
      <c r="F155" s="3" t="s">
        <v>209</v>
      </c>
      <c r="G155" s="2">
        <v>7</v>
      </c>
      <c r="H155" s="2">
        <v>142268</v>
      </c>
      <c r="I155" s="3" t="s">
        <v>214</v>
      </c>
      <c r="J155" s="15">
        <v>44952</v>
      </c>
      <c r="K155" s="24">
        <v>1083783566</v>
      </c>
      <c r="L155" s="15">
        <v>44964</v>
      </c>
      <c r="M155" s="15">
        <v>44985</v>
      </c>
      <c r="N155" s="15"/>
      <c r="O155" s="26" t="e">
        <f>VLOOKUP(D155,quash!A$2:$I$7791,9,FALSE)</f>
        <v>#N/A</v>
      </c>
      <c r="P155" s="7">
        <v>7000</v>
      </c>
      <c r="Q155" s="26">
        <v>126</v>
      </c>
      <c r="R155" s="19">
        <v>3.3741050530766176E-2</v>
      </c>
      <c r="S155" s="26">
        <v>16</v>
      </c>
      <c r="T155" s="7">
        <v>6000</v>
      </c>
      <c r="U155" s="2">
        <v>142</v>
      </c>
      <c r="V155" s="11">
        <v>1503.37</v>
      </c>
      <c r="W155" s="14" t="s">
        <v>5281</v>
      </c>
      <c r="X155" s="18">
        <v>1</v>
      </c>
      <c r="Y155" s="9">
        <v>6000</v>
      </c>
      <c r="Z155" s="19">
        <f t="shared" si="46"/>
        <v>0</v>
      </c>
      <c r="AA155" s="25">
        <v>1503.37</v>
      </c>
      <c r="AB155" s="30">
        <f t="shared" si="47"/>
        <v>356000</v>
      </c>
      <c r="AC155" s="30">
        <f t="shared" si="40"/>
        <v>1.6853932584269662E-2</v>
      </c>
      <c r="AD155" s="31">
        <f t="shared" si="41"/>
        <v>2.1235955056179776</v>
      </c>
      <c r="AE155" s="31">
        <f t="shared" si="42"/>
        <v>2.393258426966292</v>
      </c>
      <c r="AG155" s="30">
        <f t="shared" si="48"/>
        <v>6126000</v>
      </c>
      <c r="AH155" s="30">
        <f t="shared" si="43"/>
        <v>9.7943192948090111E-4</v>
      </c>
      <c r="AI155" s="31">
        <f t="shared" si="44"/>
        <v>0.12340842311459355</v>
      </c>
      <c r="AJ155" s="31">
        <f t="shared" si="45"/>
        <v>0.13907933398628797</v>
      </c>
      <c r="AK155" s="30">
        <f>IF(W155="si",($S155*'COSTOS DE CREDITOS'!$C$27)/DATA!$G155,"")</f>
        <v>47.07631125553273</v>
      </c>
      <c r="AL155" s="90">
        <f>IF(W155="si",'COSTOS DE CREDITOS'!$C$35,"")</f>
        <v>20.421138461538462</v>
      </c>
      <c r="AM155" s="30">
        <f t="shared" si="49"/>
        <v>369.23076923076923</v>
      </c>
      <c r="AN155" s="30">
        <f t="shared" si="50"/>
        <v>0</v>
      </c>
      <c r="AO155" s="30">
        <f t="shared" si="51"/>
        <v>436.72821894784045</v>
      </c>
      <c r="AP155" s="30">
        <f t="shared" si="52"/>
        <v>1066.6417810521593</v>
      </c>
      <c r="AQ155" s="19">
        <f t="shared" si="53"/>
        <v>0.70950050955663568</v>
      </c>
    </row>
    <row r="156" spans="1:43" x14ac:dyDescent="0.2">
      <c r="A156" s="23" t="s">
        <v>5665</v>
      </c>
      <c r="B156" s="6" t="s">
        <v>5668</v>
      </c>
      <c r="C156" s="6" t="s">
        <v>5667</v>
      </c>
      <c r="D156" s="2">
        <v>141468</v>
      </c>
      <c r="E156" s="2">
        <v>142265</v>
      </c>
      <c r="F156" s="3" t="s">
        <v>209</v>
      </c>
      <c r="G156" s="2">
        <v>7</v>
      </c>
      <c r="H156" s="2">
        <v>142269</v>
      </c>
      <c r="I156" s="3" t="s">
        <v>215</v>
      </c>
      <c r="J156" s="15">
        <v>44951</v>
      </c>
      <c r="K156" s="24">
        <v>1082945131</v>
      </c>
      <c r="L156" s="15">
        <v>44964</v>
      </c>
      <c r="M156" s="15">
        <v>44985</v>
      </c>
      <c r="N156" s="15"/>
      <c r="O156" s="26" t="e">
        <f>VLOOKUP(D156,quash!A$2:$I$7791,9,FALSE)</f>
        <v>#N/A</v>
      </c>
      <c r="P156" s="7">
        <v>7000</v>
      </c>
      <c r="Q156" s="26">
        <v>126</v>
      </c>
      <c r="R156" s="19">
        <v>3.3741050530766176E-2</v>
      </c>
      <c r="S156" s="26">
        <v>16</v>
      </c>
      <c r="T156" s="7">
        <v>7000</v>
      </c>
      <c r="U156" s="2">
        <v>142</v>
      </c>
      <c r="V156" s="11">
        <v>1758.65</v>
      </c>
      <c r="W156" s="14" t="s">
        <v>5281</v>
      </c>
      <c r="X156" s="18">
        <v>1</v>
      </c>
      <c r="Y156" s="9">
        <v>7000</v>
      </c>
      <c r="Z156" s="19">
        <f t="shared" si="46"/>
        <v>0</v>
      </c>
      <c r="AA156" s="25">
        <v>1758.65</v>
      </c>
      <c r="AB156" s="30">
        <f t="shared" si="47"/>
        <v>356000</v>
      </c>
      <c r="AC156" s="30">
        <f t="shared" si="40"/>
        <v>1.9662921348314606E-2</v>
      </c>
      <c r="AD156" s="31">
        <f t="shared" si="41"/>
        <v>2.4775280898876404</v>
      </c>
      <c r="AE156" s="31">
        <f t="shared" si="42"/>
        <v>2.792134831460674</v>
      </c>
      <c r="AG156" s="30">
        <f t="shared" si="48"/>
        <v>6126000</v>
      </c>
      <c r="AH156" s="30">
        <f t="shared" si="43"/>
        <v>1.1426705843943846E-3</v>
      </c>
      <c r="AI156" s="31">
        <f t="shared" si="44"/>
        <v>0.14397649363369247</v>
      </c>
      <c r="AJ156" s="31">
        <f t="shared" si="45"/>
        <v>0.16225922298400261</v>
      </c>
      <c r="AK156" s="30">
        <f>IF(W156="si",($S156*'COSTOS DE CREDITOS'!$C$27)/DATA!$G156,"")</f>
        <v>47.07631125553273</v>
      </c>
      <c r="AL156" s="90">
        <f>IF(W156="si",'COSTOS DE CREDITOS'!$C$35,"")</f>
        <v>20.421138461538462</v>
      </c>
      <c r="AM156" s="30">
        <f t="shared" si="49"/>
        <v>430.76923076923077</v>
      </c>
      <c r="AN156" s="30">
        <f t="shared" si="50"/>
        <v>0</v>
      </c>
      <c r="AO156" s="30">
        <f t="shared" si="51"/>
        <v>498.26668048630199</v>
      </c>
      <c r="AP156" s="30">
        <f t="shared" si="52"/>
        <v>1260.3833195136981</v>
      </c>
      <c r="AQ156" s="19">
        <f t="shared" si="53"/>
        <v>0.71667660962311885</v>
      </c>
    </row>
    <row r="157" spans="1:43" x14ac:dyDescent="0.2">
      <c r="A157" s="23" t="s">
        <v>5665</v>
      </c>
      <c r="B157" s="6" t="s">
        <v>5668</v>
      </c>
      <c r="C157" s="6" t="s">
        <v>5667</v>
      </c>
      <c r="D157" s="2">
        <v>141898</v>
      </c>
      <c r="E157" s="2">
        <v>142265</v>
      </c>
      <c r="F157" s="3" t="s">
        <v>209</v>
      </c>
      <c r="G157" s="2">
        <v>7</v>
      </c>
      <c r="H157" s="2">
        <v>142272</v>
      </c>
      <c r="I157" s="3" t="s">
        <v>216</v>
      </c>
      <c r="J157" s="15">
        <v>44957</v>
      </c>
      <c r="K157" s="24">
        <v>1085945830</v>
      </c>
      <c r="L157" s="15">
        <v>44964</v>
      </c>
      <c r="M157" s="15">
        <v>44985</v>
      </c>
      <c r="N157" s="15"/>
      <c r="O157" s="26" t="e">
        <f>VLOOKUP(D157,quash!A$2:$I$7791,9,FALSE)</f>
        <v>#N/A</v>
      </c>
      <c r="P157" s="7">
        <v>7000</v>
      </c>
      <c r="Q157" s="26">
        <v>126</v>
      </c>
      <c r="R157" s="19">
        <v>3.3741050530766176E-2</v>
      </c>
      <c r="S157" s="26">
        <v>16</v>
      </c>
      <c r="T157" s="7">
        <v>6000</v>
      </c>
      <c r="U157" s="2">
        <v>142</v>
      </c>
      <c r="V157" s="11">
        <v>1503.37</v>
      </c>
      <c r="W157" s="14" t="s">
        <v>5281</v>
      </c>
      <c r="X157" s="18">
        <v>1</v>
      </c>
      <c r="Y157" s="9">
        <v>6000</v>
      </c>
      <c r="Z157" s="19">
        <f t="shared" si="46"/>
        <v>0</v>
      </c>
      <c r="AA157" s="25">
        <v>1503.37</v>
      </c>
      <c r="AB157" s="30">
        <f t="shared" si="47"/>
        <v>356000</v>
      </c>
      <c r="AC157" s="30">
        <f t="shared" si="40"/>
        <v>1.6853932584269662E-2</v>
      </c>
      <c r="AD157" s="31">
        <f t="shared" si="41"/>
        <v>2.1235955056179776</v>
      </c>
      <c r="AE157" s="31">
        <f t="shared" si="42"/>
        <v>2.393258426966292</v>
      </c>
      <c r="AG157" s="30">
        <f t="shared" si="48"/>
        <v>6126000</v>
      </c>
      <c r="AH157" s="30">
        <f t="shared" si="43"/>
        <v>9.7943192948090111E-4</v>
      </c>
      <c r="AI157" s="31">
        <f t="shared" si="44"/>
        <v>0.12340842311459355</v>
      </c>
      <c r="AJ157" s="31">
        <f t="shared" si="45"/>
        <v>0.13907933398628797</v>
      </c>
      <c r="AK157" s="30">
        <f>IF(W157="si",($S157*'COSTOS DE CREDITOS'!$C$27)/DATA!$G157,"")</f>
        <v>47.07631125553273</v>
      </c>
      <c r="AL157" s="90">
        <f>IF(W157="si",'COSTOS DE CREDITOS'!$C$35,"")</f>
        <v>20.421138461538462</v>
      </c>
      <c r="AM157" s="30">
        <f t="shared" si="49"/>
        <v>369.23076923076923</v>
      </c>
      <c r="AN157" s="30">
        <f t="shared" si="50"/>
        <v>0</v>
      </c>
      <c r="AO157" s="30">
        <f t="shared" si="51"/>
        <v>436.72821894784045</v>
      </c>
      <c r="AP157" s="30">
        <f t="shared" si="52"/>
        <v>1066.6417810521593</v>
      </c>
      <c r="AQ157" s="19">
        <f t="shared" si="53"/>
        <v>0.70950050955663568</v>
      </c>
    </row>
    <row r="158" spans="1:43" x14ac:dyDescent="0.2">
      <c r="A158" s="23" t="s">
        <v>5665</v>
      </c>
      <c r="B158" s="6" t="s">
        <v>5668</v>
      </c>
      <c r="C158" s="6" t="s">
        <v>5667</v>
      </c>
      <c r="D158" s="2">
        <v>142036</v>
      </c>
      <c r="E158" s="2">
        <v>142265</v>
      </c>
      <c r="F158" s="3" t="s">
        <v>209</v>
      </c>
      <c r="G158" s="2">
        <v>7</v>
      </c>
      <c r="H158" s="2">
        <v>142273</v>
      </c>
      <c r="I158" s="3" t="s">
        <v>217</v>
      </c>
      <c r="J158" s="15">
        <v>44957</v>
      </c>
      <c r="K158" s="24">
        <v>1086286430</v>
      </c>
      <c r="L158" s="15">
        <v>44964</v>
      </c>
      <c r="M158" s="15">
        <v>44985</v>
      </c>
      <c r="N158" s="15"/>
      <c r="O158" s="26" t="e">
        <f>VLOOKUP(D158,quash!A$2:$I$7791,9,FALSE)</f>
        <v>#N/A</v>
      </c>
      <c r="P158" s="7">
        <v>7000</v>
      </c>
      <c r="Q158" s="26">
        <v>126</v>
      </c>
      <c r="R158" s="19">
        <v>3.3741050530766176E-2</v>
      </c>
      <c r="S158" s="26">
        <v>16</v>
      </c>
      <c r="T158" s="7">
        <v>7000</v>
      </c>
      <c r="U158" s="2">
        <v>142</v>
      </c>
      <c r="V158" s="11">
        <v>1758.65</v>
      </c>
      <c r="W158" s="14" t="s">
        <v>5281</v>
      </c>
      <c r="X158" s="18">
        <v>1</v>
      </c>
      <c r="Y158" s="9">
        <v>7000</v>
      </c>
      <c r="Z158" s="19">
        <f t="shared" si="46"/>
        <v>0</v>
      </c>
      <c r="AA158" s="25">
        <v>1758.65</v>
      </c>
      <c r="AB158" s="30">
        <f t="shared" si="47"/>
        <v>356000</v>
      </c>
      <c r="AC158" s="30">
        <f t="shared" si="40"/>
        <v>1.9662921348314606E-2</v>
      </c>
      <c r="AD158" s="31">
        <f t="shared" si="41"/>
        <v>2.4775280898876404</v>
      </c>
      <c r="AE158" s="31">
        <f t="shared" si="42"/>
        <v>2.792134831460674</v>
      </c>
      <c r="AG158" s="30">
        <f t="shared" si="48"/>
        <v>6126000</v>
      </c>
      <c r="AH158" s="30">
        <f t="shared" si="43"/>
        <v>1.1426705843943846E-3</v>
      </c>
      <c r="AI158" s="31">
        <f t="shared" si="44"/>
        <v>0.14397649363369247</v>
      </c>
      <c r="AJ158" s="31">
        <f t="shared" si="45"/>
        <v>0.16225922298400261</v>
      </c>
      <c r="AK158" s="30">
        <f>IF(W158="si",($S158*'COSTOS DE CREDITOS'!$C$27)/DATA!$G158,"")</f>
        <v>47.07631125553273</v>
      </c>
      <c r="AL158" s="90">
        <f>IF(W158="si",'COSTOS DE CREDITOS'!$C$35,"")</f>
        <v>20.421138461538462</v>
      </c>
      <c r="AM158" s="30">
        <f t="shared" si="49"/>
        <v>430.76923076923077</v>
      </c>
      <c r="AN158" s="30">
        <f t="shared" si="50"/>
        <v>0</v>
      </c>
      <c r="AO158" s="30">
        <f t="shared" si="51"/>
        <v>498.26668048630199</v>
      </c>
      <c r="AP158" s="30">
        <f t="shared" si="52"/>
        <v>1260.3833195136981</v>
      </c>
      <c r="AQ158" s="19">
        <f t="shared" si="53"/>
        <v>0.71667660962311885</v>
      </c>
    </row>
    <row r="159" spans="1:43" x14ac:dyDescent="0.2">
      <c r="A159" s="23" t="s">
        <v>5665</v>
      </c>
      <c r="B159" s="6" t="s">
        <v>5668</v>
      </c>
      <c r="C159" s="6" t="s">
        <v>5667</v>
      </c>
      <c r="D159" s="2">
        <v>141470</v>
      </c>
      <c r="E159" s="2">
        <v>142265</v>
      </c>
      <c r="F159" s="3" t="s">
        <v>209</v>
      </c>
      <c r="G159" s="2">
        <v>7</v>
      </c>
      <c r="H159" s="2">
        <v>142276</v>
      </c>
      <c r="I159" s="3" t="s">
        <v>218</v>
      </c>
      <c r="J159" s="15">
        <v>44951</v>
      </c>
      <c r="K159" s="24">
        <v>1082944104</v>
      </c>
      <c r="L159" s="15">
        <v>44964</v>
      </c>
      <c r="M159" s="15">
        <v>44985</v>
      </c>
      <c r="N159" s="15"/>
      <c r="O159" s="26" t="e">
        <f>VLOOKUP(D159,quash!A$2:$I$7791,9,FALSE)</f>
        <v>#N/A</v>
      </c>
      <c r="P159" s="7">
        <v>7000</v>
      </c>
      <c r="Q159" s="26">
        <v>126</v>
      </c>
      <c r="R159" s="19">
        <v>3.3741050530766176E-2</v>
      </c>
      <c r="S159" s="26">
        <v>16</v>
      </c>
      <c r="T159" s="7">
        <v>6000</v>
      </c>
      <c r="U159" s="2">
        <v>142</v>
      </c>
      <c r="V159" s="11">
        <v>1503.37</v>
      </c>
      <c r="W159" s="14" t="s">
        <v>5281</v>
      </c>
      <c r="X159" s="18">
        <v>1</v>
      </c>
      <c r="Y159" s="9">
        <v>6000</v>
      </c>
      <c r="Z159" s="19">
        <f t="shared" si="46"/>
        <v>0</v>
      </c>
      <c r="AA159" s="25">
        <v>1503.37</v>
      </c>
      <c r="AB159" s="30">
        <f t="shared" si="47"/>
        <v>356000</v>
      </c>
      <c r="AC159" s="30">
        <f t="shared" si="40"/>
        <v>1.6853932584269662E-2</v>
      </c>
      <c r="AD159" s="31">
        <f t="shared" si="41"/>
        <v>2.1235955056179776</v>
      </c>
      <c r="AE159" s="31">
        <f t="shared" si="42"/>
        <v>2.393258426966292</v>
      </c>
      <c r="AG159" s="30">
        <f t="shared" si="48"/>
        <v>6126000</v>
      </c>
      <c r="AH159" s="30">
        <f t="shared" si="43"/>
        <v>9.7943192948090111E-4</v>
      </c>
      <c r="AI159" s="31">
        <f t="shared" si="44"/>
        <v>0.12340842311459355</v>
      </c>
      <c r="AJ159" s="31">
        <f t="shared" si="45"/>
        <v>0.13907933398628797</v>
      </c>
      <c r="AK159" s="30">
        <f>IF(W159="si",($S159*'COSTOS DE CREDITOS'!$C$27)/DATA!$G159,"")</f>
        <v>47.07631125553273</v>
      </c>
      <c r="AL159" s="90">
        <f>IF(W159="si",'COSTOS DE CREDITOS'!$C$35,"")</f>
        <v>20.421138461538462</v>
      </c>
      <c r="AM159" s="30">
        <f t="shared" si="49"/>
        <v>369.23076923076923</v>
      </c>
      <c r="AN159" s="30">
        <f t="shared" si="50"/>
        <v>0</v>
      </c>
      <c r="AO159" s="30">
        <f t="shared" si="51"/>
        <v>436.72821894784045</v>
      </c>
      <c r="AP159" s="30">
        <f t="shared" si="52"/>
        <v>1066.6417810521593</v>
      </c>
      <c r="AQ159" s="19">
        <f t="shared" si="53"/>
        <v>0.70950050955663568</v>
      </c>
    </row>
    <row r="160" spans="1:43" x14ac:dyDescent="0.2">
      <c r="A160" s="23" t="s">
        <v>5665</v>
      </c>
      <c r="B160" s="6" t="s">
        <v>5676</v>
      </c>
      <c r="C160" s="6" t="s">
        <v>5670</v>
      </c>
      <c r="D160" s="4">
        <v>140121</v>
      </c>
      <c r="E160" s="4">
        <v>142399</v>
      </c>
      <c r="F160" s="5" t="s">
        <v>219</v>
      </c>
      <c r="G160" s="2">
        <v>7</v>
      </c>
      <c r="H160" s="4">
        <v>142400</v>
      </c>
      <c r="I160" s="5" t="s">
        <v>220</v>
      </c>
      <c r="J160" s="15">
        <v>44936</v>
      </c>
      <c r="K160" s="24">
        <v>1074392850</v>
      </c>
      <c r="L160" s="15">
        <v>44965</v>
      </c>
      <c r="M160" s="15">
        <v>44985</v>
      </c>
      <c r="N160" s="15"/>
      <c r="O160" s="26" t="e">
        <f>VLOOKUP(D160,quash!A$2:$I$7791,9,FALSE)</f>
        <v>#N/A</v>
      </c>
      <c r="P160" s="7">
        <v>9000</v>
      </c>
      <c r="Q160" s="26">
        <v>147</v>
      </c>
      <c r="R160" s="19">
        <v>7.9000519063170294E-2</v>
      </c>
      <c r="S160" s="26">
        <v>16</v>
      </c>
      <c r="T160" s="8">
        <v>9000</v>
      </c>
      <c r="U160" s="4">
        <v>142</v>
      </c>
      <c r="V160" s="10">
        <v>2255.2800000000002</v>
      </c>
      <c r="W160" s="14" t="s">
        <v>5281</v>
      </c>
      <c r="X160" s="18">
        <v>1</v>
      </c>
      <c r="Y160" s="9">
        <v>9000</v>
      </c>
      <c r="Z160" s="19">
        <f t="shared" si="46"/>
        <v>0</v>
      </c>
      <c r="AA160" s="25">
        <v>2255.2800000000002</v>
      </c>
      <c r="AB160" s="30">
        <f t="shared" si="47"/>
        <v>356000</v>
      </c>
      <c r="AC160" s="30">
        <f t="shared" si="40"/>
        <v>2.5280898876404494E-2</v>
      </c>
      <c r="AD160" s="31">
        <f t="shared" si="41"/>
        <v>3.7162921348314604</v>
      </c>
      <c r="AE160" s="31">
        <f t="shared" si="42"/>
        <v>3.589887640449438</v>
      </c>
      <c r="AG160" s="30">
        <f t="shared" si="48"/>
        <v>6126000</v>
      </c>
      <c r="AH160" s="30">
        <f t="shared" si="43"/>
        <v>1.4691478942213516E-3</v>
      </c>
      <c r="AI160" s="31">
        <f t="shared" si="44"/>
        <v>0.21596474045053868</v>
      </c>
      <c r="AJ160" s="31">
        <f t="shared" si="45"/>
        <v>0.20861900097943192</v>
      </c>
      <c r="AK160" s="30">
        <f>IF(W160="si",($S160*'COSTOS DE CREDITOS'!$C$27)/DATA!$G160,"")</f>
        <v>47.07631125553273</v>
      </c>
      <c r="AL160" s="90">
        <f>IF(W160="si",'COSTOS DE CREDITOS'!$C$35,"")</f>
        <v>20.421138461538462</v>
      </c>
      <c r="AM160" s="30">
        <f t="shared" si="49"/>
        <v>553.84615384615392</v>
      </c>
      <c r="AN160" s="30">
        <f t="shared" si="50"/>
        <v>0</v>
      </c>
      <c r="AO160" s="30">
        <f t="shared" si="51"/>
        <v>621.34360356322509</v>
      </c>
      <c r="AP160" s="30">
        <f t="shared" si="52"/>
        <v>1633.9363964367751</v>
      </c>
      <c r="AQ160" s="19">
        <f t="shared" si="53"/>
        <v>0.72449380850128364</v>
      </c>
    </row>
    <row r="161" spans="1:43" x14ac:dyDescent="0.2">
      <c r="A161" s="23" t="s">
        <v>5665</v>
      </c>
      <c r="B161" s="6" t="s">
        <v>5676</v>
      </c>
      <c r="C161" s="6" t="s">
        <v>5670</v>
      </c>
      <c r="D161" s="2">
        <v>140266</v>
      </c>
      <c r="E161" s="2">
        <v>142399</v>
      </c>
      <c r="F161" s="3" t="s">
        <v>219</v>
      </c>
      <c r="G161" s="2">
        <v>7</v>
      </c>
      <c r="H161" s="2">
        <v>142402</v>
      </c>
      <c r="I161" s="3" t="s">
        <v>221</v>
      </c>
      <c r="J161" s="15">
        <v>44938</v>
      </c>
      <c r="K161" s="24">
        <v>1075135311</v>
      </c>
      <c r="L161" s="15">
        <v>44965</v>
      </c>
      <c r="M161" s="15">
        <v>44985</v>
      </c>
      <c r="N161" s="15"/>
      <c r="O161" s="26" t="e">
        <f>VLOOKUP(D161,quash!A$2:$I$7791,9,FALSE)</f>
        <v>#N/A</v>
      </c>
      <c r="P161" s="7">
        <v>9000</v>
      </c>
      <c r="Q161" s="26">
        <v>147</v>
      </c>
      <c r="R161" s="19">
        <v>7.9000519063170502E-2</v>
      </c>
      <c r="S161" s="26">
        <v>16</v>
      </c>
      <c r="T161" s="7">
        <v>10000</v>
      </c>
      <c r="U161" s="2">
        <v>142</v>
      </c>
      <c r="V161" s="11">
        <v>2510.34</v>
      </c>
      <c r="W161" s="14" t="s">
        <v>5281</v>
      </c>
      <c r="X161" s="18">
        <v>1</v>
      </c>
      <c r="Y161" s="9">
        <v>10000</v>
      </c>
      <c r="Z161" s="19">
        <f t="shared" si="46"/>
        <v>0</v>
      </c>
      <c r="AA161" s="25">
        <v>2510.34</v>
      </c>
      <c r="AB161" s="30">
        <f t="shared" si="47"/>
        <v>356000</v>
      </c>
      <c r="AC161" s="30">
        <f t="shared" si="40"/>
        <v>2.8089887640449437E-2</v>
      </c>
      <c r="AD161" s="31">
        <f t="shared" si="41"/>
        <v>4.1292134831460672</v>
      </c>
      <c r="AE161" s="31">
        <f t="shared" si="42"/>
        <v>3.98876404494382</v>
      </c>
      <c r="AG161" s="30">
        <f t="shared" si="48"/>
        <v>6126000</v>
      </c>
      <c r="AH161" s="30">
        <f t="shared" si="43"/>
        <v>1.632386549134835E-3</v>
      </c>
      <c r="AI161" s="31">
        <f t="shared" si="44"/>
        <v>0.23996082272282074</v>
      </c>
      <c r="AJ161" s="31">
        <f t="shared" si="45"/>
        <v>0.23179888997714657</v>
      </c>
      <c r="AK161" s="30">
        <f>IF(W161="si",($S161*'COSTOS DE CREDITOS'!$C$27)/DATA!$G161,"")</f>
        <v>47.07631125553273</v>
      </c>
      <c r="AL161" s="90">
        <f>IF(W161="si",'COSTOS DE CREDITOS'!$C$35,"")</f>
        <v>20.421138461538462</v>
      </c>
      <c r="AM161" s="30">
        <f t="shared" si="49"/>
        <v>615.38461538461547</v>
      </c>
      <c r="AN161" s="30">
        <f t="shared" si="50"/>
        <v>0</v>
      </c>
      <c r="AO161" s="30">
        <f t="shared" si="51"/>
        <v>682.88206510168663</v>
      </c>
      <c r="AP161" s="30">
        <f t="shared" si="52"/>
        <v>1827.4579348983134</v>
      </c>
      <c r="AQ161" s="19">
        <f t="shared" si="53"/>
        <v>0.72797228060673591</v>
      </c>
    </row>
    <row r="162" spans="1:43" x14ac:dyDescent="0.2">
      <c r="A162" s="23" t="s">
        <v>5665</v>
      </c>
      <c r="B162" s="6" t="s">
        <v>5676</v>
      </c>
      <c r="C162" s="6" t="s">
        <v>5670</v>
      </c>
      <c r="D162" s="2">
        <v>140439</v>
      </c>
      <c r="E162" s="2">
        <v>142399</v>
      </c>
      <c r="F162" s="3" t="s">
        <v>219</v>
      </c>
      <c r="G162" s="2">
        <v>7</v>
      </c>
      <c r="H162" s="2">
        <v>142403</v>
      </c>
      <c r="I162" s="3" t="s">
        <v>222</v>
      </c>
      <c r="J162" s="15">
        <v>44942</v>
      </c>
      <c r="K162" s="24">
        <v>1077000475</v>
      </c>
      <c r="L162" s="15">
        <v>44965</v>
      </c>
      <c r="M162" s="15">
        <v>44985</v>
      </c>
      <c r="N162" s="15"/>
      <c r="O162" s="26" t="e">
        <f>VLOOKUP(D162,quash!A$2:$I$7791,9,FALSE)</f>
        <v>#N/A</v>
      </c>
      <c r="P162" s="7">
        <v>9000</v>
      </c>
      <c r="Q162" s="26">
        <v>147</v>
      </c>
      <c r="R162" s="19">
        <v>7.9000519063170294E-2</v>
      </c>
      <c r="S162" s="26">
        <v>16</v>
      </c>
      <c r="T162" s="7">
        <v>9000</v>
      </c>
      <c r="U162" s="2">
        <v>142</v>
      </c>
      <c r="V162" s="11">
        <v>2255.2800000000002</v>
      </c>
      <c r="W162" s="14" t="s">
        <v>5281</v>
      </c>
      <c r="X162" s="18">
        <v>1</v>
      </c>
      <c r="Y162" s="9">
        <v>9000</v>
      </c>
      <c r="Z162" s="19">
        <f t="shared" si="46"/>
        <v>0</v>
      </c>
      <c r="AA162" s="25">
        <v>2255.2800000000002</v>
      </c>
      <c r="AB162" s="30">
        <f t="shared" si="47"/>
        <v>356000</v>
      </c>
      <c r="AC162" s="30">
        <f t="shared" si="40"/>
        <v>2.5280898876404494E-2</v>
      </c>
      <c r="AD162" s="31">
        <f t="shared" si="41"/>
        <v>3.7162921348314604</v>
      </c>
      <c r="AE162" s="31">
        <f t="shared" si="42"/>
        <v>3.589887640449438</v>
      </c>
      <c r="AG162" s="30">
        <f t="shared" si="48"/>
        <v>6126000</v>
      </c>
      <c r="AH162" s="30">
        <f t="shared" si="43"/>
        <v>1.4691478942213516E-3</v>
      </c>
      <c r="AI162" s="31">
        <f t="shared" si="44"/>
        <v>0.21596474045053868</v>
      </c>
      <c r="AJ162" s="31">
        <f t="shared" si="45"/>
        <v>0.20861900097943192</v>
      </c>
      <c r="AK162" s="30">
        <f>IF(W162="si",($S162*'COSTOS DE CREDITOS'!$C$27)/DATA!$G162,"")</f>
        <v>47.07631125553273</v>
      </c>
      <c r="AL162" s="90">
        <f>IF(W162="si",'COSTOS DE CREDITOS'!$C$35,"")</f>
        <v>20.421138461538462</v>
      </c>
      <c r="AM162" s="30">
        <f t="shared" si="49"/>
        <v>553.84615384615392</v>
      </c>
      <c r="AN162" s="30">
        <f t="shared" si="50"/>
        <v>0</v>
      </c>
      <c r="AO162" s="30">
        <f t="shared" si="51"/>
        <v>621.34360356322509</v>
      </c>
      <c r="AP162" s="30">
        <f t="shared" si="52"/>
        <v>1633.9363964367751</v>
      </c>
      <c r="AQ162" s="19">
        <f t="shared" si="53"/>
        <v>0.72449380850128364</v>
      </c>
    </row>
    <row r="163" spans="1:43" x14ac:dyDescent="0.2">
      <c r="A163" s="23" t="s">
        <v>5665</v>
      </c>
      <c r="B163" s="6" t="s">
        <v>5676</v>
      </c>
      <c r="C163" s="6" t="s">
        <v>5670</v>
      </c>
      <c r="D163" s="2">
        <v>141847</v>
      </c>
      <c r="E163" s="2">
        <v>142399</v>
      </c>
      <c r="F163" s="3" t="s">
        <v>219</v>
      </c>
      <c r="G163" s="2">
        <v>7</v>
      </c>
      <c r="H163" s="2">
        <v>142404</v>
      </c>
      <c r="I163" s="3" t="s">
        <v>223</v>
      </c>
      <c r="J163" s="15">
        <v>44956</v>
      </c>
      <c r="K163" s="24">
        <v>1085712639</v>
      </c>
      <c r="L163" s="15">
        <v>44965</v>
      </c>
      <c r="M163" s="15">
        <v>44985</v>
      </c>
      <c r="N163" s="15"/>
      <c r="O163" s="26" t="e">
        <f>VLOOKUP(D163,quash!A$2:$I$7791,9,FALSE)</f>
        <v>#N/A</v>
      </c>
      <c r="P163" s="7">
        <v>9000</v>
      </c>
      <c r="Q163" s="26">
        <v>147</v>
      </c>
      <c r="R163" s="19">
        <v>8.2327407078389259E-2</v>
      </c>
      <c r="S163" s="26">
        <v>16</v>
      </c>
      <c r="T163" s="7">
        <v>8000</v>
      </c>
      <c r="U163" s="2">
        <v>142</v>
      </c>
      <c r="V163" s="11">
        <v>2013.74</v>
      </c>
      <c r="W163" s="14" t="s">
        <v>5281</v>
      </c>
      <c r="X163" s="18">
        <v>1</v>
      </c>
      <c r="Y163" s="9">
        <v>8000</v>
      </c>
      <c r="Z163" s="19">
        <f t="shared" si="46"/>
        <v>0</v>
      </c>
      <c r="AA163" s="25">
        <v>2013.74</v>
      </c>
      <c r="AB163" s="30">
        <f t="shared" si="47"/>
        <v>356000</v>
      </c>
      <c r="AC163" s="30">
        <f t="shared" si="40"/>
        <v>2.247191011235955E-2</v>
      </c>
      <c r="AD163" s="31">
        <f t="shared" si="41"/>
        <v>3.303370786516854</v>
      </c>
      <c r="AE163" s="31">
        <f t="shared" si="42"/>
        <v>3.191011235955056</v>
      </c>
      <c r="AG163" s="30">
        <f t="shared" si="48"/>
        <v>6126000</v>
      </c>
      <c r="AH163" s="30">
        <f t="shared" si="43"/>
        <v>1.3059092393078681E-3</v>
      </c>
      <c r="AI163" s="31">
        <f t="shared" si="44"/>
        <v>0.19196865817825662</v>
      </c>
      <c r="AJ163" s="31">
        <f t="shared" si="45"/>
        <v>0.18543911198171725</v>
      </c>
      <c r="AK163" s="30">
        <f>IF(W163="si",($S163*'COSTOS DE CREDITOS'!$C$27)/DATA!$G163,"")</f>
        <v>47.07631125553273</v>
      </c>
      <c r="AL163" s="90">
        <f>IF(W163="si",'COSTOS DE CREDITOS'!$C$35,"")</f>
        <v>20.421138461538462</v>
      </c>
      <c r="AM163" s="30">
        <f t="shared" si="49"/>
        <v>492.30769230769232</v>
      </c>
      <c r="AN163" s="30">
        <f t="shared" si="50"/>
        <v>0</v>
      </c>
      <c r="AO163" s="30">
        <f t="shared" si="51"/>
        <v>559.80514202476354</v>
      </c>
      <c r="AP163" s="30">
        <f t="shared" si="52"/>
        <v>1453.9348579752364</v>
      </c>
      <c r="AQ163" s="19">
        <f t="shared" si="53"/>
        <v>0.72200723925394361</v>
      </c>
    </row>
    <row r="164" spans="1:43" x14ac:dyDescent="0.2">
      <c r="A164" s="23" t="s">
        <v>5665</v>
      </c>
      <c r="B164" s="6" t="s">
        <v>5676</v>
      </c>
      <c r="C164" s="6" t="s">
        <v>5670</v>
      </c>
      <c r="D164" s="2">
        <v>142339</v>
      </c>
      <c r="E164" s="2">
        <v>142399</v>
      </c>
      <c r="F164" s="3" t="s">
        <v>219</v>
      </c>
      <c r="G164" s="2">
        <v>7</v>
      </c>
      <c r="H164" s="2">
        <v>142405</v>
      </c>
      <c r="I164" s="3" t="s">
        <v>224</v>
      </c>
      <c r="J164" s="15">
        <v>44961</v>
      </c>
      <c r="K164" s="24">
        <v>1087879602</v>
      </c>
      <c r="L164" s="15">
        <v>44965</v>
      </c>
      <c r="M164" s="15">
        <v>44985</v>
      </c>
      <c r="N164" s="15"/>
      <c r="O164" s="26" t="e">
        <f>VLOOKUP(D164,quash!A$2:$I$7791,9,FALSE)</f>
        <v>#N/A</v>
      </c>
      <c r="P164" s="7">
        <v>9000</v>
      </c>
      <c r="Q164" s="26">
        <v>147</v>
      </c>
      <c r="R164" s="19">
        <v>7.9000519063170294E-2</v>
      </c>
      <c r="S164" s="26">
        <v>16</v>
      </c>
      <c r="T164" s="7">
        <v>9000</v>
      </c>
      <c r="U164" s="2">
        <v>142</v>
      </c>
      <c r="V164" s="11">
        <v>2255.2800000000002</v>
      </c>
      <c r="W164" s="14" t="s">
        <v>5281</v>
      </c>
      <c r="X164" s="18">
        <v>1</v>
      </c>
      <c r="Y164" s="9">
        <v>9000</v>
      </c>
      <c r="Z164" s="19">
        <f t="shared" si="46"/>
        <v>0</v>
      </c>
      <c r="AA164" s="25">
        <v>2255.2800000000002</v>
      </c>
      <c r="AB164" s="30">
        <f t="shared" si="47"/>
        <v>356000</v>
      </c>
      <c r="AC164" s="30">
        <f t="shared" si="40"/>
        <v>2.5280898876404494E-2</v>
      </c>
      <c r="AD164" s="31">
        <f t="shared" si="41"/>
        <v>3.7162921348314604</v>
      </c>
      <c r="AE164" s="31">
        <f t="shared" si="42"/>
        <v>3.589887640449438</v>
      </c>
      <c r="AG164" s="30">
        <f t="shared" si="48"/>
        <v>6126000</v>
      </c>
      <c r="AH164" s="30">
        <f t="shared" si="43"/>
        <v>1.4691478942213516E-3</v>
      </c>
      <c r="AI164" s="31">
        <f t="shared" si="44"/>
        <v>0.21596474045053868</v>
      </c>
      <c r="AJ164" s="31">
        <f t="shared" si="45"/>
        <v>0.20861900097943192</v>
      </c>
      <c r="AK164" s="30">
        <f>IF(W164="si",($S164*'COSTOS DE CREDITOS'!$C$27)/DATA!$G164,"")</f>
        <v>47.07631125553273</v>
      </c>
      <c r="AL164" s="90">
        <f>IF(W164="si",'COSTOS DE CREDITOS'!$C$35,"")</f>
        <v>20.421138461538462</v>
      </c>
      <c r="AM164" s="30">
        <f t="shared" si="49"/>
        <v>553.84615384615392</v>
      </c>
      <c r="AN164" s="30">
        <f t="shared" si="50"/>
        <v>0</v>
      </c>
      <c r="AO164" s="30">
        <f t="shared" si="51"/>
        <v>621.34360356322509</v>
      </c>
      <c r="AP164" s="30">
        <f t="shared" si="52"/>
        <v>1633.9363964367751</v>
      </c>
      <c r="AQ164" s="19">
        <f t="shared" si="53"/>
        <v>0.72449380850128364</v>
      </c>
    </row>
    <row r="165" spans="1:43" x14ac:dyDescent="0.2">
      <c r="A165" s="23" t="s">
        <v>5665</v>
      </c>
      <c r="B165" s="6" t="s">
        <v>5676</v>
      </c>
      <c r="C165" s="6" t="s">
        <v>5670</v>
      </c>
      <c r="D165" s="2">
        <v>141778</v>
      </c>
      <c r="E165" s="2">
        <v>142399</v>
      </c>
      <c r="F165" s="3" t="s">
        <v>219</v>
      </c>
      <c r="G165" s="2">
        <v>7</v>
      </c>
      <c r="H165" s="2">
        <v>142406</v>
      </c>
      <c r="I165" s="3" t="s">
        <v>225</v>
      </c>
      <c r="J165" s="15">
        <v>44956</v>
      </c>
      <c r="K165" s="24">
        <v>1085482821</v>
      </c>
      <c r="L165" s="15">
        <v>44965</v>
      </c>
      <c r="M165" s="15">
        <v>44985</v>
      </c>
      <c r="N165" s="15"/>
      <c r="O165" s="26" t="e">
        <f>VLOOKUP(D165,quash!A$2:$I$7791,9,FALSE)</f>
        <v>#N/A</v>
      </c>
      <c r="P165" s="7">
        <v>9000</v>
      </c>
      <c r="Q165" s="26">
        <v>147</v>
      </c>
      <c r="R165" s="19">
        <v>7.9000519063170294E-2</v>
      </c>
      <c r="S165" s="26">
        <v>16</v>
      </c>
      <c r="T165" s="7">
        <v>9000</v>
      </c>
      <c r="U165" s="2">
        <v>142</v>
      </c>
      <c r="V165" s="11">
        <v>2255.2800000000002</v>
      </c>
      <c r="W165" s="14" t="s">
        <v>5281</v>
      </c>
      <c r="X165" s="18">
        <v>1</v>
      </c>
      <c r="Y165" s="9">
        <v>9000</v>
      </c>
      <c r="Z165" s="19">
        <f t="shared" si="46"/>
        <v>0</v>
      </c>
      <c r="AA165" s="25">
        <v>2255.2800000000002</v>
      </c>
      <c r="AB165" s="30">
        <f t="shared" si="47"/>
        <v>356000</v>
      </c>
      <c r="AC165" s="30">
        <f t="shared" si="40"/>
        <v>2.5280898876404494E-2</v>
      </c>
      <c r="AD165" s="31">
        <f t="shared" si="41"/>
        <v>3.7162921348314604</v>
      </c>
      <c r="AE165" s="31">
        <f t="shared" si="42"/>
        <v>3.589887640449438</v>
      </c>
      <c r="AG165" s="30">
        <f t="shared" si="48"/>
        <v>6126000</v>
      </c>
      <c r="AH165" s="30">
        <f t="shared" si="43"/>
        <v>1.4691478942213516E-3</v>
      </c>
      <c r="AI165" s="31">
        <f t="shared" si="44"/>
        <v>0.21596474045053868</v>
      </c>
      <c r="AJ165" s="31">
        <f t="shared" si="45"/>
        <v>0.20861900097943192</v>
      </c>
      <c r="AK165" s="30">
        <f>IF(W165="si",($S165*'COSTOS DE CREDITOS'!$C$27)/DATA!$G165,"")</f>
        <v>47.07631125553273</v>
      </c>
      <c r="AL165" s="90">
        <f>IF(W165="si",'COSTOS DE CREDITOS'!$C$35,"")</f>
        <v>20.421138461538462</v>
      </c>
      <c r="AM165" s="30">
        <f t="shared" si="49"/>
        <v>553.84615384615392</v>
      </c>
      <c r="AN165" s="30">
        <f t="shared" si="50"/>
        <v>0</v>
      </c>
      <c r="AO165" s="30">
        <f t="shared" si="51"/>
        <v>621.34360356322509</v>
      </c>
      <c r="AP165" s="30">
        <f t="shared" si="52"/>
        <v>1633.9363964367751</v>
      </c>
      <c r="AQ165" s="19">
        <f t="shared" si="53"/>
        <v>0.72449380850128364</v>
      </c>
    </row>
    <row r="166" spans="1:43" x14ac:dyDescent="0.2">
      <c r="A166" s="23" t="s">
        <v>5665</v>
      </c>
      <c r="B166" s="6" t="s">
        <v>5676</v>
      </c>
      <c r="C166" s="6" t="s">
        <v>5670</v>
      </c>
      <c r="D166" s="2">
        <v>141170</v>
      </c>
      <c r="E166" s="2">
        <v>142399</v>
      </c>
      <c r="F166" s="3" t="s">
        <v>219</v>
      </c>
      <c r="G166" s="2">
        <v>7</v>
      </c>
      <c r="H166" s="2">
        <v>142407</v>
      </c>
      <c r="I166" s="3" t="s">
        <v>226</v>
      </c>
      <c r="J166" s="15">
        <v>44949</v>
      </c>
      <c r="K166" s="24">
        <v>1081095457</v>
      </c>
      <c r="L166" s="15">
        <v>44965</v>
      </c>
      <c r="M166" s="15">
        <v>44985</v>
      </c>
      <c r="N166" s="15"/>
      <c r="O166" s="26" t="e">
        <f>VLOOKUP(D166,quash!A$2:$I$7791,9,FALSE)</f>
        <v>#N/A</v>
      </c>
      <c r="P166" s="7">
        <v>9000</v>
      </c>
      <c r="Q166" s="26">
        <v>147</v>
      </c>
      <c r="R166" s="19">
        <v>8.456731836388684E-2</v>
      </c>
      <c r="S166" s="26">
        <v>16</v>
      </c>
      <c r="T166" s="7">
        <v>7000</v>
      </c>
      <c r="U166" s="2">
        <v>142</v>
      </c>
      <c r="V166" s="11">
        <v>1758.65</v>
      </c>
      <c r="W166" s="14" t="s">
        <v>5281</v>
      </c>
      <c r="X166" s="18">
        <v>1</v>
      </c>
      <c r="Y166" s="9">
        <v>7000</v>
      </c>
      <c r="Z166" s="19">
        <f t="shared" si="46"/>
        <v>0</v>
      </c>
      <c r="AA166" s="25">
        <v>1758.65</v>
      </c>
      <c r="AB166" s="30">
        <f t="shared" si="47"/>
        <v>356000</v>
      </c>
      <c r="AC166" s="30">
        <f t="shared" si="40"/>
        <v>1.9662921348314606E-2</v>
      </c>
      <c r="AD166" s="31">
        <f t="shared" si="41"/>
        <v>2.8904494382022472</v>
      </c>
      <c r="AE166" s="31">
        <f t="shared" si="42"/>
        <v>2.792134831460674</v>
      </c>
      <c r="AG166" s="30">
        <f t="shared" si="48"/>
        <v>6126000</v>
      </c>
      <c r="AH166" s="30">
        <f t="shared" si="43"/>
        <v>1.1426705843943846E-3</v>
      </c>
      <c r="AI166" s="31">
        <f t="shared" si="44"/>
        <v>0.16797257590597453</v>
      </c>
      <c r="AJ166" s="31">
        <f t="shared" si="45"/>
        <v>0.16225922298400261</v>
      </c>
      <c r="AK166" s="30">
        <f>IF(W166="si",($S166*'COSTOS DE CREDITOS'!$C$27)/DATA!$G166,"")</f>
        <v>47.07631125553273</v>
      </c>
      <c r="AL166" s="90">
        <f>IF(W166="si",'COSTOS DE CREDITOS'!$C$35,"")</f>
        <v>20.421138461538462</v>
      </c>
      <c r="AM166" s="30">
        <f t="shared" si="49"/>
        <v>430.76923076923077</v>
      </c>
      <c r="AN166" s="30">
        <f t="shared" si="50"/>
        <v>0</v>
      </c>
      <c r="AO166" s="30">
        <f t="shared" si="51"/>
        <v>498.26668048630199</v>
      </c>
      <c r="AP166" s="30">
        <f t="shared" si="52"/>
        <v>1260.3833195136981</v>
      </c>
      <c r="AQ166" s="19">
        <f t="shared" si="53"/>
        <v>0.71667660962311885</v>
      </c>
    </row>
    <row r="167" spans="1:43" x14ac:dyDescent="0.2">
      <c r="A167" s="23" t="s">
        <v>5665</v>
      </c>
      <c r="B167" s="6" t="s">
        <v>5669</v>
      </c>
      <c r="C167" s="6" t="s">
        <v>5670</v>
      </c>
      <c r="D167" s="2">
        <v>142084</v>
      </c>
      <c r="E167" s="2">
        <v>142379</v>
      </c>
      <c r="F167" s="3" t="s">
        <v>227</v>
      </c>
      <c r="G167" s="2">
        <v>7</v>
      </c>
      <c r="H167" s="2">
        <v>142385</v>
      </c>
      <c r="I167" s="3" t="s">
        <v>228</v>
      </c>
      <c r="J167" s="15">
        <v>44958</v>
      </c>
      <c r="K167" s="24">
        <v>1086571743</v>
      </c>
      <c r="L167" s="15">
        <v>44965</v>
      </c>
      <c r="M167" s="15">
        <v>44985</v>
      </c>
      <c r="N167" s="15"/>
      <c r="O167" s="26" t="e">
        <f>VLOOKUP(D167,quash!A$2:$I$7791,9,FALSE)</f>
        <v>#N/A</v>
      </c>
      <c r="P167" s="7">
        <v>14000</v>
      </c>
      <c r="Q167" s="26">
        <v>117</v>
      </c>
      <c r="R167" s="19">
        <v>3.9811192929599684E-2</v>
      </c>
      <c r="S167" s="26">
        <v>16</v>
      </c>
      <c r="T167" s="7">
        <v>10000</v>
      </c>
      <c r="U167" s="2">
        <v>142</v>
      </c>
      <c r="V167" s="11">
        <v>2510.34</v>
      </c>
      <c r="W167" s="14" t="s">
        <v>5281</v>
      </c>
      <c r="X167" s="18">
        <v>1</v>
      </c>
      <c r="Y167" s="9">
        <v>10000</v>
      </c>
      <c r="Z167" s="19">
        <f t="shared" si="46"/>
        <v>0</v>
      </c>
      <c r="AA167" s="25">
        <v>2510.34</v>
      </c>
      <c r="AB167" s="30">
        <f t="shared" si="47"/>
        <v>356000</v>
      </c>
      <c r="AC167" s="30">
        <f t="shared" si="40"/>
        <v>2.8089887640449437E-2</v>
      </c>
      <c r="AD167" s="31">
        <f t="shared" si="41"/>
        <v>3.286516853932584</v>
      </c>
      <c r="AE167" s="31">
        <f t="shared" si="42"/>
        <v>3.98876404494382</v>
      </c>
      <c r="AG167" s="30">
        <f t="shared" si="48"/>
        <v>6126000</v>
      </c>
      <c r="AH167" s="30">
        <f t="shared" si="43"/>
        <v>1.632386549134835E-3</v>
      </c>
      <c r="AI167" s="31">
        <f t="shared" si="44"/>
        <v>0.19098922624877571</v>
      </c>
      <c r="AJ167" s="31">
        <f t="shared" si="45"/>
        <v>0.23179888997714657</v>
      </c>
      <c r="AK167" s="30">
        <f>IF(W167="si",($S167*'COSTOS DE CREDITOS'!$C$27)/DATA!$G167,"")</f>
        <v>47.07631125553273</v>
      </c>
      <c r="AL167" s="90">
        <f>IF(W167="si",'COSTOS DE CREDITOS'!$C$35,"")</f>
        <v>20.421138461538462</v>
      </c>
      <c r="AM167" s="30">
        <f t="shared" si="49"/>
        <v>615.38461538461547</v>
      </c>
      <c r="AN167" s="30">
        <f t="shared" si="50"/>
        <v>0</v>
      </c>
      <c r="AO167" s="30">
        <f t="shared" si="51"/>
        <v>682.88206510168663</v>
      </c>
      <c r="AP167" s="30">
        <f t="shared" si="52"/>
        <v>1827.4579348983134</v>
      </c>
      <c r="AQ167" s="19">
        <f t="shared" si="53"/>
        <v>0.72797228060673591</v>
      </c>
    </row>
    <row r="168" spans="1:43" x14ac:dyDescent="0.2">
      <c r="A168" s="23" t="s">
        <v>5665</v>
      </c>
      <c r="B168" s="6" t="s">
        <v>5669</v>
      </c>
      <c r="C168" s="6" t="s">
        <v>5670</v>
      </c>
      <c r="D168" s="2">
        <v>141911</v>
      </c>
      <c r="E168" s="2">
        <v>142379</v>
      </c>
      <c r="F168" s="3" t="s">
        <v>227</v>
      </c>
      <c r="G168" s="2">
        <v>7</v>
      </c>
      <c r="H168" s="2">
        <v>142386</v>
      </c>
      <c r="I168" s="3" t="s">
        <v>229</v>
      </c>
      <c r="J168" s="15">
        <v>44957</v>
      </c>
      <c r="K168" s="24">
        <v>1085969242</v>
      </c>
      <c r="L168" s="15">
        <v>44965</v>
      </c>
      <c r="M168" s="15">
        <v>44985</v>
      </c>
      <c r="N168" s="15"/>
      <c r="O168" s="26" t="e">
        <f>VLOOKUP(D168,quash!A$2:$I$7791,9,FALSE)</f>
        <v>#N/A</v>
      </c>
      <c r="P168" s="7">
        <v>14000</v>
      </c>
      <c r="Q168" s="26">
        <v>117</v>
      </c>
      <c r="R168" s="19">
        <v>4.3013887640091626E-2</v>
      </c>
      <c r="S168" s="26">
        <v>16</v>
      </c>
      <c r="T168" s="7">
        <v>8000</v>
      </c>
      <c r="U168" s="2">
        <v>142</v>
      </c>
      <c r="V168" s="11">
        <v>2013.74</v>
      </c>
      <c r="W168" s="14" t="s">
        <v>5281</v>
      </c>
      <c r="X168" s="18">
        <v>1</v>
      </c>
      <c r="Y168" s="9">
        <v>8000</v>
      </c>
      <c r="Z168" s="19">
        <f t="shared" si="46"/>
        <v>0</v>
      </c>
      <c r="AA168" s="25">
        <v>2013.74</v>
      </c>
      <c r="AB168" s="30">
        <f t="shared" si="47"/>
        <v>356000</v>
      </c>
      <c r="AC168" s="30">
        <f t="shared" ref="AC168:AC231" si="54">$T168/AB168</f>
        <v>2.247191011235955E-2</v>
      </c>
      <c r="AD168" s="31">
        <f t="shared" ref="AD168:AD231" si="55">AC168*$Q168</f>
        <v>2.6292134831460672</v>
      </c>
      <c r="AE168" s="31">
        <f t="shared" ref="AE168:AE231" si="56">AC168*$U168</f>
        <v>3.191011235955056</v>
      </c>
      <c r="AG168" s="30">
        <f t="shared" si="48"/>
        <v>6126000</v>
      </c>
      <c r="AH168" s="30">
        <f t="shared" si="43"/>
        <v>1.3059092393078681E-3</v>
      </c>
      <c r="AI168" s="31">
        <f t="shared" si="44"/>
        <v>0.15279138099902057</v>
      </c>
      <c r="AJ168" s="31">
        <f t="shared" si="45"/>
        <v>0.18543911198171725</v>
      </c>
      <c r="AK168" s="30">
        <f>IF(W168="si",($S168*'COSTOS DE CREDITOS'!$C$27)/DATA!$G168,"")</f>
        <v>47.07631125553273</v>
      </c>
      <c r="AL168" s="90">
        <f>IF(W168="si",'COSTOS DE CREDITOS'!$C$35,"")</f>
        <v>20.421138461538462</v>
      </c>
      <c r="AM168" s="30">
        <f t="shared" si="49"/>
        <v>492.30769230769232</v>
      </c>
      <c r="AN168" s="30">
        <f t="shared" si="50"/>
        <v>0</v>
      </c>
      <c r="AO168" s="30">
        <f t="shared" si="51"/>
        <v>559.80514202476354</v>
      </c>
      <c r="AP168" s="30">
        <f t="shared" si="52"/>
        <v>1453.9348579752364</v>
      </c>
      <c r="AQ168" s="19">
        <f t="shared" si="53"/>
        <v>0.72200723925394361</v>
      </c>
    </row>
    <row r="169" spans="1:43" x14ac:dyDescent="0.2">
      <c r="A169" s="23" t="s">
        <v>5665</v>
      </c>
      <c r="B169" s="6" t="s">
        <v>5669</v>
      </c>
      <c r="C169" s="6" t="s">
        <v>5670</v>
      </c>
      <c r="D169" s="2">
        <v>142340</v>
      </c>
      <c r="E169" s="2">
        <v>142388</v>
      </c>
      <c r="F169" s="3" t="s">
        <v>230</v>
      </c>
      <c r="G169" s="2">
        <v>7</v>
      </c>
      <c r="H169" s="2">
        <v>142396</v>
      </c>
      <c r="I169" s="3" t="s">
        <v>231</v>
      </c>
      <c r="J169" s="15">
        <v>44961</v>
      </c>
      <c r="K169" s="24">
        <v>1087883734</v>
      </c>
      <c r="L169" s="15">
        <v>44965</v>
      </c>
      <c r="M169" s="15">
        <v>44985</v>
      </c>
      <c r="N169" s="15"/>
      <c r="O169" s="26" t="e">
        <f>VLOOKUP(D169,quash!A$2:$I$7791,9,FALSE)</f>
        <v>#N/A</v>
      </c>
      <c r="P169" s="7">
        <v>14000</v>
      </c>
      <c r="Q169" s="26">
        <v>117</v>
      </c>
      <c r="R169" s="19">
        <v>3.7338901947233501E-2</v>
      </c>
      <c r="S169" s="26">
        <v>16</v>
      </c>
      <c r="T169" s="7">
        <v>5000</v>
      </c>
      <c r="U169" s="2">
        <v>147</v>
      </c>
      <c r="V169" s="11">
        <v>1303.3399999999999</v>
      </c>
      <c r="W169" s="14" t="s">
        <v>5281</v>
      </c>
      <c r="X169" s="18">
        <v>1</v>
      </c>
      <c r="Y169" s="9">
        <v>5000</v>
      </c>
      <c r="Z169" s="19">
        <f t="shared" si="46"/>
        <v>0</v>
      </c>
      <c r="AA169" s="25">
        <v>1303.3399999999999</v>
      </c>
      <c r="AB169" s="30">
        <f t="shared" si="47"/>
        <v>356000</v>
      </c>
      <c r="AC169" s="30">
        <f t="shared" si="54"/>
        <v>1.4044943820224719E-2</v>
      </c>
      <c r="AD169" s="31">
        <f t="shared" si="55"/>
        <v>1.643258426966292</v>
      </c>
      <c r="AE169" s="31">
        <f t="shared" si="56"/>
        <v>2.0646067415730336</v>
      </c>
      <c r="AG169" s="30">
        <f t="shared" si="48"/>
        <v>6126000</v>
      </c>
      <c r="AH169" s="30">
        <f t="shared" si="43"/>
        <v>8.1619327456741752E-4</v>
      </c>
      <c r="AI169" s="31">
        <f t="shared" si="44"/>
        <v>9.5494613124387853E-2</v>
      </c>
      <c r="AJ169" s="31">
        <f t="shared" si="45"/>
        <v>0.11998041136141037</v>
      </c>
      <c r="AK169" s="30">
        <f>IF(W169="si",($S169*'COSTOS DE CREDITOS'!$C$27)/DATA!$G169,"")</f>
        <v>47.07631125553273</v>
      </c>
      <c r="AL169" s="90">
        <f>IF(W169="si",'COSTOS DE CREDITOS'!$C$35,"")</f>
        <v>20.421138461538462</v>
      </c>
      <c r="AM169" s="30">
        <f t="shared" si="49"/>
        <v>307.69230769230774</v>
      </c>
      <c r="AN169" s="30">
        <f t="shared" si="50"/>
        <v>0</v>
      </c>
      <c r="AO169" s="30">
        <f t="shared" si="51"/>
        <v>375.1897574093789</v>
      </c>
      <c r="AP169" s="30">
        <f t="shared" si="52"/>
        <v>928.15024259062102</v>
      </c>
      <c r="AQ169" s="19">
        <f t="shared" si="53"/>
        <v>0.71213209338363059</v>
      </c>
    </row>
    <row r="170" spans="1:43" x14ac:dyDescent="0.2">
      <c r="A170" s="23" t="s">
        <v>5665</v>
      </c>
      <c r="B170" s="6" t="s">
        <v>5671</v>
      </c>
      <c r="C170" s="6" t="s">
        <v>5670</v>
      </c>
      <c r="D170" s="2">
        <v>142283</v>
      </c>
      <c r="E170" s="2">
        <v>142496</v>
      </c>
      <c r="F170" s="3" t="s">
        <v>232</v>
      </c>
      <c r="G170" s="2">
        <v>7</v>
      </c>
      <c r="H170" s="2">
        <v>142504</v>
      </c>
      <c r="I170" s="3" t="s">
        <v>233</v>
      </c>
      <c r="J170" s="15" t="s">
        <v>5688</v>
      </c>
      <c r="K170" s="24" t="s">
        <v>5688</v>
      </c>
      <c r="L170" s="15">
        <v>44965</v>
      </c>
      <c r="M170" s="15">
        <v>44985</v>
      </c>
      <c r="N170" s="15"/>
      <c r="O170" s="26" t="e">
        <f>VLOOKUP(D170,quash!A$2:$I$7791,9,FALSE)</f>
        <v>#N/A</v>
      </c>
      <c r="P170" s="7">
        <v>9000</v>
      </c>
      <c r="Q170" s="26">
        <v>146</v>
      </c>
      <c r="R170" s="19">
        <v>7.9000519063170377E-2</v>
      </c>
      <c r="S170" s="93">
        <v>26</v>
      </c>
      <c r="T170" s="7">
        <v>5000</v>
      </c>
      <c r="U170" s="2">
        <v>147</v>
      </c>
      <c r="V170" s="11">
        <v>1303.3399999999999</v>
      </c>
      <c r="W170" s="14" t="s">
        <v>5281</v>
      </c>
      <c r="X170" s="18">
        <v>0.73500574452143197</v>
      </c>
      <c r="Y170" s="9">
        <v>3675.02872260716</v>
      </c>
      <c r="Z170" s="19">
        <f t="shared" si="46"/>
        <v>-0.26499425547856803</v>
      </c>
      <c r="AA170" s="25">
        <v>957.96238706456313</v>
      </c>
      <c r="AB170" s="30">
        <f t="shared" si="47"/>
        <v>356000</v>
      </c>
      <c r="AC170" s="30">
        <f t="shared" si="54"/>
        <v>1.4044943820224719E-2</v>
      </c>
      <c r="AD170" s="31">
        <f t="shared" si="55"/>
        <v>2.0505617977528088</v>
      </c>
      <c r="AE170" s="31">
        <f t="shared" si="56"/>
        <v>2.0646067415730336</v>
      </c>
      <c r="AG170" s="30">
        <f t="shared" si="48"/>
        <v>6126000</v>
      </c>
      <c r="AH170" s="30">
        <f t="shared" si="43"/>
        <v>8.1619327456741752E-4</v>
      </c>
      <c r="AI170" s="31">
        <f t="shared" si="44"/>
        <v>0.11916421808684295</v>
      </c>
      <c r="AJ170" s="31">
        <f t="shared" si="45"/>
        <v>0.11998041136141037</v>
      </c>
      <c r="AK170" s="30">
        <f>IF(W170="si",($S170*'COSTOS DE CREDITOS'!$C$27)/DATA!$G170,"")</f>
        <v>76.499005790240673</v>
      </c>
      <c r="AL170" s="90">
        <f>IF(W170="si",'COSTOS DE CREDITOS'!$C$35,"")</f>
        <v>20.421138461538462</v>
      </c>
      <c r="AM170" s="30">
        <f t="shared" si="49"/>
        <v>500</v>
      </c>
      <c r="AN170" s="30">
        <f t="shared" si="50"/>
        <v>1324.97127739284</v>
      </c>
      <c r="AO170" s="30">
        <f t="shared" si="51"/>
        <v>1921.8914216446192</v>
      </c>
      <c r="AP170" s="30">
        <f t="shared" si="52"/>
        <v>-963.92903458005605</v>
      </c>
      <c r="AQ170" s="19">
        <f t="shared" si="53"/>
        <v>-1.0062284778568147</v>
      </c>
    </row>
    <row r="171" spans="1:43" x14ac:dyDescent="0.2">
      <c r="A171" s="23" t="s">
        <v>5665</v>
      </c>
      <c r="B171" s="6" t="s">
        <v>5671</v>
      </c>
      <c r="C171" s="6" t="s">
        <v>5670</v>
      </c>
      <c r="D171" s="2">
        <v>133488</v>
      </c>
      <c r="E171" s="2">
        <v>142436</v>
      </c>
      <c r="F171" s="3" t="s">
        <v>234</v>
      </c>
      <c r="G171" s="2">
        <v>7</v>
      </c>
      <c r="H171" s="2">
        <v>142439</v>
      </c>
      <c r="I171" s="3" t="s">
        <v>235</v>
      </c>
      <c r="J171" s="15">
        <v>45075</v>
      </c>
      <c r="K171" s="24">
        <v>1160006141</v>
      </c>
      <c r="L171" s="15">
        <v>44965</v>
      </c>
      <c r="M171" s="15">
        <v>44985</v>
      </c>
      <c r="N171" s="15"/>
      <c r="O171" s="26">
        <f>VLOOKUP(D171,quash!A$2:$I$7791,9,FALSE)</f>
        <v>2</v>
      </c>
      <c r="P171" s="7">
        <v>9000</v>
      </c>
      <c r="Q171" s="26">
        <v>146</v>
      </c>
      <c r="R171" s="19">
        <v>8.1278822863721623E-2</v>
      </c>
      <c r="S171" s="26">
        <v>16</v>
      </c>
      <c r="T171" s="7">
        <v>7000</v>
      </c>
      <c r="U171" s="2">
        <v>137</v>
      </c>
      <c r="V171" s="11">
        <v>1689.62</v>
      </c>
      <c r="W171" s="14" t="s">
        <v>5281</v>
      </c>
      <c r="X171" s="18">
        <v>1</v>
      </c>
      <c r="Y171" s="9">
        <v>7000</v>
      </c>
      <c r="Z171" s="19">
        <f t="shared" si="46"/>
        <v>0</v>
      </c>
      <c r="AA171" s="25">
        <v>1689.62</v>
      </c>
      <c r="AB171" s="30">
        <f t="shared" si="47"/>
        <v>471000</v>
      </c>
      <c r="AC171" s="30">
        <f t="shared" si="54"/>
        <v>1.4861995753715499E-2</v>
      </c>
      <c r="AD171" s="31">
        <f t="shared" si="55"/>
        <v>2.1698513800424628</v>
      </c>
      <c r="AE171" s="31">
        <f t="shared" si="56"/>
        <v>2.0360934182590236</v>
      </c>
      <c r="AG171" s="30">
        <f t="shared" si="48"/>
        <v>1695000</v>
      </c>
      <c r="AH171" s="30">
        <f t="shared" si="43"/>
        <v>4.1297935103244837E-3</v>
      </c>
      <c r="AI171" s="31">
        <f t="shared" si="44"/>
        <v>0.60294985250737465</v>
      </c>
      <c r="AJ171" s="31">
        <f t="shared" si="45"/>
        <v>0.56578171091445428</v>
      </c>
      <c r="AK171" s="30">
        <f>IF(W171="si",($S171*'COSTOS DE CREDITOS'!$C$27)/DATA!$G171,"")</f>
        <v>47.07631125553273</v>
      </c>
      <c r="AL171" s="90">
        <f>IF(W171="si",'COSTOS DE CREDITOS'!$C$35,"")</f>
        <v>20.421138461538462</v>
      </c>
      <c r="AM171" s="30">
        <f t="shared" si="49"/>
        <v>430.76923076923077</v>
      </c>
      <c r="AN171" s="30">
        <f t="shared" si="50"/>
        <v>0</v>
      </c>
      <c r="AO171" s="30">
        <f t="shared" si="51"/>
        <v>498.26668048630199</v>
      </c>
      <c r="AP171" s="30">
        <f t="shared" si="52"/>
        <v>1191.3533195136979</v>
      </c>
      <c r="AQ171" s="19">
        <f t="shared" si="53"/>
        <v>0.70510133610734838</v>
      </c>
    </row>
    <row r="172" spans="1:43" x14ac:dyDescent="0.2">
      <c r="A172" s="23" t="s">
        <v>5665</v>
      </c>
      <c r="B172" s="6" t="s">
        <v>5671</v>
      </c>
      <c r="C172" s="6" t="s">
        <v>5670</v>
      </c>
      <c r="D172" s="2">
        <v>142414</v>
      </c>
      <c r="E172" s="2">
        <v>142436</v>
      </c>
      <c r="F172" s="3" t="s">
        <v>234</v>
      </c>
      <c r="G172" s="2">
        <v>7</v>
      </c>
      <c r="H172" s="2">
        <v>142442</v>
      </c>
      <c r="I172" s="3" t="s">
        <v>236</v>
      </c>
      <c r="J172" s="15">
        <v>44964</v>
      </c>
      <c r="K172" s="24">
        <v>1088988714</v>
      </c>
      <c r="L172" s="15">
        <v>44965</v>
      </c>
      <c r="M172" s="15">
        <v>44985</v>
      </c>
      <c r="N172" s="15"/>
      <c r="O172" s="26" t="e">
        <f>VLOOKUP(D172,quash!A$2:$I$7791,9,FALSE)</f>
        <v>#N/A</v>
      </c>
      <c r="P172" s="7">
        <v>9000</v>
      </c>
      <c r="Q172" s="26">
        <v>146</v>
      </c>
      <c r="R172" s="19">
        <v>7.9000519063170377E-2</v>
      </c>
      <c r="S172" s="26">
        <v>16</v>
      </c>
      <c r="T172" s="7">
        <v>5000</v>
      </c>
      <c r="U172" s="2">
        <v>147</v>
      </c>
      <c r="V172" s="11">
        <v>1303.3399999999999</v>
      </c>
      <c r="W172" s="14" t="s">
        <v>5281</v>
      </c>
      <c r="X172" s="18">
        <v>1</v>
      </c>
      <c r="Y172" s="9">
        <v>5000</v>
      </c>
      <c r="Z172" s="19">
        <f t="shared" si="46"/>
        <v>0</v>
      </c>
      <c r="AA172" s="25">
        <v>1303.3399999999999</v>
      </c>
      <c r="AB172" s="30">
        <f t="shared" si="47"/>
        <v>356000</v>
      </c>
      <c r="AC172" s="30">
        <f t="shared" si="54"/>
        <v>1.4044943820224719E-2</v>
      </c>
      <c r="AD172" s="31">
        <f t="shared" si="55"/>
        <v>2.0505617977528088</v>
      </c>
      <c r="AE172" s="31">
        <f t="shared" si="56"/>
        <v>2.0646067415730336</v>
      </c>
      <c r="AG172" s="30">
        <f t="shared" si="48"/>
        <v>6126000</v>
      </c>
      <c r="AH172" s="30">
        <f t="shared" si="43"/>
        <v>8.1619327456741752E-4</v>
      </c>
      <c r="AI172" s="31">
        <f t="shared" si="44"/>
        <v>0.11916421808684295</v>
      </c>
      <c r="AJ172" s="31">
        <f t="shared" si="45"/>
        <v>0.11998041136141037</v>
      </c>
      <c r="AK172" s="30">
        <f>IF(W172="si",($S172*'COSTOS DE CREDITOS'!$C$27)/DATA!$G172,"")</f>
        <v>47.07631125553273</v>
      </c>
      <c r="AL172" s="90">
        <f>IF(W172="si",'COSTOS DE CREDITOS'!$C$35,"")</f>
        <v>20.421138461538462</v>
      </c>
      <c r="AM172" s="30">
        <f t="shared" si="49"/>
        <v>307.69230769230774</v>
      </c>
      <c r="AN172" s="30">
        <f t="shared" si="50"/>
        <v>0</v>
      </c>
      <c r="AO172" s="30">
        <f t="shared" si="51"/>
        <v>375.1897574093789</v>
      </c>
      <c r="AP172" s="30">
        <f t="shared" si="52"/>
        <v>928.15024259062102</v>
      </c>
      <c r="AQ172" s="19">
        <f t="shared" si="53"/>
        <v>0.71213209338363059</v>
      </c>
    </row>
    <row r="173" spans="1:43" x14ac:dyDescent="0.2">
      <c r="A173" s="23" t="s">
        <v>5665</v>
      </c>
      <c r="B173" s="6" t="s">
        <v>5671</v>
      </c>
      <c r="C173" s="6" t="s">
        <v>5670</v>
      </c>
      <c r="D173" s="2">
        <v>142410</v>
      </c>
      <c r="E173" s="2">
        <v>142436</v>
      </c>
      <c r="F173" s="3" t="s">
        <v>234</v>
      </c>
      <c r="G173" s="2">
        <v>7</v>
      </c>
      <c r="H173" s="2">
        <v>142560</v>
      </c>
      <c r="I173" s="3" t="s">
        <v>237</v>
      </c>
      <c r="J173" s="15">
        <v>44964</v>
      </c>
      <c r="K173" s="24">
        <v>1088956795</v>
      </c>
      <c r="L173" s="15">
        <v>44966</v>
      </c>
      <c r="M173" s="15">
        <v>44985</v>
      </c>
      <c r="N173" s="15"/>
      <c r="O173" s="26" t="e">
        <f>VLOOKUP(D173,quash!A$2:$I$7791,9,FALSE)</f>
        <v>#N/A</v>
      </c>
      <c r="P173" s="7">
        <v>9000</v>
      </c>
      <c r="Q173" s="26">
        <v>146</v>
      </c>
      <c r="R173" s="19">
        <v>7.9000519063170377E-2</v>
      </c>
      <c r="S173" s="26">
        <v>16</v>
      </c>
      <c r="T173" s="7">
        <v>5000</v>
      </c>
      <c r="U173" s="2">
        <v>147</v>
      </c>
      <c r="V173" s="11">
        <v>1303.3399999999999</v>
      </c>
      <c r="W173" s="14" t="s">
        <v>5281</v>
      </c>
      <c r="X173" s="18">
        <v>1</v>
      </c>
      <c r="Y173" s="9">
        <v>5000</v>
      </c>
      <c r="Z173" s="19">
        <f t="shared" si="46"/>
        <v>0</v>
      </c>
      <c r="AA173" s="25">
        <v>1303.3399999999999</v>
      </c>
      <c r="AB173" s="30">
        <f t="shared" si="47"/>
        <v>356000</v>
      </c>
      <c r="AC173" s="30">
        <f t="shared" si="54"/>
        <v>1.4044943820224719E-2</v>
      </c>
      <c r="AD173" s="31">
        <f t="shared" si="55"/>
        <v>2.0505617977528088</v>
      </c>
      <c r="AE173" s="31">
        <f t="shared" si="56"/>
        <v>2.0646067415730336</v>
      </c>
      <c r="AG173" s="30">
        <f t="shared" si="48"/>
        <v>6126000</v>
      </c>
      <c r="AH173" s="30">
        <f t="shared" si="43"/>
        <v>8.1619327456741752E-4</v>
      </c>
      <c r="AI173" s="31">
        <f t="shared" si="44"/>
        <v>0.11916421808684295</v>
      </c>
      <c r="AJ173" s="31">
        <f t="shared" si="45"/>
        <v>0.11998041136141037</v>
      </c>
      <c r="AK173" s="30">
        <f>IF(W173="si",($S173*'COSTOS DE CREDITOS'!$C$27)/DATA!$G173,"")</f>
        <v>47.07631125553273</v>
      </c>
      <c r="AL173" s="90">
        <f>IF(W173="si",'COSTOS DE CREDITOS'!$C$35,"")</f>
        <v>20.421138461538462</v>
      </c>
      <c r="AM173" s="30">
        <f t="shared" si="49"/>
        <v>307.69230769230774</v>
      </c>
      <c r="AN173" s="30">
        <f t="shared" si="50"/>
        <v>0</v>
      </c>
      <c r="AO173" s="30">
        <f t="shared" si="51"/>
        <v>375.1897574093789</v>
      </c>
      <c r="AP173" s="30">
        <f t="shared" si="52"/>
        <v>928.15024259062102</v>
      </c>
      <c r="AQ173" s="19">
        <f t="shared" si="53"/>
        <v>0.71213209338363059</v>
      </c>
    </row>
    <row r="174" spans="1:43" x14ac:dyDescent="0.2">
      <c r="A174" s="23" t="s">
        <v>5665</v>
      </c>
      <c r="B174" s="6" t="s">
        <v>5675</v>
      </c>
      <c r="C174" s="6" t="s">
        <v>5667</v>
      </c>
      <c r="D174" s="2">
        <v>142151</v>
      </c>
      <c r="E174" s="2">
        <v>142296</v>
      </c>
      <c r="F174" s="3" t="s">
        <v>238</v>
      </c>
      <c r="G174" s="2">
        <v>10</v>
      </c>
      <c r="H174" s="2">
        <v>142307</v>
      </c>
      <c r="I174" s="3" t="s">
        <v>239</v>
      </c>
      <c r="J174" s="15">
        <v>44959</v>
      </c>
      <c r="K174" s="24">
        <v>1086901312</v>
      </c>
      <c r="L174" s="15">
        <v>44964</v>
      </c>
      <c r="M174" s="15">
        <v>44985</v>
      </c>
      <c r="N174" s="15"/>
      <c r="O174" s="26" t="e">
        <f>VLOOKUP(D174,quash!A$2:$I$7791,9,FALSE)</f>
        <v>#N/A</v>
      </c>
      <c r="P174" s="7">
        <v>13000</v>
      </c>
      <c r="Q174" s="26">
        <v>136</v>
      </c>
      <c r="R174" s="19">
        <v>6.7396682123454121E-2</v>
      </c>
      <c r="S174" s="26">
        <v>16</v>
      </c>
      <c r="T174" s="7">
        <v>6000</v>
      </c>
      <c r="U174" s="2">
        <v>142</v>
      </c>
      <c r="V174" s="11">
        <v>1503.37</v>
      </c>
      <c r="W174" s="14" t="s">
        <v>5281</v>
      </c>
      <c r="X174" s="18">
        <v>1</v>
      </c>
      <c r="Y174" s="9">
        <v>6000</v>
      </c>
      <c r="Z174" s="19">
        <f t="shared" si="46"/>
        <v>0</v>
      </c>
      <c r="AA174" s="25">
        <v>1503.37</v>
      </c>
      <c r="AB174" s="30">
        <f t="shared" si="47"/>
        <v>356000</v>
      </c>
      <c r="AC174" s="30">
        <f t="shared" si="54"/>
        <v>1.6853932584269662E-2</v>
      </c>
      <c r="AD174" s="31">
        <f t="shared" si="55"/>
        <v>2.292134831460674</v>
      </c>
      <c r="AE174" s="31">
        <f t="shared" si="56"/>
        <v>2.393258426966292</v>
      </c>
      <c r="AG174" s="30">
        <f t="shared" si="48"/>
        <v>6126000</v>
      </c>
      <c r="AH174" s="30">
        <f t="shared" si="43"/>
        <v>9.7943192948090111E-4</v>
      </c>
      <c r="AI174" s="31">
        <f t="shared" si="44"/>
        <v>0.13320274240940255</v>
      </c>
      <c r="AJ174" s="31">
        <f t="shared" si="45"/>
        <v>0.13907933398628797</v>
      </c>
      <c r="AK174" s="30">
        <f>IF(W174="si",($S174*'COSTOS DE CREDITOS'!$C$27)/DATA!$G174,"")</f>
        <v>32.953417878872912</v>
      </c>
      <c r="AL174" s="90">
        <f>IF(W174="si",'COSTOS DE CREDITOS'!$C$35,"")</f>
        <v>20.421138461538462</v>
      </c>
      <c r="AM174" s="30">
        <f t="shared" si="49"/>
        <v>369.23076923076923</v>
      </c>
      <c r="AN174" s="30">
        <f t="shared" si="50"/>
        <v>0</v>
      </c>
      <c r="AO174" s="30">
        <f t="shared" si="51"/>
        <v>422.60532557118063</v>
      </c>
      <c r="AP174" s="30">
        <f t="shared" si="52"/>
        <v>1080.7646744288193</v>
      </c>
      <c r="AQ174" s="19">
        <f t="shared" si="53"/>
        <v>0.71889466626899523</v>
      </c>
    </row>
    <row r="175" spans="1:43" x14ac:dyDescent="0.2">
      <c r="A175" s="23" t="s">
        <v>5665</v>
      </c>
      <c r="B175" s="6" t="s">
        <v>5675</v>
      </c>
      <c r="C175" s="6" t="s">
        <v>5667</v>
      </c>
      <c r="D175" s="2">
        <v>142152</v>
      </c>
      <c r="E175" s="2">
        <v>142296</v>
      </c>
      <c r="F175" s="3" t="s">
        <v>238</v>
      </c>
      <c r="G175" s="2">
        <v>10</v>
      </c>
      <c r="H175" s="2">
        <v>142308</v>
      </c>
      <c r="I175" s="3" t="s">
        <v>240</v>
      </c>
      <c r="J175" s="15">
        <v>44959</v>
      </c>
      <c r="K175" s="24">
        <v>1086901549</v>
      </c>
      <c r="L175" s="15">
        <v>44964</v>
      </c>
      <c r="M175" s="15">
        <v>44985</v>
      </c>
      <c r="N175" s="15"/>
      <c r="O175" s="26" t="e">
        <f>VLOOKUP(D175,quash!A$2:$I$7791,9,FALSE)</f>
        <v>#N/A</v>
      </c>
      <c r="P175" s="7">
        <v>10000</v>
      </c>
      <c r="Q175" s="26">
        <v>132</v>
      </c>
      <c r="R175" s="19">
        <v>5.8283715876113903E-2</v>
      </c>
      <c r="S175" s="26">
        <v>16</v>
      </c>
      <c r="T175" s="7">
        <v>10000</v>
      </c>
      <c r="U175" s="2">
        <v>142</v>
      </c>
      <c r="V175" s="11">
        <v>2510.34</v>
      </c>
      <c r="W175" s="14" t="s">
        <v>5281</v>
      </c>
      <c r="X175" s="18">
        <v>1</v>
      </c>
      <c r="Y175" s="9">
        <v>10000</v>
      </c>
      <c r="Z175" s="19">
        <f t="shared" si="46"/>
        <v>0</v>
      </c>
      <c r="AA175" s="25">
        <v>2510.34</v>
      </c>
      <c r="AB175" s="30">
        <f t="shared" si="47"/>
        <v>356000</v>
      </c>
      <c r="AC175" s="30">
        <f t="shared" si="54"/>
        <v>2.8089887640449437E-2</v>
      </c>
      <c r="AD175" s="31">
        <f t="shared" si="55"/>
        <v>3.7078651685393256</v>
      </c>
      <c r="AE175" s="31">
        <f t="shared" si="56"/>
        <v>3.98876404494382</v>
      </c>
      <c r="AG175" s="30">
        <f t="shared" si="48"/>
        <v>6126000</v>
      </c>
      <c r="AH175" s="30">
        <f t="shared" si="43"/>
        <v>1.632386549134835E-3</v>
      </c>
      <c r="AI175" s="31">
        <f t="shared" si="44"/>
        <v>0.21547502448579822</v>
      </c>
      <c r="AJ175" s="31">
        <f t="shared" si="45"/>
        <v>0.23179888997714657</v>
      </c>
      <c r="AK175" s="30">
        <f>IF(W175="si",($S175*'COSTOS DE CREDITOS'!$C$27)/DATA!$G175,"")</f>
        <v>32.953417878872912</v>
      </c>
      <c r="AL175" s="90">
        <f>IF(W175="si",'COSTOS DE CREDITOS'!$C$35,"")</f>
        <v>20.421138461538462</v>
      </c>
      <c r="AM175" s="30">
        <f t="shared" si="49"/>
        <v>615.38461538461547</v>
      </c>
      <c r="AN175" s="30">
        <f t="shared" si="50"/>
        <v>0</v>
      </c>
      <c r="AO175" s="30">
        <f t="shared" si="51"/>
        <v>668.75917172502682</v>
      </c>
      <c r="AP175" s="30">
        <f t="shared" si="52"/>
        <v>1841.5808282749733</v>
      </c>
      <c r="AQ175" s="19">
        <f t="shared" si="53"/>
        <v>0.73359816928183963</v>
      </c>
    </row>
    <row r="176" spans="1:43" x14ac:dyDescent="0.2">
      <c r="A176" s="23" t="s">
        <v>5665</v>
      </c>
      <c r="B176" s="6" t="s">
        <v>5673</v>
      </c>
      <c r="C176" s="6" t="s">
        <v>5667</v>
      </c>
      <c r="D176" s="2">
        <v>142122</v>
      </c>
      <c r="E176" s="2">
        <v>142110</v>
      </c>
      <c r="F176" s="3" t="s">
        <v>241</v>
      </c>
      <c r="G176" s="2">
        <v>7</v>
      </c>
      <c r="H176" s="2">
        <v>142536</v>
      </c>
      <c r="I176" s="3" t="s">
        <v>242</v>
      </c>
      <c r="J176" s="15">
        <v>44958</v>
      </c>
      <c r="K176" s="24">
        <v>1086721815</v>
      </c>
      <c r="L176" s="15">
        <v>44966</v>
      </c>
      <c r="M176" s="15">
        <v>44985</v>
      </c>
      <c r="N176" s="15"/>
      <c r="O176" s="26" t="e">
        <f>VLOOKUP(D176,quash!A$2:$I$7791,9,FALSE)</f>
        <v>#N/A</v>
      </c>
      <c r="P176" s="7">
        <v>14000</v>
      </c>
      <c r="Q176" s="26">
        <v>99</v>
      </c>
      <c r="R176" s="19">
        <v>5.9818464604665302E-3</v>
      </c>
      <c r="S176" s="26">
        <v>16</v>
      </c>
      <c r="T176" s="7">
        <v>5000</v>
      </c>
      <c r="U176" s="2">
        <v>147</v>
      </c>
      <c r="V176" s="11">
        <v>1303.3399999999999</v>
      </c>
      <c r="W176" s="14" t="s">
        <v>5281</v>
      </c>
      <c r="X176" s="18">
        <v>1</v>
      </c>
      <c r="Y176" s="9">
        <v>5000</v>
      </c>
      <c r="Z176" s="19">
        <f t="shared" si="46"/>
        <v>0</v>
      </c>
      <c r="AA176" s="25">
        <v>1303.3399999999999</v>
      </c>
      <c r="AB176" s="30">
        <f t="shared" si="47"/>
        <v>356000</v>
      </c>
      <c r="AC176" s="30">
        <f t="shared" si="54"/>
        <v>1.4044943820224719E-2</v>
      </c>
      <c r="AD176" s="31">
        <f t="shared" si="55"/>
        <v>1.3904494382022472</v>
      </c>
      <c r="AE176" s="31">
        <f t="shared" si="56"/>
        <v>2.0646067415730336</v>
      </c>
      <c r="AG176" s="30">
        <f t="shared" si="48"/>
        <v>6126000</v>
      </c>
      <c r="AH176" s="30">
        <f t="shared" si="43"/>
        <v>8.1619327456741752E-4</v>
      </c>
      <c r="AI176" s="31">
        <f t="shared" si="44"/>
        <v>8.080313418217433E-2</v>
      </c>
      <c r="AJ176" s="31">
        <f t="shared" si="45"/>
        <v>0.11998041136141037</v>
      </c>
      <c r="AK176" s="30">
        <f>IF(W176="si",($S176*'COSTOS DE CREDITOS'!$C$27)/DATA!$G176,"")</f>
        <v>47.07631125553273</v>
      </c>
      <c r="AL176" s="90">
        <f>IF(W176="si",'COSTOS DE CREDITOS'!$C$35,"")</f>
        <v>20.421138461538462</v>
      </c>
      <c r="AM176" s="30">
        <f t="shared" si="49"/>
        <v>307.69230769230774</v>
      </c>
      <c r="AN176" s="30">
        <f t="shared" si="50"/>
        <v>0</v>
      </c>
      <c r="AO176" s="30">
        <f t="shared" si="51"/>
        <v>375.1897574093789</v>
      </c>
      <c r="AP176" s="30">
        <f t="shared" si="52"/>
        <v>928.15024259062102</v>
      </c>
      <c r="AQ176" s="19">
        <f t="shared" si="53"/>
        <v>0.71213209338363059</v>
      </c>
    </row>
    <row r="177" spans="1:43" x14ac:dyDescent="0.2">
      <c r="A177" s="23" t="s">
        <v>5665</v>
      </c>
      <c r="B177" s="6" t="s">
        <v>5673</v>
      </c>
      <c r="C177" s="6" t="s">
        <v>5667</v>
      </c>
      <c r="D177" s="2">
        <v>142121</v>
      </c>
      <c r="E177" s="2">
        <v>142110</v>
      </c>
      <c r="F177" s="3" t="s">
        <v>241</v>
      </c>
      <c r="G177" s="2">
        <v>7</v>
      </c>
      <c r="H177" s="2">
        <v>142537</v>
      </c>
      <c r="I177" s="3" t="s">
        <v>243</v>
      </c>
      <c r="J177" s="15">
        <v>44958</v>
      </c>
      <c r="K177" s="24">
        <v>1086722899</v>
      </c>
      <c r="L177" s="15">
        <v>44966</v>
      </c>
      <c r="M177" s="15">
        <v>44985</v>
      </c>
      <c r="N177" s="15"/>
      <c r="O177" s="26" t="e">
        <f>VLOOKUP(D177,quash!A$2:$I$7791,9,FALSE)</f>
        <v>#N/A</v>
      </c>
      <c r="P177" s="7">
        <v>10000</v>
      </c>
      <c r="Q177" s="26">
        <v>90</v>
      </c>
      <c r="R177" s="19">
        <v>5.9818464604665302E-3</v>
      </c>
      <c r="S177" s="26">
        <v>16</v>
      </c>
      <c r="T177" s="7">
        <v>5000</v>
      </c>
      <c r="U177" s="2">
        <v>147</v>
      </c>
      <c r="V177" s="11">
        <v>1303.3399999999999</v>
      </c>
      <c r="W177" s="14" t="s">
        <v>5281</v>
      </c>
      <c r="X177" s="18">
        <v>1</v>
      </c>
      <c r="Y177" s="9">
        <v>5000</v>
      </c>
      <c r="Z177" s="19">
        <f t="shared" si="46"/>
        <v>0</v>
      </c>
      <c r="AA177" s="25">
        <v>1303.3399999999999</v>
      </c>
      <c r="AB177" s="30">
        <f t="shared" si="47"/>
        <v>356000</v>
      </c>
      <c r="AC177" s="30">
        <f t="shared" si="54"/>
        <v>1.4044943820224719E-2</v>
      </c>
      <c r="AD177" s="31">
        <f t="shared" si="55"/>
        <v>1.2640449438202246</v>
      </c>
      <c r="AE177" s="31">
        <f t="shared" si="56"/>
        <v>2.0646067415730336</v>
      </c>
      <c r="AG177" s="30">
        <f t="shared" si="48"/>
        <v>6126000</v>
      </c>
      <c r="AH177" s="30">
        <f t="shared" si="43"/>
        <v>8.1619327456741752E-4</v>
      </c>
      <c r="AI177" s="31">
        <f t="shared" si="44"/>
        <v>7.3457394711067575E-2</v>
      </c>
      <c r="AJ177" s="31">
        <f t="shared" si="45"/>
        <v>0.11998041136141037</v>
      </c>
      <c r="AK177" s="30">
        <f>IF(W177="si",($S177*'COSTOS DE CREDITOS'!$C$27)/DATA!$G177,"")</f>
        <v>47.07631125553273</v>
      </c>
      <c r="AL177" s="90">
        <f>IF(W177="si",'COSTOS DE CREDITOS'!$C$35,"")</f>
        <v>20.421138461538462</v>
      </c>
      <c r="AM177" s="30">
        <f t="shared" si="49"/>
        <v>307.69230769230774</v>
      </c>
      <c r="AN177" s="30">
        <f t="shared" si="50"/>
        <v>0</v>
      </c>
      <c r="AO177" s="30">
        <f t="shared" si="51"/>
        <v>375.1897574093789</v>
      </c>
      <c r="AP177" s="30">
        <f t="shared" si="52"/>
        <v>928.15024259062102</v>
      </c>
      <c r="AQ177" s="19">
        <f t="shared" si="53"/>
        <v>0.71213209338363059</v>
      </c>
    </row>
    <row r="178" spans="1:43" x14ac:dyDescent="0.2">
      <c r="A178" s="23" t="s">
        <v>5665</v>
      </c>
      <c r="B178" s="6" t="s">
        <v>5681</v>
      </c>
      <c r="C178" s="6" t="s">
        <v>5667</v>
      </c>
      <c r="D178" s="2">
        <v>142519</v>
      </c>
      <c r="E178" s="2">
        <v>142652</v>
      </c>
      <c r="F178" s="3" t="s">
        <v>244</v>
      </c>
      <c r="G178" s="2">
        <v>6</v>
      </c>
      <c r="H178" s="2">
        <v>142661</v>
      </c>
      <c r="I178" s="3" t="s">
        <v>245</v>
      </c>
      <c r="J178" s="15">
        <v>44965</v>
      </c>
      <c r="K178" s="24">
        <v>1089628929</v>
      </c>
      <c r="L178" s="15">
        <v>44967</v>
      </c>
      <c r="M178" s="15">
        <v>44985</v>
      </c>
      <c r="N178" s="15"/>
      <c r="O178" s="26" t="e">
        <f>VLOOKUP(D178,quash!A$2:$I$7791,9,FALSE)</f>
        <v>#N/A</v>
      </c>
      <c r="P178" s="7">
        <v>11000</v>
      </c>
      <c r="Q178" s="26">
        <v>121</v>
      </c>
      <c r="R178" s="19">
        <v>3.992294193698312E-2</v>
      </c>
      <c r="S178" s="26">
        <v>16</v>
      </c>
      <c r="T178" s="7">
        <v>5000</v>
      </c>
      <c r="U178" s="2">
        <v>147</v>
      </c>
      <c r="V178" s="11">
        <v>1303.3399999999999</v>
      </c>
      <c r="W178" s="14" t="s">
        <v>5281</v>
      </c>
      <c r="X178" s="18">
        <v>1</v>
      </c>
      <c r="Y178" s="9">
        <v>5000</v>
      </c>
      <c r="Z178" s="19">
        <f t="shared" si="46"/>
        <v>0</v>
      </c>
      <c r="AA178" s="25">
        <v>1303.3399999999999</v>
      </c>
      <c r="AB178" s="30">
        <f t="shared" si="47"/>
        <v>356000</v>
      </c>
      <c r="AC178" s="30">
        <f t="shared" si="54"/>
        <v>1.4044943820224719E-2</v>
      </c>
      <c r="AD178" s="31">
        <f t="shared" si="55"/>
        <v>1.699438202247191</v>
      </c>
      <c r="AE178" s="31">
        <f t="shared" si="56"/>
        <v>2.0646067415730336</v>
      </c>
      <c r="AG178" s="30">
        <f t="shared" si="48"/>
        <v>6126000</v>
      </c>
      <c r="AH178" s="30">
        <f t="shared" si="43"/>
        <v>8.1619327456741752E-4</v>
      </c>
      <c r="AI178" s="31">
        <f t="shared" si="44"/>
        <v>9.8759386222657522E-2</v>
      </c>
      <c r="AJ178" s="31">
        <f t="shared" si="45"/>
        <v>0.11998041136141037</v>
      </c>
      <c r="AK178" s="30">
        <f>IF(W178="si",($S178*'COSTOS DE CREDITOS'!$C$27)/DATA!$G178,"")</f>
        <v>54.922363131454851</v>
      </c>
      <c r="AL178" s="90">
        <f>IF(W178="si",'COSTOS DE CREDITOS'!$C$35,"")</f>
        <v>20.421138461538462</v>
      </c>
      <c r="AM178" s="30">
        <f t="shared" si="49"/>
        <v>307.69230769230774</v>
      </c>
      <c r="AN178" s="30">
        <f t="shared" si="50"/>
        <v>0</v>
      </c>
      <c r="AO178" s="30">
        <f t="shared" si="51"/>
        <v>383.03580928530107</v>
      </c>
      <c r="AP178" s="30">
        <f t="shared" si="52"/>
        <v>920.30419071469885</v>
      </c>
      <c r="AQ178" s="19">
        <f t="shared" si="53"/>
        <v>0.70611213552465124</v>
      </c>
    </row>
    <row r="179" spans="1:43" x14ac:dyDescent="0.2">
      <c r="A179" s="23" t="s">
        <v>5665</v>
      </c>
      <c r="B179" s="6" t="s">
        <v>5682</v>
      </c>
      <c r="C179" s="6" t="s">
        <v>5670</v>
      </c>
      <c r="D179" s="4">
        <v>142003</v>
      </c>
      <c r="E179" s="4">
        <v>142767</v>
      </c>
      <c r="F179" s="5" t="s">
        <v>246</v>
      </c>
      <c r="G179" s="2">
        <v>7</v>
      </c>
      <c r="H179" s="4">
        <v>142768</v>
      </c>
      <c r="I179" s="5" t="s">
        <v>247</v>
      </c>
      <c r="J179" s="15">
        <v>44957</v>
      </c>
      <c r="K179" s="24">
        <v>1086143874</v>
      </c>
      <c r="L179" s="15">
        <v>44967</v>
      </c>
      <c r="M179" s="15">
        <v>44985</v>
      </c>
      <c r="N179" s="15"/>
      <c r="O179" s="26" t="e">
        <f>VLOOKUP(D179,quash!A$2:$I$7791,9,FALSE)</f>
        <v>#N/A</v>
      </c>
      <c r="P179" s="7">
        <v>9000</v>
      </c>
      <c r="Q179" s="26">
        <v>132</v>
      </c>
      <c r="R179" s="19">
        <v>5.7799952063473291E-2</v>
      </c>
      <c r="S179" s="26">
        <v>16</v>
      </c>
      <c r="T179" s="8">
        <v>10000</v>
      </c>
      <c r="U179" s="4">
        <v>142</v>
      </c>
      <c r="V179" s="10">
        <v>2510.34</v>
      </c>
      <c r="W179" s="14" t="s">
        <v>5281</v>
      </c>
      <c r="X179" s="18">
        <v>1</v>
      </c>
      <c r="Y179" s="9">
        <v>10000</v>
      </c>
      <c r="Z179" s="19">
        <f t="shared" si="46"/>
        <v>0</v>
      </c>
      <c r="AA179" s="25">
        <v>2510.34</v>
      </c>
      <c r="AB179" s="30">
        <f t="shared" si="47"/>
        <v>356000</v>
      </c>
      <c r="AC179" s="30">
        <f t="shared" si="54"/>
        <v>2.8089887640449437E-2</v>
      </c>
      <c r="AD179" s="31">
        <f t="shared" si="55"/>
        <v>3.7078651685393256</v>
      </c>
      <c r="AE179" s="31">
        <f t="shared" si="56"/>
        <v>3.98876404494382</v>
      </c>
      <c r="AG179" s="30">
        <f t="shared" si="48"/>
        <v>6126000</v>
      </c>
      <c r="AH179" s="30">
        <f t="shared" si="43"/>
        <v>1.632386549134835E-3</v>
      </c>
      <c r="AI179" s="31">
        <f t="shared" si="44"/>
        <v>0.21547502448579822</v>
      </c>
      <c r="AJ179" s="31">
        <f t="shared" si="45"/>
        <v>0.23179888997714657</v>
      </c>
      <c r="AK179" s="30">
        <f>IF(W179="si",($S179*'COSTOS DE CREDITOS'!$C$27)/DATA!$G179,"")</f>
        <v>47.07631125553273</v>
      </c>
      <c r="AL179" s="90">
        <f>IF(W179="si",'COSTOS DE CREDITOS'!$C$35,"")</f>
        <v>20.421138461538462</v>
      </c>
      <c r="AM179" s="30">
        <f t="shared" si="49"/>
        <v>615.38461538461547</v>
      </c>
      <c r="AN179" s="30">
        <f t="shared" si="50"/>
        <v>0</v>
      </c>
      <c r="AO179" s="30">
        <f t="shared" si="51"/>
        <v>682.88206510168663</v>
      </c>
      <c r="AP179" s="30">
        <f t="shared" si="52"/>
        <v>1827.4579348983134</v>
      </c>
      <c r="AQ179" s="19">
        <f t="shared" si="53"/>
        <v>0.72797228060673591</v>
      </c>
    </row>
    <row r="180" spans="1:43" x14ac:dyDescent="0.2">
      <c r="A180" s="23" t="s">
        <v>5665</v>
      </c>
      <c r="B180" s="6" t="s">
        <v>5674</v>
      </c>
      <c r="C180" s="6" t="s">
        <v>5670</v>
      </c>
      <c r="D180" s="4">
        <v>142223</v>
      </c>
      <c r="E180" s="4">
        <v>142790</v>
      </c>
      <c r="F180" s="5" t="s">
        <v>248</v>
      </c>
      <c r="G180" s="2">
        <v>7</v>
      </c>
      <c r="H180" s="4">
        <v>142791</v>
      </c>
      <c r="I180" s="5" t="s">
        <v>249</v>
      </c>
      <c r="J180" s="15">
        <v>44959</v>
      </c>
      <c r="K180" s="24">
        <v>1087154241</v>
      </c>
      <c r="L180" s="15">
        <v>44967</v>
      </c>
      <c r="M180" s="15">
        <v>44985</v>
      </c>
      <c r="N180" s="15"/>
      <c r="O180" s="26" t="e">
        <f>VLOOKUP(D180,quash!A$2:$I$7791,9,FALSE)</f>
        <v>#N/A</v>
      </c>
      <c r="P180" s="7">
        <v>10000</v>
      </c>
      <c r="Q180" s="26">
        <v>132</v>
      </c>
      <c r="R180" s="19">
        <v>5.8283715876113903E-2</v>
      </c>
      <c r="S180" s="26">
        <v>16</v>
      </c>
      <c r="T180" s="8">
        <v>7000</v>
      </c>
      <c r="U180" s="4">
        <v>142</v>
      </c>
      <c r="V180" s="10">
        <v>1758.65</v>
      </c>
      <c r="W180" s="14" t="s">
        <v>5281</v>
      </c>
      <c r="X180" s="18">
        <v>1</v>
      </c>
      <c r="Y180" s="9">
        <v>7000</v>
      </c>
      <c r="Z180" s="19">
        <f t="shared" si="46"/>
        <v>0</v>
      </c>
      <c r="AA180" s="25">
        <v>1758.65</v>
      </c>
      <c r="AB180" s="30">
        <f t="shared" si="47"/>
        <v>356000</v>
      </c>
      <c r="AC180" s="30">
        <f t="shared" si="54"/>
        <v>1.9662921348314606E-2</v>
      </c>
      <c r="AD180" s="31">
        <f t="shared" si="55"/>
        <v>2.595505617977528</v>
      </c>
      <c r="AE180" s="31">
        <f t="shared" si="56"/>
        <v>2.792134831460674</v>
      </c>
      <c r="AG180" s="30">
        <f t="shared" si="48"/>
        <v>6126000</v>
      </c>
      <c r="AH180" s="30">
        <f t="shared" si="43"/>
        <v>1.1426705843943846E-3</v>
      </c>
      <c r="AI180" s="31">
        <f t="shared" si="44"/>
        <v>0.15083251714005877</v>
      </c>
      <c r="AJ180" s="31">
        <f t="shared" si="45"/>
        <v>0.16225922298400261</v>
      </c>
      <c r="AK180" s="30">
        <f>IF(W180="si",($S180*'COSTOS DE CREDITOS'!$C$27)/DATA!$G180,"")</f>
        <v>47.07631125553273</v>
      </c>
      <c r="AL180" s="90">
        <f>IF(W180="si",'COSTOS DE CREDITOS'!$C$35,"")</f>
        <v>20.421138461538462</v>
      </c>
      <c r="AM180" s="30">
        <f t="shared" si="49"/>
        <v>430.76923076923077</v>
      </c>
      <c r="AN180" s="30">
        <f t="shared" si="50"/>
        <v>0</v>
      </c>
      <c r="AO180" s="30">
        <f t="shared" si="51"/>
        <v>498.26668048630199</v>
      </c>
      <c r="AP180" s="30">
        <f t="shared" si="52"/>
        <v>1260.3833195136981</v>
      </c>
      <c r="AQ180" s="19">
        <f t="shared" si="53"/>
        <v>0.71667660962311885</v>
      </c>
    </row>
    <row r="181" spans="1:43" x14ac:dyDescent="0.2">
      <c r="A181" s="23" t="s">
        <v>5665</v>
      </c>
      <c r="B181" s="6" t="s">
        <v>5678</v>
      </c>
      <c r="C181" s="6" t="s">
        <v>5670</v>
      </c>
      <c r="D181" s="2">
        <v>142217</v>
      </c>
      <c r="E181" s="2">
        <v>142561</v>
      </c>
      <c r="F181" s="3" t="s">
        <v>250</v>
      </c>
      <c r="G181" s="2">
        <v>7</v>
      </c>
      <c r="H181" s="2">
        <v>142640</v>
      </c>
      <c r="I181" s="3" t="s">
        <v>251</v>
      </c>
      <c r="J181" s="15">
        <v>44959</v>
      </c>
      <c r="K181" s="24">
        <v>1087119361</v>
      </c>
      <c r="L181" s="15">
        <v>44966</v>
      </c>
      <c r="M181" s="15">
        <v>44985</v>
      </c>
      <c r="N181" s="15"/>
      <c r="O181" s="26" t="e">
        <f>VLOOKUP(D181,quash!A$2:$I$7791,9,FALSE)</f>
        <v>#N/A</v>
      </c>
      <c r="P181" s="7">
        <v>10000</v>
      </c>
      <c r="Q181" s="26">
        <v>112</v>
      </c>
      <c r="R181" s="19">
        <v>3.0320327287095408E-2</v>
      </c>
      <c r="S181" s="26">
        <v>16</v>
      </c>
      <c r="T181" s="7">
        <v>10000</v>
      </c>
      <c r="U181" s="2">
        <v>142</v>
      </c>
      <c r="V181" s="11">
        <v>2510.34</v>
      </c>
      <c r="W181" s="14" t="s">
        <v>5281</v>
      </c>
      <c r="X181" s="18">
        <v>1</v>
      </c>
      <c r="Y181" s="9">
        <v>10000</v>
      </c>
      <c r="Z181" s="19">
        <f t="shared" si="46"/>
        <v>0</v>
      </c>
      <c r="AA181" s="25">
        <v>2510.34</v>
      </c>
      <c r="AB181" s="30">
        <f t="shared" si="47"/>
        <v>356000</v>
      </c>
      <c r="AC181" s="30">
        <f t="shared" si="54"/>
        <v>2.8089887640449437E-2</v>
      </c>
      <c r="AD181" s="31">
        <f t="shared" si="55"/>
        <v>3.1460674157303368</v>
      </c>
      <c r="AE181" s="31">
        <f t="shared" si="56"/>
        <v>3.98876404494382</v>
      </c>
      <c r="AG181" s="30">
        <f t="shared" si="48"/>
        <v>6126000</v>
      </c>
      <c r="AH181" s="30">
        <f t="shared" si="43"/>
        <v>1.632386549134835E-3</v>
      </c>
      <c r="AI181" s="31">
        <f t="shared" si="44"/>
        <v>0.18282729350310153</v>
      </c>
      <c r="AJ181" s="31">
        <f t="shared" si="45"/>
        <v>0.23179888997714657</v>
      </c>
      <c r="AK181" s="30">
        <f>IF(W181="si",($S181*'COSTOS DE CREDITOS'!$C$27)/DATA!$G181,"")</f>
        <v>47.07631125553273</v>
      </c>
      <c r="AL181" s="90">
        <f>IF(W181="si",'COSTOS DE CREDITOS'!$C$35,"")</f>
        <v>20.421138461538462</v>
      </c>
      <c r="AM181" s="30">
        <f t="shared" si="49"/>
        <v>615.38461538461547</v>
      </c>
      <c r="AN181" s="30">
        <f t="shared" si="50"/>
        <v>0</v>
      </c>
      <c r="AO181" s="30">
        <f t="shared" si="51"/>
        <v>682.88206510168663</v>
      </c>
      <c r="AP181" s="30">
        <f t="shared" si="52"/>
        <v>1827.4579348983134</v>
      </c>
      <c r="AQ181" s="19">
        <f t="shared" si="53"/>
        <v>0.72797228060673591</v>
      </c>
    </row>
    <row r="182" spans="1:43" x14ac:dyDescent="0.2">
      <c r="A182" s="23" t="s">
        <v>5665</v>
      </c>
      <c r="B182" s="6" t="s">
        <v>5678</v>
      </c>
      <c r="C182" s="6" t="s">
        <v>5670</v>
      </c>
      <c r="D182" s="2">
        <v>142216</v>
      </c>
      <c r="E182" s="2">
        <v>142561</v>
      </c>
      <c r="F182" s="3" t="s">
        <v>250</v>
      </c>
      <c r="G182" s="2">
        <v>7</v>
      </c>
      <c r="H182" s="2">
        <v>142641</v>
      </c>
      <c r="I182" s="3" t="s">
        <v>252</v>
      </c>
      <c r="J182" s="15">
        <v>44959</v>
      </c>
      <c r="K182" s="24">
        <v>1087117978</v>
      </c>
      <c r="L182" s="15">
        <v>44966</v>
      </c>
      <c r="M182" s="15">
        <v>44985</v>
      </c>
      <c r="N182" s="15"/>
      <c r="O182" s="26" t="e">
        <f>VLOOKUP(D182,quash!A$2:$I$7791,9,FALSE)</f>
        <v>#N/A</v>
      </c>
      <c r="P182" s="7">
        <v>10000</v>
      </c>
      <c r="Q182" s="26">
        <v>112</v>
      </c>
      <c r="R182" s="19">
        <v>2.6646217136486149E-2</v>
      </c>
      <c r="S182" s="26">
        <v>16</v>
      </c>
      <c r="T182" s="7">
        <v>6000</v>
      </c>
      <c r="U182" s="2">
        <v>142</v>
      </c>
      <c r="V182" s="11">
        <v>1503.37</v>
      </c>
      <c r="W182" s="14" t="s">
        <v>5281</v>
      </c>
      <c r="X182" s="18">
        <v>1</v>
      </c>
      <c r="Y182" s="9">
        <v>6000</v>
      </c>
      <c r="Z182" s="19">
        <f t="shared" si="46"/>
        <v>0</v>
      </c>
      <c r="AA182" s="25">
        <v>1503.37</v>
      </c>
      <c r="AB182" s="30">
        <f t="shared" si="47"/>
        <v>356000</v>
      </c>
      <c r="AC182" s="30">
        <f t="shared" si="54"/>
        <v>1.6853932584269662E-2</v>
      </c>
      <c r="AD182" s="31">
        <f t="shared" si="55"/>
        <v>1.8876404494382022</v>
      </c>
      <c r="AE182" s="31">
        <f t="shared" si="56"/>
        <v>2.393258426966292</v>
      </c>
      <c r="AG182" s="30">
        <f t="shared" si="48"/>
        <v>6126000</v>
      </c>
      <c r="AH182" s="30">
        <f t="shared" si="43"/>
        <v>9.7943192948090111E-4</v>
      </c>
      <c r="AI182" s="31">
        <f t="shared" si="44"/>
        <v>0.10969637610186092</v>
      </c>
      <c r="AJ182" s="31">
        <f t="shared" si="45"/>
        <v>0.13907933398628797</v>
      </c>
      <c r="AK182" s="30">
        <f>IF(W182="si",($S182*'COSTOS DE CREDITOS'!$C$27)/DATA!$G182,"")</f>
        <v>47.07631125553273</v>
      </c>
      <c r="AL182" s="90">
        <f>IF(W182="si",'COSTOS DE CREDITOS'!$C$35,"")</f>
        <v>20.421138461538462</v>
      </c>
      <c r="AM182" s="30">
        <f t="shared" si="49"/>
        <v>369.23076923076923</v>
      </c>
      <c r="AN182" s="30">
        <f t="shared" si="50"/>
        <v>0</v>
      </c>
      <c r="AO182" s="30">
        <f t="shared" si="51"/>
        <v>436.72821894784045</v>
      </c>
      <c r="AP182" s="30">
        <f t="shared" si="52"/>
        <v>1066.6417810521593</v>
      </c>
      <c r="AQ182" s="19">
        <f t="shared" si="53"/>
        <v>0.70950050955663568</v>
      </c>
    </row>
    <row r="183" spans="1:43" x14ac:dyDescent="0.2">
      <c r="A183" s="23" t="s">
        <v>5665</v>
      </c>
      <c r="B183" s="6" t="s">
        <v>5678</v>
      </c>
      <c r="C183" s="6" t="s">
        <v>5670</v>
      </c>
      <c r="D183" s="2">
        <v>142214</v>
      </c>
      <c r="E183" s="2">
        <v>142561</v>
      </c>
      <c r="F183" s="3" t="s">
        <v>250</v>
      </c>
      <c r="G183" s="2">
        <v>7</v>
      </c>
      <c r="H183" s="2">
        <v>142647</v>
      </c>
      <c r="I183" s="3" t="s">
        <v>253</v>
      </c>
      <c r="J183" s="15">
        <v>44959</v>
      </c>
      <c r="K183" s="24">
        <v>1087116232</v>
      </c>
      <c r="L183" s="15">
        <v>44966</v>
      </c>
      <c r="M183" s="15">
        <v>44985</v>
      </c>
      <c r="N183" s="15"/>
      <c r="O183" s="26" t="e">
        <f>VLOOKUP(D183,quash!A$2:$I$7791,9,FALSE)</f>
        <v>#N/A</v>
      </c>
      <c r="P183" s="7">
        <v>10000</v>
      </c>
      <c r="Q183" s="26">
        <v>112</v>
      </c>
      <c r="R183" s="19">
        <v>2.6646217136486149E-2</v>
      </c>
      <c r="S183" s="26">
        <v>16</v>
      </c>
      <c r="T183" s="7">
        <v>6000</v>
      </c>
      <c r="U183" s="2">
        <v>142</v>
      </c>
      <c r="V183" s="11">
        <v>1503.37</v>
      </c>
      <c r="W183" s="14" t="s">
        <v>5281</v>
      </c>
      <c r="X183" s="18">
        <v>1</v>
      </c>
      <c r="Y183" s="9">
        <v>6000</v>
      </c>
      <c r="Z183" s="19">
        <f t="shared" si="46"/>
        <v>0</v>
      </c>
      <c r="AA183" s="25">
        <v>1503.37</v>
      </c>
      <c r="AB183" s="30">
        <f t="shared" si="47"/>
        <v>356000</v>
      </c>
      <c r="AC183" s="30">
        <f t="shared" si="54"/>
        <v>1.6853932584269662E-2</v>
      </c>
      <c r="AD183" s="31">
        <f t="shared" si="55"/>
        <v>1.8876404494382022</v>
      </c>
      <c r="AE183" s="31">
        <f t="shared" si="56"/>
        <v>2.393258426966292</v>
      </c>
      <c r="AG183" s="30">
        <f t="shared" si="48"/>
        <v>6126000</v>
      </c>
      <c r="AH183" s="30">
        <f t="shared" si="43"/>
        <v>9.7943192948090111E-4</v>
      </c>
      <c r="AI183" s="31">
        <f t="shared" si="44"/>
        <v>0.10969637610186092</v>
      </c>
      <c r="AJ183" s="31">
        <f t="shared" si="45"/>
        <v>0.13907933398628797</v>
      </c>
      <c r="AK183" s="30">
        <f>IF(W183="si",($S183*'COSTOS DE CREDITOS'!$C$27)/DATA!$G183,"")</f>
        <v>47.07631125553273</v>
      </c>
      <c r="AL183" s="90">
        <f>IF(W183="si",'COSTOS DE CREDITOS'!$C$35,"")</f>
        <v>20.421138461538462</v>
      </c>
      <c r="AM183" s="30">
        <f t="shared" si="49"/>
        <v>369.23076923076923</v>
      </c>
      <c r="AN183" s="30">
        <f t="shared" si="50"/>
        <v>0</v>
      </c>
      <c r="AO183" s="30">
        <f t="shared" si="51"/>
        <v>436.72821894784045</v>
      </c>
      <c r="AP183" s="30">
        <f t="shared" si="52"/>
        <v>1066.6417810521593</v>
      </c>
      <c r="AQ183" s="19">
        <f t="shared" si="53"/>
        <v>0.70950050955663568</v>
      </c>
    </row>
    <row r="184" spans="1:43" x14ac:dyDescent="0.2">
      <c r="A184" s="23" t="s">
        <v>5665</v>
      </c>
      <c r="B184" s="6" t="s">
        <v>5672</v>
      </c>
      <c r="C184" s="6" t="s">
        <v>5667</v>
      </c>
      <c r="D184" s="2">
        <v>142428</v>
      </c>
      <c r="E184" s="2">
        <v>142617</v>
      </c>
      <c r="F184" s="3" t="s">
        <v>254</v>
      </c>
      <c r="G184" s="2">
        <v>7</v>
      </c>
      <c r="H184" s="2">
        <v>142625</v>
      </c>
      <c r="I184" s="3" t="s">
        <v>255</v>
      </c>
      <c r="J184" s="15">
        <v>44964</v>
      </c>
      <c r="K184" s="24">
        <v>1089121169</v>
      </c>
      <c r="L184" s="15">
        <v>44966</v>
      </c>
      <c r="M184" s="15">
        <v>44985</v>
      </c>
      <c r="N184" s="15"/>
      <c r="O184" s="26" t="e">
        <f>VLOOKUP(D184,quash!A$2:$I$7791,9,FALSE)</f>
        <v>#N/A</v>
      </c>
      <c r="P184" s="7">
        <v>10000</v>
      </c>
      <c r="Q184" s="26">
        <v>115</v>
      </c>
      <c r="R184" s="19">
        <v>3.97705569269148E-2</v>
      </c>
      <c r="S184" s="26">
        <v>16</v>
      </c>
      <c r="T184" s="7">
        <v>6000</v>
      </c>
      <c r="U184" s="2">
        <v>142</v>
      </c>
      <c r="V184" s="11">
        <v>1503.37</v>
      </c>
      <c r="W184" s="14" t="s">
        <v>5281</v>
      </c>
      <c r="X184" s="18">
        <v>1</v>
      </c>
      <c r="Y184" s="9">
        <v>6000</v>
      </c>
      <c r="Z184" s="19">
        <f t="shared" si="46"/>
        <v>0</v>
      </c>
      <c r="AA184" s="25">
        <v>1503.37</v>
      </c>
      <c r="AB184" s="30">
        <f t="shared" si="47"/>
        <v>356000</v>
      </c>
      <c r="AC184" s="30">
        <f t="shared" si="54"/>
        <v>1.6853932584269662E-2</v>
      </c>
      <c r="AD184" s="31">
        <f t="shared" si="55"/>
        <v>1.9382022471910112</v>
      </c>
      <c r="AE184" s="31">
        <f t="shared" si="56"/>
        <v>2.393258426966292</v>
      </c>
      <c r="AG184" s="30">
        <f t="shared" si="48"/>
        <v>6126000</v>
      </c>
      <c r="AH184" s="30">
        <f t="shared" si="43"/>
        <v>9.7943192948090111E-4</v>
      </c>
      <c r="AI184" s="31">
        <f t="shared" si="44"/>
        <v>0.11263467189030363</v>
      </c>
      <c r="AJ184" s="31">
        <f t="shared" si="45"/>
        <v>0.13907933398628797</v>
      </c>
      <c r="AK184" s="30">
        <f>IF(W184="si",($S184*'COSTOS DE CREDITOS'!$C$27)/DATA!$G184,"")</f>
        <v>47.07631125553273</v>
      </c>
      <c r="AL184" s="90">
        <f>IF(W184="si",'COSTOS DE CREDITOS'!$C$35,"")</f>
        <v>20.421138461538462</v>
      </c>
      <c r="AM184" s="30">
        <f t="shared" si="49"/>
        <v>369.23076923076923</v>
      </c>
      <c r="AN184" s="30">
        <f t="shared" si="50"/>
        <v>0</v>
      </c>
      <c r="AO184" s="30">
        <f t="shared" si="51"/>
        <v>436.72821894784045</v>
      </c>
      <c r="AP184" s="30">
        <f t="shared" si="52"/>
        <v>1066.6417810521593</v>
      </c>
      <c r="AQ184" s="19">
        <f t="shared" si="53"/>
        <v>0.70950050955663568</v>
      </c>
    </row>
    <row r="185" spans="1:43" x14ac:dyDescent="0.2">
      <c r="A185" s="23" t="s">
        <v>5665</v>
      </c>
      <c r="B185" s="6" t="s">
        <v>5681</v>
      </c>
      <c r="C185" s="6" t="s">
        <v>5667</v>
      </c>
      <c r="D185" s="2">
        <v>142516</v>
      </c>
      <c r="E185" s="2">
        <v>142665</v>
      </c>
      <c r="F185" s="3" t="s">
        <v>256</v>
      </c>
      <c r="G185" s="2">
        <v>7</v>
      </c>
      <c r="H185" s="2">
        <v>142674</v>
      </c>
      <c r="I185" s="3" t="s">
        <v>257</v>
      </c>
      <c r="J185" s="15">
        <v>44965</v>
      </c>
      <c r="K185" s="24">
        <v>1089622931</v>
      </c>
      <c r="L185" s="15">
        <v>44967</v>
      </c>
      <c r="M185" s="15">
        <v>44985</v>
      </c>
      <c r="N185" s="15"/>
      <c r="O185" s="26" t="e">
        <f>VLOOKUP(D185,quash!A$2:$I$7791,9,FALSE)</f>
        <v>#N/A</v>
      </c>
      <c r="P185" s="7">
        <v>11000</v>
      </c>
      <c r="Q185" s="26">
        <v>121</v>
      </c>
      <c r="R185" s="19">
        <v>3.992294193698312E-2</v>
      </c>
      <c r="S185" s="26">
        <v>16</v>
      </c>
      <c r="T185" s="7">
        <v>5000</v>
      </c>
      <c r="U185" s="2">
        <v>147</v>
      </c>
      <c r="V185" s="11">
        <v>1303.3399999999999</v>
      </c>
      <c r="W185" s="14" t="s">
        <v>5281</v>
      </c>
      <c r="X185" s="18">
        <v>1</v>
      </c>
      <c r="Y185" s="9">
        <v>5000</v>
      </c>
      <c r="Z185" s="19">
        <f t="shared" si="46"/>
        <v>0</v>
      </c>
      <c r="AA185" s="25">
        <v>1303.3399999999999</v>
      </c>
      <c r="AB185" s="30">
        <f t="shared" si="47"/>
        <v>356000</v>
      </c>
      <c r="AC185" s="30">
        <f t="shared" si="54"/>
        <v>1.4044943820224719E-2</v>
      </c>
      <c r="AD185" s="31">
        <f t="shared" si="55"/>
        <v>1.699438202247191</v>
      </c>
      <c r="AE185" s="31">
        <f t="shared" si="56"/>
        <v>2.0646067415730336</v>
      </c>
      <c r="AG185" s="30">
        <f t="shared" si="48"/>
        <v>6126000</v>
      </c>
      <c r="AH185" s="30">
        <f t="shared" si="43"/>
        <v>8.1619327456741752E-4</v>
      </c>
      <c r="AI185" s="31">
        <f t="shared" si="44"/>
        <v>9.8759386222657522E-2</v>
      </c>
      <c r="AJ185" s="31">
        <f t="shared" si="45"/>
        <v>0.11998041136141037</v>
      </c>
      <c r="AK185" s="30">
        <f>IF(W185="si",($S185*'COSTOS DE CREDITOS'!$C$27)/DATA!$G185,"")</f>
        <v>47.07631125553273</v>
      </c>
      <c r="AL185" s="90">
        <f>IF(W185="si",'COSTOS DE CREDITOS'!$C$35,"")</f>
        <v>20.421138461538462</v>
      </c>
      <c r="AM185" s="30">
        <f t="shared" si="49"/>
        <v>307.69230769230774</v>
      </c>
      <c r="AN185" s="30">
        <f t="shared" si="50"/>
        <v>0</v>
      </c>
      <c r="AO185" s="30">
        <f t="shared" si="51"/>
        <v>375.1897574093789</v>
      </c>
      <c r="AP185" s="30">
        <f t="shared" si="52"/>
        <v>928.15024259062102</v>
      </c>
      <c r="AQ185" s="19">
        <f t="shared" si="53"/>
        <v>0.71213209338363059</v>
      </c>
    </row>
    <row r="186" spans="1:43" x14ac:dyDescent="0.2">
      <c r="A186" s="23" t="s">
        <v>5665</v>
      </c>
      <c r="B186" s="6" t="s">
        <v>5681</v>
      </c>
      <c r="C186" s="6" t="s">
        <v>5667</v>
      </c>
      <c r="D186" s="2">
        <v>142533</v>
      </c>
      <c r="E186" s="2">
        <v>142665</v>
      </c>
      <c r="F186" s="3" t="s">
        <v>256</v>
      </c>
      <c r="G186" s="2">
        <v>7</v>
      </c>
      <c r="H186" s="2">
        <v>142675</v>
      </c>
      <c r="I186" s="3" t="s">
        <v>258</v>
      </c>
      <c r="J186" s="15">
        <v>45075</v>
      </c>
      <c r="K186" s="24">
        <v>1160050932</v>
      </c>
      <c r="L186" s="15">
        <v>44967</v>
      </c>
      <c r="M186" s="15">
        <v>44985</v>
      </c>
      <c r="N186" s="15"/>
      <c r="O186" s="26" t="e">
        <f>VLOOKUP(D186,quash!A$2:$I$7791,9,FALSE)</f>
        <v>#N/A</v>
      </c>
      <c r="P186" s="7">
        <v>11000</v>
      </c>
      <c r="Q186" s="26">
        <v>121</v>
      </c>
      <c r="R186" s="19">
        <v>3.992294193698312E-2</v>
      </c>
      <c r="S186" s="26">
        <v>16</v>
      </c>
      <c r="T186" s="7">
        <v>5000</v>
      </c>
      <c r="U186" s="2">
        <v>147</v>
      </c>
      <c r="V186" s="11">
        <v>1303.3399999999999</v>
      </c>
      <c r="W186" s="14" t="s">
        <v>5281</v>
      </c>
      <c r="X186" s="18">
        <v>1</v>
      </c>
      <c r="Y186" s="9">
        <v>5000</v>
      </c>
      <c r="Z186" s="19">
        <f t="shared" si="46"/>
        <v>0</v>
      </c>
      <c r="AA186" s="25">
        <v>1303.3399999999999</v>
      </c>
      <c r="AB186" s="30">
        <f t="shared" si="47"/>
        <v>356000</v>
      </c>
      <c r="AC186" s="30">
        <f t="shared" si="54"/>
        <v>1.4044943820224719E-2</v>
      </c>
      <c r="AD186" s="31">
        <f t="shared" si="55"/>
        <v>1.699438202247191</v>
      </c>
      <c r="AE186" s="31">
        <f t="shared" si="56"/>
        <v>2.0646067415730336</v>
      </c>
      <c r="AG186" s="30">
        <f t="shared" si="48"/>
        <v>6126000</v>
      </c>
      <c r="AH186" s="30">
        <f t="shared" ref="AH186:AH217" si="57">IFERROR($T186/AG186,"")</f>
        <v>8.1619327456741752E-4</v>
      </c>
      <c r="AI186" s="31">
        <f t="shared" ref="AI186:AI217" si="58">IFERROR(AH186*$Q186,"")</f>
        <v>9.8759386222657522E-2</v>
      </c>
      <c r="AJ186" s="31">
        <f t="shared" ref="AJ186:AJ217" si="59">IFERROR(AH186*$U186,"")</f>
        <v>0.11998041136141037</v>
      </c>
      <c r="AK186" s="30">
        <f>IF(W186="si",($S186*'COSTOS DE CREDITOS'!$C$27)/DATA!$G186,"")</f>
        <v>47.07631125553273</v>
      </c>
      <c r="AL186" s="90">
        <f>IF(W186="si",'COSTOS DE CREDITOS'!$C$35,"")</f>
        <v>20.421138461538462</v>
      </c>
      <c r="AM186" s="30">
        <f t="shared" si="49"/>
        <v>307.69230769230774</v>
      </c>
      <c r="AN186" s="30">
        <f t="shared" si="50"/>
        <v>0</v>
      </c>
      <c r="AO186" s="30">
        <f t="shared" si="51"/>
        <v>375.1897574093789</v>
      </c>
      <c r="AP186" s="30">
        <f t="shared" si="52"/>
        <v>928.15024259062102</v>
      </c>
      <c r="AQ186" s="19">
        <f t="shared" si="53"/>
        <v>0.71213209338363059</v>
      </c>
    </row>
    <row r="187" spans="1:43" x14ac:dyDescent="0.2">
      <c r="A187" s="23" t="s">
        <v>5665</v>
      </c>
      <c r="B187" s="6" t="s">
        <v>5674</v>
      </c>
      <c r="C187" s="6" t="s">
        <v>5670</v>
      </c>
      <c r="D187" s="2">
        <v>142458</v>
      </c>
      <c r="E187" s="2">
        <v>142716</v>
      </c>
      <c r="F187" s="3" t="s">
        <v>259</v>
      </c>
      <c r="G187" s="2">
        <v>7</v>
      </c>
      <c r="H187" s="2">
        <v>142722</v>
      </c>
      <c r="I187" s="3" t="s">
        <v>260</v>
      </c>
      <c r="J187" s="15">
        <v>44965</v>
      </c>
      <c r="K187" s="24">
        <v>1089425922</v>
      </c>
      <c r="L187" s="15">
        <v>44967</v>
      </c>
      <c r="M187" s="15">
        <v>44985</v>
      </c>
      <c r="N187" s="15"/>
      <c r="O187" s="26" t="e">
        <f>VLOOKUP(D187,quash!A$2:$I$7791,9,FALSE)</f>
        <v>#N/A</v>
      </c>
      <c r="P187" s="7">
        <v>10000</v>
      </c>
      <c r="Q187" s="26">
        <v>110</v>
      </c>
      <c r="R187" s="19">
        <v>3.3741050530766099E-2</v>
      </c>
      <c r="S187" s="26">
        <v>16</v>
      </c>
      <c r="T187" s="7">
        <v>5000</v>
      </c>
      <c r="U187" s="2">
        <v>147</v>
      </c>
      <c r="V187" s="11">
        <v>1303.3399999999999</v>
      </c>
      <c r="W187" s="14" t="s">
        <v>5281</v>
      </c>
      <c r="X187" s="18">
        <v>1</v>
      </c>
      <c r="Y187" s="9">
        <v>5000</v>
      </c>
      <c r="Z187" s="19">
        <f t="shared" si="46"/>
        <v>0</v>
      </c>
      <c r="AA187" s="25">
        <v>1303.3399999999999</v>
      </c>
      <c r="AB187" s="30">
        <f t="shared" si="47"/>
        <v>356000</v>
      </c>
      <c r="AC187" s="30">
        <f t="shared" si="54"/>
        <v>1.4044943820224719E-2</v>
      </c>
      <c r="AD187" s="31">
        <f t="shared" si="55"/>
        <v>1.544943820224719</v>
      </c>
      <c r="AE187" s="31">
        <f t="shared" si="56"/>
        <v>2.0646067415730336</v>
      </c>
      <c r="AG187" s="30">
        <f t="shared" si="48"/>
        <v>6126000</v>
      </c>
      <c r="AH187" s="30">
        <f t="shared" si="57"/>
        <v>8.1619327456741752E-4</v>
      </c>
      <c r="AI187" s="31">
        <f t="shared" si="58"/>
        <v>8.9781260202415933E-2</v>
      </c>
      <c r="AJ187" s="31">
        <f t="shared" si="59"/>
        <v>0.11998041136141037</v>
      </c>
      <c r="AK187" s="30">
        <f>IF(W187="si",($S187*'COSTOS DE CREDITOS'!$C$27)/DATA!$G187,"")</f>
        <v>47.07631125553273</v>
      </c>
      <c r="AL187" s="90">
        <f>IF(W187="si",'COSTOS DE CREDITOS'!$C$35,"")</f>
        <v>20.421138461538462</v>
      </c>
      <c r="AM187" s="30">
        <f t="shared" si="49"/>
        <v>307.69230769230774</v>
      </c>
      <c r="AN187" s="30">
        <f t="shared" si="50"/>
        <v>0</v>
      </c>
      <c r="AO187" s="30">
        <f t="shared" si="51"/>
        <v>375.1897574093789</v>
      </c>
      <c r="AP187" s="30">
        <f t="shared" si="52"/>
        <v>928.15024259062102</v>
      </c>
      <c r="AQ187" s="19">
        <f t="shared" si="53"/>
        <v>0.71213209338363059</v>
      </c>
    </row>
    <row r="188" spans="1:43" x14ac:dyDescent="0.2">
      <c r="A188" s="23" t="s">
        <v>5665</v>
      </c>
      <c r="B188" s="6" t="s">
        <v>5674</v>
      </c>
      <c r="C188" s="6" t="s">
        <v>5670</v>
      </c>
      <c r="D188" s="2">
        <v>142491</v>
      </c>
      <c r="E188" s="2">
        <v>142716</v>
      </c>
      <c r="F188" s="3" t="s">
        <v>259</v>
      </c>
      <c r="G188" s="2">
        <v>7</v>
      </c>
      <c r="H188" s="2">
        <v>142723</v>
      </c>
      <c r="I188" s="3" t="s">
        <v>261</v>
      </c>
      <c r="J188" s="15">
        <v>44965</v>
      </c>
      <c r="K188" s="24">
        <v>1089531252</v>
      </c>
      <c r="L188" s="15">
        <v>44967</v>
      </c>
      <c r="M188" s="15">
        <v>44985</v>
      </c>
      <c r="N188" s="15"/>
      <c r="O188" s="26" t="e">
        <f>VLOOKUP(D188,quash!A$2:$I$7791,9,FALSE)</f>
        <v>#N/A</v>
      </c>
      <c r="P188" s="7">
        <v>13000</v>
      </c>
      <c r="Q188" s="26">
        <v>129</v>
      </c>
      <c r="R188" s="19">
        <v>5.5171297012124164E-2</v>
      </c>
      <c r="S188" s="26">
        <v>16</v>
      </c>
      <c r="T188" s="7">
        <v>5000</v>
      </c>
      <c r="U188" s="2">
        <v>147</v>
      </c>
      <c r="V188" s="11">
        <v>1303.3399999999999</v>
      </c>
      <c r="W188" s="14" t="s">
        <v>5281</v>
      </c>
      <c r="X188" s="18">
        <v>1</v>
      </c>
      <c r="Y188" s="9">
        <v>5000</v>
      </c>
      <c r="Z188" s="19">
        <f t="shared" si="46"/>
        <v>0</v>
      </c>
      <c r="AA188" s="25">
        <v>1303.3399999999999</v>
      </c>
      <c r="AB188" s="30">
        <f t="shared" si="47"/>
        <v>356000</v>
      </c>
      <c r="AC188" s="30">
        <f t="shared" si="54"/>
        <v>1.4044943820224719E-2</v>
      </c>
      <c r="AD188" s="31">
        <f t="shared" si="55"/>
        <v>1.8117977528089888</v>
      </c>
      <c r="AE188" s="31">
        <f t="shared" si="56"/>
        <v>2.0646067415730336</v>
      </c>
      <c r="AG188" s="30">
        <f t="shared" si="48"/>
        <v>6126000</v>
      </c>
      <c r="AH188" s="30">
        <f t="shared" si="57"/>
        <v>8.1619327456741752E-4</v>
      </c>
      <c r="AI188" s="31">
        <f t="shared" si="58"/>
        <v>0.10528893241919686</v>
      </c>
      <c r="AJ188" s="31">
        <f t="shared" si="59"/>
        <v>0.11998041136141037</v>
      </c>
      <c r="AK188" s="30">
        <f>IF(W188="si",($S188*'COSTOS DE CREDITOS'!$C$27)/DATA!$G188,"")</f>
        <v>47.07631125553273</v>
      </c>
      <c r="AL188" s="90">
        <f>IF(W188="si",'COSTOS DE CREDITOS'!$C$35,"")</f>
        <v>20.421138461538462</v>
      </c>
      <c r="AM188" s="30">
        <f t="shared" si="49"/>
        <v>307.69230769230774</v>
      </c>
      <c r="AN188" s="30">
        <f t="shared" si="50"/>
        <v>0</v>
      </c>
      <c r="AO188" s="30">
        <f t="shared" si="51"/>
        <v>375.1897574093789</v>
      </c>
      <c r="AP188" s="30">
        <f t="shared" si="52"/>
        <v>928.15024259062102</v>
      </c>
      <c r="AQ188" s="19">
        <f t="shared" si="53"/>
        <v>0.71213209338363059</v>
      </c>
    </row>
    <row r="189" spans="1:43" x14ac:dyDescent="0.2">
      <c r="A189" s="23" t="s">
        <v>5665</v>
      </c>
      <c r="B189" s="6" t="s">
        <v>5674</v>
      </c>
      <c r="C189" s="6" t="s">
        <v>5670</v>
      </c>
      <c r="D189" s="2">
        <v>142221</v>
      </c>
      <c r="E189" s="2">
        <v>142790</v>
      </c>
      <c r="F189" s="3" t="s">
        <v>248</v>
      </c>
      <c r="G189" s="2">
        <v>7</v>
      </c>
      <c r="H189" s="2">
        <v>142792</v>
      </c>
      <c r="I189" s="3" t="s">
        <v>262</v>
      </c>
      <c r="J189" s="15">
        <v>44959</v>
      </c>
      <c r="K189" s="24">
        <v>1087153582</v>
      </c>
      <c r="L189" s="15">
        <v>44967</v>
      </c>
      <c r="M189" s="15">
        <v>44985</v>
      </c>
      <c r="N189" s="15"/>
      <c r="O189" s="26" t="e">
        <f>VLOOKUP(D189,quash!A$2:$I$7791,9,FALSE)</f>
        <v>#N/A</v>
      </c>
      <c r="P189" s="7">
        <v>10000</v>
      </c>
      <c r="Q189" s="26">
        <v>127</v>
      </c>
      <c r="R189" s="19">
        <v>5.24391097594855E-2</v>
      </c>
      <c r="S189" s="26">
        <v>16</v>
      </c>
      <c r="T189" s="7">
        <v>7000</v>
      </c>
      <c r="U189" s="2">
        <v>142</v>
      </c>
      <c r="V189" s="11">
        <v>1758.65</v>
      </c>
      <c r="W189" s="14" t="s">
        <v>5281</v>
      </c>
      <c r="X189" s="18">
        <v>1</v>
      </c>
      <c r="Y189" s="9">
        <v>7000</v>
      </c>
      <c r="Z189" s="19">
        <f t="shared" si="46"/>
        <v>0</v>
      </c>
      <c r="AA189" s="25">
        <v>1758.65</v>
      </c>
      <c r="AB189" s="30">
        <f t="shared" si="47"/>
        <v>356000</v>
      </c>
      <c r="AC189" s="30">
        <f t="shared" si="54"/>
        <v>1.9662921348314606E-2</v>
      </c>
      <c r="AD189" s="31">
        <f t="shared" si="55"/>
        <v>2.4971910112359548</v>
      </c>
      <c r="AE189" s="31">
        <f t="shared" si="56"/>
        <v>2.792134831460674</v>
      </c>
      <c r="AG189" s="30">
        <f t="shared" si="48"/>
        <v>6126000</v>
      </c>
      <c r="AH189" s="30">
        <f t="shared" si="57"/>
        <v>1.1426705843943846E-3</v>
      </c>
      <c r="AI189" s="31">
        <f t="shared" si="58"/>
        <v>0.14511916421808685</v>
      </c>
      <c r="AJ189" s="31">
        <f t="shared" si="59"/>
        <v>0.16225922298400261</v>
      </c>
      <c r="AK189" s="30">
        <f>IF(W189="si",($S189*'COSTOS DE CREDITOS'!$C$27)/DATA!$G189,"")</f>
        <v>47.07631125553273</v>
      </c>
      <c r="AL189" s="90">
        <f>IF(W189="si",'COSTOS DE CREDITOS'!$C$35,"")</f>
        <v>20.421138461538462</v>
      </c>
      <c r="AM189" s="30">
        <f t="shared" si="49"/>
        <v>430.76923076923077</v>
      </c>
      <c r="AN189" s="30">
        <f t="shared" si="50"/>
        <v>0</v>
      </c>
      <c r="AO189" s="30">
        <f t="shared" si="51"/>
        <v>498.26668048630199</v>
      </c>
      <c r="AP189" s="30">
        <f t="shared" si="52"/>
        <v>1260.3833195136981</v>
      </c>
      <c r="AQ189" s="19">
        <f t="shared" si="53"/>
        <v>0.71667660962311885</v>
      </c>
    </row>
    <row r="190" spans="1:43" x14ac:dyDescent="0.2">
      <c r="A190" s="23" t="s">
        <v>5665</v>
      </c>
      <c r="B190" s="6" t="s">
        <v>5674</v>
      </c>
      <c r="C190" s="6" t="s">
        <v>5670</v>
      </c>
      <c r="D190" s="2">
        <v>142313</v>
      </c>
      <c r="E190" s="2">
        <v>142790</v>
      </c>
      <c r="F190" s="3" t="s">
        <v>248</v>
      </c>
      <c r="G190" s="2">
        <v>7</v>
      </c>
      <c r="H190" s="2">
        <v>142793</v>
      </c>
      <c r="I190" s="3" t="s">
        <v>263</v>
      </c>
      <c r="J190" s="15">
        <v>44960</v>
      </c>
      <c r="K190" s="24">
        <v>1087565532</v>
      </c>
      <c r="L190" s="15">
        <v>44967</v>
      </c>
      <c r="M190" s="15">
        <v>44985</v>
      </c>
      <c r="N190" s="15"/>
      <c r="O190" s="26" t="e">
        <f>VLOOKUP(D190,quash!A$2:$I$7791,9,FALSE)</f>
        <v>#N/A</v>
      </c>
      <c r="P190" s="7">
        <v>10000</v>
      </c>
      <c r="Q190" s="26">
        <v>132</v>
      </c>
      <c r="R190" s="19">
        <v>5.8283715876113903E-2</v>
      </c>
      <c r="S190" s="26">
        <v>16</v>
      </c>
      <c r="T190" s="7">
        <v>7000</v>
      </c>
      <c r="U190" s="2">
        <v>142</v>
      </c>
      <c r="V190" s="11">
        <v>1758.65</v>
      </c>
      <c r="W190" s="14" t="s">
        <v>5281</v>
      </c>
      <c r="X190" s="18">
        <v>1</v>
      </c>
      <c r="Y190" s="9">
        <v>7000</v>
      </c>
      <c r="Z190" s="19">
        <f t="shared" si="46"/>
        <v>0</v>
      </c>
      <c r="AA190" s="25">
        <v>1758.65</v>
      </c>
      <c r="AB190" s="30">
        <f t="shared" si="47"/>
        <v>356000</v>
      </c>
      <c r="AC190" s="30">
        <f t="shared" si="54"/>
        <v>1.9662921348314606E-2</v>
      </c>
      <c r="AD190" s="31">
        <f t="shared" si="55"/>
        <v>2.595505617977528</v>
      </c>
      <c r="AE190" s="31">
        <f t="shared" si="56"/>
        <v>2.792134831460674</v>
      </c>
      <c r="AG190" s="30">
        <f t="shared" si="48"/>
        <v>6126000</v>
      </c>
      <c r="AH190" s="30">
        <f t="shared" si="57"/>
        <v>1.1426705843943846E-3</v>
      </c>
      <c r="AI190" s="31">
        <f t="shared" si="58"/>
        <v>0.15083251714005877</v>
      </c>
      <c r="AJ190" s="31">
        <f t="shared" si="59"/>
        <v>0.16225922298400261</v>
      </c>
      <c r="AK190" s="30">
        <f>IF(W190="si",($S190*'COSTOS DE CREDITOS'!$C$27)/DATA!$G190,"")</f>
        <v>47.07631125553273</v>
      </c>
      <c r="AL190" s="90">
        <f>IF(W190="si",'COSTOS DE CREDITOS'!$C$35,"")</f>
        <v>20.421138461538462</v>
      </c>
      <c r="AM190" s="30">
        <f t="shared" si="49"/>
        <v>430.76923076923077</v>
      </c>
      <c r="AN190" s="30">
        <f t="shared" si="50"/>
        <v>0</v>
      </c>
      <c r="AO190" s="30">
        <f t="shared" si="51"/>
        <v>498.26668048630199</v>
      </c>
      <c r="AP190" s="30">
        <f t="shared" si="52"/>
        <v>1260.3833195136981</v>
      </c>
      <c r="AQ190" s="19">
        <f t="shared" si="53"/>
        <v>0.71667660962311885</v>
      </c>
    </row>
    <row r="191" spans="1:43" x14ac:dyDescent="0.2">
      <c r="A191" s="23" t="s">
        <v>5665</v>
      </c>
      <c r="B191" s="6" t="s">
        <v>5674</v>
      </c>
      <c r="C191" s="6" t="s">
        <v>5670</v>
      </c>
      <c r="D191" s="2">
        <v>141647</v>
      </c>
      <c r="E191" s="2">
        <v>142790</v>
      </c>
      <c r="F191" s="3" t="s">
        <v>248</v>
      </c>
      <c r="G191" s="2">
        <v>7</v>
      </c>
      <c r="H191" s="2">
        <v>142794</v>
      </c>
      <c r="I191" s="3" t="s">
        <v>264</v>
      </c>
      <c r="J191" s="15">
        <v>44953</v>
      </c>
      <c r="K191" s="24">
        <v>1084373439</v>
      </c>
      <c r="L191" s="15">
        <v>44967</v>
      </c>
      <c r="M191" s="15">
        <v>44985</v>
      </c>
      <c r="N191" s="15"/>
      <c r="O191" s="26" t="e">
        <f>VLOOKUP(D191,quash!A$2:$I$7791,9,FALSE)</f>
        <v>#N/A</v>
      </c>
      <c r="P191" s="7">
        <v>10000</v>
      </c>
      <c r="Q191" s="26">
        <v>147</v>
      </c>
      <c r="R191" s="19">
        <v>7.9000519063170294E-2</v>
      </c>
      <c r="S191" s="26">
        <v>16</v>
      </c>
      <c r="T191" s="7">
        <v>7000</v>
      </c>
      <c r="U191" s="2">
        <v>142</v>
      </c>
      <c r="V191" s="11">
        <v>1758.65</v>
      </c>
      <c r="W191" s="14" t="s">
        <v>5281</v>
      </c>
      <c r="X191" s="18">
        <v>1</v>
      </c>
      <c r="Y191" s="9">
        <v>7000</v>
      </c>
      <c r="Z191" s="19">
        <f t="shared" si="46"/>
        <v>0</v>
      </c>
      <c r="AA191" s="25">
        <v>1758.65</v>
      </c>
      <c r="AB191" s="30">
        <f t="shared" si="47"/>
        <v>356000</v>
      </c>
      <c r="AC191" s="30">
        <f t="shared" si="54"/>
        <v>1.9662921348314606E-2</v>
      </c>
      <c r="AD191" s="31">
        <f t="shared" si="55"/>
        <v>2.8904494382022472</v>
      </c>
      <c r="AE191" s="31">
        <f t="shared" si="56"/>
        <v>2.792134831460674</v>
      </c>
      <c r="AG191" s="30">
        <f t="shared" si="48"/>
        <v>6126000</v>
      </c>
      <c r="AH191" s="30">
        <f t="shared" si="57"/>
        <v>1.1426705843943846E-3</v>
      </c>
      <c r="AI191" s="31">
        <f t="shared" si="58"/>
        <v>0.16797257590597453</v>
      </c>
      <c r="AJ191" s="31">
        <f t="shared" si="59"/>
        <v>0.16225922298400261</v>
      </c>
      <c r="AK191" s="30">
        <f>IF(W191="si",($S191*'COSTOS DE CREDITOS'!$C$27)/DATA!$G191,"")</f>
        <v>47.07631125553273</v>
      </c>
      <c r="AL191" s="90">
        <f>IF(W191="si",'COSTOS DE CREDITOS'!$C$35,"")</f>
        <v>20.421138461538462</v>
      </c>
      <c r="AM191" s="30">
        <f t="shared" si="49"/>
        <v>430.76923076923077</v>
      </c>
      <c r="AN191" s="30">
        <f t="shared" si="50"/>
        <v>0</v>
      </c>
      <c r="AO191" s="30">
        <f t="shared" si="51"/>
        <v>498.26668048630199</v>
      </c>
      <c r="AP191" s="30">
        <f t="shared" si="52"/>
        <v>1260.3833195136981</v>
      </c>
      <c r="AQ191" s="19">
        <f t="shared" si="53"/>
        <v>0.71667660962311885</v>
      </c>
    </row>
    <row r="192" spans="1:43" x14ac:dyDescent="0.2">
      <c r="A192" s="23" t="s">
        <v>5665</v>
      </c>
      <c r="B192" s="6" t="s">
        <v>5674</v>
      </c>
      <c r="C192" s="6" t="s">
        <v>5670</v>
      </c>
      <c r="D192" s="2">
        <v>141638</v>
      </c>
      <c r="E192" s="2">
        <v>142790</v>
      </c>
      <c r="F192" s="3" t="s">
        <v>248</v>
      </c>
      <c r="G192" s="2">
        <v>7</v>
      </c>
      <c r="H192" s="2">
        <v>142795</v>
      </c>
      <c r="I192" s="3" t="s">
        <v>265</v>
      </c>
      <c r="J192" s="15">
        <v>44953</v>
      </c>
      <c r="K192" s="24">
        <v>1084372879</v>
      </c>
      <c r="L192" s="15">
        <v>44967</v>
      </c>
      <c r="M192" s="15">
        <v>44985</v>
      </c>
      <c r="N192" s="15"/>
      <c r="O192" s="26" t="e">
        <f>VLOOKUP(D192,quash!A$2:$I$7791,9,FALSE)</f>
        <v>#N/A</v>
      </c>
      <c r="P192" s="7">
        <v>10000</v>
      </c>
      <c r="Q192" s="26">
        <v>127</v>
      </c>
      <c r="R192" s="19">
        <v>5.24391097594855E-2</v>
      </c>
      <c r="S192" s="26">
        <v>16</v>
      </c>
      <c r="T192" s="7">
        <v>7000</v>
      </c>
      <c r="U192" s="2">
        <v>142</v>
      </c>
      <c r="V192" s="11">
        <v>1758.65</v>
      </c>
      <c r="W192" s="14" t="s">
        <v>5281</v>
      </c>
      <c r="X192" s="18">
        <v>1</v>
      </c>
      <c r="Y192" s="9">
        <v>7000</v>
      </c>
      <c r="Z192" s="19">
        <f t="shared" si="46"/>
        <v>0</v>
      </c>
      <c r="AA192" s="25">
        <v>1758.65</v>
      </c>
      <c r="AB192" s="30">
        <f t="shared" si="47"/>
        <v>356000</v>
      </c>
      <c r="AC192" s="30">
        <f t="shared" si="54"/>
        <v>1.9662921348314606E-2</v>
      </c>
      <c r="AD192" s="31">
        <f t="shared" si="55"/>
        <v>2.4971910112359548</v>
      </c>
      <c r="AE192" s="31">
        <f t="shared" si="56"/>
        <v>2.792134831460674</v>
      </c>
      <c r="AG192" s="30">
        <f t="shared" si="48"/>
        <v>6126000</v>
      </c>
      <c r="AH192" s="30">
        <f t="shared" si="57"/>
        <v>1.1426705843943846E-3</v>
      </c>
      <c r="AI192" s="31">
        <f t="shared" si="58"/>
        <v>0.14511916421808685</v>
      </c>
      <c r="AJ192" s="31">
        <f t="shared" si="59"/>
        <v>0.16225922298400261</v>
      </c>
      <c r="AK192" s="30">
        <f>IF(W192="si",($S192*'COSTOS DE CREDITOS'!$C$27)/DATA!$G192,"")</f>
        <v>47.07631125553273</v>
      </c>
      <c r="AL192" s="90">
        <f>IF(W192="si",'COSTOS DE CREDITOS'!$C$35,"")</f>
        <v>20.421138461538462</v>
      </c>
      <c r="AM192" s="30">
        <f t="shared" si="49"/>
        <v>430.76923076923077</v>
      </c>
      <c r="AN192" s="30">
        <f t="shared" si="50"/>
        <v>0</v>
      </c>
      <c r="AO192" s="30">
        <f t="shared" si="51"/>
        <v>498.26668048630199</v>
      </c>
      <c r="AP192" s="30">
        <f t="shared" si="52"/>
        <v>1260.3833195136981</v>
      </c>
      <c r="AQ192" s="19">
        <f t="shared" si="53"/>
        <v>0.71667660962311885</v>
      </c>
    </row>
    <row r="193" spans="1:43" x14ac:dyDescent="0.2">
      <c r="A193" s="23" t="s">
        <v>5665</v>
      </c>
      <c r="B193" s="6" t="s">
        <v>5674</v>
      </c>
      <c r="C193" s="6" t="s">
        <v>5670</v>
      </c>
      <c r="D193" s="2">
        <v>142143</v>
      </c>
      <c r="E193" s="2">
        <v>142790</v>
      </c>
      <c r="F193" s="3" t="s">
        <v>248</v>
      </c>
      <c r="G193" s="2">
        <v>7</v>
      </c>
      <c r="H193" s="2">
        <v>142796</v>
      </c>
      <c r="I193" s="3" t="s">
        <v>266</v>
      </c>
      <c r="J193" s="15">
        <v>44959</v>
      </c>
      <c r="K193" s="24">
        <v>1086913851</v>
      </c>
      <c r="L193" s="15">
        <v>44967</v>
      </c>
      <c r="M193" s="15">
        <v>44985</v>
      </c>
      <c r="N193" s="15"/>
      <c r="O193" s="26" t="e">
        <f>VLOOKUP(D193,quash!A$2:$I$7791,9,FALSE)</f>
        <v>#N/A</v>
      </c>
      <c r="P193" s="7">
        <v>12000</v>
      </c>
      <c r="Q193" s="26">
        <v>122</v>
      </c>
      <c r="R193" s="19">
        <v>5.2195789902393104E-2</v>
      </c>
      <c r="S193" s="26">
        <v>16</v>
      </c>
      <c r="T193" s="7">
        <v>7000</v>
      </c>
      <c r="U193" s="2">
        <v>142</v>
      </c>
      <c r="V193" s="11">
        <v>1758.65</v>
      </c>
      <c r="W193" s="14" t="s">
        <v>5281</v>
      </c>
      <c r="X193" s="18">
        <v>1</v>
      </c>
      <c r="Y193" s="9">
        <v>7000</v>
      </c>
      <c r="Z193" s="19">
        <f t="shared" si="46"/>
        <v>0</v>
      </c>
      <c r="AA193" s="25">
        <v>1758.65</v>
      </c>
      <c r="AB193" s="30">
        <f t="shared" si="47"/>
        <v>356000</v>
      </c>
      <c r="AC193" s="30">
        <f t="shared" si="54"/>
        <v>1.9662921348314606E-2</v>
      </c>
      <c r="AD193" s="31">
        <f t="shared" si="55"/>
        <v>2.398876404494382</v>
      </c>
      <c r="AE193" s="31">
        <f t="shared" si="56"/>
        <v>2.792134831460674</v>
      </c>
      <c r="AG193" s="30">
        <f t="shared" si="48"/>
        <v>6126000</v>
      </c>
      <c r="AH193" s="30">
        <f t="shared" si="57"/>
        <v>1.1426705843943846E-3</v>
      </c>
      <c r="AI193" s="31">
        <f t="shared" si="58"/>
        <v>0.13940581129611493</v>
      </c>
      <c r="AJ193" s="31">
        <f t="shared" si="59"/>
        <v>0.16225922298400261</v>
      </c>
      <c r="AK193" s="30">
        <f>IF(W193="si",($S193*'COSTOS DE CREDITOS'!$C$27)/DATA!$G193,"")</f>
        <v>47.07631125553273</v>
      </c>
      <c r="AL193" s="90">
        <f>IF(W193="si",'COSTOS DE CREDITOS'!$C$35,"")</f>
        <v>20.421138461538462</v>
      </c>
      <c r="AM193" s="30">
        <f t="shared" si="49"/>
        <v>430.76923076923077</v>
      </c>
      <c r="AN193" s="30">
        <f t="shared" si="50"/>
        <v>0</v>
      </c>
      <c r="AO193" s="30">
        <f t="shared" si="51"/>
        <v>498.26668048630199</v>
      </c>
      <c r="AP193" s="30">
        <f t="shared" si="52"/>
        <v>1260.3833195136981</v>
      </c>
      <c r="AQ193" s="19">
        <f t="shared" si="53"/>
        <v>0.71667660962311885</v>
      </c>
    </row>
    <row r="194" spans="1:43" x14ac:dyDescent="0.2">
      <c r="A194" s="23" t="s">
        <v>5665</v>
      </c>
      <c r="B194" s="6" t="s">
        <v>5674</v>
      </c>
      <c r="C194" s="6" t="s">
        <v>5670</v>
      </c>
      <c r="D194" s="2">
        <v>142146</v>
      </c>
      <c r="E194" s="2">
        <v>142790</v>
      </c>
      <c r="F194" s="3" t="s">
        <v>248</v>
      </c>
      <c r="G194" s="2">
        <v>7</v>
      </c>
      <c r="H194" s="2">
        <v>142797</v>
      </c>
      <c r="I194" s="3" t="s">
        <v>267</v>
      </c>
      <c r="J194" s="15">
        <v>44959</v>
      </c>
      <c r="K194" s="24">
        <v>1086913224</v>
      </c>
      <c r="L194" s="15">
        <v>44967</v>
      </c>
      <c r="M194" s="15">
        <v>44985</v>
      </c>
      <c r="N194" s="15"/>
      <c r="O194" s="26" t="e">
        <f>VLOOKUP(D194,quash!A$2:$I$7791,9,FALSE)</f>
        <v>#N/A</v>
      </c>
      <c r="P194" s="7">
        <v>12000</v>
      </c>
      <c r="Q194" s="26">
        <v>122</v>
      </c>
      <c r="R194" s="19">
        <v>5.2195789902393104E-2</v>
      </c>
      <c r="S194" s="26">
        <v>16</v>
      </c>
      <c r="T194" s="7">
        <v>7000</v>
      </c>
      <c r="U194" s="2">
        <v>142</v>
      </c>
      <c r="V194" s="11">
        <v>1758.65</v>
      </c>
      <c r="W194" s="14" t="s">
        <v>5281</v>
      </c>
      <c r="X194" s="18">
        <v>1</v>
      </c>
      <c r="Y194" s="9">
        <v>7000</v>
      </c>
      <c r="Z194" s="19">
        <f t="shared" ref="Z194:Z257" si="60">Y194/T194-1</f>
        <v>0</v>
      </c>
      <c r="AA194" s="25">
        <v>1758.65</v>
      </c>
      <c r="AB194" s="30">
        <f t="shared" ref="AB194:AB257" si="61">SUMIFS($T:$T,$M:$M,$M194,$O:$O,$O194)</f>
        <v>356000</v>
      </c>
      <c r="AC194" s="30">
        <f t="shared" si="54"/>
        <v>1.9662921348314606E-2</v>
      </c>
      <c r="AD194" s="31">
        <f t="shared" si="55"/>
        <v>2.398876404494382</v>
      </c>
      <c r="AE194" s="31">
        <f t="shared" si="56"/>
        <v>2.792134831460674</v>
      </c>
      <c r="AG194" s="30">
        <f t="shared" ref="AG194:AG257" si="62">SUMIFS($T:$T,$O:$O,$O194,$N:$N,1)</f>
        <v>6126000</v>
      </c>
      <c r="AH194" s="30">
        <f t="shared" si="57"/>
        <v>1.1426705843943846E-3</v>
      </c>
      <c r="AI194" s="31">
        <f t="shared" si="58"/>
        <v>0.13940581129611493</v>
      </c>
      <c r="AJ194" s="31">
        <f t="shared" si="59"/>
        <v>0.16225922298400261</v>
      </c>
      <c r="AK194" s="30">
        <f>IF(W194="si",($S194*'COSTOS DE CREDITOS'!$C$27)/DATA!$G194,"")</f>
        <v>47.07631125553273</v>
      </c>
      <c r="AL194" s="90">
        <f>IF(W194="si",'COSTOS DE CREDITOS'!$C$35,"")</f>
        <v>20.421138461538462</v>
      </c>
      <c r="AM194" s="30">
        <f t="shared" si="49"/>
        <v>430.76923076923077</v>
      </c>
      <c r="AN194" s="30">
        <f t="shared" si="50"/>
        <v>0</v>
      </c>
      <c r="AO194" s="30">
        <f t="shared" si="51"/>
        <v>498.26668048630199</v>
      </c>
      <c r="AP194" s="30">
        <f t="shared" si="52"/>
        <v>1260.3833195136981</v>
      </c>
      <c r="AQ194" s="19">
        <f t="shared" si="53"/>
        <v>0.71667660962311885</v>
      </c>
    </row>
    <row r="195" spans="1:43" x14ac:dyDescent="0.2">
      <c r="A195" s="23" t="s">
        <v>5665</v>
      </c>
      <c r="B195" s="6" t="s">
        <v>5672</v>
      </c>
      <c r="C195" s="6" t="s">
        <v>5667</v>
      </c>
      <c r="D195" s="2">
        <v>142485</v>
      </c>
      <c r="E195" s="2">
        <v>142703</v>
      </c>
      <c r="F195" s="3" t="s">
        <v>268</v>
      </c>
      <c r="G195" s="2">
        <v>7</v>
      </c>
      <c r="H195" s="2">
        <v>142798</v>
      </c>
      <c r="I195" s="3" t="s">
        <v>269</v>
      </c>
      <c r="J195" s="15">
        <v>45070</v>
      </c>
      <c r="K195" s="24">
        <v>1154445633</v>
      </c>
      <c r="L195" s="15">
        <v>44967</v>
      </c>
      <c r="M195" s="15">
        <v>44985</v>
      </c>
      <c r="N195" s="15"/>
      <c r="O195" s="26" t="e">
        <f>VLOOKUP(D195,quash!A$2:$I$7791,9,FALSE)</f>
        <v>#N/A</v>
      </c>
      <c r="P195" s="7">
        <v>11000</v>
      </c>
      <c r="Q195" s="26">
        <v>119</v>
      </c>
      <c r="R195" s="19">
        <v>4.4808469477509841E-2</v>
      </c>
      <c r="S195" s="26">
        <v>16</v>
      </c>
      <c r="T195" s="7">
        <v>5000</v>
      </c>
      <c r="U195" s="2">
        <v>147</v>
      </c>
      <c r="V195" s="11">
        <v>1303.3399999999999</v>
      </c>
      <c r="W195" s="14" t="s">
        <v>5281</v>
      </c>
      <c r="X195" s="18">
        <v>1</v>
      </c>
      <c r="Y195" s="9">
        <v>5000</v>
      </c>
      <c r="Z195" s="19">
        <f t="shared" si="60"/>
        <v>0</v>
      </c>
      <c r="AA195" s="25">
        <v>1303.3399999999999</v>
      </c>
      <c r="AB195" s="30">
        <f t="shared" si="61"/>
        <v>356000</v>
      </c>
      <c r="AC195" s="30">
        <f t="shared" si="54"/>
        <v>1.4044943820224719E-2</v>
      </c>
      <c r="AD195" s="31">
        <f t="shared" si="55"/>
        <v>1.6713483146067416</v>
      </c>
      <c r="AE195" s="31">
        <f t="shared" si="56"/>
        <v>2.0646067415730336</v>
      </c>
      <c r="AG195" s="30">
        <f t="shared" si="62"/>
        <v>6126000</v>
      </c>
      <c r="AH195" s="30">
        <f t="shared" si="57"/>
        <v>8.1619327456741752E-4</v>
      </c>
      <c r="AI195" s="31">
        <f t="shared" si="58"/>
        <v>9.7126999673522688E-2</v>
      </c>
      <c r="AJ195" s="31">
        <f t="shared" si="59"/>
        <v>0.11998041136141037</v>
      </c>
      <c r="AK195" s="30">
        <f>IF(W195="si",($S195*'COSTOS DE CREDITOS'!$C$27)/DATA!$G195,"")</f>
        <v>47.07631125553273</v>
      </c>
      <c r="AL195" s="90">
        <f>IF(W195="si",'COSTOS DE CREDITOS'!$C$35,"")</f>
        <v>20.421138461538462</v>
      </c>
      <c r="AM195" s="30">
        <f t="shared" ref="AM195:AM258" si="63">IF(W195="si",(20%/52*$S195)*$T195,"")</f>
        <v>307.69230769230774</v>
      </c>
      <c r="AN195" s="30">
        <f t="shared" ref="AN195:AN258" si="64">IF(W195="SI",T195-Y195,"")</f>
        <v>0</v>
      </c>
      <c r="AO195" s="30">
        <f t="shared" ref="AO195:AO258" si="65">SUM(AK195:AN195)</f>
        <v>375.1897574093789</v>
      </c>
      <c r="AP195" s="30">
        <f t="shared" ref="AP195:AP258" si="66">AA195-AO195</f>
        <v>928.15024259062102</v>
      </c>
      <c r="AQ195" s="19">
        <f t="shared" ref="AQ195:AQ258" si="67">IFERROR(AP195/AA195,"")</f>
        <v>0.71213209338363059</v>
      </c>
    </row>
    <row r="196" spans="1:43" x14ac:dyDescent="0.2">
      <c r="A196" s="23" t="s">
        <v>5665</v>
      </c>
      <c r="B196" s="6" t="s">
        <v>5672</v>
      </c>
      <c r="C196" s="6" t="s">
        <v>5667</v>
      </c>
      <c r="D196" s="2">
        <v>142435</v>
      </c>
      <c r="E196" s="2">
        <v>142703</v>
      </c>
      <c r="F196" s="3" t="s">
        <v>268</v>
      </c>
      <c r="G196" s="2">
        <v>7</v>
      </c>
      <c r="H196" s="2">
        <v>142799</v>
      </c>
      <c r="I196" s="3" t="s">
        <v>270</v>
      </c>
      <c r="J196" s="15">
        <v>45070</v>
      </c>
      <c r="K196" s="24">
        <v>1154442769</v>
      </c>
      <c r="L196" s="15">
        <v>44970</v>
      </c>
      <c r="M196" s="15">
        <v>44985</v>
      </c>
      <c r="N196" s="15"/>
      <c r="O196" s="26" t="e">
        <f>VLOOKUP(D196,quash!A$2:$I$7791,9,FALSE)</f>
        <v>#N/A</v>
      </c>
      <c r="P196" s="7">
        <v>11000</v>
      </c>
      <c r="Q196" s="26">
        <v>119</v>
      </c>
      <c r="R196" s="19">
        <v>4.0668324378343571E-2</v>
      </c>
      <c r="S196" s="26">
        <v>16</v>
      </c>
      <c r="T196" s="7">
        <v>7000</v>
      </c>
      <c r="U196" s="2">
        <v>142</v>
      </c>
      <c r="V196" s="11">
        <v>1758.65</v>
      </c>
      <c r="W196" s="14" t="s">
        <v>5281</v>
      </c>
      <c r="X196" s="18">
        <v>1</v>
      </c>
      <c r="Y196" s="9">
        <v>7000</v>
      </c>
      <c r="Z196" s="19">
        <f t="shared" si="60"/>
        <v>0</v>
      </c>
      <c r="AA196" s="25">
        <v>1758.65</v>
      </c>
      <c r="AB196" s="30">
        <f t="shared" si="61"/>
        <v>356000</v>
      </c>
      <c r="AC196" s="30">
        <f t="shared" si="54"/>
        <v>1.9662921348314606E-2</v>
      </c>
      <c r="AD196" s="31">
        <f t="shared" si="55"/>
        <v>2.339887640449438</v>
      </c>
      <c r="AE196" s="31">
        <f t="shared" si="56"/>
        <v>2.792134831460674</v>
      </c>
      <c r="AG196" s="30">
        <f t="shared" si="62"/>
        <v>6126000</v>
      </c>
      <c r="AH196" s="30">
        <f t="shared" si="57"/>
        <v>1.1426705843943846E-3</v>
      </c>
      <c r="AI196" s="31">
        <f t="shared" si="58"/>
        <v>0.13597779954293177</v>
      </c>
      <c r="AJ196" s="31">
        <f t="shared" si="59"/>
        <v>0.16225922298400261</v>
      </c>
      <c r="AK196" s="30">
        <f>IF(W196="si",($S196*'COSTOS DE CREDITOS'!$C$27)/DATA!$G196,"")</f>
        <v>47.07631125553273</v>
      </c>
      <c r="AL196" s="90">
        <f>IF(W196="si",'COSTOS DE CREDITOS'!$C$35,"")</f>
        <v>20.421138461538462</v>
      </c>
      <c r="AM196" s="30">
        <f t="shared" si="63"/>
        <v>430.76923076923077</v>
      </c>
      <c r="AN196" s="30">
        <f t="shared" si="64"/>
        <v>0</v>
      </c>
      <c r="AO196" s="30">
        <f t="shared" si="65"/>
        <v>498.26668048630199</v>
      </c>
      <c r="AP196" s="30">
        <f t="shared" si="66"/>
        <v>1260.3833195136981</v>
      </c>
      <c r="AQ196" s="19">
        <f t="shared" si="67"/>
        <v>0.71667660962311885</v>
      </c>
    </row>
    <row r="197" spans="1:43" x14ac:dyDescent="0.2">
      <c r="A197" s="23" t="s">
        <v>5665</v>
      </c>
      <c r="B197" s="6" t="s">
        <v>5682</v>
      </c>
      <c r="C197" s="6" t="s">
        <v>5670</v>
      </c>
      <c r="D197" s="2">
        <v>142063</v>
      </c>
      <c r="E197" s="2">
        <v>142767</v>
      </c>
      <c r="F197" s="3" t="s">
        <v>246</v>
      </c>
      <c r="G197" s="2">
        <v>7</v>
      </c>
      <c r="H197" s="2">
        <v>142770</v>
      </c>
      <c r="I197" s="3" t="s">
        <v>271</v>
      </c>
      <c r="J197" s="15">
        <v>44958</v>
      </c>
      <c r="K197" s="24">
        <v>1086504271</v>
      </c>
      <c r="L197" s="15">
        <v>44967</v>
      </c>
      <c r="M197" s="15">
        <v>44985</v>
      </c>
      <c r="N197" s="15"/>
      <c r="O197" s="26" t="e">
        <f>VLOOKUP(D197,quash!A$2:$I$7791,9,FALSE)</f>
        <v>#N/A</v>
      </c>
      <c r="P197" s="7">
        <v>9000</v>
      </c>
      <c r="Q197" s="26">
        <v>132</v>
      </c>
      <c r="R197" s="19">
        <v>5.7799952063473291E-2</v>
      </c>
      <c r="S197" s="26">
        <v>16</v>
      </c>
      <c r="T197" s="7">
        <v>10000</v>
      </c>
      <c r="U197" s="2">
        <v>142</v>
      </c>
      <c r="V197" s="11">
        <v>2510.34</v>
      </c>
      <c r="W197" s="14" t="s">
        <v>5281</v>
      </c>
      <c r="X197" s="18">
        <v>1</v>
      </c>
      <c r="Y197" s="9">
        <v>10000</v>
      </c>
      <c r="Z197" s="19">
        <f t="shared" si="60"/>
        <v>0</v>
      </c>
      <c r="AA197" s="25">
        <v>2510.34</v>
      </c>
      <c r="AB197" s="30">
        <f t="shared" si="61"/>
        <v>356000</v>
      </c>
      <c r="AC197" s="30">
        <f t="shared" si="54"/>
        <v>2.8089887640449437E-2</v>
      </c>
      <c r="AD197" s="31">
        <f t="shared" si="55"/>
        <v>3.7078651685393256</v>
      </c>
      <c r="AE197" s="31">
        <f t="shared" si="56"/>
        <v>3.98876404494382</v>
      </c>
      <c r="AG197" s="30">
        <f t="shared" si="62"/>
        <v>6126000</v>
      </c>
      <c r="AH197" s="30">
        <f t="shared" si="57"/>
        <v>1.632386549134835E-3</v>
      </c>
      <c r="AI197" s="31">
        <f t="shared" si="58"/>
        <v>0.21547502448579822</v>
      </c>
      <c r="AJ197" s="31">
        <f t="shared" si="59"/>
        <v>0.23179888997714657</v>
      </c>
      <c r="AK197" s="30">
        <f>IF(W197="si",($S197*'COSTOS DE CREDITOS'!$C$27)/DATA!$G197,"")</f>
        <v>47.07631125553273</v>
      </c>
      <c r="AL197" s="90">
        <f>IF(W197="si",'COSTOS DE CREDITOS'!$C$35,"")</f>
        <v>20.421138461538462</v>
      </c>
      <c r="AM197" s="30">
        <f t="shared" si="63"/>
        <v>615.38461538461547</v>
      </c>
      <c r="AN197" s="30">
        <f t="shared" si="64"/>
        <v>0</v>
      </c>
      <c r="AO197" s="30">
        <f t="shared" si="65"/>
        <v>682.88206510168663</v>
      </c>
      <c r="AP197" s="30">
        <f t="shared" si="66"/>
        <v>1827.4579348983134</v>
      </c>
      <c r="AQ197" s="19">
        <f t="shared" si="67"/>
        <v>0.72797228060673591</v>
      </c>
    </row>
    <row r="198" spans="1:43" x14ac:dyDescent="0.2">
      <c r="A198" s="23" t="s">
        <v>5665</v>
      </c>
      <c r="B198" s="6" t="s">
        <v>5682</v>
      </c>
      <c r="C198" s="6" t="s">
        <v>5670</v>
      </c>
      <c r="D198" s="2">
        <v>141997</v>
      </c>
      <c r="E198" s="2">
        <v>142767</v>
      </c>
      <c r="F198" s="3" t="s">
        <v>246</v>
      </c>
      <c r="G198" s="2">
        <v>7</v>
      </c>
      <c r="H198" s="2">
        <v>142771</v>
      </c>
      <c r="I198" s="3" t="s">
        <v>272</v>
      </c>
      <c r="J198" s="15">
        <v>44957</v>
      </c>
      <c r="K198" s="24">
        <v>1086141834</v>
      </c>
      <c r="L198" s="15">
        <v>44967</v>
      </c>
      <c r="M198" s="15">
        <v>44985</v>
      </c>
      <c r="N198" s="15"/>
      <c r="O198" s="26" t="e">
        <f>VLOOKUP(D198,quash!A$2:$I$7791,9,FALSE)</f>
        <v>#N/A</v>
      </c>
      <c r="P198" s="7">
        <v>9000</v>
      </c>
      <c r="Q198" s="26">
        <v>132</v>
      </c>
      <c r="R198" s="19">
        <v>5.7799952063473291E-2</v>
      </c>
      <c r="S198" s="26">
        <v>16</v>
      </c>
      <c r="T198" s="7">
        <v>10000</v>
      </c>
      <c r="U198" s="2">
        <v>142</v>
      </c>
      <c r="V198" s="11">
        <v>2510.34</v>
      </c>
      <c r="W198" s="14" t="s">
        <v>5281</v>
      </c>
      <c r="X198" s="18">
        <v>1</v>
      </c>
      <c r="Y198" s="9">
        <v>10000</v>
      </c>
      <c r="Z198" s="19">
        <f t="shared" si="60"/>
        <v>0</v>
      </c>
      <c r="AA198" s="25">
        <v>2510.34</v>
      </c>
      <c r="AB198" s="30">
        <f t="shared" si="61"/>
        <v>356000</v>
      </c>
      <c r="AC198" s="30">
        <f t="shared" si="54"/>
        <v>2.8089887640449437E-2</v>
      </c>
      <c r="AD198" s="31">
        <f t="shared" si="55"/>
        <v>3.7078651685393256</v>
      </c>
      <c r="AE198" s="31">
        <f t="shared" si="56"/>
        <v>3.98876404494382</v>
      </c>
      <c r="AG198" s="30">
        <f t="shared" si="62"/>
        <v>6126000</v>
      </c>
      <c r="AH198" s="30">
        <f t="shared" si="57"/>
        <v>1.632386549134835E-3</v>
      </c>
      <c r="AI198" s="31">
        <f t="shared" si="58"/>
        <v>0.21547502448579822</v>
      </c>
      <c r="AJ198" s="31">
        <f t="shared" si="59"/>
        <v>0.23179888997714657</v>
      </c>
      <c r="AK198" s="30">
        <f>IF(W198="si",($S198*'COSTOS DE CREDITOS'!$C$27)/DATA!$G198,"")</f>
        <v>47.07631125553273</v>
      </c>
      <c r="AL198" s="90">
        <f>IF(W198="si",'COSTOS DE CREDITOS'!$C$35,"")</f>
        <v>20.421138461538462</v>
      </c>
      <c r="AM198" s="30">
        <f t="shared" si="63"/>
        <v>615.38461538461547</v>
      </c>
      <c r="AN198" s="30">
        <f t="shared" si="64"/>
        <v>0</v>
      </c>
      <c r="AO198" s="30">
        <f t="shared" si="65"/>
        <v>682.88206510168663</v>
      </c>
      <c r="AP198" s="30">
        <f t="shared" si="66"/>
        <v>1827.4579348983134</v>
      </c>
      <c r="AQ198" s="19">
        <f t="shared" si="67"/>
        <v>0.72797228060673591</v>
      </c>
    </row>
    <row r="199" spans="1:43" x14ac:dyDescent="0.2">
      <c r="A199" s="23" t="s">
        <v>5665</v>
      </c>
      <c r="B199" s="6" t="s">
        <v>5682</v>
      </c>
      <c r="C199" s="6" t="s">
        <v>5670</v>
      </c>
      <c r="D199" s="2">
        <v>142155</v>
      </c>
      <c r="E199" s="2">
        <v>142767</v>
      </c>
      <c r="F199" s="3" t="s">
        <v>246</v>
      </c>
      <c r="G199" s="2">
        <v>7</v>
      </c>
      <c r="H199" s="2">
        <v>142772</v>
      </c>
      <c r="I199" s="3" t="s">
        <v>273</v>
      </c>
      <c r="J199" s="15">
        <v>44959</v>
      </c>
      <c r="K199" s="24">
        <v>1086922252</v>
      </c>
      <c r="L199" s="15">
        <v>44967</v>
      </c>
      <c r="M199" s="15">
        <v>44985</v>
      </c>
      <c r="N199" s="15"/>
      <c r="O199" s="26" t="e">
        <f>VLOOKUP(D199,quash!A$2:$I$7791,9,FALSE)</f>
        <v>#N/A</v>
      </c>
      <c r="P199" s="7">
        <v>9000</v>
      </c>
      <c r="Q199" s="26">
        <v>132</v>
      </c>
      <c r="R199" s="19">
        <v>5.7799952063473291E-2</v>
      </c>
      <c r="S199" s="26">
        <v>16</v>
      </c>
      <c r="T199" s="7">
        <v>10000</v>
      </c>
      <c r="U199" s="2">
        <v>142</v>
      </c>
      <c r="V199" s="11">
        <v>2510.34</v>
      </c>
      <c r="W199" s="14" t="s">
        <v>5281</v>
      </c>
      <c r="X199" s="18">
        <v>1</v>
      </c>
      <c r="Y199" s="9">
        <v>10000</v>
      </c>
      <c r="Z199" s="19">
        <f t="shared" si="60"/>
        <v>0</v>
      </c>
      <c r="AA199" s="25">
        <v>2510.34</v>
      </c>
      <c r="AB199" s="30">
        <f t="shared" si="61"/>
        <v>356000</v>
      </c>
      <c r="AC199" s="30">
        <f t="shared" si="54"/>
        <v>2.8089887640449437E-2</v>
      </c>
      <c r="AD199" s="31">
        <f t="shared" si="55"/>
        <v>3.7078651685393256</v>
      </c>
      <c r="AE199" s="31">
        <f t="shared" si="56"/>
        <v>3.98876404494382</v>
      </c>
      <c r="AG199" s="30">
        <f t="shared" si="62"/>
        <v>6126000</v>
      </c>
      <c r="AH199" s="30">
        <f t="shared" si="57"/>
        <v>1.632386549134835E-3</v>
      </c>
      <c r="AI199" s="31">
        <f t="shared" si="58"/>
        <v>0.21547502448579822</v>
      </c>
      <c r="AJ199" s="31">
        <f t="shared" si="59"/>
        <v>0.23179888997714657</v>
      </c>
      <c r="AK199" s="30">
        <f>IF(W199="si",($S199*'COSTOS DE CREDITOS'!$C$27)/DATA!$G199,"")</f>
        <v>47.07631125553273</v>
      </c>
      <c r="AL199" s="90">
        <f>IF(W199="si",'COSTOS DE CREDITOS'!$C$35,"")</f>
        <v>20.421138461538462</v>
      </c>
      <c r="AM199" s="30">
        <f t="shared" si="63"/>
        <v>615.38461538461547</v>
      </c>
      <c r="AN199" s="30">
        <f t="shared" si="64"/>
        <v>0</v>
      </c>
      <c r="AO199" s="30">
        <f t="shared" si="65"/>
        <v>682.88206510168663</v>
      </c>
      <c r="AP199" s="30">
        <f t="shared" si="66"/>
        <v>1827.4579348983134</v>
      </c>
      <c r="AQ199" s="19">
        <f t="shared" si="67"/>
        <v>0.72797228060673591</v>
      </c>
    </row>
    <row r="200" spans="1:43" x14ac:dyDescent="0.2">
      <c r="A200" s="23" t="s">
        <v>5665</v>
      </c>
      <c r="B200" s="6" t="s">
        <v>5682</v>
      </c>
      <c r="C200" s="6" t="s">
        <v>5670</v>
      </c>
      <c r="D200" s="2">
        <v>141998</v>
      </c>
      <c r="E200" s="2">
        <v>142767</v>
      </c>
      <c r="F200" s="3" t="s">
        <v>246</v>
      </c>
      <c r="G200" s="2">
        <v>7</v>
      </c>
      <c r="H200" s="2">
        <v>142773</v>
      </c>
      <c r="I200" s="3" t="s">
        <v>274</v>
      </c>
      <c r="J200" s="15">
        <v>44957</v>
      </c>
      <c r="K200" s="24">
        <v>1086142635</v>
      </c>
      <c r="L200" s="15">
        <v>44967</v>
      </c>
      <c r="M200" s="15">
        <v>44985</v>
      </c>
      <c r="N200" s="15"/>
      <c r="O200" s="26" t="e">
        <f>VLOOKUP(D200,quash!A$2:$I$7791,9,FALSE)</f>
        <v>#N/A</v>
      </c>
      <c r="P200" s="7">
        <v>9000</v>
      </c>
      <c r="Q200" s="26">
        <v>132</v>
      </c>
      <c r="R200" s="19">
        <v>5.7799952063473291E-2</v>
      </c>
      <c r="S200" s="26">
        <v>16</v>
      </c>
      <c r="T200" s="7">
        <v>10000</v>
      </c>
      <c r="U200" s="2">
        <v>142</v>
      </c>
      <c r="V200" s="11">
        <v>2510.34</v>
      </c>
      <c r="W200" s="14" t="s">
        <v>5281</v>
      </c>
      <c r="X200" s="18">
        <v>1</v>
      </c>
      <c r="Y200" s="9">
        <v>10000</v>
      </c>
      <c r="Z200" s="19">
        <f t="shared" si="60"/>
        <v>0</v>
      </c>
      <c r="AA200" s="25">
        <v>2510.34</v>
      </c>
      <c r="AB200" s="30">
        <f t="shared" si="61"/>
        <v>356000</v>
      </c>
      <c r="AC200" s="30">
        <f t="shared" si="54"/>
        <v>2.8089887640449437E-2</v>
      </c>
      <c r="AD200" s="31">
        <f t="shared" si="55"/>
        <v>3.7078651685393256</v>
      </c>
      <c r="AE200" s="31">
        <f t="shared" si="56"/>
        <v>3.98876404494382</v>
      </c>
      <c r="AG200" s="30">
        <f t="shared" si="62"/>
        <v>6126000</v>
      </c>
      <c r="AH200" s="30">
        <f t="shared" si="57"/>
        <v>1.632386549134835E-3</v>
      </c>
      <c r="AI200" s="31">
        <f t="shared" si="58"/>
        <v>0.21547502448579822</v>
      </c>
      <c r="AJ200" s="31">
        <f t="shared" si="59"/>
        <v>0.23179888997714657</v>
      </c>
      <c r="AK200" s="30">
        <f>IF(W200="si",($S200*'COSTOS DE CREDITOS'!$C$27)/DATA!$G200,"")</f>
        <v>47.07631125553273</v>
      </c>
      <c r="AL200" s="90">
        <f>IF(W200="si",'COSTOS DE CREDITOS'!$C$35,"")</f>
        <v>20.421138461538462</v>
      </c>
      <c r="AM200" s="30">
        <f t="shared" si="63"/>
        <v>615.38461538461547</v>
      </c>
      <c r="AN200" s="30">
        <f t="shared" si="64"/>
        <v>0</v>
      </c>
      <c r="AO200" s="30">
        <f t="shared" si="65"/>
        <v>682.88206510168663</v>
      </c>
      <c r="AP200" s="30">
        <f t="shared" si="66"/>
        <v>1827.4579348983134</v>
      </c>
      <c r="AQ200" s="19">
        <f t="shared" si="67"/>
        <v>0.72797228060673591</v>
      </c>
    </row>
    <row r="201" spans="1:43" x14ac:dyDescent="0.2">
      <c r="A201" s="23" t="s">
        <v>5665</v>
      </c>
      <c r="B201" s="6" t="s">
        <v>5682</v>
      </c>
      <c r="C201" s="6" t="s">
        <v>5670</v>
      </c>
      <c r="D201" s="2">
        <v>142007</v>
      </c>
      <c r="E201" s="2">
        <v>142767</v>
      </c>
      <c r="F201" s="3" t="s">
        <v>246</v>
      </c>
      <c r="G201" s="2">
        <v>7</v>
      </c>
      <c r="H201" s="2">
        <v>142774</v>
      </c>
      <c r="I201" s="3" t="s">
        <v>275</v>
      </c>
      <c r="J201" s="15">
        <v>44957</v>
      </c>
      <c r="K201" s="24">
        <v>1086163283</v>
      </c>
      <c r="L201" s="15">
        <v>44967</v>
      </c>
      <c r="M201" s="15">
        <v>44985</v>
      </c>
      <c r="N201" s="15"/>
      <c r="O201" s="26" t="e">
        <f>VLOOKUP(D201,quash!A$2:$I$7791,9,FALSE)</f>
        <v>#N/A</v>
      </c>
      <c r="P201" s="7">
        <v>9000</v>
      </c>
      <c r="Q201" s="26">
        <v>132</v>
      </c>
      <c r="R201" s="19">
        <v>5.7799952063473291E-2</v>
      </c>
      <c r="S201" s="26">
        <v>16</v>
      </c>
      <c r="T201" s="7">
        <v>10000</v>
      </c>
      <c r="U201" s="2">
        <v>142</v>
      </c>
      <c r="V201" s="11">
        <v>2510.34</v>
      </c>
      <c r="W201" s="14" t="s">
        <v>5281</v>
      </c>
      <c r="X201" s="18">
        <v>1</v>
      </c>
      <c r="Y201" s="9">
        <v>10000</v>
      </c>
      <c r="Z201" s="19">
        <f t="shared" si="60"/>
        <v>0</v>
      </c>
      <c r="AA201" s="25">
        <v>2510.34</v>
      </c>
      <c r="AB201" s="30">
        <f t="shared" si="61"/>
        <v>356000</v>
      </c>
      <c r="AC201" s="30">
        <f t="shared" si="54"/>
        <v>2.8089887640449437E-2</v>
      </c>
      <c r="AD201" s="31">
        <f t="shared" si="55"/>
        <v>3.7078651685393256</v>
      </c>
      <c r="AE201" s="31">
        <f t="shared" si="56"/>
        <v>3.98876404494382</v>
      </c>
      <c r="AG201" s="30">
        <f t="shared" si="62"/>
        <v>6126000</v>
      </c>
      <c r="AH201" s="30">
        <f t="shared" si="57"/>
        <v>1.632386549134835E-3</v>
      </c>
      <c r="AI201" s="31">
        <f t="shared" si="58"/>
        <v>0.21547502448579822</v>
      </c>
      <c r="AJ201" s="31">
        <f t="shared" si="59"/>
        <v>0.23179888997714657</v>
      </c>
      <c r="AK201" s="30">
        <f>IF(W201="si",($S201*'COSTOS DE CREDITOS'!$C$27)/DATA!$G201,"")</f>
        <v>47.07631125553273</v>
      </c>
      <c r="AL201" s="90">
        <f>IF(W201="si",'COSTOS DE CREDITOS'!$C$35,"")</f>
        <v>20.421138461538462</v>
      </c>
      <c r="AM201" s="30">
        <f t="shared" si="63"/>
        <v>615.38461538461547</v>
      </c>
      <c r="AN201" s="30">
        <f t="shared" si="64"/>
        <v>0</v>
      </c>
      <c r="AO201" s="30">
        <f t="shared" si="65"/>
        <v>682.88206510168663</v>
      </c>
      <c r="AP201" s="30">
        <f t="shared" si="66"/>
        <v>1827.4579348983134</v>
      </c>
      <c r="AQ201" s="19">
        <f t="shared" si="67"/>
        <v>0.72797228060673591</v>
      </c>
    </row>
    <row r="202" spans="1:43" x14ac:dyDescent="0.2">
      <c r="A202" s="23" t="s">
        <v>5665</v>
      </c>
      <c r="B202" s="6" t="s">
        <v>5682</v>
      </c>
      <c r="C202" s="6" t="s">
        <v>5670</v>
      </c>
      <c r="D202" s="2">
        <v>142648</v>
      </c>
      <c r="E202" s="2">
        <v>142767</v>
      </c>
      <c r="F202" s="3" t="s">
        <v>246</v>
      </c>
      <c r="G202" s="2">
        <v>7</v>
      </c>
      <c r="H202" s="2">
        <v>142775</v>
      </c>
      <c r="I202" s="3" t="s">
        <v>276</v>
      </c>
      <c r="J202" s="15">
        <v>44966</v>
      </c>
      <c r="K202" s="24">
        <v>1090107240</v>
      </c>
      <c r="L202" s="15">
        <v>44967</v>
      </c>
      <c r="M202" s="15">
        <v>44985</v>
      </c>
      <c r="N202" s="15"/>
      <c r="O202" s="26" t="e">
        <f>VLOOKUP(D202,quash!A$2:$I$7791,9,FALSE)</f>
        <v>#N/A</v>
      </c>
      <c r="P202" s="7">
        <v>14000</v>
      </c>
      <c r="Q202" s="26">
        <v>129</v>
      </c>
      <c r="R202" s="19">
        <v>5.2439109759485507E-2</v>
      </c>
      <c r="S202" s="26">
        <v>16</v>
      </c>
      <c r="T202" s="7">
        <v>5000</v>
      </c>
      <c r="U202" s="2">
        <v>147</v>
      </c>
      <c r="V202" s="11">
        <v>1303.3399999999999</v>
      </c>
      <c r="W202" s="14" t="s">
        <v>5281</v>
      </c>
      <c r="X202" s="18">
        <v>1</v>
      </c>
      <c r="Y202" s="9">
        <v>5000</v>
      </c>
      <c r="Z202" s="19">
        <f t="shared" si="60"/>
        <v>0</v>
      </c>
      <c r="AA202" s="25">
        <v>1303.3399999999999</v>
      </c>
      <c r="AB202" s="30">
        <f t="shared" si="61"/>
        <v>356000</v>
      </c>
      <c r="AC202" s="30">
        <f t="shared" si="54"/>
        <v>1.4044943820224719E-2</v>
      </c>
      <c r="AD202" s="31">
        <f t="shared" si="55"/>
        <v>1.8117977528089888</v>
      </c>
      <c r="AE202" s="31">
        <f t="shared" si="56"/>
        <v>2.0646067415730336</v>
      </c>
      <c r="AG202" s="30">
        <f t="shared" si="62"/>
        <v>6126000</v>
      </c>
      <c r="AH202" s="30">
        <f t="shared" si="57"/>
        <v>8.1619327456741752E-4</v>
      </c>
      <c r="AI202" s="31">
        <f t="shared" si="58"/>
        <v>0.10528893241919686</v>
      </c>
      <c r="AJ202" s="31">
        <f t="shared" si="59"/>
        <v>0.11998041136141037</v>
      </c>
      <c r="AK202" s="30">
        <f>IF(W202="si",($S202*'COSTOS DE CREDITOS'!$C$27)/DATA!$G202,"")</f>
        <v>47.07631125553273</v>
      </c>
      <c r="AL202" s="90">
        <f>IF(W202="si",'COSTOS DE CREDITOS'!$C$35,"")</f>
        <v>20.421138461538462</v>
      </c>
      <c r="AM202" s="30">
        <f t="shared" si="63"/>
        <v>307.69230769230774</v>
      </c>
      <c r="AN202" s="30">
        <f t="shared" si="64"/>
        <v>0</v>
      </c>
      <c r="AO202" s="30">
        <f t="shared" si="65"/>
        <v>375.1897574093789</v>
      </c>
      <c r="AP202" s="30">
        <f t="shared" si="66"/>
        <v>928.15024259062102</v>
      </c>
      <c r="AQ202" s="19">
        <f t="shared" si="67"/>
        <v>0.71213209338363059</v>
      </c>
    </row>
    <row r="203" spans="1:43" x14ac:dyDescent="0.2">
      <c r="A203" s="23" t="s">
        <v>5665</v>
      </c>
      <c r="B203" s="6" t="s">
        <v>5683</v>
      </c>
      <c r="C203" s="6" t="s">
        <v>5670</v>
      </c>
      <c r="D203" s="4">
        <v>142107</v>
      </c>
      <c r="E203" s="4">
        <v>142780</v>
      </c>
      <c r="F203" s="5" t="s">
        <v>278</v>
      </c>
      <c r="G203" s="2">
        <v>8</v>
      </c>
      <c r="H203" s="4">
        <v>142781</v>
      </c>
      <c r="I203" s="5" t="s">
        <v>279</v>
      </c>
      <c r="J203" s="15">
        <v>44958</v>
      </c>
      <c r="K203" s="24">
        <v>1086685931</v>
      </c>
      <c r="L203" s="15">
        <v>44967</v>
      </c>
      <c r="M203" s="15">
        <v>44985</v>
      </c>
      <c r="N203" s="15"/>
      <c r="O203" s="26">
        <f>VLOOKUP(D203,quash!A$2:$I$7791,9,FALSE)</f>
        <v>1</v>
      </c>
      <c r="P203" s="7">
        <v>10000</v>
      </c>
      <c r="Q203" s="26">
        <v>115</v>
      </c>
      <c r="R203" s="19">
        <v>3.97705569269148E-2</v>
      </c>
      <c r="S203" s="26">
        <v>16</v>
      </c>
      <c r="T203" s="8">
        <v>6000</v>
      </c>
      <c r="U203" s="4">
        <v>112</v>
      </c>
      <c r="V203" s="10">
        <v>1172.48</v>
      </c>
      <c r="W203" s="14" t="s">
        <v>5281</v>
      </c>
      <c r="X203" s="18">
        <v>1</v>
      </c>
      <c r="Y203" s="9">
        <v>6000</v>
      </c>
      <c r="Z203" s="19">
        <f t="shared" si="60"/>
        <v>0</v>
      </c>
      <c r="AA203" s="25">
        <v>1172.48</v>
      </c>
      <c r="AB203" s="30">
        <f t="shared" si="61"/>
        <v>462000</v>
      </c>
      <c r="AC203" s="30">
        <f t="shared" si="54"/>
        <v>1.2987012987012988E-2</v>
      </c>
      <c r="AD203" s="31">
        <f t="shared" si="55"/>
        <v>1.4935064935064937</v>
      </c>
      <c r="AE203" s="31">
        <f t="shared" si="56"/>
        <v>1.4545454545454546</v>
      </c>
      <c r="AG203" s="30">
        <f t="shared" si="62"/>
        <v>2427000</v>
      </c>
      <c r="AH203" s="30">
        <f t="shared" si="57"/>
        <v>2.472187886279357E-3</v>
      </c>
      <c r="AI203" s="31">
        <f t="shared" si="58"/>
        <v>0.28430160692212608</v>
      </c>
      <c r="AJ203" s="31">
        <f t="shared" si="59"/>
        <v>0.276885043263288</v>
      </c>
      <c r="AK203" s="30">
        <f>IF(W203="si",($S203*'COSTOS DE CREDITOS'!$C$27)/DATA!$G203,"")</f>
        <v>41.191772348591137</v>
      </c>
      <c r="AL203" s="90">
        <f>IF(W203="si",'COSTOS DE CREDITOS'!$C$35,"")</f>
        <v>20.421138461538462</v>
      </c>
      <c r="AM203" s="30">
        <f t="shared" si="63"/>
        <v>369.23076923076923</v>
      </c>
      <c r="AN203" s="30">
        <f t="shared" si="64"/>
        <v>0</v>
      </c>
      <c r="AO203" s="30">
        <f t="shared" si="65"/>
        <v>430.84368004089885</v>
      </c>
      <c r="AP203" s="30">
        <f t="shared" si="66"/>
        <v>741.63631995910123</v>
      </c>
      <c r="AQ203" s="19">
        <f t="shared" si="67"/>
        <v>0.63253643555463734</v>
      </c>
    </row>
    <row r="204" spans="1:43" x14ac:dyDescent="0.2">
      <c r="A204" s="23" t="s">
        <v>5665</v>
      </c>
      <c r="B204" s="6" t="s">
        <v>5671</v>
      </c>
      <c r="C204" s="6" t="s">
        <v>5670</v>
      </c>
      <c r="D204" s="4">
        <v>141708</v>
      </c>
      <c r="E204" s="4">
        <v>142918</v>
      </c>
      <c r="F204" s="5" t="s">
        <v>280</v>
      </c>
      <c r="G204" s="2">
        <v>7</v>
      </c>
      <c r="H204" s="4">
        <v>142919</v>
      </c>
      <c r="I204" s="5" t="s">
        <v>281</v>
      </c>
      <c r="J204" s="15">
        <v>44954</v>
      </c>
      <c r="K204" s="24">
        <v>1084835734</v>
      </c>
      <c r="L204" s="15">
        <v>44971</v>
      </c>
      <c r="M204" s="15">
        <v>44985</v>
      </c>
      <c r="N204" s="15"/>
      <c r="O204" s="26">
        <f>VLOOKUP(D204,quash!A$2:$I$7791,9,FALSE)</f>
        <v>4</v>
      </c>
      <c r="P204" s="7">
        <v>9000</v>
      </c>
      <c r="Q204" s="26">
        <v>139</v>
      </c>
      <c r="R204" s="19">
        <v>8.6183749348172869E-2</v>
      </c>
      <c r="S204" s="26">
        <v>16</v>
      </c>
      <c r="T204" s="8">
        <v>8000</v>
      </c>
      <c r="U204" s="4">
        <v>142</v>
      </c>
      <c r="V204" s="10">
        <v>2013.74</v>
      </c>
      <c r="W204" s="14" t="s">
        <v>5281</v>
      </c>
      <c r="X204" s="18">
        <v>1</v>
      </c>
      <c r="Y204" s="9">
        <v>8000</v>
      </c>
      <c r="Z204" s="19">
        <f t="shared" si="60"/>
        <v>0</v>
      </c>
      <c r="AA204" s="25">
        <v>2013.74</v>
      </c>
      <c r="AB204" s="30">
        <f t="shared" si="61"/>
        <v>263000</v>
      </c>
      <c r="AC204" s="30">
        <f t="shared" si="54"/>
        <v>3.0418250950570342E-2</v>
      </c>
      <c r="AD204" s="31">
        <f t="shared" si="55"/>
        <v>4.2281368821292773</v>
      </c>
      <c r="AE204" s="31">
        <f t="shared" si="56"/>
        <v>4.3193916349809882</v>
      </c>
      <c r="AG204" s="30">
        <f t="shared" si="62"/>
        <v>927000</v>
      </c>
      <c r="AH204" s="30">
        <f t="shared" si="57"/>
        <v>8.6299892125134836E-3</v>
      </c>
      <c r="AI204" s="31">
        <f t="shared" si="58"/>
        <v>1.1995685005393741</v>
      </c>
      <c r="AJ204" s="31">
        <f t="shared" si="59"/>
        <v>1.2254584681769147</v>
      </c>
      <c r="AK204" s="30">
        <f>IF(W204="si",($S204*'COSTOS DE CREDITOS'!$C$27)/DATA!$G204,"")</f>
        <v>47.07631125553273</v>
      </c>
      <c r="AL204" s="90">
        <f>IF(W204="si",'COSTOS DE CREDITOS'!$C$35,"")</f>
        <v>20.421138461538462</v>
      </c>
      <c r="AM204" s="30">
        <f t="shared" si="63"/>
        <v>492.30769230769232</v>
      </c>
      <c r="AN204" s="30">
        <f t="shared" si="64"/>
        <v>0</v>
      </c>
      <c r="AO204" s="30">
        <f t="shared" si="65"/>
        <v>559.80514202476354</v>
      </c>
      <c r="AP204" s="30">
        <f t="shared" si="66"/>
        <v>1453.9348579752364</v>
      </c>
      <c r="AQ204" s="19">
        <f t="shared" si="67"/>
        <v>0.72200723925394361</v>
      </c>
    </row>
    <row r="205" spans="1:43" x14ac:dyDescent="0.2">
      <c r="A205" s="23" t="s">
        <v>5665</v>
      </c>
      <c r="B205" s="6" t="s">
        <v>5674</v>
      </c>
      <c r="C205" s="6" t="s">
        <v>5670</v>
      </c>
      <c r="D205" s="2">
        <v>142473</v>
      </c>
      <c r="E205" s="2">
        <v>142579</v>
      </c>
      <c r="F205" s="3" t="s">
        <v>282</v>
      </c>
      <c r="G205" s="2">
        <v>7</v>
      </c>
      <c r="H205" s="2">
        <v>142637</v>
      </c>
      <c r="I205" s="3" t="s">
        <v>283</v>
      </c>
      <c r="J205" s="15">
        <v>44965</v>
      </c>
      <c r="K205" s="24">
        <v>1089497416</v>
      </c>
      <c r="L205" s="15">
        <v>44966</v>
      </c>
      <c r="M205" s="15">
        <v>44985</v>
      </c>
      <c r="N205" s="15"/>
      <c r="O205" s="26">
        <f>VLOOKUP(D205,quash!A$2:$I$7791,9,FALSE)</f>
        <v>2</v>
      </c>
      <c r="P205" s="7">
        <v>13000</v>
      </c>
      <c r="Q205" s="26">
        <v>129</v>
      </c>
      <c r="R205" s="19">
        <v>5.5171297012124164E-2</v>
      </c>
      <c r="S205" s="93">
        <v>26</v>
      </c>
      <c r="T205" s="7">
        <v>5000</v>
      </c>
      <c r="U205" s="2">
        <v>147</v>
      </c>
      <c r="V205" s="11">
        <v>1303.3399999999999</v>
      </c>
      <c r="W205" s="14" t="s">
        <v>5281</v>
      </c>
      <c r="X205" s="18">
        <v>0.61615667895067816</v>
      </c>
      <c r="Y205" s="9">
        <v>3080.7833947533909</v>
      </c>
      <c r="Z205" s="19">
        <f t="shared" si="60"/>
        <v>-0.38384332104932184</v>
      </c>
      <c r="AA205" s="25">
        <v>803.06164594357688</v>
      </c>
      <c r="AB205" s="30">
        <f t="shared" si="61"/>
        <v>471000</v>
      </c>
      <c r="AC205" s="30">
        <f t="shared" si="54"/>
        <v>1.0615711252653927E-2</v>
      </c>
      <c r="AD205" s="31">
        <f t="shared" si="55"/>
        <v>1.3694267515923566</v>
      </c>
      <c r="AE205" s="31">
        <f t="shared" si="56"/>
        <v>1.5605095541401273</v>
      </c>
      <c r="AG205" s="30">
        <f t="shared" si="62"/>
        <v>1695000</v>
      </c>
      <c r="AH205" s="30">
        <f t="shared" si="57"/>
        <v>2.9498525073746312E-3</v>
      </c>
      <c r="AI205" s="31">
        <f t="shared" si="58"/>
        <v>0.38053097345132741</v>
      </c>
      <c r="AJ205" s="31">
        <f t="shared" si="59"/>
        <v>0.4336283185840708</v>
      </c>
      <c r="AK205" s="30">
        <f>IF(W205="si",($S205*'COSTOS DE CREDITOS'!$C$27)/DATA!$G205,"")</f>
        <v>76.499005790240673</v>
      </c>
      <c r="AL205" s="90">
        <f>IF(W205="si",'COSTOS DE CREDITOS'!$C$35,"")</f>
        <v>20.421138461538462</v>
      </c>
      <c r="AM205" s="30">
        <f t="shared" si="63"/>
        <v>500</v>
      </c>
      <c r="AN205" s="30">
        <f t="shared" si="64"/>
        <v>1919.2166052466091</v>
      </c>
      <c r="AO205" s="30">
        <f t="shared" si="65"/>
        <v>2516.1367494983883</v>
      </c>
      <c r="AP205" s="30">
        <f t="shared" si="66"/>
        <v>-1713.0751035548114</v>
      </c>
      <c r="AQ205" s="19">
        <f t="shared" si="67"/>
        <v>-2.1331800767822648</v>
      </c>
    </row>
    <row r="206" spans="1:43" x14ac:dyDescent="0.2">
      <c r="A206" s="23" t="s">
        <v>5665</v>
      </c>
      <c r="B206" s="6" t="s">
        <v>5672</v>
      </c>
      <c r="C206" s="6" t="s">
        <v>5667</v>
      </c>
      <c r="D206" s="2">
        <v>142185</v>
      </c>
      <c r="E206" s="2">
        <v>142899</v>
      </c>
      <c r="F206" s="3" t="s">
        <v>284</v>
      </c>
      <c r="G206" s="2">
        <v>7</v>
      </c>
      <c r="H206" s="2">
        <v>142912</v>
      </c>
      <c r="I206" s="3" t="s">
        <v>285</v>
      </c>
      <c r="J206" s="15">
        <v>44959</v>
      </c>
      <c r="K206" s="24">
        <v>1086994582</v>
      </c>
      <c r="L206" s="15">
        <v>44971</v>
      </c>
      <c r="M206" s="15">
        <v>44985</v>
      </c>
      <c r="N206" s="15"/>
      <c r="O206" s="26">
        <f>VLOOKUP(D206,quash!A$2:$I$7791,9,FALSE)</f>
        <v>2</v>
      </c>
      <c r="P206" s="7">
        <v>11000</v>
      </c>
      <c r="Q206" s="26">
        <v>119</v>
      </c>
      <c r="R206" s="19">
        <v>4.4808469477509841E-2</v>
      </c>
      <c r="S206" s="93">
        <v>26</v>
      </c>
      <c r="T206" s="7">
        <v>5000</v>
      </c>
      <c r="U206" s="2">
        <v>147</v>
      </c>
      <c r="V206" s="11">
        <v>1303.3399999999999</v>
      </c>
      <c r="W206" s="14" t="s">
        <v>5281</v>
      </c>
      <c r="X206" s="18">
        <v>0.86517716941248146</v>
      </c>
      <c r="Y206" s="9">
        <v>4325.8858470624073</v>
      </c>
      <c r="Z206" s="19">
        <f t="shared" si="60"/>
        <v>-0.13482283058751854</v>
      </c>
      <c r="AA206" s="25">
        <v>1127.6200119820635</v>
      </c>
      <c r="AB206" s="30">
        <f t="shared" si="61"/>
        <v>471000</v>
      </c>
      <c r="AC206" s="30">
        <f t="shared" si="54"/>
        <v>1.0615711252653927E-2</v>
      </c>
      <c r="AD206" s="31">
        <f t="shared" si="55"/>
        <v>1.2632696390658174</v>
      </c>
      <c r="AE206" s="31">
        <f t="shared" si="56"/>
        <v>1.5605095541401273</v>
      </c>
      <c r="AG206" s="30">
        <f t="shared" si="62"/>
        <v>1695000</v>
      </c>
      <c r="AH206" s="30">
        <f t="shared" si="57"/>
        <v>2.9498525073746312E-3</v>
      </c>
      <c r="AI206" s="31">
        <f t="shared" si="58"/>
        <v>0.35103244837758113</v>
      </c>
      <c r="AJ206" s="31">
        <f t="shared" si="59"/>
        <v>0.4336283185840708</v>
      </c>
      <c r="AK206" s="30">
        <f>IF(W206="si",($S206*'COSTOS DE CREDITOS'!$C$27)/DATA!$G206,"")</f>
        <v>76.499005790240673</v>
      </c>
      <c r="AL206" s="90">
        <f>IF(W206="si",'COSTOS DE CREDITOS'!$C$35,"")</f>
        <v>20.421138461538462</v>
      </c>
      <c r="AM206" s="30">
        <f t="shared" si="63"/>
        <v>500</v>
      </c>
      <c r="AN206" s="30">
        <f t="shared" si="64"/>
        <v>674.11415293759273</v>
      </c>
      <c r="AO206" s="30">
        <f t="shared" si="65"/>
        <v>1271.034297189372</v>
      </c>
      <c r="AP206" s="30">
        <f t="shared" si="66"/>
        <v>-143.41428520730847</v>
      </c>
      <c r="AQ206" s="19">
        <f t="shared" si="67"/>
        <v>-0.12718316780776473</v>
      </c>
    </row>
    <row r="207" spans="1:43" x14ac:dyDescent="0.2">
      <c r="A207" s="23" t="s">
        <v>5665</v>
      </c>
      <c r="B207" s="6" t="s">
        <v>5672</v>
      </c>
      <c r="C207" s="6" t="s">
        <v>5667</v>
      </c>
      <c r="D207" s="2">
        <v>142601</v>
      </c>
      <c r="E207" s="2">
        <v>142899</v>
      </c>
      <c r="F207" s="3" t="s">
        <v>284</v>
      </c>
      <c r="G207" s="2">
        <v>7</v>
      </c>
      <c r="H207" s="2">
        <v>142914</v>
      </c>
      <c r="I207" s="3" t="s">
        <v>286</v>
      </c>
      <c r="J207" s="15" t="s">
        <v>5688</v>
      </c>
      <c r="K207" s="24" t="s">
        <v>5688</v>
      </c>
      <c r="L207" s="15">
        <v>44971</v>
      </c>
      <c r="M207" s="15">
        <v>44985</v>
      </c>
      <c r="N207" s="15"/>
      <c r="O207" s="26">
        <f>VLOOKUP(D207,quash!A$2:$I$7791,9,FALSE)</f>
        <v>2</v>
      </c>
      <c r="P207" s="7">
        <v>11000</v>
      </c>
      <c r="Q207" s="26">
        <v>119</v>
      </c>
      <c r="R207" s="19">
        <v>4.4808469477509841E-2</v>
      </c>
      <c r="S207" s="93">
        <v>26</v>
      </c>
      <c r="T207" s="7">
        <v>5000</v>
      </c>
      <c r="U207" s="2">
        <v>147</v>
      </c>
      <c r="V207" s="11">
        <v>1303.3399999999999</v>
      </c>
      <c r="W207" s="14" t="s">
        <v>5281</v>
      </c>
      <c r="X207" s="18">
        <v>0.86517716941248146</v>
      </c>
      <c r="Y207" s="9">
        <v>4325.8858470624073</v>
      </c>
      <c r="Z207" s="19">
        <f t="shared" si="60"/>
        <v>-0.13482283058751854</v>
      </c>
      <c r="AA207" s="25">
        <v>1127.6200119820635</v>
      </c>
      <c r="AB207" s="30">
        <f t="shared" si="61"/>
        <v>471000</v>
      </c>
      <c r="AC207" s="30">
        <f t="shared" si="54"/>
        <v>1.0615711252653927E-2</v>
      </c>
      <c r="AD207" s="31">
        <f t="shared" si="55"/>
        <v>1.2632696390658174</v>
      </c>
      <c r="AE207" s="31">
        <f t="shared" si="56"/>
        <v>1.5605095541401273</v>
      </c>
      <c r="AG207" s="30">
        <f t="shared" si="62"/>
        <v>1695000</v>
      </c>
      <c r="AH207" s="30">
        <f t="shared" si="57"/>
        <v>2.9498525073746312E-3</v>
      </c>
      <c r="AI207" s="31">
        <f t="shared" si="58"/>
        <v>0.35103244837758113</v>
      </c>
      <c r="AJ207" s="31">
        <f t="shared" si="59"/>
        <v>0.4336283185840708</v>
      </c>
      <c r="AK207" s="30">
        <f>IF(W207="si",($S207*'COSTOS DE CREDITOS'!$C$27)/DATA!$G207,"")</f>
        <v>76.499005790240673</v>
      </c>
      <c r="AL207" s="90">
        <f>IF(W207="si",'COSTOS DE CREDITOS'!$C$35,"")</f>
        <v>20.421138461538462</v>
      </c>
      <c r="AM207" s="30">
        <f t="shared" si="63"/>
        <v>500</v>
      </c>
      <c r="AN207" s="30">
        <f t="shared" si="64"/>
        <v>674.11415293759273</v>
      </c>
      <c r="AO207" s="30">
        <f t="shared" si="65"/>
        <v>1271.034297189372</v>
      </c>
      <c r="AP207" s="30">
        <f t="shared" si="66"/>
        <v>-143.41428520730847</v>
      </c>
      <c r="AQ207" s="19">
        <f t="shared" si="67"/>
        <v>-0.12718316780776473</v>
      </c>
    </row>
    <row r="208" spans="1:43" x14ac:dyDescent="0.2">
      <c r="A208" s="23" t="s">
        <v>5665</v>
      </c>
      <c r="B208" s="6" t="s">
        <v>5671</v>
      </c>
      <c r="C208" s="6" t="s">
        <v>5670</v>
      </c>
      <c r="D208" s="2">
        <v>142731</v>
      </c>
      <c r="E208" s="2">
        <v>142918</v>
      </c>
      <c r="F208" s="3" t="s">
        <v>280</v>
      </c>
      <c r="G208" s="2">
        <v>7</v>
      </c>
      <c r="H208" s="2">
        <v>142920</v>
      </c>
      <c r="I208" s="3" t="s">
        <v>287</v>
      </c>
      <c r="J208" s="15">
        <v>44967</v>
      </c>
      <c r="K208" s="24">
        <v>1090791281</v>
      </c>
      <c r="L208" s="15">
        <v>44971</v>
      </c>
      <c r="M208" s="15">
        <v>44985</v>
      </c>
      <c r="N208" s="15"/>
      <c r="O208" s="26">
        <f>VLOOKUP(D208,quash!A$2:$I$7791,9,FALSE)</f>
        <v>5</v>
      </c>
      <c r="P208" s="7">
        <v>9000</v>
      </c>
      <c r="Q208" s="26">
        <v>139</v>
      </c>
      <c r="R208" s="19">
        <v>6.0873316274495971E-2</v>
      </c>
      <c r="S208" s="26">
        <v>16</v>
      </c>
      <c r="T208" s="7">
        <v>6000</v>
      </c>
      <c r="U208" s="2">
        <v>142</v>
      </c>
      <c r="V208" s="11">
        <v>1503.37</v>
      </c>
      <c r="W208" s="14" t="s">
        <v>5281</v>
      </c>
      <c r="X208" s="18">
        <v>1</v>
      </c>
      <c r="Y208" s="9">
        <v>6000</v>
      </c>
      <c r="Z208" s="19">
        <f t="shared" si="60"/>
        <v>0</v>
      </c>
      <c r="AA208" s="25">
        <v>1503.37</v>
      </c>
      <c r="AB208" s="30">
        <f t="shared" si="61"/>
        <v>102000</v>
      </c>
      <c r="AC208" s="30">
        <f t="shared" si="54"/>
        <v>5.8823529411764705E-2</v>
      </c>
      <c r="AD208" s="31">
        <f t="shared" si="55"/>
        <v>8.1764705882352935</v>
      </c>
      <c r="AE208" s="31">
        <f t="shared" si="56"/>
        <v>8.3529411764705888</v>
      </c>
      <c r="AG208" s="30">
        <f t="shared" si="62"/>
        <v>352000</v>
      </c>
      <c r="AH208" s="30">
        <f t="shared" si="57"/>
        <v>1.7045454545454544E-2</v>
      </c>
      <c r="AI208" s="31">
        <f t="shared" si="58"/>
        <v>2.3693181818181817</v>
      </c>
      <c r="AJ208" s="31">
        <f t="shared" si="59"/>
        <v>2.4204545454545454</v>
      </c>
      <c r="AK208" s="30">
        <f>IF(W208="si",($S208*'COSTOS DE CREDITOS'!$C$27)/DATA!$G208,"")</f>
        <v>47.07631125553273</v>
      </c>
      <c r="AL208" s="90">
        <f>IF(W208="si",'COSTOS DE CREDITOS'!$C$35,"")</f>
        <v>20.421138461538462</v>
      </c>
      <c r="AM208" s="30">
        <f t="shared" si="63"/>
        <v>369.23076923076923</v>
      </c>
      <c r="AN208" s="30">
        <f t="shared" si="64"/>
        <v>0</v>
      </c>
      <c r="AO208" s="30">
        <f t="shared" si="65"/>
        <v>436.72821894784045</v>
      </c>
      <c r="AP208" s="30">
        <f t="shared" si="66"/>
        <v>1066.6417810521593</v>
      </c>
      <c r="AQ208" s="19">
        <f t="shared" si="67"/>
        <v>0.70950050955663568</v>
      </c>
    </row>
    <row r="209" spans="1:43" x14ac:dyDescent="0.2">
      <c r="A209" s="23" t="s">
        <v>5665</v>
      </c>
      <c r="B209" s="6" t="s">
        <v>5671</v>
      </c>
      <c r="C209" s="6" t="s">
        <v>5670</v>
      </c>
      <c r="D209" s="2">
        <v>142662</v>
      </c>
      <c r="E209" s="2">
        <v>142918</v>
      </c>
      <c r="F209" s="3" t="s">
        <v>280</v>
      </c>
      <c r="G209" s="2">
        <v>7</v>
      </c>
      <c r="H209" s="2">
        <v>142921</v>
      </c>
      <c r="I209" s="3" t="s">
        <v>288</v>
      </c>
      <c r="J209" s="15">
        <v>44966</v>
      </c>
      <c r="K209" s="24">
        <v>1090142717</v>
      </c>
      <c r="L209" s="15">
        <v>44971</v>
      </c>
      <c r="M209" s="15">
        <v>44985</v>
      </c>
      <c r="N209" s="15"/>
      <c r="O209" s="26">
        <f>VLOOKUP(D209,quash!A$2:$I$7791,9,FALSE)</f>
        <v>4</v>
      </c>
      <c r="P209" s="7">
        <v>9000</v>
      </c>
      <c r="Q209" s="26">
        <v>139</v>
      </c>
      <c r="R209" s="19">
        <v>7.3768528262835947E-2</v>
      </c>
      <c r="S209" s="26">
        <v>16</v>
      </c>
      <c r="T209" s="7">
        <v>10000</v>
      </c>
      <c r="U209" s="2">
        <v>142</v>
      </c>
      <c r="V209" s="11">
        <v>2510.34</v>
      </c>
      <c r="W209" s="14" t="s">
        <v>5281</v>
      </c>
      <c r="X209" s="18">
        <v>1</v>
      </c>
      <c r="Y209" s="9">
        <v>10000</v>
      </c>
      <c r="Z209" s="19">
        <f t="shared" si="60"/>
        <v>0</v>
      </c>
      <c r="AA209" s="25">
        <v>2510.34</v>
      </c>
      <c r="AB209" s="30">
        <f t="shared" si="61"/>
        <v>263000</v>
      </c>
      <c r="AC209" s="30">
        <f t="shared" si="54"/>
        <v>3.8022813688212927E-2</v>
      </c>
      <c r="AD209" s="31">
        <f t="shared" si="55"/>
        <v>5.2851711026615966</v>
      </c>
      <c r="AE209" s="31">
        <f t="shared" si="56"/>
        <v>5.3992395437262353</v>
      </c>
      <c r="AG209" s="30">
        <f t="shared" si="62"/>
        <v>927000</v>
      </c>
      <c r="AH209" s="30">
        <f t="shared" si="57"/>
        <v>1.0787486515641856E-2</v>
      </c>
      <c r="AI209" s="31">
        <f t="shared" si="58"/>
        <v>1.499460625674218</v>
      </c>
      <c r="AJ209" s="31">
        <f t="shared" si="59"/>
        <v>1.5318230852211436</v>
      </c>
      <c r="AK209" s="30">
        <f>IF(W209="si",($S209*'COSTOS DE CREDITOS'!$C$27)/DATA!$G209,"")</f>
        <v>47.07631125553273</v>
      </c>
      <c r="AL209" s="90">
        <f>IF(W209="si",'COSTOS DE CREDITOS'!$C$35,"")</f>
        <v>20.421138461538462</v>
      </c>
      <c r="AM209" s="30">
        <f t="shared" si="63"/>
        <v>615.38461538461547</v>
      </c>
      <c r="AN209" s="30">
        <f t="shared" si="64"/>
        <v>0</v>
      </c>
      <c r="AO209" s="30">
        <f t="shared" si="65"/>
        <v>682.88206510168663</v>
      </c>
      <c r="AP209" s="30">
        <f t="shared" si="66"/>
        <v>1827.4579348983134</v>
      </c>
      <c r="AQ209" s="19">
        <f t="shared" si="67"/>
        <v>0.72797228060673591</v>
      </c>
    </row>
    <row r="210" spans="1:43" x14ac:dyDescent="0.2">
      <c r="A210" s="23" t="s">
        <v>5665</v>
      </c>
      <c r="B210" s="6" t="s">
        <v>5671</v>
      </c>
      <c r="C210" s="6" t="s">
        <v>5670</v>
      </c>
      <c r="D210" s="2">
        <v>142594</v>
      </c>
      <c r="E210" s="2">
        <v>142918</v>
      </c>
      <c r="F210" s="3" t="s">
        <v>280</v>
      </c>
      <c r="G210" s="2">
        <v>7</v>
      </c>
      <c r="H210" s="2">
        <v>142922</v>
      </c>
      <c r="I210" s="3" t="s">
        <v>289</v>
      </c>
      <c r="J210" s="15">
        <v>44966</v>
      </c>
      <c r="K210" s="24">
        <v>1090027160</v>
      </c>
      <c r="L210" s="15">
        <v>44971</v>
      </c>
      <c r="M210" s="15">
        <v>44985</v>
      </c>
      <c r="N210" s="15"/>
      <c r="O210" s="26">
        <f>VLOOKUP(D210,quash!A$2:$I$7791,9,FALSE)</f>
        <v>3</v>
      </c>
      <c r="P210" s="7">
        <v>9000</v>
      </c>
      <c r="Q210" s="26">
        <v>139</v>
      </c>
      <c r="R210" s="19">
        <v>6.0873316274495971E-2</v>
      </c>
      <c r="S210" s="26">
        <v>16</v>
      </c>
      <c r="T210" s="7">
        <v>6000</v>
      </c>
      <c r="U210" s="2">
        <v>142</v>
      </c>
      <c r="V210" s="11">
        <v>1503.37</v>
      </c>
      <c r="W210" s="14" t="s">
        <v>5281</v>
      </c>
      <c r="X210" s="18">
        <v>1</v>
      </c>
      <c r="Y210" s="9">
        <v>6000</v>
      </c>
      <c r="Z210" s="19">
        <f t="shared" si="60"/>
        <v>0</v>
      </c>
      <c r="AA210" s="25">
        <v>1503.37</v>
      </c>
      <c r="AB210" s="30">
        <f t="shared" si="61"/>
        <v>208000</v>
      </c>
      <c r="AC210" s="30">
        <f t="shared" si="54"/>
        <v>2.8846153846153848E-2</v>
      </c>
      <c r="AD210" s="31">
        <f t="shared" si="55"/>
        <v>4.009615384615385</v>
      </c>
      <c r="AE210" s="31">
        <f t="shared" si="56"/>
        <v>4.0961538461538467</v>
      </c>
      <c r="AG210" s="30">
        <f t="shared" si="62"/>
        <v>778000</v>
      </c>
      <c r="AH210" s="30">
        <f t="shared" si="57"/>
        <v>7.7120822622107968E-3</v>
      </c>
      <c r="AI210" s="31">
        <f t="shared" si="58"/>
        <v>1.0719794344473008</v>
      </c>
      <c r="AJ210" s="31">
        <f t="shared" si="59"/>
        <v>1.0951156812339331</v>
      </c>
      <c r="AK210" s="30">
        <f>IF(W210="si",($S210*'COSTOS DE CREDITOS'!$C$27)/DATA!$G210,"")</f>
        <v>47.07631125553273</v>
      </c>
      <c r="AL210" s="90">
        <f>IF(W210="si",'COSTOS DE CREDITOS'!$C$35,"")</f>
        <v>20.421138461538462</v>
      </c>
      <c r="AM210" s="30">
        <f t="shared" si="63"/>
        <v>369.23076923076923</v>
      </c>
      <c r="AN210" s="30">
        <f t="shared" si="64"/>
        <v>0</v>
      </c>
      <c r="AO210" s="30">
        <f t="shared" si="65"/>
        <v>436.72821894784045</v>
      </c>
      <c r="AP210" s="30">
        <f t="shared" si="66"/>
        <v>1066.6417810521593</v>
      </c>
      <c r="AQ210" s="19">
        <f t="shared" si="67"/>
        <v>0.70950050955663568</v>
      </c>
    </row>
    <row r="211" spans="1:43" x14ac:dyDescent="0.2">
      <c r="A211" s="23" t="s">
        <v>5665</v>
      </c>
      <c r="B211" s="6" t="s">
        <v>5671</v>
      </c>
      <c r="C211" s="6" t="s">
        <v>5670</v>
      </c>
      <c r="D211" s="2">
        <v>142597</v>
      </c>
      <c r="E211" s="2">
        <v>142918</v>
      </c>
      <c r="F211" s="3" t="s">
        <v>280</v>
      </c>
      <c r="G211" s="2">
        <v>7</v>
      </c>
      <c r="H211" s="2">
        <v>142923</v>
      </c>
      <c r="I211" s="3" t="s">
        <v>290</v>
      </c>
      <c r="J211" s="15">
        <v>44966</v>
      </c>
      <c r="K211" s="24">
        <v>1090040539</v>
      </c>
      <c r="L211" s="15">
        <v>44971</v>
      </c>
      <c r="M211" s="15">
        <v>44985</v>
      </c>
      <c r="N211" s="15"/>
      <c r="O211" s="26">
        <f>VLOOKUP(D211,quash!A$2:$I$7791,9,FALSE)</f>
        <v>2</v>
      </c>
      <c r="P211" s="7">
        <v>9000</v>
      </c>
      <c r="Q211" s="26">
        <v>139</v>
      </c>
      <c r="R211" s="19">
        <v>7.3768528262835947E-2</v>
      </c>
      <c r="S211" s="26">
        <v>16</v>
      </c>
      <c r="T211" s="7">
        <v>10000</v>
      </c>
      <c r="U211" s="2">
        <v>142</v>
      </c>
      <c r="V211" s="11">
        <v>2510.34</v>
      </c>
      <c r="W211" s="14" t="s">
        <v>5281</v>
      </c>
      <c r="X211" s="18">
        <v>1</v>
      </c>
      <c r="Y211" s="9">
        <v>10000</v>
      </c>
      <c r="Z211" s="19">
        <f t="shared" si="60"/>
        <v>0</v>
      </c>
      <c r="AA211" s="25">
        <v>2510.34</v>
      </c>
      <c r="AB211" s="30">
        <f t="shared" si="61"/>
        <v>471000</v>
      </c>
      <c r="AC211" s="30">
        <f t="shared" si="54"/>
        <v>2.1231422505307854E-2</v>
      </c>
      <c r="AD211" s="31">
        <f t="shared" si="55"/>
        <v>2.9511677282377917</v>
      </c>
      <c r="AE211" s="31">
        <f t="shared" si="56"/>
        <v>3.0148619957537153</v>
      </c>
      <c r="AG211" s="30">
        <f t="shared" si="62"/>
        <v>1695000</v>
      </c>
      <c r="AH211" s="30">
        <f t="shared" si="57"/>
        <v>5.8997050147492625E-3</v>
      </c>
      <c r="AI211" s="31">
        <f t="shared" si="58"/>
        <v>0.82005899705014751</v>
      </c>
      <c r="AJ211" s="31">
        <f t="shared" si="59"/>
        <v>0.83775811209439532</v>
      </c>
      <c r="AK211" s="30">
        <f>IF(W211="si",($S211*'COSTOS DE CREDITOS'!$C$27)/DATA!$G211,"")</f>
        <v>47.07631125553273</v>
      </c>
      <c r="AL211" s="90">
        <f>IF(W211="si",'COSTOS DE CREDITOS'!$C$35,"")</f>
        <v>20.421138461538462</v>
      </c>
      <c r="AM211" s="30">
        <f t="shared" si="63"/>
        <v>615.38461538461547</v>
      </c>
      <c r="AN211" s="30">
        <f t="shared" si="64"/>
        <v>0</v>
      </c>
      <c r="AO211" s="30">
        <f t="shared" si="65"/>
        <v>682.88206510168663</v>
      </c>
      <c r="AP211" s="30">
        <f t="shared" si="66"/>
        <v>1827.4579348983134</v>
      </c>
      <c r="AQ211" s="19">
        <f t="shared" si="67"/>
        <v>0.72797228060673591</v>
      </c>
    </row>
    <row r="212" spans="1:43" x14ac:dyDescent="0.2">
      <c r="A212" s="23" t="s">
        <v>5665</v>
      </c>
      <c r="B212" s="6" t="s">
        <v>5671</v>
      </c>
      <c r="C212" s="6" t="s">
        <v>5670</v>
      </c>
      <c r="D212" s="2">
        <v>142586</v>
      </c>
      <c r="E212" s="2">
        <v>142918</v>
      </c>
      <c r="F212" s="3" t="s">
        <v>280</v>
      </c>
      <c r="G212" s="2">
        <v>7</v>
      </c>
      <c r="H212" s="2">
        <v>142924</v>
      </c>
      <c r="I212" s="3" t="s">
        <v>291</v>
      </c>
      <c r="J212" s="15">
        <v>44966</v>
      </c>
      <c r="K212" s="24">
        <v>1090013176</v>
      </c>
      <c r="L212" s="15">
        <v>44971</v>
      </c>
      <c r="M212" s="15">
        <v>44985</v>
      </c>
      <c r="N212" s="15"/>
      <c r="O212" s="26">
        <f>VLOOKUP(D212,quash!A$2:$I$7791,9,FALSE)</f>
        <v>4</v>
      </c>
      <c r="P212" s="7">
        <v>9000</v>
      </c>
      <c r="Q212" s="26">
        <v>146</v>
      </c>
      <c r="R212" s="19">
        <v>8.1278822863721623E-2</v>
      </c>
      <c r="S212" s="26">
        <v>16</v>
      </c>
      <c r="T212" s="7">
        <v>7000</v>
      </c>
      <c r="U212" s="2">
        <v>142</v>
      </c>
      <c r="V212" s="11">
        <v>1758.65</v>
      </c>
      <c r="W212" s="14" t="s">
        <v>5281</v>
      </c>
      <c r="X212" s="18">
        <v>1</v>
      </c>
      <c r="Y212" s="9">
        <v>7000</v>
      </c>
      <c r="Z212" s="19">
        <f t="shared" si="60"/>
        <v>0</v>
      </c>
      <c r="AA212" s="25">
        <v>1758.65</v>
      </c>
      <c r="AB212" s="30">
        <f t="shared" si="61"/>
        <v>263000</v>
      </c>
      <c r="AC212" s="30">
        <f t="shared" si="54"/>
        <v>2.6615969581749048E-2</v>
      </c>
      <c r="AD212" s="31">
        <f t="shared" si="55"/>
        <v>3.8859315589353609</v>
      </c>
      <c r="AE212" s="31">
        <f t="shared" si="56"/>
        <v>3.7794676806083647</v>
      </c>
      <c r="AG212" s="30">
        <f t="shared" si="62"/>
        <v>927000</v>
      </c>
      <c r="AH212" s="30">
        <f t="shared" si="57"/>
        <v>7.551240560949299E-3</v>
      </c>
      <c r="AI212" s="31">
        <f t="shared" si="58"/>
        <v>1.1024811218985977</v>
      </c>
      <c r="AJ212" s="31">
        <f t="shared" si="59"/>
        <v>1.0722761596548005</v>
      </c>
      <c r="AK212" s="30">
        <f>IF(W212="si",($S212*'COSTOS DE CREDITOS'!$C$27)/DATA!$G212,"")</f>
        <v>47.07631125553273</v>
      </c>
      <c r="AL212" s="90">
        <f>IF(W212="si",'COSTOS DE CREDITOS'!$C$35,"")</f>
        <v>20.421138461538462</v>
      </c>
      <c r="AM212" s="30">
        <f t="shared" si="63"/>
        <v>430.76923076923077</v>
      </c>
      <c r="AN212" s="30">
        <f t="shared" si="64"/>
        <v>0</v>
      </c>
      <c r="AO212" s="30">
        <f t="shared" si="65"/>
        <v>498.26668048630199</v>
      </c>
      <c r="AP212" s="30">
        <f t="shared" si="66"/>
        <v>1260.3833195136981</v>
      </c>
      <c r="AQ212" s="19">
        <f t="shared" si="67"/>
        <v>0.71667660962311885</v>
      </c>
    </row>
    <row r="213" spans="1:43" x14ac:dyDescent="0.2">
      <c r="A213" s="23" t="s">
        <v>5665</v>
      </c>
      <c r="B213" s="6" t="s">
        <v>5671</v>
      </c>
      <c r="C213" s="6" t="s">
        <v>5670</v>
      </c>
      <c r="D213" s="2">
        <v>142575</v>
      </c>
      <c r="E213" s="2">
        <v>142918</v>
      </c>
      <c r="F213" s="3" t="s">
        <v>280</v>
      </c>
      <c r="G213" s="2">
        <v>7</v>
      </c>
      <c r="H213" s="2">
        <v>142925</v>
      </c>
      <c r="I213" s="3" t="s">
        <v>292</v>
      </c>
      <c r="J213" s="15">
        <v>44966</v>
      </c>
      <c r="K213" s="24">
        <v>1090008881</v>
      </c>
      <c r="L213" s="15">
        <v>44971</v>
      </c>
      <c r="M213" s="15">
        <v>44985</v>
      </c>
      <c r="N213" s="15"/>
      <c r="O213" s="26">
        <f>VLOOKUP(D213,quash!A$2:$I$7791,9,FALSE)</f>
        <v>3</v>
      </c>
      <c r="P213" s="7">
        <v>9000</v>
      </c>
      <c r="Q213" s="26">
        <v>146</v>
      </c>
      <c r="R213" s="19">
        <v>8.1278822863721623E-2</v>
      </c>
      <c r="S213" s="26">
        <v>16</v>
      </c>
      <c r="T213" s="7">
        <v>7000</v>
      </c>
      <c r="U213" s="2">
        <v>142</v>
      </c>
      <c r="V213" s="11">
        <v>1758.65</v>
      </c>
      <c r="W213" s="14" t="s">
        <v>5281</v>
      </c>
      <c r="X213" s="18">
        <v>1</v>
      </c>
      <c r="Y213" s="9">
        <v>7000</v>
      </c>
      <c r="Z213" s="19">
        <f t="shared" si="60"/>
        <v>0</v>
      </c>
      <c r="AA213" s="25">
        <v>1758.65</v>
      </c>
      <c r="AB213" s="30">
        <f t="shared" si="61"/>
        <v>208000</v>
      </c>
      <c r="AC213" s="30">
        <f t="shared" si="54"/>
        <v>3.3653846153846152E-2</v>
      </c>
      <c r="AD213" s="31">
        <f t="shared" si="55"/>
        <v>4.9134615384615383</v>
      </c>
      <c r="AE213" s="31">
        <f t="shared" si="56"/>
        <v>4.7788461538461533</v>
      </c>
      <c r="AG213" s="30">
        <f t="shared" si="62"/>
        <v>778000</v>
      </c>
      <c r="AH213" s="30">
        <f t="shared" si="57"/>
        <v>8.9974293059125968E-3</v>
      </c>
      <c r="AI213" s="31">
        <f t="shared" si="58"/>
        <v>1.3136246786632391</v>
      </c>
      <c r="AJ213" s="31">
        <f t="shared" si="59"/>
        <v>1.2776349614395888</v>
      </c>
      <c r="AK213" s="30">
        <f>IF(W213="si",($S213*'COSTOS DE CREDITOS'!$C$27)/DATA!$G213,"")</f>
        <v>47.07631125553273</v>
      </c>
      <c r="AL213" s="90">
        <f>IF(W213="si",'COSTOS DE CREDITOS'!$C$35,"")</f>
        <v>20.421138461538462</v>
      </c>
      <c r="AM213" s="30">
        <f t="shared" si="63"/>
        <v>430.76923076923077</v>
      </c>
      <c r="AN213" s="30">
        <f t="shared" si="64"/>
        <v>0</v>
      </c>
      <c r="AO213" s="30">
        <f t="shared" si="65"/>
        <v>498.26668048630199</v>
      </c>
      <c r="AP213" s="30">
        <f t="shared" si="66"/>
        <v>1260.3833195136981</v>
      </c>
      <c r="AQ213" s="19">
        <f t="shared" si="67"/>
        <v>0.71667660962311885</v>
      </c>
    </row>
    <row r="214" spans="1:43" x14ac:dyDescent="0.2">
      <c r="A214" s="23" t="s">
        <v>5665</v>
      </c>
      <c r="B214" s="6" t="s">
        <v>5674</v>
      </c>
      <c r="C214" s="6" t="s">
        <v>5670</v>
      </c>
      <c r="D214" s="2">
        <v>142551</v>
      </c>
      <c r="E214" s="2">
        <v>142834</v>
      </c>
      <c r="F214" s="3" t="s">
        <v>294</v>
      </c>
      <c r="G214" s="2">
        <v>7</v>
      </c>
      <c r="H214" s="2">
        <v>142910</v>
      </c>
      <c r="I214" s="3" t="s">
        <v>295</v>
      </c>
      <c r="J214" s="15">
        <v>44965</v>
      </c>
      <c r="K214" s="24">
        <v>1089746679</v>
      </c>
      <c r="L214" s="15">
        <v>44971</v>
      </c>
      <c r="M214" s="15">
        <v>44985</v>
      </c>
      <c r="N214" s="15"/>
      <c r="O214" s="26">
        <f>VLOOKUP(D214,quash!A$2:$I$7791,9,FALSE)</f>
        <v>2</v>
      </c>
      <c r="P214" s="7">
        <v>13000</v>
      </c>
      <c r="Q214" s="26">
        <v>129</v>
      </c>
      <c r="R214" s="19">
        <v>5.5171297012124164E-2</v>
      </c>
      <c r="S214" s="26">
        <v>16</v>
      </c>
      <c r="T214" s="7">
        <v>5000</v>
      </c>
      <c r="U214" s="2">
        <v>147</v>
      </c>
      <c r="V214" s="11">
        <v>1303.3399999999999</v>
      </c>
      <c r="W214" s="14" t="s">
        <v>5281</v>
      </c>
      <c r="X214" s="18">
        <v>1</v>
      </c>
      <c r="Y214" s="9">
        <v>5000</v>
      </c>
      <c r="Z214" s="19">
        <f t="shared" si="60"/>
        <v>0</v>
      </c>
      <c r="AA214" s="25">
        <v>1303.3399999999999</v>
      </c>
      <c r="AB214" s="30">
        <f t="shared" si="61"/>
        <v>471000</v>
      </c>
      <c r="AC214" s="30">
        <f t="shared" si="54"/>
        <v>1.0615711252653927E-2</v>
      </c>
      <c r="AD214" s="31">
        <f t="shared" si="55"/>
        <v>1.3694267515923566</v>
      </c>
      <c r="AE214" s="31">
        <f t="shared" si="56"/>
        <v>1.5605095541401273</v>
      </c>
      <c r="AG214" s="30">
        <f t="shared" si="62"/>
        <v>1695000</v>
      </c>
      <c r="AH214" s="30">
        <f t="shared" si="57"/>
        <v>2.9498525073746312E-3</v>
      </c>
      <c r="AI214" s="31">
        <f t="shared" si="58"/>
        <v>0.38053097345132741</v>
      </c>
      <c r="AJ214" s="31">
        <f t="shared" si="59"/>
        <v>0.4336283185840708</v>
      </c>
      <c r="AK214" s="30">
        <f>IF(W214="si",($S214*'COSTOS DE CREDITOS'!$C$27)/DATA!$G214,"")</f>
        <v>47.07631125553273</v>
      </c>
      <c r="AL214" s="90">
        <f>IF(W214="si",'COSTOS DE CREDITOS'!$C$35,"")</f>
        <v>20.421138461538462</v>
      </c>
      <c r="AM214" s="30">
        <f t="shared" si="63"/>
        <v>307.69230769230774</v>
      </c>
      <c r="AN214" s="30">
        <f t="shared" si="64"/>
        <v>0</v>
      </c>
      <c r="AO214" s="30">
        <f t="shared" si="65"/>
        <v>375.1897574093789</v>
      </c>
      <c r="AP214" s="30">
        <f t="shared" si="66"/>
        <v>928.15024259062102</v>
      </c>
      <c r="AQ214" s="19">
        <f t="shared" si="67"/>
        <v>0.71213209338363059</v>
      </c>
    </row>
    <row r="215" spans="1:43" x14ac:dyDescent="0.2">
      <c r="A215" s="23" t="s">
        <v>5665</v>
      </c>
      <c r="B215" s="6" t="s">
        <v>5674</v>
      </c>
      <c r="C215" s="6" t="s">
        <v>5670</v>
      </c>
      <c r="D215" s="2">
        <v>142552</v>
      </c>
      <c r="E215" s="2">
        <v>142834</v>
      </c>
      <c r="F215" s="3" t="s">
        <v>294</v>
      </c>
      <c r="G215" s="2">
        <v>7</v>
      </c>
      <c r="H215" s="2">
        <v>142911</v>
      </c>
      <c r="I215" s="3" t="s">
        <v>296</v>
      </c>
      <c r="J215" s="15">
        <v>44965</v>
      </c>
      <c r="K215" s="24">
        <v>1089746197</v>
      </c>
      <c r="L215" s="15">
        <v>44971</v>
      </c>
      <c r="M215" s="15">
        <v>44985</v>
      </c>
      <c r="N215" s="15"/>
      <c r="O215" s="26">
        <f>VLOOKUP(D215,quash!A$2:$I$7791,9,FALSE)</f>
        <v>2</v>
      </c>
      <c r="P215" s="7">
        <v>13000</v>
      </c>
      <c r="Q215" s="26">
        <v>129</v>
      </c>
      <c r="R215" s="19">
        <v>5.5171297012124164E-2</v>
      </c>
      <c r="S215" s="26">
        <v>16</v>
      </c>
      <c r="T215" s="7">
        <v>5000</v>
      </c>
      <c r="U215" s="2">
        <v>147</v>
      </c>
      <c r="V215" s="11">
        <v>1303.3399999999999</v>
      </c>
      <c r="W215" s="14" t="s">
        <v>5281</v>
      </c>
      <c r="X215" s="18">
        <v>1</v>
      </c>
      <c r="Y215" s="9">
        <v>5000</v>
      </c>
      <c r="Z215" s="19">
        <f t="shared" si="60"/>
        <v>0</v>
      </c>
      <c r="AA215" s="25">
        <v>1303.3399999999999</v>
      </c>
      <c r="AB215" s="30">
        <f t="shared" si="61"/>
        <v>471000</v>
      </c>
      <c r="AC215" s="30">
        <f t="shared" si="54"/>
        <v>1.0615711252653927E-2</v>
      </c>
      <c r="AD215" s="31">
        <f t="shared" si="55"/>
        <v>1.3694267515923566</v>
      </c>
      <c r="AE215" s="31">
        <f t="shared" si="56"/>
        <v>1.5605095541401273</v>
      </c>
      <c r="AG215" s="30">
        <f t="shared" si="62"/>
        <v>1695000</v>
      </c>
      <c r="AH215" s="30">
        <f t="shared" si="57"/>
        <v>2.9498525073746312E-3</v>
      </c>
      <c r="AI215" s="31">
        <f t="shared" si="58"/>
        <v>0.38053097345132741</v>
      </c>
      <c r="AJ215" s="31">
        <f t="shared" si="59"/>
        <v>0.4336283185840708</v>
      </c>
      <c r="AK215" s="30">
        <f>IF(W215="si",($S215*'COSTOS DE CREDITOS'!$C$27)/DATA!$G215,"")</f>
        <v>47.07631125553273</v>
      </c>
      <c r="AL215" s="90">
        <f>IF(W215="si",'COSTOS DE CREDITOS'!$C$35,"")</f>
        <v>20.421138461538462</v>
      </c>
      <c r="AM215" s="30">
        <f t="shared" si="63"/>
        <v>307.69230769230774</v>
      </c>
      <c r="AN215" s="30">
        <f t="shared" si="64"/>
        <v>0</v>
      </c>
      <c r="AO215" s="30">
        <f t="shared" si="65"/>
        <v>375.1897574093789</v>
      </c>
      <c r="AP215" s="30">
        <f t="shared" si="66"/>
        <v>928.15024259062102</v>
      </c>
      <c r="AQ215" s="19">
        <f t="shared" si="67"/>
        <v>0.71213209338363059</v>
      </c>
    </row>
    <row r="216" spans="1:43" x14ac:dyDescent="0.2">
      <c r="A216" s="23" t="s">
        <v>5665</v>
      </c>
      <c r="B216" s="6" t="s">
        <v>5675</v>
      </c>
      <c r="C216" s="6" t="s">
        <v>5667</v>
      </c>
      <c r="D216" s="2">
        <v>142478</v>
      </c>
      <c r="E216" s="2">
        <v>142850</v>
      </c>
      <c r="F216" s="3" t="s">
        <v>293</v>
      </c>
      <c r="G216" s="2">
        <v>7</v>
      </c>
      <c r="H216" s="2">
        <v>142852</v>
      </c>
      <c r="I216" s="3" t="s">
        <v>297</v>
      </c>
      <c r="J216" s="15">
        <v>44965</v>
      </c>
      <c r="K216" s="24">
        <v>1089512137</v>
      </c>
      <c r="L216" s="15">
        <v>44970</v>
      </c>
      <c r="M216" s="15">
        <v>44985</v>
      </c>
      <c r="N216" s="15"/>
      <c r="O216" s="26">
        <f>VLOOKUP(D216,quash!A$2:$I$7791,9,FALSE)</f>
        <v>3</v>
      </c>
      <c r="P216" s="7">
        <v>10000</v>
      </c>
      <c r="Q216" s="26">
        <v>147</v>
      </c>
      <c r="R216" s="19">
        <v>7.9000519063170294E-2</v>
      </c>
      <c r="S216" s="26">
        <v>16</v>
      </c>
      <c r="T216" s="7">
        <v>10000</v>
      </c>
      <c r="U216" s="2">
        <v>142</v>
      </c>
      <c r="V216" s="11">
        <v>2510.34</v>
      </c>
      <c r="W216" s="14" t="s">
        <v>5281</v>
      </c>
      <c r="X216" s="18">
        <v>1</v>
      </c>
      <c r="Y216" s="9">
        <v>10000</v>
      </c>
      <c r="Z216" s="19">
        <f t="shared" si="60"/>
        <v>0</v>
      </c>
      <c r="AA216" s="25">
        <v>2510.34</v>
      </c>
      <c r="AB216" s="30">
        <f t="shared" si="61"/>
        <v>208000</v>
      </c>
      <c r="AC216" s="30">
        <f t="shared" si="54"/>
        <v>4.807692307692308E-2</v>
      </c>
      <c r="AD216" s="31">
        <f t="shared" si="55"/>
        <v>7.0673076923076925</v>
      </c>
      <c r="AE216" s="31">
        <f t="shared" si="56"/>
        <v>6.8269230769230775</v>
      </c>
      <c r="AG216" s="30">
        <f t="shared" si="62"/>
        <v>778000</v>
      </c>
      <c r="AH216" s="30">
        <f t="shared" si="57"/>
        <v>1.2853470437017995E-2</v>
      </c>
      <c r="AI216" s="31">
        <f t="shared" si="58"/>
        <v>1.8894601542416454</v>
      </c>
      <c r="AJ216" s="31">
        <f t="shared" si="59"/>
        <v>1.8251928020565553</v>
      </c>
      <c r="AK216" s="30">
        <f>IF(W216="si",($S216*'COSTOS DE CREDITOS'!$C$27)/DATA!$G216,"")</f>
        <v>47.07631125553273</v>
      </c>
      <c r="AL216" s="90">
        <f>IF(W216="si",'COSTOS DE CREDITOS'!$C$35,"")</f>
        <v>20.421138461538462</v>
      </c>
      <c r="AM216" s="30">
        <f t="shared" si="63"/>
        <v>615.38461538461547</v>
      </c>
      <c r="AN216" s="30">
        <f t="shared" si="64"/>
        <v>0</v>
      </c>
      <c r="AO216" s="30">
        <f t="shared" si="65"/>
        <v>682.88206510168663</v>
      </c>
      <c r="AP216" s="30">
        <f t="shared" si="66"/>
        <v>1827.4579348983134</v>
      </c>
      <c r="AQ216" s="19">
        <f t="shared" si="67"/>
        <v>0.72797228060673591</v>
      </c>
    </row>
    <row r="217" spans="1:43" x14ac:dyDescent="0.2">
      <c r="A217" s="23" t="s">
        <v>5665</v>
      </c>
      <c r="B217" s="6" t="s">
        <v>5675</v>
      </c>
      <c r="C217" s="6" t="s">
        <v>5667</v>
      </c>
      <c r="D217" s="2">
        <v>142484</v>
      </c>
      <c r="E217" s="2">
        <v>142850</v>
      </c>
      <c r="F217" s="3" t="s">
        <v>293</v>
      </c>
      <c r="G217" s="2">
        <v>7</v>
      </c>
      <c r="H217" s="2">
        <v>142855</v>
      </c>
      <c r="I217" s="3" t="s">
        <v>298</v>
      </c>
      <c r="J217" s="15">
        <v>44965</v>
      </c>
      <c r="K217" s="24">
        <v>1089514427</v>
      </c>
      <c r="L217" s="15">
        <v>44970</v>
      </c>
      <c r="M217" s="15">
        <v>44985</v>
      </c>
      <c r="N217" s="15"/>
      <c r="O217" s="26">
        <f>VLOOKUP(D217,quash!A$2:$I$7791,9,FALSE)</f>
        <v>3</v>
      </c>
      <c r="P217" s="7">
        <v>10000</v>
      </c>
      <c r="Q217" s="26">
        <v>132</v>
      </c>
      <c r="R217" s="19">
        <v>5.8283715876113903E-2</v>
      </c>
      <c r="S217" s="26">
        <v>16</v>
      </c>
      <c r="T217" s="7">
        <v>7000</v>
      </c>
      <c r="U217" s="2">
        <v>142</v>
      </c>
      <c r="V217" s="11">
        <v>1758.65</v>
      </c>
      <c r="W217" s="14" t="s">
        <v>5281</v>
      </c>
      <c r="X217" s="18">
        <v>1</v>
      </c>
      <c r="Y217" s="9">
        <v>7000</v>
      </c>
      <c r="Z217" s="19">
        <f t="shared" si="60"/>
        <v>0</v>
      </c>
      <c r="AA217" s="25">
        <v>1758.65</v>
      </c>
      <c r="AB217" s="30">
        <f t="shared" si="61"/>
        <v>208000</v>
      </c>
      <c r="AC217" s="30">
        <f t="shared" si="54"/>
        <v>3.3653846153846152E-2</v>
      </c>
      <c r="AD217" s="31">
        <f t="shared" si="55"/>
        <v>4.4423076923076925</v>
      </c>
      <c r="AE217" s="31">
        <f t="shared" si="56"/>
        <v>4.7788461538461533</v>
      </c>
      <c r="AG217" s="30">
        <f t="shared" si="62"/>
        <v>778000</v>
      </c>
      <c r="AH217" s="30">
        <f t="shared" si="57"/>
        <v>8.9974293059125968E-3</v>
      </c>
      <c r="AI217" s="31">
        <f t="shared" si="58"/>
        <v>1.1876606683804627</v>
      </c>
      <c r="AJ217" s="31">
        <f t="shared" si="59"/>
        <v>1.2776349614395888</v>
      </c>
      <c r="AK217" s="30">
        <f>IF(W217="si",($S217*'COSTOS DE CREDITOS'!$C$27)/DATA!$G217,"")</f>
        <v>47.07631125553273</v>
      </c>
      <c r="AL217" s="90">
        <f>IF(W217="si",'COSTOS DE CREDITOS'!$C$35,"")</f>
        <v>20.421138461538462</v>
      </c>
      <c r="AM217" s="30">
        <f t="shared" si="63"/>
        <v>430.76923076923077</v>
      </c>
      <c r="AN217" s="30">
        <f t="shared" si="64"/>
        <v>0</v>
      </c>
      <c r="AO217" s="30">
        <f t="shared" si="65"/>
        <v>498.26668048630199</v>
      </c>
      <c r="AP217" s="30">
        <f t="shared" si="66"/>
        <v>1260.3833195136981</v>
      </c>
      <c r="AQ217" s="19">
        <f t="shared" si="67"/>
        <v>0.71667660962311885</v>
      </c>
    </row>
    <row r="218" spans="1:43" x14ac:dyDescent="0.2">
      <c r="A218" s="23" t="s">
        <v>5665</v>
      </c>
      <c r="B218" s="6" t="s">
        <v>5684</v>
      </c>
      <c r="C218" s="6" t="s">
        <v>5667</v>
      </c>
      <c r="D218" s="4">
        <v>142543</v>
      </c>
      <c r="E218" s="4">
        <v>143008</v>
      </c>
      <c r="F218" s="5" t="s">
        <v>299</v>
      </c>
      <c r="G218" s="2">
        <v>7</v>
      </c>
      <c r="H218" s="4">
        <v>143009</v>
      </c>
      <c r="I218" s="5" t="s">
        <v>300</v>
      </c>
      <c r="J218" s="15">
        <v>44965</v>
      </c>
      <c r="K218" s="24">
        <v>1089721345</v>
      </c>
      <c r="L218" s="15">
        <v>44971</v>
      </c>
      <c r="M218" s="15">
        <v>44985</v>
      </c>
      <c r="N218" s="15"/>
      <c r="O218" s="26">
        <f>VLOOKUP(D218,quash!A$2:$I$7791,9,FALSE)</f>
        <v>3</v>
      </c>
      <c r="P218" s="7">
        <v>10000</v>
      </c>
      <c r="Q218" s="26">
        <v>110</v>
      </c>
      <c r="R218" s="19">
        <v>3.3741050530766099E-2</v>
      </c>
      <c r="S218" s="26">
        <v>16</v>
      </c>
      <c r="T218" s="8">
        <v>5000</v>
      </c>
      <c r="U218" s="4">
        <v>147</v>
      </c>
      <c r="V218" s="10">
        <v>1303.3399999999999</v>
      </c>
      <c r="W218" s="14" t="s">
        <v>5281</v>
      </c>
      <c r="X218" s="18">
        <v>1</v>
      </c>
      <c r="Y218" s="9">
        <v>5000</v>
      </c>
      <c r="Z218" s="19">
        <f t="shared" si="60"/>
        <v>0</v>
      </c>
      <c r="AA218" s="25">
        <v>1303.3399999999999</v>
      </c>
      <c r="AB218" s="30">
        <f t="shared" si="61"/>
        <v>208000</v>
      </c>
      <c r="AC218" s="30">
        <f t="shared" si="54"/>
        <v>2.403846153846154E-2</v>
      </c>
      <c r="AD218" s="31">
        <f t="shared" si="55"/>
        <v>2.6442307692307692</v>
      </c>
      <c r="AE218" s="31">
        <f t="shared" si="56"/>
        <v>3.5336538461538463</v>
      </c>
      <c r="AG218" s="30">
        <f t="shared" si="62"/>
        <v>778000</v>
      </c>
      <c r="AH218" s="30">
        <f t="shared" ref="AH218:AH249" si="68">IFERROR($T218/AG218,"")</f>
        <v>6.4267352185089976E-3</v>
      </c>
      <c r="AI218" s="31">
        <f t="shared" ref="AI218:AI249" si="69">IFERROR(AH218*$Q218,"")</f>
        <v>0.70694087403598971</v>
      </c>
      <c r="AJ218" s="31">
        <f t="shared" ref="AJ218:AJ249" si="70">IFERROR(AH218*$U218,"")</f>
        <v>0.94473007712082269</v>
      </c>
      <c r="AK218" s="30">
        <f>IF(W218="si",($S218*'COSTOS DE CREDITOS'!$C$27)/DATA!$G218,"")</f>
        <v>47.07631125553273</v>
      </c>
      <c r="AL218" s="90">
        <f>IF(W218="si",'COSTOS DE CREDITOS'!$C$35,"")</f>
        <v>20.421138461538462</v>
      </c>
      <c r="AM218" s="30">
        <f t="shared" si="63"/>
        <v>307.69230769230774</v>
      </c>
      <c r="AN218" s="30">
        <f t="shared" si="64"/>
        <v>0</v>
      </c>
      <c r="AO218" s="30">
        <f t="shared" si="65"/>
        <v>375.1897574093789</v>
      </c>
      <c r="AP218" s="30">
        <f t="shared" si="66"/>
        <v>928.15024259062102</v>
      </c>
      <c r="AQ218" s="19">
        <f t="shared" si="67"/>
        <v>0.71213209338363059</v>
      </c>
    </row>
    <row r="219" spans="1:43" x14ac:dyDescent="0.2">
      <c r="A219" s="23" t="s">
        <v>5665</v>
      </c>
      <c r="B219" s="6" t="s">
        <v>5671</v>
      </c>
      <c r="C219" s="6" t="s">
        <v>5670</v>
      </c>
      <c r="D219" s="4">
        <v>142508</v>
      </c>
      <c r="E219" s="4">
        <v>143017</v>
      </c>
      <c r="F219" s="5" t="s">
        <v>301</v>
      </c>
      <c r="G219" s="2">
        <v>7</v>
      </c>
      <c r="H219" s="4">
        <v>143018</v>
      </c>
      <c r="I219" s="5" t="s">
        <v>302</v>
      </c>
      <c r="J219" s="15">
        <v>45166</v>
      </c>
      <c r="K219" s="24">
        <v>1225037819</v>
      </c>
      <c r="L219" s="15">
        <v>44971</v>
      </c>
      <c r="M219" s="15">
        <v>44985</v>
      </c>
      <c r="N219" s="15"/>
      <c r="O219" s="26">
        <f>VLOOKUP(D219,quash!A$2:$I$7791,9,FALSE)</f>
        <v>2</v>
      </c>
      <c r="P219" s="7">
        <v>10000</v>
      </c>
      <c r="Q219" s="26">
        <v>127</v>
      </c>
      <c r="R219" s="19">
        <v>5.24391097594855E-2</v>
      </c>
      <c r="S219" s="26">
        <v>16</v>
      </c>
      <c r="T219" s="8">
        <v>6000</v>
      </c>
      <c r="U219" s="4">
        <v>142</v>
      </c>
      <c r="V219" s="10">
        <v>1503.37</v>
      </c>
      <c r="W219" s="14" t="s">
        <v>5281</v>
      </c>
      <c r="X219" s="18">
        <v>1</v>
      </c>
      <c r="Y219" s="9">
        <v>6000</v>
      </c>
      <c r="Z219" s="19">
        <f t="shared" si="60"/>
        <v>0</v>
      </c>
      <c r="AA219" s="25">
        <v>1503.37</v>
      </c>
      <c r="AB219" s="30">
        <f t="shared" si="61"/>
        <v>471000</v>
      </c>
      <c r="AC219" s="30">
        <f t="shared" si="54"/>
        <v>1.2738853503184714E-2</v>
      </c>
      <c r="AD219" s="31">
        <f t="shared" si="55"/>
        <v>1.6178343949044587</v>
      </c>
      <c r="AE219" s="31">
        <f t="shared" si="56"/>
        <v>1.8089171974522293</v>
      </c>
      <c r="AG219" s="30">
        <f t="shared" si="62"/>
        <v>1695000</v>
      </c>
      <c r="AH219" s="30">
        <f t="shared" si="68"/>
        <v>3.5398230088495575E-3</v>
      </c>
      <c r="AI219" s="31">
        <f t="shared" si="69"/>
        <v>0.44955752212389377</v>
      </c>
      <c r="AJ219" s="31">
        <f t="shared" si="70"/>
        <v>0.50265486725663711</v>
      </c>
      <c r="AK219" s="30">
        <f>IF(W219="si",($S219*'COSTOS DE CREDITOS'!$C$27)/DATA!$G219,"")</f>
        <v>47.07631125553273</v>
      </c>
      <c r="AL219" s="90">
        <f>IF(W219="si",'COSTOS DE CREDITOS'!$C$35,"")</f>
        <v>20.421138461538462</v>
      </c>
      <c r="AM219" s="30">
        <f t="shared" si="63"/>
        <v>369.23076923076923</v>
      </c>
      <c r="AN219" s="30">
        <f t="shared" si="64"/>
        <v>0</v>
      </c>
      <c r="AO219" s="30">
        <f t="shared" si="65"/>
        <v>436.72821894784045</v>
      </c>
      <c r="AP219" s="30">
        <f t="shared" si="66"/>
        <v>1066.6417810521593</v>
      </c>
      <c r="AQ219" s="19">
        <f t="shared" si="67"/>
        <v>0.70950050955663568</v>
      </c>
    </row>
    <row r="220" spans="1:43" x14ac:dyDescent="0.2">
      <c r="A220" s="23" t="s">
        <v>5665</v>
      </c>
      <c r="B220" s="6" t="s">
        <v>5684</v>
      </c>
      <c r="C220" s="6" t="s">
        <v>5667</v>
      </c>
      <c r="D220" s="2">
        <v>141845</v>
      </c>
      <c r="E220" s="2">
        <v>143008</v>
      </c>
      <c r="F220" s="3" t="s">
        <v>299</v>
      </c>
      <c r="G220" s="2">
        <v>7</v>
      </c>
      <c r="H220" s="2">
        <v>143010</v>
      </c>
      <c r="I220" s="3" t="s">
        <v>303</v>
      </c>
      <c r="J220" s="15">
        <v>44956</v>
      </c>
      <c r="K220" s="24">
        <v>1085705553</v>
      </c>
      <c r="L220" s="15">
        <v>44971</v>
      </c>
      <c r="M220" s="15">
        <v>44985</v>
      </c>
      <c r="N220" s="15"/>
      <c r="O220" s="26">
        <f>VLOOKUP(D220,quash!A$2:$I$7791,9,FALSE)</f>
        <v>1</v>
      </c>
      <c r="P220" s="7">
        <v>10000</v>
      </c>
      <c r="Q220" s="26">
        <v>127</v>
      </c>
      <c r="R220" s="19">
        <v>5.24391097594855E-2</v>
      </c>
      <c r="S220" s="26">
        <v>16</v>
      </c>
      <c r="T220" s="7">
        <v>6000</v>
      </c>
      <c r="U220" s="2">
        <v>142</v>
      </c>
      <c r="V220" s="11">
        <v>1503.37</v>
      </c>
      <c r="W220" s="14" t="s">
        <v>5281</v>
      </c>
      <c r="X220" s="18">
        <v>1</v>
      </c>
      <c r="Y220" s="9">
        <v>6000</v>
      </c>
      <c r="Z220" s="19">
        <f t="shared" si="60"/>
        <v>0</v>
      </c>
      <c r="AA220" s="25">
        <v>1503.37</v>
      </c>
      <c r="AB220" s="30">
        <f t="shared" si="61"/>
        <v>462000</v>
      </c>
      <c r="AC220" s="30">
        <f t="shared" si="54"/>
        <v>1.2987012987012988E-2</v>
      </c>
      <c r="AD220" s="31">
        <f t="shared" si="55"/>
        <v>1.6493506493506496</v>
      </c>
      <c r="AE220" s="31">
        <f t="shared" si="56"/>
        <v>1.8441558441558443</v>
      </c>
      <c r="AG220" s="30">
        <f t="shared" si="62"/>
        <v>2427000</v>
      </c>
      <c r="AH220" s="30">
        <f t="shared" si="68"/>
        <v>2.472187886279357E-3</v>
      </c>
      <c r="AI220" s="31">
        <f t="shared" si="69"/>
        <v>0.31396786155747836</v>
      </c>
      <c r="AJ220" s="31">
        <f t="shared" si="70"/>
        <v>0.35105067985166871</v>
      </c>
      <c r="AK220" s="30">
        <f>IF(W220="si",($S220*'COSTOS DE CREDITOS'!$C$27)/DATA!$G220,"")</f>
        <v>47.07631125553273</v>
      </c>
      <c r="AL220" s="90">
        <f>IF(W220="si",'COSTOS DE CREDITOS'!$C$35,"")</f>
        <v>20.421138461538462</v>
      </c>
      <c r="AM220" s="30">
        <f t="shared" si="63"/>
        <v>369.23076923076923</v>
      </c>
      <c r="AN220" s="30">
        <f t="shared" si="64"/>
        <v>0</v>
      </c>
      <c r="AO220" s="30">
        <f t="shared" si="65"/>
        <v>436.72821894784045</v>
      </c>
      <c r="AP220" s="30">
        <f t="shared" si="66"/>
        <v>1066.6417810521593</v>
      </c>
      <c r="AQ220" s="19">
        <f t="shared" si="67"/>
        <v>0.70950050955663568</v>
      </c>
    </row>
    <row r="221" spans="1:43" x14ac:dyDescent="0.2">
      <c r="A221" s="23" t="s">
        <v>5665</v>
      </c>
      <c r="B221" s="6" t="s">
        <v>5684</v>
      </c>
      <c r="C221" s="6" t="s">
        <v>5667</v>
      </c>
      <c r="D221" s="2">
        <v>141850</v>
      </c>
      <c r="E221" s="2">
        <v>143008</v>
      </c>
      <c r="F221" s="3" t="s">
        <v>299</v>
      </c>
      <c r="G221" s="2">
        <v>7</v>
      </c>
      <c r="H221" s="2">
        <v>143011</v>
      </c>
      <c r="I221" s="3" t="s">
        <v>304</v>
      </c>
      <c r="J221" s="15">
        <v>44956</v>
      </c>
      <c r="K221" s="24">
        <v>1085720906</v>
      </c>
      <c r="L221" s="15">
        <v>44971</v>
      </c>
      <c r="M221" s="15">
        <v>44985</v>
      </c>
      <c r="N221" s="15"/>
      <c r="O221" s="26">
        <f>VLOOKUP(D221,quash!A$2:$I$7791,9,FALSE)</f>
        <v>6</v>
      </c>
      <c r="P221" s="7">
        <v>10000</v>
      </c>
      <c r="Q221" s="26">
        <v>110</v>
      </c>
      <c r="R221" s="19">
        <v>3.11605023919212E-2</v>
      </c>
      <c r="S221" s="26">
        <v>16</v>
      </c>
      <c r="T221" s="7">
        <v>5000</v>
      </c>
      <c r="U221" s="2">
        <v>147</v>
      </c>
      <c r="V221" s="11">
        <v>1303.3399999999999</v>
      </c>
      <c r="W221" s="14" t="s">
        <v>5281</v>
      </c>
      <c r="X221" s="18">
        <v>1</v>
      </c>
      <c r="Y221" s="9">
        <v>5000</v>
      </c>
      <c r="Z221" s="19">
        <f t="shared" si="60"/>
        <v>0</v>
      </c>
      <c r="AA221" s="25">
        <v>1303.3399999999999</v>
      </c>
      <c r="AB221" s="30">
        <f t="shared" si="61"/>
        <v>112000</v>
      </c>
      <c r="AC221" s="30">
        <f t="shared" si="54"/>
        <v>4.4642857142857144E-2</v>
      </c>
      <c r="AD221" s="31">
        <f t="shared" si="55"/>
        <v>4.9107142857142856</v>
      </c>
      <c r="AE221" s="31">
        <f t="shared" si="56"/>
        <v>6.5625</v>
      </c>
      <c r="AG221" s="30">
        <f t="shared" si="62"/>
        <v>288000</v>
      </c>
      <c r="AH221" s="30">
        <f t="shared" si="68"/>
        <v>1.7361111111111112E-2</v>
      </c>
      <c r="AI221" s="31">
        <f t="shared" si="69"/>
        <v>1.9097222222222223</v>
      </c>
      <c r="AJ221" s="31">
        <f t="shared" si="70"/>
        <v>2.5520833333333335</v>
      </c>
      <c r="AK221" s="30">
        <f>IF(W221="si",($S221*'COSTOS DE CREDITOS'!$C$27)/DATA!$G221,"")</f>
        <v>47.07631125553273</v>
      </c>
      <c r="AL221" s="90">
        <f>IF(W221="si",'COSTOS DE CREDITOS'!$C$35,"")</f>
        <v>20.421138461538462</v>
      </c>
      <c r="AM221" s="30">
        <f t="shared" si="63"/>
        <v>307.69230769230774</v>
      </c>
      <c r="AN221" s="30">
        <f t="shared" si="64"/>
        <v>0</v>
      </c>
      <c r="AO221" s="30">
        <f t="shared" si="65"/>
        <v>375.1897574093789</v>
      </c>
      <c r="AP221" s="30">
        <f t="shared" si="66"/>
        <v>928.15024259062102</v>
      </c>
      <c r="AQ221" s="19">
        <f t="shared" si="67"/>
        <v>0.71213209338363059</v>
      </c>
    </row>
    <row r="222" spans="1:43" x14ac:dyDescent="0.2">
      <c r="A222" s="23" t="s">
        <v>5665</v>
      </c>
      <c r="B222" s="6" t="s">
        <v>5684</v>
      </c>
      <c r="C222" s="6" t="s">
        <v>5667</v>
      </c>
      <c r="D222" s="2">
        <v>142545</v>
      </c>
      <c r="E222" s="2">
        <v>143008</v>
      </c>
      <c r="F222" s="3" t="s">
        <v>299</v>
      </c>
      <c r="G222" s="2">
        <v>7</v>
      </c>
      <c r="H222" s="2">
        <v>143012</v>
      </c>
      <c r="I222" s="3" t="s">
        <v>305</v>
      </c>
      <c r="J222" s="15">
        <v>44965</v>
      </c>
      <c r="K222" s="24">
        <v>1089726712</v>
      </c>
      <c r="L222" s="15">
        <v>44971</v>
      </c>
      <c r="M222" s="15">
        <v>44985</v>
      </c>
      <c r="N222" s="15"/>
      <c r="O222" s="26">
        <f>VLOOKUP(D222,quash!A$2:$I$7791,9,FALSE)</f>
        <v>1</v>
      </c>
      <c r="P222" s="7">
        <v>11000</v>
      </c>
      <c r="Q222" s="26">
        <v>134</v>
      </c>
      <c r="R222" s="19">
        <v>5.2439109759484744E-2</v>
      </c>
      <c r="S222" s="26">
        <v>16</v>
      </c>
      <c r="T222" s="7">
        <v>5000</v>
      </c>
      <c r="U222" s="2">
        <v>147</v>
      </c>
      <c r="V222" s="11">
        <v>1303.3399999999999</v>
      </c>
      <c r="W222" s="14" t="s">
        <v>5281</v>
      </c>
      <c r="X222" s="18">
        <v>1</v>
      </c>
      <c r="Y222" s="9">
        <v>5000</v>
      </c>
      <c r="Z222" s="19">
        <f t="shared" si="60"/>
        <v>0</v>
      </c>
      <c r="AA222" s="25">
        <v>1303.3399999999999</v>
      </c>
      <c r="AB222" s="30">
        <f t="shared" si="61"/>
        <v>462000</v>
      </c>
      <c r="AC222" s="30">
        <f t="shared" si="54"/>
        <v>1.0822510822510822E-2</v>
      </c>
      <c r="AD222" s="31">
        <f t="shared" si="55"/>
        <v>1.4502164502164501</v>
      </c>
      <c r="AE222" s="31">
        <f t="shared" si="56"/>
        <v>1.5909090909090908</v>
      </c>
      <c r="AG222" s="30">
        <f t="shared" si="62"/>
        <v>2427000</v>
      </c>
      <c r="AH222" s="30">
        <f t="shared" si="68"/>
        <v>2.0601565718994645E-3</v>
      </c>
      <c r="AI222" s="31">
        <f t="shared" si="69"/>
        <v>0.27606098063452822</v>
      </c>
      <c r="AJ222" s="31">
        <f t="shared" si="70"/>
        <v>0.30284301606922126</v>
      </c>
      <c r="AK222" s="30">
        <f>IF(W222="si",($S222*'COSTOS DE CREDITOS'!$C$27)/DATA!$G222,"")</f>
        <v>47.07631125553273</v>
      </c>
      <c r="AL222" s="90">
        <f>IF(W222="si",'COSTOS DE CREDITOS'!$C$35,"")</f>
        <v>20.421138461538462</v>
      </c>
      <c r="AM222" s="30">
        <f t="shared" si="63"/>
        <v>307.69230769230774</v>
      </c>
      <c r="AN222" s="30">
        <f t="shared" si="64"/>
        <v>0</v>
      </c>
      <c r="AO222" s="30">
        <f t="shared" si="65"/>
        <v>375.1897574093789</v>
      </c>
      <c r="AP222" s="30">
        <f t="shared" si="66"/>
        <v>928.15024259062102</v>
      </c>
      <c r="AQ222" s="19">
        <f t="shared" si="67"/>
        <v>0.71213209338363059</v>
      </c>
    </row>
    <row r="223" spans="1:43" x14ac:dyDescent="0.2">
      <c r="A223" s="23" t="s">
        <v>5665</v>
      </c>
      <c r="B223" s="6" t="s">
        <v>5684</v>
      </c>
      <c r="C223" s="6" t="s">
        <v>5667</v>
      </c>
      <c r="D223" s="2">
        <v>141871</v>
      </c>
      <c r="E223" s="2">
        <v>143008</v>
      </c>
      <c r="F223" s="3" t="s">
        <v>299</v>
      </c>
      <c r="G223" s="2">
        <v>7</v>
      </c>
      <c r="H223" s="2">
        <v>143014</v>
      </c>
      <c r="I223" s="3" t="s">
        <v>306</v>
      </c>
      <c r="J223" s="15">
        <v>44956</v>
      </c>
      <c r="K223" s="24">
        <v>1085740890</v>
      </c>
      <c r="L223" s="15">
        <v>44971</v>
      </c>
      <c r="M223" s="15">
        <v>44985</v>
      </c>
      <c r="N223" s="15"/>
      <c r="O223" s="26">
        <f>VLOOKUP(D223,quash!A$2:$I$7791,9,FALSE)</f>
        <v>1</v>
      </c>
      <c r="P223" s="7">
        <v>10000</v>
      </c>
      <c r="Q223" s="26">
        <v>132</v>
      </c>
      <c r="R223" s="19">
        <v>5.8283715876113903E-2</v>
      </c>
      <c r="S223" s="26">
        <v>16</v>
      </c>
      <c r="T223" s="7">
        <v>7000</v>
      </c>
      <c r="U223" s="2">
        <v>142</v>
      </c>
      <c r="V223" s="11">
        <v>1758.65</v>
      </c>
      <c r="W223" s="14" t="s">
        <v>5281</v>
      </c>
      <c r="X223" s="18">
        <v>1</v>
      </c>
      <c r="Y223" s="9">
        <v>7000</v>
      </c>
      <c r="Z223" s="19">
        <f t="shared" si="60"/>
        <v>0</v>
      </c>
      <c r="AA223" s="25">
        <v>1758.65</v>
      </c>
      <c r="AB223" s="30">
        <f t="shared" si="61"/>
        <v>462000</v>
      </c>
      <c r="AC223" s="30">
        <f t="shared" si="54"/>
        <v>1.5151515151515152E-2</v>
      </c>
      <c r="AD223" s="31">
        <f t="shared" si="55"/>
        <v>2</v>
      </c>
      <c r="AE223" s="31">
        <f t="shared" si="56"/>
        <v>2.1515151515151514</v>
      </c>
      <c r="AG223" s="30">
        <f t="shared" si="62"/>
        <v>2427000</v>
      </c>
      <c r="AH223" s="30">
        <f t="shared" si="68"/>
        <v>2.88421920065925E-3</v>
      </c>
      <c r="AI223" s="31">
        <f t="shared" si="69"/>
        <v>0.38071693448702099</v>
      </c>
      <c r="AJ223" s="31">
        <f t="shared" si="70"/>
        <v>0.40955912649361348</v>
      </c>
      <c r="AK223" s="30">
        <f>IF(W223="si",($S223*'COSTOS DE CREDITOS'!$C$27)/DATA!$G223,"")</f>
        <v>47.07631125553273</v>
      </c>
      <c r="AL223" s="90">
        <f>IF(W223="si",'COSTOS DE CREDITOS'!$C$35,"")</f>
        <v>20.421138461538462</v>
      </c>
      <c r="AM223" s="30">
        <f t="shared" si="63"/>
        <v>430.76923076923077</v>
      </c>
      <c r="AN223" s="30">
        <f t="shared" si="64"/>
        <v>0</v>
      </c>
      <c r="AO223" s="30">
        <f t="shared" si="65"/>
        <v>498.26668048630199</v>
      </c>
      <c r="AP223" s="30">
        <f t="shared" si="66"/>
        <v>1260.3833195136981</v>
      </c>
      <c r="AQ223" s="19">
        <f t="shared" si="67"/>
        <v>0.71667660962311885</v>
      </c>
    </row>
    <row r="224" spans="1:43" x14ac:dyDescent="0.2">
      <c r="A224" s="23" t="s">
        <v>5665</v>
      </c>
      <c r="B224" s="6" t="s">
        <v>5684</v>
      </c>
      <c r="C224" s="6" t="s">
        <v>5667</v>
      </c>
      <c r="D224" s="2">
        <v>142417</v>
      </c>
      <c r="E224" s="2">
        <v>143008</v>
      </c>
      <c r="F224" s="3" t="s">
        <v>299</v>
      </c>
      <c r="G224" s="2">
        <v>7</v>
      </c>
      <c r="H224" s="2">
        <v>143015</v>
      </c>
      <c r="I224" s="3" t="s">
        <v>307</v>
      </c>
      <c r="J224" s="15">
        <v>44964</v>
      </c>
      <c r="K224" s="24">
        <v>1089010810</v>
      </c>
      <c r="L224" s="15">
        <v>44971</v>
      </c>
      <c r="M224" s="15">
        <v>44985</v>
      </c>
      <c r="N224" s="15"/>
      <c r="O224" s="26">
        <f>VLOOKUP(D224,quash!A$2:$I$7791,9,FALSE)</f>
        <v>1</v>
      </c>
      <c r="P224" s="7">
        <v>11000</v>
      </c>
      <c r="Q224" s="26">
        <v>134</v>
      </c>
      <c r="R224" s="19">
        <v>5.2439109759484744E-2</v>
      </c>
      <c r="S224" s="26">
        <v>16</v>
      </c>
      <c r="T224" s="7">
        <v>5000</v>
      </c>
      <c r="U224" s="2">
        <v>147</v>
      </c>
      <c r="V224" s="11">
        <v>1303.3399999999999</v>
      </c>
      <c r="W224" s="14" t="s">
        <v>5281</v>
      </c>
      <c r="X224" s="18">
        <v>1</v>
      </c>
      <c r="Y224" s="9">
        <v>5000</v>
      </c>
      <c r="Z224" s="19">
        <f t="shared" si="60"/>
        <v>0</v>
      </c>
      <c r="AA224" s="25">
        <v>1303.3399999999999</v>
      </c>
      <c r="AB224" s="30">
        <f t="shared" si="61"/>
        <v>462000</v>
      </c>
      <c r="AC224" s="30">
        <f t="shared" si="54"/>
        <v>1.0822510822510822E-2</v>
      </c>
      <c r="AD224" s="31">
        <f t="shared" si="55"/>
        <v>1.4502164502164501</v>
      </c>
      <c r="AE224" s="31">
        <f t="shared" si="56"/>
        <v>1.5909090909090908</v>
      </c>
      <c r="AG224" s="30">
        <f t="shared" si="62"/>
        <v>2427000</v>
      </c>
      <c r="AH224" s="30">
        <f t="shared" si="68"/>
        <v>2.0601565718994645E-3</v>
      </c>
      <c r="AI224" s="31">
        <f t="shared" si="69"/>
        <v>0.27606098063452822</v>
      </c>
      <c r="AJ224" s="31">
        <f t="shared" si="70"/>
        <v>0.30284301606922126</v>
      </c>
      <c r="AK224" s="30">
        <f>IF(W224="si",($S224*'COSTOS DE CREDITOS'!$C$27)/DATA!$G224,"")</f>
        <v>47.07631125553273</v>
      </c>
      <c r="AL224" s="90">
        <f>IF(W224="si",'COSTOS DE CREDITOS'!$C$35,"")</f>
        <v>20.421138461538462</v>
      </c>
      <c r="AM224" s="30">
        <f t="shared" si="63"/>
        <v>307.69230769230774</v>
      </c>
      <c r="AN224" s="30">
        <f t="shared" si="64"/>
        <v>0</v>
      </c>
      <c r="AO224" s="30">
        <f t="shared" si="65"/>
        <v>375.1897574093789</v>
      </c>
      <c r="AP224" s="30">
        <f t="shared" si="66"/>
        <v>928.15024259062102</v>
      </c>
      <c r="AQ224" s="19">
        <f t="shared" si="67"/>
        <v>0.71213209338363059</v>
      </c>
    </row>
    <row r="225" spans="1:43" x14ac:dyDescent="0.2">
      <c r="A225" s="23" t="s">
        <v>5665</v>
      </c>
      <c r="B225" s="6" t="s">
        <v>5684</v>
      </c>
      <c r="C225" s="6" t="s">
        <v>5667</v>
      </c>
      <c r="D225" s="2">
        <v>143034</v>
      </c>
      <c r="E225" s="2">
        <v>143008</v>
      </c>
      <c r="F225" s="3" t="s">
        <v>299</v>
      </c>
      <c r="G225" s="2">
        <v>7</v>
      </c>
      <c r="H225" s="2">
        <v>143047</v>
      </c>
      <c r="I225" s="3" t="s">
        <v>308</v>
      </c>
      <c r="J225" s="15">
        <v>44971</v>
      </c>
      <c r="K225" s="24">
        <v>1092623031</v>
      </c>
      <c r="L225" s="15">
        <v>44972</v>
      </c>
      <c r="M225" s="15">
        <v>44985</v>
      </c>
      <c r="N225" s="15"/>
      <c r="O225" s="26">
        <f>VLOOKUP(D225,quash!A$2:$I$7791,9,FALSE)</f>
        <v>3</v>
      </c>
      <c r="P225" s="7">
        <v>10000</v>
      </c>
      <c r="Q225" s="26">
        <v>147</v>
      </c>
      <c r="R225" s="19">
        <v>7.9000519063170294E-2</v>
      </c>
      <c r="S225" s="26">
        <v>16</v>
      </c>
      <c r="T225" s="7">
        <v>6000</v>
      </c>
      <c r="U225" s="2">
        <v>142</v>
      </c>
      <c r="V225" s="11">
        <v>1503.37</v>
      </c>
      <c r="W225" s="14" t="s">
        <v>5281</v>
      </c>
      <c r="X225" s="18">
        <v>1</v>
      </c>
      <c r="Y225" s="9">
        <v>6000</v>
      </c>
      <c r="Z225" s="19">
        <f t="shared" si="60"/>
        <v>0</v>
      </c>
      <c r="AA225" s="25">
        <v>1503.37</v>
      </c>
      <c r="AB225" s="30">
        <f t="shared" si="61"/>
        <v>208000</v>
      </c>
      <c r="AC225" s="30">
        <f t="shared" si="54"/>
        <v>2.8846153846153848E-2</v>
      </c>
      <c r="AD225" s="31">
        <f t="shared" si="55"/>
        <v>4.2403846153846159</v>
      </c>
      <c r="AE225" s="31">
        <f t="shared" si="56"/>
        <v>4.0961538461538467</v>
      </c>
      <c r="AG225" s="30">
        <f t="shared" si="62"/>
        <v>778000</v>
      </c>
      <c r="AH225" s="30">
        <f t="shared" si="68"/>
        <v>7.7120822622107968E-3</v>
      </c>
      <c r="AI225" s="31">
        <f t="shared" si="69"/>
        <v>1.1336760925449871</v>
      </c>
      <c r="AJ225" s="31">
        <f t="shared" si="70"/>
        <v>1.0951156812339331</v>
      </c>
      <c r="AK225" s="30">
        <f>IF(W225="si",($S225*'COSTOS DE CREDITOS'!$C$27)/DATA!$G225,"")</f>
        <v>47.07631125553273</v>
      </c>
      <c r="AL225" s="90">
        <f>IF(W225="si",'COSTOS DE CREDITOS'!$C$35,"")</f>
        <v>20.421138461538462</v>
      </c>
      <c r="AM225" s="30">
        <f t="shared" si="63"/>
        <v>369.23076923076923</v>
      </c>
      <c r="AN225" s="30">
        <f t="shared" si="64"/>
        <v>0</v>
      </c>
      <c r="AO225" s="30">
        <f t="shared" si="65"/>
        <v>436.72821894784045</v>
      </c>
      <c r="AP225" s="30">
        <f t="shared" si="66"/>
        <v>1066.6417810521593</v>
      </c>
      <c r="AQ225" s="19">
        <f t="shared" si="67"/>
        <v>0.70950050955663568</v>
      </c>
    </row>
    <row r="226" spans="1:43" x14ac:dyDescent="0.2">
      <c r="A226" s="23" t="s">
        <v>5665</v>
      </c>
      <c r="B226" s="6" t="s">
        <v>5671</v>
      </c>
      <c r="C226" s="6" t="s">
        <v>5670</v>
      </c>
      <c r="D226" s="2">
        <v>142944</v>
      </c>
      <c r="E226" s="2">
        <v>143017</v>
      </c>
      <c r="F226" s="3" t="s">
        <v>301</v>
      </c>
      <c r="G226" s="2">
        <v>7</v>
      </c>
      <c r="H226" s="2">
        <v>143019</v>
      </c>
      <c r="I226" s="3" t="s">
        <v>309</v>
      </c>
      <c r="J226" s="15">
        <v>44970</v>
      </c>
      <c r="K226" s="24">
        <v>1092274766</v>
      </c>
      <c r="L226" s="15">
        <v>44971</v>
      </c>
      <c r="M226" s="15">
        <v>44985</v>
      </c>
      <c r="N226" s="15"/>
      <c r="O226" s="26">
        <f>VLOOKUP(D226,quash!A$2:$I$7791,9,FALSE)</f>
        <v>1</v>
      </c>
      <c r="P226" s="7">
        <v>9000</v>
      </c>
      <c r="Q226" s="26">
        <v>146</v>
      </c>
      <c r="R226" s="19">
        <v>7.9000519063170377E-2</v>
      </c>
      <c r="S226" s="26">
        <v>16</v>
      </c>
      <c r="T226" s="7">
        <v>5000</v>
      </c>
      <c r="U226" s="2">
        <v>147</v>
      </c>
      <c r="V226" s="11">
        <v>1303.3399999999999</v>
      </c>
      <c r="W226" s="14" t="s">
        <v>5281</v>
      </c>
      <c r="X226" s="18">
        <v>1</v>
      </c>
      <c r="Y226" s="9">
        <v>5000</v>
      </c>
      <c r="Z226" s="19">
        <f t="shared" si="60"/>
        <v>0</v>
      </c>
      <c r="AA226" s="25">
        <v>1303.3399999999999</v>
      </c>
      <c r="AB226" s="30">
        <f t="shared" si="61"/>
        <v>462000</v>
      </c>
      <c r="AC226" s="30">
        <f t="shared" si="54"/>
        <v>1.0822510822510822E-2</v>
      </c>
      <c r="AD226" s="31">
        <f t="shared" si="55"/>
        <v>1.58008658008658</v>
      </c>
      <c r="AE226" s="31">
        <f t="shared" si="56"/>
        <v>1.5909090909090908</v>
      </c>
      <c r="AG226" s="30">
        <f t="shared" si="62"/>
        <v>2427000</v>
      </c>
      <c r="AH226" s="30">
        <f t="shared" si="68"/>
        <v>2.0601565718994645E-3</v>
      </c>
      <c r="AI226" s="31">
        <f t="shared" si="69"/>
        <v>0.30078285949732181</v>
      </c>
      <c r="AJ226" s="31">
        <f t="shared" si="70"/>
        <v>0.30284301606922126</v>
      </c>
      <c r="AK226" s="30">
        <f>IF(W226="si",($S226*'COSTOS DE CREDITOS'!$C$27)/DATA!$G226,"")</f>
        <v>47.07631125553273</v>
      </c>
      <c r="AL226" s="90">
        <f>IF(W226="si",'COSTOS DE CREDITOS'!$C$35,"")</f>
        <v>20.421138461538462</v>
      </c>
      <c r="AM226" s="30">
        <f t="shared" si="63"/>
        <v>307.69230769230774</v>
      </c>
      <c r="AN226" s="30">
        <f t="shared" si="64"/>
        <v>0</v>
      </c>
      <c r="AO226" s="30">
        <f t="shared" si="65"/>
        <v>375.1897574093789</v>
      </c>
      <c r="AP226" s="30">
        <f t="shared" si="66"/>
        <v>928.15024259062102</v>
      </c>
      <c r="AQ226" s="19">
        <f t="shared" si="67"/>
        <v>0.71213209338363059</v>
      </c>
    </row>
    <row r="227" spans="1:43" x14ac:dyDescent="0.2">
      <c r="A227" s="23" t="s">
        <v>5665</v>
      </c>
      <c r="B227" s="6" t="s">
        <v>5671</v>
      </c>
      <c r="C227" s="6" t="s">
        <v>5670</v>
      </c>
      <c r="D227" s="2">
        <v>142742</v>
      </c>
      <c r="E227" s="2">
        <v>143017</v>
      </c>
      <c r="F227" s="3" t="s">
        <v>301</v>
      </c>
      <c r="G227" s="2">
        <v>7</v>
      </c>
      <c r="H227" s="2">
        <v>143020</v>
      </c>
      <c r="I227" s="3" t="s">
        <v>310</v>
      </c>
      <c r="J227" s="15" t="s">
        <v>5688</v>
      </c>
      <c r="K227" s="24" t="s">
        <v>5688</v>
      </c>
      <c r="L227" s="15">
        <v>44971</v>
      </c>
      <c r="M227" s="15">
        <v>44985</v>
      </c>
      <c r="N227" s="15"/>
      <c r="O227" s="26">
        <f>VLOOKUP(D227,quash!A$2:$I$7791,9,FALSE)</f>
        <v>2</v>
      </c>
      <c r="P227" s="7">
        <v>9000</v>
      </c>
      <c r="Q227" s="26">
        <v>146</v>
      </c>
      <c r="R227" s="19">
        <v>7.9000519063170377E-2</v>
      </c>
      <c r="S227" s="26">
        <v>16</v>
      </c>
      <c r="T227" s="7">
        <v>5000</v>
      </c>
      <c r="U227" s="2">
        <v>147</v>
      </c>
      <c r="V227" s="11">
        <v>1303.3399999999999</v>
      </c>
      <c r="W227" s="14" t="s">
        <v>5281</v>
      </c>
      <c r="X227" s="18">
        <v>1</v>
      </c>
      <c r="Y227" s="9">
        <v>5000</v>
      </c>
      <c r="Z227" s="19">
        <f t="shared" si="60"/>
        <v>0</v>
      </c>
      <c r="AA227" s="25">
        <v>1303.3399999999999</v>
      </c>
      <c r="AB227" s="30">
        <f t="shared" si="61"/>
        <v>471000</v>
      </c>
      <c r="AC227" s="30">
        <f t="shared" si="54"/>
        <v>1.0615711252653927E-2</v>
      </c>
      <c r="AD227" s="31">
        <f t="shared" si="55"/>
        <v>1.5498938428874733</v>
      </c>
      <c r="AE227" s="31">
        <f t="shared" si="56"/>
        <v>1.5605095541401273</v>
      </c>
      <c r="AG227" s="30">
        <f t="shared" si="62"/>
        <v>1695000</v>
      </c>
      <c r="AH227" s="30">
        <f t="shared" si="68"/>
        <v>2.9498525073746312E-3</v>
      </c>
      <c r="AI227" s="31">
        <f t="shared" si="69"/>
        <v>0.43067846607669613</v>
      </c>
      <c r="AJ227" s="31">
        <f t="shared" si="70"/>
        <v>0.4336283185840708</v>
      </c>
      <c r="AK227" s="30">
        <f>IF(W227="si",($S227*'COSTOS DE CREDITOS'!$C$27)/DATA!$G227,"")</f>
        <v>47.07631125553273</v>
      </c>
      <c r="AL227" s="90">
        <f>IF(W227="si",'COSTOS DE CREDITOS'!$C$35,"")</f>
        <v>20.421138461538462</v>
      </c>
      <c r="AM227" s="30">
        <f t="shared" si="63"/>
        <v>307.69230769230774</v>
      </c>
      <c r="AN227" s="30">
        <f t="shared" si="64"/>
        <v>0</v>
      </c>
      <c r="AO227" s="30">
        <f t="shared" si="65"/>
        <v>375.1897574093789</v>
      </c>
      <c r="AP227" s="30">
        <f t="shared" si="66"/>
        <v>928.15024259062102</v>
      </c>
      <c r="AQ227" s="19">
        <f t="shared" si="67"/>
        <v>0.71213209338363059</v>
      </c>
    </row>
    <row r="228" spans="1:43" x14ac:dyDescent="0.2">
      <c r="A228" s="23" t="s">
        <v>5665</v>
      </c>
      <c r="B228" s="6" t="s">
        <v>5671</v>
      </c>
      <c r="C228" s="6" t="s">
        <v>5670</v>
      </c>
      <c r="D228" s="2">
        <v>142509</v>
      </c>
      <c r="E228" s="2">
        <v>143017</v>
      </c>
      <c r="F228" s="3" t="s">
        <v>301</v>
      </c>
      <c r="G228" s="2">
        <v>7</v>
      </c>
      <c r="H228" s="2">
        <v>143021</v>
      </c>
      <c r="I228" s="3" t="s">
        <v>311</v>
      </c>
      <c r="J228" s="15">
        <v>44965</v>
      </c>
      <c r="K228" s="24">
        <v>1089586000</v>
      </c>
      <c r="L228" s="15">
        <v>44971</v>
      </c>
      <c r="M228" s="15">
        <v>44985</v>
      </c>
      <c r="N228" s="15"/>
      <c r="O228" s="26">
        <f>VLOOKUP(D228,quash!A$2:$I$7791,9,FALSE)</f>
        <v>1</v>
      </c>
      <c r="P228" s="7">
        <v>10000</v>
      </c>
      <c r="Q228" s="26">
        <v>115</v>
      </c>
      <c r="R228" s="19">
        <v>3.97705569269148E-2</v>
      </c>
      <c r="S228" s="26">
        <v>16</v>
      </c>
      <c r="T228" s="7">
        <v>5000</v>
      </c>
      <c r="U228" s="2">
        <v>147</v>
      </c>
      <c r="V228" s="11">
        <v>1303.3399999999999</v>
      </c>
      <c r="W228" s="14" t="s">
        <v>5281</v>
      </c>
      <c r="X228" s="18">
        <v>1</v>
      </c>
      <c r="Y228" s="9">
        <v>5000</v>
      </c>
      <c r="Z228" s="19">
        <f t="shared" si="60"/>
        <v>0</v>
      </c>
      <c r="AA228" s="25">
        <v>1303.3399999999999</v>
      </c>
      <c r="AB228" s="30">
        <f t="shared" si="61"/>
        <v>462000</v>
      </c>
      <c r="AC228" s="30">
        <f t="shared" si="54"/>
        <v>1.0822510822510822E-2</v>
      </c>
      <c r="AD228" s="31">
        <f t="shared" si="55"/>
        <v>1.2445887445887445</v>
      </c>
      <c r="AE228" s="31">
        <f t="shared" si="56"/>
        <v>1.5909090909090908</v>
      </c>
      <c r="AG228" s="30">
        <f t="shared" si="62"/>
        <v>2427000</v>
      </c>
      <c r="AH228" s="30">
        <f t="shared" si="68"/>
        <v>2.0601565718994645E-3</v>
      </c>
      <c r="AI228" s="31">
        <f t="shared" si="69"/>
        <v>0.23691800576843841</v>
      </c>
      <c r="AJ228" s="31">
        <f t="shared" si="70"/>
        <v>0.30284301606922126</v>
      </c>
      <c r="AK228" s="30">
        <f>IF(W228="si",($S228*'COSTOS DE CREDITOS'!$C$27)/DATA!$G228,"")</f>
        <v>47.07631125553273</v>
      </c>
      <c r="AL228" s="90">
        <f>IF(W228="si",'COSTOS DE CREDITOS'!$C$35,"")</f>
        <v>20.421138461538462</v>
      </c>
      <c r="AM228" s="30">
        <f t="shared" si="63"/>
        <v>307.69230769230774</v>
      </c>
      <c r="AN228" s="30">
        <f t="shared" si="64"/>
        <v>0</v>
      </c>
      <c r="AO228" s="30">
        <f t="shared" si="65"/>
        <v>375.1897574093789</v>
      </c>
      <c r="AP228" s="30">
        <f t="shared" si="66"/>
        <v>928.15024259062102</v>
      </c>
      <c r="AQ228" s="19">
        <f t="shared" si="67"/>
        <v>0.71213209338363059</v>
      </c>
    </row>
    <row r="229" spans="1:43" x14ac:dyDescent="0.2">
      <c r="A229" s="23" t="s">
        <v>5665</v>
      </c>
      <c r="B229" s="6" t="s">
        <v>5671</v>
      </c>
      <c r="C229" s="6" t="s">
        <v>5670</v>
      </c>
      <c r="D229" s="2">
        <v>142494</v>
      </c>
      <c r="E229" s="2">
        <v>143017</v>
      </c>
      <c r="F229" s="3" t="s">
        <v>301</v>
      </c>
      <c r="G229" s="2">
        <v>7</v>
      </c>
      <c r="H229" s="2">
        <v>143022</v>
      </c>
      <c r="I229" s="3" t="s">
        <v>312</v>
      </c>
      <c r="J229" s="15" t="s">
        <v>5688</v>
      </c>
      <c r="K229" s="24" t="s">
        <v>5688</v>
      </c>
      <c r="L229" s="15">
        <v>44971</v>
      </c>
      <c r="M229" s="15">
        <v>44985</v>
      </c>
      <c r="N229" s="15"/>
      <c r="O229" s="26">
        <f>VLOOKUP(D229,quash!A$2:$I$7791,9,FALSE)</f>
        <v>2</v>
      </c>
      <c r="P229" s="7">
        <v>9000</v>
      </c>
      <c r="Q229" s="26">
        <v>146</v>
      </c>
      <c r="R229" s="19">
        <v>8.1278822863721623E-2</v>
      </c>
      <c r="S229" s="26">
        <v>16</v>
      </c>
      <c r="T229" s="7">
        <v>7000</v>
      </c>
      <c r="U229" s="2">
        <v>142</v>
      </c>
      <c r="V229" s="11">
        <v>1758.65</v>
      </c>
      <c r="W229" s="14" t="s">
        <v>5281</v>
      </c>
      <c r="X229" s="18">
        <v>1</v>
      </c>
      <c r="Y229" s="9">
        <v>7000</v>
      </c>
      <c r="Z229" s="19">
        <f t="shared" si="60"/>
        <v>0</v>
      </c>
      <c r="AA229" s="25">
        <v>1758.65</v>
      </c>
      <c r="AB229" s="30">
        <f t="shared" si="61"/>
        <v>471000</v>
      </c>
      <c r="AC229" s="30">
        <f t="shared" si="54"/>
        <v>1.4861995753715499E-2</v>
      </c>
      <c r="AD229" s="31">
        <f t="shared" si="55"/>
        <v>2.1698513800424628</v>
      </c>
      <c r="AE229" s="31">
        <f t="shared" si="56"/>
        <v>2.1104033970276008</v>
      </c>
      <c r="AG229" s="30">
        <f t="shared" si="62"/>
        <v>1695000</v>
      </c>
      <c r="AH229" s="30">
        <f t="shared" si="68"/>
        <v>4.1297935103244837E-3</v>
      </c>
      <c r="AI229" s="31">
        <f t="shared" si="69"/>
        <v>0.60294985250737465</v>
      </c>
      <c r="AJ229" s="31">
        <f t="shared" si="70"/>
        <v>0.58643067846607666</v>
      </c>
      <c r="AK229" s="30">
        <f>IF(W229="si",($S229*'COSTOS DE CREDITOS'!$C$27)/DATA!$G229,"")</f>
        <v>47.07631125553273</v>
      </c>
      <c r="AL229" s="90">
        <f>IF(W229="si",'COSTOS DE CREDITOS'!$C$35,"")</f>
        <v>20.421138461538462</v>
      </c>
      <c r="AM229" s="30">
        <f t="shared" si="63"/>
        <v>430.76923076923077</v>
      </c>
      <c r="AN229" s="30">
        <f t="shared" si="64"/>
        <v>0</v>
      </c>
      <c r="AO229" s="30">
        <f t="shared" si="65"/>
        <v>498.26668048630199</v>
      </c>
      <c r="AP229" s="30">
        <f t="shared" si="66"/>
        <v>1260.3833195136981</v>
      </c>
      <c r="AQ229" s="19">
        <f t="shared" si="67"/>
        <v>0.71667660962311885</v>
      </c>
    </row>
    <row r="230" spans="1:43" x14ac:dyDescent="0.2">
      <c r="A230" s="23" t="s">
        <v>5665</v>
      </c>
      <c r="B230" s="6" t="s">
        <v>5671</v>
      </c>
      <c r="C230" s="6" t="s">
        <v>5670</v>
      </c>
      <c r="D230" s="2">
        <v>142507</v>
      </c>
      <c r="E230" s="2">
        <v>143017</v>
      </c>
      <c r="F230" s="3" t="s">
        <v>301</v>
      </c>
      <c r="G230" s="2">
        <v>7</v>
      </c>
      <c r="H230" s="2">
        <v>143023</v>
      </c>
      <c r="I230" s="3" t="s">
        <v>313</v>
      </c>
      <c r="J230" s="15">
        <v>44965</v>
      </c>
      <c r="K230" s="24">
        <v>1089579464</v>
      </c>
      <c r="L230" s="15">
        <v>44972</v>
      </c>
      <c r="M230" s="15">
        <v>44985</v>
      </c>
      <c r="N230" s="15"/>
      <c r="O230" s="26">
        <f>VLOOKUP(D230,quash!A$2:$I$7791,9,FALSE)</f>
        <v>1</v>
      </c>
      <c r="P230" s="7">
        <v>9000</v>
      </c>
      <c r="Q230" s="26">
        <v>139</v>
      </c>
      <c r="R230" s="19">
        <v>6.0873316274495971E-2</v>
      </c>
      <c r="S230" s="26">
        <v>16</v>
      </c>
      <c r="T230" s="7">
        <v>6000</v>
      </c>
      <c r="U230" s="2">
        <v>142</v>
      </c>
      <c r="V230" s="11">
        <v>1503.37</v>
      </c>
      <c r="W230" s="14" t="s">
        <v>5281</v>
      </c>
      <c r="X230" s="18">
        <v>1</v>
      </c>
      <c r="Y230" s="9">
        <v>6000</v>
      </c>
      <c r="Z230" s="19">
        <f t="shared" si="60"/>
        <v>0</v>
      </c>
      <c r="AA230" s="25">
        <v>1503.37</v>
      </c>
      <c r="AB230" s="30">
        <f t="shared" si="61"/>
        <v>462000</v>
      </c>
      <c r="AC230" s="30">
        <f t="shared" si="54"/>
        <v>1.2987012987012988E-2</v>
      </c>
      <c r="AD230" s="31">
        <f t="shared" si="55"/>
        <v>1.8051948051948052</v>
      </c>
      <c r="AE230" s="31">
        <f t="shared" si="56"/>
        <v>1.8441558441558443</v>
      </c>
      <c r="AG230" s="30">
        <f t="shared" si="62"/>
        <v>2427000</v>
      </c>
      <c r="AH230" s="30">
        <f t="shared" si="68"/>
        <v>2.472187886279357E-3</v>
      </c>
      <c r="AI230" s="31">
        <f t="shared" si="69"/>
        <v>0.34363411619283063</v>
      </c>
      <c r="AJ230" s="31">
        <f t="shared" si="70"/>
        <v>0.35105067985166871</v>
      </c>
      <c r="AK230" s="30">
        <f>IF(W230="si",($S230*'COSTOS DE CREDITOS'!$C$27)/DATA!$G230,"")</f>
        <v>47.07631125553273</v>
      </c>
      <c r="AL230" s="90">
        <f>IF(W230="si",'COSTOS DE CREDITOS'!$C$35,"")</f>
        <v>20.421138461538462</v>
      </c>
      <c r="AM230" s="30">
        <f t="shared" si="63"/>
        <v>369.23076923076923</v>
      </c>
      <c r="AN230" s="30">
        <f t="shared" si="64"/>
        <v>0</v>
      </c>
      <c r="AO230" s="30">
        <f t="shared" si="65"/>
        <v>436.72821894784045</v>
      </c>
      <c r="AP230" s="30">
        <f t="shared" si="66"/>
        <v>1066.6417810521593</v>
      </c>
      <c r="AQ230" s="19">
        <f t="shared" si="67"/>
        <v>0.70950050955663568</v>
      </c>
    </row>
    <row r="231" spans="1:43" x14ac:dyDescent="0.2">
      <c r="A231" s="23" t="s">
        <v>5665</v>
      </c>
      <c r="B231" s="6" t="s">
        <v>5671</v>
      </c>
      <c r="C231" s="6" t="s">
        <v>5670</v>
      </c>
      <c r="D231" s="2">
        <v>142492</v>
      </c>
      <c r="E231" s="2">
        <v>143017</v>
      </c>
      <c r="F231" s="3" t="s">
        <v>301</v>
      </c>
      <c r="G231" s="2">
        <v>7</v>
      </c>
      <c r="H231" s="2">
        <v>143025</v>
      </c>
      <c r="I231" s="3" t="s">
        <v>314</v>
      </c>
      <c r="J231" s="15">
        <v>44965</v>
      </c>
      <c r="K231" s="24">
        <v>1089572235</v>
      </c>
      <c r="L231" s="15">
        <v>44972</v>
      </c>
      <c r="M231" s="15">
        <v>44985</v>
      </c>
      <c r="N231" s="15"/>
      <c r="O231" s="26">
        <f>VLOOKUP(D231,quash!A$2:$I$7791,9,FALSE)</f>
        <v>2</v>
      </c>
      <c r="P231" s="7">
        <v>9000</v>
      </c>
      <c r="Q231" s="26">
        <v>146</v>
      </c>
      <c r="R231" s="19">
        <v>8.1278822863721623E-2</v>
      </c>
      <c r="S231" s="26">
        <v>16</v>
      </c>
      <c r="T231" s="7">
        <v>7000</v>
      </c>
      <c r="U231" s="2">
        <v>142</v>
      </c>
      <c r="V231" s="11">
        <v>1758.65</v>
      </c>
      <c r="W231" s="14" t="s">
        <v>5281</v>
      </c>
      <c r="X231" s="18">
        <v>1</v>
      </c>
      <c r="Y231" s="9">
        <v>7000</v>
      </c>
      <c r="Z231" s="19">
        <f t="shared" si="60"/>
        <v>0</v>
      </c>
      <c r="AA231" s="25">
        <v>1758.65</v>
      </c>
      <c r="AB231" s="30">
        <f t="shared" si="61"/>
        <v>471000</v>
      </c>
      <c r="AC231" s="30">
        <f t="shared" si="54"/>
        <v>1.4861995753715499E-2</v>
      </c>
      <c r="AD231" s="31">
        <f t="shared" si="55"/>
        <v>2.1698513800424628</v>
      </c>
      <c r="AE231" s="31">
        <f t="shared" si="56"/>
        <v>2.1104033970276008</v>
      </c>
      <c r="AG231" s="30">
        <f t="shared" si="62"/>
        <v>1695000</v>
      </c>
      <c r="AH231" s="30">
        <f t="shared" si="68"/>
        <v>4.1297935103244837E-3</v>
      </c>
      <c r="AI231" s="31">
        <f t="shared" si="69"/>
        <v>0.60294985250737465</v>
      </c>
      <c r="AJ231" s="31">
        <f t="shared" si="70"/>
        <v>0.58643067846607666</v>
      </c>
      <c r="AK231" s="30">
        <f>IF(W231="si",($S231*'COSTOS DE CREDITOS'!$C$27)/DATA!$G231,"")</f>
        <v>47.07631125553273</v>
      </c>
      <c r="AL231" s="90">
        <f>IF(W231="si",'COSTOS DE CREDITOS'!$C$35,"")</f>
        <v>20.421138461538462</v>
      </c>
      <c r="AM231" s="30">
        <f t="shared" si="63"/>
        <v>430.76923076923077</v>
      </c>
      <c r="AN231" s="30">
        <f t="shared" si="64"/>
        <v>0</v>
      </c>
      <c r="AO231" s="30">
        <f t="shared" si="65"/>
        <v>498.26668048630199</v>
      </c>
      <c r="AP231" s="30">
        <f t="shared" si="66"/>
        <v>1260.3833195136981</v>
      </c>
      <c r="AQ231" s="19">
        <f t="shared" si="67"/>
        <v>0.71667660962311885</v>
      </c>
    </row>
    <row r="232" spans="1:43" x14ac:dyDescent="0.2">
      <c r="A232" s="23" t="s">
        <v>5665</v>
      </c>
      <c r="B232" s="6" t="s">
        <v>5676</v>
      </c>
      <c r="C232" s="6" t="s">
        <v>5670</v>
      </c>
      <c r="D232" s="2">
        <v>142344</v>
      </c>
      <c r="E232" s="2">
        <v>142930</v>
      </c>
      <c r="F232" s="3" t="s">
        <v>315</v>
      </c>
      <c r="G232" s="2">
        <v>7</v>
      </c>
      <c r="H232" s="2">
        <v>142937</v>
      </c>
      <c r="I232" s="3" t="s">
        <v>316</v>
      </c>
      <c r="J232" s="15">
        <v>44961</v>
      </c>
      <c r="K232" s="24">
        <v>1087897225</v>
      </c>
      <c r="L232" s="15">
        <v>44971</v>
      </c>
      <c r="M232" s="15">
        <v>44985</v>
      </c>
      <c r="N232" s="15"/>
      <c r="O232" s="26">
        <f>VLOOKUP(D232,quash!A$2:$I$7791,9,FALSE)</f>
        <v>4</v>
      </c>
      <c r="P232" s="7">
        <v>9000</v>
      </c>
      <c r="Q232" s="26">
        <v>147</v>
      </c>
      <c r="R232" s="19">
        <v>7.9000519063170294E-2</v>
      </c>
      <c r="S232" s="26">
        <v>16</v>
      </c>
      <c r="T232" s="7">
        <v>6000</v>
      </c>
      <c r="U232" s="2">
        <v>142</v>
      </c>
      <c r="V232" s="11">
        <v>1503.37</v>
      </c>
      <c r="W232" s="14" t="s">
        <v>5281</v>
      </c>
      <c r="X232" s="18">
        <v>1</v>
      </c>
      <c r="Y232" s="9">
        <v>6000</v>
      </c>
      <c r="Z232" s="19">
        <f t="shared" si="60"/>
        <v>0</v>
      </c>
      <c r="AA232" s="25">
        <v>1503.37</v>
      </c>
      <c r="AB232" s="30">
        <f t="shared" si="61"/>
        <v>263000</v>
      </c>
      <c r="AC232" s="30">
        <f t="shared" ref="AC232:AC295" si="71">$T232/AB232</f>
        <v>2.2813688212927757E-2</v>
      </c>
      <c r="AD232" s="31">
        <f t="shared" ref="AD232:AD295" si="72">AC232*$Q232</f>
        <v>3.3536121673003803</v>
      </c>
      <c r="AE232" s="31">
        <f t="shared" ref="AE232:AE295" si="73">AC232*$U232</f>
        <v>3.2395437262357416</v>
      </c>
      <c r="AG232" s="30">
        <f t="shared" si="62"/>
        <v>927000</v>
      </c>
      <c r="AH232" s="30">
        <f t="shared" si="68"/>
        <v>6.4724919093851136E-3</v>
      </c>
      <c r="AI232" s="31">
        <f t="shared" si="69"/>
        <v>0.95145631067961167</v>
      </c>
      <c r="AJ232" s="31">
        <f t="shared" si="70"/>
        <v>0.91909385113268616</v>
      </c>
      <c r="AK232" s="30">
        <f>IF(W232="si",($S232*'COSTOS DE CREDITOS'!$C$27)/DATA!$G232,"")</f>
        <v>47.07631125553273</v>
      </c>
      <c r="AL232" s="90">
        <f>IF(W232="si",'COSTOS DE CREDITOS'!$C$35,"")</f>
        <v>20.421138461538462</v>
      </c>
      <c r="AM232" s="30">
        <f t="shared" si="63"/>
        <v>369.23076923076923</v>
      </c>
      <c r="AN232" s="30">
        <f t="shared" si="64"/>
        <v>0</v>
      </c>
      <c r="AO232" s="30">
        <f t="shared" si="65"/>
        <v>436.72821894784045</v>
      </c>
      <c r="AP232" s="30">
        <f t="shared" si="66"/>
        <v>1066.6417810521593</v>
      </c>
      <c r="AQ232" s="19">
        <f t="shared" si="67"/>
        <v>0.70950050955663568</v>
      </c>
    </row>
    <row r="233" spans="1:43" x14ac:dyDescent="0.2">
      <c r="A233" s="23" t="s">
        <v>5665</v>
      </c>
      <c r="B233" s="6" t="s">
        <v>5676</v>
      </c>
      <c r="C233" s="6" t="s">
        <v>5670</v>
      </c>
      <c r="D233" s="2">
        <v>142465</v>
      </c>
      <c r="E233" s="2">
        <v>142930</v>
      </c>
      <c r="F233" s="3" t="s">
        <v>315</v>
      </c>
      <c r="G233" s="2">
        <v>7</v>
      </c>
      <c r="H233" s="2">
        <v>142938</v>
      </c>
      <c r="I233" s="3" t="s">
        <v>317</v>
      </c>
      <c r="J233" s="15">
        <v>44965</v>
      </c>
      <c r="K233" s="24">
        <v>1089455686</v>
      </c>
      <c r="L233" s="15">
        <v>44971</v>
      </c>
      <c r="M233" s="15">
        <v>44985</v>
      </c>
      <c r="N233" s="15"/>
      <c r="O233" s="26">
        <f>VLOOKUP(D233,quash!A$2:$I$7791,9,FALSE)</f>
        <v>1</v>
      </c>
      <c r="P233" s="7">
        <v>9000</v>
      </c>
      <c r="Q233" s="26">
        <v>147</v>
      </c>
      <c r="R233" s="19">
        <v>7.9000519063170294E-2</v>
      </c>
      <c r="S233" s="26">
        <v>16</v>
      </c>
      <c r="T233" s="7">
        <v>9000</v>
      </c>
      <c r="U233" s="2">
        <v>142</v>
      </c>
      <c r="V233" s="11">
        <v>2255.2800000000002</v>
      </c>
      <c r="W233" s="14" t="s">
        <v>5281</v>
      </c>
      <c r="X233" s="18">
        <v>1</v>
      </c>
      <c r="Y233" s="9">
        <v>9000</v>
      </c>
      <c r="Z233" s="19">
        <f t="shared" si="60"/>
        <v>0</v>
      </c>
      <c r="AA233" s="25">
        <v>2255.2800000000002</v>
      </c>
      <c r="AB233" s="30">
        <f t="shared" si="61"/>
        <v>462000</v>
      </c>
      <c r="AC233" s="30">
        <f t="shared" si="71"/>
        <v>1.948051948051948E-2</v>
      </c>
      <c r="AD233" s="31">
        <f t="shared" si="72"/>
        <v>2.8636363636363638</v>
      </c>
      <c r="AE233" s="31">
        <f t="shared" si="73"/>
        <v>2.7662337662337664</v>
      </c>
      <c r="AG233" s="30">
        <f t="shared" si="62"/>
        <v>2427000</v>
      </c>
      <c r="AH233" s="30">
        <f t="shared" si="68"/>
        <v>3.708281829419036E-3</v>
      </c>
      <c r="AI233" s="31">
        <f t="shared" si="69"/>
        <v>0.54511742892459825</v>
      </c>
      <c r="AJ233" s="31">
        <f t="shared" si="70"/>
        <v>0.52657601977750312</v>
      </c>
      <c r="AK233" s="30">
        <f>IF(W233="si",($S233*'COSTOS DE CREDITOS'!$C$27)/DATA!$G233,"")</f>
        <v>47.07631125553273</v>
      </c>
      <c r="AL233" s="90">
        <f>IF(W233="si",'COSTOS DE CREDITOS'!$C$35,"")</f>
        <v>20.421138461538462</v>
      </c>
      <c r="AM233" s="30">
        <f t="shared" si="63"/>
        <v>553.84615384615392</v>
      </c>
      <c r="AN233" s="30">
        <f t="shared" si="64"/>
        <v>0</v>
      </c>
      <c r="AO233" s="30">
        <f t="shared" si="65"/>
        <v>621.34360356322509</v>
      </c>
      <c r="AP233" s="30">
        <f t="shared" si="66"/>
        <v>1633.9363964367751</v>
      </c>
      <c r="AQ233" s="19">
        <f t="shared" si="67"/>
        <v>0.72449380850128364</v>
      </c>
    </row>
    <row r="234" spans="1:43" x14ac:dyDescent="0.2">
      <c r="A234" s="23" t="s">
        <v>5665</v>
      </c>
      <c r="B234" s="6" t="s">
        <v>5676</v>
      </c>
      <c r="C234" s="6" t="s">
        <v>5670</v>
      </c>
      <c r="D234" s="2">
        <v>142909</v>
      </c>
      <c r="E234" s="2">
        <v>142930</v>
      </c>
      <c r="F234" s="3" t="s">
        <v>315</v>
      </c>
      <c r="G234" s="2">
        <v>7</v>
      </c>
      <c r="H234" s="2">
        <v>142939</v>
      </c>
      <c r="I234" s="3" t="s">
        <v>318</v>
      </c>
      <c r="J234" s="15">
        <v>44970</v>
      </c>
      <c r="K234" s="24">
        <v>1092150800</v>
      </c>
      <c r="L234" s="15">
        <v>44971</v>
      </c>
      <c r="M234" s="15">
        <v>44985</v>
      </c>
      <c r="N234" s="15"/>
      <c r="O234" s="26">
        <f>VLOOKUP(D234,quash!A$2:$I$7791,9,FALSE)</f>
        <v>3</v>
      </c>
      <c r="P234" s="7">
        <v>9000</v>
      </c>
      <c r="Q234" s="26">
        <v>147</v>
      </c>
      <c r="R234" s="19">
        <v>7.9000519063170294E-2</v>
      </c>
      <c r="S234" s="26">
        <v>16</v>
      </c>
      <c r="T234" s="7">
        <v>6000</v>
      </c>
      <c r="U234" s="2">
        <v>142</v>
      </c>
      <c r="V234" s="11">
        <v>1503.37</v>
      </c>
      <c r="W234" s="14" t="s">
        <v>5281</v>
      </c>
      <c r="X234" s="18">
        <v>1</v>
      </c>
      <c r="Y234" s="9">
        <v>6000</v>
      </c>
      <c r="Z234" s="19">
        <f t="shared" si="60"/>
        <v>0</v>
      </c>
      <c r="AA234" s="25">
        <v>1503.37</v>
      </c>
      <c r="AB234" s="30">
        <f t="shared" si="61"/>
        <v>208000</v>
      </c>
      <c r="AC234" s="30">
        <f t="shared" si="71"/>
        <v>2.8846153846153848E-2</v>
      </c>
      <c r="AD234" s="31">
        <f t="shared" si="72"/>
        <v>4.2403846153846159</v>
      </c>
      <c r="AE234" s="31">
        <f t="shared" si="73"/>
        <v>4.0961538461538467</v>
      </c>
      <c r="AG234" s="30">
        <f t="shared" si="62"/>
        <v>778000</v>
      </c>
      <c r="AH234" s="30">
        <f t="shared" si="68"/>
        <v>7.7120822622107968E-3</v>
      </c>
      <c r="AI234" s="31">
        <f t="shared" si="69"/>
        <v>1.1336760925449871</v>
      </c>
      <c r="AJ234" s="31">
        <f t="shared" si="70"/>
        <v>1.0951156812339331</v>
      </c>
      <c r="AK234" s="30">
        <f>IF(W234="si",($S234*'COSTOS DE CREDITOS'!$C$27)/DATA!$G234,"")</f>
        <v>47.07631125553273</v>
      </c>
      <c r="AL234" s="90">
        <f>IF(W234="si",'COSTOS DE CREDITOS'!$C$35,"")</f>
        <v>20.421138461538462</v>
      </c>
      <c r="AM234" s="30">
        <f t="shared" si="63"/>
        <v>369.23076923076923</v>
      </c>
      <c r="AN234" s="30">
        <f t="shared" si="64"/>
        <v>0</v>
      </c>
      <c r="AO234" s="30">
        <f t="shared" si="65"/>
        <v>436.72821894784045</v>
      </c>
      <c r="AP234" s="30">
        <f t="shared" si="66"/>
        <v>1066.6417810521593</v>
      </c>
      <c r="AQ234" s="19">
        <f t="shared" si="67"/>
        <v>0.70950050955663568</v>
      </c>
    </row>
    <row r="235" spans="1:43" x14ac:dyDescent="0.2">
      <c r="A235" s="23" t="s">
        <v>5665</v>
      </c>
      <c r="B235" s="6" t="s">
        <v>5666</v>
      </c>
      <c r="C235" s="6" t="s">
        <v>5667</v>
      </c>
      <c r="D235" s="2">
        <v>142976</v>
      </c>
      <c r="E235" s="2">
        <v>142949</v>
      </c>
      <c r="F235" s="3" t="s">
        <v>319</v>
      </c>
      <c r="G235" s="2">
        <v>7</v>
      </c>
      <c r="H235" s="2">
        <v>143167</v>
      </c>
      <c r="I235" s="3" t="s">
        <v>320</v>
      </c>
      <c r="J235" s="15">
        <v>44970</v>
      </c>
      <c r="K235" s="24">
        <v>1092328904</v>
      </c>
      <c r="L235" s="15">
        <v>44972</v>
      </c>
      <c r="M235" s="15">
        <v>44985</v>
      </c>
      <c r="N235" s="15"/>
      <c r="O235" s="26">
        <f>VLOOKUP(D235,quash!A$2:$I$7791,9,FALSE)</f>
        <v>3</v>
      </c>
      <c r="P235" s="7">
        <v>12000</v>
      </c>
      <c r="Q235" s="26">
        <v>115</v>
      </c>
      <c r="R235" s="19">
        <v>4.426220662471151E-2</v>
      </c>
      <c r="S235" s="26">
        <v>16</v>
      </c>
      <c r="T235" s="7">
        <v>10000</v>
      </c>
      <c r="U235" s="2">
        <v>142</v>
      </c>
      <c r="V235" s="11">
        <v>2510.34</v>
      </c>
      <c r="W235" s="14" t="s">
        <v>5281</v>
      </c>
      <c r="X235" s="18">
        <v>1</v>
      </c>
      <c r="Y235" s="9">
        <v>10000</v>
      </c>
      <c r="Z235" s="19">
        <f t="shared" si="60"/>
        <v>0</v>
      </c>
      <c r="AA235" s="25">
        <v>2510.34</v>
      </c>
      <c r="AB235" s="30">
        <f t="shared" si="61"/>
        <v>208000</v>
      </c>
      <c r="AC235" s="30">
        <f t="shared" si="71"/>
        <v>4.807692307692308E-2</v>
      </c>
      <c r="AD235" s="31">
        <f t="shared" si="72"/>
        <v>5.5288461538461542</v>
      </c>
      <c r="AE235" s="31">
        <f t="shared" si="73"/>
        <v>6.8269230769230775</v>
      </c>
      <c r="AG235" s="30">
        <f t="shared" si="62"/>
        <v>778000</v>
      </c>
      <c r="AH235" s="30">
        <f t="shared" si="68"/>
        <v>1.2853470437017995E-2</v>
      </c>
      <c r="AI235" s="31">
        <f t="shared" si="69"/>
        <v>1.4781491002570695</v>
      </c>
      <c r="AJ235" s="31">
        <f t="shared" si="70"/>
        <v>1.8251928020565553</v>
      </c>
      <c r="AK235" s="30">
        <f>IF(W235="si",($S235*'COSTOS DE CREDITOS'!$C$27)/DATA!$G235,"")</f>
        <v>47.07631125553273</v>
      </c>
      <c r="AL235" s="90">
        <f>IF(W235="si",'COSTOS DE CREDITOS'!$C$35,"")</f>
        <v>20.421138461538462</v>
      </c>
      <c r="AM235" s="30">
        <f t="shared" si="63"/>
        <v>615.38461538461547</v>
      </c>
      <c r="AN235" s="30">
        <f t="shared" si="64"/>
        <v>0</v>
      </c>
      <c r="AO235" s="30">
        <f t="shared" si="65"/>
        <v>682.88206510168663</v>
      </c>
      <c r="AP235" s="30">
        <f t="shared" si="66"/>
        <v>1827.4579348983134</v>
      </c>
      <c r="AQ235" s="19">
        <f t="shared" si="67"/>
        <v>0.72797228060673591</v>
      </c>
    </row>
    <row r="236" spans="1:43" x14ac:dyDescent="0.2">
      <c r="A236" s="23" t="s">
        <v>5665</v>
      </c>
      <c r="B236" s="6" t="s">
        <v>5676</v>
      </c>
      <c r="C236" s="6" t="s">
        <v>5670</v>
      </c>
      <c r="D236" s="2">
        <v>113640</v>
      </c>
      <c r="E236" s="2">
        <v>143190</v>
      </c>
      <c r="F236" s="3" t="s">
        <v>321</v>
      </c>
      <c r="G236" s="2">
        <v>7</v>
      </c>
      <c r="H236" s="2">
        <v>143208</v>
      </c>
      <c r="I236" s="3" t="s">
        <v>322</v>
      </c>
      <c r="J236" s="15">
        <v>45062</v>
      </c>
      <c r="K236" s="24">
        <v>1148184007</v>
      </c>
      <c r="L236" s="15">
        <v>44972</v>
      </c>
      <c r="M236" s="15">
        <v>44985</v>
      </c>
      <c r="N236" s="15"/>
      <c r="O236" s="26">
        <f>VLOOKUP(D236,quash!A$2:$I$7791,9,FALSE)</f>
        <v>2</v>
      </c>
      <c r="P236" s="7">
        <v>9000</v>
      </c>
      <c r="Q236" s="26">
        <v>147</v>
      </c>
      <c r="R236" s="19">
        <v>7.9000519063170294E-2</v>
      </c>
      <c r="S236" s="26">
        <v>16</v>
      </c>
      <c r="T236" s="7">
        <v>6000</v>
      </c>
      <c r="U236" s="2">
        <v>142</v>
      </c>
      <c r="V236" s="11">
        <v>1503.37</v>
      </c>
      <c r="W236" s="14" t="s">
        <v>5281</v>
      </c>
      <c r="X236" s="18">
        <v>1</v>
      </c>
      <c r="Y236" s="9">
        <v>6000</v>
      </c>
      <c r="Z236" s="19">
        <f t="shared" si="60"/>
        <v>0</v>
      </c>
      <c r="AA236" s="25">
        <v>1503.37</v>
      </c>
      <c r="AB236" s="30">
        <f t="shared" si="61"/>
        <v>471000</v>
      </c>
      <c r="AC236" s="30">
        <f t="shared" si="71"/>
        <v>1.2738853503184714E-2</v>
      </c>
      <c r="AD236" s="31">
        <f t="shared" si="72"/>
        <v>1.8726114649681529</v>
      </c>
      <c r="AE236" s="31">
        <f t="shared" si="73"/>
        <v>1.8089171974522293</v>
      </c>
      <c r="AG236" s="30">
        <f t="shared" si="62"/>
        <v>1695000</v>
      </c>
      <c r="AH236" s="30">
        <f t="shared" si="68"/>
        <v>3.5398230088495575E-3</v>
      </c>
      <c r="AI236" s="31">
        <f t="shared" si="69"/>
        <v>0.52035398230088492</v>
      </c>
      <c r="AJ236" s="31">
        <f t="shared" si="70"/>
        <v>0.50265486725663711</v>
      </c>
      <c r="AK236" s="30">
        <f>IF(W236="si",($S236*'COSTOS DE CREDITOS'!$C$27)/DATA!$G236,"")</f>
        <v>47.07631125553273</v>
      </c>
      <c r="AL236" s="90">
        <f>IF(W236="si",'COSTOS DE CREDITOS'!$C$35,"")</f>
        <v>20.421138461538462</v>
      </c>
      <c r="AM236" s="30">
        <f t="shared" si="63"/>
        <v>369.23076923076923</v>
      </c>
      <c r="AN236" s="30">
        <f t="shared" si="64"/>
        <v>0</v>
      </c>
      <c r="AO236" s="30">
        <f t="shared" si="65"/>
        <v>436.72821894784045</v>
      </c>
      <c r="AP236" s="30">
        <f t="shared" si="66"/>
        <v>1066.6417810521593</v>
      </c>
      <c r="AQ236" s="19">
        <f t="shared" si="67"/>
        <v>0.70950050955663568</v>
      </c>
    </row>
    <row r="237" spans="1:43" x14ac:dyDescent="0.2">
      <c r="A237" s="23" t="s">
        <v>5665</v>
      </c>
      <c r="B237" s="6" t="s">
        <v>5676</v>
      </c>
      <c r="C237" s="6" t="s">
        <v>5670</v>
      </c>
      <c r="D237" s="2">
        <v>143037</v>
      </c>
      <c r="E237" s="2">
        <v>143190</v>
      </c>
      <c r="F237" s="3" t="s">
        <v>321</v>
      </c>
      <c r="G237" s="2">
        <v>7</v>
      </c>
      <c r="H237" s="2">
        <v>143209</v>
      </c>
      <c r="I237" s="3" t="s">
        <v>323</v>
      </c>
      <c r="J237" s="15">
        <v>44971</v>
      </c>
      <c r="K237" s="24">
        <v>1092627010</v>
      </c>
      <c r="L237" s="15">
        <v>44972</v>
      </c>
      <c r="M237" s="15">
        <v>44985</v>
      </c>
      <c r="N237" s="15"/>
      <c r="O237" s="26">
        <f>VLOOKUP(D237,quash!A$2:$I$7791,9,FALSE)</f>
        <v>3</v>
      </c>
      <c r="P237" s="7">
        <v>9000</v>
      </c>
      <c r="Q237" s="26">
        <v>147</v>
      </c>
      <c r="R237" s="19">
        <v>7.9000519063170294E-2</v>
      </c>
      <c r="S237" s="26">
        <v>16</v>
      </c>
      <c r="T237" s="7">
        <v>6000</v>
      </c>
      <c r="U237" s="2">
        <v>142</v>
      </c>
      <c r="V237" s="11">
        <v>1503.37</v>
      </c>
      <c r="W237" s="14" t="s">
        <v>5281</v>
      </c>
      <c r="X237" s="18">
        <v>1</v>
      </c>
      <c r="Y237" s="9">
        <v>6000</v>
      </c>
      <c r="Z237" s="19">
        <f t="shared" si="60"/>
        <v>0</v>
      </c>
      <c r="AA237" s="25">
        <v>1503.37</v>
      </c>
      <c r="AB237" s="30">
        <f t="shared" si="61"/>
        <v>208000</v>
      </c>
      <c r="AC237" s="30">
        <f t="shared" si="71"/>
        <v>2.8846153846153848E-2</v>
      </c>
      <c r="AD237" s="31">
        <f t="shared" si="72"/>
        <v>4.2403846153846159</v>
      </c>
      <c r="AE237" s="31">
        <f t="shared" si="73"/>
        <v>4.0961538461538467</v>
      </c>
      <c r="AG237" s="30">
        <f t="shared" si="62"/>
        <v>778000</v>
      </c>
      <c r="AH237" s="30">
        <f t="shared" si="68"/>
        <v>7.7120822622107968E-3</v>
      </c>
      <c r="AI237" s="31">
        <f t="shared" si="69"/>
        <v>1.1336760925449871</v>
      </c>
      <c r="AJ237" s="31">
        <f t="shared" si="70"/>
        <v>1.0951156812339331</v>
      </c>
      <c r="AK237" s="30">
        <f>IF(W237="si",($S237*'COSTOS DE CREDITOS'!$C$27)/DATA!$G237,"")</f>
        <v>47.07631125553273</v>
      </c>
      <c r="AL237" s="90">
        <f>IF(W237="si",'COSTOS DE CREDITOS'!$C$35,"")</f>
        <v>20.421138461538462</v>
      </c>
      <c r="AM237" s="30">
        <f t="shared" si="63"/>
        <v>369.23076923076923</v>
      </c>
      <c r="AN237" s="30">
        <f t="shared" si="64"/>
        <v>0</v>
      </c>
      <c r="AO237" s="30">
        <f t="shared" si="65"/>
        <v>436.72821894784045</v>
      </c>
      <c r="AP237" s="30">
        <f t="shared" si="66"/>
        <v>1066.6417810521593</v>
      </c>
      <c r="AQ237" s="19">
        <f t="shared" si="67"/>
        <v>0.70950050955663568</v>
      </c>
    </row>
    <row r="238" spans="1:43" x14ac:dyDescent="0.2">
      <c r="A238" s="23" t="s">
        <v>5665</v>
      </c>
      <c r="B238" s="6" t="s">
        <v>5676</v>
      </c>
      <c r="C238" s="6" t="s">
        <v>5670</v>
      </c>
      <c r="D238" s="2">
        <v>143062</v>
      </c>
      <c r="E238" s="2">
        <v>143190</v>
      </c>
      <c r="F238" s="3" t="s">
        <v>321</v>
      </c>
      <c r="G238" s="2">
        <v>7</v>
      </c>
      <c r="H238" s="2">
        <v>143210</v>
      </c>
      <c r="I238" s="3" t="s">
        <v>324</v>
      </c>
      <c r="J238" s="15">
        <v>44971</v>
      </c>
      <c r="K238" s="24">
        <v>1092674821</v>
      </c>
      <c r="L238" s="15">
        <v>44972</v>
      </c>
      <c r="M238" s="15">
        <v>44985</v>
      </c>
      <c r="N238" s="15"/>
      <c r="O238" s="26">
        <f>VLOOKUP(D238,quash!A$2:$I$7791,9,FALSE)</f>
        <v>1</v>
      </c>
      <c r="P238" s="7">
        <v>9000</v>
      </c>
      <c r="Q238" s="26">
        <v>147</v>
      </c>
      <c r="R238" s="19">
        <v>7.9000519063170294E-2</v>
      </c>
      <c r="S238" s="26">
        <v>16</v>
      </c>
      <c r="T238" s="7">
        <v>6000</v>
      </c>
      <c r="U238" s="2">
        <v>142</v>
      </c>
      <c r="V238" s="11">
        <v>1503.37</v>
      </c>
      <c r="W238" s="14" t="s">
        <v>5281</v>
      </c>
      <c r="X238" s="18">
        <v>1</v>
      </c>
      <c r="Y238" s="9">
        <v>6000</v>
      </c>
      <c r="Z238" s="19">
        <f t="shared" si="60"/>
        <v>0</v>
      </c>
      <c r="AA238" s="25">
        <v>1503.37</v>
      </c>
      <c r="AB238" s="30">
        <f t="shared" si="61"/>
        <v>462000</v>
      </c>
      <c r="AC238" s="30">
        <f t="shared" si="71"/>
        <v>1.2987012987012988E-2</v>
      </c>
      <c r="AD238" s="31">
        <f t="shared" si="72"/>
        <v>1.9090909090909092</v>
      </c>
      <c r="AE238" s="31">
        <f t="shared" si="73"/>
        <v>1.8441558441558443</v>
      </c>
      <c r="AG238" s="30">
        <f t="shared" si="62"/>
        <v>2427000</v>
      </c>
      <c r="AH238" s="30">
        <f t="shared" si="68"/>
        <v>2.472187886279357E-3</v>
      </c>
      <c r="AI238" s="31">
        <f t="shared" si="69"/>
        <v>0.36341161928306548</v>
      </c>
      <c r="AJ238" s="31">
        <f t="shared" si="70"/>
        <v>0.35105067985166871</v>
      </c>
      <c r="AK238" s="30">
        <f>IF(W238="si",($S238*'COSTOS DE CREDITOS'!$C$27)/DATA!$G238,"")</f>
        <v>47.07631125553273</v>
      </c>
      <c r="AL238" s="90">
        <f>IF(W238="si",'COSTOS DE CREDITOS'!$C$35,"")</f>
        <v>20.421138461538462</v>
      </c>
      <c r="AM238" s="30">
        <f t="shared" si="63"/>
        <v>369.23076923076923</v>
      </c>
      <c r="AN238" s="30">
        <f t="shared" si="64"/>
        <v>0</v>
      </c>
      <c r="AO238" s="30">
        <f t="shared" si="65"/>
        <v>436.72821894784045</v>
      </c>
      <c r="AP238" s="30">
        <f t="shared" si="66"/>
        <v>1066.6417810521593</v>
      </c>
      <c r="AQ238" s="19">
        <f t="shared" si="67"/>
        <v>0.70950050955663568</v>
      </c>
    </row>
    <row r="239" spans="1:43" x14ac:dyDescent="0.2">
      <c r="A239" s="23" t="s">
        <v>5665</v>
      </c>
      <c r="B239" s="6" t="s">
        <v>5685</v>
      </c>
      <c r="C239" s="6" t="s">
        <v>5680</v>
      </c>
      <c r="D239" s="4">
        <v>142602</v>
      </c>
      <c r="E239" s="4">
        <v>143247</v>
      </c>
      <c r="F239" s="5" t="s">
        <v>325</v>
      </c>
      <c r="G239" s="2">
        <v>7</v>
      </c>
      <c r="H239" s="4">
        <v>143248</v>
      </c>
      <c r="I239" s="5" t="s">
        <v>326</v>
      </c>
      <c r="J239" s="15">
        <v>44966</v>
      </c>
      <c r="K239" s="24">
        <v>1089972643</v>
      </c>
      <c r="L239" s="15">
        <v>44973</v>
      </c>
      <c r="M239" s="15">
        <v>44985</v>
      </c>
      <c r="N239" s="15"/>
      <c r="O239" s="26">
        <f>VLOOKUP(D239,quash!A$2:$I$7791,9,FALSE)</f>
        <v>1</v>
      </c>
      <c r="P239" s="7">
        <v>10000</v>
      </c>
      <c r="Q239" s="26">
        <v>127</v>
      </c>
      <c r="R239" s="19">
        <v>5.24391097594855E-2</v>
      </c>
      <c r="S239" s="26">
        <v>16</v>
      </c>
      <c r="T239" s="8">
        <v>5000</v>
      </c>
      <c r="U239" s="4">
        <v>147</v>
      </c>
      <c r="V239" s="10">
        <v>1303.3399999999999</v>
      </c>
      <c r="W239" s="14" t="s">
        <v>5281</v>
      </c>
      <c r="X239" s="18">
        <v>1</v>
      </c>
      <c r="Y239" s="9">
        <v>5000</v>
      </c>
      <c r="Z239" s="19">
        <f t="shared" si="60"/>
        <v>0</v>
      </c>
      <c r="AA239" s="25">
        <v>1303.3399999999999</v>
      </c>
      <c r="AB239" s="30">
        <f t="shared" si="61"/>
        <v>462000</v>
      </c>
      <c r="AC239" s="30">
        <f t="shared" si="71"/>
        <v>1.0822510822510822E-2</v>
      </c>
      <c r="AD239" s="31">
        <f t="shared" si="72"/>
        <v>1.3744588744588744</v>
      </c>
      <c r="AE239" s="31">
        <f t="shared" si="73"/>
        <v>1.5909090909090908</v>
      </c>
      <c r="AG239" s="30">
        <f t="shared" si="62"/>
        <v>2427000</v>
      </c>
      <c r="AH239" s="30">
        <f t="shared" si="68"/>
        <v>2.0601565718994645E-3</v>
      </c>
      <c r="AI239" s="31">
        <f t="shared" si="69"/>
        <v>0.261639884631232</v>
      </c>
      <c r="AJ239" s="31">
        <f t="shared" si="70"/>
        <v>0.30284301606922126</v>
      </c>
      <c r="AK239" s="30">
        <f>IF(W239="si",($S239*'COSTOS DE CREDITOS'!$C$27)/DATA!$G239,"")</f>
        <v>47.07631125553273</v>
      </c>
      <c r="AL239" s="90">
        <f>IF(W239="si",'COSTOS DE CREDITOS'!$C$35,"")</f>
        <v>20.421138461538462</v>
      </c>
      <c r="AM239" s="30">
        <f t="shared" si="63"/>
        <v>307.69230769230774</v>
      </c>
      <c r="AN239" s="30">
        <f t="shared" si="64"/>
        <v>0</v>
      </c>
      <c r="AO239" s="30">
        <f t="shared" si="65"/>
        <v>375.1897574093789</v>
      </c>
      <c r="AP239" s="30">
        <f t="shared" si="66"/>
        <v>928.15024259062102</v>
      </c>
      <c r="AQ239" s="19">
        <f t="shared" si="67"/>
        <v>0.71213209338363059</v>
      </c>
    </row>
    <row r="240" spans="1:43" x14ac:dyDescent="0.2">
      <c r="A240" s="23" t="s">
        <v>5665</v>
      </c>
      <c r="B240" s="6" t="s">
        <v>5666</v>
      </c>
      <c r="C240" s="6" t="s">
        <v>5667</v>
      </c>
      <c r="D240" s="2">
        <v>142828</v>
      </c>
      <c r="E240" s="2">
        <v>143216</v>
      </c>
      <c r="F240" s="3" t="s">
        <v>327</v>
      </c>
      <c r="G240" s="2">
        <v>7</v>
      </c>
      <c r="H240" s="2">
        <v>143226</v>
      </c>
      <c r="I240" s="3" t="s">
        <v>328</v>
      </c>
      <c r="J240" s="15">
        <v>44967</v>
      </c>
      <c r="K240" s="24">
        <v>1091210076</v>
      </c>
      <c r="L240" s="15">
        <v>44973</v>
      </c>
      <c r="M240" s="15">
        <v>44985</v>
      </c>
      <c r="N240" s="15"/>
      <c r="O240" s="26">
        <f>VLOOKUP(D240,quash!A$2:$I$7791,9,FALSE)</f>
        <v>4</v>
      </c>
      <c r="P240" s="7">
        <v>10000</v>
      </c>
      <c r="Q240" s="26">
        <v>110</v>
      </c>
      <c r="R240" s="19">
        <v>3.3220596517330399E-2</v>
      </c>
      <c r="S240" s="26">
        <v>16</v>
      </c>
      <c r="T240" s="7">
        <v>6000</v>
      </c>
      <c r="U240" s="2">
        <v>142</v>
      </c>
      <c r="V240" s="11">
        <v>1503.37</v>
      </c>
      <c r="W240" s="14" t="s">
        <v>5281</v>
      </c>
      <c r="X240" s="18">
        <v>1</v>
      </c>
      <c r="Y240" s="9">
        <v>6000</v>
      </c>
      <c r="Z240" s="19">
        <f t="shared" si="60"/>
        <v>0</v>
      </c>
      <c r="AA240" s="25">
        <v>1503.37</v>
      </c>
      <c r="AB240" s="30">
        <f t="shared" si="61"/>
        <v>263000</v>
      </c>
      <c r="AC240" s="30">
        <f t="shared" si="71"/>
        <v>2.2813688212927757E-2</v>
      </c>
      <c r="AD240" s="31">
        <f t="shared" si="72"/>
        <v>2.5095057034220534</v>
      </c>
      <c r="AE240" s="31">
        <f t="shared" si="73"/>
        <v>3.2395437262357416</v>
      </c>
      <c r="AG240" s="30">
        <f t="shared" si="62"/>
        <v>927000</v>
      </c>
      <c r="AH240" s="30">
        <f t="shared" si="68"/>
        <v>6.4724919093851136E-3</v>
      </c>
      <c r="AI240" s="31">
        <f t="shared" si="69"/>
        <v>0.71197411003236244</v>
      </c>
      <c r="AJ240" s="31">
        <f t="shared" si="70"/>
        <v>0.91909385113268616</v>
      </c>
      <c r="AK240" s="30">
        <f>IF(W240="si",($S240*'COSTOS DE CREDITOS'!$C$27)/DATA!$G240,"")</f>
        <v>47.07631125553273</v>
      </c>
      <c r="AL240" s="90">
        <f>IF(W240="si",'COSTOS DE CREDITOS'!$C$35,"")</f>
        <v>20.421138461538462</v>
      </c>
      <c r="AM240" s="30">
        <f t="shared" si="63"/>
        <v>369.23076923076923</v>
      </c>
      <c r="AN240" s="30">
        <f t="shared" si="64"/>
        <v>0</v>
      </c>
      <c r="AO240" s="30">
        <f t="shared" si="65"/>
        <v>436.72821894784045</v>
      </c>
      <c r="AP240" s="30">
        <f t="shared" si="66"/>
        <v>1066.6417810521593</v>
      </c>
      <c r="AQ240" s="19">
        <f t="shared" si="67"/>
        <v>0.70950050955663568</v>
      </c>
    </row>
    <row r="241" spans="1:43" x14ac:dyDescent="0.2">
      <c r="A241" s="23" t="s">
        <v>5665</v>
      </c>
      <c r="B241" s="6" t="s">
        <v>5673</v>
      </c>
      <c r="C241" s="6" t="s">
        <v>5667</v>
      </c>
      <c r="D241" s="2">
        <v>142760</v>
      </c>
      <c r="E241" s="2">
        <v>143056</v>
      </c>
      <c r="F241" s="3" t="s">
        <v>329</v>
      </c>
      <c r="G241" s="2">
        <v>8</v>
      </c>
      <c r="H241" s="2">
        <v>143070</v>
      </c>
      <c r="I241" s="3" t="s">
        <v>330</v>
      </c>
      <c r="J241" s="15">
        <v>44967</v>
      </c>
      <c r="K241" s="24">
        <v>1090874307</v>
      </c>
      <c r="L241" s="15">
        <v>44972</v>
      </c>
      <c r="M241" s="15">
        <v>44985</v>
      </c>
      <c r="N241" s="15"/>
      <c r="O241" s="26">
        <f>VLOOKUP(D241,quash!A$2:$I$7791,9,FALSE)</f>
        <v>2</v>
      </c>
      <c r="P241" s="7">
        <v>15000</v>
      </c>
      <c r="Q241" s="26">
        <v>92</v>
      </c>
      <c r="R241" s="19">
        <v>5.9818464604665302E-3</v>
      </c>
      <c r="S241" s="26">
        <v>16</v>
      </c>
      <c r="T241" s="7">
        <v>10000</v>
      </c>
      <c r="U241" s="2">
        <v>142</v>
      </c>
      <c r="V241" s="11">
        <v>2510.34</v>
      </c>
      <c r="W241" s="14" t="s">
        <v>5281</v>
      </c>
      <c r="X241" s="18">
        <v>1</v>
      </c>
      <c r="Y241" s="9">
        <v>10000</v>
      </c>
      <c r="Z241" s="19">
        <f t="shared" si="60"/>
        <v>0</v>
      </c>
      <c r="AA241" s="25">
        <v>2510.34</v>
      </c>
      <c r="AB241" s="30">
        <f t="shared" si="61"/>
        <v>471000</v>
      </c>
      <c r="AC241" s="30">
        <f t="shared" si="71"/>
        <v>2.1231422505307854E-2</v>
      </c>
      <c r="AD241" s="31">
        <f t="shared" si="72"/>
        <v>1.9532908704883225</v>
      </c>
      <c r="AE241" s="31">
        <f t="shared" si="73"/>
        <v>3.0148619957537153</v>
      </c>
      <c r="AG241" s="30">
        <f t="shared" si="62"/>
        <v>1695000</v>
      </c>
      <c r="AH241" s="30">
        <f t="shared" si="68"/>
        <v>5.8997050147492625E-3</v>
      </c>
      <c r="AI241" s="31">
        <f t="shared" si="69"/>
        <v>0.54277286135693215</v>
      </c>
      <c r="AJ241" s="31">
        <f t="shared" si="70"/>
        <v>0.83775811209439532</v>
      </c>
      <c r="AK241" s="30">
        <f>IF(W241="si",($S241*'COSTOS DE CREDITOS'!$C$27)/DATA!$G241,"")</f>
        <v>41.191772348591137</v>
      </c>
      <c r="AL241" s="90">
        <f>IF(W241="si",'COSTOS DE CREDITOS'!$C$35,"")</f>
        <v>20.421138461538462</v>
      </c>
      <c r="AM241" s="30">
        <f t="shared" si="63"/>
        <v>615.38461538461547</v>
      </c>
      <c r="AN241" s="30">
        <f t="shared" si="64"/>
        <v>0</v>
      </c>
      <c r="AO241" s="30">
        <f t="shared" si="65"/>
        <v>676.99752619474509</v>
      </c>
      <c r="AP241" s="30">
        <f t="shared" si="66"/>
        <v>1833.3424738052549</v>
      </c>
      <c r="AQ241" s="19">
        <f t="shared" si="67"/>
        <v>0.73031640088802907</v>
      </c>
    </row>
    <row r="242" spans="1:43" x14ac:dyDescent="0.2">
      <c r="A242" s="23" t="s">
        <v>5665</v>
      </c>
      <c r="B242" s="6" t="s">
        <v>5673</v>
      </c>
      <c r="C242" s="6" t="s">
        <v>5667</v>
      </c>
      <c r="D242" s="2">
        <v>142758</v>
      </c>
      <c r="E242" s="2">
        <v>143056</v>
      </c>
      <c r="F242" s="3" t="s">
        <v>329</v>
      </c>
      <c r="G242" s="2">
        <v>8</v>
      </c>
      <c r="H242" s="2">
        <v>143071</v>
      </c>
      <c r="I242" s="3" t="s">
        <v>331</v>
      </c>
      <c r="J242" s="15">
        <v>44967</v>
      </c>
      <c r="K242" s="24">
        <v>1090872491</v>
      </c>
      <c r="L242" s="15">
        <v>44972</v>
      </c>
      <c r="M242" s="15">
        <v>44985</v>
      </c>
      <c r="N242" s="15"/>
      <c r="O242" s="26">
        <f>VLOOKUP(D242,quash!A$2:$I$7791,9,FALSE)</f>
        <v>2</v>
      </c>
      <c r="P242" s="7">
        <v>15000</v>
      </c>
      <c r="Q242" s="26">
        <v>92</v>
      </c>
      <c r="R242" s="19">
        <v>5.9818464604665302E-3</v>
      </c>
      <c r="S242" s="26">
        <v>16</v>
      </c>
      <c r="T242" s="7">
        <v>10000</v>
      </c>
      <c r="U242" s="2">
        <v>142</v>
      </c>
      <c r="V242" s="11">
        <v>2510.34</v>
      </c>
      <c r="W242" s="14" t="s">
        <v>5281</v>
      </c>
      <c r="X242" s="18">
        <v>1</v>
      </c>
      <c r="Y242" s="9">
        <v>10000</v>
      </c>
      <c r="Z242" s="19">
        <f t="shared" si="60"/>
        <v>0</v>
      </c>
      <c r="AA242" s="25">
        <v>2510.34</v>
      </c>
      <c r="AB242" s="30">
        <f t="shared" si="61"/>
        <v>471000</v>
      </c>
      <c r="AC242" s="30">
        <f t="shared" si="71"/>
        <v>2.1231422505307854E-2</v>
      </c>
      <c r="AD242" s="31">
        <f t="shared" si="72"/>
        <v>1.9532908704883225</v>
      </c>
      <c r="AE242" s="31">
        <f t="shared" si="73"/>
        <v>3.0148619957537153</v>
      </c>
      <c r="AG242" s="30">
        <f t="shared" si="62"/>
        <v>1695000</v>
      </c>
      <c r="AH242" s="30">
        <f t="shared" si="68"/>
        <v>5.8997050147492625E-3</v>
      </c>
      <c r="AI242" s="31">
        <f t="shared" si="69"/>
        <v>0.54277286135693215</v>
      </c>
      <c r="AJ242" s="31">
        <f t="shared" si="70"/>
        <v>0.83775811209439532</v>
      </c>
      <c r="AK242" s="30">
        <f>IF(W242="si",($S242*'COSTOS DE CREDITOS'!$C$27)/DATA!$G242,"")</f>
        <v>41.191772348591137</v>
      </c>
      <c r="AL242" s="90">
        <f>IF(W242="si",'COSTOS DE CREDITOS'!$C$35,"")</f>
        <v>20.421138461538462</v>
      </c>
      <c r="AM242" s="30">
        <f t="shared" si="63"/>
        <v>615.38461538461547</v>
      </c>
      <c r="AN242" s="30">
        <f t="shared" si="64"/>
        <v>0</v>
      </c>
      <c r="AO242" s="30">
        <f t="shared" si="65"/>
        <v>676.99752619474509</v>
      </c>
      <c r="AP242" s="30">
        <f t="shared" si="66"/>
        <v>1833.3424738052549</v>
      </c>
      <c r="AQ242" s="19">
        <f t="shared" si="67"/>
        <v>0.73031640088802907</v>
      </c>
    </row>
    <row r="243" spans="1:43" x14ac:dyDescent="0.2">
      <c r="A243" s="23" t="s">
        <v>5665</v>
      </c>
      <c r="B243" s="6" t="s">
        <v>5673</v>
      </c>
      <c r="C243" s="6" t="s">
        <v>5667</v>
      </c>
      <c r="D243" s="2">
        <v>142769</v>
      </c>
      <c r="E243" s="2">
        <v>143056</v>
      </c>
      <c r="F243" s="3" t="s">
        <v>329</v>
      </c>
      <c r="G243" s="2">
        <v>8</v>
      </c>
      <c r="H243" s="2">
        <v>143072</v>
      </c>
      <c r="I243" s="3" t="s">
        <v>332</v>
      </c>
      <c r="J243" s="15">
        <v>44967</v>
      </c>
      <c r="K243" s="24">
        <v>1090889865</v>
      </c>
      <c r="L243" s="15">
        <v>44972</v>
      </c>
      <c r="M243" s="15">
        <v>44985</v>
      </c>
      <c r="N243" s="15"/>
      <c r="O243" s="26">
        <f>VLOOKUP(D243,quash!A$2:$I$7791,9,FALSE)</f>
        <v>5</v>
      </c>
      <c r="P243" s="7">
        <v>15000</v>
      </c>
      <c r="Q243" s="26">
        <v>92</v>
      </c>
      <c r="R243" s="19">
        <v>5.9818464604665302E-3</v>
      </c>
      <c r="S243" s="26">
        <v>16</v>
      </c>
      <c r="T243" s="7">
        <v>10000</v>
      </c>
      <c r="U243" s="2">
        <v>142</v>
      </c>
      <c r="V243" s="11">
        <v>2510.34</v>
      </c>
      <c r="W243" s="14" t="s">
        <v>5281</v>
      </c>
      <c r="X243" s="18">
        <v>1</v>
      </c>
      <c r="Y243" s="9">
        <v>10000</v>
      </c>
      <c r="Z243" s="19">
        <f t="shared" si="60"/>
        <v>0</v>
      </c>
      <c r="AA243" s="25">
        <v>2510.34</v>
      </c>
      <c r="AB243" s="30">
        <f t="shared" si="61"/>
        <v>102000</v>
      </c>
      <c r="AC243" s="30">
        <f t="shared" si="71"/>
        <v>9.8039215686274508E-2</v>
      </c>
      <c r="AD243" s="31">
        <f t="shared" si="72"/>
        <v>9.0196078431372548</v>
      </c>
      <c r="AE243" s="31">
        <f t="shared" si="73"/>
        <v>13.921568627450981</v>
      </c>
      <c r="AG243" s="30">
        <f t="shared" si="62"/>
        <v>352000</v>
      </c>
      <c r="AH243" s="30">
        <f t="shared" si="68"/>
        <v>2.8409090909090908E-2</v>
      </c>
      <c r="AI243" s="31">
        <f t="shared" si="69"/>
        <v>2.6136363636363638</v>
      </c>
      <c r="AJ243" s="31">
        <f t="shared" si="70"/>
        <v>4.0340909090909092</v>
      </c>
      <c r="AK243" s="30">
        <f>IF(W243="si",($S243*'COSTOS DE CREDITOS'!$C$27)/DATA!$G243,"")</f>
        <v>41.191772348591137</v>
      </c>
      <c r="AL243" s="90">
        <f>IF(W243="si",'COSTOS DE CREDITOS'!$C$35,"")</f>
        <v>20.421138461538462</v>
      </c>
      <c r="AM243" s="30">
        <f t="shared" si="63"/>
        <v>615.38461538461547</v>
      </c>
      <c r="AN243" s="30">
        <f t="shared" si="64"/>
        <v>0</v>
      </c>
      <c r="AO243" s="30">
        <f t="shared" si="65"/>
        <v>676.99752619474509</v>
      </c>
      <c r="AP243" s="30">
        <f t="shared" si="66"/>
        <v>1833.3424738052549</v>
      </c>
      <c r="AQ243" s="19">
        <f t="shared" si="67"/>
        <v>0.73031640088802907</v>
      </c>
    </row>
    <row r="244" spans="1:43" x14ac:dyDescent="0.2">
      <c r="A244" s="23" t="s">
        <v>5665</v>
      </c>
      <c r="B244" s="6" t="s">
        <v>5685</v>
      </c>
      <c r="C244" s="6" t="s">
        <v>5680</v>
      </c>
      <c r="D244" s="2">
        <v>142643</v>
      </c>
      <c r="E244" s="2">
        <v>143247</v>
      </c>
      <c r="F244" s="3" t="s">
        <v>325</v>
      </c>
      <c r="G244" s="2">
        <v>7</v>
      </c>
      <c r="H244" s="2">
        <v>143249</v>
      </c>
      <c r="I244" s="3" t="s">
        <v>333</v>
      </c>
      <c r="J244" s="15">
        <v>44966</v>
      </c>
      <c r="K244" s="24">
        <v>1090103457</v>
      </c>
      <c r="L244" s="15">
        <v>44973</v>
      </c>
      <c r="M244" s="15">
        <v>44985</v>
      </c>
      <c r="N244" s="15"/>
      <c r="O244" s="26">
        <f>VLOOKUP(D244,quash!A$2:$I$7791,9,FALSE)</f>
        <v>1</v>
      </c>
      <c r="P244" s="7">
        <v>10000</v>
      </c>
      <c r="Q244" s="26">
        <v>132</v>
      </c>
      <c r="R244" s="19">
        <v>5.8283715876113903E-2</v>
      </c>
      <c r="S244" s="26">
        <v>16</v>
      </c>
      <c r="T244" s="7">
        <v>7000</v>
      </c>
      <c r="U244" s="2">
        <v>142</v>
      </c>
      <c r="V244" s="11">
        <v>1758.65</v>
      </c>
      <c r="W244" s="14" t="s">
        <v>5281</v>
      </c>
      <c r="X244" s="18">
        <v>1</v>
      </c>
      <c r="Y244" s="9">
        <v>7000</v>
      </c>
      <c r="Z244" s="19">
        <f t="shared" si="60"/>
        <v>0</v>
      </c>
      <c r="AA244" s="25">
        <v>1758.65</v>
      </c>
      <c r="AB244" s="30">
        <f t="shared" si="61"/>
        <v>462000</v>
      </c>
      <c r="AC244" s="30">
        <f t="shared" si="71"/>
        <v>1.5151515151515152E-2</v>
      </c>
      <c r="AD244" s="31">
        <f t="shared" si="72"/>
        <v>2</v>
      </c>
      <c r="AE244" s="31">
        <f t="shared" si="73"/>
        <v>2.1515151515151514</v>
      </c>
      <c r="AG244" s="30">
        <f t="shared" si="62"/>
        <v>2427000</v>
      </c>
      <c r="AH244" s="30">
        <f t="shared" si="68"/>
        <v>2.88421920065925E-3</v>
      </c>
      <c r="AI244" s="31">
        <f t="shared" si="69"/>
        <v>0.38071693448702099</v>
      </c>
      <c r="AJ244" s="31">
        <f t="shared" si="70"/>
        <v>0.40955912649361348</v>
      </c>
      <c r="AK244" s="30">
        <f>IF(W244="si",($S244*'COSTOS DE CREDITOS'!$C$27)/DATA!$G244,"")</f>
        <v>47.07631125553273</v>
      </c>
      <c r="AL244" s="90">
        <f>IF(W244="si",'COSTOS DE CREDITOS'!$C$35,"")</f>
        <v>20.421138461538462</v>
      </c>
      <c r="AM244" s="30">
        <f t="shared" si="63"/>
        <v>430.76923076923077</v>
      </c>
      <c r="AN244" s="30">
        <f t="shared" si="64"/>
        <v>0</v>
      </c>
      <c r="AO244" s="30">
        <f t="shared" si="65"/>
        <v>498.26668048630199</v>
      </c>
      <c r="AP244" s="30">
        <f t="shared" si="66"/>
        <v>1260.3833195136981</v>
      </c>
      <c r="AQ244" s="19">
        <f t="shared" si="67"/>
        <v>0.71667660962311885</v>
      </c>
    </row>
    <row r="245" spans="1:43" x14ac:dyDescent="0.2">
      <c r="A245" s="23" t="s">
        <v>5665</v>
      </c>
      <c r="B245" s="6" t="s">
        <v>5685</v>
      </c>
      <c r="C245" s="6" t="s">
        <v>5680</v>
      </c>
      <c r="D245" s="2">
        <v>142626</v>
      </c>
      <c r="E245" s="2">
        <v>143247</v>
      </c>
      <c r="F245" s="3" t="s">
        <v>325</v>
      </c>
      <c r="G245" s="2">
        <v>7</v>
      </c>
      <c r="H245" s="2">
        <v>143250</v>
      </c>
      <c r="I245" s="3" t="s">
        <v>334</v>
      </c>
      <c r="J245" s="15">
        <v>44966</v>
      </c>
      <c r="K245" s="24">
        <v>1090040727</v>
      </c>
      <c r="L245" s="15">
        <v>44973</v>
      </c>
      <c r="M245" s="15">
        <v>44985</v>
      </c>
      <c r="N245" s="15"/>
      <c r="O245" s="26">
        <f>VLOOKUP(D245,quash!A$2:$I$7791,9,FALSE)</f>
        <v>2</v>
      </c>
      <c r="P245" s="7">
        <v>10000</v>
      </c>
      <c r="Q245" s="26">
        <v>132</v>
      </c>
      <c r="R245" s="19">
        <v>5.8283715876113903E-2</v>
      </c>
      <c r="S245" s="26">
        <v>16</v>
      </c>
      <c r="T245" s="7">
        <v>7000</v>
      </c>
      <c r="U245" s="2">
        <v>142</v>
      </c>
      <c r="V245" s="11">
        <v>1758.65</v>
      </c>
      <c r="W245" s="14" t="s">
        <v>5281</v>
      </c>
      <c r="X245" s="18">
        <v>1</v>
      </c>
      <c r="Y245" s="9">
        <v>7000</v>
      </c>
      <c r="Z245" s="19">
        <f t="shared" si="60"/>
        <v>0</v>
      </c>
      <c r="AA245" s="25">
        <v>1758.65</v>
      </c>
      <c r="AB245" s="30">
        <f t="shared" si="61"/>
        <v>471000</v>
      </c>
      <c r="AC245" s="30">
        <f t="shared" si="71"/>
        <v>1.4861995753715499E-2</v>
      </c>
      <c r="AD245" s="31">
        <f t="shared" si="72"/>
        <v>1.9617834394904459</v>
      </c>
      <c r="AE245" s="31">
        <f t="shared" si="73"/>
        <v>2.1104033970276008</v>
      </c>
      <c r="AG245" s="30">
        <f t="shared" si="62"/>
        <v>1695000</v>
      </c>
      <c r="AH245" s="30">
        <f t="shared" si="68"/>
        <v>4.1297935103244837E-3</v>
      </c>
      <c r="AI245" s="31">
        <f t="shared" si="69"/>
        <v>0.54513274336283191</v>
      </c>
      <c r="AJ245" s="31">
        <f t="shared" si="70"/>
        <v>0.58643067846607666</v>
      </c>
      <c r="AK245" s="30">
        <f>IF(W245="si",($S245*'COSTOS DE CREDITOS'!$C$27)/DATA!$G245,"")</f>
        <v>47.07631125553273</v>
      </c>
      <c r="AL245" s="90">
        <f>IF(W245="si",'COSTOS DE CREDITOS'!$C$35,"")</f>
        <v>20.421138461538462</v>
      </c>
      <c r="AM245" s="30">
        <f t="shared" si="63"/>
        <v>430.76923076923077</v>
      </c>
      <c r="AN245" s="30">
        <f t="shared" si="64"/>
        <v>0</v>
      </c>
      <c r="AO245" s="30">
        <f t="shared" si="65"/>
        <v>498.26668048630199</v>
      </c>
      <c r="AP245" s="30">
        <f t="shared" si="66"/>
        <v>1260.3833195136981</v>
      </c>
      <c r="AQ245" s="19">
        <f t="shared" si="67"/>
        <v>0.71667660962311885</v>
      </c>
    </row>
    <row r="246" spans="1:43" x14ac:dyDescent="0.2">
      <c r="A246" s="23" t="s">
        <v>5665</v>
      </c>
      <c r="B246" s="6" t="s">
        <v>5685</v>
      </c>
      <c r="C246" s="6" t="s">
        <v>5680</v>
      </c>
      <c r="D246" s="2">
        <v>142642</v>
      </c>
      <c r="E246" s="2">
        <v>143247</v>
      </c>
      <c r="F246" s="3" t="s">
        <v>325</v>
      </c>
      <c r="G246" s="2">
        <v>7</v>
      </c>
      <c r="H246" s="2">
        <v>143251</v>
      </c>
      <c r="I246" s="3" t="s">
        <v>335</v>
      </c>
      <c r="J246" s="15">
        <v>44966</v>
      </c>
      <c r="K246" s="24">
        <v>1090100103</v>
      </c>
      <c r="L246" s="15">
        <v>44973</v>
      </c>
      <c r="M246" s="15">
        <v>44985</v>
      </c>
      <c r="N246" s="15"/>
      <c r="O246" s="26">
        <f>VLOOKUP(D246,quash!A$2:$I$7791,9,FALSE)</f>
        <v>1</v>
      </c>
      <c r="P246" s="7">
        <v>10000</v>
      </c>
      <c r="Q246" s="26">
        <v>127</v>
      </c>
      <c r="R246" s="19">
        <v>5.24391097594855E-2</v>
      </c>
      <c r="S246" s="26">
        <v>16</v>
      </c>
      <c r="T246" s="7">
        <v>5000</v>
      </c>
      <c r="U246" s="2">
        <v>147</v>
      </c>
      <c r="V246" s="11">
        <v>1303.3399999999999</v>
      </c>
      <c r="W246" s="14" t="s">
        <v>5281</v>
      </c>
      <c r="X246" s="18">
        <v>1</v>
      </c>
      <c r="Y246" s="9">
        <v>5000</v>
      </c>
      <c r="Z246" s="19">
        <f t="shared" si="60"/>
        <v>0</v>
      </c>
      <c r="AA246" s="25">
        <v>1303.3399999999999</v>
      </c>
      <c r="AB246" s="30">
        <f t="shared" si="61"/>
        <v>462000</v>
      </c>
      <c r="AC246" s="30">
        <f t="shared" si="71"/>
        <v>1.0822510822510822E-2</v>
      </c>
      <c r="AD246" s="31">
        <f t="shared" si="72"/>
        <v>1.3744588744588744</v>
      </c>
      <c r="AE246" s="31">
        <f t="shared" si="73"/>
        <v>1.5909090909090908</v>
      </c>
      <c r="AG246" s="30">
        <f t="shared" si="62"/>
        <v>2427000</v>
      </c>
      <c r="AH246" s="30">
        <f t="shared" si="68"/>
        <v>2.0601565718994645E-3</v>
      </c>
      <c r="AI246" s="31">
        <f t="shared" si="69"/>
        <v>0.261639884631232</v>
      </c>
      <c r="AJ246" s="31">
        <f t="shared" si="70"/>
        <v>0.30284301606922126</v>
      </c>
      <c r="AK246" s="30">
        <f>IF(W246="si",($S246*'COSTOS DE CREDITOS'!$C$27)/DATA!$G246,"")</f>
        <v>47.07631125553273</v>
      </c>
      <c r="AL246" s="90">
        <f>IF(W246="si",'COSTOS DE CREDITOS'!$C$35,"")</f>
        <v>20.421138461538462</v>
      </c>
      <c r="AM246" s="30">
        <f t="shared" si="63"/>
        <v>307.69230769230774</v>
      </c>
      <c r="AN246" s="30">
        <f t="shared" si="64"/>
        <v>0</v>
      </c>
      <c r="AO246" s="30">
        <f t="shared" si="65"/>
        <v>375.1897574093789</v>
      </c>
      <c r="AP246" s="30">
        <f t="shared" si="66"/>
        <v>928.15024259062102</v>
      </c>
      <c r="AQ246" s="19">
        <f t="shared" si="67"/>
        <v>0.71213209338363059</v>
      </c>
    </row>
    <row r="247" spans="1:43" x14ac:dyDescent="0.2">
      <c r="A247" s="23" t="s">
        <v>5665</v>
      </c>
      <c r="B247" s="6" t="s">
        <v>5685</v>
      </c>
      <c r="C247" s="6" t="s">
        <v>5680</v>
      </c>
      <c r="D247" s="2">
        <v>142897</v>
      </c>
      <c r="E247" s="2">
        <v>143247</v>
      </c>
      <c r="F247" s="3" t="s">
        <v>325</v>
      </c>
      <c r="G247" s="2">
        <v>7</v>
      </c>
      <c r="H247" s="2">
        <v>143252</v>
      </c>
      <c r="I247" s="3" t="s">
        <v>336</v>
      </c>
      <c r="J247" s="15">
        <v>44970</v>
      </c>
      <c r="K247" s="24">
        <v>1092148412</v>
      </c>
      <c r="L247" s="15">
        <v>44973</v>
      </c>
      <c r="M247" s="15">
        <v>44985</v>
      </c>
      <c r="N247" s="15"/>
      <c r="O247" s="26">
        <f>VLOOKUP(D247,quash!A$2:$I$7791,9,FALSE)</f>
        <v>1</v>
      </c>
      <c r="P247" s="7">
        <v>10000</v>
      </c>
      <c r="Q247" s="26">
        <v>127</v>
      </c>
      <c r="R247" s="19">
        <v>5.24391097594855E-2</v>
      </c>
      <c r="S247" s="26">
        <v>16</v>
      </c>
      <c r="T247" s="7">
        <v>5000</v>
      </c>
      <c r="U247" s="2">
        <v>147</v>
      </c>
      <c r="V247" s="11">
        <v>1303.3399999999999</v>
      </c>
      <c r="W247" s="14" t="s">
        <v>5281</v>
      </c>
      <c r="X247" s="18">
        <v>1</v>
      </c>
      <c r="Y247" s="9">
        <v>5000</v>
      </c>
      <c r="Z247" s="19">
        <f t="shared" si="60"/>
        <v>0</v>
      </c>
      <c r="AA247" s="25">
        <v>1303.3399999999999</v>
      </c>
      <c r="AB247" s="30">
        <f t="shared" si="61"/>
        <v>462000</v>
      </c>
      <c r="AC247" s="30">
        <f t="shared" si="71"/>
        <v>1.0822510822510822E-2</v>
      </c>
      <c r="AD247" s="31">
        <f t="shared" si="72"/>
        <v>1.3744588744588744</v>
      </c>
      <c r="AE247" s="31">
        <f t="shared" si="73"/>
        <v>1.5909090909090908</v>
      </c>
      <c r="AG247" s="30">
        <f t="shared" si="62"/>
        <v>2427000</v>
      </c>
      <c r="AH247" s="30">
        <f t="shared" si="68"/>
        <v>2.0601565718994645E-3</v>
      </c>
      <c r="AI247" s="31">
        <f t="shared" si="69"/>
        <v>0.261639884631232</v>
      </c>
      <c r="AJ247" s="31">
        <f t="shared" si="70"/>
        <v>0.30284301606922126</v>
      </c>
      <c r="AK247" s="30">
        <f>IF(W247="si",($S247*'COSTOS DE CREDITOS'!$C$27)/DATA!$G247,"")</f>
        <v>47.07631125553273</v>
      </c>
      <c r="AL247" s="90">
        <f>IF(W247="si",'COSTOS DE CREDITOS'!$C$35,"")</f>
        <v>20.421138461538462</v>
      </c>
      <c r="AM247" s="30">
        <f t="shared" si="63"/>
        <v>307.69230769230774</v>
      </c>
      <c r="AN247" s="30">
        <f t="shared" si="64"/>
        <v>0</v>
      </c>
      <c r="AO247" s="30">
        <f t="shared" si="65"/>
        <v>375.1897574093789</v>
      </c>
      <c r="AP247" s="30">
        <f t="shared" si="66"/>
        <v>928.15024259062102</v>
      </c>
      <c r="AQ247" s="19">
        <f t="shared" si="67"/>
        <v>0.71213209338363059</v>
      </c>
    </row>
    <row r="248" spans="1:43" x14ac:dyDescent="0.2">
      <c r="A248" s="23" t="s">
        <v>5665</v>
      </c>
      <c r="B248" s="6" t="s">
        <v>5685</v>
      </c>
      <c r="C248" s="6" t="s">
        <v>5680</v>
      </c>
      <c r="D248" s="2">
        <v>142754</v>
      </c>
      <c r="E248" s="2">
        <v>143247</v>
      </c>
      <c r="F248" s="3" t="s">
        <v>325</v>
      </c>
      <c r="G248" s="2">
        <v>7</v>
      </c>
      <c r="H248" s="2">
        <v>143253</v>
      </c>
      <c r="I248" s="3" t="s">
        <v>337</v>
      </c>
      <c r="J248" s="15">
        <v>44967</v>
      </c>
      <c r="K248" s="24">
        <v>1090843491</v>
      </c>
      <c r="L248" s="15">
        <v>44973</v>
      </c>
      <c r="M248" s="15">
        <v>44985</v>
      </c>
      <c r="N248" s="15"/>
      <c r="O248" s="26">
        <f>VLOOKUP(D248,quash!A$2:$I$7791,9,FALSE)</f>
        <v>1</v>
      </c>
      <c r="P248" s="7">
        <v>13000</v>
      </c>
      <c r="Q248" s="26">
        <v>115</v>
      </c>
      <c r="R248" s="19">
        <v>3.97705569269148E-2</v>
      </c>
      <c r="S248" s="26">
        <v>16</v>
      </c>
      <c r="T248" s="7">
        <v>6000</v>
      </c>
      <c r="U248" s="2">
        <v>142</v>
      </c>
      <c r="V248" s="11">
        <v>1503.37</v>
      </c>
      <c r="W248" s="14" t="s">
        <v>5281</v>
      </c>
      <c r="X248" s="18">
        <v>1</v>
      </c>
      <c r="Y248" s="9">
        <v>6000</v>
      </c>
      <c r="Z248" s="19">
        <f t="shared" si="60"/>
        <v>0</v>
      </c>
      <c r="AA248" s="25">
        <v>1503.37</v>
      </c>
      <c r="AB248" s="30">
        <f t="shared" si="61"/>
        <v>462000</v>
      </c>
      <c r="AC248" s="30">
        <f t="shared" si="71"/>
        <v>1.2987012987012988E-2</v>
      </c>
      <c r="AD248" s="31">
        <f t="shared" si="72"/>
        <v>1.4935064935064937</v>
      </c>
      <c r="AE248" s="31">
        <f t="shared" si="73"/>
        <v>1.8441558441558443</v>
      </c>
      <c r="AG248" s="30">
        <f t="shared" si="62"/>
        <v>2427000</v>
      </c>
      <c r="AH248" s="30">
        <f t="shared" si="68"/>
        <v>2.472187886279357E-3</v>
      </c>
      <c r="AI248" s="31">
        <f t="shared" si="69"/>
        <v>0.28430160692212608</v>
      </c>
      <c r="AJ248" s="31">
        <f t="shared" si="70"/>
        <v>0.35105067985166871</v>
      </c>
      <c r="AK248" s="30">
        <f>IF(W248="si",($S248*'COSTOS DE CREDITOS'!$C$27)/DATA!$G248,"")</f>
        <v>47.07631125553273</v>
      </c>
      <c r="AL248" s="90">
        <f>IF(W248="si",'COSTOS DE CREDITOS'!$C$35,"")</f>
        <v>20.421138461538462</v>
      </c>
      <c r="AM248" s="30">
        <f t="shared" si="63"/>
        <v>369.23076923076923</v>
      </c>
      <c r="AN248" s="30">
        <f t="shared" si="64"/>
        <v>0</v>
      </c>
      <c r="AO248" s="30">
        <f t="shared" si="65"/>
        <v>436.72821894784045</v>
      </c>
      <c r="AP248" s="30">
        <f t="shared" si="66"/>
        <v>1066.6417810521593</v>
      </c>
      <c r="AQ248" s="19">
        <f t="shared" si="67"/>
        <v>0.70950050955663568</v>
      </c>
    </row>
    <row r="249" spans="1:43" x14ac:dyDescent="0.2">
      <c r="A249" s="23" t="s">
        <v>5665</v>
      </c>
      <c r="B249" s="6" t="s">
        <v>5685</v>
      </c>
      <c r="C249" s="6" t="s">
        <v>5680</v>
      </c>
      <c r="D249" s="2">
        <v>142732</v>
      </c>
      <c r="E249" s="2">
        <v>143247</v>
      </c>
      <c r="F249" s="3" t="s">
        <v>325</v>
      </c>
      <c r="G249" s="2">
        <v>7</v>
      </c>
      <c r="H249" s="2">
        <v>143254</v>
      </c>
      <c r="I249" s="3" t="s">
        <v>338</v>
      </c>
      <c r="J249" s="15">
        <v>44967</v>
      </c>
      <c r="K249" s="24">
        <v>1090780019</v>
      </c>
      <c r="L249" s="15">
        <v>44973</v>
      </c>
      <c r="M249" s="15">
        <v>44985</v>
      </c>
      <c r="N249" s="15"/>
      <c r="O249" s="26">
        <f>VLOOKUP(D249,quash!A$2:$I$7791,9,FALSE)</f>
        <v>2</v>
      </c>
      <c r="P249" s="7">
        <v>10000</v>
      </c>
      <c r="Q249" s="26">
        <v>132</v>
      </c>
      <c r="R249" s="19">
        <v>5.8283715876113903E-2</v>
      </c>
      <c r="S249" s="26">
        <v>16</v>
      </c>
      <c r="T249" s="7">
        <v>7000</v>
      </c>
      <c r="U249" s="2">
        <v>142</v>
      </c>
      <c r="V249" s="11">
        <v>1758.65</v>
      </c>
      <c r="W249" s="14" t="s">
        <v>5281</v>
      </c>
      <c r="X249" s="18">
        <v>1</v>
      </c>
      <c r="Y249" s="9">
        <v>7000</v>
      </c>
      <c r="Z249" s="19">
        <f t="shared" si="60"/>
        <v>0</v>
      </c>
      <c r="AA249" s="25">
        <v>1758.65</v>
      </c>
      <c r="AB249" s="30">
        <f t="shared" si="61"/>
        <v>471000</v>
      </c>
      <c r="AC249" s="30">
        <f t="shared" si="71"/>
        <v>1.4861995753715499E-2</v>
      </c>
      <c r="AD249" s="31">
        <f t="shared" si="72"/>
        <v>1.9617834394904459</v>
      </c>
      <c r="AE249" s="31">
        <f t="shared" si="73"/>
        <v>2.1104033970276008</v>
      </c>
      <c r="AG249" s="30">
        <f t="shared" si="62"/>
        <v>1695000</v>
      </c>
      <c r="AH249" s="30">
        <f t="shared" si="68"/>
        <v>4.1297935103244837E-3</v>
      </c>
      <c r="AI249" s="31">
        <f t="shared" si="69"/>
        <v>0.54513274336283191</v>
      </c>
      <c r="AJ249" s="31">
        <f t="shared" si="70"/>
        <v>0.58643067846607666</v>
      </c>
      <c r="AK249" s="30">
        <f>IF(W249="si",($S249*'COSTOS DE CREDITOS'!$C$27)/DATA!$G249,"")</f>
        <v>47.07631125553273</v>
      </c>
      <c r="AL249" s="90">
        <f>IF(W249="si",'COSTOS DE CREDITOS'!$C$35,"")</f>
        <v>20.421138461538462</v>
      </c>
      <c r="AM249" s="30">
        <f t="shared" si="63"/>
        <v>430.76923076923077</v>
      </c>
      <c r="AN249" s="30">
        <f t="shared" si="64"/>
        <v>0</v>
      </c>
      <c r="AO249" s="30">
        <f t="shared" si="65"/>
        <v>498.26668048630199</v>
      </c>
      <c r="AP249" s="30">
        <f t="shared" si="66"/>
        <v>1260.3833195136981</v>
      </c>
      <c r="AQ249" s="19">
        <f t="shared" si="67"/>
        <v>0.71667660962311885</v>
      </c>
    </row>
    <row r="250" spans="1:43" x14ac:dyDescent="0.2">
      <c r="A250" s="23" t="s">
        <v>5665</v>
      </c>
      <c r="B250" s="6" t="s">
        <v>5685</v>
      </c>
      <c r="C250" s="6" t="s">
        <v>5680</v>
      </c>
      <c r="D250" s="2">
        <v>143098</v>
      </c>
      <c r="E250" s="2">
        <v>143264</v>
      </c>
      <c r="F250" s="3" t="s">
        <v>339</v>
      </c>
      <c r="G250" s="2">
        <v>7</v>
      </c>
      <c r="H250" s="2">
        <v>143270</v>
      </c>
      <c r="I250" s="3" t="s">
        <v>340</v>
      </c>
      <c r="J250" s="15">
        <v>44971</v>
      </c>
      <c r="K250" s="24">
        <v>1092816972</v>
      </c>
      <c r="L250" s="15">
        <v>44973</v>
      </c>
      <c r="M250" s="15">
        <v>44985</v>
      </c>
      <c r="N250" s="15"/>
      <c r="O250" s="26">
        <f>VLOOKUP(D250,quash!A$2:$I$7791,9,FALSE)</f>
        <v>1</v>
      </c>
      <c r="P250" s="7">
        <v>10000</v>
      </c>
      <c r="Q250" s="26">
        <v>127</v>
      </c>
      <c r="R250" s="19">
        <v>5.24391097594855E-2</v>
      </c>
      <c r="S250" s="26">
        <v>16</v>
      </c>
      <c r="T250" s="7">
        <v>5000</v>
      </c>
      <c r="U250" s="2">
        <v>147</v>
      </c>
      <c r="V250" s="11">
        <v>1303.3399999999999</v>
      </c>
      <c r="W250" s="14" t="s">
        <v>5281</v>
      </c>
      <c r="X250" s="18">
        <v>1</v>
      </c>
      <c r="Y250" s="9">
        <v>5000</v>
      </c>
      <c r="Z250" s="19">
        <f t="shared" si="60"/>
        <v>0</v>
      </c>
      <c r="AA250" s="25">
        <v>1303.3399999999999</v>
      </c>
      <c r="AB250" s="30">
        <f t="shared" si="61"/>
        <v>462000</v>
      </c>
      <c r="AC250" s="30">
        <f t="shared" si="71"/>
        <v>1.0822510822510822E-2</v>
      </c>
      <c r="AD250" s="31">
        <f t="shared" si="72"/>
        <v>1.3744588744588744</v>
      </c>
      <c r="AE250" s="31">
        <f t="shared" si="73"/>
        <v>1.5909090909090908</v>
      </c>
      <c r="AG250" s="30">
        <f t="shared" si="62"/>
        <v>2427000</v>
      </c>
      <c r="AH250" s="30">
        <f t="shared" ref="AH250:AH281" si="74">IFERROR($T250/AG250,"")</f>
        <v>2.0601565718994645E-3</v>
      </c>
      <c r="AI250" s="31">
        <f t="shared" ref="AI250:AI281" si="75">IFERROR(AH250*$Q250,"")</f>
        <v>0.261639884631232</v>
      </c>
      <c r="AJ250" s="31">
        <f t="shared" ref="AJ250:AJ281" si="76">IFERROR(AH250*$U250,"")</f>
        <v>0.30284301606922126</v>
      </c>
      <c r="AK250" s="30">
        <f>IF(W250="si",($S250*'COSTOS DE CREDITOS'!$C$27)/DATA!$G250,"")</f>
        <v>47.07631125553273</v>
      </c>
      <c r="AL250" s="90">
        <f>IF(W250="si",'COSTOS DE CREDITOS'!$C$35,"")</f>
        <v>20.421138461538462</v>
      </c>
      <c r="AM250" s="30">
        <f t="shared" si="63"/>
        <v>307.69230769230774</v>
      </c>
      <c r="AN250" s="30">
        <f t="shared" si="64"/>
        <v>0</v>
      </c>
      <c r="AO250" s="30">
        <f t="shared" si="65"/>
        <v>375.1897574093789</v>
      </c>
      <c r="AP250" s="30">
        <f t="shared" si="66"/>
        <v>928.15024259062102</v>
      </c>
      <c r="AQ250" s="19">
        <f t="shared" si="67"/>
        <v>0.71213209338363059</v>
      </c>
    </row>
    <row r="251" spans="1:43" x14ac:dyDescent="0.2">
      <c r="A251" s="23" t="s">
        <v>5665</v>
      </c>
      <c r="B251" s="6" t="s">
        <v>5685</v>
      </c>
      <c r="C251" s="6" t="s">
        <v>5680</v>
      </c>
      <c r="D251" s="2">
        <v>143086</v>
      </c>
      <c r="E251" s="2">
        <v>143264</v>
      </c>
      <c r="F251" s="3" t="s">
        <v>339</v>
      </c>
      <c r="G251" s="2">
        <v>7</v>
      </c>
      <c r="H251" s="2">
        <v>143271</v>
      </c>
      <c r="I251" s="3" t="s">
        <v>341</v>
      </c>
      <c r="J251" s="15">
        <v>44971</v>
      </c>
      <c r="K251" s="24">
        <v>1092741133</v>
      </c>
      <c r="L251" s="15">
        <v>44973</v>
      </c>
      <c r="M251" s="15">
        <v>44985</v>
      </c>
      <c r="N251" s="15"/>
      <c r="O251" s="26">
        <f>VLOOKUP(D251,quash!A$2:$I$7791,9,FALSE)</f>
        <v>2</v>
      </c>
      <c r="P251" s="7">
        <v>10000</v>
      </c>
      <c r="Q251" s="26">
        <v>115</v>
      </c>
      <c r="R251" s="19">
        <v>3.97705569269148E-2</v>
      </c>
      <c r="S251" s="26">
        <v>16</v>
      </c>
      <c r="T251" s="7">
        <v>5000</v>
      </c>
      <c r="U251" s="2">
        <v>147</v>
      </c>
      <c r="V251" s="11">
        <v>1303.3399999999999</v>
      </c>
      <c r="W251" s="14" t="s">
        <v>5281</v>
      </c>
      <c r="X251" s="18">
        <v>1</v>
      </c>
      <c r="Y251" s="9">
        <v>5000</v>
      </c>
      <c r="Z251" s="19">
        <f t="shared" si="60"/>
        <v>0</v>
      </c>
      <c r="AA251" s="25">
        <v>1303.3399999999999</v>
      </c>
      <c r="AB251" s="30">
        <f t="shared" si="61"/>
        <v>471000</v>
      </c>
      <c r="AC251" s="30">
        <f t="shared" si="71"/>
        <v>1.0615711252653927E-2</v>
      </c>
      <c r="AD251" s="31">
        <f t="shared" si="72"/>
        <v>1.2208067940552016</v>
      </c>
      <c r="AE251" s="31">
        <f t="shared" si="73"/>
        <v>1.5605095541401273</v>
      </c>
      <c r="AG251" s="30">
        <f t="shared" si="62"/>
        <v>1695000</v>
      </c>
      <c r="AH251" s="30">
        <f t="shared" si="74"/>
        <v>2.9498525073746312E-3</v>
      </c>
      <c r="AI251" s="31">
        <f t="shared" si="75"/>
        <v>0.33923303834808261</v>
      </c>
      <c r="AJ251" s="31">
        <f t="shared" si="76"/>
        <v>0.4336283185840708</v>
      </c>
      <c r="AK251" s="30">
        <f>IF(W251="si",($S251*'COSTOS DE CREDITOS'!$C$27)/DATA!$G251,"")</f>
        <v>47.07631125553273</v>
      </c>
      <c r="AL251" s="90">
        <f>IF(W251="si",'COSTOS DE CREDITOS'!$C$35,"")</f>
        <v>20.421138461538462</v>
      </c>
      <c r="AM251" s="30">
        <f t="shared" si="63"/>
        <v>307.69230769230774</v>
      </c>
      <c r="AN251" s="30">
        <f t="shared" si="64"/>
        <v>0</v>
      </c>
      <c r="AO251" s="30">
        <f t="shared" si="65"/>
        <v>375.1897574093789</v>
      </c>
      <c r="AP251" s="30">
        <f t="shared" si="66"/>
        <v>928.15024259062102</v>
      </c>
      <c r="AQ251" s="19">
        <f t="shared" si="67"/>
        <v>0.71213209338363059</v>
      </c>
    </row>
    <row r="252" spans="1:43" x14ac:dyDescent="0.2">
      <c r="A252" s="23" t="s">
        <v>5665</v>
      </c>
      <c r="B252" s="6" t="s">
        <v>5669</v>
      </c>
      <c r="C252" s="6" t="s">
        <v>5670</v>
      </c>
      <c r="D252" s="4">
        <v>143048</v>
      </c>
      <c r="E252" s="4">
        <v>143146</v>
      </c>
      <c r="F252" s="5" t="s">
        <v>342</v>
      </c>
      <c r="G252" s="2">
        <v>7</v>
      </c>
      <c r="H252" s="4">
        <v>143156</v>
      </c>
      <c r="I252" s="5" t="s">
        <v>343</v>
      </c>
      <c r="J252" s="15">
        <v>45075</v>
      </c>
      <c r="K252" s="24">
        <v>1159980154</v>
      </c>
      <c r="L252" s="15">
        <v>44972</v>
      </c>
      <c r="M252" s="15">
        <v>44985</v>
      </c>
      <c r="N252" s="15"/>
      <c r="O252" s="26">
        <f>VLOOKUP(D252,quash!A$2:$I$7791,9,FALSE)</f>
        <v>6</v>
      </c>
      <c r="P252" s="7">
        <v>10000</v>
      </c>
      <c r="Q252" s="26">
        <v>115</v>
      </c>
      <c r="R252" s="19">
        <v>3.97705569269148E-2</v>
      </c>
      <c r="S252" s="26">
        <v>16</v>
      </c>
      <c r="T252" s="8">
        <v>10000</v>
      </c>
      <c r="U252" s="4">
        <v>142</v>
      </c>
      <c r="V252" s="10">
        <v>2510.34</v>
      </c>
      <c r="W252" s="14" t="s">
        <v>5281</v>
      </c>
      <c r="X252" s="18">
        <v>1</v>
      </c>
      <c r="Y252" s="9">
        <v>10000</v>
      </c>
      <c r="Z252" s="19">
        <f t="shared" si="60"/>
        <v>0</v>
      </c>
      <c r="AA252" s="25">
        <v>2510.34</v>
      </c>
      <c r="AB252" s="30">
        <f t="shared" si="61"/>
        <v>112000</v>
      </c>
      <c r="AC252" s="30">
        <f t="shared" si="71"/>
        <v>8.9285714285714288E-2</v>
      </c>
      <c r="AD252" s="31">
        <f t="shared" si="72"/>
        <v>10.267857142857142</v>
      </c>
      <c r="AE252" s="31">
        <f t="shared" si="73"/>
        <v>12.678571428571429</v>
      </c>
      <c r="AG252" s="30">
        <f t="shared" si="62"/>
        <v>288000</v>
      </c>
      <c r="AH252" s="30">
        <f t="shared" si="74"/>
        <v>3.4722222222222224E-2</v>
      </c>
      <c r="AI252" s="31">
        <f t="shared" si="75"/>
        <v>3.9930555555555558</v>
      </c>
      <c r="AJ252" s="31">
        <f t="shared" si="76"/>
        <v>4.9305555555555554</v>
      </c>
      <c r="AK252" s="30">
        <f>IF(W252="si",($S252*'COSTOS DE CREDITOS'!$C$27)/DATA!$G252,"")</f>
        <v>47.07631125553273</v>
      </c>
      <c r="AL252" s="90">
        <f>IF(W252="si",'COSTOS DE CREDITOS'!$C$35,"")</f>
        <v>20.421138461538462</v>
      </c>
      <c r="AM252" s="30">
        <f t="shared" si="63"/>
        <v>615.38461538461547</v>
      </c>
      <c r="AN252" s="30">
        <f t="shared" si="64"/>
        <v>0</v>
      </c>
      <c r="AO252" s="30">
        <f t="shared" si="65"/>
        <v>682.88206510168663</v>
      </c>
      <c r="AP252" s="30">
        <f t="shared" si="66"/>
        <v>1827.4579348983134</v>
      </c>
      <c r="AQ252" s="19">
        <f t="shared" si="67"/>
        <v>0.72797228060673591</v>
      </c>
    </row>
    <row r="253" spans="1:43" x14ac:dyDescent="0.2">
      <c r="A253" s="23" t="s">
        <v>5665</v>
      </c>
      <c r="B253" s="6" t="s">
        <v>5675</v>
      </c>
      <c r="C253" s="6" t="s">
        <v>5667</v>
      </c>
      <c r="D253" s="4">
        <v>142542</v>
      </c>
      <c r="E253" s="4">
        <v>143372</v>
      </c>
      <c r="F253" s="5" t="s">
        <v>345</v>
      </c>
      <c r="G253" s="2">
        <v>7</v>
      </c>
      <c r="H253" s="4">
        <v>143373</v>
      </c>
      <c r="I253" s="5" t="s">
        <v>346</v>
      </c>
      <c r="J253" s="15">
        <v>44965</v>
      </c>
      <c r="K253" s="24">
        <v>1089721592</v>
      </c>
      <c r="L253" s="15">
        <v>44974</v>
      </c>
      <c r="M253" s="15">
        <v>44985</v>
      </c>
      <c r="N253" s="15"/>
      <c r="O253" s="26">
        <f>VLOOKUP(D253,quash!A$2:$I$7791,9,FALSE)</f>
        <v>2</v>
      </c>
      <c r="P253" s="7">
        <v>10000</v>
      </c>
      <c r="Q253" s="26">
        <v>132</v>
      </c>
      <c r="R253" s="19">
        <v>5.8283715876113903E-2</v>
      </c>
      <c r="S253" s="26">
        <v>16</v>
      </c>
      <c r="T253" s="8">
        <v>5000</v>
      </c>
      <c r="U253" s="4">
        <v>147</v>
      </c>
      <c r="V253" s="10">
        <v>1303.3399999999999</v>
      </c>
      <c r="W253" s="14" t="s">
        <v>5281</v>
      </c>
      <c r="X253" s="18">
        <v>1</v>
      </c>
      <c r="Y253" s="9">
        <v>5000</v>
      </c>
      <c r="Z253" s="19">
        <f t="shared" si="60"/>
        <v>0</v>
      </c>
      <c r="AA253" s="25">
        <v>1303.3399999999999</v>
      </c>
      <c r="AB253" s="30">
        <f t="shared" si="61"/>
        <v>471000</v>
      </c>
      <c r="AC253" s="30">
        <f t="shared" si="71"/>
        <v>1.0615711252653927E-2</v>
      </c>
      <c r="AD253" s="31">
        <f t="shared" si="72"/>
        <v>1.4012738853503184</v>
      </c>
      <c r="AE253" s="31">
        <f t="shared" si="73"/>
        <v>1.5605095541401273</v>
      </c>
      <c r="AG253" s="30">
        <f t="shared" si="62"/>
        <v>1695000</v>
      </c>
      <c r="AH253" s="30">
        <f t="shared" si="74"/>
        <v>2.9498525073746312E-3</v>
      </c>
      <c r="AI253" s="31">
        <f t="shared" si="75"/>
        <v>0.38938053097345132</v>
      </c>
      <c r="AJ253" s="31">
        <f t="shared" si="76"/>
        <v>0.4336283185840708</v>
      </c>
      <c r="AK253" s="30">
        <f>IF(W253="si",($S253*'COSTOS DE CREDITOS'!$C$27)/DATA!$G253,"")</f>
        <v>47.07631125553273</v>
      </c>
      <c r="AL253" s="90">
        <f>IF(W253="si",'COSTOS DE CREDITOS'!$C$35,"")</f>
        <v>20.421138461538462</v>
      </c>
      <c r="AM253" s="30">
        <f t="shared" si="63"/>
        <v>307.69230769230774</v>
      </c>
      <c r="AN253" s="30">
        <f t="shared" si="64"/>
        <v>0</v>
      </c>
      <c r="AO253" s="30">
        <f t="shared" si="65"/>
        <v>375.1897574093789</v>
      </c>
      <c r="AP253" s="30">
        <f t="shared" si="66"/>
        <v>928.15024259062102</v>
      </c>
      <c r="AQ253" s="19">
        <f t="shared" si="67"/>
        <v>0.71213209338363059</v>
      </c>
    </row>
    <row r="254" spans="1:43" x14ac:dyDescent="0.2">
      <c r="A254" s="23" t="s">
        <v>5665</v>
      </c>
      <c r="B254" s="6" t="s">
        <v>5671</v>
      </c>
      <c r="C254" s="6" t="s">
        <v>5670</v>
      </c>
      <c r="D254" s="4">
        <v>143050</v>
      </c>
      <c r="E254" s="4">
        <v>143400</v>
      </c>
      <c r="F254" s="5" t="s">
        <v>348</v>
      </c>
      <c r="G254" s="2">
        <v>8</v>
      </c>
      <c r="H254" s="4">
        <v>143404</v>
      </c>
      <c r="I254" s="5" t="s">
        <v>349</v>
      </c>
      <c r="J254" s="15">
        <v>44971</v>
      </c>
      <c r="K254" s="24">
        <v>1092663207</v>
      </c>
      <c r="L254" s="15">
        <v>44974</v>
      </c>
      <c r="M254" s="15">
        <v>44985</v>
      </c>
      <c r="N254" s="15"/>
      <c r="O254" s="26">
        <f>VLOOKUP(D254,quash!A$2:$I$7791,9,FALSE)</f>
        <v>2</v>
      </c>
      <c r="P254" s="7">
        <v>9000</v>
      </c>
      <c r="Q254" s="26">
        <v>146</v>
      </c>
      <c r="R254" s="19">
        <v>8.1278822863721623E-2</v>
      </c>
      <c r="S254" s="26">
        <v>16</v>
      </c>
      <c r="T254" s="8">
        <v>7000</v>
      </c>
      <c r="U254" s="4">
        <v>142</v>
      </c>
      <c r="V254" s="10">
        <v>1758.65</v>
      </c>
      <c r="W254" s="14" t="s">
        <v>5281</v>
      </c>
      <c r="X254" s="18">
        <v>1</v>
      </c>
      <c r="Y254" s="9">
        <v>7000</v>
      </c>
      <c r="Z254" s="19">
        <f t="shared" si="60"/>
        <v>0</v>
      </c>
      <c r="AA254" s="25">
        <v>1758.65</v>
      </c>
      <c r="AB254" s="30">
        <f t="shared" si="61"/>
        <v>471000</v>
      </c>
      <c r="AC254" s="30">
        <f t="shared" si="71"/>
        <v>1.4861995753715499E-2</v>
      </c>
      <c r="AD254" s="31">
        <f t="shared" si="72"/>
        <v>2.1698513800424628</v>
      </c>
      <c r="AE254" s="31">
        <f t="shared" si="73"/>
        <v>2.1104033970276008</v>
      </c>
      <c r="AG254" s="30">
        <f t="shared" si="62"/>
        <v>1695000</v>
      </c>
      <c r="AH254" s="30">
        <f t="shared" si="74"/>
        <v>4.1297935103244837E-3</v>
      </c>
      <c r="AI254" s="31">
        <f t="shared" si="75"/>
        <v>0.60294985250737465</v>
      </c>
      <c r="AJ254" s="31">
        <f t="shared" si="76"/>
        <v>0.58643067846607666</v>
      </c>
      <c r="AK254" s="30">
        <f>IF(W254="si",($S254*'COSTOS DE CREDITOS'!$C$27)/DATA!$G254,"")</f>
        <v>41.191772348591137</v>
      </c>
      <c r="AL254" s="90">
        <f>IF(W254="si",'COSTOS DE CREDITOS'!$C$35,"")</f>
        <v>20.421138461538462</v>
      </c>
      <c r="AM254" s="30">
        <f t="shared" si="63"/>
        <v>430.76923076923077</v>
      </c>
      <c r="AN254" s="30">
        <f t="shared" si="64"/>
        <v>0</v>
      </c>
      <c r="AO254" s="30">
        <f t="shared" si="65"/>
        <v>492.38214157936039</v>
      </c>
      <c r="AP254" s="30">
        <f t="shared" si="66"/>
        <v>1266.2678584206396</v>
      </c>
      <c r="AQ254" s="19">
        <f t="shared" si="67"/>
        <v>0.72002266421439143</v>
      </c>
    </row>
    <row r="255" spans="1:43" x14ac:dyDescent="0.2">
      <c r="A255" s="23" t="s">
        <v>5665</v>
      </c>
      <c r="B255" s="6" t="s">
        <v>5671</v>
      </c>
      <c r="C255" s="6" t="s">
        <v>5670</v>
      </c>
      <c r="D255" s="4">
        <v>143185</v>
      </c>
      <c r="E255" s="4">
        <v>143512</v>
      </c>
      <c r="F255" s="5" t="s">
        <v>350</v>
      </c>
      <c r="G255" s="2">
        <v>8</v>
      </c>
      <c r="H255" s="4">
        <v>143513</v>
      </c>
      <c r="I255" s="5" t="s">
        <v>351</v>
      </c>
      <c r="J255" s="15">
        <v>44972</v>
      </c>
      <c r="K255" s="24">
        <v>1093134377</v>
      </c>
      <c r="L255" s="15">
        <v>44974</v>
      </c>
      <c r="M255" s="15">
        <v>44985</v>
      </c>
      <c r="N255" s="15"/>
      <c r="O255" s="26">
        <f>VLOOKUP(D255,quash!A$2:$I$7791,9,FALSE)</f>
        <v>4</v>
      </c>
      <c r="P255" s="7">
        <v>10000</v>
      </c>
      <c r="Q255" s="26">
        <v>147</v>
      </c>
      <c r="R255" s="19">
        <v>7.9000519063170294E-2</v>
      </c>
      <c r="S255" s="26">
        <v>16</v>
      </c>
      <c r="T255" s="8">
        <v>5000</v>
      </c>
      <c r="U255" s="4">
        <v>147</v>
      </c>
      <c r="V255" s="10">
        <v>1303.3399999999999</v>
      </c>
      <c r="W255" s="14" t="s">
        <v>5281</v>
      </c>
      <c r="X255" s="18">
        <v>1</v>
      </c>
      <c r="Y255" s="9">
        <v>5000</v>
      </c>
      <c r="Z255" s="19">
        <f t="shared" si="60"/>
        <v>0</v>
      </c>
      <c r="AA255" s="25">
        <v>1303.3399999999999</v>
      </c>
      <c r="AB255" s="30">
        <f t="shared" si="61"/>
        <v>263000</v>
      </c>
      <c r="AC255" s="30">
        <f t="shared" si="71"/>
        <v>1.9011406844106463E-2</v>
      </c>
      <c r="AD255" s="31">
        <f t="shared" si="72"/>
        <v>2.79467680608365</v>
      </c>
      <c r="AE255" s="31">
        <f t="shared" si="73"/>
        <v>2.79467680608365</v>
      </c>
      <c r="AG255" s="30">
        <f t="shared" si="62"/>
        <v>927000</v>
      </c>
      <c r="AH255" s="30">
        <f t="shared" si="74"/>
        <v>5.3937432578209281E-3</v>
      </c>
      <c r="AI255" s="31">
        <f t="shared" si="75"/>
        <v>0.79288025889967639</v>
      </c>
      <c r="AJ255" s="31">
        <f t="shared" si="76"/>
        <v>0.79288025889967639</v>
      </c>
      <c r="AK255" s="30">
        <f>IF(W255="si",($S255*'COSTOS DE CREDITOS'!$C$27)/DATA!$G255,"")</f>
        <v>41.191772348591137</v>
      </c>
      <c r="AL255" s="90">
        <f>IF(W255="si",'COSTOS DE CREDITOS'!$C$35,"")</f>
        <v>20.421138461538462</v>
      </c>
      <c r="AM255" s="30">
        <f t="shared" si="63"/>
        <v>307.69230769230774</v>
      </c>
      <c r="AN255" s="30">
        <f t="shared" si="64"/>
        <v>0</v>
      </c>
      <c r="AO255" s="30">
        <f t="shared" si="65"/>
        <v>369.30521850243736</v>
      </c>
      <c r="AP255" s="30">
        <f t="shared" si="66"/>
        <v>934.03478149756256</v>
      </c>
      <c r="AQ255" s="19">
        <f t="shared" si="67"/>
        <v>0.71664706177786508</v>
      </c>
    </row>
    <row r="256" spans="1:43" x14ac:dyDescent="0.2">
      <c r="A256" s="23" t="s">
        <v>5665</v>
      </c>
      <c r="B256" s="6" t="s">
        <v>5679</v>
      </c>
      <c r="C256" s="6" t="s">
        <v>5680</v>
      </c>
      <c r="D256" s="4">
        <v>142738</v>
      </c>
      <c r="E256" s="4">
        <v>143536</v>
      </c>
      <c r="F256" s="5" t="s">
        <v>352</v>
      </c>
      <c r="G256" s="2">
        <v>6</v>
      </c>
      <c r="H256" s="4">
        <v>143537</v>
      </c>
      <c r="I256" s="5" t="s">
        <v>353</v>
      </c>
      <c r="J256" s="15">
        <v>44967</v>
      </c>
      <c r="K256" s="24">
        <v>1090784651</v>
      </c>
      <c r="L256" s="15">
        <v>44974</v>
      </c>
      <c r="M256" s="15">
        <v>44985</v>
      </c>
      <c r="N256" s="15"/>
      <c r="O256" s="26">
        <f>VLOOKUP(D256,quash!A$2:$I$7791,9,FALSE)</f>
        <v>1</v>
      </c>
      <c r="P256" s="7">
        <v>5000</v>
      </c>
      <c r="Q256" s="26">
        <v>147</v>
      </c>
      <c r="R256" s="19">
        <v>0.11226939921536</v>
      </c>
      <c r="S256" s="26">
        <v>16</v>
      </c>
      <c r="T256" s="8">
        <v>4000</v>
      </c>
      <c r="U256" s="4">
        <v>147</v>
      </c>
      <c r="V256" s="10">
        <v>1048.26</v>
      </c>
      <c r="W256" s="14" t="s">
        <v>5281</v>
      </c>
      <c r="X256" s="18">
        <v>1</v>
      </c>
      <c r="Y256" s="9">
        <v>4000</v>
      </c>
      <c r="Z256" s="19">
        <f t="shared" si="60"/>
        <v>0</v>
      </c>
      <c r="AA256" s="25">
        <v>1048.26</v>
      </c>
      <c r="AB256" s="30">
        <f t="shared" si="61"/>
        <v>462000</v>
      </c>
      <c r="AC256" s="30">
        <f t="shared" si="71"/>
        <v>8.658008658008658E-3</v>
      </c>
      <c r="AD256" s="31">
        <f t="shared" si="72"/>
        <v>1.2727272727272727</v>
      </c>
      <c r="AE256" s="31">
        <f t="shared" si="73"/>
        <v>1.2727272727272727</v>
      </c>
      <c r="AG256" s="30">
        <f t="shared" si="62"/>
        <v>2427000</v>
      </c>
      <c r="AH256" s="30">
        <f t="shared" si="74"/>
        <v>1.6481252575195715E-3</v>
      </c>
      <c r="AI256" s="31">
        <f t="shared" si="75"/>
        <v>0.24227441285537701</v>
      </c>
      <c r="AJ256" s="31">
        <f t="shared" si="76"/>
        <v>0.24227441285537701</v>
      </c>
      <c r="AK256" s="30">
        <f>IF(W256="si",($S256*'COSTOS DE CREDITOS'!$C$27)/DATA!$G256,"")</f>
        <v>54.922363131454851</v>
      </c>
      <c r="AL256" s="90">
        <f>IF(W256="si",'COSTOS DE CREDITOS'!$C$35,"")</f>
        <v>20.421138461538462</v>
      </c>
      <c r="AM256" s="30">
        <f t="shared" si="63"/>
        <v>246.15384615384616</v>
      </c>
      <c r="AN256" s="30">
        <f t="shared" si="64"/>
        <v>0</v>
      </c>
      <c r="AO256" s="30">
        <f t="shared" si="65"/>
        <v>321.49734774683947</v>
      </c>
      <c r="AP256" s="30">
        <f t="shared" si="66"/>
        <v>726.76265225316047</v>
      </c>
      <c r="AQ256" s="19">
        <f t="shared" si="67"/>
        <v>0.69330381036494804</v>
      </c>
    </row>
    <row r="257" spans="1:43" x14ac:dyDescent="0.2">
      <c r="A257" s="23" t="s">
        <v>5665</v>
      </c>
      <c r="B257" s="6" t="s">
        <v>5674</v>
      </c>
      <c r="C257" s="6" t="s">
        <v>5670</v>
      </c>
      <c r="D257" s="4">
        <v>142977</v>
      </c>
      <c r="E257" s="4">
        <v>143551</v>
      </c>
      <c r="F257" s="5" t="s">
        <v>354</v>
      </c>
      <c r="G257" s="2">
        <v>7</v>
      </c>
      <c r="H257" s="4">
        <v>143552</v>
      </c>
      <c r="I257" s="5" t="s">
        <v>355</v>
      </c>
      <c r="J257" s="15">
        <v>44970</v>
      </c>
      <c r="K257" s="24">
        <v>1092334050</v>
      </c>
      <c r="L257" s="15">
        <v>44974</v>
      </c>
      <c r="M257" s="15">
        <v>44985</v>
      </c>
      <c r="N257" s="15"/>
      <c r="O257" s="26">
        <f>VLOOKUP(D257,quash!A$2:$I$7791,9,FALSE)</f>
        <v>1</v>
      </c>
      <c r="P257" s="7">
        <v>13000</v>
      </c>
      <c r="Q257" s="26">
        <v>129</v>
      </c>
      <c r="R257" s="19">
        <v>5.5171297012124164E-2</v>
      </c>
      <c r="S257" s="93">
        <v>26</v>
      </c>
      <c r="T257" s="8">
        <v>5000</v>
      </c>
      <c r="U257" s="4">
        <v>147</v>
      </c>
      <c r="V257" s="10">
        <v>1303.3399999999999</v>
      </c>
      <c r="W257" s="14" t="s">
        <v>5281</v>
      </c>
      <c r="X257" s="18">
        <v>0.91754351679472279</v>
      </c>
      <c r="Y257" s="9">
        <v>4587.7175839736137</v>
      </c>
      <c r="Z257" s="19">
        <f t="shared" si="60"/>
        <v>-8.2456483205277209E-2</v>
      </c>
      <c r="AA257" s="25">
        <v>1195.8711671792339</v>
      </c>
      <c r="AB257" s="30">
        <f t="shared" si="61"/>
        <v>462000</v>
      </c>
      <c r="AC257" s="30">
        <f t="shared" si="71"/>
        <v>1.0822510822510822E-2</v>
      </c>
      <c r="AD257" s="31">
        <f t="shared" si="72"/>
        <v>1.3961038961038961</v>
      </c>
      <c r="AE257" s="31">
        <f t="shared" si="73"/>
        <v>1.5909090909090908</v>
      </c>
      <c r="AG257" s="30">
        <f t="shared" si="62"/>
        <v>2427000</v>
      </c>
      <c r="AH257" s="30">
        <f t="shared" si="74"/>
        <v>2.0601565718994645E-3</v>
      </c>
      <c r="AI257" s="31">
        <f t="shared" si="75"/>
        <v>0.2657601977750309</v>
      </c>
      <c r="AJ257" s="31">
        <f t="shared" si="76"/>
        <v>0.30284301606922126</v>
      </c>
      <c r="AK257" s="30">
        <f>IF(W257="si",($S257*'COSTOS DE CREDITOS'!$C$27)/DATA!$G257,"")</f>
        <v>76.499005790240673</v>
      </c>
      <c r="AL257" s="90">
        <f>IF(W257="si",'COSTOS DE CREDITOS'!$C$35,"")</f>
        <v>20.421138461538462</v>
      </c>
      <c r="AM257" s="30">
        <f t="shared" si="63"/>
        <v>500</v>
      </c>
      <c r="AN257" s="30">
        <f t="shared" si="64"/>
        <v>412.28241602638627</v>
      </c>
      <c r="AO257" s="30">
        <f t="shared" si="65"/>
        <v>1009.2025602781654</v>
      </c>
      <c r="AP257" s="30">
        <f t="shared" si="66"/>
        <v>186.66860690106853</v>
      </c>
      <c r="AQ257" s="19">
        <f t="shared" si="67"/>
        <v>0.15609424495230023</v>
      </c>
    </row>
    <row r="258" spans="1:43" x14ac:dyDescent="0.2">
      <c r="A258" s="23" t="s">
        <v>5665</v>
      </c>
      <c r="B258" s="6" t="s">
        <v>5671</v>
      </c>
      <c r="C258" s="6" t="s">
        <v>5670</v>
      </c>
      <c r="D258" s="2">
        <v>143299</v>
      </c>
      <c r="E258" s="2">
        <v>143400</v>
      </c>
      <c r="F258" s="3" t="s">
        <v>348</v>
      </c>
      <c r="G258" s="2">
        <v>8</v>
      </c>
      <c r="H258" s="2">
        <v>143409</v>
      </c>
      <c r="I258" s="3" t="s">
        <v>356</v>
      </c>
      <c r="J258" s="15">
        <v>44973</v>
      </c>
      <c r="K258" s="24">
        <v>1093628695</v>
      </c>
      <c r="L258" s="15">
        <v>44974</v>
      </c>
      <c r="M258" s="15">
        <v>44985</v>
      </c>
      <c r="N258" s="15"/>
      <c r="O258" s="26">
        <f>VLOOKUP(D258,quash!A$2:$I$7791,9,FALSE)</f>
        <v>2</v>
      </c>
      <c r="P258" s="7">
        <v>9000</v>
      </c>
      <c r="Q258" s="26">
        <v>146</v>
      </c>
      <c r="R258" s="19">
        <v>7.9000519063170377E-2</v>
      </c>
      <c r="S258" s="26">
        <v>16</v>
      </c>
      <c r="T258" s="7">
        <v>5000</v>
      </c>
      <c r="U258" s="2">
        <v>147</v>
      </c>
      <c r="V258" s="11">
        <v>1303.3399999999999</v>
      </c>
      <c r="W258" s="14" t="s">
        <v>5281</v>
      </c>
      <c r="X258" s="18">
        <v>1</v>
      </c>
      <c r="Y258" s="9">
        <v>5000</v>
      </c>
      <c r="Z258" s="19">
        <f t="shared" ref="Z258:Z321" si="77">Y258/T258-1</f>
        <v>0</v>
      </c>
      <c r="AA258" s="25">
        <v>1303.3399999999999</v>
      </c>
      <c r="AB258" s="30">
        <f t="shared" ref="AB258:AB321" si="78">SUMIFS($T:$T,$M:$M,$M258,$O:$O,$O258)</f>
        <v>471000</v>
      </c>
      <c r="AC258" s="30">
        <f t="shared" si="71"/>
        <v>1.0615711252653927E-2</v>
      </c>
      <c r="AD258" s="31">
        <f t="shared" si="72"/>
        <v>1.5498938428874733</v>
      </c>
      <c r="AE258" s="31">
        <f t="shared" si="73"/>
        <v>1.5605095541401273</v>
      </c>
      <c r="AG258" s="30">
        <f t="shared" ref="AG258:AG321" si="79">SUMIFS($T:$T,$O:$O,$O258,$N:$N,1)</f>
        <v>1695000</v>
      </c>
      <c r="AH258" s="30">
        <f t="shared" si="74"/>
        <v>2.9498525073746312E-3</v>
      </c>
      <c r="AI258" s="31">
        <f t="shared" si="75"/>
        <v>0.43067846607669613</v>
      </c>
      <c r="AJ258" s="31">
        <f t="shared" si="76"/>
        <v>0.4336283185840708</v>
      </c>
      <c r="AK258" s="30">
        <f>IF(W258="si",($S258*'COSTOS DE CREDITOS'!$C$27)/DATA!$G258,"")</f>
        <v>41.191772348591137</v>
      </c>
      <c r="AL258" s="90">
        <f>IF(W258="si",'COSTOS DE CREDITOS'!$C$35,"")</f>
        <v>20.421138461538462</v>
      </c>
      <c r="AM258" s="30">
        <f t="shared" si="63"/>
        <v>307.69230769230774</v>
      </c>
      <c r="AN258" s="30">
        <f t="shared" si="64"/>
        <v>0</v>
      </c>
      <c r="AO258" s="30">
        <f t="shared" si="65"/>
        <v>369.30521850243736</v>
      </c>
      <c r="AP258" s="30">
        <f t="shared" si="66"/>
        <v>934.03478149756256</v>
      </c>
      <c r="AQ258" s="19">
        <f t="shared" si="67"/>
        <v>0.71664706177786508</v>
      </c>
    </row>
    <row r="259" spans="1:43" x14ac:dyDescent="0.2">
      <c r="A259" s="23" t="s">
        <v>5665</v>
      </c>
      <c r="B259" s="6" t="s">
        <v>5671</v>
      </c>
      <c r="C259" s="6" t="s">
        <v>5670</v>
      </c>
      <c r="D259" s="2">
        <v>143073</v>
      </c>
      <c r="E259" s="2">
        <v>143400</v>
      </c>
      <c r="F259" s="3" t="s">
        <v>348</v>
      </c>
      <c r="G259" s="2">
        <v>8</v>
      </c>
      <c r="H259" s="2">
        <v>143401</v>
      </c>
      <c r="I259" s="3" t="s">
        <v>357</v>
      </c>
      <c r="J259" s="15">
        <v>44971</v>
      </c>
      <c r="K259" s="24">
        <v>1092699531</v>
      </c>
      <c r="L259" s="15">
        <v>44974</v>
      </c>
      <c r="M259" s="15">
        <v>44985</v>
      </c>
      <c r="N259" s="15"/>
      <c r="O259" s="26">
        <f>VLOOKUP(D259,quash!A$2:$I$7791,9,FALSE)</f>
        <v>3</v>
      </c>
      <c r="P259" s="7">
        <v>9000</v>
      </c>
      <c r="Q259" s="26">
        <v>146</v>
      </c>
      <c r="R259" s="19">
        <v>7.9000519063170377E-2</v>
      </c>
      <c r="S259" s="26">
        <v>16</v>
      </c>
      <c r="T259" s="7">
        <v>5000</v>
      </c>
      <c r="U259" s="2">
        <v>147</v>
      </c>
      <c r="V259" s="11">
        <v>1303.3399999999999</v>
      </c>
      <c r="W259" s="14" t="s">
        <v>5281</v>
      </c>
      <c r="X259" s="18">
        <v>1</v>
      </c>
      <c r="Y259" s="9">
        <v>5000</v>
      </c>
      <c r="Z259" s="19">
        <f t="shared" si="77"/>
        <v>0</v>
      </c>
      <c r="AA259" s="25">
        <v>1303.3399999999999</v>
      </c>
      <c r="AB259" s="30">
        <f t="shared" si="78"/>
        <v>208000</v>
      </c>
      <c r="AC259" s="30">
        <f t="shared" si="71"/>
        <v>2.403846153846154E-2</v>
      </c>
      <c r="AD259" s="31">
        <f t="shared" si="72"/>
        <v>3.509615384615385</v>
      </c>
      <c r="AE259" s="31">
        <f t="shared" si="73"/>
        <v>3.5336538461538463</v>
      </c>
      <c r="AG259" s="30">
        <f t="shared" si="79"/>
        <v>778000</v>
      </c>
      <c r="AH259" s="30">
        <f t="shared" si="74"/>
        <v>6.4267352185089976E-3</v>
      </c>
      <c r="AI259" s="31">
        <f t="shared" si="75"/>
        <v>0.93830334190231368</v>
      </c>
      <c r="AJ259" s="31">
        <f t="shared" si="76"/>
        <v>0.94473007712082269</v>
      </c>
      <c r="AK259" s="30">
        <f>IF(W259="si",($S259*'COSTOS DE CREDITOS'!$C$27)/DATA!$G259,"")</f>
        <v>41.191772348591137</v>
      </c>
      <c r="AL259" s="90">
        <f>IF(W259="si",'COSTOS DE CREDITOS'!$C$35,"")</f>
        <v>20.421138461538462</v>
      </c>
      <c r="AM259" s="30">
        <f t="shared" ref="AM259:AM322" si="80">IF(W259="si",(20%/52*$S259)*$T259,"")</f>
        <v>307.69230769230774</v>
      </c>
      <c r="AN259" s="30">
        <f t="shared" ref="AN259:AN322" si="81">IF(W259="SI",T259-Y259,"")</f>
        <v>0</v>
      </c>
      <c r="AO259" s="30">
        <f t="shared" ref="AO259:AO322" si="82">SUM(AK259:AN259)</f>
        <v>369.30521850243736</v>
      </c>
      <c r="AP259" s="30">
        <f t="shared" ref="AP259:AP322" si="83">AA259-AO259</f>
        <v>934.03478149756256</v>
      </c>
      <c r="AQ259" s="19">
        <f t="shared" ref="AQ259:AQ322" si="84">IFERROR(AP259/AA259,"")</f>
        <v>0.71664706177786508</v>
      </c>
    </row>
    <row r="260" spans="1:43" x14ac:dyDescent="0.2">
      <c r="A260" s="23" t="s">
        <v>5665</v>
      </c>
      <c r="B260" s="6" t="s">
        <v>5671</v>
      </c>
      <c r="C260" s="6" t="s">
        <v>5670</v>
      </c>
      <c r="D260" s="2">
        <v>143042</v>
      </c>
      <c r="E260" s="2">
        <v>143400</v>
      </c>
      <c r="F260" s="3" t="s">
        <v>348</v>
      </c>
      <c r="G260" s="2">
        <v>8</v>
      </c>
      <c r="H260" s="2">
        <v>143402</v>
      </c>
      <c r="I260" s="3" t="s">
        <v>358</v>
      </c>
      <c r="J260" s="15">
        <v>44971</v>
      </c>
      <c r="K260" s="24">
        <v>1092662061</v>
      </c>
      <c r="L260" s="15">
        <v>44974</v>
      </c>
      <c r="M260" s="15">
        <v>44985</v>
      </c>
      <c r="N260" s="15"/>
      <c r="O260" s="26">
        <f>VLOOKUP(D260,quash!A$2:$I$7791,9,FALSE)</f>
        <v>4</v>
      </c>
      <c r="P260" s="7">
        <v>9000</v>
      </c>
      <c r="Q260" s="26">
        <v>139</v>
      </c>
      <c r="R260" s="19">
        <v>6.0873316274495971E-2</v>
      </c>
      <c r="S260" s="26">
        <v>16</v>
      </c>
      <c r="T260" s="7">
        <v>6000</v>
      </c>
      <c r="U260" s="2">
        <v>142</v>
      </c>
      <c r="V260" s="11">
        <v>1503.37</v>
      </c>
      <c r="W260" s="14" t="s">
        <v>5281</v>
      </c>
      <c r="X260" s="18">
        <v>1</v>
      </c>
      <c r="Y260" s="9">
        <v>6000</v>
      </c>
      <c r="Z260" s="19">
        <f t="shared" si="77"/>
        <v>0</v>
      </c>
      <c r="AA260" s="25">
        <v>1503.37</v>
      </c>
      <c r="AB260" s="30">
        <f t="shared" si="78"/>
        <v>263000</v>
      </c>
      <c r="AC260" s="30">
        <f t="shared" si="71"/>
        <v>2.2813688212927757E-2</v>
      </c>
      <c r="AD260" s="31">
        <f t="shared" si="72"/>
        <v>3.1711026615969584</v>
      </c>
      <c r="AE260" s="31">
        <f t="shared" si="73"/>
        <v>3.2395437262357416</v>
      </c>
      <c r="AG260" s="30">
        <f t="shared" si="79"/>
        <v>927000</v>
      </c>
      <c r="AH260" s="30">
        <f t="shared" si="74"/>
        <v>6.4724919093851136E-3</v>
      </c>
      <c r="AI260" s="31">
        <f t="shared" si="75"/>
        <v>0.89967637540453083</v>
      </c>
      <c r="AJ260" s="31">
        <f t="shared" si="76"/>
        <v>0.91909385113268616</v>
      </c>
      <c r="AK260" s="30">
        <f>IF(W260="si",($S260*'COSTOS DE CREDITOS'!$C$27)/DATA!$G260,"")</f>
        <v>41.191772348591137</v>
      </c>
      <c r="AL260" s="90">
        <f>IF(W260="si",'COSTOS DE CREDITOS'!$C$35,"")</f>
        <v>20.421138461538462</v>
      </c>
      <c r="AM260" s="30">
        <f t="shared" si="80"/>
        <v>369.23076923076923</v>
      </c>
      <c r="AN260" s="30">
        <f t="shared" si="81"/>
        <v>0</v>
      </c>
      <c r="AO260" s="30">
        <f t="shared" si="82"/>
        <v>430.84368004089885</v>
      </c>
      <c r="AP260" s="30">
        <f t="shared" si="83"/>
        <v>1072.5263199591011</v>
      </c>
      <c r="AQ260" s="19">
        <f t="shared" si="84"/>
        <v>0.71341474152011897</v>
      </c>
    </row>
    <row r="261" spans="1:43" x14ac:dyDescent="0.2">
      <c r="A261" s="23" t="s">
        <v>5665</v>
      </c>
      <c r="B261" s="6" t="s">
        <v>5671</v>
      </c>
      <c r="C261" s="6" t="s">
        <v>5670</v>
      </c>
      <c r="D261" s="2">
        <v>143041</v>
      </c>
      <c r="E261" s="2">
        <v>143400</v>
      </c>
      <c r="F261" s="3" t="s">
        <v>348</v>
      </c>
      <c r="G261" s="2">
        <v>8</v>
      </c>
      <c r="H261" s="2">
        <v>143403</v>
      </c>
      <c r="I261" s="3" t="s">
        <v>359</v>
      </c>
      <c r="J261" s="15">
        <v>44971</v>
      </c>
      <c r="K261" s="24">
        <v>1092661135</v>
      </c>
      <c r="L261" s="15">
        <v>44974</v>
      </c>
      <c r="M261" s="15">
        <v>44985</v>
      </c>
      <c r="N261" s="15"/>
      <c r="O261" s="26">
        <f>VLOOKUP(D261,quash!A$2:$I$7791,9,FALSE)</f>
        <v>4</v>
      </c>
      <c r="P261" s="7">
        <v>9000</v>
      </c>
      <c r="Q261" s="26">
        <v>139</v>
      </c>
      <c r="R261" s="19">
        <v>6.0873316274495971E-2</v>
      </c>
      <c r="S261" s="26">
        <v>16</v>
      </c>
      <c r="T261" s="7">
        <v>6000</v>
      </c>
      <c r="U261" s="2">
        <v>142</v>
      </c>
      <c r="V261" s="11">
        <v>1503.37</v>
      </c>
      <c r="W261" s="14" t="s">
        <v>5281</v>
      </c>
      <c r="X261" s="18">
        <v>1</v>
      </c>
      <c r="Y261" s="9">
        <v>6000</v>
      </c>
      <c r="Z261" s="19">
        <f t="shared" si="77"/>
        <v>0</v>
      </c>
      <c r="AA261" s="25">
        <v>1503.37</v>
      </c>
      <c r="AB261" s="30">
        <f t="shared" si="78"/>
        <v>263000</v>
      </c>
      <c r="AC261" s="30">
        <f t="shared" si="71"/>
        <v>2.2813688212927757E-2</v>
      </c>
      <c r="AD261" s="31">
        <f t="shared" si="72"/>
        <v>3.1711026615969584</v>
      </c>
      <c r="AE261" s="31">
        <f t="shared" si="73"/>
        <v>3.2395437262357416</v>
      </c>
      <c r="AG261" s="30">
        <f t="shared" si="79"/>
        <v>927000</v>
      </c>
      <c r="AH261" s="30">
        <f t="shared" si="74"/>
        <v>6.4724919093851136E-3</v>
      </c>
      <c r="AI261" s="31">
        <f t="shared" si="75"/>
        <v>0.89967637540453083</v>
      </c>
      <c r="AJ261" s="31">
        <f t="shared" si="76"/>
        <v>0.91909385113268616</v>
      </c>
      <c r="AK261" s="30">
        <f>IF(W261="si",($S261*'COSTOS DE CREDITOS'!$C$27)/DATA!$G261,"")</f>
        <v>41.191772348591137</v>
      </c>
      <c r="AL261" s="90">
        <f>IF(W261="si",'COSTOS DE CREDITOS'!$C$35,"")</f>
        <v>20.421138461538462</v>
      </c>
      <c r="AM261" s="30">
        <f t="shared" si="80"/>
        <v>369.23076923076923</v>
      </c>
      <c r="AN261" s="30">
        <f t="shared" si="81"/>
        <v>0</v>
      </c>
      <c r="AO261" s="30">
        <f t="shared" si="82"/>
        <v>430.84368004089885</v>
      </c>
      <c r="AP261" s="30">
        <f t="shared" si="83"/>
        <v>1072.5263199591011</v>
      </c>
      <c r="AQ261" s="19">
        <f t="shared" si="84"/>
        <v>0.71341474152011897</v>
      </c>
    </row>
    <row r="262" spans="1:43" x14ac:dyDescent="0.2">
      <c r="A262" s="23" t="s">
        <v>5665</v>
      </c>
      <c r="B262" s="6" t="s">
        <v>5671</v>
      </c>
      <c r="C262" s="6" t="s">
        <v>5670</v>
      </c>
      <c r="D262" s="2">
        <v>143245</v>
      </c>
      <c r="E262" s="2">
        <v>143400</v>
      </c>
      <c r="F262" s="3" t="s">
        <v>348</v>
      </c>
      <c r="G262" s="2">
        <v>8</v>
      </c>
      <c r="H262" s="2">
        <v>143406</v>
      </c>
      <c r="I262" s="3" t="s">
        <v>360</v>
      </c>
      <c r="J262" s="15">
        <v>44972</v>
      </c>
      <c r="K262" s="24">
        <v>1093363830</v>
      </c>
      <c r="L262" s="15">
        <v>44974</v>
      </c>
      <c r="M262" s="15">
        <v>44985</v>
      </c>
      <c r="N262" s="15"/>
      <c r="O262" s="26">
        <f>VLOOKUP(D262,quash!A$2:$I$7791,9,FALSE)</f>
        <v>2</v>
      </c>
      <c r="P262" s="7">
        <v>9000</v>
      </c>
      <c r="Q262" s="26">
        <v>146</v>
      </c>
      <c r="R262" s="19">
        <v>7.9000519063170377E-2</v>
      </c>
      <c r="S262" s="26">
        <v>16</v>
      </c>
      <c r="T262" s="7">
        <v>5000</v>
      </c>
      <c r="U262" s="2">
        <v>147</v>
      </c>
      <c r="V262" s="11">
        <v>1303.3399999999999</v>
      </c>
      <c r="W262" s="14" t="s">
        <v>5281</v>
      </c>
      <c r="X262" s="18">
        <v>1</v>
      </c>
      <c r="Y262" s="9">
        <v>5000</v>
      </c>
      <c r="Z262" s="19">
        <f t="shared" si="77"/>
        <v>0</v>
      </c>
      <c r="AA262" s="25">
        <v>1303.3399999999999</v>
      </c>
      <c r="AB262" s="30">
        <f t="shared" si="78"/>
        <v>471000</v>
      </c>
      <c r="AC262" s="30">
        <f t="shared" si="71"/>
        <v>1.0615711252653927E-2</v>
      </c>
      <c r="AD262" s="31">
        <f t="shared" si="72"/>
        <v>1.5498938428874733</v>
      </c>
      <c r="AE262" s="31">
        <f t="shared" si="73"/>
        <v>1.5605095541401273</v>
      </c>
      <c r="AG262" s="30">
        <f t="shared" si="79"/>
        <v>1695000</v>
      </c>
      <c r="AH262" s="30">
        <f t="shared" si="74"/>
        <v>2.9498525073746312E-3</v>
      </c>
      <c r="AI262" s="31">
        <f t="shared" si="75"/>
        <v>0.43067846607669613</v>
      </c>
      <c r="AJ262" s="31">
        <f t="shared" si="76"/>
        <v>0.4336283185840708</v>
      </c>
      <c r="AK262" s="30">
        <f>IF(W262="si",($S262*'COSTOS DE CREDITOS'!$C$27)/DATA!$G262,"")</f>
        <v>41.191772348591137</v>
      </c>
      <c r="AL262" s="90">
        <f>IF(W262="si",'COSTOS DE CREDITOS'!$C$35,"")</f>
        <v>20.421138461538462</v>
      </c>
      <c r="AM262" s="30">
        <f t="shared" si="80"/>
        <v>307.69230769230774</v>
      </c>
      <c r="AN262" s="30">
        <f t="shared" si="81"/>
        <v>0</v>
      </c>
      <c r="AO262" s="30">
        <f t="shared" si="82"/>
        <v>369.30521850243736</v>
      </c>
      <c r="AP262" s="30">
        <f t="shared" si="83"/>
        <v>934.03478149756256</v>
      </c>
      <c r="AQ262" s="19">
        <f t="shared" si="84"/>
        <v>0.71664706177786508</v>
      </c>
    </row>
    <row r="263" spans="1:43" x14ac:dyDescent="0.2">
      <c r="A263" s="23" t="s">
        <v>5665</v>
      </c>
      <c r="B263" s="6" t="s">
        <v>5678</v>
      </c>
      <c r="C263" s="6" t="s">
        <v>5670</v>
      </c>
      <c r="D263" s="2">
        <v>143031</v>
      </c>
      <c r="E263" s="2">
        <v>143228</v>
      </c>
      <c r="F263" s="3" t="s">
        <v>361</v>
      </c>
      <c r="G263" s="2">
        <v>7</v>
      </c>
      <c r="H263" s="2">
        <v>143367</v>
      </c>
      <c r="I263" s="3" t="s">
        <v>362</v>
      </c>
      <c r="J263" s="15">
        <v>44970</v>
      </c>
      <c r="K263" s="24">
        <v>1092560911</v>
      </c>
      <c r="L263" s="15">
        <v>44974</v>
      </c>
      <c r="M263" s="15">
        <v>44985</v>
      </c>
      <c r="N263" s="15"/>
      <c r="O263" s="26">
        <f>VLOOKUP(D263,quash!A$2:$I$7791,9,FALSE)</f>
        <v>2</v>
      </c>
      <c r="P263" s="7">
        <v>10000</v>
      </c>
      <c r="Q263" s="26">
        <v>116</v>
      </c>
      <c r="R263" s="19">
        <v>2.7942683098729243E-2</v>
      </c>
      <c r="S263" s="26">
        <v>16</v>
      </c>
      <c r="T263" s="7">
        <v>7000</v>
      </c>
      <c r="U263" s="2">
        <v>142</v>
      </c>
      <c r="V263" s="11">
        <v>1758.65</v>
      </c>
      <c r="W263" s="14" t="s">
        <v>5281</v>
      </c>
      <c r="X263" s="18">
        <v>1</v>
      </c>
      <c r="Y263" s="9">
        <v>7000</v>
      </c>
      <c r="Z263" s="19">
        <f t="shared" si="77"/>
        <v>0</v>
      </c>
      <c r="AA263" s="25">
        <v>1758.65</v>
      </c>
      <c r="AB263" s="30">
        <f t="shared" si="78"/>
        <v>471000</v>
      </c>
      <c r="AC263" s="30">
        <f t="shared" si="71"/>
        <v>1.4861995753715499E-2</v>
      </c>
      <c r="AD263" s="31">
        <f t="shared" si="72"/>
        <v>1.7239915074309979</v>
      </c>
      <c r="AE263" s="31">
        <f t="shared" si="73"/>
        <v>2.1104033970276008</v>
      </c>
      <c r="AG263" s="30">
        <f t="shared" si="79"/>
        <v>1695000</v>
      </c>
      <c r="AH263" s="30">
        <f t="shared" si="74"/>
        <v>4.1297935103244837E-3</v>
      </c>
      <c r="AI263" s="31">
        <f t="shared" si="75"/>
        <v>0.47905604719764011</v>
      </c>
      <c r="AJ263" s="31">
        <f t="shared" si="76"/>
        <v>0.58643067846607666</v>
      </c>
      <c r="AK263" s="30">
        <f>IF(W263="si",($S263*'COSTOS DE CREDITOS'!$C$27)/DATA!$G263,"")</f>
        <v>47.07631125553273</v>
      </c>
      <c r="AL263" s="90">
        <f>IF(W263="si",'COSTOS DE CREDITOS'!$C$35,"")</f>
        <v>20.421138461538462</v>
      </c>
      <c r="AM263" s="30">
        <f t="shared" si="80"/>
        <v>430.76923076923077</v>
      </c>
      <c r="AN263" s="30">
        <f t="shared" si="81"/>
        <v>0</v>
      </c>
      <c r="AO263" s="30">
        <f t="shared" si="82"/>
        <v>498.26668048630199</v>
      </c>
      <c r="AP263" s="30">
        <f t="shared" si="83"/>
        <v>1260.3833195136981</v>
      </c>
      <c r="AQ263" s="19">
        <f t="shared" si="84"/>
        <v>0.71667660962311885</v>
      </c>
    </row>
    <row r="264" spans="1:43" x14ac:dyDescent="0.2">
      <c r="A264" s="23" t="s">
        <v>5665</v>
      </c>
      <c r="B264" s="6" t="s">
        <v>5678</v>
      </c>
      <c r="C264" s="6" t="s">
        <v>5670</v>
      </c>
      <c r="D264" s="2">
        <v>142928</v>
      </c>
      <c r="E264" s="2">
        <v>143228</v>
      </c>
      <c r="F264" s="3" t="s">
        <v>361</v>
      </c>
      <c r="G264" s="2">
        <v>7</v>
      </c>
      <c r="H264" s="2">
        <v>143378</v>
      </c>
      <c r="I264" s="3" t="s">
        <v>363</v>
      </c>
      <c r="J264" s="15">
        <v>44970</v>
      </c>
      <c r="K264" s="24">
        <v>1092241936</v>
      </c>
      <c r="L264" s="15">
        <v>44974</v>
      </c>
      <c r="M264" s="15">
        <v>44985</v>
      </c>
      <c r="N264" s="15"/>
      <c r="O264" s="26">
        <f>VLOOKUP(D264,quash!A$2:$I$7791,9,FALSE)</f>
        <v>2</v>
      </c>
      <c r="P264" s="7">
        <v>10000</v>
      </c>
      <c r="Q264" s="26">
        <v>116</v>
      </c>
      <c r="R264" s="19">
        <v>2.7942683098729243E-2</v>
      </c>
      <c r="S264" s="26">
        <v>16</v>
      </c>
      <c r="T264" s="7">
        <v>7000</v>
      </c>
      <c r="U264" s="2">
        <v>142</v>
      </c>
      <c r="V264" s="11">
        <v>1758.65</v>
      </c>
      <c r="W264" s="14" t="s">
        <v>5281</v>
      </c>
      <c r="X264" s="18">
        <v>1</v>
      </c>
      <c r="Y264" s="9">
        <v>7000</v>
      </c>
      <c r="Z264" s="19">
        <f t="shared" si="77"/>
        <v>0</v>
      </c>
      <c r="AA264" s="25">
        <v>1758.65</v>
      </c>
      <c r="AB264" s="30">
        <f t="shared" si="78"/>
        <v>471000</v>
      </c>
      <c r="AC264" s="30">
        <f t="shared" si="71"/>
        <v>1.4861995753715499E-2</v>
      </c>
      <c r="AD264" s="31">
        <f t="shared" si="72"/>
        <v>1.7239915074309979</v>
      </c>
      <c r="AE264" s="31">
        <f t="shared" si="73"/>
        <v>2.1104033970276008</v>
      </c>
      <c r="AG264" s="30">
        <f t="shared" si="79"/>
        <v>1695000</v>
      </c>
      <c r="AH264" s="30">
        <f t="shared" si="74"/>
        <v>4.1297935103244837E-3</v>
      </c>
      <c r="AI264" s="31">
        <f t="shared" si="75"/>
        <v>0.47905604719764011</v>
      </c>
      <c r="AJ264" s="31">
        <f t="shared" si="76"/>
        <v>0.58643067846607666</v>
      </c>
      <c r="AK264" s="30">
        <f>IF(W264="si",($S264*'COSTOS DE CREDITOS'!$C$27)/DATA!$G264,"")</f>
        <v>47.07631125553273</v>
      </c>
      <c r="AL264" s="90">
        <f>IF(W264="si",'COSTOS DE CREDITOS'!$C$35,"")</f>
        <v>20.421138461538462</v>
      </c>
      <c r="AM264" s="30">
        <f t="shared" si="80"/>
        <v>430.76923076923077</v>
      </c>
      <c r="AN264" s="30">
        <f t="shared" si="81"/>
        <v>0</v>
      </c>
      <c r="AO264" s="30">
        <f t="shared" si="82"/>
        <v>498.26668048630199</v>
      </c>
      <c r="AP264" s="30">
        <f t="shared" si="83"/>
        <v>1260.3833195136981</v>
      </c>
      <c r="AQ264" s="19">
        <f t="shared" si="84"/>
        <v>0.71667660962311885</v>
      </c>
    </row>
    <row r="265" spans="1:43" x14ac:dyDescent="0.2">
      <c r="A265" s="23" t="s">
        <v>5665</v>
      </c>
      <c r="B265" s="6" t="s">
        <v>5676</v>
      </c>
      <c r="C265" s="6" t="s">
        <v>5670</v>
      </c>
      <c r="D265" s="2">
        <v>143158</v>
      </c>
      <c r="E265" s="2">
        <v>143478</v>
      </c>
      <c r="F265" s="3" t="s">
        <v>364</v>
      </c>
      <c r="G265" s="2">
        <v>8</v>
      </c>
      <c r="H265" s="2">
        <v>143485</v>
      </c>
      <c r="I265" s="3" t="s">
        <v>365</v>
      </c>
      <c r="J265" s="15">
        <v>44971</v>
      </c>
      <c r="K265" s="24">
        <v>1092897300</v>
      </c>
      <c r="L265" s="15">
        <v>44974</v>
      </c>
      <c r="M265" s="15">
        <v>44985</v>
      </c>
      <c r="N265" s="15"/>
      <c r="O265" s="26">
        <f>VLOOKUP(D265,quash!A$2:$I$7791,9,FALSE)</f>
        <v>2</v>
      </c>
      <c r="P265" s="7">
        <v>9000</v>
      </c>
      <c r="Q265" s="26">
        <v>147</v>
      </c>
      <c r="R265" s="19">
        <v>7.9000519063170502E-2</v>
      </c>
      <c r="S265" s="26">
        <v>16</v>
      </c>
      <c r="T265" s="7">
        <v>10000</v>
      </c>
      <c r="U265" s="2">
        <v>142</v>
      </c>
      <c r="V265" s="11">
        <v>2510.34</v>
      </c>
      <c r="W265" s="14" t="s">
        <v>5281</v>
      </c>
      <c r="X265" s="18">
        <v>1</v>
      </c>
      <c r="Y265" s="9">
        <v>10000</v>
      </c>
      <c r="Z265" s="19">
        <f t="shared" si="77"/>
        <v>0</v>
      </c>
      <c r="AA265" s="25">
        <v>2510.34</v>
      </c>
      <c r="AB265" s="30">
        <f t="shared" si="78"/>
        <v>471000</v>
      </c>
      <c r="AC265" s="30">
        <f t="shared" si="71"/>
        <v>2.1231422505307854E-2</v>
      </c>
      <c r="AD265" s="31">
        <f t="shared" si="72"/>
        <v>3.1210191082802545</v>
      </c>
      <c r="AE265" s="31">
        <f t="shared" si="73"/>
        <v>3.0148619957537153</v>
      </c>
      <c r="AG265" s="30">
        <f t="shared" si="79"/>
        <v>1695000</v>
      </c>
      <c r="AH265" s="30">
        <f t="shared" si="74"/>
        <v>5.8997050147492625E-3</v>
      </c>
      <c r="AI265" s="31">
        <f t="shared" si="75"/>
        <v>0.86725663716814161</v>
      </c>
      <c r="AJ265" s="31">
        <f t="shared" si="76"/>
        <v>0.83775811209439532</v>
      </c>
      <c r="AK265" s="30">
        <f>IF(W265="si",($S265*'COSTOS DE CREDITOS'!$C$27)/DATA!$G265,"")</f>
        <v>41.191772348591137</v>
      </c>
      <c r="AL265" s="90">
        <f>IF(W265="si",'COSTOS DE CREDITOS'!$C$35,"")</f>
        <v>20.421138461538462</v>
      </c>
      <c r="AM265" s="30">
        <f t="shared" si="80"/>
        <v>615.38461538461547</v>
      </c>
      <c r="AN265" s="30">
        <f t="shared" si="81"/>
        <v>0</v>
      </c>
      <c r="AO265" s="30">
        <f t="shared" si="82"/>
        <v>676.99752619474509</v>
      </c>
      <c r="AP265" s="30">
        <f t="shared" si="83"/>
        <v>1833.3424738052549</v>
      </c>
      <c r="AQ265" s="19">
        <f t="shared" si="84"/>
        <v>0.73031640088802907</v>
      </c>
    </row>
    <row r="266" spans="1:43" x14ac:dyDescent="0.2">
      <c r="A266" s="23" t="s">
        <v>5665</v>
      </c>
      <c r="B266" s="6" t="s">
        <v>5676</v>
      </c>
      <c r="C266" s="6" t="s">
        <v>5670</v>
      </c>
      <c r="D266" s="2">
        <v>142616</v>
      </c>
      <c r="E266" s="2">
        <v>143478</v>
      </c>
      <c r="F266" s="3" t="s">
        <v>364</v>
      </c>
      <c r="G266" s="2">
        <v>8</v>
      </c>
      <c r="H266" s="2">
        <v>143486</v>
      </c>
      <c r="I266" s="3" t="s">
        <v>366</v>
      </c>
      <c r="J266" s="15">
        <v>44966</v>
      </c>
      <c r="K266" s="24">
        <v>1090032804</v>
      </c>
      <c r="L266" s="15">
        <v>44974</v>
      </c>
      <c r="M266" s="15">
        <v>44985</v>
      </c>
      <c r="N266" s="15"/>
      <c r="O266" s="26">
        <f>VLOOKUP(D266,quash!A$2:$I$7791,9,FALSE)</f>
        <v>3</v>
      </c>
      <c r="P266" s="7">
        <v>9000</v>
      </c>
      <c r="Q266" s="26">
        <v>147</v>
      </c>
      <c r="R266" s="19">
        <v>8.2327407078389259E-2</v>
      </c>
      <c r="S266" s="26">
        <v>16</v>
      </c>
      <c r="T266" s="7">
        <v>8000</v>
      </c>
      <c r="U266" s="2">
        <v>142</v>
      </c>
      <c r="V266" s="11">
        <v>2013.74</v>
      </c>
      <c r="W266" s="14" t="s">
        <v>5281</v>
      </c>
      <c r="X266" s="18">
        <v>1</v>
      </c>
      <c r="Y266" s="9">
        <v>8000</v>
      </c>
      <c r="Z266" s="19">
        <f t="shared" si="77"/>
        <v>0</v>
      </c>
      <c r="AA266" s="25">
        <v>2013.74</v>
      </c>
      <c r="AB266" s="30">
        <f t="shared" si="78"/>
        <v>208000</v>
      </c>
      <c r="AC266" s="30">
        <f t="shared" si="71"/>
        <v>3.8461538461538464E-2</v>
      </c>
      <c r="AD266" s="31">
        <f t="shared" si="72"/>
        <v>5.6538461538461542</v>
      </c>
      <c r="AE266" s="31">
        <f t="shared" si="73"/>
        <v>5.4615384615384617</v>
      </c>
      <c r="AG266" s="30">
        <f t="shared" si="79"/>
        <v>778000</v>
      </c>
      <c r="AH266" s="30">
        <f t="shared" si="74"/>
        <v>1.0282776349614395E-2</v>
      </c>
      <c r="AI266" s="31">
        <f t="shared" si="75"/>
        <v>1.511568123393316</v>
      </c>
      <c r="AJ266" s="31">
        <f t="shared" si="76"/>
        <v>1.4601542416452442</v>
      </c>
      <c r="AK266" s="30">
        <f>IF(W266="si",($S266*'COSTOS DE CREDITOS'!$C$27)/DATA!$G266,"")</f>
        <v>41.191772348591137</v>
      </c>
      <c r="AL266" s="90">
        <f>IF(W266="si",'COSTOS DE CREDITOS'!$C$35,"")</f>
        <v>20.421138461538462</v>
      </c>
      <c r="AM266" s="30">
        <f t="shared" si="80"/>
        <v>492.30769230769232</v>
      </c>
      <c r="AN266" s="30">
        <f t="shared" si="81"/>
        <v>0</v>
      </c>
      <c r="AO266" s="30">
        <f t="shared" si="82"/>
        <v>553.92060311782188</v>
      </c>
      <c r="AP266" s="30">
        <f t="shared" si="83"/>
        <v>1459.8193968821781</v>
      </c>
      <c r="AQ266" s="19">
        <f t="shared" si="84"/>
        <v>0.72492943323476622</v>
      </c>
    </row>
    <row r="267" spans="1:43" x14ac:dyDescent="0.2">
      <c r="A267" s="23" t="s">
        <v>5665</v>
      </c>
      <c r="B267" s="6" t="s">
        <v>5676</v>
      </c>
      <c r="C267" s="6" t="s">
        <v>5670</v>
      </c>
      <c r="D267" s="2">
        <v>143053</v>
      </c>
      <c r="E267" s="2">
        <v>143478</v>
      </c>
      <c r="F267" s="3" t="s">
        <v>364</v>
      </c>
      <c r="G267" s="2">
        <v>8</v>
      </c>
      <c r="H267" s="2">
        <v>143487</v>
      </c>
      <c r="I267" s="3" t="s">
        <v>367</v>
      </c>
      <c r="J267" s="15">
        <v>44971</v>
      </c>
      <c r="K267" s="24">
        <v>1092663577</v>
      </c>
      <c r="L267" s="15">
        <v>44974</v>
      </c>
      <c r="M267" s="15">
        <v>44985</v>
      </c>
      <c r="N267" s="15"/>
      <c r="O267" s="26">
        <f>VLOOKUP(D267,quash!A$2:$I$7791,9,FALSE)</f>
        <v>3</v>
      </c>
      <c r="P267" s="7">
        <v>9000</v>
      </c>
      <c r="Q267" s="26">
        <v>147</v>
      </c>
      <c r="R267" s="19">
        <v>7.9000519063170502E-2</v>
      </c>
      <c r="S267" s="26">
        <v>16</v>
      </c>
      <c r="T267" s="7">
        <v>10000</v>
      </c>
      <c r="U267" s="2">
        <v>142</v>
      </c>
      <c r="V267" s="11">
        <v>2510.34</v>
      </c>
      <c r="W267" s="14" t="s">
        <v>5281</v>
      </c>
      <c r="X267" s="18">
        <v>1</v>
      </c>
      <c r="Y267" s="9">
        <v>10000</v>
      </c>
      <c r="Z267" s="19">
        <f t="shared" si="77"/>
        <v>0</v>
      </c>
      <c r="AA267" s="25">
        <v>2510.34</v>
      </c>
      <c r="AB267" s="30">
        <f t="shared" si="78"/>
        <v>208000</v>
      </c>
      <c r="AC267" s="30">
        <f t="shared" si="71"/>
        <v>4.807692307692308E-2</v>
      </c>
      <c r="AD267" s="31">
        <f t="shared" si="72"/>
        <v>7.0673076923076925</v>
      </c>
      <c r="AE267" s="31">
        <f t="shared" si="73"/>
        <v>6.8269230769230775</v>
      </c>
      <c r="AG267" s="30">
        <f t="shared" si="79"/>
        <v>778000</v>
      </c>
      <c r="AH267" s="30">
        <f t="shared" si="74"/>
        <v>1.2853470437017995E-2</v>
      </c>
      <c r="AI267" s="31">
        <f t="shared" si="75"/>
        <v>1.8894601542416454</v>
      </c>
      <c r="AJ267" s="31">
        <f t="shared" si="76"/>
        <v>1.8251928020565553</v>
      </c>
      <c r="AK267" s="30">
        <f>IF(W267="si",($S267*'COSTOS DE CREDITOS'!$C$27)/DATA!$G267,"")</f>
        <v>41.191772348591137</v>
      </c>
      <c r="AL267" s="90">
        <f>IF(W267="si",'COSTOS DE CREDITOS'!$C$35,"")</f>
        <v>20.421138461538462</v>
      </c>
      <c r="AM267" s="30">
        <f t="shared" si="80"/>
        <v>615.38461538461547</v>
      </c>
      <c r="AN267" s="30">
        <f t="shared" si="81"/>
        <v>0</v>
      </c>
      <c r="AO267" s="30">
        <f t="shared" si="82"/>
        <v>676.99752619474509</v>
      </c>
      <c r="AP267" s="30">
        <f t="shared" si="83"/>
        <v>1833.3424738052549</v>
      </c>
      <c r="AQ267" s="19">
        <f t="shared" si="84"/>
        <v>0.73031640088802907</v>
      </c>
    </row>
    <row r="268" spans="1:43" x14ac:dyDescent="0.2">
      <c r="A268" s="23" t="s">
        <v>5665</v>
      </c>
      <c r="B268" s="6" t="s">
        <v>5676</v>
      </c>
      <c r="C268" s="6" t="s">
        <v>5670</v>
      </c>
      <c r="D268" s="2">
        <v>143024</v>
      </c>
      <c r="E268" s="2">
        <v>143478</v>
      </c>
      <c r="F268" s="3" t="s">
        <v>364</v>
      </c>
      <c r="G268" s="2">
        <v>8</v>
      </c>
      <c r="H268" s="2">
        <v>143488</v>
      </c>
      <c r="I268" s="3" t="s">
        <v>368</v>
      </c>
      <c r="J268" s="15">
        <v>44970</v>
      </c>
      <c r="K268" s="24">
        <v>1092440168</v>
      </c>
      <c r="L268" s="15">
        <v>44974</v>
      </c>
      <c r="M268" s="15">
        <v>44985</v>
      </c>
      <c r="N268" s="15"/>
      <c r="O268" s="26">
        <f>VLOOKUP(D268,quash!A$2:$I$7791,9,FALSE)</f>
        <v>3</v>
      </c>
      <c r="P268" s="7">
        <v>9000</v>
      </c>
      <c r="Q268" s="26">
        <v>147</v>
      </c>
      <c r="R268" s="19">
        <v>7.9000519063170294E-2</v>
      </c>
      <c r="S268" s="26">
        <v>16</v>
      </c>
      <c r="T268" s="7">
        <v>6000</v>
      </c>
      <c r="U268" s="2">
        <v>142</v>
      </c>
      <c r="V268" s="11">
        <v>1503.37</v>
      </c>
      <c r="W268" s="14" t="s">
        <v>5281</v>
      </c>
      <c r="X268" s="18">
        <v>1</v>
      </c>
      <c r="Y268" s="9">
        <v>6000</v>
      </c>
      <c r="Z268" s="19">
        <f t="shared" si="77"/>
        <v>0</v>
      </c>
      <c r="AA268" s="25">
        <v>1503.37</v>
      </c>
      <c r="AB268" s="30">
        <f t="shared" si="78"/>
        <v>208000</v>
      </c>
      <c r="AC268" s="30">
        <f t="shared" si="71"/>
        <v>2.8846153846153848E-2</v>
      </c>
      <c r="AD268" s="31">
        <f t="shared" si="72"/>
        <v>4.2403846153846159</v>
      </c>
      <c r="AE268" s="31">
        <f t="shared" si="73"/>
        <v>4.0961538461538467</v>
      </c>
      <c r="AG268" s="30">
        <f t="shared" si="79"/>
        <v>778000</v>
      </c>
      <c r="AH268" s="30">
        <f t="shared" si="74"/>
        <v>7.7120822622107968E-3</v>
      </c>
      <c r="AI268" s="31">
        <f t="shared" si="75"/>
        <v>1.1336760925449871</v>
      </c>
      <c r="AJ268" s="31">
        <f t="shared" si="76"/>
        <v>1.0951156812339331</v>
      </c>
      <c r="AK268" s="30">
        <f>IF(W268="si",($S268*'COSTOS DE CREDITOS'!$C$27)/DATA!$G268,"")</f>
        <v>41.191772348591137</v>
      </c>
      <c r="AL268" s="90">
        <f>IF(W268="si",'COSTOS DE CREDITOS'!$C$35,"")</f>
        <v>20.421138461538462</v>
      </c>
      <c r="AM268" s="30">
        <f t="shared" si="80"/>
        <v>369.23076923076923</v>
      </c>
      <c r="AN268" s="30">
        <f t="shared" si="81"/>
        <v>0</v>
      </c>
      <c r="AO268" s="30">
        <f t="shared" si="82"/>
        <v>430.84368004089885</v>
      </c>
      <c r="AP268" s="30">
        <f t="shared" si="83"/>
        <v>1072.5263199591011</v>
      </c>
      <c r="AQ268" s="19">
        <f t="shared" si="84"/>
        <v>0.71341474152011897</v>
      </c>
    </row>
    <row r="269" spans="1:43" x14ac:dyDescent="0.2">
      <c r="A269" s="23" t="s">
        <v>5665</v>
      </c>
      <c r="B269" s="6" t="s">
        <v>5675</v>
      </c>
      <c r="C269" s="6" t="s">
        <v>5667</v>
      </c>
      <c r="D269" s="2">
        <v>142541</v>
      </c>
      <c r="E269" s="2">
        <v>143372</v>
      </c>
      <c r="F269" s="3" t="s">
        <v>345</v>
      </c>
      <c r="G269" s="2">
        <v>7</v>
      </c>
      <c r="H269" s="2">
        <v>143374</v>
      </c>
      <c r="I269" s="3" t="s">
        <v>369</v>
      </c>
      <c r="J269" s="15">
        <v>44965</v>
      </c>
      <c r="K269" s="24">
        <v>1089719523</v>
      </c>
      <c r="L269" s="15">
        <v>44974</v>
      </c>
      <c r="M269" s="15">
        <v>44985</v>
      </c>
      <c r="N269" s="15"/>
      <c r="O269" s="26">
        <f>VLOOKUP(D269,quash!A$2:$I$7791,9,FALSE)</f>
        <v>2</v>
      </c>
      <c r="P269" s="7">
        <v>13000</v>
      </c>
      <c r="Q269" s="26">
        <v>136</v>
      </c>
      <c r="R269" s="19">
        <v>8.0915696336300247E-2</v>
      </c>
      <c r="S269" s="26">
        <v>16</v>
      </c>
      <c r="T269" s="7">
        <v>5000</v>
      </c>
      <c r="U269" s="2">
        <v>147</v>
      </c>
      <c r="V269" s="11">
        <v>1303.3399999999999</v>
      </c>
      <c r="W269" s="14" t="s">
        <v>5281</v>
      </c>
      <c r="X269" s="18">
        <v>1</v>
      </c>
      <c r="Y269" s="9">
        <v>5000</v>
      </c>
      <c r="Z269" s="19">
        <f t="shared" si="77"/>
        <v>0</v>
      </c>
      <c r="AA269" s="25">
        <v>1303.3399999999999</v>
      </c>
      <c r="AB269" s="30">
        <f t="shared" si="78"/>
        <v>471000</v>
      </c>
      <c r="AC269" s="30">
        <f t="shared" si="71"/>
        <v>1.0615711252653927E-2</v>
      </c>
      <c r="AD269" s="31">
        <f t="shared" si="72"/>
        <v>1.4437367303609341</v>
      </c>
      <c r="AE269" s="31">
        <f t="shared" si="73"/>
        <v>1.5605095541401273</v>
      </c>
      <c r="AG269" s="30">
        <f t="shared" si="79"/>
        <v>1695000</v>
      </c>
      <c r="AH269" s="30">
        <f t="shared" si="74"/>
        <v>2.9498525073746312E-3</v>
      </c>
      <c r="AI269" s="31">
        <f t="shared" si="75"/>
        <v>0.40117994100294985</v>
      </c>
      <c r="AJ269" s="31">
        <f t="shared" si="76"/>
        <v>0.4336283185840708</v>
      </c>
      <c r="AK269" s="30">
        <f>IF(W269="si",($S269*'COSTOS DE CREDITOS'!$C$27)/DATA!$G269,"")</f>
        <v>47.07631125553273</v>
      </c>
      <c r="AL269" s="90">
        <f>IF(W269="si",'COSTOS DE CREDITOS'!$C$35,"")</f>
        <v>20.421138461538462</v>
      </c>
      <c r="AM269" s="30">
        <f t="shared" si="80"/>
        <v>307.69230769230774</v>
      </c>
      <c r="AN269" s="30">
        <f t="shared" si="81"/>
        <v>0</v>
      </c>
      <c r="AO269" s="30">
        <f t="shared" si="82"/>
        <v>375.1897574093789</v>
      </c>
      <c r="AP269" s="30">
        <f t="shared" si="83"/>
        <v>928.15024259062102</v>
      </c>
      <c r="AQ269" s="19">
        <f t="shared" si="84"/>
        <v>0.71213209338363059</v>
      </c>
    </row>
    <row r="270" spans="1:43" x14ac:dyDescent="0.2">
      <c r="A270" s="23" t="s">
        <v>5665</v>
      </c>
      <c r="B270" s="6" t="s">
        <v>5675</v>
      </c>
      <c r="C270" s="6" t="s">
        <v>5667</v>
      </c>
      <c r="D270" s="2">
        <v>142819</v>
      </c>
      <c r="E270" s="2">
        <v>143372</v>
      </c>
      <c r="F270" s="3" t="s">
        <v>345</v>
      </c>
      <c r="G270" s="2">
        <v>7</v>
      </c>
      <c r="H270" s="2">
        <v>143375</v>
      </c>
      <c r="I270" s="3" t="s">
        <v>370</v>
      </c>
      <c r="J270" s="15">
        <v>44967</v>
      </c>
      <c r="K270" s="24">
        <v>1091140350</v>
      </c>
      <c r="L270" s="15">
        <v>44974</v>
      </c>
      <c r="M270" s="15">
        <v>44985</v>
      </c>
      <c r="N270" s="15"/>
      <c r="O270" s="26">
        <f>VLOOKUP(D270,quash!A$2:$I$7791,9,FALSE)</f>
        <v>2</v>
      </c>
      <c r="P270" s="7">
        <v>13000</v>
      </c>
      <c r="Q270" s="26">
        <v>136</v>
      </c>
      <c r="R270" s="19">
        <v>8.0915696336300247E-2</v>
      </c>
      <c r="S270" s="26">
        <v>16</v>
      </c>
      <c r="T270" s="7">
        <v>5000</v>
      </c>
      <c r="U270" s="2">
        <v>147</v>
      </c>
      <c r="V270" s="11">
        <v>1303.3399999999999</v>
      </c>
      <c r="W270" s="14" t="s">
        <v>5281</v>
      </c>
      <c r="X270" s="18">
        <v>1</v>
      </c>
      <c r="Y270" s="9">
        <v>5000</v>
      </c>
      <c r="Z270" s="19">
        <f t="shared" si="77"/>
        <v>0</v>
      </c>
      <c r="AA270" s="25">
        <v>1303.3399999999999</v>
      </c>
      <c r="AB270" s="30">
        <f t="shared" si="78"/>
        <v>471000</v>
      </c>
      <c r="AC270" s="30">
        <f t="shared" si="71"/>
        <v>1.0615711252653927E-2</v>
      </c>
      <c r="AD270" s="31">
        <f t="shared" si="72"/>
        <v>1.4437367303609341</v>
      </c>
      <c r="AE270" s="31">
        <f t="shared" si="73"/>
        <v>1.5605095541401273</v>
      </c>
      <c r="AG270" s="30">
        <f t="shared" si="79"/>
        <v>1695000</v>
      </c>
      <c r="AH270" s="30">
        <f t="shared" si="74"/>
        <v>2.9498525073746312E-3</v>
      </c>
      <c r="AI270" s="31">
        <f t="shared" si="75"/>
        <v>0.40117994100294985</v>
      </c>
      <c r="AJ270" s="31">
        <f t="shared" si="76"/>
        <v>0.4336283185840708</v>
      </c>
      <c r="AK270" s="30">
        <f>IF(W270="si",($S270*'COSTOS DE CREDITOS'!$C$27)/DATA!$G270,"")</f>
        <v>47.07631125553273</v>
      </c>
      <c r="AL270" s="90">
        <f>IF(W270="si",'COSTOS DE CREDITOS'!$C$35,"")</f>
        <v>20.421138461538462</v>
      </c>
      <c r="AM270" s="30">
        <f t="shared" si="80"/>
        <v>307.69230769230774</v>
      </c>
      <c r="AN270" s="30">
        <f t="shared" si="81"/>
        <v>0</v>
      </c>
      <c r="AO270" s="30">
        <f t="shared" si="82"/>
        <v>375.1897574093789</v>
      </c>
      <c r="AP270" s="30">
        <f t="shared" si="83"/>
        <v>928.15024259062102</v>
      </c>
      <c r="AQ270" s="19">
        <f t="shared" si="84"/>
        <v>0.71213209338363059</v>
      </c>
    </row>
    <row r="271" spans="1:43" x14ac:dyDescent="0.2">
      <c r="A271" s="23" t="s">
        <v>5665</v>
      </c>
      <c r="B271" s="6" t="s">
        <v>5675</v>
      </c>
      <c r="C271" s="6" t="s">
        <v>5667</v>
      </c>
      <c r="D271" s="2">
        <v>142817</v>
      </c>
      <c r="E271" s="2">
        <v>143372</v>
      </c>
      <c r="F271" s="3" t="s">
        <v>345</v>
      </c>
      <c r="G271" s="2">
        <v>7</v>
      </c>
      <c r="H271" s="2">
        <v>143376</v>
      </c>
      <c r="I271" s="3" t="s">
        <v>371</v>
      </c>
      <c r="J271" s="15">
        <v>44967</v>
      </c>
      <c r="K271" s="24">
        <v>1091137573</v>
      </c>
      <c r="L271" s="15">
        <v>44974</v>
      </c>
      <c r="M271" s="15">
        <v>44985</v>
      </c>
      <c r="N271" s="15"/>
      <c r="O271" s="26">
        <f>VLOOKUP(D271,quash!A$2:$I$7791,9,FALSE)</f>
        <v>4</v>
      </c>
      <c r="P271" s="7">
        <v>10000</v>
      </c>
      <c r="Q271" s="26">
        <v>132</v>
      </c>
      <c r="R271" s="19">
        <v>5.8283715876113903E-2</v>
      </c>
      <c r="S271" s="26">
        <v>16</v>
      </c>
      <c r="T271" s="7">
        <v>5000</v>
      </c>
      <c r="U271" s="2">
        <v>147</v>
      </c>
      <c r="V271" s="11">
        <v>1303.3399999999999</v>
      </c>
      <c r="W271" s="14" t="s">
        <v>5281</v>
      </c>
      <c r="X271" s="18">
        <v>1</v>
      </c>
      <c r="Y271" s="9">
        <v>5000</v>
      </c>
      <c r="Z271" s="19">
        <f t="shared" si="77"/>
        <v>0</v>
      </c>
      <c r="AA271" s="25">
        <v>1303.3399999999999</v>
      </c>
      <c r="AB271" s="30">
        <f t="shared" si="78"/>
        <v>263000</v>
      </c>
      <c r="AC271" s="30">
        <f t="shared" si="71"/>
        <v>1.9011406844106463E-2</v>
      </c>
      <c r="AD271" s="31">
        <f t="shared" si="72"/>
        <v>2.5095057034220534</v>
      </c>
      <c r="AE271" s="31">
        <f t="shared" si="73"/>
        <v>2.79467680608365</v>
      </c>
      <c r="AG271" s="30">
        <f t="shared" si="79"/>
        <v>927000</v>
      </c>
      <c r="AH271" s="30">
        <f t="shared" si="74"/>
        <v>5.3937432578209281E-3</v>
      </c>
      <c r="AI271" s="31">
        <f t="shared" si="75"/>
        <v>0.71197411003236255</v>
      </c>
      <c r="AJ271" s="31">
        <f t="shared" si="76"/>
        <v>0.79288025889967639</v>
      </c>
      <c r="AK271" s="30">
        <f>IF(W271="si",($S271*'COSTOS DE CREDITOS'!$C$27)/DATA!$G271,"")</f>
        <v>47.07631125553273</v>
      </c>
      <c r="AL271" s="90">
        <f>IF(W271="si",'COSTOS DE CREDITOS'!$C$35,"")</f>
        <v>20.421138461538462</v>
      </c>
      <c r="AM271" s="30">
        <f t="shared" si="80"/>
        <v>307.69230769230774</v>
      </c>
      <c r="AN271" s="30">
        <f t="shared" si="81"/>
        <v>0</v>
      </c>
      <c r="AO271" s="30">
        <f t="shared" si="82"/>
        <v>375.1897574093789</v>
      </c>
      <c r="AP271" s="30">
        <f t="shared" si="83"/>
        <v>928.15024259062102</v>
      </c>
      <c r="AQ271" s="19">
        <f t="shared" si="84"/>
        <v>0.71213209338363059</v>
      </c>
    </row>
    <row r="272" spans="1:43" x14ac:dyDescent="0.2">
      <c r="A272" s="23" t="s">
        <v>5665</v>
      </c>
      <c r="B272" s="6" t="s">
        <v>5675</v>
      </c>
      <c r="C272" s="6" t="s">
        <v>5667</v>
      </c>
      <c r="D272" s="2">
        <v>142891</v>
      </c>
      <c r="E272" s="2">
        <v>143372</v>
      </c>
      <c r="F272" s="3" t="s">
        <v>345</v>
      </c>
      <c r="G272" s="2">
        <v>7</v>
      </c>
      <c r="H272" s="2">
        <v>143377</v>
      </c>
      <c r="I272" s="3" t="s">
        <v>372</v>
      </c>
      <c r="J272" s="15">
        <v>44970</v>
      </c>
      <c r="K272" s="24">
        <v>1092111328</v>
      </c>
      <c r="L272" s="15">
        <v>44974</v>
      </c>
      <c r="M272" s="15">
        <v>44985</v>
      </c>
      <c r="N272" s="15"/>
      <c r="O272" s="26">
        <f>VLOOKUP(D272,quash!A$2:$I$7791,9,FALSE)</f>
        <v>3</v>
      </c>
      <c r="P272" s="7">
        <v>10000</v>
      </c>
      <c r="Q272" s="26">
        <v>147</v>
      </c>
      <c r="R272" s="19">
        <v>7.9000519063170294E-2</v>
      </c>
      <c r="S272" s="26">
        <v>16</v>
      </c>
      <c r="T272" s="7">
        <v>5000</v>
      </c>
      <c r="U272" s="2">
        <v>147</v>
      </c>
      <c r="V272" s="11">
        <v>1303.3399999999999</v>
      </c>
      <c r="W272" s="14" t="s">
        <v>5281</v>
      </c>
      <c r="X272" s="18">
        <v>1</v>
      </c>
      <c r="Y272" s="9">
        <v>5000</v>
      </c>
      <c r="Z272" s="19">
        <f t="shared" si="77"/>
        <v>0</v>
      </c>
      <c r="AA272" s="25">
        <v>1303.3399999999999</v>
      </c>
      <c r="AB272" s="30">
        <f t="shared" si="78"/>
        <v>208000</v>
      </c>
      <c r="AC272" s="30">
        <f t="shared" si="71"/>
        <v>2.403846153846154E-2</v>
      </c>
      <c r="AD272" s="31">
        <f t="shared" si="72"/>
        <v>3.5336538461538463</v>
      </c>
      <c r="AE272" s="31">
        <f t="shared" si="73"/>
        <v>3.5336538461538463</v>
      </c>
      <c r="AG272" s="30">
        <f t="shared" si="79"/>
        <v>778000</v>
      </c>
      <c r="AH272" s="30">
        <f t="shared" si="74"/>
        <v>6.4267352185089976E-3</v>
      </c>
      <c r="AI272" s="31">
        <f t="shared" si="75"/>
        <v>0.94473007712082269</v>
      </c>
      <c r="AJ272" s="31">
        <f t="shared" si="76"/>
        <v>0.94473007712082269</v>
      </c>
      <c r="AK272" s="30">
        <f>IF(W272="si",($S272*'COSTOS DE CREDITOS'!$C$27)/DATA!$G272,"")</f>
        <v>47.07631125553273</v>
      </c>
      <c r="AL272" s="90">
        <f>IF(W272="si",'COSTOS DE CREDITOS'!$C$35,"")</f>
        <v>20.421138461538462</v>
      </c>
      <c r="AM272" s="30">
        <f t="shared" si="80"/>
        <v>307.69230769230774</v>
      </c>
      <c r="AN272" s="30">
        <f t="shared" si="81"/>
        <v>0</v>
      </c>
      <c r="AO272" s="30">
        <f t="shared" si="82"/>
        <v>375.1897574093789</v>
      </c>
      <c r="AP272" s="30">
        <f t="shared" si="83"/>
        <v>928.15024259062102</v>
      </c>
      <c r="AQ272" s="19">
        <f t="shared" si="84"/>
        <v>0.71213209338363059</v>
      </c>
    </row>
    <row r="273" spans="1:43" x14ac:dyDescent="0.2">
      <c r="A273" s="23" t="s">
        <v>5665</v>
      </c>
      <c r="B273" s="6" t="s">
        <v>5675</v>
      </c>
      <c r="C273" s="6" t="s">
        <v>5667</v>
      </c>
      <c r="D273" s="2">
        <v>143076</v>
      </c>
      <c r="E273" s="2">
        <v>143372</v>
      </c>
      <c r="F273" s="3" t="s">
        <v>345</v>
      </c>
      <c r="G273" s="2">
        <v>7</v>
      </c>
      <c r="H273" s="2">
        <v>143379</v>
      </c>
      <c r="I273" s="3" t="s">
        <v>373</v>
      </c>
      <c r="J273" s="15">
        <v>44971</v>
      </c>
      <c r="K273" s="24">
        <v>1092706312</v>
      </c>
      <c r="L273" s="15">
        <v>44974</v>
      </c>
      <c r="M273" s="15">
        <v>44985</v>
      </c>
      <c r="N273" s="15"/>
      <c r="O273" s="26">
        <f>VLOOKUP(D273,quash!A$2:$I$7791,9,FALSE)</f>
        <v>2</v>
      </c>
      <c r="P273" s="7">
        <v>13000</v>
      </c>
      <c r="Q273" s="26">
        <v>136</v>
      </c>
      <c r="R273" s="19">
        <v>8.0915696336300247E-2</v>
      </c>
      <c r="S273" s="26">
        <v>16</v>
      </c>
      <c r="T273" s="7">
        <v>5000</v>
      </c>
      <c r="U273" s="2">
        <v>147</v>
      </c>
      <c r="V273" s="11">
        <v>1303.3399999999999</v>
      </c>
      <c r="W273" s="14" t="s">
        <v>5281</v>
      </c>
      <c r="X273" s="18">
        <v>1</v>
      </c>
      <c r="Y273" s="9">
        <v>5000</v>
      </c>
      <c r="Z273" s="19">
        <f t="shared" si="77"/>
        <v>0</v>
      </c>
      <c r="AA273" s="25">
        <v>1303.3399999999999</v>
      </c>
      <c r="AB273" s="30">
        <f t="shared" si="78"/>
        <v>471000</v>
      </c>
      <c r="AC273" s="30">
        <f t="shared" si="71"/>
        <v>1.0615711252653927E-2</v>
      </c>
      <c r="AD273" s="31">
        <f t="shared" si="72"/>
        <v>1.4437367303609341</v>
      </c>
      <c r="AE273" s="31">
        <f t="shared" si="73"/>
        <v>1.5605095541401273</v>
      </c>
      <c r="AG273" s="30">
        <f t="shared" si="79"/>
        <v>1695000</v>
      </c>
      <c r="AH273" s="30">
        <f t="shared" si="74"/>
        <v>2.9498525073746312E-3</v>
      </c>
      <c r="AI273" s="31">
        <f t="shared" si="75"/>
        <v>0.40117994100294985</v>
      </c>
      <c r="AJ273" s="31">
        <f t="shared" si="76"/>
        <v>0.4336283185840708</v>
      </c>
      <c r="AK273" s="30">
        <f>IF(W273="si",($S273*'COSTOS DE CREDITOS'!$C$27)/DATA!$G273,"")</f>
        <v>47.07631125553273</v>
      </c>
      <c r="AL273" s="90">
        <f>IF(W273="si",'COSTOS DE CREDITOS'!$C$35,"")</f>
        <v>20.421138461538462</v>
      </c>
      <c r="AM273" s="30">
        <f t="shared" si="80"/>
        <v>307.69230769230774</v>
      </c>
      <c r="AN273" s="30">
        <f t="shared" si="81"/>
        <v>0</v>
      </c>
      <c r="AO273" s="30">
        <f t="shared" si="82"/>
        <v>375.1897574093789</v>
      </c>
      <c r="AP273" s="30">
        <f t="shared" si="83"/>
        <v>928.15024259062102</v>
      </c>
      <c r="AQ273" s="19">
        <f t="shared" si="84"/>
        <v>0.71213209338363059</v>
      </c>
    </row>
    <row r="274" spans="1:43" x14ac:dyDescent="0.2">
      <c r="A274" s="23" t="s">
        <v>5665</v>
      </c>
      <c r="B274" s="6" t="s">
        <v>5675</v>
      </c>
      <c r="C274" s="6" t="s">
        <v>5667</v>
      </c>
      <c r="D274" s="2">
        <v>142539</v>
      </c>
      <c r="E274" s="2">
        <v>143372</v>
      </c>
      <c r="F274" s="3" t="s">
        <v>345</v>
      </c>
      <c r="G274" s="2">
        <v>7</v>
      </c>
      <c r="H274" s="2">
        <v>143384</v>
      </c>
      <c r="I274" s="3" t="s">
        <v>374</v>
      </c>
      <c r="J274" s="15">
        <v>44965</v>
      </c>
      <c r="K274" s="24">
        <v>1089715965</v>
      </c>
      <c r="L274" s="15">
        <v>44974</v>
      </c>
      <c r="M274" s="15">
        <v>44985</v>
      </c>
      <c r="N274" s="15"/>
      <c r="O274" s="26">
        <f>VLOOKUP(D274,quash!A$2:$I$7791,9,FALSE)</f>
        <v>4</v>
      </c>
      <c r="P274" s="7">
        <v>10000</v>
      </c>
      <c r="Q274" s="26">
        <v>147</v>
      </c>
      <c r="R274" s="19">
        <v>7.9000519063170294E-2</v>
      </c>
      <c r="S274" s="26">
        <v>16</v>
      </c>
      <c r="T274" s="7">
        <v>5000</v>
      </c>
      <c r="U274" s="2">
        <v>147</v>
      </c>
      <c r="V274" s="11">
        <v>1303.3399999999999</v>
      </c>
      <c r="W274" s="14" t="s">
        <v>5281</v>
      </c>
      <c r="X274" s="18">
        <v>1</v>
      </c>
      <c r="Y274" s="9">
        <v>5000</v>
      </c>
      <c r="Z274" s="19">
        <f t="shared" si="77"/>
        <v>0</v>
      </c>
      <c r="AA274" s="25">
        <v>1303.3399999999999</v>
      </c>
      <c r="AB274" s="30">
        <f t="shared" si="78"/>
        <v>263000</v>
      </c>
      <c r="AC274" s="30">
        <f t="shared" si="71"/>
        <v>1.9011406844106463E-2</v>
      </c>
      <c r="AD274" s="31">
        <f t="shared" si="72"/>
        <v>2.79467680608365</v>
      </c>
      <c r="AE274" s="31">
        <f t="shared" si="73"/>
        <v>2.79467680608365</v>
      </c>
      <c r="AG274" s="30">
        <f t="shared" si="79"/>
        <v>927000</v>
      </c>
      <c r="AH274" s="30">
        <f t="shared" si="74"/>
        <v>5.3937432578209281E-3</v>
      </c>
      <c r="AI274" s="31">
        <f t="shared" si="75"/>
        <v>0.79288025889967639</v>
      </c>
      <c r="AJ274" s="31">
        <f t="shared" si="76"/>
        <v>0.79288025889967639</v>
      </c>
      <c r="AK274" s="30">
        <f>IF(W274="si",($S274*'COSTOS DE CREDITOS'!$C$27)/DATA!$G274,"")</f>
        <v>47.07631125553273</v>
      </c>
      <c r="AL274" s="90">
        <f>IF(W274="si",'COSTOS DE CREDITOS'!$C$35,"")</f>
        <v>20.421138461538462</v>
      </c>
      <c r="AM274" s="30">
        <f t="shared" si="80"/>
        <v>307.69230769230774</v>
      </c>
      <c r="AN274" s="30">
        <f t="shared" si="81"/>
        <v>0</v>
      </c>
      <c r="AO274" s="30">
        <f t="shared" si="82"/>
        <v>375.1897574093789</v>
      </c>
      <c r="AP274" s="30">
        <f t="shared" si="83"/>
        <v>928.15024259062102</v>
      </c>
      <c r="AQ274" s="19">
        <f t="shared" si="84"/>
        <v>0.71213209338363059</v>
      </c>
    </row>
    <row r="275" spans="1:43" x14ac:dyDescent="0.2">
      <c r="A275" s="23" t="s">
        <v>5665</v>
      </c>
      <c r="B275" s="6" t="s">
        <v>5683</v>
      </c>
      <c r="C275" s="6" t="s">
        <v>5670</v>
      </c>
      <c r="D275" s="2">
        <v>142832</v>
      </c>
      <c r="E275" s="2">
        <v>143390</v>
      </c>
      <c r="F275" s="3" t="s">
        <v>347</v>
      </c>
      <c r="G275" s="2">
        <v>7</v>
      </c>
      <c r="H275" s="2">
        <v>143392</v>
      </c>
      <c r="I275" s="3" t="s">
        <v>375</v>
      </c>
      <c r="J275" s="15">
        <v>44967</v>
      </c>
      <c r="K275" s="24">
        <v>1091247922</v>
      </c>
      <c r="L275" s="15">
        <v>44974</v>
      </c>
      <c r="M275" s="15">
        <v>44985</v>
      </c>
      <c r="N275" s="15"/>
      <c r="O275" s="26">
        <f>VLOOKUP(D275,quash!A$2:$I$7791,9,FALSE)</f>
        <v>3</v>
      </c>
      <c r="P275" s="7">
        <v>9000</v>
      </c>
      <c r="Q275" s="26">
        <v>134</v>
      </c>
      <c r="R275" s="19">
        <v>5.7767754488533454E-2</v>
      </c>
      <c r="S275" s="26">
        <v>16</v>
      </c>
      <c r="T275" s="7">
        <v>10000</v>
      </c>
      <c r="U275" s="2">
        <v>142</v>
      </c>
      <c r="V275" s="11">
        <v>2510.34</v>
      </c>
      <c r="W275" s="14" t="s">
        <v>5281</v>
      </c>
      <c r="X275" s="18">
        <v>1</v>
      </c>
      <c r="Y275" s="9">
        <v>10000</v>
      </c>
      <c r="Z275" s="19">
        <f t="shared" si="77"/>
        <v>0</v>
      </c>
      <c r="AA275" s="25">
        <v>2510.34</v>
      </c>
      <c r="AB275" s="30">
        <f t="shared" si="78"/>
        <v>208000</v>
      </c>
      <c r="AC275" s="30">
        <f t="shared" si="71"/>
        <v>4.807692307692308E-2</v>
      </c>
      <c r="AD275" s="31">
        <f t="shared" si="72"/>
        <v>6.4423076923076925</v>
      </c>
      <c r="AE275" s="31">
        <f t="shared" si="73"/>
        <v>6.8269230769230775</v>
      </c>
      <c r="AG275" s="30">
        <f t="shared" si="79"/>
        <v>778000</v>
      </c>
      <c r="AH275" s="30">
        <f t="shared" si="74"/>
        <v>1.2853470437017995E-2</v>
      </c>
      <c r="AI275" s="31">
        <f t="shared" si="75"/>
        <v>1.7223650385604115</v>
      </c>
      <c r="AJ275" s="31">
        <f t="shared" si="76"/>
        <v>1.8251928020565553</v>
      </c>
      <c r="AK275" s="30">
        <f>IF(W275="si",($S275*'COSTOS DE CREDITOS'!$C$27)/DATA!$G275,"")</f>
        <v>47.07631125553273</v>
      </c>
      <c r="AL275" s="90">
        <f>IF(W275="si",'COSTOS DE CREDITOS'!$C$35,"")</f>
        <v>20.421138461538462</v>
      </c>
      <c r="AM275" s="30">
        <f t="shared" si="80"/>
        <v>615.38461538461547</v>
      </c>
      <c r="AN275" s="30">
        <f t="shared" si="81"/>
        <v>0</v>
      </c>
      <c r="AO275" s="30">
        <f t="shared" si="82"/>
        <v>682.88206510168663</v>
      </c>
      <c r="AP275" s="30">
        <f t="shared" si="83"/>
        <v>1827.4579348983134</v>
      </c>
      <c r="AQ275" s="19">
        <f t="shared" si="84"/>
        <v>0.72797228060673591</v>
      </c>
    </row>
    <row r="276" spans="1:43" x14ac:dyDescent="0.2">
      <c r="A276" s="23" t="s">
        <v>5665</v>
      </c>
      <c r="B276" s="6" t="s">
        <v>5683</v>
      </c>
      <c r="C276" s="6" t="s">
        <v>5670</v>
      </c>
      <c r="D276" s="2">
        <v>142833</v>
      </c>
      <c r="E276" s="2">
        <v>143390</v>
      </c>
      <c r="F276" s="3" t="s">
        <v>347</v>
      </c>
      <c r="G276" s="2">
        <v>7</v>
      </c>
      <c r="H276" s="2">
        <v>143395</v>
      </c>
      <c r="I276" s="3" t="s">
        <v>376</v>
      </c>
      <c r="J276" s="15">
        <v>44967</v>
      </c>
      <c r="K276" s="24">
        <v>1091248260</v>
      </c>
      <c r="L276" s="15">
        <v>44974</v>
      </c>
      <c r="M276" s="15">
        <v>44985</v>
      </c>
      <c r="N276" s="15"/>
      <c r="O276" s="26">
        <f>VLOOKUP(D276,quash!A$2:$I$7791,9,FALSE)</f>
        <v>5</v>
      </c>
      <c r="P276" s="7">
        <v>9000</v>
      </c>
      <c r="Q276" s="26">
        <v>134</v>
      </c>
      <c r="R276" s="19">
        <v>5.7767754488533454E-2</v>
      </c>
      <c r="S276" s="26">
        <v>16</v>
      </c>
      <c r="T276" s="7">
        <v>10000</v>
      </c>
      <c r="U276" s="2">
        <v>142</v>
      </c>
      <c r="V276" s="11">
        <v>2510.34</v>
      </c>
      <c r="W276" s="14" t="s">
        <v>5281</v>
      </c>
      <c r="X276" s="18">
        <v>1</v>
      </c>
      <c r="Y276" s="9">
        <v>10000</v>
      </c>
      <c r="Z276" s="19">
        <f t="shared" si="77"/>
        <v>0</v>
      </c>
      <c r="AA276" s="25">
        <v>2510.34</v>
      </c>
      <c r="AB276" s="30">
        <f t="shared" si="78"/>
        <v>102000</v>
      </c>
      <c r="AC276" s="30">
        <f t="shared" si="71"/>
        <v>9.8039215686274508E-2</v>
      </c>
      <c r="AD276" s="31">
        <f t="shared" si="72"/>
        <v>13.137254901960784</v>
      </c>
      <c r="AE276" s="31">
        <f t="shared" si="73"/>
        <v>13.921568627450981</v>
      </c>
      <c r="AG276" s="30">
        <f t="shared" si="79"/>
        <v>352000</v>
      </c>
      <c r="AH276" s="30">
        <f t="shared" si="74"/>
        <v>2.8409090909090908E-2</v>
      </c>
      <c r="AI276" s="31">
        <f t="shared" si="75"/>
        <v>3.8068181818181817</v>
      </c>
      <c r="AJ276" s="31">
        <f t="shared" si="76"/>
        <v>4.0340909090909092</v>
      </c>
      <c r="AK276" s="30">
        <f>IF(W276="si",($S276*'COSTOS DE CREDITOS'!$C$27)/DATA!$G276,"")</f>
        <v>47.07631125553273</v>
      </c>
      <c r="AL276" s="90">
        <f>IF(W276="si",'COSTOS DE CREDITOS'!$C$35,"")</f>
        <v>20.421138461538462</v>
      </c>
      <c r="AM276" s="30">
        <f t="shared" si="80"/>
        <v>615.38461538461547</v>
      </c>
      <c r="AN276" s="30">
        <f t="shared" si="81"/>
        <v>0</v>
      </c>
      <c r="AO276" s="30">
        <f t="shared" si="82"/>
        <v>682.88206510168663</v>
      </c>
      <c r="AP276" s="30">
        <f t="shared" si="83"/>
        <v>1827.4579348983134</v>
      </c>
      <c r="AQ276" s="19">
        <f t="shared" si="84"/>
        <v>0.72797228060673591</v>
      </c>
    </row>
    <row r="277" spans="1:43" x14ac:dyDescent="0.2">
      <c r="A277" s="23" t="s">
        <v>5665</v>
      </c>
      <c r="B277" s="6" t="s">
        <v>5671</v>
      </c>
      <c r="C277" s="6" t="s">
        <v>5670</v>
      </c>
      <c r="D277" s="2">
        <v>143065</v>
      </c>
      <c r="E277" s="2">
        <v>143512</v>
      </c>
      <c r="F277" s="3" t="s">
        <v>350</v>
      </c>
      <c r="G277" s="2">
        <v>8</v>
      </c>
      <c r="H277" s="2">
        <v>143514</v>
      </c>
      <c r="I277" s="3" t="s">
        <v>377</v>
      </c>
      <c r="J277" s="15">
        <v>44971</v>
      </c>
      <c r="K277" s="24">
        <v>1092676867</v>
      </c>
      <c r="L277" s="15">
        <v>44974</v>
      </c>
      <c r="M277" s="15">
        <v>44985</v>
      </c>
      <c r="N277" s="15"/>
      <c r="O277" s="26">
        <f>VLOOKUP(D277,quash!A$2:$I$7791,9,FALSE)</f>
        <v>5</v>
      </c>
      <c r="P277" s="7">
        <v>9000</v>
      </c>
      <c r="Q277" s="26">
        <v>146</v>
      </c>
      <c r="R277" s="19">
        <v>7.9000519063170377E-2</v>
      </c>
      <c r="S277" s="26">
        <v>16</v>
      </c>
      <c r="T277" s="7">
        <v>5000</v>
      </c>
      <c r="U277" s="2">
        <v>147</v>
      </c>
      <c r="V277" s="11">
        <v>1303.3399999999999</v>
      </c>
      <c r="W277" s="14" t="s">
        <v>5281</v>
      </c>
      <c r="X277" s="18">
        <v>1</v>
      </c>
      <c r="Y277" s="9">
        <v>5000</v>
      </c>
      <c r="Z277" s="19">
        <f t="shared" si="77"/>
        <v>0</v>
      </c>
      <c r="AA277" s="25">
        <v>1303.3399999999999</v>
      </c>
      <c r="AB277" s="30">
        <f t="shared" si="78"/>
        <v>102000</v>
      </c>
      <c r="AC277" s="30">
        <f t="shared" si="71"/>
        <v>4.9019607843137254E-2</v>
      </c>
      <c r="AD277" s="31">
        <f t="shared" si="72"/>
        <v>7.1568627450980395</v>
      </c>
      <c r="AE277" s="31">
        <f t="shared" si="73"/>
        <v>7.2058823529411766</v>
      </c>
      <c r="AG277" s="30">
        <f t="shared" si="79"/>
        <v>352000</v>
      </c>
      <c r="AH277" s="30">
        <f t="shared" si="74"/>
        <v>1.4204545454545454E-2</v>
      </c>
      <c r="AI277" s="31">
        <f t="shared" si="75"/>
        <v>2.0738636363636362</v>
      </c>
      <c r="AJ277" s="31">
        <f t="shared" si="76"/>
        <v>2.0880681818181817</v>
      </c>
      <c r="AK277" s="30">
        <f>IF(W277="si",($S277*'COSTOS DE CREDITOS'!$C$27)/DATA!$G277,"")</f>
        <v>41.191772348591137</v>
      </c>
      <c r="AL277" s="90">
        <f>IF(W277="si",'COSTOS DE CREDITOS'!$C$35,"")</f>
        <v>20.421138461538462</v>
      </c>
      <c r="AM277" s="30">
        <f t="shared" si="80"/>
        <v>307.69230769230774</v>
      </c>
      <c r="AN277" s="30">
        <f t="shared" si="81"/>
        <v>0</v>
      </c>
      <c r="AO277" s="30">
        <f t="shared" si="82"/>
        <v>369.30521850243736</v>
      </c>
      <c r="AP277" s="30">
        <f t="shared" si="83"/>
        <v>934.03478149756256</v>
      </c>
      <c r="AQ277" s="19">
        <f t="shared" si="84"/>
        <v>0.71664706177786508</v>
      </c>
    </row>
    <row r="278" spans="1:43" x14ac:dyDescent="0.2">
      <c r="A278" s="23" t="s">
        <v>5665</v>
      </c>
      <c r="B278" s="6" t="s">
        <v>5671</v>
      </c>
      <c r="C278" s="6" t="s">
        <v>5670</v>
      </c>
      <c r="D278" s="2">
        <v>141676</v>
      </c>
      <c r="E278" s="2">
        <v>143512</v>
      </c>
      <c r="F278" s="3" t="s">
        <v>350</v>
      </c>
      <c r="G278" s="2">
        <v>8</v>
      </c>
      <c r="H278" s="2">
        <v>143515</v>
      </c>
      <c r="I278" s="3" t="s">
        <v>378</v>
      </c>
      <c r="J278" s="15">
        <v>44953</v>
      </c>
      <c r="K278" s="24">
        <v>1084585576</v>
      </c>
      <c r="L278" s="15">
        <v>44974</v>
      </c>
      <c r="M278" s="15">
        <v>44985</v>
      </c>
      <c r="N278" s="15"/>
      <c r="O278" s="26">
        <f>VLOOKUP(D278,quash!A$2:$I$7791,9,FALSE)</f>
        <v>1</v>
      </c>
      <c r="P278" s="7">
        <v>9000</v>
      </c>
      <c r="Q278" s="26">
        <v>139</v>
      </c>
      <c r="R278" s="19">
        <v>8.6183749348172869E-2</v>
      </c>
      <c r="S278" s="26">
        <v>16</v>
      </c>
      <c r="T278" s="7">
        <v>8000</v>
      </c>
      <c r="U278" s="2">
        <v>142</v>
      </c>
      <c r="V278" s="11">
        <v>2013.74</v>
      </c>
      <c r="W278" s="14" t="s">
        <v>5281</v>
      </c>
      <c r="X278" s="18">
        <v>1</v>
      </c>
      <c r="Y278" s="9">
        <v>8000</v>
      </c>
      <c r="Z278" s="19">
        <f t="shared" si="77"/>
        <v>0</v>
      </c>
      <c r="AA278" s="25">
        <v>2013.74</v>
      </c>
      <c r="AB278" s="30">
        <f t="shared" si="78"/>
        <v>462000</v>
      </c>
      <c r="AC278" s="30">
        <f t="shared" si="71"/>
        <v>1.7316017316017316E-2</v>
      </c>
      <c r="AD278" s="31">
        <f t="shared" si="72"/>
        <v>2.4069264069264071</v>
      </c>
      <c r="AE278" s="31">
        <f t="shared" si="73"/>
        <v>2.4588744588744587</v>
      </c>
      <c r="AG278" s="30">
        <f t="shared" si="79"/>
        <v>2427000</v>
      </c>
      <c r="AH278" s="30">
        <f t="shared" si="74"/>
        <v>3.296250515039143E-3</v>
      </c>
      <c r="AI278" s="31">
        <f t="shared" si="75"/>
        <v>0.45817882159044088</v>
      </c>
      <c r="AJ278" s="31">
        <f t="shared" si="76"/>
        <v>0.4680675731355583</v>
      </c>
      <c r="AK278" s="30">
        <f>IF(W278="si",($S278*'COSTOS DE CREDITOS'!$C$27)/DATA!$G278,"")</f>
        <v>41.191772348591137</v>
      </c>
      <c r="AL278" s="90">
        <f>IF(W278="si",'COSTOS DE CREDITOS'!$C$35,"")</f>
        <v>20.421138461538462</v>
      </c>
      <c r="AM278" s="30">
        <f t="shared" si="80"/>
        <v>492.30769230769232</v>
      </c>
      <c r="AN278" s="30">
        <f t="shared" si="81"/>
        <v>0</v>
      </c>
      <c r="AO278" s="30">
        <f t="shared" si="82"/>
        <v>553.92060311782188</v>
      </c>
      <c r="AP278" s="30">
        <f t="shared" si="83"/>
        <v>1459.8193968821781</v>
      </c>
      <c r="AQ278" s="19">
        <f t="shared" si="84"/>
        <v>0.72492943323476622</v>
      </c>
    </row>
    <row r="279" spans="1:43" x14ac:dyDescent="0.2">
      <c r="A279" s="23" t="s">
        <v>5665</v>
      </c>
      <c r="B279" s="6" t="s">
        <v>5671</v>
      </c>
      <c r="C279" s="6" t="s">
        <v>5670</v>
      </c>
      <c r="D279" s="2">
        <v>141711</v>
      </c>
      <c r="E279" s="2">
        <v>143512</v>
      </c>
      <c r="F279" s="3" t="s">
        <v>350</v>
      </c>
      <c r="G279" s="2">
        <v>8</v>
      </c>
      <c r="H279" s="2">
        <v>143516</v>
      </c>
      <c r="I279" s="3" t="s">
        <v>379</v>
      </c>
      <c r="J279" s="15">
        <v>44954</v>
      </c>
      <c r="K279" s="24">
        <v>1084837653</v>
      </c>
      <c r="L279" s="15">
        <v>44974</v>
      </c>
      <c r="M279" s="15">
        <v>44985</v>
      </c>
      <c r="N279" s="15"/>
      <c r="O279" s="26">
        <f>VLOOKUP(D279,quash!A$2:$I$7791,9,FALSE)</f>
        <v>3</v>
      </c>
      <c r="P279" s="7">
        <v>9000</v>
      </c>
      <c r="Q279" s="26">
        <v>139</v>
      </c>
      <c r="R279" s="19">
        <v>8.6183749348172869E-2</v>
      </c>
      <c r="S279" s="26">
        <v>16</v>
      </c>
      <c r="T279" s="7">
        <v>8000</v>
      </c>
      <c r="U279" s="2">
        <v>142</v>
      </c>
      <c r="V279" s="11">
        <v>2013.74</v>
      </c>
      <c r="W279" s="14" t="s">
        <v>5281</v>
      </c>
      <c r="X279" s="18">
        <v>1</v>
      </c>
      <c r="Y279" s="9">
        <v>8000</v>
      </c>
      <c r="Z279" s="19">
        <f t="shared" si="77"/>
        <v>0</v>
      </c>
      <c r="AA279" s="25">
        <v>2013.74</v>
      </c>
      <c r="AB279" s="30">
        <f t="shared" si="78"/>
        <v>208000</v>
      </c>
      <c r="AC279" s="30">
        <f t="shared" si="71"/>
        <v>3.8461538461538464E-2</v>
      </c>
      <c r="AD279" s="31">
        <f t="shared" si="72"/>
        <v>5.3461538461538467</v>
      </c>
      <c r="AE279" s="31">
        <f t="shared" si="73"/>
        <v>5.4615384615384617</v>
      </c>
      <c r="AG279" s="30">
        <f t="shared" si="79"/>
        <v>778000</v>
      </c>
      <c r="AH279" s="30">
        <f t="shared" si="74"/>
        <v>1.0282776349614395E-2</v>
      </c>
      <c r="AI279" s="31">
        <f t="shared" si="75"/>
        <v>1.4293059125964009</v>
      </c>
      <c r="AJ279" s="31">
        <f t="shared" si="76"/>
        <v>1.4601542416452442</v>
      </c>
      <c r="AK279" s="30">
        <f>IF(W279="si",($S279*'COSTOS DE CREDITOS'!$C$27)/DATA!$G279,"")</f>
        <v>41.191772348591137</v>
      </c>
      <c r="AL279" s="90">
        <f>IF(W279="si",'COSTOS DE CREDITOS'!$C$35,"")</f>
        <v>20.421138461538462</v>
      </c>
      <c r="AM279" s="30">
        <f t="shared" si="80"/>
        <v>492.30769230769232</v>
      </c>
      <c r="AN279" s="30">
        <f t="shared" si="81"/>
        <v>0</v>
      </c>
      <c r="AO279" s="30">
        <f t="shared" si="82"/>
        <v>553.92060311782188</v>
      </c>
      <c r="AP279" s="30">
        <f t="shared" si="83"/>
        <v>1459.8193968821781</v>
      </c>
      <c r="AQ279" s="19">
        <f t="shared" si="84"/>
        <v>0.72492943323476622</v>
      </c>
    </row>
    <row r="280" spans="1:43" x14ac:dyDescent="0.2">
      <c r="A280" s="23" t="s">
        <v>5665</v>
      </c>
      <c r="B280" s="6" t="s">
        <v>5671</v>
      </c>
      <c r="C280" s="6" t="s">
        <v>5670</v>
      </c>
      <c r="D280" s="2">
        <v>143198</v>
      </c>
      <c r="E280" s="2">
        <v>143512</v>
      </c>
      <c r="F280" s="3" t="s">
        <v>350</v>
      </c>
      <c r="G280" s="2">
        <v>8</v>
      </c>
      <c r="H280" s="2">
        <v>143517</v>
      </c>
      <c r="I280" s="3" t="s">
        <v>380</v>
      </c>
      <c r="J280" s="15">
        <v>44972</v>
      </c>
      <c r="K280" s="24">
        <v>1093136708</v>
      </c>
      <c r="L280" s="15">
        <v>44974</v>
      </c>
      <c r="M280" s="15">
        <v>44985</v>
      </c>
      <c r="N280" s="15"/>
      <c r="O280" s="26">
        <f>VLOOKUP(D280,quash!A$2:$I$7791,9,FALSE)</f>
        <v>2</v>
      </c>
      <c r="P280" s="7">
        <v>9000</v>
      </c>
      <c r="Q280" s="26">
        <v>146</v>
      </c>
      <c r="R280" s="19">
        <v>7.9000519063170377E-2</v>
      </c>
      <c r="S280" s="26">
        <v>16</v>
      </c>
      <c r="T280" s="7">
        <v>5000</v>
      </c>
      <c r="U280" s="2">
        <v>147</v>
      </c>
      <c r="V280" s="11">
        <v>1303.3399999999999</v>
      </c>
      <c r="W280" s="14" t="s">
        <v>5281</v>
      </c>
      <c r="X280" s="18">
        <v>1</v>
      </c>
      <c r="Y280" s="9">
        <v>5000</v>
      </c>
      <c r="Z280" s="19">
        <f t="shared" si="77"/>
        <v>0</v>
      </c>
      <c r="AA280" s="25">
        <v>1303.3399999999999</v>
      </c>
      <c r="AB280" s="30">
        <f t="shared" si="78"/>
        <v>471000</v>
      </c>
      <c r="AC280" s="30">
        <f t="shared" si="71"/>
        <v>1.0615711252653927E-2</v>
      </c>
      <c r="AD280" s="31">
        <f t="shared" si="72"/>
        <v>1.5498938428874733</v>
      </c>
      <c r="AE280" s="31">
        <f t="shared" si="73"/>
        <v>1.5605095541401273</v>
      </c>
      <c r="AG280" s="30">
        <f t="shared" si="79"/>
        <v>1695000</v>
      </c>
      <c r="AH280" s="30">
        <f t="shared" si="74"/>
        <v>2.9498525073746312E-3</v>
      </c>
      <c r="AI280" s="31">
        <f t="shared" si="75"/>
        <v>0.43067846607669613</v>
      </c>
      <c r="AJ280" s="31">
        <f t="shared" si="76"/>
        <v>0.4336283185840708</v>
      </c>
      <c r="AK280" s="30">
        <f>IF(W280="si",($S280*'COSTOS DE CREDITOS'!$C$27)/DATA!$G280,"")</f>
        <v>41.191772348591137</v>
      </c>
      <c r="AL280" s="90">
        <f>IF(W280="si",'COSTOS DE CREDITOS'!$C$35,"")</f>
        <v>20.421138461538462</v>
      </c>
      <c r="AM280" s="30">
        <f t="shared" si="80"/>
        <v>307.69230769230774</v>
      </c>
      <c r="AN280" s="30">
        <f t="shared" si="81"/>
        <v>0</v>
      </c>
      <c r="AO280" s="30">
        <f t="shared" si="82"/>
        <v>369.30521850243736</v>
      </c>
      <c r="AP280" s="30">
        <f t="shared" si="83"/>
        <v>934.03478149756256</v>
      </c>
      <c r="AQ280" s="19">
        <f t="shared" si="84"/>
        <v>0.71664706177786508</v>
      </c>
    </row>
    <row r="281" spans="1:43" x14ac:dyDescent="0.2">
      <c r="A281" s="23" t="s">
        <v>5665</v>
      </c>
      <c r="B281" s="6" t="s">
        <v>5671</v>
      </c>
      <c r="C281" s="6" t="s">
        <v>5670</v>
      </c>
      <c r="D281" s="2">
        <v>141712</v>
      </c>
      <c r="E281" s="2">
        <v>143512</v>
      </c>
      <c r="F281" s="3" t="s">
        <v>350</v>
      </c>
      <c r="G281" s="2">
        <v>8</v>
      </c>
      <c r="H281" s="2">
        <v>143518</v>
      </c>
      <c r="I281" s="3" t="s">
        <v>381</v>
      </c>
      <c r="J281" s="15">
        <v>44954</v>
      </c>
      <c r="K281" s="24">
        <v>1084838466</v>
      </c>
      <c r="L281" s="15">
        <v>44974</v>
      </c>
      <c r="M281" s="15">
        <v>44985</v>
      </c>
      <c r="N281" s="15"/>
      <c r="O281" s="26">
        <f>VLOOKUP(D281,quash!A$2:$I$7791,9,FALSE)</f>
        <v>2</v>
      </c>
      <c r="P281" s="7">
        <v>9000</v>
      </c>
      <c r="Q281" s="26">
        <v>139</v>
      </c>
      <c r="R281" s="19">
        <v>8.6183749348172869E-2</v>
      </c>
      <c r="S281" s="26">
        <v>16</v>
      </c>
      <c r="T281" s="7">
        <v>8000</v>
      </c>
      <c r="U281" s="2">
        <v>142</v>
      </c>
      <c r="V281" s="11">
        <v>2013.74</v>
      </c>
      <c r="W281" s="14" t="s">
        <v>5281</v>
      </c>
      <c r="X281" s="18">
        <v>1</v>
      </c>
      <c r="Y281" s="9">
        <v>8000</v>
      </c>
      <c r="Z281" s="19">
        <f t="shared" si="77"/>
        <v>0</v>
      </c>
      <c r="AA281" s="25">
        <v>2013.74</v>
      </c>
      <c r="AB281" s="30">
        <f t="shared" si="78"/>
        <v>471000</v>
      </c>
      <c r="AC281" s="30">
        <f t="shared" si="71"/>
        <v>1.6985138004246284E-2</v>
      </c>
      <c r="AD281" s="31">
        <f t="shared" si="72"/>
        <v>2.3609341825902335</v>
      </c>
      <c r="AE281" s="31">
        <f t="shared" si="73"/>
        <v>2.4118895966029723</v>
      </c>
      <c r="AG281" s="30">
        <f t="shared" si="79"/>
        <v>1695000</v>
      </c>
      <c r="AH281" s="30">
        <f t="shared" si="74"/>
        <v>4.71976401179941E-3</v>
      </c>
      <c r="AI281" s="31">
        <f t="shared" si="75"/>
        <v>0.65604719764011798</v>
      </c>
      <c r="AJ281" s="31">
        <f t="shared" si="76"/>
        <v>0.67020648967551621</v>
      </c>
      <c r="AK281" s="30">
        <f>IF(W281="si",($S281*'COSTOS DE CREDITOS'!$C$27)/DATA!$G281,"")</f>
        <v>41.191772348591137</v>
      </c>
      <c r="AL281" s="90">
        <f>IF(W281="si",'COSTOS DE CREDITOS'!$C$35,"")</f>
        <v>20.421138461538462</v>
      </c>
      <c r="AM281" s="30">
        <f t="shared" si="80"/>
        <v>492.30769230769232</v>
      </c>
      <c r="AN281" s="30">
        <f t="shared" si="81"/>
        <v>0</v>
      </c>
      <c r="AO281" s="30">
        <f t="shared" si="82"/>
        <v>553.92060311782188</v>
      </c>
      <c r="AP281" s="30">
        <f t="shared" si="83"/>
        <v>1459.8193968821781</v>
      </c>
      <c r="AQ281" s="19">
        <f t="shared" si="84"/>
        <v>0.72492943323476622</v>
      </c>
    </row>
    <row r="282" spans="1:43" x14ac:dyDescent="0.2">
      <c r="A282" s="23" t="s">
        <v>5665</v>
      </c>
      <c r="B282" s="6" t="s">
        <v>5671</v>
      </c>
      <c r="C282" s="6" t="s">
        <v>5670</v>
      </c>
      <c r="D282" s="2">
        <v>141895</v>
      </c>
      <c r="E282" s="2">
        <v>143512</v>
      </c>
      <c r="F282" s="3" t="s">
        <v>350</v>
      </c>
      <c r="G282" s="2">
        <v>8</v>
      </c>
      <c r="H282" s="2">
        <v>143519</v>
      </c>
      <c r="I282" s="3" t="s">
        <v>382</v>
      </c>
      <c r="J282" s="15">
        <v>44957</v>
      </c>
      <c r="K282" s="24">
        <v>1085940671</v>
      </c>
      <c r="L282" s="15">
        <v>44974</v>
      </c>
      <c r="M282" s="15">
        <v>44985</v>
      </c>
      <c r="N282" s="15"/>
      <c r="O282" s="26">
        <f>VLOOKUP(D282,quash!A$2:$I$7791,9,FALSE)</f>
        <v>2</v>
      </c>
      <c r="P282" s="7">
        <v>9000</v>
      </c>
      <c r="Q282" s="26">
        <v>139</v>
      </c>
      <c r="R282" s="19">
        <v>7.3768528262835947E-2</v>
      </c>
      <c r="S282" s="26">
        <v>16</v>
      </c>
      <c r="T282" s="7">
        <v>10000</v>
      </c>
      <c r="U282" s="2">
        <v>142</v>
      </c>
      <c r="V282" s="11">
        <v>2510.34</v>
      </c>
      <c r="W282" s="14" t="s">
        <v>5281</v>
      </c>
      <c r="X282" s="18">
        <v>1</v>
      </c>
      <c r="Y282" s="9">
        <v>10000</v>
      </c>
      <c r="Z282" s="19">
        <f t="shared" si="77"/>
        <v>0</v>
      </c>
      <c r="AA282" s="25">
        <v>2510.34</v>
      </c>
      <c r="AB282" s="30">
        <f t="shared" si="78"/>
        <v>471000</v>
      </c>
      <c r="AC282" s="30">
        <f t="shared" si="71"/>
        <v>2.1231422505307854E-2</v>
      </c>
      <c r="AD282" s="31">
        <f t="shared" si="72"/>
        <v>2.9511677282377917</v>
      </c>
      <c r="AE282" s="31">
        <f t="shared" si="73"/>
        <v>3.0148619957537153</v>
      </c>
      <c r="AG282" s="30">
        <f t="shared" si="79"/>
        <v>1695000</v>
      </c>
      <c r="AH282" s="30">
        <f t="shared" ref="AH282:AH313" si="85">IFERROR($T282/AG282,"")</f>
        <v>5.8997050147492625E-3</v>
      </c>
      <c r="AI282" s="31">
        <f t="shared" ref="AI282:AI313" si="86">IFERROR(AH282*$Q282,"")</f>
        <v>0.82005899705014751</v>
      </c>
      <c r="AJ282" s="31">
        <f t="shared" ref="AJ282:AJ313" si="87">IFERROR(AH282*$U282,"")</f>
        <v>0.83775811209439532</v>
      </c>
      <c r="AK282" s="30">
        <f>IF(W282="si",($S282*'COSTOS DE CREDITOS'!$C$27)/DATA!$G282,"")</f>
        <v>41.191772348591137</v>
      </c>
      <c r="AL282" s="90">
        <f>IF(W282="si",'COSTOS DE CREDITOS'!$C$35,"")</f>
        <v>20.421138461538462</v>
      </c>
      <c r="AM282" s="30">
        <f t="shared" si="80"/>
        <v>615.38461538461547</v>
      </c>
      <c r="AN282" s="30">
        <f t="shared" si="81"/>
        <v>0</v>
      </c>
      <c r="AO282" s="30">
        <f t="shared" si="82"/>
        <v>676.99752619474509</v>
      </c>
      <c r="AP282" s="30">
        <f t="shared" si="83"/>
        <v>1833.3424738052549</v>
      </c>
      <c r="AQ282" s="19">
        <f t="shared" si="84"/>
        <v>0.73031640088802907</v>
      </c>
    </row>
    <row r="283" spans="1:43" x14ac:dyDescent="0.2">
      <c r="A283" s="23" t="s">
        <v>5665</v>
      </c>
      <c r="B283" s="6" t="s">
        <v>5671</v>
      </c>
      <c r="C283" s="6" t="s">
        <v>5670</v>
      </c>
      <c r="D283" s="2">
        <v>143039</v>
      </c>
      <c r="E283" s="2">
        <v>143512</v>
      </c>
      <c r="F283" s="3" t="s">
        <v>350</v>
      </c>
      <c r="G283" s="2">
        <v>8</v>
      </c>
      <c r="H283" s="2">
        <v>143520</v>
      </c>
      <c r="I283" s="3" t="s">
        <v>383</v>
      </c>
      <c r="J283" s="15">
        <v>44971</v>
      </c>
      <c r="K283" s="24">
        <v>1092659366</v>
      </c>
      <c r="L283" s="15">
        <v>44974</v>
      </c>
      <c r="M283" s="15">
        <v>44985</v>
      </c>
      <c r="N283" s="15"/>
      <c r="O283" s="26">
        <f>VLOOKUP(D283,quash!A$2:$I$7791,9,FALSE)</f>
        <v>6</v>
      </c>
      <c r="P283" s="7">
        <v>5000</v>
      </c>
      <c r="Q283" s="26">
        <v>147</v>
      </c>
      <c r="R283" s="19">
        <v>0.11226939921536</v>
      </c>
      <c r="S283" s="26">
        <v>16</v>
      </c>
      <c r="T283" s="7">
        <v>5000</v>
      </c>
      <c r="U283" s="2">
        <v>147</v>
      </c>
      <c r="V283" s="11">
        <v>1303.3399999999999</v>
      </c>
      <c r="W283" s="14" t="s">
        <v>5281</v>
      </c>
      <c r="X283" s="18">
        <v>1</v>
      </c>
      <c r="Y283" s="9">
        <v>5000</v>
      </c>
      <c r="Z283" s="19">
        <f t="shared" si="77"/>
        <v>0</v>
      </c>
      <c r="AA283" s="25">
        <v>1303.3399999999999</v>
      </c>
      <c r="AB283" s="30">
        <f t="shared" si="78"/>
        <v>112000</v>
      </c>
      <c r="AC283" s="30">
        <f t="shared" si="71"/>
        <v>4.4642857142857144E-2</v>
      </c>
      <c r="AD283" s="31">
        <f t="shared" si="72"/>
        <v>6.5625</v>
      </c>
      <c r="AE283" s="31">
        <f t="shared" si="73"/>
        <v>6.5625</v>
      </c>
      <c r="AG283" s="30">
        <f t="shared" si="79"/>
        <v>288000</v>
      </c>
      <c r="AH283" s="30">
        <f t="shared" si="85"/>
        <v>1.7361111111111112E-2</v>
      </c>
      <c r="AI283" s="31">
        <f t="shared" si="86"/>
        <v>2.5520833333333335</v>
      </c>
      <c r="AJ283" s="31">
        <f t="shared" si="87"/>
        <v>2.5520833333333335</v>
      </c>
      <c r="AK283" s="30">
        <f>IF(W283="si",($S283*'COSTOS DE CREDITOS'!$C$27)/DATA!$G283,"")</f>
        <v>41.191772348591137</v>
      </c>
      <c r="AL283" s="90">
        <f>IF(W283="si",'COSTOS DE CREDITOS'!$C$35,"")</f>
        <v>20.421138461538462</v>
      </c>
      <c r="AM283" s="30">
        <f t="shared" si="80"/>
        <v>307.69230769230774</v>
      </c>
      <c r="AN283" s="30">
        <f t="shared" si="81"/>
        <v>0</v>
      </c>
      <c r="AO283" s="30">
        <f t="shared" si="82"/>
        <v>369.30521850243736</v>
      </c>
      <c r="AP283" s="30">
        <f t="shared" si="83"/>
        <v>934.03478149756256</v>
      </c>
      <c r="AQ283" s="19">
        <f t="shared" si="84"/>
        <v>0.71664706177786508</v>
      </c>
    </row>
    <row r="284" spans="1:43" x14ac:dyDescent="0.2">
      <c r="A284" s="23" t="s">
        <v>5665</v>
      </c>
      <c r="B284" s="6" t="s">
        <v>5679</v>
      </c>
      <c r="C284" s="6" t="s">
        <v>5680</v>
      </c>
      <c r="D284" s="2">
        <v>143177</v>
      </c>
      <c r="E284" s="2">
        <v>143536</v>
      </c>
      <c r="F284" s="3" t="s">
        <v>352</v>
      </c>
      <c r="G284" s="2">
        <v>6</v>
      </c>
      <c r="H284" s="2">
        <v>143539</v>
      </c>
      <c r="I284" s="3" t="s">
        <v>384</v>
      </c>
      <c r="J284" s="15">
        <v>44972</v>
      </c>
      <c r="K284" s="24">
        <v>1093097465</v>
      </c>
      <c r="L284" s="15">
        <v>44974</v>
      </c>
      <c r="M284" s="15">
        <v>44985</v>
      </c>
      <c r="N284" s="15"/>
      <c r="O284" s="26">
        <f>VLOOKUP(D284,quash!A$2:$I$7791,9,FALSE)</f>
        <v>2</v>
      </c>
      <c r="P284" s="7">
        <v>5000</v>
      </c>
      <c r="Q284" s="26">
        <v>147</v>
      </c>
      <c r="R284" s="19">
        <v>0.11226939921536</v>
      </c>
      <c r="S284" s="26">
        <v>16</v>
      </c>
      <c r="T284" s="7">
        <v>8000</v>
      </c>
      <c r="U284" s="2">
        <v>142</v>
      </c>
      <c r="V284" s="11">
        <v>2013.74</v>
      </c>
      <c r="W284" s="14" t="s">
        <v>5281</v>
      </c>
      <c r="X284" s="18">
        <v>1</v>
      </c>
      <c r="Y284" s="9">
        <v>8000</v>
      </c>
      <c r="Z284" s="19">
        <f t="shared" si="77"/>
        <v>0</v>
      </c>
      <c r="AA284" s="25">
        <v>2013.74</v>
      </c>
      <c r="AB284" s="30">
        <f t="shared" si="78"/>
        <v>471000</v>
      </c>
      <c r="AC284" s="30">
        <f t="shared" si="71"/>
        <v>1.6985138004246284E-2</v>
      </c>
      <c r="AD284" s="31">
        <f t="shared" si="72"/>
        <v>2.4968152866242037</v>
      </c>
      <c r="AE284" s="31">
        <f t="shared" si="73"/>
        <v>2.4118895966029723</v>
      </c>
      <c r="AG284" s="30">
        <f t="shared" si="79"/>
        <v>1695000</v>
      </c>
      <c r="AH284" s="30">
        <f t="shared" si="85"/>
        <v>4.71976401179941E-3</v>
      </c>
      <c r="AI284" s="31">
        <f t="shared" si="86"/>
        <v>0.69380530973451326</v>
      </c>
      <c r="AJ284" s="31">
        <f t="shared" si="87"/>
        <v>0.67020648967551621</v>
      </c>
      <c r="AK284" s="30">
        <f>IF(W284="si",($S284*'COSTOS DE CREDITOS'!$C$27)/DATA!$G284,"")</f>
        <v>54.922363131454851</v>
      </c>
      <c r="AL284" s="90">
        <f>IF(W284="si",'COSTOS DE CREDITOS'!$C$35,"")</f>
        <v>20.421138461538462</v>
      </c>
      <c r="AM284" s="30">
        <f t="shared" si="80"/>
        <v>492.30769230769232</v>
      </c>
      <c r="AN284" s="30">
        <f t="shared" si="81"/>
        <v>0</v>
      </c>
      <c r="AO284" s="30">
        <f t="shared" si="82"/>
        <v>567.6511939006856</v>
      </c>
      <c r="AP284" s="30">
        <f t="shared" si="83"/>
        <v>1446.0888060993143</v>
      </c>
      <c r="AQ284" s="19">
        <f t="shared" si="84"/>
        <v>0.71811098061284684</v>
      </c>
    </row>
    <row r="285" spans="1:43" x14ac:dyDescent="0.2">
      <c r="A285" s="23" t="s">
        <v>5665</v>
      </c>
      <c r="B285" s="6" t="s">
        <v>5679</v>
      </c>
      <c r="C285" s="6" t="s">
        <v>5680</v>
      </c>
      <c r="D285" s="2">
        <v>142886</v>
      </c>
      <c r="E285" s="2">
        <v>143536</v>
      </c>
      <c r="F285" s="3" t="s">
        <v>352</v>
      </c>
      <c r="G285" s="2">
        <v>6</v>
      </c>
      <c r="H285" s="2">
        <v>143542</v>
      </c>
      <c r="I285" s="3" t="s">
        <v>385</v>
      </c>
      <c r="J285" s="15">
        <v>44970</v>
      </c>
      <c r="K285" s="24">
        <v>1092067944</v>
      </c>
      <c r="L285" s="15">
        <v>44974</v>
      </c>
      <c r="M285" s="15">
        <v>44985</v>
      </c>
      <c r="N285" s="15"/>
      <c r="O285" s="26">
        <f>VLOOKUP(D285,quash!A$2:$I$7791,9,FALSE)</f>
        <v>4</v>
      </c>
      <c r="P285" s="7">
        <v>5000</v>
      </c>
      <c r="Q285" s="26">
        <v>147</v>
      </c>
      <c r="R285" s="19">
        <v>0.11226939921536</v>
      </c>
      <c r="S285" s="26">
        <v>16</v>
      </c>
      <c r="T285" s="7">
        <v>4000</v>
      </c>
      <c r="U285" s="2">
        <v>147</v>
      </c>
      <c r="V285" s="11">
        <v>1048.26</v>
      </c>
      <c r="W285" s="14" t="s">
        <v>5281</v>
      </c>
      <c r="X285" s="18">
        <v>1</v>
      </c>
      <c r="Y285" s="9">
        <v>4000</v>
      </c>
      <c r="Z285" s="19">
        <f t="shared" si="77"/>
        <v>0</v>
      </c>
      <c r="AA285" s="25">
        <v>1048.26</v>
      </c>
      <c r="AB285" s="30">
        <f t="shared" si="78"/>
        <v>263000</v>
      </c>
      <c r="AC285" s="30">
        <f t="shared" si="71"/>
        <v>1.5209125475285171E-2</v>
      </c>
      <c r="AD285" s="31">
        <f t="shared" si="72"/>
        <v>2.2357414448669202</v>
      </c>
      <c r="AE285" s="31">
        <f t="shared" si="73"/>
        <v>2.2357414448669202</v>
      </c>
      <c r="AG285" s="30">
        <f t="shared" si="79"/>
        <v>927000</v>
      </c>
      <c r="AH285" s="30">
        <f t="shared" si="85"/>
        <v>4.3149946062567418E-3</v>
      </c>
      <c r="AI285" s="31">
        <f t="shared" si="86"/>
        <v>0.634304207119741</v>
      </c>
      <c r="AJ285" s="31">
        <f t="shared" si="87"/>
        <v>0.634304207119741</v>
      </c>
      <c r="AK285" s="30">
        <f>IF(W285="si",($S285*'COSTOS DE CREDITOS'!$C$27)/DATA!$G285,"")</f>
        <v>54.922363131454851</v>
      </c>
      <c r="AL285" s="90">
        <f>IF(W285="si",'COSTOS DE CREDITOS'!$C$35,"")</f>
        <v>20.421138461538462</v>
      </c>
      <c r="AM285" s="30">
        <f t="shared" si="80"/>
        <v>246.15384615384616</v>
      </c>
      <c r="AN285" s="30">
        <f t="shared" si="81"/>
        <v>0</v>
      </c>
      <c r="AO285" s="30">
        <f t="shared" si="82"/>
        <v>321.49734774683947</v>
      </c>
      <c r="AP285" s="30">
        <f t="shared" si="83"/>
        <v>726.76265225316047</v>
      </c>
      <c r="AQ285" s="19">
        <f t="shared" si="84"/>
        <v>0.69330381036494804</v>
      </c>
    </row>
    <row r="286" spans="1:43" x14ac:dyDescent="0.2">
      <c r="A286" s="23" t="s">
        <v>5665</v>
      </c>
      <c r="B286" s="6" t="s">
        <v>5679</v>
      </c>
      <c r="C286" s="6" t="s">
        <v>5680</v>
      </c>
      <c r="D286" s="2">
        <v>143345</v>
      </c>
      <c r="E286" s="2">
        <v>143536</v>
      </c>
      <c r="F286" s="3" t="s">
        <v>352</v>
      </c>
      <c r="G286" s="2">
        <v>6</v>
      </c>
      <c r="H286" s="2">
        <v>143543</v>
      </c>
      <c r="I286" s="3" t="s">
        <v>386</v>
      </c>
      <c r="J286" s="15">
        <v>44973</v>
      </c>
      <c r="K286" s="24">
        <v>1093771428</v>
      </c>
      <c r="L286" s="15">
        <v>44974</v>
      </c>
      <c r="M286" s="15">
        <v>44985</v>
      </c>
      <c r="N286" s="15"/>
      <c r="O286" s="26">
        <f>VLOOKUP(D286,quash!A$2:$I$7791,9,FALSE)</f>
        <v>1</v>
      </c>
      <c r="P286" s="7">
        <v>5000</v>
      </c>
      <c r="Q286" s="26">
        <v>147</v>
      </c>
      <c r="R286" s="19">
        <v>0.11226939921536</v>
      </c>
      <c r="S286" s="26">
        <v>16</v>
      </c>
      <c r="T286" s="7">
        <v>4000</v>
      </c>
      <c r="U286" s="2">
        <v>147</v>
      </c>
      <c r="V286" s="11">
        <v>1048.26</v>
      </c>
      <c r="W286" s="14" t="s">
        <v>5281</v>
      </c>
      <c r="X286" s="18">
        <v>1</v>
      </c>
      <c r="Y286" s="9">
        <v>4000</v>
      </c>
      <c r="Z286" s="19">
        <f t="shared" si="77"/>
        <v>0</v>
      </c>
      <c r="AA286" s="25">
        <v>1048.26</v>
      </c>
      <c r="AB286" s="30">
        <f t="shared" si="78"/>
        <v>462000</v>
      </c>
      <c r="AC286" s="30">
        <f t="shared" si="71"/>
        <v>8.658008658008658E-3</v>
      </c>
      <c r="AD286" s="31">
        <f t="shared" si="72"/>
        <v>1.2727272727272727</v>
      </c>
      <c r="AE286" s="31">
        <f t="shared" si="73"/>
        <v>1.2727272727272727</v>
      </c>
      <c r="AG286" s="30">
        <f t="shared" si="79"/>
        <v>2427000</v>
      </c>
      <c r="AH286" s="30">
        <f t="shared" si="85"/>
        <v>1.6481252575195715E-3</v>
      </c>
      <c r="AI286" s="31">
        <f t="shared" si="86"/>
        <v>0.24227441285537701</v>
      </c>
      <c r="AJ286" s="31">
        <f t="shared" si="87"/>
        <v>0.24227441285537701</v>
      </c>
      <c r="AK286" s="30">
        <f>IF(W286="si",($S286*'COSTOS DE CREDITOS'!$C$27)/DATA!$G286,"")</f>
        <v>54.922363131454851</v>
      </c>
      <c r="AL286" s="90">
        <f>IF(W286="si",'COSTOS DE CREDITOS'!$C$35,"")</f>
        <v>20.421138461538462</v>
      </c>
      <c r="AM286" s="30">
        <f t="shared" si="80"/>
        <v>246.15384615384616</v>
      </c>
      <c r="AN286" s="30">
        <f t="shared" si="81"/>
        <v>0</v>
      </c>
      <c r="AO286" s="30">
        <f t="shared" si="82"/>
        <v>321.49734774683947</v>
      </c>
      <c r="AP286" s="30">
        <f t="shared" si="83"/>
        <v>726.76265225316047</v>
      </c>
      <c r="AQ286" s="19">
        <f t="shared" si="84"/>
        <v>0.69330381036494804</v>
      </c>
    </row>
    <row r="287" spans="1:43" x14ac:dyDescent="0.2">
      <c r="A287" s="23" t="s">
        <v>5665</v>
      </c>
      <c r="B287" s="6" t="s">
        <v>5679</v>
      </c>
      <c r="C287" s="6" t="s">
        <v>5680</v>
      </c>
      <c r="D287" s="2">
        <v>143382</v>
      </c>
      <c r="E287" s="2">
        <v>143536</v>
      </c>
      <c r="F287" s="3" t="s">
        <v>352</v>
      </c>
      <c r="G287" s="2">
        <v>6</v>
      </c>
      <c r="H287" s="2">
        <v>143544</v>
      </c>
      <c r="I287" s="3" t="s">
        <v>387</v>
      </c>
      <c r="J287" s="15">
        <v>44973</v>
      </c>
      <c r="K287" s="24">
        <v>1093799832</v>
      </c>
      <c r="L287" s="15">
        <v>44974</v>
      </c>
      <c r="M287" s="15">
        <v>44985</v>
      </c>
      <c r="N287" s="15"/>
      <c r="O287" s="26">
        <f>VLOOKUP(D287,quash!A$2:$I$7791,9,FALSE)</f>
        <v>1</v>
      </c>
      <c r="P287" s="7">
        <v>5000</v>
      </c>
      <c r="Q287" s="26">
        <v>147</v>
      </c>
      <c r="R287" s="19">
        <v>0.11226939921536</v>
      </c>
      <c r="S287" s="26">
        <v>16</v>
      </c>
      <c r="T287" s="7">
        <v>4000</v>
      </c>
      <c r="U287" s="2">
        <v>147</v>
      </c>
      <c r="V287" s="11">
        <v>1048.26</v>
      </c>
      <c r="W287" s="14" t="s">
        <v>5281</v>
      </c>
      <c r="X287" s="18">
        <v>1</v>
      </c>
      <c r="Y287" s="9">
        <v>4000</v>
      </c>
      <c r="Z287" s="19">
        <f t="shared" si="77"/>
        <v>0</v>
      </c>
      <c r="AA287" s="25">
        <v>1048.26</v>
      </c>
      <c r="AB287" s="30">
        <f t="shared" si="78"/>
        <v>462000</v>
      </c>
      <c r="AC287" s="30">
        <f t="shared" si="71"/>
        <v>8.658008658008658E-3</v>
      </c>
      <c r="AD287" s="31">
        <f t="shared" si="72"/>
        <v>1.2727272727272727</v>
      </c>
      <c r="AE287" s="31">
        <f t="shared" si="73"/>
        <v>1.2727272727272727</v>
      </c>
      <c r="AG287" s="30">
        <f t="shared" si="79"/>
        <v>2427000</v>
      </c>
      <c r="AH287" s="30">
        <f t="shared" si="85"/>
        <v>1.6481252575195715E-3</v>
      </c>
      <c r="AI287" s="31">
        <f t="shared" si="86"/>
        <v>0.24227441285537701</v>
      </c>
      <c r="AJ287" s="31">
        <f t="shared" si="87"/>
        <v>0.24227441285537701</v>
      </c>
      <c r="AK287" s="30">
        <f>IF(W287="si",($S287*'COSTOS DE CREDITOS'!$C$27)/DATA!$G287,"")</f>
        <v>54.922363131454851</v>
      </c>
      <c r="AL287" s="90">
        <f>IF(W287="si",'COSTOS DE CREDITOS'!$C$35,"")</f>
        <v>20.421138461538462</v>
      </c>
      <c r="AM287" s="30">
        <f t="shared" si="80"/>
        <v>246.15384615384616</v>
      </c>
      <c r="AN287" s="30">
        <f t="shared" si="81"/>
        <v>0</v>
      </c>
      <c r="AO287" s="30">
        <f t="shared" si="82"/>
        <v>321.49734774683947</v>
      </c>
      <c r="AP287" s="30">
        <f t="shared" si="83"/>
        <v>726.76265225316047</v>
      </c>
      <c r="AQ287" s="19">
        <f t="shared" si="84"/>
        <v>0.69330381036494804</v>
      </c>
    </row>
    <row r="288" spans="1:43" x14ac:dyDescent="0.2">
      <c r="A288" s="23" t="s">
        <v>5665</v>
      </c>
      <c r="B288" s="6" t="s">
        <v>5683</v>
      </c>
      <c r="C288" s="6" t="s">
        <v>5670</v>
      </c>
      <c r="D288" s="2">
        <v>142945</v>
      </c>
      <c r="E288" s="2">
        <v>143351</v>
      </c>
      <c r="F288" s="3" t="s">
        <v>344</v>
      </c>
      <c r="G288" s="2">
        <v>9</v>
      </c>
      <c r="H288" s="2">
        <v>143356</v>
      </c>
      <c r="I288" s="3" t="s">
        <v>388</v>
      </c>
      <c r="J288" s="15">
        <v>44970</v>
      </c>
      <c r="K288" s="24">
        <v>1092273828</v>
      </c>
      <c r="L288" s="15">
        <v>44974</v>
      </c>
      <c r="M288" s="15">
        <v>44985</v>
      </c>
      <c r="N288" s="15"/>
      <c r="O288" s="26">
        <f>VLOOKUP(D288,quash!A$2:$I$7791,9,FALSE)</f>
        <v>1</v>
      </c>
      <c r="P288" s="7">
        <v>10000</v>
      </c>
      <c r="Q288" s="26">
        <v>147</v>
      </c>
      <c r="R288" s="19">
        <v>7.9000519063170294E-2</v>
      </c>
      <c r="S288" s="26">
        <v>16</v>
      </c>
      <c r="T288" s="7">
        <v>8000</v>
      </c>
      <c r="U288" s="2">
        <v>142</v>
      </c>
      <c r="V288" s="11">
        <v>2013.74</v>
      </c>
      <c r="W288" s="14" t="s">
        <v>5281</v>
      </c>
      <c r="X288" s="18">
        <v>1</v>
      </c>
      <c r="Y288" s="9">
        <v>8000</v>
      </c>
      <c r="Z288" s="19">
        <f t="shared" si="77"/>
        <v>0</v>
      </c>
      <c r="AA288" s="25">
        <v>2013.74</v>
      </c>
      <c r="AB288" s="30">
        <f t="shared" si="78"/>
        <v>462000</v>
      </c>
      <c r="AC288" s="30">
        <f t="shared" si="71"/>
        <v>1.7316017316017316E-2</v>
      </c>
      <c r="AD288" s="31">
        <f t="shared" si="72"/>
        <v>2.5454545454545454</v>
      </c>
      <c r="AE288" s="31">
        <f t="shared" si="73"/>
        <v>2.4588744588744587</v>
      </c>
      <c r="AG288" s="30">
        <f t="shared" si="79"/>
        <v>2427000</v>
      </c>
      <c r="AH288" s="30">
        <f t="shared" si="85"/>
        <v>3.296250515039143E-3</v>
      </c>
      <c r="AI288" s="31">
        <f t="shared" si="86"/>
        <v>0.48454882571075403</v>
      </c>
      <c r="AJ288" s="31">
        <f t="shared" si="87"/>
        <v>0.4680675731355583</v>
      </c>
      <c r="AK288" s="30">
        <f>IF(W288="si",($S288*'COSTOS DE CREDITOS'!$C$27)/DATA!$G288,"")</f>
        <v>36.614908754303229</v>
      </c>
      <c r="AL288" s="90">
        <f>IF(W288="si",'COSTOS DE CREDITOS'!$C$35,"")</f>
        <v>20.421138461538462</v>
      </c>
      <c r="AM288" s="30">
        <f t="shared" si="80"/>
        <v>492.30769230769232</v>
      </c>
      <c r="AN288" s="30">
        <f t="shared" si="81"/>
        <v>0</v>
      </c>
      <c r="AO288" s="30">
        <f t="shared" si="82"/>
        <v>549.34373952353405</v>
      </c>
      <c r="AP288" s="30">
        <f t="shared" si="83"/>
        <v>1464.3962604764661</v>
      </c>
      <c r="AQ288" s="19">
        <f t="shared" si="84"/>
        <v>0.72720225077540601</v>
      </c>
    </row>
    <row r="289" spans="1:43" x14ac:dyDescent="0.2">
      <c r="A289" s="23" t="s">
        <v>5665</v>
      </c>
      <c r="B289" s="6" t="s">
        <v>5673</v>
      </c>
      <c r="C289" s="6" t="s">
        <v>5667</v>
      </c>
      <c r="D289" s="2">
        <v>143161</v>
      </c>
      <c r="E289" s="2">
        <v>143303</v>
      </c>
      <c r="F289" s="3" t="s">
        <v>389</v>
      </c>
      <c r="G289" s="2">
        <v>7</v>
      </c>
      <c r="H289" s="2">
        <v>143312</v>
      </c>
      <c r="I289" s="3" t="s">
        <v>390</v>
      </c>
      <c r="J289" s="15">
        <v>44971</v>
      </c>
      <c r="K289" s="24">
        <v>1092909711</v>
      </c>
      <c r="L289" s="15">
        <v>44973</v>
      </c>
      <c r="M289" s="15">
        <v>44985</v>
      </c>
      <c r="N289" s="15"/>
      <c r="O289" s="26">
        <f>VLOOKUP(D289,quash!A$2:$I$7791,9,FALSE)</f>
        <v>6</v>
      </c>
      <c r="P289" s="7">
        <v>15000</v>
      </c>
      <c r="Q289" s="26">
        <v>92</v>
      </c>
      <c r="R289" s="19">
        <v>5.9818464604665302E-3</v>
      </c>
      <c r="S289" s="26">
        <v>16</v>
      </c>
      <c r="T289" s="7">
        <v>10000</v>
      </c>
      <c r="U289" s="2">
        <v>142</v>
      </c>
      <c r="V289" s="11">
        <v>2510.34</v>
      </c>
      <c r="W289" s="14" t="s">
        <v>5281</v>
      </c>
      <c r="X289" s="18">
        <v>1</v>
      </c>
      <c r="Y289" s="9">
        <v>10000</v>
      </c>
      <c r="Z289" s="19">
        <f t="shared" si="77"/>
        <v>0</v>
      </c>
      <c r="AA289" s="25">
        <v>2510.34</v>
      </c>
      <c r="AB289" s="30">
        <f t="shared" si="78"/>
        <v>112000</v>
      </c>
      <c r="AC289" s="30">
        <f t="shared" si="71"/>
        <v>8.9285714285714288E-2</v>
      </c>
      <c r="AD289" s="31">
        <f t="shared" si="72"/>
        <v>8.2142857142857153</v>
      </c>
      <c r="AE289" s="31">
        <f t="shared" si="73"/>
        <v>12.678571428571429</v>
      </c>
      <c r="AG289" s="30">
        <f t="shared" si="79"/>
        <v>288000</v>
      </c>
      <c r="AH289" s="30">
        <f t="shared" si="85"/>
        <v>3.4722222222222224E-2</v>
      </c>
      <c r="AI289" s="31">
        <f t="shared" si="86"/>
        <v>3.1944444444444446</v>
      </c>
      <c r="AJ289" s="31">
        <f t="shared" si="87"/>
        <v>4.9305555555555554</v>
      </c>
      <c r="AK289" s="30">
        <f>IF(W289="si",($S289*'COSTOS DE CREDITOS'!$C$27)/DATA!$G289,"")</f>
        <v>47.07631125553273</v>
      </c>
      <c r="AL289" s="90">
        <f>IF(W289="si",'COSTOS DE CREDITOS'!$C$35,"")</f>
        <v>20.421138461538462</v>
      </c>
      <c r="AM289" s="30">
        <f t="shared" si="80"/>
        <v>615.38461538461547</v>
      </c>
      <c r="AN289" s="30">
        <f t="shared" si="81"/>
        <v>0</v>
      </c>
      <c r="AO289" s="30">
        <f t="shared" si="82"/>
        <v>682.88206510168663</v>
      </c>
      <c r="AP289" s="30">
        <f t="shared" si="83"/>
        <v>1827.4579348983134</v>
      </c>
      <c r="AQ289" s="19">
        <f t="shared" si="84"/>
        <v>0.72797228060673591</v>
      </c>
    </row>
    <row r="290" spans="1:43" x14ac:dyDescent="0.2">
      <c r="A290" s="23" t="s">
        <v>5665</v>
      </c>
      <c r="B290" s="6" t="s">
        <v>5683</v>
      </c>
      <c r="C290" s="6" t="s">
        <v>5670</v>
      </c>
      <c r="D290" s="2">
        <v>142892</v>
      </c>
      <c r="E290" s="2">
        <v>143351</v>
      </c>
      <c r="F290" s="3" t="s">
        <v>344</v>
      </c>
      <c r="G290" s="2">
        <v>9</v>
      </c>
      <c r="H290" s="2">
        <v>143359</v>
      </c>
      <c r="I290" s="3" t="s">
        <v>391</v>
      </c>
      <c r="J290" s="15">
        <v>44970</v>
      </c>
      <c r="K290" s="24">
        <v>1092102149</v>
      </c>
      <c r="L290" s="15">
        <v>44974</v>
      </c>
      <c r="M290" s="15">
        <v>44985</v>
      </c>
      <c r="N290" s="15"/>
      <c r="O290" s="26">
        <f>VLOOKUP(D290,quash!A$2:$I$7791,9,FALSE)</f>
        <v>1</v>
      </c>
      <c r="P290" s="7">
        <v>9000</v>
      </c>
      <c r="Q290" s="26">
        <v>134</v>
      </c>
      <c r="R290" s="19">
        <v>5.6129967649606323E-2</v>
      </c>
      <c r="S290" s="26">
        <v>16</v>
      </c>
      <c r="T290" s="7">
        <v>7000</v>
      </c>
      <c r="U290" s="2">
        <v>142</v>
      </c>
      <c r="V290" s="11">
        <v>1758.65</v>
      </c>
      <c r="W290" s="14" t="s">
        <v>5281</v>
      </c>
      <c r="X290" s="18">
        <v>1</v>
      </c>
      <c r="Y290" s="9">
        <v>7000</v>
      </c>
      <c r="Z290" s="19">
        <f t="shared" si="77"/>
        <v>0</v>
      </c>
      <c r="AA290" s="25">
        <v>1758.65</v>
      </c>
      <c r="AB290" s="30">
        <f t="shared" si="78"/>
        <v>462000</v>
      </c>
      <c r="AC290" s="30">
        <f t="shared" si="71"/>
        <v>1.5151515151515152E-2</v>
      </c>
      <c r="AD290" s="31">
        <f t="shared" si="72"/>
        <v>2.0303030303030303</v>
      </c>
      <c r="AE290" s="31">
        <f t="shared" si="73"/>
        <v>2.1515151515151514</v>
      </c>
      <c r="AG290" s="30">
        <f t="shared" si="79"/>
        <v>2427000</v>
      </c>
      <c r="AH290" s="30">
        <f t="shared" si="85"/>
        <v>2.88421920065925E-3</v>
      </c>
      <c r="AI290" s="31">
        <f t="shared" si="86"/>
        <v>0.38648537288833951</v>
      </c>
      <c r="AJ290" s="31">
        <f t="shared" si="87"/>
        <v>0.40955912649361348</v>
      </c>
      <c r="AK290" s="30">
        <f>IF(W290="si",($S290*'COSTOS DE CREDITOS'!$C$27)/DATA!$G290,"")</f>
        <v>36.614908754303229</v>
      </c>
      <c r="AL290" s="90">
        <f>IF(W290="si",'COSTOS DE CREDITOS'!$C$35,"")</f>
        <v>20.421138461538462</v>
      </c>
      <c r="AM290" s="30">
        <f t="shared" si="80"/>
        <v>430.76923076923077</v>
      </c>
      <c r="AN290" s="30">
        <f t="shared" si="81"/>
        <v>0</v>
      </c>
      <c r="AO290" s="30">
        <f t="shared" si="82"/>
        <v>487.80527798507245</v>
      </c>
      <c r="AP290" s="30">
        <f t="shared" si="83"/>
        <v>1270.8447220149276</v>
      </c>
      <c r="AQ290" s="19">
        <f t="shared" si="84"/>
        <v>0.72262515111871461</v>
      </c>
    </row>
    <row r="291" spans="1:43" x14ac:dyDescent="0.2">
      <c r="A291" s="23" t="s">
        <v>5665</v>
      </c>
      <c r="B291" s="6" t="s">
        <v>5674</v>
      </c>
      <c r="C291" s="6" t="s">
        <v>5670</v>
      </c>
      <c r="D291" s="2">
        <v>142975</v>
      </c>
      <c r="E291" s="2">
        <v>143551</v>
      </c>
      <c r="F291" s="3" t="s">
        <v>354</v>
      </c>
      <c r="G291" s="2">
        <v>7</v>
      </c>
      <c r="H291" s="2">
        <v>143553</v>
      </c>
      <c r="I291" s="3" t="s">
        <v>392</v>
      </c>
      <c r="J291" s="15">
        <v>44970</v>
      </c>
      <c r="K291" s="24">
        <v>1092332231</v>
      </c>
      <c r="L291" s="15">
        <v>44974</v>
      </c>
      <c r="M291" s="15">
        <v>44985</v>
      </c>
      <c r="N291" s="15"/>
      <c r="O291" s="26">
        <f>VLOOKUP(D291,quash!A$2:$I$7791,9,FALSE)</f>
        <v>1</v>
      </c>
      <c r="P291" s="7">
        <v>13000</v>
      </c>
      <c r="Q291" s="26">
        <v>129</v>
      </c>
      <c r="R291" s="19">
        <v>5.5171297012124164E-2</v>
      </c>
      <c r="S291" s="93">
        <v>26</v>
      </c>
      <c r="T291" s="7">
        <v>5000</v>
      </c>
      <c r="U291" s="2">
        <v>147</v>
      </c>
      <c r="V291" s="11">
        <v>1303.3399999999999</v>
      </c>
      <c r="W291" s="14" t="s">
        <v>5281</v>
      </c>
      <c r="X291" s="18">
        <v>0.91754351679472279</v>
      </c>
      <c r="Y291" s="9">
        <v>4587.7175839736137</v>
      </c>
      <c r="Z291" s="19">
        <f t="shared" si="77"/>
        <v>-8.2456483205277209E-2</v>
      </c>
      <c r="AA291" s="25">
        <v>1195.8711671792339</v>
      </c>
      <c r="AB291" s="30">
        <f t="shared" si="78"/>
        <v>462000</v>
      </c>
      <c r="AC291" s="30">
        <f t="shared" si="71"/>
        <v>1.0822510822510822E-2</v>
      </c>
      <c r="AD291" s="31">
        <f t="shared" si="72"/>
        <v>1.3961038961038961</v>
      </c>
      <c r="AE291" s="31">
        <f t="shared" si="73"/>
        <v>1.5909090909090908</v>
      </c>
      <c r="AG291" s="30">
        <f t="shared" si="79"/>
        <v>2427000</v>
      </c>
      <c r="AH291" s="30">
        <f t="shared" si="85"/>
        <v>2.0601565718994645E-3</v>
      </c>
      <c r="AI291" s="31">
        <f t="shared" si="86"/>
        <v>0.2657601977750309</v>
      </c>
      <c r="AJ291" s="31">
        <f t="shared" si="87"/>
        <v>0.30284301606922126</v>
      </c>
      <c r="AK291" s="30">
        <f>IF(W291="si",($S291*'COSTOS DE CREDITOS'!$C$27)/DATA!$G291,"")</f>
        <v>76.499005790240673</v>
      </c>
      <c r="AL291" s="90">
        <f>IF(W291="si",'COSTOS DE CREDITOS'!$C$35,"")</f>
        <v>20.421138461538462</v>
      </c>
      <c r="AM291" s="30">
        <f t="shared" si="80"/>
        <v>500</v>
      </c>
      <c r="AN291" s="30">
        <f t="shared" si="81"/>
        <v>412.28241602638627</v>
      </c>
      <c r="AO291" s="30">
        <f t="shared" si="82"/>
        <v>1009.2025602781654</v>
      </c>
      <c r="AP291" s="30">
        <f t="shared" si="83"/>
        <v>186.66860690106853</v>
      </c>
      <c r="AQ291" s="19">
        <f t="shared" si="84"/>
        <v>0.15609424495230023</v>
      </c>
    </row>
    <row r="292" spans="1:43" x14ac:dyDescent="0.2">
      <c r="A292" s="23" t="s">
        <v>5665</v>
      </c>
      <c r="B292" s="6" t="s">
        <v>5674</v>
      </c>
      <c r="C292" s="6" t="s">
        <v>5670</v>
      </c>
      <c r="D292" s="2">
        <v>142979</v>
      </c>
      <c r="E292" s="2">
        <v>143551</v>
      </c>
      <c r="F292" s="3" t="s">
        <v>354</v>
      </c>
      <c r="G292" s="2">
        <v>7</v>
      </c>
      <c r="H292" s="2">
        <v>143555</v>
      </c>
      <c r="I292" s="3" t="s">
        <v>393</v>
      </c>
      <c r="J292" s="15">
        <v>44970</v>
      </c>
      <c r="K292" s="24">
        <v>1092335334</v>
      </c>
      <c r="L292" s="15">
        <v>44974</v>
      </c>
      <c r="M292" s="15">
        <v>44985</v>
      </c>
      <c r="N292" s="15"/>
      <c r="O292" s="26">
        <f>VLOOKUP(D292,quash!A$2:$I$7791,9,FALSE)</f>
        <v>1</v>
      </c>
      <c r="P292" s="7">
        <v>13000</v>
      </c>
      <c r="Q292" s="26">
        <v>129</v>
      </c>
      <c r="R292" s="19">
        <v>5.5171297012124164E-2</v>
      </c>
      <c r="S292" s="93">
        <v>26</v>
      </c>
      <c r="T292" s="7">
        <v>5000</v>
      </c>
      <c r="U292" s="2">
        <v>147</v>
      </c>
      <c r="V292" s="11">
        <v>1303.3399999999999</v>
      </c>
      <c r="W292" s="14" t="s">
        <v>5281</v>
      </c>
      <c r="X292" s="18">
        <v>0.91754351679472279</v>
      </c>
      <c r="Y292" s="9">
        <v>4587.7175839736137</v>
      </c>
      <c r="Z292" s="19">
        <f t="shared" si="77"/>
        <v>-8.2456483205277209E-2</v>
      </c>
      <c r="AA292" s="25">
        <v>1195.8711671792339</v>
      </c>
      <c r="AB292" s="30">
        <f t="shared" si="78"/>
        <v>462000</v>
      </c>
      <c r="AC292" s="30">
        <f t="shared" si="71"/>
        <v>1.0822510822510822E-2</v>
      </c>
      <c r="AD292" s="31">
        <f t="shared" si="72"/>
        <v>1.3961038961038961</v>
      </c>
      <c r="AE292" s="31">
        <f t="shared" si="73"/>
        <v>1.5909090909090908</v>
      </c>
      <c r="AG292" s="30">
        <f t="shared" si="79"/>
        <v>2427000</v>
      </c>
      <c r="AH292" s="30">
        <f t="shared" si="85"/>
        <v>2.0601565718994645E-3</v>
      </c>
      <c r="AI292" s="31">
        <f t="shared" si="86"/>
        <v>0.2657601977750309</v>
      </c>
      <c r="AJ292" s="31">
        <f t="shared" si="87"/>
        <v>0.30284301606922126</v>
      </c>
      <c r="AK292" s="30">
        <f>IF(W292="si",($S292*'COSTOS DE CREDITOS'!$C$27)/DATA!$G292,"")</f>
        <v>76.499005790240673</v>
      </c>
      <c r="AL292" s="90">
        <f>IF(W292="si",'COSTOS DE CREDITOS'!$C$35,"")</f>
        <v>20.421138461538462</v>
      </c>
      <c r="AM292" s="30">
        <f t="shared" si="80"/>
        <v>500</v>
      </c>
      <c r="AN292" s="30">
        <f t="shared" si="81"/>
        <v>412.28241602638627</v>
      </c>
      <c r="AO292" s="30">
        <f t="shared" si="82"/>
        <v>1009.2025602781654</v>
      </c>
      <c r="AP292" s="30">
        <f t="shared" si="83"/>
        <v>186.66860690106853</v>
      </c>
      <c r="AQ292" s="19">
        <f t="shared" si="84"/>
        <v>0.15609424495230023</v>
      </c>
    </row>
    <row r="293" spans="1:43" x14ac:dyDescent="0.2">
      <c r="A293" s="23" t="s">
        <v>5665</v>
      </c>
      <c r="B293" s="6" t="s">
        <v>5674</v>
      </c>
      <c r="C293" s="6" t="s">
        <v>5670</v>
      </c>
      <c r="D293" s="2">
        <v>143045</v>
      </c>
      <c r="E293" s="2">
        <v>143551</v>
      </c>
      <c r="F293" s="3" t="s">
        <v>354</v>
      </c>
      <c r="G293" s="2">
        <v>7</v>
      </c>
      <c r="H293" s="2">
        <v>143557</v>
      </c>
      <c r="I293" s="3" t="s">
        <v>394</v>
      </c>
      <c r="J293" s="15">
        <v>44971</v>
      </c>
      <c r="K293" s="24">
        <v>1092640693</v>
      </c>
      <c r="L293" s="15">
        <v>44974</v>
      </c>
      <c r="M293" s="15">
        <v>44985</v>
      </c>
      <c r="N293" s="15"/>
      <c r="O293" s="26">
        <f>VLOOKUP(D293,quash!A$2:$I$7791,9,FALSE)</f>
        <v>1</v>
      </c>
      <c r="P293" s="7">
        <v>13000</v>
      </c>
      <c r="Q293" s="26">
        <v>129</v>
      </c>
      <c r="R293" s="19">
        <v>5.5171297012124164E-2</v>
      </c>
      <c r="S293" s="93">
        <v>26</v>
      </c>
      <c r="T293" s="7">
        <v>5000</v>
      </c>
      <c r="U293" s="2">
        <v>147</v>
      </c>
      <c r="V293" s="11">
        <v>1303.3399999999999</v>
      </c>
      <c r="W293" s="14" t="s">
        <v>5281</v>
      </c>
      <c r="X293" s="18">
        <v>0.91754351679472279</v>
      </c>
      <c r="Y293" s="9">
        <v>4587.7175839736137</v>
      </c>
      <c r="Z293" s="19">
        <f t="shared" si="77"/>
        <v>-8.2456483205277209E-2</v>
      </c>
      <c r="AA293" s="25">
        <v>1195.8711671792339</v>
      </c>
      <c r="AB293" s="30">
        <f t="shared" si="78"/>
        <v>462000</v>
      </c>
      <c r="AC293" s="30">
        <f t="shared" si="71"/>
        <v>1.0822510822510822E-2</v>
      </c>
      <c r="AD293" s="31">
        <f t="shared" si="72"/>
        <v>1.3961038961038961</v>
      </c>
      <c r="AE293" s="31">
        <f t="shared" si="73"/>
        <v>1.5909090909090908</v>
      </c>
      <c r="AG293" s="30">
        <f t="shared" si="79"/>
        <v>2427000</v>
      </c>
      <c r="AH293" s="30">
        <f t="shared" si="85"/>
        <v>2.0601565718994645E-3</v>
      </c>
      <c r="AI293" s="31">
        <f t="shared" si="86"/>
        <v>0.2657601977750309</v>
      </c>
      <c r="AJ293" s="31">
        <f t="shared" si="87"/>
        <v>0.30284301606922126</v>
      </c>
      <c r="AK293" s="30">
        <f>IF(W293="si",($S293*'COSTOS DE CREDITOS'!$C$27)/DATA!$G293,"")</f>
        <v>76.499005790240673</v>
      </c>
      <c r="AL293" s="90">
        <f>IF(W293="si",'COSTOS DE CREDITOS'!$C$35,"")</f>
        <v>20.421138461538462</v>
      </c>
      <c r="AM293" s="30">
        <f t="shared" si="80"/>
        <v>500</v>
      </c>
      <c r="AN293" s="30">
        <f t="shared" si="81"/>
        <v>412.28241602638627</v>
      </c>
      <c r="AO293" s="30">
        <f t="shared" si="82"/>
        <v>1009.2025602781654</v>
      </c>
      <c r="AP293" s="30">
        <f t="shared" si="83"/>
        <v>186.66860690106853</v>
      </c>
      <c r="AQ293" s="19">
        <f t="shared" si="84"/>
        <v>0.15609424495230023</v>
      </c>
    </row>
    <row r="294" spans="1:43" x14ac:dyDescent="0.2">
      <c r="A294" s="23" t="s">
        <v>5665</v>
      </c>
      <c r="B294" s="6" t="s">
        <v>5674</v>
      </c>
      <c r="C294" s="6" t="s">
        <v>5670</v>
      </c>
      <c r="D294" s="2">
        <v>143036</v>
      </c>
      <c r="E294" s="2">
        <v>143551</v>
      </c>
      <c r="F294" s="3" t="s">
        <v>354</v>
      </c>
      <c r="G294" s="2">
        <v>7</v>
      </c>
      <c r="H294" s="2">
        <v>143558</v>
      </c>
      <c r="I294" s="3" t="s">
        <v>395</v>
      </c>
      <c r="J294" s="15">
        <v>44971</v>
      </c>
      <c r="K294" s="24">
        <v>1092625649</v>
      </c>
      <c r="L294" s="15">
        <v>44974</v>
      </c>
      <c r="M294" s="15">
        <v>44985</v>
      </c>
      <c r="N294" s="15"/>
      <c r="O294" s="26">
        <f>VLOOKUP(D294,quash!A$2:$I$7791,9,FALSE)</f>
        <v>1</v>
      </c>
      <c r="P294" s="7">
        <v>13000</v>
      </c>
      <c r="Q294" s="26">
        <v>129</v>
      </c>
      <c r="R294" s="19">
        <v>5.5171297012124164E-2</v>
      </c>
      <c r="S294" s="93">
        <v>26</v>
      </c>
      <c r="T294" s="7">
        <v>5000</v>
      </c>
      <c r="U294" s="2">
        <v>147</v>
      </c>
      <c r="V294" s="11">
        <v>1303.3399999999999</v>
      </c>
      <c r="W294" s="14" t="s">
        <v>5281</v>
      </c>
      <c r="X294" s="18">
        <v>0.91754351679472279</v>
      </c>
      <c r="Y294" s="9">
        <v>4587.7175839736137</v>
      </c>
      <c r="Z294" s="19">
        <f t="shared" si="77"/>
        <v>-8.2456483205277209E-2</v>
      </c>
      <c r="AA294" s="25">
        <v>1195.8711671792339</v>
      </c>
      <c r="AB294" s="30">
        <f t="shared" si="78"/>
        <v>462000</v>
      </c>
      <c r="AC294" s="30">
        <f t="shared" si="71"/>
        <v>1.0822510822510822E-2</v>
      </c>
      <c r="AD294" s="31">
        <f t="shared" si="72"/>
        <v>1.3961038961038961</v>
      </c>
      <c r="AE294" s="31">
        <f t="shared" si="73"/>
        <v>1.5909090909090908</v>
      </c>
      <c r="AG294" s="30">
        <f t="shared" si="79"/>
        <v>2427000</v>
      </c>
      <c r="AH294" s="30">
        <f t="shared" si="85"/>
        <v>2.0601565718994645E-3</v>
      </c>
      <c r="AI294" s="31">
        <f t="shared" si="86"/>
        <v>0.2657601977750309</v>
      </c>
      <c r="AJ294" s="31">
        <f t="shared" si="87"/>
        <v>0.30284301606922126</v>
      </c>
      <c r="AK294" s="30">
        <f>IF(W294="si",($S294*'COSTOS DE CREDITOS'!$C$27)/DATA!$G294,"")</f>
        <v>76.499005790240673</v>
      </c>
      <c r="AL294" s="90">
        <f>IF(W294="si",'COSTOS DE CREDITOS'!$C$35,"")</f>
        <v>20.421138461538462</v>
      </c>
      <c r="AM294" s="30">
        <f t="shared" si="80"/>
        <v>500</v>
      </c>
      <c r="AN294" s="30">
        <f t="shared" si="81"/>
        <v>412.28241602638627</v>
      </c>
      <c r="AO294" s="30">
        <f t="shared" si="82"/>
        <v>1009.2025602781654</v>
      </c>
      <c r="AP294" s="30">
        <f t="shared" si="83"/>
        <v>186.66860690106853</v>
      </c>
      <c r="AQ294" s="19">
        <f t="shared" si="84"/>
        <v>0.15609424495230023</v>
      </c>
    </row>
    <row r="295" spans="1:43" x14ac:dyDescent="0.2">
      <c r="A295" s="23" t="s">
        <v>5665</v>
      </c>
      <c r="B295" s="6" t="s">
        <v>5674</v>
      </c>
      <c r="C295" s="6" t="s">
        <v>5670</v>
      </c>
      <c r="D295" s="2">
        <v>142978</v>
      </c>
      <c r="E295" s="2">
        <v>143551</v>
      </c>
      <c r="F295" s="3" t="s">
        <v>354</v>
      </c>
      <c r="G295" s="2">
        <v>7</v>
      </c>
      <c r="H295" s="2">
        <v>143559</v>
      </c>
      <c r="I295" s="3" t="s">
        <v>396</v>
      </c>
      <c r="J295" s="15">
        <v>44970</v>
      </c>
      <c r="K295" s="24">
        <v>1092334590</v>
      </c>
      <c r="L295" s="15">
        <v>44974</v>
      </c>
      <c r="M295" s="15">
        <v>44985</v>
      </c>
      <c r="N295" s="15"/>
      <c r="O295" s="26">
        <f>VLOOKUP(D295,quash!A$2:$I$7791,9,FALSE)</f>
        <v>1</v>
      </c>
      <c r="P295" s="7">
        <v>13000</v>
      </c>
      <c r="Q295" s="26">
        <v>129</v>
      </c>
      <c r="R295" s="19">
        <v>5.5171297012124164E-2</v>
      </c>
      <c r="S295" s="93">
        <v>26</v>
      </c>
      <c r="T295" s="7">
        <v>5000</v>
      </c>
      <c r="U295" s="2">
        <v>147</v>
      </c>
      <c r="V295" s="11">
        <v>1303.3399999999999</v>
      </c>
      <c r="W295" s="14" t="s">
        <v>5281</v>
      </c>
      <c r="X295" s="18">
        <v>0.91754351679472279</v>
      </c>
      <c r="Y295" s="9">
        <v>4587.7175839736137</v>
      </c>
      <c r="Z295" s="19">
        <f t="shared" si="77"/>
        <v>-8.2456483205277209E-2</v>
      </c>
      <c r="AA295" s="25">
        <v>1195.8711671792339</v>
      </c>
      <c r="AB295" s="30">
        <f t="shared" si="78"/>
        <v>462000</v>
      </c>
      <c r="AC295" s="30">
        <f t="shared" si="71"/>
        <v>1.0822510822510822E-2</v>
      </c>
      <c r="AD295" s="31">
        <f t="shared" si="72"/>
        <v>1.3961038961038961</v>
      </c>
      <c r="AE295" s="31">
        <f t="shared" si="73"/>
        <v>1.5909090909090908</v>
      </c>
      <c r="AG295" s="30">
        <f t="shared" si="79"/>
        <v>2427000</v>
      </c>
      <c r="AH295" s="30">
        <f t="shared" si="85"/>
        <v>2.0601565718994645E-3</v>
      </c>
      <c r="AI295" s="31">
        <f t="shared" si="86"/>
        <v>0.2657601977750309</v>
      </c>
      <c r="AJ295" s="31">
        <f t="shared" si="87"/>
        <v>0.30284301606922126</v>
      </c>
      <c r="AK295" s="30">
        <f>IF(W295="si",($S295*'COSTOS DE CREDITOS'!$C$27)/DATA!$G295,"")</f>
        <v>76.499005790240673</v>
      </c>
      <c r="AL295" s="90">
        <f>IF(W295="si",'COSTOS DE CREDITOS'!$C$35,"")</f>
        <v>20.421138461538462</v>
      </c>
      <c r="AM295" s="30">
        <f t="shared" si="80"/>
        <v>500</v>
      </c>
      <c r="AN295" s="30">
        <f t="shared" si="81"/>
        <v>412.28241602638627</v>
      </c>
      <c r="AO295" s="30">
        <f t="shared" si="82"/>
        <v>1009.2025602781654</v>
      </c>
      <c r="AP295" s="30">
        <f t="shared" si="83"/>
        <v>186.66860690106853</v>
      </c>
      <c r="AQ295" s="19">
        <f t="shared" si="84"/>
        <v>0.15609424495230023</v>
      </c>
    </row>
    <row r="296" spans="1:43" x14ac:dyDescent="0.2">
      <c r="A296" s="23" t="s">
        <v>5665</v>
      </c>
      <c r="B296" s="6" t="s">
        <v>5674</v>
      </c>
      <c r="C296" s="6" t="s">
        <v>5670</v>
      </c>
      <c r="D296" s="2">
        <v>142972</v>
      </c>
      <c r="E296" s="2">
        <v>143551</v>
      </c>
      <c r="F296" s="3" t="s">
        <v>354</v>
      </c>
      <c r="G296" s="2">
        <v>7</v>
      </c>
      <c r="H296" s="2">
        <v>143560</v>
      </c>
      <c r="I296" s="3" t="s">
        <v>397</v>
      </c>
      <c r="J296" s="15">
        <v>44970</v>
      </c>
      <c r="K296" s="24">
        <v>1092329614</v>
      </c>
      <c r="L296" s="15">
        <v>44974</v>
      </c>
      <c r="M296" s="15">
        <v>44985</v>
      </c>
      <c r="N296" s="15"/>
      <c r="O296" s="26">
        <f>VLOOKUP(D296,quash!A$2:$I$7791,9,FALSE)</f>
        <v>2</v>
      </c>
      <c r="P296" s="7">
        <v>13000</v>
      </c>
      <c r="Q296" s="26">
        <v>129</v>
      </c>
      <c r="R296" s="19">
        <v>5.5171297012124164E-2</v>
      </c>
      <c r="S296" s="93">
        <v>26</v>
      </c>
      <c r="T296" s="7">
        <v>5000</v>
      </c>
      <c r="U296" s="2">
        <v>147</v>
      </c>
      <c r="V296" s="11">
        <v>1303.3399999999999</v>
      </c>
      <c r="W296" s="14" t="s">
        <v>5281</v>
      </c>
      <c r="X296" s="18">
        <v>0.91754351679472279</v>
      </c>
      <c r="Y296" s="9">
        <v>4587.7175839736137</v>
      </c>
      <c r="Z296" s="19">
        <f t="shared" si="77"/>
        <v>-8.2456483205277209E-2</v>
      </c>
      <c r="AA296" s="25">
        <v>1195.8711671792339</v>
      </c>
      <c r="AB296" s="30">
        <f t="shared" si="78"/>
        <v>471000</v>
      </c>
      <c r="AC296" s="30">
        <f t="shared" ref="AC296:AC359" si="88">$T296/AB296</f>
        <v>1.0615711252653927E-2</v>
      </c>
      <c r="AD296" s="31">
        <f t="shared" ref="AD296:AD359" si="89">AC296*$Q296</f>
        <v>1.3694267515923566</v>
      </c>
      <c r="AE296" s="31">
        <f t="shared" ref="AE296:AE359" si="90">AC296*$U296</f>
        <v>1.5605095541401273</v>
      </c>
      <c r="AG296" s="30">
        <f t="shared" si="79"/>
        <v>1695000</v>
      </c>
      <c r="AH296" s="30">
        <f t="shared" si="85"/>
        <v>2.9498525073746312E-3</v>
      </c>
      <c r="AI296" s="31">
        <f t="shared" si="86"/>
        <v>0.38053097345132741</v>
      </c>
      <c r="AJ296" s="31">
        <f t="shared" si="87"/>
        <v>0.4336283185840708</v>
      </c>
      <c r="AK296" s="30">
        <f>IF(W296="si",($S296*'COSTOS DE CREDITOS'!$C$27)/DATA!$G296,"")</f>
        <v>76.499005790240673</v>
      </c>
      <c r="AL296" s="90">
        <f>IF(W296="si",'COSTOS DE CREDITOS'!$C$35,"")</f>
        <v>20.421138461538462</v>
      </c>
      <c r="AM296" s="30">
        <f t="shared" si="80"/>
        <v>500</v>
      </c>
      <c r="AN296" s="30">
        <f t="shared" si="81"/>
        <v>412.28241602638627</v>
      </c>
      <c r="AO296" s="30">
        <f t="shared" si="82"/>
        <v>1009.2025602781654</v>
      </c>
      <c r="AP296" s="30">
        <f t="shared" si="83"/>
        <v>186.66860690106853</v>
      </c>
      <c r="AQ296" s="19">
        <f t="shared" si="84"/>
        <v>0.15609424495230023</v>
      </c>
    </row>
    <row r="297" spans="1:43" x14ac:dyDescent="0.2">
      <c r="A297" s="23" t="s">
        <v>5665</v>
      </c>
      <c r="B297" s="6" t="s">
        <v>5684</v>
      </c>
      <c r="C297" s="6" t="s">
        <v>5667</v>
      </c>
      <c r="D297" s="4">
        <v>141839</v>
      </c>
      <c r="E297" s="4">
        <v>143583</v>
      </c>
      <c r="F297" s="5" t="s">
        <v>399</v>
      </c>
      <c r="G297" s="2">
        <v>7</v>
      </c>
      <c r="H297" s="4">
        <v>143585</v>
      </c>
      <c r="I297" s="5" t="s">
        <v>400</v>
      </c>
      <c r="J297" s="15">
        <v>44956</v>
      </c>
      <c r="K297" s="24">
        <v>1085694685</v>
      </c>
      <c r="L297" s="15">
        <v>44977</v>
      </c>
      <c r="M297" s="15">
        <v>44985</v>
      </c>
      <c r="N297" s="15"/>
      <c r="O297" s="26">
        <f>VLOOKUP(D297,quash!A$2:$I$7791,9,FALSE)</f>
        <v>2</v>
      </c>
      <c r="P297" s="7">
        <v>9000</v>
      </c>
      <c r="Q297" s="26">
        <v>135</v>
      </c>
      <c r="R297" s="19">
        <v>5.6270833788413653E-2</v>
      </c>
      <c r="S297" s="93">
        <v>26</v>
      </c>
      <c r="T297" s="8">
        <v>6000</v>
      </c>
      <c r="U297" s="4">
        <v>142</v>
      </c>
      <c r="V297" s="10">
        <v>1503.37</v>
      </c>
      <c r="W297" s="14" t="s">
        <v>5281</v>
      </c>
      <c r="X297" s="18">
        <v>0.98584086403911286</v>
      </c>
      <c r="Y297" s="9">
        <v>5915.0451842346774</v>
      </c>
      <c r="Z297" s="19">
        <f t="shared" si="77"/>
        <v>-1.4159135960887137E-2</v>
      </c>
      <c r="AA297" s="25">
        <v>1482.083579770481</v>
      </c>
      <c r="AB297" s="30">
        <f t="shared" si="78"/>
        <v>471000</v>
      </c>
      <c r="AC297" s="30">
        <f t="shared" si="88"/>
        <v>1.2738853503184714E-2</v>
      </c>
      <c r="AD297" s="31">
        <f t="shared" si="89"/>
        <v>1.7197452229299364</v>
      </c>
      <c r="AE297" s="31">
        <f t="shared" si="90"/>
        <v>1.8089171974522293</v>
      </c>
      <c r="AG297" s="30">
        <f t="shared" si="79"/>
        <v>1695000</v>
      </c>
      <c r="AH297" s="30">
        <f t="shared" si="85"/>
        <v>3.5398230088495575E-3</v>
      </c>
      <c r="AI297" s="31">
        <f t="shared" si="86"/>
        <v>0.47787610619469023</v>
      </c>
      <c r="AJ297" s="31">
        <f t="shared" si="87"/>
        <v>0.50265486725663711</v>
      </c>
      <c r="AK297" s="30">
        <f>IF(W297="si",($S297*'COSTOS DE CREDITOS'!$C$27)/DATA!$G297,"")</f>
        <v>76.499005790240673</v>
      </c>
      <c r="AL297" s="90">
        <f>IF(W297="si",'COSTOS DE CREDITOS'!$C$35,"")</f>
        <v>20.421138461538462</v>
      </c>
      <c r="AM297" s="30">
        <f t="shared" si="80"/>
        <v>600</v>
      </c>
      <c r="AN297" s="30">
        <f t="shared" si="81"/>
        <v>84.954815765322564</v>
      </c>
      <c r="AO297" s="30">
        <f t="shared" si="82"/>
        <v>781.87496001710167</v>
      </c>
      <c r="AP297" s="30">
        <f t="shared" si="83"/>
        <v>700.20861975337937</v>
      </c>
      <c r="AQ297" s="19">
        <f t="shared" si="84"/>
        <v>0.47244880741598616</v>
      </c>
    </row>
    <row r="298" spans="1:43" x14ac:dyDescent="0.2">
      <c r="A298" s="23" t="s">
        <v>5665</v>
      </c>
      <c r="B298" s="6" t="s">
        <v>5676</v>
      </c>
      <c r="C298" s="6" t="s">
        <v>5670</v>
      </c>
      <c r="D298" s="4">
        <v>142861</v>
      </c>
      <c r="E298" s="4">
        <v>143714</v>
      </c>
      <c r="F298" s="5" t="s">
        <v>401</v>
      </c>
      <c r="G298" s="2">
        <v>9</v>
      </c>
      <c r="H298" s="4">
        <v>143715</v>
      </c>
      <c r="I298" s="5" t="s">
        <v>402</v>
      </c>
      <c r="J298" s="15">
        <v>44968</v>
      </c>
      <c r="K298" s="24">
        <v>1091419902</v>
      </c>
      <c r="L298" s="15">
        <v>44977</v>
      </c>
      <c r="M298" s="15">
        <v>44985</v>
      </c>
      <c r="N298" s="15"/>
      <c r="O298" s="26">
        <f>VLOOKUP(D298,quash!A$2:$I$7791,9,FALSE)</f>
        <v>2</v>
      </c>
      <c r="P298" s="7">
        <v>9000</v>
      </c>
      <c r="Q298" s="26">
        <v>147</v>
      </c>
      <c r="R298" s="19">
        <v>7.9000519063170294E-2</v>
      </c>
      <c r="S298" s="93">
        <v>26</v>
      </c>
      <c r="T298" s="8">
        <v>9000</v>
      </c>
      <c r="U298" s="4">
        <v>142</v>
      </c>
      <c r="V298" s="10">
        <v>2255.2800000000002</v>
      </c>
      <c r="W298" s="14" t="s">
        <v>5281</v>
      </c>
      <c r="X298" s="18">
        <v>0.54109605862249954</v>
      </c>
      <c r="Y298" s="9">
        <v>4869.8645276024963</v>
      </c>
      <c r="Z298" s="19">
        <f t="shared" si="77"/>
        <v>-0.45890394137750046</v>
      </c>
      <c r="AA298" s="25">
        <v>1220.3231190901508</v>
      </c>
      <c r="AB298" s="30">
        <f t="shared" si="78"/>
        <v>471000</v>
      </c>
      <c r="AC298" s="30">
        <f t="shared" si="88"/>
        <v>1.9108280254777069E-2</v>
      </c>
      <c r="AD298" s="31">
        <f t="shared" si="89"/>
        <v>2.8089171974522293</v>
      </c>
      <c r="AE298" s="31">
        <f t="shared" si="90"/>
        <v>2.7133757961783438</v>
      </c>
      <c r="AG298" s="30">
        <f t="shared" si="79"/>
        <v>1695000</v>
      </c>
      <c r="AH298" s="30">
        <f t="shared" si="85"/>
        <v>5.3097345132743362E-3</v>
      </c>
      <c r="AI298" s="31">
        <f t="shared" si="86"/>
        <v>0.78053097345132738</v>
      </c>
      <c r="AJ298" s="31">
        <f t="shared" si="87"/>
        <v>0.75398230088495577</v>
      </c>
      <c r="AK298" s="30">
        <f>IF(W298="si",($S298*'COSTOS DE CREDITOS'!$C$27)/DATA!$G298,"")</f>
        <v>59.499226725742751</v>
      </c>
      <c r="AL298" s="90">
        <f>IF(W298="si",'COSTOS DE CREDITOS'!$C$35,"")</f>
        <v>20.421138461538462</v>
      </c>
      <c r="AM298" s="30">
        <f t="shared" si="80"/>
        <v>900</v>
      </c>
      <c r="AN298" s="30">
        <f t="shared" si="81"/>
        <v>4130.1354723975037</v>
      </c>
      <c r="AO298" s="30">
        <f t="shared" si="82"/>
        <v>5110.055837584785</v>
      </c>
      <c r="AP298" s="30">
        <f t="shared" si="83"/>
        <v>-3889.7327184946344</v>
      </c>
      <c r="AQ298" s="19">
        <f t="shared" si="84"/>
        <v>-3.1874613023759997</v>
      </c>
    </row>
    <row r="299" spans="1:43" x14ac:dyDescent="0.2">
      <c r="A299" s="23" t="s">
        <v>5665</v>
      </c>
      <c r="B299" s="6" t="s">
        <v>5684</v>
      </c>
      <c r="C299" s="6" t="s">
        <v>5667</v>
      </c>
      <c r="D299" s="2">
        <v>141863</v>
      </c>
      <c r="E299" s="2">
        <v>143583</v>
      </c>
      <c r="F299" s="3" t="s">
        <v>399</v>
      </c>
      <c r="G299" s="2">
        <v>7</v>
      </c>
      <c r="H299" s="2">
        <v>143586</v>
      </c>
      <c r="I299" s="3" t="s">
        <v>403</v>
      </c>
      <c r="J299" s="15">
        <v>44956</v>
      </c>
      <c r="K299" s="24">
        <v>1085732264</v>
      </c>
      <c r="L299" s="15">
        <v>44977</v>
      </c>
      <c r="M299" s="15">
        <v>44985</v>
      </c>
      <c r="N299" s="15"/>
      <c r="O299" s="26">
        <f>VLOOKUP(D299,quash!A$2:$I$7791,9,FALSE)</f>
        <v>1</v>
      </c>
      <c r="P299" s="7">
        <v>10000</v>
      </c>
      <c r="Q299" s="26">
        <v>132</v>
      </c>
      <c r="R299" s="19">
        <v>5.8283715876113903E-2</v>
      </c>
      <c r="S299" s="93">
        <v>26</v>
      </c>
      <c r="T299" s="7">
        <v>7000</v>
      </c>
      <c r="U299" s="2">
        <v>142</v>
      </c>
      <c r="V299" s="11">
        <v>1758.65</v>
      </c>
      <c r="W299" s="14" t="s">
        <v>5281</v>
      </c>
      <c r="X299" s="18">
        <v>0.98584086403911286</v>
      </c>
      <c r="Y299" s="9">
        <v>6900.88604827379</v>
      </c>
      <c r="Z299" s="19">
        <f t="shared" si="77"/>
        <v>-1.4159135960887137E-2</v>
      </c>
      <c r="AA299" s="25">
        <v>1733.7490355423859</v>
      </c>
      <c r="AB299" s="30">
        <f t="shared" si="78"/>
        <v>462000</v>
      </c>
      <c r="AC299" s="30">
        <f t="shared" si="88"/>
        <v>1.5151515151515152E-2</v>
      </c>
      <c r="AD299" s="31">
        <f t="shared" si="89"/>
        <v>2</v>
      </c>
      <c r="AE299" s="31">
        <f t="shared" si="90"/>
        <v>2.1515151515151514</v>
      </c>
      <c r="AG299" s="30">
        <f t="shared" si="79"/>
        <v>2427000</v>
      </c>
      <c r="AH299" s="30">
        <f t="shared" si="85"/>
        <v>2.88421920065925E-3</v>
      </c>
      <c r="AI299" s="31">
        <f t="shared" si="86"/>
        <v>0.38071693448702099</v>
      </c>
      <c r="AJ299" s="31">
        <f t="shared" si="87"/>
        <v>0.40955912649361348</v>
      </c>
      <c r="AK299" s="30">
        <f>IF(W299="si",($S299*'COSTOS DE CREDITOS'!$C$27)/DATA!$G299,"")</f>
        <v>76.499005790240673</v>
      </c>
      <c r="AL299" s="90">
        <f>IF(W299="si",'COSTOS DE CREDITOS'!$C$35,"")</f>
        <v>20.421138461538462</v>
      </c>
      <c r="AM299" s="30">
        <f t="shared" si="80"/>
        <v>700</v>
      </c>
      <c r="AN299" s="30">
        <f t="shared" si="81"/>
        <v>99.113951726209962</v>
      </c>
      <c r="AO299" s="30">
        <f t="shared" si="82"/>
        <v>896.03409597798907</v>
      </c>
      <c r="AP299" s="30">
        <f t="shared" si="83"/>
        <v>837.71493956439679</v>
      </c>
      <c r="AQ299" s="19">
        <f t="shared" si="84"/>
        <v>0.48318120004163473</v>
      </c>
    </row>
    <row r="300" spans="1:43" x14ac:dyDescent="0.2">
      <c r="A300" s="23" t="s">
        <v>5665</v>
      </c>
      <c r="B300" s="6" t="s">
        <v>5684</v>
      </c>
      <c r="C300" s="6" t="s">
        <v>5667</v>
      </c>
      <c r="D300" s="2">
        <v>141832</v>
      </c>
      <c r="E300" s="2">
        <v>143583</v>
      </c>
      <c r="F300" s="3" t="s">
        <v>399</v>
      </c>
      <c r="G300" s="2">
        <v>7</v>
      </c>
      <c r="H300" s="2">
        <v>143587</v>
      </c>
      <c r="I300" s="3" t="s">
        <v>404</v>
      </c>
      <c r="J300" s="15">
        <v>44956</v>
      </c>
      <c r="K300" s="24">
        <v>1085679895</v>
      </c>
      <c r="L300" s="15">
        <v>44977</v>
      </c>
      <c r="M300" s="15">
        <v>44985</v>
      </c>
      <c r="N300" s="15"/>
      <c r="O300" s="26">
        <f>VLOOKUP(D300,quash!A$2:$I$7791,9,FALSE)</f>
        <v>5</v>
      </c>
      <c r="P300" s="7">
        <v>9000</v>
      </c>
      <c r="Q300" s="26">
        <v>135</v>
      </c>
      <c r="R300" s="19">
        <v>5.6270833788413653E-2</v>
      </c>
      <c r="S300" s="93">
        <v>26</v>
      </c>
      <c r="T300" s="7">
        <v>6000</v>
      </c>
      <c r="U300" s="2">
        <v>142</v>
      </c>
      <c r="V300" s="11">
        <v>1503.37</v>
      </c>
      <c r="W300" s="14" t="s">
        <v>5281</v>
      </c>
      <c r="X300" s="18">
        <v>0.98584086403911286</v>
      </c>
      <c r="Y300" s="9">
        <v>5915.0451842346774</v>
      </c>
      <c r="Z300" s="19">
        <f t="shared" si="77"/>
        <v>-1.4159135960887137E-2</v>
      </c>
      <c r="AA300" s="25">
        <v>1482.083579770481</v>
      </c>
      <c r="AB300" s="30">
        <f t="shared" si="78"/>
        <v>102000</v>
      </c>
      <c r="AC300" s="30">
        <f t="shared" si="88"/>
        <v>5.8823529411764705E-2</v>
      </c>
      <c r="AD300" s="31">
        <f t="shared" si="89"/>
        <v>7.9411764705882355</v>
      </c>
      <c r="AE300" s="31">
        <f t="shared" si="90"/>
        <v>8.3529411764705888</v>
      </c>
      <c r="AG300" s="30">
        <f t="shared" si="79"/>
        <v>352000</v>
      </c>
      <c r="AH300" s="30">
        <f t="shared" si="85"/>
        <v>1.7045454545454544E-2</v>
      </c>
      <c r="AI300" s="31">
        <f t="shared" si="86"/>
        <v>2.3011363636363633</v>
      </c>
      <c r="AJ300" s="31">
        <f t="shared" si="87"/>
        <v>2.4204545454545454</v>
      </c>
      <c r="AK300" s="30">
        <f>IF(W300="si",($S300*'COSTOS DE CREDITOS'!$C$27)/DATA!$G300,"")</f>
        <v>76.499005790240673</v>
      </c>
      <c r="AL300" s="90">
        <f>IF(W300="si",'COSTOS DE CREDITOS'!$C$35,"")</f>
        <v>20.421138461538462</v>
      </c>
      <c r="AM300" s="30">
        <f t="shared" si="80"/>
        <v>600</v>
      </c>
      <c r="AN300" s="30">
        <f t="shared" si="81"/>
        <v>84.954815765322564</v>
      </c>
      <c r="AO300" s="30">
        <f t="shared" si="82"/>
        <v>781.87496001710167</v>
      </c>
      <c r="AP300" s="30">
        <f t="shared" si="83"/>
        <v>700.20861975337937</v>
      </c>
      <c r="AQ300" s="19">
        <f t="shared" si="84"/>
        <v>0.47244880741598616</v>
      </c>
    </row>
    <row r="301" spans="1:43" x14ac:dyDescent="0.2">
      <c r="A301" s="23" t="s">
        <v>5665</v>
      </c>
      <c r="B301" s="6" t="s">
        <v>5684</v>
      </c>
      <c r="C301" s="6" t="s">
        <v>5667</v>
      </c>
      <c r="D301" s="2">
        <v>141841</v>
      </c>
      <c r="E301" s="2">
        <v>143583</v>
      </c>
      <c r="F301" s="3" t="s">
        <v>399</v>
      </c>
      <c r="G301" s="2">
        <v>7</v>
      </c>
      <c r="H301" s="2">
        <v>143588</v>
      </c>
      <c r="I301" s="3" t="s">
        <v>405</v>
      </c>
      <c r="J301" s="15">
        <v>44959</v>
      </c>
      <c r="K301" s="24">
        <v>1086993724</v>
      </c>
      <c r="L301" s="15">
        <v>44977</v>
      </c>
      <c r="M301" s="15">
        <v>44985</v>
      </c>
      <c r="N301" s="15"/>
      <c r="O301" s="26">
        <f>VLOOKUP(D301,quash!A$2:$I$7791,9,FALSE)</f>
        <v>6</v>
      </c>
      <c r="P301" s="7">
        <v>11000</v>
      </c>
      <c r="Q301" s="26">
        <v>134</v>
      </c>
      <c r="R301" s="19">
        <v>5.7794490376783518E-2</v>
      </c>
      <c r="S301" s="93">
        <v>26</v>
      </c>
      <c r="T301" s="7">
        <v>7000</v>
      </c>
      <c r="U301" s="2">
        <v>142</v>
      </c>
      <c r="V301" s="11">
        <v>1758.65</v>
      </c>
      <c r="W301" s="14" t="s">
        <v>5281</v>
      </c>
      <c r="X301" s="18">
        <v>0.98584086403911286</v>
      </c>
      <c r="Y301" s="9">
        <v>6900.88604827379</v>
      </c>
      <c r="Z301" s="19">
        <f t="shared" si="77"/>
        <v>-1.4159135960887137E-2</v>
      </c>
      <c r="AA301" s="25">
        <v>1733.7490355423859</v>
      </c>
      <c r="AB301" s="30">
        <f t="shared" si="78"/>
        <v>112000</v>
      </c>
      <c r="AC301" s="30">
        <f t="shared" si="88"/>
        <v>6.25E-2</v>
      </c>
      <c r="AD301" s="31">
        <f t="shared" si="89"/>
        <v>8.375</v>
      </c>
      <c r="AE301" s="31">
        <f t="shared" si="90"/>
        <v>8.875</v>
      </c>
      <c r="AG301" s="30">
        <f t="shared" si="79"/>
        <v>288000</v>
      </c>
      <c r="AH301" s="30">
        <f t="shared" si="85"/>
        <v>2.4305555555555556E-2</v>
      </c>
      <c r="AI301" s="31">
        <f t="shared" si="86"/>
        <v>3.2569444444444446</v>
      </c>
      <c r="AJ301" s="31">
        <f t="shared" si="87"/>
        <v>3.4513888888888888</v>
      </c>
      <c r="AK301" s="30">
        <f>IF(W301="si",($S301*'COSTOS DE CREDITOS'!$C$27)/DATA!$G301,"")</f>
        <v>76.499005790240673</v>
      </c>
      <c r="AL301" s="90">
        <f>IF(W301="si",'COSTOS DE CREDITOS'!$C$35,"")</f>
        <v>20.421138461538462</v>
      </c>
      <c r="AM301" s="30">
        <f t="shared" si="80"/>
        <v>700</v>
      </c>
      <c r="AN301" s="30">
        <f t="shared" si="81"/>
        <v>99.113951726209962</v>
      </c>
      <c r="AO301" s="30">
        <f t="shared" si="82"/>
        <v>896.03409597798907</v>
      </c>
      <c r="AP301" s="30">
        <f t="shared" si="83"/>
        <v>837.71493956439679</v>
      </c>
      <c r="AQ301" s="19">
        <f t="shared" si="84"/>
        <v>0.48318120004163473</v>
      </c>
    </row>
    <row r="302" spans="1:43" x14ac:dyDescent="0.2">
      <c r="A302" s="23" t="s">
        <v>5665</v>
      </c>
      <c r="B302" s="6" t="s">
        <v>5684</v>
      </c>
      <c r="C302" s="6" t="s">
        <v>5667</v>
      </c>
      <c r="D302" s="2">
        <v>143453</v>
      </c>
      <c r="E302" s="2">
        <v>143583</v>
      </c>
      <c r="F302" s="3" t="s">
        <v>399</v>
      </c>
      <c r="G302" s="2">
        <v>7</v>
      </c>
      <c r="H302" s="2">
        <v>143589</v>
      </c>
      <c r="I302" s="3" t="s">
        <v>406</v>
      </c>
      <c r="J302" s="15">
        <v>44974</v>
      </c>
      <c r="K302" s="24">
        <v>1094548267</v>
      </c>
      <c r="L302" s="15">
        <v>44977</v>
      </c>
      <c r="M302" s="15">
        <v>44985</v>
      </c>
      <c r="N302" s="15"/>
      <c r="O302" s="26">
        <f>VLOOKUP(D302,quash!A$2:$I$7791,9,FALSE)</f>
        <v>2</v>
      </c>
      <c r="P302" s="7">
        <v>9000</v>
      </c>
      <c r="Q302" s="26">
        <v>135</v>
      </c>
      <c r="R302" s="19">
        <v>5.6270833788413653E-2</v>
      </c>
      <c r="S302" s="93">
        <v>26</v>
      </c>
      <c r="T302" s="7">
        <v>6000</v>
      </c>
      <c r="U302" s="2">
        <v>142</v>
      </c>
      <c r="V302" s="11">
        <v>1503.37</v>
      </c>
      <c r="W302" s="14" t="s">
        <v>5281</v>
      </c>
      <c r="X302" s="18">
        <v>0.98584086403911286</v>
      </c>
      <c r="Y302" s="9">
        <v>5915.0451842346774</v>
      </c>
      <c r="Z302" s="19">
        <f t="shared" si="77"/>
        <v>-1.4159135960887137E-2</v>
      </c>
      <c r="AA302" s="25">
        <v>1482.083579770481</v>
      </c>
      <c r="AB302" s="30">
        <f t="shared" si="78"/>
        <v>471000</v>
      </c>
      <c r="AC302" s="30">
        <f t="shared" si="88"/>
        <v>1.2738853503184714E-2</v>
      </c>
      <c r="AD302" s="31">
        <f t="shared" si="89"/>
        <v>1.7197452229299364</v>
      </c>
      <c r="AE302" s="31">
        <f t="shared" si="90"/>
        <v>1.8089171974522293</v>
      </c>
      <c r="AG302" s="30">
        <f t="shared" si="79"/>
        <v>1695000</v>
      </c>
      <c r="AH302" s="30">
        <f t="shared" si="85"/>
        <v>3.5398230088495575E-3</v>
      </c>
      <c r="AI302" s="31">
        <f t="shared" si="86"/>
        <v>0.47787610619469023</v>
      </c>
      <c r="AJ302" s="31">
        <f t="shared" si="87"/>
        <v>0.50265486725663711</v>
      </c>
      <c r="AK302" s="30">
        <f>IF(W302="si",($S302*'COSTOS DE CREDITOS'!$C$27)/DATA!$G302,"")</f>
        <v>76.499005790240673</v>
      </c>
      <c r="AL302" s="90">
        <f>IF(W302="si",'COSTOS DE CREDITOS'!$C$35,"")</f>
        <v>20.421138461538462</v>
      </c>
      <c r="AM302" s="30">
        <f t="shared" si="80"/>
        <v>600</v>
      </c>
      <c r="AN302" s="30">
        <f t="shared" si="81"/>
        <v>84.954815765322564</v>
      </c>
      <c r="AO302" s="30">
        <f t="shared" si="82"/>
        <v>781.87496001710167</v>
      </c>
      <c r="AP302" s="30">
        <f t="shared" si="83"/>
        <v>700.20861975337937</v>
      </c>
      <c r="AQ302" s="19">
        <f t="shared" si="84"/>
        <v>0.47244880741598616</v>
      </c>
    </row>
    <row r="303" spans="1:43" x14ac:dyDescent="0.2">
      <c r="A303" s="23" t="s">
        <v>5665</v>
      </c>
      <c r="B303" s="6" t="s">
        <v>5684</v>
      </c>
      <c r="C303" s="6" t="s">
        <v>5667</v>
      </c>
      <c r="D303" s="2">
        <v>143420</v>
      </c>
      <c r="E303" s="2">
        <v>143583</v>
      </c>
      <c r="F303" s="3" t="s">
        <v>399</v>
      </c>
      <c r="G303" s="2">
        <v>7</v>
      </c>
      <c r="H303" s="2">
        <v>143590</v>
      </c>
      <c r="I303" s="3" t="s">
        <v>407</v>
      </c>
      <c r="J303" s="15">
        <v>44973</v>
      </c>
      <c r="K303" s="24">
        <v>1093878240</v>
      </c>
      <c r="L303" s="15">
        <v>44977</v>
      </c>
      <c r="M303" s="15">
        <v>44985</v>
      </c>
      <c r="N303" s="15"/>
      <c r="O303" s="26">
        <f>VLOOKUP(D303,quash!A$2:$I$7791,9,FALSE)</f>
        <v>4</v>
      </c>
      <c r="P303" s="7">
        <v>11000</v>
      </c>
      <c r="Q303" s="26">
        <v>134</v>
      </c>
      <c r="R303" s="19">
        <v>5.2439109759484744E-2</v>
      </c>
      <c r="S303" s="93">
        <v>26</v>
      </c>
      <c r="T303" s="7">
        <v>5000</v>
      </c>
      <c r="U303" s="2">
        <v>147</v>
      </c>
      <c r="V303" s="11">
        <v>1303.3399999999999</v>
      </c>
      <c r="W303" s="14" t="s">
        <v>5281</v>
      </c>
      <c r="X303" s="18">
        <v>0.98584086403911286</v>
      </c>
      <c r="Y303" s="9">
        <v>4929.2043201955639</v>
      </c>
      <c r="Z303" s="19">
        <f t="shared" si="77"/>
        <v>-1.4159135960887248E-2</v>
      </c>
      <c r="AA303" s="25">
        <v>1284.8858317367374</v>
      </c>
      <c r="AB303" s="30">
        <f t="shared" si="78"/>
        <v>263000</v>
      </c>
      <c r="AC303" s="30">
        <f t="shared" si="88"/>
        <v>1.9011406844106463E-2</v>
      </c>
      <c r="AD303" s="31">
        <f t="shared" si="89"/>
        <v>2.547528517110266</v>
      </c>
      <c r="AE303" s="31">
        <f t="shared" si="90"/>
        <v>2.79467680608365</v>
      </c>
      <c r="AG303" s="30">
        <f t="shared" si="79"/>
        <v>927000</v>
      </c>
      <c r="AH303" s="30">
        <f t="shared" si="85"/>
        <v>5.3937432578209281E-3</v>
      </c>
      <c r="AI303" s="31">
        <f t="shared" si="86"/>
        <v>0.72276159654800431</v>
      </c>
      <c r="AJ303" s="31">
        <f t="shared" si="87"/>
        <v>0.79288025889967639</v>
      </c>
      <c r="AK303" s="30">
        <f>IF(W303="si",($S303*'COSTOS DE CREDITOS'!$C$27)/DATA!$G303,"")</f>
        <v>76.499005790240673</v>
      </c>
      <c r="AL303" s="90">
        <f>IF(W303="si",'COSTOS DE CREDITOS'!$C$35,"")</f>
        <v>20.421138461538462</v>
      </c>
      <c r="AM303" s="30">
        <f t="shared" si="80"/>
        <v>500</v>
      </c>
      <c r="AN303" s="30">
        <f t="shared" si="81"/>
        <v>70.795679804436077</v>
      </c>
      <c r="AO303" s="30">
        <f t="shared" si="82"/>
        <v>667.71582405621518</v>
      </c>
      <c r="AP303" s="30">
        <f t="shared" si="83"/>
        <v>617.17000768052219</v>
      </c>
      <c r="AQ303" s="19">
        <f t="shared" si="84"/>
        <v>0.48033061960556767</v>
      </c>
    </row>
    <row r="304" spans="1:43" x14ac:dyDescent="0.2">
      <c r="A304" s="23" t="s">
        <v>5665</v>
      </c>
      <c r="B304" s="6" t="s">
        <v>5684</v>
      </c>
      <c r="C304" s="6" t="s">
        <v>5667</v>
      </c>
      <c r="D304" s="2">
        <v>143599</v>
      </c>
      <c r="E304" s="2">
        <v>143583</v>
      </c>
      <c r="F304" s="3" t="s">
        <v>399</v>
      </c>
      <c r="G304" s="2">
        <v>7</v>
      </c>
      <c r="H304" s="2">
        <v>143603</v>
      </c>
      <c r="I304" s="3" t="s">
        <v>408</v>
      </c>
      <c r="J304" s="15">
        <v>44974</v>
      </c>
      <c r="K304" s="24">
        <v>1094794972</v>
      </c>
      <c r="L304" s="15">
        <v>44977</v>
      </c>
      <c r="M304" s="15">
        <v>44985</v>
      </c>
      <c r="N304" s="15"/>
      <c r="O304" s="26">
        <f>VLOOKUP(D304,quash!A$2:$I$7791,9,FALSE)</f>
        <v>2</v>
      </c>
      <c r="P304" s="7">
        <v>11000</v>
      </c>
      <c r="Q304" s="26">
        <v>134</v>
      </c>
      <c r="R304" s="19">
        <v>5.7794490376783518E-2</v>
      </c>
      <c r="S304" s="93">
        <v>26</v>
      </c>
      <c r="T304" s="7">
        <v>7000</v>
      </c>
      <c r="U304" s="2">
        <v>142</v>
      </c>
      <c r="V304" s="11">
        <v>1758.65</v>
      </c>
      <c r="W304" s="14" t="s">
        <v>5281</v>
      </c>
      <c r="X304" s="18">
        <v>0.98584086403911286</v>
      </c>
      <c r="Y304" s="9">
        <v>6900.88604827379</v>
      </c>
      <c r="Z304" s="19">
        <f t="shared" si="77"/>
        <v>-1.4159135960887137E-2</v>
      </c>
      <c r="AA304" s="25">
        <v>1733.7490355423859</v>
      </c>
      <c r="AB304" s="30">
        <f t="shared" si="78"/>
        <v>471000</v>
      </c>
      <c r="AC304" s="30">
        <f t="shared" si="88"/>
        <v>1.4861995753715499E-2</v>
      </c>
      <c r="AD304" s="31">
        <f t="shared" si="89"/>
        <v>1.9915074309978769</v>
      </c>
      <c r="AE304" s="31">
        <f t="shared" si="90"/>
        <v>2.1104033970276008</v>
      </c>
      <c r="AG304" s="30">
        <f t="shared" si="79"/>
        <v>1695000</v>
      </c>
      <c r="AH304" s="30">
        <f t="shared" si="85"/>
        <v>4.1297935103244837E-3</v>
      </c>
      <c r="AI304" s="31">
        <f t="shared" si="86"/>
        <v>0.55339233038348079</v>
      </c>
      <c r="AJ304" s="31">
        <f t="shared" si="87"/>
        <v>0.58643067846607666</v>
      </c>
      <c r="AK304" s="30">
        <f>IF(W304="si",($S304*'COSTOS DE CREDITOS'!$C$27)/DATA!$G304,"")</f>
        <v>76.499005790240673</v>
      </c>
      <c r="AL304" s="90">
        <f>IF(W304="si",'COSTOS DE CREDITOS'!$C$35,"")</f>
        <v>20.421138461538462</v>
      </c>
      <c r="AM304" s="30">
        <f t="shared" si="80"/>
        <v>700</v>
      </c>
      <c r="AN304" s="30">
        <f t="shared" si="81"/>
        <v>99.113951726209962</v>
      </c>
      <c r="AO304" s="30">
        <f t="shared" si="82"/>
        <v>896.03409597798907</v>
      </c>
      <c r="AP304" s="30">
        <f t="shared" si="83"/>
        <v>837.71493956439679</v>
      </c>
      <c r="AQ304" s="19">
        <f t="shared" si="84"/>
        <v>0.48318120004163473</v>
      </c>
    </row>
    <row r="305" spans="1:43" x14ac:dyDescent="0.2">
      <c r="A305" s="23" t="s">
        <v>5665</v>
      </c>
      <c r="B305" s="6" t="s">
        <v>5674</v>
      </c>
      <c r="C305" s="6" t="s">
        <v>5670</v>
      </c>
      <c r="D305" s="2">
        <v>142829</v>
      </c>
      <c r="E305" s="2">
        <v>143467</v>
      </c>
      <c r="F305" s="3" t="s">
        <v>398</v>
      </c>
      <c r="G305" s="2">
        <v>7</v>
      </c>
      <c r="H305" s="2">
        <v>143470</v>
      </c>
      <c r="I305" s="3" t="s">
        <v>409</v>
      </c>
      <c r="J305" s="15">
        <v>44967</v>
      </c>
      <c r="K305" s="24">
        <v>1091238073</v>
      </c>
      <c r="L305" s="15">
        <v>44974</v>
      </c>
      <c r="M305" s="15">
        <v>44985</v>
      </c>
      <c r="N305" s="15"/>
      <c r="O305" s="26">
        <f>VLOOKUP(D305,quash!A$2:$I$7791,9,FALSE)</f>
        <v>4</v>
      </c>
      <c r="P305" s="7">
        <v>12000</v>
      </c>
      <c r="Q305" s="26">
        <v>122</v>
      </c>
      <c r="R305" s="19">
        <v>4.4527436709070889E-2</v>
      </c>
      <c r="S305" s="26">
        <v>16</v>
      </c>
      <c r="T305" s="7">
        <v>10000</v>
      </c>
      <c r="U305" s="2">
        <v>142</v>
      </c>
      <c r="V305" s="11">
        <v>2510.34</v>
      </c>
      <c r="W305" s="14" t="s">
        <v>5281</v>
      </c>
      <c r="X305" s="18">
        <v>1</v>
      </c>
      <c r="Y305" s="9">
        <v>10000</v>
      </c>
      <c r="Z305" s="19">
        <f t="shared" si="77"/>
        <v>0</v>
      </c>
      <c r="AA305" s="25">
        <v>2510.34</v>
      </c>
      <c r="AB305" s="30">
        <f t="shared" si="78"/>
        <v>263000</v>
      </c>
      <c r="AC305" s="30">
        <f t="shared" si="88"/>
        <v>3.8022813688212927E-2</v>
      </c>
      <c r="AD305" s="31">
        <f t="shared" si="89"/>
        <v>4.6387832699619773</v>
      </c>
      <c r="AE305" s="31">
        <f t="shared" si="90"/>
        <v>5.3992395437262353</v>
      </c>
      <c r="AG305" s="30">
        <f t="shared" si="79"/>
        <v>927000</v>
      </c>
      <c r="AH305" s="30">
        <f t="shared" si="85"/>
        <v>1.0787486515641856E-2</v>
      </c>
      <c r="AI305" s="31">
        <f t="shared" si="86"/>
        <v>1.3160733549083066</v>
      </c>
      <c r="AJ305" s="31">
        <f t="shared" si="87"/>
        <v>1.5318230852211436</v>
      </c>
      <c r="AK305" s="30">
        <f>IF(W305="si",($S305*'COSTOS DE CREDITOS'!$C$27)/DATA!$G305,"")</f>
        <v>47.07631125553273</v>
      </c>
      <c r="AL305" s="90">
        <f>IF(W305="si",'COSTOS DE CREDITOS'!$C$35,"")</f>
        <v>20.421138461538462</v>
      </c>
      <c r="AM305" s="30">
        <f t="shared" si="80"/>
        <v>615.38461538461547</v>
      </c>
      <c r="AN305" s="30">
        <f t="shared" si="81"/>
        <v>0</v>
      </c>
      <c r="AO305" s="30">
        <f t="shared" si="82"/>
        <v>682.88206510168663</v>
      </c>
      <c r="AP305" s="30">
        <f t="shared" si="83"/>
        <v>1827.4579348983134</v>
      </c>
      <c r="AQ305" s="19">
        <f t="shared" si="84"/>
        <v>0.72797228060673591</v>
      </c>
    </row>
    <row r="306" spans="1:43" x14ac:dyDescent="0.2">
      <c r="A306" s="23" t="s">
        <v>5665</v>
      </c>
      <c r="B306" s="6" t="s">
        <v>5674</v>
      </c>
      <c r="C306" s="6" t="s">
        <v>5670</v>
      </c>
      <c r="D306" s="2">
        <v>142763</v>
      </c>
      <c r="E306" s="2">
        <v>143467</v>
      </c>
      <c r="F306" s="3" t="s">
        <v>398</v>
      </c>
      <c r="G306" s="2">
        <v>7</v>
      </c>
      <c r="H306" s="2">
        <v>143471</v>
      </c>
      <c r="I306" s="3" t="s">
        <v>410</v>
      </c>
      <c r="J306" s="15">
        <v>44967</v>
      </c>
      <c r="K306" s="24">
        <v>1090887862</v>
      </c>
      <c r="L306" s="15">
        <v>44974</v>
      </c>
      <c r="M306" s="15">
        <v>44985</v>
      </c>
      <c r="N306" s="15"/>
      <c r="O306" s="26">
        <f>VLOOKUP(D306,quash!A$2:$I$7791,9,FALSE)</f>
        <v>6</v>
      </c>
      <c r="P306" s="7">
        <v>10000</v>
      </c>
      <c r="Q306" s="26">
        <v>127</v>
      </c>
      <c r="R306" s="19">
        <v>5.24391097594855E-2</v>
      </c>
      <c r="S306" s="26">
        <v>16</v>
      </c>
      <c r="T306" s="7">
        <v>10000</v>
      </c>
      <c r="U306" s="2">
        <v>142</v>
      </c>
      <c r="V306" s="11">
        <v>2510.34</v>
      </c>
      <c r="W306" s="14" t="s">
        <v>5281</v>
      </c>
      <c r="X306" s="18">
        <v>1</v>
      </c>
      <c r="Y306" s="9">
        <v>10000</v>
      </c>
      <c r="Z306" s="19">
        <f t="shared" si="77"/>
        <v>0</v>
      </c>
      <c r="AA306" s="25">
        <v>2510.34</v>
      </c>
      <c r="AB306" s="30">
        <f t="shared" si="78"/>
        <v>112000</v>
      </c>
      <c r="AC306" s="30">
        <f t="shared" si="88"/>
        <v>8.9285714285714288E-2</v>
      </c>
      <c r="AD306" s="31">
        <f t="shared" si="89"/>
        <v>11.339285714285715</v>
      </c>
      <c r="AE306" s="31">
        <f t="shared" si="90"/>
        <v>12.678571428571429</v>
      </c>
      <c r="AG306" s="30">
        <f t="shared" si="79"/>
        <v>288000</v>
      </c>
      <c r="AH306" s="30">
        <f t="shared" si="85"/>
        <v>3.4722222222222224E-2</v>
      </c>
      <c r="AI306" s="31">
        <f t="shared" si="86"/>
        <v>4.4097222222222223</v>
      </c>
      <c r="AJ306" s="31">
        <f t="shared" si="87"/>
        <v>4.9305555555555554</v>
      </c>
      <c r="AK306" s="30">
        <f>IF(W306="si",($S306*'COSTOS DE CREDITOS'!$C$27)/DATA!$G306,"")</f>
        <v>47.07631125553273</v>
      </c>
      <c r="AL306" s="90">
        <f>IF(W306="si",'COSTOS DE CREDITOS'!$C$35,"")</f>
        <v>20.421138461538462</v>
      </c>
      <c r="AM306" s="30">
        <f t="shared" si="80"/>
        <v>615.38461538461547</v>
      </c>
      <c r="AN306" s="30">
        <f t="shared" si="81"/>
        <v>0</v>
      </c>
      <c r="AO306" s="30">
        <f t="shared" si="82"/>
        <v>682.88206510168663</v>
      </c>
      <c r="AP306" s="30">
        <f t="shared" si="83"/>
        <v>1827.4579348983134</v>
      </c>
      <c r="AQ306" s="19">
        <f t="shared" si="84"/>
        <v>0.72797228060673591</v>
      </c>
    </row>
    <row r="307" spans="1:43" x14ac:dyDescent="0.2">
      <c r="A307" s="23" t="s">
        <v>5665</v>
      </c>
      <c r="B307" s="6" t="s">
        <v>5674</v>
      </c>
      <c r="C307" s="6" t="s">
        <v>5670</v>
      </c>
      <c r="D307" s="2">
        <v>142766</v>
      </c>
      <c r="E307" s="2">
        <v>143467</v>
      </c>
      <c r="F307" s="3" t="s">
        <v>398</v>
      </c>
      <c r="G307" s="2">
        <v>7</v>
      </c>
      <c r="H307" s="2">
        <v>143474</v>
      </c>
      <c r="I307" s="3" t="s">
        <v>411</v>
      </c>
      <c r="J307" s="15">
        <v>44967</v>
      </c>
      <c r="K307" s="24">
        <v>1090948437</v>
      </c>
      <c r="L307" s="15">
        <v>44974</v>
      </c>
      <c r="M307" s="15">
        <v>44985</v>
      </c>
      <c r="N307" s="15"/>
      <c r="O307" s="26">
        <f>VLOOKUP(D307,quash!A$2:$I$7791,9,FALSE)</f>
        <v>2</v>
      </c>
      <c r="P307" s="7">
        <v>10000</v>
      </c>
      <c r="Q307" s="26">
        <v>110</v>
      </c>
      <c r="R307" s="19">
        <v>3.11605023919212E-2</v>
      </c>
      <c r="S307" s="26">
        <v>16</v>
      </c>
      <c r="T307" s="7">
        <v>6000</v>
      </c>
      <c r="U307" s="2">
        <v>110</v>
      </c>
      <c r="V307" s="11">
        <v>1144.83</v>
      </c>
      <c r="W307" s="14" t="s">
        <v>5281</v>
      </c>
      <c r="X307" s="18">
        <v>1</v>
      </c>
      <c r="Y307" s="9">
        <v>6000</v>
      </c>
      <c r="Z307" s="19">
        <f t="shared" si="77"/>
        <v>0</v>
      </c>
      <c r="AA307" s="25">
        <v>1144.83</v>
      </c>
      <c r="AB307" s="30">
        <f t="shared" si="78"/>
        <v>471000</v>
      </c>
      <c r="AC307" s="30">
        <f t="shared" si="88"/>
        <v>1.2738853503184714E-2</v>
      </c>
      <c r="AD307" s="31">
        <f t="shared" si="89"/>
        <v>1.4012738853503186</v>
      </c>
      <c r="AE307" s="31">
        <f t="shared" si="90"/>
        <v>1.4012738853503186</v>
      </c>
      <c r="AG307" s="30">
        <f t="shared" si="79"/>
        <v>1695000</v>
      </c>
      <c r="AH307" s="30">
        <f t="shared" si="85"/>
        <v>3.5398230088495575E-3</v>
      </c>
      <c r="AI307" s="31">
        <f t="shared" si="86"/>
        <v>0.38938053097345132</v>
      </c>
      <c r="AJ307" s="31">
        <f t="shared" si="87"/>
        <v>0.38938053097345132</v>
      </c>
      <c r="AK307" s="30">
        <f>IF(W307="si",($S307*'COSTOS DE CREDITOS'!$C$27)/DATA!$G307,"")</f>
        <v>47.07631125553273</v>
      </c>
      <c r="AL307" s="90">
        <f>IF(W307="si",'COSTOS DE CREDITOS'!$C$35,"")</f>
        <v>20.421138461538462</v>
      </c>
      <c r="AM307" s="30">
        <f t="shared" si="80"/>
        <v>369.23076923076923</v>
      </c>
      <c r="AN307" s="30">
        <f t="shared" si="81"/>
        <v>0</v>
      </c>
      <c r="AO307" s="30">
        <f t="shared" si="82"/>
        <v>436.72821894784045</v>
      </c>
      <c r="AP307" s="30">
        <f t="shared" si="83"/>
        <v>708.10178105215948</v>
      </c>
      <c r="AQ307" s="19">
        <f t="shared" si="84"/>
        <v>0.61852133596443104</v>
      </c>
    </row>
    <row r="308" spans="1:43" x14ac:dyDescent="0.2">
      <c r="A308" s="23" t="s">
        <v>5665</v>
      </c>
      <c r="B308" s="6" t="s">
        <v>5669</v>
      </c>
      <c r="C308" s="6" t="s">
        <v>5670</v>
      </c>
      <c r="D308" s="2">
        <v>142844</v>
      </c>
      <c r="E308" s="2">
        <v>143433</v>
      </c>
      <c r="F308" s="3" t="s">
        <v>412</v>
      </c>
      <c r="G308" s="2">
        <v>7</v>
      </c>
      <c r="H308" s="2">
        <v>143439</v>
      </c>
      <c r="I308" s="3" t="s">
        <v>413</v>
      </c>
      <c r="J308" s="15" t="s">
        <v>5688</v>
      </c>
      <c r="K308" s="24" t="s">
        <v>5688</v>
      </c>
      <c r="L308" s="15">
        <v>44974</v>
      </c>
      <c r="M308" s="15">
        <v>44985</v>
      </c>
      <c r="N308" s="15"/>
      <c r="O308" s="26">
        <f>VLOOKUP(D308,quash!A$2:$I$7791,9,FALSE)</f>
        <v>6</v>
      </c>
      <c r="P308" s="7">
        <v>14000</v>
      </c>
      <c r="Q308" s="26">
        <v>126</v>
      </c>
      <c r="R308" s="19">
        <v>5.120815127674367E-2</v>
      </c>
      <c r="S308" s="26">
        <v>16</v>
      </c>
      <c r="T308" s="7">
        <v>5000</v>
      </c>
      <c r="U308" s="2">
        <v>147</v>
      </c>
      <c r="V308" s="11">
        <v>1303.3399999999999</v>
      </c>
      <c r="W308" s="14" t="s">
        <v>5281</v>
      </c>
      <c r="X308" s="18">
        <v>1</v>
      </c>
      <c r="Y308" s="9">
        <v>5000</v>
      </c>
      <c r="Z308" s="19">
        <f t="shared" si="77"/>
        <v>0</v>
      </c>
      <c r="AA308" s="25">
        <v>1303.3399999999999</v>
      </c>
      <c r="AB308" s="30">
        <f t="shared" si="78"/>
        <v>112000</v>
      </c>
      <c r="AC308" s="30">
        <f t="shared" si="88"/>
        <v>4.4642857142857144E-2</v>
      </c>
      <c r="AD308" s="31">
        <f t="shared" si="89"/>
        <v>5.625</v>
      </c>
      <c r="AE308" s="31">
        <f t="shared" si="90"/>
        <v>6.5625</v>
      </c>
      <c r="AG308" s="30">
        <f t="shared" si="79"/>
        <v>288000</v>
      </c>
      <c r="AH308" s="30">
        <f t="shared" si="85"/>
        <v>1.7361111111111112E-2</v>
      </c>
      <c r="AI308" s="31">
        <f t="shared" si="86"/>
        <v>2.1875</v>
      </c>
      <c r="AJ308" s="31">
        <f t="shared" si="87"/>
        <v>2.5520833333333335</v>
      </c>
      <c r="AK308" s="30">
        <f>IF(W308="si",($S308*'COSTOS DE CREDITOS'!$C$27)/DATA!$G308,"")</f>
        <v>47.07631125553273</v>
      </c>
      <c r="AL308" s="90">
        <f>IF(W308="si",'COSTOS DE CREDITOS'!$C$35,"")</f>
        <v>20.421138461538462</v>
      </c>
      <c r="AM308" s="30">
        <f t="shared" si="80"/>
        <v>307.69230769230774</v>
      </c>
      <c r="AN308" s="30">
        <f t="shared" si="81"/>
        <v>0</v>
      </c>
      <c r="AO308" s="30">
        <f t="shared" si="82"/>
        <v>375.1897574093789</v>
      </c>
      <c r="AP308" s="30">
        <f t="shared" si="83"/>
        <v>928.15024259062102</v>
      </c>
      <c r="AQ308" s="19">
        <f t="shared" si="84"/>
        <v>0.71213209338363059</v>
      </c>
    </row>
    <row r="309" spans="1:43" x14ac:dyDescent="0.2">
      <c r="A309" s="23" t="s">
        <v>5665</v>
      </c>
      <c r="B309" s="6" t="s">
        <v>5669</v>
      </c>
      <c r="C309" s="6" t="s">
        <v>5670</v>
      </c>
      <c r="D309" s="2">
        <v>142943</v>
      </c>
      <c r="E309" s="2">
        <v>143433</v>
      </c>
      <c r="F309" s="3" t="s">
        <v>412</v>
      </c>
      <c r="G309" s="2">
        <v>7</v>
      </c>
      <c r="H309" s="2">
        <v>143440</v>
      </c>
      <c r="I309" s="3" t="s">
        <v>414</v>
      </c>
      <c r="J309" s="15">
        <v>44970</v>
      </c>
      <c r="K309" s="24">
        <v>1092263999</v>
      </c>
      <c r="L309" s="15">
        <v>44974</v>
      </c>
      <c r="M309" s="15">
        <v>44985</v>
      </c>
      <c r="N309" s="15"/>
      <c r="O309" s="26">
        <f>VLOOKUP(D309,quash!A$2:$I$7791,9,FALSE)</f>
        <v>5</v>
      </c>
      <c r="P309" s="7">
        <v>10000</v>
      </c>
      <c r="Q309" s="26">
        <v>115</v>
      </c>
      <c r="R309" s="19">
        <v>3.97705569269148E-2</v>
      </c>
      <c r="S309" s="26">
        <v>16</v>
      </c>
      <c r="T309" s="7">
        <v>5000</v>
      </c>
      <c r="U309" s="2">
        <v>147</v>
      </c>
      <c r="V309" s="11">
        <v>1303.3399999999999</v>
      </c>
      <c r="W309" s="14" t="s">
        <v>5281</v>
      </c>
      <c r="X309" s="18">
        <v>1</v>
      </c>
      <c r="Y309" s="9">
        <v>5000</v>
      </c>
      <c r="Z309" s="19">
        <f t="shared" si="77"/>
        <v>0</v>
      </c>
      <c r="AA309" s="25">
        <v>1303.3399999999999</v>
      </c>
      <c r="AB309" s="30">
        <f t="shared" si="78"/>
        <v>102000</v>
      </c>
      <c r="AC309" s="30">
        <f t="shared" si="88"/>
        <v>4.9019607843137254E-2</v>
      </c>
      <c r="AD309" s="31">
        <f t="shared" si="89"/>
        <v>5.6372549019607838</v>
      </c>
      <c r="AE309" s="31">
        <f t="shared" si="90"/>
        <v>7.2058823529411766</v>
      </c>
      <c r="AG309" s="30">
        <f t="shared" si="79"/>
        <v>352000</v>
      </c>
      <c r="AH309" s="30">
        <f t="shared" si="85"/>
        <v>1.4204545454545454E-2</v>
      </c>
      <c r="AI309" s="31">
        <f t="shared" si="86"/>
        <v>1.6335227272727273</v>
      </c>
      <c r="AJ309" s="31">
        <f t="shared" si="87"/>
        <v>2.0880681818181817</v>
      </c>
      <c r="AK309" s="30">
        <f>IF(W309="si",($S309*'COSTOS DE CREDITOS'!$C$27)/DATA!$G309,"")</f>
        <v>47.07631125553273</v>
      </c>
      <c r="AL309" s="90">
        <f>IF(W309="si",'COSTOS DE CREDITOS'!$C$35,"")</f>
        <v>20.421138461538462</v>
      </c>
      <c r="AM309" s="30">
        <f t="shared" si="80"/>
        <v>307.69230769230774</v>
      </c>
      <c r="AN309" s="30">
        <f t="shared" si="81"/>
        <v>0</v>
      </c>
      <c r="AO309" s="30">
        <f t="shared" si="82"/>
        <v>375.1897574093789</v>
      </c>
      <c r="AP309" s="30">
        <f t="shared" si="83"/>
        <v>928.15024259062102</v>
      </c>
      <c r="AQ309" s="19">
        <f t="shared" si="84"/>
        <v>0.71213209338363059</v>
      </c>
    </row>
    <row r="310" spans="1:43" x14ac:dyDescent="0.2">
      <c r="A310" s="23" t="s">
        <v>5665</v>
      </c>
      <c r="B310" s="6" t="s">
        <v>5669</v>
      </c>
      <c r="C310" s="6" t="s">
        <v>5670</v>
      </c>
      <c r="D310" s="2">
        <v>143334</v>
      </c>
      <c r="E310" s="2">
        <v>143433</v>
      </c>
      <c r="F310" s="3" t="s">
        <v>412</v>
      </c>
      <c r="G310" s="2">
        <v>7</v>
      </c>
      <c r="H310" s="2">
        <v>143441</v>
      </c>
      <c r="I310" s="3" t="s">
        <v>415</v>
      </c>
      <c r="J310" s="15" t="s">
        <v>5688</v>
      </c>
      <c r="K310" s="24" t="s">
        <v>5688</v>
      </c>
      <c r="L310" s="15">
        <v>44974</v>
      </c>
      <c r="M310" s="15">
        <v>44985</v>
      </c>
      <c r="N310" s="15"/>
      <c r="O310" s="26">
        <f>VLOOKUP(D310,quash!A$2:$I$7791,9,FALSE)</f>
        <v>6</v>
      </c>
      <c r="P310" s="7">
        <v>10000</v>
      </c>
      <c r="Q310" s="26">
        <v>130</v>
      </c>
      <c r="R310" s="19">
        <v>6.6561950662098204E-2</v>
      </c>
      <c r="S310" s="26">
        <v>16</v>
      </c>
      <c r="T310" s="7">
        <v>5000</v>
      </c>
      <c r="U310" s="2">
        <v>147</v>
      </c>
      <c r="V310" s="11">
        <v>1303.3399999999999</v>
      </c>
      <c r="W310" s="14" t="s">
        <v>5281</v>
      </c>
      <c r="X310" s="18">
        <v>1</v>
      </c>
      <c r="Y310" s="9">
        <v>5000</v>
      </c>
      <c r="Z310" s="19">
        <f t="shared" si="77"/>
        <v>0</v>
      </c>
      <c r="AA310" s="25">
        <v>1303.3399999999999</v>
      </c>
      <c r="AB310" s="30">
        <f t="shared" si="78"/>
        <v>112000</v>
      </c>
      <c r="AC310" s="30">
        <f t="shared" si="88"/>
        <v>4.4642857142857144E-2</v>
      </c>
      <c r="AD310" s="31">
        <f t="shared" si="89"/>
        <v>5.8035714285714288</v>
      </c>
      <c r="AE310" s="31">
        <f t="shared" si="90"/>
        <v>6.5625</v>
      </c>
      <c r="AG310" s="30">
        <f t="shared" si="79"/>
        <v>288000</v>
      </c>
      <c r="AH310" s="30">
        <f t="shared" si="85"/>
        <v>1.7361111111111112E-2</v>
      </c>
      <c r="AI310" s="31">
        <f t="shared" si="86"/>
        <v>2.2569444444444446</v>
      </c>
      <c r="AJ310" s="31">
        <f t="shared" si="87"/>
        <v>2.5520833333333335</v>
      </c>
      <c r="AK310" s="30">
        <f>IF(W310="si",($S310*'COSTOS DE CREDITOS'!$C$27)/DATA!$G310,"")</f>
        <v>47.07631125553273</v>
      </c>
      <c r="AL310" s="90">
        <f>IF(W310="si",'COSTOS DE CREDITOS'!$C$35,"")</f>
        <v>20.421138461538462</v>
      </c>
      <c r="AM310" s="30">
        <f t="shared" si="80"/>
        <v>307.69230769230774</v>
      </c>
      <c r="AN310" s="30">
        <f t="shared" si="81"/>
        <v>0</v>
      </c>
      <c r="AO310" s="30">
        <f t="shared" si="82"/>
        <v>375.1897574093789</v>
      </c>
      <c r="AP310" s="30">
        <f t="shared" si="83"/>
        <v>928.15024259062102</v>
      </c>
      <c r="AQ310" s="19">
        <f t="shared" si="84"/>
        <v>0.71213209338363059</v>
      </c>
    </row>
    <row r="311" spans="1:43" x14ac:dyDescent="0.2">
      <c r="A311" s="23" t="s">
        <v>5665</v>
      </c>
      <c r="B311" s="6" t="s">
        <v>5669</v>
      </c>
      <c r="C311" s="6" t="s">
        <v>5670</v>
      </c>
      <c r="D311" s="2">
        <v>142483</v>
      </c>
      <c r="E311" s="2">
        <v>143459</v>
      </c>
      <c r="F311" s="3" t="s">
        <v>416</v>
      </c>
      <c r="G311" s="2">
        <v>7</v>
      </c>
      <c r="H311" s="2">
        <v>143465</v>
      </c>
      <c r="I311" s="3" t="s">
        <v>417</v>
      </c>
      <c r="J311" s="15" t="s">
        <v>5688</v>
      </c>
      <c r="K311" s="24" t="s">
        <v>5688</v>
      </c>
      <c r="L311" s="15">
        <v>44974</v>
      </c>
      <c r="M311" s="15">
        <v>44985</v>
      </c>
      <c r="N311" s="15"/>
      <c r="O311" s="26">
        <f>VLOOKUP(D311,quash!A$2:$I$7791,9,FALSE)</f>
        <v>2</v>
      </c>
      <c r="P311" s="7">
        <v>14000</v>
      </c>
      <c r="Q311" s="26">
        <v>117</v>
      </c>
      <c r="R311" s="19">
        <v>3.9016868627396201E-2</v>
      </c>
      <c r="S311" s="26">
        <v>16</v>
      </c>
      <c r="T311" s="7">
        <v>7000</v>
      </c>
      <c r="U311" s="2">
        <v>142</v>
      </c>
      <c r="V311" s="11">
        <v>1758.65</v>
      </c>
      <c r="W311" s="14" t="s">
        <v>5281</v>
      </c>
      <c r="X311" s="18">
        <v>1</v>
      </c>
      <c r="Y311" s="9">
        <v>7000</v>
      </c>
      <c r="Z311" s="19">
        <f t="shared" si="77"/>
        <v>0</v>
      </c>
      <c r="AA311" s="25">
        <v>1758.65</v>
      </c>
      <c r="AB311" s="30">
        <f t="shared" si="78"/>
        <v>471000</v>
      </c>
      <c r="AC311" s="30">
        <f t="shared" si="88"/>
        <v>1.4861995753715499E-2</v>
      </c>
      <c r="AD311" s="31">
        <f t="shared" si="89"/>
        <v>1.7388535031847134</v>
      </c>
      <c r="AE311" s="31">
        <f t="shared" si="90"/>
        <v>2.1104033970276008</v>
      </c>
      <c r="AG311" s="30">
        <f t="shared" si="79"/>
        <v>1695000</v>
      </c>
      <c r="AH311" s="30">
        <f t="shared" si="85"/>
        <v>4.1297935103244837E-3</v>
      </c>
      <c r="AI311" s="31">
        <f t="shared" si="86"/>
        <v>0.48318584070796461</v>
      </c>
      <c r="AJ311" s="31">
        <f t="shared" si="87"/>
        <v>0.58643067846607666</v>
      </c>
      <c r="AK311" s="30">
        <f>IF(W311="si",($S311*'COSTOS DE CREDITOS'!$C$27)/DATA!$G311,"")</f>
        <v>47.07631125553273</v>
      </c>
      <c r="AL311" s="90">
        <f>IF(W311="si",'COSTOS DE CREDITOS'!$C$35,"")</f>
        <v>20.421138461538462</v>
      </c>
      <c r="AM311" s="30">
        <f t="shared" si="80"/>
        <v>430.76923076923077</v>
      </c>
      <c r="AN311" s="30">
        <f t="shared" si="81"/>
        <v>0</v>
      </c>
      <c r="AO311" s="30">
        <f t="shared" si="82"/>
        <v>498.26668048630199</v>
      </c>
      <c r="AP311" s="30">
        <f t="shared" si="83"/>
        <v>1260.3833195136981</v>
      </c>
      <c r="AQ311" s="19">
        <f t="shared" si="84"/>
        <v>0.71667660962311885</v>
      </c>
    </row>
    <row r="312" spans="1:43" x14ac:dyDescent="0.2">
      <c r="A312" s="23" t="s">
        <v>5665</v>
      </c>
      <c r="B312" s="6" t="s">
        <v>5669</v>
      </c>
      <c r="C312" s="6" t="s">
        <v>5670</v>
      </c>
      <c r="D312" s="2">
        <v>143333</v>
      </c>
      <c r="E312" s="2">
        <v>143459</v>
      </c>
      <c r="F312" s="3" t="s">
        <v>416</v>
      </c>
      <c r="G312" s="2">
        <v>7</v>
      </c>
      <c r="H312" s="2">
        <v>143466</v>
      </c>
      <c r="I312" s="3" t="s">
        <v>418</v>
      </c>
      <c r="J312" s="15">
        <v>45082</v>
      </c>
      <c r="K312" s="24">
        <v>1164899883</v>
      </c>
      <c r="L312" s="15">
        <v>44974</v>
      </c>
      <c r="M312" s="15">
        <v>44985</v>
      </c>
      <c r="N312" s="15"/>
      <c r="O312" s="26">
        <f>VLOOKUP(D312,quash!A$2:$I$7791,9,FALSE)</f>
        <v>2</v>
      </c>
      <c r="P312" s="7">
        <v>10000</v>
      </c>
      <c r="Q312" s="26">
        <v>110</v>
      </c>
      <c r="R312" s="19">
        <v>3.3741050530766099E-2</v>
      </c>
      <c r="S312" s="26">
        <v>16</v>
      </c>
      <c r="T312" s="7">
        <v>5000</v>
      </c>
      <c r="U312" s="2">
        <v>147</v>
      </c>
      <c r="V312" s="11">
        <v>1303.3399999999999</v>
      </c>
      <c r="W312" s="14" t="s">
        <v>5281</v>
      </c>
      <c r="X312" s="18">
        <v>1</v>
      </c>
      <c r="Y312" s="9">
        <v>5000</v>
      </c>
      <c r="Z312" s="19">
        <f t="shared" si="77"/>
        <v>0</v>
      </c>
      <c r="AA312" s="25">
        <v>1303.3399999999999</v>
      </c>
      <c r="AB312" s="30">
        <f t="shared" si="78"/>
        <v>471000</v>
      </c>
      <c r="AC312" s="30">
        <f t="shared" si="88"/>
        <v>1.0615711252653927E-2</v>
      </c>
      <c r="AD312" s="31">
        <f t="shared" si="89"/>
        <v>1.167728237791932</v>
      </c>
      <c r="AE312" s="31">
        <f t="shared" si="90"/>
        <v>1.5605095541401273</v>
      </c>
      <c r="AG312" s="30">
        <f t="shared" si="79"/>
        <v>1695000</v>
      </c>
      <c r="AH312" s="30">
        <f t="shared" si="85"/>
        <v>2.9498525073746312E-3</v>
      </c>
      <c r="AI312" s="31">
        <f t="shared" si="86"/>
        <v>0.32448377581120946</v>
      </c>
      <c r="AJ312" s="31">
        <f t="shared" si="87"/>
        <v>0.4336283185840708</v>
      </c>
      <c r="AK312" s="30">
        <f>IF(W312="si",($S312*'COSTOS DE CREDITOS'!$C$27)/DATA!$G312,"")</f>
        <v>47.07631125553273</v>
      </c>
      <c r="AL312" s="90">
        <f>IF(W312="si",'COSTOS DE CREDITOS'!$C$35,"")</f>
        <v>20.421138461538462</v>
      </c>
      <c r="AM312" s="30">
        <f t="shared" si="80"/>
        <v>307.69230769230774</v>
      </c>
      <c r="AN312" s="30">
        <f t="shared" si="81"/>
        <v>0</v>
      </c>
      <c r="AO312" s="30">
        <f t="shared" si="82"/>
        <v>375.1897574093789</v>
      </c>
      <c r="AP312" s="30">
        <f t="shared" si="83"/>
        <v>928.15024259062102</v>
      </c>
      <c r="AQ312" s="19">
        <f t="shared" si="84"/>
        <v>0.71213209338363059</v>
      </c>
    </row>
    <row r="313" spans="1:43" x14ac:dyDescent="0.2">
      <c r="A313" s="23" t="s">
        <v>5665</v>
      </c>
      <c r="B313" s="6" t="s">
        <v>5676</v>
      </c>
      <c r="C313" s="6" t="s">
        <v>5670</v>
      </c>
      <c r="D313" s="2">
        <v>143255</v>
      </c>
      <c r="E313" s="2">
        <v>143714</v>
      </c>
      <c r="F313" s="3" t="s">
        <v>401</v>
      </c>
      <c r="G313" s="2">
        <v>9</v>
      </c>
      <c r="H313" s="2">
        <v>143716</v>
      </c>
      <c r="I313" s="3" t="s">
        <v>419</v>
      </c>
      <c r="J313" s="15">
        <v>44972</v>
      </c>
      <c r="K313" s="24">
        <v>1093367315</v>
      </c>
      <c r="L313" s="15">
        <v>44977</v>
      </c>
      <c r="M313" s="15">
        <v>44985</v>
      </c>
      <c r="N313" s="15"/>
      <c r="O313" s="26">
        <f>VLOOKUP(D313,quash!A$2:$I$7791,9,FALSE)</f>
        <v>1</v>
      </c>
      <c r="P313" s="7">
        <v>9000</v>
      </c>
      <c r="Q313" s="26">
        <v>147</v>
      </c>
      <c r="R313" s="19">
        <v>7.9000519063170502E-2</v>
      </c>
      <c r="S313" s="93">
        <v>26</v>
      </c>
      <c r="T313" s="7">
        <v>10000</v>
      </c>
      <c r="U313" s="2">
        <v>142</v>
      </c>
      <c r="V313" s="11">
        <v>2510.34</v>
      </c>
      <c r="W313" s="14" t="s">
        <v>5281</v>
      </c>
      <c r="X313" s="18">
        <v>0.54109605862249954</v>
      </c>
      <c r="Y313" s="9">
        <v>5410.9605862249955</v>
      </c>
      <c r="Z313" s="19">
        <f t="shared" si="77"/>
        <v>-0.45890394137750046</v>
      </c>
      <c r="AA313" s="25">
        <v>1358.3350798024055</v>
      </c>
      <c r="AB313" s="30">
        <f t="shared" si="78"/>
        <v>462000</v>
      </c>
      <c r="AC313" s="30">
        <f t="shared" si="88"/>
        <v>2.1645021645021644E-2</v>
      </c>
      <c r="AD313" s="31">
        <f t="shared" si="89"/>
        <v>3.1818181818181817</v>
      </c>
      <c r="AE313" s="31">
        <f t="shared" si="90"/>
        <v>3.0735930735930737</v>
      </c>
      <c r="AG313" s="30">
        <f t="shared" si="79"/>
        <v>2427000</v>
      </c>
      <c r="AH313" s="30">
        <f t="shared" si="85"/>
        <v>4.1203131437989289E-3</v>
      </c>
      <c r="AI313" s="31">
        <f t="shared" si="86"/>
        <v>0.60568603213844252</v>
      </c>
      <c r="AJ313" s="31">
        <f t="shared" si="87"/>
        <v>0.58508446641944789</v>
      </c>
      <c r="AK313" s="30">
        <f>IF(W313="si",($S313*'COSTOS DE CREDITOS'!$C$27)/DATA!$G313,"")</f>
        <v>59.499226725742751</v>
      </c>
      <c r="AL313" s="90">
        <f>IF(W313="si",'COSTOS DE CREDITOS'!$C$35,"")</f>
        <v>20.421138461538462</v>
      </c>
      <c r="AM313" s="30">
        <f t="shared" si="80"/>
        <v>1000</v>
      </c>
      <c r="AN313" s="30">
        <f t="shared" si="81"/>
        <v>4589.0394137750045</v>
      </c>
      <c r="AO313" s="30">
        <f t="shared" si="82"/>
        <v>5668.9597789622858</v>
      </c>
      <c r="AP313" s="30">
        <f t="shared" si="83"/>
        <v>-4310.62469915988</v>
      </c>
      <c r="AQ313" s="19">
        <f t="shared" si="84"/>
        <v>-3.1734619559313293</v>
      </c>
    </row>
    <row r="314" spans="1:43" x14ac:dyDescent="0.2">
      <c r="A314" s="23" t="s">
        <v>5665</v>
      </c>
      <c r="B314" s="6" t="s">
        <v>5676</v>
      </c>
      <c r="C314" s="6" t="s">
        <v>5670</v>
      </c>
      <c r="D314" s="2">
        <v>143189</v>
      </c>
      <c r="E314" s="2">
        <v>143714</v>
      </c>
      <c r="F314" s="3" t="s">
        <v>401</v>
      </c>
      <c r="G314" s="2">
        <v>9</v>
      </c>
      <c r="H314" s="2">
        <v>143718</v>
      </c>
      <c r="I314" s="3" t="s">
        <v>420</v>
      </c>
      <c r="J314" s="15">
        <v>44972</v>
      </c>
      <c r="K314" s="24">
        <v>1093127096</v>
      </c>
      <c r="L314" s="15">
        <v>44977</v>
      </c>
      <c r="M314" s="15">
        <v>44985</v>
      </c>
      <c r="N314" s="15"/>
      <c r="O314" s="26">
        <f>VLOOKUP(D314,quash!A$2:$I$7791,9,FALSE)</f>
        <v>3</v>
      </c>
      <c r="P314" s="7">
        <v>9000</v>
      </c>
      <c r="Q314" s="26">
        <v>147</v>
      </c>
      <c r="R314" s="19">
        <v>8.2327407078389259E-2</v>
      </c>
      <c r="S314" s="93">
        <v>26</v>
      </c>
      <c r="T314" s="7">
        <v>8000</v>
      </c>
      <c r="U314" s="2">
        <v>142</v>
      </c>
      <c r="V314" s="11">
        <v>2013.74</v>
      </c>
      <c r="W314" s="14" t="s">
        <v>5281</v>
      </c>
      <c r="X314" s="18">
        <v>0.54109605862249954</v>
      </c>
      <c r="Y314" s="9">
        <v>4328.7684689799962</v>
      </c>
      <c r="Z314" s="19">
        <f t="shared" si="77"/>
        <v>-0.45890394137750046</v>
      </c>
      <c r="AA314" s="25">
        <v>1089.6267770904722</v>
      </c>
      <c r="AB314" s="30">
        <f t="shared" si="78"/>
        <v>208000</v>
      </c>
      <c r="AC314" s="30">
        <f t="shared" si="88"/>
        <v>3.8461538461538464E-2</v>
      </c>
      <c r="AD314" s="31">
        <f t="shared" si="89"/>
        <v>5.6538461538461542</v>
      </c>
      <c r="AE314" s="31">
        <f t="shared" si="90"/>
        <v>5.4615384615384617</v>
      </c>
      <c r="AG314" s="30">
        <f t="shared" si="79"/>
        <v>778000</v>
      </c>
      <c r="AH314" s="30">
        <f t="shared" ref="AH314:AH345" si="91">IFERROR($T314/AG314,"")</f>
        <v>1.0282776349614395E-2</v>
      </c>
      <c r="AI314" s="31">
        <f t="shared" ref="AI314:AI345" si="92">IFERROR(AH314*$Q314,"")</f>
        <v>1.511568123393316</v>
      </c>
      <c r="AJ314" s="31">
        <f t="shared" ref="AJ314:AJ345" si="93">IFERROR(AH314*$U314,"")</f>
        <v>1.4601542416452442</v>
      </c>
      <c r="AK314" s="30">
        <f>IF(W314="si",($S314*'COSTOS DE CREDITOS'!$C$27)/DATA!$G314,"")</f>
        <v>59.499226725742751</v>
      </c>
      <c r="AL314" s="90">
        <f>IF(W314="si",'COSTOS DE CREDITOS'!$C$35,"")</f>
        <v>20.421138461538462</v>
      </c>
      <c r="AM314" s="30">
        <f t="shared" si="80"/>
        <v>800</v>
      </c>
      <c r="AN314" s="30">
        <f t="shared" si="81"/>
        <v>3671.2315310200038</v>
      </c>
      <c r="AO314" s="30">
        <f t="shared" si="82"/>
        <v>4551.1518962072851</v>
      </c>
      <c r="AP314" s="30">
        <f t="shared" si="83"/>
        <v>-3461.5251191168127</v>
      </c>
      <c r="AQ314" s="19">
        <f t="shared" si="84"/>
        <v>-3.1767988745282101</v>
      </c>
    </row>
    <row r="315" spans="1:43" x14ac:dyDescent="0.2">
      <c r="A315" s="23" t="s">
        <v>5665</v>
      </c>
      <c r="B315" s="6" t="s">
        <v>5676</v>
      </c>
      <c r="C315" s="6" t="s">
        <v>5670</v>
      </c>
      <c r="D315" s="2">
        <v>143170</v>
      </c>
      <c r="E315" s="2">
        <v>143714</v>
      </c>
      <c r="F315" s="3" t="s">
        <v>401</v>
      </c>
      <c r="G315" s="2">
        <v>9</v>
      </c>
      <c r="H315" s="2">
        <v>143719</v>
      </c>
      <c r="I315" s="3" t="s">
        <v>421</v>
      </c>
      <c r="J315" s="15">
        <v>44971</v>
      </c>
      <c r="K315" s="24">
        <v>1092942551</v>
      </c>
      <c r="L315" s="15">
        <v>44977</v>
      </c>
      <c r="M315" s="15">
        <v>44985</v>
      </c>
      <c r="N315" s="15"/>
      <c r="O315" s="26">
        <f>VLOOKUP(D315,quash!A$2:$I$7791,9,FALSE)</f>
        <v>2</v>
      </c>
      <c r="P315" s="7">
        <v>9000</v>
      </c>
      <c r="Q315" s="26">
        <v>147</v>
      </c>
      <c r="R315" s="19">
        <v>8.2327407078389259E-2</v>
      </c>
      <c r="S315" s="93">
        <v>26</v>
      </c>
      <c r="T315" s="7">
        <v>8000</v>
      </c>
      <c r="U315" s="2">
        <v>142</v>
      </c>
      <c r="V315" s="11">
        <v>2013.74</v>
      </c>
      <c r="W315" s="14" t="s">
        <v>5281</v>
      </c>
      <c r="X315" s="18">
        <v>0.54109605862249954</v>
      </c>
      <c r="Y315" s="9">
        <v>4328.7684689799962</v>
      </c>
      <c r="Z315" s="19">
        <f t="shared" si="77"/>
        <v>-0.45890394137750046</v>
      </c>
      <c r="AA315" s="25">
        <v>1089.6267770904722</v>
      </c>
      <c r="AB315" s="30">
        <f t="shared" si="78"/>
        <v>471000</v>
      </c>
      <c r="AC315" s="30">
        <f t="shared" si="88"/>
        <v>1.6985138004246284E-2</v>
      </c>
      <c r="AD315" s="31">
        <f t="shared" si="89"/>
        <v>2.4968152866242037</v>
      </c>
      <c r="AE315" s="31">
        <f t="shared" si="90"/>
        <v>2.4118895966029723</v>
      </c>
      <c r="AG315" s="30">
        <f t="shared" si="79"/>
        <v>1695000</v>
      </c>
      <c r="AH315" s="30">
        <f t="shared" si="91"/>
        <v>4.71976401179941E-3</v>
      </c>
      <c r="AI315" s="31">
        <f t="shared" si="92"/>
        <v>0.69380530973451326</v>
      </c>
      <c r="AJ315" s="31">
        <f t="shared" si="93"/>
        <v>0.67020648967551621</v>
      </c>
      <c r="AK315" s="30">
        <f>IF(W315="si",($S315*'COSTOS DE CREDITOS'!$C$27)/DATA!$G315,"")</f>
        <v>59.499226725742751</v>
      </c>
      <c r="AL315" s="90">
        <f>IF(W315="si",'COSTOS DE CREDITOS'!$C$35,"")</f>
        <v>20.421138461538462</v>
      </c>
      <c r="AM315" s="30">
        <f t="shared" si="80"/>
        <v>800</v>
      </c>
      <c r="AN315" s="30">
        <f t="shared" si="81"/>
        <v>3671.2315310200038</v>
      </c>
      <c r="AO315" s="30">
        <f t="shared" si="82"/>
        <v>4551.1518962072851</v>
      </c>
      <c r="AP315" s="30">
        <f t="shared" si="83"/>
        <v>-3461.5251191168127</v>
      </c>
      <c r="AQ315" s="19">
        <f t="shared" si="84"/>
        <v>-3.1767988745282101</v>
      </c>
    </row>
    <row r="316" spans="1:43" x14ac:dyDescent="0.2">
      <c r="A316" s="23" t="s">
        <v>5665</v>
      </c>
      <c r="B316" s="6" t="s">
        <v>5676</v>
      </c>
      <c r="C316" s="6" t="s">
        <v>5670</v>
      </c>
      <c r="D316" s="2">
        <v>143166</v>
      </c>
      <c r="E316" s="2">
        <v>143714</v>
      </c>
      <c r="F316" s="3" t="s">
        <v>401</v>
      </c>
      <c r="G316" s="2">
        <v>9</v>
      </c>
      <c r="H316" s="2">
        <v>143720</v>
      </c>
      <c r="I316" s="3" t="s">
        <v>422</v>
      </c>
      <c r="J316" s="15">
        <v>44971</v>
      </c>
      <c r="K316" s="24">
        <v>1092923298</v>
      </c>
      <c r="L316" s="15">
        <v>44977</v>
      </c>
      <c r="M316" s="15">
        <v>44985</v>
      </c>
      <c r="N316" s="15"/>
      <c r="O316" s="26">
        <f>VLOOKUP(D316,quash!A$2:$I$7791,9,FALSE)</f>
        <v>1</v>
      </c>
      <c r="P316" s="7">
        <v>9000</v>
      </c>
      <c r="Q316" s="26">
        <v>147</v>
      </c>
      <c r="R316" s="19">
        <v>8.456731836388684E-2</v>
      </c>
      <c r="S316" s="93">
        <v>26</v>
      </c>
      <c r="T316" s="7">
        <v>7000</v>
      </c>
      <c r="U316" s="2">
        <v>142</v>
      </c>
      <c r="V316" s="11">
        <v>1758.65</v>
      </c>
      <c r="W316" s="14" t="s">
        <v>5281</v>
      </c>
      <c r="X316" s="18">
        <v>0.54109605862249954</v>
      </c>
      <c r="Y316" s="9">
        <v>3787.6724103574966</v>
      </c>
      <c r="Z316" s="19">
        <f t="shared" si="77"/>
        <v>-0.45890394137750046</v>
      </c>
      <c r="AA316" s="25">
        <v>951.5985834964589</v>
      </c>
      <c r="AB316" s="30">
        <f t="shared" si="78"/>
        <v>462000</v>
      </c>
      <c r="AC316" s="30">
        <f t="shared" si="88"/>
        <v>1.5151515151515152E-2</v>
      </c>
      <c r="AD316" s="31">
        <f t="shared" si="89"/>
        <v>2.2272727272727275</v>
      </c>
      <c r="AE316" s="31">
        <f t="shared" si="90"/>
        <v>2.1515151515151514</v>
      </c>
      <c r="AG316" s="30">
        <f t="shared" si="79"/>
        <v>2427000</v>
      </c>
      <c r="AH316" s="30">
        <f t="shared" si="91"/>
        <v>2.88421920065925E-3</v>
      </c>
      <c r="AI316" s="31">
        <f t="shared" si="92"/>
        <v>0.42398022249690975</v>
      </c>
      <c r="AJ316" s="31">
        <f t="shared" si="93"/>
        <v>0.40955912649361348</v>
      </c>
      <c r="AK316" s="30">
        <f>IF(W316="si",($S316*'COSTOS DE CREDITOS'!$C$27)/DATA!$G316,"")</f>
        <v>59.499226725742751</v>
      </c>
      <c r="AL316" s="90">
        <f>IF(W316="si",'COSTOS DE CREDITOS'!$C$35,"")</f>
        <v>20.421138461538462</v>
      </c>
      <c r="AM316" s="30">
        <f t="shared" si="80"/>
        <v>700</v>
      </c>
      <c r="AN316" s="30">
        <f t="shared" si="81"/>
        <v>3212.3275896425034</v>
      </c>
      <c r="AO316" s="30">
        <f t="shared" si="82"/>
        <v>3992.2479548297847</v>
      </c>
      <c r="AP316" s="30">
        <f t="shared" si="83"/>
        <v>-3040.6493713333257</v>
      </c>
      <c r="AQ316" s="19">
        <f t="shared" si="84"/>
        <v>-3.1953067439014746</v>
      </c>
    </row>
    <row r="317" spans="1:43" x14ac:dyDescent="0.2">
      <c r="A317" s="23" t="s">
        <v>5665</v>
      </c>
      <c r="B317" s="6" t="s">
        <v>5676</v>
      </c>
      <c r="C317" s="6" t="s">
        <v>5670</v>
      </c>
      <c r="D317" s="2">
        <v>143431</v>
      </c>
      <c r="E317" s="2">
        <v>143714</v>
      </c>
      <c r="F317" s="3" t="s">
        <v>401</v>
      </c>
      <c r="G317" s="2">
        <v>9</v>
      </c>
      <c r="H317" s="2">
        <v>143721</v>
      </c>
      <c r="I317" s="3" t="s">
        <v>423</v>
      </c>
      <c r="J317" s="15">
        <v>44973</v>
      </c>
      <c r="K317" s="24">
        <v>1093920261</v>
      </c>
      <c r="L317" s="15">
        <v>44977</v>
      </c>
      <c r="M317" s="15">
        <v>44985</v>
      </c>
      <c r="N317" s="15"/>
      <c r="O317" s="26">
        <f>VLOOKUP(D317,quash!A$2:$I$7791,9,FALSE)</f>
        <v>1</v>
      </c>
      <c r="P317" s="7">
        <v>9000</v>
      </c>
      <c r="Q317" s="26">
        <v>147</v>
      </c>
      <c r="R317" s="19">
        <v>8.2327407078389259E-2</v>
      </c>
      <c r="S317" s="93">
        <v>26</v>
      </c>
      <c r="T317" s="7">
        <v>8000</v>
      </c>
      <c r="U317" s="2">
        <v>142</v>
      </c>
      <c r="V317" s="11">
        <v>2013.74</v>
      </c>
      <c r="W317" s="14" t="s">
        <v>5281</v>
      </c>
      <c r="X317" s="18">
        <v>0.54109605862249954</v>
      </c>
      <c r="Y317" s="9">
        <v>4328.7684689799962</v>
      </c>
      <c r="Z317" s="19">
        <f t="shared" si="77"/>
        <v>-0.45890394137750046</v>
      </c>
      <c r="AA317" s="25">
        <v>1089.6267770904722</v>
      </c>
      <c r="AB317" s="30">
        <f t="shared" si="78"/>
        <v>462000</v>
      </c>
      <c r="AC317" s="30">
        <f t="shared" si="88"/>
        <v>1.7316017316017316E-2</v>
      </c>
      <c r="AD317" s="31">
        <f t="shared" si="89"/>
        <v>2.5454545454545454</v>
      </c>
      <c r="AE317" s="31">
        <f t="shared" si="90"/>
        <v>2.4588744588744587</v>
      </c>
      <c r="AG317" s="30">
        <f t="shared" si="79"/>
        <v>2427000</v>
      </c>
      <c r="AH317" s="30">
        <f t="shared" si="91"/>
        <v>3.296250515039143E-3</v>
      </c>
      <c r="AI317" s="31">
        <f t="shared" si="92"/>
        <v>0.48454882571075403</v>
      </c>
      <c r="AJ317" s="31">
        <f t="shared" si="93"/>
        <v>0.4680675731355583</v>
      </c>
      <c r="AK317" s="30">
        <f>IF(W317="si",($S317*'COSTOS DE CREDITOS'!$C$27)/DATA!$G317,"")</f>
        <v>59.499226725742751</v>
      </c>
      <c r="AL317" s="90">
        <f>IF(W317="si",'COSTOS DE CREDITOS'!$C$35,"")</f>
        <v>20.421138461538462</v>
      </c>
      <c r="AM317" s="30">
        <f t="shared" si="80"/>
        <v>800</v>
      </c>
      <c r="AN317" s="30">
        <f t="shared" si="81"/>
        <v>3671.2315310200038</v>
      </c>
      <c r="AO317" s="30">
        <f t="shared" si="82"/>
        <v>4551.1518962072851</v>
      </c>
      <c r="AP317" s="30">
        <f t="shared" si="83"/>
        <v>-3461.5251191168127</v>
      </c>
      <c r="AQ317" s="19">
        <f t="shared" si="84"/>
        <v>-3.1767988745282101</v>
      </c>
    </row>
    <row r="318" spans="1:43" x14ac:dyDescent="0.2">
      <c r="A318" s="23" t="s">
        <v>5665</v>
      </c>
      <c r="B318" s="6" t="s">
        <v>5676</v>
      </c>
      <c r="C318" s="6" t="s">
        <v>5670</v>
      </c>
      <c r="D318" s="2">
        <v>135673</v>
      </c>
      <c r="E318" s="2">
        <v>143714</v>
      </c>
      <c r="F318" s="3" t="s">
        <v>401</v>
      </c>
      <c r="G318" s="2">
        <v>9</v>
      </c>
      <c r="H318" s="2">
        <v>143726</v>
      </c>
      <c r="I318" s="3" t="s">
        <v>424</v>
      </c>
      <c r="J318" s="15" t="s">
        <v>5688</v>
      </c>
      <c r="K318" s="24" t="s">
        <v>5688</v>
      </c>
      <c r="L318" s="15">
        <v>44977</v>
      </c>
      <c r="M318" s="15">
        <v>44985</v>
      </c>
      <c r="N318" s="15"/>
      <c r="O318" s="26">
        <f>VLOOKUP(D318,quash!A$2:$I$7791,9,FALSE)</f>
        <v>1</v>
      </c>
      <c r="P318" s="7">
        <v>9000</v>
      </c>
      <c r="Q318" s="26">
        <v>147</v>
      </c>
      <c r="R318" s="19">
        <v>7.9000519063170294E-2</v>
      </c>
      <c r="S318" s="93">
        <v>26</v>
      </c>
      <c r="T318" s="7">
        <v>6000</v>
      </c>
      <c r="U318" s="2">
        <v>142</v>
      </c>
      <c r="V318" s="11">
        <v>1503.37</v>
      </c>
      <c r="W318" s="14" t="s">
        <v>5281</v>
      </c>
      <c r="X318" s="18">
        <v>0.54109605862249954</v>
      </c>
      <c r="Y318" s="9">
        <v>3246.5763517349974</v>
      </c>
      <c r="Z318" s="19">
        <f t="shared" si="77"/>
        <v>-0.45890394137750046</v>
      </c>
      <c r="AA318" s="25">
        <v>813.46758165130711</v>
      </c>
      <c r="AB318" s="30">
        <f t="shared" si="78"/>
        <v>462000</v>
      </c>
      <c r="AC318" s="30">
        <f t="shared" si="88"/>
        <v>1.2987012987012988E-2</v>
      </c>
      <c r="AD318" s="31">
        <f t="shared" si="89"/>
        <v>1.9090909090909092</v>
      </c>
      <c r="AE318" s="31">
        <f t="shared" si="90"/>
        <v>1.8441558441558443</v>
      </c>
      <c r="AG318" s="30">
        <f t="shared" si="79"/>
        <v>2427000</v>
      </c>
      <c r="AH318" s="30">
        <f t="shared" si="91"/>
        <v>2.472187886279357E-3</v>
      </c>
      <c r="AI318" s="31">
        <f t="shared" si="92"/>
        <v>0.36341161928306548</v>
      </c>
      <c r="AJ318" s="31">
        <f t="shared" si="93"/>
        <v>0.35105067985166871</v>
      </c>
      <c r="AK318" s="30">
        <f>IF(W318="si",($S318*'COSTOS DE CREDITOS'!$C$27)/DATA!$G318,"")</f>
        <v>59.499226725742751</v>
      </c>
      <c r="AL318" s="90">
        <f>IF(W318="si",'COSTOS DE CREDITOS'!$C$35,"")</f>
        <v>20.421138461538462</v>
      </c>
      <c r="AM318" s="30">
        <f t="shared" si="80"/>
        <v>600</v>
      </c>
      <c r="AN318" s="30">
        <f t="shared" si="81"/>
        <v>2753.4236482650026</v>
      </c>
      <c r="AO318" s="30">
        <f t="shared" si="82"/>
        <v>3433.3440134522839</v>
      </c>
      <c r="AP318" s="30">
        <f t="shared" si="83"/>
        <v>-2619.8764318009767</v>
      </c>
      <c r="AQ318" s="19">
        <f t="shared" si="84"/>
        <v>-3.2206279523551888</v>
      </c>
    </row>
    <row r="319" spans="1:43" x14ac:dyDescent="0.2">
      <c r="A319" s="23" t="s">
        <v>5665</v>
      </c>
      <c r="B319" s="6" t="s">
        <v>5676</v>
      </c>
      <c r="C319" s="6" t="s">
        <v>5670</v>
      </c>
      <c r="D319" s="2">
        <v>142693</v>
      </c>
      <c r="E319" s="2">
        <v>143648</v>
      </c>
      <c r="F319" s="3" t="s">
        <v>425</v>
      </c>
      <c r="G319" s="2">
        <v>7</v>
      </c>
      <c r="H319" s="2">
        <v>143654</v>
      </c>
      <c r="I319" s="3" t="s">
        <v>426</v>
      </c>
      <c r="J319" s="15">
        <v>44967</v>
      </c>
      <c r="K319" s="24">
        <v>1090711101</v>
      </c>
      <c r="L319" s="15">
        <v>44977</v>
      </c>
      <c r="M319" s="15">
        <v>44985</v>
      </c>
      <c r="N319" s="15"/>
      <c r="O319" s="26">
        <f>VLOOKUP(D319,quash!A$2:$I$7791,9,FALSE)</f>
        <v>2</v>
      </c>
      <c r="P319" s="7">
        <v>9000</v>
      </c>
      <c r="Q319" s="26">
        <v>147</v>
      </c>
      <c r="R319" s="19">
        <v>7.9000519063170294E-2</v>
      </c>
      <c r="S319" s="93">
        <v>26</v>
      </c>
      <c r="T319" s="7">
        <v>6000</v>
      </c>
      <c r="U319" s="2">
        <v>142</v>
      </c>
      <c r="V319" s="11">
        <v>1503.37</v>
      </c>
      <c r="W319" s="14" t="s">
        <v>5281</v>
      </c>
      <c r="X319" s="18">
        <v>0.91029484879355094</v>
      </c>
      <c r="Y319" s="9">
        <v>5461.7690927613057</v>
      </c>
      <c r="Z319" s="19">
        <f t="shared" si="77"/>
        <v>-8.9705151206449063E-2</v>
      </c>
      <c r="AA319" s="25">
        <v>1368.5099668307605</v>
      </c>
      <c r="AB319" s="30">
        <f t="shared" si="78"/>
        <v>471000</v>
      </c>
      <c r="AC319" s="30">
        <f t="shared" si="88"/>
        <v>1.2738853503184714E-2</v>
      </c>
      <c r="AD319" s="31">
        <f t="shared" si="89"/>
        <v>1.8726114649681529</v>
      </c>
      <c r="AE319" s="31">
        <f t="shared" si="90"/>
        <v>1.8089171974522293</v>
      </c>
      <c r="AG319" s="30">
        <f t="shared" si="79"/>
        <v>1695000</v>
      </c>
      <c r="AH319" s="30">
        <f t="shared" si="91"/>
        <v>3.5398230088495575E-3</v>
      </c>
      <c r="AI319" s="31">
        <f t="shared" si="92"/>
        <v>0.52035398230088492</v>
      </c>
      <c r="AJ319" s="31">
        <f t="shared" si="93"/>
        <v>0.50265486725663711</v>
      </c>
      <c r="AK319" s="30">
        <f>IF(W319="si",($S319*'COSTOS DE CREDITOS'!$C$27)/DATA!$G319,"")</f>
        <v>76.499005790240673</v>
      </c>
      <c r="AL319" s="90">
        <f>IF(W319="si",'COSTOS DE CREDITOS'!$C$35,"")</f>
        <v>20.421138461538462</v>
      </c>
      <c r="AM319" s="30">
        <f t="shared" si="80"/>
        <v>600</v>
      </c>
      <c r="AN319" s="30">
        <f t="shared" si="81"/>
        <v>538.23090723869427</v>
      </c>
      <c r="AO319" s="30">
        <f t="shared" si="82"/>
        <v>1235.1510514904735</v>
      </c>
      <c r="AP319" s="30">
        <f t="shared" si="83"/>
        <v>133.35891534028701</v>
      </c>
      <c r="AQ319" s="19">
        <f t="shared" si="84"/>
        <v>9.7448260204581402E-2</v>
      </c>
    </row>
    <row r="320" spans="1:43" x14ac:dyDescent="0.2">
      <c r="A320" s="23" t="s">
        <v>5665</v>
      </c>
      <c r="B320" s="6" t="s">
        <v>5676</v>
      </c>
      <c r="C320" s="6" t="s">
        <v>5670</v>
      </c>
      <c r="D320" s="2">
        <v>142688</v>
      </c>
      <c r="E320" s="2">
        <v>143648</v>
      </c>
      <c r="F320" s="3" t="s">
        <v>425</v>
      </c>
      <c r="G320" s="2">
        <v>7</v>
      </c>
      <c r="H320" s="2">
        <v>143655</v>
      </c>
      <c r="I320" s="3" t="s">
        <v>427</v>
      </c>
      <c r="J320" s="15">
        <v>44967</v>
      </c>
      <c r="K320" s="24">
        <v>1090705538</v>
      </c>
      <c r="L320" s="15">
        <v>44977</v>
      </c>
      <c r="M320" s="15">
        <v>44985</v>
      </c>
      <c r="N320" s="15"/>
      <c r="O320" s="26">
        <f>VLOOKUP(D320,quash!A$2:$I$7791,9,FALSE)</f>
        <v>1</v>
      </c>
      <c r="P320" s="7">
        <v>9000</v>
      </c>
      <c r="Q320" s="26">
        <v>147</v>
      </c>
      <c r="R320" s="19">
        <v>8.2327407078389259E-2</v>
      </c>
      <c r="S320" s="93">
        <v>26</v>
      </c>
      <c r="T320" s="7">
        <v>8000</v>
      </c>
      <c r="U320" s="2">
        <v>142</v>
      </c>
      <c r="V320" s="11">
        <v>2013.74</v>
      </c>
      <c r="W320" s="14" t="s">
        <v>5281</v>
      </c>
      <c r="X320" s="18">
        <v>0.91029484879355094</v>
      </c>
      <c r="Y320" s="9">
        <v>7282.3587903484076</v>
      </c>
      <c r="Z320" s="19">
        <f t="shared" si="77"/>
        <v>-8.9705151206449063E-2</v>
      </c>
      <c r="AA320" s="25">
        <v>1833.0971488095254</v>
      </c>
      <c r="AB320" s="30">
        <f t="shared" si="78"/>
        <v>462000</v>
      </c>
      <c r="AC320" s="30">
        <f t="shared" si="88"/>
        <v>1.7316017316017316E-2</v>
      </c>
      <c r="AD320" s="31">
        <f t="shared" si="89"/>
        <v>2.5454545454545454</v>
      </c>
      <c r="AE320" s="31">
        <f t="shared" si="90"/>
        <v>2.4588744588744587</v>
      </c>
      <c r="AG320" s="30">
        <f t="shared" si="79"/>
        <v>2427000</v>
      </c>
      <c r="AH320" s="30">
        <f t="shared" si="91"/>
        <v>3.296250515039143E-3</v>
      </c>
      <c r="AI320" s="31">
        <f t="shared" si="92"/>
        <v>0.48454882571075403</v>
      </c>
      <c r="AJ320" s="31">
        <f t="shared" si="93"/>
        <v>0.4680675731355583</v>
      </c>
      <c r="AK320" s="30">
        <f>IF(W320="si",($S320*'COSTOS DE CREDITOS'!$C$27)/DATA!$G320,"")</f>
        <v>76.499005790240673</v>
      </c>
      <c r="AL320" s="90">
        <f>IF(W320="si",'COSTOS DE CREDITOS'!$C$35,"")</f>
        <v>20.421138461538462</v>
      </c>
      <c r="AM320" s="30">
        <f t="shared" si="80"/>
        <v>800</v>
      </c>
      <c r="AN320" s="30">
        <f t="shared" si="81"/>
        <v>717.64120965159236</v>
      </c>
      <c r="AO320" s="30">
        <f t="shared" si="82"/>
        <v>1614.5613539033716</v>
      </c>
      <c r="AP320" s="30">
        <f t="shared" si="83"/>
        <v>218.5357949061538</v>
      </c>
      <c r="AQ320" s="19">
        <f t="shared" si="84"/>
        <v>0.11921670111596554</v>
      </c>
    </row>
    <row r="321" spans="1:43" x14ac:dyDescent="0.2">
      <c r="A321" s="23" t="s">
        <v>5665</v>
      </c>
      <c r="B321" s="6" t="s">
        <v>5675</v>
      </c>
      <c r="C321" s="6" t="s">
        <v>5667</v>
      </c>
      <c r="D321" s="4">
        <v>142578</v>
      </c>
      <c r="E321" s="4">
        <v>143764</v>
      </c>
      <c r="F321" s="5" t="s">
        <v>428</v>
      </c>
      <c r="G321" s="2">
        <v>8</v>
      </c>
      <c r="H321" s="4">
        <v>143765</v>
      </c>
      <c r="I321" s="5" t="s">
        <v>429</v>
      </c>
      <c r="J321" s="15">
        <v>44966</v>
      </c>
      <c r="K321" s="24">
        <v>1089941004</v>
      </c>
      <c r="L321" s="15">
        <v>44978</v>
      </c>
      <c r="M321" s="15">
        <v>44985</v>
      </c>
      <c r="N321" s="15"/>
      <c r="O321" s="26">
        <f>VLOOKUP(D321,quash!A$2:$I$7791,9,FALSE)</f>
        <v>4</v>
      </c>
      <c r="P321" s="7">
        <v>10000</v>
      </c>
      <c r="Q321" s="26">
        <v>127</v>
      </c>
      <c r="R321" s="19">
        <v>5.24391097594855E-2</v>
      </c>
      <c r="S321" s="26">
        <v>16</v>
      </c>
      <c r="T321" s="8">
        <v>10000</v>
      </c>
      <c r="U321" s="4">
        <v>142</v>
      </c>
      <c r="V321" s="10">
        <v>2510.34</v>
      </c>
      <c r="W321" s="14" t="s">
        <v>5281</v>
      </c>
      <c r="X321" s="18">
        <v>1</v>
      </c>
      <c r="Y321" s="9">
        <v>10000</v>
      </c>
      <c r="Z321" s="19">
        <f t="shared" si="77"/>
        <v>0</v>
      </c>
      <c r="AA321" s="25">
        <v>2510.34</v>
      </c>
      <c r="AB321" s="30">
        <f t="shared" si="78"/>
        <v>263000</v>
      </c>
      <c r="AC321" s="30">
        <f t="shared" si="88"/>
        <v>3.8022813688212927E-2</v>
      </c>
      <c r="AD321" s="31">
        <f t="shared" si="89"/>
        <v>4.828897338403042</v>
      </c>
      <c r="AE321" s="31">
        <f t="shared" si="90"/>
        <v>5.3992395437262353</v>
      </c>
      <c r="AG321" s="30">
        <f t="shared" si="79"/>
        <v>927000</v>
      </c>
      <c r="AH321" s="30">
        <f t="shared" si="91"/>
        <v>1.0787486515641856E-2</v>
      </c>
      <c r="AI321" s="31">
        <f t="shared" si="92"/>
        <v>1.3700107874865157</v>
      </c>
      <c r="AJ321" s="31">
        <f t="shared" si="93"/>
        <v>1.5318230852211436</v>
      </c>
      <c r="AK321" s="30">
        <f>IF(W321="si",($S321*'COSTOS DE CREDITOS'!$C$27)/DATA!$G321,"")</f>
        <v>41.191772348591137</v>
      </c>
      <c r="AL321" s="90">
        <f>IF(W321="si",'COSTOS DE CREDITOS'!$C$35,"")</f>
        <v>20.421138461538462</v>
      </c>
      <c r="AM321" s="30">
        <f t="shared" si="80"/>
        <v>615.38461538461547</v>
      </c>
      <c r="AN321" s="30">
        <f t="shared" si="81"/>
        <v>0</v>
      </c>
      <c r="AO321" s="30">
        <f t="shared" si="82"/>
        <v>676.99752619474509</v>
      </c>
      <c r="AP321" s="30">
        <f t="shared" si="83"/>
        <v>1833.3424738052549</v>
      </c>
      <c r="AQ321" s="19">
        <f t="shared" si="84"/>
        <v>0.73031640088802907</v>
      </c>
    </row>
    <row r="322" spans="1:43" x14ac:dyDescent="0.2">
      <c r="A322" s="23" t="s">
        <v>5665</v>
      </c>
      <c r="B322" s="6" t="s">
        <v>5676</v>
      </c>
      <c r="C322" s="6" t="s">
        <v>5670</v>
      </c>
      <c r="D322" s="4">
        <v>141223</v>
      </c>
      <c r="E322" s="4">
        <v>143891</v>
      </c>
      <c r="F322" s="5" t="s">
        <v>430</v>
      </c>
      <c r="G322" s="2">
        <v>8</v>
      </c>
      <c r="H322" s="4">
        <v>143897</v>
      </c>
      <c r="I322" s="5" t="s">
        <v>431</v>
      </c>
      <c r="J322" s="15">
        <v>44950</v>
      </c>
      <c r="K322" s="24">
        <v>1081419767</v>
      </c>
      <c r="L322" s="15">
        <v>44978</v>
      </c>
      <c r="M322" s="15">
        <v>44985</v>
      </c>
      <c r="N322" s="15"/>
      <c r="O322" s="26">
        <f>VLOOKUP(D322,quash!A$2:$I$7791,9,FALSE)</f>
        <v>1</v>
      </c>
      <c r="P322" s="7">
        <v>5000</v>
      </c>
      <c r="Q322" s="26">
        <v>147</v>
      </c>
      <c r="R322" s="19">
        <v>0.11226939921536</v>
      </c>
      <c r="S322" s="26">
        <v>16</v>
      </c>
      <c r="T322" s="8">
        <v>6000</v>
      </c>
      <c r="U322" s="4">
        <v>142</v>
      </c>
      <c r="V322" s="10">
        <v>1503.37</v>
      </c>
      <c r="W322" s="14" t="s">
        <v>5281</v>
      </c>
      <c r="X322" s="18">
        <v>1</v>
      </c>
      <c r="Y322" s="9">
        <v>6000</v>
      </c>
      <c r="Z322" s="19">
        <f t="shared" ref="Z322:Z385" si="94">Y322/T322-1</f>
        <v>0</v>
      </c>
      <c r="AA322" s="25">
        <v>1503.37</v>
      </c>
      <c r="AB322" s="30">
        <f t="shared" ref="AB322:AB385" si="95">SUMIFS($T:$T,$M:$M,$M322,$O:$O,$O322)</f>
        <v>462000</v>
      </c>
      <c r="AC322" s="30">
        <f t="shared" si="88"/>
        <v>1.2987012987012988E-2</v>
      </c>
      <c r="AD322" s="31">
        <f t="shared" si="89"/>
        <v>1.9090909090909092</v>
      </c>
      <c r="AE322" s="31">
        <f t="shared" si="90"/>
        <v>1.8441558441558443</v>
      </c>
      <c r="AG322" s="30">
        <f t="shared" ref="AG322:AG385" si="96">SUMIFS($T:$T,$O:$O,$O322,$N:$N,1)</f>
        <v>2427000</v>
      </c>
      <c r="AH322" s="30">
        <f t="shared" si="91"/>
        <v>2.472187886279357E-3</v>
      </c>
      <c r="AI322" s="31">
        <f t="shared" si="92"/>
        <v>0.36341161928306548</v>
      </c>
      <c r="AJ322" s="31">
        <f t="shared" si="93"/>
        <v>0.35105067985166871</v>
      </c>
      <c r="AK322" s="30">
        <f>IF(W322="si",($S322*'COSTOS DE CREDITOS'!$C$27)/DATA!$G322,"")</f>
        <v>41.191772348591137</v>
      </c>
      <c r="AL322" s="90">
        <f>IF(W322="si",'COSTOS DE CREDITOS'!$C$35,"")</f>
        <v>20.421138461538462</v>
      </c>
      <c r="AM322" s="30">
        <f t="shared" si="80"/>
        <v>369.23076923076923</v>
      </c>
      <c r="AN322" s="30">
        <f t="shared" si="81"/>
        <v>0</v>
      </c>
      <c r="AO322" s="30">
        <f t="shared" si="82"/>
        <v>430.84368004089885</v>
      </c>
      <c r="AP322" s="30">
        <f t="shared" si="83"/>
        <v>1072.5263199591011</v>
      </c>
      <c r="AQ322" s="19">
        <f t="shared" si="84"/>
        <v>0.71341474152011897</v>
      </c>
    </row>
    <row r="323" spans="1:43" x14ac:dyDescent="0.2">
      <c r="A323" s="23" t="s">
        <v>5665</v>
      </c>
      <c r="B323" s="6" t="s">
        <v>5677</v>
      </c>
      <c r="C323" s="6" t="s">
        <v>5667</v>
      </c>
      <c r="D323" s="2">
        <v>143454</v>
      </c>
      <c r="E323" s="2">
        <v>143605</v>
      </c>
      <c r="F323" s="3" t="s">
        <v>432</v>
      </c>
      <c r="G323" s="2">
        <v>6</v>
      </c>
      <c r="H323" s="2">
        <v>143616</v>
      </c>
      <c r="I323" s="3" t="s">
        <v>433</v>
      </c>
      <c r="J323" s="15">
        <v>44974</v>
      </c>
      <c r="K323" s="24">
        <v>1094549127</v>
      </c>
      <c r="L323" s="15">
        <v>44977</v>
      </c>
      <c r="M323" s="15">
        <v>44985</v>
      </c>
      <c r="N323" s="15"/>
      <c r="O323" s="26">
        <f>VLOOKUP(D323,quash!A$2:$I$7791,9,FALSE)</f>
        <v>4</v>
      </c>
      <c r="P323" s="7">
        <v>15000</v>
      </c>
      <c r="Q323" s="26">
        <v>118</v>
      </c>
      <c r="R323" s="19">
        <v>4.4674302193946733E-2</v>
      </c>
      <c r="S323" s="26">
        <v>16</v>
      </c>
      <c r="T323" s="7">
        <v>5000</v>
      </c>
      <c r="U323" s="2">
        <v>147</v>
      </c>
      <c r="V323" s="11">
        <v>1303.3399999999999</v>
      </c>
      <c r="W323" s="14" t="s">
        <v>5281</v>
      </c>
      <c r="X323" s="18">
        <v>1</v>
      </c>
      <c r="Y323" s="9">
        <v>5000</v>
      </c>
      <c r="Z323" s="19">
        <f t="shared" si="94"/>
        <v>0</v>
      </c>
      <c r="AA323" s="25">
        <v>1303.3399999999999</v>
      </c>
      <c r="AB323" s="30">
        <f t="shared" si="95"/>
        <v>263000</v>
      </c>
      <c r="AC323" s="30">
        <f t="shared" si="88"/>
        <v>1.9011406844106463E-2</v>
      </c>
      <c r="AD323" s="31">
        <f t="shared" si="89"/>
        <v>2.2433460076045626</v>
      </c>
      <c r="AE323" s="31">
        <f t="shared" si="90"/>
        <v>2.79467680608365</v>
      </c>
      <c r="AG323" s="30">
        <f t="shared" si="96"/>
        <v>927000</v>
      </c>
      <c r="AH323" s="30">
        <f t="shared" si="91"/>
        <v>5.3937432578209281E-3</v>
      </c>
      <c r="AI323" s="31">
        <f t="shared" si="92"/>
        <v>0.63646170442286953</v>
      </c>
      <c r="AJ323" s="31">
        <f t="shared" si="93"/>
        <v>0.79288025889967639</v>
      </c>
      <c r="AK323" s="30">
        <f>IF(W323="si",($S323*'COSTOS DE CREDITOS'!$C$27)/DATA!$G323,"")</f>
        <v>54.922363131454851</v>
      </c>
      <c r="AL323" s="90">
        <f>IF(W323="si",'COSTOS DE CREDITOS'!$C$35,"")</f>
        <v>20.421138461538462</v>
      </c>
      <c r="AM323" s="30">
        <f t="shared" ref="AM323:AM386" si="97">IF(W323="si",(20%/52*$S323)*$T323,"")</f>
        <v>307.69230769230774</v>
      </c>
      <c r="AN323" s="30">
        <f t="shared" ref="AN323:AN386" si="98">IF(W323="SI",T323-Y323,"")</f>
        <v>0</v>
      </c>
      <c r="AO323" s="30">
        <f t="shared" ref="AO323:AO386" si="99">SUM(AK323:AN323)</f>
        <v>383.03580928530107</v>
      </c>
      <c r="AP323" s="30">
        <f t="shared" ref="AP323:AP386" si="100">AA323-AO323</f>
        <v>920.30419071469885</v>
      </c>
      <c r="AQ323" s="19">
        <f t="shared" ref="AQ323:AQ386" si="101">IFERROR(AP323/AA323,"")</f>
        <v>0.70611213552465124</v>
      </c>
    </row>
    <row r="324" spans="1:43" x14ac:dyDescent="0.2">
      <c r="A324" s="23" t="s">
        <v>5665</v>
      </c>
      <c r="B324" s="6" t="s">
        <v>5671</v>
      </c>
      <c r="C324" s="6" t="s">
        <v>5670</v>
      </c>
      <c r="D324" s="2">
        <v>143758</v>
      </c>
      <c r="E324" s="2">
        <v>143826</v>
      </c>
      <c r="F324" s="3" t="s">
        <v>434</v>
      </c>
      <c r="G324" s="2">
        <v>6</v>
      </c>
      <c r="H324" s="2">
        <v>143834</v>
      </c>
      <c r="I324" s="3" t="s">
        <v>435</v>
      </c>
      <c r="J324" s="15">
        <v>44977</v>
      </c>
      <c r="K324" s="24">
        <v>1096039178</v>
      </c>
      <c r="L324" s="15">
        <v>44978</v>
      </c>
      <c r="M324" s="15">
        <v>44985</v>
      </c>
      <c r="N324" s="15"/>
      <c r="O324" s="26">
        <f>VLOOKUP(D324,quash!A$2:$I$7791,9,FALSE)</f>
        <v>4</v>
      </c>
      <c r="P324" s="7">
        <v>9000</v>
      </c>
      <c r="Q324" s="26">
        <v>139</v>
      </c>
      <c r="R324" s="19">
        <v>7.3768528262835947E-2</v>
      </c>
      <c r="S324" s="26">
        <v>16</v>
      </c>
      <c r="T324" s="7">
        <v>10000</v>
      </c>
      <c r="U324" s="2">
        <v>142</v>
      </c>
      <c r="V324" s="11">
        <v>2510.34</v>
      </c>
      <c r="W324" s="14" t="s">
        <v>5281</v>
      </c>
      <c r="X324" s="18">
        <v>1</v>
      </c>
      <c r="Y324" s="9">
        <v>10000</v>
      </c>
      <c r="Z324" s="19">
        <f t="shared" si="94"/>
        <v>0</v>
      </c>
      <c r="AA324" s="25">
        <v>2510.34</v>
      </c>
      <c r="AB324" s="30">
        <f t="shared" si="95"/>
        <v>263000</v>
      </c>
      <c r="AC324" s="30">
        <f t="shared" si="88"/>
        <v>3.8022813688212927E-2</v>
      </c>
      <c r="AD324" s="31">
        <f t="shared" si="89"/>
        <v>5.2851711026615966</v>
      </c>
      <c r="AE324" s="31">
        <f t="shared" si="90"/>
        <v>5.3992395437262353</v>
      </c>
      <c r="AG324" s="30">
        <f t="shared" si="96"/>
        <v>927000</v>
      </c>
      <c r="AH324" s="30">
        <f t="shared" si="91"/>
        <v>1.0787486515641856E-2</v>
      </c>
      <c r="AI324" s="31">
        <f t="shared" si="92"/>
        <v>1.499460625674218</v>
      </c>
      <c r="AJ324" s="31">
        <f t="shared" si="93"/>
        <v>1.5318230852211436</v>
      </c>
      <c r="AK324" s="30">
        <f>IF(W324="si",($S324*'COSTOS DE CREDITOS'!$C$27)/DATA!$G324,"")</f>
        <v>54.922363131454851</v>
      </c>
      <c r="AL324" s="90">
        <f>IF(W324="si",'COSTOS DE CREDITOS'!$C$35,"")</f>
        <v>20.421138461538462</v>
      </c>
      <c r="AM324" s="30">
        <f t="shared" si="97"/>
        <v>615.38461538461547</v>
      </c>
      <c r="AN324" s="30">
        <f t="shared" si="98"/>
        <v>0</v>
      </c>
      <c r="AO324" s="30">
        <f t="shared" si="99"/>
        <v>690.72811697760881</v>
      </c>
      <c r="AP324" s="30">
        <f t="shared" si="100"/>
        <v>1819.6118830223913</v>
      </c>
      <c r="AQ324" s="19">
        <f t="shared" si="101"/>
        <v>0.72484678689834492</v>
      </c>
    </row>
    <row r="325" spans="1:43" x14ac:dyDescent="0.2">
      <c r="A325" s="23" t="s">
        <v>5665</v>
      </c>
      <c r="B325" s="6" t="s">
        <v>5671</v>
      </c>
      <c r="C325" s="6" t="s">
        <v>5670</v>
      </c>
      <c r="D325" s="2">
        <v>143791</v>
      </c>
      <c r="E325" s="2">
        <v>143826</v>
      </c>
      <c r="F325" s="3" t="s">
        <v>434</v>
      </c>
      <c r="G325" s="2">
        <v>6</v>
      </c>
      <c r="H325" s="2">
        <v>143836</v>
      </c>
      <c r="I325" s="3" t="s">
        <v>436</v>
      </c>
      <c r="J325" s="15">
        <v>44977</v>
      </c>
      <c r="K325" s="24">
        <v>1096118041</v>
      </c>
      <c r="L325" s="15">
        <v>44978</v>
      </c>
      <c r="M325" s="15">
        <v>44985</v>
      </c>
      <c r="N325" s="15"/>
      <c r="O325" s="26">
        <f>VLOOKUP(D325,quash!A$2:$I$7791,9,FALSE)</f>
        <v>2</v>
      </c>
      <c r="P325" s="7">
        <v>9000</v>
      </c>
      <c r="Q325" s="26">
        <v>146</v>
      </c>
      <c r="R325" s="19">
        <v>7.9000519063170377E-2</v>
      </c>
      <c r="S325" s="26">
        <v>16</v>
      </c>
      <c r="T325" s="7">
        <v>5000</v>
      </c>
      <c r="U325" s="2">
        <v>147</v>
      </c>
      <c r="V325" s="11">
        <v>1303.3399999999999</v>
      </c>
      <c r="W325" s="14" t="s">
        <v>5281</v>
      </c>
      <c r="X325" s="18">
        <v>1</v>
      </c>
      <c r="Y325" s="9">
        <v>5000</v>
      </c>
      <c r="Z325" s="19">
        <f t="shared" si="94"/>
        <v>0</v>
      </c>
      <c r="AA325" s="25">
        <v>1303.3399999999999</v>
      </c>
      <c r="AB325" s="30">
        <f t="shared" si="95"/>
        <v>471000</v>
      </c>
      <c r="AC325" s="30">
        <f t="shared" si="88"/>
        <v>1.0615711252653927E-2</v>
      </c>
      <c r="AD325" s="31">
        <f t="shared" si="89"/>
        <v>1.5498938428874733</v>
      </c>
      <c r="AE325" s="31">
        <f t="shared" si="90"/>
        <v>1.5605095541401273</v>
      </c>
      <c r="AG325" s="30">
        <f t="shared" si="96"/>
        <v>1695000</v>
      </c>
      <c r="AH325" s="30">
        <f t="shared" si="91"/>
        <v>2.9498525073746312E-3</v>
      </c>
      <c r="AI325" s="31">
        <f t="shared" si="92"/>
        <v>0.43067846607669613</v>
      </c>
      <c r="AJ325" s="31">
        <f t="shared" si="93"/>
        <v>0.4336283185840708</v>
      </c>
      <c r="AK325" s="30">
        <f>IF(W325="si",($S325*'COSTOS DE CREDITOS'!$C$27)/DATA!$G325,"")</f>
        <v>54.922363131454851</v>
      </c>
      <c r="AL325" s="90">
        <f>IF(W325="si",'COSTOS DE CREDITOS'!$C$35,"")</f>
        <v>20.421138461538462</v>
      </c>
      <c r="AM325" s="30">
        <f t="shared" si="97"/>
        <v>307.69230769230774</v>
      </c>
      <c r="AN325" s="30">
        <f t="shared" si="98"/>
        <v>0</v>
      </c>
      <c r="AO325" s="30">
        <f t="shared" si="99"/>
        <v>383.03580928530107</v>
      </c>
      <c r="AP325" s="30">
        <f t="shared" si="100"/>
        <v>920.30419071469885</v>
      </c>
      <c r="AQ325" s="19">
        <f t="shared" si="101"/>
        <v>0.70611213552465124</v>
      </c>
    </row>
    <row r="326" spans="1:43" x14ac:dyDescent="0.2">
      <c r="A326" s="23" t="s">
        <v>5665</v>
      </c>
      <c r="B326" s="6" t="s">
        <v>5679</v>
      </c>
      <c r="C326" s="6" t="s">
        <v>5680</v>
      </c>
      <c r="D326" s="2">
        <v>142687</v>
      </c>
      <c r="E326" s="2">
        <v>143410</v>
      </c>
      <c r="F326" s="3" t="s">
        <v>437</v>
      </c>
      <c r="G326" s="2">
        <v>6</v>
      </c>
      <c r="H326" s="2">
        <v>143416</v>
      </c>
      <c r="I326" s="3" t="s">
        <v>438</v>
      </c>
      <c r="J326" s="15">
        <v>44967</v>
      </c>
      <c r="K326" s="24">
        <v>1090702050</v>
      </c>
      <c r="L326" s="15">
        <v>44974</v>
      </c>
      <c r="M326" s="15">
        <v>44985</v>
      </c>
      <c r="N326" s="15"/>
      <c r="O326" s="26">
        <f>VLOOKUP(D326,quash!A$2:$I$7791,9,FALSE)</f>
        <v>2</v>
      </c>
      <c r="P326" s="7">
        <v>5000</v>
      </c>
      <c r="Q326" s="26">
        <v>147</v>
      </c>
      <c r="R326" s="19">
        <v>0.11226939921536003</v>
      </c>
      <c r="S326" s="26">
        <v>16</v>
      </c>
      <c r="T326" s="7">
        <v>10000</v>
      </c>
      <c r="U326" s="2">
        <v>142</v>
      </c>
      <c r="V326" s="11">
        <v>2510.34</v>
      </c>
      <c r="W326" s="14" t="s">
        <v>5281</v>
      </c>
      <c r="X326" s="18">
        <v>1</v>
      </c>
      <c r="Y326" s="9">
        <v>10000</v>
      </c>
      <c r="Z326" s="19">
        <f t="shared" si="94"/>
        <v>0</v>
      </c>
      <c r="AA326" s="25">
        <v>2510.34</v>
      </c>
      <c r="AB326" s="30">
        <f t="shared" si="95"/>
        <v>471000</v>
      </c>
      <c r="AC326" s="30">
        <f t="shared" si="88"/>
        <v>2.1231422505307854E-2</v>
      </c>
      <c r="AD326" s="31">
        <f t="shared" si="89"/>
        <v>3.1210191082802545</v>
      </c>
      <c r="AE326" s="31">
        <f t="shared" si="90"/>
        <v>3.0148619957537153</v>
      </c>
      <c r="AG326" s="30">
        <f t="shared" si="96"/>
        <v>1695000</v>
      </c>
      <c r="AH326" s="30">
        <f t="shared" si="91"/>
        <v>5.8997050147492625E-3</v>
      </c>
      <c r="AI326" s="31">
        <f t="shared" si="92"/>
        <v>0.86725663716814161</v>
      </c>
      <c r="AJ326" s="31">
        <f t="shared" si="93"/>
        <v>0.83775811209439532</v>
      </c>
      <c r="AK326" s="30">
        <f>IF(W326="si",($S326*'COSTOS DE CREDITOS'!$C$27)/DATA!$G326,"")</f>
        <v>54.922363131454851</v>
      </c>
      <c r="AL326" s="90">
        <f>IF(W326="si",'COSTOS DE CREDITOS'!$C$35,"")</f>
        <v>20.421138461538462</v>
      </c>
      <c r="AM326" s="30">
        <f t="shared" si="97"/>
        <v>615.38461538461547</v>
      </c>
      <c r="AN326" s="30">
        <f t="shared" si="98"/>
        <v>0</v>
      </c>
      <c r="AO326" s="30">
        <f t="shared" si="99"/>
        <v>690.72811697760881</v>
      </c>
      <c r="AP326" s="30">
        <f t="shared" si="100"/>
        <v>1819.6118830223913</v>
      </c>
      <c r="AQ326" s="19">
        <f t="shared" si="101"/>
        <v>0.72484678689834492</v>
      </c>
    </row>
    <row r="327" spans="1:43" x14ac:dyDescent="0.2">
      <c r="A327" s="23" t="s">
        <v>5665</v>
      </c>
      <c r="B327" s="6" t="s">
        <v>5675</v>
      </c>
      <c r="C327" s="6" t="s">
        <v>5667</v>
      </c>
      <c r="D327" s="2">
        <v>142864</v>
      </c>
      <c r="E327" s="2">
        <v>143764</v>
      </c>
      <c r="F327" s="3" t="s">
        <v>428</v>
      </c>
      <c r="G327" s="2">
        <v>8</v>
      </c>
      <c r="H327" s="2">
        <v>143766</v>
      </c>
      <c r="I327" s="3" t="s">
        <v>439</v>
      </c>
      <c r="J327" s="15">
        <v>44968</v>
      </c>
      <c r="K327" s="24">
        <v>1091465123</v>
      </c>
      <c r="L327" s="15">
        <v>44978</v>
      </c>
      <c r="M327" s="15">
        <v>44985</v>
      </c>
      <c r="N327" s="15"/>
      <c r="O327" s="26">
        <f>VLOOKUP(D327,quash!A$2:$I$7791,9,FALSE)</f>
        <v>4</v>
      </c>
      <c r="P327" s="7">
        <v>10000</v>
      </c>
      <c r="Q327" s="26">
        <v>132</v>
      </c>
      <c r="R327" s="19">
        <v>5.8283715876113903E-2</v>
      </c>
      <c r="S327" s="26">
        <v>16</v>
      </c>
      <c r="T327" s="7">
        <v>5000</v>
      </c>
      <c r="U327" s="2">
        <v>147</v>
      </c>
      <c r="V327" s="11">
        <v>1303.3399999999999</v>
      </c>
      <c r="W327" s="14" t="s">
        <v>5281</v>
      </c>
      <c r="X327" s="18">
        <v>1</v>
      </c>
      <c r="Y327" s="9">
        <v>5000</v>
      </c>
      <c r="Z327" s="19">
        <f t="shared" si="94"/>
        <v>0</v>
      </c>
      <c r="AA327" s="25">
        <v>1303.3399999999999</v>
      </c>
      <c r="AB327" s="30">
        <f t="shared" si="95"/>
        <v>263000</v>
      </c>
      <c r="AC327" s="30">
        <f t="shared" si="88"/>
        <v>1.9011406844106463E-2</v>
      </c>
      <c r="AD327" s="31">
        <f t="shared" si="89"/>
        <v>2.5095057034220534</v>
      </c>
      <c r="AE327" s="31">
        <f t="shared" si="90"/>
        <v>2.79467680608365</v>
      </c>
      <c r="AG327" s="30">
        <f t="shared" si="96"/>
        <v>927000</v>
      </c>
      <c r="AH327" s="30">
        <f t="shared" si="91"/>
        <v>5.3937432578209281E-3</v>
      </c>
      <c r="AI327" s="31">
        <f t="shared" si="92"/>
        <v>0.71197411003236255</v>
      </c>
      <c r="AJ327" s="31">
        <f t="shared" si="93"/>
        <v>0.79288025889967639</v>
      </c>
      <c r="AK327" s="30">
        <f>IF(W327="si",($S327*'COSTOS DE CREDITOS'!$C$27)/DATA!$G327,"")</f>
        <v>41.191772348591137</v>
      </c>
      <c r="AL327" s="90">
        <f>IF(W327="si",'COSTOS DE CREDITOS'!$C$35,"")</f>
        <v>20.421138461538462</v>
      </c>
      <c r="AM327" s="30">
        <f t="shared" si="97"/>
        <v>307.69230769230774</v>
      </c>
      <c r="AN327" s="30">
        <f t="shared" si="98"/>
        <v>0</v>
      </c>
      <c r="AO327" s="30">
        <f t="shared" si="99"/>
        <v>369.30521850243736</v>
      </c>
      <c r="AP327" s="30">
        <f t="shared" si="100"/>
        <v>934.03478149756256</v>
      </c>
      <c r="AQ327" s="19">
        <f t="shared" si="101"/>
        <v>0.71664706177786508</v>
      </c>
    </row>
    <row r="328" spans="1:43" x14ac:dyDescent="0.2">
      <c r="A328" s="23" t="s">
        <v>5665</v>
      </c>
      <c r="B328" s="6" t="s">
        <v>5675</v>
      </c>
      <c r="C328" s="6" t="s">
        <v>5667</v>
      </c>
      <c r="D328" s="2">
        <v>142550</v>
      </c>
      <c r="E328" s="2">
        <v>143764</v>
      </c>
      <c r="F328" s="3" t="s">
        <v>428</v>
      </c>
      <c r="G328" s="2">
        <v>8</v>
      </c>
      <c r="H328" s="2">
        <v>143779</v>
      </c>
      <c r="I328" s="3" t="s">
        <v>440</v>
      </c>
      <c r="J328" s="15">
        <v>44966</v>
      </c>
      <c r="K328" s="24">
        <v>1089902516</v>
      </c>
      <c r="L328" s="15">
        <v>44978</v>
      </c>
      <c r="M328" s="15">
        <v>44985</v>
      </c>
      <c r="N328" s="15"/>
      <c r="O328" s="26">
        <f>VLOOKUP(D328,quash!A$2:$I$7791,9,FALSE)</f>
        <v>4</v>
      </c>
      <c r="P328" s="7">
        <v>5000</v>
      </c>
      <c r="Q328" s="26">
        <v>147</v>
      </c>
      <c r="R328" s="19">
        <v>0.11226939921536</v>
      </c>
      <c r="S328" s="26">
        <v>16</v>
      </c>
      <c r="T328" s="7">
        <v>7000</v>
      </c>
      <c r="U328" s="2">
        <v>132</v>
      </c>
      <c r="V328" s="11">
        <v>1620.67</v>
      </c>
      <c r="W328" s="14" t="s">
        <v>5281</v>
      </c>
      <c r="X328" s="18">
        <v>1</v>
      </c>
      <c r="Y328" s="9">
        <v>7000</v>
      </c>
      <c r="Z328" s="19">
        <f t="shared" si="94"/>
        <v>0</v>
      </c>
      <c r="AA328" s="25">
        <v>1620.67</v>
      </c>
      <c r="AB328" s="30">
        <f t="shared" si="95"/>
        <v>263000</v>
      </c>
      <c r="AC328" s="30">
        <f t="shared" si="88"/>
        <v>2.6615969581749048E-2</v>
      </c>
      <c r="AD328" s="31">
        <f t="shared" si="89"/>
        <v>3.9125475285171101</v>
      </c>
      <c r="AE328" s="31">
        <f t="shared" si="90"/>
        <v>3.5133079847908744</v>
      </c>
      <c r="AG328" s="30">
        <f t="shared" si="96"/>
        <v>927000</v>
      </c>
      <c r="AH328" s="30">
        <f t="shared" si="91"/>
        <v>7.551240560949299E-3</v>
      </c>
      <c r="AI328" s="31">
        <f t="shared" si="92"/>
        <v>1.110032362459547</v>
      </c>
      <c r="AJ328" s="31">
        <f t="shared" si="93"/>
        <v>0.99676375404530748</v>
      </c>
      <c r="AK328" s="30">
        <f>IF(W328="si",($S328*'COSTOS DE CREDITOS'!$C$27)/DATA!$G328,"")</f>
        <v>41.191772348591137</v>
      </c>
      <c r="AL328" s="90">
        <f>IF(W328="si",'COSTOS DE CREDITOS'!$C$35,"")</f>
        <v>20.421138461538462</v>
      </c>
      <c r="AM328" s="30">
        <f t="shared" si="97"/>
        <v>430.76923076923077</v>
      </c>
      <c r="AN328" s="30">
        <f t="shared" si="98"/>
        <v>0</v>
      </c>
      <c r="AO328" s="30">
        <f t="shared" si="99"/>
        <v>492.38214157936039</v>
      </c>
      <c r="AP328" s="30">
        <f t="shared" si="100"/>
        <v>1128.2878584206396</v>
      </c>
      <c r="AQ328" s="19">
        <f t="shared" si="101"/>
        <v>0.69618605787769228</v>
      </c>
    </row>
    <row r="329" spans="1:43" x14ac:dyDescent="0.2">
      <c r="A329" s="23" t="s">
        <v>5665</v>
      </c>
      <c r="B329" s="6" t="s">
        <v>5675</v>
      </c>
      <c r="C329" s="6" t="s">
        <v>5667</v>
      </c>
      <c r="D329" s="2">
        <v>142587</v>
      </c>
      <c r="E329" s="2">
        <v>143764</v>
      </c>
      <c r="F329" s="3" t="s">
        <v>428</v>
      </c>
      <c r="G329" s="2">
        <v>8</v>
      </c>
      <c r="H329" s="2">
        <v>143780</v>
      </c>
      <c r="I329" s="3" t="s">
        <v>441</v>
      </c>
      <c r="J329" s="15">
        <v>44966</v>
      </c>
      <c r="K329" s="24">
        <v>1089942469</v>
      </c>
      <c r="L329" s="15">
        <v>44978</v>
      </c>
      <c r="M329" s="15">
        <v>44985</v>
      </c>
      <c r="N329" s="15"/>
      <c r="O329" s="26">
        <f>VLOOKUP(D329,quash!A$2:$I$7791,9,FALSE)</f>
        <v>1</v>
      </c>
      <c r="P329" s="7">
        <v>5000</v>
      </c>
      <c r="Q329" s="26">
        <v>147</v>
      </c>
      <c r="R329" s="19">
        <v>0.11226939921536</v>
      </c>
      <c r="S329" s="26">
        <v>16</v>
      </c>
      <c r="T329" s="7">
        <v>10000</v>
      </c>
      <c r="U329" s="2">
        <v>142</v>
      </c>
      <c r="V329" s="11">
        <v>2510.34</v>
      </c>
      <c r="W329" s="14" t="s">
        <v>5281</v>
      </c>
      <c r="X329" s="18">
        <v>1</v>
      </c>
      <c r="Y329" s="9">
        <v>10000</v>
      </c>
      <c r="Z329" s="19">
        <f t="shared" si="94"/>
        <v>0</v>
      </c>
      <c r="AA329" s="25">
        <v>2510.34</v>
      </c>
      <c r="AB329" s="30">
        <f t="shared" si="95"/>
        <v>462000</v>
      </c>
      <c r="AC329" s="30">
        <f t="shared" si="88"/>
        <v>2.1645021645021644E-2</v>
      </c>
      <c r="AD329" s="31">
        <f t="shared" si="89"/>
        <v>3.1818181818181817</v>
      </c>
      <c r="AE329" s="31">
        <f t="shared" si="90"/>
        <v>3.0735930735930737</v>
      </c>
      <c r="AG329" s="30">
        <f t="shared" si="96"/>
        <v>2427000</v>
      </c>
      <c r="AH329" s="30">
        <f t="shared" si="91"/>
        <v>4.1203131437989289E-3</v>
      </c>
      <c r="AI329" s="31">
        <f t="shared" si="92"/>
        <v>0.60568603213844252</v>
      </c>
      <c r="AJ329" s="31">
        <f t="shared" si="93"/>
        <v>0.58508446641944789</v>
      </c>
      <c r="AK329" s="30">
        <f>IF(W329="si",($S329*'COSTOS DE CREDITOS'!$C$27)/DATA!$G329,"")</f>
        <v>41.191772348591137</v>
      </c>
      <c r="AL329" s="90">
        <f>IF(W329="si",'COSTOS DE CREDITOS'!$C$35,"")</f>
        <v>20.421138461538462</v>
      </c>
      <c r="AM329" s="30">
        <f t="shared" si="97"/>
        <v>615.38461538461547</v>
      </c>
      <c r="AN329" s="30">
        <f t="shared" si="98"/>
        <v>0</v>
      </c>
      <c r="AO329" s="30">
        <f t="shared" si="99"/>
        <v>676.99752619474509</v>
      </c>
      <c r="AP329" s="30">
        <f t="shared" si="100"/>
        <v>1833.3424738052549</v>
      </c>
      <c r="AQ329" s="19">
        <f t="shared" si="101"/>
        <v>0.73031640088802907</v>
      </c>
    </row>
    <row r="330" spans="1:43" x14ac:dyDescent="0.2">
      <c r="A330" s="23" t="s">
        <v>5665</v>
      </c>
      <c r="B330" s="6" t="s">
        <v>5671</v>
      </c>
      <c r="C330" s="6" t="s">
        <v>5670</v>
      </c>
      <c r="D330" s="2">
        <v>133899</v>
      </c>
      <c r="E330" s="2">
        <v>143852</v>
      </c>
      <c r="F330" s="3" t="s">
        <v>442</v>
      </c>
      <c r="G330" s="2">
        <v>6</v>
      </c>
      <c r="H330" s="2">
        <v>143855</v>
      </c>
      <c r="I330" s="3" t="s">
        <v>443</v>
      </c>
      <c r="J330" s="15">
        <v>45084</v>
      </c>
      <c r="K330" s="24">
        <v>1166244886</v>
      </c>
      <c r="L330" s="15">
        <v>44978</v>
      </c>
      <c r="M330" s="15">
        <v>44985</v>
      </c>
      <c r="N330" s="15"/>
      <c r="O330" s="26">
        <f>VLOOKUP(D330,quash!A$2:$I$7791,9,FALSE)</f>
        <v>2</v>
      </c>
      <c r="P330" s="7">
        <v>9000</v>
      </c>
      <c r="Q330" s="26">
        <v>146</v>
      </c>
      <c r="R330" s="19">
        <v>8.1278822863721623E-2</v>
      </c>
      <c r="S330" s="26">
        <v>16</v>
      </c>
      <c r="T330" s="7">
        <v>7000</v>
      </c>
      <c r="U330" s="2">
        <v>137</v>
      </c>
      <c r="V330" s="11">
        <v>1689.62</v>
      </c>
      <c r="W330" s="14" t="s">
        <v>5281</v>
      </c>
      <c r="X330" s="18">
        <v>1</v>
      </c>
      <c r="Y330" s="9">
        <v>7000</v>
      </c>
      <c r="Z330" s="19">
        <f t="shared" si="94"/>
        <v>0</v>
      </c>
      <c r="AA330" s="25">
        <v>1689.62</v>
      </c>
      <c r="AB330" s="30">
        <f t="shared" si="95"/>
        <v>471000</v>
      </c>
      <c r="AC330" s="30">
        <f t="shared" si="88"/>
        <v>1.4861995753715499E-2</v>
      </c>
      <c r="AD330" s="31">
        <f t="shared" si="89"/>
        <v>2.1698513800424628</v>
      </c>
      <c r="AE330" s="31">
        <f t="shared" si="90"/>
        <v>2.0360934182590236</v>
      </c>
      <c r="AG330" s="30">
        <f t="shared" si="96"/>
        <v>1695000</v>
      </c>
      <c r="AH330" s="30">
        <f t="shared" si="91"/>
        <v>4.1297935103244837E-3</v>
      </c>
      <c r="AI330" s="31">
        <f t="shared" si="92"/>
        <v>0.60294985250737465</v>
      </c>
      <c r="AJ330" s="31">
        <f t="shared" si="93"/>
        <v>0.56578171091445428</v>
      </c>
      <c r="AK330" s="30">
        <f>IF(W330="si",($S330*'COSTOS DE CREDITOS'!$C$27)/DATA!$G330,"")</f>
        <v>54.922363131454851</v>
      </c>
      <c r="AL330" s="90">
        <f>IF(W330="si",'COSTOS DE CREDITOS'!$C$35,"")</f>
        <v>20.421138461538462</v>
      </c>
      <c r="AM330" s="30">
        <f t="shared" si="97"/>
        <v>430.76923076923077</v>
      </c>
      <c r="AN330" s="30">
        <f t="shared" si="98"/>
        <v>0</v>
      </c>
      <c r="AO330" s="30">
        <f t="shared" si="99"/>
        <v>506.11273236222405</v>
      </c>
      <c r="AP330" s="30">
        <f t="shared" si="100"/>
        <v>1183.5072676377758</v>
      </c>
      <c r="AQ330" s="19">
        <f t="shared" si="101"/>
        <v>0.70045765772053825</v>
      </c>
    </row>
    <row r="331" spans="1:43" x14ac:dyDescent="0.2">
      <c r="A331" s="23" t="s">
        <v>5665</v>
      </c>
      <c r="B331" s="6" t="s">
        <v>5676</v>
      </c>
      <c r="C331" s="6" t="s">
        <v>5670</v>
      </c>
      <c r="D331" s="2">
        <v>143674</v>
      </c>
      <c r="E331" s="2">
        <v>143891</v>
      </c>
      <c r="F331" s="3" t="s">
        <v>430</v>
      </c>
      <c r="G331" s="2">
        <v>8</v>
      </c>
      <c r="H331" s="2">
        <v>143892</v>
      </c>
      <c r="I331" s="3" t="s">
        <v>444</v>
      </c>
      <c r="J331" s="15">
        <v>44975</v>
      </c>
      <c r="K331" s="24">
        <v>1095243243</v>
      </c>
      <c r="L331" s="15">
        <v>44978</v>
      </c>
      <c r="M331" s="15">
        <v>44985</v>
      </c>
      <c r="N331" s="15"/>
      <c r="O331" s="26">
        <f>VLOOKUP(D331,quash!A$2:$I$7791,9,FALSE)</f>
        <v>1</v>
      </c>
      <c r="P331" s="7">
        <v>10000</v>
      </c>
      <c r="Q331" s="26">
        <v>147</v>
      </c>
      <c r="R331" s="19">
        <v>7.9000519063170294E-2</v>
      </c>
      <c r="S331" s="26">
        <v>16</v>
      </c>
      <c r="T331" s="7">
        <v>8000</v>
      </c>
      <c r="U331" s="2">
        <v>142</v>
      </c>
      <c r="V331" s="11">
        <v>2013.74</v>
      </c>
      <c r="W331" s="14" t="s">
        <v>5281</v>
      </c>
      <c r="X331" s="18">
        <v>1</v>
      </c>
      <c r="Y331" s="9">
        <v>8000</v>
      </c>
      <c r="Z331" s="19">
        <f t="shared" si="94"/>
        <v>0</v>
      </c>
      <c r="AA331" s="25">
        <v>2013.74</v>
      </c>
      <c r="AB331" s="30">
        <f t="shared" si="95"/>
        <v>462000</v>
      </c>
      <c r="AC331" s="30">
        <f t="shared" si="88"/>
        <v>1.7316017316017316E-2</v>
      </c>
      <c r="AD331" s="31">
        <f t="shared" si="89"/>
        <v>2.5454545454545454</v>
      </c>
      <c r="AE331" s="31">
        <f t="shared" si="90"/>
        <v>2.4588744588744587</v>
      </c>
      <c r="AG331" s="30">
        <f t="shared" si="96"/>
        <v>2427000</v>
      </c>
      <c r="AH331" s="30">
        <f t="shared" si="91"/>
        <v>3.296250515039143E-3</v>
      </c>
      <c r="AI331" s="31">
        <f t="shared" si="92"/>
        <v>0.48454882571075403</v>
      </c>
      <c r="AJ331" s="31">
        <f t="shared" si="93"/>
        <v>0.4680675731355583</v>
      </c>
      <c r="AK331" s="30">
        <f>IF(W331="si",($S331*'COSTOS DE CREDITOS'!$C$27)/DATA!$G331,"")</f>
        <v>41.191772348591137</v>
      </c>
      <c r="AL331" s="90">
        <f>IF(W331="si",'COSTOS DE CREDITOS'!$C$35,"")</f>
        <v>20.421138461538462</v>
      </c>
      <c r="AM331" s="30">
        <f t="shared" si="97"/>
        <v>492.30769230769232</v>
      </c>
      <c r="AN331" s="30">
        <f t="shared" si="98"/>
        <v>0</v>
      </c>
      <c r="AO331" s="30">
        <f t="shared" si="99"/>
        <v>553.92060311782188</v>
      </c>
      <c r="AP331" s="30">
        <f t="shared" si="100"/>
        <v>1459.8193968821781</v>
      </c>
      <c r="AQ331" s="19">
        <f t="shared" si="101"/>
        <v>0.72492943323476622</v>
      </c>
    </row>
    <row r="332" spans="1:43" x14ac:dyDescent="0.2">
      <c r="A332" s="23" t="s">
        <v>5665</v>
      </c>
      <c r="B332" s="6" t="s">
        <v>5676</v>
      </c>
      <c r="C332" s="6" t="s">
        <v>5670</v>
      </c>
      <c r="D332" s="2">
        <v>141242</v>
      </c>
      <c r="E332" s="2">
        <v>143891</v>
      </c>
      <c r="F332" s="3" t="s">
        <v>430</v>
      </c>
      <c r="G332" s="2">
        <v>8</v>
      </c>
      <c r="H332" s="2">
        <v>143893</v>
      </c>
      <c r="I332" s="3" t="s">
        <v>445</v>
      </c>
      <c r="J332" s="15">
        <v>44950</v>
      </c>
      <c r="K332" s="24">
        <v>1081438426</v>
      </c>
      <c r="L332" s="15">
        <v>44978</v>
      </c>
      <c r="M332" s="15">
        <v>44985</v>
      </c>
      <c r="N332" s="15"/>
      <c r="O332" s="26">
        <f>VLOOKUP(D332,quash!A$2:$I$7791,9,FALSE)</f>
        <v>1</v>
      </c>
      <c r="P332" s="7">
        <v>10000</v>
      </c>
      <c r="Q332" s="26">
        <v>132</v>
      </c>
      <c r="R332" s="19">
        <v>5.8283715876113903E-2</v>
      </c>
      <c r="S332" s="26">
        <v>16</v>
      </c>
      <c r="T332" s="7">
        <v>6000</v>
      </c>
      <c r="U332" s="2">
        <v>142</v>
      </c>
      <c r="V332" s="11">
        <v>1503.37</v>
      </c>
      <c r="W332" s="14" t="s">
        <v>5281</v>
      </c>
      <c r="X332" s="18">
        <v>1</v>
      </c>
      <c r="Y332" s="9">
        <v>6000</v>
      </c>
      <c r="Z332" s="19">
        <f t="shared" si="94"/>
        <v>0</v>
      </c>
      <c r="AA332" s="25">
        <v>1503.37</v>
      </c>
      <c r="AB332" s="30">
        <f t="shared" si="95"/>
        <v>462000</v>
      </c>
      <c r="AC332" s="30">
        <f t="shared" si="88"/>
        <v>1.2987012987012988E-2</v>
      </c>
      <c r="AD332" s="31">
        <f t="shared" si="89"/>
        <v>1.7142857142857144</v>
      </c>
      <c r="AE332" s="31">
        <f t="shared" si="90"/>
        <v>1.8441558441558443</v>
      </c>
      <c r="AG332" s="30">
        <f t="shared" si="96"/>
        <v>2427000</v>
      </c>
      <c r="AH332" s="30">
        <f t="shared" si="91"/>
        <v>2.472187886279357E-3</v>
      </c>
      <c r="AI332" s="31">
        <f t="shared" si="92"/>
        <v>0.32632880098887512</v>
      </c>
      <c r="AJ332" s="31">
        <f t="shared" si="93"/>
        <v>0.35105067985166871</v>
      </c>
      <c r="AK332" s="30">
        <f>IF(W332="si",($S332*'COSTOS DE CREDITOS'!$C$27)/DATA!$G332,"")</f>
        <v>41.191772348591137</v>
      </c>
      <c r="AL332" s="90">
        <f>IF(W332="si",'COSTOS DE CREDITOS'!$C$35,"")</f>
        <v>20.421138461538462</v>
      </c>
      <c r="AM332" s="30">
        <f t="shared" si="97"/>
        <v>369.23076923076923</v>
      </c>
      <c r="AN332" s="30">
        <f t="shared" si="98"/>
        <v>0</v>
      </c>
      <c r="AO332" s="30">
        <f t="shared" si="99"/>
        <v>430.84368004089885</v>
      </c>
      <c r="AP332" s="30">
        <f t="shared" si="100"/>
        <v>1072.5263199591011</v>
      </c>
      <c r="AQ332" s="19">
        <f t="shared" si="101"/>
        <v>0.71341474152011897</v>
      </c>
    </row>
    <row r="333" spans="1:43" x14ac:dyDescent="0.2">
      <c r="A333" s="23" t="s">
        <v>5665</v>
      </c>
      <c r="B333" s="6" t="s">
        <v>5676</v>
      </c>
      <c r="C333" s="6" t="s">
        <v>5670</v>
      </c>
      <c r="D333" s="2">
        <v>143162</v>
      </c>
      <c r="E333" s="2">
        <v>143891</v>
      </c>
      <c r="F333" s="3" t="s">
        <v>430</v>
      </c>
      <c r="G333" s="2">
        <v>8</v>
      </c>
      <c r="H333" s="2">
        <v>143894</v>
      </c>
      <c r="I333" s="3" t="s">
        <v>446</v>
      </c>
      <c r="J333" s="15">
        <v>44971</v>
      </c>
      <c r="K333" s="24">
        <v>1092911751</v>
      </c>
      <c r="L333" s="15">
        <v>44978</v>
      </c>
      <c r="M333" s="15">
        <v>44985</v>
      </c>
      <c r="N333" s="15"/>
      <c r="O333" s="26">
        <f>VLOOKUP(D333,quash!A$2:$I$7791,9,FALSE)</f>
        <v>1</v>
      </c>
      <c r="P333" s="7">
        <v>5000</v>
      </c>
      <c r="Q333" s="26">
        <v>147</v>
      </c>
      <c r="R333" s="19">
        <v>0.11226939921536</v>
      </c>
      <c r="S333" s="26">
        <v>16</v>
      </c>
      <c r="T333" s="7">
        <v>6000</v>
      </c>
      <c r="U333" s="2">
        <v>142</v>
      </c>
      <c r="V333" s="11">
        <v>1503.37</v>
      </c>
      <c r="W333" s="14" t="s">
        <v>5281</v>
      </c>
      <c r="X333" s="18">
        <v>1</v>
      </c>
      <c r="Y333" s="9">
        <v>6000</v>
      </c>
      <c r="Z333" s="19">
        <f t="shared" si="94"/>
        <v>0</v>
      </c>
      <c r="AA333" s="25">
        <v>1503.37</v>
      </c>
      <c r="AB333" s="30">
        <f t="shared" si="95"/>
        <v>462000</v>
      </c>
      <c r="AC333" s="30">
        <f t="shared" si="88"/>
        <v>1.2987012987012988E-2</v>
      </c>
      <c r="AD333" s="31">
        <f t="shared" si="89"/>
        <v>1.9090909090909092</v>
      </c>
      <c r="AE333" s="31">
        <f t="shared" si="90"/>
        <v>1.8441558441558443</v>
      </c>
      <c r="AG333" s="30">
        <f t="shared" si="96"/>
        <v>2427000</v>
      </c>
      <c r="AH333" s="30">
        <f t="shared" si="91"/>
        <v>2.472187886279357E-3</v>
      </c>
      <c r="AI333" s="31">
        <f t="shared" si="92"/>
        <v>0.36341161928306548</v>
      </c>
      <c r="AJ333" s="31">
        <f t="shared" si="93"/>
        <v>0.35105067985166871</v>
      </c>
      <c r="AK333" s="30">
        <f>IF(W333="si",($S333*'COSTOS DE CREDITOS'!$C$27)/DATA!$G333,"")</f>
        <v>41.191772348591137</v>
      </c>
      <c r="AL333" s="90">
        <f>IF(W333="si",'COSTOS DE CREDITOS'!$C$35,"")</f>
        <v>20.421138461538462</v>
      </c>
      <c r="AM333" s="30">
        <f t="shared" si="97"/>
        <v>369.23076923076923</v>
      </c>
      <c r="AN333" s="30">
        <f t="shared" si="98"/>
        <v>0</v>
      </c>
      <c r="AO333" s="30">
        <f t="shared" si="99"/>
        <v>430.84368004089885</v>
      </c>
      <c r="AP333" s="30">
        <f t="shared" si="100"/>
        <v>1072.5263199591011</v>
      </c>
      <c r="AQ333" s="19">
        <f t="shared" si="101"/>
        <v>0.71341474152011897</v>
      </c>
    </row>
    <row r="334" spans="1:43" x14ac:dyDescent="0.2">
      <c r="A334" s="23" t="s">
        <v>5665</v>
      </c>
      <c r="B334" s="6" t="s">
        <v>5676</v>
      </c>
      <c r="C334" s="6" t="s">
        <v>5670</v>
      </c>
      <c r="D334" s="2">
        <v>143164</v>
      </c>
      <c r="E334" s="2">
        <v>143891</v>
      </c>
      <c r="F334" s="3" t="s">
        <v>430</v>
      </c>
      <c r="G334" s="2">
        <v>8</v>
      </c>
      <c r="H334" s="2">
        <v>143895</v>
      </c>
      <c r="I334" s="3" t="s">
        <v>447</v>
      </c>
      <c r="J334" s="15">
        <v>44971</v>
      </c>
      <c r="K334" s="24">
        <v>1092915056</v>
      </c>
      <c r="L334" s="15">
        <v>44978</v>
      </c>
      <c r="M334" s="15">
        <v>44985</v>
      </c>
      <c r="N334" s="15"/>
      <c r="O334" s="26">
        <f>VLOOKUP(D334,quash!A$2:$I$7791,9,FALSE)</f>
        <v>1</v>
      </c>
      <c r="P334" s="7">
        <v>10000</v>
      </c>
      <c r="Q334" s="26">
        <v>147</v>
      </c>
      <c r="R334" s="19">
        <v>7.9000519063170294E-2</v>
      </c>
      <c r="S334" s="26">
        <v>16</v>
      </c>
      <c r="T334" s="7">
        <v>7000</v>
      </c>
      <c r="U334" s="2">
        <v>142</v>
      </c>
      <c r="V334" s="11">
        <v>1758.65</v>
      </c>
      <c r="W334" s="14" t="s">
        <v>5281</v>
      </c>
      <c r="X334" s="18">
        <v>1</v>
      </c>
      <c r="Y334" s="9">
        <v>7000</v>
      </c>
      <c r="Z334" s="19">
        <f t="shared" si="94"/>
        <v>0</v>
      </c>
      <c r="AA334" s="25">
        <v>1758.65</v>
      </c>
      <c r="AB334" s="30">
        <f t="shared" si="95"/>
        <v>462000</v>
      </c>
      <c r="AC334" s="30">
        <f t="shared" si="88"/>
        <v>1.5151515151515152E-2</v>
      </c>
      <c r="AD334" s="31">
        <f t="shared" si="89"/>
        <v>2.2272727272727275</v>
      </c>
      <c r="AE334" s="31">
        <f t="shared" si="90"/>
        <v>2.1515151515151514</v>
      </c>
      <c r="AG334" s="30">
        <f t="shared" si="96"/>
        <v>2427000</v>
      </c>
      <c r="AH334" s="30">
        <f t="shared" si="91"/>
        <v>2.88421920065925E-3</v>
      </c>
      <c r="AI334" s="31">
        <f t="shared" si="92"/>
        <v>0.42398022249690975</v>
      </c>
      <c r="AJ334" s="31">
        <f t="shared" si="93"/>
        <v>0.40955912649361348</v>
      </c>
      <c r="AK334" s="30">
        <f>IF(W334="si",($S334*'COSTOS DE CREDITOS'!$C$27)/DATA!$G334,"")</f>
        <v>41.191772348591137</v>
      </c>
      <c r="AL334" s="90">
        <f>IF(W334="si",'COSTOS DE CREDITOS'!$C$35,"")</f>
        <v>20.421138461538462</v>
      </c>
      <c r="AM334" s="30">
        <f t="shared" si="97"/>
        <v>430.76923076923077</v>
      </c>
      <c r="AN334" s="30">
        <f t="shared" si="98"/>
        <v>0</v>
      </c>
      <c r="AO334" s="30">
        <f t="shared" si="99"/>
        <v>492.38214157936039</v>
      </c>
      <c r="AP334" s="30">
        <f t="shared" si="100"/>
        <v>1266.2678584206396</v>
      </c>
      <c r="AQ334" s="19">
        <f t="shared" si="101"/>
        <v>0.72002266421439143</v>
      </c>
    </row>
    <row r="335" spans="1:43" x14ac:dyDescent="0.2">
      <c r="A335" s="23" t="s">
        <v>5665</v>
      </c>
      <c r="B335" s="6" t="s">
        <v>5676</v>
      </c>
      <c r="C335" s="6" t="s">
        <v>5670</v>
      </c>
      <c r="D335" s="2">
        <v>141983</v>
      </c>
      <c r="E335" s="2">
        <v>143891</v>
      </c>
      <c r="F335" s="3" t="s">
        <v>430</v>
      </c>
      <c r="G335" s="2">
        <v>8</v>
      </c>
      <c r="H335" s="2">
        <v>143896</v>
      </c>
      <c r="I335" s="3" t="s">
        <v>448</v>
      </c>
      <c r="J335" s="15">
        <v>44957</v>
      </c>
      <c r="K335" s="24">
        <v>1086084086</v>
      </c>
      <c r="L335" s="15">
        <v>44978</v>
      </c>
      <c r="M335" s="15">
        <v>44985</v>
      </c>
      <c r="N335" s="15"/>
      <c r="O335" s="26">
        <f>VLOOKUP(D335,quash!A$2:$I$7791,9,FALSE)</f>
        <v>4</v>
      </c>
      <c r="P335" s="7">
        <v>5000</v>
      </c>
      <c r="Q335" s="26">
        <v>147</v>
      </c>
      <c r="R335" s="19">
        <v>0.11226939921536</v>
      </c>
      <c r="S335" s="26">
        <v>16</v>
      </c>
      <c r="T335" s="7">
        <v>6000</v>
      </c>
      <c r="U335" s="2">
        <v>142</v>
      </c>
      <c r="V335" s="11">
        <v>1503.37</v>
      </c>
      <c r="W335" s="14" t="s">
        <v>5281</v>
      </c>
      <c r="X335" s="18">
        <v>1</v>
      </c>
      <c r="Y335" s="9">
        <v>6000</v>
      </c>
      <c r="Z335" s="19">
        <f t="shared" si="94"/>
        <v>0</v>
      </c>
      <c r="AA335" s="25">
        <v>1503.37</v>
      </c>
      <c r="AB335" s="30">
        <f t="shared" si="95"/>
        <v>263000</v>
      </c>
      <c r="AC335" s="30">
        <f t="shared" si="88"/>
        <v>2.2813688212927757E-2</v>
      </c>
      <c r="AD335" s="31">
        <f t="shared" si="89"/>
        <v>3.3536121673003803</v>
      </c>
      <c r="AE335" s="31">
        <f t="shared" si="90"/>
        <v>3.2395437262357416</v>
      </c>
      <c r="AG335" s="30">
        <f t="shared" si="96"/>
        <v>927000</v>
      </c>
      <c r="AH335" s="30">
        <f t="shared" si="91"/>
        <v>6.4724919093851136E-3</v>
      </c>
      <c r="AI335" s="31">
        <f t="shared" si="92"/>
        <v>0.95145631067961167</v>
      </c>
      <c r="AJ335" s="31">
        <f t="shared" si="93"/>
        <v>0.91909385113268616</v>
      </c>
      <c r="AK335" s="30">
        <f>IF(W335="si",($S335*'COSTOS DE CREDITOS'!$C$27)/DATA!$G335,"")</f>
        <v>41.191772348591137</v>
      </c>
      <c r="AL335" s="90">
        <f>IF(W335="si",'COSTOS DE CREDITOS'!$C$35,"")</f>
        <v>20.421138461538462</v>
      </c>
      <c r="AM335" s="30">
        <f t="shared" si="97"/>
        <v>369.23076923076923</v>
      </c>
      <c r="AN335" s="30">
        <f t="shared" si="98"/>
        <v>0</v>
      </c>
      <c r="AO335" s="30">
        <f t="shared" si="99"/>
        <v>430.84368004089885</v>
      </c>
      <c r="AP335" s="30">
        <f t="shared" si="100"/>
        <v>1072.5263199591011</v>
      </c>
      <c r="AQ335" s="19">
        <f t="shared" si="101"/>
        <v>0.71341474152011897</v>
      </c>
    </row>
    <row r="336" spans="1:43" x14ac:dyDescent="0.2">
      <c r="A336" s="23" t="s">
        <v>5665</v>
      </c>
      <c r="B336" s="6" t="s">
        <v>5676</v>
      </c>
      <c r="C336" s="6" t="s">
        <v>5670</v>
      </c>
      <c r="D336" s="2">
        <v>141986</v>
      </c>
      <c r="E336" s="2">
        <v>143891</v>
      </c>
      <c r="F336" s="3" t="s">
        <v>430</v>
      </c>
      <c r="G336" s="2">
        <v>8</v>
      </c>
      <c r="H336" s="2">
        <v>143898</v>
      </c>
      <c r="I336" s="3" t="s">
        <v>449</v>
      </c>
      <c r="J336" s="15">
        <v>44957</v>
      </c>
      <c r="K336" s="24">
        <v>1086092849</v>
      </c>
      <c r="L336" s="15">
        <v>44978</v>
      </c>
      <c r="M336" s="15">
        <v>44985</v>
      </c>
      <c r="N336" s="15"/>
      <c r="O336" s="26">
        <f>VLOOKUP(D336,quash!A$2:$I$7791,9,FALSE)</f>
        <v>3</v>
      </c>
      <c r="P336" s="7">
        <v>10000</v>
      </c>
      <c r="Q336" s="26">
        <v>132</v>
      </c>
      <c r="R336" s="19">
        <v>5.8283715876113903E-2</v>
      </c>
      <c r="S336" s="26">
        <v>16</v>
      </c>
      <c r="T336" s="7">
        <v>6000</v>
      </c>
      <c r="U336" s="2">
        <v>142</v>
      </c>
      <c r="V336" s="11">
        <v>1503.37</v>
      </c>
      <c r="W336" s="14" t="s">
        <v>5281</v>
      </c>
      <c r="X336" s="18">
        <v>1</v>
      </c>
      <c r="Y336" s="9">
        <v>6000</v>
      </c>
      <c r="Z336" s="19">
        <f t="shared" si="94"/>
        <v>0</v>
      </c>
      <c r="AA336" s="25">
        <v>1503.37</v>
      </c>
      <c r="AB336" s="30">
        <f t="shared" si="95"/>
        <v>208000</v>
      </c>
      <c r="AC336" s="30">
        <f t="shared" si="88"/>
        <v>2.8846153846153848E-2</v>
      </c>
      <c r="AD336" s="31">
        <f t="shared" si="89"/>
        <v>3.8076923076923079</v>
      </c>
      <c r="AE336" s="31">
        <f t="shared" si="90"/>
        <v>4.0961538461538467</v>
      </c>
      <c r="AG336" s="30">
        <f t="shared" si="96"/>
        <v>778000</v>
      </c>
      <c r="AH336" s="30">
        <f t="shared" si="91"/>
        <v>7.7120822622107968E-3</v>
      </c>
      <c r="AI336" s="31">
        <f t="shared" si="92"/>
        <v>1.0179948586118253</v>
      </c>
      <c r="AJ336" s="31">
        <f t="shared" si="93"/>
        <v>1.0951156812339331</v>
      </c>
      <c r="AK336" s="30">
        <f>IF(W336="si",($S336*'COSTOS DE CREDITOS'!$C$27)/DATA!$G336,"")</f>
        <v>41.191772348591137</v>
      </c>
      <c r="AL336" s="90">
        <f>IF(W336="si",'COSTOS DE CREDITOS'!$C$35,"")</f>
        <v>20.421138461538462</v>
      </c>
      <c r="AM336" s="30">
        <f t="shared" si="97"/>
        <v>369.23076923076923</v>
      </c>
      <c r="AN336" s="30">
        <f t="shared" si="98"/>
        <v>0</v>
      </c>
      <c r="AO336" s="30">
        <f t="shared" si="99"/>
        <v>430.84368004089885</v>
      </c>
      <c r="AP336" s="30">
        <f t="shared" si="100"/>
        <v>1072.5263199591011</v>
      </c>
      <c r="AQ336" s="19">
        <f t="shared" si="101"/>
        <v>0.71341474152011897</v>
      </c>
    </row>
    <row r="337" spans="1:43" x14ac:dyDescent="0.2">
      <c r="A337" s="23" t="s">
        <v>5665</v>
      </c>
      <c r="B337" s="6" t="s">
        <v>5676</v>
      </c>
      <c r="C337" s="6" t="s">
        <v>5670</v>
      </c>
      <c r="D337" s="2">
        <v>141243</v>
      </c>
      <c r="E337" s="2">
        <v>143891</v>
      </c>
      <c r="F337" s="3" t="s">
        <v>430</v>
      </c>
      <c r="G337" s="2">
        <v>8</v>
      </c>
      <c r="H337" s="2">
        <v>143899</v>
      </c>
      <c r="I337" s="3" t="s">
        <v>450</v>
      </c>
      <c r="J337" s="15">
        <v>44950</v>
      </c>
      <c r="K337" s="24">
        <v>1081442365</v>
      </c>
      <c r="L337" s="15">
        <v>44978</v>
      </c>
      <c r="M337" s="15">
        <v>44985</v>
      </c>
      <c r="N337" s="15"/>
      <c r="O337" s="26">
        <f>VLOOKUP(D337,quash!A$2:$I$7791,9,FALSE)</f>
        <v>1</v>
      </c>
      <c r="P337" s="7">
        <v>9000</v>
      </c>
      <c r="Q337" s="26">
        <v>147</v>
      </c>
      <c r="R337" s="19">
        <v>7.9000519063170294E-2</v>
      </c>
      <c r="S337" s="26">
        <v>16</v>
      </c>
      <c r="T337" s="7">
        <v>6000</v>
      </c>
      <c r="U337" s="2">
        <v>142</v>
      </c>
      <c r="V337" s="11">
        <v>1503.37</v>
      </c>
      <c r="W337" s="14" t="s">
        <v>5281</v>
      </c>
      <c r="X337" s="18">
        <v>1</v>
      </c>
      <c r="Y337" s="9">
        <v>6000</v>
      </c>
      <c r="Z337" s="19">
        <f t="shared" si="94"/>
        <v>0</v>
      </c>
      <c r="AA337" s="25">
        <v>1503.37</v>
      </c>
      <c r="AB337" s="30">
        <f t="shared" si="95"/>
        <v>462000</v>
      </c>
      <c r="AC337" s="30">
        <f t="shared" si="88"/>
        <v>1.2987012987012988E-2</v>
      </c>
      <c r="AD337" s="31">
        <f t="shared" si="89"/>
        <v>1.9090909090909092</v>
      </c>
      <c r="AE337" s="31">
        <f t="shared" si="90"/>
        <v>1.8441558441558443</v>
      </c>
      <c r="AG337" s="30">
        <f t="shared" si="96"/>
        <v>2427000</v>
      </c>
      <c r="AH337" s="30">
        <f t="shared" si="91"/>
        <v>2.472187886279357E-3</v>
      </c>
      <c r="AI337" s="31">
        <f t="shared" si="92"/>
        <v>0.36341161928306548</v>
      </c>
      <c r="AJ337" s="31">
        <f t="shared" si="93"/>
        <v>0.35105067985166871</v>
      </c>
      <c r="AK337" s="30">
        <f>IF(W337="si",($S337*'COSTOS DE CREDITOS'!$C$27)/DATA!$G337,"")</f>
        <v>41.191772348591137</v>
      </c>
      <c r="AL337" s="90">
        <f>IF(W337="si",'COSTOS DE CREDITOS'!$C$35,"")</f>
        <v>20.421138461538462</v>
      </c>
      <c r="AM337" s="30">
        <f t="shared" si="97"/>
        <v>369.23076923076923</v>
      </c>
      <c r="AN337" s="30">
        <f t="shared" si="98"/>
        <v>0</v>
      </c>
      <c r="AO337" s="30">
        <f t="shared" si="99"/>
        <v>430.84368004089885</v>
      </c>
      <c r="AP337" s="30">
        <f t="shared" si="100"/>
        <v>1072.5263199591011</v>
      </c>
      <c r="AQ337" s="19">
        <f t="shared" si="101"/>
        <v>0.71341474152011897</v>
      </c>
    </row>
    <row r="338" spans="1:43" x14ac:dyDescent="0.2">
      <c r="A338" s="23" t="s">
        <v>5665</v>
      </c>
      <c r="B338" s="6" t="s">
        <v>5669</v>
      </c>
      <c r="C338" s="6" t="s">
        <v>5670</v>
      </c>
      <c r="D338" s="2">
        <v>143731</v>
      </c>
      <c r="E338" s="2">
        <v>143738</v>
      </c>
      <c r="F338" s="3" t="s">
        <v>451</v>
      </c>
      <c r="G338" s="2">
        <v>14</v>
      </c>
      <c r="H338" s="2">
        <v>143742</v>
      </c>
      <c r="I338" s="3" t="s">
        <v>453</v>
      </c>
      <c r="J338" s="15">
        <v>44977</v>
      </c>
      <c r="K338" s="24">
        <v>1095938075</v>
      </c>
      <c r="L338" s="15">
        <v>44978</v>
      </c>
      <c r="M338" s="15">
        <v>44985</v>
      </c>
      <c r="N338" s="15"/>
      <c r="O338" s="26">
        <f>VLOOKUP(D338,quash!A$2:$I$7791,9,FALSE)</f>
        <v>6</v>
      </c>
      <c r="P338" s="7">
        <v>10000</v>
      </c>
      <c r="Q338" s="26">
        <v>110</v>
      </c>
      <c r="R338" s="19">
        <v>3.3741050530766099E-2</v>
      </c>
      <c r="S338" s="26">
        <v>16</v>
      </c>
      <c r="T338" s="7">
        <v>10000</v>
      </c>
      <c r="U338" s="2">
        <v>105</v>
      </c>
      <c r="V338" s="11">
        <v>1820.74</v>
      </c>
      <c r="W338" s="14" t="s">
        <v>5281</v>
      </c>
      <c r="X338" s="18">
        <v>1</v>
      </c>
      <c r="Y338" s="9">
        <v>10000</v>
      </c>
      <c r="Z338" s="19">
        <f t="shared" si="94"/>
        <v>0</v>
      </c>
      <c r="AA338" s="25">
        <v>1820.74</v>
      </c>
      <c r="AB338" s="30">
        <f t="shared" si="95"/>
        <v>112000</v>
      </c>
      <c r="AC338" s="30">
        <f t="shared" si="88"/>
        <v>8.9285714285714288E-2</v>
      </c>
      <c r="AD338" s="31">
        <f t="shared" si="89"/>
        <v>9.8214285714285712</v>
      </c>
      <c r="AE338" s="31">
        <f t="shared" si="90"/>
        <v>9.375</v>
      </c>
      <c r="AG338" s="30">
        <f t="shared" si="96"/>
        <v>288000</v>
      </c>
      <c r="AH338" s="30">
        <f t="shared" si="91"/>
        <v>3.4722222222222224E-2</v>
      </c>
      <c r="AI338" s="31">
        <f t="shared" si="92"/>
        <v>3.8194444444444446</v>
      </c>
      <c r="AJ338" s="31">
        <f t="shared" si="93"/>
        <v>3.6458333333333335</v>
      </c>
      <c r="AK338" s="30">
        <f>IF(W338="si",($S338*'COSTOS DE CREDITOS'!$C$27)/DATA!$G338,"")</f>
        <v>23.538155627766365</v>
      </c>
      <c r="AL338" s="90">
        <f>IF(W338="si",'COSTOS DE CREDITOS'!$C$35,"")</f>
        <v>20.421138461538462</v>
      </c>
      <c r="AM338" s="30">
        <f t="shared" si="97"/>
        <v>615.38461538461547</v>
      </c>
      <c r="AN338" s="30">
        <f t="shared" si="98"/>
        <v>0</v>
      </c>
      <c r="AO338" s="30">
        <f t="shared" si="99"/>
        <v>659.34390947392035</v>
      </c>
      <c r="AP338" s="30">
        <f t="shared" si="100"/>
        <v>1161.3960905260797</v>
      </c>
      <c r="AQ338" s="19">
        <f t="shared" si="101"/>
        <v>0.63787036618412274</v>
      </c>
    </row>
    <row r="339" spans="1:43" x14ac:dyDescent="0.2">
      <c r="A339" s="23" t="s">
        <v>5665</v>
      </c>
      <c r="B339" s="6" t="s">
        <v>5669</v>
      </c>
      <c r="C339" s="6" t="s">
        <v>5670</v>
      </c>
      <c r="D339" s="2">
        <v>143456</v>
      </c>
      <c r="E339" s="2">
        <v>143738</v>
      </c>
      <c r="F339" s="3" t="s">
        <v>451</v>
      </c>
      <c r="G339" s="2">
        <v>14</v>
      </c>
      <c r="H339" s="2">
        <v>143746</v>
      </c>
      <c r="I339" s="3" t="s">
        <v>454</v>
      </c>
      <c r="J339" s="15">
        <v>44974</v>
      </c>
      <c r="K339" s="24">
        <v>1094554200</v>
      </c>
      <c r="L339" s="15">
        <v>44978</v>
      </c>
      <c r="M339" s="15">
        <v>44985</v>
      </c>
      <c r="N339" s="15"/>
      <c r="O339" s="26">
        <f>VLOOKUP(D339,quash!A$2:$I$7791,9,FALSE)</f>
        <v>5</v>
      </c>
      <c r="P339" s="7">
        <v>14000</v>
      </c>
      <c r="Q339" s="26">
        <v>117</v>
      </c>
      <c r="R339" s="19">
        <v>3.7338901947233501E-2</v>
      </c>
      <c r="S339" s="26">
        <v>16</v>
      </c>
      <c r="T339" s="7">
        <v>5000</v>
      </c>
      <c r="U339" s="2">
        <v>147</v>
      </c>
      <c r="V339" s="11">
        <v>1303.3399999999999</v>
      </c>
      <c r="W339" s="14" t="s">
        <v>5281</v>
      </c>
      <c r="X339" s="18">
        <v>1</v>
      </c>
      <c r="Y339" s="9">
        <v>5000</v>
      </c>
      <c r="Z339" s="19">
        <f t="shared" si="94"/>
        <v>0</v>
      </c>
      <c r="AA339" s="25">
        <v>1303.3399999999999</v>
      </c>
      <c r="AB339" s="30">
        <f t="shared" si="95"/>
        <v>102000</v>
      </c>
      <c r="AC339" s="30">
        <f t="shared" si="88"/>
        <v>4.9019607843137254E-2</v>
      </c>
      <c r="AD339" s="31">
        <f t="shared" si="89"/>
        <v>5.7352941176470589</v>
      </c>
      <c r="AE339" s="31">
        <f t="shared" si="90"/>
        <v>7.2058823529411766</v>
      </c>
      <c r="AG339" s="30">
        <f t="shared" si="96"/>
        <v>352000</v>
      </c>
      <c r="AH339" s="30">
        <f t="shared" si="91"/>
        <v>1.4204545454545454E-2</v>
      </c>
      <c r="AI339" s="31">
        <f t="shared" si="92"/>
        <v>1.6619318181818181</v>
      </c>
      <c r="AJ339" s="31">
        <f t="shared" si="93"/>
        <v>2.0880681818181817</v>
      </c>
      <c r="AK339" s="30">
        <f>IF(W339="si",($S339*'COSTOS DE CREDITOS'!$C$27)/DATA!$G339,"")</f>
        <v>23.538155627766365</v>
      </c>
      <c r="AL339" s="90">
        <f>IF(W339="si",'COSTOS DE CREDITOS'!$C$35,"")</f>
        <v>20.421138461538462</v>
      </c>
      <c r="AM339" s="30">
        <f t="shared" si="97"/>
        <v>307.69230769230774</v>
      </c>
      <c r="AN339" s="30">
        <f t="shared" si="98"/>
        <v>0</v>
      </c>
      <c r="AO339" s="30">
        <f t="shared" si="99"/>
        <v>351.65160178161256</v>
      </c>
      <c r="AP339" s="30">
        <f t="shared" si="100"/>
        <v>951.68839821838742</v>
      </c>
      <c r="AQ339" s="19">
        <f t="shared" si="101"/>
        <v>0.73019196696056865</v>
      </c>
    </row>
    <row r="340" spans="1:43" x14ac:dyDescent="0.2">
      <c r="A340" s="23" t="s">
        <v>5665</v>
      </c>
      <c r="B340" s="6" t="s">
        <v>5669</v>
      </c>
      <c r="C340" s="6" t="s">
        <v>5670</v>
      </c>
      <c r="D340" s="2">
        <v>143386</v>
      </c>
      <c r="E340" s="2">
        <v>143738</v>
      </c>
      <c r="F340" s="3" t="s">
        <v>451</v>
      </c>
      <c r="G340" s="2">
        <v>14</v>
      </c>
      <c r="H340" s="2">
        <v>143748</v>
      </c>
      <c r="I340" s="3" t="s">
        <v>455</v>
      </c>
      <c r="J340" s="15">
        <v>44973</v>
      </c>
      <c r="K340" s="24">
        <v>1093809302</v>
      </c>
      <c r="L340" s="15">
        <v>44978</v>
      </c>
      <c r="M340" s="15">
        <v>44985</v>
      </c>
      <c r="N340" s="15"/>
      <c r="O340" s="26">
        <f>VLOOKUP(D340,quash!A$2:$I$7791,9,FALSE)</f>
        <v>4</v>
      </c>
      <c r="P340" s="7">
        <v>10000</v>
      </c>
      <c r="Q340" s="26">
        <v>132</v>
      </c>
      <c r="R340" s="19">
        <v>5.8283715876113903E-2</v>
      </c>
      <c r="S340" s="26">
        <v>16</v>
      </c>
      <c r="T340" s="7">
        <v>5000</v>
      </c>
      <c r="U340" s="2">
        <v>147</v>
      </c>
      <c r="V340" s="11">
        <v>1303.3399999999999</v>
      </c>
      <c r="W340" s="14" t="s">
        <v>5281</v>
      </c>
      <c r="X340" s="18">
        <v>1</v>
      </c>
      <c r="Y340" s="9">
        <v>5000</v>
      </c>
      <c r="Z340" s="19">
        <f t="shared" si="94"/>
        <v>0</v>
      </c>
      <c r="AA340" s="25">
        <v>1303.3399999999999</v>
      </c>
      <c r="AB340" s="30">
        <f t="shared" si="95"/>
        <v>263000</v>
      </c>
      <c r="AC340" s="30">
        <f t="shared" si="88"/>
        <v>1.9011406844106463E-2</v>
      </c>
      <c r="AD340" s="31">
        <f t="shared" si="89"/>
        <v>2.5095057034220534</v>
      </c>
      <c r="AE340" s="31">
        <f t="shared" si="90"/>
        <v>2.79467680608365</v>
      </c>
      <c r="AG340" s="30">
        <f t="shared" si="96"/>
        <v>927000</v>
      </c>
      <c r="AH340" s="30">
        <f t="shared" si="91"/>
        <v>5.3937432578209281E-3</v>
      </c>
      <c r="AI340" s="31">
        <f t="shared" si="92"/>
        <v>0.71197411003236255</v>
      </c>
      <c r="AJ340" s="31">
        <f t="shared" si="93"/>
        <v>0.79288025889967639</v>
      </c>
      <c r="AK340" s="30">
        <f>IF(W340="si",($S340*'COSTOS DE CREDITOS'!$C$27)/DATA!$G340,"")</f>
        <v>23.538155627766365</v>
      </c>
      <c r="AL340" s="90">
        <f>IF(W340="si",'COSTOS DE CREDITOS'!$C$35,"")</f>
        <v>20.421138461538462</v>
      </c>
      <c r="AM340" s="30">
        <f t="shared" si="97"/>
        <v>307.69230769230774</v>
      </c>
      <c r="AN340" s="30">
        <f t="shared" si="98"/>
        <v>0</v>
      </c>
      <c r="AO340" s="30">
        <f t="shared" si="99"/>
        <v>351.65160178161256</v>
      </c>
      <c r="AP340" s="30">
        <f t="shared" si="100"/>
        <v>951.68839821838742</v>
      </c>
      <c r="AQ340" s="19">
        <f t="shared" si="101"/>
        <v>0.73019196696056865</v>
      </c>
    </row>
    <row r="341" spans="1:43" x14ac:dyDescent="0.2">
      <c r="A341" s="23" t="s">
        <v>5665</v>
      </c>
      <c r="B341" s="6" t="s">
        <v>5669</v>
      </c>
      <c r="C341" s="6" t="s">
        <v>5670</v>
      </c>
      <c r="D341" s="2">
        <v>143340</v>
      </c>
      <c r="E341" s="2">
        <v>143738</v>
      </c>
      <c r="F341" s="3" t="s">
        <v>451</v>
      </c>
      <c r="G341" s="2">
        <v>14</v>
      </c>
      <c r="H341" s="2">
        <v>143749</v>
      </c>
      <c r="I341" s="3" t="s">
        <v>456</v>
      </c>
      <c r="J341" s="15">
        <v>44973</v>
      </c>
      <c r="K341" s="24">
        <v>1093808389</v>
      </c>
      <c r="L341" s="15">
        <v>44978</v>
      </c>
      <c r="M341" s="15">
        <v>44985</v>
      </c>
      <c r="N341" s="15"/>
      <c r="O341" s="26">
        <f>VLOOKUP(D341,quash!A$2:$I$7791,9,FALSE)</f>
        <v>6</v>
      </c>
      <c r="P341" s="7">
        <v>10000</v>
      </c>
      <c r="Q341" s="26">
        <v>110</v>
      </c>
      <c r="R341" s="19">
        <v>3.3741050530766099E-2</v>
      </c>
      <c r="S341" s="26">
        <v>16</v>
      </c>
      <c r="T341" s="7">
        <v>10000</v>
      </c>
      <c r="U341" s="2">
        <v>100</v>
      </c>
      <c r="V341" s="11">
        <v>1738.06</v>
      </c>
      <c r="W341" s="14" t="s">
        <v>5281</v>
      </c>
      <c r="X341" s="18">
        <v>1</v>
      </c>
      <c r="Y341" s="9">
        <v>10000</v>
      </c>
      <c r="Z341" s="19">
        <f t="shared" si="94"/>
        <v>0</v>
      </c>
      <c r="AA341" s="25">
        <v>1738.06</v>
      </c>
      <c r="AB341" s="30">
        <f t="shared" si="95"/>
        <v>112000</v>
      </c>
      <c r="AC341" s="30">
        <f t="shared" si="88"/>
        <v>8.9285714285714288E-2</v>
      </c>
      <c r="AD341" s="31">
        <f t="shared" si="89"/>
        <v>9.8214285714285712</v>
      </c>
      <c r="AE341" s="31">
        <f t="shared" si="90"/>
        <v>8.9285714285714288</v>
      </c>
      <c r="AG341" s="30">
        <f t="shared" si="96"/>
        <v>288000</v>
      </c>
      <c r="AH341" s="30">
        <f t="shared" si="91"/>
        <v>3.4722222222222224E-2</v>
      </c>
      <c r="AI341" s="31">
        <f t="shared" si="92"/>
        <v>3.8194444444444446</v>
      </c>
      <c r="AJ341" s="31">
        <f t="shared" si="93"/>
        <v>3.4722222222222223</v>
      </c>
      <c r="AK341" s="30">
        <f>IF(W341="si",($S341*'COSTOS DE CREDITOS'!$C$27)/DATA!$G341,"")</f>
        <v>23.538155627766365</v>
      </c>
      <c r="AL341" s="90">
        <f>IF(W341="si",'COSTOS DE CREDITOS'!$C$35,"")</f>
        <v>20.421138461538462</v>
      </c>
      <c r="AM341" s="30">
        <f t="shared" si="97"/>
        <v>615.38461538461547</v>
      </c>
      <c r="AN341" s="30">
        <f t="shared" si="98"/>
        <v>0</v>
      </c>
      <c r="AO341" s="30">
        <f t="shared" si="99"/>
        <v>659.34390947392035</v>
      </c>
      <c r="AP341" s="30">
        <f t="shared" si="100"/>
        <v>1078.7160905260796</v>
      </c>
      <c r="AQ341" s="19">
        <f t="shared" si="101"/>
        <v>0.6206437582857206</v>
      </c>
    </row>
    <row r="342" spans="1:43" x14ac:dyDescent="0.2">
      <c r="A342" s="23" t="s">
        <v>5665</v>
      </c>
      <c r="B342" s="6" t="s">
        <v>5669</v>
      </c>
      <c r="C342" s="6" t="s">
        <v>5670</v>
      </c>
      <c r="D342" s="2">
        <v>143363</v>
      </c>
      <c r="E342" s="2">
        <v>143738</v>
      </c>
      <c r="F342" s="3" t="s">
        <v>451</v>
      </c>
      <c r="G342" s="2">
        <v>14</v>
      </c>
      <c r="H342" s="2">
        <v>143751</v>
      </c>
      <c r="I342" s="3" t="s">
        <v>457</v>
      </c>
      <c r="J342" s="15" t="s">
        <v>5688</v>
      </c>
      <c r="K342" s="24" t="s">
        <v>5688</v>
      </c>
      <c r="L342" s="15">
        <v>44978</v>
      </c>
      <c r="M342" s="15">
        <v>44985</v>
      </c>
      <c r="N342" s="15"/>
      <c r="O342" s="26">
        <f>VLOOKUP(D342,quash!A$2:$I$7791,9,FALSE)</f>
        <v>3</v>
      </c>
      <c r="P342" s="7">
        <v>14000</v>
      </c>
      <c r="Q342" s="26">
        <v>126</v>
      </c>
      <c r="R342" s="19">
        <v>5.4021157160757644E-2</v>
      </c>
      <c r="S342" s="26">
        <v>16</v>
      </c>
      <c r="T342" s="7">
        <v>6000</v>
      </c>
      <c r="U342" s="2">
        <v>142</v>
      </c>
      <c r="V342" s="11">
        <v>1503.37</v>
      </c>
      <c r="W342" s="14" t="s">
        <v>5281</v>
      </c>
      <c r="X342" s="18">
        <v>1</v>
      </c>
      <c r="Y342" s="9">
        <v>6000</v>
      </c>
      <c r="Z342" s="19">
        <f t="shared" si="94"/>
        <v>0</v>
      </c>
      <c r="AA342" s="25">
        <v>1503.37</v>
      </c>
      <c r="AB342" s="30">
        <f t="shared" si="95"/>
        <v>208000</v>
      </c>
      <c r="AC342" s="30">
        <f t="shared" si="88"/>
        <v>2.8846153846153848E-2</v>
      </c>
      <c r="AD342" s="31">
        <f t="shared" si="89"/>
        <v>3.634615384615385</v>
      </c>
      <c r="AE342" s="31">
        <f t="shared" si="90"/>
        <v>4.0961538461538467</v>
      </c>
      <c r="AG342" s="30">
        <f t="shared" si="96"/>
        <v>778000</v>
      </c>
      <c r="AH342" s="30">
        <f t="shared" si="91"/>
        <v>7.7120822622107968E-3</v>
      </c>
      <c r="AI342" s="31">
        <f t="shared" si="92"/>
        <v>0.97172236503856035</v>
      </c>
      <c r="AJ342" s="31">
        <f t="shared" si="93"/>
        <v>1.0951156812339331</v>
      </c>
      <c r="AK342" s="30">
        <f>IF(W342="si",($S342*'COSTOS DE CREDITOS'!$C$27)/DATA!$G342,"")</f>
        <v>23.538155627766365</v>
      </c>
      <c r="AL342" s="90">
        <f>IF(W342="si",'COSTOS DE CREDITOS'!$C$35,"")</f>
        <v>20.421138461538462</v>
      </c>
      <c r="AM342" s="30">
        <f t="shared" si="97"/>
        <v>369.23076923076923</v>
      </c>
      <c r="AN342" s="30">
        <f t="shared" si="98"/>
        <v>0</v>
      </c>
      <c r="AO342" s="30">
        <f t="shared" si="99"/>
        <v>413.19006332007405</v>
      </c>
      <c r="AP342" s="30">
        <f t="shared" si="100"/>
        <v>1090.179936679926</v>
      </c>
      <c r="AQ342" s="19">
        <f t="shared" si="101"/>
        <v>0.72515743741056826</v>
      </c>
    </row>
    <row r="343" spans="1:43" x14ac:dyDescent="0.2">
      <c r="A343" s="23" t="s">
        <v>5665</v>
      </c>
      <c r="B343" s="6" t="s">
        <v>5675</v>
      </c>
      <c r="C343" s="6" t="s">
        <v>5667</v>
      </c>
      <c r="D343" s="2">
        <v>143575</v>
      </c>
      <c r="E343" s="2">
        <v>143882</v>
      </c>
      <c r="F343" s="3" t="s">
        <v>452</v>
      </c>
      <c r="G343" s="2">
        <v>7</v>
      </c>
      <c r="H343" s="2">
        <v>143884</v>
      </c>
      <c r="I343" s="3" t="s">
        <v>458</v>
      </c>
      <c r="J343" s="15">
        <v>44974</v>
      </c>
      <c r="K343" s="24">
        <v>1094793498</v>
      </c>
      <c r="L343" s="15">
        <v>44978</v>
      </c>
      <c r="M343" s="15">
        <v>44985</v>
      </c>
      <c r="N343" s="15"/>
      <c r="O343" s="26">
        <f>VLOOKUP(D343,quash!A$2:$I$7791,9,FALSE)</f>
        <v>5</v>
      </c>
      <c r="P343" s="7">
        <v>5000</v>
      </c>
      <c r="Q343" s="26">
        <v>147</v>
      </c>
      <c r="R343" s="19">
        <v>0.11226939921536</v>
      </c>
      <c r="S343" s="26">
        <v>16</v>
      </c>
      <c r="T343" s="7">
        <v>7000</v>
      </c>
      <c r="U343" s="2">
        <v>132</v>
      </c>
      <c r="V343" s="11">
        <v>1620.67</v>
      </c>
      <c r="W343" s="14" t="s">
        <v>5281</v>
      </c>
      <c r="X343" s="18">
        <v>1</v>
      </c>
      <c r="Y343" s="9">
        <v>7000</v>
      </c>
      <c r="Z343" s="19">
        <f t="shared" si="94"/>
        <v>0</v>
      </c>
      <c r="AA343" s="25">
        <v>1620.67</v>
      </c>
      <c r="AB343" s="30">
        <f t="shared" si="95"/>
        <v>102000</v>
      </c>
      <c r="AC343" s="30">
        <f t="shared" si="88"/>
        <v>6.8627450980392163E-2</v>
      </c>
      <c r="AD343" s="31">
        <f t="shared" si="89"/>
        <v>10.088235294117649</v>
      </c>
      <c r="AE343" s="31">
        <f t="shared" si="90"/>
        <v>9.0588235294117663</v>
      </c>
      <c r="AG343" s="30">
        <f t="shared" si="96"/>
        <v>352000</v>
      </c>
      <c r="AH343" s="30">
        <f t="shared" si="91"/>
        <v>1.9886363636363636E-2</v>
      </c>
      <c r="AI343" s="31">
        <f t="shared" si="92"/>
        <v>2.9232954545454546</v>
      </c>
      <c r="AJ343" s="31">
        <f t="shared" si="93"/>
        <v>2.625</v>
      </c>
      <c r="AK343" s="30">
        <f>IF(W343="si",($S343*'COSTOS DE CREDITOS'!$C$27)/DATA!$G343,"")</f>
        <v>47.07631125553273</v>
      </c>
      <c r="AL343" s="90">
        <f>IF(W343="si",'COSTOS DE CREDITOS'!$C$35,"")</f>
        <v>20.421138461538462</v>
      </c>
      <c r="AM343" s="30">
        <f t="shared" si="97"/>
        <v>430.76923076923077</v>
      </c>
      <c r="AN343" s="30">
        <f t="shared" si="98"/>
        <v>0</v>
      </c>
      <c r="AO343" s="30">
        <f t="shared" si="99"/>
        <v>498.26668048630199</v>
      </c>
      <c r="AP343" s="30">
        <f t="shared" si="100"/>
        <v>1122.4033195136981</v>
      </c>
      <c r="AQ343" s="19">
        <f t="shared" si="101"/>
        <v>0.69255512813447406</v>
      </c>
    </row>
    <row r="344" spans="1:43" x14ac:dyDescent="0.2">
      <c r="A344" s="23" t="s">
        <v>5665</v>
      </c>
      <c r="B344" s="6" t="s">
        <v>5675</v>
      </c>
      <c r="C344" s="6" t="s">
        <v>5667</v>
      </c>
      <c r="D344" s="2">
        <v>143576</v>
      </c>
      <c r="E344" s="2">
        <v>143882</v>
      </c>
      <c r="F344" s="3" t="s">
        <v>452</v>
      </c>
      <c r="G344" s="2">
        <v>7</v>
      </c>
      <c r="H344" s="2">
        <v>143888</v>
      </c>
      <c r="I344" s="3" t="s">
        <v>459</v>
      </c>
      <c r="J344" s="15">
        <v>44974</v>
      </c>
      <c r="K344" s="24">
        <v>1094798177</v>
      </c>
      <c r="L344" s="15">
        <v>44978</v>
      </c>
      <c r="M344" s="15">
        <v>44985</v>
      </c>
      <c r="N344" s="15"/>
      <c r="O344" s="26">
        <f>VLOOKUP(D344,quash!A$2:$I$7791,9,FALSE)</f>
        <v>4</v>
      </c>
      <c r="P344" s="7">
        <v>10000</v>
      </c>
      <c r="Q344" s="26">
        <v>127</v>
      </c>
      <c r="R344" s="19">
        <v>5.24391097594855E-2</v>
      </c>
      <c r="S344" s="26">
        <v>16</v>
      </c>
      <c r="T344" s="7">
        <v>6000</v>
      </c>
      <c r="U344" s="2">
        <v>142</v>
      </c>
      <c r="V344" s="11">
        <v>1503.37</v>
      </c>
      <c r="W344" s="14" t="s">
        <v>5281</v>
      </c>
      <c r="X344" s="18">
        <v>1</v>
      </c>
      <c r="Y344" s="9">
        <v>6000</v>
      </c>
      <c r="Z344" s="19">
        <f t="shared" si="94"/>
        <v>0</v>
      </c>
      <c r="AA344" s="25">
        <v>1503.37</v>
      </c>
      <c r="AB344" s="30">
        <f t="shared" si="95"/>
        <v>263000</v>
      </c>
      <c r="AC344" s="30">
        <f t="shared" si="88"/>
        <v>2.2813688212927757E-2</v>
      </c>
      <c r="AD344" s="31">
        <f t="shared" si="89"/>
        <v>2.8973384030418252</v>
      </c>
      <c r="AE344" s="31">
        <f t="shared" si="90"/>
        <v>3.2395437262357416</v>
      </c>
      <c r="AG344" s="30">
        <f t="shared" si="96"/>
        <v>927000</v>
      </c>
      <c r="AH344" s="30">
        <f t="shared" si="91"/>
        <v>6.4724919093851136E-3</v>
      </c>
      <c r="AI344" s="31">
        <f t="shared" si="92"/>
        <v>0.82200647249190939</v>
      </c>
      <c r="AJ344" s="31">
        <f t="shared" si="93"/>
        <v>0.91909385113268616</v>
      </c>
      <c r="AK344" s="30">
        <f>IF(W344="si",($S344*'COSTOS DE CREDITOS'!$C$27)/DATA!$G344,"")</f>
        <v>47.07631125553273</v>
      </c>
      <c r="AL344" s="90">
        <f>IF(W344="si",'COSTOS DE CREDITOS'!$C$35,"")</f>
        <v>20.421138461538462</v>
      </c>
      <c r="AM344" s="30">
        <f t="shared" si="97"/>
        <v>369.23076923076923</v>
      </c>
      <c r="AN344" s="30">
        <f t="shared" si="98"/>
        <v>0</v>
      </c>
      <c r="AO344" s="30">
        <f t="shared" si="99"/>
        <v>436.72821894784045</v>
      </c>
      <c r="AP344" s="30">
        <f t="shared" si="100"/>
        <v>1066.6417810521593</v>
      </c>
      <c r="AQ344" s="19">
        <f t="shared" si="101"/>
        <v>0.70950050955663568</v>
      </c>
    </row>
    <row r="345" spans="1:43" x14ac:dyDescent="0.2">
      <c r="A345" s="23" t="s">
        <v>5665</v>
      </c>
      <c r="B345" s="6" t="s">
        <v>5675</v>
      </c>
      <c r="C345" s="6" t="s">
        <v>5667</v>
      </c>
      <c r="D345" s="2">
        <v>143657</v>
      </c>
      <c r="E345" s="2">
        <v>143882</v>
      </c>
      <c r="F345" s="3" t="s">
        <v>452</v>
      </c>
      <c r="G345" s="2">
        <v>7</v>
      </c>
      <c r="H345" s="2">
        <v>143889</v>
      </c>
      <c r="I345" s="3" t="s">
        <v>460</v>
      </c>
      <c r="J345" s="15">
        <v>44975</v>
      </c>
      <c r="K345" s="24">
        <v>1095177165</v>
      </c>
      <c r="L345" s="15">
        <v>44978</v>
      </c>
      <c r="M345" s="15">
        <v>44985</v>
      </c>
      <c r="N345" s="15"/>
      <c r="O345" s="26">
        <f>VLOOKUP(D345,quash!A$2:$I$7791,9,FALSE)</f>
        <v>1</v>
      </c>
      <c r="P345" s="7">
        <v>10000</v>
      </c>
      <c r="Q345" s="26">
        <v>132</v>
      </c>
      <c r="R345" s="19">
        <v>5.8283715876113903E-2</v>
      </c>
      <c r="S345" s="26">
        <v>16</v>
      </c>
      <c r="T345" s="7">
        <v>7000</v>
      </c>
      <c r="U345" s="2">
        <v>142</v>
      </c>
      <c r="V345" s="11">
        <v>1758.65</v>
      </c>
      <c r="W345" s="14" t="s">
        <v>5281</v>
      </c>
      <c r="X345" s="18">
        <v>1</v>
      </c>
      <c r="Y345" s="9">
        <v>7000</v>
      </c>
      <c r="Z345" s="19">
        <f t="shared" si="94"/>
        <v>0</v>
      </c>
      <c r="AA345" s="25">
        <v>1758.65</v>
      </c>
      <c r="AB345" s="30">
        <f t="shared" si="95"/>
        <v>462000</v>
      </c>
      <c r="AC345" s="30">
        <f t="shared" si="88"/>
        <v>1.5151515151515152E-2</v>
      </c>
      <c r="AD345" s="31">
        <f t="shared" si="89"/>
        <v>2</v>
      </c>
      <c r="AE345" s="31">
        <f t="shared" si="90"/>
        <v>2.1515151515151514</v>
      </c>
      <c r="AG345" s="30">
        <f t="shared" si="96"/>
        <v>2427000</v>
      </c>
      <c r="AH345" s="30">
        <f t="shared" si="91"/>
        <v>2.88421920065925E-3</v>
      </c>
      <c r="AI345" s="31">
        <f t="shared" si="92"/>
        <v>0.38071693448702099</v>
      </c>
      <c r="AJ345" s="31">
        <f t="shared" si="93"/>
        <v>0.40955912649361348</v>
      </c>
      <c r="AK345" s="30">
        <f>IF(W345="si",($S345*'COSTOS DE CREDITOS'!$C$27)/DATA!$G345,"")</f>
        <v>47.07631125553273</v>
      </c>
      <c r="AL345" s="90">
        <f>IF(W345="si",'COSTOS DE CREDITOS'!$C$35,"")</f>
        <v>20.421138461538462</v>
      </c>
      <c r="AM345" s="30">
        <f t="shared" si="97"/>
        <v>430.76923076923077</v>
      </c>
      <c r="AN345" s="30">
        <f t="shared" si="98"/>
        <v>0</v>
      </c>
      <c r="AO345" s="30">
        <f t="shared" si="99"/>
        <v>498.26668048630199</v>
      </c>
      <c r="AP345" s="30">
        <f t="shared" si="100"/>
        <v>1260.3833195136981</v>
      </c>
      <c r="AQ345" s="19">
        <f t="shared" si="101"/>
        <v>0.71667660962311885</v>
      </c>
    </row>
    <row r="346" spans="1:43" x14ac:dyDescent="0.2">
      <c r="A346" s="23" t="s">
        <v>5665</v>
      </c>
      <c r="B346" s="6" t="s">
        <v>5677</v>
      </c>
      <c r="C346" s="6" t="s">
        <v>5667</v>
      </c>
      <c r="D346" s="2">
        <v>143666</v>
      </c>
      <c r="E346" s="2">
        <v>143867</v>
      </c>
      <c r="F346" s="3" t="s">
        <v>461</v>
      </c>
      <c r="G346" s="2">
        <v>6</v>
      </c>
      <c r="H346" s="2">
        <v>143900</v>
      </c>
      <c r="I346" s="3" t="s">
        <v>462</v>
      </c>
      <c r="J346" s="15">
        <v>44975</v>
      </c>
      <c r="K346" s="24">
        <v>1095223492</v>
      </c>
      <c r="L346" s="15">
        <v>44979</v>
      </c>
      <c r="M346" s="15">
        <v>44985</v>
      </c>
      <c r="N346" s="15"/>
      <c r="O346" s="26">
        <f>VLOOKUP(D346,quash!A$2:$I$7791,9,FALSE)</f>
        <v>2</v>
      </c>
      <c r="P346" s="7">
        <v>10000</v>
      </c>
      <c r="Q346" s="26">
        <v>127</v>
      </c>
      <c r="R346" s="19">
        <v>5.24391097594855E-2</v>
      </c>
      <c r="S346" s="26">
        <v>16</v>
      </c>
      <c r="T346" s="7">
        <v>6000</v>
      </c>
      <c r="U346" s="2">
        <v>142</v>
      </c>
      <c r="V346" s="11">
        <v>1503.37</v>
      </c>
      <c r="W346" s="14" t="s">
        <v>5281</v>
      </c>
      <c r="X346" s="18">
        <v>1</v>
      </c>
      <c r="Y346" s="9">
        <v>6000</v>
      </c>
      <c r="Z346" s="19">
        <f t="shared" si="94"/>
        <v>0</v>
      </c>
      <c r="AA346" s="25">
        <v>1503.37</v>
      </c>
      <c r="AB346" s="30">
        <f t="shared" si="95"/>
        <v>471000</v>
      </c>
      <c r="AC346" s="30">
        <f t="shared" si="88"/>
        <v>1.2738853503184714E-2</v>
      </c>
      <c r="AD346" s="31">
        <f t="shared" si="89"/>
        <v>1.6178343949044587</v>
      </c>
      <c r="AE346" s="31">
        <f t="shared" si="90"/>
        <v>1.8089171974522293</v>
      </c>
      <c r="AG346" s="30">
        <f t="shared" si="96"/>
        <v>1695000</v>
      </c>
      <c r="AH346" s="30">
        <f t="shared" ref="AH346:AH377" si="102">IFERROR($T346/AG346,"")</f>
        <v>3.5398230088495575E-3</v>
      </c>
      <c r="AI346" s="31">
        <f t="shared" ref="AI346:AI377" si="103">IFERROR(AH346*$Q346,"")</f>
        <v>0.44955752212389377</v>
      </c>
      <c r="AJ346" s="31">
        <f t="shared" ref="AJ346:AJ358" si="104">IFERROR(AH346*$U346,"")</f>
        <v>0.50265486725663711</v>
      </c>
      <c r="AK346" s="30">
        <f>IF(W346="si",($S346*'COSTOS DE CREDITOS'!$C$27)/DATA!$G346,"")</f>
        <v>54.922363131454851</v>
      </c>
      <c r="AL346" s="90">
        <f>IF(W346="si",'COSTOS DE CREDITOS'!$C$35,"")</f>
        <v>20.421138461538462</v>
      </c>
      <c r="AM346" s="30">
        <f t="shared" si="97"/>
        <v>369.23076923076923</v>
      </c>
      <c r="AN346" s="30">
        <f t="shared" si="98"/>
        <v>0</v>
      </c>
      <c r="AO346" s="30">
        <f t="shared" si="99"/>
        <v>444.5742708237625</v>
      </c>
      <c r="AP346" s="30">
        <f t="shared" si="100"/>
        <v>1058.7957291762373</v>
      </c>
      <c r="AQ346" s="19">
        <f t="shared" si="101"/>
        <v>0.70428153360532497</v>
      </c>
    </row>
    <row r="347" spans="1:43" x14ac:dyDescent="0.2">
      <c r="A347" s="23" t="s">
        <v>5665</v>
      </c>
      <c r="B347" s="6" t="s">
        <v>5674</v>
      </c>
      <c r="C347" s="6" t="s">
        <v>5670</v>
      </c>
      <c r="D347" s="2">
        <v>142199</v>
      </c>
      <c r="E347" s="2">
        <v>142520</v>
      </c>
      <c r="F347" s="3" t="s">
        <v>463</v>
      </c>
      <c r="G347" s="2">
        <v>7</v>
      </c>
      <c r="H347" s="2">
        <v>142526</v>
      </c>
      <c r="I347" s="3" t="s">
        <v>464</v>
      </c>
      <c r="J347" s="15">
        <v>44959</v>
      </c>
      <c r="K347" s="24">
        <v>1087037587</v>
      </c>
      <c r="L347" s="15">
        <v>44966</v>
      </c>
      <c r="M347" s="15">
        <v>44985</v>
      </c>
      <c r="N347" s="15"/>
      <c r="O347" s="26">
        <f>VLOOKUP(D347,quash!A$2:$I$7791,9,FALSE)</f>
        <v>2</v>
      </c>
      <c r="P347" s="7">
        <v>12000</v>
      </c>
      <c r="Q347" s="26">
        <v>122</v>
      </c>
      <c r="R347" s="19">
        <v>4.8894826895459244E-2</v>
      </c>
      <c r="S347" s="26">
        <v>16</v>
      </c>
      <c r="T347" s="7">
        <v>6000</v>
      </c>
      <c r="U347" s="2">
        <v>142</v>
      </c>
      <c r="V347" s="11">
        <v>1503.37</v>
      </c>
      <c r="W347" s="14" t="s">
        <v>5281</v>
      </c>
      <c r="X347" s="18">
        <v>1</v>
      </c>
      <c r="Y347" s="9">
        <v>6000</v>
      </c>
      <c r="Z347" s="19">
        <f t="shared" si="94"/>
        <v>0</v>
      </c>
      <c r="AA347" s="25">
        <v>1503.37</v>
      </c>
      <c r="AB347" s="30">
        <f t="shared" si="95"/>
        <v>471000</v>
      </c>
      <c r="AC347" s="30">
        <f t="shared" si="88"/>
        <v>1.2738853503184714E-2</v>
      </c>
      <c r="AD347" s="31">
        <f t="shared" si="89"/>
        <v>1.5541401273885351</v>
      </c>
      <c r="AE347" s="31">
        <f t="shared" si="90"/>
        <v>1.8089171974522293</v>
      </c>
      <c r="AG347" s="30">
        <f t="shared" si="96"/>
        <v>1695000</v>
      </c>
      <c r="AH347" s="30">
        <f t="shared" si="102"/>
        <v>3.5398230088495575E-3</v>
      </c>
      <c r="AI347" s="31">
        <f t="shared" si="103"/>
        <v>0.43185840707964601</v>
      </c>
      <c r="AJ347" s="31">
        <f t="shared" si="104"/>
        <v>0.50265486725663711</v>
      </c>
      <c r="AK347" s="30">
        <f>IF(W347="si",($S347*'COSTOS DE CREDITOS'!$C$27)/DATA!$G347,"")</f>
        <v>47.07631125553273</v>
      </c>
      <c r="AL347" s="90">
        <f>IF(W347="si",'COSTOS DE CREDITOS'!$C$35,"")</f>
        <v>20.421138461538462</v>
      </c>
      <c r="AM347" s="30">
        <f t="shared" si="97"/>
        <v>369.23076923076923</v>
      </c>
      <c r="AN347" s="30">
        <f t="shared" si="98"/>
        <v>0</v>
      </c>
      <c r="AO347" s="30">
        <f t="shared" si="99"/>
        <v>436.72821894784045</v>
      </c>
      <c r="AP347" s="30">
        <f t="shared" si="100"/>
        <v>1066.6417810521593</v>
      </c>
      <c r="AQ347" s="19">
        <f t="shared" si="101"/>
        <v>0.70950050955663568</v>
      </c>
    </row>
    <row r="348" spans="1:43" x14ac:dyDescent="0.2">
      <c r="A348" s="23" t="s">
        <v>5665</v>
      </c>
      <c r="B348" s="6" t="s">
        <v>5674</v>
      </c>
      <c r="C348" s="6" t="s">
        <v>5670</v>
      </c>
      <c r="D348" s="2">
        <v>142332</v>
      </c>
      <c r="E348" s="2">
        <v>142520</v>
      </c>
      <c r="F348" s="3" t="s">
        <v>463</v>
      </c>
      <c r="G348" s="2">
        <v>7</v>
      </c>
      <c r="H348" s="2">
        <v>142527</v>
      </c>
      <c r="I348" s="3" t="s">
        <v>465</v>
      </c>
      <c r="J348" s="15">
        <v>44960</v>
      </c>
      <c r="K348" s="24">
        <v>1087677661</v>
      </c>
      <c r="L348" s="15">
        <v>44966</v>
      </c>
      <c r="M348" s="15">
        <v>44985</v>
      </c>
      <c r="N348" s="15"/>
      <c r="O348" s="26">
        <f>VLOOKUP(D348,quash!A$2:$I$7791,9,FALSE)</f>
        <v>2</v>
      </c>
      <c r="P348" s="7">
        <v>12000</v>
      </c>
      <c r="Q348" s="26">
        <v>122</v>
      </c>
      <c r="R348" s="19">
        <v>4.4527436709070889E-2</v>
      </c>
      <c r="S348" s="26">
        <v>16</v>
      </c>
      <c r="T348" s="7">
        <v>10000</v>
      </c>
      <c r="U348" s="2">
        <v>142</v>
      </c>
      <c r="V348" s="11">
        <v>2510.34</v>
      </c>
      <c r="W348" s="14" t="s">
        <v>5281</v>
      </c>
      <c r="X348" s="18">
        <v>1</v>
      </c>
      <c r="Y348" s="9">
        <v>10000</v>
      </c>
      <c r="Z348" s="19">
        <f t="shared" si="94"/>
        <v>0</v>
      </c>
      <c r="AA348" s="25">
        <v>2510.34</v>
      </c>
      <c r="AB348" s="30">
        <f t="shared" si="95"/>
        <v>471000</v>
      </c>
      <c r="AC348" s="30">
        <f t="shared" si="88"/>
        <v>2.1231422505307854E-2</v>
      </c>
      <c r="AD348" s="31">
        <f t="shared" si="89"/>
        <v>2.5902335456475583</v>
      </c>
      <c r="AE348" s="31">
        <f t="shared" si="90"/>
        <v>3.0148619957537153</v>
      </c>
      <c r="AG348" s="30">
        <f t="shared" si="96"/>
        <v>1695000</v>
      </c>
      <c r="AH348" s="30">
        <f t="shared" si="102"/>
        <v>5.8997050147492625E-3</v>
      </c>
      <c r="AI348" s="31">
        <f t="shared" si="103"/>
        <v>0.71976401179940996</v>
      </c>
      <c r="AJ348" s="31">
        <f t="shared" si="104"/>
        <v>0.83775811209439532</v>
      </c>
      <c r="AK348" s="30">
        <f>IF(W348="si",($S348*'COSTOS DE CREDITOS'!$C$27)/DATA!$G348,"")</f>
        <v>47.07631125553273</v>
      </c>
      <c r="AL348" s="90">
        <f>IF(W348="si",'COSTOS DE CREDITOS'!$C$35,"")</f>
        <v>20.421138461538462</v>
      </c>
      <c r="AM348" s="30">
        <f t="shared" si="97"/>
        <v>615.38461538461547</v>
      </c>
      <c r="AN348" s="30">
        <f t="shared" si="98"/>
        <v>0</v>
      </c>
      <c r="AO348" s="30">
        <f t="shared" si="99"/>
        <v>682.88206510168663</v>
      </c>
      <c r="AP348" s="30">
        <f t="shared" si="100"/>
        <v>1827.4579348983134</v>
      </c>
      <c r="AQ348" s="19">
        <f t="shared" si="101"/>
        <v>0.72797228060673591</v>
      </c>
    </row>
    <row r="349" spans="1:43" x14ac:dyDescent="0.2">
      <c r="A349" s="23" t="s">
        <v>5665</v>
      </c>
      <c r="B349" s="6" t="s">
        <v>5674</v>
      </c>
      <c r="C349" s="6" t="s">
        <v>5670</v>
      </c>
      <c r="D349" s="2">
        <v>142434</v>
      </c>
      <c r="E349" s="2">
        <v>142520</v>
      </c>
      <c r="F349" s="3" t="s">
        <v>463</v>
      </c>
      <c r="G349" s="2">
        <v>7</v>
      </c>
      <c r="H349" s="2">
        <v>142528</v>
      </c>
      <c r="I349" s="3" t="s">
        <v>466</v>
      </c>
      <c r="J349" s="15">
        <v>44964</v>
      </c>
      <c r="K349" s="24">
        <v>1089181797</v>
      </c>
      <c r="L349" s="15">
        <v>44966</v>
      </c>
      <c r="M349" s="15">
        <v>44985</v>
      </c>
      <c r="N349" s="15"/>
      <c r="O349" s="26">
        <f>VLOOKUP(D349,quash!A$2:$I$7791,9,FALSE)</f>
        <v>1</v>
      </c>
      <c r="P349" s="7">
        <v>13000</v>
      </c>
      <c r="Q349" s="26">
        <v>129</v>
      </c>
      <c r="R349" s="19">
        <v>5.5171297012124164E-2</v>
      </c>
      <c r="S349" s="26">
        <v>16</v>
      </c>
      <c r="T349" s="7">
        <v>5000</v>
      </c>
      <c r="U349" s="2">
        <v>147</v>
      </c>
      <c r="V349" s="11">
        <v>1303.3399999999999</v>
      </c>
      <c r="W349" s="14" t="s">
        <v>5281</v>
      </c>
      <c r="X349" s="18">
        <v>1</v>
      </c>
      <c r="Y349" s="9">
        <v>5000</v>
      </c>
      <c r="Z349" s="19">
        <f t="shared" si="94"/>
        <v>0</v>
      </c>
      <c r="AA349" s="25">
        <v>1303.3399999999999</v>
      </c>
      <c r="AB349" s="30">
        <f t="shared" si="95"/>
        <v>462000</v>
      </c>
      <c r="AC349" s="30">
        <f t="shared" si="88"/>
        <v>1.0822510822510822E-2</v>
      </c>
      <c r="AD349" s="31">
        <f t="shared" si="89"/>
        <v>1.3961038961038961</v>
      </c>
      <c r="AE349" s="31">
        <f t="shared" si="90"/>
        <v>1.5909090909090908</v>
      </c>
      <c r="AG349" s="30">
        <f t="shared" si="96"/>
        <v>2427000</v>
      </c>
      <c r="AH349" s="30">
        <f t="shared" si="102"/>
        <v>2.0601565718994645E-3</v>
      </c>
      <c r="AI349" s="31">
        <f t="shared" si="103"/>
        <v>0.2657601977750309</v>
      </c>
      <c r="AJ349" s="31">
        <f t="shared" si="104"/>
        <v>0.30284301606922126</v>
      </c>
      <c r="AK349" s="30">
        <f>IF(W349="si",($S349*'COSTOS DE CREDITOS'!$C$27)/DATA!$G349,"")</f>
        <v>47.07631125553273</v>
      </c>
      <c r="AL349" s="90">
        <f>IF(W349="si",'COSTOS DE CREDITOS'!$C$35,"")</f>
        <v>20.421138461538462</v>
      </c>
      <c r="AM349" s="30">
        <f t="shared" si="97"/>
        <v>307.69230769230774</v>
      </c>
      <c r="AN349" s="30">
        <f t="shared" si="98"/>
        <v>0</v>
      </c>
      <c r="AO349" s="30">
        <f t="shared" si="99"/>
        <v>375.1897574093789</v>
      </c>
      <c r="AP349" s="30">
        <f t="shared" si="100"/>
        <v>928.15024259062102</v>
      </c>
      <c r="AQ349" s="19">
        <f t="shared" si="101"/>
        <v>0.71213209338363059</v>
      </c>
    </row>
    <row r="350" spans="1:43" x14ac:dyDescent="0.2">
      <c r="A350" s="23" t="s">
        <v>5665</v>
      </c>
      <c r="B350" s="6" t="s">
        <v>5679</v>
      </c>
      <c r="C350" s="6" t="s">
        <v>5680</v>
      </c>
      <c r="D350" s="4">
        <v>143126</v>
      </c>
      <c r="E350" s="4">
        <v>144048</v>
      </c>
      <c r="F350" s="5" t="s">
        <v>467</v>
      </c>
      <c r="G350" s="2">
        <v>6</v>
      </c>
      <c r="H350" s="4">
        <v>144049</v>
      </c>
      <c r="I350" s="5" t="s">
        <v>468</v>
      </c>
      <c r="J350" s="15">
        <v>44971</v>
      </c>
      <c r="K350" s="24">
        <v>1092811854</v>
      </c>
      <c r="L350" s="15">
        <v>44980</v>
      </c>
      <c r="M350" s="15">
        <v>44985</v>
      </c>
      <c r="N350" s="15"/>
      <c r="O350" s="26">
        <f>VLOOKUP(D350,quash!A$2:$I$7791,9,FALSE)</f>
        <v>1</v>
      </c>
      <c r="P350" s="7">
        <v>5000</v>
      </c>
      <c r="Q350" s="26">
        <v>147</v>
      </c>
      <c r="R350" s="19">
        <v>0.11226939921536</v>
      </c>
      <c r="S350" s="26">
        <v>16</v>
      </c>
      <c r="T350" s="8">
        <v>6000</v>
      </c>
      <c r="U350" s="4">
        <v>142</v>
      </c>
      <c r="V350" s="10">
        <v>1503.37</v>
      </c>
      <c r="W350" s="14" t="s">
        <v>5281</v>
      </c>
      <c r="X350" s="18">
        <v>1</v>
      </c>
      <c r="Y350" s="9">
        <v>6000</v>
      </c>
      <c r="Z350" s="19">
        <f t="shared" si="94"/>
        <v>0</v>
      </c>
      <c r="AA350" s="25">
        <v>1503.37</v>
      </c>
      <c r="AB350" s="30">
        <f t="shared" si="95"/>
        <v>462000</v>
      </c>
      <c r="AC350" s="30">
        <f t="shared" si="88"/>
        <v>1.2987012987012988E-2</v>
      </c>
      <c r="AD350" s="31">
        <f t="shared" si="89"/>
        <v>1.9090909090909092</v>
      </c>
      <c r="AE350" s="31">
        <f t="shared" si="90"/>
        <v>1.8441558441558443</v>
      </c>
      <c r="AG350" s="30">
        <f t="shared" si="96"/>
        <v>2427000</v>
      </c>
      <c r="AH350" s="30">
        <f t="shared" si="102"/>
        <v>2.472187886279357E-3</v>
      </c>
      <c r="AI350" s="31">
        <f t="shared" si="103"/>
        <v>0.36341161928306548</v>
      </c>
      <c r="AJ350" s="31">
        <f t="shared" si="104"/>
        <v>0.35105067985166871</v>
      </c>
      <c r="AK350" s="30">
        <f>IF(W350="si",($S350*'COSTOS DE CREDITOS'!$C$27)/DATA!$G350,"")</f>
        <v>54.922363131454851</v>
      </c>
      <c r="AL350" s="90">
        <f>IF(W350="si",'COSTOS DE CREDITOS'!$C$35,"")</f>
        <v>20.421138461538462</v>
      </c>
      <c r="AM350" s="30">
        <f t="shared" si="97"/>
        <v>369.23076923076923</v>
      </c>
      <c r="AN350" s="30">
        <f t="shared" si="98"/>
        <v>0</v>
      </c>
      <c r="AO350" s="30">
        <f t="shared" si="99"/>
        <v>444.5742708237625</v>
      </c>
      <c r="AP350" s="30">
        <f t="shared" si="100"/>
        <v>1058.7957291762373</v>
      </c>
      <c r="AQ350" s="19">
        <f t="shared" si="101"/>
        <v>0.70428153360532497</v>
      </c>
    </row>
    <row r="351" spans="1:43" x14ac:dyDescent="0.2">
      <c r="A351" s="23" t="s">
        <v>5665</v>
      </c>
      <c r="B351" s="6" t="s">
        <v>5676</v>
      </c>
      <c r="C351" s="6" t="s">
        <v>5670</v>
      </c>
      <c r="D351" s="2">
        <v>143933</v>
      </c>
      <c r="E351" s="2">
        <v>144035</v>
      </c>
      <c r="F351" s="3" t="s">
        <v>469</v>
      </c>
      <c r="G351" s="2">
        <v>6</v>
      </c>
      <c r="H351" s="2">
        <v>144041</v>
      </c>
      <c r="I351" s="3" t="s">
        <v>470</v>
      </c>
      <c r="J351" s="15">
        <v>44979</v>
      </c>
      <c r="K351" s="24">
        <v>1096911628</v>
      </c>
      <c r="L351" s="15">
        <v>44980</v>
      </c>
      <c r="M351" s="15">
        <v>44985</v>
      </c>
      <c r="N351" s="15"/>
      <c r="O351" s="26">
        <f>VLOOKUP(D351,quash!A$2:$I$7791,9,FALSE)</f>
        <v>2</v>
      </c>
      <c r="P351" s="7">
        <v>9000</v>
      </c>
      <c r="Q351" s="26">
        <v>147</v>
      </c>
      <c r="R351" s="19">
        <v>7.9000519063170502E-2</v>
      </c>
      <c r="S351" s="93">
        <v>26</v>
      </c>
      <c r="T351" s="7">
        <v>10000</v>
      </c>
      <c r="U351" s="2">
        <v>142</v>
      </c>
      <c r="V351" s="11">
        <v>2510.34</v>
      </c>
      <c r="W351" s="14" t="s">
        <v>5281</v>
      </c>
      <c r="X351" s="18">
        <v>0.62471048212862978</v>
      </c>
      <c r="Y351" s="9">
        <v>6247.1048212862979</v>
      </c>
      <c r="Z351" s="19">
        <f t="shared" si="94"/>
        <v>-0.37528951787137022</v>
      </c>
      <c r="AA351" s="25">
        <v>1568.2357117067845</v>
      </c>
      <c r="AB351" s="30">
        <f t="shared" si="95"/>
        <v>471000</v>
      </c>
      <c r="AC351" s="30">
        <f t="shared" si="88"/>
        <v>2.1231422505307854E-2</v>
      </c>
      <c r="AD351" s="31">
        <f t="shared" si="89"/>
        <v>3.1210191082802545</v>
      </c>
      <c r="AE351" s="31">
        <f t="shared" si="90"/>
        <v>3.0148619957537153</v>
      </c>
      <c r="AG351" s="30">
        <f t="shared" si="96"/>
        <v>1695000</v>
      </c>
      <c r="AH351" s="30">
        <f t="shared" si="102"/>
        <v>5.8997050147492625E-3</v>
      </c>
      <c r="AI351" s="31">
        <f t="shared" si="103"/>
        <v>0.86725663716814161</v>
      </c>
      <c r="AJ351" s="31">
        <f t="shared" si="104"/>
        <v>0.83775811209439532</v>
      </c>
      <c r="AK351" s="30">
        <f>IF(W351="si",($S351*'COSTOS DE CREDITOS'!$C$27)/DATA!$G351,"")</f>
        <v>89.248840088614131</v>
      </c>
      <c r="AL351" s="90">
        <f>IF(W351="si",'COSTOS DE CREDITOS'!$C$35,"")</f>
        <v>20.421138461538462</v>
      </c>
      <c r="AM351" s="30">
        <f t="shared" si="97"/>
        <v>1000</v>
      </c>
      <c r="AN351" s="30">
        <f t="shared" si="98"/>
        <v>3752.8951787137021</v>
      </c>
      <c r="AO351" s="30">
        <f t="shared" si="99"/>
        <v>4862.5651572638544</v>
      </c>
      <c r="AP351" s="30">
        <f t="shared" si="100"/>
        <v>-3294.3294455570699</v>
      </c>
      <c r="AQ351" s="19">
        <f t="shared" si="101"/>
        <v>-2.1006596272263796</v>
      </c>
    </row>
    <row r="352" spans="1:43" x14ac:dyDescent="0.2">
      <c r="A352" s="23" t="s">
        <v>5665</v>
      </c>
      <c r="B352" s="6" t="s">
        <v>5679</v>
      </c>
      <c r="C352" s="6" t="s">
        <v>5680</v>
      </c>
      <c r="D352" s="2">
        <v>142985</v>
      </c>
      <c r="E352" s="2">
        <v>144048</v>
      </c>
      <c r="F352" s="3" t="s">
        <v>467</v>
      </c>
      <c r="G352" s="2">
        <v>6</v>
      </c>
      <c r="H352" s="2">
        <v>144050</v>
      </c>
      <c r="I352" s="3" t="s">
        <v>471</v>
      </c>
      <c r="J352" s="15">
        <v>44970</v>
      </c>
      <c r="K352" s="24">
        <v>1092344358</v>
      </c>
      <c r="L352" s="15">
        <v>44980</v>
      </c>
      <c r="M352" s="15">
        <v>44985</v>
      </c>
      <c r="N352" s="15"/>
      <c r="O352" s="26">
        <f>VLOOKUP(D352,quash!A$2:$I$7791,9,FALSE)</f>
        <v>2</v>
      </c>
      <c r="P352" s="7">
        <v>5000</v>
      </c>
      <c r="Q352" s="26">
        <v>147</v>
      </c>
      <c r="R352" s="19">
        <v>0.11226939921536003</v>
      </c>
      <c r="S352" s="26">
        <v>16</v>
      </c>
      <c r="T352" s="7">
        <v>10000</v>
      </c>
      <c r="U352" s="2">
        <v>142</v>
      </c>
      <c r="V352" s="11">
        <v>2510.34</v>
      </c>
      <c r="W352" s="14" t="s">
        <v>5281</v>
      </c>
      <c r="X352" s="18">
        <v>1</v>
      </c>
      <c r="Y352" s="9">
        <v>10000</v>
      </c>
      <c r="Z352" s="19">
        <f t="shared" si="94"/>
        <v>0</v>
      </c>
      <c r="AA352" s="25">
        <v>2510.34</v>
      </c>
      <c r="AB352" s="30">
        <f t="shared" si="95"/>
        <v>471000</v>
      </c>
      <c r="AC352" s="30">
        <f t="shared" si="88"/>
        <v>2.1231422505307854E-2</v>
      </c>
      <c r="AD352" s="31">
        <f t="shared" si="89"/>
        <v>3.1210191082802545</v>
      </c>
      <c r="AE352" s="31">
        <f t="shared" si="90"/>
        <v>3.0148619957537153</v>
      </c>
      <c r="AG352" s="30">
        <f t="shared" si="96"/>
        <v>1695000</v>
      </c>
      <c r="AH352" s="30">
        <f t="shared" si="102"/>
        <v>5.8997050147492625E-3</v>
      </c>
      <c r="AI352" s="31">
        <f t="shared" si="103"/>
        <v>0.86725663716814161</v>
      </c>
      <c r="AJ352" s="31">
        <f t="shared" si="104"/>
        <v>0.83775811209439532</v>
      </c>
      <c r="AK352" s="30">
        <f>IF(W352="si",($S352*'COSTOS DE CREDITOS'!$C$27)/DATA!$G352,"")</f>
        <v>54.922363131454851</v>
      </c>
      <c r="AL352" s="90">
        <f>IF(W352="si",'COSTOS DE CREDITOS'!$C$35,"")</f>
        <v>20.421138461538462</v>
      </c>
      <c r="AM352" s="30">
        <f t="shared" si="97"/>
        <v>615.38461538461547</v>
      </c>
      <c r="AN352" s="30">
        <f t="shared" si="98"/>
        <v>0</v>
      </c>
      <c r="AO352" s="30">
        <f t="shared" si="99"/>
        <v>690.72811697760881</v>
      </c>
      <c r="AP352" s="30">
        <f t="shared" si="100"/>
        <v>1819.6118830223913</v>
      </c>
      <c r="AQ352" s="19">
        <f t="shared" si="101"/>
        <v>0.72484678689834492</v>
      </c>
    </row>
    <row r="353" spans="1:43" x14ac:dyDescent="0.2">
      <c r="A353" s="23" t="s">
        <v>5665</v>
      </c>
      <c r="B353" s="6" t="s">
        <v>5679</v>
      </c>
      <c r="C353" s="6" t="s">
        <v>5680</v>
      </c>
      <c r="D353" s="2">
        <v>143155</v>
      </c>
      <c r="E353" s="2">
        <v>144048</v>
      </c>
      <c r="F353" s="3" t="s">
        <v>467</v>
      </c>
      <c r="G353" s="2">
        <v>6</v>
      </c>
      <c r="H353" s="2">
        <v>144051</v>
      </c>
      <c r="I353" s="3" t="s">
        <v>472</v>
      </c>
      <c r="J353" s="15">
        <v>44971</v>
      </c>
      <c r="K353" s="24">
        <v>1092905799</v>
      </c>
      <c r="L353" s="15">
        <v>44980</v>
      </c>
      <c r="M353" s="15">
        <v>44985</v>
      </c>
      <c r="N353" s="15"/>
      <c r="O353" s="26">
        <f>VLOOKUP(D353,quash!A$2:$I$7791,9,FALSE)</f>
        <v>4</v>
      </c>
      <c r="P353" s="7">
        <v>5000</v>
      </c>
      <c r="Q353" s="26">
        <v>147</v>
      </c>
      <c r="R353" s="19">
        <v>0.11226939921536</v>
      </c>
      <c r="S353" s="26">
        <v>16</v>
      </c>
      <c r="T353" s="7">
        <v>6000</v>
      </c>
      <c r="U353" s="2">
        <v>142</v>
      </c>
      <c r="V353" s="11">
        <v>1503.37</v>
      </c>
      <c r="W353" s="14" t="s">
        <v>5281</v>
      </c>
      <c r="X353" s="18">
        <v>1</v>
      </c>
      <c r="Y353" s="9">
        <v>6000</v>
      </c>
      <c r="Z353" s="19">
        <f t="shared" si="94"/>
        <v>0</v>
      </c>
      <c r="AA353" s="25">
        <v>1503.37</v>
      </c>
      <c r="AB353" s="30">
        <f t="shared" si="95"/>
        <v>263000</v>
      </c>
      <c r="AC353" s="30">
        <f t="shared" si="88"/>
        <v>2.2813688212927757E-2</v>
      </c>
      <c r="AD353" s="31">
        <f t="shared" si="89"/>
        <v>3.3536121673003803</v>
      </c>
      <c r="AE353" s="31">
        <f t="shared" si="90"/>
        <v>3.2395437262357416</v>
      </c>
      <c r="AG353" s="30">
        <f t="shared" si="96"/>
        <v>927000</v>
      </c>
      <c r="AH353" s="30">
        <f t="shared" si="102"/>
        <v>6.4724919093851136E-3</v>
      </c>
      <c r="AI353" s="31">
        <f t="shared" si="103"/>
        <v>0.95145631067961167</v>
      </c>
      <c r="AJ353" s="31">
        <f t="shared" si="104"/>
        <v>0.91909385113268616</v>
      </c>
      <c r="AK353" s="30">
        <f>IF(W353="si",($S353*'COSTOS DE CREDITOS'!$C$27)/DATA!$G353,"")</f>
        <v>54.922363131454851</v>
      </c>
      <c r="AL353" s="90">
        <f>IF(W353="si",'COSTOS DE CREDITOS'!$C$35,"")</f>
        <v>20.421138461538462</v>
      </c>
      <c r="AM353" s="30">
        <f t="shared" si="97"/>
        <v>369.23076923076923</v>
      </c>
      <c r="AN353" s="30">
        <f t="shared" si="98"/>
        <v>0</v>
      </c>
      <c r="AO353" s="30">
        <f t="shared" si="99"/>
        <v>444.5742708237625</v>
      </c>
      <c r="AP353" s="30">
        <f t="shared" si="100"/>
        <v>1058.7957291762373</v>
      </c>
      <c r="AQ353" s="19">
        <f t="shared" si="101"/>
        <v>0.70428153360532497</v>
      </c>
    </row>
    <row r="354" spans="1:43" x14ac:dyDescent="0.2">
      <c r="A354" s="23" t="s">
        <v>5665</v>
      </c>
      <c r="B354" s="6" t="s">
        <v>5679</v>
      </c>
      <c r="C354" s="6" t="s">
        <v>5680</v>
      </c>
      <c r="D354" s="2">
        <v>143417</v>
      </c>
      <c r="E354" s="2">
        <v>144048</v>
      </c>
      <c r="F354" s="3" t="s">
        <v>467</v>
      </c>
      <c r="G354" s="2">
        <v>6</v>
      </c>
      <c r="H354" s="2">
        <v>144052</v>
      </c>
      <c r="I354" s="3" t="s">
        <v>473</v>
      </c>
      <c r="J354" s="15">
        <v>44973</v>
      </c>
      <c r="K354" s="24">
        <v>1093857700</v>
      </c>
      <c r="L354" s="15">
        <v>44980</v>
      </c>
      <c r="M354" s="15">
        <v>44985</v>
      </c>
      <c r="N354" s="15"/>
      <c r="O354" s="26">
        <f>VLOOKUP(D354,quash!A$2:$I$7791,9,FALSE)</f>
        <v>1</v>
      </c>
      <c r="P354" s="7">
        <v>5000</v>
      </c>
      <c r="Q354" s="26">
        <v>147</v>
      </c>
      <c r="R354" s="19">
        <v>0.11226939921536</v>
      </c>
      <c r="S354" s="26">
        <v>16</v>
      </c>
      <c r="T354" s="7">
        <v>7000</v>
      </c>
      <c r="U354" s="2">
        <v>142</v>
      </c>
      <c r="V354" s="11">
        <v>1758.65</v>
      </c>
      <c r="W354" s="14" t="s">
        <v>5281</v>
      </c>
      <c r="X354" s="18">
        <v>1</v>
      </c>
      <c r="Y354" s="9">
        <v>7000</v>
      </c>
      <c r="Z354" s="19">
        <f t="shared" si="94"/>
        <v>0</v>
      </c>
      <c r="AA354" s="25">
        <v>1758.65</v>
      </c>
      <c r="AB354" s="30">
        <f t="shared" si="95"/>
        <v>462000</v>
      </c>
      <c r="AC354" s="30">
        <f t="shared" si="88"/>
        <v>1.5151515151515152E-2</v>
      </c>
      <c r="AD354" s="31">
        <f t="shared" si="89"/>
        <v>2.2272727272727275</v>
      </c>
      <c r="AE354" s="31">
        <f t="shared" si="90"/>
        <v>2.1515151515151514</v>
      </c>
      <c r="AG354" s="30">
        <f t="shared" si="96"/>
        <v>2427000</v>
      </c>
      <c r="AH354" s="30">
        <f t="shared" si="102"/>
        <v>2.88421920065925E-3</v>
      </c>
      <c r="AI354" s="31">
        <f t="shared" si="103"/>
        <v>0.42398022249690975</v>
      </c>
      <c r="AJ354" s="31">
        <f t="shared" si="104"/>
        <v>0.40955912649361348</v>
      </c>
      <c r="AK354" s="30">
        <f>IF(W354="si",($S354*'COSTOS DE CREDITOS'!$C$27)/DATA!$G354,"")</f>
        <v>54.922363131454851</v>
      </c>
      <c r="AL354" s="90">
        <f>IF(W354="si",'COSTOS DE CREDITOS'!$C$35,"")</f>
        <v>20.421138461538462</v>
      </c>
      <c r="AM354" s="30">
        <f t="shared" si="97"/>
        <v>430.76923076923077</v>
      </c>
      <c r="AN354" s="30">
        <f t="shared" si="98"/>
        <v>0</v>
      </c>
      <c r="AO354" s="30">
        <f t="shared" si="99"/>
        <v>506.11273236222405</v>
      </c>
      <c r="AP354" s="30">
        <f t="shared" si="100"/>
        <v>1252.537267637776</v>
      </c>
      <c r="AQ354" s="19">
        <f t="shared" si="101"/>
        <v>0.71221520350142209</v>
      </c>
    </row>
    <row r="355" spans="1:43" x14ac:dyDescent="0.2">
      <c r="A355" s="23" t="s">
        <v>5665</v>
      </c>
      <c r="B355" s="6" t="s">
        <v>5679</v>
      </c>
      <c r="C355" s="6" t="s">
        <v>5680</v>
      </c>
      <c r="D355" s="2">
        <v>142982</v>
      </c>
      <c r="E355" s="2">
        <v>144048</v>
      </c>
      <c r="F355" s="3" t="s">
        <v>467</v>
      </c>
      <c r="G355" s="2">
        <v>6</v>
      </c>
      <c r="H355" s="2">
        <v>144053</v>
      </c>
      <c r="I355" s="3" t="s">
        <v>474</v>
      </c>
      <c r="J355" s="15">
        <v>44970</v>
      </c>
      <c r="K355" s="24">
        <v>1092350543</v>
      </c>
      <c r="L355" s="15">
        <v>44980</v>
      </c>
      <c r="M355" s="15">
        <v>44985</v>
      </c>
      <c r="N355" s="15"/>
      <c r="O355" s="26">
        <f>VLOOKUP(D355,quash!A$2:$I$7791,9,FALSE)</f>
        <v>4</v>
      </c>
      <c r="P355" s="7">
        <v>5000</v>
      </c>
      <c r="Q355" s="26">
        <v>147</v>
      </c>
      <c r="R355" s="19">
        <v>0.11226939921536</v>
      </c>
      <c r="S355" s="26">
        <v>16</v>
      </c>
      <c r="T355" s="7">
        <v>8000</v>
      </c>
      <c r="U355" s="2">
        <v>142</v>
      </c>
      <c r="V355" s="11">
        <v>2013.74</v>
      </c>
      <c r="W355" s="14" t="s">
        <v>5281</v>
      </c>
      <c r="X355" s="18">
        <v>1</v>
      </c>
      <c r="Y355" s="9">
        <v>8000</v>
      </c>
      <c r="Z355" s="19">
        <f t="shared" si="94"/>
        <v>0</v>
      </c>
      <c r="AA355" s="25">
        <v>2013.74</v>
      </c>
      <c r="AB355" s="30">
        <f t="shared" si="95"/>
        <v>263000</v>
      </c>
      <c r="AC355" s="30">
        <f t="shared" si="88"/>
        <v>3.0418250950570342E-2</v>
      </c>
      <c r="AD355" s="31">
        <f t="shared" si="89"/>
        <v>4.4714828897338403</v>
      </c>
      <c r="AE355" s="31">
        <f t="shared" si="90"/>
        <v>4.3193916349809882</v>
      </c>
      <c r="AG355" s="30">
        <f t="shared" si="96"/>
        <v>927000</v>
      </c>
      <c r="AH355" s="30">
        <f t="shared" si="102"/>
        <v>8.6299892125134836E-3</v>
      </c>
      <c r="AI355" s="31">
        <f t="shared" si="103"/>
        <v>1.268608414239482</v>
      </c>
      <c r="AJ355" s="31">
        <f t="shared" si="104"/>
        <v>1.2254584681769147</v>
      </c>
      <c r="AK355" s="30">
        <f>IF(W355="si",($S355*'COSTOS DE CREDITOS'!$C$27)/DATA!$G355,"")</f>
        <v>54.922363131454851</v>
      </c>
      <c r="AL355" s="90">
        <f>IF(W355="si",'COSTOS DE CREDITOS'!$C$35,"")</f>
        <v>20.421138461538462</v>
      </c>
      <c r="AM355" s="30">
        <f t="shared" si="97"/>
        <v>492.30769230769232</v>
      </c>
      <c r="AN355" s="30">
        <f t="shared" si="98"/>
        <v>0</v>
      </c>
      <c r="AO355" s="30">
        <f t="shared" si="99"/>
        <v>567.6511939006856</v>
      </c>
      <c r="AP355" s="30">
        <f t="shared" si="100"/>
        <v>1446.0888060993143</v>
      </c>
      <c r="AQ355" s="19">
        <f t="shared" si="101"/>
        <v>0.71811098061284684</v>
      </c>
    </row>
    <row r="356" spans="1:43" x14ac:dyDescent="0.2">
      <c r="A356" s="23" t="s">
        <v>5665</v>
      </c>
      <c r="B356" s="6" t="s">
        <v>5679</v>
      </c>
      <c r="C356" s="6" t="s">
        <v>5680</v>
      </c>
      <c r="D356" s="2">
        <v>143127</v>
      </c>
      <c r="E356" s="2">
        <v>144048</v>
      </c>
      <c r="F356" s="3" t="s">
        <v>467</v>
      </c>
      <c r="G356" s="2">
        <v>6</v>
      </c>
      <c r="H356" s="2">
        <v>144054</v>
      </c>
      <c r="I356" s="3" t="s">
        <v>475</v>
      </c>
      <c r="J356" s="15">
        <v>44971</v>
      </c>
      <c r="K356" s="24">
        <v>1092811101</v>
      </c>
      <c r="L356" s="15">
        <v>44980</v>
      </c>
      <c r="M356" s="15">
        <v>44985</v>
      </c>
      <c r="N356" s="15"/>
      <c r="O356" s="26">
        <f>VLOOKUP(D356,quash!A$2:$I$7791,9,FALSE)</f>
        <v>1</v>
      </c>
      <c r="P356" s="7">
        <v>5000</v>
      </c>
      <c r="Q356" s="26">
        <v>147</v>
      </c>
      <c r="R356" s="19">
        <v>0.11226939921536</v>
      </c>
      <c r="S356" s="26">
        <v>16</v>
      </c>
      <c r="T356" s="7">
        <v>6000</v>
      </c>
      <c r="U356" s="2">
        <v>142</v>
      </c>
      <c r="V356" s="11">
        <v>1503.37</v>
      </c>
      <c r="W356" s="14" t="s">
        <v>5281</v>
      </c>
      <c r="X356" s="18">
        <v>1</v>
      </c>
      <c r="Y356" s="9">
        <v>6000</v>
      </c>
      <c r="Z356" s="19">
        <f t="shared" si="94"/>
        <v>0</v>
      </c>
      <c r="AA356" s="25">
        <v>1503.37</v>
      </c>
      <c r="AB356" s="30">
        <f t="shared" si="95"/>
        <v>462000</v>
      </c>
      <c r="AC356" s="30">
        <f t="shared" si="88"/>
        <v>1.2987012987012988E-2</v>
      </c>
      <c r="AD356" s="31">
        <f t="shared" si="89"/>
        <v>1.9090909090909092</v>
      </c>
      <c r="AE356" s="31">
        <f t="shared" si="90"/>
        <v>1.8441558441558443</v>
      </c>
      <c r="AG356" s="30">
        <f t="shared" si="96"/>
        <v>2427000</v>
      </c>
      <c r="AH356" s="30">
        <f t="shared" si="102"/>
        <v>2.472187886279357E-3</v>
      </c>
      <c r="AI356" s="31">
        <f t="shared" si="103"/>
        <v>0.36341161928306548</v>
      </c>
      <c r="AJ356" s="31">
        <f t="shared" si="104"/>
        <v>0.35105067985166871</v>
      </c>
      <c r="AK356" s="30">
        <f>IF(W356="si",($S356*'COSTOS DE CREDITOS'!$C$27)/DATA!$G356,"")</f>
        <v>54.922363131454851</v>
      </c>
      <c r="AL356" s="90">
        <f>IF(W356="si",'COSTOS DE CREDITOS'!$C$35,"")</f>
        <v>20.421138461538462</v>
      </c>
      <c r="AM356" s="30">
        <f t="shared" si="97"/>
        <v>369.23076923076923</v>
      </c>
      <c r="AN356" s="30">
        <f t="shared" si="98"/>
        <v>0</v>
      </c>
      <c r="AO356" s="30">
        <f t="shared" si="99"/>
        <v>444.5742708237625</v>
      </c>
      <c r="AP356" s="30">
        <f t="shared" si="100"/>
        <v>1058.7957291762373</v>
      </c>
      <c r="AQ356" s="19">
        <f t="shared" si="101"/>
        <v>0.70428153360532497</v>
      </c>
    </row>
    <row r="357" spans="1:43" x14ac:dyDescent="0.2">
      <c r="A357" s="23" t="s">
        <v>5665</v>
      </c>
      <c r="B357" s="6" t="s">
        <v>5677</v>
      </c>
      <c r="C357" s="6" t="s">
        <v>5667</v>
      </c>
      <c r="D357" s="2">
        <v>143813</v>
      </c>
      <c r="E357" s="2">
        <v>143963</v>
      </c>
      <c r="F357" s="3" t="s">
        <v>476</v>
      </c>
      <c r="G357" s="2">
        <v>6</v>
      </c>
      <c r="H357" s="2">
        <v>144081</v>
      </c>
      <c r="I357" s="3" t="s">
        <v>477</v>
      </c>
      <c r="J357" s="15">
        <v>44978</v>
      </c>
      <c r="K357" s="24">
        <v>1096383698</v>
      </c>
      <c r="L357" s="15">
        <v>44984</v>
      </c>
      <c r="M357" s="15">
        <v>44985</v>
      </c>
      <c r="N357" s="15"/>
      <c r="O357" s="26">
        <f>VLOOKUP(D357,quash!A$2:$I$7791,9,FALSE)</f>
        <v>2</v>
      </c>
      <c r="P357" s="7">
        <v>15000</v>
      </c>
      <c r="Q357" s="26">
        <v>118</v>
      </c>
      <c r="R357" s="19">
        <v>4.0434461570556982E-2</v>
      </c>
      <c r="S357" s="26">
        <v>16</v>
      </c>
      <c r="T357" s="7">
        <v>8000</v>
      </c>
      <c r="U357" s="2">
        <v>142</v>
      </c>
      <c r="V357" s="11">
        <v>2013.74</v>
      </c>
      <c r="W357" s="14" t="s">
        <v>5281</v>
      </c>
      <c r="X357" s="18">
        <v>1</v>
      </c>
      <c r="Y357" s="9">
        <v>8000</v>
      </c>
      <c r="Z357" s="19">
        <f t="shared" si="94"/>
        <v>0</v>
      </c>
      <c r="AA357" s="25">
        <v>2013.74</v>
      </c>
      <c r="AB357" s="30">
        <f t="shared" si="95"/>
        <v>471000</v>
      </c>
      <c r="AC357" s="30">
        <f t="shared" si="88"/>
        <v>1.6985138004246284E-2</v>
      </c>
      <c r="AD357" s="31">
        <f t="shared" si="89"/>
        <v>2.0042462845010616</v>
      </c>
      <c r="AE357" s="31">
        <f t="shared" si="90"/>
        <v>2.4118895966029723</v>
      </c>
      <c r="AG357" s="30">
        <f t="shared" si="96"/>
        <v>1695000</v>
      </c>
      <c r="AH357" s="30">
        <f t="shared" si="102"/>
        <v>4.71976401179941E-3</v>
      </c>
      <c r="AI357" s="31">
        <f t="shared" si="103"/>
        <v>0.55693215339233038</v>
      </c>
      <c r="AJ357" s="31">
        <f t="shared" si="104"/>
        <v>0.67020648967551621</v>
      </c>
      <c r="AK357" s="30">
        <f>IF(W357="si",($S357*'COSTOS DE CREDITOS'!$C$27)/DATA!$G357,"")</f>
        <v>54.922363131454851</v>
      </c>
      <c r="AL357" s="90">
        <f>IF(W357="si",'COSTOS DE CREDITOS'!$C$35,"")</f>
        <v>20.421138461538462</v>
      </c>
      <c r="AM357" s="30">
        <f t="shared" si="97"/>
        <v>492.30769230769232</v>
      </c>
      <c r="AN357" s="30">
        <f t="shared" si="98"/>
        <v>0</v>
      </c>
      <c r="AO357" s="30">
        <f t="shared" si="99"/>
        <v>567.6511939006856</v>
      </c>
      <c r="AP357" s="30">
        <f t="shared" si="100"/>
        <v>1446.0888060993143</v>
      </c>
      <c r="AQ357" s="19">
        <f t="shared" si="101"/>
        <v>0.71811098061284684</v>
      </c>
    </row>
    <row r="358" spans="1:43" x14ac:dyDescent="0.2">
      <c r="A358" s="23" t="s">
        <v>5665</v>
      </c>
      <c r="B358" s="6" t="s">
        <v>5671</v>
      </c>
      <c r="C358" s="6" t="s">
        <v>5670</v>
      </c>
      <c r="D358" s="2">
        <v>143702</v>
      </c>
      <c r="E358" s="2">
        <v>143940</v>
      </c>
      <c r="F358" s="3" t="s">
        <v>478</v>
      </c>
      <c r="G358" s="2">
        <v>6</v>
      </c>
      <c r="H358" s="2">
        <v>143947</v>
      </c>
      <c r="I358" s="3" t="s">
        <v>479</v>
      </c>
      <c r="J358" s="15">
        <v>44977</v>
      </c>
      <c r="K358" s="24">
        <v>1095883991</v>
      </c>
      <c r="L358" s="15">
        <v>44980</v>
      </c>
      <c r="M358" s="15">
        <v>44985</v>
      </c>
      <c r="N358" s="15"/>
      <c r="O358" s="26">
        <f>VLOOKUP(D358,quash!A$2:$I$7791,9,FALSE)</f>
        <v>2</v>
      </c>
      <c r="P358" s="7">
        <v>10000</v>
      </c>
      <c r="Q358" s="26">
        <v>132</v>
      </c>
      <c r="R358" s="19">
        <v>5.8283715876113903E-2</v>
      </c>
      <c r="S358" s="26">
        <v>16</v>
      </c>
      <c r="T358" s="7">
        <v>5000</v>
      </c>
      <c r="U358" s="2">
        <v>147</v>
      </c>
      <c r="V358" s="11">
        <v>1303.3399999999999</v>
      </c>
      <c r="W358" s="14" t="s">
        <v>5281</v>
      </c>
      <c r="X358" s="18">
        <v>1</v>
      </c>
      <c r="Y358" s="9">
        <v>5000</v>
      </c>
      <c r="Z358" s="19">
        <f t="shared" si="94"/>
        <v>0</v>
      </c>
      <c r="AA358" s="25">
        <v>1303.3399999999999</v>
      </c>
      <c r="AB358" s="30">
        <f t="shared" si="95"/>
        <v>471000</v>
      </c>
      <c r="AC358" s="30">
        <f t="shared" si="88"/>
        <v>1.0615711252653927E-2</v>
      </c>
      <c r="AD358" s="31">
        <f t="shared" si="89"/>
        <v>1.4012738853503184</v>
      </c>
      <c r="AE358" s="31">
        <f t="shared" si="90"/>
        <v>1.5605095541401273</v>
      </c>
      <c r="AG358" s="30">
        <f t="shared" si="96"/>
        <v>1695000</v>
      </c>
      <c r="AH358" s="30">
        <f t="shared" si="102"/>
        <v>2.9498525073746312E-3</v>
      </c>
      <c r="AI358" s="31">
        <f t="shared" si="103"/>
        <v>0.38938053097345132</v>
      </c>
      <c r="AJ358" s="31">
        <f t="shared" si="104"/>
        <v>0.4336283185840708</v>
      </c>
      <c r="AK358" s="30">
        <f>IF(W358="si",($S358*'COSTOS DE CREDITOS'!$C$27)/DATA!$G358,"")</f>
        <v>54.922363131454851</v>
      </c>
      <c r="AL358" s="90">
        <f>IF(W358="si",'COSTOS DE CREDITOS'!$C$35,"")</f>
        <v>20.421138461538462</v>
      </c>
      <c r="AM358" s="30">
        <f t="shared" si="97"/>
        <v>307.69230769230774</v>
      </c>
      <c r="AN358" s="30">
        <f t="shared" si="98"/>
        <v>0</v>
      </c>
      <c r="AO358" s="30">
        <f t="shared" si="99"/>
        <v>383.03580928530107</v>
      </c>
      <c r="AP358" s="30">
        <f t="shared" si="100"/>
        <v>920.30419071469885</v>
      </c>
      <c r="AQ358" s="19">
        <f t="shared" si="101"/>
        <v>0.70611213552465124</v>
      </c>
    </row>
    <row r="359" spans="1:43" x14ac:dyDescent="0.2">
      <c r="A359" s="23" t="s">
        <v>5665</v>
      </c>
      <c r="B359" s="6" t="s">
        <v>5674</v>
      </c>
      <c r="C359" s="6" t="s">
        <v>5670</v>
      </c>
      <c r="D359" s="2">
        <v>143866</v>
      </c>
      <c r="E359" s="2">
        <v>144196</v>
      </c>
      <c r="F359" s="3" t="s">
        <v>480</v>
      </c>
      <c r="G359" s="2">
        <v>6</v>
      </c>
      <c r="H359" s="2">
        <v>144208</v>
      </c>
      <c r="I359" s="3" t="s">
        <v>481</v>
      </c>
      <c r="J359" s="15">
        <v>44978</v>
      </c>
      <c r="K359" s="24">
        <v>1096785886</v>
      </c>
      <c r="L359" s="15">
        <v>44984</v>
      </c>
      <c r="M359" s="15">
        <v>44985</v>
      </c>
      <c r="N359" s="15"/>
      <c r="O359" s="26">
        <f>VLOOKUP(D359,quash!A$2:$I$7791,9,FALSE)</f>
        <v>2</v>
      </c>
      <c r="P359" s="7">
        <v>12000</v>
      </c>
      <c r="Q359" s="26">
        <v>122</v>
      </c>
      <c r="R359" s="19">
        <v>5.2195789902393104E-2</v>
      </c>
      <c r="S359" s="26">
        <v>16</v>
      </c>
      <c r="T359" s="7">
        <v>7000</v>
      </c>
      <c r="U359" s="2">
        <v>142</v>
      </c>
      <c r="V359" s="11">
        <v>1758.65</v>
      </c>
      <c r="W359" s="14" t="s">
        <v>5281</v>
      </c>
      <c r="X359" s="18">
        <v>1</v>
      </c>
      <c r="Y359" s="9">
        <v>7000</v>
      </c>
      <c r="Z359" s="19">
        <f t="shared" si="94"/>
        <v>0</v>
      </c>
      <c r="AA359" s="25">
        <v>1758.65</v>
      </c>
      <c r="AB359" s="30">
        <f t="shared" si="95"/>
        <v>471000</v>
      </c>
      <c r="AC359" s="30">
        <f t="shared" si="88"/>
        <v>1.4861995753715499E-2</v>
      </c>
      <c r="AD359" s="31">
        <f t="shared" si="89"/>
        <v>1.8131634819532909</v>
      </c>
      <c r="AE359" s="31">
        <f t="shared" si="90"/>
        <v>2.1104033970276008</v>
      </c>
      <c r="AG359" s="30">
        <f t="shared" si="96"/>
        <v>1695000</v>
      </c>
      <c r="AH359" s="30">
        <f t="shared" ref="AH359:AH422" si="105">IFERROR($T359/AG359,"")</f>
        <v>4.1297935103244837E-3</v>
      </c>
      <c r="AI359" s="31">
        <f t="shared" ref="AI359:AI422" si="106">IFERROR(AH359*$Q359,"")</f>
        <v>0.50383480825958704</v>
      </c>
      <c r="AJ359" s="31">
        <f t="shared" ref="AJ359:AJ422" si="107">IFERROR(AH359*$U359,"")</f>
        <v>0.58643067846607666</v>
      </c>
      <c r="AK359" s="30">
        <f>IF(W359="si",($S359*'COSTOS DE CREDITOS'!$C$27)/DATA!$G359,"")</f>
        <v>54.922363131454851</v>
      </c>
      <c r="AL359" s="90">
        <f>IF(W359="si",'COSTOS DE CREDITOS'!$C$35,"")</f>
        <v>20.421138461538462</v>
      </c>
      <c r="AM359" s="30">
        <f t="shared" si="97"/>
        <v>430.76923076923077</v>
      </c>
      <c r="AN359" s="30">
        <f t="shared" si="98"/>
        <v>0</v>
      </c>
      <c r="AO359" s="30">
        <f t="shared" si="99"/>
        <v>506.11273236222405</v>
      </c>
      <c r="AP359" s="30">
        <f t="shared" si="100"/>
        <v>1252.537267637776</v>
      </c>
      <c r="AQ359" s="19">
        <f t="shared" si="101"/>
        <v>0.71221520350142209</v>
      </c>
    </row>
    <row r="360" spans="1:43" x14ac:dyDescent="0.2">
      <c r="A360" s="23" t="s">
        <v>5665</v>
      </c>
      <c r="B360" s="6" t="s">
        <v>5677</v>
      </c>
      <c r="C360" s="6" t="s">
        <v>5667</v>
      </c>
      <c r="D360" s="4">
        <v>143507</v>
      </c>
      <c r="E360" s="4">
        <v>144140</v>
      </c>
      <c r="F360" s="5" t="s">
        <v>482</v>
      </c>
      <c r="G360" s="2">
        <v>7</v>
      </c>
      <c r="H360" s="4">
        <v>144141</v>
      </c>
      <c r="I360" s="5" t="s">
        <v>483</v>
      </c>
      <c r="J360" s="15">
        <v>44974</v>
      </c>
      <c r="K360" s="24">
        <v>1094617491</v>
      </c>
      <c r="L360" s="15">
        <v>44984</v>
      </c>
      <c r="M360" s="15">
        <v>44985</v>
      </c>
      <c r="N360" s="15"/>
      <c r="O360" s="26">
        <f>VLOOKUP(D360,quash!A$2:$I$7791,9,FALSE)</f>
        <v>2</v>
      </c>
      <c r="P360" s="7">
        <v>10000</v>
      </c>
      <c r="Q360" s="26">
        <v>115</v>
      </c>
      <c r="R360" s="19">
        <v>3.97705569269148E-2</v>
      </c>
      <c r="S360" s="26">
        <v>16</v>
      </c>
      <c r="T360" s="8">
        <v>6000</v>
      </c>
      <c r="U360" s="4">
        <v>127</v>
      </c>
      <c r="V360" s="10">
        <v>1337.87</v>
      </c>
      <c r="W360" s="14" t="s">
        <v>5281</v>
      </c>
      <c r="X360" s="18">
        <v>1</v>
      </c>
      <c r="Y360" s="9">
        <v>6000</v>
      </c>
      <c r="Z360" s="19">
        <f t="shared" si="94"/>
        <v>0</v>
      </c>
      <c r="AA360" s="25">
        <v>1337.87</v>
      </c>
      <c r="AB360" s="30">
        <f t="shared" si="95"/>
        <v>471000</v>
      </c>
      <c r="AC360" s="30">
        <f t="shared" ref="AC360:AC423" si="108">$T360/AB360</f>
        <v>1.2738853503184714E-2</v>
      </c>
      <c r="AD360" s="31">
        <f t="shared" ref="AD360:AD423" si="109">AC360*$Q360</f>
        <v>1.4649681528662422</v>
      </c>
      <c r="AE360" s="31">
        <f t="shared" ref="AE360:AE370" si="110">AC360*$U360</f>
        <v>1.6178343949044587</v>
      </c>
      <c r="AG360" s="30">
        <f t="shared" si="96"/>
        <v>1695000</v>
      </c>
      <c r="AH360" s="30">
        <f t="shared" si="105"/>
        <v>3.5398230088495575E-3</v>
      </c>
      <c r="AI360" s="31">
        <f t="shared" si="106"/>
        <v>0.40707964601769908</v>
      </c>
      <c r="AJ360" s="31">
        <f t="shared" si="107"/>
        <v>0.44955752212389377</v>
      </c>
      <c r="AK360" s="30">
        <f>IF(W360="si",($S360*'COSTOS DE CREDITOS'!$C$27)/DATA!$G360,"")</f>
        <v>47.07631125553273</v>
      </c>
      <c r="AL360" s="90">
        <f>IF(W360="si",'COSTOS DE CREDITOS'!$C$35,"")</f>
        <v>20.421138461538462</v>
      </c>
      <c r="AM360" s="30">
        <f t="shared" si="97"/>
        <v>369.23076923076923</v>
      </c>
      <c r="AN360" s="30">
        <f t="shared" si="98"/>
        <v>0</v>
      </c>
      <c r="AO360" s="30">
        <f t="shared" si="99"/>
        <v>436.72821894784045</v>
      </c>
      <c r="AP360" s="30">
        <f t="shared" si="100"/>
        <v>901.14178105215944</v>
      </c>
      <c r="AQ360" s="19">
        <f t="shared" si="101"/>
        <v>0.67356453246739934</v>
      </c>
    </row>
    <row r="361" spans="1:43" x14ac:dyDescent="0.2">
      <c r="A361" s="23" t="s">
        <v>5665</v>
      </c>
      <c r="B361" s="6" t="s">
        <v>5676</v>
      </c>
      <c r="C361" s="6" t="s">
        <v>5670</v>
      </c>
      <c r="D361" s="4">
        <v>142153</v>
      </c>
      <c r="E361" s="4">
        <v>144334</v>
      </c>
      <c r="F361" s="5" t="s">
        <v>484</v>
      </c>
      <c r="G361" s="2">
        <v>6</v>
      </c>
      <c r="H361" s="4">
        <v>144335</v>
      </c>
      <c r="I361" s="5" t="s">
        <v>485</v>
      </c>
      <c r="J361" s="15">
        <v>44959</v>
      </c>
      <c r="K361" s="24">
        <v>1086898680</v>
      </c>
      <c r="L361" s="15">
        <v>44984</v>
      </c>
      <c r="M361" s="15">
        <v>44985</v>
      </c>
      <c r="N361" s="15"/>
      <c r="O361" s="26">
        <f>VLOOKUP(D361,quash!A$2:$I$7791,9,FALSE)</f>
        <v>3</v>
      </c>
      <c r="P361" s="7">
        <v>9000</v>
      </c>
      <c r="Q361" s="26">
        <v>147</v>
      </c>
      <c r="R361" s="19">
        <v>8.456731836388684E-2</v>
      </c>
      <c r="S361" s="93">
        <v>26</v>
      </c>
      <c r="T361" s="8">
        <v>7000</v>
      </c>
      <c r="U361" s="4">
        <v>142</v>
      </c>
      <c r="V361" s="10">
        <v>1758.65</v>
      </c>
      <c r="W361" s="14" t="s">
        <v>5281</v>
      </c>
      <c r="X361" s="18">
        <v>0.9006757293644706</v>
      </c>
      <c r="Y361" s="9">
        <v>6304.7301055512944</v>
      </c>
      <c r="Z361" s="19">
        <f t="shared" si="94"/>
        <v>-9.9324270635529399E-2</v>
      </c>
      <c r="AA361" s="25">
        <v>1583.9733714468264</v>
      </c>
      <c r="AB361" s="30">
        <f t="shared" si="95"/>
        <v>208000</v>
      </c>
      <c r="AC361" s="30">
        <f t="shared" si="108"/>
        <v>3.3653846153846152E-2</v>
      </c>
      <c r="AD361" s="31">
        <f t="shared" si="109"/>
        <v>4.9471153846153841</v>
      </c>
      <c r="AE361" s="31">
        <f t="shared" si="110"/>
        <v>4.7788461538461533</v>
      </c>
      <c r="AG361" s="30">
        <f t="shared" si="96"/>
        <v>778000</v>
      </c>
      <c r="AH361" s="30">
        <f t="shared" si="105"/>
        <v>8.9974293059125968E-3</v>
      </c>
      <c r="AI361" s="31">
        <f t="shared" si="106"/>
        <v>1.3226221079691518</v>
      </c>
      <c r="AJ361" s="31">
        <f t="shared" si="107"/>
        <v>1.2776349614395888</v>
      </c>
      <c r="AK361" s="30">
        <f>IF(W361="si",($S361*'COSTOS DE CREDITOS'!$C$27)/DATA!$G361,"")</f>
        <v>89.248840088614131</v>
      </c>
      <c r="AL361" s="90">
        <f>IF(W361="si",'COSTOS DE CREDITOS'!$C$35,"")</f>
        <v>20.421138461538462</v>
      </c>
      <c r="AM361" s="30">
        <f t="shared" si="97"/>
        <v>700</v>
      </c>
      <c r="AN361" s="30">
        <f t="shared" si="98"/>
        <v>695.2698944487056</v>
      </c>
      <c r="AO361" s="30">
        <f t="shared" si="99"/>
        <v>1504.9398729988582</v>
      </c>
      <c r="AP361" s="30">
        <f t="shared" si="100"/>
        <v>79.033498447968213</v>
      </c>
      <c r="AQ361" s="19">
        <f t="shared" si="101"/>
        <v>4.9895724178606465E-2</v>
      </c>
    </row>
    <row r="362" spans="1:43" x14ac:dyDescent="0.2">
      <c r="A362" s="23" t="s">
        <v>5665</v>
      </c>
      <c r="B362" s="6" t="s">
        <v>5678</v>
      </c>
      <c r="C362" s="6" t="s">
        <v>5670</v>
      </c>
      <c r="D362" s="2">
        <v>143556</v>
      </c>
      <c r="E362" s="2">
        <v>144066</v>
      </c>
      <c r="F362" s="3" t="s">
        <v>486</v>
      </c>
      <c r="G362" s="2">
        <v>6</v>
      </c>
      <c r="H362" s="2">
        <v>144102</v>
      </c>
      <c r="I362" s="3" t="s">
        <v>487</v>
      </c>
      <c r="J362" s="15">
        <v>44974</v>
      </c>
      <c r="K362" s="24">
        <v>1094710405</v>
      </c>
      <c r="L362" s="15">
        <v>44984</v>
      </c>
      <c r="M362" s="15">
        <v>44985</v>
      </c>
      <c r="N362" s="15"/>
      <c r="O362" s="26">
        <f>VLOOKUP(D362,quash!A$2:$I$7791,9,FALSE)</f>
        <v>2</v>
      </c>
      <c r="P362" s="7">
        <v>10000</v>
      </c>
      <c r="Q362" s="26">
        <v>116</v>
      </c>
      <c r="R362" s="19">
        <v>2.7942683098729243E-2</v>
      </c>
      <c r="S362" s="26">
        <v>16</v>
      </c>
      <c r="T362" s="7">
        <v>7000</v>
      </c>
      <c r="U362" s="2">
        <v>142</v>
      </c>
      <c r="V362" s="11">
        <v>1758.65</v>
      </c>
      <c r="W362" s="14" t="s">
        <v>5281</v>
      </c>
      <c r="X362" s="18">
        <v>1</v>
      </c>
      <c r="Y362" s="9">
        <v>7000</v>
      </c>
      <c r="Z362" s="19">
        <f t="shared" si="94"/>
        <v>0</v>
      </c>
      <c r="AA362" s="25">
        <v>1758.65</v>
      </c>
      <c r="AB362" s="30">
        <f t="shared" si="95"/>
        <v>471000</v>
      </c>
      <c r="AC362" s="30">
        <f t="shared" si="108"/>
        <v>1.4861995753715499E-2</v>
      </c>
      <c r="AD362" s="31">
        <f t="shared" si="109"/>
        <v>1.7239915074309979</v>
      </c>
      <c r="AE362" s="31">
        <f t="shared" si="110"/>
        <v>2.1104033970276008</v>
      </c>
      <c r="AG362" s="30">
        <f t="shared" si="96"/>
        <v>1695000</v>
      </c>
      <c r="AH362" s="30">
        <f t="shared" si="105"/>
        <v>4.1297935103244837E-3</v>
      </c>
      <c r="AI362" s="31">
        <f t="shared" si="106"/>
        <v>0.47905604719764011</v>
      </c>
      <c r="AJ362" s="31">
        <f t="shared" si="107"/>
        <v>0.58643067846607666</v>
      </c>
      <c r="AK362" s="30">
        <f>IF(W362="si",($S362*'COSTOS DE CREDITOS'!$C$27)/DATA!$G362,"")</f>
        <v>54.922363131454851</v>
      </c>
      <c r="AL362" s="90">
        <f>IF(W362="si",'COSTOS DE CREDITOS'!$C$35,"")</f>
        <v>20.421138461538462</v>
      </c>
      <c r="AM362" s="30">
        <f t="shared" si="97"/>
        <v>430.76923076923077</v>
      </c>
      <c r="AN362" s="30">
        <f t="shared" si="98"/>
        <v>0</v>
      </c>
      <c r="AO362" s="30">
        <f t="shared" si="99"/>
        <v>506.11273236222405</v>
      </c>
      <c r="AP362" s="30">
        <f t="shared" si="100"/>
        <v>1252.537267637776</v>
      </c>
      <c r="AQ362" s="19">
        <f t="shared" si="101"/>
        <v>0.71221520350142209</v>
      </c>
    </row>
    <row r="363" spans="1:43" x14ac:dyDescent="0.2">
      <c r="A363" s="23" t="s">
        <v>5665</v>
      </c>
      <c r="B363" s="6" t="s">
        <v>5677</v>
      </c>
      <c r="C363" s="6" t="s">
        <v>5667</v>
      </c>
      <c r="D363" s="2">
        <v>143530</v>
      </c>
      <c r="E363" s="2">
        <v>144140</v>
      </c>
      <c r="F363" s="3" t="s">
        <v>482</v>
      </c>
      <c r="G363" s="2">
        <v>7</v>
      </c>
      <c r="H363" s="2">
        <v>144143</v>
      </c>
      <c r="I363" s="3" t="s">
        <v>488</v>
      </c>
      <c r="J363" s="15">
        <v>44974</v>
      </c>
      <c r="K363" s="24">
        <v>1094666150</v>
      </c>
      <c r="L363" s="15">
        <v>44984</v>
      </c>
      <c r="M363" s="15">
        <v>44985</v>
      </c>
      <c r="N363" s="15"/>
      <c r="O363" s="26">
        <f>VLOOKUP(D363,quash!A$2:$I$7791,9,FALSE)</f>
        <v>4</v>
      </c>
      <c r="P363" s="7">
        <v>10000</v>
      </c>
      <c r="Q363" s="26">
        <v>110</v>
      </c>
      <c r="R363" s="19">
        <v>3.3741050530766099E-2</v>
      </c>
      <c r="S363" s="26">
        <v>16</v>
      </c>
      <c r="T363" s="7">
        <v>6000</v>
      </c>
      <c r="U363" s="2">
        <v>127</v>
      </c>
      <c r="V363" s="11">
        <v>1337.87</v>
      </c>
      <c r="W363" s="14" t="s">
        <v>5281</v>
      </c>
      <c r="X363" s="18">
        <v>1</v>
      </c>
      <c r="Y363" s="9">
        <v>6000</v>
      </c>
      <c r="Z363" s="19">
        <f t="shared" si="94"/>
        <v>0</v>
      </c>
      <c r="AA363" s="25">
        <v>1337.87</v>
      </c>
      <c r="AB363" s="30">
        <f t="shared" si="95"/>
        <v>263000</v>
      </c>
      <c r="AC363" s="30">
        <f t="shared" si="108"/>
        <v>2.2813688212927757E-2</v>
      </c>
      <c r="AD363" s="31">
        <f t="shared" si="109"/>
        <v>2.5095057034220534</v>
      </c>
      <c r="AE363" s="31">
        <f t="shared" si="110"/>
        <v>2.8973384030418252</v>
      </c>
      <c r="AG363" s="30">
        <f t="shared" si="96"/>
        <v>927000</v>
      </c>
      <c r="AH363" s="30">
        <f t="shared" si="105"/>
        <v>6.4724919093851136E-3</v>
      </c>
      <c r="AI363" s="31">
        <f t="shared" si="106"/>
        <v>0.71197411003236244</v>
      </c>
      <c r="AJ363" s="31">
        <f t="shared" si="107"/>
        <v>0.82200647249190939</v>
      </c>
      <c r="AK363" s="30">
        <f>IF(W363="si",($S363*'COSTOS DE CREDITOS'!$C$27)/DATA!$G363,"")</f>
        <v>47.07631125553273</v>
      </c>
      <c r="AL363" s="90">
        <f>IF(W363="si",'COSTOS DE CREDITOS'!$C$35,"")</f>
        <v>20.421138461538462</v>
      </c>
      <c r="AM363" s="30">
        <f t="shared" si="97"/>
        <v>369.23076923076923</v>
      </c>
      <c r="AN363" s="30">
        <f t="shared" si="98"/>
        <v>0</v>
      </c>
      <c r="AO363" s="30">
        <f t="shared" si="99"/>
        <v>436.72821894784045</v>
      </c>
      <c r="AP363" s="30">
        <f t="shared" si="100"/>
        <v>901.14178105215944</v>
      </c>
      <c r="AQ363" s="19">
        <f t="shared" si="101"/>
        <v>0.67356453246739934</v>
      </c>
    </row>
    <row r="364" spans="1:43" x14ac:dyDescent="0.2">
      <c r="A364" s="23" t="s">
        <v>5665</v>
      </c>
      <c r="B364" s="6" t="s">
        <v>5677</v>
      </c>
      <c r="C364" s="6" t="s">
        <v>5667</v>
      </c>
      <c r="D364" s="2">
        <v>143620</v>
      </c>
      <c r="E364" s="2">
        <v>144140</v>
      </c>
      <c r="F364" s="3" t="s">
        <v>482</v>
      </c>
      <c r="G364" s="2">
        <v>7</v>
      </c>
      <c r="H364" s="2">
        <v>144144</v>
      </c>
      <c r="I364" s="3" t="s">
        <v>489</v>
      </c>
      <c r="J364" s="15">
        <v>44974</v>
      </c>
      <c r="K364" s="24">
        <v>1094868287</v>
      </c>
      <c r="L364" s="15">
        <v>44984</v>
      </c>
      <c r="M364" s="15">
        <v>44985</v>
      </c>
      <c r="N364" s="15"/>
      <c r="O364" s="26">
        <f>VLOOKUP(D364,quash!A$2:$I$7791,9,FALSE)</f>
        <v>3</v>
      </c>
      <c r="P364" s="7">
        <v>10000</v>
      </c>
      <c r="Q364" s="26">
        <v>110</v>
      </c>
      <c r="R364" s="19">
        <v>3.3741050530766099E-2</v>
      </c>
      <c r="S364" s="26">
        <v>16</v>
      </c>
      <c r="T364" s="7">
        <v>6000</v>
      </c>
      <c r="U364" s="2">
        <v>127</v>
      </c>
      <c r="V364" s="11">
        <v>1337.87</v>
      </c>
      <c r="W364" s="14" t="s">
        <v>5281</v>
      </c>
      <c r="X364" s="18">
        <v>1</v>
      </c>
      <c r="Y364" s="9">
        <v>6000</v>
      </c>
      <c r="Z364" s="19">
        <f t="shared" si="94"/>
        <v>0</v>
      </c>
      <c r="AA364" s="25">
        <v>1337.87</v>
      </c>
      <c r="AB364" s="30">
        <f t="shared" si="95"/>
        <v>208000</v>
      </c>
      <c r="AC364" s="30">
        <f t="shared" si="108"/>
        <v>2.8846153846153848E-2</v>
      </c>
      <c r="AD364" s="31">
        <f t="shared" si="109"/>
        <v>3.1730769230769234</v>
      </c>
      <c r="AE364" s="31">
        <f t="shared" si="110"/>
        <v>3.6634615384615388</v>
      </c>
      <c r="AG364" s="30">
        <f t="shared" si="96"/>
        <v>778000</v>
      </c>
      <c r="AH364" s="30">
        <f t="shared" si="105"/>
        <v>7.7120822622107968E-3</v>
      </c>
      <c r="AI364" s="31">
        <f t="shared" si="106"/>
        <v>0.84832904884318761</v>
      </c>
      <c r="AJ364" s="31">
        <f t="shared" si="107"/>
        <v>0.97943444730077123</v>
      </c>
      <c r="AK364" s="30">
        <f>IF(W364="si",($S364*'COSTOS DE CREDITOS'!$C$27)/DATA!$G364,"")</f>
        <v>47.07631125553273</v>
      </c>
      <c r="AL364" s="90">
        <f>IF(W364="si",'COSTOS DE CREDITOS'!$C$35,"")</f>
        <v>20.421138461538462</v>
      </c>
      <c r="AM364" s="30">
        <f t="shared" si="97"/>
        <v>369.23076923076923</v>
      </c>
      <c r="AN364" s="30">
        <f t="shared" si="98"/>
        <v>0</v>
      </c>
      <c r="AO364" s="30">
        <f t="shared" si="99"/>
        <v>436.72821894784045</v>
      </c>
      <c r="AP364" s="30">
        <f t="shared" si="100"/>
        <v>901.14178105215944</v>
      </c>
      <c r="AQ364" s="19">
        <f t="shared" si="101"/>
        <v>0.67356453246739934</v>
      </c>
    </row>
    <row r="365" spans="1:43" x14ac:dyDescent="0.2">
      <c r="A365" s="23" t="s">
        <v>5665</v>
      </c>
      <c r="B365" s="6" t="s">
        <v>5677</v>
      </c>
      <c r="C365" s="6" t="s">
        <v>5667</v>
      </c>
      <c r="D365" s="2">
        <v>143550</v>
      </c>
      <c r="E365" s="2">
        <v>144140</v>
      </c>
      <c r="F365" s="3" t="s">
        <v>482</v>
      </c>
      <c r="G365" s="2">
        <v>7</v>
      </c>
      <c r="H365" s="2">
        <v>144145</v>
      </c>
      <c r="I365" s="3" t="s">
        <v>490</v>
      </c>
      <c r="J365" s="15">
        <v>44974</v>
      </c>
      <c r="K365" s="24">
        <v>1094691972</v>
      </c>
      <c r="L365" s="15">
        <v>44984</v>
      </c>
      <c r="M365" s="15">
        <v>44985</v>
      </c>
      <c r="N365" s="15"/>
      <c r="O365" s="26">
        <f>VLOOKUP(D365,quash!A$2:$I$7791,9,FALSE)</f>
        <v>3</v>
      </c>
      <c r="P365" s="7">
        <v>10000</v>
      </c>
      <c r="Q365" s="26">
        <v>110</v>
      </c>
      <c r="R365" s="19">
        <v>3.3741050530766099E-2</v>
      </c>
      <c r="S365" s="26">
        <v>16</v>
      </c>
      <c r="T365" s="7">
        <v>6000</v>
      </c>
      <c r="U365" s="2">
        <v>127</v>
      </c>
      <c r="V365" s="11">
        <v>1337.87</v>
      </c>
      <c r="W365" s="14" t="s">
        <v>5281</v>
      </c>
      <c r="X365" s="18">
        <v>1</v>
      </c>
      <c r="Y365" s="9">
        <v>6000</v>
      </c>
      <c r="Z365" s="19">
        <f t="shared" si="94"/>
        <v>0</v>
      </c>
      <c r="AA365" s="25">
        <v>1337.87</v>
      </c>
      <c r="AB365" s="30">
        <f t="shared" si="95"/>
        <v>208000</v>
      </c>
      <c r="AC365" s="30">
        <f t="shared" si="108"/>
        <v>2.8846153846153848E-2</v>
      </c>
      <c r="AD365" s="31">
        <f t="shared" si="109"/>
        <v>3.1730769230769234</v>
      </c>
      <c r="AE365" s="31">
        <f t="shared" si="110"/>
        <v>3.6634615384615388</v>
      </c>
      <c r="AG365" s="30">
        <f t="shared" si="96"/>
        <v>778000</v>
      </c>
      <c r="AH365" s="30">
        <f t="shared" si="105"/>
        <v>7.7120822622107968E-3</v>
      </c>
      <c r="AI365" s="31">
        <f t="shared" si="106"/>
        <v>0.84832904884318761</v>
      </c>
      <c r="AJ365" s="31">
        <f t="shared" si="107"/>
        <v>0.97943444730077123</v>
      </c>
      <c r="AK365" s="30">
        <f>IF(W365="si",($S365*'COSTOS DE CREDITOS'!$C$27)/DATA!$G365,"")</f>
        <v>47.07631125553273</v>
      </c>
      <c r="AL365" s="90">
        <f>IF(W365="si",'COSTOS DE CREDITOS'!$C$35,"")</f>
        <v>20.421138461538462</v>
      </c>
      <c r="AM365" s="30">
        <f t="shared" si="97"/>
        <v>369.23076923076923</v>
      </c>
      <c r="AN365" s="30">
        <f t="shared" si="98"/>
        <v>0</v>
      </c>
      <c r="AO365" s="30">
        <f t="shared" si="99"/>
        <v>436.72821894784045</v>
      </c>
      <c r="AP365" s="30">
        <f t="shared" si="100"/>
        <v>901.14178105215944</v>
      </c>
      <c r="AQ365" s="19">
        <f t="shared" si="101"/>
        <v>0.67356453246739934</v>
      </c>
    </row>
    <row r="366" spans="1:43" x14ac:dyDescent="0.2">
      <c r="A366" s="23" t="s">
        <v>5665</v>
      </c>
      <c r="B366" s="6" t="s">
        <v>5677</v>
      </c>
      <c r="C366" s="6" t="s">
        <v>5667</v>
      </c>
      <c r="D366" s="2">
        <v>143508</v>
      </c>
      <c r="E366" s="2">
        <v>144140</v>
      </c>
      <c r="F366" s="3" t="s">
        <v>482</v>
      </c>
      <c r="G366" s="2">
        <v>7</v>
      </c>
      <c r="H366" s="2">
        <v>144146</v>
      </c>
      <c r="I366" s="3" t="s">
        <v>491</v>
      </c>
      <c r="J366" s="15">
        <v>44974</v>
      </c>
      <c r="K366" s="24">
        <v>1094623996</v>
      </c>
      <c r="L366" s="15">
        <v>44984</v>
      </c>
      <c r="M366" s="15">
        <v>44985</v>
      </c>
      <c r="N366" s="15"/>
      <c r="O366" s="26">
        <f>VLOOKUP(D366,quash!A$2:$I$7791,9,FALSE)</f>
        <v>3</v>
      </c>
      <c r="P366" s="7">
        <v>10000</v>
      </c>
      <c r="Q366" s="26">
        <v>110</v>
      </c>
      <c r="R366" s="19">
        <v>3.11605023919212E-2</v>
      </c>
      <c r="S366" s="26">
        <v>16</v>
      </c>
      <c r="T366" s="7">
        <v>6000</v>
      </c>
      <c r="U366" s="2">
        <v>127</v>
      </c>
      <c r="V366" s="11">
        <v>1337.87</v>
      </c>
      <c r="W366" s="14" t="s">
        <v>5281</v>
      </c>
      <c r="X366" s="18">
        <v>1</v>
      </c>
      <c r="Y366" s="9">
        <v>6000</v>
      </c>
      <c r="Z366" s="19">
        <f t="shared" si="94"/>
        <v>0</v>
      </c>
      <c r="AA366" s="25">
        <v>1337.87</v>
      </c>
      <c r="AB366" s="30">
        <f t="shared" si="95"/>
        <v>208000</v>
      </c>
      <c r="AC366" s="30">
        <f t="shared" si="108"/>
        <v>2.8846153846153848E-2</v>
      </c>
      <c r="AD366" s="31">
        <f t="shared" si="109"/>
        <v>3.1730769230769234</v>
      </c>
      <c r="AE366" s="31">
        <f t="shared" si="110"/>
        <v>3.6634615384615388</v>
      </c>
      <c r="AG366" s="30">
        <f t="shared" si="96"/>
        <v>778000</v>
      </c>
      <c r="AH366" s="30">
        <f t="shared" si="105"/>
        <v>7.7120822622107968E-3</v>
      </c>
      <c r="AI366" s="31">
        <f t="shared" si="106"/>
        <v>0.84832904884318761</v>
      </c>
      <c r="AJ366" s="31">
        <f t="shared" si="107"/>
        <v>0.97943444730077123</v>
      </c>
      <c r="AK366" s="30">
        <f>IF(W366="si",($S366*'COSTOS DE CREDITOS'!$C$27)/DATA!$G366,"")</f>
        <v>47.07631125553273</v>
      </c>
      <c r="AL366" s="90">
        <f>IF(W366="si",'COSTOS DE CREDITOS'!$C$35,"")</f>
        <v>20.421138461538462</v>
      </c>
      <c r="AM366" s="30">
        <f t="shared" si="97"/>
        <v>369.23076923076923</v>
      </c>
      <c r="AN366" s="30">
        <f t="shared" si="98"/>
        <v>0</v>
      </c>
      <c r="AO366" s="30">
        <f t="shared" si="99"/>
        <v>436.72821894784045</v>
      </c>
      <c r="AP366" s="30">
        <f t="shared" si="100"/>
        <v>901.14178105215944</v>
      </c>
      <c r="AQ366" s="19">
        <f t="shared" si="101"/>
        <v>0.67356453246739934</v>
      </c>
    </row>
    <row r="367" spans="1:43" x14ac:dyDescent="0.2">
      <c r="A367" s="23" t="s">
        <v>5665</v>
      </c>
      <c r="B367" s="6" t="s">
        <v>5677</v>
      </c>
      <c r="C367" s="6" t="s">
        <v>5667</v>
      </c>
      <c r="D367" s="2">
        <v>143622</v>
      </c>
      <c r="E367" s="2">
        <v>144140</v>
      </c>
      <c r="F367" s="3" t="s">
        <v>482</v>
      </c>
      <c r="G367" s="2">
        <v>7</v>
      </c>
      <c r="H367" s="2">
        <v>144148</v>
      </c>
      <c r="I367" s="3" t="s">
        <v>492</v>
      </c>
      <c r="J367" s="15">
        <v>44974</v>
      </c>
      <c r="K367" s="24">
        <v>1094889968</v>
      </c>
      <c r="L367" s="15">
        <v>44984</v>
      </c>
      <c r="M367" s="15">
        <v>44985</v>
      </c>
      <c r="N367" s="15"/>
      <c r="O367" s="26">
        <f>VLOOKUP(D367,quash!A$2:$I$7791,9,FALSE)</f>
        <v>4</v>
      </c>
      <c r="P367" s="7">
        <v>14000</v>
      </c>
      <c r="Q367" s="26">
        <v>112</v>
      </c>
      <c r="R367" s="19">
        <v>3.4956090887866123E-2</v>
      </c>
      <c r="S367" s="26">
        <v>16</v>
      </c>
      <c r="T367" s="7">
        <v>6000</v>
      </c>
      <c r="U367" s="2">
        <v>127</v>
      </c>
      <c r="V367" s="11">
        <v>1337.87</v>
      </c>
      <c r="W367" s="14" t="s">
        <v>5281</v>
      </c>
      <c r="X367" s="18">
        <v>1</v>
      </c>
      <c r="Y367" s="9">
        <v>6000</v>
      </c>
      <c r="Z367" s="19">
        <f t="shared" si="94"/>
        <v>0</v>
      </c>
      <c r="AA367" s="25">
        <v>1337.87</v>
      </c>
      <c r="AB367" s="30">
        <f t="shared" si="95"/>
        <v>263000</v>
      </c>
      <c r="AC367" s="30">
        <f t="shared" si="108"/>
        <v>2.2813688212927757E-2</v>
      </c>
      <c r="AD367" s="31">
        <f t="shared" si="109"/>
        <v>2.5551330798479088</v>
      </c>
      <c r="AE367" s="31">
        <f t="shared" si="110"/>
        <v>2.8973384030418252</v>
      </c>
      <c r="AG367" s="30">
        <f t="shared" si="96"/>
        <v>927000</v>
      </c>
      <c r="AH367" s="30">
        <f t="shared" si="105"/>
        <v>6.4724919093851136E-3</v>
      </c>
      <c r="AI367" s="31">
        <f t="shared" si="106"/>
        <v>0.72491909385113273</v>
      </c>
      <c r="AJ367" s="31">
        <f t="shared" si="107"/>
        <v>0.82200647249190939</v>
      </c>
      <c r="AK367" s="30">
        <f>IF(W367="si",($S367*'COSTOS DE CREDITOS'!$C$27)/DATA!$G367,"")</f>
        <v>47.07631125553273</v>
      </c>
      <c r="AL367" s="90">
        <f>IF(W367="si",'COSTOS DE CREDITOS'!$C$35,"")</f>
        <v>20.421138461538462</v>
      </c>
      <c r="AM367" s="30">
        <f t="shared" si="97"/>
        <v>369.23076923076923</v>
      </c>
      <c r="AN367" s="30">
        <f t="shared" si="98"/>
        <v>0</v>
      </c>
      <c r="AO367" s="30">
        <f t="shared" si="99"/>
        <v>436.72821894784045</v>
      </c>
      <c r="AP367" s="30">
        <f t="shared" si="100"/>
        <v>901.14178105215944</v>
      </c>
      <c r="AQ367" s="19">
        <f t="shared" si="101"/>
        <v>0.67356453246739934</v>
      </c>
    </row>
    <row r="368" spans="1:43" x14ac:dyDescent="0.2">
      <c r="A368" s="23" t="s">
        <v>5665</v>
      </c>
      <c r="B368" s="6" t="s">
        <v>5677</v>
      </c>
      <c r="C368" s="6" t="s">
        <v>5667</v>
      </c>
      <c r="D368" s="2">
        <v>143923</v>
      </c>
      <c r="E368" s="2">
        <v>144140</v>
      </c>
      <c r="F368" s="3" t="s">
        <v>482</v>
      </c>
      <c r="G368" s="2">
        <v>7</v>
      </c>
      <c r="H368" s="2">
        <v>144149</v>
      </c>
      <c r="I368" s="3" t="s">
        <v>493</v>
      </c>
      <c r="J368" s="15">
        <v>44978</v>
      </c>
      <c r="K368" s="24">
        <v>1096698197</v>
      </c>
      <c r="L368" s="15">
        <v>44984</v>
      </c>
      <c r="M368" s="15">
        <v>44985</v>
      </c>
      <c r="N368" s="15"/>
      <c r="O368" s="26">
        <f>VLOOKUP(D368,quash!A$2:$I$7791,9,FALSE)</f>
        <v>4</v>
      </c>
      <c r="P368" s="7">
        <v>14000</v>
      </c>
      <c r="Q368" s="26">
        <v>112</v>
      </c>
      <c r="R368" s="19">
        <v>3.4117894680525396E-2</v>
      </c>
      <c r="S368" s="26">
        <v>16</v>
      </c>
      <c r="T368" s="7">
        <v>10000</v>
      </c>
      <c r="U368" s="2">
        <v>142</v>
      </c>
      <c r="V368" s="11">
        <v>2510.34</v>
      </c>
      <c r="W368" s="14" t="s">
        <v>5281</v>
      </c>
      <c r="X368" s="18">
        <v>1</v>
      </c>
      <c r="Y368" s="9">
        <v>10000</v>
      </c>
      <c r="Z368" s="19">
        <f t="shared" si="94"/>
        <v>0</v>
      </c>
      <c r="AA368" s="25">
        <v>2510.34</v>
      </c>
      <c r="AB368" s="30">
        <f t="shared" si="95"/>
        <v>263000</v>
      </c>
      <c r="AC368" s="30">
        <f t="shared" si="108"/>
        <v>3.8022813688212927E-2</v>
      </c>
      <c r="AD368" s="31">
        <f t="shared" si="109"/>
        <v>4.2585551330798479</v>
      </c>
      <c r="AE368" s="31">
        <f t="shared" si="110"/>
        <v>5.3992395437262353</v>
      </c>
      <c r="AG368" s="30">
        <f t="shared" si="96"/>
        <v>927000</v>
      </c>
      <c r="AH368" s="30">
        <f t="shared" si="105"/>
        <v>1.0787486515641856E-2</v>
      </c>
      <c r="AI368" s="31">
        <f t="shared" si="106"/>
        <v>1.2081984897518878</v>
      </c>
      <c r="AJ368" s="31">
        <f t="shared" si="107"/>
        <v>1.5318230852211436</v>
      </c>
      <c r="AK368" s="30">
        <f>IF(W368="si",($S368*'COSTOS DE CREDITOS'!$C$27)/DATA!$G368,"")</f>
        <v>47.07631125553273</v>
      </c>
      <c r="AL368" s="90">
        <f>IF(W368="si",'COSTOS DE CREDITOS'!$C$35,"")</f>
        <v>20.421138461538462</v>
      </c>
      <c r="AM368" s="30">
        <f t="shared" si="97"/>
        <v>615.38461538461547</v>
      </c>
      <c r="AN368" s="30">
        <f t="shared" si="98"/>
        <v>0</v>
      </c>
      <c r="AO368" s="30">
        <f t="shared" si="99"/>
        <v>682.88206510168663</v>
      </c>
      <c r="AP368" s="30">
        <f t="shared" si="100"/>
        <v>1827.4579348983134</v>
      </c>
      <c r="AQ368" s="19">
        <f t="shared" si="101"/>
        <v>0.72797228060673591</v>
      </c>
    </row>
    <row r="369" spans="1:43" x14ac:dyDescent="0.2">
      <c r="A369" s="23" t="s">
        <v>5665</v>
      </c>
      <c r="B369" s="6" t="s">
        <v>5674</v>
      </c>
      <c r="C369" s="6" t="s">
        <v>5670</v>
      </c>
      <c r="D369" s="2">
        <v>143399</v>
      </c>
      <c r="E369" s="2">
        <v>143819</v>
      </c>
      <c r="F369" s="3" t="s">
        <v>494</v>
      </c>
      <c r="G369" s="2">
        <v>6</v>
      </c>
      <c r="H369" s="2">
        <v>143832</v>
      </c>
      <c r="I369" s="3" t="s">
        <v>495</v>
      </c>
      <c r="J369" s="15">
        <v>44973</v>
      </c>
      <c r="K369" s="24">
        <v>1093836384</v>
      </c>
      <c r="L369" s="15">
        <v>44978</v>
      </c>
      <c r="M369" s="15">
        <v>44985</v>
      </c>
      <c r="N369" s="15"/>
      <c r="O369" s="26">
        <f>VLOOKUP(D369,quash!A$2:$I$7791,9,FALSE)</f>
        <v>1</v>
      </c>
      <c r="P369" s="7">
        <v>13000</v>
      </c>
      <c r="Q369" s="26">
        <v>129</v>
      </c>
      <c r="R369" s="19">
        <v>5.5171297012124164E-2</v>
      </c>
      <c r="S369" s="93">
        <v>26</v>
      </c>
      <c r="T369" s="7">
        <v>5000</v>
      </c>
      <c r="U369" s="2">
        <v>147</v>
      </c>
      <c r="V369" s="11">
        <v>1303.3399999999999</v>
      </c>
      <c r="W369" s="14" t="s">
        <v>5281</v>
      </c>
      <c r="X369" s="18">
        <v>0.40891401396812266</v>
      </c>
      <c r="Y369" s="9">
        <v>2044.5700698406133</v>
      </c>
      <c r="Z369" s="19">
        <f t="shared" si="94"/>
        <v>-0.59108598603187734</v>
      </c>
      <c r="AA369" s="25">
        <v>532.95399096521294</v>
      </c>
      <c r="AB369" s="30">
        <f t="shared" si="95"/>
        <v>462000</v>
      </c>
      <c r="AC369" s="30">
        <f t="shared" si="108"/>
        <v>1.0822510822510822E-2</v>
      </c>
      <c r="AD369" s="31">
        <f t="shared" si="109"/>
        <v>1.3961038961038961</v>
      </c>
      <c r="AE369" s="31">
        <f t="shared" si="110"/>
        <v>1.5909090909090908</v>
      </c>
      <c r="AG369" s="30">
        <f t="shared" si="96"/>
        <v>2427000</v>
      </c>
      <c r="AH369" s="30">
        <f t="shared" si="105"/>
        <v>2.0601565718994645E-3</v>
      </c>
      <c r="AI369" s="31">
        <f t="shared" si="106"/>
        <v>0.2657601977750309</v>
      </c>
      <c r="AJ369" s="31">
        <f t="shared" si="107"/>
        <v>0.30284301606922126</v>
      </c>
      <c r="AK369" s="30">
        <f>IF(W369="si",($S369*'COSTOS DE CREDITOS'!$C$27)/DATA!$G369,"")</f>
        <v>89.248840088614131</v>
      </c>
      <c r="AL369" s="90">
        <f>IF(W369="si",'COSTOS DE CREDITOS'!$C$35,"")</f>
        <v>20.421138461538462</v>
      </c>
      <c r="AM369" s="30">
        <f t="shared" si="97"/>
        <v>500</v>
      </c>
      <c r="AN369" s="30">
        <f t="shared" si="98"/>
        <v>2955.4299301593865</v>
      </c>
      <c r="AO369" s="30">
        <f t="shared" si="99"/>
        <v>3565.0999087095388</v>
      </c>
      <c r="AP369" s="30">
        <f t="shared" si="100"/>
        <v>-3032.1459177443257</v>
      </c>
      <c r="AQ369" s="19">
        <f t="shared" si="101"/>
        <v>-5.6893202211562768</v>
      </c>
    </row>
    <row r="370" spans="1:43" x14ac:dyDescent="0.2">
      <c r="A370" s="23" t="s">
        <v>5665</v>
      </c>
      <c r="B370" s="6" t="s">
        <v>5674</v>
      </c>
      <c r="C370" s="6" t="s">
        <v>5670</v>
      </c>
      <c r="D370" s="2">
        <v>143953</v>
      </c>
      <c r="E370" s="2">
        <v>143819</v>
      </c>
      <c r="F370" s="3" t="s">
        <v>494</v>
      </c>
      <c r="G370" s="2">
        <v>6</v>
      </c>
      <c r="H370" s="2">
        <v>144045</v>
      </c>
      <c r="I370" s="3" t="s">
        <v>496</v>
      </c>
      <c r="J370" s="15">
        <v>44979</v>
      </c>
      <c r="K370" s="24">
        <v>1096945779</v>
      </c>
      <c r="L370" s="15">
        <v>44980</v>
      </c>
      <c r="M370" s="15">
        <v>44985</v>
      </c>
      <c r="N370" s="15"/>
      <c r="O370" s="26">
        <f>VLOOKUP(D370,quash!A$2:$I$7791,9,FALSE)</f>
        <v>2</v>
      </c>
      <c r="P370" s="7">
        <v>12000</v>
      </c>
      <c r="Q370" s="26">
        <v>122</v>
      </c>
      <c r="R370" s="19">
        <v>5.2195789902393104E-2</v>
      </c>
      <c r="S370" s="93">
        <v>26</v>
      </c>
      <c r="T370" s="7">
        <v>7000</v>
      </c>
      <c r="U370" s="2">
        <v>142</v>
      </c>
      <c r="V370" s="11">
        <v>1758.65</v>
      </c>
      <c r="W370" s="14" t="s">
        <v>5281</v>
      </c>
      <c r="X370" s="18">
        <v>0.40891401396812266</v>
      </c>
      <c r="Y370" s="9">
        <v>2862.3980977768588</v>
      </c>
      <c r="Z370" s="19">
        <f t="shared" si="94"/>
        <v>-0.59108598603187734</v>
      </c>
      <c r="AA370" s="25">
        <v>719.13663066503898</v>
      </c>
      <c r="AB370" s="30">
        <f t="shared" si="95"/>
        <v>471000</v>
      </c>
      <c r="AC370" s="30">
        <f t="shared" si="108"/>
        <v>1.4861995753715499E-2</v>
      </c>
      <c r="AD370" s="31">
        <f t="shared" si="109"/>
        <v>1.8131634819532909</v>
      </c>
      <c r="AE370" s="31">
        <f t="shared" si="110"/>
        <v>2.1104033970276008</v>
      </c>
      <c r="AG370" s="30">
        <f t="shared" si="96"/>
        <v>1695000</v>
      </c>
      <c r="AH370" s="30">
        <f t="shared" si="105"/>
        <v>4.1297935103244837E-3</v>
      </c>
      <c r="AI370" s="31">
        <f t="shared" si="106"/>
        <v>0.50383480825958704</v>
      </c>
      <c r="AJ370" s="31">
        <f t="shared" si="107"/>
        <v>0.58643067846607666</v>
      </c>
      <c r="AK370" s="30">
        <f>IF(W370="si",($S370*'COSTOS DE CREDITOS'!$C$27)/DATA!$G370,"")</f>
        <v>89.248840088614131</v>
      </c>
      <c r="AL370" s="90">
        <f>IF(W370="si",'COSTOS DE CREDITOS'!$C$35,"")</f>
        <v>20.421138461538462</v>
      </c>
      <c r="AM370" s="30">
        <f t="shared" si="97"/>
        <v>700</v>
      </c>
      <c r="AN370" s="30">
        <f t="shared" si="98"/>
        <v>4137.6019022231412</v>
      </c>
      <c r="AO370" s="30">
        <f t="shared" si="99"/>
        <v>4947.2718807732936</v>
      </c>
      <c r="AP370" s="30">
        <f t="shared" si="100"/>
        <v>-4228.1352501082547</v>
      </c>
      <c r="AQ370" s="19">
        <f t="shared" si="101"/>
        <v>-5.8794602719627624</v>
      </c>
    </row>
    <row r="371" spans="1:43" x14ac:dyDescent="0.2">
      <c r="A371" s="23" t="s">
        <v>5665</v>
      </c>
      <c r="B371" s="6" t="s">
        <v>5666</v>
      </c>
      <c r="C371" s="6" t="s">
        <v>5667</v>
      </c>
      <c r="D371" s="2">
        <v>143732</v>
      </c>
      <c r="E371" s="2">
        <v>143771</v>
      </c>
      <c r="F371" s="3" t="s">
        <v>497</v>
      </c>
      <c r="G371" s="2">
        <v>6</v>
      </c>
      <c r="H371" s="2">
        <v>144211</v>
      </c>
      <c r="I371" s="3" t="s">
        <v>498</v>
      </c>
      <c r="J371" s="15">
        <v>44977</v>
      </c>
      <c r="K371" s="24">
        <v>1095968908</v>
      </c>
      <c r="L371" s="15">
        <v>44984</v>
      </c>
      <c r="M371" s="15">
        <v>44985</v>
      </c>
      <c r="N371" s="15"/>
      <c r="O371" s="26">
        <f>VLOOKUP(D371,quash!A$2:$I$7791,9,FALSE)</f>
        <v>1</v>
      </c>
      <c r="P371" s="7">
        <v>15000</v>
      </c>
      <c r="Q371" s="26">
        <v>113</v>
      </c>
      <c r="R371" s="19">
        <v>3.373427512292651E-2</v>
      </c>
      <c r="S371" s="26">
        <v>16</v>
      </c>
      <c r="T371" s="7">
        <v>6000</v>
      </c>
      <c r="U371" s="2">
        <v>142</v>
      </c>
      <c r="V371" s="11">
        <v>1503.37</v>
      </c>
      <c r="W371" s="14" t="s">
        <v>5281</v>
      </c>
      <c r="X371" s="18">
        <v>1</v>
      </c>
      <c r="Y371" s="9">
        <v>6000</v>
      </c>
      <c r="Z371" s="19">
        <f t="shared" si="94"/>
        <v>0</v>
      </c>
      <c r="AA371" s="25">
        <v>1503.37</v>
      </c>
      <c r="AB371" s="30">
        <f t="shared" si="95"/>
        <v>462000</v>
      </c>
      <c r="AC371" s="30">
        <f t="shared" ref="AC371:AC434" si="111">$T371/AB371</f>
        <v>1.2987012987012988E-2</v>
      </c>
      <c r="AD371" s="31">
        <f t="shared" ref="AD371:AD434" si="112">AC371*$Q371</f>
        <v>1.4675324675324677</v>
      </c>
      <c r="AE371" s="31">
        <f t="shared" ref="AE371:AE434" si="113">AC371*$U371</f>
        <v>1.8441558441558443</v>
      </c>
      <c r="AG371" s="30">
        <f t="shared" si="96"/>
        <v>2427000</v>
      </c>
      <c r="AH371" s="30">
        <f t="shared" si="105"/>
        <v>2.472187886279357E-3</v>
      </c>
      <c r="AI371" s="31">
        <f t="shared" si="106"/>
        <v>0.27935723114956734</v>
      </c>
      <c r="AJ371" s="31">
        <f t="shared" si="107"/>
        <v>0.35105067985166871</v>
      </c>
      <c r="AK371" s="30">
        <f>IF(W371="si",($S371*'COSTOS DE CREDITOS'!$C$27)/DATA!$G371,"")</f>
        <v>54.922363131454851</v>
      </c>
      <c r="AL371" s="90">
        <f>IF(W371="si",'COSTOS DE CREDITOS'!$C$35,"")</f>
        <v>20.421138461538462</v>
      </c>
      <c r="AM371" s="30">
        <f t="shared" si="97"/>
        <v>369.23076923076923</v>
      </c>
      <c r="AN371" s="30">
        <f t="shared" si="98"/>
        <v>0</v>
      </c>
      <c r="AO371" s="30">
        <f t="shared" si="99"/>
        <v>444.5742708237625</v>
      </c>
      <c r="AP371" s="30">
        <f t="shared" si="100"/>
        <v>1058.7957291762373</v>
      </c>
      <c r="AQ371" s="19">
        <f t="shared" si="101"/>
        <v>0.70428153360532497</v>
      </c>
    </row>
    <row r="372" spans="1:43" x14ac:dyDescent="0.2">
      <c r="A372" s="23" t="s">
        <v>5665</v>
      </c>
      <c r="B372" s="6" t="s">
        <v>5666</v>
      </c>
      <c r="C372" s="6" t="s">
        <v>5667</v>
      </c>
      <c r="D372" s="2">
        <v>143711</v>
      </c>
      <c r="E372" s="2">
        <v>143771</v>
      </c>
      <c r="F372" s="3" t="s">
        <v>497</v>
      </c>
      <c r="G372" s="2">
        <v>6</v>
      </c>
      <c r="H372" s="2">
        <v>144212</v>
      </c>
      <c r="I372" s="3" t="s">
        <v>499</v>
      </c>
      <c r="J372" s="15">
        <v>44977</v>
      </c>
      <c r="K372" s="24">
        <v>1095913906</v>
      </c>
      <c r="L372" s="15">
        <v>44984</v>
      </c>
      <c r="M372" s="15">
        <v>44985</v>
      </c>
      <c r="N372" s="15"/>
      <c r="O372" s="26">
        <f>VLOOKUP(D372,quash!A$2:$I$7791,9,FALSE)</f>
        <v>2</v>
      </c>
      <c r="P372" s="7">
        <v>15000</v>
      </c>
      <c r="Q372" s="26">
        <v>113</v>
      </c>
      <c r="R372" s="19">
        <v>3.373427512292651E-2</v>
      </c>
      <c r="S372" s="26">
        <v>16</v>
      </c>
      <c r="T372" s="7">
        <v>6000</v>
      </c>
      <c r="U372" s="2">
        <v>142</v>
      </c>
      <c r="V372" s="11">
        <v>1503.37</v>
      </c>
      <c r="W372" s="14" t="s">
        <v>5281</v>
      </c>
      <c r="X372" s="18">
        <v>1</v>
      </c>
      <c r="Y372" s="9">
        <v>6000</v>
      </c>
      <c r="Z372" s="19">
        <f t="shared" si="94"/>
        <v>0</v>
      </c>
      <c r="AA372" s="25">
        <v>1503.37</v>
      </c>
      <c r="AB372" s="30">
        <f t="shared" si="95"/>
        <v>471000</v>
      </c>
      <c r="AC372" s="30">
        <f t="shared" si="111"/>
        <v>1.2738853503184714E-2</v>
      </c>
      <c r="AD372" s="31">
        <f t="shared" si="112"/>
        <v>1.4394904458598727</v>
      </c>
      <c r="AE372" s="31">
        <f t="shared" si="113"/>
        <v>1.8089171974522293</v>
      </c>
      <c r="AG372" s="30">
        <f t="shared" si="96"/>
        <v>1695000</v>
      </c>
      <c r="AH372" s="30">
        <f t="shared" si="105"/>
        <v>3.5398230088495575E-3</v>
      </c>
      <c r="AI372" s="31">
        <f t="shared" si="106"/>
        <v>0.4</v>
      </c>
      <c r="AJ372" s="31">
        <f t="shared" si="107"/>
        <v>0.50265486725663711</v>
      </c>
      <c r="AK372" s="30">
        <f>IF(W372="si",($S372*'COSTOS DE CREDITOS'!$C$27)/DATA!$G372,"")</f>
        <v>54.922363131454851</v>
      </c>
      <c r="AL372" s="90">
        <f>IF(W372="si",'COSTOS DE CREDITOS'!$C$35,"")</f>
        <v>20.421138461538462</v>
      </c>
      <c r="AM372" s="30">
        <f t="shared" si="97"/>
        <v>369.23076923076923</v>
      </c>
      <c r="AN372" s="30">
        <f t="shared" si="98"/>
        <v>0</v>
      </c>
      <c r="AO372" s="30">
        <f t="shared" si="99"/>
        <v>444.5742708237625</v>
      </c>
      <c r="AP372" s="30">
        <f t="shared" si="100"/>
        <v>1058.7957291762373</v>
      </c>
      <c r="AQ372" s="19">
        <f t="shared" si="101"/>
        <v>0.70428153360532497</v>
      </c>
    </row>
    <row r="373" spans="1:43" x14ac:dyDescent="0.2">
      <c r="A373" s="23" t="s">
        <v>5665</v>
      </c>
      <c r="B373" s="6" t="s">
        <v>5673</v>
      </c>
      <c r="C373" s="6" t="s">
        <v>5667</v>
      </c>
      <c r="D373" s="2">
        <v>143848</v>
      </c>
      <c r="E373" s="2">
        <v>144267</v>
      </c>
      <c r="F373" s="3" t="s">
        <v>500</v>
      </c>
      <c r="G373" s="2">
        <v>7</v>
      </c>
      <c r="H373" s="2">
        <v>144304</v>
      </c>
      <c r="I373" s="3" t="s">
        <v>501</v>
      </c>
      <c r="J373" s="15">
        <v>45083</v>
      </c>
      <c r="K373" s="24">
        <v>1165626780</v>
      </c>
      <c r="L373" s="15">
        <v>44984</v>
      </c>
      <c r="M373" s="15">
        <v>44985</v>
      </c>
      <c r="N373" s="15"/>
      <c r="O373" s="26">
        <f>VLOOKUP(D373,quash!A$2:$I$7791,9,FALSE)</f>
        <v>5</v>
      </c>
      <c r="P373" s="7">
        <v>14000</v>
      </c>
      <c r="Q373" s="26">
        <v>99</v>
      </c>
      <c r="R373" s="19">
        <v>5.9818464604665302E-3</v>
      </c>
      <c r="S373" s="26">
        <v>16</v>
      </c>
      <c r="T373" s="7">
        <v>5000</v>
      </c>
      <c r="U373" s="2">
        <v>147</v>
      </c>
      <c r="V373" s="11">
        <v>1303.3399999999999</v>
      </c>
      <c r="W373" s="14" t="s">
        <v>5281</v>
      </c>
      <c r="X373" s="18">
        <v>1</v>
      </c>
      <c r="Y373" s="9">
        <v>5000</v>
      </c>
      <c r="Z373" s="19">
        <f t="shared" si="94"/>
        <v>0</v>
      </c>
      <c r="AA373" s="25">
        <v>1303.3399999999999</v>
      </c>
      <c r="AB373" s="30">
        <f t="shared" si="95"/>
        <v>102000</v>
      </c>
      <c r="AC373" s="30">
        <f t="shared" si="111"/>
        <v>4.9019607843137254E-2</v>
      </c>
      <c r="AD373" s="31">
        <f t="shared" si="112"/>
        <v>4.8529411764705879</v>
      </c>
      <c r="AE373" s="31">
        <f t="shared" si="113"/>
        <v>7.2058823529411766</v>
      </c>
      <c r="AG373" s="30">
        <f t="shared" si="96"/>
        <v>352000</v>
      </c>
      <c r="AH373" s="30">
        <f t="shared" si="105"/>
        <v>1.4204545454545454E-2</v>
      </c>
      <c r="AI373" s="31">
        <f t="shared" si="106"/>
        <v>1.40625</v>
      </c>
      <c r="AJ373" s="31">
        <f t="shared" si="107"/>
        <v>2.0880681818181817</v>
      </c>
      <c r="AK373" s="30">
        <f>IF(W373="si",($S373*'COSTOS DE CREDITOS'!$C$27)/DATA!$G373,"")</f>
        <v>47.07631125553273</v>
      </c>
      <c r="AL373" s="90">
        <f>IF(W373="si",'COSTOS DE CREDITOS'!$C$35,"")</f>
        <v>20.421138461538462</v>
      </c>
      <c r="AM373" s="30">
        <f t="shared" si="97"/>
        <v>307.69230769230774</v>
      </c>
      <c r="AN373" s="30">
        <f t="shared" si="98"/>
        <v>0</v>
      </c>
      <c r="AO373" s="30">
        <f t="shared" si="99"/>
        <v>375.1897574093789</v>
      </c>
      <c r="AP373" s="30">
        <f t="shared" si="100"/>
        <v>928.15024259062102</v>
      </c>
      <c r="AQ373" s="19">
        <f t="shared" si="101"/>
        <v>0.71213209338363059</v>
      </c>
    </row>
    <row r="374" spans="1:43" x14ac:dyDescent="0.2">
      <c r="A374" s="23" t="s">
        <v>5665</v>
      </c>
      <c r="B374" s="6" t="s">
        <v>5673</v>
      </c>
      <c r="C374" s="6" t="s">
        <v>5667</v>
      </c>
      <c r="D374" s="2">
        <v>143849</v>
      </c>
      <c r="E374" s="2">
        <v>144267</v>
      </c>
      <c r="F374" s="3" t="s">
        <v>500</v>
      </c>
      <c r="G374" s="2">
        <v>7</v>
      </c>
      <c r="H374" s="2">
        <v>144305</v>
      </c>
      <c r="I374" s="3" t="s">
        <v>502</v>
      </c>
      <c r="J374" s="15" t="s">
        <v>5688</v>
      </c>
      <c r="K374" s="24" t="s">
        <v>5688</v>
      </c>
      <c r="L374" s="15">
        <v>44984</v>
      </c>
      <c r="M374" s="15">
        <v>44985</v>
      </c>
      <c r="N374" s="15"/>
      <c r="O374" s="26">
        <f>VLOOKUP(D374,quash!A$2:$I$7791,9,FALSE)</f>
        <v>5</v>
      </c>
      <c r="P374" s="7">
        <v>14000</v>
      </c>
      <c r="Q374" s="26">
        <v>99</v>
      </c>
      <c r="R374" s="19">
        <v>5.9818464604665302E-3</v>
      </c>
      <c r="S374" s="26">
        <v>16</v>
      </c>
      <c r="T374" s="7">
        <v>5000</v>
      </c>
      <c r="U374" s="2">
        <v>147</v>
      </c>
      <c r="V374" s="11">
        <v>1303.3399999999999</v>
      </c>
      <c r="W374" s="14" t="s">
        <v>5281</v>
      </c>
      <c r="X374" s="18">
        <v>1</v>
      </c>
      <c r="Y374" s="9">
        <v>5000</v>
      </c>
      <c r="Z374" s="19">
        <f t="shared" si="94"/>
        <v>0</v>
      </c>
      <c r="AA374" s="25">
        <v>1303.3399999999999</v>
      </c>
      <c r="AB374" s="30">
        <f t="shared" si="95"/>
        <v>102000</v>
      </c>
      <c r="AC374" s="30">
        <f t="shared" si="111"/>
        <v>4.9019607843137254E-2</v>
      </c>
      <c r="AD374" s="31">
        <f t="shared" si="112"/>
        <v>4.8529411764705879</v>
      </c>
      <c r="AE374" s="31">
        <f t="shared" si="113"/>
        <v>7.2058823529411766</v>
      </c>
      <c r="AG374" s="30">
        <f t="shared" si="96"/>
        <v>352000</v>
      </c>
      <c r="AH374" s="30">
        <f t="shared" si="105"/>
        <v>1.4204545454545454E-2</v>
      </c>
      <c r="AI374" s="31">
        <f t="shared" si="106"/>
        <v>1.40625</v>
      </c>
      <c r="AJ374" s="31">
        <f t="shared" si="107"/>
        <v>2.0880681818181817</v>
      </c>
      <c r="AK374" s="30">
        <f>IF(W374="si",($S374*'COSTOS DE CREDITOS'!$C$27)/DATA!$G374,"")</f>
        <v>47.07631125553273</v>
      </c>
      <c r="AL374" s="90">
        <f>IF(W374="si",'COSTOS DE CREDITOS'!$C$35,"")</f>
        <v>20.421138461538462</v>
      </c>
      <c r="AM374" s="30">
        <f t="shared" si="97"/>
        <v>307.69230769230774</v>
      </c>
      <c r="AN374" s="30">
        <f t="shared" si="98"/>
        <v>0</v>
      </c>
      <c r="AO374" s="30">
        <f t="shared" si="99"/>
        <v>375.1897574093789</v>
      </c>
      <c r="AP374" s="30">
        <f t="shared" si="100"/>
        <v>928.15024259062102</v>
      </c>
      <c r="AQ374" s="19">
        <f t="shared" si="101"/>
        <v>0.71213209338363059</v>
      </c>
    </row>
    <row r="375" spans="1:43" x14ac:dyDescent="0.2">
      <c r="A375" s="23" t="s">
        <v>5665</v>
      </c>
      <c r="B375" s="6" t="s">
        <v>5672</v>
      </c>
      <c r="C375" s="6" t="s">
        <v>5667</v>
      </c>
      <c r="D375" s="2">
        <v>142948</v>
      </c>
      <c r="E375" s="2">
        <v>144325</v>
      </c>
      <c r="F375" s="3" t="s">
        <v>503</v>
      </c>
      <c r="G375" s="2">
        <v>6</v>
      </c>
      <c r="H375" s="2">
        <v>144331</v>
      </c>
      <c r="I375" s="3" t="s">
        <v>504</v>
      </c>
      <c r="J375" s="15">
        <v>44973</v>
      </c>
      <c r="K375" s="24">
        <v>1093853065</v>
      </c>
      <c r="L375" s="15">
        <v>44984</v>
      </c>
      <c r="M375" s="15">
        <v>44985</v>
      </c>
      <c r="N375" s="15"/>
      <c r="O375" s="26">
        <f>VLOOKUP(D375,quash!A$2:$I$7791,9,FALSE)</f>
        <v>5</v>
      </c>
      <c r="P375" s="7">
        <v>11000</v>
      </c>
      <c r="Q375" s="26">
        <v>119</v>
      </c>
      <c r="R375" s="19">
        <v>4.4808469477509841E-2</v>
      </c>
      <c r="S375" s="26">
        <v>16</v>
      </c>
      <c r="T375" s="7">
        <v>5000</v>
      </c>
      <c r="U375" s="2">
        <v>147</v>
      </c>
      <c r="V375" s="11">
        <v>1303.3399999999999</v>
      </c>
      <c r="W375" s="14" t="s">
        <v>5281</v>
      </c>
      <c r="X375" s="18">
        <v>1</v>
      </c>
      <c r="Y375" s="9">
        <v>5000</v>
      </c>
      <c r="Z375" s="19">
        <f t="shared" si="94"/>
        <v>0</v>
      </c>
      <c r="AA375" s="25">
        <v>1303.3399999999999</v>
      </c>
      <c r="AB375" s="30">
        <f t="shared" si="95"/>
        <v>102000</v>
      </c>
      <c r="AC375" s="30">
        <f t="shared" si="111"/>
        <v>4.9019607843137254E-2</v>
      </c>
      <c r="AD375" s="31">
        <f t="shared" si="112"/>
        <v>5.833333333333333</v>
      </c>
      <c r="AE375" s="31">
        <f t="shared" si="113"/>
        <v>7.2058823529411766</v>
      </c>
      <c r="AG375" s="30">
        <f t="shared" si="96"/>
        <v>352000</v>
      </c>
      <c r="AH375" s="30">
        <f t="shared" si="105"/>
        <v>1.4204545454545454E-2</v>
      </c>
      <c r="AI375" s="31">
        <f t="shared" si="106"/>
        <v>1.6903409090909089</v>
      </c>
      <c r="AJ375" s="31">
        <f t="shared" si="107"/>
        <v>2.0880681818181817</v>
      </c>
      <c r="AK375" s="30">
        <f>IF(W375="si",($S375*'COSTOS DE CREDITOS'!$C$27)/DATA!$G375,"")</f>
        <v>54.922363131454851</v>
      </c>
      <c r="AL375" s="90">
        <f>IF(W375="si",'COSTOS DE CREDITOS'!$C$35,"")</f>
        <v>20.421138461538462</v>
      </c>
      <c r="AM375" s="30">
        <f t="shared" si="97"/>
        <v>307.69230769230774</v>
      </c>
      <c r="AN375" s="30">
        <f t="shared" si="98"/>
        <v>0</v>
      </c>
      <c r="AO375" s="30">
        <f t="shared" si="99"/>
        <v>383.03580928530107</v>
      </c>
      <c r="AP375" s="30">
        <f t="shared" si="100"/>
        <v>920.30419071469885</v>
      </c>
      <c r="AQ375" s="19">
        <f t="shared" si="101"/>
        <v>0.70611213552465124</v>
      </c>
    </row>
    <row r="376" spans="1:43" x14ac:dyDescent="0.2">
      <c r="A376" s="23" t="s">
        <v>5665</v>
      </c>
      <c r="B376" s="6" t="s">
        <v>5676</v>
      </c>
      <c r="C376" s="6" t="s">
        <v>5670</v>
      </c>
      <c r="D376" s="2">
        <v>142576</v>
      </c>
      <c r="E376" s="2">
        <v>144334</v>
      </c>
      <c r="F376" s="3" t="s">
        <v>484</v>
      </c>
      <c r="G376" s="2">
        <v>6</v>
      </c>
      <c r="H376" s="2">
        <v>144336</v>
      </c>
      <c r="I376" s="3" t="s">
        <v>505</v>
      </c>
      <c r="J376" s="15">
        <v>44966</v>
      </c>
      <c r="K376" s="24">
        <v>1089931313</v>
      </c>
      <c r="L376" s="15">
        <v>44984</v>
      </c>
      <c r="M376" s="15">
        <v>44985</v>
      </c>
      <c r="N376" s="15"/>
      <c r="O376" s="26">
        <f>VLOOKUP(D376,quash!A$2:$I$7791,9,FALSE)</f>
        <v>2</v>
      </c>
      <c r="P376" s="7">
        <v>9000</v>
      </c>
      <c r="Q376" s="26">
        <v>147</v>
      </c>
      <c r="R376" s="19">
        <v>7.9000519063170294E-2</v>
      </c>
      <c r="S376" s="93">
        <v>26</v>
      </c>
      <c r="T376" s="7">
        <v>6000</v>
      </c>
      <c r="U376" s="2">
        <v>142</v>
      </c>
      <c r="V376" s="11">
        <v>1503.37</v>
      </c>
      <c r="W376" s="14" t="s">
        <v>5281</v>
      </c>
      <c r="X376" s="18">
        <v>0.9006757293644706</v>
      </c>
      <c r="Y376" s="9">
        <v>5404.0543761868239</v>
      </c>
      <c r="Z376" s="19">
        <f t="shared" si="94"/>
        <v>-9.9324270635529399E-2</v>
      </c>
      <c r="AA376" s="25">
        <v>1354.0488712546642</v>
      </c>
      <c r="AB376" s="30">
        <f t="shared" si="95"/>
        <v>471000</v>
      </c>
      <c r="AC376" s="30">
        <f t="shared" si="111"/>
        <v>1.2738853503184714E-2</v>
      </c>
      <c r="AD376" s="31">
        <f t="shared" si="112"/>
        <v>1.8726114649681529</v>
      </c>
      <c r="AE376" s="31">
        <f t="shared" si="113"/>
        <v>1.8089171974522293</v>
      </c>
      <c r="AG376" s="30">
        <f t="shared" si="96"/>
        <v>1695000</v>
      </c>
      <c r="AH376" s="30">
        <f t="shared" si="105"/>
        <v>3.5398230088495575E-3</v>
      </c>
      <c r="AI376" s="31">
        <f t="shared" si="106"/>
        <v>0.52035398230088492</v>
      </c>
      <c r="AJ376" s="31">
        <f t="shared" si="107"/>
        <v>0.50265486725663711</v>
      </c>
      <c r="AK376" s="30">
        <f>IF(W376="si",($S376*'COSTOS DE CREDITOS'!$C$27)/DATA!$G376,"")</f>
        <v>89.248840088614131</v>
      </c>
      <c r="AL376" s="90">
        <f>IF(W376="si",'COSTOS DE CREDITOS'!$C$35,"")</f>
        <v>20.421138461538462</v>
      </c>
      <c r="AM376" s="30">
        <f t="shared" si="97"/>
        <v>600</v>
      </c>
      <c r="AN376" s="30">
        <f t="shared" si="98"/>
        <v>595.9456238131761</v>
      </c>
      <c r="AO376" s="30">
        <f t="shared" si="99"/>
        <v>1305.6156023633287</v>
      </c>
      <c r="AP376" s="30">
        <f t="shared" si="100"/>
        <v>48.433268891335501</v>
      </c>
      <c r="AQ376" s="19">
        <f t="shared" si="101"/>
        <v>3.5769217728793753E-2</v>
      </c>
    </row>
    <row r="377" spans="1:43" x14ac:dyDescent="0.2">
      <c r="A377" s="23" t="s">
        <v>5665</v>
      </c>
      <c r="B377" s="6" t="s">
        <v>5676</v>
      </c>
      <c r="C377" s="6" t="s">
        <v>5670</v>
      </c>
      <c r="D377" s="2">
        <v>142813</v>
      </c>
      <c r="E377" s="2">
        <v>144334</v>
      </c>
      <c r="F377" s="3" t="s">
        <v>484</v>
      </c>
      <c r="G377" s="2">
        <v>6</v>
      </c>
      <c r="H377" s="2">
        <v>144337</v>
      </c>
      <c r="I377" s="3" t="s">
        <v>506</v>
      </c>
      <c r="J377" s="15">
        <v>44967</v>
      </c>
      <c r="K377" s="24">
        <v>1091086926</v>
      </c>
      <c r="L377" s="15">
        <v>44984</v>
      </c>
      <c r="M377" s="15">
        <v>44985</v>
      </c>
      <c r="N377" s="15"/>
      <c r="O377" s="26">
        <f>VLOOKUP(D377,quash!A$2:$I$7791,9,FALSE)</f>
        <v>1</v>
      </c>
      <c r="P377" s="7">
        <v>9000</v>
      </c>
      <c r="Q377" s="26">
        <v>147</v>
      </c>
      <c r="R377" s="19">
        <v>7.9000519063170294E-2</v>
      </c>
      <c r="S377" s="93">
        <v>26</v>
      </c>
      <c r="T377" s="7">
        <v>6000</v>
      </c>
      <c r="U377" s="2">
        <v>142</v>
      </c>
      <c r="V377" s="11">
        <v>1503.37</v>
      </c>
      <c r="W377" s="14" t="s">
        <v>5281</v>
      </c>
      <c r="X377" s="18">
        <v>0.9006757293644706</v>
      </c>
      <c r="Y377" s="9">
        <v>5404.0543761868239</v>
      </c>
      <c r="Z377" s="19">
        <f t="shared" si="94"/>
        <v>-9.9324270635529399E-2</v>
      </c>
      <c r="AA377" s="25">
        <v>1354.0488712546642</v>
      </c>
      <c r="AB377" s="30">
        <f t="shared" si="95"/>
        <v>462000</v>
      </c>
      <c r="AC377" s="30">
        <f t="shared" si="111"/>
        <v>1.2987012987012988E-2</v>
      </c>
      <c r="AD377" s="31">
        <f t="shared" si="112"/>
        <v>1.9090909090909092</v>
      </c>
      <c r="AE377" s="31">
        <f t="shared" si="113"/>
        <v>1.8441558441558443</v>
      </c>
      <c r="AG377" s="30">
        <f t="shared" si="96"/>
        <v>2427000</v>
      </c>
      <c r="AH377" s="30">
        <f t="shared" si="105"/>
        <v>2.472187886279357E-3</v>
      </c>
      <c r="AI377" s="31">
        <f t="shared" si="106"/>
        <v>0.36341161928306548</v>
      </c>
      <c r="AJ377" s="31">
        <f t="shared" si="107"/>
        <v>0.35105067985166871</v>
      </c>
      <c r="AK377" s="30">
        <f>IF(W377="si",($S377*'COSTOS DE CREDITOS'!$C$27)/DATA!$G377,"")</f>
        <v>89.248840088614131</v>
      </c>
      <c r="AL377" s="90">
        <f>IF(W377="si",'COSTOS DE CREDITOS'!$C$35,"")</f>
        <v>20.421138461538462</v>
      </c>
      <c r="AM377" s="30">
        <f t="shared" si="97"/>
        <v>600</v>
      </c>
      <c r="AN377" s="30">
        <f t="shared" si="98"/>
        <v>595.9456238131761</v>
      </c>
      <c r="AO377" s="30">
        <f t="shared" si="99"/>
        <v>1305.6156023633287</v>
      </c>
      <c r="AP377" s="30">
        <f t="shared" si="100"/>
        <v>48.433268891335501</v>
      </c>
      <c r="AQ377" s="19">
        <f t="shared" si="101"/>
        <v>3.5769217728793753E-2</v>
      </c>
    </row>
    <row r="378" spans="1:43" x14ac:dyDescent="0.2">
      <c r="A378" s="23" t="s">
        <v>5665</v>
      </c>
      <c r="B378" s="6" t="s">
        <v>5676</v>
      </c>
      <c r="C378" s="6" t="s">
        <v>5670</v>
      </c>
      <c r="D378" s="2">
        <v>142606</v>
      </c>
      <c r="E378" s="2">
        <v>144334</v>
      </c>
      <c r="F378" s="3" t="s">
        <v>484</v>
      </c>
      <c r="G378" s="2">
        <v>6</v>
      </c>
      <c r="H378" s="2">
        <v>144338</v>
      </c>
      <c r="I378" s="3" t="s">
        <v>507</v>
      </c>
      <c r="J378" s="15">
        <v>44966</v>
      </c>
      <c r="K378" s="24">
        <v>1089988667</v>
      </c>
      <c r="L378" s="15">
        <v>44984</v>
      </c>
      <c r="M378" s="15">
        <v>44985</v>
      </c>
      <c r="N378" s="15"/>
      <c r="O378" s="26">
        <f>VLOOKUP(D378,quash!A$2:$I$7791,9,FALSE)</f>
        <v>2</v>
      </c>
      <c r="P378" s="7">
        <v>9000</v>
      </c>
      <c r="Q378" s="26">
        <v>147</v>
      </c>
      <c r="R378" s="19">
        <v>7.9000519063170294E-2</v>
      </c>
      <c r="S378" s="93">
        <v>26</v>
      </c>
      <c r="T378" s="7">
        <v>6000</v>
      </c>
      <c r="U378" s="2">
        <v>142</v>
      </c>
      <c r="V378" s="11">
        <v>1503.37</v>
      </c>
      <c r="W378" s="14" t="s">
        <v>5281</v>
      </c>
      <c r="X378" s="18">
        <v>0.9006757293644706</v>
      </c>
      <c r="Y378" s="9">
        <v>5404.0543761868239</v>
      </c>
      <c r="Z378" s="19">
        <f t="shared" si="94"/>
        <v>-9.9324270635529399E-2</v>
      </c>
      <c r="AA378" s="25">
        <v>1354.0488712546642</v>
      </c>
      <c r="AB378" s="30">
        <f t="shared" si="95"/>
        <v>471000</v>
      </c>
      <c r="AC378" s="30">
        <f t="shared" si="111"/>
        <v>1.2738853503184714E-2</v>
      </c>
      <c r="AD378" s="31">
        <f t="shared" si="112"/>
        <v>1.8726114649681529</v>
      </c>
      <c r="AE378" s="31">
        <f t="shared" si="113"/>
        <v>1.8089171974522293</v>
      </c>
      <c r="AG378" s="30">
        <f t="shared" si="96"/>
        <v>1695000</v>
      </c>
      <c r="AH378" s="30">
        <f t="shared" si="105"/>
        <v>3.5398230088495575E-3</v>
      </c>
      <c r="AI378" s="31">
        <f t="shared" si="106"/>
        <v>0.52035398230088492</v>
      </c>
      <c r="AJ378" s="31">
        <f t="shared" si="107"/>
        <v>0.50265486725663711</v>
      </c>
      <c r="AK378" s="30">
        <f>IF(W378="si",($S378*'COSTOS DE CREDITOS'!$C$27)/DATA!$G378,"")</f>
        <v>89.248840088614131</v>
      </c>
      <c r="AL378" s="90">
        <f>IF(W378="si",'COSTOS DE CREDITOS'!$C$35,"")</f>
        <v>20.421138461538462</v>
      </c>
      <c r="AM378" s="30">
        <f t="shared" si="97"/>
        <v>600</v>
      </c>
      <c r="AN378" s="30">
        <f t="shared" si="98"/>
        <v>595.9456238131761</v>
      </c>
      <c r="AO378" s="30">
        <f t="shared" si="99"/>
        <v>1305.6156023633287</v>
      </c>
      <c r="AP378" s="30">
        <f t="shared" si="100"/>
        <v>48.433268891335501</v>
      </c>
      <c r="AQ378" s="19">
        <f t="shared" si="101"/>
        <v>3.5769217728793753E-2</v>
      </c>
    </row>
    <row r="379" spans="1:43" x14ac:dyDescent="0.2">
      <c r="A379" s="23" t="s">
        <v>5665</v>
      </c>
      <c r="B379" s="6" t="s">
        <v>5676</v>
      </c>
      <c r="C379" s="6" t="s">
        <v>5670</v>
      </c>
      <c r="D379" s="2">
        <v>142592</v>
      </c>
      <c r="E379" s="2">
        <v>144334</v>
      </c>
      <c r="F379" s="3" t="s">
        <v>484</v>
      </c>
      <c r="G379" s="2">
        <v>6</v>
      </c>
      <c r="H379" s="2">
        <v>144339</v>
      </c>
      <c r="I379" s="3" t="s">
        <v>508</v>
      </c>
      <c r="J379" s="15">
        <v>44966</v>
      </c>
      <c r="K379" s="24">
        <v>1089952880</v>
      </c>
      <c r="L379" s="15">
        <v>44984</v>
      </c>
      <c r="M379" s="15">
        <v>44985</v>
      </c>
      <c r="N379" s="15"/>
      <c r="O379" s="26">
        <f>VLOOKUP(D379,quash!A$2:$I$7791,9,FALSE)</f>
        <v>1</v>
      </c>
      <c r="P379" s="7">
        <v>9000</v>
      </c>
      <c r="Q379" s="26">
        <v>147</v>
      </c>
      <c r="R379" s="19">
        <v>7.9000519063170294E-2</v>
      </c>
      <c r="S379" s="93">
        <v>26</v>
      </c>
      <c r="T379" s="7">
        <v>6000</v>
      </c>
      <c r="U379" s="2">
        <v>142</v>
      </c>
      <c r="V379" s="11">
        <v>1503.37</v>
      </c>
      <c r="W379" s="14" t="s">
        <v>5281</v>
      </c>
      <c r="X379" s="18">
        <v>0.9006757293644706</v>
      </c>
      <c r="Y379" s="9">
        <v>5404.0543761868239</v>
      </c>
      <c r="Z379" s="19">
        <f t="shared" si="94"/>
        <v>-9.9324270635529399E-2</v>
      </c>
      <c r="AA379" s="25">
        <v>1354.0488712546642</v>
      </c>
      <c r="AB379" s="30">
        <f t="shared" si="95"/>
        <v>462000</v>
      </c>
      <c r="AC379" s="30">
        <f t="shared" si="111"/>
        <v>1.2987012987012988E-2</v>
      </c>
      <c r="AD379" s="31">
        <f t="shared" si="112"/>
        <v>1.9090909090909092</v>
      </c>
      <c r="AE379" s="31">
        <f t="shared" si="113"/>
        <v>1.8441558441558443</v>
      </c>
      <c r="AG379" s="30">
        <f t="shared" si="96"/>
        <v>2427000</v>
      </c>
      <c r="AH379" s="30">
        <f t="shared" si="105"/>
        <v>2.472187886279357E-3</v>
      </c>
      <c r="AI379" s="31">
        <f t="shared" si="106"/>
        <v>0.36341161928306548</v>
      </c>
      <c r="AJ379" s="31">
        <f t="shared" si="107"/>
        <v>0.35105067985166871</v>
      </c>
      <c r="AK379" s="30">
        <f>IF(W379="si",($S379*'COSTOS DE CREDITOS'!$C$27)/DATA!$G379,"")</f>
        <v>89.248840088614131</v>
      </c>
      <c r="AL379" s="90">
        <f>IF(W379="si",'COSTOS DE CREDITOS'!$C$35,"")</f>
        <v>20.421138461538462</v>
      </c>
      <c r="AM379" s="30">
        <f t="shared" si="97"/>
        <v>600</v>
      </c>
      <c r="AN379" s="30">
        <f t="shared" si="98"/>
        <v>595.9456238131761</v>
      </c>
      <c r="AO379" s="30">
        <f t="shared" si="99"/>
        <v>1305.6156023633287</v>
      </c>
      <c r="AP379" s="30">
        <f t="shared" si="100"/>
        <v>48.433268891335501</v>
      </c>
      <c r="AQ379" s="19">
        <f t="shared" si="101"/>
        <v>3.5769217728793753E-2</v>
      </c>
    </row>
    <row r="380" spans="1:43" x14ac:dyDescent="0.2">
      <c r="A380" s="23" t="s">
        <v>5665</v>
      </c>
      <c r="B380" s="6" t="s">
        <v>5676</v>
      </c>
      <c r="C380" s="6" t="s">
        <v>5670</v>
      </c>
      <c r="D380" s="2">
        <v>142148</v>
      </c>
      <c r="E380" s="2">
        <v>144334</v>
      </c>
      <c r="F380" s="3" t="s">
        <v>484</v>
      </c>
      <c r="G380" s="2">
        <v>6</v>
      </c>
      <c r="H380" s="2">
        <v>144340</v>
      </c>
      <c r="I380" s="3" t="s">
        <v>509</v>
      </c>
      <c r="J380" s="15">
        <v>44959</v>
      </c>
      <c r="K380" s="24">
        <v>1086896191</v>
      </c>
      <c r="L380" s="15">
        <v>44984</v>
      </c>
      <c r="M380" s="15">
        <v>44985</v>
      </c>
      <c r="N380" s="15"/>
      <c r="O380" s="26">
        <f>VLOOKUP(D380,quash!A$2:$I$7791,9,FALSE)</f>
        <v>1</v>
      </c>
      <c r="P380" s="7">
        <v>9000</v>
      </c>
      <c r="Q380" s="26">
        <v>147</v>
      </c>
      <c r="R380" s="19">
        <v>7.9000519063170294E-2</v>
      </c>
      <c r="S380" s="93">
        <v>26</v>
      </c>
      <c r="T380" s="7">
        <v>6000</v>
      </c>
      <c r="U380" s="2">
        <v>142</v>
      </c>
      <c r="V380" s="11">
        <v>1503.37</v>
      </c>
      <c r="W380" s="14" t="s">
        <v>5281</v>
      </c>
      <c r="X380" s="18">
        <v>0.9006757293644706</v>
      </c>
      <c r="Y380" s="9">
        <v>5404.0543761868239</v>
      </c>
      <c r="Z380" s="19">
        <f t="shared" si="94"/>
        <v>-9.9324270635529399E-2</v>
      </c>
      <c r="AA380" s="25">
        <v>1354.0488712546642</v>
      </c>
      <c r="AB380" s="30">
        <f t="shared" si="95"/>
        <v>462000</v>
      </c>
      <c r="AC380" s="30">
        <f t="shared" si="111"/>
        <v>1.2987012987012988E-2</v>
      </c>
      <c r="AD380" s="31">
        <f t="shared" si="112"/>
        <v>1.9090909090909092</v>
      </c>
      <c r="AE380" s="31">
        <f t="shared" si="113"/>
        <v>1.8441558441558443</v>
      </c>
      <c r="AG380" s="30">
        <f t="shared" si="96"/>
        <v>2427000</v>
      </c>
      <c r="AH380" s="30">
        <f t="shared" si="105"/>
        <v>2.472187886279357E-3</v>
      </c>
      <c r="AI380" s="31">
        <f t="shared" si="106"/>
        <v>0.36341161928306548</v>
      </c>
      <c r="AJ380" s="31">
        <f t="shared" si="107"/>
        <v>0.35105067985166871</v>
      </c>
      <c r="AK380" s="30">
        <f>IF(W380="si",($S380*'COSTOS DE CREDITOS'!$C$27)/DATA!$G380,"")</f>
        <v>89.248840088614131</v>
      </c>
      <c r="AL380" s="90">
        <f>IF(W380="si",'COSTOS DE CREDITOS'!$C$35,"")</f>
        <v>20.421138461538462</v>
      </c>
      <c r="AM380" s="30">
        <f t="shared" si="97"/>
        <v>600</v>
      </c>
      <c r="AN380" s="30">
        <f t="shared" si="98"/>
        <v>595.9456238131761</v>
      </c>
      <c r="AO380" s="30">
        <f t="shared" si="99"/>
        <v>1305.6156023633287</v>
      </c>
      <c r="AP380" s="30">
        <f t="shared" si="100"/>
        <v>48.433268891335501</v>
      </c>
      <c r="AQ380" s="19">
        <f t="shared" si="101"/>
        <v>3.5769217728793753E-2</v>
      </c>
    </row>
    <row r="381" spans="1:43" x14ac:dyDescent="0.2">
      <c r="A381" s="23" t="s">
        <v>5665</v>
      </c>
      <c r="B381" s="6" t="s">
        <v>5684</v>
      </c>
      <c r="C381" s="6" t="s">
        <v>5667</v>
      </c>
      <c r="D381" s="4">
        <v>143274</v>
      </c>
      <c r="E381" s="4">
        <v>144448</v>
      </c>
      <c r="F381" s="5" t="s">
        <v>510</v>
      </c>
      <c r="G381" s="2">
        <v>6</v>
      </c>
      <c r="H381" s="4">
        <v>144449</v>
      </c>
      <c r="I381" s="5" t="s">
        <v>511</v>
      </c>
      <c r="J381" s="15">
        <v>44972</v>
      </c>
      <c r="K381" s="24">
        <v>1093408298</v>
      </c>
      <c r="L381" s="15">
        <v>44984</v>
      </c>
      <c r="M381" s="15">
        <v>44985</v>
      </c>
      <c r="N381" s="15"/>
      <c r="O381" s="26">
        <f>VLOOKUP(D381,quash!A$2:$I$7791,9,FALSE)</f>
        <v>1</v>
      </c>
      <c r="P381" s="7">
        <v>10000</v>
      </c>
      <c r="Q381" s="26">
        <v>115</v>
      </c>
      <c r="R381" s="19">
        <v>3.97705569269148E-2</v>
      </c>
      <c r="S381" s="26">
        <v>16</v>
      </c>
      <c r="T381" s="8">
        <v>7000</v>
      </c>
      <c r="U381" s="4">
        <v>142</v>
      </c>
      <c r="V381" s="10">
        <v>1758.65</v>
      </c>
      <c r="W381" s="14" t="s">
        <v>5281</v>
      </c>
      <c r="X381" s="18">
        <v>1</v>
      </c>
      <c r="Y381" s="9">
        <v>7000</v>
      </c>
      <c r="Z381" s="19">
        <f t="shared" si="94"/>
        <v>0</v>
      </c>
      <c r="AA381" s="25">
        <v>1758.65</v>
      </c>
      <c r="AB381" s="30">
        <f t="shared" si="95"/>
        <v>462000</v>
      </c>
      <c r="AC381" s="30">
        <f t="shared" si="111"/>
        <v>1.5151515151515152E-2</v>
      </c>
      <c r="AD381" s="31">
        <f t="shared" si="112"/>
        <v>1.7424242424242424</v>
      </c>
      <c r="AE381" s="31">
        <f t="shared" si="113"/>
        <v>2.1515151515151514</v>
      </c>
      <c r="AG381" s="30">
        <f t="shared" si="96"/>
        <v>2427000</v>
      </c>
      <c r="AH381" s="30">
        <f t="shared" si="105"/>
        <v>2.88421920065925E-3</v>
      </c>
      <c r="AI381" s="31">
        <f t="shared" si="106"/>
        <v>0.33168520807581375</v>
      </c>
      <c r="AJ381" s="31">
        <f t="shared" si="107"/>
        <v>0.40955912649361348</v>
      </c>
      <c r="AK381" s="30">
        <f>IF(W381="si",($S381*'COSTOS DE CREDITOS'!$C$27)/DATA!$G381,"")</f>
        <v>54.922363131454851</v>
      </c>
      <c r="AL381" s="90">
        <f>IF(W381="si",'COSTOS DE CREDITOS'!$C$35,"")</f>
        <v>20.421138461538462</v>
      </c>
      <c r="AM381" s="30">
        <f t="shared" si="97"/>
        <v>430.76923076923077</v>
      </c>
      <c r="AN381" s="30">
        <f t="shared" si="98"/>
        <v>0</v>
      </c>
      <c r="AO381" s="30">
        <f t="shared" si="99"/>
        <v>506.11273236222405</v>
      </c>
      <c r="AP381" s="30">
        <f t="shared" si="100"/>
        <v>1252.537267637776</v>
      </c>
      <c r="AQ381" s="19">
        <f t="shared" si="101"/>
        <v>0.71221520350142209</v>
      </c>
    </row>
    <row r="382" spans="1:43" x14ac:dyDescent="0.2">
      <c r="A382" s="23" t="s">
        <v>5665</v>
      </c>
      <c r="B382" s="6" t="s">
        <v>5682</v>
      </c>
      <c r="C382" s="6" t="s">
        <v>5670</v>
      </c>
      <c r="D382" s="4">
        <v>143614</v>
      </c>
      <c r="E382" s="4">
        <v>144516</v>
      </c>
      <c r="F382" s="5" t="s">
        <v>512</v>
      </c>
      <c r="G382" s="2">
        <v>6</v>
      </c>
      <c r="H382" s="4">
        <v>144517</v>
      </c>
      <c r="I382" s="5" t="s">
        <v>513</v>
      </c>
      <c r="J382" s="15" t="s">
        <v>5688</v>
      </c>
      <c r="K382" s="24" t="s">
        <v>5688</v>
      </c>
      <c r="L382" s="15">
        <v>44985</v>
      </c>
      <c r="M382" s="15">
        <v>44985</v>
      </c>
      <c r="N382" s="15"/>
      <c r="O382" s="26">
        <f>VLOOKUP(D382,quash!A$2:$I$7791,9,FALSE)</f>
        <v>1</v>
      </c>
      <c r="P382" s="7">
        <v>14000</v>
      </c>
      <c r="Q382" s="26">
        <v>129</v>
      </c>
      <c r="R382" s="19">
        <v>5.2439109759485507E-2</v>
      </c>
      <c r="S382" s="93">
        <v>26</v>
      </c>
      <c r="T382" s="8">
        <v>5000</v>
      </c>
      <c r="U382" s="4">
        <v>147</v>
      </c>
      <c r="V382" s="10">
        <v>1303.3399999999999</v>
      </c>
      <c r="W382" s="14" t="s">
        <v>5281</v>
      </c>
      <c r="X382" s="18">
        <v>0.98746676693253121</v>
      </c>
      <c r="Y382" s="9">
        <v>4937.333834662656</v>
      </c>
      <c r="Z382" s="19">
        <f t="shared" si="94"/>
        <v>-1.2533233067468785E-2</v>
      </c>
      <c r="AA382" s="25">
        <v>1287.0049360138451</v>
      </c>
      <c r="AB382" s="30">
        <f t="shared" si="95"/>
        <v>462000</v>
      </c>
      <c r="AC382" s="30">
        <f t="shared" si="111"/>
        <v>1.0822510822510822E-2</v>
      </c>
      <c r="AD382" s="31">
        <f t="shared" si="112"/>
        <v>1.3961038961038961</v>
      </c>
      <c r="AE382" s="31">
        <f t="shared" si="113"/>
        <v>1.5909090909090908</v>
      </c>
      <c r="AG382" s="30">
        <f t="shared" si="96"/>
        <v>2427000</v>
      </c>
      <c r="AH382" s="30">
        <f t="shared" si="105"/>
        <v>2.0601565718994645E-3</v>
      </c>
      <c r="AI382" s="31">
        <f t="shared" si="106"/>
        <v>0.2657601977750309</v>
      </c>
      <c r="AJ382" s="31">
        <f t="shared" si="107"/>
        <v>0.30284301606922126</v>
      </c>
      <c r="AK382" s="30">
        <f>IF(W382="si",($S382*'COSTOS DE CREDITOS'!$C$27)/DATA!$G382,"")</f>
        <v>89.248840088614131</v>
      </c>
      <c r="AL382" s="90">
        <f>IF(W382="si",'COSTOS DE CREDITOS'!$C$35,"")</f>
        <v>20.421138461538462</v>
      </c>
      <c r="AM382" s="30">
        <f t="shared" si="97"/>
        <v>500</v>
      </c>
      <c r="AN382" s="30">
        <f t="shared" si="98"/>
        <v>62.666165337343955</v>
      </c>
      <c r="AO382" s="30">
        <f t="shared" si="99"/>
        <v>672.33614388749652</v>
      </c>
      <c r="AP382" s="30">
        <f t="shared" si="100"/>
        <v>614.66879212634854</v>
      </c>
      <c r="AQ382" s="19">
        <f t="shared" si="101"/>
        <v>0.47759629736162579</v>
      </c>
    </row>
    <row r="383" spans="1:43" x14ac:dyDescent="0.2">
      <c r="A383" s="23" t="s">
        <v>5665</v>
      </c>
      <c r="B383" s="6" t="s">
        <v>5672</v>
      </c>
      <c r="C383" s="6" t="s">
        <v>5667</v>
      </c>
      <c r="D383" s="2">
        <v>143948</v>
      </c>
      <c r="E383" s="2">
        <v>144153</v>
      </c>
      <c r="F383" s="3" t="s">
        <v>514</v>
      </c>
      <c r="G383" s="2">
        <v>7</v>
      </c>
      <c r="H383" s="2">
        <v>144213</v>
      </c>
      <c r="I383" s="3" t="s">
        <v>515</v>
      </c>
      <c r="J383" s="15">
        <v>44979</v>
      </c>
      <c r="K383" s="24">
        <v>1096935051</v>
      </c>
      <c r="L383" s="15">
        <v>44984</v>
      </c>
      <c r="M383" s="15">
        <v>44985</v>
      </c>
      <c r="N383" s="15"/>
      <c r="O383" s="26">
        <f>VLOOKUP(D383,quash!A$2:$I$7791,9,FALSE)</f>
        <v>1</v>
      </c>
      <c r="P383" s="7">
        <v>10000</v>
      </c>
      <c r="Q383" s="26">
        <v>115</v>
      </c>
      <c r="R383" s="19">
        <v>3.97705569269148E-2</v>
      </c>
      <c r="S383" s="26">
        <v>16</v>
      </c>
      <c r="T383" s="7">
        <v>5000</v>
      </c>
      <c r="U383" s="2">
        <v>147</v>
      </c>
      <c r="V383" s="11">
        <v>1303.3399999999999</v>
      </c>
      <c r="W383" s="14" t="s">
        <v>5281</v>
      </c>
      <c r="X383" s="18">
        <v>1</v>
      </c>
      <c r="Y383" s="9">
        <v>5000</v>
      </c>
      <c r="Z383" s="19">
        <f t="shared" si="94"/>
        <v>0</v>
      </c>
      <c r="AA383" s="25">
        <v>1303.3399999999999</v>
      </c>
      <c r="AB383" s="30">
        <f t="shared" si="95"/>
        <v>462000</v>
      </c>
      <c r="AC383" s="30">
        <f t="shared" si="111"/>
        <v>1.0822510822510822E-2</v>
      </c>
      <c r="AD383" s="31">
        <f t="shared" si="112"/>
        <v>1.2445887445887445</v>
      </c>
      <c r="AE383" s="31">
        <f t="shared" si="113"/>
        <v>1.5909090909090908</v>
      </c>
      <c r="AG383" s="30">
        <f t="shared" si="96"/>
        <v>2427000</v>
      </c>
      <c r="AH383" s="30">
        <f t="shared" si="105"/>
        <v>2.0601565718994645E-3</v>
      </c>
      <c r="AI383" s="31">
        <f t="shared" si="106"/>
        <v>0.23691800576843841</v>
      </c>
      <c r="AJ383" s="31">
        <f t="shared" si="107"/>
        <v>0.30284301606922126</v>
      </c>
      <c r="AK383" s="30">
        <f>IF(W383="si",($S383*'COSTOS DE CREDITOS'!$C$27)/DATA!$G383,"")</f>
        <v>47.07631125553273</v>
      </c>
      <c r="AL383" s="90">
        <f>IF(W383="si",'COSTOS DE CREDITOS'!$C$35,"")</f>
        <v>20.421138461538462</v>
      </c>
      <c r="AM383" s="30">
        <f t="shared" si="97"/>
        <v>307.69230769230774</v>
      </c>
      <c r="AN383" s="30">
        <f t="shared" si="98"/>
        <v>0</v>
      </c>
      <c r="AO383" s="30">
        <f t="shared" si="99"/>
        <v>375.1897574093789</v>
      </c>
      <c r="AP383" s="30">
        <f t="shared" si="100"/>
        <v>928.15024259062102</v>
      </c>
      <c r="AQ383" s="19">
        <f t="shared" si="101"/>
        <v>0.71213209338363059</v>
      </c>
    </row>
    <row r="384" spans="1:43" x14ac:dyDescent="0.2">
      <c r="A384" s="23" t="s">
        <v>5665</v>
      </c>
      <c r="B384" s="6" t="s">
        <v>5672</v>
      </c>
      <c r="C384" s="6" t="s">
        <v>5667</v>
      </c>
      <c r="D384" s="2">
        <v>143873</v>
      </c>
      <c r="E384" s="2">
        <v>144153</v>
      </c>
      <c r="F384" s="3" t="s">
        <v>514</v>
      </c>
      <c r="G384" s="2">
        <v>7</v>
      </c>
      <c r="H384" s="2">
        <v>144214</v>
      </c>
      <c r="I384" s="3" t="s">
        <v>516</v>
      </c>
      <c r="J384" s="15">
        <v>44978</v>
      </c>
      <c r="K384" s="24">
        <v>1096524339</v>
      </c>
      <c r="L384" s="15">
        <v>44984</v>
      </c>
      <c r="M384" s="15">
        <v>44985</v>
      </c>
      <c r="N384" s="15"/>
      <c r="O384" s="26">
        <f>VLOOKUP(D384,quash!A$2:$I$7791,9,FALSE)</f>
        <v>1</v>
      </c>
      <c r="P384" s="7">
        <v>11000</v>
      </c>
      <c r="Q384" s="26">
        <v>119</v>
      </c>
      <c r="R384" s="19">
        <v>4.4808469477509841E-2</v>
      </c>
      <c r="S384" s="26">
        <v>16</v>
      </c>
      <c r="T384" s="7">
        <v>5000</v>
      </c>
      <c r="U384" s="2">
        <v>147</v>
      </c>
      <c r="V384" s="11">
        <v>1303.3399999999999</v>
      </c>
      <c r="W384" s="14" t="s">
        <v>5281</v>
      </c>
      <c r="X384" s="18">
        <v>1</v>
      </c>
      <c r="Y384" s="9">
        <v>5000</v>
      </c>
      <c r="Z384" s="19">
        <f t="shared" si="94"/>
        <v>0</v>
      </c>
      <c r="AA384" s="25">
        <v>1303.3399999999999</v>
      </c>
      <c r="AB384" s="30">
        <f t="shared" si="95"/>
        <v>462000</v>
      </c>
      <c r="AC384" s="30">
        <f t="shared" si="111"/>
        <v>1.0822510822510822E-2</v>
      </c>
      <c r="AD384" s="31">
        <f t="shared" si="112"/>
        <v>1.2878787878787878</v>
      </c>
      <c r="AE384" s="31">
        <f t="shared" si="113"/>
        <v>1.5909090909090908</v>
      </c>
      <c r="AG384" s="30">
        <f t="shared" si="96"/>
        <v>2427000</v>
      </c>
      <c r="AH384" s="30">
        <f t="shared" si="105"/>
        <v>2.0601565718994645E-3</v>
      </c>
      <c r="AI384" s="31">
        <f t="shared" si="106"/>
        <v>0.24515863205603627</v>
      </c>
      <c r="AJ384" s="31">
        <f t="shared" si="107"/>
        <v>0.30284301606922126</v>
      </c>
      <c r="AK384" s="30">
        <f>IF(W384="si",($S384*'COSTOS DE CREDITOS'!$C$27)/DATA!$G384,"")</f>
        <v>47.07631125553273</v>
      </c>
      <c r="AL384" s="90">
        <f>IF(W384="si",'COSTOS DE CREDITOS'!$C$35,"")</f>
        <v>20.421138461538462</v>
      </c>
      <c r="AM384" s="30">
        <f t="shared" si="97"/>
        <v>307.69230769230774</v>
      </c>
      <c r="AN384" s="30">
        <f t="shared" si="98"/>
        <v>0</v>
      </c>
      <c r="AO384" s="30">
        <f t="shared" si="99"/>
        <v>375.1897574093789</v>
      </c>
      <c r="AP384" s="30">
        <f t="shared" si="100"/>
        <v>928.15024259062102</v>
      </c>
      <c r="AQ384" s="19">
        <f t="shared" si="101"/>
        <v>0.71213209338363059</v>
      </c>
    </row>
    <row r="385" spans="1:43" x14ac:dyDescent="0.2">
      <c r="A385" s="23" t="s">
        <v>5665</v>
      </c>
      <c r="B385" s="6" t="s">
        <v>5676</v>
      </c>
      <c r="C385" s="6" t="s">
        <v>5670</v>
      </c>
      <c r="D385" s="2">
        <v>143935</v>
      </c>
      <c r="E385" s="2">
        <v>144275</v>
      </c>
      <c r="F385" s="3" t="s">
        <v>517</v>
      </c>
      <c r="G385" s="2">
        <v>6</v>
      </c>
      <c r="H385" s="2">
        <v>144281</v>
      </c>
      <c r="I385" s="3" t="s">
        <v>518</v>
      </c>
      <c r="J385" s="15">
        <v>44979</v>
      </c>
      <c r="K385" s="24">
        <v>1096916201</v>
      </c>
      <c r="L385" s="15">
        <v>44984</v>
      </c>
      <c r="M385" s="15">
        <v>44985</v>
      </c>
      <c r="N385" s="15"/>
      <c r="O385" s="26">
        <f>VLOOKUP(D385,quash!A$2:$I$7791,9,FALSE)</f>
        <v>1</v>
      </c>
      <c r="P385" s="7">
        <v>9000</v>
      </c>
      <c r="Q385" s="26">
        <v>147</v>
      </c>
      <c r="R385" s="19">
        <v>8.2327407078389259E-2</v>
      </c>
      <c r="S385" s="93">
        <v>26</v>
      </c>
      <c r="T385" s="7">
        <v>8000</v>
      </c>
      <c r="U385" s="2">
        <v>142</v>
      </c>
      <c r="V385" s="11">
        <v>2013.74</v>
      </c>
      <c r="W385" s="14" t="s">
        <v>5281</v>
      </c>
      <c r="X385" s="18">
        <v>0.4549135674373383</v>
      </c>
      <c r="Y385" s="9">
        <v>3639.3085394987065</v>
      </c>
      <c r="Z385" s="19">
        <f t="shared" si="94"/>
        <v>-0.54508643256266165</v>
      </c>
      <c r="AA385" s="25">
        <v>916.07764729126563</v>
      </c>
      <c r="AB385" s="30">
        <f t="shared" si="95"/>
        <v>462000</v>
      </c>
      <c r="AC385" s="30">
        <f t="shared" si="111"/>
        <v>1.7316017316017316E-2</v>
      </c>
      <c r="AD385" s="31">
        <f t="shared" si="112"/>
        <v>2.5454545454545454</v>
      </c>
      <c r="AE385" s="31">
        <f t="shared" si="113"/>
        <v>2.4588744588744587</v>
      </c>
      <c r="AG385" s="30">
        <f t="shared" si="96"/>
        <v>2427000</v>
      </c>
      <c r="AH385" s="30">
        <f t="shared" si="105"/>
        <v>3.296250515039143E-3</v>
      </c>
      <c r="AI385" s="31">
        <f t="shared" si="106"/>
        <v>0.48454882571075403</v>
      </c>
      <c r="AJ385" s="31">
        <f t="shared" si="107"/>
        <v>0.4680675731355583</v>
      </c>
      <c r="AK385" s="30">
        <f>IF(W385="si",($S385*'COSTOS DE CREDITOS'!$C$27)/DATA!$G385,"")</f>
        <v>89.248840088614131</v>
      </c>
      <c r="AL385" s="90">
        <f>IF(W385="si",'COSTOS DE CREDITOS'!$C$35,"")</f>
        <v>20.421138461538462</v>
      </c>
      <c r="AM385" s="30">
        <f t="shared" si="97"/>
        <v>800</v>
      </c>
      <c r="AN385" s="30">
        <f t="shared" si="98"/>
        <v>4360.6914605012935</v>
      </c>
      <c r="AO385" s="30">
        <f t="shared" si="99"/>
        <v>5270.3614390514458</v>
      </c>
      <c r="AP385" s="30">
        <f t="shared" si="100"/>
        <v>-4354.2837917601801</v>
      </c>
      <c r="AQ385" s="19">
        <f t="shared" si="101"/>
        <v>-4.7531820087907262</v>
      </c>
    </row>
    <row r="386" spans="1:43" x14ac:dyDescent="0.2">
      <c r="A386" s="23" t="s">
        <v>5665</v>
      </c>
      <c r="B386" s="6" t="s">
        <v>5672</v>
      </c>
      <c r="C386" s="6" t="s">
        <v>5667</v>
      </c>
      <c r="D386" s="2">
        <v>144085</v>
      </c>
      <c r="E386" s="2">
        <v>144256</v>
      </c>
      <c r="F386" s="3" t="s">
        <v>519</v>
      </c>
      <c r="G386" s="2">
        <v>6</v>
      </c>
      <c r="H386" s="2">
        <v>144297</v>
      </c>
      <c r="I386" s="3" t="s">
        <v>520</v>
      </c>
      <c r="J386" s="15">
        <v>44980</v>
      </c>
      <c r="K386" s="24">
        <v>1097458960</v>
      </c>
      <c r="L386" s="15">
        <v>44984</v>
      </c>
      <c r="M386" s="15">
        <v>44985</v>
      </c>
      <c r="N386" s="15"/>
      <c r="O386" s="26">
        <f>VLOOKUP(D386,quash!A$2:$I$7791,9,FALSE)</f>
        <v>1</v>
      </c>
      <c r="P386" s="7">
        <v>11000</v>
      </c>
      <c r="Q386" s="26">
        <v>119</v>
      </c>
      <c r="R386" s="19">
        <v>4.3307950828633E-2</v>
      </c>
      <c r="S386" s="93">
        <v>26</v>
      </c>
      <c r="T386" s="7">
        <v>10000</v>
      </c>
      <c r="U386" s="2">
        <v>142</v>
      </c>
      <c r="V386" s="11">
        <v>2510.34</v>
      </c>
      <c r="W386" s="14" t="s">
        <v>5281</v>
      </c>
      <c r="X386" s="18">
        <v>0.66826051108486895</v>
      </c>
      <c r="Y386" s="9">
        <v>6682.605110848689</v>
      </c>
      <c r="Z386" s="19">
        <f t="shared" ref="Z386:Z449" si="114">Y386/T386-1</f>
        <v>-0.33173948891513105</v>
      </c>
      <c r="AA386" s="25">
        <v>1677.5610913967901</v>
      </c>
      <c r="AB386" s="30">
        <f t="shared" ref="AB386:AB449" si="115">SUMIFS($T:$T,$M:$M,$M386,$O:$O,$O386)</f>
        <v>462000</v>
      </c>
      <c r="AC386" s="30">
        <f t="shared" si="111"/>
        <v>2.1645021645021644E-2</v>
      </c>
      <c r="AD386" s="31">
        <f t="shared" si="112"/>
        <v>2.5757575757575757</v>
      </c>
      <c r="AE386" s="31">
        <f t="shared" si="113"/>
        <v>3.0735930735930737</v>
      </c>
      <c r="AG386" s="30">
        <f t="shared" ref="AG386:AG449" si="116">SUMIFS($T:$T,$O:$O,$O386,$N:$N,1)</f>
        <v>2427000</v>
      </c>
      <c r="AH386" s="30">
        <f t="shared" si="105"/>
        <v>4.1203131437989289E-3</v>
      </c>
      <c r="AI386" s="31">
        <f t="shared" si="106"/>
        <v>0.49031726411207255</v>
      </c>
      <c r="AJ386" s="31">
        <f t="shared" si="107"/>
        <v>0.58508446641944789</v>
      </c>
      <c r="AK386" s="30">
        <f>IF(W386="si",($S386*'COSTOS DE CREDITOS'!$C$27)/DATA!$G386,"")</f>
        <v>89.248840088614131</v>
      </c>
      <c r="AL386" s="90">
        <f>IF(W386="si",'COSTOS DE CREDITOS'!$C$35,"")</f>
        <v>20.421138461538462</v>
      </c>
      <c r="AM386" s="30">
        <f t="shared" si="97"/>
        <v>1000</v>
      </c>
      <c r="AN386" s="30">
        <f t="shared" si="98"/>
        <v>3317.394889151311</v>
      </c>
      <c r="AO386" s="30">
        <f t="shared" si="99"/>
        <v>4427.0648677014633</v>
      </c>
      <c r="AP386" s="30">
        <f t="shared" si="100"/>
        <v>-2749.503776304673</v>
      </c>
      <c r="AQ386" s="19">
        <f t="shared" si="101"/>
        <v>-1.6389887619623735</v>
      </c>
    </row>
    <row r="387" spans="1:43" x14ac:dyDescent="0.2">
      <c r="A387" s="23" t="s">
        <v>5665</v>
      </c>
      <c r="B387" s="6" t="s">
        <v>5673</v>
      </c>
      <c r="C387" s="6" t="s">
        <v>5667</v>
      </c>
      <c r="D387" s="2">
        <v>144333</v>
      </c>
      <c r="E387" s="2">
        <v>144319</v>
      </c>
      <c r="F387" s="3" t="s">
        <v>521</v>
      </c>
      <c r="G387" s="2">
        <v>6</v>
      </c>
      <c r="H387" s="2">
        <v>144441</v>
      </c>
      <c r="I387" s="3" t="s">
        <v>522</v>
      </c>
      <c r="J387" s="15">
        <v>44981</v>
      </c>
      <c r="K387" s="24">
        <v>1098166745</v>
      </c>
      <c r="L387" s="15">
        <v>44984</v>
      </c>
      <c r="M387" s="15">
        <v>44985</v>
      </c>
      <c r="N387" s="15"/>
      <c r="O387" s="26">
        <f>VLOOKUP(D387,quash!A$2:$I$7791,9,FALSE)</f>
        <v>5</v>
      </c>
      <c r="P387" s="7">
        <v>15000</v>
      </c>
      <c r="Q387" s="26">
        <v>92</v>
      </c>
      <c r="R387" s="19">
        <v>5.9818464604665302E-3</v>
      </c>
      <c r="S387" s="26">
        <v>16</v>
      </c>
      <c r="T387" s="7">
        <v>10000</v>
      </c>
      <c r="U387" s="2">
        <v>142</v>
      </c>
      <c r="V387" s="11">
        <v>2510.34</v>
      </c>
      <c r="W387" s="14" t="s">
        <v>5281</v>
      </c>
      <c r="X387" s="18">
        <v>1</v>
      </c>
      <c r="Y387" s="9">
        <v>10000</v>
      </c>
      <c r="Z387" s="19">
        <f t="shared" si="114"/>
        <v>0</v>
      </c>
      <c r="AA387" s="25">
        <v>2510.34</v>
      </c>
      <c r="AB387" s="30">
        <f t="shared" si="115"/>
        <v>102000</v>
      </c>
      <c r="AC387" s="30">
        <f t="shared" si="111"/>
        <v>9.8039215686274508E-2</v>
      </c>
      <c r="AD387" s="31">
        <f t="shared" si="112"/>
        <v>9.0196078431372548</v>
      </c>
      <c r="AE387" s="31">
        <f t="shared" si="113"/>
        <v>13.921568627450981</v>
      </c>
      <c r="AG387" s="30">
        <f t="shared" si="116"/>
        <v>352000</v>
      </c>
      <c r="AH387" s="30">
        <f t="shared" si="105"/>
        <v>2.8409090909090908E-2</v>
      </c>
      <c r="AI387" s="31">
        <f t="shared" si="106"/>
        <v>2.6136363636363638</v>
      </c>
      <c r="AJ387" s="31">
        <f t="shared" si="107"/>
        <v>4.0340909090909092</v>
      </c>
      <c r="AK387" s="30">
        <f>IF(W387="si",($S387*'COSTOS DE CREDITOS'!$C$27)/DATA!$G387,"")</f>
        <v>54.922363131454851</v>
      </c>
      <c r="AL387" s="90">
        <f>IF(W387="si",'COSTOS DE CREDITOS'!$C$35,"")</f>
        <v>20.421138461538462</v>
      </c>
      <c r="AM387" s="30">
        <f t="shared" ref="AM387:AM450" si="117">IF(W387="si",(20%/52*$S387)*$T387,"")</f>
        <v>615.38461538461547</v>
      </c>
      <c r="AN387" s="30">
        <f t="shared" ref="AN387:AN450" si="118">IF(W387="SI",T387-Y387,"")</f>
        <v>0</v>
      </c>
      <c r="AO387" s="30">
        <f t="shared" ref="AO387:AO450" si="119">SUM(AK387:AN387)</f>
        <v>690.72811697760881</v>
      </c>
      <c r="AP387" s="30">
        <f t="shared" ref="AP387:AP450" si="120">AA387-AO387</f>
        <v>1819.6118830223913</v>
      </c>
      <c r="AQ387" s="19">
        <f t="shared" ref="AQ387:AQ450" si="121">IFERROR(AP387/AA387,"")</f>
        <v>0.72484678689834492</v>
      </c>
    </row>
    <row r="388" spans="1:43" x14ac:dyDescent="0.2">
      <c r="A388" s="23" t="s">
        <v>5665</v>
      </c>
      <c r="B388" s="6" t="s">
        <v>5673</v>
      </c>
      <c r="C388" s="6" t="s">
        <v>5667</v>
      </c>
      <c r="D388" s="2">
        <v>144219</v>
      </c>
      <c r="E388" s="2">
        <v>144319</v>
      </c>
      <c r="F388" s="3" t="s">
        <v>521</v>
      </c>
      <c r="G388" s="2">
        <v>6</v>
      </c>
      <c r="H388" s="2">
        <v>144442</v>
      </c>
      <c r="I388" s="3" t="s">
        <v>523</v>
      </c>
      <c r="J388" s="15">
        <v>44980</v>
      </c>
      <c r="K388" s="24">
        <v>1097724764</v>
      </c>
      <c r="L388" s="15">
        <v>44984</v>
      </c>
      <c r="M388" s="15">
        <v>44985</v>
      </c>
      <c r="N388" s="15"/>
      <c r="O388" s="26">
        <f>VLOOKUP(D388,quash!A$2:$I$7791,9,FALSE)</f>
        <v>6</v>
      </c>
      <c r="P388" s="7">
        <v>15000</v>
      </c>
      <c r="Q388" s="26">
        <v>92</v>
      </c>
      <c r="R388" s="19">
        <v>5.9818464604665302E-3</v>
      </c>
      <c r="S388" s="26">
        <v>16</v>
      </c>
      <c r="T388" s="7">
        <v>10000</v>
      </c>
      <c r="U388" s="2">
        <v>142</v>
      </c>
      <c r="V388" s="11">
        <v>2510.34</v>
      </c>
      <c r="W388" s="14" t="s">
        <v>5281</v>
      </c>
      <c r="X388" s="18">
        <v>1</v>
      </c>
      <c r="Y388" s="9">
        <v>10000</v>
      </c>
      <c r="Z388" s="19">
        <f t="shared" si="114"/>
        <v>0</v>
      </c>
      <c r="AA388" s="25">
        <v>2510.34</v>
      </c>
      <c r="AB388" s="30">
        <f t="shared" si="115"/>
        <v>112000</v>
      </c>
      <c r="AC388" s="30">
        <f t="shared" si="111"/>
        <v>8.9285714285714288E-2</v>
      </c>
      <c r="AD388" s="31">
        <f t="shared" si="112"/>
        <v>8.2142857142857153</v>
      </c>
      <c r="AE388" s="31">
        <f t="shared" si="113"/>
        <v>12.678571428571429</v>
      </c>
      <c r="AG388" s="30">
        <f t="shared" si="116"/>
        <v>288000</v>
      </c>
      <c r="AH388" s="30">
        <f t="shared" si="105"/>
        <v>3.4722222222222224E-2</v>
      </c>
      <c r="AI388" s="31">
        <f t="shared" si="106"/>
        <v>3.1944444444444446</v>
      </c>
      <c r="AJ388" s="31">
        <f t="shared" si="107"/>
        <v>4.9305555555555554</v>
      </c>
      <c r="AK388" s="30">
        <f>IF(W388="si",($S388*'COSTOS DE CREDITOS'!$C$27)/DATA!$G388,"")</f>
        <v>54.922363131454851</v>
      </c>
      <c r="AL388" s="90">
        <f>IF(W388="si",'COSTOS DE CREDITOS'!$C$35,"")</f>
        <v>20.421138461538462</v>
      </c>
      <c r="AM388" s="30">
        <f t="shared" si="117"/>
        <v>615.38461538461547</v>
      </c>
      <c r="AN388" s="30">
        <f t="shared" si="118"/>
        <v>0</v>
      </c>
      <c r="AO388" s="30">
        <f t="shared" si="119"/>
        <v>690.72811697760881</v>
      </c>
      <c r="AP388" s="30">
        <f t="shared" si="120"/>
        <v>1819.6118830223913</v>
      </c>
      <c r="AQ388" s="19">
        <f t="shared" si="121"/>
        <v>0.72484678689834492</v>
      </c>
    </row>
    <row r="389" spans="1:43" x14ac:dyDescent="0.2">
      <c r="A389" s="23" t="s">
        <v>5665</v>
      </c>
      <c r="B389" s="6" t="s">
        <v>5676</v>
      </c>
      <c r="C389" s="6" t="s">
        <v>5670</v>
      </c>
      <c r="D389" s="2">
        <v>143799</v>
      </c>
      <c r="E389" s="2">
        <v>144486</v>
      </c>
      <c r="F389" s="3" t="s">
        <v>524</v>
      </c>
      <c r="G389" s="2">
        <v>6</v>
      </c>
      <c r="H389" s="2">
        <v>144492</v>
      </c>
      <c r="I389" s="3" t="s">
        <v>525</v>
      </c>
      <c r="J389" s="15">
        <v>44977</v>
      </c>
      <c r="K389" s="24">
        <v>1096139343</v>
      </c>
      <c r="L389" s="15">
        <v>44985</v>
      </c>
      <c r="M389" s="15">
        <v>44985</v>
      </c>
      <c r="N389" s="15"/>
      <c r="O389" s="26">
        <f>VLOOKUP(D389,quash!A$2:$I$7791,9,FALSE)</f>
        <v>1</v>
      </c>
      <c r="P389" s="7">
        <v>5000</v>
      </c>
      <c r="Q389" s="26">
        <v>147</v>
      </c>
      <c r="R389" s="19">
        <v>0.11226939921536</v>
      </c>
      <c r="S389" s="26">
        <v>16</v>
      </c>
      <c r="T389" s="7">
        <v>6000</v>
      </c>
      <c r="U389" s="2">
        <v>142</v>
      </c>
      <c r="V389" s="11">
        <v>1503.37</v>
      </c>
      <c r="W389" s="14" t="s">
        <v>5281</v>
      </c>
      <c r="X389" s="18">
        <v>1</v>
      </c>
      <c r="Y389" s="9">
        <v>6000</v>
      </c>
      <c r="Z389" s="19">
        <f t="shared" si="114"/>
        <v>0</v>
      </c>
      <c r="AA389" s="25">
        <v>1503.37</v>
      </c>
      <c r="AB389" s="30">
        <f t="shared" si="115"/>
        <v>462000</v>
      </c>
      <c r="AC389" s="30">
        <f t="shared" si="111"/>
        <v>1.2987012987012988E-2</v>
      </c>
      <c r="AD389" s="31">
        <f t="shared" si="112"/>
        <v>1.9090909090909092</v>
      </c>
      <c r="AE389" s="31">
        <f t="shared" si="113"/>
        <v>1.8441558441558443</v>
      </c>
      <c r="AG389" s="30">
        <f t="shared" si="116"/>
        <v>2427000</v>
      </c>
      <c r="AH389" s="30">
        <f t="shared" si="105"/>
        <v>2.472187886279357E-3</v>
      </c>
      <c r="AI389" s="31">
        <f t="shared" si="106"/>
        <v>0.36341161928306548</v>
      </c>
      <c r="AJ389" s="31">
        <f t="shared" si="107"/>
        <v>0.35105067985166871</v>
      </c>
      <c r="AK389" s="30">
        <f>IF(W389="si",($S389*'COSTOS DE CREDITOS'!$C$27)/DATA!$G389,"")</f>
        <v>54.922363131454851</v>
      </c>
      <c r="AL389" s="90">
        <f>IF(W389="si",'COSTOS DE CREDITOS'!$C$35,"")</f>
        <v>20.421138461538462</v>
      </c>
      <c r="AM389" s="30">
        <f t="shared" si="117"/>
        <v>369.23076923076923</v>
      </c>
      <c r="AN389" s="30">
        <f t="shared" si="118"/>
        <v>0</v>
      </c>
      <c r="AO389" s="30">
        <f t="shared" si="119"/>
        <v>444.5742708237625</v>
      </c>
      <c r="AP389" s="30">
        <f t="shared" si="120"/>
        <v>1058.7957291762373</v>
      </c>
      <c r="AQ389" s="19">
        <f t="shared" si="121"/>
        <v>0.70428153360532497</v>
      </c>
    </row>
    <row r="390" spans="1:43" x14ac:dyDescent="0.2">
      <c r="A390" s="23" t="s">
        <v>5665</v>
      </c>
      <c r="B390" s="6" t="s">
        <v>5684</v>
      </c>
      <c r="C390" s="6" t="s">
        <v>5667</v>
      </c>
      <c r="D390" s="2">
        <v>144378</v>
      </c>
      <c r="E390" s="2">
        <v>144448</v>
      </c>
      <c r="F390" s="3" t="s">
        <v>510</v>
      </c>
      <c r="G390" s="2">
        <v>6</v>
      </c>
      <c r="H390" s="2">
        <v>144450</v>
      </c>
      <c r="I390" s="3" t="s">
        <v>526</v>
      </c>
      <c r="J390" s="15">
        <v>44982</v>
      </c>
      <c r="K390" s="24">
        <v>1098526373</v>
      </c>
      <c r="L390" s="15">
        <v>44984</v>
      </c>
      <c r="M390" s="15">
        <v>44985</v>
      </c>
      <c r="N390" s="15"/>
      <c r="O390" s="26">
        <f>VLOOKUP(D390,quash!A$2:$I$7791,9,FALSE)</f>
        <v>4</v>
      </c>
      <c r="P390" s="7">
        <v>10000</v>
      </c>
      <c r="Q390" s="26">
        <v>115</v>
      </c>
      <c r="R390" s="19">
        <v>3.97705569269148E-2</v>
      </c>
      <c r="S390" s="26">
        <v>16</v>
      </c>
      <c r="T390" s="7">
        <v>6000</v>
      </c>
      <c r="U390" s="2">
        <v>142</v>
      </c>
      <c r="V390" s="11">
        <v>1503.37</v>
      </c>
      <c r="W390" s="14" t="s">
        <v>5281</v>
      </c>
      <c r="X390" s="18">
        <v>1</v>
      </c>
      <c r="Y390" s="9">
        <v>6000</v>
      </c>
      <c r="Z390" s="19">
        <f t="shared" si="114"/>
        <v>0</v>
      </c>
      <c r="AA390" s="25">
        <v>1503.37</v>
      </c>
      <c r="AB390" s="30">
        <f t="shared" si="115"/>
        <v>263000</v>
      </c>
      <c r="AC390" s="30">
        <f t="shared" si="111"/>
        <v>2.2813688212927757E-2</v>
      </c>
      <c r="AD390" s="31">
        <f t="shared" si="112"/>
        <v>2.623574144486692</v>
      </c>
      <c r="AE390" s="31">
        <f t="shared" si="113"/>
        <v>3.2395437262357416</v>
      </c>
      <c r="AG390" s="30">
        <f t="shared" si="116"/>
        <v>927000</v>
      </c>
      <c r="AH390" s="30">
        <f t="shared" si="105"/>
        <v>6.4724919093851136E-3</v>
      </c>
      <c r="AI390" s="31">
        <f t="shared" si="106"/>
        <v>0.74433656957928807</v>
      </c>
      <c r="AJ390" s="31">
        <f t="shared" si="107"/>
        <v>0.91909385113268616</v>
      </c>
      <c r="AK390" s="30">
        <f>IF(W390="si",($S390*'COSTOS DE CREDITOS'!$C$27)/DATA!$G390,"")</f>
        <v>54.922363131454851</v>
      </c>
      <c r="AL390" s="90">
        <f>IF(W390="si",'COSTOS DE CREDITOS'!$C$35,"")</f>
        <v>20.421138461538462</v>
      </c>
      <c r="AM390" s="30">
        <f t="shared" si="117"/>
        <v>369.23076923076923</v>
      </c>
      <c r="AN390" s="30">
        <f t="shared" si="118"/>
        <v>0</v>
      </c>
      <c r="AO390" s="30">
        <f t="shared" si="119"/>
        <v>444.5742708237625</v>
      </c>
      <c r="AP390" s="30">
        <f t="shared" si="120"/>
        <v>1058.7957291762373</v>
      </c>
      <c r="AQ390" s="19">
        <f t="shared" si="121"/>
        <v>0.70428153360532497</v>
      </c>
    </row>
    <row r="391" spans="1:43" x14ac:dyDescent="0.2">
      <c r="A391" s="23" t="s">
        <v>5665</v>
      </c>
      <c r="B391" s="6" t="s">
        <v>5684</v>
      </c>
      <c r="C391" s="6" t="s">
        <v>5667</v>
      </c>
      <c r="D391" s="2">
        <v>142353</v>
      </c>
      <c r="E391" s="2">
        <v>144448</v>
      </c>
      <c r="F391" s="3" t="s">
        <v>510</v>
      </c>
      <c r="G391" s="2">
        <v>6</v>
      </c>
      <c r="H391" s="2">
        <v>144451</v>
      </c>
      <c r="I391" s="3" t="s">
        <v>527</v>
      </c>
      <c r="J391" s="15">
        <v>44961</v>
      </c>
      <c r="K391" s="24">
        <v>1087927953</v>
      </c>
      <c r="L391" s="15">
        <v>44984</v>
      </c>
      <c r="M391" s="15">
        <v>44985</v>
      </c>
      <c r="N391" s="15"/>
      <c r="O391" s="26">
        <f>VLOOKUP(D391,quash!A$2:$I$7791,9,FALSE)</f>
        <v>1</v>
      </c>
      <c r="P391" s="7">
        <v>10000</v>
      </c>
      <c r="Q391" s="26">
        <v>115</v>
      </c>
      <c r="R391" s="19">
        <v>3.97705569269148E-2</v>
      </c>
      <c r="S391" s="26">
        <v>16</v>
      </c>
      <c r="T391" s="7">
        <v>7000</v>
      </c>
      <c r="U391" s="2">
        <v>142</v>
      </c>
      <c r="V391" s="11">
        <v>1758.65</v>
      </c>
      <c r="W391" s="14" t="s">
        <v>5281</v>
      </c>
      <c r="X391" s="18">
        <v>1</v>
      </c>
      <c r="Y391" s="9">
        <v>7000</v>
      </c>
      <c r="Z391" s="19">
        <f t="shared" si="114"/>
        <v>0</v>
      </c>
      <c r="AA391" s="25">
        <v>1758.65</v>
      </c>
      <c r="AB391" s="30">
        <f t="shared" si="115"/>
        <v>462000</v>
      </c>
      <c r="AC391" s="30">
        <f t="shared" si="111"/>
        <v>1.5151515151515152E-2</v>
      </c>
      <c r="AD391" s="31">
        <f t="shared" si="112"/>
        <v>1.7424242424242424</v>
      </c>
      <c r="AE391" s="31">
        <f t="shared" si="113"/>
        <v>2.1515151515151514</v>
      </c>
      <c r="AG391" s="30">
        <f t="shared" si="116"/>
        <v>2427000</v>
      </c>
      <c r="AH391" s="30">
        <f t="shared" si="105"/>
        <v>2.88421920065925E-3</v>
      </c>
      <c r="AI391" s="31">
        <f t="shared" si="106"/>
        <v>0.33168520807581375</v>
      </c>
      <c r="AJ391" s="31">
        <f t="shared" si="107"/>
        <v>0.40955912649361348</v>
      </c>
      <c r="AK391" s="30">
        <f>IF(W391="si",($S391*'COSTOS DE CREDITOS'!$C$27)/DATA!$G391,"")</f>
        <v>54.922363131454851</v>
      </c>
      <c r="AL391" s="90">
        <f>IF(W391="si",'COSTOS DE CREDITOS'!$C$35,"")</f>
        <v>20.421138461538462</v>
      </c>
      <c r="AM391" s="30">
        <f t="shared" si="117"/>
        <v>430.76923076923077</v>
      </c>
      <c r="AN391" s="30">
        <f t="shared" si="118"/>
        <v>0</v>
      </c>
      <c r="AO391" s="30">
        <f t="shared" si="119"/>
        <v>506.11273236222405</v>
      </c>
      <c r="AP391" s="30">
        <f t="shared" si="120"/>
        <v>1252.537267637776</v>
      </c>
      <c r="AQ391" s="19">
        <f t="shared" si="121"/>
        <v>0.71221520350142209</v>
      </c>
    </row>
    <row r="392" spans="1:43" x14ac:dyDescent="0.2">
      <c r="A392" s="23" t="s">
        <v>5665</v>
      </c>
      <c r="B392" s="6" t="s">
        <v>5684</v>
      </c>
      <c r="C392" s="6" t="s">
        <v>5667</v>
      </c>
      <c r="D392" s="2">
        <v>143669</v>
      </c>
      <c r="E392" s="2">
        <v>144448</v>
      </c>
      <c r="F392" s="3" t="s">
        <v>510</v>
      </c>
      <c r="G392" s="2">
        <v>6</v>
      </c>
      <c r="H392" s="2">
        <v>144452</v>
      </c>
      <c r="I392" s="3" t="s">
        <v>528</v>
      </c>
      <c r="J392" s="15">
        <v>44975</v>
      </c>
      <c r="K392" s="24">
        <v>1095228959</v>
      </c>
      <c r="L392" s="15">
        <v>44984</v>
      </c>
      <c r="M392" s="15">
        <v>44985</v>
      </c>
      <c r="N392" s="15"/>
      <c r="O392" s="26">
        <f>VLOOKUP(D392,quash!A$2:$I$7791,9,FALSE)</f>
        <v>2</v>
      </c>
      <c r="P392" s="7">
        <v>10000</v>
      </c>
      <c r="Q392" s="26">
        <v>132</v>
      </c>
      <c r="R392" s="19">
        <v>5.8283715876113903E-2</v>
      </c>
      <c r="S392" s="26">
        <v>16</v>
      </c>
      <c r="T392" s="7">
        <v>7000</v>
      </c>
      <c r="U392" s="2">
        <v>142</v>
      </c>
      <c r="V392" s="11">
        <v>1758.65</v>
      </c>
      <c r="W392" s="14" t="s">
        <v>5281</v>
      </c>
      <c r="X392" s="18">
        <v>1</v>
      </c>
      <c r="Y392" s="9">
        <v>7000</v>
      </c>
      <c r="Z392" s="19">
        <f t="shared" si="114"/>
        <v>0</v>
      </c>
      <c r="AA392" s="25">
        <v>1758.65</v>
      </c>
      <c r="AB392" s="30">
        <f t="shared" si="115"/>
        <v>471000</v>
      </c>
      <c r="AC392" s="30">
        <f t="shared" si="111"/>
        <v>1.4861995753715499E-2</v>
      </c>
      <c r="AD392" s="31">
        <f t="shared" si="112"/>
        <v>1.9617834394904459</v>
      </c>
      <c r="AE392" s="31">
        <f t="shared" si="113"/>
        <v>2.1104033970276008</v>
      </c>
      <c r="AG392" s="30">
        <f t="shared" si="116"/>
        <v>1695000</v>
      </c>
      <c r="AH392" s="30">
        <f t="shared" si="105"/>
        <v>4.1297935103244837E-3</v>
      </c>
      <c r="AI392" s="31">
        <f t="shared" si="106"/>
        <v>0.54513274336283191</v>
      </c>
      <c r="AJ392" s="31">
        <f t="shared" si="107"/>
        <v>0.58643067846607666</v>
      </c>
      <c r="AK392" s="30">
        <f>IF(W392="si",($S392*'COSTOS DE CREDITOS'!$C$27)/DATA!$G392,"")</f>
        <v>54.922363131454851</v>
      </c>
      <c r="AL392" s="90">
        <f>IF(W392="si",'COSTOS DE CREDITOS'!$C$35,"")</f>
        <v>20.421138461538462</v>
      </c>
      <c r="AM392" s="30">
        <f t="shared" si="117"/>
        <v>430.76923076923077</v>
      </c>
      <c r="AN392" s="30">
        <f t="shared" si="118"/>
        <v>0</v>
      </c>
      <c r="AO392" s="30">
        <f t="shared" si="119"/>
        <v>506.11273236222405</v>
      </c>
      <c r="AP392" s="30">
        <f t="shared" si="120"/>
        <v>1252.537267637776</v>
      </c>
      <c r="AQ392" s="19">
        <f t="shared" si="121"/>
        <v>0.71221520350142209</v>
      </c>
    </row>
    <row r="393" spans="1:43" x14ac:dyDescent="0.2">
      <c r="A393" s="23" t="s">
        <v>5665</v>
      </c>
      <c r="B393" s="6" t="s">
        <v>5684</v>
      </c>
      <c r="C393" s="6" t="s">
        <v>5667</v>
      </c>
      <c r="D393" s="2">
        <v>142349</v>
      </c>
      <c r="E393" s="2">
        <v>144448</v>
      </c>
      <c r="F393" s="3" t="s">
        <v>510</v>
      </c>
      <c r="G393" s="2">
        <v>6</v>
      </c>
      <c r="H393" s="2">
        <v>144454</v>
      </c>
      <c r="I393" s="3" t="s">
        <v>529</v>
      </c>
      <c r="J393" s="15">
        <v>44961</v>
      </c>
      <c r="K393" s="24">
        <v>1087931772</v>
      </c>
      <c r="L393" s="15">
        <v>44984</v>
      </c>
      <c r="M393" s="15">
        <v>44985</v>
      </c>
      <c r="N393" s="15"/>
      <c r="O393" s="26">
        <f>VLOOKUP(D393,quash!A$2:$I$7791,9,FALSE)</f>
        <v>3</v>
      </c>
      <c r="P393" s="7">
        <v>11000</v>
      </c>
      <c r="Q393" s="26">
        <v>134</v>
      </c>
      <c r="R393" s="19">
        <v>5.7794490376783518E-2</v>
      </c>
      <c r="S393" s="26">
        <v>16</v>
      </c>
      <c r="T393" s="7">
        <v>7000</v>
      </c>
      <c r="U393" s="2">
        <v>142</v>
      </c>
      <c r="V393" s="11">
        <v>1758.65</v>
      </c>
      <c r="W393" s="14" t="s">
        <v>5281</v>
      </c>
      <c r="X393" s="18">
        <v>1</v>
      </c>
      <c r="Y393" s="9">
        <v>7000</v>
      </c>
      <c r="Z393" s="19">
        <f t="shared" si="114"/>
        <v>0</v>
      </c>
      <c r="AA393" s="25">
        <v>1758.65</v>
      </c>
      <c r="AB393" s="30">
        <f t="shared" si="115"/>
        <v>208000</v>
      </c>
      <c r="AC393" s="30">
        <f t="shared" si="111"/>
        <v>3.3653846153846152E-2</v>
      </c>
      <c r="AD393" s="31">
        <f t="shared" si="112"/>
        <v>4.5096153846153841</v>
      </c>
      <c r="AE393" s="31">
        <f t="shared" si="113"/>
        <v>4.7788461538461533</v>
      </c>
      <c r="AG393" s="30">
        <f t="shared" si="116"/>
        <v>778000</v>
      </c>
      <c r="AH393" s="30">
        <f t="shared" si="105"/>
        <v>8.9974293059125968E-3</v>
      </c>
      <c r="AI393" s="31">
        <f t="shared" si="106"/>
        <v>1.205655526992288</v>
      </c>
      <c r="AJ393" s="31">
        <f t="shared" si="107"/>
        <v>1.2776349614395888</v>
      </c>
      <c r="AK393" s="30">
        <f>IF(W393="si",($S393*'COSTOS DE CREDITOS'!$C$27)/DATA!$G393,"")</f>
        <v>54.922363131454851</v>
      </c>
      <c r="AL393" s="90">
        <f>IF(W393="si",'COSTOS DE CREDITOS'!$C$35,"")</f>
        <v>20.421138461538462</v>
      </c>
      <c r="AM393" s="30">
        <f t="shared" si="117"/>
        <v>430.76923076923077</v>
      </c>
      <c r="AN393" s="30">
        <f t="shared" si="118"/>
        <v>0</v>
      </c>
      <c r="AO393" s="30">
        <f t="shared" si="119"/>
        <v>506.11273236222405</v>
      </c>
      <c r="AP393" s="30">
        <f t="shared" si="120"/>
        <v>1252.537267637776</v>
      </c>
      <c r="AQ393" s="19">
        <f t="shared" si="121"/>
        <v>0.71221520350142209</v>
      </c>
    </row>
    <row r="394" spans="1:43" x14ac:dyDescent="0.2">
      <c r="A394" s="23" t="s">
        <v>5665</v>
      </c>
      <c r="B394" s="6" t="s">
        <v>5684</v>
      </c>
      <c r="C394" s="6" t="s">
        <v>5667</v>
      </c>
      <c r="D394" s="2">
        <v>144006</v>
      </c>
      <c r="E394" s="2">
        <v>144448</v>
      </c>
      <c r="F394" s="3" t="s">
        <v>510</v>
      </c>
      <c r="G394" s="2">
        <v>6</v>
      </c>
      <c r="H394" s="2">
        <v>144461</v>
      </c>
      <c r="I394" s="3" t="s">
        <v>530</v>
      </c>
      <c r="J394" s="15">
        <v>44979</v>
      </c>
      <c r="K394" s="24">
        <v>1097059216</v>
      </c>
      <c r="L394" s="15">
        <v>44984</v>
      </c>
      <c r="M394" s="15">
        <v>44985</v>
      </c>
      <c r="N394" s="15"/>
      <c r="O394" s="26">
        <f>VLOOKUP(D394,quash!A$2:$I$7791,9,FALSE)</f>
        <v>4</v>
      </c>
      <c r="P394" s="7">
        <v>10000</v>
      </c>
      <c r="Q394" s="26">
        <v>115</v>
      </c>
      <c r="R394" s="19">
        <v>3.97705569269148E-2</v>
      </c>
      <c r="S394" s="26">
        <v>16</v>
      </c>
      <c r="T394" s="7">
        <v>7000</v>
      </c>
      <c r="U394" s="2">
        <v>142</v>
      </c>
      <c r="V394" s="11">
        <v>1758.65</v>
      </c>
      <c r="W394" s="14" t="s">
        <v>5281</v>
      </c>
      <c r="X394" s="18">
        <v>1</v>
      </c>
      <c r="Y394" s="9">
        <v>7000</v>
      </c>
      <c r="Z394" s="19">
        <f t="shared" si="114"/>
        <v>0</v>
      </c>
      <c r="AA394" s="25">
        <v>1758.65</v>
      </c>
      <c r="AB394" s="30">
        <f t="shared" si="115"/>
        <v>263000</v>
      </c>
      <c r="AC394" s="30">
        <f t="shared" si="111"/>
        <v>2.6615969581749048E-2</v>
      </c>
      <c r="AD394" s="31">
        <f t="shared" si="112"/>
        <v>3.0608365019011403</v>
      </c>
      <c r="AE394" s="31">
        <f t="shared" si="113"/>
        <v>3.7794676806083647</v>
      </c>
      <c r="AG394" s="30">
        <f t="shared" si="116"/>
        <v>927000</v>
      </c>
      <c r="AH394" s="30">
        <f t="shared" si="105"/>
        <v>7.551240560949299E-3</v>
      </c>
      <c r="AI394" s="31">
        <f t="shared" si="106"/>
        <v>0.86839266450916941</v>
      </c>
      <c r="AJ394" s="31">
        <f t="shared" si="107"/>
        <v>1.0722761596548005</v>
      </c>
      <c r="AK394" s="30">
        <f>IF(W394="si",($S394*'COSTOS DE CREDITOS'!$C$27)/DATA!$G394,"")</f>
        <v>54.922363131454851</v>
      </c>
      <c r="AL394" s="90">
        <f>IF(W394="si",'COSTOS DE CREDITOS'!$C$35,"")</f>
        <v>20.421138461538462</v>
      </c>
      <c r="AM394" s="30">
        <f t="shared" si="117"/>
        <v>430.76923076923077</v>
      </c>
      <c r="AN394" s="30">
        <f t="shared" si="118"/>
        <v>0</v>
      </c>
      <c r="AO394" s="30">
        <f t="shared" si="119"/>
        <v>506.11273236222405</v>
      </c>
      <c r="AP394" s="30">
        <f t="shared" si="120"/>
        <v>1252.537267637776</v>
      </c>
      <c r="AQ394" s="19">
        <f t="shared" si="121"/>
        <v>0.71221520350142209</v>
      </c>
    </row>
    <row r="395" spans="1:43" x14ac:dyDescent="0.2">
      <c r="A395" s="23" t="s">
        <v>5665</v>
      </c>
      <c r="B395" s="6" t="s">
        <v>5669</v>
      </c>
      <c r="C395" s="6" t="s">
        <v>5670</v>
      </c>
      <c r="D395" s="2">
        <v>144084</v>
      </c>
      <c r="E395" s="2">
        <v>144473</v>
      </c>
      <c r="F395" s="3" t="s">
        <v>531</v>
      </c>
      <c r="G395" s="2">
        <v>6</v>
      </c>
      <c r="H395" s="2">
        <v>144483</v>
      </c>
      <c r="I395" s="3" t="s">
        <v>532</v>
      </c>
      <c r="J395" s="15">
        <v>45087</v>
      </c>
      <c r="K395" s="24">
        <v>1168233501</v>
      </c>
      <c r="L395" s="15">
        <v>44985</v>
      </c>
      <c r="M395" s="15">
        <v>44985</v>
      </c>
      <c r="N395" s="15"/>
      <c r="O395" s="26">
        <f>VLOOKUP(D395,quash!A$2:$I$7791,9,FALSE)</f>
        <v>3</v>
      </c>
      <c r="P395" s="7">
        <v>14000</v>
      </c>
      <c r="Q395" s="26">
        <v>117</v>
      </c>
      <c r="R395" s="19">
        <v>3.7338901947233501E-2</v>
      </c>
      <c r="S395" s="26">
        <v>16</v>
      </c>
      <c r="T395" s="7">
        <v>5000</v>
      </c>
      <c r="U395" s="2">
        <v>147</v>
      </c>
      <c r="V395" s="11">
        <v>1303.3399999999999</v>
      </c>
      <c r="W395" s="14" t="s">
        <v>5281</v>
      </c>
      <c r="X395" s="18">
        <v>1</v>
      </c>
      <c r="Y395" s="9">
        <v>5000</v>
      </c>
      <c r="Z395" s="19">
        <f t="shared" si="114"/>
        <v>0</v>
      </c>
      <c r="AA395" s="25">
        <v>1303.3399999999999</v>
      </c>
      <c r="AB395" s="30">
        <f t="shared" si="115"/>
        <v>208000</v>
      </c>
      <c r="AC395" s="30">
        <f t="shared" si="111"/>
        <v>2.403846153846154E-2</v>
      </c>
      <c r="AD395" s="31">
        <f t="shared" si="112"/>
        <v>2.8125</v>
      </c>
      <c r="AE395" s="31">
        <f t="shared" si="113"/>
        <v>3.5336538461538463</v>
      </c>
      <c r="AG395" s="30">
        <f t="shared" si="116"/>
        <v>778000</v>
      </c>
      <c r="AH395" s="30">
        <f t="shared" si="105"/>
        <v>6.4267352185089976E-3</v>
      </c>
      <c r="AI395" s="31">
        <f t="shared" si="106"/>
        <v>0.75192802056555275</v>
      </c>
      <c r="AJ395" s="31">
        <f t="shared" si="107"/>
        <v>0.94473007712082269</v>
      </c>
      <c r="AK395" s="30">
        <f>IF(W395="si",($S395*'COSTOS DE CREDITOS'!$C$27)/DATA!$G395,"")</f>
        <v>54.922363131454851</v>
      </c>
      <c r="AL395" s="90">
        <f>IF(W395="si",'COSTOS DE CREDITOS'!$C$35,"")</f>
        <v>20.421138461538462</v>
      </c>
      <c r="AM395" s="30">
        <f t="shared" si="117"/>
        <v>307.69230769230774</v>
      </c>
      <c r="AN395" s="30">
        <f t="shared" si="118"/>
        <v>0</v>
      </c>
      <c r="AO395" s="30">
        <f t="shared" si="119"/>
        <v>383.03580928530107</v>
      </c>
      <c r="AP395" s="30">
        <f t="shared" si="120"/>
        <v>920.30419071469885</v>
      </c>
      <c r="AQ395" s="19">
        <f t="shared" si="121"/>
        <v>0.70611213552465124</v>
      </c>
    </row>
    <row r="396" spans="1:43" x14ac:dyDescent="0.2">
      <c r="A396" s="23" t="s">
        <v>5665</v>
      </c>
      <c r="B396" s="6" t="s">
        <v>5669</v>
      </c>
      <c r="C396" s="6" t="s">
        <v>5670</v>
      </c>
      <c r="D396" s="2">
        <v>144287</v>
      </c>
      <c r="E396" s="2">
        <v>144395</v>
      </c>
      <c r="F396" s="3" t="s">
        <v>533</v>
      </c>
      <c r="G396" s="2">
        <v>6</v>
      </c>
      <c r="H396" s="2">
        <v>144402</v>
      </c>
      <c r="I396" s="3" t="s">
        <v>534</v>
      </c>
      <c r="J396" s="15">
        <v>44981</v>
      </c>
      <c r="K396" s="24">
        <v>1098064763</v>
      </c>
      <c r="L396" s="15">
        <v>44984</v>
      </c>
      <c r="M396" s="15">
        <v>44985</v>
      </c>
      <c r="N396" s="15"/>
      <c r="O396" s="26">
        <f>VLOOKUP(D396,quash!A$2:$I$7791,9,FALSE)</f>
        <v>4</v>
      </c>
      <c r="P396" s="7">
        <v>14000</v>
      </c>
      <c r="Q396" s="26">
        <v>117</v>
      </c>
      <c r="R396" s="19">
        <v>3.7338901947233501E-2</v>
      </c>
      <c r="S396" s="26">
        <v>16</v>
      </c>
      <c r="T396" s="7">
        <v>5000</v>
      </c>
      <c r="U396" s="2">
        <v>147</v>
      </c>
      <c r="V396" s="11">
        <v>1303.3399999999999</v>
      </c>
      <c r="W396" s="14" t="s">
        <v>5281</v>
      </c>
      <c r="X396" s="18">
        <v>1</v>
      </c>
      <c r="Y396" s="9">
        <v>5000</v>
      </c>
      <c r="Z396" s="19">
        <f t="shared" si="114"/>
        <v>0</v>
      </c>
      <c r="AA396" s="25">
        <v>1303.3399999999999</v>
      </c>
      <c r="AB396" s="30">
        <f t="shared" si="115"/>
        <v>263000</v>
      </c>
      <c r="AC396" s="30">
        <f t="shared" si="111"/>
        <v>1.9011406844106463E-2</v>
      </c>
      <c r="AD396" s="31">
        <f t="shared" si="112"/>
        <v>2.2243346007604563</v>
      </c>
      <c r="AE396" s="31">
        <f t="shared" si="113"/>
        <v>2.79467680608365</v>
      </c>
      <c r="AG396" s="30">
        <f t="shared" si="116"/>
        <v>927000</v>
      </c>
      <c r="AH396" s="30">
        <f t="shared" si="105"/>
        <v>5.3937432578209281E-3</v>
      </c>
      <c r="AI396" s="31">
        <f t="shared" si="106"/>
        <v>0.6310679611650486</v>
      </c>
      <c r="AJ396" s="31">
        <f t="shared" si="107"/>
        <v>0.79288025889967639</v>
      </c>
      <c r="AK396" s="30">
        <f>IF(W396="si",($S396*'COSTOS DE CREDITOS'!$C$27)/DATA!$G396,"")</f>
        <v>54.922363131454851</v>
      </c>
      <c r="AL396" s="90">
        <f>IF(W396="si",'COSTOS DE CREDITOS'!$C$35,"")</f>
        <v>20.421138461538462</v>
      </c>
      <c r="AM396" s="30">
        <f t="shared" si="117"/>
        <v>307.69230769230774</v>
      </c>
      <c r="AN396" s="30">
        <f t="shared" si="118"/>
        <v>0</v>
      </c>
      <c r="AO396" s="30">
        <f t="shared" si="119"/>
        <v>383.03580928530107</v>
      </c>
      <c r="AP396" s="30">
        <f t="shared" si="120"/>
        <v>920.30419071469885</v>
      </c>
      <c r="AQ396" s="19">
        <f t="shared" si="121"/>
        <v>0.70611213552465124</v>
      </c>
    </row>
    <row r="397" spans="1:43" x14ac:dyDescent="0.2">
      <c r="A397" s="23" t="s">
        <v>5665</v>
      </c>
      <c r="B397" s="6" t="s">
        <v>5672</v>
      </c>
      <c r="C397" s="6" t="s">
        <v>5667</v>
      </c>
      <c r="D397" s="2">
        <v>143493</v>
      </c>
      <c r="E397" s="2">
        <v>144420</v>
      </c>
      <c r="F397" s="3" t="s">
        <v>535</v>
      </c>
      <c r="G397" s="2">
        <v>6</v>
      </c>
      <c r="H397" s="2">
        <v>144430</v>
      </c>
      <c r="I397" s="3" t="s">
        <v>536</v>
      </c>
      <c r="J397" s="15">
        <v>44974</v>
      </c>
      <c r="K397" s="24">
        <v>1094607087</v>
      </c>
      <c r="L397" s="15">
        <v>44984</v>
      </c>
      <c r="M397" s="15">
        <v>44985</v>
      </c>
      <c r="N397" s="15"/>
      <c r="O397" s="26">
        <f>VLOOKUP(D397,quash!A$2:$I$7791,9,FALSE)</f>
        <v>2</v>
      </c>
      <c r="P397" s="7">
        <v>11000</v>
      </c>
      <c r="Q397" s="26">
        <v>119</v>
      </c>
      <c r="R397" s="19">
        <v>4.4808469477509841E-2</v>
      </c>
      <c r="S397" s="26">
        <v>16</v>
      </c>
      <c r="T397" s="7">
        <v>5000</v>
      </c>
      <c r="U397" s="2">
        <v>147</v>
      </c>
      <c r="V397" s="11">
        <v>1303.3399999999999</v>
      </c>
      <c r="W397" s="14" t="s">
        <v>5281</v>
      </c>
      <c r="X397" s="18">
        <v>1</v>
      </c>
      <c r="Y397" s="9">
        <v>5000</v>
      </c>
      <c r="Z397" s="19">
        <f t="shared" si="114"/>
        <v>0</v>
      </c>
      <c r="AA397" s="25">
        <v>1303.3399999999999</v>
      </c>
      <c r="AB397" s="30">
        <f t="shared" si="115"/>
        <v>471000</v>
      </c>
      <c r="AC397" s="30">
        <f t="shared" si="111"/>
        <v>1.0615711252653927E-2</v>
      </c>
      <c r="AD397" s="31">
        <f t="shared" si="112"/>
        <v>1.2632696390658174</v>
      </c>
      <c r="AE397" s="31">
        <f t="shared" si="113"/>
        <v>1.5605095541401273</v>
      </c>
      <c r="AG397" s="30">
        <f t="shared" si="116"/>
        <v>1695000</v>
      </c>
      <c r="AH397" s="30">
        <f t="shared" si="105"/>
        <v>2.9498525073746312E-3</v>
      </c>
      <c r="AI397" s="31">
        <f t="shared" si="106"/>
        <v>0.35103244837758113</v>
      </c>
      <c r="AJ397" s="31">
        <f t="shared" si="107"/>
        <v>0.4336283185840708</v>
      </c>
      <c r="AK397" s="30">
        <f>IF(W397="si",($S397*'COSTOS DE CREDITOS'!$C$27)/DATA!$G397,"")</f>
        <v>54.922363131454851</v>
      </c>
      <c r="AL397" s="90">
        <f>IF(W397="si",'COSTOS DE CREDITOS'!$C$35,"")</f>
        <v>20.421138461538462</v>
      </c>
      <c r="AM397" s="30">
        <f t="shared" si="117"/>
        <v>307.69230769230774</v>
      </c>
      <c r="AN397" s="30">
        <f t="shared" si="118"/>
        <v>0</v>
      </c>
      <c r="AO397" s="30">
        <f t="shared" si="119"/>
        <v>383.03580928530107</v>
      </c>
      <c r="AP397" s="30">
        <f t="shared" si="120"/>
        <v>920.30419071469885</v>
      </c>
      <c r="AQ397" s="19">
        <f t="shared" si="121"/>
        <v>0.70611213552465124</v>
      </c>
    </row>
    <row r="398" spans="1:43" x14ac:dyDescent="0.2">
      <c r="A398" s="23" t="s">
        <v>5665</v>
      </c>
      <c r="B398" s="6" t="s">
        <v>5682</v>
      </c>
      <c r="C398" s="6" t="s">
        <v>5670</v>
      </c>
      <c r="D398" s="2">
        <v>143619</v>
      </c>
      <c r="E398" s="2">
        <v>144516</v>
      </c>
      <c r="F398" s="3" t="s">
        <v>512</v>
      </c>
      <c r="G398" s="2">
        <v>6</v>
      </c>
      <c r="H398" s="2">
        <v>144518</v>
      </c>
      <c r="I398" s="3" t="s">
        <v>537</v>
      </c>
      <c r="J398" s="15" t="s">
        <v>5688</v>
      </c>
      <c r="K398" s="24" t="s">
        <v>5688</v>
      </c>
      <c r="L398" s="15">
        <v>44985</v>
      </c>
      <c r="M398" s="15">
        <v>44985</v>
      </c>
      <c r="N398" s="15"/>
      <c r="O398" s="26">
        <f>VLOOKUP(D398,quash!A$2:$I$7791,9,FALSE)</f>
        <v>1</v>
      </c>
      <c r="P398" s="7">
        <v>14000</v>
      </c>
      <c r="Q398" s="26">
        <v>129</v>
      </c>
      <c r="R398" s="19">
        <v>5.2439109759485507E-2</v>
      </c>
      <c r="S398" s="93">
        <v>26</v>
      </c>
      <c r="T398" s="7">
        <v>5000</v>
      </c>
      <c r="U398" s="2">
        <v>147</v>
      </c>
      <c r="V398" s="11">
        <v>1303.3399999999999</v>
      </c>
      <c r="W398" s="14" t="s">
        <v>5281</v>
      </c>
      <c r="X398" s="18">
        <v>0.98746676693253121</v>
      </c>
      <c r="Y398" s="9">
        <v>4937.333834662656</v>
      </c>
      <c r="Z398" s="19">
        <f t="shared" si="114"/>
        <v>-1.2533233067468785E-2</v>
      </c>
      <c r="AA398" s="25">
        <v>1287.0049360138451</v>
      </c>
      <c r="AB398" s="30">
        <f t="shared" si="115"/>
        <v>462000</v>
      </c>
      <c r="AC398" s="30">
        <f t="shared" si="111"/>
        <v>1.0822510822510822E-2</v>
      </c>
      <c r="AD398" s="31">
        <f t="shared" si="112"/>
        <v>1.3961038961038961</v>
      </c>
      <c r="AE398" s="31">
        <f t="shared" si="113"/>
        <v>1.5909090909090908</v>
      </c>
      <c r="AG398" s="30">
        <f t="shared" si="116"/>
        <v>2427000</v>
      </c>
      <c r="AH398" s="30">
        <f t="shared" si="105"/>
        <v>2.0601565718994645E-3</v>
      </c>
      <c r="AI398" s="31">
        <f t="shared" si="106"/>
        <v>0.2657601977750309</v>
      </c>
      <c r="AJ398" s="31">
        <f t="shared" si="107"/>
        <v>0.30284301606922126</v>
      </c>
      <c r="AK398" s="30">
        <f>IF(W398="si",($S398*'COSTOS DE CREDITOS'!$C$27)/DATA!$G398,"")</f>
        <v>89.248840088614131</v>
      </c>
      <c r="AL398" s="90">
        <f>IF(W398="si",'COSTOS DE CREDITOS'!$C$35,"")</f>
        <v>20.421138461538462</v>
      </c>
      <c r="AM398" s="30">
        <f t="shared" si="117"/>
        <v>500</v>
      </c>
      <c r="AN398" s="30">
        <f t="shared" si="118"/>
        <v>62.666165337343955</v>
      </c>
      <c r="AO398" s="30">
        <f t="shared" si="119"/>
        <v>672.33614388749652</v>
      </c>
      <c r="AP398" s="30">
        <f t="shared" si="120"/>
        <v>614.66879212634854</v>
      </c>
      <c r="AQ398" s="19">
        <f t="shared" si="121"/>
        <v>0.47759629736162579</v>
      </c>
    </row>
    <row r="399" spans="1:43" x14ac:dyDescent="0.2">
      <c r="A399" s="23" t="s">
        <v>5665</v>
      </c>
      <c r="B399" s="6" t="s">
        <v>5682</v>
      </c>
      <c r="C399" s="6" t="s">
        <v>5670</v>
      </c>
      <c r="D399" s="2">
        <v>143612</v>
      </c>
      <c r="E399" s="2">
        <v>144516</v>
      </c>
      <c r="F399" s="3" t="s">
        <v>512</v>
      </c>
      <c r="G399" s="2">
        <v>6</v>
      </c>
      <c r="H399" s="2">
        <v>144519</v>
      </c>
      <c r="I399" s="3" t="s">
        <v>538</v>
      </c>
      <c r="J399" s="15" t="s">
        <v>5688</v>
      </c>
      <c r="K399" s="24" t="s">
        <v>5688</v>
      </c>
      <c r="L399" s="15">
        <v>44985</v>
      </c>
      <c r="M399" s="15">
        <v>44985</v>
      </c>
      <c r="N399" s="15"/>
      <c r="O399" s="26">
        <f>VLOOKUP(D399,quash!A$2:$I$7791,9,FALSE)</f>
        <v>1</v>
      </c>
      <c r="P399" s="7">
        <v>14000</v>
      </c>
      <c r="Q399" s="26">
        <v>129</v>
      </c>
      <c r="R399" s="19">
        <v>5.2439109759485507E-2</v>
      </c>
      <c r="S399" s="93">
        <v>26</v>
      </c>
      <c r="T399" s="7">
        <v>5000</v>
      </c>
      <c r="U399" s="2">
        <v>147</v>
      </c>
      <c r="V399" s="11">
        <v>1303.3399999999999</v>
      </c>
      <c r="W399" s="14" t="s">
        <v>5281</v>
      </c>
      <c r="X399" s="18">
        <v>0.98746676693253121</v>
      </c>
      <c r="Y399" s="9">
        <v>4937.333834662656</v>
      </c>
      <c r="Z399" s="19">
        <f t="shared" si="114"/>
        <v>-1.2533233067468785E-2</v>
      </c>
      <c r="AA399" s="25">
        <v>1287.0049360138451</v>
      </c>
      <c r="AB399" s="30">
        <f t="shared" si="115"/>
        <v>462000</v>
      </c>
      <c r="AC399" s="30">
        <f t="shared" si="111"/>
        <v>1.0822510822510822E-2</v>
      </c>
      <c r="AD399" s="31">
        <f t="shared" si="112"/>
        <v>1.3961038961038961</v>
      </c>
      <c r="AE399" s="31">
        <f t="shared" si="113"/>
        <v>1.5909090909090908</v>
      </c>
      <c r="AG399" s="30">
        <f t="shared" si="116"/>
        <v>2427000</v>
      </c>
      <c r="AH399" s="30">
        <f t="shared" si="105"/>
        <v>2.0601565718994645E-3</v>
      </c>
      <c r="AI399" s="31">
        <f t="shared" si="106"/>
        <v>0.2657601977750309</v>
      </c>
      <c r="AJ399" s="31">
        <f t="shared" si="107"/>
        <v>0.30284301606922126</v>
      </c>
      <c r="AK399" s="30">
        <f>IF(W399="si",($S399*'COSTOS DE CREDITOS'!$C$27)/DATA!$G399,"")</f>
        <v>89.248840088614131</v>
      </c>
      <c r="AL399" s="90">
        <f>IF(W399="si",'COSTOS DE CREDITOS'!$C$35,"")</f>
        <v>20.421138461538462</v>
      </c>
      <c r="AM399" s="30">
        <f t="shared" si="117"/>
        <v>500</v>
      </c>
      <c r="AN399" s="30">
        <f t="shared" si="118"/>
        <v>62.666165337343955</v>
      </c>
      <c r="AO399" s="30">
        <f t="shared" si="119"/>
        <v>672.33614388749652</v>
      </c>
      <c r="AP399" s="30">
        <f t="shared" si="120"/>
        <v>614.66879212634854</v>
      </c>
      <c r="AQ399" s="19">
        <f t="shared" si="121"/>
        <v>0.47759629736162579</v>
      </c>
    </row>
    <row r="400" spans="1:43" x14ac:dyDescent="0.2">
      <c r="A400" s="23" t="s">
        <v>5665</v>
      </c>
      <c r="B400" s="6" t="s">
        <v>5682</v>
      </c>
      <c r="C400" s="6" t="s">
        <v>5670</v>
      </c>
      <c r="D400" s="2">
        <v>143615</v>
      </c>
      <c r="E400" s="2">
        <v>144516</v>
      </c>
      <c r="F400" s="3" t="s">
        <v>512</v>
      </c>
      <c r="G400" s="2">
        <v>6</v>
      </c>
      <c r="H400" s="2">
        <v>144520</v>
      </c>
      <c r="I400" s="3" t="s">
        <v>539</v>
      </c>
      <c r="J400" s="15" t="s">
        <v>5688</v>
      </c>
      <c r="K400" s="24" t="s">
        <v>5688</v>
      </c>
      <c r="L400" s="15">
        <v>44985</v>
      </c>
      <c r="M400" s="15">
        <v>44985</v>
      </c>
      <c r="N400" s="15"/>
      <c r="O400" s="26">
        <f>VLOOKUP(D400,quash!A$2:$I$7791,9,FALSE)</f>
        <v>1</v>
      </c>
      <c r="P400" s="7">
        <v>14000</v>
      </c>
      <c r="Q400" s="26">
        <v>129</v>
      </c>
      <c r="R400" s="19">
        <v>5.2439109759485507E-2</v>
      </c>
      <c r="S400" s="93">
        <v>26</v>
      </c>
      <c r="T400" s="7">
        <v>5000</v>
      </c>
      <c r="U400" s="2">
        <v>147</v>
      </c>
      <c r="V400" s="11">
        <v>1303.3399999999999</v>
      </c>
      <c r="W400" s="14" t="s">
        <v>5281</v>
      </c>
      <c r="X400" s="18">
        <v>0.98746676693253121</v>
      </c>
      <c r="Y400" s="9">
        <v>4937.333834662656</v>
      </c>
      <c r="Z400" s="19">
        <f t="shared" si="114"/>
        <v>-1.2533233067468785E-2</v>
      </c>
      <c r="AA400" s="25">
        <v>1287.0049360138451</v>
      </c>
      <c r="AB400" s="30">
        <f t="shared" si="115"/>
        <v>462000</v>
      </c>
      <c r="AC400" s="30">
        <f t="shared" si="111"/>
        <v>1.0822510822510822E-2</v>
      </c>
      <c r="AD400" s="31">
        <f t="shared" si="112"/>
        <v>1.3961038961038961</v>
      </c>
      <c r="AE400" s="31">
        <f t="shared" si="113"/>
        <v>1.5909090909090908</v>
      </c>
      <c r="AG400" s="30">
        <f t="shared" si="116"/>
        <v>2427000</v>
      </c>
      <c r="AH400" s="30">
        <f t="shared" si="105"/>
        <v>2.0601565718994645E-3</v>
      </c>
      <c r="AI400" s="31">
        <f t="shared" si="106"/>
        <v>0.2657601977750309</v>
      </c>
      <c r="AJ400" s="31">
        <f t="shared" si="107"/>
        <v>0.30284301606922126</v>
      </c>
      <c r="AK400" s="30">
        <f>IF(W400="si",($S400*'COSTOS DE CREDITOS'!$C$27)/DATA!$G400,"")</f>
        <v>89.248840088614131</v>
      </c>
      <c r="AL400" s="90">
        <f>IF(W400="si",'COSTOS DE CREDITOS'!$C$35,"")</f>
        <v>20.421138461538462</v>
      </c>
      <c r="AM400" s="30">
        <f t="shared" si="117"/>
        <v>500</v>
      </c>
      <c r="AN400" s="30">
        <f t="shared" si="118"/>
        <v>62.666165337343955</v>
      </c>
      <c r="AO400" s="30">
        <f t="shared" si="119"/>
        <v>672.33614388749652</v>
      </c>
      <c r="AP400" s="30">
        <f t="shared" si="120"/>
        <v>614.66879212634854</v>
      </c>
      <c r="AQ400" s="19">
        <f t="shared" si="121"/>
        <v>0.47759629736162579</v>
      </c>
    </row>
    <row r="401" spans="1:43" x14ac:dyDescent="0.2">
      <c r="A401" s="23" t="s">
        <v>5665</v>
      </c>
      <c r="B401" s="6" t="s">
        <v>5682</v>
      </c>
      <c r="C401" s="6" t="s">
        <v>5670</v>
      </c>
      <c r="D401" s="2">
        <v>143617</v>
      </c>
      <c r="E401" s="2">
        <v>144516</v>
      </c>
      <c r="F401" s="3" t="s">
        <v>512</v>
      </c>
      <c r="G401" s="2">
        <v>6</v>
      </c>
      <c r="H401" s="2">
        <v>144521</v>
      </c>
      <c r="I401" s="3" t="s">
        <v>540</v>
      </c>
      <c r="J401" s="15" t="s">
        <v>5688</v>
      </c>
      <c r="K401" s="24" t="s">
        <v>5688</v>
      </c>
      <c r="L401" s="15">
        <v>44985</v>
      </c>
      <c r="M401" s="15">
        <v>44985</v>
      </c>
      <c r="N401" s="15"/>
      <c r="O401" s="26">
        <f>VLOOKUP(D401,quash!A$2:$I$7791,9,FALSE)</f>
        <v>1</v>
      </c>
      <c r="P401" s="7">
        <v>14000</v>
      </c>
      <c r="Q401" s="26">
        <v>129</v>
      </c>
      <c r="R401" s="19">
        <v>5.2439109759485507E-2</v>
      </c>
      <c r="S401" s="93">
        <v>26</v>
      </c>
      <c r="T401" s="7">
        <v>5000</v>
      </c>
      <c r="U401" s="2">
        <v>147</v>
      </c>
      <c r="V401" s="11">
        <v>1303.3399999999999</v>
      </c>
      <c r="W401" s="14" t="s">
        <v>5281</v>
      </c>
      <c r="X401" s="18">
        <v>0.98746676693253121</v>
      </c>
      <c r="Y401" s="9">
        <v>4937.333834662656</v>
      </c>
      <c r="Z401" s="19">
        <f t="shared" si="114"/>
        <v>-1.2533233067468785E-2</v>
      </c>
      <c r="AA401" s="25">
        <v>1287.0049360138451</v>
      </c>
      <c r="AB401" s="30">
        <f t="shared" si="115"/>
        <v>462000</v>
      </c>
      <c r="AC401" s="30">
        <f t="shared" si="111"/>
        <v>1.0822510822510822E-2</v>
      </c>
      <c r="AD401" s="31">
        <f t="shared" si="112"/>
        <v>1.3961038961038961</v>
      </c>
      <c r="AE401" s="31">
        <f t="shared" si="113"/>
        <v>1.5909090909090908</v>
      </c>
      <c r="AG401" s="30">
        <f t="shared" si="116"/>
        <v>2427000</v>
      </c>
      <c r="AH401" s="30">
        <f t="shared" si="105"/>
        <v>2.0601565718994645E-3</v>
      </c>
      <c r="AI401" s="31">
        <f t="shared" si="106"/>
        <v>0.2657601977750309</v>
      </c>
      <c r="AJ401" s="31">
        <f t="shared" si="107"/>
        <v>0.30284301606922126</v>
      </c>
      <c r="AK401" s="30">
        <f>IF(W401="si",($S401*'COSTOS DE CREDITOS'!$C$27)/DATA!$G401,"")</f>
        <v>89.248840088614131</v>
      </c>
      <c r="AL401" s="90">
        <f>IF(W401="si",'COSTOS DE CREDITOS'!$C$35,"")</f>
        <v>20.421138461538462</v>
      </c>
      <c r="AM401" s="30">
        <f t="shared" si="117"/>
        <v>500</v>
      </c>
      <c r="AN401" s="30">
        <f t="shared" si="118"/>
        <v>62.666165337343955</v>
      </c>
      <c r="AO401" s="30">
        <f t="shared" si="119"/>
        <v>672.33614388749652</v>
      </c>
      <c r="AP401" s="30">
        <f t="shared" si="120"/>
        <v>614.66879212634854</v>
      </c>
      <c r="AQ401" s="19">
        <f t="shared" si="121"/>
        <v>0.47759629736162579</v>
      </c>
    </row>
    <row r="402" spans="1:43" x14ac:dyDescent="0.2">
      <c r="A402" s="23" t="s">
        <v>5665</v>
      </c>
      <c r="B402" s="6" t="s">
        <v>5682</v>
      </c>
      <c r="C402" s="6" t="s">
        <v>5670</v>
      </c>
      <c r="D402" s="2">
        <v>143613</v>
      </c>
      <c r="E402" s="2">
        <v>144516</v>
      </c>
      <c r="F402" s="3" t="s">
        <v>512</v>
      </c>
      <c r="G402" s="2">
        <v>6</v>
      </c>
      <c r="H402" s="2">
        <v>144522</v>
      </c>
      <c r="I402" s="3" t="s">
        <v>541</v>
      </c>
      <c r="J402" s="15" t="s">
        <v>5688</v>
      </c>
      <c r="K402" s="24" t="s">
        <v>5688</v>
      </c>
      <c r="L402" s="15">
        <v>44985</v>
      </c>
      <c r="M402" s="15">
        <v>44985</v>
      </c>
      <c r="N402" s="15"/>
      <c r="O402" s="26">
        <f>VLOOKUP(D402,quash!A$2:$I$7791,9,FALSE)</f>
        <v>1</v>
      </c>
      <c r="P402" s="7">
        <v>14000</v>
      </c>
      <c r="Q402" s="26">
        <v>129</v>
      </c>
      <c r="R402" s="19">
        <v>5.2439109759485507E-2</v>
      </c>
      <c r="S402" s="93">
        <v>26</v>
      </c>
      <c r="T402" s="7">
        <v>5000</v>
      </c>
      <c r="U402" s="2">
        <v>147</v>
      </c>
      <c r="V402" s="11">
        <v>1303.3399999999999</v>
      </c>
      <c r="W402" s="14" t="s">
        <v>5281</v>
      </c>
      <c r="X402" s="18">
        <v>0.98746676693253121</v>
      </c>
      <c r="Y402" s="9">
        <v>4937.333834662656</v>
      </c>
      <c r="Z402" s="19">
        <f t="shared" si="114"/>
        <v>-1.2533233067468785E-2</v>
      </c>
      <c r="AA402" s="25">
        <v>1287.0049360138451</v>
      </c>
      <c r="AB402" s="30">
        <f t="shared" si="115"/>
        <v>462000</v>
      </c>
      <c r="AC402" s="30">
        <f t="shared" si="111"/>
        <v>1.0822510822510822E-2</v>
      </c>
      <c r="AD402" s="31">
        <f t="shared" si="112"/>
        <v>1.3961038961038961</v>
      </c>
      <c r="AE402" s="31">
        <f t="shared" si="113"/>
        <v>1.5909090909090908</v>
      </c>
      <c r="AG402" s="30">
        <f t="shared" si="116"/>
        <v>2427000</v>
      </c>
      <c r="AH402" s="30">
        <f t="shared" si="105"/>
        <v>2.0601565718994645E-3</v>
      </c>
      <c r="AI402" s="31">
        <f t="shared" si="106"/>
        <v>0.2657601977750309</v>
      </c>
      <c r="AJ402" s="31">
        <f t="shared" si="107"/>
        <v>0.30284301606922126</v>
      </c>
      <c r="AK402" s="30">
        <f>IF(W402="si",($S402*'COSTOS DE CREDITOS'!$C$27)/DATA!$G402,"")</f>
        <v>89.248840088614131</v>
      </c>
      <c r="AL402" s="90">
        <f>IF(W402="si",'COSTOS DE CREDITOS'!$C$35,"")</f>
        <v>20.421138461538462</v>
      </c>
      <c r="AM402" s="30">
        <f t="shared" si="117"/>
        <v>500</v>
      </c>
      <c r="AN402" s="30">
        <f t="shared" si="118"/>
        <v>62.666165337343955</v>
      </c>
      <c r="AO402" s="30">
        <f t="shared" si="119"/>
        <v>672.33614388749652</v>
      </c>
      <c r="AP402" s="30">
        <f t="shared" si="120"/>
        <v>614.66879212634854</v>
      </c>
      <c r="AQ402" s="19">
        <f t="shared" si="121"/>
        <v>0.47759629736162579</v>
      </c>
    </row>
    <row r="403" spans="1:43" x14ac:dyDescent="0.2">
      <c r="A403" s="23" t="s">
        <v>5665</v>
      </c>
      <c r="B403" s="6" t="s">
        <v>5675</v>
      </c>
      <c r="C403" s="6" t="s">
        <v>5667</v>
      </c>
      <c r="D403" s="4">
        <v>142194</v>
      </c>
      <c r="E403" s="4">
        <v>144310</v>
      </c>
      <c r="F403" s="5" t="s">
        <v>542</v>
      </c>
      <c r="G403" s="2">
        <v>6</v>
      </c>
      <c r="H403" s="4">
        <v>144311</v>
      </c>
      <c r="I403" s="5" t="s">
        <v>543</v>
      </c>
      <c r="J403" s="15">
        <v>44960</v>
      </c>
      <c r="K403" s="24">
        <v>1087368759</v>
      </c>
      <c r="L403" s="15">
        <v>44984</v>
      </c>
      <c r="M403" s="15">
        <v>44985</v>
      </c>
      <c r="N403" s="15"/>
      <c r="O403" s="26">
        <f>VLOOKUP(D403,quash!A$2:$I$7791,9,FALSE)</f>
        <v>2</v>
      </c>
      <c r="P403" s="7">
        <v>13000</v>
      </c>
      <c r="Q403" s="26">
        <v>136</v>
      </c>
      <c r="R403" s="19">
        <v>6.7396682123454121E-2</v>
      </c>
      <c r="S403" s="26">
        <v>16</v>
      </c>
      <c r="T403" s="8">
        <v>6000</v>
      </c>
      <c r="U403" s="4">
        <v>142</v>
      </c>
      <c r="V403" s="10">
        <v>1503.37</v>
      </c>
      <c r="W403" s="14" t="s">
        <v>5281</v>
      </c>
      <c r="X403" s="18">
        <v>1</v>
      </c>
      <c r="Y403" s="9">
        <v>6000</v>
      </c>
      <c r="Z403" s="19">
        <f t="shared" si="114"/>
        <v>0</v>
      </c>
      <c r="AA403" s="25">
        <v>1503.37</v>
      </c>
      <c r="AB403" s="30">
        <f t="shared" si="115"/>
        <v>471000</v>
      </c>
      <c r="AC403" s="30">
        <f t="shared" si="111"/>
        <v>1.2738853503184714E-2</v>
      </c>
      <c r="AD403" s="31">
        <f t="shared" si="112"/>
        <v>1.7324840764331211</v>
      </c>
      <c r="AE403" s="31">
        <f t="shared" si="113"/>
        <v>1.8089171974522293</v>
      </c>
      <c r="AG403" s="30">
        <f t="shared" si="116"/>
        <v>1695000</v>
      </c>
      <c r="AH403" s="30">
        <f t="shared" si="105"/>
        <v>3.5398230088495575E-3</v>
      </c>
      <c r="AI403" s="31">
        <f t="shared" si="106"/>
        <v>0.48141592920353982</v>
      </c>
      <c r="AJ403" s="31">
        <f t="shared" si="107"/>
        <v>0.50265486725663711</v>
      </c>
      <c r="AK403" s="30">
        <f>IF(W403="si",($S403*'COSTOS DE CREDITOS'!$C$27)/DATA!$G403,"")</f>
        <v>54.922363131454851</v>
      </c>
      <c r="AL403" s="90">
        <f>IF(W403="si",'COSTOS DE CREDITOS'!$C$35,"")</f>
        <v>20.421138461538462</v>
      </c>
      <c r="AM403" s="30">
        <f t="shared" si="117"/>
        <v>369.23076923076923</v>
      </c>
      <c r="AN403" s="30">
        <f t="shared" si="118"/>
        <v>0</v>
      </c>
      <c r="AO403" s="30">
        <f t="shared" si="119"/>
        <v>444.5742708237625</v>
      </c>
      <c r="AP403" s="30">
        <f t="shared" si="120"/>
        <v>1058.7957291762373</v>
      </c>
      <c r="AQ403" s="19">
        <f t="shared" si="121"/>
        <v>0.70428153360532497</v>
      </c>
    </row>
    <row r="404" spans="1:43" x14ac:dyDescent="0.2">
      <c r="A404" s="23" t="s">
        <v>5665</v>
      </c>
      <c r="B404" s="6" t="s">
        <v>5671</v>
      </c>
      <c r="C404" s="6" t="s">
        <v>5670</v>
      </c>
      <c r="D404" s="4">
        <v>144544</v>
      </c>
      <c r="E404" s="4">
        <v>144621</v>
      </c>
      <c r="F404" s="5" t="s">
        <v>544</v>
      </c>
      <c r="G404" s="2">
        <v>6</v>
      </c>
      <c r="H404" s="4">
        <v>144623</v>
      </c>
      <c r="I404" s="5" t="s">
        <v>545</v>
      </c>
      <c r="J404" s="15">
        <v>44984</v>
      </c>
      <c r="K404" s="24">
        <v>1099495125</v>
      </c>
      <c r="L404" s="15">
        <v>44985</v>
      </c>
      <c r="M404" s="15">
        <v>44985</v>
      </c>
      <c r="N404" s="15"/>
      <c r="O404" s="26">
        <f>VLOOKUP(D404,quash!A$2:$I$7791,9,FALSE)</f>
        <v>2</v>
      </c>
      <c r="P404" s="7">
        <v>12000</v>
      </c>
      <c r="Q404" s="26">
        <v>133</v>
      </c>
      <c r="R404" s="19">
        <v>6.1142525708911578E-2</v>
      </c>
      <c r="S404" s="26">
        <v>16</v>
      </c>
      <c r="T404" s="8">
        <v>9000</v>
      </c>
      <c r="U404" s="4">
        <v>142</v>
      </c>
      <c r="V404" s="10">
        <v>2255.2800000000002</v>
      </c>
      <c r="W404" s="14" t="s">
        <v>5281</v>
      </c>
      <c r="X404" s="18">
        <v>1</v>
      </c>
      <c r="Y404" s="9">
        <v>9000</v>
      </c>
      <c r="Z404" s="19">
        <f t="shared" si="114"/>
        <v>0</v>
      </c>
      <c r="AA404" s="25">
        <v>2255.2800000000002</v>
      </c>
      <c r="AB404" s="30">
        <f t="shared" si="115"/>
        <v>471000</v>
      </c>
      <c r="AC404" s="30">
        <f t="shared" si="111"/>
        <v>1.9108280254777069E-2</v>
      </c>
      <c r="AD404" s="31">
        <f t="shared" si="112"/>
        <v>2.5414012738853504</v>
      </c>
      <c r="AE404" s="31">
        <f t="shared" si="113"/>
        <v>2.7133757961783438</v>
      </c>
      <c r="AG404" s="30">
        <f t="shared" si="116"/>
        <v>1695000</v>
      </c>
      <c r="AH404" s="30">
        <f t="shared" si="105"/>
        <v>5.3097345132743362E-3</v>
      </c>
      <c r="AI404" s="31">
        <f t="shared" si="106"/>
        <v>0.70619469026548676</v>
      </c>
      <c r="AJ404" s="31">
        <f t="shared" si="107"/>
        <v>0.75398230088495577</v>
      </c>
      <c r="AK404" s="30">
        <f>IF(W404="si",($S404*'COSTOS DE CREDITOS'!$C$27)/DATA!$G404,"")</f>
        <v>54.922363131454851</v>
      </c>
      <c r="AL404" s="90">
        <f>IF(W404="si",'COSTOS DE CREDITOS'!$C$35,"")</f>
        <v>20.421138461538462</v>
      </c>
      <c r="AM404" s="30">
        <f t="shared" si="117"/>
        <v>553.84615384615392</v>
      </c>
      <c r="AN404" s="30">
        <f t="shared" si="118"/>
        <v>0</v>
      </c>
      <c r="AO404" s="30">
        <f t="shared" si="119"/>
        <v>629.18965543914726</v>
      </c>
      <c r="AP404" s="30">
        <f t="shared" si="120"/>
        <v>1626.0903445608528</v>
      </c>
      <c r="AQ404" s="19">
        <f t="shared" si="121"/>
        <v>0.72101483831757152</v>
      </c>
    </row>
    <row r="405" spans="1:43" x14ac:dyDescent="0.2">
      <c r="A405" s="23" t="s">
        <v>5665</v>
      </c>
      <c r="B405" s="6" t="s">
        <v>5682</v>
      </c>
      <c r="C405" s="6" t="s">
        <v>5670</v>
      </c>
      <c r="D405" s="4">
        <v>143524</v>
      </c>
      <c r="E405" s="4">
        <v>144818</v>
      </c>
      <c r="F405" s="5" t="s">
        <v>546</v>
      </c>
      <c r="G405" s="2">
        <v>6</v>
      </c>
      <c r="H405" s="4">
        <v>144823</v>
      </c>
      <c r="I405" s="5" t="s">
        <v>547</v>
      </c>
      <c r="J405" s="15">
        <v>44974</v>
      </c>
      <c r="K405" s="24">
        <v>1094691671</v>
      </c>
      <c r="L405" s="15">
        <v>44985</v>
      </c>
      <c r="M405" s="15">
        <v>44985</v>
      </c>
      <c r="N405" s="15"/>
      <c r="O405" s="26">
        <f>VLOOKUP(D405,quash!A$2:$I$7791,9,FALSE)</f>
        <v>1</v>
      </c>
      <c r="P405" s="7">
        <v>10000</v>
      </c>
      <c r="Q405" s="26">
        <v>132</v>
      </c>
      <c r="R405" s="19">
        <v>5.8283715876113903E-2</v>
      </c>
      <c r="S405" s="26">
        <v>16</v>
      </c>
      <c r="T405" s="8">
        <v>10000</v>
      </c>
      <c r="U405" s="4">
        <v>122</v>
      </c>
      <c r="V405" s="10">
        <v>2137.87</v>
      </c>
      <c r="W405" s="14" t="s">
        <v>5281</v>
      </c>
      <c r="X405" s="18">
        <v>1</v>
      </c>
      <c r="Y405" s="9">
        <v>10000</v>
      </c>
      <c r="Z405" s="19">
        <f t="shared" si="114"/>
        <v>0</v>
      </c>
      <c r="AA405" s="25">
        <v>2137.87</v>
      </c>
      <c r="AB405" s="30">
        <f t="shared" si="115"/>
        <v>462000</v>
      </c>
      <c r="AC405" s="30">
        <f t="shared" si="111"/>
        <v>2.1645021645021644E-2</v>
      </c>
      <c r="AD405" s="31">
        <f t="shared" si="112"/>
        <v>2.8571428571428572</v>
      </c>
      <c r="AE405" s="31">
        <f t="shared" si="113"/>
        <v>2.6406926406926408</v>
      </c>
      <c r="AG405" s="30">
        <f t="shared" si="116"/>
        <v>2427000</v>
      </c>
      <c r="AH405" s="30">
        <f t="shared" si="105"/>
        <v>4.1203131437989289E-3</v>
      </c>
      <c r="AI405" s="31">
        <f t="shared" si="106"/>
        <v>0.54388133498145863</v>
      </c>
      <c r="AJ405" s="31">
        <f t="shared" si="107"/>
        <v>0.50267820354346937</v>
      </c>
      <c r="AK405" s="30">
        <f>IF(W405="si",($S405*'COSTOS DE CREDITOS'!$C$27)/DATA!$G405,"")</f>
        <v>54.922363131454851</v>
      </c>
      <c r="AL405" s="90">
        <f>IF(W405="si",'COSTOS DE CREDITOS'!$C$35,"")</f>
        <v>20.421138461538462</v>
      </c>
      <c r="AM405" s="30">
        <f t="shared" si="117"/>
        <v>615.38461538461547</v>
      </c>
      <c r="AN405" s="30">
        <f t="shared" si="118"/>
        <v>0</v>
      </c>
      <c r="AO405" s="30">
        <f t="shared" si="119"/>
        <v>690.72811697760881</v>
      </c>
      <c r="AP405" s="30">
        <f t="shared" si="120"/>
        <v>1447.1418830223911</v>
      </c>
      <c r="AQ405" s="19">
        <f t="shared" si="121"/>
        <v>0.67690826992398567</v>
      </c>
    </row>
    <row r="406" spans="1:43" x14ac:dyDescent="0.2">
      <c r="A406" s="23" t="s">
        <v>5665</v>
      </c>
      <c r="B406" s="6" t="s">
        <v>5672</v>
      </c>
      <c r="C406" s="6" t="s">
        <v>5667</v>
      </c>
      <c r="D406" s="2">
        <v>144082</v>
      </c>
      <c r="E406" s="2">
        <v>144455</v>
      </c>
      <c r="F406" s="3" t="s">
        <v>548</v>
      </c>
      <c r="G406" s="2">
        <v>6</v>
      </c>
      <c r="H406" s="2">
        <v>144571</v>
      </c>
      <c r="I406" s="3" t="s">
        <v>549</v>
      </c>
      <c r="J406" s="15">
        <v>44980</v>
      </c>
      <c r="K406" s="24">
        <v>1097449427</v>
      </c>
      <c r="L406" s="15">
        <v>44985</v>
      </c>
      <c r="M406" s="15">
        <v>44985</v>
      </c>
      <c r="N406" s="15"/>
      <c r="O406" s="26">
        <f>VLOOKUP(D406,quash!A$2:$I$7791,9,FALSE)</f>
        <v>2</v>
      </c>
      <c r="P406" s="7">
        <v>10000</v>
      </c>
      <c r="Q406" s="26">
        <v>127</v>
      </c>
      <c r="R406" s="19">
        <v>5.24391097594855E-2</v>
      </c>
      <c r="S406" s="26">
        <v>16</v>
      </c>
      <c r="T406" s="7">
        <v>7000</v>
      </c>
      <c r="U406" s="2">
        <v>142</v>
      </c>
      <c r="V406" s="11">
        <v>1758.65</v>
      </c>
      <c r="W406" s="14" t="s">
        <v>5281</v>
      </c>
      <c r="X406" s="18">
        <v>1</v>
      </c>
      <c r="Y406" s="9">
        <v>7000</v>
      </c>
      <c r="Z406" s="19">
        <f t="shared" si="114"/>
        <v>0</v>
      </c>
      <c r="AA406" s="25">
        <v>1758.65</v>
      </c>
      <c r="AB406" s="30">
        <f t="shared" si="115"/>
        <v>471000</v>
      </c>
      <c r="AC406" s="30">
        <f t="shared" si="111"/>
        <v>1.4861995753715499E-2</v>
      </c>
      <c r="AD406" s="31">
        <f t="shared" si="112"/>
        <v>1.8874734607218684</v>
      </c>
      <c r="AE406" s="31">
        <f t="shared" si="113"/>
        <v>2.1104033970276008</v>
      </c>
      <c r="AG406" s="30">
        <f t="shared" si="116"/>
        <v>1695000</v>
      </c>
      <c r="AH406" s="30">
        <f t="shared" si="105"/>
        <v>4.1297935103244837E-3</v>
      </c>
      <c r="AI406" s="31">
        <f t="shared" si="106"/>
        <v>0.52448377581120942</v>
      </c>
      <c r="AJ406" s="31">
        <f t="shared" si="107"/>
        <v>0.58643067846607666</v>
      </c>
      <c r="AK406" s="30">
        <f>IF(W406="si",($S406*'COSTOS DE CREDITOS'!$C$27)/DATA!$G406,"")</f>
        <v>54.922363131454851</v>
      </c>
      <c r="AL406" s="90">
        <f>IF(W406="si",'COSTOS DE CREDITOS'!$C$35,"")</f>
        <v>20.421138461538462</v>
      </c>
      <c r="AM406" s="30">
        <f t="shared" si="117"/>
        <v>430.76923076923077</v>
      </c>
      <c r="AN406" s="30">
        <f t="shared" si="118"/>
        <v>0</v>
      </c>
      <c r="AO406" s="30">
        <f t="shared" si="119"/>
        <v>506.11273236222405</v>
      </c>
      <c r="AP406" s="30">
        <f t="shared" si="120"/>
        <v>1252.537267637776</v>
      </c>
      <c r="AQ406" s="19">
        <f t="shared" si="121"/>
        <v>0.71221520350142209</v>
      </c>
    </row>
    <row r="407" spans="1:43" x14ac:dyDescent="0.2">
      <c r="A407" s="23" t="s">
        <v>5665</v>
      </c>
      <c r="B407" s="6" t="s">
        <v>5672</v>
      </c>
      <c r="C407" s="6" t="s">
        <v>5667</v>
      </c>
      <c r="D407" s="2">
        <v>144083</v>
      </c>
      <c r="E407" s="2">
        <v>144455</v>
      </c>
      <c r="F407" s="3" t="s">
        <v>548</v>
      </c>
      <c r="G407" s="2">
        <v>6</v>
      </c>
      <c r="H407" s="2">
        <v>144573</v>
      </c>
      <c r="I407" s="3" t="s">
        <v>550</v>
      </c>
      <c r="J407" s="15">
        <v>45085</v>
      </c>
      <c r="K407" s="24">
        <v>1166904567</v>
      </c>
      <c r="L407" s="15">
        <v>44985</v>
      </c>
      <c r="M407" s="15">
        <v>44985</v>
      </c>
      <c r="N407" s="15"/>
      <c r="O407" s="26">
        <f>VLOOKUP(D407,quash!A$2:$I$7791,9,FALSE)</f>
        <v>5</v>
      </c>
      <c r="P407" s="7">
        <v>11000</v>
      </c>
      <c r="Q407" s="26">
        <v>119</v>
      </c>
      <c r="R407" s="19">
        <v>4.1827574587936928E-2</v>
      </c>
      <c r="S407" s="26">
        <v>16</v>
      </c>
      <c r="T407" s="7">
        <v>8000</v>
      </c>
      <c r="U407" s="2">
        <v>142</v>
      </c>
      <c r="V407" s="11">
        <v>2013.74</v>
      </c>
      <c r="W407" s="14" t="s">
        <v>5281</v>
      </c>
      <c r="X407" s="18">
        <v>1</v>
      </c>
      <c r="Y407" s="9">
        <v>8000</v>
      </c>
      <c r="Z407" s="19">
        <f t="shared" si="114"/>
        <v>0</v>
      </c>
      <c r="AA407" s="25">
        <v>2013.74</v>
      </c>
      <c r="AB407" s="30">
        <f t="shared" si="115"/>
        <v>102000</v>
      </c>
      <c r="AC407" s="30">
        <f t="shared" si="111"/>
        <v>7.8431372549019607E-2</v>
      </c>
      <c r="AD407" s="31">
        <f t="shared" si="112"/>
        <v>9.3333333333333339</v>
      </c>
      <c r="AE407" s="31">
        <f t="shared" si="113"/>
        <v>11.137254901960784</v>
      </c>
      <c r="AG407" s="30">
        <f t="shared" si="116"/>
        <v>352000</v>
      </c>
      <c r="AH407" s="30">
        <f t="shared" si="105"/>
        <v>2.2727272727272728E-2</v>
      </c>
      <c r="AI407" s="31">
        <f t="shared" si="106"/>
        <v>2.7045454545454546</v>
      </c>
      <c r="AJ407" s="31">
        <f t="shared" si="107"/>
        <v>3.2272727272727275</v>
      </c>
      <c r="AK407" s="30">
        <f>IF(W407="si",($S407*'COSTOS DE CREDITOS'!$C$27)/DATA!$G407,"")</f>
        <v>54.922363131454851</v>
      </c>
      <c r="AL407" s="90">
        <f>IF(W407="si",'COSTOS DE CREDITOS'!$C$35,"")</f>
        <v>20.421138461538462</v>
      </c>
      <c r="AM407" s="30">
        <f t="shared" si="117"/>
        <v>492.30769230769232</v>
      </c>
      <c r="AN407" s="30">
        <f t="shared" si="118"/>
        <v>0</v>
      </c>
      <c r="AO407" s="30">
        <f t="shared" si="119"/>
        <v>567.6511939006856</v>
      </c>
      <c r="AP407" s="30">
        <f t="shared" si="120"/>
        <v>1446.0888060993143</v>
      </c>
      <c r="AQ407" s="19">
        <f t="shared" si="121"/>
        <v>0.71811098061284684</v>
      </c>
    </row>
    <row r="408" spans="1:43" x14ac:dyDescent="0.2">
      <c r="A408" s="23" t="s">
        <v>5665</v>
      </c>
      <c r="B408" s="6" t="s">
        <v>5675</v>
      </c>
      <c r="C408" s="6" t="s">
        <v>5667</v>
      </c>
      <c r="D408" s="2">
        <v>143492</v>
      </c>
      <c r="E408" s="2">
        <v>143908</v>
      </c>
      <c r="F408" s="3" t="s">
        <v>551</v>
      </c>
      <c r="G408" s="2">
        <v>9</v>
      </c>
      <c r="H408" s="2">
        <v>143922</v>
      </c>
      <c r="I408" s="3" t="s">
        <v>552</v>
      </c>
      <c r="J408" s="15">
        <v>44974</v>
      </c>
      <c r="K408" s="24">
        <v>1094593973</v>
      </c>
      <c r="L408" s="15">
        <v>44979</v>
      </c>
      <c r="M408" s="15">
        <v>44985</v>
      </c>
      <c r="N408" s="15"/>
      <c r="O408" s="26">
        <f>VLOOKUP(D408,quash!A$2:$I$7791,9,FALSE)</f>
        <v>2</v>
      </c>
      <c r="P408" s="7">
        <v>9000</v>
      </c>
      <c r="Q408" s="26">
        <v>136</v>
      </c>
      <c r="R408" s="19">
        <v>6.0360088312238727E-2</v>
      </c>
      <c r="S408" s="26">
        <v>16</v>
      </c>
      <c r="T408" s="7">
        <v>10000</v>
      </c>
      <c r="U408" s="2">
        <v>142</v>
      </c>
      <c r="V408" s="11">
        <v>2510.34</v>
      </c>
      <c r="W408" s="14" t="s">
        <v>5281</v>
      </c>
      <c r="X408" s="18">
        <v>1</v>
      </c>
      <c r="Y408" s="9">
        <v>10000</v>
      </c>
      <c r="Z408" s="19">
        <f t="shared" si="114"/>
        <v>0</v>
      </c>
      <c r="AA408" s="25">
        <v>2510.34</v>
      </c>
      <c r="AB408" s="30">
        <f t="shared" si="115"/>
        <v>471000</v>
      </c>
      <c r="AC408" s="30">
        <f t="shared" si="111"/>
        <v>2.1231422505307854E-2</v>
      </c>
      <c r="AD408" s="31">
        <f t="shared" si="112"/>
        <v>2.8874734607218682</v>
      </c>
      <c r="AE408" s="31">
        <f t="shared" si="113"/>
        <v>3.0148619957537153</v>
      </c>
      <c r="AG408" s="30">
        <f t="shared" si="116"/>
        <v>1695000</v>
      </c>
      <c r="AH408" s="30">
        <f t="shared" si="105"/>
        <v>5.8997050147492625E-3</v>
      </c>
      <c r="AI408" s="31">
        <f t="shared" si="106"/>
        <v>0.80235988200589969</v>
      </c>
      <c r="AJ408" s="31">
        <f t="shared" si="107"/>
        <v>0.83775811209439532</v>
      </c>
      <c r="AK408" s="30">
        <f>IF(W408="si",($S408*'COSTOS DE CREDITOS'!$C$27)/DATA!$G408,"")</f>
        <v>36.614908754303229</v>
      </c>
      <c r="AL408" s="90">
        <f>IF(W408="si",'COSTOS DE CREDITOS'!$C$35,"")</f>
        <v>20.421138461538462</v>
      </c>
      <c r="AM408" s="30">
        <f t="shared" si="117"/>
        <v>615.38461538461547</v>
      </c>
      <c r="AN408" s="30">
        <f t="shared" si="118"/>
        <v>0</v>
      </c>
      <c r="AO408" s="30">
        <f t="shared" si="119"/>
        <v>672.42066260045715</v>
      </c>
      <c r="AP408" s="30">
        <f t="shared" si="120"/>
        <v>1837.9193373995431</v>
      </c>
      <c r="AQ408" s="19">
        <f t="shared" si="121"/>
        <v>0.73213960555125723</v>
      </c>
    </row>
    <row r="409" spans="1:43" x14ac:dyDescent="0.2">
      <c r="A409" s="23" t="s">
        <v>5665</v>
      </c>
      <c r="B409" s="6" t="s">
        <v>5675</v>
      </c>
      <c r="C409" s="6" t="s">
        <v>5667</v>
      </c>
      <c r="D409" s="2">
        <v>143697</v>
      </c>
      <c r="E409" s="2">
        <v>143908</v>
      </c>
      <c r="F409" s="3" t="s">
        <v>551</v>
      </c>
      <c r="G409" s="2">
        <v>9</v>
      </c>
      <c r="H409" s="2">
        <v>143937</v>
      </c>
      <c r="I409" s="3" t="s">
        <v>553</v>
      </c>
      <c r="J409" s="15">
        <v>44977</v>
      </c>
      <c r="K409" s="24">
        <v>1095873715</v>
      </c>
      <c r="L409" s="15">
        <v>44980</v>
      </c>
      <c r="M409" s="15">
        <v>44985</v>
      </c>
      <c r="N409" s="15"/>
      <c r="O409" s="26">
        <f>VLOOKUP(D409,quash!A$2:$I$7791,9,FALSE)</f>
        <v>2</v>
      </c>
      <c r="P409" s="7">
        <v>5000</v>
      </c>
      <c r="Q409" s="26">
        <v>147</v>
      </c>
      <c r="R409" s="19">
        <v>0.11226939921536</v>
      </c>
      <c r="S409" s="26">
        <v>16</v>
      </c>
      <c r="T409" s="7">
        <v>10000</v>
      </c>
      <c r="U409" s="2">
        <v>142</v>
      </c>
      <c r="V409" s="11">
        <v>2510.34</v>
      </c>
      <c r="W409" s="14" t="s">
        <v>5281</v>
      </c>
      <c r="X409" s="18">
        <v>1</v>
      </c>
      <c r="Y409" s="9">
        <v>10000</v>
      </c>
      <c r="Z409" s="19">
        <f t="shared" si="114"/>
        <v>0</v>
      </c>
      <c r="AA409" s="25">
        <v>2510.34</v>
      </c>
      <c r="AB409" s="30">
        <f t="shared" si="115"/>
        <v>471000</v>
      </c>
      <c r="AC409" s="30">
        <f t="shared" si="111"/>
        <v>2.1231422505307854E-2</v>
      </c>
      <c r="AD409" s="31">
        <f t="shared" si="112"/>
        <v>3.1210191082802545</v>
      </c>
      <c r="AE409" s="31">
        <f t="shared" si="113"/>
        <v>3.0148619957537153</v>
      </c>
      <c r="AG409" s="30">
        <f t="shared" si="116"/>
        <v>1695000</v>
      </c>
      <c r="AH409" s="30">
        <f t="shared" si="105"/>
        <v>5.8997050147492625E-3</v>
      </c>
      <c r="AI409" s="31">
        <f t="shared" si="106"/>
        <v>0.86725663716814161</v>
      </c>
      <c r="AJ409" s="31">
        <f t="shared" si="107"/>
        <v>0.83775811209439532</v>
      </c>
      <c r="AK409" s="30">
        <f>IF(W409="si",($S409*'COSTOS DE CREDITOS'!$C$27)/DATA!$G409,"")</f>
        <v>36.614908754303229</v>
      </c>
      <c r="AL409" s="90">
        <f>IF(W409="si",'COSTOS DE CREDITOS'!$C$35,"")</f>
        <v>20.421138461538462</v>
      </c>
      <c r="AM409" s="30">
        <f t="shared" si="117"/>
        <v>615.38461538461547</v>
      </c>
      <c r="AN409" s="30">
        <f t="shared" si="118"/>
        <v>0</v>
      </c>
      <c r="AO409" s="30">
        <f t="shared" si="119"/>
        <v>672.42066260045715</v>
      </c>
      <c r="AP409" s="30">
        <f t="shared" si="120"/>
        <v>1837.9193373995431</v>
      </c>
      <c r="AQ409" s="19">
        <f t="shared" si="121"/>
        <v>0.73213960555125723</v>
      </c>
    </row>
    <row r="410" spans="1:43" x14ac:dyDescent="0.2">
      <c r="A410" s="23" t="s">
        <v>5665</v>
      </c>
      <c r="B410" s="6" t="s">
        <v>5675</v>
      </c>
      <c r="C410" s="6" t="s">
        <v>5667</v>
      </c>
      <c r="D410" s="2">
        <v>143554</v>
      </c>
      <c r="E410" s="2">
        <v>143908</v>
      </c>
      <c r="F410" s="3" t="s">
        <v>551</v>
      </c>
      <c r="G410" s="2">
        <v>9</v>
      </c>
      <c r="H410" s="2">
        <v>143938</v>
      </c>
      <c r="I410" s="3" t="s">
        <v>554</v>
      </c>
      <c r="J410" s="15">
        <v>44974</v>
      </c>
      <c r="K410" s="24">
        <v>1094717745</v>
      </c>
      <c r="L410" s="15">
        <v>44980</v>
      </c>
      <c r="M410" s="15">
        <v>44985</v>
      </c>
      <c r="N410" s="15"/>
      <c r="O410" s="26">
        <f>VLOOKUP(D410,quash!A$2:$I$7791,9,FALSE)</f>
        <v>3</v>
      </c>
      <c r="P410" s="7">
        <v>10000</v>
      </c>
      <c r="Q410" s="26">
        <v>147</v>
      </c>
      <c r="R410" s="19">
        <v>7.9000519063170294E-2</v>
      </c>
      <c r="S410" s="26">
        <v>16</v>
      </c>
      <c r="T410" s="7">
        <v>10000</v>
      </c>
      <c r="U410" s="2">
        <v>142</v>
      </c>
      <c r="V410" s="11">
        <v>2510.34</v>
      </c>
      <c r="W410" s="14" t="s">
        <v>5281</v>
      </c>
      <c r="X410" s="18">
        <v>1</v>
      </c>
      <c r="Y410" s="9">
        <v>10000</v>
      </c>
      <c r="Z410" s="19">
        <f t="shared" si="114"/>
        <v>0</v>
      </c>
      <c r="AA410" s="25">
        <v>2510.34</v>
      </c>
      <c r="AB410" s="30">
        <f t="shared" si="115"/>
        <v>208000</v>
      </c>
      <c r="AC410" s="30">
        <f t="shared" si="111"/>
        <v>4.807692307692308E-2</v>
      </c>
      <c r="AD410" s="31">
        <f t="shared" si="112"/>
        <v>7.0673076923076925</v>
      </c>
      <c r="AE410" s="31">
        <f t="shared" si="113"/>
        <v>6.8269230769230775</v>
      </c>
      <c r="AG410" s="30">
        <f t="shared" si="116"/>
        <v>778000</v>
      </c>
      <c r="AH410" s="30">
        <f t="shared" si="105"/>
        <v>1.2853470437017995E-2</v>
      </c>
      <c r="AI410" s="31">
        <f t="shared" si="106"/>
        <v>1.8894601542416454</v>
      </c>
      <c r="AJ410" s="31">
        <f t="shared" si="107"/>
        <v>1.8251928020565553</v>
      </c>
      <c r="AK410" s="30">
        <f>IF(W410="si",($S410*'COSTOS DE CREDITOS'!$C$27)/DATA!$G410,"")</f>
        <v>36.614908754303229</v>
      </c>
      <c r="AL410" s="90">
        <f>IF(W410="si",'COSTOS DE CREDITOS'!$C$35,"")</f>
        <v>20.421138461538462</v>
      </c>
      <c r="AM410" s="30">
        <f t="shared" si="117"/>
        <v>615.38461538461547</v>
      </c>
      <c r="AN410" s="30">
        <f t="shared" si="118"/>
        <v>0</v>
      </c>
      <c r="AO410" s="30">
        <f t="shared" si="119"/>
        <v>672.42066260045715</v>
      </c>
      <c r="AP410" s="30">
        <f t="shared" si="120"/>
        <v>1837.9193373995431</v>
      </c>
      <c r="AQ410" s="19">
        <f t="shared" si="121"/>
        <v>0.73213960555125723</v>
      </c>
    </row>
    <row r="411" spans="1:43" x14ac:dyDescent="0.2">
      <c r="A411" s="23" t="s">
        <v>5665</v>
      </c>
      <c r="B411" s="6" t="s">
        <v>5676</v>
      </c>
      <c r="C411" s="6" t="s">
        <v>5670</v>
      </c>
      <c r="D411" s="2">
        <v>144427</v>
      </c>
      <c r="E411" s="2">
        <v>144535</v>
      </c>
      <c r="F411" s="3" t="s">
        <v>555</v>
      </c>
      <c r="G411" s="2">
        <v>6</v>
      </c>
      <c r="H411" s="2">
        <v>144542</v>
      </c>
      <c r="I411" s="3" t="s">
        <v>556</v>
      </c>
      <c r="J411" s="15">
        <v>44984</v>
      </c>
      <c r="K411" s="24">
        <v>1099248257</v>
      </c>
      <c r="L411" s="15">
        <v>44985</v>
      </c>
      <c r="M411" s="15">
        <v>44985</v>
      </c>
      <c r="N411" s="15"/>
      <c r="O411" s="26">
        <f>VLOOKUP(D411,quash!A$2:$I$7791,9,FALSE)</f>
        <v>4</v>
      </c>
      <c r="P411" s="7">
        <v>10000</v>
      </c>
      <c r="Q411" s="26">
        <v>127</v>
      </c>
      <c r="R411" s="19">
        <v>5.24391097594855E-2</v>
      </c>
      <c r="S411" s="26">
        <v>16</v>
      </c>
      <c r="T411" s="7">
        <v>8000</v>
      </c>
      <c r="U411" s="2">
        <v>142</v>
      </c>
      <c r="V411" s="11">
        <v>2013.74</v>
      </c>
      <c r="W411" s="14" t="s">
        <v>5281</v>
      </c>
      <c r="X411" s="18">
        <v>1</v>
      </c>
      <c r="Y411" s="9">
        <v>8000</v>
      </c>
      <c r="Z411" s="19">
        <f t="shared" si="114"/>
        <v>0</v>
      </c>
      <c r="AA411" s="25">
        <v>2013.74</v>
      </c>
      <c r="AB411" s="30">
        <f t="shared" si="115"/>
        <v>263000</v>
      </c>
      <c r="AC411" s="30">
        <f t="shared" si="111"/>
        <v>3.0418250950570342E-2</v>
      </c>
      <c r="AD411" s="31">
        <f t="shared" si="112"/>
        <v>3.8631178707224336</v>
      </c>
      <c r="AE411" s="31">
        <f t="shared" si="113"/>
        <v>4.3193916349809882</v>
      </c>
      <c r="AG411" s="30">
        <f t="shared" si="116"/>
        <v>927000</v>
      </c>
      <c r="AH411" s="30">
        <f t="shared" si="105"/>
        <v>8.6299892125134836E-3</v>
      </c>
      <c r="AI411" s="31">
        <f t="shared" si="106"/>
        <v>1.0960086299892124</v>
      </c>
      <c r="AJ411" s="31">
        <f t="shared" si="107"/>
        <v>1.2254584681769147</v>
      </c>
      <c r="AK411" s="30">
        <f>IF(W411="si",($S411*'COSTOS DE CREDITOS'!$C$27)/DATA!$G411,"")</f>
        <v>54.922363131454851</v>
      </c>
      <c r="AL411" s="90">
        <f>IF(W411="si",'COSTOS DE CREDITOS'!$C$35,"")</f>
        <v>20.421138461538462</v>
      </c>
      <c r="AM411" s="30">
        <f t="shared" si="117"/>
        <v>492.30769230769232</v>
      </c>
      <c r="AN411" s="30">
        <f t="shared" si="118"/>
        <v>0</v>
      </c>
      <c r="AO411" s="30">
        <f t="shared" si="119"/>
        <v>567.6511939006856</v>
      </c>
      <c r="AP411" s="30">
        <f t="shared" si="120"/>
        <v>1446.0888060993143</v>
      </c>
      <c r="AQ411" s="19">
        <f t="shared" si="121"/>
        <v>0.71811098061284684</v>
      </c>
    </row>
    <row r="412" spans="1:43" x14ac:dyDescent="0.2">
      <c r="A412" s="23" t="s">
        <v>5665</v>
      </c>
      <c r="B412" s="6" t="s">
        <v>5669</v>
      </c>
      <c r="C412" s="6" t="s">
        <v>5670</v>
      </c>
      <c r="D412" s="2">
        <v>144433</v>
      </c>
      <c r="E412" s="2">
        <v>144552</v>
      </c>
      <c r="F412" s="3" t="s">
        <v>557</v>
      </c>
      <c r="G412" s="2">
        <v>7</v>
      </c>
      <c r="H412" s="2">
        <v>144561</v>
      </c>
      <c r="I412" s="3" t="s">
        <v>558</v>
      </c>
      <c r="J412" s="15">
        <v>44984</v>
      </c>
      <c r="K412" s="24">
        <v>1099264028</v>
      </c>
      <c r="L412" s="15">
        <v>44985</v>
      </c>
      <c r="M412" s="15">
        <v>44985</v>
      </c>
      <c r="N412" s="15"/>
      <c r="O412" s="26">
        <f>VLOOKUP(D412,quash!A$2:$I$7791,9,FALSE)</f>
        <v>4</v>
      </c>
      <c r="P412" s="7">
        <v>14000</v>
      </c>
      <c r="Q412" s="26">
        <v>117</v>
      </c>
      <c r="R412" s="19">
        <v>4.3013887640091626E-2</v>
      </c>
      <c r="S412" s="26">
        <v>16</v>
      </c>
      <c r="T412" s="7">
        <v>8000</v>
      </c>
      <c r="U412" s="2">
        <v>142</v>
      </c>
      <c r="V412" s="11">
        <v>2013.74</v>
      </c>
      <c r="W412" s="14" t="s">
        <v>5281</v>
      </c>
      <c r="X412" s="18">
        <v>1</v>
      </c>
      <c r="Y412" s="9">
        <v>8000</v>
      </c>
      <c r="Z412" s="19">
        <f t="shared" si="114"/>
        <v>0</v>
      </c>
      <c r="AA412" s="25">
        <v>2013.74</v>
      </c>
      <c r="AB412" s="30">
        <f t="shared" si="115"/>
        <v>263000</v>
      </c>
      <c r="AC412" s="30">
        <f t="shared" si="111"/>
        <v>3.0418250950570342E-2</v>
      </c>
      <c r="AD412" s="31">
        <f t="shared" si="112"/>
        <v>3.5589353612167298</v>
      </c>
      <c r="AE412" s="31">
        <f t="shared" si="113"/>
        <v>4.3193916349809882</v>
      </c>
      <c r="AG412" s="30">
        <f t="shared" si="116"/>
        <v>927000</v>
      </c>
      <c r="AH412" s="30">
        <f t="shared" si="105"/>
        <v>8.6299892125134836E-3</v>
      </c>
      <c r="AI412" s="31">
        <f t="shared" si="106"/>
        <v>1.0097087378640777</v>
      </c>
      <c r="AJ412" s="31">
        <f t="shared" si="107"/>
        <v>1.2254584681769147</v>
      </c>
      <c r="AK412" s="30">
        <f>IF(W412="si",($S412*'COSTOS DE CREDITOS'!$C$27)/DATA!$G412,"")</f>
        <v>47.07631125553273</v>
      </c>
      <c r="AL412" s="90">
        <f>IF(W412="si",'COSTOS DE CREDITOS'!$C$35,"")</f>
        <v>20.421138461538462</v>
      </c>
      <c r="AM412" s="30">
        <f t="shared" si="117"/>
        <v>492.30769230769232</v>
      </c>
      <c r="AN412" s="30">
        <f t="shared" si="118"/>
        <v>0</v>
      </c>
      <c r="AO412" s="30">
        <f t="shared" si="119"/>
        <v>559.80514202476354</v>
      </c>
      <c r="AP412" s="30">
        <f t="shared" si="120"/>
        <v>1453.9348579752364</v>
      </c>
      <c r="AQ412" s="19">
        <f t="shared" si="121"/>
        <v>0.72200723925394361</v>
      </c>
    </row>
    <row r="413" spans="1:43" x14ac:dyDescent="0.2">
      <c r="A413" s="23" t="s">
        <v>5665</v>
      </c>
      <c r="B413" s="6" t="s">
        <v>5669</v>
      </c>
      <c r="C413" s="6" t="s">
        <v>5670</v>
      </c>
      <c r="D413" s="2">
        <v>144432</v>
      </c>
      <c r="E413" s="2">
        <v>144552</v>
      </c>
      <c r="F413" s="3" t="s">
        <v>557</v>
      </c>
      <c r="G413" s="2">
        <v>7</v>
      </c>
      <c r="H413" s="2">
        <v>144563</v>
      </c>
      <c r="I413" s="3" t="s">
        <v>559</v>
      </c>
      <c r="J413" s="15">
        <v>44984</v>
      </c>
      <c r="K413" s="24">
        <v>1099263098</v>
      </c>
      <c r="L413" s="15">
        <v>44985</v>
      </c>
      <c r="M413" s="15">
        <v>44985</v>
      </c>
      <c r="N413" s="15"/>
      <c r="O413" s="26">
        <f>VLOOKUP(D413,quash!A$2:$I$7791,9,FALSE)</f>
        <v>6</v>
      </c>
      <c r="P413" s="7">
        <v>14000</v>
      </c>
      <c r="Q413" s="26">
        <v>117</v>
      </c>
      <c r="R413" s="19">
        <v>3.7338901947233501E-2</v>
      </c>
      <c r="S413" s="26">
        <v>16</v>
      </c>
      <c r="T413" s="7">
        <v>5000</v>
      </c>
      <c r="U413" s="2">
        <v>147</v>
      </c>
      <c r="V413" s="11">
        <v>1303.3399999999999</v>
      </c>
      <c r="W413" s="14" t="s">
        <v>5281</v>
      </c>
      <c r="X413" s="18">
        <v>1</v>
      </c>
      <c r="Y413" s="9">
        <v>5000</v>
      </c>
      <c r="Z413" s="19">
        <f t="shared" si="114"/>
        <v>0</v>
      </c>
      <c r="AA413" s="25">
        <v>1303.3399999999999</v>
      </c>
      <c r="AB413" s="30">
        <f t="shared" si="115"/>
        <v>112000</v>
      </c>
      <c r="AC413" s="30">
        <f t="shared" si="111"/>
        <v>4.4642857142857144E-2</v>
      </c>
      <c r="AD413" s="31">
        <f t="shared" si="112"/>
        <v>5.2232142857142856</v>
      </c>
      <c r="AE413" s="31">
        <f t="shared" si="113"/>
        <v>6.5625</v>
      </c>
      <c r="AG413" s="30">
        <f t="shared" si="116"/>
        <v>288000</v>
      </c>
      <c r="AH413" s="30">
        <f t="shared" si="105"/>
        <v>1.7361111111111112E-2</v>
      </c>
      <c r="AI413" s="31">
        <f t="shared" si="106"/>
        <v>2.03125</v>
      </c>
      <c r="AJ413" s="31">
        <f t="shared" si="107"/>
        <v>2.5520833333333335</v>
      </c>
      <c r="AK413" s="30">
        <f>IF(W413="si",($S413*'COSTOS DE CREDITOS'!$C$27)/DATA!$G413,"")</f>
        <v>47.07631125553273</v>
      </c>
      <c r="AL413" s="90">
        <f>IF(W413="si",'COSTOS DE CREDITOS'!$C$35,"")</f>
        <v>20.421138461538462</v>
      </c>
      <c r="AM413" s="30">
        <f t="shared" si="117"/>
        <v>307.69230769230774</v>
      </c>
      <c r="AN413" s="30">
        <f t="shared" si="118"/>
        <v>0</v>
      </c>
      <c r="AO413" s="30">
        <f t="shared" si="119"/>
        <v>375.1897574093789</v>
      </c>
      <c r="AP413" s="30">
        <f t="shared" si="120"/>
        <v>928.15024259062102</v>
      </c>
      <c r="AQ413" s="19">
        <f t="shared" si="121"/>
        <v>0.71213209338363059</v>
      </c>
    </row>
    <row r="414" spans="1:43" x14ac:dyDescent="0.2">
      <c r="A414" s="23" t="s">
        <v>5665</v>
      </c>
      <c r="B414" s="6" t="s">
        <v>5669</v>
      </c>
      <c r="C414" s="6" t="s">
        <v>5670</v>
      </c>
      <c r="D414" s="2">
        <v>144431</v>
      </c>
      <c r="E414" s="2">
        <v>144552</v>
      </c>
      <c r="F414" s="3" t="s">
        <v>557</v>
      </c>
      <c r="G414" s="2">
        <v>7</v>
      </c>
      <c r="H414" s="2">
        <v>144565</v>
      </c>
      <c r="I414" s="3" t="s">
        <v>560</v>
      </c>
      <c r="J414" s="15">
        <v>44984</v>
      </c>
      <c r="K414" s="24">
        <v>1099262610</v>
      </c>
      <c r="L414" s="15">
        <v>44985</v>
      </c>
      <c r="M414" s="15">
        <v>44985</v>
      </c>
      <c r="N414" s="15"/>
      <c r="O414" s="26">
        <f>VLOOKUP(D414,quash!A$2:$I$7791,9,FALSE)</f>
        <v>4</v>
      </c>
      <c r="P414" s="7">
        <v>14000</v>
      </c>
      <c r="Q414" s="26">
        <v>126</v>
      </c>
      <c r="R414" s="19">
        <v>5.4021157160757644E-2</v>
      </c>
      <c r="S414" s="26">
        <v>16</v>
      </c>
      <c r="T414" s="7">
        <v>6000</v>
      </c>
      <c r="U414" s="2">
        <v>142</v>
      </c>
      <c r="V414" s="11">
        <v>1503.37</v>
      </c>
      <c r="W414" s="14" t="s">
        <v>5281</v>
      </c>
      <c r="X414" s="18">
        <v>1</v>
      </c>
      <c r="Y414" s="9">
        <v>6000</v>
      </c>
      <c r="Z414" s="19">
        <f t="shared" si="114"/>
        <v>0</v>
      </c>
      <c r="AA414" s="25">
        <v>1503.37</v>
      </c>
      <c r="AB414" s="30">
        <f t="shared" si="115"/>
        <v>263000</v>
      </c>
      <c r="AC414" s="30">
        <f t="shared" si="111"/>
        <v>2.2813688212927757E-2</v>
      </c>
      <c r="AD414" s="31">
        <f t="shared" si="112"/>
        <v>2.8745247148288975</v>
      </c>
      <c r="AE414" s="31">
        <f t="shared" si="113"/>
        <v>3.2395437262357416</v>
      </c>
      <c r="AG414" s="30">
        <f t="shared" si="116"/>
        <v>927000</v>
      </c>
      <c r="AH414" s="30">
        <f t="shared" si="105"/>
        <v>6.4724919093851136E-3</v>
      </c>
      <c r="AI414" s="31">
        <f t="shared" si="106"/>
        <v>0.81553398058252435</v>
      </c>
      <c r="AJ414" s="31">
        <f t="shared" si="107"/>
        <v>0.91909385113268616</v>
      </c>
      <c r="AK414" s="30">
        <f>IF(W414="si",($S414*'COSTOS DE CREDITOS'!$C$27)/DATA!$G414,"")</f>
        <v>47.07631125553273</v>
      </c>
      <c r="AL414" s="90">
        <f>IF(W414="si",'COSTOS DE CREDITOS'!$C$35,"")</f>
        <v>20.421138461538462</v>
      </c>
      <c r="AM414" s="30">
        <f t="shared" si="117"/>
        <v>369.23076923076923</v>
      </c>
      <c r="AN414" s="30">
        <f t="shared" si="118"/>
        <v>0</v>
      </c>
      <c r="AO414" s="30">
        <f t="shared" si="119"/>
        <v>436.72821894784045</v>
      </c>
      <c r="AP414" s="30">
        <f t="shared" si="120"/>
        <v>1066.6417810521593</v>
      </c>
      <c r="AQ414" s="19">
        <f t="shared" si="121"/>
        <v>0.70950050955663568</v>
      </c>
    </row>
    <row r="415" spans="1:43" x14ac:dyDescent="0.2">
      <c r="A415" s="23" t="s">
        <v>5665</v>
      </c>
      <c r="B415" s="6" t="s">
        <v>5678</v>
      </c>
      <c r="C415" s="6" t="s">
        <v>5670</v>
      </c>
      <c r="D415" s="2">
        <v>143347</v>
      </c>
      <c r="E415" s="2">
        <v>144509</v>
      </c>
      <c r="F415" s="3" t="s">
        <v>561</v>
      </c>
      <c r="G415" s="2">
        <v>7</v>
      </c>
      <c r="H415" s="2">
        <v>144547</v>
      </c>
      <c r="I415" s="3" t="s">
        <v>562</v>
      </c>
      <c r="J415" s="15">
        <v>44973</v>
      </c>
      <c r="K415" s="24">
        <v>1093738053</v>
      </c>
      <c r="L415" s="15">
        <v>44985</v>
      </c>
      <c r="M415" s="15">
        <v>44985</v>
      </c>
      <c r="N415" s="15"/>
      <c r="O415" s="26">
        <f>VLOOKUP(D415,quash!A$2:$I$7791,9,FALSE)</f>
        <v>6</v>
      </c>
      <c r="P415" s="7">
        <v>10000</v>
      </c>
      <c r="Q415" s="26">
        <v>100</v>
      </c>
      <c r="R415" s="19">
        <v>1.82981294070719E-2</v>
      </c>
      <c r="S415" s="26">
        <v>16</v>
      </c>
      <c r="T415" s="7">
        <v>8000</v>
      </c>
      <c r="U415" s="2">
        <v>142</v>
      </c>
      <c r="V415" s="11">
        <v>2013.74</v>
      </c>
      <c r="W415" s="14" t="s">
        <v>5281</v>
      </c>
      <c r="X415" s="18">
        <v>1</v>
      </c>
      <c r="Y415" s="9">
        <v>8000</v>
      </c>
      <c r="Z415" s="19">
        <f t="shared" si="114"/>
        <v>0</v>
      </c>
      <c r="AA415" s="25">
        <v>2013.74</v>
      </c>
      <c r="AB415" s="30">
        <f t="shared" si="115"/>
        <v>112000</v>
      </c>
      <c r="AC415" s="30">
        <f t="shared" si="111"/>
        <v>7.1428571428571425E-2</v>
      </c>
      <c r="AD415" s="31">
        <f t="shared" si="112"/>
        <v>7.1428571428571423</v>
      </c>
      <c r="AE415" s="31">
        <f t="shared" si="113"/>
        <v>10.142857142857142</v>
      </c>
      <c r="AG415" s="30">
        <f t="shared" si="116"/>
        <v>288000</v>
      </c>
      <c r="AH415" s="30">
        <f t="shared" si="105"/>
        <v>2.7777777777777776E-2</v>
      </c>
      <c r="AI415" s="31">
        <f t="shared" si="106"/>
        <v>2.7777777777777777</v>
      </c>
      <c r="AJ415" s="31">
        <f t="shared" si="107"/>
        <v>3.9444444444444442</v>
      </c>
      <c r="AK415" s="30">
        <f>IF(W415="si",($S415*'COSTOS DE CREDITOS'!$C$27)/DATA!$G415,"")</f>
        <v>47.07631125553273</v>
      </c>
      <c r="AL415" s="90">
        <f>IF(W415="si",'COSTOS DE CREDITOS'!$C$35,"")</f>
        <v>20.421138461538462</v>
      </c>
      <c r="AM415" s="30">
        <f t="shared" si="117"/>
        <v>492.30769230769232</v>
      </c>
      <c r="AN415" s="30">
        <f t="shared" si="118"/>
        <v>0</v>
      </c>
      <c r="AO415" s="30">
        <f t="shared" si="119"/>
        <v>559.80514202476354</v>
      </c>
      <c r="AP415" s="30">
        <f t="shared" si="120"/>
        <v>1453.9348579752364</v>
      </c>
      <c r="AQ415" s="19">
        <f t="shared" si="121"/>
        <v>0.72200723925394361</v>
      </c>
    </row>
    <row r="416" spans="1:43" x14ac:dyDescent="0.2">
      <c r="A416" s="23" t="s">
        <v>5665</v>
      </c>
      <c r="B416" s="6" t="s">
        <v>5678</v>
      </c>
      <c r="C416" s="6" t="s">
        <v>5670</v>
      </c>
      <c r="D416" s="2">
        <v>143348</v>
      </c>
      <c r="E416" s="2">
        <v>144509</v>
      </c>
      <c r="F416" s="3" t="s">
        <v>561</v>
      </c>
      <c r="G416" s="2">
        <v>7</v>
      </c>
      <c r="H416" s="2">
        <v>144569</v>
      </c>
      <c r="I416" s="3" t="s">
        <v>563</v>
      </c>
      <c r="J416" s="15">
        <v>44973</v>
      </c>
      <c r="K416" s="24">
        <v>1093735597</v>
      </c>
      <c r="L416" s="15">
        <v>44985</v>
      </c>
      <c r="M416" s="15">
        <v>44985</v>
      </c>
      <c r="N416" s="15"/>
      <c r="O416" s="26">
        <f>VLOOKUP(D416,quash!A$2:$I$7791,9,FALSE)</f>
        <v>6</v>
      </c>
      <c r="P416" s="7">
        <v>10000</v>
      </c>
      <c r="Q416" s="26">
        <v>100</v>
      </c>
      <c r="R416" s="19">
        <v>1.82981294070719E-2</v>
      </c>
      <c r="S416" s="26">
        <v>16</v>
      </c>
      <c r="T416" s="7">
        <v>6000</v>
      </c>
      <c r="U416" s="2">
        <v>142</v>
      </c>
      <c r="V416" s="11">
        <v>1503.37</v>
      </c>
      <c r="W416" s="14" t="s">
        <v>5281</v>
      </c>
      <c r="X416" s="18">
        <v>1</v>
      </c>
      <c r="Y416" s="9">
        <v>6000</v>
      </c>
      <c r="Z416" s="19">
        <f t="shared" si="114"/>
        <v>0</v>
      </c>
      <c r="AA416" s="25">
        <v>1503.37</v>
      </c>
      <c r="AB416" s="30">
        <f t="shared" si="115"/>
        <v>112000</v>
      </c>
      <c r="AC416" s="30">
        <f t="shared" si="111"/>
        <v>5.3571428571428568E-2</v>
      </c>
      <c r="AD416" s="31">
        <f t="shared" si="112"/>
        <v>5.3571428571428568</v>
      </c>
      <c r="AE416" s="31">
        <f t="shared" si="113"/>
        <v>7.6071428571428568</v>
      </c>
      <c r="AG416" s="30">
        <f t="shared" si="116"/>
        <v>288000</v>
      </c>
      <c r="AH416" s="30">
        <f t="shared" si="105"/>
        <v>2.0833333333333332E-2</v>
      </c>
      <c r="AI416" s="31">
        <f t="shared" si="106"/>
        <v>2.083333333333333</v>
      </c>
      <c r="AJ416" s="31">
        <f t="shared" si="107"/>
        <v>2.958333333333333</v>
      </c>
      <c r="AK416" s="30">
        <f>IF(W416="si",($S416*'COSTOS DE CREDITOS'!$C$27)/DATA!$G416,"")</f>
        <v>47.07631125553273</v>
      </c>
      <c r="AL416" s="90">
        <f>IF(W416="si",'COSTOS DE CREDITOS'!$C$35,"")</f>
        <v>20.421138461538462</v>
      </c>
      <c r="AM416" s="30">
        <f t="shared" si="117"/>
        <v>369.23076923076923</v>
      </c>
      <c r="AN416" s="30">
        <f t="shared" si="118"/>
        <v>0</v>
      </c>
      <c r="AO416" s="30">
        <f t="shared" si="119"/>
        <v>436.72821894784045</v>
      </c>
      <c r="AP416" s="30">
        <f t="shared" si="120"/>
        <v>1066.6417810521593</v>
      </c>
      <c r="AQ416" s="19">
        <f t="shared" si="121"/>
        <v>0.70950050955663568</v>
      </c>
    </row>
    <row r="417" spans="1:43" x14ac:dyDescent="0.2">
      <c r="A417" s="23" t="s">
        <v>5665</v>
      </c>
      <c r="B417" s="6" t="s">
        <v>5678</v>
      </c>
      <c r="C417" s="6" t="s">
        <v>5670</v>
      </c>
      <c r="D417" s="2">
        <v>142683</v>
      </c>
      <c r="E417" s="2">
        <v>144509</v>
      </c>
      <c r="F417" s="3" t="s">
        <v>561</v>
      </c>
      <c r="G417" s="2">
        <v>7</v>
      </c>
      <c r="H417" s="2">
        <v>144574</v>
      </c>
      <c r="I417" s="3" t="s">
        <v>564</v>
      </c>
      <c r="J417" s="15">
        <v>44966</v>
      </c>
      <c r="K417" s="24">
        <v>1090280833</v>
      </c>
      <c r="L417" s="15">
        <v>44985</v>
      </c>
      <c r="M417" s="15">
        <v>44985</v>
      </c>
      <c r="N417" s="15"/>
      <c r="O417" s="26">
        <f>VLOOKUP(D417,quash!A$2:$I$7791,9,FALSE)</f>
        <v>5</v>
      </c>
      <c r="P417" s="7">
        <v>10000</v>
      </c>
      <c r="Q417" s="26">
        <v>110</v>
      </c>
      <c r="R417" s="19">
        <v>3.3220596517330399E-2</v>
      </c>
      <c r="S417" s="26">
        <v>16</v>
      </c>
      <c r="T417" s="7">
        <v>5000</v>
      </c>
      <c r="U417" s="2">
        <v>147</v>
      </c>
      <c r="V417" s="11">
        <v>1303.3399999999999</v>
      </c>
      <c r="W417" s="14" t="s">
        <v>5281</v>
      </c>
      <c r="X417" s="18">
        <v>1</v>
      </c>
      <c r="Y417" s="9">
        <v>5000</v>
      </c>
      <c r="Z417" s="19">
        <f t="shared" si="114"/>
        <v>0</v>
      </c>
      <c r="AA417" s="25">
        <v>1303.3399999999999</v>
      </c>
      <c r="AB417" s="30">
        <f t="shared" si="115"/>
        <v>102000</v>
      </c>
      <c r="AC417" s="30">
        <f t="shared" si="111"/>
        <v>4.9019607843137254E-2</v>
      </c>
      <c r="AD417" s="31">
        <f t="shared" si="112"/>
        <v>5.3921568627450975</v>
      </c>
      <c r="AE417" s="31">
        <f t="shared" si="113"/>
        <v>7.2058823529411766</v>
      </c>
      <c r="AG417" s="30">
        <f t="shared" si="116"/>
        <v>352000</v>
      </c>
      <c r="AH417" s="30">
        <f t="shared" si="105"/>
        <v>1.4204545454545454E-2</v>
      </c>
      <c r="AI417" s="31">
        <f t="shared" si="106"/>
        <v>1.5625</v>
      </c>
      <c r="AJ417" s="31">
        <f t="shared" si="107"/>
        <v>2.0880681818181817</v>
      </c>
      <c r="AK417" s="30">
        <f>IF(W417="si",($S417*'COSTOS DE CREDITOS'!$C$27)/DATA!$G417,"")</f>
        <v>47.07631125553273</v>
      </c>
      <c r="AL417" s="90">
        <f>IF(W417="si",'COSTOS DE CREDITOS'!$C$35,"")</f>
        <v>20.421138461538462</v>
      </c>
      <c r="AM417" s="30">
        <f t="shared" si="117"/>
        <v>307.69230769230774</v>
      </c>
      <c r="AN417" s="30">
        <f t="shared" si="118"/>
        <v>0</v>
      </c>
      <c r="AO417" s="30">
        <f t="shared" si="119"/>
        <v>375.1897574093789</v>
      </c>
      <c r="AP417" s="30">
        <f t="shared" si="120"/>
        <v>928.15024259062102</v>
      </c>
      <c r="AQ417" s="19">
        <f t="shared" si="121"/>
        <v>0.71213209338363059</v>
      </c>
    </row>
    <row r="418" spans="1:43" x14ac:dyDescent="0.2">
      <c r="A418" s="23" t="s">
        <v>5665</v>
      </c>
      <c r="B418" s="6" t="s">
        <v>5678</v>
      </c>
      <c r="C418" s="6" t="s">
        <v>5670</v>
      </c>
      <c r="D418" s="2">
        <v>140991</v>
      </c>
      <c r="E418" s="2">
        <v>144509</v>
      </c>
      <c r="F418" s="3" t="s">
        <v>561</v>
      </c>
      <c r="G418" s="2">
        <v>7</v>
      </c>
      <c r="H418" s="2">
        <v>144576</v>
      </c>
      <c r="I418" s="3" t="s">
        <v>565</v>
      </c>
      <c r="J418" s="15">
        <v>44946</v>
      </c>
      <c r="K418" s="24">
        <v>1079941256</v>
      </c>
      <c r="L418" s="15">
        <v>44985</v>
      </c>
      <c r="M418" s="15">
        <v>44985</v>
      </c>
      <c r="N418" s="15"/>
      <c r="O418" s="26">
        <f>VLOOKUP(D418,quash!A$2:$I$7791,9,FALSE)</f>
        <v>4</v>
      </c>
      <c r="P418" s="7">
        <v>10000</v>
      </c>
      <c r="Q418" s="26">
        <v>110</v>
      </c>
      <c r="R418" s="19">
        <v>3.3220596517330399E-2</v>
      </c>
      <c r="S418" s="26">
        <v>16</v>
      </c>
      <c r="T418" s="7">
        <v>7000</v>
      </c>
      <c r="U418" s="2">
        <v>142</v>
      </c>
      <c r="V418" s="11">
        <v>1758.65</v>
      </c>
      <c r="W418" s="14" t="s">
        <v>5281</v>
      </c>
      <c r="X418" s="18">
        <v>1</v>
      </c>
      <c r="Y418" s="9">
        <v>7000</v>
      </c>
      <c r="Z418" s="19">
        <f t="shared" si="114"/>
        <v>0</v>
      </c>
      <c r="AA418" s="25">
        <v>1758.65</v>
      </c>
      <c r="AB418" s="30">
        <f t="shared" si="115"/>
        <v>263000</v>
      </c>
      <c r="AC418" s="30">
        <f t="shared" si="111"/>
        <v>2.6615969581749048E-2</v>
      </c>
      <c r="AD418" s="31">
        <f t="shared" si="112"/>
        <v>2.9277566539923954</v>
      </c>
      <c r="AE418" s="31">
        <f t="shared" si="113"/>
        <v>3.7794676806083647</v>
      </c>
      <c r="AG418" s="30">
        <f t="shared" si="116"/>
        <v>927000</v>
      </c>
      <c r="AH418" s="30">
        <f t="shared" si="105"/>
        <v>7.551240560949299E-3</v>
      </c>
      <c r="AI418" s="31">
        <f t="shared" si="106"/>
        <v>0.83063646170442285</v>
      </c>
      <c r="AJ418" s="31">
        <f t="shared" si="107"/>
        <v>1.0722761596548005</v>
      </c>
      <c r="AK418" s="30">
        <f>IF(W418="si",($S418*'COSTOS DE CREDITOS'!$C$27)/DATA!$G418,"")</f>
        <v>47.07631125553273</v>
      </c>
      <c r="AL418" s="90">
        <f>IF(W418="si",'COSTOS DE CREDITOS'!$C$35,"")</f>
        <v>20.421138461538462</v>
      </c>
      <c r="AM418" s="30">
        <f t="shared" si="117"/>
        <v>430.76923076923077</v>
      </c>
      <c r="AN418" s="30">
        <f t="shared" si="118"/>
        <v>0</v>
      </c>
      <c r="AO418" s="30">
        <f t="shared" si="119"/>
        <v>498.26668048630199</v>
      </c>
      <c r="AP418" s="30">
        <f t="shared" si="120"/>
        <v>1260.3833195136981</v>
      </c>
      <c r="AQ418" s="19">
        <f t="shared" si="121"/>
        <v>0.71667660962311885</v>
      </c>
    </row>
    <row r="419" spans="1:43" x14ac:dyDescent="0.2">
      <c r="A419" s="23" t="s">
        <v>5665</v>
      </c>
      <c r="B419" s="6" t="s">
        <v>5675</v>
      </c>
      <c r="C419" s="6" t="s">
        <v>5667</v>
      </c>
      <c r="D419" s="2">
        <v>142278</v>
      </c>
      <c r="E419" s="2">
        <v>144310</v>
      </c>
      <c r="F419" s="3" t="s">
        <v>542</v>
      </c>
      <c r="G419" s="2">
        <v>6</v>
      </c>
      <c r="H419" s="2">
        <v>144312</v>
      </c>
      <c r="I419" s="3" t="s">
        <v>566</v>
      </c>
      <c r="J419" s="15">
        <v>44960</v>
      </c>
      <c r="K419" s="24">
        <v>1087406506</v>
      </c>
      <c r="L419" s="15">
        <v>44984</v>
      </c>
      <c r="M419" s="15">
        <v>44985</v>
      </c>
      <c r="N419" s="15"/>
      <c r="O419" s="26">
        <f>VLOOKUP(D419,quash!A$2:$I$7791,9,FALSE)</f>
        <v>6</v>
      </c>
      <c r="P419" s="7">
        <v>10000</v>
      </c>
      <c r="Q419" s="26">
        <v>147</v>
      </c>
      <c r="R419" s="19">
        <v>7.9000519063170294E-2</v>
      </c>
      <c r="S419" s="26">
        <v>16</v>
      </c>
      <c r="T419" s="7">
        <v>6000</v>
      </c>
      <c r="U419" s="2">
        <v>142</v>
      </c>
      <c r="V419" s="11">
        <v>1503.37</v>
      </c>
      <c r="W419" s="14" t="s">
        <v>5281</v>
      </c>
      <c r="X419" s="18">
        <v>1</v>
      </c>
      <c r="Y419" s="9">
        <v>6000</v>
      </c>
      <c r="Z419" s="19">
        <f t="shared" si="114"/>
        <v>0</v>
      </c>
      <c r="AA419" s="25">
        <v>1503.37</v>
      </c>
      <c r="AB419" s="30">
        <f t="shared" si="115"/>
        <v>112000</v>
      </c>
      <c r="AC419" s="30">
        <f t="shared" si="111"/>
        <v>5.3571428571428568E-2</v>
      </c>
      <c r="AD419" s="31">
        <f t="shared" si="112"/>
        <v>7.875</v>
      </c>
      <c r="AE419" s="31">
        <f t="shared" si="113"/>
        <v>7.6071428571428568</v>
      </c>
      <c r="AG419" s="30">
        <f t="shared" si="116"/>
        <v>288000</v>
      </c>
      <c r="AH419" s="30">
        <f t="shared" si="105"/>
        <v>2.0833333333333332E-2</v>
      </c>
      <c r="AI419" s="31">
        <f t="shared" si="106"/>
        <v>3.0625</v>
      </c>
      <c r="AJ419" s="31">
        <f t="shared" si="107"/>
        <v>2.958333333333333</v>
      </c>
      <c r="AK419" s="30">
        <f>IF(W419="si",($S419*'COSTOS DE CREDITOS'!$C$27)/DATA!$G419,"")</f>
        <v>54.922363131454851</v>
      </c>
      <c r="AL419" s="90">
        <f>IF(W419="si",'COSTOS DE CREDITOS'!$C$35,"")</f>
        <v>20.421138461538462</v>
      </c>
      <c r="AM419" s="30">
        <f t="shared" si="117"/>
        <v>369.23076923076923</v>
      </c>
      <c r="AN419" s="30">
        <f t="shared" si="118"/>
        <v>0</v>
      </c>
      <c r="AO419" s="30">
        <f t="shared" si="119"/>
        <v>444.5742708237625</v>
      </c>
      <c r="AP419" s="30">
        <f t="shared" si="120"/>
        <v>1058.7957291762373</v>
      </c>
      <c r="AQ419" s="19">
        <f t="shared" si="121"/>
        <v>0.70428153360532497</v>
      </c>
    </row>
    <row r="420" spans="1:43" x14ac:dyDescent="0.2">
      <c r="A420" s="23" t="s">
        <v>5665</v>
      </c>
      <c r="B420" s="6" t="s">
        <v>5675</v>
      </c>
      <c r="C420" s="6" t="s">
        <v>5667</v>
      </c>
      <c r="D420" s="2">
        <v>142461</v>
      </c>
      <c r="E420" s="2">
        <v>144310</v>
      </c>
      <c r="F420" s="3" t="s">
        <v>542</v>
      </c>
      <c r="G420" s="2">
        <v>6</v>
      </c>
      <c r="H420" s="2">
        <v>144313</v>
      </c>
      <c r="I420" s="3" t="s">
        <v>567</v>
      </c>
      <c r="J420" s="15">
        <v>44965</v>
      </c>
      <c r="K420" s="24">
        <v>1089437369</v>
      </c>
      <c r="L420" s="15">
        <v>44984</v>
      </c>
      <c r="M420" s="15">
        <v>44985</v>
      </c>
      <c r="N420" s="15"/>
      <c r="O420" s="26">
        <f>VLOOKUP(D420,quash!A$2:$I$7791,9,FALSE)</f>
        <v>1</v>
      </c>
      <c r="P420" s="7">
        <v>10000</v>
      </c>
      <c r="Q420" s="26">
        <v>147</v>
      </c>
      <c r="R420" s="19">
        <v>7.9000519063170294E-2</v>
      </c>
      <c r="S420" s="26">
        <v>16</v>
      </c>
      <c r="T420" s="7">
        <v>5000</v>
      </c>
      <c r="U420" s="2">
        <v>147</v>
      </c>
      <c r="V420" s="11">
        <v>1303.3399999999999</v>
      </c>
      <c r="W420" s="14" t="s">
        <v>5281</v>
      </c>
      <c r="X420" s="18">
        <v>1</v>
      </c>
      <c r="Y420" s="9">
        <v>5000</v>
      </c>
      <c r="Z420" s="19">
        <f t="shared" si="114"/>
        <v>0</v>
      </c>
      <c r="AA420" s="25">
        <v>1303.3399999999999</v>
      </c>
      <c r="AB420" s="30">
        <f t="shared" si="115"/>
        <v>462000</v>
      </c>
      <c r="AC420" s="30">
        <f t="shared" si="111"/>
        <v>1.0822510822510822E-2</v>
      </c>
      <c r="AD420" s="31">
        <f t="shared" si="112"/>
        <v>1.5909090909090908</v>
      </c>
      <c r="AE420" s="31">
        <f t="shared" si="113"/>
        <v>1.5909090909090908</v>
      </c>
      <c r="AG420" s="30">
        <f t="shared" si="116"/>
        <v>2427000</v>
      </c>
      <c r="AH420" s="30">
        <f t="shared" si="105"/>
        <v>2.0601565718994645E-3</v>
      </c>
      <c r="AI420" s="31">
        <f t="shared" si="106"/>
        <v>0.30284301606922126</v>
      </c>
      <c r="AJ420" s="31">
        <f t="shared" si="107"/>
        <v>0.30284301606922126</v>
      </c>
      <c r="AK420" s="30">
        <f>IF(W420="si",($S420*'COSTOS DE CREDITOS'!$C$27)/DATA!$G420,"")</f>
        <v>54.922363131454851</v>
      </c>
      <c r="AL420" s="90">
        <f>IF(W420="si",'COSTOS DE CREDITOS'!$C$35,"")</f>
        <v>20.421138461538462</v>
      </c>
      <c r="AM420" s="30">
        <f t="shared" si="117"/>
        <v>307.69230769230774</v>
      </c>
      <c r="AN420" s="30">
        <f t="shared" si="118"/>
        <v>0</v>
      </c>
      <c r="AO420" s="30">
        <f t="shared" si="119"/>
        <v>383.03580928530107</v>
      </c>
      <c r="AP420" s="30">
        <f t="shared" si="120"/>
        <v>920.30419071469885</v>
      </c>
      <c r="AQ420" s="19">
        <f t="shared" si="121"/>
        <v>0.70611213552465124</v>
      </c>
    </row>
    <row r="421" spans="1:43" x14ac:dyDescent="0.2">
      <c r="A421" s="23" t="s">
        <v>5665</v>
      </c>
      <c r="B421" s="6" t="s">
        <v>5675</v>
      </c>
      <c r="C421" s="6" t="s">
        <v>5667</v>
      </c>
      <c r="D421" s="2">
        <v>142277</v>
      </c>
      <c r="E421" s="2">
        <v>144310</v>
      </c>
      <c r="F421" s="3" t="s">
        <v>542</v>
      </c>
      <c r="G421" s="2">
        <v>6</v>
      </c>
      <c r="H421" s="2">
        <v>144314</v>
      </c>
      <c r="I421" s="3" t="s">
        <v>568</v>
      </c>
      <c r="J421" s="15">
        <v>44960</v>
      </c>
      <c r="K421" s="24">
        <v>1087406089</v>
      </c>
      <c r="L421" s="15">
        <v>44984</v>
      </c>
      <c r="M421" s="15">
        <v>44985</v>
      </c>
      <c r="N421" s="15"/>
      <c r="O421" s="26">
        <f>VLOOKUP(D421,quash!A$2:$I$7791,9,FALSE)</f>
        <v>1</v>
      </c>
      <c r="P421" s="7">
        <v>10000</v>
      </c>
      <c r="Q421" s="26">
        <v>127</v>
      </c>
      <c r="R421" s="19">
        <v>5.24391097594855E-2</v>
      </c>
      <c r="S421" s="26">
        <v>16</v>
      </c>
      <c r="T421" s="7">
        <v>6000</v>
      </c>
      <c r="U421" s="2">
        <v>142</v>
      </c>
      <c r="V421" s="11">
        <v>1503.37</v>
      </c>
      <c r="W421" s="14" t="s">
        <v>5281</v>
      </c>
      <c r="X421" s="18">
        <v>1</v>
      </c>
      <c r="Y421" s="9">
        <v>6000</v>
      </c>
      <c r="Z421" s="19">
        <f t="shared" si="114"/>
        <v>0</v>
      </c>
      <c r="AA421" s="25">
        <v>1503.37</v>
      </c>
      <c r="AB421" s="30">
        <f t="shared" si="115"/>
        <v>462000</v>
      </c>
      <c r="AC421" s="30">
        <f t="shared" si="111"/>
        <v>1.2987012987012988E-2</v>
      </c>
      <c r="AD421" s="31">
        <f t="shared" si="112"/>
        <v>1.6493506493506496</v>
      </c>
      <c r="AE421" s="31">
        <f t="shared" si="113"/>
        <v>1.8441558441558443</v>
      </c>
      <c r="AG421" s="30">
        <f t="shared" si="116"/>
        <v>2427000</v>
      </c>
      <c r="AH421" s="30">
        <f t="shared" si="105"/>
        <v>2.472187886279357E-3</v>
      </c>
      <c r="AI421" s="31">
        <f t="shared" si="106"/>
        <v>0.31396786155747836</v>
      </c>
      <c r="AJ421" s="31">
        <f t="shared" si="107"/>
        <v>0.35105067985166871</v>
      </c>
      <c r="AK421" s="30">
        <f>IF(W421="si",($S421*'COSTOS DE CREDITOS'!$C$27)/DATA!$G421,"")</f>
        <v>54.922363131454851</v>
      </c>
      <c r="AL421" s="90">
        <f>IF(W421="si",'COSTOS DE CREDITOS'!$C$35,"")</f>
        <v>20.421138461538462</v>
      </c>
      <c r="AM421" s="30">
        <f t="shared" si="117"/>
        <v>369.23076923076923</v>
      </c>
      <c r="AN421" s="30">
        <f t="shared" si="118"/>
        <v>0</v>
      </c>
      <c r="AO421" s="30">
        <f t="shared" si="119"/>
        <v>444.5742708237625</v>
      </c>
      <c r="AP421" s="30">
        <f t="shared" si="120"/>
        <v>1058.7957291762373</v>
      </c>
      <c r="AQ421" s="19">
        <f t="shared" si="121"/>
        <v>0.70428153360532497</v>
      </c>
    </row>
    <row r="422" spans="1:43" x14ac:dyDescent="0.2">
      <c r="A422" s="23" t="s">
        <v>5665</v>
      </c>
      <c r="B422" s="6" t="s">
        <v>5675</v>
      </c>
      <c r="C422" s="6" t="s">
        <v>5667</v>
      </c>
      <c r="D422" s="2">
        <v>142251</v>
      </c>
      <c r="E422" s="2">
        <v>144310</v>
      </c>
      <c r="F422" s="3" t="s">
        <v>542</v>
      </c>
      <c r="G422" s="2">
        <v>6</v>
      </c>
      <c r="H422" s="2">
        <v>144316</v>
      </c>
      <c r="I422" s="3" t="s">
        <v>569</v>
      </c>
      <c r="J422" s="15">
        <v>44960</v>
      </c>
      <c r="K422" s="24">
        <v>1087385362</v>
      </c>
      <c r="L422" s="15">
        <v>44984</v>
      </c>
      <c r="M422" s="15">
        <v>44985</v>
      </c>
      <c r="N422" s="15"/>
      <c r="O422" s="26">
        <f>VLOOKUP(D422,quash!A$2:$I$7791,9,FALSE)</f>
        <v>1</v>
      </c>
      <c r="P422" s="7">
        <v>10000</v>
      </c>
      <c r="Q422" s="26">
        <v>147</v>
      </c>
      <c r="R422" s="19">
        <v>7.9000519063170294E-2</v>
      </c>
      <c r="S422" s="26">
        <v>16</v>
      </c>
      <c r="T422" s="7">
        <v>6000</v>
      </c>
      <c r="U422" s="2">
        <v>142</v>
      </c>
      <c r="V422" s="11">
        <v>1503.37</v>
      </c>
      <c r="W422" s="14" t="s">
        <v>5281</v>
      </c>
      <c r="X422" s="18">
        <v>1</v>
      </c>
      <c r="Y422" s="9">
        <v>6000</v>
      </c>
      <c r="Z422" s="19">
        <f t="shared" si="114"/>
        <v>0</v>
      </c>
      <c r="AA422" s="25">
        <v>1503.37</v>
      </c>
      <c r="AB422" s="30">
        <f t="shared" si="115"/>
        <v>462000</v>
      </c>
      <c r="AC422" s="30">
        <f t="shared" si="111"/>
        <v>1.2987012987012988E-2</v>
      </c>
      <c r="AD422" s="31">
        <f t="shared" si="112"/>
        <v>1.9090909090909092</v>
      </c>
      <c r="AE422" s="31">
        <f t="shared" si="113"/>
        <v>1.8441558441558443</v>
      </c>
      <c r="AG422" s="30">
        <f t="shared" si="116"/>
        <v>2427000</v>
      </c>
      <c r="AH422" s="30">
        <f t="shared" si="105"/>
        <v>2.472187886279357E-3</v>
      </c>
      <c r="AI422" s="31">
        <f t="shared" si="106"/>
        <v>0.36341161928306548</v>
      </c>
      <c r="AJ422" s="31">
        <f t="shared" si="107"/>
        <v>0.35105067985166871</v>
      </c>
      <c r="AK422" s="30">
        <f>IF(W422="si",($S422*'COSTOS DE CREDITOS'!$C$27)/DATA!$G422,"")</f>
        <v>54.922363131454851</v>
      </c>
      <c r="AL422" s="90">
        <f>IF(W422="si",'COSTOS DE CREDITOS'!$C$35,"")</f>
        <v>20.421138461538462</v>
      </c>
      <c r="AM422" s="30">
        <f t="shared" si="117"/>
        <v>369.23076923076923</v>
      </c>
      <c r="AN422" s="30">
        <f t="shared" si="118"/>
        <v>0</v>
      </c>
      <c r="AO422" s="30">
        <f t="shared" si="119"/>
        <v>444.5742708237625</v>
      </c>
      <c r="AP422" s="30">
        <f t="shared" si="120"/>
        <v>1058.7957291762373</v>
      </c>
      <c r="AQ422" s="19">
        <f t="shared" si="121"/>
        <v>0.70428153360532497</v>
      </c>
    </row>
    <row r="423" spans="1:43" x14ac:dyDescent="0.2">
      <c r="A423" s="23" t="s">
        <v>5665</v>
      </c>
      <c r="B423" s="6" t="s">
        <v>5675</v>
      </c>
      <c r="C423" s="6" t="s">
        <v>5667</v>
      </c>
      <c r="D423" s="2">
        <v>144088</v>
      </c>
      <c r="E423" s="2">
        <v>144310</v>
      </c>
      <c r="F423" s="3" t="s">
        <v>542</v>
      </c>
      <c r="G423" s="2">
        <v>6</v>
      </c>
      <c r="H423" s="2">
        <v>144317</v>
      </c>
      <c r="I423" s="3" t="s">
        <v>570</v>
      </c>
      <c r="J423" s="15">
        <v>44980</v>
      </c>
      <c r="K423" s="24">
        <v>1097475586</v>
      </c>
      <c r="L423" s="15">
        <v>44984</v>
      </c>
      <c r="M423" s="15">
        <v>44985</v>
      </c>
      <c r="N423" s="15"/>
      <c r="O423" s="26">
        <f>VLOOKUP(D423,quash!A$2:$I$7791,9,FALSE)</f>
        <v>1</v>
      </c>
      <c r="P423" s="7">
        <v>5000</v>
      </c>
      <c r="Q423" s="26">
        <v>147</v>
      </c>
      <c r="R423" s="19">
        <v>0.11226939921536</v>
      </c>
      <c r="S423" s="26">
        <v>16</v>
      </c>
      <c r="T423" s="7">
        <v>6000</v>
      </c>
      <c r="U423" s="2">
        <v>142</v>
      </c>
      <c r="V423" s="11">
        <v>1503.37</v>
      </c>
      <c r="W423" s="14" t="s">
        <v>5281</v>
      </c>
      <c r="X423" s="18">
        <v>1</v>
      </c>
      <c r="Y423" s="9">
        <v>6000</v>
      </c>
      <c r="Z423" s="19">
        <f t="shared" si="114"/>
        <v>0</v>
      </c>
      <c r="AA423" s="25">
        <v>1503.37</v>
      </c>
      <c r="AB423" s="30">
        <f t="shared" si="115"/>
        <v>462000</v>
      </c>
      <c r="AC423" s="30">
        <f t="shared" si="111"/>
        <v>1.2987012987012988E-2</v>
      </c>
      <c r="AD423" s="31">
        <f t="shared" si="112"/>
        <v>1.9090909090909092</v>
      </c>
      <c r="AE423" s="31">
        <f t="shared" si="113"/>
        <v>1.8441558441558443</v>
      </c>
      <c r="AG423" s="30">
        <f t="shared" si="116"/>
        <v>2427000</v>
      </c>
      <c r="AH423" s="30">
        <f t="shared" ref="AH423:AH486" si="122">IFERROR($T423/AG423,"")</f>
        <v>2.472187886279357E-3</v>
      </c>
      <c r="AI423" s="31">
        <f t="shared" ref="AI423:AI486" si="123">IFERROR(AH423*$Q423,"")</f>
        <v>0.36341161928306548</v>
      </c>
      <c r="AJ423" s="31">
        <f t="shared" ref="AJ423:AJ486" si="124">IFERROR(AH423*$U423,"")</f>
        <v>0.35105067985166871</v>
      </c>
      <c r="AK423" s="30">
        <f>IF(W423="si",($S423*'COSTOS DE CREDITOS'!$C$27)/DATA!$G423,"")</f>
        <v>54.922363131454851</v>
      </c>
      <c r="AL423" s="90">
        <f>IF(W423="si",'COSTOS DE CREDITOS'!$C$35,"")</f>
        <v>20.421138461538462</v>
      </c>
      <c r="AM423" s="30">
        <f t="shared" si="117"/>
        <v>369.23076923076923</v>
      </c>
      <c r="AN423" s="30">
        <f t="shared" si="118"/>
        <v>0</v>
      </c>
      <c r="AO423" s="30">
        <f t="shared" si="119"/>
        <v>444.5742708237625</v>
      </c>
      <c r="AP423" s="30">
        <f t="shared" si="120"/>
        <v>1058.7957291762373</v>
      </c>
      <c r="AQ423" s="19">
        <f t="shared" si="121"/>
        <v>0.70428153360532497</v>
      </c>
    </row>
    <row r="424" spans="1:43" x14ac:dyDescent="0.2">
      <c r="A424" s="23" t="s">
        <v>5665</v>
      </c>
      <c r="B424" s="6" t="s">
        <v>5678</v>
      </c>
      <c r="C424" s="6" t="s">
        <v>5670</v>
      </c>
      <c r="D424" s="2">
        <v>144471</v>
      </c>
      <c r="E424" s="2">
        <v>144640</v>
      </c>
      <c r="F424" s="3" t="s">
        <v>571</v>
      </c>
      <c r="G424" s="2">
        <v>6</v>
      </c>
      <c r="H424" s="2">
        <v>144668</v>
      </c>
      <c r="I424" s="3" t="s">
        <v>572</v>
      </c>
      <c r="J424" s="15">
        <v>44984</v>
      </c>
      <c r="K424" s="24">
        <v>1099355321</v>
      </c>
      <c r="L424" s="15">
        <v>44985</v>
      </c>
      <c r="M424" s="15">
        <v>44985</v>
      </c>
      <c r="N424" s="15"/>
      <c r="O424" s="26">
        <f>VLOOKUP(D424,quash!A$2:$I$7791,9,FALSE)</f>
        <v>5</v>
      </c>
      <c r="P424" s="7">
        <v>10000</v>
      </c>
      <c r="Q424" s="26">
        <v>100</v>
      </c>
      <c r="R424" s="19">
        <v>1.82981294070719E-2</v>
      </c>
      <c r="S424" s="26">
        <v>16</v>
      </c>
      <c r="T424" s="7">
        <v>10000</v>
      </c>
      <c r="U424" s="2">
        <v>142</v>
      </c>
      <c r="V424" s="11">
        <v>2510.34</v>
      </c>
      <c r="W424" s="14" t="s">
        <v>5281</v>
      </c>
      <c r="X424" s="18">
        <v>1</v>
      </c>
      <c r="Y424" s="9">
        <v>10000</v>
      </c>
      <c r="Z424" s="19">
        <f t="shared" si="114"/>
        <v>0</v>
      </c>
      <c r="AA424" s="25">
        <v>2510.34</v>
      </c>
      <c r="AB424" s="30">
        <f t="shared" si="115"/>
        <v>102000</v>
      </c>
      <c r="AC424" s="30">
        <f t="shared" si="111"/>
        <v>9.8039215686274508E-2</v>
      </c>
      <c r="AD424" s="31">
        <f t="shared" si="112"/>
        <v>9.8039215686274517</v>
      </c>
      <c r="AE424" s="31">
        <f t="shared" si="113"/>
        <v>13.921568627450981</v>
      </c>
      <c r="AG424" s="30">
        <f t="shared" si="116"/>
        <v>352000</v>
      </c>
      <c r="AH424" s="30">
        <f t="shared" si="122"/>
        <v>2.8409090909090908E-2</v>
      </c>
      <c r="AI424" s="31">
        <f t="shared" si="123"/>
        <v>2.8409090909090908</v>
      </c>
      <c r="AJ424" s="31">
        <f t="shared" si="124"/>
        <v>4.0340909090909092</v>
      </c>
      <c r="AK424" s="30">
        <f>IF(W424="si",($S424*'COSTOS DE CREDITOS'!$C$27)/DATA!$G424,"")</f>
        <v>54.922363131454851</v>
      </c>
      <c r="AL424" s="90">
        <f>IF(W424="si",'COSTOS DE CREDITOS'!$C$35,"")</f>
        <v>20.421138461538462</v>
      </c>
      <c r="AM424" s="30">
        <f t="shared" si="117"/>
        <v>615.38461538461547</v>
      </c>
      <c r="AN424" s="30">
        <f t="shared" si="118"/>
        <v>0</v>
      </c>
      <c r="AO424" s="30">
        <f t="shared" si="119"/>
        <v>690.72811697760881</v>
      </c>
      <c r="AP424" s="30">
        <f t="shared" si="120"/>
        <v>1819.6118830223913</v>
      </c>
      <c r="AQ424" s="19">
        <f t="shared" si="121"/>
        <v>0.72484678689834492</v>
      </c>
    </row>
    <row r="425" spans="1:43" x14ac:dyDescent="0.2">
      <c r="A425" s="23" t="s">
        <v>5665</v>
      </c>
      <c r="B425" s="6" t="s">
        <v>5674</v>
      </c>
      <c r="C425" s="6" t="s">
        <v>5670</v>
      </c>
      <c r="D425" s="2">
        <v>144372</v>
      </c>
      <c r="E425" s="2">
        <v>144463</v>
      </c>
      <c r="F425" s="3" t="s">
        <v>573</v>
      </c>
      <c r="G425" s="2">
        <v>6</v>
      </c>
      <c r="H425" s="2">
        <v>144469</v>
      </c>
      <c r="I425" s="3" t="s">
        <v>574</v>
      </c>
      <c r="J425" s="15">
        <v>44981</v>
      </c>
      <c r="K425" s="24">
        <v>1098292529</v>
      </c>
      <c r="L425" s="15">
        <v>44984</v>
      </c>
      <c r="M425" s="15">
        <v>44985</v>
      </c>
      <c r="N425" s="15"/>
      <c r="O425" s="26">
        <f>VLOOKUP(D425,quash!A$2:$I$7791,9,FALSE)</f>
        <v>4</v>
      </c>
      <c r="P425" s="7">
        <v>12000</v>
      </c>
      <c r="Q425" s="26">
        <v>122</v>
      </c>
      <c r="R425" s="19">
        <v>4.4527436709070889E-2</v>
      </c>
      <c r="S425" s="26">
        <v>16</v>
      </c>
      <c r="T425" s="7">
        <v>10000</v>
      </c>
      <c r="U425" s="2">
        <v>142</v>
      </c>
      <c r="V425" s="11">
        <v>2510.34</v>
      </c>
      <c r="W425" s="14" t="s">
        <v>5281</v>
      </c>
      <c r="X425" s="18">
        <v>1</v>
      </c>
      <c r="Y425" s="9">
        <v>10000</v>
      </c>
      <c r="Z425" s="19">
        <f t="shared" si="114"/>
        <v>0</v>
      </c>
      <c r="AA425" s="25">
        <v>2510.34</v>
      </c>
      <c r="AB425" s="30">
        <f t="shared" si="115"/>
        <v>263000</v>
      </c>
      <c r="AC425" s="30">
        <f t="shared" si="111"/>
        <v>3.8022813688212927E-2</v>
      </c>
      <c r="AD425" s="31">
        <f t="shared" si="112"/>
        <v>4.6387832699619773</v>
      </c>
      <c r="AE425" s="31">
        <f t="shared" si="113"/>
        <v>5.3992395437262353</v>
      </c>
      <c r="AG425" s="30">
        <f t="shared" si="116"/>
        <v>927000</v>
      </c>
      <c r="AH425" s="30">
        <f t="shared" si="122"/>
        <v>1.0787486515641856E-2</v>
      </c>
      <c r="AI425" s="31">
        <f t="shared" si="123"/>
        <v>1.3160733549083066</v>
      </c>
      <c r="AJ425" s="31">
        <f t="shared" si="124"/>
        <v>1.5318230852211436</v>
      </c>
      <c r="AK425" s="30">
        <f>IF(W425="si",($S425*'COSTOS DE CREDITOS'!$C$27)/DATA!$G425,"")</f>
        <v>54.922363131454851</v>
      </c>
      <c r="AL425" s="90">
        <f>IF(W425="si",'COSTOS DE CREDITOS'!$C$35,"")</f>
        <v>20.421138461538462</v>
      </c>
      <c r="AM425" s="30">
        <f t="shared" si="117"/>
        <v>615.38461538461547</v>
      </c>
      <c r="AN425" s="30">
        <f t="shared" si="118"/>
        <v>0</v>
      </c>
      <c r="AO425" s="30">
        <f t="shared" si="119"/>
        <v>690.72811697760881</v>
      </c>
      <c r="AP425" s="30">
        <f t="shared" si="120"/>
        <v>1819.6118830223913</v>
      </c>
      <c r="AQ425" s="19">
        <f t="shared" si="121"/>
        <v>0.72484678689834492</v>
      </c>
    </row>
    <row r="426" spans="1:43" x14ac:dyDescent="0.2">
      <c r="A426" s="23" t="s">
        <v>5665</v>
      </c>
      <c r="B426" s="6" t="s">
        <v>5674</v>
      </c>
      <c r="C426" s="6" t="s">
        <v>5670</v>
      </c>
      <c r="D426" s="2">
        <v>144352</v>
      </c>
      <c r="E426" s="2">
        <v>144463</v>
      </c>
      <c r="F426" s="3" t="s">
        <v>573</v>
      </c>
      <c r="G426" s="2">
        <v>6</v>
      </c>
      <c r="H426" s="2">
        <v>144470</v>
      </c>
      <c r="I426" s="3" t="s">
        <v>575</v>
      </c>
      <c r="J426" s="15">
        <v>44981</v>
      </c>
      <c r="K426" s="24">
        <v>1098233799</v>
      </c>
      <c r="L426" s="15">
        <v>44984</v>
      </c>
      <c r="M426" s="15">
        <v>44985</v>
      </c>
      <c r="N426" s="15"/>
      <c r="O426" s="26">
        <f>VLOOKUP(D426,quash!A$2:$I$7791,9,FALSE)</f>
        <v>1</v>
      </c>
      <c r="P426" s="7">
        <v>12000</v>
      </c>
      <c r="Q426" s="26">
        <v>122</v>
      </c>
      <c r="R426" s="19">
        <v>5.2195789902393104E-2</v>
      </c>
      <c r="S426" s="26">
        <v>16</v>
      </c>
      <c r="T426" s="7">
        <v>7000</v>
      </c>
      <c r="U426" s="2">
        <v>142</v>
      </c>
      <c r="V426" s="11">
        <v>1758.65</v>
      </c>
      <c r="W426" s="14" t="s">
        <v>5281</v>
      </c>
      <c r="X426" s="18">
        <v>1</v>
      </c>
      <c r="Y426" s="9">
        <v>7000</v>
      </c>
      <c r="Z426" s="19">
        <f t="shared" si="114"/>
        <v>0</v>
      </c>
      <c r="AA426" s="25">
        <v>1758.65</v>
      </c>
      <c r="AB426" s="30">
        <f t="shared" si="115"/>
        <v>462000</v>
      </c>
      <c r="AC426" s="30">
        <f t="shared" si="111"/>
        <v>1.5151515151515152E-2</v>
      </c>
      <c r="AD426" s="31">
        <f t="shared" si="112"/>
        <v>1.8484848484848486</v>
      </c>
      <c r="AE426" s="31">
        <f t="shared" si="113"/>
        <v>2.1515151515151514</v>
      </c>
      <c r="AG426" s="30">
        <f t="shared" si="116"/>
        <v>2427000</v>
      </c>
      <c r="AH426" s="30">
        <f t="shared" si="122"/>
        <v>2.88421920065925E-3</v>
      </c>
      <c r="AI426" s="31">
        <f t="shared" si="123"/>
        <v>0.35187474248042849</v>
      </c>
      <c r="AJ426" s="31">
        <f t="shared" si="124"/>
        <v>0.40955912649361348</v>
      </c>
      <c r="AK426" s="30">
        <f>IF(W426="si",($S426*'COSTOS DE CREDITOS'!$C$27)/DATA!$G426,"")</f>
        <v>54.922363131454851</v>
      </c>
      <c r="AL426" s="90">
        <f>IF(W426="si",'COSTOS DE CREDITOS'!$C$35,"")</f>
        <v>20.421138461538462</v>
      </c>
      <c r="AM426" s="30">
        <f t="shared" si="117"/>
        <v>430.76923076923077</v>
      </c>
      <c r="AN426" s="30">
        <f t="shared" si="118"/>
        <v>0</v>
      </c>
      <c r="AO426" s="30">
        <f t="shared" si="119"/>
        <v>506.11273236222405</v>
      </c>
      <c r="AP426" s="30">
        <f t="shared" si="120"/>
        <v>1252.537267637776</v>
      </c>
      <c r="AQ426" s="19">
        <f t="shared" si="121"/>
        <v>0.71221520350142209</v>
      </c>
    </row>
    <row r="427" spans="1:43" x14ac:dyDescent="0.2">
      <c r="A427" s="23" t="s">
        <v>5665</v>
      </c>
      <c r="B427" s="6" t="s">
        <v>5676</v>
      </c>
      <c r="C427" s="6" t="s">
        <v>5670</v>
      </c>
      <c r="D427" s="2">
        <v>144506</v>
      </c>
      <c r="E427" s="2">
        <v>144630</v>
      </c>
      <c r="F427" s="3" t="s">
        <v>576</v>
      </c>
      <c r="G427" s="2">
        <v>7</v>
      </c>
      <c r="H427" s="2">
        <v>144636</v>
      </c>
      <c r="I427" s="3" t="s">
        <v>577</v>
      </c>
      <c r="J427" s="15">
        <v>44984</v>
      </c>
      <c r="K427" s="24">
        <v>1099399217</v>
      </c>
      <c r="L427" s="15">
        <v>44985</v>
      </c>
      <c r="M427" s="15">
        <v>44985</v>
      </c>
      <c r="N427" s="15"/>
      <c r="O427" s="26">
        <f>VLOOKUP(D427,quash!A$2:$I$7791,9,FALSE)</f>
        <v>3</v>
      </c>
      <c r="P427" s="7">
        <v>9000</v>
      </c>
      <c r="Q427" s="26">
        <v>147</v>
      </c>
      <c r="R427" s="19">
        <v>8.2327407078389259E-2</v>
      </c>
      <c r="S427" s="26">
        <v>16</v>
      </c>
      <c r="T427" s="7">
        <v>8000</v>
      </c>
      <c r="U427" s="2">
        <v>142</v>
      </c>
      <c r="V427" s="11">
        <v>2013.74</v>
      </c>
      <c r="W427" s="14" t="s">
        <v>5281</v>
      </c>
      <c r="X427" s="18">
        <v>1</v>
      </c>
      <c r="Y427" s="9">
        <v>8000</v>
      </c>
      <c r="Z427" s="19">
        <f t="shared" si="114"/>
        <v>0</v>
      </c>
      <c r="AA427" s="25">
        <v>2013.74</v>
      </c>
      <c r="AB427" s="30">
        <f t="shared" si="115"/>
        <v>208000</v>
      </c>
      <c r="AC427" s="30">
        <f t="shared" si="111"/>
        <v>3.8461538461538464E-2</v>
      </c>
      <c r="AD427" s="31">
        <f t="shared" si="112"/>
        <v>5.6538461538461542</v>
      </c>
      <c r="AE427" s="31">
        <f t="shared" si="113"/>
        <v>5.4615384615384617</v>
      </c>
      <c r="AG427" s="30">
        <f t="shared" si="116"/>
        <v>778000</v>
      </c>
      <c r="AH427" s="30">
        <f t="shared" si="122"/>
        <v>1.0282776349614395E-2</v>
      </c>
      <c r="AI427" s="31">
        <f t="shared" si="123"/>
        <v>1.511568123393316</v>
      </c>
      <c r="AJ427" s="31">
        <f t="shared" si="124"/>
        <v>1.4601542416452442</v>
      </c>
      <c r="AK427" s="30">
        <f>IF(W427="si",($S427*'COSTOS DE CREDITOS'!$C$27)/DATA!$G427,"")</f>
        <v>47.07631125553273</v>
      </c>
      <c r="AL427" s="90">
        <f>IF(W427="si",'COSTOS DE CREDITOS'!$C$35,"")</f>
        <v>20.421138461538462</v>
      </c>
      <c r="AM427" s="30">
        <f t="shared" si="117"/>
        <v>492.30769230769232</v>
      </c>
      <c r="AN427" s="30">
        <f t="shared" si="118"/>
        <v>0</v>
      </c>
      <c r="AO427" s="30">
        <f t="shared" si="119"/>
        <v>559.80514202476354</v>
      </c>
      <c r="AP427" s="30">
        <f t="shared" si="120"/>
        <v>1453.9348579752364</v>
      </c>
      <c r="AQ427" s="19">
        <f t="shared" si="121"/>
        <v>0.72200723925394361</v>
      </c>
    </row>
    <row r="428" spans="1:43" x14ac:dyDescent="0.2">
      <c r="A428" s="23" t="s">
        <v>5665</v>
      </c>
      <c r="B428" s="6" t="s">
        <v>5676</v>
      </c>
      <c r="C428" s="6" t="s">
        <v>5670</v>
      </c>
      <c r="D428" s="2">
        <v>144440</v>
      </c>
      <c r="E428" s="2">
        <v>144630</v>
      </c>
      <c r="F428" s="3" t="s">
        <v>576</v>
      </c>
      <c r="G428" s="2">
        <v>7</v>
      </c>
      <c r="H428" s="2">
        <v>144637</v>
      </c>
      <c r="I428" s="3" t="s">
        <v>578</v>
      </c>
      <c r="J428" s="15">
        <v>44984</v>
      </c>
      <c r="K428" s="24">
        <v>1099293281</v>
      </c>
      <c r="L428" s="15">
        <v>44985</v>
      </c>
      <c r="M428" s="15">
        <v>44985</v>
      </c>
      <c r="N428" s="15"/>
      <c r="O428" s="26">
        <f>VLOOKUP(D428,quash!A$2:$I$7791,9,FALSE)</f>
        <v>2</v>
      </c>
      <c r="P428" s="7">
        <v>9000</v>
      </c>
      <c r="Q428" s="26">
        <v>147</v>
      </c>
      <c r="R428" s="19">
        <v>8.456731836388684E-2</v>
      </c>
      <c r="S428" s="26">
        <v>16</v>
      </c>
      <c r="T428" s="7">
        <v>7000</v>
      </c>
      <c r="U428" s="2">
        <v>142</v>
      </c>
      <c r="V428" s="11">
        <v>1758.65</v>
      </c>
      <c r="W428" s="14" t="s">
        <v>5281</v>
      </c>
      <c r="X428" s="18">
        <v>1</v>
      </c>
      <c r="Y428" s="9">
        <v>7000</v>
      </c>
      <c r="Z428" s="19">
        <f t="shared" si="114"/>
        <v>0</v>
      </c>
      <c r="AA428" s="25">
        <v>1758.65</v>
      </c>
      <c r="AB428" s="30">
        <f t="shared" si="115"/>
        <v>471000</v>
      </c>
      <c r="AC428" s="30">
        <f t="shared" si="111"/>
        <v>1.4861995753715499E-2</v>
      </c>
      <c r="AD428" s="31">
        <f t="shared" si="112"/>
        <v>2.1847133757961785</v>
      </c>
      <c r="AE428" s="31">
        <f t="shared" si="113"/>
        <v>2.1104033970276008</v>
      </c>
      <c r="AG428" s="30">
        <f t="shared" si="116"/>
        <v>1695000</v>
      </c>
      <c r="AH428" s="30">
        <f t="shared" si="122"/>
        <v>4.1297935103244837E-3</v>
      </c>
      <c r="AI428" s="31">
        <f t="shared" si="123"/>
        <v>0.60707964601769915</v>
      </c>
      <c r="AJ428" s="31">
        <f t="shared" si="124"/>
        <v>0.58643067846607666</v>
      </c>
      <c r="AK428" s="30">
        <f>IF(W428="si",($S428*'COSTOS DE CREDITOS'!$C$27)/DATA!$G428,"")</f>
        <v>47.07631125553273</v>
      </c>
      <c r="AL428" s="90">
        <f>IF(W428="si",'COSTOS DE CREDITOS'!$C$35,"")</f>
        <v>20.421138461538462</v>
      </c>
      <c r="AM428" s="30">
        <f t="shared" si="117"/>
        <v>430.76923076923077</v>
      </c>
      <c r="AN428" s="30">
        <f t="shared" si="118"/>
        <v>0</v>
      </c>
      <c r="AO428" s="30">
        <f t="shared" si="119"/>
        <v>498.26668048630199</v>
      </c>
      <c r="AP428" s="30">
        <f t="shared" si="120"/>
        <v>1260.3833195136981</v>
      </c>
      <c r="AQ428" s="19">
        <f t="shared" si="121"/>
        <v>0.71667660962311885</v>
      </c>
    </row>
    <row r="429" spans="1:43" x14ac:dyDescent="0.2">
      <c r="A429" s="23" t="s">
        <v>5665</v>
      </c>
      <c r="B429" s="6" t="s">
        <v>5676</v>
      </c>
      <c r="C429" s="6" t="s">
        <v>5670</v>
      </c>
      <c r="D429" s="2">
        <v>142820</v>
      </c>
      <c r="E429" s="2">
        <v>144630</v>
      </c>
      <c r="F429" s="3" t="s">
        <v>576</v>
      </c>
      <c r="G429" s="2">
        <v>7</v>
      </c>
      <c r="H429" s="2">
        <v>144638</v>
      </c>
      <c r="I429" s="3" t="s">
        <v>579</v>
      </c>
      <c r="J429" s="15">
        <v>44967</v>
      </c>
      <c r="K429" s="24">
        <v>1091137325</v>
      </c>
      <c r="L429" s="15">
        <v>44985</v>
      </c>
      <c r="M429" s="15">
        <v>44985</v>
      </c>
      <c r="N429" s="15"/>
      <c r="O429" s="26">
        <f>VLOOKUP(D429,quash!A$2:$I$7791,9,FALSE)</f>
        <v>4</v>
      </c>
      <c r="P429" s="7">
        <v>10000</v>
      </c>
      <c r="Q429" s="26">
        <v>147</v>
      </c>
      <c r="R429" s="19">
        <v>7.9000519063170294E-2</v>
      </c>
      <c r="S429" s="26">
        <v>16</v>
      </c>
      <c r="T429" s="7">
        <v>9000</v>
      </c>
      <c r="U429" s="2">
        <v>142</v>
      </c>
      <c r="V429" s="11">
        <v>2255.2800000000002</v>
      </c>
      <c r="W429" s="14" t="s">
        <v>5281</v>
      </c>
      <c r="X429" s="18">
        <v>1</v>
      </c>
      <c r="Y429" s="9">
        <v>9000</v>
      </c>
      <c r="Z429" s="19">
        <f t="shared" si="114"/>
        <v>0</v>
      </c>
      <c r="AA429" s="25">
        <v>2255.2800000000002</v>
      </c>
      <c r="AB429" s="30">
        <f t="shared" si="115"/>
        <v>263000</v>
      </c>
      <c r="AC429" s="30">
        <f t="shared" si="111"/>
        <v>3.4220532319391636E-2</v>
      </c>
      <c r="AD429" s="31">
        <f t="shared" si="112"/>
        <v>5.0304182509505706</v>
      </c>
      <c r="AE429" s="31">
        <f t="shared" si="113"/>
        <v>4.8593155893536126</v>
      </c>
      <c r="AG429" s="30">
        <f t="shared" si="116"/>
        <v>927000</v>
      </c>
      <c r="AH429" s="30">
        <f t="shared" si="122"/>
        <v>9.7087378640776691E-3</v>
      </c>
      <c r="AI429" s="31">
        <f t="shared" si="123"/>
        <v>1.4271844660194173</v>
      </c>
      <c r="AJ429" s="31">
        <f t="shared" si="124"/>
        <v>1.378640776699029</v>
      </c>
      <c r="AK429" s="30">
        <f>IF(W429="si",($S429*'COSTOS DE CREDITOS'!$C$27)/DATA!$G429,"")</f>
        <v>47.07631125553273</v>
      </c>
      <c r="AL429" s="90">
        <f>IF(W429="si",'COSTOS DE CREDITOS'!$C$35,"")</f>
        <v>20.421138461538462</v>
      </c>
      <c r="AM429" s="30">
        <f t="shared" si="117"/>
        <v>553.84615384615392</v>
      </c>
      <c r="AN429" s="30">
        <f t="shared" si="118"/>
        <v>0</v>
      </c>
      <c r="AO429" s="30">
        <f t="shared" si="119"/>
        <v>621.34360356322509</v>
      </c>
      <c r="AP429" s="30">
        <f t="shared" si="120"/>
        <v>1633.9363964367751</v>
      </c>
      <c r="AQ429" s="19">
        <f t="shared" si="121"/>
        <v>0.72449380850128364</v>
      </c>
    </row>
    <row r="430" spans="1:43" x14ac:dyDescent="0.2">
      <c r="A430" s="23" t="s">
        <v>5665</v>
      </c>
      <c r="B430" s="6" t="s">
        <v>5676</v>
      </c>
      <c r="C430" s="6" t="s">
        <v>5670</v>
      </c>
      <c r="D430" s="2">
        <v>143005</v>
      </c>
      <c r="E430" s="2">
        <v>144630</v>
      </c>
      <c r="F430" s="3" t="s">
        <v>576</v>
      </c>
      <c r="G430" s="2">
        <v>7</v>
      </c>
      <c r="H430" s="2">
        <v>144639</v>
      </c>
      <c r="I430" s="3" t="s">
        <v>580</v>
      </c>
      <c r="J430" s="15">
        <v>44970</v>
      </c>
      <c r="K430" s="24">
        <v>1092419527</v>
      </c>
      <c r="L430" s="15">
        <v>44985</v>
      </c>
      <c r="M430" s="15">
        <v>44985</v>
      </c>
      <c r="N430" s="15"/>
      <c r="O430" s="26">
        <f>VLOOKUP(D430,quash!A$2:$I$7791,9,FALSE)</f>
        <v>2</v>
      </c>
      <c r="P430" s="7">
        <v>9000</v>
      </c>
      <c r="Q430" s="26">
        <v>147</v>
      </c>
      <c r="R430" s="19">
        <v>7.9000519063170294E-2</v>
      </c>
      <c r="S430" s="26">
        <v>16</v>
      </c>
      <c r="T430" s="7">
        <v>6000</v>
      </c>
      <c r="U430" s="2">
        <v>142</v>
      </c>
      <c r="V430" s="11">
        <v>1503.37</v>
      </c>
      <c r="W430" s="14" t="s">
        <v>5281</v>
      </c>
      <c r="X430" s="18">
        <v>1</v>
      </c>
      <c r="Y430" s="9">
        <v>6000</v>
      </c>
      <c r="Z430" s="19">
        <f t="shared" si="114"/>
        <v>0</v>
      </c>
      <c r="AA430" s="25">
        <v>1503.37</v>
      </c>
      <c r="AB430" s="30">
        <f t="shared" si="115"/>
        <v>471000</v>
      </c>
      <c r="AC430" s="30">
        <f t="shared" si="111"/>
        <v>1.2738853503184714E-2</v>
      </c>
      <c r="AD430" s="31">
        <f t="shared" si="112"/>
        <v>1.8726114649681529</v>
      </c>
      <c r="AE430" s="31">
        <f t="shared" si="113"/>
        <v>1.8089171974522293</v>
      </c>
      <c r="AG430" s="30">
        <f t="shared" si="116"/>
        <v>1695000</v>
      </c>
      <c r="AH430" s="30">
        <f t="shared" si="122"/>
        <v>3.5398230088495575E-3</v>
      </c>
      <c r="AI430" s="31">
        <f t="shared" si="123"/>
        <v>0.52035398230088492</v>
      </c>
      <c r="AJ430" s="31">
        <f t="shared" si="124"/>
        <v>0.50265486725663711</v>
      </c>
      <c r="AK430" s="30">
        <f>IF(W430="si",($S430*'COSTOS DE CREDITOS'!$C$27)/DATA!$G430,"")</f>
        <v>47.07631125553273</v>
      </c>
      <c r="AL430" s="90">
        <f>IF(W430="si",'COSTOS DE CREDITOS'!$C$35,"")</f>
        <v>20.421138461538462</v>
      </c>
      <c r="AM430" s="30">
        <f t="shared" si="117"/>
        <v>369.23076923076923</v>
      </c>
      <c r="AN430" s="30">
        <f t="shared" si="118"/>
        <v>0</v>
      </c>
      <c r="AO430" s="30">
        <f t="shared" si="119"/>
        <v>436.72821894784045</v>
      </c>
      <c r="AP430" s="30">
        <f t="shared" si="120"/>
        <v>1066.6417810521593</v>
      </c>
      <c r="AQ430" s="19">
        <f t="shared" si="121"/>
        <v>0.70950050955663568</v>
      </c>
    </row>
    <row r="431" spans="1:43" x14ac:dyDescent="0.2">
      <c r="A431" s="23" t="s">
        <v>5665</v>
      </c>
      <c r="B431" s="6" t="s">
        <v>5676</v>
      </c>
      <c r="C431" s="6" t="s">
        <v>5670</v>
      </c>
      <c r="D431" s="2">
        <v>128955</v>
      </c>
      <c r="E431" s="2">
        <v>144647</v>
      </c>
      <c r="F431" s="3" t="s">
        <v>581</v>
      </c>
      <c r="G431" s="2">
        <v>6</v>
      </c>
      <c r="H431" s="2">
        <v>144657</v>
      </c>
      <c r="I431" s="3" t="s">
        <v>582</v>
      </c>
      <c r="J431" s="15" t="s">
        <v>5688</v>
      </c>
      <c r="K431" s="24" t="s">
        <v>5688</v>
      </c>
      <c r="L431" s="15">
        <v>44985</v>
      </c>
      <c r="M431" s="15">
        <v>44985</v>
      </c>
      <c r="N431" s="15"/>
      <c r="O431" s="26">
        <f>VLOOKUP(D431,quash!A$2:$I$7791,9,FALSE)</f>
        <v>2</v>
      </c>
      <c r="P431" s="7">
        <v>9000</v>
      </c>
      <c r="Q431" s="26">
        <v>147</v>
      </c>
      <c r="R431" s="19">
        <v>8.456731836388684E-2</v>
      </c>
      <c r="S431" s="26">
        <v>16</v>
      </c>
      <c r="T431" s="7">
        <v>7000</v>
      </c>
      <c r="U431" s="2">
        <v>142</v>
      </c>
      <c r="V431" s="11">
        <v>1758.65</v>
      </c>
      <c r="W431" s="14" t="s">
        <v>5281</v>
      </c>
      <c r="X431" s="18">
        <v>1</v>
      </c>
      <c r="Y431" s="9">
        <v>7000</v>
      </c>
      <c r="Z431" s="19">
        <f t="shared" si="114"/>
        <v>0</v>
      </c>
      <c r="AA431" s="25">
        <v>1758.65</v>
      </c>
      <c r="AB431" s="30">
        <f t="shared" si="115"/>
        <v>471000</v>
      </c>
      <c r="AC431" s="30">
        <f t="shared" si="111"/>
        <v>1.4861995753715499E-2</v>
      </c>
      <c r="AD431" s="31">
        <f t="shared" si="112"/>
        <v>2.1847133757961785</v>
      </c>
      <c r="AE431" s="31">
        <f t="shared" si="113"/>
        <v>2.1104033970276008</v>
      </c>
      <c r="AG431" s="30">
        <f t="shared" si="116"/>
        <v>1695000</v>
      </c>
      <c r="AH431" s="30">
        <f t="shared" si="122"/>
        <v>4.1297935103244837E-3</v>
      </c>
      <c r="AI431" s="31">
        <f t="shared" si="123"/>
        <v>0.60707964601769915</v>
      </c>
      <c r="AJ431" s="31">
        <f t="shared" si="124"/>
        <v>0.58643067846607666</v>
      </c>
      <c r="AK431" s="30">
        <f>IF(W431="si",($S431*'COSTOS DE CREDITOS'!$C$27)/DATA!$G431,"")</f>
        <v>54.922363131454851</v>
      </c>
      <c r="AL431" s="90">
        <f>IF(W431="si",'COSTOS DE CREDITOS'!$C$35,"")</f>
        <v>20.421138461538462</v>
      </c>
      <c r="AM431" s="30">
        <f t="shared" si="117"/>
        <v>430.76923076923077</v>
      </c>
      <c r="AN431" s="30">
        <f t="shared" si="118"/>
        <v>0</v>
      </c>
      <c r="AO431" s="30">
        <f t="shared" si="119"/>
        <v>506.11273236222405</v>
      </c>
      <c r="AP431" s="30">
        <f t="shared" si="120"/>
        <v>1252.537267637776</v>
      </c>
      <c r="AQ431" s="19">
        <f t="shared" si="121"/>
        <v>0.71221520350142209</v>
      </c>
    </row>
    <row r="432" spans="1:43" x14ac:dyDescent="0.2">
      <c r="A432" s="23" t="s">
        <v>5665</v>
      </c>
      <c r="B432" s="6" t="s">
        <v>5666</v>
      </c>
      <c r="C432" s="6" t="s">
        <v>5667</v>
      </c>
      <c r="D432" s="2">
        <v>144341</v>
      </c>
      <c r="E432" s="2">
        <v>144524</v>
      </c>
      <c r="F432" s="3" t="s">
        <v>583</v>
      </c>
      <c r="G432" s="2">
        <v>6</v>
      </c>
      <c r="H432" s="2">
        <v>144681</v>
      </c>
      <c r="I432" s="3" t="s">
        <v>584</v>
      </c>
      <c r="J432" s="15">
        <v>44981</v>
      </c>
      <c r="K432" s="24">
        <v>1098177086</v>
      </c>
      <c r="L432" s="15">
        <v>44985</v>
      </c>
      <c r="M432" s="15">
        <v>44985</v>
      </c>
      <c r="N432" s="15"/>
      <c r="O432" s="26">
        <f>VLOOKUP(D432,quash!A$2:$I$7791,9,FALSE)</f>
        <v>3</v>
      </c>
      <c r="P432" s="7">
        <v>12000</v>
      </c>
      <c r="Q432" s="26">
        <v>115</v>
      </c>
      <c r="R432" s="19">
        <v>4.426220662471151E-2</v>
      </c>
      <c r="S432" s="26">
        <v>16</v>
      </c>
      <c r="T432" s="7">
        <v>10000</v>
      </c>
      <c r="U432" s="2">
        <v>142</v>
      </c>
      <c r="V432" s="11">
        <v>2510.34</v>
      </c>
      <c r="W432" s="14" t="s">
        <v>5281</v>
      </c>
      <c r="X432" s="18">
        <v>1</v>
      </c>
      <c r="Y432" s="9">
        <v>10000</v>
      </c>
      <c r="Z432" s="19">
        <f t="shared" si="114"/>
        <v>0</v>
      </c>
      <c r="AA432" s="25">
        <v>2510.34</v>
      </c>
      <c r="AB432" s="30">
        <f t="shared" si="115"/>
        <v>208000</v>
      </c>
      <c r="AC432" s="30">
        <f t="shared" si="111"/>
        <v>4.807692307692308E-2</v>
      </c>
      <c r="AD432" s="31">
        <f t="shared" si="112"/>
        <v>5.5288461538461542</v>
      </c>
      <c r="AE432" s="31">
        <f t="shared" si="113"/>
        <v>6.8269230769230775</v>
      </c>
      <c r="AG432" s="30">
        <f t="shared" si="116"/>
        <v>778000</v>
      </c>
      <c r="AH432" s="30">
        <f t="shared" si="122"/>
        <v>1.2853470437017995E-2</v>
      </c>
      <c r="AI432" s="31">
        <f t="shared" si="123"/>
        <v>1.4781491002570695</v>
      </c>
      <c r="AJ432" s="31">
        <f t="shared" si="124"/>
        <v>1.8251928020565553</v>
      </c>
      <c r="AK432" s="30">
        <f>IF(W432="si",($S432*'COSTOS DE CREDITOS'!$C$27)/DATA!$G432,"")</f>
        <v>54.922363131454851</v>
      </c>
      <c r="AL432" s="90">
        <f>IF(W432="si",'COSTOS DE CREDITOS'!$C$35,"")</f>
        <v>20.421138461538462</v>
      </c>
      <c r="AM432" s="30">
        <f t="shared" si="117"/>
        <v>615.38461538461547</v>
      </c>
      <c r="AN432" s="30">
        <f t="shared" si="118"/>
        <v>0</v>
      </c>
      <c r="AO432" s="30">
        <f t="shared" si="119"/>
        <v>690.72811697760881</v>
      </c>
      <c r="AP432" s="30">
        <f t="shared" si="120"/>
        <v>1819.6118830223913</v>
      </c>
      <c r="AQ432" s="19">
        <f t="shared" si="121"/>
        <v>0.72484678689834492</v>
      </c>
    </row>
    <row r="433" spans="1:43" x14ac:dyDescent="0.2">
      <c r="A433" s="23" t="s">
        <v>5665</v>
      </c>
      <c r="B433" s="6" t="s">
        <v>5676</v>
      </c>
      <c r="C433" s="6" t="s">
        <v>5670</v>
      </c>
      <c r="D433" s="2">
        <v>144534</v>
      </c>
      <c r="E433" s="2">
        <v>144828</v>
      </c>
      <c r="F433" s="3" t="s">
        <v>585</v>
      </c>
      <c r="G433" s="2">
        <v>6</v>
      </c>
      <c r="H433" s="2">
        <v>144841</v>
      </c>
      <c r="I433" s="3" t="s">
        <v>586</v>
      </c>
      <c r="J433" s="15">
        <v>44984</v>
      </c>
      <c r="K433" s="24">
        <v>1099465711</v>
      </c>
      <c r="L433" s="15">
        <v>44986</v>
      </c>
      <c r="M433" s="15">
        <v>44985</v>
      </c>
      <c r="N433" s="15"/>
      <c r="O433" s="26">
        <f>VLOOKUP(D433,quash!A$2:$I$7791,9,FALSE)</f>
        <v>2</v>
      </c>
      <c r="P433" s="7">
        <v>9000</v>
      </c>
      <c r="Q433" s="26">
        <v>147</v>
      </c>
      <c r="R433" s="19">
        <v>7.9000519063170294E-2</v>
      </c>
      <c r="S433" s="26">
        <v>16</v>
      </c>
      <c r="T433" s="7">
        <v>6000</v>
      </c>
      <c r="U433" s="2">
        <v>142</v>
      </c>
      <c r="V433" s="11">
        <v>1503.37</v>
      </c>
      <c r="W433" s="14" t="s">
        <v>5281</v>
      </c>
      <c r="X433" s="18">
        <v>1</v>
      </c>
      <c r="Y433" s="9">
        <v>6000</v>
      </c>
      <c r="Z433" s="19">
        <f t="shared" si="114"/>
        <v>0</v>
      </c>
      <c r="AA433" s="25">
        <v>1503.37</v>
      </c>
      <c r="AB433" s="30">
        <f t="shared" si="115"/>
        <v>471000</v>
      </c>
      <c r="AC433" s="30">
        <f t="shared" si="111"/>
        <v>1.2738853503184714E-2</v>
      </c>
      <c r="AD433" s="31">
        <f t="shared" si="112"/>
        <v>1.8726114649681529</v>
      </c>
      <c r="AE433" s="31">
        <f t="shared" si="113"/>
        <v>1.8089171974522293</v>
      </c>
      <c r="AG433" s="30">
        <f t="shared" si="116"/>
        <v>1695000</v>
      </c>
      <c r="AH433" s="30">
        <f t="shared" si="122"/>
        <v>3.5398230088495575E-3</v>
      </c>
      <c r="AI433" s="31">
        <f t="shared" si="123"/>
        <v>0.52035398230088492</v>
      </c>
      <c r="AJ433" s="31">
        <f t="shared" si="124"/>
        <v>0.50265486725663711</v>
      </c>
      <c r="AK433" s="30">
        <f>IF(W433="si",($S433*'COSTOS DE CREDITOS'!$C$27)/DATA!$G433,"")</f>
        <v>54.922363131454851</v>
      </c>
      <c r="AL433" s="90">
        <f>IF(W433="si",'COSTOS DE CREDITOS'!$C$35,"")</f>
        <v>20.421138461538462</v>
      </c>
      <c r="AM433" s="30">
        <f t="shared" si="117"/>
        <v>369.23076923076923</v>
      </c>
      <c r="AN433" s="30">
        <f t="shared" si="118"/>
        <v>0</v>
      </c>
      <c r="AO433" s="30">
        <f t="shared" si="119"/>
        <v>444.5742708237625</v>
      </c>
      <c r="AP433" s="30">
        <f t="shared" si="120"/>
        <v>1058.7957291762373</v>
      </c>
      <c r="AQ433" s="19">
        <f t="shared" si="121"/>
        <v>0.70428153360532497</v>
      </c>
    </row>
    <row r="434" spans="1:43" x14ac:dyDescent="0.2">
      <c r="A434" s="23" t="s">
        <v>5665</v>
      </c>
      <c r="B434" s="6" t="s">
        <v>5676</v>
      </c>
      <c r="C434" s="6" t="s">
        <v>5670</v>
      </c>
      <c r="D434" s="2">
        <v>143994</v>
      </c>
      <c r="E434" s="2">
        <v>144828</v>
      </c>
      <c r="F434" s="3" t="s">
        <v>585</v>
      </c>
      <c r="G434" s="2">
        <v>6</v>
      </c>
      <c r="H434" s="2">
        <v>144849</v>
      </c>
      <c r="I434" s="3" t="s">
        <v>587</v>
      </c>
      <c r="J434" s="15" t="s">
        <v>5688</v>
      </c>
      <c r="K434" s="24" t="s">
        <v>5688</v>
      </c>
      <c r="L434" s="15">
        <v>44986</v>
      </c>
      <c r="M434" s="15">
        <v>44985</v>
      </c>
      <c r="N434" s="15"/>
      <c r="O434" s="26">
        <f>VLOOKUP(D434,quash!A$2:$I$7791,9,FALSE)</f>
        <v>1</v>
      </c>
      <c r="P434" s="7">
        <v>9000</v>
      </c>
      <c r="Q434" s="26">
        <v>147</v>
      </c>
      <c r="R434" s="19">
        <v>7.9000519063170294E-2</v>
      </c>
      <c r="S434" s="26">
        <v>16</v>
      </c>
      <c r="T434" s="7">
        <v>6000</v>
      </c>
      <c r="U434" s="2">
        <v>142</v>
      </c>
      <c r="V434" s="11">
        <v>1503.37</v>
      </c>
      <c r="W434" s="14" t="s">
        <v>5281</v>
      </c>
      <c r="X434" s="18">
        <v>1</v>
      </c>
      <c r="Y434" s="9">
        <v>6000</v>
      </c>
      <c r="Z434" s="19">
        <f t="shared" si="114"/>
        <v>0</v>
      </c>
      <c r="AA434" s="25">
        <v>1503.37</v>
      </c>
      <c r="AB434" s="30">
        <f t="shared" si="115"/>
        <v>462000</v>
      </c>
      <c r="AC434" s="30">
        <f t="shared" si="111"/>
        <v>1.2987012987012988E-2</v>
      </c>
      <c r="AD434" s="31">
        <f t="shared" si="112"/>
        <v>1.9090909090909092</v>
      </c>
      <c r="AE434" s="31">
        <f t="shared" si="113"/>
        <v>1.8441558441558443</v>
      </c>
      <c r="AG434" s="30">
        <f t="shared" si="116"/>
        <v>2427000</v>
      </c>
      <c r="AH434" s="30">
        <f t="shared" si="122"/>
        <v>2.472187886279357E-3</v>
      </c>
      <c r="AI434" s="31">
        <f t="shared" si="123"/>
        <v>0.36341161928306548</v>
      </c>
      <c r="AJ434" s="31">
        <f t="shared" si="124"/>
        <v>0.35105067985166871</v>
      </c>
      <c r="AK434" s="30">
        <f>IF(W434="si",($S434*'COSTOS DE CREDITOS'!$C$27)/DATA!$G434,"")</f>
        <v>54.922363131454851</v>
      </c>
      <c r="AL434" s="90">
        <f>IF(W434="si",'COSTOS DE CREDITOS'!$C$35,"")</f>
        <v>20.421138461538462</v>
      </c>
      <c r="AM434" s="30">
        <f t="shared" si="117"/>
        <v>369.23076923076923</v>
      </c>
      <c r="AN434" s="30">
        <f t="shared" si="118"/>
        <v>0</v>
      </c>
      <c r="AO434" s="30">
        <f t="shared" si="119"/>
        <v>444.5742708237625</v>
      </c>
      <c r="AP434" s="30">
        <f t="shared" si="120"/>
        <v>1058.7957291762373</v>
      </c>
      <c r="AQ434" s="19">
        <f t="shared" si="121"/>
        <v>0.70428153360532497</v>
      </c>
    </row>
    <row r="435" spans="1:43" x14ac:dyDescent="0.2">
      <c r="A435" s="23" t="s">
        <v>5665</v>
      </c>
      <c r="B435" s="6" t="s">
        <v>5671</v>
      </c>
      <c r="C435" s="6" t="s">
        <v>5670</v>
      </c>
      <c r="D435" s="2">
        <v>144549</v>
      </c>
      <c r="E435" s="2">
        <v>144621</v>
      </c>
      <c r="F435" s="3" t="s">
        <v>544</v>
      </c>
      <c r="G435" s="2">
        <v>6</v>
      </c>
      <c r="H435" s="2">
        <v>144624</v>
      </c>
      <c r="I435" s="3" t="s">
        <v>588</v>
      </c>
      <c r="J435" s="15">
        <v>44984</v>
      </c>
      <c r="K435" s="24">
        <v>1099500462</v>
      </c>
      <c r="L435" s="15">
        <v>44985</v>
      </c>
      <c r="M435" s="15">
        <v>44985</v>
      </c>
      <c r="N435" s="15"/>
      <c r="O435" s="26">
        <f>VLOOKUP(D435,quash!A$2:$I$7791,9,FALSE)</f>
        <v>3</v>
      </c>
      <c r="P435" s="7">
        <v>9000</v>
      </c>
      <c r="Q435" s="26">
        <v>139</v>
      </c>
      <c r="R435" s="19">
        <v>8.6183749348172869E-2</v>
      </c>
      <c r="S435" s="26">
        <v>16</v>
      </c>
      <c r="T435" s="7">
        <v>8000</v>
      </c>
      <c r="U435" s="2">
        <v>142</v>
      </c>
      <c r="V435" s="11">
        <v>2013.74</v>
      </c>
      <c r="W435" s="14" t="s">
        <v>5281</v>
      </c>
      <c r="X435" s="18">
        <v>1</v>
      </c>
      <c r="Y435" s="9">
        <v>8000</v>
      </c>
      <c r="Z435" s="19">
        <f t="shared" si="114"/>
        <v>0</v>
      </c>
      <c r="AA435" s="25">
        <v>2013.74</v>
      </c>
      <c r="AB435" s="30">
        <f t="shared" si="115"/>
        <v>208000</v>
      </c>
      <c r="AC435" s="30">
        <f t="shared" ref="AC435:AC466" si="125">$T435/AB435</f>
        <v>3.8461538461538464E-2</v>
      </c>
      <c r="AD435" s="31">
        <f t="shared" ref="AD435:AD466" si="126">AC435*$Q435</f>
        <v>5.3461538461538467</v>
      </c>
      <c r="AE435" s="31">
        <f t="shared" ref="AE435:AE466" si="127">AC435*$U435</f>
        <v>5.4615384615384617</v>
      </c>
      <c r="AG435" s="30">
        <f t="shared" si="116"/>
        <v>778000</v>
      </c>
      <c r="AH435" s="30">
        <f t="shared" si="122"/>
        <v>1.0282776349614395E-2</v>
      </c>
      <c r="AI435" s="31">
        <f t="shared" si="123"/>
        <v>1.4293059125964009</v>
      </c>
      <c r="AJ435" s="31">
        <f t="shared" si="124"/>
        <v>1.4601542416452442</v>
      </c>
      <c r="AK435" s="30">
        <f>IF(W435="si",($S435*'COSTOS DE CREDITOS'!$C$27)/DATA!$G435,"")</f>
        <v>54.922363131454851</v>
      </c>
      <c r="AL435" s="90">
        <f>IF(W435="si",'COSTOS DE CREDITOS'!$C$35,"")</f>
        <v>20.421138461538462</v>
      </c>
      <c r="AM435" s="30">
        <f t="shared" si="117"/>
        <v>492.30769230769232</v>
      </c>
      <c r="AN435" s="30">
        <f t="shared" si="118"/>
        <v>0</v>
      </c>
      <c r="AO435" s="30">
        <f t="shared" si="119"/>
        <v>567.6511939006856</v>
      </c>
      <c r="AP435" s="30">
        <f t="shared" si="120"/>
        <v>1446.0888060993143</v>
      </c>
      <c r="AQ435" s="19">
        <f t="shared" si="121"/>
        <v>0.71811098061284684</v>
      </c>
    </row>
    <row r="436" spans="1:43" x14ac:dyDescent="0.2">
      <c r="A436" s="23" t="s">
        <v>5665</v>
      </c>
      <c r="B436" s="6" t="s">
        <v>5671</v>
      </c>
      <c r="C436" s="6" t="s">
        <v>5670</v>
      </c>
      <c r="D436" s="2">
        <v>144545</v>
      </c>
      <c r="E436" s="2">
        <v>144621</v>
      </c>
      <c r="F436" s="3" t="s">
        <v>544</v>
      </c>
      <c r="G436" s="2">
        <v>6</v>
      </c>
      <c r="H436" s="2">
        <v>144625</v>
      </c>
      <c r="I436" s="3" t="s">
        <v>589</v>
      </c>
      <c r="J436" s="15">
        <v>44984</v>
      </c>
      <c r="K436" s="24">
        <v>1099498352</v>
      </c>
      <c r="L436" s="15">
        <v>44985</v>
      </c>
      <c r="M436" s="15">
        <v>44985</v>
      </c>
      <c r="N436" s="15"/>
      <c r="O436" s="26">
        <f>VLOOKUP(D436,quash!A$2:$I$7791,9,FALSE)</f>
        <v>4</v>
      </c>
      <c r="P436" s="7">
        <v>9000</v>
      </c>
      <c r="Q436" s="26">
        <v>146</v>
      </c>
      <c r="R436" s="19">
        <v>8.1278822863721623E-2</v>
      </c>
      <c r="S436" s="26">
        <v>16</v>
      </c>
      <c r="T436" s="7">
        <v>7000</v>
      </c>
      <c r="U436" s="2">
        <v>142</v>
      </c>
      <c r="V436" s="11">
        <v>1758.65</v>
      </c>
      <c r="W436" s="14" t="s">
        <v>5281</v>
      </c>
      <c r="X436" s="18">
        <v>1</v>
      </c>
      <c r="Y436" s="9">
        <v>7000</v>
      </c>
      <c r="Z436" s="19">
        <f t="shared" si="114"/>
        <v>0</v>
      </c>
      <c r="AA436" s="25">
        <v>1758.65</v>
      </c>
      <c r="AB436" s="30">
        <f t="shared" si="115"/>
        <v>263000</v>
      </c>
      <c r="AC436" s="30">
        <f t="shared" si="125"/>
        <v>2.6615969581749048E-2</v>
      </c>
      <c r="AD436" s="31">
        <f t="shared" si="126"/>
        <v>3.8859315589353609</v>
      </c>
      <c r="AE436" s="31">
        <f t="shared" si="127"/>
        <v>3.7794676806083647</v>
      </c>
      <c r="AG436" s="30">
        <f t="shared" si="116"/>
        <v>927000</v>
      </c>
      <c r="AH436" s="30">
        <f t="shared" si="122"/>
        <v>7.551240560949299E-3</v>
      </c>
      <c r="AI436" s="31">
        <f t="shared" si="123"/>
        <v>1.1024811218985977</v>
      </c>
      <c r="AJ436" s="31">
        <f t="shared" si="124"/>
        <v>1.0722761596548005</v>
      </c>
      <c r="AK436" s="30">
        <f>IF(W436="si",($S436*'COSTOS DE CREDITOS'!$C$27)/DATA!$G436,"")</f>
        <v>54.922363131454851</v>
      </c>
      <c r="AL436" s="90">
        <f>IF(W436="si",'COSTOS DE CREDITOS'!$C$35,"")</f>
        <v>20.421138461538462</v>
      </c>
      <c r="AM436" s="30">
        <f t="shared" si="117"/>
        <v>430.76923076923077</v>
      </c>
      <c r="AN436" s="30">
        <f t="shared" si="118"/>
        <v>0</v>
      </c>
      <c r="AO436" s="30">
        <f t="shared" si="119"/>
        <v>506.11273236222405</v>
      </c>
      <c r="AP436" s="30">
        <f t="shared" si="120"/>
        <v>1252.537267637776</v>
      </c>
      <c r="AQ436" s="19">
        <f t="shared" si="121"/>
        <v>0.71221520350142209</v>
      </c>
    </row>
    <row r="437" spans="1:43" x14ac:dyDescent="0.2">
      <c r="A437" s="23" t="s">
        <v>5665</v>
      </c>
      <c r="B437" s="6" t="s">
        <v>5671</v>
      </c>
      <c r="C437" s="6" t="s">
        <v>5670</v>
      </c>
      <c r="D437" s="2">
        <v>144564</v>
      </c>
      <c r="E437" s="2">
        <v>144621</v>
      </c>
      <c r="F437" s="3" t="s">
        <v>544</v>
      </c>
      <c r="G437" s="2">
        <v>6</v>
      </c>
      <c r="H437" s="2">
        <v>144626</v>
      </c>
      <c r="I437" s="3" t="s">
        <v>590</v>
      </c>
      <c r="J437" s="15">
        <v>44984</v>
      </c>
      <c r="K437" s="24">
        <v>1099510339</v>
      </c>
      <c r="L437" s="15">
        <v>44985</v>
      </c>
      <c r="M437" s="15">
        <v>44985</v>
      </c>
      <c r="N437" s="15"/>
      <c r="O437" s="26">
        <f>VLOOKUP(D437,quash!A$2:$I$7791,9,FALSE)</f>
        <v>4</v>
      </c>
      <c r="P437" s="7">
        <v>9000</v>
      </c>
      <c r="Q437" s="26">
        <v>146</v>
      </c>
      <c r="R437" s="19">
        <v>7.9000519063170377E-2</v>
      </c>
      <c r="S437" s="26">
        <v>16</v>
      </c>
      <c r="T437" s="7">
        <v>5000</v>
      </c>
      <c r="U437" s="2">
        <v>147</v>
      </c>
      <c r="V437" s="11">
        <v>1303.3399999999999</v>
      </c>
      <c r="W437" s="14" t="s">
        <v>5281</v>
      </c>
      <c r="X437" s="18">
        <v>1</v>
      </c>
      <c r="Y437" s="9">
        <v>5000</v>
      </c>
      <c r="Z437" s="19">
        <f t="shared" si="114"/>
        <v>0</v>
      </c>
      <c r="AA437" s="25">
        <v>1303.3399999999999</v>
      </c>
      <c r="AB437" s="30">
        <f t="shared" si="115"/>
        <v>263000</v>
      </c>
      <c r="AC437" s="30">
        <f t="shared" si="125"/>
        <v>1.9011406844106463E-2</v>
      </c>
      <c r="AD437" s="31">
        <f t="shared" si="126"/>
        <v>2.7756653992395437</v>
      </c>
      <c r="AE437" s="31">
        <f t="shared" si="127"/>
        <v>2.79467680608365</v>
      </c>
      <c r="AG437" s="30">
        <f t="shared" si="116"/>
        <v>927000</v>
      </c>
      <c r="AH437" s="30">
        <f t="shared" si="122"/>
        <v>5.3937432578209281E-3</v>
      </c>
      <c r="AI437" s="31">
        <f t="shared" si="123"/>
        <v>0.78748651564185546</v>
      </c>
      <c r="AJ437" s="31">
        <f t="shared" si="124"/>
        <v>0.79288025889967639</v>
      </c>
      <c r="AK437" s="30">
        <f>IF(W437="si",($S437*'COSTOS DE CREDITOS'!$C$27)/DATA!$G437,"")</f>
        <v>54.922363131454851</v>
      </c>
      <c r="AL437" s="90">
        <f>IF(W437="si",'COSTOS DE CREDITOS'!$C$35,"")</f>
        <v>20.421138461538462</v>
      </c>
      <c r="AM437" s="30">
        <f t="shared" si="117"/>
        <v>307.69230769230774</v>
      </c>
      <c r="AN437" s="30">
        <f t="shared" si="118"/>
        <v>0</v>
      </c>
      <c r="AO437" s="30">
        <f t="shared" si="119"/>
        <v>383.03580928530107</v>
      </c>
      <c r="AP437" s="30">
        <f t="shared" si="120"/>
        <v>920.30419071469885</v>
      </c>
      <c r="AQ437" s="19">
        <f t="shared" si="121"/>
        <v>0.70611213552465124</v>
      </c>
    </row>
    <row r="438" spans="1:43" x14ac:dyDescent="0.2">
      <c r="A438" s="23" t="s">
        <v>5665</v>
      </c>
      <c r="B438" s="6" t="s">
        <v>5671</v>
      </c>
      <c r="C438" s="6" t="s">
        <v>5670</v>
      </c>
      <c r="D438" s="2">
        <v>144543</v>
      </c>
      <c r="E438" s="2">
        <v>144621</v>
      </c>
      <c r="F438" s="3" t="s">
        <v>544</v>
      </c>
      <c r="G438" s="2">
        <v>6</v>
      </c>
      <c r="H438" s="2">
        <v>144628</v>
      </c>
      <c r="I438" s="3" t="s">
        <v>591</v>
      </c>
      <c r="J438" s="15">
        <v>44984</v>
      </c>
      <c r="K438" s="24">
        <v>1099493503</v>
      </c>
      <c r="L438" s="15">
        <v>44985</v>
      </c>
      <c r="M438" s="15">
        <v>44985</v>
      </c>
      <c r="N438" s="15"/>
      <c r="O438" s="26">
        <f>VLOOKUP(D438,quash!A$2:$I$7791,9,FALSE)</f>
        <v>4</v>
      </c>
      <c r="P438" s="7">
        <v>9000</v>
      </c>
      <c r="Q438" s="26">
        <v>146</v>
      </c>
      <c r="R438" s="19">
        <v>7.9000519063170377E-2</v>
      </c>
      <c r="S438" s="26">
        <v>16</v>
      </c>
      <c r="T438" s="7">
        <v>5000</v>
      </c>
      <c r="U438" s="2">
        <v>147</v>
      </c>
      <c r="V438" s="11">
        <v>1303.3399999999999</v>
      </c>
      <c r="W438" s="14" t="s">
        <v>5281</v>
      </c>
      <c r="X438" s="18">
        <v>1</v>
      </c>
      <c r="Y438" s="9">
        <v>5000</v>
      </c>
      <c r="Z438" s="19">
        <f t="shared" si="114"/>
        <v>0</v>
      </c>
      <c r="AA438" s="25">
        <v>1303.3399999999999</v>
      </c>
      <c r="AB438" s="30">
        <f t="shared" si="115"/>
        <v>263000</v>
      </c>
      <c r="AC438" s="30">
        <f t="shared" si="125"/>
        <v>1.9011406844106463E-2</v>
      </c>
      <c r="AD438" s="31">
        <f t="shared" si="126"/>
        <v>2.7756653992395437</v>
      </c>
      <c r="AE438" s="31">
        <f t="shared" si="127"/>
        <v>2.79467680608365</v>
      </c>
      <c r="AG438" s="30">
        <f t="shared" si="116"/>
        <v>927000</v>
      </c>
      <c r="AH438" s="30">
        <f t="shared" si="122"/>
        <v>5.3937432578209281E-3</v>
      </c>
      <c r="AI438" s="31">
        <f t="shared" si="123"/>
        <v>0.78748651564185546</v>
      </c>
      <c r="AJ438" s="31">
        <f t="shared" si="124"/>
        <v>0.79288025889967639</v>
      </c>
      <c r="AK438" s="30">
        <f>IF(W438="si",($S438*'COSTOS DE CREDITOS'!$C$27)/DATA!$G438,"")</f>
        <v>54.922363131454851</v>
      </c>
      <c r="AL438" s="90">
        <f>IF(W438="si",'COSTOS DE CREDITOS'!$C$35,"")</f>
        <v>20.421138461538462</v>
      </c>
      <c r="AM438" s="30">
        <f t="shared" si="117"/>
        <v>307.69230769230774</v>
      </c>
      <c r="AN438" s="30">
        <f t="shared" si="118"/>
        <v>0</v>
      </c>
      <c r="AO438" s="30">
        <f t="shared" si="119"/>
        <v>383.03580928530107</v>
      </c>
      <c r="AP438" s="30">
        <f t="shared" si="120"/>
        <v>920.30419071469885</v>
      </c>
      <c r="AQ438" s="19">
        <f t="shared" si="121"/>
        <v>0.70611213552465124</v>
      </c>
    </row>
    <row r="439" spans="1:43" x14ac:dyDescent="0.2">
      <c r="A439" s="23" t="s">
        <v>5665</v>
      </c>
      <c r="B439" s="6" t="s">
        <v>5682</v>
      </c>
      <c r="C439" s="6" t="s">
        <v>5670</v>
      </c>
      <c r="D439" s="2">
        <v>143510</v>
      </c>
      <c r="E439" s="2">
        <v>144818</v>
      </c>
      <c r="F439" s="3" t="s">
        <v>546</v>
      </c>
      <c r="G439" s="2">
        <v>6</v>
      </c>
      <c r="H439" s="2">
        <v>144826</v>
      </c>
      <c r="I439" s="3" t="s">
        <v>592</v>
      </c>
      <c r="J439" s="15">
        <v>44974</v>
      </c>
      <c r="K439" s="24">
        <v>1094691197</v>
      </c>
      <c r="L439" s="15">
        <v>44986</v>
      </c>
      <c r="M439" s="15">
        <v>44985</v>
      </c>
      <c r="N439" s="15"/>
      <c r="O439" s="26">
        <f>VLOOKUP(D439,quash!A$2:$I$7791,9,FALSE)</f>
        <v>1</v>
      </c>
      <c r="P439" s="7">
        <v>5000</v>
      </c>
      <c r="Q439" s="26">
        <v>147</v>
      </c>
      <c r="R439" s="19">
        <v>0.11226939921536</v>
      </c>
      <c r="S439" s="26">
        <v>16</v>
      </c>
      <c r="T439" s="7">
        <v>10000</v>
      </c>
      <c r="U439" s="2">
        <v>122</v>
      </c>
      <c r="V439" s="11">
        <v>2137.87</v>
      </c>
      <c r="W439" s="14" t="s">
        <v>5281</v>
      </c>
      <c r="X439" s="18">
        <v>1</v>
      </c>
      <c r="Y439" s="9">
        <v>10000</v>
      </c>
      <c r="Z439" s="19">
        <f t="shared" si="114"/>
        <v>0</v>
      </c>
      <c r="AA439" s="25">
        <v>2137.87</v>
      </c>
      <c r="AB439" s="30">
        <f t="shared" si="115"/>
        <v>462000</v>
      </c>
      <c r="AC439" s="30">
        <f t="shared" si="125"/>
        <v>2.1645021645021644E-2</v>
      </c>
      <c r="AD439" s="31">
        <f t="shared" si="126"/>
        <v>3.1818181818181817</v>
      </c>
      <c r="AE439" s="31">
        <f t="shared" si="127"/>
        <v>2.6406926406926408</v>
      </c>
      <c r="AG439" s="30">
        <f t="shared" si="116"/>
        <v>2427000</v>
      </c>
      <c r="AH439" s="30">
        <f t="shared" si="122"/>
        <v>4.1203131437989289E-3</v>
      </c>
      <c r="AI439" s="31">
        <f t="shared" si="123"/>
        <v>0.60568603213844252</v>
      </c>
      <c r="AJ439" s="31">
        <f t="shared" si="124"/>
        <v>0.50267820354346937</v>
      </c>
      <c r="AK439" s="30">
        <f>IF(W439="si",($S439*'COSTOS DE CREDITOS'!$C$27)/DATA!$G439,"")</f>
        <v>54.922363131454851</v>
      </c>
      <c r="AL439" s="90">
        <f>IF(W439="si",'COSTOS DE CREDITOS'!$C$35,"")</f>
        <v>20.421138461538462</v>
      </c>
      <c r="AM439" s="30">
        <f t="shared" si="117"/>
        <v>615.38461538461547</v>
      </c>
      <c r="AN439" s="30">
        <f t="shared" si="118"/>
        <v>0</v>
      </c>
      <c r="AO439" s="30">
        <f t="shared" si="119"/>
        <v>690.72811697760881</v>
      </c>
      <c r="AP439" s="30">
        <f t="shared" si="120"/>
        <v>1447.1418830223911</v>
      </c>
      <c r="AQ439" s="19">
        <f t="shared" si="121"/>
        <v>0.67690826992398567</v>
      </c>
    </row>
    <row r="440" spans="1:43" x14ac:dyDescent="0.2">
      <c r="A440" s="23" t="s">
        <v>5665</v>
      </c>
      <c r="B440" s="6" t="s">
        <v>5674</v>
      </c>
      <c r="C440" s="6" t="s">
        <v>5670</v>
      </c>
      <c r="D440" s="2">
        <v>144391</v>
      </c>
      <c r="E440" s="2">
        <v>144495</v>
      </c>
      <c r="F440" s="3" t="s">
        <v>593</v>
      </c>
      <c r="G440" s="2">
        <v>6</v>
      </c>
      <c r="H440" s="2">
        <v>144502</v>
      </c>
      <c r="I440" s="3" t="s">
        <v>594</v>
      </c>
      <c r="J440" s="15">
        <v>44982</v>
      </c>
      <c r="K440" s="24">
        <v>1098584002</v>
      </c>
      <c r="L440" s="15">
        <v>44985</v>
      </c>
      <c r="M440" s="15">
        <v>44985</v>
      </c>
      <c r="N440" s="15"/>
      <c r="O440" s="26">
        <f>VLOOKUP(D440,quash!A$2:$I$7791,9,FALSE)</f>
        <v>1</v>
      </c>
      <c r="P440" s="7">
        <v>12000</v>
      </c>
      <c r="Q440" s="26">
        <v>122</v>
      </c>
      <c r="R440" s="19">
        <v>5.2195789902393104E-2</v>
      </c>
      <c r="S440" s="26">
        <v>16</v>
      </c>
      <c r="T440" s="7">
        <v>7000</v>
      </c>
      <c r="U440" s="2">
        <v>142</v>
      </c>
      <c r="V440" s="11">
        <v>1758.65</v>
      </c>
      <c r="W440" s="14" t="s">
        <v>5281</v>
      </c>
      <c r="X440" s="18">
        <v>1</v>
      </c>
      <c r="Y440" s="9">
        <v>7000</v>
      </c>
      <c r="Z440" s="19">
        <f t="shared" si="114"/>
        <v>0</v>
      </c>
      <c r="AA440" s="25">
        <v>1758.65</v>
      </c>
      <c r="AB440" s="30">
        <f t="shared" si="115"/>
        <v>462000</v>
      </c>
      <c r="AC440" s="30">
        <f t="shared" si="125"/>
        <v>1.5151515151515152E-2</v>
      </c>
      <c r="AD440" s="31">
        <f t="shared" si="126"/>
        <v>1.8484848484848486</v>
      </c>
      <c r="AE440" s="31">
        <f t="shared" si="127"/>
        <v>2.1515151515151514</v>
      </c>
      <c r="AG440" s="30">
        <f t="shared" si="116"/>
        <v>2427000</v>
      </c>
      <c r="AH440" s="30">
        <f t="shared" si="122"/>
        <v>2.88421920065925E-3</v>
      </c>
      <c r="AI440" s="31">
        <f t="shared" si="123"/>
        <v>0.35187474248042849</v>
      </c>
      <c r="AJ440" s="31">
        <f t="shared" si="124"/>
        <v>0.40955912649361348</v>
      </c>
      <c r="AK440" s="30">
        <f>IF(W440="si",($S440*'COSTOS DE CREDITOS'!$C$27)/DATA!$G440,"")</f>
        <v>54.922363131454851</v>
      </c>
      <c r="AL440" s="90">
        <f>IF(W440="si",'COSTOS DE CREDITOS'!$C$35,"")</f>
        <v>20.421138461538462</v>
      </c>
      <c r="AM440" s="30">
        <f t="shared" si="117"/>
        <v>430.76923076923077</v>
      </c>
      <c r="AN440" s="30">
        <f t="shared" si="118"/>
        <v>0</v>
      </c>
      <c r="AO440" s="30">
        <f t="shared" si="119"/>
        <v>506.11273236222405</v>
      </c>
      <c r="AP440" s="30">
        <f t="shared" si="120"/>
        <v>1252.537267637776</v>
      </c>
      <c r="AQ440" s="19">
        <f t="shared" si="121"/>
        <v>0.71221520350142209</v>
      </c>
    </row>
    <row r="441" spans="1:43" x14ac:dyDescent="0.2">
      <c r="A441" s="23" t="s">
        <v>5665</v>
      </c>
      <c r="B441" s="6" t="s">
        <v>5682</v>
      </c>
      <c r="C441" s="6" t="s">
        <v>5670</v>
      </c>
      <c r="D441" s="2">
        <v>143562</v>
      </c>
      <c r="E441" s="2">
        <v>144818</v>
      </c>
      <c r="F441" s="3" t="s">
        <v>546</v>
      </c>
      <c r="G441" s="2">
        <v>6</v>
      </c>
      <c r="H441" s="2">
        <v>144824</v>
      </c>
      <c r="I441" s="3" t="s">
        <v>595</v>
      </c>
      <c r="J441" s="15">
        <v>44974</v>
      </c>
      <c r="K441" s="24">
        <v>1094692314</v>
      </c>
      <c r="L441" s="15">
        <v>44985</v>
      </c>
      <c r="M441" s="15">
        <v>44985</v>
      </c>
      <c r="N441" s="15"/>
      <c r="O441" s="26">
        <f>VLOOKUP(D441,quash!A$2:$I$7791,9,FALSE)</f>
        <v>1</v>
      </c>
      <c r="P441" s="7">
        <v>9000</v>
      </c>
      <c r="Q441" s="26">
        <v>132</v>
      </c>
      <c r="R441" s="19">
        <v>5.4760762473099051E-2</v>
      </c>
      <c r="S441" s="26">
        <v>16</v>
      </c>
      <c r="T441" s="7">
        <v>8000</v>
      </c>
      <c r="U441" s="2">
        <v>142</v>
      </c>
      <c r="V441" s="11">
        <v>2013.74</v>
      </c>
      <c r="W441" s="14" t="s">
        <v>5281</v>
      </c>
      <c r="X441" s="18">
        <v>1</v>
      </c>
      <c r="Y441" s="9">
        <v>8000</v>
      </c>
      <c r="Z441" s="19">
        <f t="shared" si="114"/>
        <v>0</v>
      </c>
      <c r="AA441" s="25">
        <v>2013.74</v>
      </c>
      <c r="AB441" s="30">
        <f t="shared" si="115"/>
        <v>462000</v>
      </c>
      <c r="AC441" s="30">
        <f t="shared" si="125"/>
        <v>1.7316017316017316E-2</v>
      </c>
      <c r="AD441" s="31">
        <f t="shared" si="126"/>
        <v>2.2857142857142856</v>
      </c>
      <c r="AE441" s="31">
        <f t="shared" si="127"/>
        <v>2.4588744588744587</v>
      </c>
      <c r="AG441" s="30">
        <f t="shared" si="116"/>
        <v>2427000</v>
      </c>
      <c r="AH441" s="30">
        <f t="shared" si="122"/>
        <v>3.296250515039143E-3</v>
      </c>
      <c r="AI441" s="31">
        <f t="shared" si="123"/>
        <v>0.43510506798516685</v>
      </c>
      <c r="AJ441" s="31">
        <f t="shared" si="124"/>
        <v>0.4680675731355583</v>
      </c>
      <c r="AK441" s="30">
        <f>IF(W441="si",($S441*'COSTOS DE CREDITOS'!$C$27)/DATA!$G441,"")</f>
        <v>54.922363131454851</v>
      </c>
      <c r="AL441" s="90">
        <f>IF(W441="si",'COSTOS DE CREDITOS'!$C$35,"")</f>
        <v>20.421138461538462</v>
      </c>
      <c r="AM441" s="30">
        <f t="shared" si="117"/>
        <v>492.30769230769232</v>
      </c>
      <c r="AN441" s="30">
        <f t="shared" si="118"/>
        <v>0</v>
      </c>
      <c r="AO441" s="30">
        <f t="shared" si="119"/>
        <v>567.6511939006856</v>
      </c>
      <c r="AP441" s="30">
        <f t="shared" si="120"/>
        <v>1446.0888060993143</v>
      </c>
      <c r="AQ441" s="19">
        <f t="shared" si="121"/>
        <v>0.71811098061284684</v>
      </c>
    </row>
    <row r="442" spans="1:43" x14ac:dyDescent="0.2">
      <c r="A442" s="23" t="s">
        <v>5665</v>
      </c>
      <c r="B442" s="6" t="s">
        <v>5671</v>
      </c>
      <c r="C442" s="6" t="s">
        <v>5670</v>
      </c>
      <c r="D442" s="2">
        <v>144541</v>
      </c>
      <c r="E442" s="2">
        <v>144621</v>
      </c>
      <c r="F442" s="3" t="s">
        <v>544</v>
      </c>
      <c r="G442" s="2">
        <v>6</v>
      </c>
      <c r="H442" s="2">
        <v>144622</v>
      </c>
      <c r="I442" s="3" t="s">
        <v>596</v>
      </c>
      <c r="J442" s="15">
        <v>44984</v>
      </c>
      <c r="K442" s="24">
        <v>1099492258</v>
      </c>
      <c r="L442" s="15">
        <v>44985</v>
      </c>
      <c r="M442" s="15">
        <v>44985</v>
      </c>
      <c r="N442" s="15"/>
      <c r="O442" s="26">
        <f>VLOOKUP(D442,quash!A$2:$I$7791,9,FALSE)</f>
        <v>4</v>
      </c>
      <c r="P442" s="7">
        <v>9000</v>
      </c>
      <c r="Q442" s="26">
        <v>146</v>
      </c>
      <c r="R442" s="19">
        <v>8.1278822863721623E-2</v>
      </c>
      <c r="S442" s="26">
        <v>16</v>
      </c>
      <c r="T442" s="7">
        <v>7000</v>
      </c>
      <c r="U442" s="2">
        <v>142</v>
      </c>
      <c r="V442" s="11">
        <v>1758.65</v>
      </c>
      <c r="W442" s="14" t="s">
        <v>5281</v>
      </c>
      <c r="X442" s="18">
        <v>1</v>
      </c>
      <c r="Y442" s="9">
        <v>7000</v>
      </c>
      <c r="Z442" s="19">
        <f t="shared" si="114"/>
        <v>0</v>
      </c>
      <c r="AA442" s="25">
        <v>1758.65</v>
      </c>
      <c r="AB442" s="30">
        <f t="shared" si="115"/>
        <v>263000</v>
      </c>
      <c r="AC442" s="30">
        <f t="shared" si="125"/>
        <v>2.6615969581749048E-2</v>
      </c>
      <c r="AD442" s="31">
        <f t="shared" si="126"/>
        <v>3.8859315589353609</v>
      </c>
      <c r="AE442" s="31">
        <f t="shared" si="127"/>
        <v>3.7794676806083647</v>
      </c>
      <c r="AG442" s="30">
        <f t="shared" si="116"/>
        <v>927000</v>
      </c>
      <c r="AH442" s="30">
        <f t="shared" si="122"/>
        <v>7.551240560949299E-3</v>
      </c>
      <c r="AI442" s="31">
        <f t="shared" si="123"/>
        <v>1.1024811218985977</v>
      </c>
      <c r="AJ442" s="31">
        <f t="shared" si="124"/>
        <v>1.0722761596548005</v>
      </c>
      <c r="AK442" s="30">
        <f>IF(W442="si",($S442*'COSTOS DE CREDITOS'!$C$27)/DATA!$G442,"")</f>
        <v>54.922363131454851</v>
      </c>
      <c r="AL442" s="90">
        <f>IF(W442="si",'COSTOS DE CREDITOS'!$C$35,"")</f>
        <v>20.421138461538462</v>
      </c>
      <c r="AM442" s="30">
        <f t="shared" si="117"/>
        <v>430.76923076923077</v>
      </c>
      <c r="AN442" s="30">
        <f t="shared" si="118"/>
        <v>0</v>
      </c>
      <c r="AO442" s="30">
        <f t="shared" si="119"/>
        <v>506.11273236222405</v>
      </c>
      <c r="AP442" s="30">
        <f t="shared" si="120"/>
        <v>1252.537267637776</v>
      </c>
      <c r="AQ442" s="19">
        <f t="shared" si="121"/>
        <v>0.71221520350142209</v>
      </c>
    </row>
    <row r="443" spans="1:43" x14ac:dyDescent="0.2">
      <c r="A443" s="23" t="s">
        <v>5665</v>
      </c>
      <c r="B443" s="6" t="s">
        <v>5675</v>
      </c>
      <c r="C443" s="6" t="s">
        <v>5667</v>
      </c>
      <c r="D443" s="2">
        <v>143696</v>
      </c>
      <c r="E443" s="2">
        <v>145089</v>
      </c>
      <c r="F443" s="3" t="s">
        <v>597</v>
      </c>
      <c r="G443" s="2">
        <v>7</v>
      </c>
      <c r="H443" s="2">
        <v>145100</v>
      </c>
      <c r="I443" s="3" t="s">
        <v>598</v>
      </c>
      <c r="J443" s="15">
        <v>44977</v>
      </c>
      <c r="K443" s="24">
        <v>1095853113</v>
      </c>
      <c r="L443" s="15">
        <v>44986</v>
      </c>
      <c r="M443" s="15">
        <v>45016</v>
      </c>
      <c r="N443" s="15"/>
      <c r="O443" s="26">
        <f>VLOOKUP(D443,quash!A$2:$I$7791,9,FALSE)</f>
        <v>4</v>
      </c>
      <c r="P443" s="7">
        <v>10000</v>
      </c>
      <c r="Q443" s="26">
        <v>132</v>
      </c>
      <c r="R443" s="19">
        <v>5.8283715876113903E-2</v>
      </c>
      <c r="S443" s="26">
        <v>16</v>
      </c>
      <c r="T443" s="7">
        <v>6000</v>
      </c>
      <c r="U443" s="2">
        <v>142</v>
      </c>
      <c r="V443" s="11">
        <v>1503.37</v>
      </c>
      <c r="W443" s="14" t="s">
        <v>5281</v>
      </c>
      <c r="X443" s="18">
        <v>1</v>
      </c>
      <c r="Y443" s="9">
        <v>6000</v>
      </c>
      <c r="Z443" s="19">
        <f t="shared" si="114"/>
        <v>0</v>
      </c>
      <c r="AA443" s="25">
        <v>1503.37</v>
      </c>
      <c r="AB443" s="30">
        <f t="shared" si="115"/>
        <v>225000</v>
      </c>
      <c r="AC443" s="30">
        <f t="shared" si="125"/>
        <v>2.6666666666666668E-2</v>
      </c>
      <c r="AD443" s="31">
        <f t="shared" si="126"/>
        <v>3.52</v>
      </c>
      <c r="AE443" s="31">
        <f t="shared" si="127"/>
        <v>3.7866666666666671</v>
      </c>
      <c r="AG443" s="30">
        <f t="shared" si="116"/>
        <v>927000</v>
      </c>
      <c r="AH443" s="30">
        <f t="shared" si="122"/>
        <v>6.4724919093851136E-3</v>
      </c>
      <c r="AI443" s="31">
        <f t="shared" si="123"/>
        <v>0.85436893203883502</v>
      </c>
      <c r="AJ443" s="31">
        <f t="shared" si="124"/>
        <v>0.91909385113268616</v>
      </c>
      <c r="AK443" s="30">
        <f>IF(W443="si",($S443*'COSTOS DE CREDITOS'!$C$27)/DATA!$G443,"")</f>
        <v>47.07631125553273</v>
      </c>
      <c r="AL443" s="90">
        <f>IF(W443="si",'COSTOS DE CREDITOS'!$C$35,"")</f>
        <v>20.421138461538462</v>
      </c>
      <c r="AM443" s="30">
        <f t="shared" si="117"/>
        <v>369.23076923076923</v>
      </c>
      <c r="AN443" s="30">
        <f t="shared" si="118"/>
        <v>0</v>
      </c>
      <c r="AO443" s="30">
        <f t="shared" si="119"/>
        <v>436.72821894784045</v>
      </c>
      <c r="AP443" s="30">
        <f t="shared" si="120"/>
        <v>1066.6417810521593</v>
      </c>
      <c r="AQ443" s="19">
        <f t="shared" si="121"/>
        <v>0.70950050955663568</v>
      </c>
    </row>
    <row r="444" spans="1:43" x14ac:dyDescent="0.2">
      <c r="A444" s="23" t="s">
        <v>5665</v>
      </c>
      <c r="B444" s="6" t="s">
        <v>5669</v>
      </c>
      <c r="C444" s="6" t="s">
        <v>5670</v>
      </c>
      <c r="D444" s="2">
        <v>142289</v>
      </c>
      <c r="E444" s="2">
        <v>145125</v>
      </c>
      <c r="F444" s="3" t="s">
        <v>599</v>
      </c>
      <c r="G444" s="2">
        <v>8</v>
      </c>
      <c r="H444" s="2">
        <v>145132</v>
      </c>
      <c r="I444" s="3" t="s">
        <v>600</v>
      </c>
      <c r="J444" s="15">
        <v>44960</v>
      </c>
      <c r="K444" s="24">
        <v>1087438354</v>
      </c>
      <c r="L444" s="15">
        <v>44987</v>
      </c>
      <c r="M444" s="15">
        <v>45016</v>
      </c>
      <c r="N444" s="15"/>
      <c r="O444" s="26" t="e">
        <f>VLOOKUP(D444,quash!A$2:$I$7791,9,FALSE)</f>
        <v>#N/A</v>
      </c>
      <c r="P444" s="7">
        <v>5000</v>
      </c>
      <c r="Q444" s="26">
        <v>147</v>
      </c>
      <c r="R444" s="19">
        <v>5.8283715876113994E-2</v>
      </c>
      <c r="S444" s="26">
        <v>16</v>
      </c>
      <c r="T444" s="7">
        <v>10000</v>
      </c>
      <c r="U444" s="2">
        <v>142</v>
      </c>
      <c r="V444" s="11">
        <v>2510.34</v>
      </c>
      <c r="W444" s="14" t="s">
        <v>5281</v>
      </c>
      <c r="X444" s="18">
        <v>1</v>
      </c>
      <c r="Y444" s="9">
        <v>10000</v>
      </c>
      <c r="Z444" s="19">
        <f t="shared" si="114"/>
        <v>0</v>
      </c>
      <c r="AA444" s="25">
        <v>2510.34</v>
      </c>
      <c r="AB444" s="30">
        <f t="shared" si="115"/>
        <v>824000</v>
      </c>
      <c r="AC444" s="30">
        <f t="shared" si="125"/>
        <v>1.2135922330097087E-2</v>
      </c>
      <c r="AD444" s="31">
        <f t="shared" si="126"/>
        <v>1.7839805825242718</v>
      </c>
      <c r="AE444" s="31">
        <f t="shared" si="127"/>
        <v>1.7233009708737863</v>
      </c>
      <c r="AG444" s="30">
        <f t="shared" si="116"/>
        <v>6126000</v>
      </c>
      <c r="AH444" s="30">
        <f t="shared" si="122"/>
        <v>1.632386549134835E-3</v>
      </c>
      <c r="AI444" s="31">
        <f t="shared" si="123"/>
        <v>0.23996082272282074</v>
      </c>
      <c r="AJ444" s="31">
        <f t="shared" si="124"/>
        <v>0.23179888997714657</v>
      </c>
      <c r="AK444" s="30">
        <f>IF(W444="si",($S444*'COSTOS DE CREDITOS'!$C$27)/DATA!$G444,"")</f>
        <v>41.191772348591137</v>
      </c>
      <c r="AL444" s="90">
        <f>IF(W444="si",'COSTOS DE CREDITOS'!$C$35,"")</f>
        <v>20.421138461538462</v>
      </c>
      <c r="AM444" s="30">
        <f t="shared" si="117"/>
        <v>615.38461538461547</v>
      </c>
      <c r="AN444" s="30">
        <f t="shared" si="118"/>
        <v>0</v>
      </c>
      <c r="AO444" s="30">
        <f t="shared" si="119"/>
        <v>676.99752619474509</v>
      </c>
      <c r="AP444" s="30">
        <f t="shared" si="120"/>
        <v>1833.3424738052549</v>
      </c>
      <c r="AQ444" s="19">
        <f t="shared" si="121"/>
        <v>0.73031640088802907</v>
      </c>
    </row>
    <row r="445" spans="1:43" x14ac:dyDescent="0.2">
      <c r="A445" s="23" t="s">
        <v>5665</v>
      </c>
      <c r="B445" s="6" t="s">
        <v>5669</v>
      </c>
      <c r="C445" s="6" t="s">
        <v>5670</v>
      </c>
      <c r="D445" s="2">
        <v>144599</v>
      </c>
      <c r="E445" s="2">
        <v>145125</v>
      </c>
      <c r="F445" s="3" t="s">
        <v>599</v>
      </c>
      <c r="G445" s="2">
        <v>8</v>
      </c>
      <c r="H445" s="2">
        <v>145133</v>
      </c>
      <c r="I445" s="3" t="s">
        <v>601</v>
      </c>
      <c r="J445" s="15">
        <v>44985</v>
      </c>
      <c r="K445" s="24">
        <v>1100721750</v>
      </c>
      <c r="L445" s="15">
        <v>44987</v>
      </c>
      <c r="M445" s="15">
        <v>45016</v>
      </c>
      <c r="N445" s="15"/>
      <c r="O445" s="26" t="e">
        <f>VLOOKUP(D445,quash!A$2:$I$7791,9,FALSE)</f>
        <v>#N/A</v>
      </c>
      <c r="P445" s="7">
        <v>14000</v>
      </c>
      <c r="Q445" s="26">
        <v>117</v>
      </c>
      <c r="R445" s="19">
        <v>3.7338901947233501E-2</v>
      </c>
      <c r="S445" s="26">
        <v>16</v>
      </c>
      <c r="T445" s="7">
        <v>5000</v>
      </c>
      <c r="U445" s="2">
        <v>147</v>
      </c>
      <c r="V445" s="11">
        <v>1303.3399999999999</v>
      </c>
      <c r="W445" s="14" t="s">
        <v>5281</v>
      </c>
      <c r="X445" s="18">
        <v>1</v>
      </c>
      <c r="Y445" s="9">
        <v>5000</v>
      </c>
      <c r="Z445" s="19">
        <f t="shared" si="114"/>
        <v>0</v>
      </c>
      <c r="AA445" s="25">
        <v>1303.3399999999999</v>
      </c>
      <c r="AB445" s="30">
        <f t="shared" si="115"/>
        <v>824000</v>
      </c>
      <c r="AC445" s="30">
        <f t="shared" si="125"/>
        <v>6.0679611650485436E-3</v>
      </c>
      <c r="AD445" s="31">
        <f t="shared" si="126"/>
        <v>0.70995145631067957</v>
      </c>
      <c r="AE445" s="31">
        <f t="shared" si="127"/>
        <v>0.89199029126213591</v>
      </c>
      <c r="AG445" s="30">
        <f t="shared" si="116"/>
        <v>6126000</v>
      </c>
      <c r="AH445" s="30">
        <f t="shared" si="122"/>
        <v>8.1619327456741752E-4</v>
      </c>
      <c r="AI445" s="31">
        <f t="shared" si="123"/>
        <v>9.5494613124387853E-2</v>
      </c>
      <c r="AJ445" s="31">
        <f t="shared" si="124"/>
        <v>0.11998041136141037</v>
      </c>
      <c r="AK445" s="30">
        <f>IF(W445="si",($S445*'COSTOS DE CREDITOS'!$C$27)/DATA!$G445,"")</f>
        <v>41.191772348591137</v>
      </c>
      <c r="AL445" s="90">
        <f>IF(W445="si",'COSTOS DE CREDITOS'!$C$35,"")</f>
        <v>20.421138461538462</v>
      </c>
      <c r="AM445" s="30">
        <f t="shared" si="117"/>
        <v>307.69230769230774</v>
      </c>
      <c r="AN445" s="30">
        <f t="shared" si="118"/>
        <v>0</v>
      </c>
      <c r="AO445" s="30">
        <f t="shared" si="119"/>
        <v>369.30521850243736</v>
      </c>
      <c r="AP445" s="30">
        <f t="shared" si="120"/>
        <v>934.03478149756256</v>
      </c>
      <c r="AQ445" s="19">
        <f t="shared" si="121"/>
        <v>0.71664706177786508</v>
      </c>
    </row>
    <row r="446" spans="1:43" x14ac:dyDescent="0.2">
      <c r="A446" s="23" t="s">
        <v>5665</v>
      </c>
      <c r="B446" s="6" t="s">
        <v>5666</v>
      </c>
      <c r="C446" s="6" t="s">
        <v>5667</v>
      </c>
      <c r="D446" s="2">
        <v>144876</v>
      </c>
      <c r="E446" s="2">
        <v>145249</v>
      </c>
      <c r="F446" s="3" t="s">
        <v>602</v>
      </c>
      <c r="G446" s="2">
        <v>6</v>
      </c>
      <c r="H446" s="2">
        <v>145280</v>
      </c>
      <c r="I446" s="3" t="s">
        <v>603</v>
      </c>
      <c r="J446" s="15">
        <v>44985</v>
      </c>
      <c r="K446" s="24">
        <v>1101395852</v>
      </c>
      <c r="L446" s="15">
        <v>44991</v>
      </c>
      <c r="M446" s="15">
        <v>45016</v>
      </c>
      <c r="N446" s="15"/>
      <c r="O446" s="26" t="e">
        <f>VLOOKUP(D446,quash!A$2:$I$7791,9,FALSE)</f>
        <v>#N/A</v>
      </c>
      <c r="P446" s="7">
        <v>10000</v>
      </c>
      <c r="Q446" s="26">
        <v>90</v>
      </c>
      <c r="R446" s="19">
        <v>5.9818464604665302E-3</v>
      </c>
      <c r="S446" s="26">
        <v>16</v>
      </c>
      <c r="T446" s="7">
        <v>10000</v>
      </c>
      <c r="U446" s="2">
        <v>142</v>
      </c>
      <c r="V446" s="11">
        <v>2510.34</v>
      </c>
      <c r="W446" s="14" t="s">
        <v>5281</v>
      </c>
      <c r="X446" s="18">
        <v>1</v>
      </c>
      <c r="Y446" s="9">
        <v>10000</v>
      </c>
      <c r="Z446" s="19">
        <f t="shared" si="114"/>
        <v>0</v>
      </c>
      <c r="AA446" s="25">
        <v>2510.34</v>
      </c>
      <c r="AB446" s="30">
        <f t="shared" si="115"/>
        <v>824000</v>
      </c>
      <c r="AC446" s="30">
        <f t="shared" si="125"/>
        <v>1.2135922330097087E-2</v>
      </c>
      <c r="AD446" s="31">
        <f t="shared" si="126"/>
        <v>1.0922330097087378</v>
      </c>
      <c r="AE446" s="31">
        <f t="shared" si="127"/>
        <v>1.7233009708737863</v>
      </c>
      <c r="AG446" s="30">
        <f t="shared" si="116"/>
        <v>6126000</v>
      </c>
      <c r="AH446" s="30">
        <f t="shared" si="122"/>
        <v>1.632386549134835E-3</v>
      </c>
      <c r="AI446" s="31">
        <f t="shared" si="123"/>
        <v>0.14691478942213515</v>
      </c>
      <c r="AJ446" s="31">
        <f t="shared" si="124"/>
        <v>0.23179888997714657</v>
      </c>
      <c r="AK446" s="30">
        <f>IF(W446="si",($S446*'COSTOS DE CREDITOS'!$C$27)/DATA!$G446,"")</f>
        <v>54.922363131454851</v>
      </c>
      <c r="AL446" s="90">
        <f>IF(W446="si",'COSTOS DE CREDITOS'!$C$35,"")</f>
        <v>20.421138461538462</v>
      </c>
      <c r="AM446" s="30">
        <f t="shared" si="117"/>
        <v>615.38461538461547</v>
      </c>
      <c r="AN446" s="30">
        <f t="shared" si="118"/>
        <v>0</v>
      </c>
      <c r="AO446" s="30">
        <f t="shared" si="119"/>
        <v>690.72811697760881</v>
      </c>
      <c r="AP446" s="30">
        <f t="shared" si="120"/>
        <v>1819.6118830223913</v>
      </c>
      <c r="AQ446" s="19">
        <f t="shared" si="121"/>
        <v>0.72484678689834492</v>
      </c>
    </row>
    <row r="447" spans="1:43" x14ac:dyDescent="0.2">
      <c r="A447" s="23" t="s">
        <v>5665</v>
      </c>
      <c r="B447" s="6" t="s">
        <v>5666</v>
      </c>
      <c r="C447" s="6" t="s">
        <v>5667</v>
      </c>
      <c r="D447" s="2">
        <v>145183</v>
      </c>
      <c r="E447" s="2">
        <v>145249</v>
      </c>
      <c r="F447" s="3" t="s">
        <v>602</v>
      </c>
      <c r="G447" s="2">
        <v>6</v>
      </c>
      <c r="H447" s="2">
        <v>145281</v>
      </c>
      <c r="I447" s="3" t="s">
        <v>604</v>
      </c>
      <c r="J447" s="15">
        <v>44987</v>
      </c>
      <c r="K447" s="24">
        <v>1102945428</v>
      </c>
      <c r="L447" s="15">
        <v>44991</v>
      </c>
      <c r="M447" s="15">
        <v>45016</v>
      </c>
      <c r="N447" s="15"/>
      <c r="O447" s="26" t="e">
        <f>VLOOKUP(D447,quash!A$2:$I$7791,9,FALSE)</f>
        <v>#N/A</v>
      </c>
      <c r="P447" s="7">
        <v>10000</v>
      </c>
      <c r="Q447" s="26">
        <v>100</v>
      </c>
      <c r="R447" s="19">
        <v>1.82981294070719E-2</v>
      </c>
      <c r="S447" s="26">
        <v>16</v>
      </c>
      <c r="T447" s="7">
        <v>10000</v>
      </c>
      <c r="U447" s="2">
        <v>142</v>
      </c>
      <c r="V447" s="11">
        <v>2510.34</v>
      </c>
      <c r="W447" s="14" t="s">
        <v>5281</v>
      </c>
      <c r="X447" s="18">
        <v>1</v>
      </c>
      <c r="Y447" s="9">
        <v>10000</v>
      </c>
      <c r="Z447" s="19">
        <f t="shared" si="114"/>
        <v>0</v>
      </c>
      <c r="AA447" s="25">
        <v>2510.34</v>
      </c>
      <c r="AB447" s="30">
        <f t="shared" si="115"/>
        <v>824000</v>
      </c>
      <c r="AC447" s="30">
        <f t="shared" si="125"/>
        <v>1.2135922330097087E-2</v>
      </c>
      <c r="AD447" s="31">
        <f t="shared" si="126"/>
        <v>1.2135922330097086</v>
      </c>
      <c r="AE447" s="31">
        <f t="shared" si="127"/>
        <v>1.7233009708737863</v>
      </c>
      <c r="AG447" s="30">
        <f t="shared" si="116"/>
        <v>6126000</v>
      </c>
      <c r="AH447" s="30">
        <f t="shared" si="122"/>
        <v>1.632386549134835E-3</v>
      </c>
      <c r="AI447" s="31">
        <f t="shared" si="123"/>
        <v>0.16323865491348349</v>
      </c>
      <c r="AJ447" s="31">
        <f t="shared" si="124"/>
        <v>0.23179888997714657</v>
      </c>
      <c r="AK447" s="30">
        <f>IF(W447="si",($S447*'COSTOS DE CREDITOS'!$C$27)/DATA!$G447,"")</f>
        <v>54.922363131454851</v>
      </c>
      <c r="AL447" s="90">
        <f>IF(W447="si",'COSTOS DE CREDITOS'!$C$35,"")</f>
        <v>20.421138461538462</v>
      </c>
      <c r="AM447" s="30">
        <f t="shared" si="117"/>
        <v>615.38461538461547</v>
      </c>
      <c r="AN447" s="30">
        <f t="shared" si="118"/>
        <v>0</v>
      </c>
      <c r="AO447" s="30">
        <f t="shared" si="119"/>
        <v>690.72811697760881</v>
      </c>
      <c r="AP447" s="30">
        <f t="shared" si="120"/>
        <v>1819.6118830223913</v>
      </c>
      <c r="AQ447" s="19">
        <f t="shared" si="121"/>
        <v>0.72484678689834492</v>
      </c>
    </row>
    <row r="448" spans="1:43" x14ac:dyDescent="0.2">
      <c r="A448" s="23" t="s">
        <v>5665</v>
      </c>
      <c r="B448" s="6" t="s">
        <v>5679</v>
      </c>
      <c r="C448" s="6" t="s">
        <v>5680</v>
      </c>
      <c r="D448" s="4">
        <v>145312</v>
      </c>
      <c r="E448" s="4">
        <v>145337</v>
      </c>
      <c r="F448" s="5" t="s">
        <v>606</v>
      </c>
      <c r="G448" s="2">
        <v>10</v>
      </c>
      <c r="H448" s="4">
        <v>145338</v>
      </c>
      <c r="I448" s="5" t="s">
        <v>607</v>
      </c>
      <c r="J448" s="15">
        <v>44988</v>
      </c>
      <c r="K448" s="24">
        <v>1103579674</v>
      </c>
      <c r="L448" s="15">
        <v>44991</v>
      </c>
      <c r="M448" s="15">
        <v>45016</v>
      </c>
      <c r="N448" s="15"/>
      <c r="O448" s="26" t="e">
        <f>VLOOKUP(D448,quash!A$2:$I$7791,9,FALSE)</f>
        <v>#N/A</v>
      </c>
      <c r="P448" s="7">
        <v>5000</v>
      </c>
      <c r="Q448" s="26">
        <v>147</v>
      </c>
      <c r="R448" s="19">
        <v>0.11226939921536001</v>
      </c>
      <c r="S448" s="93">
        <v>26</v>
      </c>
      <c r="T448" s="8">
        <v>5000</v>
      </c>
      <c r="U448" s="4">
        <v>147</v>
      </c>
      <c r="V448" s="10">
        <v>1303.3399999999999</v>
      </c>
      <c r="W448" s="14" t="s">
        <v>5281</v>
      </c>
      <c r="X448" s="18">
        <v>0.35871750728689039</v>
      </c>
      <c r="Y448" s="9">
        <v>1793.587536434452</v>
      </c>
      <c r="Z448" s="19">
        <f t="shared" si="114"/>
        <v>-0.64128249271310955</v>
      </c>
      <c r="AA448" s="25">
        <v>467.53087594729567</v>
      </c>
      <c r="AB448" s="30">
        <f t="shared" si="115"/>
        <v>824000</v>
      </c>
      <c r="AC448" s="30">
        <f t="shared" si="125"/>
        <v>6.0679611650485436E-3</v>
      </c>
      <c r="AD448" s="31">
        <f t="shared" si="126"/>
        <v>0.89199029126213591</v>
      </c>
      <c r="AE448" s="31">
        <f t="shared" si="127"/>
        <v>0.89199029126213591</v>
      </c>
      <c r="AG448" s="30">
        <f t="shared" si="116"/>
        <v>6126000</v>
      </c>
      <c r="AH448" s="30">
        <f t="shared" si="122"/>
        <v>8.1619327456741752E-4</v>
      </c>
      <c r="AI448" s="31">
        <f t="shared" si="123"/>
        <v>0.11998041136141037</v>
      </c>
      <c r="AJ448" s="31">
        <f t="shared" si="124"/>
        <v>0.11998041136141037</v>
      </c>
      <c r="AK448" s="30">
        <f>IF(W448="si",($S448*'COSTOS DE CREDITOS'!$C$27)/DATA!$G448,"")</f>
        <v>53.549304053168477</v>
      </c>
      <c r="AL448" s="90">
        <f>IF(W448="si",'COSTOS DE CREDITOS'!$C$35,"")</f>
        <v>20.421138461538462</v>
      </c>
      <c r="AM448" s="30">
        <f t="shared" si="117"/>
        <v>500</v>
      </c>
      <c r="AN448" s="30">
        <f t="shared" si="118"/>
        <v>3206.412463565548</v>
      </c>
      <c r="AO448" s="30">
        <f t="shared" si="119"/>
        <v>3780.382906080255</v>
      </c>
      <c r="AP448" s="30">
        <f t="shared" si="120"/>
        <v>-3312.8520301329595</v>
      </c>
      <c r="AQ448" s="19">
        <f t="shared" si="121"/>
        <v>-7.0858465195920326</v>
      </c>
    </row>
    <row r="449" spans="1:43" x14ac:dyDescent="0.2">
      <c r="A449" s="23" t="s">
        <v>5665</v>
      </c>
      <c r="B449" s="6" t="s">
        <v>5683</v>
      </c>
      <c r="C449" s="6" t="s">
        <v>5670</v>
      </c>
      <c r="D449" s="4">
        <v>144530</v>
      </c>
      <c r="E449" s="4">
        <v>145379</v>
      </c>
      <c r="F449" s="5" t="s">
        <v>608</v>
      </c>
      <c r="G449" s="2">
        <v>7</v>
      </c>
      <c r="H449" s="4">
        <v>145380</v>
      </c>
      <c r="I449" s="5" t="s">
        <v>609</v>
      </c>
      <c r="J449" s="15">
        <v>44984</v>
      </c>
      <c r="K449" s="24">
        <v>1099450683</v>
      </c>
      <c r="L449" s="15">
        <v>44991</v>
      </c>
      <c r="M449" s="15">
        <v>45016</v>
      </c>
      <c r="N449" s="15"/>
      <c r="O449" s="26" t="e">
        <f>VLOOKUP(D449,quash!A$2:$I$7791,9,FALSE)</f>
        <v>#N/A</v>
      </c>
      <c r="P449" s="7">
        <v>9000</v>
      </c>
      <c r="Q449" s="26">
        <v>134</v>
      </c>
      <c r="R449" s="19">
        <v>5.7767754488533454E-2</v>
      </c>
      <c r="S449" s="93">
        <v>26</v>
      </c>
      <c r="T449" s="8">
        <v>10000</v>
      </c>
      <c r="U449" s="4">
        <v>142</v>
      </c>
      <c r="V449" s="10">
        <v>2510.34</v>
      </c>
      <c r="W449" s="14" t="s">
        <v>5281</v>
      </c>
      <c r="X449" s="18">
        <v>0.240800493033928</v>
      </c>
      <c r="Y449" s="9">
        <v>2408.0049303392802</v>
      </c>
      <c r="Z449" s="19">
        <f t="shared" si="114"/>
        <v>-0.75919950696607197</v>
      </c>
      <c r="AA449" s="25">
        <v>604.49110968279081</v>
      </c>
      <c r="AB449" s="30">
        <f t="shared" si="115"/>
        <v>824000</v>
      </c>
      <c r="AC449" s="30">
        <f t="shared" si="125"/>
        <v>1.2135922330097087E-2</v>
      </c>
      <c r="AD449" s="31">
        <f t="shared" si="126"/>
        <v>1.6262135922330097</v>
      </c>
      <c r="AE449" s="31">
        <f t="shared" si="127"/>
        <v>1.7233009708737863</v>
      </c>
      <c r="AG449" s="30">
        <f t="shared" si="116"/>
        <v>6126000</v>
      </c>
      <c r="AH449" s="30">
        <f t="shared" si="122"/>
        <v>1.632386549134835E-3</v>
      </c>
      <c r="AI449" s="31">
        <f t="shared" si="123"/>
        <v>0.21873979758406789</v>
      </c>
      <c r="AJ449" s="31">
        <f t="shared" si="124"/>
        <v>0.23179888997714657</v>
      </c>
      <c r="AK449" s="30">
        <f>IF(W449="si",($S449*'COSTOS DE CREDITOS'!$C$27)/DATA!$G449,"")</f>
        <v>76.499005790240673</v>
      </c>
      <c r="AL449" s="90">
        <f>IF(W449="si",'COSTOS DE CREDITOS'!$C$35,"")</f>
        <v>20.421138461538462</v>
      </c>
      <c r="AM449" s="30">
        <f t="shared" si="117"/>
        <v>1000</v>
      </c>
      <c r="AN449" s="30">
        <f t="shared" si="118"/>
        <v>7591.9950696607193</v>
      </c>
      <c r="AO449" s="30">
        <f t="shared" si="119"/>
        <v>8688.9152139124981</v>
      </c>
      <c r="AP449" s="30">
        <f t="shared" si="120"/>
        <v>-8084.4241042297072</v>
      </c>
      <c r="AQ449" s="19">
        <f t="shared" si="121"/>
        <v>-13.373933834150252</v>
      </c>
    </row>
    <row r="450" spans="1:43" x14ac:dyDescent="0.2">
      <c r="A450" s="23" t="s">
        <v>5665</v>
      </c>
      <c r="B450" s="6" t="s">
        <v>5672</v>
      </c>
      <c r="C450" s="6" t="s">
        <v>5667</v>
      </c>
      <c r="D450" s="2">
        <v>145067</v>
      </c>
      <c r="E450" s="2">
        <v>145134</v>
      </c>
      <c r="F450" s="3" t="s">
        <v>610</v>
      </c>
      <c r="G450" s="2">
        <v>6</v>
      </c>
      <c r="H450" s="2">
        <v>145206</v>
      </c>
      <c r="I450" s="3" t="s">
        <v>611</v>
      </c>
      <c r="J450" s="15">
        <v>44986</v>
      </c>
      <c r="K450" s="24">
        <v>1102411072</v>
      </c>
      <c r="L450" s="15">
        <v>44987</v>
      </c>
      <c r="M450" s="15">
        <v>45016</v>
      </c>
      <c r="N450" s="15"/>
      <c r="O450" s="26" t="e">
        <f>VLOOKUP(D450,quash!A$2:$I$7791,9,FALSE)</f>
        <v>#N/A</v>
      </c>
      <c r="P450" s="7">
        <v>10000</v>
      </c>
      <c r="Q450" s="26">
        <v>127</v>
      </c>
      <c r="R450" s="19">
        <v>5.24391097594855E-2</v>
      </c>
      <c r="S450" s="26">
        <v>16</v>
      </c>
      <c r="T450" s="7">
        <v>5000</v>
      </c>
      <c r="U450" s="2">
        <v>147</v>
      </c>
      <c r="V450" s="11">
        <v>1303.3399999999999</v>
      </c>
      <c r="W450" s="14" t="s">
        <v>5281</v>
      </c>
      <c r="X450" s="18">
        <v>1</v>
      </c>
      <c r="Y450" s="9">
        <v>5000</v>
      </c>
      <c r="Z450" s="19">
        <f t="shared" ref="Z450:Z513" si="128">Y450/T450-1</f>
        <v>0</v>
      </c>
      <c r="AA450" s="25">
        <v>1303.3399999999999</v>
      </c>
      <c r="AB450" s="30">
        <f t="shared" ref="AB450:AB513" si="129">SUMIFS($T:$T,$M:$M,$M450,$O:$O,$O450)</f>
        <v>824000</v>
      </c>
      <c r="AC450" s="30">
        <f t="shared" si="125"/>
        <v>6.0679611650485436E-3</v>
      </c>
      <c r="AD450" s="31">
        <f t="shared" si="126"/>
        <v>0.77063106796116498</v>
      </c>
      <c r="AE450" s="31">
        <f t="shared" si="127"/>
        <v>0.89199029126213591</v>
      </c>
      <c r="AG450" s="30">
        <f t="shared" ref="AG450:AG513" si="130">SUMIFS($T:$T,$O:$O,$O450,$N:$N,1)</f>
        <v>6126000</v>
      </c>
      <c r="AH450" s="30">
        <f t="shared" si="122"/>
        <v>8.1619327456741752E-4</v>
      </c>
      <c r="AI450" s="31">
        <f t="shared" si="123"/>
        <v>0.10365654587006203</v>
      </c>
      <c r="AJ450" s="31">
        <f t="shared" si="124"/>
        <v>0.11998041136141037</v>
      </c>
      <c r="AK450" s="30">
        <f>IF(W450="si",($S450*'COSTOS DE CREDITOS'!$C$27)/DATA!$G450,"")</f>
        <v>54.922363131454851</v>
      </c>
      <c r="AL450" s="90">
        <f>IF(W450="si",'COSTOS DE CREDITOS'!$C$35,"")</f>
        <v>20.421138461538462</v>
      </c>
      <c r="AM450" s="30">
        <f t="shared" si="117"/>
        <v>307.69230769230774</v>
      </c>
      <c r="AN450" s="30">
        <f t="shared" si="118"/>
        <v>0</v>
      </c>
      <c r="AO450" s="30">
        <f t="shared" si="119"/>
        <v>383.03580928530107</v>
      </c>
      <c r="AP450" s="30">
        <f t="shared" si="120"/>
        <v>920.30419071469885</v>
      </c>
      <c r="AQ450" s="19">
        <f t="shared" si="121"/>
        <v>0.70611213552465124</v>
      </c>
    </row>
    <row r="451" spans="1:43" x14ac:dyDescent="0.2">
      <c r="A451" s="23" t="s">
        <v>5665</v>
      </c>
      <c r="B451" s="6" t="s">
        <v>5679</v>
      </c>
      <c r="C451" s="6" t="s">
        <v>5680</v>
      </c>
      <c r="D451" s="2">
        <v>145266</v>
      </c>
      <c r="E451" s="2">
        <v>145337</v>
      </c>
      <c r="F451" s="3" t="s">
        <v>606</v>
      </c>
      <c r="G451" s="2">
        <v>10</v>
      </c>
      <c r="H451" s="2">
        <v>145339</v>
      </c>
      <c r="I451" s="3" t="s">
        <v>612</v>
      </c>
      <c r="J451" s="15">
        <v>44987</v>
      </c>
      <c r="K451" s="24">
        <v>1103180220</v>
      </c>
      <c r="L451" s="15">
        <v>44991</v>
      </c>
      <c r="M451" s="15">
        <v>45016</v>
      </c>
      <c r="N451" s="15"/>
      <c r="O451" s="26" t="e">
        <f>VLOOKUP(D451,quash!A$2:$I$7791,9,FALSE)</f>
        <v>#N/A</v>
      </c>
      <c r="P451" s="7">
        <v>5000</v>
      </c>
      <c r="Q451" s="26">
        <v>147</v>
      </c>
      <c r="R451" s="19">
        <v>0.11226939921536001</v>
      </c>
      <c r="S451" s="93">
        <v>26</v>
      </c>
      <c r="T451" s="7">
        <v>5000</v>
      </c>
      <c r="U451" s="2">
        <v>147</v>
      </c>
      <c r="V451" s="11">
        <v>1303.3399999999999</v>
      </c>
      <c r="W451" s="14" t="s">
        <v>5281</v>
      </c>
      <c r="X451" s="18">
        <v>0.35871750728689039</v>
      </c>
      <c r="Y451" s="9">
        <v>1793.587536434452</v>
      </c>
      <c r="Z451" s="19">
        <f t="shared" si="128"/>
        <v>-0.64128249271310955</v>
      </c>
      <c r="AA451" s="25">
        <v>467.53087594729567</v>
      </c>
      <c r="AB451" s="30">
        <f t="shared" si="129"/>
        <v>824000</v>
      </c>
      <c r="AC451" s="30">
        <f t="shared" si="125"/>
        <v>6.0679611650485436E-3</v>
      </c>
      <c r="AD451" s="31">
        <f t="shared" si="126"/>
        <v>0.89199029126213591</v>
      </c>
      <c r="AE451" s="31">
        <f t="shared" si="127"/>
        <v>0.89199029126213591</v>
      </c>
      <c r="AG451" s="30">
        <f t="shared" si="130"/>
        <v>6126000</v>
      </c>
      <c r="AH451" s="30">
        <f t="shared" si="122"/>
        <v>8.1619327456741752E-4</v>
      </c>
      <c r="AI451" s="31">
        <f t="shared" si="123"/>
        <v>0.11998041136141037</v>
      </c>
      <c r="AJ451" s="31">
        <f t="shared" si="124"/>
        <v>0.11998041136141037</v>
      </c>
      <c r="AK451" s="30">
        <f>IF(W451="si",($S451*'COSTOS DE CREDITOS'!$C$27)/DATA!$G451,"")</f>
        <v>53.549304053168477</v>
      </c>
      <c r="AL451" s="90">
        <f>IF(W451="si",'COSTOS DE CREDITOS'!$C$35,"")</f>
        <v>20.421138461538462</v>
      </c>
      <c r="AM451" s="30">
        <f t="shared" ref="AM451:AM514" si="131">IF(W451="si",(20%/52*$S451)*$T451,"")</f>
        <v>500</v>
      </c>
      <c r="AN451" s="30">
        <f t="shared" ref="AN451:AN514" si="132">IF(W451="SI",T451-Y451,"")</f>
        <v>3206.412463565548</v>
      </c>
      <c r="AO451" s="30">
        <f t="shared" ref="AO451:AO514" si="133">SUM(AK451:AN451)</f>
        <v>3780.382906080255</v>
      </c>
      <c r="AP451" s="30">
        <f t="shared" ref="AP451:AP514" si="134">AA451-AO451</f>
        <v>-3312.8520301329595</v>
      </c>
      <c r="AQ451" s="19">
        <f t="shared" ref="AQ451:AQ514" si="135">IFERROR(AP451/AA451,"")</f>
        <v>-7.0858465195920326</v>
      </c>
    </row>
    <row r="452" spans="1:43" x14ac:dyDescent="0.2">
      <c r="A452" s="23" t="s">
        <v>5665</v>
      </c>
      <c r="B452" s="6" t="s">
        <v>5679</v>
      </c>
      <c r="C452" s="6" t="s">
        <v>5680</v>
      </c>
      <c r="D452" s="2">
        <v>144286</v>
      </c>
      <c r="E452" s="2">
        <v>145337</v>
      </c>
      <c r="F452" s="3" t="s">
        <v>606</v>
      </c>
      <c r="G452" s="2">
        <v>10</v>
      </c>
      <c r="H452" s="2">
        <v>145341</v>
      </c>
      <c r="I452" s="3" t="s">
        <v>613</v>
      </c>
      <c r="J452" s="15">
        <v>44981</v>
      </c>
      <c r="K452" s="24">
        <v>1098081463</v>
      </c>
      <c r="L452" s="15">
        <v>44991</v>
      </c>
      <c r="M452" s="15">
        <v>45016</v>
      </c>
      <c r="N452" s="15"/>
      <c r="O452" s="26" t="e">
        <f>VLOOKUP(D452,quash!A$2:$I$7791,9,FALSE)</f>
        <v>#N/A</v>
      </c>
      <c r="P452" s="7">
        <v>5000</v>
      </c>
      <c r="Q452" s="26">
        <v>147</v>
      </c>
      <c r="R452" s="19">
        <v>0.11226939921536001</v>
      </c>
      <c r="S452" s="93">
        <v>26</v>
      </c>
      <c r="T452" s="7">
        <v>5000</v>
      </c>
      <c r="U452" s="2">
        <v>147</v>
      </c>
      <c r="V452" s="11">
        <v>1303.3399999999999</v>
      </c>
      <c r="W452" s="14" t="s">
        <v>5281</v>
      </c>
      <c r="X452" s="18">
        <v>0.35871750728689039</v>
      </c>
      <c r="Y452" s="9">
        <v>1793.587536434452</v>
      </c>
      <c r="Z452" s="19">
        <f t="shared" si="128"/>
        <v>-0.64128249271310955</v>
      </c>
      <c r="AA452" s="25">
        <v>467.53087594729567</v>
      </c>
      <c r="AB452" s="30">
        <f t="shared" si="129"/>
        <v>824000</v>
      </c>
      <c r="AC452" s="30">
        <f t="shared" si="125"/>
        <v>6.0679611650485436E-3</v>
      </c>
      <c r="AD452" s="31">
        <f t="shared" si="126"/>
        <v>0.89199029126213591</v>
      </c>
      <c r="AE452" s="31">
        <f t="shared" si="127"/>
        <v>0.89199029126213591</v>
      </c>
      <c r="AG452" s="30">
        <f t="shared" si="130"/>
        <v>6126000</v>
      </c>
      <c r="AH452" s="30">
        <f t="shared" si="122"/>
        <v>8.1619327456741752E-4</v>
      </c>
      <c r="AI452" s="31">
        <f t="shared" si="123"/>
        <v>0.11998041136141037</v>
      </c>
      <c r="AJ452" s="31">
        <f t="shared" si="124"/>
        <v>0.11998041136141037</v>
      </c>
      <c r="AK452" s="30">
        <f>IF(W452="si",($S452*'COSTOS DE CREDITOS'!$C$27)/DATA!$G452,"")</f>
        <v>53.549304053168477</v>
      </c>
      <c r="AL452" s="90">
        <f>IF(W452="si",'COSTOS DE CREDITOS'!$C$35,"")</f>
        <v>20.421138461538462</v>
      </c>
      <c r="AM452" s="30">
        <f t="shared" si="131"/>
        <v>500</v>
      </c>
      <c r="AN452" s="30">
        <f t="shared" si="132"/>
        <v>3206.412463565548</v>
      </c>
      <c r="AO452" s="30">
        <f t="shared" si="133"/>
        <v>3780.382906080255</v>
      </c>
      <c r="AP452" s="30">
        <f t="shared" si="134"/>
        <v>-3312.8520301329595</v>
      </c>
      <c r="AQ452" s="19">
        <f t="shared" si="135"/>
        <v>-7.0858465195920326</v>
      </c>
    </row>
    <row r="453" spans="1:43" x14ac:dyDescent="0.2">
      <c r="A453" s="23" t="s">
        <v>5665</v>
      </c>
      <c r="B453" s="6" t="s">
        <v>5679</v>
      </c>
      <c r="C453" s="6" t="s">
        <v>5680</v>
      </c>
      <c r="D453" s="2">
        <v>144285</v>
      </c>
      <c r="E453" s="2">
        <v>145337</v>
      </c>
      <c r="F453" s="3" t="s">
        <v>606</v>
      </c>
      <c r="G453" s="2">
        <v>10</v>
      </c>
      <c r="H453" s="2">
        <v>145342</v>
      </c>
      <c r="I453" s="3" t="s">
        <v>614</v>
      </c>
      <c r="J453" s="15">
        <v>44981</v>
      </c>
      <c r="K453" s="24">
        <v>1098083841</v>
      </c>
      <c r="L453" s="15">
        <v>44991</v>
      </c>
      <c r="M453" s="15">
        <v>45016</v>
      </c>
      <c r="N453" s="15"/>
      <c r="O453" s="26" t="e">
        <f>VLOOKUP(D453,quash!A$2:$I$7791,9,FALSE)</f>
        <v>#N/A</v>
      </c>
      <c r="P453" s="7">
        <v>5000</v>
      </c>
      <c r="Q453" s="26">
        <v>147</v>
      </c>
      <c r="R453" s="19">
        <v>0.11226939921536</v>
      </c>
      <c r="S453" s="93">
        <v>26</v>
      </c>
      <c r="T453" s="7">
        <v>3000</v>
      </c>
      <c r="U453" s="2">
        <v>147</v>
      </c>
      <c r="V453" s="11">
        <v>779.27</v>
      </c>
      <c r="W453" s="14" t="s">
        <v>5281</v>
      </c>
      <c r="X453" s="18">
        <v>0.35871750728689039</v>
      </c>
      <c r="Y453" s="9">
        <v>1076.1525218606712</v>
      </c>
      <c r="Z453" s="19">
        <f t="shared" si="128"/>
        <v>-0.64128249271310955</v>
      </c>
      <c r="AA453" s="25">
        <v>279.53779190345506</v>
      </c>
      <c r="AB453" s="30">
        <f t="shared" si="129"/>
        <v>824000</v>
      </c>
      <c r="AC453" s="30">
        <f t="shared" si="125"/>
        <v>3.6407766990291263E-3</v>
      </c>
      <c r="AD453" s="31">
        <f t="shared" si="126"/>
        <v>0.53519417475728159</v>
      </c>
      <c r="AE453" s="31">
        <f t="shared" si="127"/>
        <v>0.53519417475728159</v>
      </c>
      <c r="AG453" s="30">
        <f t="shared" si="130"/>
        <v>6126000</v>
      </c>
      <c r="AH453" s="30">
        <f t="shared" si="122"/>
        <v>4.8971596474045055E-4</v>
      </c>
      <c r="AI453" s="31">
        <f t="shared" si="123"/>
        <v>7.1988246816846235E-2</v>
      </c>
      <c r="AJ453" s="31">
        <f t="shared" si="124"/>
        <v>7.1988246816846235E-2</v>
      </c>
      <c r="AK453" s="30">
        <f>IF(W453="si",($S453*'COSTOS DE CREDITOS'!$C$27)/DATA!$G453,"")</f>
        <v>53.549304053168477</v>
      </c>
      <c r="AL453" s="90">
        <f>IF(W453="si",'COSTOS DE CREDITOS'!$C$35,"")</f>
        <v>20.421138461538462</v>
      </c>
      <c r="AM453" s="30">
        <f t="shared" si="131"/>
        <v>300</v>
      </c>
      <c r="AN453" s="30">
        <f t="shared" si="132"/>
        <v>1923.8474781393288</v>
      </c>
      <c r="AO453" s="30">
        <f t="shared" si="133"/>
        <v>2297.8179206540358</v>
      </c>
      <c r="AP453" s="30">
        <f t="shared" si="134"/>
        <v>-2018.2801287505808</v>
      </c>
      <c r="AQ453" s="19">
        <f t="shared" si="135"/>
        <v>-7.2200617848753748</v>
      </c>
    </row>
    <row r="454" spans="1:43" x14ac:dyDescent="0.2">
      <c r="A454" s="23" t="s">
        <v>5665</v>
      </c>
      <c r="B454" s="6" t="s">
        <v>5679</v>
      </c>
      <c r="C454" s="6" t="s">
        <v>5680</v>
      </c>
      <c r="D454" s="2">
        <v>143996</v>
      </c>
      <c r="E454" s="2">
        <v>145337</v>
      </c>
      <c r="F454" s="3" t="s">
        <v>606</v>
      </c>
      <c r="G454" s="2">
        <v>10</v>
      </c>
      <c r="H454" s="2">
        <v>145343</v>
      </c>
      <c r="I454" s="3" t="s">
        <v>615</v>
      </c>
      <c r="J454" s="15">
        <v>44979</v>
      </c>
      <c r="K454" s="24">
        <v>1097037832</v>
      </c>
      <c r="L454" s="15">
        <v>44991</v>
      </c>
      <c r="M454" s="15">
        <v>45016</v>
      </c>
      <c r="N454" s="15"/>
      <c r="O454" s="26" t="e">
        <f>VLOOKUP(D454,quash!A$2:$I$7791,9,FALSE)</f>
        <v>#N/A</v>
      </c>
      <c r="P454" s="7">
        <v>5000</v>
      </c>
      <c r="Q454" s="26">
        <v>147</v>
      </c>
      <c r="R454" s="19">
        <v>0.11226939921536</v>
      </c>
      <c r="S454" s="93">
        <v>26</v>
      </c>
      <c r="T454" s="7">
        <v>3000</v>
      </c>
      <c r="U454" s="2">
        <v>147</v>
      </c>
      <c r="V454" s="11">
        <v>779.27</v>
      </c>
      <c r="W454" s="14" t="s">
        <v>5281</v>
      </c>
      <c r="X454" s="18">
        <v>0.35871750728689039</v>
      </c>
      <c r="Y454" s="9">
        <v>1076.1525218606712</v>
      </c>
      <c r="Z454" s="19">
        <f t="shared" si="128"/>
        <v>-0.64128249271310955</v>
      </c>
      <c r="AA454" s="25">
        <v>279.53779190345506</v>
      </c>
      <c r="AB454" s="30">
        <f t="shared" si="129"/>
        <v>824000</v>
      </c>
      <c r="AC454" s="30">
        <f t="shared" si="125"/>
        <v>3.6407766990291263E-3</v>
      </c>
      <c r="AD454" s="31">
        <f t="shared" si="126"/>
        <v>0.53519417475728159</v>
      </c>
      <c r="AE454" s="31">
        <f t="shared" si="127"/>
        <v>0.53519417475728159</v>
      </c>
      <c r="AG454" s="30">
        <f t="shared" si="130"/>
        <v>6126000</v>
      </c>
      <c r="AH454" s="30">
        <f t="shared" si="122"/>
        <v>4.8971596474045055E-4</v>
      </c>
      <c r="AI454" s="31">
        <f t="shared" si="123"/>
        <v>7.1988246816846235E-2</v>
      </c>
      <c r="AJ454" s="31">
        <f t="shared" si="124"/>
        <v>7.1988246816846235E-2</v>
      </c>
      <c r="AK454" s="30">
        <f>IF(W454="si",($S454*'COSTOS DE CREDITOS'!$C$27)/DATA!$G454,"")</f>
        <v>53.549304053168477</v>
      </c>
      <c r="AL454" s="90">
        <f>IF(W454="si",'COSTOS DE CREDITOS'!$C$35,"")</f>
        <v>20.421138461538462</v>
      </c>
      <c r="AM454" s="30">
        <f t="shared" si="131"/>
        <v>300</v>
      </c>
      <c r="AN454" s="30">
        <f t="shared" si="132"/>
        <v>1923.8474781393288</v>
      </c>
      <c r="AO454" s="30">
        <f t="shared" si="133"/>
        <v>2297.8179206540358</v>
      </c>
      <c r="AP454" s="30">
        <f t="shared" si="134"/>
        <v>-2018.2801287505808</v>
      </c>
      <c r="AQ454" s="19">
        <f t="shared" si="135"/>
        <v>-7.2200617848753748</v>
      </c>
    </row>
    <row r="455" spans="1:43" x14ac:dyDescent="0.2">
      <c r="A455" s="23" t="s">
        <v>5665</v>
      </c>
      <c r="B455" s="6" t="s">
        <v>5679</v>
      </c>
      <c r="C455" s="6" t="s">
        <v>5680</v>
      </c>
      <c r="D455" s="2">
        <v>143993</v>
      </c>
      <c r="E455" s="2">
        <v>145337</v>
      </c>
      <c r="F455" s="3" t="s">
        <v>606</v>
      </c>
      <c r="G455" s="2">
        <v>10</v>
      </c>
      <c r="H455" s="2">
        <v>145344</v>
      </c>
      <c r="I455" s="3" t="s">
        <v>616</v>
      </c>
      <c r="J455" s="15">
        <v>44979</v>
      </c>
      <c r="K455" s="24">
        <v>1097031899</v>
      </c>
      <c r="L455" s="15">
        <v>44991</v>
      </c>
      <c r="M455" s="15">
        <v>45016</v>
      </c>
      <c r="N455" s="15"/>
      <c r="O455" s="26" t="e">
        <f>VLOOKUP(D455,quash!A$2:$I$7791,9,FALSE)</f>
        <v>#N/A</v>
      </c>
      <c r="P455" s="7">
        <v>5000</v>
      </c>
      <c r="Q455" s="26">
        <v>147</v>
      </c>
      <c r="R455" s="19">
        <v>0.11226939921536</v>
      </c>
      <c r="S455" s="93">
        <v>26</v>
      </c>
      <c r="T455" s="7">
        <v>3000</v>
      </c>
      <c r="U455" s="2">
        <v>147</v>
      </c>
      <c r="V455" s="11">
        <v>779.27</v>
      </c>
      <c r="W455" s="14" t="s">
        <v>5281</v>
      </c>
      <c r="X455" s="18">
        <v>0.35871750728689039</v>
      </c>
      <c r="Y455" s="9">
        <v>1076.1525218606712</v>
      </c>
      <c r="Z455" s="19">
        <f t="shared" si="128"/>
        <v>-0.64128249271310955</v>
      </c>
      <c r="AA455" s="25">
        <v>279.53779190345506</v>
      </c>
      <c r="AB455" s="30">
        <f t="shared" si="129"/>
        <v>824000</v>
      </c>
      <c r="AC455" s="30">
        <f t="shared" si="125"/>
        <v>3.6407766990291263E-3</v>
      </c>
      <c r="AD455" s="31">
        <f t="shared" si="126"/>
        <v>0.53519417475728159</v>
      </c>
      <c r="AE455" s="31">
        <f t="shared" si="127"/>
        <v>0.53519417475728159</v>
      </c>
      <c r="AG455" s="30">
        <f t="shared" si="130"/>
        <v>6126000</v>
      </c>
      <c r="AH455" s="30">
        <f t="shared" si="122"/>
        <v>4.8971596474045055E-4</v>
      </c>
      <c r="AI455" s="31">
        <f t="shared" si="123"/>
        <v>7.1988246816846235E-2</v>
      </c>
      <c r="AJ455" s="31">
        <f t="shared" si="124"/>
        <v>7.1988246816846235E-2</v>
      </c>
      <c r="AK455" s="30">
        <f>IF(W455="si",($S455*'COSTOS DE CREDITOS'!$C$27)/DATA!$G455,"")</f>
        <v>53.549304053168477</v>
      </c>
      <c r="AL455" s="90">
        <f>IF(W455="si",'COSTOS DE CREDITOS'!$C$35,"")</f>
        <v>20.421138461538462</v>
      </c>
      <c r="AM455" s="30">
        <f t="shared" si="131"/>
        <v>300</v>
      </c>
      <c r="AN455" s="30">
        <f t="shared" si="132"/>
        <v>1923.8474781393288</v>
      </c>
      <c r="AO455" s="30">
        <f t="shared" si="133"/>
        <v>2297.8179206540358</v>
      </c>
      <c r="AP455" s="30">
        <f t="shared" si="134"/>
        <v>-2018.2801287505808</v>
      </c>
      <c r="AQ455" s="19">
        <f t="shared" si="135"/>
        <v>-7.2200617848753748</v>
      </c>
    </row>
    <row r="456" spans="1:43" x14ac:dyDescent="0.2">
      <c r="A456" s="23" t="s">
        <v>5665</v>
      </c>
      <c r="B456" s="6" t="s">
        <v>5679</v>
      </c>
      <c r="C456" s="6" t="s">
        <v>5680</v>
      </c>
      <c r="D456" s="2">
        <v>145262</v>
      </c>
      <c r="E456" s="2">
        <v>145337</v>
      </c>
      <c r="F456" s="3" t="s">
        <v>606</v>
      </c>
      <c r="G456" s="2">
        <v>10</v>
      </c>
      <c r="H456" s="2">
        <v>145345</v>
      </c>
      <c r="I456" s="3" t="s">
        <v>617</v>
      </c>
      <c r="J456" s="15">
        <v>44987</v>
      </c>
      <c r="K456" s="24">
        <v>1103148116</v>
      </c>
      <c r="L456" s="15">
        <v>44991</v>
      </c>
      <c r="M456" s="15">
        <v>45016</v>
      </c>
      <c r="N456" s="15"/>
      <c r="O456" s="26" t="e">
        <f>VLOOKUP(D456,quash!A$2:$I$7791,9,FALSE)</f>
        <v>#N/A</v>
      </c>
      <c r="P456" s="7">
        <v>5000</v>
      </c>
      <c r="Q456" s="26">
        <v>147</v>
      </c>
      <c r="R456" s="19">
        <v>0.11226939921536001</v>
      </c>
      <c r="S456" s="93">
        <v>26</v>
      </c>
      <c r="T456" s="7">
        <v>5000</v>
      </c>
      <c r="U456" s="2">
        <v>147</v>
      </c>
      <c r="V456" s="11">
        <v>1303.3399999999999</v>
      </c>
      <c r="W456" s="14" t="s">
        <v>5281</v>
      </c>
      <c r="X456" s="18">
        <v>0.35871750728689039</v>
      </c>
      <c r="Y456" s="9">
        <v>1793.587536434452</v>
      </c>
      <c r="Z456" s="19">
        <f t="shared" si="128"/>
        <v>-0.64128249271310955</v>
      </c>
      <c r="AA456" s="25">
        <v>467.53087594729567</v>
      </c>
      <c r="AB456" s="30">
        <f t="shared" si="129"/>
        <v>824000</v>
      </c>
      <c r="AC456" s="30">
        <f t="shared" si="125"/>
        <v>6.0679611650485436E-3</v>
      </c>
      <c r="AD456" s="31">
        <f t="shared" si="126"/>
        <v>0.89199029126213591</v>
      </c>
      <c r="AE456" s="31">
        <f t="shared" si="127"/>
        <v>0.89199029126213591</v>
      </c>
      <c r="AG456" s="30">
        <f t="shared" si="130"/>
        <v>6126000</v>
      </c>
      <c r="AH456" s="30">
        <f t="shared" si="122"/>
        <v>8.1619327456741752E-4</v>
      </c>
      <c r="AI456" s="31">
        <f t="shared" si="123"/>
        <v>0.11998041136141037</v>
      </c>
      <c r="AJ456" s="31">
        <f t="shared" si="124"/>
        <v>0.11998041136141037</v>
      </c>
      <c r="AK456" s="30">
        <f>IF(W456="si",($S456*'COSTOS DE CREDITOS'!$C$27)/DATA!$G456,"")</f>
        <v>53.549304053168477</v>
      </c>
      <c r="AL456" s="90">
        <f>IF(W456="si",'COSTOS DE CREDITOS'!$C$35,"")</f>
        <v>20.421138461538462</v>
      </c>
      <c r="AM456" s="30">
        <f t="shared" si="131"/>
        <v>500</v>
      </c>
      <c r="AN456" s="30">
        <f t="shared" si="132"/>
        <v>3206.412463565548</v>
      </c>
      <c r="AO456" s="30">
        <f t="shared" si="133"/>
        <v>3780.382906080255</v>
      </c>
      <c r="AP456" s="30">
        <f t="shared" si="134"/>
        <v>-3312.8520301329595</v>
      </c>
      <c r="AQ456" s="19">
        <f t="shared" si="135"/>
        <v>-7.0858465195920326</v>
      </c>
    </row>
    <row r="457" spans="1:43" x14ac:dyDescent="0.2">
      <c r="A457" s="23" t="s">
        <v>5665</v>
      </c>
      <c r="B457" s="6" t="s">
        <v>5679</v>
      </c>
      <c r="C457" s="6" t="s">
        <v>5680</v>
      </c>
      <c r="D457" s="2">
        <v>145291</v>
      </c>
      <c r="E457" s="2">
        <v>145337</v>
      </c>
      <c r="F457" s="3" t="s">
        <v>606</v>
      </c>
      <c r="G457" s="2">
        <v>10</v>
      </c>
      <c r="H457" s="2">
        <v>145346</v>
      </c>
      <c r="I457" s="3" t="s">
        <v>618</v>
      </c>
      <c r="J457" s="15">
        <v>44988</v>
      </c>
      <c r="K457" s="24">
        <v>1103467916</v>
      </c>
      <c r="L457" s="15">
        <v>44991</v>
      </c>
      <c r="M457" s="15">
        <v>45016</v>
      </c>
      <c r="N457" s="15"/>
      <c r="O457" s="26" t="e">
        <f>VLOOKUP(D457,quash!A$2:$I$7791,9,FALSE)</f>
        <v>#N/A</v>
      </c>
      <c r="P457" s="7">
        <v>5000</v>
      </c>
      <c r="Q457" s="26">
        <v>147</v>
      </c>
      <c r="R457" s="19">
        <v>0.11226939921536001</v>
      </c>
      <c r="S457" s="93">
        <v>26</v>
      </c>
      <c r="T457" s="7">
        <v>5000</v>
      </c>
      <c r="U457" s="2">
        <v>147</v>
      </c>
      <c r="V457" s="11">
        <v>1303.3399999999999</v>
      </c>
      <c r="W457" s="14" t="s">
        <v>5281</v>
      </c>
      <c r="X457" s="18">
        <v>0.35871750728689039</v>
      </c>
      <c r="Y457" s="9">
        <v>1793.587536434452</v>
      </c>
      <c r="Z457" s="19">
        <f t="shared" si="128"/>
        <v>-0.64128249271310955</v>
      </c>
      <c r="AA457" s="25">
        <v>467.53087594729567</v>
      </c>
      <c r="AB457" s="30">
        <f t="shared" si="129"/>
        <v>824000</v>
      </c>
      <c r="AC457" s="30">
        <f t="shared" si="125"/>
        <v>6.0679611650485436E-3</v>
      </c>
      <c r="AD457" s="31">
        <f t="shared" si="126"/>
        <v>0.89199029126213591</v>
      </c>
      <c r="AE457" s="31">
        <f t="shared" si="127"/>
        <v>0.89199029126213591</v>
      </c>
      <c r="AG457" s="30">
        <f t="shared" si="130"/>
        <v>6126000</v>
      </c>
      <c r="AH457" s="30">
        <f t="shared" si="122"/>
        <v>8.1619327456741752E-4</v>
      </c>
      <c r="AI457" s="31">
        <f t="shared" si="123"/>
        <v>0.11998041136141037</v>
      </c>
      <c r="AJ457" s="31">
        <f t="shared" si="124"/>
        <v>0.11998041136141037</v>
      </c>
      <c r="AK457" s="30">
        <f>IF(W457="si",($S457*'COSTOS DE CREDITOS'!$C$27)/DATA!$G457,"")</f>
        <v>53.549304053168477</v>
      </c>
      <c r="AL457" s="90">
        <f>IF(W457="si",'COSTOS DE CREDITOS'!$C$35,"")</f>
        <v>20.421138461538462</v>
      </c>
      <c r="AM457" s="30">
        <f t="shared" si="131"/>
        <v>500</v>
      </c>
      <c r="AN457" s="30">
        <f t="shared" si="132"/>
        <v>3206.412463565548</v>
      </c>
      <c r="AO457" s="30">
        <f t="shared" si="133"/>
        <v>3780.382906080255</v>
      </c>
      <c r="AP457" s="30">
        <f t="shared" si="134"/>
        <v>-3312.8520301329595</v>
      </c>
      <c r="AQ457" s="19">
        <f t="shared" si="135"/>
        <v>-7.0858465195920326</v>
      </c>
    </row>
    <row r="458" spans="1:43" x14ac:dyDescent="0.2">
      <c r="A458" s="23" t="s">
        <v>5665</v>
      </c>
      <c r="B458" s="6" t="s">
        <v>5679</v>
      </c>
      <c r="C458" s="6" t="s">
        <v>5680</v>
      </c>
      <c r="D458" s="2">
        <v>144292</v>
      </c>
      <c r="E458" s="2">
        <v>145337</v>
      </c>
      <c r="F458" s="3" t="s">
        <v>606</v>
      </c>
      <c r="G458" s="2">
        <v>10</v>
      </c>
      <c r="H458" s="2">
        <v>145347</v>
      </c>
      <c r="I458" s="3" t="s">
        <v>619</v>
      </c>
      <c r="J458" s="15">
        <v>44981</v>
      </c>
      <c r="K458" s="24">
        <v>1098076882</v>
      </c>
      <c r="L458" s="15">
        <v>44991</v>
      </c>
      <c r="M458" s="15">
        <v>45016</v>
      </c>
      <c r="N458" s="15"/>
      <c r="O458" s="26" t="e">
        <f>VLOOKUP(D458,quash!A$2:$I$7791,9,FALSE)</f>
        <v>#N/A</v>
      </c>
      <c r="P458" s="7">
        <v>5000</v>
      </c>
      <c r="Q458" s="26">
        <v>147</v>
      </c>
      <c r="R458" s="19">
        <v>0.11226939921536001</v>
      </c>
      <c r="S458" s="93">
        <v>26</v>
      </c>
      <c r="T458" s="7">
        <v>5000</v>
      </c>
      <c r="U458" s="2">
        <v>147</v>
      </c>
      <c r="V458" s="11">
        <v>1303.3399999999999</v>
      </c>
      <c r="W458" s="14" t="s">
        <v>5281</v>
      </c>
      <c r="X458" s="18">
        <v>0.35871750728689039</v>
      </c>
      <c r="Y458" s="9">
        <v>1793.587536434452</v>
      </c>
      <c r="Z458" s="19">
        <f t="shared" si="128"/>
        <v>-0.64128249271310955</v>
      </c>
      <c r="AA458" s="25">
        <v>467.53087594729567</v>
      </c>
      <c r="AB458" s="30">
        <f t="shared" si="129"/>
        <v>824000</v>
      </c>
      <c r="AC458" s="30">
        <f t="shared" si="125"/>
        <v>6.0679611650485436E-3</v>
      </c>
      <c r="AD458" s="31">
        <f t="shared" si="126"/>
        <v>0.89199029126213591</v>
      </c>
      <c r="AE458" s="31">
        <f t="shared" si="127"/>
        <v>0.89199029126213591</v>
      </c>
      <c r="AG458" s="30">
        <f t="shared" si="130"/>
        <v>6126000</v>
      </c>
      <c r="AH458" s="30">
        <f t="shared" si="122"/>
        <v>8.1619327456741752E-4</v>
      </c>
      <c r="AI458" s="31">
        <f t="shared" si="123"/>
        <v>0.11998041136141037</v>
      </c>
      <c r="AJ458" s="31">
        <f t="shared" si="124"/>
        <v>0.11998041136141037</v>
      </c>
      <c r="AK458" s="30">
        <f>IF(W458="si",($S458*'COSTOS DE CREDITOS'!$C$27)/DATA!$G458,"")</f>
        <v>53.549304053168477</v>
      </c>
      <c r="AL458" s="90">
        <f>IF(W458="si",'COSTOS DE CREDITOS'!$C$35,"")</f>
        <v>20.421138461538462</v>
      </c>
      <c r="AM458" s="30">
        <f t="shared" si="131"/>
        <v>500</v>
      </c>
      <c r="AN458" s="30">
        <f t="shared" si="132"/>
        <v>3206.412463565548</v>
      </c>
      <c r="AO458" s="30">
        <f t="shared" si="133"/>
        <v>3780.382906080255</v>
      </c>
      <c r="AP458" s="30">
        <f t="shared" si="134"/>
        <v>-3312.8520301329595</v>
      </c>
      <c r="AQ458" s="19">
        <f t="shared" si="135"/>
        <v>-7.0858465195920326</v>
      </c>
    </row>
    <row r="459" spans="1:43" x14ac:dyDescent="0.2">
      <c r="A459" s="23" t="s">
        <v>5665</v>
      </c>
      <c r="B459" s="6" t="s">
        <v>5683</v>
      </c>
      <c r="C459" s="6" t="s">
        <v>5670</v>
      </c>
      <c r="D459" s="2">
        <v>144957</v>
      </c>
      <c r="E459" s="2">
        <v>145317</v>
      </c>
      <c r="F459" s="3" t="s">
        <v>605</v>
      </c>
      <c r="G459" s="2">
        <v>7</v>
      </c>
      <c r="H459" s="2">
        <v>145320</v>
      </c>
      <c r="I459" s="3" t="s">
        <v>620</v>
      </c>
      <c r="J459" s="15">
        <v>44985</v>
      </c>
      <c r="K459" s="24">
        <v>1101568578</v>
      </c>
      <c r="L459" s="15">
        <v>44991</v>
      </c>
      <c r="M459" s="15">
        <v>45016</v>
      </c>
      <c r="N459" s="15"/>
      <c r="O459" s="26" t="e">
        <f>VLOOKUP(D459,quash!A$2:$I$7791,9,FALSE)</f>
        <v>#N/A</v>
      </c>
      <c r="P459" s="7">
        <v>9000</v>
      </c>
      <c r="Q459" s="26">
        <v>134</v>
      </c>
      <c r="R459" s="19">
        <v>5.7767754488533454E-2</v>
      </c>
      <c r="S459" s="93">
        <v>26</v>
      </c>
      <c r="T459" s="7">
        <v>10000</v>
      </c>
      <c r="U459" s="2">
        <v>122</v>
      </c>
      <c r="V459" s="11">
        <v>2137.87</v>
      </c>
      <c r="W459" s="14" t="s">
        <v>5281</v>
      </c>
      <c r="X459" s="18">
        <v>0.92075987321579711</v>
      </c>
      <c r="Y459" s="9">
        <v>9207.5987321579705</v>
      </c>
      <c r="Z459" s="19">
        <f t="shared" si="128"/>
        <v>-7.9240126784203002E-2</v>
      </c>
      <c r="AA459" s="25">
        <v>1968.464910151856</v>
      </c>
      <c r="AB459" s="30">
        <f t="shared" si="129"/>
        <v>824000</v>
      </c>
      <c r="AC459" s="30">
        <f t="shared" si="125"/>
        <v>1.2135922330097087E-2</v>
      </c>
      <c r="AD459" s="31">
        <f t="shared" si="126"/>
        <v>1.6262135922330097</v>
      </c>
      <c r="AE459" s="31">
        <f t="shared" si="127"/>
        <v>1.4805825242718447</v>
      </c>
      <c r="AG459" s="30">
        <f t="shared" si="130"/>
        <v>6126000</v>
      </c>
      <c r="AH459" s="30">
        <f t="shared" si="122"/>
        <v>1.632386549134835E-3</v>
      </c>
      <c r="AI459" s="31">
        <f t="shared" si="123"/>
        <v>0.21873979758406789</v>
      </c>
      <c r="AJ459" s="31">
        <f t="shared" si="124"/>
        <v>0.19915115899444988</v>
      </c>
      <c r="AK459" s="30">
        <f>IF(W459="si",($S459*'COSTOS DE CREDITOS'!$C$27)/DATA!$G459,"")</f>
        <v>76.499005790240673</v>
      </c>
      <c r="AL459" s="90">
        <f>IF(W459="si",'COSTOS DE CREDITOS'!$C$35,"")</f>
        <v>20.421138461538462</v>
      </c>
      <c r="AM459" s="30">
        <f t="shared" si="131"/>
        <v>1000</v>
      </c>
      <c r="AN459" s="30">
        <f t="shared" si="132"/>
        <v>792.40126784202948</v>
      </c>
      <c r="AO459" s="30">
        <f t="shared" si="133"/>
        <v>1889.3214120938087</v>
      </c>
      <c r="AP459" s="30">
        <f t="shared" si="134"/>
        <v>79.143498058047271</v>
      </c>
      <c r="AQ459" s="19">
        <f t="shared" si="135"/>
        <v>4.0205694117220407E-2</v>
      </c>
    </row>
    <row r="460" spans="1:43" x14ac:dyDescent="0.2">
      <c r="A460" s="23" t="s">
        <v>5665</v>
      </c>
      <c r="B460" s="6" t="s">
        <v>5683</v>
      </c>
      <c r="C460" s="6" t="s">
        <v>5670</v>
      </c>
      <c r="D460" s="2">
        <v>144353</v>
      </c>
      <c r="E460" s="2">
        <v>145379</v>
      </c>
      <c r="F460" s="3" t="s">
        <v>608</v>
      </c>
      <c r="G460" s="2">
        <v>7</v>
      </c>
      <c r="H460" s="2">
        <v>145381</v>
      </c>
      <c r="I460" s="3" t="s">
        <v>621</v>
      </c>
      <c r="J460" s="15">
        <v>44981</v>
      </c>
      <c r="K460" s="24">
        <v>1098261120</v>
      </c>
      <c r="L460" s="15">
        <v>44991</v>
      </c>
      <c r="M460" s="15">
        <v>45016</v>
      </c>
      <c r="N460" s="15"/>
      <c r="O460" s="26" t="e">
        <f>VLOOKUP(D460,quash!A$2:$I$7791,9,FALSE)</f>
        <v>#N/A</v>
      </c>
      <c r="P460" s="7">
        <v>9000</v>
      </c>
      <c r="Q460" s="26">
        <v>134</v>
      </c>
      <c r="R460" s="19">
        <v>5.7767754488533454E-2</v>
      </c>
      <c r="S460" s="93">
        <v>26</v>
      </c>
      <c r="T460" s="7">
        <v>10000</v>
      </c>
      <c r="U460" s="2">
        <v>142</v>
      </c>
      <c r="V460" s="11">
        <v>2510.34</v>
      </c>
      <c r="W460" s="14" t="s">
        <v>5281</v>
      </c>
      <c r="X460" s="18">
        <v>0.240800493033928</v>
      </c>
      <c r="Y460" s="9">
        <v>2408.0049303392802</v>
      </c>
      <c r="Z460" s="19">
        <f t="shared" si="128"/>
        <v>-0.75919950696607197</v>
      </c>
      <c r="AA460" s="25">
        <v>604.49110968279081</v>
      </c>
      <c r="AB460" s="30">
        <f t="shared" si="129"/>
        <v>824000</v>
      </c>
      <c r="AC460" s="30">
        <f t="shared" si="125"/>
        <v>1.2135922330097087E-2</v>
      </c>
      <c r="AD460" s="31">
        <f t="shared" si="126"/>
        <v>1.6262135922330097</v>
      </c>
      <c r="AE460" s="31">
        <f t="shared" si="127"/>
        <v>1.7233009708737863</v>
      </c>
      <c r="AG460" s="30">
        <f t="shared" si="130"/>
        <v>6126000</v>
      </c>
      <c r="AH460" s="30">
        <f t="shared" si="122"/>
        <v>1.632386549134835E-3</v>
      </c>
      <c r="AI460" s="31">
        <f t="shared" si="123"/>
        <v>0.21873979758406789</v>
      </c>
      <c r="AJ460" s="31">
        <f t="shared" si="124"/>
        <v>0.23179888997714657</v>
      </c>
      <c r="AK460" s="30">
        <f>IF(W460="si",($S460*'COSTOS DE CREDITOS'!$C$27)/DATA!$G460,"")</f>
        <v>76.499005790240673</v>
      </c>
      <c r="AL460" s="90">
        <f>IF(W460="si",'COSTOS DE CREDITOS'!$C$35,"")</f>
        <v>20.421138461538462</v>
      </c>
      <c r="AM460" s="30">
        <f t="shared" si="131"/>
        <v>1000</v>
      </c>
      <c r="AN460" s="30">
        <f t="shared" si="132"/>
        <v>7591.9950696607193</v>
      </c>
      <c r="AO460" s="30">
        <f t="shared" si="133"/>
        <v>8688.9152139124981</v>
      </c>
      <c r="AP460" s="30">
        <f t="shared" si="134"/>
        <v>-8084.4241042297072</v>
      </c>
      <c r="AQ460" s="19">
        <f t="shared" si="135"/>
        <v>-13.373933834150252</v>
      </c>
    </row>
    <row r="461" spans="1:43" x14ac:dyDescent="0.2">
      <c r="A461" s="23" t="s">
        <v>5665</v>
      </c>
      <c r="B461" s="6" t="s">
        <v>5683</v>
      </c>
      <c r="C461" s="6" t="s">
        <v>5670</v>
      </c>
      <c r="D461" s="2">
        <v>144609</v>
      </c>
      <c r="E461" s="2">
        <v>145379</v>
      </c>
      <c r="F461" s="3" t="s">
        <v>608</v>
      </c>
      <c r="G461" s="2">
        <v>7</v>
      </c>
      <c r="H461" s="2">
        <v>145382</v>
      </c>
      <c r="I461" s="3" t="s">
        <v>622</v>
      </c>
      <c r="J461" s="15">
        <v>44985</v>
      </c>
      <c r="K461" s="24">
        <v>1100797013</v>
      </c>
      <c r="L461" s="15">
        <v>44991</v>
      </c>
      <c r="M461" s="15">
        <v>45016</v>
      </c>
      <c r="N461" s="15"/>
      <c r="O461" s="26" t="e">
        <f>VLOOKUP(D461,quash!A$2:$I$7791,9,FALSE)</f>
        <v>#N/A</v>
      </c>
      <c r="P461" s="7">
        <v>9000</v>
      </c>
      <c r="Q461" s="26">
        <v>134</v>
      </c>
      <c r="R461" s="19">
        <v>6.2128849613022036E-2</v>
      </c>
      <c r="S461" s="93">
        <v>26</v>
      </c>
      <c r="T461" s="7">
        <v>8000</v>
      </c>
      <c r="U461" s="2">
        <v>142</v>
      </c>
      <c r="V461" s="11">
        <v>2013.74</v>
      </c>
      <c r="W461" s="14" t="s">
        <v>5281</v>
      </c>
      <c r="X461" s="18">
        <v>0.240800493033928</v>
      </c>
      <c r="Y461" s="9">
        <v>1926.4039442714241</v>
      </c>
      <c r="Z461" s="19">
        <f t="shared" si="128"/>
        <v>-0.75919950696607197</v>
      </c>
      <c r="AA461" s="25">
        <v>484.90958484214218</v>
      </c>
      <c r="AB461" s="30">
        <f t="shared" si="129"/>
        <v>824000</v>
      </c>
      <c r="AC461" s="30">
        <f t="shared" si="125"/>
        <v>9.7087378640776691E-3</v>
      </c>
      <c r="AD461" s="31">
        <f t="shared" si="126"/>
        <v>1.3009708737864076</v>
      </c>
      <c r="AE461" s="31">
        <f t="shared" si="127"/>
        <v>1.378640776699029</v>
      </c>
      <c r="AG461" s="30">
        <f t="shared" si="130"/>
        <v>6126000</v>
      </c>
      <c r="AH461" s="30">
        <f t="shared" si="122"/>
        <v>1.3059092393078681E-3</v>
      </c>
      <c r="AI461" s="31">
        <f t="shared" si="123"/>
        <v>0.17499183806725432</v>
      </c>
      <c r="AJ461" s="31">
        <f t="shared" si="124"/>
        <v>0.18543911198171725</v>
      </c>
      <c r="AK461" s="30">
        <f>IF(W461="si",($S461*'COSTOS DE CREDITOS'!$C$27)/DATA!$G461,"")</f>
        <v>76.499005790240673</v>
      </c>
      <c r="AL461" s="90">
        <f>IF(W461="si",'COSTOS DE CREDITOS'!$C$35,"")</f>
        <v>20.421138461538462</v>
      </c>
      <c r="AM461" s="30">
        <f t="shared" si="131"/>
        <v>800</v>
      </c>
      <c r="AN461" s="30">
        <f t="shared" si="132"/>
        <v>6073.5960557285762</v>
      </c>
      <c r="AO461" s="30">
        <f t="shared" si="133"/>
        <v>6970.5161999803549</v>
      </c>
      <c r="AP461" s="30">
        <f t="shared" si="134"/>
        <v>-6485.6066151382129</v>
      </c>
      <c r="AQ461" s="19">
        <f t="shared" si="135"/>
        <v>-13.374878158470597</v>
      </c>
    </row>
    <row r="462" spans="1:43" x14ac:dyDescent="0.2">
      <c r="A462" s="23" t="s">
        <v>5665</v>
      </c>
      <c r="B462" s="6" t="s">
        <v>5683</v>
      </c>
      <c r="C462" s="6" t="s">
        <v>5670</v>
      </c>
      <c r="D462" s="2">
        <v>144383</v>
      </c>
      <c r="E462" s="2">
        <v>145379</v>
      </c>
      <c r="F462" s="3" t="s">
        <v>608</v>
      </c>
      <c r="G462" s="2">
        <v>7</v>
      </c>
      <c r="H462" s="2">
        <v>145383</v>
      </c>
      <c r="I462" s="3" t="s">
        <v>623</v>
      </c>
      <c r="J462" s="15">
        <v>44982</v>
      </c>
      <c r="K462" s="24">
        <v>1098539029</v>
      </c>
      <c r="L462" s="15">
        <v>44991</v>
      </c>
      <c r="M462" s="15">
        <v>45016</v>
      </c>
      <c r="N462" s="15"/>
      <c r="O462" s="26" t="e">
        <f>VLOOKUP(D462,quash!A$2:$I$7791,9,FALSE)</f>
        <v>#N/A</v>
      </c>
      <c r="P462" s="7">
        <v>9000</v>
      </c>
      <c r="Q462" s="26">
        <v>134</v>
      </c>
      <c r="R462" s="19">
        <v>5.6129967649606323E-2</v>
      </c>
      <c r="S462" s="93">
        <v>26</v>
      </c>
      <c r="T462" s="7">
        <v>7000</v>
      </c>
      <c r="U462" s="2">
        <v>142</v>
      </c>
      <c r="V462" s="11">
        <v>1758.65</v>
      </c>
      <c r="W462" s="14" t="s">
        <v>5281</v>
      </c>
      <c r="X462" s="18">
        <v>0.240800493033928</v>
      </c>
      <c r="Y462" s="9">
        <v>1685.6034512374961</v>
      </c>
      <c r="Z462" s="19">
        <f t="shared" si="128"/>
        <v>-0.75919950696607197</v>
      </c>
      <c r="AA462" s="25">
        <v>423.48378707411752</v>
      </c>
      <c r="AB462" s="30">
        <f t="shared" si="129"/>
        <v>824000</v>
      </c>
      <c r="AC462" s="30">
        <f t="shared" si="125"/>
        <v>8.4951456310679609E-3</v>
      </c>
      <c r="AD462" s="31">
        <f t="shared" si="126"/>
        <v>1.1383495145631068</v>
      </c>
      <c r="AE462" s="31">
        <f t="shared" si="127"/>
        <v>1.2063106796116505</v>
      </c>
      <c r="AG462" s="30">
        <f t="shared" si="130"/>
        <v>6126000</v>
      </c>
      <c r="AH462" s="30">
        <f t="shared" si="122"/>
        <v>1.1426705843943846E-3</v>
      </c>
      <c r="AI462" s="31">
        <f t="shared" si="123"/>
        <v>0.15311785830884753</v>
      </c>
      <c r="AJ462" s="31">
        <f t="shared" si="124"/>
        <v>0.16225922298400261</v>
      </c>
      <c r="AK462" s="30">
        <f>IF(W462="si",($S462*'COSTOS DE CREDITOS'!$C$27)/DATA!$G462,"")</f>
        <v>76.499005790240673</v>
      </c>
      <c r="AL462" s="90">
        <f>IF(W462="si",'COSTOS DE CREDITOS'!$C$35,"")</f>
        <v>20.421138461538462</v>
      </c>
      <c r="AM462" s="30">
        <f t="shared" si="131"/>
        <v>700</v>
      </c>
      <c r="AN462" s="30">
        <f t="shared" si="132"/>
        <v>5314.3965487625037</v>
      </c>
      <c r="AO462" s="30">
        <f t="shared" si="133"/>
        <v>6111.3166930142825</v>
      </c>
      <c r="AP462" s="30">
        <f t="shared" si="134"/>
        <v>-5687.8329059401649</v>
      </c>
      <c r="AQ462" s="19">
        <f t="shared" si="135"/>
        <v>-13.43105233198618</v>
      </c>
    </row>
    <row r="463" spans="1:43" x14ac:dyDescent="0.2">
      <c r="A463" s="23" t="s">
        <v>5665</v>
      </c>
      <c r="B463" s="6" t="s">
        <v>5683</v>
      </c>
      <c r="C463" s="6" t="s">
        <v>5670</v>
      </c>
      <c r="D463" s="2">
        <v>144382</v>
      </c>
      <c r="E463" s="2">
        <v>145379</v>
      </c>
      <c r="F463" s="3" t="s">
        <v>608</v>
      </c>
      <c r="G463" s="2">
        <v>7</v>
      </c>
      <c r="H463" s="2">
        <v>145384</v>
      </c>
      <c r="I463" s="3" t="s">
        <v>624</v>
      </c>
      <c r="J463" s="15">
        <v>44982</v>
      </c>
      <c r="K463" s="24">
        <v>1098538348</v>
      </c>
      <c r="L463" s="15">
        <v>44991</v>
      </c>
      <c r="M463" s="15">
        <v>45016</v>
      </c>
      <c r="N463" s="15"/>
      <c r="O463" s="26" t="e">
        <f>VLOOKUP(D463,quash!A$2:$I$7791,9,FALSE)</f>
        <v>#N/A</v>
      </c>
      <c r="P463" s="7">
        <v>9000</v>
      </c>
      <c r="Q463" s="26">
        <v>134</v>
      </c>
      <c r="R463" s="19">
        <v>5.7767754488533454E-2</v>
      </c>
      <c r="S463" s="93">
        <v>26</v>
      </c>
      <c r="T463" s="7">
        <v>10000</v>
      </c>
      <c r="U463" s="2">
        <v>142</v>
      </c>
      <c r="V463" s="11">
        <v>2510.34</v>
      </c>
      <c r="W463" s="14" t="s">
        <v>5281</v>
      </c>
      <c r="X463" s="18">
        <v>0.240800493033928</v>
      </c>
      <c r="Y463" s="9">
        <v>2408.0049303392802</v>
      </c>
      <c r="Z463" s="19">
        <f t="shared" si="128"/>
        <v>-0.75919950696607197</v>
      </c>
      <c r="AA463" s="25">
        <v>604.49110968279081</v>
      </c>
      <c r="AB463" s="30">
        <f t="shared" si="129"/>
        <v>824000</v>
      </c>
      <c r="AC463" s="30">
        <f t="shared" si="125"/>
        <v>1.2135922330097087E-2</v>
      </c>
      <c r="AD463" s="31">
        <f t="shared" si="126"/>
        <v>1.6262135922330097</v>
      </c>
      <c r="AE463" s="31">
        <f t="shared" si="127"/>
        <v>1.7233009708737863</v>
      </c>
      <c r="AG463" s="30">
        <f t="shared" si="130"/>
        <v>6126000</v>
      </c>
      <c r="AH463" s="30">
        <f t="shared" si="122"/>
        <v>1.632386549134835E-3</v>
      </c>
      <c r="AI463" s="31">
        <f t="shared" si="123"/>
        <v>0.21873979758406789</v>
      </c>
      <c r="AJ463" s="31">
        <f t="shared" si="124"/>
        <v>0.23179888997714657</v>
      </c>
      <c r="AK463" s="30">
        <f>IF(W463="si",($S463*'COSTOS DE CREDITOS'!$C$27)/DATA!$G463,"")</f>
        <v>76.499005790240673</v>
      </c>
      <c r="AL463" s="90">
        <f>IF(W463="si",'COSTOS DE CREDITOS'!$C$35,"")</f>
        <v>20.421138461538462</v>
      </c>
      <c r="AM463" s="30">
        <f t="shared" si="131"/>
        <v>1000</v>
      </c>
      <c r="AN463" s="30">
        <f t="shared" si="132"/>
        <v>7591.9950696607193</v>
      </c>
      <c r="AO463" s="30">
        <f t="shared" si="133"/>
        <v>8688.9152139124981</v>
      </c>
      <c r="AP463" s="30">
        <f t="shared" si="134"/>
        <v>-8084.4241042297072</v>
      </c>
      <c r="AQ463" s="19">
        <f t="shared" si="135"/>
        <v>-13.373933834150252</v>
      </c>
    </row>
    <row r="464" spans="1:43" x14ac:dyDescent="0.2">
      <c r="A464" s="23" t="s">
        <v>5665</v>
      </c>
      <c r="B464" s="6" t="s">
        <v>5683</v>
      </c>
      <c r="C464" s="6" t="s">
        <v>5670</v>
      </c>
      <c r="D464" s="2">
        <v>144381</v>
      </c>
      <c r="E464" s="2">
        <v>145379</v>
      </c>
      <c r="F464" s="3" t="s">
        <v>608</v>
      </c>
      <c r="G464" s="2">
        <v>7</v>
      </c>
      <c r="H464" s="2">
        <v>145408</v>
      </c>
      <c r="I464" s="3" t="s">
        <v>625</v>
      </c>
      <c r="J464" s="15">
        <v>44982</v>
      </c>
      <c r="K464" s="24">
        <v>1098537374</v>
      </c>
      <c r="L464" s="15">
        <v>44991</v>
      </c>
      <c r="M464" s="15">
        <v>45016</v>
      </c>
      <c r="N464" s="15"/>
      <c r="O464" s="26" t="e">
        <f>VLOOKUP(D464,quash!A$2:$I$7791,9,FALSE)</f>
        <v>#N/A</v>
      </c>
      <c r="P464" s="7">
        <v>9000</v>
      </c>
      <c r="Q464" s="26">
        <v>134</v>
      </c>
      <c r="R464" s="19">
        <v>5.7767754488533454E-2</v>
      </c>
      <c r="S464" s="93">
        <v>26</v>
      </c>
      <c r="T464" s="7">
        <v>10000</v>
      </c>
      <c r="U464" s="2">
        <v>142</v>
      </c>
      <c r="V464" s="11">
        <v>2510.34</v>
      </c>
      <c r="W464" s="14" t="s">
        <v>5281</v>
      </c>
      <c r="X464" s="18">
        <v>0.240800493033928</v>
      </c>
      <c r="Y464" s="9">
        <v>2408.0049303392802</v>
      </c>
      <c r="Z464" s="19">
        <f t="shared" si="128"/>
        <v>-0.75919950696607197</v>
      </c>
      <c r="AA464" s="25">
        <v>604.49110968279081</v>
      </c>
      <c r="AB464" s="30">
        <f t="shared" si="129"/>
        <v>824000</v>
      </c>
      <c r="AC464" s="30">
        <f t="shared" si="125"/>
        <v>1.2135922330097087E-2</v>
      </c>
      <c r="AD464" s="31">
        <f t="shared" si="126"/>
        <v>1.6262135922330097</v>
      </c>
      <c r="AE464" s="31">
        <f t="shared" si="127"/>
        <v>1.7233009708737863</v>
      </c>
      <c r="AG464" s="30">
        <f t="shared" si="130"/>
        <v>6126000</v>
      </c>
      <c r="AH464" s="30">
        <f t="shared" si="122"/>
        <v>1.632386549134835E-3</v>
      </c>
      <c r="AI464" s="31">
        <f t="shared" si="123"/>
        <v>0.21873979758406789</v>
      </c>
      <c r="AJ464" s="31">
        <f t="shared" si="124"/>
        <v>0.23179888997714657</v>
      </c>
      <c r="AK464" s="30">
        <f>IF(W464="si",($S464*'COSTOS DE CREDITOS'!$C$27)/DATA!$G464,"")</f>
        <v>76.499005790240673</v>
      </c>
      <c r="AL464" s="90">
        <f>IF(W464="si",'COSTOS DE CREDITOS'!$C$35,"")</f>
        <v>20.421138461538462</v>
      </c>
      <c r="AM464" s="30">
        <f t="shared" si="131"/>
        <v>1000</v>
      </c>
      <c r="AN464" s="30">
        <f t="shared" si="132"/>
        <v>7591.9950696607193</v>
      </c>
      <c r="AO464" s="30">
        <f t="shared" si="133"/>
        <v>8688.9152139124981</v>
      </c>
      <c r="AP464" s="30">
        <f t="shared" si="134"/>
        <v>-8084.4241042297072</v>
      </c>
      <c r="AQ464" s="19">
        <f t="shared" si="135"/>
        <v>-13.373933834150252</v>
      </c>
    </row>
    <row r="465" spans="1:43" x14ac:dyDescent="0.2">
      <c r="A465" s="23" t="s">
        <v>5665</v>
      </c>
      <c r="B465" s="6" t="s">
        <v>5683</v>
      </c>
      <c r="C465" s="6" t="s">
        <v>5670</v>
      </c>
      <c r="D465" s="2">
        <v>144531</v>
      </c>
      <c r="E465" s="2">
        <v>145379</v>
      </c>
      <c r="F465" s="3" t="s">
        <v>608</v>
      </c>
      <c r="G465" s="2">
        <v>7</v>
      </c>
      <c r="H465" s="2">
        <v>145409</v>
      </c>
      <c r="I465" s="3" t="s">
        <v>626</v>
      </c>
      <c r="J465" s="15">
        <v>44984</v>
      </c>
      <c r="K465" s="24">
        <v>1099451740</v>
      </c>
      <c r="L465" s="15">
        <v>44991</v>
      </c>
      <c r="M465" s="15">
        <v>45016</v>
      </c>
      <c r="N465" s="15"/>
      <c r="O465" s="26" t="e">
        <f>VLOOKUP(D465,quash!A$2:$I$7791,9,FALSE)</f>
        <v>#N/A</v>
      </c>
      <c r="P465" s="7">
        <v>9000</v>
      </c>
      <c r="Q465" s="26">
        <v>134</v>
      </c>
      <c r="R465" s="19">
        <v>5.6129967649606323E-2</v>
      </c>
      <c r="S465" s="93">
        <v>26</v>
      </c>
      <c r="T465" s="7">
        <v>7000</v>
      </c>
      <c r="U465" s="2">
        <v>142</v>
      </c>
      <c r="V465" s="11">
        <v>1758.65</v>
      </c>
      <c r="W465" s="14" t="s">
        <v>5281</v>
      </c>
      <c r="X465" s="18">
        <v>0.240800493033928</v>
      </c>
      <c r="Y465" s="9">
        <v>1685.6034512374961</v>
      </c>
      <c r="Z465" s="19">
        <f t="shared" si="128"/>
        <v>-0.75919950696607197</v>
      </c>
      <c r="AA465" s="25">
        <v>423.48378707411752</v>
      </c>
      <c r="AB465" s="30">
        <f t="shared" si="129"/>
        <v>824000</v>
      </c>
      <c r="AC465" s="30">
        <f t="shared" si="125"/>
        <v>8.4951456310679609E-3</v>
      </c>
      <c r="AD465" s="31">
        <f t="shared" si="126"/>
        <v>1.1383495145631068</v>
      </c>
      <c r="AE465" s="31">
        <f t="shared" si="127"/>
        <v>1.2063106796116505</v>
      </c>
      <c r="AG465" s="30">
        <f t="shared" si="130"/>
        <v>6126000</v>
      </c>
      <c r="AH465" s="30">
        <f t="shared" si="122"/>
        <v>1.1426705843943846E-3</v>
      </c>
      <c r="AI465" s="31">
        <f t="shared" si="123"/>
        <v>0.15311785830884753</v>
      </c>
      <c r="AJ465" s="31">
        <f t="shared" si="124"/>
        <v>0.16225922298400261</v>
      </c>
      <c r="AK465" s="30">
        <f>IF(W465="si",($S465*'COSTOS DE CREDITOS'!$C$27)/DATA!$G465,"")</f>
        <v>76.499005790240673</v>
      </c>
      <c r="AL465" s="90">
        <f>IF(W465="si",'COSTOS DE CREDITOS'!$C$35,"")</f>
        <v>20.421138461538462</v>
      </c>
      <c r="AM465" s="30">
        <f t="shared" si="131"/>
        <v>700</v>
      </c>
      <c r="AN465" s="30">
        <f t="shared" si="132"/>
        <v>5314.3965487625037</v>
      </c>
      <c r="AO465" s="30">
        <f t="shared" si="133"/>
        <v>6111.3166930142825</v>
      </c>
      <c r="AP465" s="30">
        <f t="shared" si="134"/>
        <v>-5687.8329059401649</v>
      </c>
      <c r="AQ465" s="19">
        <f t="shared" si="135"/>
        <v>-13.43105233198618</v>
      </c>
    </row>
    <row r="466" spans="1:43" x14ac:dyDescent="0.2">
      <c r="A466" s="23" t="s">
        <v>5665</v>
      </c>
      <c r="B466" s="6" t="s">
        <v>5678</v>
      </c>
      <c r="C466" s="6" t="s">
        <v>5670</v>
      </c>
      <c r="D466" s="2">
        <v>145181</v>
      </c>
      <c r="E466" s="2">
        <v>145467</v>
      </c>
      <c r="F466" s="3" t="s">
        <v>627</v>
      </c>
      <c r="G466" s="2">
        <v>6</v>
      </c>
      <c r="H466" s="2">
        <v>145491</v>
      </c>
      <c r="I466" s="3" t="s">
        <v>628</v>
      </c>
      <c r="J466" s="15">
        <v>44987</v>
      </c>
      <c r="K466" s="24">
        <v>1102943822</v>
      </c>
      <c r="L466" s="15">
        <v>44992</v>
      </c>
      <c r="M466" s="15">
        <v>45016</v>
      </c>
      <c r="N466" s="15"/>
      <c r="O466" s="26" t="e">
        <f>VLOOKUP(D466,quash!A$2:$I$7791,9,FALSE)</f>
        <v>#N/A</v>
      </c>
      <c r="P466" s="7">
        <v>10000</v>
      </c>
      <c r="Q466" s="26">
        <v>110</v>
      </c>
      <c r="R466" s="19">
        <v>3.3220596517330399E-2</v>
      </c>
      <c r="S466" s="26">
        <v>16</v>
      </c>
      <c r="T466" s="7">
        <v>6000</v>
      </c>
      <c r="U466" s="2">
        <v>142</v>
      </c>
      <c r="V466" s="11">
        <v>1503.37</v>
      </c>
      <c r="W466" s="14" t="s">
        <v>5281</v>
      </c>
      <c r="X466" s="18">
        <v>1</v>
      </c>
      <c r="Y466" s="9">
        <v>6000</v>
      </c>
      <c r="Z466" s="19">
        <f t="shared" si="128"/>
        <v>0</v>
      </c>
      <c r="AA466" s="25">
        <v>1503.37</v>
      </c>
      <c r="AB466" s="30">
        <f t="shared" si="129"/>
        <v>824000</v>
      </c>
      <c r="AC466" s="30">
        <f t="shared" si="125"/>
        <v>7.2815533980582527E-3</v>
      </c>
      <c r="AD466" s="31">
        <f t="shared" si="126"/>
        <v>0.80097087378640774</v>
      </c>
      <c r="AE466" s="31">
        <f t="shared" si="127"/>
        <v>1.0339805825242718</v>
      </c>
      <c r="AG466" s="30">
        <f t="shared" si="130"/>
        <v>6126000</v>
      </c>
      <c r="AH466" s="30">
        <f t="shared" si="122"/>
        <v>9.7943192948090111E-4</v>
      </c>
      <c r="AI466" s="31">
        <f t="shared" si="123"/>
        <v>0.10773751224289912</v>
      </c>
      <c r="AJ466" s="31">
        <f t="shared" si="124"/>
        <v>0.13907933398628797</v>
      </c>
      <c r="AK466" s="30">
        <f>IF(W466="si",($S466*'COSTOS DE CREDITOS'!$C$27)/DATA!$G466,"")</f>
        <v>54.922363131454851</v>
      </c>
      <c r="AL466" s="90">
        <f>IF(W466="si",'COSTOS DE CREDITOS'!$C$35,"")</f>
        <v>20.421138461538462</v>
      </c>
      <c r="AM466" s="30">
        <f t="shared" si="131"/>
        <v>369.23076923076923</v>
      </c>
      <c r="AN466" s="30">
        <f t="shared" si="132"/>
        <v>0</v>
      </c>
      <c r="AO466" s="30">
        <f t="shared" si="133"/>
        <v>444.5742708237625</v>
      </c>
      <c r="AP466" s="30">
        <f t="shared" si="134"/>
        <v>1058.7957291762373</v>
      </c>
      <c r="AQ466" s="19">
        <f t="shared" si="135"/>
        <v>0.70428153360532497</v>
      </c>
    </row>
    <row r="467" spans="1:43" x14ac:dyDescent="0.2">
      <c r="A467" s="23" t="s">
        <v>5665</v>
      </c>
      <c r="B467" s="6" t="s">
        <v>5678</v>
      </c>
      <c r="C467" s="6" t="s">
        <v>5670</v>
      </c>
      <c r="D467" s="2">
        <v>145352</v>
      </c>
      <c r="E467" s="2">
        <v>145467</v>
      </c>
      <c r="F467" s="3" t="s">
        <v>627</v>
      </c>
      <c r="G467" s="2">
        <v>6</v>
      </c>
      <c r="H467" s="2">
        <v>145518</v>
      </c>
      <c r="I467" s="3" t="s">
        <v>629</v>
      </c>
      <c r="J467" s="15">
        <v>44988</v>
      </c>
      <c r="K467" s="24">
        <v>1103823495</v>
      </c>
      <c r="L467" s="15">
        <v>44993</v>
      </c>
      <c r="M467" s="15">
        <v>45016</v>
      </c>
      <c r="N467" s="15"/>
      <c r="O467" s="26" t="e">
        <f>VLOOKUP(D467,quash!A$2:$I$7791,9,FALSE)</f>
        <v>#N/A</v>
      </c>
      <c r="P467" s="7">
        <v>10000</v>
      </c>
      <c r="Q467" s="26">
        <v>100</v>
      </c>
      <c r="R467" s="19">
        <v>1.82981294070719E-2</v>
      </c>
      <c r="S467" s="26">
        <v>16</v>
      </c>
      <c r="T467" s="7">
        <v>5000</v>
      </c>
      <c r="U467" s="2">
        <v>147</v>
      </c>
      <c r="V467" s="11">
        <v>1303.3399999999999</v>
      </c>
      <c r="W467" s="14" t="s">
        <v>5281</v>
      </c>
      <c r="X467" s="18">
        <v>1</v>
      </c>
      <c r="Y467" s="9">
        <v>5000</v>
      </c>
      <c r="Z467" s="19">
        <f t="shared" si="128"/>
        <v>0</v>
      </c>
      <c r="AA467" s="25">
        <v>1303.3399999999999</v>
      </c>
      <c r="AB467" s="30">
        <f t="shared" si="129"/>
        <v>824000</v>
      </c>
      <c r="AC467" s="30">
        <f t="shared" ref="AC467:AC498" si="136">$T467/AB467</f>
        <v>6.0679611650485436E-3</v>
      </c>
      <c r="AD467" s="31">
        <f t="shared" ref="AD467:AD498" si="137">AC467*$Q467</f>
        <v>0.60679611650485432</v>
      </c>
      <c r="AE467" s="31">
        <f t="shared" ref="AE467:AE498" si="138">AC467*$U467</f>
        <v>0.89199029126213591</v>
      </c>
      <c r="AG467" s="30">
        <f t="shared" si="130"/>
        <v>6126000</v>
      </c>
      <c r="AH467" s="30">
        <f t="shared" si="122"/>
        <v>8.1619327456741752E-4</v>
      </c>
      <c r="AI467" s="31">
        <f t="shared" si="123"/>
        <v>8.1619327456741747E-2</v>
      </c>
      <c r="AJ467" s="31">
        <f t="shared" si="124"/>
        <v>0.11998041136141037</v>
      </c>
      <c r="AK467" s="30">
        <f>IF(W467="si",($S467*'COSTOS DE CREDITOS'!$C$27)/DATA!$G467,"")</f>
        <v>54.922363131454851</v>
      </c>
      <c r="AL467" s="90">
        <f>IF(W467="si",'COSTOS DE CREDITOS'!$C$35,"")</f>
        <v>20.421138461538462</v>
      </c>
      <c r="AM467" s="30">
        <f t="shared" si="131"/>
        <v>307.69230769230774</v>
      </c>
      <c r="AN467" s="30">
        <f t="shared" si="132"/>
        <v>0</v>
      </c>
      <c r="AO467" s="30">
        <f t="shared" si="133"/>
        <v>383.03580928530107</v>
      </c>
      <c r="AP467" s="30">
        <f t="shared" si="134"/>
        <v>920.30419071469885</v>
      </c>
      <c r="AQ467" s="19">
        <f t="shared" si="135"/>
        <v>0.70611213552465124</v>
      </c>
    </row>
    <row r="468" spans="1:43" x14ac:dyDescent="0.2">
      <c r="A468" s="23" t="s">
        <v>5665</v>
      </c>
      <c r="B468" s="6" t="s">
        <v>5668</v>
      </c>
      <c r="C468" s="6" t="s">
        <v>5667</v>
      </c>
      <c r="D468" s="2">
        <v>145305</v>
      </c>
      <c r="E468" s="2">
        <v>145425</v>
      </c>
      <c r="F468" s="3" t="s">
        <v>630</v>
      </c>
      <c r="G468" s="2">
        <v>7</v>
      </c>
      <c r="H468" s="2">
        <v>145435</v>
      </c>
      <c r="I468" s="3" t="s">
        <v>631</v>
      </c>
      <c r="J468" s="15">
        <v>44988</v>
      </c>
      <c r="K468" s="24">
        <v>1103549361</v>
      </c>
      <c r="L468" s="15">
        <v>44991</v>
      </c>
      <c r="M468" s="15">
        <v>45016</v>
      </c>
      <c r="N468" s="15"/>
      <c r="O468" s="26" t="e">
        <f>VLOOKUP(D468,quash!A$2:$I$7791,9,FALSE)</f>
        <v>#N/A</v>
      </c>
      <c r="P468" s="7">
        <v>7000</v>
      </c>
      <c r="Q468" s="26">
        <v>126</v>
      </c>
      <c r="R468" s="19">
        <v>3.3741050530766176E-2</v>
      </c>
      <c r="S468" s="93">
        <v>26</v>
      </c>
      <c r="T468" s="7">
        <v>5000</v>
      </c>
      <c r="U468" s="2">
        <v>147</v>
      </c>
      <c r="V468" s="11">
        <v>1303.3399999999999</v>
      </c>
      <c r="W468" s="14" t="s">
        <v>5281</v>
      </c>
      <c r="X468" s="18">
        <v>0.10599593055021982</v>
      </c>
      <c r="Y468" s="9">
        <v>529.97965275109902</v>
      </c>
      <c r="Z468" s="19">
        <f t="shared" si="128"/>
        <v>-0.89400406944978017</v>
      </c>
      <c r="AA468" s="25">
        <v>138.14873612332349</v>
      </c>
      <c r="AB468" s="30">
        <f t="shared" si="129"/>
        <v>824000</v>
      </c>
      <c r="AC468" s="30">
        <f t="shared" si="136"/>
        <v>6.0679611650485436E-3</v>
      </c>
      <c r="AD468" s="31">
        <f t="shared" si="137"/>
        <v>0.7645631067961165</v>
      </c>
      <c r="AE468" s="31">
        <f t="shared" si="138"/>
        <v>0.89199029126213591</v>
      </c>
      <c r="AG468" s="30">
        <f t="shared" si="130"/>
        <v>6126000</v>
      </c>
      <c r="AH468" s="30">
        <f t="shared" si="122"/>
        <v>8.1619327456741752E-4</v>
      </c>
      <c r="AI468" s="31">
        <f t="shared" si="123"/>
        <v>0.10284035259549461</v>
      </c>
      <c r="AJ468" s="31">
        <f t="shared" si="124"/>
        <v>0.11998041136141037</v>
      </c>
      <c r="AK468" s="30">
        <f>IF(W468="si",($S468*'COSTOS DE CREDITOS'!$C$27)/DATA!$G468,"")</f>
        <v>76.499005790240673</v>
      </c>
      <c r="AL468" s="90">
        <f>IF(W468="si",'COSTOS DE CREDITOS'!$C$35,"")</f>
        <v>20.421138461538462</v>
      </c>
      <c r="AM468" s="30">
        <f t="shared" si="131"/>
        <v>500</v>
      </c>
      <c r="AN468" s="30">
        <f t="shared" si="132"/>
        <v>4470.0203472489011</v>
      </c>
      <c r="AO468" s="30">
        <f t="shared" si="133"/>
        <v>5066.9404915006799</v>
      </c>
      <c r="AP468" s="30">
        <f t="shared" si="134"/>
        <v>-4928.7917553773568</v>
      </c>
      <c r="AQ468" s="19">
        <f t="shared" si="135"/>
        <v>-35.677429223655665</v>
      </c>
    </row>
    <row r="469" spans="1:43" x14ac:dyDescent="0.2">
      <c r="A469" s="23" t="s">
        <v>5665</v>
      </c>
      <c r="B469" s="6" t="s">
        <v>5679</v>
      </c>
      <c r="C469" s="6" t="s">
        <v>5680</v>
      </c>
      <c r="D469" s="4">
        <v>145376</v>
      </c>
      <c r="E469" s="4">
        <v>145600</v>
      </c>
      <c r="F469" s="5" t="s">
        <v>633</v>
      </c>
      <c r="G469" s="2">
        <v>7</v>
      </c>
      <c r="H469" s="4">
        <v>145601</v>
      </c>
      <c r="I469" s="5" t="s">
        <v>634</v>
      </c>
      <c r="J469" s="15">
        <v>44989</v>
      </c>
      <c r="K469" s="24">
        <v>1104309701</v>
      </c>
      <c r="L469" s="15">
        <v>44993</v>
      </c>
      <c r="M469" s="15">
        <v>45016</v>
      </c>
      <c r="N469" s="15"/>
      <c r="O469" s="26" t="e">
        <f>VLOOKUP(D469,quash!A$2:$I$7791,9,FALSE)</f>
        <v>#N/A</v>
      </c>
      <c r="P469" s="7">
        <v>5000</v>
      </c>
      <c r="Q469" s="26">
        <v>147</v>
      </c>
      <c r="R469" s="19">
        <v>0.11226939921536</v>
      </c>
      <c r="S469" s="93">
        <v>26</v>
      </c>
      <c r="T469" s="8">
        <v>7000</v>
      </c>
      <c r="U469" s="4">
        <v>142</v>
      </c>
      <c r="V469" s="10">
        <v>1758.65</v>
      </c>
      <c r="W469" s="14" t="s">
        <v>5281</v>
      </c>
      <c r="X469" s="18">
        <v>0.65197322336238706</v>
      </c>
      <c r="Y469" s="9">
        <v>4563.8125635367096</v>
      </c>
      <c r="Z469" s="19">
        <f t="shared" si="128"/>
        <v>-0.34802677663761294</v>
      </c>
      <c r="AA469" s="25">
        <v>1146.5927092662621</v>
      </c>
      <c r="AB469" s="30">
        <f t="shared" si="129"/>
        <v>824000</v>
      </c>
      <c r="AC469" s="30">
        <f t="shared" si="136"/>
        <v>8.4951456310679609E-3</v>
      </c>
      <c r="AD469" s="31">
        <f t="shared" si="137"/>
        <v>1.2487864077669903</v>
      </c>
      <c r="AE469" s="31">
        <f t="shared" si="138"/>
        <v>1.2063106796116505</v>
      </c>
      <c r="AG469" s="30">
        <f t="shared" si="130"/>
        <v>6126000</v>
      </c>
      <c r="AH469" s="30">
        <f t="shared" si="122"/>
        <v>1.1426705843943846E-3</v>
      </c>
      <c r="AI469" s="31">
        <f t="shared" si="123"/>
        <v>0.16797257590597453</v>
      </c>
      <c r="AJ469" s="31">
        <f t="shared" si="124"/>
        <v>0.16225922298400261</v>
      </c>
      <c r="AK469" s="30">
        <f>IF(W469="si",($S469*'COSTOS DE CREDITOS'!$C$27)/DATA!$G469,"")</f>
        <v>76.499005790240673</v>
      </c>
      <c r="AL469" s="90">
        <f>IF(W469="si",'COSTOS DE CREDITOS'!$C$35,"")</f>
        <v>20.421138461538462</v>
      </c>
      <c r="AM469" s="30">
        <f t="shared" si="131"/>
        <v>700</v>
      </c>
      <c r="AN469" s="30">
        <f t="shared" si="132"/>
        <v>2436.1874364632904</v>
      </c>
      <c r="AO469" s="30">
        <f t="shared" si="133"/>
        <v>3233.1075807150696</v>
      </c>
      <c r="AP469" s="30">
        <f t="shared" si="134"/>
        <v>-2086.5148714488078</v>
      </c>
      <c r="AQ469" s="19">
        <f t="shared" si="135"/>
        <v>-1.8197524322163439</v>
      </c>
    </row>
    <row r="470" spans="1:43" x14ac:dyDescent="0.2">
      <c r="A470" s="23" t="s">
        <v>5665</v>
      </c>
      <c r="B470" s="6" t="s">
        <v>5666</v>
      </c>
      <c r="C470" s="6" t="s">
        <v>5667</v>
      </c>
      <c r="D470" s="2">
        <v>145297</v>
      </c>
      <c r="E470" s="2">
        <v>145495</v>
      </c>
      <c r="F470" s="3" t="s">
        <v>635</v>
      </c>
      <c r="G470" s="2">
        <v>8</v>
      </c>
      <c r="H470" s="2">
        <v>145513</v>
      </c>
      <c r="I470" s="3" t="s">
        <v>636</v>
      </c>
      <c r="J470" s="15">
        <v>44988</v>
      </c>
      <c r="K470" s="24">
        <v>1103497001</v>
      </c>
      <c r="L470" s="15">
        <v>44993</v>
      </c>
      <c r="M470" s="15">
        <v>45016</v>
      </c>
      <c r="N470" s="15"/>
      <c r="O470" s="26" t="e">
        <f>VLOOKUP(D470,quash!A$2:$I$7791,9,FALSE)</f>
        <v>#N/A</v>
      </c>
      <c r="P470" s="7">
        <v>10000</v>
      </c>
      <c r="Q470" s="26">
        <v>115</v>
      </c>
      <c r="R470" s="19">
        <v>3.97705569269148E-2</v>
      </c>
      <c r="S470" s="26">
        <v>16</v>
      </c>
      <c r="T470" s="7">
        <v>7000</v>
      </c>
      <c r="U470" s="2">
        <v>142</v>
      </c>
      <c r="V470" s="11">
        <v>1758.65</v>
      </c>
      <c r="W470" s="14" t="s">
        <v>5281</v>
      </c>
      <c r="X470" s="18">
        <v>1</v>
      </c>
      <c r="Y470" s="9">
        <v>7000</v>
      </c>
      <c r="Z470" s="19">
        <f t="shared" si="128"/>
        <v>0</v>
      </c>
      <c r="AA470" s="25">
        <v>1758.65</v>
      </c>
      <c r="AB470" s="30">
        <f t="shared" si="129"/>
        <v>824000</v>
      </c>
      <c r="AC470" s="30">
        <f t="shared" si="136"/>
        <v>8.4951456310679609E-3</v>
      </c>
      <c r="AD470" s="31">
        <f t="shared" si="137"/>
        <v>0.97694174757281549</v>
      </c>
      <c r="AE470" s="31">
        <f t="shared" si="138"/>
        <v>1.2063106796116505</v>
      </c>
      <c r="AG470" s="30">
        <f t="shared" si="130"/>
        <v>6126000</v>
      </c>
      <c r="AH470" s="30">
        <f t="shared" si="122"/>
        <v>1.1426705843943846E-3</v>
      </c>
      <c r="AI470" s="31">
        <f t="shared" si="123"/>
        <v>0.13140711720535422</v>
      </c>
      <c r="AJ470" s="31">
        <f t="shared" si="124"/>
        <v>0.16225922298400261</v>
      </c>
      <c r="AK470" s="30">
        <f>IF(W470="si",($S470*'COSTOS DE CREDITOS'!$C$27)/DATA!$G470,"")</f>
        <v>41.191772348591137</v>
      </c>
      <c r="AL470" s="90">
        <f>IF(W470="si",'COSTOS DE CREDITOS'!$C$35,"")</f>
        <v>20.421138461538462</v>
      </c>
      <c r="AM470" s="30">
        <f t="shared" si="131"/>
        <v>430.76923076923077</v>
      </c>
      <c r="AN470" s="30">
        <f t="shared" si="132"/>
        <v>0</v>
      </c>
      <c r="AO470" s="30">
        <f t="shared" si="133"/>
        <v>492.38214157936039</v>
      </c>
      <c r="AP470" s="30">
        <f t="shared" si="134"/>
        <v>1266.2678584206396</v>
      </c>
      <c r="AQ470" s="19">
        <f t="shared" si="135"/>
        <v>0.72002266421439143</v>
      </c>
    </row>
    <row r="471" spans="1:43" x14ac:dyDescent="0.2">
      <c r="A471" s="23" t="s">
        <v>5665</v>
      </c>
      <c r="B471" s="6" t="s">
        <v>5679</v>
      </c>
      <c r="C471" s="6" t="s">
        <v>5680</v>
      </c>
      <c r="D471" s="2">
        <v>145377</v>
      </c>
      <c r="E471" s="2">
        <v>145600</v>
      </c>
      <c r="F471" s="3" t="s">
        <v>633</v>
      </c>
      <c r="G471" s="2">
        <v>7</v>
      </c>
      <c r="H471" s="2">
        <v>145602</v>
      </c>
      <c r="I471" s="3" t="s">
        <v>637</v>
      </c>
      <c r="J471" s="15">
        <v>44989</v>
      </c>
      <c r="K471" s="24">
        <v>1104309461</v>
      </c>
      <c r="L471" s="15">
        <v>44993</v>
      </c>
      <c r="M471" s="15">
        <v>45016</v>
      </c>
      <c r="N471" s="15"/>
      <c r="O471" s="26" t="e">
        <f>VLOOKUP(D471,quash!A$2:$I$7791,9,FALSE)</f>
        <v>#N/A</v>
      </c>
      <c r="P471" s="7">
        <v>5000</v>
      </c>
      <c r="Q471" s="26">
        <v>147</v>
      </c>
      <c r="R471" s="19">
        <v>0.11226939921536001</v>
      </c>
      <c r="S471" s="93">
        <v>26</v>
      </c>
      <c r="T471" s="7">
        <v>5000</v>
      </c>
      <c r="U471" s="2">
        <v>147</v>
      </c>
      <c r="V471" s="11">
        <v>1303.3399999999999</v>
      </c>
      <c r="W471" s="14" t="s">
        <v>5281</v>
      </c>
      <c r="X471" s="18">
        <v>0.65197322336238706</v>
      </c>
      <c r="Y471" s="9">
        <v>3259.8661168119352</v>
      </c>
      <c r="Z471" s="19">
        <f t="shared" si="128"/>
        <v>-0.34802677663761294</v>
      </c>
      <c r="AA471" s="25">
        <v>849.74278093713349</v>
      </c>
      <c r="AB471" s="30">
        <f t="shared" si="129"/>
        <v>824000</v>
      </c>
      <c r="AC471" s="30">
        <f t="shared" si="136"/>
        <v>6.0679611650485436E-3</v>
      </c>
      <c r="AD471" s="31">
        <f t="shared" si="137"/>
        <v>0.89199029126213591</v>
      </c>
      <c r="AE471" s="31">
        <f t="shared" si="138"/>
        <v>0.89199029126213591</v>
      </c>
      <c r="AG471" s="30">
        <f t="shared" si="130"/>
        <v>6126000</v>
      </c>
      <c r="AH471" s="30">
        <f t="shared" si="122"/>
        <v>8.1619327456741752E-4</v>
      </c>
      <c r="AI471" s="31">
        <f t="shared" si="123"/>
        <v>0.11998041136141037</v>
      </c>
      <c r="AJ471" s="31">
        <f t="shared" si="124"/>
        <v>0.11998041136141037</v>
      </c>
      <c r="AK471" s="30">
        <f>IF(W471="si",($S471*'COSTOS DE CREDITOS'!$C$27)/DATA!$G471,"")</f>
        <v>76.499005790240673</v>
      </c>
      <c r="AL471" s="90">
        <f>IF(W471="si",'COSTOS DE CREDITOS'!$C$35,"")</f>
        <v>20.421138461538462</v>
      </c>
      <c r="AM471" s="30">
        <f t="shared" si="131"/>
        <v>500</v>
      </c>
      <c r="AN471" s="30">
        <f t="shared" si="132"/>
        <v>1740.1338831880648</v>
      </c>
      <c r="AO471" s="30">
        <f t="shared" si="133"/>
        <v>2337.054027439844</v>
      </c>
      <c r="AP471" s="30">
        <f t="shared" si="134"/>
        <v>-1487.3112465027107</v>
      </c>
      <c r="AQ471" s="19">
        <f t="shared" si="135"/>
        <v>-1.750307598803533</v>
      </c>
    </row>
    <row r="472" spans="1:43" x14ac:dyDescent="0.2">
      <c r="A472" s="23" t="s">
        <v>5665</v>
      </c>
      <c r="B472" s="6" t="s">
        <v>5679</v>
      </c>
      <c r="C472" s="6" t="s">
        <v>5680</v>
      </c>
      <c r="D472" s="2">
        <v>145385</v>
      </c>
      <c r="E472" s="2">
        <v>145600</v>
      </c>
      <c r="F472" s="3" t="s">
        <v>633</v>
      </c>
      <c r="G472" s="2">
        <v>7</v>
      </c>
      <c r="H472" s="2">
        <v>145603</v>
      </c>
      <c r="I472" s="3" t="s">
        <v>638</v>
      </c>
      <c r="J472" s="15">
        <v>44989</v>
      </c>
      <c r="K472" s="24">
        <v>1104313165</v>
      </c>
      <c r="L472" s="15">
        <v>44993</v>
      </c>
      <c r="M472" s="15">
        <v>45016</v>
      </c>
      <c r="N472" s="15"/>
      <c r="O472" s="26" t="e">
        <f>VLOOKUP(D472,quash!A$2:$I$7791,9,FALSE)</f>
        <v>#N/A</v>
      </c>
      <c r="P472" s="7">
        <v>5000</v>
      </c>
      <c r="Q472" s="26">
        <v>147</v>
      </c>
      <c r="R472" s="19">
        <v>0.11226939921536</v>
      </c>
      <c r="S472" s="93">
        <v>26</v>
      </c>
      <c r="T472" s="7">
        <v>7000</v>
      </c>
      <c r="U472" s="2">
        <v>142</v>
      </c>
      <c r="V472" s="11">
        <v>1758.65</v>
      </c>
      <c r="W472" s="14" t="s">
        <v>5281</v>
      </c>
      <c r="X472" s="18">
        <v>0.65197322336238706</v>
      </c>
      <c r="Y472" s="9">
        <v>4563.8125635367096</v>
      </c>
      <c r="Z472" s="19">
        <f t="shared" si="128"/>
        <v>-0.34802677663761294</v>
      </c>
      <c r="AA472" s="25">
        <v>1146.5927092662621</v>
      </c>
      <c r="AB472" s="30">
        <f t="shared" si="129"/>
        <v>824000</v>
      </c>
      <c r="AC472" s="30">
        <f t="shared" si="136"/>
        <v>8.4951456310679609E-3</v>
      </c>
      <c r="AD472" s="31">
        <f t="shared" si="137"/>
        <v>1.2487864077669903</v>
      </c>
      <c r="AE472" s="31">
        <f t="shared" si="138"/>
        <v>1.2063106796116505</v>
      </c>
      <c r="AG472" s="30">
        <f t="shared" si="130"/>
        <v>6126000</v>
      </c>
      <c r="AH472" s="30">
        <f t="shared" si="122"/>
        <v>1.1426705843943846E-3</v>
      </c>
      <c r="AI472" s="31">
        <f t="shared" si="123"/>
        <v>0.16797257590597453</v>
      </c>
      <c r="AJ472" s="31">
        <f t="shared" si="124"/>
        <v>0.16225922298400261</v>
      </c>
      <c r="AK472" s="30">
        <f>IF(W472="si",($S472*'COSTOS DE CREDITOS'!$C$27)/DATA!$G472,"")</f>
        <v>76.499005790240673</v>
      </c>
      <c r="AL472" s="90">
        <f>IF(W472="si",'COSTOS DE CREDITOS'!$C$35,"")</f>
        <v>20.421138461538462</v>
      </c>
      <c r="AM472" s="30">
        <f t="shared" si="131"/>
        <v>700</v>
      </c>
      <c r="AN472" s="30">
        <f t="shared" si="132"/>
        <v>2436.1874364632904</v>
      </c>
      <c r="AO472" s="30">
        <f t="shared" si="133"/>
        <v>3233.1075807150696</v>
      </c>
      <c r="AP472" s="30">
        <f t="shared" si="134"/>
        <v>-2086.5148714488078</v>
      </c>
      <c r="AQ472" s="19">
        <f t="shared" si="135"/>
        <v>-1.8197524322163439</v>
      </c>
    </row>
    <row r="473" spans="1:43" x14ac:dyDescent="0.2">
      <c r="A473" s="23" t="s">
        <v>5665</v>
      </c>
      <c r="B473" s="6" t="s">
        <v>5679</v>
      </c>
      <c r="C473" s="6" t="s">
        <v>5680</v>
      </c>
      <c r="D473" s="2">
        <v>145374</v>
      </c>
      <c r="E473" s="2">
        <v>145600</v>
      </c>
      <c r="F473" s="3" t="s">
        <v>633</v>
      </c>
      <c r="G473" s="2">
        <v>7</v>
      </c>
      <c r="H473" s="2">
        <v>145604</v>
      </c>
      <c r="I473" s="3" t="s">
        <v>639</v>
      </c>
      <c r="J473" s="15">
        <v>44989</v>
      </c>
      <c r="K473" s="24">
        <v>1104310206</v>
      </c>
      <c r="L473" s="15">
        <v>44993</v>
      </c>
      <c r="M473" s="15">
        <v>45016</v>
      </c>
      <c r="N473" s="15"/>
      <c r="O473" s="26" t="e">
        <f>VLOOKUP(D473,quash!A$2:$I$7791,9,FALSE)</f>
        <v>#N/A</v>
      </c>
      <c r="P473" s="7">
        <v>5000</v>
      </c>
      <c r="Q473" s="26">
        <v>147</v>
      </c>
      <c r="R473" s="19">
        <v>0.11226939921536001</v>
      </c>
      <c r="S473" s="93">
        <v>26</v>
      </c>
      <c r="T473" s="7">
        <v>5000</v>
      </c>
      <c r="U473" s="2">
        <v>147</v>
      </c>
      <c r="V473" s="11">
        <v>1303.3399999999999</v>
      </c>
      <c r="W473" s="14" t="s">
        <v>5281</v>
      </c>
      <c r="X473" s="18">
        <v>0.65197322336238706</v>
      </c>
      <c r="Y473" s="9">
        <v>3259.8661168119352</v>
      </c>
      <c r="Z473" s="19">
        <f t="shared" si="128"/>
        <v>-0.34802677663761294</v>
      </c>
      <c r="AA473" s="25">
        <v>849.74278093713349</v>
      </c>
      <c r="AB473" s="30">
        <f t="shared" si="129"/>
        <v>824000</v>
      </c>
      <c r="AC473" s="30">
        <f t="shared" si="136"/>
        <v>6.0679611650485436E-3</v>
      </c>
      <c r="AD473" s="31">
        <f t="shared" si="137"/>
        <v>0.89199029126213591</v>
      </c>
      <c r="AE473" s="31">
        <f t="shared" si="138"/>
        <v>0.89199029126213591</v>
      </c>
      <c r="AG473" s="30">
        <f t="shared" si="130"/>
        <v>6126000</v>
      </c>
      <c r="AH473" s="30">
        <f t="shared" si="122"/>
        <v>8.1619327456741752E-4</v>
      </c>
      <c r="AI473" s="31">
        <f t="shared" si="123"/>
        <v>0.11998041136141037</v>
      </c>
      <c r="AJ473" s="31">
        <f t="shared" si="124"/>
        <v>0.11998041136141037</v>
      </c>
      <c r="AK473" s="30">
        <f>IF(W473="si",($S473*'COSTOS DE CREDITOS'!$C$27)/DATA!$G473,"")</f>
        <v>76.499005790240673</v>
      </c>
      <c r="AL473" s="90">
        <f>IF(W473="si",'COSTOS DE CREDITOS'!$C$35,"")</f>
        <v>20.421138461538462</v>
      </c>
      <c r="AM473" s="30">
        <f t="shared" si="131"/>
        <v>500</v>
      </c>
      <c r="AN473" s="30">
        <f t="shared" si="132"/>
        <v>1740.1338831880648</v>
      </c>
      <c r="AO473" s="30">
        <f t="shared" si="133"/>
        <v>2337.054027439844</v>
      </c>
      <c r="AP473" s="30">
        <f t="shared" si="134"/>
        <v>-1487.3112465027107</v>
      </c>
      <c r="AQ473" s="19">
        <f t="shared" si="135"/>
        <v>-1.750307598803533</v>
      </c>
    </row>
    <row r="474" spans="1:43" x14ac:dyDescent="0.2">
      <c r="A474" s="23" t="s">
        <v>5665</v>
      </c>
      <c r="B474" s="6" t="s">
        <v>5679</v>
      </c>
      <c r="C474" s="6" t="s">
        <v>5680</v>
      </c>
      <c r="D474" s="2">
        <v>145378</v>
      </c>
      <c r="E474" s="2">
        <v>145600</v>
      </c>
      <c r="F474" s="3" t="s">
        <v>633</v>
      </c>
      <c r="G474" s="2">
        <v>7</v>
      </c>
      <c r="H474" s="2">
        <v>145605</v>
      </c>
      <c r="I474" s="3" t="s">
        <v>640</v>
      </c>
      <c r="J474" s="15">
        <v>44989</v>
      </c>
      <c r="K474" s="24">
        <v>1104309164</v>
      </c>
      <c r="L474" s="15">
        <v>44993</v>
      </c>
      <c r="M474" s="15">
        <v>45016</v>
      </c>
      <c r="N474" s="15"/>
      <c r="O474" s="26" t="e">
        <f>VLOOKUP(D474,quash!A$2:$I$7791,9,FALSE)</f>
        <v>#N/A</v>
      </c>
      <c r="P474" s="7">
        <v>5000</v>
      </c>
      <c r="Q474" s="26">
        <v>147</v>
      </c>
      <c r="R474" s="19">
        <v>0.11226939921536001</v>
      </c>
      <c r="S474" s="93">
        <v>26</v>
      </c>
      <c r="T474" s="7">
        <v>5000</v>
      </c>
      <c r="U474" s="2">
        <v>147</v>
      </c>
      <c r="V474" s="11">
        <v>1303.3399999999999</v>
      </c>
      <c r="W474" s="14" t="s">
        <v>5281</v>
      </c>
      <c r="X474" s="18">
        <v>0.65197322336238706</v>
      </c>
      <c r="Y474" s="9">
        <v>3259.8661168119352</v>
      </c>
      <c r="Z474" s="19">
        <f t="shared" si="128"/>
        <v>-0.34802677663761294</v>
      </c>
      <c r="AA474" s="25">
        <v>849.74278093713349</v>
      </c>
      <c r="AB474" s="30">
        <f t="shared" si="129"/>
        <v>824000</v>
      </c>
      <c r="AC474" s="30">
        <f t="shared" si="136"/>
        <v>6.0679611650485436E-3</v>
      </c>
      <c r="AD474" s="31">
        <f t="shared" si="137"/>
        <v>0.89199029126213591</v>
      </c>
      <c r="AE474" s="31">
        <f t="shared" si="138"/>
        <v>0.89199029126213591</v>
      </c>
      <c r="AG474" s="30">
        <f t="shared" si="130"/>
        <v>6126000</v>
      </c>
      <c r="AH474" s="30">
        <f t="shared" si="122"/>
        <v>8.1619327456741752E-4</v>
      </c>
      <c r="AI474" s="31">
        <f t="shared" si="123"/>
        <v>0.11998041136141037</v>
      </c>
      <c r="AJ474" s="31">
        <f t="shared" si="124"/>
        <v>0.11998041136141037</v>
      </c>
      <c r="AK474" s="30">
        <f>IF(W474="si",($S474*'COSTOS DE CREDITOS'!$C$27)/DATA!$G474,"")</f>
        <v>76.499005790240673</v>
      </c>
      <c r="AL474" s="90">
        <f>IF(W474="si",'COSTOS DE CREDITOS'!$C$35,"")</f>
        <v>20.421138461538462</v>
      </c>
      <c r="AM474" s="30">
        <f t="shared" si="131"/>
        <v>500</v>
      </c>
      <c r="AN474" s="30">
        <f t="shared" si="132"/>
        <v>1740.1338831880648</v>
      </c>
      <c r="AO474" s="30">
        <f t="shared" si="133"/>
        <v>2337.054027439844</v>
      </c>
      <c r="AP474" s="30">
        <f t="shared" si="134"/>
        <v>-1487.3112465027107</v>
      </c>
      <c r="AQ474" s="19">
        <f t="shared" si="135"/>
        <v>-1.750307598803533</v>
      </c>
    </row>
    <row r="475" spans="1:43" x14ac:dyDescent="0.2">
      <c r="A475" s="23" t="s">
        <v>5665</v>
      </c>
      <c r="B475" s="6" t="s">
        <v>5679</v>
      </c>
      <c r="C475" s="6" t="s">
        <v>5680</v>
      </c>
      <c r="D475" s="2">
        <v>145388</v>
      </c>
      <c r="E475" s="2">
        <v>145600</v>
      </c>
      <c r="F475" s="3" t="s">
        <v>633</v>
      </c>
      <c r="G475" s="2">
        <v>7</v>
      </c>
      <c r="H475" s="2">
        <v>145606</v>
      </c>
      <c r="I475" s="3" t="s">
        <v>641</v>
      </c>
      <c r="J475" s="15">
        <v>44989</v>
      </c>
      <c r="K475" s="24">
        <v>1104355236</v>
      </c>
      <c r="L475" s="15">
        <v>44993</v>
      </c>
      <c r="M475" s="15">
        <v>45016</v>
      </c>
      <c r="N475" s="15"/>
      <c r="O475" s="26" t="e">
        <f>VLOOKUP(D475,quash!A$2:$I$7791,9,FALSE)</f>
        <v>#N/A</v>
      </c>
      <c r="P475" s="7">
        <v>5000</v>
      </c>
      <c r="Q475" s="26">
        <v>147</v>
      </c>
      <c r="R475" s="19">
        <v>0.11226939921536001</v>
      </c>
      <c r="S475" s="93">
        <v>26</v>
      </c>
      <c r="T475" s="7">
        <v>5000</v>
      </c>
      <c r="U475" s="2">
        <v>147</v>
      </c>
      <c r="V475" s="11">
        <v>1303.3399999999999</v>
      </c>
      <c r="W475" s="14" t="s">
        <v>5281</v>
      </c>
      <c r="X475" s="18">
        <v>0.65197322336238706</v>
      </c>
      <c r="Y475" s="9">
        <v>3259.8661168119352</v>
      </c>
      <c r="Z475" s="19">
        <f t="shared" si="128"/>
        <v>-0.34802677663761294</v>
      </c>
      <c r="AA475" s="25">
        <v>849.74278093713349</v>
      </c>
      <c r="AB475" s="30">
        <f t="shared" si="129"/>
        <v>824000</v>
      </c>
      <c r="AC475" s="30">
        <f t="shared" si="136"/>
        <v>6.0679611650485436E-3</v>
      </c>
      <c r="AD475" s="31">
        <f t="shared" si="137"/>
        <v>0.89199029126213591</v>
      </c>
      <c r="AE475" s="31">
        <f t="shared" si="138"/>
        <v>0.89199029126213591</v>
      </c>
      <c r="AG475" s="30">
        <f t="shared" si="130"/>
        <v>6126000</v>
      </c>
      <c r="AH475" s="30">
        <f t="shared" si="122"/>
        <v>8.1619327456741752E-4</v>
      </c>
      <c r="AI475" s="31">
        <f t="shared" si="123"/>
        <v>0.11998041136141037</v>
      </c>
      <c r="AJ475" s="31">
        <f t="shared" si="124"/>
        <v>0.11998041136141037</v>
      </c>
      <c r="AK475" s="30">
        <f>IF(W475="si",($S475*'COSTOS DE CREDITOS'!$C$27)/DATA!$G475,"")</f>
        <v>76.499005790240673</v>
      </c>
      <c r="AL475" s="90">
        <f>IF(W475="si",'COSTOS DE CREDITOS'!$C$35,"")</f>
        <v>20.421138461538462</v>
      </c>
      <c r="AM475" s="30">
        <f t="shared" si="131"/>
        <v>500</v>
      </c>
      <c r="AN475" s="30">
        <f t="shared" si="132"/>
        <v>1740.1338831880648</v>
      </c>
      <c r="AO475" s="30">
        <f t="shared" si="133"/>
        <v>2337.054027439844</v>
      </c>
      <c r="AP475" s="30">
        <f t="shared" si="134"/>
        <v>-1487.3112465027107</v>
      </c>
      <c r="AQ475" s="19">
        <f t="shared" si="135"/>
        <v>-1.750307598803533</v>
      </c>
    </row>
    <row r="476" spans="1:43" x14ac:dyDescent="0.2">
      <c r="A476" s="23" t="s">
        <v>5665</v>
      </c>
      <c r="B476" s="6" t="s">
        <v>5679</v>
      </c>
      <c r="C476" s="6" t="s">
        <v>5680</v>
      </c>
      <c r="D476" s="2">
        <v>145375</v>
      </c>
      <c r="E476" s="2">
        <v>145600</v>
      </c>
      <c r="F476" s="3" t="s">
        <v>633</v>
      </c>
      <c r="G476" s="2">
        <v>7</v>
      </c>
      <c r="H476" s="2">
        <v>145607</v>
      </c>
      <c r="I476" s="3" t="s">
        <v>642</v>
      </c>
      <c r="J476" s="15">
        <v>44989</v>
      </c>
      <c r="K476" s="24">
        <v>1104310015</v>
      </c>
      <c r="L476" s="15">
        <v>44993</v>
      </c>
      <c r="M476" s="15">
        <v>45016</v>
      </c>
      <c r="N476" s="15"/>
      <c r="O476" s="26" t="e">
        <f>VLOOKUP(D476,quash!A$2:$I$7791,9,FALSE)</f>
        <v>#N/A</v>
      </c>
      <c r="P476" s="7">
        <v>5000</v>
      </c>
      <c r="Q476" s="26">
        <v>147</v>
      </c>
      <c r="R476" s="19">
        <v>0.11226939921536</v>
      </c>
      <c r="S476" s="93">
        <v>26</v>
      </c>
      <c r="T476" s="7">
        <v>7000</v>
      </c>
      <c r="U476" s="2">
        <v>142</v>
      </c>
      <c r="V476" s="11">
        <v>1758.65</v>
      </c>
      <c r="W476" s="14" t="s">
        <v>5281</v>
      </c>
      <c r="X476" s="18">
        <v>0.65197322336238706</v>
      </c>
      <c r="Y476" s="9">
        <v>4563.8125635367096</v>
      </c>
      <c r="Z476" s="19">
        <f t="shared" si="128"/>
        <v>-0.34802677663761294</v>
      </c>
      <c r="AA476" s="25">
        <v>1146.5927092662621</v>
      </c>
      <c r="AB476" s="30">
        <f t="shared" si="129"/>
        <v>824000</v>
      </c>
      <c r="AC476" s="30">
        <f t="shared" si="136"/>
        <v>8.4951456310679609E-3</v>
      </c>
      <c r="AD476" s="31">
        <f t="shared" si="137"/>
        <v>1.2487864077669903</v>
      </c>
      <c r="AE476" s="31">
        <f t="shared" si="138"/>
        <v>1.2063106796116505</v>
      </c>
      <c r="AG476" s="30">
        <f t="shared" si="130"/>
        <v>6126000</v>
      </c>
      <c r="AH476" s="30">
        <f t="shared" si="122"/>
        <v>1.1426705843943846E-3</v>
      </c>
      <c r="AI476" s="31">
        <f t="shared" si="123"/>
        <v>0.16797257590597453</v>
      </c>
      <c r="AJ476" s="31">
        <f t="shared" si="124"/>
        <v>0.16225922298400261</v>
      </c>
      <c r="AK476" s="30">
        <f>IF(W476="si",($S476*'COSTOS DE CREDITOS'!$C$27)/DATA!$G476,"")</f>
        <v>76.499005790240673</v>
      </c>
      <c r="AL476" s="90">
        <f>IF(W476="si",'COSTOS DE CREDITOS'!$C$35,"")</f>
        <v>20.421138461538462</v>
      </c>
      <c r="AM476" s="30">
        <f t="shared" si="131"/>
        <v>700</v>
      </c>
      <c r="AN476" s="30">
        <f t="shared" si="132"/>
        <v>2436.1874364632904</v>
      </c>
      <c r="AO476" s="30">
        <f t="shared" si="133"/>
        <v>3233.1075807150696</v>
      </c>
      <c r="AP476" s="30">
        <f t="shared" si="134"/>
        <v>-2086.5148714488078</v>
      </c>
      <c r="AQ476" s="19">
        <f t="shared" si="135"/>
        <v>-1.8197524322163439</v>
      </c>
    </row>
    <row r="477" spans="1:43" x14ac:dyDescent="0.2">
      <c r="A477" s="23" t="s">
        <v>5665</v>
      </c>
      <c r="B477" s="6" t="s">
        <v>5673</v>
      </c>
      <c r="C477" s="6" t="s">
        <v>5667</v>
      </c>
      <c r="D477" s="2">
        <v>145452</v>
      </c>
      <c r="E477" s="2">
        <v>145549</v>
      </c>
      <c r="F477" s="3" t="s">
        <v>643</v>
      </c>
      <c r="G477" s="2">
        <v>7</v>
      </c>
      <c r="H477" s="2">
        <v>145556</v>
      </c>
      <c r="I477" s="3" t="s">
        <v>644</v>
      </c>
      <c r="J477" s="15">
        <v>44991</v>
      </c>
      <c r="K477" s="24">
        <v>1105459299</v>
      </c>
      <c r="L477" s="15">
        <v>44993</v>
      </c>
      <c r="M477" s="15">
        <v>45016</v>
      </c>
      <c r="N477" s="15"/>
      <c r="O477" s="26" t="e">
        <f>VLOOKUP(D477,quash!A$2:$I$7791,9,FALSE)</f>
        <v>#N/A</v>
      </c>
      <c r="P477" s="7">
        <v>15000</v>
      </c>
      <c r="Q477" s="26">
        <v>92</v>
      </c>
      <c r="R477" s="19">
        <v>5.9818464604665302E-3</v>
      </c>
      <c r="S477" s="26">
        <v>16</v>
      </c>
      <c r="T477" s="7">
        <v>10000</v>
      </c>
      <c r="U477" s="2">
        <v>142</v>
      </c>
      <c r="V477" s="11">
        <v>2510.34</v>
      </c>
      <c r="W477" s="14" t="s">
        <v>5281</v>
      </c>
      <c r="X477" s="18">
        <v>1</v>
      </c>
      <c r="Y477" s="9">
        <v>10000</v>
      </c>
      <c r="Z477" s="19">
        <f t="shared" si="128"/>
        <v>0</v>
      </c>
      <c r="AA477" s="25">
        <v>2510.34</v>
      </c>
      <c r="AB477" s="30">
        <f t="shared" si="129"/>
        <v>824000</v>
      </c>
      <c r="AC477" s="30">
        <f t="shared" si="136"/>
        <v>1.2135922330097087E-2</v>
      </c>
      <c r="AD477" s="31">
        <f t="shared" si="137"/>
        <v>1.116504854368932</v>
      </c>
      <c r="AE477" s="31">
        <f t="shared" si="138"/>
        <v>1.7233009708737863</v>
      </c>
      <c r="AG477" s="30">
        <f t="shared" si="130"/>
        <v>6126000</v>
      </c>
      <c r="AH477" s="30">
        <f t="shared" si="122"/>
        <v>1.632386549134835E-3</v>
      </c>
      <c r="AI477" s="31">
        <f t="shared" si="123"/>
        <v>0.15017956252040482</v>
      </c>
      <c r="AJ477" s="31">
        <f t="shared" si="124"/>
        <v>0.23179888997714657</v>
      </c>
      <c r="AK477" s="30">
        <f>IF(W477="si",($S477*'COSTOS DE CREDITOS'!$C$27)/DATA!$G477,"")</f>
        <v>47.07631125553273</v>
      </c>
      <c r="AL477" s="90">
        <f>IF(W477="si",'COSTOS DE CREDITOS'!$C$35,"")</f>
        <v>20.421138461538462</v>
      </c>
      <c r="AM477" s="30">
        <f t="shared" si="131"/>
        <v>615.38461538461547</v>
      </c>
      <c r="AN477" s="30">
        <f t="shared" si="132"/>
        <v>0</v>
      </c>
      <c r="AO477" s="30">
        <f t="shared" si="133"/>
        <v>682.88206510168663</v>
      </c>
      <c r="AP477" s="30">
        <f t="shared" si="134"/>
        <v>1827.4579348983134</v>
      </c>
      <c r="AQ477" s="19">
        <f t="shared" si="135"/>
        <v>0.72797228060673591</v>
      </c>
    </row>
    <row r="478" spans="1:43" x14ac:dyDescent="0.2">
      <c r="A478" s="23" t="s">
        <v>5665</v>
      </c>
      <c r="B478" s="6" t="s">
        <v>5682</v>
      </c>
      <c r="C478" s="6" t="s">
        <v>5670</v>
      </c>
      <c r="D478" s="2">
        <v>144370</v>
      </c>
      <c r="E478" s="2">
        <v>145588</v>
      </c>
      <c r="F478" s="3" t="s">
        <v>632</v>
      </c>
      <c r="G478" s="2">
        <v>7</v>
      </c>
      <c r="H478" s="2">
        <v>145591</v>
      </c>
      <c r="I478" s="3" t="s">
        <v>645</v>
      </c>
      <c r="J478" s="15">
        <v>44981</v>
      </c>
      <c r="K478" s="24">
        <v>1098288959</v>
      </c>
      <c r="L478" s="15">
        <v>44993</v>
      </c>
      <c r="M478" s="15">
        <v>45016</v>
      </c>
      <c r="N478" s="15"/>
      <c r="O478" s="26" t="e">
        <f>VLOOKUP(D478,quash!A$2:$I$7791,9,FALSE)</f>
        <v>#N/A</v>
      </c>
      <c r="P478" s="7">
        <v>10000</v>
      </c>
      <c r="Q478" s="26">
        <v>132</v>
      </c>
      <c r="R478" s="19">
        <v>5.8283715876113903E-2</v>
      </c>
      <c r="S478" s="26">
        <v>16</v>
      </c>
      <c r="T478" s="7">
        <v>10000</v>
      </c>
      <c r="U478" s="2">
        <v>122</v>
      </c>
      <c r="V478" s="11">
        <v>2137.87</v>
      </c>
      <c r="W478" s="14" t="s">
        <v>5281</v>
      </c>
      <c r="X478" s="18">
        <v>1</v>
      </c>
      <c r="Y478" s="9">
        <v>10000</v>
      </c>
      <c r="Z478" s="19">
        <f t="shared" si="128"/>
        <v>0</v>
      </c>
      <c r="AA478" s="25">
        <v>2137.87</v>
      </c>
      <c r="AB478" s="30">
        <f t="shared" si="129"/>
        <v>824000</v>
      </c>
      <c r="AC478" s="30">
        <f t="shared" si="136"/>
        <v>1.2135922330097087E-2</v>
      </c>
      <c r="AD478" s="31">
        <f t="shared" si="137"/>
        <v>1.6019417475728155</v>
      </c>
      <c r="AE478" s="31">
        <f t="shared" si="138"/>
        <v>1.4805825242718447</v>
      </c>
      <c r="AG478" s="30">
        <f t="shared" si="130"/>
        <v>6126000</v>
      </c>
      <c r="AH478" s="30">
        <f t="shared" si="122"/>
        <v>1.632386549134835E-3</v>
      </c>
      <c r="AI478" s="31">
        <f t="shared" si="123"/>
        <v>0.21547502448579822</v>
      </c>
      <c r="AJ478" s="31">
        <f t="shared" si="124"/>
        <v>0.19915115899444988</v>
      </c>
      <c r="AK478" s="30">
        <f>IF(W478="si",($S478*'COSTOS DE CREDITOS'!$C$27)/DATA!$G478,"")</f>
        <v>47.07631125553273</v>
      </c>
      <c r="AL478" s="90">
        <f>IF(W478="si",'COSTOS DE CREDITOS'!$C$35,"")</f>
        <v>20.421138461538462</v>
      </c>
      <c r="AM478" s="30">
        <f t="shared" si="131"/>
        <v>615.38461538461547</v>
      </c>
      <c r="AN478" s="30">
        <f t="shared" si="132"/>
        <v>0</v>
      </c>
      <c r="AO478" s="30">
        <f t="shared" si="133"/>
        <v>682.88206510168663</v>
      </c>
      <c r="AP478" s="30">
        <f t="shared" si="134"/>
        <v>1454.9879348983131</v>
      </c>
      <c r="AQ478" s="19">
        <f t="shared" si="135"/>
        <v>0.68057830218783799</v>
      </c>
    </row>
    <row r="479" spans="1:43" x14ac:dyDescent="0.2">
      <c r="A479" s="23" t="s">
        <v>5665</v>
      </c>
      <c r="B479" s="6" t="s">
        <v>5682</v>
      </c>
      <c r="C479" s="6" t="s">
        <v>5670</v>
      </c>
      <c r="D479" s="2">
        <v>144375</v>
      </c>
      <c r="E479" s="2">
        <v>145588</v>
      </c>
      <c r="F479" s="3" t="s">
        <v>632</v>
      </c>
      <c r="G479" s="2">
        <v>7</v>
      </c>
      <c r="H479" s="2">
        <v>145593</v>
      </c>
      <c r="I479" s="3" t="s">
        <v>646</v>
      </c>
      <c r="J479" s="15">
        <v>44982</v>
      </c>
      <c r="K479" s="24">
        <v>1098471314</v>
      </c>
      <c r="L479" s="15">
        <v>44993</v>
      </c>
      <c r="M479" s="15">
        <v>45016</v>
      </c>
      <c r="N479" s="15"/>
      <c r="O479" s="26" t="e">
        <f>VLOOKUP(D479,quash!A$2:$I$7791,9,FALSE)</f>
        <v>#N/A</v>
      </c>
      <c r="P479" s="7">
        <v>10000</v>
      </c>
      <c r="Q479" s="26">
        <v>127</v>
      </c>
      <c r="R479" s="19">
        <v>5.24391097594855E-2</v>
      </c>
      <c r="S479" s="26">
        <v>16</v>
      </c>
      <c r="T479" s="7">
        <v>5000</v>
      </c>
      <c r="U479" s="2">
        <v>147</v>
      </c>
      <c r="V479" s="11">
        <v>1303.3399999999999</v>
      </c>
      <c r="W479" s="14" t="s">
        <v>5281</v>
      </c>
      <c r="X479" s="18">
        <v>1</v>
      </c>
      <c r="Y479" s="9">
        <v>5000</v>
      </c>
      <c r="Z479" s="19">
        <f t="shared" si="128"/>
        <v>0</v>
      </c>
      <c r="AA479" s="25">
        <v>1303.3399999999999</v>
      </c>
      <c r="AB479" s="30">
        <f t="shared" si="129"/>
        <v>824000</v>
      </c>
      <c r="AC479" s="30">
        <f t="shared" si="136"/>
        <v>6.0679611650485436E-3</v>
      </c>
      <c r="AD479" s="31">
        <f t="shared" si="137"/>
        <v>0.77063106796116498</v>
      </c>
      <c r="AE479" s="31">
        <f t="shared" si="138"/>
        <v>0.89199029126213591</v>
      </c>
      <c r="AG479" s="30">
        <f t="shared" si="130"/>
        <v>6126000</v>
      </c>
      <c r="AH479" s="30">
        <f t="shared" si="122"/>
        <v>8.1619327456741752E-4</v>
      </c>
      <c r="AI479" s="31">
        <f t="shared" si="123"/>
        <v>0.10365654587006203</v>
      </c>
      <c r="AJ479" s="31">
        <f t="shared" si="124"/>
        <v>0.11998041136141037</v>
      </c>
      <c r="AK479" s="30">
        <f>IF(W479="si",($S479*'COSTOS DE CREDITOS'!$C$27)/DATA!$G479,"")</f>
        <v>47.07631125553273</v>
      </c>
      <c r="AL479" s="90">
        <f>IF(W479="si",'COSTOS DE CREDITOS'!$C$35,"")</f>
        <v>20.421138461538462</v>
      </c>
      <c r="AM479" s="30">
        <f t="shared" si="131"/>
        <v>307.69230769230774</v>
      </c>
      <c r="AN479" s="30">
        <f t="shared" si="132"/>
        <v>0</v>
      </c>
      <c r="AO479" s="30">
        <f t="shared" si="133"/>
        <v>375.1897574093789</v>
      </c>
      <c r="AP479" s="30">
        <f t="shared" si="134"/>
        <v>928.15024259062102</v>
      </c>
      <c r="AQ479" s="19">
        <f t="shared" si="135"/>
        <v>0.71213209338363059</v>
      </c>
    </row>
    <row r="480" spans="1:43" x14ac:dyDescent="0.2">
      <c r="A480" s="23" t="s">
        <v>5665</v>
      </c>
      <c r="B480" s="6" t="s">
        <v>5682</v>
      </c>
      <c r="C480" s="6" t="s">
        <v>5670</v>
      </c>
      <c r="D480" s="2">
        <v>144367</v>
      </c>
      <c r="E480" s="2">
        <v>145588</v>
      </c>
      <c r="F480" s="3" t="s">
        <v>632</v>
      </c>
      <c r="G480" s="2">
        <v>7</v>
      </c>
      <c r="H480" s="2">
        <v>145595</v>
      </c>
      <c r="I480" s="3" t="s">
        <v>647</v>
      </c>
      <c r="J480" s="15">
        <v>44981</v>
      </c>
      <c r="K480" s="24">
        <v>1098287234</v>
      </c>
      <c r="L480" s="15">
        <v>44993</v>
      </c>
      <c r="M480" s="15">
        <v>45016</v>
      </c>
      <c r="N480" s="15"/>
      <c r="O480" s="26" t="e">
        <f>VLOOKUP(D480,quash!A$2:$I$7791,9,FALSE)</f>
        <v>#N/A</v>
      </c>
      <c r="P480" s="7">
        <v>14000</v>
      </c>
      <c r="Q480" s="26">
        <v>129</v>
      </c>
      <c r="R480" s="19">
        <v>5.2439109759485507E-2</v>
      </c>
      <c r="S480" s="26">
        <v>16</v>
      </c>
      <c r="T480" s="7">
        <v>5000</v>
      </c>
      <c r="U480" s="2">
        <v>147</v>
      </c>
      <c r="V480" s="11">
        <v>1303.3399999999999</v>
      </c>
      <c r="W480" s="14" t="s">
        <v>5281</v>
      </c>
      <c r="X480" s="18">
        <v>1</v>
      </c>
      <c r="Y480" s="9">
        <v>5000</v>
      </c>
      <c r="Z480" s="19">
        <f t="shared" si="128"/>
        <v>0</v>
      </c>
      <c r="AA480" s="25">
        <v>1303.3399999999999</v>
      </c>
      <c r="AB480" s="30">
        <f t="shared" si="129"/>
        <v>824000</v>
      </c>
      <c r="AC480" s="30">
        <f t="shared" si="136"/>
        <v>6.0679611650485436E-3</v>
      </c>
      <c r="AD480" s="31">
        <f t="shared" si="137"/>
        <v>0.78276699029126218</v>
      </c>
      <c r="AE480" s="31">
        <f t="shared" si="138"/>
        <v>0.89199029126213591</v>
      </c>
      <c r="AG480" s="30">
        <f t="shared" si="130"/>
        <v>6126000</v>
      </c>
      <c r="AH480" s="30">
        <f t="shared" si="122"/>
        <v>8.1619327456741752E-4</v>
      </c>
      <c r="AI480" s="31">
        <f t="shared" si="123"/>
        <v>0.10528893241919686</v>
      </c>
      <c r="AJ480" s="31">
        <f t="shared" si="124"/>
        <v>0.11998041136141037</v>
      </c>
      <c r="AK480" s="30">
        <f>IF(W480="si",($S480*'COSTOS DE CREDITOS'!$C$27)/DATA!$G480,"")</f>
        <v>47.07631125553273</v>
      </c>
      <c r="AL480" s="90">
        <f>IF(W480="si",'COSTOS DE CREDITOS'!$C$35,"")</f>
        <v>20.421138461538462</v>
      </c>
      <c r="AM480" s="30">
        <f t="shared" si="131"/>
        <v>307.69230769230774</v>
      </c>
      <c r="AN480" s="30">
        <f t="shared" si="132"/>
        <v>0</v>
      </c>
      <c r="AO480" s="30">
        <f t="shared" si="133"/>
        <v>375.1897574093789</v>
      </c>
      <c r="AP480" s="30">
        <f t="shared" si="134"/>
        <v>928.15024259062102</v>
      </c>
      <c r="AQ480" s="19">
        <f t="shared" si="135"/>
        <v>0.71213209338363059</v>
      </c>
    </row>
    <row r="481" spans="1:43" x14ac:dyDescent="0.2">
      <c r="A481" s="23" t="s">
        <v>5665</v>
      </c>
      <c r="B481" s="6" t="s">
        <v>5674</v>
      </c>
      <c r="C481" s="6" t="s">
        <v>5670</v>
      </c>
      <c r="D481" s="2">
        <v>145576</v>
      </c>
      <c r="E481" s="2">
        <v>145680</v>
      </c>
      <c r="F481" s="3" t="s">
        <v>648</v>
      </c>
      <c r="G481" s="2">
        <v>7</v>
      </c>
      <c r="H481" s="2">
        <v>145694</v>
      </c>
      <c r="I481" s="3" t="s">
        <v>649</v>
      </c>
      <c r="J481" s="15">
        <v>44992</v>
      </c>
      <c r="K481" s="24">
        <v>1106334332</v>
      </c>
      <c r="L481" s="15">
        <v>44994</v>
      </c>
      <c r="M481" s="15">
        <v>45016</v>
      </c>
      <c r="N481" s="15"/>
      <c r="O481" s="26" t="e">
        <f>VLOOKUP(D481,quash!A$2:$I$7791,9,FALSE)</f>
        <v>#N/A</v>
      </c>
      <c r="P481" s="7">
        <v>12000</v>
      </c>
      <c r="Q481" s="26">
        <v>122</v>
      </c>
      <c r="R481" s="19">
        <v>4.8894826895459244E-2</v>
      </c>
      <c r="S481" s="26">
        <v>16</v>
      </c>
      <c r="T481" s="7">
        <v>6000</v>
      </c>
      <c r="U481" s="2">
        <v>147</v>
      </c>
      <c r="V481" s="11">
        <v>1558.57</v>
      </c>
      <c r="W481" s="14" t="s">
        <v>5281</v>
      </c>
      <c r="X481" s="18">
        <v>1</v>
      </c>
      <c r="Y481" s="9">
        <v>6000</v>
      </c>
      <c r="Z481" s="19">
        <f t="shared" si="128"/>
        <v>0</v>
      </c>
      <c r="AA481" s="25">
        <v>1558.57</v>
      </c>
      <c r="AB481" s="30">
        <f t="shared" si="129"/>
        <v>824000</v>
      </c>
      <c r="AC481" s="30">
        <f t="shared" si="136"/>
        <v>7.2815533980582527E-3</v>
      </c>
      <c r="AD481" s="31">
        <f t="shared" si="137"/>
        <v>0.88834951456310685</v>
      </c>
      <c r="AE481" s="31">
        <f t="shared" si="138"/>
        <v>1.0703883495145632</v>
      </c>
      <c r="AG481" s="30">
        <f t="shared" si="130"/>
        <v>6126000</v>
      </c>
      <c r="AH481" s="30">
        <f t="shared" si="122"/>
        <v>9.7943192948090111E-4</v>
      </c>
      <c r="AI481" s="31">
        <f t="shared" si="123"/>
        <v>0.11949069539666994</v>
      </c>
      <c r="AJ481" s="31">
        <f t="shared" si="124"/>
        <v>0.14397649363369247</v>
      </c>
      <c r="AK481" s="30">
        <f>IF(W481="si",($S481*'COSTOS DE CREDITOS'!$C$27)/DATA!$G481,"")</f>
        <v>47.07631125553273</v>
      </c>
      <c r="AL481" s="90">
        <f>IF(W481="si",'COSTOS DE CREDITOS'!$C$35,"")</f>
        <v>20.421138461538462</v>
      </c>
      <c r="AM481" s="30">
        <f t="shared" si="131"/>
        <v>369.23076923076923</v>
      </c>
      <c r="AN481" s="30">
        <f t="shared" si="132"/>
        <v>0</v>
      </c>
      <c r="AO481" s="30">
        <f t="shared" si="133"/>
        <v>436.72821894784045</v>
      </c>
      <c r="AP481" s="30">
        <f t="shared" si="134"/>
        <v>1121.8417810521596</v>
      </c>
      <c r="AQ481" s="19">
        <f t="shared" si="135"/>
        <v>0.71978915355239714</v>
      </c>
    </row>
    <row r="482" spans="1:43" x14ac:dyDescent="0.2">
      <c r="A482" s="23" t="s">
        <v>5665</v>
      </c>
      <c r="B482" s="6" t="s">
        <v>5675</v>
      </c>
      <c r="C482" s="6" t="s">
        <v>5667</v>
      </c>
      <c r="D482" s="2">
        <v>145180</v>
      </c>
      <c r="E482" s="2">
        <v>145718</v>
      </c>
      <c r="F482" s="3" t="s">
        <v>650</v>
      </c>
      <c r="G482" s="2">
        <v>7</v>
      </c>
      <c r="H482" s="2">
        <v>145726</v>
      </c>
      <c r="I482" s="3" t="s">
        <v>651</v>
      </c>
      <c r="J482" s="15">
        <v>44987</v>
      </c>
      <c r="K482" s="24">
        <v>1102936818</v>
      </c>
      <c r="L482" s="15">
        <v>44994</v>
      </c>
      <c r="M482" s="15">
        <v>45016</v>
      </c>
      <c r="N482" s="15"/>
      <c r="O482" s="26" t="e">
        <f>VLOOKUP(D482,quash!A$2:$I$7791,9,FALSE)</f>
        <v>#N/A</v>
      </c>
      <c r="P482" s="7">
        <v>10000</v>
      </c>
      <c r="Q482" s="26">
        <v>147</v>
      </c>
      <c r="R482" s="19">
        <v>7.9000519063170294E-2</v>
      </c>
      <c r="S482" s="26">
        <v>16</v>
      </c>
      <c r="T482" s="7">
        <v>10000</v>
      </c>
      <c r="U482" s="2">
        <v>142</v>
      </c>
      <c r="V482" s="11">
        <v>2510.34</v>
      </c>
      <c r="W482" s="14" t="s">
        <v>5281</v>
      </c>
      <c r="X482" s="18">
        <v>1</v>
      </c>
      <c r="Y482" s="9">
        <v>10000</v>
      </c>
      <c r="Z482" s="19">
        <f t="shared" si="128"/>
        <v>0</v>
      </c>
      <c r="AA482" s="25">
        <v>2510.34</v>
      </c>
      <c r="AB482" s="30">
        <f t="shared" si="129"/>
        <v>824000</v>
      </c>
      <c r="AC482" s="30">
        <f t="shared" si="136"/>
        <v>1.2135922330097087E-2</v>
      </c>
      <c r="AD482" s="31">
        <f t="shared" si="137"/>
        <v>1.7839805825242718</v>
      </c>
      <c r="AE482" s="31">
        <f t="shared" si="138"/>
        <v>1.7233009708737863</v>
      </c>
      <c r="AG482" s="30">
        <f t="shared" si="130"/>
        <v>6126000</v>
      </c>
      <c r="AH482" s="30">
        <f t="shared" si="122"/>
        <v>1.632386549134835E-3</v>
      </c>
      <c r="AI482" s="31">
        <f t="shared" si="123"/>
        <v>0.23996082272282074</v>
      </c>
      <c r="AJ482" s="31">
        <f t="shared" si="124"/>
        <v>0.23179888997714657</v>
      </c>
      <c r="AK482" s="30">
        <f>IF(W482="si",($S482*'COSTOS DE CREDITOS'!$C$27)/DATA!$G482,"")</f>
        <v>47.07631125553273</v>
      </c>
      <c r="AL482" s="90">
        <f>IF(W482="si",'COSTOS DE CREDITOS'!$C$35,"")</f>
        <v>20.421138461538462</v>
      </c>
      <c r="AM482" s="30">
        <f t="shared" si="131"/>
        <v>615.38461538461547</v>
      </c>
      <c r="AN482" s="30">
        <f t="shared" si="132"/>
        <v>0</v>
      </c>
      <c r="AO482" s="30">
        <f t="shared" si="133"/>
        <v>682.88206510168663</v>
      </c>
      <c r="AP482" s="30">
        <f t="shared" si="134"/>
        <v>1827.4579348983134</v>
      </c>
      <c r="AQ482" s="19">
        <f t="shared" si="135"/>
        <v>0.72797228060673591</v>
      </c>
    </row>
    <row r="483" spans="1:43" x14ac:dyDescent="0.2">
      <c r="A483" s="23" t="s">
        <v>5665</v>
      </c>
      <c r="B483" s="6" t="s">
        <v>5675</v>
      </c>
      <c r="C483" s="6" t="s">
        <v>5667</v>
      </c>
      <c r="D483" s="2">
        <v>145479</v>
      </c>
      <c r="E483" s="2">
        <v>145718</v>
      </c>
      <c r="F483" s="3" t="s">
        <v>650</v>
      </c>
      <c r="G483" s="2">
        <v>7</v>
      </c>
      <c r="H483" s="2">
        <v>145727</v>
      </c>
      <c r="I483" s="3" t="s">
        <v>652</v>
      </c>
      <c r="J483" s="15">
        <v>44991</v>
      </c>
      <c r="K483" s="24">
        <v>1105570411</v>
      </c>
      <c r="L483" s="15">
        <v>44994</v>
      </c>
      <c r="M483" s="15">
        <v>45016</v>
      </c>
      <c r="N483" s="15"/>
      <c r="O483" s="26" t="e">
        <f>VLOOKUP(D483,quash!A$2:$I$7791,9,FALSE)</f>
        <v>#N/A</v>
      </c>
      <c r="P483" s="7">
        <v>10000</v>
      </c>
      <c r="Q483" s="26">
        <v>147</v>
      </c>
      <c r="R483" s="19">
        <v>7.9000519063170294E-2</v>
      </c>
      <c r="S483" s="26">
        <v>16</v>
      </c>
      <c r="T483" s="7">
        <v>5000</v>
      </c>
      <c r="U483" s="2">
        <v>147</v>
      </c>
      <c r="V483" s="11">
        <v>1303.3399999999999</v>
      </c>
      <c r="W483" s="14" t="s">
        <v>5281</v>
      </c>
      <c r="X483" s="18">
        <v>1</v>
      </c>
      <c r="Y483" s="9">
        <v>5000</v>
      </c>
      <c r="Z483" s="19">
        <f t="shared" si="128"/>
        <v>0</v>
      </c>
      <c r="AA483" s="25">
        <v>1303.3399999999999</v>
      </c>
      <c r="AB483" s="30">
        <f t="shared" si="129"/>
        <v>824000</v>
      </c>
      <c r="AC483" s="30">
        <f t="shared" si="136"/>
        <v>6.0679611650485436E-3</v>
      </c>
      <c r="AD483" s="31">
        <f t="shared" si="137"/>
        <v>0.89199029126213591</v>
      </c>
      <c r="AE483" s="31">
        <f t="shared" si="138"/>
        <v>0.89199029126213591</v>
      </c>
      <c r="AG483" s="30">
        <f t="shared" si="130"/>
        <v>6126000</v>
      </c>
      <c r="AH483" s="30">
        <f t="shared" si="122"/>
        <v>8.1619327456741752E-4</v>
      </c>
      <c r="AI483" s="31">
        <f t="shared" si="123"/>
        <v>0.11998041136141037</v>
      </c>
      <c r="AJ483" s="31">
        <f t="shared" si="124"/>
        <v>0.11998041136141037</v>
      </c>
      <c r="AK483" s="30">
        <f>IF(W483="si",($S483*'COSTOS DE CREDITOS'!$C$27)/DATA!$G483,"")</f>
        <v>47.07631125553273</v>
      </c>
      <c r="AL483" s="90">
        <f>IF(W483="si",'COSTOS DE CREDITOS'!$C$35,"")</f>
        <v>20.421138461538462</v>
      </c>
      <c r="AM483" s="30">
        <f t="shared" si="131"/>
        <v>307.69230769230774</v>
      </c>
      <c r="AN483" s="30">
        <f t="shared" si="132"/>
        <v>0</v>
      </c>
      <c r="AO483" s="30">
        <f t="shared" si="133"/>
        <v>375.1897574093789</v>
      </c>
      <c r="AP483" s="30">
        <f t="shared" si="134"/>
        <v>928.15024259062102</v>
      </c>
      <c r="AQ483" s="19">
        <f t="shared" si="135"/>
        <v>0.71213209338363059</v>
      </c>
    </row>
    <row r="484" spans="1:43" x14ac:dyDescent="0.2">
      <c r="A484" s="23" t="s">
        <v>5665</v>
      </c>
      <c r="B484" s="6" t="s">
        <v>5682</v>
      </c>
      <c r="C484" s="6" t="s">
        <v>5670</v>
      </c>
      <c r="D484" s="4">
        <v>143637</v>
      </c>
      <c r="E484" s="4">
        <v>145873</v>
      </c>
      <c r="F484" s="5" t="s">
        <v>653</v>
      </c>
      <c r="G484" s="2">
        <v>7</v>
      </c>
      <c r="H484" s="4">
        <v>145874</v>
      </c>
      <c r="I484" s="5" t="s">
        <v>654</v>
      </c>
      <c r="J484" s="15">
        <v>45092</v>
      </c>
      <c r="K484" s="24">
        <v>1171621908</v>
      </c>
      <c r="L484" s="15">
        <v>44995</v>
      </c>
      <c r="M484" s="15">
        <v>45016</v>
      </c>
      <c r="N484" s="15"/>
      <c r="O484" s="26" t="e">
        <f>VLOOKUP(D484,quash!A$2:$I$7791,9,FALSE)</f>
        <v>#N/A</v>
      </c>
      <c r="P484" s="7">
        <v>10000</v>
      </c>
      <c r="Q484" s="26">
        <v>147</v>
      </c>
      <c r="R484" s="19">
        <v>7.9000519063170294E-2</v>
      </c>
      <c r="S484" s="26">
        <v>16</v>
      </c>
      <c r="T484" s="8">
        <v>10000</v>
      </c>
      <c r="U484" s="4">
        <v>142</v>
      </c>
      <c r="V484" s="10">
        <v>2510.34</v>
      </c>
      <c r="W484" s="14" t="s">
        <v>5281</v>
      </c>
      <c r="X484" s="18">
        <v>1</v>
      </c>
      <c r="Y484" s="9">
        <v>10000</v>
      </c>
      <c r="Z484" s="19">
        <f t="shared" si="128"/>
        <v>0</v>
      </c>
      <c r="AA484" s="25">
        <v>2510.34</v>
      </c>
      <c r="AB484" s="30">
        <f t="shared" si="129"/>
        <v>824000</v>
      </c>
      <c r="AC484" s="30">
        <f t="shared" si="136"/>
        <v>1.2135922330097087E-2</v>
      </c>
      <c r="AD484" s="31">
        <f t="shared" si="137"/>
        <v>1.7839805825242718</v>
      </c>
      <c r="AE484" s="31">
        <f t="shared" si="138"/>
        <v>1.7233009708737863</v>
      </c>
      <c r="AG484" s="30">
        <f t="shared" si="130"/>
        <v>6126000</v>
      </c>
      <c r="AH484" s="30">
        <f t="shared" si="122"/>
        <v>1.632386549134835E-3</v>
      </c>
      <c r="AI484" s="31">
        <f t="shared" si="123"/>
        <v>0.23996082272282074</v>
      </c>
      <c r="AJ484" s="31">
        <f t="shared" si="124"/>
        <v>0.23179888997714657</v>
      </c>
      <c r="AK484" s="30">
        <f>IF(W484="si",($S484*'COSTOS DE CREDITOS'!$C$27)/DATA!$G484,"")</f>
        <v>47.07631125553273</v>
      </c>
      <c r="AL484" s="90">
        <f>IF(W484="si",'COSTOS DE CREDITOS'!$C$35,"")</f>
        <v>20.421138461538462</v>
      </c>
      <c r="AM484" s="30">
        <f t="shared" si="131"/>
        <v>615.38461538461547</v>
      </c>
      <c r="AN484" s="30">
        <f t="shared" si="132"/>
        <v>0</v>
      </c>
      <c r="AO484" s="30">
        <f t="shared" si="133"/>
        <v>682.88206510168663</v>
      </c>
      <c r="AP484" s="30">
        <f t="shared" si="134"/>
        <v>1827.4579348983134</v>
      </c>
      <c r="AQ484" s="19">
        <f t="shared" si="135"/>
        <v>0.72797228060673591</v>
      </c>
    </row>
    <row r="485" spans="1:43" x14ac:dyDescent="0.2">
      <c r="A485" s="23" t="s">
        <v>5665</v>
      </c>
      <c r="B485" s="6" t="s">
        <v>5682</v>
      </c>
      <c r="C485" s="6" t="s">
        <v>5670</v>
      </c>
      <c r="D485" s="2">
        <v>144007</v>
      </c>
      <c r="E485" s="2">
        <v>145873</v>
      </c>
      <c r="F485" s="3" t="s">
        <v>653</v>
      </c>
      <c r="G485" s="2">
        <v>7</v>
      </c>
      <c r="H485" s="2">
        <v>145875</v>
      </c>
      <c r="I485" s="3" t="s">
        <v>656</v>
      </c>
      <c r="J485" s="15">
        <v>44979</v>
      </c>
      <c r="K485" s="24">
        <v>1097072907</v>
      </c>
      <c r="L485" s="15">
        <v>44995</v>
      </c>
      <c r="M485" s="15">
        <v>45016</v>
      </c>
      <c r="N485" s="15"/>
      <c r="O485" s="26" t="e">
        <f>VLOOKUP(D485,quash!A$2:$I$7791,9,FALSE)</f>
        <v>#N/A</v>
      </c>
      <c r="P485" s="7">
        <v>10000</v>
      </c>
      <c r="Q485" s="26">
        <v>127</v>
      </c>
      <c r="R485" s="19">
        <v>5.24391097594855E-2</v>
      </c>
      <c r="S485" s="26">
        <v>16</v>
      </c>
      <c r="T485" s="7">
        <v>10000</v>
      </c>
      <c r="U485" s="2">
        <v>142</v>
      </c>
      <c r="V485" s="11">
        <v>2510.34</v>
      </c>
      <c r="W485" s="14" t="s">
        <v>5281</v>
      </c>
      <c r="X485" s="18">
        <v>1</v>
      </c>
      <c r="Y485" s="9">
        <v>10000</v>
      </c>
      <c r="Z485" s="19">
        <f t="shared" si="128"/>
        <v>0</v>
      </c>
      <c r="AA485" s="25">
        <v>2510.34</v>
      </c>
      <c r="AB485" s="30">
        <f t="shared" si="129"/>
        <v>824000</v>
      </c>
      <c r="AC485" s="30">
        <f t="shared" si="136"/>
        <v>1.2135922330097087E-2</v>
      </c>
      <c r="AD485" s="31">
        <f t="shared" si="137"/>
        <v>1.54126213592233</v>
      </c>
      <c r="AE485" s="31">
        <f t="shared" si="138"/>
        <v>1.7233009708737863</v>
      </c>
      <c r="AG485" s="30">
        <f t="shared" si="130"/>
        <v>6126000</v>
      </c>
      <c r="AH485" s="30">
        <f t="shared" si="122"/>
        <v>1.632386549134835E-3</v>
      </c>
      <c r="AI485" s="31">
        <f t="shared" si="123"/>
        <v>0.20731309174012405</v>
      </c>
      <c r="AJ485" s="31">
        <f t="shared" si="124"/>
        <v>0.23179888997714657</v>
      </c>
      <c r="AK485" s="30">
        <f>IF(W485="si",($S485*'COSTOS DE CREDITOS'!$C$27)/DATA!$G485,"")</f>
        <v>47.07631125553273</v>
      </c>
      <c r="AL485" s="90">
        <f>IF(W485="si",'COSTOS DE CREDITOS'!$C$35,"")</f>
        <v>20.421138461538462</v>
      </c>
      <c r="AM485" s="30">
        <f t="shared" si="131"/>
        <v>615.38461538461547</v>
      </c>
      <c r="AN485" s="30">
        <f t="shared" si="132"/>
        <v>0</v>
      </c>
      <c r="AO485" s="30">
        <f t="shared" si="133"/>
        <v>682.88206510168663</v>
      </c>
      <c r="AP485" s="30">
        <f t="shared" si="134"/>
        <v>1827.4579348983134</v>
      </c>
      <c r="AQ485" s="19">
        <f t="shared" si="135"/>
        <v>0.72797228060673591</v>
      </c>
    </row>
    <row r="486" spans="1:43" x14ac:dyDescent="0.2">
      <c r="A486" s="23" t="s">
        <v>5665</v>
      </c>
      <c r="B486" s="6" t="s">
        <v>5682</v>
      </c>
      <c r="C486" s="6" t="s">
        <v>5670</v>
      </c>
      <c r="D486" s="2">
        <v>144003</v>
      </c>
      <c r="E486" s="2">
        <v>145873</v>
      </c>
      <c r="F486" s="3" t="s">
        <v>653</v>
      </c>
      <c r="G486" s="2">
        <v>7</v>
      </c>
      <c r="H486" s="2">
        <v>145876</v>
      </c>
      <c r="I486" s="3" t="s">
        <v>657</v>
      </c>
      <c r="J486" s="15">
        <v>44979</v>
      </c>
      <c r="K486" s="24">
        <v>1097069794</v>
      </c>
      <c r="L486" s="15">
        <v>44995</v>
      </c>
      <c r="M486" s="15">
        <v>45016</v>
      </c>
      <c r="N486" s="15"/>
      <c r="O486" s="26" t="e">
        <f>VLOOKUP(D486,quash!A$2:$I$7791,9,FALSE)</f>
        <v>#N/A</v>
      </c>
      <c r="P486" s="7">
        <v>10000</v>
      </c>
      <c r="Q486" s="26">
        <v>132</v>
      </c>
      <c r="R486" s="19">
        <v>5.8283715876113903E-2</v>
      </c>
      <c r="S486" s="26">
        <v>16</v>
      </c>
      <c r="T486" s="7">
        <v>10000</v>
      </c>
      <c r="U486" s="2">
        <v>142</v>
      </c>
      <c r="V486" s="11">
        <v>2510.34</v>
      </c>
      <c r="W486" s="14" t="s">
        <v>5281</v>
      </c>
      <c r="X486" s="18">
        <v>1</v>
      </c>
      <c r="Y486" s="9">
        <v>10000</v>
      </c>
      <c r="Z486" s="19">
        <f t="shared" si="128"/>
        <v>0</v>
      </c>
      <c r="AA486" s="25">
        <v>2510.34</v>
      </c>
      <c r="AB486" s="30">
        <f t="shared" si="129"/>
        <v>824000</v>
      </c>
      <c r="AC486" s="30">
        <f t="shared" si="136"/>
        <v>1.2135922330097087E-2</v>
      </c>
      <c r="AD486" s="31">
        <f t="shared" si="137"/>
        <v>1.6019417475728155</v>
      </c>
      <c r="AE486" s="31">
        <f t="shared" si="138"/>
        <v>1.7233009708737863</v>
      </c>
      <c r="AG486" s="30">
        <f t="shared" si="130"/>
        <v>6126000</v>
      </c>
      <c r="AH486" s="30">
        <f t="shared" si="122"/>
        <v>1.632386549134835E-3</v>
      </c>
      <c r="AI486" s="31">
        <f t="shared" si="123"/>
        <v>0.21547502448579822</v>
      </c>
      <c r="AJ486" s="31">
        <f t="shared" si="124"/>
        <v>0.23179888997714657</v>
      </c>
      <c r="AK486" s="30">
        <f>IF(W486="si",($S486*'COSTOS DE CREDITOS'!$C$27)/DATA!$G486,"")</f>
        <v>47.07631125553273</v>
      </c>
      <c r="AL486" s="90">
        <f>IF(W486="si",'COSTOS DE CREDITOS'!$C$35,"")</f>
        <v>20.421138461538462</v>
      </c>
      <c r="AM486" s="30">
        <f t="shared" si="131"/>
        <v>615.38461538461547</v>
      </c>
      <c r="AN486" s="30">
        <f t="shared" si="132"/>
        <v>0</v>
      </c>
      <c r="AO486" s="30">
        <f t="shared" si="133"/>
        <v>682.88206510168663</v>
      </c>
      <c r="AP486" s="30">
        <f t="shared" si="134"/>
        <v>1827.4579348983134</v>
      </c>
      <c r="AQ486" s="19">
        <f t="shared" si="135"/>
        <v>0.72797228060673591</v>
      </c>
    </row>
    <row r="487" spans="1:43" x14ac:dyDescent="0.2">
      <c r="A487" s="23" t="s">
        <v>5665</v>
      </c>
      <c r="B487" s="6" t="s">
        <v>5682</v>
      </c>
      <c r="C487" s="6" t="s">
        <v>5670</v>
      </c>
      <c r="D487" s="2">
        <v>143638</v>
      </c>
      <c r="E487" s="2">
        <v>145873</v>
      </c>
      <c r="F487" s="3" t="s">
        <v>653</v>
      </c>
      <c r="G487" s="2">
        <v>7</v>
      </c>
      <c r="H487" s="2">
        <v>145877</v>
      </c>
      <c r="I487" s="3" t="s">
        <v>658</v>
      </c>
      <c r="J487" s="15">
        <v>44974</v>
      </c>
      <c r="K487" s="24">
        <v>1095049446</v>
      </c>
      <c r="L487" s="15">
        <v>44995</v>
      </c>
      <c r="M487" s="15">
        <v>45016</v>
      </c>
      <c r="N487" s="15"/>
      <c r="O487" s="26" t="e">
        <f>VLOOKUP(D487,quash!A$2:$I$7791,9,FALSE)</f>
        <v>#N/A</v>
      </c>
      <c r="P487" s="7">
        <v>10000</v>
      </c>
      <c r="Q487" s="26">
        <v>110</v>
      </c>
      <c r="R487" s="19">
        <v>3.11605023919212E-2</v>
      </c>
      <c r="S487" s="26">
        <v>16</v>
      </c>
      <c r="T487" s="7">
        <v>10000</v>
      </c>
      <c r="U487" s="2">
        <v>142</v>
      </c>
      <c r="V487" s="11">
        <v>2510.34</v>
      </c>
      <c r="W487" s="14" t="s">
        <v>5281</v>
      </c>
      <c r="X487" s="18">
        <v>1</v>
      </c>
      <c r="Y487" s="9">
        <v>10000</v>
      </c>
      <c r="Z487" s="19">
        <f t="shared" si="128"/>
        <v>0</v>
      </c>
      <c r="AA487" s="25">
        <v>2510.34</v>
      </c>
      <c r="AB487" s="30">
        <f t="shared" si="129"/>
        <v>824000</v>
      </c>
      <c r="AC487" s="30">
        <f t="shared" si="136"/>
        <v>1.2135922330097087E-2</v>
      </c>
      <c r="AD487" s="31">
        <f t="shared" si="137"/>
        <v>1.3349514563106797</v>
      </c>
      <c r="AE487" s="31">
        <f t="shared" si="138"/>
        <v>1.7233009708737863</v>
      </c>
      <c r="AG487" s="30">
        <f t="shared" si="130"/>
        <v>6126000</v>
      </c>
      <c r="AH487" s="30">
        <f t="shared" ref="AH487:AH550" si="139">IFERROR($T487/AG487,"")</f>
        <v>1.632386549134835E-3</v>
      </c>
      <c r="AI487" s="31">
        <f t="shared" ref="AI487:AI550" si="140">IFERROR(AH487*$Q487,"")</f>
        <v>0.17956252040483187</v>
      </c>
      <c r="AJ487" s="31">
        <f t="shared" ref="AJ487:AJ550" si="141">IFERROR(AH487*$U487,"")</f>
        <v>0.23179888997714657</v>
      </c>
      <c r="AK487" s="30">
        <f>IF(W487="si",($S487*'COSTOS DE CREDITOS'!$C$27)/DATA!$G487,"")</f>
        <v>47.07631125553273</v>
      </c>
      <c r="AL487" s="90">
        <f>IF(W487="si",'COSTOS DE CREDITOS'!$C$35,"")</f>
        <v>20.421138461538462</v>
      </c>
      <c r="AM487" s="30">
        <f t="shared" si="131"/>
        <v>615.38461538461547</v>
      </c>
      <c r="AN487" s="30">
        <f t="shared" si="132"/>
        <v>0</v>
      </c>
      <c r="AO487" s="30">
        <f t="shared" si="133"/>
        <v>682.88206510168663</v>
      </c>
      <c r="AP487" s="30">
        <f t="shared" si="134"/>
        <v>1827.4579348983134</v>
      </c>
      <c r="AQ487" s="19">
        <f t="shared" si="135"/>
        <v>0.72797228060673591</v>
      </c>
    </row>
    <row r="488" spans="1:43" x14ac:dyDescent="0.2">
      <c r="A488" s="23" t="s">
        <v>5665</v>
      </c>
      <c r="B488" s="6" t="s">
        <v>5682</v>
      </c>
      <c r="C488" s="6" t="s">
        <v>5670</v>
      </c>
      <c r="D488" s="2">
        <v>143838</v>
      </c>
      <c r="E488" s="2">
        <v>145873</v>
      </c>
      <c r="F488" s="3" t="s">
        <v>653</v>
      </c>
      <c r="G488" s="2">
        <v>7</v>
      </c>
      <c r="H488" s="2">
        <v>145878</v>
      </c>
      <c r="I488" s="3" t="s">
        <v>659</v>
      </c>
      <c r="J488" s="15">
        <v>44978</v>
      </c>
      <c r="K488" s="24">
        <v>1096450962</v>
      </c>
      <c r="L488" s="15">
        <v>44995</v>
      </c>
      <c r="M488" s="15">
        <v>45016</v>
      </c>
      <c r="N488" s="15"/>
      <c r="O488" s="26" t="e">
        <f>VLOOKUP(D488,quash!A$2:$I$7791,9,FALSE)</f>
        <v>#N/A</v>
      </c>
      <c r="P488" s="7">
        <v>10000</v>
      </c>
      <c r="Q488" s="26">
        <v>115</v>
      </c>
      <c r="R488" s="19">
        <v>3.97705569269148E-2</v>
      </c>
      <c r="S488" s="26">
        <v>16</v>
      </c>
      <c r="T488" s="7">
        <v>10000</v>
      </c>
      <c r="U488" s="2">
        <v>142</v>
      </c>
      <c r="V488" s="11">
        <v>2510.34</v>
      </c>
      <c r="W488" s="14" t="s">
        <v>5281</v>
      </c>
      <c r="X488" s="18">
        <v>1</v>
      </c>
      <c r="Y488" s="9">
        <v>10000</v>
      </c>
      <c r="Z488" s="19">
        <f t="shared" si="128"/>
        <v>0</v>
      </c>
      <c r="AA488" s="25">
        <v>2510.34</v>
      </c>
      <c r="AB488" s="30">
        <f t="shared" si="129"/>
        <v>824000</v>
      </c>
      <c r="AC488" s="30">
        <f t="shared" si="136"/>
        <v>1.2135922330097087E-2</v>
      </c>
      <c r="AD488" s="31">
        <f t="shared" si="137"/>
        <v>1.395631067961165</v>
      </c>
      <c r="AE488" s="31">
        <f t="shared" si="138"/>
        <v>1.7233009708737863</v>
      </c>
      <c r="AG488" s="30">
        <f t="shared" si="130"/>
        <v>6126000</v>
      </c>
      <c r="AH488" s="30">
        <f t="shared" si="139"/>
        <v>1.632386549134835E-3</v>
      </c>
      <c r="AI488" s="31">
        <f t="shared" si="140"/>
        <v>0.18772445315050604</v>
      </c>
      <c r="AJ488" s="31">
        <f t="shared" si="141"/>
        <v>0.23179888997714657</v>
      </c>
      <c r="AK488" s="30">
        <f>IF(W488="si",($S488*'COSTOS DE CREDITOS'!$C$27)/DATA!$G488,"")</f>
        <v>47.07631125553273</v>
      </c>
      <c r="AL488" s="90">
        <f>IF(W488="si",'COSTOS DE CREDITOS'!$C$35,"")</f>
        <v>20.421138461538462</v>
      </c>
      <c r="AM488" s="30">
        <f t="shared" si="131"/>
        <v>615.38461538461547</v>
      </c>
      <c r="AN488" s="30">
        <f t="shared" si="132"/>
        <v>0</v>
      </c>
      <c r="AO488" s="30">
        <f t="shared" si="133"/>
        <v>682.88206510168663</v>
      </c>
      <c r="AP488" s="30">
        <f t="shared" si="134"/>
        <v>1827.4579348983134</v>
      </c>
      <c r="AQ488" s="19">
        <f t="shared" si="135"/>
        <v>0.72797228060673591</v>
      </c>
    </row>
    <row r="489" spans="1:43" x14ac:dyDescent="0.2">
      <c r="A489" s="23" t="s">
        <v>5665</v>
      </c>
      <c r="B489" s="6" t="s">
        <v>5682</v>
      </c>
      <c r="C489" s="6" t="s">
        <v>5670</v>
      </c>
      <c r="D489" s="2">
        <v>143639</v>
      </c>
      <c r="E489" s="2">
        <v>145873</v>
      </c>
      <c r="F489" s="3" t="s">
        <v>653</v>
      </c>
      <c r="G489" s="2">
        <v>7</v>
      </c>
      <c r="H489" s="2">
        <v>145879</v>
      </c>
      <c r="I489" s="3" t="s">
        <v>660</v>
      </c>
      <c r="J489" s="15">
        <v>44974</v>
      </c>
      <c r="K489" s="24">
        <v>1095049879</v>
      </c>
      <c r="L489" s="15">
        <v>44995</v>
      </c>
      <c r="M489" s="15">
        <v>45016</v>
      </c>
      <c r="N489" s="15"/>
      <c r="O489" s="26" t="e">
        <f>VLOOKUP(D489,quash!A$2:$I$7791,9,FALSE)</f>
        <v>#N/A</v>
      </c>
      <c r="P489" s="7">
        <v>10000</v>
      </c>
      <c r="Q489" s="26">
        <v>115</v>
      </c>
      <c r="R489" s="19">
        <v>3.97705569269148E-2</v>
      </c>
      <c r="S489" s="26">
        <v>16</v>
      </c>
      <c r="T489" s="7">
        <v>10000</v>
      </c>
      <c r="U489" s="2">
        <v>142</v>
      </c>
      <c r="V489" s="11">
        <v>2510.34</v>
      </c>
      <c r="W489" s="14" t="s">
        <v>5281</v>
      </c>
      <c r="X489" s="18">
        <v>1</v>
      </c>
      <c r="Y489" s="9">
        <v>10000</v>
      </c>
      <c r="Z489" s="19">
        <f t="shared" si="128"/>
        <v>0</v>
      </c>
      <c r="AA489" s="25">
        <v>2510.34</v>
      </c>
      <c r="AB489" s="30">
        <f t="shared" si="129"/>
        <v>824000</v>
      </c>
      <c r="AC489" s="30">
        <f t="shared" si="136"/>
        <v>1.2135922330097087E-2</v>
      </c>
      <c r="AD489" s="31">
        <f t="shared" si="137"/>
        <v>1.395631067961165</v>
      </c>
      <c r="AE489" s="31">
        <f t="shared" si="138"/>
        <v>1.7233009708737863</v>
      </c>
      <c r="AG489" s="30">
        <f t="shared" si="130"/>
        <v>6126000</v>
      </c>
      <c r="AH489" s="30">
        <f t="shared" si="139"/>
        <v>1.632386549134835E-3</v>
      </c>
      <c r="AI489" s="31">
        <f t="shared" si="140"/>
        <v>0.18772445315050604</v>
      </c>
      <c r="AJ489" s="31">
        <f t="shared" si="141"/>
        <v>0.23179888997714657</v>
      </c>
      <c r="AK489" s="30">
        <f>IF(W489="si",($S489*'COSTOS DE CREDITOS'!$C$27)/DATA!$G489,"")</f>
        <v>47.07631125553273</v>
      </c>
      <c r="AL489" s="90">
        <f>IF(W489="si",'COSTOS DE CREDITOS'!$C$35,"")</f>
        <v>20.421138461538462</v>
      </c>
      <c r="AM489" s="30">
        <f t="shared" si="131"/>
        <v>615.38461538461547</v>
      </c>
      <c r="AN489" s="30">
        <f t="shared" si="132"/>
        <v>0</v>
      </c>
      <c r="AO489" s="30">
        <f t="shared" si="133"/>
        <v>682.88206510168663</v>
      </c>
      <c r="AP489" s="30">
        <f t="shared" si="134"/>
        <v>1827.4579348983134</v>
      </c>
      <c r="AQ489" s="19">
        <f t="shared" si="135"/>
        <v>0.72797228060673591</v>
      </c>
    </row>
    <row r="490" spans="1:43" x14ac:dyDescent="0.2">
      <c r="A490" s="23" t="s">
        <v>5665</v>
      </c>
      <c r="B490" s="6" t="s">
        <v>5682</v>
      </c>
      <c r="C490" s="6" t="s">
        <v>5670</v>
      </c>
      <c r="D490" s="2">
        <v>144001</v>
      </c>
      <c r="E490" s="2">
        <v>145873</v>
      </c>
      <c r="F490" s="3" t="s">
        <v>653</v>
      </c>
      <c r="G490" s="2">
        <v>7</v>
      </c>
      <c r="H490" s="2">
        <v>145880</v>
      </c>
      <c r="I490" s="3" t="s">
        <v>661</v>
      </c>
      <c r="J490" s="15">
        <v>44979</v>
      </c>
      <c r="K490" s="24">
        <v>1097063769</v>
      </c>
      <c r="L490" s="15">
        <v>44995</v>
      </c>
      <c r="M490" s="15">
        <v>45016</v>
      </c>
      <c r="N490" s="15"/>
      <c r="O490" s="26" t="e">
        <f>VLOOKUP(D490,quash!A$2:$I$7791,9,FALSE)</f>
        <v>#N/A</v>
      </c>
      <c r="P490" s="7">
        <v>10000</v>
      </c>
      <c r="Q490" s="26">
        <v>110</v>
      </c>
      <c r="R490" s="19">
        <v>3.3741050530766099E-2</v>
      </c>
      <c r="S490" s="26">
        <v>16</v>
      </c>
      <c r="T490" s="7">
        <v>10000</v>
      </c>
      <c r="U490" s="2">
        <v>142</v>
      </c>
      <c r="V490" s="11">
        <v>2510.34</v>
      </c>
      <c r="W490" s="14" t="s">
        <v>5281</v>
      </c>
      <c r="X490" s="18">
        <v>1</v>
      </c>
      <c r="Y490" s="9">
        <v>10000</v>
      </c>
      <c r="Z490" s="19">
        <f t="shared" si="128"/>
        <v>0</v>
      </c>
      <c r="AA490" s="25">
        <v>2510.34</v>
      </c>
      <c r="AB490" s="30">
        <f t="shared" si="129"/>
        <v>824000</v>
      </c>
      <c r="AC490" s="30">
        <f t="shared" si="136"/>
        <v>1.2135922330097087E-2</v>
      </c>
      <c r="AD490" s="31">
        <f t="shared" si="137"/>
        <v>1.3349514563106797</v>
      </c>
      <c r="AE490" s="31">
        <f t="shared" si="138"/>
        <v>1.7233009708737863</v>
      </c>
      <c r="AG490" s="30">
        <f t="shared" si="130"/>
        <v>6126000</v>
      </c>
      <c r="AH490" s="30">
        <f t="shared" si="139"/>
        <v>1.632386549134835E-3</v>
      </c>
      <c r="AI490" s="31">
        <f t="shared" si="140"/>
        <v>0.17956252040483187</v>
      </c>
      <c r="AJ490" s="31">
        <f t="shared" si="141"/>
        <v>0.23179888997714657</v>
      </c>
      <c r="AK490" s="30">
        <f>IF(W490="si",($S490*'COSTOS DE CREDITOS'!$C$27)/DATA!$G490,"")</f>
        <v>47.07631125553273</v>
      </c>
      <c r="AL490" s="90">
        <f>IF(W490="si",'COSTOS DE CREDITOS'!$C$35,"")</f>
        <v>20.421138461538462</v>
      </c>
      <c r="AM490" s="30">
        <f t="shared" si="131"/>
        <v>615.38461538461547</v>
      </c>
      <c r="AN490" s="30">
        <f t="shared" si="132"/>
        <v>0</v>
      </c>
      <c r="AO490" s="30">
        <f t="shared" si="133"/>
        <v>682.88206510168663</v>
      </c>
      <c r="AP490" s="30">
        <f t="shared" si="134"/>
        <v>1827.4579348983134</v>
      </c>
      <c r="AQ490" s="19">
        <f t="shared" si="135"/>
        <v>0.72797228060673591</v>
      </c>
    </row>
    <row r="491" spans="1:43" x14ac:dyDescent="0.2">
      <c r="A491" s="23" t="s">
        <v>5665</v>
      </c>
      <c r="B491" s="6" t="s">
        <v>5674</v>
      </c>
      <c r="C491" s="6" t="s">
        <v>5670</v>
      </c>
      <c r="D491" s="2">
        <v>145414</v>
      </c>
      <c r="E491" s="2">
        <v>145774</v>
      </c>
      <c r="F491" s="3" t="s">
        <v>662</v>
      </c>
      <c r="G491" s="2">
        <v>7</v>
      </c>
      <c r="H491" s="2">
        <v>145835</v>
      </c>
      <c r="I491" s="3" t="s">
        <v>663</v>
      </c>
      <c r="J491" s="15">
        <v>44991</v>
      </c>
      <c r="K491" s="24">
        <v>1105388301</v>
      </c>
      <c r="L491" s="15">
        <v>44995</v>
      </c>
      <c r="M491" s="15">
        <v>45016</v>
      </c>
      <c r="N491" s="15"/>
      <c r="O491" s="26" t="e">
        <f>VLOOKUP(D491,quash!A$2:$I$7791,9,FALSE)</f>
        <v>#N/A</v>
      </c>
      <c r="P491" s="7">
        <v>12000</v>
      </c>
      <c r="Q491" s="26">
        <v>122</v>
      </c>
      <c r="R491" s="19">
        <v>4.4527436709070889E-2</v>
      </c>
      <c r="S491" s="93">
        <v>26</v>
      </c>
      <c r="T491" s="7">
        <v>10000</v>
      </c>
      <c r="U491" s="2">
        <v>142</v>
      </c>
      <c r="V491" s="11">
        <v>2510.34</v>
      </c>
      <c r="W491" s="14" t="s">
        <v>5281</v>
      </c>
      <c r="X491" s="18">
        <v>0.47066539389964551</v>
      </c>
      <c r="Y491" s="9">
        <v>4706.6539389964555</v>
      </c>
      <c r="Z491" s="19">
        <f t="shared" si="128"/>
        <v>-0.52933460610035443</v>
      </c>
      <c r="AA491" s="25">
        <v>1181.5301649220362</v>
      </c>
      <c r="AB491" s="30">
        <f t="shared" si="129"/>
        <v>824000</v>
      </c>
      <c r="AC491" s="30">
        <f t="shared" si="136"/>
        <v>1.2135922330097087E-2</v>
      </c>
      <c r="AD491" s="31">
        <f t="shared" si="137"/>
        <v>1.4805825242718447</v>
      </c>
      <c r="AE491" s="31">
        <f t="shared" si="138"/>
        <v>1.7233009708737863</v>
      </c>
      <c r="AG491" s="30">
        <f t="shared" si="130"/>
        <v>6126000</v>
      </c>
      <c r="AH491" s="30">
        <f t="shared" si="139"/>
        <v>1.632386549134835E-3</v>
      </c>
      <c r="AI491" s="31">
        <f t="shared" si="140"/>
        <v>0.19915115899444988</v>
      </c>
      <c r="AJ491" s="31">
        <f t="shared" si="141"/>
        <v>0.23179888997714657</v>
      </c>
      <c r="AK491" s="30">
        <f>IF(W491="si",($S491*'COSTOS DE CREDITOS'!$C$27)/DATA!$G491,"")</f>
        <v>76.499005790240673</v>
      </c>
      <c r="AL491" s="90">
        <f>IF(W491="si",'COSTOS DE CREDITOS'!$C$35,"")</f>
        <v>20.421138461538462</v>
      </c>
      <c r="AM491" s="30">
        <f t="shared" si="131"/>
        <v>1000</v>
      </c>
      <c r="AN491" s="30">
        <f t="shared" si="132"/>
        <v>5293.3460610035445</v>
      </c>
      <c r="AO491" s="30">
        <f t="shared" si="133"/>
        <v>6390.2662052553242</v>
      </c>
      <c r="AP491" s="30">
        <f t="shared" si="134"/>
        <v>-5208.7360403332877</v>
      </c>
      <c r="AQ491" s="19">
        <f t="shared" si="135"/>
        <v>-4.408466406506844</v>
      </c>
    </row>
    <row r="492" spans="1:43" x14ac:dyDescent="0.2">
      <c r="A492" s="23" t="s">
        <v>5665</v>
      </c>
      <c r="B492" s="6" t="s">
        <v>5672</v>
      </c>
      <c r="C492" s="6" t="s">
        <v>5667</v>
      </c>
      <c r="D492" s="2">
        <v>145715</v>
      </c>
      <c r="E492" s="2">
        <v>145610</v>
      </c>
      <c r="F492" s="3" t="s">
        <v>664</v>
      </c>
      <c r="G492" s="2">
        <v>6</v>
      </c>
      <c r="H492" s="2">
        <v>145870</v>
      </c>
      <c r="I492" s="3" t="s">
        <v>665</v>
      </c>
      <c r="J492" s="15">
        <v>44993</v>
      </c>
      <c r="K492" s="24">
        <v>1107108874</v>
      </c>
      <c r="L492" s="15">
        <v>44995</v>
      </c>
      <c r="M492" s="15">
        <v>45016</v>
      </c>
      <c r="N492" s="15"/>
      <c r="O492" s="26" t="e">
        <f>VLOOKUP(D492,quash!A$2:$I$7791,9,FALSE)</f>
        <v>#N/A</v>
      </c>
      <c r="P492" s="7">
        <v>11000</v>
      </c>
      <c r="Q492" s="26">
        <v>119</v>
      </c>
      <c r="R492" s="19">
        <v>4.0668324378343571E-2</v>
      </c>
      <c r="S492" s="93">
        <v>26</v>
      </c>
      <c r="T492" s="7">
        <v>7000</v>
      </c>
      <c r="U492" s="2">
        <v>142</v>
      </c>
      <c r="V492" s="11">
        <v>1758.65</v>
      </c>
      <c r="W492" s="14" t="s">
        <v>5281</v>
      </c>
      <c r="X492" s="18">
        <v>0.37535711048236642</v>
      </c>
      <c r="Y492" s="9">
        <v>2627.4997733765649</v>
      </c>
      <c r="Z492" s="19">
        <f t="shared" si="128"/>
        <v>-0.62464288951763358</v>
      </c>
      <c r="AA492" s="25">
        <v>660.12178234981377</v>
      </c>
      <c r="AB492" s="30">
        <f t="shared" si="129"/>
        <v>824000</v>
      </c>
      <c r="AC492" s="30">
        <f t="shared" si="136"/>
        <v>8.4951456310679609E-3</v>
      </c>
      <c r="AD492" s="31">
        <f t="shared" si="137"/>
        <v>1.0109223300970873</v>
      </c>
      <c r="AE492" s="31">
        <f t="shared" si="138"/>
        <v>1.2063106796116505</v>
      </c>
      <c r="AG492" s="30">
        <f t="shared" si="130"/>
        <v>6126000</v>
      </c>
      <c r="AH492" s="30">
        <f t="shared" si="139"/>
        <v>1.1426705843943846E-3</v>
      </c>
      <c r="AI492" s="31">
        <f t="shared" si="140"/>
        <v>0.13597779954293177</v>
      </c>
      <c r="AJ492" s="31">
        <f t="shared" si="141"/>
        <v>0.16225922298400261</v>
      </c>
      <c r="AK492" s="30">
        <f>IF(W492="si",($S492*'COSTOS DE CREDITOS'!$C$27)/DATA!$G492,"")</f>
        <v>89.248840088614131</v>
      </c>
      <c r="AL492" s="90">
        <f>IF(W492="si",'COSTOS DE CREDITOS'!$C$35,"")</f>
        <v>20.421138461538462</v>
      </c>
      <c r="AM492" s="30">
        <f t="shared" si="131"/>
        <v>700</v>
      </c>
      <c r="AN492" s="30">
        <f t="shared" si="132"/>
        <v>4372.5002266234351</v>
      </c>
      <c r="AO492" s="30">
        <f t="shared" si="133"/>
        <v>5182.1702051735874</v>
      </c>
      <c r="AP492" s="30">
        <f t="shared" si="134"/>
        <v>-4522.0484228237738</v>
      </c>
      <c r="AQ492" s="19">
        <f t="shared" si="135"/>
        <v>-6.8503245063763645</v>
      </c>
    </row>
    <row r="493" spans="1:43" x14ac:dyDescent="0.2">
      <c r="A493" s="23" t="s">
        <v>5665</v>
      </c>
      <c r="B493" s="6" t="s">
        <v>5682</v>
      </c>
      <c r="C493" s="6" t="s">
        <v>5670</v>
      </c>
      <c r="D493" s="2">
        <v>144100</v>
      </c>
      <c r="E493" s="2">
        <v>145895</v>
      </c>
      <c r="F493" s="3" t="s">
        <v>655</v>
      </c>
      <c r="G493" s="2">
        <v>6</v>
      </c>
      <c r="H493" s="2">
        <v>145898</v>
      </c>
      <c r="I493" s="3" t="s">
        <v>666</v>
      </c>
      <c r="J493" s="15">
        <v>44980</v>
      </c>
      <c r="K493" s="24">
        <v>1097503844</v>
      </c>
      <c r="L493" s="15">
        <v>44995</v>
      </c>
      <c r="M493" s="15">
        <v>45016</v>
      </c>
      <c r="N493" s="15"/>
      <c r="O493" s="26" t="e">
        <f>VLOOKUP(D493,quash!A$2:$I$7791,9,FALSE)</f>
        <v>#N/A</v>
      </c>
      <c r="P493" s="7">
        <v>10000</v>
      </c>
      <c r="Q493" s="26">
        <v>127</v>
      </c>
      <c r="R493" s="19">
        <v>5.24391097594855E-2</v>
      </c>
      <c r="S493" s="26">
        <v>16</v>
      </c>
      <c r="T493" s="7">
        <v>5000</v>
      </c>
      <c r="U493" s="2">
        <v>147</v>
      </c>
      <c r="V493" s="11">
        <v>1303.3399999999999</v>
      </c>
      <c r="W493" s="14" t="s">
        <v>5281</v>
      </c>
      <c r="X493" s="18">
        <v>1</v>
      </c>
      <c r="Y493" s="9">
        <v>5000</v>
      </c>
      <c r="Z493" s="19">
        <f t="shared" si="128"/>
        <v>0</v>
      </c>
      <c r="AA493" s="25">
        <v>1303.3399999999999</v>
      </c>
      <c r="AB493" s="30">
        <f t="shared" si="129"/>
        <v>824000</v>
      </c>
      <c r="AC493" s="30">
        <f t="shared" si="136"/>
        <v>6.0679611650485436E-3</v>
      </c>
      <c r="AD493" s="31">
        <f t="shared" si="137"/>
        <v>0.77063106796116498</v>
      </c>
      <c r="AE493" s="31">
        <f t="shared" si="138"/>
        <v>0.89199029126213591</v>
      </c>
      <c r="AG493" s="30">
        <f t="shared" si="130"/>
        <v>6126000</v>
      </c>
      <c r="AH493" s="30">
        <f t="shared" si="139"/>
        <v>8.1619327456741752E-4</v>
      </c>
      <c r="AI493" s="31">
        <f t="shared" si="140"/>
        <v>0.10365654587006203</v>
      </c>
      <c r="AJ493" s="31">
        <f t="shared" si="141"/>
        <v>0.11998041136141037</v>
      </c>
      <c r="AK493" s="30">
        <f>IF(W493="si",($S493*'COSTOS DE CREDITOS'!$C$27)/DATA!$G493,"")</f>
        <v>54.922363131454851</v>
      </c>
      <c r="AL493" s="90">
        <f>IF(W493="si",'COSTOS DE CREDITOS'!$C$35,"")</f>
        <v>20.421138461538462</v>
      </c>
      <c r="AM493" s="30">
        <f t="shared" si="131"/>
        <v>307.69230769230774</v>
      </c>
      <c r="AN493" s="30">
        <f t="shared" si="132"/>
        <v>0</v>
      </c>
      <c r="AO493" s="30">
        <f t="shared" si="133"/>
        <v>383.03580928530107</v>
      </c>
      <c r="AP493" s="30">
        <f t="shared" si="134"/>
        <v>920.30419071469885</v>
      </c>
      <c r="AQ493" s="19">
        <f t="shared" si="135"/>
        <v>0.70611213552465124</v>
      </c>
    </row>
    <row r="494" spans="1:43" x14ac:dyDescent="0.2">
      <c r="A494" s="23" t="s">
        <v>5665</v>
      </c>
      <c r="B494" s="6" t="s">
        <v>5682</v>
      </c>
      <c r="C494" s="6" t="s">
        <v>5670</v>
      </c>
      <c r="D494" s="2">
        <v>144098</v>
      </c>
      <c r="E494" s="2">
        <v>145895</v>
      </c>
      <c r="F494" s="3" t="s">
        <v>655</v>
      </c>
      <c r="G494" s="2">
        <v>6</v>
      </c>
      <c r="H494" s="2">
        <v>145899</v>
      </c>
      <c r="I494" s="3" t="s">
        <v>667</v>
      </c>
      <c r="J494" s="15">
        <v>44980</v>
      </c>
      <c r="K494" s="24">
        <v>1097504836</v>
      </c>
      <c r="L494" s="15">
        <v>44995</v>
      </c>
      <c r="M494" s="15">
        <v>45016</v>
      </c>
      <c r="N494" s="15"/>
      <c r="O494" s="26" t="e">
        <f>VLOOKUP(D494,quash!A$2:$I$7791,9,FALSE)</f>
        <v>#N/A</v>
      </c>
      <c r="P494" s="7">
        <v>10000</v>
      </c>
      <c r="Q494" s="26">
        <v>132</v>
      </c>
      <c r="R494" s="19">
        <v>5.8283715876113903E-2</v>
      </c>
      <c r="S494" s="26">
        <v>16</v>
      </c>
      <c r="T494" s="7">
        <v>9000</v>
      </c>
      <c r="U494" s="2">
        <v>132</v>
      </c>
      <c r="V494" s="11">
        <v>2089.63</v>
      </c>
      <c r="W494" s="14" t="s">
        <v>5281</v>
      </c>
      <c r="X494" s="18">
        <v>1</v>
      </c>
      <c r="Y494" s="9">
        <v>9000</v>
      </c>
      <c r="Z494" s="19">
        <f t="shared" si="128"/>
        <v>0</v>
      </c>
      <c r="AA494" s="25">
        <v>2089.63</v>
      </c>
      <c r="AB494" s="30">
        <f t="shared" si="129"/>
        <v>824000</v>
      </c>
      <c r="AC494" s="30">
        <f t="shared" si="136"/>
        <v>1.0922330097087379E-2</v>
      </c>
      <c r="AD494" s="31">
        <f t="shared" si="137"/>
        <v>1.441747572815534</v>
      </c>
      <c r="AE494" s="31">
        <f t="shared" si="138"/>
        <v>1.441747572815534</v>
      </c>
      <c r="AG494" s="30">
        <f t="shared" si="130"/>
        <v>6126000</v>
      </c>
      <c r="AH494" s="30">
        <f t="shared" si="139"/>
        <v>1.4691478942213516E-3</v>
      </c>
      <c r="AI494" s="31">
        <f t="shared" si="140"/>
        <v>0.19392752203721841</v>
      </c>
      <c r="AJ494" s="31">
        <f t="shared" si="141"/>
        <v>0.19392752203721841</v>
      </c>
      <c r="AK494" s="30">
        <f>IF(W494="si",($S494*'COSTOS DE CREDITOS'!$C$27)/DATA!$G494,"")</f>
        <v>54.922363131454851</v>
      </c>
      <c r="AL494" s="90">
        <f>IF(W494="si",'COSTOS DE CREDITOS'!$C$35,"")</f>
        <v>20.421138461538462</v>
      </c>
      <c r="AM494" s="30">
        <f t="shared" si="131"/>
        <v>553.84615384615392</v>
      </c>
      <c r="AN494" s="30">
        <f t="shared" si="132"/>
        <v>0</v>
      </c>
      <c r="AO494" s="30">
        <f t="shared" si="133"/>
        <v>629.18965543914726</v>
      </c>
      <c r="AP494" s="30">
        <f t="shared" si="134"/>
        <v>1460.4403445608527</v>
      </c>
      <c r="AQ494" s="19">
        <f t="shared" si="135"/>
        <v>0.69889901301228097</v>
      </c>
    </row>
    <row r="495" spans="1:43" x14ac:dyDescent="0.2">
      <c r="A495" s="23" t="s">
        <v>5665</v>
      </c>
      <c r="B495" s="6" t="s">
        <v>5682</v>
      </c>
      <c r="C495" s="6" t="s">
        <v>5670</v>
      </c>
      <c r="D495" s="2">
        <v>144021</v>
      </c>
      <c r="E495" s="2">
        <v>145895</v>
      </c>
      <c r="F495" s="3" t="s">
        <v>655</v>
      </c>
      <c r="G495" s="2">
        <v>6</v>
      </c>
      <c r="H495" s="2">
        <v>145900</v>
      </c>
      <c r="I495" s="3" t="s">
        <v>668</v>
      </c>
      <c r="J495" s="15">
        <v>44979</v>
      </c>
      <c r="K495" s="24">
        <v>1097129345</v>
      </c>
      <c r="L495" s="15">
        <v>44995</v>
      </c>
      <c r="M495" s="15">
        <v>45016</v>
      </c>
      <c r="N495" s="15"/>
      <c r="O495" s="26" t="e">
        <f>VLOOKUP(D495,quash!A$2:$I$7791,9,FALSE)</f>
        <v>#N/A</v>
      </c>
      <c r="P495" s="7">
        <v>5000</v>
      </c>
      <c r="Q495" s="26">
        <v>147</v>
      </c>
      <c r="R495" s="19">
        <v>0.11226939921536</v>
      </c>
      <c r="S495" s="26">
        <v>16</v>
      </c>
      <c r="T495" s="7">
        <v>10000</v>
      </c>
      <c r="U495" s="2">
        <v>132</v>
      </c>
      <c r="V495" s="11">
        <v>2317.19</v>
      </c>
      <c r="W495" s="14" t="s">
        <v>5281</v>
      </c>
      <c r="X495" s="18">
        <v>1</v>
      </c>
      <c r="Y495" s="9">
        <v>10000</v>
      </c>
      <c r="Z495" s="19">
        <f t="shared" si="128"/>
        <v>0</v>
      </c>
      <c r="AA495" s="25">
        <v>2317.19</v>
      </c>
      <c r="AB495" s="30">
        <f t="shared" si="129"/>
        <v>824000</v>
      </c>
      <c r="AC495" s="30">
        <f t="shared" si="136"/>
        <v>1.2135922330097087E-2</v>
      </c>
      <c r="AD495" s="31">
        <f t="shared" si="137"/>
        <v>1.7839805825242718</v>
      </c>
      <c r="AE495" s="31">
        <f t="shared" si="138"/>
        <v>1.6019417475728155</v>
      </c>
      <c r="AG495" s="30">
        <f t="shared" si="130"/>
        <v>6126000</v>
      </c>
      <c r="AH495" s="30">
        <f t="shared" si="139"/>
        <v>1.632386549134835E-3</v>
      </c>
      <c r="AI495" s="31">
        <f t="shared" si="140"/>
        <v>0.23996082272282074</v>
      </c>
      <c r="AJ495" s="31">
        <f t="shared" si="141"/>
        <v>0.21547502448579822</v>
      </c>
      <c r="AK495" s="30">
        <f>IF(W495="si",($S495*'COSTOS DE CREDITOS'!$C$27)/DATA!$G495,"")</f>
        <v>54.922363131454851</v>
      </c>
      <c r="AL495" s="90">
        <f>IF(W495="si",'COSTOS DE CREDITOS'!$C$35,"")</f>
        <v>20.421138461538462</v>
      </c>
      <c r="AM495" s="30">
        <f t="shared" si="131"/>
        <v>615.38461538461547</v>
      </c>
      <c r="AN495" s="30">
        <f t="shared" si="132"/>
        <v>0</v>
      </c>
      <c r="AO495" s="30">
        <f t="shared" si="133"/>
        <v>690.72811697760881</v>
      </c>
      <c r="AP495" s="30">
        <f t="shared" si="134"/>
        <v>1626.4618830223912</v>
      </c>
      <c r="AQ495" s="19">
        <f t="shared" si="135"/>
        <v>0.70191131630224157</v>
      </c>
    </row>
    <row r="496" spans="1:43" x14ac:dyDescent="0.2">
      <c r="A496" s="23" t="s">
        <v>5665</v>
      </c>
      <c r="B496" s="6" t="s">
        <v>5682</v>
      </c>
      <c r="C496" s="6" t="s">
        <v>5670</v>
      </c>
      <c r="D496" s="2">
        <v>144665</v>
      </c>
      <c r="E496" s="2">
        <v>145895</v>
      </c>
      <c r="F496" s="3" t="s">
        <v>655</v>
      </c>
      <c r="G496" s="2">
        <v>6</v>
      </c>
      <c r="H496" s="2">
        <v>145901</v>
      </c>
      <c r="I496" s="3" t="s">
        <v>669</v>
      </c>
      <c r="J496" s="15">
        <v>44985</v>
      </c>
      <c r="K496" s="24">
        <v>1101079181</v>
      </c>
      <c r="L496" s="15">
        <v>44995</v>
      </c>
      <c r="M496" s="15">
        <v>45016</v>
      </c>
      <c r="N496" s="15"/>
      <c r="O496" s="26" t="e">
        <f>VLOOKUP(D496,quash!A$2:$I$7791,9,FALSE)</f>
        <v>#N/A</v>
      </c>
      <c r="P496" s="7">
        <v>10000</v>
      </c>
      <c r="Q496" s="26">
        <v>147</v>
      </c>
      <c r="R496" s="19">
        <v>7.9000519063170294E-2</v>
      </c>
      <c r="S496" s="26">
        <v>16</v>
      </c>
      <c r="T496" s="7">
        <v>10000</v>
      </c>
      <c r="U496" s="2">
        <v>132</v>
      </c>
      <c r="V496" s="11">
        <v>2317.19</v>
      </c>
      <c r="W496" s="14" t="s">
        <v>5281</v>
      </c>
      <c r="X496" s="18">
        <v>1</v>
      </c>
      <c r="Y496" s="9">
        <v>10000</v>
      </c>
      <c r="Z496" s="19">
        <f t="shared" si="128"/>
        <v>0</v>
      </c>
      <c r="AA496" s="25">
        <v>2317.19</v>
      </c>
      <c r="AB496" s="30">
        <f t="shared" si="129"/>
        <v>824000</v>
      </c>
      <c r="AC496" s="30">
        <f t="shared" si="136"/>
        <v>1.2135922330097087E-2</v>
      </c>
      <c r="AD496" s="31">
        <f t="shared" si="137"/>
        <v>1.7839805825242718</v>
      </c>
      <c r="AE496" s="31">
        <f t="shared" si="138"/>
        <v>1.6019417475728155</v>
      </c>
      <c r="AG496" s="30">
        <f t="shared" si="130"/>
        <v>6126000</v>
      </c>
      <c r="AH496" s="30">
        <f t="shared" si="139"/>
        <v>1.632386549134835E-3</v>
      </c>
      <c r="AI496" s="31">
        <f t="shared" si="140"/>
        <v>0.23996082272282074</v>
      </c>
      <c r="AJ496" s="31">
        <f t="shared" si="141"/>
        <v>0.21547502448579822</v>
      </c>
      <c r="AK496" s="30">
        <f>IF(W496="si",($S496*'COSTOS DE CREDITOS'!$C$27)/DATA!$G496,"")</f>
        <v>54.922363131454851</v>
      </c>
      <c r="AL496" s="90">
        <f>IF(W496="si",'COSTOS DE CREDITOS'!$C$35,"")</f>
        <v>20.421138461538462</v>
      </c>
      <c r="AM496" s="30">
        <f t="shared" si="131"/>
        <v>615.38461538461547</v>
      </c>
      <c r="AN496" s="30">
        <f t="shared" si="132"/>
        <v>0</v>
      </c>
      <c r="AO496" s="30">
        <f t="shared" si="133"/>
        <v>690.72811697760881</v>
      </c>
      <c r="AP496" s="30">
        <f t="shared" si="134"/>
        <v>1626.4618830223912</v>
      </c>
      <c r="AQ496" s="19">
        <f t="shared" si="135"/>
        <v>0.70191131630224157</v>
      </c>
    </row>
    <row r="497" spans="1:43" x14ac:dyDescent="0.2">
      <c r="A497" s="23" t="s">
        <v>5665</v>
      </c>
      <c r="B497" s="6" t="s">
        <v>5674</v>
      </c>
      <c r="C497" s="6" t="s">
        <v>5670</v>
      </c>
      <c r="D497" s="2">
        <v>145883</v>
      </c>
      <c r="E497" s="2">
        <v>145908</v>
      </c>
      <c r="F497" s="3" t="s">
        <v>670</v>
      </c>
      <c r="G497" s="2">
        <v>6</v>
      </c>
      <c r="H497" s="2">
        <v>145914</v>
      </c>
      <c r="I497" s="3" t="s">
        <v>671</v>
      </c>
      <c r="J497" s="15">
        <v>44994</v>
      </c>
      <c r="K497" s="24">
        <v>1107702958</v>
      </c>
      <c r="L497" s="15">
        <v>44995</v>
      </c>
      <c r="M497" s="15">
        <v>45016</v>
      </c>
      <c r="N497" s="15"/>
      <c r="O497" s="26" t="e">
        <f>VLOOKUP(D497,quash!A$2:$I$7791,9,FALSE)</f>
        <v>#N/A</v>
      </c>
      <c r="P497" s="7">
        <v>5000</v>
      </c>
      <c r="Q497" s="26">
        <v>147</v>
      </c>
      <c r="R497" s="19">
        <v>0.11226939921536</v>
      </c>
      <c r="S497" s="26">
        <v>16</v>
      </c>
      <c r="T497" s="7">
        <v>5000</v>
      </c>
      <c r="U497" s="2">
        <v>147</v>
      </c>
      <c r="V497" s="11">
        <v>1303.3399999999999</v>
      </c>
      <c r="W497" s="14" t="s">
        <v>5281</v>
      </c>
      <c r="X497" s="18">
        <v>1</v>
      </c>
      <c r="Y497" s="9">
        <v>5000</v>
      </c>
      <c r="Z497" s="19">
        <f t="shared" si="128"/>
        <v>0</v>
      </c>
      <c r="AA497" s="25">
        <v>1303.3399999999999</v>
      </c>
      <c r="AB497" s="30">
        <f t="shared" si="129"/>
        <v>824000</v>
      </c>
      <c r="AC497" s="30">
        <f t="shared" si="136"/>
        <v>6.0679611650485436E-3</v>
      </c>
      <c r="AD497" s="31">
        <f t="shared" si="137"/>
        <v>0.89199029126213591</v>
      </c>
      <c r="AE497" s="31">
        <f t="shared" si="138"/>
        <v>0.89199029126213591</v>
      </c>
      <c r="AG497" s="30">
        <f t="shared" si="130"/>
        <v>6126000</v>
      </c>
      <c r="AH497" s="30">
        <f t="shared" si="139"/>
        <v>8.1619327456741752E-4</v>
      </c>
      <c r="AI497" s="31">
        <f t="shared" si="140"/>
        <v>0.11998041136141037</v>
      </c>
      <c r="AJ497" s="31">
        <f t="shared" si="141"/>
        <v>0.11998041136141037</v>
      </c>
      <c r="AK497" s="30">
        <f>IF(W497="si",($S497*'COSTOS DE CREDITOS'!$C$27)/DATA!$G497,"")</f>
        <v>54.922363131454851</v>
      </c>
      <c r="AL497" s="90">
        <f>IF(W497="si",'COSTOS DE CREDITOS'!$C$35,"")</f>
        <v>20.421138461538462</v>
      </c>
      <c r="AM497" s="30">
        <f t="shared" si="131"/>
        <v>307.69230769230774</v>
      </c>
      <c r="AN497" s="30">
        <f t="shared" si="132"/>
        <v>0</v>
      </c>
      <c r="AO497" s="30">
        <f t="shared" si="133"/>
        <v>383.03580928530107</v>
      </c>
      <c r="AP497" s="30">
        <f t="shared" si="134"/>
        <v>920.30419071469885</v>
      </c>
      <c r="AQ497" s="19">
        <f t="shared" si="135"/>
        <v>0.70611213552465124</v>
      </c>
    </row>
    <row r="498" spans="1:43" x14ac:dyDescent="0.2">
      <c r="A498" s="23" t="s">
        <v>5665</v>
      </c>
      <c r="B498" s="6" t="s">
        <v>5674</v>
      </c>
      <c r="C498" s="6" t="s">
        <v>5670</v>
      </c>
      <c r="D498" s="4">
        <v>145545</v>
      </c>
      <c r="E498" s="4">
        <v>145979</v>
      </c>
      <c r="F498" s="5" t="s">
        <v>672</v>
      </c>
      <c r="G498" s="2">
        <v>9</v>
      </c>
      <c r="H498" s="4">
        <v>145980</v>
      </c>
      <c r="I498" s="5" t="s">
        <v>673</v>
      </c>
      <c r="J498" s="15">
        <v>44992</v>
      </c>
      <c r="K498" s="24">
        <v>1106198832</v>
      </c>
      <c r="L498" s="15">
        <v>44998</v>
      </c>
      <c r="M498" s="15">
        <v>45016</v>
      </c>
      <c r="N498" s="15"/>
      <c r="O498" s="26" t="e">
        <f>VLOOKUP(D498,quash!A$2:$I$7791,9,FALSE)</f>
        <v>#N/A</v>
      </c>
      <c r="P498" s="7">
        <v>10000</v>
      </c>
      <c r="Q498" s="26">
        <v>132</v>
      </c>
      <c r="R498" s="19">
        <v>5.8283715876113903E-2</v>
      </c>
      <c r="S498" s="26">
        <v>16</v>
      </c>
      <c r="T498" s="8">
        <v>5000</v>
      </c>
      <c r="U498" s="4">
        <v>147</v>
      </c>
      <c r="V498" s="10">
        <v>1303.3399999999999</v>
      </c>
      <c r="W498" s="14" t="s">
        <v>5281</v>
      </c>
      <c r="X498" s="18">
        <v>1</v>
      </c>
      <c r="Y498" s="9">
        <v>5000</v>
      </c>
      <c r="Z498" s="19">
        <f t="shared" si="128"/>
        <v>0</v>
      </c>
      <c r="AA498" s="25">
        <v>1303.3399999999999</v>
      </c>
      <c r="AB498" s="30">
        <f t="shared" si="129"/>
        <v>824000</v>
      </c>
      <c r="AC498" s="30">
        <f t="shared" si="136"/>
        <v>6.0679611650485436E-3</v>
      </c>
      <c r="AD498" s="31">
        <f t="shared" si="137"/>
        <v>0.80097087378640774</v>
      </c>
      <c r="AE498" s="31">
        <f t="shared" si="138"/>
        <v>0.89199029126213591</v>
      </c>
      <c r="AG498" s="30">
        <f t="shared" si="130"/>
        <v>6126000</v>
      </c>
      <c r="AH498" s="30">
        <f t="shared" si="139"/>
        <v>8.1619327456741752E-4</v>
      </c>
      <c r="AI498" s="31">
        <f t="shared" si="140"/>
        <v>0.10773751224289911</v>
      </c>
      <c r="AJ498" s="31">
        <f t="shared" si="141"/>
        <v>0.11998041136141037</v>
      </c>
      <c r="AK498" s="30">
        <f>IF(W498="si",($S498*'COSTOS DE CREDITOS'!$C$27)/DATA!$G498,"")</f>
        <v>36.614908754303229</v>
      </c>
      <c r="AL498" s="90">
        <f>IF(W498="si",'COSTOS DE CREDITOS'!$C$35,"")</f>
        <v>20.421138461538462</v>
      </c>
      <c r="AM498" s="30">
        <f t="shared" si="131"/>
        <v>307.69230769230774</v>
      </c>
      <c r="AN498" s="30">
        <f t="shared" si="132"/>
        <v>0</v>
      </c>
      <c r="AO498" s="30">
        <f t="shared" si="133"/>
        <v>364.72835490814941</v>
      </c>
      <c r="AP498" s="30">
        <f t="shared" si="134"/>
        <v>938.61164509185051</v>
      </c>
      <c r="AQ498" s="19">
        <f t="shared" si="135"/>
        <v>0.72015870386226966</v>
      </c>
    </row>
    <row r="499" spans="1:43" x14ac:dyDescent="0.2">
      <c r="A499" s="23" t="s">
        <v>5665</v>
      </c>
      <c r="B499" s="6" t="s">
        <v>5674</v>
      </c>
      <c r="C499" s="6" t="s">
        <v>5670</v>
      </c>
      <c r="D499" s="2">
        <v>145195</v>
      </c>
      <c r="E499" s="2">
        <v>145521</v>
      </c>
      <c r="F499" s="3" t="s">
        <v>674</v>
      </c>
      <c r="G499" s="2">
        <v>7</v>
      </c>
      <c r="H499" s="2">
        <v>145529</v>
      </c>
      <c r="I499" s="3" t="s">
        <v>675</v>
      </c>
      <c r="J499" s="15">
        <v>44987</v>
      </c>
      <c r="K499" s="24">
        <v>1102964111</v>
      </c>
      <c r="L499" s="15">
        <v>44993</v>
      </c>
      <c r="M499" s="15">
        <v>45016</v>
      </c>
      <c r="N499" s="15"/>
      <c r="O499" s="26" t="e">
        <f>VLOOKUP(D499,quash!A$2:$I$7791,9,FALSE)</f>
        <v>#N/A</v>
      </c>
      <c r="P499" s="7">
        <v>10000</v>
      </c>
      <c r="Q499" s="26">
        <v>127</v>
      </c>
      <c r="R499" s="19">
        <v>5.24391097594855E-2</v>
      </c>
      <c r="S499" s="26">
        <v>16</v>
      </c>
      <c r="T499" s="7">
        <v>7000</v>
      </c>
      <c r="U499" s="2">
        <v>142</v>
      </c>
      <c r="V499" s="11">
        <v>1758.65</v>
      </c>
      <c r="W499" s="14" t="s">
        <v>5281</v>
      </c>
      <c r="X499" s="18">
        <v>1</v>
      </c>
      <c r="Y499" s="9">
        <v>7000</v>
      </c>
      <c r="Z499" s="19">
        <f t="shared" si="128"/>
        <v>0</v>
      </c>
      <c r="AA499" s="25">
        <v>1758.65</v>
      </c>
      <c r="AB499" s="30">
        <f t="shared" si="129"/>
        <v>824000</v>
      </c>
      <c r="AC499" s="30">
        <f t="shared" ref="AC499:AC530" si="142">$T499/AB499</f>
        <v>8.4951456310679609E-3</v>
      </c>
      <c r="AD499" s="31">
        <f t="shared" ref="AD499:AD530" si="143">AC499*$Q499</f>
        <v>1.078883495145631</v>
      </c>
      <c r="AE499" s="31">
        <f t="shared" ref="AE499:AE533" si="144">AC499*$U499</f>
        <v>1.2063106796116505</v>
      </c>
      <c r="AG499" s="30">
        <f t="shared" si="130"/>
        <v>6126000</v>
      </c>
      <c r="AH499" s="30">
        <f t="shared" si="139"/>
        <v>1.1426705843943846E-3</v>
      </c>
      <c r="AI499" s="31">
        <f t="shared" si="140"/>
        <v>0.14511916421808685</v>
      </c>
      <c r="AJ499" s="31">
        <f t="shared" si="141"/>
        <v>0.16225922298400261</v>
      </c>
      <c r="AK499" s="30">
        <f>IF(W499="si",($S499*'COSTOS DE CREDITOS'!$C$27)/DATA!$G499,"")</f>
        <v>47.07631125553273</v>
      </c>
      <c r="AL499" s="90">
        <f>IF(W499="si",'COSTOS DE CREDITOS'!$C$35,"")</f>
        <v>20.421138461538462</v>
      </c>
      <c r="AM499" s="30">
        <f t="shared" si="131"/>
        <v>430.76923076923077</v>
      </c>
      <c r="AN499" s="30">
        <f t="shared" si="132"/>
        <v>0</v>
      </c>
      <c r="AO499" s="30">
        <f t="shared" si="133"/>
        <v>498.26668048630199</v>
      </c>
      <c r="AP499" s="30">
        <f t="shared" si="134"/>
        <v>1260.3833195136981</v>
      </c>
      <c r="AQ499" s="19">
        <f t="shared" si="135"/>
        <v>0.71667660962311885</v>
      </c>
    </row>
    <row r="500" spans="1:43" x14ac:dyDescent="0.2">
      <c r="A500" s="23" t="s">
        <v>5665</v>
      </c>
      <c r="B500" s="6" t="s">
        <v>5674</v>
      </c>
      <c r="C500" s="6" t="s">
        <v>5670</v>
      </c>
      <c r="D500" s="2">
        <v>145419</v>
      </c>
      <c r="E500" s="2">
        <v>145979</v>
      </c>
      <c r="F500" s="3" t="s">
        <v>672</v>
      </c>
      <c r="G500" s="2">
        <v>9</v>
      </c>
      <c r="H500" s="2">
        <v>145982</v>
      </c>
      <c r="I500" s="3" t="s">
        <v>676</v>
      </c>
      <c r="J500" s="15">
        <v>44991</v>
      </c>
      <c r="K500" s="24">
        <v>1105390240</v>
      </c>
      <c r="L500" s="15">
        <v>44998</v>
      </c>
      <c r="M500" s="15">
        <v>45016</v>
      </c>
      <c r="N500" s="15"/>
      <c r="O500" s="26" t="e">
        <f>VLOOKUP(D500,quash!A$2:$I$7791,9,FALSE)</f>
        <v>#N/A</v>
      </c>
      <c r="P500" s="7">
        <v>10000</v>
      </c>
      <c r="Q500" s="26">
        <v>115</v>
      </c>
      <c r="R500" s="19">
        <v>3.97705569269148E-2</v>
      </c>
      <c r="S500" s="26">
        <v>16</v>
      </c>
      <c r="T500" s="7">
        <v>5000</v>
      </c>
      <c r="U500" s="2">
        <v>115</v>
      </c>
      <c r="V500" s="11">
        <v>999.89</v>
      </c>
      <c r="W500" s="14" t="s">
        <v>5281</v>
      </c>
      <c r="X500" s="18">
        <v>1</v>
      </c>
      <c r="Y500" s="9">
        <v>5000</v>
      </c>
      <c r="Z500" s="19">
        <f t="shared" si="128"/>
        <v>0</v>
      </c>
      <c r="AA500" s="25">
        <v>999.89</v>
      </c>
      <c r="AB500" s="30">
        <f t="shared" si="129"/>
        <v>824000</v>
      </c>
      <c r="AC500" s="30">
        <f t="shared" si="142"/>
        <v>6.0679611650485436E-3</v>
      </c>
      <c r="AD500" s="31">
        <f t="shared" si="143"/>
        <v>0.69781553398058249</v>
      </c>
      <c r="AE500" s="31">
        <f t="shared" si="144"/>
        <v>0.69781553398058249</v>
      </c>
      <c r="AG500" s="30">
        <f t="shared" si="130"/>
        <v>6126000</v>
      </c>
      <c r="AH500" s="30">
        <f t="shared" si="139"/>
        <v>8.1619327456741752E-4</v>
      </c>
      <c r="AI500" s="31">
        <f t="shared" si="140"/>
        <v>9.3862226575253019E-2</v>
      </c>
      <c r="AJ500" s="31">
        <f t="shared" si="141"/>
        <v>9.3862226575253019E-2</v>
      </c>
      <c r="AK500" s="30">
        <f>IF(W500="si",($S500*'COSTOS DE CREDITOS'!$C$27)/DATA!$G500,"")</f>
        <v>36.614908754303229</v>
      </c>
      <c r="AL500" s="90">
        <f>IF(W500="si",'COSTOS DE CREDITOS'!$C$35,"")</f>
        <v>20.421138461538462</v>
      </c>
      <c r="AM500" s="30">
        <f t="shared" si="131"/>
        <v>307.69230769230774</v>
      </c>
      <c r="AN500" s="30">
        <f t="shared" si="132"/>
        <v>0</v>
      </c>
      <c r="AO500" s="30">
        <f t="shared" si="133"/>
        <v>364.72835490814941</v>
      </c>
      <c r="AP500" s="30">
        <f t="shared" si="134"/>
        <v>635.16164509185057</v>
      </c>
      <c r="AQ500" s="19">
        <f t="shared" si="135"/>
        <v>0.63523152055911214</v>
      </c>
    </row>
    <row r="501" spans="1:43" x14ac:dyDescent="0.2">
      <c r="A501" s="23" t="s">
        <v>5665</v>
      </c>
      <c r="B501" s="6" t="s">
        <v>5674</v>
      </c>
      <c r="C501" s="6" t="s">
        <v>5670</v>
      </c>
      <c r="D501" s="2">
        <v>145421</v>
      </c>
      <c r="E501" s="2">
        <v>145979</v>
      </c>
      <c r="F501" s="3" t="s">
        <v>672</v>
      </c>
      <c r="G501" s="2">
        <v>9</v>
      </c>
      <c r="H501" s="2">
        <v>145984</v>
      </c>
      <c r="I501" s="3" t="s">
        <v>677</v>
      </c>
      <c r="J501" s="15">
        <v>44991</v>
      </c>
      <c r="K501" s="24">
        <v>1105389605</v>
      </c>
      <c r="L501" s="15">
        <v>44998</v>
      </c>
      <c r="M501" s="15">
        <v>45016</v>
      </c>
      <c r="N501" s="15"/>
      <c r="O501" s="26" t="e">
        <f>VLOOKUP(D501,quash!A$2:$I$7791,9,FALSE)</f>
        <v>#N/A</v>
      </c>
      <c r="P501" s="7">
        <v>10000</v>
      </c>
      <c r="Q501" s="26">
        <v>127</v>
      </c>
      <c r="R501" s="19">
        <v>5.24391097594855E-2</v>
      </c>
      <c r="S501" s="26">
        <v>16</v>
      </c>
      <c r="T501" s="7">
        <v>5000</v>
      </c>
      <c r="U501" s="2">
        <v>147</v>
      </c>
      <c r="V501" s="11">
        <v>1303.3399999999999</v>
      </c>
      <c r="W501" s="14" t="s">
        <v>5281</v>
      </c>
      <c r="X501" s="18">
        <v>1</v>
      </c>
      <c r="Y501" s="9">
        <v>5000</v>
      </c>
      <c r="Z501" s="19">
        <f t="shared" si="128"/>
        <v>0</v>
      </c>
      <c r="AA501" s="25">
        <v>1303.3399999999999</v>
      </c>
      <c r="AB501" s="30">
        <f t="shared" si="129"/>
        <v>824000</v>
      </c>
      <c r="AC501" s="30">
        <f t="shared" si="142"/>
        <v>6.0679611650485436E-3</v>
      </c>
      <c r="AD501" s="31">
        <f t="shared" si="143"/>
        <v>0.77063106796116498</v>
      </c>
      <c r="AE501" s="31">
        <f t="shared" si="144"/>
        <v>0.89199029126213591</v>
      </c>
      <c r="AG501" s="30">
        <f t="shared" si="130"/>
        <v>6126000</v>
      </c>
      <c r="AH501" s="30">
        <f t="shared" si="139"/>
        <v>8.1619327456741752E-4</v>
      </c>
      <c r="AI501" s="31">
        <f t="shared" si="140"/>
        <v>0.10365654587006203</v>
      </c>
      <c r="AJ501" s="31">
        <f t="shared" si="141"/>
        <v>0.11998041136141037</v>
      </c>
      <c r="AK501" s="30">
        <f>IF(W501="si",($S501*'COSTOS DE CREDITOS'!$C$27)/DATA!$G501,"")</f>
        <v>36.614908754303229</v>
      </c>
      <c r="AL501" s="90">
        <f>IF(W501="si",'COSTOS DE CREDITOS'!$C$35,"")</f>
        <v>20.421138461538462</v>
      </c>
      <c r="AM501" s="30">
        <f t="shared" si="131"/>
        <v>307.69230769230774</v>
      </c>
      <c r="AN501" s="30">
        <f t="shared" si="132"/>
        <v>0</v>
      </c>
      <c r="AO501" s="30">
        <f t="shared" si="133"/>
        <v>364.72835490814941</v>
      </c>
      <c r="AP501" s="30">
        <f t="shared" si="134"/>
        <v>938.61164509185051</v>
      </c>
      <c r="AQ501" s="19">
        <f t="shared" si="135"/>
        <v>0.72015870386226966</v>
      </c>
    </row>
    <row r="502" spans="1:43" x14ac:dyDescent="0.2">
      <c r="A502" s="23" t="s">
        <v>5665</v>
      </c>
      <c r="B502" s="6" t="s">
        <v>5674</v>
      </c>
      <c r="C502" s="6" t="s">
        <v>5670</v>
      </c>
      <c r="D502" s="2">
        <v>145088</v>
      </c>
      <c r="E502" s="2">
        <v>145979</v>
      </c>
      <c r="F502" s="3" t="s">
        <v>672</v>
      </c>
      <c r="G502" s="2">
        <v>9</v>
      </c>
      <c r="H502" s="2">
        <v>145988</v>
      </c>
      <c r="I502" s="3" t="s">
        <v>678</v>
      </c>
      <c r="J502" s="15">
        <v>44986</v>
      </c>
      <c r="K502" s="24">
        <v>1102487680</v>
      </c>
      <c r="L502" s="15">
        <v>44998</v>
      </c>
      <c r="M502" s="15">
        <v>45016</v>
      </c>
      <c r="N502" s="15"/>
      <c r="O502" s="26" t="e">
        <f>VLOOKUP(D502,quash!A$2:$I$7791,9,FALSE)</f>
        <v>#N/A</v>
      </c>
      <c r="P502" s="7">
        <v>10000</v>
      </c>
      <c r="Q502" s="26">
        <v>115</v>
      </c>
      <c r="R502" s="19">
        <v>3.97705569269148E-2</v>
      </c>
      <c r="S502" s="26">
        <v>16</v>
      </c>
      <c r="T502" s="7">
        <v>8000</v>
      </c>
      <c r="U502" s="2">
        <v>115</v>
      </c>
      <c r="V502" s="11">
        <v>1599.92</v>
      </c>
      <c r="W502" s="14" t="s">
        <v>5281</v>
      </c>
      <c r="X502" s="18">
        <v>1</v>
      </c>
      <c r="Y502" s="9">
        <v>8000</v>
      </c>
      <c r="Z502" s="19">
        <f t="shared" si="128"/>
        <v>0</v>
      </c>
      <c r="AA502" s="25">
        <v>1599.92</v>
      </c>
      <c r="AB502" s="30">
        <f t="shared" si="129"/>
        <v>824000</v>
      </c>
      <c r="AC502" s="30">
        <f t="shared" si="142"/>
        <v>9.7087378640776691E-3</v>
      </c>
      <c r="AD502" s="31">
        <f t="shared" si="143"/>
        <v>1.116504854368932</v>
      </c>
      <c r="AE502" s="31">
        <f t="shared" si="144"/>
        <v>1.116504854368932</v>
      </c>
      <c r="AG502" s="30">
        <f t="shared" si="130"/>
        <v>6126000</v>
      </c>
      <c r="AH502" s="30">
        <f t="shared" si="139"/>
        <v>1.3059092393078681E-3</v>
      </c>
      <c r="AI502" s="31">
        <f t="shared" si="140"/>
        <v>0.15017956252040482</v>
      </c>
      <c r="AJ502" s="31">
        <f t="shared" si="141"/>
        <v>0.15017956252040482</v>
      </c>
      <c r="AK502" s="30">
        <f>IF(W502="si",($S502*'COSTOS DE CREDITOS'!$C$27)/DATA!$G502,"")</f>
        <v>36.614908754303229</v>
      </c>
      <c r="AL502" s="90">
        <f>IF(W502="si",'COSTOS DE CREDITOS'!$C$35,"")</f>
        <v>20.421138461538462</v>
      </c>
      <c r="AM502" s="30">
        <f t="shared" si="131"/>
        <v>492.30769230769232</v>
      </c>
      <c r="AN502" s="30">
        <f t="shared" si="132"/>
        <v>0</v>
      </c>
      <c r="AO502" s="30">
        <f t="shared" si="133"/>
        <v>549.34373952353405</v>
      </c>
      <c r="AP502" s="30">
        <f t="shared" si="134"/>
        <v>1050.5762604764659</v>
      </c>
      <c r="AQ502" s="19">
        <f t="shared" si="135"/>
        <v>0.65664299494753853</v>
      </c>
    </row>
    <row r="503" spans="1:43" x14ac:dyDescent="0.2">
      <c r="A503" s="23" t="s">
        <v>5665</v>
      </c>
      <c r="B503" s="6" t="s">
        <v>5672</v>
      </c>
      <c r="C503" s="6" t="s">
        <v>5667</v>
      </c>
      <c r="D503" s="2">
        <v>145697</v>
      </c>
      <c r="E503" s="2">
        <v>146097</v>
      </c>
      <c r="F503" s="3" t="s">
        <v>679</v>
      </c>
      <c r="G503" s="2">
        <v>6</v>
      </c>
      <c r="H503" s="2">
        <v>146115</v>
      </c>
      <c r="I503" s="3" t="s">
        <v>680</v>
      </c>
      <c r="J503" s="15">
        <v>44993</v>
      </c>
      <c r="K503" s="24">
        <v>1107013276</v>
      </c>
      <c r="L503" s="15">
        <v>44999</v>
      </c>
      <c r="M503" s="15">
        <v>45016</v>
      </c>
      <c r="N503" s="15"/>
      <c r="O503" s="26" t="e">
        <f>VLOOKUP(D503,quash!A$2:$I$7791,9,FALSE)</f>
        <v>#N/A</v>
      </c>
      <c r="P503" s="7">
        <v>11000</v>
      </c>
      <c r="Q503" s="26">
        <v>119</v>
      </c>
      <c r="R503" s="19">
        <v>4.4808469477509841E-2</v>
      </c>
      <c r="S503" s="26">
        <v>16</v>
      </c>
      <c r="T503" s="7">
        <v>5000</v>
      </c>
      <c r="U503" s="2">
        <v>147</v>
      </c>
      <c r="V503" s="11">
        <v>1303.3399999999999</v>
      </c>
      <c r="W503" s="14" t="s">
        <v>5281</v>
      </c>
      <c r="X503" s="18">
        <v>1</v>
      </c>
      <c r="Y503" s="9">
        <v>5000</v>
      </c>
      <c r="Z503" s="19">
        <f t="shared" si="128"/>
        <v>0</v>
      </c>
      <c r="AA503" s="25">
        <v>1303.3399999999999</v>
      </c>
      <c r="AB503" s="30">
        <f t="shared" si="129"/>
        <v>824000</v>
      </c>
      <c r="AC503" s="30">
        <f t="shared" si="142"/>
        <v>6.0679611650485436E-3</v>
      </c>
      <c r="AD503" s="31">
        <f t="shared" si="143"/>
        <v>0.72208737864077666</v>
      </c>
      <c r="AE503" s="31">
        <f t="shared" si="144"/>
        <v>0.89199029126213591</v>
      </c>
      <c r="AG503" s="30">
        <f t="shared" si="130"/>
        <v>6126000</v>
      </c>
      <c r="AH503" s="30">
        <f t="shared" si="139"/>
        <v>8.1619327456741752E-4</v>
      </c>
      <c r="AI503" s="31">
        <f t="shared" si="140"/>
        <v>9.7126999673522688E-2</v>
      </c>
      <c r="AJ503" s="31">
        <f t="shared" si="141"/>
        <v>0.11998041136141037</v>
      </c>
      <c r="AK503" s="30">
        <f>IF(W503="si",($S503*'COSTOS DE CREDITOS'!$C$27)/DATA!$G503,"")</f>
        <v>54.922363131454851</v>
      </c>
      <c r="AL503" s="90">
        <f>IF(W503="si",'COSTOS DE CREDITOS'!$C$35,"")</f>
        <v>20.421138461538462</v>
      </c>
      <c r="AM503" s="30">
        <f t="shared" si="131"/>
        <v>307.69230769230774</v>
      </c>
      <c r="AN503" s="30">
        <f t="shared" si="132"/>
        <v>0</v>
      </c>
      <c r="AO503" s="30">
        <f t="shared" si="133"/>
        <v>383.03580928530107</v>
      </c>
      <c r="AP503" s="30">
        <f t="shared" si="134"/>
        <v>920.30419071469885</v>
      </c>
      <c r="AQ503" s="19">
        <f t="shared" si="135"/>
        <v>0.70611213552465124</v>
      </c>
    </row>
    <row r="504" spans="1:43" x14ac:dyDescent="0.2">
      <c r="A504" s="23" t="s">
        <v>5665</v>
      </c>
      <c r="B504" s="6" t="s">
        <v>5672</v>
      </c>
      <c r="C504" s="6" t="s">
        <v>5667</v>
      </c>
      <c r="D504" s="2">
        <v>145792</v>
      </c>
      <c r="E504" s="2">
        <v>146097</v>
      </c>
      <c r="F504" s="3" t="s">
        <v>679</v>
      </c>
      <c r="G504" s="2">
        <v>6</v>
      </c>
      <c r="H504" s="2">
        <v>146116</v>
      </c>
      <c r="I504" s="3" t="s">
        <v>681</v>
      </c>
      <c r="J504" s="15">
        <v>44994</v>
      </c>
      <c r="K504" s="24">
        <v>1107432250</v>
      </c>
      <c r="L504" s="15">
        <v>44999</v>
      </c>
      <c r="M504" s="15">
        <v>45016</v>
      </c>
      <c r="N504" s="15"/>
      <c r="O504" s="26" t="e">
        <f>VLOOKUP(D504,quash!A$2:$I$7791,9,FALSE)</f>
        <v>#N/A</v>
      </c>
      <c r="P504" s="7">
        <v>10000</v>
      </c>
      <c r="Q504" s="26">
        <v>110</v>
      </c>
      <c r="R504" s="19">
        <v>3.3741050530766099E-2</v>
      </c>
      <c r="S504" s="26">
        <v>16</v>
      </c>
      <c r="T504" s="7">
        <v>5000</v>
      </c>
      <c r="U504" s="2">
        <v>147</v>
      </c>
      <c r="V504" s="11">
        <v>1303.3399999999999</v>
      </c>
      <c r="W504" s="14" t="s">
        <v>5281</v>
      </c>
      <c r="X504" s="18">
        <v>1</v>
      </c>
      <c r="Y504" s="9">
        <v>5000</v>
      </c>
      <c r="Z504" s="19">
        <f t="shared" si="128"/>
        <v>0</v>
      </c>
      <c r="AA504" s="25">
        <v>1303.3399999999999</v>
      </c>
      <c r="AB504" s="30">
        <f t="shared" si="129"/>
        <v>824000</v>
      </c>
      <c r="AC504" s="30">
        <f t="shared" si="142"/>
        <v>6.0679611650485436E-3</v>
      </c>
      <c r="AD504" s="31">
        <f t="shared" si="143"/>
        <v>0.66747572815533984</v>
      </c>
      <c r="AE504" s="31">
        <f t="shared" si="144"/>
        <v>0.89199029126213591</v>
      </c>
      <c r="AG504" s="30">
        <f t="shared" si="130"/>
        <v>6126000</v>
      </c>
      <c r="AH504" s="30">
        <f t="shared" si="139"/>
        <v>8.1619327456741752E-4</v>
      </c>
      <c r="AI504" s="31">
        <f t="shared" si="140"/>
        <v>8.9781260202415933E-2</v>
      </c>
      <c r="AJ504" s="31">
        <f t="shared" si="141"/>
        <v>0.11998041136141037</v>
      </c>
      <c r="AK504" s="30">
        <f>IF(W504="si",($S504*'COSTOS DE CREDITOS'!$C$27)/DATA!$G504,"")</f>
        <v>54.922363131454851</v>
      </c>
      <c r="AL504" s="90">
        <f>IF(W504="si",'COSTOS DE CREDITOS'!$C$35,"")</f>
        <v>20.421138461538462</v>
      </c>
      <c r="AM504" s="30">
        <f t="shared" si="131"/>
        <v>307.69230769230774</v>
      </c>
      <c r="AN504" s="30">
        <f t="shared" si="132"/>
        <v>0</v>
      </c>
      <c r="AO504" s="30">
        <f t="shared" si="133"/>
        <v>383.03580928530107</v>
      </c>
      <c r="AP504" s="30">
        <f t="shared" si="134"/>
        <v>920.30419071469885</v>
      </c>
      <c r="AQ504" s="19">
        <f t="shared" si="135"/>
        <v>0.70611213552465124</v>
      </c>
    </row>
    <row r="505" spans="1:43" x14ac:dyDescent="0.2">
      <c r="A505" s="23" t="s">
        <v>5665</v>
      </c>
      <c r="B505" s="6" t="s">
        <v>5666</v>
      </c>
      <c r="C505" s="6" t="s">
        <v>5667</v>
      </c>
      <c r="D505" s="4">
        <v>145570</v>
      </c>
      <c r="E505" s="4">
        <v>146145</v>
      </c>
      <c r="F505" s="5" t="s">
        <v>683</v>
      </c>
      <c r="G505" s="2">
        <v>7</v>
      </c>
      <c r="H505" s="4">
        <v>146146</v>
      </c>
      <c r="I505" s="5" t="s">
        <v>684</v>
      </c>
      <c r="J505" s="15">
        <v>44992</v>
      </c>
      <c r="K505" s="24">
        <v>1106290467</v>
      </c>
      <c r="L505" s="15">
        <v>44999</v>
      </c>
      <c r="M505" s="15">
        <v>45016</v>
      </c>
      <c r="N505" s="15"/>
      <c r="O505" s="26">
        <f>VLOOKUP(D505,quash!A$2:$I$7791,9,FALSE)</f>
        <v>2</v>
      </c>
      <c r="P505" s="7">
        <v>15000</v>
      </c>
      <c r="Q505" s="26">
        <v>113</v>
      </c>
      <c r="R505" s="19">
        <v>3.373427512292651E-2</v>
      </c>
      <c r="S505" s="26">
        <v>16</v>
      </c>
      <c r="T505" s="8">
        <v>6000</v>
      </c>
      <c r="U505" s="4">
        <v>142</v>
      </c>
      <c r="V505" s="10">
        <v>1503.37</v>
      </c>
      <c r="W505" s="14" t="s">
        <v>5281</v>
      </c>
      <c r="X505" s="18">
        <v>1</v>
      </c>
      <c r="Y505" s="9">
        <v>6000</v>
      </c>
      <c r="Z505" s="19">
        <f t="shared" si="128"/>
        <v>0</v>
      </c>
      <c r="AA505" s="25">
        <v>1503.37</v>
      </c>
      <c r="AB505" s="30">
        <f t="shared" si="129"/>
        <v>529000</v>
      </c>
      <c r="AC505" s="30">
        <f t="shared" si="142"/>
        <v>1.1342155009451797E-2</v>
      </c>
      <c r="AD505" s="31">
        <f t="shared" si="143"/>
        <v>1.281663516068053</v>
      </c>
      <c r="AE505" s="31">
        <f t="shared" si="144"/>
        <v>1.6105860113421551</v>
      </c>
      <c r="AG505" s="30">
        <f t="shared" si="130"/>
        <v>1695000</v>
      </c>
      <c r="AH505" s="30">
        <f t="shared" si="139"/>
        <v>3.5398230088495575E-3</v>
      </c>
      <c r="AI505" s="31">
        <f t="shared" si="140"/>
        <v>0.4</v>
      </c>
      <c r="AJ505" s="31">
        <f t="shared" si="141"/>
        <v>0.50265486725663711</v>
      </c>
      <c r="AK505" s="30">
        <f>IF(W505="si",($S505*'COSTOS DE CREDITOS'!$C$27)/DATA!$G505,"")</f>
        <v>47.07631125553273</v>
      </c>
      <c r="AL505" s="90">
        <f>IF(W505="si",'COSTOS DE CREDITOS'!$C$35,"")</f>
        <v>20.421138461538462</v>
      </c>
      <c r="AM505" s="30">
        <f t="shared" si="131"/>
        <v>369.23076923076923</v>
      </c>
      <c r="AN505" s="30">
        <f t="shared" si="132"/>
        <v>0</v>
      </c>
      <c r="AO505" s="30">
        <f t="shared" si="133"/>
        <v>436.72821894784045</v>
      </c>
      <c r="AP505" s="30">
        <f t="shared" si="134"/>
        <v>1066.6417810521593</v>
      </c>
      <c r="AQ505" s="19">
        <f t="shared" si="135"/>
        <v>0.70950050955663568</v>
      </c>
    </row>
    <row r="506" spans="1:43" x14ac:dyDescent="0.2">
      <c r="A506" s="23" t="s">
        <v>5665</v>
      </c>
      <c r="B506" s="6" t="s">
        <v>5684</v>
      </c>
      <c r="C506" s="6" t="s">
        <v>5667</v>
      </c>
      <c r="D506" s="4">
        <v>146001</v>
      </c>
      <c r="E506" s="4">
        <v>146166</v>
      </c>
      <c r="F506" s="5" t="s">
        <v>685</v>
      </c>
      <c r="G506" s="2">
        <v>7</v>
      </c>
      <c r="H506" s="4">
        <v>146167</v>
      </c>
      <c r="I506" s="5" t="s">
        <v>686</v>
      </c>
      <c r="J506" s="15">
        <v>44996</v>
      </c>
      <c r="K506" s="24">
        <v>1108441459</v>
      </c>
      <c r="L506" s="15">
        <v>45000</v>
      </c>
      <c r="M506" s="15">
        <v>45016</v>
      </c>
      <c r="N506" s="15"/>
      <c r="O506" s="26" t="e">
        <f>VLOOKUP(D506,quash!A$2:$I$7791,9,FALSE)</f>
        <v>#N/A</v>
      </c>
      <c r="P506" s="7">
        <v>10000</v>
      </c>
      <c r="Q506" s="26">
        <v>127</v>
      </c>
      <c r="R506" s="19">
        <v>5.24391097594855E-2</v>
      </c>
      <c r="S506" s="26">
        <v>16</v>
      </c>
      <c r="T506" s="8">
        <v>7000</v>
      </c>
      <c r="U506" s="4">
        <v>142</v>
      </c>
      <c r="V506" s="10">
        <v>1758.65</v>
      </c>
      <c r="W506" s="14" t="s">
        <v>5281</v>
      </c>
      <c r="X506" s="18">
        <v>1</v>
      </c>
      <c r="Y506" s="9">
        <v>7000</v>
      </c>
      <c r="Z506" s="19">
        <f t="shared" si="128"/>
        <v>0</v>
      </c>
      <c r="AA506" s="25">
        <v>1758.65</v>
      </c>
      <c r="AB506" s="30">
        <f t="shared" si="129"/>
        <v>824000</v>
      </c>
      <c r="AC506" s="30">
        <f t="shared" si="142"/>
        <v>8.4951456310679609E-3</v>
      </c>
      <c r="AD506" s="31">
        <f t="shared" si="143"/>
        <v>1.078883495145631</v>
      </c>
      <c r="AE506" s="31">
        <f t="shared" si="144"/>
        <v>1.2063106796116505</v>
      </c>
      <c r="AG506" s="30">
        <f t="shared" si="130"/>
        <v>6126000</v>
      </c>
      <c r="AH506" s="30">
        <f t="shared" si="139"/>
        <v>1.1426705843943846E-3</v>
      </c>
      <c r="AI506" s="31">
        <f t="shared" si="140"/>
        <v>0.14511916421808685</v>
      </c>
      <c r="AJ506" s="31">
        <f t="shared" si="141"/>
        <v>0.16225922298400261</v>
      </c>
      <c r="AK506" s="30">
        <f>IF(W506="si",($S506*'COSTOS DE CREDITOS'!$C$27)/DATA!$G506,"")</f>
        <v>47.07631125553273</v>
      </c>
      <c r="AL506" s="90">
        <f>IF(W506="si",'COSTOS DE CREDITOS'!$C$35,"")</f>
        <v>20.421138461538462</v>
      </c>
      <c r="AM506" s="30">
        <f t="shared" si="131"/>
        <v>430.76923076923077</v>
      </c>
      <c r="AN506" s="30">
        <f t="shared" si="132"/>
        <v>0</v>
      </c>
      <c r="AO506" s="30">
        <f t="shared" si="133"/>
        <v>498.26668048630199</v>
      </c>
      <c r="AP506" s="30">
        <f t="shared" si="134"/>
        <v>1260.3833195136981</v>
      </c>
      <c r="AQ506" s="19">
        <f t="shared" si="135"/>
        <v>0.71667660962311885</v>
      </c>
    </row>
    <row r="507" spans="1:43" x14ac:dyDescent="0.2">
      <c r="A507" s="23" t="s">
        <v>5665</v>
      </c>
      <c r="B507" s="6" t="s">
        <v>5674</v>
      </c>
      <c r="C507" s="6" t="s">
        <v>5670</v>
      </c>
      <c r="D507" s="2">
        <v>145993</v>
      </c>
      <c r="E507" s="2">
        <v>146127</v>
      </c>
      <c r="F507" s="3" t="s">
        <v>687</v>
      </c>
      <c r="G507" s="2">
        <v>7</v>
      </c>
      <c r="H507" s="2">
        <v>146134</v>
      </c>
      <c r="I507" s="3" t="s">
        <v>688</v>
      </c>
      <c r="J507" s="15">
        <v>44995</v>
      </c>
      <c r="K507" s="24">
        <v>1108145782</v>
      </c>
      <c r="L507" s="15">
        <v>44999</v>
      </c>
      <c r="M507" s="15">
        <v>45016</v>
      </c>
      <c r="N507" s="15"/>
      <c r="O507" s="26" t="e">
        <f>VLOOKUP(D507,quash!A$2:$I$7791,9,FALSE)</f>
        <v>#N/A</v>
      </c>
      <c r="P507" s="7">
        <v>10000</v>
      </c>
      <c r="Q507" s="26">
        <v>147</v>
      </c>
      <c r="R507" s="19">
        <v>7.9000519063170294E-2</v>
      </c>
      <c r="S507" s="26">
        <v>16</v>
      </c>
      <c r="T507" s="7">
        <v>10000</v>
      </c>
      <c r="U507" s="2">
        <v>142</v>
      </c>
      <c r="V507" s="11">
        <v>2510.34</v>
      </c>
      <c r="W507" s="14" t="s">
        <v>5281</v>
      </c>
      <c r="X507" s="18">
        <v>1</v>
      </c>
      <c r="Y507" s="9">
        <v>10000</v>
      </c>
      <c r="Z507" s="19">
        <f t="shared" si="128"/>
        <v>0</v>
      </c>
      <c r="AA507" s="25">
        <v>2510.34</v>
      </c>
      <c r="AB507" s="30">
        <f t="shared" si="129"/>
        <v>824000</v>
      </c>
      <c r="AC507" s="30">
        <f t="shared" si="142"/>
        <v>1.2135922330097087E-2</v>
      </c>
      <c r="AD507" s="31">
        <f t="shared" si="143"/>
        <v>1.7839805825242718</v>
      </c>
      <c r="AE507" s="31">
        <f t="shared" si="144"/>
        <v>1.7233009708737863</v>
      </c>
      <c r="AG507" s="30">
        <f t="shared" si="130"/>
        <v>6126000</v>
      </c>
      <c r="AH507" s="30">
        <f t="shared" si="139"/>
        <v>1.632386549134835E-3</v>
      </c>
      <c r="AI507" s="31">
        <f t="shared" si="140"/>
        <v>0.23996082272282074</v>
      </c>
      <c r="AJ507" s="31">
        <f t="shared" si="141"/>
        <v>0.23179888997714657</v>
      </c>
      <c r="AK507" s="30">
        <f>IF(W507="si",($S507*'COSTOS DE CREDITOS'!$C$27)/DATA!$G507,"")</f>
        <v>47.07631125553273</v>
      </c>
      <c r="AL507" s="90">
        <f>IF(W507="si",'COSTOS DE CREDITOS'!$C$35,"")</f>
        <v>20.421138461538462</v>
      </c>
      <c r="AM507" s="30">
        <f t="shared" si="131"/>
        <v>615.38461538461547</v>
      </c>
      <c r="AN507" s="30">
        <f t="shared" si="132"/>
        <v>0</v>
      </c>
      <c r="AO507" s="30">
        <f t="shared" si="133"/>
        <v>682.88206510168663</v>
      </c>
      <c r="AP507" s="30">
        <f t="shared" si="134"/>
        <v>1827.4579348983134</v>
      </c>
      <c r="AQ507" s="19">
        <f t="shared" si="135"/>
        <v>0.72797228060673591</v>
      </c>
    </row>
    <row r="508" spans="1:43" x14ac:dyDescent="0.2">
      <c r="A508" s="23" t="s">
        <v>5665</v>
      </c>
      <c r="B508" s="6" t="s">
        <v>5672</v>
      </c>
      <c r="C508" s="6" t="s">
        <v>5667</v>
      </c>
      <c r="D508" s="2">
        <v>145446</v>
      </c>
      <c r="E508" s="2">
        <v>146091</v>
      </c>
      <c r="F508" s="3" t="s">
        <v>689</v>
      </c>
      <c r="G508" s="2">
        <v>6</v>
      </c>
      <c r="H508" s="2">
        <v>146140</v>
      </c>
      <c r="I508" s="3" t="s">
        <v>690</v>
      </c>
      <c r="J508" s="15">
        <v>44991</v>
      </c>
      <c r="K508" s="24">
        <v>1105430329</v>
      </c>
      <c r="L508" s="15">
        <v>44999</v>
      </c>
      <c r="M508" s="15">
        <v>45016</v>
      </c>
      <c r="N508" s="15"/>
      <c r="O508" s="26" t="e">
        <f>VLOOKUP(D508,quash!A$2:$I$7791,9,FALSE)</f>
        <v>#N/A</v>
      </c>
      <c r="P508" s="7">
        <v>11000</v>
      </c>
      <c r="Q508" s="26">
        <v>119</v>
      </c>
      <c r="R508" s="19">
        <v>4.4808469477509841E-2</v>
      </c>
      <c r="S508" s="26">
        <v>16</v>
      </c>
      <c r="T508" s="7">
        <v>5000</v>
      </c>
      <c r="U508" s="2">
        <v>147</v>
      </c>
      <c r="V508" s="11">
        <v>1303.3399999999999</v>
      </c>
      <c r="W508" s="14" t="s">
        <v>5281</v>
      </c>
      <c r="X508" s="18">
        <v>1</v>
      </c>
      <c r="Y508" s="9">
        <v>5000</v>
      </c>
      <c r="Z508" s="19">
        <f t="shared" si="128"/>
        <v>0</v>
      </c>
      <c r="AA508" s="25">
        <v>1303.3399999999999</v>
      </c>
      <c r="AB508" s="30">
        <f t="shared" si="129"/>
        <v>824000</v>
      </c>
      <c r="AC508" s="30">
        <f t="shared" si="142"/>
        <v>6.0679611650485436E-3</v>
      </c>
      <c r="AD508" s="31">
        <f t="shared" si="143"/>
        <v>0.72208737864077666</v>
      </c>
      <c r="AE508" s="31">
        <f t="shared" si="144"/>
        <v>0.89199029126213591</v>
      </c>
      <c r="AG508" s="30">
        <f t="shared" si="130"/>
        <v>6126000</v>
      </c>
      <c r="AH508" s="30">
        <f t="shared" si="139"/>
        <v>8.1619327456741752E-4</v>
      </c>
      <c r="AI508" s="31">
        <f t="shared" si="140"/>
        <v>9.7126999673522688E-2</v>
      </c>
      <c r="AJ508" s="31">
        <f t="shared" si="141"/>
        <v>0.11998041136141037</v>
      </c>
      <c r="AK508" s="30">
        <f>IF(W508="si",($S508*'COSTOS DE CREDITOS'!$C$27)/DATA!$G508,"")</f>
        <v>54.922363131454851</v>
      </c>
      <c r="AL508" s="90">
        <f>IF(W508="si",'COSTOS DE CREDITOS'!$C$35,"")</f>
        <v>20.421138461538462</v>
      </c>
      <c r="AM508" s="30">
        <f t="shared" si="131"/>
        <v>307.69230769230774</v>
      </c>
      <c r="AN508" s="30">
        <f t="shared" si="132"/>
        <v>0</v>
      </c>
      <c r="AO508" s="30">
        <f t="shared" si="133"/>
        <v>383.03580928530107</v>
      </c>
      <c r="AP508" s="30">
        <f t="shared" si="134"/>
        <v>920.30419071469885</v>
      </c>
      <c r="AQ508" s="19">
        <f t="shared" si="135"/>
        <v>0.70611213552465124</v>
      </c>
    </row>
    <row r="509" spans="1:43" x14ac:dyDescent="0.2">
      <c r="A509" s="23" t="s">
        <v>5665</v>
      </c>
      <c r="B509" s="6" t="s">
        <v>5672</v>
      </c>
      <c r="C509" s="6" t="s">
        <v>5667</v>
      </c>
      <c r="D509" s="2">
        <v>145784</v>
      </c>
      <c r="E509" s="2">
        <v>146091</v>
      </c>
      <c r="F509" s="3" t="s">
        <v>689</v>
      </c>
      <c r="G509" s="2">
        <v>6</v>
      </c>
      <c r="H509" s="2">
        <v>146141</v>
      </c>
      <c r="I509" s="3" t="s">
        <v>691</v>
      </c>
      <c r="J509" s="15">
        <v>44994</v>
      </c>
      <c r="K509" s="24">
        <v>1107396311</v>
      </c>
      <c r="L509" s="15">
        <v>44999</v>
      </c>
      <c r="M509" s="15">
        <v>45016</v>
      </c>
      <c r="N509" s="15"/>
      <c r="O509" s="26" t="e">
        <f>VLOOKUP(D509,quash!A$2:$I$7791,9,FALSE)</f>
        <v>#N/A</v>
      </c>
      <c r="P509" s="7">
        <v>11000</v>
      </c>
      <c r="Q509" s="26">
        <v>119</v>
      </c>
      <c r="R509" s="19">
        <v>4.4808469477509841E-2</v>
      </c>
      <c r="S509" s="26">
        <v>16</v>
      </c>
      <c r="T509" s="7">
        <v>5000</v>
      </c>
      <c r="U509" s="2">
        <v>147</v>
      </c>
      <c r="V509" s="11">
        <v>1303.3399999999999</v>
      </c>
      <c r="W509" s="14" t="s">
        <v>5281</v>
      </c>
      <c r="X509" s="18">
        <v>1</v>
      </c>
      <c r="Y509" s="9">
        <v>5000</v>
      </c>
      <c r="Z509" s="19">
        <f t="shared" si="128"/>
        <v>0</v>
      </c>
      <c r="AA509" s="25">
        <v>1303.3399999999999</v>
      </c>
      <c r="AB509" s="30">
        <f t="shared" si="129"/>
        <v>824000</v>
      </c>
      <c r="AC509" s="30">
        <f t="shared" si="142"/>
        <v>6.0679611650485436E-3</v>
      </c>
      <c r="AD509" s="31">
        <f t="shared" si="143"/>
        <v>0.72208737864077666</v>
      </c>
      <c r="AE509" s="31">
        <f t="shared" si="144"/>
        <v>0.89199029126213591</v>
      </c>
      <c r="AG509" s="30">
        <f t="shared" si="130"/>
        <v>6126000</v>
      </c>
      <c r="AH509" s="30">
        <f t="shared" si="139"/>
        <v>8.1619327456741752E-4</v>
      </c>
      <c r="AI509" s="31">
        <f t="shared" si="140"/>
        <v>9.7126999673522688E-2</v>
      </c>
      <c r="AJ509" s="31">
        <f t="shared" si="141"/>
        <v>0.11998041136141037</v>
      </c>
      <c r="AK509" s="30">
        <f>IF(W509="si",($S509*'COSTOS DE CREDITOS'!$C$27)/DATA!$G509,"")</f>
        <v>54.922363131454851</v>
      </c>
      <c r="AL509" s="90">
        <f>IF(W509="si",'COSTOS DE CREDITOS'!$C$35,"")</f>
        <v>20.421138461538462</v>
      </c>
      <c r="AM509" s="30">
        <f t="shared" si="131"/>
        <v>307.69230769230774</v>
      </c>
      <c r="AN509" s="30">
        <f t="shared" si="132"/>
        <v>0</v>
      </c>
      <c r="AO509" s="30">
        <f t="shared" si="133"/>
        <v>383.03580928530107</v>
      </c>
      <c r="AP509" s="30">
        <f t="shared" si="134"/>
        <v>920.30419071469885</v>
      </c>
      <c r="AQ509" s="19">
        <f t="shared" si="135"/>
        <v>0.70611213552465124</v>
      </c>
    </row>
    <row r="510" spans="1:43" x14ac:dyDescent="0.2">
      <c r="A510" s="23" t="s">
        <v>5665</v>
      </c>
      <c r="B510" s="6" t="s">
        <v>5684</v>
      </c>
      <c r="C510" s="6" t="s">
        <v>5667</v>
      </c>
      <c r="D510" s="2">
        <v>145972</v>
      </c>
      <c r="E510" s="2">
        <v>146166</v>
      </c>
      <c r="F510" s="3" t="s">
        <v>685</v>
      </c>
      <c r="G510" s="2">
        <v>7</v>
      </c>
      <c r="H510" s="2">
        <v>146168</v>
      </c>
      <c r="I510" s="3" t="s">
        <v>692</v>
      </c>
      <c r="J510" s="15">
        <v>44995</v>
      </c>
      <c r="K510" s="24">
        <v>1108114462</v>
      </c>
      <c r="L510" s="15">
        <v>45000</v>
      </c>
      <c r="M510" s="15">
        <v>45016</v>
      </c>
      <c r="N510" s="15"/>
      <c r="O510" s="26" t="e">
        <f>VLOOKUP(D510,quash!A$2:$I$7791,9,FALSE)</f>
        <v>#N/A</v>
      </c>
      <c r="P510" s="7">
        <v>11000</v>
      </c>
      <c r="Q510" s="26">
        <v>134</v>
      </c>
      <c r="R510" s="19">
        <v>5.7794490376783518E-2</v>
      </c>
      <c r="S510" s="26">
        <v>16</v>
      </c>
      <c r="T510" s="7">
        <v>7000</v>
      </c>
      <c r="U510" s="2">
        <v>142</v>
      </c>
      <c r="V510" s="11">
        <v>1758.65</v>
      </c>
      <c r="W510" s="14" t="s">
        <v>5281</v>
      </c>
      <c r="X510" s="18">
        <v>1</v>
      </c>
      <c r="Y510" s="9">
        <v>7000</v>
      </c>
      <c r="Z510" s="19">
        <f t="shared" si="128"/>
        <v>0</v>
      </c>
      <c r="AA510" s="25">
        <v>1758.65</v>
      </c>
      <c r="AB510" s="30">
        <f t="shared" si="129"/>
        <v>824000</v>
      </c>
      <c r="AC510" s="30">
        <f t="shared" si="142"/>
        <v>8.4951456310679609E-3</v>
      </c>
      <c r="AD510" s="31">
        <f t="shared" si="143"/>
        <v>1.1383495145631068</v>
      </c>
      <c r="AE510" s="31">
        <f t="shared" si="144"/>
        <v>1.2063106796116505</v>
      </c>
      <c r="AG510" s="30">
        <f t="shared" si="130"/>
        <v>6126000</v>
      </c>
      <c r="AH510" s="30">
        <f t="shared" si="139"/>
        <v>1.1426705843943846E-3</v>
      </c>
      <c r="AI510" s="31">
        <f t="shared" si="140"/>
        <v>0.15311785830884753</v>
      </c>
      <c r="AJ510" s="31">
        <f t="shared" si="141"/>
        <v>0.16225922298400261</v>
      </c>
      <c r="AK510" s="30">
        <f>IF(W510="si",($S510*'COSTOS DE CREDITOS'!$C$27)/DATA!$G510,"")</f>
        <v>47.07631125553273</v>
      </c>
      <c r="AL510" s="90">
        <f>IF(W510="si",'COSTOS DE CREDITOS'!$C$35,"")</f>
        <v>20.421138461538462</v>
      </c>
      <c r="AM510" s="30">
        <f t="shared" si="131"/>
        <v>430.76923076923077</v>
      </c>
      <c r="AN510" s="30">
        <f t="shared" si="132"/>
        <v>0</v>
      </c>
      <c r="AO510" s="30">
        <f t="shared" si="133"/>
        <v>498.26668048630199</v>
      </c>
      <c r="AP510" s="30">
        <f t="shared" si="134"/>
        <v>1260.3833195136981</v>
      </c>
      <c r="AQ510" s="19">
        <f t="shared" si="135"/>
        <v>0.71667660962311885</v>
      </c>
    </row>
    <row r="511" spans="1:43" x14ac:dyDescent="0.2">
      <c r="A511" s="23" t="s">
        <v>5665</v>
      </c>
      <c r="B511" s="6" t="s">
        <v>5684</v>
      </c>
      <c r="C511" s="6" t="s">
        <v>5667</v>
      </c>
      <c r="D511" s="2">
        <v>145976</v>
      </c>
      <c r="E511" s="2">
        <v>146166</v>
      </c>
      <c r="F511" s="3" t="s">
        <v>685</v>
      </c>
      <c r="G511" s="2">
        <v>7</v>
      </c>
      <c r="H511" s="2">
        <v>146169</v>
      </c>
      <c r="I511" s="3" t="s">
        <v>693</v>
      </c>
      <c r="J511" s="15">
        <v>44995</v>
      </c>
      <c r="K511" s="24">
        <v>1108122381</v>
      </c>
      <c r="L511" s="15">
        <v>45000</v>
      </c>
      <c r="M511" s="15">
        <v>45016</v>
      </c>
      <c r="N511" s="15"/>
      <c r="O511" s="26" t="e">
        <f>VLOOKUP(D511,quash!A$2:$I$7791,9,FALSE)</f>
        <v>#N/A</v>
      </c>
      <c r="P511" s="7">
        <v>9000</v>
      </c>
      <c r="Q511" s="26">
        <v>135</v>
      </c>
      <c r="R511" s="19">
        <v>5.6270833788413653E-2</v>
      </c>
      <c r="S511" s="26">
        <v>16</v>
      </c>
      <c r="T511" s="7">
        <v>6000</v>
      </c>
      <c r="U511" s="2">
        <v>142</v>
      </c>
      <c r="V511" s="11">
        <v>1503.37</v>
      </c>
      <c r="W511" s="14" t="s">
        <v>5281</v>
      </c>
      <c r="X511" s="18">
        <v>1</v>
      </c>
      <c r="Y511" s="9">
        <v>6000</v>
      </c>
      <c r="Z511" s="19">
        <f t="shared" si="128"/>
        <v>0</v>
      </c>
      <c r="AA511" s="25">
        <v>1503.37</v>
      </c>
      <c r="AB511" s="30">
        <f t="shared" si="129"/>
        <v>824000</v>
      </c>
      <c r="AC511" s="30">
        <f t="shared" si="142"/>
        <v>7.2815533980582527E-3</v>
      </c>
      <c r="AD511" s="31">
        <f t="shared" si="143"/>
        <v>0.98300970873786409</v>
      </c>
      <c r="AE511" s="31">
        <f t="shared" si="144"/>
        <v>1.0339805825242718</v>
      </c>
      <c r="AG511" s="30">
        <f t="shared" si="130"/>
        <v>6126000</v>
      </c>
      <c r="AH511" s="30">
        <f t="shared" si="139"/>
        <v>9.7943192948090111E-4</v>
      </c>
      <c r="AI511" s="31">
        <f t="shared" si="140"/>
        <v>0.13222331047992164</v>
      </c>
      <c r="AJ511" s="31">
        <f t="shared" si="141"/>
        <v>0.13907933398628797</v>
      </c>
      <c r="AK511" s="30">
        <f>IF(W511="si",($S511*'COSTOS DE CREDITOS'!$C$27)/DATA!$G511,"")</f>
        <v>47.07631125553273</v>
      </c>
      <c r="AL511" s="90">
        <f>IF(W511="si",'COSTOS DE CREDITOS'!$C$35,"")</f>
        <v>20.421138461538462</v>
      </c>
      <c r="AM511" s="30">
        <f t="shared" si="131"/>
        <v>369.23076923076923</v>
      </c>
      <c r="AN511" s="30">
        <f t="shared" si="132"/>
        <v>0</v>
      </c>
      <c r="AO511" s="30">
        <f t="shared" si="133"/>
        <v>436.72821894784045</v>
      </c>
      <c r="AP511" s="30">
        <f t="shared" si="134"/>
        <v>1066.6417810521593</v>
      </c>
      <c r="AQ511" s="19">
        <f t="shared" si="135"/>
        <v>0.70950050955663568</v>
      </c>
    </row>
    <row r="512" spans="1:43" x14ac:dyDescent="0.2">
      <c r="A512" s="23" t="s">
        <v>5665</v>
      </c>
      <c r="B512" s="6" t="s">
        <v>5684</v>
      </c>
      <c r="C512" s="6" t="s">
        <v>5667</v>
      </c>
      <c r="D512" s="2">
        <v>145971</v>
      </c>
      <c r="E512" s="2">
        <v>146166</v>
      </c>
      <c r="F512" s="3" t="s">
        <v>685</v>
      </c>
      <c r="G512" s="2">
        <v>7</v>
      </c>
      <c r="H512" s="2">
        <v>146170</v>
      </c>
      <c r="I512" s="3" t="s">
        <v>694</v>
      </c>
      <c r="J512" s="15">
        <v>44995</v>
      </c>
      <c r="K512" s="24">
        <v>1108107731</v>
      </c>
      <c r="L512" s="15">
        <v>45000</v>
      </c>
      <c r="M512" s="15">
        <v>45016</v>
      </c>
      <c r="N512" s="15"/>
      <c r="O512" s="26" t="e">
        <f>VLOOKUP(D512,quash!A$2:$I$7791,9,FALSE)</f>
        <v>#N/A</v>
      </c>
      <c r="P512" s="7">
        <v>10000</v>
      </c>
      <c r="Q512" s="26">
        <v>147</v>
      </c>
      <c r="R512" s="19">
        <v>7.9000519063170294E-2</v>
      </c>
      <c r="S512" s="26">
        <v>16</v>
      </c>
      <c r="T512" s="7">
        <v>7000</v>
      </c>
      <c r="U512" s="2">
        <v>142</v>
      </c>
      <c r="V512" s="11">
        <v>1758.65</v>
      </c>
      <c r="W512" s="14" t="s">
        <v>5281</v>
      </c>
      <c r="X512" s="18">
        <v>1</v>
      </c>
      <c r="Y512" s="9">
        <v>7000</v>
      </c>
      <c r="Z512" s="19">
        <f t="shared" si="128"/>
        <v>0</v>
      </c>
      <c r="AA512" s="25">
        <v>1758.65</v>
      </c>
      <c r="AB512" s="30">
        <f t="shared" si="129"/>
        <v>824000</v>
      </c>
      <c r="AC512" s="30">
        <f t="shared" si="142"/>
        <v>8.4951456310679609E-3</v>
      </c>
      <c r="AD512" s="31">
        <f t="shared" si="143"/>
        <v>1.2487864077669903</v>
      </c>
      <c r="AE512" s="31">
        <f t="shared" si="144"/>
        <v>1.2063106796116505</v>
      </c>
      <c r="AG512" s="30">
        <f t="shared" si="130"/>
        <v>6126000</v>
      </c>
      <c r="AH512" s="30">
        <f t="shared" si="139"/>
        <v>1.1426705843943846E-3</v>
      </c>
      <c r="AI512" s="31">
        <f t="shared" si="140"/>
        <v>0.16797257590597453</v>
      </c>
      <c r="AJ512" s="31">
        <f t="shared" si="141"/>
        <v>0.16225922298400261</v>
      </c>
      <c r="AK512" s="30">
        <f>IF(W512="si",($S512*'COSTOS DE CREDITOS'!$C$27)/DATA!$G512,"")</f>
        <v>47.07631125553273</v>
      </c>
      <c r="AL512" s="90">
        <f>IF(W512="si",'COSTOS DE CREDITOS'!$C$35,"")</f>
        <v>20.421138461538462</v>
      </c>
      <c r="AM512" s="30">
        <f t="shared" si="131"/>
        <v>430.76923076923077</v>
      </c>
      <c r="AN512" s="30">
        <f t="shared" si="132"/>
        <v>0</v>
      </c>
      <c r="AO512" s="30">
        <f t="shared" si="133"/>
        <v>498.26668048630199</v>
      </c>
      <c r="AP512" s="30">
        <f t="shared" si="134"/>
        <v>1260.3833195136981</v>
      </c>
      <c r="AQ512" s="19">
        <f t="shared" si="135"/>
        <v>0.71667660962311885</v>
      </c>
    </row>
    <row r="513" spans="1:43" x14ac:dyDescent="0.2">
      <c r="A513" s="23" t="s">
        <v>5665</v>
      </c>
      <c r="B513" s="6" t="s">
        <v>5684</v>
      </c>
      <c r="C513" s="6" t="s">
        <v>5667</v>
      </c>
      <c r="D513" s="2">
        <v>146045</v>
      </c>
      <c r="E513" s="2">
        <v>146166</v>
      </c>
      <c r="F513" s="3" t="s">
        <v>685</v>
      </c>
      <c r="G513" s="2">
        <v>7</v>
      </c>
      <c r="H513" s="2">
        <v>146171</v>
      </c>
      <c r="I513" s="3" t="s">
        <v>695</v>
      </c>
      <c r="J513" s="15">
        <v>44998</v>
      </c>
      <c r="K513" s="24">
        <v>1109215025</v>
      </c>
      <c r="L513" s="15">
        <v>45000</v>
      </c>
      <c r="M513" s="15">
        <v>45016</v>
      </c>
      <c r="N513" s="15"/>
      <c r="O513" s="26" t="e">
        <f>VLOOKUP(D513,quash!A$2:$I$7791,9,FALSE)</f>
        <v>#N/A</v>
      </c>
      <c r="P513" s="7">
        <v>11000</v>
      </c>
      <c r="Q513" s="26">
        <v>134</v>
      </c>
      <c r="R513" s="19">
        <v>5.7794490376783518E-2</v>
      </c>
      <c r="S513" s="26">
        <v>16</v>
      </c>
      <c r="T513" s="7">
        <v>7000</v>
      </c>
      <c r="U513" s="2">
        <v>142</v>
      </c>
      <c r="V513" s="11">
        <v>1758.65</v>
      </c>
      <c r="W513" s="14" t="s">
        <v>5281</v>
      </c>
      <c r="X513" s="18">
        <v>1</v>
      </c>
      <c r="Y513" s="9">
        <v>7000</v>
      </c>
      <c r="Z513" s="19">
        <f t="shared" si="128"/>
        <v>0</v>
      </c>
      <c r="AA513" s="25">
        <v>1758.65</v>
      </c>
      <c r="AB513" s="30">
        <f t="shared" si="129"/>
        <v>824000</v>
      </c>
      <c r="AC513" s="30">
        <f t="shared" si="142"/>
        <v>8.4951456310679609E-3</v>
      </c>
      <c r="AD513" s="31">
        <f t="shared" si="143"/>
        <v>1.1383495145631068</v>
      </c>
      <c r="AE513" s="31">
        <f t="shared" si="144"/>
        <v>1.2063106796116505</v>
      </c>
      <c r="AG513" s="30">
        <f t="shared" si="130"/>
        <v>6126000</v>
      </c>
      <c r="AH513" s="30">
        <f t="shared" si="139"/>
        <v>1.1426705843943846E-3</v>
      </c>
      <c r="AI513" s="31">
        <f t="shared" si="140"/>
        <v>0.15311785830884753</v>
      </c>
      <c r="AJ513" s="31">
        <f t="shared" si="141"/>
        <v>0.16225922298400261</v>
      </c>
      <c r="AK513" s="30">
        <f>IF(W513="si",($S513*'COSTOS DE CREDITOS'!$C$27)/DATA!$G513,"")</f>
        <v>47.07631125553273</v>
      </c>
      <c r="AL513" s="90">
        <f>IF(W513="si",'COSTOS DE CREDITOS'!$C$35,"")</f>
        <v>20.421138461538462</v>
      </c>
      <c r="AM513" s="30">
        <f t="shared" si="131"/>
        <v>430.76923076923077</v>
      </c>
      <c r="AN513" s="30">
        <f t="shared" si="132"/>
        <v>0</v>
      </c>
      <c r="AO513" s="30">
        <f t="shared" si="133"/>
        <v>498.26668048630199</v>
      </c>
      <c r="AP513" s="30">
        <f t="shared" si="134"/>
        <v>1260.3833195136981</v>
      </c>
      <c r="AQ513" s="19">
        <f t="shared" si="135"/>
        <v>0.71667660962311885</v>
      </c>
    </row>
    <row r="514" spans="1:43" x14ac:dyDescent="0.2">
      <c r="A514" s="23" t="s">
        <v>5665</v>
      </c>
      <c r="B514" s="6" t="s">
        <v>5684</v>
      </c>
      <c r="C514" s="6" t="s">
        <v>5667</v>
      </c>
      <c r="D514" s="2">
        <v>145967</v>
      </c>
      <c r="E514" s="2">
        <v>146166</v>
      </c>
      <c r="F514" s="3" t="s">
        <v>685</v>
      </c>
      <c r="G514" s="2">
        <v>7</v>
      </c>
      <c r="H514" s="2">
        <v>146172</v>
      </c>
      <c r="I514" s="3" t="s">
        <v>696</v>
      </c>
      <c r="J514" s="15">
        <v>44995</v>
      </c>
      <c r="K514" s="24">
        <v>1108099176</v>
      </c>
      <c r="L514" s="15">
        <v>45000</v>
      </c>
      <c r="M514" s="15">
        <v>45016</v>
      </c>
      <c r="N514" s="15"/>
      <c r="O514" s="26" t="e">
        <f>VLOOKUP(D514,quash!A$2:$I$7791,9,FALSE)</f>
        <v>#N/A</v>
      </c>
      <c r="P514" s="7">
        <v>10000</v>
      </c>
      <c r="Q514" s="26">
        <v>147</v>
      </c>
      <c r="R514" s="19">
        <v>7.9000519063170294E-2</v>
      </c>
      <c r="S514" s="26">
        <v>16</v>
      </c>
      <c r="T514" s="7">
        <v>6000</v>
      </c>
      <c r="U514" s="2">
        <v>142</v>
      </c>
      <c r="V514" s="11">
        <v>1503.37</v>
      </c>
      <c r="W514" s="14" t="s">
        <v>5281</v>
      </c>
      <c r="X514" s="18">
        <v>1</v>
      </c>
      <c r="Y514" s="9">
        <v>6000</v>
      </c>
      <c r="Z514" s="19">
        <f t="shared" ref="Z514:Z577" si="145">Y514/T514-1</f>
        <v>0</v>
      </c>
      <c r="AA514" s="25">
        <v>1503.37</v>
      </c>
      <c r="AB514" s="30">
        <f t="shared" ref="AB514:AB577" si="146">SUMIFS($T:$T,$M:$M,$M514,$O:$O,$O514)</f>
        <v>824000</v>
      </c>
      <c r="AC514" s="30">
        <f t="shared" si="142"/>
        <v>7.2815533980582527E-3</v>
      </c>
      <c r="AD514" s="31">
        <f t="shared" si="143"/>
        <v>1.0703883495145632</v>
      </c>
      <c r="AE514" s="31">
        <f t="shared" si="144"/>
        <v>1.0339805825242718</v>
      </c>
      <c r="AG514" s="30">
        <f t="shared" ref="AG514:AG577" si="147">SUMIFS($T:$T,$O:$O,$O514,$N:$N,1)</f>
        <v>6126000</v>
      </c>
      <c r="AH514" s="30">
        <f t="shared" si="139"/>
        <v>9.7943192948090111E-4</v>
      </c>
      <c r="AI514" s="31">
        <f t="shared" si="140"/>
        <v>0.14397649363369247</v>
      </c>
      <c r="AJ514" s="31">
        <f t="shared" si="141"/>
        <v>0.13907933398628797</v>
      </c>
      <c r="AK514" s="30">
        <f>IF(W514="si",($S514*'COSTOS DE CREDITOS'!$C$27)/DATA!$G514,"")</f>
        <v>47.07631125553273</v>
      </c>
      <c r="AL514" s="90">
        <f>IF(W514="si",'COSTOS DE CREDITOS'!$C$35,"")</f>
        <v>20.421138461538462</v>
      </c>
      <c r="AM514" s="30">
        <f t="shared" si="131"/>
        <v>369.23076923076923</v>
      </c>
      <c r="AN514" s="30">
        <f t="shared" si="132"/>
        <v>0</v>
      </c>
      <c r="AO514" s="30">
        <f t="shared" si="133"/>
        <v>436.72821894784045</v>
      </c>
      <c r="AP514" s="30">
        <f t="shared" si="134"/>
        <v>1066.6417810521593</v>
      </c>
      <c r="AQ514" s="19">
        <f t="shared" si="135"/>
        <v>0.70950050955663568</v>
      </c>
    </row>
    <row r="515" spans="1:43" x14ac:dyDescent="0.2">
      <c r="A515" s="23" t="s">
        <v>5665</v>
      </c>
      <c r="B515" s="6" t="s">
        <v>5684</v>
      </c>
      <c r="C515" s="6" t="s">
        <v>5667</v>
      </c>
      <c r="D515" s="2">
        <v>146117</v>
      </c>
      <c r="E515" s="2">
        <v>146166</v>
      </c>
      <c r="F515" s="3" t="s">
        <v>685</v>
      </c>
      <c r="G515" s="2">
        <v>7</v>
      </c>
      <c r="H515" s="2">
        <v>146173</v>
      </c>
      <c r="I515" s="3" t="s">
        <v>697</v>
      </c>
      <c r="J515" s="15">
        <v>44998</v>
      </c>
      <c r="K515" s="24">
        <v>1109323152</v>
      </c>
      <c r="L515" s="15">
        <v>45000</v>
      </c>
      <c r="M515" s="15">
        <v>45016</v>
      </c>
      <c r="N515" s="15"/>
      <c r="O515" s="26" t="e">
        <f>VLOOKUP(D515,quash!A$2:$I$7791,9,FALSE)</f>
        <v>#N/A</v>
      </c>
      <c r="P515" s="7">
        <v>10000</v>
      </c>
      <c r="Q515" s="26">
        <v>110</v>
      </c>
      <c r="R515" s="19">
        <v>3.3741050530766099E-2</v>
      </c>
      <c r="S515" s="26">
        <v>16</v>
      </c>
      <c r="T515" s="7">
        <v>5000</v>
      </c>
      <c r="U515" s="2">
        <v>147</v>
      </c>
      <c r="V515" s="11">
        <v>1303.3399999999999</v>
      </c>
      <c r="W515" s="14" t="s">
        <v>5281</v>
      </c>
      <c r="X515" s="18">
        <v>1</v>
      </c>
      <c r="Y515" s="9">
        <v>5000</v>
      </c>
      <c r="Z515" s="19">
        <f t="shared" si="145"/>
        <v>0</v>
      </c>
      <c r="AA515" s="25">
        <v>1303.3399999999999</v>
      </c>
      <c r="AB515" s="30">
        <f t="shared" si="146"/>
        <v>824000</v>
      </c>
      <c r="AC515" s="30">
        <f t="shared" si="142"/>
        <v>6.0679611650485436E-3</v>
      </c>
      <c r="AD515" s="31">
        <f t="shared" si="143"/>
        <v>0.66747572815533984</v>
      </c>
      <c r="AE515" s="31">
        <f t="shared" si="144"/>
        <v>0.89199029126213591</v>
      </c>
      <c r="AG515" s="30">
        <f t="shared" si="147"/>
        <v>6126000</v>
      </c>
      <c r="AH515" s="30">
        <f t="shared" si="139"/>
        <v>8.1619327456741752E-4</v>
      </c>
      <c r="AI515" s="31">
        <f t="shared" si="140"/>
        <v>8.9781260202415933E-2</v>
      </c>
      <c r="AJ515" s="31">
        <f t="shared" si="141"/>
        <v>0.11998041136141037</v>
      </c>
      <c r="AK515" s="30">
        <f>IF(W515="si",($S515*'COSTOS DE CREDITOS'!$C$27)/DATA!$G515,"")</f>
        <v>47.07631125553273</v>
      </c>
      <c r="AL515" s="90">
        <f>IF(W515="si",'COSTOS DE CREDITOS'!$C$35,"")</f>
        <v>20.421138461538462</v>
      </c>
      <c r="AM515" s="30">
        <f t="shared" ref="AM515:AM578" si="148">IF(W515="si",(20%/52*$S515)*$T515,"")</f>
        <v>307.69230769230774</v>
      </c>
      <c r="AN515" s="30">
        <f t="shared" ref="AN515:AN578" si="149">IF(W515="SI",T515-Y515,"")</f>
        <v>0</v>
      </c>
      <c r="AO515" s="30">
        <f t="shared" ref="AO515:AO578" si="150">SUM(AK515:AN515)</f>
        <v>375.1897574093789</v>
      </c>
      <c r="AP515" s="30">
        <f t="shared" ref="AP515:AP578" si="151">AA515-AO515</f>
        <v>928.15024259062102</v>
      </c>
      <c r="AQ515" s="19">
        <f t="shared" ref="AQ515:AQ578" si="152">IFERROR(AP515/AA515,"")</f>
        <v>0.71213209338363059</v>
      </c>
    </row>
    <row r="516" spans="1:43" x14ac:dyDescent="0.2">
      <c r="A516" s="23" t="s">
        <v>5665</v>
      </c>
      <c r="B516" s="6" t="s">
        <v>5683</v>
      </c>
      <c r="C516" s="6" t="s">
        <v>5670</v>
      </c>
      <c r="D516" s="2">
        <v>144504</v>
      </c>
      <c r="E516" s="2">
        <v>144733</v>
      </c>
      <c r="F516" s="3" t="s">
        <v>682</v>
      </c>
      <c r="G516" s="2">
        <v>7</v>
      </c>
      <c r="H516" s="2">
        <v>144738</v>
      </c>
      <c r="I516" s="3" t="s">
        <v>698</v>
      </c>
      <c r="J516" s="15">
        <v>44984</v>
      </c>
      <c r="K516" s="24">
        <v>1099388729</v>
      </c>
      <c r="L516" s="15">
        <v>44985</v>
      </c>
      <c r="M516" s="15">
        <v>45016</v>
      </c>
      <c r="N516" s="15"/>
      <c r="O516" s="26" t="e">
        <f>VLOOKUP(D516,quash!A$2:$I$7791,9,FALSE)</f>
        <v>#N/A</v>
      </c>
      <c r="P516" s="7">
        <v>9000</v>
      </c>
      <c r="Q516" s="26">
        <v>134</v>
      </c>
      <c r="R516" s="19">
        <v>5.7767754488533454E-2</v>
      </c>
      <c r="S516" s="26">
        <v>16</v>
      </c>
      <c r="T516" s="7">
        <v>10000</v>
      </c>
      <c r="U516" s="2">
        <v>142</v>
      </c>
      <c r="V516" s="11">
        <v>2510.34</v>
      </c>
      <c r="W516" s="14" t="s">
        <v>5281</v>
      </c>
      <c r="X516" s="18">
        <v>1</v>
      </c>
      <c r="Y516" s="9">
        <v>10000</v>
      </c>
      <c r="Z516" s="19">
        <f t="shared" si="145"/>
        <v>0</v>
      </c>
      <c r="AA516" s="25">
        <v>2510.34</v>
      </c>
      <c r="AB516" s="30">
        <f t="shared" si="146"/>
        <v>824000</v>
      </c>
      <c r="AC516" s="30">
        <f t="shared" si="142"/>
        <v>1.2135922330097087E-2</v>
      </c>
      <c r="AD516" s="31">
        <f t="shared" si="143"/>
        <v>1.6262135922330097</v>
      </c>
      <c r="AE516" s="31">
        <f t="shared" si="144"/>
        <v>1.7233009708737863</v>
      </c>
      <c r="AG516" s="30">
        <f t="shared" si="147"/>
        <v>6126000</v>
      </c>
      <c r="AH516" s="30">
        <f t="shared" si="139"/>
        <v>1.632386549134835E-3</v>
      </c>
      <c r="AI516" s="31">
        <f t="shared" si="140"/>
        <v>0.21873979758406789</v>
      </c>
      <c r="AJ516" s="31">
        <f t="shared" si="141"/>
        <v>0.23179888997714657</v>
      </c>
      <c r="AK516" s="30">
        <f>IF(W516="si",($S516*'COSTOS DE CREDITOS'!$C$27)/DATA!$G516,"")</f>
        <v>47.07631125553273</v>
      </c>
      <c r="AL516" s="90">
        <f>IF(W516="si",'COSTOS DE CREDITOS'!$C$35,"")</f>
        <v>20.421138461538462</v>
      </c>
      <c r="AM516" s="30">
        <f t="shared" si="148"/>
        <v>615.38461538461547</v>
      </c>
      <c r="AN516" s="30">
        <f t="shared" si="149"/>
        <v>0</v>
      </c>
      <c r="AO516" s="30">
        <f t="shared" si="150"/>
        <v>682.88206510168663</v>
      </c>
      <c r="AP516" s="30">
        <f t="shared" si="151"/>
        <v>1827.4579348983134</v>
      </c>
      <c r="AQ516" s="19">
        <f t="shared" si="152"/>
        <v>0.72797228060673591</v>
      </c>
    </row>
    <row r="517" spans="1:43" x14ac:dyDescent="0.2">
      <c r="A517" s="23" t="s">
        <v>5665</v>
      </c>
      <c r="B517" s="6" t="s">
        <v>5683</v>
      </c>
      <c r="C517" s="6" t="s">
        <v>5670</v>
      </c>
      <c r="D517" s="2">
        <v>144493</v>
      </c>
      <c r="E517" s="2">
        <v>144733</v>
      </c>
      <c r="F517" s="3" t="s">
        <v>682</v>
      </c>
      <c r="G517" s="2">
        <v>7</v>
      </c>
      <c r="H517" s="2">
        <v>144739</v>
      </c>
      <c r="I517" s="3" t="s">
        <v>699</v>
      </c>
      <c r="J517" s="15">
        <v>44984</v>
      </c>
      <c r="K517" s="24">
        <v>1099386460</v>
      </c>
      <c r="L517" s="15">
        <v>44985</v>
      </c>
      <c r="M517" s="15">
        <v>45016</v>
      </c>
      <c r="N517" s="15"/>
      <c r="O517" s="26" t="e">
        <f>VLOOKUP(D517,quash!A$2:$I$7791,9,FALSE)</f>
        <v>#N/A</v>
      </c>
      <c r="P517" s="7">
        <v>9000</v>
      </c>
      <c r="Q517" s="26">
        <v>134</v>
      </c>
      <c r="R517" s="19">
        <v>5.7767754488533454E-2</v>
      </c>
      <c r="S517" s="26">
        <v>16</v>
      </c>
      <c r="T517" s="7">
        <v>10000</v>
      </c>
      <c r="U517" s="2">
        <v>142</v>
      </c>
      <c r="V517" s="11">
        <v>2510.34</v>
      </c>
      <c r="W517" s="14" t="s">
        <v>5281</v>
      </c>
      <c r="X517" s="18">
        <v>1</v>
      </c>
      <c r="Y517" s="9">
        <v>10000</v>
      </c>
      <c r="Z517" s="19">
        <f t="shared" si="145"/>
        <v>0</v>
      </c>
      <c r="AA517" s="25">
        <v>2510.34</v>
      </c>
      <c r="AB517" s="30">
        <f t="shared" si="146"/>
        <v>824000</v>
      </c>
      <c r="AC517" s="30">
        <f t="shared" si="142"/>
        <v>1.2135922330097087E-2</v>
      </c>
      <c r="AD517" s="31">
        <f t="shared" si="143"/>
        <v>1.6262135922330097</v>
      </c>
      <c r="AE517" s="31">
        <f t="shared" si="144"/>
        <v>1.7233009708737863</v>
      </c>
      <c r="AG517" s="30">
        <f t="shared" si="147"/>
        <v>6126000</v>
      </c>
      <c r="AH517" s="30">
        <f t="shared" si="139"/>
        <v>1.632386549134835E-3</v>
      </c>
      <c r="AI517" s="31">
        <f t="shared" si="140"/>
        <v>0.21873979758406789</v>
      </c>
      <c r="AJ517" s="31">
        <f t="shared" si="141"/>
        <v>0.23179888997714657</v>
      </c>
      <c r="AK517" s="30">
        <f>IF(W517="si",($S517*'COSTOS DE CREDITOS'!$C$27)/DATA!$G517,"")</f>
        <v>47.07631125553273</v>
      </c>
      <c r="AL517" s="90">
        <f>IF(W517="si",'COSTOS DE CREDITOS'!$C$35,"")</f>
        <v>20.421138461538462</v>
      </c>
      <c r="AM517" s="30">
        <f t="shared" si="148"/>
        <v>615.38461538461547</v>
      </c>
      <c r="AN517" s="30">
        <f t="shared" si="149"/>
        <v>0</v>
      </c>
      <c r="AO517" s="30">
        <f t="shared" si="150"/>
        <v>682.88206510168663</v>
      </c>
      <c r="AP517" s="30">
        <f t="shared" si="151"/>
        <v>1827.4579348983134</v>
      </c>
      <c r="AQ517" s="19">
        <f t="shared" si="152"/>
        <v>0.72797228060673591</v>
      </c>
    </row>
    <row r="518" spans="1:43" x14ac:dyDescent="0.2">
      <c r="A518" s="23" t="s">
        <v>5665</v>
      </c>
      <c r="B518" s="6" t="s">
        <v>5678</v>
      </c>
      <c r="C518" s="6" t="s">
        <v>5670</v>
      </c>
      <c r="D518" s="2">
        <v>145700</v>
      </c>
      <c r="E518" s="2">
        <v>146182</v>
      </c>
      <c r="F518" s="3" t="s">
        <v>700</v>
      </c>
      <c r="G518" s="2">
        <v>6</v>
      </c>
      <c r="H518" s="2">
        <v>146188</v>
      </c>
      <c r="I518" s="3" t="s">
        <v>701</v>
      </c>
      <c r="J518" s="15">
        <v>44993</v>
      </c>
      <c r="K518" s="24">
        <v>1107069246</v>
      </c>
      <c r="L518" s="15">
        <v>45000</v>
      </c>
      <c r="M518" s="15">
        <v>45016</v>
      </c>
      <c r="N518" s="15"/>
      <c r="O518" s="26" t="e">
        <f>VLOOKUP(D518,quash!A$2:$I$7791,9,FALSE)</f>
        <v>#N/A</v>
      </c>
      <c r="P518" s="7">
        <v>10000</v>
      </c>
      <c r="Q518" s="26">
        <v>110</v>
      </c>
      <c r="R518" s="19">
        <v>3.3220596517330399E-2</v>
      </c>
      <c r="S518" s="26">
        <v>16</v>
      </c>
      <c r="T518" s="7">
        <v>8000</v>
      </c>
      <c r="U518" s="2">
        <v>142</v>
      </c>
      <c r="V518" s="11">
        <v>2013.74</v>
      </c>
      <c r="W518" s="14" t="s">
        <v>5281</v>
      </c>
      <c r="X518" s="18">
        <v>1</v>
      </c>
      <c r="Y518" s="9">
        <v>8000</v>
      </c>
      <c r="Z518" s="19">
        <f t="shared" si="145"/>
        <v>0</v>
      </c>
      <c r="AA518" s="25">
        <v>2013.74</v>
      </c>
      <c r="AB518" s="30">
        <f t="shared" si="146"/>
        <v>824000</v>
      </c>
      <c r="AC518" s="30">
        <f t="shared" si="142"/>
        <v>9.7087378640776691E-3</v>
      </c>
      <c r="AD518" s="31">
        <f t="shared" si="143"/>
        <v>1.0679611650485437</v>
      </c>
      <c r="AE518" s="31">
        <f t="shared" si="144"/>
        <v>1.378640776699029</v>
      </c>
      <c r="AG518" s="30">
        <f t="shared" si="147"/>
        <v>6126000</v>
      </c>
      <c r="AH518" s="30">
        <f t="shared" si="139"/>
        <v>1.3059092393078681E-3</v>
      </c>
      <c r="AI518" s="31">
        <f t="shared" si="140"/>
        <v>0.14365001632386548</v>
      </c>
      <c r="AJ518" s="31">
        <f t="shared" si="141"/>
        <v>0.18543911198171725</v>
      </c>
      <c r="AK518" s="30">
        <f>IF(W518="si",($S518*'COSTOS DE CREDITOS'!$C$27)/DATA!$G518,"")</f>
        <v>54.922363131454851</v>
      </c>
      <c r="AL518" s="90">
        <f>IF(W518="si",'COSTOS DE CREDITOS'!$C$35,"")</f>
        <v>20.421138461538462</v>
      </c>
      <c r="AM518" s="30">
        <f t="shared" si="148"/>
        <v>492.30769230769232</v>
      </c>
      <c r="AN518" s="30">
        <f t="shared" si="149"/>
        <v>0</v>
      </c>
      <c r="AO518" s="30">
        <f t="shared" si="150"/>
        <v>567.6511939006856</v>
      </c>
      <c r="AP518" s="30">
        <f t="shared" si="151"/>
        <v>1446.0888060993143</v>
      </c>
      <c r="AQ518" s="19">
        <f t="shared" si="152"/>
        <v>0.71811098061284684</v>
      </c>
    </row>
    <row r="519" spans="1:43" x14ac:dyDescent="0.2">
      <c r="A519" s="23" t="s">
        <v>5665</v>
      </c>
      <c r="B519" s="6" t="s">
        <v>5672</v>
      </c>
      <c r="C519" s="6" t="s">
        <v>5667</v>
      </c>
      <c r="D519" s="2">
        <v>145516</v>
      </c>
      <c r="E519" s="2">
        <v>146084</v>
      </c>
      <c r="F519" s="3" t="s">
        <v>702</v>
      </c>
      <c r="G519" s="2">
        <v>7</v>
      </c>
      <c r="H519" s="2">
        <v>146201</v>
      </c>
      <c r="I519" s="3" t="s">
        <v>703</v>
      </c>
      <c r="J519" s="15">
        <v>44991</v>
      </c>
      <c r="K519" s="24">
        <v>1105661533</v>
      </c>
      <c r="L519" s="15">
        <v>45000</v>
      </c>
      <c r="M519" s="15">
        <v>45016</v>
      </c>
      <c r="N519" s="15"/>
      <c r="O519" s="26">
        <f>VLOOKUP(D519,quash!A$2:$I$7791,9,FALSE)</f>
        <v>2</v>
      </c>
      <c r="P519" s="7">
        <v>11000</v>
      </c>
      <c r="Q519" s="26">
        <v>119</v>
      </c>
      <c r="R519" s="19">
        <v>4.3307950828633E-2</v>
      </c>
      <c r="S519" s="26">
        <v>16</v>
      </c>
      <c r="T519" s="7">
        <v>10000</v>
      </c>
      <c r="U519" s="2">
        <v>142</v>
      </c>
      <c r="V519" s="11">
        <v>2510.34</v>
      </c>
      <c r="W519" s="14" t="s">
        <v>5281</v>
      </c>
      <c r="X519" s="18">
        <v>1</v>
      </c>
      <c r="Y519" s="9">
        <v>10000</v>
      </c>
      <c r="Z519" s="19">
        <f t="shared" si="145"/>
        <v>0</v>
      </c>
      <c r="AA519" s="25">
        <v>2510.34</v>
      </c>
      <c r="AB519" s="30">
        <f t="shared" si="146"/>
        <v>529000</v>
      </c>
      <c r="AC519" s="30">
        <f t="shared" si="142"/>
        <v>1.890359168241966E-2</v>
      </c>
      <c r="AD519" s="31">
        <f t="shared" si="143"/>
        <v>2.2495274102079397</v>
      </c>
      <c r="AE519" s="31">
        <f t="shared" si="144"/>
        <v>2.6843100189035916</v>
      </c>
      <c r="AG519" s="30">
        <f t="shared" si="147"/>
        <v>1695000</v>
      </c>
      <c r="AH519" s="30">
        <f t="shared" si="139"/>
        <v>5.8997050147492625E-3</v>
      </c>
      <c r="AI519" s="31">
        <f t="shared" si="140"/>
        <v>0.70206489675516226</v>
      </c>
      <c r="AJ519" s="31">
        <f t="shared" si="141"/>
        <v>0.83775811209439532</v>
      </c>
      <c r="AK519" s="30">
        <f>IF(W519="si",($S519*'COSTOS DE CREDITOS'!$C$27)/DATA!$G519,"")</f>
        <v>47.07631125553273</v>
      </c>
      <c r="AL519" s="90">
        <f>IF(W519="si",'COSTOS DE CREDITOS'!$C$35,"")</f>
        <v>20.421138461538462</v>
      </c>
      <c r="AM519" s="30">
        <f t="shared" si="148"/>
        <v>615.38461538461547</v>
      </c>
      <c r="AN519" s="30">
        <f t="shared" si="149"/>
        <v>0</v>
      </c>
      <c r="AO519" s="30">
        <f t="shared" si="150"/>
        <v>682.88206510168663</v>
      </c>
      <c r="AP519" s="30">
        <f t="shared" si="151"/>
        <v>1827.4579348983134</v>
      </c>
      <c r="AQ519" s="19">
        <f t="shared" si="152"/>
        <v>0.72797228060673591</v>
      </c>
    </row>
    <row r="520" spans="1:43" x14ac:dyDescent="0.2">
      <c r="A520" s="23" t="s">
        <v>5665</v>
      </c>
      <c r="B520" s="6" t="s">
        <v>5672</v>
      </c>
      <c r="C520" s="6" t="s">
        <v>5667</v>
      </c>
      <c r="D520" s="2">
        <v>145819</v>
      </c>
      <c r="E520" s="2">
        <v>146084</v>
      </c>
      <c r="F520" s="3" t="s">
        <v>702</v>
      </c>
      <c r="G520" s="2">
        <v>7</v>
      </c>
      <c r="H520" s="2">
        <v>146203</v>
      </c>
      <c r="I520" s="3" t="s">
        <v>704</v>
      </c>
      <c r="J520" s="15">
        <v>44994</v>
      </c>
      <c r="K520" s="24">
        <v>1107467447</v>
      </c>
      <c r="L520" s="15">
        <v>45000</v>
      </c>
      <c r="M520" s="15">
        <v>45016</v>
      </c>
      <c r="N520" s="15"/>
      <c r="O520" s="26">
        <f>VLOOKUP(D520,quash!A$2:$I$7791,9,FALSE)</f>
        <v>2</v>
      </c>
      <c r="P520" s="7">
        <v>11000</v>
      </c>
      <c r="Q520" s="26">
        <v>119</v>
      </c>
      <c r="R520" s="19">
        <v>4.3307950828633E-2</v>
      </c>
      <c r="S520" s="26">
        <v>16</v>
      </c>
      <c r="T520" s="7">
        <v>10000</v>
      </c>
      <c r="U520" s="2">
        <v>142</v>
      </c>
      <c r="V520" s="11">
        <v>2510.34</v>
      </c>
      <c r="W520" s="14" t="s">
        <v>5281</v>
      </c>
      <c r="X520" s="18">
        <v>1</v>
      </c>
      <c r="Y520" s="9">
        <v>10000</v>
      </c>
      <c r="Z520" s="19">
        <f t="shared" si="145"/>
        <v>0</v>
      </c>
      <c r="AA520" s="25">
        <v>2510.34</v>
      </c>
      <c r="AB520" s="30">
        <f t="shared" si="146"/>
        <v>529000</v>
      </c>
      <c r="AC520" s="30">
        <f t="shared" si="142"/>
        <v>1.890359168241966E-2</v>
      </c>
      <c r="AD520" s="31">
        <f t="shared" si="143"/>
        <v>2.2495274102079397</v>
      </c>
      <c r="AE520" s="31">
        <f t="shared" si="144"/>
        <v>2.6843100189035916</v>
      </c>
      <c r="AG520" s="30">
        <f t="shared" si="147"/>
        <v>1695000</v>
      </c>
      <c r="AH520" s="30">
        <f t="shared" si="139"/>
        <v>5.8997050147492625E-3</v>
      </c>
      <c r="AI520" s="31">
        <f t="shared" si="140"/>
        <v>0.70206489675516226</v>
      </c>
      <c r="AJ520" s="31">
        <f t="shared" si="141"/>
        <v>0.83775811209439532</v>
      </c>
      <c r="AK520" s="30">
        <f>IF(W520="si",($S520*'COSTOS DE CREDITOS'!$C$27)/DATA!$G520,"")</f>
        <v>47.07631125553273</v>
      </c>
      <c r="AL520" s="90">
        <f>IF(W520="si",'COSTOS DE CREDITOS'!$C$35,"")</f>
        <v>20.421138461538462</v>
      </c>
      <c r="AM520" s="30">
        <f t="shared" si="148"/>
        <v>615.38461538461547</v>
      </c>
      <c r="AN520" s="30">
        <f t="shared" si="149"/>
        <v>0</v>
      </c>
      <c r="AO520" s="30">
        <f t="shared" si="150"/>
        <v>682.88206510168663</v>
      </c>
      <c r="AP520" s="30">
        <f t="shared" si="151"/>
        <v>1827.4579348983134</v>
      </c>
      <c r="AQ520" s="19">
        <f t="shared" si="152"/>
        <v>0.72797228060673591</v>
      </c>
    </row>
    <row r="521" spans="1:43" x14ac:dyDescent="0.2">
      <c r="A521" s="23" t="s">
        <v>5665</v>
      </c>
      <c r="B521" s="6" t="s">
        <v>5674</v>
      </c>
      <c r="C521" s="6" t="s">
        <v>5670</v>
      </c>
      <c r="D521" s="2">
        <v>145177</v>
      </c>
      <c r="E521" s="2">
        <v>146070</v>
      </c>
      <c r="F521" s="3" t="s">
        <v>705</v>
      </c>
      <c r="G521" s="2">
        <v>7</v>
      </c>
      <c r="H521" s="2">
        <v>146072</v>
      </c>
      <c r="I521" s="3" t="s">
        <v>706</v>
      </c>
      <c r="J521" s="15">
        <v>44987</v>
      </c>
      <c r="K521" s="24">
        <v>1102929051</v>
      </c>
      <c r="L521" s="15">
        <v>44999</v>
      </c>
      <c r="M521" s="15">
        <v>45016</v>
      </c>
      <c r="N521" s="15"/>
      <c r="O521" s="26">
        <f>VLOOKUP(D521,quash!A$2:$I$7791,9,FALSE)</f>
        <v>2</v>
      </c>
      <c r="P521" s="7">
        <v>10000</v>
      </c>
      <c r="Q521" s="26">
        <v>115</v>
      </c>
      <c r="R521" s="19">
        <v>3.97705569269148E-2</v>
      </c>
      <c r="S521" s="26">
        <v>16</v>
      </c>
      <c r="T521" s="7">
        <v>10000</v>
      </c>
      <c r="U521" s="2">
        <v>142</v>
      </c>
      <c r="V521" s="11">
        <v>2510.34</v>
      </c>
      <c r="W521" s="14" t="s">
        <v>5281</v>
      </c>
      <c r="X521" s="18">
        <v>1</v>
      </c>
      <c r="Y521" s="9">
        <v>10000</v>
      </c>
      <c r="Z521" s="19">
        <f t="shared" si="145"/>
        <v>0</v>
      </c>
      <c r="AA521" s="25">
        <v>2510.34</v>
      </c>
      <c r="AB521" s="30">
        <f t="shared" si="146"/>
        <v>529000</v>
      </c>
      <c r="AC521" s="30">
        <f t="shared" si="142"/>
        <v>1.890359168241966E-2</v>
      </c>
      <c r="AD521" s="31">
        <f t="shared" si="143"/>
        <v>2.1739130434782608</v>
      </c>
      <c r="AE521" s="31">
        <f t="shared" si="144"/>
        <v>2.6843100189035916</v>
      </c>
      <c r="AG521" s="30">
        <f t="shared" si="147"/>
        <v>1695000</v>
      </c>
      <c r="AH521" s="30">
        <f t="shared" si="139"/>
        <v>5.8997050147492625E-3</v>
      </c>
      <c r="AI521" s="31">
        <f t="shared" si="140"/>
        <v>0.67846607669616521</v>
      </c>
      <c r="AJ521" s="31">
        <f t="shared" si="141"/>
        <v>0.83775811209439532</v>
      </c>
      <c r="AK521" s="30">
        <f>IF(W521="si",($S521*'COSTOS DE CREDITOS'!$C$27)/DATA!$G521,"")</f>
        <v>47.07631125553273</v>
      </c>
      <c r="AL521" s="90">
        <f>IF(W521="si",'COSTOS DE CREDITOS'!$C$35,"")</f>
        <v>20.421138461538462</v>
      </c>
      <c r="AM521" s="30">
        <f t="shared" si="148"/>
        <v>615.38461538461547</v>
      </c>
      <c r="AN521" s="30">
        <f t="shared" si="149"/>
        <v>0</v>
      </c>
      <c r="AO521" s="30">
        <f t="shared" si="150"/>
        <v>682.88206510168663</v>
      </c>
      <c r="AP521" s="30">
        <f t="shared" si="151"/>
        <v>1827.4579348983134</v>
      </c>
      <c r="AQ521" s="19">
        <f t="shared" si="152"/>
        <v>0.72797228060673591</v>
      </c>
    </row>
    <row r="522" spans="1:43" x14ac:dyDescent="0.2">
      <c r="A522" s="23" t="s">
        <v>5665</v>
      </c>
      <c r="B522" s="6" t="s">
        <v>5674</v>
      </c>
      <c r="C522" s="6" t="s">
        <v>5670</v>
      </c>
      <c r="D522" s="2">
        <v>146110</v>
      </c>
      <c r="E522" s="2">
        <v>146070</v>
      </c>
      <c r="F522" s="3" t="s">
        <v>705</v>
      </c>
      <c r="G522" s="2">
        <v>7</v>
      </c>
      <c r="H522" s="2">
        <v>146114</v>
      </c>
      <c r="I522" s="3" t="s">
        <v>707</v>
      </c>
      <c r="J522" s="15">
        <v>44998</v>
      </c>
      <c r="K522" s="24">
        <v>1109294611</v>
      </c>
      <c r="L522" s="15">
        <v>44999</v>
      </c>
      <c r="M522" s="15">
        <v>45016</v>
      </c>
      <c r="N522" s="15"/>
      <c r="O522" s="26">
        <f>VLOOKUP(D522,quash!A$2:$I$7791,9,FALSE)</f>
        <v>2</v>
      </c>
      <c r="P522" s="7">
        <v>10000</v>
      </c>
      <c r="Q522" s="26">
        <v>132</v>
      </c>
      <c r="R522" s="19">
        <v>5.8283715876113903E-2</v>
      </c>
      <c r="S522" s="26">
        <v>16</v>
      </c>
      <c r="T522" s="7">
        <v>10000</v>
      </c>
      <c r="U522" s="2">
        <v>142</v>
      </c>
      <c r="V522" s="11">
        <v>2510.34</v>
      </c>
      <c r="W522" s="14" t="s">
        <v>5281</v>
      </c>
      <c r="X522" s="18">
        <v>1</v>
      </c>
      <c r="Y522" s="9">
        <v>10000</v>
      </c>
      <c r="Z522" s="19">
        <f t="shared" si="145"/>
        <v>0</v>
      </c>
      <c r="AA522" s="25">
        <v>2510.34</v>
      </c>
      <c r="AB522" s="30">
        <f t="shared" si="146"/>
        <v>529000</v>
      </c>
      <c r="AC522" s="30">
        <f t="shared" si="142"/>
        <v>1.890359168241966E-2</v>
      </c>
      <c r="AD522" s="31">
        <f t="shared" si="143"/>
        <v>2.4952741020793949</v>
      </c>
      <c r="AE522" s="31">
        <f t="shared" si="144"/>
        <v>2.6843100189035916</v>
      </c>
      <c r="AG522" s="30">
        <f t="shared" si="147"/>
        <v>1695000</v>
      </c>
      <c r="AH522" s="30">
        <f t="shared" si="139"/>
        <v>5.8997050147492625E-3</v>
      </c>
      <c r="AI522" s="31">
        <f t="shared" si="140"/>
        <v>0.77876106194690264</v>
      </c>
      <c r="AJ522" s="31">
        <f t="shared" si="141"/>
        <v>0.83775811209439532</v>
      </c>
      <c r="AK522" s="30">
        <f>IF(W522="si",($S522*'COSTOS DE CREDITOS'!$C$27)/DATA!$G522,"")</f>
        <v>47.07631125553273</v>
      </c>
      <c r="AL522" s="90">
        <f>IF(W522="si",'COSTOS DE CREDITOS'!$C$35,"")</f>
        <v>20.421138461538462</v>
      </c>
      <c r="AM522" s="30">
        <f t="shared" si="148"/>
        <v>615.38461538461547</v>
      </c>
      <c r="AN522" s="30">
        <f t="shared" si="149"/>
        <v>0</v>
      </c>
      <c r="AO522" s="30">
        <f t="shared" si="150"/>
        <v>682.88206510168663</v>
      </c>
      <c r="AP522" s="30">
        <f t="shared" si="151"/>
        <v>1827.4579348983134</v>
      </c>
      <c r="AQ522" s="19">
        <f t="shared" si="152"/>
        <v>0.72797228060673591</v>
      </c>
    </row>
    <row r="523" spans="1:43" x14ac:dyDescent="0.2">
      <c r="A523" s="23" t="s">
        <v>5665</v>
      </c>
      <c r="B523" s="6" t="s">
        <v>5666</v>
      </c>
      <c r="C523" s="6" t="s">
        <v>5667</v>
      </c>
      <c r="D523" s="2">
        <v>145916</v>
      </c>
      <c r="E523" s="2">
        <v>146145</v>
      </c>
      <c r="F523" s="3" t="s">
        <v>683</v>
      </c>
      <c r="G523" s="2">
        <v>7</v>
      </c>
      <c r="H523" s="2">
        <v>146147</v>
      </c>
      <c r="I523" s="3" t="s">
        <v>708</v>
      </c>
      <c r="J523" s="15">
        <v>44995</v>
      </c>
      <c r="K523" s="24">
        <v>1107908925</v>
      </c>
      <c r="L523" s="15">
        <v>44999</v>
      </c>
      <c r="M523" s="15">
        <v>45016</v>
      </c>
      <c r="N523" s="15"/>
      <c r="O523" s="26">
        <f>VLOOKUP(D523,quash!A$2:$I$7791,9,FALSE)</f>
        <v>2</v>
      </c>
      <c r="P523" s="7">
        <v>15000</v>
      </c>
      <c r="Q523" s="26">
        <v>113</v>
      </c>
      <c r="R523" s="19">
        <v>3.373427512292651E-2</v>
      </c>
      <c r="S523" s="26">
        <v>16</v>
      </c>
      <c r="T523" s="7">
        <v>6000</v>
      </c>
      <c r="U523" s="2">
        <v>142</v>
      </c>
      <c r="V523" s="11">
        <v>1503.37</v>
      </c>
      <c r="W523" s="14" t="s">
        <v>5281</v>
      </c>
      <c r="X523" s="18">
        <v>1</v>
      </c>
      <c r="Y523" s="9">
        <v>6000</v>
      </c>
      <c r="Z523" s="19">
        <f t="shared" si="145"/>
        <v>0</v>
      </c>
      <c r="AA523" s="25">
        <v>1503.37</v>
      </c>
      <c r="AB523" s="30">
        <f t="shared" si="146"/>
        <v>529000</v>
      </c>
      <c r="AC523" s="30">
        <f t="shared" si="142"/>
        <v>1.1342155009451797E-2</v>
      </c>
      <c r="AD523" s="31">
        <f t="shared" si="143"/>
        <v>1.281663516068053</v>
      </c>
      <c r="AE523" s="31">
        <f t="shared" si="144"/>
        <v>1.6105860113421551</v>
      </c>
      <c r="AG523" s="30">
        <f t="shared" si="147"/>
        <v>1695000</v>
      </c>
      <c r="AH523" s="30">
        <f t="shared" si="139"/>
        <v>3.5398230088495575E-3</v>
      </c>
      <c r="AI523" s="31">
        <f t="shared" si="140"/>
        <v>0.4</v>
      </c>
      <c r="AJ523" s="31">
        <f t="shared" si="141"/>
        <v>0.50265486725663711</v>
      </c>
      <c r="AK523" s="30">
        <f>IF(W523="si",($S523*'COSTOS DE CREDITOS'!$C$27)/DATA!$G523,"")</f>
        <v>47.07631125553273</v>
      </c>
      <c r="AL523" s="90">
        <f>IF(W523="si",'COSTOS DE CREDITOS'!$C$35,"")</f>
        <v>20.421138461538462</v>
      </c>
      <c r="AM523" s="30">
        <f t="shared" si="148"/>
        <v>369.23076923076923</v>
      </c>
      <c r="AN523" s="30">
        <f t="shared" si="149"/>
        <v>0</v>
      </c>
      <c r="AO523" s="30">
        <f t="shared" si="150"/>
        <v>436.72821894784045</v>
      </c>
      <c r="AP523" s="30">
        <f t="shared" si="151"/>
        <v>1066.6417810521593</v>
      </c>
      <c r="AQ523" s="19">
        <f t="shared" si="152"/>
        <v>0.70950050955663568</v>
      </c>
    </row>
    <row r="524" spans="1:43" x14ac:dyDescent="0.2">
      <c r="A524" s="23" t="s">
        <v>5665</v>
      </c>
      <c r="B524" s="6" t="s">
        <v>5666</v>
      </c>
      <c r="C524" s="6" t="s">
        <v>5667</v>
      </c>
      <c r="D524" s="2">
        <v>145575</v>
      </c>
      <c r="E524" s="2">
        <v>146145</v>
      </c>
      <c r="F524" s="3" t="s">
        <v>683</v>
      </c>
      <c r="G524" s="2">
        <v>7</v>
      </c>
      <c r="H524" s="2">
        <v>146149</v>
      </c>
      <c r="I524" s="3" t="s">
        <v>709</v>
      </c>
      <c r="J524" s="15">
        <v>44992</v>
      </c>
      <c r="K524" s="24">
        <v>1106328887</v>
      </c>
      <c r="L524" s="15">
        <v>44999</v>
      </c>
      <c r="M524" s="15">
        <v>45016</v>
      </c>
      <c r="N524" s="15"/>
      <c r="O524" s="26">
        <f>VLOOKUP(D524,quash!A$2:$I$7791,9,FALSE)</f>
        <v>1</v>
      </c>
      <c r="P524" s="7">
        <v>15000</v>
      </c>
      <c r="Q524" s="26">
        <v>113</v>
      </c>
      <c r="R524" s="19">
        <v>3.373427512292651E-2</v>
      </c>
      <c r="S524" s="26">
        <v>16</v>
      </c>
      <c r="T524" s="7">
        <v>6000</v>
      </c>
      <c r="U524" s="2">
        <v>142</v>
      </c>
      <c r="V524" s="11">
        <v>1503.37</v>
      </c>
      <c r="W524" s="14" t="s">
        <v>5281</v>
      </c>
      <c r="X524" s="18">
        <v>1</v>
      </c>
      <c r="Y524" s="9">
        <v>6000</v>
      </c>
      <c r="Z524" s="19">
        <f t="shared" si="145"/>
        <v>0</v>
      </c>
      <c r="AA524" s="25">
        <v>1503.37</v>
      </c>
      <c r="AB524" s="30">
        <f t="shared" si="146"/>
        <v>752000</v>
      </c>
      <c r="AC524" s="30">
        <f t="shared" si="142"/>
        <v>7.9787234042553185E-3</v>
      </c>
      <c r="AD524" s="31">
        <f t="shared" si="143"/>
        <v>0.90159574468085102</v>
      </c>
      <c r="AE524" s="31">
        <f t="shared" si="144"/>
        <v>1.1329787234042552</v>
      </c>
      <c r="AG524" s="30">
        <f t="shared" si="147"/>
        <v>2427000</v>
      </c>
      <c r="AH524" s="30">
        <f t="shared" si="139"/>
        <v>2.472187886279357E-3</v>
      </c>
      <c r="AI524" s="31">
        <f t="shared" si="140"/>
        <v>0.27935723114956734</v>
      </c>
      <c r="AJ524" s="31">
        <f t="shared" si="141"/>
        <v>0.35105067985166871</v>
      </c>
      <c r="AK524" s="30">
        <f>IF(W524="si",($S524*'COSTOS DE CREDITOS'!$C$27)/DATA!$G524,"")</f>
        <v>47.07631125553273</v>
      </c>
      <c r="AL524" s="90">
        <f>IF(W524="si",'COSTOS DE CREDITOS'!$C$35,"")</f>
        <v>20.421138461538462</v>
      </c>
      <c r="AM524" s="30">
        <f t="shared" si="148"/>
        <v>369.23076923076923</v>
      </c>
      <c r="AN524" s="30">
        <f t="shared" si="149"/>
        <v>0</v>
      </c>
      <c r="AO524" s="30">
        <f t="shared" si="150"/>
        <v>436.72821894784045</v>
      </c>
      <c r="AP524" s="30">
        <f t="shared" si="151"/>
        <v>1066.6417810521593</v>
      </c>
      <c r="AQ524" s="19">
        <f t="shared" si="152"/>
        <v>0.70950050955663568</v>
      </c>
    </row>
    <row r="525" spans="1:43" x14ac:dyDescent="0.2">
      <c r="A525" s="23" t="s">
        <v>5665</v>
      </c>
      <c r="B525" s="6" t="s">
        <v>5666</v>
      </c>
      <c r="C525" s="6" t="s">
        <v>5667</v>
      </c>
      <c r="D525" s="2">
        <v>128723</v>
      </c>
      <c r="E525" s="2">
        <v>146145</v>
      </c>
      <c r="F525" s="3" t="s">
        <v>683</v>
      </c>
      <c r="G525" s="2">
        <v>7</v>
      </c>
      <c r="H525" s="2">
        <v>146150</v>
      </c>
      <c r="I525" s="3" t="s">
        <v>710</v>
      </c>
      <c r="J525" s="15">
        <v>44993</v>
      </c>
      <c r="K525" s="24">
        <v>1106933579</v>
      </c>
      <c r="L525" s="15">
        <v>44999</v>
      </c>
      <c r="M525" s="15">
        <v>45016</v>
      </c>
      <c r="N525" s="15"/>
      <c r="O525" s="26">
        <f>VLOOKUP(D525,quash!A$2:$I$7791,9,FALSE)</f>
        <v>2</v>
      </c>
      <c r="P525" s="7">
        <v>15000</v>
      </c>
      <c r="Q525" s="26">
        <v>113</v>
      </c>
      <c r="R525" s="19">
        <v>3.373427512292651E-2</v>
      </c>
      <c r="S525" s="26">
        <v>16</v>
      </c>
      <c r="T525" s="7">
        <v>6000</v>
      </c>
      <c r="U525" s="2">
        <v>142</v>
      </c>
      <c r="V525" s="11">
        <v>1503.37</v>
      </c>
      <c r="W525" s="14" t="s">
        <v>5281</v>
      </c>
      <c r="X525" s="18">
        <v>1</v>
      </c>
      <c r="Y525" s="9">
        <v>6000</v>
      </c>
      <c r="Z525" s="19">
        <f t="shared" si="145"/>
        <v>0</v>
      </c>
      <c r="AA525" s="25">
        <v>1503.37</v>
      </c>
      <c r="AB525" s="30">
        <f t="shared" si="146"/>
        <v>529000</v>
      </c>
      <c r="AC525" s="30">
        <f t="shared" si="142"/>
        <v>1.1342155009451797E-2</v>
      </c>
      <c r="AD525" s="31">
        <f t="shared" si="143"/>
        <v>1.281663516068053</v>
      </c>
      <c r="AE525" s="31">
        <f t="shared" si="144"/>
        <v>1.6105860113421551</v>
      </c>
      <c r="AG525" s="30">
        <f t="shared" si="147"/>
        <v>1695000</v>
      </c>
      <c r="AH525" s="30">
        <f t="shared" si="139"/>
        <v>3.5398230088495575E-3</v>
      </c>
      <c r="AI525" s="31">
        <f t="shared" si="140"/>
        <v>0.4</v>
      </c>
      <c r="AJ525" s="31">
        <f t="shared" si="141"/>
        <v>0.50265486725663711</v>
      </c>
      <c r="AK525" s="30">
        <f>IF(W525="si",($S525*'COSTOS DE CREDITOS'!$C$27)/DATA!$G525,"")</f>
        <v>47.07631125553273</v>
      </c>
      <c r="AL525" s="90">
        <f>IF(W525="si",'COSTOS DE CREDITOS'!$C$35,"")</f>
        <v>20.421138461538462</v>
      </c>
      <c r="AM525" s="30">
        <f t="shared" si="148"/>
        <v>369.23076923076923</v>
      </c>
      <c r="AN525" s="30">
        <f t="shared" si="149"/>
        <v>0</v>
      </c>
      <c r="AO525" s="30">
        <f t="shared" si="150"/>
        <v>436.72821894784045</v>
      </c>
      <c r="AP525" s="30">
        <f t="shared" si="151"/>
        <v>1066.6417810521593</v>
      </c>
      <c r="AQ525" s="19">
        <f t="shared" si="152"/>
        <v>0.70950050955663568</v>
      </c>
    </row>
    <row r="526" spans="1:43" x14ac:dyDescent="0.2">
      <c r="A526" s="23" t="s">
        <v>5665</v>
      </c>
      <c r="B526" s="6" t="s">
        <v>5666</v>
      </c>
      <c r="C526" s="6" t="s">
        <v>5667</v>
      </c>
      <c r="D526" s="2">
        <v>128724</v>
      </c>
      <c r="E526" s="2">
        <v>146145</v>
      </c>
      <c r="F526" s="3" t="s">
        <v>683</v>
      </c>
      <c r="G526" s="2">
        <v>7</v>
      </c>
      <c r="H526" s="2">
        <v>146152</v>
      </c>
      <c r="I526" s="3" t="s">
        <v>711</v>
      </c>
      <c r="J526" s="15">
        <v>44993</v>
      </c>
      <c r="K526" s="24">
        <v>1106931947</v>
      </c>
      <c r="L526" s="15">
        <v>44999</v>
      </c>
      <c r="M526" s="15">
        <v>45016</v>
      </c>
      <c r="N526" s="15"/>
      <c r="O526" s="26">
        <f>VLOOKUP(D526,quash!A$2:$I$7791,9,FALSE)</f>
        <v>2</v>
      </c>
      <c r="P526" s="7">
        <v>15000</v>
      </c>
      <c r="Q526" s="26">
        <v>113</v>
      </c>
      <c r="R526" s="19">
        <v>3.373427512292651E-2</v>
      </c>
      <c r="S526" s="26">
        <v>16</v>
      </c>
      <c r="T526" s="7">
        <v>6000</v>
      </c>
      <c r="U526" s="2">
        <v>142</v>
      </c>
      <c r="V526" s="11">
        <v>1503.37</v>
      </c>
      <c r="W526" s="14" t="s">
        <v>5281</v>
      </c>
      <c r="X526" s="18">
        <v>1</v>
      </c>
      <c r="Y526" s="9">
        <v>6000</v>
      </c>
      <c r="Z526" s="19">
        <f t="shared" si="145"/>
        <v>0</v>
      </c>
      <c r="AA526" s="25">
        <v>1503.37</v>
      </c>
      <c r="AB526" s="30">
        <f t="shared" si="146"/>
        <v>529000</v>
      </c>
      <c r="AC526" s="30">
        <f t="shared" si="142"/>
        <v>1.1342155009451797E-2</v>
      </c>
      <c r="AD526" s="31">
        <f t="shared" si="143"/>
        <v>1.281663516068053</v>
      </c>
      <c r="AE526" s="31">
        <f t="shared" si="144"/>
        <v>1.6105860113421551</v>
      </c>
      <c r="AG526" s="30">
        <f t="shared" si="147"/>
        <v>1695000</v>
      </c>
      <c r="AH526" s="30">
        <f t="shared" si="139"/>
        <v>3.5398230088495575E-3</v>
      </c>
      <c r="AI526" s="31">
        <f t="shared" si="140"/>
        <v>0.4</v>
      </c>
      <c r="AJ526" s="31">
        <f t="shared" si="141"/>
        <v>0.50265486725663711</v>
      </c>
      <c r="AK526" s="30">
        <f>IF(W526="si",($S526*'COSTOS DE CREDITOS'!$C$27)/DATA!$G526,"")</f>
        <v>47.07631125553273</v>
      </c>
      <c r="AL526" s="90">
        <f>IF(W526="si",'COSTOS DE CREDITOS'!$C$35,"")</f>
        <v>20.421138461538462</v>
      </c>
      <c r="AM526" s="30">
        <f t="shared" si="148"/>
        <v>369.23076923076923</v>
      </c>
      <c r="AN526" s="30">
        <f t="shared" si="149"/>
        <v>0</v>
      </c>
      <c r="AO526" s="30">
        <f t="shared" si="150"/>
        <v>436.72821894784045</v>
      </c>
      <c r="AP526" s="30">
        <f t="shared" si="151"/>
        <v>1066.6417810521593</v>
      </c>
      <c r="AQ526" s="19">
        <f t="shared" si="152"/>
        <v>0.70950050955663568</v>
      </c>
    </row>
    <row r="527" spans="1:43" x14ac:dyDescent="0.2">
      <c r="A527" s="23" t="s">
        <v>5665</v>
      </c>
      <c r="B527" s="6" t="s">
        <v>5666</v>
      </c>
      <c r="C527" s="6" t="s">
        <v>5667</v>
      </c>
      <c r="D527" s="2">
        <v>129775</v>
      </c>
      <c r="E527" s="2">
        <v>146145</v>
      </c>
      <c r="F527" s="3" t="s">
        <v>683</v>
      </c>
      <c r="G527" s="2">
        <v>7</v>
      </c>
      <c r="H527" s="2">
        <v>146153</v>
      </c>
      <c r="I527" s="3" t="s">
        <v>712</v>
      </c>
      <c r="J527" s="15">
        <v>44993</v>
      </c>
      <c r="K527" s="24">
        <v>1107015782</v>
      </c>
      <c r="L527" s="15">
        <v>44999</v>
      </c>
      <c r="M527" s="15">
        <v>45016</v>
      </c>
      <c r="N527" s="15"/>
      <c r="O527" s="26">
        <f>VLOOKUP(D527,quash!A$2:$I$7791,9,FALSE)</f>
        <v>1</v>
      </c>
      <c r="P527" s="7">
        <v>15000</v>
      </c>
      <c r="Q527" s="26">
        <v>113</v>
      </c>
      <c r="R527" s="19">
        <v>3.373427512292651E-2</v>
      </c>
      <c r="S527" s="26">
        <v>16</v>
      </c>
      <c r="T527" s="7">
        <v>6000</v>
      </c>
      <c r="U527" s="2">
        <v>142</v>
      </c>
      <c r="V527" s="11">
        <v>1503.37</v>
      </c>
      <c r="W527" s="14" t="s">
        <v>5281</v>
      </c>
      <c r="X527" s="18">
        <v>1</v>
      </c>
      <c r="Y527" s="9">
        <v>6000</v>
      </c>
      <c r="Z527" s="19">
        <f t="shared" si="145"/>
        <v>0</v>
      </c>
      <c r="AA527" s="25">
        <v>1503.37</v>
      </c>
      <c r="AB527" s="30">
        <f t="shared" si="146"/>
        <v>752000</v>
      </c>
      <c r="AC527" s="30">
        <f t="shared" si="142"/>
        <v>7.9787234042553185E-3</v>
      </c>
      <c r="AD527" s="31">
        <f t="shared" si="143"/>
        <v>0.90159574468085102</v>
      </c>
      <c r="AE527" s="31">
        <f t="shared" si="144"/>
        <v>1.1329787234042552</v>
      </c>
      <c r="AG527" s="30">
        <f t="shared" si="147"/>
        <v>2427000</v>
      </c>
      <c r="AH527" s="30">
        <f t="shared" si="139"/>
        <v>2.472187886279357E-3</v>
      </c>
      <c r="AI527" s="31">
        <f t="shared" si="140"/>
        <v>0.27935723114956734</v>
      </c>
      <c r="AJ527" s="31">
        <f t="shared" si="141"/>
        <v>0.35105067985166871</v>
      </c>
      <c r="AK527" s="30">
        <f>IF(W527="si",($S527*'COSTOS DE CREDITOS'!$C$27)/DATA!$G527,"")</f>
        <v>47.07631125553273</v>
      </c>
      <c r="AL527" s="90">
        <f>IF(W527="si",'COSTOS DE CREDITOS'!$C$35,"")</f>
        <v>20.421138461538462</v>
      </c>
      <c r="AM527" s="30">
        <f t="shared" si="148"/>
        <v>369.23076923076923</v>
      </c>
      <c r="AN527" s="30">
        <f t="shared" si="149"/>
        <v>0</v>
      </c>
      <c r="AO527" s="30">
        <f t="shared" si="150"/>
        <v>436.72821894784045</v>
      </c>
      <c r="AP527" s="30">
        <f t="shared" si="151"/>
        <v>1066.6417810521593</v>
      </c>
      <c r="AQ527" s="19">
        <f t="shared" si="152"/>
        <v>0.70950050955663568</v>
      </c>
    </row>
    <row r="528" spans="1:43" x14ac:dyDescent="0.2">
      <c r="A528" s="23" t="s">
        <v>5665</v>
      </c>
      <c r="B528" s="6" t="s">
        <v>5673</v>
      </c>
      <c r="C528" s="6" t="s">
        <v>5667</v>
      </c>
      <c r="D528" s="4">
        <v>145846</v>
      </c>
      <c r="E528" s="4">
        <v>146282</v>
      </c>
      <c r="F528" s="5" t="s">
        <v>714</v>
      </c>
      <c r="G528" s="2">
        <v>7</v>
      </c>
      <c r="H528" s="4">
        <v>146297</v>
      </c>
      <c r="I528" s="5" t="s">
        <v>715</v>
      </c>
      <c r="J528" s="15">
        <v>44994</v>
      </c>
      <c r="K528" s="24">
        <v>1107555187</v>
      </c>
      <c r="L528" s="15">
        <v>45000</v>
      </c>
      <c r="M528" s="15">
        <v>45016</v>
      </c>
      <c r="N528" s="15"/>
      <c r="O528" s="26">
        <f>VLOOKUP(D528,quash!A$2:$I$7791,9,FALSE)</f>
        <v>4</v>
      </c>
      <c r="P528" s="7">
        <v>10000</v>
      </c>
      <c r="Q528" s="26">
        <v>90</v>
      </c>
      <c r="R528" s="19">
        <v>5.9818464604665302E-3</v>
      </c>
      <c r="S528" s="26">
        <v>16</v>
      </c>
      <c r="T528" s="8">
        <v>10000</v>
      </c>
      <c r="U528" s="4">
        <v>142</v>
      </c>
      <c r="V528" s="10">
        <v>2510.34</v>
      </c>
      <c r="W528" s="14" t="s">
        <v>5281</v>
      </c>
      <c r="X528" s="18">
        <v>1</v>
      </c>
      <c r="Y528" s="9">
        <v>10000</v>
      </c>
      <c r="Z528" s="19">
        <f t="shared" si="145"/>
        <v>0</v>
      </c>
      <c r="AA528" s="25">
        <v>2510.34</v>
      </c>
      <c r="AB528" s="30">
        <f t="shared" si="146"/>
        <v>225000</v>
      </c>
      <c r="AC528" s="30">
        <f t="shared" si="142"/>
        <v>4.4444444444444446E-2</v>
      </c>
      <c r="AD528" s="31">
        <f t="shared" si="143"/>
        <v>4</v>
      </c>
      <c r="AE528" s="31">
        <f t="shared" si="144"/>
        <v>6.3111111111111118</v>
      </c>
      <c r="AG528" s="30">
        <f t="shared" si="147"/>
        <v>927000</v>
      </c>
      <c r="AH528" s="30">
        <f t="shared" si="139"/>
        <v>1.0787486515641856E-2</v>
      </c>
      <c r="AI528" s="31">
        <f t="shared" si="140"/>
        <v>0.97087378640776711</v>
      </c>
      <c r="AJ528" s="31">
        <f t="shared" si="141"/>
        <v>1.5318230852211436</v>
      </c>
      <c r="AK528" s="30">
        <f>IF(W528="si",($S528*'COSTOS DE CREDITOS'!$C$27)/DATA!$G528,"")</f>
        <v>47.07631125553273</v>
      </c>
      <c r="AL528" s="90">
        <f>IF(W528="si",'COSTOS DE CREDITOS'!$C$35,"")</f>
        <v>20.421138461538462</v>
      </c>
      <c r="AM528" s="30">
        <f t="shared" si="148"/>
        <v>615.38461538461547</v>
      </c>
      <c r="AN528" s="30">
        <f t="shared" si="149"/>
        <v>0</v>
      </c>
      <c r="AO528" s="30">
        <f t="shared" si="150"/>
        <v>682.88206510168663</v>
      </c>
      <c r="AP528" s="30">
        <f t="shared" si="151"/>
        <v>1827.4579348983134</v>
      </c>
      <c r="AQ528" s="19">
        <f t="shared" si="152"/>
        <v>0.72797228060673591</v>
      </c>
    </row>
    <row r="529" spans="1:43" x14ac:dyDescent="0.2">
      <c r="A529" s="23" t="s">
        <v>5665</v>
      </c>
      <c r="B529" s="6" t="s">
        <v>5679</v>
      </c>
      <c r="C529" s="6" t="s">
        <v>5680</v>
      </c>
      <c r="D529" s="4">
        <v>145746</v>
      </c>
      <c r="E529" s="4">
        <v>146317</v>
      </c>
      <c r="F529" s="5" t="s">
        <v>716</v>
      </c>
      <c r="G529" s="2">
        <v>7</v>
      </c>
      <c r="H529" s="4">
        <v>146318</v>
      </c>
      <c r="I529" s="5" t="s">
        <v>717</v>
      </c>
      <c r="J529" s="15">
        <v>44994</v>
      </c>
      <c r="K529" s="24">
        <v>1107371246</v>
      </c>
      <c r="L529" s="15">
        <v>45000</v>
      </c>
      <c r="M529" s="15">
        <v>45016</v>
      </c>
      <c r="N529" s="15"/>
      <c r="O529" s="26">
        <f>VLOOKUP(D529,quash!A$2:$I$7791,9,FALSE)</f>
        <v>1</v>
      </c>
      <c r="P529" s="7">
        <v>5000</v>
      </c>
      <c r="Q529" s="26">
        <v>147</v>
      </c>
      <c r="R529" s="19">
        <v>0.11226939921536</v>
      </c>
      <c r="S529" s="93">
        <v>26</v>
      </c>
      <c r="T529" s="8">
        <v>6000</v>
      </c>
      <c r="U529" s="4">
        <v>142</v>
      </c>
      <c r="V529" s="10">
        <v>1503.37</v>
      </c>
      <c r="W529" s="14" t="s">
        <v>5281</v>
      </c>
      <c r="X529" s="18">
        <v>0.58606651411187383</v>
      </c>
      <c r="Y529" s="9">
        <v>3516.3990846712431</v>
      </c>
      <c r="Z529" s="19">
        <f t="shared" si="145"/>
        <v>-0.41393348588812617</v>
      </c>
      <c r="AA529" s="25">
        <v>881.07481532036763</v>
      </c>
      <c r="AB529" s="30">
        <f t="shared" si="146"/>
        <v>752000</v>
      </c>
      <c r="AC529" s="30">
        <f t="shared" si="142"/>
        <v>7.9787234042553185E-3</v>
      </c>
      <c r="AD529" s="31">
        <f t="shared" si="143"/>
        <v>1.1728723404255319</v>
      </c>
      <c r="AE529" s="31">
        <f t="shared" si="144"/>
        <v>1.1329787234042552</v>
      </c>
      <c r="AG529" s="30">
        <f t="shared" si="147"/>
        <v>2427000</v>
      </c>
      <c r="AH529" s="30">
        <f t="shared" si="139"/>
        <v>2.472187886279357E-3</v>
      </c>
      <c r="AI529" s="31">
        <f t="shared" si="140"/>
        <v>0.36341161928306548</v>
      </c>
      <c r="AJ529" s="31">
        <f t="shared" si="141"/>
        <v>0.35105067985166871</v>
      </c>
      <c r="AK529" s="30">
        <f>IF(W529="si",($S529*'COSTOS DE CREDITOS'!$C$27)/DATA!$G529,"")</f>
        <v>76.499005790240673</v>
      </c>
      <c r="AL529" s="90">
        <f>IF(W529="si",'COSTOS DE CREDITOS'!$C$35,"")</f>
        <v>20.421138461538462</v>
      </c>
      <c r="AM529" s="30">
        <f t="shared" si="148"/>
        <v>600</v>
      </c>
      <c r="AN529" s="30">
        <f t="shared" si="149"/>
        <v>2483.6009153287569</v>
      </c>
      <c r="AO529" s="30">
        <f t="shared" si="150"/>
        <v>3180.5210595805361</v>
      </c>
      <c r="AP529" s="30">
        <f t="shared" si="151"/>
        <v>-2299.4462442601684</v>
      </c>
      <c r="AQ529" s="19">
        <f t="shared" si="152"/>
        <v>-2.6098195116654956</v>
      </c>
    </row>
    <row r="530" spans="1:43" x14ac:dyDescent="0.2">
      <c r="A530" s="23" t="s">
        <v>5665</v>
      </c>
      <c r="B530" s="6" t="s">
        <v>5671</v>
      </c>
      <c r="C530" s="6" t="s">
        <v>5670</v>
      </c>
      <c r="D530" s="4">
        <v>145823</v>
      </c>
      <c r="E530" s="4">
        <v>146329</v>
      </c>
      <c r="F530" s="5" t="s">
        <v>718</v>
      </c>
      <c r="G530" s="2">
        <v>7</v>
      </c>
      <c r="H530" s="4">
        <v>146330</v>
      </c>
      <c r="I530" s="5" t="s">
        <v>719</v>
      </c>
      <c r="J530" s="15">
        <v>44994</v>
      </c>
      <c r="K530" s="24">
        <v>1107502816</v>
      </c>
      <c r="L530" s="15">
        <v>45000</v>
      </c>
      <c r="M530" s="15">
        <v>45016</v>
      </c>
      <c r="N530" s="15"/>
      <c r="O530" s="26">
        <f>VLOOKUP(D530,quash!A$2:$I$7791,9,FALSE)</f>
        <v>5</v>
      </c>
      <c r="P530" s="7">
        <v>10000</v>
      </c>
      <c r="Q530" s="26">
        <v>147</v>
      </c>
      <c r="R530" s="19">
        <v>7.9000519063170294E-2</v>
      </c>
      <c r="S530" s="26">
        <v>16</v>
      </c>
      <c r="T530" s="8">
        <v>10000</v>
      </c>
      <c r="U530" s="4">
        <v>142</v>
      </c>
      <c r="V530" s="10">
        <v>2510.34</v>
      </c>
      <c r="W530" s="14" t="s">
        <v>5281</v>
      </c>
      <c r="X530" s="18">
        <v>1</v>
      </c>
      <c r="Y530" s="9">
        <v>10000</v>
      </c>
      <c r="Z530" s="19">
        <f t="shared" si="145"/>
        <v>0</v>
      </c>
      <c r="AA530" s="25">
        <v>2510.34</v>
      </c>
      <c r="AB530" s="30">
        <f t="shared" si="146"/>
        <v>57000</v>
      </c>
      <c r="AC530" s="30">
        <f t="shared" si="142"/>
        <v>0.17543859649122806</v>
      </c>
      <c r="AD530" s="31">
        <f t="shared" si="143"/>
        <v>25.789473684210524</v>
      </c>
      <c r="AE530" s="31">
        <f t="shared" si="144"/>
        <v>24.912280701754383</v>
      </c>
      <c r="AG530" s="30">
        <f t="shared" si="147"/>
        <v>352000</v>
      </c>
      <c r="AH530" s="30">
        <f t="shared" si="139"/>
        <v>2.8409090909090908E-2</v>
      </c>
      <c r="AI530" s="31">
        <f t="shared" si="140"/>
        <v>4.1761363636363633</v>
      </c>
      <c r="AJ530" s="31">
        <f t="shared" si="141"/>
        <v>4.0340909090909092</v>
      </c>
      <c r="AK530" s="30">
        <f>IF(W530="si",($S530*'COSTOS DE CREDITOS'!$C$27)/DATA!$G530,"")</f>
        <v>47.07631125553273</v>
      </c>
      <c r="AL530" s="90">
        <f>IF(W530="si",'COSTOS DE CREDITOS'!$C$35,"")</f>
        <v>20.421138461538462</v>
      </c>
      <c r="AM530" s="30">
        <f t="shared" si="148"/>
        <v>615.38461538461547</v>
      </c>
      <c r="AN530" s="30">
        <f t="shared" si="149"/>
        <v>0</v>
      </c>
      <c r="AO530" s="30">
        <f t="shared" si="150"/>
        <v>682.88206510168663</v>
      </c>
      <c r="AP530" s="30">
        <f t="shared" si="151"/>
        <v>1827.4579348983134</v>
      </c>
      <c r="AQ530" s="19">
        <f t="shared" si="152"/>
        <v>0.72797228060673591</v>
      </c>
    </row>
    <row r="531" spans="1:43" x14ac:dyDescent="0.2">
      <c r="A531" s="23" t="s">
        <v>5665</v>
      </c>
      <c r="B531" s="6" t="s">
        <v>5669</v>
      </c>
      <c r="C531" s="6" t="s">
        <v>5670</v>
      </c>
      <c r="D531" s="4">
        <v>145975</v>
      </c>
      <c r="E531" s="4">
        <v>146413</v>
      </c>
      <c r="F531" s="5" t="s">
        <v>720</v>
      </c>
      <c r="G531" s="2">
        <v>7</v>
      </c>
      <c r="H531" s="4">
        <v>146414</v>
      </c>
      <c r="I531" s="5" t="s">
        <v>721</v>
      </c>
      <c r="J531" s="15">
        <v>44995</v>
      </c>
      <c r="K531" s="24">
        <v>1108175505</v>
      </c>
      <c r="L531" s="15">
        <v>45000</v>
      </c>
      <c r="M531" s="15">
        <v>45016</v>
      </c>
      <c r="N531" s="15"/>
      <c r="O531" s="26">
        <f>VLOOKUP(D531,quash!A$2:$I$7791,9,FALSE)</f>
        <v>6</v>
      </c>
      <c r="P531" s="7">
        <v>14000</v>
      </c>
      <c r="Q531" s="26">
        <v>126</v>
      </c>
      <c r="R531" s="19">
        <v>5.4021157160757644E-2</v>
      </c>
      <c r="S531" s="93">
        <v>26</v>
      </c>
      <c r="T531" s="8">
        <v>6000</v>
      </c>
      <c r="U531" s="4">
        <v>142</v>
      </c>
      <c r="V531" s="10">
        <v>1503.37</v>
      </c>
      <c r="W531" s="14" t="s">
        <v>5281</v>
      </c>
      <c r="X531" s="18">
        <v>0.83168611337200116</v>
      </c>
      <c r="Y531" s="9">
        <v>4990.1166802320067</v>
      </c>
      <c r="Z531" s="19">
        <f t="shared" si="145"/>
        <v>-0.16831388662799884</v>
      </c>
      <c r="AA531" s="25">
        <v>1250.3319522600652</v>
      </c>
      <c r="AB531" s="30">
        <f t="shared" si="146"/>
        <v>46000</v>
      </c>
      <c r="AC531" s="30">
        <f t="shared" ref="AC531:AC562" si="153">$T531/AB531</f>
        <v>0.13043478260869565</v>
      </c>
      <c r="AD531" s="31">
        <f t="shared" ref="AD531:AD562" si="154">AC531*$Q531</f>
        <v>16.434782608695652</v>
      </c>
      <c r="AE531" s="31">
        <f t="shared" si="144"/>
        <v>18.521739130434781</v>
      </c>
      <c r="AG531" s="30">
        <f t="shared" si="147"/>
        <v>288000</v>
      </c>
      <c r="AH531" s="30">
        <f t="shared" si="139"/>
        <v>2.0833333333333332E-2</v>
      </c>
      <c r="AI531" s="31">
        <f t="shared" si="140"/>
        <v>2.625</v>
      </c>
      <c r="AJ531" s="31">
        <f t="shared" si="141"/>
        <v>2.958333333333333</v>
      </c>
      <c r="AK531" s="30">
        <f>IF(W531="si",($S531*'COSTOS DE CREDITOS'!$C$27)/DATA!$G531,"")</f>
        <v>76.499005790240673</v>
      </c>
      <c r="AL531" s="90">
        <f>IF(W531="si",'COSTOS DE CREDITOS'!$C$35,"")</f>
        <v>20.421138461538462</v>
      </c>
      <c r="AM531" s="30">
        <f t="shared" si="148"/>
        <v>600</v>
      </c>
      <c r="AN531" s="30">
        <f t="shared" si="149"/>
        <v>1009.8833197679933</v>
      </c>
      <c r="AO531" s="30">
        <f t="shared" si="150"/>
        <v>1706.8034640197725</v>
      </c>
      <c r="AP531" s="30">
        <f t="shared" si="151"/>
        <v>-456.47151175970725</v>
      </c>
      <c r="AQ531" s="19">
        <f t="shared" si="152"/>
        <v>-0.36508025803435806</v>
      </c>
    </row>
    <row r="532" spans="1:43" x14ac:dyDescent="0.2">
      <c r="A532" s="23" t="s">
        <v>5665</v>
      </c>
      <c r="B532" s="6" t="s">
        <v>5671</v>
      </c>
      <c r="C532" s="6" t="s">
        <v>5670</v>
      </c>
      <c r="D532" s="2">
        <v>146137</v>
      </c>
      <c r="E532" s="2">
        <v>146264</v>
      </c>
      <c r="F532" s="3" t="s">
        <v>722</v>
      </c>
      <c r="G532" s="2">
        <v>7</v>
      </c>
      <c r="H532" s="2">
        <v>146271</v>
      </c>
      <c r="I532" s="3" t="s">
        <v>723</v>
      </c>
      <c r="J532" s="15">
        <v>44998</v>
      </c>
      <c r="K532" s="24">
        <v>1109483983</v>
      </c>
      <c r="L532" s="15">
        <v>45000</v>
      </c>
      <c r="M532" s="15">
        <v>45016</v>
      </c>
      <c r="N532" s="15"/>
      <c r="O532" s="26">
        <f>VLOOKUP(D532,quash!A$2:$I$7791,9,FALSE)</f>
        <v>2</v>
      </c>
      <c r="P532" s="7">
        <v>9000</v>
      </c>
      <c r="Q532" s="26">
        <v>146</v>
      </c>
      <c r="R532" s="19">
        <v>7.9000519063170377E-2</v>
      </c>
      <c r="S532" s="26">
        <v>16</v>
      </c>
      <c r="T532" s="7">
        <v>5000</v>
      </c>
      <c r="U532" s="2">
        <v>147</v>
      </c>
      <c r="V532" s="11">
        <v>1303.3399999999999</v>
      </c>
      <c r="W532" s="14" t="s">
        <v>5281</v>
      </c>
      <c r="X532" s="18">
        <v>1</v>
      </c>
      <c r="Y532" s="9">
        <v>5000</v>
      </c>
      <c r="Z532" s="19">
        <f t="shared" si="145"/>
        <v>0</v>
      </c>
      <c r="AA532" s="25">
        <v>1303.3399999999999</v>
      </c>
      <c r="AB532" s="30">
        <f t="shared" si="146"/>
        <v>529000</v>
      </c>
      <c r="AC532" s="30">
        <f t="shared" si="153"/>
        <v>9.4517958412098299E-3</v>
      </c>
      <c r="AD532" s="31">
        <f t="shared" si="154"/>
        <v>1.3799621928166352</v>
      </c>
      <c r="AE532" s="31">
        <f t="shared" si="144"/>
        <v>1.3894139886578449</v>
      </c>
      <c r="AG532" s="30">
        <f t="shared" si="147"/>
        <v>1695000</v>
      </c>
      <c r="AH532" s="30">
        <f t="shared" si="139"/>
        <v>2.9498525073746312E-3</v>
      </c>
      <c r="AI532" s="31">
        <f t="shared" si="140"/>
        <v>0.43067846607669613</v>
      </c>
      <c r="AJ532" s="31">
        <f t="shared" si="141"/>
        <v>0.4336283185840708</v>
      </c>
      <c r="AK532" s="30">
        <f>IF(W532="si",($S532*'COSTOS DE CREDITOS'!$C$27)/DATA!$G532,"")</f>
        <v>47.07631125553273</v>
      </c>
      <c r="AL532" s="90">
        <f>IF(W532="si",'COSTOS DE CREDITOS'!$C$35,"")</f>
        <v>20.421138461538462</v>
      </c>
      <c r="AM532" s="30">
        <f t="shared" si="148"/>
        <v>307.69230769230774</v>
      </c>
      <c r="AN532" s="30">
        <f t="shared" si="149"/>
        <v>0</v>
      </c>
      <c r="AO532" s="30">
        <f t="shared" si="150"/>
        <v>375.1897574093789</v>
      </c>
      <c r="AP532" s="30">
        <f t="shared" si="151"/>
        <v>928.15024259062102</v>
      </c>
      <c r="AQ532" s="19">
        <f t="shared" si="152"/>
        <v>0.71213209338363059</v>
      </c>
    </row>
    <row r="533" spans="1:43" x14ac:dyDescent="0.2">
      <c r="A533" s="23" t="s">
        <v>5665</v>
      </c>
      <c r="B533" s="6" t="s">
        <v>5671</v>
      </c>
      <c r="C533" s="6" t="s">
        <v>5670</v>
      </c>
      <c r="D533" s="2">
        <v>145824</v>
      </c>
      <c r="E533" s="2">
        <v>146329</v>
      </c>
      <c r="F533" s="3" t="s">
        <v>718</v>
      </c>
      <c r="G533" s="2">
        <v>7</v>
      </c>
      <c r="H533" s="2">
        <v>146331</v>
      </c>
      <c r="I533" s="3" t="s">
        <v>724</v>
      </c>
      <c r="J533" s="15">
        <v>44994</v>
      </c>
      <c r="K533" s="24">
        <v>1107504201</v>
      </c>
      <c r="L533" s="15">
        <v>45000</v>
      </c>
      <c r="M533" s="15">
        <v>45016</v>
      </c>
      <c r="N533" s="15"/>
      <c r="O533" s="26">
        <f>VLOOKUP(D533,quash!A$2:$I$7791,9,FALSE)</f>
        <v>2</v>
      </c>
      <c r="P533" s="7">
        <v>10000</v>
      </c>
      <c r="Q533" s="26">
        <v>110</v>
      </c>
      <c r="R533" s="19">
        <v>3.3741050530766099E-2</v>
      </c>
      <c r="S533" s="26">
        <v>16</v>
      </c>
      <c r="T533" s="7">
        <v>10000</v>
      </c>
      <c r="U533" s="2">
        <v>142</v>
      </c>
      <c r="V533" s="11">
        <v>2510.34</v>
      </c>
      <c r="W533" s="14" t="s">
        <v>5281</v>
      </c>
      <c r="X533" s="18">
        <v>1</v>
      </c>
      <c r="Y533" s="9">
        <v>10000</v>
      </c>
      <c r="Z533" s="19">
        <f t="shared" si="145"/>
        <v>0</v>
      </c>
      <c r="AA533" s="25">
        <v>2510.34</v>
      </c>
      <c r="AB533" s="30">
        <f t="shared" si="146"/>
        <v>529000</v>
      </c>
      <c r="AC533" s="30">
        <f t="shared" si="153"/>
        <v>1.890359168241966E-2</v>
      </c>
      <c r="AD533" s="31">
        <f t="shared" si="154"/>
        <v>2.0793950850661624</v>
      </c>
      <c r="AE533" s="31">
        <f t="shared" si="144"/>
        <v>2.6843100189035916</v>
      </c>
      <c r="AG533" s="30">
        <f t="shared" si="147"/>
        <v>1695000</v>
      </c>
      <c r="AH533" s="30">
        <f t="shared" si="139"/>
        <v>5.8997050147492625E-3</v>
      </c>
      <c r="AI533" s="31">
        <f t="shared" si="140"/>
        <v>0.64896755162241893</v>
      </c>
      <c r="AJ533" s="31">
        <f t="shared" si="141"/>
        <v>0.83775811209439532</v>
      </c>
      <c r="AK533" s="30">
        <f>IF(W533="si",($S533*'COSTOS DE CREDITOS'!$C$27)/DATA!$G533,"")</f>
        <v>47.07631125553273</v>
      </c>
      <c r="AL533" s="90">
        <f>IF(W533="si",'COSTOS DE CREDITOS'!$C$35,"")</f>
        <v>20.421138461538462</v>
      </c>
      <c r="AM533" s="30">
        <f t="shared" si="148"/>
        <v>615.38461538461547</v>
      </c>
      <c r="AN533" s="30">
        <f t="shared" si="149"/>
        <v>0</v>
      </c>
      <c r="AO533" s="30">
        <f t="shared" si="150"/>
        <v>682.88206510168663</v>
      </c>
      <c r="AP533" s="30">
        <f t="shared" si="151"/>
        <v>1827.4579348983134</v>
      </c>
      <c r="AQ533" s="19">
        <f t="shared" si="152"/>
        <v>0.72797228060673591</v>
      </c>
    </row>
    <row r="534" spans="1:43" x14ac:dyDescent="0.2">
      <c r="A534" s="23" t="s">
        <v>5665</v>
      </c>
      <c r="B534" s="6" t="s">
        <v>5671</v>
      </c>
      <c r="C534" s="6" t="s">
        <v>5670</v>
      </c>
      <c r="D534" s="2">
        <v>146289</v>
      </c>
      <c r="E534" s="2">
        <v>146329</v>
      </c>
      <c r="F534" s="3" t="s">
        <v>718</v>
      </c>
      <c r="G534" s="2">
        <v>7</v>
      </c>
      <c r="H534" s="2">
        <v>146334</v>
      </c>
      <c r="I534" s="3" t="s">
        <v>725</v>
      </c>
      <c r="J534" s="15">
        <v>44999</v>
      </c>
      <c r="K534" s="24">
        <v>1110183742</v>
      </c>
      <c r="L534" s="15">
        <v>45000</v>
      </c>
      <c r="M534" s="15">
        <v>45016</v>
      </c>
      <c r="N534" s="15"/>
      <c r="O534" s="26">
        <f>VLOOKUP(D534,quash!A$2:$I$7791,9,FALSE)</f>
        <v>2</v>
      </c>
      <c r="P534" s="7">
        <v>10000</v>
      </c>
      <c r="Q534" s="26">
        <v>127</v>
      </c>
      <c r="R534" s="19">
        <v>5.24391097594855E-2</v>
      </c>
      <c r="S534" s="26">
        <v>16</v>
      </c>
      <c r="T534" s="7">
        <v>5000</v>
      </c>
      <c r="U534" s="2">
        <v>147</v>
      </c>
      <c r="V534" s="11">
        <v>1303.3399999999999</v>
      </c>
      <c r="W534" s="14" t="s">
        <v>5281</v>
      </c>
      <c r="X534" s="18">
        <v>1</v>
      </c>
      <c r="Y534" s="9">
        <v>5000</v>
      </c>
      <c r="Z534" s="19">
        <f t="shared" si="145"/>
        <v>0</v>
      </c>
      <c r="AA534" s="25">
        <v>1303.3399999999999</v>
      </c>
      <c r="AB534" s="30">
        <f t="shared" si="146"/>
        <v>529000</v>
      </c>
      <c r="AC534" s="30">
        <f t="shared" ref="AC534:AC593" si="155">$T534/AB534</f>
        <v>9.4517958412098299E-3</v>
      </c>
      <c r="AD534" s="31">
        <f t="shared" ref="AD534:AD593" si="156">AC534*$Q534</f>
        <v>1.2003780718336483</v>
      </c>
      <c r="AE534" s="31">
        <f t="shared" ref="AE534:AE593" si="157">AC534*$U534</f>
        <v>1.3894139886578449</v>
      </c>
      <c r="AG534" s="30">
        <f t="shared" si="147"/>
        <v>1695000</v>
      </c>
      <c r="AH534" s="30">
        <f t="shared" si="139"/>
        <v>2.9498525073746312E-3</v>
      </c>
      <c r="AI534" s="31">
        <f t="shared" si="140"/>
        <v>0.37463126843657818</v>
      </c>
      <c r="AJ534" s="31">
        <f t="shared" si="141"/>
        <v>0.4336283185840708</v>
      </c>
      <c r="AK534" s="30">
        <f>IF(W534="si",($S534*'COSTOS DE CREDITOS'!$C$27)/DATA!$G534,"")</f>
        <v>47.07631125553273</v>
      </c>
      <c r="AL534" s="90">
        <f>IF(W534="si",'COSTOS DE CREDITOS'!$C$35,"")</f>
        <v>20.421138461538462</v>
      </c>
      <c r="AM534" s="30">
        <f t="shared" si="148"/>
        <v>307.69230769230774</v>
      </c>
      <c r="AN534" s="30">
        <f t="shared" si="149"/>
        <v>0</v>
      </c>
      <c r="AO534" s="30">
        <f t="shared" si="150"/>
        <v>375.1897574093789</v>
      </c>
      <c r="AP534" s="30">
        <f t="shared" si="151"/>
        <v>928.15024259062102</v>
      </c>
      <c r="AQ534" s="19">
        <f t="shared" si="152"/>
        <v>0.71213209338363059</v>
      </c>
    </row>
    <row r="535" spans="1:43" x14ac:dyDescent="0.2">
      <c r="A535" s="23" t="s">
        <v>5665</v>
      </c>
      <c r="B535" s="6" t="s">
        <v>5671</v>
      </c>
      <c r="C535" s="6" t="s">
        <v>5670</v>
      </c>
      <c r="D535" s="2">
        <v>146290</v>
      </c>
      <c r="E535" s="2">
        <v>146329</v>
      </c>
      <c r="F535" s="3" t="s">
        <v>718</v>
      </c>
      <c r="G535" s="2">
        <v>7</v>
      </c>
      <c r="H535" s="2">
        <v>146337</v>
      </c>
      <c r="I535" s="3" t="s">
        <v>726</v>
      </c>
      <c r="J535" s="15">
        <v>44999</v>
      </c>
      <c r="K535" s="24">
        <v>1110196326</v>
      </c>
      <c r="L535" s="15">
        <v>45000</v>
      </c>
      <c r="M535" s="15">
        <v>45016</v>
      </c>
      <c r="N535" s="15"/>
      <c r="O535" s="26">
        <f>VLOOKUP(D535,quash!A$2:$I$7791,9,FALSE)</f>
        <v>2</v>
      </c>
      <c r="P535" s="7">
        <v>10000</v>
      </c>
      <c r="Q535" s="26">
        <v>132</v>
      </c>
      <c r="R535" s="19">
        <v>5.8283715876113903E-2</v>
      </c>
      <c r="S535" s="26">
        <v>16</v>
      </c>
      <c r="T535" s="7">
        <v>5000</v>
      </c>
      <c r="U535" s="2">
        <v>147</v>
      </c>
      <c r="V535" s="11">
        <v>1303.3399999999999</v>
      </c>
      <c r="W535" s="14" t="s">
        <v>5281</v>
      </c>
      <c r="X535" s="18">
        <v>1</v>
      </c>
      <c r="Y535" s="9">
        <v>5000</v>
      </c>
      <c r="Z535" s="19">
        <f t="shared" si="145"/>
        <v>0</v>
      </c>
      <c r="AA535" s="25">
        <v>1303.3399999999999</v>
      </c>
      <c r="AB535" s="30">
        <f t="shared" si="146"/>
        <v>529000</v>
      </c>
      <c r="AC535" s="30">
        <f t="shared" si="155"/>
        <v>9.4517958412098299E-3</v>
      </c>
      <c r="AD535" s="31">
        <f t="shared" si="156"/>
        <v>1.2476370510396975</v>
      </c>
      <c r="AE535" s="31">
        <f t="shared" si="157"/>
        <v>1.3894139886578449</v>
      </c>
      <c r="AG535" s="30">
        <f t="shared" si="147"/>
        <v>1695000</v>
      </c>
      <c r="AH535" s="30">
        <f t="shared" si="139"/>
        <v>2.9498525073746312E-3</v>
      </c>
      <c r="AI535" s="31">
        <f t="shared" si="140"/>
        <v>0.38938053097345132</v>
      </c>
      <c r="AJ535" s="31">
        <f t="shared" si="141"/>
        <v>0.4336283185840708</v>
      </c>
      <c r="AK535" s="30">
        <f>IF(W535="si",($S535*'COSTOS DE CREDITOS'!$C$27)/DATA!$G535,"")</f>
        <v>47.07631125553273</v>
      </c>
      <c r="AL535" s="90">
        <f>IF(W535="si",'COSTOS DE CREDITOS'!$C$35,"")</f>
        <v>20.421138461538462</v>
      </c>
      <c r="AM535" s="30">
        <f t="shared" si="148"/>
        <v>307.69230769230774</v>
      </c>
      <c r="AN535" s="30">
        <f t="shared" si="149"/>
        <v>0</v>
      </c>
      <c r="AO535" s="30">
        <f t="shared" si="150"/>
        <v>375.1897574093789</v>
      </c>
      <c r="AP535" s="30">
        <f t="shared" si="151"/>
        <v>928.15024259062102</v>
      </c>
      <c r="AQ535" s="19">
        <f t="shared" si="152"/>
        <v>0.71213209338363059</v>
      </c>
    </row>
    <row r="536" spans="1:43" x14ac:dyDescent="0.2">
      <c r="A536" s="23" t="s">
        <v>5665</v>
      </c>
      <c r="B536" s="6" t="s">
        <v>5671</v>
      </c>
      <c r="C536" s="6" t="s">
        <v>5670</v>
      </c>
      <c r="D536" s="2">
        <v>145822</v>
      </c>
      <c r="E536" s="2">
        <v>146329</v>
      </c>
      <c r="F536" s="3" t="s">
        <v>718</v>
      </c>
      <c r="G536" s="2">
        <v>7</v>
      </c>
      <c r="H536" s="2">
        <v>146338</v>
      </c>
      <c r="I536" s="3" t="s">
        <v>727</v>
      </c>
      <c r="J536" s="15">
        <v>44994</v>
      </c>
      <c r="K536" s="24">
        <v>1107500503</v>
      </c>
      <c r="L536" s="15">
        <v>45000</v>
      </c>
      <c r="M536" s="15">
        <v>45016</v>
      </c>
      <c r="N536" s="15"/>
      <c r="O536" s="26">
        <f>VLOOKUP(D536,quash!A$2:$I$7791,9,FALSE)</f>
        <v>4</v>
      </c>
      <c r="P536" s="7">
        <v>10000</v>
      </c>
      <c r="Q536" s="26">
        <v>115</v>
      </c>
      <c r="R536" s="19">
        <v>3.97705569269148E-2</v>
      </c>
      <c r="S536" s="26">
        <v>16</v>
      </c>
      <c r="T536" s="7">
        <v>6000</v>
      </c>
      <c r="U536" s="2">
        <v>142</v>
      </c>
      <c r="V536" s="11">
        <v>1503.37</v>
      </c>
      <c r="W536" s="14" t="s">
        <v>5281</v>
      </c>
      <c r="X536" s="18">
        <v>1</v>
      </c>
      <c r="Y536" s="9">
        <v>6000</v>
      </c>
      <c r="Z536" s="19">
        <f t="shared" si="145"/>
        <v>0</v>
      </c>
      <c r="AA536" s="25">
        <v>1503.37</v>
      </c>
      <c r="AB536" s="30">
        <f t="shared" si="146"/>
        <v>225000</v>
      </c>
      <c r="AC536" s="30">
        <f t="shared" si="155"/>
        <v>2.6666666666666668E-2</v>
      </c>
      <c r="AD536" s="31">
        <f t="shared" si="156"/>
        <v>3.0666666666666669</v>
      </c>
      <c r="AE536" s="31">
        <f t="shared" si="157"/>
        <v>3.7866666666666671</v>
      </c>
      <c r="AG536" s="30">
        <f t="shared" si="147"/>
        <v>927000</v>
      </c>
      <c r="AH536" s="30">
        <f t="shared" si="139"/>
        <v>6.4724919093851136E-3</v>
      </c>
      <c r="AI536" s="31">
        <f t="shared" si="140"/>
        <v>0.74433656957928807</v>
      </c>
      <c r="AJ536" s="31">
        <f t="shared" si="141"/>
        <v>0.91909385113268616</v>
      </c>
      <c r="AK536" s="30">
        <f>IF(W536="si",($S536*'COSTOS DE CREDITOS'!$C$27)/DATA!$G536,"")</f>
        <v>47.07631125553273</v>
      </c>
      <c r="AL536" s="90">
        <f>IF(W536="si",'COSTOS DE CREDITOS'!$C$35,"")</f>
        <v>20.421138461538462</v>
      </c>
      <c r="AM536" s="30">
        <f t="shared" si="148"/>
        <v>369.23076923076923</v>
      </c>
      <c r="AN536" s="30">
        <f t="shared" si="149"/>
        <v>0</v>
      </c>
      <c r="AO536" s="30">
        <f t="shared" si="150"/>
        <v>436.72821894784045</v>
      </c>
      <c r="AP536" s="30">
        <f t="shared" si="151"/>
        <v>1066.6417810521593</v>
      </c>
      <c r="AQ536" s="19">
        <f t="shared" si="152"/>
        <v>0.70950050955663568</v>
      </c>
    </row>
    <row r="537" spans="1:43" x14ac:dyDescent="0.2">
      <c r="A537" s="23" t="s">
        <v>5665</v>
      </c>
      <c r="B537" s="6" t="s">
        <v>5671</v>
      </c>
      <c r="C537" s="6" t="s">
        <v>5670</v>
      </c>
      <c r="D537" s="2">
        <v>145811</v>
      </c>
      <c r="E537" s="2">
        <v>146329</v>
      </c>
      <c r="F537" s="3" t="s">
        <v>718</v>
      </c>
      <c r="G537" s="2">
        <v>7</v>
      </c>
      <c r="H537" s="2">
        <v>146339</v>
      </c>
      <c r="I537" s="3" t="s">
        <v>728</v>
      </c>
      <c r="J537" s="15">
        <v>44994</v>
      </c>
      <c r="K537" s="24">
        <v>1107490680</v>
      </c>
      <c r="L537" s="15">
        <v>45000</v>
      </c>
      <c r="M537" s="15">
        <v>45016</v>
      </c>
      <c r="N537" s="15"/>
      <c r="O537" s="26">
        <f>VLOOKUP(D537,quash!A$2:$I$7791,9,FALSE)</f>
        <v>2</v>
      </c>
      <c r="P537" s="7">
        <v>9000</v>
      </c>
      <c r="Q537" s="26">
        <v>139</v>
      </c>
      <c r="R537" s="19">
        <v>7.3768528262835947E-2</v>
      </c>
      <c r="S537" s="26">
        <v>16</v>
      </c>
      <c r="T537" s="7">
        <v>10000</v>
      </c>
      <c r="U537" s="2">
        <v>142</v>
      </c>
      <c r="V537" s="11">
        <v>2510.34</v>
      </c>
      <c r="W537" s="14" t="s">
        <v>5281</v>
      </c>
      <c r="X537" s="18">
        <v>1</v>
      </c>
      <c r="Y537" s="9">
        <v>10000</v>
      </c>
      <c r="Z537" s="19">
        <f t="shared" si="145"/>
        <v>0</v>
      </c>
      <c r="AA537" s="25">
        <v>2510.34</v>
      </c>
      <c r="AB537" s="30">
        <f t="shared" si="146"/>
        <v>529000</v>
      </c>
      <c r="AC537" s="30">
        <f t="shared" si="155"/>
        <v>1.890359168241966E-2</v>
      </c>
      <c r="AD537" s="31">
        <f t="shared" si="156"/>
        <v>2.6275992438563329</v>
      </c>
      <c r="AE537" s="31">
        <f t="shared" si="157"/>
        <v>2.6843100189035916</v>
      </c>
      <c r="AG537" s="30">
        <f t="shared" si="147"/>
        <v>1695000</v>
      </c>
      <c r="AH537" s="30">
        <f t="shared" si="139"/>
        <v>5.8997050147492625E-3</v>
      </c>
      <c r="AI537" s="31">
        <f t="shared" si="140"/>
        <v>0.82005899705014751</v>
      </c>
      <c r="AJ537" s="31">
        <f t="shared" si="141"/>
        <v>0.83775811209439532</v>
      </c>
      <c r="AK537" s="30">
        <f>IF(W537="si",($S537*'COSTOS DE CREDITOS'!$C$27)/DATA!$G537,"")</f>
        <v>47.07631125553273</v>
      </c>
      <c r="AL537" s="90">
        <f>IF(W537="si",'COSTOS DE CREDITOS'!$C$35,"")</f>
        <v>20.421138461538462</v>
      </c>
      <c r="AM537" s="30">
        <f t="shared" si="148"/>
        <v>615.38461538461547</v>
      </c>
      <c r="AN537" s="30">
        <f t="shared" si="149"/>
        <v>0</v>
      </c>
      <c r="AO537" s="30">
        <f t="shared" si="150"/>
        <v>682.88206510168663</v>
      </c>
      <c r="AP537" s="30">
        <f t="shared" si="151"/>
        <v>1827.4579348983134</v>
      </c>
      <c r="AQ537" s="19">
        <f t="shared" si="152"/>
        <v>0.72797228060673591</v>
      </c>
    </row>
    <row r="538" spans="1:43" x14ac:dyDescent="0.2">
      <c r="A538" s="23" t="s">
        <v>5665</v>
      </c>
      <c r="B538" s="6" t="s">
        <v>5671</v>
      </c>
      <c r="C538" s="6" t="s">
        <v>5670</v>
      </c>
      <c r="D538" s="2">
        <v>145812</v>
      </c>
      <c r="E538" s="2">
        <v>146329</v>
      </c>
      <c r="F538" s="3" t="s">
        <v>718</v>
      </c>
      <c r="G538" s="2">
        <v>7</v>
      </c>
      <c r="H538" s="2">
        <v>146340</v>
      </c>
      <c r="I538" s="3" t="s">
        <v>729</v>
      </c>
      <c r="J538" s="15">
        <v>44994</v>
      </c>
      <c r="K538" s="24">
        <v>1107493242</v>
      </c>
      <c r="L538" s="15">
        <v>45000</v>
      </c>
      <c r="M538" s="15">
        <v>45016</v>
      </c>
      <c r="N538" s="15"/>
      <c r="O538" s="26">
        <f>VLOOKUP(D538,quash!A$2:$I$7791,9,FALSE)</f>
        <v>3</v>
      </c>
      <c r="P538" s="7">
        <v>10000</v>
      </c>
      <c r="Q538" s="26">
        <v>127</v>
      </c>
      <c r="R538" s="19">
        <v>5.24391097594855E-2</v>
      </c>
      <c r="S538" s="26">
        <v>16</v>
      </c>
      <c r="T538" s="7">
        <v>5000</v>
      </c>
      <c r="U538" s="2">
        <v>147</v>
      </c>
      <c r="V538" s="11">
        <v>1303.3399999999999</v>
      </c>
      <c r="W538" s="14" t="s">
        <v>5281</v>
      </c>
      <c r="X538" s="18">
        <v>1</v>
      </c>
      <c r="Y538" s="9">
        <v>5000</v>
      </c>
      <c r="Z538" s="19">
        <f t="shared" si="145"/>
        <v>0</v>
      </c>
      <c r="AA538" s="25">
        <v>1303.3399999999999</v>
      </c>
      <c r="AB538" s="30">
        <f t="shared" si="146"/>
        <v>159000</v>
      </c>
      <c r="AC538" s="30">
        <f t="shared" si="155"/>
        <v>3.1446540880503145E-2</v>
      </c>
      <c r="AD538" s="31">
        <f t="shared" si="156"/>
        <v>3.9937106918238992</v>
      </c>
      <c r="AE538" s="31">
        <f t="shared" si="157"/>
        <v>4.6226415094339623</v>
      </c>
      <c r="AG538" s="30">
        <f t="shared" si="147"/>
        <v>778000</v>
      </c>
      <c r="AH538" s="30">
        <f t="shared" si="139"/>
        <v>6.4267352185089976E-3</v>
      </c>
      <c r="AI538" s="31">
        <f t="shared" si="140"/>
        <v>0.81619537275064269</v>
      </c>
      <c r="AJ538" s="31">
        <f t="shared" si="141"/>
        <v>0.94473007712082269</v>
      </c>
      <c r="AK538" s="30">
        <f>IF(W538="si",($S538*'COSTOS DE CREDITOS'!$C$27)/DATA!$G538,"")</f>
        <v>47.07631125553273</v>
      </c>
      <c r="AL538" s="90">
        <f>IF(W538="si",'COSTOS DE CREDITOS'!$C$35,"")</f>
        <v>20.421138461538462</v>
      </c>
      <c r="AM538" s="30">
        <f t="shared" si="148"/>
        <v>307.69230769230774</v>
      </c>
      <c r="AN538" s="30">
        <f t="shared" si="149"/>
        <v>0</v>
      </c>
      <c r="AO538" s="30">
        <f t="shared" si="150"/>
        <v>375.1897574093789</v>
      </c>
      <c r="AP538" s="30">
        <f t="shared" si="151"/>
        <v>928.15024259062102</v>
      </c>
      <c r="AQ538" s="19">
        <f t="shared" si="152"/>
        <v>0.71213209338363059</v>
      </c>
    </row>
    <row r="539" spans="1:43" x14ac:dyDescent="0.2">
      <c r="A539" s="23" t="s">
        <v>5665</v>
      </c>
      <c r="B539" s="6" t="s">
        <v>5673</v>
      </c>
      <c r="C539" s="6" t="s">
        <v>5667</v>
      </c>
      <c r="D539" s="2">
        <v>146034</v>
      </c>
      <c r="E539" s="2">
        <v>146251</v>
      </c>
      <c r="F539" s="3" t="s">
        <v>730</v>
      </c>
      <c r="G539" s="2">
        <v>7</v>
      </c>
      <c r="H539" s="2">
        <v>146352</v>
      </c>
      <c r="I539" s="3" t="s">
        <v>731</v>
      </c>
      <c r="J539" s="15">
        <v>44998</v>
      </c>
      <c r="K539" s="24">
        <v>1109203082</v>
      </c>
      <c r="L539" s="15">
        <v>45000</v>
      </c>
      <c r="M539" s="15">
        <v>45016</v>
      </c>
      <c r="N539" s="15"/>
      <c r="O539" s="26">
        <f>VLOOKUP(D539,quash!A$2:$I$7791,9,FALSE)</f>
        <v>6</v>
      </c>
      <c r="P539" s="7">
        <v>15000</v>
      </c>
      <c r="Q539" s="26">
        <v>92</v>
      </c>
      <c r="R539" s="19">
        <v>5.9818464604665302E-3</v>
      </c>
      <c r="S539" s="26">
        <v>16</v>
      </c>
      <c r="T539" s="7">
        <v>10000</v>
      </c>
      <c r="U539" s="2">
        <v>142</v>
      </c>
      <c r="V539" s="11">
        <v>2510.34</v>
      </c>
      <c r="W539" s="14" t="s">
        <v>5281</v>
      </c>
      <c r="X539" s="18">
        <v>1</v>
      </c>
      <c r="Y539" s="9">
        <v>10000</v>
      </c>
      <c r="Z539" s="19">
        <f t="shared" si="145"/>
        <v>0</v>
      </c>
      <c r="AA539" s="25">
        <v>2510.34</v>
      </c>
      <c r="AB539" s="30">
        <f t="shared" si="146"/>
        <v>46000</v>
      </c>
      <c r="AC539" s="30">
        <f t="shared" si="155"/>
        <v>0.21739130434782608</v>
      </c>
      <c r="AD539" s="31">
        <f t="shared" si="156"/>
        <v>20</v>
      </c>
      <c r="AE539" s="31">
        <f t="shared" si="157"/>
        <v>30.869565217391305</v>
      </c>
      <c r="AG539" s="30">
        <f t="shared" si="147"/>
        <v>288000</v>
      </c>
      <c r="AH539" s="30">
        <f t="shared" si="139"/>
        <v>3.4722222222222224E-2</v>
      </c>
      <c r="AI539" s="31">
        <f t="shared" si="140"/>
        <v>3.1944444444444446</v>
      </c>
      <c r="AJ539" s="31">
        <f t="shared" si="141"/>
        <v>4.9305555555555554</v>
      </c>
      <c r="AK539" s="30">
        <f>IF(W539="si",($S539*'COSTOS DE CREDITOS'!$C$27)/DATA!$G539,"")</f>
        <v>47.07631125553273</v>
      </c>
      <c r="AL539" s="90">
        <f>IF(W539="si",'COSTOS DE CREDITOS'!$C$35,"")</f>
        <v>20.421138461538462</v>
      </c>
      <c r="AM539" s="30">
        <f t="shared" si="148"/>
        <v>615.38461538461547</v>
      </c>
      <c r="AN539" s="30">
        <f t="shared" si="149"/>
        <v>0</v>
      </c>
      <c r="AO539" s="30">
        <f t="shared" si="150"/>
        <v>682.88206510168663</v>
      </c>
      <c r="AP539" s="30">
        <f t="shared" si="151"/>
        <v>1827.4579348983134</v>
      </c>
      <c r="AQ539" s="19">
        <f t="shared" si="152"/>
        <v>0.72797228060673591</v>
      </c>
    </row>
    <row r="540" spans="1:43" x14ac:dyDescent="0.2">
      <c r="A540" s="23" t="s">
        <v>5665</v>
      </c>
      <c r="B540" s="6" t="s">
        <v>5679</v>
      </c>
      <c r="C540" s="6" t="s">
        <v>5680</v>
      </c>
      <c r="D540" s="2">
        <v>145747</v>
      </c>
      <c r="E540" s="2">
        <v>146317</v>
      </c>
      <c r="F540" s="3" t="s">
        <v>716</v>
      </c>
      <c r="G540" s="2">
        <v>7</v>
      </c>
      <c r="H540" s="2">
        <v>146319</v>
      </c>
      <c r="I540" s="3" t="s">
        <v>732</v>
      </c>
      <c r="J540" s="15">
        <v>44994</v>
      </c>
      <c r="K540" s="24">
        <v>1107370846</v>
      </c>
      <c r="L540" s="15">
        <v>45000</v>
      </c>
      <c r="M540" s="15">
        <v>45016</v>
      </c>
      <c r="N540" s="15"/>
      <c r="O540" s="26">
        <f>VLOOKUP(D540,quash!A$2:$I$7791,9,FALSE)</f>
        <v>1</v>
      </c>
      <c r="P540" s="7">
        <v>5000</v>
      </c>
      <c r="Q540" s="26">
        <v>147</v>
      </c>
      <c r="R540" s="19">
        <v>0.11226939921536</v>
      </c>
      <c r="S540" s="93">
        <v>26</v>
      </c>
      <c r="T540" s="7">
        <v>4000</v>
      </c>
      <c r="U540" s="2">
        <v>147</v>
      </c>
      <c r="V540" s="11">
        <v>1048.26</v>
      </c>
      <c r="W540" s="14" t="s">
        <v>5281</v>
      </c>
      <c r="X540" s="18">
        <v>0.58606651411187383</v>
      </c>
      <c r="Y540" s="9">
        <v>2344.2660564474954</v>
      </c>
      <c r="Z540" s="19">
        <f t="shared" si="145"/>
        <v>-0.41393348588812617</v>
      </c>
      <c r="AA540" s="25">
        <v>614.35008408291287</v>
      </c>
      <c r="AB540" s="30">
        <f t="shared" si="146"/>
        <v>752000</v>
      </c>
      <c r="AC540" s="30">
        <f t="shared" si="155"/>
        <v>5.3191489361702126E-3</v>
      </c>
      <c r="AD540" s="31">
        <f t="shared" si="156"/>
        <v>0.78191489361702127</v>
      </c>
      <c r="AE540" s="31">
        <f t="shared" si="157"/>
        <v>0.78191489361702127</v>
      </c>
      <c r="AG540" s="30">
        <f t="shared" si="147"/>
        <v>2427000</v>
      </c>
      <c r="AH540" s="30">
        <f t="shared" si="139"/>
        <v>1.6481252575195715E-3</v>
      </c>
      <c r="AI540" s="31">
        <f t="shared" si="140"/>
        <v>0.24227441285537701</v>
      </c>
      <c r="AJ540" s="31">
        <f t="shared" si="141"/>
        <v>0.24227441285537701</v>
      </c>
      <c r="AK540" s="30">
        <f>IF(W540="si",($S540*'COSTOS DE CREDITOS'!$C$27)/DATA!$G540,"")</f>
        <v>76.499005790240673</v>
      </c>
      <c r="AL540" s="90">
        <f>IF(W540="si",'COSTOS DE CREDITOS'!$C$35,"")</f>
        <v>20.421138461538462</v>
      </c>
      <c r="AM540" s="30">
        <f t="shared" si="148"/>
        <v>400</v>
      </c>
      <c r="AN540" s="30">
        <f t="shared" si="149"/>
        <v>1655.7339435525046</v>
      </c>
      <c r="AO540" s="30">
        <f t="shared" si="150"/>
        <v>2152.6540878042838</v>
      </c>
      <c r="AP540" s="30">
        <f t="shared" si="151"/>
        <v>-1538.3040037213709</v>
      </c>
      <c r="AQ540" s="19">
        <f t="shared" si="152"/>
        <v>-2.5039534356338771</v>
      </c>
    </row>
    <row r="541" spans="1:43" x14ac:dyDescent="0.2">
      <c r="A541" s="23" t="s">
        <v>5665</v>
      </c>
      <c r="B541" s="6" t="s">
        <v>5679</v>
      </c>
      <c r="C541" s="6" t="s">
        <v>5680</v>
      </c>
      <c r="D541" s="2">
        <v>145745</v>
      </c>
      <c r="E541" s="2">
        <v>146317</v>
      </c>
      <c r="F541" s="3" t="s">
        <v>716</v>
      </c>
      <c r="G541" s="2">
        <v>7</v>
      </c>
      <c r="H541" s="2">
        <v>146363</v>
      </c>
      <c r="I541" s="3" t="s">
        <v>733</v>
      </c>
      <c r="J541" s="15">
        <v>44994</v>
      </c>
      <c r="K541" s="24">
        <v>1107371669</v>
      </c>
      <c r="L541" s="15">
        <v>45000</v>
      </c>
      <c r="M541" s="15">
        <v>45016</v>
      </c>
      <c r="N541" s="15"/>
      <c r="O541" s="26">
        <f>VLOOKUP(D541,quash!A$2:$I$7791,9,FALSE)</f>
        <v>1</v>
      </c>
      <c r="P541" s="7">
        <v>5000</v>
      </c>
      <c r="Q541" s="26">
        <v>147</v>
      </c>
      <c r="R541" s="19">
        <v>0.11226939921536</v>
      </c>
      <c r="S541" s="93">
        <v>26</v>
      </c>
      <c r="T541" s="7">
        <v>4000</v>
      </c>
      <c r="U541" s="2">
        <v>147</v>
      </c>
      <c r="V541" s="11">
        <v>1048.26</v>
      </c>
      <c r="W541" s="14" t="s">
        <v>5281</v>
      </c>
      <c r="X541" s="18">
        <v>0.58606651411187383</v>
      </c>
      <c r="Y541" s="9">
        <v>2344.2660564474954</v>
      </c>
      <c r="Z541" s="19">
        <f t="shared" si="145"/>
        <v>-0.41393348588812617</v>
      </c>
      <c r="AA541" s="25">
        <v>614.35008408291287</v>
      </c>
      <c r="AB541" s="30">
        <f t="shared" si="146"/>
        <v>752000</v>
      </c>
      <c r="AC541" s="30">
        <f t="shared" si="155"/>
        <v>5.3191489361702126E-3</v>
      </c>
      <c r="AD541" s="31">
        <f t="shared" si="156"/>
        <v>0.78191489361702127</v>
      </c>
      <c r="AE541" s="31">
        <f t="shared" si="157"/>
        <v>0.78191489361702127</v>
      </c>
      <c r="AG541" s="30">
        <f t="shared" si="147"/>
        <v>2427000</v>
      </c>
      <c r="AH541" s="30">
        <f t="shared" si="139"/>
        <v>1.6481252575195715E-3</v>
      </c>
      <c r="AI541" s="31">
        <f t="shared" si="140"/>
        <v>0.24227441285537701</v>
      </c>
      <c r="AJ541" s="31">
        <f t="shared" si="141"/>
        <v>0.24227441285537701</v>
      </c>
      <c r="AK541" s="30">
        <f>IF(W541="si",($S541*'COSTOS DE CREDITOS'!$C$27)/DATA!$G541,"")</f>
        <v>76.499005790240673</v>
      </c>
      <c r="AL541" s="90">
        <f>IF(W541="si",'COSTOS DE CREDITOS'!$C$35,"")</f>
        <v>20.421138461538462</v>
      </c>
      <c r="AM541" s="30">
        <f t="shared" si="148"/>
        <v>400</v>
      </c>
      <c r="AN541" s="30">
        <f t="shared" si="149"/>
        <v>1655.7339435525046</v>
      </c>
      <c r="AO541" s="30">
        <f t="shared" si="150"/>
        <v>2152.6540878042838</v>
      </c>
      <c r="AP541" s="30">
        <f t="shared" si="151"/>
        <v>-1538.3040037213709</v>
      </c>
      <c r="AQ541" s="19">
        <f t="shared" si="152"/>
        <v>-2.5039534356338771</v>
      </c>
    </row>
    <row r="542" spans="1:43" x14ac:dyDescent="0.2">
      <c r="A542" s="23" t="s">
        <v>5665</v>
      </c>
      <c r="B542" s="6" t="s">
        <v>5679</v>
      </c>
      <c r="C542" s="6" t="s">
        <v>5680</v>
      </c>
      <c r="D542" s="2">
        <v>145750</v>
      </c>
      <c r="E542" s="2">
        <v>146317</v>
      </c>
      <c r="F542" s="3" t="s">
        <v>716</v>
      </c>
      <c r="G542" s="2">
        <v>7</v>
      </c>
      <c r="H542" s="2">
        <v>146364</v>
      </c>
      <c r="I542" s="3" t="s">
        <v>734</v>
      </c>
      <c r="J542" s="15">
        <v>44994</v>
      </c>
      <c r="K542" s="24">
        <v>1107369895</v>
      </c>
      <c r="L542" s="15">
        <v>45000</v>
      </c>
      <c r="M542" s="15">
        <v>45016</v>
      </c>
      <c r="N542" s="15"/>
      <c r="O542" s="26">
        <f>VLOOKUP(D542,quash!A$2:$I$7791,9,FALSE)</f>
        <v>1</v>
      </c>
      <c r="P542" s="7">
        <v>5000</v>
      </c>
      <c r="Q542" s="26">
        <v>147</v>
      </c>
      <c r="R542" s="19">
        <v>0.11226939921536001</v>
      </c>
      <c r="S542" s="93">
        <v>26</v>
      </c>
      <c r="T542" s="7">
        <v>5000</v>
      </c>
      <c r="U542" s="2">
        <v>147</v>
      </c>
      <c r="V542" s="11">
        <v>1303.3399999999999</v>
      </c>
      <c r="W542" s="14" t="s">
        <v>5281</v>
      </c>
      <c r="X542" s="18">
        <v>0.58606651411187383</v>
      </c>
      <c r="Y542" s="9">
        <v>2930.3325705593693</v>
      </c>
      <c r="Z542" s="19">
        <f t="shared" si="145"/>
        <v>-0.41393348588812617</v>
      </c>
      <c r="AA542" s="25">
        <v>763.84393050256961</v>
      </c>
      <c r="AB542" s="30">
        <f t="shared" si="146"/>
        <v>752000</v>
      </c>
      <c r="AC542" s="30">
        <f t="shared" si="155"/>
        <v>6.648936170212766E-3</v>
      </c>
      <c r="AD542" s="31">
        <f t="shared" si="156"/>
        <v>0.97739361702127658</v>
      </c>
      <c r="AE542" s="31">
        <f t="shared" si="157"/>
        <v>0.97739361702127658</v>
      </c>
      <c r="AG542" s="30">
        <f t="shared" si="147"/>
        <v>2427000</v>
      </c>
      <c r="AH542" s="30">
        <f t="shared" si="139"/>
        <v>2.0601565718994645E-3</v>
      </c>
      <c r="AI542" s="31">
        <f t="shared" si="140"/>
        <v>0.30284301606922126</v>
      </c>
      <c r="AJ542" s="31">
        <f t="shared" si="141"/>
        <v>0.30284301606922126</v>
      </c>
      <c r="AK542" s="30">
        <f>IF(W542="si",($S542*'COSTOS DE CREDITOS'!$C$27)/DATA!$G542,"")</f>
        <v>76.499005790240673</v>
      </c>
      <c r="AL542" s="90">
        <f>IF(W542="si",'COSTOS DE CREDITOS'!$C$35,"")</f>
        <v>20.421138461538462</v>
      </c>
      <c r="AM542" s="30">
        <f t="shared" si="148"/>
        <v>500</v>
      </c>
      <c r="AN542" s="30">
        <f t="shared" si="149"/>
        <v>2069.6674294406307</v>
      </c>
      <c r="AO542" s="30">
        <f t="shared" si="150"/>
        <v>2666.5875736924099</v>
      </c>
      <c r="AP542" s="30">
        <f t="shared" si="151"/>
        <v>-1902.7436431898404</v>
      </c>
      <c r="AQ542" s="19">
        <f t="shared" si="152"/>
        <v>-2.4910110131240213</v>
      </c>
    </row>
    <row r="543" spans="1:43" x14ac:dyDescent="0.2">
      <c r="A543" s="23" t="s">
        <v>5665</v>
      </c>
      <c r="B543" s="6" t="s">
        <v>5679</v>
      </c>
      <c r="C543" s="6" t="s">
        <v>5680</v>
      </c>
      <c r="D543" s="2">
        <v>145748</v>
      </c>
      <c r="E543" s="2">
        <v>146317</v>
      </c>
      <c r="F543" s="3" t="s">
        <v>716</v>
      </c>
      <c r="G543" s="2">
        <v>7</v>
      </c>
      <c r="H543" s="2">
        <v>146365</v>
      </c>
      <c r="I543" s="3" t="s">
        <v>735</v>
      </c>
      <c r="J543" s="15">
        <v>44994</v>
      </c>
      <c r="K543" s="24">
        <v>1107370360</v>
      </c>
      <c r="L543" s="15">
        <v>45000</v>
      </c>
      <c r="M543" s="15">
        <v>45016</v>
      </c>
      <c r="N543" s="15"/>
      <c r="O543" s="26">
        <f>VLOOKUP(D543,quash!A$2:$I$7791,9,FALSE)</f>
        <v>1</v>
      </c>
      <c r="P543" s="7">
        <v>5000</v>
      </c>
      <c r="Q543" s="26">
        <v>147</v>
      </c>
      <c r="R543" s="19">
        <v>0.11226939921536</v>
      </c>
      <c r="S543" s="93">
        <v>26</v>
      </c>
      <c r="T543" s="7">
        <v>4000</v>
      </c>
      <c r="U543" s="2">
        <v>147</v>
      </c>
      <c r="V543" s="11">
        <v>1048.26</v>
      </c>
      <c r="W543" s="14" t="s">
        <v>5281</v>
      </c>
      <c r="X543" s="18">
        <v>0.58606651411187383</v>
      </c>
      <c r="Y543" s="9">
        <v>2344.2660564474954</v>
      </c>
      <c r="Z543" s="19">
        <f t="shared" si="145"/>
        <v>-0.41393348588812617</v>
      </c>
      <c r="AA543" s="25">
        <v>614.35008408291287</v>
      </c>
      <c r="AB543" s="30">
        <f t="shared" si="146"/>
        <v>752000</v>
      </c>
      <c r="AC543" s="30">
        <f t="shared" si="155"/>
        <v>5.3191489361702126E-3</v>
      </c>
      <c r="AD543" s="31">
        <f t="shared" si="156"/>
        <v>0.78191489361702127</v>
      </c>
      <c r="AE543" s="31">
        <f t="shared" si="157"/>
        <v>0.78191489361702127</v>
      </c>
      <c r="AG543" s="30">
        <f t="shared" si="147"/>
        <v>2427000</v>
      </c>
      <c r="AH543" s="30">
        <f t="shared" si="139"/>
        <v>1.6481252575195715E-3</v>
      </c>
      <c r="AI543" s="31">
        <f t="shared" si="140"/>
        <v>0.24227441285537701</v>
      </c>
      <c r="AJ543" s="31">
        <f t="shared" si="141"/>
        <v>0.24227441285537701</v>
      </c>
      <c r="AK543" s="30">
        <f>IF(W543="si",($S543*'COSTOS DE CREDITOS'!$C$27)/DATA!$G543,"")</f>
        <v>76.499005790240673</v>
      </c>
      <c r="AL543" s="90">
        <f>IF(W543="si",'COSTOS DE CREDITOS'!$C$35,"")</f>
        <v>20.421138461538462</v>
      </c>
      <c r="AM543" s="30">
        <f t="shared" si="148"/>
        <v>400</v>
      </c>
      <c r="AN543" s="30">
        <f t="shared" si="149"/>
        <v>1655.7339435525046</v>
      </c>
      <c r="AO543" s="30">
        <f t="shared" si="150"/>
        <v>2152.6540878042838</v>
      </c>
      <c r="AP543" s="30">
        <f t="shared" si="151"/>
        <v>-1538.3040037213709</v>
      </c>
      <c r="AQ543" s="19">
        <f t="shared" si="152"/>
        <v>-2.5039534356338771</v>
      </c>
    </row>
    <row r="544" spans="1:43" x14ac:dyDescent="0.2">
      <c r="A544" s="23" t="s">
        <v>5665</v>
      </c>
      <c r="B544" s="6" t="s">
        <v>5679</v>
      </c>
      <c r="C544" s="6" t="s">
        <v>5680</v>
      </c>
      <c r="D544" s="2">
        <v>145765</v>
      </c>
      <c r="E544" s="2">
        <v>146317</v>
      </c>
      <c r="F544" s="3" t="s">
        <v>716</v>
      </c>
      <c r="G544" s="2">
        <v>7</v>
      </c>
      <c r="H544" s="2">
        <v>146367</v>
      </c>
      <c r="I544" s="3" t="s">
        <v>736</v>
      </c>
      <c r="J544" s="15">
        <v>44994</v>
      </c>
      <c r="K544" s="24">
        <v>1107368178</v>
      </c>
      <c r="L544" s="15">
        <v>45000</v>
      </c>
      <c r="M544" s="15">
        <v>45016</v>
      </c>
      <c r="N544" s="15"/>
      <c r="O544" s="26">
        <f>VLOOKUP(D544,quash!A$2:$I$7791,9,FALSE)</f>
        <v>1</v>
      </c>
      <c r="P544" s="7">
        <v>5000</v>
      </c>
      <c r="Q544" s="26">
        <v>147</v>
      </c>
      <c r="R544" s="19">
        <v>0.11226939921536001</v>
      </c>
      <c r="S544" s="93">
        <v>26</v>
      </c>
      <c r="T544" s="7">
        <v>5000</v>
      </c>
      <c r="U544" s="2">
        <v>147</v>
      </c>
      <c r="V544" s="11">
        <v>1303.3399999999999</v>
      </c>
      <c r="W544" s="14" t="s">
        <v>5281</v>
      </c>
      <c r="X544" s="18">
        <v>0.58606651411187383</v>
      </c>
      <c r="Y544" s="9">
        <v>2930.3325705593693</v>
      </c>
      <c r="Z544" s="19">
        <f t="shared" si="145"/>
        <v>-0.41393348588812617</v>
      </c>
      <c r="AA544" s="25">
        <v>763.84393050256961</v>
      </c>
      <c r="AB544" s="30">
        <f t="shared" si="146"/>
        <v>752000</v>
      </c>
      <c r="AC544" s="30">
        <f t="shared" si="155"/>
        <v>6.648936170212766E-3</v>
      </c>
      <c r="AD544" s="31">
        <f t="shared" si="156"/>
        <v>0.97739361702127658</v>
      </c>
      <c r="AE544" s="31">
        <f t="shared" si="157"/>
        <v>0.97739361702127658</v>
      </c>
      <c r="AG544" s="30">
        <f t="shared" si="147"/>
        <v>2427000</v>
      </c>
      <c r="AH544" s="30">
        <f t="shared" si="139"/>
        <v>2.0601565718994645E-3</v>
      </c>
      <c r="AI544" s="31">
        <f t="shared" si="140"/>
        <v>0.30284301606922126</v>
      </c>
      <c r="AJ544" s="31">
        <f t="shared" si="141"/>
        <v>0.30284301606922126</v>
      </c>
      <c r="AK544" s="30">
        <f>IF(W544="si",($S544*'COSTOS DE CREDITOS'!$C$27)/DATA!$G544,"")</f>
        <v>76.499005790240673</v>
      </c>
      <c r="AL544" s="90">
        <f>IF(W544="si",'COSTOS DE CREDITOS'!$C$35,"")</f>
        <v>20.421138461538462</v>
      </c>
      <c r="AM544" s="30">
        <f t="shared" si="148"/>
        <v>500</v>
      </c>
      <c r="AN544" s="30">
        <f t="shared" si="149"/>
        <v>2069.6674294406307</v>
      </c>
      <c r="AO544" s="30">
        <f t="shared" si="150"/>
        <v>2666.5875736924099</v>
      </c>
      <c r="AP544" s="30">
        <f t="shared" si="151"/>
        <v>-1902.7436431898404</v>
      </c>
      <c r="AQ544" s="19">
        <f t="shared" si="152"/>
        <v>-2.4910110131240213</v>
      </c>
    </row>
    <row r="545" spans="1:43" x14ac:dyDescent="0.2">
      <c r="A545" s="23" t="s">
        <v>5665</v>
      </c>
      <c r="B545" s="6" t="s">
        <v>5679</v>
      </c>
      <c r="C545" s="6" t="s">
        <v>5680</v>
      </c>
      <c r="D545" s="2">
        <v>146342</v>
      </c>
      <c r="E545" s="2">
        <v>146317</v>
      </c>
      <c r="F545" s="3" t="s">
        <v>716</v>
      </c>
      <c r="G545" s="2">
        <v>7</v>
      </c>
      <c r="H545" s="2">
        <v>146368</v>
      </c>
      <c r="I545" s="3" t="s">
        <v>737</v>
      </c>
      <c r="J545" s="15">
        <v>44999</v>
      </c>
      <c r="K545" s="24">
        <v>1110350228</v>
      </c>
      <c r="L545" s="15">
        <v>45000</v>
      </c>
      <c r="M545" s="15">
        <v>45016</v>
      </c>
      <c r="N545" s="15"/>
      <c r="O545" s="26">
        <f>VLOOKUP(D545,quash!A$2:$I$7791,9,FALSE)</f>
        <v>1</v>
      </c>
      <c r="P545" s="7">
        <v>5000</v>
      </c>
      <c r="Q545" s="26">
        <v>147</v>
      </c>
      <c r="R545" s="19">
        <v>0.11226939921536</v>
      </c>
      <c r="S545" s="93">
        <v>26</v>
      </c>
      <c r="T545" s="7">
        <v>8000</v>
      </c>
      <c r="U545" s="2">
        <v>142</v>
      </c>
      <c r="V545" s="11">
        <v>2013.74</v>
      </c>
      <c r="W545" s="14" t="s">
        <v>5281</v>
      </c>
      <c r="X545" s="18">
        <v>0.58606651411187383</v>
      </c>
      <c r="Y545" s="9">
        <v>4688.5321128949909</v>
      </c>
      <c r="Z545" s="19">
        <f t="shared" si="145"/>
        <v>-0.41393348588812617</v>
      </c>
      <c r="AA545" s="25">
        <v>1180.1855821276447</v>
      </c>
      <c r="AB545" s="30">
        <f t="shared" si="146"/>
        <v>752000</v>
      </c>
      <c r="AC545" s="30">
        <f t="shared" si="155"/>
        <v>1.0638297872340425E-2</v>
      </c>
      <c r="AD545" s="31">
        <f t="shared" si="156"/>
        <v>1.5638297872340425</v>
      </c>
      <c r="AE545" s="31">
        <f t="shared" si="157"/>
        <v>1.5106382978723405</v>
      </c>
      <c r="AG545" s="30">
        <f t="shared" si="147"/>
        <v>2427000</v>
      </c>
      <c r="AH545" s="30">
        <f t="shared" si="139"/>
        <v>3.296250515039143E-3</v>
      </c>
      <c r="AI545" s="31">
        <f t="shared" si="140"/>
        <v>0.48454882571075403</v>
      </c>
      <c r="AJ545" s="31">
        <f t="shared" si="141"/>
        <v>0.4680675731355583</v>
      </c>
      <c r="AK545" s="30">
        <f>IF(W545="si",($S545*'COSTOS DE CREDITOS'!$C$27)/DATA!$G545,"")</f>
        <v>76.499005790240673</v>
      </c>
      <c r="AL545" s="90">
        <f>IF(W545="si",'COSTOS DE CREDITOS'!$C$35,"")</f>
        <v>20.421138461538462</v>
      </c>
      <c r="AM545" s="30">
        <f t="shared" si="148"/>
        <v>800</v>
      </c>
      <c r="AN545" s="30">
        <f t="shared" si="149"/>
        <v>3311.4678871050091</v>
      </c>
      <c r="AO545" s="30">
        <f t="shared" si="150"/>
        <v>4208.3880313567879</v>
      </c>
      <c r="AP545" s="30">
        <f t="shared" si="151"/>
        <v>-3028.202449229143</v>
      </c>
      <c r="AQ545" s="19">
        <f t="shared" si="152"/>
        <v>-2.5658697200569796</v>
      </c>
    </row>
    <row r="546" spans="1:43" x14ac:dyDescent="0.2">
      <c r="A546" s="23" t="s">
        <v>5665</v>
      </c>
      <c r="B546" s="6" t="s">
        <v>5673</v>
      </c>
      <c r="C546" s="6" t="s">
        <v>5667</v>
      </c>
      <c r="D546" s="2">
        <v>145845</v>
      </c>
      <c r="E546" s="2">
        <v>146282</v>
      </c>
      <c r="F546" s="3" t="s">
        <v>714</v>
      </c>
      <c r="G546" s="2">
        <v>7</v>
      </c>
      <c r="H546" s="2">
        <v>146308</v>
      </c>
      <c r="I546" s="3" t="s">
        <v>738</v>
      </c>
      <c r="J546" s="15">
        <v>44994</v>
      </c>
      <c r="K546" s="24">
        <v>1107556280</v>
      </c>
      <c r="L546" s="15">
        <v>45000</v>
      </c>
      <c r="M546" s="15">
        <v>45016</v>
      </c>
      <c r="N546" s="15"/>
      <c r="O546" s="26">
        <f>VLOOKUP(D546,quash!A$2:$I$7791,9,FALSE)</f>
        <v>6</v>
      </c>
      <c r="P546" s="7">
        <v>10000</v>
      </c>
      <c r="Q546" s="26">
        <v>90</v>
      </c>
      <c r="R546" s="19">
        <v>5.9818464604665302E-3</v>
      </c>
      <c r="S546" s="26">
        <v>16</v>
      </c>
      <c r="T546" s="7">
        <v>7000</v>
      </c>
      <c r="U546" s="2">
        <v>142</v>
      </c>
      <c r="V546" s="11">
        <v>1758.65</v>
      </c>
      <c r="W546" s="14" t="s">
        <v>5281</v>
      </c>
      <c r="X546" s="18">
        <v>1</v>
      </c>
      <c r="Y546" s="9">
        <v>7000</v>
      </c>
      <c r="Z546" s="19">
        <f t="shared" si="145"/>
        <v>0</v>
      </c>
      <c r="AA546" s="25">
        <v>1758.65</v>
      </c>
      <c r="AB546" s="30">
        <f t="shared" si="146"/>
        <v>46000</v>
      </c>
      <c r="AC546" s="30">
        <f t="shared" si="155"/>
        <v>0.15217391304347827</v>
      </c>
      <c r="AD546" s="31">
        <f t="shared" si="156"/>
        <v>13.695652173913045</v>
      </c>
      <c r="AE546" s="31">
        <f t="shared" si="157"/>
        <v>21.608695652173914</v>
      </c>
      <c r="AG546" s="30">
        <f t="shared" si="147"/>
        <v>288000</v>
      </c>
      <c r="AH546" s="30">
        <f t="shared" si="139"/>
        <v>2.4305555555555556E-2</v>
      </c>
      <c r="AI546" s="31">
        <f t="shared" si="140"/>
        <v>2.1875</v>
      </c>
      <c r="AJ546" s="31">
        <f t="shared" si="141"/>
        <v>3.4513888888888888</v>
      </c>
      <c r="AK546" s="30">
        <f>IF(W546="si",($S546*'COSTOS DE CREDITOS'!$C$27)/DATA!$G546,"")</f>
        <v>47.07631125553273</v>
      </c>
      <c r="AL546" s="90">
        <f>IF(W546="si",'COSTOS DE CREDITOS'!$C$35,"")</f>
        <v>20.421138461538462</v>
      </c>
      <c r="AM546" s="30">
        <f t="shared" si="148"/>
        <v>430.76923076923077</v>
      </c>
      <c r="AN546" s="30">
        <f t="shared" si="149"/>
        <v>0</v>
      </c>
      <c r="AO546" s="30">
        <f t="shared" si="150"/>
        <v>498.26668048630199</v>
      </c>
      <c r="AP546" s="30">
        <f t="shared" si="151"/>
        <v>1260.3833195136981</v>
      </c>
      <c r="AQ546" s="19">
        <f t="shared" si="152"/>
        <v>0.71667660962311885</v>
      </c>
    </row>
    <row r="547" spans="1:43" x14ac:dyDescent="0.2">
      <c r="A547" s="23" t="s">
        <v>5665</v>
      </c>
      <c r="B547" s="6" t="s">
        <v>5673</v>
      </c>
      <c r="C547" s="6" t="s">
        <v>5667</v>
      </c>
      <c r="D547" s="2">
        <v>145842</v>
      </c>
      <c r="E547" s="2">
        <v>146282</v>
      </c>
      <c r="F547" s="3" t="s">
        <v>714</v>
      </c>
      <c r="G547" s="2">
        <v>7</v>
      </c>
      <c r="H547" s="2">
        <v>146309</v>
      </c>
      <c r="I547" s="3" t="s">
        <v>739</v>
      </c>
      <c r="J547" s="15">
        <v>44994</v>
      </c>
      <c r="K547" s="24">
        <v>1107557236</v>
      </c>
      <c r="L547" s="15">
        <v>45000</v>
      </c>
      <c r="M547" s="15">
        <v>45016</v>
      </c>
      <c r="N547" s="15"/>
      <c r="O547" s="26">
        <f>VLOOKUP(D547,quash!A$2:$I$7791,9,FALSE)</f>
        <v>6</v>
      </c>
      <c r="P547" s="7">
        <v>10000</v>
      </c>
      <c r="Q547" s="26">
        <v>90</v>
      </c>
      <c r="R547" s="19">
        <v>5.9818464604665302E-3</v>
      </c>
      <c r="S547" s="26">
        <v>16</v>
      </c>
      <c r="T547" s="7">
        <v>6000</v>
      </c>
      <c r="U547" s="2">
        <v>142</v>
      </c>
      <c r="V547" s="11">
        <v>1503.37</v>
      </c>
      <c r="W547" s="14" t="s">
        <v>5281</v>
      </c>
      <c r="X547" s="18">
        <v>1</v>
      </c>
      <c r="Y547" s="9">
        <v>6000</v>
      </c>
      <c r="Z547" s="19">
        <f t="shared" si="145"/>
        <v>0</v>
      </c>
      <c r="AA547" s="25">
        <v>1503.37</v>
      </c>
      <c r="AB547" s="30">
        <f t="shared" si="146"/>
        <v>46000</v>
      </c>
      <c r="AC547" s="30">
        <f t="shared" si="155"/>
        <v>0.13043478260869565</v>
      </c>
      <c r="AD547" s="31">
        <f t="shared" si="156"/>
        <v>11.739130434782608</v>
      </c>
      <c r="AE547" s="31">
        <f t="shared" si="157"/>
        <v>18.521739130434781</v>
      </c>
      <c r="AG547" s="30">
        <f t="shared" si="147"/>
        <v>288000</v>
      </c>
      <c r="AH547" s="30">
        <f t="shared" si="139"/>
        <v>2.0833333333333332E-2</v>
      </c>
      <c r="AI547" s="31">
        <f t="shared" si="140"/>
        <v>1.875</v>
      </c>
      <c r="AJ547" s="31">
        <f t="shared" si="141"/>
        <v>2.958333333333333</v>
      </c>
      <c r="AK547" s="30">
        <f>IF(W547="si",($S547*'COSTOS DE CREDITOS'!$C$27)/DATA!$G547,"")</f>
        <v>47.07631125553273</v>
      </c>
      <c r="AL547" s="90">
        <f>IF(W547="si",'COSTOS DE CREDITOS'!$C$35,"")</f>
        <v>20.421138461538462</v>
      </c>
      <c r="AM547" s="30">
        <f t="shared" si="148"/>
        <v>369.23076923076923</v>
      </c>
      <c r="AN547" s="30">
        <f t="shared" si="149"/>
        <v>0</v>
      </c>
      <c r="AO547" s="30">
        <f t="shared" si="150"/>
        <v>436.72821894784045</v>
      </c>
      <c r="AP547" s="30">
        <f t="shared" si="151"/>
        <v>1066.6417810521593</v>
      </c>
      <c r="AQ547" s="19">
        <f t="shared" si="152"/>
        <v>0.70950050955663568</v>
      </c>
    </row>
    <row r="548" spans="1:43" x14ac:dyDescent="0.2">
      <c r="A548" s="23" t="s">
        <v>5665</v>
      </c>
      <c r="B548" s="6" t="s">
        <v>5673</v>
      </c>
      <c r="C548" s="6" t="s">
        <v>5667</v>
      </c>
      <c r="D548" s="2">
        <v>146044</v>
      </c>
      <c r="E548" s="2">
        <v>145934</v>
      </c>
      <c r="F548" s="3" t="s">
        <v>740</v>
      </c>
      <c r="G548" s="2">
        <v>7</v>
      </c>
      <c r="H548" s="2">
        <v>146344</v>
      </c>
      <c r="I548" s="3" t="s">
        <v>741</v>
      </c>
      <c r="J548" s="15">
        <v>44998</v>
      </c>
      <c r="K548" s="24">
        <v>1109208869</v>
      </c>
      <c r="L548" s="15">
        <v>45000</v>
      </c>
      <c r="M548" s="15">
        <v>45016</v>
      </c>
      <c r="N548" s="15"/>
      <c r="O548" s="26">
        <f>VLOOKUP(D548,quash!A$2:$I$7791,9,FALSE)</f>
        <v>5</v>
      </c>
      <c r="P548" s="7">
        <v>15000</v>
      </c>
      <c r="Q548" s="26">
        <v>92</v>
      </c>
      <c r="R548" s="19">
        <v>5.9818464604665302E-3</v>
      </c>
      <c r="S548" s="26">
        <v>16</v>
      </c>
      <c r="T548" s="7">
        <v>6000</v>
      </c>
      <c r="U548" s="2">
        <v>142</v>
      </c>
      <c r="V548" s="11">
        <v>1503.37</v>
      </c>
      <c r="W548" s="14" t="s">
        <v>5281</v>
      </c>
      <c r="X548" s="18">
        <v>1</v>
      </c>
      <c r="Y548" s="9">
        <v>6000</v>
      </c>
      <c r="Z548" s="19">
        <f t="shared" si="145"/>
        <v>0</v>
      </c>
      <c r="AA548" s="25">
        <v>1503.37</v>
      </c>
      <c r="AB548" s="30">
        <f t="shared" si="146"/>
        <v>57000</v>
      </c>
      <c r="AC548" s="30">
        <f t="shared" si="155"/>
        <v>0.10526315789473684</v>
      </c>
      <c r="AD548" s="31">
        <f t="shared" si="156"/>
        <v>9.6842105263157894</v>
      </c>
      <c r="AE548" s="31">
        <f t="shared" si="157"/>
        <v>14.94736842105263</v>
      </c>
      <c r="AG548" s="30">
        <f t="shared" si="147"/>
        <v>352000</v>
      </c>
      <c r="AH548" s="30">
        <f t="shared" si="139"/>
        <v>1.7045454545454544E-2</v>
      </c>
      <c r="AI548" s="31">
        <f t="shared" si="140"/>
        <v>1.5681818181818181</v>
      </c>
      <c r="AJ548" s="31">
        <f t="shared" si="141"/>
        <v>2.4204545454545454</v>
      </c>
      <c r="AK548" s="30">
        <f>IF(W548="si",($S548*'COSTOS DE CREDITOS'!$C$27)/DATA!$G548,"")</f>
        <v>47.07631125553273</v>
      </c>
      <c r="AL548" s="90">
        <f>IF(W548="si",'COSTOS DE CREDITOS'!$C$35,"")</f>
        <v>20.421138461538462</v>
      </c>
      <c r="AM548" s="30">
        <f t="shared" si="148"/>
        <v>369.23076923076923</v>
      </c>
      <c r="AN548" s="30">
        <f t="shared" si="149"/>
        <v>0</v>
      </c>
      <c r="AO548" s="30">
        <f t="shared" si="150"/>
        <v>436.72821894784045</v>
      </c>
      <c r="AP548" s="30">
        <f t="shared" si="151"/>
        <v>1066.6417810521593</v>
      </c>
      <c r="AQ548" s="19">
        <f t="shared" si="152"/>
        <v>0.70950050955663568</v>
      </c>
    </row>
    <row r="549" spans="1:43" x14ac:dyDescent="0.2">
      <c r="A549" s="23" t="s">
        <v>5665</v>
      </c>
      <c r="B549" s="6" t="s">
        <v>5669</v>
      </c>
      <c r="C549" s="6" t="s">
        <v>5670</v>
      </c>
      <c r="D549" s="2">
        <v>145832</v>
      </c>
      <c r="E549" s="2">
        <v>146189</v>
      </c>
      <c r="F549" s="3" t="s">
        <v>713</v>
      </c>
      <c r="G549" s="2">
        <v>7</v>
      </c>
      <c r="H549" s="2">
        <v>146191</v>
      </c>
      <c r="I549" s="3" t="s">
        <v>742</v>
      </c>
      <c r="J549" s="15">
        <v>44994</v>
      </c>
      <c r="K549" s="24">
        <v>1107507374</v>
      </c>
      <c r="L549" s="15">
        <v>45000</v>
      </c>
      <c r="M549" s="15">
        <v>45016</v>
      </c>
      <c r="N549" s="15"/>
      <c r="O549" s="26">
        <f>VLOOKUP(D549,quash!A$2:$I$7791,9,FALSE)</f>
        <v>4</v>
      </c>
      <c r="P549" s="7">
        <v>14000</v>
      </c>
      <c r="Q549" s="26">
        <v>117</v>
      </c>
      <c r="R549" s="19">
        <v>3.7338901947233501E-2</v>
      </c>
      <c r="S549" s="26">
        <v>16</v>
      </c>
      <c r="T549" s="7">
        <v>5000</v>
      </c>
      <c r="U549" s="2">
        <v>147</v>
      </c>
      <c r="V549" s="11">
        <v>1303.3399999999999</v>
      </c>
      <c r="W549" s="14" t="s">
        <v>5281</v>
      </c>
      <c r="X549" s="18">
        <v>1</v>
      </c>
      <c r="Y549" s="9">
        <v>5000</v>
      </c>
      <c r="Z549" s="19">
        <f t="shared" si="145"/>
        <v>0</v>
      </c>
      <c r="AA549" s="25">
        <v>1303.3399999999999</v>
      </c>
      <c r="AB549" s="30">
        <f t="shared" si="146"/>
        <v>225000</v>
      </c>
      <c r="AC549" s="30">
        <f t="shared" si="155"/>
        <v>2.2222222222222223E-2</v>
      </c>
      <c r="AD549" s="31">
        <f t="shared" si="156"/>
        <v>2.6</v>
      </c>
      <c r="AE549" s="31">
        <f t="shared" si="157"/>
        <v>3.2666666666666666</v>
      </c>
      <c r="AG549" s="30">
        <f t="shared" si="147"/>
        <v>927000</v>
      </c>
      <c r="AH549" s="30">
        <f t="shared" si="139"/>
        <v>5.3937432578209281E-3</v>
      </c>
      <c r="AI549" s="31">
        <f t="shared" si="140"/>
        <v>0.6310679611650486</v>
      </c>
      <c r="AJ549" s="31">
        <f t="shared" si="141"/>
        <v>0.79288025889967639</v>
      </c>
      <c r="AK549" s="30">
        <f>IF(W549="si",($S549*'COSTOS DE CREDITOS'!$C$27)/DATA!$G549,"")</f>
        <v>47.07631125553273</v>
      </c>
      <c r="AL549" s="90">
        <f>IF(W549="si",'COSTOS DE CREDITOS'!$C$35,"")</f>
        <v>20.421138461538462</v>
      </c>
      <c r="AM549" s="30">
        <f t="shared" si="148"/>
        <v>307.69230769230774</v>
      </c>
      <c r="AN549" s="30">
        <f t="shared" si="149"/>
        <v>0</v>
      </c>
      <c r="AO549" s="30">
        <f t="shared" si="150"/>
        <v>375.1897574093789</v>
      </c>
      <c r="AP549" s="30">
        <f t="shared" si="151"/>
        <v>928.15024259062102</v>
      </c>
      <c r="AQ549" s="19">
        <f t="shared" si="152"/>
        <v>0.71213209338363059</v>
      </c>
    </row>
    <row r="550" spans="1:43" x14ac:dyDescent="0.2">
      <c r="A550" s="23" t="s">
        <v>5665</v>
      </c>
      <c r="B550" s="6" t="s">
        <v>5669</v>
      </c>
      <c r="C550" s="6" t="s">
        <v>5670</v>
      </c>
      <c r="D550" s="2">
        <v>145829</v>
      </c>
      <c r="E550" s="2">
        <v>146189</v>
      </c>
      <c r="F550" s="3" t="s">
        <v>713</v>
      </c>
      <c r="G550" s="2">
        <v>7</v>
      </c>
      <c r="H550" s="2">
        <v>146194</v>
      </c>
      <c r="I550" s="3" t="s">
        <v>743</v>
      </c>
      <c r="J550" s="15">
        <v>44994</v>
      </c>
      <c r="K550" s="24">
        <v>1107506028</v>
      </c>
      <c r="L550" s="15">
        <v>45000</v>
      </c>
      <c r="M550" s="15">
        <v>45016</v>
      </c>
      <c r="N550" s="15"/>
      <c r="O550" s="26">
        <f>VLOOKUP(D550,quash!A$2:$I$7791,9,FALSE)</f>
        <v>4</v>
      </c>
      <c r="P550" s="7">
        <v>10000</v>
      </c>
      <c r="Q550" s="26">
        <v>147</v>
      </c>
      <c r="R550" s="19">
        <v>7.9000519063170294E-2</v>
      </c>
      <c r="S550" s="26">
        <v>16</v>
      </c>
      <c r="T550" s="7">
        <v>5000</v>
      </c>
      <c r="U550" s="2">
        <v>147</v>
      </c>
      <c r="V550" s="11">
        <v>1303.3399999999999</v>
      </c>
      <c r="W550" s="14" t="s">
        <v>5281</v>
      </c>
      <c r="X550" s="18">
        <v>1</v>
      </c>
      <c r="Y550" s="9">
        <v>5000</v>
      </c>
      <c r="Z550" s="19">
        <f t="shared" si="145"/>
        <v>0</v>
      </c>
      <c r="AA550" s="25">
        <v>1303.3399999999999</v>
      </c>
      <c r="AB550" s="30">
        <f t="shared" si="146"/>
        <v>225000</v>
      </c>
      <c r="AC550" s="30">
        <f t="shared" si="155"/>
        <v>2.2222222222222223E-2</v>
      </c>
      <c r="AD550" s="31">
        <f t="shared" si="156"/>
        <v>3.2666666666666666</v>
      </c>
      <c r="AE550" s="31">
        <f t="shared" si="157"/>
        <v>3.2666666666666666</v>
      </c>
      <c r="AG550" s="30">
        <f t="shared" si="147"/>
        <v>927000</v>
      </c>
      <c r="AH550" s="30">
        <f t="shared" si="139"/>
        <v>5.3937432578209281E-3</v>
      </c>
      <c r="AI550" s="31">
        <f t="shared" si="140"/>
        <v>0.79288025889967639</v>
      </c>
      <c r="AJ550" s="31">
        <f t="shared" si="141"/>
        <v>0.79288025889967639</v>
      </c>
      <c r="AK550" s="30">
        <f>IF(W550="si",($S550*'COSTOS DE CREDITOS'!$C$27)/DATA!$G550,"")</f>
        <v>47.07631125553273</v>
      </c>
      <c r="AL550" s="90">
        <f>IF(W550="si",'COSTOS DE CREDITOS'!$C$35,"")</f>
        <v>20.421138461538462</v>
      </c>
      <c r="AM550" s="30">
        <f t="shared" si="148"/>
        <v>307.69230769230774</v>
      </c>
      <c r="AN550" s="30">
        <f t="shared" si="149"/>
        <v>0</v>
      </c>
      <c r="AO550" s="30">
        <f t="shared" si="150"/>
        <v>375.1897574093789</v>
      </c>
      <c r="AP550" s="30">
        <f t="shared" si="151"/>
        <v>928.15024259062102</v>
      </c>
      <c r="AQ550" s="19">
        <f t="shared" si="152"/>
        <v>0.71213209338363059</v>
      </c>
    </row>
    <row r="551" spans="1:43" x14ac:dyDescent="0.2">
      <c r="A551" s="23" t="s">
        <v>5665</v>
      </c>
      <c r="B551" s="6" t="s">
        <v>5668</v>
      </c>
      <c r="C551" s="6" t="s">
        <v>5667</v>
      </c>
      <c r="D551" s="2">
        <v>145331</v>
      </c>
      <c r="E551" s="2">
        <v>146298</v>
      </c>
      <c r="F551" s="3" t="s">
        <v>744</v>
      </c>
      <c r="G551" s="2">
        <v>10</v>
      </c>
      <c r="H551" s="2">
        <v>146351</v>
      </c>
      <c r="I551" s="3" t="s">
        <v>745</v>
      </c>
      <c r="J551" s="15">
        <v>44988</v>
      </c>
      <c r="K551" s="24">
        <v>1103704282</v>
      </c>
      <c r="L551" s="15">
        <v>45000</v>
      </c>
      <c r="M551" s="15">
        <v>45016</v>
      </c>
      <c r="N551" s="15"/>
      <c r="O551" s="26">
        <f>VLOOKUP(D551,quash!A$2:$I$7791,9,FALSE)</f>
        <v>4</v>
      </c>
      <c r="P551" s="7">
        <v>10000</v>
      </c>
      <c r="Q551" s="26">
        <v>110</v>
      </c>
      <c r="R551" s="19">
        <v>3.3741050530766099E-2</v>
      </c>
      <c r="S551" s="26">
        <v>16</v>
      </c>
      <c r="T551" s="7">
        <v>6000</v>
      </c>
      <c r="U551" s="2">
        <v>142</v>
      </c>
      <c r="V551" s="11">
        <v>1503.37</v>
      </c>
      <c r="W551" s="14" t="s">
        <v>5281</v>
      </c>
      <c r="X551" s="18">
        <v>1</v>
      </c>
      <c r="Y551" s="9">
        <v>6000</v>
      </c>
      <c r="Z551" s="19">
        <f t="shared" si="145"/>
        <v>0</v>
      </c>
      <c r="AA551" s="25">
        <v>1503.37</v>
      </c>
      <c r="AB551" s="30">
        <f t="shared" si="146"/>
        <v>225000</v>
      </c>
      <c r="AC551" s="30">
        <f t="shared" si="155"/>
        <v>2.6666666666666668E-2</v>
      </c>
      <c r="AD551" s="31">
        <f t="shared" si="156"/>
        <v>2.9333333333333336</v>
      </c>
      <c r="AE551" s="31">
        <f t="shared" si="157"/>
        <v>3.7866666666666671</v>
      </c>
      <c r="AG551" s="30">
        <f t="shared" si="147"/>
        <v>927000</v>
      </c>
      <c r="AH551" s="30">
        <f t="shared" ref="AH551:AH614" si="158">IFERROR($T551/AG551,"")</f>
        <v>6.4724919093851136E-3</v>
      </c>
      <c r="AI551" s="31">
        <f t="shared" ref="AI551:AI614" si="159">IFERROR(AH551*$Q551,"")</f>
        <v>0.71197411003236244</v>
      </c>
      <c r="AJ551" s="31">
        <f t="shared" ref="AJ551:AJ614" si="160">IFERROR(AH551*$U551,"")</f>
        <v>0.91909385113268616</v>
      </c>
      <c r="AK551" s="30">
        <f>IF(W551="si",($S551*'COSTOS DE CREDITOS'!$C$27)/DATA!$G551,"")</f>
        <v>32.953417878872912</v>
      </c>
      <c r="AL551" s="90">
        <f>IF(W551="si",'COSTOS DE CREDITOS'!$C$35,"")</f>
        <v>20.421138461538462</v>
      </c>
      <c r="AM551" s="30">
        <f t="shared" si="148"/>
        <v>369.23076923076923</v>
      </c>
      <c r="AN551" s="30">
        <f t="shared" si="149"/>
        <v>0</v>
      </c>
      <c r="AO551" s="30">
        <f t="shared" si="150"/>
        <v>422.60532557118063</v>
      </c>
      <c r="AP551" s="30">
        <f t="shared" si="151"/>
        <v>1080.7646744288193</v>
      </c>
      <c r="AQ551" s="19">
        <f t="shared" si="152"/>
        <v>0.71889466626899523</v>
      </c>
    </row>
    <row r="552" spans="1:43" x14ac:dyDescent="0.2">
      <c r="A552" s="23" t="s">
        <v>5665</v>
      </c>
      <c r="B552" s="6" t="s">
        <v>5672</v>
      </c>
      <c r="C552" s="6" t="s">
        <v>5667</v>
      </c>
      <c r="D552" s="2">
        <v>145725</v>
      </c>
      <c r="E552" s="2">
        <v>146369</v>
      </c>
      <c r="F552" s="3" t="s">
        <v>746</v>
      </c>
      <c r="G552" s="2">
        <v>7</v>
      </c>
      <c r="H552" s="2">
        <v>146423</v>
      </c>
      <c r="I552" s="3" t="s">
        <v>747</v>
      </c>
      <c r="J552" s="15">
        <v>44993</v>
      </c>
      <c r="K552" s="24">
        <v>1107115790</v>
      </c>
      <c r="L552" s="15">
        <v>45000</v>
      </c>
      <c r="M552" s="15">
        <v>45016</v>
      </c>
      <c r="N552" s="15"/>
      <c r="O552" s="26">
        <f>VLOOKUP(D552,quash!A$2:$I$7791,9,FALSE)</f>
        <v>2</v>
      </c>
      <c r="P552" s="7">
        <v>10000</v>
      </c>
      <c r="Q552" s="26">
        <v>115</v>
      </c>
      <c r="R552" s="19">
        <v>3.97705569269148E-2</v>
      </c>
      <c r="S552" s="26">
        <v>16</v>
      </c>
      <c r="T552" s="7">
        <v>6000</v>
      </c>
      <c r="U552" s="2">
        <v>142</v>
      </c>
      <c r="V552" s="11">
        <v>1503.37</v>
      </c>
      <c r="W552" s="14" t="s">
        <v>5281</v>
      </c>
      <c r="X552" s="18">
        <v>1</v>
      </c>
      <c r="Y552" s="9">
        <v>6000</v>
      </c>
      <c r="Z552" s="19">
        <f t="shared" si="145"/>
        <v>0</v>
      </c>
      <c r="AA552" s="25">
        <v>1503.37</v>
      </c>
      <c r="AB552" s="30">
        <f t="shared" si="146"/>
        <v>529000</v>
      </c>
      <c r="AC552" s="30">
        <f t="shared" si="155"/>
        <v>1.1342155009451797E-2</v>
      </c>
      <c r="AD552" s="31">
        <f t="shared" si="156"/>
        <v>1.3043478260869565</v>
      </c>
      <c r="AE552" s="31">
        <f t="shared" si="157"/>
        <v>1.6105860113421551</v>
      </c>
      <c r="AG552" s="30">
        <f t="shared" si="147"/>
        <v>1695000</v>
      </c>
      <c r="AH552" s="30">
        <f t="shared" si="158"/>
        <v>3.5398230088495575E-3</v>
      </c>
      <c r="AI552" s="31">
        <f t="shared" si="159"/>
        <v>0.40707964601769908</v>
      </c>
      <c r="AJ552" s="31">
        <f t="shared" si="160"/>
        <v>0.50265486725663711</v>
      </c>
      <c r="AK552" s="30">
        <f>IF(W552="si",($S552*'COSTOS DE CREDITOS'!$C$27)/DATA!$G552,"")</f>
        <v>47.07631125553273</v>
      </c>
      <c r="AL552" s="90">
        <f>IF(W552="si",'COSTOS DE CREDITOS'!$C$35,"")</f>
        <v>20.421138461538462</v>
      </c>
      <c r="AM552" s="30">
        <f t="shared" si="148"/>
        <v>369.23076923076923</v>
      </c>
      <c r="AN552" s="30">
        <f t="shared" si="149"/>
        <v>0</v>
      </c>
      <c r="AO552" s="30">
        <f t="shared" si="150"/>
        <v>436.72821894784045</v>
      </c>
      <c r="AP552" s="30">
        <f t="shared" si="151"/>
        <v>1066.6417810521593</v>
      </c>
      <c r="AQ552" s="19">
        <f t="shared" si="152"/>
        <v>0.70950050955663568</v>
      </c>
    </row>
    <row r="553" spans="1:43" x14ac:dyDescent="0.2">
      <c r="A553" s="23" t="s">
        <v>5665</v>
      </c>
      <c r="B553" s="6" t="s">
        <v>5672</v>
      </c>
      <c r="C553" s="6" t="s">
        <v>5667</v>
      </c>
      <c r="D553" s="2">
        <v>145704</v>
      </c>
      <c r="E553" s="2">
        <v>146369</v>
      </c>
      <c r="F553" s="3" t="s">
        <v>746</v>
      </c>
      <c r="G553" s="2">
        <v>7</v>
      </c>
      <c r="H553" s="2">
        <v>146424</v>
      </c>
      <c r="I553" s="3" t="s">
        <v>748</v>
      </c>
      <c r="J553" s="15">
        <v>44993</v>
      </c>
      <c r="K553" s="24">
        <v>1107078689</v>
      </c>
      <c r="L553" s="15">
        <v>45000</v>
      </c>
      <c r="M553" s="15">
        <v>45016</v>
      </c>
      <c r="N553" s="15"/>
      <c r="O553" s="26">
        <f>VLOOKUP(D553,quash!A$2:$I$7791,9,FALSE)</f>
        <v>1</v>
      </c>
      <c r="P553" s="7">
        <v>10000</v>
      </c>
      <c r="Q553" s="26">
        <v>110</v>
      </c>
      <c r="R553" s="19">
        <v>3.11605023919212E-2</v>
      </c>
      <c r="S553" s="26">
        <v>16</v>
      </c>
      <c r="T553" s="7">
        <v>5000</v>
      </c>
      <c r="U553" s="2">
        <v>147</v>
      </c>
      <c r="V553" s="11">
        <v>1303.3399999999999</v>
      </c>
      <c r="W553" s="14" t="s">
        <v>5281</v>
      </c>
      <c r="X553" s="18">
        <v>1</v>
      </c>
      <c r="Y553" s="9">
        <v>5000</v>
      </c>
      <c r="Z553" s="19">
        <f t="shared" si="145"/>
        <v>0</v>
      </c>
      <c r="AA553" s="25">
        <v>1303.3399999999999</v>
      </c>
      <c r="AB553" s="30">
        <f t="shared" si="146"/>
        <v>752000</v>
      </c>
      <c r="AC553" s="30">
        <f t="shared" si="155"/>
        <v>6.648936170212766E-3</v>
      </c>
      <c r="AD553" s="31">
        <f t="shared" si="156"/>
        <v>0.7313829787234043</v>
      </c>
      <c r="AE553" s="31">
        <f t="shared" si="157"/>
        <v>0.97739361702127658</v>
      </c>
      <c r="AG553" s="30">
        <f t="shared" si="147"/>
        <v>2427000</v>
      </c>
      <c r="AH553" s="30">
        <f t="shared" si="158"/>
        <v>2.0601565718994645E-3</v>
      </c>
      <c r="AI553" s="31">
        <f t="shared" si="159"/>
        <v>0.2266172229089411</v>
      </c>
      <c r="AJ553" s="31">
        <f t="shared" si="160"/>
        <v>0.30284301606922126</v>
      </c>
      <c r="AK553" s="30">
        <f>IF(W553="si",($S553*'COSTOS DE CREDITOS'!$C$27)/DATA!$G553,"")</f>
        <v>47.07631125553273</v>
      </c>
      <c r="AL553" s="90">
        <f>IF(W553="si",'COSTOS DE CREDITOS'!$C$35,"")</f>
        <v>20.421138461538462</v>
      </c>
      <c r="AM553" s="30">
        <f t="shared" si="148"/>
        <v>307.69230769230774</v>
      </c>
      <c r="AN553" s="30">
        <f t="shared" si="149"/>
        <v>0</v>
      </c>
      <c r="AO553" s="30">
        <f t="shared" si="150"/>
        <v>375.1897574093789</v>
      </c>
      <c r="AP553" s="30">
        <f t="shared" si="151"/>
        <v>928.15024259062102</v>
      </c>
      <c r="AQ553" s="19">
        <f t="shared" si="152"/>
        <v>0.71213209338363059</v>
      </c>
    </row>
    <row r="554" spans="1:43" x14ac:dyDescent="0.2">
      <c r="A554" s="23" t="s">
        <v>5665</v>
      </c>
      <c r="B554" s="6" t="s">
        <v>5672</v>
      </c>
      <c r="C554" s="6" t="s">
        <v>5667</v>
      </c>
      <c r="D554" s="2">
        <v>145712</v>
      </c>
      <c r="E554" s="2">
        <v>146369</v>
      </c>
      <c r="F554" s="3" t="s">
        <v>746</v>
      </c>
      <c r="G554" s="2">
        <v>7</v>
      </c>
      <c r="H554" s="2">
        <v>146425</v>
      </c>
      <c r="I554" s="3" t="s">
        <v>749</v>
      </c>
      <c r="J554" s="15">
        <v>45253</v>
      </c>
      <c r="K554" s="24">
        <v>1286383421</v>
      </c>
      <c r="L554" s="15">
        <v>45000</v>
      </c>
      <c r="M554" s="15">
        <v>45016</v>
      </c>
      <c r="N554" s="15"/>
      <c r="O554" s="26">
        <f>VLOOKUP(D554,quash!A$2:$I$7791,9,FALSE)</f>
        <v>1</v>
      </c>
      <c r="P554" s="7">
        <v>10000</v>
      </c>
      <c r="Q554" s="26">
        <v>132</v>
      </c>
      <c r="R554" s="19">
        <v>5.8283715876113903E-2</v>
      </c>
      <c r="S554" s="26">
        <v>16</v>
      </c>
      <c r="T554" s="7">
        <v>5000</v>
      </c>
      <c r="U554" s="2">
        <v>147</v>
      </c>
      <c r="V554" s="11">
        <v>1303.3399999999999</v>
      </c>
      <c r="W554" s="14" t="s">
        <v>5281</v>
      </c>
      <c r="X554" s="18">
        <v>1</v>
      </c>
      <c r="Y554" s="9">
        <v>5000</v>
      </c>
      <c r="Z554" s="19">
        <f t="shared" si="145"/>
        <v>0</v>
      </c>
      <c r="AA554" s="25">
        <v>1303.3399999999999</v>
      </c>
      <c r="AB554" s="30">
        <f t="shared" si="146"/>
        <v>752000</v>
      </c>
      <c r="AC554" s="30">
        <f t="shared" si="155"/>
        <v>6.648936170212766E-3</v>
      </c>
      <c r="AD554" s="31">
        <f t="shared" si="156"/>
        <v>0.87765957446808507</v>
      </c>
      <c r="AE554" s="31">
        <f t="shared" si="157"/>
        <v>0.97739361702127658</v>
      </c>
      <c r="AG554" s="30">
        <f t="shared" si="147"/>
        <v>2427000</v>
      </c>
      <c r="AH554" s="30">
        <f t="shared" si="158"/>
        <v>2.0601565718994645E-3</v>
      </c>
      <c r="AI554" s="31">
        <f t="shared" si="159"/>
        <v>0.27194066749072932</v>
      </c>
      <c r="AJ554" s="31">
        <f t="shared" si="160"/>
        <v>0.30284301606922126</v>
      </c>
      <c r="AK554" s="30">
        <f>IF(W554="si",($S554*'COSTOS DE CREDITOS'!$C$27)/DATA!$G554,"")</f>
        <v>47.07631125553273</v>
      </c>
      <c r="AL554" s="90">
        <f>IF(W554="si",'COSTOS DE CREDITOS'!$C$35,"")</f>
        <v>20.421138461538462</v>
      </c>
      <c r="AM554" s="30">
        <f t="shared" si="148"/>
        <v>307.69230769230774</v>
      </c>
      <c r="AN554" s="30">
        <f t="shared" si="149"/>
        <v>0</v>
      </c>
      <c r="AO554" s="30">
        <f t="shared" si="150"/>
        <v>375.1897574093789</v>
      </c>
      <c r="AP554" s="30">
        <f t="shared" si="151"/>
        <v>928.15024259062102</v>
      </c>
      <c r="AQ554" s="19">
        <f t="shared" si="152"/>
        <v>0.71213209338363059</v>
      </c>
    </row>
    <row r="555" spans="1:43" x14ac:dyDescent="0.2">
      <c r="A555" s="23" t="s">
        <v>5665</v>
      </c>
      <c r="B555" s="6" t="s">
        <v>5672</v>
      </c>
      <c r="C555" s="6" t="s">
        <v>5667</v>
      </c>
      <c r="D555" s="2">
        <v>145921</v>
      </c>
      <c r="E555" s="2">
        <v>146369</v>
      </c>
      <c r="F555" s="3" t="s">
        <v>746</v>
      </c>
      <c r="G555" s="2">
        <v>7</v>
      </c>
      <c r="H555" s="2">
        <v>146426</v>
      </c>
      <c r="I555" s="3" t="s">
        <v>750</v>
      </c>
      <c r="J555" s="15">
        <v>45253</v>
      </c>
      <c r="K555" s="24">
        <v>1286384100</v>
      </c>
      <c r="L555" s="15">
        <v>45000</v>
      </c>
      <c r="M555" s="15">
        <v>45016</v>
      </c>
      <c r="N555" s="15"/>
      <c r="O555" s="26">
        <f>VLOOKUP(D555,quash!A$2:$I$7791,9,FALSE)</f>
        <v>1</v>
      </c>
      <c r="P555" s="7">
        <v>10000</v>
      </c>
      <c r="Q555" s="26">
        <v>147</v>
      </c>
      <c r="R555" s="19">
        <v>7.9000519063170294E-2</v>
      </c>
      <c r="S555" s="26">
        <v>16</v>
      </c>
      <c r="T555" s="7">
        <v>5000</v>
      </c>
      <c r="U555" s="2">
        <v>147</v>
      </c>
      <c r="V555" s="11">
        <v>1303.3399999999999</v>
      </c>
      <c r="W555" s="14" t="s">
        <v>5281</v>
      </c>
      <c r="X555" s="18">
        <v>1</v>
      </c>
      <c r="Y555" s="9">
        <v>5000</v>
      </c>
      <c r="Z555" s="19">
        <f t="shared" si="145"/>
        <v>0</v>
      </c>
      <c r="AA555" s="25">
        <v>1303.3399999999999</v>
      </c>
      <c r="AB555" s="30">
        <f t="shared" si="146"/>
        <v>752000</v>
      </c>
      <c r="AC555" s="30">
        <f t="shared" si="155"/>
        <v>6.648936170212766E-3</v>
      </c>
      <c r="AD555" s="31">
        <f t="shared" si="156"/>
        <v>0.97739361702127658</v>
      </c>
      <c r="AE555" s="31">
        <f t="shared" si="157"/>
        <v>0.97739361702127658</v>
      </c>
      <c r="AG555" s="30">
        <f t="shared" si="147"/>
        <v>2427000</v>
      </c>
      <c r="AH555" s="30">
        <f t="shared" si="158"/>
        <v>2.0601565718994645E-3</v>
      </c>
      <c r="AI555" s="31">
        <f t="shared" si="159"/>
        <v>0.30284301606922126</v>
      </c>
      <c r="AJ555" s="31">
        <f t="shared" si="160"/>
        <v>0.30284301606922126</v>
      </c>
      <c r="AK555" s="30">
        <f>IF(W555="si",($S555*'COSTOS DE CREDITOS'!$C$27)/DATA!$G555,"")</f>
        <v>47.07631125553273</v>
      </c>
      <c r="AL555" s="90">
        <f>IF(W555="si",'COSTOS DE CREDITOS'!$C$35,"")</f>
        <v>20.421138461538462</v>
      </c>
      <c r="AM555" s="30">
        <f t="shared" si="148"/>
        <v>307.69230769230774</v>
      </c>
      <c r="AN555" s="30">
        <f t="shared" si="149"/>
        <v>0</v>
      </c>
      <c r="AO555" s="30">
        <f t="shared" si="150"/>
        <v>375.1897574093789</v>
      </c>
      <c r="AP555" s="30">
        <f t="shared" si="151"/>
        <v>928.15024259062102</v>
      </c>
      <c r="AQ555" s="19">
        <f t="shared" si="152"/>
        <v>0.71213209338363059</v>
      </c>
    </row>
    <row r="556" spans="1:43" x14ac:dyDescent="0.2">
      <c r="A556" s="23" t="s">
        <v>5665</v>
      </c>
      <c r="B556" s="6" t="s">
        <v>5669</v>
      </c>
      <c r="C556" s="6" t="s">
        <v>5670</v>
      </c>
      <c r="D556" s="2">
        <v>145973</v>
      </c>
      <c r="E556" s="2">
        <v>146413</v>
      </c>
      <c r="F556" s="3" t="s">
        <v>720</v>
      </c>
      <c r="G556" s="2">
        <v>7</v>
      </c>
      <c r="H556" s="2">
        <v>146415</v>
      </c>
      <c r="I556" s="3" t="s">
        <v>751</v>
      </c>
      <c r="J556" s="15">
        <v>44995</v>
      </c>
      <c r="K556" s="24">
        <v>1108168191</v>
      </c>
      <c r="L556" s="15">
        <v>45000</v>
      </c>
      <c r="M556" s="15">
        <v>45016</v>
      </c>
      <c r="N556" s="15"/>
      <c r="O556" s="26">
        <f>VLOOKUP(D556,quash!A$2:$I$7791,9,FALSE)</f>
        <v>2</v>
      </c>
      <c r="P556" s="7">
        <v>14000</v>
      </c>
      <c r="Q556" s="26">
        <v>117</v>
      </c>
      <c r="R556" s="19">
        <v>3.9811192929599684E-2</v>
      </c>
      <c r="S556" s="93">
        <v>26</v>
      </c>
      <c r="T556" s="7">
        <v>10000</v>
      </c>
      <c r="U556" s="2">
        <v>142</v>
      </c>
      <c r="V556" s="11">
        <v>2510.34</v>
      </c>
      <c r="W556" s="14" t="s">
        <v>5281</v>
      </c>
      <c r="X556" s="18">
        <v>0.83168611337200116</v>
      </c>
      <c r="Y556" s="9">
        <v>8316.8611337200109</v>
      </c>
      <c r="Z556" s="19">
        <f t="shared" si="145"/>
        <v>-0.16831388662799895</v>
      </c>
      <c r="AA556" s="25">
        <v>2087.8149178422696</v>
      </c>
      <c r="AB556" s="30">
        <f t="shared" si="146"/>
        <v>529000</v>
      </c>
      <c r="AC556" s="30">
        <f t="shared" si="155"/>
        <v>1.890359168241966E-2</v>
      </c>
      <c r="AD556" s="31">
        <f t="shared" si="156"/>
        <v>2.2117202268431</v>
      </c>
      <c r="AE556" s="31">
        <f t="shared" si="157"/>
        <v>2.6843100189035916</v>
      </c>
      <c r="AG556" s="30">
        <f t="shared" si="147"/>
        <v>1695000</v>
      </c>
      <c r="AH556" s="30">
        <f t="shared" si="158"/>
        <v>5.8997050147492625E-3</v>
      </c>
      <c r="AI556" s="31">
        <f t="shared" si="159"/>
        <v>0.69026548672566368</v>
      </c>
      <c r="AJ556" s="31">
        <f t="shared" si="160"/>
        <v>0.83775811209439532</v>
      </c>
      <c r="AK556" s="30">
        <f>IF(W556="si",($S556*'COSTOS DE CREDITOS'!$C$27)/DATA!$G556,"")</f>
        <v>76.499005790240673</v>
      </c>
      <c r="AL556" s="90">
        <f>IF(W556="si",'COSTOS DE CREDITOS'!$C$35,"")</f>
        <v>20.421138461538462</v>
      </c>
      <c r="AM556" s="30">
        <f t="shared" si="148"/>
        <v>1000</v>
      </c>
      <c r="AN556" s="30">
        <f t="shared" si="149"/>
        <v>1683.1388662799891</v>
      </c>
      <c r="AO556" s="30">
        <f t="shared" si="150"/>
        <v>2780.0590105317683</v>
      </c>
      <c r="AP556" s="30">
        <f t="shared" si="151"/>
        <v>-692.24409268949876</v>
      </c>
      <c r="AQ556" s="19">
        <f t="shared" si="152"/>
        <v>-0.33156391726759205</v>
      </c>
    </row>
    <row r="557" spans="1:43" x14ac:dyDescent="0.2">
      <c r="A557" s="23" t="s">
        <v>5665</v>
      </c>
      <c r="B557" s="6" t="s">
        <v>5669</v>
      </c>
      <c r="C557" s="6" t="s">
        <v>5670</v>
      </c>
      <c r="D557" s="2">
        <v>145996</v>
      </c>
      <c r="E557" s="2">
        <v>146413</v>
      </c>
      <c r="F557" s="3" t="s">
        <v>720</v>
      </c>
      <c r="G557" s="2">
        <v>7</v>
      </c>
      <c r="H557" s="2">
        <v>146416</v>
      </c>
      <c r="I557" s="3" t="s">
        <v>752</v>
      </c>
      <c r="J557" s="15">
        <v>44995</v>
      </c>
      <c r="K557" s="24">
        <v>1108174811</v>
      </c>
      <c r="L557" s="15">
        <v>45000</v>
      </c>
      <c r="M557" s="15">
        <v>45016</v>
      </c>
      <c r="N557" s="15"/>
      <c r="O557" s="26">
        <f>VLOOKUP(D557,quash!A$2:$I$7791,9,FALSE)</f>
        <v>1</v>
      </c>
      <c r="P557" s="7">
        <v>14000</v>
      </c>
      <c r="Q557" s="26">
        <v>117</v>
      </c>
      <c r="R557" s="19">
        <v>4.3013887640091626E-2</v>
      </c>
      <c r="S557" s="93">
        <v>26</v>
      </c>
      <c r="T557" s="7">
        <v>8000</v>
      </c>
      <c r="U557" s="2">
        <v>142</v>
      </c>
      <c r="V557" s="11">
        <v>2013.74</v>
      </c>
      <c r="W557" s="14" t="s">
        <v>5281</v>
      </c>
      <c r="X557" s="18">
        <v>0.83168611337200116</v>
      </c>
      <c r="Y557" s="9">
        <v>6653.4889069760093</v>
      </c>
      <c r="Z557" s="19">
        <f t="shared" si="145"/>
        <v>-0.16831388662799884</v>
      </c>
      <c r="AA557" s="25">
        <v>1674.7995939417335</v>
      </c>
      <c r="AB557" s="30">
        <f t="shared" si="146"/>
        <v>752000</v>
      </c>
      <c r="AC557" s="30">
        <f t="shared" si="155"/>
        <v>1.0638297872340425E-2</v>
      </c>
      <c r="AD557" s="31">
        <f t="shared" si="156"/>
        <v>1.2446808510638299</v>
      </c>
      <c r="AE557" s="31">
        <f t="shared" si="157"/>
        <v>1.5106382978723405</v>
      </c>
      <c r="AG557" s="30">
        <f t="shared" si="147"/>
        <v>2427000</v>
      </c>
      <c r="AH557" s="30">
        <f t="shared" si="158"/>
        <v>3.296250515039143E-3</v>
      </c>
      <c r="AI557" s="31">
        <f t="shared" si="159"/>
        <v>0.38566131025957973</v>
      </c>
      <c r="AJ557" s="31">
        <f t="shared" si="160"/>
        <v>0.4680675731355583</v>
      </c>
      <c r="AK557" s="30">
        <f>IF(W557="si",($S557*'COSTOS DE CREDITOS'!$C$27)/DATA!$G557,"")</f>
        <v>76.499005790240673</v>
      </c>
      <c r="AL557" s="90">
        <f>IF(W557="si",'COSTOS DE CREDITOS'!$C$35,"")</f>
        <v>20.421138461538462</v>
      </c>
      <c r="AM557" s="30">
        <f t="shared" si="148"/>
        <v>800</v>
      </c>
      <c r="AN557" s="30">
        <f t="shared" si="149"/>
        <v>1346.5110930239907</v>
      </c>
      <c r="AO557" s="30">
        <f t="shared" si="150"/>
        <v>2243.4312372757699</v>
      </c>
      <c r="AP557" s="30">
        <f t="shared" si="151"/>
        <v>-568.63164333403643</v>
      </c>
      <c r="AQ557" s="19">
        <f t="shared" si="152"/>
        <v>-0.33952220038203518</v>
      </c>
    </row>
    <row r="558" spans="1:43" x14ac:dyDescent="0.2">
      <c r="A558" s="23" t="s">
        <v>5665</v>
      </c>
      <c r="B558" s="6" t="s">
        <v>5669</v>
      </c>
      <c r="C558" s="6" t="s">
        <v>5670</v>
      </c>
      <c r="D558" s="2">
        <v>146312</v>
      </c>
      <c r="E558" s="2">
        <v>146413</v>
      </c>
      <c r="F558" s="3" t="s">
        <v>720</v>
      </c>
      <c r="G558" s="2">
        <v>7</v>
      </c>
      <c r="H558" s="2">
        <v>146417</v>
      </c>
      <c r="I558" s="3" t="s">
        <v>753</v>
      </c>
      <c r="J558" s="15">
        <v>44999</v>
      </c>
      <c r="K558" s="24">
        <v>1110271619</v>
      </c>
      <c r="L558" s="15">
        <v>45000</v>
      </c>
      <c r="M558" s="15">
        <v>45016</v>
      </c>
      <c r="N558" s="15"/>
      <c r="O558" s="26">
        <f>VLOOKUP(D558,quash!A$2:$I$7791,9,FALSE)</f>
        <v>4</v>
      </c>
      <c r="P558" s="7">
        <v>14000</v>
      </c>
      <c r="Q558" s="26">
        <v>117</v>
      </c>
      <c r="R558" s="19">
        <v>3.7338901947233501E-2</v>
      </c>
      <c r="S558" s="93">
        <v>26</v>
      </c>
      <c r="T558" s="7">
        <v>5000</v>
      </c>
      <c r="U558" s="2">
        <v>147</v>
      </c>
      <c r="V558" s="11">
        <v>1303.3399999999999</v>
      </c>
      <c r="W558" s="14" t="s">
        <v>5281</v>
      </c>
      <c r="X558" s="18">
        <v>0.83168611337200116</v>
      </c>
      <c r="Y558" s="9">
        <v>4158.4305668600055</v>
      </c>
      <c r="Z558" s="19">
        <f t="shared" si="145"/>
        <v>-0.16831388662799895</v>
      </c>
      <c r="AA558" s="25">
        <v>1083.969779002264</v>
      </c>
      <c r="AB558" s="30">
        <f t="shared" si="146"/>
        <v>225000</v>
      </c>
      <c r="AC558" s="30">
        <f t="shared" si="155"/>
        <v>2.2222222222222223E-2</v>
      </c>
      <c r="AD558" s="31">
        <f t="shared" si="156"/>
        <v>2.6</v>
      </c>
      <c r="AE558" s="31">
        <f t="shared" si="157"/>
        <v>3.2666666666666666</v>
      </c>
      <c r="AG558" s="30">
        <f t="shared" si="147"/>
        <v>927000</v>
      </c>
      <c r="AH558" s="30">
        <f t="shared" si="158"/>
        <v>5.3937432578209281E-3</v>
      </c>
      <c r="AI558" s="31">
        <f t="shared" si="159"/>
        <v>0.6310679611650486</v>
      </c>
      <c r="AJ558" s="31">
        <f t="shared" si="160"/>
        <v>0.79288025889967639</v>
      </c>
      <c r="AK558" s="30">
        <f>IF(W558="si",($S558*'COSTOS DE CREDITOS'!$C$27)/DATA!$G558,"")</f>
        <v>76.499005790240673</v>
      </c>
      <c r="AL558" s="90">
        <f>IF(W558="si",'COSTOS DE CREDITOS'!$C$35,"")</f>
        <v>20.421138461538462</v>
      </c>
      <c r="AM558" s="30">
        <f t="shared" si="148"/>
        <v>500</v>
      </c>
      <c r="AN558" s="30">
        <f t="shared" si="149"/>
        <v>841.56943313999454</v>
      </c>
      <c r="AO558" s="30">
        <f t="shared" si="150"/>
        <v>1438.4895773917738</v>
      </c>
      <c r="AP558" s="30">
        <f t="shared" si="151"/>
        <v>-354.51979838950979</v>
      </c>
      <c r="AQ558" s="19">
        <f t="shared" si="152"/>
        <v>-0.32705690256035203</v>
      </c>
    </row>
    <row r="559" spans="1:43" x14ac:dyDescent="0.2">
      <c r="A559" s="23" t="s">
        <v>5665</v>
      </c>
      <c r="B559" s="6" t="s">
        <v>5669</v>
      </c>
      <c r="C559" s="6" t="s">
        <v>5670</v>
      </c>
      <c r="D559" s="2">
        <v>146313</v>
      </c>
      <c r="E559" s="2">
        <v>146413</v>
      </c>
      <c r="F559" s="3" t="s">
        <v>720</v>
      </c>
      <c r="G559" s="2">
        <v>7</v>
      </c>
      <c r="H559" s="2">
        <v>146418</v>
      </c>
      <c r="I559" s="3" t="s">
        <v>754</v>
      </c>
      <c r="J559" s="15">
        <v>44999</v>
      </c>
      <c r="K559" s="24">
        <v>1110273101</v>
      </c>
      <c r="L559" s="15">
        <v>45000</v>
      </c>
      <c r="M559" s="15">
        <v>45016</v>
      </c>
      <c r="N559" s="15"/>
      <c r="O559" s="26">
        <f>VLOOKUP(D559,quash!A$2:$I$7791,9,FALSE)</f>
        <v>1</v>
      </c>
      <c r="P559" s="7">
        <v>14000</v>
      </c>
      <c r="Q559" s="26">
        <v>117</v>
      </c>
      <c r="R559" s="19">
        <v>3.9811192929599684E-2</v>
      </c>
      <c r="S559" s="93">
        <v>26</v>
      </c>
      <c r="T559" s="7">
        <v>10000</v>
      </c>
      <c r="U559" s="2">
        <v>142</v>
      </c>
      <c r="V559" s="11">
        <v>2510.34</v>
      </c>
      <c r="W559" s="14" t="s">
        <v>5281</v>
      </c>
      <c r="X559" s="18">
        <v>0.83168611337200116</v>
      </c>
      <c r="Y559" s="9">
        <v>8316.8611337200109</v>
      </c>
      <c r="Z559" s="19">
        <f t="shared" si="145"/>
        <v>-0.16831388662799895</v>
      </c>
      <c r="AA559" s="25">
        <v>2087.8149178422696</v>
      </c>
      <c r="AB559" s="30">
        <f t="shared" si="146"/>
        <v>752000</v>
      </c>
      <c r="AC559" s="30">
        <f t="shared" si="155"/>
        <v>1.3297872340425532E-2</v>
      </c>
      <c r="AD559" s="31">
        <f t="shared" si="156"/>
        <v>1.5558510638297873</v>
      </c>
      <c r="AE559" s="31">
        <f t="shared" si="157"/>
        <v>1.8882978723404256</v>
      </c>
      <c r="AG559" s="30">
        <f t="shared" si="147"/>
        <v>2427000</v>
      </c>
      <c r="AH559" s="30">
        <f t="shared" si="158"/>
        <v>4.1203131437989289E-3</v>
      </c>
      <c r="AI559" s="31">
        <f t="shared" si="159"/>
        <v>0.48207663782447469</v>
      </c>
      <c r="AJ559" s="31">
        <f t="shared" si="160"/>
        <v>0.58508446641944789</v>
      </c>
      <c r="AK559" s="30">
        <f>IF(W559="si",($S559*'COSTOS DE CREDITOS'!$C$27)/DATA!$G559,"")</f>
        <v>76.499005790240673</v>
      </c>
      <c r="AL559" s="90">
        <f>IF(W559="si",'COSTOS DE CREDITOS'!$C$35,"")</f>
        <v>20.421138461538462</v>
      </c>
      <c r="AM559" s="30">
        <f t="shared" si="148"/>
        <v>1000</v>
      </c>
      <c r="AN559" s="30">
        <f t="shared" si="149"/>
        <v>1683.1388662799891</v>
      </c>
      <c r="AO559" s="30">
        <f t="shared" si="150"/>
        <v>2780.0590105317683</v>
      </c>
      <c r="AP559" s="30">
        <f t="shared" si="151"/>
        <v>-692.24409268949876</v>
      </c>
      <c r="AQ559" s="19">
        <f t="shared" si="152"/>
        <v>-0.33156391726759205</v>
      </c>
    </row>
    <row r="560" spans="1:43" x14ac:dyDescent="0.2">
      <c r="A560" s="23" t="s">
        <v>5665</v>
      </c>
      <c r="B560" s="6" t="s">
        <v>5669</v>
      </c>
      <c r="C560" s="6" t="s">
        <v>5670</v>
      </c>
      <c r="D560" s="2">
        <v>145974</v>
      </c>
      <c r="E560" s="2">
        <v>146413</v>
      </c>
      <c r="F560" s="3" t="s">
        <v>720</v>
      </c>
      <c r="G560" s="2">
        <v>7</v>
      </c>
      <c r="H560" s="2">
        <v>146419</v>
      </c>
      <c r="I560" s="3" t="s">
        <v>755</v>
      </c>
      <c r="J560" s="15">
        <v>44995</v>
      </c>
      <c r="K560" s="24">
        <v>1108170927</v>
      </c>
      <c r="L560" s="15">
        <v>45000</v>
      </c>
      <c r="M560" s="15">
        <v>45016</v>
      </c>
      <c r="N560" s="15"/>
      <c r="O560" s="26">
        <f>VLOOKUP(D560,quash!A$2:$I$7791,9,FALSE)</f>
        <v>5</v>
      </c>
      <c r="P560" s="7">
        <v>14000</v>
      </c>
      <c r="Q560" s="26">
        <v>126</v>
      </c>
      <c r="R560" s="19">
        <v>5.4021157160757644E-2</v>
      </c>
      <c r="S560" s="93">
        <v>26</v>
      </c>
      <c r="T560" s="7">
        <v>6000</v>
      </c>
      <c r="U560" s="2">
        <v>142</v>
      </c>
      <c r="V560" s="11">
        <v>1503.37</v>
      </c>
      <c r="W560" s="14" t="s">
        <v>5281</v>
      </c>
      <c r="X560" s="18">
        <v>0.83168611337200116</v>
      </c>
      <c r="Y560" s="9">
        <v>4990.1166802320067</v>
      </c>
      <c r="Z560" s="19">
        <f t="shared" si="145"/>
        <v>-0.16831388662799884</v>
      </c>
      <c r="AA560" s="25">
        <v>1250.3319522600652</v>
      </c>
      <c r="AB560" s="30">
        <f t="shared" si="146"/>
        <v>57000</v>
      </c>
      <c r="AC560" s="30">
        <f t="shared" si="155"/>
        <v>0.10526315789473684</v>
      </c>
      <c r="AD560" s="31">
        <f t="shared" si="156"/>
        <v>13.263157894736841</v>
      </c>
      <c r="AE560" s="31">
        <f t="shared" si="157"/>
        <v>14.94736842105263</v>
      </c>
      <c r="AG560" s="30">
        <f t="shared" si="147"/>
        <v>352000</v>
      </c>
      <c r="AH560" s="30">
        <f t="shared" si="158"/>
        <v>1.7045454545454544E-2</v>
      </c>
      <c r="AI560" s="31">
        <f t="shared" si="159"/>
        <v>2.1477272727272725</v>
      </c>
      <c r="AJ560" s="31">
        <f t="shared" si="160"/>
        <v>2.4204545454545454</v>
      </c>
      <c r="AK560" s="30">
        <f>IF(W560="si",($S560*'COSTOS DE CREDITOS'!$C$27)/DATA!$G560,"")</f>
        <v>76.499005790240673</v>
      </c>
      <c r="AL560" s="90">
        <f>IF(W560="si",'COSTOS DE CREDITOS'!$C$35,"")</f>
        <v>20.421138461538462</v>
      </c>
      <c r="AM560" s="30">
        <f t="shared" si="148"/>
        <v>600</v>
      </c>
      <c r="AN560" s="30">
        <f t="shared" si="149"/>
        <v>1009.8833197679933</v>
      </c>
      <c r="AO560" s="30">
        <f t="shared" si="150"/>
        <v>1706.8034640197725</v>
      </c>
      <c r="AP560" s="30">
        <f t="shared" si="151"/>
        <v>-456.47151175970725</v>
      </c>
      <c r="AQ560" s="19">
        <f t="shared" si="152"/>
        <v>-0.36508025803435806</v>
      </c>
    </row>
    <row r="561" spans="1:43" x14ac:dyDescent="0.2">
      <c r="A561" s="23" t="s">
        <v>5665</v>
      </c>
      <c r="B561" s="6" t="s">
        <v>5669</v>
      </c>
      <c r="C561" s="6" t="s">
        <v>5670</v>
      </c>
      <c r="D561" s="2">
        <v>145952</v>
      </c>
      <c r="E561" s="2">
        <v>146413</v>
      </c>
      <c r="F561" s="3" t="s">
        <v>720</v>
      </c>
      <c r="G561" s="2">
        <v>7</v>
      </c>
      <c r="H561" s="2">
        <v>146420</v>
      </c>
      <c r="I561" s="3" t="s">
        <v>756</v>
      </c>
      <c r="J561" s="15">
        <v>44995</v>
      </c>
      <c r="K561" s="24">
        <v>1108166334</v>
      </c>
      <c r="L561" s="15">
        <v>45000</v>
      </c>
      <c r="M561" s="15">
        <v>45016</v>
      </c>
      <c r="N561" s="15"/>
      <c r="O561" s="26">
        <f>VLOOKUP(D561,quash!A$2:$I$7791,9,FALSE)</f>
        <v>4</v>
      </c>
      <c r="P561" s="7">
        <v>14000</v>
      </c>
      <c r="Q561" s="26">
        <v>126</v>
      </c>
      <c r="R561" s="19">
        <v>5.4021157160757644E-2</v>
      </c>
      <c r="S561" s="93">
        <v>26</v>
      </c>
      <c r="T561" s="7">
        <v>6000</v>
      </c>
      <c r="U561" s="2">
        <v>142</v>
      </c>
      <c r="V561" s="11">
        <v>1503.37</v>
      </c>
      <c r="W561" s="14" t="s">
        <v>5281</v>
      </c>
      <c r="X561" s="18">
        <v>0.83168611337200116</v>
      </c>
      <c r="Y561" s="9">
        <v>4990.1166802320067</v>
      </c>
      <c r="Z561" s="19">
        <f t="shared" si="145"/>
        <v>-0.16831388662799884</v>
      </c>
      <c r="AA561" s="25">
        <v>1250.3319522600652</v>
      </c>
      <c r="AB561" s="30">
        <f t="shared" si="146"/>
        <v>225000</v>
      </c>
      <c r="AC561" s="30">
        <f t="shared" si="155"/>
        <v>2.6666666666666668E-2</v>
      </c>
      <c r="AD561" s="31">
        <f t="shared" si="156"/>
        <v>3.3600000000000003</v>
      </c>
      <c r="AE561" s="31">
        <f t="shared" si="157"/>
        <v>3.7866666666666671</v>
      </c>
      <c r="AG561" s="30">
        <f t="shared" si="147"/>
        <v>927000</v>
      </c>
      <c r="AH561" s="30">
        <f t="shared" si="158"/>
        <v>6.4724919093851136E-3</v>
      </c>
      <c r="AI561" s="31">
        <f t="shared" si="159"/>
        <v>0.81553398058252435</v>
      </c>
      <c r="AJ561" s="31">
        <f t="shared" si="160"/>
        <v>0.91909385113268616</v>
      </c>
      <c r="AK561" s="30">
        <f>IF(W561="si",($S561*'COSTOS DE CREDITOS'!$C$27)/DATA!$G561,"")</f>
        <v>76.499005790240673</v>
      </c>
      <c r="AL561" s="90">
        <f>IF(W561="si",'COSTOS DE CREDITOS'!$C$35,"")</f>
        <v>20.421138461538462</v>
      </c>
      <c r="AM561" s="30">
        <f t="shared" si="148"/>
        <v>600</v>
      </c>
      <c r="AN561" s="30">
        <f t="shared" si="149"/>
        <v>1009.8833197679933</v>
      </c>
      <c r="AO561" s="30">
        <f t="shared" si="150"/>
        <v>1706.8034640197725</v>
      </c>
      <c r="AP561" s="30">
        <f t="shared" si="151"/>
        <v>-456.47151175970725</v>
      </c>
      <c r="AQ561" s="19">
        <f t="shared" si="152"/>
        <v>-0.36508025803435806</v>
      </c>
    </row>
    <row r="562" spans="1:43" x14ac:dyDescent="0.2">
      <c r="A562" s="23" t="s">
        <v>5665</v>
      </c>
      <c r="B562" s="6" t="s">
        <v>5674</v>
      </c>
      <c r="C562" s="6" t="s">
        <v>5670</v>
      </c>
      <c r="D562" s="4">
        <v>145146</v>
      </c>
      <c r="E562" s="4">
        <v>146403</v>
      </c>
      <c r="F562" s="5" t="s">
        <v>757</v>
      </c>
      <c r="G562" s="2">
        <v>7</v>
      </c>
      <c r="H562" s="4">
        <v>146404</v>
      </c>
      <c r="I562" s="5" t="s">
        <v>758</v>
      </c>
      <c r="J562" s="15">
        <v>44986</v>
      </c>
      <c r="K562" s="24">
        <v>1102682553</v>
      </c>
      <c r="L562" s="15">
        <v>45000</v>
      </c>
      <c r="M562" s="15">
        <v>45016</v>
      </c>
      <c r="N562" s="15"/>
      <c r="O562" s="26">
        <f>VLOOKUP(D562,quash!A$2:$I$7791,9,FALSE)</f>
        <v>1</v>
      </c>
      <c r="P562" s="7">
        <v>12000</v>
      </c>
      <c r="Q562" s="26">
        <v>122</v>
      </c>
      <c r="R562" s="19">
        <v>4.6603438441845293E-2</v>
      </c>
      <c r="S562" s="93">
        <v>26</v>
      </c>
      <c r="T562" s="8">
        <v>8000</v>
      </c>
      <c r="U562" s="4">
        <v>142</v>
      </c>
      <c r="V562" s="10">
        <v>2013.74</v>
      </c>
      <c r="W562" s="14" t="s">
        <v>5281</v>
      </c>
      <c r="X562" s="18">
        <v>0.54868247079051757</v>
      </c>
      <c r="Y562" s="9">
        <v>4389.4597663241402</v>
      </c>
      <c r="Z562" s="19">
        <f t="shared" si="145"/>
        <v>-0.45131752920948243</v>
      </c>
      <c r="AA562" s="25">
        <v>1104.9038387296969</v>
      </c>
      <c r="AB562" s="30">
        <f t="shared" si="146"/>
        <v>752000</v>
      </c>
      <c r="AC562" s="30">
        <f t="shared" si="155"/>
        <v>1.0638297872340425E-2</v>
      </c>
      <c r="AD562" s="31">
        <f t="shared" si="156"/>
        <v>1.2978723404255319</v>
      </c>
      <c r="AE562" s="31">
        <f t="shared" si="157"/>
        <v>1.5106382978723405</v>
      </c>
      <c r="AG562" s="30">
        <f t="shared" si="147"/>
        <v>2427000</v>
      </c>
      <c r="AH562" s="30">
        <f t="shared" si="158"/>
        <v>3.296250515039143E-3</v>
      </c>
      <c r="AI562" s="31">
        <f t="shared" si="159"/>
        <v>0.40214256283477545</v>
      </c>
      <c r="AJ562" s="31">
        <f t="shared" si="160"/>
        <v>0.4680675731355583</v>
      </c>
      <c r="AK562" s="30">
        <f>IF(W562="si",($S562*'COSTOS DE CREDITOS'!$C$27)/DATA!$G562,"")</f>
        <v>76.499005790240673</v>
      </c>
      <c r="AL562" s="90">
        <f>IF(W562="si",'COSTOS DE CREDITOS'!$C$35,"")</f>
        <v>20.421138461538462</v>
      </c>
      <c r="AM562" s="30">
        <f t="shared" si="148"/>
        <v>800</v>
      </c>
      <c r="AN562" s="30">
        <f t="shared" si="149"/>
        <v>3610.5402336758598</v>
      </c>
      <c r="AO562" s="30">
        <f t="shared" si="150"/>
        <v>4507.4603779276385</v>
      </c>
      <c r="AP562" s="30">
        <f t="shared" si="151"/>
        <v>-3402.5565391979417</v>
      </c>
      <c r="AQ562" s="19">
        <f t="shared" si="152"/>
        <v>-3.0795046771761116</v>
      </c>
    </row>
    <row r="563" spans="1:43" x14ac:dyDescent="0.2">
      <c r="A563" s="23" t="s">
        <v>5665</v>
      </c>
      <c r="B563" s="6" t="s">
        <v>5669</v>
      </c>
      <c r="C563" s="6" t="s">
        <v>5670</v>
      </c>
      <c r="D563" s="4">
        <v>146105</v>
      </c>
      <c r="E563" s="4">
        <v>146594</v>
      </c>
      <c r="F563" s="5" t="s">
        <v>759</v>
      </c>
      <c r="G563" s="2">
        <v>7</v>
      </c>
      <c r="H563" s="4">
        <v>146595</v>
      </c>
      <c r="I563" s="5" t="s">
        <v>760</v>
      </c>
      <c r="J563" s="15">
        <v>44998</v>
      </c>
      <c r="K563" s="24">
        <v>1109286620</v>
      </c>
      <c r="L563" s="15">
        <v>45001</v>
      </c>
      <c r="M563" s="15">
        <v>45016</v>
      </c>
      <c r="N563" s="15"/>
      <c r="O563" s="26">
        <f>VLOOKUP(D563,quash!A$2:$I$7791,9,FALSE)</f>
        <v>1</v>
      </c>
      <c r="P563" s="7">
        <v>10000</v>
      </c>
      <c r="Q563" s="26">
        <v>110</v>
      </c>
      <c r="R563" s="19">
        <v>3.3741050530766099E-2</v>
      </c>
      <c r="S563" s="26">
        <v>16</v>
      </c>
      <c r="T563" s="8">
        <v>5000</v>
      </c>
      <c r="U563" s="4">
        <v>147</v>
      </c>
      <c r="V563" s="10">
        <v>1303.3399999999999</v>
      </c>
      <c r="W563" s="14" t="s">
        <v>5281</v>
      </c>
      <c r="X563" s="18">
        <v>1</v>
      </c>
      <c r="Y563" s="9">
        <v>5000</v>
      </c>
      <c r="Z563" s="19">
        <f t="shared" si="145"/>
        <v>0</v>
      </c>
      <c r="AA563" s="25">
        <v>1303.3399999999999</v>
      </c>
      <c r="AB563" s="30">
        <f t="shared" si="146"/>
        <v>752000</v>
      </c>
      <c r="AC563" s="30">
        <f t="shared" si="155"/>
        <v>6.648936170212766E-3</v>
      </c>
      <c r="AD563" s="31">
        <f t="shared" si="156"/>
        <v>0.7313829787234043</v>
      </c>
      <c r="AE563" s="31">
        <f t="shared" si="157"/>
        <v>0.97739361702127658</v>
      </c>
      <c r="AG563" s="30">
        <f t="shared" si="147"/>
        <v>2427000</v>
      </c>
      <c r="AH563" s="30">
        <f t="shared" si="158"/>
        <v>2.0601565718994645E-3</v>
      </c>
      <c r="AI563" s="31">
        <f t="shared" si="159"/>
        <v>0.2266172229089411</v>
      </c>
      <c r="AJ563" s="31">
        <f t="shared" si="160"/>
        <v>0.30284301606922126</v>
      </c>
      <c r="AK563" s="30">
        <f>IF(W563="si",($S563*'COSTOS DE CREDITOS'!$C$27)/DATA!$G563,"")</f>
        <v>47.07631125553273</v>
      </c>
      <c r="AL563" s="90">
        <f>IF(W563="si",'COSTOS DE CREDITOS'!$C$35,"")</f>
        <v>20.421138461538462</v>
      </c>
      <c r="AM563" s="30">
        <f t="shared" si="148"/>
        <v>307.69230769230774</v>
      </c>
      <c r="AN563" s="30">
        <f t="shared" si="149"/>
        <v>0</v>
      </c>
      <c r="AO563" s="30">
        <f t="shared" si="150"/>
        <v>375.1897574093789</v>
      </c>
      <c r="AP563" s="30">
        <f t="shared" si="151"/>
        <v>928.15024259062102</v>
      </c>
      <c r="AQ563" s="19">
        <f t="shared" si="152"/>
        <v>0.71213209338363059</v>
      </c>
    </row>
    <row r="564" spans="1:43" x14ac:dyDescent="0.2">
      <c r="A564" s="23" t="s">
        <v>5665</v>
      </c>
      <c r="B564" s="6" t="s">
        <v>5671</v>
      </c>
      <c r="C564" s="6" t="s">
        <v>5670</v>
      </c>
      <c r="D564" s="4">
        <v>144318</v>
      </c>
      <c r="E564" s="4">
        <v>146617</v>
      </c>
      <c r="F564" s="5" t="s">
        <v>761</v>
      </c>
      <c r="G564" s="2">
        <v>7</v>
      </c>
      <c r="H564" s="4">
        <v>146618</v>
      </c>
      <c r="I564" s="5" t="s">
        <v>762</v>
      </c>
      <c r="J564" s="15">
        <v>44981</v>
      </c>
      <c r="K564" s="24">
        <v>1098167288</v>
      </c>
      <c r="L564" s="15">
        <v>45001</v>
      </c>
      <c r="M564" s="15">
        <v>45016</v>
      </c>
      <c r="N564" s="15"/>
      <c r="O564" s="26">
        <f>VLOOKUP(D564,quash!A$2:$I$7791,9,FALSE)</f>
        <v>4</v>
      </c>
      <c r="P564" s="7">
        <v>5000</v>
      </c>
      <c r="Q564" s="26">
        <v>147</v>
      </c>
      <c r="R564" s="19">
        <v>0.11226939921536</v>
      </c>
      <c r="S564" s="26">
        <v>16</v>
      </c>
      <c r="T564" s="8">
        <v>5000</v>
      </c>
      <c r="U564" s="4">
        <v>147</v>
      </c>
      <c r="V564" s="10">
        <v>1303.3399999999999</v>
      </c>
      <c r="W564" s="14" t="s">
        <v>5281</v>
      </c>
      <c r="X564" s="18">
        <v>1</v>
      </c>
      <c r="Y564" s="9">
        <v>5000</v>
      </c>
      <c r="Z564" s="19">
        <f t="shared" si="145"/>
        <v>0</v>
      </c>
      <c r="AA564" s="25">
        <v>1303.3399999999999</v>
      </c>
      <c r="AB564" s="30">
        <f t="shared" si="146"/>
        <v>225000</v>
      </c>
      <c r="AC564" s="30">
        <f t="shared" si="155"/>
        <v>2.2222222222222223E-2</v>
      </c>
      <c r="AD564" s="31">
        <f t="shared" si="156"/>
        <v>3.2666666666666666</v>
      </c>
      <c r="AE564" s="31">
        <f t="shared" si="157"/>
        <v>3.2666666666666666</v>
      </c>
      <c r="AG564" s="30">
        <f t="shared" si="147"/>
        <v>927000</v>
      </c>
      <c r="AH564" s="30">
        <f t="shared" si="158"/>
        <v>5.3937432578209281E-3</v>
      </c>
      <c r="AI564" s="31">
        <f t="shared" si="159"/>
        <v>0.79288025889967639</v>
      </c>
      <c r="AJ564" s="31">
        <f t="shared" si="160"/>
        <v>0.79288025889967639</v>
      </c>
      <c r="AK564" s="30">
        <f>IF(W564="si",($S564*'COSTOS DE CREDITOS'!$C$27)/DATA!$G564,"")</f>
        <v>47.07631125553273</v>
      </c>
      <c r="AL564" s="90">
        <f>IF(W564="si",'COSTOS DE CREDITOS'!$C$35,"")</f>
        <v>20.421138461538462</v>
      </c>
      <c r="AM564" s="30">
        <f t="shared" si="148"/>
        <v>307.69230769230774</v>
      </c>
      <c r="AN564" s="30">
        <f t="shared" si="149"/>
        <v>0</v>
      </c>
      <c r="AO564" s="30">
        <f t="shared" si="150"/>
        <v>375.1897574093789</v>
      </c>
      <c r="AP564" s="30">
        <f t="shared" si="151"/>
        <v>928.15024259062102</v>
      </c>
      <c r="AQ564" s="19">
        <f t="shared" si="152"/>
        <v>0.71213209338363059</v>
      </c>
    </row>
    <row r="565" spans="1:43" x14ac:dyDescent="0.2">
      <c r="A565" s="23" t="s">
        <v>5665</v>
      </c>
      <c r="B565" s="6" t="s">
        <v>5674</v>
      </c>
      <c r="C565" s="6" t="s">
        <v>5670</v>
      </c>
      <c r="D565" s="2">
        <v>145147</v>
      </c>
      <c r="E565" s="2">
        <v>146403</v>
      </c>
      <c r="F565" s="3" t="s">
        <v>757</v>
      </c>
      <c r="G565" s="2">
        <v>7</v>
      </c>
      <c r="H565" s="2">
        <v>146405</v>
      </c>
      <c r="I565" s="3" t="s">
        <v>763</v>
      </c>
      <c r="J565" s="15">
        <v>44986</v>
      </c>
      <c r="K565" s="24">
        <v>1102683010</v>
      </c>
      <c r="L565" s="15">
        <v>45000</v>
      </c>
      <c r="M565" s="15">
        <v>45016</v>
      </c>
      <c r="N565" s="15"/>
      <c r="O565" s="26">
        <f>VLOOKUP(D565,quash!A$2:$I$7791,9,FALSE)</f>
        <v>4</v>
      </c>
      <c r="P565" s="7">
        <v>12000</v>
      </c>
      <c r="Q565" s="26">
        <v>122</v>
      </c>
      <c r="R565" s="19">
        <v>4.6603438441845293E-2</v>
      </c>
      <c r="S565" s="93">
        <v>26</v>
      </c>
      <c r="T565" s="7">
        <v>8000</v>
      </c>
      <c r="U565" s="2">
        <v>142</v>
      </c>
      <c r="V565" s="11">
        <v>2013.74</v>
      </c>
      <c r="W565" s="14" t="s">
        <v>5281</v>
      </c>
      <c r="X565" s="18">
        <v>0.54868247079051757</v>
      </c>
      <c r="Y565" s="9">
        <v>4389.4597663241402</v>
      </c>
      <c r="Z565" s="19">
        <f t="shared" si="145"/>
        <v>-0.45131752920948243</v>
      </c>
      <c r="AA565" s="25">
        <v>1104.9038387296969</v>
      </c>
      <c r="AB565" s="30">
        <f t="shared" si="146"/>
        <v>225000</v>
      </c>
      <c r="AC565" s="30">
        <f t="shared" si="155"/>
        <v>3.5555555555555556E-2</v>
      </c>
      <c r="AD565" s="31">
        <f t="shared" si="156"/>
        <v>4.3377777777777782</v>
      </c>
      <c r="AE565" s="31">
        <f t="shared" si="157"/>
        <v>5.0488888888888885</v>
      </c>
      <c r="AG565" s="30">
        <f t="shared" si="147"/>
        <v>927000</v>
      </c>
      <c r="AH565" s="30">
        <f t="shared" si="158"/>
        <v>8.6299892125134836E-3</v>
      </c>
      <c r="AI565" s="31">
        <f t="shared" si="159"/>
        <v>1.0528586839266449</v>
      </c>
      <c r="AJ565" s="31">
        <f t="shared" si="160"/>
        <v>1.2254584681769147</v>
      </c>
      <c r="AK565" s="30">
        <f>IF(W565="si",($S565*'COSTOS DE CREDITOS'!$C$27)/DATA!$G565,"")</f>
        <v>76.499005790240673</v>
      </c>
      <c r="AL565" s="90">
        <f>IF(W565="si",'COSTOS DE CREDITOS'!$C$35,"")</f>
        <v>20.421138461538462</v>
      </c>
      <c r="AM565" s="30">
        <f t="shared" si="148"/>
        <v>800</v>
      </c>
      <c r="AN565" s="30">
        <f t="shared" si="149"/>
        <v>3610.5402336758598</v>
      </c>
      <c r="AO565" s="30">
        <f t="shared" si="150"/>
        <v>4507.4603779276385</v>
      </c>
      <c r="AP565" s="30">
        <f t="shared" si="151"/>
        <v>-3402.5565391979417</v>
      </c>
      <c r="AQ565" s="19">
        <f t="shared" si="152"/>
        <v>-3.0795046771761116</v>
      </c>
    </row>
    <row r="566" spans="1:43" x14ac:dyDescent="0.2">
      <c r="A566" s="23" t="s">
        <v>5665</v>
      </c>
      <c r="B566" s="6" t="s">
        <v>5674</v>
      </c>
      <c r="C566" s="6" t="s">
        <v>5670</v>
      </c>
      <c r="D566" s="2">
        <v>145186</v>
      </c>
      <c r="E566" s="2">
        <v>146403</v>
      </c>
      <c r="F566" s="3" t="s">
        <v>757</v>
      </c>
      <c r="G566" s="2">
        <v>7</v>
      </c>
      <c r="H566" s="2">
        <v>146406</v>
      </c>
      <c r="I566" s="3" t="s">
        <v>764</v>
      </c>
      <c r="J566" s="15">
        <v>44987</v>
      </c>
      <c r="K566" s="24">
        <v>1102957081</v>
      </c>
      <c r="L566" s="15">
        <v>45000</v>
      </c>
      <c r="M566" s="15">
        <v>45016</v>
      </c>
      <c r="N566" s="15"/>
      <c r="O566" s="26">
        <f>VLOOKUP(D566,quash!A$2:$I$7791,9,FALSE)</f>
        <v>1</v>
      </c>
      <c r="P566" s="7">
        <v>12000</v>
      </c>
      <c r="Q566" s="26">
        <v>122</v>
      </c>
      <c r="R566" s="19">
        <v>4.6603438441845293E-2</v>
      </c>
      <c r="S566" s="93">
        <v>26</v>
      </c>
      <c r="T566" s="7">
        <v>8000</v>
      </c>
      <c r="U566" s="2">
        <v>142</v>
      </c>
      <c r="V566" s="11">
        <v>2013.74</v>
      </c>
      <c r="W566" s="14" t="s">
        <v>5281</v>
      </c>
      <c r="X566" s="18">
        <v>0.54868247079051757</v>
      </c>
      <c r="Y566" s="9">
        <v>4389.4597663241402</v>
      </c>
      <c r="Z566" s="19">
        <f t="shared" si="145"/>
        <v>-0.45131752920948243</v>
      </c>
      <c r="AA566" s="25">
        <v>1104.9038387296969</v>
      </c>
      <c r="AB566" s="30">
        <f t="shared" si="146"/>
        <v>752000</v>
      </c>
      <c r="AC566" s="30">
        <f t="shared" si="155"/>
        <v>1.0638297872340425E-2</v>
      </c>
      <c r="AD566" s="31">
        <f t="shared" si="156"/>
        <v>1.2978723404255319</v>
      </c>
      <c r="AE566" s="31">
        <f t="shared" si="157"/>
        <v>1.5106382978723405</v>
      </c>
      <c r="AG566" s="30">
        <f t="shared" si="147"/>
        <v>2427000</v>
      </c>
      <c r="AH566" s="30">
        <f t="shared" si="158"/>
        <v>3.296250515039143E-3</v>
      </c>
      <c r="AI566" s="31">
        <f t="shared" si="159"/>
        <v>0.40214256283477545</v>
      </c>
      <c r="AJ566" s="31">
        <f t="shared" si="160"/>
        <v>0.4680675731355583</v>
      </c>
      <c r="AK566" s="30">
        <f>IF(W566="si",($S566*'COSTOS DE CREDITOS'!$C$27)/DATA!$G566,"")</f>
        <v>76.499005790240673</v>
      </c>
      <c r="AL566" s="90">
        <f>IF(W566="si",'COSTOS DE CREDITOS'!$C$35,"")</f>
        <v>20.421138461538462</v>
      </c>
      <c r="AM566" s="30">
        <f t="shared" si="148"/>
        <v>800</v>
      </c>
      <c r="AN566" s="30">
        <f t="shared" si="149"/>
        <v>3610.5402336758598</v>
      </c>
      <c r="AO566" s="30">
        <f t="shared" si="150"/>
        <v>4507.4603779276385</v>
      </c>
      <c r="AP566" s="30">
        <f t="shared" si="151"/>
        <v>-3402.5565391979417</v>
      </c>
      <c r="AQ566" s="19">
        <f t="shared" si="152"/>
        <v>-3.0795046771761116</v>
      </c>
    </row>
    <row r="567" spans="1:43" x14ac:dyDescent="0.2">
      <c r="A567" s="23" t="s">
        <v>5665</v>
      </c>
      <c r="B567" s="6" t="s">
        <v>5674</v>
      </c>
      <c r="C567" s="6" t="s">
        <v>5670</v>
      </c>
      <c r="D567" s="2">
        <v>145188</v>
      </c>
      <c r="E567" s="2">
        <v>146403</v>
      </c>
      <c r="F567" s="3" t="s">
        <v>757</v>
      </c>
      <c r="G567" s="2">
        <v>7</v>
      </c>
      <c r="H567" s="2">
        <v>146407</v>
      </c>
      <c r="I567" s="3" t="s">
        <v>765</v>
      </c>
      <c r="J567" s="15">
        <v>44987</v>
      </c>
      <c r="K567" s="24">
        <v>1102961147</v>
      </c>
      <c r="L567" s="15">
        <v>45000</v>
      </c>
      <c r="M567" s="15">
        <v>45016</v>
      </c>
      <c r="N567" s="15"/>
      <c r="O567" s="26">
        <f>VLOOKUP(D567,quash!A$2:$I$7791,9,FALSE)</f>
        <v>5</v>
      </c>
      <c r="P567" s="7">
        <v>12000</v>
      </c>
      <c r="Q567" s="26">
        <v>122</v>
      </c>
      <c r="R567" s="19">
        <v>4.6603438441845293E-2</v>
      </c>
      <c r="S567" s="93">
        <v>26</v>
      </c>
      <c r="T567" s="7">
        <v>8000</v>
      </c>
      <c r="U567" s="2">
        <v>142</v>
      </c>
      <c r="V567" s="11">
        <v>2013.74</v>
      </c>
      <c r="W567" s="14" t="s">
        <v>5281</v>
      </c>
      <c r="X567" s="18">
        <v>0.54868247079051757</v>
      </c>
      <c r="Y567" s="9">
        <v>4389.4597663241402</v>
      </c>
      <c r="Z567" s="19">
        <f t="shared" si="145"/>
        <v>-0.45131752920948243</v>
      </c>
      <c r="AA567" s="25">
        <v>1104.9038387296969</v>
      </c>
      <c r="AB567" s="30">
        <f t="shared" si="146"/>
        <v>57000</v>
      </c>
      <c r="AC567" s="30">
        <f t="shared" si="155"/>
        <v>0.14035087719298245</v>
      </c>
      <c r="AD567" s="31">
        <f t="shared" si="156"/>
        <v>17.12280701754386</v>
      </c>
      <c r="AE567" s="31">
        <f t="shared" si="157"/>
        <v>19.929824561403507</v>
      </c>
      <c r="AG567" s="30">
        <f t="shared" si="147"/>
        <v>352000</v>
      </c>
      <c r="AH567" s="30">
        <f t="shared" si="158"/>
        <v>2.2727272727272728E-2</v>
      </c>
      <c r="AI567" s="31">
        <f t="shared" si="159"/>
        <v>2.7727272727272729</v>
      </c>
      <c r="AJ567" s="31">
        <f t="shared" si="160"/>
        <v>3.2272727272727275</v>
      </c>
      <c r="AK567" s="30">
        <f>IF(W567="si",($S567*'COSTOS DE CREDITOS'!$C$27)/DATA!$G567,"")</f>
        <v>76.499005790240673</v>
      </c>
      <c r="AL567" s="90">
        <f>IF(W567="si",'COSTOS DE CREDITOS'!$C$35,"")</f>
        <v>20.421138461538462</v>
      </c>
      <c r="AM567" s="30">
        <f t="shared" si="148"/>
        <v>800</v>
      </c>
      <c r="AN567" s="30">
        <f t="shared" si="149"/>
        <v>3610.5402336758598</v>
      </c>
      <c r="AO567" s="30">
        <f t="shared" si="150"/>
        <v>4507.4603779276385</v>
      </c>
      <c r="AP567" s="30">
        <f t="shared" si="151"/>
        <v>-3402.5565391979417</v>
      </c>
      <c r="AQ567" s="19">
        <f t="shared" si="152"/>
        <v>-3.0795046771761116</v>
      </c>
    </row>
    <row r="568" spans="1:43" x14ac:dyDescent="0.2">
      <c r="A568" s="23" t="s">
        <v>5665</v>
      </c>
      <c r="B568" s="6" t="s">
        <v>5674</v>
      </c>
      <c r="C568" s="6" t="s">
        <v>5670</v>
      </c>
      <c r="D568" s="2">
        <v>145807</v>
      </c>
      <c r="E568" s="2">
        <v>146403</v>
      </c>
      <c r="F568" s="3" t="s">
        <v>757</v>
      </c>
      <c r="G568" s="2">
        <v>7</v>
      </c>
      <c r="H568" s="2">
        <v>146408</v>
      </c>
      <c r="I568" s="3" t="s">
        <v>766</v>
      </c>
      <c r="J568" s="15">
        <v>44994</v>
      </c>
      <c r="K568" s="24">
        <v>1107445043</v>
      </c>
      <c r="L568" s="15">
        <v>45000</v>
      </c>
      <c r="M568" s="15">
        <v>45016</v>
      </c>
      <c r="N568" s="15"/>
      <c r="O568" s="26">
        <f>VLOOKUP(D568,quash!A$2:$I$7791,9,FALSE)</f>
        <v>1</v>
      </c>
      <c r="P568" s="7">
        <v>12000</v>
      </c>
      <c r="Q568" s="26">
        <v>122</v>
      </c>
      <c r="R568" s="19">
        <v>4.6603438441845293E-2</v>
      </c>
      <c r="S568" s="93">
        <v>26</v>
      </c>
      <c r="T568" s="7">
        <v>8000</v>
      </c>
      <c r="U568" s="2">
        <v>142</v>
      </c>
      <c r="V568" s="11">
        <v>2013.74</v>
      </c>
      <c r="W568" s="14" t="s">
        <v>5281</v>
      </c>
      <c r="X568" s="18">
        <v>0.54868247079051757</v>
      </c>
      <c r="Y568" s="9">
        <v>4389.4597663241402</v>
      </c>
      <c r="Z568" s="19">
        <f t="shared" si="145"/>
        <v>-0.45131752920948243</v>
      </c>
      <c r="AA568" s="25">
        <v>1104.9038387296969</v>
      </c>
      <c r="AB568" s="30">
        <f t="shared" si="146"/>
        <v>752000</v>
      </c>
      <c r="AC568" s="30">
        <f t="shared" si="155"/>
        <v>1.0638297872340425E-2</v>
      </c>
      <c r="AD568" s="31">
        <f t="shared" si="156"/>
        <v>1.2978723404255319</v>
      </c>
      <c r="AE568" s="31">
        <f t="shared" si="157"/>
        <v>1.5106382978723405</v>
      </c>
      <c r="AG568" s="30">
        <f t="shared" si="147"/>
        <v>2427000</v>
      </c>
      <c r="AH568" s="30">
        <f t="shared" si="158"/>
        <v>3.296250515039143E-3</v>
      </c>
      <c r="AI568" s="31">
        <f t="shared" si="159"/>
        <v>0.40214256283477545</v>
      </c>
      <c r="AJ568" s="31">
        <f t="shared" si="160"/>
        <v>0.4680675731355583</v>
      </c>
      <c r="AK568" s="30">
        <f>IF(W568="si",($S568*'COSTOS DE CREDITOS'!$C$27)/DATA!$G568,"")</f>
        <v>76.499005790240673</v>
      </c>
      <c r="AL568" s="90">
        <f>IF(W568="si",'COSTOS DE CREDITOS'!$C$35,"")</f>
        <v>20.421138461538462</v>
      </c>
      <c r="AM568" s="30">
        <f t="shared" si="148"/>
        <v>800</v>
      </c>
      <c r="AN568" s="30">
        <f t="shared" si="149"/>
        <v>3610.5402336758598</v>
      </c>
      <c r="AO568" s="30">
        <f t="shared" si="150"/>
        <v>4507.4603779276385</v>
      </c>
      <c r="AP568" s="30">
        <f t="shared" si="151"/>
        <v>-3402.5565391979417</v>
      </c>
      <c r="AQ568" s="19">
        <f t="shared" si="152"/>
        <v>-3.0795046771761116</v>
      </c>
    </row>
    <row r="569" spans="1:43" x14ac:dyDescent="0.2">
      <c r="A569" s="23" t="s">
        <v>5665</v>
      </c>
      <c r="B569" s="6" t="s">
        <v>5674</v>
      </c>
      <c r="C569" s="6" t="s">
        <v>5670</v>
      </c>
      <c r="D569" s="2">
        <v>145202</v>
      </c>
      <c r="E569" s="2">
        <v>146403</v>
      </c>
      <c r="F569" s="3" t="s">
        <v>757</v>
      </c>
      <c r="G569" s="2">
        <v>7</v>
      </c>
      <c r="H569" s="2">
        <v>146410</v>
      </c>
      <c r="I569" s="3" t="s">
        <v>767</v>
      </c>
      <c r="J569" s="15">
        <v>44987</v>
      </c>
      <c r="K569" s="24">
        <v>1102984358</v>
      </c>
      <c r="L569" s="15">
        <v>45000</v>
      </c>
      <c r="M569" s="15">
        <v>45016</v>
      </c>
      <c r="N569" s="15"/>
      <c r="O569" s="26">
        <f>VLOOKUP(D569,quash!A$2:$I$7791,9,FALSE)</f>
        <v>1</v>
      </c>
      <c r="P569" s="7">
        <v>13000</v>
      </c>
      <c r="Q569" s="26">
        <v>129</v>
      </c>
      <c r="R569" s="19">
        <v>5.5171297012124164E-2</v>
      </c>
      <c r="S569" s="93">
        <v>26</v>
      </c>
      <c r="T569" s="7">
        <v>5000</v>
      </c>
      <c r="U569" s="2">
        <v>147</v>
      </c>
      <c r="V569" s="11">
        <v>1303.3399999999999</v>
      </c>
      <c r="W569" s="14" t="s">
        <v>5281</v>
      </c>
      <c r="X569" s="18">
        <v>0.54868247079051757</v>
      </c>
      <c r="Y569" s="9">
        <v>2743.4123539525881</v>
      </c>
      <c r="Z569" s="19">
        <f t="shared" si="145"/>
        <v>-0.45131752920948243</v>
      </c>
      <c r="AA569" s="25">
        <v>715.11981148011319</v>
      </c>
      <c r="AB569" s="30">
        <f t="shared" si="146"/>
        <v>752000</v>
      </c>
      <c r="AC569" s="30">
        <f t="shared" si="155"/>
        <v>6.648936170212766E-3</v>
      </c>
      <c r="AD569" s="31">
        <f t="shared" si="156"/>
        <v>0.85771276595744683</v>
      </c>
      <c r="AE569" s="31">
        <f t="shared" si="157"/>
        <v>0.97739361702127658</v>
      </c>
      <c r="AG569" s="30">
        <f t="shared" si="147"/>
        <v>2427000</v>
      </c>
      <c r="AH569" s="30">
        <f t="shared" si="158"/>
        <v>2.0601565718994645E-3</v>
      </c>
      <c r="AI569" s="31">
        <f t="shared" si="159"/>
        <v>0.2657601977750309</v>
      </c>
      <c r="AJ569" s="31">
        <f t="shared" si="160"/>
        <v>0.30284301606922126</v>
      </c>
      <c r="AK569" s="30">
        <f>IF(W569="si",($S569*'COSTOS DE CREDITOS'!$C$27)/DATA!$G569,"")</f>
        <v>76.499005790240673</v>
      </c>
      <c r="AL569" s="90">
        <f>IF(W569="si",'COSTOS DE CREDITOS'!$C$35,"")</f>
        <v>20.421138461538462</v>
      </c>
      <c r="AM569" s="30">
        <f t="shared" si="148"/>
        <v>500</v>
      </c>
      <c r="AN569" s="30">
        <f t="shared" si="149"/>
        <v>2256.5876460474119</v>
      </c>
      <c r="AO569" s="30">
        <f t="shared" si="150"/>
        <v>2853.5077902991911</v>
      </c>
      <c r="AP569" s="30">
        <f t="shared" si="151"/>
        <v>-2138.3879788190779</v>
      </c>
      <c r="AQ569" s="19">
        <f t="shared" si="152"/>
        <v>-2.9902513459851821</v>
      </c>
    </row>
    <row r="570" spans="1:43" x14ac:dyDescent="0.2">
      <c r="A570" s="23" t="s">
        <v>5665</v>
      </c>
      <c r="B570" s="6" t="s">
        <v>5678</v>
      </c>
      <c r="C570" s="6" t="s">
        <v>5670</v>
      </c>
      <c r="D570" s="2">
        <v>146295</v>
      </c>
      <c r="E570" s="2">
        <v>146514</v>
      </c>
      <c r="F570" s="3" t="s">
        <v>768</v>
      </c>
      <c r="G570" s="2">
        <v>8</v>
      </c>
      <c r="H570" s="2">
        <v>146522</v>
      </c>
      <c r="I570" s="3" t="s">
        <v>769</v>
      </c>
      <c r="J570" s="15">
        <v>44999</v>
      </c>
      <c r="K570" s="24">
        <v>1110249242</v>
      </c>
      <c r="L570" s="15">
        <v>45001</v>
      </c>
      <c r="M570" s="15">
        <v>45016</v>
      </c>
      <c r="N570" s="15"/>
      <c r="O570" s="26">
        <f>VLOOKUP(D570,quash!A$2:$I$7791,9,FALSE)</f>
        <v>1</v>
      </c>
      <c r="P570" s="7">
        <v>10000</v>
      </c>
      <c r="Q570" s="26">
        <v>116</v>
      </c>
      <c r="R570" s="19">
        <v>2.9034343166993288E-2</v>
      </c>
      <c r="S570" s="93">
        <v>26</v>
      </c>
      <c r="T570" s="7">
        <v>8000</v>
      </c>
      <c r="U570" s="2">
        <v>142</v>
      </c>
      <c r="V570" s="11">
        <v>2013.74</v>
      </c>
      <c r="W570" s="14" t="s">
        <v>5281</v>
      </c>
      <c r="X570" s="18">
        <v>0.87617059479284587</v>
      </c>
      <c r="Y570" s="9">
        <v>7009.3647583427673</v>
      </c>
      <c r="Z570" s="19">
        <f t="shared" si="145"/>
        <v>-0.12382940520715413</v>
      </c>
      <c r="AA570" s="25">
        <v>1764.3797735581454</v>
      </c>
      <c r="AB570" s="30">
        <f t="shared" si="146"/>
        <v>752000</v>
      </c>
      <c r="AC570" s="30">
        <f t="shared" si="155"/>
        <v>1.0638297872340425E-2</v>
      </c>
      <c r="AD570" s="31">
        <f t="shared" si="156"/>
        <v>1.2340425531914894</v>
      </c>
      <c r="AE570" s="31">
        <f t="shared" si="157"/>
        <v>1.5106382978723405</v>
      </c>
      <c r="AG570" s="30">
        <f t="shared" si="147"/>
        <v>2427000</v>
      </c>
      <c r="AH570" s="30">
        <f t="shared" si="158"/>
        <v>3.296250515039143E-3</v>
      </c>
      <c r="AI570" s="31">
        <f t="shared" si="159"/>
        <v>0.3823650597445406</v>
      </c>
      <c r="AJ570" s="31">
        <f t="shared" si="160"/>
        <v>0.4680675731355583</v>
      </c>
      <c r="AK570" s="30">
        <f>IF(W570="si",($S570*'COSTOS DE CREDITOS'!$C$27)/DATA!$G570,"")</f>
        <v>66.936630066460594</v>
      </c>
      <c r="AL570" s="90">
        <f>IF(W570="si",'COSTOS DE CREDITOS'!$C$35,"")</f>
        <v>20.421138461538462</v>
      </c>
      <c r="AM570" s="30">
        <f t="shared" si="148"/>
        <v>800</v>
      </c>
      <c r="AN570" s="30">
        <f t="shared" si="149"/>
        <v>990.63524165723265</v>
      </c>
      <c r="AO570" s="30">
        <f t="shared" si="150"/>
        <v>1877.9930101852317</v>
      </c>
      <c r="AP570" s="30">
        <f t="shared" si="151"/>
        <v>-113.61323662708628</v>
      </c>
      <c r="AQ570" s="19">
        <f t="shared" si="152"/>
        <v>-6.4392733542828803E-2</v>
      </c>
    </row>
    <row r="571" spans="1:43" x14ac:dyDescent="0.2">
      <c r="A571" s="23" t="s">
        <v>5665</v>
      </c>
      <c r="B571" s="6" t="s">
        <v>5678</v>
      </c>
      <c r="C571" s="6" t="s">
        <v>5670</v>
      </c>
      <c r="D571" s="2">
        <v>146501</v>
      </c>
      <c r="E571" s="2">
        <v>146514</v>
      </c>
      <c r="F571" s="3" t="s">
        <v>768</v>
      </c>
      <c r="G571" s="2">
        <v>8</v>
      </c>
      <c r="H571" s="2">
        <v>146523</v>
      </c>
      <c r="I571" s="3" t="s">
        <v>770</v>
      </c>
      <c r="J571" s="15">
        <v>45000</v>
      </c>
      <c r="K571" s="24">
        <v>1110932852</v>
      </c>
      <c r="L571" s="15">
        <v>45001</v>
      </c>
      <c r="M571" s="15">
        <v>45016</v>
      </c>
      <c r="N571" s="15"/>
      <c r="O571" s="26">
        <f>VLOOKUP(D571,quash!A$2:$I$7791,9,FALSE)</f>
        <v>1</v>
      </c>
      <c r="P571" s="7">
        <v>10000</v>
      </c>
      <c r="Q571" s="26">
        <v>116</v>
      </c>
      <c r="R571" s="19">
        <v>3.3286601924359928E-2</v>
      </c>
      <c r="S571" s="93">
        <v>26</v>
      </c>
      <c r="T571" s="7">
        <v>5000</v>
      </c>
      <c r="U571" s="2">
        <v>147</v>
      </c>
      <c r="V571" s="11">
        <v>1303.3399999999999</v>
      </c>
      <c r="W571" s="14" t="s">
        <v>5281</v>
      </c>
      <c r="X571" s="18">
        <v>0.87617059479284587</v>
      </c>
      <c r="Y571" s="9">
        <v>4380.852973964229</v>
      </c>
      <c r="Z571" s="19">
        <f t="shared" si="145"/>
        <v>-0.12382940520715424</v>
      </c>
      <c r="AA571" s="25">
        <v>1141.9481830173077</v>
      </c>
      <c r="AB571" s="30">
        <f t="shared" si="146"/>
        <v>752000</v>
      </c>
      <c r="AC571" s="30">
        <f t="shared" si="155"/>
        <v>6.648936170212766E-3</v>
      </c>
      <c r="AD571" s="31">
        <f t="shared" si="156"/>
        <v>0.77127659574468088</v>
      </c>
      <c r="AE571" s="31">
        <f t="shared" si="157"/>
        <v>0.97739361702127658</v>
      </c>
      <c r="AG571" s="30">
        <f t="shared" si="147"/>
        <v>2427000</v>
      </c>
      <c r="AH571" s="30">
        <f t="shared" si="158"/>
        <v>2.0601565718994645E-3</v>
      </c>
      <c r="AI571" s="31">
        <f t="shared" si="159"/>
        <v>0.23897816234033789</v>
      </c>
      <c r="AJ571" s="31">
        <f t="shared" si="160"/>
        <v>0.30284301606922126</v>
      </c>
      <c r="AK571" s="30">
        <f>IF(W571="si",($S571*'COSTOS DE CREDITOS'!$C$27)/DATA!$G571,"")</f>
        <v>66.936630066460594</v>
      </c>
      <c r="AL571" s="90">
        <f>IF(W571="si",'COSTOS DE CREDITOS'!$C$35,"")</f>
        <v>20.421138461538462</v>
      </c>
      <c r="AM571" s="30">
        <f t="shared" si="148"/>
        <v>500</v>
      </c>
      <c r="AN571" s="30">
        <f t="shared" si="149"/>
        <v>619.14702603577098</v>
      </c>
      <c r="AO571" s="30">
        <f t="shared" si="150"/>
        <v>1206.50479456377</v>
      </c>
      <c r="AP571" s="30">
        <f t="shared" si="151"/>
        <v>-64.556611546462364</v>
      </c>
      <c r="AQ571" s="19">
        <f t="shared" si="152"/>
        <v>-5.6531997253927872E-2</v>
      </c>
    </row>
    <row r="572" spans="1:43" x14ac:dyDescent="0.2">
      <c r="A572" s="23" t="s">
        <v>5665</v>
      </c>
      <c r="B572" s="6" t="s">
        <v>5678</v>
      </c>
      <c r="C572" s="6" t="s">
        <v>5670</v>
      </c>
      <c r="D572" s="2">
        <v>146288</v>
      </c>
      <c r="E572" s="2">
        <v>146514</v>
      </c>
      <c r="F572" s="3" t="s">
        <v>768</v>
      </c>
      <c r="G572" s="2">
        <v>8</v>
      </c>
      <c r="H572" s="2">
        <v>146524</v>
      </c>
      <c r="I572" s="3" t="s">
        <v>771</v>
      </c>
      <c r="J572" s="15">
        <v>44999</v>
      </c>
      <c r="K572" s="24">
        <v>1110179990</v>
      </c>
      <c r="L572" s="15">
        <v>45001</v>
      </c>
      <c r="M572" s="15">
        <v>45016</v>
      </c>
      <c r="N572" s="15"/>
      <c r="O572" s="26">
        <f>VLOOKUP(D572,quash!A$2:$I$7791,9,FALSE)</f>
        <v>1</v>
      </c>
      <c r="P572" s="7">
        <v>10000</v>
      </c>
      <c r="Q572" s="26">
        <v>116</v>
      </c>
      <c r="R572" s="19">
        <v>3.3286601924359928E-2</v>
      </c>
      <c r="S572" s="93">
        <v>26</v>
      </c>
      <c r="T572" s="7">
        <v>5000</v>
      </c>
      <c r="U572" s="2">
        <v>147</v>
      </c>
      <c r="V572" s="11">
        <v>1303.3399999999999</v>
      </c>
      <c r="W572" s="14" t="s">
        <v>5281</v>
      </c>
      <c r="X572" s="18">
        <v>0.87617059479284587</v>
      </c>
      <c r="Y572" s="9">
        <v>4380.852973964229</v>
      </c>
      <c r="Z572" s="19">
        <f t="shared" si="145"/>
        <v>-0.12382940520715424</v>
      </c>
      <c r="AA572" s="25">
        <v>1141.9481830173077</v>
      </c>
      <c r="AB572" s="30">
        <f t="shared" si="146"/>
        <v>752000</v>
      </c>
      <c r="AC572" s="30">
        <f t="shared" si="155"/>
        <v>6.648936170212766E-3</v>
      </c>
      <c r="AD572" s="31">
        <f t="shared" si="156"/>
        <v>0.77127659574468088</v>
      </c>
      <c r="AE572" s="31">
        <f t="shared" si="157"/>
        <v>0.97739361702127658</v>
      </c>
      <c r="AG572" s="30">
        <f t="shared" si="147"/>
        <v>2427000</v>
      </c>
      <c r="AH572" s="30">
        <f t="shared" si="158"/>
        <v>2.0601565718994645E-3</v>
      </c>
      <c r="AI572" s="31">
        <f t="shared" si="159"/>
        <v>0.23897816234033789</v>
      </c>
      <c r="AJ572" s="31">
        <f t="shared" si="160"/>
        <v>0.30284301606922126</v>
      </c>
      <c r="AK572" s="30">
        <f>IF(W572="si",($S572*'COSTOS DE CREDITOS'!$C$27)/DATA!$G572,"")</f>
        <v>66.936630066460594</v>
      </c>
      <c r="AL572" s="90">
        <f>IF(W572="si",'COSTOS DE CREDITOS'!$C$35,"")</f>
        <v>20.421138461538462</v>
      </c>
      <c r="AM572" s="30">
        <f t="shared" si="148"/>
        <v>500</v>
      </c>
      <c r="AN572" s="30">
        <f t="shared" si="149"/>
        <v>619.14702603577098</v>
      </c>
      <c r="AO572" s="30">
        <f t="shared" si="150"/>
        <v>1206.50479456377</v>
      </c>
      <c r="AP572" s="30">
        <f t="shared" si="151"/>
        <v>-64.556611546462364</v>
      </c>
      <c r="AQ572" s="19">
        <f t="shared" si="152"/>
        <v>-5.6531997253927872E-2</v>
      </c>
    </row>
    <row r="573" spans="1:43" x14ac:dyDescent="0.2">
      <c r="A573" s="23" t="s">
        <v>5665</v>
      </c>
      <c r="B573" s="6" t="s">
        <v>5672</v>
      </c>
      <c r="C573" s="6" t="s">
        <v>5667</v>
      </c>
      <c r="D573" s="2">
        <v>146003</v>
      </c>
      <c r="E573" s="2">
        <v>146451</v>
      </c>
      <c r="F573" s="3" t="s">
        <v>772</v>
      </c>
      <c r="G573" s="2">
        <v>6</v>
      </c>
      <c r="H573" s="2">
        <v>146458</v>
      </c>
      <c r="I573" s="3" t="s">
        <v>773</v>
      </c>
      <c r="J573" s="15">
        <v>44996</v>
      </c>
      <c r="K573" s="24">
        <v>1108463467</v>
      </c>
      <c r="L573" s="15">
        <v>45001</v>
      </c>
      <c r="M573" s="15">
        <v>45016</v>
      </c>
      <c r="N573" s="15"/>
      <c r="O573" s="26">
        <f>VLOOKUP(D573,quash!A$2:$I$7791,9,FALSE)</f>
        <v>4</v>
      </c>
      <c r="P573" s="7">
        <v>10000</v>
      </c>
      <c r="Q573" s="26">
        <v>110</v>
      </c>
      <c r="R573" s="19">
        <v>3.11605023919212E-2</v>
      </c>
      <c r="S573" s="26">
        <v>16</v>
      </c>
      <c r="T573" s="7">
        <v>4000</v>
      </c>
      <c r="U573" s="2">
        <v>147</v>
      </c>
      <c r="V573" s="11">
        <v>1048.26</v>
      </c>
      <c r="W573" s="14" t="s">
        <v>5281</v>
      </c>
      <c r="X573" s="18">
        <v>1</v>
      </c>
      <c r="Y573" s="9">
        <v>4000</v>
      </c>
      <c r="Z573" s="19">
        <f t="shared" si="145"/>
        <v>0</v>
      </c>
      <c r="AA573" s="25">
        <v>1048.26</v>
      </c>
      <c r="AB573" s="30">
        <f t="shared" si="146"/>
        <v>225000</v>
      </c>
      <c r="AC573" s="30">
        <f t="shared" si="155"/>
        <v>1.7777777777777778E-2</v>
      </c>
      <c r="AD573" s="31">
        <f t="shared" si="156"/>
        <v>1.9555555555555555</v>
      </c>
      <c r="AE573" s="31">
        <f t="shared" si="157"/>
        <v>2.6133333333333333</v>
      </c>
      <c r="AG573" s="30">
        <f t="shared" si="147"/>
        <v>927000</v>
      </c>
      <c r="AH573" s="30">
        <f t="shared" si="158"/>
        <v>4.3149946062567418E-3</v>
      </c>
      <c r="AI573" s="31">
        <f t="shared" si="159"/>
        <v>0.47464940668824163</v>
      </c>
      <c r="AJ573" s="31">
        <f t="shared" si="160"/>
        <v>0.634304207119741</v>
      </c>
      <c r="AK573" s="30">
        <f>IF(W573="si",($S573*'COSTOS DE CREDITOS'!$C$27)/DATA!$G573,"")</f>
        <v>54.922363131454851</v>
      </c>
      <c r="AL573" s="90">
        <f>IF(W573="si",'COSTOS DE CREDITOS'!$C$35,"")</f>
        <v>20.421138461538462</v>
      </c>
      <c r="AM573" s="30">
        <f t="shared" si="148"/>
        <v>246.15384615384616</v>
      </c>
      <c r="AN573" s="30">
        <f t="shared" si="149"/>
        <v>0</v>
      </c>
      <c r="AO573" s="30">
        <f t="shared" si="150"/>
        <v>321.49734774683947</v>
      </c>
      <c r="AP573" s="30">
        <f t="shared" si="151"/>
        <v>726.76265225316047</v>
      </c>
      <c r="AQ573" s="19">
        <f t="shared" si="152"/>
        <v>0.69330381036494804</v>
      </c>
    </row>
    <row r="574" spans="1:43" x14ac:dyDescent="0.2">
      <c r="A574" s="23" t="s">
        <v>5665</v>
      </c>
      <c r="B574" s="6" t="s">
        <v>5681</v>
      </c>
      <c r="C574" s="6" t="s">
        <v>5667</v>
      </c>
      <c r="D574" s="2">
        <v>145994</v>
      </c>
      <c r="E574" s="2">
        <v>146471</v>
      </c>
      <c r="F574" s="3" t="s">
        <v>774</v>
      </c>
      <c r="G574" s="2">
        <v>7</v>
      </c>
      <c r="H574" s="2">
        <v>146478</v>
      </c>
      <c r="I574" s="3" t="s">
        <v>775</v>
      </c>
      <c r="J574" s="15">
        <v>44995</v>
      </c>
      <c r="K574" s="24">
        <v>1108148875</v>
      </c>
      <c r="L574" s="15">
        <v>45001</v>
      </c>
      <c r="M574" s="15">
        <v>45016</v>
      </c>
      <c r="N574" s="15"/>
      <c r="O574" s="26">
        <f>VLOOKUP(D574,quash!A$2:$I$7791,9,FALSE)</f>
        <v>3</v>
      </c>
      <c r="P574" s="7">
        <v>10000</v>
      </c>
      <c r="Q574" s="26">
        <v>125</v>
      </c>
      <c r="R574" s="19">
        <v>4.6612794430132547E-2</v>
      </c>
      <c r="S574" s="26">
        <v>16</v>
      </c>
      <c r="T574" s="7">
        <v>10000</v>
      </c>
      <c r="U574" s="2">
        <v>142</v>
      </c>
      <c r="V574" s="11">
        <v>2510.34</v>
      </c>
      <c r="W574" s="14" t="s">
        <v>5281</v>
      </c>
      <c r="X574" s="18">
        <v>1</v>
      </c>
      <c r="Y574" s="9">
        <v>10000</v>
      </c>
      <c r="Z574" s="19">
        <f t="shared" si="145"/>
        <v>0</v>
      </c>
      <c r="AA574" s="25">
        <v>2510.34</v>
      </c>
      <c r="AB574" s="30">
        <f t="shared" si="146"/>
        <v>159000</v>
      </c>
      <c r="AC574" s="30">
        <f t="shared" si="155"/>
        <v>6.2893081761006289E-2</v>
      </c>
      <c r="AD574" s="31">
        <f t="shared" si="156"/>
        <v>7.8616352201257858</v>
      </c>
      <c r="AE574" s="31">
        <f t="shared" si="157"/>
        <v>8.9308176100628938</v>
      </c>
      <c r="AG574" s="30">
        <f t="shared" si="147"/>
        <v>778000</v>
      </c>
      <c r="AH574" s="30">
        <f t="shared" si="158"/>
        <v>1.2853470437017995E-2</v>
      </c>
      <c r="AI574" s="31">
        <f t="shared" si="159"/>
        <v>1.6066838046272494</v>
      </c>
      <c r="AJ574" s="31">
        <f t="shared" si="160"/>
        <v>1.8251928020565553</v>
      </c>
      <c r="AK574" s="30">
        <f>IF(W574="si",($S574*'COSTOS DE CREDITOS'!$C$27)/DATA!$G574,"")</f>
        <v>47.07631125553273</v>
      </c>
      <c r="AL574" s="90">
        <f>IF(W574="si",'COSTOS DE CREDITOS'!$C$35,"")</f>
        <v>20.421138461538462</v>
      </c>
      <c r="AM574" s="30">
        <f t="shared" si="148"/>
        <v>615.38461538461547</v>
      </c>
      <c r="AN574" s="30">
        <f t="shared" si="149"/>
        <v>0</v>
      </c>
      <c r="AO574" s="30">
        <f t="shared" si="150"/>
        <v>682.88206510168663</v>
      </c>
      <c r="AP574" s="30">
        <f t="shared" si="151"/>
        <v>1827.4579348983134</v>
      </c>
      <c r="AQ574" s="19">
        <f t="shared" si="152"/>
        <v>0.72797228060673591</v>
      </c>
    </row>
    <row r="575" spans="1:43" x14ac:dyDescent="0.2">
      <c r="A575" s="23" t="s">
        <v>5665</v>
      </c>
      <c r="B575" s="6" t="s">
        <v>5681</v>
      </c>
      <c r="C575" s="6" t="s">
        <v>5667</v>
      </c>
      <c r="D575" s="2">
        <v>146281</v>
      </c>
      <c r="E575" s="2">
        <v>146471</v>
      </c>
      <c r="F575" s="3" t="s">
        <v>774</v>
      </c>
      <c r="G575" s="2">
        <v>7</v>
      </c>
      <c r="H575" s="2">
        <v>146479</v>
      </c>
      <c r="I575" s="3" t="s">
        <v>776</v>
      </c>
      <c r="J575" s="15">
        <v>44999</v>
      </c>
      <c r="K575" s="24">
        <v>1110167356</v>
      </c>
      <c r="L575" s="15">
        <v>45001</v>
      </c>
      <c r="M575" s="15">
        <v>45016</v>
      </c>
      <c r="N575" s="15"/>
      <c r="O575" s="26">
        <f>VLOOKUP(D575,quash!A$2:$I$7791,9,FALSE)</f>
        <v>3</v>
      </c>
      <c r="P575" s="7">
        <v>10000</v>
      </c>
      <c r="Q575" s="26">
        <v>125</v>
      </c>
      <c r="R575" s="19">
        <v>4.6612794430132547E-2</v>
      </c>
      <c r="S575" s="26">
        <v>16</v>
      </c>
      <c r="T575" s="7">
        <v>10000</v>
      </c>
      <c r="U575" s="2">
        <v>142</v>
      </c>
      <c r="V575" s="11">
        <v>2510.34</v>
      </c>
      <c r="W575" s="14" t="s">
        <v>5281</v>
      </c>
      <c r="X575" s="18">
        <v>1</v>
      </c>
      <c r="Y575" s="9">
        <v>10000</v>
      </c>
      <c r="Z575" s="19">
        <f t="shared" si="145"/>
        <v>0</v>
      </c>
      <c r="AA575" s="25">
        <v>2510.34</v>
      </c>
      <c r="AB575" s="30">
        <f t="shared" si="146"/>
        <v>159000</v>
      </c>
      <c r="AC575" s="30">
        <f t="shared" si="155"/>
        <v>6.2893081761006289E-2</v>
      </c>
      <c r="AD575" s="31">
        <f t="shared" si="156"/>
        <v>7.8616352201257858</v>
      </c>
      <c r="AE575" s="31">
        <f t="shared" si="157"/>
        <v>8.9308176100628938</v>
      </c>
      <c r="AG575" s="30">
        <f t="shared" si="147"/>
        <v>778000</v>
      </c>
      <c r="AH575" s="30">
        <f t="shared" si="158"/>
        <v>1.2853470437017995E-2</v>
      </c>
      <c r="AI575" s="31">
        <f t="shared" si="159"/>
        <v>1.6066838046272494</v>
      </c>
      <c r="AJ575" s="31">
        <f t="shared" si="160"/>
        <v>1.8251928020565553</v>
      </c>
      <c r="AK575" s="30">
        <f>IF(W575="si",($S575*'COSTOS DE CREDITOS'!$C$27)/DATA!$G575,"")</f>
        <v>47.07631125553273</v>
      </c>
      <c r="AL575" s="90">
        <f>IF(W575="si",'COSTOS DE CREDITOS'!$C$35,"")</f>
        <v>20.421138461538462</v>
      </c>
      <c r="AM575" s="30">
        <f t="shared" si="148"/>
        <v>615.38461538461547</v>
      </c>
      <c r="AN575" s="30">
        <f t="shared" si="149"/>
        <v>0</v>
      </c>
      <c r="AO575" s="30">
        <f t="shared" si="150"/>
        <v>682.88206510168663</v>
      </c>
      <c r="AP575" s="30">
        <f t="shared" si="151"/>
        <v>1827.4579348983134</v>
      </c>
      <c r="AQ575" s="19">
        <f t="shared" si="152"/>
        <v>0.72797228060673591</v>
      </c>
    </row>
    <row r="576" spans="1:43" x14ac:dyDescent="0.2">
      <c r="A576" s="23" t="s">
        <v>5665</v>
      </c>
      <c r="B576" s="6" t="s">
        <v>5681</v>
      </c>
      <c r="C576" s="6" t="s">
        <v>5667</v>
      </c>
      <c r="D576" s="2">
        <v>146348</v>
      </c>
      <c r="E576" s="2">
        <v>146471</v>
      </c>
      <c r="F576" s="3" t="s">
        <v>774</v>
      </c>
      <c r="G576" s="2">
        <v>7</v>
      </c>
      <c r="H576" s="2">
        <v>146480</v>
      </c>
      <c r="I576" s="3" t="s">
        <v>777</v>
      </c>
      <c r="J576" s="15">
        <v>44999</v>
      </c>
      <c r="K576" s="24">
        <v>1110373351</v>
      </c>
      <c r="L576" s="15">
        <v>45001</v>
      </c>
      <c r="M576" s="15">
        <v>45016</v>
      </c>
      <c r="N576" s="15"/>
      <c r="O576" s="26">
        <f>VLOOKUP(D576,quash!A$2:$I$7791,9,FALSE)</f>
        <v>3</v>
      </c>
      <c r="P576" s="7">
        <v>10000</v>
      </c>
      <c r="Q576" s="26">
        <v>125</v>
      </c>
      <c r="R576" s="19">
        <v>4.6612794430132547E-2</v>
      </c>
      <c r="S576" s="26">
        <v>16</v>
      </c>
      <c r="T576" s="7">
        <v>10000</v>
      </c>
      <c r="U576" s="2">
        <v>142</v>
      </c>
      <c r="V576" s="11">
        <v>2510.34</v>
      </c>
      <c r="W576" s="14" t="s">
        <v>5281</v>
      </c>
      <c r="X576" s="18">
        <v>1</v>
      </c>
      <c r="Y576" s="9">
        <v>10000</v>
      </c>
      <c r="Z576" s="19">
        <f t="shared" si="145"/>
        <v>0</v>
      </c>
      <c r="AA576" s="25">
        <v>2510.34</v>
      </c>
      <c r="AB576" s="30">
        <f t="shared" si="146"/>
        <v>159000</v>
      </c>
      <c r="AC576" s="30">
        <f t="shared" si="155"/>
        <v>6.2893081761006289E-2</v>
      </c>
      <c r="AD576" s="31">
        <f t="shared" si="156"/>
        <v>7.8616352201257858</v>
      </c>
      <c r="AE576" s="31">
        <f t="shared" si="157"/>
        <v>8.9308176100628938</v>
      </c>
      <c r="AG576" s="30">
        <f t="shared" si="147"/>
        <v>778000</v>
      </c>
      <c r="AH576" s="30">
        <f t="shared" si="158"/>
        <v>1.2853470437017995E-2</v>
      </c>
      <c r="AI576" s="31">
        <f t="shared" si="159"/>
        <v>1.6066838046272494</v>
      </c>
      <c r="AJ576" s="31">
        <f t="shared" si="160"/>
        <v>1.8251928020565553</v>
      </c>
      <c r="AK576" s="30">
        <f>IF(W576="si",($S576*'COSTOS DE CREDITOS'!$C$27)/DATA!$G576,"")</f>
        <v>47.07631125553273</v>
      </c>
      <c r="AL576" s="90">
        <f>IF(W576="si",'COSTOS DE CREDITOS'!$C$35,"")</f>
        <v>20.421138461538462</v>
      </c>
      <c r="AM576" s="30">
        <f t="shared" si="148"/>
        <v>615.38461538461547</v>
      </c>
      <c r="AN576" s="30">
        <f t="shared" si="149"/>
        <v>0</v>
      </c>
      <c r="AO576" s="30">
        <f t="shared" si="150"/>
        <v>682.88206510168663</v>
      </c>
      <c r="AP576" s="30">
        <f t="shared" si="151"/>
        <v>1827.4579348983134</v>
      </c>
      <c r="AQ576" s="19">
        <f t="shared" si="152"/>
        <v>0.72797228060673591</v>
      </c>
    </row>
    <row r="577" spans="1:43" x14ac:dyDescent="0.2">
      <c r="A577" s="23" t="s">
        <v>5665</v>
      </c>
      <c r="B577" s="6" t="s">
        <v>5678</v>
      </c>
      <c r="C577" s="6" t="s">
        <v>5670</v>
      </c>
      <c r="D577" s="2">
        <v>145167</v>
      </c>
      <c r="E577" s="2">
        <v>146525</v>
      </c>
      <c r="F577" s="3" t="s">
        <v>778</v>
      </c>
      <c r="G577" s="2">
        <v>6</v>
      </c>
      <c r="H577" s="2">
        <v>146559</v>
      </c>
      <c r="I577" s="3" t="s">
        <v>779</v>
      </c>
      <c r="J577" s="15">
        <v>44986</v>
      </c>
      <c r="K577" s="24">
        <v>1102795004</v>
      </c>
      <c r="L577" s="15">
        <v>45001</v>
      </c>
      <c r="M577" s="15">
        <v>45016</v>
      </c>
      <c r="N577" s="15"/>
      <c r="O577" s="26">
        <f>VLOOKUP(D577,quash!A$2:$I$7791,9,FALSE)</f>
        <v>2</v>
      </c>
      <c r="P577" s="7">
        <v>10000</v>
      </c>
      <c r="Q577" s="26">
        <v>112</v>
      </c>
      <c r="R577" s="19">
        <v>3.0320327287095408E-2</v>
      </c>
      <c r="S577" s="26">
        <v>16</v>
      </c>
      <c r="T577" s="7">
        <v>10000</v>
      </c>
      <c r="U577" s="2">
        <v>142</v>
      </c>
      <c r="V577" s="11">
        <v>2510.34</v>
      </c>
      <c r="W577" s="14" t="s">
        <v>5281</v>
      </c>
      <c r="X577" s="18">
        <v>1</v>
      </c>
      <c r="Y577" s="9">
        <v>10000</v>
      </c>
      <c r="Z577" s="19">
        <f t="shared" si="145"/>
        <v>0</v>
      </c>
      <c r="AA577" s="25">
        <v>2510.34</v>
      </c>
      <c r="AB577" s="30">
        <f t="shared" si="146"/>
        <v>529000</v>
      </c>
      <c r="AC577" s="30">
        <f t="shared" si="155"/>
        <v>1.890359168241966E-2</v>
      </c>
      <c r="AD577" s="31">
        <f t="shared" si="156"/>
        <v>2.1172022684310017</v>
      </c>
      <c r="AE577" s="31">
        <f t="shared" si="157"/>
        <v>2.6843100189035916</v>
      </c>
      <c r="AG577" s="30">
        <f t="shared" si="147"/>
        <v>1695000</v>
      </c>
      <c r="AH577" s="30">
        <f t="shared" si="158"/>
        <v>5.8997050147492625E-3</v>
      </c>
      <c r="AI577" s="31">
        <f t="shared" si="159"/>
        <v>0.66076696165191739</v>
      </c>
      <c r="AJ577" s="31">
        <f t="shared" si="160"/>
        <v>0.83775811209439532</v>
      </c>
      <c r="AK577" s="30">
        <f>IF(W577="si",($S577*'COSTOS DE CREDITOS'!$C$27)/DATA!$G577,"")</f>
        <v>54.922363131454851</v>
      </c>
      <c r="AL577" s="90">
        <f>IF(W577="si",'COSTOS DE CREDITOS'!$C$35,"")</f>
        <v>20.421138461538462</v>
      </c>
      <c r="AM577" s="30">
        <f t="shared" si="148"/>
        <v>615.38461538461547</v>
      </c>
      <c r="AN577" s="30">
        <f t="shared" si="149"/>
        <v>0</v>
      </c>
      <c r="AO577" s="30">
        <f t="shared" si="150"/>
        <v>690.72811697760881</v>
      </c>
      <c r="AP577" s="30">
        <f t="shared" si="151"/>
        <v>1819.6118830223913</v>
      </c>
      <c r="AQ577" s="19">
        <f t="shared" si="152"/>
        <v>0.72484678689834492</v>
      </c>
    </row>
    <row r="578" spans="1:43" x14ac:dyDescent="0.2">
      <c r="A578" s="23" t="s">
        <v>5665</v>
      </c>
      <c r="B578" s="6" t="s">
        <v>5678</v>
      </c>
      <c r="C578" s="6" t="s">
        <v>5670</v>
      </c>
      <c r="D578" s="2">
        <v>145702</v>
      </c>
      <c r="E578" s="2">
        <v>146525</v>
      </c>
      <c r="F578" s="3" t="s">
        <v>778</v>
      </c>
      <c r="G578" s="2">
        <v>6</v>
      </c>
      <c r="H578" s="2">
        <v>146564</v>
      </c>
      <c r="I578" s="3" t="s">
        <v>780</v>
      </c>
      <c r="J578" s="15">
        <v>44993</v>
      </c>
      <c r="K578" s="24">
        <v>1107077782</v>
      </c>
      <c r="L578" s="15">
        <v>45001</v>
      </c>
      <c r="M578" s="15">
        <v>45016</v>
      </c>
      <c r="N578" s="15"/>
      <c r="O578" s="26">
        <f>VLOOKUP(D578,quash!A$2:$I$7791,9,FALSE)</f>
        <v>4</v>
      </c>
      <c r="P578" s="7">
        <v>10000</v>
      </c>
      <c r="Q578" s="26">
        <v>110</v>
      </c>
      <c r="R578" s="19">
        <v>3.3220596517330399E-2</v>
      </c>
      <c r="S578" s="26">
        <v>16</v>
      </c>
      <c r="T578" s="7">
        <v>5000</v>
      </c>
      <c r="U578" s="2">
        <v>147</v>
      </c>
      <c r="V578" s="11">
        <v>1303.3399999999999</v>
      </c>
      <c r="W578" s="14" t="s">
        <v>5281</v>
      </c>
      <c r="X578" s="18">
        <v>1</v>
      </c>
      <c r="Y578" s="9">
        <v>5000</v>
      </c>
      <c r="Z578" s="19">
        <f t="shared" ref="Z578:Z641" si="161">Y578/T578-1</f>
        <v>0</v>
      </c>
      <c r="AA578" s="25">
        <v>1303.3399999999999</v>
      </c>
      <c r="AB578" s="30">
        <f t="shared" ref="AB578:AB641" si="162">SUMIFS($T:$T,$M:$M,$M578,$O:$O,$O578)</f>
        <v>225000</v>
      </c>
      <c r="AC578" s="30">
        <f t="shared" si="155"/>
        <v>2.2222222222222223E-2</v>
      </c>
      <c r="AD578" s="31">
        <f t="shared" si="156"/>
        <v>2.4444444444444446</v>
      </c>
      <c r="AE578" s="31">
        <f t="shared" si="157"/>
        <v>3.2666666666666666</v>
      </c>
      <c r="AG578" s="30">
        <f t="shared" ref="AG578:AG641" si="163">SUMIFS($T:$T,$O:$O,$O578,$N:$N,1)</f>
        <v>927000</v>
      </c>
      <c r="AH578" s="30">
        <f t="shared" si="158"/>
        <v>5.3937432578209281E-3</v>
      </c>
      <c r="AI578" s="31">
        <f t="shared" si="159"/>
        <v>0.59331175836030214</v>
      </c>
      <c r="AJ578" s="31">
        <f t="shared" si="160"/>
        <v>0.79288025889967639</v>
      </c>
      <c r="AK578" s="30">
        <f>IF(W578="si",($S578*'COSTOS DE CREDITOS'!$C$27)/DATA!$G578,"")</f>
        <v>54.922363131454851</v>
      </c>
      <c r="AL578" s="90">
        <f>IF(W578="si",'COSTOS DE CREDITOS'!$C$35,"")</f>
        <v>20.421138461538462</v>
      </c>
      <c r="AM578" s="30">
        <f t="shared" si="148"/>
        <v>307.69230769230774</v>
      </c>
      <c r="AN578" s="30">
        <f t="shared" si="149"/>
        <v>0</v>
      </c>
      <c r="AO578" s="30">
        <f t="shared" si="150"/>
        <v>383.03580928530107</v>
      </c>
      <c r="AP578" s="30">
        <f t="shared" si="151"/>
        <v>920.30419071469885</v>
      </c>
      <c r="AQ578" s="19">
        <f t="shared" si="152"/>
        <v>0.70611213552465124</v>
      </c>
    </row>
    <row r="579" spans="1:43" x14ac:dyDescent="0.2">
      <c r="A579" s="23" t="s">
        <v>5665</v>
      </c>
      <c r="B579" s="6" t="s">
        <v>5676</v>
      </c>
      <c r="C579" s="6" t="s">
        <v>5670</v>
      </c>
      <c r="D579" s="2">
        <v>146397</v>
      </c>
      <c r="E579" s="2">
        <v>146567</v>
      </c>
      <c r="F579" s="3" t="s">
        <v>781</v>
      </c>
      <c r="G579" s="2">
        <v>7</v>
      </c>
      <c r="H579" s="2">
        <v>146575</v>
      </c>
      <c r="I579" s="3" t="s">
        <v>782</v>
      </c>
      <c r="J579" s="15">
        <v>45000</v>
      </c>
      <c r="K579" s="24">
        <v>1110646391</v>
      </c>
      <c r="L579" s="15">
        <v>45001</v>
      </c>
      <c r="M579" s="15">
        <v>45016</v>
      </c>
      <c r="N579" s="15"/>
      <c r="O579" s="26">
        <f>VLOOKUP(D579,quash!A$2:$I$7791,9,FALSE)</f>
        <v>2</v>
      </c>
      <c r="P579" s="7">
        <v>9000</v>
      </c>
      <c r="Q579" s="26">
        <v>147</v>
      </c>
      <c r="R579" s="19">
        <v>8.2327407078389259E-2</v>
      </c>
      <c r="S579" s="93">
        <v>26</v>
      </c>
      <c r="T579" s="7">
        <v>8000</v>
      </c>
      <c r="U579" s="2">
        <v>142</v>
      </c>
      <c r="V579" s="11">
        <v>2013.74</v>
      </c>
      <c r="W579" s="14" t="s">
        <v>5281</v>
      </c>
      <c r="X579" s="18">
        <v>0.54544545453146853</v>
      </c>
      <c r="Y579" s="9">
        <v>4363.563636251748</v>
      </c>
      <c r="Z579" s="19">
        <f t="shared" si="161"/>
        <v>-0.45455454546853147</v>
      </c>
      <c r="AA579" s="25">
        <v>1098.3853296081995</v>
      </c>
      <c r="AB579" s="30">
        <f t="shared" si="162"/>
        <v>529000</v>
      </c>
      <c r="AC579" s="30">
        <f t="shared" si="155"/>
        <v>1.5122873345935728E-2</v>
      </c>
      <c r="AD579" s="31">
        <f t="shared" si="156"/>
        <v>2.2230623818525519</v>
      </c>
      <c r="AE579" s="31">
        <f t="shared" si="157"/>
        <v>2.1474480151228734</v>
      </c>
      <c r="AG579" s="30">
        <f t="shared" si="163"/>
        <v>1695000</v>
      </c>
      <c r="AH579" s="30">
        <f t="shared" si="158"/>
        <v>4.71976401179941E-3</v>
      </c>
      <c r="AI579" s="31">
        <f t="shared" si="159"/>
        <v>0.69380530973451326</v>
      </c>
      <c r="AJ579" s="31">
        <f t="shared" si="160"/>
        <v>0.67020648967551621</v>
      </c>
      <c r="AK579" s="30">
        <f>IF(W579="si",($S579*'COSTOS DE CREDITOS'!$C$27)/DATA!$G579,"")</f>
        <v>76.499005790240673</v>
      </c>
      <c r="AL579" s="90">
        <f>IF(W579="si",'COSTOS DE CREDITOS'!$C$35,"")</f>
        <v>20.421138461538462</v>
      </c>
      <c r="AM579" s="30">
        <f t="shared" ref="AM579:AM642" si="164">IF(W579="si",(20%/52*$S579)*$T579,"")</f>
        <v>800</v>
      </c>
      <c r="AN579" s="30">
        <f t="shared" ref="AN579:AN642" si="165">IF(W579="SI",T579-Y579,"")</f>
        <v>3636.436363748252</v>
      </c>
      <c r="AO579" s="30">
        <f t="shared" ref="AO579:AO642" si="166">SUM(AK579:AN579)</f>
        <v>4533.3565080000308</v>
      </c>
      <c r="AP579" s="30">
        <f t="shared" ref="AP579:AP642" si="167">AA579-AO579</f>
        <v>-3434.971178391831</v>
      </c>
      <c r="AQ579" s="19">
        <f t="shared" ref="AQ579:AQ642" si="168">IFERROR(AP579/AA579,"")</f>
        <v>-3.127291566810261</v>
      </c>
    </row>
    <row r="580" spans="1:43" x14ac:dyDescent="0.2">
      <c r="A580" s="23" t="s">
        <v>5665</v>
      </c>
      <c r="B580" s="6" t="s">
        <v>5676</v>
      </c>
      <c r="C580" s="6" t="s">
        <v>5670</v>
      </c>
      <c r="D580" s="2">
        <v>146385</v>
      </c>
      <c r="E580" s="2">
        <v>146567</v>
      </c>
      <c r="F580" s="3" t="s">
        <v>781</v>
      </c>
      <c r="G580" s="2">
        <v>7</v>
      </c>
      <c r="H580" s="2">
        <v>146576</v>
      </c>
      <c r="I580" s="3" t="s">
        <v>783</v>
      </c>
      <c r="J580" s="15">
        <v>45000</v>
      </c>
      <c r="K580" s="24">
        <v>1110615697</v>
      </c>
      <c r="L580" s="15">
        <v>45001</v>
      </c>
      <c r="M580" s="15">
        <v>45016</v>
      </c>
      <c r="N580" s="15"/>
      <c r="O580" s="26">
        <f>VLOOKUP(D580,quash!A$2:$I$7791,9,FALSE)</f>
        <v>1</v>
      </c>
      <c r="P580" s="7">
        <v>9000</v>
      </c>
      <c r="Q580" s="26">
        <v>147</v>
      </c>
      <c r="R580" s="19">
        <v>7.9000519063170294E-2</v>
      </c>
      <c r="S580" s="93">
        <v>26</v>
      </c>
      <c r="T580" s="7">
        <v>6000</v>
      </c>
      <c r="U580" s="2">
        <v>142</v>
      </c>
      <c r="V580" s="11">
        <v>1503.37</v>
      </c>
      <c r="W580" s="14" t="s">
        <v>5281</v>
      </c>
      <c r="X580" s="18">
        <v>0.54544545453146853</v>
      </c>
      <c r="Y580" s="9">
        <v>3272.6727271888112</v>
      </c>
      <c r="Z580" s="19">
        <f t="shared" si="161"/>
        <v>-0.45455454546853147</v>
      </c>
      <c r="AA580" s="25">
        <v>820.00633297897377</v>
      </c>
      <c r="AB580" s="30">
        <f t="shared" si="162"/>
        <v>752000</v>
      </c>
      <c r="AC580" s="30">
        <f t="shared" si="155"/>
        <v>7.9787234042553185E-3</v>
      </c>
      <c r="AD580" s="31">
        <f t="shared" si="156"/>
        <v>1.1728723404255319</v>
      </c>
      <c r="AE580" s="31">
        <f t="shared" si="157"/>
        <v>1.1329787234042552</v>
      </c>
      <c r="AG580" s="30">
        <f t="shared" si="163"/>
        <v>2427000</v>
      </c>
      <c r="AH580" s="30">
        <f t="shared" si="158"/>
        <v>2.472187886279357E-3</v>
      </c>
      <c r="AI580" s="31">
        <f t="shared" si="159"/>
        <v>0.36341161928306548</v>
      </c>
      <c r="AJ580" s="31">
        <f t="shared" si="160"/>
        <v>0.35105067985166871</v>
      </c>
      <c r="AK580" s="30">
        <f>IF(W580="si",($S580*'COSTOS DE CREDITOS'!$C$27)/DATA!$G580,"")</f>
        <v>76.499005790240673</v>
      </c>
      <c r="AL580" s="90">
        <f>IF(W580="si",'COSTOS DE CREDITOS'!$C$35,"")</f>
        <v>20.421138461538462</v>
      </c>
      <c r="AM580" s="30">
        <f t="shared" si="164"/>
        <v>600</v>
      </c>
      <c r="AN580" s="30">
        <f t="shared" si="165"/>
        <v>2727.3272728111888</v>
      </c>
      <c r="AO580" s="30">
        <f t="shared" si="166"/>
        <v>3424.247417062968</v>
      </c>
      <c r="AP580" s="30">
        <f t="shared" si="167"/>
        <v>-2604.2410840839943</v>
      </c>
      <c r="AQ580" s="19">
        <f t="shared" si="168"/>
        <v>-3.1758792333019348</v>
      </c>
    </row>
    <row r="581" spans="1:43" x14ac:dyDescent="0.2">
      <c r="A581" s="23" t="s">
        <v>5665</v>
      </c>
      <c r="B581" s="6" t="s">
        <v>5669</v>
      </c>
      <c r="C581" s="6" t="s">
        <v>5670</v>
      </c>
      <c r="D581" s="2">
        <v>146107</v>
      </c>
      <c r="E581" s="2">
        <v>146594</v>
      </c>
      <c r="F581" s="3" t="s">
        <v>759</v>
      </c>
      <c r="G581" s="2">
        <v>7</v>
      </c>
      <c r="H581" s="2">
        <v>146597</v>
      </c>
      <c r="I581" s="3" t="s">
        <v>784</v>
      </c>
      <c r="J581" s="15">
        <v>44998</v>
      </c>
      <c r="K581" s="24">
        <v>1109287468</v>
      </c>
      <c r="L581" s="15">
        <v>45001</v>
      </c>
      <c r="M581" s="15">
        <v>45016</v>
      </c>
      <c r="N581" s="15"/>
      <c r="O581" s="26">
        <f>VLOOKUP(D581,quash!A$2:$I$7791,9,FALSE)</f>
        <v>2</v>
      </c>
      <c r="P581" s="7">
        <v>10000</v>
      </c>
      <c r="Q581" s="26">
        <v>110</v>
      </c>
      <c r="R581" s="19">
        <v>3.11605023919212E-2</v>
      </c>
      <c r="S581" s="26">
        <v>16</v>
      </c>
      <c r="T581" s="7">
        <v>5000</v>
      </c>
      <c r="U581" s="2">
        <v>147</v>
      </c>
      <c r="V581" s="11">
        <v>1303.3399999999999</v>
      </c>
      <c r="W581" s="14" t="s">
        <v>5281</v>
      </c>
      <c r="X581" s="18">
        <v>1</v>
      </c>
      <c r="Y581" s="9">
        <v>5000</v>
      </c>
      <c r="Z581" s="19">
        <f t="shared" si="161"/>
        <v>0</v>
      </c>
      <c r="AA581" s="25">
        <v>1303.3399999999999</v>
      </c>
      <c r="AB581" s="30">
        <f t="shared" si="162"/>
        <v>529000</v>
      </c>
      <c r="AC581" s="30">
        <f t="shared" si="155"/>
        <v>9.4517958412098299E-3</v>
      </c>
      <c r="AD581" s="31">
        <f t="shared" si="156"/>
        <v>1.0396975425330812</v>
      </c>
      <c r="AE581" s="31">
        <f t="shared" si="157"/>
        <v>1.3894139886578449</v>
      </c>
      <c r="AG581" s="30">
        <f t="shared" si="163"/>
        <v>1695000</v>
      </c>
      <c r="AH581" s="30">
        <f t="shared" si="158"/>
        <v>2.9498525073746312E-3</v>
      </c>
      <c r="AI581" s="31">
        <f t="shared" si="159"/>
        <v>0.32448377581120946</v>
      </c>
      <c r="AJ581" s="31">
        <f t="shared" si="160"/>
        <v>0.4336283185840708</v>
      </c>
      <c r="AK581" s="30">
        <f>IF(W581="si",($S581*'COSTOS DE CREDITOS'!$C$27)/DATA!$G581,"")</f>
        <v>47.07631125553273</v>
      </c>
      <c r="AL581" s="90">
        <f>IF(W581="si",'COSTOS DE CREDITOS'!$C$35,"")</f>
        <v>20.421138461538462</v>
      </c>
      <c r="AM581" s="30">
        <f t="shared" si="164"/>
        <v>307.69230769230774</v>
      </c>
      <c r="AN581" s="30">
        <f t="shared" si="165"/>
        <v>0</v>
      </c>
      <c r="AO581" s="30">
        <f t="shared" si="166"/>
        <v>375.1897574093789</v>
      </c>
      <c r="AP581" s="30">
        <f t="shared" si="167"/>
        <v>928.15024259062102</v>
      </c>
      <c r="AQ581" s="19">
        <f t="shared" si="168"/>
        <v>0.71213209338363059</v>
      </c>
    </row>
    <row r="582" spans="1:43" x14ac:dyDescent="0.2">
      <c r="A582" s="23" t="s">
        <v>5665</v>
      </c>
      <c r="B582" s="6" t="s">
        <v>5669</v>
      </c>
      <c r="C582" s="6" t="s">
        <v>5670</v>
      </c>
      <c r="D582" s="2">
        <v>146104</v>
      </c>
      <c r="E582" s="2">
        <v>146594</v>
      </c>
      <c r="F582" s="3" t="s">
        <v>759</v>
      </c>
      <c r="G582" s="2">
        <v>7</v>
      </c>
      <c r="H582" s="2">
        <v>146598</v>
      </c>
      <c r="I582" s="3" t="s">
        <v>785</v>
      </c>
      <c r="J582" s="15">
        <v>44998</v>
      </c>
      <c r="K582" s="24">
        <v>1109285973</v>
      </c>
      <c r="L582" s="15">
        <v>45001</v>
      </c>
      <c r="M582" s="15">
        <v>45016</v>
      </c>
      <c r="N582" s="15"/>
      <c r="O582" s="26">
        <f>VLOOKUP(D582,quash!A$2:$I$7791,9,FALSE)</f>
        <v>4</v>
      </c>
      <c r="P582" s="7">
        <v>14000</v>
      </c>
      <c r="Q582" s="26">
        <v>117</v>
      </c>
      <c r="R582" s="19">
        <v>3.7338901947233501E-2</v>
      </c>
      <c r="S582" s="26">
        <v>16</v>
      </c>
      <c r="T582" s="7">
        <v>5000</v>
      </c>
      <c r="U582" s="2">
        <v>147</v>
      </c>
      <c r="V582" s="11">
        <v>1303.3399999999999</v>
      </c>
      <c r="W582" s="14" t="s">
        <v>5281</v>
      </c>
      <c r="X582" s="18">
        <v>1</v>
      </c>
      <c r="Y582" s="9">
        <v>5000</v>
      </c>
      <c r="Z582" s="19">
        <f t="shared" si="161"/>
        <v>0</v>
      </c>
      <c r="AA582" s="25">
        <v>1303.3399999999999</v>
      </c>
      <c r="AB582" s="30">
        <f t="shared" si="162"/>
        <v>225000</v>
      </c>
      <c r="AC582" s="30">
        <f t="shared" si="155"/>
        <v>2.2222222222222223E-2</v>
      </c>
      <c r="AD582" s="31">
        <f t="shared" si="156"/>
        <v>2.6</v>
      </c>
      <c r="AE582" s="31">
        <f t="shared" si="157"/>
        <v>3.2666666666666666</v>
      </c>
      <c r="AG582" s="30">
        <f t="shared" si="163"/>
        <v>927000</v>
      </c>
      <c r="AH582" s="30">
        <f t="shared" si="158"/>
        <v>5.3937432578209281E-3</v>
      </c>
      <c r="AI582" s="31">
        <f t="shared" si="159"/>
        <v>0.6310679611650486</v>
      </c>
      <c r="AJ582" s="31">
        <f t="shared" si="160"/>
        <v>0.79288025889967639</v>
      </c>
      <c r="AK582" s="30">
        <f>IF(W582="si",($S582*'COSTOS DE CREDITOS'!$C$27)/DATA!$G582,"")</f>
        <v>47.07631125553273</v>
      </c>
      <c r="AL582" s="90">
        <f>IF(W582="si",'COSTOS DE CREDITOS'!$C$35,"")</f>
        <v>20.421138461538462</v>
      </c>
      <c r="AM582" s="30">
        <f t="shared" si="164"/>
        <v>307.69230769230774</v>
      </c>
      <c r="AN582" s="30">
        <f t="shared" si="165"/>
        <v>0</v>
      </c>
      <c r="AO582" s="30">
        <f t="shared" si="166"/>
        <v>375.1897574093789</v>
      </c>
      <c r="AP582" s="30">
        <f t="shared" si="167"/>
        <v>928.15024259062102</v>
      </c>
      <c r="AQ582" s="19">
        <f t="shared" si="168"/>
        <v>0.71213209338363059</v>
      </c>
    </row>
    <row r="583" spans="1:43" x14ac:dyDescent="0.2">
      <c r="A583" s="23" t="s">
        <v>5665</v>
      </c>
      <c r="B583" s="6" t="s">
        <v>5669</v>
      </c>
      <c r="C583" s="6" t="s">
        <v>5670</v>
      </c>
      <c r="D583" s="2">
        <v>146083</v>
      </c>
      <c r="E583" s="2">
        <v>146594</v>
      </c>
      <c r="F583" s="3" t="s">
        <v>759</v>
      </c>
      <c r="G583" s="2">
        <v>7</v>
      </c>
      <c r="H583" s="2">
        <v>146599</v>
      </c>
      <c r="I583" s="3" t="s">
        <v>786</v>
      </c>
      <c r="J583" s="15">
        <v>44998</v>
      </c>
      <c r="K583" s="24">
        <v>1109285156</v>
      </c>
      <c r="L583" s="15">
        <v>45001</v>
      </c>
      <c r="M583" s="15">
        <v>45016</v>
      </c>
      <c r="N583" s="15"/>
      <c r="O583" s="26">
        <f>VLOOKUP(D583,quash!A$2:$I$7791,9,FALSE)</f>
        <v>1</v>
      </c>
      <c r="P583" s="7">
        <v>14000</v>
      </c>
      <c r="Q583" s="26">
        <v>117</v>
      </c>
      <c r="R583" s="19">
        <v>3.9016868627396201E-2</v>
      </c>
      <c r="S583" s="26">
        <v>16</v>
      </c>
      <c r="T583" s="7">
        <v>7000</v>
      </c>
      <c r="U583" s="2">
        <v>142</v>
      </c>
      <c r="V583" s="11">
        <v>1758.65</v>
      </c>
      <c r="W583" s="14" t="s">
        <v>5281</v>
      </c>
      <c r="X583" s="18">
        <v>1</v>
      </c>
      <c r="Y583" s="9">
        <v>7000</v>
      </c>
      <c r="Z583" s="19">
        <f t="shared" si="161"/>
        <v>0</v>
      </c>
      <c r="AA583" s="25">
        <v>1758.65</v>
      </c>
      <c r="AB583" s="30">
        <f t="shared" si="162"/>
        <v>752000</v>
      </c>
      <c r="AC583" s="30">
        <f t="shared" si="155"/>
        <v>9.3085106382978719E-3</v>
      </c>
      <c r="AD583" s="31">
        <f t="shared" si="156"/>
        <v>1.0890957446808509</v>
      </c>
      <c r="AE583" s="31">
        <f t="shared" si="157"/>
        <v>1.3218085106382977</v>
      </c>
      <c r="AG583" s="30">
        <f t="shared" si="163"/>
        <v>2427000</v>
      </c>
      <c r="AH583" s="30">
        <f t="shared" si="158"/>
        <v>2.88421920065925E-3</v>
      </c>
      <c r="AI583" s="31">
        <f t="shared" si="159"/>
        <v>0.33745364647713227</v>
      </c>
      <c r="AJ583" s="31">
        <f t="shared" si="160"/>
        <v>0.40955912649361348</v>
      </c>
      <c r="AK583" s="30">
        <f>IF(W583="si",($S583*'COSTOS DE CREDITOS'!$C$27)/DATA!$G583,"")</f>
        <v>47.07631125553273</v>
      </c>
      <c r="AL583" s="90">
        <f>IF(W583="si",'COSTOS DE CREDITOS'!$C$35,"")</f>
        <v>20.421138461538462</v>
      </c>
      <c r="AM583" s="30">
        <f t="shared" si="164"/>
        <v>430.76923076923077</v>
      </c>
      <c r="AN583" s="30">
        <f t="shared" si="165"/>
        <v>0</v>
      </c>
      <c r="AO583" s="30">
        <f t="shared" si="166"/>
        <v>498.26668048630199</v>
      </c>
      <c r="AP583" s="30">
        <f t="shared" si="167"/>
        <v>1260.3833195136981</v>
      </c>
      <c r="AQ583" s="19">
        <f t="shared" si="168"/>
        <v>0.71667660962311885</v>
      </c>
    </row>
    <row r="584" spans="1:43" x14ac:dyDescent="0.2">
      <c r="A584" s="23" t="s">
        <v>5665</v>
      </c>
      <c r="B584" s="6" t="s">
        <v>5669</v>
      </c>
      <c r="C584" s="6" t="s">
        <v>5670</v>
      </c>
      <c r="D584" s="2">
        <v>146082</v>
      </c>
      <c r="E584" s="2">
        <v>146594</v>
      </c>
      <c r="F584" s="3" t="s">
        <v>759</v>
      </c>
      <c r="G584" s="2">
        <v>7</v>
      </c>
      <c r="H584" s="2">
        <v>146600</v>
      </c>
      <c r="I584" s="3" t="s">
        <v>787</v>
      </c>
      <c r="J584" s="15">
        <v>44998</v>
      </c>
      <c r="K584" s="24">
        <v>1109283778</v>
      </c>
      <c r="L584" s="15">
        <v>45001</v>
      </c>
      <c r="M584" s="15">
        <v>45016</v>
      </c>
      <c r="N584" s="15"/>
      <c r="O584" s="26">
        <f>VLOOKUP(D584,quash!A$2:$I$7791,9,FALSE)</f>
        <v>3</v>
      </c>
      <c r="P584" s="7">
        <v>10000</v>
      </c>
      <c r="Q584" s="26">
        <v>132</v>
      </c>
      <c r="R584" s="19">
        <v>5.8283715876113903E-2</v>
      </c>
      <c r="S584" s="26">
        <v>16</v>
      </c>
      <c r="T584" s="7">
        <v>5000</v>
      </c>
      <c r="U584" s="2">
        <v>147</v>
      </c>
      <c r="V584" s="11">
        <v>1303.3399999999999</v>
      </c>
      <c r="W584" s="14" t="s">
        <v>5281</v>
      </c>
      <c r="X584" s="18">
        <v>1</v>
      </c>
      <c r="Y584" s="9">
        <v>5000</v>
      </c>
      <c r="Z584" s="19">
        <f t="shared" si="161"/>
        <v>0</v>
      </c>
      <c r="AA584" s="25">
        <v>1303.3399999999999</v>
      </c>
      <c r="AB584" s="30">
        <f t="shared" si="162"/>
        <v>159000</v>
      </c>
      <c r="AC584" s="30">
        <f t="shared" si="155"/>
        <v>3.1446540880503145E-2</v>
      </c>
      <c r="AD584" s="31">
        <f t="shared" si="156"/>
        <v>4.1509433962264151</v>
      </c>
      <c r="AE584" s="31">
        <f t="shared" si="157"/>
        <v>4.6226415094339623</v>
      </c>
      <c r="AG584" s="30">
        <f t="shared" si="163"/>
        <v>778000</v>
      </c>
      <c r="AH584" s="30">
        <f t="shared" si="158"/>
        <v>6.4267352185089976E-3</v>
      </c>
      <c r="AI584" s="31">
        <f t="shared" si="159"/>
        <v>0.84832904884318772</v>
      </c>
      <c r="AJ584" s="31">
        <f t="shared" si="160"/>
        <v>0.94473007712082269</v>
      </c>
      <c r="AK584" s="30">
        <f>IF(W584="si",($S584*'COSTOS DE CREDITOS'!$C$27)/DATA!$G584,"")</f>
        <v>47.07631125553273</v>
      </c>
      <c r="AL584" s="90">
        <f>IF(W584="si",'COSTOS DE CREDITOS'!$C$35,"")</f>
        <v>20.421138461538462</v>
      </c>
      <c r="AM584" s="30">
        <f t="shared" si="164"/>
        <v>307.69230769230774</v>
      </c>
      <c r="AN584" s="30">
        <f t="shared" si="165"/>
        <v>0</v>
      </c>
      <c r="AO584" s="30">
        <f t="shared" si="166"/>
        <v>375.1897574093789</v>
      </c>
      <c r="AP584" s="30">
        <f t="shared" si="167"/>
        <v>928.15024259062102</v>
      </c>
      <c r="AQ584" s="19">
        <f t="shared" si="168"/>
        <v>0.71213209338363059</v>
      </c>
    </row>
    <row r="585" spans="1:43" x14ac:dyDescent="0.2">
      <c r="A585" s="23" t="s">
        <v>5665</v>
      </c>
      <c r="B585" s="6" t="s">
        <v>5669</v>
      </c>
      <c r="C585" s="6" t="s">
        <v>5670</v>
      </c>
      <c r="D585" s="2">
        <v>146081</v>
      </c>
      <c r="E585" s="2">
        <v>146594</v>
      </c>
      <c r="F585" s="3" t="s">
        <v>759</v>
      </c>
      <c r="G585" s="2">
        <v>7</v>
      </c>
      <c r="H585" s="2">
        <v>146601</v>
      </c>
      <c r="I585" s="3" t="s">
        <v>788</v>
      </c>
      <c r="J585" s="15">
        <v>44998</v>
      </c>
      <c r="K585" s="24">
        <v>1109283097</v>
      </c>
      <c r="L585" s="15">
        <v>45001</v>
      </c>
      <c r="M585" s="15">
        <v>45016</v>
      </c>
      <c r="N585" s="15"/>
      <c r="O585" s="26">
        <f>VLOOKUP(D585,quash!A$2:$I$7791,9,FALSE)</f>
        <v>2</v>
      </c>
      <c r="P585" s="7">
        <v>10000</v>
      </c>
      <c r="Q585" s="26">
        <v>110</v>
      </c>
      <c r="R585" s="19">
        <v>3.3220596517330399E-2</v>
      </c>
      <c r="S585" s="26">
        <v>16</v>
      </c>
      <c r="T585" s="7">
        <v>5000</v>
      </c>
      <c r="U585" s="2">
        <v>147</v>
      </c>
      <c r="V585" s="11">
        <v>1303.3399999999999</v>
      </c>
      <c r="W585" s="14" t="s">
        <v>5281</v>
      </c>
      <c r="X585" s="18">
        <v>1</v>
      </c>
      <c r="Y585" s="9">
        <v>5000</v>
      </c>
      <c r="Z585" s="19">
        <f t="shared" si="161"/>
        <v>0</v>
      </c>
      <c r="AA585" s="25">
        <v>1303.3399999999999</v>
      </c>
      <c r="AB585" s="30">
        <f t="shared" si="162"/>
        <v>529000</v>
      </c>
      <c r="AC585" s="30">
        <f t="shared" si="155"/>
        <v>9.4517958412098299E-3</v>
      </c>
      <c r="AD585" s="31">
        <f t="shared" si="156"/>
        <v>1.0396975425330812</v>
      </c>
      <c r="AE585" s="31">
        <f t="shared" si="157"/>
        <v>1.3894139886578449</v>
      </c>
      <c r="AG585" s="30">
        <f t="shared" si="163"/>
        <v>1695000</v>
      </c>
      <c r="AH585" s="30">
        <f t="shared" si="158"/>
        <v>2.9498525073746312E-3</v>
      </c>
      <c r="AI585" s="31">
        <f t="shared" si="159"/>
        <v>0.32448377581120946</v>
      </c>
      <c r="AJ585" s="31">
        <f t="shared" si="160"/>
        <v>0.4336283185840708</v>
      </c>
      <c r="AK585" s="30">
        <f>IF(W585="si",($S585*'COSTOS DE CREDITOS'!$C$27)/DATA!$G585,"")</f>
        <v>47.07631125553273</v>
      </c>
      <c r="AL585" s="90">
        <f>IF(W585="si",'COSTOS DE CREDITOS'!$C$35,"")</f>
        <v>20.421138461538462</v>
      </c>
      <c r="AM585" s="30">
        <f t="shared" si="164"/>
        <v>307.69230769230774</v>
      </c>
      <c r="AN585" s="30">
        <f t="shared" si="165"/>
        <v>0</v>
      </c>
      <c r="AO585" s="30">
        <f t="shared" si="166"/>
        <v>375.1897574093789</v>
      </c>
      <c r="AP585" s="30">
        <f t="shared" si="167"/>
        <v>928.15024259062102</v>
      </c>
      <c r="AQ585" s="19">
        <f t="shared" si="168"/>
        <v>0.71213209338363059</v>
      </c>
    </row>
    <row r="586" spans="1:43" x14ac:dyDescent="0.2">
      <c r="A586" s="23" t="s">
        <v>5665</v>
      </c>
      <c r="B586" s="6" t="s">
        <v>5669</v>
      </c>
      <c r="C586" s="6" t="s">
        <v>5670</v>
      </c>
      <c r="D586" s="2">
        <v>146197</v>
      </c>
      <c r="E586" s="2">
        <v>146594</v>
      </c>
      <c r="F586" s="3" t="s">
        <v>759</v>
      </c>
      <c r="G586" s="2">
        <v>7</v>
      </c>
      <c r="H586" s="2">
        <v>146602</v>
      </c>
      <c r="I586" s="3" t="s">
        <v>789</v>
      </c>
      <c r="J586" s="15">
        <v>44999</v>
      </c>
      <c r="K586" s="24">
        <v>1109748910</v>
      </c>
      <c r="L586" s="15">
        <v>45001</v>
      </c>
      <c r="M586" s="15">
        <v>45016</v>
      </c>
      <c r="N586" s="15"/>
      <c r="O586" s="26">
        <f>VLOOKUP(D586,quash!A$2:$I$7791,9,FALSE)</f>
        <v>1</v>
      </c>
      <c r="P586" s="7">
        <v>10000</v>
      </c>
      <c r="Q586" s="26">
        <v>110</v>
      </c>
      <c r="R586" s="19">
        <v>3.3741050530766099E-2</v>
      </c>
      <c r="S586" s="26">
        <v>16</v>
      </c>
      <c r="T586" s="7">
        <v>5000</v>
      </c>
      <c r="U586" s="2">
        <v>147</v>
      </c>
      <c r="V586" s="11">
        <v>1303.3399999999999</v>
      </c>
      <c r="W586" s="14" t="s">
        <v>5281</v>
      </c>
      <c r="X586" s="18">
        <v>1</v>
      </c>
      <c r="Y586" s="9">
        <v>5000</v>
      </c>
      <c r="Z586" s="19">
        <f t="shared" si="161"/>
        <v>0</v>
      </c>
      <c r="AA586" s="25">
        <v>1303.3399999999999</v>
      </c>
      <c r="AB586" s="30">
        <f t="shared" si="162"/>
        <v>752000</v>
      </c>
      <c r="AC586" s="30">
        <f t="shared" si="155"/>
        <v>6.648936170212766E-3</v>
      </c>
      <c r="AD586" s="31">
        <f t="shared" si="156"/>
        <v>0.7313829787234043</v>
      </c>
      <c r="AE586" s="31">
        <f t="shared" si="157"/>
        <v>0.97739361702127658</v>
      </c>
      <c r="AG586" s="30">
        <f t="shared" si="163"/>
        <v>2427000</v>
      </c>
      <c r="AH586" s="30">
        <f t="shared" si="158"/>
        <v>2.0601565718994645E-3</v>
      </c>
      <c r="AI586" s="31">
        <f t="shared" si="159"/>
        <v>0.2266172229089411</v>
      </c>
      <c r="AJ586" s="31">
        <f t="shared" si="160"/>
        <v>0.30284301606922126</v>
      </c>
      <c r="AK586" s="30">
        <f>IF(W586="si",($S586*'COSTOS DE CREDITOS'!$C$27)/DATA!$G586,"")</f>
        <v>47.07631125553273</v>
      </c>
      <c r="AL586" s="90">
        <f>IF(W586="si",'COSTOS DE CREDITOS'!$C$35,"")</f>
        <v>20.421138461538462</v>
      </c>
      <c r="AM586" s="30">
        <f t="shared" si="164"/>
        <v>307.69230769230774</v>
      </c>
      <c r="AN586" s="30">
        <f t="shared" si="165"/>
        <v>0</v>
      </c>
      <c r="AO586" s="30">
        <f t="shared" si="166"/>
        <v>375.1897574093789</v>
      </c>
      <c r="AP586" s="30">
        <f t="shared" si="167"/>
        <v>928.15024259062102</v>
      </c>
      <c r="AQ586" s="19">
        <f t="shared" si="168"/>
        <v>0.71213209338363059</v>
      </c>
    </row>
    <row r="587" spans="1:43" x14ac:dyDescent="0.2">
      <c r="A587" s="23" t="s">
        <v>5665</v>
      </c>
      <c r="B587" s="6" t="s">
        <v>5676</v>
      </c>
      <c r="C587" s="6" t="s">
        <v>5670</v>
      </c>
      <c r="D587" s="2">
        <v>146163</v>
      </c>
      <c r="E587" s="2">
        <v>146628</v>
      </c>
      <c r="F587" s="3" t="s">
        <v>790</v>
      </c>
      <c r="G587" s="2">
        <v>7</v>
      </c>
      <c r="H587" s="2">
        <v>146634</v>
      </c>
      <c r="I587" s="3" t="s">
        <v>791</v>
      </c>
      <c r="J587" s="15">
        <v>44998</v>
      </c>
      <c r="K587" s="24">
        <v>1109508504</v>
      </c>
      <c r="L587" s="15">
        <v>45001</v>
      </c>
      <c r="M587" s="15">
        <v>45016</v>
      </c>
      <c r="N587" s="15"/>
      <c r="O587" s="26">
        <f>VLOOKUP(D587,quash!A$2:$I$7791,9,FALSE)</f>
        <v>1</v>
      </c>
      <c r="P587" s="7">
        <v>9000</v>
      </c>
      <c r="Q587" s="26">
        <v>147</v>
      </c>
      <c r="R587" s="19">
        <v>8.456731836388684E-2</v>
      </c>
      <c r="S587" s="93">
        <v>26</v>
      </c>
      <c r="T587" s="7">
        <v>7000</v>
      </c>
      <c r="U587" s="2">
        <v>142</v>
      </c>
      <c r="V587" s="11">
        <v>1758.65</v>
      </c>
      <c r="W587" s="14" t="s">
        <v>5281</v>
      </c>
      <c r="X587" s="18">
        <v>0.43663033571134169</v>
      </c>
      <c r="Y587" s="9">
        <v>3056.4123499793918</v>
      </c>
      <c r="Z587" s="19">
        <f t="shared" si="161"/>
        <v>-0.56336966428865831</v>
      </c>
      <c r="AA587" s="25">
        <v>767.8799398987511</v>
      </c>
      <c r="AB587" s="30">
        <f t="shared" si="162"/>
        <v>752000</v>
      </c>
      <c r="AC587" s="30">
        <f t="shared" si="155"/>
        <v>9.3085106382978719E-3</v>
      </c>
      <c r="AD587" s="31">
        <f t="shared" si="156"/>
        <v>1.3683510638297871</v>
      </c>
      <c r="AE587" s="31">
        <f t="shared" si="157"/>
        <v>1.3218085106382977</v>
      </c>
      <c r="AG587" s="30">
        <f t="shared" si="163"/>
        <v>2427000</v>
      </c>
      <c r="AH587" s="30">
        <f t="shared" si="158"/>
        <v>2.88421920065925E-3</v>
      </c>
      <c r="AI587" s="31">
        <f t="shared" si="159"/>
        <v>0.42398022249690975</v>
      </c>
      <c r="AJ587" s="31">
        <f t="shared" si="160"/>
        <v>0.40955912649361348</v>
      </c>
      <c r="AK587" s="30">
        <f>IF(W587="si",($S587*'COSTOS DE CREDITOS'!$C$27)/DATA!$G587,"")</f>
        <v>76.499005790240673</v>
      </c>
      <c r="AL587" s="90">
        <f>IF(W587="si",'COSTOS DE CREDITOS'!$C$35,"")</f>
        <v>20.421138461538462</v>
      </c>
      <c r="AM587" s="30">
        <f t="shared" si="164"/>
        <v>700</v>
      </c>
      <c r="AN587" s="30">
        <f t="shared" si="165"/>
        <v>3943.5876500206082</v>
      </c>
      <c r="AO587" s="30">
        <f t="shared" si="166"/>
        <v>4740.5077942723874</v>
      </c>
      <c r="AP587" s="30">
        <f t="shared" si="167"/>
        <v>-3972.6278543736362</v>
      </c>
      <c r="AQ587" s="19">
        <f t="shared" si="168"/>
        <v>-5.1735012831529987</v>
      </c>
    </row>
    <row r="588" spans="1:43" x14ac:dyDescent="0.2">
      <c r="A588" s="23" t="s">
        <v>5665</v>
      </c>
      <c r="B588" s="6" t="s">
        <v>5676</v>
      </c>
      <c r="C588" s="6" t="s">
        <v>5670</v>
      </c>
      <c r="D588" s="2">
        <v>146230</v>
      </c>
      <c r="E588" s="2">
        <v>146628</v>
      </c>
      <c r="F588" s="3" t="s">
        <v>790</v>
      </c>
      <c r="G588" s="2">
        <v>7</v>
      </c>
      <c r="H588" s="2">
        <v>146636</v>
      </c>
      <c r="I588" s="3" t="s">
        <v>792</v>
      </c>
      <c r="J588" s="15">
        <v>44999</v>
      </c>
      <c r="K588" s="24">
        <v>1109927551</v>
      </c>
      <c r="L588" s="15">
        <v>45001</v>
      </c>
      <c r="M588" s="15">
        <v>45016</v>
      </c>
      <c r="N588" s="15"/>
      <c r="O588" s="26">
        <f>VLOOKUP(D588,quash!A$2:$I$7791,9,FALSE)</f>
        <v>2</v>
      </c>
      <c r="P588" s="7">
        <v>9000</v>
      </c>
      <c r="Q588" s="26">
        <v>147</v>
      </c>
      <c r="R588" s="19">
        <v>7.9000519063170294E-2</v>
      </c>
      <c r="S588" s="93">
        <v>26</v>
      </c>
      <c r="T588" s="7">
        <v>6000</v>
      </c>
      <c r="U588" s="2">
        <v>142</v>
      </c>
      <c r="V588" s="11">
        <v>1503.37</v>
      </c>
      <c r="W588" s="14" t="s">
        <v>5281</v>
      </c>
      <c r="X588" s="18">
        <v>0.43663033571134169</v>
      </c>
      <c r="Y588" s="9">
        <v>2619.7820142680503</v>
      </c>
      <c r="Z588" s="19">
        <f t="shared" si="161"/>
        <v>-0.56336966428865831</v>
      </c>
      <c r="AA588" s="25">
        <v>656.41694779835973</v>
      </c>
      <c r="AB588" s="30">
        <f t="shared" si="162"/>
        <v>529000</v>
      </c>
      <c r="AC588" s="30">
        <f t="shared" si="155"/>
        <v>1.1342155009451797E-2</v>
      </c>
      <c r="AD588" s="31">
        <f t="shared" si="156"/>
        <v>1.6672967863894141</v>
      </c>
      <c r="AE588" s="31">
        <f t="shared" si="157"/>
        <v>1.6105860113421551</v>
      </c>
      <c r="AG588" s="30">
        <f t="shared" si="163"/>
        <v>1695000</v>
      </c>
      <c r="AH588" s="30">
        <f t="shared" si="158"/>
        <v>3.5398230088495575E-3</v>
      </c>
      <c r="AI588" s="31">
        <f t="shared" si="159"/>
        <v>0.52035398230088492</v>
      </c>
      <c r="AJ588" s="31">
        <f t="shared" si="160"/>
        <v>0.50265486725663711</v>
      </c>
      <c r="AK588" s="30">
        <f>IF(W588="si",($S588*'COSTOS DE CREDITOS'!$C$27)/DATA!$G588,"")</f>
        <v>76.499005790240673</v>
      </c>
      <c r="AL588" s="90">
        <f>IF(W588="si",'COSTOS DE CREDITOS'!$C$35,"")</f>
        <v>20.421138461538462</v>
      </c>
      <c r="AM588" s="30">
        <f t="shared" si="164"/>
        <v>600</v>
      </c>
      <c r="AN588" s="30">
        <f t="shared" si="165"/>
        <v>3380.2179857319497</v>
      </c>
      <c r="AO588" s="30">
        <f t="shared" si="166"/>
        <v>4077.138129983729</v>
      </c>
      <c r="AP588" s="30">
        <f t="shared" si="167"/>
        <v>-3420.7211821853693</v>
      </c>
      <c r="AQ588" s="19">
        <f t="shared" si="168"/>
        <v>-5.2112018034551992</v>
      </c>
    </row>
    <row r="589" spans="1:43" x14ac:dyDescent="0.2">
      <c r="A589" s="23" t="s">
        <v>5665</v>
      </c>
      <c r="B589" s="6" t="s">
        <v>5672</v>
      </c>
      <c r="C589" s="6" t="s">
        <v>5667</v>
      </c>
      <c r="D589" s="2">
        <v>146052</v>
      </c>
      <c r="E589" s="2">
        <v>146552</v>
      </c>
      <c r="F589" s="3" t="s">
        <v>793</v>
      </c>
      <c r="G589" s="2">
        <v>7</v>
      </c>
      <c r="H589" s="2">
        <v>146608</v>
      </c>
      <c r="I589" s="3" t="s">
        <v>794</v>
      </c>
      <c r="J589" s="15">
        <v>45096</v>
      </c>
      <c r="K589" s="24">
        <v>1175282398</v>
      </c>
      <c r="L589" s="15">
        <v>45001</v>
      </c>
      <c r="M589" s="15">
        <v>45016</v>
      </c>
      <c r="N589" s="15"/>
      <c r="O589" s="26">
        <f>VLOOKUP(D589,quash!A$2:$I$7791,9,FALSE)</f>
        <v>1</v>
      </c>
      <c r="P589" s="7">
        <v>10000</v>
      </c>
      <c r="Q589" s="26">
        <v>115</v>
      </c>
      <c r="R589" s="19">
        <v>3.97705569269148E-2</v>
      </c>
      <c r="S589" s="26">
        <v>16</v>
      </c>
      <c r="T589" s="7">
        <v>5000</v>
      </c>
      <c r="U589" s="2">
        <v>147</v>
      </c>
      <c r="V589" s="11">
        <v>1303.3399999999999</v>
      </c>
      <c r="W589" s="14" t="s">
        <v>5281</v>
      </c>
      <c r="X589" s="18">
        <v>1</v>
      </c>
      <c r="Y589" s="9">
        <v>5000</v>
      </c>
      <c r="Z589" s="19">
        <f t="shared" si="161"/>
        <v>0</v>
      </c>
      <c r="AA589" s="25">
        <v>1303.3399999999999</v>
      </c>
      <c r="AB589" s="30">
        <f t="shared" si="162"/>
        <v>752000</v>
      </c>
      <c r="AC589" s="30">
        <f t="shared" si="155"/>
        <v>6.648936170212766E-3</v>
      </c>
      <c r="AD589" s="31">
        <f t="shared" si="156"/>
        <v>0.7646276595744681</v>
      </c>
      <c r="AE589" s="31">
        <f t="shared" si="157"/>
        <v>0.97739361702127658</v>
      </c>
      <c r="AG589" s="30">
        <f t="shared" si="163"/>
        <v>2427000</v>
      </c>
      <c r="AH589" s="30">
        <f t="shared" si="158"/>
        <v>2.0601565718994645E-3</v>
      </c>
      <c r="AI589" s="31">
        <f t="shared" si="159"/>
        <v>0.23691800576843841</v>
      </c>
      <c r="AJ589" s="31">
        <f t="shared" si="160"/>
        <v>0.30284301606922126</v>
      </c>
      <c r="AK589" s="30">
        <f>IF(W589="si",($S589*'COSTOS DE CREDITOS'!$C$27)/DATA!$G589,"")</f>
        <v>47.07631125553273</v>
      </c>
      <c r="AL589" s="90">
        <f>IF(W589="si",'COSTOS DE CREDITOS'!$C$35,"")</f>
        <v>20.421138461538462</v>
      </c>
      <c r="AM589" s="30">
        <f t="shared" si="164"/>
        <v>307.69230769230774</v>
      </c>
      <c r="AN589" s="30">
        <f t="shared" si="165"/>
        <v>0</v>
      </c>
      <c r="AO589" s="30">
        <f t="shared" si="166"/>
        <v>375.1897574093789</v>
      </c>
      <c r="AP589" s="30">
        <f t="shared" si="167"/>
        <v>928.15024259062102</v>
      </c>
      <c r="AQ589" s="19">
        <f t="shared" si="168"/>
        <v>0.71213209338363059</v>
      </c>
    </row>
    <row r="590" spans="1:43" x14ac:dyDescent="0.2">
      <c r="A590" s="23" t="s">
        <v>5665</v>
      </c>
      <c r="B590" s="6" t="s">
        <v>5671</v>
      </c>
      <c r="C590" s="6" t="s">
        <v>5670</v>
      </c>
      <c r="D590" s="2">
        <v>145625</v>
      </c>
      <c r="E590" s="2">
        <v>146617</v>
      </c>
      <c r="F590" s="3" t="s">
        <v>761</v>
      </c>
      <c r="G590" s="2">
        <v>7</v>
      </c>
      <c r="H590" s="2">
        <v>146619</v>
      </c>
      <c r="I590" s="3" t="s">
        <v>795</v>
      </c>
      <c r="J590" s="15">
        <v>44992</v>
      </c>
      <c r="K590" s="24">
        <v>1106565046</v>
      </c>
      <c r="L590" s="15">
        <v>45001</v>
      </c>
      <c r="M590" s="15">
        <v>45016</v>
      </c>
      <c r="N590" s="15"/>
      <c r="O590" s="26">
        <f>VLOOKUP(D590,quash!A$2:$I$7791,9,FALSE)</f>
        <v>3</v>
      </c>
      <c r="P590" s="7">
        <v>9000</v>
      </c>
      <c r="Q590" s="26">
        <v>139</v>
      </c>
      <c r="R590" s="19">
        <v>6.0873316274495971E-2</v>
      </c>
      <c r="S590" s="26">
        <v>16</v>
      </c>
      <c r="T590" s="7">
        <v>6000</v>
      </c>
      <c r="U590" s="2">
        <v>142</v>
      </c>
      <c r="V590" s="11">
        <v>1503.37</v>
      </c>
      <c r="W590" s="14" t="s">
        <v>5281</v>
      </c>
      <c r="X590" s="18">
        <v>1</v>
      </c>
      <c r="Y590" s="9">
        <v>6000</v>
      </c>
      <c r="Z590" s="19">
        <f t="shared" si="161"/>
        <v>0</v>
      </c>
      <c r="AA590" s="25">
        <v>1503.37</v>
      </c>
      <c r="AB590" s="30">
        <f t="shared" si="162"/>
        <v>159000</v>
      </c>
      <c r="AC590" s="30">
        <f t="shared" si="155"/>
        <v>3.7735849056603772E-2</v>
      </c>
      <c r="AD590" s="31">
        <f t="shared" si="156"/>
        <v>5.2452830188679247</v>
      </c>
      <c r="AE590" s="31">
        <f t="shared" si="157"/>
        <v>5.3584905660377355</v>
      </c>
      <c r="AG590" s="30">
        <f t="shared" si="163"/>
        <v>778000</v>
      </c>
      <c r="AH590" s="30">
        <f t="shared" si="158"/>
        <v>7.7120822622107968E-3</v>
      </c>
      <c r="AI590" s="31">
        <f t="shared" si="159"/>
        <v>1.0719794344473008</v>
      </c>
      <c r="AJ590" s="31">
        <f t="shared" si="160"/>
        <v>1.0951156812339331</v>
      </c>
      <c r="AK590" s="30">
        <f>IF(W590="si",($S590*'COSTOS DE CREDITOS'!$C$27)/DATA!$G590,"")</f>
        <v>47.07631125553273</v>
      </c>
      <c r="AL590" s="90">
        <f>IF(W590="si",'COSTOS DE CREDITOS'!$C$35,"")</f>
        <v>20.421138461538462</v>
      </c>
      <c r="AM590" s="30">
        <f t="shared" si="164"/>
        <v>369.23076923076923</v>
      </c>
      <c r="AN590" s="30">
        <f t="shared" si="165"/>
        <v>0</v>
      </c>
      <c r="AO590" s="30">
        <f t="shared" si="166"/>
        <v>436.72821894784045</v>
      </c>
      <c r="AP590" s="30">
        <f t="shared" si="167"/>
        <v>1066.6417810521593</v>
      </c>
      <c r="AQ590" s="19">
        <f t="shared" si="168"/>
        <v>0.70950050955663568</v>
      </c>
    </row>
    <row r="591" spans="1:43" x14ac:dyDescent="0.2">
      <c r="A591" s="23" t="s">
        <v>5665</v>
      </c>
      <c r="B591" s="6" t="s">
        <v>5671</v>
      </c>
      <c r="C591" s="6" t="s">
        <v>5670</v>
      </c>
      <c r="D591" s="2">
        <v>145624</v>
      </c>
      <c r="E591" s="2">
        <v>146617</v>
      </c>
      <c r="F591" s="3" t="s">
        <v>761</v>
      </c>
      <c r="G591" s="2">
        <v>7</v>
      </c>
      <c r="H591" s="2">
        <v>146620</v>
      </c>
      <c r="I591" s="3" t="s">
        <v>796</v>
      </c>
      <c r="J591" s="15">
        <v>44992</v>
      </c>
      <c r="K591" s="24">
        <v>1106562601</v>
      </c>
      <c r="L591" s="15">
        <v>45001</v>
      </c>
      <c r="M591" s="15">
        <v>45016</v>
      </c>
      <c r="N591" s="15"/>
      <c r="O591" s="26">
        <f>VLOOKUP(D591,quash!A$2:$I$7791,9,FALSE)</f>
        <v>4</v>
      </c>
      <c r="P591" s="7">
        <v>9000</v>
      </c>
      <c r="Q591" s="26">
        <v>139</v>
      </c>
      <c r="R591" s="19">
        <v>8.6183749348172869E-2</v>
      </c>
      <c r="S591" s="26">
        <v>16</v>
      </c>
      <c r="T591" s="7">
        <v>8000</v>
      </c>
      <c r="U591" s="2">
        <v>142</v>
      </c>
      <c r="V591" s="11">
        <v>2013.74</v>
      </c>
      <c r="W591" s="14" t="s">
        <v>5281</v>
      </c>
      <c r="X591" s="18">
        <v>1</v>
      </c>
      <c r="Y591" s="9">
        <v>8000</v>
      </c>
      <c r="Z591" s="19">
        <f t="shared" si="161"/>
        <v>0</v>
      </c>
      <c r="AA591" s="25">
        <v>2013.74</v>
      </c>
      <c r="AB591" s="30">
        <f t="shared" si="162"/>
        <v>225000</v>
      </c>
      <c r="AC591" s="30">
        <f t="shared" si="155"/>
        <v>3.5555555555555556E-2</v>
      </c>
      <c r="AD591" s="31">
        <f t="shared" si="156"/>
        <v>4.9422222222222221</v>
      </c>
      <c r="AE591" s="31">
        <f t="shared" si="157"/>
        <v>5.0488888888888885</v>
      </c>
      <c r="AG591" s="30">
        <f t="shared" si="163"/>
        <v>927000</v>
      </c>
      <c r="AH591" s="30">
        <f t="shared" si="158"/>
        <v>8.6299892125134836E-3</v>
      </c>
      <c r="AI591" s="31">
        <f t="shared" si="159"/>
        <v>1.1995685005393741</v>
      </c>
      <c r="AJ591" s="31">
        <f t="shared" si="160"/>
        <v>1.2254584681769147</v>
      </c>
      <c r="AK591" s="30">
        <f>IF(W591="si",($S591*'COSTOS DE CREDITOS'!$C$27)/DATA!$G591,"")</f>
        <v>47.07631125553273</v>
      </c>
      <c r="AL591" s="90">
        <f>IF(W591="si",'COSTOS DE CREDITOS'!$C$35,"")</f>
        <v>20.421138461538462</v>
      </c>
      <c r="AM591" s="30">
        <f t="shared" si="164"/>
        <v>492.30769230769232</v>
      </c>
      <c r="AN591" s="30">
        <f t="shared" si="165"/>
        <v>0</v>
      </c>
      <c r="AO591" s="30">
        <f t="shared" si="166"/>
        <v>559.80514202476354</v>
      </c>
      <c r="AP591" s="30">
        <f t="shared" si="167"/>
        <v>1453.9348579752364</v>
      </c>
      <c r="AQ591" s="19">
        <f t="shared" si="168"/>
        <v>0.72200723925394361</v>
      </c>
    </row>
    <row r="592" spans="1:43" x14ac:dyDescent="0.2">
      <c r="A592" s="23" t="s">
        <v>5665</v>
      </c>
      <c r="B592" s="6" t="s">
        <v>5671</v>
      </c>
      <c r="C592" s="6" t="s">
        <v>5670</v>
      </c>
      <c r="D592" s="2">
        <v>145621</v>
      </c>
      <c r="E592" s="2">
        <v>146617</v>
      </c>
      <c r="F592" s="3" t="s">
        <v>761</v>
      </c>
      <c r="G592" s="2">
        <v>7</v>
      </c>
      <c r="H592" s="2">
        <v>146621</v>
      </c>
      <c r="I592" s="3" t="s">
        <v>797</v>
      </c>
      <c r="J592" s="15">
        <v>44992</v>
      </c>
      <c r="K592" s="24">
        <v>1106558587</v>
      </c>
      <c r="L592" s="15">
        <v>45001</v>
      </c>
      <c r="M592" s="15">
        <v>45016</v>
      </c>
      <c r="N592" s="15"/>
      <c r="O592" s="26">
        <f>VLOOKUP(D592,quash!A$2:$I$7791,9,FALSE)</f>
        <v>3</v>
      </c>
      <c r="P592" s="7">
        <v>9000</v>
      </c>
      <c r="Q592" s="26">
        <v>146</v>
      </c>
      <c r="R592" s="19">
        <v>7.9000519063170377E-2</v>
      </c>
      <c r="S592" s="26">
        <v>16</v>
      </c>
      <c r="T592" s="7">
        <v>5000</v>
      </c>
      <c r="U592" s="2">
        <v>147</v>
      </c>
      <c r="V592" s="11">
        <v>1303.3399999999999</v>
      </c>
      <c r="W592" s="14" t="s">
        <v>5281</v>
      </c>
      <c r="X592" s="18">
        <v>1</v>
      </c>
      <c r="Y592" s="9">
        <v>5000</v>
      </c>
      <c r="Z592" s="19">
        <f t="shared" si="161"/>
        <v>0</v>
      </c>
      <c r="AA592" s="25">
        <v>1303.3399999999999</v>
      </c>
      <c r="AB592" s="30">
        <f t="shared" si="162"/>
        <v>159000</v>
      </c>
      <c r="AC592" s="30">
        <f t="shared" si="155"/>
        <v>3.1446540880503145E-2</v>
      </c>
      <c r="AD592" s="31">
        <f t="shared" si="156"/>
        <v>4.5911949685534594</v>
      </c>
      <c r="AE592" s="31">
        <f t="shared" si="157"/>
        <v>4.6226415094339623</v>
      </c>
      <c r="AG592" s="30">
        <f t="shared" si="163"/>
        <v>778000</v>
      </c>
      <c r="AH592" s="30">
        <f t="shared" si="158"/>
        <v>6.4267352185089976E-3</v>
      </c>
      <c r="AI592" s="31">
        <f t="shared" si="159"/>
        <v>0.93830334190231368</v>
      </c>
      <c r="AJ592" s="31">
        <f t="shared" si="160"/>
        <v>0.94473007712082269</v>
      </c>
      <c r="AK592" s="30">
        <f>IF(W592="si",($S592*'COSTOS DE CREDITOS'!$C$27)/DATA!$G592,"")</f>
        <v>47.07631125553273</v>
      </c>
      <c r="AL592" s="90">
        <f>IF(W592="si",'COSTOS DE CREDITOS'!$C$35,"")</f>
        <v>20.421138461538462</v>
      </c>
      <c r="AM592" s="30">
        <f t="shared" si="164"/>
        <v>307.69230769230774</v>
      </c>
      <c r="AN592" s="30">
        <f t="shared" si="165"/>
        <v>0</v>
      </c>
      <c r="AO592" s="30">
        <f t="shared" si="166"/>
        <v>375.1897574093789</v>
      </c>
      <c r="AP592" s="30">
        <f t="shared" si="167"/>
        <v>928.15024259062102</v>
      </c>
      <c r="AQ592" s="19">
        <f t="shared" si="168"/>
        <v>0.71213209338363059</v>
      </c>
    </row>
    <row r="593" spans="1:43" x14ac:dyDescent="0.2">
      <c r="A593" s="23" t="s">
        <v>5665</v>
      </c>
      <c r="B593" s="6" t="s">
        <v>5671</v>
      </c>
      <c r="C593" s="6" t="s">
        <v>5670</v>
      </c>
      <c r="D593" s="2">
        <v>145627</v>
      </c>
      <c r="E593" s="2">
        <v>146617</v>
      </c>
      <c r="F593" s="3" t="s">
        <v>761</v>
      </c>
      <c r="G593" s="2">
        <v>7</v>
      </c>
      <c r="H593" s="2">
        <v>146622</v>
      </c>
      <c r="I593" s="3" t="s">
        <v>798</v>
      </c>
      <c r="J593" s="15">
        <v>44992</v>
      </c>
      <c r="K593" s="24">
        <v>1106566714</v>
      </c>
      <c r="L593" s="15">
        <v>45001</v>
      </c>
      <c r="M593" s="15">
        <v>45016</v>
      </c>
      <c r="N593" s="15"/>
      <c r="O593" s="26">
        <f>VLOOKUP(D593,quash!A$2:$I$7791,9,FALSE)</f>
        <v>2</v>
      </c>
      <c r="P593" s="7">
        <v>9000</v>
      </c>
      <c r="Q593" s="26">
        <v>146</v>
      </c>
      <c r="R593" s="19">
        <v>8.1278822863721623E-2</v>
      </c>
      <c r="S593" s="26">
        <v>16</v>
      </c>
      <c r="T593" s="7">
        <v>7000</v>
      </c>
      <c r="U593" s="2">
        <v>142</v>
      </c>
      <c r="V593" s="11">
        <v>1758.65</v>
      </c>
      <c r="W593" s="14" t="s">
        <v>5281</v>
      </c>
      <c r="X593" s="18">
        <v>1</v>
      </c>
      <c r="Y593" s="9">
        <v>7000</v>
      </c>
      <c r="Z593" s="19">
        <f t="shared" si="161"/>
        <v>0</v>
      </c>
      <c r="AA593" s="25">
        <v>1758.65</v>
      </c>
      <c r="AB593" s="30">
        <f t="shared" si="162"/>
        <v>529000</v>
      </c>
      <c r="AC593" s="30">
        <f t="shared" si="155"/>
        <v>1.3232514177693762E-2</v>
      </c>
      <c r="AD593" s="31">
        <f t="shared" si="156"/>
        <v>1.9319470699432892</v>
      </c>
      <c r="AE593" s="31">
        <f t="shared" si="157"/>
        <v>1.8790170132325141</v>
      </c>
      <c r="AG593" s="30">
        <f t="shared" si="163"/>
        <v>1695000</v>
      </c>
      <c r="AH593" s="30">
        <f t="shared" si="158"/>
        <v>4.1297935103244837E-3</v>
      </c>
      <c r="AI593" s="31">
        <f t="shared" si="159"/>
        <v>0.60294985250737465</v>
      </c>
      <c r="AJ593" s="31">
        <f t="shared" si="160"/>
        <v>0.58643067846607666</v>
      </c>
      <c r="AK593" s="30">
        <f>IF(W593="si",($S593*'COSTOS DE CREDITOS'!$C$27)/DATA!$G593,"")</f>
        <v>47.07631125553273</v>
      </c>
      <c r="AL593" s="90">
        <f>IF(W593="si",'COSTOS DE CREDITOS'!$C$35,"")</f>
        <v>20.421138461538462</v>
      </c>
      <c r="AM593" s="30">
        <f t="shared" si="164"/>
        <v>430.76923076923077</v>
      </c>
      <c r="AN593" s="30">
        <f t="shared" si="165"/>
        <v>0</v>
      </c>
      <c r="AO593" s="30">
        <f t="shared" si="166"/>
        <v>498.26668048630199</v>
      </c>
      <c r="AP593" s="30">
        <f t="shared" si="167"/>
        <v>1260.3833195136981</v>
      </c>
      <c r="AQ593" s="19">
        <f t="shared" si="168"/>
        <v>0.71667660962311885</v>
      </c>
    </row>
    <row r="594" spans="1:43" x14ac:dyDescent="0.2">
      <c r="A594" s="23" t="s">
        <v>5665</v>
      </c>
      <c r="B594" s="6" t="s">
        <v>5671</v>
      </c>
      <c r="C594" s="6" t="s">
        <v>5670</v>
      </c>
      <c r="D594" s="2">
        <v>146366</v>
      </c>
      <c r="E594" s="2">
        <v>146617</v>
      </c>
      <c r="F594" s="3" t="s">
        <v>761</v>
      </c>
      <c r="G594" s="2">
        <v>7</v>
      </c>
      <c r="H594" s="2">
        <v>146623</v>
      </c>
      <c r="I594" s="3" t="s">
        <v>799</v>
      </c>
      <c r="J594" s="15">
        <v>45000</v>
      </c>
      <c r="K594" s="24">
        <v>1110574757</v>
      </c>
      <c r="L594" s="15">
        <v>45001</v>
      </c>
      <c r="M594" s="15">
        <v>45016</v>
      </c>
      <c r="N594" s="15"/>
      <c r="O594" s="26">
        <f>VLOOKUP(D594,quash!A$2:$I$7791,9,FALSE)</f>
        <v>4</v>
      </c>
      <c r="P594" s="7">
        <v>9000</v>
      </c>
      <c r="Q594" s="26">
        <v>139</v>
      </c>
      <c r="R594" s="19">
        <v>6.0873316274495971E-2</v>
      </c>
      <c r="S594" s="26">
        <v>16</v>
      </c>
      <c r="T594" s="7">
        <v>6000</v>
      </c>
      <c r="U594" s="2">
        <v>142</v>
      </c>
      <c r="V594" s="11">
        <v>1503.37</v>
      </c>
      <c r="W594" s="14" t="s">
        <v>5281</v>
      </c>
      <c r="X594" s="18">
        <v>1</v>
      </c>
      <c r="Y594" s="9">
        <v>6000</v>
      </c>
      <c r="Z594" s="19">
        <f t="shared" si="161"/>
        <v>0</v>
      </c>
      <c r="AA594" s="25">
        <v>1503.37</v>
      </c>
      <c r="AB594" s="30">
        <f t="shared" si="162"/>
        <v>225000</v>
      </c>
      <c r="AC594" s="30">
        <f t="shared" ref="AC594:AC625" si="169">$T594/AB594</f>
        <v>2.6666666666666668E-2</v>
      </c>
      <c r="AD594" s="31">
        <f t="shared" ref="AD594:AD625" si="170">AC594*$Q594</f>
        <v>3.706666666666667</v>
      </c>
      <c r="AE594" s="31">
        <f t="shared" ref="AE594:AE625" si="171">AC594*$U594</f>
        <v>3.7866666666666671</v>
      </c>
      <c r="AG594" s="30">
        <f t="shared" si="163"/>
        <v>927000</v>
      </c>
      <c r="AH594" s="30">
        <f t="shared" si="158"/>
        <v>6.4724919093851136E-3</v>
      </c>
      <c r="AI594" s="31">
        <f t="shared" si="159"/>
        <v>0.89967637540453083</v>
      </c>
      <c r="AJ594" s="31">
        <f t="shared" si="160"/>
        <v>0.91909385113268616</v>
      </c>
      <c r="AK594" s="30">
        <f>IF(W594="si",($S594*'COSTOS DE CREDITOS'!$C$27)/DATA!$G594,"")</f>
        <v>47.07631125553273</v>
      </c>
      <c r="AL594" s="90">
        <f>IF(W594="si",'COSTOS DE CREDITOS'!$C$35,"")</f>
        <v>20.421138461538462</v>
      </c>
      <c r="AM594" s="30">
        <f t="shared" si="164"/>
        <v>369.23076923076923</v>
      </c>
      <c r="AN594" s="30">
        <f t="shared" si="165"/>
        <v>0</v>
      </c>
      <c r="AO594" s="30">
        <f t="shared" si="166"/>
        <v>436.72821894784045</v>
      </c>
      <c r="AP594" s="30">
        <f t="shared" si="167"/>
        <v>1066.6417810521593</v>
      </c>
      <c r="AQ594" s="19">
        <f t="shared" si="168"/>
        <v>0.70950050955663568</v>
      </c>
    </row>
    <row r="595" spans="1:43" x14ac:dyDescent="0.2">
      <c r="A595" s="23" t="s">
        <v>5665</v>
      </c>
      <c r="B595" s="6" t="s">
        <v>5671</v>
      </c>
      <c r="C595" s="6" t="s">
        <v>5670</v>
      </c>
      <c r="D595" s="2">
        <v>144300</v>
      </c>
      <c r="E595" s="2">
        <v>146617</v>
      </c>
      <c r="F595" s="3" t="s">
        <v>761</v>
      </c>
      <c r="G595" s="2">
        <v>7</v>
      </c>
      <c r="H595" s="2">
        <v>146624</v>
      </c>
      <c r="I595" s="3" t="s">
        <v>800</v>
      </c>
      <c r="J595" s="15">
        <v>44981</v>
      </c>
      <c r="K595" s="24">
        <v>1098154013</v>
      </c>
      <c r="L595" s="15">
        <v>45001</v>
      </c>
      <c r="M595" s="15">
        <v>45016</v>
      </c>
      <c r="N595" s="15"/>
      <c r="O595" s="26">
        <f>VLOOKUP(D595,quash!A$2:$I$7791,9,FALSE)</f>
        <v>4</v>
      </c>
      <c r="P595" s="7">
        <v>9000</v>
      </c>
      <c r="Q595" s="26">
        <v>146</v>
      </c>
      <c r="R595" s="19">
        <v>7.9000519063170377E-2</v>
      </c>
      <c r="S595" s="26">
        <v>16</v>
      </c>
      <c r="T595" s="7">
        <v>5000</v>
      </c>
      <c r="U595" s="2">
        <v>147</v>
      </c>
      <c r="V595" s="11">
        <v>1303.3399999999999</v>
      </c>
      <c r="W595" s="14" t="s">
        <v>5281</v>
      </c>
      <c r="X595" s="18">
        <v>1</v>
      </c>
      <c r="Y595" s="9">
        <v>5000</v>
      </c>
      <c r="Z595" s="19">
        <f t="shared" si="161"/>
        <v>0</v>
      </c>
      <c r="AA595" s="25">
        <v>1303.3399999999999</v>
      </c>
      <c r="AB595" s="30">
        <f t="shared" si="162"/>
        <v>225000</v>
      </c>
      <c r="AC595" s="30">
        <f t="shared" si="169"/>
        <v>2.2222222222222223E-2</v>
      </c>
      <c r="AD595" s="31">
        <f t="shared" si="170"/>
        <v>3.2444444444444445</v>
      </c>
      <c r="AE595" s="31">
        <f t="shared" si="171"/>
        <v>3.2666666666666666</v>
      </c>
      <c r="AG595" s="30">
        <f t="shared" si="163"/>
        <v>927000</v>
      </c>
      <c r="AH595" s="30">
        <f t="shared" si="158"/>
        <v>5.3937432578209281E-3</v>
      </c>
      <c r="AI595" s="31">
        <f t="shared" si="159"/>
        <v>0.78748651564185546</v>
      </c>
      <c r="AJ595" s="31">
        <f t="shared" si="160"/>
        <v>0.79288025889967639</v>
      </c>
      <c r="AK595" s="30">
        <f>IF(W595="si",($S595*'COSTOS DE CREDITOS'!$C$27)/DATA!$G595,"")</f>
        <v>47.07631125553273</v>
      </c>
      <c r="AL595" s="90">
        <f>IF(W595="si",'COSTOS DE CREDITOS'!$C$35,"")</f>
        <v>20.421138461538462</v>
      </c>
      <c r="AM595" s="30">
        <f t="shared" si="164"/>
        <v>307.69230769230774</v>
      </c>
      <c r="AN595" s="30">
        <f t="shared" si="165"/>
        <v>0</v>
      </c>
      <c r="AO595" s="30">
        <f t="shared" si="166"/>
        <v>375.1897574093789</v>
      </c>
      <c r="AP595" s="30">
        <f t="shared" si="167"/>
        <v>928.15024259062102</v>
      </c>
      <c r="AQ595" s="19">
        <f t="shared" si="168"/>
        <v>0.71213209338363059</v>
      </c>
    </row>
    <row r="596" spans="1:43" x14ac:dyDescent="0.2">
      <c r="A596" s="23" t="s">
        <v>5665</v>
      </c>
      <c r="B596" s="6" t="s">
        <v>5672</v>
      </c>
      <c r="C596" s="6" t="s">
        <v>5667</v>
      </c>
      <c r="D596" s="2">
        <v>146323</v>
      </c>
      <c r="E596" s="2">
        <v>146552</v>
      </c>
      <c r="F596" s="3" t="s">
        <v>793</v>
      </c>
      <c r="G596" s="2">
        <v>7</v>
      </c>
      <c r="H596" s="2">
        <v>146637</v>
      </c>
      <c r="I596" s="3" t="s">
        <v>801</v>
      </c>
      <c r="J596" s="15">
        <v>45096</v>
      </c>
      <c r="K596" s="24">
        <v>1175282641</v>
      </c>
      <c r="L596" s="15">
        <v>45001</v>
      </c>
      <c r="M596" s="15">
        <v>45016</v>
      </c>
      <c r="N596" s="15"/>
      <c r="O596" s="26">
        <f>VLOOKUP(D596,quash!A$2:$I$7791,9,FALSE)</f>
        <v>1</v>
      </c>
      <c r="P596" s="7">
        <v>10000</v>
      </c>
      <c r="Q596" s="26">
        <v>110</v>
      </c>
      <c r="R596" s="19">
        <v>3.3741050530766099E-2</v>
      </c>
      <c r="S596" s="26">
        <v>16</v>
      </c>
      <c r="T596" s="7">
        <v>8000</v>
      </c>
      <c r="U596" s="2">
        <v>142</v>
      </c>
      <c r="V596" s="11">
        <v>2013.74</v>
      </c>
      <c r="W596" s="14" t="s">
        <v>5281</v>
      </c>
      <c r="X596" s="18">
        <v>1</v>
      </c>
      <c r="Y596" s="9">
        <v>8000</v>
      </c>
      <c r="Z596" s="19">
        <f t="shared" si="161"/>
        <v>0</v>
      </c>
      <c r="AA596" s="25">
        <v>2013.74</v>
      </c>
      <c r="AB596" s="30">
        <f t="shared" si="162"/>
        <v>752000</v>
      </c>
      <c r="AC596" s="30">
        <f t="shared" si="169"/>
        <v>1.0638297872340425E-2</v>
      </c>
      <c r="AD596" s="31">
        <f t="shared" si="170"/>
        <v>1.1702127659574468</v>
      </c>
      <c r="AE596" s="31">
        <f t="shared" si="171"/>
        <v>1.5106382978723405</v>
      </c>
      <c r="AG596" s="30">
        <f t="shared" si="163"/>
        <v>2427000</v>
      </c>
      <c r="AH596" s="30">
        <f t="shared" si="158"/>
        <v>3.296250515039143E-3</v>
      </c>
      <c r="AI596" s="31">
        <f t="shared" si="159"/>
        <v>0.36258755665430575</v>
      </c>
      <c r="AJ596" s="31">
        <f t="shared" si="160"/>
        <v>0.4680675731355583</v>
      </c>
      <c r="AK596" s="30">
        <f>IF(W596="si",($S596*'COSTOS DE CREDITOS'!$C$27)/DATA!$G596,"")</f>
        <v>47.07631125553273</v>
      </c>
      <c r="AL596" s="90">
        <f>IF(W596="si",'COSTOS DE CREDITOS'!$C$35,"")</f>
        <v>20.421138461538462</v>
      </c>
      <c r="AM596" s="30">
        <f t="shared" si="164"/>
        <v>492.30769230769232</v>
      </c>
      <c r="AN596" s="30">
        <f t="shared" si="165"/>
        <v>0</v>
      </c>
      <c r="AO596" s="30">
        <f t="shared" si="166"/>
        <v>559.80514202476354</v>
      </c>
      <c r="AP596" s="30">
        <f t="shared" si="167"/>
        <v>1453.9348579752364</v>
      </c>
      <c r="AQ596" s="19">
        <f t="shared" si="168"/>
        <v>0.72200723925394361</v>
      </c>
    </row>
    <row r="597" spans="1:43" x14ac:dyDescent="0.2">
      <c r="A597" s="23" t="s">
        <v>5665</v>
      </c>
      <c r="B597" s="6" t="s">
        <v>5674</v>
      </c>
      <c r="C597" s="6" t="s">
        <v>5670</v>
      </c>
      <c r="D597" s="2">
        <v>146206</v>
      </c>
      <c r="E597" s="2">
        <v>146439</v>
      </c>
      <c r="F597" s="3" t="s">
        <v>802</v>
      </c>
      <c r="G597" s="2">
        <v>7</v>
      </c>
      <c r="H597" s="2">
        <v>146644</v>
      </c>
      <c r="I597" s="3" t="s">
        <v>803</v>
      </c>
      <c r="J597" s="15">
        <v>44999</v>
      </c>
      <c r="K597" s="24">
        <v>1109847123</v>
      </c>
      <c r="L597" s="15">
        <v>45001</v>
      </c>
      <c r="M597" s="15">
        <v>45016</v>
      </c>
      <c r="N597" s="15"/>
      <c r="O597" s="26">
        <f>VLOOKUP(D597,quash!A$2:$I$7791,9,FALSE)</f>
        <v>3</v>
      </c>
      <c r="P597" s="7">
        <v>13000</v>
      </c>
      <c r="Q597" s="26">
        <v>129</v>
      </c>
      <c r="R597" s="19">
        <v>5.5171297012124164E-2</v>
      </c>
      <c r="S597" s="93">
        <v>26</v>
      </c>
      <c r="T597" s="7">
        <v>5000</v>
      </c>
      <c r="U597" s="2">
        <v>147</v>
      </c>
      <c r="V597" s="11">
        <v>1303.3399999999999</v>
      </c>
      <c r="W597" s="14" t="s">
        <v>5281</v>
      </c>
      <c r="X597" s="18">
        <v>0.42597633371282634</v>
      </c>
      <c r="Y597" s="9">
        <v>2129.8816685641318</v>
      </c>
      <c r="Z597" s="19">
        <f t="shared" si="161"/>
        <v>-0.57402366628717361</v>
      </c>
      <c r="AA597" s="25">
        <v>555.19199478127507</v>
      </c>
      <c r="AB597" s="30">
        <f t="shared" si="162"/>
        <v>159000</v>
      </c>
      <c r="AC597" s="30">
        <f t="shared" si="169"/>
        <v>3.1446540880503145E-2</v>
      </c>
      <c r="AD597" s="31">
        <f t="shared" si="170"/>
        <v>4.0566037735849054</v>
      </c>
      <c r="AE597" s="31">
        <f t="shared" si="171"/>
        <v>4.6226415094339623</v>
      </c>
      <c r="AG597" s="30">
        <f t="shared" si="163"/>
        <v>778000</v>
      </c>
      <c r="AH597" s="30">
        <f t="shared" si="158"/>
        <v>6.4267352185089976E-3</v>
      </c>
      <c r="AI597" s="31">
        <f t="shared" si="159"/>
        <v>0.8290488431876607</v>
      </c>
      <c r="AJ597" s="31">
        <f t="shared" si="160"/>
        <v>0.94473007712082269</v>
      </c>
      <c r="AK597" s="30">
        <f>IF(W597="si",($S597*'COSTOS DE CREDITOS'!$C$27)/DATA!$G597,"")</f>
        <v>76.499005790240673</v>
      </c>
      <c r="AL597" s="90">
        <f>IF(W597="si",'COSTOS DE CREDITOS'!$C$35,"")</f>
        <v>20.421138461538462</v>
      </c>
      <c r="AM597" s="30">
        <f t="shared" si="164"/>
        <v>500</v>
      </c>
      <c r="AN597" s="30">
        <f t="shared" si="165"/>
        <v>2870.1183314358682</v>
      </c>
      <c r="AO597" s="30">
        <f t="shared" si="166"/>
        <v>3467.0384756876474</v>
      </c>
      <c r="AP597" s="30">
        <f t="shared" si="167"/>
        <v>-2911.8464809063726</v>
      </c>
      <c r="AQ597" s="19">
        <f t="shared" si="168"/>
        <v>-5.2447558831490921</v>
      </c>
    </row>
    <row r="598" spans="1:43" x14ac:dyDescent="0.2">
      <c r="A598" s="23" t="s">
        <v>5665</v>
      </c>
      <c r="B598" s="6" t="s">
        <v>5676</v>
      </c>
      <c r="C598" s="6" t="s">
        <v>5670</v>
      </c>
      <c r="D598" s="4">
        <v>142607</v>
      </c>
      <c r="E598" s="4">
        <v>146692</v>
      </c>
      <c r="F598" s="5" t="s">
        <v>805</v>
      </c>
      <c r="G598" s="2">
        <v>8</v>
      </c>
      <c r="H598" s="4">
        <v>146693</v>
      </c>
      <c r="I598" s="5" t="s">
        <v>806</v>
      </c>
      <c r="J598" s="15">
        <v>44966</v>
      </c>
      <c r="K598" s="24">
        <v>1089993763</v>
      </c>
      <c r="L598" s="15">
        <v>45001</v>
      </c>
      <c r="M598" s="15">
        <v>45016</v>
      </c>
      <c r="N598" s="15"/>
      <c r="O598" s="26">
        <f>VLOOKUP(D598,quash!A$2:$I$7791,9,FALSE)</f>
        <v>2</v>
      </c>
      <c r="P598" s="7">
        <v>10000</v>
      </c>
      <c r="Q598" s="26">
        <v>127</v>
      </c>
      <c r="R598" s="19">
        <v>5.24391097594855E-2</v>
      </c>
      <c r="S598" s="26">
        <v>16</v>
      </c>
      <c r="T598" s="8">
        <v>9000</v>
      </c>
      <c r="U598" s="4">
        <v>142</v>
      </c>
      <c r="V598" s="10">
        <v>2255.2800000000002</v>
      </c>
      <c r="W598" s="14" t="s">
        <v>5281</v>
      </c>
      <c r="X598" s="18">
        <v>1</v>
      </c>
      <c r="Y598" s="9">
        <v>9000</v>
      </c>
      <c r="Z598" s="19">
        <f t="shared" si="161"/>
        <v>0</v>
      </c>
      <c r="AA598" s="25">
        <v>2255.2800000000002</v>
      </c>
      <c r="AB598" s="30">
        <f t="shared" si="162"/>
        <v>529000</v>
      </c>
      <c r="AC598" s="30">
        <f t="shared" si="169"/>
        <v>1.7013232514177693E-2</v>
      </c>
      <c r="AD598" s="31">
        <f t="shared" si="170"/>
        <v>2.1606805293005671</v>
      </c>
      <c r="AE598" s="31">
        <f t="shared" si="171"/>
        <v>2.4158790170132325</v>
      </c>
      <c r="AG598" s="30">
        <f t="shared" si="163"/>
        <v>1695000</v>
      </c>
      <c r="AH598" s="30">
        <f t="shared" si="158"/>
        <v>5.3097345132743362E-3</v>
      </c>
      <c r="AI598" s="31">
        <f t="shared" si="159"/>
        <v>0.67433628318584071</v>
      </c>
      <c r="AJ598" s="31">
        <f t="shared" si="160"/>
        <v>0.75398230088495577</v>
      </c>
      <c r="AK598" s="30">
        <f>IF(W598="si",($S598*'COSTOS DE CREDITOS'!$C$27)/DATA!$G598,"")</f>
        <v>41.191772348591137</v>
      </c>
      <c r="AL598" s="90">
        <f>IF(W598="si",'COSTOS DE CREDITOS'!$C$35,"")</f>
        <v>20.421138461538462</v>
      </c>
      <c r="AM598" s="30">
        <f t="shared" si="164"/>
        <v>553.84615384615392</v>
      </c>
      <c r="AN598" s="30">
        <f t="shared" si="165"/>
        <v>0</v>
      </c>
      <c r="AO598" s="30">
        <f t="shared" si="166"/>
        <v>615.45906465628354</v>
      </c>
      <c r="AP598" s="30">
        <f t="shared" si="167"/>
        <v>1639.8209353437167</v>
      </c>
      <c r="AQ598" s="19">
        <f t="shared" si="168"/>
        <v>0.72710303613906768</v>
      </c>
    </row>
    <row r="599" spans="1:43" x14ac:dyDescent="0.2">
      <c r="A599" s="23" t="s">
        <v>5665</v>
      </c>
      <c r="B599" s="6" t="s">
        <v>5676</v>
      </c>
      <c r="C599" s="6" t="s">
        <v>5670</v>
      </c>
      <c r="D599" s="2">
        <v>146261</v>
      </c>
      <c r="E599" s="2">
        <v>146692</v>
      </c>
      <c r="F599" s="3" t="s">
        <v>805</v>
      </c>
      <c r="G599" s="2">
        <v>8</v>
      </c>
      <c r="H599" s="2">
        <v>146694</v>
      </c>
      <c r="I599" s="3" t="s">
        <v>807</v>
      </c>
      <c r="J599" s="15">
        <v>44999</v>
      </c>
      <c r="K599" s="24">
        <v>1110125682</v>
      </c>
      <c r="L599" s="15">
        <v>45001</v>
      </c>
      <c r="M599" s="15">
        <v>45016</v>
      </c>
      <c r="N599" s="15"/>
      <c r="O599" s="26">
        <f>VLOOKUP(D599,quash!A$2:$I$7791,9,FALSE)</f>
        <v>1</v>
      </c>
      <c r="P599" s="7">
        <v>10000</v>
      </c>
      <c r="Q599" s="26">
        <v>110</v>
      </c>
      <c r="R599" s="19">
        <v>3.3741050530766099E-2</v>
      </c>
      <c r="S599" s="26">
        <v>16</v>
      </c>
      <c r="T599" s="7">
        <v>7000</v>
      </c>
      <c r="U599" s="2">
        <v>142</v>
      </c>
      <c r="V599" s="11">
        <v>1758.65</v>
      </c>
      <c r="W599" s="14" t="s">
        <v>5281</v>
      </c>
      <c r="X599" s="18">
        <v>1</v>
      </c>
      <c r="Y599" s="9">
        <v>7000</v>
      </c>
      <c r="Z599" s="19">
        <f t="shared" si="161"/>
        <v>0</v>
      </c>
      <c r="AA599" s="25">
        <v>1758.65</v>
      </c>
      <c r="AB599" s="30">
        <f t="shared" si="162"/>
        <v>752000</v>
      </c>
      <c r="AC599" s="30">
        <f t="shared" si="169"/>
        <v>9.3085106382978719E-3</v>
      </c>
      <c r="AD599" s="31">
        <f t="shared" si="170"/>
        <v>1.0239361702127658</v>
      </c>
      <c r="AE599" s="31">
        <f t="shared" si="171"/>
        <v>1.3218085106382977</v>
      </c>
      <c r="AG599" s="30">
        <f t="shared" si="163"/>
        <v>2427000</v>
      </c>
      <c r="AH599" s="30">
        <f t="shared" si="158"/>
        <v>2.88421920065925E-3</v>
      </c>
      <c r="AI599" s="31">
        <f t="shared" si="159"/>
        <v>0.31726411207251748</v>
      </c>
      <c r="AJ599" s="31">
        <f t="shared" si="160"/>
        <v>0.40955912649361348</v>
      </c>
      <c r="AK599" s="30">
        <f>IF(W599="si",($S599*'COSTOS DE CREDITOS'!$C$27)/DATA!$G599,"")</f>
        <v>41.191772348591137</v>
      </c>
      <c r="AL599" s="90">
        <f>IF(W599="si",'COSTOS DE CREDITOS'!$C$35,"")</f>
        <v>20.421138461538462</v>
      </c>
      <c r="AM599" s="30">
        <f t="shared" si="164"/>
        <v>430.76923076923077</v>
      </c>
      <c r="AN599" s="30">
        <f t="shared" si="165"/>
        <v>0</v>
      </c>
      <c r="AO599" s="30">
        <f t="shared" si="166"/>
        <v>492.38214157936039</v>
      </c>
      <c r="AP599" s="30">
        <f t="shared" si="167"/>
        <v>1266.2678584206396</v>
      </c>
      <c r="AQ599" s="19">
        <f t="shared" si="168"/>
        <v>0.72002266421439143</v>
      </c>
    </row>
    <row r="600" spans="1:43" x14ac:dyDescent="0.2">
      <c r="A600" s="23" t="s">
        <v>5665</v>
      </c>
      <c r="B600" s="6" t="s">
        <v>5676</v>
      </c>
      <c r="C600" s="6" t="s">
        <v>5670</v>
      </c>
      <c r="D600" s="2">
        <v>146272</v>
      </c>
      <c r="E600" s="2">
        <v>146692</v>
      </c>
      <c r="F600" s="3" t="s">
        <v>805</v>
      </c>
      <c r="G600" s="2">
        <v>8</v>
      </c>
      <c r="H600" s="2">
        <v>146695</v>
      </c>
      <c r="I600" s="3" t="s">
        <v>808</v>
      </c>
      <c r="J600" s="15">
        <v>44999</v>
      </c>
      <c r="K600" s="24">
        <v>1110142091</v>
      </c>
      <c r="L600" s="15">
        <v>45001</v>
      </c>
      <c r="M600" s="15">
        <v>45016</v>
      </c>
      <c r="N600" s="15"/>
      <c r="O600" s="26">
        <f>VLOOKUP(D600,quash!A$2:$I$7791,9,FALSE)</f>
        <v>1</v>
      </c>
      <c r="P600" s="7">
        <v>5000</v>
      </c>
      <c r="Q600" s="26">
        <v>147</v>
      </c>
      <c r="R600" s="19">
        <v>0.11226939921536</v>
      </c>
      <c r="S600" s="26">
        <v>16</v>
      </c>
      <c r="T600" s="7">
        <v>7000</v>
      </c>
      <c r="U600" s="2">
        <v>142</v>
      </c>
      <c r="V600" s="11">
        <v>1758.65</v>
      </c>
      <c r="W600" s="14" t="s">
        <v>5281</v>
      </c>
      <c r="X600" s="18">
        <v>1</v>
      </c>
      <c r="Y600" s="9">
        <v>7000</v>
      </c>
      <c r="Z600" s="19">
        <f t="shared" si="161"/>
        <v>0</v>
      </c>
      <c r="AA600" s="25">
        <v>1758.65</v>
      </c>
      <c r="AB600" s="30">
        <f t="shared" si="162"/>
        <v>752000</v>
      </c>
      <c r="AC600" s="30">
        <f t="shared" si="169"/>
        <v>9.3085106382978719E-3</v>
      </c>
      <c r="AD600" s="31">
        <f t="shared" si="170"/>
        <v>1.3683510638297871</v>
      </c>
      <c r="AE600" s="31">
        <f t="shared" si="171"/>
        <v>1.3218085106382977</v>
      </c>
      <c r="AG600" s="30">
        <f t="shared" si="163"/>
        <v>2427000</v>
      </c>
      <c r="AH600" s="30">
        <f t="shared" si="158"/>
        <v>2.88421920065925E-3</v>
      </c>
      <c r="AI600" s="31">
        <f t="shared" si="159"/>
        <v>0.42398022249690975</v>
      </c>
      <c r="AJ600" s="31">
        <f t="shared" si="160"/>
        <v>0.40955912649361348</v>
      </c>
      <c r="AK600" s="30">
        <f>IF(W600="si",($S600*'COSTOS DE CREDITOS'!$C$27)/DATA!$G600,"")</f>
        <v>41.191772348591137</v>
      </c>
      <c r="AL600" s="90">
        <f>IF(W600="si",'COSTOS DE CREDITOS'!$C$35,"")</f>
        <v>20.421138461538462</v>
      </c>
      <c r="AM600" s="30">
        <f t="shared" si="164"/>
        <v>430.76923076923077</v>
      </c>
      <c r="AN600" s="30">
        <f t="shared" si="165"/>
        <v>0</v>
      </c>
      <c r="AO600" s="30">
        <f t="shared" si="166"/>
        <v>492.38214157936039</v>
      </c>
      <c r="AP600" s="30">
        <f t="shared" si="167"/>
        <v>1266.2678584206396</v>
      </c>
      <c r="AQ600" s="19">
        <f t="shared" si="168"/>
        <v>0.72002266421439143</v>
      </c>
    </row>
    <row r="601" spans="1:43" x14ac:dyDescent="0.2">
      <c r="A601" s="23" t="s">
        <v>5665</v>
      </c>
      <c r="B601" s="6" t="s">
        <v>5676</v>
      </c>
      <c r="C601" s="6" t="s">
        <v>5670</v>
      </c>
      <c r="D601" s="2">
        <v>146260</v>
      </c>
      <c r="E601" s="2">
        <v>146692</v>
      </c>
      <c r="F601" s="3" t="s">
        <v>805</v>
      </c>
      <c r="G601" s="2">
        <v>8</v>
      </c>
      <c r="H601" s="2">
        <v>146696</v>
      </c>
      <c r="I601" s="3" t="s">
        <v>809</v>
      </c>
      <c r="J601" s="15">
        <v>44999</v>
      </c>
      <c r="K601" s="24">
        <v>1110110216</v>
      </c>
      <c r="L601" s="15">
        <v>45001</v>
      </c>
      <c r="M601" s="15">
        <v>45016</v>
      </c>
      <c r="N601" s="15"/>
      <c r="O601" s="26">
        <f>VLOOKUP(D601,quash!A$2:$I$7791,9,FALSE)</f>
        <v>2</v>
      </c>
      <c r="P601" s="7">
        <v>10000</v>
      </c>
      <c r="Q601" s="26">
        <v>147</v>
      </c>
      <c r="R601" s="19">
        <v>7.9000519063170294E-2</v>
      </c>
      <c r="S601" s="26">
        <v>16</v>
      </c>
      <c r="T601" s="7">
        <v>7000</v>
      </c>
      <c r="U601" s="2">
        <v>142</v>
      </c>
      <c r="V601" s="11">
        <v>1758.65</v>
      </c>
      <c r="W601" s="14" t="s">
        <v>5281</v>
      </c>
      <c r="X601" s="18">
        <v>1</v>
      </c>
      <c r="Y601" s="9">
        <v>7000</v>
      </c>
      <c r="Z601" s="19">
        <f t="shared" si="161"/>
        <v>0</v>
      </c>
      <c r="AA601" s="25">
        <v>1758.65</v>
      </c>
      <c r="AB601" s="30">
        <f t="shared" si="162"/>
        <v>529000</v>
      </c>
      <c r="AC601" s="30">
        <f t="shared" si="169"/>
        <v>1.3232514177693762E-2</v>
      </c>
      <c r="AD601" s="31">
        <f t="shared" si="170"/>
        <v>1.9451795841209829</v>
      </c>
      <c r="AE601" s="31">
        <f t="shared" si="171"/>
        <v>1.8790170132325141</v>
      </c>
      <c r="AG601" s="30">
        <f t="shared" si="163"/>
        <v>1695000</v>
      </c>
      <c r="AH601" s="30">
        <f t="shared" si="158"/>
        <v>4.1297935103244837E-3</v>
      </c>
      <c r="AI601" s="31">
        <f t="shared" si="159"/>
        <v>0.60707964601769915</v>
      </c>
      <c r="AJ601" s="31">
        <f t="shared" si="160"/>
        <v>0.58643067846607666</v>
      </c>
      <c r="AK601" s="30">
        <f>IF(W601="si",($S601*'COSTOS DE CREDITOS'!$C$27)/DATA!$G601,"")</f>
        <v>41.191772348591137</v>
      </c>
      <c r="AL601" s="90">
        <f>IF(W601="si",'COSTOS DE CREDITOS'!$C$35,"")</f>
        <v>20.421138461538462</v>
      </c>
      <c r="AM601" s="30">
        <f t="shared" si="164"/>
        <v>430.76923076923077</v>
      </c>
      <c r="AN601" s="30">
        <f t="shared" si="165"/>
        <v>0</v>
      </c>
      <c r="AO601" s="30">
        <f t="shared" si="166"/>
        <v>492.38214157936039</v>
      </c>
      <c r="AP601" s="30">
        <f t="shared" si="167"/>
        <v>1266.2678584206396</v>
      </c>
      <c r="AQ601" s="19">
        <f t="shared" si="168"/>
        <v>0.72002266421439143</v>
      </c>
    </row>
    <row r="602" spans="1:43" x14ac:dyDescent="0.2">
      <c r="A602" s="23" t="s">
        <v>5665</v>
      </c>
      <c r="B602" s="6" t="s">
        <v>5676</v>
      </c>
      <c r="C602" s="6" t="s">
        <v>5670</v>
      </c>
      <c r="D602" s="2">
        <v>145768</v>
      </c>
      <c r="E602" s="2">
        <v>146692</v>
      </c>
      <c r="F602" s="3" t="s">
        <v>805</v>
      </c>
      <c r="G602" s="2">
        <v>8</v>
      </c>
      <c r="H602" s="2">
        <v>146697</v>
      </c>
      <c r="I602" s="3" t="s">
        <v>810</v>
      </c>
      <c r="J602" s="15">
        <v>44994</v>
      </c>
      <c r="K602" s="24">
        <v>1107369227</v>
      </c>
      <c r="L602" s="15">
        <v>45001</v>
      </c>
      <c r="M602" s="15">
        <v>45016</v>
      </c>
      <c r="N602" s="15"/>
      <c r="O602" s="26">
        <f>VLOOKUP(D602,quash!A$2:$I$7791,9,FALSE)</f>
        <v>2</v>
      </c>
      <c r="P602" s="7">
        <v>10000</v>
      </c>
      <c r="Q602" s="26">
        <v>147</v>
      </c>
      <c r="R602" s="19">
        <v>7.9000519063170294E-2</v>
      </c>
      <c r="S602" s="26">
        <v>16</v>
      </c>
      <c r="T602" s="7">
        <v>7000</v>
      </c>
      <c r="U602" s="2">
        <v>142</v>
      </c>
      <c r="V602" s="11">
        <v>1758.65</v>
      </c>
      <c r="W602" s="14" t="s">
        <v>5281</v>
      </c>
      <c r="X602" s="18">
        <v>1</v>
      </c>
      <c r="Y602" s="9">
        <v>7000</v>
      </c>
      <c r="Z602" s="19">
        <f t="shared" si="161"/>
        <v>0</v>
      </c>
      <c r="AA602" s="25">
        <v>1758.65</v>
      </c>
      <c r="AB602" s="30">
        <f t="shared" si="162"/>
        <v>529000</v>
      </c>
      <c r="AC602" s="30">
        <f t="shared" si="169"/>
        <v>1.3232514177693762E-2</v>
      </c>
      <c r="AD602" s="31">
        <f t="shared" si="170"/>
        <v>1.9451795841209829</v>
      </c>
      <c r="AE602" s="31">
        <f t="shared" si="171"/>
        <v>1.8790170132325141</v>
      </c>
      <c r="AG602" s="30">
        <f t="shared" si="163"/>
        <v>1695000</v>
      </c>
      <c r="AH602" s="30">
        <f t="shared" si="158"/>
        <v>4.1297935103244837E-3</v>
      </c>
      <c r="AI602" s="31">
        <f t="shared" si="159"/>
        <v>0.60707964601769915</v>
      </c>
      <c r="AJ602" s="31">
        <f t="shared" si="160"/>
        <v>0.58643067846607666</v>
      </c>
      <c r="AK602" s="30">
        <f>IF(W602="si",($S602*'COSTOS DE CREDITOS'!$C$27)/DATA!$G602,"")</f>
        <v>41.191772348591137</v>
      </c>
      <c r="AL602" s="90">
        <f>IF(W602="si",'COSTOS DE CREDITOS'!$C$35,"")</f>
        <v>20.421138461538462</v>
      </c>
      <c r="AM602" s="30">
        <f t="shared" si="164"/>
        <v>430.76923076923077</v>
      </c>
      <c r="AN602" s="30">
        <f t="shared" si="165"/>
        <v>0</v>
      </c>
      <c r="AO602" s="30">
        <f t="shared" si="166"/>
        <v>492.38214157936039</v>
      </c>
      <c r="AP602" s="30">
        <f t="shared" si="167"/>
        <v>1266.2678584206396</v>
      </c>
      <c r="AQ602" s="19">
        <f t="shared" si="168"/>
        <v>0.72002266421439143</v>
      </c>
    </row>
    <row r="603" spans="1:43" x14ac:dyDescent="0.2">
      <c r="A603" s="23" t="s">
        <v>5665</v>
      </c>
      <c r="B603" s="6" t="s">
        <v>5676</v>
      </c>
      <c r="C603" s="6" t="s">
        <v>5670</v>
      </c>
      <c r="D603" s="2">
        <v>146263</v>
      </c>
      <c r="E603" s="2">
        <v>146692</v>
      </c>
      <c r="F603" s="3" t="s">
        <v>805</v>
      </c>
      <c r="G603" s="2">
        <v>8</v>
      </c>
      <c r="H603" s="2">
        <v>146698</v>
      </c>
      <c r="I603" s="3" t="s">
        <v>811</v>
      </c>
      <c r="J603" s="15">
        <v>44999</v>
      </c>
      <c r="K603" s="24">
        <v>1110138486</v>
      </c>
      <c r="L603" s="15">
        <v>45001</v>
      </c>
      <c r="M603" s="15">
        <v>45016</v>
      </c>
      <c r="N603" s="15"/>
      <c r="O603" s="26">
        <f>VLOOKUP(D603,quash!A$2:$I$7791,9,FALSE)</f>
        <v>4</v>
      </c>
      <c r="P603" s="7">
        <v>10000</v>
      </c>
      <c r="Q603" s="26">
        <v>147</v>
      </c>
      <c r="R603" s="19">
        <v>7.9000519063170294E-2</v>
      </c>
      <c r="S603" s="26">
        <v>16</v>
      </c>
      <c r="T603" s="7">
        <v>7000</v>
      </c>
      <c r="U603" s="2">
        <v>142</v>
      </c>
      <c r="V603" s="11">
        <v>1758.65</v>
      </c>
      <c r="W603" s="14" t="s">
        <v>5281</v>
      </c>
      <c r="X603" s="18">
        <v>1</v>
      </c>
      <c r="Y603" s="9">
        <v>7000</v>
      </c>
      <c r="Z603" s="19">
        <f t="shared" si="161"/>
        <v>0</v>
      </c>
      <c r="AA603" s="25">
        <v>1758.65</v>
      </c>
      <c r="AB603" s="30">
        <f t="shared" si="162"/>
        <v>225000</v>
      </c>
      <c r="AC603" s="30">
        <f t="shared" si="169"/>
        <v>3.111111111111111E-2</v>
      </c>
      <c r="AD603" s="31">
        <f t="shared" si="170"/>
        <v>4.5733333333333333</v>
      </c>
      <c r="AE603" s="31">
        <f t="shared" si="171"/>
        <v>4.4177777777777774</v>
      </c>
      <c r="AG603" s="30">
        <f t="shared" si="163"/>
        <v>927000</v>
      </c>
      <c r="AH603" s="30">
        <f t="shared" si="158"/>
        <v>7.551240560949299E-3</v>
      </c>
      <c r="AI603" s="31">
        <f t="shared" si="159"/>
        <v>1.110032362459547</v>
      </c>
      <c r="AJ603" s="31">
        <f t="shared" si="160"/>
        <v>1.0722761596548005</v>
      </c>
      <c r="AK603" s="30">
        <f>IF(W603="si",($S603*'COSTOS DE CREDITOS'!$C$27)/DATA!$G603,"")</f>
        <v>41.191772348591137</v>
      </c>
      <c r="AL603" s="90">
        <f>IF(W603="si",'COSTOS DE CREDITOS'!$C$35,"")</f>
        <v>20.421138461538462</v>
      </c>
      <c r="AM603" s="30">
        <f t="shared" si="164"/>
        <v>430.76923076923077</v>
      </c>
      <c r="AN603" s="30">
        <f t="shared" si="165"/>
        <v>0</v>
      </c>
      <c r="AO603" s="30">
        <f t="shared" si="166"/>
        <v>492.38214157936039</v>
      </c>
      <c r="AP603" s="30">
        <f t="shared" si="167"/>
        <v>1266.2678584206396</v>
      </c>
      <c r="AQ603" s="19">
        <f t="shared" si="168"/>
        <v>0.72002266421439143</v>
      </c>
    </row>
    <row r="604" spans="1:43" x14ac:dyDescent="0.2">
      <c r="A604" s="23" t="s">
        <v>5665</v>
      </c>
      <c r="B604" s="6" t="s">
        <v>5676</v>
      </c>
      <c r="C604" s="6" t="s">
        <v>5670</v>
      </c>
      <c r="D604" s="2">
        <v>145709</v>
      </c>
      <c r="E604" s="2">
        <v>146692</v>
      </c>
      <c r="F604" s="3" t="s">
        <v>805</v>
      </c>
      <c r="G604" s="2">
        <v>8</v>
      </c>
      <c r="H604" s="2">
        <v>146699</v>
      </c>
      <c r="I604" s="3" t="s">
        <v>812</v>
      </c>
      <c r="J604" s="15">
        <v>44993</v>
      </c>
      <c r="K604" s="24">
        <v>1107095790</v>
      </c>
      <c r="L604" s="15">
        <v>45001</v>
      </c>
      <c r="M604" s="15">
        <v>45016</v>
      </c>
      <c r="N604" s="15"/>
      <c r="O604" s="26">
        <f>VLOOKUP(D604,quash!A$2:$I$7791,9,FALSE)</f>
        <v>2</v>
      </c>
      <c r="P604" s="7">
        <v>10000</v>
      </c>
      <c r="Q604" s="26">
        <v>132</v>
      </c>
      <c r="R604" s="19">
        <v>5.8283715876113903E-2</v>
      </c>
      <c r="S604" s="26">
        <v>16</v>
      </c>
      <c r="T604" s="7">
        <v>6000</v>
      </c>
      <c r="U604" s="2">
        <v>142</v>
      </c>
      <c r="V604" s="11">
        <v>1503.37</v>
      </c>
      <c r="W604" s="14" t="s">
        <v>5281</v>
      </c>
      <c r="X604" s="18">
        <v>1</v>
      </c>
      <c r="Y604" s="9">
        <v>6000</v>
      </c>
      <c r="Z604" s="19">
        <f t="shared" si="161"/>
        <v>0</v>
      </c>
      <c r="AA604" s="25">
        <v>1503.37</v>
      </c>
      <c r="AB604" s="30">
        <f t="shared" si="162"/>
        <v>529000</v>
      </c>
      <c r="AC604" s="30">
        <f t="shared" si="169"/>
        <v>1.1342155009451797E-2</v>
      </c>
      <c r="AD604" s="31">
        <f t="shared" si="170"/>
        <v>1.4971644612476371</v>
      </c>
      <c r="AE604" s="31">
        <f t="shared" si="171"/>
        <v>1.6105860113421551</v>
      </c>
      <c r="AG604" s="30">
        <f t="shared" si="163"/>
        <v>1695000</v>
      </c>
      <c r="AH604" s="30">
        <f t="shared" si="158"/>
        <v>3.5398230088495575E-3</v>
      </c>
      <c r="AI604" s="31">
        <f t="shared" si="159"/>
        <v>0.46725663716814159</v>
      </c>
      <c r="AJ604" s="31">
        <f t="shared" si="160"/>
        <v>0.50265486725663711</v>
      </c>
      <c r="AK604" s="30">
        <f>IF(W604="si",($S604*'COSTOS DE CREDITOS'!$C$27)/DATA!$G604,"")</f>
        <v>41.191772348591137</v>
      </c>
      <c r="AL604" s="90">
        <f>IF(W604="si",'COSTOS DE CREDITOS'!$C$35,"")</f>
        <v>20.421138461538462</v>
      </c>
      <c r="AM604" s="30">
        <f t="shared" si="164"/>
        <v>369.23076923076923</v>
      </c>
      <c r="AN604" s="30">
        <f t="shared" si="165"/>
        <v>0</v>
      </c>
      <c r="AO604" s="30">
        <f t="shared" si="166"/>
        <v>430.84368004089885</v>
      </c>
      <c r="AP604" s="30">
        <f t="shared" si="167"/>
        <v>1072.5263199591011</v>
      </c>
      <c r="AQ604" s="19">
        <f t="shared" si="168"/>
        <v>0.71341474152011897</v>
      </c>
    </row>
    <row r="605" spans="1:43" x14ac:dyDescent="0.2">
      <c r="A605" s="23" t="s">
        <v>5665</v>
      </c>
      <c r="B605" s="6" t="s">
        <v>5676</v>
      </c>
      <c r="C605" s="6" t="s">
        <v>5670</v>
      </c>
      <c r="D605" s="2">
        <v>146401</v>
      </c>
      <c r="E605" s="2">
        <v>146692</v>
      </c>
      <c r="F605" s="3" t="s">
        <v>805</v>
      </c>
      <c r="G605" s="2">
        <v>8</v>
      </c>
      <c r="H605" s="2">
        <v>146700</v>
      </c>
      <c r="I605" s="3" t="s">
        <v>813</v>
      </c>
      <c r="J605" s="15">
        <v>45000</v>
      </c>
      <c r="K605" s="24">
        <v>1110669962</v>
      </c>
      <c r="L605" s="15">
        <v>45001</v>
      </c>
      <c r="M605" s="15">
        <v>45016</v>
      </c>
      <c r="N605" s="15"/>
      <c r="O605" s="26">
        <f>VLOOKUP(D605,quash!A$2:$I$7791,9,FALSE)</f>
        <v>2</v>
      </c>
      <c r="P605" s="7">
        <v>10000</v>
      </c>
      <c r="Q605" s="26">
        <v>147</v>
      </c>
      <c r="R605" s="19">
        <v>7.9000519063170294E-2</v>
      </c>
      <c r="S605" s="26">
        <v>16</v>
      </c>
      <c r="T605" s="7">
        <v>8000</v>
      </c>
      <c r="U605" s="2">
        <v>142</v>
      </c>
      <c r="V605" s="11">
        <v>2013.74</v>
      </c>
      <c r="W605" s="14" t="s">
        <v>5281</v>
      </c>
      <c r="X605" s="18">
        <v>1</v>
      </c>
      <c r="Y605" s="9">
        <v>8000</v>
      </c>
      <c r="Z605" s="19">
        <f t="shared" si="161"/>
        <v>0</v>
      </c>
      <c r="AA605" s="25">
        <v>2013.74</v>
      </c>
      <c r="AB605" s="30">
        <f t="shared" si="162"/>
        <v>529000</v>
      </c>
      <c r="AC605" s="30">
        <f t="shared" si="169"/>
        <v>1.5122873345935728E-2</v>
      </c>
      <c r="AD605" s="31">
        <f t="shared" si="170"/>
        <v>2.2230623818525519</v>
      </c>
      <c r="AE605" s="31">
        <f t="shared" si="171"/>
        <v>2.1474480151228734</v>
      </c>
      <c r="AG605" s="30">
        <f t="shared" si="163"/>
        <v>1695000</v>
      </c>
      <c r="AH605" s="30">
        <f t="shared" si="158"/>
        <v>4.71976401179941E-3</v>
      </c>
      <c r="AI605" s="31">
        <f t="shared" si="159"/>
        <v>0.69380530973451326</v>
      </c>
      <c r="AJ605" s="31">
        <f t="shared" si="160"/>
        <v>0.67020648967551621</v>
      </c>
      <c r="AK605" s="30">
        <f>IF(W605="si",($S605*'COSTOS DE CREDITOS'!$C$27)/DATA!$G605,"")</f>
        <v>41.191772348591137</v>
      </c>
      <c r="AL605" s="90">
        <f>IF(W605="si",'COSTOS DE CREDITOS'!$C$35,"")</f>
        <v>20.421138461538462</v>
      </c>
      <c r="AM605" s="30">
        <f t="shared" si="164"/>
        <v>492.30769230769232</v>
      </c>
      <c r="AN605" s="30">
        <f t="shared" si="165"/>
        <v>0</v>
      </c>
      <c r="AO605" s="30">
        <f t="shared" si="166"/>
        <v>553.92060311782188</v>
      </c>
      <c r="AP605" s="30">
        <f t="shared" si="167"/>
        <v>1459.8193968821781</v>
      </c>
      <c r="AQ605" s="19">
        <f t="shared" si="168"/>
        <v>0.72492943323476622</v>
      </c>
    </row>
    <row r="606" spans="1:43" x14ac:dyDescent="0.2">
      <c r="A606" s="23" t="s">
        <v>5665</v>
      </c>
      <c r="B606" s="6" t="s">
        <v>5671</v>
      </c>
      <c r="C606" s="6" t="s">
        <v>5670</v>
      </c>
      <c r="D606" s="2">
        <v>146551</v>
      </c>
      <c r="E606" s="2">
        <v>146657</v>
      </c>
      <c r="F606" s="3" t="s">
        <v>814</v>
      </c>
      <c r="G606" s="2">
        <v>6</v>
      </c>
      <c r="H606" s="2">
        <v>146670</v>
      </c>
      <c r="I606" s="3" t="s">
        <v>815</v>
      </c>
      <c r="J606" s="15">
        <v>45001</v>
      </c>
      <c r="K606" s="24">
        <v>1111313580</v>
      </c>
      <c r="L606" s="15">
        <v>45001</v>
      </c>
      <c r="M606" s="15">
        <v>45016</v>
      </c>
      <c r="N606" s="15"/>
      <c r="O606" s="26">
        <f>VLOOKUP(D606,quash!A$2:$I$7791,9,FALSE)</f>
        <v>4</v>
      </c>
      <c r="P606" s="7">
        <v>5000</v>
      </c>
      <c r="Q606" s="26">
        <v>147</v>
      </c>
      <c r="R606" s="19">
        <v>0.11226939921536</v>
      </c>
      <c r="S606" s="26">
        <v>16</v>
      </c>
      <c r="T606" s="7">
        <v>5000</v>
      </c>
      <c r="U606" s="2">
        <v>147</v>
      </c>
      <c r="V606" s="11">
        <v>1303.3399999999999</v>
      </c>
      <c r="W606" s="14" t="s">
        <v>5281</v>
      </c>
      <c r="X606" s="18">
        <v>1</v>
      </c>
      <c r="Y606" s="9">
        <v>5000</v>
      </c>
      <c r="Z606" s="19">
        <f t="shared" si="161"/>
        <v>0</v>
      </c>
      <c r="AA606" s="25">
        <v>1303.3399999999999</v>
      </c>
      <c r="AB606" s="30">
        <f t="shared" si="162"/>
        <v>225000</v>
      </c>
      <c r="AC606" s="30">
        <f t="shared" si="169"/>
        <v>2.2222222222222223E-2</v>
      </c>
      <c r="AD606" s="31">
        <f t="shared" si="170"/>
        <v>3.2666666666666666</v>
      </c>
      <c r="AE606" s="31">
        <f t="shared" si="171"/>
        <v>3.2666666666666666</v>
      </c>
      <c r="AG606" s="30">
        <f t="shared" si="163"/>
        <v>927000</v>
      </c>
      <c r="AH606" s="30">
        <f t="shared" si="158"/>
        <v>5.3937432578209281E-3</v>
      </c>
      <c r="AI606" s="31">
        <f t="shared" si="159"/>
        <v>0.79288025889967639</v>
      </c>
      <c r="AJ606" s="31">
        <f t="shared" si="160"/>
        <v>0.79288025889967639</v>
      </c>
      <c r="AK606" s="30">
        <f>IF(W606="si",($S606*'COSTOS DE CREDITOS'!$C$27)/DATA!$G606,"")</f>
        <v>54.922363131454851</v>
      </c>
      <c r="AL606" s="90">
        <f>IF(W606="si",'COSTOS DE CREDITOS'!$C$35,"")</f>
        <v>20.421138461538462</v>
      </c>
      <c r="AM606" s="30">
        <f t="shared" si="164"/>
        <v>307.69230769230774</v>
      </c>
      <c r="AN606" s="30">
        <f t="shared" si="165"/>
        <v>0</v>
      </c>
      <c r="AO606" s="30">
        <f t="shared" si="166"/>
        <v>383.03580928530107</v>
      </c>
      <c r="AP606" s="30">
        <f t="shared" si="167"/>
        <v>920.30419071469885</v>
      </c>
      <c r="AQ606" s="19">
        <f t="shared" si="168"/>
        <v>0.70611213552465124</v>
      </c>
    </row>
    <row r="607" spans="1:43" x14ac:dyDescent="0.2">
      <c r="A607" s="23" t="s">
        <v>5665</v>
      </c>
      <c r="B607" s="6" t="s">
        <v>5671</v>
      </c>
      <c r="C607" s="6" t="s">
        <v>5670</v>
      </c>
      <c r="D607" s="2">
        <v>146400</v>
      </c>
      <c r="E607" s="2">
        <v>146657</v>
      </c>
      <c r="F607" s="3" t="s">
        <v>814</v>
      </c>
      <c r="G607" s="2">
        <v>6</v>
      </c>
      <c r="H607" s="2">
        <v>146671</v>
      </c>
      <c r="I607" s="3" t="s">
        <v>816</v>
      </c>
      <c r="J607" s="15">
        <v>45000</v>
      </c>
      <c r="K607" s="24">
        <v>1110709804</v>
      </c>
      <c r="L607" s="15">
        <v>45001</v>
      </c>
      <c r="M607" s="15">
        <v>45016</v>
      </c>
      <c r="N607" s="15"/>
      <c r="O607" s="26">
        <f>VLOOKUP(D607,quash!A$2:$I$7791,9,FALSE)</f>
        <v>4</v>
      </c>
      <c r="P607" s="7">
        <v>10000</v>
      </c>
      <c r="Q607" s="26">
        <v>147</v>
      </c>
      <c r="R607" s="19">
        <v>7.9000519063170294E-2</v>
      </c>
      <c r="S607" s="26">
        <v>16</v>
      </c>
      <c r="T607" s="7">
        <v>8000</v>
      </c>
      <c r="U607" s="2">
        <v>142</v>
      </c>
      <c r="V607" s="11">
        <v>2013.74</v>
      </c>
      <c r="W607" s="14" t="s">
        <v>5281</v>
      </c>
      <c r="X607" s="18">
        <v>1</v>
      </c>
      <c r="Y607" s="9">
        <v>8000</v>
      </c>
      <c r="Z607" s="19">
        <f t="shared" si="161"/>
        <v>0</v>
      </c>
      <c r="AA607" s="25">
        <v>2013.74</v>
      </c>
      <c r="AB607" s="30">
        <f t="shared" si="162"/>
        <v>225000</v>
      </c>
      <c r="AC607" s="30">
        <f t="shared" si="169"/>
        <v>3.5555555555555556E-2</v>
      </c>
      <c r="AD607" s="31">
        <f t="shared" si="170"/>
        <v>5.2266666666666666</v>
      </c>
      <c r="AE607" s="31">
        <f t="shared" si="171"/>
        <v>5.0488888888888885</v>
      </c>
      <c r="AG607" s="30">
        <f t="shared" si="163"/>
        <v>927000</v>
      </c>
      <c r="AH607" s="30">
        <f t="shared" si="158"/>
        <v>8.6299892125134836E-3</v>
      </c>
      <c r="AI607" s="31">
        <f t="shared" si="159"/>
        <v>1.268608414239482</v>
      </c>
      <c r="AJ607" s="31">
        <f t="shared" si="160"/>
        <v>1.2254584681769147</v>
      </c>
      <c r="AK607" s="30">
        <f>IF(W607="si",($S607*'COSTOS DE CREDITOS'!$C$27)/DATA!$G607,"")</f>
        <v>54.922363131454851</v>
      </c>
      <c r="AL607" s="90">
        <f>IF(W607="si",'COSTOS DE CREDITOS'!$C$35,"")</f>
        <v>20.421138461538462</v>
      </c>
      <c r="AM607" s="30">
        <f t="shared" si="164"/>
        <v>492.30769230769232</v>
      </c>
      <c r="AN607" s="30">
        <f t="shared" si="165"/>
        <v>0</v>
      </c>
      <c r="AO607" s="30">
        <f t="shared" si="166"/>
        <v>567.6511939006856</v>
      </c>
      <c r="AP607" s="30">
        <f t="shared" si="167"/>
        <v>1446.0888060993143</v>
      </c>
      <c r="AQ607" s="19">
        <f t="shared" si="168"/>
        <v>0.71811098061284684</v>
      </c>
    </row>
    <row r="608" spans="1:43" x14ac:dyDescent="0.2">
      <c r="A608" s="23" t="s">
        <v>5665</v>
      </c>
      <c r="B608" s="6" t="s">
        <v>5675</v>
      </c>
      <c r="C608" s="6" t="s">
        <v>5667</v>
      </c>
      <c r="D608" s="2">
        <v>143876</v>
      </c>
      <c r="E608" s="2">
        <v>146325</v>
      </c>
      <c r="F608" s="3" t="s">
        <v>804</v>
      </c>
      <c r="G608" s="2">
        <v>7</v>
      </c>
      <c r="H608" s="2">
        <v>146336</v>
      </c>
      <c r="I608" s="3" t="s">
        <v>817</v>
      </c>
      <c r="J608" s="15">
        <v>44978</v>
      </c>
      <c r="K608" s="24">
        <v>1096547746</v>
      </c>
      <c r="L608" s="15">
        <v>45000</v>
      </c>
      <c r="M608" s="15">
        <v>45016</v>
      </c>
      <c r="N608" s="15"/>
      <c r="O608" s="26">
        <f>VLOOKUP(D608,quash!A$2:$I$7791,9,FALSE)</f>
        <v>1</v>
      </c>
      <c r="P608" s="7">
        <v>9000</v>
      </c>
      <c r="Q608" s="26">
        <v>136</v>
      </c>
      <c r="R608" s="19">
        <v>6.0360088312238727E-2</v>
      </c>
      <c r="S608" s="93">
        <v>26</v>
      </c>
      <c r="T608" s="7">
        <v>10000</v>
      </c>
      <c r="U608" s="2">
        <v>127</v>
      </c>
      <c r="V608" s="11">
        <v>2220.65</v>
      </c>
      <c r="W608" s="14" t="s">
        <v>5281</v>
      </c>
      <c r="X608" s="18">
        <v>0.914039781169805</v>
      </c>
      <c r="Y608" s="9">
        <v>9140.3978116980506</v>
      </c>
      <c r="Z608" s="19">
        <f t="shared" si="161"/>
        <v>-8.596021883019489E-2</v>
      </c>
      <c r="AA608" s="25">
        <v>2029.7624400547274</v>
      </c>
      <c r="AB608" s="30">
        <f t="shared" si="162"/>
        <v>752000</v>
      </c>
      <c r="AC608" s="30">
        <f t="shared" si="169"/>
        <v>1.3297872340425532E-2</v>
      </c>
      <c r="AD608" s="31">
        <f t="shared" si="170"/>
        <v>1.8085106382978724</v>
      </c>
      <c r="AE608" s="31">
        <f t="shared" si="171"/>
        <v>1.6888297872340425</v>
      </c>
      <c r="AG608" s="30">
        <f t="shared" si="163"/>
        <v>2427000</v>
      </c>
      <c r="AH608" s="30">
        <f t="shared" si="158"/>
        <v>4.1203131437989289E-3</v>
      </c>
      <c r="AI608" s="31">
        <f t="shared" si="159"/>
        <v>0.56036258755665436</v>
      </c>
      <c r="AJ608" s="31">
        <f t="shared" si="160"/>
        <v>0.523279769262464</v>
      </c>
      <c r="AK608" s="30">
        <f>IF(W608="si",($S608*'COSTOS DE CREDITOS'!$C$27)/DATA!$G608,"")</f>
        <v>76.499005790240673</v>
      </c>
      <c r="AL608" s="90">
        <f>IF(W608="si",'COSTOS DE CREDITOS'!$C$35,"")</f>
        <v>20.421138461538462</v>
      </c>
      <c r="AM608" s="30">
        <f t="shared" si="164"/>
        <v>1000</v>
      </c>
      <c r="AN608" s="30">
        <f t="shared" si="165"/>
        <v>859.60218830194935</v>
      </c>
      <c r="AO608" s="30">
        <f t="shared" si="166"/>
        <v>1956.5223325537286</v>
      </c>
      <c r="AP608" s="30">
        <f t="shared" si="167"/>
        <v>73.240107500998874</v>
      </c>
      <c r="AQ608" s="19">
        <f t="shared" si="168"/>
        <v>3.6083093299836673E-2</v>
      </c>
    </row>
    <row r="609" spans="1:43" x14ac:dyDescent="0.2">
      <c r="A609" s="23" t="s">
        <v>5665</v>
      </c>
      <c r="B609" s="6" t="s">
        <v>5677</v>
      </c>
      <c r="C609" s="6" t="s">
        <v>5667</v>
      </c>
      <c r="D609" s="4">
        <v>146231</v>
      </c>
      <c r="E609" s="4">
        <v>146852</v>
      </c>
      <c r="F609" s="5" t="s">
        <v>818</v>
      </c>
      <c r="G609" s="2">
        <v>7</v>
      </c>
      <c r="H609" s="4">
        <v>146853</v>
      </c>
      <c r="I609" s="5" t="s">
        <v>819</v>
      </c>
      <c r="J609" s="15">
        <v>44999</v>
      </c>
      <c r="K609" s="24">
        <v>1109985756</v>
      </c>
      <c r="L609" s="15">
        <v>45006</v>
      </c>
      <c r="M609" s="15">
        <v>45016</v>
      </c>
      <c r="N609" s="15"/>
      <c r="O609" s="26">
        <f>VLOOKUP(D609,quash!A$2:$I$7791,9,FALSE)</f>
        <v>5</v>
      </c>
      <c r="P609" s="7">
        <v>10000</v>
      </c>
      <c r="Q609" s="26">
        <v>127</v>
      </c>
      <c r="R609" s="19">
        <v>5.24391097594855E-2</v>
      </c>
      <c r="S609" s="26">
        <v>16</v>
      </c>
      <c r="T609" s="8">
        <v>6000</v>
      </c>
      <c r="U609" s="4">
        <v>142</v>
      </c>
      <c r="V609" s="10">
        <v>1503.37</v>
      </c>
      <c r="W609" s="14" t="s">
        <v>5281</v>
      </c>
      <c r="X609" s="18">
        <v>1</v>
      </c>
      <c r="Y609" s="9">
        <v>6000</v>
      </c>
      <c r="Z609" s="19">
        <f t="shared" si="161"/>
        <v>0</v>
      </c>
      <c r="AA609" s="25">
        <v>1503.37</v>
      </c>
      <c r="AB609" s="30">
        <f t="shared" si="162"/>
        <v>57000</v>
      </c>
      <c r="AC609" s="30">
        <f t="shared" si="169"/>
        <v>0.10526315789473684</v>
      </c>
      <c r="AD609" s="31">
        <f t="shared" si="170"/>
        <v>13.368421052631579</v>
      </c>
      <c r="AE609" s="31">
        <f t="shared" si="171"/>
        <v>14.94736842105263</v>
      </c>
      <c r="AG609" s="30">
        <f t="shared" si="163"/>
        <v>352000</v>
      </c>
      <c r="AH609" s="30">
        <f t="shared" si="158"/>
        <v>1.7045454545454544E-2</v>
      </c>
      <c r="AI609" s="31">
        <f t="shared" si="159"/>
        <v>2.1647727272727271</v>
      </c>
      <c r="AJ609" s="31">
        <f t="shared" si="160"/>
        <v>2.4204545454545454</v>
      </c>
      <c r="AK609" s="30">
        <f>IF(W609="si",($S609*'COSTOS DE CREDITOS'!$C$27)/DATA!$G609,"")</f>
        <v>47.07631125553273</v>
      </c>
      <c r="AL609" s="90">
        <f>IF(W609="si",'COSTOS DE CREDITOS'!$C$35,"")</f>
        <v>20.421138461538462</v>
      </c>
      <c r="AM609" s="30">
        <f t="shared" si="164"/>
        <v>369.23076923076923</v>
      </c>
      <c r="AN609" s="30">
        <f t="shared" si="165"/>
        <v>0</v>
      </c>
      <c r="AO609" s="30">
        <f t="shared" si="166"/>
        <v>436.72821894784045</v>
      </c>
      <c r="AP609" s="30">
        <f t="shared" si="167"/>
        <v>1066.6417810521593</v>
      </c>
      <c r="AQ609" s="19">
        <f t="shared" si="168"/>
        <v>0.70950050955663568</v>
      </c>
    </row>
    <row r="610" spans="1:43" x14ac:dyDescent="0.2">
      <c r="A610" s="23" t="s">
        <v>5665</v>
      </c>
      <c r="B610" s="6" t="s">
        <v>5668</v>
      </c>
      <c r="C610" s="6" t="s">
        <v>5667</v>
      </c>
      <c r="D610" s="2">
        <v>145989</v>
      </c>
      <c r="E610" s="2">
        <v>146664</v>
      </c>
      <c r="F610" s="3" t="s">
        <v>820</v>
      </c>
      <c r="G610" s="2">
        <v>8</v>
      </c>
      <c r="H610" s="2">
        <v>146683</v>
      </c>
      <c r="I610" s="3" t="s">
        <v>821</v>
      </c>
      <c r="J610" s="15">
        <v>44995</v>
      </c>
      <c r="K610" s="24">
        <v>1108130880</v>
      </c>
      <c r="L610" s="15">
        <v>45001</v>
      </c>
      <c r="M610" s="15">
        <v>45016</v>
      </c>
      <c r="N610" s="15"/>
      <c r="O610" s="26">
        <f>VLOOKUP(D610,quash!A$2:$I$7791,9,FALSE)</f>
        <v>1</v>
      </c>
      <c r="P610" s="7">
        <v>7000</v>
      </c>
      <c r="Q610" s="26">
        <v>126</v>
      </c>
      <c r="R610" s="19">
        <v>3.3741050530766176E-2</v>
      </c>
      <c r="S610" s="93">
        <v>26</v>
      </c>
      <c r="T610" s="7">
        <v>8000</v>
      </c>
      <c r="U610" s="2">
        <v>142</v>
      </c>
      <c r="V610" s="11">
        <v>2013.74</v>
      </c>
      <c r="W610" s="14" t="s">
        <v>5281</v>
      </c>
      <c r="X610" s="18">
        <v>0.77375049125203521</v>
      </c>
      <c r="Y610" s="9">
        <v>6190.0039300162816</v>
      </c>
      <c r="Z610" s="19">
        <f t="shared" si="161"/>
        <v>-0.22624950874796479</v>
      </c>
      <c r="AA610" s="25">
        <v>1558.1323142538733</v>
      </c>
      <c r="AB610" s="30">
        <f t="shared" si="162"/>
        <v>752000</v>
      </c>
      <c r="AC610" s="30">
        <f t="shared" si="169"/>
        <v>1.0638297872340425E-2</v>
      </c>
      <c r="AD610" s="31">
        <f t="shared" si="170"/>
        <v>1.3404255319148937</v>
      </c>
      <c r="AE610" s="31">
        <f t="shared" si="171"/>
        <v>1.5106382978723405</v>
      </c>
      <c r="AG610" s="30">
        <f t="shared" si="163"/>
        <v>2427000</v>
      </c>
      <c r="AH610" s="30">
        <f t="shared" si="158"/>
        <v>3.296250515039143E-3</v>
      </c>
      <c r="AI610" s="31">
        <f t="shared" si="159"/>
        <v>0.415327564894932</v>
      </c>
      <c r="AJ610" s="31">
        <f t="shared" si="160"/>
        <v>0.4680675731355583</v>
      </c>
      <c r="AK610" s="30">
        <f>IF(W610="si",($S610*'COSTOS DE CREDITOS'!$C$27)/DATA!$G610,"")</f>
        <v>66.936630066460594</v>
      </c>
      <c r="AL610" s="90">
        <f>IF(W610="si",'COSTOS DE CREDITOS'!$C$35,"")</f>
        <v>20.421138461538462</v>
      </c>
      <c r="AM610" s="30">
        <f t="shared" si="164"/>
        <v>800</v>
      </c>
      <c r="AN610" s="30">
        <f t="shared" si="165"/>
        <v>1809.9960699837184</v>
      </c>
      <c r="AO610" s="30">
        <f t="shared" si="166"/>
        <v>2697.3538385117172</v>
      </c>
      <c r="AP610" s="30">
        <f t="shared" si="167"/>
        <v>-1139.2215242578438</v>
      </c>
      <c r="AQ610" s="19">
        <f t="shared" si="168"/>
        <v>-0.73114556051253643</v>
      </c>
    </row>
    <row r="611" spans="1:43" x14ac:dyDescent="0.2">
      <c r="A611" s="23" t="s">
        <v>5665</v>
      </c>
      <c r="B611" s="6" t="s">
        <v>5668</v>
      </c>
      <c r="C611" s="6" t="s">
        <v>5667</v>
      </c>
      <c r="D611" s="2">
        <v>145948</v>
      </c>
      <c r="E611" s="2">
        <v>146664</v>
      </c>
      <c r="F611" s="3" t="s">
        <v>820</v>
      </c>
      <c r="G611" s="2">
        <v>8</v>
      </c>
      <c r="H611" s="2">
        <v>146684</v>
      </c>
      <c r="I611" s="3" t="s">
        <v>822</v>
      </c>
      <c r="J611" s="15">
        <v>44995</v>
      </c>
      <c r="K611" s="24">
        <v>1108035348</v>
      </c>
      <c r="L611" s="15">
        <v>45001</v>
      </c>
      <c r="M611" s="15">
        <v>45016</v>
      </c>
      <c r="N611" s="15"/>
      <c r="O611" s="26">
        <f>VLOOKUP(D611,quash!A$2:$I$7791,9,FALSE)</f>
        <v>1</v>
      </c>
      <c r="P611" s="7">
        <v>7000</v>
      </c>
      <c r="Q611" s="26">
        <v>126</v>
      </c>
      <c r="R611" s="19">
        <v>3.3741050530766176E-2</v>
      </c>
      <c r="S611" s="93">
        <v>26</v>
      </c>
      <c r="T611" s="7">
        <v>8000</v>
      </c>
      <c r="U611" s="2">
        <v>142</v>
      </c>
      <c r="V611" s="11">
        <v>2013.74</v>
      </c>
      <c r="W611" s="14" t="s">
        <v>5281</v>
      </c>
      <c r="X611" s="18">
        <v>0.77375049125203521</v>
      </c>
      <c r="Y611" s="9">
        <v>6190.0039300162816</v>
      </c>
      <c r="Z611" s="19">
        <f t="shared" si="161"/>
        <v>-0.22624950874796479</v>
      </c>
      <c r="AA611" s="25">
        <v>1558.1323142538733</v>
      </c>
      <c r="AB611" s="30">
        <f t="shared" si="162"/>
        <v>752000</v>
      </c>
      <c r="AC611" s="30">
        <f t="shared" si="169"/>
        <v>1.0638297872340425E-2</v>
      </c>
      <c r="AD611" s="31">
        <f t="shared" si="170"/>
        <v>1.3404255319148937</v>
      </c>
      <c r="AE611" s="31">
        <f t="shared" si="171"/>
        <v>1.5106382978723405</v>
      </c>
      <c r="AG611" s="30">
        <f t="shared" si="163"/>
        <v>2427000</v>
      </c>
      <c r="AH611" s="30">
        <f t="shared" si="158"/>
        <v>3.296250515039143E-3</v>
      </c>
      <c r="AI611" s="31">
        <f t="shared" si="159"/>
        <v>0.415327564894932</v>
      </c>
      <c r="AJ611" s="31">
        <f t="shared" si="160"/>
        <v>0.4680675731355583</v>
      </c>
      <c r="AK611" s="30">
        <f>IF(W611="si",($S611*'COSTOS DE CREDITOS'!$C$27)/DATA!$G611,"")</f>
        <v>66.936630066460594</v>
      </c>
      <c r="AL611" s="90">
        <f>IF(W611="si",'COSTOS DE CREDITOS'!$C$35,"")</f>
        <v>20.421138461538462</v>
      </c>
      <c r="AM611" s="30">
        <f t="shared" si="164"/>
        <v>800</v>
      </c>
      <c r="AN611" s="30">
        <f t="shared" si="165"/>
        <v>1809.9960699837184</v>
      </c>
      <c r="AO611" s="30">
        <f t="shared" si="166"/>
        <v>2697.3538385117172</v>
      </c>
      <c r="AP611" s="30">
        <f t="shared" si="167"/>
        <v>-1139.2215242578438</v>
      </c>
      <c r="AQ611" s="19">
        <f t="shared" si="168"/>
        <v>-0.73114556051253643</v>
      </c>
    </row>
    <row r="612" spans="1:43" x14ac:dyDescent="0.2">
      <c r="A612" s="23" t="s">
        <v>5665</v>
      </c>
      <c r="B612" s="6" t="s">
        <v>5668</v>
      </c>
      <c r="C612" s="6" t="s">
        <v>5667</v>
      </c>
      <c r="D612" s="2">
        <v>146111</v>
      </c>
      <c r="E612" s="2">
        <v>146664</v>
      </c>
      <c r="F612" s="3" t="s">
        <v>820</v>
      </c>
      <c r="G612" s="2">
        <v>8</v>
      </c>
      <c r="H612" s="2">
        <v>146685</v>
      </c>
      <c r="I612" s="3" t="s">
        <v>823</v>
      </c>
      <c r="J612" s="15">
        <v>44998</v>
      </c>
      <c r="K612" s="24">
        <v>1109327798</v>
      </c>
      <c r="L612" s="15">
        <v>45001</v>
      </c>
      <c r="M612" s="15">
        <v>45016</v>
      </c>
      <c r="N612" s="15"/>
      <c r="O612" s="26">
        <f>VLOOKUP(D612,quash!A$2:$I$7791,9,FALSE)</f>
        <v>1</v>
      </c>
      <c r="P612" s="7">
        <v>7000</v>
      </c>
      <c r="Q612" s="26">
        <v>126</v>
      </c>
      <c r="R612" s="19">
        <v>3.3741050530766176E-2</v>
      </c>
      <c r="S612" s="93">
        <v>26</v>
      </c>
      <c r="T612" s="7">
        <v>8000</v>
      </c>
      <c r="U612" s="2">
        <v>142</v>
      </c>
      <c r="V612" s="11">
        <v>2013.74</v>
      </c>
      <c r="W612" s="14" t="s">
        <v>5281</v>
      </c>
      <c r="X612" s="18">
        <v>0.77375049125203521</v>
      </c>
      <c r="Y612" s="9">
        <v>6190.0039300162816</v>
      </c>
      <c r="Z612" s="19">
        <f t="shared" si="161"/>
        <v>-0.22624950874796479</v>
      </c>
      <c r="AA612" s="25">
        <v>1558.1323142538733</v>
      </c>
      <c r="AB612" s="30">
        <f t="shared" si="162"/>
        <v>752000</v>
      </c>
      <c r="AC612" s="30">
        <f t="shared" si="169"/>
        <v>1.0638297872340425E-2</v>
      </c>
      <c r="AD612" s="31">
        <f t="shared" si="170"/>
        <v>1.3404255319148937</v>
      </c>
      <c r="AE612" s="31">
        <f t="shared" si="171"/>
        <v>1.5106382978723405</v>
      </c>
      <c r="AG612" s="30">
        <f t="shared" si="163"/>
        <v>2427000</v>
      </c>
      <c r="AH612" s="30">
        <f t="shared" si="158"/>
        <v>3.296250515039143E-3</v>
      </c>
      <c r="AI612" s="31">
        <f t="shared" si="159"/>
        <v>0.415327564894932</v>
      </c>
      <c r="AJ612" s="31">
        <f t="shared" si="160"/>
        <v>0.4680675731355583</v>
      </c>
      <c r="AK612" s="30">
        <f>IF(W612="si",($S612*'COSTOS DE CREDITOS'!$C$27)/DATA!$G612,"")</f>
        <v>66.936630066460594</v>
      </c>
      <c r="AL612" s="90">
        <f>IF(W612="si",'COSTOS DE CREDITOS'!$C$35,"")</f>
        <v>20.421138461538462</v>
      </c>
      <c r="AM612" s="30">
        <f t="shared" si="164"/>
        <v>800</v>
      </c>
      <c r="AN612" s="30">
        <f t="shared" si="165"/>
        <v>1809.9960699837184</v>
      </c>
      <c r="AO612" s="30">
        <f t="shared" si="166"/>
        <v>2697.3538385117172</v>
      </c>
      <c r="AP612" s="30">
        <f t="shared" si="167"/>
        <v>-1139.2215242578438</v>
      </c>
      <c r="AQ612" s="19">
        <f t="shared" si="168"/>
        <v>-0.73114556051253643</v>
      </c>
    </row>
    <row r="613" spans="1:43" x14ac:dyDescent="0.2">
      <c r="A613" s="23" t="s">
        <v>5665</v>
      </c>
      <c r="B613" s="6" t="s">
        <v>5668</v>
      </c>
      <c r="C613" s="6" t="s">
        <v>5667</v>
      </c>
      <c r="D613" s="2">
        <v>145991</v>
      </c>
      <c r="E613" s="2">
        <v>146664</v>
      </c>
      <c r="F613" s="3" t="s">
        <v>820</v>
      </c>
      <c r="G613" s="2">
        <v>8</v>
      </c>
      <c r="H613" s="2">
        <v>146686</v>
      </c>
      <c r="I613" s="3" t="s">
        <v>824</v>
      </c>
      <c r="J613" s="15">
        <v>44995</v>
      </c>
      <c r="K613" s="24">
        <v>1108136256</v>
      </c>
      <c r="L613" s="15">
        <v>45001</v>
      </c>
      <c r="M613" s="15">
        <v>45016</v>
      </c>
      <c r="N613" s="15"/>
      <c r="O613" s="26">
        <f>VLOOKUP(D613,quash!A$2:$I$7791,9,FALSE)</f>
        <v>1</v>
      </c>
      <c r="P613" s="7">
        <v>7000</v>
      </c>
      <c r="Q613" s="26">
        <v>126</v>
      </c>
      <c r="R613" s="19">
        <v>3.3741050530766176E-2</v>
      </c>
      <c r="S613" s="93">
        <v>26</v>
      </c>
      <c r="T613" s="7">
        <v>8000</v>
      </c>
      <c r="U613" s="2">
        <v>142</v>
      </c>
      <c r="V613" s="11">
        <v>2013.74</v>
      </c>
      <c r="W613" s="14" t="s">
        <v>5281</v>
      </c>
      <c r="X613" s="18">
        <v>0.77375049125203521</v>
      </c>
      <c r="Y613" s="9">
        <v>6190.0039300162816</v>
      </c>
      <c r="Z613" s="19">
        <f t="shared" si="161"/>
        <v>-0.22624950874796479</v>
      </c>
      <c r="AA613" s="25">
        <v>1558.1323142538733</v>
      </c>
      <c r="AB613" s="30">
        <f t="shared" si="162"/>
        <v>752000</v>
      </c>
      <c r="AC613" s="30">
        <f t="shared" si="169"/>
        <v>1.0638297872340425E-2</v>
      </c>
      <c r="AD613" s="31">
        <f t="shared" si="170"/>
        <v>1.3404255319148937</v>
      </c>
      <c r="AE613" s="31">
        <f t="shared" si="171"/>
        <v>1.5106382978723405</v>
      </c>
      <c r="AG613" s="30">
        <f t="shared" si="163"/>
        <v>2427000</v>
      </c>
      <c r="AH613" s="30">
        <f t="shared" si="158"/>
        <v>3.296250515039143E-3</v>
      </c>
      <c r="AI613" s="31">
        <f t="shared" si="159"/>
        <v>0.415327564894932</v>
      </c>
      <c r="AJ613" s="31">
        <f t="shared" si="160"/>
        <v>0.4680675731355583</v>
      </c>
      <c r="AK613" s="30">
        <f>IF(W613="si",($S613*'COSTOS DE CREDITOS'!$C$27)/DATA!$G613,"")</f>
        <v>66.936630066460594</v>
      </c>
      <c r="AL613" s="90">
        <f>IF(W613="si",'COSTOS DE CREDITOS'!$C$35,"")</f>
        <v>20.421138461538462</v>
      </c>
      <c r="AM613" s="30">
        <f t="shared" si="164"/>
        <v>800</v>
      </c>
      <c r="AN613" s="30">
        <f t="shared" si="165"/>
        <v>1809.9960699837184</v>
      </c>
      <c r="AO613" s="30">
        <f t="shared" si="166"/>
        <v>2697.3538385117172</v>
      </c>
      <c r="AP613" s="30">
        <f t="shared" si="167"/>
        <v>-1139.2215242578438</v>
      </c>
      <c r="AQ613" s="19">
        <f t="shared" si="168"/>
        <v>-0.73114556051253643</v>
      </c>
    </row>
    <row r="614" spans="1:43" x14ac:dyDescent="0.2">
      <c r="A614" s="23" t="s">
        <v>5665</v>
      </c>
      <c r="B614" s="6" t="s">
        <v>5668</v>
      </c>
      <c r="C614" s="6" t="s">
        <v>5667</v>
      </c>
      <c r="D614" s="2">
        <v>146566</v>
      </c>
      <c r="E614" s="2">
        <v>146664</v>
      </c>
      <c r="F614" s="3" t="s">
        <v>820</v>
      </c>
      <c r="G614" s="2">
        <v>8</v>
      </c>
      <c r="H614" s="2">
        <v>146687</v>
      </c>
      <c r="I614" s="3" t="s">
        <v>825</v>
      </c>
      <c r="J614" s="15">
        <v>45001</v>
      </c>
      <c r="K614" s="24">
        <v>1111358794</v>
      </c>
      <c r="L614" s="15">
        <v>45001</v>
      </c>
      <c r="M614" s="15">
        <v>45016</v>
      </c>
      <c r="N614" s="15"/>
      <c r="O614" s="26">
        <f>VLOOKUP(D614,quash!A$2:$I$7791,9,FALSE)</f>
        <v>1</v>
      </c>
      <c r="P614" s="7">
        <v>7000</v>
      </c>
      <c r="Q614" s="26">
        <v>126</v>
      </c>
      <c r="R614" s="19">
        <v>3.3741050530766176E-2</v>
      </c>
      <c r="S614" s="93">
        <v>26</v>
      </c>
      <c r="T614" s="7">
        <v>8000</v>
      </c>
      <c r="U614" s="2">
        <v>142</v>
      </c>
      <c r="V614" s="11">
        <v>2013.74</v>
      </c>
      <c r="W614" s="14" t="s">
        <v>5281</v>
      </c>
      <c r="X614" s="18">
        <v>0.77375049125203521</v>
      </c>
      <c r="Y614" s="9">
        <v>6190.0039300162816</v>
      </c>
      <c r="Z614" s="19">
        <f t="shared" si="161"/>
        <v>-0.22624950874796479</v>
      </c>
      <c r="AA614" s="25">
        <v>1558.1323142538733</v>
      </c>
      <c r="AB614" s="30">
        <f t="shared" si="162"/>
        <v>752000</v>
      </c>
      <c r="AC614" s="30">
        <f t="shared" si="169"/>
        <v>1.0638297872340425E-2</v>
      </c>
      <c r="AD614" s="31">
        <f t="shared" si="170"/>
        <v>1.3404255319148937</v>
      </c>
      <c r="AE614" s="31">
        <f t="shared" si="171"/>
        <v>1.5106382978723405</v>
      </c>
      <c r="AG614" s="30">
        <f t="shared" si="163"/>
        <v>2427000</v>
      </c>
      <c r="AH614" s="30">
        <f t="shared" si="158"/>
        <v>3.296250515039143E-3</v>
      </c>
      <c r="AI614" s="31">
        <f t="shared" si="159"/>
        <v>0.415327564894932</v>
      </c>
      <c r="AJ614" s="31">
        <f t="shared" si="160"/>
        <v>0.4680675731355583</v>
      </c>
      <c r="AK614" s="30">
        <f>IF(W614="si",($S614*'COSTOS DE CREDITOS'!$C$27)/DATA!$G614,"")</f>
        <v>66.936630066460594</v>
      </c>
      <c r="AL614" s="90">
        <f>IF(W614="si",'COSTOS DE CREDITOS'!$C$35,"")</f>
        <v>20.421138461538462</v>
      </c>
      <c r="AM614" s="30">
        <f t="shared" si="164"/>
        <v>800</v>
      </c>
      <c r="AN614" s="30">
        <f t="shared" si="165"/>
        <v>1809.9960699837184</v>
      </c>
      <c r="AO614" s="30">
        <f t="shared" si="166"/>
        <v>2697.3538385117172</v>
      </c>
      <c r="AP614" s="30">
        <f t="shared" si="167"/>
        <v>-1139.2215242578438</v>
      </c>
      <c r="AQ614" s="19">
        <f t="shared" si="168"/>
        <v>-0.73114556051253643</v>
      </c>
    </row>
    <row r="615" spans="1:43" x14ac:dyDescent="0.2">
      <c r="A615" s="23" t="s">
        <v>5665</v>
      </c>
      <c r="B615" s="6" t="s">
        <v>5668</v>
      </c>
      <c r="C615" s="6" t="s">
        <v>5667</v>
      </c>
      <c r="D615" s="2">
        <v>146841</v>
      </c>
      <c r="E615" s="2">
        <v>146820</v>
      </c>
      <c r="F615" s="3" t="s">
        <v>826</v>
      </c>
      <c r="G615" s="2">
        <v>6</v>
      </c>
      <c r="H615" s="2">
        <v>146847</v>
      </c>
      <c r="I615" s="3" t="s">
        <v>827</v>
      </c>
      <c r="J615" s="15" t="s">
        <v>5688</v>
      </c>
      <c r="K615" s="24" t="s">
        <v>5688</v>
      </c>
      <c r="L615" s="15">
        <v>45006</v>
      </c>
      <c r="M615" s="15">
        <v>45016</v>
      </c>
      <c r="N615" s="15"/>
      <c r="O615" s="26">
        <f>VLOOKUP(D615,quash!A$2:$I$7791,9,FALSE)</f>
        <v>2</v>
      </c>
      <c r="P615" s="7">
        <v>7000</v>
      </c>
      <c r="Q615" s="26">
        <v>126</v>
      </c>
      <c r="R615" s="19">
        <v>3.3741050530766176E-2</v>
      </c>
      <c r="S615" s="26">
        <v>16</v>
      </c>
      <c r="T615" s="7">
        <v>8000</v>
      </c>
      <c r="U615" s="2">
        <v>142</v>
      </c>
      <c r="V615" s="11">
        <v>2013.74</v>
      </c>
      <c r="W615" s="14" t="s">
        <v>5281</v>
      </c>
      <c r="X615" s="18">
        <v>1</v>
      </c>
      <c r="Y615" s="9">
        <v>8000</v>
      </c>
      <c r="Z615" s="19">
        <f t="shared" si="161"/>
        <v>0</v>
      </c>
      <c r="AA615" s="25">
        <v>2013.74</v>
      </c>
      <c r="AB615" s="30">
        <f t="shared" si="162"/>
        <v>529000</v>
      </c>
      <c r="AC615" s="30">
        <f t="shared" si="169"/>
        <v>1.5122873345935728E-2</v>
      </c>
      <c r="AD615" s="31">
        <f t="shared" si="170"/>
        <v>1.9054820415879017</v>
      </c>
      <c r="AE615" s="31">
        <f t="shared" si="171"/>
        <v>2.1474480151228734</v>
      </c>
      <c r="AG615" s="30">
        <f t="shared" si="163"/>
        <v>1695000</v>
      </c>
      <c r="AH615" s="30">
        <f t="shared" ref="AH615:AH678" si="172">IFERROR($T615/AG615,"")</f>
        <v>4.71976401179941E-3</v>
      </c>
      <c r="AI615" s="31">
        <f t="shared" ref="AI615:AI678" si="173">IFERROR(AH615*$Q615,"")</f>
        <v>0.59469026548672566</v>
      </c>
      <c r="AJ615" s="31">
        <f t="shared" ref="AJ615:AJ678" si="174">IFERROR(AH615*$U615,"")</f>
        <v>0.67020648967551621</v>
      </c>
      <c r="AK615" s="30">
        <f>IF(W615="si",($S615*'COSTOS DE CREDITOS'!$C$27)/DATA!$G615,"")</f>
        <v>54.922363131454851</v>
      </c>
      <c r="AL615" s="90">
        <f>IF(W615="si",'COSTOS DE CREDITOS'!$C$35,"")</f>
        <v>20.421138461538462</v>
      </c>
      <c r="AM615" s="30">
        <f t="shared" si="164"/>
        <v>492.30769230769232</v>
      </c>
      <c r="AN615" s="30">
        <f t="shared" si="165"/>
        <v>0</v>
      </c>
      <c r="AO615" s="30">
        <f t="shared" si="166"/>
        <v>567.6511939006856</v>
      </c>
      <c r="AP615" s="30">
        <f t="shared" si="167"/>
        <v>1446.0888060993143</v>
      </c>
      <c r="AQ615" s="19">
        <f t="shared" si="168"/>
        <v>0.71811098061284684</v>
      </c>
    </row>
    <row r="616" spans="1:43" x14ac:dyDescent="0.2">
      <c r="A616" s="23" t="s">
        <v>5665</v>
      </c>
      <c r="B616" s="6" t="s">
        <v>5677</v>
      </c>
      <c r="C616" s="6" t="s">
        <v>5667</v>
      </c>
      <c r="D616" s="2">
        <v>146273</v>
      </c>
      <c r="E616" s="2">
        <v>146852</v>
      </c>
      <c r="F616" s="3" t="s">
        <v>818</v>
      </c>
      <c r="G616" s="2">
        <v>7</v>
      </c>
      <c r="H616" s="2">
        <v>146854</v>
      </c>
      <c r="I616" s="3" t="s">
        <v>828</v>
      </c>
      <c r="J616" s="15">
        <v>44999</v>
      </c>
      <c r="K616" s="24">
        <v>1110142866</v>
      </c>
      <c r="L616" s="15">
        <v>45006</v>
      </c>
      <c r="M616" s="15">
        <v>45016</v>
      </c>
      <c r="N616" s="15"/>
      <c r="O616" s="26">
        <f>VLOOKUP(D616,quash!A$2:$I$7791,9,FALSE)</f>
        <v>4</v>
      </c>
      <c r="P616" s="7">
        <v>10000</v>
      </c>
      <c r="Q616" s="26">
        <v>132</v>
      </c>
      <c r="R616" s="19">
        <v>5.8283715876113903E-2</v>
      </c>
      <c r="S616" s="26">
        <v>16</v>
      </c>
      <c r="T616" s="7">
        <v>6000</v>
      </c>
      <c r="U616" s="2">
        <v>142</v>
      </c>
      <c r="V616" s="11">
        <v>1503.37</v>
      </c>
      <c r="W616" s="14" t="s">
        <v>5281</v>
      </c>
      <c r="X616" s="18">
        <v>1</v>
      </c>
      <c r="Y616" s="9">
        <v>6000</v>
      </c>
      <c r="Z616" s="19">
        <f t="shared" si="161"/>
        <v>0</v>
      </c>
      <c r="AA616" s="25">
        <v>1503.37</v>
      </c>
      <c r="AB616" s="30">
        <f t="shared" si="162"/>
        <v>225000</v>
      </c>
      <c r="AC616" s="30">
        <f t="shared" si="169"/>
        <v>2.6666666666666668E-2</v>
      </c>
      <c r="AD616" s="31">
        <f t="shared" si="170"/>
        <v>3.52</v>
      </c>
      <c r="AE616" s="31">
        <f t="shared" si="171"/>
        <v>3.7866666666666671</v>
      </c>
      <c r="AG616" s="30">
        <f t="shared" si="163"/>
        <v>927000</v>
      </c>
      <c r="AH616" s="30">
        <f t="shared" si="172"/>
        <v>6.4724919093851136E-3</v>
      </c>
      <c r="AI616" s="31">
        <f t="shared" si="173"/>
        <v>0.85436893203883502</v>
      </c>
      <c r="AJ616" s="31">
        <f t="shared" si="174"/>
        <v>0.91909385113268616</v>
      </c>
      <c r="AK616" s="30">
        <f>IF(W616="si",($S616*'COSTOS DE CREDITOS'!$C$27)/DATA!$G616,"")</f>
        <v>47.07631125553273</v>
      </c>
      <c r="AL616" s="90">
        <f>IF(W616="si",'COSTOS DE CREDITOS'!$C$35,"")</f>
        <v>20.421138461538462</v>
      </c>
      <c r="AM616" s="30">
        <f t="shared" si="164"/>
        <v>369.23076923076923</v>
      </c>
      <c r="AN616" s="30">
        <f t="shared" si="165"/>
        <v>0</v>
      </c>
      <c r="AO616" s="30">
        <f t="shared" si="166"/>
        <v>436.72821894784045</v>
      </c>
      <c r="AP616" s="30">
        <f t="shared" si="167"/>
        <v>1066.6417810521593</v>
      </c>
      <c r="AQ616" s="19">
        <f t="shared" si="168"/>
        <v>0.70950050955663568</v>
      </c>
    </row>
    <row r="617" spans="1:43" x14ac:dyDescent="0.2">
      <c r="A617" s="23" t="s">
        <v>5665</v>
      </c>
      <c r="B617" s="6" t="s">
        <v>5677</v>
      </c>
      <c r="C617" s="6" t="s">
        <v>5667</v>
      </c>
      <c r="D617" s="2">
        <v>146386</v>
      </c>
      <c r="E617" s="2">
        <v>146852</v>
      </c>
      <c r="F617" s="3" t="s">
        <v>818</v>
      </c>
      <c r="G617" s="2">
        <v>7</v>
      </c>
      <c r="H617" s="2">
        <v>146855</v>
      </c>
      <c r="I617" s="3" t="s">
        <v>829</v>
      </c>
      <c r="J617" s="15">
        <v>45000</v>
      </c>
      <c r="K617" s="24">
        <v>1110618275</v>
      </c>
      <c r="L617" s="15">
        <v>45006</v>
      </c>
      <c r="M617" s="15">
        <v>45016</v>
      </c>
      <c r="N617" s="15"/>
      <c r="O617" s="26">
        <f>VLOOKUP(D617,quash!A$2:$I$7791,9,FALSE)</f>
        <v>3</v>
      </c>
      <c r="P617" s="7">
        <v>10000</v>
      </c>
      <c r="Q617" s="26">
        <v>115</v>
      </c>
      <c r="R617" s="19">
        <v>3.97705569269148E-2</v>
      </c>
      <c r="S617" s="26">
        <v>16</v>
      </c>
      <c r="T617" s="7">
        <v>6000</v>
      </c>
      <c r="U617" s="2">
        <v>142</v>
      </c>
      <c r="V617" s="11">
        <v>1503.37</v>
      </c>
      <c r="W617" s="14" t="s">
        <v>5281</v>
      </c>
      <c r="X617" s="18">
        <v>1</v>
      </c>
      <c r="Y617" s="9">
        <v>6000</v>
      </c>
      <c r="Z617" s="19">
        <f t="shared" si="161"/>
        <v>0</v>
      </c>
      <c r="AA617" s="25">
        <v>1503.37</v>
      </c>
      <c r="AB617" s="30">
        <f t="shared" si="162"/>
        <v>159000</v>
      </c>
      <c r="AC617" s="30">
        <f t="shared" si="169"/>
        <v>3.7735849056603772E-2</v>
      </c>
      <c r="AD617" s="31">
        <f t="shared" si="170"/>
        <v>4.3396226415094334</v>
      </c>
      <c r="AE617" s="31">
        <f t="shared" si="171"/>
        <v>5.3584905660377355</v>
      </c>
      <c r="AG617" s="30">
        <f t="shared" si="163"/>
        <v>778000</v>
      </c>
      <c r="AH617" s="30">
        <f t="shared" si="172"/>
        <v>7.7120822622107968E-3</v>
      </c>
      <c r="AI617" s="31">
        <f t="shared" si="173"/>
        <v>0.88688946015424164</v>
      </c>
      <c r="AJ617" s="31">
        <f t="shared" si="174"/>
        <v>1.0951156812339331</v>
      </c>
      <c r="AK617" s="30">
        <f>IF(W617="si",($S617*'COSTOS DE CREDITOS'!$C$27)/DATA!$G617,"")</f>
        <v>47.07631125553273</v>
      </c>
      <c r="AL617" s="90">
        <f>IF(W617="si",'COSTOS DE CREDITOS'!$C$35,"")</f>
        <v>20.421138461538462</v>
      </c>
      <c r="AM617" s="30">
        <f t="shared" si="164"/>
        <v>369.23076923076923</v>
      </c>
      <c r="AN617" s="30">
        <f t="shared" si="165"/>
        <v>0</v>
      </c>
      <c r="AO617" s="30">
        <f t="shared" si="166"/>
        <v>436.72821894784045</v>
      </c>
      <c r="AP617" s="30">
        <f t="shared" si="167"/>
        <v>1066.6417810521593</v>
      </c>
      <c r="AQ617" s="19">
        <f t="shared" si="168"/>
        <v>0.70950050955663568</v>
      </c>
    </row>
    <row r="618" spans="1:43" x14ac:dyDescent="0.2">
      <c r="A618" s="23" t="s">
        <v>5665</v>
      </c>
      <c r="B618" s="6" t="s">
        <v>5677</v>
      </c>
      <c r="C618" s="6" t="s">
        <v>5667</v>
      </c>
      <c r="D618" s="2">
        <v>146384</v>
      </c>
      <c r="E618" s="2">
        <v>146852</v>
      </c>
      <c r="F618" s="3" t="s">
        <v>818</v>
      </c>
      <c r="G618" s="2">
        <v>7</v>
      </c>
      <c r="H618" s="2">
        <v>146856</v>
      </c>
      <c r="I618" s="3" t="s">
        <v>830</v>
      </c>
      <c r="J618" s="15">
        <v>45000</v>
      </c>
      <c r="K618" s="24">
        <v>1110613682</v>
      </c>
      <c r="L618" s="15">
        <v>45006</v>
      </c>
      <c r="M618" s="15">
        <v>45016</v>
      </c>
      <c r="N618" s="15"/>
      <c r="O618" s="26">
        <f>VLOOKUP(D618,quash!A$2:$I$7791,9,FALSE)</f>
        <v>5</v>
      </c>
      <c r="P618" s="7">
        <v>10000</v>
      </c>
      <c r="Q618" s="26">
        <v>115</v>
      </c>
      <c r="R618" s="19">
        <v>3.97705569269148E-2</v>
      </c>
      <c r="S618" s="26">
        <v>16</v>
      </c>
      <c r="T618" s="7">
        <v>6000</v>
      </c>
      <c r="U618" s="2">
        <v>142</v>
      </c>
      <c r="V618" s="11">
        <v>1503.37</v>
      </c>
      <c r="W618" s="14" t="s">
        <v>5281</v>
      </c>
      <c r="X618" s="18">
        <v>1</v>
      </c>
      <c r="Y618" s="9">
        <v>6000</v>
      </c>
      <c r="Z618" s="19">
        <f t="shared" si="161"/>
        <v>0</v>
      </c>
      <c r="AA618" s="25">
        <v>1503.37</v>
      </c>
      <c r="AB618" s="30">
        <f t="shared" si="162"/>
        <v>57000</v>
      </c>
      <c r="AC618" s="30">
        <f t="shared" si="169"/>
        <v>0.10526315789473684</v>
      </c>
      <c r="AD618" s="31">
        <f t="shared" si="170"/>
        <v>12.105263157894736</v>
      </c>
      <c r="AE618" s="31">
        <f t="shared" si="171"/>
        <v>14.94736842105263</v>
      </c>
      <c r="AG618" s="30">
        <f t="shared" si="163"/>
        <v>352000</v>
      </c>
      <c r="AH618" s="30">
        <f t="shared" si="172"/>
        <v>1.7045454545454544E-2</v>
      </c>
      <c r="AI618" s="31">
        <f t="shared" si="173"/>
        <v>1.9602272727272725</v>
      </c>
      <c r="AJ618" s="31">
        <f t="shared" si="174"/>
        <v>2.4204545454545454</v>
      </c>
      <c r="AK618" s="30">
        <f>IF(W618="si",($S618*'COSTOS DE CREDITOS'!$C$27)/DATA!$G618,"")</f>
        <v>47.07631125553273</v>
      </c>
      <c r="AL618" s="90">
        <f>IF(W618="si",'COSTOS DE CREDITOS'!$C$35,"")</f>
        <v>20.421138461538462</v>
      </c>
      <c r="AM618" s="30">
        <f t="shared" si="164"/>
        <v>369.23076923076923</v>
      </c>
      <c r="AN618" s="30">
        <f t="shared" si="165"/>
        <v>0</v>
      </c>
      <c r="AO618" s="30">
        <f t="shared" si="166"/>
        <v>436.72821894784045</v>
      </c>
      <c r="AP618" s="30">
        <f t="shared" si="167"/>
        <v>1066.6417810521593</v>
      </c>
      <c r="AQ618" s="19">
        <f t="shared" si="168"/>
        <v>0.70950050955663568</v>
      </c>
    </row>
    <row r="619" spans="1:43" x14ac:dyDescent="0.2">
      <c r="A619" s="23" t="s">
        <v>5665</v>
      </c>
      <c r="B619" s="6" t="s">
        <v>5677</v>
      </c>
      <c r="C619" s="6" t="s">
        <v>5667</v>
      </c>
      <c r="D619" s="2">
        <v>146389</v>
      </c>
      <c r="E619" s="2">
        <v>146852</v>
      </c>
      <c r="F619" s="3" t="s">
        <v>818</v>
      </c>
      <c r="G619" s="2">
        <v>7</v>
      </c>
      <c r="H619" s="2">
        <v>146857</v>
      </c>
      <c r="I619" s="3" t="s">
        <v>831</v>
      </c>
      <c r="J619" s="15">
        <v>45000</v>
      </c>
      <c r="K619" s="24">
        <v>1110624851</v>
      </c>
      <c r="L619" s="15">
        <v>45006</v>
      </c>
      <c r="M619" s="15">
        <v>45016</v>
      </c>
      <c r="N619" s="15"/>
      <c r="O619" s="26">
        <f>VLOOKUP(D619,quash!A$2:$I$7791,9,FALSE)</f>
        <v>4</v>
      </c>
      <c r="P619" s="7">
        <v>10000</v>
      </c>
      <c r="Q619" s="26">
        <v>132</v>
      </c>
      <c r="R619" s="19">
        <v>5.8283715876113903E-2</v>
      </c>
      <c r="S619" s="26">
        <v>16</v>
      </c>
      <c r="T619" s="7">
        <v>6000</v>
      </c>
      <c r="U619" s="2">
        <v>142</v>
      </c>
      <c r="V619" s="11">
        <v>1503.37</v>
      </c>
      <c r="W619" s="14" t="s">
        <v>5281</v>
      </c>
      <c r="X619" s="18">
        <v>1</v>
      </c>
      <c r="Y619" s="9">
        <v>6000</v>
      </c>
      <c r="Z619" s="19">
        <f t="shared" si="161"/>
        <v>0</v>
      </c>
      <c r="AA619" s="25">
        <v>1503.37</v>
      </c>
      <c r="AB619" s="30">
        <f t="shared" si="162"/>
        <v>225000</v>
      </c>
      <c r="AC619" s="30">
        <f t="shared" si="169"/>
        <v>2.6666666666666668E-2</v>
      </c>
      <c r="AD619" s="31">
        <f t="shared" si="170"/>
        <v>3.52</v>
      </c>
      <c r="AE619" s="31">
        <f t="shared" si="171"/>
        <v>3.7866666666666671</v>
      </c>
      <c r="AG619" s="30">
        <f t="shared" si="163"/>
        <v>927000</v>
      </c>
      <c r="AH619" s="30">
        <f t="shared" si="172"/>
        <v>6.4724919093851136E-3</v>
      </c>
      <c r="AI619" s="31">
        <f t="shared" si="173"/>
        <v>0.85436893203883502</v>
      </c>
      <c r="AJ619" s="31">
        <f t="shared" si="174"/>
        <v>0.91909385113268616</v>
      </c>
      <c r="AK619" s="30">
        <f>IF(W619="si",($S619*'COSTOS DE CREDITOS'!$C$27)/DATA!$G619,"")</f>
        <v>47.07631125553273</v>
      </c>
      <c r="AL619" s="90">
        <f>IF(W619="si",'COSTOS DE CREDITOS'!$C$35,"")</f>
        <v>20.421138461538462</v>
      </c>
      <c r="AM619" s="30">
        <f t="shared" si="164"/>
        <v>369.23076923076923</v>
      </c>
      <c r="AN619" s="30">
        <f t="shared" si="165"/>
        <v>0</v>
      </c>
      <c r="AO619" s="30">
        <f t="shared" si="166"/>
        <v>436.72821894784045</v>
      </c>
      <c r="AP619" s="30">
        <f t="shared" si="167"/>
        <v>1066.6417810521593</v>
      </c>
      <c r="AQ619" s="19">
        <f t="shared" si="168"/>
        <v>0.70950050955663568</v>
      </c>
    </row>
    <row r="620" spans="1:43" x14ac:dyDescent="0.2">
      <c r="A620" s="23" t="s">
        <v>5665</v>
      </c>
      <c r="B620" s="6" t="s">
        <v>5677</v>
      </c>
      <c r="C620" s="6" t="s">
        <v>5667</v>
      </c>
      <c r="D620" s="2">
        <v>146677</v>
      </c>
      <c r="E620" s="2">
        <v>146852</v>
      </c>
      <c r="F620" s="3" t="s">
        <v>818</v>
      </c>
      <c r="G620" s="2">
        <v>7</v>
      </c>
      <c r="H620" s="2">
        <v>146858</v>
      </c>
      <c r="I620" s="3" t="s">
        <v>832</v>
      </c>
      <c r="J620" s="15">
        <v>45001</v>
      </c>
      <c r="K620" s="24">
        <v>1111782573</v>
      </c>
      <c r="L620" s="15">
        <v>45006</v>
      </c>
      <c r="M620" s="15">
        <v>45016</v>
      </c>
      <c r="N620" s="15"/>
      <c r="O620" s="26">
        <f>VLOOKUP(D620,quash!A$2:$I$7791,9,FALSE)</f>
        <v>1</v>
      </c>
      <c r="P620" s="7">
        <v>10000</v>
      </c>
      <c r="Q620" s="26">
        <v>110</v>
      </c>
      <c r="R620" s="19">
        <v>3.11605023919212E-2</v>
      </c>
      <c r="S620" s="26">
        <v>16</v>
      </c>
      <c r="T620" s="7">
        <v>6000</v>
      </c>
      <c r="U620" s="2">
        <v>142</v>
      </c>
      <c r="V620" s="11">
        <v>1503.37</v>
      </c>
      <c r="W620" s="14" t="s">
        <v>5281</v>
      </c>
      <c r="X620" s="18">
        <v>1</v>
      </c>
      <c r="Y620" s="9">
        <v>6000</v>
      </c>
      <c r="Z620" s="19">
        <f t="shared" si="161"/>
        <v>0</v>
      </c>
      <c r="AA620" s="25">
        <v>1503.37</v>
      </c>
      <c r="AB620" s="30">
        <f t="shared" si="162"/>
        <v>752000</v>
      </c>
      <c r="AC620" s="30">
        <f t="shared" si="169"/>
        <v>7.9787234042553185E-3</v>
      </c>
      <c r="AD620" s="31">
        <f t="shared" si="170"/>
        <v>0.87765957446808507</v>
      </c>
      <c r="AE620" s="31">
        <f t="shared" si="171"/>
        <v>1.1329787234042552</v>
      </c>
      <c r="AG620" s="30">
        <f t="shared" si="163"/>
        <v>2427000</v>
      </c>
      <c r="AH620" s="30">
        <f t="shared" si="172"/>
        <v>2.472187886279357E-3</v>
      </c>
      <c r="AI620" s="31">
        <f t="shared" si="173"/>
        <v>0.27194066749072926</v>
      </c>
      <c r="AJ620" s="31">
        <f t="shared" si="174"/>
        <v>0.35105067985166871</v>
      </c>
      <c r="AK620" s="30">
        <f>IF(W620="si",($S620*'COSTOS DE CREDITOS'!$C$27)/DATA!$G620,"")</f>
        <v>47.07631125553273</v>
      </c>
      <c r="AL620" s="90">
        <f>IF(W620="si",'COSTOS DE CREDITOS'!$C$35,"")</f>
        <v>20.421138461538462</v>
      </c>
      <c r="AM620" s="30">
        <f t="shared" si="164"/>
        <v>369.23076923076923</v>
      </c>
      <c r="AN620" s="30">
        <f t="shared" si="165"/>
        <v>0</v>
      </c>
      <c r="AO620" s="30">
        <f t="shared" si="166"/>
        <v>436.72821894784045</v>
      </c>
      <c r="AP620" s="30">
        <f t="shared" si="167"/>
        <v>1066.6417810521593</v>
      </c>
      <c r="AQ620" s="19">
        <f t="shared" si="168"/>
        <v>0.70950050955663568</v>
      </c>
    </row>
    <row r="621" spans="1:43" x14ac:dyDescent="0.2">
      <c r="A621" s="23" t="s">
        <v>5665</v>
      </c>
      <c r="B621" s="6" t="s">
        <v>5677</v>
      </c>
      <c r="C621" s="6" t="s">
        <v>5667</v>
      </c>
      <c r="D621" s="2">
        <v>146675</v>
      </c>
      <c r="E621" s="2">
        <v>146852</v>
      </c>
      <c r="F621" s="3" t="s">
        <v>818</v>
      </c>
      <c r="G621" s="2">
        <v>7</v>
      </c>
      <c r="H621" s="2">
        <v>146859</v>
      </c>
      <c r="I621" s="3" t="s">
        <v>833</v>
      </c>
      <c r="J621" s="15">
        <v>45001</v>
      </c>
      <c r="K621" s="24">
        <v>1111776034</v>
      </c>
      <c r="L621" s="15">
        <v>45006</v>
      </c>
      <c r="M621" s="15">
        <v>45016</v>
      </c>
      <c r="N621" s="15"/>
      <c r="O621" s="26">
        <f>VLOOKUP(D621,quash!A$2:$I$7791,9,FALSE)</f>
        <v>3</v>
      </c>
      <c r="P621" s="7">
        <v>10000</v>
      </c>
      <c r="Q621" s="26">
        <v>110</v>
      </c>
      <c r="R621" s="19">
        <v>3.3741050530766099E-2</v>
      </c>
      <c r="S621" s="26">
        <v>16</v>
      </c>
      <c r="T621" s="7">
        <v>6000</v>
      </c>
      <c r="U621" s="2">
        <v>142</v>
      </c>
      <c r="V621" s="11">
        <v>1503.37</v>
      </c>
      <c r="W621" s="14" t="s">
        <v>5281</v>
      </c>
      <c r="X621" s="18">
        <v>1</v>
      </c>
      <c r="Y621" s="9">
        <v>6000</v>
      </c>
      <c r="Z621" s="19">
        <f t="shared" si="161"/>
        <v>0</v>
      </c>
      <c r="AA621" s="25">
        <v>1503.37</v>
      </c>
      <c r="AB621" s="30">
        <f t="shared" si="162"/>
        <v>159000</v>
      </c>
      <c r="AC621" s="30">
        <f t="shared" si="169"/>
        <v>3.7735849056603772E-2</v>
      </c>
      <c r="AD621" s="31">
        <f t="shared" si="170"/>
        <v>4.1509433962264151</v>
      </c>
      <c r="AE621" s="31">
        <f t="shared" si="171"/>
        <v>5.3584905660377355</v>
      </c>
      <c r="AG621" s="30">
        <f t="shared" si="163"/>
        <v>778000</v>
      </c>
      <c r="AH621" s="30">
        <f t="shared" si="172"/>
        <v>7.7120822622107968E-3</v>
      </c>
      <c r="AI621" s="31">
        <f t="shared" si="173"/>
        <v>0.84832904884318761</v>
      </c>
      <c r="AJ621" s="31">
        <f t="shared" si="174"/>
        <v>1.0951156812339331</v>
      </c>
      <c r="AK621" s="30">
        <f>IF(W621="si",($S621*'COSTOS DE CREDITOS'!$C$27)/DATA!$G621,"")</f>
        <v>47.07631125553273</v>
      </c>
      <c r="AL621" s="90">
        <f>IF(W621="si",'COSTOS DE CREDITOS'!$C$35,"")</f>
        <v>20.421138461538462</v>
      </c>
      <c r="AM621" s="30">
        <f t="shared" si="164"/>
        <v>369.23076923076923</v>
      </c>
      <c r="AN621" s="30">
        <f t="shared" si="165"/>
        <v>0</v>
      </c>
      <c r="AO621" s="30">
        <f t="shared" si="166"/>
        <v>436.72821894784045</v>
      </c>
      <c r="AP621" s="30">
        <f t="shared" si="167"/>
        <v>1066.6417810521593</v>
      </c>
      <c r="AQ621" s="19">
        <f t="shared" si="168"/>
        <v>0.70950050955663568</v>
      </c>
    </row>
    <row r="622" spans="1:43" x14ac:dyDescent="0.2">
      <c r="A622" s="23" t="s">
        <v>5665</v>
      </c>
      <c r="B622" s="6" t="s">
        <v>5671</v>
      </c>
      <c r="C622" s="6" t="s">
        <v>5670</v>
      </c>
      <c r="D622" s="4">
        <v>145850</v>
      </c>
      <c r="E622" s="4">
        <v>146930</v>
      </c>
      <c r="F622" s="5" t="s">
        <v>834</v>
      </c>
      <c r="G622" s="2">
        <v>7</v>
      </c>
      <c r="H622" s="4">
        <v>146931</v>
      </c>
      <c r="I622" s="5" t="s">
        <v>835</v>
      </c>
      <c r="J622" s="15">
        <v>44994</v>
      </c>
      <c r="K622" s="24">
        <v>1107589640</v>
      </c>
      <c r="L622" s="15">
        <v>45007</v>
      </c>
      <c r="M622" s="15">
        <v>45016</v>
      </c>
      <c r="N622" s="15"/>
      <c r="O622" s="26">
        <f>VLOOKUP(D622,quash!A$2:$I$7791,9,FALSE)</f>
        <v>1</v>
      </c>
      <c r="P622" s="7">
        <v>10000</v>
      </c>
      <c r="Q622" s="26">
        <v>147</v>
      </c>
      <c r="R622" s="19">
        <v>7.9000519063170294E-2</v>
      </c>
      <c r="S622" s="26">
        <v>16</v>
      </c>
      <c r="T622" s="8">
        <v>5000</v>
      </c>
      <c r="U622" s="4">
        <v>147</v>
      </c>
      <c r="V622" s="10">
        <v>1303.3399999999999</v>
      </c>
      <c r="W622" s="14" t="s">
        <v>5281</v>
      </c>
      <c r="X622" s="18">
        <v>1</v>
      </c>
      <c r="Y622" s="9">
        <v>5000</v>
      </c>
      <c r="Z622" s="19">
        <f t="shared" si="161"/>
        <v>0</v>
      </c>
      <c r="AA622" s="25">
        <v>1303.3399999999999</v>
      </c>
      <c r="AB622" s="30">
        <f t="shared" si="162"/>
        <v>752000</v>
      </c>
      <c r="AC622" s="30">
        <f t="shared" si="169"/>
        <v>6.648936170212766E-3</v>
      </c>
      <c r="AD622" s="31">
        <f t="shared" si="170"/>
        <v>0.97739361702127658</v>
      </c>
      <c r="AE622" s="31">
        <f t="shared" si="171"/>
        <v>0.97739361702127658</v>
      </c>
      <c r="AG622" s="30">
        <f t="shared" si="163"/>
        <v>2427000</v>
      </c>
      <c r="AH622" s="30">
        <f t="shared" si="172"/>
        <v>2.0601565718994645E-3</v>
      </c>
      <c r="AI622" s="31">
        <f t="shared" si="173"/>
        <v>0.30284301606922126</v>
      </c>
      <c r="AJ622" s="31">
        <f t="shared" si="174"/>
        <v>0.30284301606922126</v>
      </c>
      <c r="AK622" s="30">
        <f>IF(W622="si",($S622*'COSTOS DE CREDITOS'!$C$27)/DATA!$G622,"")</f>
        <v>47.07631125553273</v>
      </c>
      <c r="AL622" s="90">
        <f>IF(W622="si",'COSTOS DE CREDITOS'!$C$35,"")</f>
        <v>20.421138461538462</v>
      </c>
      <c r="AM622" s="30">
        <f t="shared" si="164"/>
        <v>307.69230769230774</v>
      </c>
      <c r="AN622" s="30">
        <f t="shared" si="165"/>
        <v>0</v>
      </c>
      <c r="AO622" s="30">
        <f t="shared" si="166"/>
        <v>375.1897574093789</v>
      </c>
      <c r="AP622" s="30">
        <f t="shared" si="167"/>
        <v>928.15024259062102</v>
      </c>
      <c r="AQ622" s="19">
        <f t="shared" si="168"/>
        <v>0.71213209338363059</v>
      </c>
    </row>
    <row r="623" spans="1:43" x14ac:dyDescent="0.2">
      <c r="A623" s="23" t="s">
        <v>5665</v>
      </c>
      <c r="B623" s="6" t="s">
        <v>5671</v>
      </c>
      <c r="C623" s="6" t="s">
        <v>5670</v>
      </c>
      <c r="D623" s="2">
        <v>145703</v>
      </c>
      <c r="E623" s="2">
        <v>146930</v>
      </c>
      <c r="F623" s="3" t="s">
        <v>834</v>
      </c>
      <c r="G623" s="2">
        <v>7</v>
      </c>
      <c r="H623" s="2">
        <v>146932</v>
      </c>
      <c r="I623" s="3" t="s">
        <v>836</v>
      </c>
      <c r="J623" s="15">
        <v>44993</v>
      </c>
      <c r="K623" s="24">
        <v>1107113435</v>
      </c>
      <c r="L623" s="15">
        <v>45007</v>
      </c>
      <c r="M623" s="15">
        <v>45016</v>
      </c>
      <c r="N623" s="15"/>
      <c r="O623" s="26">
        <f>VLOOKUP(D623,quash!A$2:$I$7791,9,FALSE)</f>
        <v>2</v>
      </c>
      <c r="P623" s="7">
        <v>9000</v>
      </c>
      <c r="Q623" s="26">
        <v>139</v>
      </c>
      <c r="R623" s="19">
        <v>6.0873316274495971E-2</v>
      </c>
      <c r="S623" s="26">
        <v>16</v>
      </c>
      <c r="T623" s="7">
        <v>6000</v>
      </c>
      <c r="U623" s="2">
        <v>142</v>
      </c>
      <c r="V623" s="11">
        <v>1503.37</v>
      </c>
      <c r="W623" s="14" t="s">
        <v>5281</v>
      </c>
      <c r="X623" s="18">
        <v>1</v>
      </c>
      <c r="Y623" s="9">
        <v>6000</v>
      </c>
      <c r="Z623" s="19">
        <f t="shared" si="161"/>
        <v>0</v>
      </c>
      <c r="AA623" s="25">
        <v>1503.37</v>
      </c>
      <c r="AB623" s="30">
        <f t="shared" si="162"/>
        <v>529000</v>
      </c>
      <c r="AC623" s="30">
        <f t="shared" si="169"/>
        <v>1.1342155009451797E-2</v>
      </c>
      <c r="AD623" s="31">
        <f t="shared" si="170"/>
        <v>1.5765595463137998</v>
      </c>
      <c r="AE623" s="31">
        <f t="shared" si="171"/>
        <v>1.6105860113421551</v>
      </c>
      <c r="AG623" s="30">
        <f t="shared" si="163"/>
        <v>1695000</v>
      </c>
      <c r="AH623" s="30">
        <f t="shared" si="172"/>
        <v>3.5398230088495575E-3</v>
      </c>
      <c r="AI623" s="31">
        <f t="shared" si="173"/>
        <v>0.49203539823008846</v>
      </c>
      <c r="AJ623" s="31">
        <f t="shared" si="174"/>
        <v>0.50265486725663711</v>
      </c>
      <c r="AK623" s="30">
        <f>IF(W623="si",($S623*'COSTOS DE CREDITOS'!$C$27)/DATA!$G623,"")</f>
        <v>47.07631125553273</v>
      </c>
      <c r="AL623" s="90">
        <f>IF(W623="si",'COSTOS DE CREDITOS'!$C$35,"")</f>
        <v>20.421138461538462</v>
      </c>
      <c r="AM623" s="30">
        <f t="shared" si="164"/>
        <v>369.23076923076923</v>
      </c>
      <c r="AN623" s="30">
        <f t="shared" si="165"/>
        <v>0</v>
      </c>
      <c r="AO623" s="30">
        <f t="shared" si="166"/>
        <v>436.72821894784045</v>
      </c>
      <c r="AP623" s="30">
        <f t="shared" si="167"/>
        <v>1066.6417810521593</v>
      </c>
      <c r="AQ623" s="19">
        <f t="shared" si="168"/>
        <v>0.70950050955663568</v>
      </c>
    </row>
    <row r="624" spans="1:43" x14ac:dyDescent="0.2">
      <c r="A624" s="23" t="s">
        <v>5665</v>
      </c>
      <c r="B624" s="6" t="s">
        <v>5671</v>
      </c>
      <c r="C624" s="6" t="s">
        <v>5670</v>
      </c>
      <c r="D624" s="2">
        <v>145701</v>
      </c>
      <c r="E624" s="2">
        <v>146930</v>
      </c>
      <c r="F624" s="3" t="s">
        <v>834</v>
      </c>
      <c r="G624" s="2">
        <v>7</v>
      </c>
      <c r="H624" s="2">
        <v>146933</v>
      </c>
      <c r="I624" s="3" t="s">
        <v>837</v>
      </c>
      <c r="J624" s="15">
        <v>44993</v>
      </c>
      <c r="K624" s="24">
        <v>1107111874</v>
      </c>
      <c r="L624" s="15">
        <v>45007</v>
      </c>
      <c r="M624" s="15">
        <v>45016</v>
      </c>
      <c r="N624" s="15"/>
      <c r="O624" s="26">
        <f>VLOOKUP(D624,quash!A$2:$I$7791,9,FALSE)</f>
        <v>1</v>
      </c>
      <c r="P624" s="7">
        <v>5000</v>
      </c>
      <c r="Q624" s="26">
        <v>147</v>
      </c>
      <c r="R624" s="19">
        <v>0.11226939921536</v>
      </c>
      <c r="S624" s="26">
        <v>16</v>
      </c>
      <c r="T624" s="7">
        <v>7000</v>
      </c>
      <c r="U624" s="2">
        <v>142</v>
      </c>
      <c r="V624" s="11">
        <v>1758.65</v>
      </c>
      <c r="W624" s="14" t="s">
        <v>5281</v>
      </c>
      <c r="X624" s="18">
        <v>1</v>
      </c>
      <c r="Y624" s="9">
        <v>7000</v>
      </c>
      <c r="Z624" s="19">
        <f t="shared" si="161"/>
        <v>0</v>
      </c>
      <c r="AA624" s="25">
        <v>1758.65</v>
      </c>
      <c r="AB624" s="30">
        <f t="shared" si="162"/>
        <v>752000</v>
      </c>
      <c r="AC624" s="30">
        <f t="shared" si="169"/>
        <v>9.3085106382978719E-3</v>
      </c>
      <c r="AD624" s="31">
        <f t="shared" si="170"/>
        <v>1.3683510638297871</v>
      </c>
      <c r="AE624" s="31">
        <f t="shared" si="171"/>
        <v>1.3218085106382977</v>
      </c>
      <c r="AG624" s="30">
        <f t="shared" si="163"/>
        <v>2427000</v>
      </c>
      <c r="AH624" s="30">
        <f t="shared" si="172"/>
        <v>2.88421920065925E-3</v>
      </c>
      <c r="AI624" s="31">
        <f t="shared" si="173"/>
        <v>0.42398022249690975</v>
      </c>
      <c r="AJ624" s="31">
        <f t="shared" si="174"/>
        <v>0.40955912649361348</v>
      </c>
      <c r="AK624" s="30">
        <f>IF(W624="si",($S624*'COSTOS DE CREDITOS'!$C$27)/DATA!$G624,"")</f>
        <v>47.07631125553273</v>
      </c>
      <c r="AL624" s="90">
        <f>IF(W624="si",'COSTOS DE CREDITOS'!$C$35,"")</f>
        <v>20.421138461538462</v>
      </c>
      <c r="AM624" s="30">
        <f t="shared" si="164"/>
        <v>430.76923076923077</v>
      </c>
      <c r="AN624" s="30">
        <f t="shared" si="165"/>
        <v>0</v>
      </c>
      <c r="AO624" s="30">
        <f t="shared" si="166"/>
        <v>498.26668048630199</v>
      </c>
      <c r="AP624" s="30">
        <f t="shared" si="167"/>
        <v>1260.3833195136981</v>
      </c>
      <c r="AQ624" s="19">
        <f t="shared" si="168"/>
        <v>0.71667660962311885</v>
      </c>
    </row>
    <row r="625" spans="1:43" x14ac:dyDescent="0.2">
      <c r="A625" s="23" t="s">
        <v>5665</v>
      </c>
      <c r="B625" s="6" t="s">
        <v>5671</v>
      </c>
      <c r="C625" s="6" t="s">
        <v>5670</v>
      </c>
      <c r="D625" s="2">
        <v>145708</v>
      </c>
      <c r="E625" s="2">
        <v>146930</v>
      </c>
      <c r="F625" s="3" t="s">
        <v>834</v>
      </c>
      <c r="G625" s="2">
        <v>7</v>
      </c>
      <c r="H625" s="2">
        <v>146934</v>
      </c>
      <c r="I625" s="3" t="s">
        <v>838</v>
      </c>
      <c r="J625" s="15">
        <v>44993</v>
      </c>
      <c r="K625" s="24">
        <v>1107116105</v>
      </c>
      <c r="L625" s="15">
        <v>45007</v>
      </c>
      <c r="M625" s="15">
        <v>45016</v>
      </c>
      <c r="N625" s="15"/>
      <c r="O625" s="26">
        <f>VLOOKUP(D625,quash!A$2:$I$7791,9,FALSE)</f>
        <v>4</v>
      </c>
      <c r="P625" s="7">
        <v>5000</v>
      </c>
      <c r="Q625" s="26">
        <v>147</v>
      </c>
      <c r="R625" s="19">
        <v>0.11226939921536</v>
      </c>
      <c r="S625" s="26">
        <v>16</v>
      </c>
      <c r="T625" s="7">
        <v>5000</v>
      </c>
      <c r="U625" s="2">
        <v>147</v>
      </c>
      <c r="V625" s="11">
        <v>1303.3399999999999</v>
      </c>
      <c r="W625" s="14" t="s">
        <v>5281</v>
      </c>
      <c r="X625" s="18">
        <v>1</v>
      </c>
      <c r="Y625" s="9">
        <v>5000</v>
      </c>
      <c r="Z625" s="19">
        <f t="shared" si="161"/>
        <v>0</v>
      </c>
      <c r="AA625" s="25">
        <v>1303.3399999999999</v>
      </c>
      <c r="AB625" s="30">
        <f t="shared" si="162"/>
        <v>225000</v>
      </c>
      <c r="AC625" s="30">
        <f t="shared" si="169"/>
        <v>2.2222222222222223E-2</v>
      </c>
      <c r="AD625" s="31">
        <f t="shared" si="170"/>
        <v>3.2666666666666666</v>
      </c>
      <c r="AE625" s="31">
        <f t="shared" si="171"/>
        <v>3.2666666666666666</v>
      </c>
      <c r="AG625" s="30">
        <f t="shared" si="163"/>
        <v>927000</v>
      </c>
      <c r="AH625" s="30">
        <f t="shared" si="172"/>
        <v>5.3937432578209281E-3</v>
      </c>
      <c r="AI625" s="31">
        <f t="shared" si="173"/>
        <v>0.79288025889967639</v>
      </c>
      <c r="AJ625" s="31">
        <f t="shared" si="174"/>
        <v>0.79288025889967639</v>
      </c>
      <c r="AK625" s="30">
        <f>IF(W625="si",($S625*'COSTOS DE CREDITOS'!$C$27)/DATA!$G625,"")</f>
        <v>47.07631125553273</v>
      </c>
      <c r="AL625" s="90">
        <f>IF(W625="si",'COSTOS DE CREDITOS'!$C$35,"")</f>
        <v>20.421138461538462</v>
      </c>
      <c r="AM625" s="30">
        <f t="shared" si="164"/>
        <v>307.69230769230774</v>
      </c>
      <c r="AN625" s="30">
        <f t="shared" si="165"/>
        <v>0</v>
      </c>
      <c r="AO625" s="30">
        <f t="shared" si="166"/>
        <v>375.1897574093789</v>
      </c>
      <c r="AP625" s="30">
        <f t="shared" si="167"/>
        <v>928.15024259062102</v>
      </c>
      <c r="AQ625" s="19">
        <f t="shared" si="168"/>
        <v>0.71213209338363059</v>
      </c>
    </row>
    <row r="626" spans="1:43" x14ac:dyDescent="0.2">
      <c r="A626" s="23" t="s">
        <v>5665</v>
      </c>
      <c r="B626" s="6" t="s">
        <v>5671</v>
      </c>
      <c r="C626" s="6" t="s">
        <v>5670</v>
      </c>
      <c r="D626" s="2">
        <v>140340</v>
      </c>
      <c r="E626" s="2">
        <v>146930</v>
      </c>
      <c r="F626" s="3" t="s">
        <v>834</v>
      </c>
      <c r="G626" s="2">
        <v>7</v>
      </c>
      <c r="H626" s="2">
        <v>146936</v>
      </c>
      <c r="I626" s="3" t="s">
        <v>839</v>
      </c>
      <c r="J626" s="15">
        <v>44939</v>
      </c>
      <c r="K626" s="24">
        <v>1075912812</v>
      </c>
      <c r="L626" s="15">
        <v>45007</v>
      </c>
      <c r="M626" s="15">
        <v>45016</v>
      </c>
      <c r="N626" s="15"/>
      <c r="O626" s="26">
        <f>VLOOKUP(D626,quash!A$2:$I$7791,9,FALSE)</f>
        <v>2</v>
      </c>
      <c r="P626" s="7">
        <v>10000</v>
      </c>
      <c r="Q626" s="26">
        <v>147</v>
      </c>
      <c r="R626" s="19">
        <v>7.9000519063170294E-2</v>
      </c>
      <c r="S626" s="26">
        <v>16</v>
      </c>
      <c r="T626" s="7">
        <v>5000</v>
      </c>
      <c r="U626" s="2">
        <v>147</v>
      </c>
      <c r="V626" s="11">
        <v>1303.3399999999999</v>
      </c>
      <c r="W626" s="14" t="s">
        <v>5281</v>
      </c>
      <c r="X626" s="18">
        <v>1</v>
      </c>
      <c r="Y626" s="9">
        <v>5000</v>
      </c>
      <c r="Z626" s="19">
        <f t="shared" si="161"/>
        <v>0</v>
      </c>
      <c r="AA626" s="25">
        <v>1303.3399999999999</v>
      </c>
      <c r="AB626" s="30">
        <f t="shared" si="162"/>
        <v>529000</v>
      </c>
      <c r="AC626" s="30">
        <f t="shared" ref="AC626:AC657" si="175">$T626/AB626</f>
        <v>9.4517958412098299E-3</v>
      </c>
      <c r="AD626" s="31">
        <f t="shared" ref="AD626:AD657" si="176">AC626*$Q626</f>
        <v>1.3894139886578449</v>
      </c>
      <c r="AE626" s="31">
        <f t="shared" ref="AE626:AE657" si="177">AC626*$U626</f>
        <v>1.3894139886578449</v>
      </c>
      <c r="AG626" s="30">
        <f t="shared" si="163"/>
        <v>1695000</v>
      </c>
      <c r="AH626" s="30">
        <f t="shared" si="172"/>
        <v>2.9498525073746312E-3</v>
      </c>
      <c r="AI626" s="31">
        <f t="shared" si="173"/>
        <v>0.4336283185840708</v>
      </c>
      <c r="AJ626" s="31">
        <f t="shared" si="174"/>
        <v>0.4336283185840708</v>
      </c>
      <c r="AK626" s="30">
        <f>IF(W626="si",($S626*'COSTOS DE CREDITOS'!$C$27)/DATA!$G626,"")</f>
        <v>47.07631125553273</v>
      </c>
      <c r="AL626" s="90">
        <f>IF(W626="si",'COSTOS DE CREDITOS'!$C$35,"")</f>
        <v>20.421138461538462</v>
      </c>
      <c r="AM626" s="30">
        <f t="shared" si="164"/>
        <v>307.69230769230774</v>
      </c>
      <c r="AN626" s="30">
        <f t="shared" si="165"/>
        <v>0</v>
      </c>
      <c r="AO626" s="30">
        <f t="shared" si="166"/>
        <v>375.1897574093789</v>
      </c>
      <c r="AP626" s="30">
        <f t="shared" si="167"/>
        <v>928.15024259062102</v>
      </c>
      <c r="AQ626" s="19">
        <f t="shared" si="168"/>
        <v>0.71213209338363059</v>
      </c>
    </row>
    <row r="627" spans="1:43" x14ac:dyDescent="0.2">
      <c r="A627" s="23" t="s">
        <v>5665</v>
      </c>
      <c r="B627" s="6" t="s">
        <v>5671</v>
      </c>
      <c r="C627" s="6" t="s">
        <v>5670</v>
      </c>
      <c r="D627" s="2">
        <v>146747</v>
      </c>
      <c r="E627" s="2">
        <v>146930</v>
      </c>
      <c r="F627" s="3" t="s">
        <v>834</v>
      </c>
      <c r="G627" s="2">
        <v>7</v>
      </c>
      <c r="H627" s="2">
        <v>146937</v>
      </c>
      <c r="I627" s="3" t="s">
        <v>840</v>
      </c>
      <c r="J627" s="15">
        <v>45002</v>
      </c>
      <c r="K627" s="24">
        <v>1112384308</v>
      </c>
      <c r="L627" s="15">
        <v>45007</v>
      </c>
      <c r="M627" s="15">
        <v>45016</v>
      </c>
      <c r="N627" s="15"/>
      <c r="O627" s="26">
        <f>VLOOKUP(D627,quash!A$2:$I$7791,9,FALSE)</f>
        <v>1</v>
      </c>
      <c r="P627" s="7">
        <v>10000</v>
      </c>
      <c r="Q627" s="26">
        <v>127</v>
      </c>
      <c r="R627" s="19">
        <v>5.24391097594855E-2</v>
      </c>
      <c r="S627" s="26">
        <v>16</v>
      </c>
      <c r="T627" s="7">
        <v>5000</v>
      </c>
      <c r="U627" s="2">
        <v>147</v>
      </c>
      <c r="V627" s="11">
        <v>1303.3399999999999</v>
      </c>
      <c r="W627" s="14" t="s">
        <v>5281</v>
      </c>
      <c r="X627" s="18">
        <v>1</v>
      </c>
      <c r="Y627" s="9">
        <v>5000</v>
      </c>
      <c r="Z627" s="19">
        <f t="shared" si="161"/>
        <v>0</v>
      </c>
      <c r="AA627" s="25">
        <v>1303.3399999999999</v>
      </c>
      <c r="AB627" s="30">
        <f t="shared" si="162"/>
        <v>752000</v>
      </c>
      <c r="AC627" s="30">
        <f t="shared" si="175"/>
        <v>6.648936170212766E-3</v>
      </c>
      <c r="AD627" s="31">
        <f t="shared" si="176"/>
        <v>0.84441489361702127</v>
      </c>
      <c r="AE627" s="31">
        <f t="shared" si="177"/>
        <v>0.97739361702127658</v>
      </c>
      <c r="AG627" s="30">
        <f t="shared" si="163"/>
        <v>2427000</v>
      </c>
      <c r="AH627" s="30">
        <f t="shared" si="172"/>
        <v>2.0601565718994645E-3</v>
      </c>
      <c r="AI627" s="31">
        <f t="shared" si="173"/>
        <v>0.261639884631232</v>
      </c>
      <c r="AJ627" s="31">
        <f t="shared" si="174"/>
        <v>0.30284301606922126</v>
      </c>
      <c r="AK627" s="30">
        <f>IF(W627="si",($S627*'COSTOS DE CREDITOS'!$C$27)/DATA!$G627,"")</f>
        <v>47.07631125553273</v>
      </c>
      <c r="AL627" s="90">
        <f>IF(W627="si",'COSTOS DE CREDITOS'!$C$35,"")</f>
        <v>20.421138461538462</v>
      </c>
      <c r="AM627" s="30">
        <f t="shared" si="164"/>
        <v>307.69230769230774</v>
      </c>
      <c r="AN627" s="30">
        <f t="shared" si="165"/>
        <v>0</v>
      </c>
      <c r="AO627" s="30">
        <f t="shared" si="166"/>
        <v>375.1897574093789</v>
      </c>
      <c r="AP627" s="30">
        <f t="shared" si="167"/>
        <v>928.15024259062102</v>
      </c>
      <c r="AQ627" s="19">
        <f t="shared" si="168"/>
        <v>0.71213209338363059</v>
      </c>
    </row>
    <row r="628" spans="1:43" x14ac:dyDescent="0.2">
      <c r="A628" s="23" t="s">
        <v>5665</v>
      </c>
      <c r="B628" s="6" t="s">
        <v>5671</v>
      </c>
      <c r="C628" s="6" t="s">
        <v>5670</v>
      </c>
      <c r="D628" s="2">
        <v>146210</v>
      </c>
      <c r="E628" s="2">
        <v>146930</v>
      </c>
      <c r="F628" s="3" t="s">
        <v>834</v>
      </c>
      <c r="G628" s="2">
        <v>7</v>
      </c>
      <c r="H628" s="2">
        <v>146938</v>
      </c>
      <c r="I628" s="3" t="s">
        <v>841</v>
      </c>
      <c r="J628" s="15">
        <v>44999</v>
      </c>
      <c r="K628" s="24">
        <v>1109855086</v>
      </c>
      <c r="L628" s="15">
        <v>45007</v>
      </c>
      <c r="M628" s="15">
        <v>45016</v>
      </c>
      <c r="N628" s="15"/>
      <c r="O628" s="26">
        <f>VLOOKUP(D628,quash!A$2:$I$7791,9,FALSE)</f>
        <v>2</v>
      </c>
      <c r="P628" s="7">
        <v>5000</v>
      </c>
      <c r="Q628" s="26">
        <v>147</v>
      </c>
      <c r="R628" s="19">
        <v>0.11226939921536</v>
      </c>
      <c r="S628" s="26">
        <v>16</v>
      </c>
      <c r="T628" s="7">
        <v>7000</v>
      </c>
      <c r="U628" s="2">
        <v>142</v>
      </c>
      <c r="V628" s="11">
        <v>1758.65</v>
      </c>
      <c r="W628" s="14" t="s">
        <v>5281</v>
      </c>
      <c r="X628" s="18">
        <v>1</v>
      </c>
      <c r="Y628" s="9">
        <v>7000</v>
      </c>
      <c r="Z628" s="19">
        <f t="shared" si="161"/>
        <v>0</v>
      </c>
      <c r="AA628" s="25">
        <v>1758.65</v>
      </c>
      <c r="AB628" s="30">
        <f t="shared" si="162"/>
        <v>529000</v>
      </c>
      <c r="AC628" s="30">
        <f t="shared" si="175"/>
        <v>1.3232514177693762E-2</v>
      </c>
      <c r="AD628" s="31">
        <f t="shared" si="176"/>
        <v>1.9451795841209829</v>
      </c>
      <c r="AE628" s="31">
        <f t="shared" si="177"/>
        <v>1.8790170132325141</v>
      </c>
      <c r="AG628" s="30">
        <f t="shared" si="163"/>
        <v>1695000</v>
      </c>
      <c r="AH628" s="30">
        <f t="shared" si="172"/>
        <v>4.1297935103244837E-3</v>
      </c>
      <c r="AI628" s="31">
        <f t="shared" si="173"/>
        <v>0.60707964601769915</v>
      </c>
      <c r="AJ628" s="31">
        <f t="shared" si="174"/>
        <v>0.58643067846607666</v>
      </c>
      <c r="AK628" s="30">
        <f>IF(W628="si",($S628*'COSTOS DE CREDITOS'!$C$27)/DATA!$G628,"")</f>
        <v>47.07631125553273</v>
      </c>
      <c r="AL628" s="90">
        <f>IF(W628="si",'COSTOS DE CREDITOS'!$C$35,"")</f>
        <v>20.421138461538462</v>
      </c>
      <c r="AM628" s="30">
        <f t="shared" si="164"/>
        <v>430.76923076923077</v>
      </c>
      <c r="AN628" s="30">
        <f t="shared" si="165"/>
        <v>0</v>
      </c>
      <c r="AO628" s="30">
        <f t="shared" si="166"/>
        <v>498.26668048630199</v>
      </c>
      <c r="AP628" s="30">
        <f t="shared" si="167"/>
        <v>1260.3833195136981</v>
      </c>
      <c r="AQ628" s="19">
        <f t="shared" si="168"/>
        <v>0.71667660962311885</v>
      </c>
    </row>
    <row r="629" spans="1:43" x14ac:dyDescent="0.2">
      <c r="A629" s="23" t="s">
        <v>5665</v>
      </c>
      <c r="B629" s="6" t="s">
        <v>5685</v>
      </c>
      <c r="C629" s="6" t="s">
        <v>5680</v>
      </c>
      <c r="D629" s="2">
        <v>145705</v>
      </c>
      <c r="E629" s="2">
        <v>146035</v>
      </c>
      <c r="F629" s="3" t="s">
        <v>842</v>
      </c>
      <c r="G629" s="2">
        <v>7</v>
      </c>
      <c r="H629" s="2">
        <v>146043</v>
      </c>
      <c r="I629" s="3" t="s">
        <v>843</v>
      </c>
      <c r="J629" s="15">
        <v>44993</v>
      </c>
      <c r="K629" s="24">
        <v>1107086560</v>
      </c>
      <c r="L629" s="15">
        <v>44998</v>
      </c>
      <c r="M629" s="15">
        <v>45016</v>
      </c>
      <c r="N629" s="15"/>
      <c r="O629" s="26">
        <f>VLOOKUP(D629,quash!A$2:$I$7791,9,FALSE)</f>
        <v>1</v>
      </c>
      <c r="P629" s="7">
        <v>10000</v>
      </c>
      <c r="Q629" s="26">
        <v>127</v>
      </c>
      <c r="R629" s="19">
        <v>5.24391097594855E-2</v>
      </c>
      <c r="S629" s="26">
        <v>16</v>
      </c>
      <c r="T629" s="7">
        <v>5000</v>
      </c>
      <c r="U629" s="2">
        <v>147</v>
      </c>
      <c r="V629" s="11">
        <v>1303.3399999999999</v>
      </c>
      <c r="W629" s="14" t="s">
        <v>5281</v>
      </c>
      <c r="X629" s="18">
        <v>1</v>
      </c>
      <c r="Y629" s="9">
        <v>5000</v>
      </c>
      <c r="Z629" s="19">
        <f t="shared" si="161"/>
        <v>0</v>
      </c>
      <c r="AA629" s="25">
        <v>1303.3399999999999</v>
      </c>
      <c r="AB629" s="30">
        <f t="shared" si="162"/>
        <v>752000</v>
      </c>
      <c r="AC629" s="30">
        <f t="shared" si="175"/>
        <v>6.648936170212766E-3</v>
      </c>
      <c r="AD629" s="31">
        <f t="shared" si="176"/>
        <v>0.84441489361702127</v>
      </c>
      <c r="AE629" s="31">
        <f t="shared" si="177"/>
        <v>0.97739361702127658</v>
      </c>
      <c r="AG629" s="30">
        <f t="shared" si="163"/>
        <v>2427000</v>
      </c>
      <c r="AH629" s="30">
        <f t="shared" si="172"/>
        <v>2.0601565718994645E-3</v>
      </c>
      <c r="AI629" s="31">
        <f t="shared" si="173"/>
        <v>0.261639884631232</v>
      </c>
      <c r="AJ629" s="31">
        <f t="shared" si="174"/>
        <v>0.30284301606922126</v>
      </c>
      <c r="AK629" s="30">
        <f>IF(W629="si",($S629*'COSTOS DE CREDITOS'!$C$27)/DATA!$G629,"")</f>
        <v>47.07631125553273</v>
      </c>
      <c r="AL629" s="90">
        <f>IF(W629="si",'COSTOS DE CREDITOS'!$C$35,"")</f>
        <v>20.421138461538462</v>
      </c>
      <c r="AM629" s="30">
        <f t="shared" si="164"/>
        <v>307.69230769230774</v>
      </c>
      <c r="AN629" s="30">
        <f t="shared" si="165"/>
        <v>0</v>
      </c>
      <c r="AO629" s="30">
        <f t="shared" si="166"/>
        <v>375.1897574093789</v>
      </c>
      <c r="AP629" s="30">
        <f t="shared" si="167"/>
        <v>928.15024259062102</v>
      </c>
      <c r="AQ629" s="19">
        <f t="shared" si="168"/>
        <v>0.71213209338363059</v>
      </c>
    </row>
    <row r="630" spans="1:43" x14ac:dyDescent="0.2">
      <c r="A630" s="23" t="s">
        <v>5665</v>
      </c>
      <c r="B630" s="6" t="s">
        <v>5685</v>
      </c>
      <c r="C630" s="6" t="s">
        <v>5680</v>
      </c>
      <c r="D630" s="2">
        <v>145946</v>
      </c>
      <c r="E630" s="2">
        <v>146917</v>
      </c>
      <c r="F630" s="3" t="s">
        <v>844</v>
      </c>
      <c r="G630" s="2">
        <v>7</v>
      </c>
      <c r="H630" s="2">
        <v>146924</v>
      </c>
      <c r="I630" s="3" t="s">
        <v>845</v>
      </c>
      <c r="J630" s="15">
        <v>45091</v>
      </c>
      <c r="K630" s="24">
        <v>1170905597</v>
      </c>
      <c r="L630" s="15">
        <v>45007</v>
      </c>
      <c r="M630" s="15">
        <v>45016</v>
      </c>
      <c r="N630" s="15"/>
      <c r="O630" s="26">
        <f>VLOOKUP(D630,quash!A$2:$I$7791,9,FALSE)</f>
        <v>1</v>
      </c>
      <c r="P630" s="7">
        <v>10000</v>
      </c>
      <c r="Q630" s="26">
        <v>115</v>
      </c>
      <c r="R630" s="19">
        <v>3.97705569269148E-2</v>
      </c>
      <c r="S630" s="26">
        <v>16</v>
      </c>
      <c r="T630" s="7">
        <v>5000</v>
      </c>
      <c r="U630" s="2">
        <v>147</v>
      </c>
      <c r="V630" s="11">
        <v>1303.3399999999999</v>
      </c>
      <c r="W630" s="14" t="s">
        <v>5281</v>
      </c>
      <c r="X630" s="18">
        <v>1</v>
      </c>
      <c r="Y630" s="9">
        <v>5000</v>
      </c>
      <c r="Z630" s="19">
        <f t="shared" si="161"/>
        <v>0</v>
      </c>
      <c r="AA630" s="25">
        <v>1303.3399999999999</v>
      </c>
      <c r="AB630" s="30">
        <f t="shared" si="162"/>
        <v>752000</v>
      </c>
      <c r="AC630" s="30">
        <f t="shared" si="175"/>
        <v>6.648936170212766E-3</v>
      </c>
      <c r="AD630" s="31">
        <f t="shared" si="176"/>
        <v>0.7646276595744681</v>
      </c>
      <c r="AE630" s="31">
        <f t="shared" si="177"/>
        <v>0.97739361702127658</v>
      </c>
      <c r="AG630" s="30">
        <f t="shared" si="163"/>
        <v>2427000</v>
      </c>
      <c r="AH630" s="30">
        <f t="shared" si="172"/>
        <v>2.0601565718994645E-3</v>
      </c>
      <c r="AI630" s="31">
        <f t="shared" si="173"/>
        <v>0.23691800576843841</v>
      </c>
      <c r="AJ630" s="31">
        <f t="shared" si="174"/>
        <v>0.30284301606922126</v>
      </c>
      <c r="AK630" s="30">
        <f>IF(W630="si",($S630*'COSTOS DE CREDITOS'!$C$27)/DATA!$G630,"")</f>
        <v>47.07631125553273</v>
      </c>
      <c r="AL630" s="90">
        <f>IF(W630="si",'COSTOS DE CREDITOS'!$C$35,"")</f>
        <v>20.421138461538462</v>
      </c>
      <c r="AM630" s="30">
        <f t="shared" si="164"/>
        <v>307.69230769230774</v>
      </c>
      <c r="AN630" s="30">
        <f t="shared" si="165"/>
        <v>0</v>
      </c>
      <c r="AO630" s="30">
        <f t="shared" si="166"/>
        <v>375.1897574093789</v>
      </c>
      <c r="AP630" s="30">
        <f t="shared" si="167"/>
        <v>928.15024259062102</v>
      </c>
      <c r="AQ630" s="19">
        <f t="shared" si="168"/>
        <v>0.71213209338363059</v>
      </c>
    </row>
    <row r="631" spans="1:43" x14ac:dyDescent="0.2">
      <c r="A631" s="23" t="s">
        <v>5665</v>
      </c>
      <c r="B631" s="6" t="s">
        <v>5685</v>
      </c>
      <c r="C631" s="6" t="s">
        <v>5680</v>
      </c>
      <c r="D631" s="2">
        <v>145679</v>
      </c>
      <c r="E631" s="2">
        <v>146917</v>
      </c>
      <c r="F631" s="3" t="s">
        <v>844</v>
      </c>
      <c r="G631" s="2">
        <v>7</v>
      </c>
      <c r="H631" s="2">
        <v>146925</v>
      </c>
      <c r="I631" s="3" t="s">
        <v>846</v>
      </c>
      <c r="J631" s="15">
        <v>44993</v>
      </c>
      <c r="K631" s="24">
        <v>1106986931</v>
      </c>
      <c r="L631" s="15">
        <v>45007</v>
      </c>
      <c r="M631" s="15">
        <v>45016</v>
      </c>
      <c r="N631" s="15"/>
      <c r="O631" s="26">
        <f>VLOOKUP(D631,quash!A$2:$I$7791,9,FALSE)</f>
        <v>2</v>
      </c>
      <c r="P631" s="7">
        <v>10000</v>
      </c>
      <c r="Q631" s="26">
        <v>110</v>
      </c>
      <c r="R631" s="19">
        <v>3.3741050530766099E-2</v>
      </c>
      <c r="S631" s="26">
        <v>16</v>
      </c>
      <c r="T631" s="7">
        <v>5000</v>
      </c>
      <c r="U631" s="2">
        <v>147</v>
      </c>
      <c r="V631" s="11">
        <v>1303.3399999999999</v>
      </c>
      <c r="W631" s="14" t="s">
        <v>5281</v>
      </c>
      <c r="X631" s="18">
        <v>1</v>
      </c>
      <c r="Y631" s="9">
        <v>5000</v>
      </c>
      <c r="Z631" s="19">
        <f t="shared" si="161"/>
        <v>0</v>
      </c>
      <c r="AA631" s="25">
        <v>1303.3399999999999</v>
      </c>
      <c r="AB631" s="30">
        <f t="shared" si="162"/>
        <v>529000</v>
      </c>
      <c r="AC631" s="30">
        <f t="shared" si="175"/>
        <v>9.4517958412098299E-3</v>
      </c>
      <c r="AD631" s="31">
        <f t="shared" si="176"/>
        <v>1.0396975425330812</v>
      </c>
      <c r="AE631" s="31">
        <f t="shared" si="177"/>
        <v>1.3894139886578449</v>
      </c>
      <c r="AG631" s="30">
        <f t="shared" si="163"/>
        <v>1695000</v>
      </c>
      <c r="AH631" s="30">
        <f t="shared" si="172"/>
        <v>2.9498525073746312E-3</v>
      </c>
      <c r="AI631" s="31">
        <f t="shared" si="173"/>
        <v>0.32448377581120946</v>
      </c>
      <c r="AJ631" s="31">
        <f t="shared" si="174"/>
        <v>0.4336283185840708</v>
      </c>
      <c r="AK631" s="30">
        <f>IF(W631="si",($S631*'COSTOS DE CREDITOS'!$C$27)/DATA!$G631,"")</f>
        <v>47.07631125553273</v>
      </c>
      <c r="AL631" s="90">
        <f>IF(W631="si",'COSTOS DE CREDITOS'!$C$35,"")</f>
        <v>20.421138461538462</v>
      </c>
      <c r="AM631" s="30">
        <f t="shared" si="164"/>
        <v>307.69230769230774</v>
      </c>
      <c r="AN631" s="30">
        <f t="shared" si="165"/>
        <v>0</v>
      </c>
      <c r="AO631" s="30">
        <f t="shared" si="166"/>
        <v>375.1897574093789</v>
      </c>
      <c r="AP631" s="30">
        <f t="shared" si="167"/>
        <v>928.15024259062102</v>
      </c>
      <c r="AQ631" s="19">
        <f t="shared" si="168"/>
        <v>0.71213209338363059</v>
      </c>
    </row>
    <row r="632" spans="1:43" x14ac:dyDescent="0.2">
      <c r="A632" s="23" t="s">
        <v>5665</v>
      </c>
      <c r="B632" s="6" t="s">
        <v>5677</v>
      </c>
      <c r="C632" s="6" t="s">
        <v>5667</v>
      </c>
      <c r="D632" s="2">
        <v>146862</v>
      </c>
      <c r="E632" s="2">
        <v>146982</v>
      </c>
      <c r="F632" s="3" t="s">
        <v>847</v>
      </c>
      <c r="G632" s="2">
        <v>6</v>
      </c>
      <c r="H632" s="2">
        <v>146996</v>
      </c>
      <c r="I632" s="3" t="s">
        <v>848</v>
      </c>
      <c r="J632" s="15">
        <v>45003</v>
      </c>
      <c r="K632" s="24">
        <v>1113104683</v>
      </c>
      <c r="L632" s="15">
        <v>45008</v>
      </c>
      <c r="M632" s="15">
        <v>45016</v>
      </c>
      <c r="N632" s="15"/>
      <c r="O632" s="26">
        <f>VLOOKUP(D632,quash!A$2:$I$7791,9,FALSE)</f>
        <v>2</v>
      </c>
      <c r="P632" s="7">
        <v>15000</v>
      </c>
      <c r="Q632" s="26">
        <v>118</v>
      </c>
      <c r="R632" s="19">
        <v>4.4674302193946733E-2</v>
      </c>
      <c r="S632" s="93">
        <v>26</v>
      </c>
      <c r="T632" s="7">
        <v>5000</v>
      </c>
      <c r="U632" s="2">
        <v>147</v>
      </c>
      <c r="V632" s="11">
        <v>1303.3399999999999</v>
      </c>
      <c r="W632" s="14" t="s">
        <v>5281</v>
      </c>
      <c r="X632" s="18">
        <v>0.76253490866727258</v>
      </c>
      <c r="Y632" s="9">
        <v>3812.6745433363631</v>
      </c>
      <c r="Z632" s="19">
        <f t="shared" si="161"/>
        <v>-0.23746509133272742</v>
      </c>
      <c r="AA632" s="25">
        <v>993.84224786240293</v>
      </c>
      <c r="AB632" s="30">
        <f t="shared" si="162"/>
        <v>529000</v>
      </c>
      <c r="AC632" s="30">
        <f t="shared" si="175"/>
        <v>9.4517958412098299E-3</v>
      </c>
      <c r="AD632" s="31">
        <f t="shared" si="176"/>
        <v>1.1153119092627599</v>
      </c>
      <c r="AE632" s="31">
        <f t="shared" si="177"/>
        <v>1.3894139886578449</v>
      </c>
      <c r="AG632" s="30">
        <f t="shared" si="163"/>
        <v>1695000</v>
      </c>
      <c r="AH632" s="30">
        <f t="shared" si="172"/>
        <v>2.9498525073746312E-3</v>
      </c>
      <c r="AI632" s="31">
        <f t="shared" si="173"/>
        <v>0.34808259587020651</v>
      </c>
      <c r="AJ632" s="31">
        <f t="shared" si="174"/>
        <v>0.4336283185840708</v>
      </c>
      <c r="AK632" s="30">
        <f>IF(W632="si",($S632*'COSTOS DE CREDITOS'!$C$27)/DATA!$G632,"")</f>
        <v>89.248840088614131</v>
      </c>
      <c r="AL632" s="90">
        <f>IF(W632="si",'COSTOS DE CREDITOS'!$C$35,"")</f>
        <v>20.421138461538462</v>
      </c>
      <c r="AM632" s="30">
        <f t="shared" si="164"/>
        <v>500</v>
      </c>
      <c r="AN632" s="30">
        <f t="shared" si="165"/>
        <v>1187.3254566636369</v>
      </c>
      <c r="AO632" s="30">
        <f t="shared" si="166"/>
        <v>1796.9954352137895</v>
      </c>
      <c r="AP632" s="30">
        <f t="shared" si="167"/>
        <v>-803.15318735138658</v>
      </c>
      <c r="AQ632" s="19">
        <f t="shared" si="168"/>
        <v>-0.80812944818842403</v>
      </c>
    </row>
    <row r="633" spans="1:43" x14ac:dyDescent="0.2">
      <c r="A633" s="23" t="s">
        <v>5665</v>
      </c>
      <c r="B633" s="6" t="s">
        <v>5673</v>
      </c>
      <c r="C633" s="6" t="s">
        <v>5667</v>
      </c>
      <c r="D633" s="2">
        <v>145672</v>
      </c>
      <c r="E633" s="2">
        <v>146900</v>
      </c>
      <c r="F633" s="3" t="s">
        <v>849</v>
      </c>
      <c r="G633" s="2">
        <v>8</v>
      </c>
      <c r="H633" s="2">
        <v>147030</v>
      </c>
      <c r="I633" s="3" t="s">
        <v>850</v>
      </c>
      <c r="J633" s="15">
        <v>44993</v>
      </c>
      <c r="K633" s="24">
        <v>1106929448</v>
      </c>
      <c r="L633" s="15">
        <v>45008</v>
      </c>
      <c r="M633" s="15">
        <v>45016</v>
      </c>
      <c r="N633" s="15"/>
      <c r="O633" s="26">
        <f>VLOOKUP(D633,quash!A$2:$I$7791,9,FALSE)</f>
        <v>4</v>
      </c>
      <c r="P633" s="7">
        <v>10000</v>
      </c>
      <c r="Q633" s="26">
        <v>90</v>
      </c>
      <c r="R633" s="19">
        <v>5.9818464604665302E-3</v>
      </c>
      <c r="S633" s="26">
        <v>16</v>
      </c>
      <c r="T633" s="7">
        <v>5000</v>
      </c>
      <c r="U633" s="2">
        <v>147</v>
      </c>
      <c r="V633" s="11">
        <v>1303.3399999999999</v>
      </c>
      <c r="W633" s="14" t="s">
        <v>5281</v>
      </c>
      <c r="X633" s="18">
        <v>1</v>
      </c>
      <c r="Y633" s="9">
        <v>5000</v>
      </c>
      <c r="Z633" s="19">
        <f t="shared" si="161"/>
        <v>0</v>
      </c>
      <c r="AA633" s="25">
        <v>1303.3399999999999</v>
      </c>
      <c r="AB633" s="30">
        <f t="shared" si="162"/>
        <v>225000</v>
      </c>
      <c r="AC633" s="30">
        <f t="shared" si="175"/>
        <v>2.2222222222222223E-2</v>
      </c>
      <c r="AD633" s="31">
        <f t="shared" si="176"/>
        <v>2</v>
      </c>
      <c r="AE633" s="31">
        <f t="shared" si="177"/>
        <v>3.2666666666666666</v>
      </c>
      <c r="AG633" s="30">
        <f t="shared" si="163"/>
        <v>927000</v>
      </c>
      <c r="AH633" s="30">
        <f t="shared" si="172"/>
        <v>5.3937432578209281E-3</v>
      </c>
      <c r="AI633" s="31">
        <f t="shared" si="173"/>
        <v>0.48543689320388356</v>
      </c>
      <c r="AJ633" s="31">
        <f t="shared" si="174"/>
        <v>0.79288025889967639</v>
      </c>
      <c r="AK633" s="30">
        <f>IF(W633="si",($S633*'COSTOS DE CREDITOS'!$C$27)/DATA!$G633,"")</f>
        <v>41.191772348591137</v>
      </c>
      <c r="AL633" s="90">
        <f>IF(W633="si",'COSTOS DE CREDITOS'!$C$35,"")</f>
        <v>20.421138461538462</v>
      </c>
      <c r="AM633" s="30">
        <f t="shared" si="164"/>
        <v>307.69230769230774</v>
      </c>
      <c r="AN633" s="30">
        <f t="shared" si="165"/>
        <v>0</v>
      </c>
      <c r="AO633" s="30">
        <f t="shared" si="166"/>
        <v>369.30521850243736</v>
      </c>
      <c r="AP633" s="30">
        <f t="shared" si="167"/>
        <v>934.03478149756256</v>
      </c>
      <c r="AQ633" s="19">
        <f t="shared" si="168"/>
        <v>0.71664706177786508</v>
      </c>
    </row>
    <row r="634" spans="1:43" x14ac:dyDescent="0.2">
      <c r="A634" s="23" t="s">
        <v>5665</v>
      </c>
      <c r="B634" s="6" t="s">
        <v>5673</v>
      </c>
      <c r="C634" s="6" t="s">
        <v>5667</v>
      </c>
      <c r="D634" s="2">
        <v>145771</v>
      </c>
      <c r="E634" s="2">
        <v>146900</v>
      </c>
      <c r="F634" s="3" t="s">
        <v>849</v>
      </c>
      <c r="G634" s="2">
        <v>8</v>
      </c>
      <c r="H634" s="2">
        <v>147031</v>
      </c>
      <c r="I634" s="3" t="s">
        <v>851</v>
      </c>
      <c r="J634" s="15" t="s">
        <v>5688</v>
      </c>
      <c r="K634" s="24" t="s">
        <v>5688</v>
      </c>
      <c r="L634" s="15">
        <v>45008</v>
      </c>
      <c r="M634" s="15">
        <v>45016</v>
      </c>
      <c r="N634" s="15"/>
      <c r="O634" s="26">
        <f>VLOOKUP(D634,quash!A$2:$I$7791,9,FALSE)</f>
        <v>3</v>
      </c>
      <c r="P634" s="7">
        <v>14000</v>
      </c>
      <c r="Q634" s="26">
        <v>99</v>
      </c>
      <c r="R634" s="19">
        <v>5.9818464604665302E-3</v>
      </c>
      <c r="S634" s="26">
        <v>16</v>
      </c>
      <c r="T634" s="7">
        <v>5000</v>
      </c>
      <c r="U634" s="2">
        <v>147</v>
      </c>
      <c r="V634" s="11">
        <v>1303.3399999999999</v>
      </c>
      <c r="W634" s="14" t="s">
        <v>5281</v>
      </c>
      <c r="X634" s="18">
        <v>1</v>
      </c>
      <c r="Y634" s="9">
        <v>5000</v>
      </c>
      <c r="Z634" s="19">
        <f t="shared" si="161"/>
        <v>0</v>
      </c>
      <c r="AA634" s="25">
        <v>1303.3399999999999</v>
      </c>
      <c r="AB634" s="30">
        <f t="shared" si="162"/>
        <v>159000</v>
      </c>
      <c r="AC634" s="30">
        <f t="shared" si="175"/>
        <v>3.1446540880503145E-2</v>
      </c>
      <c r="AD634" s="31">
        <f t="shared" si="176"/>
        <v>3.1132075471698113</v>
      </c>
      <c r="AE634" s="31">
        <f t="shared" si="177"/>
        <v>4.6226415094339623</v>
      </c>
      <c r="AG634" s="30">
        <f t="shared" si="163"/>
        <v>778000</v>
      </c>
      <c r="AH634" s="30">
        <f t="shared" si="172"/>
        <v>6.4267352185089976E-3</v>
      </c>
      <c r="AI634" s="31">
        <f t="shared" si="173"/>
        <v>0.63624678663239076</v>
      </c>
      <c r="AJ634" s="31">
        <f t="shared" si="174"/>
        <v>0.94473007712082269</v>
      </c>
      <c r="AK634" s="30">
        <f>IF(W634="si",($S634*'COSTOS DE CREDITOS'!$C$27)/DATA!$G634,"")</f>
        <v>41.191772348591137</v>
      </c>
      <c r="AL634" s="90">
        <f>IF(W634="si",'COSTOS DE CREDITOS'!$C$35,"")</f>
        <v>20.421138461538462</v>
      </c>
      <c r="AM634" s="30">
        <f t="shared" si="164"/>
        <v>307.69230769230774</v>
      </c>
      <c r="AN634" s="30">
        <f t="shared" si="165"/>
        <v>0</v>
      </c>
      <c r="AO634" s="30">
        <f t="shared" si="166"/>
        <v>369.30521850243736</v>
      </c>
      <c r="AP634" s="30">
        <f t="shared" si="167"/>
        <v>934.03478149756256</v>
      </c>
      <c r="AQ634" s="19">
        <f t="shared" si="168"/>
        <v>0.71664706177786508</v>
      </c>
    </row>
    <row r="635" spans="1:43" x14ac:dyDescent="0.2">
      <c r="A635" s="23" t="s">
        <v>5665</v>
      </c>
      <c r="B635" s="6" t="s">
        <v>5666</v>
      </c>
      <c r="C635" s="6" t="s">
        <v>5667</v>
      </c>
      <c r="D635" s="2">
        <v>146436</v>
      </c>
      <c r="E635" s="2">
        <v>146965</v>
      </c>
      <c r="F635" s="3" t="s">
        <v>852</v>
      </c>
      <c r="G635" s="2">
        <v>8</v>
      </c>
      <c r="H635" s="2">
        <v>147007</v>
      </c>
      <c r="I635" s="3" t="s">
        <v>853</v>
      </c>
      <c r="J635" s="15">
        <v>45000</v>
      </c>
      <c r="K635" s="24">
        <v>1110909192</v>
      </c>
      <c r="L635" s="15">
        <v>45008</v>
      </c>
      <c r="M635" s="15">
        <v>45016</v>
      </c>
      <c r="N635" s="15"/>
      <c r="O635" s="26">
        <f>VLOOKUP(D635,quash!A$2:$I$7791,9,FALSE)</f>
        <v>1</v>
      </c>
      <c r="P635" s="7">
        <v>15000</v>
      </c>
      <c r="Q635" s="26">
        <v>113</v>
      </c>
      <c r="R635" s="19">
        <v>3.373427512292651E-2</v>
      </c>
      <c r="S635" s="93">
        <v>26</v>
      </c>
      <c r="T635" s="7">
        <v>6000</v>
      </c>
      <c r="U635" s="2">
        <v>142</v>
      </c>
      <c r="V635" s="11">
        <v>1503.37</v>
      </c>
      <c r="W635" s="14" t="s">
        <v>5281</v>
      </c>
      <c r="X635" s="18">
        <v>0.3948478566042406</v>
      </c>
      <c r="Y635" s="9">
        <v>2369.0871396254438</v>
      </c>
      <c r="Z635" s="19">
        <f t="shared" si="161"/>
        <v>-0.6051521433957594</v>
      </c>
      <c r="AA635" s="25">
        <v>593.60242218311714</v>
      </c>
      <c r="AB635" s="30">
        <f t="shared" si="162"/>
        <v>752000</v>
      </c>
      <c r="AC635" s="30">
        <f t="shared" si="175"/>
        <v>7.9787234042553185E-3</v>
      </c>
      <c r="AD635" s="31">
        <f t="shared" si="176"/>
        <v>0.90159574468085102</v>
      </c>
      <c r="AE635" s="31">
        <f t="shared" si="177"/>
        <v>1.1329787234042552</v>
      </c>
      <c r="AG635" s="30">
        <f t="shared" si="163"/>
        <v>2427000</v>
      </c>
      <c r="AH635" s="30">
        <f t="shared" si="172"/>
        <v>2.472187886279357E-3</v>
      </c>
      <c r="AI635" s="31">
        <f t="shared" si="173"/>
        <v>0.27935723114956734</v>
      </c>
      <c r="AJ635" s="31">
        <f t="shared" si="174"/>
        <v>0.35105067985166871</v>
      </c>
      <c r="AK635" s="30">
        <f>IF(W635="si",($S635*'COSTOS DE CREDITOS'!$C$27)/DATA!$G635,"")</f>
        <v>66.936630066460594</v>
      </c>
      <c r="AL635" s="90">
        <f>IF(W635="si",'COSTOS DE CREDITOS'!$C$35,"")</f>
        <v>20.421138461538462</v>
      </c>
      <c r="AM635" s="30">
        <f t="shared" si="164"/>
        <v>600</v>
      </c>
      <c r="AN635" s="30">
        <f t="shared" si="165"/>
        <v>3630.9128603745562</v>
      </c>
      <c r="AO635" s="30">
        <f t="shared" si="166"/>
        <v>4318.2706289025555</v>
      </c>
      <c r="AP635" s="30">
        <f t="shared" si="167"/>
        <v>-3724.6682067194383</v>
      </c>
      <c r="AQ635" s="19">
        <f t="shared" si="168"/>
        <v>-6.2746849870003327</v>
      </c>
    </row>
    <row r="636" spans="1:43" x14ac:dyDescent="0.2">
      <c r="A636" s="23" t="s">
        <v>5665</v>
      </c>
      <c r="B636" s="6" t="s">
        <v>5683</v>
      </c>
      <c r="C636" s="6" t="s">
        <v>5670</v>
      </c>
      <c r="D636" s="4">
        <v>147012</v>
      </c>
      <c r="E636" s="4">
        <v>147151</v>
      </c>
      <c r="F636" s="5" t="s">
        <v>855</v>
      </c>
      <c r="G636" s="2">
        <v>7</v>
      </c>
      <c r="H636" s="4">
        <v>147152</v>
      </c>
      <c r="I636" s="5" t="s">
        <v>856</v>
      </c>
      <c r="J636" s="15">
        <v>45006</v>
      </c>
      <c r="K636" s="24">
        <v>1114541758</v>
      </c>
      <c r="L636" s="15">
        <v>45008</v>
      </c>
      <c r="M636" s="15">
        <v>45016</v>
      </c>
      <c r="N636" s="15"/>
      <c r="O636" s="26">
        <f>VLOOKUP(D636,quash!A$2:$I$7791,9,FALSE)</f>
        <v>1</v>
      </c>
      <c r="P636" s="7">
        <v>9000</v>
      </c>
      <c r="Q636" s="26">
        <v>134</v>
      </c>
      <c r="R636" s="19">
        <v>5.7767754488533454E-2</v>
      </c>
      <c r="S636" s="93">
        <v>26</v>
      </c>
      <c r="T636" s="8">
        <v>10000</v>
      </c>
      <c r="U636" s="4">
        <v>142</v>
      </c>
      <c r="V636" s="10">
        <v>2510.34</v>
      </c>
      <c r="W636" s="14" t="s">
        <v>5281</v>
      </c>
      <c r="X636" s="18">
        <v>0.19881015099505139</v>
      </c>
      <c r="Y636" s="9">
        <v>1988.1015099505139</v>
      </c>
      <c r="Z636" s="19">
        <f t="shared" si="161"/>
        <v>-0.80118984900494861</v>
      </c>
      <c r="AA636" s="25">
        <v>499.08107444891732</v>
      </c>
      <c r="AB636" s="30">
        <f t="shared" si="162"/>
        <v>752000</v>
      </c>
      <c r="AC636" s="30">
        <f t="shared" si="175"/>
        <v>1.3297872340425532E-2</v>
      </c>
      <c r="AD636" s="31">
        <f t="shared" si="176"/>
        <v>1.7819148936170213</v>
      </c>
      <c r="AE636" s="31">
        <f t="shared" si="177"/>
        <v>1.8882978723404256</v>
      </c>
      <c r="AG636" s="30">
        <f t="shared" si="163"/>
        <v>2427000</v>
      </c>
      <c r="AH636" s="30">
        <f t="shared" si="172"/>
        <v>4.1203131437989289E-3</v>
      </c>
      <c r="AI636" s="31">
        <f t="shared" si="173"/>
        <v>0.55212196126905644</v>
      </c>
      <c r="AJ636" s="31">
        <f t="shared" si="174"/>
        <v>0.58508446641944789</v>
      </c>
      <c r="AK636" s="30">
        <f>IF(W636="si",($S636*'COSTOS DE CREDITOS'!$C$27)/DATA!$G636,"")</f>
        <v>76.499005790240673</v>
      </c>
      <c r="AL636" s="90">
        <f>IF(W636="si",'COSTOS DE CREDITOS'!$C$35,"")</f>
        <v>20.421138461538462</v>
      </c>
      <c r="AM636" s="30">
        <f t="shared" si="164"/>
        <v>1000</v>
      </c>
      <c r="AN636" s="30">
        <f t="shared" si="165"/>
        <v>8011.8984900494861</v>
      </c>
      <c r="AO636" s="30">
        <f t="shared" si="166"/>
        <v>9108.8186343012658</v>
      </c>
      <c r="AP636" s="30">
        <f t="shared" si="167"/>
        <v>-8609.7375598523486</v>
      </c>
      <c r="AQ636" s="19">
        <f t="shared" si="168"/>
        <v>-17.251180220286205</v>
      </c>
    </row>
    <row r="637" spans="1:43" x14ac:dyDescent="0.2">
      <c r="A637" s="23" t="s">
        <v>5665</v>
      </c>
      <c r="B637" s="6" t="s">
        <v>5676</v>
      </c>
      <c r="C637" s="6" t="s">
        <v>5670</v>
      </c>
      <c r="D637" s="4">
        <v>145711</v>
      </c>
      <c r="E637" s="4">
        <v>147185</v>
      </c>
      <c r="F637" s="5" t="s">
        <v>857</v>
      </c>
      <c r="G637" s="2">
        <v>7</v>
      </c>
      <c r="H637" s="4">
        <v>147186</v>
      </c>
      <c r="I637" s="5" t="s">
        <v>858</v>
      </c>
      <c r="J637" s="15">
        <v>44993</v>
      </c>
      <c r="K637" s="24">
        <v>1107107794</v>
      </c>
      <c r="L637" s="15">
        <v>45008</v>
      </c>
      <c r="M637" s="15">
        <v>45016</v>
      </c>
      <c r="N637" s="15"/>
      <c r="O637" s="26">
        <f>VLOOKUP(D637,quash!A$2:$I$7791,9,FALSE)</f>
        <v>2</v>
      </c>
      <c r="P637" s="7">
        <v>9000</v>
      </c>
      <c r="Q637" s="26">
        <v>147</v>
      </c>
      <c r="R637" s="19">
        <v>7.9000519063170294E-2</v>
      </c>
      <c r="S637" s="93">
        <v>26</v>
      </c>
      <c r="T637" s="8">
        <v>6000</v>
      </c>
      <c r="U637" s="4">
        <v>142</v>
      </c>
      <c r="V637" s="10">
        <v>1503.37</v>
      </c>
      <c r="W637" s="14" t="s">
        <v>5281</v>
      </c>
      <c r="X637" s="18">
        <v>0.78941130374268698</v>
      </c>
      <c r="Y637" s="9">
        <v>4736.4678224561221</v>
      </c>
      <c r="Z637" s="19">
        <f t="shared" si="161"/>
        <v>-0.21058869625731302</v>
      </c>
      <c r="AA637" s="25">
        <v>1186.7772717076432</v>
      </c>
      <c r="AB637" s="30">
        <f t="shared" si="162"/>
        <v>529000</v>
      </c>
      <c r="AC637" s="30">
        <f t="shared" si="175"/>
        <v>1.1342155009451797E-2</v>
      </c>
      <c r="AD637" s="31">
        <f t="shared" si="176"/>
        <v>1.6672967863894141</v>
      </c>
      <c r="AE637" s="31">
        <f t="shared" si="177"/>
        <v>1.6105860113421551</v>
      </c>
      <c r="AG637" s="30">
        <f t="shared" si="163"/>
        <v>1695000</v>
      </c>
      <c r="AH637" s="30">
        <f t="shared" si="172"/>
        <v>3.5398230088495575E-3</v>
      </c>
      <c r="AI637" s="31">
        <f t="shared" si="173"/>
        <v>0.52035398230088492</v>
      </c>
      <c r="AJ637" s="31">
        <f t="shared" si="174"/>
        <v>0.50265486725663711</v>
      </c>
      <c r="AK637" s="30">
        <f>IF(W637="si",($S637*'COSTOS DE CREDITOS'!$C$27)/DATA!$G637,"")</f>
        <v>76.499005790240673</v>
      </c>
      <c r="AL637" s="90">
        <f>IF(W637="si",'COSTOS DE CREDITOS'!$C$35,"")</f>
        <v>20.421138461538462</v>
      </c>
      <c r="AM637" s="30">
        <f t="shared" si="164"/>
        <v>600</v>
      </c>
      <c r="AN637" s="30">
        <f t="shared" si="165"/>
        <v>1263.5321775438779</v>
      </c>
      <c r="AO637" s="30">
        <f t="shared" si="166"/>
        <v>1960.4523217956571</v>
      </c>
      <c r="AP637" s="30">
        <f t="shared" si="167"/>
        <v>-773.6750500880139</v>
      </c>
      <c r="AQ637" s="19">
        <f t="shared" si="168"/>
        <v>-0.65191259432764481</v>
      </c>
    </row>
    <row r="638" spans="1:43" x14ac:dyDescent="0.2">
      <c r="A638" s="23" t="s">
        <v>5665</v>
      </c>
      <c r="B638" s="6" t="s">
        <v>5677</v>
      </c>
      <c r="C638" s="6" t="s">
        <v>5667</v>
      </c>
      <c r="D638" s="2">
        <v>146391</v>
      </c>
      <c r="E638" s="2">
        <v>146729</v>
      </c>
      <c r="F638" s="3" t="s">
        <v>859</v>
      </c>
      <c r="G638" s="2">
        <v>8</v>
      </c>
      <c r="H638" s="2">
        <v>147053</v>
      </c>
      <c r="I638" s="3" t="s">
        <v>860</v>
      </c>
      <c r="J638" s="15">
        <v>45000</v>
      </c>
      <c r="K638" s="24">
        <v>1110629447</v>
      </c>
      <c r="L638" s="15">
        <v>45008</v>
      </c>
      <c r="M638" s="15">
        <v>45016</v>
      </c>
      <c r="N638" s="15"/>
      <c r="O638" s="26">
        <f>VLOOKUP(D638,quash!A$2:$I$7791,9,FALSE)</f>
        <v>1</v>
      </c>
      <c r="P638" s="7">
        <v>15000</v>
      </c>
      <c r="Q638" s="26">
        <v>118</v>
      </c>
      <c r="R638" s="19">
        <v>4.4674302193946733E-2</v>
      </c>
      <c r="S638" s="93">
        <v>26</v>
      </c>
      <c r="T638" s="7">
        <v>5000</v>
      </c>
      <c r="U638" s="2">
        <v>147</v>
      </c>
      <c r="V638" s="11">
        <v>1303.3399999999999</v>
      </c>
      <c r="W638" s="14" t="s">
        <v>5281</v>
      </c>
      <c r="X638" s="18">
        <v>0.9426808023465455</v>
      </c>
      <c r="Y638" s="9">
        <v>4713.4040117327277</v>
      </c>
      <c r="Z638" s="19">
        <f t="shared" si="161"/>
        <v>-5.7319197653454501E-2</v>
      </c>
      <c r="AA638" s="25">
        <v>1228.6335969303466</v>
      </c>
      <c r="AB638" s="30">
        <f t="shared" si="162"/>
        <v>752000</v>
      </c>
      <c r="AC638" s="30">
        <f t="shared" si="175"/>
        <v>6.648936170212766E-3</v>
      </c>
      <c r="AD638" s="31">
        <f t="shared" si="176"/>
        <v>0.78457446808510634</v>
      </c>
      <c r="AE638" s="31">
        <f t="shared" si="177"/>
        <v>0.97739361702127658</v>
      </c>
      <c r="AG638" s="30">
        <f t="shared" si="163"/>
        <v>2427000</v>
      </c>
      <c r="AH638" s="30">
        <f t="shared" si="172"/>
        <v>2.0601565718994645E-3</v>
      </c>
      <c r="AI638" s="31">
        <f t="shared" si="173"/>
        <v>0.24309847548413679</v>
      </c>
      <c r="AJ638" s="31">
        <f t="shared" si="174"/>
        <v>0.30284301606922126</v>
      </c>
      <c r="AK638" s="30">
        <f>IF(W638="si",($S638*'COSTOS DE CREDITOS'!$C$27)/DATA!$G638,"")</f>
        <v>66.936630066460594</v>
      </c>
      <c r="AL638" s="90">
        <f>IF(W638="si",'COSTOS DE CREDITOS'!$C$35,"")</f>
        <v>20.421138461538462</v>
      </c>
      <c r="AM638" s="30">
        <f t="shared" si="164"/>
        <v>500</v>
      </c>
      <c r="AN638" s="30">
        <f t="shared" si="165"/>
        <v>286.59598826727233</v>
      </c>
      <c r="AO638" s="30">
        <f t="shared" si="166"/>
        <v>873.95375679527137</v>
      </c>
      <c r="AP638" s="30">
        <f t="shared" si="167"/>
        <v>354.67984013507521</v>
      </c>
      <c r="AQ638" s="19">
        <f t="shared" si="168"/>
        <v>0.28867828539054891</v>
      </c>
    </row>
    <row r="639" spans="1:43" x14ac:dyDescent="0.2">
      <c r="A639" s="23" t="s">
        <v>5665</v>
      </c>
      <c r="B639" s="6" t="s">
        <v>5676</v>
      </c>
      <c r="C639" s="6" t="s">
        <v>5670</v>
      </c>
      <c r="D639" s="2">
        <v>145199</v>
      </c>
      <c r="E639" s="2">
        <v>147185</v>
      </c>
      <c r="F639" s="3" t="s">
        <v>857</v>
      </c>
      <c r="G639" s="2">
        <v>7</v>
      </c>
      <c r="H639" s="2">
        <v>147187</v>
      </c>
      <c r="I639" s="3" t="s">
        <v>861</v>
      </c>
      <c r="J639" s="15">
        <v>44987</v>
      </c>
      <c r="K639" s="24">
        <v>1102977789</v>
      </c>
      <c r="L639" s="15">
        <v>45008</v>
      </c>
      <c r="M639" s="15">
        <v>45016</v>
      </c>
      <c r="N639" s="15"/>
      <c r="O639" s="26">
        <f>VLOOKUP(D639,quash!A$2:$I$7791,9,FALSE)</f>
        <v>1</v>
      </c>
      <c r="P639" s="7">
        <v>9000</v>
      </c>
      <c r="Q639" s="26">
        <v>147</v>
      </c>
      <c r="R639" s="19">
        <v>8.456731836388684E-2</v>
      </c>
      <c r="S639" s="93">
        <v>26</v>
      </c>
      <c r="T639" s="7">
        <v>7000</v>
      </c>
      <c r="U639" s="2">
        <v>142</v>
      </c>
      <c r="V639" s="11">
        <v>1758.65</v>
      </c>
      <c r="W639" s="14" t="s">
        <v>5281</v>
      </c>
      <c r="X639" s="18">
        <v>0.78941130374268698</v>
      </c>
      <c r="Y639" s="9">
        <v>5525.879126198809</v>
      </c>
      <c r="Z639" s="19">
        <f t="shared" si="161"/>
        <v>-0.21058869625731302</v>
      </c>
      <c r="AA639" s="25">
        <v>1388.2981893270764</v>
      </c>
      <c r="AB639" s="30">
        <f t="shared" si="162"/>
        <v>752000</v>
      </c>
      <c r="AC639" s="30">
        <f t="shared" si="175"/>
        <v>9.3085106382978719E-3</v>
      </c>
      <c r="AD639" s="31">
        <f t="shared" si="176"/>
        <v>1.3683510638297871</v>
      </c>
      <c r="AE639" s="31">
        <f t="shared" si="177"/>
        <v>1.3218085106382977</v>
      </c>
      <c r="AG639" s="30">
        <f t="shared" si="163"/>
        <v>2427000</v>
      </c>
      <c r="AH639" s="30">
        <f t="shared" si="172"/>
        <v>2.88421920065925E-3</v>
      </c>
      <c r="AI639" s="31">
        <f t="shared" si="173"/>
        <v>0.42398022249690975</v>
      </c>
      <c r="AJ639" s="31">
        <f t="shared" si="174"/>
        <v>0.40955912649361348</v>
      </c>
      <c r="AK639" s="30">
        <f>IF(W639="si",($S639*'COSTOS DE CREDITOS'!$C$27)/DATA!$G639,"")</f>
        <v>76.499005790240673</v>
      </c>
      <c r="AL639" s="90">
        <f>IF(W639="si",'COSTOS DE CREDITOS'!$C$35,"")</f>
        <v>20.421138461538462</v>
      </c>
      <c r="AM639" s="30">
        <f t="shared" si="164"/>
        <v>700</v>
      </c>
      <c r="AN639" s="30">
        <f t="shared" si="165"/>
        <v>1474.120873801191</v>
      </c>
      <c r="AO639" s="30">
        <f t="shared" si="166"/>
        <v>2271.0410180529702</v>
      </c>
      <c r="AP639" s="30">
        <f t="shared" si="167"/>
        <v>-882.74282872589379</v>
      </c>
      <c r="AQ639" s="19">
        <f t="shared" si="168"/>
        <v>-0.63584526401620467</v>
      </c>
    </row>
    <row r="640" spans="1:43" x14ac:dyDescent="0.2">
      <c r="A640" s="23" t="s">
        <v>5665</v>
      </c>
      <c r="B640" s="6" t="s">
        <v>5676</v>
      </c>
      <c r="C640" s="6" t="s">
        <v>5670</v>
      </c>
      <c r="D640" s="2">
        <v>145749</v>
      </c>
      <c r="E640" s="2">
        <v>147185</v>
      </c>
      <c r="F640" s="3" t="s">
        <v>857</v>
      </c>
      <c r="G640" s="2">
        <v>7</v>
      </c>
      <c r="H640" s="2">
        <v>147188</v>
      </c>
      <c r="I640" s="3" t="s">
        <v>862</v>
      </c>
      <c r="J640" s="15">
        <v>44994</v>
      </c>
      <c r="K640" s="24">
        <v>1107359023</v>
      </c>
      <c r="L640" s="15">
        <v>45008</v>
      </c>
      <c r="M640" s="15">
        <v>45016</v>
      </c>
      <c r="N640" s="15"/>
      <c r="O640" s="26">
        <f>VLOOKUP(D640,quash!A$2:$I$7791,9,FALSE)</f>
        <v>1</v>
      </c>
      <c r="P640" s="7">
        <v>9000</v>
      </c>
      <c r="Q640" s="26">
        <v>147</v>
      </c>
      <c r="R640" s="19">
        <v>7.9000519063170294E-2</v>
      </c>
      <c r="S640" s="93">
        <v>26</v>
      </c>
      <c r="T640" s="7">
        <v>6000</v>
      </c>
      <c r="U640" s="2">
        <v>142</v>
      </c>
      <c r="V640" s="11">
        <v>1503.37</v>
      </c>
      <c r="W640" s="14" t="s">
        <v>5281</v>
      </c>
      <c r="X640" s="18">
        <v>0.78941130374268698</v>
      </c>
      <c r="Y640" s="9">
        <v>4736.4678224561221</v>
      </c>
      <c r="Z640" s="19">
        <f t="shared" si="161"/>
        <v>-0.21058869625731302</v>
      </c>
      <c r="AA640" s="25">
        <v>1186.7772717076432</v>
      </c>
      <c r="AB640" s="30">
        <f t="shared" si="162"/>
        <v>752000</v>
      </c>
      <c r="AC640" s="30">
        <f t="shared" si="175"/>
        <v>7.9787234042553185E-3</v>
      </c>
      <c r="AD640" s="31">
        <f t="shared" si="176"/>
        <v>1.1728723404255319</v>
      </c>
      <c r="AE640" s="31">
        <f t="shared" si="177"/>
        <v>1.1329787234042552</v>
      </c>
      <c r="AG640" s="30">
        <f t="shared" si="163"/>
        <v>2427000</v>
      </c>
      <c r="AH640" s="30">
        <f t="shared" si="172"/>
        <v>2.472187886279357E-3</v>
      </c>
      <c r="AI640" s="31">
        <f t="shared" si="173"/>
        <v>0.36341161928306548</v>
      </c>
      <c r="AJ640" s="31">
        <f t="shared" si="174"/>
        <v>0.35105067985166871</v>
      </c>
      <c r="AK640" s="30">
        <f>IF(W640="si",($S640*'COSTOS DE CREDITOS'!$C$27)/DATA!$G640,"")</f>
        <v>76.499005790240673</v>
      </c>
      <c r="AL640" s="90">
        <f>IF(W640="si",'COSTOS DE CREDITOS'!$C$35,"")</f>
        <v>20.421138461538462</v>
      </c>
      <c r="AM640" s="30">
        <f t="shared" si="164"/>
        <v>600</v>
      </c>
      <c r="AN640" s="30">
        <f t="shared" si="165"/>
        <v>1263.5321775438779</v>
      </c>
      <c r="AO640" s="30">
        <f t="shared" si="166"/>
        <v>1960.4523217956571</v>
      </c>
      <c r="AP640" s="30">
        <f t="shared" si="167"/>
        <v>-773.6750500880139</v>
      </c>
      <c r="AQ640" s="19">
        <f t="shared" si="168"/>
        <v>-0.65191259432764481</v>
      </c>
    </row>
    <row r="641" spans="1:43" x14ac:dyDescent="0.2">
      <c r="A641" s="23" t="s">
        <v>5665</v>
      </c>
      <c r="B641" s="6" t="s">
        <v>5676</v>
      </c>
      <c r="C641" s="6" t="s">
        <v>5670</v>
      </c>
      <c r="D641" s="2">
        <v>146437</v>
      </c>
      <c r="E641" s="2">
        <v>147185</v>
      </c>
      <c r="F641" s="3" t="s">
        <v>857</v>
      </c>
      <c r="G641" s="2">
        <v>7</v>
      </c>
      <c r="H641" s="2">
        <v>147189</v>
      </c>
      <c r="I641" s="3" t="s">
        <v>863</v>
      </c>
      <c r="J641" s="15">
        <v>45000</v>
      </c>
      <c r="K641" s="24">
        <v>1110730472</v>
      </c>
      <c r="L641" s="15">
        <v>45008</v>
      </c>
      <c r="M641" s="15">
        <v>45016</v>
      </c>
      <c r="N641" s="15"/>
      <c r="O641" s="26">
        <f>VLOOKUP(D641,quash!A$2:$I$7791,9,FALSE)</f>
        <v>2</v>
      </c>
      <c r="P641" s="7">
        <v>9000</v>
      </c>
      <c r="Q641" s="26">
        <v>147</v>
      </c>
      <c r="R641" s="19">
        <v>7.9000519063170294E-2</v>
      </c>
      <c r="S641" s="93">
        <v>26</v>
      </c>
      <c r="T641" s="7">
        <v>6000</v>
      </c>
      <c r="U641" s="2">
        <v>142</v>
      </c>
      <c r="V641" s="11">
        <v>1503.37</v>
      </c>
      <c r="W641" s="14" t="s">
        <v>5281</v>
      </c>
      <c r="X641" s="18">
        <v>0.78941130374268698</v>
      </c>
      <c r="Y641" s="9">
        <v>4736.4678224561221</v>
      </c>
      <c r="Z641" s="19">
        <f t="shared" si="161"/>
        <v>-0.21058869625731302</v>
      </c>
      <c r="AA641" s="25">
        <v>1186.7772717076432</v>
      </c>
      <c r="AB641" s="30">
        <f t="shared" si="162"/>
        <v>529000</v>
      </c>
      <c r="AC641" s="30">
        <f t="shared" si="175"/>
        <v>1.1342155009451797E-2</v>
      </c>
      <c r="AD641" s="31">
        <f t="shared" si="176"/>
        <v>1.6672967863894141</v>
      </c>
      <c r="AE641" s="31">
        <f t="shared" si="177"/>
        <v>1.6105860113421551</v>
      </c>
      <c r="AG641" s="30">
        <f t="shared" si="163"/>
        <v>1695000</v>
      </c>
      <c r="AH641" s="30">
        <f t="shared" si="172"/>
        <v>3.5398230088495575E-3</v>
      </c>
      <c r="AI641" s="31">
        <f t="shared" si="173"/>
        <v>0.52035398230088492</v>
      </c>
      <c r="AJ641" s="31">
        <f t="shared" si="174"/>
        <v>0.50265486725663711</v>
      </c>
      <c r="AK641" s="30">
        <f>IF(W641="si",($S641*'COSTOS DE CREDITOS'!$C$27)/DATA!$G641,"")</f>
        <v>76.499005790240673</v>
      </c>
      <c r="AL641" s="90">
        <f>IF(W641="si",'COSTOS DE CREDITOS'!$C$35,"")</f>
        <v>20.421138461538462</v>
      </c>
      <c r="AM641" s="30">
        <f t="shared" si="164"/>
        <v>600</v>
      </c>
      <c r="AN641" s="30">
        <f t="shared" si="165"/>
        <v>1263.5321775438779</v>
      </c>
      <c r="AO641" s="30">
        <f t="shared" si="166"/>
        <v>1960.4523217956571</v>
      </c>
      <c r="AP641" s="30">
        <f t="shared" si="167"/>
        <v>-773.6750500880139</v>
      </c>
      <c r="AQ641" s="19">
        <f t="shared" si="168"/>
        <v>-0.65191259432764481</v>
      </c>
    </row>
    <row r="642" spans="1:43" x14ac:dyDescent="0.2">
      <c r="A642" s="23" t="s">
        <v>5665</v>
      </c>
      <c r="B642" s="6" t="s">
        <v>5676</v>
      </c>
      <c r="C642" s="6" t="s">
        <v>5670</v>
      </c>
      <c r="D642" s="2">
        <v>146113</v>
      </c>
      <c r="E642" s="2">
        <v>147185</v>
      </c>
      <c r="F642" s="3" t="s">
        <v>857</v>
      </c>
      <c r="G642" s="2">
        <v>7</v>
      </c>
      <c r="H642" s="2">
        <v>147190</v>
      </c>
      <c r="I642" s="3" t="s">
        <v>864</v>
      </c>
      <c r="J642" s="15">
        <v>44998</v>
      </c>
      <c r="K642" s="24">
        <v>1109307507</v>
      </c>
      <c r="L642" s="15">
        <v>45008</v>
      </c>
      <c r="M642" s="15">
        <v>45016</v>
      </c>
      <c r="N642" s="15"/>
      <c r="O642" s="26">
        <f>VLOOKUP(D642,quash!A$2:$I$7791,9,FALSE)</f>
        <v>1</v>
      </c>
      <c r="P642" s="7">
        <v>9000</v>
      </c>
      <c r="Q642" s="26">
        <v>147</v>
      </c>
      <c r="R642" s="19">
        <v>7.9000519063170294E-2</v>
      </c>
      <c r="S642" s="93">
        <v>26</v>
      </c>
      <c r="T642" s="7">
        <v>6000</v>
      </c>
      <c r="U642" s="2">
        <v>142</v>
      </c>
      <c r="V642" s="11">
        <v>1503.37</v>
      </c>
      <c r="W642" s="14" t="s">
        <v>5281</v>
      </c>
      <c r="X642" s="18">
        <v>0.78941130374268698</v>
      </c>
      <c r="Y642" s="9">
        <v>4736.4678224561221</v>
      </c>
      <c r="Z642" s="19">
        <f t="shared" ref="Z642:Z705" si="178">Y642/T642-1</f>
        <v>-0.21058869625731302</v>
      </c>
      <c r="AA642" s="25">
        <v>1186.7772717076432</v>
      </c>
      <c r="AB642" s="30">
        <f t="shared" ref="AB642:AB705" si="179">SUMIFS($T:$T,$M:$M,$M642,$O:$O,$O642)</f>
        <v>752000</v>
      </c>
      <c r="AC642" s="30">
        <f t="shared" si="175"/>
        <v>7.9787234042553185E-3</v>
      </c>
      <c r="AD642" s="31">
        <f t="shared" si="176"/>
        <v>1.1728723404255319</v>
      </c>
      <c r="AE642" s="31">
        <f t="shared" si="177"/>
        <v>1.1329787234042552</v>
      </c>
      <c r="AG642" s="30">
        <f t="shared" ref="AG642:AG705" si="180">SUMIFS($T:$T,$O:$O,$O642,$N:$N,1)</f>
        <v>2427000</v>
      </c>
      <c r="AH642" s="30">
        <f t="shared" si="172"/>
        <v>2.472187886279357E-3</v>
      </c>
      <c r="AI642" s="31">
        <f t="shared" si="173"/>
        <v>0.36341161928306548</v>
      </c>
      <c r="AJ642" s="31">
        <f t="shared" si="174"/>
        <v>0.35105067985166871</v>
      </c>
      <c r="AK642" s="30">
        <f>IF(W642="si",($S642*'COSTOS DE CREDITOS'!$C$27)/DATA!$G642,"")</f>
        <v>76.499005790240673</v>
      </c>
      <c r="AL642" s="90">
        <f>IF(W642="si",'COSTOS DE CREDITOS'!$C$35,"")</f>
        <v>20.421138461538462</v>
      </c>
      <c r="AM642" s="30">
        <f t="shared" si="164"/>
        <v>600</v>
      </c>
      <c r="AN642" s="30">
        <f t="shared" si="165"/>
        <v>1263.5321775438779</v>
      </c>
      <c r="AO642" s="30">
        <f t="shared" si="166"/>
        <v>1960.4523217956571</v>
      </c>
      <c r="AP642" s="30">
        <f t="shared" si="167"/>
        <v>-773.6750500880139</v>
      </c>
      <c r="AQ642" s="19">
        <f t="shared" si="168"/>
        <v>-0.65191259432764481</v>
      </c>
    </row>
    <row r="643" spans="1:43" x14ac:dyDescent="0.2">
      <c r="A643" s="23" t="s">
        <v>5665</v>
      </c>
      <c r="B643" s="6" t="s">
        <v>5676</v>
      </c>
      <c r="C643" s="6" t="s">
        <v>5670</v>
      </c>
      <c r="D643" s="2">
        <v>145729</v>
      </c>
      <c r="E643" s="2">
        <v>147185</v>
      </c>
      <c r="F643" s="3" t="s">
        <v>857</v>
      </c>
      <c r="G643" s="2">
        <v>7</v>
      </c>
      <c r="H643" s="2">
        <v>147191</v>
      </c>
      <c r="I643" s="3" t="s">
        <v>865</v>
      </c>
      <c r="J643" s="15">
        <v>44993</v>
      </c>
      <c r="K643" s="24">
        <v>1107123936</v>
      </c>
      <c r="L643" s="15">
        <v>45008</v>
      </c>
      <c r="M643" s="15">
        <v>45016</v>
      </c>
      <c r="N643" s="15"/>
      <c r="O643" s="26">
        <f>VLOOKUP(D643,quash!A$2:$I$7791,9,FALSE)</f>
        <v>2</v>
      </c>
      <c r="P643" s="7">
        <v>9000</v>
      </c>
      <c r="Q643" s="26">
        <v>147</v>
      </c>
      <c r="R643" s="19">
        <v>7.9000519063170294E-2</v>
      </c>
      <c r="S643" s="93">
        <v>26</v>
      </c>
      <c r="T643" s="7">
        <v>6000</v>
      </c>
      <c r="U643" s="2">
        <v>142</v>
      </c>
      <c r="V643" s="11">
        <v>1503.37</v>
      </c>
      <c r="W643" s="14" t="s">
        <v>5281</v>
      </c>
      <c r="X643" s="18">
        <v>0.78941130374268698</v>
      </c>
      <c r="Y643" s="9">
        <v>4736.4678224561221</v>
      </c>
      <c r="Z643" s="19">
        <f t="shared" si="178"/>
        <v>-0.21058869625731302</v>
      </c>
      <c r="AA643" s="25">
        <v>1186.7772717076432</v>
      </c>
      <c r="AB643" s="30">
        <f t="shared" si="179"/>
        <v>529000</v>
      </c>
      <c r="AC643" s="30">
        <f t="shared" si="175"/>
        <v>1.1342155009451797E-2</v>
      </c>
      <c r="AD643" s="31">
        <f t="shared" si="176"/>
        <v>1.6672967863894141</v>
      </c>
      <c r="AE643" s="31">
        <f t="shared" si="177"/>
        <v>1.6105860113421551</v>
      </c>
      <c r="AG643" s="30">
        <f t="shared" si="180"/>
        <v>1695000</v>
      </c>
      <c r="AH643" s="30">
        <f t="shared" si="172"/>
        <v>3.5398230088495575E-3</v>
      </c>
      <c r="AI643" s="31">
        <f t="shared" si="173"/>
        <v>0.52035398230088492</v>
      </c>
      <c r="AJ643" s="31">
        <f t="shared" si="174"/>
        <v>0.50265486725663711</v>
      </c>
      <c r="AK643" s="30">
        <f>IF(W643="si",($S643*'COSTOS DE CREDITOS'!$C$27)/DATA!$G643,"")</f>
        <v>76.499005790240673</v>
      </c>
      <c r="AL643" s="90">
        <f>IF(W643="si",'COSTOS DE CREDITOS'!$C$35,"")</f>
        <v>20.421138461538462</v>
      </c>
      <c r="AM643" s="30">
        <f t="shared" ref="AM643:AM706" si="181">IF(W643="si",(20%/52*$S643)*$T643,"")</f>
        <v>600</v>
      </c>
      <c r="AN643" s="30">
        <f t="shared" ref="AN643:AN706" si="182">IF(W643="SI",T643-Y643,"")</f>
        <v>1263.5321775438779</v>
      </c>
      <c r="AO643" s="30">
        <f t="shared" ref="AO643:AO706" si="183">SUM(AK643:AN643)</f>
        <v>1960.4523217956571</v>
      </c>
      <c r="AP643" s="30">
        <f t="shared" ref="AP643:AP706" si="184">AA643-AO643</f>
        <v>-773.6750500880139</v>
      </c>
      <c r="AQ643" s="19">
        <f t="shared" ref="AQ643:AQ706" si="185">IFERROR(AP643/AA643,"")</f>
        <v>-0.65191259432764481</v>
      </c>
    </row>
    <row r="644" spans="1:43" x14ac:dyDescent="0.2">
      <c r="A644" s="23" t="s">
        <v>5665</v>
      </c>
      <c r="B644" s="6" t="s">
        <v>5676</v>
      </c>
      <c r="C644" s="6" t="s">
        <v>5670</v>
      </c>
      <c r="D644" s="2">
        <v>146103</v>
      </c>
      <c r="E644" s="2">
        <v>147185</v>
      </c>
      <c r="F644" s="3" t="s">
        <v>857</v>
      </c>
      <c r="G644" s="2">
        <v>7</v>
      </c>
      <c r="H644" s="2">
        <v>147192</v>
      </c>
      <c r="I644" s="3" t="s">
        <v>866</v>
      </c>
      <c r="J644" s="15">
        <v>44998</v>
      </c>
      <c r="K644" s="24">
        <v>1109279449</v>
      </c>
      <c r="L644" s="15">
        <v>45008</v>
      </c>
      <c r="M644" s="15">
        <v>45016</v>
      </c>
      <c r="N644" s="15"/>
      <c r="O644" s="26">
        <f>VLOOKUP(D644,quash!A$2:$I$7791,9,FALSE)</f>
        <v>1</v>
      </c>
      <c r="P644" s="7">
        <v>9000</v>
      </c>
      <c r="Q644" s="26">
        <v>147</v>
      </c>
      <c r="R644" s="19">
        <v>8.456731836388684E-2</v>
      </c>
      <c r="S644" s="93">
        <v>26</v>
      </c>
      <c r="T644" s="7">
        <v>7000</v>
      </c>
      <c r="U644" s="2">
        <v>142</v>
      </c>
      <c r="V644" s="11">
        <v>1758.65</v>
      </c>
      <c r="W644" s="14" t="s">
        <v>5281</v>
      </c>
      <c r="X644" s="18">
        <v>0.78941130374268698</v>
      </c>
      <c r="Y644" s="9">
        <v>5525.879126198809</v>
      </c>
      <c r="Z644" s="19">
        <f t="shared" si="178"/>
        <v>-0.21058869625731302</v>
      </c>
      <c r="AA644" s="25">
        <v>1388.2981893270764</v>
      </c>
      <c r="AB644" s="30">
        <f t="shared" si="179"/>
        <v>752000</v>
      </c>
      <c r="AC644" s="30">
        <f t="shared" si="175"/>
        <v>9.3085106382978719E-3</v>
      </c>
      <c r="AD644" s="31">
        <f t="shared" si="176"/>
        <v>1.3683510638297871</v>
      </c>
      <c r="AE644" s="31">
        <f t="shared" si="177"/>
        <v>1.3218085106382977</v>
      </c>
      <c r="AG644" s="30">
        <f t="shared" si="180"/>
        <v>2427000</v>
      </c>
      <c r="AH644" s="30">
        <f t="shared" si="172"/>
        <v>2.88421920065925E-3</v>
      </c>
      <c r="AI644" s="31">
        <f t="shared" si="173"/>
        <v>0.42398022249690975</v>
      </c>
      <c r="AJ644" s="31">
        <f t="shared" si="174"/>
        <v>0.40955912649361348</v>
      </c>
      <c r="AK644" s="30">
        <f>IF(W644="si",($S644*'COSTOS DE CREDITOS'!$C$27)/DATA!$G644,"")</f>
        <v>76.499005790240673</v>
      </c>
      <c r="AL644" s="90">
        <f>IF(W644="si",'COSTOS DE CREDITOS'!$C$35,"")</f>
        <v>20.421138461538462</v>
      </c>
      <c r="AM644" s="30">
        <f t="shared" si="181"/>
        <v>700</v>
      </c>
      <c r="AN644" s="30">
        <f t="shared" si="182"/>
        <v>1474.120873801191</v>
      </c>
      <c r="AO644" s="30">
        <f t="shared" si="183"/>
        <v>2271.0410180529702</v>
      </c>
      <c r="AP644" s="30">
        <f t="shared" si="184"/>
        <v>-882.74282872589379</v>
      </c>
      <c r="AQ644" s="19">
        <f t="shared" si="185"/>
        <v>-0.63584526401620467</v>
      </c>
    </row>
    <row r="645" spans="1:43" x14ac:dyDescent="0.2">
      <c r="A645" s="23" t="s">
        <v>5665</v>
      </c>
      <c r="B645" s="6" t="s">
        <v>5678</v>
      </c>
      <c r="C645" s="6" t="s">
        <v>5670</v>
      </c>
      <c r="D645" s="2">
        <v>135883</v>
      </c>
      <c r="E645" s="2">
        <v>146754</v>
      </c>
      <c r="F645" s="3" t="s">
        <v>867</v>
      </c>
      <c r="G645" s="2">
        <v>9</v>
      </c>
      <c r="H645" s="2">
        <v>146761</v>
      </c>
      <c r="I645" s="3" t="s">
        <v>868</v>
      </c>
      <c r="J645" s="15" t="s">
        <v>5688</v>
      </c>
      <c r="K645" s="24" t="s">
        <v>5688</v>
      </c>
      <c r="L645" s="15">
        <v>45001</v>
      </c>
      <c r="M645" s="15">
        <v>45016</v>
      </c>
      <c r="N645" s="15"/>
      <c r="O645" s="26">
        <f>VLOOKUP(D645,quash!A$2:$I$7791,9,FALSE)</f>
        <v>4</v>
      </c>
      <c r="P645" s="7">
        <v>10000</v>
      </c>
      <c r="Q645" s="26">
        <v>112</v>
      </c>
      <c r="R645" s="19">
        <v>3.0320327287095408E-2</v>
      </c>
      <c r="S645" s="26">
        <v>16</v>
      </c>
      <c r="T645" s="7">
        <v>10000</v>
      </c>
      <c r="U645" s="2">
        <v>137</v>
      </c>
      <c r="V645" s="11">
        <v>2356.58</v>
      </c>
      <c r="W645" s="14" t="s">
        <v>5281</v>
      </c>
      <c r="X645" s="18">
        <v>1</v>
      </c>
      <c r="Y645" s="9">
        <v>10000</v>
      </c>
      <c r="Z645" s="19">
        <f t="shared" si="178"/>
        <v>0</v>
      </c>
      <c r="AA645" s="25">
        <v>2356.58</v>
      </c>
      <c r="AB645" s="30">
        <f t="shared" si="179"/>
        <v>225000</v>
      </c>
      <c r="AC645" s="30">
        <f t="shared" si="175"/>
        <v>4.4444444444444446E-2</v>
      </c>
      <c r="AD645" s="31">
        <f t="shared" si="176"/>
        <v>4.9777777777777779</v>
      </c>
      <c r="AE645" s="31">
        <f t="shared" si="177"/>
        <v>6.0888888888888895</v>
      </c>
      <c r="AG645" s="30">
        <f t="shared" si="180"/>
        <v>927000</v>
      </c>
      <c r="AH645" s="30">
        <f t="shared" si="172"/>
        <v>1.0787486515641856E-2</v>
      </c>
      <c r="AI645" s="31">
        <f t="shared" si="173"/>
        <v>1.2081984897518878</v>
      </c>
      <c r="AJ645" s="31">
        <f t="shared" si="174"/>
        <v>1.4778856526429343</v>
      </c>
      <c r="AK645" s="30">
        <f>IF(W645="si",($S645*'COSTOS DE CREDITOS'!$C$27)/DATA!$G645,"")</f>
        <v>36.614908754303229</v>
      </c>
      <c r="AL645" s="90">
        <f>IF(W645="si",'COSTOS DE CREDITOS'!$C$35,"")</f>
        <v>20.421138461538462</v>
      </c>
      <c r="AM645" s="30">
        <f t="shared" si="181"/>
        <v>615.38461538461547</v>
      </c>
      <c r="AN645" s="30">
        <f t="shared" si="182"/>
        <v>0</v>
      </c>
      <c r="AO645" s="30">
        <f t="shared" si="183"/>
        <v>672.42066260045715</v>
      </c>
      <c r="AP645" s="30">
        <f t="shared" si="184"/>
        <v>1684.1593373995429</v>
      </c>
      <c r="AQ645" s="19">
        <f t="shared" si="185"/>
        <v>0.71466249284961381</v>
      </c>
    </row>
    <row r="646" spans="1:43" x14ac:dyDescent="0.2">
      <c r="A646" s="23" t="s">
        <v>5665</v>
      </c>
      <c r="B646" s="6" t="s">
        <v>5678</v>
      </c>
      <c r="C646" s="6" t="s">
        <v>5670</v>
      </c>
      <c r="D646" s="2">
        <v>147112</v>
      </c>
      <c r="E646" s="2">
        <v>146754</v>
      </c>
      <c r="F646" s="3" t="s">
        <v>867</v>
      </c>
      <c r="G646" s="2">
        <v>9</v>
      </c>
      <c r="H646" s="2">
        <v>147202</v>
      </c>
      <c r="I646" s="3" t="s">
        <v>869</v>
      </c>
      <c r="J646" s="15">
        <v>45007</v>
      </c>
      <c r="K646" s="24">
        <v>1115085925</v>
      </c>
      <c r="L646" s="15">
        <v>45012</v>
      </c>
      <c r="M646" s="15">
        <v>45016</v>
      </c>
      <c r="N646" s="15"/>
      <c r="O646" s="26">
        <f>VLOOKUP(D646,quash!A$2:$I$7791,9,FALSE)</f>
        <v>1</v>
      </c>
      <c r="P646" s="7">
        <v>10000</v>
      </c>
      <c r="Q646" s="26">
        <v>116</v>
      </c>
      <c r="R646" s="19">
        <v>2.9034343166993288E-2</v>
      </c>
      <c r="S646" s="26">
        <v>16</v>
      </c>
      <c r="T646" s="7">
        <v>8000</v>
      </c>
      <c r="U646" s="2">
        <v>142</v>
      </c>
      <c r="V646" s="11">
        <v>1965.39</v>
      </c>
      <c r="W646" s="14" t="s">
        <v>5281</v>
      </c>
      <c r="X646" s="18">
        <v>1</v>
      </c>
      <c r="Y646" s="9">
        <v>8000</v>
      </c>
      <c r="Z646" s="19">
        <f t="shared" si="178"/>
        <v>0</v>
      </c>
      <c r="AA646" s="25">
        <v>1965.39</v>
      </c>
      <c r="AB646" s="30">
        <f t="shared" si="179"/>
        <v>752000</v>
      </c>
      <c r="AC646" s="30">
        <f t="shared" si="175"/>
        <v>1.0638297872340425E-2</v>
      </c>
      <c r="AD646" s="31">
        <f t="shared" si="176"/>
        <v>1.2340425531914894</v>
      </c>
      <c r="AE646" s="31">
        <f t="shared" si="177"/>
        <v>1.5106382978723405</v>
      </c>
      <c r="AG646" s="30">
        <f t="shared" si="180"/>
        <v>2427000</v>
      </c>
      <c r="AH646" s="30">
        <f t="shared" si="172"/>
        <v>3.296250515039143E-3</v>
      </c>
      <c r="AI646" s="31">
        <f t="shared" si="173"/>
        <v>0.3823650597445406</v>
      </c>
      <c r="AJ646" s="31">
        <f t="shared" si="174"/>
        <v>0.4680675731355583</v>
      </c>
      <c r="AK646" s="30">
        <f>IF(W646="si",($S646*'COSTOS DE CREDITOS'!$C$27)/DATA!$G646,"")</f>
        <v>36.614908754303229</v>
      </c>
      <c r="AL646" s="90">
        <f>IF(W646="si",'COSTOS DE CREDITOS'!$C$35,"")</f>
        <v>20.421138461538462</v>
      </c>
      <c r="AM646" s="30">
        <f t="shared" si="181"/>
        <v>492.30769230769232</v>
      </c>
      <c r="AN646" s="30">
        <f t="shared" si="182"/>
        <v>0</v>
      </c>
      <c r="AO646" s="30">
        <f t="shared" si="183"/>
        <v>549.34373952353405</v>
      </c>
      <c r="AP646" s="30">
        <f t="shared" si="184"/>
        <v>1416.0462604764662</v>
      </c>
      <c r="AQ646" s="19">
        <f t="shared" si="185"/>
        <v>0.72049123099052403</v>
      </c>
    </row>
    <row r="647" spans="1:43" x14ac:dyDescent="0.2">
      <c r="A647" s="23" t="s">
        <v>5665</v>
      </c>
      <c r="B647" s="6" t="s">
        <v>5678</v>
      </c>
      <c r="C647" s="6" t="s">
        <v>5670</v>
      </c>
      <c r="D647" s="2">
        <v>147029</v>
      </c>
      <c r="E647" s="2">
        <v>146754</v>
      </c>
      <c r="F647" s="3" t="s">
        <v>867</v>
      </c>
      <c r="G647" s="2">
        <v>9</v>
      </c>
      <c r="H647" s="2">
        <v>147204</v>
      </c>
      <c r="I647" s="3" t="s">
        <v>870</v>
      </c>
      <c r="J647" s="15">
        <v>45007</v>
      </c>
      <c r="K647" s="24">
        <v>1114775831</v>
      </c>
      <c r="L647" s="15">
        <v>45012</v>
      </c>
      <c r="M647" s="15">
        <v>45016</v>
      </c>
      <c r="N647" s="15"/>
      <c r="O647" s="26">
        <f>VLOOKUP(D647,quash!A$2:$I$7791,9,FALSE)</f>
        <v>1</v>
      </c>
      <c r="P647" s="7">
        <v>10000</v>
      </c>
      <c r="Q647" s="26">
        <v>110</v>
      </c>
      <c r="R647" s="19">
        <v>3.3220596517330399E-2</v>
      </c>
      <c r="S647" s="26">
        <v>16</v>
      </c>
      <c r="T647" s="7">
        <v>6000</v>
      </c>
      <c r="U647" s="2">
        <v>142</v>
      </c>
      <c r="V647" s="11">
        <v>1503.37</v>
      </c>
      <c r="W647" s="14" t="s">
        <v>5281</v>
      </c>
      <c r="X647" s="18">
        <v>1</v>
      </c>
      <c r="Y647" s="9">
        <v>6000</v>
      </c>
      <c r="Z647" s="19">
        <f t="shared" si="178"/>
        <v>0</v>
      </c>
      <c r="AA647" s="25">
        <v>1503.37</v>
      </c>
      <c r="AB647" s="30">
        <f t="shared" si="179"/>
        <v>752000</v>
      </c>
      <c r="AC647" s="30">
        <f t="shared" si="175"/>
        <v>7.9787234042553185E-3</v>
      </c>
      <c r="AD647" s="31">
        <f t="shared" si="176"/>
        <v>0.87765957446808507</v>
      </c>
      <c r="AE647" s="31">
        <f t="shared" si="177"/>
        <v>1.1329787234042552</v>
      </c>
      <c r="AG647" s="30">
        <f t="shared" si="180"/>
        <v>2427000</v>
      </c>
      <c r="AH647" s="30">
        <f t="shared" si="172"/>
        <v>2.472187886279357E-3</v>
      </c>
      <c r="AI647" s="31">
        <f t="shared" si="173"/>
        <v>0.27194066749072926</v>
      </c>
      <c r="AJ647" s="31">
        <f t="shared" si="174"/>
        <v>0.35105067985166871</v>
      </c>
      <c r="AK647" s="30">
        <f>IF(W647="si",($S647*'COSTOS DE CREDITOS'!$C$27)/DATA!$G647,"")</f>
        <v>36.614908754303229</v>
      </c>
      <c r="AL647" s="90">
        <f>IF(W647="si",'COSTOS DE CREDITOS'!$C$35,"")</f>
        <v>20.421138461538462</v>
      </c>
      <c r="AM647" s="30">
        <f t="shared" si="181"/>
        <v>369.23076923076923</v>
      </c>
      <c r="AN647" s="30">
        <f t="shared" si="182"/>
        <v>0</v>
      </c>
      <c r="AO647" s="30">
        <f t="shared" si="183"/>
        <v>426.2668164466109</v>
      </c>
      <c r="AP647" s="30">
        <f t="shared" si="184"/>
        <v>1077.103183553389</v>
      </c>
      <c r="AQ647" s="19">
        <f t="shared" si="185"/>
        <v>0.71645914415838363</v>
      </c>
    </row>
    <row r="648" spans="1:43" x14ac:dyDescent="0.2">
      <c r="A648" s="23" t="s">
        <v>5665</v>
      </c>
      <c r="B648" s="6" t="s">
        <v>5666</v>
      </c>
      <c r="C648" s="6" t="s">
        <v>5667</v>
      </c>
      <c r="D648" s="2">
        <v>145789</v>
      </c>
      <c r="E648" s="2">
        <v>147106</v>
      </c>
      <c r="F648" s="3" t="s">
        <v>871</v>
      </c>
      <c r="G648" s="2">
        <v>6</v>
      </c>
      <c r="H648" s="2">
        <v>147182</v>
      </c>
      <c r="I648" s="3" t="s">
        <v>872</v>
      </c>
      <c r="J648" s="15" t="s">
        <v>5688</v>
      </c>
      <c r="K648" s="24" t="s">
        <v>5688</v>
      </c>
      <c r="L648" s="15">
        <v>45008</v>
      </c>
      <c r="M648" s="15">
        <v>45016</v>
      </c>
      <c r="N648" s="15"/>
      <c r="O648" s="26">
        <f>VLOOKUP(D648,quash!A$2:$I$7791,9,FALSE)</f>
        <v>2</v>
      </c>
      <c r="P648" s="7">
        <v>15000</v>
      </c>
      <c r="Q648" s="26">
        <v>113</v>
      </c>
      <c r="R648" s="19">
        <v>3.373427512292651E-2</v>
      </c>
      <c r="S648" s="26">
        <v>16</v>
      </c>
      <c r="T648" s="7">
        <v>6000</v>
      </c>
      <c r="U648" s="2">
        <v>142</v>
      </c>
      <c r="V648" s="11">
        <v>1503.37</v>
      </c>
      <c r="W648" s="14" t="s">
        <v>5281</v>
      </c>
      <c r="X648" s="18">
        <v>1</v>
      </c>
      <c r="Y648" s="9">
        <v>6000</v>
      </c>
      <c r="Z648" s="19">
        <f t="shared" si="178"/>
        <v>0</v>
      </c>
      <c r="AA648" s="25">
        <v>1503.37</v>
      </c>
      <c r="AB648" s="30">
        <f t="shared" si="179"/>
        <v>529000</v>
      </c>
      <c r="AC648" s="30">
        <f t="shared" si="175"/>
        <v>1.1342155009451797E-2</v>
      </c>
      <c r="AD648" s="31">
        <f t="shared" si="176"/>
        <v>1.281663516068053</v>
      </c>
      <c r="AE648" s="31">
        <f t="shared" si="177"/>
        <v>1.6105860113421551</v>
      </c>
      <c r="AG648" s="30">
        <f t="shared" si="180"/>
        <v>1695000</v>
      </c>
      <c r="AH648" s="30">
        <f t="shared" si="172"/>
        <v>3.5398230088495575E-3</v>
      </c>
      <c r="AI648" s="31">
        <f t="shared" si="173"/>
        <v>0.4</v>
      </c>
      <c r="AJ648" s="31">
        <f t="shared" si="174"/>
        <v>0.50265486725663711</v>
      </c>
      <c r="AK648" s="30">
        <f>IF(W648="si",($S648*'COSTOS DE CREDITOS'!$C$27)/DATA!$G648,"")</f>
        <v>54.922363131454851</v>
      </c>
      <c r="AL648" s="90">
        <f>IF(W648="si",'COSTOS DE CREDITOS'!$C$35,"")</f>
        <v>20.421138461538462</v>
      </c>
      <c r="AM648" s="30">
        <f t="shared" si="181"/>
        <v>369.23076923076923</v>
      </c>
      <c r="AN648" s="30">
        <f t="shared" si="182"/>
        <v>0</v>
      </c>
      <c r="AO648" s="30">
        <f t="shared" si="183"/>
        <v>444.5742708237625</v>
      </c>
      <c r="AP648" s="30">
        <f t="shared" si="184"/>
        <v>1058.7957291762373</v>
      </c>
      <c r="AQ648" s="19">
        <f t="shared" si="185"/>
        <v>0.70428153360532497</v>
      </c>
    </row>
    <row r="649" spans="1:43" x14ac:dyDescent="0.2">
      <c r="A649" s="23" t="s">
        <v>5665</v>
      </c>
      <c r="B649" s="6" t="s">
        <v>5675</v>
      </c>
      <c r="C649" s="6" t="s">
        <v>5667</v>
      </c>
      <c r="D649" s="2">
        <v>146782</v>
      </c>
      <c r="E649" s="2">
        <v>147059</v>
      </c>
      <c r="F649" s="3" t="s">
        <v>854</v>
      </c>
      <c r="G649" s="2">
        <v>7</v>
      </c>
      <c r="H649" s="2">
        <v>147061</v>
      </c>
      <c r="I649" s="3" t="s">
        <v>873</v>
      </c>
      <c r="J649" s="15" t="s">
        <v>5688</v>
      </c>
      <c r="K649" s="24" t="s">
        <v>5688</v>
      </c>
      <c r="L649" s="15">
        <v>45008</v>
      </c>
      <c r="M649" s="15">
        <v>45016</v>
      </c>
      <c r="N649" s="15"/>
      <c r="O649" s="26">
        <f>VLOOKUP(D649,quash!A$2:$I$7791,9,FALSE)</f>
        <v>1</v>
      </c>
      <c r="P649" s="7">
        <v>13000</v>
      </c>
      <c r="Q649" s="26">
        <v>136</v>
      </c>
      <c r="R649" s="19">
        <v>8.0915696336300247E-2</v>
      </c>
      <c r="S649" s="93">
        <v>26</v>
      </c>
      <c r="T649" s="7">
        <v>5000</v>
      </c>
      <c r="U649" s="2">
        <v>132</v>
      </c>
      <c r="V649" s="11">
        <v>1165.46</v>
      </c>
      <c r="W649" s="14" t="s">
        <v>5281</v>
      </c>
      <c r="X649" s="18">
        <v>0.93892481677445028</v>
      </c>
      <c r="Y649" s="9">
        <v>4694.6240838722515</v>
      </c>
      <c r="Z649" s="19">
        <f t="shared" si="178"/>
        <v>-6.1075183225549723E-2</v>
      </c>
      <c r="AA649" s="25">
        <v>1094.2793169579509</v>
      </c>
      <c r="AB649" s="30">
        <f t="shared" si="179"/>
        <v>752000</v>
      </c>
      <c r="AC649" s="30">
        <f t="shared" si="175"/>
        <v>6.648936170212766E-3</v>
      </c>
      <c r="AD649" s="31">
        <f t="shared" si="176"/>
        <v>0.9042553191489362</v>
      </c>
      <c r="AE649" s="31">
        <f t="shared" si="177"/>
        <v>0.87765957446808507</v>
      </c>
      <c r="AG649" s="30">
        <f t="shared" si="180"/>
        <v>2427000</v>
      </c>
      <c r="AH649" s="30">
        <f t="shared" si="172"/>
        <v>2.0601565718994645E-3</v>
      </c>
      <c r="AI649" s="31">
        <f t="shared" si="173"/>
        <v>0.28018129377832718</v>
      </c>
      <c r="AJ649" s="31">
        <f t="shared" si="174"/>
        <v>0.27194066749072932</v>
      </c>
      <c r="AK649" s="30">
        <f>IF(W649="si",($S649*'COSTOS DE CREDITOS'!$C$27)/DATA!$G649,"")</f>
        <v>76.499005790240673</v>
      </c>
      <c r="AL649" s="90">
        <f>IF(W649="si",'COSTOS DE CREDITOS'!$C$35,"")</f>
        <v>20.421138461538462</v>
      </c>
      <c r="AM649" s="30">
        <f t="shared" si="181"/>
        <v>500</v>
      </c>
      <c r="AN649" s="30">
        <f t="shared" si="182"/>
        <v>305.3759161277485</v>
      </c>
      <c r="AO649" s="30">
        <f t="shared" si="183"/>
        <v>902.2960603795276</v>
      </c>
      <c r="AP649" s="30">
        <f t="shared" si="184"/>
        <v>191.98325657842327</v>
      </c>
      <c r="AQ649" s="19">
        <f t="shared" si="185"/>
        <v>0.17544264394225087</v>
      </c>
    </row>
    <row r="650" spans="1:43" x14ac:dyDescent="0.2">
      <c r="A650" s="23" t="s">
        <v>5665</v>
      </c>
      <c r="B650" s="6" t="s">
        <v>5675</v>
      </c>
      <c r="C650" s="6" t="s">
        <v>5667</v>
      </c>
      <c r="D650" s="2">
        <v>146565</v>
      </c>
      <c r="E650" s="2">
        <v>147059</v>
      </c>
      <c r="F650" s="3" t="s">
        <v>854</v>
      </c>
      <c r="G650" s="2">
        <v>7</v>
      </c>
      <c r="H650" s="2">
        <v>147064</v>
      </c>
      <c r="I650" s="3" t="s">
        <v>874</v>
      </c>
      <c r="J650" s="15">
        <v>45001</v>
      </c>
      <c r="K650" s="24">
        <v>1111379300</v>
      </c>
      <c r="L650" s="15">
        <v>45008</v>
      </c>
      <c r="M650" s="15">
        <v>45016</v>
      </c>
      <c r="N650" s="15"/>
      <c r="O650" s="26">
        <f>VLOOKUP(D650,quash!A$2:$I$7791,9,FALSE)</f>
        <v>1</v>
      </c>
      <c r="P650" s="7">
        <v>13000</v>
      </c>
      <c r="Q650" s="26">
        <v>136</v>
      </c>
      <c r="R650" s="19">
        <v>6.7396682123454121E-2</v>
      </c>
      <c r="S650" s="93">
        <v>26</v>
      </c>
      <c r="T650" s="7">
        <v>6000</v>
      </c>
      <c r="U650" s="2">
        <v>142</v>
      </c>
      <c r="V650" s="11">
        <v>1503.37</v>
      </c>
      <c r="W650" s="14" t="s">
        <v>5281</v>
      </c>
      <c r="X650" s="18">
        <v>0.93892481677445028</v>
      </c>
      <c r="Y650" s="9">
        <v>5633.5489006467014</v>
      </c>
      <c r="Z650" s="19">
        <f t="shared" si="178"/>
        <v>-6.1075183225549723E-2</v>
      </c>
      <c r="AA650" s="25">
        <v>1411.5514017942053</v>
      </c>
      <c r="AB650" s="30">
        <f t="shared" si="179"/>
        <v>752000</v>
      </c>
      <c r="AC650" s="30">
        <f t="shared" si="175"/>
        <v>7.9787234042553185E-3</v>
      </c>
      <c r="AD650" s="31">
        <f t="shared" si="176"/>
        <v>1.0851063829787233</v>
      </c>
      <c r="AE650" s="31">
        <f t="shared" si="177"/>
        <v>1.1329787234042552</v>
      </c>
      <c r="AG650" s="30">
        <f t="shared" si="180"/>
        <v>2427000</v>
      </c>
      <c r="AH650" s="30">
        <f t="shared" si="172"/>
        <v>2.472187886279357E-3</v>
      </c>
      <c r="AI650" s="31">
        <f t="shared" si="173"/>
        <v>0.33621755253399255</v>
      </c>
      <c r="AJ650" s="31">
        <f t="shared" si="174"/>
        <v>0.35105067985166871</v>
      </c>
      <c r="AK650" s="30">
        <f>IF(W650="si",($S650*'COSTOS DE CREDITOS'!$C$27)/DATA!$G650,"")</f>
        <v>76.499005790240673</v>
      </c>
      <c r="AL650" s="90">
        <f>IF(W650="si",'COSTOS DE CREDITOS'!$C$35,"")</f>
        <v>20.421138461538462</v>
      </c>
      <c r="AM650" s="30">
        <f t="shared" si="181"/>
        <v>600</v>
      </c>
      <c r="AN650" s="30">
        <f t="shared" si="182"/>
        <v>366.45109935329856</v>
      </c>
      <c r="AO650" s="30">
        <f t="shared" si="183"/>
        <v>1063.3712436050778</v>
      </c>
      <c r="AP650" s="30">
        <f t="shared" si="184"/>
        <v>348.1801581891275</v>
      </c>
      <c r="AQ650" s="19">
        <f t="shared" si="185"/>
        <v>0.24666488074508663</v>
      </c>
    </row>
    <row r="651" spans="1:43" x14ac:dyDescent="0.2">
      <c r="A651" s="23" t="s">
        <v>5665</v>
      </c>
      <c r="B651" s="6" t="s">
        <v>5675</v>
      </c>
      <c r="C651" s="6" t="s">
        <v>5667</v>
      </c>
      <c r="D651" s="2">
        <v>146740</v>
      </c>
      <c r="E651" s="2">
        <v>147059</v>
      </c>
      <c r="F651" s="3" t="s">
        <v>854</v>
      </c>
      <c r="G651" s="2">
        <v>7</v>
      </c>
      <c r="H651" s="2">
        <v>147065</v>
      </c>
      <c r="I651" s="3" t="s">
        <v>875</v>
      </c>
      <c r="J651" s="15">
        <v>45002</v>
      </c>
      <c r="K651" s="24">
        <v>1112376816</v>
      </c>
      <c r="L651" s="15">
        <v>45008</v>
      </c>
      <c r="M651" s="15">
        <v>45016</v>
      </c>
      <c r="N651" s="15"/>
      <c r="O651" s="26">
        <f>VLOOKUP(D651,quash!A$2:$I$7791,9,FALSE)</f>
        <v>4</v>
      </c>
      <c r="P651" s="7">
        <v>13000</v>
      </c>
      <c r="Q651" s="26">
        <v>136</v>
      </c>
      <c r="R651" s="19">
        <v>6.7396682123454121E-2</v>
      </c>
      <c r="S651" s="93">
        <v>26</v>
      </c>
      <c r="T651" s="7">
        <v>6000</v>
      </c>
      <c r="U651" s="2">
        <v>132</v>
      </c>
      <c r="V651" s="11">
        <v>1393.18</v>
      </c>
      <c r="W651" s="14" t="s">
        <v>5281</v>
      </c>
      <c r="X651" s="18">
        <v>0.93892481677445028</v>
      </c>
      <c r="Y651" s="9">
        <v>5633.5489006467014</v>
      </c>
      <c r="Z651" s="19">
        <f t="shared" si="178"/>
        <v>-6.1075183225549723E-2</v>
      </c>
      <c r="AA651" s="25">
        <v>1308.0912762338287</v>
      </c>
      <c r="AB651" s="30">
        <f t="shared" si="179"/>
        <v>225000</v>
      </c>
      <c r="AC651" s="30">
        <f t="shared" si="175"/>
        <v>2.6666666666666668E-2</v>
      </c>
      <c r="AD651" s="31">
        <f t="shared" si="176"/>
        <v>3.6266666666666669</v>
      </c>
      <c r="AE651" s="31">
        <f t="shared" si="177"/>
        <v>3.52</v>
      </c>
      <c r="AG651" s="30">
        <f t="shared" si="180"/>
        <v>927000</v>
      </c>
      <c r="AH651" s="30">
        <f t="shared" si="172"/>
        <v>6.4724919093851136E-3</v>
      </c>
      <c r="AI651" s="31">
        <f t="shared" si="173"/>
        <v>0.88025889967637549</v>
      </c>
      <c r="AJ651" s="31">
        <f t="shared" si="174"/>
        <v>0.85436893203883502</v>
      </c>
      <c r="AK651" s="30">
        <f>IF(W651="si",($S651*'COSTOS DE CREDITOS'!$C$27)/DATA!$G651,"")</f>
        <v>76.499005790240673</v>
      </c>
      <c r="AL651" s="90">
        <f>IF(W651="si",'COSTOS DE CREDITOS'!$C$35,"")</f>
        <v>20.421138461538462</v>
      </c>
      <c r="AM651" s="30">
        <f t="shared" si="181"/>
        <v>600</v>
      </c>
      <c r="AN651" s="30">
        <f t="shared" si="182"/>
        <v>366.45109935329856</v>
      </c>
      <c r="AO651" s="30">
        <f t="shared" si="183"/>
        <v>1063.3712436050778</v>
      </c>
      <c r="AP651" s="30">
        <f t="shared" si="184"/>
        <v>244.72003262875091</v>
      </c>
      <c r="AQ651" s="19">
        <f t="shared" si="185"/>
        <v>0.18708177103155441</v>
      </c>
    </row>
    <row r="652" spans="1:43" x14ac:dyDescent="0.2">
      <c r="A652" s="23" t="s">
        <v>5665</v>
      </c>
      <c r="B652" s="6" t="s">
        <v>5675</v>
      </c>
      <c r="C652" s="6" t="s">
        <v>5667</v>
      </c>
      <c r="D652" s="2">
        <v>146957</v>
      </c>
      <c r="E652" s="2">
        <v>147059</v>
      </c>
      <c r="F652" s="3" t="s">
        <v>854</v>
      </c>
      <c r="G652" s="2">
        <v>7</v>
      </c>
      <c r="H652" s="2">
        <v>147067</v>
      </c>
      <c r="I652" s="3" t="s">
        <v>876</v>
      </c>
      <c r="J652" s="15">
        <v>45006</v>
      </c>
      <c r="K652" s="24">
        <v>1114362859</v>
      </c>
      <c r="L652" s="15">
        <v>45008</v>
      </c>
      <c r="M652" s="15">
        <v>45016</v>
      </c>
      <c r="N652" s="15"/>
      <c r="O652" s="26">
        <f>VLOOKUP(D652,quash!A$2:$I$7791,9,FALSE)</f>
        <v>1</v>
      </c>
      <c r="P652" s="7">
        <v>13000</v>
      </c>
      <c r="Q652" s="26">
        <v>136</v>
      </c>
      <c r="R652" s="19">
        <v>8.0915696336300247E-2</v>
      </c>
      <c r="S652" s="93">
        <v>26</v>
      </c>
      <c r="T652" s="7">
        <v>5000</v>
      </c>
      <c r="U652" s="2">
        <v>147</v>
      </c>
      <c r="V652" s="11">
        <v>1303.3399999999999</v>
      </c>
      <c r="W652" s="14" t="s">
        <v>5281</v>
      </c>
      <c r="X652" s="18">
        <v>0.93892481677445028</v>
      </c>
      <c r="Y652" s="9">
        <v>4694.6240838722515</v>
      </c>
      <c r="Z652" s="19">
        <f t="shared" si="178"/>
        <v>-6.1075183225549723E-2</v>
      </c>
      <c r="AA652" s="25">
        <v>1223.7382706948119</v>
      </c>
      <c r="AB652" s="30">
        <f t="shared" si="179"/>
        <v>752000</v>
      </c>
      <c r="AC652" s="30">
        <f t="shared" si="175"/>
        <v>6.648936170212766E-3</v>
      </c>
      <c r="AD652" s="31">
        <f t="shared" si="176"/>
        <v>0.9042553191489362</v>
      </c>
      <c r="AE652" s="31">
        <f t="shared" si="177"/>
        <v>0.97739361702127658</v>
      </c>
      <c r="AG652" s="30">
        <f t="shared" si="180"/>
        <v>2427000</v>
      </c>
      <c r="AH652" s="30">
        <f t="shared" si="172"/>
        <v>2.0601565718994645E-3</v>
      </c>
      <c r="AI652" s="31">
        <f t="shared" si="173"/>
        <v>0.28018129377832718</v>
      </c>
      <c r="AJ652" s="31">
        <f t="shared" si="174"/>
        <v>0.30284301606922126</v>
      </c>
      <c r="AK652" s="30">
        <f>IF(W652="si",($S652*'COSTOS DE CREDITOS'!$C$27)/DATA!$G652,"")</f>
        <v>76.499005790240673</v>
      </c>
      <c r="AL652" s="90">
        <f>IF(W652="si",'COSTOS DE CREDITOS'!$C$35,"")</f>
        <v>20.421138461538462</v>
      </c>
      <c r="AM652" s="30">
        <f t="shared" si="181"/>
        <v>500</v>
      </c>
      <c r="AN652" s="30">
        <f t="shared" si="182"/>
        <v>305.3759161277485</v>
      </c>
      <c r="AO652" s="30">
        <f t="shared" si="183"/>
        <v>902.2960603795276</v>
      </c>
      <c r="AP652" s="30">
        <f t="shared" si="184"/>
        <v>321.44221031528434</v>
      </c>
      <c r="AQ652" s="19">
        <f t="shared" si="185"/>
        <v>0.26267235242449061</v>
      </c>
    </row>
    <row r="653" spans="1:43" x14ac:dyDescent="0.2">
      <c r="A653" s="23" t="s">
        <v>5665</v>
      </c>
      <c r="B653" s="6" t="s">
        <v>5683</v>
      </c>
      <c r="C653" s="6" t="s">
        <v>5670</v>
      </c>
      <c r="D653" s="2">
        <v>146691</v>
      </c>
      <c r="E653" s="2">
        <v>147151</v>
      </c>
      <c r="F653" s="3" t="s">
        <v>855</v>
      </c>
      <c r="G653" s="2">
        <v>7</v>
      </c>
      <c r="H653" s="2">
        <v>147157</v>
      </c>
      <c r="I653" s="3" t="s">
        <v>877</v>
      </c>
      <c r="J653" s="15" t="s">
        <v>5688</v>
      </c>
      <c r="K653" s="24" t="s">
        <v>5688</v>
      </c>
      <c r="L653" s="15">
        <v>45008</v>
      </c>
      <c r="M653" s="15">
        <v>45016</v>
      </c>
      <c r="N653" s="15"/>
      <c r="O653" s="26">
        <f>VLOOKUP(D653,quash!A$2:$I$7791,9,FALSE)</f>
        <v>1</v>
      </c>
      <c r="P653" s="7">
        <v>9000</v>
      </c>
      <c r="Q653" s="26">
        <v>134</v>
      </c>
      <c r="R653" s="19">
        <v>5.6129967649606323E-2</v>
      </c>
      <c r="S653" s="93">
        <v>26</v>
      </c>
      <c r="T653" s="7">
        <v>7000</v>
      </c>
      <c r="U653" s="2">
        <v>142</v>
      </c>
      <c r="V653" s="11">
        <v>1758.65</v>
      </c>
      <c r="W653" s="14" t="s">
        <v>5281</v>
      </c>
      <c r="X653" s="18">
        <v>0.19881015099505139</v>
      </c>
      <c r="Y653" s="9">
        <v>1391.6710569653599</v>
      </c>
      <c r="Z653" s="19">
        <f t="shared" si="178"/>
        <v>-0.80118984900494861</v>
      </c>
      <c r="AA653" s="25">
        <v>349.63747204744715</v>
      </c>
      <c r="AB653" s="30">
        <f t="shared" si="179"/>
        <v>752000</v>
      </c>
      <c r="AC653" s="30">
        <f t="shared" si="175"/>
        <v>9.3085106382978719E-3</v>
      </c>
      <c r="AD653" s="31">
        <f t="shared" si="176"/>
        <v>1.2473404255319149</v>
      </c>
      <c r="AE653" s="31">
        <f t="shared" si="177"/>
        <v>1.3218085106382977</v>
      </c>
      <c r="AG653" s="30">
        <f t="shared" si="180"/>
        <v>2427000</v>
      </c>
      <c r="AH653" s="30">
        <f t="shared" si="172"/>
        <v>2.88421920065925E-3</v>
      </c>
      <c r="AI653" s="31">
        <f t="shared" si="173"/>
        <v>0.38648537288833951</v>
      </c>
      <c r="AJ653" s="31">
        <f t="shared" si="174"/>
        <v>0.40955912649361348</v>
      </c>
      <c r="AK653" s="30">
        <f>IF(W653="si",($S653*'COSTOS DE CREDITOS'!$C$27)/DATA!$G653,"")</f>
        <v>76.499005790240673</v>
      </c>
      <c r="AL653" s="90">
        <f>IF(W653="si",'COSTOS DE CREDITOS'!$C$35,"")</f>
        <v>20.421138461538462</v>
      </c>
      <c r="AM653" s="30">
        <f t="shared" si="181"/>
        <v>700</v>
      </c>
      <c r="AN653" s="30">
        <f t="shared" si="182"/>
        <v>5608.3289430346404</v>
      </c>
      <c r="AO653" s="30">
        <f t="shared" si="183"/>
        <v>6405.2490872864191</v>
      </c>
      <c r="AP653" s="30">
        <f t="shared" si="184"/>
        <v>-6055.6116152389723</v>
      </c>
      <c r="AQ653" s="19">
        <f t="shared" si="185"/>
        <v>-17.319687102694765</v>
      </c>
    </row>
    <row r="654" spans="1:43" x14ac:dyDescent="0.2">
      <c r="A654" s="23" t="s">
        <v>5665</v>
      </c>
      <c r="B654" s="6" t="s">
        <v>5676</v>
      </c>
      <c r="C654" s="6" t="s">
        <v>5670</v>
      </c>
      <c r="D654" s="2">
        <v>146819</v>
      </c>
      <c r="E654" s="2">
        <v>147261</v>
      </c>
      <c r="F654" s="3" t="s">
        <v>878</v>
      </c>
      <c r="G654" s="2">
        <v>6</v>
      </c>
      <c r="H654" s="2">
        <v>147271</v>
      </c>
      <c r="I654" s="3" t="s">
        <v>879</v>
      </c>
      <c r="J654" s="15">
        <v>45002</v>
      </c>
      <c r="K654" s="24">
        <v>1112620056</v>
      </c>
      <c r="L654" s="15">
        <v>45012</v>
      </c>
      <c r="M654" s="15">
        <v>45016</v>
      </c>
      <c r="N654" s="15"/>
      <c r="O654" s="26">
        <f>VLOOKUP(D654,quash!A$2:$I$7791,9,FALSE)</f>
        <v>1</v>
      </c>
      <c r="P654" s="7">
        <v>9000</v>
      </c>
      <c r="Q654" s="26">
        <v>147</v>
      </c>
      <c r="R654" s="19">
        <v>7.9000519063170294E-2</v>
      </c>
      <c r="S654" s="93">
        <v>26</v>
      </c>
      <c r="T654" s="7">
        <v>6000</v>
      </c>
      <c r="U654" s="2">
        <v>142</v>
      </c>
      <c r="V654" s="11">
        <v>1503.37</v>
      </c>
      <c r="W654" s="14" t="s">
        <v>5281</v>
      </c>
      <c r="X654" s="18">
        <v>0.31661312840172773</v>
      </c>
      <c r="Y654" s="9">
        <v>1899.6787704103663</v>
      </c>
      <c r="Z654" s="19">
        <f t="shared" si="178"/>
        <v>-0.68338687159827227</v>
      </c>
      <c r="AA654" s="25">
        <v>475.98667884530539</v>
      </c>
      <c r="AB654" s="30">
        <f t="shared" si="179"/>
        <v>752000</v>
      </c>
      <c r="AC654" s="30">
        <f t="shared" si="175"/>
        <v>7.9787234042553185E-3</v>
      </c>
      <c r="AD654" s="31">
        <f t="shared" si="176"/>
        <v>1.1728723404255319</v>
      </c>
      <c r="AE654" s="31">
        <f t="shared" si="177"/>
        <v>1.1329787234042552</v>
      </c>
      <c r="AG654" s="30">
        <f t="shared" si="180"/>
        <v>2427000</v>
      </c>
      <c r="AH654" s="30">
        <f t="shared" si="172"/>
        <v>2.472187886279357E-3</v>
      </c>
      <c r="AI654" s="31">
        <f t="shared" si="173"/>
        <v>0.36341161928306548</v>
      </c>
      <c r="AJ654" s="31">
        <f t="shared" si="174"/>
        <v>0.35105067985166871</v>
      </c>
      <c r="AK654" s="30">
        <f>IF(W654="si",($S654*'COSTOS DE CREDITOS'!$C$27)/DATA!$G654,"")</f>
        <v>89.248840088614131</v>
      </c>
      <c r="AL654" s="90">
        <f>IF(W654="si",'COSTOS DE CREDITOS'!$C$35,"")</f>
        <v>20.421138461538462</v>
      </c>
      <c r="AM654" s="30">
        <f t="shared" si="181"/>
        <v>600</v>
      </c>
      <c r="AN654" s="30">
        <f t="shared" si="182"/>
        <v>4100.3212295896337</v>
      </c>
      <c r="AO654" s="30">
        <f t="shared" si="183"/>
        <v>4809.9912081397861</v>
      </c>
      <c r="AP654" s="30">
        <f t="shared" si="184"/>
        <v>-4334.0045292944806</v>
      </c>
      <c r="AQ654" s="19">
        <f t="shared" si="185"/>
        <v>-9.1053063497666127</v>
      </c>
    </row>
    <row r="655" spans="1:43" x14ac:dyDescent="0.2">
      <c r="A655" s="23" t="s">
        <v>5665</v>
      </c>
      <c r="B655" s="6" t="s">
        <v>5684</v>
      </c>
      <c r="C655" s="6" t="s">
        <v>5667</v>
      </c>
      <c r="D655" s="4">
        <v>146745</v>
      </c>
      <c r="E655" s="4">
        <v>147283</v>
      </c>
      <c r="F655" s="5" t="s">
        <v>880</v>
      </c>
      <c r="G655" s="2">
        <v>7</v>
      </c>
      <c r="H655" s="4">
        <v>147284</v>
      </c>
      <c r="I655" s="5" t="s">
        <v>881</v>
      </c>
      <c r="J655" s="15">
        <v>45002</v>
      </c>
      <c r="K655" s="24">
        <v>1112381447</v>
      </c>
      <c r="L655" s="15">
        <v>45012</v>
      </c>
      <c r="M655" s="15">
        <v>45016</v>
      </c>
      <c r="N655" s="15"/>
      <c r="O655" s="26">
        <f>VLOOKUP(D655,quash!A$2:$I$7791,9,FALSE)</f>
        <v>1</v>
      </c>
      <c r="P655" s="7">
        <v>10000</v>
      </c>
      <c r="Q655" s="26">
        <v>132</v>
      </c>
      <c r="R655" s="19">
        <v>5.8283715876113903E-2</v>
      </c>
      <c r="S655" s="26">
        <v>16</v>
      </c>
      <c r="T655" s="8">
        <v>7000</v>
      </c>
      <c r="U655" s="4">
        <v>142</v>
      </c>
      <c r="V655" s="10">
        <v>1758.65</v>
      </c>
      <c r="W655" s="14" t="s">
        <v>5281</v>
      </c>
      <c r="X655" s="18">
        <v>1</v>
      </c>
      <c r="Y655" s="9">
        <v>7000</v>
      </c>
      <c r="Z655" s="19">
        <f t="shared" si="178"/>
        <v>0</v>
      </c>
      <c r="AA655" s="25">
        <v>1758.65</v>
      </c>
      <c r="AB655" s="30">
        <f t="shared" si="179"/>
        <v>752000</v>
      </c>
      <c r="AC655" s="30">
        <f t="shared" si="175"/>
        <v>9.3085106382978719E-3</v>
      </c>
      <c r="AD655" s="31">
        <f t="shared" si="176"/>
        <v>1.228723404255319</v>
      </c>
      <c r="AE655" s="31">
        <f t="shared" si="177"/>
        <v>1.3218085106382977</v>
      </c>
      <c r="AG655" s="30">
        <f t="shared" si="180"/>
        <v>2427000</v>
      </c>
      <c r="AH655" s="30">
        <f t="shared" si="172"/>
        <v>2.88421920065925E-3</v>
      </c>
      <c r="AI655" s="31">
        <f t="shared" si="173"/>
        <v>0.38071693448702099</v>
      </c>
      <c r="AJ655" s="31">
        <f t="shared" si="174"/>
        <v>0.40955912649361348</v>
      </c>
      <c r="AK655" s="30">
        <f>IF(W655="si",($S655*'COSTOS DE CREDITOS'!$C$27)/DATA!$G655,"")</f>
        <v>47.07631125553273</v>
      </c>
      <c r="AL655" s="90">
        <f>IF(W655="si",'COSTOS DE CREDITOS'!$C$35,"")</f>
        <v>20.421138461538462</v>
      </c>
      <c r="AM655" s="30">
        <f t="shared" si="181"/>
        <v>430.76923076923077</v>
      </c>
      <c r="AN655" s="30">
        <f t="shared" si="182"/>
        <v>0</v>
      </c>
      <c r="AO655" s="30">
        <f t="shared" si="183"/>
        <v>498.26668048630199</v>
      </c>
      <c r="AP655" s="30">
        <f t="shared" si="184"/>
        <v>1260.3833195136981</v>
      </c>
      <c r="AQ655" s="19">
        <f t="shared" si="185"/>
        <v>0.71667660962311885</v>
      </c>
    </row>
    <row r="656" spans="1:43" x14ac:dyDescent="0.2">
      <c r="A656" s="23" t="s">
        <v>5665</v>
      </c>
      <c r="B656" s="6" t="s">
        <v>5674</v>
      </c>
      <c r="C656" s="6" t="s">
        <v>5670</v>
      </c>
      <c r="D656" s="4">
        <v>146956</v>
      </c>
      <c r="E656" s="4">
        <v>147353</v>
      </c>
      <c r="F656" s="5" t="s">
        <v>883</v>
      </c>
      <c r="G656" s="2">
        <v>7</v>
      </c>
      <c r="H656" s="4">
        <v>147354</v>
      </c>
      <c r="I656" s="5" t="s">
        <v>884</v>
      </c>
      <c r="J656" s="15">
        <v>45006</v>
      </c>
      <c r="K656" s="24">
        <v>1114361046</v>
      </c>
      <c r="L656" s="15">
        <v>45012</v>
      </c>
      <c r="M656" s="15">
        <v>45016</v>
      </c>
      <c r="N656" s="15"/>
      <c r="O656" s="26">
        <f>VLOOKUP(D656,quash!A$2:$I$7791,9,FALSE)</f>
        <v>4</v>
      </c>
      <c r="P656" s="7">
        <v>10000</v>
      </c>
      <c r="Q656" s="26">
        <v>132</v>
      </c>
      <c r="R656" s="19">
        <v>5.8283715876113903E-2</v>
      </c>
      <c r="S656" s="26">
        <v>16</v>
      </c>
      <c r="T656" s="8">
        <v>5000</v>
      </c>
      <c r="U656" s="4">
        <v>147</v>
      </c>
      <c r="V656" s="10">
        <v>1303.3399999999999</v>
      </c>
      <c r="W656" s="14" t="s">
        <v>5281</v>
      </c>
      <c r="X656" s="18">
        <v>1</v>
      </c>
      <c r="Y656" s="9">
        <v>5000</v>
      </c>
      <c r="Z656" s="19">
        <f t="shared" si="178"/>
        <v>0</v>
      </c>
      <c r="AA656" s="25">
        <v>1303.3399999999999</v>
      </c>
      <c r="AB656" s="30">
        <f t="shared" si="179"/>
        <v>225000</v>
      </c>
      <c r="AC656" s="30">
        <f t="shared" si="175"/>
        <v>2.2222222222222223E-2</v>
      </c>
      <c r="AD656" s="31">
        <f t="shared" si="176"/>
        <v>2.9333333333333336</v>
      </c>
      <c r="AE656" s="31">
        <f t="shared" si="177"/>
        <v>3.2666666666666666</v>
      </c>
      <c r="AG656" s="30">
        <f t="shared" si="180"/>
        <v>927000</v>
      </c>
      <c r="AH656" s="30">
        <f t="shared" si="172"/>
        <v>5.3937432578209281E-3</v>
      </c>
      <c r="AI656" s="31">
        <f t="shared" si="173"/>
        <v>0.71197411003236255</v>
      </c>
      <c r="AJ656" s="31">
        <f t="shared" si="174"/>
        <v>0.79288025889967639</v>
      </c>
      <c r="AK656" s="30">
        <f>IF(W656="si",($S656*'COSTOS DE CREDITOS'!$C$27)/DATA!$G656,"")</f>
        <v>47.07631125553273</v>
      </c>
      <c r="AL656" s="90">
        <f>IF(W656="si",'COSTOS DE CREDITOS'!$C$35,"")</f>
        <v>20.421138461538462</v>
      </c>
      <c r="AM656" s="30">
        <f t="shared" si="181"/>
        <v>307.69230769230774</v>
      </c>
      <c r="AN656" s="30">
        <f t="shared" si="182"/>
        <v>0</v>
      </c>
      <c r="AO656" s="30">
        <f t="shared" si="183"/>
        <v>375.1897574093789</v>
      </c>
      <c r="AP656" s="30">
        <f t="shared" si="184"/>
        <v>928.15024259062102</v>
      </c>
      <c r="AQ656" s="19">
        <f t="shared" si="185"/>
        <v>0.71213209338363059</v>
      </c>
    </row>
    <row r="657" spans="1:43" x14ac:dyDescent="0.2">
      <c r="A657" s="23" t="s">
        <v>5665</v>
      </c>
      <c r="B657" s="6" t="s">
        <v>5672</v>
      </c>
      <c r="C657" s="6" t="s">
        <v>5667</v>
      </c>
      <c r="D657" s="4">
        <v>147254</v>
      </c>
      <c r="E657" s="4">
        <v>147366</v>
      </c>
      <c r="F657" s="5" t="s">
        <v>885</v>
      </c>
      <c r="G657" s="2">
        <v>7</v>
      </c>
      <c r="H657" s="4">
        <v>147367</v>
      </c>
      <c r="I657" s="5" t="s">
        <v>886</v>
      </c>
      <c r="J657" s="15">
        <v>45008</v>
      </c>
      <c r="K657" s="24">
        <v>1116107119</v>
      </c>
      <c r="L657" s="15">
        <v>45012</v>
      </c>
      <c r="M657" s="15">
        <v>45016</v>
      </c>
      <c r="N657" s="15"/>
      <c r="O657" s="26">
        <f>VLOOKUP(D657,quash!A$2:$I$7791,9,FALSE)</f>
        <v>2</v>
      </c>
      <c r="P657" s="7">
        <v>10000</v>
      </c>
      <c r="Q657" s="26">
        <v>127</v>
      </c>
      <c r="R657" s="19">
        <v>5.24391097594855E-2</v>
      </c>
      <c r="S657" s="26">
        <v>16</v>
      </c>
      <c r="T657" s="8">
        <v>7000</v>
      </c>
      <c r="U657" s="4">
        <v>142</v>
      </c>
      <c r="V657" s="10">
        <v>1758.65</v>
      </c>
      <c r="W657" s="14" t="s">
        <v>5281</v>
      </c>
      <c r="X657" s="18">
        <v>1</v>
      </c>
      <c r="Y657" s="9">
        <v>7000</v>
      </c>
      <c r="Z657" s="19">
        <f t="shared" si="178"/>
        <v>0</v>
      </c>
      <c r="AA657" s="25">
        <v>1758.65</v>
      </c>
      <c r="AB657" s="30">
        <f t="shared" si="179"/>
        <v>529000</v>
      </c>
      <c r="AC657" s="30">
        <f t="shared" si="175"/>
        <v>1.3232514177693762E-2</v>
      </c>
      <c r="AD657" s="31">
        <f t="shared" si="176"/>
        <v>1.6805293005671078</v>
      </c>
      <c r="AE657" s="31">
        <f t="shared" si="177"/>
        <v>1.8790170132325141</v>
      </c>
      <c r="AG657" s="30">
        <f t="shared" si="180"/>
        <v>1695000</v>
      </c>
      <c r="AH657" s="30">
        <f t="shared" si="172"/>
        <v>4.1297935103244837E-3</v>
      </c>
      <c r="AI657" s="31">
        <f t="shared" si="173"/>
        <v>0.52448377581120942</v>
      </c>
      <c r="AJ657" s="31">
        <f t="shared" si="174"/>
        <v>0.58643067846607666</v>
      </c>
      <c r="AK657" s="30">
        <f>IF(W657="si",($S657*'COSTOS DE CREDITOS'!$C$27)/DATA!$G657,"")</f>
        <v>47.07631125553273</v>
      </c>
      <c r="AL657" s="90">
        <f>IF(W657="si",'COSTOS DE CREDITOS'!$C$35,"")</f>
        <v>20.421138461538462</v>
      </c>
      <c r="AM657" s="30">
        <f t="shared" si="181"/>
        <v>430.76923076923077</v>
      </c>
      <c r="AN657" s="30">
        <f t="shared" si="182"/>
        <v>0</v>
      </c>
      <c r="AO657" s="30">
        <f t="shared" si="183"/>
        <v>498.26668048630199</v>
      </c>
      <c r="AP657" s="30">
        <f t="shared" si="184"/>
        <v>1260.3833195136981</v>
      </c>
      <c r="AQ657" s="19">
        <f t="shared" si="185"/>
        <v>0.71667660962311885</v>
      </c>
    </row>
    <row r="658" spans="1:43" x14ac:dyDescent="0.2">
      <c r="A658" s="23" t="s">
        <v>5665</v>
      </c>
      <c r="B658" s="6" t="s">
        <v>5671</v>
      </c>
      <c r="C658" s="6" t="s">
        <v>5670</v>
      </c>
      <c r="D658" s="2">
        <v>147260</v>
      </c>
      <c r="E658" s="2">
        <v>147170</v>
      </c>
      <c r="F658" s="3" t="s">
        <v>887</v>
      </c>
      <c r="G658" s="2">
        <v>7</v>
      </c>
      <c r="H658" s="2">
        <v>147305</v>
      </c>
      <c r="I658" s="3" t="s">
        <v>888</v>
      </c>
      <c r="J658" s="15">
        <v>45008</v>
      </c>
      <c r="K658" s="24">
        <v>1116216549</v>
      </c>
      <c r="L658" s="15">
        <v>45012</v>
      </c>
      <c r="M658" s="15">
        <v>45016</v>
      </c>
      <c r="N658" s="15"/>
      <c r="O658" s="26">
        <f>VLOOKUP(D658,quash!A$2:$I$7791,9,FALSE)</f>
        <v>1</v>
      </c>
      <c r="P658" s="7">
        <v>10000</v>
      </c>
      <c r="Q658" s="26">
        <v>147</v>
      </c>
      <c r="R658" s="19">
        <v>7.9000519063170294E-2</v>
      </c>
      <c r="S658" s="26">
        <v>16</v>
      </c>
      <c r="T658" s="7">
        <v>5000</v>
      </c>
      <c r="U658" s="2">
        <v>147</v>
      </c>
      <c r="V658" s="11">
        <v>1303.3399999999999</v>
      </c>
      <c r="W658" s="14" t="s">
        <v>5281</v>
      </c>
      <c r="X658" s="18">
        <v>1</v>
      </c>
      <c r="Y658" s="9">
        <v>5000</v>
      </c>
      <c r="Z658" s="19">
        <f t="shared" si="178"/>
        <v>0</v>
      </c>
      <c r="AA658" s="25">
        <v>1303.3399999999999</v>
      </c>
      <c r="AB658" s="30">
        <f t="shared" si="179"/>
        <v>752000</v>
      </c>
      <c r="AC658" s="30">
        <f t="shared" ref="AC658:AC689" si="186">$T658/AB658</f>
        <v>6.648936170212766E-3</v>
      </c>
      <c r="AD658" s="31">
        <f t="shared" ref="AD658:AD689" si="187">AC658*$Q658</f>
        <v>0.97739361702127658</v>
      </c>
      <c r="AE658" s="31">
        <f t="shared" ref="AE658:AE689" si="188">AC658*$U658</f>
        <v>0.97739361702127658</v>
      </c>
      <c r="AG658" s="30">
        <f t="shared" si="180"/>
        <v>2427000</v>
      </c>
      <c r="AH658" s="30">
        <f t="shared" si="172"/>
        <v>2.0601565718994645E-3</v>
      </c>
      <c r="AI658" s="31">
        <f t="shared" si="173"/>
        <v>0.30284301606922126</v>
      </c>
      <c r="AJ658" s="31">
        <f t="shared" si="174"/>
        <v>0.30284301606922126</v>
      </c>
      <c r="AK658" s="30">
        <f>IF(W658="si",($S658*'COSTOS DE CREDITOS'!$C$27)/DATA!$G658,"")</f>
        <v>47.07631125553273</v>
      </c>
      <c r="AL658" s="90">
        <f>IF(W658="si",'COSTOS DE CREDITOS'!$C$35,"")</f>
        <v>20.421138461538462</v>
      </c>
      <c r="AM658" s="30">
        <f t="shared" si="181"/>
        <v>307.69230769230774</v>
      </c>
      <c r="AN658" s="30">
        <f t="shared" si="182"/>
        <v>0</v>
      </c>
      <c r="AO658" s="30">
        <f t="shared" si="183"/>
        <v>375.1897574093789</v>
      </c>
      <c r="AP658" s="30">
        <f t="shared" si="184"/>
        <v>928.15024259062102</v>
      </c>
      <c r="AQ658" s="19">
        <f t="shared" si="185"/>
        <v>0.71213209338363059</v>
      </c>
    </row>
    <row r="659" spans="1:43" x14ac:dyDescent="0.2">
      <c r="A659" s="23" t="s">
        <v>5665</v>
      </c>
      <c r="B659" s="6" t="s">
        <v>5671</v>
      </c>
      <c r="C659" s="6" t="s">
        <v>5670</v>
      </c>
      <c r="D659" s="2">
        <v>147280</v>
      </c>
      <c r="E659" s="2">
        <v>147170</v>
      </c>
      <c r="F659" s="3" t="s">
        <v>887</v>
      </c>
      <c r="G659" s="2">
        <v>7</v>
      </c>
      <c r="H659" s="2">
        <v>147306</v>
      </c>
      <c r="I659" s="3" t="s">
        <v>889</v>
      </c>
      <c r="J659" s="15">
        <v>45008</v>
      </c>
      <c r="K659" s="24">
        <v>1116346353</v>
      </c>
      <c r="L659" s="15">
        <v>45012</v>
      </c>
      <c r="M659" s="15">
        <v>45016</v>
      </c>
      <c r="N659" s="15"/>
      <c r="O659" s="26">
        <f>VLOOKUP(D659,quash!A$2:$I$7791,9,FALSE)</f>
        <v>1</v>
      </c>
      <c r="P659" s="7">
        <v>10000</v>
      </c>
      <c r="Q659" s="26">
        <v>147</v>
      </c>
      <c r="R659" s="19">
        <v>7.9000519063170294E-2</v>
      </c>
      <c r="S659" s="26">
        <v>16</v>
      </c>
      <c r="T659" s="7">
        <v>5000</v>
      </c>
      <c r="U659" s="2">
        <v>147</v>
      </c>
      <c r="V659" s="11">
        <v>1303.3399999999999</v>
      </c>
      <c r="W659" s="14" t="s">
        <v>5281</v>
      </c>
      <c r="X659" s="18">
        <v>1</v>
      </c>
      <c r="Y659" s="9">
        <v>5000</v>
      </c>
      <c r="Z659" s="19">
        <f t="shared" si="178"/>
        <v>0</v>
      </c>
      <c r="AA659" s="25">
        <v>1303.3399999999999</v>
      </c>
      <c r="AB659" s="30">
        <f t="shared" si="179"/>
        <v>752000</v>
      </c>
      <c r="AC659" s="30">
        <f t="shared" si="186"/>
        <v>6.648936170212766E-3</v>
      </c>
      <c r="AD659" s="31">
        <f t="shared" si="187"/>
        <v>0.97739361702127658</v>
      </c>
      <c r="AE659" s="31">
        <f t="shared" si="188"/>
        <v>0.97739361702127658</v>
      </c>
      <c r="AG659" s="30">
        <f t="shared" si="180"/>
        <v>2427000</v>
      </c>
      <c r="AH659" s="30">
        <f t="shared" si="172"/>
        <v>2.0601565718994645E-3</v>
      </c>
      <c r="AI659" s="31">
        <f t="shared" si="173"/>
        <v>0.30284301606922126</v>
      </c>
      <c r="AJ659" s="31">
        <f t="shared" si="174"/>
        <v>0.30284301606922126</v>
      </c>
      <c r="AK659" s="30">
        <f>IF(W659="si",($S659*'COSTOS DE CREDITOS'!$C$27)/DATA!$G659,"")</f>
        <v>47.07631125553273</v>
      </c>
      <c r="AL659" s="90">
        <f>IF(W659="si",'COSTOS DE CREDITOS'!$C$35,"")</f>
        <v>20.421138461538462</v>
      </c>
      <c r="AM659" s="30">
        <f t="shared" si="181"/>
        <v>307.69230769230774</v>
      </c>
      <c r="AN659" s="30">
        <f t="shared" si="182"/>
        <v>0</v>
      </c>
      <c r="AO659" s="30">
        <f t="shared" si="183"/>
        <v>375.1897574093789</v>
      </c>
      <c r="AP659" s="30">
        <f t="shared" si="184"/>
        <v>928.15024259062102</v>
      </c>
      <c r="AQ659" s="19">
        <f t="shared" si="185"/>
        <v>0.71213209338363059</v>
      </c>
    </row>
    <row r="660" spans="1:43" x14ac:dyDescent="0.2">
      <c r="A660" s="23" t="s">
        <v>5665</v>
      </c>
      <c r="B660" s="6" t="s">
        <v>5684</v>
      </c>
      <c r="C660" s="6" t="s">
        <v>5667</v>
      </c>
      <c r="D660" s="2">
        <v>146741</v>
      </c>
      <c r="E660" s="2">
        <v>147283</v>
      </c>
      <c r="F660" s="3" t="s">
        <v>880</v>
      </c>
      <c r="G660" s="2">
        <v>7</v>
      </c>
      <c r="H660" s="2">
        <v>147285</v>
      </c>
      <c r="I660" s="3" t="s">
        <v>890</v>
      </c>
      <c r="J660" s="15">
        <v>45002</v>
      </c>
      <c r="K660" s="24">
        <v>1112375922</v>
      </c>
      <c r="L660" s="15">
        <v>45012</v>
      </c>
      <c r="M660" s="15">
        <v>45016</v>
      </c>
      <c r="N660" s="15"/>
      <c r="O660" s="26">
        <f>VLOOKUP(D660,quash!A$2:$I$7791,9,FALSE)</f>
        <v>2</v>
      </c>
      <c r="P660" s="7">
        <v>10000</v>
      </c>
      <c r="Q660" s="26">
        <v>147</v>
      </c>
      <c r="R660" s="19">
        <v>7.9000519063170294E-2</v>
      </c>
      <c r="S660" s="26">
        <v>16</v>
      </c>
      <c r="T660" s="7">
        <v>7000</v>
      </c>
      <c r="U660" s="2">
        <v>142</v>
      </c>
      <c r="V660" s="11">
        <v>1758.65</v>
      </c>
      <c r="W660" s="14" t="s">
        <v>5281</v>
      </c>
      <c r="X660" s="18">
        <v>1</v>
      </c>
      <c r="Y660" s="9">
        <v>7000</v>
      </c>
      <c r="Z660" s="19">
        <f t="shared" si="178"/>
        <v>0</v>
      </c>
      <c r="AA660" s="25">
        <v>1758.65</v>
      </c>
      <c r="AB660" s="30">
        <f t="shared" si="179"/>
        <v>529000</v>
      </c>
      <c r="AC660" s="30">
        <f t="shared" si="186"/>
        <v>1.3232514177693762E-2</v>
      </c>
      <c r="AD660" s="31">
        <f t="shared" si="187"/>
        <v>1.9451795841209829</v>
      </c>
      <c r="AE660" s="31">
        <f t="shared" si="188"/>
        <v>1.8790170132325141</v>
      </c>
      <c r="AG660" s="30">
        <f t="shared" si="180"/>
        <v>1695000</v>
      </c>
      <c r="AH660" s="30">
        <f t="shared" si="172"/>
        <v>4.1297935103244837E-3</v>
      </c>
      <c r="AI660" s="31">
        <f t="shared" si="173"/>
        <v>0.60707964601769915</v>
      </c>
      <c r="AJ660" s="31">
        <f t="shared" si="174"/>
        <v>0.58643067846607666</v>
      </c>
      <c r="AK660" s="30">
        <f>IF(W660="si",($S660*'COSTOS DE CREDITOS'!$C$27)/DATA!$G660,"")</f>
        <v>47.07631125553273</v>
      </c>
      <c r="AL660" s="90">
        <f>IF(W660="si",'COSTOS DE CREDITOS'!$C$35,"")</f>
        <v>20.421138461538462</v>
      </c>
      <c r="AM660" s="30">
        <f t="shared" si="181"/>
        <v>430.76923076923077</v>
      </c>
      <c r="AN660" s="30">
        <f t="shared" si="182"/>
        <v>0</v>
      </c>
      <c r="AO660" s="30">
        <f t="shared" si="183"/>
        <v>498.26668048630199</v>
      </c>
      <c r="AP660" s="30">
        <f t="shared" si="184"/>
        <v>1260.3833195136981</v>
      </c>
      <c r="AQ660" s="19">
        <f t="shared" si="185"/>
        <v>0.71667660962311885</v>
      </c>
    </row>
    <row r="661" spans="1:43" x14ac:dyDescent="0.2">
      <c r="A661" s="23" t="s">
        <v>5665</v>
      </c>
      <c r="B661" s="6" t="s">
        <v>5684</v>
      </c>
      <c r="C661" s="6" t="s">
        <v>5667</v>
      </c>
      <c r="D661" s="2">
        <v>146749</v>
      </c>
      <c r="E661" s="2">
        <v>147283</v>
      </c>
      <c r="F661" s="3" t="s">
        <v>880</v>
      </c>
      <c r="G661" s="2">
        <v>7</v>
      </c>
      <c r="H661" s="2">
        <v>147286</v>
      </c>
      <c r="I661" s="3" t="s">
        <v>891</v>
      </c>
      <c r="J661" s="15">
        <v>45002</v>
      </c>
      <c r="K661" s="24">
        <v>1112395170</v>
      </c>
      <c r="L661" s="15">
        <v>45012</v>
      </c>
      <c r="M661" s="15">
        <v>45016</v>
      </c>
      <c r="N661" s="15"/>
      <c r="O661" s="26">
        <f>VLOOKUP(D661,quash!A$2:$I$7791,9,FALSE)</f>
        <v>2</v>
      </c>
      <c r="P661" s="7">
        <v>10000</v>
      </c>
      <c r="Q661" s="26">
        <v>115</v>
      </c>
      <c r="R661" s="19">
        <v>3.97705569269148E-2</v>
      </c>
      <c r="S661" s="26">
        <v>16</v>
      </c>
      <c r="T661" s="7">
        <v>7000</v>
      </c>
      <c r="U661" s="2">
        <v>142</v>
      </c>
      <c r="V661" s="11">
        <v>1758.65</v>
      </c>
      <c r="W661" s="14" t="s">
        <v>5281</v>
      </c>
      <c r="X661" s="18">
        <v>1</v>
      </c>
      <c r="Y661" s="9">
        <v>7000</v>
      </c>
      <c r="Z661" s="19">
        <f t="shared" si="178"/>
        <v>0</v>
      </c>
      <c r="AA661" s="25">
        <v>1758.65</v>
      </c>
      <c r="AB661" s="30">
        <f t="shared" si="179"/>
        <v>529000</v>
      </c>
      <c r="AC661" s="30">
        <f t="shared" si="186"/>
        <v>1.3232514177693762E-2</v>
      </c>
      <c r="AD661" s="31">
        <f t="shared" si="187"/>
        <v>1.5217391304347825</v>
      </c>
      <c r="AE661" s="31">
        <f t="shared" si="188"/>
        <v>1.8790170132325141</v>
      </c>
      <c r="AG661" s="30">
        <f t="shared" si="180"/>
        <v>1695000</v>
      </c>
      <c r="AH661" s="30">
        <f t="shared" si="172"/>
        <v>4.1297935103244837E-3</v>
      </c>
      <c r="AI661" s="31">
        <f t="shared" si="173"/>
        <v>0.47492625368731561</v>
      </c>
      <c r="AJ661" s="31">
        <f t="shared" si="174"/>
        <v>0.58643067846607666</v>
      </c>
      <c r="AK661" s="30">
        <f>IF(W661="si",($S661*'COSTOS DE CREDITOS'!$C$27)/DATA!$G661,"")</f>
        <v>47.07631125553273</v>
      </c>
      <c r="AL661" s="90">
        <f>IF(W661="si",'COSTOS DE CREDITOS'!$C$35,"")</f>
        <v>20.421138461538462</v>
      </c>
      <c r="AM661" s="30">
        <f t="shared" si="181"/>
        <v>430.76923076923077</v>
      </c>
      <c r="AN661" s="30">
        <f t="shared" si="182"/>
        <v>0</v>
      </c>
      <c r="AO661" s="30">
        <f t="shared" si="183"/>
        <v>498.26668048630199</v>
      </c>
      <c r="AP661" s="30">
        <f t="shared" si="184"/>
        <v>1260.3833195136981</v>
      </c>
      <c r="AQ661" s="19">
        <f t="shared" si="185"/>
        <v>0.71667660962311885</v>
      </c>
    </row>
    <row r="662" spans="1:43" x14ac:dyDescent="0.2">
      <c r="A662" s="23" t="s">
        <v>5665</v>
      </c>
      <c r="B662" s="6" t="s">
        <v>5684</v>
      </c>
      <c r="C662" s="6" t="s">
        <v>5667</v>
      </c>
      <c r="D662" s="2">
        <v>147028</v>
      </c>
      <c r="E662" s="2">
        <v>147283</v>
      </c>
      <c r="F662" s="3" t="s">
        <v>880</v>
      </c>
      <c r="G662" s="2">
        <v>7</v>
      </c>
      <c r="H662" s="2">
        <v>147287</v>
      </c>
      <c r="I662" s="3" t="s">
        <v>892</v>
      </c>
      <c r="J662" s="15">
        <v>45007</v>
      </c>
      <c r="K662" s="24">
        <v>1114778662</v>
      </c>
      <c r="L662" s="15">
        <v>45012</v>
      </c>
      <c r="M662" s="15">
        <v>45016</v>
      </c>
      <c r="N662" s="15"/>
      <c r="O662" s="26">
        <f>VLOOKUP(D662,quash!A$2:$I$7791,9,FALSE)</f>
        <v>1</v>
      </c>
      <c r="P662" s="7">
        <v>11000</v>
      </c>
      <c r="Q662" s="26">
        <v>134</v>
      </c>
      <c r="R662" s="19">
        <v>5.7794490376783518E-2</v>
      </c>
      <c r="S662" s="26">
        <v>16</v>
      </c>
      <c r="T662" s="7">
        <v>7000</v>
      </c>
      <c r="U662" s="2">
        <v>142</v>
      </c>
      <c r="V662" s="11">
        <v>1758.65</v>
      </c>
      <c r="W662" s="14" t="s">
        <v>5281</v>
      </c>
      <c r="X662" s="18">
        <v>1</v>
      </c>
      <c r="Y662" s="9">
        <v>7000</v>
      </c>
      <c r="Z662" s="19">
        <f t="shared" si="178"/>
        <v>0</v>
      </c>
      <c r="AA662" s="25">
        <v>1758.65</v>
      </c>
      <c r="AB662" s="30">
        <f t="shared" si="179"/>
        <v>752000</v>
      </c>
      <c r="AC662" s="30">
        <f t="shared" si="186"/>
        <v>9.3085106382978719E-3</v>
      </c>
      <c r="AD662" s="31">
        <f t="shared" si="187"/>
        <v>1.2473404255319149</v>
      </c>
      <c r="AE662" s="31">
        <f t="shared" si="188"/>
        <v>1.3218085106382977</v>
      </c>
      <c r="AG662" s="30">
        <f t="shared" si="180"/>
        <v>2427000</v>
      </c>
      <c r="AH662" s="30">
        <f t="shared" si="172"/>
        <v>2.88421920065925E-3</v>
      </c>
      <c r="AI662" s="31">
        <f t="shared" si="173"/>
        <v>0.38648537288833951</v>
      </c>
      <c r="AJ662" s="31">
        <f t="shared" si="174"/>
        <v>0.40955912649361348</v>
      </c>
      <c r="AK662" s="30">
        <f>IF(W662="si",($S662*'COSTOS DE CREDITOS'!$C$27)/DATA!$G662,"")</f>
        <v>47.07631125553273</v>
      </c>
      <c r="AL662" s="90">
        <f>IF(W662="si",'COSTOS DE CREDITOS'!$C$35,"")</f>
        <v>20.421138461538462</v>
      </c>
      <c r="AM662" s="30">
        <f t="shared" si="181"/>
        <v>430.76923076923077</v>
      </c>
      <c r="AN662" s="30">
        <f t="shared" si="182"/>
        <v>0</v>
      </c>
      <c r="AO662" s="30">
        <f t="shared" si="183"/>
        <v>498.26668048630199</v>
      </c>
      <c r="AP662" s="30">
        <f t="shared" si="184"/>
        <v>1260.3833195136981</v>
      </c>
      <c r="AQ662" s="19">
        <f t="shared" si="185"/>
        <v>0.71667660962311885</v>
      </c>
    </row>
    <row r="663" spans="1:43" x14ac:dyDescent="0.2">
      <c r="A663" s="23" t="s">
        <v>5665</v>
      </c>
      <c r="B663" s="6" t="s">
        <v>5684</v>
      </c>
      <c r="C663" s="6" t="s">
        <v>5667</v>
      </c>
      <c r="D663" s="2">
        <v>147003</v>
      </c>
      <c r="E663" s="2">
        <v>147283</v>
      </c>
      <c r="F663" s="3" t="s">
        <v>880</v>
      </c>
      <c r="G663" s="2">
        <v>7</v>
      </c>
      <c r="H663" s="2">
        <v>147288</v>
      </c>
      <c r="I663" s="3" t="s">
        <v>893</v>
      </c>
      <c r="J663" s="15">
        <v>45006</v>
      </c>
      <c r="K663" s="24">
        <v>1114531298</v>
      </c>
      <c r="L663" s="15">
        <v>45012</v>
      </c>
      <c r="M663" s="15">
        <v>45016</v>
      </c>
      <c r="N663" s="15"/>
      <c r="O663" s="26">
        <f>VLOOKUP(D663,quash!A$2:$I$7791,9,FALSE)</f>
        <v>3</v>
      </c>
      <c r="P663" s="7">
        <v>10000</v>
      </c>
      <c r="Q663" s="26">
        <v>132</v>
      </c>
      <c r="R663" s="19">
        <v>5.8283715876113903E-2</v>
      </c>
      <c r="S663" s="26">
        <v>16</v>
      </c>
      <c r="T663" s="7">
        <v>7000</v>
      </c>
      <c r="U663" s="2">
        <v>142</v>
      </c>
      <c r="V663" s="11">
        <v>1758.65</v>
      </c>
      <c r="W663" s="14" t="s">
        <v>5281</v>
      </c>
      <c r="X663" s="18">
        <v>1</v>
      </c>
      <c r="Y663" s="9">
        <v>7000</v>
      </c>
      <c r="Z663" s="19">
        <f t="shared" si="178"/>
        <v>0</v>
      </c>
      <c r="AA663" s="25">
        <v>1758.65</v>
      </c>
      <c r="AB663" s="30">
        <f t="shared" si="179"/>
        <v>159000</v>
      </c>
      <c r="AC663" s="30">
        <f t="shared" si="186"/>
        <v>4.40251572327044E-2</v>
      </c>
      <c r="AD663" s="31">
        <f t="shared" si="187"/>
        <v>5.8113207547169807</v>
      </c>
      <c r="AE663" s="31">
        <f t="shared" si="188"/>
        <v>6.2515723270440251</v>
      </c>
      <c r="AG663" s="30">
        <f t="shared" si="180"/>
        <v>778000</v>
      </c>
      <c r="AH663" s="30">
        <f t="shared" si="172"/>
        <v>8.9974293059125968E-3</v>
      </c>
      <c r="AI663" s="31">
        <f t="shared" si="173"/>
        <v>1.1876606683804627</v>
      </c>
      <c r="AJ663" s="31">
        <f t="shared" si="174"/>
        <v>1.2776349614395888</v>
      </c>
      <c r="AK663" s="30">
        <f>IF(W663="si",($S663*'COSTOS DE CREDITOS'!$C$27)/DATA!$G663,"")</f>
        <v>47.07631125553273</v>
      </c>
      <c r="AL663" s="90">
        <f>IF(W663="si",'COSTOS DE CREDITOS'!$C$35,"")</f>
        <v>20.421138461538462</v>
      </c>
      <c r="AM663" s="30">
        <f t="shared" si="181"/>
        <v>430.76923076923077</v>
      </c>
      <c r="AN663" s="30">
        <f t="shared" si="182"/>
        <v>0</v>
      </c>
      <c r="AO663" s="30">
        <f t="shared" si="183"/>
        <v>498.26668048630199</v>
      </c>
      <c r="AP663" s="30">
        <f t="shared" si="184"/>
        <v>1260.3833195136981</v>
      </c>
      <c r="AQ663" s="19">
        <f t="shared" si="185"/>
        <v>0.71667660962311885</v>
      </c>
    </row>
    <row r="664" spans="1:43" x14ac:dyDescent="0.2">
      <c r="A664" s="23" t="s">
        <v>5665</v>
      </c>
      <c r="B664" s="6" t="s">
        <v>5684</v>
      </c>
      <c r="C664" s="6" t="s">
        <v>5667</v>
      </c>
      <c r="D664" s="2">
        <v>147011</v>
      </c>
      <c r="E664" s="2">
        <v>147283</v>
      </c>
      <c r="F664" s="3" t="s">
        <v>880</v>
      </c>
      <c r="G664" s="2">
        <v>7</v>
      </c>
      <c r="H664" s="2">
        <v>147289</v>
      </c>
      <c r="I664" s="3" t="s">
        <v>894</v>
      </c>
      <c r="J664" s="15">
        <v>45006</v>
      </c>
      <c r="K664" s="24">
        <v>1114542704</v>
      </c>
      <c r="L664" s="15">
        <v>45012</v>
      </c>
      <c r="M664" s="15">
        <v>45016</v>
      </c>
      <c r="N664" s="15"/>
      <c r="O664" s="26">
        <f>VLOOKUP(D664,quash!A$2:$I$7791,9,FALSE)</f>
        <v>2</v>
      </c>
      <c r="P664" s="7">
        <v>11000</v>
      </c>
      <c r="Q664" s="26">
        <v>134</v>
      </c>
      <c r="R664" s="19">
        <v>5.7794490376783518E-2</v>
      </c>
      <c r="S664" s="26">
        <v>16</v>
      </c>
      <c r="T664" s="7">
        <v>7000</v>
      </c>
      <c r="U664" s="2">
        <v>142</v>
      </c>
      <c r="V664" s="11">
        <v>1758.65</v>
      </c>
      <c r="W664" s="14" t="s">
        <v>5281</v>
      </c>
      <c r="X664" s="18">
        <v>1</v>
      </c>
      <c r="Y664" s="9">
        <v>7000</v>
      </c>
      <c r="Z664" s="19">
        <f t="shared" si="178"/>
        <v>0</v>
      </c>
      <c r="AA664" s="25">
        <v>1758.65</v>
      </c>
      <c r="AB664" s="30">
        <f t="shared" si="179"/>
        <v>529000</v>
      </c>
      <c r="AC664" s="30">
        <f t="shared" si="186"/>
        <v>1.3232514177693762E-2</v>
      </c>
      <c r="AD664" s="31">
        <f t="shared" si="187"/>
        <v>1.7731568998109641</v>
      </c>
      <c r="AE664" s="31">
        <f t="shared" si="188"/>
        <v>1.8790170132325141</v>
      </c>
      <c r="AG664" s="30">
        <f t="shared" si="180"/>
        <v>1695000</v>
      </c>
      <c r="AH664" s="30">
        <f t="shared" si="172"/>
        <v>4.1297935103244837E-3</v>
      </c>
      <c r="AI664" s="31">
        <f t="shared" si="173"/>
        <v>0.55339233038348079</v>
      </c>
      <c r="AJ664" s="31">
        <f t="shared" si="174"/>
        <v>0.58643067846607666</v>
      </c>
      <c r="AK664" s="30">
        <f>IF(W664="si",($S664*'COSTOS DE CREDITOS'!$C$27)/DATA!$G664,"")</f>
        <v>47.07631125553273</v>
      </c>
      <c r="AL664" s="90">
        <f>IF(W664="si",'COSTOS DE CREDITOS'!$C$35,"")</f>
        <v>20.421138461538462</v>
      </c>
      <c r="AM664" s="30">
        <f t="shared" si="181"/>
        <v>430.76923076923077</v>
      </c>
      <c r="AN664" s="30">
        <f t="shared" si="182"/>
        <v>0</v>
      </c>
      <c r="AO664" s="30">
        <f t="shared" si="183"/>
        <v>498.26668048630199</v>
      </c>
      <c r="AP664" s="30">
        <f t="shared" si="184"/>
        <v>1260.3833195136981</v>
      </c>
      <c r="AQ664" s="19">
        <f t="shared" si="185"/>
        <v>0.71667660962311885</v>
      </c>
    </row>
    <row r="665" spans="1:43" x14ac:dyDescent="0.2">
      <c r="A665" s="23" t="s">
        <v>5665</v>
      </c>
      <c r="B665" s="6" t="s">
        <v>5684</v>
      </c>
      <c r="C665" s="6" t="s">
        <v>5667</v>
      </c>
      <c r="D665" s="2">
        <v>147050</v>
      </c>
      <c r="E665" s="2">
        <v>147283</v>
      </c>
      <c r="F665" s="3" t="s">
        <v>880</v>
      </c>
      <c r="G665" s="2">
        <v>7</v>
      </c>
      <c r="H665" s="2">
        <v>147290</v>
      </c>
      <c r="I665" s="3" t="s">
        <v>895</v>
      </c>
      <c r="J665" s="15">
        <v>45007</v>
      </c>
      <c r="K665" s="24">
        <v>1114844325</v>
      </c>
      <c r="L665" s="15">
        <v>45012</v>
      </c>
      <c r="M665" s="15">
        <v>45016</v>
      </c>
      <c r="N665" s="15"/>
      <c r="O665" s="26">
        <f>VLOOKUP(D665,quash!A$2:$I$7791,9,FALSE)</f>
        <v>1</v>
      </c>
      <c r="P665" s="7">
        <v>10000</v>
      </c>
      <c r="Q665" s="26">
        <v>132</v>
      </c>
      <c r="R665" s="19">
        <v>5.8283715876113903E-2</v>
      </c>
      <c r="S665" s="26">
        <v>16</v>
      </c>
      <c r="T665" s="7">
        <v>7000</v>
      </c>
      <c r="U665" s="2">
        <v>142</v>
      </c>
      <c r="V665" s="11">
        <v>1758.65</v>
      </c>
      <c r="W665" s="14" t="s">
        <v>5281</v>
      </c>
      <c r="X665" s="18">
        <v>1</v>
      </c>
      <c r="Y665" s="9">
        <v>7000</v>
      </c>
      <c r="Z665" s="19">
        <f t="shared" si="178"/>
        <v>0</v>
      </c>
      <c r="AA665" s="25">
        <v>1758.65</v>
      </c>
      <c r="AB665" s="30">
        <f t="shared" si="179"/>
        <v>752000</v>
      </c>
      <c r="AC665" s="30">
        <f t="shared" si="186"/>
        <v>9.3085106382978719E-3</v>
      </c>
      <c r="AD665" s="31">
        <f t="shared" si="187"/>
        <v>1.228723404255319</v>
      </c>
      <c r="AE665" s="31">
        <f t="shared" si="188"/>
        <v>1.3218085106382977</v>
      </c>
      <c r="AG665" s="30">
        <f t="shared" si="180"/>
        <v>2427000</v>
      </c>
      <c r="AH665" s="30">
        <f t="shared" si="172"/>
        <v>2.88421920065925E-3</v>
      </c>
      <c r="AI665" s="31">
        <f t="shared" si="173"/>
        <v>0.38071693448702099</v>
      </c>
      <c r="AJ665" s="31">
        <f t="shared" si="174"/>
        <v>0.40955912649361348</v>
      </c>
      <c r="AK665" s="30">
        <f>IF(W665="si",($S665*'COSTOS DE CREDITOS'!$C$27)/DATA!$G665,"")</f>
        <v>47.07631125553273</v>
      </c>
      <c r="AL665" s="90">
        <f>IF(W665="si",'COSTOS DE CREDITOS'!$C$35,"")</f>
        <v>20.421138461538462</v>
      </c>
      <c r="AM665" s="30">
        <f t="shared" si="181"/>
        <v>430.76923076923077</v>
      </c>
      <c r="AN665" s="30">
        <f t="shared" si="182"/>
        <v>0</v>
      </c>
      <c r="AO665" s="30">
        <f t="shared" si="183"/>
        <v>498.26668048630199</v>
      </c>
      <c r="AP665" s="30">
        <f t="shared" si="184"/>
        <v>1260.3833195136981</v>
      </c>
      <c r="AQ665" s="19">
        <f t="shared" si="185"/>
        <v>0.71667660962311885</v>
      </c>
    </row>
    <row r="666" spans="1:43" x14ac:dyDescent="0.2">
      <c r="A666" s="23" t="s">
        <v>5665</v>
      </c>
      <c r="B666" s="6" t="s">
        <v>5685</v>
      </c>
      <c r="C666" s="6" t="s">
        <v>5680</v>
      </c>
      <c r="D666" s="2">
        <v>146291</v>
      </c>
      <c r="E666" s="2">
        <v>147070</v>
      </c>
      <c r="F666" s="3" t="s">
        <v>896</v>
      </c>
      <c r="G666" s="2">
        <v>6</v>
      </c>
      <c r="H666" s="2">
        <v>147076</v>
      </c>
      <c r="I666" s="3" t="s">
        <v>897</v>
      </c>
      <c r="J666" s="15">
        <v>44999</v>
      </c>
      <c r="K666" s="24">
        <v>1110197094</v>
      </c>
      <c r="L666" s="15">
        <v>45008</v>
      </c>
      <c r="M666" s="15">
        <v>45016</v>
      </c>
      <c r="N666" s="15"/>
      <c r="O666" s="26">
        <f>VLOOKUP(D666,quash!A$2:$I$7791,9,FALSE)</f>
        <v>3</v>
      </c>
      <c r="P666" s="7">
        <v>10000</v>
      </c>
      <c r="Q666" s="26">
        <v>127</v>
      </c>
      <c r="R666" s="19">
        <v>5.24391097594855E-2</v>
      </c>
      <c r="S666" s="93">
        <v>26</v>
      </c>
      <c r="T666" s="7">
        <v>5000</v>
      </c>
      <c r="U666" s="2">
        <v>147</v>
      </c>
      <c r="V666" s="11">
        <v>1303.3399999999999</v>
      </c>
      <c r="W666" s="14" t="s">
        <v>5281</v>
      </c>
      <c r="X666" s="18">
        <v>0.49277118551215987</v>
      </c>
      <c r="Y666" s="9">
        <v>2463.8559275607995</v>
      </c>
      <c r="Z666" s="19">
        <f t="shared" si="178"/>
        <v>-0.50722881448784007</v>
      </c>
      <c r="AA666" s="25">
        <v>642.24839692541843</v>
      </c>
      <c r="AB666" s="30">
        <f t="shared" si="179"/>
        <v>159000</v>
      </c>
      <c r="AC666" s="30">
        <f t="shared" si="186"/>
        <v>3.1446540880503145E-2</v>
      </c>
      <c r="AD666" s="31">
        <f t="shared" si="187"/>
        <v>3.9937106918238992</v>
      </c>
      <c r="AE666" s="31">
        <f t="shared" si="188"/>
        <v>4.6226415094339623</v>
      </c>
      <c r="AG666" s="30">
        <f t="shared" si="180"/>
        <v>778000</v>
      </c>
      <c r="AH666" s="30">
        <f t="shared" si="172"/>
        <v>6.4267352185089976E-3</v>
      </c>
      <c r="AI666" s="31">
        <f t="shared" si="173"/>
        <v>0.81619537275064269</v>
      </c>
      <c r="AJ666" s="31">
        <f t="shared" si="174"/>
        <v>0.94473007712082269</v>
      </c>
      <c r="AK666" s="30">
        <f>IF(W666="si",($S666*'COSTOS DE CREDITOS'!$C$27)/DATA!$G666,"")</f>
        <v>89.248840088614131</v>
      </c>
      <c r="AL666" s="90">
        <f>IF(W666="si",'COSTOS DE CREDITOS'!$C$35,"")</f>
        <v>20.421138461538462</v>
      </c>
      <c r="AM666" s="30">
        <f t="shared" si="181"/>
        <v>500</v>
      </c>
      <c r="AN666" s="30">
        <f t="shared" si="182"/>
        <v>2536.1440724392005</v>
      </c>
      <c r="AO666" s="30">
        <f t="shared" si="183"/>
        <v>3145.8140509893528</v>
      </c>
      <c r="AP666" s="30">
        <f t="shared" si="184"/>
        <v>-2503.5656540639343</v>
      </c>
      <c r="AQ666" s="19">
        <f t="shared" si="185"/>
        <v>-3.898126746674718</v>
      </c>
    </row>
    <row r="667" spans="1:43" x14ac:dyDescent="0.2">
      <c r="A667" s="23" t="s">
        <v>5665</v>
      </c>
      <c r="B667" s="6" t="s">
        <v>5685</v>
      </c>
      <c r="C667" s="6" t="s">
        <v>5680</v>
      </c>
      <c r="D667" s="2">
        <v>146078</v>
      </c>
      <c r="E667" s="2">
        <v>147070</v>
      </c>
      <c r="F667" s="3" t="s">
        <v>896</v>
      </c>
      <c r="G667" s="2">
        <v>6</v>
      </c>
      <c r="H667" s="2">
        <v>147077</v>
      </c>
      <c r="I667" s="3" t="s">
        <v>898</v>
      </c>
      <c r="J667" s="15">
        <v>44998</v>
      </c>
      <c r="K667" s="24">
        <v>1109269567</v>
      </c>
      <c r="L667" s="15">
        <v>45008</v>
      </c>
      <c r="M667" s="15">
        <v>45016</v>
      </c>
      <c r="N667" s="15"/>
      <c r="O667" s="26">
        <f>VLOOKUP(D667,quash!A$2:$I$7791,9,FALSE)</f>
        <v>1</v>
      </c>
      <c r="P667" s="7">
        <v>10000</v>
      </c>
      <c r="Q667" s="26">
        <v>127</v>
      </c>
      <c r="R667" s="19">
        <v>5.24391097594855E-2</v>
      </c>
      <c r="S667" s="93">
        <v>26</v>
      </c>
      <c r="T667" s="7">
        <v>5000</v>
      </c>
      <c r="U667" s="2">
        <v>147</v>
      </c>
      <c r="V667" s="11">
        <v>1303.3399999999999</v>
      </c>
      <c r="W667" s="14" t="s">
        <v>5281</v>
      </c>
      <c r="X667" s="18">
        <v>0.49277118551215987</v>
      </c>
      <c r="Y667" s="9">
        <v>2463.8559275607995</v>
      </c>
      <c r="Z667" s="19">
        <f t="shared" si="178"/>
        <v>-0.50722881448784007</v>
      </c>
      <c r="AA667" s="25">
        <v>642.24839692541843</v>
      </c>
      <c r="AB667" s="30">
        <f t="shared" si="179"/>
        <v>752000</v>
      </c>
      <c r="AC667" s="30">
        <f t="shared" si="186"/>
        <v>6.648936170212766E-3</v>
      </c>
      <c r="AD667" s="31">
        <f t="shared" si="187"/>
        <v>0.84441489361702127</v>
      </c>
      <c r="AE667" s="31">
        <f t="shared" si="188"/>
        <v>0.97739361702127658</v>
      </c>
      <c r="AG667" s="30">
        <f t="shared" si="180"/>
        <v>2427000</v>
      </c>
      <c r="AH667" s="30">
        <f t="shared" si="172"/>
        <v>2.0601565718994645E-3</v>
      </c>
      <c r="AI667" s="31">
        <f t="shared" si="173"/>
        <v>0.261639884631232</v>
      </c>
      <c r="AJ667" s="31">
        <f t="shared" si="174"/>
        <v>0.30284301606922126</v>
      </c>
      <c r="AK667" s="30">
        <f>IF(W667="si",($S667*'COSTOS DE CREDITOS'!$C$27)/DATA!$G667,"")</f>
        <v>89.248840088614131</v>
      </c>
      <c r="AL667" s="90">
        <f>IF(W667="si",'COSTOS DE CREDITOS'!$C$35,"")</f>
        <v>20.421138461538462</v>
      </c>
      <c r="AM667" s="30">
        <f t="shared" si="181"/>
        <v>500</v>
      </c>
      <c r="AN667" s="30">
        <f t="shared" si="182"/>
        <v>2536.1440724392005</v>
      </c>
      <c r="AO667" s="30">
        <f t="shared" si="183"/>
        <v>3145.8140509893528</v>
      </c>
      <c r="AP667" s="30">
        <f t="shared" si="184"/>
        <v>-2503.5656540639343</v>
      </c>
      <c r="AQ667" s="19">
        <f t="shared" si="185"/>
        <v>-3.898126746674718</v>
      </c>
    </row>
    <row r="668" spans="1:43" x14ac:dyDescent="0.2">
      <c r="A668" s="23" t="s">
        <v>5665</v>
      </c>
      <c r="B668" s="6" t="s">
        <v>5672</v>
      </c>
      <c r="C668" s="6" t="s">
        <v>5667</v>
      </c>
      <c r="D668" s="2">
        <v>147083</v>
      </c>
      <c r="E668" s="2">
        <v>147307</v>
      </c>
      <c r="F668" s="3" t="s">
        <v>899</v>
      </c>
      <c r="G668" s="2">
        <v>7</v>
      </c>
      <c r="H668" s="2">
        <v>147316</v>
      </c>
      <c r="I668" s="3" t="s">
        <v>900</v>
      </c>
      <c r="J668" s="15" t="s">
        <v>5688</v>
      </c>
      <c r="K668" s="24" t="s">
        <v>5688</v>
      </c>
      <c r="L668" s="15">
        <v>45012</v>
      </c>
      <c r="M668" s="15">
        <v>45016</v>
      </c>
      <c r="N668" s="15"/>
      <c r="O668" s="26">
        <f>VLOOKUP(D668,quash!A$2:$I$7791,9,FALSE)</f>
        <v>4</v>
      </c>
      <c r="P668" s="7">
        <v>11000</v>
      </c>
      <c r="Q668" s="26">
        <v>119</v>
      </c>
      <c r="R668" s="19">
        <v>4.4808469477509841E-2</v>
      </c>
      <c r="S668" s="26">
        <v>16</v>
      </c>
      <c r="T668" s="7">
        <v>5000</v>
      </c>
      <c r="U668" s="2">
        <v>147</v>
      </c>
      <c r="V668" s="11">
        <v>1303.3399999999999</v>
      </c>
      <c r="W668" s="14" t="s">
        <v>5281</v>
      </c>
      <c r="X668" s="18">
        <v>1</v>
      </c>
      <c r="Y668" s="9">
        <v>5000</v>
      </c>
      <c r="Z668" s="19">
        <f t="shared" si="178"/>
        <v>0</v>
      </c>
      <c r="AA668" s="25">
        <v>1303.3399999999999</v>
      </c>
      <c r="AB668" s="30">
        <f t="shared" si="179"/>
        <v>225000</v>
      </c>
      <c r="AC668" s="30">
        <f t="shared" si="186"/>
        <v>2.2222222222222223E-2</v>
      </c>
      <c r="AD668" s="31">
        <f t="shared" si="187"/>
        <v>2.6444444444444444</v>
      </c>
      <c r="AE668" s="31">
        <f t="shared" si="188"/>
        <v>3.2666666666666666</v>
      </c>
      <c r="AG668" s="30">
        <f t="shared" si="180"/>
        <v>927000</v>
      </c>
      <c r="AH668" s="30">
        <f t="shared" si="172"/>
        <v>5.3937432578209281E-3</v>
      </c>
      <c r="AI668" s="31">
        <f t="shared" si="173"/>
        <v>0.64185544768069047</v>
      </c>
      <c r="AJ668" s="31">
        <f t="shared" si="174"/>
        <v>0.79288025889967639</v>
      </c>
      <c r="AK668" s="30">
        <f>IF(W668="si",($S668*'COSTOS DE CREDITOS'!$C$27)/DATA!$G668,"")</f>
        <v>47.07631125553273</v>
      </c>
      <c r="AL668" s="90">
        <f>IF(W668="si",'COSTOS DE CREDITOS'!$C$35,"")</f>
        <v>20.421138461538462</v>
      </c>
      <c r="AM668" s="30">
        <f t="shared" si="181"/>
        <v>307.69230769230774</v>
      </c>
      <c r="AN668" s="30">
        <f t="shared" si="182"/>
        <v>0</v>
      </c>
      <c r="AO668" s="30">
        <f t="shared" si="183"/>
        <v>375.1897574093789</v>
      </c>
      <c r="AP668" s="30">
        <f t="shared" si="184"/>
        <v>928.15024259062102</v>
      </c>
      <c r="AQ668" s="19">
        <f t="shared" si="185"/>
        <v>0.71213209338363059</v>
      </c>
    </row>
    <row r="669" spans="1:43" x14ac:dyDescent="0.2">
      <c r="A669" s="23" t="s">
        <v>5665</v>
      </c>
      <c r="B669" s="6" t="s">
        <v>5679</v>
      </c>
      <c r="C669" s="6" t="s">
        <v>5680</v>
      </c>
      <c r="D669" s="2">
        <v>137387</v>
      </c>
      <c r="E669" s="2">
        <v>147293</v>
      </c>
      <c r="F669" s="3" t="s">
        <v>901</v>
      </c>
      <c r="G669" s="2">
        <v>6</v>
      </c>
      <c r="H669" s="2">
        <v>147300</v>
      </c>
      <c r="I669" s="3" t="s">
        <v>902</v>
      </c>
      <c r="J669" s="15" t="s">
        <v>5688</v>
      </c>
      <c r="K669" s="24" t="s">
        <v>5688</v>
      </c>
      <c r="L669" s="15">
        <v>45012</v>
      </c>
      <c r="M669" s="15">
        <v>45016</v>
      </c>
      <c r="N669" s="15"/>
      <c r="O669" s="26">
        <f>VLOOKUP(D669,quash!A$2:$I$7791,9,FALSE)</f>
        <v>2</v>
      </c>
      <c r="P669" s="7">
        <v>5000</v>
      </c>
      <c r="Q669" s="26">
        <v>147</v>
      </c>
      <c r="R669" s="19">
        <v>0.11226939921536</v>
      </c>
      <c r="S669" s="93">
        <v>26</v>
      </c>
      <c r="T669" s="7">
        <v>6000</v>
      </c>
      <c r="U669" s="2">
        <v>142</v>
      </c>
      <c r="V669" s="11">
        <v>1503.37</v>
      </c>
      <c r="W669" s="14" t="s">
        <v>5281</v>
      </c>
      <c r="X669" s="18">
        <v>0.64717507415218301</v>
      </c>
      <c r="Y669" s="9">
        <v>3883.0504449130981</v>
      </c>
      <c r="Z669" s="19">
        <f t="shared" si="178"/>
        <v>-0.35282492584781699</v>
      </c>
      <c r="AA669" s="25">
        <v>972.94359122816729</v>
      </c>
      <c r="AB669" s="30">
        <f t="shared" si="179"/>
        <v>529000</v>
      </c>
      <c r="AC669" s="30">
        <f t="shared" si="186"/>
        <v>1.1342155009451797E-2</v>
      </c>
      <c r="AD669" s="31">
        <f t="shared" si="187"/>
        <v>1.6672967863894141</v>
      </c>
      <c r="AE669" s="31">
        <f t="shared" si="188"/>
        <v>1.6105860113421551</v>
      </c>
      <c r="AG669" s="30">
        <f t="shared" si="180"/>
        <v>1695000</v>
      </c>
      <c r="AH669" s="30">
        <f t="shared" si="172"/>
        <v>3.5398230088495575E-3</v>
      </c>
      <c r="AI669" s="31">
        <f t="shared" si="173"/>
        <v>0.52035398230088492</v>
      </c>
      <c r="AJ669" s="31">
        <f t="shared" si="174"/>
        <v>0.50265486725663711</v>
      </c>
      <c r="AK669" s="30">
        <f>IF(W669="si",($S669*'COSTOS DE CREDITOS'!$C$27)/DATA!$G669,"")</f>
        <v>89.248840088614131</v>
      </c>
      <c r="AL669" s="90">
        <f>IF(W669="si",'COSTOS DE CREDITOS'!$C$35,"")</f>
        <v>20.421138461538462</v>
      </c>
      <c r="AM669" s="30">
        <f t="shared" si="181"/>
        <v>600</v>
      </c>
      <c r="AN669" s="30">
        <f t="shared" si="182"/>
        <v>2116.9495550869019</v>
      </c>
      <c r="AO669" s="30">
        <f t="shared" si="183"/>
        <v>2826.6195336370547</v>
      </c>
      <c r="AP669" s="30">
        <f t="shared" si="184"/>
        <v>-1853.6759424088873</v>
      </c>
      <c r="AQ669" s="19">
        <f t="shared" si="185"/>
        <v>-1.9052244745956473</v>
      </c>
    </row>
    <row r="670" spans="1:43" x14ac:dyDescent="0.2">
      <c r="A670" s="23" t="s">
        <v>5665</v>
      </c>
      <c r="B670" s="6" t="s">
        <v>5666</v>
      </c>
      <c r="C670" s="6" t="s">
        <v>5667</v>
      </c>
      <c r="D670" s="2">
        <v>147098</v>
      </c>
      <c r="E670" s="2">
        <v>147232</v>
      </c>
      <c r="F670" s="3" t="s">
        <v>903</v>
      </c>
      <c r="G670" s="2">
        <v>7</v>
      </c>
      <c r="H670" s="2">
        <v>147267</v>
      </c>
      <c r="I670" s="3" t="s">
        <v>904</v>
      </c>
      <c r="J670" s="15">
        <v>45007</v>
      </c>
      <c r="K670" s="24">
        <v>1115025186</v>
      </c>
      <c r="L670" s="15">
        <v>45012</v>
      </c>
      <c r="M670" s="15">
        <v>45016</v>
      </c>
      <c r="N670" s="15"/>
      <c r="O670" s="26">
        <f>VLOOKUP(D670,quash!A$2:$I$7791,9,FALSE)</f>
        <v>4</v>
      </c>
      <c r="P670" s="7">
        <v>15000</v>
      </c>
      <c r="Q670" s="26">
        <v>113</v>
      </c>
      <c r="R670" s="19">
        <v>3.373427512292651E-2</v>
      </c>
      <c r="S670" s="93">
        <v>26</v>
      </c>
      <c r="T670" s="7">
        <v>6000</v>
      </c>
      <c r="U670" s="2">
        <v>142</v>
      </c>
      <c r="V670" s="11">
        <v>1503.37</v>
      </c>
      <c r="W670" s="14" t="s">
        <v>5281</v>
      </c>
      <c r="X670" s="18">
        <v>0.90906723774402898</v>
      </c>
      <c r="Y670" s="9">
        <v>5454.4034264641741</v>
      </c>
      <c r="Z670" s="19">
        <f t="shared" si="178"/>
        <v>-9.0932762255971022E-2</v>
      </c>
      <c r="AA670" s="25">
        <v>1366.6644132072408</v>
      </c>
      <c r="AB670" s="30">
        <f t="shared" si="179"/>
        <v>225000</v>
      </c>
      <c r="AC670" s="30">
        <f t="shared" si="186"/>
        <v>2.6666666666666668E-2</v>
      </c>
      <c r="AD670" s="31">
        <f t="shared" si="187"/>
        <v>3.0133333333333336</v>
      </c>
      <c r="AE670" s="31">
        <f t="shared" si="188"/>
        <v>3.7866666666666671</v>
      </c>
      <c r="AG670" s="30">
        <f t="shared" si="180"/>
        <v>927000</v>
      </c>
      <c r="AH670" s="30">
        <f t="shared" si="172"/>
        <v>6.4724919093851136E-3</v>
      </c>
      <c r="AI670" s="31">
        <f t="shared" si="173"/>
        <v>0.73139158576051788</v>
      </c>
      <c r="AJ670" s="31">
        <f t="shared" si="174"/>
        <v>0.91909385113268616</v>
      </c>
      <c r="AK670" s="30">
        <f>IF(W670="si",($S670*'COSTOS DE CREDITOS'!$C$27)/DATA!$G670,"")</f>
        <v>76.499005790240673</v>
      </c>
      <c r="AL670" s="90">
        <f>IF(W670="si",'COSTOS DE CREDITOS'!$C$35,"")</f>
        <v>20.421138461538462</v>
      </c>
      <c r="AM670" s="30">
        <f t="shared" si="181"/>
        <v>600</v>
      </c>
      <c r="AN670" s="30">
        <f t="shared" si="182"/>
        <v>545.59657353582588</v>
      </c>
      <c r="AO670" s="30">
        <f t="shared" si="183"/>
        <v>1242.5167177876051</v>
      </c>
      <c r="AP670" s="30">
        <f t="shared" si="184"/>
        <v>124.14769541963574</v>
      </c>
      <c r="AQ670" s="19">
        <f t="shared" si="185"/>
        <v>9.0839926919799002E-2</v>
      </c>
    </row>
    <row r="671" spans="1:43" x14ac:dyDescent="0.2">
      <c r="A671" s="23" t="s">
        <v>5665</v>
      </c>
      <c r="B671" s="6" t="s">
        <v>5672</v>
      </c>
      <c r="C671" s="6" t="s">
        <v>5667</v>
      </c>
      <c r="D671" s="2">
        <v>146779</v>
      </c>
      <c r="E671" s="2">
        <v>147366</v>
      </c>
      <c r="F671" s="3" t="s">
        <v>885</v>
      </c>
      <c r="G671" s="2">
        <v>7</v>
      </c>
      <c r="H671" s="2">
        <v>147368</v>
      </c>
      <c r="I671" s="3" t="s">
        <v>905</v>
      </c>
      <c r="J671" s="15">
        <v>45002</v>
      </c>
      <c r="K671" s="24">
        <v>1112602825</v>
      </c>
      <c r="L671" s="15">
        <v>45012</v>
      </c>
      <c r="M671" s="15">
        <v>45016</v>
      </c>
      <c r="N671" s="15"/>
      <c r="O671" s="26">
        <f>VLOOKUP(D671,quash!A$2:$I$7791,9,FALSE)</f>
        <v>1</v>
      </c>
      <c r="P671" s="7">
        <v>10000</v>
      </c>
      <c r="Q671" s="26">
        <v>127</v>
      </c>
      <c r="R671" s="19">
        <v>5.24391097594855E-2</v>
      </c>
      <c r="S671" s="26">
        <v>16</v>
      </c>
      <c r="T671" s="7">
        <v>8000</v>
      </c>
      <c r="U671" s="2">
        <v>142</v>
      </c>
      <c r="V671" s="11">
        <v>2013.74</v>
      </c>
      <c r="W671" s="14" t="s">
        <v>5281</v>
      </c>
      <c r="X671" s="18">
        <v>1</v>
      </c>
      <c r="Y671" s="9">
        <v>8000</v>
      </c>
      <c r="Z671" s="19">
        <f t="shared" si="178"/>
        <v>0</v>
      </c>
      <c r="AA671" s="25">
        <v>2013.74</v>
      </c>
      <c r="AB671" s="30">
        <f t="shared" si="179"/>
        <v>752000</v>
      </c>
      <c r="AC671" s="30">
        <f t="shared" si="186"/>
        <v>1.0638297872340425E-2</v>
      </c>
      <c r="AD671" s="31">
        <f t="shared" si="187"/>
        <v>1.3510638297872339</v>
      </c>
      <c r="AE671" s="31">
        <f t="shared" si="188"/>
        <v>1.5106382978723405</v>
      </c>
      <c r="AG671" s="30">
        <f t="shared" si="180"/>
        <v>2427000</v>
      </c>
      <c r="AH671" s="30">
        <f t="shared" si="172"/>
        <v>3.296250515039143E-3</v>
      </c>
      <c r="AI671" s="31">
        <f t="shared" si="173"/>
        <v>0.41862381540997118</v>
      </c>
      <c r="AJ671" s="31">
        <f t="shared" si="174"/>
        <v>0.4680675731355583</v>
      </c>
      <c r="AK671" s="30">
        <f>IF(W671="si",($S671*'COSTOS DE CREDITOS'!$C$27)/DATA!$G671,"")</f>
        <v>47.07631125553273</v>
      </c>
      <c r="AL671" s="90">
        <f>IF(W671="si",'COSTOS DE CREDITOS'!$C$35,"")</f>
        <v>20.421138461538462</v>
      </c>
      <c r="AM671" s="30">
        <f t="shared" si="181"/>
        <v>492.30769230769232</v>
      </c>
      <c r="AN671" s="30">
        <f t="shared" si="182"/>
        <v>0</v>
      </c>
      <c r="AO671" s="30">
        <f t="shared" si="183"/>
        <v>559.80514202476354</v>
      </c>
      <c r="AP671" s="30">
        <f t="shared" si="184"/>
        <v>1453.9348579752364</v>
      </c>
      <c r="AQ671" s="19">
        <f t="shared" si="185"/>
        <v>0.72200723925394361</v>
      </c>
    </row>
    <row r="672" spans="1:43" x14ac:dyDescent="0.2">
      <c r="A672" s="23" t="s">
        <v>5665</v>
      </c>
      <c r="B672" s="6" t="s">
        <v>5672</v>
      </c>
      <c r="C672" s="6" t="s">
        <v>5667</v>
      </c>
      <c r="D672" s="2">
        <v>146250</v>
      </c>
      <c r="E672" s="2">
        <v>147366</v>
      </c>
      <c r="F672" s="3" t="s">
        <v>885</v>
      </c>
      <c r="G672" s="2">
        <v>7</v>
      </c>
      <c r="H672" s="2">
        <v>147369</v>
      </c>
      <c r="I672" s="3" t="s">
        <v>906</v>
      </c>
      <c r="J672" s="15">
        <v>44999</v>
      </c>
      <c r="K672" s="24">
        <v>1110079085</v>
      </c>
      <c r="L672" s="15">
        <v>45012</v>
      </c>
      <c r="M672" s="15">
        <v>45016</v>
      </c>
      <c r="N672" s="15"/>
      <c r="O672" s="26">
        <f>VLOOKUP(D672,quash!A$2:$I$7791,9,FALSE)</f>
        <v>2</v>
      </c>
      <c r="P672" s="7">
        <v>10000</v>
      </c>
      <c r="Q672" s="26">
        <v>132</v>
      </c>
      <c r="R672" s="19">
        <v>5.8283715876113903E-2</v>
      </c>
      <c r="S672" s="26">
        <v>16</v>
      </c>
      <c r="T672" s="7">
        <v>9000</v>
      </c>
      <c r="U672" s="2">
        <v>142</v>
      </c>
      <c r="V672" s="11">
        <v>2255.2800000000002</v>
      </c>
      <c r="W672" s="14" t="s">
        <v>5281</v>
      </c>
      <c r="X672" s="18">
        <v>1</v>
      </c>
      <c r="Y672" s="9">
        <v>9000</v>
      </c>
      <c r="Z672" s="19">
        <f t="shared" si="178"/>
        <v>0</v>
      </c>
      <c r="AA672" s="25">
        <v>2255.2800000000002</v>
      </c>
      <c r="AB672" s="30">
        <f t="shared" si="179"/>
        <v>529000</v>
      </c>
      <c r="AC672" s="30">
        <f t="shared" si="186"/>
        <v>1.7013232514177693E-2</v>
      </c>
      <c r="AD672" s="31">
        <f t="shared" si="187"/>
        <v>2.2457466918714557</v>
      </c>
      <c r="AE672" s="31">
        <f t="shared" si="188"/>
        <v>2.4158790170132325</v>
      </c>
      <c r="AG672" s="30">
        <f t="shared" si="180"/>
        <v>1695000</v>
      </c>
      <c r="AH672" s="30">
        <f t="shared" si="172"/>
        <v>5.3097345132743362E-3</v>
      </c>
      <c r="AI672" s="31">
        <f t="shared" si="173"/>
        <v>0.70088495575221232</v>
      </c>
      <c r="AJ672" s="31">
        <f t="shared" si="174"/>
        <v>0.75398230088495577</v>
      </c>
      <c r="AK672" s="30">
        <f>IF(W672="si",($S672*'COSTOS DE CREDITOS'!$C$27)/DATA!$G672,"")</f>
        <v>47.07631125553273</v>
      </c>
      <c r="AL672" s="90">
        <f>IF(W672="si",'COSTOS DE CREDITOS'!$C$35,"")</f>
        <v>20.421138461538462</v>
      </c>
      <c r="AM672" s="30">
        <f t="shared" si="181"/>
        <v>553.84615384615392</v>
      </c>
      <c r="AN672" s="30">
        <f t="shared" si="182"/>
        <v>0</v>
      </c>
      <c r="AO672" s="30">
        <f t="shared" si="183"/>
        <v>621.34360356322509</v>
      </c>
      <c r="AP672" s="30">
        <f t="shared" si="184"/>
        <v>1633.9363964367751</v>
      </c>
      <c r="AQ672" s="19">
        <f t="shared" si="185"/>
        <v>0.72449380850128364</v>
      </c>
    </row>
    <row r="673" spans="1:43" x14ac:dyDescent="0.2">
      <c r="A673" s="23" t="s">
        <v>5665</v>
      </c>
      <c r="B673" s="6" t="s">
        <v>5672</v>
      </c>
      <c r="C673" s="6" t="s">
        <v>5667</v>
      </c>
      <c r="D673" s="2">
        <v>146742</v>
      </c>
      <c r="E673" s="2">
        <v>147366</v>
      </c>
      <c r="F673" s="3" t="s">
        <v>885</v>
      </c>
      <c r="G673" s="2">
        <v>7</v>
      </c>
      <c r="H673" s="2">
        <v>147370</v>
      </c>
      <c r="I673" s="3" t="s">
        <v>907</v>
      </c>
      <c r="J673" s="15">
        <v>45002</v>
      </c>
      <c r="K673" s="24">
        <v>1112376934</v>
      </c>
      <c r="L673" s="15">
        <v>45012</v>
      </c>
      <c r="M673" s="15">
        <v>45016</v>
      </c>
      <c r="N673" s="15"/>
      <c r="O673" s="26">
        <f>VLOOKUP(D673,quash!A$2:$I$7791,9,FALSE)</f>
        <v>2</v>
      </c>
      <c r="P673" s="7">
        <v>10000</v>
      </c>
      <c r="Q673" s="26">
        <v>127</v>
      </c>
      <c r="R673" s="19">
        <v>5.24391097594855E-2</v>
      </c>
      <c r="S673" s="26">
        <v>16</v>
      </c>
      <c r="T673" s="7">
        <v>9000</v>
      </c>
      <c r="U673" s="2">
        <v>142</v>
      </c>
      <c r="V673" s="11">
        <v>2255.2800000000002</v>
      </c>
      <c r="W673" s="14" t="s">
        <v>5281</v>
      </c>
      <c r="X673" s="18">
        <v>1</v>
      </c>
      <c r="Y673" s="9">
        <v>9000</v>
      </c>
      <c r="Z673" s="19">
        <f t="shared" si="178"/>
        <v>0</v>
      </c>
      <c r="AA673" s="25">
        <v>2255.2800000000002</v>
      </c>
      <c r="AB673" s="30">
        <f t="shared" si="179"/>
        <v>529000</v>
      </c>
      <c r="AC673" s="30">
        <f t="shared" si="186"/>
        <v>1.7013232514177693E-2</v>
      </c>
      <c r="AD673" s="31">
        <f t="shared" si="187"/>
        <v>2.1606805293005671</v>
      </c>
      <c r="AE673" s="31">
        <f t="shared" si="188"/>
        <v>2.4158790170132325</v>
      </c>
      <c r="AG673" s="30">
        <f t="shared" si="180"/>
        <v>1695000</v>
      </c>
      <c r="AH673" s="30">
        <f t="shared" si="172"/>
        <v>5.3097345132743362E-3</v>
      </c>
      <c r="AI673" s="31">
        <f t="shared" si="173"/>
        <v>0.67433628318584071</v>
      </c>
      <c r="AJ673" s="31">
        <f t="shared" si="174"/>
        <v>0.75398230088495577</v>
      </c>
      <c r="AK673" s="30">
        <f>IF(W673="si",($S673*'COSTOS DE CREDITOS'!$C$27)/DATA!$G673,"")</f>
        <v>47.07631125553273</v>
      </c>
      <c r="AL673" s="90">
        <f>IF(W673="si",'COSTOS DE CREDITOS'!$C$35,"")</f>
        <v>20.421138461538462</v>
      </c>
      <c r="AM673" s="30">
        <f t="shared" si="181"/>
        <v>553.84615384615392</v>
      </c>
      <c r="AN673" s="30">
        <f t="shared" si="182"/>
        <v>0</v>
      </c>
      <c r="AO673" s="30">
        <f t="shared" si="183"/>
        <v>621.34360356322509</v>
      </c>
      <c r="AP673" s="30">
        <f t="shared" si="184"/>
        <v>1633.9363964367751</v>
      </c>
      <c r="AQ673" s="19">
        <f t="shared" si="185"/>
        <v>0.72449380850128364</v>
      </c>
    </row>
    <row r="674" spans="1:43" x14ac:dyDescent="0.2">
      <c r="A674" s="23" t="s">
        <v>5665</v>
      </c>
      <c r="B674" s="6" t="s">
        <v>5672</v>
      </c>
      <c r="C674" s="6" t="s">
        <v>5667</v>
      </c>
      <c r="D674" s="2">
        <v>146321</v>
      </c>
      <c r="E674" s="2">
        <v>147366</v>
      </c>
      <c r="F674" s="3" t="s">
        <v>885</v>
      </c>
      <c r="G674" s="2">
        <v>7</v>
      </c>
      <c r="H674" s="2">
        <v>147371</v>
      </c>
      <c r="I674" s="3" t="s">
        <v>908</v>
      </c>
      <c r="J674" s="15">
        <v>44999</v>
      </c>
      <c r="K674" s="24">
        <v>1110314033</v>
      </c>
      <c r="L674" s="15">
        <v>45012</v>
      </c>
      <c r="M674" s="15">
        <v>45016</v>
      </c>
      <c r="N674" s="15"/>
      <c r="O674" s="26">
        <f>VLOOKUP(D674,quash!A$2:$I$7791,9,FALSE)</f>
        <v>2</v>
      </c>
      <c r="P674" s="7">
        <v>10000</v>
      </c>
      <c r="Q674" s="26">
        <v>127</v>
      </c>
      <c r="R674" s="19">
        <v>5.24391097594855E-2</v>
      </c>
      <c r="S674" s="26">
        <v>16</v>
      </c>
      <c r="T674" s="7">
        <v>5000</v>
      </c>
      <c r="U674" s="2">
        <v>147</v>
      </c>
      <c r="V674" s="11">
        <v>1303.3399999999999</v>
      </c>
      <c r="W674" s="14" t="s">
        <v>5281</v>
      </c>
      <c r="X674" s="18">
        <v>1</v>
      </c>
      <c r="Y674" s="9">
        <v>5000</v>
      </c>
      <c r="Z674" s="19">
        <f t="shared" si="178"/>
        <v>0</v>
      </c>
      <c r="AA674" s="25">
        <v>1303.3399999999999</v>
      </c>
      <c r="AB674" s="30">
        <f t="shared" si="179"/>
        <v>529000</v>
      </c>
      <c r="AC674" s="30">
        <f t="shared" si="186"/>
        <v>9.4517958412098299E-3</v>
      </c>
      <c r="AD674" s="31">
        <f t="shared" si="187"/>
        <v>1.2003780718336483</v>
      </c>
      <c r="AE674" s="31">
        <f t="shared" si="188"/>
        <v>1.3894139886578449</v>
      </c>
      <c r="AG674" s="30">
        <f t="shared" si="180"/>
        <v>1695000</v>
      </c>
      <c r="AH674" s="30">
        <f t="shared" si="172"/>
        <v>2.9498525073746312E-3</v>
      </c>
      <c r="AI674" s="31">
        <f t="shared" si="173"/>
        <v>0.37463126843657818</v>
      </c>
      <c r="AJ674" s="31">
        <f t="shared" si="174"/>
        <v>0.4336283185840708</v>
      </c>
      <c r="AK674" s="30">
        <f>IF(W674="si",($S674*'COSTOS DE CREDITOS'!$C$27)/DATA!$G674,"")</f>
        <v>47.07631125553273</v>
      </c>
      <c r="AL674" s="90">
        <f>IF(W674="si",'COSTOS DE CREDITOS'!$C$35,"")</f>
        <v>20.421138461538462</v>
      </c>
      <c r="AM674" s="30">
        <f t="shared" si="181"/>
        <v>307.69230769230774</v>
      </c>
      <c r="AN674" s="30">
        <f t="shared" si="182"/>
        <v>0</v>
      </c>
      <c r="AO674" s="30">
        <f t="shared" si="183"/>
        <v>375.1897574093789</v>
      </c>
      <c r="AP674" s="30">
        <f t="shared" si="184"/>
        <v>928.15024259062102</v>
      </c>
      <c r="AQ674" s="19">
        <f t="shared" si="185"/>
        <v>0.71213209338363059</v>
      </c>
    </row>
    <row r="675" spans="1:43" x14ac:dyDescent="0.2">
      <c r="A675" s="23" t="s">
        <v>5665</v>
      </c>
      <c r="B675" s="6" t="s">
        <v>5672</v>
      </c>
      <c r="C675" s="6" t="s">
        <v>5667</v>
      </c>
      <c r="D675" s="2">
        <v>146489</v>
      </c>
      <c r="E675" s="2">
        <v>147366</v>
      </c>
      <c r="F675" s="3" t="s">
        <v>885</v>
      </c>
      <c r="G675" s="2">
        <v>7</v>
      </c>
      <c r="H675" s="2">
        <v>147372</v>
      </c>
      <c r="I675" s="3" t="s">
        <v>909</v>
      </c>
      <c r="J675" s="15">
        <v>45000</v>
      </c>
      <c r="K675" s="24">
        <v>1110875318</v>
      </c>
      <c r="L675" s="15">
        <v>45012</v>
      </c>
      <c r="M675" s="15">
        <v>45016</v>
      </c>
      <c r="N675" s="15"/>
      <c r="O675" s="26">
        <f>VLOOKUP(D675,quash!A$2:$I$7791,9,FALSE)</f>
        <v>1</v>
      </c>
      <c r="P675" s="7">
        <v>10000</v>
      </c>
      <c r="Q675" s="26">
        <v>127</v>
      </c>
      <c r="R675" s="19">
        <v>5.24391097594855E-2</v>
      </c>
      <c r="S675" s="26">
        <v>16</v>
      </c>
      <c r="T675" s="7">
        <v>10000</v>
      </c>
      <c r="U675" s="2">
        <v>142</v>
      </c>
      <c r="V675" s="11">
        <v>2510.34</v>
      </c>
      <c r="W675" s="14" t="s">
        <v>5281</v>
      </c>
      <c r="X675" s="18">
        <v>1</v>
      </c>
      <c r="Y675" s="9">
        <v>10000</v>
      </c>
      <c r="Z675" s="19">
        <f t="shared" si="178"/>
        <v>0</v>
      </c>
      <c r="AA675" s="25">
        <v>2510.34</v>
      </c>
      <c r="AB675" s="30">
        <f t="shared" si="179"/>
        <v>752000</v>
      </c>
      <c r="AC675" s="30">
        <f t="shared" si="186"/>
        <v>1.3297872340425532E-2</v>
      </c>
      <c r="AD675" s="31">
        <f t="shared" si="187"/>
        <v>1.6888297872340425</v>
      </c>
      <c r="AE675" s="31">
        <f t="shared" si="188"/>
        <v>1.8882978723404256</v>
      </c>
      <c r="AG675" s="30">
        <f t="shared" si="180"/>
        <v>2427000</v>
      </c>
      <c r="AH675" s="30">
        <f t="shared" si="172"/>
        <v>4.1203131437989289E-3</v>
      </c>
      <c r="AI675" s="31">
        <f t="shared" si="173"/>
        <v>0.523279769262464</v>
      </c>
      <c r="AJ675" s="31">
        <f t="shared" si="174"/>
        <v>0.58508446641944789</v>
      </c>
      <c r="AK675" s="30">
        <f>IF(W675="si",($S675*'COSTOS DE CREDITOS'!$C$27)/DATA!$G675,"")</f>
        <v>47.07631125553273</v>
      </c>
      <c r="AL675" s="90">
        <f>IF(W675="si",'COSTOS DE CREDITOS'!$C$35,"")</f>
        <v>20.421138461538462</v>
      </c>
      <c r="AM675" s="30">
        <f t="shared" si="181"/>
        <v>615.38461538461547</v>
      </c>
      <c r="AN675" s="30">
        <f t="shared" si="182"/>
        <v>0</v>
      </c>
      <c r="AO675" s="30">
        <f t="shared" si="183"/>
        <v>682.88206510168663</v>
      </c>
      <c r="AP675" s="30">
        <f t="shared" si="184"/>
        <v>1827.4579348983134</v>
      </c>
      <c r="AQ675" s="19">
        <f t="shared" si="185"/>
        <v>0.72797228060673591</v>
      </c>
    </row>
    <row r="676" spans="1:43" x14ac:dyDescent="0.2">
      <c r="A676" s="23" t="s">
        <v>5665</v>
      </c>
      <c r="B676" s="6" t="s">
        <v>5672</v>
      </c>
      <c r="C676" s="6" t="s">
        <v>5667</v>
      </c>
      <c r="D676" s="2">
        <v>146345</v>
      </c>
      <c r="E676" s="2">
        <v>147366</v>
      </c>
      <c r="F676" s="3" t="s">
        <v>885</v>
      </c>
      <c r="G676" s="2">
        <v>7</v>
      </c>
      <c r="H676" s="2">
        <v>147373</v>
      </c>
      <c r="I676" s="3" t="s">
        <v>910</v>
      </c>
      <c r="J676" s="15">
        <v>44999</v>
      </c>
      <c r="K676" s="24">
        <v>1110357764</v>
      </c>
      <c r="L676" s="15">
        <v>45012</v>
      </c>
      <c r="M676" s="15">
        <v>45016</v>
      </c>
      <c r="N676" s="15"/>
      <c r="O676" s="26">
        <f>VLOOKUP(D676,quash!A$2:$I$7791,9,FALSE)</f>
        <v>2</v>
      </c>
      <c r="P676" s="7">
        <v>10000</v>
      </c>
      <c r="Q676" s="26">
        <v>115</v>
      </c>
      <c r="R676" s="19">
        <v>3.97705569269148E-2</v>
      </c>
      <c r="S676" s="26">
        <v>16</v>
      </c>
      <c r="T676" s="7">
        <v>10000</v>
      </c>
      <c r="U676" s="2">
        <v>142</v>
      </c>
      <c r="V676" s="11">
        <v>2510.34</v>
      </c>
      <c r="W676" s="14" t="s">
        <v>5281</v>
      </c>
      <c r="X676" s="18">
        <v>1</v>
      </c>
      <c r="Y676" s="9">
        <v>10000</v>
      </c>
      <c r="Z676" s="19">
        <f t="shared" si="178"/>
        <v>0</v>
      </c>
      <c r="AA676" s="25">
        <v>2510.34</v>
      </c>
      <c r="AB676" s="30">
        <f t="shared" si="179"/>
        <v>529000</v>
      </c>
      <c r="AC676" s="30">
        <f t="shared" si="186"/>
        <v>1.890359168241966E-2</v>
      </c>
      <c r="AD676" s="31">
        <f t="shared" si="187"/>
        <v>2.1739130434782608</v>
      </c>
      <c r="AE676" s="31">
        <f t="shared" si="188"/>
        <v>2.6843100189035916</v>
      </c>
      <c r="AG676" s="30">
        <f t="shared" si="180"/>
        <v>1695000</v>
      </c>
      <c r="AH676" s="30">
        <f t="shared" si="172"/>
        <v>5.8997050147492625E-3</v>
      </c>
      <c r="AI676" s="31">
        <f t="shared" si="173"/>
        <v>0.67846607669616521</v>
      </c>
      <c r="AJ676" s="31">
        <f t="shared" si="174"/>
        <v>0.83775811209439532</v>
      </c>
      <c r="AK676" s="30">
        <f>IF(W676="si",($S676*'COSTOS DE CREDITOS'!$C$27)/DATA!$G676,"")</f>
        <v>47.07631125553273</v>
      </c>
      <c r="AL676" s="90">
        <f>IF(W676="si",'COSTOS DE CREDITOS'!$C$35,"")</f>
        <v>20.421138461538462</v>
      </c>
      <c r="AM676" s="30">
        <f t="shared" si="181"/>
        <v>615.38461538461547</v>
      </c>
      <c r="AN676" s="30">
        <f t="shared" si="182"/>
        <v>0</v>
      </c>
      <c r="AO676" s="30">
        <f t="shared" si="183"/>
        <v>682.88206510168663</v>
      </c>
      <c r="AP676" s="30">
        <f t="shared" si="184"/>
        <v>1827.4579348983134</v>
      </c>
      <c r="AQ676" s="19">
        <f t="shared" si="185"/>
        <v>0.72797228060673591</v>
      </c>
    </row>
    <row r="677" spans="1:43" x14ac:dyDescent="0.2">
      <c r="A677" s="23" t="s">
        <v>5665</v>
      </c>
      <c r="B677" s="6" t="s">
        <v>5675</v>
      </c>
      <c r="C677" s="6" t="s">
        <v>5667</v>
      </c>
      <c r="D677" s="2">
        <v>147049</v>
      </c>
      <c r="E677" s="2">
        <v>147331</v>
      </c>
      <c r="F677" s="3" t="s">
        <v>882</v>
      </c>
      <c r="G677" s="2">
        <v>7</v>
      </c>
      <c r="H677" s="2">
        <v>147333</v>
      </c>
      <c r="I677" s="3" t="s">
        <v>911</v>
      </c>
      <c r="J677" s="15">
        <v>45007</v>
      </c>
      <c r="K677" s="24">
        <v>1114856435</v>
      </c>
      <c r="L677" s="15">
        <v>45012</v>
      </c>
      <c r="M677" s="15">
        <v>45016</v>
      </c>
      <c r="N677" s="15"/>
      <c r="O677" s="26">
        <f>VLOOKUP(D677,quash!A$2:$I$7791,9,FALSE)</f>
        <v>2</v>
      </c>
      <c r="P677" s="7">
        <v>9000</v>
      </c>
      <c r="Q677" s="26">
        <v>136</v>
      </c>
      <c r="R677" s="19">
        <v>6.0360088312238727E-2</v>
      </c>
      <c r="S677" s="26">
        <v>16</v>
      </c>
      <c r="T677" s="7">
        <v>10000</v>
      </c>
      <c r="U677" s="2">
        <v>142</v>
      </c>
      <c r="V677" s="11">
        <v>2510.34</v>
      </c>
      <c r="W677" s="14" t="s">
        <v>5281</v>
      </c>
      <c r="X677" s="18">
        <v>1</v>
      </c>
      <c r="Y677" s="9">
        <v>10000</v>
      </c>
      <c r="Z677" s="19">
        <f t="shared" si="178"/>
        <v>0</v>
      </c>
      <c r="AA677" s="25">
        <v>2510.34</v>
      </c>
      <c r="AB677" s="30">
        <f t="shared" si="179"/>
        <v>529000</v>
      </c>
      <c r="AC677" s="30">
        <f t="shared" si="186"/>
        <v>1.890359168241966E-2</v>
      </c>
      <c r="AD677" s="31">
        <f t="shared" si="187"/>
        <v>2.5708884688090738</v>
      </c>
      <c r="AE677" s="31">
        <f t="shared" si="188"/>
        <v>2.6843100189035916</v>
      </c>
      <c r="AG677" s="30">
        <f t="shared" si="180"/>
        <v>1695000</v>
      </c>
      <c r="AH677" s="30">
        <f t="shared" si="172"/>
        <v>5.8997050147492625E-3</v>
      </c>
      <c r="AI677" s="31">
        <f t="shared" si="173"/>
        <v>0.80235988200589969</v>
      </c>
      <c r="AJ677" s="31">
        <f t="shared" si="174"/>
        <v>0.83775811209439532</v>
      </c>
      <c r="AK677" s="30">
        <f>IF(W677="si",($S677*'COSTOS DE CREDITOS'!$C$27)/DATA!$G677,"")</f>
        <v>47.07631125553273</v>
      </c>
      <c r="AL677" s="90">
        <f>IF(W677="si",'COSTOS DE CREDITOS'!$C$35,"")</f>
        <v>20.421138461538462</v>
      </c>
      <c r="AM677" s="30">
        <f t="shared" si="181"/>
        <v>615.38461538461547</v>
      </c>
      <c r="AN677" s="30">
        <f t="shared" si="182"/>
        <v>0</v>
      </c>
      <c r="AO677" s="30">
        <f t="shared" si="183"/>
        <v>682.88206510168663</v>
      </c>
      <c r="AP677" s="30">
        <f t="shared" si="184"/>
        <v>1827.4579348983134</v>
      </c>
      <c r="AQ677" s="19">
        <f t="shared" si="185"/>
        <v>0.72797228060673591</v>
      </c>
    </row>
    <row r="678" spans="1:43" x14ac:dyDescent="0.2">
      <c r="A678" s="23" t="s">
        <v>5665</v>
      </c>
      <c r="B678" s="6" t="s">
        <v>5674</v>
      </c>
      <c r="C678" s="6" t="s">
        <v>5670</v>
      </c>
      <c r="D678" s="2">
        <v>146909</v>
      </c>
      <c r="E678" s="2">
        <v>147353</v>
      </c>
      <c r="F678" s="3" t="s">
        <v>883</v>
      </c>
      <c r="G678" s="2">
        <v>7</v>
      </c>
      <c r="H678" s="2">
        <v>147355</v>
      </c>
      <c r="I678" s="3" t="s">
        <v>912</v>
      </c>
      <c r="J678" s="15">
        <v>45006</v>
      </c>
      <c r="K678" s="24">
        <v>1114264376</v>
      </c>
      <c r="L678" s="15">
        <v>45012</v>
      </c>
      <c r="M678" s="15">
        <v>45016</v>
      </c>
      <c r="N678" s="15"/>
      <c r="O678" s="26">
        <f>VLOOKUP(D678,quash!A$2:$I$7791,9,FALSE)</f>
        <v>3</v>
      </c>
      <c r="P678" s="7">
        <v>10000</v>
      </c>
      <c r="Q678" s="26">
        <v>127</v>
      </c>
      <c r="R678" s="19">
        <v>5.24391097594855E-2</v>
      </c>
      <c r="S678" s="26">
        <v>16</v>
      </c>
      <c r="T678" s="7">
        <v>5000</v>
      </c>
      <c r="U678" s="2">
        <v>147</v>
      </c>
      <c r="V678" s="11">
        <v>1303.3399999999999</v>
      </c>
      <c r="W678" s="14" t="s">
        <v>5281</v>
      </c>
      <c r="X678" s="18">
        <v>1</v>
      </c>
      <c r="Y678" s="9">
        <v>5000</v>
      </c>
      <c r="Z678" s="19">
        <f t="shared" si="178"/>
        <v>0</v>
      </c>
      <c r="AA678" s="25">
        <v>1303.3399999999999</v>
      </c>
      <c r="AB678" s="30">
        <f t="shared" si="179"/>
        <v>159000</v>
      </c>
      <c r="AC678" s="30">
        <f t="shared" si="186"/>
        <v>3.1446540880503145E-2</v>
      </c>
      <c r="AD678" s="31">
        <f t="shared" si="187"/>
        <v>3.9937106918238992</v>
      </c>
      <c r="AE678" s="31">
        <f t="shared" si="188"/>
        <v>4.6226415094339623</v>
      </c>
      <c r="AG678" s="30">
        <f t="shared" si="180"/>
        <v>778000</v>
      </c>
      <c r="AH678" s="30">
        <f t="shared" si="172"/>
        <v>6.4267352185089976E-3</v>
      </c>
      <c r="AI678" s="31">
        <f t="shared" si="173"/>
        <v>0.81619537275064269</v>
      </c>
      <c r="AJ678" s="31">
        <f t="shared" si="174"/>
        <v>0.94473007712082269</v>
      </c>
      <c r="AK678" s="30">
        <f>IF(W678="si",($S678*'COSTOS DE CREDITOS'!$C$27)/DATA!$G678,"")</f>
        <v>47.07631125553273</v>
      </c>
      <c r="AL678" s="90">
        <f>IF(W678="si",'COSTOS DE CREDITOS'!$C$35,"")</f>
        <v>20.421138461538462</v>
      </c>
      <c r="AM678" s="30">
        <f t="shared" si="181"/>
        <v>307.69230769230774</v>
      </c>
      <c r="AN678" s="30">
        <f t="shared" si="182"/>
        <v>0</v>
      </c>
      <c r="AO678" s="30">
        <f t="shared" si="183"/>
        <v>375.1897574093789</v>
      </c>
      <c r="AP678" s="30">
        <f t="shared" si="184"/>
        <v>928.15024259062102</v>
      </c>
      <c r="AQ678" s="19">
        <f t="shared" si="185"/>
        <v>0.71213209338363059</v>
      </c>
    </row>
    <row r="679" spans="1:43" x14ac:dyDescent="0.2">
      <c r="A679" s="23" t="s">
        <v>5665</v>
      </c>
      <c r="B679" s="6" t="s">
        <v>5674</v>
      </c>
      <c r="C679" s="6" t="s">
        <v>5670</v>
      </c>
      <c r="D679" s="2">
        <v>147032</v>
      </c>
      <c r="E679" s="2">
        <v>147353</v>
      </c>
      <c r="F679" s="3" t="s">
        <v>883</v>
      </c>
      <c r="G679" s="2">
        <v>7</v>
      </c>
      <c r="H679" s="2">
        <v>147356</v>
      </c>
      <c r="I679" s="3" t="s">
        <v>913</v>
      </c>
      <c r="J679" s="15">
        <v>45007</v>
      </c>
      <c r="K679" s="24">
        <v>1114782621</v>
      </c>
      <c r="L679" s="15">
        <v>45012</v>
      </c>
      <c r="M679" s="15">
        <v>45016</v>
      </c>
      <c r="N679" s="15"/>
      <c r="O679" s="26">
        <f>VLOOKUP(D679,quash!A$2:$I$7791,9,FALSE)</f>
        <v>1</v>
      </c>
      <c r="P679" s="7">
        <v>10000</v>
      </c>
      <c r="Q679" s="26">
        <v>115</v>
      </c>
      <c r="R679" s="19">
        <v>3.97705569269148E-2</v>
      </c>
      <c r="S679" s="26">
        <v>16</v>
      </c>
      <c r="T679" s="7">
        <v>5000</v>
      </c>
      <c r="U679" s="2">
        <v>147</v>
      </c>
      <c r="V679" s="11">
        <v>1303.3399999999999</v>
      </c>
      <c r="W679" s="14" t="s">
        <v>5281</v>
      </c>
      <c r="X679" s="18">
        <v>1</v>
      </c>
      <c r="Y679" s="9">
        <v>5000</v>
      </c>
      <c r="Z679" s="19">
        <f t="shared" si="178"/>
        <v>0</v>
      </c>
      <c r="AA679" s="25">
        <v>1303.3399999999999</v>
      </c>
      <c r="AB679" s="30">
        <f t="shared" si="179"/>
        <v>752000</v>
      </c>
      <c r="AC679" s="30">
        <f t="shared" si="186"/>
        <v>6.648936170212766E-3</v>
      </c>
      <c r="AD679" s="31">
        <f t="shared" si="187"/>
        <v>0.7646276595744681</v>
      </c>
      <c r="AE679" s="31">
        <f t="shared" si="188"/>
        <v>0.97739361702127658</v>
      </c>
      <c r="AG679" s="30">
        <f t="shared" si="180"/>
        <v>2427000</v>
      </c>
      <c r="AH679" s="30">
        <f t="shared" ref="AH679:AH742" si="189">IFERROR($T679/AG679,"")</f>
        <v>2.0601565718994645E-3</v>
      </c>
      <c r="AI679" s="31">
        <f t="shared" ref="AI679:AI742" si="190">IFERROR(AH679*$Q679,"")</f>
        <v>0.23691800576843841</v>
      </c>
      <c r="AJ679" s="31">
        <f t="shared" ref="AJ679:AJ735" si="191">IFERROR(AH679*$U679,"")</f>
        <v>0.30284301606922126</v>
      </c>
      <c r="AK679" s="30">
        <f>IF(W679="si",($S679*'COSTOS DE CREDITOS'!$C$27)/DATA!$G679,"")</f>
        <v>47.07631125553273</v>
      </c>
      <c r="AL679" s="90">
        <f>IF(W679="si",'COSTOS DE CREDITOS'!$C$35,"")</f>
        <v>20.421138461538462</v>
      </c>
      <c r="AM679" s="30">
        <f t="shared" si="181"/>
        <v>307.69230769230774</v>
      </c>
      <c r="AN679" s="30">
        <f t="shared" si="182"/>
        <v>0</v>
      </c>
      <c r="AO679" s="30">
        <f t="shared" si="183"/>
        <v>375.1897574093789</v>
      </c>
      <c r="AP679" s="30">
        <f t="shared" si="184"/>
        <v>928.15024259062102</v>
      </c>
      <c r="AQ679" s="19">
        <f t="shared" si="185"/>
        <v>0.71213209338363059</v>
      </c>
    </row>
    <row r="680" spans="1:43" x14ac:dyDescent="0.2">
      <c r="A680" s="23" t="s">
        <v>5665</v>
      </c>
      <c r="B680" s="6" t="s">
        <v>5674</v>
      </c>
      <c r="C680" s="6" t="s">
        <v>5670</v>
      </c>
      <c r="D680" s="2">
        <v>146988</v>
      </c>
      <c r="E680" s="2">
        <v>147353</v>
      </c>
      <c r="F680" s="3" t="s">
        <v>883</v>
      </c>
      <c r="G680" s="2">
        <v>7</v>
      </c>
      <c r="H680" s="2">
        <v>147357</v>
      </c>
      <c r="I680" s="3" t="s">
        <v>914</v>
      </c>
      <c r="J680" s="15">
        <v>45006</v>
      </c>
      <c r="K680" s="24">
        <v>1114466546</v>
      </c>
      <c r="L680" s="15">
        <v>45012</v>
      </c>
      <c r="M680" s="15">
        <v>45016</v>
      </c>
      <c r="N680" s="15"/>
      <c r="O680" s="26">
        <f>VLOOKUP(D680,quash!A$2:$I$7791,9,FALSE)</f>
        <v>3</v>
      </c>
      <c r="P680" s="7">
        <v>10000</v>
      </c>
      <c r="Q680" s="26">
        <v>110</v>
      </c>
      <c r="R680" s="19">
        <v>3.3741050530766099E-2</v>
      </c>
      <c r="S680" s="26">
        <v>16</v>
      </c>
      <c r="T680" s="7">
        <v>5000</v>
      </c>
      <c r="U680" s="2">
        <v>147</v>
      </c>
      <c r="V680" s="11">
        <v>1303.3399999999999</v>
      </c>
      <c r="W680" s="14" t="s">
        <v>5281</v>
      </c>
      <c r="X680" s="18">
        <v>1</v>
      </c>
      <c r="Y680" s="9">
        <v>5000</v>
      </c>
      <c r="Z680" s="19">
        <f t="shared" si="178"/>
        <v>0</v>
      </c>
      <c r="AA680" s="25">
        <v>1303.3399999999999</v>
      </c>
      <c r="AB680" s="30">
        <f t="shared" si="179"/>
        <v>159000</v>
      </c>
      <c r="AC680" s="30">
        <f t="shared" si="186"/>
        <v>3.1446540880503145E-2</v>
      </c>
      <c r="AD680" s="31">
        <f t="shared" si="187"/>
        <v>3.459119496855346</v>
      </c>
      <c r="AE680" s="31">
        <f t="shared" si="188"/>
        <v>4.6226415094339623</v>
      </c>
      <c r="AG680" s="30">
        <f t="shared" si="180"/>
        <v>778000</v>
      </c>
      <c r="AH680" s="30">
        <f t="shared" si="189"/>
        <v>6.4267352185089976E-3</v>
      </c>
      <c r="AI680" s="31">
        <f t="shared" si="190"/>
        <v>0.70694087403598971</v>
      </c>
      <c r="AJ680" s="31">
        <f t="shared" si="191"/>
        <v>0.94473007712082269</v>
      </c>
      <c r="AK680" s="30">
        <f>IF(W680="si",($S680*'COSTOS DE CREDITOS'!$C$27)/DATA!$G680,"")</f>
        <v>47.07631125553273</v>
      </c>
      <c r="AL680" s="90">
        <f>IF(W680="si",'COSTOS DE CREDITOS'!$C$35,"")</f>
        <v>20.421138461538462</v>
      </c>
      <c r="AM680" s="30">
        <f t="shared" si="181"/>
        <v>307.69230769230774</v>
      </c>
      <c r="AN680" s="30">
        <f t="shared" si="182"/>
        <v>0</v>
      </c>
      <c r="AO680" s="30">
        <f t="shared" si="183"/>
        <v>375.1897574093789</v>
      </c>
      <c r="AP680" s="30">
        <f t="shared" si="184"/>
        <v>928.15024259062102</v>
      </c>
      <c r="AQ680" s="19">
        <f t="shared" si="185"/>
        <v>0.71213209338363059</v>
      </c>
    </row>
    <row r="681" spans="1:43" x14ac:dyDescent="0.2">
      <c r="A681" s="23" t="s">
        <v>5665</v>
      </c>
      <c r="B681" s="6" t="s">
        <v>5674</v>
      </c>
      <c r="C681" s="6" t="s">
        <v>5670</v>
      </c>
      <c r="D681" s="2">
        <v>146846</v>
      </c>
      <c r="E681" s="2">
        <v>147353</v>
      </c>
      <c r="F681" s="3" t="s">
        <v>883</v>
      </c>
      <c r="G681" s="2">
        <v>7</v>
      </c>
      <c r="H681" s="2">
        <v>147358</v>
      </c>
      <c r="I681" s="3" t="s">
        <v>915</v>
      </c>
      <c r="J681" s="15">
        <v>45002</v>
      </c>
      <c r="K681" s="24">
        <v>1112713413</v>
      </c>
      <c r="L681" s="15">
        <v>45012</v>
      </c>
      <c r="M681" s="15">
        <v>45016</v>
      </c>
      <c r="N681" s="15"/>
      <c r="O681" s="26">
        <f>VLOOKUP(D681,quash!A$2:$I$7791,9,FALSE)</f>
        <v>2</v>
      </c>
      <c r="P681" s="7">
        <v>10000</v>
      </c>
      <c r="Q681" s="26">
        <v>115</v>
      </c>
      <c r="R681" s="19">
        <v>3.97705569269148E-2</v>
      </c>
      <c r="S681" s="26">
        <v>16</v>
      </c>
      <c r="T681" s="7">
        <v>5000</v>
      </c>
      <c r="U681" s="2">
        <v>147</v>
      </c>
      <c r="V681" s="11">
        <v>1303.3399999999999</v>
      </c>
      <c r="W681" s="14" t="s">
        <v>5281</v>
      </c>
      <c r="X681" s="18">
        <v>1</v>
      </c>
      <c r="Y681" s="9">
        <v>5000</v>
      </c>
      <c r="Z681" s="19">
        <f t="shared" si="178"/>
        <v>0</v>
      </c>
      <c r="AA681" s="25">
        <v>1303.3399999999999</v>
      </c>
      <c r="AB681" s="30">
        <f t="shared" si="179"/>
        <v>529000</v>
      </c>
      <c r="AC681" s="30">
        <f t="shared" si="186"/>
        <v>9.4517958412098299E-3</v>
      </c>
      <c r="AD681" s="31">
        <f t="shared" si="187"/>
        <v>1.0869565217391304</v>
      </c>
      <c r="AE681" s="31">
        <f t="shared" si="188"/>
        <v>1.3894139886578449</v>
      </c>
      <c r="AG681" s="30">
        <f t="shared" si="180"/>
        <v>1695000</v>
      </c>
      <c r="AH681" s="30">
        <f t="shared" si="189"/>
        <v>2.9498525073746312E-3</v>
      </c>
      <c r="AI681" s="31">
        <f t="shared" si="190"/>
        <v>0.33923303834808261</v>
      </c>
      <c r="AJ681" s="31">
        <f t="shared" si="191"/>
        <v>0.4336283185840708</v>
      </c>
      <c r="AK681" s="30">
        <f>IF(W681="si",($S681*'COSTOS DE CREDITOS'!$C$27)/DATA!$G681,"")</f>
        <v>47.07631125553273</v>
      </c>
      <c r="AL681" s="90">
        <f>IF(W681="si",'COSTOS DE CREDITOS'!$C$35,"")</f>
        <v>20.421138461538462</v>
      </c>
      <c r="AM681" s="30">
        <f t="shared" si="181"/>
        <v>307.69230769230774</v>
      </c>
      <c r="AN681" s="30">
        <f t="shared" si="182"/>
        <v>0</v>
      </c>
      <c r="AO681" s="30">
        <f t="shared" si="183"/>
        <v>375.1897574093789</v>
      </c>
      <c r="AP681" s="30">
        <f t="shared" si="184"/>
        <v>928.15024259062102</v>
      </c>
      <c r="AQ681" s="19">
        <f t="shared" si="185"/>
        <v>0.71213209338363059</v>
      </c>
    </row>
    <row r="682" spans="1:43" x14ac:dyDescent="0.2">
      <c r="A682" s="23" t="s">
        <v>5665</v>
      </c>
      <c r="B682" s="6" t="s">
        <v>5674</v>
      </c>
      <c r="C682" s="6" t="s">
        <v>5670</v>
      </c>
      <c r="D682" s="2">
        <v>146652</v>
      </c>
      <c r="E682" s="2">
        <v>147353</v>
      </c>
      <c r="F682" s="3" t="s">
        <v>883</v>
      </c>
      <c r="G682" s="2">
        <v>7</v>
      </c>
      <c r="H682" s="2">
        <v>147359</v>
      </c>
      <c r="I682" s="3" t="s">
        <v>916</v>
      </c>
      <c r="J682" s="15">
        <v>45001</v>
      </c>
      <c r="K682" s="24">
        <v>1111749891</v>
      </c>
      <c r="L682" s="15">
        <v>45012</v>
      </c>
      <c r="M682" s="15">
        <v>45016</v>
      </c>
      <c r="N682" s="15"/>
      <c r="O682" s="26">
        <f>VLOOKUP(D682,quash!A$2:$I$7791,9,FALSE)</f>
        <v>6</v>
      </c>
      <c r="P682" s="7">
        <v>10000</v>
      </c>
      <c r="Q682" s="26">
        <v>132</v>
      </c>
      <c r="R682" s="19">
        <v>5.8283715876113903E-2</v>
      </c>
      <c r="S682" s="26">
        <v>16</v>
      </c>
      <c r="T682" s="7">
        <v>5000</v>
      </c>
      <c r="U682" s="2">
        <v>147</v>
      </c>
      <c r="V682" s="11">
        <v>1303.3399999999999</v>
      </c>
      <c r="W682" s="14" t="s">
        <v>5281</v>
      </c>
      <c r="X682" s="18">
        <v>1</v>
      </c>
      <c r="Y682" s="9">
        <v>5000</v>
      </c>
      <c r="Z682" s="19">
        <f t="shared" si="178"/>
        <v>0</v>
      </c>
      <c r="AA682" s="25">
        <v>1303.3399999999999</v>
      </c>
      <c r="AB682" s="30">
        <f t="shared" si="179"/>
        <v>46000</v>
      </c>
      <c r="AC682" s="30">
        <f t="shared" si="186"/>
        <v>0.10869565217391304</v>
      </c>
      <c r="AD682" s="31">
        <f t="shared" si="187"/>
        <v>14.347826086956522</v>
      </c>
      <c r="AE682" s="31">
        <f t="shared" si="188"/>
        <v>15.978260869565217</v>
      </c>
      <c r="AG682" s="30">
        <f t="shared" si="180"/>
        <v>288000</v>
      </c>
      <c r="AH682" s="30">
        <f t="shared" si="189"/>
        <v>1.7361111111111112E-2</v>
      </c>
      <c r="AI682" s="31">
        <f t="shared" si="190"/>
        <v>2.291666666666667</v>
      </c>
      <c r="AJ682" s="31">
        <f t="shared" si="191"/>
        <v>2.5520833333333335</v>
      </c>
      <c r="AK682" s="30">
        <f>IF(W682="si",($S682*'COSTOS DE CREDITOS'!$C$27)/DATA!$G682,"")</f>
        <v>47.07631125553273</v>
      </c>
      <c r="AL682" s="90">
        <f>IF(W682="si",'COSTOS DE CREDITOS'!$C$35,"")</f>
        <v>20.421138461538462</v>
      </c>
      <c r="AM682" s="30">
        <f t="shared" si="181"/>
        <v>307.69230769230774</v>
      </c>
      <c r="AN682" s="30">
        <f t="shared" si="182"/>
        <v>0</v>
      </c>
      <c r="AO682" s="30">
        <f t="shared" si="183"/>
        <v>375.1897574093789</v>
      </c>
      <c r="AP682" s="30">
        <f t="shared" si="184"/>
        <v>928.15024259062102</v>
      </c>
      <c r="AQ682" s="19">
        <f t="shared" si="185"/>
        <v>0.71213209338363059</v>
      </c>
    </row>
    <row r="683" spans="1:43" x14ac:dyDescent="0.2">
      <c r="A683" s="23" t="s">
        <v>5665</v>
      </c>
      <c r="B683" s="6" t="s">
        <v>5674</v>
      </c>
      <c r="C683" s="6" t="s">
        <v>5670</v>
      </c>
      <c r="D683" s="2">
        <v>146992</v>
      </c>
      <c r="E683" s="2">
        <v>147353</v>
      </c>
      <c r="F683" s="3" t="s">
        <v>883</v>
      </c>
      <c r="G683" s="2">
        <v>7</v>
      </c>
      <c r="H683" s="2">
        <v>147360</v>
      </c>
      <c r="I683" s="3" t="s">
        <v>917</v>
      </c>
      <c r="J683" s="15">
        <v>45006</v>
      </c>
      <c r="K683" s="24">
        <v>1114467038</v>
      </c>
      <c r="L683" s="15">
        <v>45012</v>
      </c>
      <c r="M683" s="15">
        <v>45016</v>
      </c>
      <c r="N683" s="15"/>
      <c r="O683" s="26">
        <f>VLOOKUP(D683,quash!A$2:$I$7791,9,FALSE)</f>
        <v>5</v>
      </c>
      <c r="P683" s="7">
        <v>10000</v>
      </c>
      <c r="Q683" s="26">
        <v>115</v>
      </c>
      <c r="R683" s="19">
        <v>3.97705569269148E-2</v>
      </c>
      <c r="S683" s="26">
        <v>16</v>
      </c>
      <c r="T683" s="7">
        <v>5000</v>
      </c>
      <c r="U683" s="2">
        <v>147</v>
      </c>
      <c r="V683" s="11">
        <v>1303.3399999999999</v>
      </c>
      <c r="W683" s="14" t="s">
        <v>5281</v>
      </c>
      <c r="X683" s="18">
        <v>1</v>
      </c>
      <c r="Y683" s="9">
        <v>5000</v>
      </c>
      <c r="Z683" s="19">
        <f t="shared" si="178"/>
        <v>0</v>
      </c>
      <c r="AA683" s="25">
        <v>1303.3399999999999</v>
      </c>
      <c r="AB683" s="30">
        <f t="shared" si="179"/>
        <v>57000</v>
      </c>
      <c r="AC683" s="30">
        <f t="shared" si="186"/>
        <v>8.771929824561403E-2</v>
      </c>
      <c r="AD683" s="31">
        <f t="shared" si="187"/>
        <v>10.087719298245613</v>
      </c>
      <c r="AE683" s="31">
        <f t="shared" si="188"/>
        <v>12.894736842105262</v>
      </c>
      <c r="AG683" s="30">
        <f t="shared" si="180"/>
        <v>352000</v>
      </c>
      <c r="AH683" s="30">
        <f t="shared" si="189"/>
        <v>1.4204545454545454E-2</v>
      </c>
      <c r="AI683" s="31">
        <f t="shared" si="190"/>
        <v>1.6335227272727273</v>
      </c>
      <c r="AJ683" s="31">
        <f t="shared" si="191"/>
        <v>2.0880681818181817</v>
      </c>
      <c r="AK683" s="30">
        <f>IF(W683="si",($S683*'COSTOS DE CREDITOS'!$C$27)/DATA!$G683,"")</f>
        <v>47.07631125553273</v>
      </c>
      <c r="AL683" s="90">
        <f>IF(W683="si",'COSTOS DE CREDITOS'!$C$35,"")</f>
        <v>20.421138461538462</v>
      </c>
      <c r="AM683" s="30">
        <f t="shared" si="181"/>
        <v>307.69230769230774</v>
      </c>
      <c r="AN683" s="30">
        <f t="shared" si="182"/>
        <v>0</v>
      </c>
      <c r="AO683" s="30">
        <f t="shared" si="183"/>
        <v>375.1897574093789</v>
      </c>
      <c r="AP683" s="30">
        <f t="shared" si="184"/>
        <v>928.15024259062102</v>
      </c>
      <c r="AQ683" s="19">
        <f t="shared" si="185"/>
        <v>0.71213209338363059</v>
      </c>
    </row>
    <row r="684" spans="1:43" x14ac:dyDescent="0.2">
      <c r="A684" s="23" t="s">
        <v>5665</v>
      </c>
      <c r="B684" s="6" t="s">
        <v>5675</v>
      </c>
      <c r="C684" s="6" t="s">
        <v>5667</v>
      </c>
      <c r="D684" s="2">
        <v>147043</v>
      </c>
      <c r="E684" s="2">
        <v>147331</v>
      </c>
      <c r="F684" s="3" t="s">
        <v>882</v>
      </c>
      <c r="G684" s="2">
        <v>7</v>
      </c>
      <c r="H684" s="2">
        <v>147378</v>
      </c>
      <c r="I684" s="3" t="s">
        <v>918</v>
      </c>
      <c r="J684" s="15">
        <v>45007</v>
      </c>
      <c r="K684" s="24">
        <v>1114848434</v>
      </c>
      <c r="L684" s="15">
        <v>45012</v>
      </c>
      <c r="M684" s="15">
        <v>45016</v>
      </c>
      <c r="N684" s="15"/>
      <c r="O684" s="26">
        <f>VLOOKUP(D684,quash!A$2:$I$7791,9,FALSE)</f>
        <v>2</v>
      </c>
      <c r="P684" s="7">
        <v>13000</v>
      </c>
      <c r="Q684" s="26">
        <v>136</v>
      </c>
      <c r="R684" s="19">
        <v>8.0915696336300247E-2</v>
      </c>
      <c r="S684" s="26">
        <v>16</v>
      </c>
      <c r="T684" s="7">
        <v>5000</v>
      </c>
      <c r="U684" s="2">
        <v>115</v>
      </c>
      <c r="V684" s="11">
        <v>999.89</v>
      </c>
      <c r="W684" s="14" t="s">
        <v>5281</v>
      </c>
      <c r="X684" s="18">
        <v>1</v>
      </c>
      <c r="Y684" s="9">
        <v>5000</v>
      </c>
      <c r="Z684" s="19">
        <f t="shared" si="178"/>
        <v>0</v>
      </c>
      <c r="AA684" s="25">
        <v>999.89</v>
      </c>
      <c r="AB684" s="30">
        <f t="shared" si="179"/>
        <v>529000</v>
      </c>
      <c r="AC684" s="30">
        <f t="shared" si="186"/>
        <v>9.4517958412098299E-3</v>
      </c>
      <c r="AD684" s="31">
        <f t="shared" si="187"/>
        <v>1.2854442344045369</v>
      </c>
      <c r="AE684" s="31">
        <f t="shared" si="188"/>
        <v>1.0869565217391304</v>
      </c>
      <c r="AG684" s="30">
        <f t="shared" si="180"/>
        <v>1695000</v>
      </c>
      <c r="AH684" s="30">
        <f t="shared" si="189"/>
        <v>2.9498525073746312E-3</v>
      </c>
      <c r="AI684" s="31">
        <f t="shared" si="190"/>
        <v>0.40117994100294985</v>
      </c>
      <c r="AJ684" s="31">
        <f t="shared" si="191"/>
        <v>0.33923303834808261</v>
      </c>
      <c r="AK684" s="30">
        <f>IF(W684="si",($S684*'COSTOS DE CREDITOS'!$C$27)/DATA!$G684,"")</f>
        <v>47.07631125553273</v>
      </c>
      <c r="AL684" s="90">
        <f>IF(W684="si",'COSTOS DE CREDITOS'!$C$35,"")</f>
        <v>20.421138461538462</v>
      </c>
      <c r="AM684" s="30">
        <f t="shared" si="181"/>
        <v>307.69230769230774</v>
      </c>
      <c r="AN684" s="30">
        <f t="shared" si="182"/>
        <v>0</v>
      </c>
      <c r="AO684" s="30">
        <f t="shared" si="183"/>
        <v>375.1897574093789</v>
      </c>
      <c r="AP684" s="30">
        <f t="shared" si="184"/>
        <v>624.70024259062109</v>
      </c>
      <c r="AQ684" s="19">
        <f t="shared" si="185"/>
        <v>0.62476896717701058</v>
      </c>
    </row>
    <row r="685" spans="1:43" x14ac:dyDescent="0.2">
      <c r="A685" s="23" t="s">
        <v>5665</v>
      </c>
      <c r="B685" s="6" t="s">
        <v>5675</v>
      </c>
      <c r="C685" s="6" t="s">
        <v>5667</v>
      </c>
      <c r="D685" s="2">
        <v>147052</v>
      </c>
      <c r="E685" s="2">
        <v>147331</v>
      </c>
      <c r="F685" s="3" t="s">
        <v>882</v>
      </c>
      <c r="G685" s="2">
        <v>7</v>
      </c>
      <c r="H685" s="2">
        <v>147379</v>
      </c>
      <c r="I685" s="3" t="s">
        <v>919</v>
      </c>
      <c r="J685" s="15">
        <v>45007</v>
      </c>
      <c r="K685" s="24">
        <v>1114856847</v>
      </c>
      <c r="L685" s="15">
        <v>45012</v>
      </c>
      <c r="M685" s="15">
        <v>45016</v>
      </c>
      <c r="N685" s="15"/>
      <c r="O685" s="26">
        <f>VLOOKUP(D685,quash!A$2:$I$7791,9,FALSE)</f>
        <v>2</v>
      </c>
      <c r="P685" s="7">
        <v>9000</v>
      </c>
      <c r="Q685" s="26">
        <v>136</v>
      </c>
      <c r="R685" s="19">
        <v>6.7432528399727534E-2</v>
      </c>
      <c r="S685" s="26">
        <v>16</v>
      </c>
      <c r="T685" s="7">
        <v>4000</v>
      </c>
      <c r="U685" s="2">
        <v>122</v>
      </c>
      <c r="V685" s="11">
        <v>855.21</v>
      </c>
      <c r="W685" s="14" t="s">
        <v>5281</v>
      </c>
      <c r="X685" s="18">
        <v>1</v>
      </c>
      <c r="Y685" s="9">
        <v>4000</v>
      </c>
      <c r="Z685" s="19">
        <f t="shared" si="178"/>
        <v>0</v>
      </c>
      <c r="AA685" s="25">
        <v>855.21</v>
      </c>
      <c r="AB685" s="30">
        <f t="shared" si="179"/>
        <v>529000</v>
      </c>
      <c r="AC685" s="30">
        <f t="shared" si="186"/>
        <v>7.5614366729678641E-3</v>
      </c>
      <c r="AD685" s="31">
        <f t="shared" si="187"/>
        <v>1.0283553875236295</v>
      </c>
      <c r="AE685" s="31">
        <f t="shared" si="188"/>
        <v>0.92249527410207943</v>
      </c>
      <c r="AG685" s="30">
        <f t="shared" si="180"/>
        <v>1695000</v>
      </c>
      <c r="AH685" s="30">
        <f t="shared" si="189"/>
        <v>2.359882005899705E-3</v>
      </c>
      <c r="AI685" s="31">
        <f t="shared" si="190"/>
        <v>0.32094395280235988</v>
      </c>
      <c r="AJ685" s="31">
        <f t="shared" si="191"/>
        <v>0.28790560471976401</v>
      </c>
      <c r="AK685" s="30">
        <f>IF(W685="si",($S685*'COSTOS DE CREDITOS'!$C$27)/DATA!$G685,"")</f>
        <v>47.07631125553273</v>
      </c>
      <c r="AL685" s="90">
        <f>IF(W685="si",'COSTOS DE CREDITOS'!$C$35,"")</f>
        <v>20.421138461538462</v>
      </c>
      <c r="AM685" s="30">
        <f t="shared" si="181"/>
        <v>246.15384615384616</v>
      </c>
      <c r="AN685" s="30">
        <f t="shared" si="182"/>
        <v>0</v>
      </c>
      <c r="AO685" s="30">
        <f t="shared" si="183"/>
        <v>313.65129587091735</v>
      </c>
      <c r="AP685" s="30">
        <f t="shared" si="184"/>
        <v>541.55870412908268</v>
      </c>
      <c r="AQ685" s="19">
        <f t="shared" si="185"/>
        <v>0.63324645891545073</v>
      </c>
    </row>
    <row r="686" spans="1:43" x14ac:dyDescent="0.2">
      <c r="A686" s="23" t="s">
        <v>5665</v>
      </c>
      <c r="B686" s="6" t="s">
        <v>5675</v>
      </c>
      <c r="C686" s="6" t="s">
        <v>5667</v>
      </c>
      <c r="D686" s="2">
        <v>147045</v>
      </c>
      <c r="E686" s="2">
        <v>147331</v>
      </c>
      <c r="F686" s="3" t="s">
        <v>882</v>
      </c>
      <c r="G686" s="2">
        <v>7</v>
      </c>
      <c r="H686" s="2">
        <v>147380</v>
      </c>
      <c r="I686" s="3" t="s">
        <v>920</v>
      </c>
      <c r="J686" s="15">
        <v>45007</v>
      </c>
      <c r="K686" s="24">
        <v>1114853284</v>
      </c>
      <c r="L686" s="15">
        <v>45012</v>
      </c>
      <c r="M686" s="15">
        <v>45016</v>
      </c>
      <c r="N686" s="15"/>
      <c r="O686" s="26">
        <f>VLOOKUP(D686,quash!A$2:$I$7791,9,FALSE)</f>
        <v>1</v>
      </c>
      <c r="P686" s="7">
        <v>13000</v>
      </c>
      <c r="Q686" s="26">
        <v>136</v>
      </c>
      <c r="R686" s="19">
        <v>8.6504580201145709E-2</v>
      </c>
      <c r="S686" s="26">
        <v>16</v>
      </c>
      <c r="T686" s="7">
        <v>7000</v>
      </c>
      <c r="U686" s="2">
        <v>142</v>
      </c>
      <c r="V686" s="11">
        <v>1758.65</v>
      </c>
      <c r="W686" s="14" t="s">
        <v>5281</v>
      </c>
      <c r="X686" s="18">
        <v>1</v>
      </c>
      <c r="Y686" s="9">
        <v>7000</v>
      </c>
      <c r="Z686" s="19">
        <f t="shared" si="178"/>
        <v>0</v>
      </c>
      <c r="AA686" s="25">
        <v>1758.65</v>
      </c>
      <c r="AB686" s="30">
        <f t="shared" si="179"/>
        <v>752000</v>
      </c>
      <c r="AC686" s="30">
        <f t="shared" si="186"/>
        <v>9.3085106382978719E-3</v>
      </c>
      <c r="AD686" s="31">
        <f t="shared" si="187"/>
        <v>1.2659574468085106</v>
      </c>
      <c r="AE686" s="31">
        <f t="shared" si="188"/>
        <v>1.3218085106382977</v>
      </c>
      <c r="AG686" s="30">
        <f t="shared" si="180"/>
        <v>2427000</v>
      </c>
      <c r="AH686" s="30">
        <f t="shared" si="189"/>
        <v>2.88421920065925E-3</v>
      </c>
      <c r="AI686" s="31">
        <f t="shared" si="190"/>
        <v>0.39225381128965797</v>
      </c>
      <c r="AJ686" s="31">
        <f t="shared" si="191"/>
        <v>0.40955912649361348</v>
      </c>
      <c r="AK686" s="30">
        <f>IF(W686="si",($S686*'COSTOS DE CREDITOS'!$C$27)/DATA!$G686,"")</f>
        <v>47.07631125553273</v>
      </c>
      <c r="AL686" s="90">
        <f>IF(W686="si",'COSTOS DE CREDITOS'!$C$35,"")</f>
        <v>20.421138461538462</v>
      </c>
      <c r="AM686" s="30">
        <f t="shared" si="181"/>
        <v>430.76923076923077</v>
      </c>
      <c r="AN686" s="30">
        <f t="shared" si="182"/>
        <v>0</v>
      </c>
      <c r="AO686" s="30">
        <f t="shared" si="183"/>
        <v>498.26668048630199</v>
      </c>
      <c r="AP686" s="30">
        <f t="shared" si="184"/>
        <v>1260.3833195136981</v>
      </c>
      <c r="AQ686" s="19">
        <f t="shared" si="185"/>
        <v>0.71667660962311885</v>
      </c>
    </row>
    <row r="687" spans="1:43" x14ac:dyDescent="0.2">
      <c r="A687" s="23" t="s">
        <v>5665</v>
      </c>
      <c r="B687" s="6" t="s">
        <v>5671</v>
      </c>
      <c r="C687" s="6" t="s">
        <v>5670</v>
      </c>
      <c r="D687" s="4">
        <v>146845</v>
      </c>
      <c r="E687" s="4">
        <v>147438</v>
      </c>
      <c r="F687" s="5" t="s">
        <v>921</v>
      </c>
      <c r="G687" s="2">
        <v>7</v>
      </c>
      <c r="H687" s="4">
        <v>147439</v>
      </c>
      <c r="I687" s="5" t="s">
        <v>922</v>
      </c>
      <c r="J687" s="15">
        <v>45002</v>
      </c>
      <c r="K687" s="24">
        <v>1112701269</v>
      </c>
      <c r="L687" s="15">
        <v>45012</v>
      </c>
      <c r="M687" s="15">
        <v>45016</v>
      </c>
      <c r="N687" s="15"/>
      <c r="O687" s="26">
        <f>VLOOKUP(D687,quash!A$2:$I$7791,9,FALSE)</f>
        <v>1</v>
      </c>
      <c r="P687" s="7">
        <v>10000</v>
      </c>
      <c r="Q687" s="26">
        <v>132</v>
      </c>
      <c r="R687" s="19">
        <v>5.8283715876113903E-2</v>
      </c>
      <c r="S687" s="26">
        <v>16</v>
      </c>
      <c r="T687" s="8">
        <v>6000</v>
      </c>
      <c r="U687" s="4">
        <v>142</v>
      </c>
      <c r="V687" s="10">
        <v>1503.37</v>
      </c>
      <c r="W687" s="14" t="s">
        <v>5281</v>
      </c>
      <c r="X687" s="18">
        <v>1</v>
      </c>
      <c r="Y687" s="9">
        <v>6000</v>
      </c>
      <c r="Z687" s="19">
        <f t="shared" si="178"/>
        <v>0</v>
      </c>
      <c r="AA687" s="25">
        <v>1503.37</v>
      </c>
      <c r="AB687" s="30">
        <f t="shared" si="179"/>
        <v>752000</v>
      </c>
      <c r="AC687" s="30">
        <f t="shared" si="186"/>
        <v>7.9787234042553185E-3</v>
      </c>
      <c r="AD687" s="31">
        <f t="shared" si="187"/>
        <v>1.053191489361702</v>
      </c>
      <c r="AE687" s="31">
        <f t="shared" si="188"/>
        <v>1.1329787234042552</v>
      </c>
      <c r="AG687" s="30">
        <f t="shared" si="180"/>
        <v>2427000</v>
      </c>
      <c r="AH687" s="30">
        <f t="shared" si="189"/>
        <v>2.472187886279357E-3</v>
      </c>
      <c r="AI687" s="31">
        <f t="shared" si="190"/>
        <v>0.32632880098887512</v>
      </c>
      <c r="AJ687" s="31">
        <f t="shared" si="191"/>
        <v>0.35105067985166871</v>
      </c>
      <c r="AK687" s="30">
        <f>IF(W687="si",($S687*'COSTOS DE CREDITOS'!$C$27)/DATA!$G687,"")</f>
        <v>47.07631125553273</v>
      </c>
      <c r="AL687" s="90">
        <f>IF(W687="si",'COSTOS DE CREDITOS'!$C$35,"")</f>
        <v>20.421138461538462</v>
      </c>
      <c r="AM687" s="30">
        <f t="shared" si="181"/>
        <v>369.23076923076923</v>
      </c>
      <c r="AN687" s="30">
        <f t="shared" si="182"/>
        <v>0</v>
      </c>
      <c r="AO687" s="30">
        <f t="shared" si="183"/>
        <v>436.72821894784045</v>
      </c>
      <c r="AP687" s="30">
        <f t="shared" si="184"/>
        <v>1066.6417810521593</v>
      </c>
      <c r="AQ687" s="19">
        <f t="shared" si="185"/>
        <v>0.70950050955663568</v>
      </c>
    </row>
    <row r="688" spans="1:43" x14ac:dyDescent="0.2">
      <c r="A688" s="23" t="s">
        <v>5665</v>
      </c>
      <c r="B688" s="6" t="s">
        <v>5666</v>
      </c>
      <c r="C688" s="6" t="s">
        <v>5667</v>
      </c>
      <c r="D688" s="2">
        <v>147201</v>
      </c>
      <c r="E688" s="2">
        <v>147409</v>
      </c>
      <c r="F688" s="3" t="s">
        <v>923</v>
      </c>
      <c r="G688" s="2">
        <v>7</v>
      </c>
      <c r="H688" s="2">
        <v>147440</v>
      </c>
      <c r="I688" s="3" t="s">
        <v>924</v>
      </c>
      <c r="J688" s="15">
        <v>45008</v>
      </c>
      <c r="K688" s="24">
        <v>1116041983</v>
      </c>
      <c r="L688" s="15">
        <v>45012</v>
      </c>
      <c r="M688" s="15">
        <v>45016</v>
      </c>
      <c r="N688" s="15"/>
      <c r="O688" s="26">
        <f>VLOOKUP(D688,quash!A$2:$I$7791,9,FALSE)</f>
        <v>1</v>
      </c>
      <c r="P688" s="7">
        <v>15000</v>
      </c>
      <c r="Q688" s="26">
        <v>113</v>
      </c>
      <c r="R688" s="19">
        <v>3.373427512292651E-2</v>
      </c>
      <c r="S688" s="26">
        <v>16</v>
      </c>
      <c r="T688" s="7">
        <v>6000</v>
      </c>
      <c r="U688" s="2">
        <v>142</v>
      </c>
      <c r="V688" s="11">
        <v>1503.37</v>
      </c>
      <c r="W688" s="14" t="s">
        <v>5281</v>
      </c>
      <c r="X688" s="18">
        <v>1</v>
      </c>
      <c r="Y688" s="9">
        <v>6000</v>
      </c>
      <c r="Z688" s="19">
        <f t="shared" si="178"/>
        <v>0</v>
      </c>
      <c r="AA688" s="25">
        <v>1503.37</v>
      </c>
      <c r="AB688" s="30">
        <f t="shared" si="179"/>
        <v>752000</v>
      </c>
      <c r="AC688" s="30">
        <f t="shared" si="186"/>
        <v>7.9787234042553185E-3</v>
      </c>
      <c r="AD688" s="31">
        <f t="shared" si="187"/>
        <v>0.90159574468085102</v>
      </c>
      <c r="AE688" s="31">
        <f t="shared" si="188"/>
        <v>1.1329787234042552</v>
      </c>
      <c r="AG688" s="30">
        <f t="shared" si="180"/>
        <v>2427000</v>
      </c>
      <c r="AH688" s="30">
        <f t="shared" si="189"/>
        <v>2.472187886279357E-3</v>
      </c>
      <c r="AI688" s="31">
        <f t="shared" si="190"/>
        <v>0.27935723114956734</v>
      </c>
      <c r="AJ688" s="31">
        <f t="shared" si="191"/>
        <v>0.35105067985166871</v>
      </c>
      <c r="AK688" s="30">
        <f>IF(W688="si",($S688*'COSTOS DE CREDITOS'!$C$27)/DATA!$G688,"")</f>
        <v>47.07631125553273</v>
      </c>
      <c r="AL688" s="90">
        <f>IF(W688="si",'COSTOS DE CREDITOS'!$C$35,"")</f>
        <v>20.421138461538462</v>
      </c>
      <c r="AM688" s="30">
        <f t="shared" si="181"/>
        <v>369.23076923076923</v>
      </c>
      <c r="AN688" s="30">
        <f t="shared" si="182"/>
        <v>0</v>
      </c>
      <c r="AO688" s="30">
        <f t="shared" si="183"/>
        <v>436.72821894784045</v>
      </c>
      <c r="AP688" s="30">
        <f t="shared" si="184"/>
        <v>1066.6417810521593</v>
      </c>
      <c r="AQ688" s="19">
        <f t="shared" si="185"/>
        <v>0.70950050955663568</v>
      </c>
    </row>
    <row r="689" spans="1:43" x14ac:dyDescent="0.2">
      <c r="A689" s="23" t="s">
        <v>5665</v>
      </c>
      <c r="B689" s="6" t="s">
        <v>5671</v>
      </c>
      <c r="C689" s="6" t="s">
        <v>5670</v>
      </c>
      <c r="D689" s="2">
        <v>145944</v>
      </c>
      <c r="E689" s="2">
        <v>147438</v>
      </c>
      <c r="F689" s="3" t="s">
        <v>921</v>
      </c>
      <c r="G689" s="2">
        <v>7</v>
      </c>
      <c r="H689" s="2">
        <v>147441</v>
      </c>
      <c r="I689" s="3" t="s">
        <v>925</v>
      </c>
      <c r="J689" s="15">
        <v>44995</v>
      </c>
      <c r="K689" s="24">
        <v>1107988563</v>
      </c>
      <c r="L689" s="15">
        <v>45012</v>
      </c>
      <c r="M689" s="15">
        <v>45016</v>
      </c>
      <c r="N689" s="15"/>
      <c r="O689" s="26">
        <f>VLOOKUP(D689,quash!A$2:$I$7791,9,FALSE)</f>
        <v>2</v>
      </c>
      <c r="P689" s="7">
        <v>10000</v>
      </c>
      <c r="Q689" s="26">
        <v>115</v>
      </c>
      <c r="R689" s="19">
        <v>3.97705569269148E-2</v>
      </c>
      <c r="S689" s="26">
        <v>16</v>
      </c>
      <c r="T689" s="7">
        <v>6000</v>
      </c>
      <c r="U689" s="2">
        <v>142</v>
      </c>
      <c r="V689" s="11">
        <v>1503.37</v>
      </c>
      <c r="W689" s="14" t="s">
        <v>5281</v>
      </c>
      <c r="X689" s="18">
        <v>1</v>
      </c>
      <c r="Y689" s="9">
        <v>6000</v>
      </c>
      <c r="Z689" s="19">
        <f t="shared" si="178"/>
        <v>0</v>
      </c>
      <c r="AA689" s="25">
        <v>1503.37</v>
      </c>
      <c r="AB689" s="30">
        <f t="shared" si="179"/>
        <v>529000</v>
      </c>
      <c r="AC689" s="30">
        <f t="shared" si="186"/>
        <v>1.1342155009451797E-2</v>
      </c>
      <c r="AD689" s="31">
        <f t="shared" si="187"/>
        <v>1.3043478260869565</v>
      </c>
      <c r="AE689" s="31">
        <f t="shared" si="188"/>
        <v>1.6105860113421551</v>
      </c>
      <c r="AG689" s="30">
        <f t="shared" si="180"/>
        <v>1695000</v>
      </c>
      <c r="AH689" s="30">
        <f t="shared" si="189"/>
        <v>3.5398230088495575E-3</v>
      </c>
      <c r="AI689" s="31">
        <f t="shared" si="190"/>
        <v>0.40707964601769908</v>
      </c>
      <c r="AJ689" s="31">
        <f t="shared" si="191"/>
        <v>0.50265486725663711</v>
      </c>
      <c r="AK689" s="30">
        <f>IF(W689="si",($S689*'COSTOS DE CREDITOS'!$C$27)/DATA!$G689,"")</f>
        <v>47.07631125553273</v>
      </c>
      <c r="AL689" s="90">
        <f>IF(W689="si",'COSTOS DE CREDITOS'!$C$35,"")</f>
        <v>20.421138461538462</v>
      </c>
      <c r="AM689" s="30">
        <f t="shared" si="181"/>
        <v>369.23076923076923</v>
      </c>
      <c r="AN689" s="30">
        <f t="shared" si="182"/>
        <v>0</v>
      </c>
      <c r="AO689" s="30">
        <f t="shared" si="183"/>
        <v>436.72821894784045</v>
      </c>
      <c r="AP689" s="30">
        <f t="shared" si="184"/>
        <v>1066.6417810521593</v>
      </c>
      <c r="AQ689" s="19">
        <f t="shared" si="185"/>
        <v>0.70950050955663568</v>
      </c>
    </row>
    <row r="690" spans="1:43" x14ac:dyDescent="0.2">
      <c r="A690" s="23" t="s">
        <v>5665</v>
      </c>
      <c r="B690" s="6" t="s">
        <v>5671</v>
      </c>
      <c r="C690" s="6" t="s">
        <v>5670</v>
      </c>
      <c r="D690" s="2">
        <v>145922</v>
      </c>
      <c r="E690" s="2">
        <v>147438</v>
      </c>
      <c r="F690" s="3" t="s">
        <v>921</v>
      </c>
      <c r="G690" s="2">
        <v>7</v>
      </c>
      <c r="H690" s="2">
        <v>147442</v>
      </c>
      <c r="I690" s="3" t="s">
        <v>926</v>
      </c>
      <c r="J690" s="15">
        <v>44995</v>
      </c>
      <c r="K690" s="24">
        <v>1107953626</v>
      </c>
      <c r="L690" s="15">
        <v>45012</v>
      </c>
      <c r="M690" s="15">
        <v>45016</v>
      </c>
      <c r="N690" s="15"/>
      <c r="O690" s="26">
        <f>VLOOKUP(D690,quash!A$2:$I$7791,9,FALSE)</f>
        <v>1</v>
      </c>
      <c r="P690" s="7">
        <v>10000</v>
      </c>
      <c r="Q690" s="26">
        <v>147</v>
      </c>
      <c r="R690" s="19">
        <v>7.9000519063170294E-2</v>
      </c>
      <c r="S690" s="26">
        <v>16</v>
      </c>
      <c r="T690" s="7">
        <v>6000</v>
      </c>
      <c r="U690" s="2">
        <v>142</v>
      </c>
      <c r="V690" s="11">
        <v>1503.37</v>
      </c>
      <c r="W690" s="14" t="s">
        <v>5281</v>
      </c>
      <c r="X690" s="18">
        <v>1</v>
      </c>
      <c r="Y690" s="9">
        <v>6000</v>
      </c>
      <c r="Z690" s="19">
        <f t="shared" si="178"/>
        <v>0</v>
      </c>
      <c r="AA690" s="25">
        <v>1503.37</v>
      </c>
      <c r="AB690" s="30">
        <f t="shared" si="179"/>
        <v>752000</v>
      </c>
      <c r="AC690" s="30">
        <f t="shared" ref="AC690:AC721" si="192">$T690/AB690</f>
        <v>7.9787234042553185E-3</v>
      </c>
      <c r="AD690" s="31">
        <f t="shared" ref="AD690:AD721" si="193">AC690*$Q690</f>
        <v>1.1728723404255319</v>
      </c>
      <c r="AE690" s="31">
        <f t="shared" ref="AE690:AE704" si="194">AC690*$U690</f>
        <v>1.1329787234042552</v>
      </c>
      <c r="AG690" s="30">
        <f t="shared" si="180"/>
        <v>2427000</v>
      </c>
      <c r="AH690" s="30">
        <f t="shared" si="189"/>
        <v>2.472187886279357E-3</v>
      </c>
      <c r="AI690" s="31">
        <f t="shared" si="190"/>
        <v>0.36341161928306548</v>
      </c>
      <c r="AJ690" s="31">
        <f t="shared" si="191"/>
        <v>0.35105067985166871</v>
      </c>
      <c r="AK690" s="30">
        <f>IF(W690="si",($S690*'COSTOS DE CREDITOS'!$C$27)/DATA!$G690,"")</f>
        <v>47.07631125553273</v>
      </c>
      <c r="AL690" s="90">
        <f>IF(W690="si",'COSTOS DE CREDITOS'!$C$35,"")</f>
        <v>20.421138461538462</v>
      </c>
      <c r="AM690" s="30">
        <f t="shared" si="181"/>
        <v>369.23076923076923</v>
      </c>
      <c r="AN690" s="30">
        <f t="shared" si="182"/>
        <v>0</v>
      </c>
      <c r="AO690" s="30">
        <f t="shared" si="183"/>
        <v>436.72821894784045</v>
      </c>
      <c r="AP690" s="30">
        <f t="shared" si="184"/>
        <v>1066.6417810521593</v>
      </c>
      <c r="AQ690" s="19">
        <f t="shared" si="185"/>
        <v>0.70950050955663568</v>
      </c>
    </row>
    <row r="691" spans="1:43" x14ac:dyDescent="0.2">
      <c r="A691" s="23" t="s">
        <v>5665</v>
      </c>
      <c r="B691" s="6" t="s">
        <v>5671</v>
      </c>
      <c r="C691" s="6" t="s">
        <v>5670</v>
      </c>
      <c r="D691" s="2">
        <v>146051</v>
      </c>
      <c r="E691" s="2">
        <v>147438</v>
      </c>
      <c r="F691" s="3" t="s">
        <v>921</v>
      </c>
      <c r="G691" s="2">
        <v>7</v>
      </c>
      <c r="H691" s="2">
        <v>147443</v>
      </c>
      <c r="I691" s="3" t="s">
        <v>927</v>
      </c>
      <c r="J691" s="15">
        <v>44998</v>
      </c>
      <c r="K691" s="24">
        <v>1109265249</v>
      </c>
      <c r="L691" s="15">
        <v>45012</v>
      </c>
      <c r="M691" s="15">
        <v>45016</v>
      </c>
      <c r="N691" s="15"/>
      <c r="O691" s="26">
        <f>VLOOKUP(D691,quash!A$2:$I$7791,9,FALSE)</f>
        <v>2</v>
      </c>
      <c r="P691" s="7">
        <v>10000</v>
      </c>
      <c r="Q691" s="26">
        <v>132</v>
      </c>
      <c r="R691" s="19">
        <v>5.8283715876113903E-2</v>
      </c>
      <c r="S691" s="26">
        <v>16</v>
      </c>
      <c r="T691" s="7">
        <v>6000</v>
      </c>
      <c r="U691" s="2">
        <v>142</v>
      </c>
      <c r="V691" s="11">
        <v>1503.37</v>
      </c>
      <c r="W691" s="14" t="s">
        <v>5281</v>
      </c>
      <c r="X691" s="18">
        <v>1</v>
      </c>
      <c r="Y691" s="9">
        <v>6000</v>
      </c>
      <c r="Z691" s="19">
        <f t="shared" si="178"/>
        <v>0</v>
      </c>
      <c r="AA691" s="25">
        <v>1503.37</v>
      </c>
      <c r="AB691" s="30">
        <f t="shared" si="179"/>
        <v>529000</v>
      </c>
      <c r="AC691" s="30">
        <f t="shared" si="192"/>
        <v>1.1342155009451797E-2</v>
      </c>
      <c r="AD691" s="31">
        <f t="shared" si="193"/>
        <v>1.4971644612476371</v>
      </c>
      <c r="AE691" s="31">
        <f t="shared" si="194"/>
        <v>1.6105860113421551</v>
      </c>
      <c r="AG691" s="30">
        <f t="shared" si="180"/>
        <v>1695000</v>
      </c>
      <c r="AH691" s="30">
        <f t="shared" si="189"/>
        <v>3.5398230088495575E-3</v>
      </c>
      <c r="AI691" s="31">
        <f t="shared" si="190"/>
        <v>0.46725663716814159</v>
      </c>
      <c r="AJ691" s="31">
        <f t="shared" si="191"/>
        <v>0.50265486725663711</v>
      </c>
      <c r="AK691" s="30">
        <f>IF(W691="si",($S691*'COSTOS DE CREDITOS'!$C$27)/DATA!$G691,"")</f>
        <v>47.07631125553273</v>
      </c>
      <c r="AL691" s="90">
        <f>IF(W691="si",'COSTOS DE CREDITOS'!$C$35,"")</f>
        <v>20.421138461538462</v>
      </c>
      <c r="AM691" s="30">
        <f t="shared" si="181"/>
        <v>369.23076923076923</v>
      </c>
      <c r="AN691" s="30">
        <f t="shared" si="182"/>
        <v>0</v>
      </c>
      <c r="AO691" s="30">
        <f t="shared" si="183"/>
        <v>436.72821894784045</v>
      </c>
      <c r="AP691" s="30">
        <f t="shared" si="184"/>
        <v>1066.6417810521593</v>
      </c>
      <c r="AQ691" s="19">
        <f t="shared" si="185"/>
        <v>0.70950050955663568</v>
      </c>
    </row>
    <row r="692" spans="1:43" x14ac:dyDescent="0.2">
      <c r="A692" s="23" t="s">
        <v>5665</v>
      </c>
      <c r="B692" s="6" t="s">
        <v>5671</v>
      </c>
      <c r="C692" s="6" t="s">
        <v>5670</v>
      </c>
      <c r="D692" s="2">
        <v>145933</v>
      </c>
      <c r="E692" s="2">
        <v>147438</v>
      </c>
      <c r="F692" s="3" t="s">
        <v>921</v>
      </c>
      <c r="G692" s="2">
        <v>7</v>
      </c>
      <c r="H692" s="2">
        <v>147445</v>
      </c>
      <c r="I692" s="3" t="s">
        <v>928</v>
      </c>
      <c r="J692" s="15">
        <v>44998</v>
      </c>
      <c r="K692" s="24">
        <v>1109428152</v>
      </c>
      <c r="L692" s="15">
        <v>45012</v>
      </c>
      <c r="M692" s="15">
        <v>45016</v>
      </c>
      <c r="N692" s="15"/>
      <c r="O692" s="26">
        <f>VLOOKUP(D692,quash!A$2:$I$7791,9,FALSE)</f>
        <v>1</v>
      </c>
      <c r="P692" s="7">
        <v>5000</v>
      </c>
      <c r="Q692" s="26">
        <v>147</v>
      </c>
      <c r="R692" s="19">
        <v>0.11226939921536</v>
      </c>
      <c r="S692" s="26">
        <v>16</v>
      </c>
      <c r="T692" s="7">
        <v>6000</v>
      </c>
      <c r="U692" s="2">
        <v>142</v>
      </c>
      <c r="V692" s="11">
        <v>1503.37</v>
      </c>
      <c r="W692" s="14" t="s">
        <v>5281</v>
      </c>
      <c r="X692" s="18">
        <v>1</v>
      </c>
      <c r="Y692" s="9">
        <v>6000</v>
      </c>
      <c r="Z692" s="19">
        <f t="shared" si="178"/>
        <v>0</v>
      </c>
      <c r="AA692" s="25">
        <v>1503.37</v>
      </c>
      <c r="AB692" s="30">
        <f t="shared" si="179"/>
        <v>752000</v>
      </c>
      <c r="AC692" s="30">
        <f t="shared" si="192"/>
        <v>7.9787234042553185E-3</v>
      </c>
      <c r="AD692" s="31">
        <f t="shared" si="193"/>
        <v>1.1728723404255319</v>
      </c>
      <c r="AE692" s="31">
        <f t="shared" si="194"/>
        <v>1.1329787234042552</v>
      </c>
      <c r="AG692" s="30">
        <f t="shared" si="180"/>
        <v>2427000</v>
      </c>
      <c r="AH692" s="30">
        <f t="shared" si="189"/>
        <v>2.472187886279357E-3</v>
      </c>
      <c r="AI692" s="31">
        <f t="shared" si="190"/>
        <v>0.36341161928306548</v>
      </c>
      <c r="AJ692" s="31">
        <f t="shared" si="191"/>
        <v>0.35105067985166871</v>
      </c>
      <c r="AK692" s="30">
        <f>IF(W692="si",($S692*'COSTOS DE CREDITOS'!$C$27)/DATA!$G692,"")</f>
        <v>47.07631125553273</v>
      </c>
      <c r="AL692" s="90">
        <f>IF(W692="si",'COSTOS DE CREDITOS'!$C$35,"")</f>
        <v>20.421138461538462</v>
      </c>
      <c r="AM692" s="30">
        <f t="shared" si="181"/>
        <v>369.23076923076923</v>
      </c>
      <c r="AN692" s="30">
        <f t="shared" si="182"/>
        <v>0</v>
      </c>
      <c r="AO692" s="30">
        <f t="shared" si="183"/>
        <v>436.72821894784045</v>
      </c>
      <c r="AP692" s="30">
        <f t="shared" si="184"/>
        <v>1066.6417810521593</v>
      </c>
      <c r="AQ692" s="19">
        <f t="shared" si="185"/>
        <v>0.70950050955663568</v>
      </c>
    </row>
    <row r="693" spans="1:43" x14ac:dyDescent="0.2">
      <c r="A693" s="23" t="s">
        <v>5665</v>
      </c>
      <c r="B693" s="6" t="s">
        <v>5671</v>
      </c>
      <c r="C693" s="6" t="s">
        <v>5670</v>
      </c>
      <c r="D693" s="2">
        <v>146390</v>
      </c>
      <c r="E693" s="2">
        <v>147438</v>
      </c>
      <c r="F693" s="3" t="s">
        <v>921</v>
      </c>
      <c r="G693" s="2">
        <v>7</v>
      </c>
      <c r="H693" s="2">
        <v>147447</v>
      </c>
      <c r="I693" s="3" t="s">
        <v>929</v>
      </c>
      <c r="J693" s="15">
        <v>45000</v>
      </c>
      <c r="K693" s="24">
        <v>1110625862</v>
      </c>
      <c r="L693" s="15">
        <v>45012</v>
      </c>
      <c r="M693" s="15">
        <v>45016</v>
      </c>
      <c r="N693" s="15"/>
      <c r="O693" s="26">
        <f>VLOOKUP(D693,quash!A$2:$I$7791,9,FALSE)</f>
        <v>1</v>
      </c>
      <c r="P693" s="7">
        <v>10000</v>
      </c>
      <c r="Q693" s="26">
        <v>127</v>
      </c>
      <c r="R693" s="19">
        <v>5.24391097594855E-2</v>
      </c>
      <c r="S693" s="26">
        <v>16</v>
      </c>
      <c r="T693" s="7">
        <v>6000</v>
      </c>
      <c r="U693" s="2">
        <v>142</v>
      </c>
      <c r="V693" s="11">
        <v>1503.37</v>
      </c>
      <c r="W693" s="14" t="s">
        <v>5281</v>
      </c>
      <c r="X693" s="18">
        <v>1</v>
      </c>
      <c r="Y693" s="9">
        <v>6000</v>
      </c>
      <c r="Z693" s="19">
        <f t="shared" si="178"/>
        <v>0</v>
      </c>
      <c r="AA693" s="25">
        <v>1503.37</v>
      </c>
      <c r="AB693" s="30">
        <f t="shared" si="179"/>
        <v>752000</v>
      </c>
      <c r="AC693" s="30">
        <f t="shared" si="192"/>
        <v>7.9787234042553185E-3</v>
      </c>
      <c r="AD693" s="31">
        <f t="shared" si="193"/>
        <v>1.0132978723404253</v>
      </c>
      <c r="AE693" s="31">
        <f t="shared" si="194"/>
        <v>1.1329787234042552</v>
      </c>
      <c r="AG693" s="30">
        <f t="shared" si="180"/>
        <v>2427000</v>
      </c>
      <c r="AH693" s="30">
        <f t="shared" si="189"/>
        <v>2.472187886279357E-3</v>
      </c>
      <c r="AI693" s="31">
        <f t="shared" si="190"/>
        <v>0.31396786155747836</v>
      </c>
      <c r="AJ693" s="31">
        <f t="shared" si="191"/>
        <v>0.35105067985166871</v>
      </c>
      <c r="AK693" s="30">
        <f>IF(W693="si",($S693*'COSTOS DE CREDITOS'!$C$27)/DATA!$G693,"")</f>
        <v>47.07631125553273</v>
      </c>
      <c r="AL693" s="90">
        <f>IF(W693="si",'COSTOS DE CREDITOS'!$C$35,"")</f>
        <v>20.421138461538462</v>
      </c>
      <c r="AM693" s="30">
        <f t="shared" si="181"/>
        <v>369.23076923076923</v>
      </c>
      <c r="AN693" s="30">
        <f t="shared" si="182"/>
        <v>0</v>
      </c>
      <c r="AO693" s="30">
        <f t="shared" si="183"/>
        <v>436.72821894784045</v>
      </c>
      <c r="AP693" s="30">
        <f t="shared" si="184"/>
        <v>1066.6417810521593</v>
      </c>
      <c r="AQ693" s="19">
        <f t="shared" si="185"/>
        <v>0.70950050955663568</v>
      </c>
    </row>
    <row r="694" spans="1:43" x14ac:dyDescent="0.2">
      <c r="A694" s="23" t="s">
        <v>5665</v>
      </c>
      <c r="B694" s="6" t="s">
        <v>5671</v>
      </c>
      <c r="C694" s="6" t="s">
        <v>5670</v>
      </c>
      <c r="D694" s="2">
        <v>147352</v>
      </c>
      <c r="E694" s="2">
        <v>147438</v>
      </c>
      <c r="F694" s="3" t="s">
        <v>921</v>
      </c>
      <c r="G694" s="2">
        <v>7</v>
      </c>
      <c r="H694" s="2">
        <v>147448</v>
      </c>
      <c r="I694" s="3" t="s">
        <v>930</v>
      </c>
      <c r="J694" s="15">
        <v>45009</v>
      </c>
      <c r="K694" s="24">
        <v>1116990993</v>
      </c>
      <c r="L694" s="15">
        <v>45012</v>
      </c>
      <c r="M694" s="15">
        <v>45016</v>
      </c>
      <c r="N694" s="15"/>
      <c r="O694" s="26">
        <f>VLOOKUP(D694,quash!A$2:$I$7791,9,FALSE)</f>
        <v>2</v>
      </c>
      <c r="P694" s="7">
        <v>10000</v>
      </c>
      <c r="Q694" s="26">
        <v>115</v>
      </c>
      <c r="R694" s="19">
        <v>3.97705569269148E-2</v>
      </c>
      <c r="S694" s="26">
        <v>16</v>
      </c>
      <c r="T694" s="7">
        <v>6000</v>
      </c>
      <c r="U694" s="2">
        <v>142</v>
      </c>
      <c r="V694" s="11">
        <v>1503.37</v>
      </c>
      <c r="W694" s="14" t="s">
        <v>5281</v>
      </c>
      <c r="X694" s="18">
        <v>1</v>
      </c>
      <c r="Y694" s="9">
        <v>6000</v>
      </c>
      <c r="Z694" s="19">
        <f t="shared" si="178"/>
        <v>0</v>
      </c>
      <c r="AA694" s="25">
        <v>1503.37</v>
      </c>
      <c r="AB694" s="30">
        <f t="shared" si="179"/>
        <v>529000</v>
      </c>
      <c r="AC694" s="30">
        <f t="shared" si="192"/>
        <v>1.1342155009451797E-2</v>
      </c>
      <c r="AD694" s="31">
        <f t="shared" si="193"/>
        <v>1.3043478260869565</v>
      </c>
      <c r="AE694" s="31">
        <f t="shared" si="194"/>
        <v>1.6105860113421551</v>
      </c>
      <c r="AG694" s="30">
        <f t="shared" si="180"/>
        <v>1695000</v>
      </c>
      <c r="AH694" s="30">
        <f t="shared" si="189"/>
        <v>3.5398230088495575E-3</v>
      </c>
      <c r="AI694" s="31">
        <f t="shared" si="190"/>
        <v>0.40707964601769908</v>
      </c>
      <c r="AJ694" s="31">
        <f t="shared" si="191"/>
        <v>0.50265486725663711</v>
      </c>
      <c r="AK694" s="30">
        <f>IF(W694="si",($S694*'COSTOS DE CREDITOS'!$C$27)/DATA!$G694,"")</f>
        <v>47.07631125553273</v>
      </c>
      <c r="AL694" s="90">
        <f>IF(W694="si",'COSTOS DE CREDITOS'!$C$35,"")</f>
        <v>20.421138461538462</v>
      </c>
      <c r="AM694" s="30">
        <f t="shared" si="181"/>
        <v>369.23076923076923</v>
      </c>
      <c r="AN694" s="30">
        <f t="shared" si="182"/>
        <v>0</v>
      </c>
      <c r="AO694" s="30">
        <f t="shared" si="183"/>
        <v>436.72821894784045</v>
      </c>
      <c r="AP694" s="30">
        <f t="shared" si="184"/>
        <v>1066.6417810521593</v>
      </c>
      <c r="AQ694" s="19">
        <f t="shared" si="185"/>
        <v>0.70950050955663568</v>
      </c>
    </row>
    <row r="695" spans="1:43" x14ac:dyDescent="0.2">
      <c r="A695" s="23" t="s">
        <v>5665</v>
      </c>
      <c r="B695" s="6" t="s">
        <v>5672</v>
      </c>
      <c r="C695" s="6" t="s">
        <v>5667</v>
      </c>
      <c r="D695" s="2">
        <v>146144</v>
      </c>
      <c r="E695" s="2">
        <v>146941</v>
      </c>
      <c r="F695" s="3" t="s">
        <v>931</v>
      </c>
      <c r="G695" s="2">
        <v>7</v>
      </c>
      <c r="H695" s="2">
        <v>146945</v>
      </c>
      <c r="I695" s="3" t="s">
        <v>932</v>
      </c>
      <c r="J695" s="15">
        <v>44998</v>
      </c>
      <c r="K695" s="24">
        <v>1109480140</v>
      </c>
      <c r="L695" s="15">
        <v>45007</v>
      </c>
      <c r="M695" s="15">
        <v>45016</v>
      </c>
      <c r="N695" s="15"/>
      <c r="O695" s="26">
        <f>VLOOKUP(D695,quash!A$2:$I$7791,9,FALSE)</f>
        <v>1</v>
      </c>
      <c r="P695" s="7">
        <v>11000</v>
      </c>
      <c r="Q695" s="26">
        <v>119</v>
      </c>
      <c r="R695" s="19">
        <v>4.3307950828633E-2</v>
      </c>
      <c r="S695" s="26">
        <v>16</v>
      </c>
      <c r="T695" s="7">
        <v>10000</v>
      </c>
      <c r="U695" s="2">
        <v>142</v>
      </c>
      <c r="V695" s="11">
        <v>2510.34</v>
      </c>
      <c r="W695" s="14" t="s">
        <v>5281</v>
      </c>
      <c r="X695" s="18">
        <v>1</v>
      </c>
      <c r="Y695" s="9">
        <v>10000</v>
      </c>
      <c r="Z695" s="19">
        <f t="shared" si="178"/>
        <v>0</v>
      </c>
      <c r="AA695" s="25">
        <v>2510.34</v>
      </c>
      <c r="AB695" s="30">
        <f t="shared" si="179"/>
        <v>752000</v>
      </c>
      <c r="AC695" s="30">
        <f t="shared" si="192"/>
        <v>1.3297872340425532E-2</v>
      </c>
      <c r="AD695" s="31">
        <f t="shared" si="193"/>
        <v>1.5824468085106382</v>
      </c>
      <c r="AE695" s="31">
        <f t="shared" si="194"/>
        <v>1.8882978723404256</v>
      </c>
      <c r="AG695" s="30">
        <f t="shared" si="180"/>
        <v>2427000</v>
      </c>
      <c r="AH695" s="30">
        <f t="shared" si="189"/>
        <v>4.1203131437989289E-3</v>
      </c>
      <c r="AI695" s="31">
        <f t="shared" si="190"/>
        <v>0.49031726411207255</v>
      </c>
      <c r="AJ695" s="31">
        <f t="shared" si="191"/>
        <v>0.58508446641944789</v>
      </c>
      <c r="AK695" s="30">
        <f>IF(W695="si",($S695*'COSTOS DE CREDITOS'!$C$27)/DATA!$G695,"")</f>
        <v>47.07631125553273</v>
      </c>
      <c r="AL695" s="90">
        <f>IF(W695="si",'COSTOS DE CREDITOS'!$C$35,"")</f>
        <v>20.421138461538462</v>
      </c>
      <c r="AM695" s="30">
        <f t="shared" si="181"/>
        <v>615.38461538461547</v>
      </c>
      <c r="AN695" s="30">
        <f t="shared" si="182"/>
        <v>0</v>
      </c>
      <c r="AO695" s="30">
        <f t="shared" si="183"/>
        <v>682.88206510168663</v>
      </c>
      <c r="AP695" s="30">
        <f t="shared" si="184"/>
        <v>1827.4579348983134</v>
      </c>
      <c r="AQ695" s="19">
        <f t="shared" si="185"/>
        <v>0.72797228060673591</v>
      </c>
    </row>
    <row r="696" spans="1:43" x14ac:dyDescent="0.2">
      <c r="A696" s="23" t="s">
        <v>5665</v>
      </c>
      <c r="B696" s="6" t="s">
        <v>5672</v>
      </c>
      <c r="C696" s="6" t="s">
        <v>5667</v>
      </c>
      <c r="D696" s="2">
        <v>145587</v>
      </c>
      <c r="E696" s="2">
        <v>146941</v>
      </c>
      <c r="F696" s="3" t="s">
        <v>931</v>
      </c>
      <c r="G696" s="2">
        <v>7</v>
      </c>
      <c r="H696" s="2">
        <v>146947</v>
      </c>
      <c r="I696" s="3" t="s">
        <v>933</v>
      </c>
      <c r="J696" s="15" t="s">
        <v>5688</v>
      </c>
      <c r="K696" s="24" t="s">
        <v>5688</v>
      </c>
      <c r="L696" s="15">
        <v>45007</v>
      </c>
      <c r="M696" s="15">
        <v>45016</v>
      </c>
      <c r="N696" s="15"/>
      <c r="O696" s="26">
        <f>VLOOKUP(D696,quash!A$2:$I$7791,9,FALSE)</f>
        <v>1</v>
      </c>
      <c r="P696" s="7">
        <v>11000</v>
      </c>
      <c r="Q696" s="26">
        <v>119</v>
      </c>
      <c r="R696" s="19">
        <v>4.4808469477509841E-2</v>
      </c>
      <c r="S696" s="26">
        <v>16</v>
      </c>
      <c r="T696" s="7">
        <v>5000</v>
      </c>
      <c r="U696" s="2">
        <v>147</v>
      </c>
      <c r="V696" s="11">
        <v>1303.3399999999999</v>
      </c>
      <c r="W696" s="14" t="s">
        <v>5281</v>
      </c>
      <c r="X696" s="18">
        <v>1</v>
      </c>
      <c r="Y696" s="9">
        <v>5000</v>
      </c>
      <c r="Z696" s="19">
        <f t="shared" si="178"/>
        <v>0</v>
      </c>
      <c r="AA696" s="25">
        <v>1303.3399999999999</v>
      </c>
      <c r="AB696" s="30">
        <f t="shared" si="179"/>
        <v>752000</v>
      </c>
      <c r="AC696" s="30">
        <f t="shared" si="192"/>
        <v>6.648936170212766E-3</v>
      </c>
      <c r="AD696" s="31">
        <f t="shared" si="193"/>
        <v>0.79122340425531912</v>
      </c>
      <c r="AE696" s="31">
        <f t="shared" si="194"/>
        <v>0.97739361702127658</v>
      </c>
      <c r="AG696" s="30">
        <f t="shared" si="180"/>
        <v>2427000</v>
      </c>
      <c r="AH696" s="30">
        <f t="shared" si="189"/>
        <v>2.0601565718994645E-3</v>
      </c>
      <c r="AI696" s="31">
        <f t="shared" si="190"/>
        <v>0.24515863205603627</v>
      </c>
      <c r="AJ696" s="31">
        <f t="shared" si="191"/>
        <v>0.30284301606922126</v>
      </c>
      <c r="AK696" s="30">
        <f>IF(W696="si",($S696*'COSTOS DE CREDITOS'!$C$27)/DATA!$G696,"")</f>
        <v>47.07631125553273</v>
      </c>
      <c r="AL696" s="90">
        <f>IF(W696="si",'COSTOS DE CREDITOS'!$C$35,"")</f>
        <v>20.421138461538462</v>
      </c>
      <c r="AM696" s="30">
        <f t="shared" si="181"/>
        <v>307.69230769230774</v>
      </c>
      <c r="AN696" s="30">
        <f t="shared" si="182"/>
        <v>0</v>
      </c>
      <c r="AO696" s="30">
        <f t="shared" si="183"/>
        <v>375.1897574093789</v>
      </c>
      <c r="AP696" s="30">
        <f t="shared" si="184"/>
        <v>928.15024259062102</v>
      </c>
      <c r="AQ696" s="19">
        <f t="shared" si="185"/>
        <v>0.71213209338363059</v>
      </c>
    </row>
    <row r="697" spans="1:43" x14ac:dyDescent="0.2">
      <c r="A697" s="23" t="s">
        <v>5665</v>
      </c>
      <c r="B697" s="6" t="s">
        <v>5672</v>
      </c>
      <c r="C697" s="6" t="s">
        <v>5667</v>
      </c>
      <c r="D697" s="2">
        <v>145560</v>
      </c>
      <c r="E697" s="2">
        <v>146941</v>
      </c>
      <c r="F697" s="3" t="s">
        <v>931</v>
      </c>
      <c r="G697" s="2">
        <v>7</v>
      </c>
      <c r="H697" s="2">
        <v>146948</v>
      </c>
      <c r="I697" s="3" t="s">
        <v>934</v>
      </c>
      <c r="J697" s="15">
        <v>45114</v>
      </c>
      <c r="K697" s="24">
        <v>1188501754</v>
      </c>
      <c r="L697" s="15">
        <v>45007</v>
      </c>
      <c r="M697" s="15">
        <v>45016</v>
      </c>
      <c r="N697" s="15"/>
      <c r="O697" s="26">
        <f>VLOOKUP(D697,quash!A$2:$I$7791,9,FALSE)</f>
        <v>1</v>
      </c>
      <c r="P697" s="7">
        <v>5000</v>
      </c>
      <c r="Q697" s="26">
        <v>147</v>
      </c>
      <c r="R697" s="19">
        <v>0.11226939921536</v>
      </c>
      <c r="S697" s="26">
        <v>16</v>
      </c>
      <c r="T697" s="7">
        <v>5000</v>
      </c>
      <c r="U697" s="2">
        <v>147</v>
      </c>
      <c r="V697" s="11">
        <v>1303.3399999999999</v>
      </c>
      <c r="W697" s="14" t="s">
        <v>5281</v>
      </c>
      <c r="X697" s="18">
        <v>1</v>
      </c>
      <c r="Y697" s="9">
        <v>5000</v>
      </c>
      <c r="Z697" s="19">
        <f t="shared" si="178"/>
        <v>0</v>
      </c>
      <c r="AA697" s="25">
        <v>1303.3399999999999</v>
      </c>
      <c r="AB697" s="30">
        <f t="shared" si="179"/>
        <v>752000</v>
      </c>
      <c r="AC697" s="30">
        <f t="shared" si="192"/>
        <v>6.648936170212766E-3</v>
      </c>
      <c r="AD697" s="31">
        <f t="shared" si="193"/>
        <v>0.97739361702127658</v>
      </c>
      <c r="AE697" s="31">
        <f t="shared" si="194"/>
        <v>0.97739361702127658</v>
      </c>
      <c r="AG697" s="30">
        <f t="shared" si="180"/>
        <v>2427000</v>
      </c>
      <c r="AH697" s="30">
        <f t="shared" si="189"/>
        <v>2.0601565718994645E-3</v>
      </c>
      <c r="AI697" s="31">
        <f t="shared" si="190"/>
        <v>0.30284301606922126</v>
      </c>
      <c r="AJ697" s="31">
        <f t="shared" si="191"/>
        <v>0.30284301606922126</v>
      </c>
      <c r="AK697" s="30">
        <f>IF(W697="si",($S697*'COSTOS DE CREDITOS'!$C$27)/DATA!$G697,"")</f>
        <v>47.07631125553273</v>
      </c>
      <c r="AL697" s="90">
        <f>IF(W697="si",'COSTOS DE CREDITOS'!$C$35,"")</f>
        <v>20.421138461538462</v>
      </c>
      <c r="AM697" s="30">
        <f t="shared" si="181"/>
        <v>307.69230769230774</v>
      </c>
      <c r="AN697" s="30">
        <f t="shared" si="182"/>
        <v>0</v>
      </c>
      <c r="AO697" s="30">
        <f t="shared" si="183"/>
        <v>375.1897574093789</v>
      </c>
      <c r="AP697" s="30">
        <f t="shared" si="184"/>
        <v>928.15024259062102</v>
      </c>
      <c r="AQ697" s="19">
        <f t="shared" si="185"/>
        <v>0.71213209338363059</v>
      </c>
    </row>
    <row r="698" spans="1:43" x14ac:dyDescent="0.2">
      <c r="A698" s="23" t="s">
        <v>5665</v>
      </c>
      <c r="B698" s="6" t="s">
        <v>5672</v>
      </c>
      <c r="C698" s="6" t="s">
        <v>5667</v>
      </c>
      <c r="D698" s="2">
        <v>147291</v>
      </c>
      <c r="E698" s="2">
        <v>146941</v>
      </c>
      <c r="F698" s="3" t="s">
        <v>931</v>
      </c>
      <c r="G698" s="2">
        <v>7</v>
      </c>
      <c r="H698" s="2">
        <v>147416</v>
      </c>
      <c r="I698" s="3" t="s">
        <v>935</v>
      </c>
      <c r="J698" s="15">
        <v>45008</v>
      </c>
      <c r="K698" s="24">
        <v>1116386146</v>
      </c>
      <c r="L698" s="15">
        <v>45012</v>
      </c>
      <c r="M698" s="15">
        <v>45016</v>
      </c>
      <c r="N698" s="15"/>
      <c r="O698" s="26">
        <f>VLOOKUP(D698,quash!A$2:$I$7791,9,FALSE)</f>
        <v>1</v>
      </c>
      <c r="P698" s="7">
        <v>11000</v>
      </c>
      <c r="Q698" s="26">
        <v>119</v>
      </c>
      <c r="R698" s="19">
        <v>4.4808469477509841E-2</v>
      </c>
      <c r="S698" s="26">
        <v>16</v>
      </c>
      <c r="T698" s="7">
        <v>5000</v>
      </c>
      <c r="U698" s="2">
        <v>147</v>
      </c>
      <c r="V698" s="11">
        <v>1303.3399999999999</v>
      </c>
      <c r="W698" s="14" t="s">
        <v>5281</v>
      </c>
      <c r="X698" s="18">
        <v>1</v>
      </c>
      <c r="Y698" s="9">
        <v>5000</v>
      </c>
      <c r="Z698" s="19">
        <f t="shared" si="178"/>
        <v>0</v>
      </c>
      <c r="AA698" s="25">
        <v>1303.3399999999999</v>
      </c>
      <c r="AB698" s="30">
        <f t="shared" si="179"/>
        <v>752000</v>
      </c>
      <c r="AC698" s="30">
        <f t="shared" si="192"/>
        <v>6.648936170212766E-3</v>
      </c>
      <c r="AD698" s="31">
        <f t="shared" si="193"/>
        <v>0.79122340425531912</v>
      </c>
      <c r="AE698" s="31">
        <f t="shared" si="194"/>
        <v>0.97739361702127658</v>
      </c>
      <c r="AG698" s="30">
        <f t="shared" si="180"/>
        <v>2427000</v>
      </c>
      <c r="AH698" s="30">
        <f t="shared" si="189"/>
        <v>2.0601565718994645E-3</v>
      </c>
      <c r="AI698" s="31">
        <f t="shared" si="190"/>
        <v>0.24515863205603627</v>
      </c>
      <c r="AJ698" s="31">
        <f t="shared" si="191"/>
        <v>0.30284301606922126</v>
      </c>
      <c r="AK698" s="30">
        <f>IF(W698="si",($S698*'COSTOS DE CREDITOS'!$C$27)/DATA!$G698,"")</f>
        <v>47.07631125553273</v>
      </c>
      <c r="AL698" s="90">
        <f>IF(W698="si",'COSTOS DE CREDITOS'!$C$35,"")</f>
        <v>20.421138461538462</v>
      </c>
      <c r="AM698" s="30">
        <f t="shared" si="181"/>
        <v>307.69230769230774</v>
      </c>
      <c r="AN698" s="30">
        <f t="shared" si="182"/>
        <v>0</v>
      </c>
      <c r="AO698" s="30">
        <f t="shared" si="183"/>
        <v>375.1897574093789</v>
      </c>
      <c r="AP698" s="30">
        <f t="shared" si="184"/>
        <v>928.15024259062102</v>
      </c>
      <c r="AQ698" s="19">
        <f t="shared" si="185"/>
        <v>0.71213209338363059</v>
      </c>
    </row>
    <row r="699" spans="1:43" x14ac:dyDescent="0.2">
      <c r="A699" s="23" t="s">
        <v>5665</v>
      </c>
      <c r="B699" s="6" t="s">
        <v>5682</v>
      </c>
      <c r="C699" s="6" t="s">
        <v>5670</v>
      </c>
      <c r="D699" s="4">
        <v>146492</v>
      </c>
      <c r="E699" s="4">
        <v>147542</v>
      </c>
      <c r="F699" s="5" t="s">
        <v>936</v>
      </c>
      <c r="G699" s="2">
        <v>7</v>
      </c>
      <c r="H699" s="4">
        <v>147543</v>
      </c>
      <c r="I699" s="5" t="s">
        <v>937</v>
      </c>
      <c r="J699" s="15" t="s">
        <v>5688</v>
      </c>
      <c r="K699" s="24" t="s">
        <v>5688</v>
      </c>
      <c r="L699" s="15">
        <v>45013</v>
      </c>
      <c r="M699" s="15">
        <v>45016</v>
      </c>
      <c r="N699" s="15"/>
      <c r="O699" s="26">
        <f>VLOOKUP(D699,quash!A$2:$I$7791,9,FALSE)</f>
        <v>2</v>
      </c>
      <c r="P699" s="7">
        <v>14000</v>
      </c>
      <c r="Q699" s="26">
        <v>129</v>
      </c>
      <c r="R699" s="19">
        <v>5.2439109759485507E-2</v>
      </c>
      <c r="S699" s="26">
        <v>16</v>
      </c>
      <c r="T699" s="8">
        <v>5000</v>
      </c>
      <c r="U699" s="4">
        <v>147</v>
      </c>
      <c r="V699" s="10">
        <v>1303.3399999999999</v>
      </c>
      <c r="W699" s="14" t="s">
        <v>5281</v>
      </c>
      <c r="X699" s="18">
        <v>1</v>
      </c>
      <c r="Y699" s="9">
        <v>5000</v>
      </c>
      <c r="Z699" s="19">
        <f t="shared" si="178"/>
        <v>0</v>
      </c>
      <c r="AA699" s="25">
        <v>1303.3399999999999</v>
      </c>
      <c r="AB699" s="30">
        <f t="shared" si="179"/>
        <v>529000</v>
      </c>
      <c r="AC699" s="30">
        <f t="shared" si="192"/>
        <v>9.4517958412098299E-3</v>
      </c>
      <c r="AD699" s="31">
        <f t="shared" si="193"/>
        <v>1.2192816635160681</v>
      </c>
      <c r="AE699" s="31">
        <f t="shared" si="194"/>
        <v>1.3894139886578449</v>
      </c>
      <c r="AG699" s="30">
        <f t="shared" si="180"/>
        <v>1695000</v>
      </c>
      <c r="AH699" s="30">
        <f t="shared" si="189"/>
        <v>2.9498525073746312E-3</v>
      </c>
      <c r="AI699" s="31">
        <f t="shared" si="190"/>
        <v>0.38053097345132741</v>
      </c>
      <c r="AJ699" s="31">
        <f t="shared" si="191"/>
        <v>0.4336283185840708</v>
      </c>
      <c r="AK699" s="30">
        <f>IF(W699="si",($S699*'COSTOS DE CREDITOS'!$C$27)/DATA!$G699,"")</f>
        <v>47.07631125553273</v>
      </c>
      <c r="AL699" s="90">
        <f>IF(W699="si",'COSTOS DE CREDITOS'!$C$35,"")</f>
        <v>20.421138461538462</v>
      </c>
      <c r="AM699" s="30">
        <f t="shared" si="181"/>
        <v>307.69230769230774</v>
      </c>
      <c r="AN699" s="30">
        <f t="shared" si="182"/>
        <v>0</v>
      </c>
      <c r="AO699" s="30">
        <f t="shared" si="183"/>
        <v>375.1897574093789</v>
      </c>
      <c r="AP699" s="30">
        <f t="shared" si="184"/>
        <v>928.15024259062102</v>
      </c>
      <c r="AQ699" s="19">
        <f t="shared" si="185"/>
        <v>0.71213209338363059</v>
      </c>
    </row>
    <row r="700" spans="1:43" x14ac:dyDescent="0.2">
      <c r="A700" s="23" t="s">
        <v>5665</v>
      </c>
      <c r="B700" s="6" t="s">
        <v>5682</v>
      </c>
      <c r="C700" s="6" t="s">
        <v>5670</v>
      </c>
      <c r="D700" s="2">
        <v>147160</v>
      </c>
      <c r="E700" s="2">
        <v>147542</v>
      </c>
      <c r="F700" s="3" t="s">
        <v>936</v>
      </c>
      <c r="G700" s="2">
        <v>7</v>
      </c>
      <c r="H700" s="2">
        <v>147544</v>
      </c>
      <c r="I700" s="3" t="s">
        <v>938</v>
      </c>
      <c r="J700" s="15">
        <v>45008</v>
      </c>
      <c r="K700" s="24">
        <v>1115485544</v>
      </c>
      <c r="L700" s="15">
        <v>45013</v>
      </c>
      <c r="M700" s="15">
        <v>45016</v>
      </c>
      <c r="N700" s="15"/>
      <c r="O700" s="26">
        <f>VLOOKUP(D700,quash!A$2:$I$7791,9,FALSE)</f>
        <v>1</v>
      </c>
      <c r="P700" s="7">
        <v>9000</v>
      </c>
      <c r="Q700" s="26">
        <v>132</v>
      </c>
      <c r="R700" s="19">
        <v>5.7799952063473291E-2</v>
      </c>
      <c r="S700" s="26">
        <v>16</v>
      </c>
      <c r="T700" s="7">
        <v>10000</v>
      </c>
      <c r="U700" s="2">
        <v>142</v>
      </c>
      <c r="V700" s="11">
        <v>2510.34</v>
      </c>
      <c r="W700" s="14" t="s">
        <v>5281</v>
      </c>
      <c r="X700" s="18">
        <v>1</v>
      </c>
      <c r="Y700" s="9">
        <v>10000</v>
      </c>
      <c r="Z700" s="19">
        <f t="shared" si="178"/>
        <v>0</v>
      </c>
      <c r="AA700" s="25">
        <v>2510.34</v>
      </c>
      <c r="AB700" s="30">
        <f t="shared" si="179"/>
        <v>752000</v>
      </c>
      <c r="AC700" s="30">
        <f t="shared" si="192"/>
        <v>1.3297872340425532E-2</v>
      </c>
      <c r="AD700" s="31">
        <f t="shared" si="193"/>
        <v>1.7553191489361701</v>
      </c>
      <c r="AE700" s="31">
        <f t="shared" si="194"/>
        <v>1.8882978723404256</v>
      </c>
      <c r="AG700" s="30">
        <f t="shared" si="180"/>
        <v>2427000</v>
      </c>
      <c r="AH700" s="30">
        <f t="shared" si="189"/>
        <v>4.1203131437989289E-3</v>
      </c>
      <c r="AI700" s="31">
        <f t="shared" si="190"/>
        <v>0.54388133498145863</v>
      </c>
      <c r="AJ700" s="31">
        <f t="shared" si="191"/>
        <v>0.58508446641944789</v>
      </c>
      <c r="AK700" s="30">
        <f>IF(W700="si",($S700*'COSTOS DE CREDITOS'!$C$27)/DATA!$G700,"")</f>
        <v>47.07631125553273</v>
      </c>
      <c r="AL700" s="90">
        <f>IF(W700="si",'COSTOS DE CREDITOS'!$C$35,"")</f>
        <v>20.421138461538462</v>
      </c>
      <c r="AM700" s="30">
        <f t="shared" si="181"/>
        <v>615.38461538461547</v>
      </c>
      <c r="AN700" s="30">
        <f t="shared" si="182"/>
        <v>0</v>
      </c>
      <c r="AO700" s="30">
        <f t="shared" si="183"/>
        <v>682.88206510168663</v>
      </c>
      <c r="AP700" s="30">
        <f t="shared" si="184"/>
        <v>1827.4579348983134</v>
      </c>
      <c r="AQ700" s="19">
        <f t="shared" si="185"/>
        <v>0.72797228060673591</v>
      </c>
    </row>
    <row r="701" spans="1:43" x14ac:dyDescent="0.2">
      <c r="A701" s="23" t="s">
        <v>5665</v>
      </c>
      <c r="B701" s="6" t="s">
        <v>5682</v>
      </c>
      <c r="C701" s="6" t="s">
        <v>5670</v>
      </c>
      <c r="D701" s="2">
        <v>146505</v>
      </c>
      <c r="E701" s="2">
        <v>147542</v>
      </c>
      <c r="F701" s="3" t="s">
        <v>936</v>
      </c>
      <c r="G701" s="2">
        <v>7</v>
      </c>
      <c r="H701" s="2">
        <v>147545</v>
      </c>
      <c r="I701" s="3" t="s">
        <v>939</v>
      </c>
      <c r="J701" s="15">
        <v>45000</v>
      </c>
      <c r="K701" s="24">
        <v>1110962585</v>
      </c>
      <c r="L701" s="15">
        <v>45013</v>
      </c>
      <c r="M701" s="15">
        <v>45016</v>
      </c>
      <c r="N701" s="15"/>
      <c r="O701" s="26">
        <f>VLOOKUP(D701,quash!A$2:$I$7791,9,FALSE)</f>
        <v>2</v>
      </c>
      <c r="P701" s="7">
        <v>9000</v>
      </c>
      <c r="Q701" s="26">
        <v>132</v>
      </c>
      <c r="R701" s="19">
        <v>5.7799952063473291E-2</v>
      </c>
      <c r="S701" s="26">
        <v>16</v>
      </c>
      <c r="T701" s="7">
        <v>10000</v>
      </c>
      <c r="U701" s="2">
        <v>142</v>
      </c>
      <c r="V701" s="11">
        <v>2510.34</v>
      </c>
      <c r="W701" s="14" t="s">
        <v>5281</v>
      </c>
      <c r="X701" s="18">
        <v>1</v>
      </c>
      <c r="Y701" s="9">
        <v>10000</v>
      </c>
      <c r="Z701" s="19">
        <f t="shared" si="178"/>
        <v>0</v>
      </c>
      <c r="AA701" s="25">
        <v>2510.34</v>
      </c>
      <c r="AB701" s="30">
        <f t="shared" si="179"/>
        <v>529000</v>
      </c>
      <c r="AC701" s="30">
        <f t="shared" si="192"/>
        <v>1.890359168241966E-2</v>
      </c>
      <c r="AD701" s="31">
        <f t="shared" si="193"/>
        <v>2.4952741020793949</v>
      </c>
      <c r="AE701" s="31">
        <f t="shared" si="194"/>
        <v>2.6843100189035916</v>
      </c>
      <c r="AG701" s="30">
        <f t="shared" si="180"/>
        <v>1695000</v>
      </c>
      <c r="AH701" s="30">
        <f t="shared" si="189"/>
        <v>5.8997050147492625E-3</v>
      </c>
      <c r="AI701" s="31">
        <f t="shared" si="190"/>
        <v>0.77876106194690264</v>
      </c>
      <c r="AJ701" s="31">
        <f t="shared" si="191"/>
        <v>0.83775811209439532</v>
      </c>
      <c r="AK701" s="30">
        <f>IF(W701="si",($S701*'COSTOS DE CREDITOS'!$C$27)/DATA!$G701,"")</f>
        <v>47.07631125553273</v>
      </c>
      <c r="AL701" s="90">
        <f>IF(W701="si",'COSTOS DE CREDITOS'!$C$35,"")</f>
        <v>20.421138461538462</v>
      </c>
      <c r="AM701" s="30">
        <f t="shared" si="181"/>
        <v>615.38461538461547</v>
      </c>
      <c r="AN701" s="30">
        <f t="shared" si="182"/>
        <v>0</v>
      </c>
      <c r="AO701" s="30">
        <f t="shared" si="183"/>
        <v>682.88206510168663</v>
      </c>
      <c r="AP701" s="30">
        <f t="shared" si="184"/>
        <v>1827.4579348983134</v>
      </c>
      <c r="AQ701" s="19">
        <f t="shared" si="185"/>
        <v>0.72797228060673591</v>
      </c>
    </row>
    <row r="702" spans="1:43" x14ac:dyDescent="0.2">
      <c r="A702" s="23" t="s">
        <v>5665</v>
      </c>
      <c r="B702" s="6" t="s">
        <v>5682</v>
      </c>
      <c r="C702" s="6" t="s">
        <v>5670</v>
      </c>
      <c r="D702" s="2">
        <v>147128</v>
      </c>
      <c r="E702" s="2">
        <v>147542</v>
      </c>
      <c r="F702" s="3" t="s">
        <v>936</v>
      </c>
      <c r="G702" s="2">
        <v>7</v>
      </c>
      <c r="H702" s="2">
        <v>147546</v>
      </c>
      <c r="I702" s="3" t="s">
        <v>940</v>
      </c>
      <c r="J702" s="15">
        <v>45007</v>
      </c>
      <c r="K702" s="24">
        <v>1115154211</v>
      </c>
      <c r="L702" s="15">
        <v>45013</v>
      </c>
      <c r="M702" s="15">
        <v>45016</v>
      </c>
      <c r="N702" s="15"/>
      <c r="O702" s="26">
        <f>VLOOKUP(D702,quash!A$2:$I$7791,9,FALSE)</f>
        <v>1</v>
      </c>
      <c r="P702" s="7">
        <v>9000</v>
      </c>
      <c r="Q702" s="26">
        <v>132</v>
      </c>
      <c r="R702" s="19">
        <v>5.7799952063473291E-2</v>
      </c>
      <c r="S702" s="26">
        <v>16</v>
      </c>
      <c r="T702" s="7">
        <v>10000</v>
      </c>
      <c r="U702" s="2">
        <v>142</v>
      </c>
      <c r="V702" s="11">
        <v>2510.34</v>
      </c>
      <c r="W702" s="14" t="s">
        <v>5281</v>
      </c>
      <c r="X702" s="18">
        <v>1</v>
      </c>
      <c r="Y702" s="9">
        <v>10000</v>
      </c>
      <c r="Z702" s="19">
        <f t="shared" si="178"/>
        <v>0</v>
      </c>
      <c r="AA702" s="25">
        <v>2510.34</v>
      </c>
      <c r="AB702" s="30">
        <f t="shared" si="179"/>
        <v>752000</v>
      </c>
      <c r="AC702" s="30">
        <f t="shared" si="192"/>
        <v>1.3297872340425532E-2</v>
      </c>
      <c r="AD702" s="31">
        <f t="shared" si="193"/>
        <v>1.7553191489361701</v>
      </c>
      <c r="AE702" s="31">
        <f t="shared" si="194"/>
        <v>1.8882978723404256</v>
      </c>
      <c r="AG702" s="30">
        <f t="shared" si="180"/>
        <v>2427000</v>
      </c>
      <c r="AH702" s="30">
        <f t="shared" si="189"/>
        <v>4.1203131437989289E-3</v>
      </c>
      <c r="AI702" s="31">
        <f t="shared" si="190"/>
        <v>0.54388133498145863</v>
      </c>
      <c r="AJ702" s="31">
        <f t="shared" si="191"/>
        <v>0.58508446641944789</v>
      </c>
      <c r="AK702" s="30">
        <f>IF(W702="si",($S702*'COSTOS DE CREDITOS'!$C$27)/DATA!$G702,"")</f>
        <v>47.07631125553273</v>
      </c>
      <c r="AL702" s="90">
        <f>IF(W702="si",'COSTOS DE CREDITOS'!$C$35,"")</f>
        <v>20.421138461538462</v>
      </c>
      <c r="AM702" s="30">
        <f t="shared" si="181"/>
        <v>615.38461538461547</v>
      </c>
      <c r="AN702" s="30">
        <f t="shared" si="182"/>
        <v>0</v>
      </c>
      <c r="AO702" s="30">
        <f t="shared" si="183"/>
        <v>682.88206510168663</v>
      </c>
      <c r="AP702" s="30">
        <f t="shared" si="184"/>
        <v>1827.4579348983134</v>
      </c>
      <c r="AQ702" s="19">
        <f t="shared" si="185"/>
        <v>0.72797228060673591</v>
      </c>
    </row>
    <row r="703" spans="1:43" x14ac:dyDescent="0.2">
      <c r="A703" s="23" t="s">
        <v>5665</v>
      </c>
      <c r="B703" s="6" t="s">
        <v>5682</v>
      </c>
      <c r="C703" s="6" t="s">
        <v>5670</v>
      </c>
      <c r="D703" s="2">
        <v>147163</v>
      </c>
      <c r="E703" s="2">
        <v>147542</v>
      </c>
      <c r="F703" s="3" t="s">
        <v>936</v>
      </c>
      <c r="G703" s="2">
        <v>7</v>
      </c>
      <c r="H703" s="2">
        <v>147547</v>
      </c>
      <c r="I703" s="3" t="s">
        <v>941</v>
      </c>
      <c r="J703" s="15">
        <v>45008</v>
      </c>
      <c r="K703" s="24">
        <v>1115479576</v>
      </c>
      <c r="L703" s="15">
        <v>45013</v>
      </c>
      <c r="M703" s="15">
        <v>45016</v>
      </c>
      <c r="N703" s="15"/>
      <c r="O703" s="26">
        <f>VLOOKUP(D703,quash!A$2:$I$7791,9,FALSE)</f>
        <v>1</v>
      </c>
      <c r="P703" s="7">
        <v>9000</v>
      </c>
      <c r="Q703" s="26">
        <v>132</v>
      </c>
      <c r="R703" s="19">
        <v>5.7799952063473291E-2</v>
      </c>
      <c r="S703" s="26">
        <v>16</v>
      </c>
      <c r="T703" s="7">
        <v>10000</v>
      </c>
      <c r="U703" s="2">
        <v>142</v>
      </c>
      <c r="V703" s="11">
        <v>2510.34</v>
      </c>
      <c r="W703" s="14" t="s">
        <v>5281</v>
      </c>
      <c r="X703" s="18">
        <v>1</v>
      </c>
      <c r="Y703" s="9">
        <v>10000</v>
      </c>
      <c r="Z703" s="19">
        <f t="shared" si="178"/>
        <v>0</v>
      </c>
      <c r="AA703" s="25">
        <v>2510.34</v>
      </c>
      <c r="AB703" s="30">
        <f t="shared" si="179"/>
        <v>752000</v>
      </c>
      <c r="AC703" s="30">
        <f t="shared" si="192"/>
        <v>1.3297872340425532E-2</v>
      </c>
      <c r="AD703" s="31">
        <f t="shared" si="193"/>
        <v>1.7553191489361701</v>
      </c>
      <c r="AE703" s="31">
        <f t="shared" si="194"/>
        <v>1.8882978723404256</v>
      </c>
      <c r="AG703" s="30">
        <f t="shared" si="180"/>
        <v>2427000</v>
      </c>
      <c r="AH703" s="30">
        <f t="shared" si="189"/>
        <v>4.1203131437989289E-3</v>
      </c>
      <c r="AI703" s="31">
        <f t="shared" si="190"/>
        <v>0.54388133498145863</v>
      </c>
      <c r="AJ703" s="31">
        <f t="shared" si="191"/>
        <v>0.58508446641944789</v>
      </c>
      <c r="AK703" s="30">
        <f>IF(W703="si",($S703*'COSTOS DE CREDITOS'!$C$27)/DATA!$G703,"")</f>
        <v>47.07631125553273</v>
      </c>
      <c r="AL703" s="90">
        <f>IF(W703="si",'COSTOS DE CREDITOS'!$C$35,"")</f>
        <v>20.421138461538462</v>
      </c>
      <c r="AM703" s="30">
        <f t="shared" si="181"/>
        <v>615.38461538461547</v>
      </c>
      <c r="AN703" s="30">
        <f t="shared" si="182"/>
        <v>0</v>
      </c>
      <c r="AO703" s="30">
        <f t="shared" si="183"/>
        <v>682.88206510168663</v>
      </c>
      <c r="AP703" s="30">
        <f t="shared" si="184"/>
        <v>1827.4579348983134</v>
      </c>
      <c r="AQ703" s="19">
        <f t="shared" si="185"/>
        <v>0.72797228060673591</v>
      </c>
    </row>
    <row r="704" spans="1:43" x14ac:dyDescent="0.2">
      <c r="A704" s="23" t="s">
        <v>5665</v>
      </c>
      <c r="B704" s="6" t="s">
        <v>5682</v>
      </c>
      <c r="C704" s="6" t="s">
        <v>5670</v>
      </c>
      <c r="D704" s="2">
        <v>146500</v>
      </c>
      <c r="E704" s="2">
        <v>147542</v>
      </c>
      <c r="F704" s="3" t="s">
        <v>936</v>
      </c>
      <c r="G704" s="2">
        <v>7</v>
      </c>
      <c r="H704" s="2">
        <v>147548</v>
      </c>
      <c r="I704" s="3" t="s">
        <v>942</v>
      </c>
      <c r="J704" s="15">
        <v>45000</v>
      </c>
      <c r="K704" s="24">
        <v>1110930608</v>
      </c>
      <c r="L704" s="15">
        <v>45013</v>
      </c>
      <c r="M704" s="15">
        <v>45016</v>
      </c>
      <c r="N704" s="15"/>
      <c r="O704" s="26">
        <f>VLOOKUP(D704,quash!A$2:$I$7791,9,FALSE)</f>
        <v>2</v>
      </c>
      <c r="P704" s="7">
        <v>9000</v>
      </c>
      <c r="Q704" s="26">
        <v>132</v>
      </c>
      <c r="R704" s="19">
        <v>5.7799952063473291E-2</v>
      </c>
      <c r="S704" s="26">
        <v>16</v>
      </c>
      <c r="T704" s="7">
        <v>10000</v>
      </c>
      <c r="U704" s="2">
        <v>142</v>
      </c>
      <c r="V704" s="11">
        <v>2510.34</v>
      </c>
      <c r="W704" s="14" t="s">
        <v>5281</v>
      </c>
      <c r="X704" s="18">
        <v>1</v>
      </c>
      <c r="Y704" s="9">
        <v>10000</v>
      </c>
      <c r="Z704" s="19">
        <f t="shared" si="178"/>
        <v>0</v>
      </c>
      <c r="AA704" s="25">
        <v>2510.34</v>
      </c>
      <c r="AB704" s="30">
        <f t="shared" si="179"/>
        <v>529000</v>
      </c>
      <c r="AC704" s="30">
        <f t="shared" si="192"/>
        <v>1.890359168241966E-2</v>
      </c>
      <c r="AD704" s="31">
        <f t="shared" si="193"/>
        <v>2.4952741020793949</v>
      </c>
      <c r="AE704" s="31">
        <f t="shared" si="194"/>
        <v>2.6843100189035916</v>
      </c>
      <c r="AG704" s="30">
        <f t="shared" si="180"/>
        <v>1695000</v>
      </c>
      <c r="AH704" s="30">
        <f t="shared" si="189"/>
        <v>5.8997050147492625E-3</v>
      </c>
      <c r="AI704" s="31">
        <f t="shared" si="190"/>
        <v>0.77876106194690264</v>
      </c>
      <c r="AJ704" s="31">
        <f t="shared" si="191"/>
        <v>0.83775811209439532</v>
      </c>
      <c r="AK704" s="30">
        <f>IF(W704="si",($S704*'COSTOS DE CREDITOS'!$C$27)/DATA!$G704,"")</f>
        <v>47.07631125553273</v>
      </c>
      <c r="AL704" s="90">
        <f>IF(W704="si",'COSTOS DE CREDITOS'!$C$35,"")</f>
        <v>20.421138461538462</v>
      </c>
      <c r="AM704" s="30">
        <f t="shared" si="181"/>
        <v>615.38461538461547</v>
      </c>
      <c r="AN704" s="30">
        <f t="shared" si="182"/>
        <v>0</v>
      </c>
      <c r="AO704" s="30">
        <f t="shared" si="183"/>
        <v>682.88206510168663</v>
      </c>
      <c r="AP704" s="30">
        <f t="shared" si="184"/>
        <v>1827.4579348983134</v>
      </c>
      <c r="AQ704" s="19">
        <f t="shared" si="185"/>
        <v>0.72797228060673591</v>
      </c>
    </row>
    <row r="705" spans="1:43" x14ac:dyDescent="0.2">
      <c r="A705" s="23" t="s">
        <v>5665</v>
      </c>
      <c r="B705" s="6" t="s">
        <v>5682</v>
      </c>
      <c r="C705" s="6" t="s">
        <v>5670</v>
      </c>
      <c r="D705" s="2">
        <v>147406</v>
      </c>
      <c r="E705" s="2">
        <v>147542</v>
      </c>
      <c r="F705" s="3" t="s">
        <v>936</v>
      </c>
      <c r="G705" s="2">
        <v>7</v>
      </c>
      <c r="H705" s="2">
        <v>147549</v>
      </c>
      <c r="I705" s="3" t="s">
        <v>943</v>
      </c>
      <c r="J705" s="15">
        <v>45009</v>
      </c>
      <c r="K705" s="24">
        <v>1117068249</v>
      </c>
      <c r="L705" s="15">
        <v>45013</v>
      </c>
      <c r="M705" s="15">
        <v>45016</v>
      </c>
      <c r="N705" s="15"/>
      <c r="O705" s="26">
        <f>VLOOKUP(D705,quash!A$2:$I$7791,9,FALSE)</f>
        <v>1</v>
      </c>
      <c r="P705" s="7">
        <v>9000</v>
      </c>
      <c r="Q705" s="26">
        <v>132</v>
      </c>
      <c r="R705" s="19">
        <v>5.7799952063473291E-2</v>
      </c>
      <c r="S705" s="26">
        <v>16</v>
      </c>
      <c r="T705" s="7">
        <v>10000</v>
      </c>
      <c r="U705" s="2">
        <v>142</v>
      </c>
      <c r="V705" s="11">
        <v>2510.34</v>
      </c>
      <c r="W705" s="14" t="s">
        <v>5281</v>
      </c>
      <c r="X705" s="18">
        <v>1</v>
      </c>
      <c r="Y705" s="9">
        <v>10000</v>
      </c>
      <c r="Z705" s="19">
        <f t="shared" si="178"/>
        <v>0</v>
      </c>
      <c r="AA705" s="25">
        <v>2510.34</v>
      </c>
      <c r="AB705" s="30">
        <f t="shared" si="179"/>
        <v>752000</v>
      </c>
      <c r="AC705" s="30">
        <f t="shared" ref="AC705:AC761" si="195">$T705/AB705</f>
        <v>1.3297872340425532E-2</v>
      </c>
      <c r="AD705" s="31">
        <f t="shared" ref="AD705:AD761" si="196">AC705*$Q705</f>
        <v>1.7553191489361701</v>
      </c>
      <c r="AE705" s="31">
        <f t="shared" ref="AE705:AE761" si="197">AC705*$U705</f>
        <v>1.8882978723404256</v>
      </c>
      <c r="AG705" s="30">
        <f t="shared" si="180"/>
        <v>2427000</v>
      </c>
      <c r="AH705" s="30">
        <f t="shared" si="189"/>
        <v>4.1203131437989289E-3</v>
      </c>
      <c r="AI705" s="31">
        <f t="shared" si="190"/>
        <v>0.54388133498145863</v>
      </c>
      <c r="AJ705" s="31">
        <f t="shared" si="191"/>
        <v>0.58508446641944789</v>
      </c>
      <c r="AK705" s="30">
        <f>IF(W705="si",($S705*'COSTOS DE CREDITOS'!$C$27)/DATA!$G705,"")</f>
        <v>47.07631125553273</v>
      </c>
      <c r="AL705" s="90">
        <f>IF(W705="si",'COSTOS DE CREDITOS'!$C$35,"")</f>
        <v>20.421138461538462</v>
      </c>
      <c r="AM705" s="30">
        <f t="shared" si="181"/>
        <v>615.38461538461547</v>
      </c>
      <c r="AN705" s="30">
        <f t="shared" si="182"/>
        <v>0</v>
      </c>
      <c r="AO705" s="30">
        <f t="shared" si="183"/>
        <v>682.88206510168663</v>
      </c>
      <c r="AP705" s="30">
        <f t="shared" si="184"/>
        <v>1827.4579348983134</v>
      </c>
      <c r="AQ705" s="19">
        <f t="shared" si="185"/>
        <v>0.72797228060673591</v>
      </c>
    </row>
    <row r="706" spans="1:43" x14ac:dyDescent="0.2">
      <c r="A706" s="23" t="s">
        <v>5665</v>
      </c>
      <c r="B706" s="6" t="s">
        <v>5676</v>
      </c>
      <c r="C706" s="6" t="s">
        <v>5670</v>
      </c>
      <c r="D706" s="2">
        <v>147434</v>
      </c>
      <c r="E706" s="2">
        <v>147676</v>
      </c>
      <c r="F706" s="3" t="s">
        <v>944</v>
      </c>
      <c r="G706" s="2">
        <v>6</v>
      </c>
      <c r="H706" s="2">
        <v>147682</v>
      </c>
      <c r="I706" s="3" t="s">
        <v>945</v>
      </c>
      <c r="J706" s="15">
        <v>45009</v>
      </c>
      <c r="K706" s="24">
        <v>1117119795</v>
      </c>
      <c r="L706" s="15">
        <v>45016</v>
      </c>
      <c r="M706" s="15">
        <v>45016</v>
      </c>
      <c r="N706" s="15"/>
      <c r="O706" s="26">
        <f>VLOOKUP(D706,quash!A$2:$I$7791,9,FALSE)</f>
        <v>1</v>
      </c>
      <c r="P706" s="7">
        <v>5000</v>
      </c>
      <c r="Q706" s="26">
        <v>147</v>
      </c>
      <c r="R706" s="19">
        <v>0.11226939921536</v>
      </c>
      <c r="S706" s="26">
        <v>16</v>
      </c>
      <c r="T706" s="7">
        <v>10000</v>
      </c>
      <c r="U706" s="2">
        <v>142</v>
      </c>
      <c r="V706" s="11">
        <v>2510.34</v>
      </c>
      <c r="W706" s="14" t="s">
        <v>5281</v>
      </c>
      <c r="X706" s="18">
        <v>1</v>
      </c>
      <c r="Y706" s="9">
        <v>10000</v>
      </c>
      <c r="Z706" s="19">
        <f t="shared" ref="Z706:Z769" si="198">Y706/T706-1</f>
        <v>0</v>
      </c>
      <c r="AA706" s="25">
        <v>2510.34</v>
      </c>
      <c r="AB706" s="30">
        <f t="shared" ref="AB706:AB769" si="199">SUMIFS($T:$T,$M:$M,$M706,$O:$O,$O706)</f>
        <v>752000</v>
      </c>
      <c r="AC706" s="30">
        <f t="shared" si="195"/>
        <v>1.3297872340425532E-2</v>
      </c>
      <c r="AD706" s="31">
        <f t="shared" si="196"/>
        <v>1.9547872340425532</v>
      </c>
      <c r="AE706" s="31">
        <f t="shared" si="197"/>
        <v>1.8882978723404256</v>
      </c>
      <c r="AG706" s="30">
        <f t="shared" ref="AG706:AG769" si="200">SUMIFS($T:$T,$O:$O,$O706,$N:$N,1)</f>
        <v>2427000</v>
      </c>
      <c r="AH706" s="30">
        <f t="shared" si="189"/>
        <v>4.1203131437989289E-3</v>
      </c>
      <c r="AI706" s="31">
        <f t="shared" si="190"/>
        <v>0.60568603213844252</v>
      </c>
      <c r="AJ706" s="31">
        <f t="shared" si="191"/>
        <v>0.58508446641944789</v>
      </c>
      <c r="AK706" s="30">
        <f>IF(W706="si",($S706*'COSTOS DE CREDITOS'!$C$27)/DATA!$G706,"")</f>
        <v>54.922363131454851</v>
      </c>
      <c r="AL706" s="90">
        <f>IF(W706="si",'COSTOS DE CREDITOS'!$C$35,"")</f>
        <v>20.421138461538462</v>
      </c>
      <c r="AM706" s="30">
        <f t="shared" si="181"/>
        <v>615.38461538461547</v>
      </c>
      <c r="AN706" s="30">
        <f t="shared" si="182"/>
        <v>0</v>
      </c>
      <c r="AO706" s="30">
        <f t="shared" si="183"/>
        <v>690.72811697760881</v>
      </c>
      <c r="AP706" s="30">
        <f t="shared" si="184"/>
        <v>1819.6118830223913</v>
      </c>
      <c r="AQ706" s="19">
        <f t="shared" si="185"/>
        <v>0.72484678689834492</v>
      </c>
    </row>
    <row r="707" spans="1:43" x14ac:dyDescent="0.2">
      <c r="A707" s="23" t="s">
        <v>5665</v>
      </c>
      <c r="B707" s="6" t="s">
        <v>5676</v>
      </c>
      <c r="C707" s="6" t="s">
        <v>5670</v>
      </c>
      <c r="D707" s="2">
        <v>147436</v>
      </c>
      <c r="E707" s="2">
        <v>147676</v>
      </c>
      <c r="F707" s="3" t="s">
        <v>944</v>
      </c>
      <c r="G707" s="2">
        <v>6</v>
      </c>
      <c r="H707" s="2">
        <v>147683</v>
      </c>
      <c r="I707" s="3" t="s">
        <v>946</v>
      </c>
      <c r="J707" s="15">
        <v>45009</v>
      </c>
      <c r="K707" s="24">
        <v>1117124986</v>
      </c>
      <c r="L707" s="15">
        <v>45016</v>
      </c>
      <c r="M707" s="15">
        <v>45016</v>
      </c>
      <c r="N707" s="15"/>
      <c r="O707" s="26">
        <f>VLOOKUP(D707,quash!A$2:$I$7791,9,FALSE)</f>
        <v>1</v>
      </c>
      <c r="P707" s="7">
        <v>5000</v>
      </c>
      <c r="Q707" s="26">
        <v>147</v>
      </c>
      <c r="R707" s="19">
        <v>0.11226939921536</v>
      </c>
      <c r="S707" s="26">
        <v>16</v>
      </c>
      <c r="T707" s="7">
        <v>7000</v>
      </c>
      <c r="U707" s="2">
        <v>142</v>
      </c>
      <c r="V707" s="11">
        <v>1758.65</v>
      </c>
      <c r="W707" s="14" t="s">
        <v>5281</v>
      </c>
      <c r="X707" s="18">
        <v>1</v>
      </c>
      <c r="Y707" s="9">
        <v>7000</v>
      </c>
      <c r="Z707" s="19">
        <f t="shared" si="198"/>
        <v>0</v>
      </c>
      <c r="AA707" s="25">
        <v>1758.65</v>
      </c>
      <c r="AB707" s="30">
        <f t="shared" si="199"/>
        <v>752000</v>
      </c>
      <c r="AC707" s="30">
        <f t="shared" si="195"/>
        <v>9.3085106382978719E-3</v>
      </c>
      <c r="AD707" s="31">
        <f t="shared" si="196"/>
        <v>1.3683510638297871</v>
      </c>
      <c r="AE707" s="31">
        <f t="shared" si="197"/>
        <v>1.3218085106382977</v>
      </c>
      <c r="AG707" s="30">
        <f t="shared" si="200"/>
        <v>2427000</v>
      </c>
      <c r="AH707" s="30">
        <f t="shared" si="189"/>
        <v>2.88421920065925E-3</v>
      </c>
      <c r="AI707" s="31">
        <f t="shared" si="190"/>
        <v>0.42398022249690975</v>
      </c>
      <c r="AJ707" s="31">
        <f t="shared" si="191"/>
        <v>0.40955912649361348</v>
      </c>
      <c r="AK707" s="30">
        <f>IF(W707="si",($S707*'COSTOS DE CREDITOS'!$C$27)/DATA!$G707,"")</f>
        <v>54.922363131454851</v>
      </c>
      <c r="AL707" s="90">
        <f>IF(W707="si",'COSTOS DE CREDITOS'!$C$35,"")</f>
        <v>20.421138461538462</v>
      </c>
      <c r="AM707" s="30">
        <f t="shared" ref="AM707:AM770" si="201">IF(W707="si",(20%/52*$S707)*$T707,"")</f>
        <v>430.76923076923077</v>
      </c>
      <c r="AN707" s="30">
        <f t="shared" ref="AN707:AN770" si="202">IF(W707="SI",T707-Y707,"")</f>
        <v>0</v>
      </c>
      <c r="AO707" s="30">
        <f t="shared" ref="AO707:AO770" si="203">SUM(AK707:AN707)</f>
        <v>506.11273236222405</v>
      </c>
      <c r="AP707" s="30">
        <f t="shared" ref="AP707:AP770" si="204">AA707-AO707</f>
        <v>1252.537267637776</v>
      </c>
      <c r="AQ707" s="19">
        <f t="shared" ref="AQ707:AQ770" si="205">IFERROR(AP707/AA707,"")</f>
        <v>0.71221520350142209</v>
      </c>
    </row>
    <row r="708" spans="1:43" x14ac:dyDescent="0.2">
      <c r="A708" s="23" t="s">
        <v>5665</v>
      </c>
      <c r="B708" s="6" t="s">
        <v>5676</v>
      </c>
      <c r="C708" s="6" t="s">
        <v>5670</v>
      </c>
      <c r="D708" s="2">
        <v>146009</v>
      </c>
      <c r="E708" s="2">
        <v>147661</v>
      </c>
      <c r="F708" s="3" t="s">
        <v>947</v>
      </c>
      <c r="G708" s="2">
        <v>6</v>
      </c>
      <c r="H708" s="2">
        <v>147667</v>
      </c>
      <c r="I708" s="3" t="s">
        <v>948</v>
      </c>
      <c r="J708" s="15">
        <v>44996</v>
      </c>
      <c r="K708" s="24">
        <v>1108505646</v>
      </c>
      <c r="L708" s="15">
        <v>45016</v>
      </c>
      <c r="M708" s="15">
        <v>45016</v>
      </c>
      <c r="N708" s="15"/>
      <c r="O708" s="26">
        <f>VLOOKUP(D708,quash!A$2:$I$7791,9,FALSE)</f>
        <v>1</v>
      </c>
      <c r="P708" s="7">
        <v>9000</v>
      </c>
      <c r="Q708" s="26">
        <v>147</v>
      </c>
      <c r="R708" s="19">
        <v>7.9000519063170502E-2</v>
      </c>
      <c r="S708" s="93">
        <v>26</v>
      </c>
      <c r="T708" s="7">
        <v>10000</v>
      </c>
      <c r="U708" s="2">
        <v>142</v>
      </c>
      <c r="V708" s="11">
        <v>2510.34</v>
      </c>
      <c r="W708" s="14" t="s">
        <v>5281</v>
      </c>
      <c r="X708" s="18">
        <v>0.95376184971648781</v>
      </c>
      <c r="Y708" s="9">
        <v>9537.6184971648781</v>
      </c>
      <c r="Z708" s="19">
        <f t="shared" si="198"/>
        <v>-4.6238150283512192E-2</v>
      </c>
      <c r="AA708" s="25">
        <v>2394.2665218172883</v>
      </c>
      <c r="AB708" s="30">
        <f t="shared" si="199"/>
        <v>752000</v>
      </c>
      <c r="AC708" s="30">
        <f t="shared" si="195"/>
        <v>1.3297872340425532E-2</v>
      </c>
      <c r="AD708" s="31">
        <f t="shared" si="196"/>
        <v>1.9547872340425532</v>
      </c>
      <c r="AE708" s="31">
        <f t="shared" si="197"/>
        <v>1.8882978723404256</v>
      </c>
      <c r="AG708" s="30">
        <f t="shared" si="200"/>
        <v>2427000</v>
      </c>
      <c r="AH708" s="30">
        <f t="shared" si="189"/>
        <v>4.1203131437989289E-3</v>
      </c>
      <c r="AI708" s="31">
        <f t="shared" si="190"/>
        <v>0.60568603213844252</v>
      </c>
      <c r="AJ708" s="31">
        <f t="shared" si="191"/>
        <v>0.58508446641944789</v>
      </c>
      <c r="AK708" s="30">
        <f>IF(W708="si",($S708*'COSTOS DE CREDITOS'!$C$27)/DATA!$G708,"")</f>
        <v>89.248840088614131</v>
      </c>
      <c r="AL708" s="90">
        <f>IF(W708="si",'COSTOS DE CREDITOS'!$C$35,"")</f>
        <v>20.421138461538462</v>
      </c>
      <c r="AM708" s="30">
        <f t="shared" si="201"/>
        <v>1000</v>
      </c>
      <c r="AN708" s="30">
        <f t="shared" si="202"/>
        <v>462.38150283512186</v>
      </c>
      <c r="AO708" s="30">
        <f t="shared" si="203"/>
        <v>1572.0514813852744</v>
      </c>
      <c r="AP708" s="30">
        <f t="shared" si="204"/>
        <v>822.21504043201389</v>
      </c>
      <c r="AQ708" s="19">
        <f t="shared" si="205"/>
        <v>0.34340998921370663</v>
      </c>
    </row>
    <row r="709" spans="1:43" x14ac:dyDescent="0.2">
      <c r="A709" s="23" t="s">
        <v>5665</v>
      </c>
      <c r="B709" s="6" t="s">
        <v>5676</v>
      </c>
      <c r="C709" s="6" t="s">
        <v>5670</v>
      </c>
      <c r="D709" s="2">
        <v>146275</v>
      </c>
      <c r="E709" s="2">
        <v>147661</v>
      </c>
      <c r="F709" s="3" t="s">
        <v>947</v>
      </c>
      <c r="G709" s="2">
        <v>6</v>
      </c>
      <c r="H709" s="2">
        <v>147668</v>
      </c>
      <c r="I709" s="3" t="s">
        <v>949</v>
      </c>
      <c r="J709" s="15" t="s">
        <v>5688</v>
      </c>
      <c r="K709" s="24" t="s">
        <v>5688</v>
      </c>
      <c r="L709" s="15">
        <v>45016</v>
      </c>
      <c r="M709" s="15">
        <v>45016</v>
      </c>
      <c r="N709" s="15"/>
      <c r="O709" s="26">
        <f>VLOOKUP(D709,quash!A$2:$I$7791,9,FALSE)</f>
        <v>2</v>
      </c>
      <c r="P709" s="7">
        <v>9000</v>
      </c>
      <c r="Q709" s="26">
        <v>147</v>
      </c>
      <c r="R709" s="19">
        <v>7.9000519063170294E-2</v>
      </c>
      <c r="S709" s="93">
        <v>26</v>
      </c>
      <c r="T709" s="7">
        <v>6000</v>
      </c>
      <c r="U709" s="2">
        <v>142</v>
      </c>
      <c r="V709" s="11">
        <v>1503.37</v>
      </c>
      <c r="W709" s="14" t="s">
        <v>5281</v>
      </c>
      <c r="X709" s="18">
        <v>0.95376184971648781</v>
      </c>
      <c r="Y709" s="9">
        <v>5722.5710982989267</v>
      </c>
      <c r="Z709" s="19">
        <f t="shared" si="198"/>
        <v>-4.6238150283512192E-2</v>
      </c>
      <c r="AA709" s="25">
        <v>1433.8569520082763</v>
      </c>
      <c r="AB709" s="30">
        <f t="shared" si="199"/>
        <v>529000</v>
      </c>
      <c r="AC709" s="30">
        <f t="shared" si="195"/>
        <v>1.1342155009451797E-2</v>
      </c>
      <c r="AD709" s="31">
        <f t="shared" si="196"/>
        <v>1.6672967863894141</v>
      </c>
      <c r="AE709" s="31">
        <f t="shared" si="197"/>
        <v>1.6105860113421551</v>
      </c>
      <c r="AG709" s="30">
        <f t="shared" si="200"/>
        <v>1695000</v>
      </c>
      <c r="AH709" s="30">
        <f t="shared" si="189"/>
        <v>3.5398230088495575E-3</v>
      </c>
      <c r="AI709" s="31">
        <f t="shared" si="190"/>
        <v>0.52035398230088492</v>
      </c>
      <c r="AJ709" s="31">
        <f t="shared" si="191"/>
        <v>0.50265486725663711</v>
      </c>
      <c r="AK709" s="30">
        <f>IF(W709="si",($S709*'COSTOS DE CREDITOS'!$C$27)/DATA!$G709,"")</f>
        <v>89.248840088614131</v>
      </c>
      <c r="AL709" s="90">
        <f>IF(W709="si",'COSTOS DE CREDITOS'!$C$35,"")</f>
        <v>20.421138461538462</v>
      </c>
      <c r="AM709" s="30">
        <f t="shared" si="201"/>
        <v>600</v>
      </c>
      <c r="AN709" s="30">
        <f t="shared" si="202"/>
        <v>277.4289017010733</v>
      </c>
      <c r="AO709" s="30">
        <f t="shared" si="203"/>
        <v>987.09888025122586</v>
      </c>
      <c r="AP709" s="30">
        <f t="shared" si="204"/>
        <v>446.7580717570504</v>
      </c>
      <c r="AQ709" s="19">
        <f t="shared" si="205"/>
        <v>0.31157785379588665</v>
      </c>
    </row>
    <row r="710" spans="1:43" x14ac:dyDescent="0.2">
      <c r="A710" s="23" t="s">
        <v>5665</v>
      </c>
      <c r="B710" s="6" t="s">
        <v>5676</v>
      </c>
      <c r="C710" s="6" t="s">
        <v>5670</v>
      </c>
      <c r="D710" s="2">
        <v>142455</v>
      </c>
      <c r="E710" s="2">
        <v>147661</v>
      </c>
      <c r="F710" s="3" t="s">
        <v>947</v>
      </c>
      <c r="G710" s="2">
        <v>6</v>
      </c>
      <c r="H710" s="2">
        <v>147669</v>
      </c>
      <c r="I710" s="3" t="s">
        <v>950</v>
      </c>
      <c r="J710" s="15">
        <v>44965</v>
      </c>
      <c r="K710" s="24">
        <v>1089420399</v>
      </c>
      <c r="L710" s="15">
        <v>45016</v>
      </c>
      <c r="M710" s="15">
        <v>45016</v>
      </c>
      <c r="N710" s="15"/>
      <c r="O710" s="26">
        <f>VLOOKUP(D710,quash!A$2:$I$7791,9,FALSE)</f>
        <v>1</v>
      </c>
      <c r="P710" s="7">
        <v>9000</v>
      </c>
      <c r="Q710" s="26">
        <v>147</v>
      </c>
      <c r="R710" s="19">
        <v>8.456731836388684E-2</v>
      </c>
      <c r="S710" s="93">
        <v>26</v>
      </c>
      <c r="T710" s="7">
        <v>7000</v>
      </c>
      <c r="U710" s="2">
        <v>142</v>
      </c>
      <c r="V710" s="11">
        <v>1758.65</v>
      </c>
      <c r="W710" s="14" t="s">
        <v>5281</v>
      </c>
      <c r="X710" s="18">
        <v>0.95376184971648781</v>
      </c>
      <c r="Y710" s="9">
        <v>6676.3329480154143</v>
      </c>
      <c r="Z710" s="19">
        <f t="shared" si="198"/>
        <v>-4.6238150283512192E-2</v>
      </c>
      <c r="AA710" s="25">
        <v>1677.3332770039015</v>
      </c>
      <c r="AB710" s="30">
        <f t="shared" si="199"/>
        <v>752000</v>
      </c>
      <c r="AC710" s="30">
        <f t="shared" si="195"/>
        <v>9.3085106382978719E-3</v>
      </c>
      <c r="AD710" s="31">
        <f t="shared" si="196"/>
        <v>1.3683510638297871</v>
      </c>
      <c r="AE710" s="31">
        <f t="shared" si="197"/>
        <v>1.3218085106382977</v>
      </c>
      <c r="AG710" s="30">
        <f t="shared" si="200"/>
        <v>2427000</v>
      </c>
      <c r="AH710" s="30">
        <f t="shared" si="189"/>
        <v>2.88421920065925E-3</v>
      </c>
      <c r="AI710" s="31">
        <f t="shared" si="190"/>
        <v>0.42398022249690975</v>
      </c>
      <c r="AJ710" s="31">
        <f t="shared" si="191"/>
        <v>0.40955912649361348</v>
      </c>
      <c r="AK710" s="30">
        <f>IF(W710="si",($S710*'COSTOS DE CREDITOS'!$C$27)/DATA!$G710,"")</f>
        <v>89.248840088614131</v>
      </c>
      <c r="AL710" s="90">
        <f>IF(W710="si",'COSTOS DE CREDITOS'!$C$35,"")</f>
        <v>20.421138461538462</v>
      </c>
      <c r="AM710" s="30">
        <f t="shared" si="201"/>
        <v>700</v>
      </c>
      <c r="AN710" s="30">
        <f t="shared" si="202"/>
        <v>323.66705198458567</v>
      </c>
      <c r="AO710" s="30">
        <f t="shared" si="203"/>
        <v>1133.3370305347382</v>
      </c>
      <c r="AP710" s="30">
        <f t="shared" si="204"/>
        <v>543.99624646916322</v>
      </c>
      <c r="AQ710" s="19">
        <f t="shared" si="205"/>
        <v>0.32432209741934181</v>
      </c>
    </row>
    <row r="711" spans="1:43" x14ac:dyDescent="0.2">
      <c r="A711" s="23" t="s">
        <v>5665</v>
      </c>
      <c r="B711" s="6" t="s">
        <v>5666</v>
      </c>
      <c r="C711" s="6" t="s">
        <v>5667</v>
      </c>
      <c r="D711" s="2">
        <v>146708</v>
      </c>
      <c r="E711" s="2">
        <v>145224</v>
      </c>
      <c r="F711" s="3" t="s">
        <v>951</v>
      </c>
      <c r="G711" s="2">
        <v>7</v>
      </c>
      <c r="H711" s="2">
        <v>147674</v>
      </c>
      <c r="I711" s="3" t="s">
        <v>952</v>
      </c>
      <c r="J711" s="15">
        <v>45002</v>
      </c>
      <c r="K711" s="24">
        <v>1112398436</v>
      </c>
      <c r="L711" s="15">
        <v>45016</v>
      </c>
      <c r="M711" s="15">
        <v>45016</v>
      </c>
      <c r="N711" s="15"/>
      <c r="O711" s="26">
        <f>VLOOKUP(D711,quash!A$2:$I$7791,9,FALSE)</f>
        <v>4</v>
      </c>
      <c r="P711" s="7">
        <v>15000</v>
      </c>
      <c r="Q711" s="26">
        <v>113</v>
      </c>
      <c r="R711" s="19">
        <v>3.373427512292651E-2</v>
      </c>
      <c r="S711" s="26">
        <v>16</v>
      </c>
      <c r="T711" s="7">
        <v>6000</v>
      </c>
      <c r="U711" s="2">
        <v>142</v>
      </c>
      <c r="V711" s="11">
        <v>1503.37</v>
      </c>
      <c r="W711" s="14" t="s">
        <v>5281</v>
      </c>
      <c r="X711" s="18">
        <v>1</v>
      </c>
      <c r="Y711" s="9">
        <v>6000</v>
      </c>
      <c r="Z711" s="19">
        <f t="shared" si="198"/>
        <v>0</v>
      </c>
      <c r="AA711" s="25">
        <v>1503.37</v>
      </c>
      <c r="AB711" s="30">
        <f t="shared" si="199"/>
        <v>225000</v>
      </c>
      <c r="AC711" s="30">
        <f t="shared" si="195"/>
        <v>2.6666666666666668E-2</v>
      </c>
      <c r="AD711" s="31">
        <f t="shared" si="196"/>
        <v>3.0133333333333336</v>
      </c>
      <c r="AE711" s="31">
        <f t="shared" si="197"/>
        <v>3.7866666666666671</v>
      </c>
      <c r="AG711" s="30">
        <f t="shared" si="200"/>
        <v>927000</v>
      </c>
      <c r="AH711" s="30">
        <f t="shared" si="189"/>
        <v>6.4724919093851136E-3</v>
      </c>
      <c r="AI711" s="31">
        <f t="shared" si="190"/>
        <v>0.73139158576051788</v>
      </c>
      <c r="AJ711" s="31">
        <f t="shared" si="191"/>
        <v>0.91909385113268616</v>
      </c>
      <c r="AK711" s="30">
        <f>IF(W711="si",($S711*'COSTOS DE CREDITOS'!$C$27)/DATA!$G711,"")</f>
        <v>47.07631125553273</v>
      </c>
      <c r="AL711" s="90">
        <f>IF(W711="si",'COSTOS DE CREDITOS'!$C$35,"")</f>
        <v>20.421138461538462</v>
      </c>
      <c r="AM711" s="30">
        <f t="shared" si="201"/>
        <v>369.23076923076923</v>
      </c>
      <c r="AN711" s="30">
        <f t="shared" si="202"/>
        <v>0</v>
      </c>
      <c r="AO711" s="30">
        <f t="shared" si="203"/>
        <v>436.72821894784045</v>
      </c>
      <c r="AP711" s="30">
        <f t="shared" si="204"/>
        <v>1066.6417810521593</v>
      </c>
      <c r="AQ711" s="19">
        <f t="shared" si="205"/>
        <v>0.70950050955663568</v>
      </c>
    </row>
    <row r="712" spans="1:43" x14ac:dyDescent="0.2">
      <c r="A712" s="23" t="s">
        <v>5665</v>
      </c>
      <c r="B712" s="6" t="s">
        <v>5671</v>
      </c>
      <c r="C712" s="6" t="s">
        <v>5670</v>
      </c>
      <c r="D712" s="2">
        <v>147198</v>
      </c>
      <c r="E712" s="2">
        <v>147609</v>
      </c>
      <c r="F712" s="3" t="s">
        <v>953</v>
      </c>
      <c r="G712" s="2">
        <v>6</v>
      </c>
      <c r="H712" s="2">
        <v>147616</v>
      </c>
      <c r="I712" s="3" t="s">
        <v>954</v>
      </c>
      <c r="J712" s="15">
        <v>45008</v>
      </c>
      <c r="K712" s="24">
        <v>1115844019</v>
      </c>
      <c r="L712" s="15">
        <v>45013</v>
      </c>
      <c r="M712" s="15">
        <v>45016</v>
      </c>
      <c r="N712" s="15"/>
      <c r="O712" s="26">
        <f>VLOOKUP(D712,quash!A$2:$I$7791,9,FALSE)</f>
        <v>2</v>
      </c>
      <c r="P712" s="7">
        <v>5000</v>
      </c>
      <c r="Q712" s="26">
        <v>147</v>
      </c>
      <c r="R712" s="19">
        <v>0.11226939921536</v>
      </c>
      <c r="S712" s="26">
        <v>16</v>
      </c>
      <c r="T712" s="7">
        <v>6000</v>
      </c>
      <c r="U712" s="2">
        <v>142</v>
      </c>
      <c r="V712" s="11">
        <v>1503.37</v>
      </c>
      <c r="W712" s="14" t="s">
        <v>5281</v>
      </c>
      <c r="X712" s="18">
        <v>1</v>
      </c>
      <c r="Y712" s="9">
        <v>6000</v>
      </c>
      <c r="Z712" s="19">
        <f t="shared" si="198"/>
        <v>0</v>
      </c>
      <c r="AA712" s="25">
        <v>1503.37</v>
      </c>
      <c r="AB712" s="30">
        <f t="shared" si="199"/>
        <v>529000</v>
      </c>
      <c r="AC712" s="30">
        <f t="shared" si="195"/>
        <v>1.1342155009451797E-2</v>
      </c>
      <c r="AD712" s="31">
        <f t="shared" si="196"/>
        <v>1.6672967863894141</v>
      </c>
      <c r="AE712" s="31">
        <f t="shared" si="197"/>
        <v>1.6105860113421551</v>
      </c>
      <c r="AG712" s="30">
        <f t="shared" si="200"/>
        <v>1695000</v>
      </c>
      <c r="AH712" s="30">
        <f t="shared" si="189"/>
        <v>3.5398230088495575E-3</v>
      </c>
      <c r="AI712" s="31">
        <f t="shared" si="190"/>
        <v>0.52035398230088492</v>
      </c>
      <c r="AJ712" s="31">
        <f t="shared" si="191"/>
        <v>0.50265486725663711</v>
      </c>
      <c r="AK712" s="30">
        <f>IF(W712="si",($S712*'COSTOS DE CREDITOS'!$C$27)/DATA!$G712,"")</f>
        <v>54.922363131454851</v>
      </c>
      <c r="AL712" s="90">
        <f>IF(W712="si",'COSTOS DE CREDITOS'!$C$35,"")</f>
        <v>20.421138461538462</v>
      </c>
      <c r="AM712" s="30">
        <f t="shared" si="201"/>
        <v>369.23076923076923</v>
      </c>
      <c r="AN712" s="30">
        <f t="shared" si="202"/>
        <v>0</v>
      </c>
      <c r="AO712" s="30">
        <f t="shared" si="203"/>
        <v>444.5742708237625</v>
      </c>
      <c r="AP712" s="30">
        <f t="shared" si="204"/>
        <v>1058.7957291762373</v>
      </c>
      <c r="AQ712" s="19">
        <f t="shared" si="205"/>
        <v>0.70428153360532497</v>
      </c>
    </row>
    <row r="713" spans="1:43" x14ac:dyDescent="0.2">
      <c r="A713" s="23" t="s">
        <v>5665</v>
      </c>
      <c r="B713" s="6" t="s">
        <v>5671</v>
      </c>
      <c r="C713" s="6" t="s">
        <v>5670</v>
      </c>
      <c r="D713" s="2">
        <v>147001</v>
      </c>
      <c r="E713" s="2">
        <v>147609</v>
      </c>
      <c r="F713" s="3" t="s">
        <v>953</v>
      </c>
      <c r="G713" s="2">
        <v>6</v>
      </c>
      <c r="H713" s="2">
        <v>147617</v>
      </c>
      <c r="I713" s="3" t="s">
        <v>955</v>
      </c>
      <c r="J713" s="15">
        <v>45006</v>
      </c>
      <c r="K713" s="24">
        <v>1114555042</v>
      </c>
      <c r="L713" s="15">
        <v>45013</v>
      </c>
      <c r="M713" s="15">
        <v>45016</v>
      </c>
      <c r="N713" s="15"/>
      <c r="O713" s="26">
        <f>VLOOKUP(D713,quash!A$2:$I$7791,9,FALSE)</f>
        <v>4</v>
      </c>
      <c r="P713" s="7">
        <v>5000</v>
      </c>
      <c r="Q713" s="26">
        <v>147</v>
      </c>
      <c r="R713" s="19">
        <v>0.11226939921536</v>
      </c>
      <c r="S713" s="26">
        <v>16</v>
      </c>
      <c r="T713" s="7">
        <v>6000</v>
      </c>
      <c r="U713" s="2">
        <v>142</v>
      </c>
      <c r="V713" s="11">
        <v>1503.37</v>
      </c>
      <c r="W713" s="14" t="s">
        <v>5281</v>
      </c>
      <c r="X713" s="18">
        <v>1</v>
      </c>
      <c r="Y713" s="9">
        <v>6000</v>
      </c>
      <c r="Z713" s="19">
        <f t="shared" si="198"/>
        <v>0</v>
      </c>
      <c r="AA713" s="25">
        <v>1503.37</v>
      </c>
      <c r="AB713" s="30">
        <f t="shared" si="199"/>
        <v>225000</v>
      </c>
      <c r="AC713" s="30">
        <f t="shared" si="195"/>
        <v>2.6666666666666668E-2</v>
      </c>
      <c r="AD713" s="31">
        <f t="shared" si="196"/>
        <v>3.9200000000000004</v>
      </c>
      <c r="AE713" s="31">
        <f t="shared" si="197"/>
        <v>3.7866666666666671</v>
      </c>
      <c r="AG713" s="30">
        <f t="shared" si="200"/>
        <v>927000</v>
      </c>
      <c r="AH713" s="30">
        <f t="shared" si="189"/>
        <v>6.4724919093851136E-3</v>
      </c>
      <c r="AI713" s="31">
        <f t="shared" si="190"/>
        <v>0.95145631067961167</v>
      </c>
      <c r="AJ713" s="31">
        <f t="shared" si="191"/>
        <v>0.91909385113268616</v>
      </c>
      <c r="AK713" s="30">
        <f>IF(W713="si",($S713*'COSTOS DE CREDITOS'!$C$27)/DATA!$G713,"")</f>
        <v>54.922363131454851</v>
      </c>
      <c r="AL713" s="90">
        <f>IF(W713="si",'COSTOS DE CREDITOS'!$C$35,"")</f>
        <v>20.421138461538462</v>
      </c>
      <c r="AM713" s="30">
        <f t="shared" si="201"/>
        <v>369.23076923076923</v>
      </c>
      <c r="AN713" s="30">
        <f t="shared" si="202"/>
        <v>0</v>
      </c>
      <c r="AO713" s="30">
        <f t="shared" si="203"/>
        <v>444.5742708237625</v>
      </c>
      <c r="AP713" s="30">
        <f t="shared" si="204"/>
        <v>1058.7957291762373</v>
      </c>
      <c r="AQ713" s="19">
        <f t="shared" si="205"/>
        <v>0.70428153360532497</v>
      </c>
    </row>
    <row r="714" spans="1:43" x14ac:dyDescent="0.2">
      <c r="A714" s="23" t="s">
        <v>5665</v>
      </c>
      <c r="B714" s="6" t="s">
        <v>5666</v>
      </c>
      <c r="C714" s="6" t="s">
        <v>5667</v>
      </c>
      <c r="D714" s="2">
        <v>147693</v>
      </c>
      <c r="E714" s="2">
        <v>147507</v>
      </c>
      <c r="F714" s="3" t="s">
        <v>956</v>
      </c>
      <c r="G714" s="2">
        <v>7</v>
      </c>
      <c r="H714" s="2">
        <v>147737</v>
      </c>
      <c r="I714" s="3" t="s">
        <v>957</v>
      </c>
      <c r="J714" s="15">
        <v>45013</v>
      </c>
      <c r="K714" s="24">
        <v>1119060630</v>
      </c>
      <c r="L714" s="15">
        <v>45016</v>
      </c>
      <c r="M714" s="15">
        <v>45016</v>
      </c>
      <c r="N714" s="15"/>
      <c r="O714" s="26">
        <f>VLOOKUP(D714,quash!A$2:$I$7791,9,FALSE)</f>
        <v>3</v>
      </c>
      <c r="P714" s="7">
        <v>10000</v>
      </c>
      <c r="Q714" s="26">
        <v>100</v>
      </c>
      <c r="R714" s="19">
        <v>1.82981294070719E-2</v>
      </c>
      <c r="S714" s="26">
        <v>16</v>
      </c>
      <c r="T714" s="7">
        <v>5000</v>
      </c>
      <c r="U714" s="2">
        <v>147</v>
      </c>
      <c r="V714" s="11">
        <v>1303.3399999999999</v>
      </c>
      <c r="W714" s="14" t="s">
        <v>5281</v>
      </c>
      <c r="X714" s="18">
        <v>1</v>
      </c>
      <c r="Y714" s="9">
        <v>5000</v>
      </c>
      <c r="Z714" s="19">
        <f t="shared" si="198"/>
        <v>0</v>
      </c>
      <c r="AA714" s="25">
        <v>1303.3399999999999</v>
      </c>
      <c r="AB714" s="30">
        <f t="shared" si="199"/>
        <v>159000</v>
      </c>
      <c r="AC714" s="30">
        <f t="shared" si="195"/>
        <v>3.1446540880503145E-2</v>
      </c>
      <c r="AD714" s="31">
        <f t="shared" si="196"/>
        <v>3.1446540880503147</v>
      </c>
      <c r="AE714" s="31">
        <f t="shared" si="197"/>
        <v>4.6226415094339623</v>
      </c>
      <c r="AG714" s="30">
        <f t="shared" si="200"/>
        <v>778000</v>
      </c>
      <c r="AH714" s="30">
        <f t="shared" si="189"/>
        <v>6.4267352185089976E-3</v>
      </c>
      <c r="AI714" s="31">
        <f t="shared" si="190"/>
        <v>0.64267352185089976</v>
      </c>
      <c r="AJ714" s="31">
        <f t="shared" si="191"/>
        <v>0.94473007712082269</v>
      </c>
      <c r="AK714" s="30">
        <f>IF(W714="si",($S714*'COSTOS DE CREDITOS'!$C$27)/DATA!$G714,"")</f>
        <v>47.07631125553273</v>
      </c>
      <c r="AL714" s="90">
        <f>IF(W714="si",'COSTOS DE CREDITOS'!$C$35,"")</f>
        <v>20.421138461538462</v>
      </c>
      <c r="AM714" s="30">
        <f t="shared" si="201"/>
        <v>307.69230769230774</v>
      </c>
      <c r="AN714" s="30">
        <f t="shared" si="202"/>
        <v>0</v>
      </c>
      <c r="AO714" s="30">
        <f t="shared" si="203"/>
        <v>375.1897574093789</v>
      </c>
      <c r="AP714" s="30">
        <f t="shared" si="204"/>
        <v>928.15024259062102</v>
      </c>
      <c r="AQ714" s="19">
        <f t="shared" si="205"/>
        <v>0.71213209338363059</v>
      </c>
    </row>
    <row r="715" spans="1:43" x14ac:dyDescent="0.2">
      <c r="A715" s="23" t="s">
        <v>5665</v>
      </c>
      <c r="B715" s="6" t="s">
        <v>5671</v>
      </c>
      <c r="C715" s="6" t="s">
        <v>5670</v>
      </c>
      <c r="D715" s="2">
        <v>107998</v>
      </c>
      <c r="E715" s="2">
        <v>147609</v>
      </c>
      <c r="F715" s="3" t="s">
        <v>953</v>
      </c>
      <c r="G715" s="2">
        <v>6</v>
      </c>
      <c r="H715" s="2">
        <v>147777</v>
      </c>
      <c r="I715" s="3" t="s">
        <v>958</v>
      </c>
      <c r="J715" s="15">
        <v>45117</v>
      </c>
      <c r="K715" s="24">
        <v>1190300237</v>
      </c>
      <c r="L715" s="15">
        <v>45016</v>
      </c>
      <c r="M715" s="15">
        <v>45016</v>
      </c>
      <c r="N715" s="15"/>
      <c r="O715" s="26" t="e">
        <f>VLOOKUP(D715,quash!A$2:$I$7791,9,FALSE)</f>
        <v>#N/A</v>
      </c>
      <c r="P715" s="7">
        <v>10000</v>
      </c>
      <c r="Q715" s="26">
        <v>132</v>
      </c>
      <c r="R715" s="19">
        <v>5.8283715876113903E-2</v>
      </c>
      <c r="S715" s="26">
        <v>16</v>
      </c>
      <c r="T715" s="7">
        <v>10000</v>
      </c>
      <c r="U715" s="2">
        <v>142</v>
      </c>
      <c r="V715" s="11">
        <v>2510.34</v>
      </c>
      <c r="W715" s="14" t="s">
        <v>5281</v>
      </c>
      <c r="X715" s="18">
        <v>1</v>
      </c>
      <c r="Y715" s="9">
        <v>10000</v>
      </c>
      <c r="Z715" s="19">
        <f t="shared" si="198"/>
        <v>0</v>
      </c>
      <c r="AA715" s="25">
        <v>2510.34</v>
      </c>
      <c r="AB715" s="30">
        <f t="shared" si="199"/>
        <v>824000</v>
      </c>
      <c r="AC715" s="30">
        <f t="shared" si="195"/>
        <v>1.2135922330097087E-2</v>
      </c>
      <c r="AD715" s="31">
        <f t="shared" si="196"/>
        <v>1.6019417475728155</v>
      </c>
      <c r="AE715" s="31">
        <f t="shared" si="197"/>
        <v>1.7233009708737863</v>
      </c>
      <c r="AG715" s="30">
        <f t="shared" si="200"/>
        <v>6126000</v>
      </c>
      <c r="AH715" s="30">
        <f t="shared" si="189"/>
        <v>1.632386549134835E-3</v>
      </c>
      <c r="AI715" s="31">
        <f t="shared" si="190"/>
        <v>0.21547502448579822</v>
      </c>
      <c r="AJ715" s="31">
        <f t="shared" si="191"/>
        <v>0.23179888997714657</v>
      </c>
      <c r="AK715" s="30">
        <f>IF(W715="si",($S715*'COSTOS DE CREDITOS'!$C$27)/DATA!$G715,"")</f>
        <v>54.922363131454851</v>
      </c>
      <c r="AL715" s="90">
        <f>IF(W715="si",'COSTOS DE CREDITOS'!$C$35,"")</f>
        <v>20.421138461538462</v>
      </c>
      <c r="AM715" s="30">
        <f t="shared" si="201"/>
        <v>615.38461538461547</v>
      </c>
      <c r="AN715" s="30">
        <f t="shared" si="202"/>
        <v>0</v>
      </c>
      <c r="AO715" s="30">
        <f t="shared" si="203"/>
        <v>690.72811697760881</v>
      </c>
      <c r="AP715" s="30">
        <f t="shared" si="204"/>
        <v>1819.6118830223913</v>
      </c>
      <c r="AQ715" s="19">
        <f t="shared" si="205"/>
        <v>0.72484678689834492</v>
      </c>
    </row>
    <row r="716" spans="1:43" x14ac:dyDescent="0.2">
      <c r="A716" s="23" t="s">
        <v>5665</v>
      </c>
      <c r="B716" s="6" t="s">
        <v>5672</v>
      </c>
      <c r="C716" s="6" t="s">
        <v>5667</v>
      </c>
      <c r="D716" s="2">
        <v>147339</v>
      </c>
      <c r="E716" s="2">
        <v>147830</v>
      </c>
      <c r="F716" s="3" t="s">
        <v>959</v>
      </c>
      <c r="G716" s="2">
        <v>6</v>
      </c>
      <c r="H716" s="2">
        <v>147850</v>
      </c>
      <c r="I716" s="3" t="s">
        <v>960</v>
      </c>
      <c r="J716" s="15">
        <v>45105</v>
      </c>
      <c r="K716" s="24">
        <v>1181946611</v>
      </c>
      <c r="L716" s="15">
        <v>45016</v>
      </c>
      <c r="M716" s="15">
        <v>45016</v>
      </c>
      <c r="N716" s="15"/>
      <c r="O716" s="26">
        <f>VLOOKUP(D716,quash!A$2:$I$7791,9,FALSE)</f>
        <v>2</v>
      </c>
      <c r="P716" s="7">
        <v>10000</v>
      </c>
      <c r="Q716" s="26">
        <v>132</v>
      </c>
      <c r="R716" s="19">
        <v>5.8283715876113903E-2</v>
      </c>
      <c r="S716" s="26">
        <v>16</v>
      </c>
      <c r="T716" s="7">
        <v>5000</v>
      </c>
      <c r="U716" s="2">
        <v>147</v>
      </c>
      <c r="V716" s="11">
        <v>1303.3399999999999</v>
      </c>
      <c r="W716" s="14" t="s">
        <v>5281</v>
      </c>
      <c r="X716" s="18">
        <v>1</v>
      </c>
      <c r="Y716" s="9">
        <v>5000</v>
      </c>
      <c r="Z716" s="19">
        <f t="shared" si="198"/>
        <v>0</v>
      </c>
      <c r="AA716" s="25">
        <v>1303.3399999999999</v>
      </c>
      <c r="AB716" s="30">
        <f t="shared" si="199"/>
        <v>529000</v>
      </c>
      <c r="AC716" s="30">
        <f t="shared" si="195"/>
        <v>9.4517958412098299E-3</v>
      </c>
      <c r="AD716" s="31">
        <f t="shared" si="196"/>
        <v>1.2476370510396975</v>
      </c>
      <c r="AE716" s="31">
        <f t="shared" si="197"/>
        <v>1.3894139886578449</v>
      </c>
      <c r="AG716" s="30">
        <f t="shared" si="200"/>
        <v>1695000</v>
      </c>
      <c r="AH716" s="30">
        <f t="shared" si="189"/>
        <v>2.9498525073746312E-3</v>
      </c>
      <c r="AI716" s="31">
        <f t="shared" si="190"/>
        <v>0.38938053097345132</v>
      </c>
      <c r="AJ716" s="31">
        <f t="shared" si="191"/>
        <v>0.4336283185840708</v>
      </c>
      <c r="AK716" s="30">
        <f>IF(W716="si",($S716*'COSTOS DE CREDITOS'!$C$27)/DATA!$G716,"")</f>
        <v>54.922363131454851</v>
      </c>
      <c r="AL716" s="90">
        <f>IF(W716="si",'COSTOS DE CREDITOS'!$C$35,"")</f>
        <v>20.421138461538462</v>
      </c>
      <c r="AM716" s="30">
        <f t="shared" si="201"/>
        <v>307.69230769230774</v>
      </c>
      <c r="AN716" s="30">
        <f t="shared" si="202"/>
        <v>0</v>
      </c>
      <c r="AO716" s="30">
        <f t="shared" si="203"/>
        <v>383.03580928530107</v>
      </c>
      <c r="AP716" s="30">
        <f t="shared" si="204"/>
        <v>920.30419071469885</v>
      </c>
      <c r="AQ716" s="19">
        <f t="shared" si="205"/>
        <v>0.70611213552465124</v>
      </c>
    </row>
    <row r="717" spans="1:43" x14ac:dyDescent="0.2">
      <c r="A717" s="23" t="s">
        <v>5665</v>
      </c>
      <c r="B717" s="6" t="s">
        <v>5668</v>
      </c>
      <c r="C717" s="6" t="s">
        <v>5667</v>
      </c>
      <c r="D717" s="2">
        <v>147223</v>
      </c>
      <c r="E717" s="2">
        <v>147566</v>
      </c>
      <c r="F717" s="3" t="s">
        <v>961</v>
      </c>
      <c r="G717" s="2">
        <v>6</v>
      </c>
      <c r="H717" s="2">
        <v>147643</v>
      </c>
      <c r="I717" s="3" t="s">
        <v>962</v>
      </c>
      <c r="J717" s="15">
        <v>45008</v>
      </c>
      <c r="K717" s="24">
        <v>1115971840</v>
      </c>
      <c r="L717" s="15">
        <v>45013</v>
      </c>
      <c r="M717" s="15">
        <v>45016</v>
      </c>
      <c r="N717" s="15"/>
      <c r="O717" s="26">
        <f>VLOOKUP(D717,quash!A$2:$I$7791,9,FALSE)</f>
        <v>3</v>
      </c>
      <c r="P717" s="7">
        <v>10000</v>
      </c>
      <c r="Q717" s="26">
        <v>127</v>
      </c>
      <c r="R717" s="19">
        <v>5.24391097594855E-2</v>
      </c>
      <c r="S717" s="26">
        <v>16</v>
      </c>
      <c r="T717" s="7">
        <v>6000</v>
      </c>
      <c r="U717" s="2">
        <v>142</v>
      </c>
      <c r="V717" s="11">
        <v>1503.37</v>
      </c>
      <c r="W717" s="14" t="s">
        <v>5281</v>
      </c>
      <c r="X717" s="18">
        <v>1</v>
      </c>
      <c r="Y717" s="9">
        <v>6000</v>
      </c>
      <c r="Z717" s="19">
        <f t="shared" si="198"/>
        <v>0</v>
      </c>
      <c r="AA717" s="25">
        <v>1503.37</v>
      </c>
      <c r="AB717" s="30">
        <f t="shared" si="199"/>
        <v>159000</v>
      </c>
      <c r="AC717" s="30">
        <f t="shared" si="195"/>
        <v>3.7735849056603772E-2</v>
      </c>
      <c r="AD717" s="31">
        <f t="shared" si="196"/>
        <v>4.7924528301886786</v>
      </c>
      <c r="AE717" s="31">
        <f t="shared" si="197"/>
        <v>5.3584905660377355</v>
      </c>
      <c r="AG717" s="30">
        <f t="shared" si="200"/>
        <v>778000</v>
      </c>
      <c r="AH717" s="30">
        <f t="shared" si="189"/>
        <v>7.7120822622107968E-3</v>
      </c>
      <c r="AI717" s="31">
        <f t="shared" si="190"/>
        <v>0.97943444730077123</v>
      </c>
      <c r="AJ717" s="31">
        <f t="shared" si="191"/>
        <v>1.0951156812339331</v>
      </c>
      <c r="AK717" s="30">
        <f>IF(W717="si",($S717*'COSTOS DE CREDITOS'!$C$27)/DATA!$G717,"")</f>
        <v>54.922363131454851</v>
      </c>
      <c r="AL717" s="90">
        <f>IF(W717="si",'COSTOS DE CREDITOS'!$C$35,"")</f>
        <v>20.421138461538462</v>
      </c>
      <c r="AM717" s="30">
        <f t="shared" si="201"/>
        <v>369.23076923076923</v>
      </c>
      <c r="AN717" s="30">
        <f t="shared" si="202"/>
        <v>0</v>
      </c>
      <c r="AO717" s="30">
        <f t="shared" si="203"/>
        <v>444.5742708237625</v>
      </c>
      <c r="AP717" s="30">
        <f t="shared" si="204"/>
        <v>1058.7957291762373</v>
      </c>
      <c r="AQ717" s="19">
        <f t="shared" si="205"/>
        <v>0.70428153360532497</v>
      </c>
    </row>
    <row r="718" spans="1:43" x14ac:dyDescent="0.2">
      <c r="A718" s="23" t="s">
        <v>5665</v>
      </c>
      <c r="B718" s="6" t="s">
        <v>5679</v>
      </c>
      <c r="C718" s="6" t="s">
        <v>5680</v>
      </c>
      <c r="D718" s="4">
        <v>147515</v>
      </c>
      <c r="E718" s="4">
        <v>147933</v>
      </c>
      <c r="F718" s="5" t="s">
        <v>964</v>
      </c>
      <c r="G718" s="2">
        <v>6</v>
      </c>
      <c r="H718" s="4">
        <v>147934</v>
      </c>
      <c r="I718" s="5" t="s">
        <v>965</v>
      </c>
      <c r="J718" s="15">
        <v>45012</v>
      </c>
      <c r="K718" s="24">
        <v>1118163125</v>
      </c>
      <c r="L718" s="15">
        <v>45016</v>
      </c>
      <c r="M718" s="15">
        <v>45016</v>
      </c>
      <c r="N718" s="15"/>
      <c r="O718" s="26">
        <f>VLOOKUP(D718,quash!A$2:$I$7791,9,FALSE)</f>
        <v>1</v>
      </c>
      <c r="P718" s="7">
        <v>10000</v>
      </c>
      <c r="Q718" s="26">
        <v>147</v>
      </c>
      <c r="R718" s="19">
        <v>7.9000519063170294E-2</v>
      </c>
      <c r="S718" s="26">
        <v>16</v>
      </c>
      <c r="T718" s="8">
        <v>6000</v>
      </c>
      <c r="U718" s="4">
        <v>142</v>
      </c>
      <c r="V718" s="10">
        <v>1503.37</v>
      </c>
      <c r="W718" s="14" t="s">
        <v>5281</v>
      </c>
      <c r="X718" s="18">
        <v>1</v>
      </c>
      <c r="Y718" s="9">
        <v>6000</v>
      </c>
      <c r="Z718" s="19">
        <f t="shared" si="198"/>
        <v>0</v>
      </c>
      <c r="AA718" s="25">
        <v>1503.37</v>
      </c>
      <c r="AB718" s="30">
        <f t="shared" si="199"/>
        <v>752000</v>
      </c>
      <c r="AC718" s="30">
        <f t="shared" si="195"/>
        <v>7.9787234042553185E-3</v>
      </c>
      <c r="AD718" s="31">
        <f t="shared" si="196"/>
        <v>1.1728723404255319</v>
      </c>
      <c r="AE718" s="31">
        <f t="shared" si="197"/>
        <v>1.1329787234042552</v>
      </c>
      <c r="AG718" s="30">
        <f t="shared" si="200"/>
        <v>2427000</v>
      </c>
      <c r="AH718" s="30">
        <f t="shared" si="189"/>
        <v>2.472187886279357E-3</v>
      </c>
      <c r="AI718" s="31">
        <f t="shared" si="190"/>
        <v>0.36341161928306548</v>
      </c>
      <c r="AJ718" s="31">
        <f t="shared" si="191"/>
        <v>0.35105067985166871</v>
      </c>
      <c r="AK718" s="30">
        <f>IF(W718="si",($S718*'COSTOS DE CREDITOS'!$C$27)/DATA!$G718,"")</f>
        <v>54.922363131454851</v>
      </c>
      <c r="AL718" s="90">
        <f>IF(W718="si",'COSTOS DE CREDITOS'!$C$35,"")</f>
        <v>20.421138461538462</v>
      </c>
      <c r="AM718" s="30">
        <f t="shared" si="201"/>
        <v>369.23076923076923</v>
      </c>
      <c r="AN718" s="30">
        <f t="shared" si="202"/>
        <v>0</v>
      </c>
      <c r="AO718" s="30">
        <f t="shared" si="203"/>
        <v>444.5742708237625</v>
      </c>
      <c r="AP718" s="30">
        <f t="shared" si="204"/>
        <v>1058.7957291762373</v>
      </c>
      <c r="AQ718" s="19">
        <f t="shared" si="205"/>
        <v>0.70428153360532497</v>
      </c>
    </row>
    <row r="719" spans="1:43" x14ac:dyDescent="0.2">
      <c r="A719" s="23" t="s">
        <v>5665</v>
      </c>
      <c r="B719" s="6" t="s">
        <v>5671</v>
      </c>
      <c r="C719" s="6" t="s">
        <v>5670</v>
      </c>
      <c r="D719" s="4">
        <v>147097</v>
      </c>
      <c r="E719" s="4">
        <v>148039</v>
      </c>
      <c r="F719" s="5" t="s">
        <v>966</v>
      </c>
      <c r="G719" s="2">
        <v>7</v>
      </c>
      <c r="H719" s="4">
        <v>148043</v>
      </c>
      <c r="I719" s="5" t="s">
        <v>967</v>
      </c>
      <c r="J719" s="15">
        <v>45007</v>
      </c>
      <c r="K719" s="24">
        <v>1115039733</v>
      </c>
      <c r="L719" s="15">
        <v>45016</v>
      </c>
      <c r="M719" s="15">
        <v>45016</v>
      </c>
      <c r="N719" s="15"/>
      <c r="O719" s="26">
        <f>VLOOKUP(D719,quash!A$2:$I$7791,9,FALSE)</f>
        <v>2</v>
      </c>
      <c r="P719" s="7">
        <v>9000</v>
      </c>
      <c r="Q719" s="26">
        <v>139</v>
      </c>
      <c r="R719" s="19">
        <v>6.0873316274495971E-2</v>
      </c>
      <c r="S719" s="26">
        <v>16</v>
      </c>
      <c r="T719" s="8">
        <v>6000</v>
      </c>
      <c r="U719" s="4">
        <v>142</v>
      </c>
      <c r="V719" s="10">
        <v>1503.37</v>
      </c>
      <c r="W719" s="14" t="s">
        <v>5281</v>
      </c>
      <c r="X719" s="18">
        <v>1</v>
      </c>
      <c r="Y719" s="9">
        <v>6000</v>
      </c>
      <c r="Z719" s="19">
        <f t="shared" si="198"/>
        <v>0</v>
      </c>
      <c r="AA719" s="25">
        <v>1503.37</v>
      </c>
      <c r="AB719" s="30">
        <f t="shared" si="199"/>
        <v>529000</v>
      </c>
      <c r="AC719" s="30">
        <f t="shared" si="195"/>
        <v>1.1342155009451797E-2</v>
      </c>
      <c r="AD719" s="31">
        <f t="shared" si="196"/>
        <v>1.5765595463137998</v>
      </c>
      <c r="AE719" s="31">
        <f t="shared" si="197"/>
        <v>1.6105860113421551</v>
      </c>
      <c r="AG719" s="30">
        <f t="shared" si="200"/>
        <v>1695000</v>
      </c>
      <c r="AH719" s="30">
        <f t="shared" si="189"/>
        <v>3.5398230088495575E-3</v>
      </c>
      <c r="AI719" s="31">
        <f t="shared" si="190"/>
        <v>0.49203539823008846</v>
      </c>
      <c r="AJ719" s="31">
        <f t="shared" si="191"/>
        <v>0.50265486725663711</v>
      </c>
      <c r="AK719" s="30">
        <f>IF(W719="si",($S719*'COSTOS DE CREDITOS'!$C$27)/DATA!$G719,"")</f>
        <v>47.07631125553273</v>
      </c>
      <c r="AL719" s="90">
        <f>IF(W719="si",'COSTOS DE CREDITOS'!$C$35,"")</f>
        <v>20.421138461538462</v>
      </c>
      <c r="AM719" s="30">
        <f t="shared" si="201"/>
        <v>369.23076923076923</v>
      </c>
      <c r="AN719" s="30">
        <f t="shared" si="202"/>
        <v>0</v>
      </c>
      <c r="AO719" s="30">
        <f t="shared" si="203"/>
        <v>436.72821894784045</v>
      </c>
      <c r="AP719" s="30">
        <f t="shared" si="204"/>
        <v>1066.6417810521593</v>
      </c>
      <c r="AQ719" s="19">
        <f t="shared" si="205"/>
        <v>0.70950050955663568</v>
      </c>
    </row>
    <row r="720" spans="1:43" x14ac:dyDescent="0.2">
      <c r="A720" s="23" t="s">
        <v>5665</v>
      </c>
      <c r="B720" s="6" t="s">
        <v>5676</v>
      </c>
      <c r="C720" s="6" t="s">
        <v>5670</v>
      </c>
      <c r="D720" s="4">
        <v>147868</v>
      </c>
      <c r="E720" s="4">
        <v>148050</v>
      </c>
      <c r="F720" s="5" t="s">
        <v>968</v>
      </c>
      <c r="G720" s="2">
        <v>7</v>
      </c>
      <c r="H720" s="4">
        <v>148051</v>
      </c>
      <c r="I720" s="5" t="s">
        <v>969</v>
      </c>
      <c r="J720" s="15">
        <v>45014</v>
      </c>
      <c r="K720" s="24">
        <v>1119913785</v>
      </c>
      <c r="L720" s="15">
        <v>45016</v>
      </c>
      <c r="M720" s="15">
        <v>45016</v>
      </c>
      <c r="N720" s="15"/>
      <c r="O720" s="26">
        <f>VLOOKUP(D720,quash!A$2:$I$7791,9,FALSE)</f>
        <v>2</v>
      </c>
      <c r="P720" s="7">
        <v>9000</v>
      </c>
      <c r="Q720" s="26">
        <v>147</v>
      </c>
      <c r="R720" s="19">
        <v>8.456731836388684E-2</v>
      </c>
      <c r="S720" s="26">
        <v>16</v>
      </c>
      <c r="T720" s="8">
        <v>7000</v>
      </c>
      <c r="U720" s="4">
        <v>142</v>
      </c>
      <c r="V720" s="10">
        <v>1758.65</v>
      </c>
      <c r="W720" s="14" t="s">
        <v>5281</v>
      </c>
      <c r="X720" s="18">
        <v>1</v>
      </c>
      <c r="Y720" s="9">
        <v>7000</v>
      </c>
      <c r="Z720" s="19">
        <f t="shared" si="198"/>
        <v>0</v>
      </c>
      <c r="AA720" s="25">
        <v>1758.65</v>
      </c>
      <c r="AB720" s="30">
        <f t="shared" si="199"/>
        <v>529000</v>
      </c>
      <c r="AC720" s="30">
        <f t="shared" si="195"/>
        <v>1.3232514177693762E-2</v>
      </c>
      <c r="AD720" s="31">
        <f t="shared" si="196"/>
        <v>1.9451795841209829</v>
      </c>
      <c r="AE720" s="31">
        <f t="shared" si="197"/>
        <v>1.8790170132325141</v>
      </c>
      <c r="AG720" s="30">
        <f t="shared" si="200"/>
        <v>1695000</v>
      </c>
      <c r="AH720" s="30">
        <f t="shared" si="189"/>
        <v>4.1297935103244837E-3</v>
      </c>
      <c r="AI720" s="31">
        <f t="shared" si="190"/>
        <v>0.60707964601769915</v>
      </c>
      <c r="AJ720" s="31">
        <f t="shared" si="191"/>
        <v>0.58643067846607666</v>
      </c>
      <c r="AK720" s="30">
        <f>IF(W720="si",($S720*'COSTOS DE CREDITOS'!$C$27)/DATA!$G720,"")</f>
        <v>47.07631125553273</v>
      </c>
      <c r="AL720" s="90">
        <f>IF(W720="si",'COSTOS DE CREDITOS'!$C$35,"")</f>
        <v>20.421138461538462</v>
      </c>
      <c r="AM720" s="30">
        <f t="shared" si="201"/>
        <v>430.76923076923077</v>
      </c>
      <c r="AN720" s="30">
        <f t="shared" si="202"/>
        <v>0</v>
      </c>
      <c r="AO720" s="30">
        <f t="shared" si="203"/>
        <v>498.26668048630199</v>
      </c>
      <c r="AP720" s="30">
        <f t="shared" si="204"/>
        <v>1260.3833195136981</v>
      </c>
      <c r="AQ720" s="19">
        <f t="shared" si="205"/>
        <v>0.71667660962311885</v>
      </c>
    </row>
    <row r="721" spans="1:43" x14ac:dyDescent="0.2">
      <c r="A721" s="23" t="s">
        <v>5665</v>
      </c>
      <c r="B721" s="6" t="s">
        <v>5676</v>
      </c>
      <c r="C721" s="6" t="s">
        <v>5670</v>
      </c>
      <c r="D721" s="4">
        <v>147563</v>
      </c>
      <c r="E721" s="4">
        <v>148108</v>
      </c>
      <c r="F721" s="5" t="s">
        <v>970</v>
      </c>
      <c r="G721" s="2">
        <v>7</v>
      </c>
      <c r="H721" s="4">
        <v>148109</v>
      </c>
      <c r="I721" s="5" t="s">
        <v>971</v>
      </c>
      <c r="J721" s="15">
        <v>45012</v>
      </c>
      <c r="K721" s="24">
        <v>1118433477</v>
      </c>
      <c r="L721" s="15">
        <v>45016</v>
      </c>
      <c r="M721" s="15">
        <v>45016</v>
      </c>
      <c r="N721" s="15"/>
      <c r="O721" s="26">
        <f>VLOOKUP(D721,quash!A$2:$I$7791,9,FALSE)</f>
        <v>1</v>
      </c>
      <c r="P721" s="7">
        <v>10000</v>
      </c>
      <c r="Q721" s="26">
        <v>147</v>
      </c>
      <c r="R721" s="19">
        <v>7.9000519063170294E-2</v>
      </c>
      <c r="S721" s="26">
        <v>16</v>
      </c>
      <c r="T721" s="8">
        <v>6000</v>
      </c>
      <c r="U721" s="4">
        <v>142</v>
      </c>
      <c r="V721" s="10">
        <v>1503.37</v>
      </c>
      <c r="W721" s="14" t="s">
        <v>5281</v>
      </c>
      <c r="X721" s="18">
        <v>1</v>
      </c>
      <c r="Y721" s="9">
        <v>6000</v>
      </c>
      <c r="Z721" s="19">
        <f t="shared" si="198"/>
        <v>0</v>
      </c>
      <c r="AA721" s="25">
        <v>1503.37</v>
      </c>
      <c r="AB721" s="30">
        <f t="shared" si="199"/>
        <v>752000</v>
      </c>
      <c r="AC721" s="30">
        <f t="shared" si="195"/>
        <v>7.9787234042553185E-3</v>
      </c>
      <c r="AD721" s="31">
        <f t="shared" si="196"/>
        <v>1.1728723404255319</v>
      </c>
      <c r="AE721" s="31">
        <f t="shared" si="197"/>
        <v>1.1329787234042552</v>
      </c>
      <c r="AG721" s="30">
        <f t="shared" si="200"/>
        <v>2427000</v>
      </c>
      <c r="AH721" s="30">
        <f t="shared" si="189"/>
        <v>2.472187886279357E-3</v>
      </c>
      <c r="AI721" s="31">
        <f t="shared" si="190"/>
        <v>0.36341161928306548</v>
      </c>
      <c r="AJ721" s="31">
        <f t="shared" si="191"/>
        <v>0.35105067985166871</v>
      </c>
      <c r="AK721" s="30">
        <f>IF(W721="si",($S721*'COSTOS DE CREDITOS'!$C$27)/DATA!$G721,"")</f>
        <v>47.07631125553273</v>
      </c>
      <c r="AL721" s="90">
        <f>IF(W721="si",'COSTOS DE CREDITOS'!$C$35,"")</f>
        <v>20.421138461538462</v>
      </c>
      <c r="AM721" s="30">
        <f t="shared" si="201"/>
        <v>369.23076923076923</v>
      </c>
      <c r="AN721" s="30">
        <f t="shared" si="202"/>
        <v>0</v>
      </c>
      <c r="AO721" s="30">
        <f t="shared" si="203"/>
        <v>436.72821894784045</v>
      </c>
      <c r="AP721" s="30">
        <f t="shared" si="204"/>
        <v>1066.6417810521593</v>
      </c>
      <c r="AQ721" s="19">
        <f t="shared" si="205"/>
        <v>0.70950050955663568</v>
      </c>
    </row>
    <row r="722" spans="1:43" x14ac:dyDescent="0.2">
      <c r="A722" s="23" t="s">
        <v>5665</v>
      </c>
      <c r="B722" s="6" t="s">
        <v>5678</v>
      </c>
      <c r="C722" s="6" t="s">
        <v>5670</v>
      </c>
      <c r="D722" s="2">
        <v>147428</v>
      </c>
      <c r="E722" s="2">
        <v>147707</v>
      </c>
      <c r="F722" s="3" t="s">
        <v>972</v>
      </c>
      <c r="G722" s="2">
        <v>6</v>
      </c>
      <c r="H722" s="2">
        <v>147941</v>
      </c>
      <c r="I722" s="3" t="s">
        <v>973</v>
      </c>
      <c r="J722" s="15">
        <v>45009</v>
      </c>
      <c r="K722" s="24">
        <v>1117093021</v>
      </c>
      <c r="L722" s="15">
        <v>45016</v>
      </c>
      <c r="M722" s="15">
        <v>45016</v>
      </c>
      <c r="N722" s="15"/>
      <c r="O722" s="26">
        <f>VLOOKUP(D722,quash!A$2:$I$7791,9,FALSE)</f>
        <v>5</v>
      </c>
      <c r="P722" s="7">
        <v>10000</v>
      </c>
      <c r="Q722" s="26">
        <v>100</v>
      </c>
      <c r="R722" s="19">
        <v>1.82981294070719E-2</v>
      </c>
      <c r="S722" s="26">
        <v>16</v>
      </c>
      <c r="T722" s="7">
        <v>10000</v>
      </c>
      <c r="U722" s="2">
        <v>142</v>
      </c>
      <c r="V722" s="11">
        <v>2510.34</v>
      </c>
      <c r="W722" s="14" t="s">
        <v>5281</v>
      </c>
      <c r="X722" s="18">
        <v>1</v>
      </c>
      <c r="Y722" s="9">
        <v>10000</v>
      </c>
      <c r="Z722" s="19">
        <f t="shared" si="198"/>
        <v>0</v>
      </c>
      <c r="AA722" s="25">
        <v>2510.34</v>
      </c>
      <c r="AB722" s="30">
        <f t="shared" si="199"/>
        <v>57000</v>
      </c>
      <c r="AC722" s="30">
        <f t="shared" si="195"/>
        <v>0.17543859649122806</v>
      </c>
      <c r="AD722" s="31">
        <f t="shared" si="196"/>
        <v>17.543859649122805</v>
      </c>
      <c r="AE722" s="31">
        <f t="shared" si="197"/>
        <v>24.912280701754383</v>
      </c>
      <c r="AG722" s="30">
        <f t="shared" si="200"/>
        <v>352000</v>
      </c>
      <c r="AH722" s="30">
        <f t="shared" si="189"/>
        <v>2.8409090909090908E-2</v>
      </c>
      <c r="AI722" s="31">
        <f t="shared" si="190"/>
        <v>2.8409090909090908</v>
      </c>
      <c r="AJ722" s="31">
        <f t="shared" si="191"/>
        <v>4.0340909090909092</v>
      </c>
      <c r="AK722" s="30">
        <f>IF(W722="si",($S722*'COSTOS DE CREDITOS'!$C$27)/DATA!$G722,"")</f>
        <v>54.922363131454851</v>
      </c>
      <c r="AL722" s="90">
        <f>IF(W722="si",'COSTOS DE CREDITOS'!$C$35,"")</f>
        <v>20.421138461538462</v>
      </c>
      <c r="AM722" s="30">
        <f t="shared" si="201"/>
        <v>615.38461538461547</v>
      </c>
      <c r="AN722" s="30">
        <f t="shared" si="202"/>
        <v>0</v>
      </c>
      <c r="AO722" s="30">
        <f t="shared" si="203"/>
        <v>690.72811697760881</v>
      </c>
      <c r="AP722" s="30">
        <f t="shared" si="204"/>
        <v>1819.6118830223913</v>
      </c>
      <c r="AQ722" s="19">
        <f t="shared" si="205"/>
        <v>0.72484678689834492</v>
      </c>
    </row>
    <row r="723" spans="1:43" x14ac:dyDescent="0.2">
      <c r="A723" s="23" t="s">
        <v>5665</v>
      </c>
      <c r="B723" s="6" t="s">
        <v>5678</v>
      </c>
      <c r="C723" s="6" t="s">
        <v>5670</v>
      </c>
      <c r="D723" s="2">
        <v>147596</v>
      </c>
      <c r="E723" s="2">
        <v>147707</v>
      </c>
      <c r="F723" s="3" t="s">
        <v>972</v>
      </c>
      <c r="G723" s="2">
        <v>6</v>
      </c>
      <c r="H723" s="2">
        <v>147956</v>
      </c>
      <c r="I723" s="3" t="s">
        <v>974</v>
      </c>
      <c r="J723" s="15">
        <v>45012</v>
      </c>
      <c r="K723" s="24">
        <v>1118561697</v>
      </c>
      <c r="L723" s="15">
        <v>45016</v>
      </c>
      <c r="M723" s="15">
        <v>45016</v>
      </c>
      <c r="N723" s="15"/>
      <c r="O723" s="26">
        <f>VLOOKUP(D723,quash!A$2:$I$7791,9,FALSE)</f>
        <v>3</v>
      </c>
      <c r="P723" s="7">
        <v>10000</v>
      </c>
      <c r="Q723" s="26">
        <v>110</v>
      </c>
      <c r="R723" s="19">
        <v>3.3741050530766099E-2</v>
      </c>
      <c r="S723" s="26">
        <v>16</v>
      </c>
      <c r="T723" s="7">
        <v>9000</v>
      </c>
      <c r="U723" s="2">
        <v>142</v>
      </c>
      <c r="V723" s="11">
        <v>2255.2800000000002</v>
      </c>
      <c r="W723" s="14" t="s">
        <v>5281</v>
      </c>
      <c r="X723" s="18">
        <v>1</v>
      </c>
      <c r="Y723" s="9">
        <v>9000</v>
      </c>
      <c r="Z723" s="19">
        <f t="shared" si="198"/>
        <v>0</v>
      </c>
      <c r="AA723" s="25">
        <v>2255.2800000000002</v>
      </c>
      <c r="AB723" s="30">
        <f t="shared" si="199"/>
        <v>159000</v>
      </c>
      <c r="AC723" s="30">
        <f t="shared" si="195"/>
        <v>5.6603773584905662E-2</v>
      </c>
      <c r="AD723" s="31">
        <f t="shared" si="196"/>
        <v>6.2264150943396226</v>
      </c>
      <c r="AE723" s="31">
        <f t="shared" si="197"/>
        <v>8.0377358490566042</v>
      </c>
      <c r="AG723" s="30">
        <f t="shared" si="200"/>
        <v>778000</v>
      </c>
      <c r="AH723" s="30">
        <f t="shared" si="189"/>
        <v>1.1568123393316195E-2</v>
      </c>
      <c r="AI723" s="31">
        <f t="shared" si="190"/>
        <v>1.2724935732647815</v>
      </c>
      <c r="AJ723" s="31">
        <f t="shared" si="191"/>
        <v>1.6426735218508997</v>
      </c>
      <c r="AK723" s="30">
        <f>IF(W723="si",($S723*'COSTOS DE CREDITOS'!$C$27)/DATA!$G723,"")</f>
        <v>54.922363131454851</v>
      </c>
      <c r="AL723" s="90">
        <f>IF(W723="si",'COSTOS DE CREDITOS'!$C$35,"")</f>
        <v>20.421138461538462</v>
      </c>
      <c r="AM723" s="30">
        <f t="shared" si="201"/>
        <v>553.84615384615392</v>
      </c>
      <c r="AN723" s="30">
        <f t="shared" si="202"/>
        <v>0</v>
      </c>
      <c r="AO723" s="30">
        <f t="shared" si="203"/>
        <v>629.18965543914726</v>
      </c>
      <c r="AP723" s="30">
        <f t="shared" si="204"/>
        <v>1626.0903445608528</v>
      </c>
      <c r="AQ723" s="19">
        <f t="shared" si="205"/>
        <v>0.72101483831757152</v>
      </c>
    </row>
    <row r="724" spans="1:43" x14ac:dyDescent="0.2">
      <c r="A724" s="23" t="s">
        <v>5665</v>
      </c>
      <c r="B724" s="6" t="s">
        <v>5678</v>
      </c>
      <c r="C724" s="6" t="s">
        <v>5670</v>
      </c>
      <c r="D724" s="2">
        <v>147603</v>
      </c>
      <c r="E724" s="2">
        <v>147707</v>
      </c>
      <c r="F724" s="3" t="s">
        <v>972</v>
      </c>
      <c r="G724" s="2">
        <v>6</v>
      </c>
      <c r="H724" s="2">
        <v>147963</v>
      </c>
      <c r="I724" s="3" t="s">
        <v>975</v>
      </c>
      <c r="J724" s="15">
        <v>45012</v>
      </c>
      <c r="K724" s="24">
        <v>1118569043</v>
      </c>
      <c r="L724" s="15">
        <v>45016</v>
      </c>
      <c r="M724" s="15">
        <v>45016</v>
      </c>
      <c r="N724" s="15"/>
      <c r="O724" s="26">
        <f>VLOOKUP(D724,quash!A$2:$I$7791,9,FALSE)</f>
        <v>4</v>
      </c>
      <c r="P724" s="7">
        <v>10000</v>
      </c>
      <c r="Q724" s="26">
        <v>100</v>
      </c>
      <c r="R724" s="19">
        <v>1.82981294070719E-2</v>
      </c>
      <c r="S724" s="26">
        <v>16</v>
      </c>
      <c r="T724" s="7">
        <v>10000</v>
      </c>
      <c r="U724" s="2">
        <v>142</v>
      </c>
      <c r="V724" s="11">
        <v>2510.34</v>
      </c>
      <c r="W724" s="14" t="s">
        <v>5281</v>
      </c>
      <c r="X724" s="18">
        <v>1</v>
      </c>
      <c r="Y724" s="9">
        <v>10000</v>
      </c>
      <c r="Z724" s="19">
        <f t="shared" si="198"/>
        <v>0</v>
      </c>
      <c r="AA724" s="25">
        <v>2510.34</v>
      </c>
      <c r="AB724" s="30">
        <f t="shared" si="199"/>
        <v>225000</v>
      </c>
      <c r="AC724" s="30">
        <f t="shared" si="195"/>
        <v>4.4444444444444446E-2</v>
      </c>
      <c r="AD724" s="31">
        <f t="shared" si="196"/>
        <v>4.4444444444444446</v>
      </c>
      <c r="AE724" s="31">
        <f t="shared" si="197"/>
        <v>6.3111111111111118</v>
      </c>
      <c r="AG724" s="30">
        <f t="shared" si="200"/>
        <v>927000</v>
      </c>
      <c r="AH724" s="30">
        <f t="shared" si="189"/>
        <v>1.0787486515641856E-2</v>
      </c>
      <c r="AI724" s="31">
        <f t="shared" si="190"/>
        <v>1.0787486515641855</v>
      </c>
      <c r="AJ724" s="31">
        <f t="shared" si="191"/>
        <v>1.5318230852211436</v>
      </c>
      <c r="AK724" s="30">
        <f>IF(W724="si",($S724*'COSTOS DE CREDITOS'!$C$27)/DATA!$G724,"")</f>
        <v>54.922363131454851</v>
      </c>
      <c r="AL724" s="90">
        <f>IF(W724="si",'COSTOS DE CREDITOS'!$C$35,"")</f>
        <v>20.421138461538462</v>
      </c>
      <c r="AM724" s="30">
        <f t="shared" si="201"/>
        <v>615.38461538461547</v>
      </c>
      <c r="AN724" s="30">
        <f t="shared" si="202"/>
        <v>0</v>
      </c>
      <c r="AO724" s="30">
        <f t="shared" si="203"/>
        <v>690.72811697760881</v>
      </c>
      <c r="AP724" s="30">
        <f t="shared" si="204"/>
        <v>1819.6118830223913</v>
      </c>
      <c r="AQ724" s="19">
        <f t="shared" si="205"/>
        <v>0.72484678689834492</v>
      </c>
    </row>
    <row r="725" spans="1:43" x14ac:dyDescent="0.2">
      <c r="A725" s="23" t="s">
        <v>5665</v>
      </c>
      <c r="B725" s="6" t="s">
        <v>5677</v>
      </c>
      <c r="C725" s="6" t="s">
        <v>5667</v>
      </c>
      <c r="D725" s="2">
        <v>147216</v>
      </c>
      <c r="E725" s="2">
        <v>147761</v>
      </c>
      <c r="F725" s="3" t="s">
        <v>963</v>
      </c>
      <c r="G725" s="2">
        <v>8</v>
      </c>
      <c r="H725" s="2">
        <v>147768</v>
      </c>
      <c r="I725" s="3" t="s">
        <v>976</v>
      </c>
      <c r="J725" s="15">
        <v>45008</v>
      </c>
      <c r="K725" s="24">
        <v>1115955546</v>
      </c>
      <c r="L725" s="15">
        <v>45016</v>
      </c>
      <c r="M725" s="15">
        <v>45016</v>
      </c>
      <c r="N725" s="15"/>
      <c r="O725" s="26">
        <f>VLOOKUP(D725,quash!A$2:$I$7791,9,FALSE)</f>
        <v>4</v>
      </c>
      <c r="P725" s="7">
        <v>10000</v>
      </c>
      <c r="Q725" s="26">
        <v>110</v>
      </c>
      <c r="R725" s="19">
        <v>3.3741050530766099E-2</v>
      </c>
      <c r="S725" s="26">
        <v>16</v>
      </c>
      <c r="T725" s="7">
        <v>8000</v>
      </c>
      <c r="U725" s="2">
        <v>100</v>
      </c>
      <c r="V725" s="11">
        <v>1393.15</v>
      </c>
      <c r="W725" s="14" t="s">
        <v>5281</v>
      </c>
      <c r="X725" s="18">
        <v>1</v>
      </c>
      <c r="Y725" s="9">
        <v>8000</v>
      </c>
      <c r="Z725" s="19">
        <f t="shared" si="198"/>
        <v>0</v>
      </c>
      <c r="AA725" s="25">
        <v>1393.15</v>
      </c>
      <c r="AB725" s="30">
        <f t="shared" si="199"/>
        <v>225000</v>
      </c>
      <c r="AC725" s="30">
        <f t="shared" si="195"/>
        <v>3.5555555555555556E-2</v>
      </c>
      <c r="AD725" s="31">
        <f t="shared" si="196"/>
        <v>3.911111111111111</v>
      </c>
      <c r="AE725" s="31">
        <f t="shared" si="197"/>
        <v>3.5555555555555554</v>
      </c>
      <c r="AG725" s="30">
        <f t="shared" si="200"/>
        <v>927000</v>
      </c>
      <c r="AH725" s="30">
        <f t="shared" si="189"/>
        <v>8.6299892125134836E-3</v>
      </c>
      <c r="AI725" s="31">
        <f t="shared" si="190"/>
        <v>0.94929881337648325</v>
      </c>
      <c r="AJ725" s="31">
        <f t="shared" si="191"/>
        <v>0.86299892125134836</v>
      </c>
      <c r="AK725" s="30">
        <f>IF(W725="si",($S725*'COSTOS DE CREDITOS'!$C$27)/DATA!$G725,"")</f>
        <v>41.191772348591137</v>
      </c>
      <c r="AL725" s="90">
        <f>IF(W725="si",'COSTOS DE CREDITOS'!$C$35,"")</f>
        <v>20.421138461538462</v>
      </c>
      <c r="AM725" s="30">
        <f t="shared" si="201"/>
        <v>492.30769230769232</v>
      </c>
      <c r="AN725" s="30">
        <f t="shared" si="202"/>
        <v>0</v>
      </c>
      <c r="AO725" s="30">
        <f t="shared" si="203"/>
        <v>553.92060311782188</v>
      </c>
      <c r="AP725" s="30">
        <f t="shared" si="204"/>
        <v>839.22939688217821</v>
      </c>
      <c r="AQ725" s="19">
        <f t="shared" si="205"/>
        <v>0.60239701172320148</v>
      </c>
    </row>
    <row r="726" spans="1:43" x14ac:dyDescent="0.2">
      <c r="A726" s="23" t="s">
        <v>5665</v>
      </c>
      <c r="B726" s="6" t="s">
        <v>5678</v>
      </c>
      <c r="C726" s="6" t="s">
        <v>5670</v>
      </c>
      <c r="D726" s="2">
        <v>147782</v>
      </c>
      <c r="E726" s="2">
        <v>147897</v>
      </c>
      <c r="F726" s="3" t="s">
        <v>977</v>
      </c>
      <c r="G726" s="2">
        <v>6</v>
      </c>
      <c r="H726" s="2">
        <v>147981</v>
      </c>
      <c r="I726" s="3" t="s">
        <v>978</v>
      </c>
      <c r="J726" s="15">
        <v>45013</v>
      </c>
      <c r="K726" s="24">
        <v>1119279917</v>
      </c>
      <c r="L726" s="15">
        <v>45016</v>
      </c>
      <c r="M726" s="15">
        <v>45016</v>
      </c>
      <c r="N726" s="15"/>
      <c r="O726" s="26">
        <f>VLOOKUP(D726,quash!A$2:$I$7791,9,FALSE)</f>
        <v>2</v>
      </c>
      <c r="P726" s="7">
        <v>10000</v>
      </c>
      <c r="Q726" s="26">
        <v>112</v>
      </c>
      <c r="R726" s="19">
        <v>3.0320327287095408E-2</v>
      </c>
      <c r="S726" s="26">
        <v>16</v>
      </c>
      <c r="T726" s="7">
        <v>10000</v>
      </c>
      <c r="U726" s="2">
        <v>142</v>
      </c>
      <c r="V726" s="11">
        <v>2510.34</v>
      </c>
      <c r="W726" s="14" t="s">
        <v>5281</v>
      </c>
      <c r="X726" s="18">
        <v>1</v>
      </c>
      <c r="Y726" s="9">
        <v>10000</v>
      </c>
      <c r="Z726" s="19">
        <f t="shared" si="198"/>
        <v>0</v>
      </c>
      <c r="AA726" s="25">
        <v>2510.34</v>
      </c>
      <c r="AB726" s="30">
        <f t="shared" si="199"/>
        <v>529000</v>
      </c>
      <c r="AC726" s="30">
        <f t="shared" si="195"/>
        <v>1.890359168241966E-2</v>
      </c>
      <c r="AD726" s="31">
        <f t="shared" si="196"/>
        <v>2.1172022684310017</v>
      </c>
      <c r="AE726" s="31">
        <f t="shared" si="197"/>
        <v>2.6843100189035916</v>
      </c>
      <c r="AG726" s="30">
        <f t="shared" si="200"/>
        <v>1695000</v>
      </c>
      <c r="AH726" s="30">
        <f t="shared" si="189"/>
        <v>5.8997050147492625E-3</v>
      </c>
      <c r="AI726" s="31">
        <f t="shared" si="190"/>
        <v>0.66076696165191739</v>
      </c>
      <c r="AJ726" s="31">
        <f t="shared" si="191"/>
        <v>0.83775811209439532</v>
      </c>
      <c r="AK726" s="30">
        <f>IF(W726="si",($S726*'COSTOS DE CREDITOS'!$C$27)/DATA!$G726,"")</f>
        <v>54.922363131454851</v>
      </c>
      <c r="AL726" s="90">
        <f>IF(W726="si",'COSTOS DE CREDITOS'!$C$35,"")</f>
        <v>20.421138461538462</v>
      </c>
      <c r="AM726" s="30">
        <f t="shared" si="201"/>
        <v>615.38461538461547</v>
      </c>
      <c r="AN726" s="30">
        <f t="shared" si="202"/>
        <v>0</v>
      </c>
      <c r="AO726" s="30">
        <f t="shared" si="203"/>
        <v>690.72811697760881</v>
      </c>
      <c r="AP726" s="30">
        <f t="shared" si="204"/>
        <v>1819.6118830223913</v>
      </c>
      <c r="AQ726" s="19">
        <f t="shared" si="205"/>
        <v>0.72484678689834492</v>
      </c>
    </row>
    <row r="727" spans="1:43" x14ac:dyDescent="0.2">
      <c r="A727" s="23" t="s">
        <v>5665</v>
      </c>
      <c r="B727" s="6" t="s">
        <v>5678</v>
      </c>
      <c r="C727" s="6" t="s">
        <v>5670</v>
      </c>
      <c r="D727" s="2">
        <v>147785</v>
      </c>
      <c r="E727" s="2">
        <v>147897</v>
      </c>
      <c r="F727" s="3" t="s">
        <v>977</v>
      </c>
      <c r="G727" s="2">
        <v>6</v>
      </c>
      <c r="H727" s="2">
        <v>147982</v>
      </c>
      <c r="I727" s="3" t="s">
        <v>979</v>
      </c>
      <c r="J727" s="15">
        <v>45013</v>
      </c>
      <c r="K727" s="24">
        <v>1119281522</v>
      </c>
      <c r="L727" s="15">
        <v>45016</v>
      </c>
      <c r="M727" s="15">
        <v>45016</v>
      </c>
      <c r="N727" s="15"/>
      <c r="O727" s="26">
        <f>VLOOKUP(D727,quash!A$2:$I$7791,9,FALSE)</f>
        <v>2</v>
      </c>
      <c r="P727" s="7">
        <v>10000</v>
      </c>
      <c r="Q727" s="26">
        <v>110</v>
      </c>
      <c r="R727" s="19">
        <v>3.11605023919212E-2</v>
      </c>
      <c r="S727" s="26">
        <v>16</v>
      </c>
      <c r="T727" s="7">
        <v>5000</v>
      </c>
      <c r="U727" s="2">
        <v>147</v>
      </c>
      <c r="V727" s="11">
        <v>1303.3399999999999</v>
      </c>
      <c r="W727" s="14" t="s">
        <v>5281</v>
      </c>
      <c r="X727" s="18">
        <v>1</v>
      </c>
      <c r="Y727" s="9">
        <v>5000</v>
      </c>
      <c r="Z727" s="19">
        <f t="shared" si="198"/>
        <v>0</v>
      </c>
      <c r="AA727" s="25">
        <v>1303.3399999999999</v>
      </c>
      <c r="AB727" s="30">
        <f t="shared" si="199"/>
        <v>529000</v>
      </c>
      <c r="AC727" s="30">
        <f t="shared" si="195"/>
        <v>9.4517958412098299E-3</v>
      </c>
      <c r="AD727" s="31">
        <f t="shared" si="196"/>
        <v>1.0396975425330812</v>
      </c>
      <c r="AE727" s="31">
        <f t="shared" si="197"/>
        <v>1.3894139886578449</v>
      </c>
      <c r="AG727" s="30">
        <f t="shared" si="200"/>
        <v>1695000</v>
      </c>
      <c r="AH727" s="30">
        <f t="shared" si="189"/>
        <v>2.9498525073746312E-3</v>
      </c>
      <c r="AI727" s="31">
        <f t="shared" si="190"/>
        <v>0.32448377581120946</v>
      </c>
      <c r="AJ727" s="31">
        <f t="shared" si="191"/>
        <v>0.4336283185840708</v>
      </c>
      <c r="AK727" s="30">
        <f>IF(W727="si",($S727*'COSTOS DE CREDITOS'!$C$27)/DATA!$G727,"")</f>
        <v>54.922363131454851</v>
      </c>
      <c r="AL727" s="90">
        <f>IF(W727="si",'COSTOS DE CREDITOS'!$C$35,"")</f>
        <v>20.421138461538462</v>
      </c>
      <c r="AM727" s="30">
        <f t="shared" si="201"/>
        <v>307.69230769230774</v>
      </c>
      <c r="AN727" s="30">
        <f t="shared" si="202"/>
        <v>0</v>
      </c>
      <c r="AO727" s="30">
        <f t="shared" si="203"/>
        <v>383.03580928530107</v>
      </c>
      <c r="AP727" s="30">
        <f t="shared" si="204"/>
        <v>920.30419071469885</v>
      </c>
      <c r="AQ727" s="19">
        <f t="shared" si="205"/>
        <v>0.70611213552465124</v>
      </c>
    </row>
    <row r="728" spans="1:43" x14ac:dyDescent="0.2">
      <c r="A728" s="23" t="s">
        <v>5665</v>
      </c>
      <c r="B728" s="6" t="s">
        <v>5679</v>
      </c>
      <c r="C728" s="6" t="s">
        <v>5680</v>
      </c>
      <c r="D728" s="2">
        <v>144332</v>
      </c>
      <c r="E728" s="2">
        <v>147933</v>
      </c>
      <c r="F728" s="3" t="s">
        <v>964</v>
      </c>
      <c r="G728" s="2">
        <v>6</v>
      </c>
      <c r="H728" s="2">
        <v>147935</v>
      </c>
      <c r="I728" s="3" t="s">
        <v>980</v>
      </c>
      <c r="J728" s="15">
        <v>44981</v>
      </c>
      <c r="K728" s="24">
        <v>1098160306</v>
      </c>
      <c r="L728" s="15">
        <v>45016</v>
      </c>
      <c r="M728" s="15">
        <v>45016</v>
      </c>
      <c r="N728" s="15"/>
      <c r="O728" s="26">
        <f>VLOOKUP(D728,quash!A$2:$I$7791,9,FALSE)</f>
        <v>1</v>
      </c>
      <c r="P728" s="7">
        <v>5000</v>
      </c>
      <c r="Q728" s="26">
        <v>147</v>
      </c>
      <c r="R728" s="19">
        <v>0.11226939921536</v>
      </c>
      <c r="S728" s="26">
        <v>16</v>
      </c>
      <c r="T728" s="7">
        <v>6000</v>
      </c>
      <c r="U728" s="2">
        <v>142</v>
      </c>
      <c r="V728" s="11">
        <v>1503.37</v>
      </c>
      <c r="W728" s="14" t="s">
        <v>5281</v>
      </c>
      <c r="X728" s="18">
        <v>1</v>
      </c>
      <c r="Y728" s="9">
        <v>6000</v>
      </c>
      <c r="Z728" s="19">
        <f t="shared" si="198"/>
        <v>0</v>
      </c>
      <c r="AA728" s="25">
        <v>1503.37</v>
      </c>
      <c r="AB728" s="30">
        <f t="shared" si="199"/>
        <v>752000</v>
      </c>
      <c r="AC728" s="30">
        <f t="shared" si="195"/>
        <v>7.9787234042553185E-3</v>
      </c>
      <c r="AD728" s="31">
        <f t="shared" si="196"/>
        <v>1.1728723404255319</v>
      </c>
      <c r="AE728" s="31">
        <f t="shared" si="197"/>
        <v>1.1329787234042552</v>
      </c>
      <c r="AG728" s="30">
        <f t="shared" si="200"/>
        <v>2427000</v>
      </c>
      <c r="AH728" s="30">
        <f t="shared" si="189"/>
        <v>2.472187886279357E-3</v>
      </c>
      <c r="AI728" s="31">
        <f t="shared" si="190"/>
        <v>0.36341161928306548</v>
      </c>
      <c r="AJ728" s="31">
        <f t="shared" si="191"/>
        <v>0.35105067985166871</v>
      </c>
      <c r="AK728" s="30">
        <f>IF(W728="si",($S728*'COSTOS DE CREDITOS'!$C$27)/DATA!$G728,"")</f>
        <v>54.922363131454851</v>
      </c>
      <c r="AL728" s="90">
        <f>IF(W728="si",'COSTOS DE CREDITOS'!$C$35,"")</f>
        <v>20.421138461538462</v>
      </c>
      <c r="AM728" s="30">
        <f t="shared" si="201"/>
        <v>369.23076923076923</v>
      </c>
      <c r="AN728" s="30">
        <f t="shared" si="202"/>
        <v>0</v>
      </c>
      <c r="AO728" s="30">
        <f t="shared" si="203"/>
        <v>444.5742708237625</v>
      </c>
      <c r="AP728" s="30">
        <f t="shared" si="204"/>
        <v>1058.7957291762373</v>
      </c>
      <c r="AQ728" s="19">
        <f t="shared" si="205"/>
        <v>0.70428153360532497</v>
      </c>
    </row>
    <row r="729" spans="1:43" x14ac:dyDescent="0.2">
      <c r="A729" s="23" t="s">
        <v>5665</v>
      </c>
      <c r="B729" s="6" t="s">
        <v>5679</v>
      </c>
      <c r="C729" s="6" t="s">
        <v>5680</v>
      </c>
      <c r="D729" s="2">
        <v>146804</v>
      </c>
      <c r="E729" s="2">
        <v>147933</v>
      </c>
      <c r="F729" s="3" t="s">
        <v>964</v>
      </c>
      <c r="G729" s="2">
        <v>6</v>
      </c>
      <c r="H729" s="2">
        <v>147936</v>
      </c>
      <c r="I729" s="3" t="s">
        <v>981</v>
      </c>
      <c r="J729" s="15">
        <v>45002</v>
      </c>
      <c r="K729" s="24">
        <v>1112505525</v>
      </c>
      <c r="L729" s="15">
        <v>45016</v>
      </c>
      <c r="M729" s="15">
        <v>45016</v>
      </c>
      <c r="N729" s="15"/>
      <c r="O729" s="26">
        <f>VLOOKUP(D729,quash!A$2:$I$7791,9,FALSE)</f>
        <v>1</v>
      </c>
      <c r="P729" s="7">
        <v>5000</v>
      </c>
      <c r="Q729" s="26">
        <v>147</v>
      </c>
      <c r="R729" s="19">
        <v>0.11226939921536</v>
      </c>
      <c r="S729" s="26">
        <v>16</v>
      </c>
      <c r="T729" s="7">
        <v>5000</v>
      </c>
      <c r="U729" s="2">
        <v>147</v>
      </c>
      <c r="V729" s="11">
        <v>1303.3399999999999</v>
      </c>
      <c r="W729" s="14" t="s">
        <v>5281</v>
      </c>
      <c r="X729" s="18">
        <v>1</v>
      </c>
      <c r="Y729" s="9">
        <v>5000</v>
      </c>
      <c r="Z729" s="19">
        <f t="shared" si="198"/>
        <v>0</v>
      </c>
      <c r="AA729" s="25">
        <v>1303.3399999999999</v>
      </c>
      <c r="AB729" s="30">
        <f t="shared" si="199"/>
        <v>752000</v>
      </c>
      <c r="AC729" s="30">
        <f t="shared" si="195"/>
        <v>6.648936170212766E-3</v>
      </c>
      <c r="AD729" s="31">
        <f t="shared" si="196"/>
        <v>0.97739361702127658</v>
      </c>
      <c r="AE729" s="31">
        <f t="shared" si="197"/>
        <v>0.97739361702127658</v>
      </c>
      <c r="AG729" s="30">
        <f t="shared" si="200"/>
        <v>2427000</v>
      </c>
      <c r="AH729" s="30">
        <f t="shared" si="189"/>
        <v>2.0601565718994645E-3</v>
      </c>
      <c r="AI729" s="31">
        <f t="shared" si="190"/>
        <v>0.30284301606922126</v>
      </c>
      <c r="AJ729" s="31">
        <f t="shared" si="191"/>
        <v>0.30284301606922126</v>
      </c>
      <c r="AK729" s="30">
        <f>IF(W729="si",($S729*'COSTOS DE CREDITOS'!$C$27)/DATA!$G729,"")</f>
        <v>54.922363131454851</v>
      </c>
      <c r="AL729" s="90">
        <f>IF(W729="si",'COSTOS DE CREDITOS'!$C$35,"")</f>
        <v>20.421138461538462</v>
      </c>
      <c r="AM729" s="30">
        <f t="shared" si="201"/>
        <v>307.69230769230774</v>
      </c>
      <c r="AN729" s="30">
        <f t="shared" si="202"/>
        <v>0</v>
      </c>
      <c r="AO729" s="30">
        <f t="shared" si="203"/>
        <v>383.03580928530107</v>
      </c>
      <c r="AP729" s="30">
        <f t="shared" si="204"/>
        <v>920.30419071469885</v>
      </c>
      <c r="AQ729" s="19">
        <f t="shared" si="205"/>
        <v>0.70611213552465124</v>
      </c>
    </row>
    <row r="730" spans="1:43" x14ac:dyDescent="0.2">
      <c r="A730" s="23" t="s">
        <v>5665</v>
      </c>
      <c r="B730" s="6" t="s">
        <v>5679</v>
      </c>
      <c r="C730" s="6" t="s">
        <v>5680</v>
      </c>
      <c r="D730" s="2">
        <v>147537</v>
      </c>
      <c r="E730" s="2">
        <v>147933</v>
      </c>
      <c r="F730" s="3" t="s">
        <v>964</v>
      </c>
      <c r="G730" s="2">
        <v>6</v>
      </c>
      <c r="H730" s="2">
        <v>147937</v>
      </c>
      <c r="I730" s="3" t="s">
        <v>982</v>
      </c>
      <c r="J730" s="15">
        <v>45012</v>
      </c>
      <c r="K730" s="24">
        <v>1118252222</v>
      </c>
      <c r="L730" s="15">
        <v>45016</v>
      </c>
      <c r="M730" s="15">
        <v>45016</v>
      </c>
      <c r="N730" s="15"/>
      <c r="O730" s="26">
        <f>VLOOKUP(D730,quash!A$2:$I$7791,9,FALSE)</f>
        <v>1</v>
      </c>
      <c r="P730" s="7">
        <v>5000</v>
      </c>
      <c r="Q730" s="26">
        <v>147</v>
      </c>
      <c r="R730" s="19">
        <v>0.11226939921536</v>
      </c>
      <c r="S730" s="26">
        <v>16</v>
      </c>
      <c r="T730" s="7">
        <v>6000</v>
      </c>
      <c r="U730" s="2">
        <v>142</v>
      </c>
      <c r="V730" s="11">
        <v>1503.37</v>
      </c>
      <c r="W730" s="14" t="s">
        <v>5281</v>
      </c>
      <c r="X730" s="18">
        <v>1</v>
      </c>
      <c r="Y730" s="9">
        <v>6000</v>
      </c>
      <c r="Z730" s="19">
        <f t="shared" si="198"/>
        <v>0</v>
      </c>
      <c r="AA730" s="25">
        <v>1503.37</v>
      </c>
      <c r="AB730" s="30">
        <f t="shared" si="199"/>
        <v>752000</v>
      </c>
      <c r="AC730" s="30">
        <f t="shared" si="195"/>
        <v>7.9787234042553185E-3</v>
      </c>
      <c r="AD730" s="31">
        <f t="shared" si="196"/>
        <v>1.1728723404255319</v>
      </c>
      <c r="AE730" s="31">
        <f t="shared" si="197"/>
        <v>1.1329787234042552</v>
      </c>
      <c r="AG730" s="30">
        <f t="shared" si="200"/>
        <v>2427000</v>
      </c>
      <c r="AH730" s="30">
        <f t="shared" si="189"/>
        <v>2.472187886279357E-3</v>
      </c>
      <c r="AI730" s="31">
        <f t="shared" si="190"/>
        <v>0.36341161928306548</v>
      </c>
      <c r="AJ730" s="31">
        <f t="shared" si="191"/>
        <v>0.35105067985166871</v>
      </c>
      <c r="AK730" s="30">
        <f>IF(W730="si",($S730*'COSTOS DE CREDITOS'!$C$27)/DATA!$G730,"")</f>
        <v>54.922363131454851</v>
      </c>
      <c r="AL730" s="90">
        <f>IF(W730="si",'COSTOS DE CREDITOS'!$C$35,"")</f>
        <v>20.421138461538462</v>
      </c>
      <c r="AM730" s="30">
        <f t="shared" si="201"/>
        <v>369.23076923076923</v>
      </c>
      <c r="AN730" s="30">
        <f t="shared" si="202"/>
        <v>0</v>
      </c>
      <c r="AO730" s="30">
        <f t="shared" si="203"/>
        <v>444.5742708237625</v>
      </c>
      <c r="AP730" s="30">
        <f t="shared" si="204"/>
        <v>1058.7957291762373</v>
      </c>
      <c r="AQ730" s="19">
        <f t="shared" si="205"/>
        <v>0.70428153360532497</v>
      </c>
    </row>
    <row r="731" spans="1:43" x14ac:dyDescent="0.2">
      <c r="A731" s="23" t="s">
        <v>5665</v>
      </c>
      <c r="B731" s="6" t="s">
        <v>5679</v>
      </c>
      <c r="C731" s="6" t="s">
        <v>5680</v>
      </c>
      <c r="D731" s="2">
        <v>146616</v>
      </c>
      <c r="E731" s="2">
        <v>147933</v>
      </c>
      <c r="F731" s="3" t="s">
        <v>964</v>
      </c>
      <c r="G731" s="2">
        <v>6</v>
      </c>
      <c r="H731" s="2">
        <v>147939</v>
      </c>
      <c r="I731" s="3" t="s">
        <v>983</v>
      </c>
      <c r="J731" s="15">
        <v>45001</v>
      </c>
      <c r="K731" s="24">
        <v>1111678084</v>
      </c>
      <c r="L731" s="15">
        <v>45016</v>
      </c>
      <c r="M731" s="15">
        <v>45016</v>
      </c>
      <c r="N731" s="15"/>
      <c r="O731" s="26">
        <f>VLOOKUP(D731,quash!A$2:$I$7791,9,FALSE)</f>
        <v>1</v>
      </c>
      <c r="P731" s="7">
        <v>5000</v>
      </c>
      <c r="Q731" s="26">
        <v>147</v>
      </c>
      <c r="R731" s="19">
        <v>0.11226939921536</v>
      </c>
      <c r="S731" s="26">
        <v>16</v>
      </c>
      <c r="T731" s="7">
        <v>6000</v>
      </c>
      <c r="U731" s="2">
        <v>142</v>
      </c>
      <c r="V731" s="11">
        <v>1503.37</v>
      </c>
      <c r="W731" s="14" t="s">
        <v>5281</v>
      </c>
      <c r="X731" s="18">
        <v>1</v>
      </c>
      <c r="Y731" s="9">
        <v>6000</v>
      </c>
      <c r="Z731" s="19">
        <f t="shared" si="198"/>
        <v>0</v>
      </c>
      <c r="AA731" s="25">
        <v>1503.37</v>
      </c>
      <c r="AB731" s="30">
        <f t="shared" si="199"/>
        <v>752000</v>
      </c>
      <c r="AC731" s="30">
        <f t="shared" si="195"/>
        <v>7.9787234042553185E-3</v>
      </c>
      <c r="AD731" s="31">
        <f t="shared" si="196"/>
        <v>1.1728723404255319</v>
      </c>
      <c r="AE731" s="31">
        <f t="shared" si="197"/>
        <v>1.1329787234042552</v>
      </c>
      <c r="AG731" s="30">
        <f t="shared" si="200"/>
        <v>2427000</v>
      </c>
      <c r="AH731" s="30">
        <f t="shared" si="189"/>
        <v>2.472187886279357E-3</v>
      </c>
      <c r="AI731" s="31">
        <f t="shared" si="190"/>
        <v>0.36341161928306548</v>
      </c>
      <c r="AJ731" s="31">
        <f t="shared" si="191"/>
        <v>0.35105067985166871</v>
      </c>
      <c r="AK731" s="30">
        <f>IF(W731="si",($S731*'COSTOS DE CREDITOS'!$C$27)/DATA!$G731,"")</f>
        <v>54.922363131454851</v>
      </c>
      <c r="AL731" s="90">
        <f>IF(W731="si",'COSTOS DE CREDITOS'!$C$35,"")</f>
        <v>20.421138461538462</v>
      </c>
      <c r="AM731" s="30">
        <f t="shared" si="201"/>
        <v>369.23076923076923</v>
      </c>
      <c r="AN731" s="30">
        <f t="shared" si="202"/>
        <v>0</v>
      </c>
      <c r="AO731" s="30">
        <f t="shared" si="203"/>
        <v>444.5742708237625</v>
      </c>
      <c r="AP731" s="30">
        <f t="shared" si="204"/>
        <v>1058.7957291762373</v>
      </c>
      <c r="AQ731" s="19">
        <f t="shared" si="205"/>
        <v>0.70428153360532497</v>
      </c>
    </row>
    <row r="732" spans="1:43" x14ac:dyDescent="0.2">
      <c r="A732" s="23" t="s">
        <v>5665</v>
      </c>
      <c r="B732" s="6" t="s">
        <v>5679</v>
      </c>
      <c r="C732" s="6" t="s">
        <v>5680</v>
      </c>
      <c r="D732" s="2">
        <v>147951</v>
      </c>
      <c r="E732" s="2">
        <v>147933</v>
      </c>
      <c r="F732" s="3" t="s">
        <v>964</v>
      </c>
      <c r="G732" s="2">
        <v>6</v>
      </c>
      <c r="H732" s="2">
        <v>147959</v>
      </c>
      <c r="I732" s="3" t="s">
        <v>984</v>
      </c>
      <c r="J732" s="15">
        <v>45014</v>
      </c>
      <c r="K732" s="24">
        <v>1120234131</v>
      </c>
      <c r="L732" s="15">
        <v>45016</v>
      </c>
      <c r="M732" s="15">
        <v>45016</v>
      </c>
      <c r="N732" s="15"/>
      <c r="O732" s="26">
        <f>VLOOKUP(D732,quash!A$2:$I$7791,9,FALSE)</f>
        <v>1</v>
      </c>
      <c r="P732" s="7">
        <v>5000</v>
      </c>
      <c r="Q732" s="26">
        <v>147</v>
      </c>
      <c r="R732" s="19">
        <v>0.11226939921536</v>
      </c>
      <c r="S732" s="26">
        <v>16</v>
      </c>
      <c r="T732" s="7">
        <v>6000</v>
      </c>
      <c r="U732" s="2">
        <v>142</v>
      </c>
      <c r="V732" s="11">
        <v>1503.37</v>
      </c>
      <c r="W732" s="14" t="s">
        <v>5281</v>
      </c>
      <c r="X732" s="18">
        <v>1</v>
      </c>
      <c r="Y732" s="9">
        <v>6000</v>
      </c>
      <c r="Z732" s="19">
        <f t="shared" si="198"/>
        <v>0</v>
      </c>
      <c r="AA732" s="25">
        <v>1503.37</v>
      </c>
      <c r="AB732" s="30">
        <f t="shared" si="199"/>
        <v>752000</v>
      </c>
      <c r="AC732" s="30">
        <f t="shared" si="195"/>
        <v>7.9787234042553185E-3</v>
      </c>
      <c r="AD732" s="31">
        <f t="shared" si="196"/>
        <v>1.1728723404255319</v>
      </c>
      <c r="AE732" s="31">
        <f t="shared" si="197"/>
        <v>1.1329787234042552</v>
      </c>
      <c r="AG732" s="30">
        <f t="shared" si="200"/>
        <v>2427000</v>
      </c>
      <c r="AH732" s="30">
        <f t="shared" si="189"/>
        <v>2.472187886279357E-3</v>
      </c>
      <c r="AI732" s="31">
        <f t="shared" si="190"/>
        <v>0.36341161928306548</v>
      </c>
      <c r="AJ732" s="31">
        <f t="shared" si="191"/>
        <v>0.35105067985166871</v>
      </c>
      <c r="AK732" s="30">
        <f>IF(W732="si",($S732*'COSTOS DE CREDITOS'!$C$27)/DATA!$G732,"")</f>
        <v>54.922363131454851</v>
      </c>
      <c r="AL732" s="90">
        <f>IF(W732="si",'COSTOS DE CREDITOS'!$C$35,"")</f>
        <v>20.421138461538462</v>
      </c>
      <c r="AM732" s="30">
        <f t="shared" si="201"/>
        <v>369.23076923076923</v>
      </c>
      <c r="AN732" s="30">
        <f t="shared" si="202"/>
        <v>0</v>
      </c>
      <c r="AO732" s="30">
        <f t="shared" si="203"/>
        <v>444.5742708237625</v>
      </c>
      <c r="AP732" s="30">
        <f t="shared" si="204"/>
        <v>1058.7957291762373</v>
      </c>
      <c r="AQ732" s="19">
        <f t="shared" si="205"/>
        <v>0.70428153360532497</v>
      </c>
    </row>
    <row r="733" spans="1:43" x14ac:dyDescent="0.2">
      <c r="A733" s="23" t="s">
        <v>5665</v>
      </c>
      <c r="B733" s="6" t="s">
        <v>5671</v>
      </c>
      <c r="C733" s="6" t="s">
        <v>5670</v>
      </c>
      <c r="D733" s="2">
        <v>147630</v>
      </c>
      <c r="E733" s="2">
        <v>148017</v>
      </c>
      <c r="F733" s="3" t="s">
        <v>985</v>
      </c>
      <c r="G733" s="2">
        <v>7</v>
      </c>
      <c r="H733" s="2">
        <v>148019</v>
      </c>
      <c r="I733" s="3" t="s">
        <v>986</v>
      </c>
      <c r="J733" s="15">
        <v>45012</v>
      </c>
      <c r="K733" s="24">
        <v>1118720214</v>
      </c>
      <c r="L733" s="15">
        <v>45016</v>
      </c>
      <c r="M733" s="15">
        <v>45016</v>
      </c>
      <c r="N733" s="15"/>
      <c r="O733" s="26">
        <f>VLOOKUP(D733,quash!A$2:$I$7791,9,FALSE)</f>
        <v>2</v>
      </c>
      <c r="P733" s="7">
        <v>9000</v>
      </c>
      <c r="Q733" s="26">
        <v>139</v>
      </c>
      <c r="R733" s="19">
        <v>8.6183749348172869E-2</v>
      </c>
      <c r="S733" s="93">
        <v>26</v>
      </c>
      <c r="T733" s="7">
        <v>8000</v>
      </c>
      <c r="U733" s="2">
        <v>142</v>
      </c>
      <c r="V733" s="11">
        <v>2013.74</v>
      </c>
      <c r="W733" s="14" t="s">
        <v>5281</v>
      </c>
      <c r="X733" s="18">
        <v>0.79050792701115702</v>
      </c>
      <c r="Y733" s="9">
        <v>6324.063416089256</v>
      </c>
      <c r="Z733" s="19">
        <f t="shared" si="198"/>
        <v>-0.20949207298884298</v>
      </c>
      <c r="AA733" s="25">
        <v>1591.8774329394473</v>
      </c>
      <c r="AB733" s="30">
        <f t="shared" si="199"/>
        <v>529000</v>
      </c>
      <c r="AC733" s="30">
        <f t="shared" si="195"/>
        <v>1.5122873345935728E-2</v>
      </c>
      <c r="AD733" s="31">
        <f t="shared" si="196"/>
        <v>2.1020793950850662</v>
      </c>
      <c r="AE733" s="31">
        <f t="shared" si="197"/>
        <v>2.1474480151228734</v>
      </c>
      <c r="AG733" s="30">
        <f t="shared" si="200"/>
        <v>1695000</v>
      </c>
      <c r="AH733" s="30">
        <f t="shared" si="189"/>
        <v>4.71976401179941E-3</v>
      </c>
      <c r="AI733" s="31">
        <f t="shared" si="190"/>
        <v>0.65604719764011798</v>
      </c>
      <c r="AJ733" s="31">
        <f t="shared" si="191"/>
        <v>0.67020648967551621</v>
      </c>
      <c r="AK733" s="30">
        <f>IF(W733="si",($S733*'COSTOS DE CREDITOS'!$C$27)/DATA!$G733,"")</f>
        <v>76.499005790240673</v>
      </c>
      <c r="AL733" s="90">
        <f>IF(W733="si",'COSTOS DE CREDITOS'!$C$35,"")</f>
        <v>20.421138461538462</v>
      </c>
      <c r="AM733" s="30">
        <f t="shared" si="201"/>
        <v>800</v>
      </c>
      <c r="AN733" s="30">
        <f t="shared" si="202"/>
        <v>1675.936583910744</v>
      </c>
      <c r="AO733" s="30">
        <f t="shared" si="203"/>
        <v>2572.8567281625233</v>
      </c>
      <c r="AP733" s="30">
        <f t="shared" si="204"/>
        <v>-980.97929522307595</v>
      </c>
      <c r="AQ733" s="19">
        <f t="shared" si="205"/>
        <v>-0.61624046859667425</v>
      </c>
    </row>
    <row r="734" spans="1:43" x14ac:dyDescent="0.2">
      <c r="A734" s="23" t="s">
        <v>5665</v>
      </c>
      <c r="B734" s="6" t="s">
        <v>5671</v>
      </c>
      <c r="C734" s="6" t="s">
        <v>5670</v>
      </c>
      <c r="D734" s="2">
        <v>147626</v>
      </c>
      <c r="E734" s="2">
        <v>148017</v>
      </c>
      <c r="F734" s="3" t="s">
        <v>985</v>
      </c>
      <c r="G734" s="2">
        <v>7</v>
      </c>
      <c r="H734" s="2">
        <v>148020</v>
      </c>
      <c r="I734" s="3" t="s">
        <v>987</v>
      </c>
      <c r="J734" s="15">
        <v>45012</v>
      </c>
      <c r="K734" s="24">
        <v>1118717087</v>
      </c>
      <c r="L734" s="15">
        <v>45016</v>
      </c>
      <c r="M734" s="15">
        <v>45016</v>
      </c>
      <c r="N734" s="15"/>
      <c r="O734" s="26">
        <f>VLOOKUP(D734,quash!A$2:$I$7791,9,FALSE)</f>
        <v>1</v>
      </c>
      <c r="P734" s="7">
        <v>9000</v>
      </c>
      <c r="Q734" s="26">
        <v>146</v>
      </c>
      <c r="R734" s="19">
        <v>7.9000519063170377E-2</v>
      </c>
      <c r="S734" s="93">
        <v>26</v>
      </c>
      <c r="T734" s="7">
        <v>5000</v>
      </c>
      <c r="U734" s="2">
        <v>147</v>
      </c>
      <c r="V734" s="11">
        <v>1303.3399999999999</v>
      </c>
      <c r="W734" s="14" t="s">
        <v>5281</v>
      </c>
      <c r="X734" s="18">
        <v>0.79050792701115702</v>
      </c>
      <c r="Y734" s="9">
        <v>3952.5396350557853</v>
      </c>
      <c r="Z734" s="19">
        <f t="shared" si="198"/>
        <v>-0.20949207298884298</v>
      </c>
      <c r="AA734" s="25">
        <v>1030.3006015907213</v>
      </c>
      <c r="AB734" s="30">
        <f t="shared" si="199"/>
        <v>752000</v>
      </c>
      <c r="AC734" s="30">
        <f t="shared" si="195"/>
        <v>6.648936170212766E-3</v>
      </c>
      <c r="AD734" s="31">
        <f t="shared" si="196"/>
        <v>0.9707446808510638</v>
      </c>
      <c r="AE734" s="31">
        <f t="shared" si="197"/>
        <v>0.97739361702127658</v>
      </c>
      <c r="AG734" s="30">
        <f t="shared" si="200"/>
        <v>2427000</v>
      </c>
      <c r="AH734" s="30">
        <f t="shared" si="189"/>
        <v>2.0601565718994645E-3</v>
      </c>
      <c r="AI734" s="31">
        <f t="shared" si="190"/>
        <v>0.30078285949732181</v>
      </c>
      <c r="AJ734" s="31">
        <f t="shared" si="191"/>
        <v>0.30284301606922126</v>
      </c>
      <c r="AK734" s="30">
        <f>IF(W734="si",($S734*'COSTOS DE CREDITOS'!$C$27)/DATA!$G734,"")</f>
        <v>76.499005790240673</v>
      </c>
      <c r="AL734" s="90">
        <f>IF(W734="si",'COSTOS DE CREDITOS'!$C$35,"")</f>
        <v>20.421138461538462</v>
      </c>
      <c r="AM734" s="30">
        <f t="shared" si="201"/>
        <v>500</v>
      </c>
      <c r="AN734" s="30">
        <f t="shared" si="202"/>
        <v>1047.4603649442147</v>
      </c>
      <c r="AO734" s="30">
        <f t="shared" si="203"/>
        <v>1644.3805091959939</v>
      </c>
      <c r="AP734" s="30">
        <f t="shared" si="204"/>
        <v>-614.07990760527264</v>
      </c>
      <c r="AQ734" s="19">
        <f t="shared" si="205"/>
        <v>-0.59602013883828731</v>
      </c>
    </row>
    <row r="735" spans="1:43" x14ac:dyDescent="0.2">
      <c r="A735" s="23" t="s">
        <v>5665</v>
      </c>
      <c r="B735" s="6" t="s">
        <v>5671</v>
      </c>
      <c r="C735" s="6" t="s">
        <v>5670</v>
      </c>
      <c r="D735" s="2">
        <v>147625</v>
      </c>
      <c r="E735" s="2">
        <v>148017</v>
      </c>
      <c r="F735" s="3" t="s">
        <v>985</v>
      </c>
      <c r="G735" s="2">
        <v>7</v>
      </c>
      <c r="H735" s="2">
        <v>148021</v>
      </c>
      <c r="I735" s="3" t="s">
        <v>988</v>
      </c>
      <c r="J735" s="15">
        <v>45012</v>
      </c>
      <c r="K735" s="24">
        <v>1118702369</v>
      </c>
      <c r="L735" s="15">
        <v>45016</v>
      </c>
      <c r="M735" s="15">
        <v>45016</v>
      </c>
      <c r="N735" s="15"/>
      <c r="O735" s="26">
        <f>VLOOKUP(D735,quash!A$2:$I$7791,9,FALSE)</f>
        <v>2</v>
      </c>
      <c r="P735" s="7">
        <v>9000</v>
      </c>
      <c r="Q735" s="26">
        <v>146</v>
      </c>
      <c r="R735" s="19">
        <v>7.9000519063170377E-2</v>
      </c>
      <c r="S735" s="93">
        <v>26</v>
      </c>
      <c r="T735" s="7">
        <v>5000</v>
      </c>
      <c r="U735" s="2">
        <v>147</v>
      </c>
      <c r="V735" s="11">
        <v>1303.3399999999999</v>
      </c>
      <c r="W735" s="14" t="s">
        <v>5281</v>
      </c>
      <c r="X735" s="18">
        <v>0.79050792701115702</v>
      </c>
      <c r="Y735" s="9">
        <v>3952.5396350557853</v>
      </c>
      <c r="Z735" s="19">
        <f t="shared" si="198"/>
        <v>-0.20949207298884298</v>
      </c>
      <c r="AA735" s="25">
        <v>1030.3006015907213</v>
      </c>
      <c r="AB735" s="30">
        <f t="shared" si="199"/>
        <v>529000</v>
      </c>
      <c r="AC735" s="30">
        <f t="shared" si="195"/>
        <v>9.4517958412098299E-3</v>
      </c>
      <c r="AD735" s="31">
        <f t="shared" si="196"/>
        <v>1.3799621928166352</v>
      </c>
      <c r="AE735" s="31">
        <f t="shared" si="197"/>
        <v>1.3894139886578449</v>
      </c>
      <c r="AG735" s="30">
        <f t="shared" si="200"/>
        <v>1695000</v>
      </c>
      <c r="AH735" s="30">
        <f t="shared" si="189"/>
        <v>2.9498525073746312E-3</v>
      </c>
      <c r="AI735" s="31">
        <f t="shared" si="190"/>
        <v>0.43067846607669613</v>
      </c>
      <c r="AJ735" s="31">
        <f t="shared" si="191"/>
        <v>0.4336283185840708</v>
      </c>
      <c r="AK735" s="30">
        <f>IF(W735="si",($S735*'COSTOS DE CREDITOS'!$C$27)/DATA!$G735,"")</f>
        <v>76.499005790240673</v>
      </c>
      <c r="AL735" s="90">
        <f>IF(W735="si",'COSTOS DE CREDITOS'!$C$35,"")</f>
        <v>20.421138461538462</v>
      </c>
      <c r="AM735" s="30">
        <f t="shared" si="201"/>
        <v>500</v>
      </c>
      <c r="AN735" s="30">
        <f t="shared" si="202"/>
        <v>1047.4603649442147</v>
      </c>
      <c r="AO735" s="30">
        <f t="shared" si="203"/>
        <v>1644.3805091959939</v>
      </c>
      <c r="AP735" s="30">
        <f t="shared" si="204"/>
        <v>-614.07990760527264</v>
      </c>
      <c r="AQ735" s="19">
        <f t="shared" si="205"/>
        <v>-0.59602013883828731</v>
      </c>
    </row>
    <row r="736" spans="1:43" x14ac:dyDescent="0.2">
      <c r="A736" s="23" t="s">
        <v>5665</v>
      </c>
      <c r="B736" s="6" t="s">
        <v>5671</v>
      </c>
      <c r="C736" s="6" t="s">
        <v>5670</v>
      </c>
      <c r="D736" s="2">
        <v>147688</v>
      </c>
      <c r="E736" s="2">
        <v>148017</v>
      </c>
      <c r="F736" s="3" t="s">
        <v>985</v>
      </c>
      <c r="G736" s="2">
        <v>7</v>
      </c>
      <c r="H736" s="2">
        <v>148022</v>
      </c>
      <c r="I736" s="3" t="s">
        <v>989</v>
      </c>
      <c r="J736" s="15">
        <v>45013</v>
      </c>
      <c r="K736" s="24">
        <v>1119041339</v>
      </c>
      <c r="L736" s="15">
        <v>45016</v>
      </c>
      <c r="M736" s="15">
        <v>45016</v>
      </c>
      <c r="N736" s="15"/>
      <c r="O736" s="26">
        <f>VLOOKUP(D736,quash!A$2:$I$7791,9,FALSE)</f>
        <v>3</v>
      </c>
      <c r="P736" s="7">
        <v>9000</v>
      </c>
      <c r="Q736" s="26">
        <v>139</v>
      </c>
      <c r="R736" s="19">
        <v>6.0873316274495971E-2</v>
      </c>
      <c r="S736" s="93">
        <v>26</v>
      </c>
      <c r="T736" s="7">
        <v>6000</v>
      </c>
      <c r="U736" s="2">
        <v>142</v>
      </c>
      <c r="V736" s="11">
        <v>1503.37</v>
      </c>
      <c r="W736" s="14" t="s">
        <v>5281</v>
      </c>
      <c r="X736" s="18">
        <v>0.79050792701115702</v>
      </c>
      <c r="Y736" s="9">
        <v>4743.0475620669422</v>
      </c>
      <c r="Z736" s="19">
        <f t="shared" si="198"/>
        <v>-0.20949207298884298</v>
      </c>
      <c r="AA736" s="25">
        <v>1188.4259022307631</v>
      </c>
      <c r="AB736" s="30">
        <f t="shared" si="199"/>
        <v>159000</v>
      </c>
      <c r="AC736" s="30">
        <f t="shared" si="195"/>
        <v>3.7735849056603772E-2</v>
      </c>
      <c r="AD736" s="31">
        <f t="shared" si="196"/>
        <v>5.2452830188679247</v>
      </c>
      <c r="AE736" s="31">
        <f t="shared" si="197"/>
        <v>5.3584905660377355</v>
      </c>
      <c r="AG736" s="30">
        <f t="shared" si="200"/>
        <v>778000</v>
      </c>
      <c r="AH736" s="30">
        <f t="shared" ref="AH736:AH799" si="206">IFERROR($T736/AG736,"")</f>
        <v>7.7120822622107968E-3</v>
      </c>
      <c r="AI736" s="31">
        <f t="shared" ref="AI736:AI799" si="207">IFERROR(AH736*$Q736,"")</f>
        <v>1.0719794344473008</v>
      </c>
      <c r="AJ736" s="31">
        <f t="shared" ref="AJ736:AJ799" si="208">IFERROR(AH736*$U736,"")</f>
        <v>1.0951156812339331</v>
      </c>
      <c r="AK736" s="30">
        <f>IF(W736="si",($S736*'COSTOS DE CREDITOS'!$C$27)/DATA!$G736,"")</f>
        <v>76.499005790240673</v>
      </c>
      <c r="AL736" s="90">
        <f>IF(W736="si",'COSTOS DE CREDITOS'!$C$35,"")</f>
        <v>20.421138461538462</v>
      </c>
      <c r="AM736" s="30">
        <f t="shared" si="201"/>
        <v>600</v>
      </c>
      <c r="AN736" s="30">
        <f t="shared" si="202"/>
        <v>1256.9524379330578</v>
      </c>
      <c r="AO736" s="30">
        <f t="shared" si="203"/>
        <v>1953.872582184837</v>
      </c>
      <c r="AP736" s="30">
        <f t="shared" si="204"/>
        <v>-765.44667995407394</v>
      </c>
      <c r="AQ736" s="19">
        <f t="shared" si="205"/>
        <v>-0.64408448058669376</v>
      </c>
    </row>
    <row r="737" spans="1:43" x14ac:dyDescent="0.2">
      <c r="A737" s="23" t="s">
        <v>5665</v>
      </c>
      <c r="B737" s="6" t="s">
        <v>5671</v>
      </c>
      <c r="C737" s="6" t="s">
        <v>5670</v>
      </c>
      <c r="D737" s="2">
        <v>147087</v>
      </c>
      <c r="E737" s="2">
        <v>148039</v>
      </c>
      <c r="F737" s="3" t="s">
        <v>966</v>
      </c>
      <c r="G737" s="2">
        <v>7</v>
      </c>
      <c r="H737" s="2">
        <v>148044</v>
      </c>
      <c r="I737" s="3" t="s">
        <v>990</v>
      </c>
      <c r="J737" s="15">
        <v>45007</v>
      </c>
      <c r="K737" s="24">
        <v>1115031207</v>
      </c>
      <c r="L737" s="15">
        <v>45016</v>
      </c>
      <c r="M737" s="15">
        <v>45016</v>
      </c>
      <c r="N737" s="15"/>
      <c r="O737" s="26">
        <f>VLOOKUP(D737,quash!A$2:$I$7791,9,FALSE)</f>
        <v>1</v>
      </c>
      <c r="P737" s="7">
        <v>9000</v>
      </c>
      <c r="Q737" s="26">
        <v>139</v>
      </c>
      <c r="R737" s="19">
        <v>6.0873316274495971E-2</v>
      </c>
      <c r="S737" s="26">
        <v>16</v>
      </c>
      <c r="T737" s="7">
        <v>6000</v>
      </c>
      <c r="U737" s="2">
        <v>142</v>
      </c>
      <c r="V737" s="11">
        <v>1503.37</v>
      </c>
      <c r="W737" s="14" t="s">
        <v>5281</v>
      </c>
      <c r="X737" s="18">
        <v>1</v>
      </c>
      <c r="Y737" s="9">
        <v>6000</v>
      </c>
      <c r="Z737" s="19">
        <f t="shared" si="198"/>
        <v>0</v>
      </c>
      <c r="AA737" s="25">
        <v>1503.37</v>
      </c>
      <c r="AB737" s="30">
        <f t="shared" si="199"/>
        <v>752000</v>
      </c>
      <c r="AC737" s="30">
        <f t="shared" si="195"/>
        <v>7.9787234042553185E-3</v>
      </c>
      <c r="AD737" s="31">
        <f t="shared" si="196"/>
        <v>1.1090425531914894</v>
      </c>
      <c r="AE737" s="31">
        <f t="shared" si="197"/>
        <v>1.1329787234042552</v>
      </c>
      <c r="AG737" s="30">
        <f t="shared" si="200"/>
        <v>2427000</v>
      </c>
      <c r="AH737" s="30">
        <f t="shared" si="206"/>
        <v>2.472187886279357E-3</v>
      </c>
      <c r="AI737" s="31">
        <f t="shared" si="207"/>
        <v>0.34363411619283063</v>
      </c>
      <c r="AJ737" s="31">
        <f t="shared" si="208"/>
        <v>0.35105067985166871</v>
      </c>
      <c r="AK737" s="30">
        <f>IF(W737="si",($S737*'COSTOS DE CREDITOS'!$C$27)/DATA!$G737,"")</f>
        <v>47.07631125553273</v>
      </c>
      <c r="AL737" s="90">
        <f>IF(W737="si",'COSTOS DE CREDITOS'!$C$35,"")</f>
        <v>20.421138461538462</v>
      </c>
      <c r="AM737" s="30">
        <f t="shared" si="201"/>
        <v>369.23076923076923</v>
      </c>
      <c r="AN737" s="30">
        <f t="shared" si="202"/>
        <v>0</v>
      </c>
      <c r="AO737" s="30">
        <f t="shared" si="203"/>
        <v>436.72821894784045</v>
      </c>
      <c r="AP737" s="30">
        <f t="shared" si="204"/>
        <v>1066.6417810521593</v>
      </c>
      <c r="AQ737" s="19">
        <f t="shared" si="205"/>
        <v>0.70950050955663568</v>
      </c>
    </row>
    <row r="738" spans="1:43" x14ac:dyDescent="0.2">
      <c r="A738" s="23" t="s">
        <v>5665</v>
      </c>
      <c r="B738" s="6" t="s">
        <v>5671</v>
      </c>
      <c r="C738" s="6" t="s">
        <v>5670</v>
      </c>
      <c r="D738" s="2">
        <v>147095</v>
      </c>
      <c r="E738" s="2">
        <v>148039</v>
      </c>
      <c r="F738" s="3" t="s">
        <v>966</v>
      </c>
      <c r="G738" s="2">
        <v>7</v>
      </c>
      <c r="H738" s="2">
        <v>148045</v>
      </c>
      <c r="I738" s="3" t="s">
        <v>991</v>
      </c>
      <c r="J738" s="15">
        <v>45007</v>
      </c>
      <c r="K738" s="24">
        <v>1115038311</v>
      </c>
      <c r="L738" s="15">
        <v>45016</v>
      </c>
      <c r="M738" s="15">
        <v>45016</v>
      </c>
      <c r="N738" s="15"/>
      <c r="O738" s="26">
        <f>VLOOKUP(D738,quash!A$2:$I$7791,9,FALSE)</f>
        <v>1</v>
      </c>
      <c r="P738" s="7">
        <v>5000</v>
      </c>
      <c r="Q738" s="26">
        <v>147</v>
      </c>
      <c r="R738" s="19">
        <v>0.11226939921536</v>
      </c>
      <c r="S738" s="26">
        <v>16</v>
      </c>
      <c r="T738" s="7">
        <v>6000</v>
      </c>
      <c r="U738" s="2">
        <v>142</v>
      </c>
      <c r="V738" s="11">
        <v>1503.37</v>
      </c>
      <c r="W738" s="14" t="s">
        <v>5281</v>
      </c>
      <c r="X738" s="18">
        <v>1</v>
      </c>
      <c r="Y738" s="9">
        <v>6000</v>
      </c>
      <c r="Z738" s="19">
        <f t="shared" si="198"/>
        <v>0</v>
      </c>
      <c r="AA738" s="25">
        <v>1503.37</v>
      </c>
      <c r="AB738" s="30">
        <f t="shared" si="199"/>
        <v>752000</v>
      </c>
      <c r="AC738" s="30">
        <f t="shared" si="195"/>
        <v>7.9787234042553185E-3</v>
      </c>
      <c r="AD738" s="31">
        <f t="shared" si="196"/>
        <v>1.1728723404255319</v>
      </c>
      <c r="AE738" s="31">
        <f t="shared" si="197"/>
        <v>1.1329787234042552</v>
      </c>
      <c r="AG738" s="30">
        <f t="shared" si="200"/>
        <v>2427000</v>
      </c>
      <c r="AH738" s="30">
        <f t="shared" si="206"/>
        <v>2.472187886279357E-3</v>
      </c>
      <c r="AI738" s="31">
        <f t="shared" si="207"/>
        <v>0.36341161928306548</v>
      </c>
      <c r="AJ738" s="31">
        <f t="shared" si="208"/>
        <v>0.35105067985166871</v>
      </c>
      <c r="AK738" s="30">
        <f>IF(W738="si",($S738*'COSTOS DE CREDITOS'!$C$27)/DATA!$G738,"")</f>
        <v>47.07631125553273</v>
      </c>
      <c r="AL738" s="90">
        <f>IF(W738="si",'COSTOS DE CREDITOS'!$C$35,"")</f>
        <v>20.421138461538462</v>
      </c>
      <c r="AM738" s="30">
        <f t="shared" si="201"/>
        <v>369.23076923076923</v>
      </c>
      <c r="AN738" s="30">
        <f t="shared" si="202"/>
        <v>0</v>
      </c>
      <c r="AO738" s="30">
        <f t="shared" si="203"/>
        <v>436.72821894784045</v>
      </c>
      <c r="AP738" s="30">
        <f t="shared" si="204"/>
        <v>1066.6417810521593</v>
      </c>
      <c r="AQ738" s="19">
        <f t="shared" si="205"/>
        <v>0.70950050955663568</v>
      </c>
    </row>
    <row r="739" spans="1:43" x14ac:dyDescent="0.2">
      <c r="A739" s="23" t="s">
        <v>5665</v>
      </c>
      <c r="B739" s="6" t="s">
        <v>5671</v>
      </c>
      <c r="C739" s="6" t="s">
        <v>5670</v>
      </c>
      <c r="D739" s="2">
        <v>147091</v>
      </c>
      <c r="E739" s="2">
        <v>148039</v>
      </c>
      <c r="F739" s="3" t="s">
        <v>966</v>
      </c>
      <c r="G739" s="2">
        <v>7</v>
      </c>
      <c r="H739" s="2">
        <v>148046</v>
      </c>
      <c r="I739" s="3" t="s">
        <v>992</v>
      </c>
      <c r="J739" s="15">
        <v>45007</v>
      </c>
      <c r="K739" s="24">
        <v>1115033811</v>
      </c>
      <c r="L739" s="15">
        <v>45016</v>
      </c>
      <c r="M739" s="15">
        <v>45016</v>
      </c>
      <c r="N739" s="15"/>
      <c r="O739" s="26">
        <f>VLOOKUP(D739,quash!A$2:$I$7791,9,FALSE)</f>
        <v>1</v>
      </c>
      <c r="P739" s="7">
        <v>9000</v>
      </c>
      <c r="Q739" s="26">
        <v>139</v>
      </c>
      <c r="R739" s="19">
        <v>6.0873316274495971E-2</v>
      </c>
      <c r="S739" s="26">
        <v>16</v>
      </c>
      <c r="T739" s="7">
        <v>6000</v>
      </c>
      <c r="U739" s="2">
        <v>142</v>
      </c>
      <c r="V739" s="11">
        <v>1503.37</v>
      </c>
      <c r="W739" s="14" t="s">
        <v>5281</v>
      </c>
      <c r="X739" s="18">
        <v>1</v>
      </c>
      <c r="Y739" s="9">
        <v>6000</v>
      </c>
      <c r="Z739" s="19">
        <f t="shared" si="198"/>
        <v>0</v>
      </c>
      <c r="AA739" s="25">
        <v>1503.37</v>
      </c>
      <c r="AB739" s="30">
        <f t="shared" si="199"/>
        <v>752000</v>
      </c>
      <c r="AC739" s="30">
        <f t="shared" si="195"/>
        <v>7.9787234042553185E-3</v>
      </c>
      <c r="AD739" s="31">
        <f t="shared" si="196"/>
        <v>1.1090425531914894</v>
      </c>
      <c r="AE739" s="31">
        <f t="shared" si="197"/>
        <v>1.1329787234042552</v>
      </c>
      <c r="AG739" s="30">
        <f t="shared" si="200"/>
        <v>2427000</v>
      </c>
      <c r="AH739" s="30">
        <f t="shared" si="206"/>
        <v>2.472187886279357E-3</v>
      </c>
      <c r="AI739" s="31">
        <f t="shared" si="207"/>
        <v>0.34363411619283063</v>
      </c>
      <c r="AJ739" s="31">
        <f t="shared" si="208"/>
        <v>0.35105067985166871</v>
      </c>
      <c r="AK739" s="30">
        <f>IF(W739="si",($S739*'COSTOS DE CREDITOS'!$C$27)/DATA!$G739,"")</f>
        <v>47.07631125553273</v>
      </c>
      <c r="AL739" s="90">
        <f>IF(W739="si",'COSTOS DE CREDITOS'!$C$35,"")</f>
        <v>20.421138461538462</v>
      </c>
      <c r="AM739" s="30">
        <f t="shared" si="201"/>
        <v>369.23076923076923</v>
      </c>
      <c r="AN739" s="30">
        <f t="shared" si="202"/>
        <v>0</v>
      </c>
      <c r="AO739" s="30">
        <f t="shared" si="203"/>
        <v>436.72821894784045</v>
      </c>
      <c r="AP739" s="30">
        <f t="shared" si="204"/>
        <v>1066.6417810521593</v>
      </c>
      <c r="AQ739" s="19">
        <f t="shared" si="205"/>
        <v>0.70950050955663568</v>
      </c>
    </row>
    <row r="740" spans="1:43" x14ac:dyDescent="0.2">
      <c r="A740" s="23" t="s">
        <v>5665</v>
      </c>
      <c r="B740" s="6" t="s">
        <v>5676</v>
      </c>
      <c r="C740" s="6" t="s">
        <v>5670</v>
      </c>
      <c r="D740" s="2">
        <v>147478</v>
      </c>
      <c r="E740" s="2">
        <v>148050</v>
      </c>
      <c r="F740" s="3" t="s">
        <v>968</v>
      </c>
      <c r="G740" s="2">
        <v>7</v>
      </c>
      <c r="H740" s="2">
        <v>148052</v>
      </c>
      <c r="I740" s="3" t="s">
        <v>993</v>
      </c>
      <c r="J740" s="15">
        <v>45010</v>
      </c>
      <c r="K740" s="24">
        <v>1117417817</v>
      </c>
      <c r="L740" s="15">
        <v>45016</v>
      </c>
      <c r="M740" s="15">
        <v>45016</v>
      </c>
      <c r="N740" s="15"/>
      <c r="O740" s="26">
        <f>VLOOKUP(D740,quash!A$2:$I$7791,9,FALSE)</f>
        <v>2</v>
      </c>
      <c r="P740" s="7">
        <v>9000</v>
      </c>
      <c r="Q740" s="26">
        <v>147</v>
      </c>
      <c r="R740" s="19">
        <v>7.9000519063170294E-2</v>
      </c>
      <c r="S740" s="26">
        <v>16</v>
      </c>
      <c r="T740" s="7">
        <v>6000</v>
      </c>
      <c r="U740" s="2">
        <v>142</v>
      </c>
      <c r="V740" s="11">
        <v>1503.37</v>
      </c>
      <c r="W740" s="14" t="s">
        <v>5281</v>
      </c>
      <c r="X740" s="18">
        <v>1</v>
      </c>
      <c r="Y740" s="9">
        <v>6000</v>
      </c>
      <c r="Z740" s="19">
        <f t="shared" si="198"/>
        <v>0</v>
      </c>
      <c r="AA740" s="25">
        <v>1503.37</v>
      </c>
      <c r="AB740" s="30">
        <f t="shared" si="199"/>
        <v>529000</v>
      </c>
      <c r="AC740" s="30">
        <f t="shared" si="195"/>
        <v>1.1342155009451797E-2</v>
      </c>
      <c r="AD740" s="31">
        <f t="shared" si="196"/>
        <v>1.6672967863894141</v>
      </c>
      <c r="AE740" s="31">
        <f t="shared" si="197"/>
        <v>1.6105860113421551</v>
      </c>
      <c r="AG740" s="30">
        <f t="shared" si="200"/>
        <v>1695000</v>
      </c>
      <c r="AH740" s="30">
        <f t="shared" si="206"/>
        <v>3.5398230088495575E-3</v>
      </c>
      <c r="AI740" s="31">
        <f t="shared" si="207"/>
        <v>0.52035398230088492</v>
      </c>
      <c r="AJ740" s="31">
        <f t="shared" si="208"/>
        <v>0.50265486725663711</v>
      </c>
      <c r="AK740" s="30">
        <f>IF(W740="si",($S740*'COSTOS DE CREDITOS'!$C$27)/DATA!$G740,"")</f>
        <v>47.07631125553273</v>
      </c>
      <c r="AL740" s="90">
        <f>IF(W740="si",'COSTOS DE CREDITOS'!$C$35,"")</f>
        <v>20.421138461538462</v>
      </c>
      <c r="AM740" s="30">
        <f t="shared" si="201"/>
        <v>369.23076923076923</v>
      </c>
      <c r="AN740" s="30">
        <f t="shared" si="202"/>
        <v>0</v>
      </c>
      <c r="AO740" s="30">
        <f t="shared" si="203"/>
        <v>436.72821894784045</v>
      </c>
      <c r="AP740" s="30">
        <f t="shared" si="204"/>
        <v>1066.6417810521593</v>
      </c>
      <c r="AQ740" s="19">
        <f t="shared" si="205"/>
        <v>0.70950050955663568</v>
      </c>
    </row>
    <row r="741" spans="1:43" x14ac:dyDescent="0.2">
      <c r="A741" s="23" t="s">
        <v>5665</v>
      </c>
      <c r="B741" s="6" t="s">
        <v>5676</v>
      </c>
      <c r="C741" s="6" t="s">
        <v>5670</v>
      </c>
      <c r="D741" s="2">
        <v>147472</v>
      </c>
      <c r="E741" s="2">
        <v>148050</v>
      </c>
      <c r="F741" s="3" t="s">
        <v>968</v>
      </c>
      <c r="G741" s="2">
        <v>7</v>
      </c>
      <c r="H741" s="2">
        <v>148053</v>
      </c>
      <c r="I741" s="3" t="s">
        <v>994</v>
      </c>
      <c r="J741" s="15">
        <v>45010</v>
      </c>
      <c r="K741" s="24">
        <v>1117404361</v>
      </c>
      <c r="L741" s="15">
        <v>45016</v>
      </c>
      <c r="M741" s="15">
        <v>45016</v>
      </c>
      <c r="N741" s="15"/>
      <c r="O741" s="26">
        <f>VLOOKUP(D741,quash!A$2:$I$7791,9,FALSE)</f>
        <v>1</v>
      </c>
      <c r="P741" s="7">
        <v>9000</v>
      </c>
      <c r="Q741" s="26">
        <v>147</v>
      </c>
      <c r="R741" s="19">
        <v>8.456731836388684E-2</v>
      </c>
      <c r="S741" s="26">
        <v>16</v>
      </c>
      <c r="T741" s="7">
        <v>7000</v>
      </c>
      <c r="U741" s="2">
        <v>142</v>
      </c>
      <c r="V741" s="11">
        <v>1758.65</v>
      </c>
      <c r="W741" s="14" t="s">
        <v>5281</v>
      </c>
      <c r="X741" s="18">
        <v>1</v>
      </c>
      <c r="Y741" s="9">
        <v>7000</v>
      </c>
      <c r="Z741" s="19">
        <f t="shared" si="198"/>
        <v>0</v>
      </c>
      <c r="AA741" s="25">
        <v>1758.65</v>
      </c>
      <c r="AB741" s="30">
        <f t="shared" si="199"/>
        <v>752000</v>
      </c>
      <c r="AC741" s="30">
        <f t="shared" si="195"/>
        <v>9.3085106382978719E-3</v>
      </c>
      <c r="AD741" s="31">
        <f t="shared" si="196"/>
        <v>1.3683510638297871</v>
      </c>
      <c r="AE741" s="31">
        <f t="shared" si="197"/>
        <v>1.3218085106382977</v>
      </c>
      <c r="AG741" s="30">
        <f t="shared" si="200"/>
        <v>2427000</v>
      </c>
      <c r="AH741" s="30">
        <f t="shared" si="206"/>
        <v>2.88421920065925E-3</v>
      </c>
      <c r="AI741" s="31">
        <f t="shared" si="207"/>
        <v>0.42398022249690975</v>
      </c>
      <c r="AJ741" s="31">
        <f t="shared" si="208"/>
        <v>0.40955912649361348</v>
      </c>
      <c r="AK741" s="30">
        <f>IF(W741="si",($S741*'COSTOS DE CREDITOS'!$C$27)/DATA!$G741,"")</f>
        <v>47.07631125553273</v>
      </c>
      <c r="AL741" s="90">
        <f>IF(W741="si",'COSTOS DE CREDITOS'!$C$35,"")</f>
        <v>20.421138461538462</v>
      </c>
      <c r="AM741" s="30">
        <f t="shared" si="201"/>
        <v>430.76923076923077</v>
      </c>
      <c r="AN741" s="30">
        <f t="shared" si="202"/>
        <v>0</v>
      </c>
      <c r="AO741" s="30">
        <f t="shared" si="203"/>
        <v>498.26668048630199</v>
      </c>
      <c r="AP741" s="30">
        <f t="shared" si="204"/>
        <v>1260.3833195136981</v>
      </c>
      <c r="AQ741" s="19">
        <f t="shared" si="205"/>
        <v>0.71667660962311885</v>
      </c>
    </row>
    <row r="742" spans="1:43" x14ac:dyDescent="0.2">
      <c r="A742" s="23" t="s">
        <v>5665</v>
      </c>
      <c r="B742" s="6" t="s">
        <v>5676</v>
      </c>
      <c r="C742" s="6" t="s">
        <v>5670</v>
      </c>
      <c r="D742" s="2">
        <v>147473</v>
      </c>
      <c r="E742" s="2">
        <v>148050</v>
      </c>
      <c r="F742" s="3" t="s">
        <v>968</v>
      </c>
      <c r="G742" s="2">
        <v>7</v>
      </c>
      <c r="H742" s="2">
        <v>148054</v>
      </c>
      <c r="I742" s="3" t="s">
        <v>995</v>
      </c>
      <c r="J742" s="15">
        <v>45010</v>
      </c>
      <c r="K742" s="24">
        <v>1117409736</v>
      </c>
      <c r="L742" s="15">
        <v>45016</v>
      </c>
      <c r="M742" s="15">
        <v>45016</v>
      </c>
      <c r="N742" s="15"/>
      <c r="O742" s="26">
        <f>VLOOKUP(D742,quash!A$2:$I$7791,9,FALSE)</f>
        <v>1</v>
      </c>
      <c r="P742" s="7">
        <v>9000</v>
      </c>
      <c r="Q742" s="26">
        <v>147</v>
      </c>
      <c r="R742" s="19">
        <v>8.456731836388684E-2</v>
      </c>
      <c r="S742" s="26">
        <v>16</v>
      </c>
      <c r="T742" s="7">
        <v>7000</v>
      </c>
      <c r="U742" s="2">
        <v>142</v>
      </c>
      <c r="V742" s="11">
        <v>1758.65</v>
      </c>
      <c r="W742" s="14" t="s">
        <v>5281</v>
      </c>
      <c r="X742" s="18">
        <v>1</v>
      </c>
      <c r="Y742" s="9">
        <v>7000</v>
      </c>
      <c r="Z742" s="19">
        <f t="shared" si="198"/>
        <v>0</v>
      </c>
      <c r="AA742" s="25">
        <v>1758.65</v>
      </c>
      <c r="AB742" s="30">
        <f t="shared" si="199"/>
        <v>752000</v>
      </c>
      <c r="AC742" s="30">
        <f t="shared" si="195"/>
        <v>9.3085106382978719E-3</v>
      </c>
      <c r="AD742" s="31">
        <f t="shared" si="196"/>
        <v>1.3683510638297871</v>
      </c>
      <c r="AE742" s="31">
        <f t="shared" si="197"/>
        <v>1.3218085106382977</v>
      </c>
      <c r="AG742" s="30">
        <f t="shared" si="200"/>
        <v>2427000</v>
      </c>
      <c r="AH742" s="30">
        <f t="shared" si="206"/>
        <v>2.88421920065925E-3</v>
      </c>
      <c r="AI742" s="31">
        <f t="shared" si="207"/>
        <v>0.42398022249690975</v>
      </c>
      <c r="AJ742" s="31">
        <f t="shared" si="208"/>
        <v>0.40955912649361348</v>
      </c>
      <c r="AK742" s="30">
        <f>IF(W742="si",($S742*'COSTOS DE CREDITOS'!$C$27)/DATA!$G742,"")</f>
        <v>47.07631125553273</v>
      </c>
      <c r="AL742" s="90">
        <f>IF(W742="si",'COSTOS DE CREDITOS'!$C$35,"")</f>
        <v>20.421138461538462</v>
      </c>
      <c r="AM742" s="30">
        <f t="shared" si="201"/>
        <v>430.76923076923077</v>
      </c>
      <c r="AN742" s="30">
        <f t="shared" si="202"/>
        <v>0</v>
      </c>
      <c r="AO742" s="30">
        <f t="shared" si="203"/>
        <v>498.26668048630199</v>
      </c>
      <c r="AP742" s="30">
        <f t="shared" si="204"/>
        <v>1260.3833195136981</v>
      </c>
      <c r="AQ742" s="19">
        <f t="shared" si="205"/>
        <v>0.71667660962311885</v>
      </c>
    </row>
    <row r="743" spans="1:43" x14ac:dyDescent="0.2">
      <c r="A743" s="23" t="s">
        <v>5665</v>
      </c>
      <c r="B743" s="6" t="s">
        <v>5676</v>
      </c>
      <c r="C743" s="6" t="s">
        <v>5670</v>
      </c>
      <c r="D743" s="2">
        <v>147702</v>
      </c>
      <c r="E743" s="2">
        <v>148050</v>
      </c>
      <c r="F743" s="3" t="s">
        <v>968</v>
      </c>
      <c r="G743" s="2">
        <v>7</v>
      </c>
      <c r="H743" s="2">
        <v>148056</v>
      </c>
      <c r="I743" s="3" t="s">
        <v>996</v>
      </c>
      <c r="J743" s="15">
        <v>45013</v>
      </c>
      <c r="K743" s="24">
        <v>1119088855</v>
      </c>
      <c r="L743" s="15">
        <v>45016</v>
      </c>
      <c r="M743" s="15">
        <v>45016</v>
      </c>
      <c r="N743" s="15"/>
      <c r="O743" s="26">
        <f>VLOOKUP(D743,quash!A$2:$I$7791,9,FALSE)</f>
        <v>1</v>
      </c>
      <c r="P743" s="7">
        <v>9000</v>
      </c>
      <c r="Q743" s="26">
        <v>147</v>
      </c>
      <c r="R743" s="19">
        <v>7.9000519063170294E-2</v>
      </c>
      <c r="S743" s="26">
        <v>16</v>
      </c>
      <c r="T743" s="7">
        <v>6000</v>
      </c>
      <c r="U743" s="2">
        <v>142</v>
      </c>
      <c r="V743" s="11">
        <v>1503.37</v>
      </c>
      <c r="W743" s="14" t="s">
        <v>5281</v>
      </c>
      <c r="X743" s="18">
        <v>1</v>
      </c>
      <c r="Y743" s="9">
        <v>6000</v>
      </c>
      <c r="Z743" s="19">
        <f t="shared" si="198"/>
        <v>0</v>
      </c>
      <c r="AA743" s="25">
        <v>1503.37</v>
      </c>
      <c r="AB743" s="30">
        <f t="shared" si="199"/>
        <v>752000</v>
      </c>
      <c r="AC743" s="30">
        <f t="shared" si="195"/>
        <v>7.9787234042553185E-3</v>
      </c>
      <c r="AD743" s="31">
        <f t="shared" si="196"/>
        <v>1.1728723404255319</v>
      </c>
      <c r="AE743" s="31">
        <f t="shared" si="197"/>
        <v>1.1329787234042552</v>
      </c>
      <c r="AG743" s="30">
        <f t="shared" si="200"/>
        <v>2427000</v>
      </c>
      <c r="AH743" s="30">
        <f t="shared" si="206"/>
        <v>2.472187886279357E-3</v>
      </c>
      <c r="AI743" s="31">
        <f t="shared" si="207"/>
        <v>0.36341161928306548</v>
      </c>
      <c r="AJ743" s="31">
        <f t="shared" si="208"/>
        <v>0.35105067985166871</v>
      </c>
      <c r="AK743" s="30">
        <f>IF(W743="si",($S743*'COSTOS DE CREDITOS'!$C$27)/DATA!$G743,"")</f>
        <v>47.07631125553273</v>
      </c>
      <c r="AL743" s="90">
        <f>IF(W743="si",'COSTOS DE CREDITOS'!$C$35,"")</f>
        <v>20.421138461538462</v>
      </c>
      <c r="AM743" s="30">
        <f t="shared" si="201"/>
        <v>369.23076923076923</v>
      </c>
      <c r="AN743" s="30">
        <f t="shared" si="202"/>
        <v>0</v>
      </c>
      <c r="AO743" s="30">
        <f t="shared" si="203"/>
        <v>436.72821894784045</v>
      </c>
      <c r="AP743" s="30">
        <f t="shared" si="204"/>
        <v>1066.6417810521593</v>
      </c>
      <c r="AQ743" s="19">
        <f t="shared" si="205"/>
        <v>0.70950050955663568</v>
      </c>
    </row>
    <row r="744" spans="1:43" x14ac:dyDescent="0.2">
      <c r="A744" s="23" t="s">
        <v>5665</v>
      </c>
      <c r="B744" s="6" t="s">
        <v>5676</v>
      </c>
      <c r="C744" s="6" t="s">
        <v>5670</v>
      </c>
      <c r="D744" s="2">
        <v>147476</v>
      </c>
      <c r="E744" s="2">
        <v>148050</v>
      </c>
      <c r="F744" s="3" t="s">
        <v>968</v>
      </c>
      <c r="G744" s="2">
        <v>7</v>
      </c>
      <c r="H744" s="2">
        <v>148057</v>
      </c>
      <c r="I744" s="3" t="s">
        <v>997</v>
      </c>
      <c r="J744" s="15">
        <v>45010</v>
      </c>
      <c r="K744" s="24">
        <v>1117412089</v>
      </c>
      <c r="L744" s="15">
        <v>45016</v>
      </c>
      <c r="M744" s="15">
        <v>45016</v>
      </c>
      <c r="N744" s="15"/>
      <c r="O744" s="26">
        <f>VLOOKUP(D744,quash!A$2:$I$7791,9,FALSE)</f>
        <v>1</v>
      </c>
      <c r="P744" s="7">
        <v>5000</v>
      </c>
      <c r="Q744" s="26">
        <v>147</v>
      </c>
      <c r="R744" s="19">
        <v>0.11226939921536</v>
      </c>
      <c r="S744" s="26">
        <v>16</v>
      </c>
      <c r="T744" s="7">
        <v>7000</v>
      </c>
      <c r="U744" s="2">
        <v>142</v>
      </c>
      <c r="V744" s="11">
        <v>1758.65</v>
      </c>
      <c r="W744" s="14" t="s">
        <v>5281</v>
      </c>
      <c r="X744" s="18">
        <v>1</v>
      </c>
      <c r="Y744" s="9">
        <v>7000</v>
      </c>
      <c r="Z744" s="19">
        <f t="shared" si="198"/>
        <v>0</v>
      </c>
      <c r="AA744" s="25">
        <v>1758.65</v>
      </c>
      <c r="AB744" s="30">
        <f t="shared" si="199"/>
        <v>752000</v>
      </c>
      <c r="AC744" s="30">
        <f t="shared" si="195"/>
        <v>9.3085106382978719E-3</v>
      </c>
      <c r="AD744" s="31">
        <f t="shared" si="196"/>
        <v>1.3683510638297871</v>
      </c>
      <c r="AE744" s="31">
        <f t="shared" si="197"/>
        <v>1.3218085106382977</v>
      </c>
      <c r="AG744" s="30">
        <f t="shared" si="200"/>
        <v>2427000</v>
      </c>
      <c r="AH744" s="30">
        <f t="shared" si="206"/>
        <v>2.88421920065925E-3</v>
      </c>
      <c r="AI744" s="31">
        <f t="shared" si="207"/>
        <v>0.42398022249690975</v>
      </c>
      <c r="AJ744" s="31">
        <f t="shared" si="208"/>
        <v>0.40955912649361348</v>
      </c>
      <c r="AK744" s="30">
        <f>IF(W744="si",($S744*'COSTOS DE CREDITOS'!$C$27)/DATA!$G744,"")</f>
        <v>47.07631125553273</v>
      </c>
      <c r="AL744" s="90">
        <f>IF(W744="si",'COSTOS DE CREDITOS'!$C$35,"")</f>
        <v>20.421138461538462</v>
      </c>
      <c r="AM744" s="30">
        <f t="shared" si="201"/>
        <v>430.76923076923077</v>
      </c>
      <c r="AN744" s="30">
        <f t="shared" si="202"/>
        <v>0</v>
      </c>
      <c r="AO744" s="30">
        <f t="shared" si="203"/>
        <v>498.26668048630199</v>
      </c>
      <c r="AP744" s="30">
        <f t="shared" si="204"/>
        <v>1260.3833195136981</v>
      </c>
      <c r="AQ744" s="19">
        <f t="shared" si="205"/>
        <v>0.71667660962311885</v>
      </c>
    </row>
    <row r="745" spans="1:43" x14ac:dyDescent="0.2">
      <c r="A745" s="23" t="s">
        <v>5665</v>
      </c>
      <c r="B745" s="6" t="s">
        <v>5676</v>
      </c>
      <c r="C745" s="6" t="s">
        <v>5670</v>
      </c>
      <c r="D745" s="2">
        <v>147699</v>
      </c>
      <c r="E745" s="2">
        <v>148050</v>
      </c>
      <c r="F745" s="3" t="s">
        <v>968</v>
      </c>
      <c r="G745" s="2">
        <v>7</v>
      </c>
      <c r="H745" s="2">
        <v>148058</v>
      </c>
      <c r="I745" s="3" t="s">
        <v>998</v>
      </c>
      <c r="J745" s="15">
        <v>45013</v>
      </c>
      <c r="K745" s="24">
        <v>1119078182</v>
      </c>
      <c r="L745" s="15">
        <v>45016</v>
      </c>
      <c r="M745" s="15">
        <v>45016</v>
      </c>
      <c r="N745" s="15"/>
      <c r="O745" s="26">
        <f>VLOOKUP(D745,quash!A$2:$I$7791,9,FALSE)</f>
        <v>1</v>
      </c>
      <c r="P745" s="7">
        <v>9000</v>
      </c>
      <c r="Q745" s="26">
        <v>147</v>
      </c>
      <c r="R745" s="19">
        <v>7.9000519063170294E-2</v>
      </c>
      <c r="S745" s="26">
        <v>16</v>
      </c>
      <c r="T745" s="7">
        <v>6000</v>
      </c>
      <c r="U745" s="2">
        <v>142</v>
      </c>
      <c r="V745" s="11">
        <v>1503.37</v>
      </c>
      <c r="W745" s="14" t="s">
        <v>5281</v>
      </c>
      <c r="X745" s="18">
        <v>1</v>
      </c>
      <c r="Y745" s="9">
        <v>6000</v>
      </c>
      <c r="Z745" s="19">
        <f t="shared" si="198"/>
        <v>0</v>
      </c>
      <c r="AA745" s="25">
        <v>1503.37</v>
      </c>
      <c r="AB745" s="30">
        <f t="shared" si="199"/>
        <v>752000</v>
      </c>
      <c r="AC745" s="30">
        <f t="shared" si="195"/>
        <v>7.9787234042553185E-3</v>
      </c>
      <c r="AD745" s="31">
        <f t="shared" si="196"/>
        <v>1.1728723404255319</v>
      </c>
      <c r="AE745" s="31">
        <f t="shared" si="197"/>
        <v>1.1329787234042552</v>
      </c>
      <c r="AG745" s="30">
        <f t="shared" si="200"/>
        <v>2427000</v>
      </c>
      <c r="AH745" s="30">
        <f t="shared" si="206"/>
        <v>2.472187886279357E-3</v>
      </c>
      <c r="AI745" s="31">
        <f t="shared" si="207"/>
        <v>0.36341161928306548</v>
      </c>
      <c r="AJ745" s="31">
        <f t="shared" si="208"/>
        <v>0.35105067985166871</v>
      </c>
      <c r="AK745" s="30">
        <f>IF(W745="si",($S745*'COSTOS DE CREDITOS'!$C$27)/DATA!$G745,"")</f>
        <v>47.07631125553273</v>
      </c>
      <c r="AL745" s="90">
        <f>IF(W745="si",'COSTOS DE CREDITOS'!$C$35,"")</f>
        <v>20.421138461538462</v>
      </c>
      <c r="AM745" s="30">
        <f t="shared" si="201"/>
        <v>369.23076923076923</v>
      </c>
      <c r="AN745" s="30">
        <f t="shared" si="202"/>
        <v>0</v>
      </c>
      <c r="AO745" s="30">
        <f t="shared" si="203"/>
        <v>436.72821894784045</v>
      </c>
      <c r="AP745" s="30">
        <f t="shared" si="204"/>
        <v>1066.6417810521593</v>
      </c>
      <c r="AQ745" s="19">
        <f t="shared" si="205"/>
        <v>0.70950050955663568</v>
      </c>
    </row>
    <row r="746" spans="1:43" x14ac:dyDescent="0.2">
      <c r="A746" s="23" t="s">
        <v>5665</v>
      </c>
      <c r="B746" s="6" t="s">
        <v>5666</v>
      </c>
      <c r="C746" s="6" t="s">
        <v>5667</v>
      </c>
      <c r="D746" s="2">
        <v>147495</v>
      </c>
      <c r="E746" s="2">
        <v>147646</v>
      </c>
      <c r="F746" s="3" t="s">
        <v>999</v>
      </c>
      <c r="G746" s="2">
        <v>7</v>
      </c>
      <c r="H746" s="2">
        <v>147660</v>
      </c>
      <c r="I746" s="3" t="s">
        <v>1000</v>
      </c>
      <c r="J746" s="15">
        <v>45010</v>
      </c>
      <c r="K746" s="24">
        <v>1117513238</v>
      </c>
      <c r="L746" s="15">
        <v>45016</v>
      </c>
      <c r="M746" s="15">
        <v>45016</v>
      </c>
      <c r="N746" s="15"/>
      <c r="O746" s="26">
        <f>VLOOKUP(D746,quash!A$2:$I$7791,9,FALSE)</f>
        <v>4</v>
      </c>
      <c r="P746" s="7">
        <v>10000</v>
      </c>
      <c r="Q746" s="26">
        <v>110</v>
      </c>
      <c r="R746" s="19">
        <v>3.3220596517330399E-2</v>
      </c>
      <c r="S746" s="26">
        <v>16</v>
      </c>
      <c r="T746" s="7">
        <v>7000</v>
      </c>
      <c r="U746" s="2">
        <v>142</v>
      </c>
      <c r="V746" s="11">
        <v>1758.65</v>
      </c>
      <c r="W746" s="14" t="s">
        <v>5281</v>
      </c>
      <c r="X746" s="18">
        <v>1</v>
      </c>
      <c r="Y746" s="9">
        <v>7000</v>
      </c>
      <c r="Z746" s="19">
        <f t="shared" si="198"/>
        <v>0</v>
      </c>
      <c r="AA746" s="25">
        <v>1758.65</v>
      </c>
      <c r="AB746" s="30">
        <f t="shared" si="199"/>
        <v>225000</v>
      </c>
      <c r="AC746" s="30">
        <f t="shared" si="195"/>
        <v>3.111111111111111E-2</v>
      </c>
      <c r="AD746" s="31">
        <f t="shared" si="196"/>
        <v>3.4222222222222221</v>
      </c>
      <c r="AE746" s="31">
        <f t="shared" si="197"/>
        <v>4.4177777777777774</v>
      </c>
      <c r="AG746" s="30">
        <f t="shared" si="200"/>
        <v>927000</v>
      </c>
      <c r="AH746" s="30">
        <f t="shared" si="206"/>
        <v>7.551240560949299E-3</v>
      </c>
      <c r="AI746" s="31">
        <f t="shared" si="207"/>
        <v>0.83063646170442285</v>
      </c>
      <c r="AJ746" s="31">
        <f t="shared" si="208"/>
        <v>1.0722761596548005</v>
      </c>
      <c r="AK746" s="30">
        <f>IF(W746="si",($S746*'COSTOS DE CREDITOS'!$C$27)/DATA!$G746,"")</f>
        <v>47.07631125553273</v>
      </c>
      <c r="AL746" s="90">
        <f>IF(W746="si",'COSTOS DE CREDITOS'!$C$35,"")</f>
        <v>20.421138461538462</v>
      </c>
      <c r="AM746" s="30">
        <f t="shared" si="201"/>
        <v>430.76923076923077</v>
      </c>
      <c r="AN746" s="30">
        <f t="shared" si="202"/>
        <v>0</v>
      </c>
      <c r="AO746" s="30">
        <f t="shared" si="203"/>
        <v>498.26668048630199</v>
      </c>
      <c r="AP746" s="30">
        <f t="shared" si="204"/>
        <v>1260.3833195136981</v>
      </c>
      <c r="AQ746" s="19">
        <f t="shared" si="205"/>
        <v>0.71667660962311885</v>
      </c>
    </row>
    <row r="747" spans="1:43" x14ac:dyDescent="0.2">
      <c r="A747" s="23" t="s">
        <v>5665</v>
      </c>
      <c r="B747" s="6" t="s">
        <v>5685</v>
      </c>
      <c r="C747" s="6" t="s">
        <v>5680</v>
      </c>
      <c r="D747" s="2">
        <v>147887</v>
      </c>
      <c r="E747" s="2">
        <v>147851</v>
      </c>
      <c r="F747" s="3" t="s">
        <v>1001</v>
      </c>
      <c r="G747" s="2">
        <v>6</v>
      </c>
      <c r="H747" s="2">
        <v>147906</v>
      </c>
      <c r="I747" s="3" t="s">
        <v>1002</v>
      </c>
      <c r="J747" s="15">
        <v>45014</v>
      </c>
      <c r="K747" s="24">
        <v>1120001994</v>
      </c>
      <c r="L747" s="15">
        <v>45016</v>
      </c>
      <c r="M747" s="15">
        <v>45016</v>
      </c>
      <c r="N747" s="15"/>
      <c r="O747" s="26">
        <f>VLOOKUP(D747,quash!A$2:$I$7791,9,FALSE)</f>
        <v>1</v>
      </c>
      <c r="P747" s="7">
        <v>10000</v>
      </c>
      <c r="Q747" s="26">
        <v>110</v>
      </c>
      <c r="R747" s="19">
        <v>3.3741050530766099E-2</v>
      </c>
      <c r="S747" s="26">
        <v>16</v>
      </c>
      <c r="T747" s="7">
        <v>5000</v>
      </c>
      <c r="U747" s="2">
        <v>147</v>
      </c>
      <c r="V747" s="11">
        <v>1303.3399999999999</v>
      </c>
      <c r="W747" s="14" t="s">
        <v>5281</v>
      </c>
      <c r="X747" s="18">
        <v>1</v>
      </c>
      <c r="Y747" s="9">
        <v>5000</v>
      </c>
      <c r="Z747" s="19">
        <f t="shared" si="198"/>
        <v>0</v>
      </c>
      <c r="AA747" s="25">
        <v>1303.3399999999999</v>
      </c>
      <c r="AB747" s="30">
        <f t="shared" si="199"/>
        <v>752000</v>
      </c>
      <c r="AC747" s="30">
        <f t="shared" si="195"/>
        <v>6.648936170212766E-3</v>
      </c>
      <c r="AD747" s="31">
        <f t="shared" si="196"/>
        <v>0.7313829787234043</v>
      </c>
      <c r="AE747" s="31">
        <f t="shared" si="197"/>
        <v>0.97739361702127658</v>
      </c>
      <c r="AG747" s="30">
        <f t="shared" si="200"/>
        <v>2427000</v>
      </c>
      <c r="AH747" s="30">
        <f t="shared" si="206"/>
        <v>2.0601565718994645E-3</v>
      </c>
      <c r="AI747" s="31">
        <f t="shared" si="207"/>
        <v>0.2266172229089411</v>
      </c>
      <c r="AJ747" s="31">
        <f t="shared" si="208"/>
        <v>0.30284301606922126</v>
      </c>
      <c r="AK747" s="30">
        <f>IF(W747="si",($S747*'COSTOS DE CREDITOS'!$C$27)/DATA!$G747,"")</f>
        <v>54.922363131454851</v>
      </c>
      <c r="AL747" s="90">
        <f>IF(W747="si",'COSTOS DE CREDITOS'!$C$35,"")</f>
        <v>20.421138461538462</v>
      </c>
      <c r="AM747" s="30">
        <f t="shared" si="201"/>
        <v>307.69230769230774</v>
      </c>
      <c r="AN747" s="30">
        <f t="shared" si="202"/>
        <v>0</v>
      </c>
      <c r="AO747" s="30">
        <f t="shared" si="203"/>
        <v>383.03580928530107</v>
      </c>
      <c r="AP747" s="30">
        <f t="shared" si="204"/>
        <v>920.30419071469885</v>
      </c>
      <c r="AQ747" s="19">
        <f t="shared" si="205"/>
        <v>0.70611213552465124</v>
      </c>
    </row>
    <row r="748" spans="1:43" x14ac:dyDescent="0.2">
      <c r="A748" s="23" t="s">
        <v>5665</v>
      </c>
      <c r="B748" s="6" t="s">
        <v>5674</v>
      </c>
      <c r="C748" s="6" t="s">
        <v>5670</v>
      </c>
      <c r="D748" s="2">
        <v>145997</v>
      </c>
      <c r="E748" s="2">
        <v>147970</v>
      </c>
      <c r="F748" s="3" t="s">
        <v>1003</v>
      </c>
      <c r="G748" s="2">
        <v>7</v>
      </c>
      <c r="H748" s="2">
        <v>147978</v>
      </c>
      <c r="I748" s="3" t="s">
        <v>1004</v>
      </c>
      <c r="J748" s="15">
        <v>44995</v>
      </c>
      <c r="K748" s="24">
        <v>1108175241</v>
      </c>
      <c r="L748" s="15">
        <v>45016</v>
      </c>
      <c r="M748" s="15">
        <v>45016</v>
      </c>
      <c r="N748" s="15"/>
      <c r="O748" s="26">
        <f>VLOOKUP(D748,quash!A$2:$I$7791,9,FALSE)</f>
        <v>3</v>
      </c>
      <c r="P748" s="7">
        <v>10000</v>
      </c>
      <c r="Q748" s="26">
        <v>127</v>
      </c>
      <c r="R748" s="19">
        <v>5.24391097594855E-2</v>
      </c>
      <c r="S748" s="26">
        <v>16</v>
      </c>
      <c r="T748" s="7">
        <v>10000</v>
      </c>
      <c r="U748" s="2">
        <v>142</v>
      </c>
      <c r="V748" s="11">
        <v>2510.34</v>
      </c>
      <c r="W748" s="14" t="s">
        <v>5281</v>
      </c>
      <c r="X748" s="18">
        <v>1</v>
      </c>
      <c r="Y748" s="9">
        <v>10000</v>
      </c>
      <c r="Z748" s="19">
        <f t="shared" si="198"/>
        <v>0</v>
      </c>
      <c r="AA748" s="25">
        <v>2510.34</v>
      </c>
      <c r="AB748" s="30">
        <f t="shared" si="199"/>
        <v>159000</v>
      </c>
      <c r="AC748" s="30">
        <f t="shared" si="195"/>
        <v>6.2893081761006289E-2</v>
      </c>
      <c r="AD748" s="31">
        <f t="shared" si="196"/>
        <v>7.9874213836477983</v>
      </c>
      <c r="AE748" s="31">
        <f t="shared" si="197"/>
        <v>8.9308176100628938</v>
      </c>
      <c r="AG748" s="30">
        <f t="shared" si="200"/>
        <v>778000</v>
      </c>
      <c r="AH748" s="30">
        <f t="shared" si="206"/>
        <v>1.2853470437017995E-2</v>
      </c>
      <c r="AI748" s="31">
        <f t="shared" si="207"/>
        <v>1.6323907455012854</v>
      </c>
      <c r="AJ748" s="31">
        <f t="shared" si="208"/>
        <v>1.8251928020565553</v>
      </c>
      <c r="AK748" s="30">
        <f>IF(W748="si",($S748*'COSTOS DE CREDITOS'!$C$27)/DATA!$G748,"")</f>
        <v>47.07631125553273</v>
      </c>
      <c r="AL748" s="90">
        <f>IF(W748="si",'COSTOS DE CREDITOS'!$C$35,"")</f>
        <v>20.421138461538462</v>
      </c>
      <c r="AM748" s="30">
        <f t="shared" si="201"/>
        <v>615.38461538461547</v>
      </c>
      <c r="AN748" s="30">
        <f t="shared" si="202"/>
        <v>0</v>
      </c>
      <c r="AO748" s="30">
        <f t="shared" si="203"/>
        <v>682.88206510168663</v>
      </c>
      <c r="AP748" s="30">
        <f t="shared" si="204"/>
        <v>1827.4579348983134</v>
      </c>
      <c r="AQ748" s="19">
        <f t="shared" si="205"/>
        <v>0.72797228060673591</v>
      </c>
    </row>
    <row r="749" spans="1:43" x14ac:dyDescent="0.2">
      <c r="A749" s="23" t="s">
        <v>5665</v>
      </c>
      <c r="B749" s="6" t="s">
        <v>5671</v>
      </c>
      <c r="C749" s="6" t="s">
        <v>5670</v>
      </c>
      <c r="D749" s="2">
        <v>147270</v>
      </c>
      <c r="E749" s="2">
        <v>148039</v>
      </c>
      <c r="F749" s="3" t="s">
        <v>966</v>
      </c>
      <c r="G749" s="2">
        <v>7</v>
      </c>
      <c r="H749" s="2">
        <v>148040</v>
      </c>
      <c r="I749" s="3" t="s">
        <v>1005</v>
      </c>
      <c r="J749" s="15">
        <v>45008</v>
      </c>
      <c r="K749" s="24">
        <v>1116270987</v>
      </c>
      <c r="L749" s="15">
        <v>45016</v>
      </c>
      <c r="M749" s="15">
        <v>45016</v>
      </c>
      <c r="N749" s="15"/>
      <c r="O749" s="26">
        <f>VLOOKUP(D749,quash!A$2:$I$7791,9,FALSE)</f>
        <v>1</v>
      </c>
      <c r="P749" s="7">
        <v>10000</v>
      </c>
      <c r="Q749" s="26">
        <v>147</v>
      </c>
      <c r="R749" s="19">
        <v>7.9000519063170294E-2</v>
      </c>
      <c r="S749" s="26">
        <v>16</v>
      </c>
      <c r="T749" s="7">
        <v>6000</v>
      </c>
      <c r="U749" s="2">
        <v>142</v>
      </c>
      <c r="V749" s="11">
        <v>1503.37</v>
      </c>
      <c r="W749" s="14" t="s">
        <v>5281</v>
      </c>
      <c r="X749" s="18">
        <v>1</v>
      </c>
      <c r="Y749" s="9">
        <v>6000</v>
      </c>
      <c r="Z749" s="19">
        <f t="shared" si="198"/>
        <v>0</v>
      </c>
      <c r="AA749" s="25">
        <v>1503.37</v>
      </c>
      <c r="AB749" s="30">
        <f t="shared" si="199"/>
        <v>752000</v>
      </c>
      <c r="AC749" s="30">
        <f t="shared" si="195"/>
        <v>7.9787234042553185E-3</v>
      </c>
      <c r="AD749" s="31">
        <f t="shared" si="196"/>
        <v>1.1728723404255319</v>
      </c>
      <c r="AE749" s="31">
        <f t="shared" si="197"/>
        <v>1.1329787234042552</v>
      </c>
      <c r="AG749" s="30">
        <f t="shared" si="200"/>
        <v>2427000</v>
      </c>
      <c r="AH749" s="30">
        <f t="shared" si="206"/>
        <v>2.472187886279357E-3</v>
      </c>
      <c r="AI749" s="31">
        <f t="shared" si="207"/>
        <v>0.36341161928306548</v>
      </c>
      <c r="AJ749" s="31">
        <f t="shared" si="208"/>
        <v>0.35105067985166871</v>
      </c>
      <c r="AK749" s="30">
        <f>IF(W749="si",($S749*'COSTOS DE CREDITOS'!$C$27)/DATA!$G749,"")</f>
        <v>47.07631125553273</v>
      </c>
      <c r="AL749" s="90">
        <f>IF(W749="si",'COSTOS DE CREDITOS'!$C$35,"")</f>
        <v>20.421138461538462</v>
      </c>
      <c r="AM749" s="30">
        <f t="shared" si="201"/>
        <v>369.23076923076923</v>
      </c>
      <c r="AN749" s="30">
        <f t="shared" si="202"/>
        <v>0</v>
      </c>
      <c r="AO749" s="30">
        <f t="shared" si="203"/>
        <v>436.72821894784045</v>
      </c>
      <c r="AP749" s="30">
        <f t="shared" si="204"/>
        <v>1066.6417810521593</v>
      </c>
      <c r="AQ749" s="19">
        <f t="shared" si="205"/>
        <v>0.70950050955663568</v>
      </c>
    </row>
    <row r="750" spans="1:43" x14ac:dyDescent="0.2">
      <c r="A750" s="23" t="s">
        <v>5665</v>
      </c>
      <c r="B750" s="6" t="s">
        <v>5671</v>
      </c>
      <c r="C750" s="6" t="s">
        <v>5670</v>
      </c>
      <c r="D750" s="2">
        <v>147092</v>
      </c>
      <c r="E750" s="2">
        <v>148039</v>
      </c>
      <c r="F750" s="3" t="s">
        <v>966</v>
      </c>
      <c r="G750" s="2">
        <v>7</v>
      </c>
      <c r="H750" s="2">
        <v>148041</v>
      </c>
      <c r="I750" s="3" t="s">
        <v>1006</v>
      </c>
      <c r="J750" s="15">
        <v>45007</v>
      </c>
      <c r="K750" s="24">
        <v>1115035865</v>
      </c>
      <c r="L750" s="15">
        <v>45016</v>
      </c>
      <c r="M750" s="15">
        <v>45016</v>
      </c>
      <c r="N750" s="15"/>
      <c r="O750" s="26">
        <f>VLOOKUP(D750,quash!A$2:$I$7791,9,FALSE)</f>
        <v>1</v>
      </c>
      <c r="P750" s="7">
        <v>9000</v>
      </c>
      <c r="Q750" s="26">
        <v>139</v>
      </c>
      <c r="R750" s="19">
        <v>6.0873316274495971E-2</v>
      </c>
      <c r="S750" s="26">
        <v>16</v>
      </c>
      <c r="T750" s="7">
        <v>6000</v>
      </c>
      <c r="U750" s="2">
        <v>142</v>
      </c>
      <c r="V750" s="11">
        <v>1503.37</v>
      </c>
      <c r="W750" s="14" t="s">
        <v>5281</v>
      </c>
      <c r="X750" s="18">
        <v>1</v>
      </c>
      <c r="Y750" s="9">
        <v>6000</v>
      </c>
      <c r="Z750" s="19">
        <f t="shared" si="198"/>
        <v>0</v>
      </c>
      <c r="AA750" s="25">
        <v>1503.37</v>
      </c>
      <c r="AB750" s="30">
        <f t="shared" si="199"/>
        <v>752000</v>
      </c>
      <c r="AC750" s="30">
        <f t="shared" si="195"/>
        <v>7.9787234042553185E-3</v>
      </c>
      <c r="AD750" s="31">
        <f t="shared" si="196"/>
        <v>1.1090425531914894</v>
      </c>
      <c r="AE750" s="31">
        <f t="shared" si="197"/>
        <v>1.1329787234042552</v>
      </c>
      <c r="AG750" s="30">
        <f t="shared" si="200"/>
        <v>2427000</v>
      </c>
      <c r="AH750" s="30">
        <f t="shared" si="206"/>
        <v>2.472187886279357E-3</v>
      </c>
      <c r="AI750" s="31">
        <f t="shared" si="207"/>
        <v>0.34363411619283063</v>
      </c>
      <c r="AJ750" s="31">
        <f t="shared" si="208"/>
        <v>0.35105067985166871</v>
      </c>
      <c r="AK750" s="30">
        <f>IF(W750="si",($S750*'COSTOS DE CREDITOS'!$C$27)/DATA!$G750,"")</f>
        <v>47.07631125553273</v>
      </c>
      <c r="AL750" s="90">
        <f>IF(W750="si",'COSTOS DE CREDITOS'!$C$35,"")</f>
        <v>20.421138461538462</v>
      </c>
      <c r="AM750" s="30">
        <f t="shared" si="201"/>
        <v>369.23076923076923</v>
      </c>
      <c r="AN750" s="30">
        <f t="shared" si="202"/>
        <v>0</v>
      </c>
      <c r="AO750" s="30">
        <f t="shared" si="203"/>
        <v>436.72821894784045</v>
      </c>
      <c r="AP750" s="30">
        <f t="shared" si="204"/>
        <v>1066.6417810521593</v>
      </c>
      <c r="AQ750" s="19">
        <f t="shared" si="205"/>
        <v>0.70950050955663568</v>
      </c>
    </row>
    <row r="751" spans="1:43" x14ac:dyDescent="0.2">
      <c r="A751" s="23" t="s">
        <v>5665</v>
      </c>
      <c r="B751" s="6" t="s">
        <v>5671</v>
      </c>
      <c r="C751" s="6" t="s">
        <v>5670</v>
      </c>
      <c r="D751" s="2">
        <v>147080</v>
      </c>
      <c r="E751" s="2">
        <v>148039</v>
      </c>
      <c r="F751" s="3" t="s">
        <v>966</v>
      </c>
      <c r="G751" s="2">
        <v>7</v>
      </c>
      <c r="H751" s="2">
        <v>148042</v>
      </c>
      <c r="I751" s="3" t="s">
        <v>1007</v>
      </c>
      <c r="J751" s="15">
        <v>45007</v>
      </c>
      <c r="K751" s="24">
        <v>1115029754</v>
      </c>
      <c r="L751" s="15">
        <v>45016</v>
      </c>
      <c r="M751" s="15">
        <v>45016</v>
      </c>
      <c r="N751" s="15"/>
      <c r="O751" s="26">
        <f>VLOOKUP(D751,quash!A$2:$I$7791,9,FALSE)</f>
        <v>1</v>
      </c>
      <c r="P751" s="7">
        <v>9000</v>
      </c>
      <c r="Q751" s="26">
        <v>139</v>
      </c>
      <c r="R751" s="19">
        <v>6.0873316274495971E-2</v>
      </c>
      <c r="S751" s="26">
        <v>16</v>
      </c>
      <c r="T751" s="7">
        <v>6000</v>
      </c>
      <c r="U751" s="2">
        <v>142</v>
      </c>
      <c r="V751" s="11">
        <v>1503.37</v>
      </c>
      <c r="W751" s="14" t="s">
        <v>5281</v>
      </c>
      <c r="X751" s="18">
        <v>1</v>
      </c>
      <c r="Y751" s="9">
        <v>6000</v>
      </c>
      <c r="Z751" s="19">
        <f t="shared" si="198"/>
        <v>0</v>
      </c>
      <c r="AA751" s="25">
        <v>1503.37</v>
      </c>
      <c r="AB751" s="30">
        <f t="shared" si="199"/>
        <v>752000</v>
      </c>
      <c r="AC751" s="30">
        <f t="shared" si="195"/>
        <v>7.9787234042553185E-3</v>
      </c>
      <c r="AD751" s="31">
        <f t="shared" si="196"/>
        <v>1.1090425531914894</v>
      </c>
      <c r="AE751" s="31">
        <f t="shared" si="197"/>
        <v>1.1329787234042552</v>
      </c>
      <c r="AG751" s="30">
        <f t="shared" si="200"/>
        <v>2427000</v>
      </c>
      <c r="AH751" s="30">
        <f t="shared" si="206"/>
        <v>2.472187886279357E-3</v>
      </c>
      <c r="AI751" s="31">
        <f t="shared" si="207"/>
        <v>0.34363411619283063</v>
      </c>
      <c r="AJ751" s="31">
        <f t="shared" si="208"/>
        <v>0.35105067985166871</v>
      </c>
      <c r="AK751" s="30">
        <f>IF(W751="si",($S751*'COSTOS DE CREDITOS'!$C$27)/DATA!$G751,"")</f>
        <v>47.07631125553273</v>
      </c>
      <c r="AL751" s="90">
        <f>IF(W751="si",'COSTOS DE CREDITOS'!$C$35,"")</f>
        <v>20.421138461538462</v>
      </c>
      <c r="AM751" s="30">
        <f t="shared" si="201"/>
        <v>369.23076923076923</v>
      </c>
      <c r="AN751" s="30">
        <f t="shared" si="202"/>
        <v>0</v>
      </c>
      <c r="AO751" s="30">
        <f t="shared" si="203"/>
        <v>436.72821894784045</v>
      </c>
      <c r="AP751" s="30">
        <f t="shared" si="204"/>
        <v>1066.6417810521593</v>
      </c>
      <c r="AQ751" s="19">
        <f t="shared" si="205"/>
        <v>0.70950050955663568</v>
      </c>
    </row>
    <row r="752" spans="1:43" x14ac:dyDescent="0.2">
      <c r="A752" s="23" t="s">
        <v>5665</v>
      </c>
      <c r="B752" s="6" t="s">
        <v>5676</v>
      </c>
      <c r="C752" s="6" t="s">
        <v>5670</v>
      </c>
      <c r="D752" s="2">
        <v>147925</v>
      </c>
      <c r="E752" s="2">
        <v>148090</v>
      </c>
      <c r="F752" s="3" t="s">
        <v>1008</v>
      </c>
      <c r="G752" s="2">
        <v>7</v>
      </c>
      <c r="H752" s="2">
        <v>148097</v>
      </c>
      <c r="I752" s="3" t="s">
        <v>1009</v>
      </c>
      <c r="J752" s="15">
        <v>45014</v>
      </c>
      <c r="K752" s="24">
        <v>1120180072</v>
      </c>
      <c r="L752" s="15">
        <v>45016</v>
      </c>
      <c r="M752" s="15">
        <v>45016</v>
      </c>
      <c r="N752" s="15"/>
      <c r="O752" s="26">
        <f>VLOOKUP(D752,quash!A$2:$I$7791,9,FALSE)</f>
        <v>3</v>
      </c>
      <c r="P752" s="7">
        <v>9000</v>
      </c>
      <c r="Q752" s="26">
        <v>147</v>
      </c>
      <c r="R752" s="19">
        <v>8.2327407078389259E-2</v>
      </c>
      <c r="S752" s="93">
        <v>26</v>
      </c>
      <c r="T752" s="7">
        <v>8000</v>
      </c>
      <c r="U752" s="2">
        <v>142</v>
      </c>
      <c r="V752" s="11">
        <v>2013.74</v>
      </c>
      <c r="W752" s="14" t="s">
        <v>5281</v>
      </c>
      <c r="X752" s="18">
        <v>0.73088411901484962</v>
      </c>
      <c r="Y752" s="9">
        <v>5847.0729521187968</v>
      </c>
      <c r="Z752" s="19">
        <f t="shared" si="198"/>
        <v>-0.26911588098515038</v>
      </c>
      <c r="AA752" s="25">
        <v>1471.8105858249633</v>
      </c>
      <c r="AB752" s="30">
        <f t="shared" si="199"/>
        <v>159000</v>
      </c>
      <c r="AC752" s="30">
        <f t="shared" si="195"/>
        <v>5.0314465408805034E-2</v>
      </c>
      <c r="AD752" s="31">
        <f t="shared" si="196"/>
        <v>7.3962264150943398</v>
      </c>
      <c r="AE752" s="31">
        <f t="shared" si="197"/>
        <v>7.1446540880503147</v>
      </c>
      <c r="AG752" s="30">
        <f t="shared" si="200"/>
        <v>778000</v>
      </c>
      <c r="AH752" s="30">
        <f t="shared" si="206"/>
        <v>1.0282776349614395E-2</v>
      </c>
      <c r="AI752" s="31">
        <f t="shared" si="207"/>
        <v>1.511568123393316</v>
      </c>
      <c r="AJ752" s="31">
        <f t="shared" si="208"/>
        <v>1.4601542416452442</v>
      </c>
      <c r="AK752" s="30">
        <f>IF(W752="si",($S752*'COSTOS DE CREDITOS'!$C$27)/DATA!$G752,"")</f>
        <v>76.499005790240673</v>
      </c>
      <c r="AL752" s="90">
        <f>IF(W752="si",'COSTOS DE CREDITOS'!$C$35,"")</f>
        <v>20.421138461538462</v>
      </c>
      <c r="AM752" s="30">
        <f t="shared" si="201"/>
        <v>800</v>
      </c>
      <c r="AN752" s="30">
        <f t="shared" si="202"/>
        <v>2152.9270478812032</v>
      </c>
      <c r="AO752" s="30">
        <f t="shared" si="203"/>
        <v>3049.8471921329824</v>
      </c>
      <c r="AP752" s="30">
        <f t="shared" si="204"/>
        <v>-1578.0366063080191</v>
      </c>
      <c r="AQ752" s="19">
        <f t="shared" si="205"/>
        <v>-1.072173703264619</v>
      </c>
    </row>
    <row r="753" spans="1:43" x14ac:dyDescent="0.2">
      <c r="A753" s="23" t="s">
        <v>5665</v>
      </c>
      <c r="B753" s="6" t="s">
        <v>5676</v>
      </c>
      <c r="C753" s="6" t="s">
        <v>5670</v>
      </c>
      <c r="D753" s="2">
        <v>147940</v>
      </c>
      <c r="E753" s="2">
        <v>148090</v>
      </c>
      <c r="F753" s="3" t="s">
        <v>1008</v>
      </c>
      <c r="G753" s="2">
        <v>7</v>
      </c>
      <c r="H753" s="2">
        <v>148098</v>
      </c>
      <c r="I753" s="3" t="s">
        <v>1010</v>
      </c>
      <c r="J753" s="15">
        <v>45014</v>
      </c>
      <c r="K753" s="24">
        <v>1120193762</v>
      </c>
      <c r="L753" s="15">
        <v>45016</v>
      </c>
      <c r="M753" s="15">
        <v>45016</v>
      </c>
      <c r="N753" s="15"/>
      <c r="O753" s="26">
        <f>VLOOKUP(D753,quash!A$2:$I$7791,9,FALSE)</f>
        <v>1</v>
      </c>
      <c r="P753" s="7">
        <v>9000</v>
      </c>
      <c r="Q753" s="26">
        <v>147</v>
      </c>
      <c r="R753" s="19">
        <v>7.9000519063170294E-2</v>
      </c>
      <c r="S753" s="93">
        <v>26</v>
      </c>
      <c r="T753" s="7">
        <v>9000</v>
      </c>
      <c r="U753" s="2">
        <v>142</v>
      </c>
      <c r="V753" s="11">
        <v>2255.2800000000002</v>
      </c>
      <c r="W753" s="14" t="s">
        <v>5281</v>
      </c>
      <c r="X753" s="18">
        <v>0.73088411901484962</v>
      </c>
      <c r="Y753" s="9">
        <v>6577.9570711336464</v>
      </c>
      <c r="Z753" s="19">
        <f t="shared" si="198"/>
        <v>-0.26911588098515038</v>
      </c>
      <c r="AA753" s="25">
        <v>1648.3483359318102</v>
      </c>
      <c r="AB753" s="30">
        <f t="shared" si="199"/>
        <v>752000</v>
      </c>
      <c r="AC753" s="30">
        <f t="shared" si="195"/>
        <v>1.1968085106382979E-2</v>
      </c>
      <c r="AD753" s="31">
        <f t="shared" si="196"/>
        <v>1.759308510638298</v>
      </c>
      <c r="AE753" s="31">
        <f t="shared" si="197"/>
        <v>1.699468085106383</v>
      </c>
      <c r="AG753" s="30">
        <f t="shared" si="200"/>
        <v>2427000</v>
      </c>
      <c r="AH753" s="30">
        <f t="shared" si="206"/>
        <v>3.708281829419036E-3</v>
      </c>
      <c r="AI753" s="31">
        <f t="shared" si="207"/>
        <v>0.54511742892459825</v>
      </c>
      <c r="AJ753" s="31">
        <f t="shared" si="208"/>
        <v>0.52657601977750312</v>
      </c>
      <c r="AK753" s="30">
        <f>IF(W753="si",($S753*'COSTOS DE CREDITOS'!$C$27)/DATA!$G753,"")</f>
        <v>76.499005790240673</v>
      </c>
      <c r="AL753" s="90">
        <f>IF(W753="si",'COSTOS DE CREDITOS'!$C$35,"")</f>
        <v>20.421138461538462</v>
      </c>
      <c r="AM753" s="30">
        <f t="shared" si="201"/>
        <v>900</v>
      </c>
      <c r="AN753" s="30">
        <f t="shared" si="202"/>
        <v>2422.0429288663536</v>
      </c>
      <c r="AO753" s="30">
        <f t="shared" si="203"/>
        <v>3418.9630731181328</v>
      </c>
      <c r="AP753" s="30">
        <f t="shared" si="204"/>
        <v>-1770.6147371863226</v>
      </c>
      <c r="AQ753" s="19">
        <f t="shared" si="205"/>
        <v>-1.07417509915184</v>
      </c>
    </row>
    <row r="754" spans="1:43" x14ac:dyDescent="0.2">
      <c r="A754" s="23" t="s">
        <v>5665</v>
      </c>
      <c r="B754" s="6" t="s">
        <v>5676</v>
      </c>
      <c r="C754" s="6" t="s">
        <v>5670</v>
      </c>
      <c r="D754" s="2">
        <v>147432</v>
      </c>
      <c r="E754" s="2">
        <v>148090</v>
      </c>
      <c r="F754" s="3" t="s">
        <v>1008</v>
      </c>
      <c r="G754" s="2">
        <v>7</v>
      </c>
      <c r="H754" s="2">
        <v>148099</v>
      </c>
      <c r="I754" s="3" t="s">
        <v>1011</v>
      </c>
      <c r="J754" s="15">
        <v>45009</v>
      </c>
      <c r="K754" s="24">
        <v>1117109719</v>
      </c>
      <c r="L754" s="15">
        <v>45016</v>
      </c>
      <c r="M754" s="15">
        <v>45016</v>
      </c>
      <c r="N754" s="15"/>
      <c r="O754" s="26">
        <f>VLOOKUP(D754,quash!A$2:$I$7791,9,FALSE)</f>
        <v>1</v>
      </c>
      <c r="P754" s="7">
        <v>9000</v>
      </c>
      <c r="Q754" s="26">
        <v>147</v>
      </c>
      <c r="R754" s="19">
        <v>8.456731836388684E-2</v>
      </c>
      <c r="S754" s="93">
        <v>26</v>
      </c>
      <c r="T754" s="7">
        <v>7000</v>
      </c>
      <c r="U754" s="2">
        <v>142</v>
      </c>
      <c r="V754" s="11">
        <v>1758.65</v>
      </c>
      <c r="W754" s="14" t="s">
        <v>5281</v>
      </c>
      <c r="X754" s="18">
        <v>0.73088411901484962</v>
      </c>
      <c r="Y754" s="9">
        <v>5116.1888331039472</v>
      </c>
      <c r="Z754" s="19">
        <f t="shared" si="198"/>
        <v>-0.26911588098515038</v>
      </c>
      <c r="AA754" s="25">
        <v>1285.3693559054655</v>
      </c>
      <c r="AB754" s="30">
        <f t="shared" si="199"/>
        <v>752000</v>
      </c>
      <c r="AC754" s="30">
        <f t="shared" si="195"/>
        <v>9.3085106382978719E-3</v>
      </c>
      <c r="AD754" s="31">
        <f t="shared" si="196"/>
        <v>1.3683510638297871</v>
      </c>
      <c r="AE754" s="31">
        <f t="shared" si="197"/>
        <v>1.3218085106382977</v>
      </c>
      <c r="AG754" s="30">
        <f t="shared" si="200"/>
        <v>2427000</v>
      </c>
      <c r="AH754" s="30">
        <f t="shared" si="206"/>
        <v>2.88421920065925E-3</v>
      </c>
      <c r="AI754" s="31">
        <f t="shared" si="207"/>
        <v>0.42398022249690975</v>
      </c>
      <c r="AJ754" s="31">
        <f t="shared" si="208"/>
        <v>0.40955912649361348</v>
      </c>
      <c r="AK754" s="30">
        <f>IF(W754="si",($S754*'COSTOS DE CREDITOS'!$C$27)/DATA!$G754,"")</f>
        <v>76.499005790240673</v>
      </c>
      <c r="AL754" s="90">
        <f>IF(W754="si",'COSTOS DE CREDITOS'!$C$35,"")</f>
        <v>20.421138461538462</v>
      </c>
      <c r="AM754" s="30">
        <f t="shared" si="201"/>
        <v>700</v>
      </c>
      <c r="AN754" s="30">
        <f t="shared" si="202"/>
        <v>1883.8111668960528</v>
      </c>
      <c r="AO754" s="30">
        <f t="shared" si="203"/>
        <v>2680.731311147832</v>
      </c>
      <c r="AP754" s="30">
        <f t="shared" si="204"/>
        <v>-1395.3619552423665</v>
      </c>
      <c r="AQ754" s="19">
        <f t="shared" si="205"/>
        <v>-1.0855727568356552</v>
      </c>
    </row>
    <row r="755" spans="1:43" x14ac:dyDescent="0.2">
      <c r="A755" s="23" t="s">
        <v>5665</v>
      </c>
      <c r="B755" s="6" t="s">
        <v>5676</v>
      </c>
      <c r="C755" s="6" t="s">
        <v>5670</v>
      </c>
      <c r="D755" s="2">
        <v>147344</v>
      </c>
      <c r="E755" s="2">
        <v>148090</v>
      </c>
      <c r="F755" s="3" t="s">
        <v>1008</v>
      </c>
      <c r="G755" s="2">
        <v>7</v>
      </c>
      <c r="H755" s="2">
        <v>148100</v>
      </c>
      <c r="I755" s="3" t="s">
        <v>1012</v>
      </c>
      <c r="J755" s="15">
        <v>45009</v>
      </c>
      <c r="K755" s="24">
        <v>1116860865</v>
      </c>
      <c r="L755" s="15">
        <v>45016</v>
      </c>
      <c r="M755" s="15">
        <v>45016</v>
      </c>
      <c r="N755" s="15"/>
      <c r="O755" s="26">
        <f>VLOOKUP(D755,quash!A$2:$I$7791,9,FALSE)</f>
        <v>1</v>
      </c>
      <c r="P755" s="7">
        <v>9000</v>
      </c>
      <c r="Q755" s="26">
        <v>147</v>
      </c>
      <c r="R755" s="19">
        <v>8.456731836388684E-2</v>
      </c>
      <c r="S755" s="93">
        <v>26</v>
      </c>
      <c r="T755" s="7">
        <v>7000</v>
      </c>
      <c r="U755" s="2">
        <v>142</v>
      </c>
      <c r="V755" s="11">
        <v>1758.65</v>
      </c>
      <c r="W755" s="14" t="s">
        <v>5281</v>
      </c>
      <c r="X755" s="18">
        <v>0.73088411901484962</v>
      </c>
      <c r="Y755" s="9">
        <v>5116.1888331039472</v>
      </c>
      <c r="Z755" s="19">
        <f t="shared" si="198"/>
        <v>-0.26911588098515038</v>
      </c>
      <c r="AA755" s="25">
        <v>1285.3693559054655</v>
      </c>
      <c r="AB755" s="30">
        <f t="shared" si="199"/>
        <v>752000</v>
      </c>
      <c r="AC755" s="30">
        <f t="shared" si="195"/>
        <v>9.3085106382978719E-3</v>
      </c>
      <c r="AD755" s="31">
        <f t="shared" si="196"/>
        <v>1.3683510638297871</v>
      </c>
      <c r="AE755" s="31">
        <f t="shared" si="197"/>
        <v>1.3218085106382977</v>
      </c>
      <c r="AG755" s="30">
        <f t="shared" si="200"/>
        <v>2427000</v>
      </c>
      <c r="AH755" s="30">
        <f t="shared" si="206"/>
        <v>2.88421920065925E-3</v>
      </c>
      <c r="AI755" s="31">
        <f t="shared" si="207"/>
        <v>0.42398022249690975</v>
      </c>
      <c r="AJ755" s="31">
        <f t="shared" si="208"/>
        <v>0.40955912649361348</v>
      </c>
      <c r="AK755" s="30">
        <f>IF(W755="si",($S755*'COSTOS DE CREDITOS'!$C$27)/DATA!$G755,"")</f>
        <v>76.499005790240673</v>
      </c>
      <c r="AL755" s="90">
        <f>IF(W755="si",'COSTOS DE CREDITOS'!$C$35,"")</f>
        <v>20.421138461538462</v>
      </c>
      <c r="AM755" s="30">
        <f t="shared" si="201"/>
        <v>700</v>
      </c>
      <c r="AN755" s="30">
        <f t="shared" si="202"/>
        <v>1883.8111668960528</v>
      </c>
      <c r="AO755" s="30">
        <f t="shared" si="203"/>
        <v>2680.731311147832</v>
      </c>
      <c r="AP755" s="30">
        <f t="shared" si="204"/>
        <v>-1395.3619552423665</v>
      </c>
      <c r="AQ755" s="19">
        <f t="shared" si="205"/>
        <v>-1.0855727568356552</v>
      </c>
    </row>
    <row r="756" spans="1:43" x14ac:dyDescent="0.2">
      <c r="A756" s="23" t="s">
        <v>5665</v>
      </c>
      <c r="B756" s="6" t="s">
        <v>5676</v>
      </c>
      <c r="C756" s="6" t="s">
        <v>5670</v>
      </c>
      <c r="D756" s="2">
        <v>147578</v>
      </c>
      <c r="E756" s="2">
        <v>148108</v>
      </c>
      <c r="F756" s="3" t="s">
        <v>970</v>
      </c>
      <c r="G756" s="2">
        <v>7</v>
      </c>
      <c r="H756" s="2">
        <v>148110</v>
      </c>
      <c r="I756" s="3" t="s">
        <v>1013</v>
      </c>
      <c r="J756" s="15">
        <v>45012</v>
      </c>
      <c r="K756" s="24">
        <v>1118448742</v>
      </c>
      <c r="L756" s="15">
        <v>45016</v>
      </c>
      <c r="M756" s="15">
        <v>45016</v>
      </c>
      <c r="N756" s="15"/>
      <c r="O756" s="26">
        <f>VLOOKUP(D756,quash!A$2:$I$7791,9,FALSE)</f>
        <v>2</v>
      </c>
      <c r="P756" s="7">
        <v>5000</v>
      </c>
      <c r="Q756" s="26">
        <v>147</v>
      </c>
      <c r="R756" s="19">
        <v>0.11226939921536</v>
      </c>
      <c r="S756" s="26">
        <v>16</v>
      </c>
      <c r="T756" s="7">
        <v>6000</v>
      </c>
      <c r="U756" s="2">
        <v>142</v>
      </c>
      <c r="V756" s="11">
        <v>1503.37</v>
      </c>
      <c r="W756" s="14" t="s">
        <v>5281</v>
      </c>
      <c r="X756" s="18">
        <v>1</v>
      </c>
      <c r="Y756" s="9">
        <v>6000</v>
      </c>
      <c r="Z756" s="19">
        <f t="shared" si="198"/>
        <v>0</v>
      </c>
      <c r="AA756" s="25">
        <v>1503.37</v>
      </c>
      <c r="AB756" s="30">
        <f t="shared" si="199"/>
        <v>529000</v>
      </c>
      <c r="AC756" s="30">
        <f t="shared" si="195"/>
        <v>1.1342155009451797E-2</v>
      </c>
      <c r="AD756" s="31">
        <f t="shared" si="196"/>
        <v>1.6672967863894141</v>
      </c>
      <c r="AE756" s="31">
        <f t="shared" si="197"/>
        <v>1.6105860113421551</v>
      </c>
      <c r="AG756" s="30">
        <f t="shared" si="200"/>
        <v>1695000</v>
      </c>
      <c r="AH756" s="30">
        <f t="shared" si="206"/>
        <v>3.5398230088495575E-3</v>
      </c>
      <c r="AI756" s="31">
        <f t="shared" si="207"/>
        <v>0.52035398230088492</v>
      </c>
      <c r="AJ756" s="31">
        <f t="shared" si="208"/>
        <v>0.50265486725663711</v>
      </c>
      <c r="AK756" s="30">
        <f>IF(W756="si",($S756*'COSTOS DE CREDITOS'!$C$27)/DATA!$G756,"")</f>
        <v>47.07631125553273</v>
      </c>
      <c r="AL756" s="90">
        <f>IF(W756="si",'COSTOS DE CREDITOS'!$C$35,"")</f>
        <v>20.421138461538462</v>
      </c>
      <c r="AM756" s="30">
        <f t="shared" si="201"/>
        <v>369.23076923076923</v>
      </c>
      <c r="AN756" s="30">
        <f t="shared" si="202"/>
        <v>0</v>
      </c>
      <c r="AO756" s="30">
        <f t="shared" si="203"/>
        <v>436.72821894784045</v>
      </c>
      <c r="AP756" s="30">
        <f t="shared" si="204"/>
        <v>1066.6417810521593</v>
      </c>
      <c r="AQ756" s="19">
        <f t="shared" si="205"/>
        <v>0.70950050955663568</v>
      </c>
    </row>
    <row r="757" spans="1:43" x14ac:dyDescent="0.2">
      <c r="A757" s="23" t="s">
        <v>5665</v>
      </c>
      <c r="B757" s="6" t="s">
        <v>5676</v>
      </c>
      <c r="C757" s="6" t="s">
        <v>5670</v>
      </c>
      <c r="D757" s="2">
        <v>147559</v>
      </c>
      <c r="E757" s="2">
        <v>148108</v>
      </c>
      <c r="F757" s="3" t="s">
        <v>970</v>
      </c>
      <c r="G757" s="2">
        <v>7</v>
      </c>
      <c r="H757" s="2">
        <v>148111</v>
      </c>
      <c r="I757" s="3" t="s">
        <v>1014</v>
      </c>
      <c r="J757" s="15">
        <v>45012</v>
      </c>
      <c r="K757" s="24">
        <v>1118397399</v>
      </c>
      <c r="L757" s="15">
        <v>45016</v>
      </c>
      <c r="M757" s="15">
        <v>45016</v>
      </c>
      <c r="N757" s="15"/>
      <c r="O757" s="26">
        <f>VLOOKUP(D757,quash!A$2:$I$7791,9,FALSE)</f>
        <v>2</v>
      </c>
      <c r="P757" s="7">
        <v>10000</v>
      </c>
      <c r="Q757" s="26">
        <v>127</v>
      </c>
      <c r="R757" s="19">
        <v>5.24391097594855E-2</v>
      </c>
      <c r="S757" s="26">
        <v>16</v>
      </c>
      <c r="T757" s="7">
        <v>7000</v>
      </c>
      <c r="U757" s="2">
        <v>142</v>
      </c>
      <c r="V757" s="11">
        <v>1758.65</v>
      </c>
      <c r="W757" s="14" t="s">
        <v>5281</v>
      </c>
      <c r="X757" s="18">
        <v>1</v>
      </c>
      <c r="Y757" s="9">
        <v>7000</v>
      </c>
      <c r="Z757" s="19">
        <f t="shared" si="198"/>
        <v>0</v>
      </c>
      <c r="AA757" s="25">
        <v>1758.65</v>
      </c>
      <c r="AB757" s="30">
        <f t="shared" si="199"/>
        <v>529000</v>
      </c>
      <c r="AC757" s="30">
        <f t="shared" si="195"/>
        <v>1.3232514177693762E-2</v>
      </c>
      <c r="AD757" s="31">
        <f t="shared" si="196"/>
        <v>1.6805293005671078</v>
      </c>
      <c r="AE757" s="31">
        <f t="shared" si="197"/>
        <v>1.8790170132325141</v>
      </c>
      <c r="AG757" s="30">
        <f t="shared" si="200"/>
        <v>1695000</v>
      </c>
      <c r="AH757" s="30">
        <f t="shared" si="206"/>
        <v>4.1297935103244837E-3</v>
      </c>
      <c r="AI757" s="31">
        <f t="shared" si="207"/>
        <v>0.52448377581120942</v>
      </c>
      <c r="AJ757" s="31">
        <f t="shared" si="208"/>
        <v>0.58643067846607666</v>
      </c>
      <c r="AK757" s="30">
        <f>IF(W757="si",($S757*'COSTOS DE CREDITOS'!$C$27)/DATA!$G757,"")</f>
        <v>47.07631125553273</v>
      </c>
      <c r="AL757" s="90">
        <f>IF(W757="si",'COSTOS DE CREDITOS'!$C$35,"")</f>
        <v>20.421138461538462</v>
      </c>
      <c r="AM757" s="30">
        <f t="shared" si="201"/>
        <v>430.76923076923077</v>
      </c>
      <c r="AN757" s="30">
        <f t="shared" si="202"/>
        <v>0</v>
      </c>
      <c r="AO757" s="30">
        <f t="shared" si="203"/>
        <v>498.26668048630199</v>
      </c>
      <c r="AP757" s="30">
        <f t="shared" si="204"/>
        <v>1260.3833195136981</v>
      </c>
      <c r="AQ757" s="19">
        <f t="shared" si="205"/>
        <v>0.71667660962311885</v>
      </c>
    </row>
    <row r="758" spans="1:43" x14ac:dyDescent="0.2">
      <c r="A758" s="23" t="s">
        <v>5665</v>
      </c>
      <c r="B758" s="6" t="s">
        <v>5676</v>
      </c>
      <c r="C758" s="6" t="s">
        <v>5670</v>
      </c>
      <c r="D758" s="2">
        <v>147857</v>
      </c>
      <c r="E758" s="2">
        <v>148108</v>
      </c>
      <c r="F758" s="3" t="s">
        <v>970</v>
      </c>
      <c r="G758" s="2">
        <v>7</v>
      </c>
      <c r="H758" s="2">
        <v>148112</v>
      </c>
      <c r="I758" s="3" t="s">
        <v>1015</v>
      </c>
      <c r="J758" s="15">
        <v>45014</v>
      </c>
      <c r="K758" s="24">
        <v>1119897112</v>
      </c>
      <c r="L758" s="15">
        <v>45016</v>
      </c>
      <c r="M758" s="15">
        <v>45016</v>
      </c>
      <c r="N758" s="15"/>
      <c r="O758" s="26">
        <f>VLOOKUP(D758,quash!A$2:$I$7791,9,FALSE)</f>
        <v>3</v>
      </c>
      <c r="P758" s="7">
        <v>10000</v>
      </c>
      <c r="Q758" s="26">
        <v>147</v>
      </c>
      <c r="R758" s="19">
        <v>7.9000519063170294E-2</v>
      </c>
      <c r="S758" s="26">
        <v>16</v>
      </c>
      <c r="T758" s="7">
        <v>7000</v>
      </c>
      <c r="U758" s="2">
        <v>142</v>
      </c>
      <c r="V758" s="11">
        <v>1758.65</v>
      </c>
      <c r="W758" s="14" t="s">
        <v>5281</v>
      </c>
      <c r="X758" s="18">
        <v>1</v>
      </c>
      <c r="Y758" s="9">
        <v>7000</v>
      </c>
      <c r="Z758" s="19">
        <f t="shared" si="198"/>
        <v>0</v>
      </c>
      <c r="AA758" s="25">
        <v>1758.65</v>
      </c>
      <c r="AB758" s="30">
        <f t="shared" si="199"/>
        <v>159000</v>
      </c>
      <c r="AC758" s="30">
        <f t="shared" si="195"/>
        <v>4.40251572327044E-2</v>
      </c>
      <c r="AD758" s="31">
        <f t="shared" si="196"/>
        <v>6.4716981132075464</v>
      </c>
      <c r="AE758" s="31">
        <f t="shared" si="197"/>
        <v>6.2515723270440251</v>
      </c>
      <c r="AG758" s="30">
        <f t="shared" si="200"/>
        <v>778000</v>
      </c>
      <c r="AH758" s="30">
        <f t="shared" si="206"/>
        <v>8.9974293059125968E-3</v>
      </c>
      <c r="AI758" s="31">
        <f t="shared" si="207"/>
        <v>1.3226221079691518</v>
      </c>
      <c r="AJ758" s="31">
        <f t="shared" si="208"/>
        <v>1.2776349614395888</v>
      </c>
      <c r="AK758" s="30">
        <f>IF(W758="si",($S758*'COSTOS DE CREDITOS'!$C$27)/DATA!$G758,"")</f>
        <v>47.07631125553273</v>
      </c>
      <c r="AL758" s="90">
        <f>IF(W758="si",'COSTOS DE CREDITOS'!$C$35,"")</f>
        <v>20.421138461538462</v>
      </c>
      <c r="AM758" s="30">
        <f t="shared" si="201"/>
        <v>430.76923076923077</v>
      </c>
      <c r="AN758" s="30">
        <f t="shared" si="202"/>
        <v>0</v>
      </c>
      <c r="AO758" s="30">
        <f t="shared" si="203"/>
        <v>498.26668048630199</v>
      </c>
      <c r="AP758" s="30">
        <f t="shared" si="204"/>
        <v>1260.3833195136981</v>
      </c>
      <c r="AQ758" s="19">
        <f t="shared" si="205"/>
        <v>0.71667660962311885</v>
      </c>
    </row>
    <row r="759" spans="1:43" x14ac:dyDescent="0.2">
      <c r="A759" s="23" t="s">
        <v>5665</v>
      </c>
      <c r="B759" s="6" t="s">
        <v>5676</v>
      </c>
      <c r="C759" s="6" t="s">
        <v>5670</v>
      </c>
      <c r="D759" s="2">
        <v>147915</v>
      </c>
      <c r="E759" s="2">
        <v>148108</v>
      </c>
      <c r="F759" s="3" t="s">
        <v>970</v>
      </c>
      <c r="G759" s="2">
        <v>7</v>
      </c>
      <c r="H759" s="2">
        <v>148115</v>
      </c>
      <c r="I759" s="3" t="s">
        <v>1016</v>
      </c>
      <c r="J759" s="15">
        <v>45014</v>
      </c>
      <c r="K759" s="24">
        <v>1120085041</v>
      </c>
      <c r="L759" s="15">
        <v>45016</v>
      </c>
      <c r="M759" s="15">
        <v>45016</v>
      </c>
      <c r="N759" s="15"/>
      <c r="O759" s="26">
        <f>VLOOKUP(D759,quash!A$2:$I$7791,9,FALSE)</f>
        <v>1</v>
      </c>
      <c r="P759" s="7">
        <v>10000</v>
      </c>
      <c r="Q759" s="26">
        <v>132</v>
      </c>
      <c r="R759" s="19">
        <v>5.8283715876113903E-2</v>
      </c>
      <c r="S759" s="26">
        <v>16</v>
      </c>
      <c r="T759" s="7">
        <v>7000</v>
      </c>
      <c r="U759" s="2">
        <v>142</v>
      </c>
      <c r="V759" s="11">
        <v>1758.65</v>
      </c>
      <c r="W759" s="14" t="s">
        <v>5281</v>
      </c>
      <c r="X759" s="18">
        <v>1</v>
      </c>
      <c r="Y759" s="9">
        <v>7000</v>
      </c>
      <c r="Z759" s="19">
        <f t="shared" si="198"/>
        <v>0</v>
      </c>
      <c r="AA759" s="25">
        <v>1758.65</v>
      </c>
      <c r="AB759" s="30">
        <f t="shared" si="199"/>
        <v>752000</v>
      </c>
      <c r="AC759" s="30">
        <f t="shared" si="195"/>
        <v>9.3085106382978719E-3</v>
      </c>
      <c r="AD759" s="31">
        <f t="shared" si="196"/>
        <v>1.228723404255319</v>
      </c>
      <c r="AE759" s="31">
        <f t="shared" si="197"/>
        <v>1.3218085106382977</v>
      </c>
      <c r="AG759" s="30">
        <f t="shared" si="200"/>
        <v>2427000</v>
      </c>
      <c r="AH759" s="30">
        <f t="shared" si="206"/>
        <v>2.88421920065925E-3</v>
      </c>
      <c r="AI759" s="31">
        <f t="shared" si="207"/>
        <v>0.38071693448702099</v>
      </c>
      <c r="AJ759" s="31">
        <f t="shared" si="208"/>
        <v>0.40955912649361348</v>
      </c>
      <c r="AK759" s="30">
        <f>IF(W759="si",($S759*'COSTOS DE CREDITOS'!$C$27)/DATA!$G759,"")</f>
        <v>47.07631125553273</v>
      </c>
      <c r="AL759" s="90">
        <f>IF(W759="si",'COSTOS DE CREDITOS'!$C$35,"")</f>
        <v>20.421138461538462</v>
      </c>
      <c r="AM759" s="30">
        <f t="shared" si="201"/>
        <v>430.76923076923077</v>
      </c>
      <c r="AN759" s="30">
        <f t="shared" si="202"/>
        <v>0</v>
      </c>
      <c r="AO759" s="30">
        <f t="shared" si="203"/>
        <v>498.26668048630199</v>
      </c>
      <c r="AP759" s="30">
        <f t="shared" si="204"/>
        <v>1260.3833195136981</v>
      </c>
      <c r="AQ759" s="19">
        <f t="shared" si="205"/>
        <v>0.71667660962311885</v>
      </c>
    </row>
    <row r="760" spans="1:43" x14ac:dyDescent="0.2">
      <c r="A760" s="23" t="s">
        <v>5665</v>
      </c>
      <c r="B760" s="6" t="s">
        <v>5682</v>
      </c>
      <c r="C760" s="6" t="s">
        <v>5670</v>
      </c>
      <c r="D760" s="4">
        <v>146959</v>
      </c>
      <c r="E760" s="4">
        <v>148030</v>
      </c>
      <c r="F760" s="5" t="s">
        <v>1017</v>
      </c>
      <c r="G760" s="2">
        <v>7</v>
      </c>
      <c r="H760" s="4">
        <v>148031</v>
      </c>
      <c r="I760" s="5" t="s">
        <v>1018</v>
      </c>
      <c r="J760" s="15">
        <v>45006</v>
      </c>
      <c r="K760" s="24">
        <v>1114371723</v>
      </c>
      <c r="L760" s="15">
        <v>45016</v>
      </c>
      <c r="M760" s="15">
        <v>45016</v>
      </c>
      <c r="N760" s="15"/>
      <c r="O760" s="26">
        <f>VLOOKUP(D760,quash!A$2:$I$7791,9,FALSE)</f>
        <v>2</v>
      </c>
      <c r="P760" s="7">
        <v>9000</v>
      </c>
      <c r="Q760" s="26">
        <v>132</v>
      </c>
      <c r="R760" s="19">
        <v>5.7799952063473291E-2</v>
      </c>
      <c r="S760" s="26">
        <v>16</v>
      </c>
      <c r="T760" s="8">
        <v>10000</v>
      </c>
      <c r="U760" s="4">
        <v>142</v>
      </c>
      <c r="V760" s="10">
        <v>2510.34</v>
      </c>
      <c r="W760" s="14" t="s">
        <v>5281</v>
      </c>
      <c r="X760" s="18">
        <v>1</v>
      </c>
      <c r="Y760" s="9">
        <v>10000</v>
      </c>
      <c r="Z760" s="19">
        <f t="shared" si="198"/>
        <v>0</v>
      </c>
      <c r="AA760" s="25">
        <v>2510.34</v>
      </c>
      <c r="AB760" s="30">
        <f t="shared" si="199"/>
        <v>529000</v>
      </c>
      <c r="AC760" s="30">
        <f t="shared" si="195"/>
        <v>1.890359168241966E-2</v>
      </c>
      <c r="AD760" s="31">
        <f t="shared" si="196"/>
        <v>2.4952741020793949</v>
      </c>
      <c r="AE760" s="31">
        <f t="shared" si="197"/>
        <v>2.6843100189035916</v>
      </c>
      <c r="AG760" s="30">
        <f t="shared" si="200"/>
        <v>1695000</v>
      </c>
      <c r="AH760" s="30">
        <f t="shared" si="206"/>
        <v>5.8997050147492625E-3</v>
      </c>
      <c r="AI760" s="31">
        <f t="shared" si="207"/>
        <v>0.77876106194690264</v>
      </c>
      <c r="AJ760" s="31">
        <f t="shared" si="208"/>
        <v>0.83775811209439532</v>
      </c>
      <c r="AK760" s="30">
        <f>IF(W760="si",($S760*'COSTOS DE CREDITOS'!$C$27)/DATA!$G760,"")</f>
        <v>47.07631125553273</v>
      </c>
      <c r="AL760" s="90">
        <f>IF(W760="si",'COSTOS DE CREDITOS'!$C$35,"")</f>
        <v>20.421138461538462</v>
      </c>
      <c r="AM760" s="30">
        <f t="shared" si="201"/>
        <v>615.38461538461547</v>
      </c>
      <c r="AN760" s="30">
        <f t="shared" si="202"/>
        <v>0</v>
      </c>
      <c r="AO760" s="30">
        <f t="shared" si="203"/>
        <v>682.88206510168663</v>
      </c>
      <c r="AP760" s="30">
        <f t="shared" si="204"/>
        <v>1827.4579348983134</v>
      </c>
      <c r="AQ760" s="19">
        <f t="shared" si="205"/>
        <v>0.72797228060673591</v>
      </c>
    </row>
    <row r="761" spans="1:43" x14ac:dyDescent="0.2">
      <c r="A761" s="23" t="s">
        <v>5665</v>
      </c>
      <c r="B761" s="6" t="s">
        <v>5684</v>
      </c>
      <c r="C761" s="6" t="s">
        <v>5667</v>
      </c>
      <c r="D761" s="4">
        <v>147801</v>
      </c>
      <c r="E761" s="4">
        <v>148147</v>
      </c>
      <c r="F761" s="5" t="s">
        <v>1019</v>
      </c>
      <c r="G761" s="2">
        <v>7</v>
      </c>
      <c r="H761" s="4">
        <v>148148</v>
      </c>
      <c r="I761" s="5" t="s">
        <v>1020</v>
      </c>
      <c r="J761" s="15">
        <v>45118</v>
      </c>
      <c r="K761" s="24">
        <v>1190878170</v>
      </c>
      <c r="L761" s="15">
        <v>45016</v>
      </c>
      <c r="M761" s="15">
        <v>45016</v>
      </c>
      <c r="N761" s="15"/>
      <c r="O761" s="26">
        <f>VLOOKUP(D761,quash!A$2:$I$7791,9,FALSE)</f>
        <v>1</v>
      </c>
      <c r="P761" s="7">
        <v>10000</v>
      </c>
      <c r="Q761" s="26">
        <v>127</v>
      </c>
      <c r="R761" s="19">
        <v>5.24391097594855E-2</v>
      </c>
      <c r="S761" s="26">
        <v>16</v>
      </c>
      <c r="T761" s="8">
        <v>7000</v>
      </c>
      <c r="U761" s="4">
        <v>142</v>
      </c>
      <c r="V761" s="10">
        <v>1758.65</v>
      </c>
      <c r="W761" s="14" t="s">
        <v>5281</v>
      </c>
      <c r="X761" s="18">
        <v>1</v>
      </c>
      <c r="Y761" s="9">
        <v>7000</v>
      </c>
      <c r="Z761" s="19">
        <f t="shared" si="198"/>
        <v>0</v>
      </c>
      <c r="AA761" s="25">
        <v>1758.65</v>
      </c>
      <c r="AB761" s="30">
        <f t="shared" si="199"/>
        <v>752000</v>
      </c>
      <c r="AC761" s="30">
        <f t="shared" si="195"/>
        <v>9.3085106382978719E-3</v>
      </c>
      <c r="AD761" s="31">
        <f t="shared" si="196"/>
        <v>1.1821808510638296</v>
      </c>
      <c r="AE761" s="31">
        <f t="shared" si="197"/>
        <v>1.3218085106382977</v>
      </c>
      <c r="AG761" s="30">
        <f t="shared" si="200"/>
        <v>2427000</v>
      </c>
      <c r="AH761" s="30">
        <f t="shared" si="206"/>
        <v>2.88421920065925E-3</v>
      </c>
      <c r="AI761" s="31">
        <f t="shared" si="207"/>
        <v>0.36629583848372477</v>
      </c>
      <c r="AJ761" s="31">
        <f t="shared" si="208"/>
        <v>0.40955912649361348</v>
      </c>
      <c r="AK761" s="30">
        <f>IF(W761="si",($S761*'COSTOS DE CREDITOS'!$C$27)/DATA!$G761,"")</f>
        <v>47.07631125553273</v>
      </c>
      <c r="AL761" s="90">
        <f>IF(W761="si",'COSTOS DE CREDITOS'!$C$35,"")</f>
        <v>20.421138461538462</v>
      </c>
      <c r="AM761" s="30">
        <f t="shared" si="201"/>
        <v>430.76923076923077</v>
      </c>
      <c r="AN761" s="30">
        <f t="shared" si="202"/>
        <v>0</v>
      </c>
      <c r="AO761" s="30">
        <f t="shared" si="203"/>
        <v>498.26668048630199</v>
      </c>
      <c r="AP761" s="30">
        <f t="shared" si="204"/>
        <v>1260.3833195136981</v>
      </c>
      <c r="AQ761" s="19">
        <f t="shared" si="205"/>
        <v>0.71667660962311885</v>
      </c>
    </row>
    <row r="762" spans="1:43" x14ac:dyDescent="0.2">
      <c r="A762" s="23" t="s">
        <v>5665</v>
      </c>
      <c r="B762" s="6" t="s">
        <v>5675</v>
      </c>
      <c r="C762" s="6" t="s">
        <v>5667</v>
      </c>
      <c r="D762" s="4">
        <v>147755</v>
      </c>
      <c r="E762" s="4">
        <v>148244</v>
      </c>
      <c r="F762" s="5" t="s">
        <v>1022</v>
      </c>
      <c r="G762" s="2">
        <v>7</v>
      </c>
      <c r="H762" s="4">
        <v>148245</v>
      </c>
      <c r="I762" s="5" t="s">
        <v>1023</v>
      </c>
      <c r="J762" s="15">
        <v>45013</v>
      </c>
      <c r="K762" s="24">
        <v>1119194470</v>
      </c>
      <c r="L762" s="15">
        <v>45016</v>
      </c>
      <c r="M762" s="15">
        <v>45016</v>
      </c>
      <c r="N762" s="15"/>
      <c r="O762" s="26" t="e">
        <f>VLOOKUP(D762,quash!A$2:$I$7791,9,FALSE)</f>
        <v>#N/A</v>
      </c>
      <c r="P762" s="7">
        <v>5000</v>
      </c>
      <c r="Q762" s="26">
        <v>147</v>
      </c>
      <c r="R762" s="19">
        <v>0.11226939921536</v>
      </c>
      <c r="S762" s="26">
        <v>16</v>
      </c>
      <c r="T762" s="8">
        <v>8000</v>
      </c>
      <c r="U762" s="4">
        <v>142</v>
      </c>
      <c r="V762" s="10">
        <v>2013.74</v>
      </c>
      <c r="W762" s="14" t="s">
        <v>5281</v>
      </c>
      <c r="X762" s="18">
        <v>1</v>
      </c>
      <c r="Y762" s="9">
        <v>8000</v>
      </c>
      <c r="Z762" s="19">
        <f t="shared" si="198"/>
        <v>0</v>
      </c>
      <c r="AA762" s="25">
        <v>2013.74</v>
      </c>
      <c r="AB762" s="30">
        <f t="shared" si="199"/>
        <v>824000</v>
      </c>
      <c r="AC762" s="30">
        <f t="shared" ref="AC762:AC815" si="209">$T762/AB762</f>
        <v>9.7087378640776691E-3</v>
      </c>
      <c r="AD762" s="31">
        <f t="shared" ref="AD762:AD815" si="210">AC762*$Q762</f>
        <v>1.4271844660194173</v>
      </c>
      <c r="AE762" s="31">
        <f t="shared" ref="AE762:AE815" si="211">AC762*$U762</f>
        <v>1.378640776699029</v>
      </c>
      <c r="AG762" s="30">
        <f t="shared" si="200"/>
        <v>6126000</v>
      </c>
      <c r="AH762" s="30">
        <f t="shared" si="206"/>
        <v>1.3059092393078681E-3</v>
      </c>
      <c r="AI762" s="31">
        <f t="shared" si="207"/>
        <v>0.19196865817825662</v>
      </c>
      <c r="AJ762" s="31">
        <f t="shared" si="208"/>
        <v>0.18543911198171725</v>
      </c>
      <c r="AK762" s="30">
        <f>IF(W762="si",($S762*'COSTOS DE CREDITOS'!$C$27)/DATA!$G762,"")</f>
        <v>47.07631125553273</v>
      </c>
      <c r="AL762" s="90">
        <f>IF(W762="si",'COSTOS DE CREDITOS'!$C$35,"")</f>
        <v>20.421138461538462</v>
      </c>
      <c r="AM762" s="30">
        <f t="shared" si="201"/>
        <v>492.30769230769232</v>
      </c>
      <c r="AN762" s="30">
        <f t="shared" si="202"/>
        <v>0</v>
      </c>
      <c r="AO762" s="30">
        <f t="shared" si="203"/>
        <v>559.80514202476354</v>
      </c>
      <c r="AP762" s="30">
        <f t="shared" si="204"/>
        <v>1453.9348579752364</v>
      </c>
      <c r="AQ762" s="19">
        <f t="shared" si="205"/>
        <v>0.72200723925394361</v>
      </c>
    </row>
    <row r="763" spans="1:43" x14ac:dyDescent="0.2">
      <c r="A763" s="23" t="s">
        <v>5665</v>
      </c>
      <c r="B763" s="6" t="s">
        <v>5671</v>
      </c>
      <c r="C763" s="6" t="s">
        <v>5670</v>
      </c>
      <c r="D763" s="4">
        <v>147967</v>
      </c>
      <c r="E763" s="4">
        <v>148263</v>
      </c>
      <c r="F763" s="5" t="s">
        <v>1024</v>
      </c>
      <c r="G763" s="2">
        <v>7</v>
      </c>
      <c r="H763" s="4">
        <v>148264</v>
      </c>
      <c r="I763" s="5" t="s">
        <v>1025</v>
      </c>
      <c r="J763" s="15">
        <v>45014</v>
      </c>
      <c r="K763" s="24">
        <v>1120282947</v>
      </c>
      <c r="L763" s="15">
        <v>45016</v>
      </c>
      <c r="M763" s="15">
        <v>45016</v>
      </c>
      <c r="N763" s="15"/>
      <c r="O763" s="26" t="e">
        <f>VLOOKUP(D763,quash!A$2:$I$7791,9,FALSE)</f>
        <v>#N/A</v>
      </c>
      <c r="P763" s="7">
        <v>9000</v>
      </c>
      <c r="Q763" s="26">
        <v>139</v>
      </c>
      <c r="R763" s="19">
        <v>6.0873316274495971E-2</v>
      </c>
      <c r="S763" s="93">
        <v>26</v>
      </c>
      <c r="T763" s="8">
        <v>6000</v>
      </c>
      <c r="U763" s="4">
        <v>142</v>
      </c>
      <c r="V763" s="10">
        <v>1503.37</v>
      </c>
      <c r="W763" s="14" t="s">
        <v>5281</v>
      </c>
      <c r="X763" s="18">
        <v>0.41515742566572394</v>
      </c>
      <c r="Y763" s="9">
        <v>2490.9445539943436</v>
      </c>
      <c r="Z763" s="19">
        <f t="shared" si="198"/>
        <v>-0.584842574334276</v>
      </c>
      <c r="AA763" s="25">
        <v>624.13521902307934</v>
      </c>
      <c r="AB763" s="30">
        <f t="shared" si="199"/>
        <v>824000</v>
      </c>
      <c r="AC763" s="30">
        <f t="shared" si="209"/>
        <v>7.2815533980582527E-3</v>
      </c>
      <c r="AD763" s="31">
        <f t="shared" si="210"/>
        <v>1.0121359223300972</v>
      </c>
      <c r="AE763" s="31">
        <f t="shared" si="211"/>
        <v>1.0339805825242718</v>
      </c>
      <c r="AG763" s="30">
        <f t="shared" si="200"/>
        <v>6126000</v>
      </c>
      <c r="AH763" s="30">
        <f t="shared" si="206"/>
        <v>9.7943192948090111E-4</v>
      </c>
      <c r="AI763" s="31">
        <f t="shared" si="207"/>
        <v>0.13614103819784526</v>
      </c>
      <c r="AJ763" s="31">
        <f t="shared" si="208"/>
        <v>0.13907933398628797</v>
      </c>
      <c r="AK763" s="30">
        <f>IF(W763="si",($S763*'COSTOS DE CREDITOS'!$C$27)/DATA!$G763,"")</f>
        <v>76.499005790240673</v>
      </c>
      <c r="AL763" s="90">
        <f>IF(W763="si",'COSTOS DE CREDITOS'!$C$35,"")</f>
        <v>20.421138461538462</v>
      </c>
      <c r="AM763" s="30">
        <f t="shared" si="201"/>
        <v>600</v>
      </c>
      <c r="AN763" s="30">
        <f t="shared" si="202"/>
        <v>3509.0554460056564</v>
      </c>
      <c r="AO763" s="30">
        <f t="shared" si="203"/>
        <v>4205.9755902574352</v>
      </c>
      <c r="AP763" s="30">
        <f t="shared" si="204"/>
        <v>-3581.8403712343561</v>
      </c>
      <c r="AQ763" s="19">
        <f t="shared" si="205"/>
        <v>-5.7388851999744404</v>
      </c>
    </row>
    <row r="764" spans="1:43" x14ac:dyDescent="0.2">
      <c r="A764" s="23" t="s">
        <v>5665</v>
      </c>
      <c r="B764" s="6" t="s">
        <v>5679</v>
      </c>
      <c r="C764" s="6" t="s">
        <v>5680</v>
      </c>
      <c r="D764" s="4">
        <v>148242</v>
      </c>
      <c r="E764" s="4">
        <v>148321</v>
      </c>
      <c r="F764" s="5" t="s">
        <v>1027</v>
      </c>
      <c r="G764" s="2">
        <v>7</v>
      </c>
      <c r="H764" s="4">
        <v>148322</v>
      </c>
      <c r="I764" s="5" t="s">
        <v>1028</v>
      </c>
      <c r="J764" s="15">
        <v>45016</v>
      </c>
      <c r="K764" s="24">
        <v>1121353921</v>
      </c>
      <c r="L764" s="15">
        <v>45019</v>
      </c>
      <c r="M764" s="15">
        <v>45016</v>
      </c>
      <c r="N764" s="15"/>
      <c r="O764" s="26" t="e">
        <f>VLOOKUP(D764,quash!A$2:$I$7791,9,FALSE)</f>
        <v>#N/A</v>
      </c>
      <c r="P764" s="7">
        <v>5000</v>
      </c>
      <c r="Q764" s="26">
        <v>147</v>
      </c>
      <c r="R764" s="19">
        <v>0.11226939921536</v>
      </c>
      <c r="S764" s="26">
        <v>16</v>
      </c>
      <c r="T764" s="8">
        <v>5000</v>
      </c>
      <c r="U764" s="4">
        <v>147</v>
      </c>
      <c r="V764" s="10">
        <v>1303.3399999999999</v>
      </c>
      <c r="W764" s="14" t="s">
        <v>5281</v>
      </c>
      <c r="X764" s="18">
        <v>1</v>
      </c>
      <c r="Y764" s="9">
        <v>5000</v>
      </c>
      <c r="Z764" s="19">
        <f t="shared" si="198"/>
        <v>0</v>
      </c>
      <c r="AA764" s="25">
        <v>1303.3399999999999</v>
      </c>
      <c r="AB764" s="30">
        <f t="shared" si="199"/>
        <v>824000</v>
      </c>
      <c r="AC764" s="30">
        <f t="shared" si="209"/>
        <v>6.0679611650485436E-3</v>
      </c>
      <c r="AD764" s="31">
        <f t="shared" si="210"/>
        <v>0.89199029126213591</v>
      </c>
      <c r="AE764" s="31">
        <f t="shared" si="211"/>
        <v>0.89199029126213591</v>
      </c>
      <c r="AG764" s="30">
        <f t="shared" si="200"/>
        <v>6126000</v>
      </c>
      <c r="AH764" s="30">
        <f t="shared" si="206"/>
        <v>8.1619327456741752E-4</v>
      </c>
      <c r="AI764" s="31">
        <f t="shared" si="207"/>
        <v>0.11998041136141037</v>
      </c>
      <c r="AJ764" s="31">
        <f t="shared" si="208"/>
        <v>0.11998041136141037</v>
      </c>
      <c r="AK764" s="30">
        <f>IF(W764="si",($S764*'COSTOS DE CREDITOS'!$C$27)/DATA!$G764,"")</f>
        <v>47.07631125553273</v>
      </c>
      <c r="AL764" s="90">
        <f>IF(W764="si",'COSTOS DE CREDITOS'!$C$35,"")</f>
        <v>20.421138461538462</v>
      </c>
      <c r="AM764" s="30">
        <f t="shared" si="201"/>
        <v>307.69230769230774</v>
      </c>
      <c r="AN764" s="30">
        <f t="shared" si="202"/>
        <v>0</v>
      </c>
      <c r="AO764" s="30">
        <f t="shared" si="203"/>
        <v>375.1897574093789</v>
      </c>
      <c r="AP764" s="30">
        <f t="shared" si="204"/>
        <v>928.15024259062102</v>
      </c>
      <c r="AQ764" s="19">
        <f t="shared" si="205"/>
        <v>0.71213209338363059</v>
      </c>
    </row>
    <row r="765" spans="1:43" x14ac:dyDescent="0.2">
      <c r="A765" s="23" t="s">
        <v>5665</v>
      </c>
      <c r="B765" s="6" t="s">
        <v>5671</v>
      </c>
      <c r="C765" s="6" t="s">
        <v>5670</v>
      </c>
      <c r="D765" s="2">
        <v>147383</v>
      </c>
      <c r="E765" s="2">
        <v>147739</v>
      </c>
      <c r="F765" s="3" t="s">
        <v>1029</v>
      </c>
      <c r="G765" s="2">
        <v>7</v>
      </c>
      <c r="H765" s="2">
        <v>147749</v>
      </c>
      <c r="I765" s="3" t="s">
        <v>1030</v>
      </c>
      <c r="J765" s="15">
        <v>45009</v>
      </c>
      <c r="K765" s="24">
        <v>1117004551</v>
      </c>
      <c r="L765" s="15">
        <v>45016</v>
      </c>
      <c r="M765" s="15">
        <v>45016</v>
      </c>
      <c r="N765" s="15"/>
      <c r="O765" s="26">
        <f>VLOOKUP(D765,quash!A$2:$I$7791,9,FALSE)</f>
        <v>2</v>
      </c>
      <c r="P765" s="7">
        <v>5000</v>
      </c>
      <c r="Q765" s="26">
        <v>147</v>
      </c>
      <c r="R765" s="19">
        <v>0.11226939921536</v>
      </c>
      <c r="S765" s="26">
        <v>16</v>
      </c>
      <c r="T765" s="7">
        <v>7000</v>
      </c>
      <c r="U765" s="2">
        <v>142</v>
      </c>
      <c r="V765" s="11">
        <v>1758.65</v>
      </c>
      <c r="W765" s="14" t="s">
        <v>5281</v>
      </c>
      <c r="X765" s="18">
        <v>1</v>
      </c>
      <c r="Y765" s="9">
        <v>7000</v>
      </c>
      <c r="Z765" s="19">
        <f t="shared" si="198"/>
        <v>0</v>
      </c>
      <c r="AA765" s="25">
        <v>1758.65</v>
      </c>
      <c r="AB765" s="30">
        <f t="shared" si="199"/>
        <v>529000</v>
      </c>
      <c r="AC765" s="30">
        <f t="shared" si="209"/>
        <v>1.3232514177693762E-2</v>
      </c>
      <c r="AD765" s="31">
        <f t="shared" si="210"/>
        <v>1.9451795841209829</v>
      </c>
      <c r="AE765" s="31">
        <f t="shared" si="211"/>
        <v>1.8790170132325141</v>
      </c>
      <c r="AG765" s="30">
        <f t="shared" si="200"/>
        <v>1695000</v>
      </c>
      <c r="AH765" s="30">
        <f t="shared" si="206"/>
        <v>4.1297935103244837E-3</v>
      </c>
      <c r="AI765" s="31">
        <f t="shared" si="207"/>
        <v>0.60707964601769915</v>
      </c>
      <c r="AJ765" s="31">
        <f t="shared" si="208"/>
        <v>0.58643067846607666</v>
      </c>
      <c r="AK765" s="30">
        <f>IF(W765="si",($S765*'COSTOS DE CREDITOS'!$C$27)/DATA!$G765,"")</f>
        <v>47.07631125553273</v>
      </c>
      <c r="AL765" s="90">
        <f>IF(W765="si",'COSTOS DE CREDITOS'!$C$35,"")</f>
        <v>20.421138461538462</v>
      </c>
      <c r="AM765" s="30">
        <f t="shared" si="201"/>
        <v>430.76923076923077</v>
      </c>
      <c r="AN765" s="30">
        <f t="shared" si="202"/>
        <v>0</v>
      </c>
      <c r="AO765" s="30">
        <f t="shared" si="203"/>
        <v>498.26668048630199</v>
      </c>
      <c r="AP765" s="30">
        <f t="shared" si="204"/>
        <v>1260.3833195136981</v>
      </c>
      <c r="AQ765" s="19">
        <f t="shared" si="205"/>
        <v>0.71667660962311885</v>
      </c>
    </row>
    <row r="766" spans="1:43" x14ac:dyDescent="0.2">
      <c r="A766" s="23" t="s">
        <v>5665</v>
      </c>
      <c r="B766" s="6" t="s">
        <v>5671</v>
      </c>
      <c r="C766" s="6" t="s">
        <v>5670</v>
      </c>
      <c r="D766" s="2">
        <v>147374</v>
      </c>
      <c r="E766" s="2">
        <v>147739</v>
      </c>
      <c r="F766" s="3" t="s">
        <v>1029</v>
      </c>
      <c r="G766" s="2">
        <v>7</v>
      </c>
      <c r="H766" s="2">
        <v>147750</v>
      </c>
      <c r="I766" s="3" t="s">
        <v>1031</v>
      </c>
      <c r="J766" s="15">
        <v>45009</v>
      </c>
      <c r="K766" s="24">
        <v>1116996007</v>
      </c>
      <c r="L766" s="15">
        <v>45016</v>
      </c>
      <c r="M766" s="15">
        <v>45016</v>
      </c>
      <c r="N766" s="15"/>
      <c r="O766" s="26">
        <f>VLOOKUP(D766,quash!A$2:$I$7791,9,FALSE)</f>
        <v>2</v>
      </c>
      <c r="P766" s="7">
        <v>9000</v>
      </c>
      <c r="Q766" s="26">
        <v>146</v>
      </c>
      <c r="R766" s="19">
        <v>7.9000519063170377E-2</v>
      </c>
      <c r="S766" s="26">
        <v>16</v>
      </c>
      <c r="T766" s="7">
        <v>5000</v>
      </c>
      <c r="U766" s="2">
        <v>147</v>
      </c>
      <c r="V766" s="11">
        <v>1303.3399999999999</v>
      </c>
      <c r="W766" s="14" t="s">
        <v>5281</v>
      </c>
      <c r="X766" s="18">
        <v>1</v>
      </c>
      <c r="Y766" s="9">
        <v>5000</v>
      </c>
      <c r="Z766" s="19">
        <f t="shared" si="198"/>
        <v>0</v>
      </c>
      <c r="AA766" s="25">
        <v>1303.3399999999999</v>
      </c>
      <c r="AB766" s="30">
        <f t="shared" si="199"/>
        <v>529000</v>
      </c>
      <c r="AC766" s="30">
        <f t="shared" si="209"/>
        <v>9.4517958412098299E-3</v>
      </c>
      <c r="AD766" s="31">
        <f t="shared" si="210"/>
        <v>1.3799621928166352</v>
      </c>
      <c r="AE766" s="31">
        <f t="shared" si="211"/>
        <v>1.3894139886578449</v>
      </c>
      <c r="AG766" s="30">
        <f t="shared" si="200"/>
        <v>1695000</v>
      </c>
      <c r="AH766" s="30">
        <f t="shared" si="206"/>
        <v>2.9498525073746312E-3</v>
      </c>
      <c r="AI766" s="31">
        <f t="shared" si="207"/>
        <v>0.43067846607669613</v>
      </c>
      <c r="AJ766" s="31">
        <f t="shared" si="208"/>
        <v>0.4336283185840708</v>
      </c>
      <c r="AK766" s="30">
        <f>IF(W766="si",($S766*'COSTOS DE CREDITOS'!$C$27)/DATA!$G766,"")</f>
        <v>47.07631125553273</v>
      </c>
      <c r="AL766" s="90">
        <f>IF(W766="si",'COSTOS DE CREDITOS'!$C$35,"")</f>
        <v>20.421138461538462</v>
      </c>
      <c r="AM766" s="30">
        <f t="shared" si="201"/>
        <v>307.69230769230774</v>
      </c>
      <c r="AN766" s="30">
        <f t="shared" si="202"/>
        <v>0</v>
      </c>
      <c r="AO766" s="30">
        <f t="shared" si="203"/>
        <v>375.1897574093789</v>
      </c>
      <c r="AP766" s="30">
        <f t="shared" si="204"/>
        <v>928.15024259062102</v>
      </c>
      <c r="AQ766" s="19">
        <f t="shared" si="205"/>
        <v>0.71213209338363059</v>
      </c>
    </row>
    <row r="767" spans="1:43" x14ac:dyDescent="0.2">
      <c r="A767" s="23" t="s">
        <v>5665</v>
      </c>
      <c r="B767" s="6" t="s">
        <v>5671</v>
      </c>
      <c r="C767" s="6" t="s">
        <v>5670</v>
      </c>
      <c r="D767" s="2">
        <v>147381</v>
      </c>
      <c r="E767" s="2">
        <v>147739</v>
      </c>
      <c r="F767" s="3" t="s">
        <v>1029</v>
      </c>
      <c r="G767" s="2">
        <v>7</v>
      </c>
      <c r="H767" s="2">
        <v>147751</v>
      </c>
      <c r="I767" s="3" t="s">
        <v>1032</v>
      </c>
      <c r="J767" s="15">
        <v>45009</v>
      </c>
      <c r="K767" s="24">
        <v>1116999328</v>
      </c>
      <c r="L767" s="15">
        <v>45016</v>
      </c>
      <c r="M767" s="15">
        <v>45016</v>
      </c>
      <c r="N767" s="15"/>
      <c r="O767" s="26">
        <f>VLOOKUP(D767,quash!A$2:$I$7791,9,FALSE)</f>
        <v>3</v>
      </c>
      <c r="P767" s="7">
        <v>9000</v>
      </c>
      <c r="Q767" s="26">
        <v>146</v>
      </c>
      <c r="R767" s="19">
        <v>7.9000519063170377E-2</v>
      </c>
      <c r="S767" s="26">
        <v>16</v>
      </c>
      <c r="T767" s="7">
        <v>5000</v>
      </c>
      <c r="U767" s="2">
        <v>147</v>
      </c>
      <c r="V767" s="11">
        <v>1303.3399999999999</v>
      </c>
      <c r="W767" s="14" t="s">
        <v>5281</v>
      </c>
      <c r="X767" s="18">
        <v>1</v>
      </c>
      <c r="Y767" s="9">
        <v>5000</v>
      </c>
      <c r="Z767" s="19">
        <f t="shared" si="198"/>
        <v>0</v>
      </c>
      <c r="AA767" s="25">
        <v>1303.3399999999999</v>
      </c>
      <c r="AB767" s="30">
        <f t="shared" si="199"/>
        <v>159000</v>
      </c>
      <c r="AC767" s="30">
        <f t="shared" si="209"/>
        <v>3.1446540880503145E-2</v>
      </c>
      <c r="AD767" s="31">
        <f t="shared" si="210"/>
        <v>4.5911949685534594</v>
      </c>
      <c r="AE767" s="31">
        <f t="shared" si="211"/>
        <v>4.6226415094339623</v>
      </c>
      <c r="AG767" s="30">
        <f t="shared" si="200"/>
        <v>778000</v>
      </c>
      <c r="AH767" s="30">
        <f t="shared" si="206"/>
        <v>6.4267352185089976E-3</v>
      </c>
      <c r="AI767" s="31">
        <f t="shared" si="207"/>
        <v>0.93830334190231368</v>
      </c>
      <c r="AJ767" s="31">
        <f t="shared" si="208"/>
        <v>0.94473007712082269</v>
      </c>
      <c r="AK767" s="30">
        <f>IF(W767="si",($S767*'COSTOS DE CREDITOS'!$C$27)/DATA!$G767,"")</f>
        <v>47.07631125553273</v>
      </c>
      <c r="AL767" s="90">
        <f>IF(W767="si",'COSTOS DE CREDITOS'!$C$35,"")</f>
        <v>20.421138461538462</v>
      </c>
      <c r="AM767" s="30">
        <f t="shared" si="201"/>
        <v>307.69230769230774</v>
      </c>
      <c r="AN767" s="30">
        <f t="shared" si="202"/>
        <v>0</v>
      </c>
      <c r="AO767" s="30">
        <f t="shared" si="203"/>
        <v>375.1897574093789</v>
      </c>
      <c r="AP767" s="30">
        <f t="shared" si="204"/>
        <v>928.15024259062102</v>
      </c>
      <c r="AQ767" s="19">
        <f t="shared" si="205"/>
        <v>0.71213209338363059</v>
      </c>
    </row>
    <row r="768" spans="1:43" x14ac:dyDescent="0.2">
      <c r="A768" s="23" t="s">
        <v>5665</v>
      </c>
      <c r="B768" s="6" t="s">
        <v>5684</v>
      </c>
      <c r="C768" s="6" t="s">
        <v>5667</v>
      </c>
      <c r="D768" s="2">
        <v>147690</v>
      </c>
      <c r="E768" s="2">
        <v>147927</v>
      </c>
      <c r="F768" s="3" t="s">
        <v>1033</v>
      </c>
      <c r="G768" s="2">
        <v>6</v>
      </c>
      <c r="H768" s="2">
        <v>147962</v>
      </c>
      <c r="I768" s="3" t="s">
        <v>1034</v>
      </c>
      <c r="J768" s="15">
        <v>45013</v>
      </c>
      <c r="K768" s="24">
        <v>1119046217</v>
      </c>
      <c r="L768" s="15">
        <v>45016</v>
      </c>
      <c r="M768" s="15">
        <v>45016</v>
      </c>
      <c r="N768" s="15"/>
      <c r="O768" s="26">
        <f>VLOOKUP(D768,quash!A$2:$I$7791,9,FALSE)</f>
        <v>1</v>
      </c>
      <c r="P768" s="7">
        <v>9000</v>
      </c>
      <c r="Q768" s="26">
        <v>135</v>
      </c>
      <c r="R768" s="19">
        <v>5.6270833788413653E-2</v>
      </c>
      <c r="S768" s="26">
        <v>16</v>
      </c>
      <c r="T768" s="7">
        <v>6000</v>
      </c>
      <c r="U768" s="2">
        <v>142</v>
      </c>
      <c r="V768" s="11">
        <v>1503.37</v>
      </c>
      <c r="W768" s="14" t="s">
        <v>5281</v>
      </c>
      <c r="X768" s="18">
        <v>1</v>
      </c>
      <c r="Y768" s="9">
        <v>6000</v>
      </c>
      <c r="Z768" s="19">
        <f t="shared" si="198"/>
        <v>0</v>
      </c>
      <c r="AA768" s="25">
        <v>1503.37</v>
      </c>
      <c r="AB768" s="30">
        <f t="shared" si="199"/>
        <v>752000</v>
      </c>
      <c r="AC768" s="30">
        <f t="shared" si="209"/>
        <v>7.9787234042553185E-3</v>
      </c>
      <c r="AD768" s="31">
        <f t="shared" si="210"/>
        <v>1.0771276595744681</v>
      </c>
      <c r="AE768" s="31">
        <f t="shared" si="211"/>
        <v>1.1329787234042552</v>
      </c>
      <c r="AG768" s="30">
        <f t="shared" si="200"/>
        <v>2427000</v>
      </c>
      <c r="AH768" s="30">
        <f t="shared" si="206"/>
        <v>2.472187886279357E-3</v>
      </c>
      <c r="AI768" s="31">
        <f t="shared" si="207"/>
        <v>0.33374536464771321</v>
      </c>
      <c r="AJ768" s="31">
        <f t="shared" si="208"/>
        <v>0.35105067985166871</v>
      </c>
      <c r="AK768" s="30">
        <f>IF(W768="si",($S768*'COSTOS DE CREDITOS'!$C$27)/DATA!$G768,"")</f>
        <v>54.922363131454851</v>
      </c>
      <c r="AL768" s="90">
        <f>IF(W768="si",'COSTOS DE CREDITOS'!$C$35,"")</f>
        <v>20.421138461538462</v>
      </c>
      <c r="AM768" s="30">
        <f t="shared" si="201"/>
        <v>369.23076923076923</v>
      </c>
      <c r="AN768" s="30">
        <f t="shared" si="202"/>
        <v>0</v>
      </c>
      <c r="AO768" s="30">
        <f t="shared" si="203"/>
        <v>444.5742708237625</v>
      </c>
      <c r="AP768" s="30">
        <f t="shared" si="204"/>
        <v>1058.7957291762373</v>
      </c>
      <c r="AQ768" s="19">
        <f t="shared" si="205"/>
        <v>0.70428153360532497</v>
      </c>
    </row>
    <row r="769" spans="1:43" x14ac:dyDescent="0.2">
      <c r="A769" s="23" t="s">
        <v>5665</v>
      </c>
      <c r="B769" s="6" t="s">
        <v>5682</v>
      </c>
      <c r="C769" s="6" t="s">
        <v>5670</v>
      </c>
      <c r="D769" s="2">
        <v>146961</v>
      </c>
      <c r="E769" s="2">
        <v>148030</v>
      </c>
      <c r="F769" s="3" t="s">
        <v>1017</v>
      </c>
      <c r="G769" s="2">
        <v>7</v>
      </c>
      <c r="H769" s="2">
        <v>148032</v>
      </c>
      <c r="I769" s="3" t="s">
        <v>1035</v>
      </c>
      <c r="J769" s="15">
        <v>45006</v>
      </c>
      <c r="K769" s="24">
        <v>1114370058</v>
      </c>
      <c r="L769" s="15">
        <v>45016</v>
      </c>
      <c r="M769" s="15">
        <v>45016</v>
      </c>
      <c r="N769" s="15"/>
      <c r="O769" s="26">
        <f>VLOOKUP(D769,quash!A$2:$I$7791,9,FALSE)</f>
        <v>2</v>
      </c>
      <c r="P769" s="7">
        <v>9000</v>
      </c>
      <c r="Q769" s="26">
        <v>132</v>
      </c>
      <c r="R769" s="19">
        <v>5.7799952063473291E-2</v>
      </c>
      <c r="S769" s="26">
        <v>16</v>
      </c>
      <c r="T769" s="7">
        <v>10000</v>
      </c>
      <c r="U769" s="2">
        <v>142</v>
      </c>
      <c r="V769" s="11">
        <v>2510.34</v>
      </c>
      <c r="W769" s="14" t="s">
        <v>5281</v>
      </c>
      <c r="X769" s="18">
        <v>1</v>
      </c>
      <c r="Y769" s="9">
        <v>10000</v>
      </c>
      <c r="Z769" s="19">
        <f t="shared" si="198"/>
        <v>0</v>
      </c>
      <c r="AA769" s="25">
        <v>2510.34</v>
      </c>
      <c r="AB769" s="30">
        <f t="shared" si="199"/>
        <v>529000</v>
      </c>
      <c r="AC769" s="30">
        <f t="shared" si="209"/>
        <v>1.890359168241966E-2</v>
      </c>
      <c r="AD769" s="31">
        <f t="shared" si="210"/>
        <v>2.4952741020793949</v>
      </c>
      <c r="AE769" s="31">
        <f t="shared" si="211"/>
        <v>2.6843100189035916</v>
      </c>
      <c r="AG769" s="30">
        <f t="shared" si="200"/>
        <v>1695000</v>
      </c>
      <c r="AH769" s="30">
        <f t="shared" si="206"/>
        <v>5.8997050147492625E-3</v>
      </c>
      <c r="AI769" s="31">
        <f t="shared" si="207"/>
        <v>0.77876106194690264</v>
      </c>
      <c r="AJ769" s="31">
        <f t="shared" si="208"/>
        <v>0.83775811209439532</v>
      </c>
      <c r="AK769" s="30">
        <f>IF(W769="si",($S769*'COSTOS DE CREDITOS'!$C$27)/DATA!$G769,"")</f>
        <v>47.07631125553273</v>
      </c>
      <c r="AL769" s="90">
        <f>IF(W769="si",'COSTOS DE CREDITOS'!$C$35,"")</f>
        <v>20.421138461538462</v>
      </c>
      <c r="AM769" s="30">
        <f t="shared" si="201"/>
        <v>615.38461538461547</v>
      </c>
      <c r="AN769" s="30">
        <f t="shared" si="202"/>
        <v>0</v>
      </c>
      <c r="AO769" s="30">
        <f t="shared" si="203"/>
        <v>682.88206510168663</v>
      </c>
      <c r="AP769" s="30">
        <f t="shared" si="204"/>
        <v>1827.4579348983134</v>
      </c>
      <c r="AQ769" s="19">
        <f t="shared" si="205"/>
        <v>0.72797228060673591</v>
      </c>
    </row>
    <row r="770" spans="1:43" x14ac:dyDescent="0.2">
      <c r="A770" s="23" t="s">
        <v>5665</v>
      </c>
      <c r="B770" s="6" t="s">
        <v>5682</v>
      </c>
      <c r="C770" s="6" t="s">
        <v>5670</v>
      </c>
      <c r="D770" s="2">
        <v>147397</v>
      </c>
      <c r="E770" s="2">
        <v>148030</v>
      </c>
      <c r="F770" s="3" t="s">
        <v>1017</v>
      </c>
      <c r="G770" s="2">
        <v>7</v>
      </c>
      <c r="H770" s="2">
        <v>148033</v>
      </c>
      <c r="I770" s="3" t="s">
        <v>1036</v>
      </c>
      <c r="J770" s="15">
        <v>45009</v>
      </c>
      <c r="K770" s="24">
        <v>1117018649</v>
      </c>
      <c r="L770" s="15">
        <v>45016</v>
      </c>
      <c r="M770" s="15">
        <v>45016</v>
      </c>
      <c r="N770" s="15"/>
      <c r="O770" s="26">
        <f>VLOOKUP(D770,quash!A$2:$I$7791,9,FALSE)</f>
        <v>1</v>
      </c>
      <c r="P770" s="7">
        <v>9000</v>
      </c>
      <c r="Q770" s="26">
        <v>132</v>
      </c>
      <c r="R770" s="19">
        <v>5.7799952063473291E-2</v>
      </c>
      <c r="S770" s="26">
        <v>16</v>
      </c>
      <c r="T770" s="7">
        <v>10000</v>
      </c>
      <c r="U770" s="2">
        <v>142</v>
      </c>
      <c r="V770" s="11">
        <v>2510.34</v>
      </c>
      <c r="W770" s="14" t="s">
        <v>5281</v>
      </c>
      <c r="X770" s="18">
        <v>1</v>
      </c>
      <c r="Y770" s="9">
        <v>10000</v>
      </c>
      <c r="Z770" s="19">
        <f t="shared" ref="Z770:Z833" si="212">Y770/T770-1</f>
        <v>0</v>
      </c>
      <c r="AA770" s="25">
        <v>2510.34</v>
      </c>
      <c r="AB770" s="30">
        <f t="shared" ref="AB770:AB833" si="213">SUMIFS($T:$T,$M:$M,$M770,$O:$O,$O770)</f>
        <v>752000</v>
      </c>
      <c r="AC770" s="30">
        <f t="shared" si="209"/>
        <v>1.3297872340425532E-2</v>
      </c>
      <c r="AD770" s="31">
        <f t="shared" si="210"/>
        <v>1.7553191489361701</v>
      </c>
      <c r="AE770" s="31">
        <f t="shared" si="211"/>
        <v>1.8882978723404256</v>
      </c>
      <c r="AG770" s="30">
        <f t="shared" ref="AG770:AG833" si="214">SUMIFS($T:$T,$O:$O,$O770,$N:$N,1)</f>
        <v>2427000</v>
      </c>
      <c r="AH770" s="30">
        <f t="shared" si="206"/>
        <v>4.1203131437989289E-3</v>
      </c>
      <c r="AI770" s="31">
        <f t="shared" si="207"/>
        <v>0.54388133498145863</v>
      </c>
      <c r="AJ770" s="31">
        <f t="shared" si="208"/>
        <v>0.58508446641944789</v>
      </c>
      <c r="AK770" s="30">
        <f>IF(W770="si",($S770*'COSTOS DE CREDITOS'!$C$27)/DATA!$G770,"")</f>
        <v>47.07631125553273</v>
      </c>
      <c r="AL770" s="90">
        <f>IF(W770="si",'COSTOS DE CREDITOS'!$C$35,"")</f>
        <v>20.421138461538462</v>
      </c>
      <c r="AM770" s="30">
        <f t="shared" si="201"/>
        <v>615.38461538461547</v>
      </c>
      <c r="AN770" s="30">
        <f t="shared" si="202"/>
        <v>0</v>
      </c>
      <c r="AO770" s="30">
        <f t="shared" si="203"/>
        <v>682.88206510168663</v>
      </c>
      <c r="AP770" s="30">
        <f t="shared" si="204"/>
        <v>1827.4579348983134</v>
      </c>
      <c r="AQ770" s="19">
        <f t="shared" si="205"/>
        <v>0.72797228060673591</v>
      </c>
    </row>
    <row r="771" spans="1:43" x14ac:dyDescent="0.2">
      <c r="A771" s="23" t="s">
        <v>5665</v>
      </c>
      <c r="B771" s="6" t="s">
        <v>5682</v>
      </c>
      <c r="C771" s="6" t="s">
        <v>5670</v>
      </c>
      <c r="D771" s="2">
        <v>147005</v>
      </c>
      <c r="E771" s="2">
        <v>148030</v>
      </c>
      <c r="F771" s="3" t="s">
        <v>1017</v>
      </c>
      <c r="G771" s="2">
        <v>7</v>
      </c>
      <c r="H771" s="2">
        <v>148034</v>
      </c>
      <c r="I771" s="3" t="s">
        <v>1037</v>
      </c>
      <c r="J771" s="15">
        <v>45006</v>
      </c>
      <c r="K771" s="24">
        <v>1114528838</v>
      </c>
      <c r="L771" s="15">
        <v>45016</v>
      </c>
      <c r="M771" s="15">
        <v>45016</v>
      </c>
      <c r="N771" s="15"/>
      <c r="O771" s="26">
        <f>VLOOKUP(D771,quash!A$2:$I$7791,9,FALSE)</f>
        <v>1</v>
      </c>
      <c r="P771" s="7">
        <v>9000</v>
      </c>
      <c r="Q771" s="26">
        <v>132</v>
      </c>
      <c r="R771" s="19">
        <v>5.7799952063473291E-2</v>
      </c>
      <c r="S771" s="26">
        <v>16</v>
      </c>
      <c r="T771" s="7">
        <v>10000</v>
      </c>
      <c r="U771" s="2">
        <v>142</v>
      </c>
      <c r="V771" s="11">
        <v>2510.34</v>
      </c>
      <c r="W771" s="14" t="s">
        <v>5281</v>
      </c>
      <c r="X771" s="18">
        <v>1</v>
      </c>
      <c r="Y771" s="9">
        <v>10000</v>
      </c>
      <c r="Z771" s="19">
        <f t="shared" si="212"/>
        <v>0</v>
      </c>
      <c r="AA771" s="25">
        <v>2510.34</v>
      </c>
      <c r="AB771" s="30">
        <f t="shared" si="213"/>
        <v>752000</v>
      </c>
      <c r="AC771" s="30">
        <f t="shared" si="209"/>
        <v>1.3297872340425532E-2</v>
      </c>
      <c r="AD771" s="31">
        <f t="shared" si="210"/>
        <v>1.7553191489361701</v>
      </c>
      <c r="AE771" s="31">
        <f t="shared" si="211"/>
        <v>1.8882978723404256</v>
      </c>
      <c r="AG771" s="30">
        <f t="shared" si="214"/>
        <v>2427000</v>
      </c>
      <c r="AH771" s="30">
        <f t="shared" si="206"/>
        <v>4.1203131437989289E-3</v>
      </c>
      <c r="AI771" s="31">
        <f t="shared" si="207"/>
        <v>0.54388133498145863</v>
      </c>
      <c r="AJ771" s="31">
        <f t="shared" si="208"/>
        <v>0.58508446641944789</v>
      </c>
      <c r="AK771" s="30">
        <f>IF(W771="si",($S771*'COSTOS DE CREDITOS'!$C$27)/DATA!$G771,"")</f>
        <v>47.07631125553273</v>
      </c>
      <c r="AL771" s="90">
        <f>IF(W771="si",'COSTOS DE CREDITOS'!$C$35,"")</f>
        <v>20.421138461538462</v>
      </c>
      <c r="AM771" s="30">
        <f t="shared" ref="AM771:AM834" si="215">IF(W771="si",(20%/52*$S771)*$T771,"")</f>
        <v>615.38461538461547</v>
      </c>
      <c r="AN771" s="30">
        <f t="shared" ref="AN771:AN834" si="216">IF(W771="SI",T771-Y771,"")</f>
        <v>0</v>
      </c>
      <c r="AO771" s="30">
        <f t="shared" ref="AO771:AO834" si="217">SUM(AK771:AN771)</f>
        <v>682.88206510168663</v>
      </c>
      <c r="AP771" s="30">
        <f t="shared" ref="AP771:AP834" si="218">AA771-AO771</f>
        <v>1827.4579348983134</v>
      </c>
      <c r="AQ771" s="19">
        <f t="shared" ref="AQ771:AQ834" si="219">IFERROR(AP771/AA771,"")</f>
        <v>0.72797228060673591</v>
      </c>
    </row>
    <row r="772" spans="1:43" x14ac:dyDescent="0.2">
      <c r="A772" s="23" t="s">
        <v>5665</v>
      </c>
      <c r="B772" s="6" t="s">
        <v>5682</v>
      </c>
      <c r="C772" s="6" t="s">
        <v>5670</v>
      </c>
      <c r="D772" s="2">
        <v>147027</v>
      </c>
      <c r="E772" s="2">
        <v>148030</v>
      </c>
      <c r="F772" s="3" t="s">
        <v>1017</v>
      </c>
      <c r="G772" s="2">
        <v>7</v>
      </c>
      <c r="H772" s="2">
        <v>148035</v>
      </c>
      <c r="I772" s="3" t="s">
        <v>1038</v>
      </c>
      <c r="J772" s="15">
        <v>45007</v>
      </c>
      <c r="K772" s="24">
        <v>1114769106</v>
      </c>
      <c r="L772" s="15">
        <v>45016</v>
      </c>
      <c r="M772" s="15">
        <v>45016</v>
      </c>
      <c r="N772" s="15"/>
      <c r="O772" s="26">
        <f>VLOOKUP(D772,quash!A$2:$I$7791,9,FALSE)</f>
        <v>2</v>
      </c>
      <c r="P772" s="7">
        <v>9000</v>
      </c>
      <c r="Q772" s="26">
        <v>132</v>
      </c>
      <c r="R772" s="19">
        <v>5.7799952063473291E-2</v>
      </c>
      <c r="S772" s="26">
        <v>16</v>
      </c>
      <c r="T772" s="7">
        <v>10000</v>
      </c>
      <c r="U772" s="2">
        <v>142</v>
      </c>
      <c r="V772" s="11">
        <v>2510.34</v>
      </c>
      <c r="W772" s="14" t="s">
        <v>5281</v>
      </c>
      <c r="X772" s="18">
        <v>1</v>
      </c>
      <c r="Y772" s="9">
        <v>10000</v>
      </c>
      <c r="Z772" s="19">
        <f t="shared" si="212"/>
        <v>0</v>
      </c>
      <c r="AA772" s="25">
        <v>2510.34</v>
      </c>
      <c r="AB772" s="30">
        <f t="shared" si="213"/>
        <v>529000</v>
      </c>
      <c r="AC772" s="30">
        <f t="shared" si="209"/>
        <v>1.890359168241966E-2</v>
      </c>
      <c r="AD772" s="31">
        <f t="shared" si="210"/>
        <v>2.4952741020793949</v>
      </c>
      <c r="AE772" s="31">
        <f t="shared" si="211"/>
        <v>2.6843100189035916</v>
      </c>
      <c r="AG772" s="30">
        <f t="shared" si="214"/>
        <v>1695000</v>
      </c>
      <c r="AH772" s="30">
        <f t="shared" si="206"/>
        <v>5.8997050147492625E-3</v>
      </c>
      <c r="AI772" s="31">
        <f t="shared" si="207"/>
        <v>0.77876106194690264</v>
      </c>
      <c r="AJ772" s="31">
        <f t="shared" si="208"/>
        <v>0.83775811209439532</v>
      </c>
      <c r="AK772" s="30">
        <f>IF(W772="si",($S772*'COSTOS DE CREDITOS'!$C$27)/DATA!$G772,"")</f>
        <v>47.07631125553273</v>
      </c>
      <c r="AL772" s="90">
        <f>IF(W772="si",'COSTOS DE CREDITOS'!$C$35,"")</f>
        <v>20.421138461538462</v>
      </c>
      <c r="AM772" s="30">
        <f t="shared" si="215"/>
        <v>615.38461538461547</v>
      </c>
      <c r="AN772" s="30">
        <f t="shared" si="216"/>
        <v>0</v>
      </c>
      <c r="AO772" s="30">
        <f t="shared" si="217"/>
        <v>682.88206510168663</v>
      </c>
      <c r="AP772" s="30">
        <f t="shared" si="218"/>
        <v>1827.4579348983134</v>
      </c>
      <c r="AQ772" s="19">
        <f t="shared" si="219"/>
        <v>0.72797228060673591</v>
      </c>
    </row>
    <row r="773" spans="1:43" x14ac:dyDescent="0.2">
      <c r="A773" s="23" t="s">
        <v>5665</v>
      </c>
      <c r="B773" s="6" t="s">
        <v>5682</v>
      </c>
      <c r="C773" s="6" t="s">
        <v>5670</v>
      </c>
      <c r="D773" s="2">
        <v>147477</v>
      </c>
      <c r="E773" s="2">
        <v>148030</v>
      </c>
      <c r="F773" s="3" t="s">
        <v>1017</v>
      </c>
      <c r="G773" s="2">
        <v>7</v>
      </c>
      <c r="H773" s="2">
        <v>148036</v>
      </c>
      <c r="I773" s="3" t="s">
        <v>1039</v>
      </c>
      <c r="J773" s="15">
        <v>45010</v>
      </c>
      <c r="K773" s="24">
        <v>1117412717</v>
      </c>
      <c r="L773" s="15">
        <v>45016</v>
      </c>
      <c r="M773" s="15">
        <v>45016</v>
      </c>
      <c r="N773" s="15"/>
      <c r="O773" s="26">
        <f>VLOOKUP(D773,quash!A$2:$I$7791,9,FALSE)</f>
        <v>2</v>
      </c>
      <c r="P773" s="7">
        <v>9000</v>
      </c>
      <c r="Q773" s="26">
        <v>132</v>
      </c>
      <c r="R773" s="19">
        <v>5.7799952063473291E-2</v>
      </c>
      <c r="S773" s="26">
        <v>16</v>
      </c>
      <c r="T773" s="7">
        <v>10000</v>
      </c>
      <c r="U773" s="2">
        <v>142</v>
      </c>
      <c r="V773" s="11">
        <v>2510.34</v>
      </c>
      <c r="W773" s="14" t="s">
        <v>5281</v>
      </c>
      <c r="X773" s="18">
        <v>1</v>
      </c>
      <c r="Y773" s="9">
        <v>10000</v>
      </c>
      <c r="Z773" s="19">
        <f t="shared" si="212"/>
        <v>0</v>
      </c>
      <c r="AA773" s="25">
        <v>2510.34</v>
      </c>
      <c r="AB773" s="30">
        <f t="shared" si="213"/>
        <v>529000</v>
      </c>
      <c r="AC773" s="30">
        <f t="shared" si="209"/>
        <v>1.890359168241966E-2</v>
      </c>
      <c r="AD773" s="31">
        <f t="shared" si="210"/>
        <v>2.4952741020793949</v>
      </c>
      <c r="AE773" s="31">
        <f t="shared" si="211"/>
        <v>2.6843100189035916</v>
      </c>
      <c r="AG773" s="30">
        <f t="shared" si="214"/>
        <v>1695000</v>
      </c>
      <c r="AH773" s="30">
        <f t="shared" si="206"/>
        <v>5.8997050147492625E-3</v>
      </c>
      <c r="AI773" s="31">
        <f t="shared" si="207"/>
        <v>0.77876106194690264</v>
      </c>
      <c r="AJ773" s="31">
        <f t="shared" si="208"/>
        <v>0.83775811209439532</v>
      </c>
      <c r="AK773" s="30">
        <f>IF(W773="si",($S773*'COSTOS DE CREDITOS'!$C$27)/DATA!$G773,"")</f>
        <v>47.07631125553273</v>
      </c>
      <c r="AL773" s="90">
        <f>IF(W773="si",'COSTOS DE CREDITOS'!$C$35,"")</f>
        <v>20.421138461538462</v>
      </c>
      <c r="AM773" s="30">
        <f t="shared" si="215"/>
        <v>615.38461538461547</v>
      </c>
      <c r="AN773" s="30">
        <f t="shared" si="216"/>
        <v>0</v>
      </c>
      <c r="AO773" s="30">
        <f t="shared" si="217"/>
        <v>682.88206510168663</v>
      </c>
      <c r="AP773" s="30">
        <f t="shared" si="218"/>
        <v>1827.4579348983134</v>
      </c>
      <c r="AQ773" s="19">
        <f t="shared" si="219"/>
        <v>0.72797228060673591</v>
      </c>
    </row>
    <row r="774" spans="1:43" x14ac:dyDescent="0.2">
      <c r="A774" s="23" t="s">
        <v>5665</v>
      </c>
      <c r="B774" s="6" t="s">
        <v>5682</v>
      </c>
      <c r="C774" s="6" t="s">
        <v>5670</v>
      </c>
      <c r="D774" s="2">
        <v>147705</v>
      </c>
      <c r="E774" s="2">
        <v>148030</v>
      </c>
      <c r="F774" s="3" t="s">
        <v>1017</v>
      </c>
      <c r="G774" s="2">
        <v>7</v>
      </c>
      <c r="H774" s="2">
        <v>148037</v>
      </c>
      <c r="I774" s="3" t="s">
        <v>1040</v>
      </c>
      <c r="J774" s="15">
        <v>45013</v>
      </c>
      <c r="K774" s="24">
        <v>1119104541</v>
      </c>
      <c r="L774" s="15">
        <v>45016</v>
      </c>
      <c r="M774" s="15">
        <v>45016</v>
      </c>
      <c r="N774" s="15"/>
      <c r="O774" s="26">
        <f>VLOOKUP(D774,quash!A$2:$I$7791,9,FALSE)</f>
        <v>1</v>
      </c>
      <c r="P774" s="7">
        <v>9000</v>
      </c>
      <c r="Q774" s="26">
        <v>132</v>
      </c>
      <c r="R774" s="19">
        <v>5.8283715876113903E-2</v>
      </c>
      <c r="S774" s="26">
        <v>16</v>
      </c>
      <c r="T774" s="7">
        <v>9000</v>
      </c>
      <c r="U774" s="2">
        <v>142</v>
      </c>
      <c r="V774" s="11">
        <v>2255.2800000000002</v>
      </c>
      <c r="W774" s="14" t="s">
        <v>5281</v>
      </c>
      <c r="X774" s="18">
        <v>1</v>
      </c>
      <c r="Y774" s="9">
        <v>9000</v>
      </c>
      <c r="Z774" s="19">
        <f t="shared" si="212"/>
        <v>0</v>
      </c>
      <c r="AA774" s="25">
        <v>2255.2800000000002</v>
      </c>
      <c r="AB774" s="30">
        <f t="shared" si="213"/>
        <v>752000</v>
      </c>
      <c r="AC774" s="30">
        <f t="shared" si="209"/>
        <v>1.1968085106382979E-2</v>
      </c>
      <c r="AD774" s="31">
        <f t="shared" si="210"/>
        <v>1.5797872340425532</v>
      </c>
      <c r="AE774" s="31">
        <f t="shared" si="211"/>
        <v>1.699468085106383</v>
      </c>
      <c r="AG774" s="30">
        <f t="shared" si="214"/>
        <v>2427000</v>
      </c>
      <c r="AH774" s="30">
        <f t="shared" si="206"/>
        <v>3.708281829419036E-3</v>
      </c>
      <c r="AI774" s="31">
        <f t="shared" si="207"/>
        <v>0.48949320148331277</v>
      </c>
      <c r="AJ774" s="31">
        <f t="shared" si="208"/>
        <v>0.52657601977750312</v>
      </c>
      <c r="AK774" s="30">
        <f>IF(W774="si",($S774*'COSTOS DE CREDITOS'!$C$27)/DATA!$G774,"")</f>
        <v>47.07631125553273</v>
      </c>
      <c r="AL774" s="90">
        <f>IF(W774="si",'COSTOS DE CREDITOS'!$C$35,"")</f>
        <v>20.421138461538462</v>
      </c>
      <c r="AM774" s="30">
        <f t="shared" si="215"/>
        <v>553.84615384615392</v>
      </c>
      <c r="AN774" s="30">
        <f t="shared" si="216"/>
        <v>0</v>
      </c>
      <c r="AO774" s="30">
        <f t="shared" si="217"/>
        <v>621.34360356322509</v>
      </c>
      <c r="AP774" s="30">
        <f t="shared" si="218"/>
        <v>1633.9363964367751</v>
      </c>
      <c r="AQ774" s="19">
        <f t="shared" si="219"/>
        <v>0.72449380850128364</v>
      </c>
    </row>
    <row r="775" spans="1:43" x14ac:dyDescent="0.2">
      <c r="A775" s="23" t="s">
        <v>5665</v>
      </c>
      <c r="B775" s="6" t="s">
        <v>5677</v>
      </c>
      <c r="C775" s="6" t="s">
        <v>5667</v>
      </c>
      <c r="D775" s="2">
        <v>147778</v>
      </c>
      <c r="E775" s="2">
        <v>148060</v>
      </c>
      <c r="F775" s="3" t="s">
        <v>1041</v>
      </c>
      <c r="G775" s="2">
        <v>6</v>
      </c>
      <c r="H775" s="2">
        <v>148067</v>
      </c>
      <c r="I775" s="3" t="s">
        <v>1042</v>
      </c>
      <c r="J775" s="15">
        <v>45013</v>
      </c>
      <c r="K775" s="24">
        <v>1119260305</v>
      </c>
      <c r="L775" s="15">
        <v>45016</v>
      </c>
      <c r="M775" s="15">
        <v>45016</v>
      </c>
      <c r="N775" s="15"/>
      <c r="O775" s="26">
        <f>VLOOKUP(D775,quash!A$2:$I$7791,9,FALSE)</f>
        <v>4</v>
      </c>
      <c r="P775" s="7">
        <v>10000</v>
      </c>
      <c r="Q775" s="26">
        <v>115</v>
      </c>
      <c r="R775" s="19">
        <v>3.97705569269148E-2</v>
      </c>
      <c r="S775" s="26">
        <v>16</v>
      </c>
      <c r="T775" s="7">
        <v>7000</v>
      </c>
      <c r="U775" s="2">
        <v>142</v>
      </c>
      <c r="V775" s="11">
        <v>1758.65</v>
      </c>
      <c r="W775" s="14" t="s">
        <v>5281</v>
      </c>
      <c r="X775" s="18">
        <v>1</v>
      </c>
      <c r="Y775" s="9">
        <v>7000</v>
      </c>
      <c r="Z775" s="19">
        <f t="shared" si="212"/>
        <v>0</v>
      </c>
      <c r="AA775" s="25">
        <v>1758.65</v>
      </c>
      <c r="AB775" s="30">
        <f t="shared" si="213"/>
        <v>225000</v>
      </c>
      <c r="AC775" s="30">
        <f t="shared" si="209"/>
        <v>3.111111111111111E-2</v>
      </c>
      <c r="AD775" s="31">
        <f t="shared" si="210"/>
        <v>3.5777777777777775</v>
      </c>
      <c r="AE775" s="31">
        <f t="shared" si="211"/>
        <v>4.4177777777777774</v>
      </c>
      <c r="AG775" s="30">
        <f t="shared" si="214"/>
        <v>927000</v>
      </c>
      <c r="AH775" s="30">
        <f t="shared" si="206"/>
        <v>7.551240560949299E-3</v>
      </c>
      <c r="AI775" s="31">
        <f t="shared" si="207"/>
        <v>0.86839266450916941</v>
      </c>
      <c r="AJ775" s="31">
        <f t="shared" si="208"/>
        <v>1.0722761596548005</v>
      </c>
      <c r="AK775" s="30">
        <f>IF(W775="si",($S775*'COSTOS DE CREDITOS'!$C$27)/DATA!$G775,"")</f>
        <v>54.922363131454851</v>
      </c>
      <c r="AL775" s="90">
        <f>IF(W775="si",'COSTOS DE CREDITOS'!$C$35,"")</f>
        <v>20.421138461538462</v>
      </c>
      <c r="AM775" s="30">
        <f t="shared" si="215"/>
        <v>430.76923076923077</v>
      </c>
      <c r="AN775" s="30">
        <f t="shared" si="216"/>
        <v>0</v>
      </c>
      <c r="AO775" s="30">
        <f t="shared" si="217"/>
        <v>506.11273236222405</v>
      </c>
      <c r="AP775" s="30">
        <f t="shared" si="218"/>
        <v>1252.537267637776</v>
      </c>
      <c r="AQ775" s="19">
        <f t="shared" si="219"/>
        <v>0.71221520350142209</v>
      </c>
    </row>
    <row r="776" spans="1:43" x14ac:dyDescent="0.2">
      <c r="A776" s="23" t="s">
        <v>5665</v>
      </c>
      <c r="B776" s="6" t="s">
        <v>5671</v>
      </c>
      <c r="C776" s="6" t="s">
        <v>5670</v>
      </c>
      <c r="D776" s="2">
        <v>148012</v>
      </c>
      <c r="E776" s="2">
        <v>147739</v>
      </c>
      <c r="F776" s="3" t="s">
        <v>1029</v>
      </c>
      <c r="G776" s="2">
        <v>7</v>
      </c>
      <c r="H776" s="2">
        <v>148084</v>
      </c>
      <c r="I776" s="3" t="s">
        <v>1043</v>
      </c>
      <c r="J776" s="15">
        <v>45015</v>
      </c>
      <c r="K776" s="24">
        <v>1120679172</v>
      </c>
      <c r="L776" s="15">
        <v>45016</v>
      </c>
      <c r="M776" s="15">
        <v>45016</v>
      </c>
      <c r="N776" s="15"/>
      <c r="O776" s="26">
        <f>VLOOKUP(D776,quash!A$2:$I$7791,9,FALSE)</f>
        <v>3</v>
      </c>
      <c r="P776" s="7">
        <v>9000</v>
      </c>
      <c r="Q776" s="26">
        <v>139</v>
      </c>
      <c r="R776" s="19">
        <v>8.6183749348172869E-2</v>
      </c>
      <c r="S776" s="26">
        <v>16</v>
      </c>
      <c r="T776" s="7">
        <v>8000</v>
      </c>
      <c r="U776" s="2">
        <v>142</v>
      </c>
      <c r="V776" s="11">
        <v>2013.74</v>
      </c>
      <c r="W776" s="14" t="s">
        <v>5281</v>
      </c>
      <c r="X776" s="18">
        <v>1</v>
      </c>
      <c r="Y776" s="9">
        <v>8000</v>
      </c>
      <c r="Z776" s="19">
        <f t="shared" si="212"/>
        <v>0</v>
      </c>
      <c r="AA776" s="25">
        <v>2013.74</v>
      </c>
      <c r="AB776" s="30">
        <f t="shared" si="213"/>
        <v>159000</v>
      </c>
      <c r="AC776" s="30">
        <f t="shared" si="209"/>
        <v>5.0314465408805034E-2</v>
      </c>
      <c r="AD776" s="31">
        <f t="shared" si="210"/>
        <v>6.9937106918238996</v>
      </c>
      <c r="AE776" s="31">
        <f t="shared" si="211"/>
        <v>7.1446540880503147</v>
      </c>
      <c r="AG776" s="30">
        <f t="shared" si="214"/>
        <v>778000</v>
      </c>
      <c r="AH776" s="30">
        <f t="shared" si="206"/>
        <v>1.0282776349614395E-2</v>
      </c>
      <c r="AI776" s="31">
        <f t="shared" si="207"/>
        <v>1.4293059125964009</v>
      </c>
      <c r="AJ776" s="31">
        <f t="shared" si="208"/>
        <v>1.4601542416452442</v>
      </c>
      <c r="AK776" s="30">
        <f>IF(W776="si",($S776*'COSTOS DE CREDITOS'!$C$27)/DATA!$G776,"")</f>
        <v>47.07631125553273</v>
      </c>
      <c r="AL776" s="90">
        <f>IF(W776="si",'COSTOS DE CREDITOS'!$C$35,"")</f>
        <v>20.421138461538462</v>
      </c>
      <c r="AM776" s="30">
        <f t="shared" si="215"/>
        <v>492.30769230769232</v>
      </c>
      <c r="AN776" s="30">
        <f t="shared" si="216"/>
        <v>0</v>
      </c>
      <c r="AO776" s="30">
        <f t="shared" si="217"/>
        <v>559.80514202476354</v>
      </c>
      <c r="AP776" s="30">
        <f t="shared" si="218"/>
        <v>1453.9348579752364</v>
      </c>
      <c r="AQ776" s="19">
        <f t="shared" si="219"/>
        <v>0.72200723925394361</v>
      </c>
    </row>
    <row r="777" spans="1:43" x14ac:dyDescent="0.2">
      <c r="A777" s="23" t="s">
        <v>5665</v>
      </c>
      <c r="B777" s="6" t="s">
        <v>5673</v>
      </c>
      <c r="C777" s="6" t="s">
        <v>5667</v>
      </c>
      <c r="D777" s="2">
        <v>147605</v>
      </c>
      <c r="E777" s="2">
        <v>147597</v>
      </c>
      <c r="F777" s="3" t="s">
        <v>1044</v>
      </c>
      <c r="G777" s="2">
        <v>7</v>
      </c>
      <c r="H777" s="2">
        <v>148117</v>
      </c>
      <c r="I777" s="3" t="s">
        <v>1045</v>
      </c>
      <c r="J777" s="15">
        <v>45012</v>
      </c>
      <c r="K777" s="24">
        <v>1118659175</v>
      </c>
      <c r="L777" s="15">
        <v>45016</v>
      </c>
      <c r="M777" s="15">
        <v>45016</v>
      </c>
      <c r="N777" s="15"/>
      <c r="O777" s="26">
        <f>VLOOKUP(D777,quash!A$2:$I$7791,9,FALSE)</f>
        <v>6</v>
      </c>
      <c r="P777" s="7">
        <v>15000</v>
      </c>
      <c r="Q777" s="26">
        <v>92</v>
      </c>
      <c r="R777" s="19">
        <v>5.9818464604665302E-3</v>
      </c>
      <c r="S777" s="26">
        <v>16</v>
      </c>
      <c r="T777" s="7">
        <v>6000</v>
      </c>
      <c r="U777" s="2">
        <v>142</v>
      </c>
      <c r="V777" s="11">
        <v>1503.37</v>
      </c>
      <c r="W777" s="14" t="s">
        <v>5281</v>
      </c>
      <c r="X777" s="18">
        <v>1</v>
      </c>
      <c r="Y777" s="9">
        <v>6000</v>
      </c>
      <c r="Z777" s="19">
        <f t="shared" si="212"/>
        <v>0</v>
      </c>
      <c r="AA777" s="25">
        <v>1503.37</v>
      </c>
      <c r="AB777" s="30">
        <f t="shared" si="213"/>
        <v>46000</v>
      </c>
      <c r="AC777" s="30">
        <f t="shared" si="209"/>
        <v>0.13043478260869565</v>
      </c>
      <c r="AD777" s="31">
        <f t="shared" si="210"/>
        <v>12</v>
      </c>
      <c r="AE777" s="31">
        <f t="shared" si="211"/>
        <v>18.521739130434781</v>
      </c>
      <c r="AG777" s="30">
        <f t="shared" si="214"/>
        <v>288000</v>
      </c>
      <c r="AH777" s="30">
        <f t="shared" si="206"/>
        <v>2.0833333333333332E-2</v>
      </c>
      <c r="AI777" s="31">
        <f t="shared" si="207"/>
        <v>1.9166666666666665</v>
      </c>
      <c r="AJ777" s="31">
        <f t="shared" si="208"/>
        <v>2.958333333333333</v>
      </c>
      <c r="AK777" s="30">
        <f>IF(W777="si",($S777*'COSTOS DE CREDITOS'!$C$27)/DATA!$G777,"")</f>
        <v>47.07631125553273</v>
      </c>
      <c r="AL777" s="90">
        <f>IF(W777="si",'COSTOS DE CREDITOS'!$C$35,"")</f>
        <v>20.421138461538462</v>
      </c>
      <c r="AM777" s="30">
        <f t="shared" si="215"/>
        <v>369.23076923076923</v>
      </c>
      <c r="AN777" s="30">
        <f t="shared" si="216"/>
        <v>0</v>
      </c>
      <c r="AO777" s="30">
        <f t="shared" si="217"/>
        <v>436.72821894784045</v>
      </c>
      <c r="AP777" s="30">
        <f t="shared" si="218"/>
        <v>1066.6417810521593</v>
      </c>
      <c r="AQ777" s="19">
        <f t="shared" si="219"/>
        <v>0.70950050955663568</v>
      </c>
    </row>
    <row r="778" spans="1:43" x14ac:dyDescent="0.2">
      <c r="A778" s="23" t="s">
        <v>5665</v>
      </c>
      <c r="B778" s="6" t="s">
        <v>5673</v>
      </c>
      <c r="C778" s="6" t="s">
        <v>5667</v>
      </c>
      <c r="D778" s="2">
        <v>147637</v>
      </c>
      <c r="E778" s="2">
        <v>147597</v>
      </c>
      <c r="F778" s="3" t="s">
        <v>1044</v>
      </c>
      <c r="G778" s="2">
        <v>7</v>
      </c>
      <c r="H778" s="2">
        <v>148119</v>
      </c>
      <c r="I778" s="3" t="s">
        <v>1046</v>
      </c>
      <c r="J778" s="15">
        <v>45012</v>
      </c>
      <c r="K778" s="24">
        <v>1118722507</v>
      </c>
      <c r="L778" s="15">
        <v>45016</v>
      </c>
      <c r="M778" s="15">
        <v>45016</v>
      </c>
      <c r="N778" s="15"/>
      <c r="O778" s="26">
        <f>VLOOKUP(D778,quash!A$2:$I$7791,9,FALSE)</f>
        <v>4</v>
      </c>
      <c r="P778" s="7">
        <v>14000</v>
      </c>
      <c r="Q778" s="26">
        <v>99</v>
      </c>
      <c r="R778" s="19">
        <v>5.9818464604665302E-3</v>
      </c>
      <c r="S778" s="26">
        <v>16</v>
      </c>
      <c r="T778" s="7">
        <v>5000</v>
      </c>
      <c r="U778" s="2">
        <v>147</v>
      </c>
      <c r="V778" s="11">
        <v>1303.3399999999999</v>
      </c>
      <c r="W778" s="14" t="s">
        <v>5281</v>
      </c>
      <c r="X778" s="18">
        <v>1</v>
      </c>
      <c r="Y778" s="9">
        <v>5000</v>
      </c>
      <c r="Z778" s="19">
        <f t="shared" si="212"/>
        <v>0</v>
      </c>
      <c r="AA778" s="25">
        <v>1303.3399999999999</v>
      </c>
      <c r="AB778" s="30">
        <f t="shared" si="213"/>
        <v>225000</v>
      </c>
      <c r="AC778" s="30">
        <f t="shared" si="209"/>
        <v>2.2222222222222223E-2</v>
      </c>
      <c r="AD778" s="31">
        <f t="shared" si="210"/>
        <v>2.2000000000000002</v>
      </c>
      <c r="AE778" s="31">
        <f t="shared" si="211"/>
        <v>3.2666666666666666</v>
      </c>
      <c r="AG778" s="30">
        <f t="shared" si="214"/>
        <v>927000</v>
      </c>
      <c r="AH778" s="30">
        <f t="shared" si="206"/>
        <v>5.3937432578209281E-3</v>
      </c>
      <c r="AI778" s="31">
        <f t="shared" si="207"/>
        <v>0.53398058252427183</v>
      </c>
      <c r="AJ778" s="31">
        <f t="shared" si="208"/>
        <v>0.79288025889967639</v>
      </c>
      <c r="AK778" s="30">
        <f>IF(W778="si",($S778*'COSTOS DE CREDITOS'!$C$27)/DATA!$G778,"")</f>
        <v>47.07631125553273</v>
      </c>
      <c r="AL778" s="90">
        <f>IF(W778="si",'COSTOS DE CREDITOS'!$C$35,"")</f>
        <v>20.421138461538462</v>
      </c>
      <c r="AM778" s="30">
        <f t="shared" si="215"/>
        <v>307.69230769230774</v>
      </c>
      <c r="AN778" s="30">
        <f t="shared" si="216"/>
        <v>0</v>
      </c>
      <c r="AO778" s="30">
        <f t="shared" si="217"/>
        <v>375.1897574093789</v>
      </c>
      <c r="AP778" s="30">
        <f t="shared" si="218"/>
        <v>928.15024259062102</v>
      </c>
      <c r="AQ778" s="19">
        <f t="shared" si="219"/>
        <v>0.71213209338363059</v>
      </c>
    </row>
    <row r="779" spans="1:43" x14ac:dyDescent="0.2">
      <c r="A779" s="23" t="s">
        <v>5665</v>
      </c>
      <c r="B779" s="6" t="s">
        <v>5673</v>
      </c>
      <c r="C779" s="6" t="s">
        <v>5667</v>
      </c>
      <c r="D779" s="2">
        <v>148087</v>
      </c>
      <c r="E779" s="2">
        <v>147597</v>
      </c>
      <c r="F779" s="3" t="s">
        <v>1044</v>
      </c>
      <c r="G779" s="2">
        <v>7</v>
      </c>
      <c r="H779" s="2">
        <v>148120</v>
      </c>
      <c r="I779" s="3" t="s">
        <v>1047</v>
      </c>
      <c r="J779" s="15">
        <v>45015</v>
      </c>
      <c r="K779" s="24">
        <v>1120820262</v>
      </c>
      <c r="L779" s="15">
        <v>45016</v>
      </c>
      <c r="M779" s="15">
        <v>45016</v>
      </c>
      <c r="N779" s="15"/>
      <c r="O779" s="26">
        <f>VLOOKUP(D779,quash!A$2:$I$7791,9,FALSE)</f>
        <v>6</v>
      </c>
      <c r="P779" s="7">
        <v>15000</v>
      </c>
      <c r="Q779" s="26">
        <v>92</v>
      </c>
      <c r="R779" s="19">
        <v>5.9818464604665302E-3</v>
      </c>
      <c r="S779" s="26">
        <v>16</v>
      </c>
      <c r="T779" s="7">
        <v>6000</v>
      </c>
      <c r="U779" s="2">
        <v>142</v>
      </c>
      <c r="V779" s="11">
        <v>1503.37</v>
      </c>
      <c r="W779" s="14" t="s">
        <v>5281</v>
      </c>
      <c r="X779" s="18">
        <v>1</v>
      </c>
      <c r="Y779" s="9">
        <v>6000</v>
      </c>
      <c r="Z779" s="19">
        <f t="shared" si="212"/>
        <v>0</v>
      </c>
      <c r="AA779" s="25">
        <v>1503.37</v>
      </c>
      <c r="AB779" s="30">
        <f t="shared" si="213"/>
        <v>46000</v>
      </c>
      <c r="AC779" s="30">
        <f t="shared" si="209"/>
        <v>0.13043478260869565</v>
      </c>
      <c r="AD779" s="31">
        <f t="shared" si="210"/>
        <v>12</v>
      </c>
      <c r="AE779" s="31">
        <f t="shared" si="211"/>
        <v>18.521739130434781</v>
      </c>
      <c r="AG779" s="30">
        <f t="shared" si="214"/>
        <v>288000</v>
      </c>
      <c r="AH779" s="30">
        <f t="shared" si="206"/>
        <v>2.0833333333333332E-2</v>
      </c>
      <c r="AI779" s="31">
        <f t="shared" si="207"/>
        <v>1.9166666666666665</v>
      </c>
      <c r="AJ779" s="31">
        <f t="shared" si="208"/>
        <v>2.958333333333333</v>
      </c>
      <c r="AK779" s="30">
        <f>IF(W779="si",($S779*'COSTOS DE CREDITOS'!$C$27)/DATA!$G779,"")</f>
        <v>47.07631125553273</v>
      </c>
      <c r="AL779" s="90">
        <f>IF(W779="si",'COSTOS DE CREDITOS'!$C$35,"")</f>
        <v>20.421138461538462</v>
      </c>
      <c r="AM779" s="30">
        <f t="shared" si="215"/>
        <v>369.23076923076923</v>
      </c>
      <c r="AN779" s="30">
        <f t="shared" si="216"/>
        <v>0</v>
      </c>
      <c r="AO779" s="30">
        <f t="shared" si="217"/>
        <v>436.72821894784045</v>
      </c>
      <c r="AP779" s="30">
        <f t="shared" si="218"/>
        <v>1066.6417810521593</v>
      </c>
      <c r="AQ779" s="19">
        <f t="shared" si="219"/>
        <v>0.70950050955663568</v>
      </c>
    </row>
    <row r="780" spans="1:43" x14ac:dyDescent="0.2">
      <c r="A780" s="23" t="s">
        <v>5665</v>
      </c>
      <c r="B780" s="6" t="s">
        <v>5684</v>
      </c>
      <c r="C780" s="6" t="s">
        <v>5667</v>
      </c>
      <c r="D780" s="2">
        <v>147802</v>
      </c>
      <c r="E780" s="2">
        <v>148147</v>
      </c>
      <c r="F780" s="3" t="s">
        <v>1019</v>
      </c>
      <c r="G780" s="2">
        <v>7</v>
      </c>
      <c r="H780" s="2">
        <v>148149</v>
      </c>
      <c r="I780" s="3" t="s">
        <v>1048</v>
      </c>
      <c r="J780" s="15">
        <v>45347</v>
      </c>
      <c r="K780" s="24">
        <v>1348507625</v>
      </c>
      <c r="L780" s="15">
        <v>45016</v>
      </c>
      <c r="M780" s="15">
        <v>45016</v>
      </c>
      <c r="N780" s="15"/>
      <c r="O780" s="26">
        <f>VLOOKUP(D780,quash!A$2:$I$7791,9,FALSE)</f>
        <v>2</v>
      </c>
      <c r="P780" s="7">
        <v>8000</v>
      </c>
      <c r="Q780" s="26">
        <v>138</v>
      </c>
      <c r="R780" s="19">
        <v>0.11226939921536</v>
      </c>
      <c r="S780" s="26">
        <v>16</v>
      </c>
      <c r="T780" s="7">
        <v>7000</v>
      </c>
      <c r="U780" s="2">
        <v>142</v>
      </c>
      <c r="V780" s="11">
        <v>1758.65</v>
      </c>
      <c r="W780" s="14" t="s">
        <v>5281</v>
      </c>
      <c r="X780" s="18">
        <v>1</v>
      </c>
      <c r="Y780" s="9">
        <v>7000</v>
      </c>
      <c r="Z780" s="19">
        <f t="shared" si="212"/>
        <v>0</v>
      </c>
      <c r="AA780" s="25">
        <v>1758.65</v>
      </c>
      <c r="AB780" s="30">
        <f t="shared" si="213"/>
        <v>529000</v>
      </c>
      <c r="AC780" s="30">
        <f t="shared" si="209"/>
        <v>1.3232514177693762E-2</v>
      </c>
      <c r="AD780" s="31">
        <f t="shared" si="210"/>
        <v>1.826086956521739</v>
      </c>
      <c r="AE780" s="31">
        <f t="shared" si="211"/>
        <v>1.8790170132325141</v>
      </c>
      <c r="AG780" s="30">
        <f t="shared" si="214"/>
        <v>1695000</v>
      </c>
      <c r="AH780" s="30">
        <f t="shared" si="206"/>
        <v>4.1297935103244837E-3</v>
      </c>
      <c r="AI780" s="31">
        <f t="shared" si="207"/>
        <v>0.56991150442477878</v>
      </c>
      <c r="AJ780" s="31">
        <f t="shared" si="208"/>
        <v>0.58643067846607666</v>
      </c>
      <c r="AK780" s="30">
        <f>IF(W780="si",($S780*'COSTOS DE CREDITOS'!$C$27)/DATA!$G780,"")</f>
        <v>47.07631125553273</v>
      </c>
      <c r="AL780" s="90">
        <f>IF(W780="si",'COSTOS DE CREDITOS'!$C$35,"")</f>
        <v>20.421138461538462</v>
      </c>
      <c r="AM780" s="30">
        <f t="shared" si="215"/>
        <v>430.76923076923077</v>
      </c>
      <c r="AN780" s="30">
        <f t="shared" si="216"/>
        <v>0</v>
      </c>
      <c r="AO780" s="30">
        <f t="shared" si="217"/>
        <v>498.26668048630199</v>
      </c>
      <c r="AP780" s="30">
        <f t="shared" si="218"/>
        <v>1260.3833195136981</v>
      </c>
      <c r="AQ780" s="19">
        <f t="shared" si="219"/>
        <v>0.71667660962311885</v>
      </c>
    </row>
    <row r="781" spans="1:43" x14ac:dyDescent="0.2">
      <c r="A781" s="23" t="s">
        <v>5665</v>
      </c>
      <c r="B781" s="6" t="s">
        <v>5684</v>
      </c>
      <c r="C781" s="6" t="s">
        <v>5667</v>
      </c>
      <c r="D781" s="2">
        <v>147826</v>
      </c>
      <c r="E781" s="2">
        <v>148147</v>
      </c>
      <c r="F781" s="3" t="s">
        <v>1019</v>
      </c>
      <c r="G781" s="2">
        <v>7</v>
      </c>
      <c r="H781" s="2">
        <v>148150</v>
      </c>
      <c r="I781" s="3" t="s">
        <v>1049</v>
      </c>
      <c r="J781" s="15">
        <v>45014</v>
      </c>
      <c r="K781" s="24">
        <v>1119800490</v>
      </c>
      <c r="L781" s="15">
        <v>45016</v>
      </c>
      <c r="M781" s="15">
        <v>45016</v>
      </c>
      <c r="N781" s="15"/>
      <c r="O781" s="26">
        <f>VLOOKUP(D781,quash!A$2:$I$7791,9,FALSE)</f>
        <v>2</v>
      </c>
      <c r="P781" s="7">
        <v>10000</v>
      </c>
      <c r="Q781" s="26">
        <v>147</v>
      </c>
      <c r="R781" s="19">
        <v>7.9000519063170294E-2</v>
      </c>
      <c r="S781" s="26">
        <v>16</v>
      </c>
      <c r="T781" s="7">
        <v>6000</v>
      </c>
      <c r="U781" s="2">
        <v>142</v>
      </c>
      <c r="V781" s="11">
        <v>1503.37</v>
      </c>
      <c r="W781" s="14" t="s">
        <v>5281</v>
      </c>
      <c r="X781" s="18">
        <v>1</v>
      </c>
      <c r="Y781" s="9">
        <v>6000</v>
      </c>
      <c r="Z781" s="19">
        <f t="shared" si="212"/>
        <v>0</v>
      </c>
      <c r="AA781" s="25">
        <v>1503.37</v>
      </c>
      <c r="AB781" s="30">
        <f t="shared" si="213"/>
        <v>529000</v>
      </c>
      <c r="AC781" s="30">
        <f t="shared" si="209"/>
        <v>1.1342155009451797E-2</v>
      </c>
      <c r="AD781" s="31">
        <f t="shared" si="210"/>
        <v>1.6672967863894141</v>
      </c>
      <c r="AE781" s="31">
        <f t="shared" si="211"/>
        <v>1.6105860113421551</v>
      </c>
      <c r="AG781" s="30">
        <f t="shared" si="214"/>
        <v>1695000</v>
      </c>
      <c r="AH781" s="30">
        <f t="shared" si="206"/>
        <v>3.5398230088495575E-3</v>
      </c>
      <c r="AI781" s="31">
        <f t="shared" si="207"/>
        <v>0.52035398230088492</v>
      </c>
      <c r="AJ781" s="31">
        <f t="shared" si="208"/>
        <v>0.50265486725663711</v>
      </c>
      <c r="AK781" s="30">
        <f>IF(W781="si",($S781*'COSTOS DE CREDITOS'!$C$27)/DATA!$G781,"")</f>
        <v>47.07631125553273</v>
      </c>
      <c r="AL781" s="90">
        <f>IF(W781="si",'COSTOS DE CREDITOS'!$C$35,"")</f>
        <v>20.421138461538462</v>
      </c>
      <c r="AM781" s="30">
        <f t="shared" si="215"/>
        <v>369.23076923076923</v>
      </c>
      <c r="AN781" s="30">
        <f t="shared" si="216"/>
        <v>0</v>
      </c>
      <c r="AO781" s="30">
        <f t="shared" si="217"/>
        <v>436.72821894784045</v>
      </c>
      <c r="AP781" s="30">
        <f t="shared" si="218"/>
        <v>1066.6417810521593</v>
      </c>
      <c r="AQ781" s="19">
        <f t="shared" si="219"/>
        <v>0.70950050955663568</v>
      </c>
    </row>
    <row r="782" spans="1:43" x14ac:dyDescent="0.2">
      <c r="A782" s="23" t="s">
        <v>5665</v>
      </c>
      <c r="B782" s="6" t="s">
        <v>5684</v>
      </c>
      <c r="C782" s="6" t="s">
        <v>5667</v>
      </c>
      <c r="D782" s="2">
        <v>147827</v>
      </c>
      <c r="E782" s="2">
        <v>148147</v>
      </c>
      <c r="F782" s="3" t="s">
        <v>1019</v>
      </c>
      <c r="G782" s="2">
        <v>7</v>
      </c>
      <c r="H782" s="2">
        <v>148151</v>
      </c>
      <c r="I782" s="3" t="s">
        <v>1050</v>
      </c>
      <c r="J782" s="15">
        <v>45014</v>
      </c>
      <c r="K782" s="24">
        <v>1119811966</v>
      </c>
      <c r="L782" s="15">
        <v>45016</v>
      </c>
      <c r="M782" s="15">
        <v>45016</v>
      </c>
      <c r="N782" s="15"/>
      <c r="O782" s="26" t="e">
        <f>VLOOKUP(D782,quash!A$2:$I$7791,9,FALSE)</f>
        <v>#N/A</v>
      </c>
      <c r="P782" s="7">
        <v>10000</v>
      </c>
      <c r="Q782" s="26">
        <v>115</v>
      </c>
      <c r="R782" s="19">
        <v>3.97705569269148E-2</v>
      </c>
      <c r="S782" s="26">
        <v>16</v>
      </c>
      <c r="T782" s="7">
        <v>7000</v>
      </c>
      <c r="U782" s="2">
        <v>142</v>
      </c>
      <c r="V782" s="11">
        <v>1758.65</v>
      </c>
      <c r="W782" s="14" t="s">
        <v>5281</v>
      </c>
      <c r="X782" s="18">
        <v>1</v>
      </c>
      <c r="Y782" s="9">
        <v>7000</v>
      </c>
      <c r="Z782" s="19">
        <f t="shared" si="212"/>
        <v>0</v>
      </c>
      <c r="AA782" s="25">
        <v>1758.65</v>
      </c>
      <c r="AB782" s="30">
        <f t="shared" si="213"/>
        <v>824000</v>
      </c>
      <c r="AC782" s="30">
        <f t="shared" si="209"/>
        <v>8.4951456310679609E-3</v>
      </c>
      <c r="AD782" s="31">
        <f t="shared" si="210"/>
        <v>0.97694174757281549</v>
      </c>
      <c r="AE782" s="31">
        <f t="shared" si="211"/>
        <v>1.2063106796116505</v>
      </c>
      <c r="AG782" s="30">
        <f t="shared" si="214"/>
        <v>6126000</v>
      </c>
      <c r="AH782" s="30">
        <f t="shared" si="206"/>
        <v>1.1426705843943846E-3</v>
      </c>
      <c r="AI782" s="31">
        <f t="shared" si="207"/>
        <v>0.13140711720535422</v>
      </c>
      <c r="AJ782" s="31">
        <f t="shared" si="208"/>
        <v>0.16225922298400261</v>
      </c>
      <c r="AK782" s="30">
        <f>IF(W782="si",($S782*'COSTOS DE CREDITOS'!$C$27)/DATA!$G782,"")</f>
        <v>47.07631125553273</v>
      </c>
      <c r="AL782" s="90">
        <f>IF(W782="si",'COSTOS DE CREDITOS'!$C$35,"")</f>
        <v>20.421138461538462</v>
      </c>
      <c r="AM782" s="30">
        <f t="shared" si="215"/>
        <v>430.76923076923077</v>
      </c>
      <c r="AN782" s="30">
        <f t="shared" si="216"/>
        <v>0</v>
      </c>
      <c r="AO782" s="30">
        <f t="shared" si="217"/>
        <v>498.26668048630199</v>
      </c>
      <c r="AP782" s="30">
        <f t="shared" si="218"/>
        <v>1260.3833195136981</v>
      </c>
      <c r="AQ782" s="19">
        <f t="shared" si="219"/>
        <v>0.71667660962311885</v>
      </c>
    </row>
    <row r="783" spans="1:43" x14ac:dyDescent="0.2">
      <c r="A783" s="23" t="s">
        <v>5665</v>
      </c>
      <c r="B783" s="6" t="s">
        <v>5684</v>
      </c>
      <c r="C783" s="6" t="s">
        <v>5667</v>
      </c>
      <c r="D783" s="2">
        <v>147800</v>
      </c>
      <c r="E783" s="2">
        <v>148147</v>
      </c>
      <c r="F783" s="3" t="s">
        <v>1019</v>
      </c>
      <c r="G783" s="2">
        <v>7</v>
      </c>
      <c r="H783" s="2">
        <v>148152</v>
      </c>
      <c r="I783" s="3" t="s">
        <v>1051</v>
      </c>
      <c r="J783" s="15">
        <v>45013</v>
      </c>
      <c r="K783" s="24">
        <v>1119356262</v>
      </c>
      <c r="L783" s="15">
        <v>45016</v>
      </c>
      <c r="M783" s="15">
        <v>45016</v>
      </c>
      <c r="N783" s="15"/>
      <c r="O783" s="26">
        <f>VLOOKUP(D783,quash!A$2:$I$7791,9,FALSE)</f>
        <v>1</v>
      </c>
      <c r="P783" s="7">
        <v>11000</v>
      </c>
      <c r="Q783" s="26">
        <v>134</v>
      </c>
      <c r="R783" s="19">
        <v>5.7794490376783518E-2</v>
      </c>
      <c r="S783" s="26">
        <v>16</v>
      </c>
      <c r="T783" s="7">
        <v>7000</v>
      </c>
      <c r="U783" s="2">
        <v>142</v>
      </c>
      <c r="V783" s="11">
        <v>1758.65</v>
      </c>
      <c r="W783" s="14" t="s">
        <v>5281</v>
      </c>
      <c r="X783" s="18">
        <v>1</v>
      </c>
      <c r="Y783" s="9">
        <v>7000</v>
      </c>
      <c r="Z783" s="19">
        <f t="shared" si="212"/>
        <v>0</v>
      </c>
      <c r="AA783" s="25">
        <v>1758.65</v>
      </c>
      <c r="AB783" s="30">
        <f t="shared" si="213"/>
        <v>752000</v>
      </c>
      <c r="AC783" s="30">
        <f t="shared" si="209"/>
        <v>9.3085106382978719E-3</v>
      </c>
      <c r="AD783" s="31">
        <f t="shared" si="210"/>
        <v>1.2473404255319149</v>
      </c>
      <c r="AE783" s="31">
        <f t="shared" si="211"/>
        <v>1.3218085106382977</v>
      </c>
      <c r="AG783" s="30">
        <f t="shared" si="214"/>
        <v>2427000</v>
      </c>
      <c r="AH783" s="30">
        <f t="shared" si="206"/>
        <v>2.88421920065925E-3</v>
      </c>
      <c r="AI783" s="31">
        <f t="shared" si="207"/>
        <v>0.38648537288833951</v>
      </c>
      <c r="AJ783" s="31">
        <f t="shared" si="208"/>
        <v>0.40955912649361348</v>
      </c>
      <c r="AK783" s="30">
        <f>IF(W783="si",($S783*'COSTOS DE CREDITOS'!$C$27)/DATA!$G783,"")</f>
        <v>47.07631125553273</v>
      </c>
      <c r="AL783" s="90">
        <f>IF(W783="si",'COSTOS DE CREDITOS'!$C$35,"")</f>
        <v>20.421138461538462</v>
      </c>
      <c r="AM783" s="30">
        <f t="shared" si="215"/>
        <v>430.76923076923077</v>
      </c>
      <c r="AN783" s="30">
        <f t="shared" si="216"/>
        <v>0</v>
      </c>
      <c r="AO783" s="30">
        <f t="shared" si="217"/>
        <v>498.26668048630199</v>
      </c>
      <c r="AP783" s="30">
        <f t="shared" si="218"/>
        <v>1260.3833195136981</v>
      </c>
      <c r="AQ783" s="19">
        <f t="shared" si="219"/>
        <v>0.71667660962311885</v>
      </c>
    </row>
    <row r="784" spans="1:43" x14ac:dyDescent="0.2">
      <c r="A784" s="23" t="s">
        <v>5665</v>
      </c>
      <c r="B784" s="6" t="s">
        <v>5684</v>
      </c>
      <c r="C784" s="6" t="s">
        <v>5667</v>
      </c>
      <c r="D784" s="2">
        <v>147804</v>
      </c>
      <c r="E784" s="2">
        <v>148147</v>
      </c>
      <c r="F784" s="3" t="s">
        <v>1019</v>
      </c>
      <c r="G784" s="2">
        <v>7</v>
      </c>
      <c r="H784" s="2">
        <v>148153</v>
      </c>
      <c r="I784" s="3" t="s">
        <v>1052</v>
      </c>
      <c r="J784" s="15">
        <v>45013</v>
      </c>
      <c r="K784" s="24">
        <v>1119365635</v>
      </c>
      <c r="L784" s="15">
        <v>45016</v>
      </c>
      <c r="M784" s="15">
        <v>45016</v>
      </c>
      <c r="N784" s="15"/>
      <c r="O784" s="26">
        <f>VLOOKUP(D784,quash!A$2:$I$7791,9,FALSE)</f>
        <v>4</v>
      </c>
      <c r="P784" s="7">
        <v>10000</v>
      </c>
      <c r="Q784" s="26">
        <v>147</v>
      </c>
      <c r="R784" s="19">
        <v>7.9000519063170294E-2</v>
      </c>
      <c r="S784" s="26">
        <v>16</v>
      </c>
      <c r="T784" s="7">
        <v>7000</v>
      </c>
      <c r="U784" s="2">
        <v>142</v>
      </c>
      <c r="V784" s="11">
        <v>1758.65</v>
      </c>
      <c r="W784" s="14" t="s">
        <v>5281</v>
      </c>
      <c r="X784" s="18">
        <v>1</v>
      </c>
      <c r="Y784" s="9">
        <v>7000</v>
      </c>
      <c r="Z784" s="19">
        <f t="shared" si="212"/>
        <v>0</v>
      </c>
      <c r="AA784" s="25">
        <v>1758.65</v>
      </c>
      <c r="AB784" s="30">
        <f t="shared" si="213"/>
        <v>225000</v>
      </c>
      <c r="AC784" s="30">
        <f t="shared" si="209"/>
        <v>3.111111111111111E-2</v>
      </c>
      <c r="AD784" s="31">
        <f t="shared" si="210"/>
        <v>4.5733333333333333</v>
      </c>
      <c r="AE784" s="31">
        <f t="shared" si="211"/>
        <v>4.4177777777777774</v>
      </c>
      <c r="AG784" s="30">
        <f t="shared" si="214"/>
        <v>927000</v>
      </c>
      <c r="AH784" s="30">
        <f t="shared" si="206"/>
        <v>7.551240560949299E-3</v>
      </c>
      <c r="AI784" s="31">
        <f t="shared" si="207"/>
        <v>1.110032362459547</v>
      </c>
      <c r="AJ784" s="31">
        <f t="shared" si="208"/>
        <v>1.0722761596548005</v>
      </c>
      <c r="AK784" s="30">
        <f>IF(W784="si",($S784*'COSTOS DE CREDITOS'!$C$27)/DATA!$G784,"")</f>
        <v>47.07631125553273</v>
      </c>
      <c r="AL784" s="90">
        <f>IF(W784="si",'COSTOS DE CREDITOS'!$C$35,"")</f>
        <v>20.421138461538462</v>
      </c>
      <c r="AM784" s="30">
        <f t="shared" si="215"/>
        <v>430.76923076923077</v>
      </c>
      <c r="AN784" s="30">
        <f t="shared" si="216"/>
        <v>0</v>
      </c>
      <c r="AO784" s="30">
        <f t="shared" si="217"/>
        <v>498.26668048630199</v>
      </c>
      <c r="AP784" s="30">
        <f t="shared" si="218"/>
        <v>1260.3833195136981</v>
      </c>
      <c r="AQ784" s="19">
        <f t="shared" si="219"/>
        <v>0.71667660962311885</v>
      </c>
    </row>
    <row r="785" spans="1:43" x14ac:dyDescent="0.2">
      <c r="A785" s="23" t="s">
        <v>5665</v>
      </c>
      <c r="B785" s="6" t="s">
        <v>5684</v>
      </c>
      <c r="C785" s="6" t="s">
        <v>5667</v>
      </c>
      <c r="D785" s="2">
        <v>148070</v>
      </c>
      <c r="E785" s="2">
        <v>148147</v>
      </c>
      <c r="F785" s="3" t="s">
        <v>1019</v>
      </c>
      <c r="G785" s="2">
        <v>7</v>
      </c>
      <c r="H785" s="2">
        <v>148154</v>
      </c>
      <c r="I785" s="3" t="s">
        <v>1053</v>
      </c>
      <c r="J785" s="15">
        <v>45015</v>
      </c>
      <c r="K785" s="24">
        <v>1120762545</v>
      </c>
      <c r="L785" s="15">
        <v>45016</v>
      </c>
      <c r="M785" s="15">
        <v>45016</v>
      </c>
      <c r="N785" s="15"/>
      <c r="O785" s="26" t="e">
        <f>VLOOKUP(D785,quash!A$2:$I$7791,9,FALSE)</f>
        <v>#N/A</v>
      </c>
      <c r="P785" s="7">
        <v>10000</v>
      </c>
      <c r="Q785" s="26">
        <v>132</v>
      </c>
      <c r="R785" s="19">
        <v>5.8283715876113903E-2</v>
      </c>
      <c r="S785" s="26">
        <v>16</v>
      </c>
      <c r="T785" s="7">
        <v>7000</v>
      </c>
      <c r="U785" s="2">
        <v>142</v>
      </c>
      <c r="V785" s="11">
        <v>1758.65</v>
      </c>
      <c r="W785" s="14" t="s">
        <v>5281</v>
      </c>
      <c r="X785" s="18">
        <v>1</v>
      </c>
      <c r="Y785" s="9">
        <v>7000</v>
      </c>
      <c r="Z785" s="19">
        <f t="shared" si="212"/>
        <v>0</v>
      </c>
      <c r="AA785" s="25">
        <v>1758.65</v>
      </c>
      <c r="AB785" s="30">
        <f t="shared" si="213"/>
        <v>824000</v>
      </c>
      <c r="AC785" s="30">
        <f t="shared" si="209"/>
        <v>8.4951456310679609E-3</v>
      </c>
      <c r="AD785" s="31">
        <f t="shared" si="210"/>
        <v>1.1213592233009708</v>
      </c>
      <c r="AE785" s="31">
        <f t="shared" si="211"/>
        <v>1.2063106796116505</v>
      </c>
      <c r="AG785" s="30">
        <f t="shared" si="214"/>
        <v>6126000</v>
      </c>
      <c r="AH785" s="30">
        <f t="shared" si="206"/>
        <v>1.1426705843943846E-3</v>
      </c>
      <c r="AI785" s="31">
        <f t="shared" si="207"/>
        <v>0.15083251714005877</v>
      </c>
      <c r="AJ785" s="31">
        <f t="shared" si="208"/>
        <v>0.16225922298400261</v>
      </c>
      <c r="AK785" s="30">
        <f>IF(W785="si",($S785*'COSTOS DE CREDITOS'!$C$27)/DATA!$G785,"")</f>
        <v>47.07631125553273</v>
      </c>
      <c r="AL785" s="90">
        <f>IF(W785="si",'COSTOS DE CREDITOS'!$C$35,"")</f>
        <v>20.421138461538462</v>
      </c>
      <c r="AM785" s="30">
        <f t="shared" si="215"/>
        <v>430.76923076923077</v>
      </c>
      <c r="AN785" s="30">
        <f t="shared" si="216"/>
        <v>0</v>
      </c>
      <c r="AO785" s="30">
        <f t="shared" si="217"/>
        <v>498.26668048630199</v>
      </c>
      <c r="AP785" s="30">
        <f t="shared" si="218"/>
        <v>1260.3833195136981</v>
      </c>
      <c r="AQ785" s="19">
        <f t="shared" si="219"/>
        <v>0.71667660962311885</v>
      </c>
    </row>
    <row r="786" spans="1:43" x14ac:dyDescent="0.2">
      <c r="A786" s="23" t="s">
        <v>5665</v>
      </c>
      <c r="B786" s="6" t="s">
        <v>5675</v>
      </c>
      <c r="C786" s="6" t="s">
        <v>5667</v>
      </c>
      <c r="D786" s="2">
        <v>147475</v>
      </c>
      <c r="E786" s="2">
        <v>147817</v>
      </c>
      <c r="F786" s="3" t="s">
        <v>1054</v>
      </c>
      <c r="G786" s="2">
        <v>7</v>
      </c>
      <c r="H786" s="2">
        <v>147823</v>
      </c>
      <c r="I786" s="3" t="s">
        <v>1055</v>
      </c>
      <c r="J786" s="15">
        <v>45010</v>
      </c>
      <c r="K786" s="24">
        <v>1117412018</v>
      </c>
      <c r="L786" s="15">
        <v>45016</v>
      </c>
      <c r="M786" s="15">
        <v>45016</v>
      </c>
      <c r="N786" s="15"/>
      <c r="O786" s="26" t="e">
        <f>VLOOKUP(D786,quash!A$2:$I$7791,9,FALSE)</f>
        <v>#N/A</v>
      </c>
      <c r="P786" s="7">
        <v>13000</v>
      </c>
      <c r="Q786" s="26">
        <v>136</v>
      </c>
      <c r="R786" s="19">
        <v>6.7396682123454121E-2</v>
      </c>
      <c r="S786" s="26">
        <v>16</v>
      </c>
      <c r="T786" s="7">
        <v>6000</v>
      </c>
      <c r="U786" s="2">
        <v>142</v>
      </c>
      <c r="V786" s="11">
        <v>1503.37</v>
      </c>
      <c r="W786" s="14" t="s">
        <v>5281</v>
      </c>
      <c r="X786" s="18">
        <v>1</v>
      </c>
      <c r="Y786" s="9">
        <v>6000</v>
      </c>
      <c r="Z786" s="19">
        <f t="shared" si="212"/>
        <v>0</v>
      </c>
      <c r="AA786" s="25">
        <v>1503.37</v>
      </c>
      <c r="AB786" s="30">
        <f t="shared" si="213"/>
        <v>824000</v>
      </c>
      <c r="AC786" s="30">
        <f t="shared" si="209"/>
        <v>7.2815533980582527E-3</v>
      </c>
      <c r="AD786" s="31">
        <f t="shared" si="210"/>
        <v>0.99029126213592233</v>
      </c>
      <c r="AE786" s="31">
        <f t="shared" si="211"/>
        <v>1.0339805825242718</v>
      </c>
      <c r="AG786" s="30">
        <f t="shared" si="214"/>
        <v>6126000</v>
      </c>
      <c r="AH786" s="30">
        <f t="shared" si="206"/>
        <v>9.7943192948090111E-4</v>
      </c>
      <c r="AI786" s="31">
        <f t="shared" si="207"/>
        <v>0.13320274240940255</v>
      </c>
      <c r="AJ786" s="31">
        <f t="shared" si="208"/>
        <v>0.13907933398628797</v>
      </c>
      <c r="AK786" s="30">
        <f>IF(W786="si",($S786*'COSTOS DE CREDITOS'!$C$27)/DATA!$G786,"")</f>
        <v>47.07631125553273</v>
      </c>
      <c r="AL786" s="90">
        <f>IF(W786="si",'COSTOS DE CREDITOS'!$C$35,"")</f>
        <v>20.421138461538462</v>
      </c>
      <c r="AM786" s="30">
        <f t="shared" si="215"/>
        <v>369.23076923076923</v>
      </c>
      <c r="AN786" s="30">
        <f t="shared" si="216"/>
        <v>0</v>
      </c>
      <c r="AO786" s="30">
        <f t="shared" si="217"/>
        <v>436.72821894784045</v>
      </c>
      <c r="AP786" s="30">
        <f t="shared" si="218"/>
        <v>1066.6417810521593</v>
      </c>
      <c r="AQ786" s="19">
        <f t="shared" si="219"/>
        <v>0.70950050955663568</v>
      </c>
    </row>
    <row r="787" spans="1:43" x14ac:dyDescent="0.2">
      <c r="A787" s="23" t="s">
        <v>5665</v>
      </c>
      <c r="B787" s="6" t="s">
        <v>5675</v>
      </c>
      <c r="C787" s="6" t="s">
        <v>5667</v>
      </c>
      <c r="D787" s="2">
        <v>147519</v>
      </c>
      <c r="E787" s="2">
        <v>147817</v>
      </c>
      <c r="F787" s="3" t="s">
        <v>1054</v>
      </c>
      <c r="G787" s="2">
        <v>7</v>
      </c>
      <c r="H787" s="2">
        <v>147824</v>
      </c>
      <c r="I787" s="3" t="s">
        <v>1056</v>
      </c>
      <c r="J787" s="15">
        <v>45012</v>
      </c>
      <c r="K787" s="24">
        <v>1118177111</v>
      </c>
      <c r="L787" s="15">
        <v>45016</v>
      </c>
      <c r="M787" s="15">
        <v>45016</v>
      </c>
      <c r="N787" s="15"/>
      <c r="O787" s="26" t="e">
        <f>VLOOKUP(D787,quash!A$2:$I$7791,9,FALSE)</f>
        <v>#N/A</v>
      </c>
      <c r="P787" s="7">
        <v>13000</v>
      </c>
      <c r="Q787" s="26">
        <v>136</v>
      </c>
      <c r="R787" s="19">
        <v>6.7396682123454121E-2</v>
      </c>
      <c r="S787" s="26">
        <v>16</v>
      </c>
      <c r="T787" s="7">
        <v>6000</v>
      </c>
      <c r="U787" s="2">
        <v>142</v>
      </c>
      <c r="V787" s="11">
        <v>1503.37</v>
      </c>
      <c r="W787" s="14" t="s">
        <v>5281</v>
      </c>
      <c r="X787" s="18">
        <v>1</v>
      </c>
      <c r="Y787" s="9">
        <v>6000</v>
      </c>
      <c r="Z787" s="19">
        <f t="shared" si="212"/>
        <v>0</v>
      </c>
      <c r="AA787" s="25">
        <v>1503.37</v>
      </c>
      <c r="AB787" s="30">
        <f t="shared" si="213"/>
        <v>824000</v>
      </c>
      <c r="AC787" s="30">
        <f t="shared" si="209"/>
        <v>7.2815533980582527E-3</v>
      </c>
      <c r="AD787" s="31">
        <f t="shared" si="210"/>
        <v>0.99029126213592233</v>
      </c>
      <c r="AE787" s="31">
        <f t="shared" si="211"/>
        <v>1.0339805825242718</v>
      </c>
      <c r="AG787" s="30">
        <f t="shared" si="214"/>
        <v>6126000</v>
      </c>
      <c r="AH787" s="30">
        <f t="shared" si="206"/>
        <v>9.7943192948090111E-4</v>
      </c>
      <c r="AI787" s="31">
        <f t="shared" si="207"/>
        <v>0.13320274240940255</v>
      </c>
      <c r="AJ787" s="31">
        <f t="shared" si="208"/>
        <v>0.13907933398628797</v>
      </c>
      <c r="AK787" s="30">
        <f>IF(W787="si",($S787*'COSTOS DE CREDITOS'!$C$27)/DATA!$G787,"")</f>
        <v>47.07631125553273</v>
      </c>
      <c r="AL787" s="90">
        <f>IF(W787="si",'COSTOS DE CREDITOS'!$C$35,"")</f>
        <v>20.421138461538462</v>
      </c>
      <c r="AM787" s="30">
        <f t="shared" si="215"/>
        <v>369.23076923076923</v>
      </c>
      <c r="AN787" s="30">
        <f t="shared" si="216"/>
        <v>0</v>
      </c>
      <c r="AO787" s="30">
        <f t="shared" si="217"/>
        <v>436.72821894784045</v>
      </c>
      <c r="AP787" s="30">
        <f t="shared" si="218"/>
        <v>1066.6417810521593</v>
      </c>
      <c r="AQ787" s="19">
        <f t="shared" si="219"/>
        <v>0.70950050955663568</v>
      </c>
    </row>
    <row r="788" spans="1:43" x14ac:dyDescent="0.2">
      <c r="A788" s="23" t="s">
        <v>5665</v>
      </c>
      <c r="B788" s="6" t="s">
        <v>5675</v>
      </c>
      <c r="C788" s="6" t="s">
        <v>5667</v>
      </c>
      <c r="D788" s="2">
        <v>147534</v>
      </c>
      <c r="E788" s="2">
        <v>147889</v>
      </c>
      <c r="F788" s="3" t="s">
        <v>1057</v>
      </c>
      <c r="G788" s="2">
        <v>6</v>
      </c>
      <c r="H788" s="2">
        <v>148102</v>
      </c>
      <c r="I788" s="3" t="s">
        <v>1058</v>
      </c>
      <c r="J788" s="15" t="s">
        <v>5688</v>
      </c>
      <c r="K788" s="24" t="s">
        <v>5688</v>
      </c>
      <c r="L788" s="15">
        <v>45016</v>
      </c>
      <c r="M788" s="15">
        <v>45016</v>
      </c>
      <c r="N788" s="15"/>
      <c r="O788" s="26" t="e">
        <f>VLOOKUP(D788,quash!A$2:$I$7791,9,FALSE)</f>
        <v>#N/A</v>
      </c>
      <c r="P788" s="7">
        <v>13000</v>
      </c>
      <c r="Q788" s="26">
        <v>136</v>
      </c>
      <c r="R788" s="19">
        <v>6.7396682123454121E-2</v>
      </c>
      <c r="S788" s="26">
        <v>16</v>
      </c>
      <c r="T788" s="7">
        <v>6000</v>
      </c>
      <c r="U788" s="2">
        <v>142</v>
      </c>
      <c r="V788" s="11">
        <v>1503.37</v>
      </c>
      <c r="W788" s="14" t="s">
        <v>5281</v>
      </c>
      <c r="X788" s="18">
        <v>1</v>
      </c>
      <c r="Y788" s="9">
        <v>6000</v>
      </c>
      <c r="Z788" s="19">
        <f t="shared" si="212"/>
        <v>0</v>
      </c>
      <c r="AA788" s="25">
        <v>1503.37</v>
      </c>
      <c r="AB788" s="30">
        <f t="shared" si="213"/>
        <v>824000</v>
      </c>
      <c r="AC788" s="30">
        <f t="shared" si="209"/>
        <v>7.2815533980582527E-3</v>
      </c>
      <c r="AD788" s="31">
        <f t="shared" si="210"/>
        <v>0.99029126213592233</v>
      </c>
      <c r="AE788" s="31">
        <f t="shared" si="211"/>
        <v>1.0339805825242718</v>
      </c>
      <c r="AG788" s="30">
        <f t="shared" si="214"/>
        <v>6126000</v>
      </c>
      <c r="AH788" s="30">
        <f t="shared" si="206"/>
        <v>9.7943192948090111E-4</v>
      </c>
      <c r="AI788" s="31">
        <f t="shared" si="207"/>
        <v>0.13320274240940255</v>
      </c>
      <c r="AJ788" s="31">
        <f t="shared" si="208"/>
        <v>0.13907933398628797</v>
      </c>
      <c r="AK788" s="30">
        <f>IF(W788="si",($S788*'COSTOS DE CREDITOS'!$C$27)/DATA!$G788,"")</f>
        <v>54.922363131454851</v>
      </c>
      <c r="AL788" s="90">
        <f>IF(W788="si",'COSTOS DE CREDITOS'!$C$35,"")</f>
        <v>20.421138461538462</v>
      </c>
      <c r="AM788" s="30">
        <f t="shared" si="215"/>
        <v>369.23076923076923</v>
      </c>
      <c r="AN788" s="30">
        <f t="shared" si="216"/>
        <v>0</v>
      </c>
      <c r="AO788" s="30">
        <f t="shared" si="217"/>
        <v>444.5742708237625</v>
      </c>
      <c r="AP788" s="30">
        <f t="shared" si="218"/>
        <v>1058.7957291762373</v>
      </c>
      <c r="AQ788" s="19">
        <f t="shared" si="219"/>
        <v>0.70428153360532497</v>
      </c>
    </row>
    <row r="789" spans="1:43" x14ac:dyDescent="0.2">
      <c r="A789" s="23" t="s">
        <v>5665</v>
      </c>
      <c r="B789" s="6" t="s">
        <v>5681</v>
      </c>
      <c r="C789" s="6" t="s">
        <v>5667</v>
      </c>
      <c r="D789" s="2">
        <v>147255</v>
      </c>
      <c r="E789" s="2">
        <v>148138</v>
      </c>
      <c r="F789" s="3" t="s">
        <v>1059</v>
      </c>
      <c r="G789" s="2">
        <v>7</v>
      </c>
      <c r="H789" s="2">
        <v>148140</v>
      </c>
      <c r="I789" s="3" t="s">
        <v>1060</v>
      </c>
      <c r="J789" s="15">
        <v>45008</v>
      </c>
      <c r="K789" s="24">
        <v>1116143773</v>
      </c>
      <c r="L789" s="15">
        <v>45016</v>
      </c>
      <c r="M789" s="15">
        <v>45016</v>
      </c>
      <c r="N789" s="15"/>
      <c r="O789" s="26" t="e">
        <f>VLOOKUP(D789,quash!A$2:$I$7791,9,FALSE)</f>
        <v>#N/A</v>
      </c>
      <c r="P789" s="7">
        <v>10000</v>
      </c>
      <c r="Q789" s="26">
        <v>128</v>
      </c>
      <c r="R789" s="19">
        <v>5.8283715876113903E-2</v>
      </c>
      <c r="S789" s="26">
        <v>16</v>
      </c>
      <c r="T789" s="7">
        <v>9000</v>
      </c>
      <c r="U789" s="2">
        <v>142</v>
      </c>
      <c r="V789" s="11">
        <v>2255.2800000000002</v>
      </c>
      <c r="W789" s="14" t="s">
        <v>5281</v>
      </c>
      <c r="X789" s="18">
        <v>1</v>
      </c>
      <c r="Y789" s="9">
        <v>9000</v>
      </c>
      <c r="Z789" s="19">
        <f t="shared" si="212"/>
        <v>0</v>
      </c>
      <c r="AA789" s="25">
        <v>2255.2800000000002</v>
      </c>
      <c r="AB789" s="30">
        <f t="shared" si="213"/>
        <v>824000</v>
      </c>
      <c r="AC789" s="30">
        <f t="shared" si="209"/>
        <v>1.0922330097087379E-2</v>
      </c>
      <c r="AD789" s="31">
        <f t="shared" si="210"/>
        <v>1.3980582524271845</v>
      </c>
      <c r="AE789" s="31">
        <f t="shared" si="211"/>
        <v>1.5509708737864079</v>
      </c>
      <c r="AG789" s="30">
        <f t="shared" si="214"/>
        <v>6126000</v>
      </c>
      <c r="AH789" s="30">
        <f t="shared" si="206"/>
        <v>1.4691478942213516E-3</v>
      </c>
      <c r="AI789" s="31">
        <f t="shared" si="207"/>
        <v>0.188050930460333</v>
      </c>
      <c r="AJ789" s="31">
        <f t="shared" si="208"/>
        <v>0.20861900097943192</v>
      </c>
      <c r="AK789" s="30">
        <f>IF(W789="si",($S789*'COSTOS DE CREDITOS'!$C$27)/DATA!$G789,"")</f>
        <v>47.07631125553273</v>
      </c>
      <c r="AL789" s="90">
        <f>IF(W789="si",'COSTOS DE CREDITOS'!$C$35,"")</f>
        <v>20.421138461538462</v>
      </c>
      <c r="AM789" s="30">
        <f t="shared" si="215"/>
        <v>553.84615384615392</v>
      </c>
      <c r="AN789" s="30">
        <f t="shared" si="216"/>
        <v>0</v>
      </c>
      <c r="AO789" s="30">
        <f t="shared" si="217"/>
        <v>621.34360356322509</v>
      </c>
      <c r="AP789" s="30">
        <f t="shared" si="218"/>
        <v>1633.9363964367751</v>
      </c>
      <c r="AQ789" s="19">
        <f t="shared" si="219"/>
        <v>0.72449380850128364</v>
      </c>
    </row>
    <row r="790" spans="1:43" x14ac:dyDescent="0.2">
      <c r="A790" s="23" t="s">
        <v>5665</v>
      </c>
      <c r="B790" s="6" t="s">
        <v>5681</v>
      </c>
      <c r="C790" s="6" t="s">
        <v>5667</v>
      </c>
      <c r="D790" s="2">
        <v>144034</v>
      </c>
      <c r="E790" s="2">
        <v>148138</v>
      </c>
      <c r="F790" s="3" t="s">
        <v>1059</v>
      </c>
      <c r="G790" s="2">
        <v>7</v>
      </c>
      <c r="H790" s="2">
        <v>148141</v>
      </c>
      <c r="I790" s="3" t="s">
        <v>1061</v>
      </c>
      <c r="J790" s="15">
        <v>44979</v>
      </c>
      <c r="K790" s="24">
        <v>1097181318</v>
      </c>
      <c r="L790" s="15">
        <v>45016</v>
      </c>
      <c r="M790" s="15">
        <v>45016</v>
      </c>
      <c r="N790" s="15"/>
      <c r="O790" s="26" t="e">
        <f>VLOOKUP(D790,quash!A$2:$I$7791,9,FALSE)</f>
        <v>#N/A</v>
      </c>
      <c r="P790" s="7">
        <v>10000</v>
      </c>
      <c r="Q790" s="26">
        <v>125</v>
      </c>
      <c r="R790" s="19">
        <v>4.6612794430132547E-2</v>
      </c>
      <c r="S790" s="26">
        <v>16</v>
      </c>
      <c r="T790" s="7">
        <v>10000</v>
      </c>
      <c r="U790" s="2">
        <v>142</v>
      </c>
      <c r="V790" s="11">
        <v>2510.34</v>
      </c>
      <c r="W790" s="14" t="s">
        <v>5281</v>
      </c>
      <c r="X790" s="18">
        <v>1</v>
      </c>
      <c r="Y790" s="9">
        <v>10000</v>
      </c>
      <c r="Z790" s="19">
        <f t="shared" si="212"/>
        <v>0</v>
      </c>
      <c r="AA790" s="25">
        <v>2510.34</v>
      </c>
      <c r="AB790" s="30">
        <f t="shared" si="213"/>
        <v>824000</v>
      </c>
      <c r="AC790" s="30">
        <f t="shared" si="209"/>
        <v>1.2135922330097087E-2</v>
      </c>
      <c r="AD790" s="31">
        <f t="shared" si="210"/>
        <v>1.5169902912621358</v>
      </c>
      <c r="AE790" s="31">
        <f t="shared" si="211"/>
        <v>1.7233009708737863</v>
      </c>
      <c r="AG790" s="30">
        <f t="shared" si="214"/>
        <v>6126000</v>
      </c>
      <c r="AH790" s="30">
        <f t="shared" si="206"/>
        <v>1.632386549134835E-3</v>
      </c>
      <c r="AI790" s="31">
        <f t="shared" si="207"/>
        <v>0.20404831864185438</v>
      </c>
      <c r="AJ790" s="31">
        <f t="shared" si="208"/>
        <v>0.23179888997714657</v>
      </c>
      <c r="AK790" s="30">
        <f>IF(W790="si",($S790*'COSTOS DE CREDITOS'!$C$27)/DATA!$G790,"")</f>
        <v>47.07631125553273</v>
      </c>
      <c r="AL790" s="90">
        <f>IF(W790="si",'COSTOS DE CREDITOS'!$C$35,"")</f>
        <v>20.421138461538462</v>
      </c>
      <c r="AM790" s="30">
        <f t="shared" si="215"/>
        <v>615.38461538461547</v>
      </c>
      <c r="AN790" s="30">
        <f t="shared" si="216"/>
        <v>0</v>
      </c>
      <c r="AO790" s="30">
        <f t="shared" si="217"/>
        <v>682.88206510168663</v>
      </c>
      <c r="AP790" s="30">
        <f t="shared" si="218"/>
        <v>1827.4579348983134</v>
      </c>
      <c r="AQ790" s="19">
        <f t="shared" si="219"/>
        <v>0.72797228060673591</v>
      </c>
    </row>
    <row r="791" spans="1:43" x14ac:dyDescent="0.2">
      <c r="A791" s="23" t="s">
        <v>5665</v>
      </c>
      <c r="B791" s="6" t="s">
        <v>5681</v>
      </c>
      <c r="C791" s="6" t="s">
        <v>5667</v>
      </c>
      <c r="D791" s="2">
        <v>148071</v>
      </c>
      <c r="E791" s="2">
        <v>148138</v>
      </c>
      <c r="F791" s="3" t="s">
        <v>1059</v>
      </c>
      <c r="G791" s="2">
        <v>7</v>
      </c>
      <c r="H791" s="2">
        <v>148142</v>
      </c>
      <c r="I791" s="3" t="s">
        <v>1062</v>
      </c>
      <c r="J791" s="15">
        <v>45015</v>
      </c>
      <c r="K791" s="24">
        <v>1120761290</v>
      </c>
      <c r="L791" s="15">
        <v>45016</v>
      </c>
      <c r="M791" s="15">
        <v>45016</v>
      </c>
      <c r="N791" s="15"/>
      <c r="O791" s="26" t="e">
        <f>VLOOKUP(D791,quash!A$2:$I$7791,9,FALSE)</f>
        <v>#N/A</v>
      </c>
      <c r="P791" s="7">
        <v>10000</v>
      </c>
      <c r="Q791" s="26">
        <v>128</v>
      </c>
      <c r="R791" s="19">
        <v>5.8283715876113903E-2</v>
      </c>
      <c r="S791" s="26">
        <v>16</v>
      </c>
      <c r="T791" s="7">
        <v>9000</v>
      </c>
      <c r="U791" s="2">
        <v>142</v>
      </c>
      <c r="V791" s="11">
        <v>2255.2800000000002</v>
      </c>
      <c r="W791" s="14" t="s">
        <v>5281</v>
      </c>
      <c r="X791" s="18">
        <v>1</v>
      </c>
      <c r="Y791" s="9">
        <v>9000</v>
      </c>
      <c r="Z791" s="19">
        <f t="shared" si="212"/>
        <v>0</v>
      </c>
      <c r="AA791" s="25">
        <v>2255.2800000000002</v>
      </c>
      <c r="AB791" s="30">
        <f t="shared" si="213"/>
        <v>824000</v>
      </c>
      <c r="AC791" s="30">
        <f t="shared" si="209"/>
        <v>1.0922330097087379E-2</v>
      </c>
      <c r="AD791" s="31">
        <f t="shared" si="210"/>
        <v>1.3980582524271845</v>
      </c>
      <c r="AE791" s="31">
        <f t="shared" si="211"/>
        <v>1.5509708737864079</v>
      </c>
      <c r="AG791" s="30">
        <f t="shared" si="214"/>
        <v>6126000</v>
      </c>
      <c r="AH791" s="30">
        <f t="shared" si="206"/>
        <v>1.4691478942213516E-3</v>
      </c>
      <c r="AI791" s="31">
        <f t="shared" si="207"/>
        <v>0.188050930460333</v>
      </c>
      <c r="AJ791" s="31">
        <f t="shared" si="208"/>
        <v>0.20861900097943192</v>
      </c>
      <c r="AK791" s="30">
        <f>IF(W791="si",($S791*'COSTOS DE CREDITOS'!$C$27)/DATA!$G791,"")</f>
        <v>47.07631125553273</v>
      </c>
      <c r="AL791" s="90">
        <f>IF(W791="si",'COSTOS DE CREDITOS'!$C$35,"")</f>
        <v>20.421138461538462</v>
      </c>
      <c r="AM791" s="30">
        <f t="shared" si="215"/>
        <v>553.84615384615392</v>
      </c>
      <c r="AN791" s="30">
        <f t="shared" si="216"/>
        <v>0</v>
      </c>
      <c r="AO791" s="30">
        <f t="shared" si="217"/>
        <v>621.34360356322509</v>
      </c>
      <c r="AP791" s="30">
        <f t="shared" si="218"/>
        <v>1633.9363964367751</v>
      </c>
      <c r="AQ791" s="19">
        <f t="shared" si="219"/>
        <v>0.72449380850128364</v>
      </c>
    </row>
    <row r="792" spans="1:43" x14ac:dyDescent="0.2">
      <c r="A792" s="23" t="s">
        <v>5665</v>
      </c>
      <c r="B792" s="6" t="s">
        <v>5681</v>
      </c>
      <c r="C792" s="6" t="s">
        <v>5667</v>
      </c>
      <c r="D792" s="2">
        <v>147604</v>
      </c>
      <c r="E792" s="2">
        <v>148138</v>
      </c>
      <c r="F792" s="3" t="s">
        <v>1059</v>
      </c>
      <c r="G792" s="2">
        <v>7</v>
      </c>
      <c r="H792" s="2">
        <v>148143</v>
      </c>
      <c r="I792" s="3" t="s">
        <v>1063</v>
      </c>
      <c r="J792" s="15">
        <v>45012</v>
      </c>
      <c r="K792" s="24">
        <v>1118564021</v>
      </c>
      <c r="L792" s="15">
        <v>45016</v>
      </c>
      <c r="M792" s="15">
        <v>45016</v>
      </c>
      <c r="N792" s="15"/>
      <c r="O792" s="26" t="e">
        <f>VLOOKUP(D792,quash!A$2:$I$7791,9,FALSE)</f>
        <v>#N/A</v>
      </c>
      <c r="P792" s="7">
        <v>11000</v>
      </c>
      <c r="Q792" s="26">
        <v>121</v>
      </c>
      <c r="R792" s="19">
        <v>3.992294193698312E-2</v>
      </c>
      <c r="S792" s="26">
        <v>16</v>
      </c>
      <c r="T792" s="7">
        <v>5000</v>
      </c>
      <c r="U792" s="2">
        <v>147</v>
      </c>
      <c r="V792" s="11">
        <v>1303.3399999999999</v>
      </c>
      <c r="W792" s="14" t="s">
        <v>5281</v>
      </c>
      <c r="X792" s="18">
        <v>1</v>
      </c>
      <c r="Y792" s="9">
        <v>5000</v>
      </c>
      <c r="Z792" s="19">
        <f t="shared" si="212"/>
        <v>0</v>
      </c>
      <c r="AA792" s="25">
        <v>1303.3399999999999</v>
      </c>
      <c r="AB792" s="30">
        <f t="shared" si="213"/>
        <v>824000</v>
      </c>
      <c r="AC792" s="30">
        <f t="shared" si="209"/>
        <v>6.0679611650485436E-3</v>
      </c>
      <c r="AD792" s="31">
        <f t="shared" si="210"/>
        <v>0.73422330097087374</v>
      </c>
      <c r="AE792" s="31">
        <f t="shared" si="211"/>
        <v>0.89199029126213591</v>
      </c>
      <c r="AG792" s="30">
        <f t="shared" si="214"/>
        <v>6126000</v>
      </c>
      <c r="AH792" s="30">
        <f t="shared" si="206"/>
        <v>8.1619327456741752E-4</v>
      </c>
      <c r="AI792" s="31">
        <f t="shared" si="207"/>
        <v>9.8759386222657522E-2</v>
      </c>
      <c r="AJ792" s="31">
        <f t="shared" si="208"/>
        <v>0.11998041136141037</v>
      </c>
      <c r="AK792" s="30">
        <f>IF(W792="si",($S792*'COSTOS DE CREDITOS'!$C$27)/DATA!$G792,"")</f>
        <v>47.07631125553273</v>
      </c>
      <c r="AL792" s="90">
        <f>IF(W792="si",'COSTOS DE CREDITOS'!$C$35,"")</f>
        <v>20.421138461538462</v>
      </c>
      <c r="AM792" s="30">
        <f t="shared" si="215"/>
        <v>307.69230769230774</v>
      </c>
      <c r="AN792" s="30">
        <f t="shared" si="216"/>
        <v>0</v>
      </c>
      <c r="AO792" s="30">
        <f t="shared" si="217"/>
        <v>375.1897574093789</v>
      </c>
      <c r="AP792" s="30">
        <f t="shared" si="218"/>
        <v>928.15024259062102</v>
      </c>
      <c r="AQ792" s="19">
        <f t="shared" si="219"/>
        <v>0.71213209338363059</v>
      </c>
    </row>
    <row r="793" spans="1:43" x14ac:dyDescent="0.2">
      <c r="A793" s="23" t="s">
        <v>5665</v>
      </c>
      <c r="B793" s="6" t="s">
        <v>5681</v>
      </c>
      <c r="C793" s="6" t="s">
        <v>5667</v>
      </c>
      <c r="D793" s="2">
        <v>147167</v>
      </c>
      <c r="E793" s="2">
        <v>148138</v>
      </c>
      <c r="F793" s="3" t="s">
        <v>1059</v>
      </c>
      <c r="G793" s="2">
        <v>7</v>
      </c>
      <c r="H793" s="2">
        <v>148144</v>
      </c>
      <c r="I793" s="3" t="s">
        <v>1064</v>
      </c>
      <c r="J793" s="15">
        <v>45008</v>
      </c>
      <c r="K793" s="24">
        <v>1115558563</v>
      </c>
      <c r="L793" s="15">
        <v>45016</v>
      </c>
      <c r="M793" s="15">
        <v>45016</v>
      </c>
      <c r="N793" s="15"/>
      <c r="O793" s="26" t="e">
        <f>VLOOKUP(D793,quash!A$2:$I$7791,9,FALSE)</f>
        <v>#N/A</v>
      </c>
      <c r="P793" s="7">
        <v>10000</v>
      </c>
      <c r="Q793" s="26">
        <v>128</v>
      </c>
      <c r="R793" s="19">
        <v>5.8283715876113903E-2</v>
      </c>
      <c r="S793" s="26">
        <v>16</v>
      </c>
      <c r="T793" s="7">
        <v>9000</v>
      </c>
      <c r="U793" s="2">
        <v>142</v>
      </c>
      <c r="V793" s="11">
        <v>2255.2800000000002</v>
      </c>
      <c r="W793" s="14" t="s">
        <v>5281</v>
      </c>
      <c r="X793" s="18">
        <v>1</v>
      </c>
      <c r="Y793" s="9">
        <v>9000</v>
      </c>
      <c r="Z793" s="19">
        <f t="shared" si="212"/>
        <v>0</v>
      </c>
      <c r="AA793" s="25">
        <v>2255.2800000000002</v>
      </c>
      <c r="AB793" s="30">
        <f t="shared" si="213"/>
        <v>824000</v>
      </c>
      <c r="AC793" s="30">
        <f t="shared" si="209"/>
        <v>1.0922330097087379E-2</v>
      </c>
      <c r="AD793" s="31">
        <f t="shared" si="210"/>
        <v>1.3980582524271845</v>
      </c>
      <c r="AE793" s="31">
        <f t="shared" si="211"/>
        <v>1.5509708737864079</v>
      </c>
      <c r="AG793" s="30">
        <f t="shared" si="214"/>
        <v>6126000</v>
      </c>
      <c r="AH793" s="30">
        <f t="shared" si="206"/>
        <v>1.4691478942213516E-3</v>
      </c>
      <c r="AI793" s="31">
        <f t="shared" si="207"/>
        <v>0.188050930460333</v>
      </c>
      <c r="AJ793" s="31">
        <f t="shared" si="208"/>
        <v>0.20861900097943192</v>
      </c>
      <c r="AK793" s="30">
        <f>IF(W793="si",($S793*'COSTOS DE CREDITOS'!$C$27)/DATA!$G793,"")</f>
        <v>47.07631125553273</v>
      </c>
      <c r="AL793" s="90">
        <f>IF(W793="si",'COSTOS DE CREDITOS'!$C$35,"")</f>
        <v>20.421138461538462</v>
      </c>
      <c r="AM793" s="30">
        <f t="shared" si="215"/>
        <v>553.84615384615392</v>
      </c>
      <c r="AN793" s="30">
        <f t="shared" si="216"/>
        <v>0</v>
      </c>
      <c r="AO793" s="30">
        <f t="shared" si="217"/>
        <v>621.34360356322509</v>
      </c>
      <c r="AP793" s="30">
        <f t="shared" si="218"/>
        <v>1633.9363964367751</v>
      </c>
      <c r="AQ793" s="19">
        <f t="shared" si="219"/>
        <v>0.72449380850128364</v>
      </c>
    </row>
    <row r="794" spans="1:43" x14ac:dyDescent="0.2">
      <c r="A794" s="23" t="s">
        <v>5665</v>
      </c>
      <c r="B794" s="6" t="s">
        <v>5681</v>
      </c>
      <c r="C794" s="6" t="s">
        <v>5667</v>
      </c>
      <c r="D794" s="2">
        <v>147781</v>
      </c>
      <c r="E794" s="2">
        <v>148138</v>
      </c>
      <c r="F794" s="3" t="s">
        <v>1059</v>
      </c>
      <c r="G794" s="2">
        <v>7</v>
      </c>
      <c r="H794" s="2">
        <v>148145</v>
      </c>
      <c r="I794" s="3" t="s">
        <v>1065</v>
      </c>
      <c r="J794" s="15">
        <v>45013</v>
      </c>
      <c r="K794" s="24">
        <v>1119275613</v>
      </c>
      <c r="L794" s="15">
        <v>45016</v>
      </c>
      <c r="M794" s="15">
        <v>45016</v>
      </c>
      <c r="N794" s="15"/>
      <c r="O794" s="26" t="e">
        <f>VLOOKUP(D794,quash!A$2:$I$7791,9,FALSE)</f>
        <v>#N/A</v>
      </c>
      <c r="P794" s="7">
        <v>10000</v>
      </c>
      <c r="Q794" s="26">
        <v>128</v>
      </c>
      <c r="R794" s="19">
        <v>4.5208248522202059E-2</v>
      </c>
      <c r="S794" s="26">
        <v>16</v>
      </c>
      <c r="T794" s="7">
        <v>7000</v>
      </c>
      <c r="U794" s="2">
        <v>142</v>
      </c>
      <c r="V794" s="11">
        <v>1758.65</v>
      </c>
      <c r="W794" s="14" t="s">
        <v>5281</v>
      </c>
      <c r="X794" s="18">
        <v>1</v>
      </c>
      <c r="Y794" s="9">
        <v>7000</v>
      </c>
      <c r="Z794" s="19">
        <f t="shared" si="212"/>
        <v>0</v>
      </c>
      <c r="AA794" s="25">
        <v>1758.65</v>
      </c>
      <c r="AB794" s="30">
        <f t="shared" si="213"/>
        <v>824000</v>
      </c>
      <c r="AC794" s="30">
        <f t="shared" si="209"/>
        <v>8.4951456310679609E-3</v>
      </c>
      <c r="AD794" s="31">
        <f t="shared" si="210"/>
        <v>1.087378640776699</v>
      </c>
      <c r="AE794" s="31">
        <f t="shared" si="211"/>
        <v>1.2063106796116505</v>
      </c>
      <c r="AG794" s="30">
        <f t="shared" si="214"/>
        <v>6126000</v>
      </c>
      <c r="AH794" s="30">
        <f t="shared" si="206"/>
        <v>1.1426705843943846E-3</v>
      </c>
      <c r="AI794" s="31">
        <f t="shared" si="207"/>
        <v>0.14626183480248123</v>
      </c>
      <c r="AJ794" s="31">
        <f t="shared" si="208"/>
        <v>0.16225922298400261</v>
      </c>
      <c r="AK794" s="30">
        <f>IF(W794="si",($S794*'COSTOS DE CREDITOS'!$C$27)/DATA!$G794,"")</f>
        <v>47.07631125553273</v>
      </c>
      <c r="AL794" s="90">
        <f>IF(W794="si",'COSTOS DE CREDITOS'!$C$35,"")</f>
        <v>20.421138461538462</v>
      </c>
      <c r="AM794" s="30">
        <f t="shared" si="215"/>
        <v>430.76923076923077</v>
      </c>
      <c r="AN794" s="30">
        <f t="shared" si="216"/>
        <v>0</v>
      </c>
      <c r="AO794" s="30">
        <f t="shared" si="217"/>
        <v>498.26668048630199</v>
      </c>
      <c r="AP794" s="30">
        <f t="shared" si="218"/>
        <v>1260.3833195136981</v>
      </c>
      <c r="AQ794" s="19">
        <f t="shared" si="219"/>
        <v>0.71667660962311885</v>
      </c>
    </row>
    <row r="795" spans="1:43" x14ac:dyDescent="0.2">
      <c r="A795" s="23" t="s">
        <v>5665</v>
      </c>
      <c r="B795" s="6" t="s">
        <v>5678</v>
      </c>
      <c r="C795" s="6" t="s">
        <v>5670</v>
      </c>
      <c r="D795" s="2">
        <v>147988</v>
      </c>
      <c r="E795" s="2">
        <v>148199</v>
      </c>
      <c r="F795" s="3" t="s">
        <v>1066</v>
      </c>
      <c r="G795" s="2">
        <v>6</v>
      </c>
      <c r="H795" s="2">
        <v>148208</v>
      </c>
      <c r="I795" s="3" t="s">
        <v>1067</v>
      </c>
      <c r="J795" s="15">
        <v>45014</v>
      </c>
      <c r="K795" s="24">
        <v>1120383983</v>
      </c>
      <c r="L795" s="15">
        <v>45016</v>
      </c>
      <c r="M795" s="15">
        <v>45016</v>
      </c>
      <c r="N795" s="15"/>
      <c r="O795" s="26" t="e">
        <f>VLOOKUP(D795,quash!A$2:$I$7791,9,FALSE)</f>
        <v>#N/A</v>
      </c>
      <c r="P795" s="7">
        <v>10000</v>
      </c>
      <c r="Q795" s="26">
        <v>112</v>
      </c>
      <c r="R795" s="19">
        <v>2.6646217136486149E-2</v>
      </c>
      <c r="S795" s="26">
        <v>16</v>
      </c>
      <c r="T795" s="7">
        <v>6000</v>
      </c>
      <c r="U795" s="2">
        <v>142</v>
      </c>
      <c r="V795" s="11">
        <v>1503.37</v>
      </c>
      <c r="W795" s="14" t="s">
        <v>5281</v>
      </c>
      <c r="X795" s="18">
        <v>1</v>
      </c>
      <c r="Y795" s="9">
        <v>6000</v>
      </c>
      <c r="Z795" s="19">
        <f t="shared" si="212"/>
        <v>0</v>
      </c>
      <c r="AA795" s="25">
        <v>1503.37</v>
      </c>
      <c r="AB795" s="30">
        <f t="shared" si="213"/>
        <v>824000</v>
      </c>
      <c r="AC795" s="30">
        <f t="shared" si="209"/>
        <v>7.2815533980582527E-3</v>
      </c>
      <c r="AD795" s="31">
        <f t="shared" si="210"/>
        <v>0.81553398058252435</v>
      </c>
      <c r="AE795" s="31">
        <f t="shared" si="211"/>
        <v>1.0339805825242718</v>
      </c>
      <c r="AG795" s="30">
        <f t="shared" si="214"/>
        <v>6126000</v>
      </c>
      <c r="AH795" s="30">
        <f t="shared" si="206"/>
        <v>9.7943192948090111E-4</v>
      </c>
      <c r="AI795" s="31">
        <f t="shared" si="207"/>
        <v>0.10969637610186092</v>
      </c>
      <c r="AJ795" s="31">
        <f t="shared" si="208"/>
        <v>0.13907933398628797</v>
      </c>
      <c r="AK795" s="30">
        <f>IF(W795="si",($S795*'COSTOS DE CREDITOS'!$C$27)/DATA!$G795,"")</f>
        <v>54.922363131454851</v>
      </c>
      <c r="AL795" s="90">
        <f>IF(W795="si",'COSTOS DE CREDITOS'!$C$35,"")</f>
        <v>20.421138461538462</v>
      </c>
      <c r="AM795" s="30">
        <f t="shared" si="215"/>
        <v>369.23076923076923</v>
      </c>
      <c r="AN795" s="30">
        <f t="shared" si="216"/>
        <v>0</v>
      </c>
      <c r="AO795" s="30">
        <f t="shared" si="217"/>
        <v>444.5742708237625</v>
      </c>
      <c r="AP795" s="30">
        <f t="shared" si="218"/>
        <v>1058.7957291762373</v>
      </c>
      <c r="AQ795" s="19">
        <f t="shared" si="219"/>
        <v>0.70428153360532497</v>
      </c>
    </row>
    <row r="796" spans="1:43" x14ac:dyDescent="0.2">
      <c r="A796" s="23" t="s">
        <v>5665</v>
      </c>
      <c r="B796" s="6" t="s">
        <v>5675</v>
      </c>
      <c r="C796" s="6" t="s">
        <v>5667</v>
      </c>
      <c r="D796" s="2">
        <v>147756</v>
      </c>
      <c r="E796" s="2">
        <v>148244</v>
      </c>
      <c r="F796" s="3" t="s">
        <v>1022</v>
      </c>
      <c r="G796" s="2">
        <v>7</v>
      </c>
      <c r="H796" s="2">
        <v>148246</v>
      </c>
      <c r="I796" s="3" t="s">
        <v>1068</v>
      </c>
      <c r="J796" s="15">
        <v>45013</v>
      </c>
      <c r="K796" s="24">
        <v>1119193980</v>
      </c>
      <c r="L796" s="15">
        <v>45016</v>
      </c>
      <c r="M796" s="15">
        <v>45016</v>
      </c>
      <c r="N796" s="15"/>
      <c r="O796" s="26" t="e">
        <f>VLOOKUP(D796,quash!A$2:$I$7791,9,FALSE)</f>
        <v>#N/A</v>
      </c>
      <c r="P796" s="7">
        <v>10000</v>
      </c>
      <c r="Q796" s="26">
        <v>147</v>
      </c>
      <c r="R796" s="19">
        <v>7.9000519063170294E-2</v>
      </c>
      <c r="S796" s="26">
        <v>16</v>
      </c>
      <c r="T796" s="7">
        <v>6000</v>
      </c>
      <c r="U796" s="2">
        <v>142</v>
      </c>
      <c r="V796" s="11">
        <v>1503.37</v>
      </c>
      <c r="W796" s="14" t="s">
        <v>5281</v>
      </c>
      <c r="X796" s="18">
        <v>1</v>
      </c>
      <c r="Y796" s="9">
        <v>6000</v>
      </c>
      <c r="Z796" s="19">
        <f t="shared" si="212"/>
        <v>0</v>
      </c>
      <c r="AA796" s="25">
        <v>1503.37</v>
      </c>
      <c r="AB796" s="30">
        <f t="shared" si="213"/>
        <v>824000</v>
      </c>
      <c r="AC796" s="30">
        <f t="shared" si="209"/>
        <v>7.2815533980582527E-3</v>
      </c>
      <c r="AD796" s="31">
        <f t="shared" si="210"/>
        <v>1.0703883495145632</v>
      </c>
      <c r="AE796" s="31">
        <f t="shared" si="211"/>
        <v>1.0339805825242718</v>
      </c>
      <c r="AG796" s="30">
        <f t="shared" si="214"/>
        <v>6126000</v>
      </c>
      <c r="AH796" s="30">
        <f t="shared" si="206"/>
        <v>9.7943192948090111E-4</v>
      </c>
      <c r="AI796" s="31">
        <f t="shared" si="207"/>
        <v>0.14397649363369247</v>
      </c>
      <c r="AJ796" s="31">
        <f t="shared" si="208"/>
        <v>0.13907933398628797</v>
      </c>
      <c r="AK796" s="30">
        <f>IF(W796="si",($S796*'COSTOS DE CREDITOS'!$C$27)/DATA!$G796,"")</f>
        <v>47.07631125553273</v>
      </c>
      <c r="AL796" s="90">
        <f>IF(W796="si",'COSTOS DE CREDITOS'!$C$35,"")</f>
        <v>20.421138461538462</v>
      </c>
      <c r="AM796" s="30">
        <f t="shared" si="215"/>
        <v>369.23076923076923</v>
      </c>
      <c r="AN796" s="30">
        <f t="shared" si="216"/>
        <v>0</v>
      </c>
      <c r="AO796" s="30">
        <f t="shared" si="217"/>
        <v>436.72821894784045</v>
      </c>
      <c r="AP796" s="30">
        <f t="shared" si="218"/>
        <v>1066.6417810521593</v>
      </c>
      <c r="AQ796" s="19">
        <f t="shared" si="219"/>
        <v>0.70950050955663568</v>
      </c>
    </row>
    <row r="797" spans="1:43" x14ac:dyDescent="0.2">
      <c r="A797" s="23" t="s">
        <v>5665</v>
      </c>
      <c r="B797" s="6" t="s">
        <v>5675</v>
      </c>
      <c r="C797" s="6" t="s">
        <v>5667</v>
      </c>
      <c r="D797" s="2">
        <v>147754</v>
      </c>
      <c r="E797" s="2">
        <v>148244</v>
      </c>
      <c r="F797" s="3" t="s">
        <v>1022</v>
      </c>
      <c r="G797" s="2">
        <v>7</v>
      </c>
      <c r="H797" s="2">
        <v>148247</v>
      </c>
      <c r="I797" s="3" t="s">
        <v>1069</v>
      </c>
      <c r="J797" s="15">
        <v>45013</v>
      </c>
      <c r="K797" s="24">
        <v>1119194863</v>
      </c>
      <c r="L797" s="15">
        <v>45016</v>
      </c>
      <c r="M797" s="15">
        <v>45016</v>
      </c>
      <c r="N797" s="15"/>
      <c r="O797" s="26" t="e">
        <f>VLOOKUP(D797,quash!A$2:$I$7791,9,FALSE)</f>
        <v>#N/A</v>
      </c>
      <c r="P797" s="7">
        <v>9000</v>
      </c>
      <c r="Q797" s="26">
        <v>136</v>
      </c>
      <c r="R797" s="19">
        <v>6.0360088312238727E-2</v>
      </c>
      <c r="S797" s="26">
        <v>16</v>
      </c>
      <c r="T797" s="7">
        <v>10000</v>
      </c>
      <c r="U797" s="2">
        <v>142</v>
      </c>
      <c r="V797" s="11">
        <v>2510.34</v>
      </c>
      <c r="W797" s="14" t="s">
        <v>5281</v>
      </c>
      <c r="X797" s="18">
        <v>1</v>
      </c>
      <c r="Y797" s="9">
        <v>10000</v>
      </c>
      <c r="Z797" s="19">
        <f t="shared" si="212"/>
        <v>0</v>
      </c>
      <c r="AA797" s="25">
        <v>2510.34</v>
      </c>
      <c r="AB797" s="30">
        <f t="shared" si="213"/>
        <v>824000</v>
      </c>
      <c r="AC797" s="30">
        <f t="shared" si="209"/>
        <v>1.2135922330097087E-2</v>
      </c>
      <c r="AD797" s="31">
        <f t="shared" si="210"/>
        <v>1.6504854368932038</v>
      </c>
      <c r="AE797" s="31">
        <f t="shared" si="211"/>
        <v>1.7233009708737863</v>
      </c>
      <c r="AG797" s="30">
        <f t="shared" si="214"/>
        <v>6126000</v>
      </c>
      <c r="AH797" s="30">
        <f t="shared" si="206"/>
        <v>1.632386549134835E-3</v>
      </c>
      <c r="AI797" s="31">
        <f t="shared" si="207"/>
        <v>0.22200457068233756</v>
      </c>
      <c r="AJ797" s="31">
        <f t="shared" si="208"/>
        <v>0.23179888997714657</v>
      </c>
      <c r="AK797" s="30">
        <f>IF(W797="si",($S797*'COSTOS DE CREDITOS'!$C$27)/DATA!$G797,"")</f>
        <v>47.07631125553273</v>
      </c>
      <c r="AL797" s="90">
        <f>IF(W797="si",'COSTOS DE CREDITOS'!$C$35,"")</f>
        <v>20.421138461538462</v>
      </c>
      <c r="AM797" s="30">
        <f t="shared" si="215"/>
        <v>615.38461538461547</v>
      </c>
      <c r="AN797" s="30">
        <f t="shared" si="216"/>
        <v>0</v>
      </c>
      <c r="AO797" s="30">
        <f t="shared" si="217"/>
        <v>682.88206510168663</v>
      </c>
      <c r="AP797" s="30">
        <f t="shared" si="218"/>
        <v>1827.4579348983134</v>
      </c>
      <c r="AQ797" s="19">
        <f t="shared" si="219"/>
        <v>0.72797228060673591</v>
      </c>
    </row>
    <row r="798" spans="1:43" x14ac:dyDescent="0.2">
      <c r="A798" s="23" t="s">
        <v>5665</v>
      </c>
      <c r="B798" s="6" t="s">
        <v>5675</v>
      </c>
      <c r="C798" s="6" t="s">
        <v>5667</v>
      </c>
      <c r="D798" s="2">
        <v>147642</v>
      </c>
      <c r="E798" s="2">
        <v>148244</v>
      </c>
      <c r="F798" s="3" t="s">
        <v>1022</v>
      </c>
      <c r="G798" s="2">
        <v>7</v>
      </c>
      <c r="H798" s="2">
        <v>148248</v>
      </c>
      <c r="I798" s="3" t="s">
        <v>1070</v>
      </c>
      <c r="J798" s="15">
        <v>45012</v>
      </c>
      <c r="K798" s="24">
        <v>1118716867</v>
      </c>
      <c r="L798" s="15">
        <v>45016</v>
      </c>
      <c r="M798" s="15">
        <v>45016</v>
      </c>
      <c r="N798" s="15"/>
      <c r="O798" s="26" t="e">
        <f>VLOOKUP(D798,quash!A$2:$I$7791,9,FALSE)</f>
        <v>#N/A</v>
      </c>
      <c r="P798" s="7">
        <v>10000</v>
      </c>
      <c r="Q798" s="26">
        <v>147</v>
      </c>
      <c r="R798" s="19">
        <v>7.9000519063170294E-2</v>
      </c>
      <c r="S798" s="26">
        <v>16</v>
      </c>
      <c r="T798" s="7">
        <v>9000</v>
      </c>
      <c r="U798" s="2">
        <v>142</v>
      </c>
      <c r="V798" s="11">
        <v>2255.2800000000002</v>
      </c>
      <c r="W798" s="14" t="s">
        <v>5281</v>
      </c>
      <c r="X798" s="18">
        <v>1</v>
      </c>
      <c r="Y798" s="9">
        <v>9000</v>
      </c>
      <c r="Z798" s="19">
        <f t="shared" si="212"/>
        <v>0</v>
      </c>
      <c r="AA798" s="25">
        <v>2255.2800000000002</v>
      </c>
      <c r="AB798" s="30">
        <f t="shared" si="213"/>
        <v>824000</v>
      </c>
      <c r="AC798" s="30">
        <f t="shared" si="209"/>
        <v>1.0922330097087379E-2</v>
      </c>
      <c r="AD798" s="31">
        <f t="shared" si="210"/>
        <v>1.6055825242718447</v>
      </c>
      <c r="AE798" s="31">
        <f t="shared" si="211"/>
        <v>1.5509708737864079</v>
      </c>
      <c r="AG798" s="30">
        <f t="shared" si="214"/>
        <v>6126000</v>
      </c>
      <c r="AH798" s="30">
        <f t="shared" si="206"/>
        <v>1.4691478942213516E-3</v>
      </c>
      <c r="AI798" s="31">
        <f t="shared" si="207"/>
        <v>0.21596474045053868</v>
      </c>
      <c r="AJ798" s="31">
        <f t="shared" si="208"/>
        <v>0.20861900097943192</v>
      </c>
      <c r="AK798" s="30">
        <f>IF(W798="si",($S798*'COSTOS DE CREDITOS'!$C$27)/DATA!$G798,"")</f>
        <v>47.07631125553273</v>
      </c>
      <c r="AL798" s="90">
        <f>IF(W798="si",'COSTOS DE CREDITOS'!$C$35,"")</f>
        <v>20.421138461538462</v>
      </c>
      <c r="AM798" s="30">
        <f t="shared" si="215"/>
        <v>553.84615384615392</v>
      </c>
      <c r="AN798" s="30">
        <f t="shared" si="216"/>
        <v>0</v>
      </c>
      <c r="AO798" s="30">
        <f t="shared" si="217"/>
        <v>621.34360356322509</v>
      </c>
      <c r="AP798" s="30">
        <f t="shared" si="218"/>
        <v>1633.9363964367751</v>
      </c>
      <c r="AQ798" s="19">
        <f t="shared" si="219"/>
        <v>0.72449380850128364</v>
      </c>
    </row>
    <row r="799" spans="1:43" x14ac:dyDescent="0.2">
      <c r="A799" s="23" t="s">
        <v>5665</v>
      </c>
      <c r="B799" s="6" t="s">
        <v>5675</v>
      </c>
      <c r="C799" s="6" t="s">
        <v>5667</v>
      </c>
      <c r="D799" s="2">
        <v>147526</v>
      </c>
      <c r="E799" s="2">
        <v>148244</v>
      </c>
      <c r="F799" s="3" t="s">
        <v>1022</v>
      </c>
      <c r="G799" s="2">
        <v>7</v>
      </c>
      <c r="H799" s="2">
        <v>148249</v>
      </c>
      <c r="I799" s="3" t="s">
        <v>1071</v>
      </c>
      <c r="J799" s="15">
        <v>45012</v>
      </c>
      <c r="K799" s="24">
        <v>1118233699</v>
      </c>
      <c r="L799" s="15">
        <v>45016</v>
      </c>
      <c r="M799" s="15">
        <v>45016</v>
      </c>
      <c r="N799" s="15"/>
      <c r="O799" s="26" t="e">
        <f>VLOOKUP(D799,quash!A$2:$I$7791,9,FALSE)</f>
        <v>#N/A</v>
      </c>
      <c r="P799" s="7">
        <v>5000</v>
      </c>
      <c r="Q799" s="26">
        <v>147</v>
      </c>
      <c r="R799" s="19">
        <v>0.11226939921536</v>
      </c>
      <c r="S799" s="26">
        <v>16</v>
      </c>
      <c r="T799" s="7">
        <v>8000</v>
      </c>
      <c r="U799" s="2">
        <v>142</v>
      </c>
      <c r="V799" s="11">
        <v>2013.74</v>
      </c>
      <c r="W799" s="14" t="s">
        <v>5281</v>
      </c>
      <c r="X799" s="18">
        <v>1</v>
      </c>
      <c r="Y799" s="9">
        <v>8000</v>
      </c>
      <c r="Z799" s="19">
        <f t="shared" si="212"/>
        <v>0</v>
      </c>
      <c r="AA799" s="25">
        <v>2013.74</v>
      </c>
      <c r="AB799" s="30">
        <f t="shared" si="213"/>
        <v>824000</v>
      </c>
      <c r="AC799" s="30">
        <f t="shared" si="209"/>
        <v>9.7087378640776691E-3</v>
      </c>
      <c r="AD799" s="31">
        <f t="shared" si="210"/>
        <v>1.4271844660194173</v>
      </c>
      <c r="AE799" s="31">
        <f t="shared" si="211"/>
        <v>1.378640776699029</v>
      </c>
      <c r="AG799" s="30">
        <f t="shared" si="214"/>
        <v>6126000</v>
      </c>
      <c r="AH799" s="30">
        <f t="shared" si="206"/>
        <v>1.3059092393078681E-3</v>
      </c>
      <c r="AI799" s="31">
        <f t="shared" si="207"/>
        <v>0.19196865817825662</v>
      </c>
      <c r="AJ799" s="31">
        <f t="shared" si="208"/>
        <v>0.18543911198171725</v>
      </c>
      <c r="AK799" s="30">
        <f>IF(W799="si",($S799*'COSTOS DE CREDITOS'!$C$27)/DATA!$G799,"")</f>
        <v>47.07631125553273</v>
      </c>
      <c r="AL799" s="90">
        <f>IF(W799="si",'COSTOS DE CREDITOS'!$C$35,"")</f>
        <v>20.421138461538462</v>
      </c>
      <c r="AM799" s="30">
        <f t="shared" si="215"/>
        <v>492.30769230769232</v>
      </c>
      <c r="AN799" s="30">
        <f t="shared" si="216"/>
        <v>0</v>
      </c>
      <c r="AO799" s="30">
        <f t="shared" si="217"/>
        <v>559.80514202476354</v>
      </c>
      <c r="AP799" s="30">
        <f t="shared" si="218"/>
        <v>1453.9348579752364</v>
      </c>
      <c r="AQ799" s="19">
        <f t="shared" si="219"/>
        <v>0.72200723925394361</v>
      </c>
    </row>
    <row r="800" spans="1:43" x14ac:dyDescent="0.2">
      <c r="A800" s="23" t="s">
        <v>5665</v>
      </c>
      <c r="B800" s="6" t="s">
        <v>5675</v>
      </c>
      <c r="C800" s="6" t="s">
        <v>5667</v>
      </c>
      <c r="D800" s="2">
        <v>147532</v>
      </c>
      <c r="E800" s="2">
        <v>148244</v>
      </c>
      <c r="F800" s="3" t="s">
        <v>1022</v>
      </c>
      <c r="G800" s="2">
        <v>7</v>
      </c>
      <c r="H800" s="2">
        <v>148250</v>
      </c>
      <c r="I800" s="3" t="s">
        <v>1072</v>
      </c>
      <c r="J800" s="15">
        <v>45012</v>
      </c>
      <c r="K800" s="24">
        <v>1118234327</v>
      </c>
      <c r="L800" s="15">
        <v>45016</v>
      </c>
      <c r="M800" s="15">
        <v>45016</v>
      </c>
      <c r="N800" s="15"/>
      <c r="O800" s="26" t="e">
        <f>VLOOKUP(D800,quash!A$2:$I$7791,9,FALSE)</f>
        <v>#N/A</v>
      </c>
      <c r="P800" s="7">
        <v>10000</v>
      </c>
      <c r="Q800" s="26">
        <v>132</v>
      </c>
      <c r="R800" s="19">
        <v>5.8283715876113903E-2</v>
      </c>
      <c r="S800" s="26">
        <v>16</v>
      </c>
      <c r="T800" s="7">
        <v>8000</v>
      </c>
      <c r="U800" s="2">
        <v>142</v>
      </c>
      <c r="V800" s="11">
        <v>2013.74</v>
      </c>
      <c r="W800" s="14" t="s">
        <v>5281</v>
      </c>
      <c r="X800" s="18">
        <v>1</v>
      </c>
      <c r="Y800" s="9">
        <v>8000</v>
      </c>
      <c r="Z800" s="19">
        <f t="shared" si="212"/>
        <v>0</v>
      </c>
      <c r="AA800" s="25">
        <v>2013.74</v>
      </c>
      <c r="AB800" s="30">
        <f t="shared" si="213"/>
        <v>824000</v>
      </c>
      <c r="AC800" s="30">
        <f t="shared" si="209"/>
        <v>9.7087378640776691E-3</v>
      </c>
      <c r="AD800" s="31">
        <f t="shared" si="210"/>
        <v>1.2815533980582523</v>
      </c>
      <c r="AE800" s="31">
        <f t="shared" si="211"/>
        <v>1.378640776699029</v>
      </c>
      <c r="AG800" s="30">
        <f t="shared" si="214"/>
        <v>6126000</v>
      </c>
      <c r="AH800" s="30">
        <f t="shared" ref="AH800:AH831" si="220">IFERROR($T800/AG800,"")</f>
        <v>1.3059092393078681E-3</v>
      </c>
      <c r="AI800" s="31">
        <f t="shared" ref="AI800:AI831" si="221">IFERROR(AH800*$Q800,"")</f>
        <v>0.17238001958863858</v>
      </c>
      <c r="AJ800" s="31">
        <f t="shared" ref="AJ800:AJ831" si="222">IFERROR(AH800*$U800,"")</f>
        <v>0.18543911198171725</v>
      </c>
      <c r="AK800" s="30">
        <f>IF(W800="si",($S800*'COSTOS DE CREDITOS'!$C$27)/DATA!$G800,"")</f>
        <v>47.07631125553273</v>
      </c>
      <c r="AL800" s="90">
        <f>IF(W800="si",'COSTOS DE CREDITOS'!$C$35,"")</f>
        <v>20.421138461538462</v>
      </c>
      <c r="AM800" s="30">
        <f t="shared" si="215"/>
        <v>492.30769230769232</v>
      </c>
      <c r="AN800" s="30">
        <f t="shared" si="216"/>
        <v>0</v>
      </c>
      <c r="AO800" s="30">
        <f t="shared" si="217"/>
        <v>559.80514202476354</v>
      </c>
      <c r="AP800" s="30">
        <f t="shared" si="218"/>
        <v>1453.9348579752364</v>
      </c>
      <c r="AQ800" s="19">
        <f t="shared" si="219"/>
        <v>0.72200723925394361</v>
      </c>
    </row>
    <row r="801" spans="1:43" x14ac:dyDescent="0.2">
      <c r="A801" s="23" t="s">
        <v>5665</v>
      </c>
      <c r="B801" s="6" t="s">
        <v>5675</v>
      </c>
      <c r="C801" s="6" t="s">
        <v>5667</v>
      </c>
      <c r="D801" s="2">
        <v>147876</v>
      </c>
      <c r="E801" s="2">
        <v>148244</v>
      </c>
      <c r="F801" s="3" t="s">
        <v>1022</v>
      </c>
      <c r="G801" s="2">
        <v>7</v>
      </c>
      <c r="H801" s="2">
        <v>148251</v>
      </c>
      <c r="I801" s="3" t="s">
        <v>1073</v>
      </c>
      <c r="J801" s="15">
        <v>45014</v>
      </c>
      <c r="K801" s="24">
        <v>1119980812</v>
      </c>
      <c r="L801" s="15">
        <v>45016</v>
      </c>
      <c r="M801" s="15">
        <v>45016</v>
      </c>
      <c r="N801" s="15"/>
      <c r="O801" s="26" t="e">
        <f>VLOOKUP(D801,quash!A$2:$I$7791,9,FALSE)</f>
        <v>#N/A</v>
      </c>
      <c r="P801" s="7">
        <v>10000</v>
      </c>
      <c r="Q801" s="26">
        <v>147</v>
      </c>
      <c r="R801" s="19">
        <v>7.9000519063170294E-2</v>
      </c>
      <c r="S801" s="26">
        <v>16</v>
      </c>
      <c r="T801" s="7">
        <v>5000</v>
      </c>
      <c r="U801" s="2">
        <v>147</v>
      </c>
      <c r="V801" s="11">
        <v>1303.3399999999999</v>
      </c>
      <c r="W801" s="14" t="s">
        <v>5281</v>
      </c>
      <c r="X801" s="18">
        <v>1</v>
      </c>
      <c r="Y801" s="9">
        <v>5000</v>
      </c>
      <c r="Z801" s="19">
        <f t="shared" si="212"/>
        <v>0</v>
      </c>
      <c r="AA801" s="25">
        <v>1303.3399999999999</v>
      </c>
      <c r="AB801" s="30">
        <f t="shared" si="213"/>
        <v>824000</v>
      </c>
      <c r="AC801" s="30">
        <f t="shared" si="209"/>
        <v>6.0679611650485436E-3</v>
      </c>
      <c r="AD801" s="31">
        <f t="shared" si="210"/>
        <v>0.89199029126213591</v>
      </c>
      <c r="AE801" s="31">
        <f t="shared" si="211"/>
        <v>0.89199029126213591</v>
      </c>
      <c r="AG801" s="30">
        <f t="shared" si="214"/>
        <v>6126000</v>
      </c>
      <c r="AH801" s="30">
        <f t="shared" si="220"/>
        <v>8.1619327456741752E-4</v>
      </c>
      <c r="AI801" s="31">
        <f t="shared" si="221"/>
        <v>0.11998041136141037</v>
      </c>
      <c r="AJ801" s="31">
        <f t="shared" si="222"/>
        <v>0.11998041136141037</v>
      </c>
      <c r="AK801" s="30">
        <f>IF(W801="si",($S801*'COSTOS DE CREDITOS'!$C$27)/DATA!$G801,"")</f>
        <v>47.07631125553273</v>
      </c>
      <c r="AL801" s="90">
        <f>IF(W801="si",'COSTOS DE CREDITOS'!$C$35,"")</f>
        <v>20.421138461538462</v>
      </c>
      <c r="AM801" s="30">
        <f t="shared" si="215"/>
        <v>307.69230769230774</v>
      </c>
      <c r="AN801" s="30">
        <f t="shared" si="216"/>
        <v>0</v>
      </c>
      <c r="AO801" s="30">
        <f t="shared" si="217"/>
        <v>375.1897574093789</v>
      </c>
      <c r="AP801" s="30">
        <f t="shared" si="218"/>
        <v>928.15024259062102</v>
      </c>
      <c r="AQ801" s="19">
        <f t="shared" si="219"/>
        <v>0.71213209338363059</v>
      </c>
    </row>
    <row r="802" spans="1:43" x14ac:dyDescent="0.2">
      <c r="A802" s="23" t="s">
        <v>5665</v>
      </c>
      <c r="B802" s="6" t="s">
        <v>5675</v>
      </c>
      <c r="C802" s="6" t="s">
        <v>5667</v>
      </c>
      <c r="D802" s="2">
        <v>147867</v>
      </c>
      <c r="E802" s="2">
        <v>148158</v>
      </c>
      <c r="F802" s="3" t="s">
        <v>1021</v>
      </c>
      <c r="G802" s="2">
        <v>7</v>
      </c>
      <c r="H802" s="2">
        <v>148162</v>
      </c>
      <c r="I802" s="3" t="s">
        <v>1074</v>
      </c>
      <c r="J802" s="15" t="s">
        <v>5688</v>
      </c>
      <c r="K802" s="24" t="s">
        <v>5688</v>
      </c>
      <c r="L802" s="15">
        <v>45016</v>
      </c>
      <c r="M802" s="15">
        <v>45016</v>
      </c>
      <c r="N802" s="15"/>
      <c r="O802" s="26" t="e">
        <f>VLOOKUP(D802,quash!A$2:$I$7791,9,FALSE)</f>
        <v>#N/A</v>
      </c>
      <c r="P802" s="7">
        <v>9000</v>
      </c>
      <c r="Q802" s="26">
        <v>136</v>
      </c>
      <c r="R802" s="19">
        <v>6.7432528399727534E-2</v>
      </c>
      <c r="S802" s="26">
        <v>16</v>
      </c>
      <c r="T802" s="7">
        <v>4000</v>
      </c>
      <c r="U802" s="2">
        <v>147</v>
      </c>
      <c r="V802" s="11">
        <v>1048.26</v>
      </c>
      <c r="W802" s="14" t="s">
        <v>5281</v>
      </c>
      <c r="X802" s="18">
        <v>1</v>
      </c>
      <c r="Y802" s="9">
        <v>4000</v>
      </c>
      <c r="Z802" s="19">
        <f t="shared" si="212"/>
        <v>0</v>
      </c>
      <c r="AA802" s="25">
        <v>1048.26</v>
      </c>
      <c r="AB802" s="30">
        <f t="shared" si="213"/>
        <v>824000</v>
      </c>
      <c r="AC802" s="30">
        <f t="shared" si="209"/>
        <v>4.8543689320388345E-3</v>
      </c>
      <c r="AD802" s="31">
        <f t="shared" si="210"/>
        <v>0.66019417475728148</v>
      </c>
      <c r="AE802" s="31">
        <f t="shared" si="211"/>
        <v>0.71359223300970864</v>
      </c>
      <c r="AG802" s="30">
        <f t="shared" si="214"/>
        <v>6126000</v>
      </c>
      <c r="AH802" s="30">
        <f t="shared" si="220"/>
        <v>6.5295461965393404E-4</v>
      </c>
      <c r="AI802" s="31">
        <f t="shared" si="221"/>
        <v>8.8801828272935035E-2</v>
      </c>
      <c r="AJ802" s="31">
        <f t="shared" si="222"/>
        <v>9.5984329089128309E-2</v>
      </c>
      <c r="AK802" s="30">
        <f>IF(W802="si",($S802*'COSTOS DE CREDITOS'!$C$27)/DATA!$G802,"")</f>
        <v>47.07631125553273</v>
      </c>
      <c r="AL802" s="90">
        <f>IF(W802="si",'COSTOS DE CREDITOS'!$C$35,"")</f>
        <v>20.421138461538462</v>
      </c>
      <c r="AM802" s="30">
        <f t="shared" si="215"/>
        <v>246.15384615384616</v>
      </c>
      <c r="AN802" s="30">
        <f t="shared" si="216"/>
        <v>0</v>
      </c>
      <c r="AO802" s="30">
        <f t="shared" si="217"/>
        <v>313.65129587091735</v>
      </c>
      <c r="AP802" s="30">
        <f t="shared" si="218"/>
        <v>734.60870412908264</v>
      </c>
      <c r="AQ802" s="19">
        <f t="shared" si="219"/>
        <v>0.70078864416183262</v>
      </c>
    </row>
    <row r="803" spans="1:43" x14ac:dyDescent="0.2">
      <c r="A803" s="23" t="s">
        <v>5665</v>
      </c>
      <c r="B803" s="6" t="s">
        <v>5671</v>
      </c>
      <c r="C803" s="6" t="s">
        <v>5670</v>
      </c>
      <c r="D803" s="2">
        <v>147953</v>
      </c>
      <c r="E803" s="2">
        <v>148263</v>
      </c>
      <c r="F803" s="3" t="s">
        <v>1024</v>
      </c>
      <c r="G803" s="2">
        <v>7</v>
      </c>
      <c r="H803" s="2">
        <v>148271</v>
      </c>
      <c r="I803" s="3" t="s">
        <v>1075</v>
      </c>
      <c r="J803" s="15">
        <v>45014</v>
      </c>
      <c r="K803" s="24">
        <v>1120278578</v>
      </c>
      <c r="L803" s="15">
        <v>45016</v>
      </c>
      <c r="M803" s="15">
        <v>45016</v>
      </c>
      <c r="N803" s="15"/>
      <c r="O803" s="26" t="e">
        <f>VLOOKUP(D803,quash!A$2:$I$7791,9,FALSE)</f>
        <v>#N/A</v>
      </c>
      <c r="P803" s="7">
        <v>9000</v>
      </c>
      <c r="Q803" s="26">
        <v>139</v>
      </c>
      <c r="R803" s="19">
        <v>6.0873316274495971E-2</v>
      </c>
      <c r="S803" s="93">
        <v>26</v>
      </c>
      <c r="T803" s="7">
        <v>6000</v>
      </c>
      <c r="U803" s="2">
        <v>142</v>
      </c>
      <c r="V803" s="11">
        <v>1503.37</v>
      </c>
      <c r="W803" s="14" t="s">
        <v>5281</v>
      </c>
      <c r="X803" s="18">
        <v>0.41515742566572394</v>
      </c>
      <c r="Y803" s="9">
        <v>2490.9445539943436</v>
      </c>
      <c r="Z803" s="19">
        <f t="shared" si="212"/>
        <v>-0.584842574334276</v>
      </c>
      <c r="AA803" s="25">
        <v>624.13521902307934</v>
      </c>
      <c r="AB803" s="30">
        <f t="shared" si="213"/>
        <v>824000</v>
      </c>
      <c r="AC803" s="30">
        <f t="shared" si="209"/>
        <v>7.2815533980582527E-3</v>
      </c>
      <c r="AD803" s="31">
        <f t="shared" si="210"/>
        <v>1.0121359223300972</v>
      </c>
      <c r="AE803" s="31">
        <f t="shared" si="211"/>
        <v>1.0339805825242718</v>
      </c>
      <c r="AG803" s="30">
        <f t="shared" si="214"/>
        <v>6126000</v>
      </c>
      <c r="AH803" s="30">
        <f t="shared" si="220"/>
        <v>9.7943192948090111E-4</v>
      </c>
      <c r="AI803" s="31">
        <f t="shared" si="221"/>
        <v>0.13614103819784526</v>
      </c>
      <c r="AJ803" s="31">
        <f t="shared" si="222"/>
        <v>0.13907933398628797</v>
      </c>
      <c r="AK803" s="30">
        <f>IF(W803="si",($S803*'COSTOS DE CREDITOS'!$C$27)/DATA!$G803,"")</f>
        <v>76.499005790240673</v>
      </c>
      <c r="AL803" s="90">
        <f>IF(W803="si",'COSTOS DE CREDITOS'!$C$35,"")</f>
        <v>20.421138461538462</v>
      </c>
      <c r="AM803" s="30">
        <f t="shared" si="215"/>
        <v>600</v>
      </c>
      <c r="AN803" s="30">
        <f t="shared" si="216"/>
        <v>3509.0554460056564</v>
      </c>
      <c r="AO803" s="30">
        <f t="shared" si="217"/>
        <v>4205.9755902574352</v>
      </c>
      <c r="AP803" s="30">
        <f t="shared" si="218"/>
        <v>-3581.8403712343561</v>
      </c>
      <c r="AQ803" s="19">
        <f t="shared" si="219"/>
        <v>-5.7388851999744404</v>
      </c>
    </row>
    <row r="804" spans="1:43" x14ac:dyDescent="0.2">
      <c r="A804" s="23" t="s">
        <v>5665</v>
      </c>
      <c r="B804" s="6" t="s">
        <v>5671</v>
      </c>
      <c r="C804" s="6" t="s">
        <v>5670</v>
      </c>
      <c r="D804" s="2">
        <v>147964</v>
      </c>
      <c r="E804" s="2">
        <v>148263</v>
      </c>
      <c r="F804" s="3" t="s">
        <v>1024</v>
      </c>
      <c r="G804" s="2">
        <v>7</v>
      </c>
      <c r="H804" s="2">
        <v>148272</v>
      </c>
      <c r="I804" s="3" t="s">
        <v>1076</v>
      </c>
      <c r="J804" s="15">
        <v>45014</v>
      </c>
      <c r="K804" s="24">
        <v>1120280287</v>
      </c>
      <c r="L804" s="15">
        <v>45016</v>
      </c>
      <c r="M804" s="15">
        <v>45016</v>
      </c>
      <c r="N804" s="15"/>
      <c r="O804" s="26" t="e">
        <f>VLOOKUP(D804,quash!A$2:$I$7791,9,FALSE)</f>
        <v>#N/A</v>
      </c>
      <c r="P804" s="7">
        <v>9000</v>
      </c>
      <c r="Q804" s="26">
        <v>139</v>
      </c>
      <c r="R804" s="19">
        <v>6.0873316274495971E-2</v>
      </c>
      <c r="S804" s="93">
        <v>26</v>
      </c>
      <c r="T804" s="7">
        <v>6000</v>
      </c>
      <c r="U804" s="2">
        <v>142</v>
      </c>
      <c r="V804" s="11">
        <v>1503.37</v>
      </c>
      <c r="W804" s="14" t="s">
        <v>5281</v>
      </c>
      <c r="X804" s="18">
        <v>0.41515742566572394</v>
      </c>
      <c r="Y804" s="9">
        <v>2490.9445539943436</v>
      </c>
      <c r="Z804" s="19">
        <f t="shared" si="212"/>
        <v>-0.584842574334276</v>
      </c>
      <c r="AA804" s="25">
        <v>624.13521902307934</v>
      </c>
      <c r="AB804" s="30">
        <f t="shared" si="213"/>
        <v>824000</v>
      </c>
      <c r="AC804" s="30">
        <f t="shared" si="209"/>
        <v>7.2815533980582527E-3</v>
      </c>
      <c r="AD804" s="31">
        <f t="shared" si="210"/>
        <v>1.0121359223300972</v>
      </c>
      <c r="AE804" s="31">
        <f t="shared" si="211"/>
        <v>1.0339805825242718</v>
      </c>
      <c r="AG804" s="30">
        <f t="shared" si="214"/>
        <v>6126000</v>
      </c>
      <c r="AH804" s="30">
        <f t="shared" si="220"/>
        <v>9.7943192948090111E-4</v>
      </c>
      <c r="AI804" s="31">
        <f t="shared" si="221"/>
        <v>0.13614103819784526</v>
      </c>
      <c r="AJ804" s="31">
        <f t="shared" si="222"/>
        <v>0.13907933398628797</v>
      </c>
      <c r="AK804" s="30">
        <f>IF(W804="si",($S804*'COSTOS DE CREDITOS'!$C$27)/DATA!$G804,"")</f>
        <v>76.499005790240673</v>
      </c>
      <c r="AL804" s="90">
        <f>IF(W804="si",'COSTOS DE CREDITOS'!$C$35,"")</f>
        <v>20.421138461538462</v>
      </c>
      <c r="AM804" s="30">
        <f t="shared" si="215"/>
        <v>600</v>
      </c>
      <c r="AN804" s="30">
        <f t="shared" si="216"/>
        <v>3509.0554460056564</v>
      </c>
      <c r="AO804" s="30">
        <f t="shared" si="217"/>
        <v>4205.9755902574352</v>
      </c>
      <c r="AP804" s="30">
        <f t="shared" si="218"/>
        <v>-3581.8403712343561</v>
      </c>
      <c r="AQ804" s="19">
        <f t="shared" si="219"/>
        <v>-5.7388851999744404</v>
      </c>
    </row>
    <row r="805" spans="1:43" x14ac:dyDescent="0.2">
      <c r="A805" s="23" t="s">
        <v>5665</v>
      </c>
      <c r="B805" s="6" t="s">
        <v>5671</v>
      </c>
      <c r="C805" s="6" t="s">
        <v>5670</v>
      </c>
      <c r="D805" s="2">
        <v>147966</v>
      </c>
      <c r="E805" s="2">
        <v>148263</v>
      </c>
      <c r="F805" s="3" t="s">
        <v>1024</v>
      </c>
      <c r="G805" s="2">
        <v>7</v>
      </c>
      <c r="H805" s="2">
        <v>148273</v>
      </c>
      <c r="I805" s="3" t="s">
        <v>1077</v>
      </c>
      <c r="J805" s="15">
        <v>45014</v>
      </c>
      <c r="K805" s="24">
        <v>1120281438</v>
      </c>
      <c r="L805" s="15">
        <v>45016</v>
      </c>
      <c r="M805" s="15">
        <v>45016</v>
      </c>
      <c r="N805" s="15"/>
      <c r="O805" s="26" t="e">
        <f>VLOOKUP(D805,quash!A$2:$I$7791,9,FALSE)</f>
        <v>#N/A</v>
      </c>
      <c r="P805" s="7">
        <v>9000</v>
      </c>
      <c r="Q805" s="26">
        <v>139</v>
      </c>
      <c r="R805" s="19">
        <v>6.0873316274495971E-2</v>
      </c>
      <c r="S805" s="93">
        <v>26</v>
      </c>
      <c r="T805" s="7">
        <v>6000</v>
      </c>
      <c r="U805" s="2">
        <v>142</v>
      </c>
      <c r="V805" s="11">
        <v>1503.37</v>
      </c>
      <c r="W805" s="14" t="s">
        <v>5281</v>
      </c>
      <c r="X805" s="18">
        <v>0.41515742566572394</v>
      </c>
      <c r="Y805" s="9">
        <v>2490.9445539943436</v>
      </c>
      <c r="Z805" s="19">
        <f t="shared" si="212"/>
        <v>-0.584842574334276</v>
      </c>
      <c r="AA805" s="25">
        <v>624.13521902307934</v>
      </c>
      <c r="AB805" s="30">
        <f t="shared" si="213"/>
        <v>824000</v>
      </c>
      <c r="AC805" s="30">
        <f t="shared" si="209"/>
        <v>7.2815533980582527E-3</v>
      </c>
      <c r="AD805" s="31">
        <f t="shared" si="210"/>
        <v>1.0121359223300972</v>
      </c>
      <c r="AE805" s="31">
        <f t="shared" si="211"/>
        <v>1.0339805825242718</v>
      </c>
      <c r="AG805" s="30">
        <f t="shared" si="214"/>
        <v>6126000</v>
      </c>
      <c r="AH805" s="30">
        <f t="shared" si="220"/>
        <v>9.7943192948090111E-4</v>
      </c>
      <c r="AI805" s="31">
        <f t="shared" si="221"/>
        <v>0.13614103819784526</v>
      </c>
      <c r="AJ805" s="31">
        <f t="shared" si="222"/>
        <v>0.13907933398628797</v>
      </c>
      <c r="AK805" s="30">
        <f>IF(W805="si",($S805*'COSTOS DE CREDITOS'!$C$27)/DATA!$G805,"")</f>
        <v>76.499005790240673</v>
      </c>
      <c r="AL805" s="90">
        <f>IF(W805="si",'COSTOS DE CREDITOS'!$C$35,"")</f>
        <v>20.421138461538462</v>
      </c>
      <c r="AM805" s="30">
        <f t="shared" si="215"/>
        <v>600</v>
      </c>
      <c r="AN805" s="30">
        <f t="shared" si="216"/>
        <v>3509.0554460056564</v>
      </c>
      <c r="AO805" s="30">
        <f t="shared" si="217"/>
        <v>4205.9755902574352</v>
      </c>
      <c r="AP805" s="30">
        <f t="shared" si="218"/>
        <v>-3581.8403712343561</v>
      </c>
      <c r="AQ805" s="19">
        <f t="shared" si="219"/>
        <v>-5.7388851999744404</v>
      </c>
    </row>
    <row r="806" spans="1:43" x14ac:dyDescent="0.2">
      <c r="A806" s="23" t="s">
        <v>5665</v>
      </c>
      <c r="B806" s="6" t="s">
        <v>5671</v>
      </c>
      <c r="C806" s="6" t="s">
        <v>5670</v>
      </c>
      <c r="D806" s="2">
        <v>147952</v>
      </c>
      <c r="E806" s="2">
        <v>148263</v>
      </c>
      <c r="F806" s="3" t="s">
        <v>1024</v>
      </c>
      <c r="G806" s="2">
        <v>7</v>
      </c>
      <c r="H806" s="2">
        <v>148274</v>
      </c>
      <c r="I806" s="3" t="s">
        <v>1078</v>
      </c>
      <c r="J806" s="15">
        <v>45014</v>
      </c>
      <c r="K806" s="24">
        <v>1120277325</v>
      </c>
      <c r="L806" s="15">
        <v>45016</v>
      </c>
      <c r="M806" s="15">
        <v>45016</v>
      </c>
      <c r="N806" s="15"/>
      <c r="O806" s="26" t="e">
        <f>VLOOKUP(D806,quash!A$2:$I$7791,9,FALSE)</f>
        <v>#N/A</v>
      </c>
      <c r="P806" s="7">
        <v>9000</v>
      </c>
      <c r="Q806" s="26">
        <v>139</v>
      </c>
      <c r="R806" s="19">
        <v>6.0873316274495971E-2</v>
      </c>
      <c r="S806" s="93">
        <v>26</v>
      </c>
      <c r="T806" s="7">
        <v>6000</v>
      </c>
      <c r="U806" s="2">
        <v>142</v>
      </c>
      <c r="V806" s="11">
        <v>1503.37</v>
      </c>
      <c r="W806" s="14" t="s">
        <v>5281</v>
      </c>
      <c r="X806" s="18">
        <v>0.41515742566572394</v>
      </c>
      <c r="Y806" s="9">
        <v>2490.9445539943436</v>
      </c>
      <c r="Z806" s="19">
        <f t="shared" si="212"/>
        <v>-0.584842574334276</v>
      </c>
      <c r="AA806" s="25">
        <v>624.13521902307934</v>
      </c>
      <c r="AB806" s="30">
        <f t="shared" si="213"/>
        <v>824000</v>
      </c>
      <c r="AC806" s="30">
        <f t="shared" si="209"/>
        <v>7.2815533980582527E-3</v>
      </c>
      <c r="AD806" s="31">
        <f t="shared" si="210"/>
        <v>1.0121359223300972</v>
      </c>
      <c r="AE806" s="31">
        <f t="shared" si="211"/>
        <v>1.0339805825242718</v>
      </c>
      <c r="AG806" s="30">
        <f t="shared" si="214"/>
        <v>6126000</v>
      </c>
      <c r="AH806" s="30">
        <f t="shared" si="220"/>
        <v>9.7943192948090111E-4</v>
      </c>
      <c r="AI806" s="31">
        <f t="shared" si="221"/>
        <v>0.13614103819784526</v>
      </c>
      <c r="AJ806" s="31">
        <f t="shared" si="222"/>
        <v>0.13907933398628797</v>
      </c>
      <c r="AK806" s="30">
        <f>IF(W806="si",($S806*'COSTOS DE CREDITOS'!$C$27)/DATA!$G806,"")</f>
        <v>76.499005790240673</v>
      </c>
      <c r="AL806" s="90">
        <f>IF(W806="si",'COSTOS DE CREDITOS'!$C$35,"")</f>
        <v>20.421138461538462</v>
      </c>
      <c r="AM806" s="30">
        <f t="shared" si="215"/>
        <v>600</v>
      </c>
      <c r="AN806" s="30">
        <f t="shared" si="216"/>
        <v>3509.0554460056564</v>
      </c>
      <c r="AO806" s="30">
        <f t="shared" si="217"/>
        <v>4205.9755902574352</v>
      </c>
      <c r="AP806" s="30">
        <f t="shared" si="218"/>
        <v>-3581.8403712343561</v>
      </c>
      <c r="AQ806" s="19">
        <f t="shared" si="219"/>
        <v>-5.7388851999744404</v>
      </c>
    </row>
    <row r="807" spans="1:43" x14ac:dyDescent="0.2">
      <c r="A807" s="23" t="s">
        <v>5665</v>
      </c>
      <c r="B807" s="6" t="s">
        <v>5671</v>
      </c>
      <c r="C807" s="6" t="s">
        <v>5670</v>
      </c>
      <c r="D807" s="2">
        <v>147997</v>
      </c>
      <c r="E807" s="2">
        <v>148263</v>
      </c>
      <c r="F807" s="3" t="s">
        <v>1024</v>
      </c>
      <c r="G807" s="2">
        <v>7</v>
      </c>
      <c r="H807" s="2">
        <v>148276</v>
      </c>
      <c r="I807" s="3" t="s">
        <v>1079</v>
      </c>
      <c r="J807" s="15">
        <v>45015</v>
      </c>
      <c r="K807" s="24">
        <v>1120601334</v>
      </c>
      <c r="L807" s="15">
        <v>45016</v>
      </c>
      <c r="M807" s="15">
        <v>45016</v>
      </c>
      <c r="N807" s="15"/>
      <c r="O807" s="26" t="e">
        <f>VLOOKUP(D807,quash!A$2:$I$7791,9,FALSE)</f>
        <v>#N/A</v>
      </c>
      <c r="P807" s="7">
        <v>9000</v>
      </c>
      <c r="Q807" s="26">
        <v>139</v>
      </c>
      <c r="R807" s="19">
        <v>6.0873316274495971E-2</v>
      </c>
      <c r="S807" s="93">
        <v>26</v>
      </c>
      <c r="T807" s="7">
        <v>6000</v>
      </c>
      <c r="U807" s="2">
        <v>142</v>
      </c>
      <c r="V807" s="11">
        <v>1503.37</v>
      </c>
      <c r="W807" s="14" t="s">
        <v>5281</v>
      </c>
      <c r="X807" s="18">
        <v>0.41515742566572394</v>
      </c>
      <c r="Y807" s="9">
        <v>2490.9445539943436</v>
      </c>
      <c r="Z807" s="19">
        <f t="shared" si="212"/>
        <v>-0.584842574334276</v>
      </c>
      <c r="AA807" s="25">
        <v>624.13521902307934</v>
      </c>
      <c r="AB807" s="30">
        <f t="shared" si="213"/>
        <v>824000</v>
      </c>
      <c r="AC807" s="30">
        <f t="shared" si="209"/>
        <v>7.2815533980582527E-3</v>
      </c>
      <c r="AD807" s="31">
        <f t="shared" si="210"/>
        <v>1.0121359223300972</v>
      </c>
      <c r="AE807" s="31">
        <f t="shared" si="211"/>
        <v>1.0339805825242718</v>
      </c>
      <c r="AG807" s="30">
        <f t="shared" si="214"/>
        <v>6126000</v>
      </c>
      <c r="AH807" s="30">
        <f t="shared" si="220"/>
        <v>9.7943192948090111E-4</v>
      </c>
      <c r="AI807" s="31">
        <f t="shared" si="221"/>
        <v>0.13614103819784526</v>
      </c>
      <c r="AJ807" s="31">
        <f t="shared" si="222"/>
        <v>0.13907933398628797</v>
      </c>
      <c r="AK807" s="30">
        <f>IF(W807="si",($S807*'COSTOS DE CREDITOS'!$C$27)/DATA!$G807,"")</f>
        <v>76.499005790240673</v>
      </c>
      <c r="AL807" s="90">
        <f>IF(W807="si",'COSTOS DE CREDITOS'!$C$35,"")</f>
        <v>20.421138461538462</v>
      </c>
      <c r="AM807" s="30">
        <f t="shared" si="215"/>
        <v>600</v>
      </c>
      <c r="AN807" s="30">
        <f t="shared" si="216"/>
        <v>3509.0554460056564</v>
      </c>
      <c r="AO807" s="30">
        <f t="shared" si="217"/>
        <v>4205.9755902574352</v>
      </c>
      <c r="AP807" s="30">
        <f t="shared" si="218"/>
        <v>-3581.8403712343561</v>
      </c>
      <c r="AQ807" s="19">
        <f t="shared" si="219"/>
        <v>-5.7388851999744404</v>
      </c>
    </row>
    <row r="808" spans="1:43" x14ac:dyDescent="0.2">
      <c r="A808" s="23" t="s">
        <v>5665</v>
      </c>
      <c r="B808" s="6" t="s">
        <v>5671</v>
      </c>
      <c r="C808" s="6" t="s">
        <v>5670</v>
      </c>
      <c r="D808" s="2">
        <v>147460</v>
      </c>
      <c r="E808" s="2">
        <v>148263</v>
      </c>
      <c r="F808" s="3" t="s">
        <v>1024</v>
      </c>
      <c r="G808" s="2">
        <v>7</v>
      </c>
      <c r="H808" s="2">
        <v>148277</v>
      </c>
      <c r="I808" s="3" t="s">
        <v>1080</v>
      </c>
      <c r="J808" s="15">
        <v>45010</v>
      </c>
      <c r="K808" s="24">
        <v>1117380205</v>
      </c>
      <c r="L808" s="15">
        <v>45016</v>
      </c>
      <c r="M808" s="15">
        <v>45016</v>
      </c>
      <c r="N808" s="15"/>
      <c r="O808" s="26" t="e">
        <f>VLOOKUP(D808,quash!A$2:$I$7791,9,FALSE)</f>
        <v>#N/A</v>
      </c>
      <c r="P808" s="7">
        <v>9000</v>
      </c>
      <c r="Q808" s="26">
        <v>139</v>
      </c>
      <c r="R808" s="19">
        <v>6.0873316274495971E-2</v>
      </c>
      <c r="S808" s="93">
        <v>26</v>
      </c>
      <c r="T808" s="7">
        <v>6000</v>
      </c>
      <c r="U808" s="2">
        <v>142</v>
      </c>
      <c r="V808" s="11">
        <v>1503.37</v>
      </c>
      <c r="W808" s="14" t="s">
        <v>5281</v>
      </c>
      <c r="X808" s="18">
        <v>0.41515742566572394</v>
      </c>
      <c r="Y808" s="9">
        <v>2490.9445539943436</v>
      </c>
      <c r="Z808" s="19">
        <f t="shared" si="212"/>
        <v>-0.584842574334276</v>
      </c>
      <c r="AA808" s="25">
        <v>624.13521902307934</v>
      </c>
      <c r="AB808" s="30">
        <f t="shared" si="213"/>
        <v>824000</v>
      </c>
      <c r="AC808" s="30">
        <f t="shared" si="209"/>
        <v>7.2815533980582527E-3</v>
      </c>
      <c r="AD808" s="31">
        <f t="shared" si="210"/>
        <v>1.0121359223300972</v>
      </c>
      <c r="AE808" s="31">
        <f t="shared" si="211"/>
        <v>1.0339805825242718</v>
      </c>
      <c r="AG808" s="30">
        <f t="shared" si="214"/>
        <v>6126000</v>
      </c>
      <c r="AH808" s="30">
        <f t="shared" si="220"/>
        <v>9.7943192948090111E-4</v>
      </c>
      <c r="AI808" s="31">
        <f t="shared" si="221"/>
        <v>0.13614103819784526</v>
      </c>
      <c r="AJ808" s="31">
        <f t="shared" si="222"/>
        <v>0.13907933398628797</v>
      </c>
      <c r="AK808" s="30">
        <f>IF(W808="si",($S808*'COSTOS DE CREDITOS'!$C$27)/DATA!$G808,"")</f>
        <v>76.499005790240673</v>
      </c>
      <c r="AL808" s="90">
        <f>IF(W808="si",'COSTOS DE CREDITOS'!$C$35,"")</f>
        <v>20.421138461538462</v>
      </c>
      <c r="AM808" s="30">
        <f t="shared" si="215"/>
        <v>600</v>
      </c>
      <c r="AN808" s="30">
        <f t="shared" si="216"/>
        <v>3509.0554460056564</v>
      </c>
      <c r="AO808" s="30">
        <f t="shared" si="217"/>
        <v>4205.9755902574352</v>
      </c>
      <c r="AP808" s="30">
        <f t="shared" si="218"/>
        <v>-3581.8403712343561</v>
      </c>
      <c r="AQ808" s="19">
        <f t="shared" si="219"/>
        <v>-5.7388851999744404</v>
      </c>
    </row>
    <row r="809" spans="1:43" x14ac:dyDescent="0.2">
      <c r="A809" s="23" t="s">
        <v>5665</v>
      </c>
      <c r="B809" s="6" t="s">
        <v>5672</v>
      </c>
      <c r="C809" s="6" t="s">
        <v>5667</v>
      </c>
      <c r="D809" s="2">
        <v>147920</v>
      </c>
      <c r="E809" s="2">
        <v>148219</v>
      </c>
      <c r="F809" s="3" t="s">
        <v>1081</v>
      </c>
      <c r="G809" s="2">
        <v>7</v>
      </c>
      <c r="H809" s="2">
        <v>148306</v>
      </c>
      <c r="I809" s="3" t="s">
        <v>1082</v>
      </c>
      <c r="J809" s="15">
        <v>45014</v>
      </c>
      <c r="K809" s="24">
        <v>1120141980</v>
      </c>
      <c r="L809" s="15">
        <v>45019</v>
      </c>
      <c r="M809" s="15">
        <v>45016</v>
      </c>
      <c r="N809" s="15"/>
      <c r="O809" s="26" t="e">
        <f>VLOOKUP(D809,quash!A$2:$I$7791,9,FALSE)</f>
        <v>#N/A</v>
      </c>
      <c r="P809" s="7">
        <v>11000</v>
      </c>
      <c r="Q809" s="26">
        <v>119</v>
      </c>
      <c r="R809" s="19">
        <v>4.0668324378343571E-2</v>
      </c>
      <c r="S809" s="26">
        <v>16</v>
      </c>
      <c r="T809" s="7">
        <v>7000</v>
      </c>
      <c r="U809" s="2">
        <v>142</v>
      </c>
      <c r="V809" s="11">
        <v>1758.65</v>
      </c>
      <c r="W809" s="14" t="s">
        <v>5281</v>
      </c>
      <c r="X809" s="18">
        <v>1</v>
      </c>
      <c r="Y809" s="9">
        <v>7000</v>
      </c>
      <c r="Z809" s="19">
        <f t="shared" si="212"/>
        <v>0</v>
      </c>
      <c r="AA809" s="25">
        <v>1758.65</v>
      </c>
      <c r="AB809" s="30">
        <f t="shared" si="213"/>
        <v>824000</v>
      </c>
      <c r="AC809" s="30">
        <f t="shared" si="209"/>
        <v>8.4951456310679609E-3</v>
      </c>
      <c r="AD809" s="31">
        <f t="shared" si="210"/>
        <v>1.0109223300970873</v>
      </c>
      <c r="AE809" s="31">
        <f t="shared" si="211"/>
        <v>1.2063106796116505</v>
      </c>
      <c r="AG809" s="30">
        <f t="shared" si="214"/>
        <v>6126000</v>
      </c>
      <c r="AH809" s="30">
        <f t="shared" si="220"/>
        <v>1.1426705843943846E-3</v>
      </c>
      <c r="AI809" s="31">
        <f t="shared" si="221"/>
        <v>0.13597779954293177</v>
      </c>
      <c r="AJ809" s="31">
        <f t="shared" si="222"/>
        <v>0.16225922298400261</v>
      </c>
      <c r="AK809" s="30">
        <f>IF(W809="si",($S809*'COSTOS DE CREDITOS'!$C$27)/DATA!$G809,"")</f>
        <v>47.07631125553273</v>
      </c>
      <c r="AL809" s="90">
        <f>IF(W809="si",'COSTOS DE CREDITOS'!$C$35,"")</f>
        <v>20.421138461538462</v>
      </c>
      <c r="AM809" s="30">
        <f t="shared" si="215"/>
        <v>430.76923076923077</v>
      </c>
      <c r="AN809" s="30">
        <f t="shared" si="216"/>
        <v>0</v>
      </c>
      <c r="AO809" s="30">
        <f t="shared" si="217"/>
        <v>498.26668048630199</v>
      </c>
      <c r="AP809" s="30">
        <f t="shared" si="218"/>
        <v>1260.3833195136981</v>
      </c>
      <c r="AQ809" s="19">
        <f t="shared" si="219"/>
        <v>0.71667660962311885</v>
      </c>
    </row>
    <row r="810" spans="1:43" x14ac:dyDescent="0.2">
      <c r="A810" s="23" t="s">
        <v>5665</v>
      </c>
      <c r="B810" s="6" t="s">
        <v>5672</v>
      </c>
      <c r="C810" s="6" t="s">
        <v>5667</v>
      </c>
      <c r="D810" s="2">
        <v>147878</v>
      </c>
      <c r="E810" s="2">
        <v>148219</v>
      </c>
      <c r="F810" s="3" t="s">
        <v>1081</v>
      </c>
      <c r="G810" s="2">
        <v>7</v>
      </c>
      <c r="H810" s="2">
        <v>148307</v>
      </c>
      <c r="I810" s="3" t="s">
        <v>1083</v>
      </c>
      <c r="J810" s="15">
        <v>45014</v>
      </c>
      <c r="K810" s="24">
        <v>1120020399</v>
      </c>
      <c r="L810" s="15">
        <v>45019</v>
      </c>
      <c r="M810" s="15">
        <v>45016</v>
      </c>
      <c r="N810" s="15"/>
      <c r="O810" s="26" t="e">
        <f>VLOOKUP(D810,quash!A$2:$I$7791,9,FALSE)</f>
        <v>#N/A</v>
      </c>
      <c r="P810" s="7">
        <v>11000</v>
      </c>
      <c r="Q810" s="26">
        <v>119</v>
      </c>
      <c r="R810" s="19">
        <v>4.4808469477509841E-2</v>
      </c>
      <c r="S810" s="26">
        <v>16</v>
      </c>
      <c r="T810" s="7">
        <v>5000</v>
      </c>
      <c r="U810" s="2">
        <v>147</v>
      </c>
      <c r="V810" s="11">
        <v>1303.3399999999999</v>
      </c>
      <c r="W810" s="14" t="s">
        <v>5281</v>
      </c>
      <c r="X810" s="18">
        <v>1</v>
      </c>
      <c r="Y810" s="9">
        <v>5000</v>
      </c>
      <c r="Z810" s="19">
        <f t="shared" si="212"/>
        <v>0</v>
      </c>
      <c r="AA810" s="25">
        <v>1303.3399999999999</v>
      </c>
      <c r="AB810" s="30">
        <f t="shared" si="213"/>
        <v>824000</v>
      </c>
      <c r="AC810" s="30">
        <f t="shared" si="209"/>
        <v>6.0679611650485436E-3</v>
      </c>
      <c r="AD810" s="31">
        <f t="shared" si="210"/>
        <v>0.72208737864077666</v>
      </c>
      <c r="AE810" s="31">
        <f t="shared" si="211"/>
        <v>0.89199029126213591</v>
      </c>
      <c r="AG810" s="30">
        <f t="shared" si="214"/>
        <v>6126000</v>
      </c>
      <c r="AH810" s="30">
        <f t="shared" si="220"/>
        <v>8.1619327456741752E-4</v>
      </c>
      <c r="AI810" s="31">
        <f t="shared" si="221"/>
        <v>9.7126999673522688E-2</v>
      </c>
      <c r="AJ810" s="31">
        <f t="shared" si="222"/>
        <v>0.11998041136141037</v>
      </c>
      <c r="AK810" s="30">
        <f>IF(W810="si",($S810*'COSTOS DE CREDITOS'!$C$27)/DATA!$G810,"")</f>
        <v>47.07631125553273</v>
      </c>
      <c r="AL810" s="90">
        <f>IF(W810="si",'COSTOS DE CREDITOS'!$C$35,"")</f>
        <v>20.421138461538462</v>
      </c>
      <c r="AM810" s="30">
        <f t="shared" si="215"/>
        <v>307.69230769230774</v>
      </c>
      <c r="AN810" s="30">
        <f t="shared" si="216"/>
        <v>0</v>
      </c>
      <c r="AO810" s="30">
        <f t="shared" si="217"/>
        <v>375.1897574093789</v>
      </c>
      <c r="AP810" s="30">
        <f t="shared" si="218"/>
        <v>928.15024259062102</v>
      </c>
      <c r="AQ810" s="19">
        <f t="shared" si="219"/>
        <v>0.71213209338363059</v>
      </c>
    </row>
    <row r="811" spans="1:43" x14ac:dyDescent="0.2">
      <c r="A811" s="23" t="s">
        <v>5665</v>
      </c>
      <c r="B811" s="6" t="s">
        <v>5672</v>
      </c>
      <c r="C811" s="6" t="s">
        <v>5667</v>
      </c>
      <c r="D811" s="2">
        <v>147923</v>
      </c>
      <c r="E811" s="2">
        <v>148219</v>
      </c>
      <c r="F811" s="3" t="s">
        <v>1081</v>
      </c>
      <c r="G811" s="2">
        <v>7</v>
      </c>
      <c r="H811" s="2">
        <v>148308</v>
      </c>
      <c r="I811" s="3" t="s">
        <v>1084</v>
      </c>
      <c r="J811" s="15">
        <v>45014</v>
      </c>
      <c r="K811" s="24">
        <v>1120157965</v>
      </c>
      <c r="L811" s="15">
        <v>45019</v>
      </c>
      <c r="M811" s="15">
        <v>45016</v>
      </c>
      <c r="N811" s="15"/>
      <c r="O811" s="26" t="e">
        <f>VLOOKUP(D811,quash!A$2:$I$7791,9,FALSE)</f>
        <v>#N/A</v>
      </c>
      <c r="P811" s="7">
        <v>11000</v>
      </c>
      <c r="Q811" s="26">
        <v>119</v>
      </c>
      <c r="R811" s="19">
        <v>4.3307950828633E-2</v>
      </c>
      <c r="S811" s="26">
        <v>16</v>
      </c>
      <c r="T811" s="7">
        <v>10000</v>
      </c>
      <c r="U811" s="2">
        <v>142</v>
      </c>
      <c r="V811" s="11">
        <v>2510.34</v>
      </c>
      <c r="W811" s="14" t="s">
        <v>5281</v>
      </c>
      <c r="X811" s="18">
        <v>1</v>
      </c>
      <c r="Y811" s="9">
        <v>10000</v>
      </c>
      <c r="Z811" s="19">
        <f t="shared" si="212"/>
        <v>0</v>
      </c>
      <c r="AA811" s="25">
        <v>2510.34</v>
      </c>
      <c r="AB811" s="30">
        <f t="shared" si="213"/>
        <v>824000</v>
      </c>
      <c r="AC811" s="30">
        <f t="shared" si="209"/>
        <v>1.2135922330097087E-2</v>
      </c>
      <c r="AD811" s="31">
        <f t="shared" si="210"/>
        <v>1.4441747572815533</v>
      </c>
      <c r="AE811" s="31">
        <f t="shared" si="211"/>
        <v>1.7233009708737863</v>
      </c>
      <c r="AG811" s="30">
        <f t="shared" si="214"/>
        <v>6126000</v>
      </c>
      <c r="AH811" s="30">
        <f t="shared" si="220"/>
        <v>1.632386549134835E-3</v>
      </c>
      <c r="AI811" s="31">
        <f t="shared" si="221"/>
        <v>0.19425399934704538</v>
      </c>
      <c r="AJ811" s="31">
        <f t="shared" si="222"/>
        <v>0.23179888997714657</v>
      </c>
      <c r="AK811" s="30">
        <f>IF(W811="si",($S811*'COSTOS DE CREDITOS'!$C$27)/DATA!$G811,"")</f>
        <v>47.07631125553273</v>
      </c>
      <c r="AL811" s="90">
        <f>IF(W811="si",'COSTOS DE CREDITOS'!$C$35,"")</f>
        <v>20.421138461538462</v>
      </c>
      <c r="AM811" s="30">
        <f t="shared" si="215"/>
        <v>615.38461538461547</v>
      </c>
      <c r="AN811" s="30">
        <f t="shared" si="216"/>
        <v>0</v>
      </c>
      <c r="AO811" s="30">
        <f t="shared" si="217"/>
        <v>682.88206510168663</v>
      </c>
      <c r="AP811" s="30">
        <f t="shared" si="218"/>
        <v>1827.4579348983134</v>
      </c>
      <c r="AQ811" s="19">
        <f t="shared" si="219"/>
        <v>0.72797228060673591</v>
      </c>
    </row>
    <row r="812" spans="1:43" x14ac:dyDescent="0.2">
      <c r="A812" s="23" t="s">
        <v>5665</v>
      </c>
      <c r="B812" s="6" t="s">
        <v>5672</v>
      </c>
      <c r="C812" s="6" t="s">
        <v>5667</v>
      </c>
      <c r="D812" s="2">
        <v>147726</v>
      </c>
      <c r="E812" s="2">
        <v>148231</v>
      </c>
      <c r="F812" s="3" t="s">
        <v>1085</v>
      </c>
      <c r="G812" s="2">
        <v>7</v>
      </c>
      <c r="H812" s="2">
        <v>148283</v>
      </c>
      <c r="I812" s="3" t="s">
        <v>1086</v>
      </c>
      <c r="J812" s="15">
        <v>45014</v>
      </c>
      <c r="K812" s="24">
        <v>1119911876</v>
      </c>
      <c r="L812" s="15">
        <v>45016</v>
      </c>
      <c r="M812" s="15">
        <v>45016</v>
      </c>
      <c r="N812" s="15"/>
      <c r="O812" s="26" t="e">
        <f>VLOOKUP(D812,quash!A$2:$I$7791,9,FALSE)</f>
        <v>#N/A</v>
      </c>
      <c r="P812" s="7">
        <v>11000</v>
      </c>
      <c r="Q812" s="26">
        <v>119</v>
      </c>
      <c r="R812" s="19">
        <v>4.4808469477509841E-2</v>
      </c>
      <c r="S812" s="93">
        <v>26</v>
      </c>
      <c r="T812" s="7">
        <v>5000</v>
      </c>
      <c r="U812" s="2">
        <v>147</v>
      </c>
      <c r="V812" s="11">
        <v>1303.3399999999999</v>
      </c>
      <c r="W812" s="14" t="s">
        <v>5281</v>
      </c>
      <c r="X812" s="18">
        <v>0.87395408094065241</v>
      </c>
      <c r="Y812" s="9">
        <v>4369.7704047032621</v>
      </c>
      <c r="Z812" s="19">
        <f t="shared" si="212"/>
        <v>-0.12604591905934759</v>
      </c>
      <c r="AA812" s="25">
        <v>1139.0593118531899</v>
      </c>
      <c r="AB812" s="30">
        <f t="shared" si="213"/>
        <v>824000</v>
      </c>
      <c r="AC812" s="30">
        <f t="shared" si="209"/>
        <v>6.0679611650485436E-3</v>
      </c>
      <c r="AD812" s="31">
        <f t="shared" si="210"/>
        <v>0.72208737864077666</v>
      </c>
      <c r="AE812" s="31">
        <f t="shared" si="211"/>
        <v>0.89199029126213591</v>
      </c>
      <c r="AG812" s="30">
        <f t="shared" si="214"/>
        <v>6126000</v>
      </c>
      <c r="AH812" s="30">
        <f t="shared" si="220"/>
        <v>8.1619327456741752E-4</v>
      </c>
      <c r="AI812" s="31">
        <f t="shared" si="221"/>
        <v>9.7126999673522688E-2</v>
      </c>
      <c r="AJ812" s="31">
        <f t="shared" si="222"/>
        <v>0.11998041136141037</v>
      </c>
      <c r="AK812" s="30">
        <f>IF(W812="si",($S812*'COSTOS DE CREDITOS'!$C$27)/DATA!$G812,"")</f>
        <v>76.499005790240673</v>
      </c>
      <c r="AL812" s="90">
        <f>IF(W812="si",'COSTOS DE CREDITOS'!$C$35,"")</f>
        <v>20.421138461538462</v>
      </c>
      <c r="AM812" s="30">
        <f t="shared" si="215"/>
        <v>500</v>
      </c>
      <c r="AN812" s="30">
        <f t="shared" si="216"/>
        <v>630.2295952967379</v>
      </c>
      <c r="AO812" s="30">
        <f t="shared" si="217"/>
        <v>1227.1497395485171</v>
      </c>
      <c r="AP812" s="30">
        <f t="shared" si="218"/>
        <v>-88.090427695327207</v>
      </c>
      <c r="AQ812" s="19">
        <f t="shared" si="219"/>
        <v>-7.7336120058584742E-2</v>
      </c>
    </row>
    <row r="813" spans="1:43" x14ac:dyDescent="0.2">
      <c r="A813" s="23" t="s">
        <v>5665</v>
      </c>
      <c r="B813" s="6" t="s">
        <v>5672</v>
      </c>
      <c r="C813" s="6" t="s">
        <v>5667</v>
      </c>
      <c r="D813" s="2">
        <v>148027</v>
      </c>
      <c r="E813" s="2">
        <v>148231</v>
      </c>
      <c r="F813" s="3" t="s">
        <v>1085</v>
      </c>
      <c r="G813" s="2">
        <v>7</v>
      </c>
      <c r="H813" s="2">
        <v>148284</v>
      </c>
      <c r="I813" s="3" t="s">
        <v>1087</v>
      </c>
      <c r="J813" s="15">
        <v>45015</v>
      </c>
      <c r="K813" s="24">
        <v>1120716769</v>
      </c>
      <c r="L813" s="15">
        <v>45016</v>
      </c>
      <c r="M813" s="15">
        <v>45016</v>
      </c>
      <c r="N813" s="15"/>
      <c r="O813" s="26" t="e">
        <f>VLOOKUP(D813,quash!A$2:$I$7791,9,FALSE)</f>
        <v>#N/A</v>
      </c>
      <c r="P813" s="7">
        <v>11000</v>
      </c>
      <c r="Q813" s="26">
        <v>119</v>
      </c>
      <c r="R813" s="19">
        <v>4.4808469477509841E-2</v>
      </c>
      <c r="S813" s="93">
        <v>26</v>
      </c>
      <c r="T813" s="7">
        <v>5000</v>
      </c>
      <c r="U813" s="2">
        <v>147</v>
      </c>
      <c r="V813" s="11">
        <v>1303.3399999999999</v>
      </c>
      <c r="W813" s="14" t="s">
        <v>5281</v>
      </c>
      <c r="X813" s="18">
        <v>0.87395408094065241</v>
      </c>
      <c r="Y813" s="9">
        <v>4369.7704047032621</v>
      </c>
      <c r="Z813" s="19">
        <f t="shared" si="212"/>
        <v>-0.12604591905934759</v>
      </c>
      <c r="AA813" s="25">
        <v>1139.0593118531899</v>
      </c>
      <c r="AB813" s="30">
        <f t="shared" si="213"/>
        <v>824000</v>
      </c>
      <c r="AC813" s="30">
        <f t="shared" si="209"/>
        <v>6.0679611650485436E-3</v>
      </c>
      <c r="AD813" s="31">
        <f t="shared" si="210"/>
        <v>0.72208737864077666</v>
      </c>
      <c r="AE813" s="31">
        <f t="shared" si="211"/>
        <v>0.89199029126213591</v>
      </c>
      <c r="AG813" s="30">
        <f t="shared" si="214"/>
        <v>6126000</v>
      </c>
      <c r="AH813" s="30">
        <f t="shared" si="220"/>
        <v>8.1619327456741752E-4</v>
      </c>
      <c r="AI813" s="31">
        <f t="shared" si="221"/>
        <v>9.7126999673522688E-2</v>
      </c>
      <c r="AJ813" s="31">
        <f t="shared" si="222"/>
        <v>0.11998041136141037</v>
      </c>
      <c r="AK813" s="30">
        <f>IF(W813="si",($S813*'COSTOS DE CREDITOS'!$C$27)/DATA!$G813,"")</f>
        <v>76.499005790240673</v>
      </c>
      <c r="AL813" s="90">
        <f>IF(W813="si",'COSTOS DE CREDITOS'!$C$35,"")</f>
        <v>20.421138461538462</v>
      </c>
      <c r="AM813" s="30">
        <f t="shared" si="215"/>
        <v>500</v>
      </c>
      <c r="AN813" s="30">
        <f t="shared" si="216"/>
        <v>630.2295952967379</v>
      </c>
      <c r="AO813" s="30">
        <f t="shared" si="217"/>
        <v>1227.1497395485171</v>
      </c>
      <c r="AP813" s="30">
        <f t="shared" si="218"/>
        <v>-88.090427695327207</v>
      </c>
      <c r="AQ813" s="19">
        <f t="shared" si="219"/>
        <v>-7.7336120058584742E-2</v>
      </c>
    </row>
    <row r="814" spans="1:43" x14ac:dyDescent="0.2">
      <c r="A814" s="23" t="s">
        <v>5665</v>
      </c>
      <c r="B814" s="6" t="s">
        <v>5672</v>
      </c>
      <c r="C814" s="6" t="s">
        <v>5667</v>
      </c>
      <c r="D814" s="2">
        <v>147797</v>
      </c>
      <c r="E814" s="2">
        <v>148231</v>
      </c>
      <c r="F814" s="3" t="s">
        <v>1085</v>
      </c>
      <c r="G814" s="2">
        <v>7</v>
      </c>
      <c r="H814" s="2">
        <v>148285</v>
      </c>
      <c r="I814" s="3" t="s">
        <v>1088</v>
      </c>
      <c r="J814" s="15">
        <v>45013</v>
      </c>
      <c r="K814" s="24">
        <v>1119329926</v>
      </c>
      <c r="L814" s="15">
        <v>45016</v>
      </c>
      <c r="M814" s="15">
        <v>45016</v>
      </c>
      <c r="N814" s="15"/>
      <c r="O814" s="26" t="e">
        <f>VLOOKUP(D814,quash!A$2:$I$7791,9,FALSE)</f>
        <v>#N/A</v>
      </c>
      <c r="P814" s="7">
        <v>11000</v>
      </c>
      <c r="Q814" s="26">
        <v>119</v>
      </c>
      <c r="R814" s="19">
        <v>4.4808469477509841E-2</v>
      </c>
      <c r="S814" s="93">
        <v>26</v>
      </c>
      <c r="T814" s="7">
        <v>5000</v>
      </c>
      <c r="U814" s="2">
        <v>147</v>
      </c>
      <c r="V814" s="11">
        <v>1303.3399999999999</v>
      </c>
      <c r="W814" s="14" t="s">
        <v>5281</v>
      </c>
      <c r="X814" s="18">
        <v>0.87395408094065241</v>
      </c>
      <c r="Y814" s="9">
        <v>4369.7704047032621</v>
      </c>
      <c r="Z814" s="19">
        <f t="shared" si="212"/>
        <v>-0.12604591905934759</v>
      </c>
      <c r="AA814" s="25">
        <v>1139.0593118531899</v>
      </c>
      <c r="AB814" s="30">
        <f t="shared" si="213"/>
        <v>824000</v>
      </c>
      <c r="AC814" s="30">
        <f t="shared" si="209"/>
        <v>6.0679611650485436E-3</v>
      </c>
      <c r="AD814" s="31">
        <f t="shared" si="210"/>
        <v>0.72208737864077666</v>
      </c>
      <c r="AE814" s="31">
        <f t="shared" si="211"/>
        <v>0.89199029126213591</v>
      </c>
      <c r="AG814" s="30">
        <f t="shared" si="214"/>
        <v>6126000</v>
      </c>
      <c r="AH814" s="30">
        <f t="shared" si="220"/>
        <v>8.1619327456741752E-4</v>
      </c>
      <c r="AI814" s="31">
        <f t="shared" si="221"/>
        <v>9.7126999673522688E-2</v>
      </c>
      <c r="AJ814" s="31">
        <f t="shared" si="222"/>
        <v>0.11998041136141037</v>
      </c>
      <c r="AK814" s="30">
        <f>IF(W814="si",($S814*'COSTOS DE CREDITOS'!$C$27)/DATA!$G814,"")</f>
        <v>76.499005790240673</v>
      </c>
      <c r="AL814" s="90">
        <f>IF(W814="si",'COSTOS DE CREDITOS'!$C$35,"")</f>
        <v>20.421138461538462</v>
      </c>
      <c r="AM814" s="30">
        <f t="shared" si="215"/>
        <v>500</v>
      </c>
      <c r="AN814" s="30">
        <f t="shared" si="216"/>
        <v>630.2295952967379</v>
      </c>
      <c r="AO814" s="30">
        <f t="shared" si="217"/>
        <v>1227.1497395485171</v>
      </c>
      <c r="AP814" s="30">
        <f t="shared" si="218"/>
        <v>-88.090427695327207</v>
      </c>
      <c r="AQ814" s="19">
        <f t="shared" si="219"/>
        <v>-7.7336120058584742E-2</v>
      </c>
    </row>
    <row r="815" spans="1:43" x14ac:dyDescent="0.2">
      <c r="A815" s="23" t="s">
        <v>5665</v>
      </c>
      <c r="B815" s="6" t="s">
        <v>5672</v>
      </c>
      <c r="C815" s="6" t="s">
        <v>5667</v>
      </c>
      <c r="D815" s="2">
        <v>148077</v>
      </c>
      <c r="E815" s="2">
        <v>148231</v>
      </c>
      <c r="F815" s="3" t="s">
        <v>1085</v>
      </c>
      <c r="G815" s="2">
        <v>7</v>
      </c>
      <c r="H815" s="2">
        <v>148286</v>
      </c>
      <c r="I815" s="3" t="s">
        <v>1089</v>
      </c>
      <c r="J815" s="15" t="s">
        <v>5688</v>
      </c>
      <c r="K815" s="24" t="s">
        <v>5688</v>
      </c>
      <c r="L815" s="15">
        <v>45016</v>
      </c>
      <c r="M815" s="15">
        <v>45016</v>
      </c>
      <c r="N815" s="15"/>
      <c r="O815" s="26" t="e">
        <f>VLOOKUP(D815,quash!A$2:$I$7791,9,FALSE)</f>
        <v>#N/A</v>
      </c>
      <c r="P815" s="7">
        <v>11000</v>
      </c>
      <c r="Q815" s="26">
        <v>119</v>
      </c>
      <c r="R815" s="19">
        <v>4.4808469477509841E-2</v>
      </c>
      <c r="S815" s="93">
        <v>26</v>
      </c>
      <c r="T815" s="7">
        <v>5000</v>
      </c>
      <c r="U815" s="2">
        <v>147</v>
      </c>
      <c r="V815" s="11">
        <v>1303.3399999999999</v>
      </c>
      <c r="W815" s="14" t="s">
        <v>5281</v>
      </c>
      <c r="X815" s="18">
        <v>0.87395408094065241</v>
      </c>
      <c r="Y815" s="9">
        <v>4369.7704047032621</v>
      </c>
      <c r="Z815" s="19">
        <f t="shared" si="212"/>
        <v>-0.12604591905934759</v>
      </c>
      <c r="AA815" s="25">
        <v>1139.0593118531899</v>
      </c>
      <c r="AB815" s="30">
        <f t="shared" si="213"/>
        <v>824000</v>
      </c>
      <c r="AC815" s="30">
        <f t="shared" si="209"/>
        <v>6.0679611650485436E-3</v>
      </c>
      <c r="AD815" s="31">
        <f t="shared" si="210"/>
        <v>0.72208737864077666</v>
      </c>
      <c r="AE815" s="31">
        <f t="shared" si="211"/>
        <v>0.89199029126213591</v>
      </c>
      <c r="AG815" s="30">
        <f t="shared" si="214"/>
        <v>6126000</v>
      </c>
      <c r="AH815" s="30">
        <f t="shared" si="220"/>
        <v>8.1619327456741752E-4</v>
      </c>
      <c r="AI815" s="31">
        <f t="shared" si="221"/>
        <v>9.7126999673522688E-2</v>
      </c>
      <c r="AJ815" s="31">
        <f t="shared" si="222"/>
        <v>0.11998041136141037</v>
      </c>
      <c r="AK815" s="30">
        <f>IF(W815="si",($S815*'COSTOS DE CREDITOS'!$C$27)/DATA!$G815,"")</f>
        <v>76.499005790240673</v>
      </c>
      <c r="AL815" s="90">
        <f>IF(W815="si",'COSTOS DE CREDITOS'!$C$35,"")</f>
        <v>20.421138461538462</v>
      </c>
      <c r="AM815" s="30">
        <f t="shared" si="215"/>
        <v>500</v>
      </c>
      <c r="AN815" s="30">
        <f t="shared" si="216"/>
        <v>630.2295952967379</v>
      </c>
      <c r="AO815" s="30">
        <f t="shared" si="217"/>
        <v>1227.1497395485171</v>
      </c>
      <c r="AP815" s="30">
        <f t="shared" si="218"/>
        <v>-88.090427695327207</v>
      </c>
      <c r="AQ815" s="19">
        <f t="shared" si="219"/>
        <v>-7.7336120058584742E-2</v>
      </c>
    </row>
    <row r="816" spans="1:43" x14ac:dyDescent="0.2">
      <c r="A816" s="23" t="s">
        <v>5665</v>
      </c>
      <c r="B816" s="6" t="s">
        <v>5679</v>
      </c>
      <c r="C816" s="6" t="s">
        <v>5680</v>
      </c>
      <c r="D816" s="2">
        <v>148069</v>
      </c>
      <c r="E816" s="2">
        <v>148321</v>
      </c>
      <c r="F816" s="3" t="s">
        <v>1027</v>
      </c>
      <c r="G816" s="2">
        <v>7</v>
      </c>
      <c r="H816" s="2">
        <v>148323</v>
      </c>
      <c r="I816" s="3" t="s">
        <v>1090</v>
      </c>
      <c r="J816" s="15">
        <v>45015</v>
      </c>
      <c r="K816" s="24">
        <v>1120825771</v>
      </c>
      <c r="L816" s="15">
        <v>45019</v>
      </c>
      <c r="M816" s="15">
        <v>45016</v>
      </c>
      <c r="N816" s="15"/>
      <c r="O816" s="26" t="e">
        <f>VLOOKUP(D816,quash!A$2:$I$7791,9,FALSE)</f>
        <v>#N/A</v>
      </c>
      <c r="P816" s="7">
        <v>5000</v>
      </c>
      <c r="Q816" s="26">
        <v>147</v>
      </c>
      <c r="R816" s="19">
        <v>0.11226939921536</v>
      </c>
      <c r="S816" s="26">
        <v>16</v>
      </c>
      <c r="T816" s="7">
        <v>5000</v>
      </c>
      <c r="U816" s="2">
        <v>147</v>
      </c>
      <c r="V816" s="11">
        <v>1303.3399999999999</v>
      </c>
      <c r="W816" s="14" t="s">
        <v>5281</v>
      </c>
      <c r="X816" s="18">
        <v>1</v>
      </c>
      <c r="Y816" s="9">
        <v>5000</v>
      </c>
      <c r="Z816" s="19">
        <f t="shared" si="212"/>
        <v>0</v>
      </c>
      <c r="AA816" s="25">
        <v>1303.3399999999999</v>
      </c>
      <c r="AB816" s="30">
        <f t="shared" si="213"/>
        <v>824000</v>
      </c>
      <c r="AC816" s="30">
        <f t="shared" ref="AC816:AC847" si="223">$T816/AB816</f>
        <v>6.0679611650485436E-3</v>
      </c>
      <c r="AD816" s="31">
        <f t="shared" ref="AD816:AD847" si="224">AC816*$Q816</f>
        <v>0.89199029126213591</v>
      </c>
      <c r="AE816" s="31">
        <f t="shared" ref="AE816:AE847" si="225">AC816*$U816</f>
        <v>0.89199029126213591</v>
      </c>
      <c r="AG816" s="30">
        <f t="shared" si="214"/>
        <v>6126000</v>
      </c>
      <c r="AH816" s="30">
        <f t="shared" si="220"/>
        <v>8.1619327456741752E-4</v>
      </c>
      <c r="AI816" s="31">
        <f t="shared" si="221"/>
        <v>0.11998041136141037</v>
      </c>
      <c r="AJ816" s="31">
        <f t="shared" si="222"/>
        <v>0.11998041136141037</v>
      </c>
      <c r="AK816" s="30">
        <f>IF(W816="si",($S816*'COSTOS DE CREDITOS'!$C$27)/DATA!$G816,"")</f>
        <v>47.07631125553273</v>
      </c>
      <c r="AL816" s="90">
        <f>IF(W816="si",'COSTOS DE CREDITOS'!$C$35,"")</f>
        <v>20.421138461538462</v>
      </c>
      <c r="AM816" s="30">
        <f t="shared" si="215"/>
        <v>307.69230769230774</v>
      </c>
      <c r="AN816" s="30">
        <f t="shared" si="216"/>
        <v>0</v>
      </c>
      <c r="AO816" s="30">
        <f t="shared" si="217"/>
        <v>375.1897574093789</v>
      </c>
      <c r="AP816" s="30">
        <f t="shared" si="218"/>
        <v>928.15024259062102</v>
      </c>
      <c r="AQ816" s="19">
        <f t="shared" si="219"/>
        <v>0.71213209338363059</v>
      </c>
    </row>
    <row r="817" spans="1:43" x14ac:dyDescent="0.2">
      <c r="A817" s="23" t="s">
        <v>5665</v>
      </c>
      <c r="B817" s="6" t="s">
        <v>5679</v>
      </c>
      <c r="C817" s="6" t="s">
        <v>5680</v>
      </c>
      <c r="D817" s="2">
        <v>148088</v>
      </c>
      <c r="E817" s="2">
        <v>148321</v>
      </c>
      <c r="F817" s="3" t="s">
        <v>1027</v>
      </c>
      <c r="G817" s="2">
        <v>7</v>
      </c>
      <c r="H817" s="2">
        <v>148324</v>
      </c>
      <c r="I817" s="3" t="s">
        <v>1091</v>
      </c>
      <c r="J817" s="15">
        <v>45015</v>
      </c>
      <c r="K817" s="24">
        <v>1120821641</v>
      </c>
      <c r="L817" s="15">
        <v>45019</v>
      </c>
      <c r="M817" s="15">
        <v>45016</v>
      </c>
      <c r="N817" s="15"/>
      <c r="O817" s="26" t="e">
        <f>VLOOKUP(D817,quash!A$2:$I$7791,9,FALSE)</f>
        <v>#N/A</v>
      </c>
      <c r="P817" s="7">
        <v>5000</v>
      </c>
      <c r="Q817" s="26">
        <v>147</v>
      </c>
      <c r="R817" s="19">
        <v>0.11226939921536</v>
      </c>
      <c r="S817" s="26">
        <v>16</v>
      </c>
      <c r="T817" s="7">
        <v>10000</v>
      </c>
      <c r="U817" s="2">
        <v>142</v>
      </c>
      <c r="V817" s="11">
        <v>2510.34</v>
      </c>
      <c r="W817" s="14" t="s">
        <v>5281</v>
      </c>
      <c r="X817" s="18">
        <v>1</v>
      </c>
      <c r="Y817" s="9">
        <v>10000</v>
      </c>
      <c r="Z817" s="19">
        <f t="shared" si="212"/>
        <v>0</v>
      </c>
      <c r="AA817" s="25">
        <v>2510.34</v>
      </c>
      <c r="AB817" s="30">
        <f t="shared" si="213"/>
        <v>824000</v>
      </c>
      <c r="AC817" s="30">
        <f t="shared" si="223"/>
        <v>1.2135922330097087E-2</v>
      </c>
      <c r="AD817" s="31">
        <f t="shared" si="224"/>
        <v>1.7839805825242718</v>
      </c>
      <c r="AE817" s="31">
        <f t="shared" si="225"/>
        <v>1.7233009708737863</v>
      </c>
      <c r="AG817" s="30">
        <f t="shared" si="214"/>
        <v>6126000</v>
      </c>
      <c r="AH817" s="30">
        <f t="shared" si="220"/>
        <v>1.632386549134835E-3</v>
      </c>
      <c r="AI817" s="31">
        <f t="shared" si="221"/>
        <v>0.23996082272282074</v>
      </c>
      <c r="AJ817" s="31">
        <f t="shared" si="222"/>
        <v>0.23179888997714657</v>
      </c>
      <c r="AK817" s="30">
        <f>IF(W817="si",($S817*'COSTOS DE CREDITOS'!$C$27)/DATA!$G817,"")</f>
        <v>47.07631125553273</v>
      </c>
      <c r="AL817" s="90">
        <f>IF(W817="si",'COSTOS DE CREDITOS'!$C$35,"")</f>
        <v>20.421138461538462</v>
      </c>
      <c r="AM817" s="30">
        <f t="shared" si="215"/>
        <v>615.38461538461547</v>
      </c>
      <c r="AN817" s="30">
        <f t="shared" si="216"/>
        <v>0</v>
      </c>
      <c r="AO817" s="30">
        <f t="shared" si="217"/>
        <v>682.88206510168663</v>
      </c>
      <c r="AP817" s="30">
        <f t="shared" si="218"/>
        <v>1827.4579348983134</v>
      </c>
      <c r="AQ817" s="19">
        <f t="shared" si="219"/>
        <v>0.72797228060673591</v>
      </c>
    </row>
    <row r="818" spans="1:43" x14ac:dyDescent="0.2">
      <c r="A818" s="23" t="s">
        <v>5665</v>
      </c>
      <c r="B818" s="6" t="s">
        <v>5679</v>
      </c>
      <c r="C818" s="6" t="s">
        <v>5680</v>
      </c>
      <c r="D818" s="2">
        <v>148275</v>
      </c>
      <c r="E818" s="2">
        <v>148321</v>
      </c>
      <c r="F818" s="3" t="s">
        <v>1027</v>
      </c>
      <c r="G818" s="2">
        <v>7</v>
      </c>
      <c r="H818" s="2">
        <v>148325</v>
      </c>
      <c r="I818" s="3" t="s">
        <v>1092</v>
      </c>
      <c r="J818" s="15">
        <v>45016</v>
      </c>
      <c r="K818" s="24">
        <v>1121405945</v>
      </c>
      <c r="L818" s="15">
        <v>45019</v>
      </c>
      <c r="M818" s="15">
        <v>45016</v>
      </c>
      <c r="N818" s="15"/>
      <c r="O818" s="26" t="e">
        <f>VLOOKUP(D818,quash!A$2:$I$7791,9,FALSE)</f>
        <v>#N/A</v>
      </c>
      <c r="P818" s="7">
        <v>10000</v>
      </c>
      <c r="Q818" s="26">
        <v>147</v>
      </c>
      <c r="R818" s="19">
        <v>7.9000519063170294E-2</v>
      </c>
      <c r="S818" s="26">
        <v>16</v>
      </c>
      <c r="T818" s="7">
        <v>10000</v>
      </c>
      <c r="U818" s="2">
        <v>142</v>
      </c>
      <c r="V818" s="11">
        <v>2510.34</v>
      </c>
      <c r="W818" s="14" t="s">
        <v>5281</v>
      </c>
      <c r="X818" s="18">
        <v>1</v>
      </c>
      <c r="Y818" s="9">
        <v>10000</v>
      </c>
      <c r="Z818" s="19">
        <f t="shared" si="212"/>
        <v>0</v>
      </c>
      <c r="AA818" s="25">
        <v>2510.34</v>
      </c>
      <c r="AB818" s="30">
        <f t="shared" si="213"/>
        <v>824000</v>
      </c>
      <c r="AC818" s="30">
        <f t="shared" si="223"/>
        <v>1.2135922330097087E-2</v>
      </c>
      <c r="AD818" s="31">
        <f t="shared" si="224"/>
        <v>1.7839805825242718</v>
      </c>
      <c r="AE818" s="31">
        <f t="shared" si="225"/>
        <v>1.7233009708737863</v>
      </c>
      <c r="AG818" s="30">
        <f t="shared" si="214"/>
        <v>6126000</v>
      </c>
      <c r="AH818" s="30">
        <f t="shared" si="220"/>
        <v>1.632386549134835E-3</v>
      </c>
      <c r="AI818" s="31">
        <f t="shared" si="221"/>
        <v>0.23996082272282074</v>
      </c>
      <c r="AJ818" s="31">
        <f t="shared" si="222"/>
        <v>0.23179888997714657</v>
      </c>
      <c r="AK818" s="30">
        <f>IF(W818="si",($S818*'COSTOS DE CREDITOS'!$C$27)/DATA!$G818,"")</f>
        <v>47.07631125553273</v>
      </c>
      <c r="AL818" s="90">
        <f>IF(W818="si",'COSTOS DE CREDITOS'!$C$35,"")</f>
        <v>20.421138461538462</v>
      </c>
      <c r="AM818" s="30">
        <f t="shared" si="215"/>
        <v>615.38461538461547</v>
      </c>
      <c r="AN818" s="30">
        <f t="shared" si="216"/>
        <v>0</v>
      </c>
      <c r="AO818" s="30">
        <f t="shared" si="217"/>
        <v>682.88206510168663</v>
      </c>
      <c r="AP818" s="30">
        <f t="shared" si="218"/>
        <v>1827.4579348983134</v>
      </c>
      <c r="AQ818" s="19">
        <f t="shared" si="219"/>
        <v>0.72797228060673591</v>
      </c>
    </row>
    <row r="819" spans="1:43" x14ac:dyDescent="0.2">
      <c r="A819" s="23" t="s">
        <v>5665</v>
      </c>
      <c r="B819" s="6" t="s">
        <v>5679</v>
      </c>
      <c r="C819" s="6" t="s">
        <v>5680</v>
      </c>
      <c r="D819" s="2">
        <v>148085</v>
      </c>
      <c r="E819" s="2">
        <v>148321</v>
      </c>
      <c r="F819" s="3" t="s">
        <v>1027</v>
      </c>
      <c r="G819" s="2">
        <v>7</v>
      </c>
      <c r="H819" s="2">
        <v>148326</v>
      </c>
      <c r="I819" s="3" t="s">
        <v>1093</v>
      </c>
      <c r="J819" s="15">
        <v>45015</v>
      </c>
      <c r="K819" s="24">
        <v>1120811191</v>
      </c>
      <c r="L819" s="15">
        <v>45019</v>
      </c>
      <c r="M819" s="15">
        <v>45016</v>
      </c>
      <c r="N819" s="15"/>
      <c r="O819" s="26" t="e">
        <f>VLOOKUP(D819,quash!A$2:$I$7791,9,FALSE)</f>
        <v>#N/A</v>
      </c>
      <c r="P819" s="7">
        <v>5000</v>
      </c>
      <c r="Q819" s="26">
        <v>147</v>
      </c>
      <c r="R819" s="19">
        <v>0.11226939921536</v>
      </c>
      <c r="S819" s="26">
        <v>16</v>
      </c>
      <c r="T819" s="7">
        <v>10000</v>
      </c>
      <c r="U819" s="2">
        <v>142</v>
      </c>
      <c r="V819" s="11">
        <v>2510.34</v>
      </c>
      <c r="W819" s="14" t="s">
        <v>5281</v>
      </c>
      <c r="X819" s="18">
        <v>1</v>
      </c>
      <c r="Y819" s="9">
        <v>10000</v>
      </c>
      <c r="Z819" s="19">
        <f t="shared" si="212"/>
        <v>0</v>
      </c>
      <c r="AA819" s="25">
        <v>2510.34</v>
      </c>
      <c r="AB819" s="30">
        <f t="shared" si="213"/>
        <v>824000</v>
      </c>
      <c r="AC819" s="30">
        <f t="shared" si="223"/>
        <v>1.2135922330097087E-2</v>
      </c>
      <c r="AD819" s="31">
        <f t="shared" si="224"/>
        <v>1.7839805825242718</v>
      </c>
      <c r="AE819" s="31">
        <f t="shared" si="225"/>
        <v>1.7233009708737863</v>
      </c>
      <c r="AG819" s="30">
        <f t="shared" si="214"/>
        <v>6126000</v>
      </c>
      <c r="AH819" s="30">
        <f t="shared" si="220"/>
        <v>1.632386549134835E-3</v>
      </c>
      <c r="AI819" s="31">
        <f t="shared" si="221"/>
        <v>0.23996082272282074</v>
      </c>
      <c r="AJ819" s="31">
        <f t="shared" si="222"/>
        <v>0.23179888997714657</v>
      </c>
      <c r="AK819" s="30">
        <f>IF(W819="si",($S819*'COSTOS DE CREDITOS'!$C$27)/DATA!$G819,"")</f>
        <v>47.07631125553273</v>
      </c>
      <c r="AL819" s="90">
        <f>IF(W819="si",'COSTOS DE CREDITOS'!$C$35,"")</f>
        <v>20.421138461538462</v>
      </c>
      <c r="AM819" s="30">
        <f t="shared" si="215"/>
        <v>615.38461538461547</v>
      </c>
      <c r="AN819" s="30">
        <f t="shared" si="216"/>
        <v>0</v>
      </c>
      <c r="AO819" s="30">
        <f t="shared" si="217"/>
        <v>682.88206510168663</v>
      </c>
      <c r="AP819" s="30">
        <f t="shared" si="218"/>
        <v>1827.4579348983134</v>
      </c>
      <c r="AQ819" s="19">
        <f t="shared" si="219"/>
        <v>0.72797228060673591</v>
      </c>
    </row>
    <row r="820" spans="1:43" x14ac:dyDescent="0.2">
      <c r="A820" s="23" t="s">
        <v>5665</v>
      </c>
      <c r="B820" s="6" t="s">
        <v>5679</v>
      </c>
      <c r="C820" s="6" t="s">
        <v>5680</v>
      </c>
      <c r="D820" s="2">
        <v>148066</v>
      </c>
      <c r="E820" s="2">
        <v>148321</v>
      </c>
      <c r="F820" s="3" t="s">
        <v>1027</v>
      </c>
      <c r="G820" s="2">
        <v>7</v>
      </c>
      <c r="H820" s="2">
        <v>148327</v>
      </c>
      <c r="I820" s="3" t="s">
        <v>1094</v>
      </c>
      <c r="J820" s="15">
        <v>45015</v>
      </c>
      <c r="K820" s="24">
        <v>1120827539</v>
      </c>
      <c r="L820" s="15">
        <v>45019</v>
      </c>
      <c r="M820" s="15">
        <v>45016</v>
      </c>
      <c r="N820" s="15"/>
      <c r="O820" s="26" t="e">
        <f>VLOOKUP(D820,quash!A$2:$I$7791,9,FALSE)</f>
        <v>#N/A</v>
      </c>
      <c r="P820" s="7">
        <v>5000</v>
      </c>
      <c r="Q820" s="26">
        <v>147</v>
      </c>
      <c r="R820" s="19">
        <v>0.11226939921536003</v>
      </c>
      <c r="S820" s="26">
        <v>16</v>
      </c>
      <c r="T820" s="7">
        <v>10000</v>
      </c>
      <c r="U820" s="2">
        <v>142</v>
      </c>
      <c r="V820" s="11">
        <v>2510.34</v>
      </c>
      <c r="W820" s="14" t="s">
        <v>5281</v>
      </c>
      <c r="X820" s="18">
        <v>1</v>
      </c>
      <c r="Y820" s="9">
        <v>10000</v>
      </c>
      <c r="Z820" s="19">
        <f t="shared" si="212"/>
        <v>0</v>
      </c>
      <c r="AA820" s="25">
        <v>2510.34</v>
      </c>
      <c r="AB820" s="30">
        <f t="shared" si="213"/>
        <v>824000</v>
      </c>
      <c r="AC820" s="30">
        <f t="shared" si="223"/>
        <v>1.2135922330097087E-2</v>
      </c>
      <c r="AD820" s="31">
        <f t="shared" si="224"/>
        <v>1.7839805825242718</v>
      </c>
      <c r="AE820" s="31">
        <f t="shared" si="225"/>
        <v>1.7233009708737863</v>
      </c>
      <c r="AG820" s="30">
        <f t="shared" si="214"/>
        <v>6126000</v>
      </c>
      <c r="AH820" s="30">
        <f t="shared" si="220"/>
        <v>1.632386549134835E-3</v>
      </c>
      <c r="AI820" s="31">
        <f t="shared" si="221"/>
        <v>0.23996082272282074</v>
      </c>
      <c r="AJ820" s="31">
        <f t="shared" si="222"/>
        <v>0.23179888997714657</v>
      </c>
      <c r="AK820" s="30">
        <f>IF(W820="si",($S820*'COSTOS DE CREDITOS'!$C$27)/DATA!$G820,"")</f>
        <v>47.07631125553273</v>
      </c>
      <c r="AL820" s="90">
        <f>IF(W820="si",'COSTOS DE CREDITOS'!$C$35,"")</f>
        <v>20.421138461538462</v>
      </c>
      <c r="AM820" s="30">
        <f t="shared" si="215"/>
        <v>615.38461538461547</v>
      </c>
      <c r="AN820" s="30">
        <f t="shared" si="216"/>
        <v>0</v>
      </c>
      <c r="AO820" s="30">
        <f t="shared" si="217"/>
        <v>682.88206510168663</v>
      </c>
      <c r="AP820" s="30">
        <f t="shared" si="218"/>
        <v>1827.4579348983134</v>
      </c>
      <c r="AQ820" s="19">
        <f t="shared" si="219"/>
        <v>0.72797228060673591</v>
      </c>
    </row>
    <row r="821" spans="1:43" x14ac:dyDescent="0.2">
      <c r="A821" s="23" t="s">
        <v>5665</v>
      </c>
      <c r="B821" s="6" t="s">
        <v>5679</v>
      </c>
      <c r="C821" s="6" t="s">
        <v>5680</v>
      </c>
      <c r="D821" s="2">
        <v>148082</v>
      </c>
      <c r="E821" s="2">
        <v>148321</v>
      </c>
      <c r="F821" s="3" t="s">
        <v>1027</v>
      </c>
      <c r="G821" s="2">
        <v>7</v>
      </c>
      <c r="H821" s="2">
        <v>148328</v>
      </c>
      <c r="I821" s="3" t="s">
        <v>1095</v>
      </c>
      <c r="J821" s="15">
        <v>45015</v>
      </c>
      <c r="K821" s="24">
        <v>1120824056</v>
      </c>
      <c r="L821" s="15">
        <v>45019</v>
      </c>
      <c r="M821" s="15">
        <v>45016</v>
      </c>
      <c r="N821" s="15"/>
      <c r="O821" s="26" t="e">
        <f>VLOOKUP(D821,quash!A$2:$I$7791,9,FALSE)</f>
        <v>#N/A</v>
      </c>
      <c r="P821" s="7">
        <v>5000</v>
      </c>
      <c r="Q821" s="26">
        <v>147</v>
      </c>
      <c r="R821" s="19">
        <v>0.11226939921536003</v>
      </c>
      <c r="S821" s="26">
        <v>16</v>
      </c>
      <c r="T821" s="7">
        <v>10000</v>
      </c>
      <c r="U821" s="2">
        <v>142</v>
      </c>
      <c r="V821" s="11">
        <v>2510.34</v>
      </c>
      <c r="W821" s="14" t="s">
        <v>5281</v>
      </c>
      <c r="X821" s="18">
        <v>1</v>
      </c>
      <c r="Y821" s="9">
        <v>10000</v>
      </c>
      <c r="Z821" s="19">
        <f t="shared" si="212"/>
        <v>0</v>
      </c>
      <c r="AA821" s="25">
        <v>2510.34</v>
      </c>
      <c r="AB821" s="30">
        <f t="shared" si="213"/>
        <v>824000</v>
      </c>
      <c r="AC821" s="30">
        <f t="shared" si="223"/>
        <v>1.2135922330097087E-2</v>
      </c>
      <c r="AD821" s="31">
        <f t="shared" si="224"/>
        <v>1.7839805825242718</v>
      </c>
      <c r="AE821" s="31">
        <f t="shared" si="225"/>
        <v>1.7233009708737863</v>
      </c>
      <c r="AG821" s="30">
        <f t="shared" si="214"/>
        <v>6126000</v>
      </c>
      <c r="AH821" s="30">
        <f t="shared" si="220"/>
        <v>1.632386549134835E-3</v>
      </c>
      <c r="AI821" s="31">
        <f t="shared" si="221"/>
        <v>0.23996082272282074</v>
      </c>
      <c r="AJ821" s="31">
        <f t="shared" si="222"/>
        <v>0.23179888997714657</v>
      </c>
      <c r="AK821" s="30">
        <f>IF(W821="si",($S821*'COSTOS DE CREDITOS'!$C$27)/DATA!$G821,"")</f>
        <v>47.07631125553273</v>
      </c>
      <c r="AL821" s="90">
        <f>IF(W821="si",'COSTOS DE CREDITOS'!$C$35,"")</f>
        <v>20.421138461538462</v>
      </c>
      <c r="AM821" s="30">
        <f t="shared" si="215"/>
        <v>615.38461538461547</v>
      </c>
      <c r="AN821" s="30">
        <f t="shared" si="216"/>
        <v>0</v>
      </c>
      <c r="AO821" s="30">
        <f t="shared" si="217"/>
        <v>682.88206510168663</v>
      </c>
      <c r="AP821" s="30">
        <f t="shared" si="218"/>
        <v>1827.4579348983134</v>
      </c>
      <c r="AQ821" s="19">
        <f t="shared" si="219"/>
        <v>0.72797228060673591</v>
      </c>
    </row>
    <row r="822" spans="1:43" x14ac:dyDescent="0.2">
      <c r="A822" s="23" t="s">
        <v>5665</v>
      </c>
      <c r="B822" s="6" t="s">
        <v>5672</v>
      </c>
      <c r="C822" s="6" t="s">
        <v>5667</v>
      </c>
      <c r="D822" s="4">
        <v>147399</v>
      </c>
      <c r="E822" s="4">
        <v>148332</v>
      </c>
      <c r="F822" s="5" t="s">
        <v>1096</v>
      </c>
      <c r="G822" s="2">
        <v>7</v>
      </c>
      <c r="H822" s="4">
        <v>148333</v>
      </c>
      <c r="I822" s="5" t="s">
        <v>1097</v>
      </c>
      <c r="J822" s="15">
        <v>45009</v>
      </c>
      <c r="K822" s="24">
        <v>1117020303</v>
      </c>
      <c r="L822" s="15">
        <v>45019</v>
      </c>
      <c r="M822" s="15">
        <v>45046</v>
      </c>
      <c r="N822" s="15"/>
      <c r="O822" s="26" t="e">
        <f>VLOOKUP(D822,quash!A$2:$I$7791,9,FALSE)</f>
        <v>#N/A</v>
      </c>
      <c r="P822" s="7">
        <v>11000</v>
      </c>
      <c r="Q822" s="26">
        <v>119</v>
      </c>
      <c r="R822" s="19">
        <v>4.6797046777239087E-2</v>
      </c>
      <c r="S822" s="26">
        <v>16</v>
      </c>
      <c r="T822" s="8">
        <v>6000</v>
      </c>
      <c r="U822" s="4">
        <v>142</v>
      </c>
      <c r="V822" s="10">
        <v>1503.37</v>
      </c>
      <c r="W822" s="14" t="s">
        <v>5281</v>
      </c>
      <c r="X822" s="18">
        <v>1</v>
      </c>
      <c r="Y822" s="9">
        <v>6000</v>
      </c>
      <c r="Z822" s="19">
        <f t="shared" si="212"/>
        <v>0</v>
      </c>
      <c r="AA822" s="25">
        <v>1503.37</v>
      </c>
      <c r="AB822" s="30">
        <f t="shared" si="213"/>
        <v>287000</v>
      </c>
      <c r="AC822" s="30">
        <f t="shared" si="223"/>
        <v>2.0905923344947737E-2</v>
      </c>
      <c r="AD822" s="31">
        <f t="shared" si="224"/>
        <v>2.4878048780487805</v>
      </c>
      <c r="AE822" s="31">
        <f t="shared" si="225"/>
        <v>2.9686411149825784</v>
      </c>
      <c r="AG822" s="30">
        <f t="shared" si="214"/>
        <v>6126000</v>
      </c>
      <c r="AH822" s="30">
        <f t="shared" si="220"/>
        <v>9.7943192948090111E-4</v>
      </c>
      <c r="AI822" s="31">
        <f t="shared" si="221"/>
        <v>0.11655239960822723</v>
      </c>
      <c r="AJ822" s="31">
        <f t="shared" si="222"/>
        <v>0.13907933398628797</v>
      </c>
      <c r="AK822" s="30">
        <f>IF(W822="si",($S822*'COSTOS DE CREDITOS'!$C$27)/DATA!$G822,"")</f>
        <v>47.07631125553273</v>
      </c>
      <c r="AL822" s="90">
        <f>IF(W822="si",'COSTOS DE CREDITOS'!$C$35,"")</f>
        <v>20.421138461538462</v>
      </c>
      <c r="AM822" s="30">
        <f t="shared" si="215"/>
        <v>369.23076923076923</v>
      </c>
      <c r="AN822" s="30">
        <f t="shared" si="216"/>
        <v>0</v>
      </c>
      <c r="AO822" s="30">
        <f t="shared" si="217"/>
        <v>436.72821894784045</v>
      </c>
      <c r="AP822" s="30">
        <f t="shared" si="218"/>
        <v>1066.6417810521593</v>
      </c>
      <c r="AQ822" s="19">
        <f t="shared" si="219"/>
        <v>0.70950050955663568</v>
      </c>
    </row>
    <row r="823" spans="1:43" x14ac:dyDescent="0.2">
      <c r="A823" s="23" t="s">
        <v>5665</v>
      </c>
      <c r="B823" s="6" t="s">
        <v>5672</v>
      </c>
      <c r="C823" s="6" t="s">
        <v>5667</v>
      </c>
      <c r="D823" s="2">
        <v>147386</v>
      </c>
      <c r="E823" s="2">
        <v>148332</v>
      </c>
      <c r="F823" s="3" t="s">
        <v>1096</v>
      </c>
      <c r="G823" s="2">
        <v>7</v>
      </c>
      <c r="H823" s="2">
        <v>148334</v>
      </c>
      <c r="I823" s="3" t="s">
        <v>1098</v>
      </c>
      <c r="J823" s="15">
        <v>45009</v>
      </c>
      <c r="K823" s="24">
        <v>1116984846</v>
      </c>
      <c r="L823" s="15">
        <v>45019</v>
      </c>
      <c r="M823" s="15">
        <v>45046</v>
      </c>
      <c r="N823" s="15"/>
      <c r="O823" s="26" t="e">
        <f>VLOOKUP(D823,quash!A$2:$I$7791,9,FALSE)</f>
        <v>#N/A</v>
      </c>
      <c r="P823" s="7">
        <v>10000</v>
      </c>
      <c r="Q823" s="26">
        <v>132</v>
      </c>
      <c r="R823" s="19">
        <v>5.8283715876113903E-2</v>
      </c>
      <c r="S823" s="26">
        <v>16</v>
      </c>
      <c r="T823" s="7">
        <v>6000</v>
      </c>
      <c r="U823" s="2">
        <v>142</v>
      </c>
      <c r="V823" s="11">
        <v>1503.37</v>
      </c>
      <c r="W823" s="14" t="s">
        <v>5281</v>
      </c>
      <c r="X823" s="18">
        <v>1</v>
      </c>
      <c r="Y823" s="9">
        <v>6000</v>
      </c>
      <c r="Z823" s="19">
        <f t="shared" si="212"/>
        <v>0</v>
      </c>
      <c r="AA823" s="25">
        <v>1503.37</v>
      </c>
      <c r="AB823" s="30">
        <f t="shared" si="213"/>
        <v>287000</v>
      </c>
      <c r="AC823" s="30">
        <f t="shared" si="223"/>
        <v>2.0905923344947737E-2</v>
      </c>
      <c r="AD823" s="31">
        <f t="shared" si="224"/>
        <v>2.7595818815331015</v>
      </c>
      <c r="AE823" s="31">
        <f t="shared" si="225"/>
        <v>2.9686411149825784</v>
      </c>
      <c r="AG823" s="30">
        <f t="shared" si="214"/>
        <v>6126000</v>
      </c>
      <c r="AH823" s="30">
        <f t="shared" si="220"/>
        <v>9.7943192948090111E-4</v>
      </c>
      <c r="AI823" s="31">
        <f t="shared" si="221"/>
        <v>0.12928501469147893</v>
      </c>
      <c r="AJ823" s="31">
        <f t="shared" si="222"/>
        <v>0.13907933398628797</v>
      </c>
      <c r="AK823" s="30">
        <f>IF(W823="si",($S823*'COSTOS DE CREDITOS'!$C$27)/DATA!$G823,"")</f>
        <v>47.07631125553273</v>
      </c>
      <c r="AL823" s="90">
        <f>IF(W823="si",'COSTOS DE CREDITOS'!$C$35,"")</f>
        <v>20.421138461538462</v>
      </c>
      <c r="AM823" s="30">
        <f t="shared" si="215"/>
        <v>369.23076923076923</v>
      </c>
      <c r="AN823" s="30">
        <f t="shared" si="216"/>
        <v>0</v>
      </c>
      <c r="AO823" s="30">
        <f t="shared" si="217"/>
        <v>436.72821894784045</v>
      </c>
      <c r="AP823" s="30">
        <f t="shared" si="218"/>
        <v>1066.6417810521593</v>
      </c>
      <c r="AQ823" s="19">
        <f t="shared" si="219"/>
        <v>0.70950050955663568</v>
      </c>
    </row>
    <row r="824" spans="1:43" x14ac:dyDescent="0.2">
      <c r="A824" s="23" t="s">
        <v>5665</v>
      </c>
      <c r="B824" s="6" t="s">
        <v>5672</v>
      </c>
      <c r="C824" s="6" t="s">
        <v>5667</v>
      </c>
      <c r="D824" s="2">
        <v>147256</v>
      </c>
      <c r="E824" s="2">
        <v>148332</v>
      </c>
      <c r="F824" s="3" t="s">
        <v>1096</v>
      </c>
      <c r="G824" s="2">
        <v>7</v>
      </c>
      <c r="H824" s="2">
        <v>148335</v>
      </c>
      <c r="I824" s="3" t="s">
        <v>1099</v>
      </c>
      <c r="J824" s="15">
        <v>45008</v>
      </c>
      <c r="K824" s="24">
        <v>1116155909</v>
      </c>
      <c r="L824" s="15">
        <v>45019</v>
      </c>
      <c r="M824" s="15">
        <v>45046</v>
      </c>
      <c r="N824" s="15"/>
      <c r="O824" s="26" t="e">
        <f>VLOOKUP(D824,quash!A$2:$I$7791,9,FALSE)</f>
        <v>#N/A</v>
      </c>
      <c r="P824" s="7">
        <v>10000</v>
      </c>
      <c r="Q824" s="26">
        <v>132</v>
      </c>
      <c r="R824" s="19">
        <v>5.8283715876113903E-2</v>
      </c>
      <c r="S824" s="26">
        <v>16</v>
      </c>
      <c r="T824" s="7">
        <v>6000</v>
      </c>
      <c r="U824" s="2">
        <v>142</v>
      </c>
      <c r="V824" s="11">
        <v>1503.37</v>
      </c>
      <c r="W824" s="14" t="s">
        <v>5281</v>
      </c>
      <c r="X824" s="18">
        <v>1</v>
      </c>
      <c r="Y824" s="9">
        <v>6000</v>
      </c>
      <c r="Z824" s="19">
        <f t="shared" si="212"/>
        <v>0</v>
      </c>
      <c r="AA824" s="25">
        <v>1503.37</v>
      </c>
      <c r="AB824" s="30">
        <f t="shared" si="213"/>
        <v>287000</v>
      </c>
      <c r="AC824" s="30">
        <f t="shared" si="223"/>
        <v>2.0905923344947737E-2</v>
      </c>
      <c r="AD824" s="31">
        <f t="shared" si="224"/>
        <v>2.7595818815331015</v>
      </c>
      <c r="AE824" s="31">
        <f t="shared" si="225"/>
        <v>2.9686411149825784</v>
      </c>
      <c r="AG824" s="30">
        <f t="shared" si="214"/>
        <v>6126000</v>
      </c>
      <c r="AH824" s="30">
        <f t="shared" si="220"/>
        <v>9.7943192948090111E-4</v>
      </c>
      <c r="AI824" s="31">
        <f t="shared" si="221"/>
        <v>0.12928501469147893</v>
      </c>
      <c r="AJ824" s="31">
        <f t="shared" si="222"/>
        <v>0.13907933398628797</v>
      </c>
      <c r="AK824" s="30">
        <f>IF(W824="si",($S824*'COSTOS DE CREDITOS'!$C$27)/DATA!$G824,"")</f>
        <v>47.07631125553273</v>
      </c>
      <c r="AL824" s="90">
        <f>IF(W824="si",'COSTOS DE CREDITOS'!$C$35,"")</f>
        <v>20.421138461538462</v>
      </c>
      <c r="AM824" s="30">
        <f t="shared" si="215"/>
        <v>369.23076923076923</v>
      </c>
      <c r="AN824" s="30">
        <f t="shared" si="216"/>
        <v>0</v>
      </c>
      <c r="AO824" s="30">
        <f t="shared" si="217"/>
        <v>436.72821894784045</v>
      </c>
      <c r="AP824" s="30">
        <f t="shared" si="218"/>
        <v>1066.6417810521593</v>
      </c>
      <c r="AQ824" s="19">
        <f t="shared" si="219"/>
        <v>0.70950050955663568</v>
      </c>
    </row>
    <row r="825" spans="1:43" x14ac:dyDescent="0.2">
      <c r="A825" s="23" t="s">
        <v>5665</v>
      </c>
      <c r="B825" s="6" t="s">
        <v>5672</v>
      </c>
      <c r="C825" s="6" t="s">
        <v>5667</v>
      </c>
      <c r="D825" s="2">
        <v>147259</v>
      </c>
      <c r="E825" s="2">
        <v>148332</v>
      </c>
      <c r="F825" s="3" t="s">
        <v>1096</v>
      </c>
      <c r="G825" s="2">
        <v>7</v>
      </c>
      <c r="H825" s="2">
        <v>148336</v>
      </c>
      <c r="I825" s="3" t="s">
        <v>1100</v>
      </c>
      <c r="J825" s="15">
        <v>45008</v>
      </c>
      <c r="K825" s="24">
        <v>1116211113</v>
      </c>
      <c r="L825" s="15">
        <v>45019</v>
      </c>
      <c r="M825" s="15">
        <v>45046</v>
      </c>
      <c r="N825" s="15"/>
      <c r="O825" s="26" t="e">
        <f>VLOOKUP(D825,quash!A$2:$I$7791,9,FALSE)</f>
        <v>#N/A</v>
      </c>
      <c r="P825" s="7">
        <v>11000</v>
      </c>
      <c r="Q825" s="26">
        <v>119</v>
      </c>
      <c r="R825" s="19">
        <v>4.6797046777239087E-2</v>
      </c>
      <c r="S825" s="26">
        <v>16</v>
      </c>
      <c r="T825" s="7">
        <v>6000</v>
      </c>
      <c r="U825" s="2">
        <v>142</v>
      </c>
      <c r="V825" s="11">
        <v>1503.37</v>
      </c>
      <c r="W825" s="14" t="s">
        <v>5281</v>
      </c>
      <c r="X825" s="18">
        <v>1</v>
      </c>
      <c r="Y825" s="9">
        <v>6000</v>
      </c>
      <c r="Z825" s="19">
        <f t="shared" si="212"/>
        <v>0</v>
      </c>
      <c r="AA825" s="25">
        <v>1503.37</v>
      </c>
      <c r="AB825" s="30">
        <f t="shared" si="213"/>
        <v>287000</v>
      </c>
      <c r="AC825" s="30">
        <f t="shared" si="223"/>
        <v>2.0905923344947737E-2</v>
      </c>
      <c r="AD825" s="31">
        <f t="shared" si="224"/>
        <v>2.4878048780487805</v>
      </c>
      <c r="AE825" s="31">
        <f t="shared" si="225"/>
        <v>2.9686411149825784</v>
      </c>
      <c r="AG825" s="30">
        <f t="shared" si="214"/>
        <v>6126000</v>
      </c>
      <c r="AH825" s="30">
        <f t="shared" si="220"/>
        <v>9.7943192948090111E-4</v>
      </c>
      <c r="AI825" s="31">
        <f t="shared" si="221"/>
        <v>0.11655239960822723</v>
      </c>
      <c r="AJ825" s="31">
        <f t="shared" si="222"/>
        <v>0.13907933398628797</v>
      </c>
      <c r="AK825" s="30">
        <f>IF(W825="si",($S825*'COSTOS DE CREDITOS'!$C$27)/DATA!$G825,"")</f>
        <v>47.07631125553273</v>
      </c>
      <c r="AL825" s="90">
        <f>IF(W825="si",'COSTOS DE CREDITOS'!$C$35,"")</f>
        <v>20.421138461538462</v>
      </c>
      <c r="AM825" s="30">
        <f t="shared" si="215"/>
        <v>369.23076923076923</v>
      </c>
      <c r="AN825" s="30">
        <f t="shared" si="216"/>
        <v>0</v>
      </c>
      <c r="AO825" s="30">
        <f t="shared" si="217"/>
        <v>436.72821894784045</v>
      </c>
      <c r="AP825" s="30">
        <f t="shared" si="218"/>
        <v>1066.6417810521593</v>
      </c>
      <c r="AQ825" s="19">
        <f t="shared" si="219"/>
        <v>0.70950050955663568</v>
      </c>
    </row>
    <row r="826" spans="1:43" x14ac:dyDescent="0.2">
      <c r="A826" s="23" t="s">
        <v>5665</v>
      </c>
      <c r="B826" s="6" t="s">
        <v>5672</v>
      </c>
      <c r="C826" s="6" t="s">
        <v>5667</v>
      </c>
      <c r="D826" s="2">
        <v>147281</v>
      </c>
      <c r="E826" s="2">
        <v>148332</v>
      </c>
      <c r="F826" s="3" t="s">
        <v>1096</v>
      </c>
      <c r="G826" s="2">
        <v>7</v>
      </c>
      <c r="H826" s="2">
        <v>148337</v>
      </c>
      <c r="I826" s="3" t="s">
        <v>1101</v>
      </c>
      <c r="J826" s="15">
        <v>45124</v>
      </c>
      <c r="K826" s="24">
        <v>1195011396</v>
      </c>
      <c r="L826" s="15">
        <v>45019</v>
      </c>
      <c r="M826" s="15">
        <v>45046</v>
      </c>
      <c r="N826" s="15"/>
      <c r="O826" s="26" t="e">
        <f>VLOOKUP(D826,quash!A$2:$I$7791,9,FALSE)</f>
        <v>#N/A</v>
      </c>
      <c r="P826" s="7">
        <v>10000</v>
      </c>
      <c r="Q826" s="26">
        <v>132</v>
      </c>
      <c r="R826" s="19">
        <v>5.8283715876113903E-2</v>
      </c>
      <c r="S826" s="26">
        <v>16</v>
      </c>
      <c r="T826" s="7">
        <v>5000</v>
      </c>
      <c r="U826" s="2">
        <v>147</v>
      </c>
      <c r="V826" s="11">
        <v>1303.3399999999999</v>
      </c>
      <c r="W826" s="14" t="s">
        <v>5281</v>
      </c>
      <c r="X826" s="18">
        <v>1</v>
      </c>
      <c r="Y826" s="9">
        <v>5000</v>
      </c>
      <c r="Z826" s="19">
        <f t="shared" si="212"/>
        <v>0</v>
      </c>
      <c r="AA826" s="25">
        <v>1303.3399999999999</v>
      </c>
      <c r="AB826" s="30">
        <f t="shared" si="213"/>
        <v>287000</v>
      </c>
      <c r="AC826" s="30">
        <f t="shared" si="223"/>
        <v>1.7421602787456445E-2</v>
      </c>
      <c r="AD826" s="31">
        <f t="shared" si="224"/>
        <v>2.2996515679442506</v>
      </c>
      <c r="AE826" s="31">
        <f t="shared" si="225"/>
        <v>2.5609756097560976</v>
      </c>
      <c r="AG826" s="30">
        <f t="shared" si="214"/>
        <v>6126000</v>
      </c>
      <c r="AH826" s="30">
        <f t="shared" si="220"/>
        <v>8.1619327456741752E-4</v>
      </c>
      <c r="AI826" s="31">
        <f t="shared" si="221"/>
        <v>0.10773751224289911</v>
      </c>
      <c r="AJ826" s="31">
        <f t="shared" si="222"/>
        <v>0.11998041136141037</v>
      </c>
      <c r="AK826" s="30">
        <f>IF(W826="si",($S826*'COSTOS DE CREDITOS'!$C$27)/DATA!$G826,"")</f>
        <v>47.07631125553273</v>
      </c>
      <c r="AL826" s="90">
        <f>IF(W826="si",'COSTOS DE CREDITOS'!$C$35,"")</f>
        <v>20.421138461538462</v>
      </c>
      <c r="AM826" s="30">
        <f t="shared" si="215"/>
        <v>307.69230769230774</v>
      </c>
      <c r="AN826" s="30">
        <f t="shared" si="216"/>
        <v>0</v>
      </c>
      <c r="AO826" s="30">
        <f t="shared" si="217"/>
        <v>375.1897574093789</v>
      </c>
      <c r="AP826" s="30">
        <f t="shared" si="218"/>
        <v>928.15024259062102</v>
      </c>
      <c r="AQ826" s="19">
        <f t="shared" si="219"/>
        <v>0.71213209338363059</v>
      </c>
    </row>
    <row r="827" spans="1:43" x14ac:dyDescent="0.2">
      <c r="A827" s="23" t="s">
        <v>5665</v>
      </c>
      <c r="B827" s="6" t="s">
        <v>5672</v>
      </c>
      <c r="C827" s="6" t="s">
        <v>5667</v>
      </c>
      <c r="D827" s="2">
        <v>147792</v>
      </c>
      <c r="E827" s="2">
        <v>148332</v>
      </c>
      <c r="F827" s="3" t="s">
        <v>1096</v>
      </c>
      <c r="G827" s="2">
        <v>7</v>
      </c>
      <c r="H827" s="2">
        <v>148338</v>
      </c>
      <c r="I827" s="3" t="s">
        <v>1102</v>
      </c>
      <c r="J827" s="15">
        <v>45013</v>
      </c>
      <c r="K827" s="24">
        <v>1119316248</v>
      </c>
      <c r="L827" s="15">
        <v>45019</v>
      </c>
      <c r="M827" s="15">
        <v>45046</v>
      </c>
      <c r="N827" s="15"/>
      <c r="O827" s="26" t="e">
        <f>VLOOKUP(D827,quash!A$2:$I$7791,9,FALSE)</f>
        <v>#N/A</v>
      </c>
      <c r="P827" s="7">
        <v>10000</v>
      </c>
      <c r="Q827" s="26">
        <v>110</v>
      </c>
      <c r="R827" s="19">
        <v>3.3741050530766099E-2</v>
      </c>
      <c r="S827" s="26">
        <v>16</v>
      </c>
      <c r="T827" s="7">
        <v>6000</v>
      </c>
      <c r="U827" s="2">
        <v>142</v>
      </c>
      <c r="V827" s="11">
        <v>1503.37</v>
      </c>
      <c r="W827" s="14" t="s">
        <v>5281</v>
      </c>
      <c r="X827" s="18">
        <v>1</v>
      </c>
      <c r="Y827" s="9">
        <v>6000</v>
      </c>
      <c r="Z827" s="19">
        <f t="shared" si="212"/>
        <v>0</v>
      </c>
      <c r="AA827" s="25">
        <v>1503.37</v>
      </c>
      <c r="AB827" s="30">
        <f t="shared" si="213"/>
        <v>287000</v>
      </c>
      <c r="AC827" s="30">
        <f t="shared" si="223"/>
        <v>2.0905923344947737E-2</v>
      </c>
      <c r="AD827" s="31">
        <f t="shared" si="224"/>
        <v>2.2996515679442511</v>
      </c>
      <c r="AE827" s="31">
        <f t="shared" si="225"/>
        <v>2.9686411149825784</v>
      </c>
      <c r="AG827" s="30">
        <f t="shared" si="214"/>
        <v>6126000</v>
      </c>
      <c r="AH827" s="30">
        <f t="shared" si="220"/>
        <v>9.7943192948090111E-4</v>
      </c>
      <c r="AI827" s="31">
        <f t="shared" si="221"/>
        <v>0.10773751224289912</v>
      </c>
      <c r="AJ827" s="31">
        <f t="shared" si="222"/>
        <v>0.13907933398628797</v>
      </c>
      <c r="AK827" s="30">
        <f>IF(W827="si",($S827*'COSTOS DE CREDITOS'!$C$27)/DATA!$G827,"")</f>
        <v>47.07631125553273</v>
      </c>
      <c r="AL827" s="90">
        <f>IF(W827="si",'COSTOS DE CREDITOS'!$C$35,"")</f>
        <v>20.421138461538462</v>
      </c>
      <c r="AM827" s="30">
        <f t="shared" si="215"/>
        <v>369.23076923076923</v>
      </c>
      <c r="AN827" s="30">
        <f t="shared" si="216"/>
        <v>0</v>
      </c>
      <c r="AO827" s="30">
        <f t="shared" si="217"/>
        <v>436.72821894784045</v>
      </c>
      <c r="AP827" s="30">
        <f t="shared" si="218"/>
        <v>1066.6417810521593</v>
      </c>
      <c r="AQ827" s="19">
        <f t="shared" si="219"/>
        <v>0.70950050955663568</v>
      </c>
    </row>
    <row r="828" spans="1:43" x14ac:dyDescent="0.2">
      <c r="A828" s="23" t="s">
        <v>5665</v>
      </c>
      <c r="B828" s="6" t="s">
        <v>5672</v>
      </c>
      <c r="C828" s="6" t="s">
        <v>5667</v>
      </c>
      <c r="D828" s="2">
        <v>147888</v>
      </c>
      <c r="E828" s="2">
        <v>148332</v>
      </c>
      <c r="F828" s="3" t="s">
        <v>1096</v>
      </c>
      <c r="G828" s="2">
        <v>7</v>
      </c>
      <c r="H828" s="2">
        <v>148339</v>
      </c>
      <c r="I828" s="3" t="s">
        <v>1103</v>
      </c>
      <c r="J828" s="15">
        <v>45014</v>
      </c>
      <c r="K828" s="24">
        <v>1120006598</v>
      </c>
      <c r="L828" s="15">
        <v>45019</v>
      </c>
      <c r="M828" s="15">
        <v>45046</v>
      </c>
      <c r="N828" s="15"/>
      <c r="O828" s="26" t="e">
        <f>VLOOKUP(D828,quash!A$2:$I$7791,9,FALSE)</f>
        <v>#N/A</v>
      </c>
      <c r="P828" s="7">
        <v>5000</v>
      </c>
      <c r="Q828" s="26">
        <v>147</v>
      </c>
      <c r="R828" s="19">
        <v>0.11226939921536</v>
      </c>
      <c r="S828" s="26">
        <v>16</v>
      </c>
      <c r="T828" s="7">
        <v>6000</v>
      </c>
      <c r="U828" s="2">
        <v>142</v>
      </c>
      <c r="V828" s="11">
        <v>1503.37</v>
      </c>
      <c r="W828" s="14" t="s">
        <v>5281</v>
      </c>
      <c r="X828" s="18">
        <v>1</v>
      </c>
      <c r="Y828" s="9">
        <v>6000</v>
      </c>
      <c r="Z828" s="19">
        <f t="shared" si="212"/>
        <v>0</v>
      </c>
      <c r="AA828" s="25">
        <v>1503.37</v>
      </c>
      <c r="AB828" s="30">
        <f t="shared" si="213"/>
        <v>287000</v>
      </c>
      <c r="AC828" s="30">
        <f t="shared" si="223"/>
        <v>2.0905923344947737E-2</v>
      </c>
      <c r="AD828" s="31">
        <f t="shared" si="224"/>
        <v>3.0731707317073171</v>
      </c>
      <c r="AE828" s="31">
        <f t="shared" si="225"/>
        <v>2.9686411149825784</v>
      </c>
      <c r="AG828" s="30">
        <f t="shared" si="214"/>
        <v>6126000</v>
      </c>
      <c r="AH828" s="30">
        <f t="shared" si="220"/>
        <v>9.7943192948090111E-4</v>
      </c>
      <c r="AI828" s="31">
        <f t="shared" si="221"/>
        <v>0.14397649363369247</v>
      </c>
      <c r="AJ828" s="31">
        <f t="shared" si="222"/>
        <v>0.13907933398628797</v>
      </c>
      <c r="AK828" s="30">
        <f>IF(W828="si",($S828*'COSTOS DE CREDITOS'!$C$27)/DATA!$G828,"")</f>
        <v>47.07631125553273</v>
      </c>
      <c r="AL828" s="90">
        <f>IF(W828="si",'COSTOS DE CREDITOS'!$C$35,"")</f>
        <v>20.421138461538462</v>
      </c>
      <c r="AM828" s="30">
        <f t="shared" si="215"/>
        <v>369.23076923076923</v>
      </c>
      <c r="AN828" s="30">
        <f t="shared" si="216"/>
        <v>0</v>
      </c>
      <c r="AO828" s="30">
        <f t="shared" si="217"/>
        <v>436.72821894784045</v>
      </c>
      <c r="AP828" s="30">
        <f t="shared" si="218"/>
        <v>1066.6417810521593</v>
      </c>
      <c r="AQ828" s="19">
        <f t="shared" si="219"/>
        <v>0.70950050955663568</v>
      </c>
    </row>
    <row r="829" spans="1:43" x14ac:dyDescent="0.2">
      <c r="A829" s="23" t="s">
        <v>5665</v>
      </c>
      <c r="B829" s="6" t="s">
        <v>5678</v>
      </c>
      <c r="C829" s="6" t="s">
        <v>5670</v>
      </c>
      <c r="D829" s="2">
        <v>147407</v>
      </c>
      <c r="E829" s="2">
        <v>148190</v>
      </c>
      <c r="F829" s="3" t="s">
        <v>1104</v>
      </c>
      <c r="G829" s="2">
        <v>7</v>
      </c>
      <c r="H829" s="2">
        <v>148292</v>
      </c>
      <c r="I829" s="3" t="s">
        <v>1105</v>
      </c>
      <c r="J829" s="15">
        <v>45009</v>
      </c>
      <c r="K829" s="24">
        <v>1117070127</v>
      </c>
      <c r="L829" s="15">
        <v>45016</v>
      </c>
      <c r="M829" s="15">
        <v>45046</v>
      </c>
      <c r="N829" s="15"/>
      <c r="O829" s="26" t="e">
        <f>VLOOKUP(D829,quash!A$2:$I$7791,9,FALSE)</f>
        <v>#N/A</v>
      </c>
      <c r="P829" s="7">
        <v>10000</v>
      </c>
      <c r="Q829" s="26">
        <v>112</v>
      </c>
      <c r="R829" s="19">
        <v>3.0320327287095408E-2</v>
      </c>
      <c r="S829" s="93">
        <v>26</v>
      </c>
      <c r="T829" s="7">
        <v>10000</v>
      </c>
      <c r="U829" s="2">
        <v>142</v>
      </c>
      <c r="V829" s="11">
        <v>2510.34</v>
      </c>
      <c r="W829" s="14" t="s">
        <v>5281</v>
      </c>
      <c r="X829" s="18">
        <v>0.87873605497651042</v>
      </c>
      <c r="Y829" s="9">
        <v>8787.3605497651042</v>
      </c>
      <c r="Z829" s="19">
        <f t="shared" si="212"/>
        <v>-0.12126394502348958</v>
      </c>
      <c r="AA829" s="25">
        <v>2205.9262682497333</v>
      </c>
      <c r="AB829" s="30">
        <f t="shared" si="213"/>
        <v>287000</v>
      </c>
      <c r="AC829" s="30">
        <f t="shared" si="223"/>
        <v>3.484320557491289E-2</v>
      </c>
      <c r="AD829" s="31">
        <f t="shared" si="224"/>
        <v>3.9024390243902438</v>
      </c>
      <c r="AE829" s="31">
        <f t="shared" si="225"/>
        <v>4.94773519163763</v>
      </c>
      <c r="AG829" s="30">
        <f t="shared" si="214"/>
        <v>6126000</v>
      </c>
      <c r="AH829" s="30">
        <f t="shared" si="220"/>
        <v>1.632386549134835E-3</v>
      </c>
      <c r="AI829" s="31">
        <f t="shared" si="221"/>
        <v>0.18282729350310153</v>
      </c>
      <c r="AJ829" s="31">
        <f t="shared" si="222"/>
        <v>0.23179888997714657</v>
      </c>
      <c r="AK829" s="30">
        <f>IF(W829="si",($S829*'COSTOS DE CREDITOS'!$C$27)/DATA!$G829,"")</f>
        <v>76.499005790240673</v>
      </c>
      <c r="AL829" s="90">
        <f>IF(W829="si",'COSTOS DE CREDITOS'!$C$35,"")</f>
        <v>20.421138461538462</v>
      </c>
      <c r="AM829" s="30">
        <f t="shared" si="215"/>
        <v>1000</v>
      </c>
      <c r="AN829" s="30">
        <f t="shared" si="216"/>
        <v>1212.6394502348958</v>
      </c>
      <c r="AO829" s="30">
        <f t="shared" si="217"/>
        <v>2309.559594486675</v>
      </c>
      <c r="AP829" s="30">
        <f t="shared" si="218"/>
        <v>-103.63332623694168</v>
      </c>
      <c r="AQ829" s="19">
        <f t="shared" si="219"/>
        <v>-4.6979505946573796E-2</v>
      </c>
    </row>
    <row r="830" spans="1:43" x14ac:dyDescent="0.2">
      <c r="A830" s="23" t="s">
        <v>5665</v>
      </c>
      <c r="B830" s="6" t="s">
        <v>5678</v>
      </c>
      <c r="C830" s="6" t="s">
        <v>5670</v>
      </c>
      <c r="D830" s="2">
        <v>148188</v>
      </c>
      <c r="E830" s="2">
        <v>148190</v>
      </c>
      <c r="F830" s="3" t="s">
        <v>1104</v>
      </c>
      <c r="G830" s="2">
        <v>7</v>
      </c>
      <c r="H830" s="2">
        <v>148316</v>
      </c>
      <c r="I830" s="3" t="s">
        <v>1106</v>
      </c>
      <c r="J830" s="15">
        <v>45015</v>
      </c>
      <c r="K830" s="24">
        <v>1121169122</v>
      </c>
      <c r="L830" s="15">
        <v>45019</v>
      </c>
      <c r="M830" s="15">
        <v>45046</v>
      </c>
      <c r="N830" s="15"/>
      <c r="O830" s="26" t="e">
        <f>VLOOKUP(D830,quash!A$2:$I$7791,9,FALSE)</f>
        <v>#N/A</v>
      </c>
      <c r="P830" s="7">
        <v>10000</v>
      </c>
      <c r="Q830" s="26">
        <v>116</v>
      </c>
      <c r="R830" s="19">
        <v>2.7942683098729243E-2</v>
      </c>
      <c r="S830" s="93">
        <v>26</v>
      </c>
      <c r="T830" s="7">
        <v>7000</v>
      </c>
      <c r="U830" s="2">
        <v>142</v>
      </c>
      <c r="V830" s="11">
        <v>1758.65</v>
      </c>
      <c r="W830" s="14" t="s">
        <v>5281</v>
      </c>
      <c r="X830" s="18">
        <v>0.87873605497651042</v>
      </c>
      <c r="Y830" s="9">
        <v>6151.1523848355728</v>
      </c>
      <c r="Z830" s="19">
        <f t="shared" si="212"/>
        <v>-0.12126394502348958</v>
      </c>
      <c r="AA830" s="25">
        <v>1545.38916308444</v>
      </c>
      <c r="AB830" s="30">
        <f t="shared" si="213"/>
        <v>287000</v>
      </c>
      <c r="AC830" s="30">
        <f t="shared" si="223"/>
        <v>2.4390243902439025E-2</v>
      </c>
      <c r="AD830" s="31">
        <f t="shared" si="224"/>
        <v>2.8292682926829271</v>
      </c>
      <c r="AE830" s="31">
        <f t="shared" si="225"/>
        <v>3.4634146341463414</v>
      </c>
      <c r="AG830" s="30">
        <f t="shared" si="214"/>
        <v>6126000</v>
      </c>
      <c r="AH830" s="30">
        <f t="shared" si="220"/>
        <v>1.1426705843943846E-3</v>
      </c>
      <c r="AI830" s="31">
        <f t="shared" si="221"/>
        <v>0.1325497877897486</v>
      </c>
      <c r="AJ830" s="31">
        <f t="shared" si="222"/>
        <v>0.16225922298400261</v>
      </c>
      <c r="AK830" s="30">
        <f>IF(W830="si",($S830*'COSTOS DE CREDITOS'!$C$27)/DATA!$G830,"")</f>
        <v>76.499005790240673</v>
      </c>
      <c r="AL830" s="90">
        <f>IF(W830="si",'COSTOS DE CREDITOS'!$C$35,"")</f>
        <v>20.421138461538462</v>
      </c>
      <c r="AM830" s="30">
        <f t="shared" si="215"/>
        <v>700</v>
      </c>
      <c r="AN830" s="30">
        <f t="shared" si="216"/>
        <v>848.84761516442722</v>
      </c>
      <c r="AO830" s="30">
        <f t="shared" si="217"/>
        <v>1645.7677594162064</v>
      </c>
      <c r="AP830" s="30">
        <f t="shared" si="218"/>
        <v>-100.3785963317664</v>
      </c>
      <c r="AQ830" s="19">
        <f t="shared" si="219"/>
        <v>-6.4953604392709016E-2</v>
      </c>
    </row>
    <row r="831" spans="1:43" x14ac:dyDescent="0.2">
      <c r="A831" s="23" t="s">
        <v>5665</v>
      </c>
      <c r="B831" s="6" t="s">
        <v>5666</v>
      </c>
      <c r="C831" s="6" t="s">
        <v>5667</v>
      </c>
      <c r="D831" s="2">
        <v>148397</v>
      </c>
      <c r="E831" s="2">
        <v>148411</v>
      </c>
      <c r="F831" s="3" t="s">
        <v>1107</v>
      </c>
      <c r="G831" s="2">
        <v>6</v>
      </c>
      <c r="H831" s="2">
        <v>148437</v>
      </c>
      <c r="I831" s="3" t="s">
        <v>1108</v>
      </c>
      <c r="J831" s="15">
        <v>45019</v>
      </c>
      <c r="K831" s="24">
        <v>1122786283</v>
      </c>
      <c r="L831" s="15">
        <v>45020</v>
      </c>
      <c r="M831" s="15">
        <v>45046</v>
      </c>
      <c r="N831" s="15"/>
      <c r="O831" s="26" t="e">
        <f>VLOOKUP(D831,quash!A$2:$I$7791,9,FALSE)</f>
        <v>#N/A</v>
      </c>
      <c r="P831" s="7">
        <v>12000</v>
      </c>
      <c r="Q831" s="26">
        <v>115</v>
      </c>
      <c r="R831" s="19">
        <v>3.2353217360134794E-2</v>
      </c>
      <c r="S831" s="26">
        <v>16</v>
      </c>
      <c r="T831" s="7">
        <v>8000</v>
      </c>
      <c r="U831" s="2">
        <v>142</v>
      </c>
      <c r="V831" s="11">
        <v>2013.74</v>
      </c>
      <c r="W831" s="14" t="s">
        <v>5281</v>
      </c>
      <c r="X831" s="18">
        <v>1</v>
      </c>
      <c r="Y831" s="9">
        <v>8000</v>
      </c>
      <c r="Z831" s="19">
        <f t="shared" si="212"/>
        <v>0</v>
      </c>
      <c r="AA831" s="25">
        <v>2013.74</v>
      </c>
      <c r="AB831" s="30">
        <f t="shared" si="213"/>
        <v>287000</v>
      </c>
      <c r="AC831" s="30">
        <f t="shared" si="223"/>
        <v>2.7874564459930314E-2</v>
      </c>
      <c r="AD831" s="31">
        <f t="shared" si="224"/>
        <v>3.2055749128919859</v>
      </c>
      <c r="AE831" s="31">
        <f t="shared" si="225"/>
        <v>3.9581881533101044</v>
      </c>
      <c r="AG831" s="30">
        <f t="shared" si="214"/>
        <v>6126000</v>
      </c>
      <c r="AH831" s="30">
        <f t="shared" si="220"/>
        <v>1.3059092393078681E-3</v>
      </c>
      <c r="AI831" s="31">
        <f t="shared" si="221"/>
        <v>0.15017956252040482</v>
      </c>
      <c r="AJ831" s="31">
        <f t="shared" si="222"/>
        <v>0.18543911198171725</v>
      </c>
      <c r="AK831" s="30">
        <f>IF(W831="si",($S831*'COSTOS DE CREDITOS'!$C$27)/DATA!$G831,"")</f>
        <v>54.922363131454851</v>
      </c>
      <c r="AL831" s="90">
        <f>IF(W831="si",'COSTOS DE CREDITOS'!$C$35,"")</f>
        <v>20.421138461538462</v>
      </c>
      <c r="AM831" s="30">
        <f t="shared" si="215"/>
        <v>492.30769230769232</v>
      </c>
      <c r="AN831" s="30">
        <f t="shared" si="216"/>
        <v>0</v>
      </c>
      <c r="AO831" s="30">
        <f t="shared" si="217"/>
        <v>567.6511939006856</v>
      </c>
      <c r="AP831" s="30">
        <f t="shared" si="218"/>
        <v>1446.0888060993143</v>
      </c>
      <c r="AQ831" s="19">
        <f t="shared" si="219"/>
        <v>0.71811098061284684</v>
      </c>
    </row>
    <row r="832" spans="1:43" x14ac:dyDescent="0.2">
      <c r="A832" s="23" t="s">
        <v>5665</v>
      </c>
      <c r="B832" s="6" t="s">
        <v>5668</v>
      </c>
      <c r="C832" s="6" t="s">
        <v>5667</v>
      </c>
      <c r="D832" s="4">
        <v>148254</v>
      </c>
      <c r="E832" s="4">
        <v>148605</v>
      </c>
      <c r="F832" s="5" t="s">
        <v>1109</v>
      </c>
      <c r="G832" s="2">
        <v>7</v>
      </c>
      <c r="H832" s="4">
        <v>148606</v>
      </c>
      <c r="I832" s="5" t="s">
        <v>1110</v>
      </c>
      <c r="J832" s="15">
        <v>45016</v>
      </c>
      <c r="K832" s="24">
        <v>1121374726</v>
      </c>
      <c r="L832" s="15">
        <v>45021</v>
      </c>
      <c r="M832" s="15">
        <v>45046</v>
      </c>
      <c r="N832" s="15"/>
      <c r="O832" s="26" t="e">
        <f>VLOOKUP(D832,quash!A$2:$I$7791,9,FALSE)</f>
        <v>#N/A</v>
      </c>
      <c r="P832" s="7">
        <v>7000</v>
      </c>
      <c r="Q832" s="26">
        <v>126</v>
      </c>
      <c r="R832" s="19">
        <v>3.3741050530766176E-2</v>
      </c>
      <c r="S832" s="26">
        <v>16</v>
      </c>
      <c r="T832" s="8">
        <v>6000</v>
      </c>
      <c r="U832" s="4">
        <v>142</v>
      </c>
      <c r="V832" s="10">
        <v>1503.37</v>
      </c>
      <c r="W832" s="14" t="s">
        <v>5281</v>
      </c>
      <c r="X832" s="18">
        <v>1</v>
      </c>
      <c r="Y832" s="9">
        <v>6000</v>
      </c>
      <c r="Z832" s="19">
        <f t="shared" si="212"/>
        <v>0</v>
      </c>
      <c r="AA832" s="25">
        <v>1503.37</v>
      </c>
      <c r="AB832" s="30">
        <f t="shared" si="213"/>
        <v>287000</v>
      </c>
      <c r="AC832" s="30">
        <f t="shared" si="223"/>
        <v>2.0905923344947737E-2</v>
      </c>
      <c r="AD832" s="31">
        <f t="shared" si="224"/>
        <v>2.6341463414634148</v>
      </c>
      <c r="AE832" s="31">
        <f t="shared" si="225"/>
        <v>2.9686411149825784</v>
      </c>
      <c r="AG832" s="30">
        <f t="shared" si="214"/>
        <v>6126000</v>
      </c>
      <c r="AH832" s="30">
        <f t="shared" ref="AH832:AH863" si="226">IFERROR($T832/AG832,"")</f>
        <v>9.7943192948090111E-4</v>
      </c>
      <c r="AI832" s="31">
        <f t="shared" ref="AI832:AI863" si="227">IFERROR(AH832*$Q832,"")</f>
        <v>0.12340842311459355</v>
      </c>
      <c r="AJ832" s="31">
        <f t="shared" ref="AJ832:AJ863" si="228">IFERROR(AH832*$U832,"")</f>
        <v>0.13907933398628797</v>
      </c>
      <c r="AK832" s="30">
        <f>IF(W832="si",($S832*'COSTOS DE CREDITOS'!$C$27)/DATA!$G832,"")</f>
        <v>47.07631125553273</v>
      </c>
      <c r="AL832" s="90">
        <f>IF(W832="si",'COSTOS DE CREDITOS'!$C$35,"")</f>
        <v>20.421138461538462</v>
      </c>
      <c r="AM832" s="30">
        <f t="shared" si="215"/>
        <v>369.23076923076923</v>
      </c>
      <c r="AN832" s="30">
        <f t="shared" si="216"/>
        <v>0</v>
      </c>
      <c r="AO832" s="30">
        <f t="shared" si="217"/>
        <v>436.72821894784045</v>
      </c>
      <c r="AP832" s="30">
        <f t="shared" si="218"/>
        <v>1066.6417810521593</v>
      </c>
      <c r="AQ832" s="19">
        <f t="shared" si="219"/>
        <v>0.70950050955663568</v>
      </c>
    </row>
    <row r="833" spans="1:43" x14ac:dyDescent="0.2">
      <c r="A833" s="23" t="s">
        <v>5665</v>
      </c>
      <c r="B833" s="6" t="s">
        <v>5684</v>
      </c>
      <c r="C833" s="6" t="s">
        <v>5667</v>
      </c>
      <c r="D833" s="4">
        <v>148682</v>
      </c>
      <c r="E833" s="4">
        <v>148733</v>
      </c>
      <c r="F833" s="5" t="s">
        <v>1111</v>
      </c>
      <c r="G833" s="2">
        <v>8</v>
      </c>
      <c r="H833" s="4">
        <v>148734</v>
      </c>
      <c r="I833" s="5" t="s">
        <v>1112</v>
      </c>
      <c r="J833" s="15">
        <v>45021</v>
      </c>
      <c r="K833" s="24">
        <v>1124275752</v>
      </c>
      <c r="L833" s="15">
        <v>45026</v>
      </c>
      <c r="M833" s="15">
        <v>45046</v>
      </c>
      <c r="N833" s="15"/>
      <c r="O833" s="26" t="e">
        <f>VLOOKUP(D833,quash!A$2:$I$7791,9,FALSE)</f>
        <v>#N/A</v>
      </c>
      <c r="P833" s="7">
        <v>10000</v>
      </c>
      <c r="Q833" s="26">
        <v>132</v>
      </c>
      <c r="R833" s="19">
        <v>5.8283715876113903E-2</v>
      </c>
      <c r="S833" s="26">
        <v>16</v>
      </c>
      <c r="T833" s="8">
        <v>9000</v>
      </c>
      <c r="U833" s="4">
        <v>142</v>
      </c>
      <c r="V833" s="10">
        <v>2255.2800000000002</v>
      </c>
      <c r="W833" s="14" t="s">
        <v>5281</v>
      </c>
      <c r="X833" s="18">
        <v>1</v>
      </c>
      <c r="Y833" s="9">
        <v>9000</v>
      </c>
      <c r="Z833" s="19">
        <f t="shared" si="212"/>
        <v>0</v>
      </c>
      <c r="AA833" s="25">
        <v>2255.2800000000002</v>
      </c>
      <c r="AB833" s="30">
        <f t="shared" si="213"/>
        <v>287000</v>
      </c>
      <c r="AC833" s="30">
        <f t="shared" si="223"/>
        <v>3.1358885017421602E-2</v>
      </c>
      <c r="AD833" s="31">
        <f t="shared" si="224"/>
        <v>4.1393728222996513</v>
      </c>
      <c r="AE833" s="31">
        <f t="shared" si="225"/>
        <v>4.4529616724738679</v>
      </c>
      <c r="AG833" s="30">
        <f t="shared" si="214"/>
        <v>6126000</v>
      </c>
      <c r="AH833" s="30">
        <f t="shared" si="226"/>
        <v>1.4691478942213516E-3</v>
      </c>
      <c r="AI833" s="31">
        <f t="shared" si="227"/>
        <v>0.19392752203721841</v>
      </c>
      <c r="AJ833" s="31">
        <f t="shared" si="228"/>
        <v>0.20861900097943192</v>
      </c>
      <c r="AK833" s="30">
        <f>IF(W833="si",($S833*'COSTOS DE CREDITOS'!$C$27)/DATA!$G833,"")</f>
        <v>41.191772348591137</v>
      </c>
      <c r="AL833" s="90">
        <f>IF(W833="si",'COSTOS DE CREDITOS'!$C$35,"")</f>
        <v>20.421138461538462</v>
      </c>
      <c r="AM833" s="30">
        <f t="shared" si="215"/>
        <v>553.84615384615392</v>
      </c>
      <c r="AN833" s="30">
        <f t="shared" si="216"/>
        <v>0</v>
      </c>
      <c r="AO833" s="30">
        <f t="shared" si="217"/>
        <v>615.45906465628354</v>
      </c>
      <c r="AP833" s="30">
        <f t="shared" si="218"/>
        <v>1639.8209353437167</v>
      </c>
      <c r="AQ833" s="19">
        <f t="shared" si="219"/>
        <v>0.72710303613906768</v>
      </c>
    </row>
    <row r="834" spans="1:43" x14ac:dyDescent="0.2">
      <c r="A834" s="23" t="s">
        <v>5665</v>
      </c>
      <c r="B834" s="6" t="s">
        <v>5668</v>
      </c>
      <c r="C834" s="6" t="s">
        <v>5667</v>
      </c>
      <c r="D834" s="2">
        <v>148080</v>
      </c>
      <c r="E834" s="2">
        <v>148605</v>
      </c>
      <c r="F834" s="3" t="s">
        <v>1109</v>
      </c>
      <c r="G834" s="2">
        <v>7</v>
      </c>
      <c r="H834" s="2">
        <v>148607</v>
      </c>
      <c r="I834" s="3" t="s">
        <v>1113</v>
      </c>
      <c r="J834" s="15">
        <v>45016</v>
      </c>
      <c r="K834" s="24">
        <v>1121364512</v>
      </c>
      <c r="L834" s="15">
        <v>45021</v>
      </c>
      <c r="M834" s="15">
        <v>45046</v>
      </c>
      <c r="N834" s="15"/>
      <c r="O834" s="26" t="e">
        <f>VLOOKUP(D834,quash!A$2:$I$7791,9,FALSE)</f>
        <v>#N/A</v>
      </c>
      <c r="P834" s="7">
        <v>7000</v>
      </c>
      <c r="Q834" s="26">
        <v>126</v>
      </c>
      <c r="R834" s="19">
        <v>3.3741050530766176E-2</v>
      </c>
      <c r="S834" s="26">
        <v>16</v>
      </c>
      <c r="T834" s="7">
        <v>6000</v>
      </c>
      <c r="U834" s="2">
        <v>142</v>
      </c>
      <c r="V834" s="11">
        <v>1503.37</v>
      </c>
      <c r="W834" s="14" t="s">
        <v>5281</v>
      </c>
      <c r="X834" s="18">
        <v>1</v>
      </c>
      <c r="Y834" s="9">
        <v>6000</v>
      </c>
      <c r="Z834" s="19">
        <f t="shared" ref="Z834:Z897" si="229">Y834/T834-1</f>
        <v>0</v>
      </c>
      <c r="AA834" s="25">
        <v>1503.37</v>
      </c>
      <c r="AB834" s="30">
        <f t="shared" ref="AB834:AB897" si="230">SUMIFS($T:$T,$M:$M,$M834,$O:$O,$O834)</f>
        <v>287000</v>
      </c>
      <c r="AC834" s="30">
        <f t="shared" si="223"/>
        <v>2.0905923344947737E-2</v>
      </c>
      <c r="AD834" s="31">
        <f t="shared" si="224"/>
        <v>2.6341463414634148</v>
      </c>
      <c r="AE834" s="31">
        <f t="shared" si="225"/>
        <v>2.9686411149825784</v>
      </c>
      <c r="AG834" s="30">
        <f t="shared" ref="AG834:AG897" si="231">SUMIFS($T:$T,$O:$O,$O834,$N:$N,1)</f>
        <v>6126000</v>
      </c>
      <c r="AH834" s="30">
        <f t="shared" si="226"/>
        <v>9.7943192948090111E-4</v>
      </c>
      <c r="AI834" s="31">
        <f t="shared" si="227"/>
        <v>0.12340842311459355</v>
      </c>
      <c r="AJ834" s="31">
        <f t="shared" si="228"/>
        <v>0.13907933398628797</v>
      </c>
      <c r="AK834" s="30">
        <f>IF(W834="si",($S834*'COSTOS DE CREDITOS'!$C$27)/DATA!$G834,"")</f>
        <v>47.07631125553273</v>
      </c>
      <c r="AL834" s="90">
        <f>IF(W834="si",'COSTOS DE CREDITOS'!$C$35,"")</f>
        <v>20.421138461538462</v>
      </c>
      <c r="AM834" s="30">
        <f t="shared" si="215"/>
        <v>369.23076923076923</v>
      </c>
      <c r="AN834" s="30">
        <f t="shared" si="216"/>
        <v>0</v>
      </c>
      <c r="AO834" s="30">
        <f t="shared" si="217"/>
        <v>436.72821894784045</v>
      </c>
      <c r="AP834" s="30">
        <f t="shared" si="218"/>
        <v>1066.6417810521593</v>
      </c>
      <c r="AQ834" s="19">
        <f t="shared" si="219"/>
        <v>0.70950050955663568</v>
      </c>
    </row>
    <row r="835" spans="1:43" x14ac:dyDescent="0.2">
      <c r="A835" s="23" t="s">
        <v>5665</v>
      </c>
      <c r="B835" s="6" t="s">
        <v>5668</v>
      </c>
      <c r="C835" s="6" t="s">
        <v>5667</v>
      </c>
      <c r="D835" s="2">
        <v>148146</v>
      </c>
      <c r="E835" s="2">
        <v>148605</v>
      </c>
      <c r="F835" s="3" t="s">
        <v>1109</v>
      </c>
      <c r="G835" s="2">
        <v>7</v>
      </c>
      <c r="H835" s="2">
        <v>148608</v>
      </c>
      <c r="I835" s="3" t="s">
        <v>1114</v>
      </c>
      <c r="J835" s="15">
        <v>45016</v>
      </c>
      <c r="K835" s="24">
        <v>1121367700</v>
      </c>
      <c r="L835" s="15">
        <v>45021</v>
      </c>
      <c r="M835" s="15">
        <v>45046</v>
      </c>
      <c r="N835" s="15"/>
      <c r="O835" s="26" t="e">
        <f>VLOOKUP(D835,quash!A$2:$I$7791,9,FALSE)</f>
        <v>#N/A</v>
      </c>
      <c r="P835" s="7">
        <v>7000</v>
      </c>
      <c r="Q835" s="26">
        <v>126</v>
      </c>
      <c r="R835" s="19">
        <v>3.3741050530766176E-2</v>
      </c>
      <c r="S835" s="26">
        <v>16</v>
      </c>
      <c r="T835" s="7">
        <v>6000</v>
      </c>
      <c r="U835" s="2">
        <v>142</v>
      </c>
      <c r="V835" s="11">
        <v>1503.37</v>
      </c>
      <c r="W835" s="14" t="s">
        <v>5281</v>
      </c>
      <c r="X835" s="18">
        <v>1</v>
      </c>
      <c r="Y835" s="9">
        <v>6000</v>
      </c>
      <c r="Z835" s="19">
        <f t="shared" si="229"/>
        <v>0</v>
      </c>
      <c r="AA835" s="25">
        <v>1503.37</v>
      </c>
      <c r="AB835" s="30">
        <f t="shared" si="230"/>
        <v>287000</v>
      </c>
      <c r="AC835" s="30">
        <f t="shared" si="223"/>
        <v>2.0905923344947737E-2</v>
      </c>
      <c r="AD835" s="31">
        <f t="shared" si="224"/>
        <v>2.6341463414634148</v>
      </c>
      <c r="AE835" s="31">
        <f t="shared" si="225"/>
        <v>2.9686411149825784</v>
      </c>
      <c r="AG835" s="30">
        <f t="shared" si="231"/>
        <v>6126000</v>
      </c>
      <c r="AH835" s="30">
        <f t="shared" si="226"/>
        <v>9.7943192948090111E-4</v>
      </c>
      <c r="AI835" s="31">
        <f t="shared" si="227"/>
        <v>0.12340842311459355</v>
      </c>
      <c r="AJ835" s="31">
        <f t="shared" si="228"/>
        <v>0.13907933398628797</v>
      </c>
      <c r="AK835" s="30">
        <f>IF(W835="si",($S835*'COSTOS DE CREDITOS'!$C$27)/DATA!$G835,"")</f>
        <v>47.07631125553273</v>
      </c>
      <c r="AL835" s="90">
        <f>IF(W835="si",'COSTOS DE CREDITOS'!$C$35,"")</f>
        <v>20.421138461538462</v>
      </c>
      <c r="AM835" s="30">
        <f t="shared" ref="AM835:AM898" si="232">IF(W835="si",(20%/52*$S835)*$T835,"")</f>
        <v>369.23076923076923</v>
      </c>
      <c r="AN835" s="30">
        <f t="shared" ref="AN835:AN898" si="233">IF(W835="SI",T835-Y835,"")</f>
        <v>0</v>
      </c>
      <c r="AO835" s="30">
        <f t="shared" ref="AO835:AO898" si="234">SUM(AK835:AN835)</f>
        <v>436.72821894784045</v>
      </c>
      <c r="AP835" s="30">
        <f t="shared" ref="AP835:AP898" si="235">AA835-AO835</f>
        <v>1066.6417810521593</v>
      </c>
      <c r="AQ835" s="19">
        <f t="shared" ref="AQ835:AQ898" si="236">IFERROR(AP835/AA835,"")</f>
        <v>0.70950050955663568</v>
      </c>
    </row>
    <row r="836" spans="1:43" x14ac:dyDescent="0.2">
      <c r="A836" s="23" t="s">
        <v>5665</v>
      </c>
      <c r="B836" s="6" t="s">
        <v>5668</v>
      </c>
      <c r="C836" s="6" t="s">
        <v>5667</v>
      </c>
      <c r="D836" s="2">
        <v>148319</v>
      </c>
      <c r="E836" s="2">
        <v>148605</v>
      </c>
      <c r="F836" s="3" t="s">
        <v>1109</v>
      </c>
      <c r="G836" s="2">
        <v>7</v>
      </c>
      <c r="H836" s="2">
        <v>148609</v>
      </c>
      <c r="I836" s="3" t="s">
        <v>1115</v>
      </c>
      <c r="J836" s="15">
        <v>45016</v>
      </c>
      <c r="K836" s="24">
        <v>1121573955</v>
      </c>
      <c r="L836" s="15">
        <v>45021</v>
      </c>
      <c r="M836" s="15">
        <v>45046</v>
      </c>
      <c r="N836" s="15"/>
      <c r="O836" s="26" t="e">
        <f>VLOOKUP(D836,quash!A$2:$I$7791,9,FALSE)</f>
        <v>#N/A</v>
      </c>
      <c r="P836" s="7">
        <v>7000</v>
      </c>
      <c r="Q836" s="26">
        <v>126</v>
      </c>
      <c r="R836" s="19">
        <v>3.3741050530766176E-2</v>
      </c>
      <c r="S836" s="26">
        <v>16</v>
      </c>
      <c r="T836" s="7">
        <v>6000</v>
      </c>
      <c r="U836" s="2">
        <v>142</v>
      </c>
      <c r="V836" s="11">
        <v>1503.37</v>
      </c>
      <c r="W836" s="14" t="s">
        <v>5281</v>
      </c>
      <c r="X836" s="18">
        <v>1</v>
      </c>
      <c r="Y836" s="9">
        <v>6000</v>
      </c>
      <c r="Z836" s="19">
        <f t="shared" si="229"/>
        <v>0</v>
      </c>
      <c r="AA836" s="25">
        <v>1503.37</v>
      </c>
      <c r="AB836" s="30">
        <f t="shared" si="230"/>
        <v>287000</v>
      </c>
      <c r="AC836" s="30">
        <f t="shared" si="223"/>
        <v>2.0905923344947737E-2</v>
      </c>
      <c r="AD836" s="31">
        <f t="shared" si="224"/>
        <v>2.6341463414634148</v>
      </c>
      <c r="AE836" s="31">
        <f t="shared" si="225"/>
        <v>2.9686411149825784</v>
      </c>
      <c r="AG836" s="30">
        <f t="shared" si="231"/>
        <v>6126000</v>
      </c>
      <c r="AH836" s="30">
        <f t="shared" si="226"/>
        <v>9.7943192948090111E-4</v>
      </c>
      <c r="AI836" s="31">
        <f t="shared" si="227"/>
        <v>0.12340842311459355</v>
      </c>
      <c r="AJ836" s="31">
        <f t="shared" si="228"/>
        <v>0.13907933398628797</v>
      </c>
      <c r="AK836" s="30">
        <f>IF(W836="si",($S836*'COSTOS DE CREDITOS'!$C$27)/DATA!$G836,"")</f>
        <v>47.07631125553273</v>
      </c>
      <c r="AL836" s="90">
        <f>IF(W836="si",'COSTOS DE CREDITOS'!$C$35,"")</f>
        <v>20.421138461538462</v>
      </c>
      <c r="AM836" s="30">
        <f t="shared" si="232"/>
        <v>369.23076923076923</v>
      </c>
      <c r="AN836" s="30">
        <f t="shared" si="233"/>
        <v>0</v>
      </c>
      <c r="AO836" s="30">
        <f t="shared" si="234"/>
        <v>436.72821894784045</v>
      </c>
      <c r="AP836" s="30">
        <f t="shared" si="235"/>
        <v>1066.6417810521593</v>
      </c>
      <c r="AQ836" s="19">
        <f t="shared" si="236"/>
        <v>0.70950050955663568</v>
      </c>
    </row>
    <row r="837" spans="1:43" x14ac:dyDescent="0.2">
      <c r="A837" s="23" t="s">
        <v>5665</v>
      </c>
      <c r="B837" s="6" t="s">
        <v>5668</v>
      </c>
      <c r="C837" s="6" t="s">
        <v>5667</v>
      </c>
      <c r="D837" s="2">
        <v>148258</v>
      </c>
      <c r="E837" s="2">
        <v>148605</v>
      </c>
      <c r="F837" s="3" t="s">
        <v>1109</v>
      </c>
      <c r="G837" s="2">
        <v>7</v>
      </c>
      <c r="H837" s="2">
        <v>148705</v>
      </c>
      <c r="I837" s="3" t="s">
        <v>1116</v>
      </c>
      <c r="J837" s="15" t="s">
        <v>5688</v>
      </c>
      <c r="K837" s="24" t="s">
        <v>5688</v>
      </c>
      <c r="L837" s="15">
        <v>45026</v>
      </c>
      <c r="M837" s="15">
        <v>45046</v>
      </c>
      <c r="N837" s="15"/>
      <c r="O837" s="26" t="e">
        <f>VLOOKUP(D837,quash!A$2:$I$7791,9,FALSE)</f>
        <v>#N/A</v>
      </c>
      <c r="P837" s="7">
        <v>7000</v>
      </c>
      <c r="Q837" s="26">
        <v>126</v>
      </c>
      <c r="R837" s="19">
        <v>3.3741050530766176E-2</v>
      </c>
      <c r="S837" s="26">
        <v>16</v>
      </c>
      <c r="T837" s="7">
        <v>6000</v>
      </c>
      <c r="U837" s="2">
        <v>142</v>
      </c>
      <c r="V837" s="11">
        <v>1503.37</v>
      </c>
      <c r="W837" s="14" t="s">
        <v>5281</v>
      </c>
      <c r="X837" s="18">
        <v>1</v>
      </c>
      <c r="Y837" s="9">
        <v>6000</v>
      </c>
      <c r="Z837" s="19">
        <f t="shared" si="229"/>
        <v>0</v>
      </c>
      <c r="AA837" s="25">
        <v>1503.37</v>
      </c>
      <c r="AB837" s="30">
        <f t="shared" si="230"/>
        <v>287000</v>
      </c>
      <c r="AC837" s="30">
        <f t="shared" si="223"/>
        <v>2.0905923344947737E-2</v>
      </c>
      <c r="AD837" s="31">
        <f t="shared" si="224"/>
        <v>2.6341463414634148</v>
      </c>
      <c r="AE837" s="31">
        <f t="shared" si="225"/>
        <v>2.9686411149825784</v>
      </c>
      <c r="AG837" s="30">
        <f t="shared" si="231"/>
        <v>6126000</v>
      </c>
      <c r="AH837" s="30">
        <f t="shared" si="226"/>
        <v>9.7943192948090111E-4</v>
      </c>
      <c r="AI837" s="31">
        <f t="shared" si="227"/>
        <v>0.12340842311459355</v>
      </c>
      <c r="AJ837" s="31">
        <f t="shared" si="228"/>
        <v>0.13907933398628797</v>
      </c>
      <c r="AK837" s="30">
        <f>IF(W837="si",($S837*'COSTOS DE CREDITOS'!$C$27)/DATA!$G837,"")</f>
        <v>47.07631125553273</v>
      </c>
      <c r="AL837" s="90">
        <f>IF(W837="si",'COSTOS DE CREDITOS'!$C$35,"")</f>
        <v>20.421138461538462</v>
      </c>
      <c r="AM837" s="30">
        <f t="shared" si="232"/>
        <v>369.23076923076923</v>
      </c>
      <c r="AN837" s="30">
        <f t="shared" si="233"/>
        <v>0</v>
      </c>
      <c r="AO837" s="30">
        <f t="shared" si="234"/>
        <v>436.72821894784045</v>
      </c>
      <c r="AP837" s="30">
        <f t="shared" si="235"/>
        <v>1066.6417810521593</v>
      </c>
      <c r="AQ837" s="19">
        <f t="shared" si="236"/>
        <v>0.70950050955663568</v>
      </c>
    </row>
    <row r="838" spans="1:43" x14ac:dyDescent="0.2">
      <c r="A838" s="23" t="s">
        <v>5665</v>
      </c>
      <c r="B838" s="6" t="s">
        <v>5668</v>
      </c>
      <c r="C838" s="6" t="s">
        <v>5667</v>
      </c>
      <c r="D838" s="2">
        <v>148318</v>
      </c>
      <c r="E838" s="2">
        <v>148605</v>
      </c>
      <c r="F838" s="3" t="s">
        <v>1109</v>
      </c>
      <c r="G838" s="2">
        <v>7</v>
      </c>
      <c r="H838" s="2">
        <v>148706</v>
      </c>
      <c r="I838" s="3" t="s">
        <v>1117</v>
      </c>
      <c r="J838" s="15" t="s">
        <v>5688</v>
      </c>
      <c r="K838" s="24" t="s">
        <v>5688</v>
      </c>
      <c r="L838" s="15">
        <v>45026</v>
      </c>
      <c r="M838" s="15">
        <v>45046</v>
      </c>
      <c r="N838" s="15"/>
      <c r="O838" s="26" t="e">
        <f>VLOOKUP(D838,quash!A$2:$I$7791,9,FALSE)</f>
        <v>#N/A</v>
      </c>
      <c r="P838" s="7">
        <v>7000</v>
      </c>
      <c r="Q838" s="26">
        <v>126</v>
      </c>
      <c r="R838" s="19">
        <v>3.3741050530766176E-2</v>
      </c>
      <c r="S838" s="26">
        <v>16</v>
      </c>
      <c r="T838" s="7">
        <v>6000</v>
      </c>
      <c r="U838" s="2">
        <v>142</v>
      </c>
      <c r="V838" s="11">
        <v>1503.37</v>
      </c>
      <c r="W838" s="14" t="s">
        <v>5281</v>
      </c>
      <c r="X838" s="18">
        <v>1</v>
      </c>
      <c r="Y838" s="9">
        <v>6000</v>
      </c>
      <c r="Z838" s="19">
        <f t="shared" si="229"/>
        <v>0</v>
      </c>
      <c r="AA838" s="25">
        <v>1503.37</v>
      </c>
      <c r="AB838" s="30">
        <f t="shared" si="230"/>
        <v>287000</v>
      </c>
      <c r="AC838" s="30">
        <f t="shared" si="223"/>
        <v>2.0905923344947737E-2</v>
      </c>
      <c r="AD838" s="31">
        <f t="shared" si="224"/>
        <v>2.6341463414634148</v>
      </c>
      <c r="AE838" s="31">
        <f t="shared" si="225"/>
        <v>2.9686411149825784</v>
      </c>
      <c r="AG838" s="30">
        <f t="shared" si="231"/>
        <v>6126000</v>
      </c>
      <c r="AH838" s="30">
        <f t="shared" si="226"/>
        <v>9.7943192948090111E-4</v>
      </c>
      <c r="AI838" s="31">
        <f t="shared" si="227"/>
        <v>0.12340842311459355</v>
      </c>
      <c r="AJ838" s="31">
        <f t="shared" si="228"/>
        <v>0.13907933398628797</v>
      </c>
      <c r="AK838" s="30">
        <f>IF(W838="si",($S838*'COSTOS DE CREDITOS'!$C$27)/DATA!$G838,"")</f>
        <v>47.07631125553273</v>
      </c>
      <c r="AL838" s="90">
        <f>IF(W838="si",'COSTOS DE CREDITOS'!$C$35,"")</f>
        <v>20.421138461538462</v>
      </c>
      <c r="AM838" s="30">
        <f t="shared" si="232"/>
        <v>369.23076923076923</v>
      </c>
      <c r="AN838" s="30">
        <f t="shared" si="233"/>
        <v>0</v>
      </c>
      <c r="AO838" s="30">
        <f t="shared" si="234"/>
        <v>436.72821894784045</v>
      </c>
      <c r="AP838" s="30">
        <f t="shared" si="235"/>
        <v>1066.6417810521593</v>
      </c>
      <c r="AQ838" s="19">
        <f t="shared" si="236"/>
        <v>0.70950050955663568</v>
      </c>
    </row>
    <row r="839" spans="1:43" x14ac:dyDescent="0.2">
      <c r="A839" s="23" t="s">
        <v>5665</v>
      </c>
      <c r="B839" s="6" t="s">
        <v>5668</v>
      </c>
      <c r="C839" s="6" t="s">
        <v>5667</v>
      </c>
      <c r="D839" s="2">
        <v>148255</v>
      </c>
      <c r="E839" s="2">
        <v>148605</v>
      </c>
      <c r="F839" s="3" t="s">
        <v>1109</v>
      </c>
      <c r="G839" s="2">
        <v>7</v>
      </c>
      <c r="H839" s="2">
        <v>148712</v>
      </c>
      <c r="I839" s="3" t="s">
        <v>1118</v>
      </c>
      <c r="J839" s="15" t="s">
        <v>5688</v>
      </c>
      <c r="K839" s="24" t="s">
        <v>5688</v>
      </c>
      <c r="L839" s="15">
        <v>45026</v>
      </c>
      <c r="M839" s="15">
        <v>45046</v>
      </c>
      <c r="N839" s="15"/>
      <c r="O839" s="26" t="e">
        <f>VLOOKUP(D839,quash!A$2:$I$7791,9,FALSE)</f>
        <v>#N/A</v>
      </c>
      <c r="P839" s="7">
        <v>7000</v>
      </c>
      <c r="Q839" s="26">
        <v>126</v>
      </c>
      <c r="R839" s="19">
        <v>3.3741050530766176E-2</v>
      </c>
      <c r="S839" s="26">
        <v>16</v>
      </c>
      <c r="T839" s="7">
        <v>6000</v>
      </c>
      <c r="U839" s="2">
        <v>142</v>
      </c>
      <c r="V839" s="11">
        <v>1503.37</v>
      </c>
      <c r="W839" s="14" t="s">
        <v>5281</v>
      </c>
      <c r="X839" s="18">
        <v>1</v>
      </c>
      <c r="Y839" s="9">
        <v>6000</v>
      </c>
      <c r="Z839" s="19">
        <f t="shared" si="229"/>
        <v>0</v>
      </c>
      <c r="AA839" s="25">
        <v>1503.37</v>
      </c>
      <c r="AB839" s="30">
        <f t="shared" si="230"/>
        <v>287000</v>
      </c>
      <c r="AC839" s="30">
        <f t="shared" si="223"/>
        <v>2.0905923344947737E-2</v>
      </c>
      <c r="AD839" s="31">
        <f t="shared" si="224"/>
        <v>2.6341463414634148</v>
      </c>
      <c r="AE839" s="31">
        <f t="shared" si="225"/>
        <v>2.9686411149825784</v>
      </c>
      <c r="AG839" s="30">
        <f t="shared" si="231"/>
        <v>6126000</v>
      </c>
      <c r="AH839" s="30">
        <f t="shared" si="226"/>
        <v>9.7943192948090111E-4</v>
      </c>
      <c r="AI839" s="31">
        <f t="shared" si="227"/>
        <v>0.12340842311459355</v>
      </c>
      <c r="AJ839" s="31">
        <f t="shared" si="228"/>
        <v>0.13907933398628797</v>
      </c>
      <c r="AK839" s="30">
        <f>IF(W839="si",($S839*'COSTOS DE CREDITOS'!$C$27)/DATA!$G839,"")</f>
        <v>47.07631125553273</v>
      </c>
      <c r="AL839" s="90">
        <f>IF(W839="si",'COSTOS DE CREDITOS'!$C$35,"")</f>
        <v>20.421138461538462</v>
      </c>
      <c r="AM839" s="30">
        <f t="shared" si="232"/>
        <v>369.23076923076923</v>
      </c>
      <c r="AN839" s="30">
        <f t="shared" si="233"/>
        <v>0</v>
      </c>
      <c r="AO839" s="30">
        <f t="shared" si="234"/>
        <v>436.72821894784045</v>
      </c>
      <c r="AP839" s="30">
        <f t="shared" si="235"/>
        <v>1066.6417810521593</v>
      </c>
      <c r="AQ839" s="19">
        <f t="shared" si="236"/>
        <v>0.70950050955663568</v>
      </c>
    </row>
    <row r="840" spans="1:43" x14ac:dyDescent="0.2">
      <c r="A840" s="23" t="s">
        <v>5665</v>
      </c>
      <c r="B840" s="6" t="s">
        <v>5684</v>
      </c>
      <c r="C840" s="6" t="s">
        <v>5667</v>
      </c>
      <c r="D840" s="2">
        <v>148676</v>
      </c>
      <c r="E840" s="2">
        <v>148733</v>
      </c>
      <c r="F840" s="3" t="s">
        <v>1111</v>
      </c>
      <c r="G840" s="2">
        <v>8</v>
      </c>
      <c r="H840" s="2">
        <v>148735</v>
      </c>
      <c r="I840" s="3" t="s">
        <v>1119</v>
      </c>
      <c r="J840" s="15">
        <v>45021</v>
      </c>
      <c r="K840" s="24">
        <v>1124273813</v>
      </c>
      <c r="L840" s="15">
        <v>45026</v>
      </c>
      <c r="M840" s="15">
        <v>45046</v>
      </c>
      <c r="N840" s="15"/>
      <c r="O840" s="26" t="e">
        <f>VLOOKUP(D840,quash!A$2:$I$7791,9,FALSE)</f>
        <v>#N/A</v>
      </c>
      <c r="P840" s="7">
        <v>10000</v>
      </c>
      <c r="Q840" s="26">
        <v>132</v>
      </c>
      <c r="R840" s="19">
        <v>5.8283715876113903E-2</v>
      </c>
      <c r="S840" s="26">
        <v>16</v>
      </c>
      <c r="T840" s="7">
        <v>8000</v>
      </c>
      <c r="U840" s="2">
        <v>142</v>
      </c>
      <c r="V840" s="11">
        <v>2013.74</v>
      </c>
      <c r="W840" s="14" t="s">
        <v>5281</v>
      </c>
      <c r="X840" s="18">
        <v>1</v>
      </c>
      <c r="Y840" s="9">
        <v>8000</v>
      </c>
      <c r="Z840" s="19">
        <f t="shared" si="229"/>
        <v>0</v>
      </c>
      <c r="AA840" s="25">
        <v>2013.74</v>
      </c>
      <c r="AB840" s="30">
        <f t="shared" si="230"/>
        <v>287000</v>
      </c>
      <c r="AC840" s="30">
        <f t="shared" si="223"/>
        <v>2.7874564459930314E-2</v>
      </c>
      <c r="AD840" s="31">
        <f t="shared" si="224"/>
        <v>3.6794425087108014</v>
      </c>
      <c r="AE840" s="31">
        <f t="shared" si="225"/>
        <v>3.9581881533101044</v>
      </c>
      <c r="AG840" s="30">
        <f t="shared" si="231"/>
        <v>6126000</v>
      </c>
      <c r="AH840" s="30">
        <f t="shared" si="226"/>
        <v>1.3059092393078681E-3</v>
      </c>
      <c r="AI840" s="31">
        <f t="shared" si="227"/>
        <v>0.17238001958863858</v>
      </c>
      <c r="AJ840" s="31">
        <f t="shared" si="228"/>
        <v>0.18543911198171725</v>
      </c>
      <c r="AK840" s="30">
        <f>IF(W840="si",($S840*'COSTOS DE CREDITOS'!$C$27)/DATA!$G840,"")</f>
        <v>41.191772348591137</v>
      </c>
      <c r="AL840" s="90">
        <f>IF(W840="si",'COSTOS DE CREDITOS'!$C$35,"")</f>
        <v>20.421138461538462</v>
      </c>
      <c r="AM840" s="30">
        <f t="shared" si="232"/>
        <v>492.30769230769232</v>
      </c>
      <c r="AN840" s="30">
        <f t="shared" si="233"/>
        <v>0</v>
      </c>
      <c r="AO840" s="30">
        <f t="shared" si="234"/>
        <v>553.92060311782188</v>
      </c>
      <c r="AP840" s="30">
        <f t="shared" si="235"/>
        <v>1459.8193968821781</v>
      </c>
      <c r="AQ840" s="19">
        <f t="shared" si="236"/>
        <v>0.72492943323476622</v>
      </c>
    </row>
    <row r="841" spans="1:43" x14ac:dyDescent="0.2">
      <c r="A841" s="23" t="s">
        <v>5665</v>
      </c>
      <c r="B841" s="6" t="s">
        <v>5684</v>
      </c>
      <c r="C841" s="6" t="s">
        <v>5667</v>
      </c>
      <c r="D841" s="2">
        <v>148671</v>
      </c>
      <c r="E841" s="2">
        <v>148733</v>
      </c>
      <c r="F841" s="3" t="s">
        <v>1111</v>
      </c>
      <c r="G841" s="2">
        <v>8</v>
      </c>
      <c r="H841" s="2">
        <v>148736</v>
      </c>
      <c r="I841" s="3" t="s">
        <v>1120</v>
      </c>
      <c r="J841" s="15">
        <v>45021</v>
      </c>
      <c r="K841" s="24">
        <v>1124272776</v>
      </c>
      <c r="L841" s="15">
        <v>45026</v>
      </c>
      <c r="M841" s="15">
        <v>45046</v>
      </c>
      <c r="N841" s="15"/>
      <c r="O841" s="26" t="e">
        <f>VLOOKUP(D841,quash!A$2:$I$7791,9,FALSE)</f>
        <v>#N/A</v>
      </c>
      <c r="P841" s="7">
        <v>10000</v>
      </c>
      <c r="Q841" s="26">
        <v>147</v>
      </c>
      <c r="R841" s="19">
        <v>7.9000519063170294E-2</v>
      </c>
      <c r="S841" s="26">
        <v>16</v>
      </c>
      <c r="T841" s="7">
        <v>8000</v>
      </c>
      <c r="U841" s="2">
        <v>142</v>
      </c>
      <c r="V841" s="11">
        <v>2013.74</v>
      </c>
      <c r="W841" s="14" t="s">
        <v>5281</v>
      </c>
      <c r="X841" s="18">
        <v>1</v>
      </c>
      <c r="Y841" s="9">
        <v>8000</v>
      </c>
      <c r="Z841" s="19">
        <f t="shared" si="229"/>
        <v>0</v>
      </c>
      <c r="AA841" s="25">
        <v>2013.74</v>
      </c>
      <c r="AB841" s="30">
        <f t="shared" si="230"/>
        <v>287000</v>
      </c>
      <c r="AC841" s="30">
        <f t="shared" si="223"/>
        <v>2.7874564459930314E-2</v>
      </c>
      <c r="AD841" s="31">
        <f t="shared" si="224"/>
        <v>4.0975609756097562</v>
      </c>
      <c r="AE841" s="31">
        <f t="shared" si="225"/>
        <v>3.9581881533101044</v>
      </c>
      <c r="AG841" s="30">
        <f t="shared" si="231"/>
        <v>6126000</v>
      </c>
      <c r="AH841" s="30">
        <f t="shared" si="226"/>
        <v>1.3059092393078681E-3</v>
      </c>
      <c r="AI841" s="31">
        <f t="shared" si="227"/>
        <v>0.19196865817825662</v>
      </c>
      <c r="AJ841" s="31">
        <f t="shared" si="228"/>
        <v>0.18543911198171725</v>
      </c>
      <c r="AK841" s="30">
        <f>IF(W841="si",($S841*'COSTOS DE CREDITOS'!$C$27)/DATA!$G841,"")</f>
        <v>41.191772348591137</v>
      </c>
      <c r="AL841" s="90">
        <f>IF(W841="si",'COSTOS DE CREDITOS'!$C$35,"")</f>
        <v>20.421138461538462</v>
      </c>
      <c r="AM841" s="30">
        <f t="shared" si="232"/>
        <v>492.30769230769232</v>
      </c>
      <c r="AN841" s="30">
        <f t="shared" si="233"/>
        <v>0</v>
      </c>
      <c r="AO841" s="30">
        <f t="shared" si="234"/>
        <v>553.92060311782188</v>
      </c>
      <c r="AP841" s="30">
        <f t="shared" si="235"/>
        <v>1459.8193968821781</v>
      </c>
      <c r="AQ841" s="19">
        <f t="shared" si="236"/>
        <v>0.72492943323476622</v>
      </c>
    </row>
    <row r="842" spans="1:43" x14ac:dyDescent="0.2">
      <c r="A842" s="23" t="s">
        <v>5665</v>
      </c>
      <c r="B842" s="6" t="s">
        <v>5684</v>
      </c>
      <c r="C842" s="6" t="s">
        <v>5667</v>
      </c>
      <c r="D842" s="2">
        <v>148675</v>
      </c>
      <c r="E842" s="2">
        <v>148733</v>
      </c>
      <c r="F842" s="3" t="s">
        <v>1111</v>
      </c>
      <c r="G842" s="2">
        <v>8</v>
      </c>
      <c r="H842" s="2">
        <v>148737</v>
      </c>
      <c r="I842" s="3" t="s">
        <v>1121</v>
      </c>
      <c r="J842" s="15">
        <v>45021</v>
      </c>
      <c r="K842" s="24">
        <v>1124273261</v>
      </c>
      <c r="L842" s="15">
        <v>45027</v>
      </c>
      <c r="M842" s="15">
        <v>45046</v>
      </c>
      <c r="N842" s="15"/>
      <c r="O842" s="26" t="e">
        <f>VLOOKUP(D842,quash!A$2:$I$7791,9,FALSE)</f>
        <v>#N/A</v>
      </c>
      <c r="P842" s="7">
        <v>10000</v>
      </c>
      <c r="Q842" s="26">
        <v>127</v>
      </c>
      <c r="R842" s="19">
        <v>5.24391097594855E-2</v>
      </c>
      <c r="S842" s="26">
        <v>16</v>
      </c>
      <c r="T842" s="7">
        <v>8000</v>
      </c>
      <c r="U842" s="2">
        <v>142</v>
      </c>
      <c r="V842" s="11">
        <v>2013.74</v>
      </c>
      <c r="W842" s="14" t="s">
        <v>5281</v>
      </c>
      <c r="X842" s="18">
        <v>1</v>
      </c>
      <c r="Y842" s="9">
        <v>8000</v>
      </c>
      <c r="Z842" s="19">
        <f t="shared" si="229"/>
        <v>0</v>
      </c>
      <c r="AA842" s="25">
        <v>2013.74</v>
      </c>
      <c r="AB842" s="30">
        <f t="shared" si="230"/>
        <v>287000</v>
      </c>
      <c r="AC842" s="30">
        <f t="shared" si="223"/>
        <v>2.7874564459930314E-2</v>
      </c>
      <c r="AD842" s="31">
        <f t="shared" si="224"/>
        <v>3.5400696864111496</v>
      </c>
      <c r="AE842" s="31">
        <f t="shared" si="225"/>
        <v>3.9581881533101044</v>
      </c>
      <c r="AG842" s="30">
        <f t="shared" si="231"/>
        <v>6126000</v>
      </c>
      <c r="AH842" s="30">
        <f t="shared" si="226"/>
        <v>1.3059092393078681E-3</v>
      </c>
      <c r="AI842" s="31">
        <f t="shared" si="227"/>
        <v>0.16585047339209924</v>
      </c>
      <c r="AJ842" s="31">
        <f t="shared" si="228"/>
        <v>0.18543911198171725</v>
      </c>
      <c r="AK842" s="30">
        <f>IF(W842="si",($S842*'COSTOS DE CREDITOS'!$C$27)/DATA!$G842,"")</f>
        <v>41.191772348591137</v>
      </c>
      <c r="AL842" s="90">
        <f>IF(W842="si",'COSTOS DE CREDITOS'!$C$35,"")</f>
        <v>20.421138461538462</v>
      </c>
      <c r="AM842" s="30">
        <f t="shared" si="232"/>
        <v>492.30769230769232</v>
      </c>
      <c r="AN842" s="30">
        <f t="shared" si="233"/>
        <v>0</v>
      </c>
      <c r="AO842" s="30">
        <f t="shared" si="234"/>
        <v>553.92060311782188</v>
      </c>
      <c r="AP842" s="30">
        <f t="shared" si="235"/>
        <v>1459.8193968821781</v>
      </c>
      <c r="AQ842" s="19">
        <f t="shared" si="236"/>
        <v>0.72492943323476622</v>
      </c>
    </row>
    <row r="843" spans="1:43" x14ac:dyDescent="0.2">
      <c r="A843" s="23" t="s">
        <v>5665</v>
      </c>
      <c r="B843" s="6" t="s">
        <v>5684</v>
      </c>
      <c r="C843" s="6" t="s">
        <v>5667</v>
      </c>
      <c r="D843" s="2">
        <v>148661</v>
      </c>
      <c r="E843" s="2">
        <v>148733</v>
      </c>
      <c r="F843" s="3" t="s">
        <v>1111</v>
      </c>
      <c r="G843" s="2">
        <v>8</v>
      </c>
      <c r="H843" s="2">
        <v>148738</v>
      </c>
      <c r="I843" s="3" t="s">
        <v>1122</v>
      </c>
      <c r="J843" s="15">
        <v>45021</v>
      </c>
      <c r="K843" s="24">
        <v>1124087147</v>
      </c>
      <c r="L843" s="15">
        <v>45027</v>
      </c>
      <c r="M843" s="15">
        <v>45046</v>
      </c>
      <c r="N843" s="15"/>
      <c r="O843" s="26" t="e">
        <f>VLOOKUP(D843,quash!A$2:$I$7791,9,FALSE)</f>
        <v>#N/A</v>
      </c>
      <c r="P843" s="7">
        <v>11000</v>
      </c>
      <c r="Q843" s="26">
        <v>134</v>
      </c>
      <c r="R843" s="19">
        <v>5.2439109759484744E-2</v>
      </c>
      <c r="S843" s="26">
        <v>16</v>
      </c>
      <c r="T843" s="7">
        <v>5000</v>
      </c>
      <c r="U843" s="2">
        <v>147</v>
      </c>
      <c r="V843" s="11">
        <v>1303.3399999999999</v>
      </c>
      <c r="W843" s="14" t="s">
        <v>5281</v>
      </c>
      <c r="X843" s="18">
        <v>1</v>
      </c>
      <c r="Y843" s="9">
        <v>5000</v>
      </c>
      <c r="Z843" s="19">
        <f t="shared" si="229"/>
        <v>0</v>
      </c>
      <c r="AA843" s="25">
        <v>1303.3399999999999</v>
      </c>
      <c r="AB843" s="30">
        <f t="shared" si="230"/>
        <v>287000</v>
      </c>
      <c r="AC843" s="30">
        <f t="shared" si="223"/>
        <v>1.7421602787456445E-2</v>
      </c>
      <c r="AD843" s="31">
        <f t="shared" si="224"/>
        <v>2.3344947735191637</v>
      </c>
      <c r="AE843" s="31">
        <f t="shared" si="225"/>
        <v>2.5609756097560976</v>
      </c>
      <c r="AG843" s="30">
        <f t="shared" si="231"/>
        <v>6126000</v>
      </c>
      <c r="AH843" s="30">
        <f t="shared" si="226"/>
        <v>8.1619327456741752E-4</v>
      </c>
      <c r="AI843" s="31">
        <f t="shared" si="227"/>
        <v>0.10936989879203395</v>
      </c>
      <c r="AJ843" s="31">
        <f t="shared" si="228"/>
        <v>0.11998041136141037</v>
      </c>
      <c r="AK843" s="30">
        <f>IF(W843="si",($S843*'COSTOS DE CREDITOS'!$C$27)/DATA!$G843,"")</f>
        <v>41.191772348591137</v>
      </c>
      <c r="AL843" s="90">
        <f>IF(W843="si",'COSTOS DE CREDITOS'!$C$35,"")</f>
        <v>20.421138461538462</v>
      </c>
      <c r="AM843" s="30">
        <f t="shared" si="232"/>
        <v>307.69230769230774</v>
      </c>
      <c r="AN843" s="30">
        <f t="shared" si="233"/>
        <v>0</v>
      </c>
      <c r="AO843" s="30">
        <f t="shared" si="234"/>
        <v>369.30521850243736</v>
      </c>
      <c r="AP843" s="30">
        <f t="shared" si="235"/>
        <v>934.03478149756256</v>
      </c>
      <c r="AQ843" s="19">
        <f t="shared" si="236"/>
        <v>0.71664706177786508</v>
      </c>
    </row>
    <row r="844" spans="1:43" x14ac:dyDescent="0.2">
      <c r="A844" s="23" t="s">
        <v>5665</v>
      </c>
      <c r="B844" s="6" t="s">
        <v>5684</v>
      </c>
      <c r="C844" s="6" t="s">
        <v>5667</v>
      </c>
      <c r="D844" s="2">
        <v>148687</v>
      </c>
      <c r="E844" s="2">
        <v>148733</v>
      </c>
      <c r="F844" s="3" t="s">
        <v>1111</v>
      </c>
      <c r="G844" s="2">
        <v>8</v>
      </c>
      <c r="H844" s="2">
        <v>148739</v>
      </c>
      <c r="I844" s="3" t="s">
        <v>1123</v>
      </c>
      <c r="J844" s="15">
        <v>45021</v>
      </c>
      <c r="K844" s="24">
        <v>1124338636</v>
      </c>
      <c r="L844" s="15">
        <v>45027</v>
      </c>
      <c r="M844" s="15">
        <v>45046</v>
      </c>
      <c r="N844" s="15"/>
      <c r="O844" s="26" t="e">
        <f>VLOOKUP(D844,quash!A$2:$I$7791,9,FALSE)</f>
        <v>#N/A</v>
      </c>
      <c r="P844" s="7">
        <v>9000</v>
      </c>
      <c r="Q844" s="26">
        <v>135</v>
      </c>
      <c r="R844" s="19">
        <v>6.1075281616421777E-2</v>
      </c>
      <c r="S844" s="26">
        <v>16</v>
      </c>
      <c r="T844" s="7">
        <v>8000</v>
      </c>
      <c r="U844" s="2">
        <v>142</v>
      </c>
      <c r="V844" s="11">
        <v>2013.74</v>
      </c>
      <c r="W844" s="14" t="s">
        <v>5281</v>
      </c>
      <c r="X844" s="18">
        <v>1</v>
      </c>
      <c r="Y844" s="9">
        <v>8000</v>
      </c>
      <c r="Z844" s="19">
        <f t="shared" si="229"/>
        <v>0</v>
      </c>
      <c r="AA844" s="25">
        <v>2013.74</v>
      </c>
      <c r="AB844" s="30">
        <f t="shared" si="230"/>
        <v>287000</v>
      </c>
      <c r="AC844" s="30">
        <f t="shared" si="223"/>
        <v>2.7874564459930314E-2</v>
      </c>
      <c r="AD844" s="31">
        <f t="shared" si="224"/>
        <v>3.7630662020905925</v>
      </c>
      <c r="AE844" s="31">
        <f t="shared" si="225"/>
        <v>3.9581881533101044</v>
      </c>
      <c r="AG844" s="30">
        <f t="shared" si="231"/>
        <v>6126000</v>
      </c>
      <c r="AH844" s="30">
        <f t="shared" si="226"/>
        <v>1.3059092393078681E-3</v>
      </c>
      <c r="AI844" s="31">
        <f t="shared" si="227"/>
        <v>0.1762977473065622</v>
      </c>
      <c r="AJ844" s="31">
        <f t="shared" si="228"/>
        <v>0.18543911198171725</v>
      </c>
      <c r="AK844" s="30">
        <f>IF(W844="si",($S844*'COSTOS DE CREDITOS'!$C$27)/DATA!$G844,"")</f>
        <v>41.191772348591137</v>
      </c>
      <c r="AL844" s="90">
        <f>IF(W844="si",'COSTOS DE CREDITOS'!$C$35,"")</f>
        <v>20.421138461538462</v>
      </c>
      <c r="AM844" s="30">
        <f t="shared" si="232"/>
        <v>492.30769230769232</v>
      </c>
      <c r="AN844" s="30">
        <f t="shared" si="233"/>
        <v>0</v>
      </c>
      <c r="AO844" s="30">
        <f t="shared" si="234"/>
        <v>553.92060311782188</v>
      </c>
      <c r="AP844" s="30">
        <f t="shared" si="235"/>
        <v>1459.8193968821781</v>
      </c>
      <c r="AQ844" s="19">
        <f t="shared" si="236"/>
        <v>0.72492943323476622</v>
      </c>
    </row>
    <row r="845" spans="1:43" x14ac:dyDescent="0.2">
      <c r="A845" s="23" t="s">
        <v>5665</v>
      </c>
      <c r="B845" s="6" t="s">
        <v>5684</v>
      </c>
      <c r="C845" s="6" t="s">
        <v>5667</v>
      </c>
      <c r="D845" s="2">
        <v>148667</v>
      </c>
      <c r="E845" s="2">
        <v>148733</v>
      </c>
      <c r="F845" s="3" t="s">
        <v>1111</v>
      </c>
      <c r="G845" s="2">
        <v>8</v>
      </c>
      <c r="H845" s="2">
        <v>148740</v>
      </c>
      <c r="I845" s="3" t="s">
        <v>1124</v>
      </c>
      <c r="J845" s="15">
        <v>45021</v>
      </c>
      <c r="K845" s="24">
        <v>1124272033</v>
      </c>
      <c r="L845" s="15">
        <v>45027</v>
      </c>
      <c r="M845" s="15">
        <v>45046</v>
      </c>
      <c r="N845" s="15"/>
      <c r="O845" s="26" t="e">
        <f>VLOOKUP(D845,quash!A$2:$I$7791,9,FALSE)</f>
        <v>#N/A</v>
      </c>
      <c r="P845" s="7">
        <v>10000</v>
      </c>
      <c r="Q845" s="26">
        <v>147</v>
      </c>
      <c r="R845" s="19">
        <v>7.9000519063170294E-2</v>
      </c>
      <c r="S845" s="26">
        <v>16</v>
      </c>
      <c r="T845" s="7">
        <v>8000</v>
      </c>
      <c r="U845" s="2">
        <v>142</v>
      </c>
      <c r="V845" s="11">
        <v>2013.74</v>
      </c>
      <c r="W845" s="14" t="s">
        <v>5281</v>
      </c>
      <c r="X845" s="18">
        <v>1</v>
      </c>
      <c r="Y845" s="9">
        <v>8000</v>
      </c>
      <c r="Z845" s="19">
        <f t="shared" si="229"/>
        <v>0</v>
      </c>
      <c r="AA845" s="25">
        <v>2013.74</v>
      </c>
      <c r="AB845" s="30">
        <f t="shared" si="230"/>
        <v>287000</v>
      </c>
      <c r="AC845" s="30">
        <f t="shared" si="223"/>
        <v>2.7874564459930314E-2</v>
      </c>
      <c r="AD845" s="31">
        <f t="shared" si="224"/>
        <v>4.0975609756097562</v>
      </c>
      <c r="AE845" s="31">
        <f t="shared" si="225"/>
        <v>3.9581881533101044</v>
      </c>
      <c r="AG845" s="30">
        <f t="shared" si="231"/>
        <v>6126000</v>
      </c>
      <c r="AH845" s="30">
        <f t="shared" si="226"/>
        <v>1.3059092393078681E-3</v>
      </c>
      <c r="AI845" s="31">
        <f t="shared" si="227"/>
        <v>0.19196865817825662</v>
      </c>
      <c r="AJ845" s="31">
        <f t="shared" si="228"/>
        <v>0.18543911198171725</v>
      </c>
      <c r="AK845" s="30">
        <f>IF(W845="si",($S845*'COSTOS DE CREDITOS'!$C$27)/DATA!$G845,"")</f>
        <v>41.191772348591137</v>
      </c>
      <c r="AL845" s="90">
        <f>IF(W845="si",'COSTOS DE CREDITOS'!$C$35,"")</f>
        <v>20.421138461538462</v>
      </c>
      <c r="AM845" s="30">
        <f t="shared" si="232"/>
        <v>492.30769230769232</v>
      </c>
      <c r="AN845" s="30">
        <f t="shared" si="233"/>
        <v>0</v>
      </c>
      <c r="AO845" s="30">
        <f t="shared" si="234"/>
        <v>553.92060311782188</v>
      </c>
      <c r="AP845" s="30">
        <f t="shared" si="235"/>
        <v>1459.8193968821781</v>
      </c>
      <c r="AQ845" s="19">
        <f t="shared" si="236"/>
        <v>0.72492943323476622</v>
      </c>
    </row>
    <row r="846" spans="1:43" x14ac:dyDescent="0.2">
      <c r="A846" s="23" t="s">
        <v>5665</v>
      </c>
      <c r="B846" s="6" t="s">
        <v>5684</v>
      </c>
      <c r="C846" s="6" t="s">
        <v>5667</v>
      </c>
      <c r="D846" s="2">
        <v>148683</v>
      </c>
      <c r="E846" s="2">
        <v>148733</v>
      </c>
      <c r="F846" s="3" t="s">
        <v>1111</v>
      </c>
      <c r="G846" s="2">
        <v>8</v>
      </c>
      <c r="H846" s="2">
        <v>148741</v>
      </c>
      <c r="I846" s="3" t="s">
        <v>1125</v>
      </c>
      <c r="J846" s="15">
        <v>45021</v>
      </c>
      <c r="K846" s="24">
        <v>1124276194</v>
      </c>
      <c r="L846" s="15">
        <v>45027</v>
      </c>
      <c r="M846" s="15">
        <v>45046</v>
      </c>
      <c r="N846" s="15"/>
      <c r="O846" s="26" t="e">
        <f>VLOOKUP(D846,quash!A$2:$I$7791,9,FALSE)</f>
        <v>#N/A</v>
      </c>
      <c r="P846" s="7">
        <v>10000</v>
      </c>
      <c r="Q846" s="26">
        <v>147</v>
      </c>
      <c r="R846" s="19">
        <v>7.9000519063170294E-2</v>
      </c>
      <c r="S846" s="26">
        <v>16</v>
      </c>
      <c r="T846" s="7">
        <v>7000</v>
      </c>
      <c r="U846" s="2">
        <v>142</v>
      </c>
      <c r="V846" s="11">
        <v>1758.65</v>
      </c>
      <c r="W846" s="14" t="s">
        <v>5281</v>
      </c>
      <c r="X846" s="18">
        <v>1</v>
      </c>
      <c r="Y846" s="9">
        <v>7000</v>
      </c>
      <c r="Z846" s="19">
        <f t="shared" si="229"/>
        <v>0</v>
      </c>
      <c r="AA846" s="25">
        <v>1758.65</v>
      </c>
      <c r="AB846" s="30">
        <f t="shared" si="230"/>
        <v>287000</v>
      </c>
      <c r="AC846" s="30">
        <f t="shared" si="223"/>
        <v>2.4390243902439025E-2</v>
      </c>
      <c r="AD846" s="31">
        <f t="shared" si="224"/>
        <v>3.5853658536585367</v>
      </c>
      <c r="AE846" s="31">
        <f t="shared" si="225"/>
        <v>3.4634146341463414</v>
      </c>
      <c r="AG846" s="30">
        <f t="shared" si="231"/>
        <v>6126000</v>
      </c>
      <c r="AH846" s="30">
        <f t="shared" si="226"/>
        <v>1.1426705843943846E-3</v>
      </c>
      <c r="AI846" s="31">
        <f t="shared" si="227"/>
        <v>0.16797257590597453</v>
      </c>
      <c r="AJ846" s="31">
        <f t="shared" si="228"/>
        <v>0.16225922298400261</v>
      </c>
      <c r="AK846" s="30">
        <f>IF(W846="si",($S846*'COSTOS DE CREDITOS'!$C$27)/DATA!$G846,"")</f>
        <v>41.191772348591137</v>
      </c>
      <c r="AL846" s="90">
        <f>IF(W846="si",'COSTOS DE CREDITOS'!$C$35,"")</f>
        <v>20.421138461538462</v>
      </c>
      <c r="AM846" s="30">
        <f t="shared" si="232"/>
        <v>430.76923076923077</v>
      </c>
      <c r="AN846" s="30">
        <f t="shared" si="233"/>
        <v>0</v>
      </c>
      <c r="AO846" s="30">
        <f t="shared" si="234"/>
        <v>492.38214157936039</v>
      </c>
      <c r="AP846" s="30">
        <f t="shared" si="235"/>
        <v>1266.2678584206396</v>
      </c>
      <c r="AQ846" s="19">
        <f t="shared" si="236"/>
        <v>0.72002266421439143</v>
      </c>
    </row>
    <row r="847" spans="1:43" x14ac:dyDescent="0.2">
      <c r="A847" s="23" t="s">
        <v>5665</v>
      </c>
      <c r="B847" s="6" t="s">
        <v>5676</v>
      </c>
      <c r="C847" s="6" t="s">
        <v>5670</v>
      </c>
      <c r="D847" s="2">
        <v>148005</v>
      </c>
      <c r="E847" s="2">
        <v>148808</v>
      </c>
      <c r="F847" s="3" t="s">
        <v>1126</v>
      </c>
      <c r="G847" s="2">
        <v>6</v>
      </c>
      <c r="H847" s="2">
        <v>148820</v>
      </c>
      <c r="I847" s="3" t="s">
        <v>1127</v>
      </c>
      <c r="J847" s="15">
        <v>45015</v>
      </c>
      <c r="K847" s="24">
        <v>1120648232</v>
      </c>
      <c r="L847" s="15">
        <v>45027</v>
      </c>
      <c r="M847" s="15">
        <v>45046</v>
      </c>
      <c r="N847" s="15"/>
      <c r="O847" s="26" t="e">
        <f>VLOOKUP(D847,quash!A$2:$I$7791,9,FALSE)</f>
        <v>#N/A</v>
      </c>
      <c r="P847" s="7">
        <v>10000</v>
      </c>
      <c r="Q847" s="26">
        <v>147</v>
      </c>
      <c r="R847" s="19">
        <v>7.9000519063170294E-2</v>
      </c>
      <c r="S847" s="26">
        <v>16</v>
      </c>
      <c r="T847" s="7">
        <v>6000</v>
      </c>
      <c r="U847" s="2">
        <v>142</v>
      </c>
      <c r="V847" s="11">
        <v>1503.37</v>
      </c>
      <c r="W847" s="14" t="s">
        <v>5281</v>
      </c>
      <c r="X847" s="18">
        <v>1</v>
      </c>
      <c r="Y847" s="9">
        <v>6000</v>
      </c>
      <c r="Z847" s="19">
        <f t="shared" si="229"/>
        <v>0</v>
      </c>
      <c r="AA847" s="25">
        <v>1503.37</v>
      </c>
      <c r="AB847" s="30">
        <f t="shared" si="230"/>
        <v>287000</v>
      </c>
      <c r="AC847" s="30">
        <f t="shared" si="223"/>
        <v>2.0905923344947737E-2</v>
      </c>
      <c r="AD847" s="31">
        <f t="shared" si="224"/>
        <v>3.0731707317073171</v>
      </c>
      <c r="AE847" s="31">
        <f t="shared" si="225"/>
        <v>2.9686411149825784</v>
      </c>
      <c r="AG847" s="30">
        <f t="shared" si="231"/>
        <v>6126000</v>
      </c>
      <c r="AH847" s="30">
        <f t="shared" si="226"/>
        <v>9.7943192948090111E-4</v>
      </c>
      <c r="AI847" s="31">
        <f t="shared" si="227"/>
        <v>0.14397649363369247</v>
      </c>
      <c r="AJ847" s="31">
        <f t="shared" si="228"/>
        <v>0.13907933398628797</v>
      </c>
      <c r="AK847" s="30">
        <f>IF(W847="si",($S847*'COSTOS DE CREDITOS'!$C$27)/DATA!$G847,"")</f>
        <v>54.922363131454851</v>
      </c>
      <c r="AL847" s="90">
        <f>IF(W847="si",'COSTOS DE CREDITOS'!$C$35,"")</f>
        <v>20.421138461538462</v>
      </c>
      <c r="AM847" s="30">
        <f t="shared" si="232"/>
        <v>369.23076923076923</v>
      </c>
      <c r="AN847" s="30">
        <f t="shared" si="233"/>
        <v>0</v>
      </c>
      <c r="AO847" s="30">
        <f t="shared" si="234"/>
        <v>444.5742708237625</v>
      </c>
      <c r="AP847" s="30">
        <f t="shared" si="235"/>
        <v>1058.7957291762373</v>
      </c>
      <c r="AQ847" s="19">
        <f t="shared" si="236"/>
        <v>0.70428153360532497</v>
      </c>
    </row>
    <row r="848" spans="1:43" x14ac:dyDescent="0.2">
      <c r="A848" s="23" t="s">
        <v>5665</v>
      </c>
      <c r="B848" s="6" t="s">
        <v>5676</v>
      </c>
      <c r="C848" s="6" t="s">
        <v>5670</v>
      </c>
      <c r="D848" s="2">
        <v>148436</v>
      </c>
      <c r="E848" s="2">
        <v>148808</v>
      </c>
      <c r="F848" s="3" t="s">
        <v>1126</v>
      </c>
      <c r="G848" s="2">
        <v>6</v>
      </c>
      <c r="H848" s="2">
        <v>148821</v>
      </c>
      <c r="I848" s="3" t="s">
        <v>1128</v>
      </c>
      <c r="J848" s="15">
        <v>45019</v>
      </c>
      <c r="K848" s="24">
        <v>1122945479</v>
      </c>
      <c r="L848" s="15">
        <v>45027</v>
      </c>
      <c r="M848" s="15">
        <v>45046</v>
      </c>
      <c r="N848" s="15"/>
      <c r="O848" s="26" t="e">
        <f>VLOOKUP(D848,quash!A$2:$I$7791,9,FALSE)</f>
        <v>#N/A</v>
      </c>
      <c r="P848" s="7">
        <v>10000</v>
      </c>
      <c r="Q848" s="26">
        <v>127</v>
      </c>
      <c r="R848" s="19">
        <v>5.24391097594855E-2</v>
      </c>
      <c r="S848" s="26">
        <v>16</v>
      </c>
      <c r="T848" s="7">
        <v>6000</v>
      </c>
      <c r="U848" s="2">
        <v>142</v>
      </c>
      <c r="V848" s="11">
        <v>1503.37</v>
      </c>
      <c r="W848" s="14" t="s">
        <v>5281</v>
      </c>
      <c r="X848" s="18">
        <v>1</v>
      </c>
      <c r="Y848" s="9">
        <v>6000</v>
      </c>
      <c r="Z848" s="19">
        <f t="shared" si="229"/>
        <v>0</v>
      </c>
      <c r="AA848" s="25">
        <v>1503.37</v>
      </c>
      <c r="AB848" s="30">
        <f t="shared" si="230"/>
        <v>287000</v>
      </c>
      <c r="AC848" s="30">
        <f t="shared" ref="AC848:AC879" si="237">$T848/AB848</f>
        <v>2.0905923344947737E-2</v>
      </c>
      <c r="AD848" s="31">
        <f t="shared" ref="AD848:AD879" si="238">AC848*$Q848</f>
        <v>2.6550522648083628</v>
      </c>
      <c r="AE848" s="31">
        <f t="shared" ref="AE848:AE879" si="239">AC848*$U848</f>
        <v>2.9686411149825784</v>
      </c>
      <c r="AG848" s="30">
        <f t="shared" si="231"/>
        <v>6126000</v>
      </c>
      <c r="AH848" s="30">
        <f t="shared" si="226"/>
        <v>9.7943192948090111E-4</v>
      </c>
      <c r="AI848" s="31">
        <f t="shared" si="227"/>
        <v>0.12438785504407444</v>
      </c>
      <c r="AJ848" s="31">
        <f t="shared" si="228"/>
        <v>0.13907933398628797</v>
      </c>
      <c r="AK848" s="30">
        <f>IF(W848="si",($S848*'COSTOS DE CREDITOS'!$C$27)/DATA!$G848,"")</f>
        <v>54.922363131454851</v>
      </c>
      <c r="AL848" s="90">
        <f>IF(W848="si",'COSTOS DE CREDITOS'!$C$35,"")</f>
        <v>20.421138461538462</v>
      </c>
      <c r="AM848" s="30">
        <f t="shared" si="232"/>
        <v>369.23076923076923</v>
      </c>
      <c r="AN848" s="30">
        <f t="shared" si="233"/>
        <v>0</v>
      </c>
      <c r="AO848" s="30">
        <f t="shared" si="234"/>
        <v>444.5742708237625</v>
      </c>
      <c r="AP848" s="30">
        <f t="shared" si="235"/>
        <v>1058.7957291762373</v>
      </c>
      <c r="AQ848" s="19">
        <f t="shared" si="236"/>
        <v>0.70428153360532497</v>
      </c>
    </row>
    <row r="849" spans="1:43" x14ac:dyDescent="0.2">
      <c r="A849" s="23" t="s">
        <v>5665</v>
      </c>
      <c r="B849" s="6" t="s">
        <v>5676</v>
      </c>
      <c r="C849" s="6" t="s">
        <v>5670</v>
      </c>
      <c r="D849" s="4">
        <v>148260</v>
      </c>
      <c r="E849" s="4">
        <v>148896</v>
      </c>
      <c r="F849" s="5" t="s">
        <v>1129</v>
      </c>
      <c r="G849" s="2">
        <v>7</v>
      </c>
      <c r="H849" s="4">
        <v>148897</v>
      </c>
      <c r="I849" s="5" t="s">
        <v>1130</v>
      </c>
      <c r="J849" s="15">
        <v>45016</v>
      </c>
      <c r="K849" s="24">
        <v>1121389846</v>
      </c>
      <c r="L849" s="15">
        <v>45028</v>
      </c>
      <c r="M849" s="15">
        <v>45046</v>
      </c>
      <c r="N849" s="15"/>
      <c r="O849" s="26" t="e">
        <f>VLOOKUP(D849,quash!A$2:$I$7791,9,FALSE)</f>
        <v>#N/A</v>
      </c>
      <c r="P849" s="7">
        <v>9000</v>
      </c>
      <c r="Q849" s="26">
        <v>147</v>
      </c>
      <c r="R849" s="19">
        <v>7.9000519063170294E-2</v>
      </c>
      <c r="S849" s="26">
        <v>16</v>
      </c>
      <c r="T849" s="8">
        <v>6000</v>
      </c>
      <c r="U849" s="4">
        <v>142</v>
      </c>
      <c r="V849" s="10">
        <v>1503.37</v>
      </c>
      <c r="W849" s="14" t="s">
        <v>5281</v>
      </c>
      <c r="X849" s="18">
        <v>1</v>
      </c>
      <c r="Y849" s="9">
        <v>6000</v>
      </c>
      <c r="Z849" s="19">
        <f t="shared" si="229"/>
        <v>0</v>
      </c>
      <c r="AA849" s="25">
        <v>1503.37</v>
      </c>
      <c r="AB849" s="30">
        <f t="shared" si="230"/>
        <v>287000</v>
      </c>
      <c r="AC849" s="30">
        <f t="shared" si="237"/>
        <v>2.0905923344947737E-2</v>
      </c>
      <c r="AD849" s="31">
        <f t="shared" si="238"/>
        <v>3.0731707317073171</v>
      </c>
      <c r="AE849" s="31">
        <f t="shared" si="239"/>
        <v>2.9686411149825784</v>
      </c>
      <c r="AG849" s="30">
        <f t="shared" si="231"/>
        <v>6126000</v>
      </c>
      <c r="AH849" s="30">
        <f t="shared" si="226"/>
        <v>9.7943192948090111E-4</v>
      </c>
      <c r="AI849" s="31">
        <f t="shared" si="227"/>
        <v>0.14397649363369247</v>
      </c>
      <c r="AJ849" s="31">
        <f t="shared" si="228"/>
        <v>0.13907933398628797</v>
      </c>
      <c r="AK849" s="30">
        <f>IF(W849="si",($S849*'COSTOS DE CREDITOS'!$C$27)/DATA!$G849,"")</f>
        <v>47.07631125553273</v>
      </c>
      <c r="AL849" s="90">
        <f>IF(W849="si",'COSTOS DE CREDITOS'!$C$35,"")</f>
        <v>20.421138461538462</v>
      </c>
      <c r="AM849" s="30">
        <f t="shared" si="232"/>
        <v>369.23076923076923</v>
      </c>
      <c r="AN849" s="30">
        <f t="shared" si="233"/>
        <v>0</v>
      </c>
      <c r="AO849" s="30">
        <f t="shared" si="234"/>
        <v>436.72821894784045</v>
      </c>
      <c r="AP849" s="30">
        <f t="shared" si="235"/>
        <v>1066.6417810521593</v>
      </c>
      <c r="AQ849" s="19">
        <f t="shared" si="236"/>
        <v>0.70950050955663568</v>
      </c>
    </row>
    <row r="850" spans="1:43" x14ac:dyDescent="0.2">
      <c r="A850" s="23" t="s">
        <v>5665</v>
      </c>
      <c r="B850" s="6" t="s">
        <v>5675</v>
      </c>
      <c r="C850" s="6" t="s">
        <v>5667</v>
      </c>
      <c r="D850" s="2">
        <v>148629</v>
      </c>
      <c r="E850" s="2">
        <v>148715</v>
      </c>
      <c r="F850" s="3" t="s">
        <v>1131</v>
      </c>
      <c r="G850" s="2">
        <v>8</v>
      </c>
      <c r="H850" s="2">
        <v>148784</v>
      </c>
      <c r="I850" s="3" t="s">
        <v>1132</v>
      </c>
      <c r="J850" s="15" t="s">
        <v>5688</v>
      </c>
      <c r="K850" s="24" t="s">
        <v>5688</v>
      </c>
      <c r="L850" s="15">
        <v>45027</v>
      </c>
      <c r="M850" s="15">
        <v>45046</v>
      </c>
      <c r="N850" s="15"/>
      <c r="O850" s="26" t="e">
        <f>VLOOKUP(D850,quash!A$2:$I$7791,9,FALSE)</f>
        <v>#N/A</v>
      </c>
      <c r="P850" s="7">
        <v>9000</v>
      </c>
      <c r="Q850" s="26">
        <v>136</v>
      </c>
      <c r="R850" s="19">
        <v>8.1420437307219373E-2</v>
      </c>
      <c r="S850" s="93">
        <v>26</v>
      </c>
      <c r="T850" s="7">
        <v>8000</v>
      </c>
      <c r="U850" s="2">
        <v>142</v>
      </c>
      <c r="V850" s="11">
        <v>2013.74</v>
      </c>
      <c r="W850" s="14" t="s">
        <v>5281</v>
      </c>
      <c r="X850" s="18">
        <v>0.77768346279925615</v>
      </c>
      <c r="Y850" s="9">
        <v>6221.4677023940494</v>
      </c>
      <c r="Z850" s="19">
        <f t="shared" si="229"/>
        <v>-0.22231653720074385</v>
      </c>
      <c r="AA850" s="25">
        <v>1566.0522963773742</v>
      </c>
      <c r="AB850" s="30">
        <f t="shared" si="230"/>
        <v>287000</v>
      </c>
      <c r="AC850" s="30">
        <f t="shared" si="237"/>
        <v>2.7874564459930314E-2</v>
      </c>
      <c r="AD850" s="31">
        <f t="shared" si="238"/>
        <v>3.7909407665505226</v>
      </c>
      <c r="AE850" s="31">
        <f t="shared" si="239"/>
        <v>3.9581881533101044</v>
      </c>
      <c r="AG850" s="30">
        <f t="shared" si="231"/>
        <v>6126000</v>
      </c>
      <c r="AH850" s="30">
        <f t="shared" si="226"/>
        <v>1.3059092393078681E-3</v>
      </c>
      <c r="AI850" s="31">
        <f t="shared" si="227"/>
        <v>0.17760365654587007</v>
      </c>
      <c r="AJ850" s="31">
        <f t="shared" si="228"/>
        <v>0.18543911198171725</v>
      </c>
      <c r="AK850" s="30">
        <f>IF(W850="si",($S850*'COSTOS DE CREDITOS'!$C$27)/DATA!$G850,"")</f>
        <v>66.936630066460594</v>
      </c>
      <c r="AL850" s="90">
        <f>IF(W850="si",'COSTOS DE CREDITOS'!$C$35,"")</f>
        <v>20.421138461538462</v>
      </c>
      <c r="AM850" s="30">
        <f t="shared" si="232"/>
        <v>800</v>
      </c>
      <c r="AN850" s="30">
        <f t="shared" si="233"/>
        <v>1778.5322976059506</v>
      </c>
      <c r="AO850" s="30">
        <f t="shared" si="234"/>
        <v>2665.8900661339494</v>
      </c>
      <c r="AP850" s="30">
        <f t="shared" si="235"/>
        <v>-1099.8377697565752</v>
      </c>
      <c r="AQ850" s="19">
        <f t="shared" si="236"/>
        <v>-0.70229951598726525</v>
      </c>
    </row>
    <row r="851" spans="1:43" x14ac:dyDescent="0.2">
      <c r="A851" s="23" t="s">
        <v>5665</v>
      </c>
      <c r="B851" s="6" t="s">
        <v>5677</v>
      </c>
      <c r="C851" s="6" t="s">
        <v>5667</v>
      </c>
      <c r="D851" s="2">
        <v>148350</v>
      </c>
      <c r="E851" s="2">
        <v>148725</v>
      </c>
      <c r="F851" s="3" t="s">
        <v>1133</v>
      </c>
      <c r="G851" s="2">
        <v>7</v>
      </c>
      <c r="H851" s="2">
        <v>148732</v>
      </c>
      <c r="I851" s="3" t="s">
        <v>1134</v>
      </c>
      <c r="J851" s="15">
        <v>45017</v>
      </c>
      <c r="K851" s="24">
        <v>1121870310</v>
      </c>
      <c r="L851" s="15">
        <v>45026</v>
      </c>
      <c r="M851" s="15">
        <v>45046</v>
      </c>
      <c r="N851" s="15"/>
      <c r="O851" s="26" t="e">
        <f>VLOOKUP(D851,quash!A$2:$I$7791,9,FALSE)</f>
        <v>#N/A</v>
      </c>
      <c r="P851" s="7">
        <v>10000</v>
      </c>
      <c r="Q851" s="26">
        <v>110</v>
      </c>
      <c r="R851" s="19">
        <v>3.3741050530766099E-2</v>
      </c>
      <c r="S851" s="26">
        <v>16</v>
      </c>
      <c r="T851" s="7">
        <v>8000</v>
      </c>
      <c r="U851" s="2">
        <v>142</v>
      </c>
      <c r="V851" s="11">
        <v>2013.74</v>
      </c>
      <c r="W851" s="14" t="s">
        <v>5281</v>
      </c>
      <c r="X851" s="18">
        <v>1</v>
      </c>
      <c r="Y851" s="9">
        <v>8000</v>
      </c>
      <c r="Z851" s="19">
        <f t="shared" si="229"/>
        <v>0</v>
      </c>
      <c r="AA851" s="25">
        <v>2013.74</v>
      </c>
      <c r="AB851" s="30">
        <f t="shared" si="230"/>
        <v>287000</v>
      </c>
      <c r="AC851" s="30">
        <f t="shared" si="237"/>
        <v>2.7874564459930314E-2</v>
      </c>
      <c r="AD851" s="31">
        <f t="shared" si="238"/>
        <v>3.0662020905923346</v>
      </c>
      <c r="AE851" s="31">
        <f t="shared" si="239"/>
        <v>3.9581881533101044</v>
      </c>
      <c r="AG851" s="30">
        <f t="shared" si="231"/>
        <v>6126000</v>
      </c>
      <c r="AH851" s="30">
        <f t="shared" si="226"/>
        <v>1.3059092393078681E-3</v>
      </c>
      <c r="AI851" s="31">
        <f t="shared" si="227"/>
        <v>0.14365001632386548</v>
      </c>
      <c r="AJ851" s="31">
        <f t="shared" si="228"/>
        <v>0.18543911198171725</v>
      </c>
      <c r="AK851" s="30">
        <f>IF(W851="si",($S851*'COSTOS DE CREDITOS'!$C$27)/DATA!$G851,"")</f>
        <v>47.07631125553273</v>
      </c>
      <c r="AL851" s="90">
        <f>IF(W851="si",'COSTOS DE CREDITOS'!$C$35,"")</f>
        <v>20.421138461538462</v>
      </c>
      <c r="AM851" s="30">
        <f t="shared" si="232"/>
        <v>492.30769230769232</v>
      </c>
      <c r="AN851" s="30">
        <f t="shared" si="233"/>
        <v>0</v>
      </c>
      <c r="AO851" s="30">
        <f t="shared" si="234"/>
        <v>559.80514202476354</v>
      </c>
      <c r="AP851" s="30">
        <f t="shared" si="235"/>
        <v>1453.9348579752364</v>
      </c>
      <c r="AQ851" s="19">
        <f t="shared" si="236"/>
        <v>0.72200723925394361</v>
      </c>
    </row>
    <row r="852" spans="1:43" x14ac:dyDescent="0.2">
      <c r="A852" s="23" t="s">
        <v>5665</v>
      </c>
      <c r="B852" s="6" t="s">
        <v>5674</v>
      </c>
      <c r="C852" s="6" t="s">
        <v>5670</v>
      </c>
      <c r="D852" s="2">
        <v>148431</v>
      </c>
      <c r="E852" s="2">
        <v>148749</v>
      </c>
      <c r="F852" s="3" t="s">
        <v>1135</v>
      </c>
      <c r="G852" s="2">
        <v>7</v>
      </c>
      <c r="H852" s="2">
        <v>148755</v>
      </c>
      <c r="I852" s="3" t="s">
        <v>1136</v>
      </c>
      <c r="J852" s="15">
        <v>45019</v>
      </c>
      <c r="K852" s="24">
        <v>1122916118</v>
      </c>
      <c r="L852" s="15">
        <v>45027</v>
      </c>
      <c r="M852" s="15">
        <v>45046</v>
      </c>
      <c r="N852" s="15"/>
      <c r="O852" s="26" t="e">
        <f>VLOOKUP(D852,quash!A$2:$I$7791,9,FALSE)</f>
        <v>#N/A</v>
      </c>
      <c r="P852" s="7">
        <v>5000</v>
      </c>
      <c r="Q852" s="26">
        <v>147</v>
      </c>
      <c r="R852" s="19">
        <v>0.11226939921536</v>
      </c>
      <c r="S852" s="26">
        <v>16</v>
      </c>
      <c r="T852" s="7">
        <v>5000</v>
      </c>
      <c r="U852" s="2">
        <v>147</v>
      </c>
      <c r="V852" s="11">
        <v>1303.3399999999999</v>
      </c>
      <c r="W852" s="14" t="s">
        <v>5281</v>
      </c>
      <c r="X852" s="18">
        <v>1</v>
      </c>
      <c r="Y852" s="9">
        <v>5000</v>
      </c>
      <c r="Z852" s="19">
        <f t="shared" si="229"/>
        <v>0</v>
      </c>
      <c r="AA852" s="25">
        <v>1303.3399999999999</v>
      </c>
      <c r="AB852" s="30">
        <f t="shared" si="230"/>
        <v>287000</v>
      </c>
      <c r="AC852" s="30">
        <f t="shared" si="237"/>
        <v>1.7421602787456445E-2</v>
      </c>
      <c r="AD852" s="31">
        <f t="shared" si="238"/>
        <v>2.5609756097560976</v>
      </c>
      <c r="AE852" s="31">
        <f t="shared" si="239"/>
        <v>2.5609756097560976</v>
      </c>
      <c r="AG852" s="30">
        <f t="shared" si="231"/>
        <v>6126000</v>
      </c>
      <c r="AH852" s="30">
        <f t="shared" si="226"/>
        <v>8.1619327456741752E-4</v>
      </c>
      <c r="AI852" s="31">
        <f t="shared" si="227"/>
        <v>0.11998041136141037</v>
      </c>
      <c r="AJ852" s="31">
        <f t="shared" si="228"/>
        <v>0.11998041136141037</v>
      </c>
      <c r="AK852" s="30">
        <f>IF(W852="si",($S852*'COSTOS DE CREDITOS'!$C$27)/DATA!$G852,"")</f>
        <v>47.07631125553273</v>
      </c>
      <c r="AL852" s="90">
        <f>IF(W852="si",'COSTOS DE CREDITOS'!$C$35,"")</f>
        <v>20.421138461538462</v>
      </c>
      <c r="AM852" s="30">
        <f t="shared" si="232"/>
        <v>307.69230769230774</v>
      </c>
      <c r="AN852" s="30">
        <f t="shared" si="233"/>
        <v>0</v>
      </c>
      <c r="AO852" s="30">
        <f t="shared" si="234"/>
        <v>375.1897574093789</v>
      </c>
      <c r="AP852" s="30">
        <f t="shared" si="235"/>
        <v>928.15024259062102</v>
      </c>
      <c r="AQ852" s="19">
        <f t="shared" si="236"/>
        <v>0.71213209338363059</v>
      </c>
    </row>
    <row r="853" spans="1:43" x14ac:dyDescent="0.2">
      <c r="A853" s="23" t="s">
        <v>5665</v>
      </c>
      <c r="B853" s="6" t="s">
        <v>5674</v>
      </c>
      <c r="C853" s="6" t="s">
        <v>5670</v>
      </c>
      <c r="D853" s="2">
        <v>148430</v>
      </c>
      <c r="E853" s="2">
        <v>148749</v>
      </c>
      <c r="F853" s="3" t="s">
        <v>1135</v>
      </c>
      <c r="G853" s="2">
        <v>7</v>
      </c>
      <c r="H853" s="2">
        <v>148756</v>
      </c>
      <c r="I853" s="3" t="s">
        <v>1137</v>
      </c>
      <c r="J853" s="15">
        <v>45019</v>
      </c>
      <c r="K853" s="24">
        <v>1122916577</v>
      </c>
      <c r="L853" s="15">
        <v>45027</v>
      </c>
      <c r="M853" s="15">
        <v>45046</v>
      </c>
      <c r="N853" s="15"/>
      <c r="O853" s="26" t="e">
        <f>VLOOKUP(D853,quash!A$2:$I$7791,9,FALSE)</f>
        <v>#N/A</v>
      </c>
      <c r="P853" s="7">
        <v>13000</v>
      </c>
      <c r="Q853" s="26">
        <v>129</v>
      </c>
      <c r="R853" s="19">
        <v>5.5171297012124164E-2</v>
      </c>
      <c r="S853" s="26">
        <v>16</v>
      </c>
      <c r="T853" s="7">
        <v>5000</v>
      </c>
      <c r="U853" s="2">
        <v>147</v>
      </c>
      <c r="V853" s="11">
        <v>1303.3399999999999</v>
      </c>
      <c r="W853" s="14" t="s">
        <v>5281</v>
      </c>
      <c r="X853" s="18">
        <v>1</v>
      </c>
      <c r="Y853" s="9">
        <v>5000</v>
      </c>
      <c r="Z853" s="19">
        <f t="shared" si="229"/>
        <v>0</v>
      </c>
      <c r="AA853" s="25">
        <v>1303.3399999999999</v>
      </c>
      <c r="AB853" s="30">
        <f t="shared" si="230"/>
        <v>287000</v>
      </c>
      <c r="AC853" s="30">
        <f t="shared" si="237"/>
        <v>1.7421602787456445E-2</v>
      </c>
      <c r="AD853" s="31">
        <f t="shared" si="238"/>
        <v>2.2473867595818815</v>
      </c>
      <c r="AE853" s="31">
        <f t="shared" si="239"/>
        <v>2.5609756097560976</v>
      </c>
      <c r="AG853" s="30">
        <f t="shared" si="231"/>
        <v>6126000</v>
      </c>
      <c r="AH853" s="30">
        <f t="shared" si="226"/>
        <v>8.1619327456741752E-4</v>
      </c>
      <c r="AI853" s="31">
        <f t="shared" si="227"/>
        <v>0.10528893241919686</v>
      </c>
      <c r="AJ853" s="31">
        <f t="shared" si="228"/>
        <v>0.11998041136141037</v>
      </c>
      <c r="AK853" s="30">
        <f>IF(W853="si",($S853*'COSTOS DE CREDITOS'!$C$27)/DATA!$G853,"")</f>
        <v>47.07631125553273</v>
      </c>
      <c r="AL853" s="90">
        <f>IF(W853="si",'COSTOS DE CREDITOS'!$C$35,"")</f>
        <v>20.421138461538462</v>
      </c>
      <c r="AM853" s="30">
        <f t="shared" si="232"/>
        <v>307.69230769230774</v>
      </c>
      <c r="AN853" s="30">
        <f t="shared" si="233"/>
        <v>0</v>
      </c>
      <c r="AO853" s="30">
        <f t="shared" si="234"/>
        <v>375.1897574093789</v>
      </c>
      <c r="AP853" s="30">
        <f t="shared" si="235"/>
        <v>928.15024259062102</v>
      </c>
      <c r="AQ853" s="19">
        <f t="shared" si="236"/>
        <v>0.71213209338363059</v>
      </c>
    </row>
    <row r="854" spans="1:43" x14ac:dyDescent="0.2">
      <c r="A854" s="23" t="s">
        <v>5665</v>
      </c>
      <c r="B854" s="6" t="s">
        <v>5674</v>
      </c>
      <c r="C854" s="6" t="s">
        <v>5670</v>
      </c>
      <c r="D854" s="2">
        <v>148426</v>
      </c>
      <c r="E854" s="2">
        <v>148749</v>
      </c>
      <c r="F854" s="3" t="s">
        <v>1135</v>
      </c>
      <c r="G854" s="2">
        <v>7</v>
      </c>
      <c r="H854" s="2">
        <v>148757</v>
      </c>
      <c r="I854" s="3" t="s">
        <v>1138</v>
      </c>
      <c r="J854" s="15">
        <v>45019</v>
      </c>
      <c r="K854" s="24">
        <v>1122915342</v>
      </c>
      <c r="L854" s="15">
        <v>45027</v>
      </c>
      <c r="M854" s="15">
        <v>45046</v>
      </c>
      <c r="N854" s="15"/>
      <c r="O854" s="26" t="e">
        <f>VLOOKUP(D854,quash!A$2:$I$7791,9,FALSE)</f>
        <v>#N/A</v>
      </c>
      <c r="P854" s="7">
        <v>13000</v>
      </c>
      <c r="Q854" s="26">
        <v>129</v>
      </c>
      <c r="R854" s="19">
        <v>5.5171297012124164E-2</v>
      </c>
      <c r="S854" s="26">
        <v>16</v>
      </c>
      <c r="T854" s="7">
        <v>5000</v>
      </c>
      <c r="U854" s="2">
        <v>147</v>
      </c>
      <c r="V854" s="11">
        <v>1303.3399999999999</v>
      </c>
      <c r="W854" s="14" t="s">
        <v>5281</v>
      </c>
      <c r="X854" s="18">
        <v>1</v>
      </c>
      <c r="Y854" s="9">
        <v>5000</v>
      </c>
      <c r="Z854" s="19">
        <f t="shared" si="229"/>
        <v>0</v>
      </c>
      <c r="AA854" s="25">
        <v>1303.3399999999999</v>
      </c>
      <c r="AB854" s="30">
        <f t="shared" si="230"/>
        <v>287000</v>
      </c>
      <c r="AC854" s="30">
        <f t="shared" si="237"/>
        <v>1.7421602787456445E-2</v>
      </c>
      <c r="AD854" s="31">
        <f t="shared" si="238"/>
        <v>2.2473867595818815</v>
      </c>
      <c r="AE854" s="31">
        <f t="shared" si="239"/>
        <v>2.5609756097560976</v>
      </c>
      <c r="AG854" s="30">
        <f t="shared" si="231"/>
        <v>6126000</v>
      </c>
      <c r="AH854" s="30">
        <f t="shared" si="226"/>
        <v>8.1619327456741752E-4</v>
      </c>
      <c r="AI854" s="31">
        <f t="shared" si="227"/>
        <v>0.10528893241919686</v>
      </c>
      <c r="AJ854" s="31">
        <f t="shared" si="228"/>
        <v>0.11998041136141037</v>
      </c>
      <c r="AK854" s="30">
        <f>IF(W854="si",($S854*'COSTOS DE CREDITOS'!$C$27)/DATA!$G854,"")</f>
        <v>47.07631125553273</v>
      </c>
      <c r="AL854" s="90">
        <f>IF(W854="si",'COSTOS DE CREDITOS'!$C$35,"")</f>
        <v>20.421138461538462</v>
      </c>
      <c r="AM854" s="30">
        <f t="shared" si="232"/>
        <v>307.69230769230774</v>
      </c>
      <c r="AN854" s="30">
        <f t="shared" si="233"/>
        <v>0</v>
      </c>
      <c r="AO854" s="30">
        <f t="shared" si="234"/>
        <v>375.1897574093789</v>
      </c>
      <c r="AP854" s="30">
        <f t="shared" si="235"/>
        <v>928.15024259062102</v>
      </c>
      <c r="AQ854" s="19">
        <f t="shared" si="236"/>
        <v>0.71213209338363059</v>
      </c>
    </row>
    <row r="855" spans="1:43" x14ac:dyDescent="0.2">
      <c r="A855" s="23" t="s">
        <v>5665</v>
      </c>
      <c r="B855" s="6" t="s">
        <v>5669</v>
      </c>
      <c r="C855" s="6" t="s">
        <v>5670</v>
      </c>
      <c r="D855" s="2">
        <v>148696</v>
      </c>
      <c r="E855" s="2">
        <v>148759</v>
      </c>
      <c r="F855" s="3" t="s">
        <v>1139</v>
      </c>
      <c r="G855" s="2">
        <v>7</v>
      </c>
      <c r="H855" s="2">
        <v>148766</v>
      </c>
      <c r="I855" s="3" t="s">
        <v>1140</v>
      </c>
      <c r="J855" s="15">
        <v>45022</v>
      </c>
      <c r="K855" s="24">
        <v>1124540687</v>
      </c>
      <c r="L855" s="15">
        <v>45027</v>
      </c>
      <c r="M855" s="15">
        <v>45046</v>
      </c>
      <c r="N855" s="15"/>
      <c r="O855" s="26" t="e">
        <f>VLOOKUP(D855,quash!A$2:$I$7791,9,FALSE)</f>
        <v>#N/A</v>
      </c>
      <c r="P855" s="7">
        <v>14000</v>
      </c>
      <c r="Q855" s="26">
        <v>117</v>
      </c>
      <c r="R855" s="19">
        <v>3.7338901947233501E-2</v>
      </c>
      <c r="S855" s="26">
        <v>16</v>
      </c>
      <c r="T855" s="7">
        <v>5000</v>
      </c>
      <c r="U855" s="2">
        <v>147</v>
      </c>
      <c r="V855" s="11">
        <v>1303.3399999999999</v>
      </c>
      <c r="W855" s="14" t="s">
        <v>5281</v>
      </c>
      <c r="X855" s="18">
        <v>1</v>
      </c>
      <c r="Y855" s="9">
        <v>5000</v>
      </c>
      <c r="Z855" s="19">
        <f t="shared" si="229"/>
        <v>0</v>
      </c>
      <c r="AA855" s="25">
        <v>1303.3399999999999</v>
      </c>
      <c r="AB855" s="30">
        <f t="shared" si="230"/>
        <v>287000</v>
      </c>
      <c r="AC855" s="30">
        <f t="shared" si="237"/>
        <v>1.7421602787456445E-2</v>
      </c>
      <c r="AD855" s="31">
        <f t="shared" si="238"/>
        <v>2.0383275261324041</v>
      </c>
      <c r="AE855" s="31">
        <f t="shared" si="239"/>
        <v>2.5609756097560976</v>
      </c>
      <c r="AG855" s="30">
        <f t="shared" si="231"/>
        <v>6126000</v>
      </c>
      <c r="AH855" s="30">
        <f t="shared" si="226"/>
        <v>8.1619327456741752E-4</v>
      </c>
      <c r="AI855" s="31">
        <f t="shared" si="227"/>
        <v>9.5494613124387853E-2</v>
      </c>
      <c r="AJ855" s="31">
        <f t="shared" si="228"/>
        <v>0.11998041136141037</v>
      </c>
      <c r="AK855" s="30">
        <f>IF(W855="si",($S855*'COSTOS DE CREDITOS'!$C$27)/DATA!$G855,"")</f>
        <v>47.07631125553273</v>
      </c>
      <c r="AL855" s="90">
        <f>IF(W855="si",'COSTOS DE CREDITOS'!$C$35,"")</f>
        <v>20.421138461538462</v>
      </c>
      <c r="AM855" s="30">
        <f t="shared" si="232"/>
        <v>307.69230769230774</v>
      </c>
      <c r="AN855" s="30">
        <f t="shared" si="233"/>
        <v>0</v>
      </c>
      <c r="AO855" s="30">
        <f t="shared" si="234"/>
        <v>375.1897574093789</v>
      </c>
      <c r="AP855" s="30">
        <f t="shared" si="235"/>
        <v>928.15024259062102</v>
      </c>
      <c r="AQ855" s="19">
        <f t="shared" si="236"/>
        <v>0.71213209338363059</v>
      </c>
    </row>
    <row r="856" spans="1:43" x14ac:dyDescent="0.2">
      <c r="A856" s="23" t="s">
        <v>5665</v>
      </c>
      <c r="B856" s="6" t="s">
        <v>5671</v>
      </c>
      <c r="C856" s="6" t="s">
        <v>5670</v>
      </c>
      <c r="D856" s="2">
        <v>148779</v>
      </c>
      <c r="E856" s="2">
        <v>148845</v>
      </c>
      <c r="F856" s="3" t="s">
        <v>1141</v>
      </c>
      <c r="G856" s="2">
        <v>7</v>
      </c>
      <c r="H856" s="2">
        <v>148851</v>
      </c>
      <c r="I856" s="3" t="s">
        <v>1142</v>
      </c>
      <c r="J856" s="15">
        <v>45026</v>
      </c>
      <c r="K856" s="24">
        <v>1125857665</v>
      </c>
      <c r="L856" s="15">
        <v>45027</v>
      </c>
      <c r="M856" s="15">
        <v>45046</v>
      </c>
      <c r="N856" s="15"/>
      <c r="O856" s="26" t="e">
        <f>VLOOKUP(D856,quash!A$2:$I$7791,9,FALSE)</f>
        <v>#N/A</v>
      </c>
      <c r="P856" s="7">
        <v>9000</v>
      </c>
      <c r="Q856" s="26">
        <v>139</v>
      </c>
      <c r="R856" s="19">
        <v>8.6183749348172869E-2</v>
      </c>
      <c r="S856" s="26">
        <v>16</v>
      </c>
      <c r="T856" s="7">
        <v>8000</v>
      </c>
      <c r="U856" s="2">
        <v>142</v>
      </c>
      <c r="V856" s="11">
        <v>2013.74</v>
      </c>
      <c r="W856" s="14" t="s">
        <v>5281</v>
      </c>
      <c r="X856" s="18">
        <v>1</v>
      </c>
      <c r="Y856" s="9">
        <v>8000</v>
      </c>
      <c r="Z856" s="19">
        <f t="shared" si="229"/>
        <v>0</v>
      </c>
      <c r="AA856" s="25">
        <v>2013.74</v>
      </c>
      <c r="AB856" s="30">
        <f t="shared" si="230"/>
        <v>287000</v>
      </c>
      <c r="AC856" s="30">
        <f t="shared" si="237"/>
        <v>2.7874564459930314E-2</v>
      </c>
      <c r="AD856" s="31">
        <f t="shared" si="238"/>
        <v>3.8745644599303137</v>
      </c>
      <c r="AE856" s="31">
        <f t="shared" si="239"/>
        <v>3.9581881533101044</v>
      </c>
      <c r="AG856" s="30">
        <f t="shared" si="231"/>
        <v>6126000</v>
      </c>
      <c r="AH856" s="30">
        <f t="shared" si="226"/>
        <v>1.3059092393078681E-3</v>
      </c>
      <c r="AI856" s="31">
        <f t="shared" si="227"/>
        <v>0.18152138426379366</v>
      </c>
      <c r="AJ856" s="31">
        <f t="shared" si="228"/>
        <v>0.18543911198171725</v>
      </c>
      <c r="AK856" s="30">
        <f>IF(W856="si",($S856*'COSTOS DE CREDITOS'!$C$27)/DATA!$G856,"")</f>
        <v>47.07631125553273</v>
      </c>
      <c r="AL856" s="90">
        <f>IF(W856="si",'COSTOS DE CREDITOS'!$C$35,"")</f>
        <v>20.421138461538462</v>
      </c>
      <c r="AM856" s="30">
        <f t="shared" si="232"/>
        <v>492.30769230769232</v>
      </c>
      <c r="AN856" s="30">
        <f t="shared" si="233"/>
        <v>0</v>
      </c>
      <c r="AO856" s="30">
        <f t="shared" si="234"/>
        <v>559.80514202476354</v>
      </c>
      <c r="AP856" s="30">
        <f t="shared" si="235"/>
        <v>1453.9348579752364</v>
      </c>
      <c r="AQ856" s="19">
        <f t="shared" si="236"/>
        <v>0.72200723925394361</v>
      </c>
    </row>
    <row r="857" spans="1:43" x14ac:dyDescent="0.2">
      <c r="A857" s="23" t="s">
        <v>5665</v>
      </c>
      <c r="B857" s="6" t="s">
        <v>5671</v>
      </c>
      <c r="C857" s="6" t="s">
        <v>5670</v>
      </c>
      <c r="D857" s="2">
        <v>148781</v>
      </c>
      <c r="E857" s="2">
        <v>148845</v>
      </c>
      <c r="F857" s="3" t="s">
        <v>1141</v>
      </c>
      <c r="G857" s="2">
        <v>7</v>
      </c>
      <c r="H857" s="2">
        <v>148852</v>
      </c>
      <c r="I857" s="3" t="s">
        <v>1143</v>
      </c>
      <c r="J857" s="15">
        <v>45026</v>
      </c>
      <c r="K857" s="24">
        <v>1125858705</v>
      </c>
      <c r="L857" s="15">
        <v>45027</v>
      </c>
      <c r="M857" s="15">
        <v>45046</v>
      </c>
      <c r="N857" s="15"/>
      <c r="O857" s="26" t="e">
        <f>VLOOKUP(D857,quash!A$2:$I$7791,9,FALSE)</f>
        <v>#N/A</v>
      </c>
      <c r="P857" s="7">
        <v>10000</v>
      </c>
      <c r="Q857" s="26">
        <v>147</v>
      </c>
      <c r="R857" s="19">
        <v>7.9000519063170294E-2</v>
      </c>
      <c r="S857" s="26">
        <v>16</v>
      </c>
      <c r="T857" s="7">
        <v>8000</v>
      </c>
      <c r="U857" s="2">
        <v>142</v>
      </c>
      <c r="V857" s="11">
        <v>2013.74</v>
      </c>
      <c r="W857" s="14" t="s">
        <v>5281</v>
      </c>
      <c r="X857" s="18">
        <v>1</v>
      </c>
      <c r="Y857" s="9">
        <v>8000</v>
      </c>
      <c r="Z857" s="19">
        <f t="shared" si="229"/>
        <v>0</v>
      </c>
      <c r="AA857" s="25">
        <v>2013.74</v>
      </c>
      <c r="AB857" s="30">
        <f t="shared" si="230"/>
        <v>287000</v>
      </c>
      <c r="AC857" s="30">
        <f t="shared" si="237"/>
        <v>2.7874564459930314E-2</v>
      </c>
      <c r="AD857" s="31">
        <f t="shared" si="238"/>
        <v>4.0975609756097562</v>
      </c>
      <c r="AE857" s="31">
        <f t="shared" si="239"/>
        <v>3.9581881533101044</v>
      </c>
      <c r="AG857" s="30">
        <f t="shared" si="231"/>
        <v>6126000</v>
      </c>
      <c r="AH857" s="30">
        <f t="shared" si="226"/>
        <v>1.3059092393078681E-3</v>
      </c>
      <c r="AI857" s="31">
        <f t="shared" si="227"/>
        <v>0.19196865817825662</v>
      </c>
      <c r="AJ857" s="31">
        <f t="shared" si="228"/>
        <v>0.18543911198171725</v>
      </c>
      <c r="AK857" s="30">
        <f>IF(W857="si",($S857*'COSTOS DE CREDITOS'!$C$27)/DATA!$G857,"")</f>
        <v>47.07631125553273</v>
      </c>
      <c r="AL857" s="90">
        <f>IF(W857="si",'COSTOS DE CREDITOS'!$C$35,"")</f>
        <v>20.421138461538462</v>
      </c>
      <c r="AM857" s="30">
        <f t="shared" si="232"/>
        <v>492.30769230769232</v>
      </c>
      <c r="AN857" s="30">
        <f t="shared" si="233"/>
        <v>0</v>
      </c>
      <c r="AO857" s="30">
        <f t="shared" si="234"/>
        <v>559.80514202476354</v>
      </c>
      <c r="AP857" s="30">
        <f t="shared" si="235"/>
        <v>1453.9348579752364</v>
      </c>
      <c r="AQ857" s="19">
        <f t="shared" si="236"/>
        <v>0.72200723925394361</v>
      </c>
    </row>
    <row r="858" spans="1:43" x14ac:dyDescent="0.2">
      <c r="A858" s="23" t="s">
        <v>5665</v>
      </c>
      <c r="B858" s="6" t="s">
        <v>5676</v>
      </c>
      <c r="C858" s="6" t="s">
        <v>5670</v>
      </c>
      <c r="D858" s="2">
        <v>147552</v>
      </c>
      <c r="E858" s="2">
        <v>148896</v>
      </c>
      <c r="F858" s="3" t="s">
        <v>1129</v>
      </c>
      <c r="G858" s="2">
        <v>7</v>
      </c>
      <c r="H858" s="2">
        <v>148898</v>
      </c>
      <c r="I858" s="3" t="s">
        <v>1144</v>
      </c>
      <c r="J858" s="15">
        <v>45012</v>
      </c>
      <c r="K858" s="24">
        <v>1118346759</v>
      </c>
      <c r="L858" s="15">
        <v>45028</v>
      </c>
      <c r="M858" s="15">
        <v>45046</v>
      </c>
      <c r="N858" s="15"/>
      <c r="O858" s="26" t="e">
        <f>VLOOKUP(D858,quash!A$2:$I$7791,9,FALSE)</f>
        <v>#N/A</v>
      </c>
      <c r="P858" s="7">
        <v>9000</v>
      </c>
      <c r="Q858" s="26">
        <v>147</v>
      </c>
      <c r="R858" s="19">
        <v>7.9000519063170294E-2</v>
      </c>
      <c r="S858" s="26">
        <v>16</v>
      </c>
      <c r="T858" s="7">
        <v>6000</v>
      </c>
      <c r="U858" s="2">
        <v>142</v>
      </c>
      <c r="V858" s="11">
        <v>1503.37</v>
      </c>
      <c r="W858" s="14" t="s">
        <v>5281</v>
      </c>
      <c r="X858" s="18">
        <v>1</v>
      </c>
      <c r="Y858" s="9">
        <v>6000</v>
      </c>
      <c r="Z858" s="19">
        <f t="shared" si="229"/>
        <v>0</v>
      </c>
      <c r="AA858" s="25">
        <v>1503.37</v>
      </c>
      <c r="AB858" s="30">
        <f t="shared" si="230"/>
        <v>287000</v>
      </c>
      <c r="AC858" s="30">
        <f t="shared" si="237"/>
        <v>2.0905923344947737E-2</v>
      </c>
      <c r="AD858" s="31">
        <f t="shared" si="238"/>
        <v>3.0731707317073171</v>
      </c>
      <c r="AE858" s="31">
        <f t="shared" si="239"/>
        <v>2.9686411149825784</v>
      </c>
      <c r="AG858" s="30">
        <f t="shared" si="231"/>
        <v>6126000</v>
      </c>
      <c r="AH858" s="30">
        <f t="shared" si="226"/>
        <v>9.7943192948090111E-4</v>
      </c>
      <c r="AI858" s="31">
        <f t="shared" si="227"/>
        <v>0.14397649363369247</v>
      </c>
      <c r="AJ858" s="31">
        <f t="shared" si="228"/>
        <v>0.13907933398628797</v>
      </c>
      <c r="AK858" s="30">
        <f>IF(W858="si",($S858*'COSTOS DE CREDITOS'!$C$27)/DATA!$G858,"")</f>
        <v>47.07631125553273</v>
      </c>
      <c r="AL858" s="90">
        <f>IF(W858="si",'COSTOS DE CREDITOS'!$C$35,"")</f>
        <v>20.421138461538462</v>
      </c>
      <c r="AM858" s="30">
        <f t="shared" si="232"/>
        <v>369.23076923076923</v>
      </c>
      <c r="AN858" s="30">
        <f t="shared" si="233"/>
        <v>0</v>
      </c>
      <c r="AO858" s="30">
        <f t="shared" si="234"/>
        <v>436.72821894784045</v>
      </c>
      <c r="AP858" s="30">
        <f t="shared" si="235"/>
        <v>1066.6417810521593</v>
      </c>
      <c r="AQ858" s="19">
        <f t="shared" si="236"/>
        <v>0.70950050955663568</v>
      </c>
    </row>
    <row r="859" spans="1:43" x14ac:dyDescent="0.2">
      <c r="A859" s="23" t="s">
        <v>5665</v>
      </c>
      <c r="B859" s="6" t="s">
        <v>5676</v>
      </c>
      <c r="C859" s="6" t="s">
        <v>5670</v>
      </c>
      <c r="D859" s="2">
        <v>148352</v>
      </c>
      <c r="E859" s="2">
        <v>148896</v>
      </c>
      <c r="F859" s="3" t="s">
        <v>1129</v>
      </c>
      <c r="G859" s="2">
        <v>7</v>
      </c>
      <c r="H859" s="2">
        <v>148899</v>
      </c>
      <c r="I859" s="3" t="s">
        <v>1145</v>
      </c>
      <c r="J859" s="15">
        <v>45017</v>
      </c>
      <c r="K859" s="24">
        <v>1121872918</v>
      </c>
      <c r="L859" s="15">
        <v>45028</v>
      </c>
      <c r="M859" s="15">
        <v>45046</v>
      </c>
      <c r="N859" s="15"/>
      <c r="O859" s="26" t="e">
        <f>VLOOKUP(D859,quash!A$2:$I$7791,9,FALSE)</f>
        <v>#N/A</v>
      </c>
      <c r="P859" s="7">
        <v>9000</v>
      </c>
      <c r="Q859" s="26">
        <v>147</v>
      </c>
      <c r="R859" s="19">
        <v>7.9000519063170294E-2</v>
      </c>
      <c r="S859" s="26">
        <v>16</v>
      </c>
      <c r="T859" s="7">
        <v>6000</v>
      </c>
      <c r="U859" s="2">
        <v>142</v>
      </c>
      <c r="V859" s="11">
        <v>1503.37</v>
      </c>
      <c r="W859" s="14" t="s">
        <v>5281</v>
      </c>
      <c r="X859" s="18">
        <v>1</v>
      </c>
      <c r="Y859" s="9">
        <v>6000</v>
      </c>
      <c r="Z859" s="19">
        <f t="shared" si="229"/>
        <v>0</v>
      </c>
      <c r="AA859" s="25">
        <v>1503.37</v>
      </c>
      <c r="AB859" s="30">
        <f t="shared" si="230"/>
        <v>287000</v>
      </c>
      <c r="AC859" s="30">
        <f t="shared" si="237"/>
        <v>2.0905923344947737E-2</v>
      </c>
      <c r="AD859" s="31">
        <f t="shared" si="238"/>
        <v>3.0731707317073171</v>
      </c>
      <c r="AE859" s="31">
        <f t="shared" si="239"/>
        <v>2.9686411149825784</v>
      </c>
      <c r="AG859" s="30">
        <f t="shared" si="231"/>
        <v>6126000</v>
      </c>
      <c r="AH859" s="30">
        <f t="shared" si="226"/>
        <v>9.7943192948090111E-4</v>
      </c>
      <c r="AI859" s="31">
        <f t="shared" si="227"/>
        <v>0.14397649363369247</v>
      </c>
      <c r="AJ859" s="31">
        <f t="shared" si="228"/>
        <v>0.13907933398628797</v>
      </c>
      <c r="AK859" s="30">
        <f>IF(W859="si",($S859*'COSTOS DE CREDITOS'!$C$27)/DATA!$G859,"")</f>
        <v>47.07631125553273</v>
      </c>
      <c r="AL859" s="90">
        <f>IF(W859="si",'COSTOS DE CREDITOS'!$C$35,"")</f>
        <v>20.421138461538462</v>
      </c>
      <c r="AM859" s="30">
        <f t="shared" si="232"/>
        <v>369.23076923076923</v>
      </c>
      <c r="AN859" s="30">
        <f t="shared" si="233"/>
        <v>0</v>
      </c>
      <c r="AO859" s="30">
        <f t="shared" si="234"/>
        <v>436.72821894784045</v>
      </c>
      <c r="AP859" s="30">
        <f t="shared" si="235"/>
        <v>1066.6417810521593</v>
      </c>
      <c r="AQ859" s="19">
        <f t="shared" si="236"/>
        <v>0.70950050955663568</v>
      </c>
    </row>
    <row r="860" spans="1:43" x14ac:dyDescent="0.2">
      <c r="A860" s="23" t="s">
        <v>5665</v>
      </c>
      <c r="B860" s="6" t="s">
        <v>5676</v>
      </c>
      <c r="C860" s="6" t="s">
        <v>5670</v>
      </c>
      <c r="D860" s="2">
        <v>148171</v>
      </c>
      <c r="E860" s="2">
        <v>148896</v>
      </c>
      <c r="F860" s="3" t="s">
        <v>1129</v>
      </c>
      <c r="G860" s="2">
        <v>7</v>
      </c>
      <c r="H860" s="2">
        <v>148901</v>
      </c>
      <c r="I860" s="3" t="s">
        <v>1146</v>
      </c>
      <c r="J860" s="15">
        <v>45015</v>
      </c>
      <c r="K860" s="24">
        <v>1121006910</v>
      </c>
      <c r="L860" s="15">
        <v>45028</v>
      </c>
      <c r="M860" s="15">
        <v>45046</v>
      </c>
      <c r="N860" s="15"/>
      <c r="O860" s="26" t="e">
        <f>VLOOKUP(D860,quash!A$2:$I$7791,9,FALSE)</f>
        <v>#N/A</v>
      </c>
      <c r="P860" s="7">
        <v>9000</v>
      </c>
      <c r="Q860" s="26">
        <v>147</v>
      </c>
      <c r="R860" s="19">
        <v>7.9000519063170294E-2</v>
      </c>
      <c r="S860" s="26">
        <v>16</v>
      </c>
      <c r="T860" s="7">
        <v>6000</v>
      </c>
      <c r="U860" s="2">
        <v>142</v>
      </c>
      <c r="V860" s="11">
        <v>1503.37</v>
      </c>
      <c r="W860" s="14" t="s">
        <v>5281</v>
      </c>
      <c r="X860" s="18">
        <v>1</v>
      </c>
      <c r="Y860" s="9">
        <v>6000</v>
      </c>
      <c r="Z860" s="19">
        <f t="shared" si="229"/>
        <v>0</v>
      </c>
      <c r="AA860" s="25">
        <v>1503.37</v>
      </c>
      <c r="AB860" s="30">
        <f t="shared" si="230"/>
        <v>287000</v>
      </c>
      <c r="AC860" s="30">
        <f t="shared" si="237"/>
        <v>2.0905923344947737E-2</v>
      </c>
      <c r="AD860" s="31">
        <f t="shared" si="238"/>
        <v>3.0731707317073171</v>
      </c>
      <c r="AE860" s="31">
        <f t="shared" si="239"/>
        <v>2.9686411149825784</v>
      </c>
      <c r="AG860" s="30">
        <f t="shared" si="231"/>
        <v>6126000</v>
      </c>
      <c r="AH860" s="30">
        <f t="shared" si="226"/>
        <v>9.7943192948090111E-4</v>
      </c>
      <c r="AI860" s="31">
        <f t="shared" si="227"/>
        <v>0.14397649363369247</v>
      </c>
      <c r="AJ860" s="31">
        <f t="shared" si="228"/>
        <v>0.13907933398628797</v>
      </c>
      <c r="AK860" s="30">
        <f>IF(W860="si",($S860*'COSTOS DE CREDITOS'!$C$27)/DATA!$G860,"")</f>
        <v>47.07631125553273</v>
      </c>
      <c r="AL860" s="90">
        <f>IF(W860="si",'COSTOS DE CREDITOS'!$C$35,"")</f>
        <v>20.421138461538462</v>
      </c>
      <c r="AM860" s="30">
        <f t="shared" si="232"/>
        <v>369.23076923076923</v>
      </c>
      <c r="AN860" s="30">
        <f t="shared" si="233"/>
        <v>0</v>
      </c>
      <c r="AO860" s="30">
        <f t="shared" si="234"/>
        <v>436.72821894784045</v>
      </c>
      <c r="AP860" s="30">
        <f t="shared" si="235"/>
        <v>1066.6417810521593</v>
      </c>
      <c r="AQ860" s="19">
        <f t="shared" si="236"/>
        <v>0.70950050955663568</v>
      </c>
    </row>
    <row r="861" spans="1:43" x14ac:dyDescent="0.2">
      <c r="A861" s="23" t="s">
        <v>5665</v>
      </c>
      <c r="B861" s="6" t="s">
        <v>5676</v>
      </c>
      <c r="C861" s="6" t="s">
        <v>5670</v>
      </c>
      <c r="D861" s="2">
        <v>147541</v>
      </c>
      <c r="E861" s="2">
        <v>148896</v>
      </c>
      <c r="F861" s="3" t="s">
        <v>1129</v>
      </c>
      <c r="G861" s="2">
        <v>7</v>
      </c>
      <c r="H861" s="2">
        <v>148902</v>
      </c>
      <c r="I861" s="3" t="s">
        <v>1147</v>
      </c>
      <c r="J861" s="15">
        <v>45012</v>
      </c>
      <c r="K861" s="24">
        <v>1118293862</v>
      </c>
      <c r="L861" s="15">
        <v>45028</v>
      </c>
      <c r="M861" s="15">
        <v>45046</v>
      </c>
      <c r="N861" s="15"/>
      <c r="O861" s="26" t="e">
        <f>VLOOKUP(D861,quash!A$2:$I$7791,9,FALSE)</f>
        <v>#N/A</v>
      </c>
      <c r="P861" s="7">
        <v>9000</v>
      </c>
      <c r="Q861" s="26">
        <v>147</v>
      </c>
      <c r="R861" s="19">
        <v>7.9000519063170294E-2</v>
      </c>
      <c r="S861" s="26">
        <v>16</v>
      </c>
      <c r="T861" s="7">
        <v>6000</v>
      </c>
      <c r="U861" s="2">
        <v>142</v>
      </c>
      <c r="V861" s="11">
        <v>1503.37</v>
      </c>
      <c r="W861" s="14" t="s">
        <v>5281</v>
      </c>
      <c r="X861" s="18">
        <v>1</v>
      </c>
      <c r="Y861" s="9">
        <v>6000</v>
      </c>
      <c r="Z861" s="19">
        <f t="shared" si="229"/>
        <v>0</v>
      </c>
      <c r="AA861" s="25">
        <v>1503.37</v>
      </c>
      <c r="AB861" s="30">
        <f t="shared" si="230"/>
        <v>287000</v>
      </c>
      <c r="AC861" s="30">
        <f t="shared" si="237"/>
        <v>2.0905923344947737E-2</v>
      </c>
      <c r="AD861" s="31">
        <f t="shared" si="238"/>
        <v>3.0731707317073171</v>
      </c>
      <c r="AE861" s="31">
        <f t="shared" si="239"/>
        <v>2.9686411149825784</v>
      </c>
      <c r="AG861" s="30">
        <f t="shared" si="231"/>
        <v>6126000</v>
      </c>
      <c r="AH861" s="30">
        <f t="shared" si="226"/>
        <v>9.7943192948090111E-4</v>
      </c>
      <c r="AI861" s="31">
        <f t="shared" si="227"/>
        <v>0.14397649363369247</v>
      </c>
      <c r="AJ861" s="31">
        <f t="shared" si="228"/>
        <v>0.13907933398628797</v>
      </c>
      <c r="AK861" s="30">
        <f>IF(W861="si",($S861*'COSTOS DE CREDITOS'!$C$27)/DATA!$G861,"")</f>
        <v>47.07631125553273</v>
      </c>
      <c r="AL861" s="90">
        <f>IF(W861="si",'COSTOS DE CREDITOS'!$C$35,"")</f>
        <v>20.421138461538462</v>
      </c>
      <c r="AM861" s="30">
        <f t="shared" si="232"/>
        <v>369.23076923076923</v>
      </c>
      <c r="AN861" s="30">
        <f t="shared" si="233"/>
        <v>0</v>
      </c>
      <c r="AO861" s="30">
        <f t="shared" si="234"/>
        <v>436.72821894784045</v>
      </c>
      <c r="AP861" s="30">
        <f t="shared" si="235"/>
        <v>1066.6417810521593</v>
      </c>
      <c r="AQ861" s="19">
        <f t="shared" si="236"/>
        <v>0.70950050955663568</v>
      </c>
    </row>
    <row r="862" spans="1:43" x14ac:dyDescent="0.2">
      <c r="A862" s="23" t="s">
        <v>5665</v>
      </c>
      <c r="B862" s="6" t="s">
        <v>5676</v>
      </c>
      <c r="C862" s="6" t="s">
        <v>5670</v>
      </c>
      <c r="D862" s="2">
        <v>148382</v>
      </c>
      <c r="E862" s="2">
        <v>148896</v>
      </c>
      <c r="F862" s="3" t="s">
        <v>1129</v>
      </c>
      <c r="G862" s="2">
        <v>7</v>
      </c>
      <c r="H862" s="2">
        <v>148903</v>
      </c>
      <c r="I862" s="3" t="s">
        <v>1148</v>
      </c>
      <c r="J862" s="15">
        <v>45019</v>
      </c>
      <c r="K862" s="24">
        <v>1122723411</v>
      </c>
      <c r="L862" s="15">
        <v>45028</v>
      </c>
      <c r="M862" s="15">
        <v>45046</v>
      </c>
      <c r="N862" s="15"/>
      <c r="O862" s="26" t="e">
        <f>VLOOKUP(D862,quash!A$2:$I$7791,9,FALSE)</f>
        <v>#N/A</v>
      </c>
      <c r="P862" s="7">
        <v>9000</v>
      </c>
      <c r="Q862" s="26">
        <v>147</v>
      </c>
      <c r="R862" s="19">
        <v>7.9000519063170294E-2</v>
      </c>
      <c r="S862" s="26">
        <v>16</v>
      </c>
      <c r="T862" s="7">
        <v>6000</v>
      </c>
      <c r="U862" s="2">
        <v>142</v>
      </c>
      <c r="V862" s="11">
        <v>1503.37</v>
      </c>
      <c r="W862" s="14" t="s">
        <v>5281</v>
      </c>
      <c r="X862" s="18">
        <v>1</v>
      </c>
      <c r="Y862" s="9">
        <v>6000</v>
      </c>
      <c r="Z862" s="19">
        <f t="shared" si="229"/>
        <v>0</v>
      </c>
      <c r="AA862" s="25">
        <v>1503.37</v>
      </c>
      <c r="AB862" s="30">
        <f t="shared" si="230"/>
        <v>287000</v>
      </c>
      <c r="AC862" s="30">
        <f t="shared" si="237"/>
        <v>2.0905923344947737E-2</v>
      </c>
      <c r="AD862" s="31">
        <f t="shared" si="238"/>
        <v>3.0731707317073171</v>
      </c>
      <c r="AE862" s="31">
        <f t="shared" si="239"/>
        <v>2.9686411149825784</v>
      </c>
      <c r="AG862" s="30">
        <f t="shared" si="231"/>
        <v>6126000</v>
      </c>
      <c r="AH862" s="30">
        <f t="shared" si="226"/>
        <v>9.7943192948090111E-4</v>
      </c>
      <c r="AI862" s="31">
        <f t="shared" si="227"/>
        <v>0.14397649363369247</v>
      </c>
      <c r="AJ862" s="31">
        <f t="shared" si="228"/>
        <v>0.13907933398628797</v>
      </c>
      <c r="AK862" s="30">
        <f>IF(W862="si",($S862*'COSTOS DE CREDITOS'!$C$27)/DATA!$G862,"")</f>
        <v>47.07631125553273</v>
      </c>
      <c r="AL862" s="90">
        <f>IF(W862="si",'COSTOS DE CREDITOS'!$C$35,"")</f>
        <v>20.421138461538462</v>
      </c>
      <c r="AM862" s="30">
        <f t="shared" si="232"/>
        <v>369.23076923076923</v>
      </c>
      <c r="AN862" s="30">
        <f t="shared" si="233"/>
        <v>0</v>
      </c>
      <c r="AO862" s="30">
        <f t="shared" si="234"/>
        <v>436.72821894784045</v>
      </c>
      <c r="AP862" s="30">
        <f t="shared" si="235"/>
        <v>1066.6417810521593</v>
      </c>
      <c r="AQ862" s="19">
        <f t="shared" si="236"/>
        <v>0.70950050955663568</v>
      </c>
    </row>
    <row r="863" spans="1:43" x14ac:dyDescent="0.2">
      <c r="A863" s="23" t="s">
        <v>5665</v>
      </c>
      <c r="B863" s="6" t="s">
        <v>5676</v>
      </c>
      <c r="C863" s="6" t="s">
        <v>5670</v>
      </c>
      <c r="D863" s="2">
        <v>148241</v>
      </c>
      <c r="E863" s="2">
        <v>148896</v>
      </c>
      <c r="F863" s="3" t="s">
        <v>1129</v>
      </c>
      <c r="G863" s="2">
        <v>7</v>
      </c>
      <c r="H863" s="2">
        <v>148904</v>
      </c>
      <c r="I863" s="3" t="s">
        <v>1149</v>
      </c>
      <c r="J863" s="15">
        <v>45016</v>
      </c>
      <c r="K863" s="24">
        <v>1121348427</v>
      </c>
      <c r="L863" s="15">
        <v>45028</v>
      </c>
      <c r="M863" s="15">
        <v>45046</v>
      </c>
      <c r="N863" s="15"/>
      <c r="O863" s="26" t="e">
        <f>VLOOKUP(D863,quash!A$2:$I$7791,9,FALSE)</f>
        <v>#N/A</v>
      </c>
      <c r="P863" s="7">
        <v>9000</v>
      </c>
      <c r="Q863" s="26">
        <v>147</v>
      </c>
      <c r="R863" s="19">
        <v>7.9000519063170294E-2</v>
      </c>
      <c r="S863" s="26">
        <v>16</v>
      </c>
      <c r="T863" s="7">
        <v>6000</v>
      </c>
      <c r="U863" s="2">
        <v>142</v>
      </c>
      <c r="V863" s="11">
        <v>1503.37</v>
      </c>
      <c r="W863" s="14" t="s">
        <v>5281</v>
      </c>
      <c r="X863" s="18">
        <v>1</v>
      </c>
      <c r="Y863" s="9">
        <v>6000</v>
      </c>
      <c r="Z863" s="19">
        <f t="shared" si="229"/>
        <v>0</v>
      </c>
      <c r="AA863" s="25">
        <v>1503.37</v>
      </c>
      <c r="AB863" s="30">
        <f t="shared" si="230"/>
        <v>287000</v>
      </c>
      <c r="AC863" s="30">
        <f t="shared" si="237"/>
        <v>2.0905923344947737E-2</v>
      </c>
      <c r="AD863" s="31">
        <f t="shared" si="238"/>
        <v>3.0731707317073171</v>
      </c>
      <c r="AE863" s="31">
        <f t="shared" si="239"/>
        <v>2.9686411149825784</v>
      </c>
      <c r="AG863" s="30">
        <f t="shared" si="231"/>
        <v>6126000</v>
      </c>
      <c r="AH863" s="30">
        <f t="shared" si="226"/>
        <v>9.7943192948090111E-4</v>
      </c>
      <c r="AI863" s="31">
        <f t="shared" si="227"/>
        <v>0.14397649363369247</v>
      </c>
      <c r="AJ863" s="31">
        <f t="shared" si="228"/>
        <v>0.13907933398628797</v>
      </c>
      <c r="AK863" s="30">
        <f>IF(W863="si",($S863*'COSTOS DE CREDITOS'!$C$27)/DATA!$G863,"")</f>
        <v>47.07631125553273</v>
      </c>
      <c r="AL863" s="90">
        <f>IF(W863="si",'COSTOS DE CREDITOS'!$C$35,"")</f>
        <v>20.421138461538462</v>
      </c>
      <c r="AM863" s="30">
        <f t="shared" si="232"/>
        <v>369.23076923076923</v>
      </c>
      <c r="AN863" s="30">
        <f t="shared" si="233"/>
        <v>0</v>
      </c>
      <c r="AO863" s="30">
        <f t="shared" si="234"/>
        <v>436.72821894784045</v>
      </c>
      <c r="AP863" s="30">
        <f t="shared" si="235"/>
        <v>1066.6417810521593</v>
      </c>
      <c r="AQ863" s="19">
        <f t="shared" si="236"/>
        <v>0.70950050955663568</v>
      </c>
    </row>
    <row r="864" spans="1:43" x14ac:dyDescent="0.2">
      <c r="A864" s="23" t="s">
        <v>5665</v>
      </c>
      <c r="B864" s="6" t="s">
        <v>5675</v>
      </c>
      <c r="C864" s="6" t="s">
        <v>5667</v>
      </c>
      <c r="D864" s="4">
        <v>147791</v>
      </c>
      <c r="E864" s="4">
        <v>148653</v>
      </c>
      <c r="F864" s="5" t="s">
        <v>1150</v>
      </c>
      <c r="G864" s="2">
        <v>7</v>
      </c>
      <c r="H864" s="4">
        <v>148654</v>
      </c>
      <c r="I864" s="5" t="s">
        <v>1151</v>
      </c>
      <c r="J864" s="15">
        <v>45307</v>
      </c>
      <c r="K864" s="24">
        <v>1321229203</v>
      </c>
      <c r="L864" s="15">
        <v>45026</v>
      </c>
      <c r="M864" s="15">
        <v>45046</v>
      </c>
      <c r="N864" s="15"/>
      <c r="O864" s="26">
        <f>VLOOKUP(D864,quash!A$2:$I$7791,9,FALSE)</f>
        <v>4</v>
      </c>
      <c r="P864" s="7">
        <v>12000</v>
      </c>
      <c r="Q864" s="26">
        <v>147</v>
      </c>
      <c r="R864" s="19">
        <v>7.9000519063170294E-2</v>
      </c>
      <c r="S864" s="26">
        <v>16</v>
      </c>
      <c r="T864" s="8">
        <v>12000</v>
      </c>
      <c r="U864" s="4">
        <v>142</v>
      </c>
      <c r="V864" s="10">
        <v>3006.92</v>
      </c>
      <c r="W864" s="14" t="s">
        <v>5281</v>
      </c>
      <c r="X864" s="18">
        <v>1</v>
      </c>
      <c r="Y864" s="9">
        <v>12000</v>
      </c>
      <c r="Z864" s="19">
        <f t="shared" si="229"/>
        <v>0</v>
      </c>
      <c r="AA864" s="25">
        <v>3006.92</v>
      </c>
      <c r="AB864" s="30">
        <f t="shared" si="230"/>
        <v>220000</v>
      </c>
      <c r="AC864" s="30">
        <f t="shared" si="237"/>
        <v>5.4545454545454543E-2</v>
      </c>
      <c r="AD864" s="31">
        <f t="shared" si="238"/>
        <v>8.0181818181818176</v>
      </c>
      <c r="AE864" s="31">
        <f t="shared" si="239"/>
        <v>7.7454545454545451</v>
      </c>
      <c r="AG864" s="30">
        <f t="shared" si="231"/>
        <v>927000</v>
      </c>
      <c r="AH864" s="30">
        <f t="shared" ref="AH864:AH895" si="240">IFERROR($T864/AG864,"")</f>
        <v>1.2944983818770227E-2</v>
      </c>
      <c r="AI864" s="31">
        <f t="shared" ref="AI864:AI895" si="241">IFERROR(AH864*$Q864,"")</f>
        <v>1.9029126213592233</v>
      </c>
      <c r="AJ864" s="31">
        <f t="shared" ref="AJ864:AJ895" si="242">IFERROR(AH864*$U864,"")</f>
        <v>1.8381877022653723</v>
      </c>
      <c r="AK864" s="30">
        <f>IF(W864="si",($S864*'COSTOS DE CREDITOS'!$C$27)/DATA!$G864,"")</f>
        <v>47.07631125553273</v>
      </c>
      <c r="AL864" s="90">
        <f>IF(W864="si",'COSTOS DE CREDITOS'!$C$35,"")</f>
        <v>20.421138461538462</v>
      </c>
      <c r="AM864" s="30">
        <f t="shared" si="232"/>
        <v>738.46153846153845</v>
      </c>
      <c r="AN864" s="30">
        <f t="shared" si="233"/>
        <v>0</v>
      </c>
      <c r="AO864" s="30">
        <f t="shared" si="234"/>
        <v>805.95898817860962</v>
      </c>
      <c r="AP864" s="30">
        <f t="shared" si="235"/>
        <v>2200.9610118213905</v>
      </c>
      <c r="AQ864" s="19">
        <f t="shared" si="236"/>
        <v>0.73196527071601192</v>
      </c>
    </row>
    <row r="865" spans="1:43" x14ac:dyDescent="0.2">
      <c r="A865" s="23" t="s">
        <v>5665</v>
      </c>
      <c r="B865" s="6" t="s">
        <v>5675</v>
      </c>
      <c r="C865" s="6" t="s">
        <v>5667</v>
      </c>
      <c r="D865" s="2">
        <v>147873</v>
      </c>
      <c r="E865" s="2">
        <v>148653</v>
      </c>
      <c r="F865" s="3" t="s">
        <v>1150</v>
      </c>
      <c r="G865" s="2">
        <v>7</v>
      </c>
      <c r="H865" s="2">
        <v>148655</v>
      </c>
      <c r="I865" s="3" t="s">
        <v>1152</v>
      </c>
      <c r="J865" s="15">
        <v>45014</v>
      </c>
      <c r="K865" s="24">
        <v>1119952915</v>
      </c>
      <c r="L865" s="15">
        <v>45026</v>
      </c>
      <c r="M865" s="15">
        <v>45046</v>
      </c>
      <c r="N865" s="15"/>
      <c r="O865" s="26">
        <f>VLOOKUP(D865,quash!A$2:$I$7791,9,FALSE)</f>
        <v>4</v>
      </c>
      <c r="P865" s="7">
        <v>9000</v>
      </c>
      <c r="Q865" s="26">
        <v>136</v>
      </c>
      <c r="R865" s="19">
        <v>8.1420437307219373E-2</v>
      </c>
      <c r="S865" s="26">
        <v>16</v>
      </c>
      <c r="T865" s="7">
        <v>8000</v>
      </c>
      <c r="U865" s="2">
        <v>142</v>
      </c>
      <c r="V865" s="11">
        <v>2013.74</v>
      </c>
      <c r="W865" s="14" t="s">
        <v>5281</v>
      </c>
      <c r="X865" s="18">
        <v>1</v>
      </c>
      <c r="Y865" s="9">
        <v>8000</v>
      </c>
      <c r="Z865" s="19">
        <f t="shared" si="229"/>
        <v>0</v>
      </c>
      <c r="AA865" s="25">
        <v>2013.74</v>
      </c>
      <c r="AB865" s="30">
        <f t="shared" si="230"/>
        <v>220000</v>
      </c>
      <c r="AC865" s="30">
        <f t="shared" si="237"/>
        <v>3.6363636363636362E-2</v>
      </c>
      <c r="AD865" s="31">
        <f t="shared" si="238"/>
        <v>4.9454545454545453</v>
      </c>
      <c r="AE865" s="31">
        <f t="shared" si="239"/>
        <v>5.1636363636363631</v>
      </c>
      <c r="AG865" s="30">
        <f t="shared" si="231"/>
        <v>927000</v>
      </c>
      <c r="AH865" s="30">
        <f t="shared" si="240"/>
        <v>8.6299892125134836E-3</v>
      </c>
      <c r="AI865" s="31">
        <f t="shared" si="241"/>
        <v>1.1736785329018338</v>
      </c>
      <c r="AJ865" s="31">
        <f t="shared" si="242"/>
        <v>1.2254584681769147</v>
      </c>
      <c r="AK865" s="30">
        <f>IF(W865="si",($S865*'COSTOS DE CREDITOS'!$C$27)/DATA!$G865,"")</f>
        <v>47.07631125553273</v>
      </c>
      <c r="AL865" s="90">
        <f>IF(W865="si",'COSTOS DE CREDITOS'!$C$35,"")</f>
        <v>20.421138461538462</v>
      </c>
      <c r="AM865" s="30">
        <f t="shared" si="232"/>
        <v>492.30769230769232</v>
      </c>
      <c r="AN865" s="30">
        <f t="shared" si="233"/>
        <v>0</v>
      </c>
      <c r="AO865" s="30">
        <f t="shared" si="234"/>
        <v>559.80514202476354</v>
      </c>
      <c r="AP865" s="30">
        <f t="shared" si="235"/>
        <v>1453.9348579752364</v>
      </c>
      <c r="AQ865" s="19">
        <f t="shared" si="236"/>
        <v>0.72200723925394361</v>
      </c>
    </row>
    <row r="866" spans="1:43" x14ac:dyDescent="0.2">
      <c r="A866" s="23" t="s">
        <v>5665</v>
      </c>
      <c r="B866" s="6" t="s">
        <v>5675</v>
      </c>
      <c r="C866" s="6" t="s">
        <v>5667</v>
      </c>
      <c r="D866" s="2">
        <v>147877</v>
      </c>
      <c r="E866" s="2">
        <v>148653</v>
      </c>
      <c r="F866" s="3" t="s">
        <v>1150</v>
      </c>
      <c r="G866" s="2">
        <v>7</v>
      </c>
      <c r="H866" s="2">
        <v>148656</v>
      </c>
      <c r="I866" s="3" t="s">
        <v>1153</v>
      </c>
      <c r="J866" s="15">
        <v>45014</v>
      </c>
      <c r="K866" s="24">
        <v>1119990483</v>
      </c>
      <c r="L866" s="15">
        <v>45026</v>
      </c>
      <c r="M866" s="15">
        <v>45046</v>
      </c>
      <c r="N866" s="15"/>
      <c r="O866" s="26">
        <f>VLOOKUP(D866,quash!A$2:$I$7791,9,FALSE)</f>
        <v>4</v>
      </c>
      <c r="P866" s="7">
        <v>13000</v>
      </c>
      <c r="Q866" s="26">
        <v>136</v>
      </c>
      <c r="R866" s="19">
        <v>8.6504580201145709E-2</v>
      </c>
      <c r="S866" s="26">
        <v>16</v>
      </c>
      <c r="T866" s="7">
        <v>7000</v>
      </c>
      <c r="U866" s="2">
        <v>142</v>
      </c>
      <c r="V866" s="11">
        <v>1758.65</v>
      </c>
      <c r="W866" s="14" t="s">
        <v>5281</v>
      </c>
      <c r="X866" s="18">
        <v>1</v>
      </c>
      <c r="Y866" s="9">
        <v>7000</v>
      </c>
      <c r="Z866" s="19">
        <f t="shared" si="229"/>
        <v>0</v>
      </c>
      <c r="AA866" s="25">
        <v>1758.65</v>
      </c>
      <c r="AB866" s="30">
        <f t="shared" si="230"/>
        <v>220000</v>
      </c>
      <c r="AC866" s="30">
        <f t="shared" si="237"/>
        <v>3.1818181818181815E-2</v>
      </c>
      <c r="AD866" s="31">
        <f t="shared" si="238"/>
        <v>4.3272727272727272</v>
      </c>
      <c r="AE866" s="31">
        <f t="shared" si="239"/>
        <v>4.5181818181818176</v>
      </c>
      <c r="AG866" s="30">
        <f t="shared" si="231"/>
        <v>927000</v>
      </c>
      <c r="AH866" s="30">
        <f t="shared" si="240"/>
        <v>7.551240560949299E-3</v>
      </c>
      <c r="AI866" s="31">
        <f t="shared" si="241"/>
        <v>1.0269687162891046</v>
      </c>
      <c r="AJ866" s="31">
        <f t="shared" si="242"/>
        <v>1.0722761596548005</v>
      </c>
      <c r="AK866" s="30">
        <f>IF(W866="si",($S866*'COSTOS DE CREDITOS'!$C$27)/DATA!$G866,"")</f>
        <v>47.07631125553273</v>
      </c>
      <c r="AL866" s="90">
        <f>IF(W866="si",'COSTOS DE CREDITOS'!$C$35,"")</f>
        <v>20.421138461538462</v>
      </c>
      <c r="AM866" s="30">
        <f t="shared" si="232"/>
        <v>430.76923076923077</v>
      </c>
      <c r="AN866" s="30">
        <f t="shared" si="233"/>
        <v>0</v>
      </c>
      <c r="AO866" s="30">
        <f t="shared" si="234"/>
        <v>498.26668048630199</v>
      </c>
      <c r="AP866" s="30">
        <f t="shared" si="235"/>
        <v>1260.3833195136981</v>
      </c>
      <c r="AQ866" s="19">
        <f t="shared" si="236"/>
        <v>0.71667660962311885</v>
      </c>
    </row>
    <row r="867" spans="1:43" x14ac:dyDescent="0.2">
      <c r="A867" s="23" t="s">
        <v>5665</v>
      </c>
      <c r="B867" s="6" t="s">
        <v>5675</v>
      </c>
      <c r="C867" s="6" t="s">
        <v>5667</v>
      </c>
      <c r="D867" s="2">
        <v>147870</v>
      </c>
      <c r="E867" s="2">
        <v>148653</v>
      </c>
      <c r="F867" s="3" t="s">
        <v>1150</v>
      </c>
      <c r="G867" s="2">
        <v>7</v>
      </c>
      <c r="H867" s="2">
        <v>148657</v>
      </c>
      <c r="I867" s="3" t="s">
        <v>1154</v>
      </c>
      <c r="J867" s="15">
        <v>45014</v>
      </c>
      <c r="K867" s="24">
        <v>1119954340</v>
      </c>
      <c r="L867" s="15">
        <v>45026</v>
      </c>
      <c r="M867" s="15">
        <v>45046</v>
      </c>
      <c r="N867" s="15"/>
      <c r="O867" s="26">
        <f>VLOOKUP(D867,quash!A$2:$I$7791,9,FALSE)</f>
        <v>1</v>
      </c>
      <c r="P867" s="7">
        <v>10000</v>
      </c>
      <c r="Q867" s="26">
        <v>147</v>
      </c>
      <c r="R867" s="19">
        <v>7.9000519063170294E-2</v>
      </c>
      <c r="S867" s="26">
        <v>16</v>
      </c>
      <c r="T867" s="7">
        <v>15000</v>
      </c>
      <c r="U867" s="2">
        <v>142</v>
      </c>
      <c r="V867" s="11">
        <v>3758.63</v>
      </c>
      <c r="W867" s="14" t="s">
        <v>5281</v>
      </c>
      <c r="X867" s="18">
        <v>1</v>
      </c>
      <c r="Y867" s="9">
        <v>15000</v>
      </c>
      <c r="Z867" s="19">
        <f t="shared" si="229"/>
        <v>0</v>
      </c>
      <c r="AA867" s="25">
        <v>3758.63</v>
      </c>
      <c r="AB867" s="30">
        <f t="shared" si="230"/>
        <v>667000</v>
      </c>
      <c r="AC867" s="30">
        <f t="shared" si="237"/>
        <v>2.2488755622188907E-2</v>
      </c>
      <c r="AD867" s="31">
        <f t="shared" si="238"/>
        <v>3.3058470764617693</v>
      </c>
      <c r="AE867" s="31">
        <f t="shared" si="239"/>
        <v>3.1934032983508249</v>
      </c>
      <c r="AG867" s="30">
        <f t="shared" si="231"/>
        <v>2427000</v>
      </c>
      <c r="AH867" s="30">
        <f t="shared" si="240"/>
        <v>6.180469715698393E-3</v>
      </c>
      <c r="AI867" s="31">
        <f t="shared" si="241"/>
        <v>0.90852904820766378</v>
      </c>
      <c r="AJ867" s="31">
        <f t="shared" si="242"/>
        <v>0.87762669962917184</v>
      </c>
      <c r="AK867" s="30">
        <f>IF(W867="si",($S867*'COSTOS DE CREDITOS'!$C$27)/DATA!$G867,"")</f>
        <v>47.07631125553273</v>
      </c>
      <c r="AL867" s="90">
        <f>IF(W867="si",'COSTOS DE CREDITOS'!$C$35,"")</f>
        <v>20.421138461538462</v>
      </c>
      <c r="AM867" s="30">
        <f t="shared" si="232"/>
        <v>923.07692307692309</v>
      </c>
      <c r="AN867" s="30">
        <f t="shared" si="233"/>
        <v>0</v>
      </c>
      <c r="AO867" s="30">
        <f t="shared" si="234"/>
        <v>990.57437279399426</v>
      </c>
      <c r="AP867" s="30">
        <f t="shared" si="235"/>
        <v>2768.0556272060057</v>
      </c>
      <c r="AQ867" s="19">
        <f t="shared" si="236"/>
        <v>0.73645334262909778</v>
      </c>
    </row>
    <row r="868" spans="1:43" x14ac:dyDescent="0.2">
      <c r="A868" s="23" t="s">
        <v>5665</v>
      </c>
      <c r="B868" s="6" t="s">
        <v>5675</v>
      </c>
      <c r="C868" s="6" t="s">
        <v>5667</v>
      </c>
      <c r="D868" s="2">
        <v>147872</v>
      </c>
      <c r="E868" s="2">
        <v>148653</v>
      </c>
      <c r="F868" s="3" t="s">
        <v>1150</v>
      </c>
      <c r="G868" s="2">
        <v>7</v>
      </c>
      <c r="H868" s="2">
        <v>148658</v>
      </c>
      <c r="I868" s="3" t="s">
        <v>1155</v>
      </c>
      <c r="J868" s="15">
        <v>45307</v>
      </c>
      <c r="K868" s="24">
        <v>1321228631</v>
      </c>
      <c r="L868" s="15">
        <v>45026</v>
      </c>
      <c r="M868" s="15">
        <v>45046</v>
      </c>
      <c r="N868" s="15"/>
      <c r="O868" s="26">
        <f>VLOOKUP(D868,quash!A$2:$I$7791,9,FALSE)</f>
        <v>2</v>
      </c>
      <c r="P868" s="7">
        <v>10000</v>
      </c>
      <c r="Q868" s="26">
        <v>147</v>
      </c>
      <c r="R868" s="19">
        <v>7.9000519063170294E-2</v>
      </c>
      <c r="S868" s="26">
        <v>16</v>
      </c>
      <c r="T868" s="7">
        <v>9000</v>
      </c>
      <c r="U868" s="2">
        <v>142</v>
      </c>
      <c r="V868" s="11">
        <v>2255.2800000000002</v>
      </c>
      <c r="W868" s="14" t="s">
        <v>5281</v>
      </c>
      <c r="X868" s="18">
        <v>1</v>
      </c>
      <c r="Y868" s="9">
        <v>9000</v>
      </c>
      <c r="Z868" s="19">
        <f t="shared" si="229"/>
        <v>0</v>
      </c>
      <c r="AA868" s="25">
        <v>2255.2800000000002</v>
      </c>
      <c r="AB868" s="30">
        <f t="shared" si="230"/>
        <v>396000</v>
      </c>
      <c r="AC868" s="30">
        <f t="shared" si="237"/>
        <v>2.2727272727272728E-2</v>
      </c>
      <c r="AD868" s="31">
        <f t="shared" si="238"/>
        <v>3.3409090909090908</v>
      </c>
      <c r="AE868" s="31">
        <f t="shared" si="239"/>
        <v>3.2272727272727275</v>
      </c>
      <c r="AG868" s="30">
        <f t="shared" si="231"/>
        <v>1695000</v>
      </c>
      <c r="AH868" s="30">
        <f t="shared" si="240"/>
        <v>5.3097345132743362E-3</v>
      </c>
      <c r="AI868" s="31">
        <f t="shared" si="241"/>
        <v>0.78053097345132738</v>
      </c>
      <c r="AJ868" s="31">
        <f t="shared" si="242"/>
        <v>0.75398230088495577</v>
      </c>
      <c r="AK868" s="30">
        <f>IF(W868="si",($S868*'COSTOS DE CREDITOS'!$C$27)/DATA!$G868,"")</f>
        <v>47.07631125553273</v>
      </c>
      <c r="AL868" s="90">
        <f>IF(W868="si",'COSTOS DE CREDITOS'!$C$35,"")</f>
        <v>20.421138461538462</v>
      </c>
      <c r="AM868" s="30">
        <f t="shared" si="232"/>
        <v>553.84615384615392</v>
      </c>
      <c r="AN868" s="30">
        <f t="shared" si="233"/>
        <v>0</v>
      </c>
      <c r="AO868" s="30">
        <f t="shared" si="234"/>
        <v>621.34360356322509</v>
      </c>
      <c r="AP868" s="30">
        <f t="shared" si="235"/>
        <v>1633.9363964367751</v>
      </c>
      <c r="AQ868" s="19">
        <f t="shared" si="236"/>
        <v>0.72449380850128364</v>
      </c>
    </row>
    <row r="869" spans="1:43" x14ac:dyDescent="0.2">
      <c r="A869" s="23" t="s">
        <v>5665</v>
      </c>
      <c r="B869" s="6" t="s">
        <v>5675</v>
      </c>
      <c r="C869" s="6" t="s">
        <v>5667</v>
      </c>
      <c r="D869" s="2">
        <v>148261</v>
      </c>
      <c r="E869" s="2">
        <v>148653</v>
      </c>
      <c r="F869" s="3" t="s">
        <v>1150</v>
      </c>
      <c r="G869" s="2">
        <v>7</v>
      </c>
      <c r="H869" s="2">
        <v>148659</v>
      </c>
      <c r="I869" s="3" t="s">
        <v>1156</v>
      </c>
      <c r="J869" s="15" t="s">
        <v>5688</v>
      </c>
      <c r="K869" s="24" t="s">
        <v>5688</v>
      </c>
      <c r="L869" s="15">
        <v>45026</v>
      </c>
      <c r="M869" s="15">
        <v>45046</v>
      </c>
      <c r="N869" s="15"/>
      <c r="O869" s="26">
        <f>VLOOKUP(D869,quash!A$2:$I$7791,9,FALSE)</f>
        <v>3</v>
      </c>
      <c r="P869" s="7">
        <v>13000</v>
      </c>
      <c r="Q869" s="26">
        <v>136</v>
      </c>
      <c r="R869" s="19">
        <v>8.6504580201145709E-2</v>
      </c>
      <c r="S869" s="26">
        <v>16</v>
      </c>
      <c r="T869" s="7">
        <v>7000</v>
      </c>
      <c r="U869" s="2">
        <v>142</v>
      </c>
      <c r="V869" s="11">
        <v>1758.65</v>
      </c>
      <c r="W869" s="14" t="s">
        <v>5281</v>
      </c>
      <c r="X869" s="18">
        <v>1</v>
      </c>
      <c r="Y869" s="9">
        <v>7000</v>
      </c>
      <c r="Z869" s="19">
        <f t="shared" si="229"/>
        <v>0</v>
      </c>
      <c r="AA869" s="25">
        <v>1758.65</v>
      </c>
      <c r="AB869" s="30">
        <f t="shared" si="230"/>
        <v>215000</v>
      </c>
      <c r="AC869" s="30">
        <f t="shared" si="237"/>
        <v>3.255813953488372E-2</v>
      </c>
      <c r="AD869" s="31">
        <f t="shared" si="238"/>
        <v>4.4279069767441861</v>
      </c>
      <c r="AE869" s="31">
        <f t="shared" si="239"/>
        <v>4.6232558139534881</v>
      </c>
      <c r="AG869" s="30">
        <f t="shared" si="231"/>
        <v>778000</v>
      </c>
      <c r="AH869" s="30">
        <f t="shared" si="240"/>
        <v>8.9974293059125968E-3</v>
      </c>
      <c r="AI869" s="31">
        <f t="shared" si="241"/>
        <v>1.2236503856041132</v>
      </c>
      <c r="AJ869" s="31">
        <f t="shared" si="242"/>
        <v>1.2776349614395888</v>
      </c>
      <c r="AK869" s="30">
        <f>IF(W869="si",($S869*'COSTOS DE CREDITOS'!$C$27)/DATA!$G869,"")</f>
        <v>47.07631125553273</v>
      </c>
      <c r="AL869" s="90">
        <f>IF(W869="si",'COSTOS DE CREDITOS'!$C$35,"")</f>
        <v>20.421138461538462</v>
      </c>
      <c r="AM869" s="30">
        <f t="shared" si="232"/>
        <v>430.76923076923077</v>
      </c>
      <c r="AN869" s="30">
        <f t="shared" si="233"/>
        <v>0</v>
      </c>
      <c r="AO869" s="30">
        <f t="shared" si="234"/>
        <v>498.26668048630199</v>
      </c>
      <c r="AP869" s="30">
        <f t="shared" si="235"/>
        <v>1260.3833195136981</v>
      </c>
      <c r="AQ869" s="19">
        <f t="shared" si="236"/>
        <v>0.71667660962311885</v>
      </c>
    </row>
    <row r="870" spans="1:43" x14ac:dyDescent="0.2">
      <c r="A870" s="23" t="s">
        <v>5665</v>
      </c>
      <c r="B870" s="6" t="s">
        <v>5675</v>
      </c>
      <c r="C870" s="6" t="s">
        <v>5667</v>
      </c>
      <c r="D870" s="2">
        <v>148507</v>
      </c>
      <c r="E870" s="2">
        <v>148653</v>
      </c>
      <c r="F870" s="3" t="s">
        <v>1150</v>
      </c>
      <c r="G870" s="2">
        <v>7</v>
      </c>
      <c r="H870" s="2">
        <v>148660</v>
      </c>
      <c r="I870" s="3" t="s">
        <v>1157</v>
      </c>
      <c r="J870" s="15">
        <v>45020</v>
      </c>
      <c r="K870" s="24">
        <v>1123345393</v>
      </c>
      <c r="L870" s="15">
        <v>45026</v>
      </c>
      <c r="M870" s="15">
        <v>45046</v>
      </c>
      <c r="N870" s="15"/>
      <c r="O870" s="26">
        <f>VLOOKUP(D870,quash!A$2:$I$7791,9,FALSE)</f>
        <v>4</v>
      </c>
      <c r="P870" s="7">
        <v>13000</v>
      </c>
      <c r="Q870" s="26">
        <v>136</v>
      </c>
      <c r="R870" s="19">
        <v>8.0915696336300247E-2</v>
      </c>
      <c r="S870" s="26">
        <v>16</v>
      </c>
      <c r="T870" s="7">
        <v>5000</v>
      </c>
      <c r="U870" s="2">
        <v>147</v>
      </c>
      <c r="V870" s="11">
        <v>1303.3399999999999</v>
      </c>
      <c r="W870" s="14" t="s">
        <v>5281</v>
      </c>
      <c r="X870" s="18">
        <v>1</v>
      </c>
      <c r="Y870" s="9">
        <v>5000</v>
      </c>
      <c r="Z870" s="19">
        <f t="shared" si="229"/>
        <v>0</v>
      </c>
      <c r="AA870" s="25">
        <v>1303.3399999999999</v>
      </c>
      <c r="AB870" s="30">
        <f t="shared" si="230"/>
        <v>220000</v>
      </c>
      <c r="AC870" s="30">
        <f t="shared" si="237"/>
        <v>2.2727272727272728E-2</v>
      </c>
      <c r="AD870" s="31">
        <f t="shared" si="238"/>
        <v>3.0909090909090908</v>
      </c>
      <c r="AE870" s="31">
        <f t="shared" si="239"/>
        <v>3.3409090909090908</v>
      </c>
      <c r="AG870" s="30">
        <f t="shared" si="231"/>
        <v>927000</v>
      </c>
      <c r="AH870" s="30">
        <f t="shared" si="240"/>
        <v>5.3937432578209281E-3</v>
      </c>
      <c r="AI870" s="31">
        <f t="shared" si="241"/>
        <v>0.73354908306364619</v>
      </c>
      <c r="AJ870" s="31">
        <f t="shared" si="242"/>
        <v>0.79288025889967639</v>
      </c>
      <c r="AK870" s="30">
        <f>IF(W870="si",($S870*'COSTOS DE CREDITOS'!$C$27)/DATA!$G870,"")</f>
        <v>47.07631125553273</v>
      </c>
      <c r="AL870" s="90">
        <f>IF(W870="si",'COSTOS DE CREDITOS'!$C$35,"")</f>
        <v>20.421138461538462</v>
      </c>
      <c r="AM870" s="30">
        <f t="shared" si="232"/>
        <v>307.69230769230774</v>
      </c>
      <c r="AN870" s="30">
        <f t="shared" si="233"/>
        <v>0</v>
      </c>
      <c r="AO870" s="30">
        <f t="shared" si="234"/>
        <v>375.1897574093789</v>
      </c>
      <c r="AP870" s="30">
        <f t="shared" si="235"/>
        <v>928.15024259062102</v>
      </c>
      <c r="AQ870" s="19">
        <f t="shared" si="236"/>
        <v>0.71213209338363059</v>
      </c>
    </row>
    <row r="871" spans="1:43" x14ac:dyDescent="0.2">
      <c r="A871" s="23" t="s">
        <v>5665</v>
      </c>
      <c r="B871" s="6" t="s">
        <v>5681</v>
      </c>
      <c r="C871" s="6" t="s">
        <v>5667</v>
      </c>
      <c r="D871" s="2">
        <v>148673</v>
      </c>
      <c r="E871" s="2">
        <v>148954</v>
      </c>
      <c r="F871" s="3" t="s">
        <v>1158</v>
      </c>
      <c r="G871" s="2">
        <v>6</v>
      </c>
      <c r="H871" s="2">
        <v>148960</v>
      </c>
      <c r="I871" s="3" t="s">
        <v>1159</v>
      </c>
      <c r="J871" s="15">
        <v>45274</v>
      </c>
      <c r="K871" s="24">
        <v>1299531628</v>
      </c>
      <c r="L871" s="15">
        <v>45028</v>
      </c>
      <c r="M871" s="15">
        <v>45046</v>
      </c>
      <c r="N871" s="15"/>
      <c r="O871" s="26" t="e">
        <f>VLOOKUP(D871,quash!A$2:$I$7791,9,FALSE)</f>
        <v>#N/A</v>
      </c>
      <c r="P871" s="7">
        <v>10000</v>
      </c>
      <c r="Q871" s="26">
        <v>147</v>
      </c>
      <c r="R871" s="19">
        <v>7.9000519063170294E-2</v>
      </c>
      <c r="S871" s="26">
        <v>16</v>
      </c>
      <c r="T871" s="7">
        <v>5000</v>
      </c>
      <c r="U871" s="2">
        <v>147</v>
      </c>
      <c r="V871" s="11">
        <v>1303.3399999999999</v>
      </c>
      <c r="W871" s="14" t="s">
        <v>5281</v>
      </c>
      <c r="X871" s="18">
        <v>1</v>
      </c>
      <c r="Y871" s="9">
        <v>5000</v>
      </c>
      <c r="Z871" s="19">
        <f t="shared" si="229"/>
        <v>0</v>
      </c>
      <c r="AA871" s="25">
        <v>1303.3399999999999</v>
      </c>
      <c r="AB871" s="30">
        <f t="shared" si="230"/>
        <v>287000</v>
      </c>
      <c r="AC871" s="30">
        <f t="shared" si="237"/>
        <v>1.7421602787456445E-2</v>
      </c>
      <c r="AD871" s="31">
        <f t="shared" si="238"/>
        <v>2.5609756097560976</v>
      </c>
      <c r="AE871" s="31">
        <f t="shared" si="239"/>
        <v>2.5609756097560976</v>
      </c>
      <c r="AG871" s="30">
        <f t="shared" si="231"/>
        <v>6126000</v>
      </c>
      <c r="AH871" s="30">
        <f t="shared" si="240"/>
        <v>8.1619327456741752E-4</v>
      </c>
      <c r="AI871" s="31">
        <f t="shared" si="241"/>
        <v>0.11998041136141037</v>
      </c>
      <c r="AJ871" s="31">
        <f t="shared" si="242"/>
        <v>0.11998041136141037</v>
      </c>
      <c r="AK871" s="30">
        <f>IF(W871="si",($S871*'COSTOS DE CREDITOS'!$C$27)/DATA!$G871,"")</f>
        <v>54.922363131454851</v>
      </c>
      <c r="AL871" s="90">
        <f>IF(W871="si",'COSTOS DE CREDITOS'!$C$35,"")</f>
        <v>20.421138461538462</v>
      </c>
      <c r="AM871" s="30">
        <f t="shared" si="232"/>
        <v>307.69230769230774</v>
      </c>
      <c r="AN871" s="30">
        <f t="shared" si="233"/>
        <v>0</v>
      </c>
      <c r="AO871" s="30">
        <f t="shared" si="234"/>
        <v>383.03580928530107</v>
      </c>
      <c r="AP871" s="30">
        <f t="shared" si="235"/>
        <v>920.30419071469885</v>
      </c>
      <c r="AQ871" s="19">
        <f t="shared" si="236"/>
        <v>0.70611213552465124</v>
      </c>
    </row>
    <row r="872" spans="1:43" x14ac:dyDescent="0.2">
      <c r="A872" s="23" t="s">
        <v>5665</v>
      </c>
      <c r="B872" s="6" t="s">
        <v>5672</v>
      </c>
      <c r="C872" s="6" t="s">
        <v>5667</v>
      </c>
      <c r="D872" s="2">
        <v>148853</v>
      </c>
      <c r="E872" s="2">
        <v>148974</v>
      </c>
      <c r="F872" s="3" t="s">
        <v>1160</v>
      </c>
      <c r="G872" s="2">
        <v>6</v>
      </c>
      <c r="H872" s="2">
        <v>148980</v>
      </c>
      <c r="I872" s="3" t="s">
        <v>1161</v>
      </c>
      <c r="J872" s="15">
        <v>45026</v>
      </c>
      <c r="K872" s="24">
        <v>1126149519</v>
      </c>
      <c r="L872" s="15">
        <v>45028</v>
      </c>
      <c r="M872" s="15">
        <v>45046</v>
      </c>
      <c r="N872" s="15"/>
      <c r="O872" s="26">
        <f>VLOOKUP(D872,quash!A$2:$I$7791,9,FALSE)</f>
        <v>1</v>
      </c>
      <c r="P872" s="7">
        <v>11000</v>
      </c>
      <c r="Q872" s="26">
        <v>119</v>
      </c>
      <c r="R872" s="19">
        <v>4.3307950828633E-2</v>
      </c>
      <c r="S872" s="93">
        <v>26</v>
      </c>
      <c r="T872" s="7">
        <v>10000</v>
      </c>
      <c r="U872" s="2">
        <v>142</v>
      </c>
      <c r="V872" s="11">
        <v>2510.34</v>
      </c>
      <c r="W872" s="14" t="s">
        <v>5281</v>
      </c>
      <c r="X872" s="18">
        <v>0.69942227938557577</v>
      </c>
      <c r="Y872" s="9">
        <v>6994.222793855758</v>
      </c>
      <c r="Z872" s="19">
        <f t="shared" si="229"/>
        <v>-0.30057772061442423</v>
      </c>
      <c r="AA872" s="25">
        <v>1755.7877248327864</v>
      </c>
      <c r="AB872" s="30">
        <f t="shared" si="230"/>
        <v>667000</v>
      </c>
      <c r="AC872" s="30">
        <f t="shared" si="237"/>
        <v>1.4992503748125937E-2</v>
      </c>
      <c r="AD872" s="31">
        <f t="shared" si="238"/>
        <v>1.7841079460269864</v>
      </c>
      <c r="AE872" s="31">
        <f t="shared" si="239"/>
        <v>2.128935532233883</v>
      </c>
      <c r="AG872" s="30">
        <f t="shared" si="231"/>
        <v>2427000</v>
      </c>
      <c r="AH872" s="30">
        <f t="shared" si="240"/>
        <v>4.1203131437989289E-3</v>
      </c>
      <c r="AI872" s="31">
        <f t="shared" si="241"/>
        <v>0.49031726411207255</v>
      </c>
      <c r="AJ872" s="31">
        <f t="shared" si="242"/>
        <v>0.58508446641944789</v>
      </c>
      <c r="AK872" s="30">
        <f>IF(W872="si",($S872*'COSTOS DE CREDITOS'!$C$27)/DATA!$G872,"")</f>
        <v>89.248840088614131</v>
      </c>
      <c r="AL872" s="90">
        <f>IF(W872="si",'COSTOS DE CREDITOS'!$C$35,"")</f>
        <v>20.421138461538462</v>
      </c>
      <c r="AM872" s="30">
        <f t="shared" si="232"/>
        <v>1000</v>
      </c>
      <c r="AN872" s="30">
        <f t="shared" si="233"/>
        <v>3005.777206144242</v>
      </c>
      <c r="AO872" s="30">
        <f t="shared" si="234"/>
        <v>4115.4471846943943</v>
      </c>
      <c r="AP872" s="30">
        <f t="shared" si="235"/>
        <v>-2359.659459861608</v>
      </c>
      <c r="AQ872" s="19">
        <f t="shared" si="236"/>
        <v>-1.3439320861446002</v>
      </c>
    </row>
    <row r="873" spans="1:43" x14ac:dyDescent="0.2">
      <c r="A873" s="23" t="s">
        <v>5665</v>
      </c>
      <c r="B873" s="6" t="s">
        <v>5685</v>
      </c>
      <c r="C873" s="6" t="s">
        <v>5680</v>
      </c>
      <c r="D873" s="2">
        <v>148951</v>
      </c>
      <c r="E873" s="2">
        <v>149002</v>
      </c>
      <c r="F873" s="3" t="s">
        <v>1162</v>
      </c>
      <c r="G873" s="2">
        <v>5</v>
      </c>
      <c r="H873" s="2">
        <v>149026</v>
      </c>
      <c r="I873" s="3" t="s">
        <v>1163</v>
      </c>
      <c r="J873" s="15">
        <v>45027</v>
      </c>
      <c r="K873" s="24">
        <v>1126657972</v>
      </c>
      <c r="L873" s="15">
        <v>45029</v>
      </c>
      <c r="M873" s="15">
        <v>45046</v>
      </c>
      <c r="N873" s="15"/>
      <c r="O873" s="26">
        <f>VLOOKUP(D873,quash!A$2:$I$7791,9,FALSE)</f>
        <v>2</v>
      </c>
      <c r="P873" s="7">
        <v>10000</v>
      </c>
      <c r="Q873" s="26">
        <v>127</v>
      </c>
      <c r="R873" s="19">
        <v>5.24391097594855E-2</v>
      </c>
      <c r="S873" s="26">
        <v>16</v>
      </c>
      <c r="T873" s="7">
        <v>5000</v>
      </c>
      <c r="U873" s="2">
        <v>147</v>
      </c>
      <c r="V873" s="11">
        <v>1303.3399999999999</v>
      </c>
      <c r="W873" s="14" t="s">
        <v>5281</v>
      </c>
      <c r="X873" s="18">
        <v>1</v>
      </c>
      <c r="Y873" s="9">
        <v>5000</v>
      </c>
      <c r="Z873" s="19">
        <f t="shared" si="229"/>
        <v>0</v>
      </c>
      <c r="AA873" s="25">
        <v>1303.3399999999999</v>
      </c>
      <c r="AB873" s="30">
        <f t="shared" si="230"/>
        <v>396000</v>
      </c>
      <c r="AC873" s="30">
        <f t="shared" si="237"/>
        <v>1.2626262626262626E-2</v>
      </c>
      <c r="AD873" s="31">
        <f t="shared" si="238"/>
        <v>1.6035353535353536</v>
      </c>
      <c r="AE873" s="31">
        <f t="shared" si="239"/>
        <v>1.856060606060606</v>
      </c>
      <c r="AG873" s="30">
        <f t="shared" si="231"/>
        <v>1695000</v>
      </c>
      <c r="AH873" s="30">
        <f t="shared" si="240"/>
        <v>2.9498525073746312E-3</v>
      </c>
      <c r="AI873" s="31">
        <f t="shared" si="241"/>
        <v>0.37463126843657818</v>
      </c>
      <c r="AJ873" s="31">
        <f t="shared" si="242"/>
        <v>0.4336283185840708</v>
      </c>
      <c r="AK873" s="30">
        <f>IF(W873="si",($S873*'COSTOS DE CREDITOS'!$C$27)/DATA!$G873,"")</f>
        <v>65.906835757745824</v>
      </c>
      <c r="AL873" s="90">
        <f>IF(W873="si",'COSTOS DE CREDITOS'!$C$35,"")</f>
        <v>20.421138461538462</v>
      </c>
      <c r="AM873" s="30">
        <f t="shared" si="232"/>
        <v>307.69230769230774</v>
      </c>
      <c r="AN873" s="30">
        <f t="shared" si="233"/>
        <v>0</v>
      </c>
      <c r="AO873" s="30">
        <f t="shared" si="234"/>
        <v>394.02028191159201</v>
      </c>
      <c r="AP873" s="30">
        <f t="shared" si="235"/>
        <v>909.31971808840785</v>
      </c>
      <c r="AQ873" s="19">
        <f t="shared" si="236"/>
        <v>0.69768419452208008</v>
      </c>
    </row>
    <row r="874" spans="1:43" x14ac:dyDescent="0.2">
      <c r="A874" s="23" t="s">
        <v>5665</v>
      </c>
      <c r="B874" s="6" t="s">
        <v>5673</v>
      </c>
      <c r="C874" s="6" t="s">
        <v>5667</v>
      </c>
      <c r="D874" s="2">
        <v>148563</v>
      </c>
      <c r="E874" s="2">
        <v>148572</v>
      </c>
      <c r="F874" s="3" t="s">
        <v>1164</v>
      </c>
      <c r="G874" s="2">
        <v>7</v>
      </c>
      <c r="H874" s="2">
        <v>148987</v>
      </c>
      <c r="I874" s="3" t="s">
        <v>1165</v>
      </c>
      <c r="J874" s="15">
        <v>45020</v>
      </c>
      <c r="K874" s="24">
        <v>1123558576</v>
      </c>
      <c r="L874" s="15">
        <v>45028</v>
      </c>
      <c r="M874" s="15">
        <v>45046</v>
      </c>
      <c r="N874" s="15"/>
      <c r="O874" s="26">
        <f>VLOOKUP(D874,quash!A$2:$I$7791,9,FALSE)</f>
        <v>2</v>
      </c>
      <c r="P874" s="7">
        <v>14000</v>
      </c>
      <c r="Q874" s="26">
        <v>99</v>
      </c>
      <c r="R874" s="19">
        <v>5.9818464604665302E-3</v>
      </c>
      <c r="S874" s="26">
        <v>16</v>
      </c>
      <c r="T874" s="7">
        <v>5000</v>
      </c>
      <c r="U874" s="2">
        <v>147</v>
      </c>
      <c r="V874" s="11">
        <v>1303.3399999999999</v>
      </c>
      <c r="W874" s="14" t="s">
        <v>5281</v>
      </c>
      <c r="X874" s="18">
        <v>1</v>
      </c>
      <c r="Y874" s="9">
        <v>5000</v>
      </c>
      <c r="Z874" s="19">
        <f t="shared" si="229"/>
        <v>0</v>
      </c>
      <c r="AA874" s="25">
        <v>1303.3399999999999</v>
      </c>
      <c r="AB874" s="30">
        <f t="shared" si="230"/>
        <v>396000</v>
      </c>
      <c r="AC874" s="30">
        <f t="shared" si="237"/>
        <v>1.2626262626262626E-2</v>
      </c>
      <c r="AD874" s="31">
        <f t="shared" si="238"/>
        <v>1.25</v>
      </c>
      <c r="AE874" s="31">
        <f t="shared" si="239"/>
        <v>1.856060606060606</v>
      </c>
      <c r="AG874" s="30">
        <f t="shared" si="231"/>
        <v>1695000</v>
      </c>
      <c r="AH874" s="30">
        <f t="shared" si="240"/>
        <v>2.9498525073746312E-3</v>
      </c>
      <c r="AI874" s="31">
        <f t="shared" si="241"/>
        <v>0.29203539823008851</v>
      </c>
      <c r="AJ874" s="31">
        <f t="shared" si="242"/>
        <v>0.4336283185840708</v>
      </c>
      <c r="AK874" s="30">
        <f>IF(W874="si",($S874*'COSTOS DE CREDITOS'!$C$27)/DATA!$G874,"")</f>
        <v>47.07631125553273</v>
      </c>
      <c r="AL874" s="90">
        <f>IF(W874="si",'COSTOS DE CREDITOS'!$C$35,"")</f>
        <v>20.421138461538462</v>
      </c>
      <c r="AM874" s="30">
        <f t="shared" si="232"/>
        <v>307.69230769230774</v>
      </c>
      <c r="AN874" s="30">
        <f t="shared" si="233"/>
        <v>0</v>
      </c>
      <c r="AO874" s="30">
        <f t="shared" si="234"/>
        <v>375.1897574093789</v>
      </c>
      <c r="AP874" s="30">
        <f t="shared" si="235"/>
        <v>928.15024259062102</v>
      </c>
      <c r="AQ874" s="19">
        <f t="shared" si="236"/>
        <v>0.71213209338363059</v>
      </c>
    </row>
    <row r="875" spans="1:43" x14ac:dyDescent="0.2">
      <c r="A875" s="23" t="s">
        <v>5665</v>
      </c>
      <c r="B875" s="6" t="s">
        <v>5673</v>
      </c>
      <c r="C875" s="6" t="s">
        <v>5667</v>
      </c>
      <c r="D875" s="2">
        <v>148568</v>
      </c>
      <c r="E875" s="2">
        <v>148572</v>
      </c>
      <c r="F875" s="3" t="s">
        <v>1164</v>
      </c>
      <c r="G875" s="2">
        <v>7</v>
      </c>
      <c r="H875" s="2">
        <v>148988</v>
      </c>
      <c r="I875" s="3" t="s">
        <v>1166</v>
      </c>
      <c r="J875" s="15">
        <v>45020</v>
      </c>
      <c r="K875" s="24">
        <v>1123589225</v>
      </c>
      <c r="L875" s="15">
        <v>45028</v>
      </c>
      <c r="M875" s="15">
        <v>45046</v>
      </c>
      <c r="N875" s="15"/>
      <c r="O875" s="26">
        <f>VLOOKUP(D875,quash!A$2:$I$7791,9,FALSE)</f>
        <v>5</v>
      </c>
      <c r="P875" s="7">
        <v>14000</v>
      </c>
      <c r="Q875" s="26">
        <v>95</v>
      </c>
      <c r="R875" s="19">
        <v>1.1744970637098232E-2</v>
      </c>
      <c r="S875" s="26">
        <v>16</v>
      </c>
      <c r="T875" s="7">
        <v>8000</v>
      </c>
      <c r="U875" s="2">
        <v>142</v>
      </c>
      <c r="V875" s="11">
        <v>2013.74</v>
      </c>
      <c r="W875" s="14" t="s">
        <v>5281</v>
      </c>
      <c r="X875" s="18">
        <v>1</v>
      </c>
      <c r="Y875" s="9">
        <v>8000</v>
      </c>
      <c r="Z875" s="19">
        <f t="shared" si="229"/>
        <v>0</v>
      </c>
      <c r="AA875" s="25">
        <v>2013.74</v>
      </c>
      <c r="AB875" s="30">
        <f t="shared" si="230"/>
        <v>139000</v>
      </c>
      <c r="AC875" s="30">
        <f t="shared" si="237"/>
        <v>5.7553956834532377E-2</v>
      </c>
      <c r="AD875" s="31">
        <f t="shared" si="238"/>
        <v>5.4676258992805762</v>
      </c>
      <c r="AE875" s="31">
        <f t="shared" si="239"/>
        <v>8.1726618705035978</v>
      </c>
      <c r="AG875" s="30">
        <f t="shared" si="231"/>
        <v>352000</v>
      </c>
      <c r="AH875" s="30">
        <f t="shared" si="240"/>
        <v>2.2727272727272728E-2</v>
      </c>
      <c r="AI875" s="31">
        <f t="shared" si="241"/>
        <v>2.1590909090909092</v>
      </c>
      <c r="AJ875" s="31">
        <f t="shared" si="242"/>
        <v>3.2272727272727275</v>
      </c>
      <c r="AK875" s="30">
        <f>IF(W875="si",($S875*'COSTOS DE CREDITOS'!$C$27)/DATA!$G875,"")</f>
        <v>47.07631125553273</v>
      </c>
      <c r="AL875" s="90">
        <f>IF(W875="si",'COSTOS DE CREDITOS'!$C$35,"")</f>
        <v>20.421138461538462</v>
      </c>
      <c r="AM875" s="30">
        <f t="shared" si="232"/>
        <v>492.30769230769232</v>
      </c>
      <c r="AN875" s="30">
        <f t="shared" si="233"/>
        <v>0</v>
      </c>
      <c r="AO875" s="30">
        <f t="shared" si="234"/>
        <v>559.80514202476354</v>
      </c>
      <c r="AP875" s="30">
        <f t="shared" si="235"/>
        <v>1453.9348579752364</v>
      </c>
      <c r="AQ875" s="19">
        <f t="shared" si="236"/>
        <v>0.72200723925394361</v>
      </c>
    </row>
    <row r="876" spans="1:43" x14ac:dyDescent="0.2">
      <c r="A876" s="23" t="s">
        <v>5665</v>
      </c>
      <c r="B876" s="6" t="s">
        <v>5673</v>
      </c>
      <c r="C876" s="6" t="s">
        <v>5667</v>
      </c>
      <c r="D876" s="2">
        <v>148644</v>
      </c>
      <c r="E876" s="2">
        <v>148572</v>
      </c>
      <c r="F876" s="3" t="s">
        <v>1164</v>
      </c>
      <c r="G876" s="2">
        <v>7</v>
      </c>
      <c r="H876" s="2">
        <v>148989</v>
      </c>
      <c r="I876" s="3" t="s">
        <v>1167</v>
      </c>
      <c r="J876" s="15" t="s">
        <v>5688</v>
      </c>
      <c r="K876" s="24" t="s">
        <v>5688</v>
      </c>
      <c r="L876" s="15">
        <v>45028</v>
      </c>
      <c r="M876" s="15">
        <v>45046</v>
      </c>
      <c r="N876" s="15"/>
      <c r="O876" s="26">
        <f>VLOOKUP(D876,quash!A$2:$I$7791,9,FALSE)</f>
        <v>3</v>
      </c>
      <c r="P876" s="7">
        <v>14000</v>
      </c>
      <c r="Q876" s="26">
        <v>95</v>
      </c>
      <c r="R876" s="19">
        <v>1.1744970637098232E-2</v>
      </c>
      <c r="S876" s="26">
        <v>16</v>
      </c>
      <c r="T876" s="7">
        <v>8000</v>
      </c>
      <c r="U876" s="2">
        <v>142</v>
      </c>
      <c r="V876" s="11">
        <v>2013.74</v>
      </c>
      <c r="W876" s="14" t="s">
        <v>5281</v>
      </c>
      <c r="X876" s="18">
        <v>1</v>
      </c>
      <c r="Y876" s="9">
        <v>8000</v>
      </c>
      <c r="Z876" s="19">
        <f t="shared" si="229"/>
        <v>0</v>
      </c>
      <c r="AA876" s="25">
        <v>2013.74</v>
      </c>
      <c r="AB876" s="30">
        <f t="shared" si="230"/>
        <v>215000</v>
      </c>
      <c r="AC876" s="30">
        <f t="shared" si="237"/>
        <v>3.7209302325581395E-2</v>
      </c>
      <c r="AD876" s="31">
        <f t="shared" si="238"/>
        <v>3.5348837209302326</v>
      </c>
      <c r="AE876" s="31">
        <f t="shared" si="239"/>
        <v>5.2837209302325583</v>
      </c>
      <c r="AG876" s="30">
        <f t="shared" si="231"/>
        <v>778000</v>
      </c>
      <c r="AH876" s="30">
        <f t="shared" si="240"/>
        <v>1.0282776349614395E-2</v>
      </c>
      <c r="AI876" s="31">
        <f t="shared" si="241"/>
        <v>0.97686375321336749</v>
      </c>
      <c r="AJ876" s="31">
        <f t="shared" si="242"/>
        <v>1.4601542416452442</v>
      </c>
      <c r="AK876" s="30">
        <f>IF(W876="si",($S876*'COSTOS DE CREDITOS'!$C$27)/DATA!$G876,"")</f>
        <v>47.07631125553273</v>
      </c>
      <c r="AL876" s="90">
        <f>IF(W876="si",'COSTOS DE CREDITOS'!$C$35,"")</f>
        <v>20.421138461538462</v>
      </c>
      <c r="AM876" s="30">
        <f t="shared" si="232"/>
        <v>492.30769230769232</v>
      </c>
      <c r="AN876" s="30">
        <f t="shared" si="233"/>
        <v>0</v>
      </c>
      <c r="AO876" s="30">
        <f t="shared" si="234"/>
        <v>559.80514202476354</v>
      </c>
      <c r="AP876" s="30">
        <f t="shared" si="235"/>
        <v>1453.9348579752364</v>
      </c>
      <c r="AQ876" s="19">
        <f t="shared" si="236"/>
        <v>0.72200723925394361</v>
      </c>
    </row>
    <row r="877" spans="1:43" x14ac:dyDescent="0.2">
      <c r="A877" s="23" t="s">
        <v>5665</v>
      </c>
      <c r="B877" s="6" t="s">
        <v>5673</v>
      </c>
      <c r="C877" s="6" t="s">
        <v>5667</v>
      </c>
      <c r="D877" s="2">
        <v>148511</v>
      </c>
      <c r="E877" s="2">
        <v>148572</v>
      </c>
      <c r="F877" s="3" t="s">
        <v>1164</v>
      </c>
      <c r="G877" s="2">
        <v>7</v>
      </c>
      <c r="H877" s="2">
        <v>148990</v>
      </c>
      <c r="I877" s="3" t="s">
        <v>1168</v>
      </c>
      <c r="J877" s="15">
        <v>45020</v>
      </c>
      <c r="K877" s="24">
        <v>1123370599</v>
      </c>
      <c r="L877" s="15">
        <v>45028</v>
      </c>
      <c r="M877" s="15">
        <v>45046</v>
      </c>
      <c r="N877" s="15"/>
      <c r="O877" s="26">
        <f>VLOOKUP(D877,quash!A$2:$I$7791,9,FALSE)</f>
        <v>5</v>
      </c>
      <c r="P877" s="7">
        <v>15000</v>
      </c>
      <c r="Q877" s="26">
        <v>92</v>
      </c>
      <c r="R877" s="19">
        <v>5.9818464604665302E-3</v>
      </c>
      <c r="S877" s="26">
        <v>16</v>
      </c>
      <c r="T877" s="7">
        <v>10000</v>
      </c>
      <c r="U877" s="2">
        <v>142</v>
      </c>
      <c r="V877" s="11">
        <v>2510.34</v>
      </c>
      <c r="W877" s="14" t="s">
        <v>5281</v>
      </c>
      <c r="X877" s="18">
        <v>1</v>
      </c>
      <c r="Y877" s="9">
        <v>10000</v>
      </c>
      <c r="Z877" s="19">
        <f t="shared" si="229"/>
        <v>0</v>
      </c>
      <c r="AA877" s="25">
        <v>2510.34</v>
      </c>
      <c r="AB877" s="30">
        <f t="shared" si="230"/>
        <v>139000</v>
      </c>
      <c r="AC877" s="30">
        <f t="shared" si="237"/>
        <v>7.1942446043165464E-2</v>
      </c>
      <c r="AD877" s="31">
        <f t="shared" si="238"/>
        <v>6.6187050359712227</v>
      </c>
      <c r="AE877" s="31">
        <f t="shared" si="239"/>
        <v>10.215827338129497</v>
      </c>
      <c r="AG877" s="30">
        <f t="shared" si="231"/>
        <v>352000</v>
      </c>
      <c r="AH877" s="30">
        <f t="shared" si="240"/>
        <v>2.8409090909090908E-2</v>
      </c>
      <c r="AI877" s="31">
        <f t="shared" si="241"/>
        <v>2.6136363636363638</v>
      </c>
      <c r="AJ877" s="31">
        <f t="shared" si="242"/>
        <v>4.0340909090909092</v>
      </c>
      <c r="AK877" s="30">
        <f>IF(W877="si",($S877*'COSTOS DE CREDITOS'!$C$27)/DATA!$G877,"")</f>
        <v>47.07631125553273</v>
      </c>
      <c r="AL877" s="90">
        <f>IF(W877="si",'COSTOS DE CREDITOS'!$C$35,"")</f>
        <v>20.421138461538462</v>
      </c>
      <c r="AM877" s="30">
        <f t="shared" si="232"/>
        <v>615.38461538461547</v>
      </c>
      <c r="AN877" s="30">
        <f t="shared" si="233"/>
        <v>0</v>
      </c>
      <c r="AO877" s="30">
        <f t="shared" si="234"/>
        <v>682.88206510168663</v>
      </c>
      <c r="AP877" s="30">
        <f t="shared" si="235"/>
        <v>1827.4579348983134</v>
      </c>
      <c r="AQ877" s="19">
        <f t="shared" si="236"/>
        <v>0.72797228060673591</v>
      </c>
    </row>
    <row r="878" spans="1:43" x14ac:dyDescent="0.2">
      <c r="A878" s="23" t="s">
        <v>5665</v>
      </c>
      <c r="B878" s="6" t="s">
        <v>5671</v>
      </c>
      <c r="C878" s="6" t="s">
        <v>5670</v>
      </c>
      <c r="D878" s="2">
        <v>148905</v>
      </c>
      <c r="E878" s="2">
        <v>148994</v>
      </c>
      <c r="F878" s="3" t="s">
        <v>1169</v>
      </c>
      <c r="G878" s="2">
        <v>7</v>
      </c>
      <c r="H878" s="2">
        <v>149001</v>
      </c>
      <c r="I878" s="3" t="s">
        <v>1170</v>
      </c>
      <c r="J878" s="15">
        <v>45027</v>
      </c>
      <c r="K878" s="24">
        <v>1126428522</v>
      </c>
      <c r="L878" s="15">
        <v>45028</v>
      </c>
      <c r="M878" s="15">
        <v>45046</v>
      </c>
      <c r="N878" s="15"/>
      <c r="O878" s="26">
        <f>VLOOKUP(D878,quash!A$2:$I$7791,9,FALSE)</f>
        <v>1</v>
      </c>
      <c r="P878" s="7">
        <v>9000</v>
      </c>
      <c r="Q878" s="26">
        <v>139</v>
      </c>
      <c r="R878" s="19">
        <v>6.0873316274495971E-2</v>
      </c>
      <c r="S878" s="93">
        <v>26</v>
      </c>
      <c r="T878" s="7">
        <v>6000</v>
      </c>
      <c r="U878" s="2">
        <v>142</v>
      </c>
      <c r="V878" s="11">
        <v>1503.37</v>
      </c>
      <c r="W878" s="14" t="s">
        <v>5281</v>
      </c>
      <c r="X878" s="18">
        <v>0.40669741890571665</v>
      </c>
      <c r="Y878" s="9">
        <v>2440.1845134342998</v>
      </c>
      <c r="Z878" s="19">
        <f t="shared" si="229"/>
        <v>-0.59330258109428335</v>
      </c>
      <c r="AA878" s="25">
        <v>611.41669866028724</v>
      </c>
      <c r="AB878" s="30">
        <f t="shared" si="230"/>
        <v>667000</v>
      </c>
      <c r="AC878" s="30">
        <f t="shared" si="237"/>
        <v>8.9955022488755615E-3</v>
      </c>
      <c r="AD878" s="31">
        <f t="shared" si="238"/>
        <v>1.2503748125937031</v>
      </c>
      <c r="AE878" s="31">
        <f t="shared" si="239"/>
        <v>1.2773613193403297</v>
      </c>
      <c r="AG878" s="30">
        <f t="shared" si="231"/>
        <v>2427000</v>
      </c>
      <c r="AH878" s="30">
        <f t="shared" si="240"/>
        <v>2.472187886279357E-3</v>
      </c>
      <c r="AI878" s="31">
        <f t="shared" si="241"/>
        <v>0.34363411619283063</v>
      </c>
      <c r="AJ878" s="31">
        <f t="shared" si="242"/>
        <v>0.35105067985166871</v>
      </c>
      <c r="AK878" s="30">
        <f>IF(W878="si",($S878*'COSTOS DE CREDITOS'!$C$27)/DATA!$G878,"")</f>
        <v>76.499005790240673</v>
      </c>
      <c r="AL878" s="90">
        <f>IF(W878="si",'COSTOS DE CREDITOS'!$C$35,"")</f>
        <v>20.421138461538462</v>
      </c>
      <c r="AM878" s="30">
        <f t="shared" si="232"/>
        <v>600</v>
      </c>
      <c r="AN878" s="30">
        <f t="shared" si="233"/>
        <v>3559.8154865657002</v>
      </c>
      <c r="AO878" s="30">
        <f t="shared" si="234"/>
        <v>4256.7356308174794</v>
      </c>
      <c r="AP878" s="30">
        <f t="shared" si="235"/>
        <v>-3645.3189321571922</v>
      </c>
      <c r="AQ878" s="19">
        <f t="shared" si="236"/>
        <v>-5.9620859884014861</v>
      </c>
    </row>
    <row r="879" spans="1:43" x14ac:dyDescent="0.2">
      <c r="A879" s="23" t="s">
        <v>5665</v>
      </c>
      <c r="B879" s="6" t="s">
        <v>5677</v>
      </c>
      <c r="C879" s="6" t="s">
        <v>5667</v>
      </c>
      <c r="D879" s="2">
        <v>148986</v>
      </c>
      <c r="E879" s="2">
        <v>149062</v>
      </c>
      <c r="F879" s="3" t="s">
        <v>1171</v>
      </c>
      <c r="G879" s="2">
        <v>6</v>
      </c>
      <c r="H879" s="2">
        <v>149071</v>
      </c>
      <c r="I879" s="3" t="s">
        <v>1172</v>
      </c>
      <c r="J879" s="15">
        <v>45028</v>
      </c>
      <c r="K879" s="24">
        <v>1127265724</v>
      </c>
      <c r="L879" s="15">
        <v>45029</v>
      </c>
      <c r="M879" s="15">
        <v>45046</v>
      </c>
      <c r="N879" s="15"/>
      <c r="O879" s="26">
        <f>VLOOKUP(D879,quash!A$2:$I$7791,9,FALSE)</f>
        <v>2</v>
      </c>
      <c r="P879" s="7">
        <v>10000</v>
      </c>
      <c r="Q879" s="26">
        <v>110</v>
      </c>
      <c r="R879" s="19">
        <v>3.3220596517330399E-2</v>
      </c>
      <c r="S879" s="26">
        <v>16</v>
      </c>
      <c r="T879" s="7">
        <v>6000</v>
      </c>
      <c r="U879" s="2">
        <v>142</v>
      </c>
      <c r="V879" s="11">
        <v>1503.37</v>
      </c>
      <c r="W879" s="14" t="s">
        <v>5281</v>
      </c>
      <c r="X879" s="18">
        <v>1</v>
      </c>
      <c r="Y879" s="9">
        <v>6000</v>
      </c>
      <c r="Z879" s="19">
        <f t="shared" si="229"/>
        <v>0</v>
      </c>
      <c r="AA879" s="25">
        <v>1503.37</v>
      </c>
      <c r="AB879" s="30">
        <f t="shared" si="230"/>
        <v>396000</v>
      </c>
      <c r="AC879" s="30">
        <f t="shared" si="237"/>
        <v>1.5151515151515152E-2</v>
      </c>
      <c r="AD879" s="31">
        <f t="shared" si="238"/>
        <v>1.6666666666666667</v>
      </c>
      <c r="AE879" s="31">
        <f t="shared" si="239"/>
        <v>2.1515151515151514</v>
      </c>
      <c r="AG879" s="30">
        <f t="shared" si="231"/>
        <v>1695000</v>
      </c>
      <c r="AH879" s="30">
        <f t="shared" si="240"/>
        <v>3.5398230088495575E-3</v>
      </c>
      <c r="AI879" s="31">
        <f t="shared" si="241"/>
        <v>0.38938053097345132</v>
      </c>
      <c r="AJ879" s="31">
        <f t="shared" si="242"/>
        <v>0.50265486725663711</v>
      </c>
      <c r="AK879" s="30">
        <f>IF(W879="si",($S879*'COSTOS DE CREDITOS'!$C$27)/DATA!$G879,"")</f>
        <v>54.922363131454851</v>
      </c>
      <c r="AL879" s="90">
        <f>IF(W879="si",'COSTOS DE CREDITOS'!$C$35,"")</f>
        <v>20.421138461538462</v>
      </c>
      <c r="AM879" s="30">
        <f t="shared" si="232"/>
        <v>369.23076923076923</v>
      </c>
      <c r="AN879" s="30">
        <f t="shared" si="233"/>
        <v>0</v>
      </c>
      <c r="AO879" s="30">
        <f t="shared" si="234"/>
        <v>444.5742708237625</v>
      </c>
      <c r="AP879" s="30">
        <f t="shared" si="235"/>
        <v>1058.7957291762373</v>
      </c>
      <c r="AQ879" s="19">
        <f t="shared" si="236"/>
        <v>0.70428153360532497</v>
      </c>
    </row>
    <row r="880" spans="1:43" x14ac:dyDescent="0.2">
      <c r="A880" s="23" t="s">
        <v>5665</v>
      </c>
      <c r="B880" s="6" t="s">
        <v>5672</v>
      </c>
      <c r="C880" s="6" t="s">
        <v>5667</v>
      </c>
      <c r="D880" s="4">
        <v>147392</v>
      </c>
      <c r="E880" s="4">
        <v>149190</v>
      </c>
      <c r="F880" s="5" t="s">
        <v>1173</v>
      </c>
      <c r="G880" s="2">
        <v>7</v>
      </c>
      <c r="H880" s="4">
        <v>149191</v>
      </c>
      <c r="I880" s="5" t="s">
        <v>1174</v>
      </c>
      <c r="J880" s="15">
        <v>45009</v>
      </c>
      <c r="K880" s="24">
        <v>1117002270</v>
      </c>
      <c r="L880" s="15">
        <v>45030</v>
      </c>
      <c r="M880" s="15">
        <v>45046</v>
      </c>
      <c r="N880" s="15"/>
      <c r="O880" s="26">
        <f>VLOOKUP(D880,quash!A$2:$I$7791,9,FALSE)</f>
        <v>1</v>
      </c>
      <c r="P880" s="7">
        <v>11000</v>
      </c>
      <c r="Q880" s="26">
        <v>119</v>
      </c>
      <c r="R880" s="19">
        <v>4.4808469477509841E-2</v>
      </c>
      <c r="S880" s="93">
        <v>26</v>
      </c>
      <c r="T880" s="8">
        <v>5000</v>
      </c>
      <c r="U880" s="4">
        <v>147</v>
      </c>
      <c r="V880" s="10">
        <v>1303.3399999999999</v>
      </c>
      <c r="W880" s="14" t="s">
        <v>5281</v>
      </c>
      <c r="X880" s="18">
        <v>8.8564561722476134E-2</v>
      </c>
      <c r="Y880" s="9">
        <v>442.8228086123807</v>
      </c>
      <c r="Z880" s="19">
        <f t="shared" si="229"/>
        <v>-0.91143543827752382</v>
      </c>
      <c r="AA880" s="25">
        <v>115.42973587537203</v>
      </c>
      <c r="AB880" s="30">
        <f t="shared" si="230"/>
        <v>667000</v>
      </c>
      <c r="AC880" s="30">
        <f t="shared" ref="AC880:AC911" si="243">$T880/AB880</f>
        <v>7.4962518740629685E-3</v>
      </c>
      <c r="AD880" s="31">
        <f t="shared" ref="AD880:AD911" si="244">AC880*$Q880</f>
        <v>0.89205397301349321</v>
      </c>
      <c r="AE880" s="31">
        <f t="shared" ref="AE880:AE911" si="245">AC880*$U880</f>
        <v>1.1019490254872564</v>
      </c>
      <c r="AG880" s="30">
        <f t="shared" si="231"/>
        <v>2427000</v>
      </c>
      <c r="AH880" s="30">
        <f t="shared" si="240"/>
        <v>2.0601565718994645E-3</v>
      </c>
      <c r="AI880" s="31">
        <f t="shared" si="241"/>
        <v>0.24515863205603627</v>
      </c>
      <c r="AJ880" s="31">
        <f t="shared" si="242"/>
        <v>0.30284301606922126</v>
      </c>
      <c r="AK880" s="30">
        <f>IF(W880="si",($S880*'COSTOS DE CREDITOS'!$C$27)/DATA!$G880,"")</f>
        <v>76.499005790240673</v>
      </c>
      <c r="AL880" s="90">
        <f>IF(W880="si",'COSTOS DE CREDITOS'!$C$35,"")</f>
        <v>20.421138461538462</v>
      </c>
      <c r="AM880" s="30">
        <f t="shared" si="232"/>
        <v>500</v>
      </c>
      <c r="AN880" s="30">
        <f t="shared" si="233"/>
        <v>4557.1771913876191</v>
      </c>
      <c r="AO880" s="30">
        <f t="shared" si="234"/>
        <v>5154.0973356393979</v>
      </c>
      <c r="AP880" s="30">
        <f t="shared" si="235"/>
        <v>-5038.6675997640259</v>
      </c>
      <c r="AQ880" s="19">
        <f t="shared" si="236"/>
        <v>-43.651382908856426</v>
      </c>
    </row>
    <row r="881" spans="1:43" x14ac:dyDescent="0.2">
      <c r="A881" s="23" t="s">
        <v>5665</v>
      </c>
      <c r="B881" s="6" t="s">
        <v>5669</v>
      </c>
      <c r="C881" s="6" t="s">
        <v>5670</v>
      </c>
      <c r="D881" s="4">
        <v>148652</v>
      </c>
      <c r="E881" s="4">
        <v>149238</v>
      </c>
      <c r="F881" s="5" t="s">
        <v>1176</v>
      </c>
      <c r="G881" s="2">
        <v>7</v>
      </c>
      <c r="H881" s="4">
        <v>149246</v>
      </c>
      <c r="I881" s="5" t="s">
        <v>1177</v>
      </c>
      <c r="J881" s="15">
        <v>45021</v>
      </c>
      <c r="K881" s="24">
        <v>1124078779</v>
      </c>
      <c r="L881" s="15">
        <v>45031</v>
      </c>
      <c r="M881" s="15">
        <v>45046</v>
      </c>
      <c r="N881" s="15"/>
      <c r="O881" s="26">
        <f>VLOOKUP(D881,quash!A$2:$I$7791,9,FALSE)</f>
        <v>6</v>
      </c>
      <c r="P881" s="7">
        <v>14000</v>
      </c>
      <c r="Q881" s="26">
        <v>117</v>
      </c>
      <c r="R881" s="19">
        <v>3.7338901947233501E-2</v>
      </c>
      <c r="S881" s="26">
        <v>16</v>
      </c>
      <c r="T881" s="8">
        <v>5000</v>
      </c>
      <c r="U881" s="4">
        <v>147</v>
      </c>
      <c r="V881" s="10">
        <v>1303.3399999999999</v>
      </c>
      <c r="W881" s="14" t="s">
        <v>5281</v>
      </c>
      <c r="X881" s="18">
        <v>1</v>
      </c>
      <c r="Y881" s="9">
        <v>5000</v>
      </c>
      <c r="Z881" s="19">
        <f t="shared" si="229"/>
        <v>0</v>
      </c>
      <c r="AA881" s="25">
        <v>1303.3399999999999</v>
      </c>
      <c r="AB881" s="30">
        <f t="shared" si="230"/>
        <v>64000</v>
      </c>
      <c r="AC881" s="30">
        <f t="shared" si="243"/>
        <v>7.8125E-2</v>
      </c>
      <c r="AD881" s="31">
        <f t="shared" si="244"/>
        <v>9.140625</v>
      </c>
      <c r="AE881" s="31">
        <f t="shared" si="245"/>
        <v>11.484375</v>
      </c>
      <c r="AG881" s="30">
        <f t="shared" si="231"/>
        <v>288000</v>
      </c>
      <c r="AH881" s="30">
        <f t="shared" si="240"/>
        <v>1.7361111111111112E-2</v>
      </c>
      <c r="AI881" s="31">
        <f t="shared" si="241"/>
        <v>2.03125</v>
      </c>
      <c r="AJ881" s="31">
        <f t="shared" si="242"/>
        <v>2.5520833333333335</v>
      </c>
      <c r="AK881" s="30">
        <f>IF(W881="si",($S881*'COSTOS DE CREDITOS'!$C$27)/DATA!$G881,"")</f>
        <v>47.07631125553273</v>
      </c>
      <c r="AL881" s="90">
        <f>IF(W881="si",'COSTOS DE CREDITOS'!$C$35,"")</f>
        <v>20.421138461538462</v>
      </c>
      <c r="AM881" s="30">
        <f t="shared" si="232"/>
        <v>307.69230769230774</v>
      </c>
      <c r="AN881" s="30">
        <f t="shared" si="233"/>
        <v>0</v>
      </c>
      <c r="AO881" s="30">
        <f t="shared" si="234"/>
        <v>375.1897574093789</v>
      </c>
      <c r="AP881" s="30">
        <f t="shared" si="235"/>
        <v>928.15024259062102</v>
      </c>
      <c r="AQ881" s="19">
        <f t="shared" si="236"/>
        <v>0.71213209338363059</v>
      </c>
    </row>
    <row r="882" spans="1:43" x14ac:dyDescent="0.2">
      <c r="A882" s="23" t="s">
        <v>5665</v>
      </c>
      <c r="B882" s="6" t="s">
        <v>5672</v>
      </c>
      <c r="C882" s="6" t="s">
        <v>5667</v>
      </c>
      <c r="D882" s="2">
        <v>148799</v>
      </c>
      <c r="E882" s="2">
        <v>149190</v>
      </c>
      <c r="F882" s="3" t="s">
        <v>1173</v>
      </c>
      <c r="G882" s="2">
        <v>7</v>
      </c>
      <c r="H882" s="2">
        <v>149192</v>
      </c>
      <c r="I882" s="3" t="s">
        <v>1178</v>
      </c>
      <c r="J882" s="15">
        <v>45026</v>
      </c>
      <c r="K882" s="24">
        <v>1125914003</v>
      </c>
      <c r="L882" s="15">
        <v>45030</v>
      </c>
      <c r="M882" s="15">
        <v>45046</v>
      </c>
      <c r="N882" s="15"/>
      <c r="O882" s="26">
        <f>VLOOKUP(D882,quash!A$2:$I$7791,9,FALSE)</f>
        <v>1</v>
      </c>
      <c r="P882" s="7">
        <v>11000</v>
      </c>
      <c r="Q882" s="26">
        <v>119</v>
      </c>
      <c r="R882" s="19">
        <v>4.1827574587936928E-2</v>
      </c>
      <c r="S882" s="93">
        <v>26</v>
      </c>
      <c r="T882" s="7">
        <v>8000</v>
      </c>
      <c r="U882" s="2">
        <v>142</v>
      </c>
      <c r="V882" s="11">
        <v>2013.74</v>
      </c>
      <c r="W882" s="14" t="s">
        <v>5281</v>
      </c>
      <c r="X882" s="18">
        <v>8.8564561722476134E-2</v>
      </c>
      <c r="Y882" s="9">
        <v>708.51649377980902</v>
      </c>
      <c r="Z882" s="19">
        <f t="shared" si="229"/>
        <v>-0.91143543827752382</v>
      </c>
      <c r="AA882" s="25">
        <v>178.34600052301909</v>
      </c>
      <c r="AB882" s="30">
        <f t="shared" si="230"/>
        <v>667000</v>
      </c>
      <c r="AC882" s="30">
        <f t="shared" si="243"/>
        <v>1.1994002998500749E-2</v>
      </c>
      <c r="AD882" s="31">
        <f t="shared" si="244"/>
        <v>1.4272863568215892</v>
      </c>
      <c r="AE882" s="31">
        <f t="shared" si="245"/>
        <v>1.7031484257871063</v>
      </c>
      <c r="AG882" s="30">
        <f t="shared" si="231"/>
        <v>2427000</v>
      </c>
      <c r="AH882" s="30">
        <f t="shared" si="240"/>
        <v>3.296250515039143E-3</v>
      </c>
      <c r="AI882" s="31">
        <f t="shared" si="241"/>
        <v>0.39225381128965803</v>
      </c>
      <c r="AJ882" s="31">
        <f t="shared" si="242"/>
        <v>0.4680675731355583</v>
      </c>
      <c r="AK882" s="30">
        <f>IF(W882="si",($S882*'COSTOS DE CREDITOS'!$C$27)/DATA!$G882,"")</f>
        <v>76.499005790240673</v>
      </c>
      <c r="AL882" s="90">
        <f>IF(W882="si",'COSTOS DE CREDITOS'!$C$35,"")</f>
        <v>20.421138461538462</v>
      </c>
      <c r="AM882" s="30">
        <f t="shared" si="232"/>
        <v>800</v>
      </c>
      <c r="AN882" s="30">
        <f t="shared" si="233"/>
        <v>7291.483506220191</v>
      </c>
      <c r="AO882" s="30">
        <f t="shared" si="234"/>
        <v>8188.4036504719697</v>
      </c>
      <c r="AP882" s="30">
        <f t="shared" si="235"/>
        <v>-8010.0576499489507</v>
      </c>
      <c r="AQ882" s="19">
        <f t="shared" si="236"/>
        <v>-44.913020905759495</v>
      </c>
    </row>
    <row r="883" spans="1:43" x14ac:dyDescent="0.2">
      <c r="A883" s="23" t="s">
        <v>5665</v>
      </c>
      <c r="B883" s="6" t="s">
        <v>5672</v>
      </c>
      <c r="C883" s="6" t="s">
        <v>5667</v>
      </c>
      <c r="D883" s="2">
        <v>147086</v>
      </c>
      <c r="E883" s="2">
        <v>149190</v>
      </c>
      <c r="F883" s="3" t="s">
        <v>1173</v>
      </c>
      <c r="G883" s="2">
        <v>7</v>
      </c>
      <c r="H883" s="2">
        <v>149193</v>
      </c>
      <c r="I883" s="3" t="s">
        <v>1179</v>
      </c>
      <c r="J883" s="15">
        <v>45007</v>
      </c>
      <c r="K883" s="24">
        <v>1114985989</v>
      </c>
      <c r="L883" s="15">
        <v>45030</v>
      </c>
      <c r="M883" s="15">
        <v>45046</v>
      </c>
      <c r="N883" s="15"/>
      <c r="O883" s="26">
        <f>VLOOKUP(D883,quash!A$2:$I$7791,9,FALSE)</f>
        <v>3</v>
      </c>
      <c r="P883" s="7">
        <v>11000</v>
      </c>
      <c r="Q883" s="26">
        <v>119</v>
      </c>
      <c r="R883" s="19">
        <v>4.1827574587936928E-2</v>
      </c>
      <c r="S883" s="93">
        <v>26</v>
      </c>
      <c r="T883" s="7">
        <v>8000</v>
      </c>
      <c r="U883" s="2">
        <v>142</v>
      </c>
      <c r="V883" s="11">
        <v>2013.74</v>
      </c>
      <c r="W883" s="14" t="s">
        <v>5281</v>
      </c>
      <c r="X883" s="18">
        <v>8.8564561722476134E-2</v>
      </c>
      <c r="Y883" s="9">
        <v>708.51649377980902</v>
      </c>
      <c r="Z883" s="19">
        <f t="shared" si="229"/>
        <v>-0.91143543827752382</v>
      </c>
      <c r="AA883" s="25">
        <v>178.34600052301909</v>
      </c>
      <c r="AB883" s="30">
        <f t="shared" si="230"/>
        <v>215000</v>
      </c>
      <c r="AC883" s="30">
        <f t="shared" si="243"/>
        <v>3.7209302325581395E-2</v>
      </c>
      <c r="AD883" s="31">
        <f t="shared" si="244"/>
        <v>4.4279069767441861</v>
      </c>
      <c r="AE883" s="31">
        <f t="shared" si="245"/>
        <v>5.2837209302325583</v>
      </c>
      <c r="AG883" s="30">
        <f t="shared" si="231"/>
        <v>778000</v>
      </c>
      <c r="AH883" s="30">
        <f t="shared" si="240"/>
        <v>1.0282776349614395E-2</v>
      </c>
      <c r="AI883" s="31">
        <f t="shared" si="241"/>
        <v>1.223650385604113</v>
      </c>
      <c r="AJ883" s="31">
        <f t="shared" si="242"/>
        <v>1.4601542416452442</v>
      </c>
      <c r="AK883" s="30">
        <f>IF(W883="si",($S883*'COSTOS DE CREDITOS'!$C$27)/DATA!$G883,"")</f>
        <v>76.499005790240673</v>
      </c>
      <c r="AL883" s="90">
        <f>IF(W883="si",'COSTOS DE CREDITOS'!$C$35,"")</f>
        <v>20.421138461538462</v>
      </c>
      <c r="AM883" s="30">
        <f t="shared" si="232"/>
        <v>800</v>
      </c>
      <c r="AN883" s="30">
        <f t="shared" si="233"/>
        <v>7291.483506220191</v>
      </c>
      <c r="AO883" s="30">
        <f t="shared" si="234"/>
        <v>8188.4036504719697</v>
      </c>
      <c r="AP883" s="30">
        <f t="shared" si="235"/>
        <v>-8010.0576499489507</v>
      </c>
      <c r="AQ883" s="19">
        <f t="shared" si="236"/>
        <v>-44.913020905759495</v>
      </c>
    </row>
    <row r="884" spans="1:43" x14ac:dyDescent="0.2">
      <c r="A884" s="23" t="s">
        <v>5665</v>
      </c>
      <c r="B884" s="6" t="s">
        <v>5672</v>
      </c>
      <c r="C884" s="6" t="s">
        <v>5667</v>
      </c>
      <c r="D884" s="2">
        <v>146656</v>
      </c>
      <c r="E884" s="2">
        <v>149190</v>
      </c>
      <c r="F884" s="3" t="s">
        <v>1173</v>
      </c>
      <c r="G884" s="2">
        <v>7</v>
      </c>
      <c r="H884" s="2">
        <v>149194</v>
      </c>
      <c r="I884" s="3" t="s">
        <v>1180</v>
      </c>
      <c r="J884" s="15">
        <v>45001</v>
      </c>
      <c r="K884" s="24">
        <v>1111753845</v>
      </c>
      <c r="L884" s="15">
        <v>45030</v>
      </c>
      <c r="M884" s="15">
        <v>45046</v>
      </c>
      <c r="N884" s="15"/>
      <c r="O884" s="26">
        <f>VLOOKUP(D884,quash!A$2:$I$7791,9,FALSE)</f>
        <v>1</v>
      </c>
      <c r="P884" s="7">
        <v>11000</v>
      </c>
      <c r="Q884" s="26">
        <v>119</v>
      </c>
      <c r="R884" s="19">
        <v>4.1827574587936928E-2</v>
      </c>
      <c r="S884" s="93">
        <v>26</v>
      </c>
      <c r="T884" s="7">
        <v>8000</v>
      </c>
      <c r="U884" s="2">
        <v>142</v>
      </c>
      <c r="V884" s="11">
        <v>2013.74</v>
      </c>
      <c r="W884" s="14" t="s">
        <v>5281</v>
      </c>
      <c r="X884" s="18">
        <v>8.8564561722476134E-2</v>
      </c>
      <c r="Y884" s="9">
        <v>708.51649377980902</v>
      </c>
      <c r="Z884" s="19">
        <f t="shared" si="229"/>
        <v>-0.91143543827752382</v>
      </c>
      <c r="AA884" s="25">
        <v>178.34600052301909</v>
      </c>
      <c r="AB884" s="30">
        <f t="shared" si="230"/>
        <v>667000</v>
      </c>
      <c r="AC884" s="30">
        <f t="shared" si="243"/>
        <v>1.1994002998500749E-2</v>
      </c>
      <c r="AD884" s="31">
        <f t="shared" si="244"/>
        <v>1.4272863568215892</v>
      </c>
      <c r="AE884" s="31">
        <f t="shared" si="245"/>
        <v>1.7031484257871063</v>
      </c>
      <c r="AG884" s="30">
        <f t="shared" si="231"/>
        <v>2427000</v>
      </c>
      <c r="AH884" s="30">
        <f t="shared" si="240"/>
        <v>3.296250515039143E-3</v>
      </c>
      <c r="AI884" s="31">
        <f t="shared" si="241"/>
        <v>0.39225381128965803</v>
      </c>
      <c r="AJ884" s="31">
        <f t="shared" si="242"/>
        <v>0.4680675731355583</v>
      </c>
      <c r="AK884" s="30">
        <f>IF(W884="si",($S884*'COSTOS DE CREDITOS'!$C$27)/DATA!$G884,"")</f>
        <v>76.499005790240673</v>
      </c>
      <c r="AL884" s="90">
        <f>IF(W884="si",'COSTOS DE CREDITOS'!$C$35,"")</f>
        <v>20.421138461538462</v>
      </c>
      <c r="AM884" s="30">
        <f t="shared" si="232"/>
        <v>800</v>
      </c>
      <c r="AN884" s="30">
        <f t="shared" si="233"/>
        <v>7291.483506220191</v>
      </c>
      <c r="AO884" s="30">
        <f t="shared" si="234"/>
        <v>8188.4036504719697</v>
      </c>
      <c r="AP884" s="30">
        <f t="shared" si="235"/>
        <v>-8010.0576499489507</v>
      </c>
      <c r="AQ884" s="19">
        <f t="shared" si="236"/>
        <v>-44.913020905759495</v>
      </c>
    </row>
    <row r="885" spans="1:43" x14ac:dyDescent="0.2">
      <c r="A885" s="23" t="s">
        <v>5665</v>
      </c>
      <c r="B885" s="6" t="s">
        <v>5672</v>
      </c>
      <c r="C885" s="6" t="s">
        <v>5667</v>
      </c>
      <c r="D885" s="2">
        <v>148800</v>
      </c>
      <c r="E885" s="2">
        <v>149190</v>
      </c>
      <c r="F885" s="3" t="s">
        <v>1173</v>
      </c>
      <c r="G885" s="2">
        <v>7</v>
      </c>
      <c r="H885" s="2">
        <v>149195</v>
      </c>
      <c r="I885" s="3" t="s">
        <v>1181</v>
      </c>
      <c r="J885" s="15">
        <v>45026</v>
      </c>
      <c r="K885" s="24">
        <v>1125921399</v>
      </c>
      <c r="L885" s="15">
        <v>45030</v>
      </c>
      <c r="M885" s="15">
        <v>45046</v>
      </c>
      <c r="N885" s="15"/>
      <c r="O885" s="26">
        <f>VLOOKUP(D885,quash!A$2:$I$7791,9,FALSE)</f>
        <v>1</v>
      </c>
      <c r="P885" s="7">
        <v>11000</v>
      </c>
      <c r="Q885" s="26">
        <v>119</v>
      </c>
      <c r="R885" s="19">
        <v>4.1827574587936928E-2</v>
      </c>
      <c r="S885" s="93">
        <v>26</v>
      </c>
      <c r="T885" s="7">
        <v>8000</v>
      </c>
      <c r="U885" s="2">
        <v>142</v>
      </c>
      <c r="V885" s="11">
        <v>2013.74</v>
      </c>
      <c r="W885" s="14" t="s">
        <v>5281</v>
      </c>
      <c r="X885" s="18">
        <v>8.8564561722476134E-2</v>
      </c>
      <c r="Y885" s="9">
        <v>708.51649377980902</v>
      </c>
      <c r="Z885" s="19">
        <f t="shared" si="229"/>
        <v>-0.91143543827752382</v>
      </c>
      <c r="AA885" s="25">
        <v>178.34600052301909</v>
      </c>
      <c r="AB885" s="30">
        <f t="shared" si="230"/>
        <v>667000</v>
      </c>
      <c r="AC885" s="30">
        <f t="shared" si="243"/>
        <v>1.1994002998500749E-2</v>
      </c>
      <c r="AD885" s="31">
        <f t="shared" si="244"/>
        <v>1.4272863568215892</v>
      </c>
      <c r="AE885" s="31">
        <f t="shared" si="245"/>
        <v>1.7031484257871063</v>
      </c>
      <c r="AG885" s="30">
        <f t="shared" si="231"/>
        <v>2427000</v>
      </c>
      <c r="AH885" s="30">
        <f t="shared" si="240"/>
        <v>3.296250515039143E-3</v>
      </c>
      <c r="AI885" s="31">
        <f t="shared" si="241"/>
        <v>0.39225381128965803</v>
      </c>
      <c r="AJ885" s="31">
        <f t="shared" si="242"/>
        <v>0.4680675731355583</v>
      </c>
      <c r="AK885" s="30">
        <f>IF(W885="si",($S885*'COSTOS DE CREDITOS'!$C$27)/DATA!$G885,"")</f>
        <v>76.499005790240673</v>
      </c>
      <c r="AL885" s="90">
        <f>IF(W885="si",'COSTOS DE CREDITOS'!$C$35,"")</f>
        <v>20.421138461538462</v>
      </c>
      <c r="AM885" s="30">
        <f t="shared" si="232"/>
        <v>800</v>
      </c>
      <c r="AN885" s="30">
        <f t="shared" si="233"/>
        <v>7291.483506220191</v>
      </c>
      <c r="AO885" s="30">
        <f t="shared" si="234"/>
        <v>8188.4036504719697</v>
      </c>
      <c r="AP885" s="30">
        <f t="shared" si="235"/>
        <v>-8010.0576499489507</v>
      </c>
      <c r="AQ885" s="19">
        <f t="shared" si="236"/>
        <v>-44.913020905759495</v>
      </c>
    </row>
    <row r="886" spans="1:43" x14ac:dyDescent="0.2">
      <c r="A886" s="23" t="s">
        <v>5665</v>
      </c>
      <c r="B886" s="6" t="s">
        <v>5672</v>
      </c>
      <c r="C886" s="6" t="s">
        <v>5667</v>
      </c>
      <c r="D886" s="2">
        <v>147401</v>
      </c>
      <c r="E886" s="2">
        <v>149190</v>
      </c>
      <c r="F886" s="3" t="s">
        <v>1173</v>
      </c>
      <c r="G886" s="2">
        <v>7</v>
      </c>
      <c r="H886" s="2">
        <v>149196</v>
      </c>
      <c r="I886" s="3" t="s">
        <v>1182</v>
      </c>
      <c r="J886" s="15">
        <v>45009</v>
      </c>
      <c r="K886" s="24">
        <v>1117032460</v>
      </c>
      <c r="L886" s="15">
        <v>45030</v>
      </c>
      <c r="M886" s="15">
        <v>45046</v>
      </c>
      <c r="N886" s="15"/>
      <c r="O886" s="26">
        <f>VLOOKUP(D886,quash!A$2:$I$7791,9,FALSE)</f>
        <v>4</v>
      </c>
      <c r="P886" s="7">
        <v>11000</v>
      </c>
      <c r="Q886" s="26">
        <v>119</v>
      </c>
      <c r="R886" s="19">
        <v>4.1827574587936928E-2</v>
      </c>
      <c r="S886" s="93">
        <v>26</v>
      </c>
      <c r="T886" s="7">
        <v>8000</v>
      </c>
      <c r="U886" s="2">
        <v>142</v>
      </c>
      <c r="V886" s="11">
        <v>2013.74</v>
      </c>
      <c r="W886" s="14" t="s">
        <v>5281</v>
      </c>
      <c r="X886" s="18">
        <v>8.8564561722476134E-2</v>
      </c>
      <c r="Y886" s="9">
        <v>708.51649377980902</v>
      </c>
      <c r="Z886" s="19">
        <f t="shared" si="229"/>
        <v>-0.91143543827752382</v>
      </c>
      <c r="AA886" s="25">
        <v>178.34600052301909</v>
      </c>
      <c r="AB886" s="30">
        <f t="shared" si="230"/>
        <v>220000</v>
      </c>
      <c r="AC886" s="30">
        <f t="shared" si="243"/>
        <v>3.6363636363636362E-2</v>
      </c>
      <c r="AD886" s="31">
        <f t="shared" si="244"/>
        <v>4.3272727272727272</v>
      </c>
      <c r="AE886" s="31">
        <f t="shared" si="245"/>
        <v>5.1636363636363631</v>
      </c>
      <c r="AG886" s="30">
        <f t="shared" si="231"/>
        <v>927000</v>
      </c>
      <c r="AH886" s="30">
        <f t="shared" si="240"/>
        <v>8.6299892125134836E-3</v>
      </c>
      <c r="AI886" s="31">
        <f t="shared" si="241"/>
        <v>1.0269687162891046</v>
      </c>
      <c r="AJ886" s="31">
        <f t="shared" si="242"/>
        <v>1.2254584681769147</v>
      </c>
      <c r="AK886" s="30">
        <f>IF(W886="si",($S886*'COSTOS DE CREDITOS'!$C$27)/DATA!$G886,"")</f>
        <v>76.499005790240673</v>
      </c>
      <c r="AL886" s="90">
        <f>IF(W886="si",'COSTOS DE CREDITOS'!$C$35,"")</f>
        <v>20.421138461538462</v>
      </c>
      <c r="AM886" s="30">
        <f t="shared" si="232"/>
        <v>800</v>
      </c>
      <c r="AN886" s="30">
        <f t="shared" si="233"/>
        <v>7291.483506220191</v>
      </c>
      <c r="AO886" s="30">
        <f t="shared" si="234"/>
        <v>8188.4036504719697</v>
      </c>
      <c r="AP886" s="30">
        <f t="shared" si="235"/>
        <v>-8010.0576499489507</v>
      </c>
      <c r="AQ886" s="19">
        <f t="shared" si="236"/>
        <v>-44.913020905759495</v>
      </c>
    </row>
    <row r="887" spans="1:43" x14ac:dyDescent="0.2">
      <c r="A887" s="23" t="s">
        <v>5665</v>
      </c>
      <c r="B887" s="6" t="s">
        <v>5672</v>
      </c>
      <c r="C887" s="6" t="s">
        <v>5667</v>
      </c>
      <c r="D887" s="2">
        <v>147400</v>
      </c>
      <c r="E887" s="2">
        <v>149190</v>
      </c>
      <c r="F887" s="3" t="s">
        <v>1173</v>
      </c>
      <c r="G887" s="2">
        <v>7</v>
      </c>
      <c r="H887" s="2">
        <v>149197</v>
      </c>
      <c r="I887" s="3" t="s">
        <v>1183</v>
      </c>
      <c r="J887" s="15">
        <v>45009</v>
      </c>
      <c r="K887" s="24">
        <v>1117028007</v>
      </c>
      <c r="L887" s="15">
        <v>45030</v>
      </c>
      <c r="M887" s="15">
        <v>45046</v>
      </c>
      <c r="N887" s="15"/>
      <c r="O887" s="26">
        <f>VLOOKUP(D887,quash!A$2:$I$7791,9,FALSE)</f>
        <v>1</v>
      </c>
      <c r="P887" s="7">
        <v>11000</v>
      </c>
      <c r="Q887" s="26">
        <v>119</v>
      </c>
      <c r="R887" s="19">
        <v>4.1827574587936928E-2</v>
      </c>
      <c r="S887" s="93">
        <v>26</v>
      </c>
      <c r="T887" s="7">
        <v>8000</v>
      </c>
      <c r="U887" s="2">
        <v>142</v>
      </c>
      <c r="V887" s="11">
        <v>2013.74</v>
      </c>
      <c r="W887" s="14" t="s">
        <v>5281</v>
      </c>
      <c r="X887" s="18">
        <v>8.8564561722476134E-2</v>
      </c>
      <c r="Y887" s="9">
        <v>708.51649377980902</v>
      </c>
      <c r="Z887" s="19">
        <f t="shared" si="229"/>
        <v>-0.91143543827752382</v>
      </c>
      <c r="AA887" s="25">
        <v>178.34600052301909</v>
      </c>
      <c r="AB887" s="30">
        <f t="shared" si="230"/>
        <v>667000</v>
      </c>
      <c r="AC887" s="30">
        <f t="shared" si="243"/>
        <v>1.1994002998500749E-2</v>
      </c>
      <c r="AD887" s="31">
        <f t="shared" si="244"/>
        <v>1.4272863568215892</v>
      </c>
      <c r="AE887" s="31">
        <f t="shared" si="245"/>
        <v>1.7031484257871063</v>
      </c>
      <c r="AG887" s="30">
        <f t="shared" si="231"/>
        <v>2427000</v>
      </c>
      <c r="AH887" s="30">
        <f t="shared" si="240"/>
        <v>3.296250515039143E-3</v>
      </c>
      <c r="AI887" s="31">
        <f t="shared" si="241"/>
        <v>0.39225381128965803</v>
      </c>
      <c r="AJ887" s="31">
        <f t="shared" si="242"/>
        <v>0.4680675731355583</v>
      </c>
      <c r="AK887" s="30">
        <f>IF(W887="si",($S887*'COSTOS DE CREDITOS'!$C$27)/DATA!$G887,"")</f>
        <v>76.499005790240673</v>
      </c>
      <c r="AL887" s="90">
        <f>IF(W887="si",'COSTOS DE CREDITOS'!$C$35,"")</f>
        <v>20.421138461538462</v>
      </c>
      <c r="AM887" s="30">
        <f t="shared" si="232"/>
        <v>800</v>
      </c>
      <c r="AN887" s="30">
        <f t="shared" si="233"/>
        <v>7291.483506220191</v>
      </c>
      <c r="AO887" s="30">
        <f t="shared" si="234"/>
        <v>8188.4036504719697</v>
      </c>
      <c r="AP887" s="30">
        <f t="shared" si="235"/>
        <v>-8010.0576499489507</v>
      </c>
      <c r="AQ887" s="19">
        <f t="shared" si="236"/>
        <v>-44.913020905759495</v>
      </c>
    </row>
    <row r="888" spans="1:43" x14ac:dyDescent="0.2">
      <c r="A888" s="23" t="s">
        <v>5665</v>
      </c>
      <c r="B888" s="6" t="s">
        <v>5678</v>
      </c>
      <c r="C888" s="6" t="s">
        <v>5670</v>
      </c>
      <c r="D888" s="2">
        <v>148983</v>
      </c>
      <c r="E888" s="2">
        <v>149135</v>
      </c>
      <c r="F888" s="3" t="s">
        <v>1184</v>
      </c>
      <c r="G888" s="2">
        <v>6</v>
      </c>
      <c r="H888" s="2">
        <v>149202</v>
      </c>
      <c r="I888" s="3" t="s">
        <v>1185</v>
      </c>
      <c r="J888" s="15">
        <v>45028</v>
      </c>
      <c r="K888" s="24">
        <v>1127249355</v>
      </c>
      <c r="L888" s="15">
        <v>45030</v>
      </c>
      <c r="M888" s="15">
        <v>45046</v>
      </c>
      <c r="N888" s="15"/>
      <c r="O888" s="26">
        <f>VLOOKUP(D888,quash!A$2:$I$7791,9,FALSE)</f>
        <v>5</v>
      </c>
      <c r="P888" s="7">
        <v>10000</v>
      </c>
      <c r="Q888" s="26">
        <v>110</v>
      </c>
      <c r="R888" s="19">
        <v>3.11605023919212E-2</v>
      </c>
      <c r="S888" s="26">
        <v>16</v>
      </c>
      <c r="T888" s="7">
        <v>5000</v>
      </c>
      <c r="U888" s="2">
        <v>147</v>
      </c>
      <c r="V888" s="11">
        <v>1303.3399999999999</v>
      </c>
      <c r="W888" s="14" t="s">
        <v>5281</v>
      </c>
      <c r="X888" s="18">
        <v>1</v>
      </c>
      <c r="Y888" s="9">
        <v>5000</v>
      </c>
      <c r="Z888" s="19">
        <f t="shared" si="229"/>
        <v>0</v>
      </c>
      <c r="AA888" s="25">
        <v>1303.3399999999999</v>
      </c>
      <c r="AB888" s="30">
        <f t="shared" si="230"/>
        <v>139000</v>
      </c>
      <c r="AC888" s="30">
        <f t="shared" si="243"/>
        <v>3.5971223021582732E-2</v>
      </c>
      <c r="AD888" s="31">
        <f t="shared" si="244"/>
        <v>3.9568345323741005</v>
      </c>
      <c r="AE888" s="31">
        <f t="shared" si="245"/>
        <v>5.2877697841726619</v>
      </c>
      <c r="AG888" s="30">
        <f t="shared" si="231"/>
        <v>352000</v>
      </c>
      <c r="AH888" s="30">
        <f t="shared" si="240"/>
        <v>1.4204545454545454E-2</v>
      </c>
      <c r="AI888" s="31">
        <f t="shared" si="241"/>
        <v>1.5625</v>
      </c>
      <c r="AJ888" s="31">
        <f t="shared" si="242"/>
        <v>2.0880681818181817</v>
      </c>
      <c r="AK888" s="30">
        <f>IF(W888="si",($S888*'COSTOS DE CREDITOS'!$C$27)/DATA!$G888,"")</f>
        <v>54.922363131454851</v>
      </c>
      <c r="AL888" s="90">
        <f>IF(W888="si",'COSTOS DE CREDITOS'!$C$35,"")</f>
        <v>20.421138461538462</v>
      </c>
      <c r="AM888" s="30">
        <f t="shared" si="232"/>
        <v>307.69230769230774</v>
      </c>
      <c r="AN888" s="30">
        <f t="shared" si="233"/>
        <v>0</v>
      </c>
      <c r="AO888" s="30">
        <f t="shared" si="234"/>
        <v>383.03580928530107</v>
      </c>
      <c r="AP888" s="30">
        <f t="shared" si="235"/>
        <v>920.30419071469885</v>
      </c>
      <c r="AQ888" s="19">
        <f t="shared" si="236"/>
        <v>0.70611213552465124</v>
      </c>
    </row>
    <row r="889" spans="1:43" x14ac:dyDescent="0.2">
      <c r="A889" s="23" t="s">
        <v>5665</v>
      </c>
      <c r="B889" s="6" t="s">
        <v>5678</v>
      </c>
      <c r="C889" s="6" t="s">
        <v>5670</v>
      </c>
      <c r="D889" s="2">
        <v>144011</v>
      </c>
      <c r="E889" s="2">
        <v>149135</v>
      </c>
      <c r="F889" s="3" t="s">
        <v>1184</v>
      </c>
      <c r="G889" s="2">
        <v>6</v>
      </c>
      <c r="H889" s="2">
        <v>149222</v>
      </c>
      <c r="I889" s="3" t="s">
        <v>1186</v>
      </c>
      <c r="J889" s="15">
        <v>44979</v>
      </c>
      <c r="K889" s="24">
        <v>1097076507</v>
      </c>
      <c r="L889" s="15">
        <v>45030</v>
      </c>
      <c r="M889" s="15">
        <v>45046</v>
      </c>
      <c r="N889" s="15"/>
      <c r="O889" s="26">
        <f>VLOOKUP(D889,quash!A$2:$I$7791,9,FALSE)</f>
        <v>5</v>
      </c>
      <c r="P889" s="7">
        <v>10000</v>
      </c>
      <c r="Q889" s="26">
        <v>100</v>
      </c>
      <c r="R889" s="19">
        <v>1.82981294070719E-2</v>
      </c>
      <c r="S889" s="26">
        <v>16</v>
      </c>
      <c r="T889" s="7">
        <v>5000</v>
      </c>
      <c r="U889" s="2">
        <v>147</v>
      </c>
      <c r="V889" s="11">
        <v>1303.3399999999999</v>
      </c>
      <c r="W889" s="14" t="s">
        <v>5281</v>
      </c>
      <c r="X889" s="18">
        <v>1</v>
      </c>
      <c r="Y889" s="9">
        <v>5000</v>
      </c>
      <c r="Z889" s="19">
        <f t="shared" si="229"/>
        <v>0</v>
      </c>
      <c r="AA889" s="25">
        <v>1303.3399999999999</v>
      </c>
      <c r="AB889" s="30">
        <f t="shared" si="230"/>
        <v>139000</v>
      </c>
      <c r="AC889" s="30">
        <f t="shared" si="243"/>
        <v>3.5971223021582732E-2</v>
      </c>
      <c r="AD889" s="31">
        <f t="shared" si="244"/>
        <v>3.5971223021582732</v>
      </c>
      <c r="AE889" s="31">
        <f t="shared" si="245"/>
        <v>5.2877697841726619</v>
      </c>
      <c r="AG889" s="30">
        <f t="shared" si="231"/>
        <v>352000</v>
      </c>
      <c r="AH889" s="30">
        <f t="shared" si="240"/>
        <v>1.4204545454545454E-2</v>
      </c>
      <c r="AI889" s="31">
        <f t="shared" si="241"/>
        <v>1.4204545454545454</v>
      </c>
      <c r="AJ889" s="31">
        <f t="shared" si="242"/>
        <v>2.0880681818181817</v>
      </c>
      <c r="AK889" s="30">
        <f>IF(W889="si",($S889*'COSTOS DE CREDITOS'!$C$27)/DATA!$G889,"")</f>
        <v>54.922363131454851</v>
      </c>
      <c r="AL889" s="90">
        <f>IF(W889="si",'COSTOS DE CREDITOS'!$C$35,"")</f>
        <v>20.421138461538462</v>
      </c>
      <c r="AM889" s="30">
        <f t="shared" si="232"/>
        <v>307.69230769230774</v>
      </c>
      <c r="AN889" s="30">
        <f t="shared" si="233"/>
        <v>0</v>
      </c>
      <c r="AO889" s="30">
        <f t="shared" si="234"/>
        <v>383.03580928530107</v>
      </c>
      <c r="AP889" s="30">
        <f t="shared" si="235"/>
        <v>920.30419071469885</v>
      </c>
      <c r="AQ889" s="19">
        <f t="shared" si="236"/>
        <v>0.70611213552465124</v>
      </c>
    </row>
    <row r="890" spans="1:43" x14ac:dyDescent="0.2">
      <c r="A890" s="23" t="s">
        <v>5665</v>
      </c>
      <c r="B890" s="6" t="s">
        <v>5678</v>
      </c>
      <c r="C890" s="6" t="s">
        <v>5670</v>
      </c>
      <c r="D890" s="2">
        <v>148953</v>
      </c>
      <c r="E890" s="2">
        <v>149135</v>
      </c>
      <c r="F890" s="3" t="s">
        <v>1184</v>
      </c>
      <c r="G890" s="2">
        <v>6</v>
      </c>
      <c r="H890" s="2">
        <v>149223</v>
      </c>
      <c r="I890" s="3" t="s">
        <v>1187</v>
      </c>
      <c r="J890" s="15">
        <v>45027</v>
      </c>
      <c r="K890" s="24">
        <v>1126665486</v>
      </c>
      <c r="L890" s="15">
        <v>45030</v>
      </c>
      <c r="M890" s="15">
        <v>45046</v>
      </c>
      <c r="N890" s="15"/>
      <c r="O890" s="26">
        <f>VLOOKUP(D890,quash!A$2:$I$7791,9,FALSE)</f>
        <v>2</v>
      </c>
      <c r="P890" s="7">
        <v>10000</v>
      </c>
      <c r="Q890" s="26">
        <v>110</v>
      </c>
      <c r="R890" s="19">
        <v>3.3220596517330399E-2</v>
      </c>
      <c r="S890" s="26">
        <v>16</v>
      </c>
      <c r="T890" s="7">
        <v>5000</v>
      </c>
      <c r="U890" s="2">
        <v>147</v>
      </c>
      <c r="V890" s="11">
        <v>1303.3399999999999</v>
      </c>
      <c r="W890" s="14" t="s">
        <v>5281</v>
      </c>
      <c r="X890" s="18">
        <v>1</v>
      </c>
      <c r="Y890" s="9">
        <v>5000</v>
      </c>
      <c r="Z890" s="19">
        <f t="shared" si="229"/>
        <v>0</v>
      </c>
      <c r="AA890" s="25">
        <v>1303.3399999999999</v>
      </c>
      <c r="AB890" s="30">
        <f t="shared" si="230"/>
        <v>396000</v>
      </c>
      <c r="AC890" s="30">
        <f t="shared" si="243"/>
        <v>1.2626262626262626E-2</v>
      </c>
      <c r="AD890" s="31">
        <f t="shared" si="244"/>
        <v>1.3888888888888888</v>
      </c>
      <c r="AE890" s="31">
        <f t="shared" si="245"/>
        <v>1.856060606060606</v>
      </c>
      <c r="AG890" s="30">
        <f t="shared" si="231"/>
        <v>1695000</v>
      </c>
      <c r="AH890" s="30">
        <f t="shared" si="240"/>
        <v>2.9498525073746312E-3</v>
      </c>
      <c r="AI890" s="31">
        <f t="shared" si="241"/>
        <v>0.32448377581120946</v>
      </c>
      <c r="AJ890" s="31">
        <f t="shared" si="242"/>
        <v>0.4336283185840708</v>
      </c>
      <c r="AK890" s="30">
        <f>IF(W890="si",($S890*'COSTOS DE CREDITOS'!$C$27)/DATA!$G890,"")</f>
        <v>54.922363131454851</v>
      </c>
      <c r="AL890" s="90">
        <f>IF(W890="si",'COSTOS DE CREDITOS'!$C$35,"")</f>
        <v>20.421138461538462</v>
      </c>
      <c r="AM890" s="30">
        <f t="shared" si="232"/>
        <v>307.69230769230774</v>
      </c>
      <c r="AN890" s="30">
        <f t="shared" si="233"/>
        <v>0</v>
      </c>
      <c r="AO890" s="30">
        <f t="shared" si="234"/>
        <v>383.03580928530107</v>
      </c>
      <c r="AP890" s="30">
        <f t="shared" si="235"/>
        <v>920.30419071469885</v>
      </c>
      <c r="AQ890" s="19">
        <f t="shared" si="236"/>
        <v>0.70611213552465124</v>
      </c>
    </row>
    <row r="891" spans="1:43" x14ac:dyDescent="0.2">
      <c r="A891" s="23" t="s">
        <v>5665</v>
      </c>
      <c r="B891" s="6" t="s">
        <v>5678</v>
      </c>
      <c r="C891" s="6" t="s">
        <v>5670</v>
      </c>
      <c r="D891" s="2">
        <v>148432</v>
      </c>
      <c r="E891" s="2">
        <v>149135</v>
      </c>
      <c r="F891" s="3" t="s">
        <v>1184</v>
      </c>
      <c r="G891" s="2">
        <v>6</v>
      </c>
      <c r="H891" s="2">
        <v>149224</v>
      </c>
      <c r="I891" s="3" t="s">
        <v>1188</v>
      </c>
      <c r="J891" s="15" t="s">
        <v>5688</v>
      </c>
      <c r="K891" s="24" t="s">
        <v>5688</v>
      </c>
      <c r="L891" s="15">
        <v>45030</v>
      </c>
      <c r="M891" s="15">
        <v>45046</v>
      </c>
      <c r="N891" s="15"/>
      <c r="O891" s="26">
        <f>VLOOKUP(D891,quash!A$2:$I$7791,9,FALSE)</f>
        <v>2</v>
      </c>
      <c r="P891" s="7">
        <v>10000</v>
      </c>
      <c r="Q891" s="26">
        <v>116</v>
      </c>
      <c r="R891" s="19">
        <v>3.3286601924359928E-2</v>
      </c>
      <c r="S891" s="26">
        <v>16</v>
      </c>
      <c r="T891" s="7">
        <v>5000</v>
      </c>
      <c r="U891" s="2">
        <v>147</v>
      </c>
      <c r="V891" s="11">
        <v>1303.3399999999999</v>
      </c>
      <c r="W891" s="14" t="s">
        <v>5281</v>
      </c>
      <c r="X891" s="18">
        <v>1</v>
      </c>
      <c r="Y891" s="9">
        <v>5000</v>
      </c>
      <c r="Z891" s="19">
        <f t="shared" si="229"/>
        <v>0</v>
      </c>
      <c r="AA891" s="25">
        <v>1303.3399999999999</v>
      </c>
      <c r="AB891" s="30">
        <f t="shared" si="230"/>
        <v>396000</v>
      </c>
      <c r="AC891" s="30">
        <f t="shared" si="243"/>
        <v>1.2626262626262626E-2</v>
      </c>
      <c r="AD891" s="31">
        <f t="shared" si="244"/>
        <v>1.4646464646464645</v>
      </c>
      <c r="AE891" s="31">
        <f t="shared" si="245"/>
        <v>1.856060606060606</v>
      </c>
      <c r="AG891" s="30">
        <f t="shared" si="231"/>
        <v>1695000</v>
      </c>
      <c r="AH891" s="30">
        <f t="shared" si="240"/>
        <v>2.9498525073746312E-3</v>
      </c>
      <c r="AI891" s="31">
        <f t="shared" si="241"/>
        <v>0.34218289085545722</v>
      </c>
      <c r="AJ891" s="31">
        <f t="shared" si="242"/>
        <v>0.4336283185840708</v>
      </c>
      <c r="AK891" s="30">
        <f>IF(W891="si",($S891*'COSTOS DE CREDITOS'!$C$27)/DATA!$G891,"")</f>
        <v>54.922363131454851</v>
      </c>
      <c r="AL891" s="90">
        <f>IF(W891="si",'COSTOS DE CREDITOS'!$C$35,"")</f>
        <v>20.421138461538462</v>
      </c>
      <c r="AM891" s="30">
        <f t="shared" si="232"/>
        <v>307.69230769230774</v>
      </c>
      <c r="AN891" s="30">
        <f t="shared" si="233"/>
        <v>0</v>
      </c>
      <c r="AO891" s="30">
        <f t="shared" si="234"/>
        <v>383.03580928530107</v>
      </c>
      <c r="AP891" s="30">
        <f t="shared" si="235"/>
        <v>920.30419071469885</v>
      </c>
      <c r="AQ891" s="19">
        <f t="shared" si="236"/>
        <v>0.70611213552465124</v>
      </c>
    </row>
    <row r="892" spans="1:43" x14ac:dyDescent="0.2">
      <c r="A892" s="23" t="s">
        <v>5665</v>
      </c>
      <c r="B892" s="6" t="s">
        <v>5672</v>
      </c>
      <c r="C892" s="6" t="s">
        <v>5667</v>
      </c>
      <c r="D892" s="2">
        <v>149112</v>
      </c>
      <c r="E892" s="2">
        <v>149271</v>
      </c>
      <c r="F892" s="3" t="s">
        <v>1189</v>
      </c>
      <c r="G892" s="2">
        <v>6</v>
      </c>
      <c r="H892" s="2">
        <v>149277</v>
      </c>
      <c r="I892" s="3" t="s">
        <v>1190</v>
      </c>
      <c r="J892" s="15">
        <v>45029</v>
      </c>
      <c r="K892" s="24">
        <v>1127808246</v>
      </c>
      <c r="L892" s="15">
        <v>45031</v>
      </c>
      <c r="M892" s="15">
        <v>45046</v>
      </c>
      <c r="N892" s="15"/>
      <c r="O892" s="26">
        <f>VLOOKUP(D892,quash!A$2:$I$7791,9,FALSE)</f>
        <v>1</v>
      </c>
      <c r="P892" s="7">
        <v>11000</v>
      </c>
      <c r="Q892" s="26">
        <v>119</v>
      </c>
      <c r="R892" s="19">
        <v>4.4808469477509841E-2</v>
      </c>
      <c r="S892" s="93">
        <v>26</v>
      </c>
      <c r="T892" s="7">
        <v>5000</v>
      </c>
      <c r="U892" s="2">
        <v>147</v>
      </c>
      <c r="V892" s="11">
        <v>1303.3399999999999</v>
      </c>
      <c r="W892" s="14" t="s">
        <v>5281</v>
      </c>
      <c r="X892" s="18">
        <v>0.86318935618520565</v>
      </c>
      <c r="Y892" s="9">
        <v>4315.9467809260286</v>
      </c>
      <c r="Z892" s="19">
        <f t="shared" si="229"/>
        <v>-0.13681064381479424</v>
      </c>
      <c r="AA892" s="25">
        <v>1125.0292154904259</v>
      </c>
      <c r="AB892" s="30">
        <f t="shared" si="230"/>
        <v>667000</v>
      </c>
      <c r="AC892" s="30">
        <f t="shared" si="243"/>
        <v>7.4962518740629685E-3</v>
      </c>
      <c r="AD892" s="31">
        <f t="shared" si="244"/>
        <v>0.89205397301349321</v>
      </c>
      <c r="AE892" s="31">
        <f t="shared" si="245"/>
        <v>1.1019490254872564</v>
      </c>
      <c r="AG892" s="30">
        <f t="shared" si="231"/>
        <v>2427000</v>
      </c>
      <c r="AH892" s="30">
        <f t="shared" si="240"/>
        <v>2.0601565718994645E-3</v>
      </c>
      <c r="AI892" s="31">
        <f t="shared" si="241"/>
        <v>0.24515863205603627</v>
      </c>
      <c r="AJ892" s="31">
        <f t="shared" si="242"/>
        <v>0.30284301606922126</v>
      </c>
      <c r="AK892" s="30">
        <f>IF(W892="si",($S892*'COSTOS DE CREDITOS'!$C$27)/DATA!$G892,"")</f>
        <v>89.248840088614131</v>
      </c>
      <c r="AL892" s="90">
        <f>IF(W892="si",'COSTOS DE CREDITOS'!$C$35,"")</f>
        <v>20.421138461538462</v>
      </c>
      <c r="AM892" s="30">
        <f t="shared" si="232"/>
        <v>500</v>
      </c>
      <c r="AN892" s="30">
        <f t="shared" si="233"/>
        <v>684.05321907397138</v>
      </c>
      <c r="AO892" s="30">
        <f t="shared" si="234"/>
        <v>1293.7231976241239</v>
      </c>
      <c r="AP892" s="30">
        <f t="shared" si="235"/>
        <v>-168.693982133698</v>
      </c>
      <c r="AQ892" s="19">
        <f t="shared" si="236"/>
        <v>-0.14994631233657379</v>
      </c>
    </row>
    <row r="893" spans="1:43" x14ac:dyDescent="0.2">
      <c r="A893" s="23" t="s">
        <v>5665</v>
      </c>
      <c r="B893" s="6" t="s">
        <v>5677</v>
      </c>
      <c r="C893" s="6" t="s">
        <v>5667</v>
      </c>
      <c r="D893" s="2">
        <v>148985</v>
      </c>
      <c r="E893" s="2">
        <v>149127</v>
      </c>
      <c r="F893" s="3" t="s">
        <v>1191</v>
      </c>
      <c r="G893" s="2">
        <v>6</v>
      </c>
      <c r="H893" s="2">
        <v>149133</v>
      </c>
      <c r="I893" s="3" t="s">
        <v>1192</v>
      </c>
      <c r="J893" s="15">
        <v>45028</v>
      </c>
      <c r="K893" s="24">
        <v>1127260237</v>
      </c>
      <c r="L893" s="15">
        <v>45030</v>
      </c>
      <c r="M893" s="15">
        <v>45046</v>
      </c>
      <c r="N893" s="15"/>
      <c r="O893" s="26">
        <f>VLOOKUP(D893,quash!A$2:$I$7791,9,FALSE)</f>
        <v>2</v>
      </c>
      <c r="P893" s="7">
        <v>14000</v>
      </c>
      <c r="Q893" s="26">
        <v>112</v>
      </c>
      <c r="R893" s="19">
        <v>3.4956090887866123E-2</v>
      </c>
      <c r="S893" s="93">
        <v>26</v>
      </c>
      <c r="T893" s="7">
        <v>6000</v>
      </c>
      <c r="U893" s="2">
        <v>142</v>
      </c>
      <c r="V893" s="11">
        <v>1503.37</v>
      </c>
      <c r="W893" s="14" t="s">
        <v>5281</v>
      </c>
      <c r="X893" s="18">
        <v>0.46984438166145354</v>
      </c>
      <c r="Y893" s="9">
        <v>2819.0662899687213</v>
      </c>
      <c r="Z893" s="19">
        <f t="shared" si="229"/>
        <v>-0.53015561833854652</v>
      </c>
      <c r="AA893" s="25">
        <v>706.34994805837937</v>
      </c>
      <c r="AB893" s="30">
        <f t="shared" si="230"/>
        <v>396000</v>
      </c>
      <c r="AC893" s="30">
        <f t="shared" si="243"/>
        <v>1.5151515151515152E-2</v>
      </c>
      <c r="AD893" s="31">
        <f t="shared" si="244"/>
        <v>1.696969696969697</v>
      </c>
      <c r="AE893" s="31">
        <f t="shared" si="245"/>
        <v>2.1515151515151514</v>
      </c>
      <c r="AG893" s="30">
        <f t="shared" si="231"/>
        <v>1695000</v>
      </c>
      <c r="AH893" s="30">
        <f t="shared" si="240"/>
        <v>3.5398230088495575E-3</v>
      </c>
      <c r="AI893" s="31">
        <f t="shared" si="241"/>
        <v>0.39646017699115044</v>
      </c>
      <c r="AJ893" s="31">
        <f t="shared" si="242"/>
        <v>0.50265486725663711</v>
      </c>
      <c r="AK893" s="30">
        <f>IF(W893="si",($S893*'COSTOS DE CREDITOS'!$C$27)/DATA!$G893,"")</f>
        <v>89.248840088614131</v>
      </c>
      <c r="AL893" s="90">
        <f>IF(W893="si",'COSTOS DE CREDITOS'!$C$35,"")</f>
        <v>20.421138461538462</v>
      </c>
      <c r="AM893" s="30">
        <f t="shared" si="232"/>
        <v>600</v>
      </c>
      <c r="AN893" s="30">
        <f t="shared" si="233"/>
        <v>3180.9337100312787</v>
      </c>
      <c r="AO893" s="30">
        <f t="shared" si="234"/>
        <v>3890.603688581431</v>
      </c>
      <c r="AP893" s="30">
        <f t="shared" si="235"/>
        <v>-3184.2537405230514</v>
      </c>
      <c r="AQ893" s="19">
        <f t="shared" si="236"/>
        <v>-4.508039887701492</v>
      </c>
    </row>
    <row r="894" spans="1:43" x14ac:dyDescent="0.2">
      <c r="A894" s="23" t="s">
        <v>5665</v>
      </c>
      <c r="B894" s="6" t="s">
        <v>5675</v>
      </c>
      <c r="C894" s="6" t="s">
        <v>5667</v>
      </c>
      <c r="D894" s="2">
        <v>148508</v>
      </c>
      <c r="E894" s="2">
        <v>149204</v>
      </c>
      <c r="F894" s="3" t="s">
        <v>1175</v>
      </c>
      <c r="G894" s="2">
        <v>8</v>
      </c>
      <c r="H894" s="2">
        <v>149206</v>
      </c>
      <c r="I894" s="3" t="s">
        <v>1193</v>
      </c>
      <c r="J894" s="15">
        <v>45020</v>
      </c>
      <c r="K894" s="24">
        <v>1123347147</v>
      </c>
      <c r="L894" s="15">
        <v>45030</v>
      </c>
      <c r="M894" s="15">
        <v>45046</v>
      </c>
      <c r="N894" s="15"/>
      <c r="O894" s="26">
        <f>VLOOKUP(D894,quash!A$2:$I$7791,9,FALSE)</f>
        <v>1</v>
      </c>
      <c r="P894" s="7">
        <v>13000</v>
      </c>
      <c r="Q894" s="26">
        <v>136</v>
      </c>
      <c r="R894" s="19">
        <v>6.7396682123454121E-2</v>
      </c>
      <c r="S894" s="26">
        <v>16</v>
      </c>
      <c r="T894" s="7">
        <v>6000</v>
      </c>
      <c r="U894" s="2">
        <v>117</v>
      </c>
      <c r="V894" s="11">
        <v>1227.5999999999999</v>
      </c>
      <c r="W894" s="14" t="s">
        <v>5281</v>
      </c>
      <c r="X894" s="18">
        <v>1</v>
      </c>
      <c r="Y894" s="9">
        <v>6000</v>
      </c>
      <c r="Z894" s="19">
        <f t="shared" si="229"/>
        <v>0</v>
      </c>
      <c r="AA894" s="25">
        <v>1227.5999999999999</v>
      </c>
      <c r="AB894" s="30">
        <f t="shared" si="230"/>
        <v>667000</v>
      </c>
      <c r="AC894" s="30">
        <f t="shared" si="243"/>
        <v>8.9955022488755615E-3</v>
      </c>
      <c r="AD894" s="31">
        <f t="shared" si="244"/>
        <v>1.2233883058470765</v>
      </c>
      <c r="AE894" s="31">
        <f t="shared" si="245"/>
        <v>1.0524737631184407</v>
      </c>
      <c r="AG894" s="30">
        <f t="shared" si="231"/>
        <v>2427000</v>
      </c>
      <c r="AH894" s="30">
        <f t="shared" si="240"/>
        <v>2.472187886279357E-3</v>
      </c>
      <c r="AI894" s="31">
        <f t="shared" si="241"/>
        <v>0.33621755253399255</v>
      </c>
      <c r="AJ894" s="31">
        <f t="shared" si="242"/>
        <v>0.28924598269468477</v>
      </c>
      <c r="AK894" s="30">
        <f>IF(W894="si",($S894*'COSTOS DE CREDITOS'!$C$27)/DATA!$G894,"")</f>
        <v>41.191772348591137</v>
      </c>
      <c r="AL894" s="90">
        <f>IF(W894="si",'COSTOS DE CREDITOS'!$C$35,"")</f>
        <v>20.421138461538462</v>
      </c>
      <c r="AM894" s="30">
        <f t="shared" si="232"/>
        <v>369.23076923076923</v>
      </c>
      <c r="AN894" s="30">
        <f t="shared" si="233"/>
        <v>0</v>
      </c>
      <c r="AO894" s="30">
        <f t="shared" si="234"/>
        <v>430.84368004089885</v>
      </c>
      <c r="AP894" s="30">
        <f t="shared" si="235"/>
        <v>796.75631995910112</v>
      </c>
      <c r="AQ894" s="19">
        <f t="shared" si="236"/>
        <v>0.64903577709278359</v>
      </c>
    </row>
    <row r="895" spans="1:43" x14ac:dyDescent="0.2">
      <c r="A895" s="23" t="s">
        <v>5665</v>
      </c>
      <c r="B895" s="6" t="s">
        <v>5675</v>
      </c>
      <c r="C895" s="6" t="s">
        <v>5667</v>
      </c>
      <c r="D895" s="2">
        <v>148600</v>
      </c>
      <c r="E895" s="2">
        <v>149204</v>
      </c>
      <c r="F895" s="3" t="s">
        <v>1175</v>
      </c>
      <c r="G895" s="2">
        <v>8</v>
      </c>
      <c r="H895" s="2">
        <v>149207</v>
      </c>
      <c r="I895" s="3" t="s">
        <v>1194</v>
      </c>
      <c r="J895" s="15">
        <v>45020</v>
      </c>
      <c r="K895" s="24">
        <v>1123682843</v>
      </c>
      <c r="L895" s="15">
        <v>45030</v>
      </c>
      <c r="M895" s="15">
        <v>45046</v>
      </c>
      <c r="N895" s="15"/>
      <c r="O895" s="26">
        <f>VLOOKUP(D895,quash!A$2:$I$7791,9,FALSE)</f>
        <v>3</v>
      </c>
      <c r="P895" s="7">
        <v>5000</v>
      </c>
      <c r="Q895" s="26">
        <v>147</v>
      </c>
      <c r="R895" s="19">
        <v>0.11226939921536</v>
      </c>
      <c r="S895" s="26">
        <v>16</v>
      </c>
      <c r="T895" s="7">
        <v>8000</v>
      </c>
      <c r="U895" s="2">
        <v>142</v>
      </c>
      <c r="V895" s="11">
        <v>2013.74</v>
      </c>
      <c r="W895" s="14" t="s">
        <v>5281</v>
      </c>
      <c r="X895" s="18">
        <v>1</v>
      </c>
      <c r="Y895" s="9">
        <v>8000</v>
      </c>
      <c r="Z895" s="19">
        <f t="shared" si="229"/>
        <v>0</v>
      </c>
      <c r="AA895" s="25">
        <v>2013.74</v>
      </c>
      <c r="AB895" s="30">
        <f t="shared" si="230"/>
        <v>215000</v>
      </c>
      <c r="AC895" s="30">
        <f t="shared" si="243"/>
        <v>3.7209302325581395E-2</v>
      </c>
      <c r="AD895" s="31">
        <f t="shared" si="244"/>
        <v>5.4697674418604647</v>
      </c>
      <c r="AE895" s="31">
        <f t="shared" si="245"/>
        <v>5.2837209302325583</v>
      </c>
      <c r="AG895" s="30">
        <f t="shared" si="231"/>
        <v>778000</v>
      </c>
      <c r="AH895" s="30">
        <f t="shared" si="240"/>
        <v>1.0282776349614395E-2</v>
      </c>
      <c r="AI895" s="31">
        <f t="shared" si="241"/>
        <v>1.511568123393316</v>
      </c>
      <c r="AJ895" s="31">
        <f t="shared" si="242"/>
        <v>1.4601542416452442</v>
      </c>
      <c r="AK895" s="30">
        <f>IF(W895="si",($S895*'COSTOS DE CREDITOS'!$C$27)/DATA!$G895,"")</f>
        <v>41.191772348591137</v>
      </c>
      <c r="AL895" s="90">
        <f>IF(W895="si",'COSTOS DE CREDITOS'!$C$35,"")</f>
        <v>20.421138461538462</v>
      </c>
      <c r="AM895" s="30">
        <f t="shared" si="232"/>
        <v>492.30769230769232</v>
      </c>
      <c r="AN895" s="30">
        <f t="shared" si="233"/>
        <v>0</v>
      </c>
      <c r="AO895" s="30">
        <f t="shared" si="234"/>
        <v>553.92060311782188</v>
      </c>
      <c r="AP895" s="30">
        <f t="shared" si="235"/>
        <v>1459.8193968821781</v>
      </c>
      <c r="AQ895" s="19">
        <f t="shared" si="236"/>
        <v>0.72492943323476622</v>
      </c>
    </row>
    <row r="896" spans="1:43" x14ac:dyDescent="0.2">
      <c r="A896" s="23" t="s">
        <v>5665</v>
      </c>
      <c r="B896" s="6" t="s">
        <v>5675</v>
      </c>
      <c r="C896" s="6" t="s">
        <v>5667</v>
      </c>
      <c r="D896" s="2">
        <v>148594</v>
      </c>
      <c r="E896" s="2">
        <v>149204</v>
      </c>
      <c r="F896" s="3" t="s">
        <v>1175</v>
      </c>
      <c r="G896" s="2">
        <v>8</v>
      </c>
      <c r="H896" s="2">
        <v>149208</v>
      </c>
      <c r="I896" s="3" t="s">
        <v>1195</v>
      </c>
      <c r="J896" s="15">
        <v>45020</v>
      </c>
      <c r="K896" s="24">
        <v>1123678766</v>
      </c>
      <c r="L896" s="15">
        <v>45030</v>
      </c>
      <c r="M896" s="15">
        <v>45046</v>
      </c>
      <c r="N896" s="15"/>
      <c r="O896" s="26">
        <f>VLOOKUP(D896,quash!A$2:$I$7791,9,FALSE)</f>
        <v>2</v>
      </c>
      <c r="P896" s="7">
        <v>10000</v>
      </c>
      <c r="Q896" s="26">
        <v>147</v>
      </c>
      <c r="R896" s="19">
        <v>7.9000519063170294E-2</v>
      </c>
      <c r="S896" s="26">
        <v>16</v>
      </c>
      <c r="T896" s="7">
        <v>6000</v>
      </c>
      <c r="U896" s="2">
        <v>117</v>
      </c>
      <c r="V896" s="11">
        <v>1227.5999999999999</v>
      </c>
      <c r="W896" s="14" t="s">
        <v>5281</v>
      </c>
      <c r="X896" s="18">
        <v>1</v>
      </c>
      <c r="Y896" s="9">
        <v>6000</v>
      </c>
      <c r="Z896" s="19">
        <f t="shared" si="229"/>
        <v>0</v>
      </c>
      <c r="AA896" s="25">
        <v>1227.5999999999999</v>
      </c>
      <c r="AB896" s="30">
        <f t="shared" si="230"/>
        <v>396000</v>
      </c>
      <c r="AC896" s="30">
        <f t="shared" si="243"/>
        <v>1.5151515151515152E-2</v>
      </c>
      <c r="AD896" s="31">
        <f t="shared" si="244"/>
        <v>2.2272727272727275</v>
      </c>
      <c r="AE896" s="31">
        <f t="shared" si="245"/>
        <v>1.7727272727272727</v>
      </c>
      <c r="AG896" s="30">
        <f t="shared" si="231"/>
        <v>1695000</v>
      </c>
      <c r="AH896" s="30">
        <f t="shared" ref="AH896:AH927" si="246">IFERROR($T896/AG896,"")</f>
        <v>3.5398230088495575E-3</v>
      </c>
      <c r="AI896" s="31">
        <f t="shared" ref="AI896:AI927" si="247">IFERROR(AH896*$Q896,"")</f>
        <v>0.52035398230088492</v>
      </c>
      <c r="AJ896" s="31">
        <f t="shared" ref="AJ896:AJ924" si="248">IFERROR(AH896*$U896,"")</f>
        <v>0.41415929203539825</v>
      </c>
      <c r="AK896" s="30">
        <f>IF(W896="si",($S896*'COSTOS DE CREDITOS'!$C$27)/DATA!$G896,"")</f>
        <v>41.191772348591137</v>
      </c>
      <c r="AL896" s="90">
        <f>IF(W896="si",'COSTOS DE CREDITOS'!$C$35,"")</f>
        <v>20.421138461538462</v>
      </c>
      <c r="AM896" s="30">
        <f t="shared" si="232"/>
        <v>369.23076923076923</v>
      </c>
      <c r="AN896" s="30">
        <f t="shared" si="233"/>
        <v>0</v>
      </c>
      <c r="AO896" s="30">
        <f t="shared" si="234"/>
        <v>430.84368004089885</v>
      </c>
      <c r="AP896" s="30">
        <f t="shared" si="235"/>
        <v>796.75631995910112</v>
      </c>
      <c r="AQ896" s="19">
        <f t="shared" si="236"/>
        <v>0.64903577709278359</v>
      </c>
    </row>
    <row r="897" spans="1:43" x14ac:dyDescent="0.2">
      <c r="A897" s="23" t="s">
        <v>5665</v>
      </c>
      <c r="B897" s="6" t="s">
        <v>5675</v>
      </c>
      <c r="C897" s="6" t="s">
        <v>5667</v>
      </c>
      <c r="D897" s="2">
        <v>148597</v>
      </c>
      <c r="E897" s="2">
        <v>149204</v>
      </c>
      <c r="F897" s="3" t="s">
        <v>1175</v>
      </c>
      <c r="G897" s="2">
        <v>8</v>
      </c>
      <c r="H897" s="2">
        <v>149209</v>
      </c>
      <c r="I897" s="3" t="s">
        <v>1196</v>
      </c>
      <c r="J897" s="15">
        <v>45020</v>
      </c>
      <c r="K897" s="24">
        <v>1123679239</v>
      </c>
      <c r="L897" s="15">
        <v>45030</v>
      </c>
      <c r="M897" s="15">
        <v>45046</v>
      </c>
      <c r="N897" s="15"/>
      <c r="O897" s="26">
        <f>VLOOKUP(D897,quash!A$2:$I$7791,9,FALSE)</f>
        <v>1</v>
      </c>
      <c r="P897" s="7">
        <v>13000</v>
      </c>
      <c r="Q897" s="26">
        <v>136</v>
      </c>
      <c r="R897" s="19">
        <v>8.0915696336300247E-2</v>
      </c>
      <c r="S897" s="26">
        <v>16</v>
      </c>
      <c r="T897" s="7">
        <v>5000</v>
      </c>
      <c r="U897" s="2">
        <v>147</v>
      </c>
      <c r="V897" s="11">
        <v>1303.3399999999999</v>
      </c>
      <c r="W897" s="14" t="s">
        <v>5281</v>
      </c>
      <c r="X897" s="18">
        <v>1</v>
      </c>
      <c r="Y897" s="9">
        <v>5000</v>
      </c>
      <c r="Z897" s="19">
        <f t="shared" si="229"/>
        <v>0</v>
      </c>
      <c r="AA897" s="25">
        <v>1303.3399999999999</v>
      </c>
      <c r="AB897" s="30">
        <f t="shared" si="230"/>
        <v>667000</v>
      </c>
      <c r="AC897" s="30">
        <f t="shared" si="243"/>
        <v>7.4962518740629685E-3</v>
      </c>
      <c r="AD897" s="31">
        <f t="shared" si="244"/>
        <v>1.0194902548725637</v>
      </c>
      <c r="AE897" s="31">
        <f t="shared" si="245"/>
        <v>1.1019490254872564</v>
      </c>
      <c r="AG897" s="30">
        <f t="shared" si="231"/>
        <v>2427000</v>
      </c>
      <c r="AH897" s="30">
        <f t="shared" si="246"/>
        <v>2.0601565718994645E-3</v>
      </c>
      <c r="AI897" s="31">
        <f t="shared" si="247"/>
        <v>0.28018129377832718</v>
      </c>
      <c r="AJ897" s="31">
        <f t="shared" si="248"/>
        <v>0.30284301606922126</v>
      </c>
      <c r="AK897" s="30">
        <f>IF(W897="si",($S897*'COSTOS DE CREDITOS'!$C$27)/DATA!$G897,"")</f>
        <v>41.191772348591137</v>
      </c>
      <c r="AL897" s="90">
        <f>IF(W897="si",'COSTOS DE CREDITOS'!$C$35,"")</f>
        <v>20.421138461538462</v>
      </c>
      <c r="AM897" s="30">
        <f t="shared" si="232"/>
        <v>307.69230769230774</v>
      </c>
      <c r="AN897" s="30">
        <f t="shared" si="233"/>
        <v>0</v>
      </c>
      <c r="AO897" s="30">
        <f t="shared" si="234"/>
        <v>369.30521850243736</v>
      </c>
      <c r="AP897" s="30">
        <f t="shared" si="235"/>
        <v>934.03478149756256</v>
      </c>
      <c r="AQ897" s="19">
        <f t="shared" si="236"/>
        <v>0.71664706177786508</v>
      </c>
    </row>
    <row r="898" spans="1:43" x14ac:dyDescent="0.2">
      <c r="A898" s="23" t="s">
        <v>5665</v>
      </c>
      <c r="B898" s="6" t="s">
        <v>5675</v>
      </c>
      <c r="C898" s="6" t="s">
        <v>5667</v>
      </c>
      <c r="D898" s="2">
        <v>148598</v>
      </c>
      <c r="E898" s="2">
        <v>149204</v>
      </c>
      <c r="F898" s="3" t="s">
        <v>1175</v>
      </c>
      <c r="G898" s="2">
        <v>8</v>
      </c>
      <c r="H898" s="2">
        <v>149210</v>
      </c>
      <c r="I898" s="3" t="s">
        <v>1197</v>
      </c>
      <c r="J898" s="15">
        <v>45020</v>
      </c>
      <c r="K898" s="24">
        <v>1123681629</v>
      </c>
      <c r="L898" s="15">
        <v>45030</v>
      </c>
      <c r="M898" s="15">
        <v>45046</v>
      </c>
      <c r="N898" s="15"/>
      <c r="O898" s="26">
        <f>VLOOKUP(D898,quash!A$2:$I$7791,9,FALSE)</f>
        <v>1</v>
      </c>
      <c r="P898" s="7">
        <v>5000</v>
      </c>
      <c r="Q898" s="26">
        <v>147</v>
      </c>
      <c r="R898" s="19">
        <v>0.11226939921536</v>
      </c>
      <c r="S898" s="26">
        <v>16</v>
      </c>
      <c r="T898" s="7">
        <v>8000</v>
      </c>
      <c r="U898" s="2">
        <v>117</v>
      </c>
      <c r="V898" s="11">
        <v>1641.38</v>
      </c>
      <c r="W898" s="14" t="s">
        <v>5281</v>
      </c>
      <c r="X898" s="18">
        <v>1</v>
      </c>
      <c r="Y898" s="9">
        <v>8000</v>
      </c>
      <c r="Z898" s="19">
        <f t="shared" ref="Z898:Z961" si="249">Y898/T898-1</f>
        <v>0</v>
      </c>
      <c r="AA898" s="25">
        <v>1641.38</v>
      </c>
      <c r="AB898" s="30">
        <f t="shared" ref="AB898:AB961" si="250">SUMIFS($T:$T,$M:$M,$M898,$O:$O,$O898)</f>
        <v>667000</v>
      </c>
      <c r="AC898" s="30">
        <f t="shared" si="243"/>
        <v>1.1994002998500749E-2</v>
      </c>
      <c r="AD898" s="31">
        <f t="shared" si="244"/>
        <v>1.7631184407796101</v>
      </c>
      <c r="AE898" s="31">
        <f t="shared" si="245"/>
        <v>1.4032983508245878</v>
      </c>
      <c r="AG898" s="30">
        <f t="shared" ref="AG898:AG961" si="251">SUMIFS($T:$T,$O:$O,$O898,$N:$N,1)</f>
        <v>2427000</v>
      </c>
      <c r="AH898" s="30">
        <f t="shared" si="246"/>
        <v>3.296250515039143E-3</v>
      </c>
      <c r="AI898" s="31">
        <f t="shared" si="247"/>
        <v>0.48454882571075403</v>
      </c>
      <c r="AJ898" s="31">
        <f t="shared" si="248"/>
        <v>0.38566131025957973</v>
      </c>
      <c r="AK898" s="30">
        <f>IF(W898="si",($S898*'COSTOS DE CREDITOS'!$C$27)/DATA!$G898,"")</f>
        <v>41.191772348591137</v>
      </c>
      <c r="AL898" s="90">
        <f>IF(W898="si",'COSTOS DE CREDITOS'!$C$35,"")</f>
        <v>20.421138461538462</v>
      </c>
      <c r="AM898" s="30">
        <f t="shared" si="232"/>
        <v>492.30769230769232</v>
      </c>
      <c r="AN898" s="30">
        <f t="shared" si="233"/>
        <v>0</v>
      </c>
      <c r="AO898" s="30">
        <f t="shared" si="234"/>
        <v>553.92060311782188</v>
      </c>
      <c r="AP898" s="30">
        <f t="shared" si="235"/>
        <v>1087.4593968821782</v>
      </c>
      <c r="AQ898" s="19">
        <f t="shared" si="236"/>
        <v>0.662527505441871</v>
      </c>
    </row>
    <row r="899" spans="1:43" x14ac:dyDescent="0.2">
      <c r="A899" s="23" t="s">
        <v>5665</v>
      </c>
      <c r="B899" s="6" t="s">
        <v>5675</v>
      </c>
      <c r="C899" s="6" t="s">
        <v>5667</v>
      </c>
      <c r="D899" s="2">
        <v>148488</v>
      </c>
      <c r="E899" s="2">
        <v>149204</v>
      </c>
      <c r="F899" s="3" t="s">
        <v>1175</v>
      </c>
      <c r="G899" s="2">
        <v>8</v>
      </c>
      <c r="H899" s="2">
        <v>149221</v>
      </c>
      <c r="I899" s="3" t="s">
        <v>1198</v>
      </c>
      <c r="J899" s="15">
        <v>45128</v>
      </c>
      <c r="K899" s="24">
        <v>1198377203</v>
      </c>
      <c r="L899" s="15">
        <v>45030</v>
      </c>
      <c r="M899" s="15">
        <v>45046</v>
      </c>
      <c r="N899" s="15"/>
      <c r="O899" s="26">
        <f>VLOOKUP(D899,quash!A$2:$I$7791,9,FALSE)</f>
        <v>1</v>
      </c>
      <c r="P899" s="7">
        <v>5000</v>
      </c>
      <c r="Q899" s="26">
        <v>147</v>
      </c>
      <c r="R899" s="19">
        <v>0.11226939921536</v>
      </c>
      <c r="S899" s="26">
        <v>16</v>
      </c>
      <c r="T899" s="7">
        <v>5000</v>
      </c>
      <c r="U899" s="2">
        <v>147</v>
      </c>
      <c r="V899" s="11">
        <v>1303.3399999999999</v>
      </c>
      <c r="W899" s="14" t="s">
        <v>5281</v>
      </c>
      <c r="X899" s="18">
        <v>1</v>
      </c>
      <c r="Y899" s="9">
        <v>5000</v>
      </c>
      <c r="Z899" s="19">
        <f t="shared" si="249"/>
        <v>0</v>
      </c>
      <c r="AA899" s="25">
        <v>1303.3399999999999</v>
      </c>
      <c r="AB899" s="30">
        <f t="shared" si="250"/>
        <v>667000</v>
      </c>
      <c r="AC899" s="30">
        <f t="shared" si="243"/>
        <v>7.4962518740629685E-3</v>
      </c>
      <c r="AD899" s="31">
        <f t="shared" si="244"/>
        <v>1.1019490254872564</v>
      </c>
      <c r="AE899" s="31">
        <f t="shared" si="245"/>
        <v>1.1019490254872564</v>
      </c>
      <c r="AG899" s="30">
        <f t="shared" si="251"/>
        <v>2427000</v>
      </c>
      <c r="AH899" s="30">
        <f t="shared" si="246"/>
        <v>2.0601565718994645E-3</v>
      </c>
      <c r="AI899" s="31">
        <f t="shared" si="247"/>
        <v>0.30284301606922126</v>
      </c>
      <c r="AJ899" s="31">
        <f t="shared" si="248"/>
        <v>0.30284301606922126</v>
      </c>
      <c r="AK899" s="30">
        <f>IF(W899="si",($S899*'COSTOS DE CREDITOS'!$C$27)/DATA!$G899,"")</f>
        <v>41.191772348591137</v>
      </c>
      <c r="AL899" s="90">
        <f>IF(W899="si",'COSTOS DE CREDITOS'!$C$35,"")</f>
        <v>20.421138461538462</v>
      </c>
      <c r="AM899" s="30">
        <f t="shared" ref="AM899:AM962" si="252">IF(W899="si",(20%/52*$S899)*$T899,"")</f>
        <v>307.69230769230774</v>
      </c>
      <c r="AN899" s="30">
        <f t="shared" ref="AN899:AN962" si="253">IF(W899="SI",T899-Y899,"")</f>
        <v>0</v>
      </c>
      <c r="AO899" s="30">
        <f t="shared" ref="AO899:AO962" si="254">SUM(AK899:AN899)</f>
        <v>369.30521850243736</v>
      </c>
      <c r="AP899" s="30">
        <f t="shared" ref="AP899:AP962" si="255">AA899-AO899</f>
        <v>934.03478149756256</v>
      </c>
      <c r="AQ899" s="19">
        <f t="shared" ref="AQ899:AQ962" si="256">IFERROR(AP899/AA899,"")</f>
        <v>0.71664706177786508</v>
      </c>
    </row>
    <row r="900" spans="1:43" x14ac:dyDescent="0.2">
      <c r="A900" s="23" t="s">
        <v>5665</v>
      </c>
      <c r="B900" s="6" t="s">
        <v>5675</v>
      </c>
      <c r="C900" s="6" t="s">
        <v>5667</v>
      </c>
      <c r="D900" s="2">
        <v>148506</v>
      </c>
      <c r="E900" s="2">
        <v>149204</v>
      </c>
      <c r="F900" s="3" t="s">
        <v>1175</v>
      </c>
      <c r="G900" s="2">
        <v>8</v>
      </c>
      <c r="H900" s="2">
        <v>149235</v>
      </c>
      <c r="I900" s="3" t="s">
        <v>1199</v>
      </c>
      <c r="J900" s="15">
        <v>45128</v>
      </c>
      <c r="K900" s="24">
        <v>1198377561</v>
      </c>
      <c r="L900" s="15">
        <v>45030</v>
      </c>
      <c r="M900" s="15">
        <v>45046</v>
      </c>
      <c r="N900" s="15"/>
      <c r="O900" s="26">
        <f>VLOOKUP(D900,quash!A$2:$I$7791,9,FALSE)</f>
        <v>5</v>
      </c>
      <c r="P900" s="7">
        <v>5000</v>
      </c>
      <c r="Q900" s="26">
        <v>147</v>
      </c>
      <c r="R900" s="19">
        <v>0.11226939921536</v>
      </c>
      <c r="S900" s="26">
        <v>16</v>
      </c>
      <c r="T900" s="7">
        <v>8000</v>
      </c>
      <c r="U900" s="2">
        <v>142</v>
      </c>
      <c r="V900" s="11">
        <v>2013.74</v>
      </c>
      <c r="W900" s="14" t="s">
        <v>5281</v>
      </c>
      <c r="X900" s="18">
        <v>1</v>
      </c>
      <c r="Y900" s="9">
        <v>8000</v>
      </c>
      <c r="Z900" s="19">
        <f t="shared" si="249"/>
        <v>0</v>
      </c>
      <c r="AA900" s="25">
        <v>2013.74</v>
      </c>
      <c r="AB900" s="30">
        <f t="shared" si="250"/>
        <v>139000</v>
      </c>
      <c r="AC900" s="30">
        <f t="shared" si="243"/>
        <v>5.7553956834532377E-2</v>
      </c>
      <c r="AD900" s="31">
        <f t="shared" si="244"/>
        <v>8.4604316546762597</v>
      </c>
      <c r="AE900" s="31">
        <f t="shared" si="245"/>
        <v>8.1726618705035978</v>
      </c>
      <c r="AG900" s="30">
        <f t="shared" si="251"/>
        <v>352000</v>
      </c>
      <c r="AH900" s="30">
        <f t="shared" si="246"/>
        <v>2.2727272727272728E-2</v>
      </c>
      <c r="AI900" s="31">
        <f t="shared" si="247"/>
        <v>3.3409090909090908</v>
      </c>
      <c r="AJ900" s="31">
        <f t="shared" si="248"/>
        <v>3.2272727272727275</v>
      </c>
      <c r="AK900" s="30">
        <f>IF(W900="si",($S900*'COSTOS DE CREDITOS'!$C$27)/DATA!$G900,"")</f>
        <v>41.191772348591137</v>
      </c>
      <c r="AL900" s="90">
        <f>IF(W900="si",'COSTOS DE CREDITOS'!$C$35,"")</f>
        <v>20.421138461538462</v>
      </c>
      <c r="AM900" s="30">
        <f t="shared" si="252"/>
        <v>492.30769230769232</v>
      </c>
      <c r="AN900" s="30">
        <f t="shared" si="253"/>
        <v>0</v>
      </c>
      <c r="AO900" s="30">
        <f t="shared" si="254"/>
        <v>553.92060311782188</v>
      </c>
      <c r="AP900" s="30">
        <f t="shared" si="255"/>
        <v>1459.8193968821781</v>
      </c>
      <c r="AQ900" s="19">
        <f t="shared" si="256"/>
        <v>0.72492943323476622</v>
      </c>
    </row>
    <row r="901" spans="1:43" x14ac:dyDescent="0.2">
      <c r="A901" s="23" t="s">
        <v>5665</v>
      </c>
      <c r="B901" s="6" t="s">
        <v>5671</v>
      </c>
      <c r="C901" s="6" t="s">
        <v>5670</v>
      </c>
      <c r="D901" s="2">
        <v>149024</v>
      </c>
      <c r="E901" s="2">
        <v>149280</v>
      </c>
      <c r="F901" s="3" t="s">
        <v>1200</v>
      </c>
      <c r="G901" s="2">
        <v>7</v>
      </c>
      <c r="H901" s="2">
        <v>149286</v>
      </c>
      <c r="I901" s="3" t="s">
        <v>1201</v>
      </c>
      <c r="J901" s="15">
        <v>45028</v>
      </c>
      <c r="K901" s="24">
        <v>1127305926</v>
      </c>
      <c r="L901" s="15">
        <v>45031</v>
      </c>
      <c r="M901" s="15">
        <v>45046</v>
      </c>
      <c r="N901" s="15"/>
      <c r="O901" s="26">
        <f>VLOOKUP(D901,quash!A$2:$I$7791,9,FALSE)</f>
        <v>1</v>
      </c>
      <c r="P901" s="7">
        <v>9000</v>
      </c>
      <c r="Q901" s="26">
        <v>146</v>
      </c>
      <c r="R901" s="19">
        <v>7.9000519063170377E-2</v>
      </c>
      <c r="S901" s="93">
        <v>26</v>
      </c>
      <c r="T901" s="7">
        <v>5000</v>
      </c>
      <c r="U901" s="2">
        <v>147</v>
      </c>
      <c r="V901" s="11">
        <v>1303.3399999999999</v>
      </c>
      <c r="W901" s="14" t="s">
        <v>5281</v>
      </c>
      <c r="X901" s="18">
        <v>0.81452453385414414</v>
      </c>
      <c r="Y901" s="9">
        <v>4072.6226692707205</v>
      </c>
      <c r="Z901" s="19">
        <f t="shared" si="249"/>
        <v>-0.18547546614585586</v>
      </c>
      <c r="AA901" s="25">
        <v>1061.6024059534602</v>
      </c>
      <c r="AB901" s="30">
        <f t="shared" si="250"/>
        <v>667000</v>
      </c>
      <c r="AC901" s="30">
        <f t="shared" si="243"/>
        <v>7.4962518740629685E-3</v>
      </c>
      <c r="AD901" s="31">
        <f t="shared" si="244"/>
        <v>1.0944527736131935</v>
      </c>
      <c r="AE901" s="31">
        <f t="shared" si="245"/>
        <v>1.1019490254872564</v>
      </c>
      <c r="AG901" s="30">
        <f t="shared" si="251"/>
        <v>2427000</v>
      </c>
      <c r="AH901" s="30">
        <f t="shared" si="246"/>
        <v>2.0601565718994645E-3</v>
      </c>
      <c r="AI901" s="31">
        <f t="shared" si="247"/>
        <v>0.30078285949732181</v>
      </c>
      <c r="AJ901" s="31">
        <f t="shared" si="248"/>
        <v>0.30284301606922126</v>
      </c>
      <c r="AK901" s="30">
        <f>IF(W901="si",($S901*'COSTOS DE CREDITOS'!$C$27)/DATA!$G901,"")</f>
        <v>76.499005790240673</v>
      </c>
      <c r="AL901" s="90">
        <f>IF(W901="si",'COSTOS DE CREDITOS'!$C$35,"")</f>
        <v>20.421138461538462</v>
      </c>
      <c r="AM901" s="30">
        <f t="shared" si="252"/>
        <v>500</v>
      </c>
      <c r="AN901" s="30">
        <f t="shared" si="253"/>
        <v>927.37733072927949</v>
      </c>
      <c r="AO901" s="30">
        <f t="shared" si="254"/>
        <v>1524.2974749810587</v>
      </c>
      <c r="AP901" s="30">
        <f t="shared" si="255"/>
        <v>-462.69506902759849</v>
      </c>
      <c r="AQ901" s="19">
        <f t="shared" si="256"/>
        <v>-0.43584591221045393</v>
      </c>
    </row>
    <row r="902" spans="1:43" x14ac:dyDescent="0.2">
      <c r="A902" s="23" t="s">
        <v>5665</v>
      </c>
      <c r="B902" s="6" t="s">
        <v>5671</v>
      </c>
      <c r="C902" s="6" t="s">
        <v>5670</v>
      </c>
      <c r="D902" s="2">
        <v>148971</v>
      </c>
      <c r="E902" s="2">
        <v>149280</v>
      </c>
      <c r="F902" s="3" t="s">
        <v>1200</v>
      </c>
      <c r="G902" s="2">
        <v>7</v>
      </c>
      <c r="H902" s="2">
        <v>149287</v>
      </c>
      <c r="I902" s="3" t="s">
        <v>1202</v>
      </c>
      <c r="J902" s="15">
        <v>45028</v>
      </c>
      <c r="K902" s="24">
        <v>1127237499</v>
      </c>
      <c r="L902" s="15">
        <v>45031</v>
      </c>
      <c r="M902" s="15">
        <v>45046</v>
      </c>
      <c r="N902" s="15"/>
      <c r="O902" s="26">
        <f>VLOOKUP(D902,quash!A$2:$I$7791,9,FALSE)</f>
        <v>1</v>
      </c>
      <c r="P902" s="7">
        <v>9000</v>
      </c>
      <c r="Q902" s="26">
        <v>146</v>
      </c>
      <c r="R902" s="19">
        <v>7.9000519063170377E-2</v>
      </c>
      <c r="S902" s="93">
        <v>26</v>
      </c>
      <c r="T902" s="7">
        <v>5000</v>
      </c>
      <c r="U902" s="2">
        <v>147</v>
      </c>
      <c r="V902" s="11">
        <v>1303.3399999999999</v>
      </c>
      <c r="W902" s="14" t="s">
        <v>5281</v>
      </c>
      <c r="X902" s="18">
        <v>0.81452453385414414</v>
      </c>
      <c r="Y902" s="9">
        <v>4072.6226692707205</v>
      </c>
      <c r="Z902" s="19">
        <f t="shared" si="249"/>
        <v>-0.18547546614585586</v>
      </c>
      <c r="AA902" s="25">
        <v>1061.6024059534602</v>
      </c>
      <c r="AB902" s="30">
        <f t="shared" si="250"/>
        <v>667000</v>
      </c>
      <c r="AC902" s="30">
        <f t="shared" si="243"/>
        <v>7.4962518740629685E-3</v>
      </c>
      <c r="AD902" s="31">
        <f t="shared" si="244"/>
        <v>1.0944527736131935</v>
      </c>
      <c r="AE902" s="31">
        <f t="shared" si="245"/>
        <v>1.1019490254872564</v>
      </c>
      <c r="AG902" s="30">
        <f t="shared" si="251"/>
        <v>2427000</v>
      </c>
      <c r="AH902" s="30">
        <f t="shared" si="246"/>
        <v>2.0601565718994645E-3</v>
      </c>
      <c r="AI902" s="31">
        <f t="shared" si="247"/>
        <v>0.30078285949732181</v>
      </c>
      <c r="AJ902" s="31">
        <f t="shared" si="248"/>
        <v>0.30284301606922126</v>
      </c>
      <c r="AK902" s="30">
        <f>IF(W902="si",($S902*'COSTOS DE CREDITOS'!$C$27)/DATA!$G902,"")</f>
        <v>76.499005790240673</v>
      </c>
      <c r="AL902" s="90">
        <f>IF(W902="si",'COSTOS DE CREDITOS'!$C$35,"")</f>
        <v>20.421138461538462</v>
      </c>
      <c r="AM902" s="30">
        <f t="shared" si="252"/>
        <v>500</v>
      </c>
      <c r="AN902" s="30">
        <f t="shared" si="253"/>
        <v>927.37733072927949</v>
      </c>
      <c r="AO902" s="30">
        <f t="shared" si="254"/>
        <v>1524.2974749810587</v>
      </c>
      <c r="AP902" s="30">
        <f t="shared" si="255"/>
        <v>-462.69506902759849</v>
      </c>
      <c r="AQ902" s="19">
        <f t="shared" si="256"/>
        <v>-0.43584591221045393</v>
      </c>
    </row>
    <row r="903" spans="1:43" x14ac:dyDescent="0.2">
      <c r="A903" s="23" t="s">
        <v>5665</v>
      </c>
      <c r="B903" s="6" t="s">
        <v>5669</v>
      </c>
      <c r="C903" s="6" t="s">
        <v>5670</v>
      </c>
      <c r="D903" s="2">
        <v>148651</v>
      </c>
      <c r="E903" s="2">
        <v>149238</v>
      </c>
      <c r="F903" s="3" t="s">
        <v>1176</v>
      </c>
      <c r="G903" s="2">
        <v>7</v>
      </c>
      <c r="H903" s="2">
        <v>149244</v>
      </c>
      <c r="I903" s="3" t="s">
        <v>1203</v>
      </c>
      <c r="J903" s="15">
        <v>45021</v>
      </c>
      <c r="K903" s="24">
        <v>1124073015</v>
      </c>
      <c r="L903" s="15">
        <v>45030</v>
      </c>
      <c r="M903" s="15">
        <v>45046</v>
      </c>
      <c r="N903" s="15"/>
      <c r="O903" s="26">
        <f>VLOOKUP(D903,quash!A$2:$I$7791,9,FALSE)</f>
        <v>6</v>
      </c>
      <c r="P903" s="7">
        <v>14000</v>
      </c>
      <c r="Q903" s="26">
        <v>117</v>
      </c>
      <c r="R903" s="19">
        <v>3.9811192929599684E-2</v>
      </c>
      <c r="S903" s="26">
        <v>16</v>
      </c>
      <c r="T903" s="7">
        <v>10000</v>
      </c>
      <c r="U903" s="2">
        <v>142</v>
      </c>
      <c r="V903" s="11">
        <v>2510.34</v>
      </c>
      <c r="W903" s="14" t="s">
        <v>5281</v>
      </c>
      <c r="X903" s="18">
        <v>1</v>
      </c>
      <c r="Y903" s="9">
        <v>10000</v>
      </c>
      <c r="Z903" s="19">
        <f t="shared" si="249"/>
        <v>0</v>
      </c>
      <c r="AA903" s="25">
        <v>2510.34</v>
      </c>
      <c r="AB903" s="30">
        <f t="shared" si="250"/>
        <v>64000</v>
      </c>
      <c r="AC903" s="30">
        <f t="shared" si="243"/>
        <v>0.15625</v>
      </c>
      <c r="AD903" s="31">
        <f t="shared" si="244"/>
        <v>18.28125</v>
      </c>
      <c r="AE903" s="31">
        <f t="shared" si="245"/>
        <v>22.1875</v>
      </c>
      <c r="AG903" s="30">
        <f t="shared" si="251"/>
        <v>288000</v>
      </c>
      <c r="AH903" s="30">
        <f t="shared" si="246"/>
        <v>3.4722222222222224E-2</v>
      </c>
      <c r="AI903" s="31">
        <f t="shared" si="247"/>
        <v>4.0625</v>
      </c>
      <c r="AJ903" s="31">
        <f t="shared" si="248"/>
        <v>4.9305555555555554</v>
      </c>
      <c r="AK903" s="30">
        <f>IF(W903="si",($S903*'COSTOS DE CREDITOS'!$C$27)/DATA!$G903,"")</f>
        <v>47.07631125553273</v>
      </c>
      <c r="AL903" s="90">
        <f>IF(W903="si",'COSTOS DE CREDITOS'!$C$35,"")</f>
        <v>20.421138461538462</v>
      </c>
      <c r="AM903" s="30">
        <f t="shared" si="252"/>
        <v>615.38461538461547</v>
      </c>
      <c r="AN903" s="30">
        <f t="shared" si="253"/>
        <v>0</v>
      </c>
      <c r="AO903" s="30">
        <f t="shared" si="254"/>
        <v>682.88206510168663</v>
      </c>
      <c r="AP903" s="30">
        <f t="shared" si="255"/>
        <v>1827.4579348983134</v>
      </c>
      <c r="AQ903" s="19">
        <f t="shared" si="256"/>
        <v>0.72797228060673591</v>
      </c>
    </row>
    <row r="904" spans="1:43" x14ac:dyDescent="0.2">
      <c r="A904" s="23" t="s">
        <v>5665</v>
      </c>
      <c r="B904" s="6" t="s">
        <v>5669</v>
      </c>
      <c r="C904" s="6" t="s">
        <v>5670</v>
      </c>
      <c r="D904" s="2">
        <v>148645</v>
      </c>
      <c r="E904" s="2">
        <v>149238</v>
      </c>
      <c r="F904" s="3" t="s">
        <v>1176</v>
      </c>
      <c r="G904" s="2">
        <v>7</v>
      </c>
      <c r="H904" s="2">
        <v>149245</v>
      </c>
      <c r="I904" s="3" t="s">
        <v>1204</v>
      </c>
      <c r="J904" s="15">
        <v>45021</v>
      </c>
      <c r="K904" s="24">
        <v>1124070168</v>
      </c>
      <c r="L904" s="15">
        <v>45031</v>
      </c>
      <c r="M904" s="15">
        <v>45046</v>
      </c>
      <c r="N904" s="15"/>
      <c r="O904" s="26">
        <f>VLOOKUP(D904,quash!A$2:$I$7791,9,FALSE)</f>
        <v>6</v>
      </c>
      <c r="P904" s="7">
        <v>10000</v>
      </c>
      <c r="Q904" s="26">
        <v>110</v>
      </c>
      <c r="R904" s="19">
        <v>3.11605023919212E-2</v>
      </c>
      <c r="S904" s="26">
        <v>16</v>
      </c>
      <c r="T904" s="7">
        <v>10000</v>
      </c>
      <c r="U904" s="2">
        <v>142</v>
      </c>
      <c r="V904" s="11">
        <v>2510.34</v>
      </c>
      <c r="W904" s="14" t="s">
        <v>5281</v>
      </c>
      <c r="X904" s="18">
        <v>1</v>
      </c>
      <c r="Y904" s="9">
        <v>10000</v>
      </c>
      <c r="Z904" s="19">
        <f t="shared" si="249"/>
        <v>0</v>
      </c>
      <c r="AA904" s="25">
        <v>2510.34</v>
      </c>
      <c r="AB904" s="30">
        <f t="shared" si="250"/>
        <v>64000</v>
      </c>
      <c r="AC904" s="30">
        <f t="shared" si="243"/>
        <v>0.15625</v>
      </c>
      <c r="AD904" s="31">
        <f t="shared" si="244"/>
        <v>17.1875</v>
      </c>
      <c r="AE904" s="31">
        <f t="shared" si="245"/>
        <v>22.1875</v>
      </c>
      <c r="AG904" s="30">
        <f t="shared" si="251"/>
        <v>288000</v>
      </c>
      <c r="AH904" s="30">
        <f t="shared" si="246"/>
        <v>3.4722222222222224E-2</v>
      </c>
      <c r="AI904" s="31">
        <f t="shared" si="247"/>
        <v>3.8194444444444446</v>
      </c>
      <c r="AJ904" s="31">
        <f t="shared" si="248"/>
        <v>4.9305555555555554</v>
      </c>
      <c r="AK904" s="30">
        <f>IF(W904="si",($S904*'COSTOS DE CREDITOS'!$C$27)/DATA!$G904,"")</f>
        <v>47.07631125553273</v>
      </c>
      <c r="AL904" s="90">
        <f>IF(W904="si",'COSTOS DE CREDITOS'!$C$35,"")</f>
        <v>20.421138461538462</v>
      </c>
      <c r="AM904" s="30">
        <f t="shared" si="252"/>
        <v>615.38461538461547</v>
      </c>
      <c r="AN904" s="30">
        <f t="shared" si="253"/>
        <v>0</v>
      </c>
      <c r="AO904" s="30">
        <f t="shared" si="254"/>
        <v>682.88206510168663</v>
      </c>
      <c r="AP904" s="30">
        <f t="shared" si="255"/>
        <v>1827.4579348983134</v>
      </c>
      <c r="AQ904" s="19">
        <f t="shared" si="256"/>
        <v>0.72797228060673591</v>
      </c>
    </row>
    <row r="905" spans="1:43" x14ac:dyDescent="0.2">
      <c r="A905" s="23" t="s">
        <v>5665</v>
      </c>
      <c r="B905" s="6" t="s">
        <v>5674</v>
      </c>
      <c r="C905" s="6" t="s">
        <v>5670</v>
      </c>
      <c r="D905" s="4">
        <v>147452</v>
      </c>
      <c r="E905" s="4">
        <v>149364</v>
      </c>
      <c r="F905" s="5" t="s">
        <v>1206</v>
      </c>
      <c r="G905" s="2">
        <v>8</v>
      </c>
      <c r="H905" s="4">
        <v>149365</v>
      </c>
      <c r="I905" s="5" t="s">
        <v>1207</v>
      </c>
      <c r="J905" s="15">
        <v>45009</v>
      </c>
      <c r="K905" s="24">
        <v>1117143109</v>
      </c>
      <c r="L905" s="15">
        <v>45033</v>
      </c>
      <c r="M905" s="15">
        <v>45046</v>
      </c>
      <c r="N905" s="15"/>
      <c r="O905" s="26">
        <f>VLOOKUP(D905,quash!A$2:$I$7791,9,FALSE)</f>
        <v>2</v>
      </c>
      <c r="P905" s="7">
        <v>13000</v>
      </c>
      <c r="Q905" s="26">
        <v>129</v>
      </c>
      <c r="R905" s="19">
        <v>5.5171297012124164E-2</v>
      </c>
      <c r="S905" s="93">
        <v>26</v>
      </c>
      <c r="T905" s="8">
        <v>5000</v>
      </c>
      <c r="U905" s="4">
        <v>147</v>
      </c>
      <c r="V905" s="10">
        <v>1303.3399999999999</v>
      </c>
      <c r="W905" s="14" t="s">
        <v>5281</v>
      </c>
      <c r="X905" s="18">
        <v>0.79042138354518388</v>
      </c>
      <c r="Y905" s="9">
        <v>3952.1069177259192</v>
      </c>
      <c r="Z905" s="19">
        <f t="shared" si="249"/>
        <v>-0.20957861645481612</v>
      </c>
      <c r="AA905" s="25">
        <v>1030.1878060297799</v>
      </c>
      <c r="AB905" s="30">
        <f t="shared" si="250"/>
        <v>396000</v>
      </c>
      <c r="AC905" s="30">
        <f t="shared" si="243"/>
        <v>1.2626262626262626E-2</v>
      </c>
      <c r="AD905" s="31">
        <f t="shared" si="244"/>
        <v>1.6287878787878787</v>
      </c>
      <c r="AE905" s="31">
        <f t="shared" si="245"/>
        <v>1.856060606060606</v>
      </c>
      <c r="AG905" s="30">
        <f t="shared" si="251"/>
        <v>1695000</v>
      </c>
      <c r="AH905" s="30">
        <f t="shared" si="246"/>
        <v>2.9498525073746312E-3</v>
      </c>
      <c r="AI905" s="31">
        <f t="shared" si="247"/>
        <v>0.38053097345132741</v>
      </c>
      <c r="AJ905" s="31">
        <f t="shared" si="248"/>
        <v>0.4336283185840708</v>
      </c>
      <c r="AK905" s="30">
        <f>IF(W905="si",($S905*'COSTOS DE CREDITOS'!$C$27)/DATA!$G905,"")</f>
        <v>66.936630066460594</v>
      </c>
      <c r="AL905" s="90">
        <f>IF(W905="si",'COSTOS DE CREDITOS'!$C$35,"")</f>
        <v>20.421138461538462</v>
      </c>
      <c r="AM905" s="30">
        <f t="shared" si="252"/>
        <v>500</v>
      </c>
      <c r="AN905" s="30">
        <f t="shared" si="253"/>
        <v>1047.8930822740808</v>
      </c>
      <c r="AO905" s="30">
        <f t="shared" si="254"/>
        <v>1635.2508508020799</v>
      </c>
      <c r="AP905" s="30">
        <f t="shared" si="255"/>
        <v>-605.06304477229992</v>
      </c>
      <c r="AQ905" s="19">
        <f t="shared" si="256"/>
        <v>-0.5873327574164755</v>
      </c>
    </row>
    <row r="906" spans="1:43" x14ac:dyDescent="0.2">
      <c r="A906" s="23" t="s">
        <v>5665</v>
      </c>
      <c r="B906" s="6" t="s">
        <v>5669</v>
      </c>
      <c r="C906" s="6" t="s">
        <v>5670</v>
      </c>
      <c r="D906" s="2">
        <v>148649</v>
      </c>
      <c r="E906" s="2">
        <v>149254</v>
      </c>
      <c r="F906" s="3" t="s">
        <v>1208</v>
      </c>
      <c r="G906" s="2">
        <v>7</v>
      </c>
      <c r="H906" s="2">
        <v>149291</v>
      </c>
      <c r="I906" s="3" t="s">
        <v>1209</v>
      </c>
      <c r="J906" s="15">
        <v>45021</v>
      </c>
      <c r="K906" s="24">
        <v>1124074881</v>
      </c>
      <c r="L906" s="15">
        <v>45031</v>
      </c>
      <c r="M906" s="15">
        <v>45046</v>
      </c>
      <c r="N906" s="15"/>
      <c r="O906" s="26">
        <f>VLOOKUP(D906,quash!A$2:$I$7791,9,FALSE)</f>
        <v>1</v>
      </c>
      <c r="P906" s="7">
        <v>14000</v>
      </c>
      <c r="Q906" s="26">
        <v>117</v>
      </c>
      <c r="R906" s="19">
        <v>3.9016868627396201E-2</v>
      </c>
      <c r="S906" s="26">
        <v>16</v>
      </c>
      <c r="T906" s="7">
        <v>7000</v>
      </c>
      <c r="U906" s="2">
        <v>142</v>
      </c>
      <c r="V906" s="11">
        <v>1758.65</v>
      </c>
      <c r="W906" s="14" t="s">
        <v>5281</v>
      </c>
      <c r="X906" s="18">
        <v>1</v>
      </c>
      <c r="Y906" s="9">
        <v>7000</v>
      </c>
      <c r="Z906" s="19">
        <f t="shared" si="249"/>
        <v>0</v>
      </c>
      <c r="AA906" s="25">
        <v>1758.65</v>
      </c>
      <c r="AB906" s="30">
        <f t="shared" si="250"/>
        <v>667000</v>
      </c>
      <c r="AC906" s="30">
        <f t="shared" si="243"/>
        <v>1.0494752623688156E-2</v>
      </c>
      <c r="AD906" s="31">
        <f t="shared" si="244"/>
        <v>1.2278860569715142</v>
      </c>
      <c r="AE906" s="31">
        <f t="shared" si="245"/>
        <v>1.4902548725637181</v>
      </c>
      <c r="AG906" s="30">
        <f t="shared" si="251"/>
        <v>2427000</v>
      </c>
      <c r="AH906" s="30">
        <f t="shared" si="246"/>
        <v>2.88421920065925E-3</v>
      </c>
      <c r="AI906" s="31">
        <f t="shared" si="247"/>
        <v>0.33745364647713227</v>
      </c>
      <c r="AJ906" s="31">
        <f t="shared" si="248"/>
        <v>0.40955912649361348</v>
      </c>
      <c r="AK906" s="30">
        <f>IF(W906="si",($S906*'COSTOS DE CREDITOS'!$C$27)/DATA!$G906,"")</f>
        <v>47.07631125553273</v>
      </c>
      <c r="AL906" s="90">
        <f>IF(W906="si",'COSTOS DE CREDITOS'!$C$35,"")</f>
        <v>20.421138461538462</v>
      </c>
      <c r="AM906" s="30">
        <f t="shared" si="252"/>
        <v>430.76923076923077</v>
      </c>
      <c r="AN906" s="30">
        <f t="shared" si="253"/>
        <v>0</v>
      </c>
      <c r="AO906" s="30">
        <f t="shared" si="254"/>
        <v>498.26668048630199</v>
      </c>
      <c r="AP906" s="30">
        <f t="shared" si="255"/>
        <v>1260.3833195136981</v>
      </c>
      <c r="AQ906" s="19">
        <f t="shared" si="256"/>
        <v>0.71667660962311885</v>
      </c>
    </row>
    <row r="907" spans="1:43" x14ac:dyDescent="0.2">
      <c r="A907" s="23" t="s">
        <v>5665</v>
      </c>
      <c r="B907" s="6" t="s">
        <v>5669</v>
      </c>
      <c r="C907" s="6" t="s">
        <v>5670</v>
      </c>
      <c r="D907" s="2">
        <v>149217</v>
      </c>
      <c r="E907" s="2">
        <v>149254</v>
      </c>
      <c r="F907" s="3" t="s">
        <v>1208</v>
      </c>
      <c r="G907" s="2">
        <v>7</v>
      </c>
      <c r="H907" s="2">
        <v>149292</v>
      </c>
      <c r="I907" s="3" t="s">
        <v>1210</v>
      </c>
      <c r="J907" s="15">
        <v>45029</v>
      </c>
      <c r="K907" s="24">
        <v>1128102773</v>
      </c>
      <c r="L907" s="15">
        <v>45031</v>
      </c>
      <c r="M907" s="15">
        <v>45046</v>
      </c>
      <c r="N907" s="15"/>
      <c r="O907" s="26">
        <f>VLOOKUP(D907,quash!A$2:$I$7791,9,FALSE)</f>
        <v>6</v>
      </c>
      <c r="P907" s="7">
        <v>14000</v>
      </c>
      <c r="Q907" s="26">
        <v>117</v>
      </c>
      <c r="R907" s="19">
        <v>4.3013887640091626E-2</v>
      </c>
      <c r="S907" s="26">
        <v>16</v>
      </c>
      <c r="T907" s="7">
        <v>8000</v>
      </c>
      <c r="U907" s="2">
        <v>142</v>
      </c>
      <c r="V907" s="11">
        <v>2013.74</v>
      </c>
      <c r="W907" s="14" t="s">
        <v>5281</v>
      </c>
      <c r="X907" s="18">
        <v>1</v>
      </c>
      <c r="Y907" s="9">
        <v>8000</v>
      </c>
      <c r="Z907" s="19">
        <f t="shared" si="249"/>
        <v>0</v>
      </c>
      <c r="AA907" s="25">
        <v>2013.74</v>
      </c>
      <c r="AB907" s="30">
        <f t="shared" si="250"/>
        <v>64000</v>
      </c>
      <c r="AC907" s="30">
        <f t="shared" si="243"/>
        <v>0.125</v>
      </c>
      <c r="AD907" s="31">
        <f t="shared" si="244"/>
        <v>14.625</v>
      </c>
      <c r="AE907" s="31">
        <f t="shared" si="245"/>
        <v>17.75</v>
      </c>
      <c r="AG907" s="30">
        <f t="shared" si="251"/>
        <v>288000</v>
      </c>
      <c r="AH907" s="30">
        <f t="shared" si="246"/>
        <v>2.7777777777777776E-2</v>
      </c>
      <c r="AI907" s="31">
        <f t="shared" si="247"/>
        <v>3.25</v>
      </c>
      <c r="AJ907" s="31">
        <f t="shared" si="248"/>
        <v>3.9444444444444442</v>
      </c>
      <c r="AK907" s="30">
        <f>IF(W907="si",($S907*'COSTOS DE CREDITOS'!$C$27)/DATA!$G907,"")</f>
        <v>47.07631125553273</v>
      </c>
      <c r="AL907" s="90">
        <f>IF(W907="si",'COSTOS DE CREDITOS'!$C$35,"")</f>
        <v>20.421138461538462</v>
      </c>
      <c r="AM907" s="30">
        <f t="shared" si="252"/>
        <v>492.30769230769232</v>
      </c>
      <c r="AN907" s="30">
        <f t="shared" si="253"/>
        <v>0</v>
      </c>
      <c r="AO907" s="30">
        <f t="shared" si="254"/>
        <v>559.80514202476354</v>
      </c>
      <c r="AP907" s="30">
        <f t="shared" si="255"/>
        <v>1453.9348579752364</v>
      </c>
      <c r="AQ907" s="19">
        <f t="shared" si="256"/>
        <v>0.72200723925394361</v>
      </c>
    </row>
    <row r="908" spans="1:43" x14ac:dyDescent="0.2">
      <c r="A908" s="23" t="s">
        <v>5665</v>
      </c>
      <c r="B908" s="6" t="s">
        <v>5683</v>
      </c>
      <c r="C908" s="6" t="s">
        <v>5670</v>
      </c>
      <c r="D908" s="2">
        <v>148894</v>
      </c>
      <c r="E908" s="2">
        <v>149262</v>
      </c>
      <c r="F908" s="3" t="s">
        <v>1205</v>
      </c>
      <c r="G908" s="2">
        <v>7</v>
      </c>
      <c r="H908" s="2">
        <v>149264</v>
      </c>
      <c r="I908" s="3" t="s">
        <v>1211</v>
      </c>
      <c r="J908" s="15">
        <v>45027</v>
      </c>
      <c r="K908" s="24">
        <v>1126466273</v>
      </c>
      <c r="L908" s="15">
        <v>45031</v>
      </c>
      <c r="M908" s="15">
        <v>45046</v>
      </c>
      <c r="N908" s="15"/>
      <c r="O908" s="26">
        <f>VLOOKUP(D908,quash!A$2:$I$7791,9,FALSE)</f>
        <v>2</v>
      </c>
      <c r="P908" s="7">
        <v>10000</v>
      </c>
      <c r="Q908" s="26">
        <v>132</v>
      </c>
      <c r="R908" s="19">
        <v>5.8283715876113903E-2</v>
      </c>
      <c r="S908" s="26">
        <v>16</v>
      </c>
      <c r="T908" s="7">
        <v>10000</v>
      </c>
      <c r="U908" s="2">
        <v>142</v>
      </c>
      <c r="V908" s="11">
        <v>2510.34</v>
      </c>
      <c r="W908" s="14" t="s">
        <v>5281</v>
      </c>
      <c r="X908" s="18">
        <v>1</v>
      </c>
      <c r="Y908" s="9">
        <v>10000</v>
      </c>
      <c r="Z908" s="19">
        <f t="shared" si="249"/>
        <v>0</v>
      </c>
      <c r="AA908" s="25">
        <v>2510.34</v>
      </c>
      <c r="AB908" s="30">
        <f t="shared" si="250"/>
        <v>396000</v>
      </c>
      <c r="AC908" s="30">
        <f t="shared" si="243"/>
        <v>2.5252525252525252E-2</v>
      </c>
      <c r="AD908" s="31">
        <f t="shared" si="244"/>
        <v>3.3333333333333335</v>
      </c>
      <c r="AE908" s="31">
        <f t="shared" si="245"/>
        <v>3.5858585858585856</v>
      </c>
      <c r="AG908" s="30">
        <f t="shared" si="251"/>
        <v>1695000</v>
      </c>
      <c r="AH908" s="30">
        <f t="shared" si="246"/>
        <v>5.8997050147492625E-3</v>
      </c>
      <c r="AI908" s="31">
        <f t="shared" si="247"/>
        <v>0.77876106194690264</v>
      </c>
      <c r="AJ908" s="31">
        <f t="shared" si="248"/>
        <v>0.83775811209439532</v>
      </c>
      <c r="AK908" s="30">
        <f>IF(W908="si",($S908*'COSTOS DE CREDITOS'!$C$27)/DATA!$G908,"")</f>
        <v>47.07631125553273</v>
      </c>
      <c r="AL908" s="90">
        <f>IF(W908="si",'COSTOS DE CREDITOS'!$C$35,"")</f>
        <v>20.421138461538462</v>
      </c>
      <c r="AM908" s="30">
        <f t="shared" si="252"/>
        <v>615.38461538461547</v>
      </c>
      <c r="AN908" s="30">
        <f t="shared" si="253"/>
        <v>0</v>
      </c>
      <c r="AO908" s="30">
        <f t="shared" si="254"/>
        <v>682.88206510168663</v>
      </c>
      <c r="AP908" s="30">
        <f t="shared" si="255"/>
        <v>1827.4579348983134</v>
      </c>
      <c r="AQ908" s="19">
        <f t="shared" si="256"/>
        <v>0.72797228060673591</v>
      </c>
    </row>
    <row r="909" spans="1:43" x14ac:dyDescent="0.2">
      <c r="A909" s="23" t="s">
        <v>5665</v>
      </c>
      <c r="B909" s="6" t="s">
        <v>5674</v>
      </c>
      <c r="C909" s="6" t="s">
        <v>5670</v>
      </c>
      <c r="D909" s="2">
        <v>147696</v>
      </c>
      <c r="E909" s="2">
        <v>149364</v>
      </c>
      <c r="F909" s="3" t="s">
        <v>1206</v>
      </c>
      <c r="G909" s="2">
        <v>8</v>
      </c>
      <c r="H909" s="2">
        <v>149366</v>
      </c>
      <c r="I909" s="3" t="s">
        <v>1212</v>
      </c>
      <c r="J909" s="15">
        <v>45013</v>
      </c>
      <c r="K909" s="24">
        <v>1119066366</v>
      </c>
      <c r="L909" s="15">
        <v>45033</v>
      </c>
      <c r="M909" s="15">
        <v>45046</v>
      </c>
      <c r="N909" s="15"/>
      <c r="O909" s="26">
        <f>VLOOKUP(D909,quash!A$2:$I$7791,9,FALSE)</f>
        <v>2</v>
      </c>
      <c r="P909" s="7">
        <v>12000</v>
      </c>
      <c r="Q909" s="26">
        <v>122</v>
      </c>
      <c r="R909" s="19">
        <v>4.6603438441845293E-2</v>
      </c>
      <c r="S909" s="93">
        <v>26</v>
      </c>
      <c r="T909" s="7">
        <v>8000</v>
      </c>
      <c r="U909" s="2">
        <v>142</v>
      </c>
      <c r="V909" s="11">
        <v>2013.74</v>
      </c>
      <c r="W909" s="14" t="s">
        <v>5281</v>
      </c>
      <c r="X909" s="18">
        <v>0.79042138354518388</v>
      </c>
      <c r="Y909" s="9">
        <v>6323.3710683614709</v>
      </c>
      <c r="Z909" s="19">
        <f t="shared" si="249"/>
        <v>-0.20957861645481612</v>
      </c>
      <c r="AA909" s="25">
        <v>1591.7031569002786</v>
      </c>
      <c r="AB909" s="30">
        <f t="shared" si="250"/>
        <v>396000</v>
      </c>
      <c r="AC909" s="30">
        <f t="shared" si="243"/>
        <v>2.0202020202020204E-2</v>
      </c>
      <c r="AD909" s="31">
        <f t="shared" si="244"/>
        <v>2.464646464646465</v>
      </c>
      <c r="AE909" s="31">
        <f t="shared" si="245"/>
        <v>2.868686868686869</v>
      </c>
      <c r="AG909" s="30">
        <f t="shared" si="251"/>
        <v>1695000</v>
      </c>
      <c r="AH909" s="30">
        <f t="shared" si="246"/>
        <v>4.71976401179941E-3</v>
      </c>
      <c r="AI909" s="31">
        <f t="shared" si="247"/>
        <v>0.57581120943952802</v>
      </c>
      <c r="AJ909" s="31">
        <f t="shared" si="248"/>
        <v>0.67020648967551621</v>
      </c>
      <c r="AK909" s="30">
        <f>IF(W909="si",($S909*'COSTOS DE CREDITOS'!$C$27)/DATA!$G909,"")</f>
        <v>66.936630066460594</v>
      </c>
      <c r="AL909" s="90">
        <f>IF(W909="si",'COSTOS DE CREDITOS'!$C$35,"")</f>
        <v>20.421138461538462</v>
      </c>
      <c r="AM909" s="30">
        <f t="shared" si="252"/>
        <v>800</v>
      </c>
      <c r="AN909" s="30">
        <f t="shared" si="253"/>
        <v>1676.6289316385291</v>
      </c>
      <c r="AO909" s="30">
        <f t="shared" si="254"/>
        <v>2563.986700166528</v>
      </c>
      <c r="AP909" s="30">
        <f t="shared" si="255"/>
        <v>-972.28354326624935</v>
      </c>
      <c r="AQ909" s="19">
        <f t="shared" si="256"/>
        <v>-0.61084476653278619</v>
      </c>
    </row>
    <row r="910" spans="1:43" x14ac:dyDescent="0.2">
      <c r="A910" s="23" t="s">
        <v>5665</v>
      </c>
      <c r="B910" s="6" t="s">
        <v>5674</v>
      </c>
      <c r="C910" s="6" t="s">
        <v>5670</v>
      </c>
      <c r="D910" s="2">
        <v>148856</v>
      </c>
      <c r="E910" s="2">
        <v>149364</v>
      </c>
      <c r="F910" s="3" t="s">
        <v>1206</v>
      </c>
      <c r="G910" s="2">
        <v>8</v>
      </c>
      <c r="H910" s="2">
        <v>149368</v>
      </c>
      <c r="I910" s="3" t="s">
        <v>1213</v>
      </c>
      <c r="J910" s="15">
        <v>45026</v>
      </c>
      <c r="K910" s="24">
        <v>1126166305</v>
      </c>
      <c r="L910" s="15">
        <v>45033</v>
      </c>
      <c r="M910" s="15">
        <v>45046</v>
      </c>
      <c r="N910" s="15"/>
      <c r="O910" s="26">
        <f>VLOOKUP(D910,quash!A$2:$I$7791,9,FALSE)</f>
        <v>2</v>
      </c>
      <c r="P910" s="7">
        <v>12000</v>
      </c>
      <c r="Q910" s="26">
        <v>122</v>
      </c>
      <c r="R910" s="19">
        <v>4.8894826895459244E-2</v>
      </c>
      <c r="S910" s="93">
        <v>26</v>
      </c>
      <c r="T910" s="7">
        <v>6000</v>
      </c>
      <c r="U910" s="2">
        <v>142</v>
      </c>
      <c r="V910" s="11">
        <v>1503.37</v>
      </c>
      <c r="W910" s="14" t="s">
        <v>5281</v>
      </c>
      <c r="X910" s="18">
        <v>0.79042138354518388</v>
      </c>
      <c r="Y910" s="9">
        <v>4742.5283012711034</v>
      </c>
      <c r="Z910" s="19">
        <f t="shared" si="249"/>
        <v>-0.20957861645481612</v>
      </c>
      <c r="AA910" s="25">
        <v>1188.2957953803229</v>
      </c>
      <c r="AB910" s="30">
        <f t="shared" si="250"/>
        <v>396000</v>
      </c>
      <c r="AC910" s="30">
        <f t="shared" si="243"/>
        <v>1.5151515151515152E-2</v>
      </c>
      <c r="AD910" s="31">
        <f t="shared" si="244"/>
        <v>1.8484848484848486</v>
      </c>
      <c r="AE910" s="31">
        <f t="shared" si="245"/>
        <v>2.1515151515151514</v>
      </c>
      <c r="AG910" s="30">
        <f t="shared" si="251"/>
        <v>1695000</v>
      </c>
      <c r="AH910" s="30">
        <f t="shared" si="246"/>
        <v>3.5398230088495575E-3</v>
      </c>
      <c r="AI910" s="31">
        <f t="shared" si="247"/>
        <v>0.43185840707964601</v>
      </c>
      <c r="AJ910" s="31">
        <f t="shared" si="248"/>
        <v>0.50265486725663711</v>
      </c>
      <c r="AK910" s="30">
        <f>IF(W910="si",($S910*'COSTOS DE CREDITOS'!$C$27)/DATA!$G910,"")</f>
        <v>66.936630066460594</v>
      </c>
      <c r="AL910" s="90">
        <f>IF(W910="si",'COSTOS DE CREDITOS'!$C$35,"")</f>
        <v>20.421138461538462</v>
      </c>
      <c r="AM910" s="30">
        <f t="shared" si="252"/>
        <v>600</v>
      </c>
      <c r="AN910" s="30">
        <f t="shared" si="253"/>
        <v>1257.4716987288966</v>
      </c>
      <c r="AO910" s="30">
        <f t="shared" si="254"/>
        <v>1944.8294672568957</v>
      </c>
      <c r="AP910" s="30">
        <f t="shared" si="255"/>
        <v>-756.53367187657273</v>
      </c>
      <c r="AQ910" s="19">
        <f t="shared" si="256"/>
        <v>-0.63665433709158126</v>
      </c>
    </row>
    <row r="911" spans="1:43" x14ac:dyDescent="0.2">
      <c r="A911" s="23" t="s">
        <v>5665</v>
      </c>
      <c r="B911" s="6" t="s">
        <v>5674</v>
      </c>
      <c r="C911" s="6" t="s">
        <v>5670</v>
      </c>
      <c r="D911" s="2">
        <v>148857</v>
      </c>
      <c r="E911" s="2">
        <v>149364</v>
      </c>
      <c r="F911" s="3" t="s">
        <v>1206</v>
      </c>
      <c r="G911" s="2">
        <v>8</v>
      </c>
      <c r="H911" s="2">
        <v>149369</v>
      </c>
      <c r="I911" s="3" t="s">
        <v>1214</v>
      </c>
      <c r="J911" s="15">
        <v>45026</v>
      </c>
      <c r="K911" s="24">
        <v>1126167425</v>
      </c>
      <c r="L911" s="15">
        <v>45033</v>
      </c>
      <c r="M911" s="15">
        <v>45046</v>
      </c>
      <c r="N911" s="15"/>
      <c r="O911" s="26">
        <f>VLOOKUP(D911,quash!A$2:$I$7791,9,FALSE)</f>
        <v>1</v>
      </c>
      <c r="P911" s="7">
        <v>12000</v>
      </c>
      <c r="Q911" s="26">
        <v>122</v>
      </c>
      <c r="R911" s="19">
        <v>5.2195789902393104E-2</v>
      </c>
      <c r="S911" s="93">
        <v>26</v>
      </c>
      <c r="T911" s="7">
        <v>7000</v>
      </c>
      <c r="U911" s="2">
        <v>142</v>
      </c>
      <c r="V911" s="11">
        <v>1758.65</v>
      </c>
      <c r="W911" s="14" t="s">
        <v>5281</v>
      </c>
      <c r="X911" s="18">
        <v>0.79042138354518388</v>
      </c>
      <c r="Y911" s="9">
        <v>5532.9496848162871</v>
      </c>
      <c r="Z911" s="19">
        <f t="shared" si="249"/>
        <v>-0.20957861645481612</v>
      </c>
      <c r="AA911" s="25">
        <v>1390.0745661717376</v>
      </c>
      <c r="AB911" s="30">
        <f t="shared" si="250"/>
        <v>667000</v>
      </c>
      <c r="AC911" s="30">
        <f t="shared" si="243"/>
        <v>1.0494752623688156E-2</v>
      </c>
      <c r="AD911" s="31">
        <f t="shared" si="244"/>
        <v>1.2803598200899551</v>
      </c>
      <c r="AE911" s="31">
        <f t="shared" si="245"/>
        <v>1.4902548725637181</v>
      </c>
      <c r="AG911" s="30">
        <f t="shared" si="251"/>
        <v>2427000</v>
      </c>
      <c r="AH911" s="30">
        <f t="shared" si="246"/>
        <v>2.88421920065925E-3</v>
      </c>
      <c r="AI911" s="31">
        <f t="shared" si="247"/>
        <v>0.35187474248042849</v>
      </c>
      <c r="AJ911" s="31">
        <f t="shared" si="248"/>
        <v>0.40955912649361348</v>
      </c>
      <c r="AK911" s="30">
        <f>IF(W911="si",($S911*'COSTOS DE CREDITOS'!$C$27)/DATA!$G911,"")</f>
        <v>66.936630066460594</v>
      </c>
      <c r="AL911" s="90">
        <f>IF(W911="si",'COSTOS DE CREDITOS'!$C$35,"")</f>
        <v>20.421138461538462</v>
      </c>
      <c r="AM911" s="30">
        <f t="shared" si="252"/>
        <v>700</v>
      </c>
      <c r="AN911" s="30">
        <f t="shared" si="253"/>
        <v>1467.0503151837129</v>
      </c>
      <c r="AO911" s="30">
        <f t="shared" si="254"/>
        <v>2254.4080837117117</v>
      </c>
      <c r="AP911" s="30">
        <f t="shared" si="255"/>
        <v>-864.33351753997408</v>
      </c>
      <c r="AQ911" s="19">
        <f t="shared" si="256"/>
        <v>-0.62178931877039278</v>
      </c>
    </row>
    <row r="912" spans="1:43" x14ac:dyDescent="0.2">
      <c r="A912" s="23" t="s">
        <v>5665</v>
      </c>
      <c r="B912" s="6" t="s">
        <v>5674</v>
      </c>
      <c r="C912" s="6" t="s">
        <v>5670</v>
      </c>
      <c r="D912" s="2">
        <v>147450</v>
      </c>
      <c r="E912" s="2">
        <v>149364</v>
      </c>
      <c r="F912" s="3" t="s">
        <v>1206</v>
      </c>
      <c r="G912" s="2">
        <v>8</v>
      </c>
      <c r="H912" s="2">
        <v>149370</v>
      </c>
      <c r="I912" s="3" t="s">
        <v>1215</v>
      </c>
      <c r="J912" s="15">
        <v>45009</v>
      </c>
      <c r="K912" s="24">
        <v>1117137269</v>
      </c>
      <c r="L912" s="15">
        <v>45033</v>
      </c>
      <c r="M912" s="15">
        <v>45046</v>
      </c>
      <c r="N912" s="15"/>
      <c r="O912" s="26">
        <f>VLOOKUP(D912,quash!A$2:$I$7791,9,FALSE)</f>
        <v>1</v>
      </c>
      <c r="P912" s="7">
        <v>13000</v>
      </c>
      <c r="Q912" s="26">
        <v>129</v>
      </c>
      <c r="R912" s="19">
        <v>5.5171297012124164E-2</v>
      </c>
      <c r="S912" s="93">
        <v>26</v>
      </c>
      <c r="T912" s="7">
        <v>5000</v>
      </c>
      <c r="U912" s="2">
        <v>147</v>
      </c>
      <c r="V912" s="11">
        <v>1303.3399999999999</v>
      </c>
      <c r="W912" s="14" t="s">
        <v>5281</v>
      </c>
      <c r="X912" s="18">
        <v>0.79042138354518388</v>
      </c>
      <c r="Y912" s="9">
        <v>3952.1069177259192</v>
      </c>
      <c r="Z912" s="19">
        <f t="shared" si="249"/>
        <v>-0.20957861645481612</v>
      </c>
      <c r="AA912" s="25">
        <v>1030.1878060297799</v>
      </c>
      <c r="AB912" s="30">
        <f t="shared" si="250"/>
        <v>667000</v>
      </c>
      <c r="AC912" s="30">
        <f t="shared" ref="AC912:AC943" si="257">$T912/AB912</f>
        <v>7.4962518740629685E-3</v>
      </c>
      <c r="AD912" s="31">
        <f t="shared" ref="AD912:AD943" si="258">AC912*$Q912</f>
        <v>0.96701649175412296</v>
      </c>
      <c r="AE912" s="31">
        <f t="shared" ref="AE912:AE930" si="259">AC912*$U912</f>
        <v>1.1019490254872564</v>
      </c>
      <c r="AG912" s="30">
        <f t="shared" si="251"/>
        <v>2427000</v>
      </c>
      <c r="AH912" s="30">
        <f t="shared" si="246"/>
        <v>2.0601565718994645E-3</v>
      </c>
      <c r="AI912" s="31">
        <f t="shared" si="247"/>
        <v>0.2657601977750309</v>
      </c>
      <c r="AJ912" s="31">
        <f t="shared" si="248"/>
        <v>0.30284301606922126</v>
      </c>
      <c r="AK912" s="30">
        <f>IF(W912="si",($S912*'COSTOS DE CREDITOS'!$C$27)/DATA!$G912,"")</f>
        <v>66.936630066460594</v>
      </c>
      <c r="AL912" s="90">
        <f>IF(W912="si",'COSTOS DE CREDITOS'!$C$35,"")</f>
        <v>20.421138461538462</v>
      </c>
      <c r="AM912" s="30">
        <f t="shared" si="252"/>
        <v>500</v>
      </c>
      <c r="AN912" s="30">
        <f t="shared" si="253"/>
        <v>1047.8930822740808</v>
      </c>
      <c r="AO912" s="30">
        <f t="shared" si="254"/>
        <v>1635.2508508020799</v>
      </c>
      <c r="AP912" s="30">
        <f t="shared" si="255"/>
        <v>-605.06304477229992</v>
      </c>
      <c r="AQ912" s="19">
        <f t="shared" si="256"/>
        <v>-0.5873327574164755</v>
      </c>
    </row>
    <row r="913" spans="1:43" x14ac:dyDescent="0.2">
      <c r="A913" s="23" t="s">
        <v>5665</v>
      </c>
      <c r="B913" s="6" t="s">
        <v>5674</v>
      </c>
      <c r="C913" s="6" t="s">
        <v>5670</v>
      </c>
      <c r="D913" s="2">
        <v>137251</v>
      </c>
      <c r="E913" s="2">
        <v>149364</v>
      </c>
      <c r="F913" s="3" t="s">
        <v>1206</v>
      </c>
      <c r="G913" s="2">
        <v>8</v>
      </c>
      <c r="H913" s="2">
        <v>149372</v>
      </c>
      <c r="I913" s="3" t="s">
        <v>1216</v>
      </c>
      <c r="J913" s="15" t="s">
        <v>5688</v>
      </c>
      <c r="K913" s="24" t="s">
        <v>5688</v>
      </c>
      <c r="L913" s="15">
        <v>45033</v>
      </c>
      <c r="M913" s="15">
        <v>45046</v>
      </c>
      <c r="N913" s="15"/>
      <c r="O913" s="26">
        <f>VLOOKUP(D913,quash!A$2:$I$7791,9,FALSE)</f>
        <v>1</v>
      </c>
      <c r="P913" s="7">
        <v>12000</v>
      </c>
      <c r="Q913" s="26">
        <v>122</v>
      </c>
      <c r="R913" s="19">
        <v>4.6603438441845293E-2</v>
      </c>
      <c r="S913" s="93">
        <v>26</v>
      </c>
      <c r="T913" s="7">
        <v>8000</v>
      </c>
      <c r="U913" s="2">
        <v>137</v>
      </c>
      <c r="V913" s="11">
        <v>1930.99</v>
      </c>
      <c r="W913" s="14" t="s">
        <v>5281</v>
      </c>
      <c r="X913" s="18">
        <v>0.79042138354518388</v>
      </c>
      <c r="Y913" s="9">
        <v>6323.3710683614709</v>
      </c>
      <c r="Z913" s="19">
        <f t="shared" si="249"/>
        <v>-0.20957861645481612</v>
      </c>
      <c r="AA913" s="25">
        <v>1526.2957874119147</v>
      </c>
      <c r="AB913" s="30">
        <f t="shared" si="250"/>
        <v>667000</v>
      </c>
      <c r="AC913" s="30">
        <f t="shared" si="257"/>
        <v>1.1994002998500749E-2</v>
      </c>
      <c r="AD913" s="31">
        <f t="shared" si="258"/>
        <v>1.4632683658170913</v>
      </c>
      <c r="AE913" s="31">
        <f t="shared" si="259"/>
        <v>1.6431784107946026</v>
      </c>
      <c r="AG913" s="30">
        <f t="shared" si="251"/>
        <v>2427000</v>
      </c>
      <c r="AH913" s="30">
        <f t="shared" si="246"/>
        <v>3.296250515039143E-3</v>
      </c>
      <c r="AI913" s="31">
        <f t="shared" si="247"/>
        <v>0.40214256283477545</v>
      </c>
      <c r="AJ913" s="31">
        <f t="shared" si="248"/>
        <v>0.45158632056036258</v>
      </c>
      <c r="AK913" s="30">
        <f>IF(W913="si",($S913*'COSTOS DE CREDITOS'!$C$27)/DATA!$G913,"")</f>
        <v>66.936630066460594</v>
      </c>
      <c r="AL913" s="90">
        <f>IF(W913="si",'COSTOS DE CREDITOS'!$C$35,"")</f>
        <v>20.421138461538462</v>
      </c>
      <c r="AM913" s="30">
        <f t="shared" si="252"/>
        <v>800</v>
      </c>
      <c r="AN913" s="30">
        <f t="shared" si="253"/>
        <v>1676.6289316385291</v>
      </c>
      <c r="AO913" s="30">
        <f t="shared" si="254"/>
        <v>2563.986700166528</v>
      </c>
      <c r="AP913" s="30">
        <f t="shared" si="255"/>
        <v>-1037.6909127546132</v>
      </c>
      <c r="AQ913" s="19">
        <f t="shared" si="256"/>
        <v>-0.67987536971073526</v>
      </c>
    </row>
    <row r="914" spans="1:43" x14ac:dyDescent="0.2">
      <c r="A914" s="23" t="s">
        <v>5665</v>
      </c>
      <c r="B914" s="6" t="s">
        <v>5668</v>
      </c>
      <c r="C914" s="6" t="s">
        <v>5667</v>
      </c>
      <c r="D914" s="2">
        <v>148992</v>
      </c>
      <c r="E914" s="2">
        <v>149169</v>
      </c>
      <c r="F914" s="3" t="s">
        <v>1217</v>
      </c>
      <c r="G914" s="2">
        <v>6</v>
      </c>
      <c r="H914" s="2">
        <v>149382</v>
      </c>
      <c r="I914" s="3" t="s">
        <v>1218</v>
      </c>
      <c r="J914" s="15">
        <v>45133</v>
      </c>
      <c r="K914" s="24">
        <v>1202053470</v>
      </c>
      <c r="L914" s="15">
        <v>45033</v>
      </c>
      <c r="M914" s="15">
        <v>45046</v>
      </c>
      <c r="N914" s="15"/>
      <c r="O914" s="26">
        <f>VLOOKUP(D914,quash!A$2:$I$7791,9,FALSE)</f>
        <v>2</v>
      </c>
      <c r="P914" s="7">
        <v>10000</v>
      </c>
      <c r="Q914" s="26">
        <v>110</v>
      </c>
      <c r="R914" s="19">
        <v>3.3741050530766099E-2</v>
      </c>
      <c r="S914" s="26">
        <v>16</v>
      </c>
      <c r="T914" s="7">
        <v>6000</v>
      </c>
      <c r="U914" s="2">
        <v>142</v>
      </c>
      <c r="V914" s="11">
        <v>1503.37</v>
      </c>
      <c r="W914" s="14" t="s">
        <v>5281</v>
      </c>
      <c r="X914" s="18">
        <v>1</v>
      </c>
      <c r="Y914" s="9">
        <v>6000</v>
      </c>
      <c r="Z914" s="19">
        <f t="shared" si="249"/>
        <v>0</v>
      </c>
      <c r="AA914" s="25">
        <v>1503.37</v>
      </c>
      <c r="AB914" s="30">
        <f t="shared" si="250"/>
        <v>396000</v>
      </c>
      <c r="AC914" s="30">
        <f t="shared" si="257"/>
        <v>1.5151515151515152E-2</v>
      </c>
      <c r="AD914" s="31">
        <f t="shared" si="258"/>
        <v>1.6666666666666667</v>
      </c>
      <c r="AE914" s="31">
        <f t="shared" si="259"/>
        <v>2.1515151515151514</v>
      </c>
      <c r="AG914" s="30">
        <f t="shared" si="251"/>
        <v>1695000</v>
      </c>
      <c r="AH914" s="30">
        <f t="shared" si="246"/>
        <v>3.5398230088495575E-3</v>
      </c>
      <c r="AI914" s="31">
        <f t="shared" si="247"/>
        <v>0.38938053097345132</v>
      </c>
      <c r="AJ914" s="31">
        <f t="shared" si="248"/>
        <v>0.50265486725663711</v>
      </c>
      <c r="AK914" s="30">
        <f>IF(W914="si",($S914*'COSTOS DE CREDITOS'!$C$27)/DATA!$G914,"")</f>
        <v>54.922363131454851</v>
      </c>
      <c r="AL914" s="90">
        <f>IF(W914="si",'COSTOS DE CREDITOS'!$C$35,"")</f>
        <v>20.421138461538462</v>
      </c>
      <c r="AM914" s="30">
        <f t="shared" si="252"/>
        <v>369.23076923076923</v>
      </c>
      <c r="AN914" s="30">
        <f t="shared" si="253"/>
        <v>0</v>
      </c>
      <c r="AO914" s="30">
        <f t="shared" si="254"/>
        <v>444.5742708237625</v>
      </c>
      <c r="AP914" s="30">
        <f t="shared" si="255"/>
        <v>1058.7957291762373</v>
      </c>
      <c r="AQ914" s="19">
        <f t="shared" si="256"/>
        <v>0.70428153360532497</v>
      </c>
    </row>
    <row r="915" spans="1:43" x14ac:dyDescent="0.2">
      <c r="A915" s="23" t="s">
        <v>5665</v>
      </c>
      <c r="B915" s="6" t="s">
        <v>5675</v>
      </c>
      <c r="C915" s="6" t="s">
        <v>5667</v>
      </c>
      <c r="D915" s="2">
        <v>149104</v>
      </c>
      <c r="E915" s="2">
        <v>149429</v>
      </c>
      <c r="F915" s="3" t="s">
        <v>1219</v>
      </c>
      <c r="G915" s="2">
        <v>6</v>
      </c>
      <c r="H915" s="2">
        <v>149440</v>
      </c>
      <c r="I915" s="3" t="s">
        <v>1220</v>
      </c>
      <c r="J915" s="15">
        <v>45029</v>
      </c>
      <c r="K915" s="24">
        <v>1127780375</v>
      </c>
      <c r="L915" s="15">
        <v>45034</v>
      </c>
      <c r="M915" s="15">
        <v>45046</v>
      </c>
      <c r="N915" s="15"/>
      <c r="O915" s="26">
        <f>VLOOKUP(D915,quash!A$2:$I$7791,9,FALSE)</f>
        <v>4</v>
      </c>
      <c r="P915" s="7">
        <v>9000</v>
      </c>
      <c r="Q915" s="26">
        <v>136</v>
      </c>
      <c r="R915" s="19">
        <v>6.0360088312238727E-2</v>
      </c>
      <c r="S915" s="26">
        <v>16</v>
      </c>
      <c r="T915" s="7">
        <v>10000</v>
      </c>
      <c r="U915" s="2">
        <v>142</v>
      </c>
      <c r="V915" s="11">
        <v>2510.34</v>
      </c>
      <c r="W915" s="14" t="s">
        <v>5281</v>
      </c>
      <c r="X915" s="18">
        <v>1</v>
      </c>
      <c r="Y915" s="9">
        <v>10000</v>
      </c>
      <c r="Z915" s="19">
        <f t="shared" si="249"/>
        <v>0</v>
      </c>
      <c r="AA915" s="25">
        <v>2510.34</v>
      </c>
      <c r="AB915" s="30">
        <f t="shared" si="250"/>
        <v>220000</v>
      </c>
      <c r="AC915" s="30">
        <f t="shared" si="257"/>
        <v>4.5454545454545456E-2</v>
      </c>
      <c r="AD915" s="31">
        <f t="shared" si="258"/>
        <v>6.1818181818181817</v>
      </c>
      <c r="AE915" s="31">
        <f t="shared" si="259"/>
        <v>6.454545454545455</v>
      </c>
      <c r="AG915" s="30">
        <f t="shared" si="251"/>
        <v>927000</v>
      </c>
      <c r="AH915" s="30">
        <f t="shared" si="246"/>
        <v>1.0787486515641856E-2</v>
      </c>
      <c r="AI915" s="31">
        <f t="shared" si="247"/>
        <v>1.4670981661272924</v>
      </c>
      <c r="AJ915" s="31">
        <f t="shared" si="248"/>
        <v>1.5318230852211436</v>
      </c>
      <c r="AK915" s="30">
        <f>IF(W915="si",($S915*'COSTOS DE CREDITOS'!$C$27)/DATA!$G915,"")</f>
        <v>54.922363131454851</v>
      </c>
      <c r="AL915" s="90">
        <f>IF(W915="si",'COSTOS DE CREDITOS'!$C$35,"")</f>
        <v>20.421138461538462</v>
      </c>
      <c r="AM915" s="30">
        <f t="shared" si="252"/>
        <v>615.38461538461547</v>
      </c>
      <c r="AN915" s="30">
        <f t="shared" si="253"/>
        <v>0</v>
      </c>
      <c r="AO915" s="30">
        <f t="shared" si="254"/>
        <v>690.72811697760881</v>
      </c>
      <c r="AP915" s="30">
        <f t="shared" si="255"/>
        <v>1819.6118830223913</v>
      </c>
      <c r="AQ915" s="19">
        <f t="shared" si="256"/>
        <v>0.72484678689834492</v>
      </c>
    </row>
    <row r="916" spans="1:43" x14ac:dyDescent="0.2">
      <c r="A916" s="23" t="s">
        <v>5665</v>
      </c>
      <c r="B916" s="6" t="s">
        <v>5675</v>
      </c>
      <c r="C916" s="6" t="s">
        <v>5667</v>
      </c>
      <c r="D916" s="2">
        <v>149307</v>
      </c>
      <c r="E916" s="2">
        <v>149429</v>
      </c>
      <c r="F916" s="3" t="s">
        <v>1219</v>
      </c>
      <c r="G916" s="2">
        <v>6</v>
      </c>
      <c r="H916" s="2">
        <v>149442</v>
      </c>
      <c r="I916" s="3" t="s">
        <v>1221</v>
      </c>
      <c r="J916" s="15">
        <v>45030</v>
      </c>
      <c r="K916" s="24">
        <v>1128455239</v>
      </c>
      <c r="L916" s="15">
        <v>45034</v>
      </c>
      <c r="M916" s="15">
        <v>45046</v>
      </c>
      <c r="N916" s="15"/>
      <c r="O916" s="26">
        <f>VLOOKUP(D916,quash!A$2:$I$7791,9,FALSE)</f>
        <v>2</v>
      </c>
      <c r="P916" s="7">
        <v>9000</v>
      </c>
      <c r="Q916" s="26">
        <v>136</v>
      </c>
      <c r="R916" s="19">
        <v>6.0360088312238727E-2</v>
      </c>
      <c r="S916" s="26">
        <v>16</v>
      </c>
      <c r="T916" s="7">
        <v>10000</v>
      </c>
      <c r="U916" s="2">
        <v>142</v>
      </c>
      <c r="V916" s="11">
        <v>2510.34</v>
      </c>
      <c r="W916" s="14" t="s">
        <v>5281</v>
      </c>
      <c r="X916" s="18">
        <v>1</v>
      </c>
      <c r="Y916" s="9">
        <v>10000</v>
      </c>
      <c r="Z916" s="19">
        <f t="shared" si="249"/>
        <v>0</v>
      </c>
      <c r="AA916" s="25">
        <v>2510.34</v>
      </c>
      <c r="AB916" s="30">
        <f t="shared" si="250"/>
        <v>396000</v>
      </c>
      <c r="AC916" s="30">
        <f t="shared" si="257"/>
        <v>2.5252525252525252E-2</v>
      </c>
      <c r="AD916" s="31">
        <f t="shared" si="258"/>
        <v>3.4343434343434343</v>
      </c>
      <c r="AE916" s="31">
        <f t="shared" si="259"/>
        <v>3.5858585858585856</v>
      </c>
      <c r="AG916" s="30">
        <f t="shared" si="251"/>
        <v>1695000</v>
      </c>
      <c r="AH916" s="30">
        <f t="shared" si="246"/>
        <v>5.8997050147492625E-3</v>
      </c>
      <c r="AI916" s="31">
        <f t="shared" si="247"/>
        <v>0.80235988200589969</v>
      </c>
      <c r="AJ916" s="31">
        <f t="shared" si="248"/>
        <v>0.83775811209439532</v>
      </c>
      <c r="AK916" s="30">
        <f>IF(W916="si",($S916*'COSTOS DE CREDITOS'!$C$27)/DATA!$G916,"")</f>
        <v>54.922363131454851</v>
      </c>
      <c r="AL916" s="90">
        <f>IF(W916="si",'COSTOS DE CREDITOS'!$C$35,"")</f>
        <v>20.421138461538462</v>
      </c>
      <c r="AM916" s="30">
        <f t="shared" si="252"/>
        <v>615.38461538461547</v>
      </c>
      <c r="AN916" s="30">
        <f t="shared" si="253"/>
        <v>0</v>
      </c>
      <c r="AO916" s="30">
        <f t="shared" si="254"/>
        <v>690.72811697760881</v>
      </c>
      <c r="AP916" s="30">
        <f t="shared" si="255"/>
        <v>1819.6118830223913</v>
      </c>
      <c r="AQ916" s="19">
        <f t="shared" si="256"/>
        <v>0.72484678689834492</v>
      </c>
    </row>
    <row r="917" spans="1:43" x14ac:dyDescent="0.2">
      <c r="A917" s="23" t="s">
        <v>5665</v>
      </c>
      <c r="B917" s="6" t="s">
        <v>5675</v>
      </c>
      <c r="C917" s="6" t="s">
        <v>5667</v>
      </c>
      <c r="D917" s="2">
        <v>149297</v>
      </c>
      <c r="E917" s="2">
        <v>149429</v>
      </c>
      <c r="F917" s="3" t="s">
        <v>1219</v>
      </c>
      <c r="G917" s="2">
        <v>6</v>
      </c>
      <c r="H917" s="2">
        <v>149451</v>
      </c>
      <c r="I917" s="3" t="s">
        <v>1222</v>
      </c>
      <c r="J917" s="15" t="s">
        <v>5688</v>
      </c>
      <c r="K917" s="24" t="s">
        <v>5688</v>
      </c>
      <c r="L917" s="15">
        <v>45034</v>
      </c>
      <c r="M917" s="15">
        <v>45046</v>
      </c>
      <c r="N917" s="15"/>
      <c r="O917" s="26">
        <f>VLOOKUP(D917,quash!A$2:$I$7791,9,FALSE)</f>
        <v>1</v>
      </c>
      <c r="P917" s="7">
        <v>9000</v>
      </c>
      <c r="Q917" s="26">
        <v>136</v>
      </c>
      <c r="R917" s="19">
        <v>6.0360088312238727E-2</v>
      </c>
      <c r="S917" s="26">
        <v>16</v>
      </c>
      <c r="T917" s="7">
        <v>10000</v>
      </c>
      <c r="U917" s="2">
        <v>142</v>
      </c>
      <c r="V917" s="11">
        <v>2510.34</v>
      </c>
      <c r="W917" s="14" t="s">
        <v>5281</v>
      </c>
      <c r="X917" s="18">
        <v>1</v>
      </c>
      <c r="Y917" s="9">
        <v>10000</v>
      </c>
      <c r="Z917" s="19">
        <f t="shared" si="249"/>
        <v>0</v>
      </c>
      <c r="AA917" s="25">
        <v>2510.34</v>
      </c>
      <c r="AB917" s="30">
        <f t="shared" si="250"/>
        <v>667000</v>
      </c>
      <c r="AC917" s="30">
        <f t="shared" si="257"/>
        <v>1.4992503748125937E-2</v>
      </c>
      <c r="AD917" s="31">
        <f t="shared" si="258"/>
        <v>2.0389805097451275</v>
      </c>
      <c r="AE917" s="31">
        <f t="shared" si="259"/>
        <v>2.128935532233883</v>
      </c>
      <c r="AG917" s="30">
        <f t="shared" si="251"/>
        <v>2427000</v>
      </c>
      <c r="AH917" s="30">
        <f t="shared" si="246"/>
        <v>4.1203131437989289E-3</v>
      </c>
      <c r="AI917" s="31">
        <f t="shared" si="247"/>
        <v>0.56036258755665436</v>
      </c>
      <c r="AJ917" s="31">
        <f t="shared" si="248"/>
        <v>0.58508446641944789</v>
      </c>
      <c r="AK917" s="30">
        <f>IF(W917="si",($S917*'COSTOS DE CREDITOS'!$C$27)/DATA!$G917,"")</f>
        <v>54.922363131454851</v>
      </c>
      <c r="AL917" s="90">
        <f>IF(W917="si",'COSTOS DE CREDITOS'!$C$35,"")</f>
        <v>20.421138461538462</v>
      </c>
      <c r="AM917" s="30">
        <f t="shared" si="252"/>
        <v>615.38461538461547</v>
      </c>
      <c r="AN917" s="30">
        <f t="shared" si="253"/>
        <v>0</v>
      </c>
      <c r="AO917" s="30">
        <f t="shared" si="254"/>
        <v>690.72811697760881</v>
      </c>
      <c r="AP917" s="30">
        <f t="shared" si="255"/>
        <v>1819.6118830223913</v>
      </c>
      <c r="AQ917" s="19">
        <f t="shared" si="256"/>
        <v>0.72484678689834492</v>
      </c>
    </row>
    <row r="918" spans="1:43" x14ac:dyDescent="0.2">
      <c r="A918" s="23" t="s">
        <v>5665</v>
      </c>
      <c r="B918" s="6" t="s">
        <v>5672</v>
      </c>
      <c r="C918" s="6" t="s">
        <v>5667</v>
      </c>
      <c r="D918" s="2">
        <v>148601</v>
      </c>
      <c r="E918" s="2">
        <v>149459</v>
      </c>
      <c r="F918" s="3" t="s">
        <v>1223</v>
      </c>
      <c r="G918" s="2">
        <v>6</v>
      </c>
      <c r="H918" s="2">
        <v>149465</v>
      </c>
      <c r="I918" s="3" t="s">
        <v>1224</v>
      </c>
      <c r="J918" s="15">
        <v>45020</v>
      </c>
      <c r="K918" s="24">
        <v>1123683913</v>
      </c>
      <c r="L918" s="15">
        <v>45034</v>
      </c>
      <c r="M918" s="15">
        <v>45046</v>
      </c>
      <c r="N918" s="15"/>
      <c r="O918" s="26">
        <f>VLOOKUP(D918,quash!A$2:$I$7791,9,FALSE)</f>
        <v>2</v>
      </c>
      <c r="P918" s="7">
        <v>10000</v>
      </c>
      <c r="Q918" s="26">
        <v>110</v>
      </c>
      <c r="R918" s="19">
        <v>3.3741050530766099E-2</v>
      </c>
      <c r="S918" s="26">
        <v>16</v>
      </c>
      <c r="T918" s="7">
        <v>5000</v>
      </c>
      <c r="U918" s="2">
        <v>147</v>
      </c>
      <c r="V918" s="11">
        <v>1303.3399999999999</v>
      </c>
      <c r="W918" s="14" t="s">
        <v>5281</v>
      </c>
      <c r="X918" s="18">
        <v>1</v>
      </c>
      <c r="Y918" s="9">
        <v>5000</v>
      </c>
      <c r="Z918" s="19">
        <f t="shared" si="249"/>
        <v>0</v>
      </c>
      <c r="AA918" s="25">
        <v>1303.3399999999999</v>
      </c>
      <c r="AB918" s="30">
        <f t="shared" si="250"/>
        <v>396000</v>
      </c>
      <c r="AC918" s="30">
        <f t="shared" si="257"/>
        <v>1.2626262626262626E-2</v>
      </c>
      <c r="AD918" s="31">
        <f t="shared" si="258"/>
        <v>1.3888888888888888</v>
      </c>
      <c r="AE918" s="31">
        <f t="shared" si="259"/>
        <v>1.856060606060606</v>
      </c>
      <c r="AG918" s="30">
        <f t="shared" si="251"/>
        <v>1695000</v>
      </c>
      <c r="AH918" s="30">
        <f t="shared" si="246"/>
        <v>2.9498525073746312E-3</v>
      </c>
      <c r="AI918" s="31">
        <f t="shared" si="247"/>
        <v>0.32448377581120946</v>
      </c>
      <c r="AJ918" s="31">
        <f t="shared" si="248"/>
        <v>0.4336283185840708</v>
      </c>
      <c r="AK918" s="30">
        <f>IF(W918="si",($S918*'COSTOS DE CREDITOS'!$C$27)/DATA!$G918,"")</f>
        <v>54.922363131454851</v>
      </c>
      <c r="AL918" s="90">
        <f>IF(W918="si",'COSTOS DE CREDITOS'!$C$35,"")</f>
        <v>20.421138461538462</v>
      </c>
      <c r="AM918" s="30">
        <f t="shared" si="252"/>
        <v>307.69230769230774</v>
      </c>
      <c r="AN918" s="30">
        <f t="shared" si="253"/>
        <v>0</v>
      </c>
      <c r="AO918" s="30">
        <f t="shared" si="254"/>
        <v>383.03580928530107</v>
      </c>
      <c r="AP918" s="30">
        <f t="shared" si="255"/>
        <v>920.30419071469885</v>
      </c>
      <c r="AQ918" s="19">
        <f t="shared" si="256"/>
        <v>0.70611213552465124</v>
      </c>
    </row>
    <row r="919" spans="1:43" x14ac:dyDescent="0.2">
      <c r="A919" s="23" t="s">
        <v>5665</v>
      </c>
      <c r="B919" s="6" t="s">
        <v>5672</v>
      </c>
      <c r="C919" s="6" t="s">
        <v>5667</v>
      </c>
      <c r="D919" s="2">
        <v>147730</v>
      </c>
      <c r="E919" s="2">
        <v>149469</v>
      </c>
      <c r="F919" s="3" t="s">
        <v>1225</v>
      </c>
      <c r="G919" s="2">
        <v>6</v>
      </c>
      <c r="H919" s="2">
        <v>149476</v>
      </c>
      <c r="I919" s="3" t="s">
        <v>1226</v>
      </c>
      <c r="J919" s="15">
        <v>45013</v>
      </c>
      <c r="K919" s="24">
        <v>1119161450</v>
      </c>
      <c r="L919" s="15">
        <v>45034</v>
      </c>
      <c r="M919" s="15">
        <v>45046</v>
      </c>
      <c r="N919" s="15"/>
      <c r="O919" s="26">
        <f>VLOOKUP(D919,quash!A$2:$I$7791,9,FALSE)</f>
        <v>1</v>
      </c>
      <c r="P919" s="7">
        <v>10000</v>
      </c>
      <c r="Q919" s="26">
        <v>115</v>
      </c>
      <c r="R919" s="19">
        <v>3.97705569269148E-2</v>
      </c>
      <c r="S919" s="26">
        <v>16</v>
      </c>
      <c r="T919" s="7">
        <v>5000</v>
      </c>
      <c r="U919" s="2">
        <v>147</v>
      </c>
      <c r="V919" s="11">
        <v>1303.3399999999999</v>
      </c>
      <c r="W919" s="14" t="s">
        <v>5281</v>
      </c>
      <c r="X919" s="18">
        <v>1</v>
      </c>
      <c r="Y919" s="9">
        <v>5000</v>
      </c>
      <c r="Z919" s="19">
        <f t="shared" si="249"/>
        <v>0</v>
      </c>
      <c r="AA919" s="25">
        <v>1303.3399999999999</v>
      </c>
      <c r="AB919" s="30">
        <f t="shared" si="250"/>
        <v>667000</v>
      </c>
      <c r="AC919" s="30">
        <f t="shared" si="257"/>
        <v>7.4962518740629685E-3</v>
      </c>
      <c r="AD919" s="31">
        <f t="shared" si="258"/>
        <v>0.86206896551724133</v>
      </c>
      <c r="AE919" s="31">
        <f t="shared" si="259"/>
        <v>1.1019490254872564</v>
      </c>
      <c r="AG919" s="30">
        <f t="shared" si="251"/>
        <v>2427000</v>
      </c>
      <c r="AH919" s="30">
        <f t="shared" si="246"/>
        <v>2.0601565718994645E-3</v>
      </c>
      <c r="AI919" s="31">
        <f t="shared" si="247"/>
        <v>0.23691800576843841</v>
      </c>
      <c r="AJ919" s="31">
        <f t="shared" si="248"/>
        <v>0.30284301606922126</v>
      </c>
      <c r="AK919" s="30">
        <f>IF(W919="si",($S919*'COSTOS DE CREDITOS'!$C$27)/DATA!$G919,"")</f>
        <v>54.922363131454851</v>
      </c>
      <c r="AL919" s="90">
        <f>IF(W919="si",'COSTOS DE CREDITOS'!$C$35,"")</f>
        <v>20.421138461538462</v>
      </c>
      <c r="AM919" s="30">
        <f t="shared" si="252"/>
        <v>307.69230769230774</v>
      </c>
      <c r="AN919" s="30">
        <f t="shared" si="253"/>
        <v>0</v>
      </c>
      <c r="AO919" s="30">
        <f t="shared" si="254"/>
        <v>383.03580928530107</v>
      </c>
      <c r="AP919" s="30">
        <f t="shared" si="255"/>
        <v>920.30419071469885</v>
      </c>
      <c r="AQ919" s="19">
        <f t="shared" si="256"/>
        <v>0.70611213552465124</v>
      </c>
    </row>
    <row r="920" spans="1:43" x14ac:dyDescent="0.2">
      <c r="A920" s="23" t="s">
        <v>5665</v>
      </c>
      <c r="B920" s="6" t="s">
        <v>5673</v>
      </c>
      <c r="C920" s="6" t="s">
        <v>5667</v>
      </c>
      <c r="D920" s="2">
        <v>149355</v>
      </c>
      <c r="E920" s="2">
        <v>149339</v>
      </c>
      <c r="F920" s="3" t="s">
        <v>32</v>
      </c>
      <c r="G920" s="2">
        <v>7</v>
      </c>
      <c r="H920" s="2">
        <v>149578</v>
      </c>
      <c r="I920" s="3" t="s">
        <v>1227</v>
      </c>
      <c r="J920" s="15">
        <v>45031</v>
      </c>
      <c r="K920" s="24">
        <v>1128822479</v>
      </c>
      <c r="L920" s="15">
        <v>45034</v>
      </c>
      <c r="M920" s="15">
        <v>45046</v>
      </c>
      <c r="N920" s="15"/>
      <c r="O920" s="26">
        <f>VLOOKUP(D920,quash!A$2:$I$7791,9,FALSE)</f>
        <v>4</v>
      </c>
      <c r="P920" s="7">
        <v>11000</v>
      </c>
      <c r="Q920" s="26">
        <v>101</v>
      </c>
      <c r="R920" s="19">
        <v>5.9818464604665302E-3</v>
      </c>
      <c r="S920" s="26">
        <v>16</v>
      </c>
      <c r="T920" s="7">
        <v>7000</v>
      </c>
      <c r="U920" s="2">
        <v>142</v>
      </c>
      <c r="V920" s="11">
        <v>1758.65</v>
      </c>
      <c r="W920" s="14" t="s">
        <v>5281</v>
      </c>
      <c r="X920" s="18">
        <v>1</v>
      </c>
      <c r="Y920" s="9">
        <v>7000</v>
      </c>
      <c r="Z920" s="19">
        <f t="shared" si="249"/>
        <v>0</v>
      </c>
      <c r="AA920" s="25">
        <v>1758.65</v>
      </c>
      <c r="AB920" s="30">
        <f t="shared" si="250"/>
        <v>220000</v>
      </c>
      <c r="AC920" s="30">
        <f t="shared" si="257"/>
        <v>3.1818181818181815E-2</v>
      </c>
      <c r="AD920" s="31">
        <f t="shared" si="258"/>
        <v>3.2136363636363634</v>
      </c>
      <c r="AE920" s="31">
        <f t="shared" si="259"/>
        <v>4.5181818181818176</v>
      </c>
      <c r="AG920" s="30">
        <f t="shared" si="251"/>
        <v>927000</v>
      </c>
      <c r="AH920" s="30">
        <f t="shared" si="246"/>
        <v>7.551240560949299E-3</v>
      </c>
      <c r="AI920" s="31">
        <f t="shared" si="247"/>
        <v>0.76267529665587919</v>
      </c>
      <c r="AJ920" s="31">
        <f t="shared" si="248"/>
        <v>1.0722761596548005</v>
      </c>
      <c r="AK920" s="30">
        <f>IF(W920="si",($S920*'COSTOS DE CREDITOS'!$C$27)/DATA!$G920,"")</f>
        <v>47.07631125553273</v>
      </c>
      <c r="AL920" s="90">
        <f>IF(W920="si",'COSTOS DE CREDITOS'!$C$35,"")</f>
        <v>20.421138461538462</v>
      </c>
      <c r="AM920" s="30">
        <f t="shared" si="252"/>
        <v>430.76923076923077</v>
      </c>
      <c r="AN920" s="30">
        <f t="shared" si="253"/>
        <v>0</v>
      </c>
      <c r="AO920" s="30">
        <f t="shared" si="254"/>
        <v>498.26668048630199</v>
      </c>
      <c r="AP920" s="30">
        <f t="shared" si="255"/>
        <v>1260.3833195136981</v>
      </c>
      <c r="AQ920" s="19">
        <f t="shared" si="256"/>
        <v>0.71667660962311885</v>
      </c>
    </row>
    <row r="921" spans="1:43" x14ac:dyDescent="0.2">
      <c r="A921" s="23" t="s">
        <v>5665</v>
      </c>
      <c r="B921" s="6" t="s">
        <v>5673</v>
      </c>
      <c r="C921" s="6" t="s">
        <v>5667</v>
      </c>
      <c r="D921" s="2">
        <v>149356</v>
      </c>
      <c r="E921" s="2">
        <v>149339</v>
      </c>
      <c r="F921" s="3" t="s">
        <v>32</v>
      </c>
      <c r="G921" s="2">
        <v>7</v>
      </c>
      <c r="H921" s="2">
        <v>149579</v>
      </c>
      <c r="I921" s="3" t="s">
        <v>1228</v>
      </c>
      <c r="J921" s="15">
        <v>45031</v>
      </c>
      <c r="K921" s="24">
        <v>1128821862</v>
      </c>
      <c r="L921" s="15">
        <v>45034</v>
      </c>
      <c r="M921" s="15">
        <v>45046</v>
      </c>
      <c r="N921" s="15"/>
      <c r="O921" s="26">
        <f>VLOOKUP(D921,quash!A$2:$I$7791,9,FALSE)</f>
        <v>4</v>
      </c>
      <c r="P921" s="7">
        <v>14000</v>
      </c>
      <c r="Q921" s="26">
        <v>99</v>
      </c>
      <c r="R921" s="19">
        <v>5.9818464604665302E-3</v>
      </c>
      <c r="S921" s="26">
        <v>16</v>
      </c>
      <c r="T921" s="7">
        <v>5000</v>
      </c>
      <c r="U921" s="2">
        <v>147</v>
      </c>
      <c r="V921" s="11">
        <v>1303.3399999999999</v>
      </c>
      <c r="W921" s="14" t="s">
        <v>5281</v>
      </c>
      <c r="X921" s="18">
        <v>1</v>
      </c>
      <c r="Y921" s="9">
        <v>5000</v>
      </c>
      <c r="Z921" s="19">
        <f t="shared" si="249"/>
        <v>0</v>
      </c>
      <c r="AA921" s="25">
        <v>1303.3399999999999</v>
      </c>
      <c r="AB921" s="30">
        <f t="shared" si="250"/>
        <v>220000</v>
      </c>
      <c r="AC921" s="30">
        <f t="shared" si="257"/>
        <v>2.2727272727272728E-2</v>
      </c>
      <c r="AD921" s="31">
        <f t="shared" si="258"/>
        <v>2.25</v>
      </c>
      <c r="AE921" s="31">
        <f t="shared" si="259"/>
        <v>3.3409090909090908</v>
      </c>
      <c r="AG921" s="30">
        <f t="shared" si="251"/>
        <v>927000</v>
      </c>
      <c r="AH921" s="30">
        <f t="shared" si="246"/>
        <v>5.3937432578209281E-3</v>
      </c>
      <c r="AI921" s="31">
        <f t="shared" si="247"/>
        <v>0.53398058252427183</v>
      </c>
      <c r="AJ921" s="31">
        <f t="shared" si="248"/>
        <v>0.79288025889967639</v>
      </c>
      <c r="AK921" s="30">
        <f>IF(W921="si",($S921*'COSTOS DE CREDITOS'!$C$27)/DATA!$G921,"")</f>
        <v>47.07631125553273</v>
      </c>
      <c r="AL921" s="90">
        <f>IF(W921="si",'COSTOS DE CREDITOS'!$C$35,"")</f>
        <v>20.421138461538462</v>
      </c>
      <c r="AM921" s="30">
        <f t="shared" si="252"/>
        <v>307.69230769230774</v>
      </c>
      <c r="AN921" s="30">
        <f t="shared" si="253"/>
        <v>0</v>
      </c>
      <c r="AO921" s="30">
        <f t="shared" si="254"/>
        <v>375.1897574093789</v>
      </c>
      <c r="AP921" s="30">
        <f t="shared" si="255"/>
        <v>928.15024259062102</v>
      </c>
      <c r="AQ921" s="19">
        <f t="shared" si="256"/>
        <v>0.71213209338363059</v>
      </c>
    </row>
    <row r="922" spans="1:43" x14ac:dyDescent="0.2">
      <c r="A922" s="23" t="s">
        <v>5665</v>
      </c>
      <c r="B922" s="6" t="s">
        <v>5672</v>
      </c>
      <c r="C922" s="6" t="s">
        <v>5667</v>
      </c>
      <c r="D922" s="2">
        <v>149489</v>
      </c>
      <c r="E922" s="2">
        <v>149593</v>
      </c>
      <c r="F922" s="3" t="s">
        <v>30</v>
      </c>
      <c r="G922" s="2">
        <v>7</v>
      </c>
      <c r="H922" s="2">
        <v>149601</v>
      </c>
      <c r="I922" s="3" t="s">
        <v>1229</v>
      </c>
      <c r="J922" s="15">
        <v>45033</v>
      </c>
      <c r="K922" s="24">
        <v>1129831766</v>
      </c>
      <c r="L922" s="15">
        <v>45034</v>
      </c>
      <c r="M922" s="15">
        <v>45046</v>
      </c>
      <c r="N922" s="15"/>
      <c r="O922" s="26">
        <f>VLOOKUP(D922,quash!A$2:$I$7791,9,FALSE)</f>
        <v>3</v>
      </c>
      <c r="P922" s="7">
        <v>11000</v>
      </c>
      <c r="Q922" s="26">
        <v>119</v>
      </c>
      <c r="R922" s="19">
        <v>4.3307950828633E-2</v>
      </c>
      <c r="S922" s="26">
        <v>16</v>
      </c>
      <c r="T922" s="7">
        <v>10000</v>
      </c>
      <c r="U922" s="2">
        <v>142</v>
      </c>
      <c r="V922" s="11">
        <v>2510.34</v>
      </c>
      <c r="W922" s="14" t="s">
        <v>5281</v>
      </c>
      <c r="X922" s="18">
        <v>1</v>
      </c>
      <c r="Y922" s="9">
        <v>10000</v>
      </c>
      <c r="Z922" s="19">
        <f t="shared" si="249"/>
        <v>0</v>
      </c>
      <c r="AA922" s="25">
        <v>2510.34</v>
      </c>
      <c r="AB922" s="30">
        <f t="shared" si="250"/>
        <v>215000</v>
      </c>
      <c r="AC922" s="30">
        <f t="shared" si="257"/>
        <v>4.6511627906976744E-2</v>
      </c>
      <c r="AD922" s="31">
        <f t="shared" si="258"/>
        <v>5.5348837209302326</v>
      </c>
      <c r="AE922" s="31">
        <f t="shared" si="259"/>
        <v>6.6046511627906979</v>
      </c>
      <c r="AG922" s="30">
        <f t="shared" si="251"/>
        <v>778000</v>
      </c>
      <c r="AH922" s="30">
        <f t="shared" si="246"/>
        <v>1.2853470437017995E-2</v>
      </c>
      <c r="AI922" s="31">
        <f t="shared" si="247"/>
        <v>1.5295629820051415</v>
      </c>
      <c r="AJ922" s="31">
        <f t="shared" si="248"/>
        <v>1.8251928020565553</v>
      </c>
      <c r="AK922" s="30">
        <f>IF(W922="si",($S922*'COSTOS DE CREDITOS'!$C$27)/DATA!$G922,"")</f>
        <v>47.07631125553273</v>
      </c>
      <c r="AL922" s="90">
        <f>IF(W922="si",'COSTOS DE CREDITOS'!$C$35,"")</f>
        <v>20.421138461538462</v>
      </c>
      <c r="AM922" s="30">
        <f t="shared" si="252"/>
        <v>615.38461538461547</v>
      </c>
      <c r="AN922" s="30">
        <f t="shared" si="253"/>
        <v>0</v>
      </c>
      <c r="AO922" s="30">
        <f t="shared" si="254"/>
        <v>682.88206510168663</v>
      </c>
      <c r="AP922" s="30">
        <f t="shared" si="255"/>
        <v>1827.4579348983134</v>
      </c>
      <c r="AQ922" s="19">
        <f t="shared" si="256"/>
        <v>0.72797228060673591</v>
      </c>
    </row>
    <row r="923" spans="1:43" x14ac:dyDescent="0.2">
      <c r="A923" s="23" t="s">
        <v>5665</v>
      </c>
      <c r="B923" s="6" t="s">
        <v>5672</v>
      </c>
      <c r="C923" s="6" t="s">
        <v>5667</v>
      </c>
      <c r="D923" s="2">
        <v>149569</v>
      </c>
      <c r="E923" s="2">
        <v>149593</v>
      </c>
      <c r="F923" s="3" t="s">
        <v>30</v>
      </c>
      <c r="G923" s="2">
        <v>7</v>
      </c>
      <c r="H923" s="2">
        <v>149602</v>
      </c>
      <c r="I923" s="3" t="s">
        <v>1230</v>
      </c>
      <c r="J923" s="15">
        <v>45034</v>
      </c>
      <c r="K923" s="24">
        <v>1130176382</v>
      </c>
      <c r="L923" s="15">
        <v>45035</v>
      </c>
      <c r="M923" s="15">
        <v>45046</v>
      </c>
      <c r="N923" s="15"/>
      <c r="O923" s="26">
        <f>VLOOKUP(D923,quash!A$2:$I$7791,9,FALSE)</f>
        <v>3</v>
      </c>
      <c r="P923" s="7">
        <v>11000</v>
      </c>
      <c r="Q923" s="26">
        <v>119</v>
      </c>
      <c r="R923" s="19">
        <v>4.3307950828633E-2</v>
      </c>
      <c r="S923" s="26">
        <v>16</v>
      </c>
      <c r="T923" s="7">
        <v>10000</v>
      </c>
      <c r="U923" s="2">
        <v>142</v>
      </c>
      <c r="V923" s="11">
        <v>2510.34</v>
      </c>
      <c r="W923" s="14" t="s">
        <v>5281</v>
      </c>
      <c r="X923" s="18">
        <v>1</v>
      </c>
      <c r="Y923" s="9">
        <v>10000</v>
      </c>
      <c r="Z923" s="19">
        <f t="shared" si="249"/>
        <v>0</v>
      </c>
      <c r="AA923" s="25">
        <v>2510.34</v>
      </c>
      <c r="AB923" s="30">
        <f t="shared" si="250"/>
        <v>215000</v>
      </c>
      <c r="AC923" s="30">
        <f t="shared" si="257"/>
        <v>4.6511627906976744E-2</v>
      </c>
      <c r="AD923" s="31">
        <f t="shared" si="258"/>
        <v>5.5348837209302326</v>
      </c>
      <c r="AE923" s="31">
        <f t="shared" si="259"/>
        <v>6.6046511627906979</v>
      </c>
      <c r="AG923" s="30">
        <f t="shared" si="251"/>
        <v>778000</v>
      </c>
      <c r="AH923" s="30">
        <f t="shared" si="246"/>
        <v>1.2853470437017995E-2</v>
      </c>
      <c r="AI923" s="31">
        <f t="shared" si="247"/>
        <v>1.5295629820051415</v>
      </c>
      <c r="AJ923" s="31">
        <f t="shared" si="248"/>
        <v>1.8251928020565553</v>
      </c>
      <c r="AK923" s="30">
        <f>IF(W923="si",($S923*'COSTOS DE CREDITOS'!$C$27)/DATA!$G923,"")</f>
        <v>47.07631125553273</v>
      </c>
      <c r="AL923" s="90">
        <f>IF(W923="si",'COSTOS DE CREDITOS'!$C$35,"")</f>
        <v>20.421138461538462</v>
      </c>
      <c r="AM923" s="30">
        <f t="shared" si="252"/>
        <v>615.38461538461547</v>
      </c>
      <c r="AN923" s="30">
        <f t="shared" si="253"/>
        <v>0</v>
      </c>
      <c r="AO923" s="30">
        <f t="shared" si="254"/>
        <v>682.88206510168663</v>
      </c>
      <c r="AP923" s="30">
        <f t="shared" si="255"/>
        <v>1827.4579348983134</v>
      </c>
      <c r="AQ923" s="19">
        <f t="shared" si="256"/>
        <v>0.72797228060673591</v>
      </c>
    </row>
    <row r="924" spans="1:43" x14ac:dyDescent="0.2">
      <c r="A924" s="23" t="s">
        <v>5665</v>
      </c>
      <c r="B924" s="6" t="s">
        <v>5679</v>
      </c>
      <c r="C924" s="6" t="s">
        <v>5680</v>
      </c>
      <c r="D924" s="4">
        <v>149575</v>
      </c>
      <c r="E924" s="4">
        <v>149714</v>
      </c>
      <c r="F924" s="5" t="s">
        <v>1232</v>
      </c>
      <c r="G924" s="2">
        <v>8</v>
      </c>
      <c r="H924" s="4">
        <v>149715</v>
      </c>
      <c r="I924" s="5" t="s">
        <v>1233</v>
      </c>
      <c r="J924" s="15">
        <v>45034</v>
      </c>
      <c r="K924" s="24">
        <v>1130204836</v>
      </c>
      <c r="L924" s="15">
        <v>45037</v>
      </c>
      <c r="M924" s="15">
        <v>45046</v>
      </c>
      <c r="N924" s="15"/>
      <c r="O924" s="26">
        <f>VLOOKUP(D924,quash!A$2:$I$7791,9,FALSE)</f>
        <v>1</v>
      </c>
      <c r="P924" s="7">
        <v>5000</v>
      </c>
      <c r="Q924" s="26">
        <v>147</v>
      </c>
      <c r="R924" s="19">
        <v>0.11226939921536</v>
      </c>
      <c r="S924" s="93">
        <v>26</v>
      </c>
      <c r="T924" s="8">
        <v>4000</v>
      </c>
      <c r="U924" s="4">
        <v>147</v>
      </c>
      <c r="V924" s="10">
        <v>1048.26</v>
      </c>
      <c r="W924" s="14" t="s">
        <v>5281</v>
      </c>
      <c r="X924" s="18">
        <v>0.29226106134820456</v>
      </c>
      <c r="Y924" s="9">
        <v>1169.0442453928183</v>
      </c>
      <c r="Z924" s="19">
        <f t="shared" si="249"/>
        <v>-0.70773893865179538</v>
      </c>
      <c r="AA924" s="25">
        <v>306.36558016886892</v>
      </c>
      <c r="AB924" s="30">
        <f t="shared" si="250"/>
        <v>667000</v>
      </c>
      <c r="AC924" s="30">
        <f t="shared" si="257"/>
        <v>5.9970014992503746E-3</v>
      </c>
      <c r="AD924" s="31">
        <f t="shared" si="258"/>
        <v>0.88155922038980505</v>
      </c>
      <c r="AE924" s="31">
        <f t="shared" si="259"/>
        <v>0.88155922038980505</v>
      </c>
      <c r="AG924" s="30">
        <f t="shared" si="251"/>
        <v>2427000</v>
      </c>
      <c r="AH924" s="30">
        <f t="shared" si="246"/>
        <v>1.6481252575195715E-3</v>
      </c>
      <c r="AI924" s="31">
        <f t="shared" si="247"/>
        <v>0.24227441285537701</v>
      </c>
      <c r="AJ924" s="31">
        <f t="shared" si="248"/>
        <v>0.24227441285537701</v>
      </c>
      <c r="AK924" s="30">
        <f>IF(W924="si",($S924*'COSTOS DE CREDITOS'!$C$27)/DATA!$G924,"")</f>
        <v>66.936630066460594</v>
      </c>
      <c r="AL924" s="90">
        <f>IF(W924="si",'COSTOS DE CREDITOS'!$C$35,"")</f>
        <v>20.421138461538462</v>
      </c>
      <c r="AM924" s="30">
        <f t="shared" si="252"/>
        <v>400</v>
      </c>
      <c r="AN924" s="30">
        <f t="shared" si="253"/>
        <v>2830.9557546071819</v>
      </c>
      <c r="AO924" s="30">
        <f t="shared" si="254"/>
        <v>3318.3135231351807</v>
      </c>
      <c r="AP924" s="30">
        <f t="shared" si="255"/>
        <v>-3011.947942966312</v>
      </c>
      <c r="AQ924" s="19">
        <f t="shared" si="256"/>
        <v>-9.8312217100436818</v>
      </c>
    </row>
    <row r="925" spans="1:43" x14ac:dyDescent="0.2">
      <c r="A925" s="23" t="s">
        <v>5665</v>
      </c>
      <c r="B925" s="6" t="s">
        <v>5669</v>
      </c>
      <c r="C925" s="6" t="s">
        <v>5670</v>
      </c>
      <c r="D925" s="2">
        <v>148280</v>
      </c>
      <c r="E925" s="2">
        <v>149147</v>
      </c>
      <c r="F925" s="3" t="s">
        <v>1234</v>
      </c>
      <c r="G925" s="2">
        <v>7</v>
      </c>
      <c r="H925" s="2">
        <v>149154</v>
      </c>
      <c r="I925" s="3" t="s">
        <v>1235</v>
      </c>
      <c r="J925" s="15">
        <v>45016</v>
      </c>
      <c r="K925" s="24">
        <v>1121421510</v>
      </c>
      <c r="L925" s="15">
        <v>45030</v>
      </c>
      <c r="M925" s="15">
        <v>45046</v>
      </c>
      <c r="N925" s="15"/>
      <c r="O925" s="26">
        <f>VLOOKUP(D925,quash!A$2:$I$7791,9,FALSE)</f>
        <v>2</v>
      </c>
      <c r="P925" s="7">
        <v>14000</v>
      </c>
      <c r="Q925" s="26">
        <v>117</v>
      </c>
      <c r="R925" s="19">
        <v>3.7338901947233501E-2</v>
      </c>
      <c r="S925" s="26">
        <v>16</v>
      </c>
      <c r="T925" s="7">
        <v>5000</v>
      </c>
      <c r="U925" s="2">
        <v>147</v>
      </c>
      <c r="V925" s="11">
        <v>1303.3399999999999</v>
      </c>
      <c r="W925" s="14" t="s">
        <v>5281</v>
      </c>
      <c r="X925" s="18">
        <v>1</v>
      </c>
      <c r="Y925" s="9">
        <v>5000</v>
      </c>
      <c r="Z925" s="19">
        <f t="shared" si="249"/>
        <v>0</v>
      </c>
      <c r="AA925" s="25">
        <v>1303.3399999999999</v>
      </c>
      <c r="AB925" s="30">
        <f t="shared" si="250"/>
        <v>396000</v>
      </c>
      <c r="AC925" s="30">
        <f t="shared" si="257"/>
        <v>1.2626262626262626E-2</v>
      </c>
      <c r="AD925" s="31">
        <f t="shared" si="258"/>
        <v>1.4772727272727273</v>
      </c>
      <c r="AE925" s="31">
        <f t="shared" si="259"/>
        <v>1.856060606060606</v>
      </c>
      <c r="AG925" s="30">
        <f t="shared" si="251"/>
        <v>1695000</v>
      </c>
      <c r="AH925" s="30">
        <f t="shared" ref="AH925:AH988" si="260">IFERROR($T925/AG925,"")</f>
        <v>2.9498525073746312E-3</v>
      </c>
      <c r="AI925" s="31">
        <f t="shared" ref="AI925:AI988" si="261">IFERROR(AH925*$Q925,"")</f>
        <v>0.34513274336283184</v>
      </c>
      <c r="AJ925" s="31">
        <f t="shared" ref="AJ925:AJ988" si="262">IFERROR(AH925*$U925,"")</f>
        <v>0.4336283185840708</v>
      </c>
      <c r="AK925" s="30">
        <f>IF(W925="si",($S925*'COSTOS DE CREDITOS'!$C$27)/DATA!$G925,"")</f>
        <v>47.07631125553273</v>
      </c>
      <c r="AL925" s="90">
        <f>IF(W925="si",'COSTOS DE CREDITOS'!$C$35,"")</f>
        <v>20.421138461538462</v>
      </c>
      <c r="AM925" s="30">
        <f t="shared" si="252"/>
        <v>307.69230769230774</v>
      </c>
      <c r="AN925" s="30">
        <f t="shared" si="253"/>
        <v>0</v>
      </c>
      <c r="AO925" s="30">
        <f t="shared" si="254"/>
        <v>375.1897574093789</v>
      </c>
      <c r="AP925" s="30">
        <f t="shared" si="255"/>
        <v>928.15024259062102</v>
      </c>
      <c r="AQ925" s="19">
        <f t="shared" si="256"/>
        <v>0.71213209338363059</v>
      </c>
    </row>
    <row r="926" spans="1:43" x14ac:dyDescent="0.2">
      <c r="A926" s="23" t="s">
        <v>5665</v>
      </c>
      <c r="B926" s="6" t="s">
        <v>5682</v>
      </c>
      <c r="C926" s="6" t="s">
        <v>5670</v>
      </c>
      <c r="D926" s="2">
        <v>148542</v>
      </c>
      <c r="E926" s="2">
        <v>149513</v>
      </c>
      <c r="F926" s="3" t="s">
        <v>1231</v>
      </c>
      <c r="G926" s="2">
        <v>7</v>
      </c>
      <c r="H926" s="2">
        <v>149518</v>
      </c>
      <c r="I926" s="3" t="s">
        <v>1236</v>
      </c>
      <c r="J926" s="15">
        <v>45020</v>
      </c>
      <c r="K926" s="24">
        <v>1123462842</v>
      </c>
      <c r="L926" s="15">
        <v>45034</v>
      </c>
      <c r="M926" s="15">
        <v>45046</v>
      </c>
      <c r="N926" s="15"/>
      <c r="O926" s="26">
        <f>VLOOKUP(D926,quash!A$2:$I$7791,9,FALSE)</f>
        <v>5</v>
      </c>
      <c r="P926" s="7">
        <v>10000</v>
      </c>
      <c r="Q926" s="26">
        <v>110</v>
      </c>
      <c r="R926" s="19">
        <v>3.3741050530766099E-2</v>
      </c>
      <c r="S926" s="26">
        <v>16</v>
      </c>
      <c r="T926" s="7">
        <v>10000</v>
      </c>
      <c r="U926" s="2">
        <v>142</v>
      </c>
      <c r="V926" s="11">
        <v>2510.34</v>
      </c>
      <c r="W926" s="14" t="s">
        <v>5281</v>
      </c>
      <c r="X926" s="18">
        <v>1</v>
      </c>
      <c r="Y926" s="9">
        <v>10000</v>
      </c>
      <c r="Z926" s="19">
        <f t="shared" si="249"/>
        <v>0</v>
      </c>
      <c r="AA926" s="25">
        <v>2510.34</v>
      </c>
      <c r="AB926" s="30">
        <f t="shared" si="250"/>
        <v>139000</v>
      </c>
      <c r="AC926" s="30">
        <f t="shared" si="257"/>
        <v>7.1942446043165464E-2</v>
      </c>
      <c r="AD926" s="31">
        <f t="shared" si="258"/>
        <v>7.9136690647482011</v>
      </c>
      <c r="AE926" s="31">
        <f t="shared" si="259"/>
        <v>10.215827338129497</v>
      </c>
      <c r="AG926" s="30">
        <f t="shared" si="251"/>
        <v>352000</v>
      </c>
      <c r="AH926" s="30">
        <f t="shared" si="260"/>
        <v>2.8409090909090908E-2</v>
      </c>
      <c r="AI926" s="31">
        <f t="shared" si="261"/>
        <v>3.125</v>
      </c>
      <c r="AJ926" s="31">
        <f t="shared" si="262"/>
        <v>4.0340909090909092</v>
      </c>
      <c r="AK926" s="30">
        <f>IF(W926="si",($S926*'COSTOS DE CREDITOS'!$C$27)/DATA!$G926,"")</f>
        <v>47.07631125553273</v>
      </c>
      <c r="AL926" s="90">
        <f>IF(W926="si",'COSTOS DE CREDITOS'!$C$35,"")</f>
        <v>20.421138461538462</v>
      </c>
      <c r="AM926" s="30">
        <f t="shared" si="252"/>
        <v>615.38461538461547</v>
      </c>
      <c r="AN926" s="30">
        <f t="shared" si="253"/>
        <v>0</v>
      </c>
      <c r="AO926" s="30">
        <f t="shared" si="254"/>
        <v>682.88206510168663</v>
      </c>
      <c r="AP926" s="30">
        <f t="shared" si="255"/>
        <v>1827.4579348983134</v>
      </c>
      <c r="AQ926" s="19">
        <f t="shared" si="256"/>
        <v>0.72797228060673591</v>
      </c>
    </row>
    <row r="927" spans="1:43" x14ac:dyDescent="0.2">
      <c r="A927" s="23" t="s">
        <v>5665</v>
      </c>
      <c r="B927" s="6" t="s">
        <v>5682</v>
      </c>
      <c r="C927" s="6" t="s">
        <v>5670</v>
      </c>
      <c r="D927" s="2">
        <v>148538</v>
      </c>
      <c r="E927" s="2">
        <v>149513</v>
      </c>
      <c r="F927" s="3" t="s">
        <v>1231</v>
      </c>
      <c r="G927" s="2">
        <v>7</v>
      </c>
      <c r="H927" s="2">
        <v>149521</v>
      </c>
      <c r="I927" s="3" t="s">
        <v>1237</v>
      </c>
      <c r="J927" s="15">
        <v>45020</v>
      </c>
      <c r="K927" s="24">
        <v>1123464392</v>
      </c>
      <c r="L927" s="15">
        <v>45034</v>
      </c>
      <c r="M927" s="15">
        <v>45046</v>
      </c>
      <c r="N927" s="15"/>
      <c r="O927" s="26">
        <f>VLOOKUP(D927,quash!A$2:$I$7791,9,FALSE)</f>
        <v>3</v>
      </c>
      <c r="P927" s="7">
        <v>10000</v>
      </c>
      <c r="Q927" s="26">
        <v>147</v>
      </c>
      <c r="R927" s="19">
        <v>7.9000519063170294E-2</v>
      </c>
      <c r="S927" s="26">
        <v>16</v>
      </c>
      <c r="T927" s="7">
        <v>10000</v>
      </c>
      <c r="U927" s="2">
        <v>142</v>
      </c>
      <c r="V927" s="11">
        <v>2510.34</v>
      </c>
      <c r="W927" s="14" t="s">
        <v>5281</v>
      </c>
      <c r="X927" s="18">
        <v>1</v>
      </c>
      <c r="Y927" s="9">
        <v>10000</v>
      </c>
      <c r="Z927" s="19">
        <f t="shared" si="249"/>
        <v>0</v>
      </c>
      <c r="AA927" s="25">
        <v>2510.34</v>
      </c>
      <c r="AB927" s="30">
        <f t="shared" si="250"/>
        <v>215000</v>
      </c>
      <c r="AC927" s="30">
        <f t="shared" si="257"/>
        <v>4.6511627906976744E-2</v>
      </c>
      <c r="AD927" s="31">
        <f t="shared" si="258"/>
        <v>6.8372093023255811</v>
      </c>
      <c r="AE927" s="31">
        <f t="shared" si="259"/>
        <v>6.6046511627906979</v>
      </c>
      <c r="AG927" s="30">
        <f t="shared" si="251"/>
        <v>778000</v>
      </c>
      <c r="AH927" s="30">
        <f t="shared" si="260"/>
        <v>1.2853470437017995E-2</v>
      </c>
      <c r="AI927" s="31">
        <f t="shared" si="261"/>
        <v>1.8894601542416454</v>
      </c>
      <c r="AJ927" s="31">
        <f t="shared" si="262"/>
        <v>1.8251928020565553</v>
      </c>
      <c r="AK927" s="30">
        <f>IF(W927="si",($S927*'COSTOS DE CREDITOS'!$C$27)/DATA!$G927,"")</f>
        <v>47.07631125553273</v>
      </c>
      <c r="AL927" s="90">
        <f>IF(W927="si",'COSTOS DE CREDITOS'!$C$35,"")</f>
        <v>20.421138461538462</v>
      </c>
      <c r="AM927" s="30">
        <f t="shared" si="252"/>
        <v>615.38461538461547</v>
      </c>
      <c r="AN927" s="30">
        <f t="shared" si="253"/>
        <v>0</v>
      </c>
      <c r="AO927" s="30">
        <f t="shared" si="254"/>
        <v>682.88206510168663</v>
      </c>
      <c r="AP927" s="30">
        <f t="shared" si="255"/>
        <v>1827.4579348983134</v>
      </c>
      <c r="AQ927" s="19">
        <f t="shared" si="256"/>
        <v>0.72797228060673591</v>
      </c>
    </row>
    <row r="928" spans="1:43" x14ac:dyDescent="0.2">
      <c r="A928" s="23" t="s">
        <v>5665</v>
      </c>
      <c r="B928" s="6" t="s">
        <v>5682</v>
      </c>
      <c r="C928" s="6" t="s">
        <v>5670</v>
      </c>
      <c r="D928" s="2">
        <v>148795</v>
      </c>
      <c r="E928" s="2">
        <v>149513</v>
      </c>
      <c r="F928" s="3" t="s">
        <v>1231</v>
      </c>
      <c r="G928" s="2">
        <v>7</v>
      </c>
      <c r="H928" s="2">
        <v>149525</v>
      </c>
      <c r="I928" s="3" t="s">
        <v>1238</v>
      </c>
      <c r="J928" s="15">
        <v>45026</v>
      </c>
      <c r="K928" s="24">
        <v>1125893680</v>
      </c>
      <c r="L928" s="15">
        <v>45034</v>
      </c>
      <c r="M928" s="15">
        <v>45046</v>
      </c>
      <c r="N928" s="15"/>
      <c r="O928" s="26">
        <f>VLOOKUP(D928,quash!A$2:$I$7791,9,FALSE)</f>
        <v>1</v>
      </c>
      <c r="P928" s="7">
        <v>10000</v>
      </c>
      <c r="Q928" s="26">
        <v>115</v>
      </c>
      <c r="R928" s="19">
        <v>3.97705569269148E-2</v>
      </c>
      <c r="S928" s="26">
        <v>16</v>
      </c>
      <c r="T928" s="7">
        <v>5000</v>
      </c>
      <c r="U928" s="2">
        <v>115</v>
      </c>
      <c r="V928" s="11">
        <v>999.89</v>
      </c>
      <c r="W928" s="14" t="s">
        <v>5281</v>
      </c>
      <c r="X928" s="18">
        <v>1</v>
      </c>
      <c r="Y928" s="9">
        <v>5000</v>
      </c>
      <c r="Z928" s="19">
        <f t="shared" si="249"/>
        <v>0</v>
      </c>
      <c r="AA928" s="25">
        <v>999.89</v>
      </c>
      <c r="AB928" s="30">
        <f t="shared" si="250"/>
        <v>667000</v>
      </c>
      <c r="AC928" s="30">
        <f t="shared" si="257"/>
        <v>7.4962518740629685E-3</v>
      </c>
      <c r="AD928" s="31">
        <f t="shared" si="258"/>
        <v>0.86206896551724133</v>
      </c>
      <c r="AE928" s="31">
        <f t="shared" si="259"/>
        <v>0.86206896551724133</v>
      </c>
      <c r="AG928" s="30">
        <f t="shared" si="251"/>
        <v>2427000</v>
      </c>
      <c r="AH928" s="30">
        <f t="shared" si="260"/>
        <v>2.0601565718994645E-3</v>
      </c>
      <c r="AI928" s="31">
        <f t="shared" si="261"/>
        <v>0.23691800576843841</v>
      </c>
      <c r="AJ928" s="31">
        <f t="shared" si="262"/>
        <v>0.23691800576843841</v>
      </c>
      <c r="AK928" s="30">
        <f>IF(W928="si",($S928*'COSTOS DE CREDITOS'!$C$27)/DATA!$G928,"")</f>
        <v>47.07631125553273</v>
      </c>
      <c r="AL928" s="90">
        <f>IF(W928="si",'COSTOS DE CREDITOS'!$C$35,"")</f>
        <v>20.421138461538462</v>
      </c>
      <c r="AM928" s="30">
        <f t="shared" si="252"/>
        <v>307.69230769230774</v>
      </c>
      <c r="AN928" s="30">
        <f t="shared" si="253"/>
        <v>0</v>
      </c>
      <c r="AO928" s="30">
        <f t="shared" si="254"/>
        <v>375.1897574093789</v>
      </c>
      <c r="AP928" s="30">
        <f t="shared" si="255"/>
        <v>624.70024259062109</v>
      </c>
      <c r="AQ928" s="19">
        <f t="shared" si="256"/>
        <v>0.62476896717701058</v>
      </c>
    </row>
    <row r="929" spans="1:43" x14ac:dyDescent="0.2">
      <c r="A929" s="23" t="s">
        <v>5665</v>
      </c>
      <c r="B929" s="6" t="s">
        <v>5682</v>
      </c>
      <c r="C929" s="6" t="s">
        <v>5670</v>
      </c>
      <c r="D929" s="2">
        <v>148638</v>
      </c>
      <c r="E929" s="2">
        <v>149513</v>
      </c>
      <c r="F929" s="3" t="s">
        <v>1231</v>
      </c>
      <c r="G929" s="2">
        <v>7</v>
      </c>
      <c r="H929" s="2">
        <v>149527</v>
      </c>
      <c r="I929" s="3" t="s">
        <v>1239</v>
      </c>
      <c r="J929" s="15">
        <v>45021</v>
      </c>
      <c r="K929" s="24">
        <v>1124021984</v>
      </c>
      <c r="L929" s="15">
        <v>45034</v>
      </c>
      <c r="M929" s="15">
        <v>45046</v>
      </c>
      <c r="N929" s="15"/>
      <c r="O929" s="26">
        <f>VLOOKUP(D929,quash!A$2:$I$7791,9,FALSE)</f>
        <v>1</v>
      </c>
      <c r="P929" s="7">
        <v>10000</v>
      </c>
      <c r="Q929" s="26">
        <v>115</v>
      </c>
      <c r="R929" s="19">
        <v>3.97705569269148E-2</v>
      </c>
      <c r="S929" s="26">
        <v>16</v>
      </c>
      <c r="T929" s="7">
        <v>5000</v>
      </c>
      <c r="U929" s="2">
        <v>115</v>
      </c>
      <c r="V929" s="11">
        <v>999.89</v>
      </c>
      <c r="W929" s="14" t="s">
        <v>5281</v>
      </c>
      <c r="X929" s="18">
        <v>1</v>
      </c>
      <c r="Y929" s="9">
        <v>5000</v>
      </c>
      <c r="Z929" s="19">
        <f t="shared" si="249"/>
        <v>0</v>
      </c>
      <c r="AA929" s="25">
        <v>999.89</v>
      </c>
      <c r="AB929" s="30">
        <f t="shared" si="250"/>
        <v>667000</v>
      </c>
      <c r="AC929" s="30">
        <f t="shared" si="257"/>
        <v>7.4962518740629685E-3</v>
      </c>
      <c r="AD929" s="31">
        <f t="shared" si="258"/>
        <v>0.86206896551724133</v>
      </c>
      <c r="AE929" s="31">
        <f t="shared" si="259"/>
        <v>0.86206896551724133</v>
      </c>
      <c r="AG929" s="30">
        <f t="shared" si="251"/>
        <v>2427000</v>
      </c>
      <c r="AH929" s="30">
        <f t="shared" si="260"/>
        <v>2.0601565718994645E-3</v>
      </c>
      <c r="AI929" s="31">
        <f t="shared" si="261"/>
        <v>0.23691800576843841</v>
      </c>
      <c r="AJ929" s="31">
        <f t="shared" si="262"/>
        <v>0.23691800576843841</v>
      </c>
      <c r="AK929" s="30">
        <f>IF(W929="si",($S929*'COSTOS DE CREDITOS'!$C$27)/DATA!$G929,"")</f>
        <v>47.07631125553273</v>
      </c>
      <c r="AL929" s="90">
        <f>IF(W929="si",'COSTOS DE CREDITOS'!$C$35,"")</f>
        <v>20.421138461538462</v>
      </c>
      <c r="AM929" s="30">
        <f t="shared" si="252"/>
        <v>307.69230769230774</v>
      </c>
      <c r="AN929" s="30">
        <f t="shared" si="253"/>
        <v>0</v>
      </c>
      <c r="AO929" s="30">
        <f t="shared" si="254"/>
        <v>375.1897574093789</v>
      </c>
      <c r="AP929" s="30">
        <f t="shared" si="255"/>
        <v>624.70024259062109</v>
      </c>
      <c r="AQ929" s="19">
        <f t="shared" si="256"/>
        <v>0.62476896717701058</v>
      </c>
    </row>
    <row r="930" spans="1:43" x14ac:dyDescent="0.2">
      <c r="A930" s="23" t="s">
        <v>5665</v>
      </c>
      <c r="B930" s="6" t="s">
        <v>5679</v>
      </c>
      <c r="C930" s="6" t="s">
        <v>5680</v>
      </c>
      <c r="D930" s="2">
        <v>149181</v>
      </c>
      <c r="E930" s="2">
        <v>149714</v>
      </c>
      <c r="F930" s="3" t="s">
        <v>1232</v>
      </c>
      <c r="G930" s="2">
        <v>8</v>
      </c>
      <c r="H930" s="2">
        <v>149716</v>
      </c>
      <c r="I930" s="3" t="s">
        <v>1240</v>
      </c>
      <c r="J930" s="15">
        <v>45029</v>
      </c>
      <c r="K930" s="24">
        <v>1128038371</v>
      </c>
      <c r="L930" s="15">
        <v>45037</v>
      </c>
      <c r="M930" s="15">
        <v>45046</v>
      </c>
      <c r="N930" s="15"/>
      <c r="O930" s="26">
        <f>VLOOKUP(D930,quash!A$2:$I$7791,9,FALSE)</f>
        <v>1</v>
      </c>
      <c r="P930" s="7">
        <v>5000</v>
      </c>
      <c r="Q930" s="26">
        <v>147</v>
      </c>
      <c r="R930" s="19">
        <v>0.11226939921536</v>
      </c>
      <c r="S930" s="93">
        <v>26</v>
      </c>
      <c r="T930" s="7">
        <v>4000</v>
      </c>
      <c r="U930" s="2">
        <v>147</v>
      </c>
      <c r="V930" s="11">
        <v>1048.26</v>
      </c>
      <c r="W930" s="14" t="s">
        <v>5281</v>
      </c>
      <c r="X930" s="18">
        <v>0.29226106134820456</v>
      </c>
      <c r="Y930" s="9">
        <v>1169.0442453928183</v>
      </c>
      <c r="Z930" s="19">
        <f t="shared" si="249"/>
        <v>-0.70773893865179538</v>
      </c>
      <c r="AA930" s="25">
        <v>306.36558016886892</v>
      </c>
      <c r="AB930" s="30">
        <f t="shared" si="250"/>
        <v>667000</v>
      </c>
      <c r="AC930" s="30">
        <f t="shared" si="257"/>
        <v>5.9970014992503746E-3</v>
      </c>
      <c r="AD930" s="31">
        <f t="shared" si="258"/>
        <v>0.88155922038980505</v>
      </c>
      <c r="AE930" s="31">
        <f t="shared" si="259"/>
        <v>0.88155922038980505</v>
      </c>
      <c r="AG930" s="30">
        <f t="shared" si="251"/>
        <v>2427000</v>
      </c>
      <c r="AH930" s="30">
        <f t="shared" si="260"/>
        <v>1.6481252575195715E-3</v>
      </c>
      <c r="AI930" s="31">
        <f t="shared" si="261"/>
        <v>0.24227441285537701</v>
      </c>
      <c r="AJ930" s="31">
        <f t="shared" si="262"/>
        <v>0.24227441285537701</v>
      </c>
      <c r="AK930" s="30">
        <f>IF(W930="si",($S930*'COSTOS DE CREDITOS'!$C$27)/DATA!$G930,"")</f>
        <v>66.936630066460594</v>
      </c>
      <c r="AL930" s="90">
        <f>IF(W930="si",'COSTOS DE CREDITOS'!$C$35,"")</f>
        <v>20.421138461538462</v>
      </c>
      <c r="AM930" s="30">
        <f t="shared" si="252"/>
        <v>400</v>
      </c>
      <c r="AN930" s="30">
        <f t="shared" si="253"/>
        <v>2830.9557546071819</v>
      </c>
      <c r="AO930" s="30">
        <f t="shared" si="254"/>
        <v>3318.3135231351807</v>
      </c>
      <c r="AP930" s="30">
        <f t="shared" si="255"/>
        <v>-3011.947942966312</v>
      </c>
      <c r="AQ930" s="19">
        <f t="shared" si="256"/>
        <v>-9.8312217100436818</v>
      </c>
    </row>
    <row r="931" spans="1:43" x14ac:dyDescent="0.2">
      <c r="A931" s="23" t="s">
        <v>5665</v>
      </c>
      <c r="B931" s="6" t="s">
        <v>5679</v>
      </c>
      <c r="C931" s="6" t="s">
        <v>5680</v>
      </c>
      <c r="D931" s="2">
        <v>149374</v>
      </c>
      <c r="E931" s="2">
        <v>149714</v>
      </c>
      <c r="F931" s="3" t="s">
        <v>1232</v>
      </c>
      <c r="G931" s="2">
        <v>8</v>
      </c>
      <c r="H931" s="2">
        <v>149717</v>
      </c>
      <c r="I931" s="3" t="s">
        <v>1241</v>
      </c>
      <c r="J931" s="15">
        <v>45031</v>
      </c>
      <c r="K931" s="24">
        <v>1128901494</v>
      </c>
      <c r="L931" s="15">
        <v>45037</v>
      </c>
      <c r="M931" s="15">
        <v>45046</v>
      </c>
      <c r="N931" s="15"/>
      <c r="O931" s="26">
        <f>VLOOKUP(D931,quash!A$2:$I$7791,9,FALSE)</f>
        <v>1</v>
      </c>
      <c r="P931" s="7">
        <v>5000</v>
      </c>
      <c r="Q931" s="26">
        <v>147</v>
      </c>
      <c r="R931" s="19">
        <v>0.11226939921536001</v>
      </c>
      <c r="S931" s="93">
        <v>26</v>
      </c>
      <c r="T931" s="7">
        <v>5000</v>
      </c>
      <c r="U931" s="2">
        <v>147</v>
      </c>
      <c r="V931" s="11">
        <v>1303.3399999999999</v>
      </c>
      <c r="W931" s="14" t="s">
        <v>5281</v>
      </c>
      <c r="X931" s="18">
        <v>0.29226106134820456</v>
      </c>
      <c r="Y931" s="9">
        <v>1461.3053067410228</v>
      </c>
      <c r="Z931" s="19">
        <f t="shared" si="249"/>
        <v>-0.70773893865179538</v>
      </c>
      <c r="AA931" s="25">
        <v>380.91553169756889</v>
      </c>
      <c r="AB931" s="30">
        <f t="shared" si="250"/>
        <v>667000</v>
      </c>
      <c r="AC931" s="30">
        <f t="shared" ref="AC931:AC982" si="263">$T931/AB931</f>
        <v>7.4962518740629685E-3</v>
      </c>
      <c r="AD931" s="31">
        <f t="shared" ref="AD931:AD982" si="264">AC931*$Q931</f>
        <v>1.1019490254872564</v>
      </c>
      <c r="AE931" s="31">
        <f t="shared" ref="AE931:AE982" si="265">AC931*$U931</f>
        <v>1.1019490254872564</v>
      </c>
      <c r="AG931" s="30">
        <f t="shared" si="251"/>
        <v>2427000</v>
      </c>
      <c r="AH931" s="30">
        <f t="shared" si="260"/>
        <v>2.0601565718994645E-3</v>
      </c>
      <c r="AI931" s="31">
        <f t="shared" si="261"/>
        <v>0.30284301606922126</v>
      </c>
      <c r="AJ931" s="31">
        <f t="shared" si="262"/>
        <v>0.30284301606922126</v>
      </c>
      <c r="AK931" s="30">
        <f>IF(W931="si",($S931*'COSTOS DE CREDITOS'!$C$27)/DATA!$G931,"")</f>
        <v>66.936630066460594</v>
      </c>
      <c r="AL931" s="90">
        <f>IF(W931="si",'COSTOS DE CREDITOS'!$C$35,"")</f>
        <v>20.421138461538462</v>
      </c>
      <c r="AM931" s="30">
        <f t="shared" si="252"/>
        <v>500</v>
      </c>
      <c r="AN931" s="30">
        <f t="shared" si="253"/>
        <v>3538.6946932589772</v>
      </c>
      <c r="AO931" s="30">
        <f t="shared" si="254"/>
        <v>4126.052461786976</v>
      </c>
      <c r="AP931" s="30">
        <f t="shared" si="255"/>
        <v>-3745.1369300894071</v>
      </c>
      <c r="AQ931" s="19">
        <f t="shared" si="256"/>
        <v>-9.831935477660938</v>
      </c>
    </row>
    <row r="932" spans="1:43" x14ac:dyDescent="0.2">
      <c r="A932" s="23" t="s">
        <v>5665</v>
      </c>
      <c r="B932" s="6" t="s">
        <v>5679</v>
      </c>
      <c r="C932" s="6" t="s">
        <v>5680</v>
      </c>
      <c r="D932" s="2">
        <v>99400</v>
      </c>
      <c r="E932" s="2">
        <v>149714</v>
      </c>
      <c r="F932" s="3" t="s">
        <v>1232</v>
      </c>
      <c r="G932" s="2">
        <v>8</v>
      </c>
      <c r="H932" s="2">
        <v>149718</v>
      </c>
      <c r="I932" s="3" t="s">
        <v>1242</v>
      </c>
      <c r="J932" s="15" t="s">
        <v>5688</v>
      </c>
      <c r="K932" s="24" t="s">
        <v>5688</v>
      </c>
      <c r="L932" s="15">
        <v>45037</v>
      </c>
      <c r="M932" s="15">
        <v>45046</v>
      </c>
      <c r="N932" s="15"/>
      <c r="O932" s="26">
        <f>VLOOKUP(D932,quash!A$2:$I$7791,9,FALSE)</f>
        <v>1</v>
      </c>
      <c r="P932" s="7">
        <v>5000</v>
      </c>
      <c r="Q932" s="26">
        <v>147</v>
      </c>
      <c r="R932" s="19">
        <v>0.11226939921536</v>
      </c>
      <c r="S932" s="93">
        <v>26</v>
      </c>
      <c r="T932" s="7">
        <v>4000</v>
      </c>
      <c r="U932" s="2">
        <v>147</v>
      </c>
      <c r="V932" s="11">
        <v>1048.26</v>
      </c>
      <c r="W932" s="14" t="s">
        <v>5281</v>
      </c>
      <c r="X932" s="18">
        <v>0.29226106134820456</v>
      </c>
      <c r="Y932" s="9">
        <v>1169.0442453928183</v>
      </c>
      <c r="Z932" s="19">
        <f t="shared" si="249"/>
        <v>-0.70773893865179538</v>
      </c>
      <c r="AA932" s="25">
        <v>306.36558016886892</v>
      </c>
      <c r="AB932" s="30">
        <f t="shared" si="250"/>
        <v>667000</v>
      </c>
      <c r="AC932" s="30">
        <f t="shared" si="263"/>
        <v>5.9970014992503746E-3</v>
      </c>
      <c r="AD932" s="31">
        <f t="shared" si="264"/>
        <v>0.88155922038980505</v>
      </c>
      <c r="AE932" s="31">
        <f t="shared" si="265"/>
        <v>0.88155922038980505</v>
      </c>
      <c r="AG932" s="30">
        <f t="shared" si="251"/>
        <v>2427000</v>
      </c>
      <c r="AH932" s="30">
        <f t="shared" si="260"/>
        <v>1.6481252575195715E-3</v>
      </c>
      <c r="AI932" s="31">
        <f t="shared" si="261"/>
        <v>0.24227441285537701</v>
      </c>
      <c r="AJ932" s="31">
        <f t="shared" si="262"/>
        <v>0.24227441285537701</v>
      </c>
      <c r="AK932" s="30">
        <f>IF(W932="si",($S932*'COSTOS DE CREDITOS'!$C$27)/DATA!$G932,"")</f>
        <v>66.936630066460594</v>
      </c>
      <c r="AL932" s="90">
        <f>IF(W932="si",'COSTOS DE CREDITOS'!$C$35,"")</f>
        <v>20.421138461538462</v>
      </c>
      <c r="AM932" s="30">
        <f t="shared" si="252"/>
        <v>400</v>
      </c>
      <c r="AN932" s="30">
        <f t="shared" si="253"/>
        <v>2830.9557546071819</v>
      </c>
      <c r="AO932" s="30">
        <f t="shared" si="254"/>
        <v>3318.3135231351807</v>
      </c>
      <c r="AP932" s="30">
        <f t="shared" si="255"/>
        <v>-3011.947942966312</v>
      </c>
      <c r="AQ932" s="19">
        <f t="shared" si="256"/>
        <v>-9.8312217100436818</v>
      </c>
    </row>
    <row r="933" spans="1:43" x14ac:dyDescent="0.2">
      <c r="A933" s="23" t="s">
        <v>5665</v>
      </c>
      <c r="B933" s="6" t="s">
        <v>5679</v>
      </c>
      <c r="C933" s="6" t="s">
        <v>5680</v>
      </c>
      <c r="D933" s="2">
        <v>148928</v>
      </c>
      <c r="E933" s="2">
        <v>149714</v>
      </c>
      <c r="F933" s="3" t="s">
        <v>1232</v>
      </c>
      <c r="G933" s="2">
        <v>8</v>
      </c>
      <c r="H933" s="2">
        <v>149719</v>
      </c>
      <c r="I933" s="3" t="s">
        <v>1243</v>
      </c>
      <c r="J933" s="15">
        <v>45027</v>
      </c>
      <c r="K933" s="24">
        <v>1126555271</v>
      </c>
      <c r="L933" s="15">
        <v>45037</v>
      </c>
      <c r="M933" s="15">
        <v>45046</v>
      </c>
      <c r="N933" s="15"/>
      <c r="O933" s="26">
        <f>VLOOKUP(D933,quash!A$2:$I$7791,9,FALSE)</f>
        <v>1</v>
      </c>
      <c r="P933" s="7">
        <v>5000</v>
      </c>
      <c r="Q933" s="26">
        <v>147</v>
      </c>
      <c r="R933" s="19">
        <v>0.11226939921536</v>
      </c>
      <c r="S933" s="93">
        <v>26</v>
      </c>
      <c r="T933" s="7">
        <v>8000</v>
      </c>
      <c r="U933" s="2">
        <v>142</v>
      </c>
      <c r="V933" s="11">
        <v>2013.74</v>
      </c>
      <c r="W933" s="14" t="s">
        <v>5281</v>
      </c>
      <c r="X933" s="18">
        <v>0.29226106134820456</v>
      </c>
      <c r="Y933" s="9">
        <v>2338.0884907856366</v>
      </c>
      <c r="Z933" s="19">
        <f t="shared" si="249"/>
        <v>-0.70773893865179538</v>
      </c>
      <c r="AA933" s="25">
        <v>588.53778967933351</v>
      </c>
      <c r="AB933" s="30">
        <f t="shared" si="250"/>
        <v>667000</v>
      </c>
      <c r="AC933" s="30">
        <f t="shared" si="263"/>
        <v>1.1994002998500749E-2</v>
      </c>
      <c r="AD933" s="31">
        <f t="shared" si="264"/>
        <v>1.7631184407796101</v>
      </c>
      <c r="AE933" s="31">
        <f t="shared" si="265"/>
        <v>1.7031484257871063</v>
      </c>
      <c r="AG933" s="30">
        <f t="shared" si="251"/>
        <v>2427000</v>
      </c>
      <c r="AH933" s="30">
        <f t="shared" si="260"/>
        <v>3.296250515039143E-3</v>
      </c>
      <c r="AI933" s="31">
        <f t="shared" si="261"/>
        <v>0.48454882571075403</v>
      </c>
      <c r="AJ933" s="31">
        <f t="shared" si="262"/>
        <v>0.4680675731355583</v>
      </c>
      <c r="AK933" s="30">
        <f>IF(W933="si",($S933*'COSTOS DE CREDITOS'!$C$27)/DATA!$G933,"")</f>
        <v>66.936630066460594</v>
      </c>
      <c r="AL933" s="90">
        <f>IF(W933="si",'COSTOS DE CREDITOS'!$C$35,"")</f>
        <v>20.421138461538462</v>
      </c>
      <c r="AM933" s="30">
        <f t="shared" si="252"/>
        <v>800</v>
      </c>
      <c r="AN933" s="30">
        <f t="shared" si="253"/>
        <v>5661.9115092143638</v>
      </c>
      <c r="AO933" s="30">
        <f t="shared" si="254"/>
        <v>6549.2692777423626</v>
      </c>
      <c r="AP933" s="30">
        <f t="shared" si="255"/>
        <v>-5960.7314880630292</v>
      </c>
      <c r="AQ933" s="19">
        <f t="shared" si="256"/>
        <v>-10.128035263990016</v>
      </c>
    </row>
    <row r="934" spans="1:43" x14ac:dyDescent="0.2">
      <c r="A934" s="23" t="s">
        <v>5665</v>
      </c>
      <c r="B934" s="6" t="s">
        <v>5679</v>
      </c>
      <c r="C934" s="6" t="s">
        <v>5680</v>
      </c>
      <c r="D934" s="2">
        <v>148919</v>
      </c>
      <c r="E934" s="2">
        <v>149714</v>
      </c>
      <c r="F934" s="3" t="s">
        <v>1232</v>
      </c>
      <c r="G934" s="2">
        <v>8</v>
      </c>
      <c r="H934" s="2">
        <v>149720</v>
      </c>
      <c r="I934" s="3" t="s">
        <v>1244</v>
      </c>
      <c r="J934" s="15">
        <v>45027</v>
      </c>
      <c r="K934" s="24">
        <v>1126495878</v>
      </c>
      <c r="L934" s="15">
        <v>45037</v>
      </c>
      <c r="M934" s="15">
        <v>45046</v>
      </c>
      <c r="N934" s="15"/>
      <c r="O934" s="26">
        <f>VLOOKUP(D934,quash!A$2:$I$7791,9,FALSE)</f>
        <v>1</v>
      </c>
      <c r="P934" s="7">
        <v>5000</v>
      </c>
      <c r="Q934" s="26">
        <v>147</v>
      </c>
      <c r="R934" s="19">
        <v>0.11226939921536</v>
      </c>
      <c r="S934" s="93">
        <v>26</v>
      </c>
      <c r="T934" s="7">
        <v>4000</v>
      </c>
      <c r="U934" s="2">
        <v>147</v>
      </c>
      <c r="V934" s="11">
        <v>1048.26</v>
      </c>
      <c r="W934" s="14" t="s">
        <v>5281</v>
      </c>
      <c r="X934" s="18">
        <v>0.29226106134820456</v>
      </c>
      <c r="Y934" s="9">
        <v>1169.0442453928183</v>
      </c>
      <c r="Z934" s="19">
        <f t="shared" si="249"/>
        <v>-0.70773893865179538</v>
      </c>
      <c r="AA934" s="25">
        <v>306.36558016886892</v>
      </c>
      <c r="AB934" s="30">
        <f t="shared" si="250"/>
        <v>667000</v>
      </c>
      <c r="AC934" s="30">
        <f t="shared" si="263"/>
        <v>5.9970014992503746E-3</v>
      </c>
      <c r="AD934" s="31">
        <f t="shared" si="264"/>
        <v>0.88155922038980505</v>
      </c>
      <c r="AE934" s="31">
        <f t="shared" si="265"/>
        <v>0.88155922038980505</v>
      </c>
      <c r="AG934" s="30">
        <f t="shared" si="251"/>
        <v>2427000</v>
      </c>
      <c r="AH934" s="30">
        <f t="shared" si="260"/>
        <v>1.6481252575195715E-3</v>
      </c>
      <c r="AI934" s="31">
        <f t="shared" si="261"/>
        <v>0.24227441285537701</v>
      </c>
      <c r="AJ934" s="31">
        <f t="shared" si="262"/>
        <v>0.24227441285537701</v>
      </c>
      <c r="AK934" s="30">
        <f>IF(W934="si",($S934*'COSTOS DE CREDITOS'!$C$27)/DATA!$G934,"")</f>
        <v>66.936630066460594</v>
      </c>
      <c r="AL934" s="90">
        <f>IF(W934="si",'COSTOS DE CREDITOS'!$C$35,"")</f>
        <v>20.421138461538462</v>
      </c>
      <c r="AM934" s="30">
        <f t="shared" si="252"/>
        <v>400</v>
      </c>
      <c r="AN934" s="30">
        <f t="shared" si="253"/>
        <v>2830.9557546071819</v>
      </c>
      <c r="AO934" s="30">
        <f t="shared" si="254"/>
        <v>3318.3135231351807</v>
      </c>
      <c r="AP934" s="30">
        <f t="shared" si="255"/>
        <v>-3011.947942966312</v>
      </c>
      <c r="AQ934" s="19">
        <f t="shared" si="256"/>
        <v>-9.8312217100436818</v>
      </c>
    </row>
    <row r="935" spans="1:43" x14ac:dyDescent="0.2">
      <c r="A935" s="23" t="s">
        <v>5665</v>
      </c>
      <c r="B935" s="6" t="s">
        <v>5679</v>
      </c>
      <c r="C935" s="6" t="s">
        <v>5680</v>
      </c>
      <c r="D935" s="2">
        <v>148915</v>
      </c>
      <c r="E935" s="2">
        <v>149714</v>
      </c>
      <c r="F935" s="3" t="s">
        <v>1232</v>
      </c>
      <c r="G935" s="2">
        <v>8</v>
      </c>
      <c r="H935" s="2">
        <v>149721</v>
      </c>
      <c r="I935" s="3" t="s">
        <v>1245</v>
      </c>
      <c r="J935" s="15">
        <v>45027</v>
      </c>
      <c r="K935" s="24">
        <v>1126467418</v>
      </c>
      <c r="L935" s="15">
        <v>45037</v>
      </c>
      <c r="M935" s="15">
        <v>45046</v>
      </c>
      <c r="N935" s="15"/>
      <c r="O935" s="26">
        <f>VLOOKUP(D935,quash!A$2:$I$7791,9,FALSE)</f>
        <v>1</v>
      </c>
      <c r="P935" s="7">
        <v>5000</v>
      </c>
      <c r="Q935" s="26">
        <v>147</v>
      </c>
      <c r="R935" s="19">
        <v>0.11226939921536003</v>
      </c>
      <c r="S935" s="93">
        <v>26</v>
      </c>
      <c r="T935" s="7">
        <v>10000</v>
      </c>
      <c r="U935" s="2">
        <v>142</v>
      </c>
      <c r="V935" s="11">
        <v>2510.34</v>
      </c>
      <c r="W935" s="14" t="s">
        <v>5281</v>
      </c>
      <c r="X935" s="18">
        <v>0.29226106134820456</v>
      </c>
      <c r="Y935" s="9">
        <v>2922.6106134820457</v>
      </c>
      <c r="Z935" s="19">
        <f t="shared" si="249"/>
        <v>-0.70773893865179538</v>
      </c>
      <c r="AA935" s="25">
        <v>733.67463274485192</v>
      </c>
      <c r="AB935" s="30">
        <f t="shared" si="250"/>
        <v>667000</v>
      </c>
      <c r="AC935" s="30">
        <f t="shared" si="263"/>
        <v>1.4992503748125937E-2</v>
      </c>
      <c r="AD935" s="31">
        <f t="shared" si="264"/>
        <v>2.2038980509745127</v>
      </c>
      <c r="AE935" s="31">
        <f t="shared" si="265"/>
        <v>2.128935532233883</v>
      </c>
      <c r="AG935" s="30">
        <f t="shared" si="251"/>
        <v>2427000</v>
      </c>
      <c r="AH935" s="30">
        <f t="shared" si="260"/>
        <v>4.1203131437989289E-3</v>
      </c>
      <c r="AI935" s="31">
        <f t="shared" si="261"/>
        <v>0.60568603213844252</v>
      </c>
      <c r="AJ935" s="31">
        <f t="shared" si="262"/>
        <v>0.58508446641944789</v>
      </c>
      <c r="AK935" s="30">
        <f>IF(W935="si",($S935*'COSTOS DE CREDITOS'!$C$27)/DATA!$G935,"")</f>
        <v>66.936630066460594</v>
      </c>
      <c r="AL935" s="90">
        <f>IF(W935="si",'COSTOS DE CREDITOS'!$C$35,"")</f>
        <v>20.421138461538462</v>
      </c>
      <c r="AM935" s="30">
        <f t="shared" si="252"/>
        <v>1000</v>
      </c>
      <c r="AN935" s="30">
        <f t="shared" si="253"/>
        <v>7077.3893865179543</v>
      </c>
      <c r="AO935" s="30">
        <f t="shared" si="254"/>
        <v>8164.7471550459531</v>
      </c>
      <c r="AP935" s="30">
        <f t="shared" si="255"/>
        <v>-7431.0725223011013</v>
      </c>
      <c r="AQ935" s="19">
        <f t="shared" si="256"/>
        <v>-10.128566793293214</v>
      </c>
    </row>
    <row r="936" spans="1:43" x14ac:dyDescent="0.2">
      <c r="A936" s="23" t="s">
        <v>5665</v>
      </c>
      <c r="B936" s="6" t="s">
        <v>5679</v>
      </c>
      <c r="C936" s="6" t="s">
        <v>5680</v>
      </c>
      <c r="D936" s="2">
        <v>149741</v>
      </c>
      <c r="E936" s="2">
        <v>149714</v>
      </c>
      <c r="F936" s="3" t="s">
        <v>1232</v>
      </c>
      <c r="G936" s="2">
        <v>8</v>
      </c>
      <c r="H936" s="2">
        <v>149746</v>
      </c>
      <c r="I936" s="3" t="s">
        <v>1246</v>
      </c>
      <c r="J936" s="15">
        <v>45035</v>
      </c>
      <c r="K936" s="24">
        <v>1131062607</v>
      </c>
      <c r="L936" s="15">
        <v>45037</v>
      </c>
      <c r="M936" s="15">
        <v>45046</v>
      </c>
      <c r="N936" s="15"/>
      <c r="O936" s="26">
        <f>VLOOKUP(D936,quash!A$2:$I$7791,9,FALSE)</f>
        <v>1</v>
      </c>
      <c r="P936" s="7">
        <v>5000</v>
      </c>
      <c r="Q936" s="26">
        <v>147</v>
      </c>
      <c r="R936" s="19">
        <v>0.11226939921536003</v>
      </c>
      <c r="S936" s="93">
        <v>26</v>
      </c>
      <c r="T936" s="7">
        <v>10000</v>
      </c>
      <c r="U936" s="2">
        <v>142</v>
      </c>
      <c r="V936" s="11">
        <v>2510.34</v>
      </c>
      <c r="W936" s="14" t="s">
        <v>5281</v>
      </c>
      <c r="X936" s="18">
        <v>0.29226106134820456</v>
      </c>
      <c r="Y936" s="9">
        <v>2922.6106134820457</v>
      </c>
      <c r="Z936" s="19">
        <f t="shared" si="249"/>
        <v>-0.70773893865179538</v>
      </c>
      <c r="AA936" s="25">
        <v>733.67463274485192</v>
      </c>
      <c r="AB936" s="30">
        <f t="shared" si="250"/>
        <v>667000</v>
      </c>
      <c r="AC936" s="30">
        <f t="shared" si="263"/>
        <v>1.4992503748125937E-2</v>
      </c>
      <c r="AD936" s="31">
        <f t="shared" si="264"/>
        <v>2.2038980509745127</v>
      </c>
      <c r="AE936" s="31">
        <f t="shared" si="265"/>
        <v>2.128935532233883</v>
      </c>
      <c r="AG936" s="30">
        <f t="shared" si="251"/>
        <v>2427000</v>
      </c>
      <c r="AH936" s="30">
        <f t="shared" si="260"/>
        <v>4.1203131437989289E-3</v>
      </c>
      <c r="AI936" s="31">
        <f t="shared" si="261"/>
        <v>0.60568603213844252</v>
      </c>
      <c r="AJ936" s="31">
        <f t="shared" si="262"/>
        <v>0.58508446641944789</v>
      </c>
      <c r="AK936" s="30">
        <f>IF(W936="si",($S936*'COSTOS DE CREDITOS'!$C$27)/DATA!$G936,"")</f>
        <v>66.936630066460594</v>
      </c>
      <c r="AL936" s="90">
        <f>IF(W936="si",'COSTOS DE CREDITOS'!$C$35,"")</f>
        <v>20.421138461538462</v>
      </c>
      <c r="AM936" s="30">
        <f t="shared" si="252"/>
        <v>1000</v>
      </c>
      <c r="AN936" s="30">
        <f t="shared" si="253"/>
        <v>7077.3893865179543</v>
      </c>
      <c r="AO936" s="30">
        <f t="shared" si="254"/>
        <v>8164.7471550459531</v>
      </c>
      <c r="AP936" s="30">
        <f t="shared" si="255"/>
        <v>-7431.0725223011013</v>
      </c>
      <c r="AQ936" s="19">
        <f t="shared" si="256"/>
        <v>-10.128566793293214</v>
      </c>
    </row>
    <row r="937" spans="1:43" x14ac:dyDescent="0.2">
      <c r="A937" s="23" t="s">
        <v>5665</v>
      </c>
      <c r="B937" s="6" t="s">
        <v>5682</v>
      </c>
      <c r="C937" s="6" t="s">
        <v>5670</v>
      </c>
      <c r="D937" s="4">
        <v>149119</v>
      </c>
      <c r="E937" s="4">
        <v>149531</v>
      </c>
      <c r="F937" s="5" t="s">
        <v>1247</v>
      </c>
      <c r="G937" s="2">
        <v>7</v>
      </c>
      <c r="H937" s="4">
        <v>149535</v>
      </c>
      <c r="I937" s="5" t="s">
        <v>1248</v>
      </c>
      <c r="J937" s="15">
        <v>45029</v>
      </c>
      <c r="K937" s="24">
        <v>1127833187</v>
      </c>
      <c r="L937" s="15">
        <v>45034</v>
      </c>
      <c r="M937" s="15">
        <v>45046</v>
      </c>
      <c r="N937" s="15"/>
      <c r="O937" s="26">
        <f>VLOOKUP(D937,quash!A$2:$I$7791,9,FALSE)</f>
        <v>1</v>
      </c>
      <c r="P937" s="7">
        <v>10000</v>
      </c>
      <c r="Q937" s="26">
        <v>127</v>
      </c>
      <c r="R937" s="19">
        <v>5.24391097594855E-2</v>
      </c>
      <c r="S937" s="26">
        <v>16</v>
      </c>
      <c r="T937" s="8">
        <v>7000</v>
      </c>
      <c r="U937" s="4">
        <v>122</v>
      </c>
      <c r="V937" s="10">
        <v>1496.57</v>
      </c>
      <c r="W937" s="14" t="s">
        <v>5281</v>
      </c>
      <c r="X937" s="18">
        <v>1</v>
      </c>
      <c r="Y937" s="9">
        <v>7000</v>
      </c>
      <c r="Z937" s="19">
        <f t="shared" si="249"/>
        <v>0</v>
      </c>
      <c r="AA937" s="25">
        <v>1496.57</v>
      </c>
      <c r="AB937" s="30">
        <f t="shared" si="250"/>
        <v>667000</v>
      </c>
      <c r="AC937" s="30">
        <f t="shared" si="263"/>
        <v>1.0494752623688156E-2</v>
      </c>
      <c r="AD937" s="31">
        <f t="shared" si="264"/>
        <v>1.3328335832083957</v>
      </c>
      <c r="AE937" s="31">
        <f t="shared" si="265"/>
        <v>1.2803598200899551</v>
      </c>
      <c r="AG937" s="30">
        <f t="shared" si="251"/>
        <v>2427000</v>
      </c>
      <c r="AH937" s="30">
        <f t="shared" si="260"/>
        <v>2.88421920065925E-3</v>
      </c>
      <c r="AI937" s="31">
        <f t="shared" si="261"/>
        <v>0.36629583848372477</v>
      </c>
      <c r="AJ937" s="31">
        <f t="shared" si="262"/>
        <v>0.35187474248042849</v>
      </c>
      <c r="AK937" s="30">
        <f>IF(W937="si",($S937*'COSTOS DE CREDITOS'!$C$27)/DATA!$G937,"")</f>
        <v>47.07631125553273</v>
      </c>
      <c r="AL937" s="90">
        <f>IF(W937="si",'COSTOS DE CREDITOS'!$C$35,"")</f>
        <v>20.421138461538462</v>
      </c>
      <c r="AM937" s="30">
        <f t="shared" si="252"/>
        <v>430.76923076923077</v>
      </c>
      <c r="AN937" s="30">
        <f t="shared" si="253"/>
        <v>0</v>
      </c>
      <c r="AO937" s="30">
        <f t="shared" si="254"/>
        <v>498.26668048630199</v>
      </c>
      <c r="AP937" s="30">
        <f t="shared" si="255"/>
        <v>998.30331951369794</v>
      </c>
      <c r="AQ937" s="19">
        <f t="shared" si="256"/>
        <v>0.66706089224940901</v>
      </c>
    </row>
    <row r="938" spans="1:43" x14ac:dyDescent="0.2">
      <c r="A938" s="23" t="s">
        <v>5665</v>
      </c>
      <c r="B938" s="6" t="s">
        <v>5668</v>
      </c>
      <c r="C938" s="6" t="s">
        <v>5667</v>
      </c>
      <c r="D938" s="4">
        <v>149218</v>
      </c>
      <c r="E938" s="4">
        <v>149843</v>
      </c>
      <c r="F938" s="5" t="s">
        <v>1249</v>
      </c>
      <c r="G938" s="2">
        <v>7</v>
      </c>
      <c r="H938" s="4">
        <v>149844</v>
      </c>
      <c r="I938" s="5" t="s">
        <v>1250</v>
      </c>
      <c r="J938" s="15">
        <v>45029</v>
      </c>
      <c r="K938" s="24">
        <v>1128104335</v>
      </c>
      <c r="L938" s="15">
        <v>45037</v>
      </c>
      <c r="M938" s="15">
        <v>45046</v>
      </c>
      <c r="N938" s="15"/>
      <c r="O938" s="26">
        <f>VLOOKUP(D938,quash!A$2:$I$7791,9,FALSE)</f>
        <v>3</v>
      </c>
      <c r="P938" s="7">
        <v>10000</v>
      </c>
      <c r="Q938" s="26">
        <v>110</v>
      </c>
      <c r="R938" s="19">
        <v>3.11605023919212E-2</v>
      </c>
      <c r="S938" s="26">
        <v>16</v>
      </c>
      <c r="T938" s="8">
        <v>10000</v>
      </c>
      <c r="U938" s="4">
        <v>142</v>
      </c>
      <c r="V938" s="10">
        <v>2510.34</v>
      </c>
      <c r="W938" s="14" t="s">
        <v>5281</v>
      </c>
      <c r="X938" s="18">
        <v>1</v>
      </c>
      <c r="Y938" s="9">
        <v>10000</v>
      </c>
      <c r="Z938" s="19">
        <f t="shared" si="249"/>
        <v>0</v>
      </c>
      <c r="AA938" s="25">
        <v>2510.34</v>
      </c>
      <c r="AB938" s="30">
        <f t="shared" si="250"/>
        <v>215000</v>
      </c>
      <c r="AC938" s="30">
        <f t="shared" si="263"/>
        <v>4.6511627906976744E-2</v>
      </c>
      <c r="AD938" s="31">
        <f t="shared" si="264"/>
        <v>5.1162790697674421</v>
      </c>
      <c r="AE938" s="31">
        <f t="shared" si="265"/>
        <v>6.6046511627906979</v>
      </c>
      <c r="AG938" s="30">
        <f t="shared" si="251"/>
        <v>778000</v>
      </c>
      <c r="AH938" s="30">
        <f t="shared" si="260"/>
        <v>1.2853470437017995E-2</v>
      </c>
      <c r="AI938" s="31">
        <f t="shared" si="261"/>
        <v>1.4138817480719794</v>
      </c>
      <c r="AJ938" s="31">
        <f t="shared" si="262"/>
        <v>1.8251928020565553</v>
      </c>
      <c r="AK938" s="30">
        <f>IF(W938="si",($S938*'COSTOS DE CREDITOS'!$C$27)/DATA!$G938,"")</f>
        <v>47.07631125553273</v>
      </c>
      <c r="AL938" s="90">
        <f>IF(W938="si",'COSTOS DE CREDITOS'!$C$35,"")</f>
        <v>20.421138461538462</v>
      </c>
      <c r="AM938" s="30">
        <f t="shared" si="252"/>
        <v>615.38461538461547</v>
      </c>
      <c r="AN938" s="30">
        <f t="shared" si="253"/>
        <v>0</v>
      </c>
      <c r="AO938" s="30">
        <f t="shared" si="254"/>
        <v>682.88206510168663</v>
      </c>
      <c r="AP938" s="30">
        <f t="shared" si="255"/>
        <v>1827.4579348983134</v>
      </c>
      <c r="AQ938" s="19">
        <f t="shared" si="256"/>
        <v>0.72797228060673591</v>
      </c>
    </row>
    <row r="939" spans="1:43" x14ac:dyDescent="0.2">
      <c r="A939" s="23" t="s">
        <v>5665</v>
      </c>
      <c r="B939" s="6" t="s">
        <v>5682</v>
      </c>
      <c r="C939" s="6" t="s">
        <v>5670</v>
      </c>
      <c r="D939" s="2">
        <v>149118</v>
      </c>
      <c r="E939" s="2">
        <v>149531</v>
      </c>
      <c r="F939" s="3" t="s">
        <v>1247</v>
      </c>
      <c r="G939" s="2">
        <v>7</v>
      </c>
      <c r="H939" s="2">
        <v>149538</v>
      </c>
      <c r="I939" s="3" t="s">
        <v>1251</v>
      </c>
      <c r="J939" s="15">
        <v>45029</v>
      </c>
      <c r="K939" s="24">
        <v>1127833816</v>
      </c>
      <c r="L939" s="15">
        <v>45034</v>
      </c>
      <c r="M939" s="15">
        <v>45046</v>
      </c>
      <c r="N939" s="15"/>
      <c r="O939" s="26">
        <f>VLOOKUP(D939,quash!A$2:$I$7791,9,FALSE)</f>
        <v>1</v>
      </c>
      <c r="P939" s="7">
        <v>10000</v>
      </c>
      <c r="Q939" s="26">
        <v>132</v>
      </c>
      <c r="R939" s="19">
        <v>5.8283715876113903E-2</v>
      </c>
      <c r="S939" s="26">
        <v>16</v>
      </c>
      <c r="T939" s="7">
        <v>10000</v>
      </c>
      <c r="U939" s="2">
        <v>132</v>
      </c>
      <c r="V939" s="11">
        <v>2317.19</v>
      </c>
      <c r="W939" s="14" t="s">
        <v>5281</v>
      </c>
      <c r="X939" s="18">
        <v>1</v>
      </c>
      <c r="Y939" s="9">
        <v>10000</v>
      </c>
      <c r="Z939" s="19">
        <f t="shared" si="249"/>
        <v>0</v>
      </c>
      <c r="AA939" s="25">
        <v>2317.19</v>
      </c>
      <c r="AB939" s="30">
        <f t="shared" si="250"/>
        <v>667000</v>
      </c>
      <c r="AC939" s="30">
        <f t="shared" si="263"/>
        <v>1.4992503748125937E-2</v>
      </c>
      <c r="AD939" s="31">
        <f t="shared" si="264"/>
        <v>1.9790104947526237</v>
      </c>
      <c r="AE939" s="31">
        <f t="shared" si="265"/>
        <v>1.9790104947526237</v>
      </c>
      <c r="AG939" s="30">
        <f t="shared" si="251"/>
        <v>2427000</v>
      </c>
      <c r="AH939" s="30">
        <f t="shared" si="260"/>
        <v>4.1203131437989289E-3</v>
      </c>
      <c r="AI939" s="31">
        <f t="shared" si="261"/>
        <v>0.54388133498145863</v>
      </c>
      <c r="AJ939" s="31">
        <f t="shared" si="262"/>
        <v>0.54388133498145863</v>
      </c>
      <c r="AK939" s="30">
        <f>IF(W939="si",($S939*'COSTOS DE CREDITOS'!$C$27)/DATA!$G939,"")</f>
        <v>47.07631125553273</v>
      </c>
      <c r="AL939" s="90">
        <f>IF(W939="si",'COSTOS DE CREDITOS'!$C$35,"")</f>
        <v>20.421138461538462</v>
      </c>
      <c r="AM939" s="30">
        <f t="shared" si="252"/>
        <v>615.38461538461547</v>
      </c>
      <c r="AN939" s="30">
        <f t="shared" si="253"/>
        <v>0</v>
      </c>
      <c r="AO939" s="30">
        <f t="shared" si="254"/>
        <v>682.88206510168663</v>
      </c>
      <c r="AP939" s="30">
        <f t="shared" si="255"/>
        <v>1634.3079348983133</v>
      </c>
      <c r="AQ939" s="19">
        <f t="shared" si="256"/>
        <v>0.70529733638515324</v>
      </c>
    </row>
    <row r="940" spans="1:43" x14ac:dyDescent="0.2">
      <c r="A940" s="23" t="s">
        <v>5665</v>
      </c>
      <c r="B940" s="6" t="s">
        <v>5682</v>
      </c>
      <c r="C940" s="6" t="s">
        <v>5670</v>
      </c>
      <c r="D940" s="2">
        <v>148548</v>
      </c>
      <c r="E940" s="2">
        <v>149531</v>
      </c>
      <c r="F940" s="3" t="s">
        <v>1247</v>
      </c>
      <c r="G940" s="2">
        <v>7</v>
      </c>
      <c r="H940" s="2">
        <v>149612</v>
      </c>
      <c r="I940" s="3" t="s">
        <v>1252</v>
      </c>
      <c r="J940" s="15">
        <v>45020</v>
      </c>
      <c r="K940" s="24">
        <v>1123484248</v>
      </c>
      <c r="L940" s="15">
        <v>45035</v>
      </c>
      <c r="M940" s="15">
        <v>45046</v>
      </c>
      <c r="N940" s="15"/>
      <c r="O940" s="26">
        <f>VLOOKUP(D940,quash!A$2:$I$7791,9,FALSE)</f>
        <v>2</v>
      </c>
      <c r="P940" s="7">
        <v>5000</v>
      </c>
      <c r="Q940" s="26">
        <v>147</v>
      </c>
      <c r="R940" s="19">
        <v>0.11226939921536</v>
      </c>
      <c r="S940" s="26">
        <v>16</v>
      </c>
      <c r="T940" s="7">
        <v>10000</v>
      </c>
      <c r="U940" s="2">
        <v>132</v>
      </c>
      <c r="V940" s="11">
        <v>2317.19</v>
      </c>
      <c r="W940" s="14" t="s">
        <v>5281</v>
      </c>
      <c r="X940" s="18">
        <v>1</v>
      </c>
      <c r="Y940" s="9">
        <v>10000</v>
      </c>
      <c r="Z940" s="19">
        <f t="shared" si="249"/>
        <v>0</v>
      </c>
      <c r="AA940" s="25">
        <v>2317.19</v>
      </c>
      <c r="AB940" s="30">
        <f t="shared" si="250"/>
        <v>396000</v>
      </c>
      <c r="AC940" s="30">
        <f t="shared" si="263"/>
        <v>2.5252525252525252E-2</v>
      </c>
      <c r="AD940" s="31">
        <f t="shared" si="264"/>
        <v>3.7121212121212119</v>
      </c>
      <c r="AE940" s="31">
        <f t="shared" si="265"/>
        <v>3.3333333333333335</v>
      </c>
      <c r="AG940" s="30">
        <f t="shared" si="251"/>
        <v>1695000</v>
      </c>
      <c r="AH940" s="30">
        <f t="shared" si="260"/>
        <v>5.8997050147492625E-3</v>
      </c>
      <c r="AI940" s="31">
        <f t="shared" si="261"/>
        <v>0.86725663716814161</v>
      </c>
      <c r="AJ940" s="31">
        <f t="shared" si="262"/>
        <v>0.77876106194690264</v>
      </c>
      <c r="AK940" s="30">
        <f>IF(W940="si",($S940*'COSTOS DE CREDITOS'!$C$27)/DATA!$G940,"")</f>
        <v>47.07631125553273</v>
      </c>
      <c r="AL940" s="90">
        <f>IF(W940="si",'COSTOS DE CREDITOS'!$C$35,"")</f>
        <v>20.421138461538462</v>
      </c>
      <c r="AM940" s="30">
        <f t="shared" si="252"/>
        <v>615.38461538461547</v>
      </c>
      <c r="AN940" s="30">
        <f t="shared" si="253"/>
        <v>0</v>
      </c>
      <c r="AO940" s="30">
        <f t="shared" si="254"/>
        <v>682.88206510168663</v>
      </c>
      <c r="AP940" s="30">
        <f t="shared" si="255"/>
        <v>1634.3079348983133</v>
      </c>
      <c r="AQ940" s="19">
        <f t="shared" si="256"/>
        <v>0.70529733638515324</v>
      </c>
    </row>
    <row r="941" spans="1:43" x14ac:dyDescent="0.2">
      <c r="A941" s="23" t="s">
        <v>5665</v>
      </c>
      <c r="B941" s="6" t="s">
        <v>5677</v>
      </c>
      <c r="C941" s="6" t="s">
        <v>5667</v>
      </c>
      <c r="D941" s="2">
        <v>149357</v>
      </c>
      <c r="E941" s="2">
        <v>149587</v>
      </c>
      <c r="F941" s="3" t="s">
        <v>1253</v>
      </c>
      <c r="G941" s="2">
        <v>6</v>
      </c>
      <c r="H941" s="2">
        <v>149619</v>
      </c>
      <c r="I941" s="3" t="s">
        <v>1254</v>
      </c>
      <c r="J941" s="15">
        <v>45031</v>
      </c>
      <c r="K941" s="24">
        <v>1128826612</v>
      </c>
      <c r="L941" s="15">
        <v>45035</v>
      </c>
      <c r="M941" s="15">
        <v>45046</v>
      </c>
      <c r="N941" s="15"/>
      <c r="O941" s="26">
        <f>VLOOKUP(D941,quash!A$2:$I$7791,9,FALSE)</f>
        <v>4</v>
      </c>
      <c r="P941" s="7">
        <v>14000</v>
      </c>
      <c r="Q941" s="26">
        <v>112</v>
      </c>
      <c r="R941" s="19">
        <v>3.4956090887866123E-2</v>
      </c>
      <c r="S941" s="26">
        <v>16</v>
      </c>
      <c r="T941" s="7">
        <v>6000</v>
      </c>
      <c r="U941" s="2">
        <v>142</v>
      </c>
      <c r="V941" s="11">
        <v>1503.37</v>
      </c>
      <c r="W941" s="14" t="s">
        <v>5281</v>
      </c>
      <c r="X941" s="18">
        <v>1</v>
      </c>
      <c r="Y941" s="9">
        <v>6000</v>
      </c>
      <c r="Z941" s="19">
        <f t="shared" si="249"/>
        <v>0</v>
      </c>
      <c r="AA941" s="25">
        <v>1503.37</v>
      </c>
      <c r="AB941" s="30">
        <f t="shared" si="250"/>
        <v>220000</v>
      </c>
      <c r="AC941" s="30">
        <f t="shared" si="263"/>
        <v>2.7272727272727271E-2</v>
      </c>
      <c r="AD941" s="31">
        <f t="shared" si="264"/>
        <v>3.0545454545454542</v>
      </c>
      <c r="AE941" s="31">
        <f t="shared" si="265"/>
        <v>3.8727272727272726</v>
      </c>
      <c r="AG941" s="30">
        <f t="shared" si="251"/>
        <v>927000</v>
      </c>
      <c r="AH941" s="30">
        <f t="shared" si="260"/>
        <v>6.4724919093851136E-3</v>
      </c>
      <c r="AI941" s="31">
        <f t="shared" si="261"/>
        <v>0.72491909385113273</v>
      </c>
      <c r="AJ941" s="31">
        <f t="shared" si="262"/>
        <v>0.91909385113268616</v>
      </c>
      <c r="AK941" s="30">
        <f>IF(W941="si",($S941*'COSTOS DE CREDITOS'!$C$27)/DATA!$G941,"")</f>
        <v>54.922363131454851</v>
      </c>
      <c r="AL941" s="90">
        <f>IF(W941="si",'COSTOS DE CREDITOS'!$C$35,"")</f>
        <v>20.421138461538462</v>
      </c>
      <c r="AM941" s="30">
        <f t="shared" si="252"/>
        <v>369.23076923076923</v>
      </c>
      <c r="AN941" s="30">
        <f t="shared" si="253"/>
        <v>0</v>
      </c>
      <c r="AO941" s="30">
        <f t="shared" si="254"/>
        <v>444.5742708237625</v>
      </c>
      <c r="AP941" s="30">
        <f t="shared" si="255"/>
        <v>1058.7957291762373</v>
      </c>
      <c r="AQ941" s="19">
        <f t="shared" si="256"/>
        <v>0.70428153360532497</v>
      </c>
    </row>
    <row r="942" spans="1:43" x14ac:dyDescent="0.2">
      <c r="A942" s="23" t="s">
        <v>5665</v>
      </c>
      <c r="B942" s="6" t="s">
        <v>5671</v>
      </c>
      <c r="C942" s="6" t="s">
        <v>5670</v>
      </c>
      <c r="D942" s="2">
        <v>149270</v>
      </c>
      <c r="E942" s="2">
        <v>149761</v>
      </c>
      <c r="F942" s="3" t="s">
        <v>24</v>
      </c>
      <c r="G942" s="2">
        <v>6</v>
      </c>
      <c r="H942" s="2">
        <v>149768</v>
      </c>
      <c r="I942" s="3" t="s">
        <v>1255</v>
      </c>
      <c r="J942" s="15">
        <v>45030</v>
      </c>
      <c r="K942" s="24">
        <v>1128358188</v>
      </c>
      <c r="L942" s="15">
        <v>45037</v>
      </c>
      <c r="M942" s="15">
        <v>45046</v>
      </c>
      <c r="N942" s="15"/>
      <c r="O942" s="26">
        <f>VLOOKUP(D942,quash!A$2:$I$7791,9,FALSE)</f>
        <v>1</v>
      </c>
      <c r="P942" s="7">
        <v>10000</v>
      </c>
      <c r="Q942" s="26">
        <v>132</v>
      </c>
      <c r="R942" s="19">
        <v>5.8283715876113903E-2</v>
      </c>
      <c r="S942" s="26">
        <v>16</v>
      </c>
      <c r="T942" s="7">
        <v>5000</v>
      </c>
      <c r="U942" s="2">
        <v>147</v>
      </c>
      <c r="V942" s="11">
        <v>1303.3399999999999</v>
      </c>
      <c r="W942" s="14" t="s">
        <v>5281</v>
      </c>
      <c r="X942" s="18">
        <v>1</v>
      </c>
      <c r="Y942" s="9">
        <v>5000</v>
      </c>
      <c r="Z942" s="19">
        <f t="shared" si="249"/>
        <v>0</v>
      </c>
      <c r="AA942" s="25">
        <v>1303.3399999999999</v>
      </c>
      <c r="AB942" s="30">
        <f t="shared" si="250"/>
        <v>667000</v>
      </c>
      <c r="AC942" s="30">
        <f t="shared" si="263"/>
        <v>7.4962518740629685E-3</v>
      </c>
      <c r="AD942" s="31">
        <f t="shared" si="264"/>
        <v>0.98950524737631185</v>
      </c>
      <c r="AE942" s="31">
        <f t="shared" si="265"/>
        <v>1.1019490254872564</v>
      </c>
      <c r="AG942" s="30">
        <f t="shared" si="251"/>
        <v>2427000</v>
      </c>
      <c r="AH942" s="30">
        <f t="shared" si="260"/>
        <v>2.0601565718994645E-3</v>
      </c>
      <c r="AI942" s="31">
        <f t="shared" si="261"/>
        <v>0.27194066749072932</v>
      </c>
      <c r="AJ942" s="31">
        <f t="shared" si="262"/>
        <v>0.30284301606922126</v>
      </c>
      <c r="AK942" s="30">
        <f>IF(W942="si",($S942*'COSTOS DE CREDITOS'!$C$27)/DATA!$G942,"")</f>
        <v>54.922363131454851</v>
      </c>
      <c r="AL942" s="90">
        <f>IF(W942="si",'COSTOS DE CREDITOS'!$C$35,"")</f>
        <v>20.421138461538462</v>
      </c>
      <c r="AM942" s="30">
        <f t="shared" si="252"/>
        <v>307.69230769230774</v>
      </c>
      <c r="AN942" s="30">
        <f t="shared" si="253"/>
        <v>0</v>
      </c>
      <c r="AO942" s="30">
        <f t="shared" si="254"/>
        <v>383.03580928530107</v>
      </c>
      <c r="AP942" s="30">
        <f t="shared" si="255"/>
        <v>920.30419071469885</v>
      </c>
      <c r="AQ942" s="19">
        <f t="shared" si="256"/>
        <v>0.70611213552465124</v>
      </c>
    </row>
    <row r="943" spans="1:43" x14ac:dyDescent="0.2">
      <c r="A943" s="23" t="s">
        <v>5665</v>
      </c>
      <c r="B943" s="6" t="s">
        <v>5675</v>
      </c>
      <c r="C943" s="6" t="s">
        <v>5667</v>
      </c>
      <c r="D943" s="2">
        <v>149468</v>
      </c>
      <c r="E943" s="2">
        <v>149729</v>
      </c>
      <c r="F943" s="3" t="s">
        <v>1256</v>
      </c>
      <c r="G943" s="2">
        <v>6</v>
      </c>
      <c r="H943" s="2">
        <v>149735</v>
      </c>
      <c r="I943" s="3" t="s">
        <v>1257</v>
      </c>
      <c r="J943" s="15">
        <v>45033</v>
      </c>
      <c r="K943" s="24">
        <v>1129775994</v>
      </c>
      <c r="L943" s="15">
        <v>45037</v>
      </c>
      <c r="M943" s="15">
        <v>45046</v>
      </c>
      <c r="N943" s="15"/>
      <c r="O943" s="26">
        <f>VLOOKUP(D943,quash!A$2:$I$7791,9,FALSE)</f>
        <v>1</v>
      </c>
      <c r="P943" s="7">
        <v>9000</v>
      </c>
      <c r="Q943" s="26">
        <v>136</v>
      </c>
      <c r="R943" s="19">
        <v>6.0360088312238727E-2</v>
      </c>
      <c r="S943" s="26">
        <v>16</v>
      </c>
      <c r="T943" s="7">
        <v>10000</v>
      </c>
      <c r="U943" s="2">
        <v>142</v>
      </c>
      <c r="V943" s="11">
        <v>2510.34</v>
      </c>
      <c r="W943" s="14" t="s">
        <v>5281</v>
      </c>
      <c r="X943" s="18">
        <v>1</v>
      </c>
      <c r="Y943" s="9">
        <v>10000</v>
      </c>
      <c r="Z943" s="19">
        <f t="shared" si="249"/>
        <v>0</v>
      </c>
      <c r="AA943" s="25">
        <v>2510.34</v>
      </c>
      <c r="AB943" s="30">
        <f t="shared" si="250"/>
        <v>667000</v>
      </c>
      <c r="AC943" s="30">
        <f t="shared" si="263"/>
        <v>1.4992503748125937E-2</v>
      </c>
      <c r="AD943" s="31">
        <f t="shared" si="264"/>
        <v>2.0389805097451275</v>
      </c>
      <c r="AE943" s="31">
        <f t="shared" si="265"/>
        <v>2.128935532233883</v>
      </c>
      <c r="AG943" s="30">
        <f t="shared" si="251"/>
        <v>2427000</v>
      </c>
      <c r="AH943" s="30">
        <f t="shared" si="260"/>
        <v>4.1203131437989289E-3</v>
      </c>
      <c r="AI943" s="31">
        <f t="shared" si="261"/>
        <v>0.56036258755665436</v>
      </c>
      <c r="AJ943" s="31">
        <f t="shared" si="262"/>
        <v>0.58508446641944789</v>
      </c>
      <c r="AK943" s="30">
        <f>IF(W943="si",($S943*'COSTOS DE CREDITOS'!$C$27)/DATA!$G943,"")</f>
        <v>54.922363131454851</v>
      </c>
      <c r="AL943" s="90">
        <f>IF(W943="si",'COSTOS DE CREDITOS'!$C$35,"")</f>
        <v>20.421138461538462</v>
      </c>
      <c r="AM943" s="30">
        <f t="shared" si="252"/>
        <v>615.38461538461547</v>
      </c>
      <c r="AN943" s="30">
        <f t="shared" si="253"/>
        <v>0</v>
      </c>
      <c r="AO943" s="30">
        <f t="shared" si="254"/>
        <v>690.72811697760881</v>
      </c>
      <c r="AP943" s="30">
        <f t="shared" si="255"/>
        <v>1819.6118830223913</v>
      </c>
      <c r="AQ943" s="19">
        <f t="shared" si="256"/>
        <v>0.72484678689834492</v>
      </c>
    </row>
    <row r="944" spans="1:43" x14ac:dyDescent="0.2">
      <c r="A944" s="23" t="s">
        <v>5665</v>
      </c>
      <c r="B944" s="6" t="s">
        <v>5675</v>
      </c>
      <c r="C944" s="6" t="s">
        <v>5667</v>
      </c>
      <c r="D944" s="2">
        <v>149300</v>
      </c>
      <c r="E944" s="2">
        <v>149729</v>
      </c>
      <c r="F944" s="3" t="s">
        <v>1256</v>
      </c>
      <c r="G944" s="2">
        <v>6</v>
      </c>
      <c r="H944" s="2">
        <v>149737</v>
      </c>
      <c r="I944" s="3" t="s">
        <v>1258</v>
      </c>
      <c r="J944" s="15" t="s">
        <v>5688</v>
      </c>
      <c r="K944" s="24" t="s">
        <v>5688</v>
      </c>
      <c r="L944" s="15">
        <v>45037</v>
      </c>
      <c r="M944" s="15">
        <v>45046</v>
      </c>
      <c r="N944" s="15"/>
      <c r="O944" s="26">
        <f>VLOOKUP(D944,quash!A$2:$I$7791,9,FALSE)</f>
        <v>2</v>
      </c>
      <c r="P944" s="7">
        <v>9000</v>
      </c>
      <c r="Q944" s="26">
        <v>136</v>
      </c>
      <c r="R944" s="19">
        <v>6.0360088312238727E-2</v>
      </c>
      <c r="S944" s="26">
        <v>16</v>
      </c>
      <c r="T944" s="7">
        <v>10000</v>
      </c>
      <c r="U944" s="2">
        <v>142</v>
      </c>
      <c r="V944" s="11">
        <v>2510.34</v>
      </c>
      <c r="W944" s="14" t="s">
        <v>5281</v>
      </c>
      <c r="X944" s="18">
        <v>1</v>
      </c>
      <c r="Y944" s="9">
        <v>10000</v>
      </c>
      <c r="Z944" s="19">
        <f t="shared" si="249"/>
        <v>0</v>
      </c>
      <c r="AA944" s="25">
        <v>2510.34</v>
      </c>
      <c r="AB944" s="30">
        <f t="shared" si="250"/>
        <v>396000</v>
      </c>
      <c r="AC944" s="30">
        <f t="shared" si="263"/>
        <v>2.5252525252525252E-2</v>
      </c>
      <c r="AD944" s="31">
        <f t="shared" si="264"/>
        <v>3.4343434343434343</v>
      </c>
      <c r="AE944" s="31">
        <f t="shared" si="265"/>
        <v>3.5858585858585856</v>
      </c>
      <c r="AG944" s="30">
        <f t="shared" si="251"/>
        <v>1695000</v>
      </c>
      <c r="AH944" s="30">
        <f t="shared" si="260"/>
        <v>5.8997050147492625E-3</v>
      </c>
      <c r="AI944" s="31">
        <f t="shared" si="261"/>
        <v>0.80235988200589969</v>
      </c>
      <c r="AJ944" s="31">
        <f t="shared" si="262"/>
        <v>0.83775811209439532</v>
      </c>
      <c r="AK944" s="30">
        <f>IF(W944="si",($S944*'COSTOS DE CREDITOS'!$C$27)/DATA!$G944,"")</f>
        <v>54.922363131454851</v>
      </c>
      <c r="AL944" s="90">
        <f>IF(W944="si",'COSTOS DE CREDITOS'!$C$35,"")</f>
        <v>20.421138461538462</v>
      </c>
      <c r="AM944" s="30">
        <f t="shared" si="252"/>
        <v>615.38461538461547</v>
      </c>
      <c r="AN944" s="30">
        <f t="shared" si="253"/>
        <v>0</v>
      </c>
      <c r="AO944" s="30">
        <f t="shared" si="254"/>
        <v>690.72811697760881</v>
      </c>
      <c r="AP944" s="30">
        <f t="shared" si="255"/>
        <v>1819.6118830223913</v>
      </c>
      <c r="AQ944" s="19">
        <f t="shared" si="256"/>
        <v>0.72484678689834492</v>
      </c>
    </row>
    <row r="945" spans="1:43" x14ac:dyDescent="0.2">
      <c r="A945" s="23" t="s">
        <v>5665</v>
      </c>
      <c r="B945" s="6" t="s">
        <v>5675</v>
      </c>
      <c r="C945" s="6" t="s">
        <v>5667</v>
      </c>
      <c r="D945" s="2">
        <v>149455</v>
      </c>
      <c r="E945" s="2">
        <v>149729</v>
      </c>
      <c r="F945" s="3" t="s">
        <v>1256</v>
      </c>
      <c r="G945" s="2">
        <v>6</v>
      </c>
      <c r="H945" s="2">
        <v>149738</v>
      </c>
      <c r="I945" s="3" t="s">
        <v>1259</v>
      </c>
      <c r="J945" s="15">
        <v>45033</v>
      </c>
      <c r="K945" s="24">
        <v>1129712660</v>
      </c>
      <c r="L945" s="15">
        <v>45037</v>
      </c>
      <c r="M945" s="15">
        <v>45046</v>
      </c>
      <c r="N945" s="15"/>
      <c r="O945" s="26">
        <f>VLOOKUP(D945,quash!A$2:$I$7791,9,FALSE)</f>
        <v>2</v>
      </c>
      <c r="P945" s="7">
        <v>9000</v>
      </c>
      <c r="Q945" s="26">
        <v>136</v>
      </c>
      <c r="R945" s="19">
        <v>6.0360088312238727E-2</v>
      </c>
      <c r="S945" s="26">
        <v>16</v>
      </c>
      <c r="T945" s="7">
        <v>10000</v>
      </c>
      <c r="U945" s="2">
        <v>142</v>
      </c>
      <c r="V945" s="11">
        <v>2510.34</v>
      </c>
      <c r="W945" s="14" t="s">
        <v>5281</v>
      </c>
      <c r="X945" s="18">
        <v>1</v>
      </c>
      <c r="Y945" s="9">
        <v>10000</v>
      </c>
      <c r="Z945" s="19">
        <f t="shared" si="249"/>
        <v>0</v>
      </c>
      <c r="AA945" s="25">
        <v>2510.34</v>
      </c>
      <c r="AB945" s="30">
        <f t="shared" si="250"/>
        <v>396000</v>
      </c>
      <c r="AC945" s="30">
        <f t="shared" si="263"/>
        <v>2.5252525252525252E-2</v>
      </c>
      <c r="AD945" s="31">
        <f t="shared" si="264"/>
        <v>3.4343434343434343</v>
      </c>
      <c r="AE945" s="31">
        <f t="shared" si="265"/>
        <v>3.5858585858585856</v>
      </c>
      <c r="AG945" s="30">
        <f t="shared" si="251"/>
        <v>1695000</v>
      </c>
      <c r="AH945" s="30">
        <f t="shared" si="260"/>
        <v>5.8997050147492625E-3</v>
      </c>
      <c r="AI945" s="31">
        <f t="shared" si="261"/>
        <v>0.80235988200589969</v>
      </c>
      <c r="AJ945" s="31">
        <f t="shared" si="262"/>
        <v>0.83775811209439532</v>
      </c>
      <c r="AK945" s="30">
        <f>IF(W945="si",($S945*'COSTOS DE CREDITOS'!$C$27)/DATA!$G945,"")</f>
        <v>54.922363131454851</v>
      </c>
      <c r="AL945" s="90">
        <f>IF(W945="si",'COSTOS DE CREDITOS'!$C$35,"")</f>
        <v>20.421138461538462</v>
      </c>
      <c r="AM945" s="30">
        <f t="shared" si="252"/>
        <v>615.38461538461547</v>
      </c>
      <c r="AN945" s="30">
        <f t="shared" si="253"/>
        <v>0</v>
      </c>
      <c r="AO945" s="30">
        <f t="shared" si="254"/>
        <v>690.72811697760881</v>
      </c>
      <c r="AP945" s="30">
        <f t="shared" si="255"/>
        <v>1819.6118830223913</v>
      </c>
      <c r="AQ945" s="19">
        <f t="shared" si="256"/>
        <v>0.72484678689834492</v>
      </c>
    </row>
    <row r="946" spans="1:43" x14ac:dyDescent="0.2">
      <c r="A946" s="23" t="s">
        <v>5665</v>
      </c>
      <c r="B946" s="6" t="s">
        <v>5675</v>
      </c>
      <c r="C946" s="6" t="s">
        <v>5667</v>
      </c>
      <c r="D946" s="2">
        <v>149662</v>
      </c>
      <c r="E946" s="2">
        <v>149729</v>
      </c>
      <c r="F946" s="3" t="s">
        <v>1256</v>
      </c>
      <c r="G946" s="2">
        <v>6</v>
      </c>
      <c r="H946" s="2">
        <v>149760</v>
      </c>
      <c r="I946" s="3" t="s">
        <v>1260</v>
      </c>
      <c r="J946" s="15" t="s">
        <v>5688</v>
      </c>
      <c r="K946" s="24" t="s">
        <v>5688</v>
      </c>
      <c r="L946" s="15">
        <v>45037</v>
      </c>
      <c r="M946" s="15">
        <v>45046</v>
      </c>
      <c r="N946" s="15"/>
      <c r="O946" s="26">
        <f>VLOOKUP(D946,quash!A$2:$I$7791,9,FALSE)</f>
        <v>2</v>
      </c>
      <c r="P946" s="7">
        <v>9000</v>
      </c>
      <c r="Q946" s="26">
        <v>136</v>
      </c>
      <c r="R946" s="19">
        <v>6.0360088312238727E-2</v>
      </c>
      <c r="S946" s="26">
        <v>16</v>
      </c>
      <c r="T946" s="7">
        <v>10000</v>
      </c>
      <c r="U946" s="2">
        <v>142</v>
      </c>
      <c r="V946" s="11">
        <v>2510.34</v>
      </c>
      <c r="W946" s="14" t="s">
        <v>5281</v>
      </c>
      <c r="X946" s="18">
        <v>1</v>
      </c>
      <c r="Y946" s="9">
        <v>10000</v>
      </c>
      <c r="Z946" s="19">
        <f t="shared" si="249"/>
        <v>0</v>
      </c>
      <c r="AA946" s="25">
        <v>2510.34</v>
      </c>
      <c r="AB946" s="30">
        <f t="shared" si="250"/>
        <v>396000</v>
      </c>
      <c r="AC946" s="30">
        <f t="shared" si="263"/>
        <v>2.5252525252525252E-2</v>
      </c>
      <c r="AD946" s="31">
        <f t="shared" si="264"/>
        <v>3.4343434343434343</v>
      </c>
      <c r="AE946" s="31">
        <f t="shared" si="265"/>
        <v>3.5858585858585856</v>
      </c>
      <c r="AG946" s="30">
        <f t="shared" si="251"/>
        <v>1695000</v>
      </c>
      <c r="AH946" s="30">
        <f t="shared" si="260"/>
        <v>5.8997050147492625E-3</v>
      </c>
      <c r="AI946" s="31">
        <f t="shared" si="261"/>
        <v>0.80235988200589969</v>
      </c>
      <c r="AJ946" s="31">
        <f t="shared" si="262"/>
        <v>0.83775811209439532</v>
      </c>
      <c r="AK946" s="30">
        <f>IF(W946="si",($S946*'COSTOS DE CREDITOS'!$C$27)/DATA!$G946,"")</f>
        <v>54.922363131454851</v>
      </c>
      <c r="AL946" s="90">
        <f>IF(W946="si",'COSTOS DE CREDITOS'!$C$35,"")</f>
        <v>20.421138461538462</v>
      </c>
      <c r="AM946" s="30">
        <f t="shared" si="252"/>
        <v>615.38461538461547</v>
      </c>
      <c r="AN946" s="30">
        <f t="shared" si="253"/>
        <v>0</v>
      </c>
      <c r="AO946" s="30">
        <f t="shared" si="254"/>
        <v>690.72811697760881</v>
      </c>
      <c r="AP946" s="30">
        <f t="shared" si="255"/>
        <v>1819.6118830223913</v>
      </c>
      <c r="AQ946" s="19">
        <f t="shared" si="256"/>
        <v>0.72484678689834492</v>
      </c>
    </row>
    <row r="947" spans="1:43" x14ac:dyDescent="0.2">
      <c r="A947" s="23" t="s">
        <v>5665</v>
      </c>
      <c r="B947" s="6" t="s">
        <v>5678</v>
      </c>
      <c r="C947" s="6" t="s">
        <v>5670</v>
      </c>
      <c r="D947" s="2">
        <v>149704</v>
      </c>
      <c r="E947" s="2">
        <v>149319</v>
      </c>
      <c r="F947" s="3" t="s">
        <v>1261</v>
      </c>
      <c r="G947" s="2">
        <v>5</v>
      </c>
      <c r="H947" s="2">
        <v>149792</v>
      </c>
      <c r="I947" s="3" t="s">
        <v>1262</v>
      </c>
      <c r="J947" s="15">
        <v>45035</v>
      </c>
      <c r="K947" s="24">
        <v>1130946302</v>
      </c>
      <c r="L947" s="15">
        <v>45037</v>
      </c>
      <c r="M947" s="15">
        <v>45046</v>
      </c>
      <c r="N947" s="15"/>
      <c r="O947" s="26">
        <f>VLOOKUP(D947,quash!A$2:$I$7791,9,FALSE)</f>
        <v>2</v>
      </c>
      <c r="P947" s="7">
        <v>10000</v>
      </c>
      <c r="Q947" s="26">
        <v>110</v>
      </c>
      <c r="R947" s="19">
        <v>3.3220596517330399E-2</v>
      </c>
      <c r="S947" s="26">
        <v>16</v>
      </c>
      <c r="T947" s="7">
        <v>5000</v>
      </c>
      <c r="U947" s="2">
        <v>147</v>
      </c>
      <c r="V947" s="11">
        <v>1303.3399999999999</v>
      </c>
      <c r="W947" s="14" t="s">
        <v>5281</v>
      </c>
      <c r="X947" s="18">
        <v>1</v>
      </c>
      <c r="Y947" s="9">
        <v>5000</v>
      </c>
      <c r="Z947" s="19">
        <f t="shared" si="249"/>
        <v>0</v>
      </c>
      <c r="AA947" s="25">
        <v>1303.3399999999999</v>
      </c>
      <c r="AB947" s="30">
        <f t="shared" si="250"/>
        <v>396000</v>
      </c>
      <c r="AC947" s="30">
        <f t="shared" si="263"/>
        <v>1.2626262626262626E-2</v>
      </c>
      <c r="AD947" s="31">
        <f t="shared" si="264"/>
        <v>1.3888888888888888</v>
      </c>
      <c r="AE947" s="31">
        <f t="shared" si="265"/>
        <v>1.856060606060606</v>
      </c>
      <c r="AG947" s="30">
        <f t="shared" si="251"/>
        <v>1695000</v>
      </c>
      <c r="AH947" s="30">
        <f t="shared" si="260"/>
        <v>2.9498525073746312E-3</v>
      </c>
      <c r="AI947" s="31">
        <f t="shared" si="261"/>
        <v>0.32448377581120946</v>
      </c>
      <c r="AJ947" s="31">
        <f t="shared" si="262"/>
        <v>0.4336283185840708</v>
      </c>
      <c r="AK947" s="30">
        <f>IF(W947="si",($S947*'COSTOS DE CREDITOS'!$C$27)/DATA!$G947,"")</f>
        <v>65.906835757745824</v>
      </c>
      <c r="AL947" s="90">
        <f>IF(W947="si",'COSTOS DE CREDITOS'!$C$35,"")</f>
        <v>20.421138461538462</v>
      </c>
      <c r="AM947" s="30">
        <f t="shared" si="252"/>
        <v>307.69230769230774</v>
      </c>
      <c r="AN947" s="30">
        <f t="shared" si="253"/>
        <v>0</v>
      </c>
      <c r="AO947" s="30">
        <f t="shared" si="254"/>
        <v>394.02028191159201</v>
      </c>
      <c r="AP947" s="30">
        <f t="shared" si="255"/>
        <v>909.31971808840785</v>
      </c>
      <c r="AQ947" s="19">
        <f t="shared" si="256"/>
        <v>0.69768419452208008</v>
      </c>
    </row>
    <row r="948" spans="1:43" x14ac:dyDescent="0.2">
      <c r="A948" s="23" t="s">
        <v>5665</v>
      </c>
      <c r="B948" s="6" t="s">
        <v>5669</v>
      </c>
      <c r="C948" s="6" t="s">
        <v>5670</v>
      </c>
      <c r="D948" s="2">
        <v>149404</v>
      </c>
      <c r="E948" s="2">
        <v>149692</v>
      </c>
      <c r="F948" s="3" t="s">
        <v>10</v>
      </c>
      <c r="G948" s="2">
        <v>7</v>
      </c>
      <c r="H948" s="2">
        <v>149699</v>
      </c>
      <c r="I948" s="3" t="s">
        <v>1263</v>
      </c>
      <c r="J948" s="15">
        <v>45033</v>
      </c>
      <c r="K948" s="24">
        <v>1129589754</v>
      </c>
      <c r="L948" s="15">
        <v>45037</v>
      </c>
      <c r="M948" s="15">
        <v>45046</v>
      </c>
      <c r="N948" s="15"/>
      <c r="O948" s="26">
        <f>VLOOKUP(D948,quash!A$2:$I$7791,9,FALSE)</f>
        <v>5</v>
      </c>
      <c r="P948" s="7">
        <v>10000</v>
      </c>
      <c r="Q948" s="26">
        <v>110</v>
      </c>
      <c r="R948" s="19">
        <v>3.11605023919212E-2</v>
      </c>
      <c r="S948" s="26">
        <v>16</v>
      </c>
      <c r="T948" s="7">
        <v>6000</v>
      </c>
      <c r="U948" s="2">
        <v>142</v>
      </c>
      <c r="V948" s="11">
        <v>1503.37</v>
      </c>
      <c r="W948" s="14" t="s">
        <v>5281</v>
      </c>
      <c r="X948" s="18">
        <v>1</v>
      </c>
      <c r="Y948" s="9">
        <v>6000</v>
      </c>
      <c r="Z948" s="19">
        <f t="shared" si="249"/>
        <v>0</v>
      </c>
      <c r="AA948" s="25">
        <v>1503.37</v>
      </c>
      <c r="AB948" s="30">
        <f t="shared" si="250"/>
        <v>139000</v>
      </c>
      <c r="AC948" s="30">
        <f t="shared" si="263"/>
        <v>4.3165467625899283E-2</v>
      </c>
      <c r="AD948" s="31">
        <f t="shared" si="264"/>
        <v>4.7482014388489215</v>
      </c>
      <c r="AE948" s="31">
        <f t="shared" si="265"/>
        <v>6.1294964028776979</v>
      </c>
      <c r="AG948" s="30">
        <f t="shared" si="251"/>
        <v>352000</v>
      </c>
      <c r="AH948" s="30">
        <f t="shared" si="260"/>
        <v>1.7045454545454544E-2</v>
      </c>
      <c r="AI948" s="31">
        <f t="shared" si="261"/>
        <v>1.8749999999999998</v>
      </c>
      <c r="AJ948" s="31">
        <f t="shared" si="262"/>
        <v>2.4204545454545454</v>
      </c>
      <c r="AK948" s="30">
        <f>IF(W948="si",($S948*'COSTOS DE CREDITOS'!$C$27)/DATA!$G948,"")</f>
        <v>47.07631125553273</v>
      </c>
      <c r="AL948" s="90">
        <f>IF(W948="si",'COSTOS DE CREDITOS'!$C$35,"")</f>
        <v>20.421138461538462</v>
      </c>
      <c r="AM948" s="30">
        <f t="shared" si="252"/>
        <v>369.23076923076923</v>
      </c>
      <c r="AN948" s="30">
        <f t="shared" si="253"/>
        <v>0</v>
      </c>
      <c r="AO948" s="30">
        <f t="shared" si="254"/>
        <v>436.72821894784045</v>
      </c>
      <c r="AP948" s="30">
        <f t="shared" si="255"/>
        <v>1066.6417810521593</v>
      </c>
      <c r="AQ948" s="19">
        <f t="shared" si="256"/>
        <v>0.70950050955663568</v>
      </c>
    </row>
    <row r="949" spans="1:43" x14ac:dyDescent="0.2">
      <c r="A949" s="23" t="s">
        <v>5665</v>
      </c>
      <c r="B949" s="6" t="s">
        <v>5669</v>
      </c>
      <c r="C949" s="6" t="s">
        <v>5670</v>
      </c>
      <c r="D949" s="2">
        <v>149409</v>
      </c>
      <c r="E949" s="2">
        <v>149692</v>
      </c>
      <c r="F949" s="3" t="s">
        <v>10</v>
      </c>
      <c r="G949" s="2">
        <v>7</v>
      </c>
      <c r="H949" s="2">
        <v>149700</v>
      </c>
      <c r="I949" s="3" t="s">
        <v>1264</v>
      </c>
      <c r="J949" s="15">
        <v>45033</v>
      </c>
      <c r="K949" s="24">
        <v>1129590603</v>
      </c>
      <c r="L949" s="15">
        <v>45037</v>
      </c>
      <c r="M949" s="15">
        <v>45046</v>
      </c>
      <c r="N949" s="15"/>
      <c r="O949" s="26">
        <f>VLOOKUP(D949,quash!A$2:$I$7791,9,FALSE)</f>
        <v>5</v>
      </c>
      <c r="P949" s="7">
        <v>14000</v>
      </c>
      <c r="Q949" s="26">
        <v>126</v>
      </c>
      <c r="R949" s="19">
        <v>5.4021157160757644E-2</v>
      </c>
      <c r="S949" s="26">
        <v>16</v>
      </c>
      <c r="T949" s="7">
        <v>6000</v>
      </c>
      <c r="U949" s="2">
        <v>142</v>
      </c>
      <c r="V949" s="11">
        <v>1503.37</v>
      </c>
      <c r="W949" s="14" t="s">
        <v>5281</v>
      </c>
      <c r="X949" s="18">
        <v>1</v>
      </c>
      <c r="Y949" s="9">
        <v>6000</v>
      </c>
      <c r="Z949" s="19">
        <f t="shared" si="249"/>
        <v>0</v>
      </c>
      <c r="AA949" s="25">
        <v>1503.37</v>
      </c>
      <c r="AB949" s="30">
        <f t="shared" si="250"/>
        <v>139000</v>
      </c>
      <c r="AC949" s="30">
        <f t="shared" si="263"/>
        <v>4.3165467625899283E-2</v>
      </c>
      <c r="AD949" s="31">
        <f t="shared" si="264"/>
        <v>5.4388489208633093</v>
      </c>
      <c r="AE949" s="31">
        <f t="shared" si="265"/>
        <v>6.1294964028776979</v>
      </c>
      <c r="AG949" s="30">
        <f t="shared" si="251"/>
        <v>352000</v>
      </c>
      <c r="AH949" s="30">
        <f t="shared" si="260"/>
        <v>1.7045454545454544E-2</v>
      </c>
      <c r="AI949" s="31">
        <f t="shared" si="261"/>
        <v>2.1477272727272725</v>
      </c>
      <c r="AJ949" s="31">
        <f t="shared" si="262"/>
        <v>2.4204545454545454</v>
      </c>
      <c r="AK949" s="30">
        <f>IF(W949="si",($S949*'COSTOS DE CREDITOS'!$C$27)/DATA!$G949,"")</f>
        <v>47.07631125553273</v>
      </c>
      <c r="AL949" s="90">
        <f>IF(W949="si",'COSTOS DE CREDITOS'!$C$35,"")</f>
        <v>20.421138461538462</v>
      </c>
      <c r="AM949" s="30">
        <f t="shared" si="252"/>
        <v>369.23076923076923</v>
      </c>
      <c r="AN949" s="30">
        <f t="shared" si="253"/>
        <v>0</v>
      </c>
      <c r="AO949" s="30">
        <f t="shared" si="254"/>
        <v>436.72821894784045</v>
      </c>
      <c r="AP949" s="30">
        <f t="shared" si="255"/>
        <v>1066.6417810521593</v>
      </c>
      <c r="AQ949" s="19">
        <f t="shared" si="256"/>
        <v>0.70950050955663568</v>
      </c>
    </row>
    <row r="950" spans="1:43" x14ac:dyDescent="0.2">
      <c r="A950" s="23" t="s">
        <v>5665</v>
      </c>
      <c r="B950" s="6" t="s">
        <v>5668</v>
      </c>
      <c r="C950" s="6" t="s">
        <v>5667</v>
      </c>
      <c r="D950" s="2">
        <v>149216</v>
      </c>
      <c r="E950" s="2">
        <v>149843</v>
      </c>
      <c r="F950" s="3" t="s">
        <v>1249</v>
      </c>
      <c r="G950" s="2">
        <v>7</v>
      </c>
      <c r="H950" s="2">
        <v>149845</v>
      </c>
      <c r="I950" s="3" t="s">
        <v>1265</v>
      </c>
      <c r="J950" s="15">
        <v>45029</v>
      </c>
      <c r="K950" s="24">
        <v>1128093288</v>
      </c>
      <c r="L950" s="15">
        <v>45037</v>
      </c>
      <c r="M950" s="15">
        <v>45046</v>
      </c>
      <c r="N950" s="15"/>
      <c r="O950" s="26">
        <f>VLOOKUP(D950,quash!A$2:$I$7791,9,FALSE)</f>
        <v>3</v>
      </c>
      <c r="P950" s="7">
        <v>7000</v>
      </c>
      <c r="Q950" s="26">
        <v>126</v>
      </c>
      <c r="R950" s="19">
        <v>3.3741050530766176E-2</v>
      </c>
      <c r="S950" s="26">
        <v>16</v>
      </c>
      <c r="T950" s="7">
        <v>7000</v>
      </c>
      <c r="U950" s="2">
        <v>142</v>
      </c>
      <c r="V950" s="11">
        <v>1758.65</v>
      </c>
      <c r="W950" s="14" t="s">
        <v>5281</v>
      </c>
      <c r="X950" s="18">
        <v>1</v>
      </c>
      <c r="Y950" s="9">
        <v>7000</v>
      </c>
      <c r="Z950" s="19">
        <f t="shared" si="249"/>
        <v>0</v>
      </c>
      <c r="AA950" s="25">
        <v>1758.65</v>
      </c>
      <c r="AB950" s="30">
        <f t="shared" si="250"/>
        <v>215000</v>
      </c>
      <c r="AC950" s="30">
        <f t="shared" si="263"/>
        <v>3.255813953488372E-2</v>
      </c>
      <c r="AD950" s="31">
        <f t="shared" si="264"/>
        <v>4.1023255813953492</v>
      </c>
      <c r="AE950" s="31">
        <f t="shared" si="265"/>
        <v>4.6232558139534881</v>
      </c>
      <c r="AG950" s="30">
        <f t="shared" si="251"/>
        <v>778000</v>
      </c>
      <c r="AH950" s="30">
        <f t="shared" si="260"/>
        <v>8.9974293059125968E-3</v>
      </c>
      <c r="AI950" s="31">
        <f t="shared" si="261"/>
        <v>1.1336760925449871</v>
      </c>
      <c r="AJ950" s="31">
        <f t="shared" si="262"/>
        <v>1.2776349614395888</v>
      </c>
      <c r="AK950" s="30">
        <f>IF(W950="si",($S950*'COSTOS DE CREDITOS'!$C$27)/DATA!$G950,"")</f>
        <v>47.07631125553273</v>
      </c>
      <c r="AL950" s="90">
        <f>IF(W950="si",'COSTOS DE CREDITOS'!$C$35,"")</f>
        <v>20.421138461538462</v>
      </c>
      <c r="AM950" s="30">
        <f t="shared" si="252"/>
        <v>430.76923076923077</v>
      </c>
      <c r="AN950" s="30">
        <f t="shared" si="253"/>
        <v>0</v>
      </c>
      <c r="AO950" s="30">
        <f t="shared" si="254"/>
        <v>498.26668048630199</v>
      </c>
      <c r="AP950" s="30">
        <f t="shared" si="255"/>
        <v>1260.3833195136981</v>
      </c>
      <c r="AQ950" s="19">
        <f t="shared" si="256"/>
        <v>0.71667660962311885</v>
      </c>
    </row>
    <row r="951" spans="1:43" x14ac:dyDescent="0.2">
      <c r="A951" s="23" t="s">
        <v>5665</v>
      </c>
      <c r="B951" s="6" t="s">
        <v>5668</v>
      </c>
      <c r="C951" s="6" t="s">
        <v>5667</v>
      </c>
      <c r="D951" s="2">
        <v>149212</v>
      </c>
      <c r="E951" s="2">
        <v>149843</v>
      </c>
      <c r="F951" s="3" t="s">
        <v>1249</v>
      </c>
      <c r="G951" s="2">
        <v>7</v>
      </c>
      <c r="H951" s="2">
        <v>149846</v>
      </c>
      <c r="I951" s="3" t="s">
        <v>1266</v>
      </c>
      <c r="J951" s="15">
        <v>45029</v>
      </c>
      <c r="K951" s="24">
        <v>1128082891</v>
      </c>
      <c r="L951" s="15">
        <v>45037</v>
      </c>
      <c r="M951" s="15">
        <v>45046</v>
      </c>
      <c r="N951" s="15"/>
      <c r="O951" s="26">
        <f>VLOOKUP(D951,quash!A$2:$I$7791,9,FALSE)</f>
        <v>2</v>
      </c>
      <c r="P951" s="7">
        <v>10000</v>
      </c>
      <c r="Q951" s="26">
        <v>110</v>
      </c>
      <c r="R951" s="19">
        <v>3.11605023919212E-2</v>
      </c>
      <c r="S951" s="26">
        <v>16</v>
      </c>
      <c r="T951" s="7">
        <v>10000</v>
      </c>
      <c r="U951" s="2">
        <v>142</v>
      </c>
      <c r="V951" s="11">
        <v>2510.34</v>
      </c>
      <c r="W951" s="14" t="s">
        <v>5281</v>
      </c>
      <c r="X951" s="18">
        <v>1</v>
      </c>
      <c r="Y951" s="9">
        <v>10000</v>
      </c>
      <c r="Z951" s="19">
        <f t="shared" si="249"/>
        <v>0</v>
      </c>
      <c r="AA951" s="25">
        <v>2510.34</v>
      </c>
      <c r="AB951" s="30">
        <f t="shared" si="250"/>
        <v>396000</v>
      </c>
      <c r="AC951" s="30">
        <f t="shared" si="263"/>
        <v>2.5252525252525252E-2</v>
      </c>
      <c r="AD951" s="31">
        <f t="shared" si="264"/>
        <v>2.7777777777777777</v>
      </c>
      <c r="AE951" s="31">
        <f t="shared" si="265"/>
        <v>3.5858585858585856</v>
      </c>
      <c r="AG951" s="30">
        <f t="shared" si="251"/>
        <v>1695000</v>
      </c>
      <c r="AH951" s="30">
        <f t="shared" si="260"/>
        <v>5.8997050147492625E-3</v>
      </c>
      <c r="AI951" s="31">
        <f t="shared" si="261"/>
        <v>0.64896755162241893</v>
      </c>
      <c r="AJ951" s="31">
        <f t="shared" si="262"/>
        <v>0.83775811209439532</v>
      </c>
      <c r="AK951" s="30">
        <f>IF(W951="si",($S951*'COSTOS DE CREDITOS'!$C$27)/DATA!$G951,"")</f>
        <v>47.07631125553273</v>
      </c>
      <c r="AL951" s="90">
        <f>IF(W951="si",'COSTOS DE CREDITOS'!$C$35,"")</f>
        <v>20.421138461538462</v>
      </c>
      <c r="AM951" s="30">
        <f t="shared" si="252"/>
        <v>615.38461538461547</v>
      </c>
      <c r="AN951" s="30">
        <f t="shared" si="253"/>
        <v>0</v>
      </c>
      <c r="AO951" s="30">
        <f t="shared" si="254"/>
        <v>682.88206510168663</v>
      </c>
      <c r="AP951" s="30">
        <f t="shared" si="255"/>
        <v>1827.4579348983134</v>
      </c>
      <c r="AQ951" s="19">
        <f t="shared" si="256"/>
        <v>0.72797228060673591</v>
      </c>
    </row>
    <row r="952" spans="1:43" x14ac:dyDescent="0.2">
      <c r="A952" s="23" t="s">
        <v>5665</v>
      </c>
      <c r="B952" s="6" t="s">
        <v>5668</v>
      </c>
      <c r="C952" s="6" t="s">
        <v>5667</v>
      </c>
      <c r="D952" s="2">
        <v>149163</v>
      </c>
      <c r="E952" s="2">
        <v>149843</v>
      </c>
      <c r="F952" s="3" t="s">
        <v>1249</v>
      </c>
      <c r="G952" s="2">
        <v>7</v>
      </c>
      <c r="H952" s="2">
        <v>149847</v>
      </c>
      <c r="I952" s="3" t="s">
        <v>1267</v>
      </c>
      <c r="J952" s="15">
        <v>45029</v>
      </c>
      <c r="K952" s="24">
        <v>1128097205</v>
      </c>
      <c r="L952" s="15">
        <v>45037</v>
      </c>
      <c r="M952" s="15">
        <v>45046</v>
      </c>
      <c r="N952" s="15"/>
      <c r="O952" s="26">
        <f>VLOOKUP(D952,quash!A$2:$I$7791,9,FALSE)</f>
        <v>4</v>
      </c>
      <c r="P952" s="7">
        <v>10000</v>
      </c>
      <c r="Q952" s="26">
        <v>110</v>
      </c>
      <c r="R952" s="19">
        <v>3.11605023919212E-2</v>
      </c>
      <c r="S952" s="26">
        <v>16</v>
      </c>
      <c r="T952" s="7">
        <v>8000</v>
      </c>
      <c r="U952" s="2">
        <v>142</v>
      </c>
      <c r="V952" s="11">
        <v>2013.74</v>
      </c>
      <c r="W952" s="14" t="s">
        <v>5281</v>
      </c>
      <c r="X952" s="18">
        <v>1</v>
      </c>
      <c r="Y952" s="9">
        <v>8000</v>
      </c>
      <c r="Z952" s="19">
        <f t="shared" si="249"/>
        <v>0</v>
      </c>
      <c r="AA952" s="25">
        <v>2013.74</v>
      </c>
      <c r="AB952" s="30">
        <f t="shared" si="250"/>
        <v>220000</v>
      </c>
      <c r="AC952" s="30">
        <f t="shared" si="263"/>
        <v>3.6363636363636362E-2</v>
      </c>
      <c r="AD952" s="31">
        <f t="shared" si="264"/>
        <v>4</v>
      </c>
      <c r="AE952" s="31">
        <f t="shared" si="265"/>
        <v>5.1636363636363631</v>
      </c>
      <c r="AG952" s="30">
        <f t="shared" si="251"/>
        <v>927000</v>
      </c>
      <c r="AH952" s="30">
        <f t="shared" si="260"/>
        <v>8.6299892125134836E-3</v>
      </c>
      <c r="AI952" s="31">
        <f t="shared" si="261"/>
        <v>0.94929881337648325</v>
      </c>
      <c r="AJ952" s="31">
        <f t="shared" si="262"/>
        <v>1.2254584681769147</v>
      </c>
      <c r="AK952" s="30">
        <f>IF(W952="si",($S952*'COSTOS DE CREDITOS'!$C$27)/DATA!$G952,"")</f>
        <v>47.07631125553273</v>
      </c>
      <c r="AL952" s="90">
        <f>IF(W952="si",'COSTOS DE CREDITOS'!$C$35,"")</f>
        <v>20.421138461538462</v>
      </c>
      <c r="AM952" s="30">
        <f t="shared" si="252"/>
        <v>492.30769230769232</v>
      </c>
      <c r="AN952" s="30">
        <f t="shared" si="253"/>
        <v>0</v>
      </c>
      <c r="AO952" s="30">
        <f t="shared" si="254"/>
        <v>559.80514202476354</v>
      </c>
      <c r="AP952" s="30">
        <f t="shared" si="255"/>
        <v>1453.9348579752364</v>
      </c>
      <c r="AQ952" s="19">
        <f t="shared" si="256"/>
        <v>0.72200723925394361</v>
      </c>
    </row>
    <row r="953" spans="1:43" x14ac:dyDescent="0.2">
      <c r="A953" s="23" t="s">
        <v>5665</v>
      </c>
      <c r="B953" s="6" t="s">
        <v>5668</v>
      </c>
      <c r="C953" s="6" t="s">
        <v>5667</v>
      </c>
      <c r="D953" s="2">
        <v>149334</v>
      </c>
      <c r="E953" s="2">
        <v>149843</v>
      </c>
      <c r="F953" s="3" t="s">
        <v>1249</v>
      </c>
      <c r="G953" s="2">
        <v>7</v>
      </c>
      <c r="H953" s="2">
        <v>149849</v>
      </c>
      <c r="I953" s="3" t="s">
        <v>1268</v>
      </c>
      <c r="J953" s="15">
        <v>45030</v>
      </c>
      <c r="K953" s="24">
        <v>1128613313</v>
      </c>
      <c r="L953" s="15">
        <v>45037</v>
      </c>
      <c r="M953" s="15">
        <v>45046</v>
      </c>
      <c r="N953" s="15"/>
      <c r="O953" s="26">
        <f>VLOOKUP(D953,quash!A$2:$I$7791,9,FALSE)</f>
        <v>4</v>
      </c>
      <c r="P953" s="7">
        <v>10000</v>
      </c>
      <c r="Q953" s="26">
        <v>110</v>
      </c>
      <c r="R953" s="19">
        <v>3.3220596517330399E-2</v>
      </c>
      <c r="S953" s="26">
        <v>16</v>
      </c>
      <c r="T953" s="7">
        <v>5000</v>
      </c>
      <c r="U953" s="2">
        <v>147</v>
      </c>
      <c r="V953" s="11">
        <v>1303.3399999999999</v>
      </c>
      <c r="W953" s="14" t="s">
        <v>5281</v>
      </c>
      <c r="X953" s="18">
        <v>1</v>
      </c>
      <c r="Y953" s="9">
        <v>5000</v>
      </c>
      <c r="Z953" s="19">
        <f t="shared" si="249"/>
        <v>0</v>
      </c>
      <c r="AA953" s="25">
        <v>1303.3399999999999</v>
      </c>
      <c r="AB953" s="30">
        <f t="shared" si="250"/>
        <v>220000</v>
      </c>
      <c r="AC953" s="30">
        <f t="shared" si="263"/>
        <v>2.2727272727272728E-2</v>
      </c>
      <c r="AD953" s="31">
        <f t="shared" si="264"/>
        <v>2.5</v>
      </c>
      <c r="AE953" s="31">
        <f t="shared" si="265"/>
        <v>3.3409090909090908</v>
      </c>
      <c r="AG953" s="30">
        <f t="shared" si="251"/>
        <v>927000</v>
      </c>
      <c r="AH953" s="30">
        <f t="shared" si="260"/>
        <v>5.3937432578209281E-3</v>
      </c>
      <c r="AI953" s="31">
        <f t="shared" si="261"/>
        <v>0.59331175836030214</v>
      </c>
      <c r="AJ953" s="31">
        <f t="shared" si="262"/>
        <v>0.79288025889967639</v>
      </c>
      <c r="AK953" s="30">
        <f>IF(W953="si",($S953*'COSTOS DE CREDITOS'!$C$27)/DATA!$G953,"")</f>
        <v>47.07631125553273</v>
      </c>
      <c r="AL953" s="90">
        <f>IF(W953="si",'COSTOS DE CREDITOS'!$C$35,"")</f>
        <v>20.421138461538462</v>
      </c>
      <c r="AM953" s="30">
        <f t="shared" si="252"/>
        <v>307.69230769230774</v>
      </c>
      <c r="AN953" s="30">
        <f t="shared" si="253"/>
        <v>0</v>
      </c>
      <c r="AO953" s="30">
        <f t="shared" si="254"/>
        <v>375.1897574093789</v>
      </c>
      <c r="AP953" s="30">
        <f t="shared" si="255"/>
        <v>928.15024259062102</v>
      </c>
      <c r="AQ953" s="19">
        <f t="shared" si="256"/>
        <v>0.71213209338363059</v>
      </c>
    </row>
    <row r="954" spans="1:43" x14ac:dyDescent="0.2">
      <c r="A954" s="23" t="s">
        <v>5665</v>
      </c>
      <c r="B954" s="6" t="s">
        <v>5668</v>
      </c>
      <c r="C954" s="6" t="s">
        <v>5667</v>
      </c>
      <c r="D954" s="2">
        <v>149288</v>
      </c>
      <c r="E954" s="2">
        <v>149843</v>
      </c>
      <c r="F954" s="3" t="s">
        <v>1249</v>
      </c>
      <c r="G954" s="2">
        <v>7</v>
      </c>
      <c r="H954" s="2">
        <v>149851</v>
      </c>
      <c r="I954" s="3" t="s">
        <v>1269</v>
      </c>
      <c r="J954" s="15">
        <v>45325</v>
      </c>
      <c r="K954" s="24">
        <v>1333608300</v>
      </c>
      <c r="L954" s="15">
        <v>45037</v>
      </c>
      <c r="M954" s="15">
        <v>45046</v>
      </c>
      <c r="N954" s="15"/>
      <c r="O954" s="26">
        <f>VLOOKUP(D954,quash!A$2:$I$7791,9,FALSE)</f>
        <v>4</v>
      </c>
      <c r="P954" s="7">
        <v>10000</v>
      </c>
      <c r="Q954" s="26">
        <v>110</v>
      </c>
      <c r="R954" s="19">
        <v>3.11605023919212E-2</v>
      </c>
      <c r="S954" s="26">
        <v>16</v>
      </c>
      <c r="T954" s="7">
        <v>6000</v>
      </c>
      <c r="U954" s="2">
        <v>142</v>
      </c>
      <c r="V954" s="11">
        <v>1503.37</v>
      </c>
      <c r="W954" s="14" t="s">
        <v>5281</v>
      </c>
      <c r="X954" s="18">
        <v>1</v>
      </c>
      <c r="Y954" s="9">
        <v>6000</v>
      </c>
      <c r="Z954" s="19">
        <f t="shared" si="249"/>
        <v>0</v>
      </c>
      <c r="AA954" s="25">
        <v>1503.37</v>
      </c>
      <c r="AB954" s="30">
        <f t="shared" si="250"/>
        <v>220000</v>
      </c>
      <c r="AC954" s="30">
        <f t="shared" si="263"/>
        <v>2.7272727272727271E-2</v>
      </c>
      <c r="AD954" s="31">
        <f t="shared" si="264"/>
        <v>3</v>
      </c>
      <c r="AE954" s="31">
        <f t="shared" si="265"/>
        <v>3.8727272727272726</v>
      </c>
      <c r="AG954" s="30">
        <f t="shared" si="251"/>
        <v>927000</v>
      </c>
      <c r="AH954" s="30">
        <f t="shared" si="260"/>
        <v>6.4724919093851136E-3</v>
      </c>
      <c r="AI954" s="31">
        <f t="shared" si="261"/>
        <v>0.71197411003236244</v>
      </c>
      <c r="AJ954" s="31">
        <f t="shared" si="262"/>
        <v>0.91909385113268616</v>
      </c>
      <c r="AK954" s="30">
        <f>IF(W954="si",($S954*'COSTOS DE CREDITOS'!$C$27)/DATA!$G954,"")</f>
        <v>47.07631125553273</v>
      </c>
      <c r="AL954" s="90">
        <f>IF(W954="si",'COSTOS DE CREDITOS'!$C$35,"")</f>
        <v>20.421138461538462</v>
      </c>
      <c r="AM954" s="30">
        <f t="shared" si="252"/>
        <v>369.23076923076923</v>
      </c>
      <c r="AN954" s="30">
        <f t="shared" si="253"/>
        <v>0</v>
      </c>
      <c r="AO954" s="30">
        <f t="shared" si="254"/>
        <v>436.72821894784045</v>
      </c>
      <c r="AP954" s="30">
        <f t="shared" si="255"/>
        <v>1066.6417810521593</v>
      </c>
      <c r="AQ954" s="19">
        <f t="shared" si="256"/>
        <v>0.70950050955663568</v>
      </c>
    </row>
    <row r="955" spans="1:43" x14ac:dyDescent="0.2">
      <c r="A955" s="23" t="s">
        <v>5665</v>
      </c>
      <c r="B955" s="6" t="s">
        <v>5668</v>
      </c>
      <c r="C955" s="6" t="s">
        <v>5667</v>
      </c>
      <c r="D955" s="2">
        <v>149358</v>
      </c>
      <c r="E955" s="2">
        <v>149843</v>
      </c>
      <c r="F955" s="3" t="s">
        <v>1249</v>
      </c>
      <c r="G955" s="2">
        <v>7</v>
      </c>
      <c r="H955" s="2">
        <v>149852</v>
      </c>
      <c r="I955" s="3" t="s">
        <v>1270</v>
      </c>
      <c r="J955" s="15">
        <v>45325</v>
      </c>
      <c r="K955" s="24">
        <v>1333608583</v>
      </c>
      <c r="L955" s="15">
        <v>45037</v>
      </c>
      <c r="M955" s="15">
        <v>45046</v>
      </c>
      <c r="N955" s="15"/>
      <c r="O955" s="26">
        <f>VLOOKUP(D955,quash!A$2:$I$7791,9,FALSE)</f>
        <v>2</v>
      </c>
      <c r="P955" s="7">
        <v>10000</v>
      </c>
      <c r="Q955" s="26">
        <v>110</v>
      </c>
      <c r="R955" s="19">
        <v>3.3220596517330399E-2</v>
      </c>
      <c r="S955" s="26">
        <v>16</v>
      </c>
      <c r="T955" s="7">
        <v>5000</v>
      </c>
      <c r="U955" s="2">
        <v>147</v>
      </c>
      <c r="V955" s="11">
        <v>1303.3399999999999</v>
      </c>
      <c r="W955" s="14" t="s">
        <v>5281</v>
      </c>
      <c r="X955" s="18">
        <v>1</v>
      </c>
      <c r="Y955" s="9">
        <v>5000</v>
      </c>
      <c r="Z955" s="19">
        <f t="shared" si="249"/>
        <v>0</v>
      </c>
      <c r="AA955" s="25">
        <v>1303.3399999999999</v>
      </c>
      <c r="AB955" s="30">
        <f t="shared" si="250"/>
        <v>396000</v>
      </c>
      <c r="AC955" s="30">
        <f t="shared" si="263"/>
        <v>1.2626262626262626E-2</v>
      </c>
      <c r="AD955" s="31">
        <f t="shared" si="264"/>
        <v>1.3888888888888888</v>
      </c>
      <c r="AE955" s="31">
        <f t="shared" si="265"/>
        <v>1.856060606060606</v>
      </c>
      <c r="AG955" s="30">
        <f t="shared" si="251"/>
        <v>1695000</v>
      </c>
      <c r="AH955" s="30">
        <f t="shared" si="260"/>
        <v>2.9498525073746312E-3</v>
      </c>
      <c r="AI955" s="31">
        <f t="shared" si="261"/>
        <v>0.32448377581120946</v>
      </c>
      <c r="AJ955" s="31">
        <f t="shared" si="262"/>
        <v>0.4336283185840708</v>
      </c>
      <c r="AK955" s="30">
        <f>IF(W955="si",($S955*'COSTOS DE CREDITOS'!$C$27)/DATA!$G955,"")</f>
        <v>47.07631125553273</v>
      </c>
      <c r="AL955" s="90">
        <f>IF(W955="si",'COSTOS DE CREDITOS'!$C$35,"")</f>
        <v>20.421138461538462</v>
      </c>
      <c r="AM955" s="30">
        <f t="shared" si="252"/>
        <v>307.69230769230774</v>
      </c>
      <c r="AN955" s="30">
        <f t="shared" si="253"/>
        <v>0</v>
      </c>
      <c r="AO955" s="30">
        <f t="shared" si="254"/>
        <v>375.1897574093789</v>
      </c>
      <c r="AP955" s="30">
        <f t="shared" si="255"/>
        <v>928.15024259062102</v>
      </c>
      <c r="AQ955" s="19">
        <f t="shared" si="256"/>
        <v>0.71213209338363059</v>
      </c>
    </row>
    <row r="956" spans="1:43" x14ac:dyDescent="0.2">
      <c r="A956" s="23" t="s">
        <v>5665</v>
      </c>
      <c r="B956" s="6" t="s">
        <v>5666</v>
      </c>
      <c r="C956" s="6" t="s">
        <v>5667</v>
      </c>
      <c r="D956" s="2">
        <v>149688</v>
      </c>
      <c r="E956" s="2">
        <v>149750</v>
      </c>
      <c r="F956" s="3" t="s">
        <v>1271</v>
      </c>
      <c r="G956" s="2">
        <v>5</v>
      </c>
      <c r="H956" s="2">
        <v>149793</v>
      </c>
      <c r="I956" s="3" t="s">
        <v>1272</v>
      </c>
      <c r="J956" s="15">
        <v>45035</v>
      </c>
      <c r="K956" s="24">
        <v>1130923794</v>
      </c>
      <c r="L956" s="15">
        <v>45037</v>
      </c>
      <c r="M956" s="15">
        <v>45046</v>
      </c>
      <c r="N956" s="15"/>
      <c r="O956" s="26">
        <f>VLOOKUP(D956,quash!A$2:$I$7791,9,FALSE)</f>
        <v>1</v>
      </c>
      <c r="P956" s="7">
        <v>15000</v>
      </c>
      <c r="Q956" s="26">
        <v>113</v>
      </c>
      <c r="R956" s="19">
        <v>3.373427512292651E-2</v>
      </c>
      <c r="S956" s="26">
        <v>16</v>
      </c>
      <c r="T956" s="7">
        <v>6000</v>
      </c>
      <c r="U956" s="2">
        <v>142</v>
      </c>
      <c r="V956" s="11">
        <v>1503.37</v>
      </c>
      <c r="W956" s="14" t="s">
        <v>5281</v>
      </c>
      <c r="X956" s="18">
        <v>1</v>
      </c>
      <c r="Y956" s="9">
        <v>6000</v>
      </c>
      <c r="Z956" s="19">
        <f t="shared" si="249"/>
        <v>0</v>
      </c>
      <c r="AA956" s="25">
        <v>1503.37</v>
      </c>
      <c r="AB956" s="30">
        <f t="shared" si="250"/>
        <v>667000</v>
      </c>
      <c r="AC956" s="30">
        <f t="shared" si="263"/>
        <v>8.9955022488755615E-3</v>
      </c>
      <c r="AD956" s="31">
        <f t="shared" si="264"/>
        <v>1.0164917541229384</v>
      </c>
      <c r="AE956" s="31">
        <f t="shared" si="265"/>
        <v>1.2773613193403297</v>
      </c>
      <c r="AG956" s="30">
        <f t="shared" si="251"/>
        <v>2427000</v>
      </c>
      <c r="AH956" s="30">
        <f t="shared" si="260"/>
        <v>2.472187886279357E-3</v>
      </c>
      <c r="AI956" s="31">
        <f t="shared" si="261"/>
        <v>0.27935723114956734</v>
      </c>
      <c r="AJ956" s="31">
        <f t="shared" si="262"/>
        <v>0.35105067985166871</v>
      </c>
      <c r="AK956" s="30">
        <f>IF(W956="si",($S956*'COSTOS DE CREDITOS'!$C$27)/DATA!$G956,"")</f>
        <v>65.906835757745824</v>
      </c>
      <c r="AL956" s="90">
        <f>IF(W956="si",'COSTOS DE CREDITOS'!$C$35,"")</f>
        <v>20.421138461538462</v>
      </c>
      <c r="AM956" s="30">
        <f t="shared" si="252"/>
        <v>369.23076923076923</v>
      </c>
      <c r="AN956" s="30">
        <f t="shared" si="253"/>
        <v>0</v>
      </c>
      <c r="AO956" s="30">
        <f t="shared" si="254"/>
        <v>455.5587434500535</v>
      </c>
      <c r="AP956" s="30">
        <f t="shared" si="255"/>
        <v>1047.8112565499464</v>
      </c>
      <c r="AQ956" s="19">
        <f t="shared" si="256"/>
        <v>0.69697496727348984</v>
      </c>
    </row>
    <row r="957" spans="1:43" x14ac:dyDescent="0.2">
      <c r="A957" s="23" t="s">
        <v>5665</v>
      </c>
      <c r="B957" s="6" t="s">
        <v>5668</v>
      </c>
      <c r="C957" s="6" t="s">
        <v>5667</v>
      </c>
      <c r="D957" s="4">
        <v>149164</v>
      </c>
      <c r="E957" s="4">
        <v>149992</v>
      </c>
      <c r="F957" s="5" t="s">
        <v>1274</v>
      </c>
      <c r="G957" s="2">
        <v>8</v>
      </c>
      <c r="H957" s="4">
        <v>149993</v>
      </c>
      <c r="I957" s="5" t="s">
        <v>1275</v>
      </c>
      <c r="J957" s="15">
        <v>45029</v>
      </c>
      <c r="K957" s="24">
        <v>1127967629</v>
      </c>
      <c r="L957" s="15">
        <v>45037</v>
      </c>
      <c r="M957" s="15">
        <v>45046</v>
      </c>
      <c r="N957" s="15"/>
      <c r="O957" s="26">
        <f>VLOOKUP(D957,quash!A$2:$I$7791,9,FALSE)</f>
        <v>5</v>
      </c>
      <c r="P957" s="7">
        <v>10000</v>
      </c>
      <c r="Q957" s="26">
        <v>110</v>
      </c>
      <c r="R957" s="19">
        <v>3.3220596517330399E-2</v>
      </c>
      <c r="S957" s="26">
        <v>16</v>
      </c>
      <c r="T957" s="8">
        <v>8000</v>
      </c>
      <c r="U957" s="4">
        <v>142</v>
      </c>
      <c r="V957" s="10">
        <v>2013.74</v>
      </c>
      <c r="W957" s="14" t="s">
        <v>5281</v>
      </c>
      <c r="X957" s="18">
        <v>1</v>
      </c>
      <c r="Y957" s="9">
        <v>8000</v>
      </c>
      <c r="Z957" s="19">
        <f t="shared" si="249"/>
        <v>0</v>
      </c>
      <c r="AA957" s="25">
        <v>2013.74</v>
      </c>
      <c r="AB957" s="30">
        <f t="shared" si="250"/>
        <v>139000</v>
      </c>
      <c r="AC957" s="30">
        <f t="shared" si="263"/>
        <v>5.7553956834532377E-2</v>
      </c>
      <c r="AD957" s="31">
        <f t="shared" si="264"/>
        <v>6.3309352517985618</v>
      </c>
      <c r="AE957" s="31">
        <f t="shared" si="265"/>
        <v>8.1726618705035978</v>
      </c>
      <c r="AG957" s="30">
        <f t="shared" si="251"/>
        <v>352000</v>
      </c>
      <c r="AH957" s="30">
        <f t="shared" si="260"/>
        <v>2.2727272727272728E-2</v>
      </c>
      <c r="AI957" s="31">
        <f t="shared" si="261"/>
        <v>2.5</v>
      </c>
      <c r="AJ957" s="31">
        <f t="shared" si="262"/>
        <v>3.2272727272727275</v>
      </c>
      <c r="AK957" s="30">
        <f>IF(W957="si",($S957*'COSTOS DE CREDITOS'!$C$27)/DATA!$G957,"")</f>
        <v>41.191772348591137</v>
      </c>
      <c r="AL957" s="90">
        <f>IF(W957="si",'COSTOS DE CREDITOS'!$C$35,"")</f>
        <v>20.421138461538462</v>
      </c>
      <c r="AM957" s="30">
        <f t="shared" si="252"/>
        <v>492.30769230769232</v>
      </c>
      <c r="AN957" s="30">
        <f t="shared" si="253"/>
        <v>0</v>
      </c>
      <c r="AO957" s="30">
        <f t="shared" si="254"/>
        <v>553.92060311782188</v>
      </c>
      <c r="AP957" s="30">
        <f t="shared" si="255"/>
        <v>1459.8193968821781</v>
      </c>
      <c r="AQ957" s="19">
        <f t="shared" si="256"/>
        <v>0.72492943323476622</v>
      </c>
    </row>
    <row r="958" spans="1:43" x14ac:dyDescent="0.2">
      <c r="A958" s="23" t="s">
        <v>5665</v>
      </c>
      <c r="B958" s="6" t="s">
        <v>5673</v>
      </c>
      <c r="C958" s="6" t="s">
        <v>5667</v>
      </c>
      <c r="D958" s="2">
        <v>148805</v>
      </c>
      <c r="E958" s="2">
        <v>149345</v>
      </c>
      <c r="F958" s="3" t="s">
        <v>61</v>
      </c>
      <c r="G958" s="2">
        <v>13</v>
      </c>
      <c r="H958" s="2">
        <v>149727</v>
      </c>
      <c r="I958" s="3" t="s">
        <v>1276</v>
      </c>
      <c r="J958" s="15">
        <v>45026</v>
      </c>
      <c r="K958" s="24">
        <v>1125942340</v>
      </c>
      <c r="L958" s="15">
        <v>45037</v>
      </c>
      <c r="M958" s="15">
        <v>45046</v>
      </c>
      <c r="N958" s="15"/>
      <c r="O958" s="26">
        <f>VLOOKUP(D958,quash!A$2:$I$7791,9,FALSE)</f>
        <v>5</v>
      </c>
      <c r="P958" s="7">
        <v>15000</v>
      </c>
      <c r="Q958" s="26">
        <v>92</v>
      </c>
      <c r="R958" s="19">
        <v>5.9818464604665302E-3</v>
      </c>
      <c r="S958" s="26">
        <v>16</v>
      </c>
      <c r="T958" s="7">
        <v>10000</v>
      </c>
      <c r="U958" s="2">
        <v>142</v>
      </c>
      <c r="V958" s="11">
        <v>2510.34</v>
      </c>
      <c r="W958" s="14" t="s">
        <v>5281</v>
      </c>
      <c r="X958" s="18">
        <v>1</v>
      </c>
      <c r="Y958" s="9">
        <v>10000</v>
      </c>
      <c r="Z958" s="19">
        <f t="shared" si="249"/>
        <v>0</v>
      </c>
      <c r="AA958" s="25">
        <v>2510.34</v>
      </c>
      <c r="AB958" s="30">
        <f t="shared" si="250"/>
        <v>139000</v>
      </c>
      <c r="AC958" s="30">
        <f t="shared" si="263"/>
        <v>7.1942446043165464E-2</v>
      </c>
      <c r="AD958" s="31">
        <f t="shared" si="264"/>
        <v>6.6187050359712227</v>
      </c>
      <c r="AE958" s="31">
        <f t="shared" si="265"/>
        <v>10.215827338129497</v>
      </c>
      <c r="AG958" s="30">
        <f t="shared" si="251"/>
        <v>352000</v>
      </c>
      <c r="AH958" s="30">
        <f t="shared" si="260"/>
        <v>2.8409090909090908E-2</v>
      </c>
      <c r="AI958" s="31">
        <f t="shared" si="261"/>
        <v>2.6136363636363638</v>
      </c>
      <c r="AJ958" s="31">
        <f t="shared" si="262"/>
        <v>4.0340909090909092</v>
      </c>
      <c r="AK958" s="30">
        <f>IF(W958="si",($S958*'COSTOS DE CREDITOS'!$C$27)/DATA!$G958,"")</f>
        <v>25.348782983748393</v>
      </c>
      <c r="AL958" s="90">
        <f>IF(W958="si",'COSTOS DE CREDITOS'!$C$35,"")</f>
        <v>20.421138461538462</v>
      </c>
      <c r="AM958" s="30">
        <f t="shared" si="252"/>
        <v>615.38461538461547</v>
      </c>
      <c r="AN958" s="30">
        <f t="shared" si="253"/>
        <v>0</v>
      </c>
      <c r="AO958" s="30">
        <f t="shared" si="254"/>
        <v>661.15453682990233</v>
      </c>
      <c r="AP958" s="30">
        <f t="shared" si="255"/>
        <v>1849.1854631700978</v>
      </c>
      <c r="AQ958" s="19">
        <f t="shared" si="256"/>
        <v>0.73662749395304927</v>
      </c>
    </row>
    <row r="959" spans="1:43" x14ac:dyDescent="0.2">
      <c r="A959" s="23" t="s">
        <v>5665</v>
      </c>
      <c r="B959" s="6" t="s">
        <v>5673</v>
      </c>
      <c r="C959" s="6" t="s">
        <v>5667</v>
      </c>
      <c r="D959" s="2">
        <v>149381</v>
      </c>
      <c r="E959" s="2">
        <v>149345</v>
      </c>
      <c r="F959" s="3" t="s">
        <v>61</v>
      </c>
      <c r="G959" s="2">
        <v>13</v>
      </c>
      <c r="H959" s="2">
        <v>149728</v>
      </c>
      <c r="I959" s="3" t="s">
        <v>1277</v>
      </c>
      <c r="J959" s="15">
        <v>45031</v>
      </c>
      <c r="K959" s="24">
        <v>1128914630</v>
      </c>
      <c r="L959" s="15">
        <v>45037</v>
      </c>
      <c r="M959" s="15">
        <v>45046</v>
      </c>
      <c r="N959" s="15"/>
      <c r="O959" s="26">
        <f>VLOOKUP(D959,quash!A$2:$I$7791,9,FALSE)</f>
        <v>5</v>
      </c>
      <c r="P959" s="7">
        <v>15000</v>
      </c>
      <c r="Q959" s="26">
        <v>92</v>
      </c>
      <c r="R959" s="19">
        <v>5.9818464604665302E-3</v>
      </c>
      <c r="S959" s="26">
        <v>16</v>
      </c>
      <c r="T959" s="7">
        <v>10000</v>
      </c>
      <c r="U959" s="2">
        <v>142</v>
      </c>
      <c r="V959" s="11">
        <v>2510.34</v>
      </c>
      <c r="W959" s="14" t="s">
        <v>5281</v>
      </c>
      <c r="X959" s="18">
        <v>1</v>
      </c>
      <c r="Y959" s="9">
        <v>10000</v>
      </c>
      <c r="Z959" s="19">
        <f t="shared" si="249"/>
        <v>0</v>
      </c>
      <c r="AA959" s="25">
        <v>2510.34</v>
      </c>
      <c r="AB959" s="30">
        <f t="shared" si="250"/>
        <v>139000</v>
      </c>
      <c r="AC959" s="30">
        <f t="shared" si="263"/>
        <v>7.1942446043165464E-2</v>
      </c>
      <c r="AD959" s="31">
        <f t="shared" si="264"/>
        <v>6.6187050359712227</v>
      </c>
      <c r="AE959" s="31">
        <f t="shared" si="265"/>
        <v>10.215827338129497</v>
      </c>
      <c r="AG959" s="30">
        <f t="shared" si="251"/>
        <v>352000</v>
      </c>
      <c r="AH959" s="30">
        <f t="shared" si="260"/>
        <v>2.8409090909090908E-2</v>
      </c>
      <c r="AI959" s="31">
        <f t="shared" si="261"/>
        <v>2.6136363636363638</v>
      </c>
      <c r="AJ959" s="31">
        <f t="shared" si="262"/>
        <v>4.0340909090909092</v>
      </c>
      <c r="AK959" s="30">
        <f>IF(W959="si",($S959*'COSTOS DE CREDITOS'!$C$27)/DATA!$G959,"")</f>
        <v>25.348782983748393</v>
      </c>
      <c r="AL959" s="90">
        <f>IF(W959="si",'COSTOS DE CREDITOS'!$C$35,"")</f>
        <v>20.421138461538462</v>
      </c>
      <c r="AM959" s="30">
        <f t="shared" si="252"/>
        <v>615.38461538461547</v>
      </c>
      <c r="AN959" s="30">
        <f t="shared" si="253"/>
        <v>0</v>
      </c>
      <c r="AO959" s="30">
        <f t="shared" si="254"/>
        <v>661.15453682990233</v>
      </c>
      <c r="AP959" s="30">
        <f t="shared" si="255"/>
        <v>1849.1854631700978</v>
      </c>
      <c r="AQ959" s="19">
        <f t="shared" si="256"/>
        <v>0.73662749395304927</v>
      </c>
    </row>
    <row r="960" spans="1:43" x14ac:dyDescent="0.2">
      <c r="A960" s="23" t="s">
        <v>5665</v>
      </c>
      <c r="B960" s="6" t="s">
        <v>5678</v>
      </c>
      <c r="C960" s="6" t="s">
        <v>5670</v>
      </c>
      <c r="D960" s="2">
        <v>149818</v>
      </c>
      <c r="E960" s="2">
        <v>149805</v>
      </c>
      <c r="F960" s="3" t="s">
        <v>1278</v>
      </c>
      <c r="G960" s="2">
        <v>9</v>
      </c>
      <c r="H960" s="2">
        <v>149865</v>
      </c>
      <c r="I960" s="3" t="s">
        <v>1279</v>
      </c>
      <c r="J960" s="15">
        <v>45036</v>
      </c>
      <c r="K960" s="24">
        <v>1131664934</v>
      </c>
      <c r="L960" s="15">
        <v>45037</v>
      </c>
      <c r="M960" s="15">
        <v>45046</v>
      </c>
      <c r="N960" s="15"/>
      <c r="O960" s="26">
        <f>VLOOKUP(D960,quash!A$2:$I$7791,9,FALSE)</f>
        <v>1</v>
      </c>
      <c r="P960" s="7">
        <v>10000</v>
      </c>
      <c r="Q960" s="26">
        <v>110</v>
      </c>
      <c r="R960" s="19">
        <v>3.3741050530766099E-2</v>
      </c>
      <c r="S960" s="26">
        <v>16</v>
      </c>
      <c r="T960" s="7">
        <v>10000</v>
      </c>
      <c r="U960" s="2">
        <v>142</v>
      </c>
      <c r="V960" s="11">
        <v>2510.34</v>
      </c>
      <c r="W960" s="14" t="s">
        <v>5281</v>
      </c>
      <c r="X960" s="18">
        <v>1</v>
      </c>
      <c r="Y960" s="9">
        <v>10000</v>
      </c>
      <c r="Z960" s="19">
        <f t="shared" si="249"/>
        <v>0</v>
      </c>
      <c r="AA960" s="25">
        <v>2510.34</v>
      </c>
      <c r="AB960" s="30">
        <f t="shared" si="250"/>
        <v>667000</v>
      </c>
      <c r="AC960" s="30">
        <f t="shared" si="263"/>
        <v>1.4992503748125937E-2</v>
      </c>
      <c r="AD960" s="31">
        <f t="shared" si="264"/>
        <v>1.6491754122938531</v>
      </c>
      <c r="AE960" s="31">
        <f t="shared" si="265"/>
        <v>2.128935532233883</v>
      </c>
      <c r="AG960" s="30">
        <f t="shared" si="251"/>
        <v>2427000</v>
      </c>
      <c r="AH960" s="30">
        <f t="shared" si="260"/>
        <v>4.1203131437989289E-3</v>
      </c>
      <c r="AI960" s="31">
        <f t="shared" si="261"/>
        <v>0.45323444581788219</v>
      </c>
      <c r="AJ960" s="31">
        <f t="shared" si="262"/>
        <v>0.58508446641944789</v>
      </c>
      <c r="AK960" s="30">
        <f>IF(W960="si",($S960*'COSTOS DE CREDITOS'!$C$27)/DATA!$G960,"")</f>
        <v>36.614908754303229</v>
      </c>
      <c r="AL960" s="90">
        <f>IF(W960="si",'COSTOS DE CREDITOS'!$C$35,"")</f>
        <v>20.421138461538462</v>
      </c>
      <c r="AM960" s="30">
        <f t="shared" si="252"/>
        <v>615.38461538461547</v>
      </c>
      <c r="AN960" s="30">
        <f t="shared" si="253"/>
        <v>0</v>
      </c>
      <c r="AO960" s="30">
        <f t="shared" si="254"/>
        <v>672.42066260045715</v>
      </c>
      <c r="AP960" s="30">
        <f t="shared" si="255"/>
        <v>1837.9193373995431</v>
      </c>
      <c r="AQ960" s="19">
        <f t="shared" si="256"/>
        <v>0.73213960555125723</v>
      </c>
    </row>
    <row r="961" spans="1:43" x14ac:dyDescent="0.2">
      <c r="A961" s="23" t="s">
        <v>5665</v>
      </c>
      <c r="B961" s="6" t="s">
        <v>5678</v>
      </c>
      <c r="C961" s="6" t="s">
        <v>5670</v>
      </c>
      <c r="D961" s="2">
        <v>149817</v>
      </c>
      <c r="E961" s="2">
        <v>149805</v>
      </c>
      <c r="F961" s="3" t="s">
        <v>1278</v>
      </c>
      <c r="G961" s="2">
        <v>9</v>
      </c>
      <c r="H961" s="2">
        <v>149867</v>
      </c>
      <c r="I961" s="3" t="s">
        <v>1280</v>
      </c>
      <c r="J961" s="15">
        <v>45036</v>
      </c>
      <c r="K961" s="24">
        <v>1131656122</v>
      </c>
      <c r="L961" s="15">
        <v>45037</v>
      </c>
      <c r="M961" s="15">
        <v>45046</v>
      </c>
      <c r="N961" s="15"/>
      <c r="O961" s="26">
        <f>VLOOKUP(D961,quash!A$2:$I$7791,9,FALSE)</f>
        <v>1</v>
      </c>
      <c r="P961" s="7">
        <v>10000</v>
      </c>
      <c r="Q961" s="26">
        <v>90</v>
      </c>
      <c r="R961" s="19">
        <v>5.9818464604665302E-3</v>
      </c>
      <c r="S961" s="26">
        <v>16</v>
      </c>
      <c r="T961" s="7">
        <v>5000</v>
      </c>
      <c r="U961" s="2">
        <v>147</v>
      </c>
      <c r="V961" s="11">
        <v>1303.3399999999999</v>
      </c>
      <c r="W961" s="14" t="s">
        <v>5281</v>
      </c>
      <c r="X961" s="18">
        <v>1</v>
      </c>
      <c r="Y961" s="9">
        <v>5000</v>
      </c>
      <c r="Z961" s="19">
        <f t="shared" si="249"/>
        <v>0</v>
      </c>
      <c r="AA961" s="25">
        <v>1303.3399999999999</v>
      </c>
      <c r="AB961" s="30">
        <f t="shared" si="250"/>
        <v>667000</v>
      </c>
      <c r="AC961" s="30">
        <f t="shared" si="263"/>
        <v>7.4962518740629685E-3</v>
      </c>
      <c r="AD961" s="31">
        <f t="shared" si="264"/>
        <v>0.67466266866566715</v>
      </c>
      <c r="AE961" s="31">
        <f t="shared" si="265"/>
        <v>1.1019490254872564</v>
      </c>
      <c r="AG961" s="30">
        <f t="shared" si="251"/>
        <v>2427000</v>
      </c>
      <c r="AH961" s="30">
        <f t="shared" si="260"/>
        <v>2.0601565718994645E-3</v>
      </c>
      <c r="AI961" s="31">
        <f t="shared" si="261"/>
        <v>0.18541409147095181</v>
      </c>
      <c r="AJ961" s="31">
        <f t="shared" si="262"/>
        <v>0.30284301606922126</v>
      </c>
      <c r="AK961" s="30">
        <f>IF(W961="si",($S961*'COSTOS DE CREDITOS'!$C$27)/DATA!$G961,"")</f>
        <v>36.614908754303229</v>
      </c>
      <c r="AL961" s="90">
        <f>IF(W961="si",'COSTOS DE CREDITOS'!$C$35,"")</f>
        <v>20.421138461538462</v>
      </c>
      <c r="AM961" s="30">
        <f t="shared" si="252"/>
        <v>307.69230769230774</v>
      </c>
      <c r="AN961" s="30">
        <f t="shared" si="253"/>
        <v>0</v>
      </c>
      <c r="AO961" s="30">
        <f t="shared" si="254"/>
        <v>364.72835490814941</v>
      </c>
      <c r="AP961" s="30">
        <f t="shared" si="255"/>
        <v>938.61164509185051</v>
      </c>
      <c r="AQ961" s="19">
        <f t="shared" si="256"/>
        <v>0.72015870386226966</v>
      </c>
    </row>
    <row r="962" spans="1:43" x14ac:dyDescent="0.2">
      <c r="A962" s="23" t="s">
        <v>5665</v>
      </c>
      <c r="B962" s="6" t="s">
        <v>5678</v>
      </c>
      <c r="C962" s="6" t="s">
        <v>5670</v>
      </c>
      <c r="D962" s="2">
        <v>149293</v>
      </c>
      <c r="E962" s="2">
        <v>149805</v>
      </c>
      <c r="F962" s="3" t="s">
        <v>1278</v>
      </c>
      <c r="G962" s="2">
        <v>9</v>
      </c>
      <c r="H962" s="2">
        <v>149872</v>
      </c>
      <c r="I962" s="3" t="s">
        <v>1281</v>
      </c>
      <c r="J962" s="15">
        <v>45030</v>
      </c>
      <c r="K962" s="24">
        <v>1128550685</v>
      </c>
      <c r="L962" s="15">
        <v>45037</v>
      </c>
      <c r="M962" s="15">
        <v>45046</v>
      </c>
      <c r="N962" s="15"/>
      <c r="O962" s="26">
        <f>VLOOKUP(D962,quash!A$2:$I$7791,9,FALSE)</f>
        <v>4</v>
      </c>
      <c r="P962" s="7">
        <v>10000</v>
      </c>
      <c r="Q962" s="26">
        <v>110</v>
      </c>
      <c r="R962" s="19">
        <v>3.3220596517330399E-2</v>
      </c>
      <c r="S962" s="26">
        <v>16</v>
      </c>
      <c r="T962" s="7">
        <v>10000</v>
      </c>
      <c r="U962" s="2">
        <v>142</v>
      </c>
      <c r="V962" s="11">
        <v>2510.34</v>
      </c>
      <c r="W962" s="14" t="s">
        <v>5281</v>
      </c>
      <c r="X962" s="18">
        <v>1</v>
      </c>
      <c r="Y962" s="9">
        <v>10000</v>
      </c>
      <c r="Z962" s="19">
        <f t="shared" ref="Z962:Z1025" si="266">Y962/T962-1</f>
        <v>0</v>
      </c>
      <c r="AA962" s="25">
        <v>2510.34</v>
      </c>
      <c r="AB962" s="30">
        <f t="shared" ref="AB962:AB1025" si="267">SUMIFS($T:$T,$M:$M,$M962,$O:$O,$O962)</f>
        <v>220000</v>
      </c>
      <c r="AC962" s="30">
        <f t="shared" si="263"/>
        <v>4.5454545454545456E-2</v>
      </c>
      <c r="AD962" s="31">
        <f t="shared" si="264"/>
        <v>5</v>
      </c>
      <c r="AE962" s="31">
        <f t="shared" si="265"/>
        <v>6.454545454545455</v>
      </c>
      <c r="AG962" s="30">
        <f t="shared" ref="AG962:AG1025" si="268">SUMIFS($T:$T,$O:$O,$O962,$N:$N,1)</f>
        <v>927000</v>
      </c>
      <c r="AH962" s="30">
        <f t="shared" si="260"/>
        <v>1.0787486515641856E-2</v>
      </c>
      <c r="AI962" s="31">
        <f t="shared" si="261"/>
        <v>1.1866235167206043</v>
      </c>
      <c r="AJ962" s="31">
        <f t="shared" si="262"/>
        <v>1.5318230852211436</v>
      </c>
      <c r="AK962" s="30">
        <f>IF(W962="si",($S962*'COSTOS DE CREDITOS'!$C$27)/DATA!$G962,"")</f>
        <v>36.614908754303229</v>
      </c>
      <c r="AL962" s="90">
        <f>IF(W962="si",'COSTOS DE CREDITOS'!$C$35,"")</f>
        <v>20.421138461538462</v>
      </c>
      <c r="AM962" s="30">
        <f t="shared" si="252"/>
        <v>615.38461538461547</v>
      </c>
      <c r="AN962" s="30">
        <f t="shared" si="253"/>
        <v>0</v>
      </c>
      <c r="AO962" s="30">
        <f t="shared" si="254"/>
        <v>672.42066260045715</v>
      </c>
      <c r="AP962" s="30">
        <f t="shared" si="255"/>
        <v>1837.9193373995431</v>
      </c>
      <c r="AQ962" s="19">
        <f t="shared" si="256"/>
        <v>0.73213960555125723</v>
      </c>
    </row>
    <row r="963" spans="1:43" x14ac:dyDescent="0.2">
      <c r="A963" s="23" t="s">
        <v>5665</v>
      </c>
      <c r="B963" s="6" t="s">
        <v>5669</v>
      </c>
      <c r="C963" s="6" t="s">
        <v>5670</v>
      </c>
      <c r="D963" s="2">
        <v>148356</v>
      </c>
      <c r="E963" s="2">
        <v>149827</v>
      </c>
      <c r="F963" s="3" t="s">
        <v>1282</v>
      </c>
      <c r="G963" s="2">
        <v>7</v>
      </c>
      <c r="H963" s="2">
        <v>149833</v>
      </c>
      <c r="I963" s="3" t="s">
        <v>1283</v>
      </c>
      <c r="J963" s="15">
        <v>45017</v>
      </c>
      <c r="K963" s="24">
        <v>1121915890</v>
      </c>
      <c r="L963" s="15">
        <v>45037</v>
      </c>
      <c r="M963" s="15">
        <v>45046</v>
      </c>
      <c r="N963" s="15"/>
      <c r="O963" s="26">
        <f>VLOOKUP(D963,quash!A$2:$I$7791,9,FALSE)</f>
        <v>6</v>
      </c>
      <c r="P963" s="7">
        <v>10000</v>
      </c>
      <c r="Q963" s="26">
        <v>110</v>
      </c>
      <c r="R963" s="19">
        <v>3.3741050530766099E-2</v>
      </c>
      <c r="S963" s="26">
        <v>16</v>
      </c>
      <c r="T963" s="7">
        <v>5000</v>
      </c>
      <c r="U963" s="2">
        <v>147</v>
      </c>
      <c r="V963" s="11">
        <v>1303.3399999999999</v>
      </c>
      <c r="W963" s="14" t="s">
        <v>5281</v>
      </c>
      <c r="X963" s="18">
        <v>1</v>
      </c>
      <c r="Y963" s="9">
        <v>5000</v>
      </c>
      <c r="Z963" s="19">
        <f t="shared" si="266"/>
        <v>0</v>
      </c>
      <c r="AA963" s="25">
        <v>1303.3399999999999</v>
      </c>
      <c r="AB963" s="30">
        <f t="shared" si="267"/>
        <v>64000</v>
      </c>
      <c r="AC963" s="30">
        <f t="shared" si="263"/>
        <v>7.8125E-2</v>
      </c>
      <c r="AD963" s="31">
        <f t="shared" si="264"/>
        <v>8.59375</v>
      </c>
      <c r="AE963" s="31">
        <f t="shared" si="265"/>
        <v>11.484375</v>
      </c>
      <c r="AG963" s="30">
        <f t="shared" si="268"/>
        <v>288000</v>
      </c>
      <c r="AH963" s="30">
        <f t="shared" si="260"/>
        <v>1.7361111111111112E-2</v>
      </c>
      <c r="AI963" s="31">
        <f t="shared" si="261"/>
        <v>1.9097222222222223</v>
      </c>
      <c r="AJ963" s="31">
        <f t="shared" si="262"/>
        <v>2.5520833333333335</v>
      </c>
      <c r="AK963" s="30">
        <f>IF(W963="si",($S963*'COSTOS DE CREDITOS'!$C$27)/DATA!$G963,"")</f>
        <v>47.07631125553273</v>
      </c>
      <c r="AL963" s="90">
        <f>IF(W963="si",'COSTOS DE CREDITOS'!$C$35,"")</f>
        <v>20.421138461538462</v>
      </c>
      <c r="AM963" s="30">
        <f t="shared" ref="AM963:AM1026" si="269">IF(W963="si",(20%/52*$S963)*$T963,"")</f>
        <v>307.69230769230774</v>
      </c>
      <c r="AN963" s="30">
        <f t="shared" ref="AN963:AN1026" si="270">IF(W963="SI",T963-Y963,"")</f>
        <v>0</v>
      </c>
      <c r="AO963" s="30">
        <f t="shared" ref="AO963:AO1026" si="271">SUM(AK963:AN963)</f>
        <v>375.1897574093789</v>
      </c>
      <c r="AP963" s="30">
        <f t="shared" ref="AP963:AP1026" si="272">AA963-AO963</f>
        <v>928.15024259062102</v>
      </c>
      <c r="AQ963" s="19">
        <f t="shared" ref="AQ963:AQ1026" si="273">IFERROR(AP963/AA963,"")</f>
        <v>0.71213209338363059</v>
      </c>
    </row>
    <row r="964" spans="1:43" x14ac:dyDescent="0.2">
      <c r="A964" s="23" t="s">
        <v>5665</v>
      </c>
      <c r="B964" s="6" t="s">
        <v>5669</v>
      </c>
      <c r="C964" s="6" t="s">
        <v>5670</v>
      </c>
      <c r="D964" s="2">
        <v>149712</v>
      </c>
      <c r="E964" s="2">
        <v>149827</v>
      </c>
      <c r="F964" s="3" t="s">
        <v>1282</v>
      </c>
      <c r="G964" s="2">
        <v>7</v>
      </c>
      <c r="H964" s="2">
        <v>149834</v>
      </c>
      <c r="I964" s="3" t="s">
        <v>1284</v>
      </c>
      <c r="J964" s="15">
        <v>45035</v>
      </c>
      <c r="K964" s="24">
        <v>1130989123</v>
      </c>
      <c r="L964" s="15">
        <v>45037</v>
      </c>
      <c r="M964" s="15">
        <v>45046</v>
      </c>
      <c r="N964" s="15"/>
      <c r="O964" s="26">
        <f>VLOOKUP(D964,quash!A$2:$I$7791,9,FALSE)</f>
        <v>6</v>
      </c>
      <c r="P964" s="7">
        <v>10000</v>
      </c>
      <c r="Q964" s="26">
        <v>115</v>
      </c>
      <c r="R964" s="19">
        <v>3.97705569269148E-2</v>
      </c>
      <c r="S964" s="26">
        <v>16</v>
      </c>
      <c r="T964" s="7">
        <v>5000</v>
      </c>
      <c r="U964" s="2">
        <v>147</v>
      </c>
      <c r="V964" s="11">
        <v>1303.3399999999999</v>
      </c>
      <c r="W964" s="14" t="s">
        <v>5281</v>
      </c>
      <c r="X964" s="18">
        <v>1</v>
      </c>
      <c r="Y964" s="9">
        <v>5000</v>
      </c>
      <c r="Z964" s="19">
        <f t="shared" si="266"/>
        <v>0</v>
      </c>
      <c r="AA964" s="25">
        <v>1303.3399999999999</v>
      </c>
      <c r="AB964" s="30">
        <f t="shared" si="267"/>
        <v>64000</v>
      </c>
      <c r="AC964" s="30">
        <f t="shared" si="263"/>
        <v>7.8125E-2</v>
      </c>
      <c r="AD964" s="31">
        <f t="shared" si="264"/>
        <v>8.984375</v>
      </c>
      <c r="AE964" s="31">
        <f t="shared" si="265"/>
        <v>11.484375</v>
      </c>
      <c r="AG964" s="30">
        <f t="shared" si="268"/>
        <v>288000</v>
      </c>
      <c r="AH964" s="30">
        <f t="shared" si="260"/>
        <v>1.7361111111111112E-2</v>
      </c>
      <c r="AI964" s="31">
        <f t="shared" si="261"/>
        <v>1.9965277777777779</v>
      </c>
      <c r="AJ964" s="31">
        <f t="shared" si="262"/>
        <v>2.5520833333333335</v>
      </c>
      <c r="AK964" s="30">
        <f>IF(W964="si",($S964*'COSTOS DE CREDITOS'!$C$27)/DATA!$G964,"")</f>
        <v>47.07631125553273</v>
      </c>
      <c r="AL964" s="90">
        <f>IF(W964="si",'COSTOS DE CREDITOS'!$C$35,"")</f>
        <v>20.421138461538462</v>
      </c>
      <c r="AM964" s="30">
        <f t="shared" si="269"/>
        <v>307.69230769230774</v>
      </c>
      <c r="AN964" s="30">
        <f t="shared" si="270"/>
        <v>0</v>
      </c>
      <c r="AO964" s="30">
        <f t="shared" si="271"/>
        <v>375.1897574093789</v>
      </c>
      <c r="AP964" s="30">
        <f t="shared" si="272"/>
        <v>928.15024259062102</v>
      </c>
      <c r="AQ964" s="19">
        <f t="shared" si="273"/>
        <v>0.71213209338363059</v>
      </c>
    </row>
    <row r="965" spans="1:43" x14ac:dyDescent="0.2">
      <c r="A965" s="23" t="s">
        <v>5665</v>
      </c>
      <c r="B965" s="6" t="s">
        <v>5669</v>
      </c>
      <c r="C965" s="6" t="s">
        <v>5670</v>
      </c>
      <c r="D965" s="2">
        <v>149711</v>
      </c>
      <c r="E965" s="2">
        <v>149827</v>
      </c>
      <c r="F965" s="3" t="s">
        <v>1282</v>
      </c>
      <c r="G965" s="2">
        <v>7</v>
      </c>
      <c r="H965" s="2">
        <v>149835</v>
      </c>
      <c r="I965" s="3" t="s">
        <v>1285</v>
      </c>
      <c r="J965" s="15">
        <v>45035</v>
      </c>
      <c r="K965" s="24">
        <v>1130987491</v>
      </c>
      <c r="L965" s="15">
        <v>45037</v>
      </c>
      <c r="M965" s="15">
        <v>45046</v>
      </c>
      <c r="N965" s="15"/>
      <c r="O965" s="26">
        <f>VLOOKUP(D965,quash!A$2:$I$7791,9,FALSE)</f>
        <v>6</v>
      </c>
      <c r="P965" s="7">
        <v>10000</v>
      </c>
      <c r="Q965" s="26">
        <v>127</v>
      </c>
      <c r="R965" s="19">
        <v>5.24391097594855E-2</v>
      </c>
      <c r="S965" s="26">
        <v>16</v>
      </c>
      <c r="T965" s="7">
        <v>5000</v>
      </c>
      <c r="U965" s="2">
        <v>147</v>
      </c>
      <c r="V965" s="11">
        <v>1303.3399999999999</v>
      </c>
      <c r="W965" s="14" t="s">
        <v>5281</v>
      </c>
      <c r="X965" s="18">
        <v>1</v>
      </c>
      <c r="Y965" s="9">
        <v>5000</v>
      </c>
      <c r="Z965" s="19">
        <f t="shared" si="266"/>
        <v>0</v>
      </c>
      <c r="AA965" s="25">
        <v>1303.3399999999999</v>
      </c>
      <c r="AB965" s="30">
        <f t="shared" si="267"/>
        <v>64000</v>
      </c>
      <c r="AC965" s="30">
        <f t="shared" si="263"/>
        <v>7.8125E-2</v>
      </c>
      <c r="AD965" s="31">
        <f t="shared" si="264"/>
        <v>9.921875</v>
      </c>
      <c r="AE965" s="31">
        <f t="shared" si="265"/>
        <v>11.484375</v>
      </c>
      <c r="AG965" s="30">
        <f t="shared" si="268"/>
        <v>288000</v>
      </c>
      <c r="AH965" s="30">
        <f t="shared" si="260"/>
        <v>1.7361111111111112E-2</v>
      </c>
      <c r="AI965" s="31">
        <f t="shared" si="261"/>
        <v>2.2048611111111112</v>
      </c>
      <c r="AJ965" s="31">
        <f t="shared" si="262"/>
        <v>2.5520833333333335</v>
      </c>
      <c r="AK965" s="30">
        <f>IF(W965="si",($S965*'COSTOS DE CREDITOS'!$C$27)/DATA!$G965,"")</f>
        <v>47.07631125553273</v>
      </c>
      <c r="AL965" s="90">
        <f>IF(W965="si",'COSTOS DE CREDITOS'!$C$35,"")</f>
        <v>20.421138461538462</v>
      </c>
      <c r="AM965" s="30">
        <f t="shared" si="269"/>
        <v>307.69230769230774</v>
      </c>
      <c r="AN965" s="30">
        <f t="shared" si="270"/>
        <v>0</v>
      </c>
      <c r="AO965" s="30">
        <f t="shared" si="271"/>
        <v>375.1897574093789</v>
      </c>
      <c r="AP965" s="30">
        <f t="shared" si="272"/>
        <v>928.15024259062102</v>
      </c>
      <c r="AQ965" s="19">
        <f t="shared" si="273"/>
        <v>0.71213209338363059</v>
      </c>
    </row>
    <row r="966" spans="1:43" x14ac:dyDescent="0.2">
      <c r="A966" s="23" t="s">
        <v>5665</v>
      </c>
      <c r="B966" s="6" t="s">
        <v>5669</v>
      </c>
      <c r="C966" s="6" t="s">
        <v>5670</v>
      </c>
      <c r="D966" s="2">
        <v>149713</v>
      </c>
      <c r="E966" s="2">
        <v>149827</v>
      </c>
      <c r="F966" s="3" t="s">
        <v>1282</v>
      </c>
      <c r="G966" s="2">
        <v>7</v>
      </c>
      <c r="H966" s="2">
        <v>149836</v>
      </c>
      <c r="I966" s="3" t="s">
        <v>1286</v>
      </c>
      <c r="J966" s="15">
        <v>45035</v>
      </c>
      <c r="K966" s="24">
        <v>1130991336</v>
      </c>
      <c r="L966" s="15">
        <v>45037</v>
      </c>
      <c r="M966" s="15">
        <v>45046</v>
      </c>
      <c r="N966" s="15"/>
      <c r="O966" s="26">
        <f>VLOOKUP(D966,quash!A$2:$I$7791,9,FALSE)</f>
        <v>6</v>
      </c>
      <c r="P966" s="7">
        <v>14000</v>
      </c>
      <c r="Q966" s="26">
        <v>117</v>
      </c>
      <c r="R966" s="19">
        <v>3.7338901947233501E-2</v>
      </c>
      <c r="S966" s="26">
        <v>16</v>
      </c>
      <c r="T966" s="7">
        <v>5000</v>
      </c>
      <c r="U966" s="2">
        <v>147</v>
      </c>
      <c r="V966" s="11">
        <v>1303.3399999999999</v>
      </c>
      <c r="W966" s="14" t="s">
        <v>5281</v>
      </c>
      <c r="X966" s="18">
        <v>1</v>
      </c>
      <c r="Y966" s="9">
        <v>5000</v>
      </c>
      <c r="Z966" s="19">
        <f t="shared" si="266"/>
        <v>0</v>
      </c>
      <c r="AA966" s="25">
        <v>1303.3399999999999</v>
      </c>
      <c r="AB966" s="30">
        <f t="shared" si="267"/>
        <v>64000</v>
      </c>
      <c r="AC966" s="30">
        <f t="shared" si="263"/>
        <v>7.8125E-2</v>
      </c>
      <c r="AD966" s="31">
        <f t="shared" si="264"/>
        <v>9.140625</v>
      </c>
      <c r="AE966" s="31">
        <f t="shared" si="265"/>
        <v>11.484375</v>
      </c>
      <c r="AG966" s="30">
        <f t="shared" si="268"/>
        <v>288000</v>
      </c>
      <c r="AH966" s="30">
        <f t="shared" si="260"/>
        <v>1.7361111111111112E-2</v>
      </c>
      <c r="AI966" s="31">
        <f t="shared" si="261"/>
        <v>2.03125</v>
      </c>
      <c r="AJ966" s="31">
        <f t="shared" si="262"/>
        <v>2.5520833333333335</v>
      </c>
      <c r="AK966" s="30">
        <f>IF(W966="si",($S966*'COSTOS DE CREDITOS'!$C$27)/DATA!$G966,"")</f>
        <v>47.07631125553273</v>
      </c>
      <c r="AL966" s="90">
        <f>IF(W966="si",'COSTOS DE CREDITOS'!$C$35,"")</f>
        <v>20.421138461538462</v>
      </c>
      <c r="AM966" s="30">
        <f t="shared" si="269"/>
        <v>307.69230769230774</v>
      </c>
      <c r="AN966" s="30">
        <f t="shared" si="270"/>
        <v>0</v>
      </c>
      <c r="AO966" s="30">
        <f t="shared" si="271"/>
        <v>375.1897574093789</v>
      </c>
      <c r="AP966" s="30">
        <f t="shared" si="272"/>
        <v>928.15024259062102</v>
      </c>
      <c r="AQ966" s="19">
        <f t="shared" si="273"/>
        <v>0.71213209338363059</v>
      </c>
    </row>
    <row r="967" spans="1:43" x14ac:dyDescent="0.2">
      <c r="A967" s="23" t="s">
        <v>5665</v>
      </c>
      <c r="B967" s="6" t="s">
        <v>5672</v>
      </c>
      <c r="C967" s="6" t="s">
        <v>5667</v>
      </c>
      <c r="D967" s="2">
        <v>149082</v>
      </c>
      <c r="E967" s="2">
        <v>149923</v>
      </c>
      <c r="F967" s="3" t="s">
        <v>1287</v>
      </c>
      <c r="G967" s="2">
        <v>5</v>
      </c>
      <c r="H967" s="2">
        <v>149943</v>
      </c>
      <c r="I967" s="3" t="s">
        <v>1288</v>
      </c>
      <c r="J967" s="15">
        <v>45028</v>
      </c>
      <c r="K967" s="24">
        <v>1127541146</v>
      </c>
      <c r="L967" s="15">
        <v>45037</v>
      </c>
      <c r="M967" s="15">
        <v>45046</v>
      </c>
      <c r="N967" s="15"/>
      <c r="O967" s="26">
        <f>VLOOKUP(D967,quash!A$2:$I$7791,9,FALSE)</f>
        <v>4</v>
      </c>
      <c r="P967" s="7">
        <v>10000</v>
      </c>
      <c r="Q967" s="26">
        <v>132</v>
      </c>
      <c r="R967" s="19">
        <v>5.8283715876113903E-2</v>
      </c>
      <c r="S967" s="26">
        <v>16</v>
      </c>
      <c r="T967" s="7">
        <v>5000</v>
      </c>
      <c r="U967" s="2">
        <v>147</v>
      </c>
      <c r="V967" s="11">
        <v>1303.3399999999999</v>
      </c>
      <c r="W967" s="14" t="s">
        <v>5281</v>
      </c>
      <c r="X967" s="18">
        <v>1</v>
      </c>
      <c r="Y967" s="9">
        <v>5000</v>
      </c>
      <c r="Z967" s="19">
        <f t="shared" si="266"/>
        <v>0</v>
      </c>
      <c r="AA967" s="25">
        <v>1303.3399999999999</v>
      </c>
      <c r="AB967" s="30">
        <f t="shared" si="267"/>
        <v>220000</v>
      </c>
      <c r="AC967" s="30">
        <f t="shared" si="263"/>
        <v>2.2727272727272728E-2</v>
      </c>
      <c r="AD967" s="31">
        <f t="shared" si="264"/>
        <v>3</v>
      </c>
      <c r="AE967" s="31">
        <f t="shared" si="265"/>
        <v>3.3409090909090908</v>
      </c>
      <c r="AG967" s="30">
        <f t="shared" si="268"/>
        <v>927000</v>
      </c>
      <c r="AH967" s="30">
        <f t="shared" si="260"/>
        <v>5.3937432578209281E-3</v>
      </c>
      <c r="AI967" s="31">
        <f t="shared" si="261"/>
        <v>0.71197411003236255</v>
      </c>
      <c r="AJ967" s="31">
        <f t="shared" si="262"/>
        <v>0.79288025889967639</v>
      </c>
      <c r="AK967" s="30">
        <f>IF(W967="si",($S967*'COSTOS DE CREDITOS'!$C$27)/DATA!$G967,"")</f>
        <v>65.906835757745824</v>
      </c>
      <c r="AL967" s="90">
        <f>IF(W967="si",'COSTOS DE CREDITOS'!$C$35,"")</f>
        <v>20.421138461538462</v>
      </c>
      <c r="AM967" s="30">
        <f t="shared" si="269"/>
        <v>307.69230769230774</v>
      </c>
      <c r="AN967" s="30">
        <f t="shared" si="270"/>
        <v>0</v>
      </c>
      <c r="AO967" s="30">
        <f t="shared" si="271"/>
        <v>394.02028191159201</v>
      </c>
      <c r="AP967" s="30">
        <f t="shared" si="272"/>
        <v>909.31971808840785</v>
      </c>
      <c r="AQ967" s="19">
        <f t="shared" si="273"/>
        <v>0.69768419452208008</v>
      </c>
    </row>
    <row r="968" spans="1:43" x14ac:dyDescent="0.2">
      <c r="A968" s="23" t="s">
        <v>5665</v>
      </c>
      <c r="B968" s="6" t="s">
        <v>5677</v>
      </c>
      <c r="C968" s="6" t="s">
        <v>5667</v>
      </c>
      <c r="D968" s="2">
        <v>149779</v>
      </c>
      <c r="E968" s="2">
        <v>149929</v>
      </c>
      <c r="F968" s="3" t="s">
        <v>1289</v>
      </c>
      <c r="G968" s="2">
        <v>6</v>
      </c>
      <c r="H968" s="2">
        <v>149956</v>
      </c>
      <c r="I968" s="3" t="s">
        <v>1290</v>
      </c>
      <c r="J968" s="15">
        <v>45035</v>
      </c>
      <c r="K968" s="24">
        <v>1131209153</v>
      </c>
      <c r="L968" s="15">
        <v>45037</v>
      </c>
      <c r="M968" s="15">
        <v>45046</v>
      </c>
      <c r="N968" s="15"/>
      <c r="O968" s="26">
        <f>VLOOKUP(D968,quash!A$2:$I$7791,9,FALSE)</f>
        <v>4</v>
      </c>
      <c r="P968" s="7">
        <v>10000</v>
      </c>
      <c r="Q968" s="26">
        <v>115</v>
      </c>
      <c r="R968" s="19">
        <v>3.97705569269148E-2</v>
      </c>
      <c r="S968" s="26">
        <v>16</v>
      </c>
      <c r="T968" s="7">
        <v>6000</v>
      </c>
      <c r="U968" s="2">
        <v>142</v>
      </c>
      <c r="V968" s="11">
        <v>1503.37</v>
      </c>
      <c r="W968" s="14" t="s">
        <v>5281</v>
      </c>
      <c r="X968" s="18">
        <v>1</v>
      </c>
      <c r="Y968" s="9">
        <v>6000</v>
      </c>
      <c r="Z968" s="19">
        <f t="shared" si="266"/>
        <v>0</v>
      </c>
      <c r="AA968" s="25">
        <v>1503.37</v>
      </c>
      <c r="AB968" s="30">
        <f t="shared" si="267"/>
        <v>220000</v>
      </c>
      <c r="AC968" s="30">
        <f t="shared" si="263"/>
        <v>2.7272727272727271E-2</v>
      </c>
      <c r="AD968" s="31">
        <f t="shared" si="264"/>
        <v>3.1363636363636362</v>
      </c>
      <c r="AE968" s="31">
        <f t="shared" si="265"/>
        <v>3.8727272727272726</v>
      </c>
      <c r="AG968" s="30">
        <f t="shared" si="268"/>
        <v>927000</v>
      </c>
      <c r="AH968" s="30">
        <f t="shared" si="260"/>
        <v>6.4724919093851136E-3</v>
      </c>
      <c r="AI968" s="31">
        <f t="shared" si="261"/>
        <v>0.74433656957928807</v>
      </c>
      <c r="AJ968" s="31">
        <f t="shared" si="262"/>
        <v>0.91909385113268616</v>
      </c>
      <c r="AK968" s="30">
        <f>IF(W968="si",($S968*'COSTOS DE CREDITOS'!$C$27)/DATA!$G968,"")</f>
        <v>54.922363131454851</v>
      </c>
      <c r="AL968" s="90">
        <f>IF(W968="si",'COSTOS DE CREDITOS'!$C$35,"")</f>
        <v>20.421138461538462</v>
      </c>
      <c r="AM968" s="30">
        <f t="shared" si="269"/>
        <v>369.23076923076923</v>
      </c>
      <c r="AN968" s="30">
        <f t="shared" si="270"/>
        <v>0</v>
      </c>
      <c r="AO968" s="30">
        <f t="shared" si="271"/>
        <v>444.5742708237625</v>
      </c>
      <c r="AP968" s="30">
        <f t="shared" si="272"/>
        <v>1058.7957291762373</v>
      </c>
      <c r="AQ968" s="19">
        <f t="shared" si="273"/>
        <v>0.70428153360532497</v>
      </c>
    </row>
    <row r="969" spans="1:43" x14ac:dyDescent="0.2">
      <c r="A969" s="23" t="s">
        <v>5665</v>
      </c>
      <c r="B969" s="6" t="s">
        <v>5677</v>
      </c>
      <c r="C969" s="6" t="s">
        <v>5667</v>
      </c>
      <c r="D969" s="2">
        <v>149448</v>
      </c>
      <c r="E969" s="2">
        <v>149929</v>
      </c>
      <c r="F969" s="3" t="s">
        <v>1289</v>
      </c>
      <c r="G969" s="2">
        <v>6</v>
      </c>
      <c r="H969" s="2">
        <v>149957</v>
      </c>
      <c r="I969" s="3" t="s">
        <v>1291</v>
      </c>
      <c r="J969" s="15">
        <v>45033</v>
      </c>
      <c r="K969" s="24">
        <v>1129667499</v>
      </c>
      <c r="L969" s="15">
        <v>45037</v>
      </c>
      <c r="M969" s="15">
        <v>45046</v>
      </c>
      <c r="N969" s="15"/>
      <c r="O969" s="26">
        <f>VLOOKUP(D969,quash!A$2:$I$7791,9,FALSE)</f>
        <v>1</v>
      </c>
      <c r="P969" s="7">
        <v>10000</v>
      </c>
      <c r="Q969" s="26">
        <v>127</v>
      </c>
      <c r="R969" s="19">
        <v>5.24391097594855E-2</v>
      </c>
      <c r="S969" s="26">
        <v>16</v>
      </c>
      <c r="T969" s="7">
        <v>6000</v>
      </c>
      <c r="U969" s="2">
        <v>142</v>
      </c>
      <c r="V969" s="11">
        <v>1503.37</v>
      </c>
      <c r="W969" s="14" t="s">
        <v>5281</v>
      </c>
      <c r="X969" s="18">
        <v>1</v>
      </c>
      <c r="Y969" s="9">
        <v>6000</v>
      </c>
      <c r="Z969" s="19">
        <f t="shared" si="266"/>
        <v>0</v>
      </c>
      <c r="AA969" s="25">
        <v>1503.37</v>
      </c>
      <c r="AB969" s="30">
        <f t="shared" si="267"/>
        <v>667000</v>
      </c>
      <c r="AC969" s="30">
        <f t="shared" si="263"/>
        <v>8.9955022488755615E-3</v>
      </c>
      <c r="AD969" s="31">
        <f t="shared" si="264"/>
        <v>1.1424287856071964</v>
      </c>
      <c r="AE969" s="31">
        <f t="shared" si="265"/>
        <v>1.2773613193403297</v>
      </c>
      <c r="AG969" s="30">
        <f t="shared" si="268"/>
        <v>2427000</v>
      </c>
      <c r="AH969" s="30">
        <f t="shared" si="260"/>
        <v>2.472187886279357E-3</v>
      </c>
      <c r="AI969" s="31">
        <f t="shared" si="261"/>
        <v>0.31396786155747836</v>
      </c>
      <c r="AJ969" s="31">
        <f t="shared" si="262"/>
        <v>0.35105067985166871</v>
      </c>
      <c r="AK969" s="30">
        <f>IF(W969="si",($S969*'COSTOS DE CREDITOS'!$C$27)/DATA!$G969,"")</f>
        <v>54.922363131454851</v>
      </c>
      <c r="AL969" s="90">
        <f>IF(W969="si",'COSTOS DE CREDITOS'!$C$35,"")</f>
        <v>20.421138461538462</v>
      </c>
      <c r="AM969" s="30">
        <f t="shared" si="269"/>
        <v>369.23076923076923</v>
      </c>
      <c r="AN969" s="30">
        <f t="shared" si="270"/>
        <v>0</v>
      </c>
      <c r="AO969" s="30">
        <f t="shared" si="271"/>
        <v>444.5742708237625</v>
      </c>
      <c r="AP969" s="30">
        <f t="shared" si="272"/>
        <v>1058.7957291762373</v>
      </c>
      <c r="AQ969" s="19">
        <f t="shared" si="273"/>
        <v>0.70428153360532497</v>
      </c>
    </row>
    <row r="970" spans="1:43" x14ac:dyDescent="0.2">
      <c r="A970" s="23" t="s">
        <v>5665</v>
      </c>
      <c r="B970" s="6" t="s">
        <v>5675</v>
      </c>
      <c r="C970" s="6" t="s">
        <v>5667</v>
      </c>
      <c r="D970" s="2">
        <v>148711</v>
      </c>
      <c r="E970" s="2">
        <v>149908</v>
      </c>
      <c r="F970" s="3" t="s">
        <v>1273</v>
      </c>
      <c r="G970" s="2">
        <v>7</v>
      </c>
      <c r="H970" s="2">
        <v>149911</v>
      </c>
      <c r="I970" s="3" t="s">
        <v>1292</v>
      </c>
      <c r="J970" s="15" t="s">
        <v>5688</v>
      </c>
      <c r="K970" s="24" t="s">
        <v>5688</v>
      </c>
      <c r="L970" s="15">
        <v>45037</v>
      </c>
      <c r="M970" s="15">
        <v>45046</v>
      </c>
      <c r="N970" s="15"/>
      <c r="O970" s="26">
        <f>VLOOKUP(D970,quash!A$2:$I$7791,9,FALSE)</f>
        <v>2</v>
      </c>
      <c r="P970" s="7">
        <v>13000</v>
      </c>
      <c r="Q970" s="26">
        <v>136</v>
      </c>
      <c r="R970" s="19">
        <v>8.6504580201145709E-2</v>
      </c>
      <c r="S970" s="93">
        <v>26</v>
      </c>
      <c r="T970" s="7">
        <v>7000</v>
      </c>
      <c r="U970" s="2">
        <v>142</v>
      </c>
      <c r="V970" s="11">
        <v>1758.65</v>
      </c>
      <c r="W970" s="14" t="s">
        <v>5281</v>
      </c>
      <c r="X970" s="18">
        <v>0.87155785494198623</v>
      </c>
      <c r="Y970" s="9">
        <v>6100.9049845939035</v>
      </c>
      <c r="Z970" s="19">
        <f t="shared" si="266"/>
        <v>-0.12844214505801377</v>
      </c>
      <c r="AA970" s="25">
        <v>1532.7652215937242</v>
      </c>
      <c r="AB970" s="30">
        <f t="shared" si="267"/>
        <v>396000</v>
      </c>
      <c r="AC970" s="30">
        <f t="shared" si="263"/>
        <v>1.7676767676767676E-2</v>
      </c>
      <c r="AD970" s="31">
        <f t="shared" si="264"/>
        <v>2.404040404040404</v>
      </c>
      <c r="AE970" s="31">
        <f t="shared" si="265"/>
        <v>2.5101010101010099</v>
      </c>
      <c r="AG970" s="30">
        <f t="shared" si="268"/>
        <v>1695000</v>
      </c>
      <c r="AH970" s="30">
        <f t="shared" si="260"/>
        <v>4.1297935103244837E-3</v>
      </c>
      <c r="AI970" s="31">
        <f t="shared" si="261"/>
        <v>0.56165191740412979</v>
      </c>
      <c r="AJ970" s="31">
        <f t="shared" si="262"/>
        <v>0.58643067846607666</v>
      </c>
      <c r="AK970" s="30">
        <f>IF(W970="si",($S970*'COSTOS DE CREDITOS'!$C$27)/DATA!$G970,"")</f>
        <v>76.499005790240673</v>
      </c>
      <c r="AL970" s="90">
        <f>IF(W970="si",'COSTOS DE CREDITOS'!$C$35,"")</f>
        <v>20.421138461538462</v>
      </c>
      <c r="AM970" s="30">
        <f t="shared" si="269"/>
        <v>700</v>
      </c>
      <c r="AN970" s="30">
        <f t="shared" si="270"/>
        <v>899.09501540609654</v>
      </c>
      <c r="AO970" s="30">
        <f t="shared" si="271"/>
        <v>1696.0151596578758</v>
      </c>
      <c r="AP970" s="30">
        <f t="shared" si="272"/>
        <v>-163.24993806415159</v>
      </c>
      <c r="AQ970" s="19">
        <f t="shared" si="273"/>
        <v>-0.10650681250087937</v>
      </c>
    </row>
    <row r="971" spans="1:43" x14ac:dyDescent="0.2">
      <c r="A971" s="23" t="s">
        <v>5665</v>
      </c>
      <c r="B971" s="6" t="s">
        <v>5675</v>
      </c>
      <c r="C971" s="6" t="s">
        <v>5667</v>
      </c>
      <c r="D971" s="2">
        <v>149076</v>
      </c>
      <c r="E971" s="2">
        <v>149908</v>
      </c>
      <c r="F971" s="3" t="s">
        <v>1273</v>
      </c>
      <c r="G971" s="2">
        <v>7</v>
      </c>
      <c r="H971" s="2">
        <v>149914</v>
      </c>
      <c r="I971" s="3" t="s">
        <v>1293</v>
      </c>
      <c r="J971" s="15">
        <v>45028</v>
      </c>
      <c r="K971" s="24">
        <v>1127522310</v>
      </c>
      <c r="L971" s="15">
        <v>45037</v>
      </c>
      <c r="M971" s="15">
        <v>45046</v>
      </c>
      <c r="N971" s="15"/>
      <c r="O971" s="26">
        <f>VLOOKUP(D971,quash!A$2:$I$7791,9,FALSE)</f>
        <v>1</v>
      </c>
      <c r="P971" s="7">
        <v>13000</v>
      </c>
      <c r="Q971" s="26">
        <v>136</v>
      </c>
      <c r="R971" s="19">
        <v>8.0915696336300247E-2</v>
      </c>
      <c r="S971" s="93">
        <v>26</v>
      </c>
      <c r="T971" s="7">
        <v>5000</v>
      </c>
      <c r="U971" s="2">
        <v>147</v>
      </c>
      <c r="V971" s="11">
        <v>1303.3399999999999</v>
      </c>
      <c r="W971" s="14" t="s">
        <v>5281</v>
      </c>
      <c r="X971" s="18">
        <v>0.87155785494198623</v>
      </c>
      <c r="Y971" s="9">
        <v>4357.7892747099313</v>
      </c>
      <c r="Z971" s="19">
        <f t="shared" si="266"/>
        <v>-0.12844214505801377</v>
      </c>
      <c r="AA971" s="25">
        <v>1135.9362146600884</v>
      </c>
      <c r="AB971" s="30">
        <f t="shared" si="267"/>
        <v>667000</v>
      </c>
      <c r="AC971" s="30">
        <f t="shared" si="263"/>
        <v>7.4962518740629685E-3</v>
      </c>
      <c r="AD971" s="31">
        <f t="shared" si="264"/>
        <v>1.0194902548725637</v>
      </c>
      <c r="AE971" s="31">
        <f t="shared" si="265"/>
        <v>1.1019490254872564</v>
      </c>
      <c r="AG971" s="30">
        <f t="shared" si="268"/>
        <v>2427000</v>
      </c>
      <c r="AH971" s="30">
        <f t="shared" si="260"/>
        <v>2.0601565718994645E-3</v>
      </c>
      <c r="AI971" s="31">
        <f t="shared" si="261"/>
        <v>0.28018129377832718</v>
      </c>
      <c r="AJ971" s="31">
        <f t="shared" si="262"/>
        <v>0.30284301606922126</v>
      </c>
      <c r="AK971" s="30">
        <f>IF(W971="si",($S971*'COSTOS DE CREDITOS'!$C$27)/DATA!$G971,"")</f>
        <v>76.499005790240673</v>
      </c>
      <c r="AL971" s="90">
        <f>IF(W971="si",'COSTOS DE CREDITOS'!$C$35,"")</f>
        <v>20.421138461538462</v>
      </c>
      <c r="AM971" s="30">
        <f t="shared" si="269"/>
        <v>500</v>
      </c>
      <c r="AN971" s="30">
        <f t="shared" si="270"/>
        <v>642.21072529006869</v>
      </c>
      <c r="AO971" s="30">
        <f t="shared" si="271"/>
        <v>1239.1308695418479</v>
      </c>
      <c r="AP971" s="30">
        <f t="shared" si="272"/>
        <v>-103.19465488175956</v>
      </c>
      <c r="AQ971" s="19">
        <f t="shared" si="273"/>
        <v>-9.0845466100963237E-2</v>
      </c>
    </row>
    <row r="972" spans="1:43" x14ac:dyDescent="0.2">
      <c r="A972" s="23" t="s">
        <v>5665</v>
      </c>
      <c r="B972" s="6" t="s">
        <v>5668</v>
      </c>
      <c r="C972" s="6" t="s">
        <v>5667</v>
      </c>
      <c r="D972" s="2">
        <v>149165</v>
      </c>
      <c r="E972" s="2">
        <v>149992</v>
      </c>
      <c r="F972" s="3" t="s">
        <v>1274</v>
      </c>
      <c r="G972" s="2">
        <v>8</v>
      </c>
      <c r="H972" s="2">
        <v>149994</v>
      </c>
      <c r="I972" s="3" t="s">
        <v>1294</v>
      </c>
      <c r="J972" s="15">
        <v>45029</v>
      </c>
      <c r="K972" s="24">
        <v>1128043143</v>
      </c>
      <c r="L972" s="15">
        <v>45037</v>
      </c>
      <c r="M972" s="15">
        <v>45046</v>
      </c>
      <c r="N972" s="15"/>
      <c r="O972" s="26">
        <f>VLOOKUP(D972,quash!A$2:$I$7791,9,FALSE)</f>
        <v>4</v>
      </c>
      <c r="P972" s="7">
        <v>10000</v>
      </c>
      <c r="Q972" s="26">
        <v>110</v>
      </c>
      <c r="R972" s="19">
        <v>3.3220596517330399E-2</v>
      </c>
      <c r="S972" s="26">
        <v>16</v>
      </c>
      <c r="T972" s="7">
        <v>8000</v>
      </c>
      <c r="U972" s="2">
        <v>142</v>
      </c>
      <c r="V972" s="11">
        <v>2013.74</v>
      </c>
      <c r="W972" s="14" t="s">
        <v>5281</v>
      </c>
      <c r="X972" s="18">
        <v>1</v>
      </c>
      <c r="Y972" s="9">
        <v>8000</v>
      </c>
      <c r="Z972" s="19">
        <f t="shared" si="266"/>
        <v>0</v>
      </c>
      <c r="AA972" s="25">
        <v>2013.74</v>
      </c>
      <c r="AB972" s="30">
        <f t="shared" si="267"/>
        <v>220000</v>
      </c>
      <c r="AC972" s="30">
        <f t="shared" si="263"/>
        <v>3.6363636363636362E-2</v>
      </c>
      <c r="AD972" s="31">
        <f t="shared" si="264"/>
        <v>4</v>
      </c>
      <c r="AE972" s="31">
        <f t="shared" si="265"/>
        <v>5.1636363636363631</v>
      </c>
      <c r="AG972" s="30">
        <f t="shared" si="268"/>
        <v>927000</v>
      </c>
      <c r="AH972" s="30">
        <f t="shared" si="260"/>
        <v>8.6299892125134836E-3</v>
      </c>
      <c r="AI972" s="31">
        <f t="shared" si="261"/>
        <v>0.94929881337648325</v>
      </c>
      <c r="AJ972" s="31">
        <f t="shared" si="262"/>
        <v>1.2254584681769147</v>
      </c>
      <c r="AK972" s="30">
        <f>IF(W972="si",($S972*'COSTOS DE CREDITOS'!$C$27)/DATA!$G972,"")</f>
        <v>41.191772348591137</v>
      </c>
      <c r="AL972" s="90">
        <f>IF(W972="si",'COSTOS DE CREDITOS'!$C$35,"")</f>
        <v>20.421138461538462</v>
      </c>
      <c r="AM972" s="30">
        <f t="shared" si="269"/>
        <v>492.30769230769232</v>
      </c>
      <c r="AN972" s="30">
        <f t="shared" si="270"/>
        <v>0</v>
      </c>
      <c r="AO972" s="30">
        <f t="shared" si="271"/>
        <v>553.92060311782188</v>
      </c>
      <c r="AP972" s="30">
        <f t="shared" si="272"/>
        <v>1459.8193968821781</v>
      </c>
      <c r="AQ972" s="19">
        <f t="shared" si="273"/>
        <v>0.72492943323476622</v>
      </c>
    </row>
    <row r="973" spans="1:43" x14ac:dyDescent="0.2">
      <c r="A973" s="23" t="s">
        <v>5665</v>
      </c>
      <c r="B973" s="6" t="s">
        <v>5668</v>
      </c>
      <c r="C973" s="6" t="s">
        <v>5667</v>
      </c>
      <c r="D973" s="2">
        <v>149184</v>
      </c>
      <c r="E973" s="2">
        <v>149992</v>
      </c>
      <c r="F973" s="3" t="s">
        <v>1274</v>
      </c>
      <c r="G973" s="2">
        <v>8</v>
      </c>
      <c r="H973" s="2">
        <v>149995</v>
      </c>
      <c r="I973" s="3" t="s">
        <v>1295</v>
      </c>
      <c r="J973" s="15">
        <v>45029</v>
      </c>
      <c r="K973" s="24">
        <v>1128069644</v>
      </c>
      <c r="L973" s="15">
        <v>45037</v>
      </c>
      <c r="M973" s="15">
        <v>45046</v>
      </c>
      <c r="N973" s="15"/>
      <c r="O973" s="26">
        <f>VLOOKUP(D973,quash!A$2:$I$7791,9,FALSE)</f>
        <v>3</v>
      </c>
      <c r="P973" s="7">
        <v>7000</v>
      </c>
      <c r="Q973" s="26">
        <v>126</v>
      </c>
      <c r="R973" s="19">
        <v>3.3741050530766176E-2</v>
      </c>
      <c r="S973" s="26">
        <v>16</v>
      </c>
      <c r="T973" s="7">
        <v>8000</v>
      </c>
      <c r="U973" s="2">
        <v>142</v>
      </c>
      <c r="V973" s="11">
        <v>2013.74</v>
      </c>
      <c r="W973" s="14" t="s">
        <v>5281</v>
      </c>
      <c r="X973" s="18">
        <v>1</v>
      </c>
      <c r="Y973" s="9">
        <v>8000</v>
      </c>
      <c r="Z973" s="19">
        <f t="shared" si="266"/>
        <v>0</v>
      </c>
      <c r="AA973" s="25">
        <v>2013.74</v>
      </c>
      <c r="AB973" s="30">
        <f t="shared" si="267"/>
        <v>215000</v>
      </c>
      <c r="AC973" s="30">
        <f t="shared" si="263"/>
        <v>3.7209302325581395E-2</v>
      </c>
      <c r="AD973" s="31">
        <f t="shared" si="264"/>
        <v>4.688372093023256</v>
      </c>
      <c r="AE973" s="31">
        <f t="shared" si="265"/>
        <v>5.2837209302325583</v>
      </c>
      <c r="AG973" s="30">
        <f t="shared" si="268"/>
        <v>778000</v>
      </c>
      <c r="AH973" s="30">
        <f t="shared" si="260"/>
        <v>1.0282776349614395E-2</v>
      </c>
      <c r="AI973" s="31">
        <f t="shared" si="261"/>
        <v>1.2956298200514138</v>
      </c>
      <c r="AJ973" s="31">
        <f t="shared" si="262"/>
        <v>1.4601542416452442</v>
      </c>
      <c r="AK973" s="30">
        <f>IF(W973="si",($S973*'COSTOS DE CREDITOS'!$C$27)/DATA!$G973,"")</f>
        <v>41.191772348591137</v>
      </c>
      <c r="AL973" s="90">
        <f>IF(W973="si",'COSTOS DE CREDITOS'!$C$35,"")</f>
        <v>20.421138461538462</v>
      </c>
      <c r="AM973" s="30">
        <f t="shared" si="269"/>
        <v>492.30769230769232</v>
      </c>
      <c r="AN973" s="30">
        <f t="shared" si="270"/>
        <v>0</v>
      </c>
      <c r="AO973" s="30">
        <f t="shared" si="271"/>
        <v>553.92060311782188</v>
      </c>
      <c r="AP973" s="30">
        <f t="shared" si="272"/>
        <v>1459.8193968821781</v>
      </c>
      <c r="AQ973" s="19">
        <f t="shared" si="273"/>
        <v>0.72492943323476622</v>
      </c>
    </row>
    <row r="974" spans="1:43" x14ac:dyDescent="0.2">
      <c r="A974" s="23" t="s">
        <v>5665</v>
      </c>
      <c r="B974" s="6" t="s">
        <v>5668</v>
      </c>
      <c r="C974" s="6" t="s">
        <v>5667</v>
      </c>
      <c r="D974" s="2">
        <v>149182</v>
      </c>
      <c r="E974" s="2">
        <v>149992</v>
      </c>
      <c r="F974" s="3" t="s">
        <v>1274</v>
      </c>
      <c r="G974" s="2">
        <v>8</v>
      </c>
      <c r="H974" s="2">
        <v>149996</v>
      </c>
      <c r="I974" s="3" t="s">
        <v>1296</v>
      </c>
      <c r="J974" s="15">
        <v>45029</v>
      </c>
      <c r="K974" s="24">
        <v>1128039214</v>
      </c>
      <c r="L974" s="15">
        <v>45037</v>
      </c>
      <c r="M974" s="15">
        <v>45046</v>
      </c>
      <c r="N974" s="15"/>
      <c r="O974" s="26">
        <f>VLOOKUP(D974,quash!A$2:$I$7791,9,FALSE)</f>
        <v>3</v>
      </c>
      <c r="P974" s="7">
        <v>10000</v>
      </c>
      <c r="Q974" s="26">
        <v>110</v>
      </c>
      <c r="R974" s="19">
        <v>3.11605023919212E-2</v>
      </c>
      <c r="S974" s="26">
        <v>16</v>
      </c>
      <c r="T974" s="7">
        <v>6000</v>
      </c>
      <c r="U974" s="2">
        <v>142</v>
      </c>
      <c r="V974" s="11">
        <v>1503.37</v>
      </c>
      <c r="W974" s="14" t="s">
        <v>5281</v>
      </c>
      <c r="X974" s="18">
        <v>1</v>
      </c>
      <c r="Y974" s="9">
        <v>6000</v>
      </c>
      <c r="Z974" s="19">
        <f t="shared" si="266"/>
        <v>0</v>
      </c>
      <c r="AA974" s="25">
        <v>1503.37</v>
      </c>
      <c r="AB974" s="30">
        <f t="shared" si="267"/>
        <v>215000</v>
      </c>
      <c r="AC974" s="30">
        <f t="shared" si="263"/>
        <v>2.7906976744186046E-2</v>
      </c>
      <c r="AD974" s="31">
        <f t="shared" si="264"/>
        <v>3.0697674418604652</v>
      </c>
      <c r="AE974" s="31">
        <f t="shared" si="265"/>
        <v>3.9627906976744187</v>
      </c>
      <c r="AG974" s="30">
        <f t="shared" si="268"/>
        <v>778000</v>
      </c>
      <c r="AH974" s="30">
        <f t="shared" si="260"/>
        <v>7.7120822622107968E-3</v>
      </c>
      <c r="AI974" s="31">
        <f t="shared" si="261"/>
        <v>0.84832904884318761</v>
      </c>
      <c r="AJ974" s="31">
        <f t="shared" si="262"/>
        <v>1.0951156812339331</v>
      </c>
      <c r="AK974" s="30">
        <f>IF(W974="si",($S974*'COSTOS DE CREDITOS'!$C$27)/DATA!$G974,"")</f>
        <v>41.191772348591137</v>
      </c>
      <c r="AL974" s="90">
        <f>IF(W974="si",'COSTOS DE CREDITOS'!$C$35,"")</f>
        <v>20.421138461538462</v>
      </c>
      <c r="AM974" s="30">
        <f t="shared" si="269"/>
        <v>369.23076923076923</v>
      </c>
      <c r="AN974" s="30">
        <f t="shared" si="270"/>
        <v>0</v>
      </c>
      <c r="AO974" s="30">
        <f t="shared" si="271"/>
        <v>430.84368004089885</v>
      </c>
      <c r="AP974" s="30">
        <f t="shared" si="272"/>
        <v>1072.5263199591011</v>
      </c>
      <c r="AQ974" s="19">
        <f t="shared" si="273"/>
        <v>0.71341474152011897</v>
      </c>
    </row>
    <row r="975" spans="1:43" x14ac:dyDescent="0.2">
      <c r="A975" s="23" t="s">
        <v>5665</v>
      </c>
      <c r="B975" s="6" t="s">
        <v>5668</v>
      </c>
      <c r="C975" s="6" t="s">
        <v>5667</v>
      </c>
      <c r="D975" s="2">
        <v>149362</v>
      </c>
      <c r="E975" s="2">
        <v>149992</v>
      </c>
      <c r="F975" s="3" t="s">
        <v>1274</v>
      </c>
      <c r="G975" s="2">
        <v>8</v>
      </c>
      <c r="H975" s="2">
        <v>149997</v>
      </c>
      <c r="I975" s="3" t="s">
        <v>1297</v>
      </c>
      <c r="J975" s="15">
        <v>45031</v>
      </c>
      <c r="K975" s="24">
        <v>1128845396</v>
      </c>
      <c r="L975" s="15">
        <v>45037</v>
      </c>
      <c r="M975" s="15">
        <v>45046</v>
      </c>
      <c r="N975" s="15"/>
      <c r="O975" s="26">
        <f>VLOOKUP(D975,quash!A$2:$I$7791,9,FALSE)</f>
        <v>5</v>
      </c>
      <c r="P975" s="7">
        <v>10000</v>
      </c>
      <c r="Q975" s="26">
        <v>110</v>
      </c>
      <c r="R975" s="19">
        <v>3.3220596517330399E-2</v>
      </c>
      <c r="S975" s="26">
        <v>16</v>
      </c>
      <c r="T975" s="7">
        <v>8000</v>
      </c>
      <c r="U975" s="2">
        <v>142</v>
      </c>
      <c r="V975" s="11">
        <v>2013.74</v>
      </c>
      <c r="W975" s="14" t="s">
        <v>5281</v>
      </c>
      <c r="X975" s="18">
        <v>1</v>
      </c>
      <c r="Y975" s="9">
        <v>8000</v>
      </c>
      <c r="Z975" s="19">
        <f t="shared" si="266"/>
        <v>0</v>
      </c>
      <c r="AA975" s="25">
        <v>2013.74</v>
      </c>
      <c r="AB975" s="30">
        <f t="shared" si="267"/>
        <v>139000</v>
      </c>
      <c r="AC975" s="30">
        <f t="shared" si="263"/>
        <v>5.7553956834532377E-2</v>
      </c>
      <c r="AD975" s="31">
        <f t="shared" si="264"/>
        <v>6.3309352517985618</v>
      </c>
      <c r="AE975" s="31">
        <f t="shared" si="265"/>
        <v>8.1726618705035978</v>
      </c>
      <c r="AG975" s="30">
        <f t="shared" si="268"/>
        <v>352000</v>
      </c>
      <c r="AH975" s="30">
        <f t="shared" si="260"/>
        <v>2.2727272727272728E-2</v>
      </c>
      <c r="AI975" s="31">
        <f t="shared" si="261"/>
        <v>2.5</v>
      </c>
      <c r="AJ975" s="31">
        <f t="shared" si="262"/>
        <v>3.2272727272727275</v>
      </c>
      <c r="AK975" s="30">
        <f>IF(W975="si",($S975*'COSTOS DE CREDITOS'!$C$27)/DATA!$G975,"")</f>
        <v>41.191772348591137</v>
      </c>
      <c r="AL975" s="90">
        <f>IF(W975="si",'COSTOS DE CREDITOS'!$C$35,"")</f>
        <v>20.421138461538462</v>
      </c>
      <c r="AM975" s="30">
        <f t="shared" si="269"/>
        <v>492.30769230769232</v>
      </c>
      <c r="AN975" s="30">
        <f t="shared" si="270"/>
        <v>0</v>
      </c>
      <c r="AO975" s="30">
        <f t="shared" si="271"/>
        <v>553.92060311782188</v>
      </c>
      <c r="AP975" s="30">
        <f t="shared" si="272"/>
        <v>1459.8193968821781</v>
      </c>
      <c r="AQ975" s="19">
        <f t="shared" si="273"/>
        <v>0.72492943323476622</v>
      </c>
    </row>
    <row r="976" spans="1:43" x14ac:dyDescent="0.2">
      <c r="A976" s="23" t="s">
        <v>5665</v>
      </c>
      <c r="B976" s="6" t="s">
        <v>5668</v>
      </c>
      <c r="C976" s="6" t="s">
        <v>5667</v>
      </c>
      <c r="D976" s="2">
        <v>149363</v>
      </c>
      <c r="E976" s="2">
        <v>149992</v>
      </c>
      <c r="F976" s="3" t="s">
        <v>1274</v>
      </c>
      <c r="G976" s="2">
        <v>8</v>
      </c>
      <c r="H976" s="2">
        <v>149998</v>
      </c>
      <c r="I976" s="3" t="s">
        <v>1298</v>
      </c>
      <c r="J976" s="15">
        <v>45031</v>
      </c>
      <c r="K976" s="24">
        <v>1128856710</v>
      </c>
      <c r="L976" s="15">
        <v>45037</v>
      </c>
      <c r="M976" s="15">
        <v>45046</v>
      </c>
      <c r="N976" s="15"/>
      <c r="O976" s="26">
        <f>VLOOKUP(D976,quash!A$2:$I$7791,9,FALSE)</f>
        <v>3</v>
      </c>
      <c r="P976" s="7">
        <v>10000</v>
      </c>
      <c r="Q976" s="26">
        <v>110</v>
      </c>
      <c r="R976" s="19">
        <v>3.3220596517330399E-2</v>
      </c>
      <c r="S976" s="26">
        <v>16</v>
      </c>
      <c r="T976" s="7">
        <v>8000</v>
      </c>
      <c r="U976" s="2">
        <v>142</v>
      </c>
      <c r="V976" s="11">
        <v>2013.74</v>
      </c>
      <c r="W976" s="14" t="s">
        <v>5281</v>
      </c>
      <c r="X976" s="18">
        <v>1</v>
      </c>
      <c r="Y976" s="9">
        <v>8000</v>
      </c>
      <c r="Z976" s="19">
        <f t="shared" si="266"/>
        <v>0</v>
      </c>
      <c r="AA976" s="25">
        <v>2013.74</v>
      </c>
      <c r="AB976" s="30">
        <f t="shared" si="267"/>
        <v>215000</v>
      </c>
      <c r="AC976" s="30">
        <f t="shared" si="263"/>
        <v>3.7209302325581395E-2</v>
      </c>
      <c r="AD976" s="31">
        <f t="shared" si="264"/>
        <v>4.0930232558139537</v>
      </c>
      <c r="AE976" s="31">
        <f t="shared" si="265"/>
        <v>5.2837209302325583</v>
      </c>
      <c r="AG976" s="30">
        <f t="shared" si="268"/>
        <v>778000</v>
      </c>
      <c r="AH976" s="30">
        <f t="shared" si="260"/>
        <v>1.0282776349614395E-2</v>
      </c>
      <c r="AI976" s="31">
        <f t="shared" si="261"/>
        <v>1.1311053984575834</v>
      </c>
      <c r="AJ976" s="31">
        <f t="shared" si="262"/>
        <v>1.4601542416452442</v>
      </c>
      <c r="AK976" s="30">
        <f>IF(W976="si",($S976*'COSTOS DE CREDITOS'!$C$27)/DATA!$G976,"")</f>
        <v>41.191772348591137</v>
      </c>
      <c r="AL976" s="90">
        <f>IF(W976="si",'COSTOS DE CREDITOS'!$C$35,"")</f>
        <v>20.421138461538462</v>
      </c>
      <c r="AM976" s="30">
        <f t="shared" si="269"/>
        <v>492.30769230769232</v>
      </c>
      <c r="AN976" s="30">
        <f t="shared" si="270"/>
        <v>0</v>
      </c>
      <c r="AO976" s="30">
        <f t="shared" si="271"/>
        <v>553.92060311782188</v>
      </c>
      <c r="AP976" s="30">
        <f t="shared" si="272"/>
        <v>1459.8193968821781</v>
      </c>
      <c r="AQ976" s="19">
        <f t="shared" si="273"/>
        <v>0.72492943323476622</v>
      </c>
    </row>
    <row r="977" spans="1:43" x14ac:dyDescent="0.2">
      <c r="A977" s="23" t="s">
        <v>5665</v>
      </c>
      <c r="B977" s="6" t="s">
        <v>5668</v>
      </c>
      <c r="C977" s="6" t="s">
        <v>5667</v>
      </c>
      <c r="D977" s="2">
        <v>149671</v>
      </c>
      <c r="E977" s="2">
        <v>149992</v>
      </c>
      <c r="F977" s="3" t="s">
        <v>1274</v>
      </c>
      <c r="G977" s="2">
        <v>8</v>
      </c>
      <c r="H977" s="2">
        <v>149999</v>
      </c>
      <c r="I977" s="3" t="s">
        <v>1299</v>
      </c>
      <c r="J977" s="15">
        <v>45035</v>
      </c>
      <c r="K977" s="24">
        <v>1130860406</v>
      </c>
      <c r="L977" s="15">
        <v>45037</v>
      </c>
      <c r="M977" s="15">
        <v>45046</v>
      </c>
      <c r="N977" s="15"/>
      <c r="O977" s="26">
        <f>VLOOKUP(D977,quash!A$2:$I$7791,9,FALSE)</f>
        <v>5</v>
      </c>
      <c r="P977" s="7">
        <v>7000</v>
      </c>
      <c r="Q977" s="26">
        <v>126</v>
      </c>
      <c r="R977" s="19">
        <v>3.3741050530766176E-2</v>
      </c>
      <c r="S977" s="26">
        <v>16</v>
      </c>
      <c r="T977" s="7">
        <v>8000</v>
      </c>
      <c r="U977" s="2">
        <v>142</v>
      </c>
      <c r="V977" s="11">
        <v>2013.74</v>
      </c>
      <c r="W977" s="14" t="s">
        <v>5281</v>
      </c>
      <c r="X977" s="18">
        <v>1</v>
      </c>
      <c r="Y977" s="9">
        <v>8000</v>
      </c>
      <c r="Z977" s="19">
        <f t="shared" si="266"/>
        <v>0</v>
      </c>
      <c r="AA977" s="25">
        <v>2013.74</v>
      </c>
      <c r="AB977" s="30">
        <f t="shared" si="267"/>
        <v>139000</v>
      </c>
      <c r="AC977" s="30">
        <f t="shared" si="263"/>
        <v>5.7553956834532377E-2</v>
      </c>
      <c r="AD977" s="31">
        <f t="shared" si="264"/>
        <v>7.2517985611510793</v>
      </c>
      <c r="AE977" s="31">
        <f t="shared" si="265"/>
        <v>8.1726618705035978</v>
      </c>
      <c r="AG977" s="30">
        <f t="shared" si="268"/>
        <v>352000</v>
      </c>
      <c r="AH977" s="30">
        <f t="shared" si="260"/>
        <v>2.2727272727272728E-2</v>
      </c>
      <c r="AI977" s="31">
        <f t="shared" si="261"/>
        <v>2.8636363636363638</v>
      </c>
      <c r="AJ977" s="31">
        <f t="shared" si="262"/>
        <v>3.2272727272727275</v>
      </c>
      <c r="AK977" s="30">
        <f>IF(W977="si",($S977*'COSTOS DE CREDITOS'!$C$27)/DATA!$G977,"")</f>
        <v>41.191772348591137</v>
      </c>
      <c r="AL977" s="90">
        <f>IF(W977="si",'COSTOS DE CREDITOS'!$C$35,"")</f>
        <v>20.421138461538462</v>
      </c>
      <c r="AM977" s="30">
        <f t="shared" si="269"/>
        <v>492.30769230769232</v>
      </c>
      <c r="AN977" s="30">
        <f t="shared" si="270"/>
        <v>0</v>
      </c>
      <c r="AO977" s="30">
        <f t="shared" si="271"/>
        <v>553.92060311782188</v>
      </c>
      <c r="AP977" s="30">
        <f t="shared" si="272"/>
        <v>1459.8193968821781</v>
      </c>
      <c r="AQ977" s="19">
        <f t="shared" si="273"/>
        <v>0.72492943323476622</v>
      </c>
    </row>
    <row r="978" spans="1:43" x14ac:dyDescent="0.2">
      <c r="A978" s="23" t="s">
        <v>5665</v>
      </c>
      <c r="B978" s="6" t="s">
        <v>5668</v>
      </c>
      <c r="C978" s="6" t="s">
        <v>5667</v>
      </c>
      <c r="D978" s="2">
        <v>149677</v>
      </c>
      <c r="E978" s="2">
        <v>149992</v>
      </c>
      <c r="F978" s="3" t="s">
        <v>1274</v>
      </c>
      <c r="G978" s="2">
        <v>8</v>
      </c>
      <c r="H978" s="2">
        <v>150000</v>
      </c>
      <c r="I978" s="3" t="s">
        <v>1300</v>
      </c>
      <c r="J978" s="15">
        <v>45035</v>
      </c>
      <c r="K978" s="24">
        <v>1130875985</v>
      </c>
      <c r="L978" s="15">
        <v>45038</v>
      </c>
      <c r="M978" s="15">
        <v>45046</v>
      </c>
      <c r="N978" s="15"/>
      <c r="O978" s="26">
        <f>VLOOKUP(D978,quash!A$2:$I$7791,9,FALSE)</f>
        <v>5</v>
      </c>
      <c r="P978" s="7">
        <v>7000</v>
      </c>
      <c r="Q978" s="26">
        <v>126</v>
      </c>
      <c r="R978" s="19">
        <v>3.3741050530766176E-2</v>
      </c>
      <c r="S978" s="26">
        <v>16</v>
      </c>
      <c r="T978" s="7">
        <v>8000</v>
      </c>
      <c r="U978" s="2">
        <v>142</v>
      </c>
      <c r="V978" s="11">
        <v>2013.74</v>
      </c>
      <c r="W978" s="14" t="s">
        <v>5281</v>
      </c>
      <c r="X978" s="18">
        <v>1</v>
      </c>
      <c r="Y978" s="9">
        <v>8000</v>
      </c>
      <c r="Z978" s="19">
        <f t="shared" si="266"/>
        <v>0</v>
      </c>
      <c r="AA978" s="25">
        <v>2013.74</v>
      </c>
      <c r="AB978" s="30">
        <f t="shared" si="267"/>
        <v>139000</v>
      </c>
      <c r="AC978" s="30">
        <f t="shared" si="263"/>
        <v>5.7553956834532377E-2</v>
      </c>
      <c r="AD978" s="31">
        <f t="shared" si="264"/>
        <v>7.2517985611510793</v>
      </c>
      <c r="AE978" s="31">
        <f t="shared" si="265"/>
        <v>8.1726618705035978</v>
      </c>
      <c r="AG978" s="30">
        <f t="shared" si="268"/>
        <v>352000</v>
      </c>
      <c r="AH978" s="30">
        <f t="shared" si="260"/>
        <v>2.2727272727272728E-2</v>
      </c>
      <c r="AI978" s="31">
        <f t="shared" si="261"/>
        <v>2.8636363636363638</v>
      </c>
      <c r="AJ978" s="31">
        <f t="shared" si="262"/>
        <v>3.2272727272727275</v>
      </c>
      <c r="AK978" s="30">
        <f>IF(W978="si",($S978*'COSTOS DE CREDITOS'!$C$27)/DATA!$G978,"")</f>
        <v>41.191772348591137</v>
      </c>
      <c r="AL978" s="90">
        <f>IF(W978="si",'COSTOS DE CREDITOS'!$C$35,"")</f>
        <v>20.421138461538462</v>
      </c>
      <c r="AM978" s="30">
        <f t="shared" si="269"/>
        <v>492.30769230769232</v>
      </c>
      <c r="AN978" s="30">
        <f t="shared" si="270"/>
        <v>0</v>
      </c>
      <c r="AO978" s="30">
        <f t="shared" si="271"/>
        <v>553.92060311782188</v>
      </c>
      <c r="AP978" s="30">
        <f t="shared" si="272"/>
        <v>1459.8193968821781</v>
      </c>
      <c r="AQ978" s="19">
        <f t="shared" si="273"/>
        <v>0.72492943323476622</v>
      </c>
    </row>
    <row r="979" spans="1:43" x14ac:dyDescent="0.2">
      <c r="A979" s="23" t="s">
        <v>5665</v>
      </c>
      <c r="B979" s="6" t="s">
        <v>5671</v>
      </c>
      <c r="C979" s="6" t="s">
        <v>5670</v>
      </c>
      <c r="D979" s="4">
        <v>149237</v>
      </c>
      <c r="E979" s="4">
        <v>150002</v>
      </c>
      <c r="F979" s="5" t="s">
        <v>1301</v>
      </c>
      <c r="G979" s="2">
        <v>7</v>
      </c>
      <c r="H979" s="4">
        <v>150003</v>
      </c>
      <c r="I979" s="5" t="s">
        <v>1302</v>
      </c>
      <c r="J979" s="15">
        <v>45030</v>
      </c>
      <c r="K979" s="24">
        <v>1128334458</v>
      </c>
      <c r="L979" s="15">
        <v>45038</v>
      </c>
      <c r="M979" s="15">
        <v>45046</v>
      </c>
      <c r="N979" s="15"/>
      <c r="O979" s="26">
        <f>VLOOKUP(D979,quash!A$2:$I$7791,9,FALSE)</f>
        <v>1</v>
      </c>
      <c r="P979" s="7">
        <v>10000</v>
      </c>
      <c r="Q979" s="26">
        <v>132</v>
      </c>
      <c r="R979" s="19">
        <v>5.8283715876113903E-2</v>
      </c>
      <c r="S979" s="26">
        <v>16</v>
      </c>
      <c r="T979" s="8">
        <v>7000</v>
      </c>
      <c r="U979" s="4">
        <v>142</v>
      </c>
      <c r="V979" s="10">
        <v>1758.65</v>
      </c>
      <c r="W979" s="14" t="s">
        <v>5281</v>
      </c>
      <c r="X979" s="18">
        <v>1</v>
      </c>
      <c r="Y979" s="9">
        <v>7000</v>
      </c>
      <c r="Z979" s="19">
        <f t="shared" si="266"/>
        <v>0</v>
      </c>
      <c r="AA979" s="25">
        <v>1758.65</v>
      </c>
      <c r="AB979" s="30">
        <f t="shared" si="267"/>
        <v>667000</v>
      </c>
      <c r="AC979" s="30">
        <f t="shared" si="263"/>
        <v>1.0494752623688156E-2</v>
      </c>
      <c r="AD979" s="31">
        <f t="shared" si="264"/>
        <v>1.3853073463268366</v>
      </c>
      <c r="AE979" s="31">
        <f t="shared" si="265"/>
        <v>1.4902548725637181</v>
      </c>
      <c r="AG979" s="30">
        <f t="shared" si="268"/>
        <v>2427000</v>
      </c>
      <c r="AH979" s="30">
        <f t="shared" si="260"/>
        <v>2.88421920065925E-3</v>
      </c>
      <c r="AI979" s="31">
        <f t="shared" si="261"/>
        <v>0.38071693448702099</v>
      </c>
      <c r="AJ979" s="31">
        <f t="shared" si="262"/>
        <v>0.40955912649361348</v>
      </c>
      <c r="AK979" s="30">
        <f>IF(W979="si",($S979*'COSTOS DE CREDITOS'!$C$27)/DATA!$G979,"")</f>
        <v>47.07631125553273</v>
      </c>
      <c r="AL979" s="90">
        <f>IF(W979="si",'COSTOS DE CREDITOS'!$C$35,"")</f>
        <v>20.421138461538462</v>
      </c>
      <c r="AM979" s="30">
        <f t="shared" si="269"/>
        <v>430.76923076923077</v>
      </c>
      <c r="AN979" s="30">
        <f t="shared" si="270"/>
        <v>0</v>
      </c>
      <c r="AO979" s="30">
        <f t="shared" si="271"/>
        <v>498.26668048630199</v>
      </c>
      <c r="AP979" s="30">
        <f t="shared" si="272"/>
        <v>1260.3833195136981</v>
      </c>
      <c r="AQ979" s="19">
        <f t="shared" si="273"/>
        <v>0.71667660962311885</v>
      </c>
    </row>
    <row r="980" spans="1:43" x14ac:dyDescent="0.2">
      <c r="A980" s="23" t="s">
        <v>5665</v>
      </c>
      <c r="B980" s="6" t="s">
        <v>5671</v>
      </c>
      <c r="C980" s="6" t="s">
        <v>5670</v>
      </c>
      <c r="D980" s="2">
        <v>149252</v>
      </c>
      <c r="E980" s="2">
        <v>150002</v>
      </c>
      <c r="F980" s="3" t="s">
        <v>1301</v>
      </c>
      <c r="G980" s="2">
        <v>7</v>
      </c>
      <c r="H980" s="2">
        <v>150004</v>
      </c>
      <c r="I980" s="3" t="s">
        <v>1303</v>
      </c>
      <c r="J980" s="15">
        <v>45030</v>
      </c>
      <c r="K980" s="24">
        <v>1128327000</v>
      </c>
      <c r="L980" s="15">
        <v>45038</v>
      </c>
      <c r="M980" s="15">
        <v>45046</v>
      </c>
      <c r="N980" s="15"/>
      <c r="O980" s="26">
        <f>VLOOKUP(D980,quash!A$2:$I$7791,9,FALSE)</f>
        <v>2</v>
      </c>
      <c r="P980" s="7">
        <v>10000</v>
      </c>
      <c r="Q980" s="26">
        <v>147</v>
      </c>
      <c r="R980" s="19">
        <v>7.9000519063170294E-2</v>
      </c>
      <c r="S980" s="26">
        <v>16</v>
      </c>
      <c r="T980" s="7">
        <v>6000</v>
      </c>
      <c r="U980" s="2">
        <v>142</v>
      </c>
      <c r="V980" s="11">
        <v>1503.37</v>
      </c>
      <c r="W980" s="14" t="s">
        <v>5281</v>
      </c>
      <c r="X980" s="18">
        <v>1</v>
      </c>
      <c r="Y980" s="9">
        <v>6000</v>
      </c>
      <c r="Z980" s="19">
        <f t="shared" si="266"/>
        <v>0</v>
      </c>
      <c r="AA980" s="25">
        <v>1503.37</v>
      </c>
      <c r="AB980" s="30">
        <f t="shared" si="267"/>
        <v>396000</v>
      </c>
      <c r="AC980" s="30">
        <f t="shared" si="263"/>
        <v>1.5151515151515152E-2</v>
      </c>
      <c r="AD980" s="31">
        <f t="shared" si="264"/>
        <v>2.2272727272727275</v>
      </c>
      <c r="AE980" s="31">
        <f t="shared" si="265"/>
        <v>2.1515151515151514</v>
      </c>
      <c r="AG980" s="30">
        <f t="shared" si="268"/>
        <v>1695000</v>
      </c>
      <c r="AH980" s="30">
        <f t="shared" si="260"/>
        <v>3.5398230088495575E-3</v>
      </c>
      <c r="AI980" s="31">
        <f t="shared" si="261"/>
        <v>0.52035398230088492</v>
      </c>
      <c r="AJ980" s="31">
        <f t="shared" si="262"/>
        <v>0.50265486725663711</v>
      </c>
      <c r="AK980" s="30">
        <f>IF(W980="si",($S980*'COSTOS DE CREDITOS'!$C$27)/DATA!$G980,"")</f>
        <v>47.07631125553273</v>
      </c>
      <c r="AL980" s="90">
        <f>IF(W980="si",'COSTOS DE CREDITOS'!$C$35,"")</f>
        <v>20.421138461538462</v>
      </c>
      <c r="AM980" s="30">
        <f t="shared" si="269"/>
        <v>369.23076923076923</v>
      </c>
      <c r="AN980" s="30">
        <f t="shared" si="270"/>
        <v>0</v>
      </c>
      <c r="AO980" s="30">
        <f t="shared" si="271"/>
        <v>436.72821894784045</v>
      </c>
      <c r="AP980" s="30">
        <f t="shared" si="272"/>
        <v>1066.6417810521593</v>
      </c>
      <c r="AQ980" s="19">
        <f t="shared" si="273"/>
        <v>0.70950050955663568</v>
      </c>
    </row>
    <row r="981" spans="1:43" x14ac:dyDescent="0.2">
      <c r="A981" s="23" t="s">
        <v>5665</v>
      </c>
      <c r="B981" s="6" t="s">
        <v>5671</v>
      </c>
      <c r="C981" s="6" t="s">
        <v>5670</v>
      </c>
      <c r="D981" s="2">
        <v>149253</v>
      </c>
      <c r="E981" s="2">
        <v>150002</v>
      </c>
      <c r="F981" s="3" t="s">
        <v>1301</v>
      </c>
      <c r="G981" s="2">
        <v>7</v>
      </c>
      <c r="H981" s="2">
        <v>150006</v>
      </c>
      <c r="I981" s="3" t="s">
        <v>1304</v>
      </c>
      <c r="J981" s="15">
        <v>45030</v>
      </c>
      <c r="K981" s="24">
        <v>1128335476</v>
      </c>
      <c r="L981" s="15">
        <v>45038</v>
      </c>
      <c r="M981" s="15">
        <v>45046</v>
      </c>
      <c r="N981" s="15"/>
      <c r="O981" s="26">
        <f>VLOOKUP(D981,quash!A$2:$I$7791,9,FALSE)</f>
        <v>1</v>
      </c>
      <c r="P981" s="7">
        <v>10000</v>
      </c>
      <c r="Q981" s="26">
        <v>127</v>
      </c>
      <c r="R981" s="19">
        <v>5.24391097594855E-2</v>
      </c>
      <c r="S981" s="26">
        <v>16</v>
      </c>
      <c r="T981" s="7">
        <v>6000</v>
      </c>
      <c r="U981" s="2">
        <v>142</v>
      </c>
      <c r="V981" s="11">
        <v>1503.37</v>
      </c>
      <c r="W981" s="14" t="s">
        <v>5281</v>
      </c>
      <c r="X981" s="18">
        <v>1</v>
      </c>
      <c r="Y981" s="9">
        <v>6000</v>
      </c>
      <c r="Z981" s="19">
        <f t="shared" si="266"/>
        <v>0</v>
      </c>
      <c r="AA981" s="25">
        <v>1503.37</v>
      </c>
      <c r="AB981" s="30">
        <f t="shared" si="267"/>
        <v>667000</v>
      </c>
      <c r="AC981" s="30">
        <f t="shared" si="263"/>
        <v>8.9955022488755615E-3</v>
      </c>
      <c r="AD981" s="31">
        <f t="shared" si="264"/>
        <v>1.1424287856071964</v>
      </c>
      <c r="AE981" s="31">
        <f t="shared" si="265"/>
        <v>1.2773613193403297</v>
      </c>
      <c r="AG981" s="30">
        <f t="shared" si="268"/>
        <v>2427000</v>
      </c>
      <c r="AH981" s="30">
        <f t="shared" si="260"/>
        <v>2.472187886279357E-3</v>
      </c>
      <c r="AI981" s="31">
        <f t="shared" si="261"/>
        <v>0.31396786155747836</v>
      </c>
      <c r="AJ981" s="31">
        <f t="shared" si="262"/>
        <v>0.35105067985166871</v>
      </c>
      <c r="AK981" s="30">
        <f>IF(W981="si",($S981*'COSTOS DE CREDITOS'!$C$27)/DATA!$G981,"")</f>
        <v>47.07631125553273</v>
      </c>
      <c r="AL981" s="90">
        <f>IF(W981="si",'COSTOS DE CREDITOS'!$C$35,"")</f>
        <v>20.421138461538462</v>
      </c>
      <c r="AM981" s="30">
        <f t="shared" si="269"/>
        <v>369.23076923076923</v>
      </c>
      <c r="AN981" s="30">
        <f t="shared" si="270"/>
        <v>0</v>
      </c>
      <c r="AO981" s="30">
        <f t="shared" si="271"/>
        <v>436.72821894784045</v>
      </c>
      <c r="AP981" s="30">
        <f t="shared" si="272"/>
        <v>1066.6417810521593</v>
      </c>
      <c r="AQ981" s="19">
        <f t="shared" si="273"/>
        <v>0.70950050955663568</v>
      </c>
    </row>
    <row r="982" spans="1:43" x14ac:dyDescent="0.2">
      <c r="A982" s="23" t="s">
        <v>5665</v>
      </c>
      <c r="B982" s="6" t="s">
        <v>5671</v>
      </c>
      <c r="C982" s="6" t="s">
        <v>5670</v>
      </c>
      <c r="D982" s="2">
        <v>149248</v>
      </c>
      <c r="E982" s="2">
        <v>150002</v>
      </c>
      <c r="F982" s="3" t="s">
        <v>1301</v>
      </c>
      <c r="G982" s="2">
        <v>7</v>
      </c>
      <c r="H982" s="2">
        <v>150007</v>
      </c>
      <c r="I982" s="3" t="s">
        <v>1305</v>
      </c>
      <c r="J982" s="15" t="s">
        <v>5688</v>
      </c>
      <c r="K982" s="24" t="s">
        <v>5688</v>
      </c>
      <c r="L982" s="15">
        <v>45038</v>
      </c>
      <c r="M982" s="15">
        <v>45046</v>
      </c>
      <c r="N982" s="15"/>
      <c r="O982" s="26">
        <f>VLOOKUP(D982,quash!A$2:$I$7791,9,FALSE)</f>
        <v>2</v>
      </c>
      <c r="P982" s="7">
        <v>9000</v>
      </c>
      <c r="Q982" s="26">
        <v>146</v>
      </c>
      <c r="R982" s="19">
        <v>7.9000519063170377E-2</v>
      </c>
      <c r="S982" s="26">
        <v>16</v>
      </c>
      <c r="T982" s="7">
        <v>5000</v>
      </c>
      <c r="U982" s="2">
        <v>147</v>
      </c>
      <c r="V982" s="11">
        <v>1303.3399999999999</v>
      </c>
      <c r="W982" s="14" t="s">
        <v>5281</v>
      </c>
      <c r="X982" s="18">
        <v>1</v>
      </c>
      <c r="Y982" s="9">
        <v>5000</v>
      </c>
      <c r="Z982" s="19">
        <f t="shared" si="266"/>
        <v>0</v>
      </c>
      <c r="AA982" s="25">
        <v>1303.3399999999999</v>
      </c>
      <c r="AB982" s="30">
        <f t="shared" si="267"/>
        <v>396000</v>
      </c>
      <c r="AC982" s="30">
        <f t="shared" si="263"/>
        <v>1.2626262626262626E-2</v>
      </c>
      <c r="AD982" s="31">
        <f t="shared" si="264"/>
        <v>1.8434343434343434</v>
      </c>
      <c r="AE982" s="31">
        <f t="shared" si="265"/>
        <v>1.856060606060606</v>
      </c>
      <c r="AG982" s="30">
        <f t="shared" si="268"/>
        <v>1695000</v>
      </c>
      <c r="AH982" s="30">
        <f t="shared" si="260"/>
        <v>2.9498525073746312E-3</v>
      </c>
      <c r="AI982" s="31">
        <f t="shared" si="261"/>
        <v>0.43067846607669613</v>
      </c>
      <c r="AJ982" s="31">
        <f t="shared" si="262"/>
        <v>0.4336283185840708</v>
      </c>
      <c r="AK982" s="30">
        <f>IF(W982="si",($S982*'COSTOS DE CREDITOS'!$C$27)/DATA!$G982,"")</f>
        <v>47.07631125553273</v>
      </c>
      <c r="AL982" s="90">
        <f>IF(W982="si",'COSTOS DE CREDITOS'!$C$35,"")</f>
        <v>20.421138461538462</v>
      </c>
      <c r="AM982" s="30">
        <f t="shared" si="269"/>
        <v>307.69230769230774</v>
      </c>
      <c r="AN982" s="30">
        <f t="shared" si="270"/>
        <v>0</v>
      </c>
      <c r="AO982" s="30">
        <f t="shared" si="271"/>
        <v>375.1897574093789</v>
      </c>
      <c r="AP982" s="30">
        <f t="shared" si="272"/>
        <v>928.15024259062102</v>
      </c>
      <c r="AQ982" s="19">
        <f t="shared" si="273"/>
        <v>0.71213209338363059</v>
      </c>
    </row>
    <row r="983" spans="1:43" x14ac:dyDescent="0.2">
      <c r="A983" s="23" t="s">
        <v>5665</v>
      </c>
      <c r="B983" s="6" t="s">
        <v>5671</v>
      </c>
      <c r="C983" s="6" t="s">
        <v>5670</v>
      </c>
      <c r="D983" s="2">
        <v>149236</v>
      </c>
      <c r="E983" s="2">
        <v>150002</v>
      </c>
      <c r="F983" s="3" t="s">
        <v>1301</v>
      </c>
      <c r="G983" s="2">
        <v>7</v>
      </c>
      <c r="H983" s="2">
        <v>150008</v>
      </c>
      <c r="I983" s="3" t="s">
        <v>1306</v>
      </c>
      <c r="J983" s="15">
        <v>45030</v>
      </c>
      <c r="K983" s="24">
        <v>1128313498</v>
      </c>
      <c r="L983" s="15">
        <v>45038</v>
      </c>
      <c r="M983" s="15">
        <v>45046</v>
      </c>
      <c r="N983" s="15"/>
      <c r="O983" s="26">
        <f>VLOOKUP(D983,quash!A$2:$I$7791,9,FALSE)</f>
        <v>1</v>
      </c>
      <c r="P983" s="7">
        <v>10000</v>
      </c>
      <c r="Q983" s="26">
        <v>147</v>
      </c>
      <c r="R983" s="19">
        <v>7.9000519063170294E-2</v>
      </c>
      <c r="S983" s="26">
        <v>16</v>
      </c>
      <c r="T983" s="7">
        <v>7000</v>
      </c>
      <c r="U983" s="2">
        <v>142</v>
      </c>
      <c r="V983" s="11">
        <v>1758.65</v>
      </c>
      <c r="W983" s="14" t="s">
        <v>5281</v>
      </c>
      <c r="X983" s="18">
        <v>1</v>
      </c>
      <c r="Y983" s="9">
        <v>7000</v>
      </c>
      <c r="Z983" s="19">
        <f t="shared" si="266"/>
        <v>0</v>
      </c>
      <c r="AA983" s="25">
        <v>1758.65</v>
      </c>
      <c r="AB983" s="30">
        <f t="shared" si="267"/>
        <v>667000</v>
      </c>
      <c r="AC983" s="30">
        <f t="shared" ref="AC983:AC1014" si="274">$T983/AB983</f>
        <v>1.0494752623688156E-2</v>
      </c>
      <c r="AD983" s="31">
        <f t="shared" ref="AD983:AD1014" si="275">AC983*$Q983</f>
        <v>1.542728635682159</v>
      </c>
      <c r="AE983" s="31">
        <f t="shared" ref="AE983:AE1014" si="276">AC983*$U983</f>
        <v>1.4902548725637181</v>
      </c>
      <c r="AG983" s="30">
        <f t="shared" si="268"/>
        <v>2427000</v>
      </c>
      <c r="AH983" s="30">
        <f t="shared" si="260"/>
        <v>2.88421920065925E-3</v>
      </c>
      <c r="AI983" s="31">
        <f t="shared" si="261"/>
        <v>0.42398022249690975</v>
      </c>
      <c r="AJ983" s="31">
        <f t="shared" si="262"/>
        <v>0.40955912649361348</v>
      </c>
      <c r="AK983" s="30">
        <f>IF(W983="si",($S983*'COSTOS DE CREDITOS'!$C$27)/DATA!$G983,"")</f>
        <v>47.07631125553273</v>
      </c>
      <c r="AL983" s="90">
        <f>IF(W983="si",'COSTOS DE CREDITOS'!$C$35,"")</f>
        <v>20.421138461538462</v>
      </c>
      <c r="AM983" s="30">
        <f t="shared" si="269"/>
        <v>430.76923076923077</v>
      </c>
      <c r="AN983" s="30">
        <f t="shared" si="270"/>
        <v>0</v>
      </c>
      <c r="AO983" s="30">
        <f t="shared" si="271"/>
        <v>498.26668048630199</v>
      </c>
      <c r="AP983" s="30">
        <f t="shared" si="272"/>
        <v>1260.3833195136981</v>
      </c>
      <c r="AQ983" s="19">
        <f t="shared" si="273"/>
        <v>0.71667660962311885</v>
      </c>
    </row>
    <row r="984" spans="1:43" x14ac:dyDescent="0.2">
      <c r="A984" s="23" t="s">
        <v>5665</v>
      </c>
      <c r="B984" s="6" t="s">
        <v>5671</v>
      </c>
      <c r="C984" s="6" t="s">
        <v>5670</v>
      </c>
      <c r="D984" s="2">
        <v>149837</v>
      </c>
      <c r="E984" s="2">
        <v>150002</v>
      </c>
      <c r="F984" s="3" t="s">
        <v>1301</v>
      </c>
      <c r="G984" s="2">
        <v>7</v>
      </c>
      <c r="H984" s="2">
        <v>150009</v>
      </c>
      <c r="I984" s="3" t="s">
        <v>1307</v>
      </c>
      <c r="J984" s="15">
        <v>45036</v>
      </c>
      <c r="K984" s="24">
        <v>1131699193</v>
      </c>
      <c r="L984" s="15">
        <v>45038</v>
      </c>
      <c r="M984" s="15">
        <v>45046</v>
      </c>
      <c r="N984" s="15"/>
      <c r="O984" s="26">
        <f>VLOOKUP(D984,quash!A$2:$I$7791,9,FALSE)</f>
        <v>2</v>
      </c>
      <c r="P984" s="7">
        <v>9000</v>
      </c>
      <c r="Q984" s="26">
        <v>146</v>
      </c>
      <c r="R984" s="19">
        <v>7.9000519063170377E-2</v>
      </c>
      <c r="S984" s="26">
        <v>16</v>
      </c>
      <c r="T984" s="7">
        <v>5000</v>
      </c>
      <c r="U984" s="2">
        <v>147</v>
      </c>
      <c r="V984" s="11">
        <v>1303.3399999999999</v>
      </c>
      <c r="W984" s="14" t="s">
        <v>5281</v>
      </c>
      <c r="X984" s="18">
        <v>1</v>
      </c>
      <c r="Y984" s="9">
        <v>5000</v>
      </c>
      <c r="Z984" s="19">
        <f t="shared" si="266"/>
        <v>0</v>
      </c>
      <c r="AA984" s="25">
        <v>1303.3399999999999</v>
      </c>
      <c r="AB984" s="30">
        <f t="shared" si="267"/>
        <v>396000</v>
      </c>
      <c r="AC984" s="30">
        <f t="shared" si="274"/>
        <v>1.2626262626262626E-2</v>
      </c>
      <c r="AD984" s="31">
        <f t="shared" si="275"/>
        <v>1.8434343434343434</v>
      </c>
      <c r="AE984" s="31">
        <f t="shared" si="276"/>
        <v>1.856060606060606</v>
      </c>
      <c r="AG984" s="30">
        <f t="shared" si="268"/>
        <v>1695000</v>
      </c>
      <c r="AH984" s="30">
        <f t="shared" si="260"/>
        <v>2.9498525073746312E-3</v>
      </c>
      <c r="AI984" s="31">
        <f t="shared" si="261"/>
        <v>0.43067846607669613</v>
      </c>
      <c r="AJ984" s="31">
        <f t="shared" si="262"/>
        <v>0.4336283185840708</v>
      </c>
      <c r="AK984" s="30">
        <f>IF(W984="si",($S984*'COSTOS DE CREDITOS'!$C$27)/DATA!$G984,"")</f>
        <v>47.07631125553273</v>
      </c>
      <c r="AL984" s="90">
        <f>IF(W984="si",'COSTOS DE CREDITOS'!$C$35,"")</f>
        <v>20.421138461538462</v>
      </c>
      <c r="AM984" s="30">
        <f t="shared" si="269"/>
        <v>307.69230769230774</v>
      </c>
      <c r="AN984" s="30">
        <f t="shared" si="270"/>
        <v>0</v>
      </c>
      <c r="AO984" s="30">
        <f t="shared" si="271"/>
        <v>375.1897574093789</v>
      </c>
      <c r="AP984" s="30">
        <f t="shared" si="272"/>
        <v>928.15024259062102</v>
      </c>
      <c r="AQ984" s="19">
        <f t="shared" si="273"/>
        <v>0.71213209338363059</v>
      </c>
    </row>
    <row r="985" spans="1:43" x14ac:dyDescent="0.2">
      <c r="A985" s="23" t="s">
        <v>5665</v>
      </c>
      <c r="B985" s="6" t="s">
        <v>5671</v>
      </c>
      <c r="C985" s="6" t="s">
        <v>5670</v>
      </c>
      <c r="D985" s="2">
        <v>149557</v>
      </c>
      <c r="E985" s="2">
        <v>150002</v>
      </c>
      <c r="F985" s="3" t="s">
        <v>1301</v>
      </c>
      <c r="G985" s="2">
        <v>7</v>
      </c>
      <c r="H985" s="2">
        <v>150010</v>
      </c>
      <c r="I985" s="3" t="s">
        <v>1308</v>
      </c>
      <c r="J985" s="15">
        <v>45034</v>
      </c>
      <c r="K985" s="24">
        <v>1130145415</v>
      </c>
      <c r="L985" s="15">
        <v>45038</v>
      </c>
      <c r="M985" s="15">
        <v>45046</v>
      </c>
      <c r="N985" s="15"/>
      <c r="O985" s="26">
        <f>VLOOKUP(D985,quash!A$2:$I$7791,9,FALSE)</f>
        <v>3</v>
      </c>
      <c r="P985" s="7">
        <v>5000</v>
      </c>
      <c r="Q985" s="26">
        <v>147</v>
      </c>
      <c r="R985" s="19">
        <v>0.11226939921536</v>
      </c>
      <c r="S985" s="26">
        <v>16</v>
      </c>
      <c r="T985" s="7">
        <v>5000</v>
      </c>
      <c r="U985" s="2">
        <v>147</v>
      </c>
      <c r="V985" s="11">
        <v>1303.3399999999999</v>
      </c>
      <c r="W985" s="14" t="s">
        <v>5281</v>
      </c>
      <c r="X985" s="18">
        <v>1</v>
      </c>
      <c r="Y985" s="9">
        <v>5000</v>
      </c>
      <c r="Z985" s="19">
        <f t="shared" si="266"/>
        <v>0</v>
      </c>
      <c r="AA985" s="25">
        <v>1303.3399999999999</v>
      </c>
      <c r="AB985" s="30">
        <f t="shared" si="267"/>
        <v>215000</v>
      </c>
      <c r="AC985" s="30">
        <f t="shared" si="274"/>
        <v>2.3255813953488372E-2</v>
      </c>
      <c r="AD985" s="31">
        <f t="shared" si="275"/>
        <v>3.4186046511627906</v>
      </c>
      <c r="AE985" s="31">
        <f t="shared" si="276"/>
        <v>3.4186046511627906</v>
      </c>
      <c r="AG985" s="30">
        <f t="shared" si="268"/>
        <v>778000</v>
      </c>
      <c r="AH985" s="30">
        <f t="shared" si="260"/>
        <v>6.4267352185089976E-3</v>
      </c>
      <c r="AI985" s="31">
        <f t="shared" si="261"/>
        <v>0.94473007712082269</v>
      </c>
      <c r="AJ985" s="31">
        <f t="shared" si="262"/>
        <v>0.94473007712082269</v>
      </c>
      <c r="AK985" s="30">
        <f>IF(W985="si",($S985*'COSTOS DE CREDITOS'!$C$27)/DATA!$G985,"")</f>
        <v>47.07631125553273</v>
      </c>
      <c r="AL985" s="90">
        <f>IF(W985="si",'COSTOS DE CREDITOS'!$C$35,"")</f>
        <v>20.421138461538462</v>
      </c>
      <c r="AM985" s="30">
        <f t="shared" si="269"/>
        <v>307.69230769230774</v>
      </c>
      <c r="AN985" s="30">
        <f t="shared" si="270"/>
        <v>0</v>
      </c>
      <c r="AO985" s="30">
        <f t="shared" si="271"/>
        <v>375.1897574093789</v>
      </c>
      <c r="AP985" s="30">
        <f t="shared" si="272"/>
        <v>928.15024259062102</v>
      </c>
      <c r="AQ985" s="19">
        <f t="shared" si="273"/>
        <v>0.71213209338363059</v>
      </c>
    </row>
    <row r="986" spans="1:43" x14ac:dyDescent="0.2">
      <c r="A986" s="23" t="s">
        <v>5665</v>
      </c>
      <c r="B986" s="6" t="s">
        <v>5672</v>
      </c>
      <c r="C986" s="6" t="s">
        <v>5667</v>
      </c>
      <c r="D986" s="2">
        <v>149566</v>
      </c>
      <c r="E986" s="2">
        <v>150012</v>
      </c>
      <c r="F986" s="3" t="s">
        <v>1309</v>
      </c>
      <c r="G986" s="2">
        <v>7</v>
      </c>
      <c r="H986" s="2">
        <v>150019</v>
      </c>
      <c r="I986" s="3" t="s">
        <v>1310</v>
      </c>
      <c r="J986" s="15" t="s">
        <v>5688</v>
      </c>
      <c r="K986" s="24" t="s">
        <v>5688</v>
      </c>
      <c r="L986" s="15">
        <v>45038</v>
      </c>
      <c r="M986" s="15">
        <v>45046</v>
      </c>
      <c r="N986" s="15"/>
      <c r="O986" s="26">
        <f>VLOOKUP(D986,quash!A$2:$I$7791,9,FALSE)</f>
        <v>2</v>
      </c>
      <c r="P986" s="7">
        <v>11000</v>
      </c>
      <c r="Q986" s="26">
        <v>129</v>
      </c>
      <c r="R986" s="19">
        <v>5.4232887875598441E-2</v>
      </c>
      <c r="S986" s="26">
        <v>16</v>
      </c>
      <c r="T986" s="7">
        <v>5000</v>
      </c>
      <c r="U986" s="2">
        <v>147</v>
      </c>
      <c r="V986" s="11">
        <v>1303.3399999999999</v>
      </c>
      <c r="W986" s="14" t="s">
        <v>5281</v>
      </c>
      <c r="X986" s="18">
        <v>1</v>
      </c>
      <c r="Y986" s="9">
        <v>5000</v>
      </c>
      <c r="Z986" s="19">
        <f t="shared" si="266"/>
        <v>0</v>
      </c>
      <c r="AA986" s="25">
        <v>1303.3399999999999</v>
      </c>
      <c r="AB986" s="30">
        <f t="shared" si="267"/>
        <v>396000</v>
      </c>
      <c r="AC986" s="30">
        <f t="shared" si="274"/>
        <v>1.2626262626262626E-2</v>
      </c>
      <c r="AD986" s="31">
        <f t="shared" si="275"/>
        <v>1.6287878787878787</v>
      </c>
      <c r="AE986" s="31">
        <f t="shared" si="276"/>
        <v>1.856060606060606</v>
      </c>
      <c r="AG986" s="30">
        <f t="shared" si="268"/>
        <v>1695000</v>
      </c>
      <c r="AH986" s="30">
        <f t="shared" si="260"/>
        <v>2.9498525073746312E-3</v>
      </c>
      <c r="AI986" s="31">
        <f t="shared" si="261"/>
        <v>0.38053097345132741</v>
      </c>
      <c r="AJ986" s="31">
        <f t="shared" si="262"/>
        <v>0.4336283185840708</v>
      </c>
      <c r="AK986" s="30">
        <f>IF(W986="si",($S986*'COSTOS DE CREDITOS'!$C$27)/DATA!$G986,"")</f>
        <v>47.07631125553273</v>
      </c>
      <c r="AL986" s="90">
        <f>IF(W986="si",'COSTOS DE CREDITOS'!$C$35,"")</f>
        <v>20.421138461538462</v>
      </c>
      <c r="AM986" s="30">
        <f t="shared" si="269"/>
        <v>307.69230769230774</v>
      </c>
      <c r="AN986" s="30">
        <f t="shared" si="270"/>
        <v>0</v>
      </c>
      <c r="AO986" s="30">
        <f t="shared" si="271"/>
        <v>375.1897574093789</v>
      </c>
      <c r="AP986" s="30">
        <f t="shared" si="272"/>
        <v>928.15024259062102</v>
      </c>
      <c r="AQ986" s="19">
        <f t="shared" si="273"/>
        <v>0.71213209338363059</v>
      </c>
    </row>
    <row r="987" spans="1:43" x14ac:dyDescent="0.2">
      <c r="A987" s="23" t="s">
        <v>5665</v>
      </c>
      <c r="B987" s="6" t="s">
        <v>5672</v>
      </c>
      <c r="C987" s="6" t="s">
        <v>5667</v>
      </c>
      <c r="D987" s="2">
        <v>149484</v>
      </c>
      <c r="E987" s="2">
        <v>150012</v>
      </c>
      <c r="F987" s="3" t="s">
        <v>1309</v>
      </c>
      <c r="G987" s="2">
        <v>7</v>
      </c>
      <c r="H987" s="2">
        <v>150020</v>
      </c>
      <c r="I987" s="3" t="s">
        <v>1311</v>
      </c>
      <c r="J987" s="15">
        <v>45033</v>
      </c>
      <c r="K987" s="24">
        <v>1129801050</v>
      </c>
      <c r="L987" s="15">
        <v>45038</v>
      </c>
      <c r="M987" s="15">
        <v>45046</v>
      </c>
      <c r="N987" s="15"/>
      <c r="O987" s="26">
        <f>VLOOKUP(D987,quash!A$2:$I$7791,9,FALSE)</f>
        <v>1</v>
      </c>
      <c r="P987" s="7">
        <v>10000</v>
      </c>
      <c r="Q987" s="26">
        <v>110</v>
      </c>
      <c r="R987" s="19">
        <v>3.3741050530766099E-2</v>
      </c>
      <c r="S987" s="26">
        <v>16</v>
      </c>
      <c r="T987" s="7">
        <v>5000</v>
      </c>
      <c r="U987" s="2">
        <v>147</v>
      </c>
      <c r="V987" s="11">
        <v>1303.3399999999999</v>
      </c>
      <c r="W987" s="14" t="s">
        <v>5281</v>
      </c>
      <c r="X987" s="18">
        <v>1</v>
      </c>
      <c r="Y987" s="9">
        <v>5000</v>
      </c>
      <c r="Z987" s="19">
        <f t="shared" si="266"/>
        <v>0</v>
      </c>
      <c r="AA987" s="25">
        <v>1303.3399999999999</v>
      </c>
      <c r="AB987" s="30">
        <f t="shared" si="267"/>
        <v>667000</v>
      </c>
      <c r="AC987" s="30">
        <f t="shared" si="274"/>
        <v>7.4962518740629685E-3</v>
      </c>
      <c r="AD987" s="31">
        <f t="shared" si="275"/>
        <v>0.82458770614692656</v>
      </c>
      <c r="AE987" s="31">
        <f t="shared" si="276"/>
        <v>1.1019490254872564</v>
      </c>
      <c r="AG987" s="30">
        <f t="shared" si="268"/>
        <v>2427000</v>
      </c>
      <c r="AH987" s="30">
        <f t="shared" si="260"/>
        <v>2.0601565718994645E-3</v>
      </c>
      <c r="AI987" s="31">
        <f t="shared" si="261"/>
        <v>0.2266172229089411</v>
      </c>
      <c r="AJ987" s="31">
        <f t="shared" si="262"/>
        <v>0.30284301606922126</v>
      </c>
      <c r="AK987" s="30">
        <f>IF(W987="si",($S987*'COSTOS DE CREDITOS'!$C$27)/DATA!$G987,"")</f>
        <v>47.07631125553273</v>
      </c>
      <c r="AL987" s="90">
        <f>IF(W987="si",'COSTOS DE CREDITOS'!$C$35,"")</f>
        <v>20.421138461538462</v>
      </c>
      <c r="AM987" s="30">
        <f t="shared" si="269"/>
        <v>307.69230769230774</v>
      </c>
      <c r="AN987" s="30">
        <f t="shared" si="270"/>
        <v>0</v>
      </c>
      <c r="AO987" s="30">
        <f t="shared" si="271"/>
        <v>375.1897574093789</v>
      </c>
      <c r="AP987" s="30">
        <f t="shared" si="272"/>
        <v>928.15024259062102</v>
      </c>
      <c r="AQ987" s="19">
        <f t="shared" si="273"/>
        <v>0.71213209338363059</v>
      </c>
    </row>
    <row r="988" spans="1:43" x14ac:dyDescent="0.2">
      <c r="A988" s="23" t="s">
        <v>5665</v>
      </c>
      <c r="B988" s="6" t="s">
        <v>5672</v>
      </c>
      <c r="C988" s="6" t="s">
        <v>5667</v>
      </c>
      <c r="D988" s="2">
        <v>149568</v>
      </c>
      <c r="E988" s="2">
        <v>150012</v>
      </c>
      <c r="F988" s="3" t="s">
        <v>1309</v>
      </c>
      <c r="G988" s="2">
        <v>7</v>
      </c>
      <c r="H988" s="2">
        <v>150021</v>
      </c>
      <c r="I988" s="3" t="s">
        <v>1312</v>
      </c>
      <c r="J988" s="15">
        <v>45034</v>
      </c>
      <c r="K988" s="24">
        <v>1130172437</v>
      </c>
      <c r="L988" s="15">
        <v>45038</v>
      </c>
      <c r="M988" s="15">
        <v>45046</v>
      </c>
      <c r="N988" s="15"/>
      <c r="O988" s="26">
        <f>VLOOKUP(D988,quash!A$2:$I$7791,9,FALSE)</f>
        <v>3</v>
      </c>
      <c r="P988" s="7">
        <v>10000</v>
      </c>
      <c r="Q988" s="26">
        <v>110</v>
      </c>
      <c r="R988" s="19">
        <v>3.3741050530766099E-2</v>
      </c>
      <c r="S988" s="26">
        <v>16</v>
      </c>
      <c r="T988" s="7">
        <v>7000</v>
      </c>
      <c r="U988" s="2">
        <v>142</v>
      </c>
      <c r="V988" s="11">
        <v>1758.65</v>
      </c>
      <c r="W988" s="14" t="s">
        <v>5281</v>
      </c>
      <c r="X988" s="18">
        <v>1</v>
      </c>
      <c r="Y988" s="9">
        <v>7000</v>
      </c>
      <c r="Z988" s="19">
        <f t="shared" si="266"/>
        <v>0</v>
      </c>
      <c r="AA988" s="25">
        <v>1758.65</v>
      </c>
      <c r="AB988" s="30">
        <f t="shared" si="267"/>
        <v>215000</v>
      </c>
      <c r="AC988" s="30">
        <f t="shared" si="274"/>
        <v>3.255813953488372E-2</v>
      </c>
      <c r="AD988" s="31">
        <f t="shared" si="275"/>
        <v>3.5813953488372094</v>
      </c>
      <c r="AE988" s="31">
        <f t="shared" si="276"/>
        <v>4.6232558139534881</v>
      </c>
      <c r="AG988" s="30">
        <f t="shared" si="268"/>
        <v>778000</v>
      </c>
      <c r="AH988" s="30">
        <f t="shared" si="260"/>
        <v>8.9974293059125968E-3</v>
      </c>
      <c r="AI988" s="31">
        <f t="shared" si="261"/>
        <v>0.98971722365038561</v>
      </c>
      <c r="AJ988" s="31">
        <f t="shared" si="262"/>
        <v>1.2776349614395888</v>
      </c>
      <c r="AK988" s="30">
        <f>IF(W988="si",($S988*'COSTOS DE CREDITOS'!$C$27)/DATA!$G988,"")</f>
        <v>47.07631125553273</v>
      </c>
      <c r="AL988" s="90">
        <f>IF(W988="si",'COSTOS DE CREDITOS'!$C$35,"")</f>
        <v>20.421138461538462</v>
      </c>
      <c r="AM988" s="30">
        <f t="shared" si="269"/>
        <v>430.76923076923077</v>
      </c>
      <c r="AN988" s="30">
        <f t="shared" si="270"/>
        <v>0</v>
      </c>
      <c r="AO988" s="30">
        <f t="shared" si="271"/>
        <v>498.26668048630199</v>
      </c>
      <c r="AP988" s="30">
        <f t="shared" si="272"/>
        <v>1260.3833195136981</v>
      </c>
      <c r="AQ988" s="19">
        <f t="shared" si="273"/>
        <v>0.71667660962311885</v>
      </c>
    </row>
    <row r="989" spans="1:43" x14ac:dyDescent="0.2">
      <c r="A989" s="23" t="s">
        <v>5665</v>
      </c>
      <c r="B989" s="6" t="s">
        <v>5671</v>
      </c>
      <c r="C989" s="6" t="s">
        <v>5670</v>
      </c>
      <c r="D989" s="2">
        <v>150118</v>
      </c>
      <c r="E989" s="2">
        <v>150130</v>
      </c>
      <c r="F989" s="3" t="s">
        <v>1313</v>
      </c>
      <c r="G989" s="2">
        <v>6</v>
      </c>
      <c r="H989" s="2">
        <v>150136</v>
      </c>
      <c r="I989" s="3" t="s">
        <v>1314</v>
      </c>
      <c r="J989" s="15">
        <v>45040</v>
      </c>
      <c r="K989" s="24">
        <v>1133558137</v>
      </c>
      <c r="L989" s="15">
        <v>45040</v>
      </c>
      <c r="M989" s="15">
        <v>45046</v>
      </c>
      <c r="N989" s="15"/>
      <c r="O989" s="26">
        <f>VLOOKUP(D989,quash!A$2:$I$7791,9,FALSE)</f>
        <v>2</v>
      </c>
      <c r="P989" s="7">
        <v>10000</v>
      </c>
      <c r="Q989" s="26">
        <v>147</v>
      </c>
      <c r="R989" s="19">
        <v>7.9000519063170294E-2</v>
      </c>
      <c r="S989" s="26">
        <v>16</v>
      </c>
      <c r="T989" s="7">
        <v>5000</v>
      </c>
      <c r="U989" s="2">
        <v>147</v>
      </c>
      <c r="V989" s="11">
        <v>1303.3399999999999</v>
      </c>
      <c r="W989" s="14" t="s">
        <v>5281</v>
      </c>
      <c r="X989" s="18">
        <v>1</v>
      </c>
      <c r="Y989" s="9">
        <v>5000</v>
      </c>
      <c r="Z989" s="19">
        <f t="shared" si="266"/>
        <v>0</v>
      </c>
      <c r="AA989" s="25">
        <v>1303.3399999999999</v>
      </c>
      <c r="AB989" s="30">
        <f t="shared" si="267"/>
        <v>396000</v>
      </c>
      <c r="AC989" s="30">
        <f t="shared" si="274"/>
        <v>1.2626262626262626E-2</v>
      </c>
      <c r="AD989" s="31">
        <f t="shared" si="275"/>
        <v>1.856060606060606</v>
      </c>
      <c r="AE989" s="31">
        <f t="shared" si="276"/>
        <v>1.856060606060606</v>
      </c>
      <c r="AG989" s="30">
        <f t="shared" si="268"/>
        <v>1695000</v>
      </c>
      <c r="AH989" s="30">
        <f t="shared" ref="AH989:AH1052" si="277">IFERROR($T989/AG989,"")</f>
        <v>2.9498525073746312E-3</v>
      </c>
      <c r="AI989" s="31">
        <f t="shared" ref="AI989:AI1052" si="278">IFERROR(AH989*$Q989,"")</f>
        <v>0.4336283185840708</v>
      </c>
      <c r="AJ989" s="31">
        <f t="shared" ref="AJ989:AJ1052" si="279">IFERROR(AH989*$U989,"")</f>
        <v>0.4336283185840708</v>
      </c>
      <c r="AK989" s="30">
        <f>IF(W989="si",($S989*'COSTOS DE CREDITOS'!$C$27)/DATA!$G989,"")</f>
        <v>54.922363131454851</v>
      </c>
      <c r="AL989" s="90">
        <f>IF(W989="si",'COSTOS DE CREDITOS'!$C$35,"")</f>
        <v>20.421138461538462</v>
      </c>
      <c r="AM989" s="30">
        <f t="shared" si="269"/>
        <v>307.69230769230774</v>
      </c>
      <c r="AN989" s="30">
        <f t="shared" si="270"/>
        <v>0</v>
      </c>
      <c r="AO989" s="30">
        <f t="shared" si="271"/>
        <v>383.03580928530107</v>
      </c>
      <c r="AP989" s="30">
        <f t="shared" si="272"/>
        <v>920.30419071469885</v>
      </c>
      <c r="AQ989" s="19">
        <f t="shared" si="273"/>
        <v>0.70611213552465124</v>
      </c>
    </row>
    <row r="990" spans="1:43" x14ac:dyDescent="0.2">
      <c r="A990" s="23" t="s">
        <v>5665</v>
      </c>
      <c r="B990" s="6" t="s">
        <v>5671</v>
      </c>
      <c r="C990" s="6" t="s">
        <v>5670</v>
      </c>
      <c r="D990" s="2">
        <v>149778</v>
      </c>
      <c r="E990" s="2">
        <v>150130</v>
      </c>
      <c r="F990" s="3" t="s">
        <v>1313</v>
      </c>
      <c r="G990" s="2">
        <v>6</v>
      </c>
      <c r="H990" s="2">
        <v>150157</v>
      </c>
      <c r="I990" s="3" t="s">
        <v>1315</v>
      </c>
      <c r="J990" s="15">
        <v>45035</v>
      </c>
      <c r="K990" s="24">
        <v>1131212874</v>
      </c>
      <c r="L990" s="15">
        <v>45040</v>
      </c>
      <c r="M990" s="15">
        <v>45046</v>
      </c>
      <c r="N990" s="15"/>
      <c r="O990" s="26">
        <f>VLOOKUP(D990,quash!A$2:$I$7791,9,FALSE)</f>
        <v>4</v>
      </c>
      <c r="P990" s="7">
        <v>10000</v>
      </c>
      <c r="Q990" s="26">
        <v>147</v>
      </c>
      <c r="R990" s="19">
        <v>7.9000519063170294E-2</v>
      </c>
      <c r="S990" s="26">
        <v>16</v>
      </c>
      <c r="T990" s="7">
        <v>6000</v>
      </c>
      <c r="U990" s="2">
        <v>142</v>
      </c>
      <c r="V990" s="11">
        <v>1503.37</v>
      </c>
      <c r="W990" s="14" t="s">
        <v>5281</v>
      </c>
      <c r="X990" s="18">
        <v>1</v>
      </c>
      <c r="Y990" s="9">
        <v>6000</v>
      </c>
      <c r="Z990" s="19">
        <f t="shared" si="266"/>
        <v>0</v>
      </c>
      <c r="AA990" s="25">
        <v>1503.37</v>
      </c>
      <c r="AB990" s="30">
        <f t="shared" si="267"/>
        <v>220000</v>
      </c>
      <c r="AC990" s="30">
        <f t="shared" si="274"/>
        <v>2.7272727272727271E-2</v>
      </c>
      <c r="AD990" s="31">
        <f t="shared" si="275"/>
        <v>4.0090909090909088</v>
      </c>
      <c r="AE990" s="31">
        <f t="shared" si="276"/>
        <v>3.8727272727272726</v>
      </c>
      <c r="AG990" s="30">
        <f t="shared" si="268"/>
        <v>927000</v>
      </c>
      <c r="AH990" s="30">
        <f t="shared" si="277"/>
        <v>6.4724919093851136E-3</v>
      </c>
      <c r="AI990" s="31">
        <f t="shared" si="278"/>
        <v>0.95145631067961167</v>
      </c>
      <c r="AJ990" s="31">
        <f t="shared" si="279"/>
        <v>0.91909385113268616</v>
      </c>
      <c r="AK990" s="30">
        <f>IF(W990="si",($S990*'COSTOS DE CREDITOS'!$C$27)/DATA!$G990,"")</f>
        <v>54.922363131454851</v>
      </c>
      <c r="AL990" s="90">
        <f>IF(W990="si",'COSTOS DE CREDITOS'!$C$35,"")</f>
        <v>20.421138461538462</v>
      </c>
      <c r="AM990" s="30">
        <f t="shared" si="269"/>
        <v>369.23076923076923</v>
      </c>
      <c r="AN990" s="30">
        <f t="shared" si="270"/>
        <v>0</v>
      </c>
      <c r="AO990" s="30">
        <f t="shared" si="271"/>
        <v>444.5742708237625</v>
      </c>
      <c r="AP990" s="30">
        <f t="shared" si="272"/>
        <v>1058.7957291762373</v>
      </c>
      <c r="AQ990" s="19">
        <f t="shared" si="273"/>
        <v>0.70428153360532497</v>
      </c>
    </row>
    <row r="991" spans="1:43" x14ac:dyDescent="0.2">
      <c r="A991" s="23" t="s">
        <v>5665</v>
      </c>
      <c r="B991" s="6" t="s">
        <v>5671</v>
      </c>
      <c r="C991" s="6" t="s">
        <v>5670</v>
      </c>
      <c r="D991" s="2">
        <v>149781</v>
      </c>
      <c r="E991" s="2">
        <v>150130</v>
      </c>
      <c r="F991" s="3" t="s">
        <v>1313</v>
      </c>
      <c r="G991" s="2">
        <v>6</v>
      </c>
      <c r="H991" s="2">
        <v>150158</v>
      </c>
      <c r="I991" s="3" t="s">
        <v>1316</v>
      </c>
      <c r="J991" s="15">
        <v>45035</v>
      </c>
      <c r="K991" s="24">
        <v>1131214753</v>
      </c>
      <c r="L991" s="15">
        <v>45040</v>
      </c>
      <c r="M991" s="15">
        <v>45046</v>
      </c>
      <c r="N991" s="15"/>
      <c r="O991" s="26">
        <f>VLOOKUP(D991,quash!A$2:$I$7791,9,FALSE)</f>
        <v>2</v>
      </c>
      <c r="P991" s="7">
        <v>10000</v>
      </c>
      <c r="Q991" s="26">
        <v>147</v>
      </c>
      <c r="R991" s="19">
        <v>7.9000519063170294E-2</v>
      </c>
      <c r="S991" s="26">
        <v>16</v>
      </c>
      <c r="T991" s="7">
        <v>6000</v>
      </c>
      <c r="U991" s="2">
        <v>142</v>
      </c>
      <c r="V991" s="11">
        <v>1503.37</v>
      </c>
      <c r="W991" s="14" t="s">
        <v>5281</v>
      </c>
      <c r="X991" s="18">
        <v>1</v>
      </c>
      <c r="Y991" s="9">
        <v>6000</v>
      </c>
      <c r="Z991" s="19">
        <f t="shared" si="266"/>
        <v>0</v>
      </c>
      <c r="AA991" s="25">
        <v>1503.37</v>
      </c>
      <c r="AB991" s="30">
        <f t="shared" si="267"/>
        <v>396000</v>
      </c>
      <c r="AC991" s="30">
        <f t="shared" si="274"/>
        <v>1.5151515151515152E-2</v>
      </c>
      <c r="AD991" s="31">
        <f t="shared" si="275"/>
        <v>2.2272727272727275</v>
      </c>
      <c r="AE991" s="31">
        <f t="shared" si="276"/>
        <v>2.1515151515151514</v>
      </c>
      <c r="AG991" s="30">
        <f t="shared" si="268"/>
        <v>1695000</v>
      </c>
      <c r="AH991" s="30">
        <f t="shared" si="277"/>
        <v>3.5398230088495575E-3</v>
      </c>
      <c r="AI991" s="31">
        <f t="shared" si="278"/>
        <v>0.52035398230088492</v>
      </c>
      <c r="AJ991" s="31">
        <f t="shared" si="279"/>
        <v>0.50265486725663711</v>
      </c>
      <c r="AK991" s="30">
        <f>IF(W991="si",($S991*'COSTOS DE CREDITOS'!$C$27)/DATA!$G991,"")</f>
        <v>54.922363131454851</v>
      </c>
      <c r="AL991" s="90">
        <f>IF(W991="si",'COSTOS DE CREDITOS'!$C$35,"")</f>
        <v>20.421138461538462</v>
      </c>
      <c r="AM991" s="30">
        <f t="shared" si="269"/>
        <v>369.23076923076923</v>
      </c>
      <c r="AN991" s="30">
        <f t="shared" si="270"/>
        <v>0</v>
      </c>
      <c r="AO991" s="30">
        <f t="shared" si="271"/>
        <v>444.5742708237625</v>
      </c>
      <c r="AP991" s="30">
        <f t="shared" si="272"/>
        <v>1058.7957291762373</v>
      </c>
      <c r="AQ991" s="19">
        <f t="shared" si="273"/>
        <v>0.70428153360532497</v>
      </c>
    </row>
    <row r="992" spans="1:43" x14ac:dyDescent="0.2">
      <c r="A992" s="23" t="s">
        <v>5665</v>
      </c>
      <c r="B992" s="6" t="s">
        <v>5671</v>
      </c>
      <c r="C992" s="6" t="s">
        <v>5670</v>
      </c>
      <c r="D992" s="2">
        <v>149782</v>
      </c>
      <c r="E992" s="2">
        <v>150130</v>
      </c>
      <c r="F992" s="3" t="s">
        <v>1313</v>
      </c>
      <c r="G992" s="2">
        <v>6</v>
      </c>
      <c r="H992" s="2">
        <v>150159</v>
      </c>
      <c r="I992" s="3" t="s">
        <v>1317</v>
      </c>
      <c r="J992" s="15">
        <v>45035</v>
      </c>
      <c r="K992" s="24">
        <v>1131216182</v>
      </c>
      <c r="L992" s="15">
        <v>45040</v>
      </c>
      <c r="M992" s="15">
        <v>45046</v>
      </c>
      <c r="N992" s="15"/>
      <c r="O992" s="26">
        <f>VLOOKUP(D992,quash!A$2:$I$7791,9,FALSE)</f>
        <v>1</v>
      </c>
      <c r="P992" s="7">
        <v>9000</v>
      </c>
      <c r="Q992" s="26">
        <v>146</v>
      </c>
      <c r="R992" s="19">
        <v>7.9000519063170377E-2</v>
      </c>
      <c r="S992" s="26">
        <v>16</v>
      </c>
      <c r="T992" s="7">
        <v>5000</v>
      </c>
      <c r="U992" s="2">
        <v>147</v>
      </c>
      <c r="V992" s="11">
        <v>1303.3399999999999</v>
      </c>
      <c r="W992" s="14" t="s">
        <v>5281</v>
      </c>
      <c r="X992" s="18">
        <v>1</v>
      </c>
      <c r="Y992" s="9">
        <v>5000</v>
      </c>
      <c r="Z992" s="19">
        <f t="shared" si="266"/>
        <v>0</v>
      </c>
      <c r="AA992" s="25">
        <v>1303.3399999999999</v>
      </c>
      <c r="AB992" s="30">
        <f t="shared" si="267"/>
        <v>667000</v>
      </c>
      <c r="AC992" s="30">
        <f t="shared" si="274"/>
        <v>7.4962518740629685E-3</v>
      </c>
      <c r="AD992" s="31">
        <f t="shared" si="275"/>
        <v>1.0944527736131935</v>
      </c>
      <c r="AE992" s="31">
        <f t="shared" si="276"/>
        <v>1.1019490254872564</v>
      </c>
      <c r="AG992" s="30">
        <f t="shared" si="268"/>
        <v>2427000</v>
      </c>
      <c r="AH992" s="30">
        <f t="shared" si="277"/>
        <v>2.0601565718994645E-3</v>
      </c>
      <c r="AI992" s="31">
        <f t="shared" si="278"/>
        <v>0.30078285949732181</v>
      </c>
      <c r="AJ992" s="31">
        <f t="shared" si="279"/>
        <v>0.30284301606922126</v>
      </c>
      <c r="AK992" s="30">
        <f>IF(W992="si",($S992*'COSTOS DE CREDITOS'!$C$27)/DATA!$G992,"")</f>
        <v>54.922363131454851</v>
      </c>
      <c r="AL992" s="90">
        <f>IF(W992="si",'COSTOS DE CREDITOS'!$C$35,"")</f>
        <v>20.421138461538462</v>
      </c>
      <c r="AM992" s="30">
        <f t="shared" si="269"/>
        <v>307.69230769230774</v>
      </c>
      <c r="AN992" s="30">
        <f t="shared" si="270"/>
        <v>0</v>
      </c>
      <c r="AO992" s="30">
        <f t="shared" si="271"/>
        <v>383.03580928530107</v>
      </c>
      <c r="AP992" s="30">
        <f t="shared" si="272"/>
        <v>920.30419071469885</v>
      </c>
      <c r="AQ992" s="19">
        <f t="shared" si="273"/>
        <v>0.70611213552465124</v>
      </c>
    </row>
    <row r="993" spans="1:43" x14ac:dyDescent="0.2">
      <c r="A993" s="23" t="s">
        <v>5665</v>
      </c>
      <c r="B993" s="6" t="s">
        <v>5684</v>
      </c>
      <c r="C993" s="6" t="s">
        <v>5667</v>
      </c>
      <c r="D993" s="4">
        <v>142677</v>
      </c>
      <c r="E993" s="4">
        <v>150199</v>
      </c>
      <c r="F993" s="5" t="s">
        <v>1319</v>
      </c>
      <c r="G993" s="2">
        <v>7</v>
      </c>
      <c r="H993" s="4">
        <v>150200</v>
      </c>
      <c r="I993" s="5" t="s">
        <v>1320</v>
      </c>
      <c r="J993" s="15">
        <v>44967</v>
      </c>
      <c r="K993" s="24">
        <v>1090737519</v>
      </c>
      <c r="L993" s="15">
        <v>45041</v>
      </c>
      <c r="M993" s="15">
        <v>45046</v>
      </c>
      <c r="N993" s="15"/>
      <c r="O993" s="26">
        <f>VLOOKUP(D993,quash!A$2:$I$7791,9,FALSE)</f>
        <v>2</v>
      </c>
      <c r="P993" s="7">
        <v>10000</v>
      </c>
      <c r="Q993" s="26">
        <v>127</v>
      </c>
      <c r="R993" s="19">
        <v>5.24391097594855E-2</v>
      </c>
      <c r="S993" s="26">
        <v>16</v>
      </c>
      <c r="T993" s="8">
        <v>9000</v>
      </c>
      <c r="U993" s="4">
        <v>142</v>
      </c>
      <c r="V993" s="10">
        <v>2255.2800000000002</v>
      </c>
      <c r="W993" s="14" t="s">
        <v>5281</v>
      </c>
      <c r="X993" s="18">
        <v>1</v>
      </c>
      <c r="Y993" s="9">
        <v>9000</v>
      </c>
      <c r="Z993" s="19">
        <f t="shared" si="266"/>
        <v>0</v>
      </c>
      <c r="AA993" s="25">
        <v>2255.2800000000002</v>
      </c>
      <c r="AB993" s="30">
        <f t="shared" si="267"/>
        <v>396000</v>
      </c>
      <c r="AC993" s="30">
        <f t="shared" si="274"/>
        <v>2.2727272727272728E-2</v>
      </c>
      <c r="AD993" s="31">
        <f t="shared" si="275"/>
        <v>2.8863636363636362</v>
      </c>
      <c r="AE993" s="31">
        <f t="shared" si="276"/>
        <v>3.2272727272727275</v>
      </c>
      <c r="AG993" s="30">
        <f t="shared" si="268"/>
        <v>1695000</v>
      </c>
      <c r="AH993" s="30">
        <f t="shared" si="277"/>
        <v>5.3097345132743362E-3</v>
      </c>
      <c r="AI993" s="31">
        <f t="shared" si="278"/>
        <v>0.67433628318584071</v>
      </c>
      <c r="AJ993" s="31">
        <f t="shared" si="279"/>
        <v>0.75398230088495577</v>
      </c>
      <c r="AK993" s="30">
        <f>IF(W993="si",($S993*'COSTOS DE CREDITOS'!$C$27)/DATA!$G993,"")</f>
        <v>47.07631125553273</v>
      </c>
      <c r="AL993" s="90">
        <f>IF(W993="si",'COSTOS DE CREDITOS'!$C$35,"")</f>
        <v>20.421138461538462</v>
      </c>
      <c r="AM993" s="30">
        <f t="shared" si="269"/>
        <v>553.84615384615392</v>
      </c>
      <c r="AN993" s="30">
        <f t="shared" si="270"/>
        <v>0</v>
      </c>
      <c r="AO993" s="30">
        <f t="shared" si="271"/>
        <v>621.34360356322509</v>
      </c>
      <c r="AP993" s="30">
        <f t="shared" si="272"/>
        <v>1633.9363964367751</v>
      </c>
      <c r="AQ993" s="19">
        <f t="shared" si="273"/>
        <v>0.72449380850128364</v>
      </c>
    </row>
    <row r="994" spans="1:43" x14ac:dyDescent="0.2">
      <c r="A994" s="23" t="s">
        <v>5665</v>
      </c>
      <c r="B994" s="6" t="s">
        <v>5668</v>
      </c>
      <c r="C994" s="6" t="s">
        <v>5667</v>
      </c>
      <c r="D994" s="4">
        <v>149632</v>
      </c>
      <c r="E994" s="4">
        <v>150281</v>
      </c>
      <c r="F994" s="5" t="s">
        <v>1321</v>
      </c>
      <c r="G994" s="2">
        <v>7</v>
      </c>
      <c r="H994" s="4">
        <v>150282</v>
      </c>
      <c r="I994" s="5" t="s">
        <v>1322</v>
      </c>
      <c r="J994" s="15">
        <v>45035</v>
      </c>
      <c r="K994" s="24">
        <v>1130964274</v>
      </c>
      <c r="L994" s="15">
        <v>45043</v>
      </c>
      <c r="M994" s="15">
        <v>45046</v>
      </c>
      <c r="N994" s="15"/>
      <c r="O994" s="26">
        <f>VLOOKUP(D994,quash!A$2:$I$7791,9,FALSE)</f>
        <v>2</v>
      </c>
      <c r="P994" s="7">
        <v>7000</v>
      </c>
      <c r="Q994" s="26">
        <v>126</v>
      </c>
      <c r="R994" s="19">
        <v>3.3741050530766176E-2</v>
      </c>
      <c r="S994" s="93">
        <v>26</v>
      </c>
      <c r="T994" s="8">
        <v>7000</v>
      </c>
      <c r="U994" s="4">
        <v>142</v>
      </c>
      <c r="V994" s="10">
        <v>1758.65</v>
      </c>
      <c r="W994" s="14" t="s">
        <v>5281</v>
      </c>
      <c r="X994" s="18">
        <v>0.2936076054062185</v>
      </c>
      <c r="Y994" s="9">
        <v>2055.2532378435294</v>
      </c>
      <c r="Z994" s="19">
        <f t="shared" si="266"/>
        <v>-0.70639239459378156</v>
      </c>
      <c r="AA994" s="25">
        <v>516.35301524764623</v>
      </c>
      <c r="AB994" s="30">
        <f t="shared" si="267"/>
        <v>396000</v>
      </c>
      <c r="AC994" s="30">
        <f t="shared" si="274"/>
        <v>1.7676767676767676E-2</v>
      </c>
      <c r="AD994" s="31">
        <f t="shared" si="275"/>
        <v>2.2272727272727271</v>
      </c>
      <c r="AE994" s="31">
        <f t="shared" si="276"/>
        <v>2.5101010101010099</v>
      </c>
      <c r="AG994" s="30">
        <f t="shared" si="268"/>
        <v>1695000</v>
      </c>
      <c r="AH994" s="30">
        <f t="shared" si="277"/>
        <v>4.1297935103244837E-3</v>
      </c>
      <c r="AI994" s="31">
        <f t="shared" si="278"/>
        <v>0.52035398230088492</v>
      </c>
      <c r="AJ994" s="31">
        <f t="shared" si="279"/>
        <v>0.58643067846607666</v>
      </c>
      <c r="AK994" s="30">
        <f>IF(W994="si",($S994*'COSTOS DE CREDITOS'!$C$27)/DATA!$G994,"")</f>
        <v>76.499005790240673</v>
      </c>
      <c r="AL994" s="90">
        <f>IF(W994="si",'COSTOS DE CREDITOS'!$C$35,"")</f>
        <v>20.421138461538462</v>
      </c>
      <c r="AM994" s="30">
        <f t="shared" si="269"/>
        <v>700</v>
      </c>
      <c r="AN994" s="30">
        <f t="shared" si="270"/>
        <v>4944.7467621564701</v>
      </c>
      <c r="AO994" s="30">
        <f t="shared" si="271"/>
        <v>5741.6669064082489</v>
      </c>
      <c r="AP994" s="30">
        <f t="shared" si="272"/>
        <v>-5225.3138911606029</v>
      </c>
      <c r="AQ994" s="19">
        <f t="shared" si="273"/>
        <v>-10.119654067778628</v>
      </c>
    </row>
    <row r="995" spans="1:43" x14ac:dyDescent="0.2">
      <c r="A995" s="23" t="s">
        <v>5665</v>
      </c>
      <c r="B995" s="6" t="s">
        <v>5681</v>
      </c>
      <c r="C995" s="6" t="s">
        <v>5667</v>
      </c>
      <c r="D995" s="2">
        <v>148173</v>
      </c>
      <c r="E995" s="2">
        <v>149010</v>
      </c>
      <c r="F995" s="3" t="s">
        <v>1323</v>
      </c>
      <c r="G995" s="2">
        <v>6</v>
      </c>
      <c r="H995" s="2">
        <v>149016</v>
      </c>
      <c r="I995" s="3" t="s">
        <v>1324</v>
      </c>
      <c r="J995" s="15">
        <v>45015</v>
      </c>
      <c r="K995" s="24">
        <v>1121009385</v>
      </c>
      <c r="L995" s="15">
        <v>45029</v>
      </c>
      <c r="M995" s="15">
        <v>45046</v>
      </c>
      <c r="N995" s="15"/>
      <c r="O995" s="26">
        <f>VLOOKUP(D995,quash!A$2:$I$7791,9,FALSE)</f>
        <v>2</v>
      </c>
      <c r="P995" s="7">
        <v>11000</v>
      </c>
      <c r="Q995" s="26">
        <v>121</v>
      </c>
      <c r="R995" s="19">
        <v>3.992294193698312E-2</v>
      </c>
      <c r="S995" s="93">
        <v>26</v>
      </c>
      <c r="T995" s="7">
        <v>5000</v>
      </c>
      <c r="U995" s="2">
        <v>147</v>
      </c>
      <c r="V995" s="11">
        <v>1303.3399999999999</v>
      </c>
      <c r="W995" s="14" t="s">
        <v>5281</v>
      </c>
      <c r="X995" s="18">
        <v>0.86520023964401838</v>
      </c>
      <c r="Y995" s="9">
        <v>4326.0011982200922</v>
      </c>
      <c r="Z995" s="19">
        <f t="shared" si="266"/>
        <v>-0.13479976035598151</v>
      </c>
      <c r="AA995" s="25">
        <v>1127.6500803376348</v>
      </c>
      <c r="AB995" s="30">
        <f t="shared" si="267"/>
        <v>396000</v>
      </c>
      <c r="AC995" s="30">
        <f t="shared" si="274"/>
        <v>1.2626262626262626E-2</v>
      </c>
      <c r="AD995" s="31">
        <f t="shared" si="275"/>
        <v>1.5277777777777777</v>
      </c>
      <c r="AE995" s="31">
        <f t="shared" si="276"/>
        <v>1.856060606060606</v>
      </c>
      <c r="AG995" s="30">
        <f t="shared" si="268"/>
        <v>1695000</v>
      </c>
      <c r="AH995" s="30">
        <f t="shared" si="277"/>
        <v>2.9498525073746312E-3</v>
      </c>
      <c r="AI995" s="31">
        <f t="shared" si="278"/>
        <v>0.35693215339233036</v>
      </c>
      <c r="AJ995" s="31">
        <f t="shared" si="279"/>
        <v>0.4336283185840708</v>
      </c>
      <c r="AK995" s="30">
        <f>IF(W995="si",($S995*'COSTOS DE CREDITOS'!$C$27)/DATA!$G995,"")</f>
        <v>89.248840088614131</v>
      </c>
      <c r="AL995" s="90">
        <f>IF(W995="si",'COSTOS DE CREDITOS'!$C$35,"")</f>
        <v>20.421138461538462</v>
      </c>
      <c r="AM995" s="30">
        <f t="shared" si="269"/>
        <v>500</v>
      </c>
      <c r="AN995" s="30">
        <f t="shared" si="270"/>
        <v>673.99880177990781</v>
      </c>
      <c r="AO995" s="30">
        <f t="shared" si="271"/>
        <v>1283.6687803300604</v>
      </c>
      <c r="AP995" s="30">
        <f t="shared" si="272"/>
        <v>-156.01869999242558</v>
      </c>
      <c r="AQ995" s="19">
        <f t="shared" si="273"/>
        <v>-0.13835737052908409</v>
      </c>
    </row>
    <row r="996" spans="1:43" x14ac:dyDescent="0.2">
      <c r="A996" s="23" t="s">
        <v>5665</v>
      </c>
      <c r="B996" s="6" t="s">
        <v>5681</v>
      </c>
      <c r="C996" s="6" t="s">
        <v>5667</v>
      </c>
      <c r="D996" s="2">
        <v>149987</v>
      </c>
      <c r="E996" s="2">
        <v>149010</v>
      </c>
      <c r="F996" s="3" t="s">
        <v>1323</v>
      </c>
      <c r="G996" s="2">
        <v>6</v>
      </c>
      <c r="H996" s="2">
        <v>150109</v>
      </c>
      <c r="I996" s="3" t="s">
        <v>1325</v>
      </c>
      <c r="J996" s="15">
        <v>45037</v>
      </c>
      <c r="K996" s="24">
        <v>1132411089</v>
      </c>
      <c r="L996" s="15">
        <v>45040</v>
      </c>
      <c r="M996" s="15">
        <v>45046</v>
      </c>
      <c r="N996" s="15"/>
      <c r="O996" s="26">
        <f>VLOOKUP(D996,quash!A$2:$I$7791,9,FALSE)</f>
        <v>1</v>
      </c>
      <c r="P996" s="7">
        <v>11000</v>
      </c>
      <c r="Q996" s="26">
        <v>121</v>
      </c>
      <c r="R996" s="19">
        <v>3.992294193698312E-2</v>
      </c>
      <c r="S996" s="93">
        <v>26</v>
      </c>
      <c r="T996" s="7">
        <v>5000</v>
      </c>
      <c r="U996" s="2">
        <v>147</v>
      </c>
      <c r="V996" s="11">
        <v>1303.3399999999999</v>
      </c>
      <c r="W996" s="14" t="s">
        <v>5281</v>
      </c>
      <c r="X996" s="18">
        <v>0.86520023964401838</v>
      </c>
      <c r="Y996" s="9">
        <v>4326.0011982200922</v>
      </c>
      <c r="Z996" s="19">
        <f t="shared" si="266"/>
        <v>-0.13479976035598151</v>
      </c>
      <c r="AA996" s="25">
        <v>1127.6500803376348</v>
      </c>
      <c r="AB996" s="30">
        <f t="shared" si="267"/>
        <v>667000</v>
      </c>
      <c r="AC996" s="30">
        <f t="shared" si="274"/>
        <v>7.4962518740629685E-3</v>
      </c>
      <c r="AD996" s="31">
        <f t="shared" si="275"/>
        <v>0.9070464767616192</v>
      </c>
      <c r="AE996" s="31">
        <f t="shared" si="276"/>
        <v>1.1019490254872564</v>
      </c>
      <c r="AG996" s="30">
        <f t="shared" si="268"/>
        <v>2427000</v>
      </c>
      <c r="AH996" s="30">
        <f t="shared" si="277"/>
        <v>2.0601565718994645E-3</v>
      </c>
      <c r="AI996" s="31">
        <f t="shared" si="278"/>
        <v>0.24927894519983521</v>
      </c>
      <c r="AJ996" s="31">
        <f t="shared" si="279"/>
        <v>0.30284301606922126</v>
      </c>
      <c r="AK996" s="30">
        <f>IF(W996="si",($S996*'COSTOS DE CREDITOS'!$C$27)/DATA!$G996,"")</f>
        <v>89.248840088614131</v>
      </c>
      <c r="AL996" s="90">
        <f>IF(W996="si",'COSTOS DE CREDITOS'!$C$35,"")</f>
        <v>20.421138461538462</v>
      </c>
      <c r="AM996" s="30">
        <f t="shared" si="269"/>
        <v>500</v>
      </c>
      <c r="AN996" s="30">
        <f t="shared" si="270"/>
        <v>673.99880177990781</v>
      </c>
      <c r="AO996" s="30">
        <f t="shared" si="271"/>
        <v>1283.6687803300604</v>
      </c>
      <c r="AP996" s="30">
        <f t="shared" si="272"/>
        <v>-156.01869999242558</v>
      </c>
      <c r="AQ996" s="19">
        <f t="shared" si="273"/>
        <v>-0.13835737052908409</v>
      </c>
    </row>
    <row r="997" spans="1:43" x14ac:dyDescent="0.2">
      <c r="A997" s="23" t="s">
        <v>5665</v>
      </c>
      <c r="B997" s="6" t="s">
        <v>5675</v>
      </c>
      <c r="C997" s="6" t="s">
        <v>5667</v>
      </c>
      <c r="D997" s="2">
        <v>149639</v>
      </c>
      <c r="E997" s="2">
        <v>150114</v>
      </c>
      <c r="F997" s="3" t="s">
        <v>1318</v>
      </c>
      <c r="G997" s="2">
        <v>7</v>
      </c>
      <c r="H997" s="2">
        <v>150119</v>
      </c>
      <c r="I997" s="3" t="s">
        <v>1326</v>
      </c>
      <c r="J997" s="15" t="s">
        <v>5688</v>
      </c>
      <c r="K997" s="24" t="s">
        <v>5688</v>
      </c>
      <c r="L997" s="15">
        <v>45040</v>
      </c>
      <c r="M997" s="15">
        <v>45046</v>
      </c>
      <c r="N997" s="15"/>
      <c r="O997" s="26">
        <f>VLOOKUP(D997,quash!A$2:$I$7791,9,FALSE)</f>
        <v>1</v>
      </c>
      <c r="P997" s="7">
        <v>9000</v>
      </c>
      <c r="Q997" s="26">
        <v>136</v>
      </c>
      <c r="R997" s="19">
        <v>6.0360088312238727E-2</v>
      </c>
      <c r="S997" s="26">
        <v>16</v>
      </c>
      <c r="T997" s="7">
        <v>10000</v>
      </c>
      <c r="U997" s="2">
        <v>122</v>
      </c>
      <c r="V997" s="11">
        <v>2137.87</v>
      </c>
      <c r="W997" s="14" t="s">
        <v>5281</v>
      </c>
      <c r="X997" s="18">
        <v>1</v>
      </c>
      <c r="Y997" s="9">
        <v>10000</v>
      </c>
      <c r="Z997" s="19">
        <f t="shared" si="266"/>
        <v>0</v>
      </c>
      <c r="AA997" s="25">
        <v>2137.87</v>
      </c>
      <c r="AB997" s="30">
        <f t="shared" si="267"/>
        <v>667000</v>
      </c>
      <c r="AC997" s="30">
        <f t="shared" si="274"/>
        <v>1.4992503748125937E-2</v>
      </c>
      <c r="AD997" s="31">
        <f t="shared" si="275"/>
        <v>2.0389805097451275</v>
      </c>
      <c r="AE997" s="31">
        <f t="shared" si="276"/>
        <v>1.8290854572713644</v>
      </c>
      <c r="AG997" s="30">
        <f t="shared" si="268"/>
        <v>2427000</v>
      </c>
      <c r="AH997" s="30">
        <f t="shared" si="277"/>
        <v>4.1203131437989289E-3</v>
      </c>
      <c r="AI997" s="31">
        <f t="shared" si="278"/>
        <v>0.56036258755665436</v>
      </c>
      <c r="AJ997" s="31">
        <f t="shared" si="279"/>
        <v>0.50267820354346937</v>
      </c>
      <c r="AK997" s="30">
        <f>IF(W997="si",($S997*'COSTOS DE CREDITOS'!$C$27)/DATA!$G997,"")</f>
        <v>47.07631125553273</v>
      </c>
      <c r="AL997" s="90">
        <f>IF(W997="si",'COSTOS DE CREDITOS'!$C$35,"")</f>
        <v>20.421138461538462</v>
      </c>
      <c r="AM997" s="30">
        <f t="shared" si="269"/>
        <v>615.38461538461547</v>
      </c>
      <c r="AN997" s="30">
        <f t="shared" si="270"/>
        <v>0</v>
      </c>
      <c r="AO997" s="30">
        <f t="shared" si="271"/>
        <v>682.88206510168663</v>
      </c>
      <c r="AP997" s="30">
        <f t="shared" si="272"/>
        <v>1454.9879348983131</v>
      </c>
      <c r="AQ997" s="19">
        <f t="shared" si="273"/>
        <v>0.68057830218783799</v>
      </c>
    </row>
    <row r="998" spans="1:43" x14ac:dyDescent="0.2">
      <c r="A998" s="23" t="s">
        <v>5665</v>
      </c>
      <c r="B998" s="6" t="s">
        <v>5675</v>
      </c>
      <c r="C998" s="6" t="s">
        <v>5667</v>
      </c>
      <c r="D998" s="2">
        <v>149640</v>
      </c>
      <c r="E998" s="2">
        <v>150114</v>
      </c>
      <c r="F998" s="3" t="s">
        <v>1318</v>
      </c>
      <c r="G998" s="2">
        <v>7</v>
      </c>
      <c r="H998" s="2">
        <v>150120</v>
      </c>
      <c r="I998" s="3" t="s">
        <v>1327</v>
      </c>
      <c r="J998" s="15">
        <v>45034</v>
      </c>
      <c r="K998" s="24">
        <v>1130456702</v>
      </c>
      <c r="L998" s="15">
        <v>45040</v>
      </c>
      <c r="M998" s="15">
        <v>45046</v>
      </c>
      <c r="N998" s="15"/>
      <c r="O998" s="26">
        <f>VLOOKUP(D998,quash!A$2:$I$7791,9,FALSE)</f>
        <v>3</v>
      </c>
      <c r="P998" s="7">
        <v>5000</v>
      </c>
      <c r="Q998" s="26">
        <v>147</v>
      </c>
      <c r="R998" s="19">
        <v>0.11226939921536</v>
      </c>
      <c r="S998" s="26">
        <v>16</v>
      </c>
      <c r="T998" s="7">
        <v>10000</v>
      </c>
      <c r="U998" s="2">
        <v>142</v>
      </c>
      <c r="V998" s="11">
        <v>2510.34</v>
      </c>
      <c r="W998" s="14" t="s">
        <v>5281</v>
      </c>
      <c r="X998" s="18">
        <v>1</v>
      </c>
      <c r="Y998" s="9">
        <v>10000</v>
      </c>
      <c r="Z998" s="19">
        <f t="shared" si="266"/>
        <v>0</v>
      </c>
      <c r="AA998" s="25">
        <v>2510.34</v>
      </c>
      <c r="AB998" s="30">
        <f t="shared" si="267"/>
        <v>215000</v>
      </c>
      <c r="AC998" s="30">
        <f t="shared" si="274"/>
        <v>4.6511627906976744E-2</v>
      </c>
      <c r="AD998" s="31">
        <f t="shared" si="275"/>
        <v>6.8372093023255811</v>
      </c>
      <c r="AE998" s="31">
        <f t="shared" si="276"/>
        <v>6.6046511627906979</v>
      </c>
      <c r="AG998" s="30">
        <f t="shared" si="268"/>
        <v>778000</v>
      </c>
      <c r="AH998" s="30">
        <f t="shared" si="277"/>
        <v>1.2853470437017995E-2</v>
      </c>
      <c r="AI998" s="31">
        <f t="shared" si="278"/>
        <v>1.8894601542416454</v>
      </c>
      <c r="AJ998" s="31">
        <f t="shared" si="279"/>
        <v>1.8251928020565553</v>
      </c>
      <c r="AK998" s="30">
        <f>IF(W998="si",($S998*'COSTOS DE CREDITOS'!$C$27)/DATA!$G998,"")</f>
        <v>47.07631125553273</v>
      </c>
      <c r="AL998" s="90">
        <f>IF(W998="si",'COSTOS DE CREDITOS'!$C$35,"")</f>
        <v>20.421138461538462</v>
      </c>
      <c r="AM998" s="30">
        <f t="shared" si="269"/>
        <v>615.38461538461547</v>
      </c>
      <c r="AN998" s="30">
        <f t="shared" si="270"/>
        <v>0</v>
      </c>
      <c r="AO998" s="30">
        <f t="shared" si="271"/>
        <v>682.88206510168663</v>
      </c>
      <c r="AP998" s="30">
        <f t="shared" si="272"/>
        <v>1827.4579348983134</v>
      </c>
      <c r="AQ998" s="19">
        <f t="shared" si="273"/>
        <v>0.72797228060673591</v>
      </c>
    </row>
    <row r="999" spans="1:43" x14ac:dyDescent="0.2">
      <c r="A999" s="23" t="s">
        <v>5665</v>
      </c>
      <c r="B999" s="6" t="s">
        <v>5675</v>
      </c>
      <c r="C999" s="6" t="s">
        <v>5667</v>
      </c>
      <c r="D999" s="2">
        <v>149859</v>
      </c>
      <c r="E999" s="2">
        <v>150114</v>
      </c>
      <c r="F999" s="3" t="s">
        <v>1318</v>
      </c>
      <c r="G999" s="2">
        <v>7</v>
      </c>
      <c r="H999" s="2">
        <v>150121</v>
      </c>
      <c r="I999" s="3" t="s">
        <v>1328</v>
      </c>
      <c r="J999" s="15">
        <v>45036</v>
      </c>
      <c r="K999" s="24">
        <v>1131787096</v>
      </c>
      <c r="L999" s="15">
        <v>45040</v>
      </c>
      <c r="M999" s="15">
        <v>45046</v>
      </c>
      <c r="N999" s="15"/>
      <c r="O999" s="26">
        <f>VLOOKUP(D999,quash!A$2:$I$7791,9,FALSE)</f>
        <v>1</v>
      </c>
      <c r="P999" s="7">
        <v>13000</v>
      </c>
      <c r="Q999" s="26">
        <v>136</v>
      </c>
      <c r="R999" s="19">
        <v>8.0915696336300247E-2</v>
      </c>
      <c r="S999" s="26">
        <v>16</v>
      </c>
      <c r="T999" s="7">
        <v>5000</v>
      </c>
      <c r="U999" s="2">
        <v>147</v>
      </c>
      <c r="V999" s="11">
        <v>1303.3399999999999</v>
      </c>
      <c r="W999" s="14" t="s">
        <v>5281</v>
      </c>
      <c r="X999" s="18">
        <v>1</v>
      </c>
      <c r="Y999" s="9">
        <v>5000</v>
      </c>
      <c r="Z999" s="19">
        <f t="shared" si="266"/>
        <v>0</v>
      </c>
      <c r="AA999" s="25">
        <v>1303.3399999999999</v>
      </c>
      <c r="AB999" s="30">
        <f t="shared" si="267"/>
        <v>667000</v>
      </c>
      <c r="AC999" s="30">
        <f t="shared" si="274"/>
        <v>7.4962518740629685E-3</v>
      </c>
      <c r="AD999" s="31">
        <f t="shared" si="275"/>
        <v>1.0194902548725637</v>
      </c>
      <c r="AE999" s="31">
        <f t="shared" si="276"/>
        <v>1.1019490254872564</v>
      </c>
      <c r="AG999" s="30">
        <f t="shared" si="268"/>
        <v>2427000</v>
      </c>
      <c r="AH999" s="30">
        <f t="shared" si="277"/>
        <v>2.0601565718994645E-3</v>
      </c>
      <c r="AI999" s="31">
        <f t="shared" si="278"/>
        <v>0.28018129377832718</v>
      </c>
      <c r="AJ999" s="31">
        <f t="shared" si="279"/>
        <v>0.30284301606922126</v>
      </c>
      <c r="AK999" s="30">
        <f>IF(W999="si",($S999*'COSTOS DE CREDITOS'!$C$27)/DATA!$G999,"")</f>
        <v>47.07631125553273</v>
      </c>
      <c r="AL999" s="90">
        <f>IF(W999="si",'COSTOS DE CREDITOS'!$C$35,"")</f>
        <v>20.421138461538462</v>
      </c>
      <c r="AM999" s="30">
        <f t="shared" si="269"/>
        <v>307.69230769230774</v>
      </c>
      <c r="AN999" s="30">
        <f t="shared" si="270"/>
        <v>0</v>
      </c>
      <c r="AO999" s="30">
        <f t="shared" si="271"/>
        <v>375.1897574093789</v>
      </c>
      <c r="AP999" s="30">
        <f t="shared" si="272"/>
        <v>928.15024259062102</v>
      </c>
      <c r="AQ999" s="19">
        <f t="shared" si="273"/>
        <v>0.71213209338363059</v>
      </c>
    </row>
    <row r="1000" spans="1:43" x14ac:dyDescent="0.2">
      <c r="A1000" s="23" t="s">
        <v>5665</v>
      </c>
      <c r="B1000" s="6" t="s">
        <v>5675</v>
      </c>
      <c r="C1000" s="6" t="s">
        <v>5667</v>
      </c>
      <c r="D1000" s="2">
        <v>149858</v>
      </c>
      <c r="E1000" s="2">
        <v>150114</v>
      </c>
      <c r="F1000" s="3" t="s">
        <v>1318</v>
      </c>
      <c r="G1000" s="2">
        <v>7</v>
      </c>
      <c r="H1000" s="2">
        <v>150123</v>
      </c>
      <c r="I1000" s="3" t="s">
        <v>1329</v>
      </c>
      <c r="J1000" s="15">
        <v>45036</v>
      </c>
      <c r="K1000" s="24">
        <v>1131771125</v>
      </c>
      <c r="L1000" s="15">
        <v>45040</v>
      </c>
      <c r="M1000" s="15">
        <v>45046</v>
      </c>
      <c r="N1000" s="15"/>
      <c r="O1000" s="26">
        <f>VLOOKUP(D1000,quash!A$2:$I$7791,9,FALSE)</f>
        <v>1</v>
      </c>
      <c r="P1000" s="7">
        <v>5000</v>
      </c>
      <c r="Q1000" s="26">
        <v>147</v>
      </c>
      <c r="R1000" s="19">
        <v>0.11226939921536</v>
      </c>
      <c r="S1000" s="26">
        <v>16</v>
      </c>
      <c r="T1000" s="7">
        <v>5000</v>
      </c>
      <c r="U1000" s="2">
        <v>147</v>
      </c>
      <c r="V1000" s="11">
        <v>1303.3399999999999</v>
      </c>
      <c r="W1000" s="14" t="s">
        <v>5281</v>
      </c>
      <c r="X1000" s="18">
        <v>1</v>
      </c>
      <c r="Y1000" s="9">
        <v>5000</v>
      </c>
      <c r="Z1000" s="19">
        <f t="shared" si="266"/>
        <v>0</v>
      </c>
      <c r="AA1000" s="25">
        <v>1303.3399999999999</v>
      </c>
      <c r="AB1000" s="30">
        <f t="shared" si="267"/>
        <v>667000</v>
      </c>
      <c r="AC1000" s="30">
        <f t="shared" si="274"/>
        <v>7.4962518740629685E-3</v>
      </c>
      <c r="AD1000" s="31">
        <f t="shared" si="275"/>
        <v>1.1019490254872564</v>
      </c>
      <c r="AE1000" s="31">
        <f t="shared" si="276"/>
        <v>1.1019490254872564</v>
      </c>
      <c r="AG1000" s="30">
        <f t="shared" si="268"/>
        <v>2427000</v>
      </c>
      <c r="AH1000" s="30">
        <f t="shared" si="277"/>
        <v>2.0601565718994645E-3</v>
      </c>
      <c r="AI1000" s="31">
        <f t="shared" si="278"/>
        <v>0.30284301606922126</v>
      </c>
      <c r="AJ1000" s="31">
        <f t="shared" si="279"/>
        <v>0.30284301606922126</v>
      </c>
      <c r="AK1000" s="30">
        <f>IF(W1000="si",($S1000*'COSTOS DE CREDITOS'!$C$27)/DATA!$G1000,"")</f>
        <v>47.07631125553273</v>
      </c>
      <c r="AL1000" s="90">
        <f>IF(W1000="si",'COSTOS DE CREDITOS'!$C$35,"")</f>
        <v>20.421138461538462</v>
      </c>
      <c r="AM1000" s="30">
        <f t="shared" si="269"/>
        <v>307.69230769230774</v>
      </c>
      <c r="AN1000" s="30">
        <f t="shared" si="270"/>
        <v>0</v>
      </c>
      <c r="AO1000" s="30">
        <f t="shared" si="271"/>
        <v>375.1897574093789</v>
      </c>
      <c r="AP1000" s="30">
        <f t="shared" si="272"/>
        <v>928.15024259062102</v>
      </c>
      <c r="AQ1000" s="19">
        <f t="shared" si="273"/>
        <v>0.71213209338363059</v>
      </c>
    </row>
    <row r="1001" spans="1:43" x14ac:dyDescent="0.2">
      <c r="A1001" s="23" t="s">
        <v>5665</v>
      </c>
      <c r="B1001" s="6" t="s">
        <v>5684</v>
      </c>
      <c r="C1001" s="6" t="s">
        <v>5667</v>
      </c>
      <c r="D1001" s="2">
        <v>142676</v>
      </c>
      <c r="E1001" s="2">
        <v>150199</v>
      </c>
      <c r="F1001" s="3" t="s">
        <v>1319</v>
      </c>
      <c r="G1001" s="2">
        <v>7</v>
      </c>
      <c r="H1001" s="2">
        <v>150201</v>
      </c>
      <c r="I1001" s="3" t="s">
        <v>1330</v>
      </c>
      <c r="J1001" s="15">
        <v>44967</v>
      </c>
      <c r="K1001" s="24">
        <v>1090734213</v>
      </c>
      <c r="L1001" s="15">
        <v>45041</v>
      </c>
      <c r="M1001" s="15">
        <v>45046</v>
      </c>
      <c r="N1001" s="15"/>
      <c r="O1001" s="26">
        <f>VLOOKUP(D1001,quash!A$2:$I$7791,9,FALSE)</f>
        <v>2</v>
      </c>
      <c r="P1001" s="7">
        <v>10000</v>
      </c>
      <c r="Q1001" s="26">
        <v>132</v>
      </c>
      <c r="R1001" s="19">
        <v>5.8283715876113903E-2</v>
      </c>
      <c r="S1001" s="26">
        <v>16</v>
      </c>
      <c r="T1001" s="7">
        <v>7000</v>
      </c>
      <c r="U1001" s="2">
        <v>142</v>
      </c>
      <c r="V1001" s="11">
        <v>1758.65</v>
      </c>
      <c r="W1001" s="14" t="s">
        <v>5281</v>
      </c>
      <c r="X1001" s="18">
        <v>1</v>
      </c>
      <c r="Y1001" s="9">
        <v>7000</v>
      </c>
      <c r="Z1001" s="19">
        <f t="shared" si="266"/>
        <v>0</v>
      </c>
      <c r="AA1001" s="25">
        <v>1758.65</v>
      </c>
      <c r="AB1001" s="30">
        <f t="shared" si="267"/>
        <v>396000</v>
      </c>
      <c r="AC1001" s="30">
        <f t="shared" si="274"/>
        <v>1.7676767676767676E-2</v>
      </c>
      <c r="AD1001" s="31">
        <f t="shared" si="275"/>
        <v>2.333333333333333</v>
      </c>
      <c r="AE1001" s="31">
        <f t="shared" si="276"/>
        <v>2.5101010101010099</v>
      </c>
      <c r="AG1001" s="30">
        <f t="shared" si="268"/>
        <v>1695000</v>
      </c>
      <c r="AH1001" s="30">
        <f t="shared" si="277"/>
        <v>4.1297935103244837E-3</v>
      </c>
      <c r="AI1001" s="31">
        <f t="shared" si="278"/>
        <v>0.54513274336283191</v>
      </c>
      <c r="AJ1001" s="31">
        <f t="shared" si="279"/>
        <v>0.58643067846607666</v>
      </c>
      <c r="AK1001" s="30">
        <f>IF(W1001="si",($S1001*'COSTOS DE CREDITOS'!$C$27)/DATA!$G1001,"")</f>
        <v>47.07631125553273</v>
      </c>
      <c r="AL1001" s="90">
        <f>IF(W1001="si",'COSTOS DE CREDITOS'!$C$35,"")</f>
        <v>20.421138461538462</v>
      </c>
      <c r="AM1001" s="30">
        <f t="shared" si="269"/>
        <v>430.76923076923077</v>
      </c>
      <c r="AN1001" s="30">
        <f t="shared" si="270"/>
        <v>0</v>
      </c>
      <c r="AO1001" s="30">
        <f t="shared" si="271"/>
        <v>498.26668048630199</v>
      </c>
      <c r="AP1001" s="30">
        <f t="shared" si="272"/>
        <v>1260.3833195136981</v>
      </c>
      <c r="AQ1001" s="19">
        <f t="shared" si="273"/>
        <v>0.71667660962311885</v>
      </c>
    </row>
    <row r="1002" spans="1:43" x14ac:dyDescent="0.2">
      <c r="A1002" s="23" t="s">
        <v>5665</v>
      </c>
      <c r="B1002" s="6" t="s">
        <v>5684</v>
      </c>
      <c r="C1002" s="6" t="s">
        <v>5667</v>
      </c>
      <c r="D1002" s="2">
        <v>142574</v>
      </c>
      <c r="E1002" s="2">
        <v>150199</v>
      </c>
      <c r="F1002" s="3" t="s">
        <v>1319</v>
      </c>
      <c r="G1002" s="2">
        <v>7</v>
      </c>
      <c r="H1002" s="2">
        <v>150202</v>
      </c>
      <c r="I1002" s="3" t="s">
        <v>1331</v>
      </c>
      <c r="J1002" s="15">
        <v>44966</v>
      </c>
      <c r="K1002" s="24">
        <v>1089926065</v>
      </c>
      <c r="L1002" s="15">
        <v>45041</v>
      </c>
      <c r="M1002" s="15">
        <v>45046</v>
      </c>
      <c r="N1002" s="15"/>
      <c r="O1002" s="26">
        <f>VLOOKUP(D1002,quash!A$2:$I$7791,9,FALSE)</f>
        <v>2</v>
      </c>
      <c r="P1002" s="7">
        <v>10000</v>
      </c>
      <c r="Q1002" s="26">
        <v>132</v>
      </c>
      <c r="R1002" s="19">
        <v>5.8283715876113903E-2</v>
      </c>
      <c r="S1002" s="26">
        <v>16</v>
      </c>
      <c r="T1002" s="7">
        <v>6000</v>
      </c>
      <c r="U1002" s="2">
        <v>142</v>
      </c>
      <c r="V1002" s="11">
        <v>1503.37</v>
      </c>
      <c r="W1002" s="14" t="s">
        <v>5281</v>
      </c>
      <c r="X1002" s="18">
        <v>1</v>
      </c>
      <c r="Y1002" s="9">
        <v>6000</v>
      </c>
      <c r="Z1002" s="19">
        <f t="shared" si="266"/>
        <v>0</v>
      </c>
      <c r="AA1002" s="25">
        <v>1503.37</v>
      </c>
      <c r="AB1002" s="30">
        <f t="shared" si="267"/>
        <v>396000</v>
      </c>
      <c r="AC1002" s="30">
        <f t="shared" si="274"/>
        <v>1.5151515151515152E-2</v>
      </c>
      <c r="AD1002" s="31">
        <f t="shared" si="275"/>
        <v>2</v>
      </c>
      <c r="AE1002" s="31">
        <f t="shared" si="276"/>
        <v>2.1515151515151514</v>
      </c>
      <c r="AG1002" s="30">
        <f t="shared" si="268"/>
        <v>1695000</v>
      </c>
      <c r="AH1002" s="30">
        <f t="shared" si="277"/>
        <v>3.5398230088495575E-3</v>
      </c>
      <c r="AI1002" s="31">
        <f t="shared" si="278"/>
        <v>0.46725663716814159</v>
      </c>
      <c r="AJ1002" s="31">
        <f t="shared" si="279"/>
        <v>0.50265486725663711</v>
      </c>
      <c r="AK1002" s="30">
        <f>IF(W1002="si",($S1002*'COSTOS DE CREDITOS'!$C$27)/DATA!$G1002,"")</f>
        <v>47.07631125553273</v>
      </c>
      <c r="AL1002" s="90">
        <f>IF(W1002="si",'COSTOS DE CREDITOS'!$C$35,"")</f>
        <v>20.421138461538462</v>
      </c>
      <c r="AM1002" s="30">
        <f t="shared" si="269"/>
        <v>369.23076923076923</v>
      </c>
      <c r="AN1002" s="30">
        <f t="shared" si="270"/>
        <v>0</v>
      </c>
      <c r="AO1002" s="30">
        <f t="shared" si="271"/>
        <v>436.72821894784045</v>
      </c>
      <c r="AP1002" s="30">
        <f t="shared" si="272"/>
        <v>1066.6417810521593</v>
      </c>
      <c r="AQ1002" s="19">
        <f t="shared" si="273"/>
        <v>0.70950050955663568</v>
      </c>
    </row>
    <row r="1003" spans="1:43" x14ac:dyDescent="0.2">
      <c r="A1003" s="23" t="s">
        <v>5665</v>
      </c>
      <c r="B1003" s="6" t="s">
        <v>5684</v>
      </c>
      <c r="C1003" s="6" t="s">
        <v>5667</v>
      </c>
      <c r="D1003" s="2">
        <v>149886</v>
      </c>
      <c r="E1003" s="2">
        <v>150199</v>
      </c>
      <c r="F1003" s="3" t="s">
        <v>1319</v>
      </c>
      <c r="G1003" s="2">
        <v>7</v>
      </c>
      <c r="H1003" s="2">
        <v>150203</v>
      </c>
      <c r="I1003" s="3" t="s">
        <v>1332</v>
      </c>
      <c r="J1003" s="15">
        <v>45036</v>
      </c>
      <c r="K1003" s="24">
        <v>1131848483</v>
      </c>
      <c r="L1003" s="15">
        <v>45041</v>
      </c>
      <c r="M1003" s="15">
        <v>45046</v>
      </c>
      <c r="N1003" s="15"/>
      <c r="O1003" s="26">
        <f>VLOOKUP(D1003,quash!A$2:$I$7791,9,FALSE)</f>
        <v>1</v>
      </c>
      <c r="P1003" s="7">
        <v>10000</v>
      </c>
      <c r="Q1003" s="26">
        <v>132</v>
      </c>
      <c r="R1003" s="19">
        <v>5.8283715876113903E-2</v>
      </c>
      <c r="S1003" s="26">
        <v>16</v>
      </c>
      <c r="T1003" s="7">
        <v>7000</v>
      </c>
      <c r="U1003" s="2">
        <v>142</v>
      </c>
      <c r="V1003" s="11">
        <v>1758.65</v>
      </c>
      <c r="W1003" s="14" t="s">
        <v>5281</v>
      </c>
      <c r="X1003" s="18">
        <v>1</v>
      </c>
      <c r="Y1003" s="9">
        <v>7000</v>
      </c>
      <c r="Z1003" s="19">
        <f t="shared" si="266"/>
        <v>0</v>
      </c>
      <c r="AA1003" s="25">
        <v>1758.65</v>
      </c>
      <c r="AB1003" s="30">
        <f t="shared" si="267"/>
        <v>667000</v>
      </c>
      <c r="AC1003" s="30">
        <f t="shared" si="274"/>
        <v>1.0494752623688156E-2</v>
      </c>
      <c r="AD1003" s="31">
        <f t="shared" si="275"/>
        <v>1.3853073463268366</v>
      </c>
      <c r="AE1003" s="31">
        <f t="shared" si="276"/>
        <v>1.4902548725637181</v>
      </c>
      <c r="AG1003" s="30">
        <f t="shared" si="268"/>
        <v>2427000</v>
      </c>
      <c r="AH1003" s="30">
        <f t="shared" si="277"/>
        <v>2.88421920065925E-3</v>
      </c>
      <c r="AI1003" s="31">
        <f t="shared" si="278"/>
        <v>0.38071693448702099</v>
      </c>
      <c r="AJ1003" s="31">
        <f t="shared" si="279"/>
        <v>0.40955912649361348</v>
      </c>
      <c r="AK1003" s="30">
        <f>IF(W1003="si",($S1003*'COSTOS DE CREDITOS'!$C$27)/DATA!$G1003,"")</f>
        <v>47.07631125553273</v>
      </c>
      <c r="AL1003" s="90">
        <f>IF(W1003="si",'COSTOS DE CREDITOS'!$C$35,"")</f>
        <v>20.421138461538462</v>
      </c>
      <c r="AM1003" s="30">
        <f t="shared" si="269"/>
        <v>430.76923076923077</v>
      </c>
      <c r="AN1003" s="30">
        <f t="shared" si="270"/>
        <v>0</v>
      </c>
      <c r="AO1003" s="30">
        <f t="shared" si="271"/>
        <v>498.26668048630199</v>
      </c>
      <c r="AP1003" s="30">
        <f t="shared" si="272"/>
        <v>1260.3833195136981</v>
      </c>
      <c r="AQ1003" s="19">
        <f t="shared" si="273"/>
        <v>0.71667660962311885</v>
      </c>
    </row>
    <row r="1004" spans="1:43" x14ac:dyDescent="0.2">
      <c r="A1004" s="23" t="s">
        <v>5665</v>
      </c>
      <c r="B1004" s="6" t="s">
        <v>5684</v>
      </c>
      <c r="C1004" s="6" t="s">
        <v>5667</v>
      </c>
      <c r="D1004" s="2">
        <v>142678</v>
      </c>
      <c r="E1004" s="2">
        <v>150199</v>
      </c>
      <c r="F1004" s="3" t="s">
        <v>1319</v>
      </c>
      <c r="G1004" s="2">
        <v>7</v>
      </c>
      <c r="H1004" s="2">
        <v>150204</v>
      </c>
      <c r="I1004" s="3" t="s">
        <v>1333</v>
      </c>
      <c r="J1004" s="15">
        <v>44967</v>
      </c>
      <c r="K1004" s="24">
        <v>1090739046</v>
      </c>
      <c r="L1004" s="15">
        <v>45041</v>
      </c>
      <c r="M1004" s="15">
        <v>45046</v>
      </c>
      <c r="N1004" s="15"/>
      <c r="O1004" s="26">
        <f>VLOOKUP(D1004,quash!A$2:$I$7791,9,FALSE)</f>
        <v>1</v>
      </c>
      <c r="P1004" s="7">
        <v>10000</v>
      </c>
      <c r="Q1004" s="26">
        <v>132</v>
      </c>
      <c r="R1004" s="19">
        <v>5.8283715876113903E-2</v>
      </c>
      <c r="S1004" s="26">
        <v>16</v>
      </c>
      <c r="T1004" s="7">
        <v>7000</v>
      </c>
      <c r="U1004" s="2">
        <v>142</v>
      </c>
      <c r="V1004" s="11">
        <v>1758.65</v>
      </c>
      <c r="W1004" s="14" t="s">
        <v>5281</v>
      </c>
      <c r="X1004" s="18">
        <v>1</v>
      </c>
      <c r="Y1004" s="9">
        <v>7000</v>
      </c>
      <c r="Z1004" s="19">
        <f t="shared" si="266"/>
        <v>0</v>
      </c>
      <c r="AA1004" s="25">
        <v>1758.65</v>
      </c>
      <c r="AB1004" s="30">
        <f t="shared" si="267"/>
        <v>667000</v>
      </c>
      <c r="AC1004" s="30">
        <f t="shared" si="274"/>
        <v>1.0494752623688156E-2</v>
      </c>
      <c r="AD1004" s="31">
        <f t="shared" si="275"/>
        <v>1.3853073463268366</v>
      </c>
      <c r="AE1004" s="31">
        <f t="shared" si="276"/>
        <v>1.4902548725637181</v>
      </c>
      <c r="AG1004" s="30">
        <f t="shared" si="268"/>
        <v>2427000</v>
      </c>
      <c r="AH1004" s="30">
        <f t="shared" si="277"/>
        <v>2.88421920065925E-3</v>
      </c>
      <c r="AI1004" s="31">
        <f t="shared" si="278"/>
        <v>0.38071693448702099</v>
      </c>
      <c r="AJ1004" s="31">
        <f t="shared" si="279"/>
        <v>0.40955912649361348</v>
      </c>
      <c r="AK1004" s="30">
        <f>IF(W1004="si",($S1004*'COSTOS DE CREDITOS'!$C$27)/DATA!$G1004,"")</f>
        <v>47.07631125553273</v>
      </c>
      <c r="AL1004" s="90">
        <f>IF(W1004="si",'COSTOS DE CREDITOS'!$C$35,"")</f>
        <v>20.421138461538462</v>
      </c>
      <c r="AM1004" s="30">
        <f t="shared" si="269"/>
        <v>430.76923076923077</v>
      </c>
      <c r="AN1004" s="30">
        <f t="shared" si="270"/>
        <v>0</v>
      </c>
      <c r="AO1004" s="30">
        <f t="shared" si="271"/>
        <v>498.26668048630199</v>
      </c>
      <c r="AP1004" s="30">
        <f t="shared" si="272"/>
        <v>1260.3833195136981</v>
      </c>
      <c r="AQ1004" s="19">
        <f t="shared" si="273"/>
        <v>0.71667660962311885</v>
      </c>
    </row>
    <row r="1005" spans="1:43" x14ac:dyDescent="0.2">
      <c r="A1005" s="23" t="s">
        <v>5665</v>
      </c>
      <c r="B1005" s="6" t="s">
        <v>5684</v>
      </c>
      <c r="C1005" s="6" t="s">
        <v>5667</v>
      </c>
      <c r="D1005" s="2">
        <v>142598</v>
      </c>
      <c r="E1005" s="2">
        <v>150199</v>
      </c>
      <c r="F1005" s="3" t="s">
        <v>1319</v>
      </c>
      <c r="G1005" s="2">
        <v>7</v>
      </c>
      <c r="H1005" s="2">
        <v>150206</v>
      </c>
      <c r="I1005" s="3" t="s">
        <v>1334</v>
      </c>
      <c r="J1005" s="15">
        <v>44978</v>
      </c>
      <c r="K1005" s="24">
        <v>1096550819</v>
      </c>
      <c r="L1005" s="15">
        <v>45041</v>
      </c>
      <c r="M1005" s="15">
        <v>45046</v>
      </c>
      <c r="N1005" s="15"/>
      <c r="O1005" s="26">
        <f>VLOOKUP(D1005,quash!A$2:$I$7791,9,FALSE)</f>
        <v>1</v>
      </c>
      <c r="P1005" s="7">
        <v>11000</v>
      </c>
      <c r="Q1005" s="26">
        <v>134</v>
      </c>
      <c r="R1005" s="19">
        <v>5.7794490376783518E-2</v>
      </c>
      <c r="S1005" s="26">
        <v>16</v>
      </c>
      <c r="T1005" s="7">
        <v>7000</v>
      </c>
      <c r="U1005" s="2">
        <v>142</v>
      </c>
      <c r="V1005" s="11">
        <v>1758.65</v>
      </c>
      <c r="W1005" s="14" t="s">
        <v>5281</v>
      </c>
      <c r="X1005" s="18">
        <v>1</v>
      </c>
      <c r="Y1005" s="9">
        <v>7000</v>
      </c>
      <c r="Z1005" s="19">
        <f t="shared" si="266"/>
        <v>0</v>
      </c>
      <c r="AA1005" s="25">
        <v>1758.65</v>
      </c>
      <c r="AB1005" s="30">
        <f t="shared" si="267"/>
        <v>667000</v>
      </c>
      <c r="AC1005" s="30">
        <f t="shared" si="274"/>
        <v>1.0494752623688156E-2</v>
      </c>
      <c r="AD1005" s="31">
        <f t="shared" si="275"/>
        <v>1.4062968515742129</v>
      </c>
      <c r="AE1005" s="31">
        <f t="shared" si="276"/>
        <v>1.4902548725637181</v>
      </c>
      <c r="AG1005" s="30">
        <f t="shared" si="268"/>
        <v>2427000</v>
      </c>
      <c r="AH1005" s="30">
        <f t="shared" si="277"/>
        <v>2.88421920065925E-3</v>
      </c>
      <c r="AI1005" s="31">
        <f t="shared" si="278"/>
        <v>0.38648537288833951</v>
      </c>
      <c r="AJ1005" s="31">
        <f t="shared" si="279"/>
        <v>0.40955912649361348</v>
      </c>
      <c r="AK1005" s="30">
        <f>IF(W1005="si",($S1005*'COSTOS DE CREDITOS'!$C$27)/DATA!$G1005,"")</f>
        <v>47.07631125553273</v>
      </c>
      <c r="AL1005" s="90">
        <f>IF(W1005="si",'COSTOS DE CREDITOS'!$C$35,"")</f>
        <v>20.421138461538462</v>
      </c>
      <c r="AM1005" s="30">
        <f t="shared" si="269"/>
        <v>430.76923076923077</v>
      </c>
      <c r="AN1005" s="30">
        <f t="shared" si="270"/>
        <v>0</v>
      </c>
      <c r="AO1005" s="30">
        <f t="shared" si="271"/>
        <v>498.26668048630199</v>
      </c>
      <c r="AP1005" s="30">
        <f t="shared" si="272"/>
        <v>1260.3833195136981</v>
      </c>
      <c r="AQ1005" s="19">
        <f t="shared" si="273"/>
        <v>0.71667660962311885</v>
      </c>
    </row>
    <row r="1006" spans="1:43" x14ac:dyDescent="0.2">
      <c r="A1006" s="23" t="s">
        <v>5665</v>
      </c>
      <c r="B1006" s="6" t="s">
        <v>5684</v>
      </c>
      <c r="C1006" s="6" t="s">
        <v>5667</v>
      </c>
      <c r="D1006" s="2">
        <v>143102</v>
      </c>
      <c r="E1006" s="2">
        <v>150199</v>
      </c>
      <c r="F1006" s="3" t="s">
        <v>1319</v>
      </c>
      <c r="G1006" s="2">
        <v>7</v>
      </c>
      <c r="H1006" s="2">
        <v>150207</v>
      </c>
      <c r="I1006" s="3" t="s">
        <v>1335</v>
      </c>
      <c r="J1006" s="15">
        <v>44971</v>
      </c>
      <c r="K1006" s="24">
        <v>1092780093</v>
      </c>
      <c r="L1006" s="15">
        <v>45041</v>
      </c>
      <c r="M1006" s="15">
        <v>45046</v>
      </c>
      <c r="N1006" s="15"/>
      <c r="O1006" s="26">
        <f>VLOOKUP(D1006,quash!A$2:$I$7791,9,FALSE)</f>
        <v>4</v>
      </c>
      <c r="P1006" s="7">
        <v>11000</v>
      </c>
      <c r="Q1006" s="26">
        <v>134</v>
      </c>
      <c r="R1006" s="19">
        <v>5.7794490376783518E-2</v>
      </c>
      <c r="S1006" s="26">
        <v>16</v>
      </c>
      <c r="T1006" s="7">
        <v>7000</v>
      </c>
      <c r="U1006" s="2">
        <v>142</v>
      </c>
      <c r="V1006" s="11">
        <v>1758.65</v>
      </c>
      <c r="W1006" s="14" t="s">
        <v>5281</v>
      </c>
      <c r="X1006" s="18">
        <v>1</v>
      </c>
      <c r="Y1006" s="9">
        <v>7000</v>
      </c>
      <c r="Z1006" s="19">
        <f t="shared" si="266"/>
        <v>0</v>
      </c>
      <c r="AA1006" s="25">
        <v>1758.65</v>
      </c>
      <c r="AB1006" s="30">
        <f t="shared" si="267"/>
        <v>220000</v>
      </c>
      <c r="AC1006" s="30">
        <f t="shared" si="274"/>
        <v>3.1818181818181815E-2</v>
      </c>
      <c r="AD1006" s="31">
        <f t="shared" si="275"/>
        <v>4.2636363636363628</v>
      </c>
      <c r="AE1006" s="31">
        <f t="shared" si="276"/>
        <v>4.5181818181818176</v>
      </c>
      <c r="AG1006" s="30">
        <f t="shared" si="268"/>
        <v>927000</v>
      </c>
      <c r="AH1006" s="30">
        <f t="shared" si="277"/>
        <v>7.551240560949299E-3</v>
      </c>
      <c r="AI1006" s="31">
        <f t="shared" si="278"/>
        <v>1.0118662351672061</v>
      </c>
      <c r="AJ1006" s="31">
        <f t="shared" si="279"/>
        <v>1.0722761596548005</v>
      </c>
      <c r="AK1006" s="30">
        <f>IF(W1006="si",($S1006*'COSTOS DE CREDITOS'!$C$27)/DATA!$G1006,"")</f>
        <v>47.07631125553273</v>
      </c>
      <c r="AL1006" s="90">
        <f>IF(W1006="si",'COSTOS DE CREDITOS'!$C$35,"")</f>
        <v>20.421138461538462</v>
      </c>
      <c r="AM1006" s="30">
        <f t="shared" si="269"/>
        <v>430.76923076923077</v>
      </c>
      <c r="AN1006" s="30">
        <f t="shared" si="270"/>
        <v>0</v>
      </c>
      <c r="AO1006" s="30">
        <f t="shared" si="271"/>
        <v>498.26668048630199</v>
      </c>
      <c r="AP1006" s="30">
        <f t="shared" si="272"/>
        <v>1260.3833195136981</v>
      </c>
      <c r="AQ1006" s="19">
        <f t="shared" si="273"/>
        <v>0.71667660962311885</v>
      </c>
    </row>
    <row r="1007" spans="1:43" x14ac:dyDescent="0.2">
      <c r="A1007" s="23" t="s">
        <v>5665</v>
      </c>
      <c r="B1007" s="6" t="s">
        <v>5673</v>
      </c>
      <c r="C1007" s="6" t="s">
        <v>5667</v>
      </c>
      <c r="D1007" s="2">
        <v>149571</v>
      </c>
      <c r="E1007" s="2">
        <v>150052</v>
      </c>
      <c r="F1007" s="3" t="s">
        <v>43</v>
      </c>
      <c r="G1007" s="2">
        <v>7</v>
      </c>
      <c r="H1007" s="2">
        <v>150072</v>
      </c>
      <c r="I1007" s="3" t="s">
        <v>1336</v>
      </c>
      <c r="J1007" s="15">
        <v>45034</v>
      </c>
      <c r="K1007" s="24">
        <v>1130187549</v>
      </c>
      <c r="L1007" s="15">
        <v>45040</v>
      </c>
      <c r="M1007" s="15">
        <v>45046</v>
      </c>
      <c r="N1007" s="15"/>
      <c r="O1007" s="26">
        <f>VLOOKUP(D1007,quash!A$2:$I$7791,9,FALSE)</f>
        <v>6</v>
      </c>
      <c r="P1007" s="7">
        <v>14000</v>
      </c>
      <c r="Q1007" s="26">
        <v>99</v>
      </c>
      <c r="R1007" s="19">
        <v>5.9818464604665302E-3</v>
      </c>
      <c r="S1007" s="26">
        <v>16</v>
      </c>
      <c r="T1007" s="7">
        <v>5000</v>
      </c>
      <c r="U1007" s="2">
        <v>147</v>
      </c>
      <c r="V1007" s="11">
        <v>1303.3399999999999</v>
      </c>
      <c r="W1007" s="14" t="s">
        <v>5281</v>
      </c>
      <c r="X1007" s="18">
        <v>1</v>
      </c>
      <c r="Y1007" s="9">
        <v>5000</v>
      </c>
      <c r="Z1007" s="19">
        <f t="shared" si="266"/>
        <v>0</v>
      </c>
      <c r="AA1007" s="25">
        <v>1303.3399999999999</v>
      </c>
      <c r="AB1007" s="30">
        <f t="shared" si="267"/>
        <v>64000</v>
      </c>
      <c r="AC1007" s="30">
        <f t="shared" si="274"/>
        <v>7.8125E-2</v>
      </c>
      <c r="AD1007" s="31">
        <f t="shared" si="275"/>
        <v>7.734375</v>
      </c>
      <c r="AE1007" s="31">
        <f t="shared" si="276"/>
        <v>11.484375</v>
      </c>
      <c r="AG1007" s="30">
        <f t="shared" si="268"/>
        <v>288000</v>
      </c>
      <c r="AH1007" s="30">
        <f t="shared" si="277"/>
        <v>1.7361111111111112E-2</v>
      </c>
      <c r="AI1007" s="31">
        <f t="shared" si="278"/>
        <v>1.71875</v>
      </c>
      <c r="AJ1007" s="31">
        <f t="shared" si="279"/>
        <v>2.5520833333333335</v>
      </c>
      <c r="AK1007" s="30">
        <f>IF(W1007="si",($S1007*'COSTOS DE CREDITOS'!$C$27)/DATA!$G1007,"")</f>
        <v>47.07631125553273</v>
      </c>
      <c r="AL1007" s="90">
        <f>IF(W1007="si",'COSTOS DE CREDITOS'!$C$35,"")</f>
        <v>20.421138461538462</v>
      </c>
      <c r="AM1007" s="30">
        <f t="shared" si="269"/>
        <v>307.69230769230774</v>
      </c>
      <c r="AN1007" s="30">
        <f t="shared" si="270"/>
        <v>0</v>
      </c>
      <c r="AO1007" s="30">
        <f t="shared" si="271"/>
        <v>375.1897574093789</v>
      </c>
      <c r="AP1007" s="30">
        <f t="shared" si="272"/>
        <v>928.15024259062102</v>
      </c>
      <c r="AQ1007" s="19">
        <f t="shared" si="273"/>
        <v>0.71213209338363059</v>
      </c>
    </row>
    <row r="1008" spans="1:43" x14ac:dyDescent="0.2">
      <c r="A1008" s="23" t="s">
        <v>5665</v>
      </c>
      <c r="B1008" s="6" t="s">
        <v>5673</v>
      </c>
      <c r="C1008" s="6" t="s">
        <v>5667</v>
      </c>
      <c r="D1008" s="2">
        <v>149573</v>
      </c>
      <c r="E1008" s="2">
        <v>150052</v>
      </c>
      <c r="F1008" s="3" t="s">
        <v>43</v>
      </c>
      <c r="G1008" s="2">
        <v>7</v>
      </c>
      <c r="H1008" s="2">
        <v>150073</v>
      </c>
      <c r="I1008" s="3" t="s">
        <v>1337</v>
      </c>
      <c r="J1008" s="15">
        <v>45034</v>
      </c>
      <c r="K1008" s="24">
        <v>1130186511</v>
      </c>
      <c r="L1008" s="15">
        <v>45040</v>
      </c>
      <c r="M1008" s="15">
        <v>45046</v>
      </c>
      <c r="N1008" s="15"/>
      <c r="O1008" s="26">
        <f>VLOOKUP(D1008,quash!A$2:$I$7791,9,FALSE)</f>
        <v>3</v>
      </c>
      <c r="P1008" s="7">
        <v>14000</v>
      </c>
      <c r="Q1008" s="26">
        <v>99</v>
      </c>
      <c r="R1008" s="19">
        <v>5.9818464604665302E-3</v>
      </c>
      <c r="S1008" s="26">
        <v>16</v>
      </c>
      <c r="T1008" s="7">
        <v>5000</v>
      </c>
      <c r="U1008" s="2">
        <v>147</v>
      </c>
      <c r="V1008" s="11">
        <v>1303.3399999999999</v>
      </c>
      <c r="W1008" s="14" t="s">
        <v>5281</v>
      </c>
      <c r="X1008" s="18">
        <v>1</v>
      </c>
      <c r="Y1008" s="9">
        <v>5000</v>
      </c>
      <c r="Z1008" s="19">
        <f t="shared" si="266"/>
        <v>0</v>
      </c>
      <c r="AA1008" s="25">
        <v>1303.3399999999999</v>
      </c>
      <c r="AB1008" s="30">
        <f t="shared" si="267"/>
        <v>215000</v>
      </c>
      <c r="AC1008" s="30">
        <f t="shared" si="274"/>
        <v>2.3255813953488372E-2</v>
      </c>
      <c r="AD1008" s="31">
        <f t="shared" si="275"/>
        <v>2.3023255813953489</v>
      </c>
      <c r="AE1008" s="31">
        <f t="shared" si="276"/>
        <v>3.4186046511627906</v>
      </c>
      <c r="AG1008" s="30">
        <f t="shared" si="268"/>
        <v>778000</v>
      </c>
      <c r="AH1008" s="30">
        <f t="shared" si="277"/>
        <v>6.4267352185089976E-3</v>
      </c>
      <c r="AI1008" s="31">
        <f t="shared" si="278"/>
        <v>0.63624678663239076</v>
      </c>
      <c r="AJ1008" s="31">
        <f t="shared" si="279"/>
        <v>0.94473007712082269</v>
      </c>
      <c r="AK1008" s="30">
        <f>IF(W1008="si",($S1008*'COSTOS DE CREDITOS'!$C$27)/DATA!$G1008,"")</f>
        <v>47.07631125553273</v>
      </c>
      <c r="AL1008" s="90">
        <f>IF(W1008="si",'COSTOS DE CREDITOS'!$C$35,"")</f>
        <v>20.421138461538462</v>
      </c>
      <c r="AM1008" s="30">
        <f t="shared" si="269"/>
        <v>307.69230769230774</v>
      </c>
      <c r="AN1008" s="30">
        <f t="shared" si="270"/>
        <v>0</v>
      </c>
      <c r="AO1008" s="30">
        <f t="shared" si="271"/>
        <v>375.1897574093789</v>
      </c>
      <c r="AP1008" s="30">
        <f t="shared" si="272"/>
        <v>928.15024259062102</v>
      </c>
      <c r="AQ1008" s="19">
        <f t="shared" si="273"/>
        <v>0.71213209338363059</v>
      </c>
    </row>
    <row r="1009" spans="1:43" x14ac:dyDescent="0.2">
      <c r="A1009" s="23" t="s">
        <v>5665</v>
      </c>
      <c r="B1009" s="6" t="s">
        <v>5679</v>
      </c>
      <c r="C1009" s="6" t="s">
        <v>5680</v>
      </c>
      <c r="D1009" s="2">
        <v>150060</v>
      </c>
      <c r="E1009" s="2">
        <v>150236</v>
      </c>
      <c r="F1009" s="3" t="s">
        <v>1338</v>
      </c>
      <c r="G1009" s="2">
        <v>5</v>
      </c>
      <c r="H1009" s="2">
        <v>150242</v>
      </c>
      <c r="I1009" s="3" t="s">
        <v>1339</v>
      </c>
      <c r="J1009" s="15">
        <v>45038</v>
      </c>
      <c r="K1009" s="24">
        <v>1132875688</v>
      </c>
      <c r="L1009" s="15">
        <v>45043</v>
      </c>
      <c r="M1009" s="15">
        <v>45046</v>
      </c>
      <c r="N1009" s="15"/>
      <c r="O1009" s="26">
        <f>VLOOKUP(D1009,quash!A$2:$I$7791,9,FALSE)</f>
        <v>1</v>
      </c>
      <c r="P1009" s="7">
        <v>5000</v>
      </c>
      <c r="Q1009" s="26">
        <v>147</v>
      </c>
      <c r="R1009" s="19">
        <v>0.11226939921536</v>
      </c>
      <c r="S1009" s="26">
        <v>16</v>
      </c>
      <c r="T1009" s="7">
        <v>6000</v>
      </c>
      <c r="U1009" s="2">
        <v>142</v>
      </c>
      <c r="V1009" s="11">
        <v>1503.37</v>
      </c>
      <c r="W1009" s="14" t="s">
        <v>5281</v>
      </c>
      <c r="X1009" s="18">
        <v>1</v>
      </c>
      <c r="Y1009" s="9">
        <v>6000</v>
      </c>
      <c r="Z1009" s="19">
        <f t="shared" si="266"/>
        <v>0</v>
      </c>
      <c r="AA1009" s="25">
        <v>1503.37</v>
      </c>
      <c r="AB1009" s="30">
        <f t="shared" si="267"/>
        <v>667000</v>
      </c>
      <c r="AC1009" s="30">
        <f t="shared" si="274"/>
        <v>8.9955022488755615E-3</v>
      </c>
      <c r="AD1009" s="31">
        <f t="shared" si="275"/>
        <v>1.3223388305847075</v>
      </c>
      <c r="AE1009" s="31">
        <f t="shared" si="276"/>
        <v>1.2773613193403297</v>
      </c>
      <c r="AG1009" s="30">
        <f t="shared" si="268"/>
        <v>2427000</v>
      </c>
      <c r="AH1009" s="30">
        <f t="shared" si="277"/>
        <v>2.472187886279357E-3</v>
      </c>
      <c r="AI1009" s="31">
        <f t="shared" si="278"/>
        <v>0.36341161928306548</v>
      </c>
      <c r="AJ1009" s="31">
        <f t="shared" si="279"/>
        <v>0.35105067985166871</v>
      </c>
      <c r="AK1009" s="30">
        <f>IF(W1009="si",($S1009*'COSTOS DE CREDITOS'!$C$27)/DATA!$G1009,"")</f>
        <v>65.906835757745824</v>
      </c>
      <c r="AL1009" s="90">
        <f>IF(W1009="si",'COSTOS DE CREDITOS'!$C$35,"")</f>
        <v>20.421138461538462</v>
      </c>
      <c r="AM1009" s="30">
        <f t="shared" si="269"/>
        <v>369.23076923076923</v>
      </c>
      <c r="AN1009" s="30">
        <f t="shared" si="270"/>
        <v>0</v>
      </c>
      <c r="AO1009" s="30">
        <f t="shared" si="271"/>
        <v>455.5587434500535</v>
      </c>
      <c r="AP1009" s="30">
        <f t="shared" si="272"/>
        <v>1047.8112565499464</v>
      </c>
      <c r="AQ1009" s="19">
        <f t="shared" si="273"/>
        <v>0.69697496727348984</v>
      </c>
    </row>
    <row r="1010" spans="1:43" x14ac:dyDescent="0.2">
      <c r="A1010" s="23" t="s">
        <v>5665</v>
      </c>
      <c r="B1010" s="6" t="s">
        <v>5669</v>
      </c>
      <c r="C1010" s="6" t="s">
        <v>5670</v>
      </c>
      <c r="D1010" s="2">
        <v>149885</v>
      </c>
      <c r="E1010" s="2">
        <v>150188</v>
      </c>
      <c r="F1010" s="3" t="s">
        <v>1340</v>
      </c>
      <c r="G1010" s="2">
        <v>7</v>
      </c>
      <c r="H1010" s="2">
        <v>150194</v>
      </c>
      <c r="I1010" s="3" t="s">
        <v>1341</v>
      </c>
      <c r="J1010" s="15">
        <v>45036</v>
      </c>
      <c r="K1010" s="24">
        <v>1131955100</v>
      </c>
      <c r="L1010" s="15">
        <v>45041</v>
      </c>
      <c r="M1010" s="15">
        <v>45046</v>
      </c>
      <c r="N1010" s="15"/>
      <c r="O1010" s="26">
        <f>VLOOKUP(D1010,quash!A$2:$I$7791,9,FALSE)</f>
        <v>5</v>
      </c>
      <c r="P1010" s="7">
        <v>14000</v>
      </c>
      <c r="Q1010" s="26">
        <v>117</v>
      </c>
      <c r="R1010" s="19">
        <v>3.7338901947233501E-2</v>
      </c>
      <c r="S1010" s="26">
        <v>16</v>
      </c>
      <c r="T1010" s="7">
        <v>5000</v>
      </c>
      <c r="U1010" s="2">
        <v>147</v>
      </c>
      <c r="V1010" s="11">
        <v>1303.3399999999999</v>
      </c>
      <c r="W1010" s="14" t="s">
        <v>5281</v>
      </c>
      <c r="X1010" s="18">
        <v>1</v>
      </c>
      <c r="Y1010" s="9">
        <v>5000</v>
      </c>
      <c r="Z1010" s="19">
        <f t="shared" si="266"/>
        <v>0</v>
      </c>
      <c r="AA1010" s="25">
        <v>1303.3399999999999</v>
      </c>
      <c r="AB1010" s="30">
        <f t="shared" si="267"/>
        <v>139000</v>
      </c>
      <c r="AC1010" s="30">
        <f t="shared" si="274"/>
        <v>3.5971223021582732E-2</v>
      </c>
      <c r="AD1010" s="31">
        <f t="shared" si="275"/>
        <v>4.2086330935251794</v>
      </c>
      <c r="AE1010" s="31">
        <f t="shared" si="276"/>
        <v>5.2877697841726619</v>
      </c>
      <c r="AG1010" s="30">
        <f t="shared" si="268"/>
        <v>352000</v>
      </c>
      <c r="AH1010" s="30">
        <f t="shared" si="277"/>
        <v>1.4204545454545454E-2</v>
      </c>
      <c r="AI1010" s="31">
        <f t="shared" si="278"/>
        <v>1.6619318181818181</v>
      </c>
      <c r="AJ1010" s="31">
        <f t="shared" si="279"/>
        <v>2.0880681818181817</v>
      </c>
      <c r="AK1010" s="30">
        <f>IF(W1010="si",($S1010*'COSTOS DE CREDITOS'!$C$27)/DATA!$G1010,"")</f>
        <v>47.07631125553273</v>
      </c>
      <c r="AL1010" s="90">
        <f>IF(W1010="si",'COSTOS DE CREDITOS'!$C$35,"")</f>
        <v>20.421138461538462</v>
      </c>
      <c r="AM1010" s="30">
        <f t="shared" si="269"/>
        <v>307.69230769230774</v>
      </c>
      <c r="AN1010" s="30">
        <f t="shared" si="270"/>
        <v>0</v>
      </c>
      <c r="AO1010" s="30">
        <f t="shared" si="271"/>
        <v>375.1897574093789</v>
      </c>
      <c r="AP1010" s="30">
        <f t="shared" si="272"/>
        <v>928.15024259062102</v>
      </c>
      <c r="AQ1010" s="19">
        <f t="shared" si="273"/>
        <v>0.71213209338363059</v>
      </c>
    </row>
    <row r="1011" spans="1:43" x14ac:dyDescent="0.2">
      <c r="A1011" s="23" t="s">
        <v>5665</v>
      </c>
      <c r="B1011" s="6" t="s">
        <v>5668</v>
      </c>
      <c r="C1011" s="6" t="s">
        <v>5667</v>
      </c>
      <c r="D1011" s="2">
        <v>149635</v>
      </c>
      <c r="E1011" s="2">
        <v>150281</v>
      </c>
      <c r="F1011" s="3" t="s">
        <v>1321</v>
      </c>
      <c r="G1011" s="2">
        <v>7</v>
      </c>
      <c r="H1011" s="2">
        <v>150283</v>
      </c>
      <c r="I1011" s="3" t="s">
        <v>1342</v>
      </c>
      <c r="J1011" s="15">
        <v>45034</v>
      </c>
      <c r="K1011" s="24">
        <v>1130426735</v>
      </c>
      <c r="L1011" s="15">
        <v>45043</v>
      </c>
      <c r="M1011" s="15">
        <v>45046</v>
      </c>
      <c r="N1011" s="15"/>
      <c r="O1011" s="26">
        <f>VLOOKUP(D1011,quash!A$2:$I$7791,9,FALSE)</f>
        <v>1</v>
      </c>
      <c r="P1011" s="7">
        <v>7000</v>
      </c>
      <c r="Q1011" s="26">
        <v>126</v>
      </c>
      <c r="R1011" s="19">
        <v>3.3741050530766176E-2</v>
      </c>
      <c r="S1011" s="93">
        <v>26</v>
      </c>
      <c r="T1011" s="7">
        <v>7000</v>
      </c>
      <c r="U1011" s="2">
        <v>142</v>
      </c>
      <c r="V1011" s="11">
        <v>1758.65</v>
      </c>
      <c r="W1011" s="14" t="s">
        <v>5281</v>
      </c>
      <c r="X1011" s="18">
        <v>0.2936076054062185</v>
      </c>
      <c r="Y1011" s="9">
        <v>2055.2532378435294</v>
      </c>
      <c r="Z1011" s="19">
        <f t="shared" si="266"/>
        <v>-0.70639239459378156</v>
      </c>
      <c r="AA1011" s="25">
        <v>516.35301524764623</v>
      </c>
      <c r="AB1011" s="30">
        <f t="shared" si="267"/>
        <v>667000</v>
      </c>
      <c r="AC1011" s="30">
        <f t="shared" si="274"/>
        <v>1.0494752623688156E-2</v>
      </c>
      <c r="AD1011" s="31">
        <f t="shared" si="275"/>
        <v>1.3223388305847077</v>
      </c>
      <c r="AE1011" s="31">
        <f t="shared" si="276"/>
        <v>1.4902548725637181</v>
      </c>
      <c r="AG1011" s="30">
        <f t="shared" si="268"/>
        <v>2427000</v>
      </c>
      <c r="AH1011" s="30">
        <f t="shared" si="277"/>
        <v>2.88421920065925E-3</v>
      </c>
      <c r="AI1011" s="31">
        <f t="shared" si="278"/>
        <v>0.36341161928306548</v>
      </c>
      <c r="AJ1011" s="31">
        <f t="shared" si="279"/>
        <v>0.40955912649361348</v>
      </c>
      <c r="AK1011" s="30">
        <f>IF(W1011="si",($S1011*'COSTOS DE CREDITOS'!$C$27)/DATA!$G1011,"")</f>
        <v>76.499005790240673</v>
      </c>
      <c r="AL1011" s="90">
        <f>IF(W1011="si",'COSTOS DE CREDITOS'!$C$35,"")</f>
        <v>20.421138461538462</v>
      </c>
      <c r="AM1011" s="30">
        <f t="shared" si="269"/>
        <v>700</v>
      </c>
      <c r="AN1011" s="30">
        <f t="shared" si="270"/>
        <v>4944.7467621564701</v>
      </c>
      <c r="AO1011" s="30">
        <f t="shared" si="271"/>
        <v>5741.6669064082489</v>
      </c>
      <c r="AP1011" s="30">
        <f t="shared" si="272"/>
        <v>-5225.3138911606029</v>
      </c>
      <c r="AQ1011" s="19">
        <f t="shared" si="273"/>
        <v>-10.119654067778628</v>
      </c>
    </row>
    <row r="1012" spans="1:43" x14ac:dyDescent="0.2">
      <c r="A1012" s="23" t="s">
        <v>5665</v>
      </c>
      <c r="B1012" s="6" t="s">
        <v>5668</v>
      </c>
      <c r="C1012" s="6" t="s">
        <v>5667</v>
      </c>
      <c r="D1012" s="2">
        <v>149623</v>
      </c>
      <c r="E1012" s="2">
        <v>150281</v>
      </c>
      <c r="F1012" s="3" t="s">
        <v>1321</v>
      </c>
      <c r="G1012" s="2">
        <v>7</v>
      </c>
      <c r="H1012" s="2">
        <v>150284</v>
      </c>
      <c r="I1012" s="3" t="s">
        <v>1343</v>
      </c>
      <c r="J1012" s="15">
        <v>45034</v>
      </c>
      <c r="K1012" s="24">
        <v>1130388906</v>
      </c>
      <c r="L1012" s="15">
        <v>45043</v>
      </c>
      <c r="M1012" s="15">
        <v>45046</v>
      </c>
      <c r="N1012" s="15"/>
      <c r="O1012" s="26">
        <f>VLOOKUP(D1012,quash!A$2:$I$7791,9,FALSE)</f>
        <v>1</v>
      </c>
      <c r="P1012" s="7">
        <v>7000</v>
      </c>
      <c r="Q1012" s="26">
        <v>126</v>
      </c>
      <c r="R1012" s="19">
        <v>3.3741050530766176E-2</v>
      </c>
      <c r="S1012" s="93">
        <v>26</v>
      </c>
      <c r="T1012" s="7">
        <v>7000</v>
      </c>
      <c r="U1012" s="2">
        <v>142</v>
      </c>
      <c r="V1012" s="11">
        <v>1758.65</v>
      </c>
      <c r="W1012" s="14" t="s">
        <v>5281</v>
      </c>
      <c r="X1012" s="18">
        <v>0.2936076054062185</v>
      </c>
      <c r="Y1012" s="9">
        <v>2055.2532378435294</v>
      </c>
      <c r="Z1012" s="19">
        <f t="shared" si="266"/>
        <v>-0.70639239459378156</v>
      </c>
      <c r="AA1012" s="25">
        <v>516.35301524764623</v>
      </c>
      <c r="AB1012" s="30">
        <f t="shared" si="267"/>
        <v>667000</v>
      </c>
      <c r="AC1012" s="30">
        <f t="shared" si="274"/>
        <v>1.0494752623688156E-2</v>
      </c>
      <c r="AD1012" s="31">
        <f t="shared" si="275"/>
        <v>1.3223388305847077</v>
      </c>
      <c r="AE1012" s="31">
        <f t="shared" si="276"/>
        <v>1.4902548725637181</v>
      </c>
      <c r="AG1012" s="30">
        <f t="shared" si="268"/>
        <v>2427000</v>
      </c>
      <c r="AH1012" s="30">
        <f t="shared" si="277"/>
        <v>2.88421920065925E-3</v>
      </c>
      <c r="AI1012" s="31">
        <f t="shared" si="278"/>
        <v>0.36341161928306548</v>
      </c>
      <c r="AJ1012" s="31">
        <f t="shared" si="279"/>
        <v>0.40955912649361348</v>
      </c>
      <c r="AK1012" s="30">
        <f>IF(W1012="si",($S1012*'COSTOS DE CREDITOS'!$C$27)/DATA!$G1012,"")</f>
        <v>76.499005790240673</v>
      </c>
      <c r="AL1012" s="90">
        <f>IF(W1012="si",'COSTOS DE CREDITOS'!$C$35,"")</f>
        <v>20.421138461538462</v>
      </c>
      <c r="AM1012" s="30">
        <f t="shared" si="269"/>
        <v>700</v>
      </c>
      <c r="AN1012" s="30">
        <f t="shared" si="270"/>
        <v>4944.7467621564701</v>
      </c>
      <c r="AO1012" s="30">
        <f t="shared" si="271"/>
        <v>5741.6669064082489</v>
      </c>
      <c r="AP1012" s="30">
        <f t="shared" si="272"/>
        <v>-5225.3138911606029</v>
      </c>
      <c r="AQ1012" s="19">
        <f t="shared" si="273"/>
        <v>-10.119654067778628</v>
      </c>
    </row>
    <row r="1013" spans="1:43" x14ac:dyDescent="0.2">
      <c r="A1013" s="23" t="s">
        <v>5665</v>
      </c>
      <c r="B1013" s="6" t="s">
        <v>5668</v>
      </c>
      <c r="C1013" s="6" t="s">
        <v>5667</v>
      </c>
      <c r="D1013" s="2">
        <v>149618</v>
      </c>
      <c r="E1013" s="2">
        <v>150281</v>
      </c>
      <c r="F1013" s="3" t="s">
        <v>1321</v>
      </c>
      <c r="G1013" s="2">
        <v>7</v>
      </c>
      <c r="H1013" s="2">
        <v>150285</v>
      </c>
      <c r="I1013" s="3" t="s">
        <v>1344</v>
      </c>
      <c r="J1013" s="15">
        <v>45035</v>
      </c>
      <c r="K1013" s="24">
        <v>1130951047</v>
      </c>
      <c r="L1013" s="15">
        <v>45043</v>
      </c>
      <c r="M1013" s="15">
        <v>45046</v>
      </c>
      <c r="N1013" s="15"/>
      <c r="O1013" s="26">
        <f>VLOOKUP(D1013,quash!A$2:$I$7791,9,FALSE)</f>
        <v>2</v>
      </c>
      <c r="P1013" s="7">
        <v>7000</v>
      </c>
      <c r="Q1013" s="26">
        <v>126</v>
      </c>
      <c r="R1013" s="19">
        <v>3.3741050530766176E-2</v>
      </c>
      <c r="S1013" s="93">
        <v>26</v>
      </c>
      <c r="T1013" s="7">
        <v>7000</v>
      </c>
      <c r="U1013" s="2">
        <v>142</v>
      </c>
      <c r="V1013" s="11">
        <v>1758.65</v>
      </c>
      <c r="W1013" s="14" t="s">
        <v>5281</v>
      </c>
      <c r="X1013" s="18">
        <v>0.2936076054062185</v>
      </c>
      <c r="Y1013" s="9">
        <v>2055.2532378435294</v>
      </c>
      <c r="Z1013" s="19">
        <f t="shared" si="266"/>
        <v>-0.70639239459378156</v>
      </c>
      <c r="AA1013" s="25">
        <v>516.35301524764623</v>
      </c>
      <c r="AB1013" s="30">
        <f t="shared" si="267"/>
        <v>396000</v>
      </c>
      <c r="AC1013" s="30">
        <f t="shared" si="274"/>
        <v>1.7676767676767676E-2</v>
      </c>
      <c r="AD1013" s="31">
        <f t="shared" si="275"/>
        <v>2.2272727272727271</v>
      </c>
      <c r="AE1013" s="31">
        <f t="shared" si="276"/>
        <v>2.5101010101010099</v>
      </c>
      <c r="AG1013" s="30">
        <f t="shared" si="268"/>
        <v>1695000</v>
      </c>
      <c r="AH1013" s="30">
        <f t="shared" si="277"/>
        <v>4.1297935103244837E-3</v>
      </c>
      <c r="AI1013" s="31">
        <f t="shared" si="278"/>
        <v>0.52035398230088492</v>
      </c>
      <c r="AJ1013" s="31">
        <f t="shared" si="279"/>
        <v>0.58643067846607666</v>
      </c>
      <c r="AK1013" s="30">
        <f>IF(W1013="si",($S1013*'COSTOS DE CREDITOS'!$C$27)/DATA!$G1013,"")</f>
        <v>76.499005790240673</v>
      </c>
      <c r="AL1013" s="90">
        <f>IF(W1013="si",'COSTOS DE CREDITOS'!$C$35,"")</f>
        <v>20.421138461538462</v>
      </c>
      <c r="AM1013" s="30">
        <f t="shared" si="269"/>
        <v>700</v>
      </c>
      <c r="AN1013" s="30">
        <f t="shared" si="270"/>
        <v>4944.7467621564701</v>
      </c>
      <c r="AO1013" s="30">
        <f t="shared" si="271"/>
        <v>5741.6669064082489</v>
      </c>
      <c r="AP1013" s="30">
        <f t="shared" si="272"/>
        <v>-5225.3138911606029</v>
      </c>
      <c r="AQ1013" s="19">
        <f t="shared" si="273"/>
        <v>-10.119654067778628</v>
      </c>
    </row>
    <row r="1014" spans="1:43" x14ac:dyDescent="0.2">
      <c r="A1014" s="23" t="s">
        <v>5665</v>
      </c>
      <c r="B1014" s="6" t="s">
        <v>5668</v>
      </c>
      <c r="C1014" s="6" t="s">
        <v>5667</v>
      </c>
      <c r="D1014" s="2">
        <v>149625</v>
      </c>
      <c r="E1014" s="2">
        <v>150281</v>
      </c>
      <c r="F1014" s="3" t="s">
        <v>1321</v>
      </c>
      <c r="G1014" s="2">
        <v>7</v>
      </c>
      <c r="H1014" s="2">
        <v>150286</v>
      </c>
      <c r="I1014" s="3" t="s">
        <v>1345</v>
      </c>
      <c r="J1014" s="15">
        <v>45034</v>
      </c>
      <c r="K1014" s="24">
        <v>1130399196</v>
      </c>
      <c r="L1014" s="15">
        <v>45043</v>
      </c>
      <c r="M1014" s="15">
        <v>45046</v>
      </c>
      <c r="N1014" s="15"/>
      <c r="O1014" s="26">
        <f>VLOOKUP(D1014,quash!A$2:$I$7791,9,FALSE)</f>
        <v>1</v>
      </c>
      <c r="P1014" s="7">
        <v>7000</v>
      </c>
      <c r="Q1014" s="26">
        <v>126</v>
      </c>
      <c r="R1014" s="19">
        <v>3.3741050530766176E-2</v>
      </c>
      <c r="S1014" s="93">
        <v>26</v>
      </c>
      <c r="T1014" s="7">
        <v>7000</v>
      </c>
      <c r="U1014" s="2">
        <v>142</v>
      </c>
      <c r="V1014" s="11">
        <v>1758.65</v>
      </c>
      <c r="W1014" s="14" t="s">
        <v>5281</v>
      </c>
      <c r="X1014" s="18">
        <v>0.2936076054062185</v>
      </c>
      <c r="Y1014" s="9">
        <v>2055.2532378435294</v>
      </c>
      <c r="Z1014" s="19">
        <f t="shared" si="266"/>
        <v>-0.70639239459378156</v>
      </c>
      <c r="AA1014" s="25">
        <v>516.35301524764623</v>
      </c>
      <c r="AB1014" s="30">
        <f t="shared" si="267"/>
        <v>667000</v>
      </c>
      <c r="AC1014" s="30">
        <f t="shared" si="274"/>
        <v>1.0494752623688156E-2</v>
      </c>
      <c r="AD1014" s="31">
        <f t="shared" si="275"/>
        <v>1.3223388305847077</v>
      </c>
      <c r="AE1014" s="31">
        <f t="shared" si="276"/>
        <v>1.4902548725637181</v>
      </c>
      <c r="AG1014" s="30">
        <f t="shared" si="268"/>
        <v>2427000</v>
      </c>
      <c r="AH1014" s="30">
        <f t="shared" si="277"/>
        <v>2.88421920065925E-3</v>
      </c>
      <c r="AI1014" s="31">
        <f t="shared" si="278"/>
        <v>0.36341161928306548</v>
      </c>
      <c r="AJ1014" s="31">
        <f t="shared" si="279"/>
        <v>0.40955912649361348</v>
      </c>
      <c r="AK1014" s="30">
        <f>IF(W1014="si",($S1014*'COSTOS DE CREDITOS'!$C$27)/DATA!$G1014,"")</f>
        <v>76.499005790240673</v>
      </c>
      <c r="AL1014" s="90">
        <f>IF(W1014="si",'COSTOS DE CREDITOS'!$C$35,"")</f>
        <v>20.421138461538462</v>
      </c>
      <c r="AM1014" s="30">
        <f t="shared" si="269"/>
        <v>700</v>
      </c>
      <c r="AN1014" s="30">
        <f t="shared" si="270"/>
        <v>4944.7467621564701</v>
      </c>
      <c r="AO1014" s="30">
        <f t="shared" si="271"/>
        <v>5741.6669064082489</v>
      </c>
      <c r="AP1014" s="30">
        <f t="shared" si="272"/>
        <v>-5225.3138911606029</v>
      </c>
      <c r="AQ1014" s="19">
        <f t="shared" si="273"/>
        <v>-10.119654067778628</v>
      </c>
    </row>
    <row r="1015" spans="1:43" x14ac:dyDescent="0.2">
      <c r="A1015" s="23" t="s">
        <v>5665</v>
      </c>
      <c r="B1015" s="6" t="s">
        <v>5668</v>
      </c>
      <c r="C1015" s="6" t="s">
        <v>5667</v>
      </c>
      <c r="D1015" s="2">
        <v>149627</v>
      </c>
      <c r="E1015" s="2">
        <v>150281</v>
      </c>
      <c r="F1015" s="3" t="s">
        <v>1321</v>
      </c>
      <c r="G1015" s="2">
        <v>7</v>
      </c>
      <c r="H1015" s="2">
        <v>150287</v>
      </c>
      <c r="I1015" s="3" t="s">
        <v>1346</v>
      </c>
      <c r="J1015" s="15">
        <v>45035</v>
      </c>
      <c r="K1015" s="24">
        <v>1130956809</v>
      </c>
      <c r="L1015" s="15">
        <v>45043</v>
      </c>
      <c r="M1015" s="15">
        <v>45046</v>
      </c>
      <c r="N1015" s="15"/>
      <c r="O1015" s="26">
        <f>VLOOKUP(D1015,quash!A$2:$I$7791,9,FALSE)</f>
        <v>3</v>
      </c>
      <c r="P1015" s="7">
        <v>7000</v>
      </c>
      <c r="Q1015" s="26">
        <v>126</v>
      </c>
      <c r="R1015" s="19">
        <v>3.3741050530766176E-2</v>
      </c>
      <c r="S1015" s="93">
        <v>26</v>
      </c>
      <c r="T1015" s="7">
        <v>7000</v>
      </c>
      <c r="U1015" s="2">
        <v>142</v>
      </c>
      <c r="V1015" s="11">
        <v>1758.65</v>
      </c>
      <c r="W1015" s="14" t="s">
        <v>5281</v>
      </c>
      <c r="X1015" s="18">
        <v>0.2936076054062185</v>
      </c>
      <c r="Y1015" s="9">
        <v>2055.2532378435294</v>
      </c>
      <c r="Z1015" s="19">
        <f t="shared" si="266"/>
        <v>-0.70639239459378156</v>
      </c>
      <c r="AA1015" s="25">
        <v>516.35301524764623</v>
      </c>
      <c r="AB1015" s="30">
        <f t="shared" si="267"/>
        <v>215000</v>
      </c>
      <c r="AC1015" s="30">
        <f t="shared" ref="AC1015:AC1046" si="280">$T1015/AB1015</f>
        <v>3.255813953488372E-2</v>
      </c>
      <c r="AD1015" s="31">
        <f t="shared" ref="AD1015:AD1046" si="281">AC1015*$Q1015</f>
        <v>4.1023255813953492</v>
      </c>
      <c r="AE1015" s="31">
        <f t="shared" ref="AE1015:AE1031" si="282">AC1015*$U1015</f>
        <v>4.6232558139534881</v>
      </c>
      <c r="AG1015" s="30">
        <f t="shared" si="268"/>
        <v>778000</v>
      </c>
      <c r="AH1015" s="30">
        <f t="shared" si="277"/>
        <v>8.9974293059125968E-3</v>
      </c>
      <c r="AI1015" s="31">
        <f t="shared" si="278"/>
        <v>1.1336760925449871</v>
      </c>
      <c r="AJ1015" s="31">
        <f t="shared" si="279"/>
        <v>1.2776349614395888</v>
      </c>
      <c r="AK1015" s="30">
        <f>IF(W1015="si",($S1015*'COSTOS DE CREDITOS'!$C$27)/DATA!$G1015,"")</f>
        <v>76.499005790240673</v>
      </c>
      <c r="AL1015" s="90">
        <f>IF(W1015="si",'COSTOS DE CREDITOS'!$C$35,"")</f>
        <v>20.421138461538462</v>
      </c>
      <c r="AM1015" s="30">
        <f t="shared" si="269"/>
        <v>700</v>
      </c>
      <c r="AN1015" s="30">
        <f t="shared" si="270"/>
        <v>4944.7467621564701</v>
      </c>
      <c r="AO1015" s="30">
        <f t="shared" si="271"/>
        <v>5741.6669064082489</v>
      </c>
      <c r="AP1015" s="30">
        <f t="shared" si="272"/>
        <v>-5225.3138911606029</v>
      </c>
      <c r="AQ1015" s="19">
        <f t="shared" si="273"/>
        <v>-10.119654067778628</v>
      </c>
    </row>
    <row r="1016" spans="1:43" x14ac:dyDescent="0.2">
      <c r="A1016" s="23" t="s">
        <v>5665</v>
      </c>
      <c r="B1016" s="6" t="s">
        <v>5668</v>
      </c>
      <c r="C1016" s="6" t="s">
        <v>5667</v>
      </c>
      <c r="D1016" s="2">
        <v>149617</v>
      </c>
      <c r="E1016" s="2">
        <v>150281</v>
      </c>
      <c r="F1016" s="3" t="s">
        <v>1321</v>
      </c>
      <c r="G1016" s="2">
        <v>7</v>
      </c>
      <c r="H1016" s="2">
        <v>150297</v>
      </c>
      <c r="I1016" s="3" t="s">
        <v>1347</v>
      </c>
      <c r="J1016" s="15" t="s">
        <v>5688</v>
      </c>
      <c r="K1016" s="24" t="s">
        <v>5688</v>
      </c>
      <c r="L1016" s="15">
        <v>45043</v>
      </c>
      <c r="M1016" s="15">
        <v>45046</v>
      </c>
      <c r="N1016" s="15"/>
      <c r="O1016" s="26">
        <f>VLOOKUP(D1016,quash!A$2:$I$7791,9,FALSE)</f>
        <v>2</v>
      </c>
      <c r="P1016" s="7">
        <v>7000</v>
      </c>
      <c r="Q1016" s="26">
        <v>126</v>
      </c>
      <c r="R1016" s="19">
        <v>3.3741050530766176E-2</v>
      </c>
      <c r="S1016" s="93">
        <v>26</v>
      </c>
      <c r="T1016" s="7">
        <v>6000</v>
      </c>
      <c r="U1016" s="2">
        <v>142</v>
      </c>
      <c r="V1016" s="11">
        <v>1503.37</v>
      </c>
      <c r="W1016" s="14" t="s">
        <v>5281</v>
      </c>
      <c r="X1016" s="18">
        <v>0.2936076054062185</v>
      </c>
      <c r="Y1016" s="9">
        <v>1761.645632437311</v>
      </c>
      <c r="Z1016" s="19">
        <f t="shared" si="266"/>
        <v>-0.70639239459378156</v>
      </c>
      <c r="AA1016" s="25">
        <v>441.40086573954665</v>
      </c>
      <c r="AB1016" s="30">
        <f t="shared" si="267"/>
        <v>396000</v>
      </c>
      <c r="AC1016" s="30">
        <f t="shared" si="280"/>
        <v>1.5151515151515152E-2</v>
      </c>
      <c r="AD1016" s="31">
        <f t="shared" si="281"/>
        <v>1.9090909090909092</v>
      </c>
      <c r="AE1016" s="31">
        <f t="shared" si="282"/>
        <v>2.1515151515151514</v>
      </c>
      <c r="AG1016" s="30">
        <f t="shared" si="268"/>
        <v>1695000</v>
      </c>
      <c r="AH1016" s="30">
        <f t="shared" si="277"/>
        <v>3.5398230088495575E-3</v>
      </c>
      <c r="AI1016" s="31">
        <f t="shared" si="278"/>
        <v>0.44601769911504424</v>
      </c>
      <c r="AJ1016" s="31">
        <f t="shared" si="279"/>
        <v>0.50265486725663711</v>
      </c>
      <c r="AK1016" s="30">
        <f>IF(W1016="si",($S1016*'COSTOS DE CREDITOS'!$C$27)/DATA!$G1016,"")</f>
        <v>76.499005790240673</v>
      </c>
      <c r="AL1016" s="90">
        <f>IF(W1016="si",'COSTOS DE CREDITOS'!$C$35,"")</f>
        <v>20.421138461538462</v>
      </c>
      <c r="AM1016" s="30">
        <f t="shared" si="269"/>
        <v>600</v>
      </c>
      <c r="AN1016" s="30">
        <f t="shared" si="270"/>
        <v>4238.3543675626888</v>
      </c>
      <c r="AO1016" s="30">
        <f t="shared" si="271"/>
        <v>4935.2745118144676</v>
      </c>
      <c r="AP1016" s="30">
        <f t="shared" si="272"/>
        <v>-4493.8736460749205</v>
      </c>
      <c r="AQ1016" s="19">
        <f t="shared" si="273"/>
        <v>-10.180935278741794</v>
      </c>
    </row>
    <row r="1017" spans="1:43" x14ac:dyDescent="0.2">
      <c r="A1017" s="23" t="s">
        <v>5665</v>
      </c>
      <c r="B1017" s="6" t="s">
        <v>5677</v>
      </c>
      <c r="C1017" s="6" t="s">
        <v>5667</v>
      </c>
      <c r="D1017" s="2">
        <v>149850</v>
      </c>
      <c r="E1017" s="2">
        <v>150088</v>
      </c>
      <c r="F1017" s="3" t="s">
        <v>1348</v>
      </c>
      <c r="G1017" s="2">
        <v>7</v>
      </c>
      <c r="H1017" s="2">
        <v>150092</v>
      </c>
      <c r="I1017" s="3" t="s">
        <v>1349</v>
      </c>
      <c r="J1017" s="15">
        <v>45036</v>
      </c>
      <c r="K1017" s="24">
        <v>1131718357</v>
      </c>
      <c r="L1017" s="15">
        <v>45040</v>
      </c>
      <c r="M1017" s="15">
        <v>45046</v>
      </c>
      <c r="N1017" s="15"/>
      <c r="O1017" s="26">
        <f>VLOOKUP(D1017,quash!A$2:$I$7791,9,FALSE)</f>
        <v>3</v>
      </c>
      <c r="P1017" s="7">
        <v>10000</v>
      </c>
      <c r="Q1017" s="26">
        <v>110</v>
      </c>
      <c r="R1017" s="19">
        <v>3.11605023919212E-2</v>
      </c>
      <c r="S1017" s="26">
        <v>16</v>
      </c>
      <c r="T1017" s="7">
        <v>5000</v>
      </c>
      <c r="U1017" s="2">
        <v>100</v>
      </c>
      <c r="V1017" s="11">
        <v>875.77</v>
      </c>
      <c r="W1017" s="14" t="s">
        <v>5281</v>
      </c>
      <c r="X1017" s="18">
        <v>1</v>
      </c>
      <c r="Y1017" s="9">
        <v>5000</v>
      </c>
      <c r="Z1017" s="19">
        <f t="shared" si="266"/>
        <v>0</v>
      </c>
      <c r="AA1017" s="25">
        <v>875.77</v>
      </c>
      <c r="AB1017" s="30">
        <f t="shared" si="267"/>
        <v>215000</v>
      </c>
      <c r="AC1017" s="30">
        <f t="shared" si="280"/>
        <v>2.3255813953488372E-2</v>
      </c>
      <c r="AD1017" s="31">
        <f t="shared" si="281"/>
        <v>2.558139534883721</v>
      </c>
      <c r="AE1017" s="31">
        <f t="shared" si="282"/>
        <v>2.3255813953488373</v>
      </c>
      <c r="AG1017" s="30">
        <f t="shared" si="268"/>
        <v>778000</v>
      </c>
      <c r="AH1017" s="30">
        <f t="shared" si="277"/>
        <v>6.4267352185089976E-3</v>
      </c>
      <c r="AI1017" s="31">
        <f t="shared" si="278"/>
        <v>0.70694087403598971</v>
      </c>
      <c r="AJ1017" s="31">
        <f t="shared" si="279"/>
        <v>0.64267352185089976</v>
      </c>
      <c r="AK1017" s="30">
        <f>IF(W1017="si",($S1017*'COSTOS DE CREDITOS'!$C$27)/DATA!$G1017,"")</f>
        <v>47.07631125553273</v>
      </c>
      <c r="AL1017" s="90">
        <f>IF(W1017="si",'COSTOS DE CREDITOS'!$C$35,"")</f>
        <v>20.421138461538462</v>
      </c>
      <c r="AM1017" s="30">
        <f t="shared" si="269"/>
        <v>307.69230769230774</v>
      </c>
      <c r="AN1017" s="30">
        <f t="shared" si="270"/>
        <v>0</v>
      </c>
      <c r="AO1017" s="30">
        <f t="shared" si="271"/>
        <v>375.1897574093789</v>
      </c>
      <c r="AP1017" s="30">
        <f t="shared" si="272"/>
        <v>500.58024259062108</v>
      </c>
      <c r="AQ1017" s="19">
        <f t="shared" si="273"/>
        <v>0.57158870775502824</v>
      </c>
    </row>
    <row r="1018" spans="1:43" x14ac:dyDescent="0.2">
      <c r="A1018" s="23" t="s">
        <v>5665</v>
      </c>
      <c r="B1018" s="6" t="s">
        <v>5674</v>
      </c>
      <c r="C1018" s="6" t="s">
        <v>5670</v>
      </c>
      <c r="D1018" s="2">
        <v>149899</v>
      </c>
      <c r="E1018" s="2">
        <v>149981</v>
      </c>
      <c r="F1018" s="3" t="s">
        <v>1350</v>
      </c>
      <c r="G1018" s="2">
        <v>5</v>
      </c>
      <c r="H1018" s="2">
        <v>150198</v>
      </c>
      <c r="I1018" s="3" t="s">
        <v>1351</v>
      </c>
      <c r="J1018" s="15">
        <v>45036</v>
      </c>
      <c r="K1018" s="24">
        <v>1131907244</v>
      </c>
      <c r="L1018" s="15">
        <v>45041</v>
      </c>
      <c r="M1018" s="15">
        <v>45046</v>
      </c>
      <c r="N1018" s="15"/>
      <c r="O1018" s="26">
        <f>VLOOKUP(D1018,quash!A$2:$I$7791,9,FALSE)</f>
        <v>2</v>
      </c>
      <c r="P1018" s="7">
        <v>5000</v>
      </c>
      <c r="Q1018" s="26">
        <v>147</v>
      </c>
      <c r="R1018" s="19">
        <v>0.11226939921536</v>
      </c>
      <c r="S1018" s="26">
        <v>16</v>
      </c>
      <c r="T1018" s="7">
        <v>8000</v>
      </c>
      <c r="U1018" s="2">
        <v>142</v>
      </c>
      <c r="V1018" s="11">
        <v>2013.74</v>
      </c>
      <c r="W1018" s="14" t="s">
        <v>5281</v>
      </c>
      <c r="X1018" s="18">
        <v>1</v>
      </c>
      <c r="Y1018" s="9">
        <v>8000</v>
      </c>
      <c r="Z1018" s="19">
        <f t="shared" si="266"/>
        <v>0</v>
      </c>
      <c r="AA1018" s="25">
        <v>2013.74</v>
      </c>
      <c r="AB1018" s="30">
        <f t="shared" si="267"/>
        <v>396000</v>
      </c>
      <c r="AC1018" s="30">
        <f t="shared" si="280"/>
        <v>2.0202020202020204E-2</v>
      </c>
      <c r="AD1018" s="31">
        <f t="shared" si="281"/>
        <v>2.9696969696969702</v>
      </c>
      <c r="AE1018" s="31">
        <f t="shared" si="282"/>
        <v>2.868686868686869</v>
      </c>
      <c r="AG1018" s="30">
        <f t="shared" si="268"/>
        <v>1695000</v>
      </c>
      <c r="AH1018" s="30">
        <f t="shared" si="277"/>
        <v>4.71976401179941E-3</v>
      </c>
      <c r="AI1018" s="31">
        <f t="shared" si="278"/>
        <v>0.69380530973451326</v>
      </c>
      <c r="AJ1018" s="31">
        <f t="shared" si="279"/>
        <v>0.67020648967551621</v>
      </c>
      <c r="AK1018" s="30">
        <f>IF(W1018="si",($S1018*'COSTOS DE CREDITOS'!$C$27)/DATA!$G1018,"")</f>
        <v>65.906835757745824</v>
      </c>
      <c r="AL1018" s="90">
        <f>IF(W1018="si",'COSTOS DE CREDITOS'!$C$35,"")</f>
        <v>20.421138461538462</v>
      </c>
      <c r="AM1018" s="30">
        <f t="shared" si="269"/>
        <v>492.30769230769232</v>
      </c>
      <c r="AN1018" s="30">
        <f t="shared" si="270"/>
        <v>0</v>
      </c>
      <c r="AO1018" s="30">
        <f t="shared" si="271"/>
        <v>578.63566652697659</v>
      </c>
      <c r="AP1018" s="30">
        <f t="shared" si="272"/>
        <v>1435.1043334730234</v>
      </c>
      <c r="AQ1018" s="19">
        <f t="shared" si="273"/>
        <v>0.71265621851531147</v>
      </c>
    </row>
    <row r="1019" spans="1:43" x14ac:dyDescent="0.2">
      <c r="A1019" s="23" t="s">
        <v>5665</v>
      </c>
      <c r="B1019" s="6" t="s">
        <v>5669</v>
      </c>
      <c r="C1019" s="6" t="s">
        <v>5670</v>
      </c>
      <c r="D1019" s="2">
        <v>149935</v>
      </c>
      <c r="E1019" s="2">
        <v>150172</v>
      </c>
      <c r="F1019" s="3" t="s">
        <v>1352</v>
      </c>
      <c r="G1019" s="2">
        <v>8</v>
      </c>
      <c r="H1019" s="2">
        <v>150180</v>
      </c>
      <c r="I1019" s="3" t="s">
        <v>1353</v>
      </c>
      <c r="J1019" s="15">
        <v>45037</v>
      </c>
      <c r="K1019" s="24">
        <v>1132238439</v>
      </c>
      <c r="L1019" s="15">
        <v>45041</v>
      </c>
      <c r="M1019" s="15">
        <v>45046</v>
      </c>
      <c r="N1019" s="15"/>
      <c r="O1019" s="26">
        <f>VLOOKUP(D1019,quash!A$2:$I$7791,9,FALSE)</f>
        <v>5</v>
      </c>
      <c r="P1019" s="7">
        <v>10000</v>
      </c>
      <c r="Q1019" s="26">
        <v>115</v>
      </c>
      <c r="R1019" s="19">
        <v>3.97705569269148E-2</v>
      </c>
      <c r="S1019" s="26">
        <v>16</v>
      </c>
      <c r="T1019" s="7">
        <v>6000</v>
      </c>
      <c r="U1019" s="2">
        <v>142</v>
      </c>
      <c r="V1019" s="11">
        <v>1503.37</v>
      </c>
      <c r="W1019" s="14" t="s">
        <v>5281</v>
      </c>
      <c r="X1019" s="18">
        <v>1</v>
      </c>
      <c r="Y1019" s="9">
        <v>6000</v>
      </c>
      <c r="Z1019" s="19">
        <f t="shared" si="266"/>
        <v>0</v>
      </c>
      <c r="AA1019" s="25">
        <v>1503.37</v>
      </c>
      <c r="AB1019" s="30">
        <f t="shared" si="267"/>
        <v>139000</v>
      </c>
      <c r="AC1019" s="30">
        <f t="shared" si="280"/>
        <v>4.3165467625899283E-2</v>
      </c>
      <c r="AD1019" s="31">
        <f t="shared" si="281"/>
        <v>4.9640287769784175</v>
      </c>
      <c r="AE1019" s="31">
        <f t="shared" si="282"/>
        <v>6.1294964028776979</v>
      </c>
      <c r="AG1019" s="30">
        <f t="shared" si="268"/>
        <v>352000</v>
      </c>
      <c r="AH1019" s="30">
        <f t="shared" si="277"/>
        <v>1.7045454545454544E-2</v>
      </c>
      <c r="AI1019" s="31">
        <f t="shared" si="278"/>
        <v>1.9602272727272725</v>
      </c>
      <c r="AJ1019" s="31">
        <f t="shared" si="279"/>
        <v>2.4204545454545454</v>
      </c>
      <c r="AK1019" s="30">
        <f>IF(W1019="si",($S1019*'COSTOS DE CREDITOS'!$C$27)/DATA!$G1019,"")</f>
        <v>41.191772348591137</v>
      </c>
      <c r="AL1019" s="90">
        <f>IF(W1019="si",'COSTOS DE CREDITOS'!$C$35,"")</f>
        <v>20.421138461538462</v>
      </c>
      <c r="AM1019" s="30">
        <f t="shared" si="269"/>
        <v>369.23076923076923</v>
      </c>
      <c r="AN1019" s="30">
        <f t="shared" si="270"/>
        <v>0</v>
      </c>
      <c r="AO1019" s="30">
        <f t="shared" si="271"/>
        <v>430.84368004089885</v>
      </c>
      <c r="AP1019" s="30">
        <f t="shared" si="272"/>
        <v>1072.5263199591011</v>
      </c>
      <c r="AQ1019" s="19">
        <f t="shared" si="273"/>
        <v>0.71341474152011897</v>
      </c>
    </row>
    <row r="1020" spans="1:43" x14ac:dyDescent="0.2">
      <c r="A1020" s="23" t="s">
        <v>5665</v>
      </c>
      <c r="B1020" s="6" t="s">
        <v>5669</v>
      </c>
      <c r="C1020" s="6" t="s">
        <v>5670</v>
      </c>
      <c r="D1020" s="2">
        <v>149973</v>
      </c>
      <c r="E1020" s="2">
        <v>150172</v>
      </c>
      <c r="F1020" s="3" t="s">
        <v>1352</v>
      </c>
      <c r="G1020" s="2">
        <v>8</v>
      </c>
      <c r="H1020" s="2">
        <v>150181</v>
      </c>
      <c r="I1020" s="3" t="s">
        <v>1354</v>
      </c>
      <c r="J1020" s="15">
        <v>45037</v>
      </c>
      <c r="K1020" s="24">
        <v>1132371928</v>
      </c>
      <c r="L1020" s="15">
        <v>45041</v>
      </c>
      <c r="M1020" s="15">
        <v>45046</v>
      </c>
      <c r="N1020" s="15"/>
      <c r="O1020" s="26">
        <f>VLOOKUP(D1020,quash!A$2:$I$7791,9,FALSE)</f>
        <v>6</v>
      </c>
      <c r="P1020" s="7">
        <v>10000</v>
      </c>
      <c r="Q1020" s="26">
        <v>115</v>
      </c>
      <c r="R1020" s="19">
        <v>3.97705569269148E-2</v>
      </c>
      <c r="S1020" s="26">
        <v>16</v>
      </c>
      <c r="T1020" s="7">
        <v>6000</v>
      </c>
      <c r="U1020" s="2">
        <v>142</v>
      </c>
      <c r="V1020" s="11">
        <v>1503.37</v>
      </c>
      <c r="W1020" s="14" t="s">
        <v>5281</v>
      </c>
      <c r="X1020" s="18">
        <v>1</v>
      </c>
      <c r="Y1020" s="9">
        <v>6000</v>
      </c>
      <c r="Z1020" s="19">
        <f t="shared" si="266"/>
        <v>0</v>
      </c>
      <c r="AA1020" s="25">
        <v>1503.37</v>
      </c>
      <c r="AB1020" s="30">
        <f t="shared" si="267"/>
        <v>64000</v>
      </c>
      <c r="AC1020" s="30">
        <f t="shared" si="280"/>
        <v>9.375E-2</v>
      </c>
      <c r="AD1020" s="31">
        <f t="shared" si="281"/>
        <v>10.78125</v>
      </c>
      <c r="AE1020" s="31">
        <f t="shared" si="282"/>
        <v>13.3125</v>
      </c>
      <c r="AG1020" s="30">
        <f t="shared" si="268"/>
        <v>288000</v>
      </c>
      <c r="AH1020" s="30">
        <f t="shared" si="277"/>
        <v>2.0833333333333332E-2</v>
      </c>
      <c r="AI1020" s="31">
        <f t="shared" si="278"/>
        <v>2.395833333333333</v>
      </c>
      <c r="AJ1020" s="31">
        <f t="shared" si="279"/>
        <v>2.958333333333333</v>
      </c>
      <c r="AK1020" s="30">
        <f>IF(W1020="si",($S1020*'COSTOS DE CREDITOS'!$C$27)/DATA!$G1020,"")</f>
        <v>41.191772348591137</v>
      </c>
      <c r="AL1020" s="90">
        <f>IF(W1020="si",'COSTOS DE CREDITOS'!$C$35,"")</f>
        <v>20.421138461538462</v>
      </c>
      <c r="AM1020" s="30">
        <f t="shared" si="269"/>
        <v>369.23076923076923</v>
      </c>
      <c r="AN1020" s="30">
        <f t="shared" si="270"/>
        <v>0</v>
      </c>
      <c r="AO1020" s="30">
        <f t="shared" si="271"/>
        <v>430.84368004089885</v>
      </c>
      <c r="AP1020" s="30">
        <f t="shared" si="272"/>
        <v>1072.5263199591011</v>
      </c>
      <c r="AQ1020" s="19">
        <f t="shared" si="273"/>
        <v>0.71341474152011897</v>
      </c>
    </row>
    <row r="1021" spans="1:43" x14ac:dyDescent="0.2">
      <c r="A1021" s="23" t="s">
        <v>5665</v>
      </c>
      <c r="B1021" s="6" t="s">
        <v>5679</v>
      </c>
      <c r="C1021" s="6" t="s">
        <v>5680</v>
      </c>
      <c r="D1021" s="2">
        <v>150335</v>
      </c>
      <c r="E1021" s="2">
        <v>150432</v>
      </c>
      <c r="F1021" s="3" t="s">
        <v>168</v>
      </c>
      <c r="G1021" s="2">
        <v>5</v>
      </c>
      <c r="H1021" s="2">
        <v>150438</v>
      </c>
      <c r="I1021" s="3" t="s">
        <v>1355</v>
      </c>
      <c r="J1021" s="15">
        <v>45041</v>
      </c>
      <c r="K1021" s="24">
        <v>1135082270</v>
      </c>
      <c r="L1021" s="15">
        <v>45043</v>
      </c>
      <c r="M1021" s="15">
        <v>45046</v>
      </c>
      <c r="N1021" s="15"/>
      <c r="O1021" s="26">
        <f>VLOOKUP(D1021,quash!A$2:$I$7791,9,FALSE)</f>
        <v>1</v>
      </c>
      <c r="P1021" s="7">
        <v>5000</v>
      </c>
      <c r="Q1021" s="26">
        <v>147</v>
      </c>
      <c r="R1021" s="19">
        <v>0.11226939921536</v>
      </c>
      <c r="S1021" s="93">
        <v>26</v>
      </c>
      <c r="T1021" s="7">
        <v>3000</v>
      </c>
      <c r="U1021" s="2">
        <v>147</v>
      </c>
      <c r="V1021" s="11">
        <v>779.27</v>
      </c>
      <c r="W1021" s="14" t="s">
        <v>5281</v>
      </c>
      <c r="X1021" s="18">
        <v>0.66349766349766359</v>
      </c>
      <c r="Y1021" s="9">
        <v>1990.4929904929909</v>
      </c>
      <c r="Z1021" s="19">
        <f t="shared" si="266"/>
        <v>-0.33650233650233641</v>
      </c>
      <c r="AA1021" s="25">
        <v>517.04382423382424</v>
      </c>
      <c r="AB1021" s="30">
        <f t="shared" si="267"/>
        <v>667000</v>
      </c>
      <c r="AC1021" s="30">
        <f t="shared" si="280"/>
        <v>4.4977511244377807E-3</v>
      </c>
      <c r="AD1021" s="31">
        <f t="shared" si="281"/>
        <v>0.66116941529235373</v>
      </c>
      <c r="AE1021" s="31">
        <f t="shared" si="282"/>
        <v>0.66116941529235373</v>
      </c>
      <c r="AG1021" s="30">
        <f t="shared" si="268"/>
        <v>2427000</v>
      </c>
      <c r="AH1021" s="30">
        <f t="shared" si="277"/>
        <v>1.2360939431396785E-3</v>
      </c>
      <c r="AI1021" s="31">
        <f t="shared" si="278"/>
        <v>0.18170580964153274</v>
      </c>
      <c r="AJ1021" s="31">
        <f t="shared" si="279"/>
        <v>0.18170580964153274</v>
      </c>
      <c r="AK1021" s="30">
        <f>IF(W1021="si",($S1021*'COSTOS DE CREDITOS'!$C$27)/DATA!$G1021,"")</f>
        <v>107.09860810633695</v>
      </c>
      <c r="AL1021" s="90">
        <f>IF(W1021="si",'COSTOS DE CREDITOS'!$C$35,"")</f>
        <v>20.421138461538462</v>
      </c>
      <c r="AM1021" s="30">
        <f t="shared" si="269"/>
        <v>300</v>
      </c>
      <c r="AN1021" s="30">
        <f t="shared" si="270"/>
        <v>1009.5070095070091</v>
      </c>
      <c r="AO1021" s="30">
        <f t="shared" si="271"/>
        <v>1437.0267560748846</v>
      </c>
      <c r="AP1021" s="30">
        <f t="shared" si="272"/>
        <v>-919.98293184106035</v>
      </c>
      <c r="AQ1021" s="19">
        <f t="shared" si="273"/>
        <v>-1.7793132588022438</v>
      </c>
    </row>
    <row r="1022" spans="1:43" x14ac:dyDescent="0.2">
      <c r="A1022" s="23" t="s">
        <v>5665</v>
      </c>
      <c r="B1022" s="6" t="s">
        <v>5679</v>
      </c>
      <c r="C1022" s="6" t="s">
        <v>5680</v>
      </c>
      <c r="D1022" s="2">
        <v>150332</v>
      </c>
      <c r="E1022" s="2">
        <v>150432</v>
      </c>
      <c r="F1022" s="3" t="s">
        <v>168</v>
      </c>
      <c r="G1022" s="2">
        <v>5</v>
      </c>
      <c r="H1022" s="2">
        <v>150439</v>
      </c>
      <c r="I1022" s="3" t="s">
        <v>1356</v>
      </c>
      <c r="J1022" s="15">
        <v>45041</v>
      </c>
      <c r="K1022" s="24">
        <v>1135076263</v>
      </c>
      <c r="L1022" s="15">
        <v>45043</v>
      </c>
      <c r="M1022" s="15">
        <v>45046</v>
      </c>
      <c r="N1022" s="15"/>
      <c r="O1022" s="26">
        <f>VLOOKUP(D1022,quash!A$2:$I$7791,9,FALSE)</f>
        <v>1</v>
      </c>
      <c r="P1022" s="7">
        <v>5000</v>
      </c>
      <c r="Q1022" s="26">
        <v>147</v>
      </c>
      <c r="R1022" s="19">
        <v>0.11226939921536</v>
      </c>
      <c r="S1022" s="93">
        <v>26</v>
      </c>
      <c r="T1022" s="7">
        <v>3000</v>
      </c>
      <c r="U1022" s="2">
        <v>147</v>
      </c>
      <c r="V1022" s="11">
        <v>779.27</v>
      </c>
      <c r="W1022" s="14" t="s">
        <v>5281</v>
      </c>
      <c r="X1022" s="18">
        <v>0.66349766349766359</v>
      </c>
      <c r="Y1022" s="9">
        <v>1990.4929904929909</v>
      </c>
      <c r="Z1022" s="19">
        <f t="shared" si="266"/>
        <v>-0.33650233650233641</v>
      </c>
      <c r="AA1022" s="25">
        <v>517.04382423382424</v>
      </c>
      <c r="AB1022" s="30">
        <f t="shared" si="267"/>
        <v>667000</v>
      </c>
      <c r="AC1022" s="30">
        <f t="shared" si="280"/>
        <v>4.4977511244377807E-3</v>
      </c>
      <c r="AD1022" s="31">
        <f t="shared" si="281"/>
        <v>0.66116941529235373</v>
      </c>
      <c r="AE1022" s="31">
        <f t="shared" si="282"/>
        <v>0.66116941529235373</v>
      </c>
      <c r="AG1022" s="30">
        <f t="shared" si="268"/>
        <v>2427000</v>
      </c>
      <c r="AH1022" s="30">
        <f t="shared" si="277"/>
        <v>1.2360939431396785E-3</v>
      </c>
      <c r="AI1022" s="31">
        <f t="shared" si="278"/>
        <v>0.18170580964153274</v>
      </c>
      <c r="AJ1022" s="31">
        <f t="shared" si="279"/>
        <v>0.18170580964153274</v>
      </c>
      <c r="AK1022" s="30">
        <f>IF(W1022="si",($S1022*'COSTOS DE CREDITOS'!$C$27)/DATA!$G1022,"")</f>
        <v>107.09860810633695</v>
      </c>
      <c r="AL1022" s="90">
        <f>IF(W1022="si",'COSTOS DE CREDITOS'!$C$35,"")</f>
        <v>20.421138461538462</v>
      </c>
      <c r="AM1022" s="30">
        <f t="shared" si="269"/>
        <v>300</v>
      </c>
      <c r="AN1022" s="30">
        <f t="shared" si="270"/>
        <v>1009.5070095070091</v>
      </c>
      <c r="AO1022" s="30">
        <f t="shared" si="271"/>
        <v>1437.0267560748846</v>
      </c>
      <c r="AP1022" s="30">
        <f t="shared" si="272"/>
        <v>-919.98293184106035</v>
      </c>
      <c r="AQ1022" s="19">
        <f t="shared" si="273"/>
        <v>-1.7793132588022438</v>
      </c>
    </row>
    <row r="1023" spans="1:43" x14ac:dyDescent="0.2">
      <c r="A1023" s="23" t="s">
        <v>5665</v>
      </c>
      <c r="B1023" s="6" t="s">
        <v>5671</v>
      </c>
      <c r="C1023" s="6" t="s">
        <v>5670</v>
      </c>
      <c r="D1023" s="4">
        <v>149907</v>
      </c>
      <c r="E1023" s="4">
        <v>150361</v>
      </c>
      <c r="F1023" s="5" t="s">
        <v>1358</v>
      </c>
      <c r="G1023" s="2">
        <v>7</v>
      </c>
      <c r="H1023" s="4">
        <v>150362</v>
      </c>
      <c r="I1023" s="5" t="s">
        <v>1359</v>
      </c>
      <c r="J1023" s="15">
        <v>45040</v>
      </c>
      <c r="K1023" s="24">
        <v>1133527103</v>
      </c>
      <c r="L1023" s="15">
        <v>45043</v>
      </c>
      <c r="M1023" s="15">
        <v>45046</v>
      </c>
      <c r="N1023" s="15"/>
      <c r="O1023" s="26">
        <f>VLOOKUP(D1023,quash!A$2:$I$7791,9,FALSE)</f>
        <v>2</v>
      </c>
      <c r="P1023" s="7">
        <v>10000</v>
      </c>
      <c r="Q1023" s="26">
        <v>147</v>
      </c>
      <c r="R1023" s="19">
        <v>7.9000519063170294E-2</v>
      </c>
      <c r="S1023" s="26">
        <v>16</v>
      </c>
      <c r="T1023" s="8">
        <v>7000</v>
      </c>
      <c r="U1023" s="4">
        <v>142</v>
      </c>
      <c r="V1023" s="10">
        <v>1758.65</v>
      </c>
      <c r="W1023" s="14" t="s">
        <v>5281</v>
      </c>
      <c r="X1023" s="18">
        <v>1</v>
      </c>
      <c r="Y1023" s="9">
        <v>7000</v>
      </c>
      <c r="Z1023" s="19">
        <f t="shared" si="266"/>
        <v>0</v>
      </c>
      <c r="AA1023" s="25">
        <v>1758.65</v>
      </c>
      <c r="AB1023" s="30">
        <f t="shared" si="267"/>
        <v>396000</v>
      </c>
      <c r="AC1023" s="30">
        <f t="shared" si="280"/>
        <v>1.7676767676767676E-2</v>
      </c>
      <c r="AD1023" s="31">
        <f t="shared" si="281"/>
        <v>2.5984848484848482</v>
      </c>
      <c r="AE1023" s="31">
        <f t="shared" si="282"/>
        <v>2.5101010101010099</v>
      </c>
      <c r="AG1023" s="30">
        <f t="shared" si="268"/>
        <v>1695000</v>
      </c>
      <c r="AH1023" s="30">
        <f t="shared" si="277"/>
        <v>4.1297935103244837E-3</v>
      </c>
      <c r="AI1023" s="31">
        <f t="shared" si="278"/>
        <v>0.60707964601769915</v>
      </c>
      <c r="AJ1023" s="31">
        <f t="shared" si="279"/>
        <v>0.58643067846607666</v>
      </c>
      <c r="AK1023" s="30">
        <f>IF(W1023="si",($S1023*'COSTOS DE CREDITOS'!$C$27)/DATA!$G1023,"")</f>
        <v>47.07631125553273</v>
      </c>
      <c r="AL1023" s="90">
        <f>IF(W1023="si",'COSTOS DE CREDITOS'!$C$35,"")</f>
        <v>20.421138461538462</v>
      </c>
      <c r="AM1023" s="30">
        <f t="shared" si="269"/>
        <v>430.76923076923077</v>
      </c>
      <c r="AN1023" s="30">
        <f t="shared" si="270"/>
        <v>0</v>
      </c>
      <c r="AO1023" s="30">
        <f t="shared" si="271"/>
        <v>498.26668048630199</v>
      </c>
      <c r="AP1023" s="30">
        <f t="shared" si="272"/>
        <v>1260.3833195136981</v>
      </c>
      <c r="AQ1023" s="19">
        <f t="shared" si="273"/>
        <v>0.71667660962311885</v>
      </c>
    </row>
    <row r="1024" spans="1:43" x14ac:dyDescent="0.2">
      <c r="A1024" s="23" t="s">
        <v>5665</v>
      </c>
      <c r="B1024" s="6" t="s">
        <v>5677</v>
      </c>
      <c r="C1024" s="6" t="s">
        <v>5667</v>
      </c>
      <c r="D1024" s="4">
        <v>150370</v>
      </c>
      <c r="E1024" s="4">
        <v>150523</v>
      </c>
      <c r="F1024" s="5" t="s">
        <v>1360</v>
      </c>
      <c r="G1024" s="2">
        <v>7</v>
      </c>
      <c r="H1024" s="4">
        <v>150524</v>
      </c>
      <c r="I1024" s="5" t="s">
        <v>1361</v>
      </c>
      <c r="J1024" s="15">
        <v>45042</v>
      </c>
      <c r="K1024" s="24">
        <v>1135362343</v>
      </c>
      <c r="L1024" s="15">
        <v>45044</v>
      </c>
      <c r="M1024" s="15">
        <v>45046</v>
      </c>
      <c r="N1024" s="15"/>
      <c r="O1024" s="26">
        <f>VLOOKUP(D1024,quash!A$2:$I$7791,9,FALSE)</f>
        <v>3</v>
      </c>
      <c r="P1024" s="7">
        <v>10000</v>
      </c>
      <c r="Q1024" s="26">
        <v>115</v>
      </c>
      <c r="R1024" s="19">
        <v>3.97705569269148E-2</v>
      </c>
      <c r="S1024" s="26">
        <v>16</v>
      </c>
      <c r="T1024" s="8">
        <v>6000</v>
      </c>
      <c r="U1024" s="4">
        <v>142</v>
      </c>
      <c r="V1024" s="10">
        <v>1503.37</v>
      </c>
      <c r="W1024" s="14" t="s">
        <v>5281</v>
      </c>
      <c r="X1024" s="18">
        <v>1</v>
      </c>
      <c r="Y1024" s="9">
        <v>6000</v>
      </c>
      <c r="Z1024" s="19">
        <f t="shared" si="266"/>
        <v>0</v>
      </c>
      <c r="AA1024" s="25">
        <v>1503.37</v>
      </c>
      <c r="AB1024" s="30">
        <f t="shared" si="267"/>
        <v>215000</v>
      </c>
      <c r="AC1024" s="30">
        <f t="shared" si="280"/>
        <v>2.7906976744186046E-2</v>
      </c>
      <c r="AD1024" s="31">
        <f t="shared" si="281"/>
        <v>3.2093023255813953</v>
      </c>
      <c r="AE1024" s="31">
        <f t="shared" si="282"/>
        <v>3.9627906976744187</v>
      </c>
      <c r="AG1024" s="30">
        <f t="shared" si="268"/>
        <v>778000</v>
      </c>
      <c r="AH1024" s="30">
        <f t="shared" si="277"/>
        <v>7.7120822622107968E-3</v>
      </c>
      <c r="AI1024" s="31">
        <f t="shared" si="278"/>
        <v>0.88688946015424164</v>
      </c>
      <c r="AJ1024" s="31">
        <f t="shared" si="279"/>
        <v>1.0951156812339331</v>
      </c>
      <c r="AK1024" s="30">
        <f>IF(W1024="si",($S1024*'COSTOS DE CREDITOS'!$C$27)/DATA!$G1024,"")</f>
        <v>47.07631125553273</v>
      </c>
      <c r="AL1024" s="90">
        <f>IF(W1024="si",'COSTOS DE CREDITOS'!$C$35,"")</f>
        <v>20.421138461538462</v>
      </c>
      <c r="AM1024" s="30">
        <f t="shared" si="269"/>
        <v>369.23076923076923</v>
      </c>
      <c r="AN1024" s="30">
        <f t="shared" si="270"/>
        <v>0</v>
      </c>
      <c r="AO1024" s="30">
        <f t="shared" si="271"/>
        <v>436.72821894784045</v>
      </c>
      <c r="AP1024" s="30">
        <f t="shared" si="272"/>
        <v>1066.6417810521593</v>
      </c>
      <c r="AQ1024" s="19">
        <f t="shared" si="273"/>
        <v>0.70950050955663568</v>
      </c>
    </row>
    <row r="1025" spans="1:43" x14ac:dyDescent="0.2">
      <c r="A1025" s="23" t="s">
        <v>5665</v>
      </c>
      <c r="B1025" s="6" t="s">
        <v>5674</v>
      </c>
      <c r="C1025" s="6" t="s">
        <v>5670</v>
      </c>
      <c r="D1025" s="2">
        <v>150388</v>
      </c>
      <c r="E1025" s="2">
        <v>150450</v>
      </c>
      <c r="F1025" s="3" t="s">
        <v>1362</v>
      </c>
      <c r="G1025" s="2">
        <v>6</v>
      </c>
      <c r="H1025" s="2">
        <v>150479</v>
      </c>
      <c r="I1025" s="3" t="s">
        <v>1363</v>
      </c>
      <c r="J1025" s="15">
        <v>45042</v>
      </c>
      <c r="K1025" s="24">
        <v>1135449319</v>
      </c>
      <c r="L1025" s="15">
        <v>45043</v>
      </c>
      <c r="M1025" s="15">
        <v>45046</v>
      </c>
      <c r="N1025" s="15"/>
      <c r="O1025" s="26">
        <f>VLOOKUP(D1025,quash!A$2:$I$7791,9,FALSE)</f>
        <v>2</v>
      </c>
      <c r="P1025" s="7">
        <v>12000</v>
      </c>
      <c r="Q1025" s="26">
        <v>122</v>
      </c>
      <c r="R1025" s="19">
        <v>4.8894826895459244E-2</v>
      </c>
      <c r="S1025" s="26">
        <v>16</v>
      </c>
      <c r="T1025" s="7">
        <v>6000</v>
      </c>
      <c r="U1025" s="2">
        <v>142</v>
      </c>
      <c r="V1025" s="11">
        <v>1503.37</v>
      </c>
      <c r="W1025" s="14" t="s">
        <v>5281</v>
      </c>
      <c r="X1025" s="18">
        <v>1</v>
      </c>
      <c r="Y1025" s="9">
        <v>6000</v>
      </c>
      <c r="Z1025" s="19">
        <f t="shared" si="266"/>
        <v>0</v>
      </c>
      <c r="AA1025" s="25">
        <v>1503.37</v>
      </c>
      <c r="AB1025" s="30">
        <f t="shared" si="267"/>
        <v>396000</v>
      </c>
      <c r="AC1025" s="30">
        <f t="shared" si="280"/>
        <v>1.5151515151515152E-2</v>
      </c>
      <c r="AD1025" s="31">
        <f t="shared" si="281"/>
        <v>1.8484848484848486</v>
      </c>
      <c r="AE1025" s="31">
        <f t="shared" si="282"/>
        <v>2.1515151515151514</v>
      </c>
      <c r="AG1025" s="30">
        <f t="shared" si="268"/>
        <v>1695000</v>
      </c>
      <c r="AH1025" s="30">
        <f t="shared" si="277"/>
        <v>3.5398230088495575E-3</v>
      </c>
      <c r="AI1025" s="31">
        <f t="shared" si="278"/>
        <v>0.43185840707964601</v>
      </c>
      <c r="AJ1025" s="31">
        <f t="shared" si="279"/>
        <v>0.50265486725663711</v>
      </c>
      <c r="AK1025" s="30">
        <f>IF(W1025="si",($S1025*'COSTOS DE CREDITOS'!$C$27)/DATA!$G1025,"")</f>
        <v>54.922363131454851</v>
      </c>
      <c r="AL1025" s="90">
        <f>IF(W1025="si",'COSTOS DE CREDITOS'!$C$35,"")</f>
        <v>20.421138461538462</v>
      </c>
      <c r="AM1025" s="30">
        <f t="shared" si="269"/>
        <v>369.23076923076923</v>
      </c>
      <c r="AN1025" s="30">
        <f t="shared" si="270"/>
        <v>0</v>
      </c>
      <c r="AO1025" s="30">
        <f t="shared" si="271"/>
        <v>444.5742708237625</v>
      </c>
      <c r="AP1025" s="30">
        <f t="shared" si="272"/>
        <v>1058.7957291762373</v>
      </c>
      <c r="AQ1025" s="19">
        <f t="shared" si="273"/>
        <v>0.70428153360532497</v>
      </c>
    </row>
    <row r="1026" spans="1:43" x14ac:dyDescent="0.2">
      <c r="A1026" s="23" t="s">
        <v>5665</v>
      </c>
      <c r="B1026" s="6" t="s">
        <v>5675</v>
      </c>
      <c r="C1026" s="6" t="s">
        <v>5667</v>
      </c>
      <c r="D1026" s="2">
        <v>149800</v>
      </c>
      <c r="E1026" s="2">
        <v>150301</v>
      </c>
      <c r="F1026" s="3" t="s">
        <v>1357</v>
      </c>
      <c r="G1026" s="2">
        <v>8</v>
      </c>
      <c r="H1026" s="2">
        <v>150306</v>
      </c>
      <c r="I1026" s="3" t="s">
        <v>1364</v>
      </c>
      <c r="J1026" s="15">
        <v>45036</v>
      </c>
      <c r="K1026" s="24">
        <v>1131607064</v>
      </c>
      <c r="L1026" s="15">
        <v>45043</v>
      </c>
      <c r="M1026" s="15">
        <v>45046</v>
      </c>
      <c r="N1026" s="15"/>
      <c r="O1026" s="26">
        <f>VLOOKUP(D1026,quash!A$2:$I$7791,9,FALSE)</f>
        <v>4</v>
      </c>
      <c r="P1026" s="7">
        <v>13000</v>
      </c>
      <c r="Q1026" s="26">
        <v>136</v>
      </c>
      <c r="R1026" s="19">
        <v>8.0915696336300247E-2</v>
      </c>
      <c r="S1026" s="93">
        <v>26</v>
      </c>
      <c r="T1026" s="7">
        <v>5000</v>
      </c>
      <c r="U1026" s="2">
        <v>147</v>
      </c>
      <c r="V1026" s="11">
        <v>1303.3399999999999</v>
      </c>
      <c r="W1026" s="14" t="s">
        <v>5281</v>
      </c>
      <c r="X1026" s="18">
        <v>0.87395042306352466</v>
      </c>
      <c r="Y1026" s="9">
        <v>4369.7521153176231</v>
      </c>
      <c r="Z1026" s="19">
        <f t="shared" ref="Z1026:Z1089" si="283">Y1026/T1026-1</f>
        <v>-0.12604957693647534</v>
      </c>
      <c r="AA1026" s="25">
        <v>1139.0545443956141</v>
      </c>
      <c r="AB1026" s="30">
        <f t="shared" ref="AB1026:AB1089" si="284">SUMIFS($T:$T,$M:$M,$M1026,$O:$O,$O1026)</f>
        <v>220000</v>
      </c>
      <c r="AC1026" s="30">
        <f t="shared" si="280"/>
        <v>2.2727272727272728E-2</v>
      </c>
      <c r="AD1026" s="31">
        <f t="shared" si="281"/>
        <v>3.0909090909090908</v>
      </c>
      <c r="AE1026" s="31">
        <f t="shared" si="282"/>
        <v>3.3409090909090908</v>
      </c>
      <c r="AG1026" s="30">
        <f t="shared" ref="AG1026:AG1089" si="285">SUMIFS($T:$T,$O:$O,$O1026,$N:$N,1)</f>
        <v>927000</v>
      </c>
      <c r="AH1026" s="30">
        <f t="shared" si="277"/>
        <v>5.3937432578209281E-3</v>
      </c>
      <c r="AI1026" s="31">
        <f t="shared" si="278"/>
        <v>0.73354908306364619</v>
      </c>
      <c r="AJ1026" s="31">
        <f t="shared" si="279"/>
        <v>0.79288025889967639</v>
      </c>
      <c r="AK1026" s="30">
        <f>IF(W1026="si",($S1026*'COSTOS DE CREDITOS'!$C$27)/DATA!$G1026,"")</f>
        <v>66.936630066460594</v>
      </c>
      <c r="AL1026" s="90">
        <f>IF(W1026="si",'COSTOS DE CREDITOS'!$C$35,"")</f>
        <v>20.421138461538462</v>
      </c>
      <c r="AM1026" s="30">
        <f t="shared" si="269"/>
        <v>500</v>
      </c>
      <c r="AN1026" s="30">
        <f t="shared" si="270"/>
        <v>630.24788468237693</v>
      </c>
      <c r="AO1026" s="30">
        <f t="shared" si="271"/>
        <v>1217.605653210376</v>
      </c>
      <c r="AP1026" s="30">
        <f t="shared" si="272"/>
        <v>-78.551108814761847</v>
      </c>
      <c r="AQ1026" s="19">
        <f t="shared" si="273"/>
        <v>-6.896167457585739E-2</v>
      </c>
    </row>
    <row r="1027" spans="1:43" x14ac:dyDescent="0.2">
      <c r="A1027" s="23" t="s">
        <v>5665</v>
      </c>
      <c r="B1027" s="6" t="s">
        <v>5675</v>
      </c>
      <c r="C1027" s="6" t="s">
        <v>5667</v>
      </c>
      <c r="D1027" s="2">
        <v>150059</v>
      </c>
      <c r="E1027" s="2">
        <v>150301</v>
      </c>
      <c r="F1027" s="3" t="s">
        <v>1357</v>
      </c>
      <c r="G1027" s="2">
        <v>8</v>
      </c>
      <c r="H1027" s="2">
        <v>150307</v>
      </c>
      <c r="I1027" s="3" t="s">
        <v>1365</v>
      </c>
      <c r="J1027" s="15">
        <v>45038</v>
      </c>
      <c r="K1027" s="24">
        <v>1132847721</v>
      </c>
      <c r="L1027" s="15">
        <v>45043</v>
      </c>
      <c r="M1027" s="15">
        <v>45046</v>
      </c>
      <c r="N1027" s="15"/>
      <c r="O1027" s="26">
        <f>VLOOKUP(D1027,quash!A$2:$I$7791,9,FALSE)</f>
        <v>2</v>
      </c>
      <c r="P1027" s="7">
        <v>13000</v>
      </c>
      <c r="Q1027" s="26">
        <v>136</v>
      </c>
      <c r="R1027" s="19">
        <v>8.0915696336300247E-2</v>
      </c>
      <c r="S1027" s="93">
        <v>26</v>
      </c>
      <c r="T1027" s="7">
        <v>5000</v>
      </c>
      <c r="U1027" s="2">
        <v>147</v>
      </c>
      <c r="V1027" s="11">
        <v>1303.3399999999999</v>
      </c>
      <c r="W1027" s="14" t="s">
        <v>5281</v>
      </c>
      <c r="X1027" s="18">
        <v>0.87395042306352466</v>
      </c>
      <c r="Y1027" s="9">
        <v>4369.7521153176231</v>
      </c>
      <c r="Z1027" s="19">
        <f t="shared" si="283"/>
        <v>-0.12604957693647534</v>
      </c>
      <c r="AA1027" s="25">
        <v>1139.0545443956141</v>
      </c>
      <c r="AB1027" s="30">
        <f t="shared" si="284"/>
        <v>396000</v>
      </c>
      <c r="AC1027" s="30">
        <f t="shared" si="280"/>
        <v>1.2626262626262626E-2</v>
      </c>
      <c r="AD1027" s="31">
        <f t="shared" si="281"/>
        <v>1.7171717171717171</v>
      </c>
      <c r="AE1027" s="31">
        <f t="shared" si="282"/>
        <v>1.856060606060606</v>
      </c>
      <c r="AG1027" s="30">
        <f t="shared" si="285"/>
        <v>1695000</v>
      </c>
      <c r="AH1027" s="30">
        <f t="shared" si="277"/>
        <v>2.9498525073746312E-3</v>
      </c>
      <c r="AI1027" s="31">
        <f t="shared" si="278"/>
        <v>0.40117994100294985</v>
      </c>
      <c r="AJ1027" s="31">
        <f t="shared" si="279"/>
        <v>0.4336283185840708</v>
      </c>
      <c r="AK1027" s="30">
        <f>IF(W1027="si",($S1027*'COSTOS DE CREDITOS'!$C$27)/DATA!$G1027,"")</f>
        <v>66.936630066460594</v>
      </c>
      <c r="AL1027" s="90">
        <f>IF(W1027="si",'COSTOS DE CREDITOS'!$C$35,"")</f>
        <v>20.421138461538462</v>
      </c>
      <c r="AM1027" s="30">
        <f t="shared" ref="AM1027:AM1090" si="286">IF(W1027="si",(20%/52*$S1027)*$T1027,"")</f>
        <v>500</v>
      </c>
      <c r="AN1027" s="30">
        <f t="shared" ref="AN1027:AN1090" si="287">IF(W1027="SI",T1027-Y1027,"")</f>
        <v>630.24788468237693</v>
      </c>
      <c r="AO1027" s="30">
        <f t="shared" ref="AO1027:AO1090" si="288">SUM(AK1027:AN1027)</f>
        <v>1217.605653210376</v>
      </c>
      <c r="AP1027" s="30">
        <f t="shared" ref="AP1027:AP1090" si="289">AA1027-AO1027</f>
        <v>-78.551108814761847</v>
      </c>
      <c r="AQ1027" s="19">
        <f t="shared" ref="AQ1027:AQ1090" si="290">IFERROR(AP1027/AA1027,"")</f>
        <v>-6.896167457585739E-2</v>
      </c>
    </row>
    <row r="1028" spans="1:43" x14ac:dyDescent="0.2">
      <c r="A1028" s="23" t="s">
        <v>5665</v>
      </c>
      <c r="B1028" s="6" t="s">
        <v>5677</v>
      </c>
      <c r="C1028" s="6" t="s">
        <v>5667</v>
      </c>
      <c r="D1028" s="2">
        <v>150298</v>
      </c>
      <c r="E1028" s="2">
        <v>150523</v>
      </c>
      <c r="F1028" s="3" t="s">
        <v>1360</v>
      </c>
      <c r="G1028" s="2">
        <v>7</v>
      </c>
      <c r="H1028" s="2">
        <v>150525</v>
      </c>
      <c r="I1028" s="3" t="s">
        <v>1366</v>
      </c>
      <c r="J1028" s="15">
        <v>45041</v>
      </c>
      <c r="K1028" s="24">
        <v>1134989503</v>
      </c>
      <c r="L1028" s="15">
        <v>45044</v>
      </c>
      <c r="M1028" s="15">
        <v>45046</v>
      </c>
      <c r="N1028" s="15"/>
      <c r="O1028" s="26">
        <f>VLOOKUP(D1028,quash!A$2:$I$7791,9,FALSE)</f>
        <v>4</v>
      </c>
      <c r="P1028" s="7">
        <v>14000</v>
      </c>
      <c r="Q1028" s="26">
        <v>112</v>
      </c>
      <c r="R1028" s="19">
        <v>3.4956090887866123E-2</v>
      </c>
      <c r="S1028" s="26">
        <v>16</v>
      </c>
      <c r="T1028" s="7">
        <v>6000</v>
      </c>
      <c r="U1028" s="2">
        <v>142</v>
      </c>
      <c r="V1028" s="11">
        <v>1503.37</v>
      </c>
      <c r="W1028" s="14" t="s">
        <v>5281</v>
      </c>
      <c r="X1028" s="18">
        <v>1</v>
      </c>
      <c r="Y1028" s="9">
        <v>6000</v>
      </c>
      <c r="Z1028" s="19">
        <f t="shared" si="283"/>
        <v>0</v>
      </c>
      <c r="AA1028" s="25">
        <v>1503.37</v>
      </c>
      <c r="AB1028" s="30">
        <f t="shared" si="284"/>
        <v>220000</v>
      </c>
      <c r="AC1028" s="30">
        <f t="shared" si="280"/>
        <v>2.7272727272727271E-2</v>
      </c>
      <c r="AD1028" s="31">
        <f t="shared" si="281"/>
        <v>3.0545454545454542</v>
      </c>
      <c r="AE1028" s="31">
        <f t="shared" si="282"/>
        <v>3.8727272727272726</v>
      </c>
      <c r="AG1028" s="30">
        <f t="shared" si="285"/>
        <v>927000</v>
      </c>
      <c r="AH1028" s="30">
        <f t="shared" si="277"/>
        <v>6.4724919093851136E-3</v>
      </c>
      <c r="AI1028" s="31">
        <f t="shared" si="278"/>
        <v>0.72491909385113273</v>
      </c>
      <c r="AJ1028" s="31">
        <f t="shared" si="279"/>
        <v>0.91909385113268616</v>
      </c>
      <c r="AK1028" s="30">
        <f>IF(W1028="si",($S1028*'COSTOS DE CREDITOS'!$C$27)/DATA!$G1028,"")</f>
        <v>47.07631125553273</v>
      </c>
      <c r="AL1028" s="90">
        <f>IF(W1028="si",'COSTOS DE CREDITOS'!$C$35,"")</f>
        <v>20.421138461538462</v>
      </c>
      <c r="AM1028" s="30">
        <f t="shared" si="286"/>
        <v>369.23076923076923</v>
      </c>
      <c r="AN1028" s="30">
        <f t="shared" si="287"/>
        <v>0</v>
      </c>
      <c r="AO1028" s="30">
        <f t="shared" si="288"/>
        <v>436.72821894784045</v>
      </c>
      <c r="AP1028" s="30">
        <f t="shared" si="289"/>
        <v>1066.6417810521593</v>
      </c>
      <c r="AQ1028" s="19">
        <f t="shared" si="290"/>
        <v>0.70950050955663568</v>
      </c>
    </row>
    <row r="1029" spans="1:43" x14ac:dyDescent="0.2">
      <c r="A1029" s="23" t="s">
        <v>5665</v>
      </c>
      <c r="B1029" s="6" t="s">
        <v>5677</v>
      </c>
      <c r="C1029" s="6" t="s">
        <v>5667</v>
      </c>
      <c r="D1029" s="2">
        <v>150272</v>
      </c>
      <c r="E1029" s="2">
        <v>150523</v>
      </c>
      <c r="F1029" s="3" t="s">
        <v>1360</v>
      </c>
      <c r="G1029" s="2">
        <v>7</v>
      </c>
      <c r="H1029" s="2">
        <v>150526</v>
      </c>
      <c r="I1029" s="3" t="s">
        <v>1367</v>
      </c>
      <c r="J1029" s="15">
        <v>45041</v>
      </c>
      <c r="K1029" s="24">
        <v>1134933942</v>
      </c>
      <c r="L1029" s="15">
        <v>45044</v>
      </c>
      <c r="M1029" s="15">
        <v>45046</v>
      </c>
      <c r="N1029" s="15"/>
      <c r="O1029" s="26">
        <f>VLOOKUP(D1029,quash!A$2:$I$7791,9,FALSE)</f>
        <v>3</v>
      </c>
      <c r="P1029" s="7">
        <v>14000</v>
      </c>
      <c r="Q1029" s="26">
        <v>112</v>
      </c>
      <c r="R1029" s="19">
        <v>3.4956090887866123E-2</v>
      </c>
      <c r="S1029" s="26">
        <v>16</v>
      </c>
      <c r="T1029" s="7">
        <v>6000</v>
      </c>
      <c r="U1029" s="2">
        <v>142</v>
      </c>
      <c r="V1029" s="11">
        <v>1503.37</v>
      </c>
      <c r="W1029" s="14" t="s">
        <v>5281</v>
      </c>
      <c r="X1029" s="18">
        <v>1</v>
      </c>
      <c r="Y1029" s="9">
        <v>6000</v>
      </c>
      <c r="Z1029" s="19">
        <f t="shared" si="283"/>
        <v>0</v>
      </c>
      <c r="AA1029" s="25">
        <v>1503.37</v>
      </c>
      <c r="AB1029" s="30">
        <f t="shared" si="284"/>
        <v>215000</v>
      </c>
      <c r="AC1029" s="30">
        <f t="shared" si="280"/>
        <v>2.7906976744186046E-2</v>
      </c>
      <c r="AD1029" s="31">
        <f t="shared" si="281"/>
        <v>3.1255813953488372</v>
      </c>
      <c r="AE1029" s="31">
        <f t="shared" si="282"/>
        <v>3.9627906976744187</v>
      </c>
      <c r="AG1029" s="30">
        <f t="shared" si="285"/>
        <v>778000</v>
      </c>
      <c r="AH1029" s="30">
        <f t="shared" si="277"/>
        <v>7.7120822622107968E-3</v>
      </c>
      <c r="AI1029" s="31">
        <f t="shared" si="278"/>
        <v>0.86375321336760924</v>
      </c>
      <c r="AJ1029" s="31">
        <f t="shared" si="279"/>
        <v>1.0951156812339331</v>
      </c>
      <c r="AK1029" s="30">
        <f>IF(W1029="si",($S1029*'COSTOS DE CREDITOS'!$C$27)/DATA!$G1029,"")</f>
        <v>47.07631125553273</v>
      </c>
      <c r="AL1029" s="90">
        <f>IF(W1029="si",'COSTOS DE CREDITOS'!$C$35,"")</f>
        <v>20.421138461538462</v>
      </c>
      <c r="AM1029" s="30">
        <f t="shared" si="286"/>
        <v>369.23076923076923</v>
      </c>
      <c r="AN1029" s="30">
        <f t="shared" si="287"/>
        <v>0</v>
      </c>
      <c r="AO1029" s="30">
        <f t="shared" si="288"/>
        <v>436.72821894784045</v>
      </c>
      <c r="AP1029" s="30">
        <f t="shared" si="289"/>
        <v>1066.6417810521593</v>
      </c>
      <c r="AQ1029" s="19">
        <f t="shared" si="290"/>
        <v>0.70950050955663568</v>
      </c>
    </row>
    <row r="1030" spans="1:43" x14ac:dyDescent="0.2">
      <c r="A1030" s="23" t="s">
        <v>5665</v>
      </c>
      <c r="B1030" s="6" t="s">
        <v>5677</v>
      </c>
      <c r="C1030" s="6" t="s">
        <v>5667</v>
      </c>
      <c r="D1030" s="2">
        <v>150179</v>
      </c>
      <c r="E1030" s="2">
        <v>150523</v>
      </c>
      <c r="F1030" s="3" t="s">
        <v>1360</v>
      </c>
      <c r="G1030" s="2">
        <v>7</v>
      </c>
      <c r="H1030" s="2">
        <v>150527</v>
      </c>
      <c r="I1030" s="3" t="s">
        <v>1368</v>
      </c>
      <c r="J1030" s="15">
        <v>45040</v>
      </c>
      <c r="K1030" s="24">
        <v>1133707724</v>
      </c>
      <c r="L1030" s="15">
        <v>45044</v>
      </c>
      <c r="M1030" s="15">
        <v>45046</v>
      </c>
      <c r="N1030" s="15"/>
      <c r="O1030" s="26">
        <f>VLOOKUP(D1030,quash!A$2:$I$7791,9,FALSE)</f>
        <v>5</v>
      </c>
      <c r="P1030" s="7">
        <v>14000</v>
      </c>
      <c r="Q1030" s="26">
        <v>112</v>
      </c>
      <c r="R1030" s="19">
        <v>3.4956090887866123E-2</v>
      </c>
      <c r="S1030" s="26">
        <v>16</v>
      </c>
      <c r="T1030" s="7">
        <v>6000</v>
      </c>
      <c r="U1030" s="2">
        <v>142</v>
      </c>
      <c r="V1030" s="11">
        <v>1503.37</v>
      </c>
      <c r="W1030" s="14" t="s">
        <v>5281</v>
      </c>
      <c r="X1030" s="18">
        <v>1</v>
      </c>
      <c r="Y1030" s="9">
        <v>6000</v>
      </c>
      <c r="Z1030" s="19">
        <f t="shared" si="283"/>
        <v>0</v>
      </c>
      <c r="AA1030" s="25">
        <v>1503.37</v>
      </c>
      <c r="AB1030" s="30">
        <f t="shared" si="284"/>
        <v>139000</v>
      </c>
      <c r="AC1030" s="30">
        <f t="shared" si="280"/>
        <v>4.3165467625899283E-2</v>
      </c>
      <c r="AD1030" s="31">
        <f t="shared" si="281"/>
        <v>4.8345323741007196</v>
      </c>
      <c r="AE1030" s="31">
        <f t="shared" si="282"/>
        <v>6.1294964028776979</v>
      </c>
      <c r="AG1030" s="30">
        <f t="shared" si="285"/>
        <v>352000</v>
      </c>
      <c r="AH1030" s="30">
        <f t="shared" si="277"/>
        <v>1.7045454545454544E-2</v>
      </c>
      <c r="AI1030" s="31">
        <f t="shared" si="278"/>
        <v>1.9090909090909089</v>
      </c>
      <c r="AJ1030" s="31">
        <f t="shared" si="279"/>
        <v>2.4204545454545454</v>
      </c>
      <c r="AK1030" s="30">
        <f>IF(W1030="si",($S1030*'COSTOS DE CREDITOS'!$C$27)/DATA!$G1030,"")</f>
        <v>47.07631125553273</v>
      </c>
      <c r="AL1030" s="90">
        <f>IF(W1030="si",'COSTOS DE CREDITOS'!$C$35,"")</f>
        <v>20.421138461538462</v>
      </c>
      <c r="AM1030" s="30">
        <f t="shared" si="286"/>
        <v>369.23076923076923</v>
      </c>
      <c r="AN1030" s="30">
        <f t="shared" si="287"/>
        <v>0</v>
      </c>
      <c r="AO1030" s="30">
        <f t="shared" si="288"/>
        <v>436.72821894784045</v>
      </c>
      <c r="AP1030" s="30">
        <f t="shared" si="289"/>
        <v>1066.6417810521593</v>
      </c>
      <c r="AQ1030" s="19">
        <f t="shared" si="290"/>
        <v>0.70950050955663568</v>
      </c>
    </row>
    <row r="1031" spans="1:43" x14ac:dyDescent="0.2">
      <c r="A1031" s="23" t="s">
        <v>5665</v>
      </c>
      <c r="B1031" s="6" t="s">
        <v>5677</v>
      </c>
      <c r="C1031" s="6" t="s">
        <v>5667</v>
      </c>
      <c r="D1031" s="2">
        <v>150050</v>
      </c>
      <c r="E1031" s="2">
        <v>150523</v>
      </c>
      <c r="F1031" s="3" t="s">
        <v>1360</v>
      </c>
      <c r="G1031" s="2">
        <v>7</v>
      </c>
      <c r="H1031" s="2">
        <v>150528</v>
      </c>
      <c r="I1031" s="3" t="s">
        <v>1369</v>
      </c>
      <c r="J1031" s="15">
        <v>45038</v>
      </c>
      <c r="K1031" s="24">
        <v>1132807704</v>
      </c>
      <c r="L1031" s="15">
        <v>45044</v>
      </c>
      <c r="M1031" s="15">
        <v>45046</v>
      </c>
      <c r="N1031" s="15"/>
      <c r="O1031" s="26">
        <f>VLOOKUP(D1031,quash!A$2:$I$7791,9,FALSE)</f>
        <v>2</v>
      </c>
      <c r="P1031" s="7">
        <v>14000</v>
      </c>
      <c r="Q1031" s="26">
        <v>112</v>
      </c>
      <c r="R1031" s="19">
        <v>3.4956090887866123E-2</v>
      </c>
      <c r="S1031" s="26">
        <v>16</v>
      </c>
      <c r="T1031" s="7">
        <v>6000</v>
      </c>
      <c r="U1031" s="2">
        <v>142</v>
      </c>
      <c r="V1031" s="11">
        <v>1503.37</v>
      </c>
      <c r="W1031" s="14" t="s">
        <v>5281</v>
      </c>
      <c r="X1031" s="18">
        <v>1</v>
      </c>
      <c r="Y1031" s="9">
        <v>6000</v>
      </c>
      <c r="Z1031" s="19">
        <f t="shared" si="283"/>
        <v>0</v>
      </c>
      <c r="AA1031" s="25">
        <v>1503.37</v>
      </c>
      <c r="AB1031" s="30">
        <f t="shared" si="284"/>
        <v>396000</v>
      </c>
      <c r="AC1031" s="30">
        <f t="shared" si="280"/>
        <v>1.5151515151515152E-2</v>
      </c>
      <c r="AD1031" s="31">
        <f t="shared" si="281"/>
        <v>1.696969696969697</v>
      </c>
      <c r="AE1031" s="31">
        <f t="shared" si="282"/>
        <v>2.1515151515151514</v>
      </c>
      <c r="AG1031" s="30">
        <f t="shared" si="285"/>
        <v>1695000</v>
      </c>
      <c r="AH1031" s="30">
        <f t="shared" si="277"/>
        <v>3.5398230088495575E-3</v>
      </c>
      <c r="AI1031" s="31">
        <f t="shared" si="278"/>
        <v>0.39646017699115044</v>
      </c>
      <c r="AJ1031" s="31">
        <f t="shared" si="279"/>
        <v>0.50265486725663711</v>
      </c>
      <c r="AK1031" s="30">
        <f>IF(W1031="si",($S1031*'COSTOS DE CREDITOS'!$C$27)/DATA!$G1031,"")</f>
        <v>47.07631125553273</v>
      </c>
      <c r="AL1031" s="90">
        <f>IF(W1031="si",'COSTOS DE CREDITOS'!$C$35,"")</f>
        <v>20.421138461538462</v>
      </c>
      <c r="AM1031" s="30">
        <f t="shared" si="286"/>
        <v>369.23076923076923</v>
      </c>
      <c r="AN1031" s="30">
        <f t="shared" si="287"/>
        <v>0</v>
      </c>
      <c r="AO1031" s="30">
        <f t="shared" si="288"/>
        <v>436.72821894784045</v>
      </c>
      <c r="AP1031" s="30">
        <f t="shared" si="289"/>
        <v>1066.6417810521593</v>
      </c>
      <c r="AQ1031" s="19">
        <f t="shared" si="290"/>
        <v>0.70950050955663568</v>
      </c>
    </row>
    <row r="1032" spans="1:43" x14ac:dyDescent="0.2">
      <c r="A1032" s="23" t="s">
        <v>5665</v>
      </c>
      <c r="B1032" s="6" t="s">
        <v>5677</v>
      </c>
      <c r="C1032" s="6" t="s">
        <v>5667</v>
      </c>
      <c r="D1032" s="2">
        <v>149978</v>
      </c>
      <c r="E1032" s="2">
        <v>150523</v>
      </c>
      <c r="F1032" s="3" t="s">
        <v>1360</v>
      </c>
      <c r="G1032" s="2">
        <v>7</v>
      </c>
      <c r="H1032" s="2">
        <v>150529</v>
      </c>
      <c r="I1032" s="3" t="s">
        <v>1370</v>
      </c>
      <c r="J1032" s="15">
        <v>45037</v>
      </c>
      <c r="K1032" s="24">
        <v>1132386356</v>
      </c>
      <c r="L1032" s="15">
        <v>45044</v>
      </c>
      <c r="M1032" s="15">
        <v>45046</v>
      </c>
      <c r="N1032" s="15"/>
      <c r="O1032" s="26">
        <f>VLOOKUP(D1032,quash!A$2:$I$7791,9,FALSE)</f>
        <v>2</v>
      </c>
      <c r="P1032" s="7">
        <v>14000</v>
      </c>
      <c r="Q1032" s="26">
        <v>112</v>
      </c>
      <c r="R1032" s="19">
        <v>3.4956090887866123E-2</v>
      </c>
      <c r="S1032" s="26">
        <v>16</v>
      </c>
      <c r="T1032" s="7">
        <v>6000</v>
      </c>
      <c r="U1032" s="2">
        <v>142</v>
      </c>
      <c r="V1032" s="11">
        <v>1503.37</v>
      </c>
      <c r="W1032" s="14" t="s">
        <v>5281</v>
      </c>
      <c r="X1032" s="18">
        <v>1</v>
      </c>
      <c r="Y1032" s="9">
        <v>6000</v>
      </c>
      <c r="Z1032" s="19">
        <f t="shared" si="283"/>
        <v>0</v>
      </c>
      <c r="AA1032" s="25">
        <v>1503.37</v>
      </c>
      <c r="AB1032" s="30">
        <f t="shared" si="284"/>
        <v>396000</v>
      </c>
      <c r="AC1032" s="30">
        <f t="shared" ref="AC1032:AC1089" si="291">$T1032/AB1032</f>
        <v>1.5151515151515152E-2</v>
      </c>
      <c r="AD1032" s="31">
        <f t="shared" ref="AD1032:AD1089" si="292">AC1032*$Q1032</f>
        <v>1.696969696969697</v>
      </c>
      <c r="AE1032" s="31">
        <f t="shared" ref="AE1032:AE1089" si="293">AC1032*$U1032</f>
        <v>2.1515151515151514</v>
      </c>
      <c r="AG1032" s="30">
        <f t="shared" si="285"/>
        <v>1695000</v>
      </c>
      <c r="AH1032" s="30">
        <f t="shared" si="277"/>
        <v>3.5398230088495575E-3</v>
      </c>
      <c r="AI1032" s="31">
        <f t="shared" si="278"/>
        <v>0.39646017699115044</v>
      </c>
      <c r="AJ1032" s="31">
        <f t="shared" si="279"/>
        <v>0.50265486725663711</v>
      </c>
      <c r="AK1032" s="30">
        <f>IF(W1032="si",($S1032*'COSTOS DE CREDITOS'!$C$27)/DATA!$G1032,"")</f>
        <v>47.07631125553273</v>
      </c>
      <c r="AL1032" s="90">
        <f>IF(W1032="si",'COSTOS DE CREDITOS'!$C$35,"")</f>
        <v>20.421138461538462</v>
      </c>
      <c r="AM1032" s="30">
        <f t="shared" si="286"/>
        <v>369.23076923076923</v>
      </c>
      <c r="AN1032" s="30">
        <f t="shared" si="287"/>
        <v>0</v>
      </c>
      <c r="AO1032" s="30">
        <f t="shared" si="288"/>
        <v>436.72821894784045</v>
      </c>
      <c r="AP1032" s="30">
        <f t="shared" si="289"/>
        <v>1066.6417810521593</v>
      </c>
      <c r="AQ1032" s="19">
        <f t="shared" si="290"/>
        <v>0.70950050955663568</v>
      </c>
    </row>
    <row r="1033" spans="1:43" x14ac:dyDescent="0.2">
      <c r="A1033" s="23" t="s">
        <v>5665</v>
      </c>
      <c r="B1033" s="6" t="s">
        <v>5677</v>
      </c>
      <c r="C1033" s="6" t="s">
        <v>5667</v>
      </c>
      <c r="D1033" s="2">
        <v>149974</v>
      </c>
      <c r="E1033" s="2">
        <v>150523</v>
      </c>
      <c r="F1033" s="3" t="s">
        <v>1360</v>
      </c>
      <c r="G1033" s="2">
        <v>7</v>
      </c>
      <c r="H1033" s="2">
        <v>150530</v>
      </c>
      <c r="I1033" s="3" t="s">
        <v>1371</v>
      </c>
      <c r="J1033" s="15">
        <v>45037</v>
      </c>
      <c r="K1033" s="24">
        <v>1132375532</v>
      </c>
      <c r="L1033" s="15">
        <v>45044</v>
      </c>
      <c r="M1033" s="15">
        <v>45046</v>
      </c>
      <c r="N1033" s="15"/>
      <c r="O1033" s="26">
        <f>VLOOKUP(D1033,quash!A$2:$I$7791,9,FALSE)</f>
        <v>2</v>
      </c>
      <c r="P1033" s="7">
        <v>14000</v>
      </c>
      <c r="Q1033" s="26">
        <v>112</v>
      </c>
      <c r="R1033" s="19">
        <v>3.4956090887866123E-2</v>
      </c>
      <c r="S1033" s="26">
        <v>16</v>
      </c>
      <c r="T1033" s="7">
        <v>6000</v>
      </c>
      <c r="U1033" s="2">
        <v>142</v>
      </c>
      <c r="V1033" s="11">
        <v>1503.37</v>
      </c>
      <c r="W1033" s="14" t="s">
        <v>5281</v>
      </c>
      <c r="X1033" s="18">
        <v>1</v>
      </c>
      <c r="Y1033" s="9">
        <v>6000</v>
      </c>
      <c r="Z1033" s="19">
        <f t="shared" si="283"/>
        <v>0</v>
      </c>
      <c r="AA1033" s="25">
        <v>1503.37</v>
      </c>
      <c r="AB1033" s="30">
        <f t="shared" si="284"/>
        <v>396000</v>
      </c>
      <c r="AC1033" s="30">
        <f t="shared" si="291"/>
        <v>1.5151515151515152E-2</v>
      </c>
      <c r="AD1033" s="31">
        <f t="shared" si="292"/>
        <v>1.696969696969697</v>
      </c>
      <c r="AE1033" s="31">
        <f t="shared" si="293"/>
        <v>2.1515151515151514</v>
      </c>
      <c r="AG1033" s="30">
        <f t="shared" si="285"/>
        <v>1695000</v>
      </c>
      <c r="AH1033" s="30">
        <f t="shared" si="277"/>
        <v>3.5398230088495575E-3</v>
      </c>
      <c r="AI1033" s="31">
        <f t="shared" si="278"/>
        <v>0.39646017699115044</v>
      </c>
      <c r="AJ1033" s="31">
        <f t="shared" si="279"/>
        <v>0.50265486725663711</v>
      </c>
      <c r="AK1033" s="30">
        <f>IF(W1033="si",($S1033*'COSTOS DE CREDITOS'!$C$27)/DATA!$G1033,"")</f>
        <v>47.07631125553273</v>
      </c>
      <c r="AL1033" s="90">
        <f>IF(W1033="si",'COSTOS DE CREDITOS'!$C$35,"")</f>
        <v>20.421138461538462</v>
      </c>
      <c r="AM1033" s="30">
        <f t="shared" si="286"/>
        <v>369.23076923076923</v>
      </c>
      <c r="AN1033" s="30">
        <f t="shared" si="287"/>
        <v>0</v>
      </c>
      <c r="AO1033" s="30">
        <f t="shared" si="288"/>
        <v>436.72821894784045</v>
      </c>
      <c r="AP1033" s="30">
        <f t="shared" si="289"/>
        <v>1066.6417810521593</v>
      </c>
      <c r="AQ1033" s="19">
        <f t="shared" si="290"/>
        <v>0.70950050955663568</v>
      </c>
    </row>
    <row r="1034" spans="1:43" x14ac:dyDescent="0.2">
      <c r="A1034" s="23" t="s">
        <v>5665</v>
      </c>
      <c r="B1034" s="6" t="s">
        <v>5679</v>
      </c>
      <c r="C1034" s="6" t="s">
        <v>5680</v>
      </c>
      <c r="D1034" s="2">
        <v>150496</v>
      </c>
      <c r="E1034" s="2">
        <v>150516</v>
      </c>
      <c r="F1034" s="3" t="s">
        <v>1372</v>
      </c>
      <c r="G1034" s="2">
        <v>5</v>
      </c>
      <c r="H1034" s="2">
        <v>150564</v>
      </c>
      <c r="I1034" s="3" t="s">
        <v>1373</v>
      </c>
      <c r="J1034" s="15">
        <v>45043</v>
      </c>
      <c r="K1034" s="24">
        <v>1136064021</v>
      </c>
      <c r="L1034" s="15">
        <v>45044</v>
      </c>
      <c r="M1034" s="15">
        <v>45046</v>
      </c>
      <c r="N1034" s="15"/>
      <c r="O1034" s="26">
        <f>VLOOKUP(D1034,quash!A$2:$I$7791,9,FALSE)</f>
        <v>1</v>
      </c>
      <c r="P1034" s="7">
        <v>5000</v>
      </c>
      <c r="Q1034" s="26">
        <v>147</v>
      </c>
      <c r="R1034" s="19">
        <v>0.11226939921536</v>
      </c>
      <c r="S1034" s="26">
        <v>16</v>
      </c>
      <c r="T1034" s="7">
        <v>10000</v>
      </c>
      <c r="U1034" s="2">
        <v>142</v>
      </c>
      <c r="V1034" s="11">
        <v>2510.34</v>
      </c>
      <c r="W1034" s="14" t="s">
        <v>5281</v>
      </c>
      <c r="X1034" s="18">
        <v>1</v>
      </c>
      <c r="Y1034" s="9">
        <v>10000</v>
      </c>
      <c r="Z1034" s="19">
        <f t="shared" si="283"/>
        <v>0</v>
      </c>
      <c r="AA1034" s="25">
        <v>2510.34</v>
      </c>
      <c r="AB1034" s="30">
        <f t="shared" si="284"/>
        <v>667000</v>
      </c>
      <c r="AC1034" s="30">
        <f t="shared" si="291"/>
        <v>1.4992503748125937E-2</v>
      </c>
      <c r="AD1034" s="31">
        <f t="shared" si="292"/>
        <v>2.2038980509745127</v>
      </c>
      <c r="AE1034" s="31">
        <f t="shared" si="293"/>
        <v>2.128935532233883</v>
      </c>
      <c r="AG1034" s="30">
        <f t="shared" si="285"/>
        <v>2427000</v>
      </c>
      <c r="AH1034" s="30">
        <f t="shared" si="277"/>
        <v>4.1203131437989289E-3</v>
      </c>
      <c r="AI1034" s="31">
        <f t="shared" si="278"/>
        <v>0.60568603213844252</v>
      </c>
      <c r="AJ1034" s="31">
        <f t="shared" si="279"/>
        <v>0.58508446641944789</v>
      </c>
      <c r="AK1034" s="30">
        <f>IF(W1034="si",($S1034*'COSTOS DE CREDITOS'!$C$27)/DATA!$G1034,"")</f>
        <v>65.906835757745824</v>
      </c>
      <c r="AL1034" s="90">
        <f>IF(W1034="si",'COSTOS DE CREDITOS'!$C$35,"")</f>
        <v>20.421138461538462</v>
      </c>
      <c r="AM1034" s="30">
        <f t="shared" si="286"/>
        <v>615.38461538461547</v>
      </c>
      <c r="AN1034" s="30">
        <f t="shared" si="287"/>
        <v>0</v>
      </c>
      <c r="AO1034" s="30">
        <f t="shared" si="288"/>
        <v>701.7125896038998</v>
      </c>
      <c r="AP1034" s="30">
        <f t="shared" si="289"/>
        <v>1808.6274103961005</v>
      </c>
      <c r="AQ1034" s="19">
        <f t="shared" si="290"/>
        <v>0.72047109570659762</v>
      </c>
    </row>
    <row r="1035" spans="1:43" x14ac:dyDescent="0.2">
      <c r="A1035" s="23" t="s">
        <v>5665</v>
      </c>
      <c r="B1035" s="6" t="s">
        <v>5671</v>
      </c>
      <c r="C1035" s="6" t="s">
        <v>5670</v>
      </c>
      <c r="D1035" s="2">
        <v>149860</v>
      </c>
      <c r="E1035" s="2">
        <v>150361</v>
      </c>
      <c r="F1035" s="3" t="s">
        <v>1358</v>
      </c>
      <c r="G1035" s="2">
        <v>7</v>
      </c>
      <c r="H1035" s="2">
        <v>150363</v>
      </c>
      <c r="I1035" s="3" t="s">
        <v>1374</v>
      </c>
      <c r="J1035" s="15">
        <v>45036</v>
      </c>
      <c r="K1035" s="24">
        <v>1131775057</v>
      </c>
      <c r="L1035" s="15">
        <v>45043</v>
      </c>
      <c r="M1035" s="15">
        <v>45046</v>
      </c>
      <c r="N1035" s="15"/>
      <c r="O1035" s="26">
        <f>VLOOKUP(D1035,quash!A$2:$I$7791,9,FALSE)</f>
        <v>2</v>
      </c>
      <c r="P1035" s="7">
        <v>10000</v>
      </c>
      <c r="Q1035" s="26">
        <v>127</v>
      </c>
      <c r="R1035" s="19">
        <v>5.24391097594855E-2</v>
      </c>
      <c r="S1035" s="26">
        <v>16</v>
      </c>
      <c r="T1035" s="7">
        <v>5000</v>
      </c>
      <c r="U1035" s="2">
        <v>147</v>
      </c>
      <c r="V1035" s="11">
        <v>1303.3399999999999</v>
      </c>
      <c r="W1035" s="14" t="s">
        <v>5281</v>
      </c>
      <c r="X1035" s="18">
        <v>1</v>
      </c>
      <c r="Y1035" s="9">
        <v>5000</v>
      </c>
      <c r="Z1035" s="19">
        <f t="shared" si="283"/>
        <v>0</v>
      </c>
      <c r="AA1035" s="25">
        <v>1303.3399999999999</v>
      </c>
      <c r="AB1035" s="30">
        <f t="shared" si="284"/>
        <v>396000</v>
      </c>
      <c r="AC1035" s="30">
        <f t="shared" si="291"/>
        <v>1.2626262626262626E-2</v>
      </c>
      <c r="AD1035" s="31">
        <f t="shared" si="292"/>
        <v>1.6035353535353536</v>
      </c>
      <c r="AE1035" s="31">
        <f t="shared" si="293"/>
        <v>1.856060606060606</v>
      </c>
      <c r="AG1035" s="30">
        <f t="shared" si="285"/>
        <v>1695000</v>
      </c>
      <c r="AH1035" s="30">
        <f t="shared" si="277"/>
        <v>2.9498525073746312E-3</v>
      </c>
      <c r="AI1035" s="31">
        <f t="shared" si="278"/>
        <v>0.37463126843657818</v>
      </c>
      <c r="AJ1035" s="31">
        <f t="shared" si="279"/>
        <v>0.4336283185840708</v>
      </c>
      <c r="AK1035" s="30">
        <f>IF(W1035="si",($S1035*'COSTOS DE CREDITOS'!$C$27)/DATA!$G1035,"")</f>
        <v>47.07631125553273</v>
      </c>
      <c r="AL1035" s="90">
        <f>IF(W1035="si",'COSTOS DE CREDITOS'!$C$35,"")</f>
        <v>20.421138461538462</v>
      </c>
      <c r="AM1035" s="30">
        <f t="shared" si="286"/>
        <v>307.69230769230774</v>
      </c>
      <c r="AN1035" s="30">
        <f t="shared" si="287"/>
        <v>0</v>
      </c>
      <c r="AO1035" s="30">
        <f t="shared" si="288"/>
        <v>375.1897574093789</v>
      </c>
      <c r="AP1035" s="30">
        <f t="shared" si="289"/>
        <v>928.15024259062102</v>
      </c>
      <c r="AQ1035" s="19">
        <f t="shared" si="290"/>
        <v>0.71213209338363059</v>
      </c>
    </row>
    <row r="1036" spans="1:43" x14ac:dyDescent="0.2">
      <c r="A1036" s="23" t="s">
        <v>5665</v>
      </c>
      <c r="B1036" s="6" t="s">
        <v>5671</v>
      </c>
      <c r="C1036" s="6" t="s">
        <v>5670</v>
      </c>
      <c r="D1036" s="2">
        <v>150045</v>
      </c>
      <c r="E1036" s="2">
        <v>150361</v>
      </c>
      <c r="F1036" s="3" t="s">
        <v>1358</v>
      </c>
      <c r="G1036" s="2">
        <v>7</v>
      </c>
      <c r="H1036" s="2">
        <v>150364</v>
      </c>
      <c r="I1036" s="3" t="s">
        <v>1375</v>
      </c>
      <c r="J1036" s="15">
        <v>45038</v>
      </c>
      <c r="K1036" s="24">
        <v>1132778061</v>
      </c>
      <c r="L1036" s="15">
        <v>45043</v>
      </c>
      <c r="M1036" s="15">
        <v>45046</v>
      </c>
      <c r="N1036" s="15"/>
      <c r="O1036" s="26">
        <f>VLOOKUP(D1036,quash!A$2:$I$7791,9,FALSE)</f>
        <v>3</v>
      </c>
      <c r="P1036" s="7">
        <v>5000</v>
      </c>
      <c r="Q1036" s="26">
        <v>147</v>
      </c>
      <c r="R1036" s="19">
        <v>0.11226939921536</v>
      </c>
      <c r="S1036" s="26">
        <v>16</v>
      </c>
      <c r="T1036" s="7">
        <v>5000</v>
      </c>
      <c r="U1036" s="2">
        <v>147</v>
      </c>
      <c r="V1036" s="11">
        <v>1303.3399999999999</v>
      </c>
      <c r="W1036" s="14" t="s">
        <v>5281</v>
      </c>
      <c r="X1036" s="18">
        <v>1</v>
      </c>
      <c r="Y1036" s="9">
        <v>5000</v>
      </c>
      <c r="Z1036" s="19">
        <f t="shared" si="283"/>
        <v>0</v>
      </c>
      <c r="AA1036" s="25">
        <v>1303.3399999999999</v>
      </c>
      <c r="AB1036" s="30">
        <f t="shared" si="284"/>
        <v>215000</v>
      </c>
      <c r="AC1036" s="30">
        <f t="shared" si="291"/>
        <v>2.3255813953488372E-2</v>
      </c>
      <c r="AD1036" s="31">
        <f t="shared" si="292"/>
        <v>3.4186046511627906</v>
      </c>
      <c r="AE1036" s="31">
        <f t="shared" si="293"/>
        <v>3.4186046511627906</v>
      </c>
      <c r="AG1036" s="30">
        <f t="shared" si="285"/>
        <v>778000</v>
      </c>
      <c r="AH1036" s="30">
        <f t="shared" si="277"/>
        <v>6.4267352185089976E-3</v>
      </c>
      <c r="AI1036" s="31">
        <f t="shared" si="278"/>
        <v>0.94473007712082269</v>
      </c>
      <c r="AJ1036" s="31">
        <f t="shared" si="279"/>
        <v>0.94473007712082269</v>
      </c>
      <c r="AK1036" s="30">
        <f>IF(W1036="si",($S1036*'COSTOS DE CREDITOS'!$C$27)/DATA!$G1036,"")</f>
        <v>47.07631125553273</v>
      </c>
      <c r="AL1036" s="90">
        <f>IF(W1036="si",'COSTOS DE CREDITOS'!$C$35,"")</f>
        <v>20.421138461538462</v>
      </c>
      <c r="AM1036" s="30">
        <f t="shared" si="286"/>
        <v>307.69230769230774</v>
      </c>
      <c r="AN1036" s="30">
        <f t="shared" si="287"/>
        <v>0</v>
      </c>
      <c r="AO1036" s="30">
        <f t="shared" si="288"/>
        <v>375.1897574093789</v>
      </c>
      <c r="AP1036" s="30">
        <f t="shared" si="289"/>
        <v>928.15024259062102</v>
      </c>
      <c r="AQ1036" s="19">
        <f t="shared" si="290"/>
        <v>0.71213209338363059</v>
      </c>
    </row>
    <row r="1037" spans="1:43" x14ac:dyDescent="0.2">
      <c r="A1037" s="23" t="s">
        <v>5665</v>
      </c>
      <c r="B1037" s="6" t="s">
        <v>5671</v>
      </c>
      <c r="C1037" s="6" t="s">
        <v>5670</v>
      </c>
      <c r="D1037" s="2">
        <v>149898</v>
      </c>
      <c r="E1037" s="2">
        <v>150361</v>
      </c>
      <c r="F1037" s="3" t="s">
        <v>1358</v>
      </c>
      <c r="G1037" s="2">
        <v>7</v>
      </c>
      <c r="H1037" s="2">
        <v>150366</v>
      </c>
      <c r="I1037" s="3" t="s">
        <v>1376</v>
      </c>
      <c r="J1037" s="15">
        <v>45036</v>
      </c>
      <c r="K1037" s="24">
        <v>1131895808</v>
      </c>
      <c r="L1037" s="15">
        <v>45043</v>
      </c>
      <c r="M1037" s="15">
        <v>45046</v>
      </c>
      <c r="N1037" s="15"/>
      <c r="O1037" s="26">
        <f>VLOOKUP(D1037,quash!A$2:$I$7791,9,FALSE)</f>
        <v>1</v>
      </c>
      <c r="P1037" s="7">
        <v>5000</v>
      </c>
      <c r="Q1037" s="26">
        <v>147</v>
      </c>
      <c r="R1037" s="19">
        <v>0.11226939921536</v>
      </c>
      <c r="S1037" s="26">
        <v>16</v>
      </c>
      <c r="T1037" s="7">
        <v>8000</v>
      </c>
      <c r="U1037" s="2">
        <v>142</v>
      </c>
      <c r="V1037" s="11">
        <v>2013.74</v>
      </c>
      <c r="W1037" s="14" t="s">
        <v>5281</v>
      </c>
      <c r="X1037" s="18">
        <v>1</v>
      </c>
      <c r="Y1037" s="9">
        <v>8000</v>
      </c>
      <c r="Z1037" s="19">
        <f t="shared" si="283"/>
        <v>0</v>
      </c>
      <c r="AA1037" s="25">
        <v>2013.74</v>
      </c>
      <c r="AB1037" s="30">
        <f t="shared" si="284"/>
        <v>667000</v>
      </c>
      <c r="AC1037" s="30">
        <f t="shared" si="291"/>
        <v>1.1994002998500749E-2</v>
      </c>
      <c r="AD1037" s="31">
        <f t="shared" si="292"/>
        <v>1.7631184407796101</v>
      </c>
      <c r="AE1037" s="31">
        <f t="shared" si="293"/>
        <v>1.7031484257871063</v>
      </c>
      <c r="AG1037" s="30">
        <f t="shared" si="285"/>
        <v>2427000</v>
      </c>
      <c r="AH1037" s="30">
        <f t="shared" si="277"/>
        <v>3.296250515039143E-3</v>
      </c>
      <c r="AI1037" s="31">
        <f t="shared" si="278"/>
        <v>0.48454882571075403</v>
      </c>
      <c r="AJ1037" s="31">
        <f t="shared" si="279"/>
        <v>0.4680675731355583</v>
      </c>
      <c r="AK1037" s="30">
        <f>IF(W1037="si",($S1037*'COSTOS DE CREDITOS'!$C$27)/DATA!$G1037,"")</f>
        <v>47.07631125553273</v>
      </c>
      <c r="AL1037" s="90">
        <f>IF(W1037="si",'COSTOS DE CREDITOS'!$C$35,"")</f>
        <v>20.421138461538462</v>
      </c>
      <c r="AM1037" s="30">
        <f t="shared" si="286"/>
        <v>492.30769230769232</v>
      </c>
      <c r="AN1037" s="30">
        <f t="shared" si="287"/>
        <v>0</v>
      </c>
      <c r="AO1037" s="30">
        <f t="shared" si="288"/>
        <v>559.80514202476354</v>
      </c>
      <c r="AP1037" s="30">
        <f t="shared" si="289"/>
        <v>1453.9348579752364</v>
      </c>
      <c r="AQ1037" s="19">
        <f t="shared" si="290"/>
        <v>0.72200723925394361</v>
      </c>
    </row>
    <row r="1038" spans="1:43" x14ac:dyDescent="0.2">
      <c r="A1038" s="23" t="s">
        <v>5665</v>
      </c>
      <c r="B1038" s="6" t="s">
        <v>5671</v>
      </c>
      <c r="C1038" s="6" t="s">
        <v>5670</v>
      </c>
      <c r="D1038" s="2">
        <v>150049</v>
      </c>
      <c r="E1038" s="2">
        <v>150361</v>
      </c>
      <c r="F1038" s="3" t="s">
        <v>1358</v>
      </c>
      <c r="G1038" s="2">
        <v>7</v>
      </c>
      <c r="H1038" s="2">
        <v>150367</v>
      </c>
      <c r="I1038" s="3" t="s">
        <v>1377</v>
      </c>
      <c r="J1038" s="15">
        <v>45038</v>
      </c>
      <c r="K1038" s="24">
        <v>1132788816</v>
      </c>
      <c r="L1038" s="15">
        <v>45043</v>
      </c>
      <c r="M1038" s="15">
        <v>45046</v>
      </c>
      <c r="N1038" s="15"/>
      <c r="O1038" s="26">
        <f>VLOOKUP(D1038,quash!A$2:$I$7791,9,FALSE)</f>
        <v>2</v>
      </c>
      <c r="P1038" s="7">
        <v>10000</v>
      </c>
      <c r="Q1038" s="26">
        <v>132</v>
      </c>
      <c r="R1038" s="19">
        <v>5.8283715876113903E-2</v>
      </c>
      <c r="S1038" s="26">
        <v>16</v>
      </c>
      <c r="T1038" s="7">
        <v>5000</v>
      </c>
      <c r="U1038" s="2">
        <v>147</v>
      </c>
      <c r="V1038" s="11">
        <v>1303.3399999999999</v>
      </c>
      <c r="W1038" s="14" t="s">
        <v>5281</v>
      </c>
      <c r="X1038" s="18">
        <v>1</v>
      </c>
      <c r="Y1038" s="9">
        <v>5000</v>
      </c>
      <c r="Z1038" s="19">
        <f t="shared" si="283"/>
        <v>0</v>
      </c>
      <c r="AA1038" s="25">
        <v>1303.3399999999999</v>
      </c>
      <c r="AB1038" s="30">
        <f t="shared" si="284"/>
        <v>396000</v>
      </c>
      <c r="AC1038" s="30">
        <f t="shared" si="291"/>
        <v>1.2626262626262626E-2</v>
      </c>
      <c r="AD1038" s="31">
        <f t="shared" si="292"/>
        <v>1.6666666666666667</v>
      </c>
      <c r="AE1038" s="31">
        <f t="shared" si="293"/>
        <v>1.856060606060606</v>
      </c>
      <c r="AG1038" s="30">
        <f t="shared" si="285"/>
        <v>1695000</v>
      </c>
      <c r="AH1038" s="30">
        <f t="shared" si="277"/>
        <v>2.9498525073746312E-3</v>
      </c>
      <c r="AI1038" s="31">
        <f t="shared" si="278"/>
        <v>0.38938053097345132</v>
      </c>
      <c r="AJ1038" s="31">
        <f t="shared" si="279"/>
        <v>0.4336283185840708</v>
      </c>
      <c r="AK1038" s="30">
        <f>IF(W1038="si",($S1038*'COSTOS DE CREDITOS'!$C$27)/DATA!$G1038,"")</f>
        <v>47.07631125553273</v>
      </c>
      <c r="AL1038" s="90">
        <f>IF(W1038="si",'COSTOS DE CREDITOS'!$C$35,"")</f>
        <v>20.421138461538462</v>
      </c>
      <c r="AM1038" s="30">
        <f t="shared" si="286"/>
        <v>307.69230769230774</v>
      </c>
      <c r="AN1038" s="30">
        <f t="shared" si="287"/>
        <v>0</v>
      </c>
      <c r="AO1038" s="30">
        <f t="shared" si="288"/>
        <v>375.1897574093789</v>
      </c>
      <c r="AP1038" s="30">
        <f t="shared" si="289"/>
        <v>928.15024259062102</v>
      </c>
      <c r="AQ1038" s="19">
        <f t="shared" si="290"/>
        <v>0.71213209338363059</v>
      </c>
    </row>
    <row r="1039" spans="1:43" x14ac:dyDescent="0.2">
      <c r="A1039" s="23" t="s">
        <v>5665</v>
      </c>
      <c r="B1039" s="6" t="s">
        <v>5671</v>
      </c>
      <c r="C1039" s="6" t="s">
        <v>5670</v>
      </c>
      <c r="D1039" s="2">
        <v>149864</v>
      </c>
      <c r="E1039" s="2">
        <v>150361</v>
      </c>
      <c r="F1039" s="3" t="s">
        <v>1358</v>
      </c>
      <c r="G1039" s="2">
        <v>7</v>
      </c>
      <c r="H1039" s="2">
        <v>150368</v>
      </c>
      <c r="I1039" s="3" t="s">
        <v>1378</v>
      </c>
      <c r="J1039" s="15">
        <v>45036</v>
      </c>
      <c r="K1039" s="24">
        <v>1131787092</v>
      </c>
      <c r="L1039" s="15">
        <v>45043</v>
      </c>
      <c r="M1039" s="15">
        <v>45046</v>
      </c>
      <c r="N1039" s="15"/>
      <c r="O1039" s="26">
        <f>VLOOKUP(D1039,quash!A$2:$I$7791,9,FALSE)</f>
        <v>1</v>
      </c>
      <c r="P1039" s="7">
        <v>10000</v>
      </c>
      <c r="Q1039" s="26">
        <v>132</v>
      </c>
      <c r="R1039" s="19">
        <v>5.8283715876113903E-2</v>
      </c>
      <c r="S1039" s="26">
        <v>16</v>
      </c>
      <c r="T1039" s="7">
        <v>5000</v>
      </c>
      <c r="U1039" s="2">
        <v>147</v>
      </c>
      <c r="V1039" s="11">
        <v>1303.3399999999999</v>
      </c>
      <c r="W1039" s="14" t="s">
        <v>5281</v>
      </c>
      <c r="X1039" s="18">
        <v>1</v>
      </c>
      <c r="Y1039" s="9">
        <v>5000</v>
      </c>
      <c r="Z1039" s="19">
        <f t="shared" si="283"/>
        <v>0</v>
      </c>
      <c r="AA1039" s="25">
        <v>1303.3399999999999</v>
      </c>
      <c r="AB1039" s="30">
        <f t="shared" si="284"/>
        <v>667000</v>
      </c>
      <c r="AC1039" s="30">
        <f t="shared" si="291"/>
        <v>7.4962518740629685E-3</v>
      </c>
      <c r="AD1039" s="31">
        <f t="shared" si="292"/>
        <v>0.98950524737631185</v>
      </c>
      <c r="AE1039" s="31">
        <f t="shared" si="293"/>
        <v>1.1019490254872564</v>
      </c>
      <c r="AG1039" s="30">
        <f t="shared" si="285"/>
        <v>2427000</v>
      </c>
      <c r="AH1039" s="30">
        <f t="shared" si="277"/>
        <v>2.0601565718994645E-3</v>
      </c>
      <c r="AI1039" s="31">
        <f t="shared" si="278"/>
        <v>0.27194066749072932</v>
      </c>
      <c r="AJ1039" s="31">
        <f t="shared" si="279"/>
        <v>0.30284301606922126</v>
      </c>
      <c r="AK1039" s="30">
        <f>IF(W1039="si",($S1039*'COSTOS DE CREDITOS'!$C$27)/DATA!$G1039,"")</f>
        <v>47.07631125553273</v>
      </c>
      <c r="AL1039" s="90">
        <f>IF(W1039="si",'COSTOS DE CREDITOS'!$C$35,"")</f>
        <v>20.421138461538462</v>
      </c>
      <c r="AM1039" s="30">
        <f t="shared" si="286"/>
        <v>307.69230769230774</v>
      </c>
      <c r="AN1039" s="30">
        <f t="shared" si="287"/>
        <v>0</v>
      </c>
      <c r="AO1039" s="30">
        <f t="shared" si="288"/>
        <v>375.1897574093789</v>
      </c>
      <c r="AP1039" s="30">
        <f t="shared" si="289"/>
        <v>928.15024259062102</v>
      </c>
      <c r="AQ1039" s="19">
        <f t="shared" si="290"/>
        <v>0.71213209338363059</v>
      </c>
    </row>
    <row r="1040" spans="1:43" x14ac:dyDescent="0.2">
      <c r="A1040" s="23" t="s">
        <v>5665</v>
      </c>
      <c r="B1040" s="6" t="s">
        <v>5671</v>
      </c>
      <c r="C1040" s="6" t="s">
        <v>5670</v>
      </c>
      <c r="D1040" s="2">
        <v>150299</v>
      </c>
      <c r="E1040" s="2">
        <v>150456</v>
      </c>
      <c r="F1040" s="3" t="s">
        <v>18</v>
      </c>
      <c r="G1040" s="2">
        <v>6</v>
      </c>
      <c r="H1040" s="2">
        <v>150513</v>
      </c>
      <c r="I1040" s="3" t="s">
        <v>1379</v>
      </c>
      <c r="J1040" s="15">
        <v>45041</v>
      </c>
      <c r="K1040" s="24">
        <v>1134993276</v>
      </c>
      <c r="L1040" s="15">
        <v>45043</v>
      </c>
      <c r="M1040" s="15">
        <v>45046</v>
      </c>
      <c r="N1040" s="15"/>
      <c r="O1040" s="26">
        <f>VLOOKUP(D1040,quash!A$2:$I$7791,9,FALSE)</f>
        <v>3</v>
      </c>
      <c r="P1040" s="7">
        <v>10000</v>
      </c>
      <c r="Q1040" s="26">
        <v>147</v>
      </c>
      <c r="R1040" s="19">
        <v>7.9000519063170294E-2</v>
      </c>
      <c r="S1040" s="26">
        <v>16</v>
      </c>
      <c r="T1040" s="7">
        <v>5000</v>
      </c>
      <c r="U1040" s="2">
        <v>147</v>
      </c>
      <c r="V1040" s="11">
        <v>1303.3399999999999</v>
      </c>
      <c r="W1040" s="14" t="s">
        <v>5281</v>
      </c>
      <c r="X1040" s="18">
        <v>1</v>
      </c>
      <c r="Y1040" s="9">
        <v>5000</v>
      </c>
      <c r="Z1040" s="19">
        <f t="shared" si="283"/>
        <v>0</v>
      </c>
      <c r="AA1040" s="25">
        <v>1303.3399999999999</v>
      </c>
      <c r="AB1040" s="30">
        <f t="shared" si="284"/>
        <v>215000</v>
      </c>
      <c r="AC1040" s="30">
        <f t="shared" si="291"/>
        <v>2.3255813953488372E-2</v>
      </c>
      <c r="AD1040" s="31">
        <f t="shared" si="292"/>
        <v>3.4186046511627906</v>
      </c>
      <c r="AE1040" s="31">
        <f t="shared" si="293"/>
        <v>3.4186046511627906</v>
      </c>
      <c r="AG1040" s="30">
        <f t="shared" si="285"/>
        <v>778000</v>
      </c>
      <c r="AH1040" s="30">
        <f t="shared" si="277"/>
        <v>6.4267352185089976E-3</v>
      </c>
      <c r="AI1040" s="31">
        <f t="shared" si="278"/>
        <v>0.94473007712082269</v>
      </c>
      <c r="AJ1040" s="31">
        <f t="shared" si="279"/>
        <v>0.94473007712082269</v>
      </c>
      <c r="AK1040" s="30">
        <f>IF(W1040="si",($S1040*'COSTOS DE CREDITOS'!$C$27)/DATA!$G1040,"")</f>
        <v>54.922363131454851</v>
      </c>
      <c r="AL1040" s="90">
        <f>IF(W1040="si",'COSTOS DE CREDITOS'!$C$35,"")</f>
        <v>20.421138461538462</v>
      </c>
      <c r="AM1040" s="30">
        <f t="shared" si="286"/>
        <v>307.69230769230774</v>
      </c>
      <c r="AN1040" s="30">
        <f t="shared" si="287"/>
        <v>0</v>
      </c>
      <c r="AO1040" s="30">
        <f t="shared" si="288"/>
        <v>383.03580928530107</v>
      </c>
      <c r="AP1040" s="30">
        <f t="shared" si="289"/>
        <v>920.30419071469885</v>
      </c>
      <c r="AQ1040" s="19">
        <f t="shared" si="290"/>
        <v>0.70611213552465124</v>
      </c>
    </row>
    <row r="1041" spans="1:43" x14ac:dyDescent="0.2">
      <c r="A1041" s="23" t="s">
        <v>5665</v>
      </c>
      <c r="B1041" s="6" t="s">
        <v>5671</v>
      </c>
      <c r="C1041" s="6" t="s">
        <v>5670</v>
      </c>
      <c r="D1041" s="2">
        <v>150352</v>
      </c>
      <c r="E1041" s="2">
        <v>150456</v>
      </c>
      <c r="F1041" s="3" t="s">
        <v>18</v>
      </c>
      <c r="G1041" s="2">
        <v>6</v>
      </c>
      <c r="H1041" s="2">
        <v>150514</v>
      </c>
      <c r="I1041" s="3" t="s">
        <v>1380</v>
      </c>
      <c r="J1041" s="15">
        <v>45042</v>
      </c>
      <c r="K1041" s="24">
        <v>1135367412</v>
      </c>
      <c r="L1041" s="15">
        <v>45043</v>
      </c>
      <c r="M1041" s="15">
        <v>45046</v>
      </c>
      <c r="N1041" s="15"/>
      <c r="O1041" s="26">
        <f>VLOOKUP(D1041,quash!A$2:$I$7791,9,FALSE)</f>
        <v>2</v>
      </c>
      <c r="P1041" s="7">
        <v>9000</v>
      </c>
      <c r="Q1041" s="26">
        <v>146</v>
      </c>
      <c r="R1041" s="19">
        <v>7.9000519063170377E-2</v>
      </c>
      <c r="S1041" s="26">
        <v>16</v>
      </c>
      <c r="T1041" s="7">
        <v>5000</v>
      </c>
      <c r="U1041" s="2">
        <v>147</v>
      </c>
      <c r="V1041" s="11">
        <v>1303.3399999999999</v>
      </c>
      <c r="W1041" s="14" t="s">
        <v>5281</v>
      </c>
      <c r="X1041" s="18">
        <v>1</v>
      </c>
      <c r="Y1041" s="9">
        <v>5000</v>
      </c>
      <c r="Z1041" s="19">
        <f t="shared" si="283"/>
        <v>0</v>
      </c>
      <c r="AA1041" s="25">
        <v>1303.3399999999999</v>
      </c>
      <c r="AB1041" s="30">
        <f t="shared" si="284"/>
        <v>396000</v>
      </c>
      <c r="AC1041" s="30">
        <f t="shared" si="291"/>
        <v>1.2626262626262626E-2</v>
      </c>
      <c r="AD1041" s="31">
        <f t="shared" si="292"/>
        <v>1.8434343434343434</v>
      </c>
      <c r="AE1041" s="31">
        <f t="shared" si="293"/>
        <v>1.856060606060606</v>
      </c>
      <c r="AG1041" s="30">
        <f t="shared" si="285"/>
        <v>1695000</v>
      </c>
      <c r="AH1041" s="30">
        <f t="shared" si="277"/>
        <v>2.9498525073746312E-3</v>
      </c>
      <c r="AI1041" s="31">
        <f t="shared" si="278"/>
        <v>0.43067846607669613</v>
      </c>
      <c r="AJ1041" s="31">
        <f t="shared" si="279"/>
        <v>0.4336283185840708</v>
      </c>
      <c r="AK1041" s="30">
        <f>IF(W1041="si",($S1041*'COSTOS DE CREDITOS'!$C$27)/DATA!$G1041,"")</f>
        <v>54.922363131454851</v>
      </c>
      <c r="AL1041" s="90">
        <f>IF(W1041="si",'COSTOS DE CREDITOS'!$C$35,"")</f>
        <v>20.421138461538462</v>
      </c>
      <c r="AM1041" s="30">
        <f t="shared" si="286"/>
        <v>307.69230769230774</v>
      </c>
      <c r="AN1041" s="30">
        <f t="shared" si="287"/>
        <v>0</v>
      </c>
      <c r="AO1041" s="30">
        <f t="shared" si="288"/>
        <v>383.03580928530107</v>
      </c>
      <c r="AP1041" s="30">
        <f t="shared" si="289"/>
        <v>920.30419071469885</v>
      </c>
      <c r="AQ1041" s="19">
        <f t="shared" si="290"/>
        <v>0.70611213552465124</v>
      </c>
    </row>
    <row r="1042" spans="1:43" x14ac:dyDescent="0.2">
      <c r="A1042" s="23" t="s">
        <v>5665</v>
      </c>
      <c r="B1042" s="6" t="s">
        <v>5671</v>
      </c>
      <c r="C1042" s="6" t="s">
        <v>5670</v>
      </c>
      <c r="D1042" s="2">
        <v>149949</v>
      </c>
      <c r="E1042" s="2">
        <v>150361</v>
      </c>
      <c r="F1042" s="3" t="s">
        <v>1358</v>
      </c>
      <c r="G1042" s="2">
        <v>7</v>
      </c>
      <c r="H1042" s="2">
        <v>150607</v>
      </c>
      <c r="I1042" s="3" t="s">
        <v>1381</v>
      </c>
      <c r="J1042" s="15">
        <v>45037</v>
      </c>
      <c r="K1042" s="24">
        <v>1132287705</v>
      </c>
      <c r="L1042" s="15">
        <v>45044</v>
      </c>
      <c r="M1042" s="15">
        <v>45046</v>
      </c>
      <c r="N1042" s="15"/>
      <c r="O1042" s="26" t="e">
        <f>VLOOKUP(D1042,quash!A$2:$I$7791,9,FALSE)</f>
        <v>#N/A</v>
      </c>
      <c r="P1042" s="7">
        <v>9000</v>
      </c>
      <c r="Q1042" s="26">
        <v>146</v>
      </c>
      <c r="R1042" s="19">
        <v>8.1278822863721623E-2</v>
      </c>
      <c r="S1042" s="26">
        <v>16</v>
      </c>
      <c r="T1042" s="7">
        <v>7000</v>
      </c>
      <c r="U1042" s="2">
        <v>142</v>
      </c>
      <c r="V1042" s="11">
        <v>1758.65</v>
      </c>
      <c r="W1042" s="14" t="s">
        <v>5281</v>
      </c>
      <c r="X1042" s="18">
        <v>1</v>
      </c>
      <c r="Y1042" s="9">
        <v>7000</v>
      </c>
      <c r="Z1042" s="19">
        <f t="shared" si="283"/>
        <v>0</v>
      </c>
      <c r="AA1042" s="25">
        <v>1758.65</v>
      </c>
      <c r="AB1042" s="30">
        <f t="shared" si="284"/>
        <v>287000</v>
      </c>
      <c r="AC1042" s="30">
        <f t="shared" si="291"/>
        <v>2.4390243902439025E-2</v>
      </c>
      <c r="AD1042" s="31">
        <f t="shared" si="292"/>
        <v>3.5609756097560976</v>
      </c>
      <c r="AE1042" s="31">
        <f t="shared" si="293"/>
        <v>3.4634146341463414</v>
      </c>
      <c r="AG1042" s="30">
        <f t="shared" si="285"/>
        <v>6126000</v>
      </c>
      <c r="AH1042" s="30">
        <f t="shared" si="277"/>
        <v>1.1426705843943846E-3</v>
      </c>
      <c r="AI1042" s="31">
        <f t="shared" si="278"/>
        <v>0.16682990532158015</v>
      </c>
      <c r="AJ1042" s="31">
        <f t="shared" si="279"/>
        <v>0.16225922298400261</v>
      </c>
      <c r="AK1042" s="30">
        <f>IF(W1042="si",($S1042*'COSTOS DE CREDITOS'!$C$27)/DATA!$G1042,"")</f>
        <v>47.07631125553273</v>
      </c>
      <c r="AL1042" s="90">
        <f>IF(W1042="si",'COSTOS DE CREDITOS'!$C$35,"")</f>
        <v>20.421138461538462</v>
      </c>
      <c r="AM1042" s="30">
        <f t="shared" si="286"/>
        <v>430.76923076923077</v>
      </c>
      <c r="AN1042" s="30">
        <f t="shared" si="287"/>
        <v>0</v>
      </c>
      <c r="AO1042" s="30">
        <f t="shared" si="288"/>
        <v>498.26668048630199</v>
      </c>
      <c r="AP1042" s="30">
        <f t="shared" si="289"/>
        <v>1260.3833195136981</v>
      </c>
      <c r="AQ1042" s="19">
        <f t="shared" si="290"/>
        <v>0.71667660962311885</v>
      </c>
    </row>
    <row r="1043" spans="1:43" x14ac:dyDescent="0.2">
      <c r="A1043" s="23" t="s">
        <v>5665</v>
      </c>
      <c r="B1043" s="6" t="s">
        <v>5679</v>
      </c>
      <c r="C1043" s="6" t="s">
        <v>5680</v>
      </c>
      <c r="D1043" s="4">
        <v>150413</v>
      </c>
      <c r="E1043" s="4">
        <v>150733</v>
      </c>
      <c r="F1043" s="5" t="s">
        <v>1383</v>
      </c>
      <c r="G1043" s="2">
        <v>6</v>
      </c>
      <c r="H1043" s="4">
        <v>150734</v>
      </c>
      <c r="I1043" s="5" t="s">
        <v>1384</v>
      </c>
      <c r="J1043" s="15">
        <v>45042</v>
      </c>
      <c r="K1043" s="24">
        <v>1135564118</v>
      </c>
      <c r="L1043" s="15">
        <v>45045</v>
      </c>
      <c r="M1043" s="15">
        <v>45046</v>
      </c>
      <c r="N1043" s="15"/>
      <c r="O1043" s="26">
        <f>VLOOKUP(D1043,quash!A$2:$I$7791,9,FALSE)</f>
        <v>1</v>
      </c>
      <c r="P1043" s="7">
        <v>5000</v>
      </c>
      <c r="Q1043" s="26">
        <v>147</v>
      </c>
      <c r="R1043" s="19">
        <v>0.11226939921536003</v>
      </c>
      <c r="S1043" s="26">
        <v>16</v>
      </c>
      <c r="T1043" s="8">
        <v>10000</v>
      </c>
      <c r="U1043" s="4">
        <v>142</v>
      </c>
      <c r="V1043" s="10">
        <v>2510.34</v>
      </c>
      <c r="W1043" s="14" t="s">
        <v>5281</v>
      </c>
      <c r="X1043" s="18">
        <v>1</v>
      </c>
      <c r="Y1043" s="9">
        <v>10000</v>
      </c>
      <c r="Z1043" s="19">
        <f t="shared" si="283"/>
        <v>0</v>
      </c>
      <c r="AA1043" s="25">
        <v>2510.34</v>
      </c>
      <c r="AB1043" s="30">
        <f t="shared" si="284"/>
        <v>667000</v>
      </c>
      <c r="AC1043" s="30">
        <f t="shared" si="291"/>
        <v>1.4992503748125937E-2</v>
      </c>
      <c r="AD1043" s="31">
        <f t="shared" si="292"/>
        <v>2.2038980509745127</v>
      </c>
      <c r="AE1043" s="31">
        <f t="shared" si="293"/>
        <v>2.128935532233883</v>
      </c>
      <c r="AG1043" s="30">
        <f t="shared" si="285"/>
        <v>2427000</v>
      </c>
      <c r="AH1043" s="30">
        <f t="shared" si="277"/>
        <v>4.1203131437989289E-3</v>
      </c>
      <c r="AI1043" s="31">
        <f t="shared" si="278"/>
        <v>0.60568603213844252</v>
      </c>
      <c r="AJ1043" s="31">
        <f t="shared" si="279"/>
        <v>0.58508446641944789</v>
      </c>
      <c r="AK1043" s="30">
        <f>IF(W1043="si",($S1043*'COSTOS DE CREDITOS'!$C$27)/DATA!$G1043,"")</f>
        <v>54.922363131454851</v>
      </c>
      <c r="AL1043" s="90">
        <f>IF(W1043="si",'COSTOS DE CREDITOS'!$C$35,"")</f>
        <v>20.421138461538462</v>
      </c>
      <c r="AM1043" s="30">
        <f t="shared" si="286"/>
        <v>615.38461538461547</v>
      </c>
      <c r="AN1043" s="30">
        <f t="shared" si="287"/>
        <v>0</v>
      </c>
      <c r="AO1043" s="30">
        <f t="shared" si="288"/>
        <v>690.72811697760881</v>
      </c>
      <c r="AP1043" s="30">
        <f t="shared" si="289"/>
        <v>1819.6118830223913</v>
      </c>
      <c r="AQ1043" s="19">
        <f t="shared" si="290"/>
        <v>0.72484678689834492</v>
      </c>
    </row>
    <row r="1044" spans="1:43" x14ac:dyDescent="0.2">
      <c r="A1044" s="23" t="s">
        <v>5665</v>
      </c>
      <c r="B1044" s="6" t="s">
        <v>5684</v>
      </c>
      <c r="C1044" s="6" t="s">
        <v>5667</v>
      </c>
      <c r="D1044" s="4">
        <v>147798</v>
      </c>
      <c r="E1044" s="4">
        <v>150750</v>
      </c>
      <c r="F1044" s="5" t="s">
        <v>1385</v>
      </c>
      <c r="G1044" s="2">
        <v>7</v>
      </c>
      <c r="H1044" s="4">
        <v>150751</v>
      </c>
      <c r="I1044" s="5" t="s">
        <v>1386</v>
      </c>
      <c r="J1044" s="15" t="s">
        <v>5688</v>
      </c>
      <c r="K1044" s="24" t="s">
        <v>5688</v>
      </c>
      <c r="L1044" s="15">
        <v>45048</v>
      </c>
      <c r="M1044" s="15">
        <v>45046</v>
      </c>
      <c r="N1044" s="15"/>
      <c r="O1044" s="26">
        <f>VLOOKUP(D1044,quash!A$2:$I$7791,9,FALSE)</f>
        <v>1</v>
      </c>
      <c r="P1044" s="7">
        <v>11000</v>
      </c>
      <c r="Q1044" s="26">
        <v>134</v>
      </c>
      <c r="R1044" s="19">
        <v>5.648986168702446E-2</v>
      </c>
      <c r="S1044" s="93">
        <v>26</v>
      </c>
      <c r="T1044" s="8">
        <v>9000</v>
      </c>
      <c r="U1044" s="4">
        <v>142</v>
      </c>
      <c r="V1044" s="10">
        <v>2255.2800000000002</v>
      </c>
      <c r="W1044" s="14" t="s">
        <v>5281</v>
      </c>
      <c r="X1044" s="18">
        <v>0.74146244729655331</v>
      </c>
      <c r="Y1044" s="9">
        <v>6673.1620256689794</v>
      </c>
      <c r="Z1044" s="19">
        <f t="shared" si="283"/>
        <v>-0.25853755270344669</v>
      </c>
      <c r="AA1044" s="25">
        <v>1672.205428138971</v>
      </c>
      <c r="AB1044" s="30">
        <f t="shared" si="284"/>
        <v>667000</v>
      </c>
      <c r="AC1044" s="30">
        <f t="shared" si="291"/>
        <v>1.3493253373313344E-2</v>
      </c>
      <c r="AD1044" s="31">
        <f t="shared" si="292"/>
        <v>1.8080959520239881</v>
      </c>
      <c r="AE1044" s="31">
        <f t="shared" si="293"/>
        <v>1.9160419790104948</v>
      </c>
      <c r="AG1044" s="30">
        <f t="shared" si="285"/>
        <v>2427000</v>
      </c>
      <c r="AH1044" s="30">
        <f t="shared" si="277"/>
        <v>3.708281829419036E-3</v>
      </c>
      <c r="AI1044" s="31">
        <f t="shared" si="278"/>
        <v>0.49690976514215079</v>
      </c>
      <c r="AJ1044" s="31">
        <f t="shared" si="279"/>
        <v>0.52657601977750312</v>
      </c>
      <c r="AK1044" s="30">
        <f>IF(W1044="si",($S1044*'COSTOS DE CREDITOS'!$C$27)/DATA!$G1044,"")</f>
        <v>76.499005790240673</v>
      </c>
      <c r="AL1044" s="90">
        <f>IF(W1044="si",'COSTOS DE CREDITOS'!$C$35,"")</f>
        <v>20.421138461538462</v>
      </c>
      <c r="AM1044" s="30">
        <f t="shared" si="286"/>
        <v>900</v>
      </c>
      <c r="AN1044" s="30">
        <f t="shared" si="287"/>
        <v>2326.8379743310206</v>
      </c>
      <c r="AO1044" s="30">
        <f t="shared" si="288"/>
        <v>3323.7581185827999</v>
      </c>
      <c r="AP1044" s="30">
        <f t="shared" si="289"/>
        <v>-1651.5526904438289</v>
      </c>
      <c r="AQ1044" s="19">
        <f t="shared" si="290"/>
        <v>-0.9876494015940811</v>
      </c>
    </row>
    <row r="1045" spans="1:43" x14ac:dyDescent="0.2">
      <c r="A1045" s="23" t="s">
        <v>5665</v>
      </c>
      <c r="B1045" s="6" t="s">
        <v>5674</v>
      </c>
      <c r="C1045" s="6" t="s">
        <v>5670</v>
      </c>
      <c r="D1045" s="2">
        <v>150129</v>
      </c>
      <c r="E1045" s="2">
        <v>150601</v>
      </c>
      <c r="F1045" s="3" t="s">
        <v>98</v>
      </c>
      <c r="G1045" s="2">
        <v>7</v>
      </c>
      <c r="H1045" s="2">
        <v>150609</v>
      </c>
      <c r="I1045" s="3" t="s">
        <v>1387</v>
      </c>
      <c r="J1045" s="15">
        <v>45040</v>
      </c>
      <c r="K1045" s="24">
        <v>1133587983</v>
      </c>
      <c r="L1045" s="15">
        <v>45044</v>
      </c>
      <c r="M1045" s="15">
        <v>45046</v>
      </c>
      <c r="N1045" s="15"/>
      <c r="O1045" s="26">
        <f>VLOOKUP(D1045,quash!A$2:$I$7791,9,FALSE)</f>
        <v>2</v>
      </c>
      <c r="P1045" s="7">
        <v>13000</v>
      </c>
      <c r="Q1045" s="26">
        <v>129</v>
      </c>
      <c r="R1045" s="19">
        <v>5.5171297012124164E-2</v>
      </c>
      <c r="S1045" s="26">
        <v>16</v>
      </c>
      <c r="T1045" s="7">
        <v>5000</v>
      </c>
      <c r="U1045" s="2">
        <v>147</v>
      </c>
      <c r="V1045" s="11">
        <v>1303.3399999999999</v>
      </c>
      <c r="W1045" s="14" t="s">
        <v>5281</v>
      </c>
      <c r="X1045" s="18">
        <v>1</v>
      </c>
      <c r="Y1045" s="9">
        <v>5000</v>
      </c>
      <c r="Z1045" s="19">
        <f t="shared" si="283"/>
        <v>0</v>
      </c>
      <c r="AA1045" s="25">
        <v>1303.3399999999999</v>
      </c>
      <c r="AB1045" s="30">
        <f t="shared" si="284"/>
        <v>396000</v>
      </c>
      <c r="AC1045" s="30">
        <f t="shared" si="291"/>
        <v>1.2626262626262626E-2</v>
      </c>
      <c r="AD1045" s="31">
        <f t="shared" si="292"/>
        <v>1.6287878787878787</v>
      </c>
      <c r="AE1045" s="31">
        <f t="shared" si="293"/>
        <v>1.856060606060606</v>
      </c>
      <c r="AG1045" s="30">
        <f t="shared" si="285"/>
        <v>1695000</v>
      </c>
      <c r="AH1045" s="30">
        <f t="shared" si="277"/>
        <v>2.9498525073746312E-3</v>
      </c>
      <c r="AI1045" s="31">
        <f t="shared" si="278"/>
        <v>0.38053097345132741</v>
      </c>
      <c r="AJ1045" s="31">
        <f t="shared" si="279"/>
        <v>0.4336283185840708</v>
      </c>
      <c r="AK1045" s="30">
        <f>IF(W1045="si",($S1045*'COSTOS DE CREDITOS'!$C$27)/DATA!$G1045,"")</f>
        <v>47.07631125553273</v>
      </c>
      <c r="AL1045" s="90">
        <f>IF(W1045="si",'COSTOS DE CREDITOS'!$C$35,"")</f>
        <v>20.421138461538462</v>
      </c>
      <c r="AM1045" s="30">
        <f t="shared" si="286"/>
        <v>307.69230769230774</v>
      </c>
      <c r="AN1045" s="30">
        <f t="shared" si="287"/>
        <v>0</v>
      </c>
      <c r="AO1045" s="30">
        <f t="shared" si="288"/>
        <v>375.1897574093789</v>
      </c>
      <c r="AP1045" s="30">
        <f t="shared" si="289"/>
        <v>928.15024259062102</v>
      </c>
      <c r="AQ1045" s="19">
        <f t="shared" si="290"/>
        <v>0.71213209338363059</v>
      </c>
    </row>
    <row r="1046" spans="1:43" x14ac:dyDescent="0.2">
      <c r="A1046" s="23" t="s">
        <v>5665</v>
      </c>
      <c r="B1046" s="6" t="s">
        <v>5671</v>
      </c>
      <c r="C1046" s="6" t="s">
        <v>5670</v>
      </c>
      <c r="D1046" s="2">
        <v>150384</v>
      </c>
      <c r="E1046" s="2">
        <v>150684</v>
      </c>
      <c r="F1046" s="3" t="s">
        <v>1388</v>
      </c>
      <c r="G1046" s="2">
        <v>6</v>
      </c>
      <c r="H1046" s="2">
        <v>150690</v>
      </c>
      <c r="I1046" s="3" t="s">
        <v>1389</v>
      </c>
      <c r="J1046" s="15">
        <v>45042</v>
      </c>
      <c r="K1046" s="24">
        <v>1135468640</v>
      </c>
      <c r="L1046" s="15">
        <v>45044</v>
      </c>
      <c r="M1046" s="15">
        <v>45046</v>
      </c>
      <c r="N1046" s="15"/>
      <c r="O1046" s="26">
        <f>VLOOKUP(D1046,quash!A$2:$I$7791,9,FALSE)</f>
        <v>1</v>
      </c>
      <c r="P1046" s="7">
        <v>9000</v>
      </c>
      <c r="Q1046" s="26">
        <v>146</v>
      </c>
      <c r="R1046" s="19">
        <v>7.9000519063170377E-2</v>
      </c>
      <c r="S1046" s="93">
        <v>26</v>
      </c>
      <c r="T1046" s="7">
        <v>5000</v>
      </c>
      <c r="U1046" s="2">
        <v>147</v>
      </c>
      <c r="V1046" s="11">
        <v>1303.3399999999999</v>
      </c>
      <c r="W1046" s="14" t="s">
        <v>5281</v>
      </c>
      <c r="X1046" s="18">
        <v>0.62402872185689218</v>
      </c>
      <c r="Y1046" s="9">
        <v>3120.143609284461</v>
      </c>
      <c r="Z1046" s="19">
        <f t="shared" si="283"/>
        <v>-0.37597127814310782</v>
      </c>
      <c r="AA1046" s="25">
        <v>813.3215943449618</v>
      </c>
      <c r="AB1046" s="30">
        <f t="shared" si="284"/>
        <v>667000</v>
      </c>
      <c r="AC1046" s="30">
        <f t="shared" si="291"/>
        <v>7.4962518740629685E-3</v>
      </c>
      <c r="AD1046" s="31">
        <f t="shared" si="292"/>
        <v>1.0944527736131935</v>
      </c>
      <c r="AE1046" s="31">
        <f t="shared" si="293"/>
        <v>1.1019490254872564</v>
      </c>
      <c r="AG1046" s="30">
        <f t="shared" si="285"/>
        <v>2427000</v>
      </c>
      <c r="AH1046" s="30">
        <f t="shared" si="277"/>
        <v>2.0601565718994645E-3</v>
      </c>
      <c r="AI1046" s="31">
        <f t="shared" si="278"/>
        <v>0.30078285949732181</v>
      </c>
      <c r="AJ1046" s="31">
        <f t="shared" si="279"/>
        <v>0.30284301606922126</v>
      </c>
      <c r="AK1046" s="30">
        <f>IF(W1046="si",($S1046*'COSTOS DE CREDITOS'!$C$27)/DATA!$G1046,"")</f>
        <v>89.248840088614131</v>
      </c>
      <c r="AL1046" s="90">
        <f>IF(W1046="si",'COSTOS DE CREDITOS'!$C$35,"")</f>
        <v>20.421138461538462</v>
      </c>
      <c r="AM1046" s="30">
        <f t="shared" si="286"/>
        <v>500</v>
      </c>
      <c r="AN1046" s="30">
        <f t="shared" si="287"/>
        <v>1879.856390715539</v>
      </c>
      <c r="AO1046" s="30">
        <f t="shared" si="288"/>
        <v>2489.5263692656918</v>
      </c>
      <c r="AP1046" s="30">
        <f t="shared" si="289"/>
        <v>-1676.20477492073</v>
      </c>
      <c r="AQ1046" s="19">
        <f t="shared" si="290"/>
        <v>-2.0609372560318193</v>
      </c>
    </row>
    <row r="1047" spans="1:43" x14ac:dyDescent="0.2">
      <c r="A1047" s="23" t="s">
        <v>5665</v>
      </c>
      <c r="B1047" s="6" t="s">
        <v>5671</v>
      </c>
      <c r="C1047" s="6" t="s">
        <v>5670</v>
      </c>
      <c r="D1047" s="2">
        <v>149701</v>
      </c>
      <c r="E1047" s="2">
        <v>150684</v>
      </c>
      <c r="F1047" s="3" t="s">
        <v>1388</v>
      </c>
      <c r="G1047" s="2">
        <v>6</v>
      </c>
      <c r="H1047" s="2">
        <v>150691</v>
      </c>
      <c r="I1047" s="3" t="s">
        <v>1390</v>
      </c>
      <c r="J1047" s="15">
        <v>45035</v>
      </c>
      <c r="K1047" s="24">
        <v>1131025841</v>
      </c>
      <c r="L1047" s="15">
        <v>45044</v>
      </c>
      <c r="M1047" s="15">
        <v>45046</v>
      </c>
      <c r="N1047" s="15"/>
      <c r="O1047" s="26">
        <f>VLOOKUP(D1047,quash!A$2:$I$7791,9,FALSE)</f>
        <v>1</v>
      </c>
      <c r="P1047" s="7">
        <v>9000</v>
      </c>
      <c r="Q1047" s="26">
        <v>139</v>
      </c>
      <c r="R1047" s="19">
        <v>8.6183749348172869E-2</v>
      </c>
      <c r="S1047" s="93">
        <v>26</v>
      </c>
      <c r="T1047" s="7">
        <v>8000</v>
      </c>
      <c r="U1047" s="2">
        <v>142</v>
      </c>
      <c r="V1047" s="11">
        <v>2013.74</v>
      </c>
      <c r="W1047" s="14" t="s">
        <v>5281</v>
      </c>
      <c r="X1047" s="18">
        <v>0.62402872185689218</v>
      </c>
      <c r="Y1047" s="9">
        <v>4992.2297748551373</v>
      </c>
      <c r="Z1047" s="19">
        <f t="shared" si="283"/>
        <v>-0.37597127814310782</v>
      </c>
      <c r="AA1047" s="25">
        <v>1256.6315983520981</v>
      </c>
      <c r="AB1047" s="30">
        <f t="shared" si="284"/>
        <v>667000</v>
      </c>
      <c r="AC1047" s="30">
        <f t="shared" si="291"/>
        <v>1.1994002998500749E-2</v>
      </c>
      <c r="AD1047" s="31">
        <f t="shared" si="292"/>
        <v>1.667166416791604</v>
      </c>
      <c r="AE1047" s="31">
        <f t="shared" si="293"/>
        <v>1.7031484257871063</v>
      </c>
      <c r="AG1047" s="30">
        <f t="shared" si="285"/>
        <v>2427000</v>
      </c>
      <c r="AH1047" s="30">
        <f t="shared" si="277"/>
        <v>3.296250515039143E-3</v>
      </c>
      <c r="AI1047" s="31">
        <f t="shared" si="278"/>
        <v>0.45817882159044088</v>
      </c>
      <c r="AJ1047" s="31">
        <f t="shared" si="279"/>
        <v>0.4680675731355583</v>
      </c>
      <c r="AK1047" s="30">
        <f>IF(W1047="si",($S1047*'COSTOS DE CREDITOS'!$C$27)/DATA!$G1047,"")</f>
        <v>89.248840088614131</v>
      </c>
      <c r="AL1047" s="90">
        <f>IF(W1047="si",'COSTOS DE CREDITOS'!$C$35,"")</f>
        <v>20.421138461538462</v>
      </c>
      <c r="AM1047" s="30">
        <f t="shared" si="286"/>
        <v>800</v>
      </c>
      <c r="AN1047" s="30">
        <f t="shared" si="287"/>
        <v>3007.7702251448627</v>
      </c>
      <c r="AO1047" s="30">
        <f t="shared" si="288"/>
        <v>3917.440203695015</v>
      </c>
      <c r="AP1047" s="30">
        <f t="shared" si="289"/>
        <v>-2660.808605342917</v>
      </c>
      <c r="AQ1047" s="19">
        <f t="shared" si="290"/>
        <v>-2.1174134160180333</v>
      </c>
    </row>
    <row r="1048" spans="1:43" x14ac:dyDescent="0.2">
      <c r="A1048" s="23" t="s">
        <v>5665</v>
      </c>
      <c r="B1048" s="6" t="s">
        <v>5671</v>
      </c>
      <c r="C1048" s="6" t="s">
        <v>5670</v>
      </c>
      <c r="D1048" s="2">
        <v>150383</v>
      </c>
      <c r="E1048" s="2">
        <v>150684</v>
      </c>
      <c r="F1048" s="3" t="s">
        <v>1388</v>
      </c>
      <c r="G1048" s="2">
        <v>6</v>
      </c>
      <c r="H1048" s="2">
        <v>150692</v>
      </c>
      <c r="I1048" s="3" t="s">
        <v>1391</v>
      </c>
      <c r="J1048" s="15">
        <v>45042</v>
      </c>
      <c r="K1048" s="24">
        <v>1135466578</v>
      </c>
      <c r="L1048" s="15">
        <v>45044</v>
      </c>
      <c r="M1048" s="15">
        <v>45046</v>
      </c>
      <c r="N1048" s="15"/>
      <c r="O1048" s="26">
        <f>VLOOKUP(D1048,quash!A$2:$I$7791,9,FALSE)</f>
        <v>1</v>
      </c>
      <c r="P1048" s="7">
        <v>9000</v>
      </c>
      <c r="Q1048" s="26">
        <v>139</v>
      </c>
      <c r="R1048" s="19">
        <v>8.6183749348172869E-2</v>
      </c>
      <c r="S1048" s="93">
        <v>26</v>
      </c>
      <c r="T1048" s="7">
        <v>8000</v>
      </c>
      <c r="U1048" s="2">
        <v>142</v>
      </c>
      <c r="V1048" s="11">
        <v>2013.74</v>
      </c>
      <c r="W1048" s="14" t="s">
        <v>5281</v>
      </c>
      <c r="X1048" s="18">
        <v>0.62402872185689218</v>
      </c>
      <c r="Y1048" s="9">
        <v>4992.2297748551373</v>
      </c>
      <c r="Z1048" s="19">
        <f t="shared" si="283"/>
        <v>-0.37597127814310782</v>
      </c>
      <c r="AA1048" s="25">
        <v>1256.6315983520981</v>
      </c>
      <c r="AB1048" s="30">
        <f t="shared" si="284"/>
        <v>667000</v>
      </c>
      <c r="AC1048" s="30">
        <f t="shared" si="291"/>
        <v>1.1994002998500749E-2</v>
      </c>
      <c r="AD1048" s="31">
        <f t="shared" si="292"/>
        <v>1.667166416791604</v>
      </c>
      <c r="AE1048" s="31">
        <f t="shared" si="293"/>
        <v>1.7031484257871063</v>
      </c>
      <c r="AG1048" s="30">
        <f t="shared" si="285"/>
        <v>2427000</v>
      </c>
      <c r="AH1048" s="30">
        <f t="shared" si="277"/>
        <v>3.296250515039143E-3</v>
      </c>
      <c r="AI1048" s="31">
        <f t="shared" si="278"/>
        <v>0.45817882159044088</v>
      </c>
      <c r="AJ1048" s="31">
        <f t="shared" si="279"/>
        <v>0.4680675731355583</v>
      </c>
      <c r="AK1048" s="30">
        <f>IF(W1048="si",($S1048*'COSTOS DE CREDITOS'!$C$27)/DATA!$G1048,"")</f>
        <v>89.248840088614131</v>
      </c>
      <c r="AL1048" s="90">
        <f>IF(W1048="si",'COSTOS DE CREDITOS'!$C$35,"")</f>
        <v>20.421138461538462</v>
      </c>
      <c r="AM1048" s="30">
        <f t="shared" si="286"/>
        <v>800</v>
      </c>
      <c r="AN1048" s="30">
        <f t="shared" si="287"/>
        <v>3007.7702251448627</v>
      </c>
      <c r="AO1048" s="30">
        <f t="shared" si="288"/>
        <v>3917.440203695015</v>
      </c>
      <c r="AP1048" s="30">
        <f t="shared" si="289"/>
        <v>-2660.808605342917</v>
      </c>
      <c r="AQ1048" s="19">
        <f t="shared" si="290"/>
        <v>-2.1174134160180333</v>
      </c>
    </row>
    <row r="1049" spans="1:43" x14ac:dyDescent="0.2">
      <c r="A1049" s="23" t="s">
        <v>5665</v>
      </c>
      <c r="B1049" s="6" t="s">
        <v>5671</v>
      </c>
      <c r="C1049" s="6" t="s">
        <v>5670</v>
      </c>
      <c r="D1049" s="2">
        <v>150391</v>
      </c>
      <c r="E1049" s="2">
        <v>150684</v>
      </c>
      <c r="F1049" s="3" t="s">
        <v>1388</v>
      </c>
      <c r="G1049" s="2">
        <v>6</v>
      </c>
      <c r="H1049" s="2">
        <v>150693</v>
      </c>
      <c r="I1049" s="3" t="s">
        <v>1392</v>
      </c>
      <c r="J1049" s="15">
        <v>45042</v>
      </c>
      <c r="K1049" s="24">
        <v>1135469790</v>
      </c>
      <c r="L1049" s="15">
        <v>45044</v>
      </c>
      <c r="M1049" s="15">
        <v>45046</v>
      </c>
      <c r="N1049" s="15"/>
      <c r="O1049" s="26">
        <f>VLOOKUP(D1049,quash!A$2:$I$7791,9,FALSE)</f>
        <v>1</v>
      </c>
      <c r="P1049" s="7">
        <v>9000</v>
      </c>
      <c r="Q1049" s="26">
        <v>139</v>
      </c>
      <c r="R1049" s="19">
        <v>6.0873316274495971E-2</v>
      </c>
      <c r="S1049" s="93">
        <v>26</v>
      </c>
      <c r="T1049" s="7">
        <v>6000</v>
      </c>
      <c r="U1049" s="2">
        <v>142</v>
      </c>
      <c r="V1049" s="11">
        <v>1503.37</v>
      </c>
      <c r="W1049" s="14" t="s">
        <v>5281</v>
      </c>
      <c r="X1049" s="18">
        <v>0.62402872185689218</v>
      </c>
      <c r="Y1049" s="9">
        <v>3744.172331141353</v>
      </c>
      <c r="Z1049" s="19">
        <f t="shared" si="283"/>
        <v>-0.37597127814310782</v>
      </c>
      <c r="AA1049" s="25">
        <v>938.14605957799597</v>
      </c>
      <c r="AB1049" s="30">
        <f t="shared" si="284"/>
        <v>667000</v>
      </c>
      <c r="AC1049" s="30">
        <f t="shared" si="291"/>
        <v>8.9955022488755615E-3</v>
      </c>
      <c r="AD1049" s="31">
        <f t="shared" si="292"/>
        <v>1.2503748125937031</v>
      </c>
      <c r="AE1049" s="31">
        <f t="shared" si="293"/>
        <v>1.2773613193403297</v>
      </c>
      <c r="AG1049" s="30">
        <f t="shared" si="285"/>
        <v>2427000</v>
      </c>
      <c r="AH1049" s="30">
        <f t="shared" si="277"/>
        <v>2.472187886279357E-3</v>
      </c>
      <c r="AI1049" s="31">
        <f t="shared" si="278"/>
        <v>0.34363411619283063</v>
      </c>
      <c r="AJ1049" s="31">
        <f t="shared" si="279"/>
        <v>0.35105067985166871</v>
      </c>
      <c r="AK1049" s="30">
        <f>IF(W1049="si",($S1049*'COSTOS DE CREDITOS'!$C$27)/DATA!$G1049,"")</f>
        <v>89.248840088614131</v>
      </c>
      <c r="AL1049" s="90">
        <f>IF(W1049="si",'COSTOS DE CREDITOS'!$C$35,"")</f>
        <v>20.421138461538462</v>
      </c>
      <c r="AM1049" s="30">
        <f t="shared" si="286"/>
        <v>600</v>
      </c>
      <c r="AN1049" s="30">
        <f t="shared" si="287"/>
        <v>2255.827668858647</v>
      </c>
      <c r="AO1049" s="30">
        <f t="shared" si="288"/>
        <v>2965.4976474087998</v>
      </c>
      <c r="AP1049" s="30">
        <f t="shared" si="289"/>
        <v>-2027.351587830804</v>
      </c>
      <c r="AQ1049" s="19">
        <f t="shared" si="290"/>
        <v>-2.1610191367672136</v>
      </c>
    </row>
    <row r="1050" spans="1:43" x14ac:dyDescent="0.2">
      <c r="A1050" s="23" t="s">
        <v>5665</v>
      </c>
      <c r="B1050" s="6" t="s">
        <v>5671</v>
      </c>
      <c r="C1050" s="6" t="s">
        <v>5670</v>
      </c>
      <c r="D1050" s="2">
        <v>150101</v>
      </c>
      <c r="E1050" s="2">
        <v>150684</v>
      </c>
      <c r="F1050" s="3" t="s">
        <v>1388</v>
      </c>
      <c r="G1050" s="2">
        <v>6</v>
      </c>
      <c r="H1050" s="2">
        <v>150694</v>
      </c>
      <c r="I1050" s="3" t="s">
        <v>1393</v>
      </c>
      <c r="J1050" s="15">
        <v>45042</v>
      </c>
      <c r="K1050" s="24">
        <v>1135415348</v>
      </c>
      <c r="L1050" s="15">
        <v>45044</v>
      </c>
      <c r="M1050" s="15">
        <v>45046</v>
      </c>
      <c r="N1050" s="15"/>
      <c r="O1050" s="26">
        <f>VLOOKUP(D1050,quash!A$2:$I$7791,9,FALSE)</f>
        <v>2</v>
      </c>
      <c r="P1050" s="7">
        <v>9000</v>
      </c>
      <c r="Q1050" s="26">
        <v>146</v>
      </c>
      <c r="R1050" s="19">
        <v>7.9000519063170377E-2</v>
      </c>
      <c r="S1050" s="93">
        <v>26</v>
      </c>
      <c r="T1050" s="7">
        <v>5000</v>
      </c>
      <c r="U1050" s="2">
        <v>147</v>
      </c>
      <c r="V1050" s="11">
        <v>1303.3399999999999</v>
      </c>
      <c r="W1050" s="14" t="s">
        <v>5281</v>
      </c>
      <c r="X1050" s="18">
        <v>0.62402872185689218</v>
      </c>
      <c r="Y1050" s="9">
        <v>3120.143609284461</v>
      </c>
      <c r="Z1050" s="19">
        <f t="shared" si="283"/>
        <v>-0.37597127814310782</v>
      </c>
      <c r="AA1050" s="25">
        <v>813.3215943449618</v>
      </c>
      <c r="AB1050" s="30">
        <f t="shared" si="284"/>
        <v>396000</v>
      </c>
      <c r="AC1050" s="30">
        <f t="shared" si="291"/>
        <v>1.2626262626262626E-2</v>
      </c>
      <c r="AD1050" s="31">
        <f t="shared" si="292"/>
        <v>1.8434343434343434</v>
      </c>
      <c r="AE1050" s="31">
        <f t="shared" si="293"/>
        <v>1.856060606060606</v>
      </c>
      <c r="AG1050" s="30">
        <f t="shared" si="285"/>
        <v>1695000</v>
      </c>
      <c r="AH1050" s="30">
        <f t="shared" si="277"/>
        <v>2.9498525073746312E-3</v>
      </c>
      <c r="AI1050" s="31">
        <f t="shared" si="278"/>
        <v>0.43067846607669613</v>
      </c>
      <c r="AJ1050" s="31">
        <f t="shared" si="279"/>
        <v>0.4336283185840708</v>
      </c>
      <c r="AK1050" s="30">
        <f>IF(W1050="si",($S1050*'COSTOS DE CREDITOS'!$C$27)/DATA!$G1050,"")</f>
        <v>89.248840088614131</v>
      </c>
      <c r="AL1050" s="90">
        <f>IF(W1050="si",'COSTOS DE CREDITOS'!$C$35,"")</f>
        <v>20.421138461538462</v>
      </c>
      <c r="AM1050" s="30">
        <f t="shared" si="286"/>
        <v>500</v>
      </c>
      <c r="AN1050" s="30">
        <f t="shared" si="287"/>
        <v>1879.856390715539</v>
      </c>
      <c r="AO1050" s="30">
        <f t="shared" si="288"/>
        <v>2489.5263692656918</v>
      </c>
      <c r="AP1050" s="30">
        <f t="shared" si="289"/>
        <v>-1676.20477492073</v>
      </c>
      <c r="AQ1050" s="19">
        <f t="shared" si="290"/>
        <v>-2.0609372560318193</v>
      </c>
    </row>
    <row r="1051" spans="1:43" x14ac:dyDescent="0.2">
      <c r="A1051" s="23" t="s">
        <v>5665</v>
      </c>
      <c r="B1051" s="6" t="s">
        <v>5672</v>
      </c>
      <c r="C1051" s="6" t="s">
        <v>5667</v>
      </c>
      <c r="D1051" s="2">
        <v>150374</v>
      </c>
      <c r="E1051" s="2">
        <v>150556</v>
      </c>
      <c r="F1051" s="3" t="s">
        <v>1394</v>
      </c>
      <c r="G1051" s="2">
        <v>5</v>
      </c>
      <c r="H1051" s="2">
        <v>150575</v>
      </c>
      <c r="I1051" s="3" t="s">
        <v>1395</v>
      </c>
      <c r="J1051" s="15" t="s">
        <v>5688</v>
      </c>
      <c r="K1051" s="24" t="s">
        <v>5688</v>
      </c>
      <c r="L1051" s="15">
        <v>45044</v>
      </c>
      <c r="M1051" s="15">
        <v>45046</v>
      </c>
      <c r="N1051" s="15"/>
      <c r="O1051" s="26">
        <f>VLOOKUP(D1051,quash!A$2:$I$7791,9,FALSE)</f>
        <v>2</v>
      </c>
      <c r="P1051" s="7">
        <v>11000</v>
      </c>
      <c r="Q1051" s="26">
        <v>129</v>
      </c>
      <c r="R1051" s="19">
        <v>5.4232887875598441E-2</v>
      </c>
      <c r="S1051" s="26">
        <v>16</v>
      </c>
      <c r="T1051" s="7">
        <v>5000</v>
      </c>
      <c r="U1051" s="2">
        <v>147</v>
      </c>
      <c r="V1051" s="11">
        <v>1303.3399999999999</v>
      </c>
      <c r="W1051" s="14" t="s">
        <v>5281</v>
      </c>
      <c r="X1051" s="18">
        <v>1</v>
      </c>
      <c r="Y1051" s="9">
        <v>5000</v>
      </c>
      <c r="Z1051" s="19">
        <f t="shared" si="283"/>
        <v>0</v>
      </c>
      <c r="AA1051" s="25">
        <v>1303.3399999999999</v>
      </c>
      <c r="AB1051" s="30">
        <f t="shared" si="284"/>
        <v>396000</v>
      </c>
      <c r="AC1051" s="30">
        <f t="shared" si="291"/>
        <v>1.2626262626262626E-2</v>
      </c>
      <c r="AD1051" s="31">
        <f t="shared" si="292"/>
        <v>1.6287878787878787</v>
      </c>
      <c r="AE1051" s="31">
        <f t="shared" si="293"/>
        <v>1.856060606060606</v>
      </c>
      <c r="AG1051" s="30">
        <f t="shared" si="285"/>
        <v>1695000</v>
      </c>
      <c r="AH1051" s="30">
        <f t="shared" si="277"/>
        <v>2.9498525073746312E-3</v>
      </c>
      <c r="AI1051" s="31">
        <f t="shared" si="278"/>
        <v>0.38053097345132741</v>
      </c>
      <c r="AJ1051" s="31">
        <f t="shared" si="279"/>
        <v>0.4336283185840708</v>
      </c>
      <c r="AK1051" s="30">
        <f>IF(W1051="si",($S1051*'COSTOS DE CREDITOS'!$C$27)/DATA!$G1051,"")</f>
        <v>65.906835757745824</v>
      </c>
      <c r="AL1051" s="90">
        <f>IF(W1051="si",'COSTOS DE CREDITOS'!$C$35,"")</f>
        <v>20.421138461538462</v>
      </c>
      <c r="AM1051" s="30">
        <f t="shared" si="286"/>
        <v>307.69230769230774</v>
      </c>
      <c r="AN1051" s="30">
        <f t="shared" si="287"/>
        <v>0</v>
      </c>
      <c r="AO1051" s="30">
        <f t="shared" si="288"/>
        <v>394.02028191159201</v>
      </c>
      <c r="AP1051" s="30">
        <f t="shared" si="289"/>
        <v>909.31971808840785</v>
      </c>
      <c r="AQ1051" s="19">
        <f t="shared" si="290"/>
        <v>0.69768419452208008</v>
      </c>
    </row>
    <row r="1052" spans="1:43" x14ac:dyDescent="0.2">
      <c r="A1052" s="23" t="s">
        <v>5665</v>
      </c>
      <c r="B1052" s="6" t="s">
        <v>5677</v>
      </c>
      <c r="C1052" s="6" t="s">
        <v>5667</v>
      </c>
      <c r="D1052" s="2">
        <v>150578</v>
      </c>
      <c r="E1052" s="2">
        <v>150610</v>
      </c>
      <c r="F1052" s="3" t="s">
        <v>1396</v>
      </c>
      <c r="G1052" s="2">
        <v>6</v>
      </c>
      <c r="H1052" s="2">
        <v>150696</v>
      </c>
      <c r="I1052" s="3" t="s">
        <v>1397</v>
      </c>
      <c r="J1052" s="15">
        <v>45043</v>
      </c>
      <c r="K1052" s="24">
        <v>1136262911</v>
      </c>
      <c r="L1052" s="15">
        <v>45044</v>
      </c>
      <c r="M1052" s="15">
        <v>45046</v>
      </c>
      <c r="N1052" s="15"/>
      <c r="O1052" s="26">
        <f>VLOOKUP(D1052,quash!A$2:$I$7791,9,FALSE)</f>
        <v>3</v>
      </c>
      <c r="P1052" s="7">
        <v>10000</v>
      </c>
      <c r="Q1052" s="26">
        <v>110</v>
      </c>
      <c r="R1052" s="19">
        <v>3.3741050530766099E-2</v>
      </c>
      <c r="S1052" s="26">
        <v>16</v>
      </c>
      <c r="T1052" s="7">
        <v>6000</v>
      </c>
      <c r="U1052" s="2">
        <v>142</v>
      </c>
      <c r="V1052" s="11">
        <v>1503.37</v>
      </c>
      <c r="W1052" s="14" t="s">
        <v>5281</v>
      </c>
      <c r="X1052" s="18">
        <v>1</v>
      </c>
      <c r="Y1052" s="9">
        <v>6000</v>
      </c>
      <c r="Z1052" s="19">
        <f t="shared" si="283"/>
        <v>0</v>
      </c>
      <c r="AA1052" s="25">
        <v>1503.37</v>
      </c>
      <c r="AB1052" s="30">
        <f t="shared" si="284"/>
        <v>215000</v>
      </c>
      <c r="AC1052" s="30">
        <f t="shared" si="291"/>
        <v>2.7906976744186046E-2</v>
      </c>
      <c r="AD1052" s="31">
        <f t="shared" si="292"/>
        <v>3.0697674418604652</v>
      </c>
      <c r="AE1052" s="31">
        <f t="shared" si="293"/>
        <v>3.9627906976744187</v>
      </c>
      <c r="AG1052" s="30">
        <f t="shared" si="285"/>
        <v>778000</v>
      </c>
      <c r="AH1052" s="30">
        <f t="shared" si="277"/>
        <v>7.7120822622107968E-3</v>
      </c>
      <c r="AI1052" s="31">
        <f t="shared" si="278"/>
        <v>0.84832904884318761</v>
      </c>
      <c r="AJ1052" s="31">
        <f t="shared" si="279"/>
        <v>1.0951156812339331</v>
      </c>
      <c r="AK1052" s="30">
        <f>IF(W1052="si",($S1052*'COSTOS DE CREDITOS'!$C$27)/DATA!$G1052,"")</f>
        <v>54.922363131454851</v>
      </c>
      <c r="AL1052" s="90">
        <f>IF(W1052="si",'COSTOS DE CREDITOS'!$C$35,"")</f>
        <v>20.421138461538462</v>
      </c>
      <c r="AM1052" s="30">
        <f t="shared" si="286"/>
        <v>369.23076923076923</v>
      </c>
      <c r="AN1052" s="30">
        <f t="shared" si="287"/>
        <v>0</v>
      </c>
      <c r="AO1052" s="30">
        <f t="shared" si="288"/>
        <v>444.5742708237625</v>
      </c>
      <c r="AP1052" s="30">
        <f t="shared" si="289"/>
        <v>1058.7957291762373</v>
      </c>
      <c r="AQ1052" s="19">
        <f t="shared" si="290"/>
        <v>0.70428153360532497</v>
      </c>
    </row>
    <row r="1053" spans="1:43" x14ac:dyDescent="0.2">
      <c r="A1053" s="23" t="s">
        <v>5665</v>
      </c>
      <c r="B1053" s="6" t="s">
        <v>5677</v>
      </c>
      <c r="C1053" s="6" t="s">
        <v>5667</v>
      </c>
      <c r="D1053" s="2">
        <v>150463</v>
      </c>
      <c r="E1053" s="2">
        <v>150610</v>
      </c>
      <c r="F1053" s="3" t="s">
        <v>1396</v>
      </c>
      <c r="G1053" s="2">
        <v>6</v>
      </c>
      <c r="H1053" s="2">
        <v>150697</v>
      </c>
      <c r="I1053" s="3" t="s">
        <v>1398</v>
      </c>
      <c r="J1053" s="15">
        <v>45042</v>
      </c>
      <c r="K1053" s="24">
        <v>1135744110</v>
      </c>
      <c r="L1053" s="15">
        <v>45044</v>
      </c>
      <c r="M1053" s="15">
        <v>45046</v>
      </c>
      <c r="N1053" s="15"/>
      <c r="O1053" s="26">
        <f>VLOOKUP(D1053,quash!A$2:$I$7791,9,FALSE)</f>
        <v>3</v>
      </c>
      <c r="P1053" s="7">
        <v>10000</v>
      </c>
      <c r="Q1053" s="26">
        <v>132</v>
      </c>
      <c r="R1053" s="19">
        <v>5.8283715876113903E-2</v>
      </c>
      <c r="S1053" s="26">
        <v>16</v>
      </c>
      <c r="T1053" s="7">
        <v>7000</v>
      </c>
      <c r="U1053" s="2">
        <v>142</v>
      </c>
      <c r="V1053" s="11">
        <v>1758.65</v>
      </c>
      <c r="W1053" s="14" t="s">
        <v>5281</v>
      </c>
      <c r="X1053" s="18">
        <v>1</v>
      </c>
      <c r="Y1053" s="9">
        <v>7000</v>
      </c>
      <c r="Z1053" s="19">
        <f t="shared" si="283"/>
        <v>0</v>
      </c>
      <c r="AA1053" s="25">
        <v>1758.65</v>
      </c>
      <c r="AB1053" s="30">
        <f t="shared" si="284"/>
        <v>215000</v>
      </c>
      <c r="AC1053" s="30">
        <f t="shared" si="291"/>
        <v>3.255813953488372E-2</v>
      </c>
      <c r="AD1053" s="31">
        <f t="shared" si="292"/>
        <v>4.2976744186046512</v>
      </c>
      <c r="AE1053" s="31">
        <f t="shared" si="293"/>
        <v>4.6232558139534881</v>
      </c>
      <c r="AG1053" s="30">
        <f t="shared" si="285"/>
        <v>778000</v>
      </c>
      <c r="AH1053" s="30">
        <f t="shared" ref="AH1053:AH1116" si="294">IFERROR($T1053/AG1053,"")</f>
        <v>8.9974293059125968E-3</v>
      </c>
      <c r="AI1053" s="31">
        <f t="shared" ref="AI1053:AI1116" si="295">IFERROR(AH1053*$Q1053,"")</f>
        <v>1.1876606683804627</v>
      </c>
      <c r="AJ1053" s="31">
        <f t="shared" ref="AJ1053:AJ1116" si="296">IFERROR(AH1053*$U1053,"")</f>
        <v>1.2776349614395888</v>
      </c>
      <c r="AK1053" s="30">
        <f>IF(W1053="si",($S1053*'COSTOS DE CREDITOS'!$C$27)/DATA!$G1053,"")</f>
        <v>54.922363131454851</v>
      </c>
      <c r="AL1053" s="90">
        <f>IF(W1053="si",'COSTOS DE CREDITOS'!$C$35,"")</f>
        <v>20.421138461538462</v>
      </c>
      <c r="AM1053" s="30">
        <f t="shared" si="286"/>
        <v>430.76923076923077</v>
      </c>
      <c r="AN1053" s="30">
        <f t="shared" si="287"/>
        <v>0</v>
      </c>
      <c r="AO1053" s="30">
        <f t="shared" si="288"/>
        <v>506.11273236222405</v>
      </c>
      <c r="AP1053" s="30">
        <f t="shared" si="289"/>
        <v>1252.537267637776</v>
      </c>
      <c r="AQ1053" s="19">
        <f t="shared" si="290"/>
        <v>0.71221520350142209</v>
      </c>
    </row>
    <row r="1054" spans="1:43" x14ac:dyDescent="0.2">
      <c r="A1054" s="23" t="s">
        <v>5665</v>
      </c>
      <c r="B1054" s="6" t="s">
        <v>5684</v>
      </c>
      <c r="C1054" s="6" t="s">
        <v>5667</v>
      </c>
      <c r="D1054" s="2">
        <v>150469</v>
      </c>
      <c r="E1054" s="2">
        <v>150750</v>
      </c>
      <c r="F1054" s="3" t="s">
        <v>1385</v>
      </c>
      <c r="G1054" s="2">
        <v>7</v>
      </c>
      <c r="H1054" s="2">
        <v>150752</v>
      </c>
      <c r="I1054" s="3" t="s">
        <v>1399</v>
      </c>
      <c r="J1054" s="15">
        <v>45042</v>
      </c>
      <c r="K1054" s="24">
        <v>1135758347</v>
      </c>
      <c r="L1054" s="15">
        <v>45048</v>
      </c>
      <c r="M1054" s="15">
        <v>45046</v>
      </c>
      <c r="N1054" s="15"/>
      <c r="O1054" s="26">
        <f>VLOOKUP(D1054,quash!A$2:$I$7791,9,FALSE)</f>
        <v>1</v>
      </c>
      <c r="P1054" s="7">
        <v>11000</v>
      </c>
      <c r="Q1054" s="26">
        <v>134</v>
      </c>
      <c r="R1054" s="19">
        <v>5.648986168702446E-2</v>
      </c>
      <c r="S1054" s="93">
        <v>26</v>
      </c>
      <c r="T1054" s="7">
        <v>9000</v>
      </c>
      <c r="U1054" s="2">
        <v>142</v>
      </c>
      <c r="V1054" s="11">
        <v>2255.2800000000002</v>
      </c>
      <c r="W1054" s="14" t="s">
        <v>5281</v>
      </c>
      <c r="X1054" s="18">
        <v>0.74146244729655331</v>
      </c>
      <c r="Y1054" s="9">
        <v>6673.1620256689794</v>
      </c>
      <c r="Z1054" s="19">
        <f t="shared" si="283"/>
        <v>-0.25853755270344669</v>
      </c>
      <c r="AA1054" s="25">
        <v>1672.205428138971</v>
      </c>
      <c r="AB1054" s="30">
        <f t="shared" si="284"/>
        <v>667000</v>
      </c>
      <c r="AC1054" s="30">
        <f t="shared" si="291"/>
        <v>1.3493253373313344E-2</v>
      </c>
      <c r="AD1054" s="31">
        <f t="shared" si="292"/>
        <v>1.8080959520239881</v>
      </c>
      <c r="AE1054" s="31">
        <f t="shared" si="293"/>
        <v>1.9160419790104948</v>
      </c>
      <c r="AG1054" s="30">
        <f t="shared" si="285"/>
        <v>2427000</v>
      </c>
      <c r="AH1054" s="30">
        <f t="shared" si="294"/>
        <v>3.708281829419036E-3</v>
      </c>
      <c r="AI1054" s="31">
        <f t="shared" si="295"/>
        <v>0.49690976514215079</v>
      </c>
      <c r="AJ1054" s="31">
        <f t="shared" si="296"/>
        <v>0.52657601977750312</v>
      </c>
      <c r="AK1054" s="30">
        <f>IF(W1054="si",($S1054*'COSTOS DE CREDITOS'!$C$27)/DATA!$G1054,"")</f>
        <v>76.499005790240673</v>
      </c>
      <c r="AL1054" s="90">
        <f>IF(W1054="si",'COSTOS DE CREDITOS'!$C$35,"")</f>
        <v>20.421138461538462</v>
      </c>
      <c r="AM1054" s="30">
        <f t="shared" si="286"/>
        <v>900</v>
      </c>
      <c r="AN1054" s="30">
        <f t="shared" si="287"/>
        <v>2326.8379743310206</v>
      </c>
      <c r="AO1054" s="30">
        <f t="shared" si="288"/>
        <v>3323.7581185827999</v>
      </c>
      <c r="AP1054" s="30">
        <f t="shared" si="289"/>
        <v>-1651.5526904438289</v>
      </c>
      <c r="AQ1054" s="19">
        <f t="shared" si="290"/>
        <v>-0.9876494015940811</v>
      </c>
    </row>
    <row r="1055" spans="1:43" x14ac:dyDescent="0.2">
      <c r="A1055" s="23" t="s">
        <v>5665</v>
      </c>
      <c r="B1055" s="6" t="s">
        <v>5684</v>
      </c>
      <c r="C1055" s="6" t="s">
        <v>5667</v>
      </c>
      <c r="D1055" s="2">
        <v>147896</v>
      </c>
      <c r="E1055" s="2">
        <v>150750</v>
      </c>
      <c r="F1055" s="3" t="s">
        <v>1385</v>
      </c>
      <c r="G1055" s="2">
        <v>7</v>
      </c>
      <c r="H1055" s="2">
        <v>150753</v>
      </c>
      <c r="I1055" s="3" t="s">
        <v>1400</v>
      </c>
      <c r="J1055" s="15">
        <v>45014</v>
      </c>
      <c r="K1055" s="24">
        <v>1120029558</v>
      </c>
      <c r="L1055" s="15">
        <v>45048</v>
      </c>
      <c r="M1055" s="15">
        <v>45046</v>
      </c>
      <c r="N1055" s="15"/>
      <c r="O1055" s="26">
        <f>VLOOKUP(D1055,quash!A$2:$I$7791,9,FALSE)</f>
        <v>2</v>
      </c>
      <c r="P1055" s="7">
        <v>11000</v>
      </c>
      <c r="Q1055" s="26">
        <v>134</v>
      </c>
      <c r="R1055" s="19">
        <v>5.7794490376783518E-2</v>
      </c>
      <c r="S1055" s="93">
        <v>26</v>
      </c>
      <c r="T1055" s="7">
        <v>7000</v>
      </c>
      <c r="U1055" s="2">
        <v>142</v>
      </c>
      <c r="V1055" s="11">
        <v>1758.65</v>
      </c>
      <c r="W1055" s="14" t="s">
        <v>5281</v>
      </c>
      <c r="X1055" s="18">
        <v>0.74146244729655331</v>
      </c>
      <c r="Y1055" s="9">
        <v>5190.2371310758735</v>
      </c>
      <c r="Z1055" s="19">
        <f t="shared" si="283"/>
        <v>-0.25853755270344658</v>
      </c>
      <c r="AA1055" s="25">
        <v>1303.9729329380834</v>
      </c>
      <c r="AB1055" s="30">
        <f t="shared" si="284"/>
        <v>396000</v>
      </c>
      <c r="AC1055" s="30">
        <f t="shared" si="291"/>
        <v>1.7676767676767676E-2</v>
      </c>
      <c r="AD1055" s="31">
        <f t="shared" si="292"/>
        <v>2.3686868686868685</v>
      </c>
      <c r="AE1055" s="31">
        <f t="shared" si="293"/>
        <v>2.5101010101010099</v>
      </c>
      <c r="AG1055" s="30">
        <f t="shared" si="285"/>
        <v>1695000</v>
      </c>
      <c r="AH1055" s="30">
        <f t="shared" si="294"/>
        <v>4.1297935103244837E-3</v>
      </c>
      <c r="AI1055" s="31">
        <f t="shared" si="295"/>
        <v>0.55339233038348079</v>
      </c>
      <c r="AJ1055" s="31">
        <f t="shared" si="296"/>
        <v>0.58643067846607666</v>
      </c>
      <c r="AK1055" s="30">
        <f>IF(W1055="si",($S1055*'COSTOS DE CREDITOS'!$C$27)/DATA!$G1055,"")</f>
        <v>76.499005790240673</v>
      </c>
      <c r="AL1055" s="90">
        <f>IF(W1055="si",'COSTOS DE CREDITOS'!$C$35,"")</f>
        <v>20.421138461538462</v>
      </c>
      <c r="AM1055" s="30">
        <f t="shared" si="286"/>
        <v>700</v>
      </c>
      <c r="AN1055" s="30">
        <f t="shared" si="287"/>
        <v>1809.7628689241265</v>
      </c>
      <c r="AO1055" s="30">
        <f t="shared" si="288"/>
        <v>2606.6830131759057</v>
      </c>
      <c r="AP1055" s="30">
        <f t="shared" si="289"/>
        <v>-1302.7100802378222</v>
      </c>
      <c r="AQ1055" s="19">
        <f t="shared" si="290"/>
        <v>-0.99903153457532612</v>
      </c>
    </row>
    <row r="1056" spans="1:43" x14ac:dyDescent="0.2">
      <c r="A1056" s="23" t="s">
        <v>5665</v>
      </c>
      <c r="B1056" s="6" t="s">
        <v>5684</v>
      </c>
      <c r="C1056" s="6" t="s">
        <v>5667</v>
      </c>
      <c r="D1056" s="2">
        <v>147968</v>
      </c>
      <c r="E1056" s="2">
        <v>150750</v>
      </c>
      <c r="F1056" s="3" t="s">
        <v>1385</v>
      </c>
      <c r="G1056" s="2">
        <v>7</v>
      </c>
      <c r="H1056" s="2">
        <v>150754</v>
      </c>
      <c r="I1056" s="3" t="s">
        <v>1401</v>
      </c>
      <c r="J1056" s="15" t="s">
        <v>5688</v>
      </c>
      <c r="K1056" s="24" t="s">
        <v>5688</v>
      </c>
      <c r="L1056" s="15">
        <v>45048</v>
      </c>
      <c r="M1056" s="15">
        <v>45046</v>
      </c>
      <c r="N1056" s="15"/>
      <c r="O1056" s="26">
        <f>VLOOKUP(D1056,quash!A$2:$I$7791,9,FALSE)</f>
        <v>1</v>
      </c>
      <c r="P1056" s="7">
        <v>11000</v>
      </c>
      <c r="Q1056" s="26">
        <v>134</v>
      </c>
      <c r="R1056" s="19">
        <v>5.7794490376783518E-2</v>
      </c>
      <c r="S1056" s="93">
        <v>26</v>
      </c>
      <c r="T1056" s="7">
        <v>7000</v>
      </c>
      <c r="U1056" s="2">
        <v>142</v>
      </c>
      <c r="V1056" s="11">
        <v>1758.65</v>
      </c>
      <c r="W1056" s="14" t="s">
        <v>5281</v>
      </c>
      <c r="X1056" s="18">
        <v>0.74146244729655331</v>
      </c>
      <c r="Y1056" s="9">
        <v>5190.2371310758735</v>
      </c>
      <c r="Z1056" s="19">
        <f t="shared" si="283"/>
        <v>-0.25853755270344658</v>
      </c>
      <c r="AA1056" s="25">
        <v>1303.9729329380834</v>
      </c>
      <c r="AB1056" s="30">
        <f t="shared" si="284"/>
        <v>667000</v>
      </c>
      <c r="AC1056" s="30">
        <f t="shared" si="291"/>
        <v>1.0494752623688156E-2</v>
      </c>
      <c r="AD1056" s="31">
        <f t="shared" si="292"/>
        <v>1.4062968515742129</v>
      </c>
      <c r="AE1056" s="31">
        <f t="shared" si="293"/>
        <v>1.4902548725637181</v>
      </c>
      <c r="AG1056" s="30">
        <f t="shared" si="285"/>
        <v>2427000</v>
      </c>
      <c r="AH1056" s="30">
        <f t="shared" si="294"/>
        <v>2.88421920065925E-3</v>
      </c>
      <c r="AI1056" s="31">
        <f t="shared" si="295"/>
        <v>0.38648537288833951</v>
      </c>
      <c r="AJ1056" s="31">
        <f t="shared" si="296"/>
        <v>0.40955912649361348</v>
      </c>
      <c r="AK1056" s="30">
        <f>IF(W1056="si",($S1056*'COSTOS DE CREDITOS'!$C$27)/DATA!$G1056,"")</f>
        <v>76.499005790240673</v>
      </c>
      <c r="AL1056" s="90">
        <f>IF(W1056="si",'COSTOS DE CREDITOS'!$C$35,"")</f>
        <v>20.421138461538462</v>
      </c>
      <c r="AM1056" s="30">
        <f t="shared" si="286"/>
        <v>700</v>
      </c>
      <c r="AN1056" s="30">
        <f t="shared" si="287"/>
        <v>1809.7628689241265</v>
      </c>
      <c r="AO1056" s="30">
        <f t="shared" si="288"/>
        <v>2606.6830131759057</v>
      </c>
      <c r="AP1056" s="30">
        <f t="shared" si="289"/>
        <v>-1302.7100802378222</v>
      </c>
      <c r="AQ1056" s="19">
        <f t="shared" si="290"/>
        <v>-0.99903153457532612</v>
      </c>
    </row>
    <row r="1057" spans="1:43" x14ac:dyDescent="0.2">
      <c r="A1057" s="23" t="s">
        <v>5665</v>
      </c>
      <c r="B1057" s="6" t="s">
        <v>5684</v>
      </c>
      <c r="C1057" s="6" t="s">
        <v>5667</v>
      </c>
      <c r="D1057" s="2">
        <v>150597</v>
      </c>
      <c r="E1057" s="2">
        <v>150750</v>
      </c>
      <c r="F1057" s="3" t="s">
        <v>1385</v>
      </c>
      <c r="G1057" s="2">
        <v>7</v>
      </c>
      <c r="H1057" s="2">
        <v>150755</v>
      </c>
      <c r="I1057" s="3" t="s">
        <v>1402</v>
      </c>
      <c r="J1057" s="15">
        <v>45043</v>
      </c>
      <c r="K1057" s="24">
        <v>1136288316</v>
      </c>
      <c r="L1057" s="15">
        <v>45048</v>
      </c>
      <c r="M1057" s="15">
        <v>45046</v>
      </c>
      <c r="N1057" s="15"/>
      <c r="O1057" s="26">
        <f>VLOOKUP(D1057,quash!A$2:$I$7791,9,FALSE)</f>
        <v>2</v>
      </c>
      <c r="P1057" s="7">
        <v>11000</v>
      </c>
      <c r="Q1057" s="26">
        <v>134</v>
      </c>
      <c r="R1057" s="19">
        <v>5.7794490376783518E-2</v>
      </c>
      <c r="S1057" s="93">
        <v>26</v>
      </c>
      <c r="T1057" s="7">
        <v>7000</v>
      </c>
      <c r="U1057" s="2">
        <v>142</v>
      </c>
      <c r="V1057" s="11">
        <v>1758.65</v>
      </c>
      <c r="W1057" s="14" t="s">
        <v>5281</v>
      </c>
      <c r="X1057" s="18">
        <v>0.74146244729655331</v>
      </c>
      <c r="Y1057" s="9">
        <v>5190.2371310758735</v>
      </c>
      <c r="Z1057" s="19">
        <f t="shared" si="283"/>
        <v>-0.25853755270344658</v>
      </c>
      <c r="AA1057" s="25">
        <v>1303.9729329380834</v>
      </c>
      <c r="AB1057" s="30">
        <f t="shared" si="284"/>
        <v>396000</v>
      </c>
      <c r="AC1057" s="30">
        <f t="shared" si="291"/>
        <v>1.7676767676767676E-2</v>
      </c>
      <c r="AD1057" s="31">
        <f t="shared" si="292"/>
        <v>2.3686868686868685</v>
      </c>
      <c r="AE1057" s="31">
        <f t="shared" si="293"/>
        <v>2.5101010101010099</v>
      </c>
      <c r="AG1057" s="30">
        <f t="shared" si="285"/>
        <v>1695000</v>
      </c>
      <c r="AH1057" s="30">
        <f t="shared" si="294"/>
        <v>4.1297935103244837E-3</v>
      </c>
      <c r="AI1057" s="31">
        <f t="shared" si="295"/>
        <v>0.55339233038348079</v>
      </c>
      <c r="AJ1057" s="31">
        <f t="shared" si="296"/>
        <v>0.58643067846607666</v>
      </c>
      <c r="AK1057" s="30">
        <f>IF(W1057="si",($S1057*'COSTOS DE CREDITOS'!$C$27)/DATA!$G1057,"")</f>
        <v>76.499005790240673</v>
      </c>
      <c r="AL1057" s="90">
        <f>IF(W1057="si",'COSTOS DE CREDITOS'!$C$35,"")</f>
        <v>20.421138461538462</v>
      </c>
      <c r="AM1057" s="30">
        <f t="shared" si="286"/>
        <v>700</v>
      </c>
      <c r="AN1057" s="30">
        <f t="shared" si="287"/>
        <v>1809.7628689241265</v>
      </c>
      <c r="AO1057" s="30">
        <f t="shared" si="288"/>
        <v>2606.6830131759057</v>
      </c>
      <c r="AP1057" s="30">
        <f t="shared" si="289"/>
        <v>-1302.7100802378222</v>
      </c>
      <c r="AQ1057" s="19">
        <f t="shared" si="290"/>
        <v>-0.99903153457532612</v>
      </c>
    </row>
    <row r="1058" spans="1:43" x14ac:dyDescent="0.2">
      <c r="A1058" s="23" t="s">
        <v>5665</v>
      </c>
      <c r="B1058" s="6" t="s">
        <v>5684</v>
      </c>
      <c r="C1058" s="6" t="s">
        <v>5667</v>
      </c>
      <c r="D1058" s="2">
        <v>150618</v>
      </c>
      <c r="E1058" s="2">
        <v>150750</v>
      </c>
      <c r="F1058" s="3" t="s">
        <v>1385</v>
      </c>
      <c r="G1058" s="2">
        <v>7</v>
      </c>
      <c r="H1058" s="2">
        <v>150756</v>
      </c>
      <c r="I1058" s="3" t="s">
        <v>1403</v>
      </c>
      <c r="J1058" s="15">
        <v>45043</v>
      </c>
      <c r="K1058" s="24">
        <v>1136350423</v>
      </c>
      <c r="L1058" s="15">
        <v>45048</v>
      </c>
      <c r="M1058" s="15">
        <v>45046</v>
      </c>
      <c r="N1058" s="15"/>
      <c r="O1058" s="26">
        <f>VLOOKUP(D1058,quash!A$2:$I$7791,9,FALSE)</f>
        <v>1</v>
      </c>
      <c r="P1058" s="7">
        <v>11000</v>
      </c>
      <c r="Q1058" s="26">
        <v>134</v>
      </c>
      <c r="R1058" s="19">
        <v>5.7794490376783518E-2</v>
      </c>
      <c r="S1058" s="93">
        <v>26</v>
      </c>
      <c r="T1058" s="7">
        <v>7000</v>
      </c>
      <c r="U1058" s="2">
        <v>142</v>
      </c>
      <c r="V1058" s="11">
        <v>1758.65</v>
      </c>
      <c r="W1058" s="14" t="s">
        <v>5281</v>
      </c>
      <c r="X1058" s="18">
        <v>0.74146244729655331</v>
      </c>
      <c r="Y1058" s="9">
        <v>5190.2371310758735</v>
      </c>
      <c r="Z1058" s="19">
        <f t="shared" si="283"/>
        <v>-0.25853755270344658</v>
      </c>
      <c r="AA1058" s="25">
        <v>1303.9729329380834</v>
      </c>
      <c r="AB1058" s="30">
        <f t="shared" si="284"/>
        <v>667000</v>
      </c>
      <c r="AC1058" s="30">
        <f t="shared" si="291"/>
        <v>1.0494752623688156E-2</v>
      </c>
      <c r="AD1058" s="31">
        <f t="shared" si="292"/>
        <v>1.4062968515742129</v>
      </c>
      <c r="AE1058" s="31">
        <f t="shared" si="293"/>
        <v>1.4902548725637181</v>
      </c>
      <c r="AG1058" s="30">
        <f t="shared" si="285"/>
        <v>2427000</v>
      </c>
      <c r="AH1058" s="30">
        <f t="shared" si="294"/>
        <v>2.88421920065925E-3</v>
      </c>
      <c r="AI1058" s="31">
        <f t="shared" si="295"/>
        <v>0.38648537288833951</v>
      </c>
      <c r="AJ1058" s="31">
        <f t="shared" si="296"/>
        <v>0.40955912649361348</v>
      </c>
      <c r="AK1058" s="30">
        <f>IF(W1058="si",($S1058*'COSTOS DE CREDITOS'!$C$27)/DATA!$G1058,"")</f>
        <v>76.499005790240673</v>
      </c>
      <c r="AL1058" s="90">
        <f>IF(W1058="si",'COSTOS DE CREDITOS'!$C$35,"")</f>
        <v>20.421138461538462</v>
      </c>
      <c r="AM1058" s="30">
        <f t="shared" si="286"/>
        <v>700</v>
      </c>
      <c r="AN1058" s="30">
        <f t="shared" si="287"/>
        <v>1809.7628689241265</v>
      </c>
      <c r="AO1058" s="30">
        <f t="shared" si="288"/>
        <v>2606.6830131759057</v>
      </c>
      <c r="AP1058" s="30">
        <f t="shared" si="289"/>
        <v>-1302.7100802378222</v>
      </c>
      <c r="AQ1058" s="19">
        <f t="shared" si="290"/>
        <v>-0.99903153457532612</v>
      </c>
    </row>
    <row r="1059" spans="1:43" x14ac:dyDescent="0.2">
      <c r="A1059" s="23" t="s">
        <v>5665</v>
      </c>
      <c r="B1059" s="6" t="s">
        <v>5684</v>
      </c>
      <c r="C1059" s="6" t="s">
        <v>5667</v>
      </c>
      <c r="D1059" s="2">
        <v>148329</v>
      </c>
      <c r="E1059" s="2">
        <v>150750</v>
      </c>
      <c r="F1059" s="3" t="s">
        <v>1385</v>
      </c>
      <c r="G1059" s="2">
        <v>7</v>
      </c>
      <c r="H1059" s="2">
        <v>150757</v>
      </c>
      <c r="I1059" s="3" t="s">
        <v>1404</v>
      </c>
      <c r="J1059" s="15">
        <v>45016</v>
      </c>
      <c r="K1059" s="24">
        <v>1121575409</v>
      </c>
      <c r="L1059" s="15">
        <v>45048</v>
      </c>
      <c r="M1059" s="15">
        <v>45046</v>
      </c>
      <c r="N1059" s="15"/>
      <c r="O1059" s="26">
        <f>VLOOKUP(D1059,quash!A$2:$I$7791,9,FALSE)</f>
        <v>1</v>
      </c>
      <c r="P1059" s="7">
        <v>11000</v>
      </c>
      <c r="Q1059" s="26">
        <v>134</v>
      </c>
      <c r="R1059" s="19">
        <v>5.7794490376783518E-2</v>
      </c>
      <c r="S1059" s="93">
        <v>26</v>
      </c>
      <c r="T1059" s="7">
        <v>7000</v>
      </c>
      <c r="U1059" s="2">
        <v>142</v>
      </c>
      <c r="V1059" s="11">
        <v>1758.65</v>
      </c>
      <c r="W1059" s="14" t="s">
        <v>5281</v>
      </c>
      <c r="X1059" s="18">
        <v>0.74146244729655331</v>
      </c>
      <c r="Y1059" s="9">
        <v>5190.2371310758735</v>
      </c>
      <c r="Z1059" s="19">
        <f t="shared" si="283"/>
        <v>-0.25853755270344658</v>
      </c>
      <c r="AA1059" s="25">
        <v>1303.9729329380834</v>
      </c>
      <c r="AB1059" s="30">
        <f t="shared" si="284"/>
        <v>667000</v>
      </c>
      <c r="AC1059" s="30">
        <f t="shared" si="291"/>
        <v>1.0494752623688156E-2</v>
      </c>
      <c r="AD1059" s="31">
        <f t="shared" si="292"/>
        <v>1.4062968515742129</v>
      </c>
      <c r="AE1059" s="31">
        <f t="shared" si="293"/>
        <v>1.4902548725637181</v>
      </c>
      <c r="AG1059" s="30">
        <f t="shared" si="285"/>
        <v>2427000</v>
      </c>
      <c r="AH1059" s="30">
        <f t="shared" si="294"/>
        <v>2.88421920065925E-3</v>
      </c>
      <c r="AI1059" s="31">
        <f t="shared" si="295"/>
        <v>0.38648537288833951</v>
      </c>
      <c r="AJ1059" s="31">
        <f t="shared" si="296"/>
        <v>0.40955912649361348</v>
      </c>
      <c r="AK1059" s="30">
        <f>IF(W1059="si",($S1059*'COSTOS DE CREDITOS'!$C$27)/DATA!$G1059,"")</f>
        <v>76.499005790240673</v>
      </c>
      <c r="AL1059" s="90">
        <f>IF(W1059="si",'COSTOS DE CREDITOS'!$C$35,"")</f>
        <v>20.421138461538462</v>
      </c>
      <c r="AM1059" s="30">
        <f t="shared" si="286"/>
        <v>700</v>
      </c>
      <c r="AN1059" s="30">
        <f t="shared" si="287"/>
        <v>1809.7628689241265</v>
      </c>
      <c r="AO1059" s="30">
        <f t="shared" si="288"/>
        <v>2606.6830131759057</v>
      </c>
      <c r="AP1059" s="30">
        <f t="shared" si="289"/>
        <v>-1302.7100802378222</v>
      </c>
      <c r="AQ1059" s="19">
        <f t="shared" si="290"/>
        <v>-0.99903153457532612</v>
      </c>
    </row>
    <row r="1060" spans="1:43" x14ac:dyDescent="0.2">
      <c r="A1060" s="23" t="s">
        <v>5665</v>
      </c>
      <c r="B1060" s="6" t="s">
        <v>5674</v>
      </c>
      <c r="C1060" s="6" t="s">
        <v>5670</v>
      </c>
      <c r="D1060" s="2">
        <v>150331</v>
      </c>
      <c r="E1060" s="2">
        <v>150628</v>
      </c>
      <c r="F1060" s="3" t="s">
        <v>1405</v>
      </c>
      <c r="G1060" s="2">
        <v>5</v>
      </c>
      <c r="H1060" s="2">
        <v>150634</v>
      </c>
      <c r="I1060" s="3" t="s">
        <v>1406</v>
      </c>
      <c r="J1060" s="15">
        <v>45041</v>
      </c>
      <c r="K1060" s="24">
        <v>1135072724</v>
      </c>
      <c r="L1060" s="15">
        <v>45044</v>
      </c>
      <c r="M1060" s="15">
        <v>45046</v>
      </c>
      <c r="N1060" s="15"/>
      <c r="O1060" s="26">
        <f>VLOOKUP(D1060,quash!A$2:$I$7791,9,FALSE)</f>
        <v>1</v>
      </c>
      <c r="P1060" s="7">
        <v>10000</v>
      </c>
      <c r="Q1060" s="26">
        <v>127</v>
      </c>
      <c r="R1060" s="19">
        <v>5.24391097594855E-2</v>
      </c>
      <c r="S1060" s="26">
        <v>16</v>
      </c>
      <c r="T1060" s="7">
        <v>5000</v>
      </c>
      <c r="U1060" s="2">
        <v>147</v>
      </c>
      <c r="V1060" s="11">
        <v>1303.3399999999999</v>
      </c>
      <c r="W1060" s="14" t="s">
        <v>5281</v>
      </c>
      <c r="X1060" s="18">
        <v>1</v>
      </c>
      <c r="Y1060" s="9">
        <v>5000</v>
      </c>
      <c r="Z1060" s="19">
        <f t="shared" si="283"/>
        <v>0</v>
      </c>
      <c r="AA1060" s="25">
        <v>1303.3399999999999</v>
      </c>
      <c r="AB1060" s="30">
        <f t="shared" si="284"/>
        <v>667000</v>
      </c>
      <c r="AC1060" s="30">
        <f t="shared" si="291"/>
        <v>7.4962518740629685E-3</v>
      </c>
      <c r="AD1060" s="31">
        <f t="shared" si="292"/>
        <v>0.95202398800599697</v>
      </c>
      <c r="AE1060" s="31">
        <f t="shared" si="293"/>
        <v>1.1019490254872564</v>
      </c>
      <c r="AG1060" s="30">
        <f t="shared" si="285"/>
        <v>2427000</v>
      </c>
      <c r="AH1060" s="30">
        <f t="shared" si="294"/>
        <v>2.0601565718994645E-3</v>
      </c>
      <c r="AI1060" s="31">
        <f t="shared" si="295"/>
        <v>0.261639884631232</v>
      </c>
      <c r="AJ1060" s="31">
        <f t="shared" si="296"/>
        <v>0.30284301606922126</v>
      </c>
      <c r="AK1060" s="30">
        <f>IF(W1060="si",($S1060*'COSTOS DE CREDITOS'!$C$27)/DATA!$G1060,"")</f>
        <v>65.906835757745824</v>
      </c>
      <c r="AL1060" s="90">
        <f>IF(W1060="si",'COSTOS DE CREDITOS'!$C$35,"")</f>
        <v>20.421138461538462</v>
      </c>
      <c r="AM1060" s="30">
        <f t="shared" si="286"/>
        <v>307.69230769230774</v>
      </c>
      <c r="AN1060" s="30">
        <f t="shared" si="287"/>
        <v>0</v>
      </c>
      <c r="AO1060" s="30">
        <f t="shared" si="288"/>
        <v>394.02028191159201</v>
      </c>
      <c r="AP1060" s="30">
        <f t="shared" si="289"/>
        <v>909.31971808840785</v>
      </c>
      <c r="AQ1060" s="19">
        <f t="shared" si="290"/>
        <v>0.69768419452208008</v>
      </c>
    </row>
    <row r="1061" spans="1:43" x14ac:dyDescent="0.2">
      <c r="A1061" s="23" t="s">
        <v>5665</v>
      </c>
      <c r="B1061" s="6" t="s">
        <v>5674</v>
      </c>
      <c r="C1061" s="6" t="s">
        <v>5670</v>
      </c>
      <c r="D1061" s="2">
        <v>149906</v>
      </c>
      <c r="E1061" s="2">
        <v>150628</v>
      </c>
      <c r="F1061" s="3" t="s">
        <v>1405</v>
      </c>
      <c r="G1061" s="2">
        <v>5</v>
      </c>
      <c r="H1061" s="2">
        <v>150635</v>
      </c>
      <c r="I1061" s="3" t="s">
        <v>1407</v>
      </c>
      <c r="J1061" s="15">
        <v>45036</v>
      </c>
      <c r="K1061" s="24">
        <v>1131964072</v>
      </c>
      <c r="L1061" s="15">
        <v>45044</v>
      </c>
      <c r="M1061" s="15">
        <v>45046</v>
      </c>
      <c r="N1061" s="15"/>
      <c r="O1061" s="26">
        <f>VLOOKUP(D1061,quash!A$2:$I$7791,9,FALSE)</f>
        <v>1</v>
      </c>
      <c r="P1061" s="7">
        <v>10000</v>
      </c>
      <c r="Q1061" s="26">
        <v>115</v>
      </c>
      <c r="R1061" s="19">
        <v>3.97705569269148E-2</v>
      </c>
      <c r="S1061" s="26">
        <v>16</v>
      </c>
      <c r="T1061" s="7">
        <v>6000</v>
      </c>
      <c r="U1061" s="2">
        <v>142</v>
      </c>
      <c r="V1061" s="11">
        <v>1503.37</v>
      </c>
      <c r="W1061" s="14" t="s">
        <v>5281</v>
      </c>
      <c r="X1061" s="18">
        <v>1</v>
      </c>
      <c r="Y1061" s="9">
        <v>6000</v>
      </c>
      <c r="Z1061" s="19">
        <f t="shared" si="283"/>
        <v>0</v>
      </c>
      <c r="AA1061" s="25">
        <v>1503.37</v>
      </c>
      <c r="AB1061" s="30">
        <f t="shared" si="284"/>
        <v>667000</v>
      </c>
      <c r="AC1061" s="30">
        <f t="shared" si="291"/>
        <v>8.9955022488755615E-3</v>
      </c>
      <c r="AD1061" s="31">
        <f t="shared" si="292"/>
        <v>1.0344827586206895</v>
      </c>
      <c r="AE1061" s="31">
        <f t="shared" si="293"/>
        <v>1.2773613193403297</v>
      </c>
      <c r="AG1061" s="30">
        <f t="shared" si="285"/>
        <v>2427000</v>
      </c>
      <c r="AH1061" s="30">
        <f t="shared" si="294"/>
        <v>2.472187886279357E-3</v>
      </c>
      <c r="AI1061" s="31">
        <f t="shared" si="295"/>
        <v>0.28430160692212608</v>
      </c>
      <c r="AJ1061" s="31">
        <f t="shared" si="296"/>
        <v>0.35105067985166871</v>
      </c>
      <c r="AK1061" s="30">
        <f>IF(W1061="si",($S1061*'COSTOS DE CREDITOS'!$C$27)/DATA!$G1061,"")</f>
        <v>65.906835757745824</v>
      </c>
      <c r="AL1061" s="90">
        <f>IF(W1061="si",'COSTOS DE CREDITOS'!$C$35,"")</f>
        <v>20.421138461538462</v>
      </c>
      <c r="AM1061" s="30">
        <f t="shared" si="286"/>
        <v>369.23076923076923</v>
      </c>
      <c r="AN1061" s="30">
        <f t="shared" si="287"/>
        <v>0</v>
      </c>
      <c r="AO1061" s="30">
        <f t="shared" si="288"/>
        <v>455.5587434500535</v>
      </c>
      <c r="AP1061" s="30">
        <f t="shared" si="289"/>
        <v>1047.8112565499464</v>
      </c>
      <c r="AQ1061" s="19">
        <f t="shared" si="290"/>
        <v>0.69697496727348984</v>
      </c>
    </row>
    <row r="1062" spans="1:43" x14ac:dyDescent="0.2">
      <c r="A1062" s="23" t="s">
        <v>5665</v>
      </c>
      <c r="B1062" s="6" t="s">
        <v>5674</v>
      </c>
      <c r="C1062" s="6" t="s">
        <v>5670</v>
      </c>
      <c r="D1062" s="2">
        <v>149869</v>
      </c>
      <c r="E1062" s="2">
        <v>150628</v>
      </c>
      <c r="F1062" s="3" t="s">
        <v>1405</v>
      </c>
      <c r="G1062" s="2">
        <v>5</v>
      </c>
      <c r="H1062" s="2">
        <v>150636</v>
      </c>
      <c r="I1062" s="3" t="s">
        <v>1408</v>
      </c>
      <c r="J1062" s="15">
        <v>45036</v>
      </c>
      <c r="K1062" s="24">
        <v>1131810920</v>
      </c>
      <c r="L1062" s="15">
        <v>45044</v>
      </c>
      <c r="M1062" s="15">
        <v>45046</v>
      </c>
      <c r="N1062" s="15"/>
      <c r="O1062" s="26">
        <f>VLOOKUP(D1062,quash!A$2:$I$7791,9,FALSE)</f>
        <v>3</v>
      </c>
      <c r="P1062" s="7">
        <v>10000</v>
      </c>
      <c r="Q1062" s="26">
        <v>115</v>
      </c>
      <c r="R1062" s="19">
        <v>3.97705569269148E-2</v>
      </c>
      <c r="S1062" s="26">
        <v>16</v>
      </c>
      <c r="T1062" s="7">
        <v>5000</v>
      </c>
      <c r="U1062" s="2">
        <v>147</v>
      </c>
      <c r="V1062" s="11">
        <v>1303.3399999999999</v>
      </c>
      <c r="W1062" s="14" t="s">
        <v>5281</v>
      </c>
      <c r="X1062" s="18">
        <v>1</v>
      </c>
      <c r="Y1062" s="9">
        <v>5000</v>
      </c>
      <c r="Z1062" s="19">
        <f t="shared" si="283"/>
        <v>0</v>
      </c>
      <c r="AA1062" s="25">
        <v>1303.3399999999999</v>
      </c>
      <c r="AB1062" s="30">
        <f t="shared" si="284"/>
        <v>215000</v>
      </c>
      <c r="AC1062" s="30">
        <f t="shared" si="291"/>
        <v>2.3255813953488372E-2</v>
      </c>
      <c r="AD1062" s="31">
        <f t="shared" si="292"/>
        <v>2.6744186046511627</v>
      </c>
      <c r="AE1062" s="31">
        <f t="shared" si="293"/>
        <v>3.4186046511627906</v>
      </c>
      <c r="AG1062" s="30">
        <f t="shared" si="285"/>
        <v>778000</v>
      </c>
      <c r="AH1062" s="30">
        <f t="shared" si="294"/>
        <v>6.4267352185089976E-3</v>
      </c>
      <c r="AI1062" s="31">
        <f t="shared" si="295"/>
        <v>0.73907455012853474</v>
      </c>
      <c r="AJ1062" s="31">
        <f t="shared" si="296"/>
        <v>0.94473007712082269</v>
      </c>
      <c r="AK1062" s="30">
        <f>IF(W1062="si",($S1062*'COSTOS DE CREDITOS'!$C$27)/DATA!$G1062,"")</f>
        <v>65.906835757745824</v>
      </c>
      <c r="AL1062" s="90">
        <f>IF(W1062="si",'COSTOS DE CREDITOS'!$C$35,"")</f>
        <v>20.421138461538462</v>
      </c>
      <c r="AM1062" s="30">
        <f t="shared" si="286"/>
        <v>307.69230769230774</v>
      </c>
      <c r="AN1062" s="30">
        <f t="shared" si="287"/>
        <v>0</v>
      </c>
      <c r="AO1062" s="30">
        <f t="shared" si="288"/>
        <v>394.02028191159201</v>
      </c>
      <c r="AP1062" s="30">
        <f t="shared" si="289"/>
        <v>909.31971808840785</v>
      </c>
      <c r="AQ1062" s="19">
        <f t="shared" si="290"/>
        <v>0.69768419452208008</v>
      </c>
    </row>
    <row r="1063" spans="1:43" x14ac:dyDescent="0.2">
      <c r="A1063" s="23" t="s">
        <v>5665</v>
      </c>
      <c r="B1063" s="6" t="s">
        <v>5682</v>
      </c>
      <c r="C1063" s="6" t="s">
        <v>5670</v>
      </c>
      <c r="D1063" s="2">
        <v>149964</v>
      </c>
      <c r="E1063" s="2">
        <v>150637</v>
      </c>
      <c r="F1063" s="3" t="s">
        <v>1382</v>
      </c>
      <c r="G1063" s="2">
        <v>8</v>
      </c>
      <c r="H1063" s="2">
        <v>150640</v>
      </c>
      <c r="I1063" s="3" t="s">
        <v>1409</v>
      </c>
      <c r="J1063" s="15">
        <v>45037</v>
      </c>
      <c r="K1063" s="24">
        <v>1132364561</v>
      </c>
      <c r="L1063" s="15">
        <v>45044</v>
      </c>
      <c r="M1063" s="15">
        <v>45046</v>
      </c>
      <c r="N1063" s="15"/>
      <c r="O1063" s="26">
        <f>VLOOKUP(D1063,quash!A$2:$I$7791,9,FALSE)</f>
        <v>3</v>
      </c>
      <c r="P1063" s="7">
        <v>10000</v>
      </c>
      <c r="Q1063" s="26">
        <v>132</v>
      </c>
      <c r="R1063" s="19">
        <v>5.8283715876113903E-2</v>
      </c>
      <c r="S1063" s="26">
        <v>16</v>
      </c>
      <c r="T1063" s="7">
        <v>10000</v>
      </c>
      <c r="U1063" s="2">
        <v>142</v>
      </c>
      <c r="V1063" s="11">
        <v>2510.34</v>
      </c>
      <c r="W1063" s="14" t="s">
        <v>5281</v>
      </c>
      <c r="X1063" s="18">
        <v>1</v>
      </c>
      <c r="Y1063" s="9">
        <v>10000</v>
      </c>
      <c r="Z1063" s="19">
        <f t="shared" si="283"/>
        <v>0</v>
      </c>
      <c r="AA1063" s="25">
        <v>2510.34</v>
      </c>
      <c r="AB1063" s="30">
        <f t="shared" si="284"/>
        <v>215000</v>
      </c>
      <c r="AC1063" s="30">
        <f t="shared" si="291"/>
        <v>4.6511627906976744E-2</v>
      </c>
      <c r="AD1063" s="31">
        <f t="shared" si="292"/>
        <v>6.1395348837209305</v>
      </c>
      <c r="AE1063" s="31">
        <f t="shared" si="293"/>
        <v>6.6046511627906979</v>
      </c>
      <c r="AG1063" s="30">
        <f t="shared" si="285"/>
        <v>778000</v>
      </c>
      <c r="AH1063" s="30">
        <f t="shared" si="294"/>
        <v>1.2853470437017995E-2</v>
      </c>
      <c r="AI1063" s="31">
        <f t="shared" si="295"/>
        <v>1.6966580976863754</v>
      </c>
      <c r="AJ1063" s="31">
        <f t="shared" si="296"/>
        <v>1.8251928020565553</v>
      </c>
      <c r="AK1063" s="30">
        <f>IF(W1063="si",($S1063*'COSTOS DE CREDITOS'!$C$27)/DATA!$G1063,"")</f>
        <v>41.191772348591137</v>
      </c>
      <c r="AL1063" s="90">
        <f>IF(W1063="si",'COSTOS DE CREDITOS'!$C$35,"")</f>
        <v>20.421138461538462</v>
      </c>
      <c r="AM1063" s="30">
        <f t="shared" si="286"/>
        <v>615.38461538461547</v>
      </c>
      <c r="AN1063" s="30">
        <f t="shared" si="287"/>
        <v>0</v>
      </c>
      <c r="AO1063" s="30">
        <f t="shared" si="288"/>
        <v>676.99752619474509</v>
      </c>
      <c r="AP1063" s="30">
        <f t="shared" si="289"/>
        <v>1833.3424738052549</v>
      </c>
      <c r="AQ1063" s="19">
        <f t="shared" si="290"/>
        <v>0.73031640088802907</v>
      </c>
    </row>
    <row r="1064" spans="1:43" x14ac:dyDescent="0.2">
      <c r="A1064" s="23" t="s">
        <v>5665</v>
      </c>
      <c r="B1064" s="6" t="s">
        <v>5682</v>
      </c>
      <c r="C1064" s="6" t="s">
        <v>5670</v>
      </c>
      <c r="D1064" s="2">
        <v>149963</v>
      </c>
      <c r="E1064" s="2">
        <v>150637</v>
      </c>
      <c r="F1064" s="3" t="s">
        <v>1382</v>
      </c>
      <c r="G1064" s="2">
        <v>8</v>
      </c>
      <c r="H1064" s="2">
        <v>150641</v>
      </c>
      <c r="I1064" s="3" t="s">
        <v>1410</v>
      </c>
      <c r="J1064" s="15">
        <v>45037</v>
      </c>
      <c r="K1064" s="24">
        <v>1132365398</v>
      </c>
      <c r="L1064" s="15">
        <v>45044</v>
      </c>
      <c r="M1064" s="15">
        <v>45046</v>
      </c>
      <c r="N1064" s="15"/>
      <c r="O1064" s="26">
        <f>VLOOKUP(D1064,quash!A$2:$I$7791,9,FALSE)</f>
        <v>1</v>
      </c>
      <c r="P1064" s="7">
        <v>10000</v>
      </c>
      <c r="Q1064" s="26">
        <v>127</v>
      </c>
      <c r="R1064" s="19">
        <v>5.24391097594855E-2</v>
      </c>
      <c r="S1064" s="26">
        <v>16</v>
      </c>
      <c r="T1064" s="7">
        <v>10000</v>
      </c>
      <c r="U1064" s="2">
        <v>142</v>
      </c>
      <c r="V1064" s="11">
        <v>2510.34</v>
      </c>
      <c r="W1064" s="14" t="s">
        <v>5281</v>
      </c>
      <c r="X1064" s="18">
        <v>1</v>
      </c>
      <c r="Y1064" s="9">
        <v>10000</v>
      </c>
      <c r="Z1064" s="19">
        <f t="shared" si="283"/>
        <v>0</v>
      </c>
      <c r="AA1064" s="25">
        <v>2510.34</v>
      </c>
      <c r="AB1064" s="30">
        <f t="shared" si="284"/>
        <v>667000</v>
      </c>
      <c r="AC1064" s="30">
        <f t="shared" si="291"/>
        <v>1.4992503748125937E-2</v>
      </c>
      <c r="AD1064" s="31">
        <f t="shared" si="292"/>
        <v>1.9040479760119939</v>
      </c>
      <c r="AE1064" s="31">
        <f t="shared" si="293"/>
        <v>2.128935532233883</v>
      </c>
      <c r="AG1064" s="30">
        <f t="shared" si="285"/>
        <v>2427000</v>
      </c>
      <c r="AH1064" s="30">
        <f t="shared" si="294"/>
        <v>4.1203131437989289E-3</v>
      </c>
      <c r="AI1064" s="31">
        <f t="shared" si="295"/>
        <v>0.523279769262464</v>
      </c>
      <c r="AJ1064" s="31">
        <f t="shared" si="296"/>
        <v>0.58508446641944789</v>
      </c>
      <c r="AK1064" s="30">
        <f>IF(W1064="si",($S1064*'COSTOS DE CREDITOS'!$C$27)/DATA!$G1064,"")</f>
        <v>41.191772348591137</v>
      </c>
      <c r="AL1064" s="90">
        <f>IF(W1064="si",'COSTOS DE CREDITOS'!$C$35,"")</f>
        <v>20.421138461538462</v>
      </c>
      <c r="AM1064" s="30">
        <f t="shared" si="286"/>
        <v>615.38461538461547</v>
      </c>
      <c r="AN1064" s="30">
        <f t="shared" si="287"/>
        <v>0</v>
      </c>
      <c r="AO1064" s="30">
        <f t="shared" si="288"/>
        <v>676.99752619474509</v>
      </c>
      <c r="AP1064" s="30">
        <f t="shared" si="289"/>
        <v>1833.3424738052549</v>
      </c>
      <c r="AQ1064" s="19">
        <f t="shared" si="290"/>
        <v>0.73031640088802907</v>
      </c>
    </row>
    <row r="1065" spans="1:43" x14ac:dyDescent="0.2">
      <c r="A1065" s="23" t="s">
        <v>5665</v>
      </c>
      <c r="B1065" s="6" t="s">
        <v>5682</v>
      </c>
      <c r="C1065" s="6" t="s">
        <v>5670</v>
      </c>
      <c r="D1065" s="2">
        <v>149967</v>
      </c>
      <c r="E1065" s="2">
        <v>150637</v>
      </c>
      <c r="F1065" s="3" t="s">
        <v>1382</v>
      </c>
      <c r="G1065" s="2">
        <v>8</v>
      </c>
      <c r="H1065" s="2">
        <v>150643</v>
      </c>
      <c r="I1065" s="3" t="s">
        <v>1411</v>
      </c>
      <c r="J1065" s="15">
        <v>45037</v>
      </c>
      <c r="K1065" s="24">
        <v>1132361688</v>
      </c>
      <c r="L1065" s="15">
        <v>45044</v>
      </c>
      <c r="M1065" s="15">
        <v>45046</v>
      </c>
      <c r="N1065" s="15"/>
      <c r="O1065" s="26">
        <f>VLOOKUP(D1065,quash!A$2:$I$7791,9,FALSE)</f>
        <v>2</v>
      </c>
      <c r="P1065" s="7">
        <v>9000</v>
      </c>
      <c r="Q1065" s="26">
        <v>132</v>
      </c>
      <c r="R1065" s="19">
        <v>6.7251152013599866E-2</v>
      </c>
      <c r="S1065" s="26">
        <v>16</v>
      </c>
      <c r="T1065" s="7">
        <v>7000</v>
      </c>
      <c r="U1065" s="2">
        <v>142</v>
      </c>
      <c r="V1065" s="11">
        <v>1758.65</v>
      </c>
      <c r="W1065" s="14" t="s">
        <v>5281</v>
      </c>
      <c r="X1065" s="18">
        <v>1</v>
      </c>
      <c r="Y1065" s="9">
        <v>7000</v>
      </c>
      <c r="Z1065" s="19">
        <f t="shared" si="283"/>
        <v>0</v>
      </c>
      <c r="AA1065" s="25">
        <v>1758.65</v>
      </c>
      <c r="AB1065" s="30">
        <f t="shared" si="284"/>
        <v>396000</v>
      </c>
      <c r="AC1065" s="30">
        <f t="shared" si="291"/>
        <v>1.7676767676767676E-2</v>
      </c>
      <c r="AD1065" s="31">
        <f t="shared" si="292"/>
        <v>2.333333333333333</v>
      </c>
      <c r="AE1065" s="31">
        <f t="shared" si="293"/>
        <v>2.5101010101010099</v>
      </c>
      <c r="AG1065" s="30">
        <f t="shared" si="285"/>
        <v>1695000</v>
      </c>
      <c r="AH1065" s="30">
        <f t="shared" si="294"/>
        <v>4.1297935103244837E-3</v>
      </c>
      <c r="AI1065" s="31">
        <f t="shared" si="295"/>
        <v>0.54513274336283191</v>
      </c>
      <c r="AJ1065" s="31">
        <f t="shared" si="296"/>
        <v>0.58643067846607666</v>
      </c>
      <c r="AK1065" s="30">
        <f>IF(W1065="si",($S1065*'COSTOS DE CREDITOS'!$C$27)/DATA!$G1065,"")</f>
        <v>41.191772348591137</v>
      </c>
      <c r="AL1065" s="90">
        <f>IF(W1065="si",'COSTOS DE CREDITOS'!$C$35,"")</f>
        <v>20.421138461538462</v>
      </c>
      <c r="AM1065" s="30">
        <f t="shared" si="286"/>
        <v>430.76923076923077</v>
      </c>
      <c r="AN1065" s="30">
        <f t="shared" si="287"/>
        <v>0</v>
      </c>
      <c r="AO1065" s="30">
        <f t="shared" si="288"/>
        <v>492.38214157936039</v>
      </c>
      <c r="AP1065" s="30">
        <f t="shared" si="289"/>
        <v>1266.2678584206396</v>
      </c>
      <c r="AQ1065" s="19">
        <f t="shared" si="290"/>
        <v>0.72002266421439143</v>
      </c>
    </row>
    <row r="1066" spans="1:43" x14ac:dyDescent="0.2">
      <c r="A1066" s="23" t="s">
        <v>5665</v>
      </c>
      <c r="B1066" s="6" t="s">
        <v>5682</v>
      </c>
      <c r="C1066" s="6" t="s">
        <v>5670</v>
      </c>
      <c r="D1066" s="2">
        <v>149960</v>
      </c>
      <c r="E1066" s="2">
        <v>150637</v>
      </c>
      <c r="F1066" s="3" t="s">
        <v>1382</v>
      </c>
      <c r="G1066" s="2">
        <v>8</v>
      </c>
      <c r="H1066" s="2">
        <v>150645</v>
      </c>
      <c r="I1066" s="3" t="s">
        <v>1412</v>
      </c>
      <c r="J1066" s="15">
        <v>45037</v>
      </c>
      <c r="K1066" s="24">
        <v>1132367129</v>
      </c>
      <c r="L1066" s="15">
        <v>45044</v>
      </c>
      <c r="M1066" s="15">
        <v>45046</v>
      </c>
      <c r="N1066" s="15"/>
      <c r="O1066" s="26">
        <f>VLOOKUP(D1066,quash!A$2:$I$7791,9,FALSE)</f>
        <v>1</v>
      </c>
      <c r="P1066" s="7">
        <v>10000</v>
      </c>
      <c r="Q1066" s="26">
        <v>115</v>
      </c>
      <c r="R1066" s="19">
        <v>3.97705569269148E-2</v>
      </c>
      <c r="S1066" s="26">
        <v>16</v>
      </c>
      <c r="T1066" s="7">
        <v>6000</v>
      </c>
      <c r="U1066" s="2">
        <v>142</v>
      </c>
      <c r="V1066" s="11">
        <v>1503.37</v>
      </c>
      <c r="W1066" s="14" t="s">
        <v>5281</v>
      </c>
      <c r="X1066" s="18">
        <v>1</v>
      </c>
      <c r="Y1066" s="9">
        <v>6000</v>
      </c>
      <c r="Z1066" s="19">
        <f t="shared" si="283"/>
        <v>0</v>
      </c>
      <c r="AA1066" s="25">
        <v>1503.37</v>
      </c>
      <c r="AB1066" s="30">
        <f t="shared" si="284"/>
        <v>667000</v>
      </c>
      <c r="AC1066" s="30">
        <f t="shared" si="291"/>
        <v>8.9955022488755615E-3</v>
      </c>
      <c r="AD1066" s="31">
        <f t="shared" si="292"/>
        <v>1.0344827586206895</v>
      </c>
      <c r="AE1066" s="31">
        <f t="shared" si="293"/>
        <v>1.2773613193403297</v>
      </c>
      <c r="AG1066" s="30">
        <f t="shared" si="285"/>
        <v>2427000</v>
      </c>
      <c r="AH1066" s="30">
        <f t="shared" si="294"/>
        <v>2.472187886279357E-3</v>
      </c>
      <c r="AI1066" s="31">
        <f t="shared" si="295"/>
        <v>0.28430160692212608</v>
      </c>
      <c r="AJ1066" s="31">
        <f t="shared" si="296"/>
        <v>0.35105067985166871</v>
      </c>
      <c r="AK1066" s="30">
        <f>IF(W1066="si",($S1066*'COSTOS DE CREDITOS'!$C$27)/DATA!$G1066,"")</f>
        <v>41.191772348591137</v>
      </c>
      <c r="AL1066" s="90">
        <f>IF(W1066="si",'COSTOS DE CREDITOS'!$C$35,"")</f>
        <v>20.421138461538462</v>
      </c>
      <c r="AM1066" s="30">
        <f t="shared" si="286"/>
        <v>369.23076923076923</v>
      </c>
      <c r="AN1066" s="30">
        <f t="shared" si="287"/>
        <v>0</v>
      </c>
      <c r="AO1066" s="30">
        <f t="shared" si="288"/>
        <v>430.84368004089885</v>
      </c>
      <c r="AP1066" s="30">
        <f t="shared" si="289"/>
        <v>1072.5263199591011</v>
      </c>
      <c r="AQ1066" s="19">
        <f t="shared" si="290"/>
        <v>0.71341474152011897</v>
      </c>
    </row>
    <row r="1067" spans="1:43" x14ac:dyDescent="0.2">
      <c r="A1067" s="23" t="s">
        <v>5665</v>
      </c>
      <c r="B1067" s="6" t="s">
        <v>5669</v>
      </c>
      <c r="C1067" s="6" t="s">
        <v>5670</v>
      </c>
      <c r="D1067" s="2">
        <v>150621</v>
      </c>
      <c r="E1067" s="2">
        <v>150658</v>
      </c>
      <c r="F1067" s="3" t="s">
        <v>1413</v>
      </c>
      <c r="G1067" s="2">
        <v>6</v>
      </c>
      <c r="H1067" s="2">
        <v>150664</v>
      </c>
      <c r="I1067" s="3" t="s">
        <v>1414</v>
      </c>
      <c r="J1067" s="15">
        <v>45043</v>
      </c>
      <c r="K1067" s="24">
        <v>1136351628</v>
      </c>
      <c r="L1067" s="15">
        <v>45044</v>
      </c>
      <c r="M1067" s="15">
        <v>45046</v>
      </c>
      <c r="N1067" s="15"/>
      <c r="O1067" s="26">
        <f>VLOOKUP(D1067,quash!A$2:$I$7791,9,FALSE)</f>
        <v>4</v>
      </c>
      <c r="P1067" s="7">
        <v>10000</v>
      </c>
      <c r="Q1067" s="26">
        <v>127</v>
      </c>
      <c r="R1067" s="19">
        <v>5.24391097594855E-2</v>
      </c>
      <c r="S1067" s="26">
        <v>16</v>
      </c>
      <c r="T1067" s="7">
        <v>10000</v>
      </c>
      <c r="U1067" s="2">
        <v>142</v>
      </c>
      <c r="V1067" s="11">
        <v>2510.34</v>
      </c>
      <c r="W1067" s="14" t="s">
        <v>5281</v>
      </c>
      <c r="X1067" s="18">
        <v>1</v>
      </c>
      <c r="Y1067" s="9">
        <v>10000</v>
      </c>
      <c r="Z1067" s="19">
        <f t="shared" si="283"/>
        <v>0</v>
      </c>
      <c r="AA1067" s="25">
        <v>2510.34</v>
      </c>
      <c r="AB1067" s="30">
        <f t="shared" si="284"/>
        <v>220000</v>
      </c>
      <c r="AC1067" s="30">
        <f t="shared" si="291"/>
        <v>4.5454545454545456E-2</v>
      </c>
      <c r="AD1067" s="31">
        <f t="shared" si="292"/>
        <v>5.7727272727272725</v>
      </c>
      <c r="AE1067" s="31">
        <f t="shared" si="293"/>
        <v>6.454545454545455</v>
      </c>
      <c r="AG1067" s="30">
        <f t="shared" si="285"/>
        <v>927000</v>
      </c>
      <c r="AH1067" s="30">
        <f t="shared" si="294"/>
        <v>1.0787486515641856E-2</v>
      </c>
      <c r="AI1067" s="31">
        <f t="shared" si="295"/>
        <v>1.3700107874865157</v>
      </c>
      <c r="AJ1067" s="31">
        <f t="shared" si="296"/>
        <v>1.5318230852211436</v>
      </c>
      <c r="AK1067" s="30">
        <f>IF(W1067="si",($S1067*'COSTOS DE CREDITOS'!$C$27)/DATA!$G1067,"")</f>
        <v>54.922363131454851</v>
      </c>
      <c r="AL1067" s="90">
        <f>IF(W1067="si",'COSTOS DE CREDITOS'!$C$35,"")</f>
        <v>20.421138461538462</v>
      </c>
      <c r="AM1067" s="30">
        <f t="shared" si="286"/>
        <v>615.38461538461547</v>
      </c>
      <c r="AN1067" s="30">
        <f t="shared" si="287"/>
        <v>0</v>
      </c>
      <c r="AO1067" s="30">
        <f t="shared" si="288"/>
        <v>690.72811697760881</v>
      </c>
      <c r="AP1067" s="30">
        <f t="shared" si="289"/>
        <v>1819.6118830223913</v>
      </c>
      <c r="AQ1067" s="19">
        <f t="shared" si="290"/>
        <v>0.72484678689834492</v>
      </c>
    </row>
    <row r="1068" spans="1:43" x14ac:dyDescent="0.2">
      <c r="A1068" s="23" t="s">
        <v>5665</v>
      </c>
      <c r="B1068" s="6" t="s">
        <v>5679</v>
      </c>
      <c r="C1068" s="6" t="s">
        <v>5680</v>
      </c>
      <c r="D1068" s="2">
        <v>150418</v>
      </c>
      <c r="E1068" s="2">
        <v>150733</v>
      </c>
      <c r="F1068" s="3" t="s">
        <v>1383</v>
      </c>
      <c r="G1068" s="2">
        <v>6</v>
      </c>
      <c r="H1068" s="2">
        <v>150736</v>
      </c>
      <c r="I1068" s="3" t="s">
        <v>1415</v>
      </c>
      <c r="J1068" s="15">
        <v>45042</v>
      </c>
      <c r="K1068" s="24">
        <v>1135555449</v>
      </c>
      <c r="L1068" s="15">
        <v>45045</v>
      </c>
      <c r="M1068" s="15">
        <v>45046</v>
      </c>
      <c r="N1068" s="15"/>
      <c r="O1068" s="26">
        <f>VLOOKUP(D1068,quash!A$2:$I$7791,9,FALSE)</f>
        <v>1</v>
      </c>
      <c r="P1068" s="7">
        <v>5000</v>
      </c>
      <c r="Q1068" s="26">
        <v>147</v>
      </c>
      <c r="R1068" s="19">
        <v>0.11226939921536</v>
      </c>
      <c r="S1068" s="26">
        <v>16</v>
      </c>
      <c r="T1068" s="7">
        <v>10000</v>
      </c>
      <c r="U1068" s="2">
        <v>142</v>
      </c>
      <c r="V1068" s="11">
        <v>2510.34</v>
      </c>
      <c r="W1068" s="14" t="s">
        <v>5281</v>
      </c>
      <c r="X1068" s="18">
        <v>1</v>
      </c>
      <c r="Y1068" s="9">
        <v>10000</v>
      </c>
      <c r="Z1068" s="19">
        <f t="shared" si="283"/>
        <v>0</v>
      </c>
      <c r="AA1068" s="25">
        <v>2510.34</v>
      </c>
      <c r="AB1068" s="30">
        <f t="shared" si="284"/>
        <v>667000</v>
      </c>
      <c r="AC1068" s="30">
        <f t="shared" si="291"/>
        <v>1.4992503748125937E-2</v>
      </c>
      <c r="AD1068" s="31">
        <f t="shared" si="292"/>
        <v>2.2038980509745127</v>
      </c>
      <c r="AE1068" s="31">
        <f t="shared" si="293"/>
        <v>2.128935532233883</v>
      </c>
      <c r="AG1068" s="30">
        <f t="shared" si="285"/>
        <v>2427000</v>
      </c>
      <c r="AH1068" s="30">
        <f t="shared" si="294"/>
        <v>4.1203131437989289E-3</v>
      </c>
      <c r="AI1068" s="31">
        <f t="shared" si="295"/>
        <v>0.60568603213844252</v>
      </c>
      <c r="AJ1068" s="31">
        <f t="shared" si="296"/>
        <v>0.58508446641944789</v>
      </c>
      <c r="AK1068" s="30">
        <f>IF(W1068="si",($S1068*'COSTOS DE CREDITOS'!$C$27)/DATA!$G1068,"")</f>
        <v>54.922363131454851</v>
      </c>
      <c r="AL1068" s="90">
        <f>IF(W1068="si",'COSTOS DE CREDITOS'!$C$35,"")</f>
        <v>20.421138461538462</v>
      </c>
      <c r="AM1068" s="30">
        <f t="shared" si="286"/>
        <v>615.38461538461547</v>
      </c>
      <c r="AN1068" s="30">
        <f t="shared" si="287"/>
        <v>0</v>
      </c>
      <c r="AO1068" s="30">
        <f t="shared" si="288"/>
        <v>690.72811697760881</v>
      </c>
      <c r="AP1068" s="30">
        <f t="shared" si="289"/>
        <v>1819.6118830223913</v>
      </c>
      <c r="AQ1068" s="19">
        <f t="shared" si="290"/>
        <v>0.72484678689834492</v>
      </c>
    </row>
    <row r="1069" spans="1:43" x14ac:dyDescent="0.2">
      <c r="A1069" s="23" t="s">
        <v>5665</v>
      </c>
      <c r="B1069" s="6" t="s">
        <v>5679</v>
      </c>
      <c r="C1069" s="6" t="s">
        <v>5680</v>
      </c>
      <c r="D1069" s="2">
        <v>150701</v>
      </c>
      <c r="E1069" s="2">
        <v>150733</v>
      </c>
      <c r="F1069" s="3" t="s">
        <v>1383</v>
      </c>
      <c r="G1069" s="2">
        <v>6</v>
      </c>
      <c r="H1069" s="2">
        <v>150737</v>
      </c>
      <c r="I1069" s="3" t="s">
        <v>1416</v>
      </c>
      <c r="J1069" s="15">
        <v>45044</v>
      </c>
      <c r="K1069" s="24">
        <v>1136829680</v>
      </c>
      <c r="L1069" s="15">
        <v>45045</v>
      </c>
      <c r="M1069" s="15">
        <v>45046</v>
      </c>
      <c r="N1069" s="15"/>
      <c r="O1069" s="26">
        <f>VLOOKUP(D1069,quash!A$2:$I$7791,9,FALSE)</f>
        <v>1</v>
      </c>
      <c r="P1069" s="7">
        <v>5000</v>
      </c>
      <c r="Q1069" s="26">
        <v>147</v>
      </c>
      <c r="R1069" s="19">
        <v>0.11226939921536003</v>
      </c>
      <c r="S1069" s="26">
        <v>16</v>
      </c>
      <c r="T1069" s="7">
        <v>10000</v>
      </c>
      <c r="U1069" s="2">
        <v>142</v>
      </c>
      <c r="V1069" s="11">
        <v>2510.34</v>
      </c>
      <c r="W1069" s="14" t="s">
        <v>5281</v>
      </c>
      <c r="X1069" s="18">
        <v>1</v>
      </c>
      <c r="Y1069" s="9">
        <v>10000</v>
      </c>
      <c r="Z1069" s="19">
        <f t="shared" si="283"/>
        <v>0</v>
      </c>
      <c r="AA1069" s="25">
        <v>2510.34</v>
      </c>
      <c r="AB1069" s="30">
        <f t="shared" si="284"/>
        <v>667000</v>
      </c>
      <c r="AC1069" s="30">
        <f t="shared" si="291"/>
        <v>1.4992503748125937E-2</v>
      </c>
      <c r="AD1069" s="31">
        <f t="shared" si="292"/>
        <v>2.2038980509745127</v>
      </c>
      <c r="AE1069" s="31">
        <f t="shared" si="293"/>
        <v>2.128935532233883</v>
      </c>
      <c r="AG1069" s="30">
        <f t="shared" si="285"/>
        <v>2427000</v>
      </c>
      <c r="AH1069" s="30">
        <f t="shared" si="294"/>
        <v>4.1203131437989289E-3</v>
      </c>
      <c r="AI1069" s="31">
        <f t="shared" si="295"/>
        <v>0.60568603213844252</v>
      </c>
      <c r="AJ1069" s="31">
        <f t="shared" si="296"/>
        <v>0.58508446641944789</v>
      </c>
      <c r="AK1069" s="30">
        <f>IF(W1069="si",($S1069*'COSTOS DE CREDITOS'!$C$27)/DATA!$G1069,"")</f>
        <v>54.922363131454851</v>
      </c>
      <c r="AL1069" s="90">
        <f>IF(W1069="si",'COSTOS DE CREDITOS'!$C$35,"")</f>
        <v>20.421138461538462</v>
      </c>
      <c r="AM1069" s="30">
        <f t="shared" si="286"/>
        <v>615.38461538461547</v>
      </c>
      <c r="AN1069" s="30">
        <f t="shared" si="287"/>
        <v>0</v>
      </c>
      <c r="AO1069" s="30">
        <f t="shared" si="288"/>
        <v>690.72811697760881</v>
      </c>
      <c r="AP1069" s="30">
        <f t="shared" si="289"/>
        <v>1819.6118830223913</v>
      </c>
      <c r="AQ1069" s="19">
        <f t="shared" si="290"/>
        <v>0.72484678689834492</v>
      </c>
    </row>
    <row r="1070" spans="1:43" x14ac:dyDescent="0.2">
      <c r="A1070" s="23" t="s">
        <v>5665</v>
      </c>
      <c r="B1070" s="6" t="s">
        <v>5679</v>
      </c>
      <c r="C1070" s="6" t="s">
        <v>5680</v>
      </c>
      <c r="D1070" s="2">
        <v>150422</v>
      </c>
      <c r="E1070" s="2">
        <v>150733</v>
      </c>
      <c r="F1070" s="3" t="s">
        <v>1383</v>
      </c>
      <c r="G1070" s="2">
        <v>6</v>
      </c>
      <c r="H1070" s="2">
        <v>150738</v>
      </c>
      <c r="I1070" s="3" t="s">
        <v>1417</v>
      </c>
      <c r="J1070" s="15">
        <v>45042</v>
      </c>
      <c r="K1070" s="24">
        <v>1135604010</v>
      </c>
      <c r="L1070" s="15">
        <v>45045</v>
      </c>
      <c r="M1070" s="15">
        <v>45046</v>
      </c>
      <c r="N1070" s="15"/>
      <c r="O1070" s="26">
        <f>VLOOKUP(D1070,quash!A$2:$I$7791,9,FALSE)</f>
        <v>1</v>
      </c>
      <c r="P1070" s="7">
        <v>5000</v>
      </c>
      <c r="Q1070" s="26">
        <v>147</v>
      </c>
      <c r="R1070" s="19">
        <v>0.11226939921536003</v>
      </c>
      <c r="S1070" s="26">
        <v>16</v>
      </c>
      <c r="T1070" s="7">
        <v>10000</v>
      </c>
      <c r="U1070" s="2">
        <v>142</v>
      </c>
      <c r="V1070" s="11">
        <v>2510.34</v>
      </c>
      <c r="W1070" s="14" t="s">
        <v>5281</v>
      </c>
      <c r="X1070" s="18">
        <v>1</v>
      </c>
      <c r="Y1070" s="9">
        <v>10000</v>
      </c>
      <c r="Z1070" s="19">
        <f t="shared" si="283"/>
        <v>0</v>
      </c>
      <c r="AA1070" s="25">
        <v>2510.34</v>
      </c>
      <c r="AB1070" s="30">
        <f t="shared" si="284"/>
        <v>667000</v>
      </c>
      <c r="AC1070" s="30">
        <f t="shared" si="291"/>
        <v>1.4992503748125937E-2</v>
      </c>
      <c r="AD1070" s="31">
        <f t="shared" si="292"/>
        <v>2.2038980509745127</v>
      </c>
      <c r="AE1070" s="31">
        <f t="shared" si="293"/>
        <v>2.128935532233883</v>
      </c>
      <c r="AG1070" s="30">
        <f t="shared" si="285"/>
        <v>2427000</v>
      </c>
      <c r="AH1070" s="30">
        <f t="shared" si="294"/>
        <v>4.1203131437989289E-3</v>
      </c>
      <c r="AI1070" s="31">
        <f t="shared" si="295"/>
        <v>0.60568603213844252</v>
      </c>
      <c r="AJ1070" s="31">
        <f t="shared" si="296"/>
        <v>0.58508446641944789</v>
      </c>
      <c r="AK1070" s="30">
        <f>IF(W1070="si",($S1070*'COSTOS DE CREDITOS'!$C$27)/DATA!$G1070,"")</f>
        <v>54.922363131454851</v>
      </c>
      <c r="AL1070" s="90">
        <f>IF(W1070="si",'COSTOS DE CREDITOS'!$C$35,"")</f>
        <v>20.421138461538462</v>
      </c>
      <c r="AM1070" s="30">
        <f t="shared" si="286"/>
        <v>615.38461538461547</v>
      </c>
      <c r="AN1070" s="30">
        <f t="shared" si="287"/>
        <v>0</v>
      </c>
      <c r="AO1070" s="30">
        <f t="shared" si="288"/>
        <v>690.72811697760881</v>
      </c>
      <c r="AP1070" s="30">
        <f t="shared" si="289"/>
        <v>1819.6118830223913</v>
      </c>
      <c r="AQ1070" s="19">
        <f t="shared" si="290"/>
        <v>0.72484678689834492</v>
      </c>
    </row>
    <row r="1071" spans="1:43" x14ac:dyDescent="0.2">
      <c r="A1071" s="23" t="s">
        <v>5665</v>
      </c>
      <c r="B1071" s="6" t="s">
        <v>5679</v>
      </c>
      <c r="C1071" s="6" t="s">
        <v>5680</v>
      </c>
      <c r="D1071" s="2">
        <v>150415</v>
      </c>
      <c r="E1071" s="2">
        <v>150733</v>
      </c>
      <c r="F1071" s="3" t="s">
        <v>1383</v>
      </c>
      <c r="G1071" s="2">
        <v>6</v>
      </c>
      <c r="H1071" s="2">
        <v>150739</v>
      </c>
      <c r="I1071" s="3" t="s">
        <v>1418</v>
      </c>
      <c r="J1071" s="15">
        <v>45042</v>
      </c>
      <c r="K1071" s="24">
        <v>1135561956</v>
      </c>
      <c r="L1071" s="15">
        <v>45045</v>
      </c>
      <c r="M1071" s="15">
        <v>45046</v>
      </c>
      <c r="N1071" s="15"/>
      <c r="O1071" s="26">
        <f>VLOOKUP(D1071,quash!A$2:$I$7791,9,FALSE)</f>
        <v>1</v>
      </c>
      <c r="P1071" s="7">
        <v>5000</v>
      </c>
      <c r="Q1071" s="26">
        <v>147</v>
      </c>
      <c r="R1071" s="19">
        <v>0.11226939921536</v>
      </c>
      <c r="S1071" s="26">
        <v>16</v>
      </c>
      <c r="T1071" s="7">
        <v>10000</v>
      </c>
      <c r="U1071" s="2">
        <v>142</v>
      </c>
      <c r="V1071" s="11">
        <v>2510.34</v>
      </c>
      <c r="W1071" s="14" t="s">
        <v>5281</v>
      </c>
      <c r="X1071" s="18">
        <v>1</v>
      </c>
      <c r="Y1071" s="9">
        <v>10000</v>
      </c>
      <c r="Z1071" s="19">
        <f t="shared" si="283"/>
        <v>0</v>
      </c>
      <c r="AA1071" s="25">
        <v>2510.34</v>
      </c>
      <c r="AB1071" s="30">
        <f t="shared" si="284"/>
        <v>667000</v>
      </c>
      <c r="AC1071" s="30">
        <f t="shared" si="291"/>
        <v>1.4992503748125937E-2</v>
      </c>
      <c r="AD1071" s="31">
        <f t="shared" si="292"/>
        <v>2.2038980509745127</v>
      </c>
      <c r="AE1071" s="31">
        <f t="shared" si="293"/>
        <v>2.128935532233883</v>
      </c>
      <c r="AG1071" s="30">
        <f t="shared" si="285"/>
        <v>2427000</v>
      </c>
      <c r="AH1071" s="30">
        <f t="shared" si="294"/>
        <v>4.1203131437989289E-3</v>
      </c>
      <c r="AI1071" s="31">
        <f t="shared" si="295"/>
        <v>0.60568603213844252</v>
      </c>
      <c r="AJ1071" s="31">
        <f t="shared" si="296"/>
        <v>0.58508446641944789</v>
      </c>
      <c r="AK1071" s="30">
        <f>IF(W1071="si",($S1071*'COSTOS DE CREDITOS'!$C$27)/DATA!$G1071,"")</f>
        <v>54.922363131454851</v>
      </c>
      <c r="AL1071" s="90">
        <f>IF(W1071="si",'COSTOS DE CREDITOS'!$C$35,"")</f>
        <v>20.421138461538462</v>
      </c>
      <c r="AM1071" s="30">
        <f t="shared" si="286"/>
        <v>615.38461538461547</v>
      </c>
      <c r="AN1071" s="30">
        <f t="shared" si="287"/>
        <v>0</v>
      </c>
      <c r="AO1071" s="30">
        <f t="shared" si="288"/>
        <v>690.72811697760881</v>
      </c>
      <c r="AP1071" s="30">
        <f t="shared" si="289"/>
        <v>1819.6118830223913</v>
      </c>
      <c r="AQ1071" s="19">
        <f t="shared" si="290"/>
        <v>0.72484678689834492</v>
      </c>
    </row>
    <row r="1072" spans="1:43" x14ac:dyDescent="0.2">
      <c r="A1072" s="23" t="s">
        <v>5665</v>
      </c>
      <c r="B1072" s="6" t="s">
        <v>5679</v>
      </c>
      <c r="C1072" s="6" t="s">
        <v>5680</v>
      </c>
      <c r="D1072" s="2">
        <v>150599</v>
      </c>
      <c r="E1072" s="2">
        <v>150733</v>
      </c>
      <c r="F1072" s="3" t="s">
        <v>1383</v>
      </c>
      <c r="G1072" s="2">
        <v>6</v>
      </c>
      <c r="H1072" s="2">
        <v>150740</v>
      </c>
      <c r="I1072" s="3" t="s">
        <v>1419</v>
      </c>
      <c r="J1072" s="15">
        <v>45043</v>
      </c>
      <c r="K1072" s="24">
        <v>1136299392</v>
      </c>
      <c r="L1072" s="15">
        <v>45045</v>
      </c>
      <c r="M1072" s="15">
        <v>45046</v>
      </c>
      <c r="N1072" s="15"/>
      <c r="O1072" s="26">
        <f>VLOOKUP(D1072,quash!A$2:$I$7791,9,FALSE)</f>
        <v>1</v>
      </c>
      <c r="P1072" s="7">
        <v>5000</v>
      </c>
      <c r="Q1072" s="26">
        <v>147</v>
      </c>
      <c r="R1072" s="19">
        <v>0.11226939921536003</v>
      </c>
      <c r="S1072" s="26">
        <v>16</v>
      </c>
      <c r="T1072" s="7">
        <v>10000</v>
      </c>
      <c r="U1072" s="2">
        <v>142</v>
      </c>
      <c r="V1072" s="11">
        <v>2510.34</v>
      </c>
      <c r="W1072" s="14" t="s">
        <v>5281</v>
      </c>
      <c r="X1072" s="18">
        <v>1</v>
      </c>
      <c r="Y1072" s="9">
        <v>10000</v>
      </c>
      <c r="Z1072" s="19">
        <f t="shared" si="283"/>
        <v>0</v>
      </c>
      <c r="AA1072" s="25">
        <v>2510.34</v>
      </c>
      <c r="AB1072" s="30">
        <f t="shared" si="284"/>
        <v>667000</v>
      </c>
      <c r="AC1072" s="30">
        <f t="shared" si="291"/>
        <v>1.4992503748125937E-2</v>
      </c>
      <c r="AD1072" s="31">
        <f t="shared" si="292"/>
        <v>2.2038980509745127</v>
      </c>
      <c r="AE1072" s="31">
        <f t="shared" si="293"/>
        <v>2.128935532233883</v>
      </c>
      <c r="AG1072" s="30">
        <f t="shared" si="285"/>
        <v>2427000</v>
      </c>
      <c r="AH1072" s="30">
        <f t="shared" si="294"/>
        <v>4.1203131437989289E-3</v>
      </c>
      <c r="AI1072" s="31">
        <f t="shared" si="295"/>
        <v>0.60568603213844252</v>
      </c>
      <c r="AJ1072" s="31">
        <f t="shared" si="296"/>
        <v>0.58508446641944789</v>
      </c>
      <c r="AK1072" s="30">
        <f>IF(W1072="si",($S1072*'COSTOS DE CREDITOS'!$C$27)/DATA!$G1072,"")</f>
        <v>54.922363131454851</v>
      </c>
      <c r="AL1072" s="90">
        <f>IF(W1072="si",'COSTOS DE CREDITOS'!$C$35,"")</f>
        <v>20.421138461538462</v>
      </c>
      <c r="AM1072" s="30">
        <f t="shared" si="286"/>
        <v>615.38461538461547</v>
      </c>
      <c r="AN1072" s="30">
        <f t="shared" si="287"/>
        <v>0</v>
      </c>
      <c r="AO1072" s="30">
        <f t="shared" si="288"/>
        <v>690.72811697760881</v>
      </c>
      <c r="AP1072" s="30">
        <f t="shared" si="289"/>
        <v>1819.6118830223913</v>
      </c>
      <c r="AQ1072" s="19">
        <f t="shared" si="290"/>
        <v>0.72484678689834492</v>
      </c>
    </row>
    <row r="1073" spans="1:43" x14ac:dyDescent="0.2">
      <c r="A1073" s="23" t="s">
        <v>5665</v>
      </c>
      <c r="B1073" s="6" t="s">
        <v>5678</v>
      </c>
      <c r="C1073" s="6" t="s">
        <v>5670</v>
      </c>
      <c r="D1073" s="2">
        <v>150698</v>
      </c>
      <c r="E1073" s="2">
        <v>150709</v>
      </c>
      <c r="F1073" s="3" t="s">
        <v>1420</v>
      </c>
      <c r="G1073" s="2">
        <v>5</v>
      </c>
      <c r="H1073" s="2">
        <v>150763</v>
      </c>
      <c r="I1073" s="3" t="s">
        <v>1421</v>
      </c>
      <c r="J1073" s="15">
        <v>45044</v>
      </c>
      <c r="K1073" s="24">
        <v>1136801961</v>
      </c>
      <c r="L1073" s="15">
        <v>45048</v>
      </c>
      <c r="M1073" s="15">
        <v>45046</v>
      </c>
      <c r="N1073" s="15"/>
      <c r="O1073" s="26">
        <f>VLOOKUP(D1073,quash!A$2:$I$7791,9,FALSE)</f>
        <v>5</v>
      </c>
      <c r="P1073" s="7">
        <v>10000</v>
      </c>
      <c r="Q1073" s="26">
        <v>100</v>
      </c>
      <c r="R1073" s="19">
        <v>1.82981294070719E-2</v>
      </c>
      <c r="S1073" s="26">
        <v>16</v>
      </c>
      <c r="T1073" s="7">
        <v>5000</v>
      </c>
      <c r="U1073" s="2">
        <v>147</v>
      </c>
      <c r="V1073" s="11">
        <v>1303.3399999999999</v>
      </c>
      <c r="W1073" s="14" t="s">
        <v>5281</v>
      </c>
      <c r="X1073" s="18">
        <v>1</v>
      </c>
      <c r="Y1073" s="9">
        <v>5000</v>
      </c>
      <c r="Z1073" s="19">
        <f t="shared" si="283"/>
        <v>0</v>
      </c>
      <c r="AA1073" s="25">
        <v>1303.3399999999999</v>
      </c>
      <c r="AB1073" s="30">
        <f t="shared" si="284"/>
        <v>139000</v>
      </c>
      <c r="AC1073" s="30">
        <f t="shared" si="291"/>
        <v>3.5971223021582732E-2</v>
      </c>
      <c r="AD1073" s="31">
        <f t="shared" si="292"/>
        <v>3.5971223021582732</v>
      </c>
      <c r="AE1073" s="31">
        <f t="shared" si="293"/>
        <v>5.2877697841726619</v>
      </c>
      <c r="AG1073" s="30">
        <f t="shared" si="285"/>
        <v>352000</v>
      </c>
      <c r="AH1073" s="30">
        <f t="shared" si="294"/>
        <v>1.4204545454545454E-2</v>
      </c>
      <c r="AI1073" s="31">
        <f t="shared" si="295"/>
        <v>1.4204545454545454</v>
      </c>
      <c r="AJ1073" s="31">
        <f t="shared" si="296"/>
        <v>2.0880681818181817</v>
      </c>
      <c r="AK1073" s="30">
        <f>IF(W1073="si",($S1073*'COSTOS DE CREDITOS'!$C$27)/DATA!$G1073,"")</f>
        <v>65.906835757745824</v>
      </c>
      <c r="AL1073" s="90">
        <f>IF(W1073="si",'COSTOS DE CREDITOS'!$C$35,"")</f>
        <v>20.421138461538462</v>
      </c>
      <c r="AM1073" s="30">
        <f t="shared" si="286"/>
        <v>307.69230769230774</v>
      </c>
      <c r="AN1073" s="30">
        <f t="shared" si="287"/>
        <v>0</v>
      </c>
      <c r="AO1073" s="30">
        <f t="shared" si="288"/>
        <v>394.02028191159201</v>
      </c>
      <c r="AP1073" s="30">
        <f t="shared" si="289"/>
        <v>909.31971808840785</v>
      </c>
      <c r="AQ1073" s="19">
        <f t="shared" si="290"/>
        <v>0.69768419452208008</v>
      </c>
    </row>
    <row r="1074" spans="1:43" x14ac:dyDescent="0.2">
      <c r="A1074" s="23" t="s">
        <v>5665</v>
      </c>
      <c r="B1074" s="6" t="s">
        <v>5668</v>
      </c>
      <c r="C1074" s="6" t="s">
        <v>5667</v>
      </c>
      <c r="D1074" s="4">
        <v>149186</v>
      </c>
      <c r="E1074" s="4">
        <v>150772</v>
      </c>
      <c r="F1074" s="5" t="s">
        <v>1424</v>
      </c>
      <c r="G1074" s="2">
        <v>6</v>
      </c>
      <c r="H1074" s="4">
        <v>150773</v>
      </c>
      <c r="I1074" s="5" t="s">
        <v>1425</v>
      </c>
      <c r="J1074" s="15">
        <v>45029</v>
      </c>
      <c r="K1074" s="24">
        <v>1128109612</v>
      </c>
      <c r="L1074" s="15">
        <v>45048</v>
      </c>
      <c r="M1074" s="15">
        <v>45046</v>
      </c>
      <c r="N1074" s="15"/>
      <c r="O1074" s="26">
        <f>VLOOKUP(D1074,quash!A$2:$I$7791,9,FALSE)</f>
        <v>4</v>
      </c>
      <c r="P1074" s="7">
        <v>10000</v>
      </c>
      <c r="Q1074" s="26">
        <v>110</v>
      </c>
      <c r="R1074" s="19">
        <v>3.3741050530766099E-2</v>
      </c>
      <c r="S1074" s="26">
        <v>16</v>
      </c>
      <c r="T1074" s="8">
        <v>8000</v>
      </c>
      <c r="U1074" s="4">
        <v>142</v>
      </c>
      <c r="V1074" s="10">
        <v>2013.74</v>
      </c>
      <c r="W1074" s="14" t="s">
        <v>5281</v>
      </c>
      <c r="X1074" s="18">
        <v>1</v>
      </c>
      <c r="Y1074" s="9">
        <v>8000</v>
      </c>
      <c r="Z1074" s="19">
        <f t="shared" si="283"/>
        <v>0</v>
      </c>
      <c r="AA1074" s="25">
        <v>2013.74</v>
      </c>
      <c r="AB1074" s="30">
        <f t="shared" si="284"/>
        <v>220000</v>
      </c>
      <c r="AC1074" s="30">
        <f t="shared" si="291"/>
        <v>3.6363636363636362E-2</v>
      </c>
      <c r="AD1074" s="31">
        <f t="shared" si="292"/>
        <v>4</v>
      </c>
      <c r="AE1074" s="31">
        <f t="shared" si="293"/>
        <v>5.1636363636363631</v>
      </c>
      <c r="AG1074" s="30">
        <f t="shared" si="285"/>
        <v>927000</v>
      </c>
      <c r="AH1074" s="30">
        <f t="shared" si="294"/>
        <v>8.6299892125134836E-3</v>
      </c>
      <c r="AI1074" s="31">
        <f t="shared" si="295"/>
        <v>0.94929881337648325</v>
      </c>
      <c r="AJ1074" s="31">
        <f t="shared" si="296"/>
        <v>1.2254584681769147</v>
      </c>
      <c r="AK1074" s="30">
        <f>IF(W1074="si",($S1074*'COSTOS DE CREDITOS'!$C$27)/DATA!$G1074,"")</f>
        <v>54.922363131454851</v>
      </c>
      <c r="AL1074" s="90">
        <f>IF(W1074="si",'COSTOS DE CREDITOS'!$C$35,"")</f>
        <v>20.421138461538462</v>
      </c>
      <c r="AM1074" s="30">
        <f t="shared" si="286"/>
        <v>492.30769230769232</v>
      </c>
      <c r="AN1074" s="30">
        <f t="shared" si="287"/>
        <v>0</v>
      </c>
      <c r="AO1074" s="30">
        <f t="shared" si="288"/>
        <v>567.6511939006856</v>
      </c>
      <c r="AP1074" s="30">
        <f t="shared" si="289"/>
        <v>1446.0888060993143</v>
      </c>
      <c r="AQ1074" s="19">
        <f t="shared" si="290"/>
        <v>0.71811098061284684</v>
      </c>
    </row>
    <row r="1075" spans="1:43" x14ac:dyDescent="0.2">
      <c r="A1075" s="23" t="s">
        <v>5665</v>
      </c>
      <c r="B1075" s="6" t="s">
        <v>5674</v>
      </c>
      <c r="C1075" s="6" t="s">
        <v>5670</v>
      </c>
      <c r="D1075" s="4">
        <v>150428</v>
      </c>
      <c r="E1075" s="4">
        <v>150779</v>
      </c>
      <c r="F1075" s="5" t="s">
        <v>1426</v>
      </c>
      <c r="G1075" s="2">
        <v>6</v>
      </c>
      <c r="H1075" s="4">
        <v>150780</v>
      </c>
      <c r="I1075" s="5" t="s">
        <v>1427</v>
      </c>
      <c r="J1075" s="15">
        <v>45042</v>
      </c>
      <c r="K1075" s="24">
        <v>1135659173</v>
      </c>
      <c r="L1075" s="15">
        <v>45048</v>
      </c>
      <c r="M1075" s="15">
        <v>45046</v>
      </c>
      <c r="N1075" s="15"/>
      <c r="O1075" s="26">
        <f>VLOOKUP(D1075,quash!A$2:$I$7791,9,FALSE)</f>
        <v>1</v>
      </c>
      <c r="P1075" s="7">
        <v>10000</v>
      </c>
      <c r="Q1075" s="26">
        <v>115</v>
      </c>
      <c r="R1075" s="19">
        <v>3.97705569269148E-2</v>
      </c>
      <c r="S1075" s="26">
        <v>16</v>
      </c>
      <c r="T1075" s="8">
        <v>10000</v>
      </c>
      <c r="U1075" s="4">
        <v>142</v>
      </c>
      <c r="V1075" s="10">
        <v>2510.34</v>
      </c>
      <c r="W1075" s="14" t="s">
        <v>5281</v>
      </c>
      <c r="X1075" s="18">
        <v>1</v>
      </c>
      <c r="Y1075" s="9">
        <v>10000</v>
      </c>
      <c r="Z1075" s="19">
        <f t="shared" si="283"/>
        <v>0</v>
      </c>
      <c r="AA1075" s="25">
        <v>2510.34</v>
      </c>
      <c r="AB1075" s="30">
        <f t="shared" si="284"/>
        <v>667000</v>
      </c>
      <c r="AC1075" s="30">
        <f t="shared" si="291"/>
        <v>1.4992503748125937E-2</v>
      </c>
      <c r="AD1075" s="31">
        <f t="shared" si="292"/>
        <v>1.7241379310344827</v>
      </c>
      <c r="AE1075" s="31">
        <f t="shared" si="293"/>
        <v>2.128935532233883</v>
      </c>
      <c r="AG1075" s="30">
        <f t="shared" si="285"/>
        <v>2427000</v>
      </c>
      <c r="AH1075" s="30">
        <f t="shared" si="294"/>
        <v>4.1203131437989289E-3</v>
      </c>
      <c r="AI1075" s="31">
        <f t="shared" si="295"/>
        <v>0.47383601153687682</v>
      </c>
      <c r="AJ1075" s="31">
        <f t="shared" si="296"/>
        <v>0.58508446641944789</v>
      </c>
      <c r="AK1075" s="30">
        <f>IF(W1075="si",($S1075*'COSTOS DE CREDITOS'!$C$27)/DATA!$G1075,"")</f>
        <v>54.922363131454851</v>
      </c>
      <c r="AL1075" s="90">
        <f>IF(W1075="si",'COSTOS DE CREDITOS'!$C$35,"")</f>
        <v>20.421138461538462</v>
      </c>
      <c r="AM1075" s="30">
        <f t="shared" si="286"/>
        <v>615.38461538461547</v>
      </c>
      <c r="AN1075" s="30">
        <f t="shared" si="287"/>
        <v>0</v>
      </c>
      <c r="AO1075" s="30">
        <f t="shared" si="288"/>
        <v>690.72811697760881</v>
      </c>
      <c r="AP1075" s="30">
        <f t="shared" si="289"/>
        <v>1819.6118830223913</v>
      </c>
      <c r="AQ1075" s="19">
        <f t="shared" si="290"/>
        <v>0.72484678689834492</v>
      </c>
    </row>
    <row r="1076" spans="1:43" x14ac:dyDescent="0.2">
      <c r="A1076" s="23" t="s">
        <v>5665</v>
      </c>
      <c r="B1076" s="6" t="s">
        <v>5675</v>
      </c>
      <c r="C1076" s="6" t="s">
        <v>5667</v>
      </c>
      <c r="D1076" s="4">
        <v>150083</v>
      </c>
      <c r="E1076" s="4">
        <v>150817</v>
      </c>
      <c r="F1076" s="5" t="s">
        <v>1428</v>
      </c>
      <c r="G1076" s="2">
        <v>6</v>
      </c>
      <c r="H1076" s="4">
        <v>150818</v>
      </c>
      <c r="I1076" s="5" t="s">
        <v>1429</v>
      </c>
      <c r="J1076" s="15" t="s">
        <v>5688</v>
      </c>
      <c r="K1076" s="24" t="s">
        <v>5688</v>
      </c>
      <c r="L1076" s="15">
        <v>45048</v>
      </c>
      <c r="M1076" s="15">
        <v>45046</v>
      </c>
      <c r="N1076" s="15"/>
      <c r="O1076" s="26">
        <f>VLOOKUP(D1076,quash!A$2:$I$7791,9,FALSE)</f>
        <v>2</v>
      </c>
      <c r="P1076" s="7">
        <v>9000</v>
      </c>
      <c r="Q1076" s="26">
        <v>136</v>
      </c>
      <c r="R1076" s="19">
        <v>6.0360088312238727E-2</v>
      </c>
      <c r="S1076" s="93">
        <v>26</v>
      </c>
      <c r="T1076" s="8">
        <v>10000</v>
      </c>
      <c r="U1076" s="4">
        <v>122</v>
      </c>
      <c r="V1076" s="10">
        <v>2137.87</v>
      </c>
      <c r="W1076" s="14" t="s">
        <v>5281</v>
      </c>
      <c r="X1076" s="18">
        <v>0.89010919080982653</v>
      </c>
      <c r="Y1076" s="9">
        <v>8901.0919080982658</v>
      </c>
      <c r="Z1076" s="19">
        <f t="shared" si="283"/>
        <v>-0.10989080919017347</v>
      </c>
      <c r="AA1076" s="25">
        <v>1902.9377357566038</v>
      </c>
      <c r="AB1076" s="30">
        <f t="shared" si="284"/>
        <v>396000</v>
      </c>
      <c r="AC1076" s="30">
        <f t="shared" si="291"/>
        <v>2.5252525252525252E-2</v>
      </c>
      <c r="AD1076" s="31">
        <f t="shared" si="292"/>
        <v>3.4343434343434343</v>
      </c>
      <c r="AE1076" s="31">
        <f t="shared" si="293"/>
        <v>3.0808080808080809</v>
      </c>
      <c r="AG1076" s="30">
        <f t="shared" si="285"/>
        <v>1695000</v>
      </c>
      <c r="AH1076" s="30">
        <f t="shared" si="294"/>
        <v>5.8997050147492625E-3</v>
      </c>
      <c r="AI1076" s="31">
        <f t="shared" si="295"/>
        <v>0.80235988200589969</v>
      </c>
      <c r="AJ1076" s="31">
        <f t="shared" si="296"/>
        <v>0.71976401179940996</v>
      </c>
      <c r="AK1076" s="30">
        <f>IF(W1076="si",($S1076*'COSTOS DE CREDITOS'!$C$27)/DATA!$G1076,"")</f>
        <v>89.248840088614131</v>
      </c>
      <c r="AL1076" s="90">
        <f>IF(W1076="si",'COSTOS DE CREDITOS'!$C$35,"")</f>
        <v>20.421138461538462</v>
      </c>
      <c r="AM1076" s="30">
        <f t="shared" si="286"/>
        <v>1000</v>
      </c>
      <c r="AN1076" s="30">
        <f t="shared" si="287"/>
        <v>1098.9080919017342</v>
      </c>
      <c r="AO1076" s="30">
        <f t="shared" si="288"/>
        <v>2208.5780704518866</v>
      </c>
      <c r="AP1076" s="30">
        <f t="shared" si="289"/>
        <v>-305.64033469528272</v>
      </c>
      <c r="AQ1076" s="19">
        <f t="shared" si="290"/>
        <v>-0.16061499488513784</v>
      </c>
    </row>
    <row r="1077" spans="1:43" x14ac:dyDescent="0.2">
      <c r="A1077" s="23" t="s">
        <v>5665</v>
      </c>
      <c r="B1077" s="6" t="s">
        <v>5671</v>
      </c>
      <c r="C1077" s="6" t="s">
        <v>5670</v>
      </c>
      <c r="D1077" s="4">
        <v>150765</v>
      </c>
      <c r="E1077" s="4">
        <v>150867</v>
      </c>
      <c r="F1077" s="5" t="s">
        <v>1430</v>
      </c>
      <c r="G1077" s="2">
        <v>6</v>
      </c>
      <c r="H1077" s="4">
        <v>150868</v>
      </c>
      <c r="I1077" s="5" t="s">
        <v>1431</v>
      </c>
      <c r="J1077" s="15">
        <v>45044</v>
      </c>
      <c r="K1077" s="24">
        <v>1137000361</v>
      </c>
      <c r="L1077" s="15">
        <v>45048</v>
      </c>
      <c r="M1077" s="15">
        <v>45046</v>
      </c>
      <c r="N1077" s="15"/>
      <c r="O1077" s="26">
        <f>VLOOKUP(D1077,quash!A$2:$I$7791,9,FALSE)</f>
        <v>1</v>
      </c>
      <c r="P1077" s="7">
        <v>7000</v>
      </c>
      <c r="Q1077" s="26">
        <v>125</v>
      </c>
      <c r="R1077" s="19">
        <v>3.3741050530766176E-2</v>
      </c>
      <c r="S1077" s="26">
        <v>16</v>
      </c>
      <c r="T1077" s="8">
        <v>5000</v>
      </c>
      <c r="U1077" s="4">
        <v>147</v>
      </c>
      <c r="V1077" s="10">
        <v>1303.3399999999999</v>
      </c>
      <c r="W1077" s="14" t="s">
        <v>5281</v>
      </c>
      <c r="X1077" s="18">
        <v>1</v>
      </c>
      <c r="Y1077" s="9">
        <v>5000</v>
      </c>
      <c r="Z1077" s="19">
        <f t="shared" si="283"/>
        <v>0</v>
      </c>
      <c r="AA1077" s="25">
        <v>1303.3399999999999</v>
      </c>
      <c r="AB1077" s="30">
        <f t="shared" si="284"/>
        <v>667000</v>
      </c>
      <c r="AC1077" s="30">
        <f t="shared" si="291"/>
        <v>7.4962518740629685E-3</v>
      </c>
      <c r="AD1077" s="31">
        <f t="shared" si="292"/>
        <v>0.93703148425787108</v>
      </c>
      <c r="AE1077" s="31">
        <f t="shared" si="293"/>
        <v>1.1019490254872564</v>
      </c>
      <c r="AG1077" s="30">
        <f t="shared" si="285"/>
        <v>2427000</v>
      </c>
      <c r="AH1077" s="30">
        <f t="shared" si="294"/>
        <v>2.0601565718994645E-3</v>
      </c>
      <c r="AI1077" s="31">
        <f t="shared" si="295"/>
        <v>0.25751957148743304</v>
      </c>
      <c r="AJ1077" s="31">
        <f t="shared" si="296"/>
        <v>0.30284301606922126</v>
      </c>
      <c r="AK1077" s="30">
        <f>IF(W1077="si",($S1077*'COSTOS DE CREDITOS'!$C$27)/DATA!$G1077,"")</f>
        <v>54.922363131454851</v>
      </c>
      <c r="AL1077" s="90">
        <f>IF(W1077="si",'COSTOS DE CREDITOS'!$C$35,"")</f>
        <v>20.421138461538462</v>
      </c>
      <c r="AM1077" s="30">
        <f t="shared" si="286"/>
        <v>307.69230769230774</v>
      </c>
      <c r="AN1077" s="30">
        <f t="shared" si="287"/>
        <v>0</v>
      </c>
      <c r="AO1077" s="30">
        <f t="shared" si="288"/>
        <v>383.03580928530107</v>
      </c>
      <c r="AP1077" s="30">
        <f t="shared" si="289"/>
        <v>920.30419071469885</v>
      </c>
      <c r="AQ1077" s="19">
        <f t="shared" si="290"/>
        <v>0.70611213552465124</v>
      </c>
    </row>
    <row r="1078" spans="1:43" x14ac:dyDescent="0.2">
      <c r="A1078" s="23" t="s">
        <v>5665</v>
      </c>
      <c r="B1078" s="6" t="s">
        <v>5668</v>
      </c>
      <c r="C1078" s="6" t="s">
        <v>5667</v>
      </c>
      <c r="D1078" s="2">
        <v>150477</v>
      </c>
      <c r="E1078" s="2">
        <v>150567</v>
      </c>
      <c r="F1078" s="3" t="s">
        <v>1432</v>
      </c>
      <c r="G1078" s="2">
        <v>7</v>
      </c>
      <c r="H1078" s="2">
        <v>150623</v>
      </c>
      <c r="I1078" s="3" t="s">
        <v>1433</v>
      </c>
      <c r="J1078" s="15">
        <v>45042</v>
      </c>
      <c r="K1078" s="24">
        <v>1135818782</v>
      </c>
      <c r="L1078" s="15">
        <v>45044</v>
      </c>
      <c r="M1078" s="15">
        <v>45046</v>
      </c>
      <c r="N1078" s="15"/>
      <c r="O1078" s="26">
        <f>VLOOKUP(D1078,quash!A$2:$I$7791,9,FALSE)</f>
        <v>1</v>
      </c>
      <c r="P1078" s="7">
        <v>7000</v>
      </c>
      <c r="Q1078" s="26">
        <v>126</v>
      </c>
      <c r="R1078" s="19">
        <v>3.3741050530766176E-2</v>
      </c>
      <c r="S1078" s="26">
        <v>16</v>
      </c>
      <c r="T1078" s="7">
        <v>6000</v>
      </c>
      <c r="U1078" s="2">
        <v>142</v>
      </c>
      <c r="V1078" s="11">
        <v>1503.37</v>
      </c>
      <c r="W1078" s="14" t="s">
        <v>5281</v>
      </c>
      <c r="X1078" s="18">
        <v>1</v>
      </c>
      <c r="Y1078" s="9">
        <v>6000</v>
      </c>
      <c r="Z1078" s="19">
        <f t="shared" si="283"/>
        <v>0</v>
      </c>
      <c r="AA1078" s="25">
        <v>1503.37</v>
      </c>
      <c r="AB1078" s="30">
        <f t="shared" si="284"/>
        <v>667000</v>
      </c>
      <c r="AC1078" s="30">
        <f t="shared" si="291"/>
        <v>8.9955022488755615E-3</v>
      </c>
      <c r="AD1078" s="31">
        <f t="shared" si="292"/>
        <v>1.1334332833583207</v>
      </c>
      <c r="AE1078" s="31">
        <f t="shared" si="293"/>
        <v>1.2773613193403297</v>
      </c>
      <c r="AG1078" s="30">
        <f t="shared" si="285"/>
        <v>2427000</v>
      </c>
      <c r="AH1078" s="30">
        <f t="shared" si="294"/>
        <v>2.472187886279357E-3</v>
      </c>
      <c r="AI1078" s="31">
        <f t="shared" si="295"/>
        <v>0.31149567367119896</v>
      </c>
      <c r="AJ1078" s="31">
        <f t="shared" si="296"/>
        <v>0.35105067985166871</v>
      </c>
      <c r="AK1078" s="30">
        <f>IF(W1078="si",($S1078*'COSTOS DE CREDITOS'!$C$27)/DATA!$G1078,"")</f>
        <v>47.07631125553273</v>
      </c>
      <c r="AL1078" s="90">
        <f>IF(W1078="si",'COSTOS DE CREDITOS'!$C$35,"")</f>
        <v>20.421138461538462</v>
      </c>
      <c r="AM1078" s="30">
        <f t="shared" si="286"/>
        <v>369.23076923076923</v>
      </c>
      <c r="AN1078" s="30">
        <f t="shared" si="287"/>
        <v>0</v>
      </c>
      <c r="AO1078" s="30">
        <f t="shared" si="288"/>
        <v>436.72821894784045</v>
      </c>
      <c r="AP1078" s="30">
        <f t="shared" si="289"/>
        <v>1066.6417810521593</v>
      </c>
      <c r="AQ1078" s="19">
        <f t="shared" si="290"/>
        <v>0.70950050955663568</v>
      </c>
    </row>
    <row r="1079" spans="1:43" x14ac:dyDescent="0.2">
      <c r="A1079" s="23" t="s">
        <v>5665</v>
      </c>
      <c r="B1079" s="6" t="s">
        <v>5668</v>
      </c>
      <c r="C1079" s="6" t="s">
        <v>5667</v>
      </c>
      <c r="D1079" s="2">
        <v>150532</v>
      </c>
      <c r="E1079" s="2">
        <v>150567</v>
      </c>
      <c r="F1079" s="3" t="s">
        <v>1432</v>
      </c>
      <c r="G1079" s="2">
        <v>7</v>
      </c>
      <c r="H1079" s="2">
        <v>150624</v>
      </c>
      <c r="I1079" s="3" t="s">
        <v>1434</v>
      </c>
      <c r="J1079" s="15">
        <v>45043</v>
      </c>
      <c r="K1079" s="24">
        <v>1136127902</v>
      </c>
      <c r="L1079" s="15">
        <v>45044</v>
      </c>
      <c r="M1079" s="15">
        <v>45046</v>
      </c>
      <c r="N1079" s="15"/>
      <c r="O1079" s="26">
        <f>VLOOKUP(D1079,quash!A$2:$I$7791,9,FALSE)</f>
        <v>4</v>
      </c>
      <c r="P1079" s="7">
        <v>10000</v>
      </c>
      <c r="Q1079" s="26">
        <v>110</v>
      </c>
      <c r="R1079" s="19">
        <v>3.3220596517330399E-2</v>
      </c>
      <c r="S1079" s="26">
        <v>16</v>
      </c>
      <c r="T1079" s="7">
        <v>6000</v>
      </c>
      <c r="U1079" s="2">
        <v>142</v>
      </c>
      <c r="V1079" s="11">
        <v>1503.37</v>
      </c>
      <c r="W1079" s="14" t="s">
        <v>5281</v>
      </c>
      <c r="X1079" s="18">
        <v>1</v>
      </c>
      <c r="Y1079" s="9">
        <v>6000</v>
      </c>
      <c r="Z1079" s="19">
        <f t="shared" si="283"/>
        <v>0</v>
      </c>
      <c r="AA1079" s="25">
        <v>1503.37</v>
      </c>
      <c r="AB1079" s="30">
        <f t="shared" si="284"/>
        <v>220000</v>
      </c>
      <c r="AC1079" s="30">
        <f t="shared" si="291"/>
        <v>2.7272727272727271E-2</v>
      </c>
      <c r="AD1079" s="31">
        <f t="shared" si="292"/>
        <v>3</v>
      </c>
      <c r="AE1079" s="31">
        <f t="shared" si="293"/>
        <v>3.8727272727272726</v>
      </c>
      <c r="AG1079" s="30">
        <f t="shared" si="285"/>
        <v>927000</v>
      </c>
      <c r="AH1079" s="30">
        <f t="shared" si="294"/>
        <v>6.4724919093851136E-3</v>
      </c>
      <c r="AI1079" s="31">
        <f t="shared" si="295"/>
        <v>0.71197411003236244</v>
      </c>
      <c r="AJ1079" s="31">
        <f t="shared" si="296"/>
        <v>0.91909385113268616</v>
      </c>
      <c r="AK1079" s="30">
        <f>IF(W1079="si",($S1079*'COSTOS DE CREDITOS'!$C$27)/DATA!$G1079,"")</f>
        <v>47.07631125553273</v>
      </c>
      <c r="AL1079" s="90">
        <f>IF(W1079="si",'COSTOS DE CREDITOS'!$C$35,"")</f>
        <v>20.421138461538462</v>
      </c>
      <c r="AM1079" s="30">
        <f t="shared" si="286"/>
        <v>369.23076923076923</v>
      </c>
      <c r="AN1079" s="30">
        <f t="shared" si="287"/>
        <v>0</v>
      </c>
      <c r="AO1079" s="30">
        <f t="shared" si="288"/>
        <v>436.72821894784045</v>
      </c>
      <c r="AP1079" s="30">
        <f t="shared" si="289"/>
        <v>1066.6417810521593</v>
      </c>
      <c r="AQ1079" s="19">
        <f t="shared" si="290"/>
        <v>0.70950050955663568</v>
      </c>
    </row>
    <row r="1080" spans="1:43" x14ac:dyDescent="0.2">
      <c r="A1080" s="23" t="s">
        <v>5665</v>
      </c>
      <c r="B1080" s="6" t="s">
        <v>5668</v>
      </c>
      <c r="C1080" s="6" t="s">
        <v>5667</v>
      </c>
      <c r="D1080" s="2">
        <v>150468</v>
      </c>
      <c r="E1080" s="2">
        <v>150567</v>
      </c>
      <c r="F1080" s="3" t="s">
        <v>1432</v>
      </c>
      <c r="G1080" s="2">
        <v>7</v>
      </c>
      <c r="H1080" s="2">
        <v>150625</v>
      </c>
      <c r="I1080" s="3" t="s">
        <v>1435</v>
      </c>
      <c r="J1080" s="15">
        <v>45043</v>
      </c>
      <c r="K1080" s="24">
        <v>1136122453</v>
      </c>
      <c r="L1080" s="15">
        <v>45044</v>
      </c>
      <c r="M1080" s="15">
        <v>45046</v>
      </c>
      <c r="N1080" s="15"/>
      <c r="O1080" s="26">
        <f>VLOOKUP(D1080,quash!A$2:$I$7791,9,FALSE)</f>
        <v>1</v>
      </c>
      <c r="P1080" s="7">
        <v>10000</v>
      </c>
      <c r="Q1080" s="26">
        <v>110</v>
      </c>
      <c r="R1080" s="19">
        <v>3.3220596517330399E-2</v>
      </c>
      <c r="S1080" s="26">
        <v>16</v>
      </c>
      <c r="T1080" s="7">
        <v>6000</v>
      </c>
      <c r="U1080" s="2">
        <v>142</v>
      </c>
      <c r="V1080" s="11">
        <v>1503.37</v>
      </c>
      <c r="W1080" s="14" t="s">
        <v>5281</v>
      </c>
      <c r="X1080" s="18">
        <v>1</v>
      </c>
      <c r="Y1080" s="9">
        <v>6000</v>
      </c>
      <c r="Z1080" s="19">
        <f t="shared" si="283"/>
        <v>0</v>
      </c>
      <c r="AA1080" s="25">
        <v>1503.37</v>
      </c>
      <c r="AB1080" s="30">
        <f t="shared" si="284"/>
        <v>667000</v>
      </c>
      <c r="AC1080" s="30">
        <f t="shared" si="291"/>
        <v>8.9955022488755615E-3</v>
      </c>
      <c r="AD1080" s="31">
        <f t="shared" si="292"/>
        <v>0.98950524737631174</v>
      </c>
      <c r="AE1080" s="31">
        <f t="shared" si="293"/>
        <v>1.2773613193403297</v>
      </c>
      <c r="AG1080" s="30">
        <f t="shared" si="285"/>
        <v>2427000</v>
      </c>
      <c r="AH1080" s="30">
        <f t="shared" si="294"/>
        <v>2.472187886279357E-3</v>
      </c>
      <c r="AI1080" s="31">
        <f t="shared" si="295"/>
        <v>0.27194066749072926</v>
      </c>
      <c r="AJ1080" s="31">
        <f t="shared" si="296"/>
        <v>0.35105067985166871</v>
      </c>
      <c r="AK1080" s="30">
        <f>IF(W1080="si",($S1080*'COSTOS DE CREDITOS'!$C$27)/DATA!$G1080,"")</f>
        <v>47.07631125553273</v>
      </c>
      <c r="AL1080" s="90">
        <f>IF(W1080="si",'COSTOS DE CREDITOS'!$C$35,"")</f>
        <v>20.421138461538462</v>
      </c>
      <c r="AM1080" s="30">
        <f t="shared" si="286"/>
        <v>369.23076923076923</v>
      </c>
      <c r="AN1080" s="30">
        <f t="shared" si="287"/>
        <v>0</v>
      </c>
      <c r="AO1080" s="30">
        <f t="shared" si="288"/>
        <v>436.72821894784045</v>
      </c>
      <c r="AP1080" s="30">
        <f t="shared" si="289"/>
        <v>1066.6417810521593</v>
      </c>
      <c r="AQ1080" s="19">
        <f t="shared" si="290"/>
        <v>0.70950050955663568</v>
      </c>
    </row>
    <row r="1081" spans="1:43" x14ac:dyDescent="0.2">
      <c r="A1081" s="23" t="s">
        <v>5665</v>
      </c>
      <c r="B1081" s="6" t="s">
        <v>5668</v>
      </c>
      <c r="C1081" s="6" t="s">
        <v>5667</v>
      </c>
      <c r="D1081" s="2">
        <v>150472</v>
      </c>
      <c r="E1081" s="2">
        <v>150567</v>
      </c>
      <c r="F1081" s="3" t="s">
        <v>1432</v>
      </c>
      <c r="G1081" s="2">
        <v>7</v>
      </c>
      <c r="H1081" s="2">
        <v>150626</v>
      </c>
      <c r="I1081" s="3" t="s">
        <v>1436</v>
      </c>
      <c r="J1081" s="15" t="s">
        <v>5688</v>
      </c>
      <c r="K1081" s="24" t="s">
        <v>5688</v>
      </c>
      <c r="L1081" s="15">
        <v>45044</v>
      </c>
      <c r="M1081" s="15">
        <v>45046</v>
      </c>
      <c r="N1081" s="15"/>
      <c r="O1081" s="26">
        <f>VLOOKUP(D1081,quash!A$2:$I$7791,9,FALSE)</f>
        <v>2</v>
      </c>
      <c r="P1081" s="7">
        <v>7000</v>
      </c>
      <c r="Q1081" s="26">
        <v>126</v>
      </c>
      <c r="R1081" s="19">
        <v>3.3741050530766176E-2</v>
      </c>
      <c r="S1081" s="26">
        <v>16</v>
      </c>
      <c r="T1081" s="7">
        <v>6000</v>
      </c>
      <c r="U1081" s="2">
        <v>142</v>
      </c>
      <c r="V1081" s="11">
        <v>1503.37</v>
      </c>
      <c r="W1081" s="14" t="s">
        <v>5281</v>
      </c>
      <c r="X1081" s="18">
        <v>1</v>
      </c>
      <c r="Y1081" s="9">
        <v>6000</v>
      </c>
      <c r="Z1081" s="19">
        <f t="shared" si="283"/>
        <v>0</v>
      </c>
      <c r="AA1081" s="25">
        <v>1503.37</v>
      </c>
      <c r="AB1081" s="30">
        <f t="shared" si="284"/>
        <v>396000</v>
      </c>
      <c r="AC1081" s="30">
        <f t="shared" si="291"/>
        <v>1.5151515151515152E-2</v>
      </c>
      <c r="AD1081" s="31">
        <f t="shared" si="292"/>
        <v>1.9090909090909092</v>
      </c>
      <c r="AE1081" s="31">
        <f t="shared" si="293"/>
        <v>2.1515151515151514</v>
      </c>
      <c r="AG1081" s="30">
        <f t="shared" si="285"/>
        <v>1695000</v>
      </c>
      <c r="AH1081" s="30">
        <f t="shared" si="294"/>
        <v>3.5398230088495575E-3</v>
      </c>
      <c r="AI1081" s="31">
        <f t="shared" si="295"/>
        <v>0.44601769911504424</v>
      </c>
      <c r="AJ1081" s="31">
        <f t="shared" si="296"/>
        <v>0.50265486725663711</v>
      </c>
      <c r="AK1081" s="30">
        <f>IF(W1081="si",($S1081*'COSTOS DE CREDITOS'!$C$27)/DATA!$G1081,"")</f>
        <v>47.07631125553273</v>
      </c>
      <c r="AL1081" s="90">
        <f>IF(W1081="si",'COSTOS DE CREDITOS'!$C$35,"")</f>
        <v>20.421138461538462</v>
      </c>
      <c r="AM1081" s="30">
        <f t="shared" si="286"/>
        <v>369.23076923076923</v>
      </c>
      <c r="AN1081" s="30">
        <f t="shared" si="287"/>
        <v>0</v>
      </c>
      <c r="AO1081" s="30">
        <f t="shared" si="288"/>
        <v>436.72821894784045</v>
      </c>
      <c r="AP1081" s="30">
        <f t="shared" si="289"/>
        <v>1066.6417810521593</v>
      </c>
      <c r="AQ1081" s="19">
        <f t="shared" si="290"/>
        <v>0.70950050955663568</v>
      </c>
    </row>
    <row r="1082" spans="1:43" x14ac:dyDescent="0.2">
      <c r="A1082" s="23" t="s">
        <v>5665</v>
      </c>
      <c r="B1082" s="6" t="s">
        <v>5685</v>
      </c>
      <c r="C1082" s="6" t="s">
        <v>5680</v>
      </c>
      <c r="D1082" s="2">
        <v>149894</v>
      </c>
      <c r="E1082" s="2">
        <v>150589</v>
      </c>
      <c r="F1082" s="3" t="s">
        <v>1437</v>
      </c>
      <c r="G1082" s="2">
        <v>6</v>
      </c>
      <c r="H1082" s="2">
        <v>150704</v>
      </c>
      <c r="I1082" s="3" t="s">
        <v>1438</v>
      </c>
      <c r="J1082" s="15">
        <v>45036</v>
      </c>
      <c r="K1082" s="24">
        <v>1131871463</v>
      </c>
      <c r="L1082" s="15">
        <v>45044</v>
      </c>
      <c r="M1082" s="15">
        <v>45046</v>
      </c>
      <c r="N1082" s="15"/>
      <c r="O1082" s="26">
        <f>VLOOKUP(D1082,quash!A$2:$I$7791,9,FALSE)</f>
        <v>2</v>
      </c>
      <c r="P1082" s="7">
        <v>10000</v>
      </c>
      <c r="Q1082" s="26">
        <v>127</v>
      </c>
      <c r="R1082" s="19">
        <v>5.24391097594855E-2</v>
      </c>
      <c r="S1082" s="26">
        <v>16</v>
      </c>
      <c r="T1082" s="7">
        <v>7000</v>
      </c>
      <c r="U1082" s="2">
        <v>142</v>
      </c>
      <c r="V1082" s="11">
        <v>1758.65</v>
      </c>
      <c r="W1082" s="14" t="s">
        <v>5281</v>
      </c>
      <c r="X1082" s="18">
        <v>1</v>
      </c>
      <c r="Y1082" s="9">
        <v>7000</v>
      </c>
      <c r="Z1082" s="19">
        <f t="shared" si="283"/>
        <v>0</v>
      </c>
      <c r="AA1082" s="25">
        <v>1758.65</v>
      </c>
      <c r="AB1082" s="30">
        <f t="shared" si="284"/>
        <v>396000</v>
      </c>
      <c r="AC1082" s="30">
        <f t="shared" si="291"/>
        <v>1.7676767676767676E-2</v>
      </c>
      <c r="AD1082" s="31">
        <f t="shared" si="292"/>
        <v>2.2449494949494948</v>
      </c>
      <c r="AE1082" s="31">
        <f t="shared" si="293"/>
        <v>2.5101010101010099</v>
      </c>
      <c r="AG1082" s="30">
        <f t="shared" si="285"/>
        <v>1695000</v>
      </c>
      <c r="AH1082" s="30">
        <f t="shared" si="294"/>
        <v>4.1297935103244837E-3</v>
      </c>
      <c r="AI1082" s="31">
        <f t="shared" si="295"/>
        <v>0.52448377581120942</v>
      </c>
      <c r="AJ1082" s="31">
        <f t="shared" si="296"/>
        <v>0.58643067846607666</v>
      </c>
      <c r="AK1082" s="30">
        <f>IF(W1082="si",($S1082*'COSTOS DE CREDITOS'!$C$27)/DATA!$G1082,"")</f>
        <v>54.922363131454851</v>
      </c>
      <c r="AL1082" s="90">
        <f>IF(W1082="si",'COSTOS DE CREDITOS'!$C$35,"")</f>
        <v>20.421138461538462</v>
      </c>
      <c r="AM1082" s="30">
        <f t="shared" si="286"/>
        <v>430.76923076923077</v>
      </c>
      <c r="AN1082" s="30">
        <f t="shared" si="287"/>
        <v>0</v>
      </c>
      <c r="AO1082" s="30">
        <f t="shared" si="288"/>
        <v>506.11273236222405</v>
      </c>
      <c r="AP1082" s="30">
        <f t="shared" si="289"/>
        <v>1252.537267637776</v>
      </c>
      <c r="AQ1082" s="19">
        <f t="shared" si="290"/>
        <v>0.71221520350142209</v>
      </c>
    </row>
    <row r="1083" spans="1:43" x14ac:dyDescent="0.2">
      <c r="A1083" s="23" t="s">
        <v>5665</v>
      </c>
      <c r="B1083" s="6" t="s">
        <v>5685</v>
      </c>
      <c r="C1083" s="6" t="s">
        <v>5680</v>
      </c>
      <c r="D1083" s="2">
        <v>150376</v>
      </c>
      <c r="E1083" s="2">
        <v>150589</v>
      </c>
      <c r="F1083" s="3" t="s">
        <v>1437</v>
      </c>
      <c r="G1083" s="2">
        <v>6</v>
      </c>
      <c r="H1083" s="2">
        <v>150705</v>
      </c>
      <c r="I1083" s="3" t="s">
        <v>1439</v>
      </c>
      <c r="J1083" s="15">
        <v>45042</v>
      </c>
      <c r="K1083" s="24">
        <v>1135377112</v>
      </c>
      <c r="L1083" s="15">
        <v>45044</v>
      </c>
      <c r="M1083" s="15">
        <v>45046</v>
      </c>
      <c r="N1083" s="15"/>
      <c r="O1083" s="26">
        <f>VLOOKUP(D1083,quash!A$2:$I$7791,9,FALSE)</f>
        <v>2</v>
      </c>
      <c r="P1083" s="7">
        <v>10000</v>
      </c>
      <c r="Q1083" s="26">
        <v>110</v>
      </c>
      <c r="R1083" s="19">
        <v>3.3741050530766099E-2</v>
      </c>
      <c r="S1083" s="26">
        <v>16</v>
      </c>
      <c r="T1083" s="7">
        <v>5000</v>
      </c>
      <c r="U1083" s="2">
        <v>147</v>
      </c>
      <c r="V1083" s="11">
        <v>1303.3399999999999</v>
      </c>
      <c r="W1083" s="14" t="s">
        <v>5281</v>
      </c>
      <c r="X1083" s="18">
        <v>1</v>
      </c>
      <c r="Y1083" s="9">
        <v>5000</v>
      </c>
      <c r="Z1083" s="19">
        <f t="shared" si="283"/>
        <v>0</v>
      </c>
      <c r="AA1083" s="25">
        <v>1303.3399999999999</v>
      </c>
      <c r="AB1083" s="30">
        <f t="shared" si="284"/>
        <v>396000</v>
      </c>
      <c r="AC1083" s="30">
        <f t="shared" si="291"/>
        <v>1.2626262626262626E-2</v>
      </c>
      <c r="AD1083" s="31">
        <f t="shared" si="292"/>
        <v>1.3888888888888888</v>
      </c>
      <c r="AE1083" s="31">
        <f t="shared" si="293"/>
        <v>1.856060606060606</v>
      </c>
      <c r="AG1083" s="30">
        <f t="shared" si="285"/>
        <v>1695000</v>
      </c>
      <c r="AH1083" s="30">
        <f t="shared" si="294"/>
        <v>2.9498525073746312E-3</v>
      </c>
      <c r="AI1083" s="31">
        <f t="shared" si="295"/>
        <v>0.32448377581120946</v>
      </c>
      <c r="AJ1083" s="31">
        <f t="shared" si="296"/>
        <v>0.4336283185840708</v>
      </c>
      <c r="AK1083" s="30">
        <f>IF(W1083="si",($S1083*'COSTOS DE CREDITOS'!$C$27)/DATA!$G1083,"")</f>
        <v>54.922363131454851</v>
      </c>
      <c r="AL1083" s="90">
        <f>IF(W1083="si",'COSTOS DE CREDITOS'!$C$35,"")</f>
        <v>20.421138461538462</v>
      </c>
      <c r="AM1083" s="30">
        <f t="shared" si="286"/>
        <v>307.69230769230774</v>
      </c>
      <c r="AN1083" s="30">
        <f t="shared" si="287"/>
        <v>0</v>
      </c>
      <c r="AO1083" s="30">
        <f t="shared" si="288"/>
        <v>383.03580928530107</v>
      </c>
      <c r="AP1083" s="30">
        <f t="shared" si="289"/>
        <v>920.30419071469885</v>
      </c>
      <c r="AQ1083" s="19">
        <f t="shared" si="290"/>
        <v>0.70611213552465124</v>
      </c>
    </row>
    <row r="1084" spans="1:43" x14ac:dyDescent="0.2">
      <c r="A1084" s="23" t="s">
        <v>5665</v>
      </c>
      <c r="B1084" s="6" t="s">
        <v>5675</v>
      </c>
      <c r="C1084" s="6" t="s">
        <v>5667</v>
      </c>
      <c r="D1084" s="2">
        <v>150385</v>
      </c>
      <c r="E1084" s="2">
        <v>150667</v>
      </c>
      <c r="F1084" s="3" t="s">
        <v>54</v>
      </c>
      <c r="G1084" s="2">
        <v>7</v>
      </c>
      <c r="H1084" s="2">
        <v>150748</v>
      </c>
      <c r="I1084" s="3" t="s">
        <v>1440</v>
      </c>
      <c r="J1084" s="15">
        <v>45219</v>
      </c>
      <c r="K1084" s="24">
        <v>1262223614</v>
      </c>
      <c r="L1084" s="15">
        <v>45048</v>
      </c>
      <c r="M1084" s="15">
        <v>45046</v>
      </c>
      <c r="N1084" s="15"/>
      <c r="O1084" s="26">
        <f>VLOOKUP(D1084,quash!A$2:$I$7791,9,FALSE)</f>
        <v>3</v>
      </c>
      <c r="P1084" s="7">
        <v>5000</v>
      </c>
      <c r="Q1084" s="26">
        <v>147</v>
      </c>
      <c r="R1084" s="19">
        <v>0.11226939921536</v>
      </c>
      <c r="S1084" s="26">
        <v>16</v>
      </c>
      <c r="T1084" s="7">
        <v>10000</v>
      </c>
      <c r="U1084" s="2">
        <v>142</v>
      </c>
      <c r="V1084" s="11">
        <v>2510.34</v>
      </c>
      <c r="W1084" s="14" t="s">
        <v>5281</v>
      </c>
      <c r="X1084" s="18">
        <v>1</v>
      </c>
      <c r="Y1084" s="9">
        <v>10000</v>
      </c>
      <c r="Z1084" s="19">
        <f t="shared" si="283"/>
        <v>0</v>
      </c>
      <c r="AA1084" s="25">
        <v>2510.34</v>
      </c>
      <c r="AB1084" s="30">
        <f t="shared" si="284"/>
        <v>215000</v>
      </c>
      <c r="AC1084" s="30">
        <f t="shared" si="291"/>
        <v>4.6511627906976744E-2</v>
      </c>
      <c r="AD1084" s="31">
        <f t="shared" si="292"/>
        <v>6.8372093023255811</v>
      </c>
      <c r="AE1084" s="31">
        <f t="shared" si="293"/>
        <v>6.6046511627906979</v>
      </c>
      <c r="AG1084" s="30">
        <f t="shared" si="285"/>
        <v>778000</v>
      </c>
      <c r="AH1084" s="30">
        <f t="shared" si="294"/>
        <v>1.2853470437017995E-2</v>
      </c>
      <c r="AI1084" s="31">
        <f t="shared" si="295"/>
        <v>1.8894601542416454</v>
      </c>
      <c r="AJ1084" s="31">
        <f t="shared" si="296"/>
        <v>1.8251928020565553</v>
      </c>
      <c r="AK1084" s="30">
        <f>IF(W1084="si",($S1084*'COSTOS DE CREDITOS'!$C$27)/DATA!$G1084,"")</f>
        <v>47.07631125553273</v>
      </c>
      <c r="AL1084" s="90">
        <f>IF(W1084="si",'COSTOS DE CREDITOS'!$C$35,"")</f>
        <v>20.421138461538462</v>
      </c>
      <c r="AM1084" s="30">
        <f t="shared" si="286"/>
        <v>615.38461538461547</v>
      </c>
      <c r="AN1084" s="30">
        <f t="shared" si="287"/>
        <v>0</v>
      </c>
      <c r="AO1084" s="30">
        <f t="shared" si="288"/>
        <v>682.88206510168663</v>
      </c>
      <c r="AP1084" s="30">
        <f t="shared" si="289"/>
        <v>1827.4579348983134</v>
      </c>
      <c r="AQ1084" s="19">
        <f t="shared" si="290"/>
        <v>0.72797228060673591</v>
      </c>
    </row>
    <row r="1085" spans="1:43" x14ac:dyDescent="0.2">
      <c r="A1085" s="23" t="s">
        <v>5665</v>
      </c>
      <c r="B1085" s="6" t="s">
        <v>5673</v>
      </c>
      <c r="C1085" s="6" t="s">
        <v>5667</v>
      </c>
      <c r="D1085" s="2">
        <v>150290</v>
      </c>
      <c r="E1085" s="2">
        <v>150397</v>
      </c>
      <c r="F1085" s="3" t="s">
        <v>1441</v>
      </c>
      <c r="G1085" s="2">
        <v>7</v>
      </c>
      <c r="H1085" s="2">
        <v>150777</v>
      </c>
      <c r="I1085" s="3" t="s">
        <v>1442</v>
      </c>
      <c r="J1085" s="15">
        <v>45041</v>
      </c>
      <c r="K1085" s="24">
        <v>1134970516</v>
      </c>
      <c r="L1085" s="15">
        <v>45048</v>
      </c>
      <c r="M1085" s="15">
        <v>45046</v>
      </c>
      <c r="N1085" s="15"/>
      <c r="O1085" s="26">
        <f>VLOOKUP(D1085,quash!A$2:$I$7791,9,FALSE)</f>
        <v>4</v>
      </c>
      <c r="P1085" s="7">
        <v>15000</v>
      </c>
      <c r="Q1085" s="26">
        <v>92</v>
      </c>
      <c r="R1085" s="19">
        <v>5.9818464604665302E-3</v>
      </c>
      <c r="S1085" s="26">
        <v>16</v>
      </c>
      <c r="T1085" s="7">
        <v>10000</v>
      </c>
      <c r="U1085" s="2">
        <v>142</v>
      </c>
      <c r="V1085" s="11">
        <v>2510.34</v>
      </c>
      <c r="W1085" s="14" t="s">
        <v>5281</v>
      </c>
      <c r="X1085" s="18">
        <v>1</v>
      </c>
      <c r="Y1085" s="9">
        <v>10000</v>
      </c>
      <c r="Z1085" s="19">
        <f t="shared" si="283"/>
        <v>0</v>
      </c>
      <c r="AA1085" s="25">
        <v>2510.34</v>
      </c>
      <c r="AB1085" s="30">
        <f t="shared" si="284"/>
        <v>220000</v>
      </c>
      <c r="AC1085" s="30">
        <f t="shared" si="291"/>
        <v>4.5454545454545456E-2</v>
      </c>
      <c r="AD1085" s="31">
        <f t="shared" si="292"/>
        <v>4.1818181818181817</v>
      </c>
      <c r="AE1085" s="31">
        <f t="shared" si="293"/>
        <v>6.454545454545455</v>
      </c>
      <c r="AG1085" s="30">
        <f t="shared" si="285"/>
        <v>927000</v>
      </c>
      <c r="AH1085" s="30">
        <f t="shared" si="294"/>
        <v>1.0787486515641856E-2</v>
      </c>
      <c r="AI1085" s="31">
        <f t="shared" si="295"/>
        <v>0.99244875943905075</v>
      </c>
      <c r="AJ1085" s="31">
        <f t="shared" si="296"/>
        <v>1.5318230852211436</v>
      </c>
      <c r="AK1085" s="30">
        <f>IF(W1085="si",($S1085*'COSTOS DE CREDITOS'!$C$27)/DATA!$G1085,"")</f>
        <v>47.07631125553273</v>
      </c>
      <c r="AL1085" s="90">
        <f>IF(W1085="si",'COSTOS DE CREDITOS'!$C$35,"")</f>
        <v>20.421138461538462</v>
      </c>
      <c r="AM1085" s="30">
        <f t="shared" si="286"/>
        <v>615.38461538461547</v>
      </c>
      <c r="AN1085" s="30">
        <f t="shared" si="287"/>
        <v>0</v>
      </c>
      <c r="AO1085" s="30">
        <f t="shared" si="288"/>
        <v>682.88206510168663</v>
      </c>
      <c r="AP1085" s="30">
        <f t="shared" si="289"/>
        <v>1827.4579348983134</v>
      </c>
      <c r="AQ1085" s="19">
        <f t="shared" si="290"/>
        <v>0.72797228060673591</v>
      </c>
    </row>
    <row r="1086" spans="1:43" x14ac:dyDescent="0.2">
      <c r="A1086" s="23" t="s">
        <v>5665</v>
      </c>
      <c r="B1086" s="6" t="s">
        <v>5674</v>
      </c>
      <c r="C1086" s="6" t="s">
        <v>5670</v>
      </c>
      <c r="D1086" s="2">
        <v>150427</v>
      </c>
      <c r="E1086" s="2">
        <v>150779</v>
      </c>
      <c r="F1086" s="3" t="s">
        <v>1426</v>
      </c>
      <c r="G1086" s="2">
        <v>6</v>
      </c>
      <c r="H1086" s="2">
        <v>150781</v>
      </c>
      <c r="I1086" s="3" t="s">
        <v>1443</v>
      </c>
      <c r="J1086" s="15">
        <v>45042</v>
      </c>
      <c r="K1086" s="24">
        <v>1135657495</v>
      </c>
      <c r="L1086" s="15">
        <v>45048</v>
      </c>
      <c r="M1086" s="15">
        <v>45046</v>
      </c>
      <c r="N1086" s="15"/>
      <c r="O1086" s="26">
        <f>VLOOKUP(D1086,quash!A$2:$I$7791,9,FALSE)</f>
        <v>4</v>
      </c>
      <c r="P1086" s="7">
        <v>10000</v>
      </c>
      <c r="Q1086" s="26">
        <v>115</v>
      </c>
      <c r="R1086" s="19">
        <v>3.97705569269148E-2</v>
      </c>
      <c r="S1086" s="26">
        <v>16</v>
      </c>
      <c r="T1086" s="7">
        <v>10000</v>
      </c>
      <c r="U1086" s="2">
        <v>142</v>
      </c>
      <c r="V1086" s="11">
        <v>2510.34</v>
      </c>
      <c r="W1086" s="14" t="s">
        <v>5281</v>
      </c>
      <c r="X1086" s="18">
        <v>1</v>
      </c>
      <c r="Y1086" s="9">
        <v>10000</v>
      </c>
      <c r="Z1086" s="19">
        <f t="shared" si="283"/>
        <v>0</v>
      </c>
      <c r="AA1086" s="25">
        <v>2510.34</v>
      </c>
      <c r="AB1086" s="30">
        <f t="shared" si="284"/>
        <v>220000</v>
      </c>
      <c r="AC1086" s="30">
        <f t="shared" si="291"/>
        <v>4.5454545454545456E-2</v>
      </c>
      <c r="AD1086" s="31">
        <f t="shared" si="292"/>
        <v>5.2272727272727275</v>
      </c>
      <c r="AE1086" s="31">
        <f t="shared" si="293"/>
        <v>6.454545454545455</v>
      </c>
      <c r="AG1086" s="30">
        <f t="shared" si="285"/>
        <v>927000</v>
      </c>
      <c r="AH1086" s="30">
        <f t="shared" si="294"/>
        <v>1.0787486515641856E-2</v>
      </c>
      <c r="AI1086" s="31">
        <f t="shared" si="295"/>
        <v>1.2405609492988134</v>
      </c>
      <c r="AJ1086" s="31">
        <f t="shared" si="296"/>
        <v>1.5318230852211436</v>
      </c>
      <c r="AK1086" s="30">
        <f>IF(W1086="si",($S1086*'COSTOS DE CREDITOS'!$C$27)/DATA!$G1086,"")</f>
        <v>54.922363131454851</v>
      </c>
      <c r="AL1086" s="90">
        <f>IF(W1086="si",'COSTOS DE CREDITOS'!$C$35,"")</f>
        <v>20.421138461538462</v>
      </c>
      <c r="AM1086" s="30">
        <f t="shared" si="286"/>
        <v>615.38461538461547</v>
      </c>
      <c r="AN1086" s="30">
        <f t="shared" si="287"/>
        <v>0</v>
      </c>
      <c r="AO1086" s="30">
        <f t="shared" si="288"/>
        <v>690.72811697760881</v>
      </c>
      <c r="AP1086" s="30">
        <f t="shared" si="289"/>
        <v>1819.6118830223913</v>
      </c>
      <c r="AQ1086" s="19">
        <f t="shared" si="290"/>
        <v>0.72484678689834492</v>
      </c>
    </row>
    <row r="1087" spans="1:43" x14ac:dyDescent="0.2">
      <c r="A1087" s="23" t="s">
        <v>5665</v>
      </c>
      <c r="B1087" s="6" t="s">
        <v>5674</v>
      </c>
      <c r="C1087" s="6" t="s">
        <v>5670</v>
      </c>
      <c r="D1087" s="2">
        <v>150440</v>
      </c>
      <c r="E1087" s="2">
        <v>150779</v>
      </c>
      <c r="F1087" s="3" t="s">
        <v>1426</v>
      </c>
      <c r="G1087" s="2">
        <v>6</v>
      </c>
      <c r="H1087" s="2">
        <v>150782</v>
      </c>
      <c r="I1087" s="3" t="s">
        <v>1444</v>
      </c>
      <c r="J1087" s="15">
        <v>45042</v>
      </c>
      <c r="K1087" s="24">
        <v>1135658495</v>
      </c>
      <c r="L1087" s="15">
        <v>45048</v>
      </c>
      <c r="M1087" s="15">
        <v>45046</v>
      </c>
      <c r="N1087" s="15"/>
      <c r="O1087" s="26">
        <f>VLOOKUP(D1087,quash!A$2:$I$7791,9,FALSE)</f>
        <v>4</v>
      </c>
      <c r="P1087" s="7">
        <v>10000</v>
      </c>
      <c r="Q1087" s="26">
        <v>110</v>
      </c>
      <c r="R1087" s="19">
        <v>3.3741050530766099E-2</v>
      </c>
      <c r="S1087" s="26">
        <v>16</v>
      </c>
      <c r="T1087" s="7">
        <v>10000</v>
      </c>
      <c r="U1087" s="2">
        <v>142</v>
      </c>
      <c r="V1087" s="11">
        <v>2510.34</v>
      </c>
      <c r="W1087" s="14" t="s">
        <v>5281</v>
      </c>
      <c r="X1087" s="18">
        <v>1</v>
      </c>
      <c r="Y1087" s="9">
        <v>10000</v>
      </c>
      <c r="Z1087" s="19">
        <f t="shared" si="283"/>
        <v>0</v>
      </c>
      <c r="AA1087" s="25">
        <v>2510.34</v>
      </c>
      <c r="AB1087" s="30">
        <f t="shared" si="284"/>
        <v>220000</v>
      </c>
      <c r="AC1087" s="30">
        <f t="shared" si="291"/>
        <v>4.5454545454545456E-2</v>
      </c>
      <c r="AD1087" s="31">
        <f t="shared" si="292"/>
        <v>5</v>
      </c>
      <c r="AE1087" s="31">
        <f t="shared" si="293"/>
        <v>6.454545454545455</v>
      </c>
      <c r="AG1087" s="30">
        <f t="shared" si="285"/>
        <v>927000</v>
      </c>
      <c r="AH1087" s="30">
        <f t="shared" si="294"/>
        <v>1.0787486515641856E-2</v>
      </c>
      <c r="AI1087" s="31">
        <f t="shared" si="295"/>
        <v>1.1866235167206043</v>
      </c>
      <c r="AJ1087" s="31">
        <f t="shared" si="296"/>
        <v>1.5318230852211436</v>
      </c>
      <c r="AK1087" s="30">
        <f>IF(W1087="si",($S1087*'COSTOS DE CREDITOS'!$C$27)/DATA!$G1087,"")</f>
        <v>54.922363131454851</v>
      </c>
      <c r="AL1087" s="90">
        <f>IF(W1087="si",'COSTOS DE CREDITOS'!$C$35,"")</f>
        <v>20.421138461538462</v>
      </c>
      <c r="AM1087" s="30">
        <f t="shared" si="286"/>
        <v>615.38461538461547</v>
      </c>
      <c r="AN1087" s="30">
        <f t="shared" si="287"/>
        <v>0</v>
      </c>
      <c r="AO1087" s="30">
        <f t="shared" si="288"/>
        <v>690.72811697760881</v>
      </c>
      <c r="AP1087" s="30">
        <f t="shared" si="289"/>
        <v>1819.6118830223913</v>
      </c>
      <c r="AQ1087" s="19">
        <f t="shared" si="290"/>
        <v>0.72484678689834492</v>
      </c>
    </row>
    <row r="1088" spans="1:43" x14ac:dyDescent="0.2">
      <c r="A1088" s="23" t="s">
        <v>5665</v>
      </c>
      <c r="B1088" s="6" t="s">
        <v>5674</v>
      </c>
      <c r="C1088" s="6" t="s">
        <v>5670</v>
      </c>
      <c r="D1088" s="2">
        <v>150430</v>
      </c>
      <c r="E1088" s="2">
        <v>150779</v>
      </c>
      <c r="F1088" s="3" t="s">
        <v>1426</v>
      </c>
      <c r="G1088" s="2">
        <v>6</v>
      </c>
      <c r="H1088" s="2">
        <v>150784</v>
      </c>
      <c r="I1088" s="3" t="s">
        <v>1445</v>
      </c>
      <c r="J1088" s="15">
        <v>45042</v>
      </c>
      <c r="K1088" s="24">
        <v>1135656738</v>
      </c>
      <c r="L1088" s="15">
        <v>45048</v>
      </c>
      <c r="M1088" s="15">
        <v>45046</v>
      </c>
      <c r="N1088" s="15"/>
      <c r="O1088" s="26">
        <f>VLOOKUP(D1088,quash!A$2:$I$7791,9,FALSE)</f>
        <v>4</v>
      </c>
      <c r="P1088" s="7">
        <v>10000</v>
      </c>
      <c r="Q1088" s="26">
        <v>115</v>
      </c>
      <c r="R1088" s="19">
        <v>3.97705569269148E-2</v>
      </c>
      <c r="S1088" s="26">
        <v>16</v>
      </c>
      <c r="T1088" s="7">
        <v>10000</v>
      </c>
      <c r="U1088" s="2">
        <v>142</v>
      </c>
      <c r="V1088" s="11">
        <v>2510.34</v>
      </c>
      <c r="W1088" s="14" t="s">
        <v>5281</v>
      </c>
      <c r="X1088" s="18">
        <v>1</v>
      </c>
      <c r="Y1088" s="9">
        <v>10000</v>
      </c>
      <c r="Z1088" s="19">
        <f t="shared" si="283"/>
        <v>0</v>
      </c>
      <c r="AA1088" s="25">
        <v>2510.34</v>
      </c>
      <c r="AB1088" s="30">
        <f t="shared" si="284"/>
        <v>220000</v>
      </c>
      <c r="AC1088" s="30">
        <f t="shared" si="291"/>
        <v>4.5454545454545456E-2</v>
      </c>
      <c r="AD1088" s="31">
        <f t="shared" si="292"/>
        <v>5.2272727272727275</v>
      </c>
      <c r="AE1088" s="31">
        <f t="shared" si="293"/>
        <v>6.454545454545455</v>
      </c>
      <c r="AG1088" s="30">
        <f t="shared" si="285"/>
        <v>927000</v>
      </c>
      <c r="AH1088" s="30">
        <f t="shared" si="294"/>
        <v>1.0787486515641856E-2</v>
      </c>
      <c r="AI1088" s="31">
        <f t="shared" si="295"/>
        <v>1.2405609492988134</v>
      </c>
      <c r="AJ1088" s="31">
        <f t="shared" si="296"/>
        <v>1.5318230852211436</v>
      </c>
      <c r="AK1088" s="30">
        <f>IF(W1088="si",($S1088*'COSTOS DE CREDITOS'!$C$27)/DATA!$G1088,"")</f>
        <v>54.922363131454851</v>
      </c>
      <c r="AL1088" s="90">
        <f>IF(W1088="si",'COSTOS DE CREDITOS'!$C$35,"")</f>
        <v>20.421138461538462</v>
      </c>
      <c r="AM1088" s="30">
        <f t="shared" si="286"/>
        <v>615.38461538461547</v>
      </c>
      <c r="AN1088" s="30">
        <f t="shared" si="287"/>
        <v>0</v>
      </c>
      <c r="AO1088" s="30">
        <f t="shared" si="288"/>
        <v>690.72811697760881</v>
      </c>
      <c r="AP1088" s="30">
        <f t="shared" si="289"/>
        <v>1819.6118830223913</v>
      </c>
      <c r="AQ1088" s="19">
        <f t="shared" si="290"/>
        <v>0.72484678689834492</v>
      </c>
    </row>
    <row r="1089" spans="1:43" x14ac:dyDescent="0.2">
      <c r="A1089" s="23" t="s">
        <v>5665</v>
      </c>
      <c r="B1089" s="6" t="s">
        <v>5674</v>
      </c>
      <c r="C1089" s="6" t="s">
        <v>5670</v>
      </c>
      <c r="D1089" s="2">
        <v>150566</v>
      </c>
      <c r="E1089" s="2">
        <v>150779</v>
      </c>
      <c r="F1089" s="3" t="s">
        <v>1426</v>
      </c>
      <c r="G1089" s="2">
        <v>6</v>
      </c>
      <c r="H1089" s="2">
        <v>150785</v>
      </c>
      <c r="I1089" s="3" t="s">
        <v>1446</v>
      </c>
      <c r="J1089" s="15">
        <v>45043</v>
      </c>
      <c r="K1089" s="24">
        <v>1136195580</v>
      </c>
      <c r="L1089" s="15">
        <v>45048</v>
      </c>
      <c r="M1089" s="15">
        <v>45046</v>
      </c>
      <c r="N1089" s="15"/>
      <c r="O1089" s="26">
        <f>VLOOKUP(D1089,quash!A$2:$I$7791,9,FALSE)</f>
        <v>2</v>
      </c>
      <c r="P1089" s="7">
        <v>10000</v>
      </c>
      <c r="Q1089" s="26">
        <v>127</v>
      </c>
      <c r="R1089" s="19">
        <v>5.24391097594855E-2</v>
      </c>
      <c r="S1089" s="26">
        <v>16</v>
      </c>
      <c r="T1089" s="7">
        <v>10000</v>
      </c>
      <c r="U1089" s="2">
        <v>142</v>
      </c>
      <c r="V1089" s="11">
        <v>2510.34</v>
      </c>
      <c r="W1089" s="14" t="s">
        <v>5281</v>
      </c>
      <c r="X1089" s="18">
        <v>1</v>
      </c>
      <c r="Y1089" s="9">
        <v>10000</v>
      </c>
      <c r="Z1089" s="19">
        <f t="shared" si="283"/>
        <v>0</v>
      </c>
      <c r="AA1089" s="25">
        <v>2510.34</v>
      </c>
      <c r="AB1089" s="30">
        <f t="shared" si="284"/>
        <v>396000</v>
      </c>
      <c r="AC1089" s="30">
        <f t="shared" si="291"/>
        <v>2.5252525252525252E-2</v>
      </c>
      <c r="AD1089" s="31">
        <f t="shared" si="292"/>
        <v>3.2070707070707072</v>
      </c>
      <c r="AE1089" s="31">
        <f t="shared" si="293"/>
        <v>3.5858585858585856</v>
      </c>
      <c r="AG1089" s="30">
        <f t="shared" si="285"/>
        <v>1695000</v>
      </c>
      <c r="AH1089" s="30">
        <f t="shared" si="294"/>
        <v>5.8997050147492625E-3</v>
      </c>
      <c r="AI1089" s="31">
        <f t="shared" si="295"/>
        <v>0.74926253687315636</v>
      </c>
      <c r="AJ1089" s="31">
        <f t="shared" si="296"/>
        <v>0.83775811209439532</v>
      </c>
      <c r="AK1089" s="30">
        <f>IF(W1089="si",($S1089*'COSTOS DE CREDITOS'!$C$27)/DATA!$G1089,"")</f>
        <v>54.922363131454851</v>
      </c>
      <c r="AL1089" s="90">
        <f>IF(W1089="si",'COSTOS DE CREDITOS'!$C$35,"")</f>
        <v>20.421138461538462</v>
      </c>
      <c r="AM1089" s="30">
        <f t="shared" si="286"/>
        <v>615.38461538461547</v>
      </c>
      <c r="AN1089" s="30">
        <f t="shared" si="287"/>
        <v>0</v>
      </c>
      <c r="AO1089" s="30">
        <f t="shared" si="288"/>
        <v>690.72811697760881</v>
      </c>
      <c r="AP1089" s="30">
        <f t="shared" si="289"/>
        <v>1819.6118830223913</v>
      </c>
      <c r="AQ1089" s="19">
        <f t="shared" si="290"/>
        <v>0.72484678689834492</v>
      </c>
    </row>
    <row r="1090" spans="1:43" x14ac:dyDescent="0.2">
      <c r="A1090" s="23" t="s">
        <v>5665</v>
      </c>
      <c r="B1090" s="6" t="s">
        <v>5674</v>
      </c>
      <c r="C1090" s="6" t="s">
        <v>5670</v>
      </c>
      <c r="D1090" s="2">
        <v>150511</v>
      </c>
      <c r="E1090" s="2">
        <v>150779</v>
      </c>
      <c r="F1090" s="3" t="s">
        <v>1426</v>
      </c>
      <c r="G1090" s="2">
        <v>6</v>
      </c>
      <c r="H1090" s="2">
        <v>150786</v>
      </c>
      <c r="I1090" s="3" t="s">
        <v>1447</v>
      </c>
      <c r="J1090" s="15">
        <v>45043</v>
      </c>
      <c r="K1090" s="24">
        <v>1136106328</v>
      </c>
      <c r="L1090" s="15">
        <v>45048</v>
      </c>
      <c r="M1090" s="15">
        <v>45046</v>
      </c>
      <c r="N1090" s="15"/>
      <c r="O1090" s="26">
        <f>VLOOKUP(D1090,quash!A$2:$I$7791,9,FALSE)</f>
        <v>2</v>
      </c>
      <c r="P1090" s="7">
        <v>10000</v>
      </c>
      <c r="Q1090" s="26">
        <v>115</v>
      </c>
      <c r="R1090" s="19">
        <v>3.97705569269148E-2</v>
      </c>
      <c r="S1090" s="26">
        <v>16</v>
      </c>
      <c r="T1090" s="7">
        <v>10000</v>
      </c>
      <c r="U1090" s="2">
        <v>142</v>
      </c>
      <c r="V1090" s="11">
        <v>2510.34</v>
      </c>
      <c r="W1090" s="14" t="s">
        <v>5281</v>
      </c>
      <c r="X1090" s="18">
        <v>1</v>
      </c>
      <c r="Y1090" s="9">
        <v>10000</v>
      </c>
      <c r="Z1090" s="19">
        <f t="shared" ref="Z1090:Z1153" si="297">Y1090/T1090-1</f>
        <v>0</v>
      </c>
      <c r="AA1090" s="25">
        <v>2510.34</v>
      </c>
      <c r="AB1090" s="30">
        <f t="shared" ref="AB1090:AB1153" si="298">SUMIFS($T:$T,$M:$M,$M1090,$O:$O,$O1090)</f>
        <v>396000</v>
      </c>
      <c r="AC1090" s="30">
        <f t="shared" ref="AC1090:AC1121" si="299">$T1090/AB1090</f>
        <v>2.5252525252525252E-2</v>
      </c>
      <c r="AD1090" s="31">
        <f t="shared" ref="AD1090:AD1121" si="300">AC1090*$Q1090</f>
        <v>2.904040404040404</v>
      </c>
      <c r="AE1090" s="31">
        <f t="shared" ref="AE1090:AE1121" si="301">AC1090*$U1090</f>
        <v>3.5858585858585856</v>
      </c>
      <c r="AG1090" s="30">
        <f t="shared" ref="AG1090:AG1153" si="302">SUMIFS($T:$T,$O:$O,$O1090,$N:$N,1)</f>
        <v>1695000</v>
      </c>
      <c r="AH1090" s="30">
        <f t="shared" si="294"/>
        <v>5.8997050147492625E-3</v>
      </c>
      <c r="AI1090" s="31">
        <f t="shared" si="295"/>
        <v>0.67846607669616521</v>
      </c>
      <c r="AJ1090" s="31">
        <f t="shared" si="296"/>
        <v>0.83775811209439532</v>
      </c>
      <c r="AK1090" s="30">
        <f>IF(W1090="si",($S1090*'COSTOS DE CREDITOS'!$C$27)/DATA!$G1090,"")</f>
        <v>54.922363131454851</v>
      </c>
      <c r="AL1090" s="90">
        <f>IF(W1090="si",'COSTOS DE CREDITOS'!$C$35,"")</f>
        <v>20.421138461538462</v>
      </c>
      <c r="AM1090" s="30">
        <f t="shared" si="286"/>
        <v>615.38461538461547</v>
      </c>
      <c r="AN1090" s="30">
        <f t="shared" si="287"/>
        <v>0</v>
      </c>
      <c r="AO1090" s="30">
        <f t="shared" si="288"/>
        <v>690.72811697760881</v>
      </c>
      <c r="AP1090" s="30">
        <f t="shared" si="289"/>
        <v>1819.6118830223913</v>
      </c>
      <c r="AQ1090" s="19">
        <f t="shared" si="290"/>
        <v>0.72484678689834492</v>
      </c>
    </row>
    <row r="1091" spans="1:43" x14ac:dyDescent="0.2">
      <c r="A1091" s="23" t="s">
        <v>5665</v>
      </c>
      <c r="B1091" s="6" t="s">
        <v>5682</v>
      </c>
      <c r="C1091" s="6" t="s">
        <v>5670</v>
      </c>
      <c r="D1091" s="2">
        <v>150326</v>
      </c>
      <c r="E1091" s="2">
        <v>150723</v>
      </c>
      <c r="F1091" s="3" t="s">
        <v>1423</v>
      </c>
      <c r="G1091" s="2">
        <v>6</v>
      </c>
      <c r="H1091" s="2">
        <v>150727</v>
      </c>
      <c r="I1091" s="3" t="s">
        <v>1448</v>
      </c>
      <c r="J1091" s="15">
        <v>45041</v>
      </c>
      <c r="K1091" s="24">
        <v>1135074585</v>
      </c>
      <c r="L1091" s="15">
        <v>45045</v>
      </c>
      <c r="M1091" s="15">
        <v>45046</v>
      </c>
      <c r="N1091" s="15"/>
      <c r="O1091" s="26">
        <f>VLOOKUP(D1091,quash!A$2:$I$7791,9,FALSE)</f>
        <v>1</v>
      </c>
      <c r="P1091" s="7">
        <v>10000</v>
      </c>
      <c r="Q1091" s="26">
        <v>147</v>
      </c>
      <c r="R1091" s="19">
        <v>7.9000519063170294E-2</v>
      </c>
      <c r="S1091" s="26">
        <v>16</v>
      </c>
      <c r="T1091" s="7">
        <v>10000</v>
      </c>
      <c r="U1091" s="2">
        <v>142</v>
      </c>
      <c r="V1091" s="11">
        <v>2510.34</v>
      </c>
      <c r="W1091" s="14" t="s">
        <v>5281</v>
      </c>
      <c r="X1091" s="18">
        <v>1</v>
      </c>
      <c r="Y1091" s="9">
        <v>10000</v>
      </c>
      <c r="Z1091" s="19">
        <f t="shared" si="297"/>
        <v>0</v>
      </c>
      <c r="AA1091" s="25">
        <v>2510.34</v>
      </c>
      <c r="AB1091" s="30">
        <f t="shared" si="298"/>
        <v>667000</v>
      </c>
      <c r="AC1091" s="30">
        <f t="shared" si="299"/>
        <v>1.4992503748125937E-2</v>
      </c>
      <c r="AD1091" s="31">
        <f t="shared" si="300"/>
        <v>2.2038980509745127</v>
      </c>
      <c r="AE1091" s="31">
        <f t="shared" si="301"/>
        <v>2.128935532233883</v>
      </c>
      <c r="AG1091" s="30">
        <f t="shared" si="302"/>
        <v>2427000</v>
      </c>
      <c r="AH1091" s="30">
        <f t="shared" si="294"/>
        <v>4.1203131437989289E-3</v>
      </c>
      <c r="AI1091" s="31">
        <f t="shared" si="295"/>
        <v>0.60568603213844252</v>
      </c>
      <c r="AJ1091" s="31">
        <f t="shared" si="296"/>
        <v>0.58508446641944789</v>
      </c>
      <c r="AK1091" s="30">
        <f>IF(W1091="si",($S1091*'COSTOS DE CREDITOS'!$C$27)/DATA!$G1091,"")</f>
        <v>54.922363131454851</v>
      </c>
      <c r="AL1091" s="90">
        <f>IF(W1091="si",'COSTOS DE CREDITOS'!$C$35,"")</f>
        <v>20.421138461538462</v>
      </c>
      <c r="AM1091" s="30">
        <f t="shared" ref="AM1091:AM1154" si="303">IF(W1091="si",(20%/52*$S1091)*$T1091,"")</f>
        <v>615.38461538461547</v>
      </c>
      <c r="AN1091" s="30">
        <f t="shared" ref="AN1091:AN1154" si="304">IF(W1091="SI",T1091-Y1091,"")</f>
        <v>0</v>
      </c>
      <c r="AO1091" s="30">
        <f t="shared" ref="AO1091:AO1154" si="305">SUM(AK1091:AN1091)</f>
        <v>690.72811697760881</v>
      </c>
      <c r="AP1091" s="30">
        <f t="shared" ref="AP1091:AP1154" si="306">AA1091-AO1091</f>
        <v>1819.6118830223913</v>
      </c>
      <c r="AQ1091" s="19">
        <f t="shared" ref="AQ1091:AQ1154" si="307">IFERROR(AP1091/AA1091,"")</f>
        <v>0.72484678689834492</v>
      </c>
    </row>
    <row r="1092" spans="1:43" x14ac:dyDescent="0.2">
      <c r="A1092" s="23" t="s">
        <v>5665</v>
      </c>
      <c r="B1092" s="6" t="s">
        <v>5682</v>
      </c>
      <c r="C1092" s="6" t="s">
        <v>5670</v>
      </c>
      <c r="D1092" s="2">
        <v>150330</v>
      </c>
      <c r="E1092" s="2">
        <v>150723</v>
      </c>
      <c r="F1092" s="3" t="s">
        <v>1423</v>
      </c>
      <c r="G1092" s="2">
        <v>6</v>
      </c>
      <c r="H1092" s="2">
        <v>150730</v>
      </c>
      <c r="I1092" s="3" t="s">
        <v>1449</v>
      </c>
      <c r="J1092" s="15">
        <v>45041</v>
      </c>
      <c r="K1092" s="24">
        <v>1135072357</v>
      </c>
      <c r="L1092" s="15">
        <v>45045</v>
      </c>
      <c r="M1092" s="15">
        <v>45046</v>
      </c>
      <c r="N1092" s="15"/>
      <c r="O1092" s="26">
        <f>VLOOKUP(D1092,quash!A$2:$I$7791,9,FALSE)</f>
        <v>1</v>
      </c>
      <c r="P1092" s="7">
        <v>10000</v>
      </c>
      <c r="Q1092" s="26">
        <v>115</v>
      </c>
      <c r="R1092" s="19">
        <v>3.97705569269148E-2</v>
      </c>
      <c r="S1092" s="26">
        <v>16</v>
      </c>
      <c r="T1092" s="7">
        <v>5000</v>
      </c>
      <c r="U1092" s="2">
        <v>115</v>
      </c>
      <c r="V1092" s="11">
        <v>999.89</v>
      </c>
      <c r="W1092" s="14" t="s">
        <v>5281</v>
      </c>
      <c r="X1092" s="18">
        <v>1</v>
      </c>
      <c r="Y1092" s="9">
        <v>5000</v>
      </c>
      <c r="Z1092" s="19">
        <f t="shared" si="297"/>
        <v>0</v>
      </c>
      <c r="AA1092" s="25">
        <v>999.89</v>
      </c>
      <c r="AB1092" s="30">
        <f t="shared" si="298"/>
        <v>667000</v>
      </c>
      <c r="AC1092" s="30">
        <f t="shared" si="299"/>
        <v>7.4962518740629685E-3</v>
      </c>
      <c r="AD1092" s="31">
        <f t="shared" si="300"/>
        <v>0.86206896551724133</v>
      </c>
      <c r="AE1092" s="31">
        <f t="shared" si="301"/>
        <v>0.86206896551724133</v>
      </c>
      <c r="AG1092" s="30">
        <f t="shared" si="302"/>
        <v>2427000</v>
      </c>
      <c r="AH1092" s="30">
        <f t="shared" si="294"/>
        <v>2.0601565718994645E-3</v>
      </c>
      <c r="AI1092" s="31">
        <f t="shared" si="295"/>
        <v>0.23691800576843841</v>
      </c>
      <c r="AJ1092" s="31">
        <f t="shared" si="296"/>
        <v>0.23691800576843841</v>
      </c>
      <c r="AK1092" s="30">
        <f>IF(W1092="si",($S1092*'COSTOS DE CREDITOS'!$C$27)/DATA!$G1092,"")</f>
        <v>54.922363131454851</v>
      </c>
      <c r="AL1092" s="90">
        <f>IF(W1092="si",'COSTOS DE CREDITOS'!$C$35,"")</f>
        <v>20.421138461538462</v>
      </c>
      <c r="AM1092" s="30">
        <f t="shared" si="303"/>
        <v>307.69230769230774</v>
      </c>
      <c r="AN1092" s="30">
        <f t="shared" si="304"/>
        <v>0</v>
      </c>
      <c r="AO1092" s="30">
        <f t="shared" si="305"/>
        <v>383.03580928530107</v>
      </c>
      <c r="AP1092" s="30">
        <f t="shared" si="306"/>
        <v>616.85419071469892</v>
      </c>
      <c r="AQ1092" s="19">
        <f t="shared" si="307"/>
        <v>0.61692205214043438</v>
      </c>
    </row>
    <row r="1093" spans="1:43" x14ac:dyDescent="0.2">
      <c r="A1093" s="23" t="s">
        <v>5665</v>
      </c>
      <c r="B1093" s="6" t="s">
        <v>5672</v>
      </c>
      <c r="C1093" s="6" t="s">
        <v>5667</v>
      </c>
      <c r="D1093" s="2">
        <v>150001</v>
      </c>
      <c r="E1093" s="2">
        <v>150742</v>
      </c>
      <c r="F1093" s="3" t="s">
        <v>1450</v>
      </c>
      <c r="G1093" s="2">
        <v>6</v>
      </c>
      <c r="H1093" s="2">
        <v>150787</v>
      </c>
      <c r="I1093" s="3" t="s">
        <v>1451</v>
      </c>
      <c r="J1093" s="15">
        <v>45037</v>
      </c>
      <c r="K1093" s="24">
        <v>1132453957</v>
      </c>
      <c r="L1093" s="15">
        <v>45048</v>
      </c>
      <c r="M1093" s="15">
        <v>45046</v>
      </c>
      <c r="N1093" s="15"/>
      <c r="O1093" s="26">
        <f>VLOOKUP(D1093,quash!A$2:$I$7791,9,FALSE)</f>
        <v>1</v>
      </c>
      <c r="P1093" s="7">
        <v>11000</v>
      </c>
      <c r="Q1093" s="26">
        <v>119</v>
      </c>
      <c r="R1093" s="19">
        <v>4.0668324378343571E-2</v>
      </c>
      <c r="S1093" s="26">
        <v>16</v>
      </c>
      <c r="T1093" s="7">
        <v>7000</v>
      </c>
      <c r="U1093" s="2">
        <v>147</v>
      </c>
      <c r="V1093" s="11">
        <v>1827.61</v>
      </c>
      <c r="W1093" s="14" t="s">
        <v>5281</v>
      </c>
      <c r="X1093" s="18">
        <v>1</v>
      </c>
      <c r="Y1093" s="9">
        <v>7000</v>
      </c>
      <c r="Z1093" s="19">
        <f t="shared" si="297"/>
        <v>0</v>
      </c>
      <c r="AA1093" s="25">
        <v>1827.61</v>
      </c>
      <c r="AB1093" s="30">
        <f t="shared" si="298"/>
        <v>667000</v>
      </c>
      <c r="AC1093" s="30">
        <f t="shared" si="299"/>
        <v>1.0494752623688156E-2</v>
      </c>
      <c r="AD1093" s="31">
        <f t="shared" si="300"/>
        <v>1.2488755622188905</v>
      </c>
      <c r="AE1093" s="31">
        <f t="shared" si="301"/>
        <v>1.542728635682159</v>
      </c>
      <c r="AG1093" s="30">
        <f t="shared" si="302"/>
        <v>2427000</v>
      </c>
      <c r="AH1093" s="30">
        <f t="shared" si="294"/>
        <v>2.88421920065925E-3</v>
      </c>
      <c r="AI1093" s="31">
        <f t="shared" si="295"/>
        <v>0.34322208487845074</v>
      </c>
      <c r="AJ1093" s="31">
        <f t="shared" si="296"/>
        <v>0.42398022249690975</v>
      </c>
      <c r="AK1093" s="30">
        <f>IF(W1093="si",($S1093*'COSTOS DE CREDITOS'!$C$27)/DATA!$G1093,"")</f>
        <v>54.922363131454851</v>
      </c>
      <c r="AL1093" s="90">
        <f>IF(W1093="si",'COSTOS DE CREDITOS'!$C$35,"")</f>
        <v>20.421138461538462</v>
      </c>
      <c r="AM1093" s="30">
        <f t="shared" si="303"/>
        <v>430.76923076923077</v>
      </c>
      <c r="AN1093" s="30">
        <f t="shared" si="304"/>
        <v>0</v>
      </c>
      <c r="AO1093" s="30">
        <f t="shared" si="305"/>
        <v>506.11273236222405</v>
      </c>
      <c r="AP1093" s="30">
        <f t="shared" si="306"/>
        <v>1321.4972676377758</v>
      </c>
      <c r="AQ1093" s="19">
        <f t="shared" si="307"/>
        <v>0.72307399698938823</v>
      </c>
    </row>
    <row r="1094" spans="1:43" x14ac:dyDescent="0.2">
      <c r="A1094" s="23" t="s">
        <v>5665</v>
      </c>
      <c r="B1094" s="6" t="s">
        <v>5668</v>
      </c>
      <c r="C1094" s="6" t="s">
        <v>5667</v>
      </c>
      <c r="D1094" s="2">
        <v>149189</v>
      </c>
      <c r="E1094" s="2">
        <v>150772</v>
      </c>
      <c r="F1094" s="3" t="s">
        <v>1424</v>
      </c>
      <c r="G1094" s="2">
        <v>6</v>
      </c>
      <c r="H1094" s="2">
        <v>150788</v>
      </c>
      <c r="I1094" s="3" t="s">
        <v>1452</v>
      </c>
      <c r="J1094" s="15">
        <v>45029</v>
      </c>
      <c r="K1094" s="24">
        <v>1128110495</v>
      </c>
      <c r="L1094" s="15">
        <v>45048</v>
      </c>
      <c r="M1094" s="15">
        <v>45046</v>
      </c>
      <c r="N1094" s="15"/>
      <c r="O1094" s="26">
        <f>VLOOKUP(D1094,quash!A$2:$I$7791,9,FALSE)</f>
        <v>1</v>
      </c>
      <c r="P1094" s="7">
        <v>10000</v>
      </c>
      <c r="Q1094" s="26">
        <v>110</v>
      </c>
      <c r="R1094" s="19">
        <v>3.3220596517330399E-2</v>
      </c>
      <c r="S1094" s="26">
        <v>16</v>
      </c>
      <c r="T1094" s="7">
        <v>8000</v>
      </c>
      <c r="U1094" s="2">
        <v>142</v>
      </c>
      <c r="V1094" s="11">
        <v>2013.74</v>
      </c>
      <c r="W1094" s="14" t="s">
        <v>5281</v>
      </c>
      <c r="X1094" s="18">
        <v>1</v>
      </c>
      <c r="Y1094" s="9">
        <v>8000</v>
      </c>
      <c r="Z1094" s="19">
        <f t="shared" si="297"/>
        <v>0</v>
      </c>
      <c r="AA1094" s="25">
        <v>2013.74</v>
      </c>
      <c r="AB1094" s="30">
        <f t="shared" si="298"/>
        <v>667000</v>
      </c>
      <c r="AC1094" s="30">
        <f t="shared" si="299"/>
        <v>1.1994002998500749E-2</v>
      </c>
      <c r="AD1094" s="31">
        <f t="shared" si="300"/>
        <v>1.3193403298350823</v>
      </c>
      <c r="AE1094" s="31">
        <f t="shared" si="301"/>
        <v>1.7031484257871063</v>
      </c>
      <c r="AG1094" s="30">
        <f t="shared" si="302"/>
        <v>2427000</v>
      </c>
      <c r="AH1094" s="30">
        <f t="shared" si="294"/>
        <v>3.296250515039143E-3</v>
      </c>
      <c r="AI1094" s="31">
        <f t="shared" si="295"/>
        <v>0.36258755665430575</v>
      </c>
      <c r="AJ1094" s="31">
        <f t="shared" si="296"/>
        <v>0.4680675731355583</v>
      </c>
      <c r="AK1094" s="30">
        <f>IF(W1094="si",($S1094*'COSTOS DE CREDITOS'!$C$27)/DATA!$G1094,"")</f>
        <v>54.922363131454851</v>
      </c>
      <c r="AL1094" s="90">
        <f>IF(W1094="si",'COSTOS DE CREDITOS'!$C$35,"")</f>
        <v>20.421138461538462</v>
      </c>
      <c r="AM1094" s="30">
        <f t="shared" si="303"/>
        <v>492.30769230769232</v>
      </c>
      <c r="AN1094" s="30">
        <f t="shared" si="304"/>
        <v>0</v>
      </c>
      <c r="AO1094" s="30">
        <f t="shared" si="305"/>
        <v>567.6511939006856</v>
      </c>
      <c r="AP1094" s="30">
        <f t="shared" si="306"/>
        <v>1446.0888060993143</v>
      </c>
      <c r="AQ1094" s="19">
        <f t="shared" si="307"/>
        <v>0.71811098061284684</v>
      </c>
    </row>
    <row r="1095" spans="1:43" x14ac:dyDescent="0.2">
      <c r="A1095" s="23" t="s">
        <v>5665</v>
      </c>
      <c r="B1095" s="6" t="s">
        <v>5668</v>
      </c>
      <c r="C1095" s="6" t="s">
        <v>5667</v>
      </c>
      <c r="D1095" s="2">
        <v>149200</v>
      </c>
      <c r="E1095" s="2">
        <v>150772</v>
      </c>
      <c r="F1095" s="3" t="s">
        <v>1424</v>
      </c>
      <c r="G1095" s="2">
        <v>6</v>
      </c>
      <c r="H1095" s="2">
        <v>150789</v>
      </c>
      <c r="I1095" s="3" t="s">
        <v>1453</v>
      </c>
      <c r="J1095" s="15">
        <v>45029</v>
      </c>
      <c r="K1095" s="24">
        <v>1128069242</v>
      </c>
      <c r="L1095" s="15">
        <v>45048</v>
      </c>
      <c r="M1095" s="15">
        <v>45046</v>
      </c>
      <c r="N1095" s="15"/>
      <c r="O1095" s="26">
        <f>VLOOKUP(D1095,quash!A$2:$I$7791,9,FALSE)</f>
        <v>4</v>
      </c>
      <c r="P1095" s="7">
        <v>10000</v>
      </c>
      <c r="Q1095" s="26">
        <v>100</v>
      </c>
      <c r="R1095" s="19">
        <v>1.82981294070719E-2</v>
      </c>
      <c r="S1095" s="26">
        <v>16</v>
      </c>
      <c r="T1095" s="7">
        <v>8000</v>
      </c>
      <c r="U1095" s="2">
        <v>142</v>
      </c>
      <c r="V1095" s="11">
        <v>2013.74</v>
      </c>
      <c r="W1095" s="14" t="s">
        <v>5281</v>
      </c>
      <c r="X1095" s="18">
        <v>1</v>
      </c>
      <c r="Y1095" s="9">
        <v>8000</v>
      </c>
      <c r="Z1095" s="19">
        <f t="shared" si="297"/>
        <v>0</v>
      </c>
      <c r="AA1095" s="25">
        <v>2013.74</v>
      </c>
      <c r="AB1095" s="30">
        <f t="shared" si="298"/>
        <v>220000</v>
      </c>
      <c r="AC1095" s="30">
        <f t="shared" si="299"/>
        <v>3.6363636363636362E-2</v>
      </c>
      <c r="AD1095" s="31">
        <f t="shared" si="300"/>
        <v>3.6363636363636362</v>
      </c>
      <c r="AE1095" s="31">
        <f t="shared" si="301"/>
        <v>5.1636363636363631</v>
      </c>
      <c r="AG1095" s="30">
        <f t="shared" si="302"/>
        <v>927000</v>
      </c>
      <c r="AH1095" s="30">
        <f t="shared" si="294"/>
        <v>8.6299892125134836E-3</v>
      </c>
      <c r="AI1095" s="31">
        <f t="shared" si="295"/>
        <v>0.86299892125134836</v>
      </c>
      <c r="AJ1095" s="31">
        <f t="shared" si="296"/>
        <v>1.2254584681769147</v>
      </c>
      <c r="AK1095" s="30">
        <f>IF(W1095="si",($S1095*'COSTOS DE CREDITOS'!$C$27)/DATA!$G1095,"")</f>
        <v>54.922363131454851</v>
      </c>
      <c r="AL1095" s="90">
        <f>IF(W1095="si",'COSTOS DE CREDITOS'!$C$35,"")</f>
        <v>20.421138461538462</v>
      </c>
      <c r="AM1095" s="30">
        <f t="shared" si="303"/>
        <v>492.30769230769232</v>
      </c>
      <c r="AN1095" s="30">
        <f t="shared" si="304"/>
        <v>0</v>
      </c>
      <c r="AO1095" s="30">
        <f t="shared" si="305"/>
        <v>567.6511939006856</v>
      </c>
      <c r="AP1095" s="30">
        <f t="shared" si="306"/>
        <v>1446.0888060993143</v>
      </c>
      <c r="AQ1095" s="19">
        <f t="shared" si="307"/>
        <v>0.71811098061284684</v>
      </c>
    </row>
    <row r="1096" spans="1:43" x14ac:dyDescent="0.2">
      <c r="A1096" s="23" t="s">
        <v>5665</v>
      </c>
      <c r="B1096" s="6" t="s">
        <v>5668</v>
      </c>
      <c r="C1096" s="6" t="s">
        <v>5667</v>
      </c>
      <c r="D1096" s="2">
        <v>150105</v>
      </c>
      <c r="E1096" s="2">
        <v>150772</v>
      </c>
      <c r="F1096" s="3" t="s">
        <v>1424</v>
      </c>
      <c r="G1096" s="2">
        <v>6</v>
      </c>
      <c r="H1096" s="2">
        <v>150790</v>
      </c>
      <c r="I1096" s="3" t="s">
        <v>1454</v>
      </c>
      <c r="J1096" s="15">
        <v>45040</v>
      </c>
      <c r="K1096" s="24">
        <v>1133512616</v>
      </c>
      <c r="L1096" s="15">
        <v>45048</v>
      </c>
      <c r="M1096" s="15">
        <v>45046</v>
      </c>
      <c r="N1096" s="15"/>
      <c r="O1096" s="26">
        <f>VLOOKUP(D1096,quash!A$2:$I$7791,9,FALSE)</f>
        <v>3</v>
      </c>
      <c r="P1096" s="7">
        <v>7000</v>
      </c>
      <c r="Q1096" s="26">
        <v>126</v>
      </c>
      <c r="R1096" s="19">
        <v>3.3741050530766176E-2</v>
      </c>
      <c r="S1096" s="26">
        <v>16</v>
      </c>
      <c r="T1096" s="7">
        <v>8000</v>
      </c>
      <c r="U1096" s="2">
        <v>142</v>
      </c>
      <c r="V1096" s="11">
        <v>2013.74</v>
      </c>
      <c r="W1096" s="14" t="s">
        <v>5281</v>
      </c>
      <c r="X1096" s="18">
        <v>1</v>
      </c>
      <c r="Y1096" s="9">
        <v>8000</v>
      </c>
      <c r="Z1096" s="19">
        <f t="shared" si="297"/>
        <v>0</v>
      </c>
      <c r="AA1096" s="25">
        <v>2013.74</v>
      </c>
      <c r="AB1096" s="30">
        <f t="shared" si="298"/>
        <v>215000</v>
      </c>
      <c r="AC1096" s="30">
        <f t="shared" si="299"/>
        <v>3.7209302325581395E-2</v>
      </c>
      <c r="AD1096" s="31">
        <f t="shared" si="300"/>
        <v>4.688372093023256</v>
      </c>
      <c r="AE1096" s="31">
        <f t="shared" si="301"/>
        <v>5.2837209302325583</v>
      </c>
      <c r="AG1096" s="30">
        <f t="shared" si="302"/>
        <v>778000</v>
      </c>
      <c r="AH1096" s="30">
        <f t="shared" si="294"/>
        <v>1.0282776349614395E-2</v>
      </c>
      <c r="AI1096" s="31">
        <f t="shared" si="295"/>
        <v>1.2956298200514138</v>
      </c>
      <c r="AJ1096" s="31">
        <f t="shared" si="296"/>
        <v>1.4601542416452442</v>
      </c>
      <c r="AK1096" s="30">
        <f>IF(W1096="si",($S1096*'COSTOS DE CREDITOS'!$C$27)/DATA!$G1096,"")</f>
        <v>54.922363131454851</v>
      </c>
      <c r="AL1096" s="90">
        <f>IF(W1096="si",'COSTOS DE CREDITOS'!$C$35,"")</f>
        <v>20.421138461538462</v>
      </c>
      <c r="AM1096" s="30">
        <f t="shared" si="303"/>
        <v>492.30769230769232</v>
      </c>
      <c r="AN1096" s="30">
        <f t="shared" si="304"/>
        <v>0</v>
      </c>
      <c r="AO1096" s="30">
        <f t="shared" si="305"/>
        <v>567.6511939006856</v>
      </c>
      <c r="AP1096" s="30">
        <f t="shared" si="306"/>
        <v>1446.0888060993143</v>
      </c>
      <c r="AQ1096" s="19">
        <f t="shared" si="307"/>
        <v>0.71811098061284684</v>
      </c>
    </row>
    <row r="1097" spans="1:43" x14ac:dyDescent="0.2">
      <c r="A1097" s="23" t="s">
        <v>5665</v>
      </c>
      <c r="B1097" s="6" t="s">
        <v>5675</v>
      </c>
      <c r="C1097" s="6" t="s">
        <v>5667</v>
      </c>
      <c r="D1097" s="2">
        <v>150082</v>
      </c>
      <c r="E1097" s="2">
        <v>150817</v>
      </c>
      <c r="F1097" s="3" t="s">
        <v>1428</v>
      </c>
      <c r="G1097" s="2">
        <v>6</v>
      </c>
      <c r="H1097" s="2">
        <v>150819</v>
      </c>
      <c r="I1097" s="3" t="s">
        <v>1455</v>
      </c>
      <c r="J1097" s="15">
        <v>45040</v>
      </c>
      <c r="K1097" s="24">
        <v>1133475172</v>
      </c>
      <c r="L1097" s="15">
        <v>45048</v>
      </c>
      <c r="M1097" s="15">
        <v>45046</v>
      </c>
      <c r="N1097" s="15"/>
      <c r="O1097" s="26">
        <f>VLOOKUP(D1097,quash!A$2:$I$7791,9,FALSE)</f>
        <v>1</v>
      </c>
      <c r="P1097" s="7">
        <v>9000</v>
      </c>
      <c r="Q1097" s="26">
        <v>136</v>
      </c>
      <c r="R1097" s="19">
        <v>6.0360088312238727E-2</v>
      </c>
      <c r="S1097" s="93">
        <v>26</v>
      </c>
      <c r="T1097" s="7">
        <v>10000</v>
      </c>
      <c r="U1097" s="2">
        <v>142</v>
      </c>
      <c r="V1097" s="11">
        <v>2510.34</v>
      </c>
      <c r="W1097" s="14" t="s">
        <v>5281</v>
      </c>
      <c r="X1097" s="18">
        <v>0.89010919080982653</v>
      </c>
      <c r="Y1097" s="9">
        <v>8901.0919080982658</v>
      </c>
      <c r="Z1097" s="19">
        <f t="shared" si="297"/>
        <v>-0.10989080919017347</v>
      </c>
      <c r="AA1097" s="25">
        <v>2234.47670605754</v>
      </c>
      <c r="AB1097" s="30">
        <f t="shared" si="298"/>
        <v>667000</v>
      </c>
      <c r="AC1097" s="30">
        <f t="shared" si="299"/>
        <v>1.4992503748125937E-2</v>
      </c>
      <c r="AD1097" s="31">
        <f t="shared" si="300"/>
        <v>2.0389805097451275</v>
      </c>
      <c r="AE1097" s="31">
        <f t="shared" si="301"/>
        <v>2.128935532233883</v>
      </c>
      <c r="AG1097" s="30">
        <f t="shared" si="302"/>
        <v>2427000</v>
      </c>
      <c r="AH1097" s="30">
        <f t="shared" si="294"/>
        <v>4.1203131437989289E-3</v>
      </c>
      <c r="AI1097" s="31">
        <f t="shared" si="295"/>
        <v>0.56036258755665436</v>
      </c>
      <c r="AJ1097" s="31">
        <f t="shared" si="296"/>
        <v>0.58508446641944789</v>
      </c>
      <c r="AK1097" s="30">
        <f>IF(W1097="si",($S1097*'COSTOS DE CREDITOS'!$C$27)/DATA!$G1097,"")</f>
        <v>89.248840088614131</v>
      </c>
      <c r="AL1097" s="90">
        <f>IF(W1097="si",'COSTOS DE CREDITOS'!$C$35,"")</f>
        <v>20.421138461538462</v>
      </c>
      <c r="AM1097" s="30">
        <f t="shared" si="303"/>
        <v>1000</v>
      </c>
      <c r="AN1097" s="30">
        <f t="shared" si="304"/>
        <v>1098.9080919017342</v>
      </c>
      <c r="AO1097" s="30">
        <f t="shared" si="305"/>
        <v>2208.5780704518866</v>
      </c>
      <c r="AP1097" s="30">
        <f t="shared" si="306"/>
        <v>25.898635605653453</v>
      </c>
      <c r="AQ1097" s="19">
        <f t="shared" si="307"/>
        <v>1.1590470169343774E-2</v>
      </c>
    </row>
    <row r="1098" spans="1:43" x14ac:dyDescent="0.2">
      <c r="A1098" s="23" t="s">
        <v>5665</v>
      </c>
      <c r="B1098" s="6" t="s">
        <v>5675</v>
      </c>
      <c r="C1098" s="6" t="s">
        <v>5667</v>
      </c>
      <c r="D1098" s="2">
        <v>149581</v>
      </c>
      <c r="E1098" s="2">
        <v>150817</v>
      </c>
      <c r="F1098" s="3" t="s">
        <v>1428</v>
      </c>
      <c r="G1098" s="2">
        <v>6</v>
      </c>
      <c r="H1098" s="2">
        <v>150820</v>
      </c>
      <c r="I1098" s="3" t="s">
        <v>1456</v>
      </c>
      <c r="J1098" s="15" t="s">
        <v>5688</v>
      </c>
      <c r="K1098" s="24" t="s">
        <v>5688</v>
      </c>
      <c r="L1098" s="15">
        <v>45048</v>
      </c>
      <c r="M1098" s="15">
        <v>45046</v>
      </c>
      <c r="N1098" s="15"/>
      <c r="O1098" s="26">
        <f>VLOOKUP(D1098,quash!A$2:$I$7791,9,FALSE)</f>
        <v>1</v>
      </c>
      <c r="P1098" s="7">
        <v>9000</v>
      </c>
      <c r="Q1098" s="26">
        <v>136</v>
      </c>
      <c r="R1098" s="19">
        <v>6.0360088312238727E-2</v>
      </c>
      <c r="S1098" s="93">
        <v>26</v>
      </c>
      <c r="T1098" s="7">
        <v>10000</v>
      </c>
      <c r="U1098" s="2">
        <v>122</v>
      </c>
      <c r="V1098" s="11">
        <v>2137.87</v>
      </c>
      <c r="W1098" s="14" t="s">
        <v>5281</v>
      </c>
      <c r="X1098" s="18">
        <v>0.89010919080982653</v>
      </c>
      <c r="Y1098" s="9">
        <v>8901.0919080982658</v>
      </c>
      <c r="Z1098" s="19">
        <f t="shared" si="297"/>
        <v>-0.10989080919017347</v>
      </c>
      <c r="AA1098" s="25">
        <v>1902.9377357566038</v>
      </c>
      <c r="AB1098" s="30">
        <f t="shared" si="298"/>
        <v>667000</v>
      </c>
      <c r="AC1098" s="30">
        <f t="shared" si="299"/>
        <v>1.4992503748125937E-2</v>
      </c>
      <c r="AD1098" s="31">
        <f t="shared" si="300"/>
        <v>2.0389805097451275</v>
      </c>
      <c r="AE1098" s="31">
        <f t="shared" si="301"/>
        <v>1.8290854572713644</v>
      </c>
      <c r="AG1098" s="30">
        <f t="shared" si="302"/>
        <v>2427000</v>
      </c>
      <c r="AH1098" s="30">
        <f t="shared" si="294"/>
        <v>4.1203131437989289E-3</v>
      </c>
      <c r="AI1098" s="31">
        <f t="shared" si="295"/>
        <v>0.56036258755665436</v>
      </c>
      <c r="AJ1098" s="31">
        <f t="shared" si="296"/>
        <v>0.50267820354346937</v>
      </c>
      <c r="AK1098" s="30">
        <f>IF(W1098="si",($S1098*'COSTOS DE CREDITOS'!$C$27)/DATA!$G1098,"")</f>
        <v>89.248840088614131</v>
      </c>
      <c r="AL1098" s="90">
        <f>IF(W1098="si",'COSTOS DE CREDITOS'!$C$35,"")</f>
        <v>20.421138461538462</v>
      </c>
      <c r="AM1098" s="30">
        <f t="shared" si="303"/>
        <v>1000</v>
      </c>
      <c r="AN1098" s="30">
        <f t="shared" si="304"/>
        <v>1098.9080919017342</v>
      </c>
      <c r="AO1098" s="30">
        <f t="shared" si="305"/>
        <v>2208.5780704518866</v>
      </c>
      <c r="AP1098" s="30">
        <f t="shared" si="306"/>
        <v>-305.64033469528272</v>
      </c>
      <c r="AQ1098" s="19">
        <f t="shared" si="307"/>
        <v>-0.16061499488513784</v>
      </c>
    </row>
    <row r="1099" spans="1:43" x14ac:dyDescent="0.2">
      <c r="A1099" s="23" t="s">
        <v>5665</v>
      </c>
      <c r="B1099" s="6" t="s">
        <v>5675</v>
      </c>
      <c r="C1099" s="6" t="s">
        <v>5667</v>
      </c>
      <c r="D1099" s="2">
        <v>150334</v>
      </c>
      <c r="E1099" s="2">
        <v>150817</v>
      </c>
      <c r="F1099" s="3" t="s">
        <v>1428</v>
      </c>
      <c r="G1099" s="2">
        <v>6</v>
      </c>
      <c r="H1099" s="2">
        <v>150822</v>
      </c>
      <c r="I1099" s="3" t="s">
        <v>1457</v>
      </c>
      <c r="J1099" s="15">
        <v>45041</v>
      </c>
      <c r="K1099" s="24">
        <v>1135085045</v>
      </c>
      <c r="L1099" s="15">
        <v>45048</v>
      </c>
      <c r="M1099" s="15">
        <v>45046</v>
      </c>
      <c r="N1099" s="15"/>
      <c r="O1099" s="26">
        <f>VLOOKUP(D1099,quash!A$2:$I$7791,9,FALSE)</f>
        <v>1</v>
      </c>
      <c r="P1099" s="7">
        <v>9000</v>
      </c>
      <c r="Q1099" s="26">
        <v>136</v>
      </c>
      <c r="R1099" s="19">
        <v>6.0360088312238727E-2</v>
      </c>
      <c r="S1099" s="93">
        <v>26</v>
      </c>
      <c r="T1099" s="7">
        <v>10000</v>
      </c>
      <c r="U1099" s="2">
        <v>142</v>
      </c>
      <c r="V1099" s="11">
        <v>2510.34</v>
      </c>
      <c r="W1099" s="14" t="s">
        <v>5281</v>
      </c>
      <c r="X1099" s="18">
        <v>0.89010919080982653</v>
      </c>
      <c r="Y1099" s="9">
        <v>8901.0919080982658</v>
      </c>
      <c r="Z1099" s="19">
        <f t="shared" si="297"/>
        <v>-0.10989080919017347</v>
      </c>
      <c r="AA1099" s="25">
        <v>2234.47670605754</v>
      </c>
      <c r="AB1099" s="30">
        <f t="shared" si="298"/>
        <v>667000</v>
      </c>
      <c r="AC1099" s="30">
        <f t="shared" si="299"/>
        <v>1.4992503748125937E-2</v>
      </c>
      <c r="AD1099" s="31">
        <f t="shared" si="300"/>
        <v>2.0389805097451275</v>
      </c>
      <c r="AE1099" s="31">
        <f t="shared" si="301"/>
        <v>2.128935532233883</v>
      </c>
      <c r="AG1099" s="30">
        <f t="shared" si="302"/>
        <v>2427000</v>
      </c>
      <c r="AH1099" s="30">
        <f t="shared" si="294"/>
        <v>4.1203131437989289E-3</v>
      </c>
      <c r="AI1099" s="31">
        <f t="shared" si="295"/>
        <v>0.56036258755665436</v>
      </c>
      <c r="AJ1099" s="31">
        <f t="shared" si="296"/>
        <v>0.58508446641944789</v>
      </c>
      <c r="AK1099" s="30">
        <f>IF(W1099="si",($S1099*'COSTOS DE CREDITOS'!$C$27)/DATA!$G1099,"")</f>
        <v>89.248840088614131</v>
      </c>
      <c r="AL1099" s="90">
        <f>IF(W1099="si",'COSTOS DE CREDITOS'!$C$35,"")</f>
        <v>20.421138461538462</v>
      </c>
      <c r="AM1099" s="30">
        <f t="shared" si="303"/>
        <v>1000</v>
      </c>
      <c r="AN1099" s="30">
        <f t="shared" si="304"/>
        <v>1098.9080919017342</v>
      </c>
      <c r="AO1099" s="30">
        <f t="shared" si="305"/>
        <v>2208.5780704518866</v>
      </c>
      <c r="AP1099" s="30">
        <f t="shared" si="306"/>
        <v>25.898635605653453</v>
      </c>
      <c r="AQ1099" s="19">
        <f t="shared" si="307"/>
        <v>1.1590470169343774E-2</v>
      </c>
    </row>
    <row r="1100" spans="1:43" x14ac:dyDescent="0.2">
      <c r="A1100" s="23" t="s">
        <v>5665</v>
      </c>
      <c r="B1100" s="6" t="s">
        <v>5668</v>
      </c>
      <c r="C1100" s="6" t="s">
        <v>5667</v>
      </c>
      <c r="D1100" s="2">
        <v>149215</v>
      </c>
      <c r="E1100" s="2">
        <v>150772</v>
      </c>
      <c r="F1100" s="3" t="s">
        <v>1424</v>
      </c>
      <c r="G1100" s="2">
        <v>6</v>
      </c>
      <c r="H1100" s="2">
        <v>150845</v>
      </c>
      <c r="I1100" s="3" t="s">
        <v>1458</v>
      </c>
      <c r="J1100" s="15">
        <v>45286</v>
      </c>
      <c r="K1100" s="24">
        <v>1308254794</v>
      </c>
      <c r="L1100" s="15">
        <v>45048</v>
      </c>
      <c r="M1100" s="15">
        <v>45046</v>
      </c>
      <c r="N1100" s="15"/>
      <c r="O1100" s="26">
        <f>VLOOKUP(D1100,quash!A$2:$I$7791,9,FALSE)</f>
        <v>4</v>
      </c>
      <c r="P1100" s="7">
        <v>10000</v>
      </c>
      <c r="Q1100" s="26">
        <v>110</v>
      </c>
      <c r="R1100" s="19">
        <v>3.11605023919212E-2</v>
      </c>
      <c r="S1100" s="26">
        <v>16</v>
      </c>
      <c r="T1100" s="7">
        <v>8000</v>
      </c>
      <c r="U1100" s="2">
        <v>142</v>
      </c>
      <c r="V1100" s="11">
        <v>2013.74</v>
      </c>
      <c r="W1100" s="14" t="s">
        <v>5281</v>
      </c>
      <c r="X1100" s="18">
        <v>1</v>
      </c>
      <c r="Y1100" s="9">
        <v>8000</v>
      </c>
      <c r="Z1100" s="19">
        <f t="shared" si="297"/>
        <v>0</v>
      </c>
      <c r="AA1100" s="25">
        <v>2013.74</v>
      </c>
      <c r="AB1100" s="30">
        <f t="shared" si="298"/>
        <v>220000</v>
      </c>
      <c r="AC1100" s="30">
        <f t="shared" si="299"/>
        <v>3.6363636363636362E-2</v>
      </c>
      <c r="AD1100" s="31">
        <f t="shared" si="300"/>
        <v>4</v>
      </c>
      <c r="AE1100" s="31">
        <f t="shared" si="301"/>
        <v>5.1636363636363631</v>
      </c>
      <c r="AG1100" s="30">
        <f t="shared" si="302"/>
        <v>927000</v>
      </c>
      <c r="AH1100" s="30">
        <f t="shared" si="294"/>
        <v>8.6299892125134836E-3</v>
      </c>
      <c r="AI1100" s="31">
        <f t="shared" si="295"/>
        <v>0.94929881337648325</v>
      </c>
      <c r="AJ1100" s="31">
        <f t="shared" si="296"/>
        <v>1.2254584681769147</v>
      </c>
      <c r="AK1100" s="30">
        <f>IF(W1100="si",($S1100*'COSTOS DE CREDITOS'!$C$27)/DATA!$G1100,"")</f>
        <v>54.922363131454851</v>
      </c>
      <c r="AL1100" s="90">
        <f>IF(W1100="si",'COSTOS DE CREDITOS'!$C$35,"")</f>
        <v>20.421138461538462</v>
      </c>
      <c r="AM1100" s="30">
        <f t="shared" si="303"/>
        <v>492.30769230769232</v>
      </c>
      <c r="AN1100" s="30">
        <f t="shared" si="304"/>
        <v>0</v>
      </c>
      <c r="AO1100" s="30">
        <f t="shared" si="305"/>
        <v>567.6511939006856</v>
      </c>
      <c r="AP1100" s="30">
        <f t="shared" si="306"/>
        <v>1446.0888060993143</v>
      </c>
      <c r="AQ1100" s="19">
        <f t="shared" si="307"/>
        <v>0.71811098061284684</v>
      </c>
    </row>
    <row r="1101" spans="1:43" x14ac:dyDescent="0.2">
      <c r="A1101" s="23" t="s">
        <v>5665</v>
      </c>
      <c r="B1101" s="6" t="s">
        <v>5668</v>
      </c>
      <c r="C1101" s="6" t="s">
        <v>5667</v>
      </c>
      <c r="D1101" s="2">
        <v>150103</v>
      </c>
      <c r="E1101" s="2">
        <v>150772</v>
      </c>
      <c r="F1101" s="3" t="s">
        <v>1424</v>
      </c>
      <c r="G1101" s="2">
        <v>6</v>
      </c>
      <c r="H1101" s="2">
        <v>150846</v>
      </c>
      <c r="I1101" s="3" t="s">
        <v>1459</v>
      </c>
      <c r="J1101" s="15">
        <v>45286</v>
      </c>
      <c r="K1101" s="24">
        <v>1308255558</v>
      </c>
      <c r="L1101" s="15">
        <v>45048</v>
      </c>
      <c r="M1101" s="15">
        <v>45046</v>
      </c>
      <c r="N1101" s="15"/>
      <c r="O1101" s="26">
        <f>VLOOKUP(D1101,quash!A$2:$I$7791,9,FALSE)</f>
        <v>3</v>
      </c>
      <c r="P1101" s="7">
        <v>10000</v>
      </c>
      <c r="Q1101" s="26">
        <v>110</v>
      </c>
      <c r="R1101" s="19">
        <v>3.11605023919212E-2</v>
      </c>
      <c r="S1101" s="26">
        <v>16</v>
      </c>
      <c r="T1101" s="7">
        <v>8000</v>
      </c>
      <c r="U1101" s="2">
        <v>142</v>
      </c>
      <c r="V1101" s="11">
        <v>2013.74</v>
      </c>
      <c r="W1101" s="14" t="s">
        <v>5281</v>
      </c>
      <c r="X1101" s="18">
        <v>1</v>
      </c>
      <c r="Y1101" s="9">
        <v>8000</v>
      </c>
      <c r="Z1101" s="19">
        <f t="shared" si="297"/>
        <v>0</v>
      </c>
      <c r="AA1101" s="25">
        <v>2013.74</v>
      </c>
      <c r="AB1101" s="30">
        <f t="shared" si="298"/>
        <v>215000</v>
      </c>
      <c r="AC1101" s="30">
        <f t="shared" si="299"/>
        <v>3.7209302325581395E-2</v>
      </c>
      <c r="AD1101" s="31">
        <f t="shared" si="300"/>
        <v>4.0930232558139537</v>
      </c>
      <c r="AE1101" s="31">
        <f t="shared" si="301"/>
        <v>5.2837209302325583</v>
      </c>
      <c r="AG1101" s="30">
        <f t="shared" si="302"/>
        <v>778000</v>
      </c>
      <c r="AH1101" s="30">
        <f t="shared" si="294"/>
        <v>1.0282776349614395E-2</v>
      </c>
      <c r="AI1101" s="31">
        <f t="shared" si="295"/>
        <v>1.1311053984575834</v>
      </c>
      <c r="AJ1101" s="31">
        <f t="shared" si="296"/>
        <v>1.4601542416452442</v>
      </c>
      <c r="AK1101" s="30">
        <f>IF(W1101="si",($S1101*'COSTOS DE CREDITOS'!$C$27)/DATA!$G1101,"")</f>
        <v>54.922363131454851</v>
      </c>
      <c r="AL1101" s="90">
        <f>IF(W1101="si",'COSTOS DE CREDITOS'!$C$35,"")</f>
        <v>20.421138461538462</v>
      </c>
      <c r="AM1101" s="30">
        <f t="shared" si="303"/>
        <v>492.30769230769232</v>
      </c>
      <c r="AN1101" s="30">
        <f t="shared" si="304"/>
        <v>0</v>
      </c>
      <c r="AO1101" s="30">
        <f t="shared" si="305"/>
        <v>567.6511939006856</v>
      </c>
      <c r="AP1101" s="30">
        <f t="shared" si="306"/>
        <v>1446.0888060993143</v>
      </c>
      <c r="AQ1101" s="19">
        <f t="shared" si="307"/>
        <v>0.71811098061284684</v>
      </c>
    </row>
    <row r="1102" spans="1:43" x14ac:dyDescent="0.2">
      <c r="A1102" s="23" t="s">
        <v>5665</v>
      </c>
      <c r="B1102" s="6" t="s">
        <v>5671</v>
      </c>
      <c r="C1102" s="6" t="s">
        <v>5670</v>
      </c>
      <c r="D1102" s="2">
        <v>148950</v>
      </c>
      <c r="E1102" s="2">
        <v>150857</v>
      </c>
      <c r="F1102" s="3" t="s">
        <v>1460</v>
      </c>
      <c r="G1102" s="2">
        <v>5</v>
      </c>
      <c r="H1102" s="2">
        <v>150863</v>
      </c>
      <c r="I1102" s="3" t="s">
        <v>1461</v>
      </c>
      <c r="J1102" s="15">
        <v>45027</v>
      </c>
      <c r="K1102" s="24">
        <v>1126664375</v>
      </c>
      <c r="L1102" s="15">
        <v>45048</v>
      </c>
      <c r="M1102" s="15">
        <v>45046</v>
      </c>
      <c r="N1102" s="15"/>
      <c r="O1102" s="26">
        <f>VLOOKUP(D1102,quash!A$2:$I$7791,9,FALSE)</f>
        <v>5</v>
      </c>
      <c r="P1102" s="7">
        <v>9000</v>
      </c>
      <c r="Q1102" s="26">
        <v>146</v>
      </c>
      <c r="R1102" s="19">
        <v>8.1278822863721623E-2</v>
      </c>
      <c r="S1102" s="26">
        <v>16</v>
      </c>
      <c r="T1102" s="7">
        <v>7000</v>
      </c>
      <c r="U1102" s="2">
        <v>142</v>
      </c>
      <c r="V1102" s="11">
        <v>1758.65</v>
      </c>
      <c r="W1102" s="14" t="s">
        <v>5281</v>
      </c>
      <c r="X1102" s="18">
        <v>1</v>
      </c>
      <c r="Y1102" s="9">
        <v>7000</v>
      </c>
      <c r="Z1102" s="19">
        <f t="shared" si="297"/>
        <v>0</v>
      </c>
      <c r="AA1102" s="25">
        <v>1758.65</v>
      </c>
      <c r="AB1102" s="30">
        <f t="shared" si="298"/>
        <v>139000</v>
      </c>
      <c r="AC1102" s="30">
        <f t="shared" si="299"/>
        <v>5.0359712230215826E-2</v>
      </c>
      <c r="AD1102" s="31">
        <f t="shared" si="300"/>
        <v>7.3525179856115104</v>
      </c>
      <c r="AE1102" s="31">
        <f t="shared" si="301"/>
        <v>7.1510791366906474</v>
      </c>
      <c r="AG1102" s="30">
        <f t="shared" si="302"/>
        <v>352000</v>
      </c>
      <c r="AH1102" s="30">
        <f t="shared" si="294"/>
        <v>1.9886363636363636E-2</v>
      </c>
      <c r="AI1102" s="31">
        <f t="shared" si="295"/>
        <v>2.9034090909090908</v>
      </c>
      <c r="AJ1102" s="31">
        <f t="shared" si="296"/>
        <v>2.8238636363636362</v>
      </c>
      <c r="AK1102" s="30">
        <f>IF(W1102="si",($S1102*'COSTOS DE CREDITOS'!$C$27)/DATA!$G1102,"")</f>
        <v>65.906835757745824</v>
      </c>
      <c r="AL1102" s="90">
        <f>IF(W1102="si",'COSTOS DE CREDITOS'!$C$35,"")</f>
        <v>20.421138461538462</v>
      </c>
      <c r="AM1102" s="30">
        <f t="shared" si="303"/>
        <v>430.76923076923077</v>
      </c>
      <c r="AN1102" s="30">
        <f t="shared" si="304"/>
        <v>0</v>
      </c>
      <c r="AO1102" s="30">
        <f t="shared" si="305"/>
        <v>517.09720498851505</v>
      </c>
      <c r="AP1102" s="30">
        <f t="shared" si="306"/>
        <v>1241.5527950114852</v>
      </c>
      <c r="AQ1102" s="19">
        <f t="shared" si="307"/>
        <v>0.70596923493104657</v>
      </c>
    </row>
    <row r="1103" spans="1:43" x14ac:dyDescent="0.2">
      <c r="A1103" s="23" t="s">
        <v>5665</v>
      </c>
      <c r="B1103" s="6" t="s">
        <v>5671</v>
      </c>
      <c r="C1103" s="6" t="s">
        <v>5670</v>
      </c>
      <c r="D1103" s="2">
        <v>150856</v>
      </c>
      <c r="E1103" s="2">
        <v>150867</v>
      </c>
      <c r="F1103" s="3" t="s">
        <v>1430</v>
      </c>
      <c r="G1103" s="2">
        <v>6</v>
      </c>
      <c r="H1103" s="2">
        <v>150871</v>
      </c>
      <c r="I1103" s="3" t="s">
        <v>1462</v>
      </c>
      <c r="J1103" s="15">
        <v>45260</v>
      </c>
      <c r="K1103" s="24">
        <v>1292158926</v>
      </c>
      <c r="L1103" s="15">
        <v>45048</v>
      </c>
      <c r="M1103" s="15">
        <v>45046</v>
      </c>
      <c r="N1103" s="15"/>
      <c r="O1103" s="26">
        <f>VLOOKUP(D1103,quash!A$2:$I$7791,9,FALSE)</f>
        <v>1</v>
      </c>
      <c r="P1103" s="7">
        <v>9000</v>
      </c>
      <c r="Q1103" s="26">
        <v>146</v>
      </c>
      <c r="R1103" s="19">
        <v>5.2439109759484744E-2</v>
      </c>
      <c r="S1103" s="26">
        <v>16</v>
      </c>
      <c r="T1103" s="7">
        <v>5000</v>
      </c>
      <c r="U1103" s="2">
        <v>147</v>
      </c>
      <c r="V1103" s="11">
        <v>1303.3399999999999</v>
      </c>
      <c r="W1103" s="14" t="s">
        <v>5281</v>
      </c>
      <c r="X1103" s="18">
        <v>1</v>
      </c>
      <c r="Y1103" s="9">
        <v>5000</v>
      </c>
      <c r="Z1103" s="19">
        <f t="shared" si="297"/>
        <v>0</v>
      </c>
      <c r="AA1103" s="25">
        <v>1303.3399999999999</v>
      </c>
      <c r="AB1103" s="30">
        <f t="shared" si="298"/>
        <v>667000</v>
      </c>
      <c r="AC1103" s="30">
        <f t="shared" si="299"/>
        <v>7.4962518740629685E-3</v>
      </c>
      <c r="AD1103" s="31">
        <f t="shared" si="300"/>
        <v>1.0944527736131935</v>
      </c>
      <c r="AE1103" s="31">
        <f t="shared" si="301"/>
        <v>1.1019490254872564</v>
      </c>
      <c r="AG1103" s="30">
        <f t="shared" si="302"/>
        <v>2427000</v>
      </c>
      <c r="AH1103" s="30">
        <f t="shared" si="294"/>
        <v>2.0601565718994645E-3</v>
      </c>
      <c r="AI1103" s="31">
        <f t="shared" si="295"/>
        <v>0.30078285949732181</v>
      </c>
      <c r="AJ1103" s="31">
        <f t="shared" si="296"/>
        <v>0.30284301606922126</v>
      </c>
      <c r="AK1103" s="30">
        <f>IF(W1103="si",($S1103*'COSTOS DE CREDITOS'!$C$27)/DATA!$G1103,"")</f>
        <v>54.922363131454851</v>
      </c>
      <c r="AL1103" s="90">
        <f>IF(W1103="si",'COSTOS DE CREDITOS'!$C$35,"")</f>
        <v>20.421138461538462</v>
      </c>
      <c r="AM1103" s="30">
        <f t="shared" si="303"/>
        <v>307.69230769230774</v>
      </c>
      <c r="AN1103" s="30">
        <f t="shared" si="304"/>
        <v>0</v>
      </c>
      <c r="AO1103" s="30">
        <f t="shared" si="305"/>
        <v>383.03580928530107</v>
      </c>
      <c r="AP1103" s="30">
        <f t="shared" si="306"/>
        <v>920.30419071469885</v>
      </c>
      <c r="AQ1103" s="19">
        <f t="shared" si="307"/>
        <v>0.70611213552465124</v>
      </c>
    </row>
    <row r="1104" spans="1:43" x14ac:dyDescent="0.2">
      <c r="A1104" s="23" t="s">
        <v>5665</v>
      </c>
      <c r="B1104" s="6" t="s">
        <v>5671</v>
      </c>
      <c r="C1104" s="6" t="s">
        <v>5670</v>
      </c>
      <c r="D1104" s="2">
        <v>150792</v>
      </c>
      <c r="E1104" s="2">
        <v>150867</v>
      </c>
      <c r="F1104" s="3" t="s">
        <v>1430</v>
      </c>
      <c r="G1104" s="2">
        <v>6</v>
      </c>
      <c r="H1104" s="2">
        <v>150872</v>
      </c>
      <c r="I1104" s="3" t="s">
        <v>1463</v>
      </c>
      <c r="J1104" s="15">
        <v>45044</v>
      </c>
      <c r="K1104" s="24">
        <v>1137043695</v>
      </c>
      <c r="L1104" s="15">
        <v>45048</v>
      </c>
      <c r="M1104" s="15">
        <v>45046</v>
      </c>
      <c r="N1104" s="15"/>
      <c r="O1104" s="26">
        <f>VLOOKUP(D1104,quash!A$2:$I$7791,9,FALSE)</f>
        <v>1</v>
      </c>
      <c r="P1104" s="7">
        <v>9000</v>
      </c>
      <c r="Q1104" s="26">
        <v>139</v>
      </c>
      <c r="R1104" s="19">
        <v>8.6183749348172869E-2</v>
      </c>
      <c r="S1104" s="26">
        <v>16</v>
      </c>
      <c r="T1104" s="7">
        <v>8000</v>
      </c>
      <c r="U1104" s="2">
        <v>142</v>
      </c>
      <c r="V1104" s="11">
        <v>2013.74</v>
      </c>
      <c r="W1104" s="14" t="s">
        <v>5281</v>
      </c>
      <c r="X1104" s="18">
        <v>1</v>
      </c>
      <c r="Y1104" s="9">
        <v>8000</v>
      </c>
      <c r="Z1104" s="19">
        <f t="shared" si="297"/>
        <v>0</v>
      </c>
      <c r="AA1104" s="25">
        <v>2013.74</v>
      </c>
      <c r="AB1104" s="30">
        <f t="shared" si="298"/>
        <v>667000</v>
      </c>
      <c r="AC1104" s="30">
        <f t="shared" si="299"/>
        <v>1.1994002998500749E-2</v>
      </c>
      <c r="AD1104" s="31">
        <f t="shared" si="300"/>
        <v>1.667166416791604</v>
      </c>
      <c r="AE1104" s="31">
        <f t="shared" si="301"/>
        <v>1.7031484257871063</v>
      </c>
      <c r="AG1104" s="30">
        <f t="shared" si="302"/>
        <v>2427000</v>
      </c>
      <c r="AH1104" s="30">
        <f t="shared" si="294"/>
        <v>3.296250515039143E-3</v>
      </c>
      <c r="AI1104" s="31">
        <f t="shared" si="295"/>
        <v>0.45817882159044088</v>
      </c>
      <c r="AJ1104" s="31">
        <f t="shared" si="296"/>
        <v>0.4680675731355583</v>
      </c>
      <c r="AK1104" s="30">
        <f>IF(W1104="si",($S1104*'COSTOS DE CREDITOS'!$C$27)/DATA!$G1104,"")</f>
        <v>54.922363131454851</v>
      </c>
      <c r="AL1104" s="90">
        <f>IF(W1104="si",'COSTOS DE CREDITOS'!$C$35,"")</f>
        <v>20.421138461538462</v>
      </c>
      <c r="AM1104" s="30">
        <f t="shared" si="303"/>
        <v>492.30769230769232</v>
      </c>
      <c r="AN1104" s="30">
        <f t="shared" si="304"/>
        <v>0</v>
      </c>
      <c r="AO1104" s="30">
        <f t="shared" si="305"/>
        <v>567.6511939006856</v>
      </c>
      <c r="AP1104" s="30">
        <f t="shared" si="306"/>
        <v>1446.0888060993143</v>
      </c>
      <c r="AQ1104" s="19">
        <f t="shared" si="307"/>
        <v>0.71811098061284684</v>
      </c>
    </row>
    <row r="1105" spans="1:43" x14ac:dyDescent="0.2">
      <c r="A1105" s="23" t="s">
        <v>5665</v>
      </c>
      <c r="B1105" s="6" t="s">
        <v>5671</v>
      </c>
      <c r="C1105" s="6" t="s">
        <v>5670</v>
      </c>
      <c r="D1105" s="2">
        <v>150865</v>
      </c>
      <c r="E1105" s="2">
        <v>150867</v>
      </c>
      <c r="F1105" s="3" t="s">
        <v>1430</v>
      </c>
      <c r="G1105" s="2">
        <v>6</v>
      </c>
      <c r="H1105" s="2">
        <v>150873</v>
      </c>
      <c r="I1105" s="3" t="s">
        <v>1464</v>
      </c>
      <c r="J1105" s="15">
        <v>45045</v>
      </c>
      <c r="K1105" s="24">
        <v>1137407577</v>
      </c>
      <c r="L1105" s="15">
        <v>45048</v>
      </c>
      <c r="M1105" s="15">
        <v>45046</v>
      </c>
      <c r="N1105" s="15"/>
      <c r="O1105" s="26">
        <f>VLOOKUP(D1105,quash!A$2:$I$7791,9,FALSE)</f>
        <v>1</v>
      </c>
      <c r="P1105" s="7">
        <v>5000</v>
      </c>
      <c r="Q1105" s="26">
        <v>147</v>
      </c>
      <c r="R1105" s="19">
        <v>5.8283715876113994E-2</v>
      </c>
      <c r="S1105" s="26">
        <v>16</v>
      </c>
      <c r="T1105" s="7">
        <v>5000</v>
      </c>
      <c r="U1105" s="2">
        <v>147</v>
      </c>
      <c r="V1105" s="11">
        <v>1303.3399999999999</v>
      </c>
      <c r="W1105" s="14" t="s">
        <v>5281</v>
      </c>
      <c r="X1105" s="18">
        <v>1</v>
      </c>
      <c r="Y1105" s="9">
        <v>5000</v>
      </c>
      <c r="Z1105" s="19">
        <f t="shared" si="297"/>
        <v>0</v>
      </c>
      <c r="AA1105" s="25">
        <v>1303.3399999999999</v>
      </c>
      <c r="AB1105" s="30">
        <f t="shared" si="298"/>
        <v>667000</v>
      </c>
      <c r="AC1105" s="30">
        <f t="shared" si="299"/>
        <v>7.4962518740629685E-3</v>
      </c>
      <c r="AD1105" s="31">
        <f t="shared" si="300"/>
        <v>1.1019490254872564</v>
      </c>
      <c r="AE1105" s="31">
        <f t="shared" si="301"/>
        <v>1.1019490254872564</v>
      </c>
      <c r="AG1105" s="30">
        <f t="shared" si="302"/>
        <v>2427000</v>
      </c>
      <c r="AH1105" s="30">
        <f t="shared" si="294"/>
        <v>2.0601565718994645E-3</v>
      </c>
      <c r="AI1105" s="31">
        <f t="shared" si="295"/>
        <v>0.30284301606922126</v>
      </c>
      <c r="AJ1105" s="31">
        <f t="shared" si="296"/>
        <v>0.30284301606922126</v>
      </c>
      <c r="AK1105" s="30">
        <f>IF(W1105="si",($S1105*'COSTOS DE CREDITOS'!$C$27)/DATA!$G1105,"")</f>
        <v>54.922363131454851</v>
      </c>
      <c r="AL1105" s="90">
        <f>IF(W1105="si",'COSTOS DE CREDITOS'!$C$35,"")</f>
        <v>20.421138461538462</v>
      </c>
      <c r="AM1105" s="30">
        <f t="shared" si="303"/>
        <v>307.69230769230774</v>
      </c>
      <c r="AN1105" s="30">
        <f t="shared" si="304"/>
        <v>0</v>
      </c>
      <c r="AO1105" s="30">
        <f t="shared" si="305"/>
        <v>383.03580928530107</v>
      </c>
      <c r="AP1105" s="30">
        <f t="shared" si="306"/>
        <v>920.30419071469885</v>
      </c>
      <c r="AQ1105" s="19">
        <f t="shared" si="307"/>
        <v>0.70611213552465124</v>
      </c>
    </row>
    <row r="1106" spans="1:43" x14ac:dyDescent="0.2">
      <c r="A1106" s="23" t="s">
        <v>5665</v>
      </c>
      <c r="B1106" s="6" t="s">
        <v>5671</v>
      </c>
      <c r="C1106" s="6" t="s">
        <v>5670</v>
      </c>
      <c r="D1106" s="2">
        <v>150761</v>
      </c>
      <c r="E1106" s="2">
        <v>150867</v>
      </c>
      <c r="F1106" s="3" t="s">
        <v>1430</v>
      </c>
      <c r="G1106" s="2">
        <v>6</v>
      </c>
      <c r="H1106" s="2">
        <v>150869</v>
      </c>
      <c r="I1106" s="3" t="s">
        <v>1465</v>
      </c>
      <c r="J1106" s="15">
        <v>45044</v>
      </c>
      <c r="K1106" s="24">
        <v>1136977097</v>
      </c>
      <c r="L1106" s="15">
        <v>45048</v>
      </c>
      <c r="M1106" s="15">
        <v>45046</v>
      </c>
      <c r="N1106" s="15"/>
      <c r="O1106" s="26">
        <f>VLOOKUP(D1106,quash!A$2:$I$7791,9,FALSE)</f>
        <v>1</v>
      </c>
      <c r="P1106" s="7">
        <v>7000</v>
      </c>
      <c r="Q1106" s="26">
        <v>125</v>
      </c>
      <c r="R1106" s="19">
        <v>3.3741050530766176E-2</v>
      </c>
      <c r="S1106" s="26">
        <v>16</v>
      </c>
      <c r="T1106" s="7">
        <v>5000</v>
      </c>
      <c r="U1106" s="2">
        <v>147</v>
      </c>
      <c r="V1106" s="11">
        <v>1303.3399999999999</v>
      </c>
      <c r="W1106" s="14" t="s">
        <v>5281</v>
      </c>
      <c r="X1106" s="18">
        <v>1</v>
      </c>
      <c r="Y1106" s="9">
        <v>5000</v>
      </c>
      <c r="Z1106" s="19">
        <f t="shared" si="297"/>
        <v>0</v>
      </c>
      <c r="AA1106" s="25">
        <v>1303.3399999999999</v>
      </c>
      <c r="AB1106" s="30">
        <f t="shared" si="298"/>
        <v>667000</v>
      </c>
      <c r="AC1106" s="30">
        <f t="shared" si="299"/>
        <v>7.4962518740629685E-3</v>
      </c>
      <c r="AD1106" s="31">
        <f t="shared" si="300"/>
        <v>0.93703148425787108</v>
      </c>
      <c r="AE1106" s="31">
        <f t="shared" si="301"/>
        <v>1.1019490254872564</v>
      </c>
      <c r="AG1106" s="30">
        <f t="shared" si="302"/>
        <v>2427000</v>
      </c>
      <c r="AH1106" s="30">
        <f t="shared" si="294"/>
        <v>2.0601565718994645E-3</v>
      </c>
      <c r="AI1106" s="31">
        <f t="shared" si="295"/>
        <v>0.25751957148743304</v>
      </c>
      <c r="AJ1106" s="31">
        <f t="shared" si="296"/>
        <v>0.30284301606922126</v>
      </c>
      <c r="AK1106" s="30">
        <f>IF(W1106="si",($S1106*'COSTOS DE CREDITOS'!$C$27)/DATA!$G1106,"")</f>
        <v>54.922363131454851</v>
      </c>
      <c r="AL1106" s="90">
        <f>IF(W1106="si",'COSTOS DE CREDITOS'!$C$35,"")</f>
        <v>20.421138461538462</v>
      </c>
      <c r="AM1106" s="30">
        <f t="shared" si="303"/>
        <v>307.69230769230774</v>
      </c>
      <c r="AN1106" s="30">
        <f t="shared" si="304"/>
        <v>0</v>
      </c>
      <c r="AO1106" s="30">
        <f t="shared" si="305"/>
        <v>383.03580928530107</v>
      </c>
      <c r="AP1106" s="30">
        <f t="shared" si="306"/>
        <v>920.30419071469885</v>
      </c>
      <c r="AQ1106" s="19">
        <f t="shared" si="307"/>
        <v>0.70611213552465124</v>
      </c>
    </row>
    <row r="1107" spans="1:43" x14ac:dyDescent="0.2">
      <c r="A1107" s="23" t="s">
        <v>5665</v>
      </c>
      <c r="B1107" s="6" t="s">
        <v>5671</v>
      </c>
      <c r="C1107" s="6" t="s">
        <v>5670</v>
      </c>
      <c r="D1107" s="2">
        <v>150764</v>
      </c>
      <c r="E1107" s="2">
        <v>150867</v>
      </c>
      <c r="F1107" s="3" t="s">
        <v>1430</v>
      </c>
      <c r="G1107" s="2">
        <v>6</v>
      </c>
      <c r="H1107" s="2">
        <v>150870</v>
      </c>
      <c r="I1107" s="3" t="s">
        <v>1466</v>
      </c>
      <c r="J1107" s="15">
        <v>45044</v>
      </c>
      <c r="K1107" s="24">
        <v>1136982179</v>
      </c>
      <c r="L1107" s="15">
        <v>45048</v>
      </c>
      <c r="M1107" s="15">
        <v>45046</v>
      </c>
      <c r="N1107" s="15"/>
      <c r="O1107" s="26">
        <f>VLOOKUP(D1107,quash!A$2:$I$7791,9,FALSE)</f>
        <v>2</v>
      </c>
      <c r="P1107" s="7">
        <v>9000</v>
      </c>
      <c r="Q1107" s="26">
        <v>146</v>
      </c>
      <c r="R1107" s="19">
        <v>7.9000519063170377E-2</v>
      </c>
      <c r="S1107" s="26">
        <v>16</v>
      </c>
      <c r="T1107" s="7">
        <v>5000</v>
      </c>
      <c r="U1107" s="2">
        <v>147</v>
      </c>
      <c r="V1107" s="11">
        <v>1303.3399999999999</v>
      </c>
      <c r="W1107" s="14" t="s">
        <v>5281</v>
      </c>
      <c r="X1107" s="18">
        <v>1</v>
      </c>
      <c r="Y1107" s="9">
        <v>5000</v>
      </c>
      <c r="Z1107" s="19">
        <f t="shared" si="297"/>
        <v>0</v>
      </c>
      <c r="AA1107" s="25">
        <v>1303.3399999999999</v>
      </c>
      <c r="AB1107" s="30">
        <f t="shared" si="298"/>
        <v>396000</v>
      </c>
      <c r="AC1107" s="30">
        <f t="shared" si="299"/>
        <v>1.2626262626262626E-2</v>
      </c>
      <c r="AD1107" s="31">
        <f t="shared" si="300"/>
        <v>1.8434343434343434</v>
      </c>
      <c r="AE1107" s="31">
        <f t="shared" si="301"/>
        <v>1.856060606060606</v>
      </c>
      <c r="AG1107" s="30">
        <f t="shared" si="302"/>
        <v>1695000</v>
      </c>
      <c r="AH1107" s="30">
        <f t="shared" si="294"/>
        <v>2.9498525073746312E-3</v>
      </c>
      <c r="AI1107" s="31">
        <f t="shared" si="295"/>
        <v>0.43067846607669613</v>
      </c>
      <c r="AJ1107" s="31">
        <f t="shared" si="296"/>
        <v>0.4336283185840708</v>
      </c>
      <c r="AK1107" s="30">
        <f>IF(W1107="si",($S1107*'COSTOS DE CREDITOS'!$C$27)/DATA!$G1107,"")</f>
        <v>54.922363131454851</v>
      </c>
      <c r="AL1107" s="90">
        <f>IF(W1107="si",'COSTOS DE CREDITOS'!$C$35,"")</f>
        <v>20.421138461538462</v>
      </c>
      <c r="AM1107" s="30">
        <f t="shared" si="303"/>
        <v>307.69230769230774</v>
      </c>
      <c r="AN1107" s="30">
        <f t="shared" si="304"/>
        <v>0</v>
      </c>
      <c r="AO1107" s="30">
        <f t="shared" si="305"/>
        <v>383.03580928530107</v>
      </c>
      <c r="AP1107" s="30">
        <f t="shared" si="306"/>
        <v>920.30419071469885</v>
      </c>
      <c r="AQ1107" s="19">
        <f t="shared" si="307"/>
        <v>0.70611213552465124</v>
      </c>
    </row>
    <row r="1108" spans="1:43" x14ac:dyDescent="0.2">
      <c r="A1108" s="23" t="s">
        <v>5665</v>
      </c>
      <c r="B1108" s="6" t="s">
        <v>5677</v>
      </c>
      <c r="C1108" s="6" t="s">
        <v>5667</v>
      </c>
      <c r="D1108" s="2">
        <v>150373</v>
      </c>
      <c r="E1108" s="2">
        <v>150848</v>
      </c>
      <c r="F1108" s="3" t="s">
        <v>1467</v>
      </c>
      <c r="G1108" s="2">
        <v>7</v>
      </c>
      <c r="H1108" s="2">
        <v>150851</v>
      </c>
      <c r="I1108" s="3" t="s">
        <v>1468</v>
      </c>
      <c r="J1108" s="15">
        <v>45042</v>
      </c>
      <c r="K1108" s="24">
        <v>1135370556</v>
      </c>
      <c r="L1108" s="15">
        <v>45048</v>
      </c>
      <c r="M1108" s="15">
        <v>45077</v>
      </c>
      <c r="N1108" s="15"/>
      <c r="O1108" s="26">
        <f>VLOOKUP(D1108,quash!A$2:$I$7791,9,FALSE)</f>
        <v>1</v>
      </c>
      <c r="P1108" s="7">
        <v>14000</v>
      </c>
      <c r="Q1108" s="26">
        <v>112</v>
      </c>
      <c r="R1108" s="19">
        <v>3.4117894680525396E-2</v>
      </c>
      <c r="S1108" s="93">
        <v>26</v>
      </c>
      <c r="T1108" s="7">
        <v>10000</v>
      </c>
      <c r="U1108" s="2">
        <v>142</v>
      </c>
      <c r="V1108" s="11">
        <v>2510.34</v>
      </c>
      <c r="W1108" s="14" t="s">
        <v>5281</v>
      </c>
      <c r="X1108" s="18">
        <v>0.22623164822817443</v>
      </c>
      <c r="Y1108" s="9">
        <v>2262.3164822817444</v>
      </c>
      <c r="Z1108" s="19">
        <f t="shared" si="297"/>
        <v>-0.77376835177182557</v>
      </c>
      <c r="AA1108" s="25">
        <v>567.91835581311545</v>
      </c>
      <c r="AB1108" s="30">
        <f t="shared" si="298"/>
        <v>519000</v>
      </c>
      <c r="AC1108" s="30">
        <f t="shared" si="299"/>
        <v>1.9267822736030827E-2</v>
      </c>
      <c r="AD1108" s="31">
        <f t="shared" si="300"/>
        <v>2.1579961464354525</v>
      </c>
      <c r="AE1108" s="31">
        <f t="shared" si="301"/>
        <v>2.7360308285163772</v>
      </c>
      <c r="AG1108" s="30">
        <f t="shared" si="302"/>
        <v>2427000</v>
      </c>
      <c r="AH1108" s="30">
        <f t="shared" si="294"/>
        <v>4.1203131437989289E-3</v>
      </c>
      <c r="AI1108" s="31">
        <f t="shared" si="295"/>
        <v>0.46147507210548006</v>
      </c>
      <c r="AJ1108" s="31">
        <f t="shared" si="296"/>
        <v>0.58508446641944789</v>
      </c>
      <c r="AK1108" s="30">
        <f>IF(W1108="si",($S1108*'COSTOS DE CREDITOS'!$C$27)/DATA!$G1108,"")</f>
        <v>76.499005790240673</v>
      </c>
      <c r="AL1108" s="90">
        <f>IF(W1108="si",'COSTOS DE CREDITOS'!$C$35,"")</f>
        <v>20.421138461538462</v>
      </c>
      <c r="AM1108" s="30">
        <f t="shared" si="303"/>
        <v>1000</v>
      </c>
      <c r="AN1108" s="30">
        <f t="shared" si="304"/>
        <v>7737.6835177182556</v>
      </c>
      <c r="AO1108" s="30">
        <f t="shared" si="305"/>
        <v>8834.6036619700353</v>
      </c>
      <c r="AP1108" s="30">
        <f t="shared" si="306"/>
        <v>-8266.68530615692</v>
      </c>
      <c r="AQ1108" s="19">
        <f t="shared" si="307"/>
        <v>-14.556115718994709</v>
      </c>
    </row>
    <row r="1109" spans="1:43" x14ac:dyDescent="0.2">
      <c r="A1109" s="23" t="s">
        <v>5665</v>
      </c>
      <c r="B1109" s="6" t="s">
        <v>5677</v>
      </c>
      <c r="C1109" s="6" t="s">
        <v>5667</v>
      </c>
      <c r="D1109" s="2">
        <v>150319</v>
      </c>
      <c r="E1109" s="2">
        <v>150848</v>
      </c>
      <c r="F1109" s="3" t="s">
        <v>1467</v>
      </c>
      <c r="G1109" s="2">
        <v>7</v>
      </c>
      <c r="H1109" s="2">
        <v>150855</v>
      </c>
      <c r="I1109" s="3" t="s">
        <v>1469</v>
      </c>
      <c r="J1109" s="15">
        <v>45041</v>
      </c>
      <c r="K1109" s="24">
        <v>1135046757</v>
      </c>
      <c r="L1109" s="15">
        <v>45048</v>
      </c>
      <c r="M1109" s="15">
        <v>45077</v>
      </c>
      <c r="N1109" s="15"/>
      <c r="O1109" s="26">
        <f>VLOOKUP(D1109,quash!A$2:$I$7791,9,FALSE)</f>
        <v>1</v>
      </c>
      <c r="P1109" s="7">
        <v>14000</v>
      </c>
      <c r="Q1109" s="26">
        <v>112</v>
      </c>
      <c r="R1109" s="19">
        <v>3.4956090887866123E-2</v>
      </c>
      <c r="S1109" s="93">
        <v>26</v>
      </c>
      <c r="T1109" s="7">
        <v>6000</v>
      </c>
      <c r="U1109" s="2">
        <v>132</v>
      </c>
      <c r="V1109" s="11">
        <v>1393.18</v>
      </c>
      <c r="W1109" s="14" t="s">
        <v>5281</v>
      </c>
      <c r="X1109" s="18">
        <v>0.22623164822817443</v>
      </c>
      <c r="Y1109" s="9">
        <v>1357.3898893690466</v>
      </c>
      <c r="Z1109" s="19">
        <f t="shared" si="297"/>
        <v>-0.77376835177182557</v>
      </c>
      <c r="AA1109" s="25">
        <v>315.18140767852805</v>
      </c>
      <c r="AB1109" s="30">
        <f t="shared" si="298"/>
        <v>519000</v>
      </c>
      <c r="AC1109" s="30">
        <f t="shared" si="299"/>
        <v>1.1560693641618497E-2</v>
      </c>
      <c r="AD1109" s="31">
        <f t="shared" si="300"/>
        <v>1.2947976878612717</v>
      </c>
      <c r="AE1109" s="31">
        <f t="shared" si="301"/>
        <v>1.5260115606936415</v>
      </c>
      <c r="AG1109" s="30">
        <f t="shared" si="302"/>
        <v>2427000</v>
      </c>
      <c r="AH1109" s="30">
        <f t="shared" si="294"/>
        <v>2.472187886279357E-3</v>
      </c>
      <c r="AI1109" s="31">
        <f t="shared" si="295"/>
        <v>0.276885043263288</v>
      </c>
      <c r="AJ1109" s="31">
        <f t="shared" si="296"/>
        <v>0.32632880098887512</v>
      </c>
      <c r="AK1109" s="30">
        <f>IF(W1109="si",($S1109*'COSTOS DE CREDITOS'!$C$27)/DATA!$G1109,"")</f>
        <v>76.499005790240673</v>
      </c>
      <c r="AL1109" s="90">
        <f>IF(W1109="si",'COSTOS DE CREDITOS'!$C$35,"")</f>
        <v>20.421138461538462</v>
      </c>
      <c r="AM1109" s="30">
        <f t="shared" si="303"/>
        <v>600</v>
      </c>
      <c r="AN1109" s="30">
        <f t="shared" si="304"/>
        <v>4642.6101106309534</v>
      </c>
      <c r="AO1109" s="30">
        <f t="shared" si="305"/>
        <v>5339.5302548827322</v>
      </c>
      <c r="AP1109" s="30">
        <f t="shared" si="306"/>
        <v>-5024.3488472042045</v>
      </c>
      <c r="AQ1109" s="19">
        <f t="shared" si="307"/>
        <v>-15.941133343527776</v>
      </c>
    </row>
    <row r="1110" spans="1:43" x14ac:dyDescent="0.2">
      <c r="A1110" s="23" t="s">
        <v>5665</v>
      </c>
      <c r="B1110" s="6" t="s">
        <v>5676</v>
      </c>
      <c r="C1110" s="6" t="s">
        <v>5670</v>
      </c>
      <c r="D1110" s="2">
        <v>150464</v>
      </c>
      <c r="E1110" s="2">
        <v>151007</v>
      </c>
      <c r="F1110" s="3" t="s">
        <v>67</v>
      </c>
      <c r="G1110" s="2">
        <v>6</v>
      </c>
      <c r="H1110" s="2">
        <v>151014</v>
      </c>
      <c r="I1110" s="3" t="s">
        <v>1470</v>
      </c>
      <c r="J1110" s="15">
        <v>45042</v>
      </c>
      <c r="K1110" s="24">
        <v>1135744821</v>
      </c>
      <c r="L1110" s="15">
        <v>45050</v>
      </c>
      <c r="M1110" s="15">
        <v>45077</v>
      </c>
      <c r="N1110" s="15"/>
      <c r="O1110" s="26" t="e">
        <f>VLOOKUP(D1110,quash!A$2:$I$7791,9,FALSE)</f>
        <v>#N/A</v>
      </c>
      <c r="P1110" s="7">
        <v>9000</v>
      </c>
      <c r="Q1110" s="26">
        <v>147</v>
      </c>
      <c r="R1110" s="19">
        <v>7.9000519063170294E-2</v>
      </c>
      <c r="S1110" s="93">
        <v>26</v>
      </c>
      <c r="T1110" s="7">
        <v>6000</v>
      </c>
      <c r="U1110" s="2">
        <v>142</v>
      </c>
      <c r="V1110" s="11">
        <v>1503.37</v>
      </c>
      <c r="W1110" s="14" t="s">
        <v>5281</v>
      </c>
      <c r="X1110" s="18">
        <v>0.18922914182087902</v>
      </c>
      <c r="Y1110" s="9">
        <v>1135.3748509252741</v>
      </c>
      <c r="Z1110" s="19">
        <f t="shared" si="297"/>
        <v>-0.81077085817912098</v>
      </c>
      <c r="AA1110" s="25">
        <v>284.48141493925488</v>
      </c>
      <c r="AB1110" s="30">
        <f t="shared" si="298"/>
        <v>733000</v>
      </c>
      <c r="AC1110" s="30">
        <f t="shared" si="299"/>
        <v>8.1855388813096858E-3</v>
      </c>
      <c r="AD1110" s="31">
        <f t="shared" si="300"/>
        <v>1.2032742155525238</v>
      </c>
      <c r="AE1110" s="31">
        <f t="shared" si="301"/>
        <v>1.1623465211459754</v>
      </c>
      <c r="AG1110" s="30">
        <f t="shared" si="302"/>
        <v>6126000</v>
      </c>
      <c r="AH1110" s="30">
        <f t="shared" si="294"/>
        <v>9.7943192948090111E-4</v>
      </c>
      <c r="AI1110" s="31">
        <f t="shared" si="295"/>
        <v>0.14397649363369247</v>
      </c>
      <c r="AJ1110" s="31">
        <f t="shared" si="296"/>
        <v>0.13907933398628797</v>
      </c>
      <c r="AK1110" s="30">
        <f>IF(W1110="si",($S1110*'COSTOS DE CREDITOS'!$C$27)/DATA!$G1110,"")</f>
        <v>89.248840088614131</v>
      </c>
      <c r="AL1110" s="90">
        <f>IF(W1110="si",'COSTOS DE CREDITOS'!$C$35,"")</f>
        <v>20.421138461538462</v>
      </c>
      <c r="AM1110" s="30">
        <f t="shared" si="303"/>
        <v>600</v>
      </c>
      <c r="AN1110" s="30">
        <f t="shared" si="304"/>
        <v>4864.6251490747254</v>
      </c>
      <c r="AO1110" s="30">
        <f t="shared" si="305"/>
        <v>5574.2951276248778</v>
      </c>
      <c r="AP1110" s="30">
        <f t="shared" si="306"/>
        <v>-5289.8137126856227</v>
      </c>
      <c r="AQ1110" s="19">
        <f t="shared" si="307"/>
        <v>-18.59458451377273</v>
      </c>
    </row>
    <row r="1111" spans="1:43" x14ac:dyDescent="0.2">
      <c r="A1111" s="23" t="s">
        <v>5665</v>
      </c>
      <c r="B1111" s="6" t="s">
        <v>5673</v>
      </c>
      <c r="C1111" s="6" t="s">
        <v>5667</v>
      </c>
      <c r="D1111" s="2">
        <v>150946</v>
      </c>
      <c r="E1111" s="2">
        <v>151046</v>
      </c>
      <c r="F1111" s="3" t="s">
        <v>1471</v>
      </c>
      <c r="G1111" s="2">
        <v>7</v>
      </c>
      <c r="H1111" s="2">
        <v>151080</v>
      </c>
      <c r="I1111" s="3" t="s">
        <v>1472</v>
      </c>
      <c r="J1111" s="15">
        <v>45048</v>
      </c>
      <c r="K1111" s="24">
        <v>1138569045</v>
      </c>
      <c r="L1111" s="15">
        <v>45050</v>
      </c>
      <c r="M1111" s="15">
        <v>45077</v>
      </c>
      <c r="N1111" s="15"/>
      <c r="O1111" s="26" t="e">
        <f>VLOOKUP(D1111,quash!A$2:$I$7791,9,FALSE)</f>
        <v>#N/A</v>
      </c>
      <c r="P1111" s="7">
        <v>11000</v>
      </c>
      <c r="Q1111" s="26">
        <v>101</v>
      </c>
      <c r="R1111" s="19">
        <v>5.9818464604665302E-3</v>
      </c>
      <c r="S1111" s="26">
        <v>16</v>
      </c>
      <c r="T1111" s="7">
        <v>7000</v>
      </c>
      <c r="U1111" s="2">
        <v>142</v>
      </c>
      <c r="V1111" s="11">
        <v>1758.65</v>
      </c>
      <c r="W1111" s="14" t="s">
        <v>5281</v>
      </c>
      <c r="X1111" s="18">
        <v>1</v>
      </c>
      <c r="Y1111" s="9">
        <v>7000</v>
      </c>
      <c r="Z1111" s="19">
        <f t="shared" si="297"/>
        <v>0</v>
      </c>
      <c r="AA1111" s="25">
        <v>1758.65</v>
      </c>
      <c r="AB1111" s="30">
        <f t="shared" si="298"/>
        <v>733000</v>
      </c>
      <c r="AC1111" s="30">
        <f t="shared" si="299"/>
        <v>9.5497953615279671E-3</v>
      </c>
      <c r="AD1111" s="31">
        <f t="shared" si="300"/>
        <v>0.96452933151432463</v>
      </c>
      <c r="AE1111" s="31">
        <f t="shared" si="301"/>
        <v>1.3560709413369714</v>
      </c>
      <c r="AG1111" s="30">
        <f t="shared" si="302"/>
        <v>6126000</v>
      </c>
      <c r="AH1111" s="30">
        <f t="shared" si="294"/>
        <v>1.1426705843943846E-3</v>
      </c>
      <c r="AI1111" s="31">
        <f t="shared" si="295"/>
        <v>0.11540972902383284</v>
      </c>
      <c r="AJ1111" s="31">
        <f t="shared" si="296"/>
        <v>0.16225922298400261</v>
      </c>
      <c r="AK1111" s="30">
        <f>IF(W1111="si",($S1111*'COSTOS DE CREDITOS'!$C$27)/DATA!$G1111,"")</f>
        <v>47.07631125553273</v>
      </c>
      <c r="AL1111" s="90">
        <f>IF(W1111="si",'COSTOS DE CREDITOS'!$C$35,"")</f>
        <v>20.421138461538462</v>
      </c>
      <c r="AM1111" s="30">
        <f t="shared" si="303"/>
        <v>430.76923076923077</v>
      </c>
      <c r="AN1111" s="30">
        <f t="shared" si="304"/>
        <v>0</v>
      </c>
      <c r="AO1111" s="30">
        <f t="shared" si="305"/>
        <v>498.26668048630199</v>
      </c>
      <c r="AP1111" s="30">
        <f t="shared" si="306"/>
        <v>1260.3833195136981</v>
      </c>
      <c r="AQ1111" s="19">
        <f t="shared" si="307"/>
        <v>0.71667660962311885</v>
      </c>
    </row>
    <row r="1112" spans="1:43" x14ac:dyDescent="0.2">
      <c r="A1112" s="23" t="s">
        <v>5665</v>
      </c>
      <c r="B1112" s="6" t="s">
        <v>5673</v>
      </c>
      <c r="C1112" s="6" t="s">
        <v>5667</v>
      </c>
      <c r="D1112" s="2">
        <v>150647</v>
      </c>
      <c r="E1112" s="2">
        <v>150579</v>
      </c>
      <c r="F1112" s="3" t="s">
        <v>1473</v>
      </c>
      <c r="G1112" s="2">
        <v>6</v>
      </c>
      <c r="H1112" s="2">
        <v>151207</v>
      </c>
      <c r="I1112" s="3" t="s">
        <v>1474</v>
      </c>
      <c r="J1112" s="15" t="s">
        <v>5688</v>
      </c>
      <c r="K1112" s="24" t="s">
        <v>5688</v>
      </c>
      <c r="L1112" s="15">
        <v>45051</v>
      </c>
      <c r="M1112" s="15">
        <v>45077</v>
      </c>
      <c r="N1112" s="15"/>
      <c r="O1112" s="26" t="e">
        <f>VLOOKUP(D1112,quash!A$2:$I$7791,9,FALSE)</f>
        <v>#N/A</v>
      </c>
      <c r="P1112" s="7">
        <v>14000</v>
      </c>
      <c r="Q1112" s="26">
        <v>99</v>
      </c>
      <c r="R1112" s="19">
        <v>5.9818464604665302E-3</v>
      </c>
      <c r="S1112" s="26">
        <v>16</v>
      </c>
      <c r="T1112" s="7">
        <v>5000</v>
      </c>
      <c r="U1112" s="2">
        <v>147</v>
      </c>
      <c r="V1112" s="11">
        <v>1303.3399999999999</v>
      </c>
      <c r="W1112" s="14" t="s">
        <v>5281</v>
      </c>
      <c r="X1112" s="18">
        <v>1</v>
      </c>
      <c r="Y1112" s="9">
        <v>5000</v>
      </c>
      <c r="Z1112" s="19">
        <f t="shared" si="297"/>
        <v>0</v>
      </c>
      <c r="AA1112" s="25">
        <v>1303.3399999999999</v>
      </c>
      <c r="AB1112" s="30">
        <f t="shared" si="298"/>
        <v>733000</v>
      </c>
      <c r="AC1112" s="30">
        <f t="shared" si="299"/>
        <v>6.8212824010914054E-3</v>
      </c>
      <c r="AD1112" s="31">
        <f t="shared" si="300"/>
        <v>0.67530695770804916</v>
      </c>
      <c r="AE1112" s="31">
        <f t="shared" si="301"/>
        <v>1.0027285129604366</v>
      </c>
      <c r="AG1112" s="30">
        <f t="shared" si="302"/>
        <v>6126000</v>
      </c>
      <c r="AH1112" s="30">
        <f t="shared" si="294"/>
        <v>8.1619327456741752E-4</v>
      </c>
      <c r="AI1112" s="31">
        <f t="shared" si="295"/>
        <v>8.080313418217433E-2</v>
      </c>
      <c r="AJ1112" s="31">
        <f t="shared" si="296"/>
        <v>0.11998041136141037</v>
      </c>
      <c r="AK1112" s="30">
        <f>IF(W1112="si",($S1112*'COSTOS DE CREDITOS'!$C$27)/DATA!$G1112,"")</f>
        <v>54.922363131454851</v>
      </c>
      <c r="AL1112" s="90">
        <f>IF(W1112="si",'COSTOS DE CREDITOS'!$C$35,"")</f>
        <v>20.421138461538462</v>
      </c>
      <c r="AM1112" s="30">
        <f t="shared" si="303"/>
        <v>307.69230769230774</v>
      </c>
      <c r="AN1112" s="30">
        <f t="shared" si="304"/>
        <v>0</v>
      </c>
      <c r="AO1112" s="30">
        <f t="shared" si="305"/>
        <v>383.03580928530107</v>
      </c>
      <c r="AP1112" s="30">
        <f t="shared" si="306"/>
        <v>920.30419071469885</v>
      </c>
      <c r="AQ1112" s="19">
        <f t="shared" si="307"/>
        <v>0.70611213552465124</v>
      </c>
    </row>
    <row r="1113" spans="1:43" x14ac:dyDescent="0.2">
      <c r="A1113" s="23" t="s">
        <v>5665</v>
      </c>
      <c r="B1113" s="6" t="s">
        <v>5671</v>
      </c>
      <c r="C1113" s="6" t="s">
        <v>5670</v>
      </c>
      <c r="D1113" s="2">
        <v>150950</v>
      </c>
      <c r="E1113" s="2">
        <v>151276</v>
      </c>
      <c r="F1113" s="3" t="s">
        <v>63</v>
      </c>
      <c r="G1113" s="2">
        <v>6</v>
      </c>
      <c r="H1113" s="2">
        <v>151291</v>
      </c>
      <c r="I1113" s="3" t="s">
        <v>1475</v>
      </c>
      <c r="J1113" s="15">
        <v>45048</v>
      </c>
      <c r="K1113" s="24">
        <v>1138581358</v>
      </c>
      <c r="L1113" s="15">
        <v>45054</v>
      </c>
      <c r="M1113" s="15">
        <v>45077</v>
      </c>
      <c r="N1113" s="15"/>
      <c r="O1113" s="26" t="e">
        <f>VLOOKUP(D1113,quash!A$2:$I$7791,9,FALSE)</f>
        <v>#N/A</v>
      </c>
      <c r="P1113" s="7">
        <v>10000</v>
      </c>
      <c r="Q1113" s="26">
        <v>147</v>
      </c>
      <c r="R1113" s="19">
        <v>7.9000519063170294E-2</v>
      </c>
      <c r="S1113" s="26">
        <v>16</v>
      </c>
      <c r="T1113" s="7">
        <v>5000</v>
      </c>
      <c r="U1113" s="2">
        <v>147</v>
      </c>
      <c r="V1113" s="11">
        <v>1303.3399999999999</v>
      </c>
      <c r="W1113" s="14" t="s">
        <v>5281</v>
      </c>
      <c r="X1113" s="18">
        <v>1</v>
      </c>
      <c r="Y1113" s="9">
        <v>5000</v>
      </c>
      <c r="Z1113" s="19">
        <f t="shared" si="297"/>
        <v>0</v>
      </c>
      <c r="AA1113" s="25">
        <v>1303.3399999999999</v>
      </c>
      <c r="AB1113" s="30">
        <f t="shared" si="298"/>
        <v>733000</v>
      </c>
      <c r="AC1113" s="30">
        <f t="shared" si="299"/>
        <v>6.8212824010914054E-3</v>
      </c>
      <c r="AD1113" s="31">
        <f t="shared" si="300"/>
        <v>1.0027285129604366</v>
      </c>
      <c r="AE1113" s="31">
        <f t="shared" si="301"/>
        <v>1.0027285129604366</v>
      </c>
      <c r="AG1113" s="30">
        <f t="shared" si="302"/>
        <v>6126000</v>
      </c>
      <c r="AH1113" s="30">
        <f t="shared" si="294"/>
        <v>8.1619327456741752E-4</v>
      </c>
      <c r="AI1113" s="31">
        <f t="shared" si="295"/>
        <v>0.11998041136141037</v>
      </c>
      <c r="AJ1113" s="31">
        <f t="shared" si="296"/>
        <v>0.11998041136141037</v>
      </c>
      <c r="AK1113" s="30">
        <f>IF(W1113="si",($S1113*'COSTOS DE CREDITOS'!$C$27)/DATA!$G1113,"")</f>
        <v>54.922363131454851</v>
      </c>
      <c r="AL1113" s="90">
        <f>IF(W1113="si",'COSTOS DE CREDITOS'!$C$35,"")</f>
        <v>20.421138461538462</v>
      </c>
      <c r="AM1113" s="30">
        <f t="shared" si="303"/>
        <v>307.69230769230774</v>
      </c>
      <c r="AN1113" s="30">
        <f t="shared" si="304"/>
        <v>0</v>
      </c>
      <c r="AO1113" s="30">
        <f t="shared" si="305"/>
        <v>383.03580928530107</v>
      </c>
      <c r="AP1113" s="30">
        <f t="shared" si="306"/>
        <v>920.30419071469885</v>
      </c>
      <c r="AQ1113" s="19">
        <f t="shared" si="307"/>
        <v>0.70611213552465124</v>
      </c>
    </row>
    <row r="1114" spans="1:43" x14ac:dyDescent="0.2">
      <c r="A1114" s="23" t="s">
        <v>5665</v>
      </c>
      <c r="B1114" s="6" t="s">
        <v>5673</v>
      </c>
      <c r="C1114" s="6" t="s">
        <v>5667</v>
      </c>
      <c r="D1114" s="2">
        <v>151001</v>
      </c>
      <c r="E1114" s="2">
        <v>151218</v>
      </c>
      <c r="F1114" s="3" t="s">
        <v>1476</v>
      </c>
      <c r="G1114" s="2">
        <v>7</v>
      </c>
      <c r="H1114" s="2">
        <v>151232</v>
      </c>
      <c r="I1114" s="3" t="s">
        <v>1477</v>
      </c>
      <c r="J1114" s="15">
        <v>45049</v>
      </c>
      <c r="K1114" s="24">
        <v>1139137407</v>
      </c>
      <c r="L1114" s="15">
        <v>45052</v>
      </c>
      <c r="M1114" s="15">
        <v>45077</v>
      </c>
      <c r="N1114" s="15"/>
      <c r="O1114" s="26" t="e">
        <f>VLOOKUP(D1114,quash!A$2:$I$7791,9,FALSE)</f>
        <v>#N/A</v>
      </c>
      <c r="P1114" s="7">
        <v>15000</v>
      </c>
      <c r="Q1114" s="26">
        <v>92</v>
      </c>
      <c r="R1114" s="19">
        <v>5.9818464604665302E-3</v>
      </c>
      <c r="S1114" s="26">
        <v>16</v>
      </c>
      <c r="T1114" s="7">
        <v>10000</v>
      </c>
      <c r="U1114" s="2">
        <v>142</v>
      </c>
      <c r="V1114" s="11">
        <v>2510.34</v>
      </c>
      <c r="W1114" s="14" t="s">
        <v>5281</v>
      </c>
      <c r="X1114" s="18">
        <v>1</v>
      </c>
      <c r="Y1114" s="9">
        <v>10000</v>
      </c>
      <c r="Z1114" s="19">
        <f t="shared" si="297"/>
        <v>0</v>
      </c>
      <c r="AA1114" s="25">
        <v>2510.34</v>
      </c>
      <c r="AB1114" s="30">
        <f t="shared" si="298"/>
        <v>733000</v>
      </c>
      <c r="AC1114" s="30">
        <f t="shared" si="299"/>
        <v>1.3642564802182811E-2</v>
      </c>
      <c r="AD1114" s="31">
        <f t="shared" si="300"/>
        <v>1.2551159618008185</v>
      </c>
      <c r="AE1114" s="31">
        <f t="shared" si="301"/>
        <v>1.9372442019099592</v>
      </c>
      <c r="AG1114" s="30">
        <f t="shared" si="302"/>
        <v>6126000</v>
      </c>
      <c r="AH1114" s="30">
        <f t="shared" si="294"/>
        <v>1.632386549134835E-3</v>
      </c>
      <c r="AI1114" s="31">
        <f t="shared" si="295"/>
        <v>0.15017956252040482</v>
      </c>
      <c r="AJ1114" s="31">
        <f t="shared" si="296"/>
        <v>0.23179888997714657</v>
      </c>
      <c r="AK1114" s="30">
        <f>IF(W1114="si",($S1114*'COSTOS DE CREDITOS'!$C$27)/DATA!$G1114,"")</f>
        <v>47.07631125553273</v>
      </c>
      <c r="AL1114" s="90">
        <f>IF(W1114="si",'COSTOS DE CREDITOS'!$C$35,"")</f>
        <v>20.421138461538462</v>
      </c>
      <c r="AM1114" s="30">
        <f t="shared" si="303"/>
        <v>615.38461538461547</v>
      </c>
      <c r="AN1114" s="30">
        <f t="shared" si="304"/>
        <v>0</v>
      </c>
      <c r="AO1114" s="30">
        <f t="shared" si="305"/>
        <v>682.88206510168663</v>
      </c>
      <c r="AP1114" s="30">
        <f t="shared" si="306"/>
        <v>1827.4579348983134</v>
      </c>
      <c r="AQ1114" s="19">
        <f t="shared" si="307"/>
        <v>0.72797228060673591</v>
      </c>
    </row>
    <row r="1115" spans="1:43" x14ac:dyDescent="0.2">
      <c r="A1115" s="23" t="s">
        <v>5665</v>
      </c>
      <c r="B1115" s="6" t="s">
        <v>5673</v>
      </c>
      <c r="C1115" s="6" t="s">
        <v>5667</v>
      </c>
      <c r="D1115" s="2">
        <v>150154</v>
      </c>
      <c r="E1115" s="2">
        <v>151218</v>
      </c>
      <c r="F1115" s="3" t="s">
        <v>1476</v>
      </c>
      <c r="G1115" s="2">
        <v>7</v>
      </c>
      <c r="H1115" s="2">
        <v>151233</v>
      </c>
      <c r="I1115" s="3" t="s">
        <v>1478</v>
      </c>
      <c r="J1115" s="15">
        <v>45040</v>
      </c>
      <c r="K1115" s="24">
        <v>1133627348</v>
      </c>
      <c r="L1115" s="15">
        <v>45052</v>
      </c>
      <c r="M1115" s="15">
        <v>45077</v>
      </c>
      <c r="N1115" s="15"/>
      <c r="O1115" s="26" t="e">
        <f>VLOOKUP(D1115,quash!A$2:$I$7791,9,FALSE)</f>
        <v>#N/A</v>
      </c>
      <c r="P1115" s="7">
        <v>15000</v>
      </c>
      <c r="Q1115" s="26">
        <v>92</v>
      </c>
      <c r="R1115" s="19">
        <v>5.9818464604665302E-3</v>
      </c>
      <c r="S1115" s="26">
        <v>16</v>
      </c>
      <c r="T1115" s="7">
        <v>10000</v>
      </c>
      <c r="U1115" s="2">
        <v>142</v>
      </c>
      <c r="V1115" s="11">
        <v>2510.34</v>
      </c>
      <c r="W1115" s="14" t="s">
        <v>5281</v>
      </c>
      <c r="X1115" s="18">
        <v>1</v>
      </c>
      <c r="Y1115" s="9">
        <v>10000</v>
      </c>
      <c r="Z1115" s="19">
        <f t="shared" si="297"/>
        <v>0</v>
      </c>
      <c r="AA1115" s="25">
        <v>2510.34</v>
      </c>
      <c r="AB1115" s="30">
        <f t="shared" si="298"/>
        <v>733000</v>
      </c>
      <c r="AC1115" s="30">
        <f t="shared" si="299"/>
        <v>1.3642564802182811E-2</v>
      </c>
      <c r="AD1115" s="31">
        <f t="shared" si="300"/>
        <v>1.2551159618008185</v>
      </c>
      <c r="AE1115" s="31">
        <f t="shared" si="301"/>
        <v>1.9372442019099592</v>
      </c>
      <c r="AG1115" s="30">
        <f t="shared" si="302"/>
        <v>6126000</v>
      </c>
      <c r="AH1115" s="30">
        <f t="shared" si="294"/>
        <v>1.632386549134835E-3</v>
      </c>
      <c r="AI1115" s="31">
        <f t="shared" si="295"/>
        <v>0.15017956252040482</v>
      </c>
      <c r="AJ1115" s="31">
        <f t="shared" si="296"/>
        <v>0.23179888997714657</v>
      </c>
      <c r="AK1115" s="30">
        <f>IF(W1115="si",($S1115*'COSTOS DE CREDITOS'!$C$27)/DATA!$G1115,"")</f>
        <v>47.07631125553273</v>
      </c>
      <c r="AL1115" s="90">
        <f>IF(W1115="si",'COSTOS DE CREDITOS'!$C$35,"")</f>
        <v>20.421138461538462</v>
      </c>
      <c r="AM1115" s="30">
        <f t="shared" si="303"/>
        <v>615.38461538461547</v>
      </c>
      <c r="AN1115" s="30">
        <f t="shared" si="304"/>
        <v>0</v>
      </c>
      <c r="AO1115" s="30">
        <f t="shared" si="305"/>
        <v>682.88206510168663</v>
      </c>
      <c r="AP1115" s="30">
        <f t="shared" si="306"/>
        <v>1827.4579348983134</v>
      </c>
      <c r="AQ1115" s="19">
        <f t="shared" si="307"/>
        <v>0.72797228060673591</v>
      </c>
    </row>
    <row r="1116" spans="1:43" x14ac:dyDescent="0.2">
      <c r="A1116" s="23" t="s">
        <v>5665</v>
      </c>
      <c r="B1116" s="6" t="s">
        <v>5675</v>
      </c>
      <c r="C1116" s="6" t="s">
        <v>5667</v>
      </c>
      <c r="D1116" s="2">
        <v>151231</v>
      </c>
      <c r="E1116" s="2">
        <v>151158</v>
      </c>
      <c r="F1116" s="3" t="s">
        <v>84</v>
      </c>
      <c r="G1116" s="2">
        <v>7</v>
      </c>
      <c r="H1116" s="2">
        <v>151250</v>
      </c>
      <c r="I1116" s="3" t="s">
        <v>1479</v>
      </c>
      <c r="J1116" s="15">
        <v>45050</v>
      </c>
      <c r="K1116" s="24">
        <v>1140881027</v>
      </c>
      <c r="L1116" s="15">
        <v>45052</v>
      </c>
      <c r="M1116" s="15">
        <v>45077</v>
      </c>
      <c r="N1116" s="15"/>
      <c r="O1116" s="26" t="e">
        <f>VLOOKUP(D1116,quash!A$2:$I$7791,9,FALSE)</f>
        <v>#N/A</v>
      </c>
      <c r="P1116" s="7">
        <v>13000</v>
      </c>
      <c r="Q1116" s="26">
        <v>136</v>
      </c>
      <c r="R1116" s="19">
        <v>8.0915696336300247E-2</v>
      </c>
      <c r="S1116" s="26">
        <v>16</v>
      </c>
      <c r="T1116" s="7">
        <v>5000</v>
      </c>
      <c r="U1116" s="2">
        <v>147</v>
      </c>
      <c r="V1116" s="11">
        <v>1303.3399999999999</v>
      </c>
      <c r="W1116" s="14" t="s">
        <v>5281</v>
      </c>
      <c r="X1116" s="18">
        <v>1</v>
      </c>
      <c r="Y1116" s="9">
        <v>5000</v>
      </c>
      <c r="Z1116" s="19">
        <f t="shared" si="297"/>
        <v>0</v>
      </c>
      <c r="AA1116" s="25">
        <v>1303.3399999999999</v>
      </c>
      <c r="AB1116" s="30">
        <f t="shared" si="298"/>
        <v>733000</v>
      </c>
      <c r="AC1116" s="30">
        <f t="shared" si="299"/>
        <v>6.8212824010914054E-3</v>
      </c>
      <c r="AD1116" s="31">
        <f t="shared" si="300"/>
        <v>0.92769440654843116</v>
      </c>
      <c r="AE1116" s="31">
        <f t="shared" si="301"/>
        <v>1.0027285129604366</v>
      </c>
      <c r="AG1116" s="30">
        <f t="shared" si="302"/>
        <v>6126000</v>
      </c>
      <c r="AH1116" s="30">
        <f t="shared" si="294"/>
        <v>8.1619327456741752E-4</v>
      </c>
      <c r="AI1116" s="31">
        <f t="shared" si="295"/>
        <v>0.11100228534116878</v>
      </c>
      <c r="AJ1116" s="31">
        <f t="shared" si="296"/>
        <v>0.11998041136141037</v>
      </c>
      <c r="AK1116" s="30">
        <f>IF(W1116="si",($S1116*'COSTOS DE CREDITOS'!$C$27)/DATA!$G1116,"")</f>
        <v>47.07631125553273</v>
      </c>
      <c r="AL1116" s="90">
        <f>IF(W1116="si",'COSTOS DE CREDITOS'!$C$35,"")</f>
        <v>20.421138461538462</v>
      </c>
      <c r="AM1116" s="30">
        <f t="shared" si="303"/>
        <v>307.69230769230774</v>
      </c>
      <c r="AN1116" s="30">
        <f t="shared" si="304"/>
        <v>0</v>
      </c>
      <c r="AO1116" s="30">
        <f t="shared" si="305"/>
        <v>375.1897574093789</v>
      </c>
      <c r="AP1116" s="30">
        <f t="shared" si="306"/>
        <v>928.15024259062102</v>
      </c>
      <c r="AQ1116" s="19">
        <f t="shared" si="307"/>
        <v>0.71213209338363059</v>
      </c>
    </row>
    <row r="1117" spans="1:43" x14ac:dyDescent="0.2">
      <c r="A1117" s="23" t="s">
        <v>5665</v>
      </c>
      <c r="B1117" s="6" t="s">
        <v>5675</v>
      </c>
      <c r="C1117" s="6" t="s">
        <v>5667</v>
      </c>
      <c r="D1117" s="2">
        <v>151013</v>
      </c>
      <c r="E1117" s="2">
        <v>151158</v>
      </c>
      <c r="F1117" s="3" t="s">
        <v>84</v>
      </c>
      <c r="G1117" s="2">
        <v>7</v>
      </c>
      <c r="H1117" s="2">
        <v>151252</v>
      </c>
      <c r="I1117" s="3" t="s">
        <v>1480</v>
      </c>
      <c r="J1117" s="15">
        <v>45049</v>
      </c>
      <c r="K1117" s="24">
        <v>1139258349</v>
      </c>
      <c r="L1117" s="15">
        <v>45052</v>
      </c>
      <c r="M1117" s="15">
        <v>45077</v>
      </c>
      <c r="N1117" s="15"/>
      <c r="O1117" s="26" t="e">
        <f>VLOOKUP(D1117,quash!A$2:$I$7791,9,FALSE)</f>
        <v>#N/A</v>
      </c>
      <c r="P1117" s="7">
        <v>10000</v>
      </c>
      <c r="Q1117" s="26">
        <v>132</v>
      </c>
      <c r="R1117" s="19">
        <v>5.8283715876113903E-2</v>
      </c>
      <c r="S1117" s="26">
        <v>16</v>
      </c>
      <c r="T1117" s="7">
        <v>10000</v>
      </c>
      <c r="U1117" s="2">
        <v>142</v>
      </c>
      <c r="V1117" s="11">
        <v>2510.34</v>
      </c>
      <c r="W1117" s="14" t="s">
        <v>5281</v>
      </c>
      <c r="X1117" s="18">
        <v>1</v>
      </c>
      <c r="Y1117" s="9">
        <v>10000</v>
      </c>
      <c r="Z1117" s="19">
        <f t="shared" si="297"/>
        <v>0</v>
      </c>
      <c r="AA1117" s="25">
        <v>2510.34</v>
      </c>
      <c r="AB1117" s="30">
        <f t="shared" si="298"/>
        <v>733000</v>
      </c>
      <c r="AC1117" s="30">
        <f t="shared" si="299"/>
        <v>1.3642564802182811E-2</v>
      </c>
      <c r="AD1117" s="31">
        <f t="shared" si="300"/>
        <v>1.8008185538881309</v>
      </c>
      <c r="AE1117" s="31">
        <f t="shared" si="301"/>
        <v>1.9372442019099592</v>
      </c>
      <c r="AG1117" s="30">
        <f t="shared" si="302"/>
        <v>6126000</v>
      </c>
      <c r="AH1117" s="30">
        <f t="shared" ref="AH1117:AH1180" si="308">IFERROR($T1117/AG1117,"")</f>
        <v>1.632386549134835E-3</v>
      </c>
      <c r="AI1117" s="31">
        <f t="shared" ref="AI1117:AI1180" si="309">IFERROR(AH1117*$Q1117,"")</f>
        <v>0.21547502448579822</v>
      </c>
      <c r="AJ1117" s="31">
        <f t="shared" ref="AJ1117:AJ1180" si="310">IFERROR(AH1117*$U1117,"")</f>
        <v>0.23179888997714657</v>
      </c>
      <c r="AK1117" s="30">
        <f>IF(W1117="si",($S1117*'COSTOS DE CREDITOS'!$C$27)/DATA!$G1117,"")</f>
        <v>47.07631125553273</v>
      </c>
      <c r="AL1117" s="90">
        <f>IF(W1117="si",'COSTOS DE CREDITOS'!$C$35,"")</f>
        <v>20.421138461538462</v>
      </c>
      <c r="AM1117" s="30">
        <f t="shared" si="303"/>
        <v>615.38461538461547</v>
      </c>
      <c r="AN1117" s="30">
        <f t="shared" si="304"/>
        <v>0</v>
      </c>
      <c r="AO1117" s="30">
        <f t="shared" si="305"/>
        <v>682.88206510168663</v>
      </c>
      <c r="AP1117" s="30">
        <f t="shared" si="306"/>
        <v>1827.4579348983134</v>
      </c>
      <c r="AQ1117" s="19">
        <f t="shared" si="307"/>
        <v>0.72797228060673591</v>
      </c>
    </row>
    <row r="1118" spans="1:43" x14ac:dyDescent="0.2">
      <c r="A1118" s="23" t="s">
        <v>5665</v>
      </c>
      <c r="B1118" s="6" t="s">
        <v>5669</v>
      </c>
      <c r="C1118" s="6" t="s">
        <v>5670</v>
      </c>
      <c r="D1118" s="2">
        <v>151146</v>
      </c>
      <c r="E1118" s="2">
        <v>151316</v>
      </c>
      <c r="F1118" s="3" t="s">
        <v>136</v>
      </c>
      <c r="G1118" s="2">
        <v>7</v>
      </c>
      <c r="H1118" s="2">
        <v>151322</v>
      </c>
      <c r="I1118" s="3" t="s">
        <v>1481</v>
      </c>
      <c r="J1118" s="15">
        <v>45050</v>
      </c>
      <c r="K1118" s="24">
        <v>1140375109</v>
      </c>
      <c r="L1118" s="15">
        <v>45054</v>
      </c>
      <c r="M1118" s="15">
        <v>45077</v>
      </c>
      <c r="N1118" s="15"/>
      <c r="O1118" s="26" t="e">
        <f>VLOOKUP(D1118,quash!A$2:$I$7791,9,FALSE)</f>
        <v>#N/A</v>
      </c>
      <c r="P1118" s="7">
        <v>14000</v>
      </c>
      <c r="Q1118" s="26">
        <v>117</v>
      </c>
      <c r="R1118" s="19">
        <v>3.7338901947233501E-2</v>
      </c>
      <c r="S1118" s="93">
        <v>26</v>
      </c>
      <c r="T1118" s="7">
        <v>5000</v>
      </c>
      <c r="U1118" s="2">
        <v>147</v>
      </c>
      <c r="V1118" s="11">
        <v>1303.3399999999999</v>
      </c>
      <c r="W1118" s="14" t="s">
        <v>5281</v>
      </c>
      <c r="X1118" s="18">
        <v>0.94554561720140318</v>
      </c>
      <c r="Y1118" s="9">
        <v>4727.7280860070159</v>
      </c>
      <c r="Z1118" s="19">
        <f t="shared" si="297"/>
        <v>-5.4454382798596823E-2</v>
      </c>
      <c r="AA1118" s="25">
        <v>1232.3674247232768</v>
      </c>
      <c r="AB1118" s="30">
        <f t="shared" si="298"/>
        <v>733000</v>
      </c>
      <c r="AC1118" s="30">
        <f t="shared" si="299"/>
        <v>6.8212824010914054E-3</v>
      </c>
      <c r="AD1118" s="31">
        <f t="shared" si="300"/>
        <v>0.79809004092769442</v>
      </c>
      <c r="AE1118" s="31">
        <f t="shared" si="301"/>
        <v>1.0027285129604366</v>
      </c>
      <c r="AG1118" s="30">
        <f t="shared" si="302"/>
        <v>6126000</v>
      </c>
      <c r="AH1118" s="30">
        <f t="shared" si="308"/>
        <v>8.1619327456741752E-4</v>
      </c>
      <c r="AI1118" s="31">
        <f t="shared" si="309"/>
        <v>9.5494613124387853E-2</v>
      </c>
      <c r="AJ1118" s="31">
        <f t="shared" si="310"/>
        <v>0.11998041136141037</v>
      </c>
      <c r="AK1118" s="30">
        <f>IF(W1118="si",($S1118*'COSTOS DE CREDITOS'!$C$27)/DATA!$G1118,"")</f>
        <v>76.499005790240673</v>
      </c>
      <c r="AL1118" s="90">
        <f>IF(W1118="si",'COSTOS DE CREDITOS'!$C$35,"")</f>
        <v>20.421138461538462</v>
      </c>
      <c r="AM1118" s="30">
        <f t="shared" si="303"/>
        <v>500</v>
      </c>
      <c r="AN1118" s="30">
        <f t="shared" si="304"/>
        <v>272.27191399298408</v>
      </c>
      <c r="AO1118" s="30">
        <f t="shared" si="305"/>
        <v>869.19205824476319</v>
      </c>
      <c r="AP1118" s="30">
        <f t="shared" si="306"/>
        <v>363.17536647851364</v>
      </c>
      <c r="AQ1118" s="19">
        <f t="shared" si="307"/>
        <v>0.29469731120170045</v>
      </c>
    </row>
    <row r="1119" spans="1:43" x14ac:dyDescent="0.2">
      <c r="A1119" s="23" t="s">
        <v>5665</v>
      </c>
      <c r="B1119" s="6" t="s">
        <v>5669</v>
      </c>
      <c r="C1119" s="6" t="s">
        <v>5670</v>
      </c>
      <c r="D1119" s="2">
        <v>151145</v>
      </c>
      <c r="E1119" s="2">
        <v>151316</v>
      </c>
      <c r="F1119" s="3" t="s">
        <v>136</v>
      </c>
      <c r="G1119" s="2">
        <v>7</v>
      </c>
      <c r="H1119" s="2">
        <v>151324</v>
      </c>
      <c r="I1119" s="3" t="s">
        <v>1482</v>
      </c>
      <c r="J1119" s="15">
        <v>45050</v>
      </c>
      <c r="K1119" s="24">
        <v>1140372601</v>
      </c>
      <c r="L1119" s="15">
        <v>45054</v>
      </c>
      <c r="M1119" s="15">
        <v>45077</v>
      </c>
      <c r="N1119" s="15"/>
      <c r="O1119" s="26" t="e">
        <f>VLOOKUP(D1119,quash!A$2:$I$7791,9,FALSE)</f>
        <v>#N/A</v>
      </c>
      <c r="P1119" s="7">
        <v>14000</v>
      </c>
      <c r="Q1119" s="26">
        <v>117</v>
      </c>
      <c r="R1119" s="19">
        <v>3.7338901947233501E-2</v>
      </c>
      <c r="S1119" s="93">
        <v>26</v>
      </c>
      <c r="T1119" s="7">
        <v>5000</v>
      </c>
      <c r="U1119" s="2">
        <v>147</v>
      </c>
      <c r="V1119" s="11">
        <v>1303.3399999999999</v>
      </c>
      <c r="W1119" s="14" t="s">
        <v>5281</v>
      </c>
      <c r="X1119" s="18">
        <v>0.94554561720140318</v>
      </c>
      <c r="Y1119" s="9">
        <v>4727.7280860070159</v>
      </c>
      <c r="Z1119" s="19">
        <f t="shared" si="297"/>
        <v>-5.4454382798596823E-2</v>
      </c>
      <c r="AA1119" s="25">
        <v>1232.3674247232768</v>
      </c>
      <c r="AB1119" s="30">
        <f t="shared" si="298"/>
        <v>733000</v>
      </c>
      <c r="AC1119" s="30">
        <f t="shared" si="299"/>
        <v>6.8212824010914054E-3</v>
      </c>
      <c r="AD1119" s="31">
        <f t="shared" si="300"/>
        <v>0.79809004092769442</v>
      </c>
      <c r="AE1119" s="31">
        <f t="shared" si="301"/>
        <v>1.0027285129604366</v>
      </c>
      <c r="AG1119" s="30">
        <f t="shared" si="302"/>
        <v>6126000</v>
      </c>
      <c r="AH1119" s="30">
        <f t="shared" si="308"/>
        <v>8.1619327456741752E-4</v>
      </c>
      <c r="AI1119" s="31">
        <f t="shared" si="309"/>
        <v>9.5494613124387853E-2</v>
      </c>
      <c r="AJ1119" s="31">
        <f t="shared" si="310"/>
        <v>0.11998041136141037</v>
      </c>
      <c r="AK1119" s="30">
        <f>IF(W1119="si",($S1119*'COSTOS DE CREDITOS'!$C$27)/DATA!$G1119,"")</f>
        <v>76.499005790240673</v>
      </c>
      <c r="AL1119" s="90">
        <f>IF(W1119="si",'COSTOS DE CREDITOS'!$C$35,"")</f>
        <v>20.421138461538462</v>
      </c>
      <c r="AM1119" s="30">
        <f t="shared" si="303"/>
        <v>500</v>
      </c>
      <c r="AN1119" s="30">
        <f t="shared" si="304"/>
        <v>272.27191399298408</v>
      </c>
      <c r="AO1119" s="30">
        <f t="shared" si="305"/>
        <v>869.19205824476319</v>
      </c>
      <c r="AP1119" s="30">
        <f t="shared" si="306"/>
        <v>363.17536647851364</v>
      </c>
      <c r="AQ1119" s="19">
        <f t="shared" si="307"/>
        <v>0.29469731120170045</v>
      </c>
    </row>
    <row r="1120" spans="1:43" x14ac:dyDescent="0.2">
      <c r="A1120" s="23" t="s">
        <v>5665</v>
      </c>
      <c r="B1120" s="6" t="s">
        <v>5669</v>
      </c>
      <c r="C1120" s="6" t="s">
        <v>5670</v>
      </c>
      <c r="D1120" s="2">
        <v>151144</v>
      </c>
      <c r="E1120" s="2">
        <v>151316</v>
      </c>
      <c r="F1120" s="3" t="s">
        <v>136</v>
      </c>
      <c r="G1120" s="2">
        <v>7</v>
      </c>
      <c r="H1120" s="2">
        <v>151325</v>
      </c>
      <c r="I1120" s="3" t="s">
        <v>1483</v>
      </c>
      <c r="J1120" s="15">
        <v>45050</v>
      </c>
      <c r="K1120" s="24">
        <v>1140370689</v>
      </c>
      <c r="L1120" s="15">
        <v>45054</v>
      </c>
      <c r="M1120" s="15">
        <v>45077</v>
      </c>
      <c r="N1120" s="15"/>
      <c r="O1120" s="26" t="e">
        <f>VLOOKUP(D1120,quash!A$2:$I$7791,9,FALSE)</f>
        <v>#N/A</v>
      </c>
      <c r="P1120" s="7">
        <v>14000</v>
      </c>
      <c r="Q1120" s="26">
        <v>117</v>
      </c>
      <c r="R1120" s="19">
        <v>3.7338901947233501E-2</v>
      </c>
      <c r="S1120" s="93">
        <v>26</v>
      </c>
      <c r="T1120" s="7">
        <v>5000</v>
      </c>
      <c r="U1120" s="2">
        <v>147</v>
      </c>
      <c r="V1120" s="11">
        <v>1303.3399999999999</v>
      </c>
      <c r="W1120" s="14" t="s">
        <v>5281</v>
      </c>
      <c r="X1120" s="18">
        <v>0.94554561720140318</v>
      </c>
      <c r="Y1120" s="9">
        <v>4727.7280860070159</v>
      </c>
      <c r="Z1120" s="19">
        <f t="shared" si="297"/>
        <v>-5.4454382798596823E-2</v>
      </c>
      <c r="AA1120" s="25">
        <v>1232.3674247232768</v>
      </c>
      <c r="AB1120" s="30">
        <f t="shared" si="298"/>
        <v>733000</v>
      </c>
      <c r="AC1120" s="30">
        <f t="shared" si="299"/>
        <v>6.8212824010914054E-3</v>
      </c>
      <c r="AD1120" s="31">
        <f t="shared" si="300"/>
        <v>0.79809004092769442</v>
      </c>
      <c r="AE1120" s="31">
        <f t="shared" si="301"/>
        <v>1.0027285129604366</v>
      </c>
      <c r="AG1120" s="30">
        <f t="shared" si="302"/>
        <v>6126000</v>
      </c>
      <c r="AH1120" s="30">
        <f t="shared" si="308"/>
        <v>8.1619327456741752E-4</v>
      </c>
      <c r="AI1120" s="31">
        <f t="shared" si="309"/>
        <v>9.5494613124387853E-2</v>
      </c>
      <c r="AJ1120" s="31">
        <f t="shared" si="310"/>
        <v>0.11998041136141037</v>
      </c>
      <c r="AK1120" s="30">
        <f>IF(W1120="si",($S1120*'COSTOS DE CREDITOS'!$C$27)/DATA!$G1120,"")</f>
        <v>76.499005790240673</v>
      </c>
      <c r="AL1120" s="90">
        <f>IF(W1120="si",'COSTOS DE CREDITOS'!$C$35,"")</f>
        <v>20.421138461538462</v>
      </c>
      <c r="AM1120" s="30">
        <f t="shared" si="303"/>
        <v>500</v>
      </c>
      <c r="AN1120" s="30">
        <f t="shared" si="304"/>
        <v>272.27191399298408</v>
      </c>
      <c r="AO1120" s="30">
        <f t="shared" si="305"/>
        <v>869.19205824476319</v>
      </c>
      <c r="AP1120" s="30">
        <f t="shared" si="306"/>
        <v>363.17536647851364</v>
      </c>
      <c r="AQ1120" s="19">
        <f t="shared" si="307"/>
        <v>0.29469731120170045</v>
      </c>
    </row>
    <row r="1121" spans="1:43" x14ac:dyDescent="0.2">
      <c r="A1121" s="23" t="s">
        <v>5665</v>
      </c>
      <c r="B1121" s="6" t="s">
        <v>5672</v>
      </c>
      <c r="C1121" s="6" t="s">
        <v>5667</v>
      </c>
      <c r="D1121" s="2">
        <v>151186</v>
      </c>
      <c r="E1121" s="2">
        <v>151456</v>
      </c>
      <c r="F1121" s="3" t="s">
        <v>1484</v>
      </c>
      <c r="G1121" s="2">
        <v>5</v>
      </c>
      <c r="H1121" s="2">
        <v>151465</v>
      </c>
      <c r="I1121" s="3" t="s">
        <v>1485</v>
      </c>
      <c r="J1121" s="15">
        <v>45050</v>
      </c>
      <c r="K1121" s="24">
        <v>1140629115</v>
      </c>
      <c r="L1121" s="15">
        <v>45055</v>
      </c>
      <c r="M1121" s="15">
        <v>45077</v>
      </c>
      <c r="N1121" s="15"/>
      <c r="O1121" s="26" t="e">
        <f>VLOOKUP(D1121,quash!A$2:$I$7791,9,FALSE)</f>
        <v>#N/A</v>
      </c>
      <c r="P1121" s="7">
        <v>10000</v>
      </c>
      <c r="Q1121" s="26">
        <v>110</v>
      </c>
      <c r="R1121" s="19">
        <v>3.3220596517330399E-2</v>
      </c>
      <c r="S1121" s="26">
        <v>16</v>
      </c>
      <c r="T1121" s="7">
        <v>9000</v>
      </c>
      <c r="U1121" s="2">
        <v>142</v>
      </c>
      <c r="V1121" s="11">
        <v>2255.2800000000002</v>
      </c>
      <c r="W1121" s="14" t="s">
        <v>5281</v>
      </c>
      <c r="X1121" s="18">
        <v>1</v>
      </c>
      <c r="Y1121" s="9">
        <v>9000</v>
      </c>
      <c r="Z1121" s="19">
        <f t="shared" si="297"/>
        <v>0</v>
      </c>
      <c r="AA1121" s="25">
        <v>2255.2800000000002</v>
      </c>
      <c r="AB1121" s="30">
        <f t="shared" si="298"/>
        <v>733000</v>
      </c>
      <c r="AC1121" s="30">
        <f t="shared" si="299"/>
        <v>1.227830832196453E-2</v>
      </c>
      <c r="AD1121" s="31">
        <f t="shared" si="300"/>
        <v>1.3506139154160983</v>
      </c>
      <c r="AE1121" s="31">
        <f t="shared" si="301"/>
        <v>1.7435197817189632</v>
      </c>
      <c r="AG1121" s="30">
        <f t="shared" si="302"/>
        <v>6126000</v>
      </c>
      <c r="AH1121" s="30">
        <f t="shared" si="308"/>
        <v>1.4691478942213516E-3</v>
      </c>
      <c r="AI1121" s="31">
        <f t="shared" si="309"/>
        <v>0.16160626836434866</v>
      </c>
      <c r="AJ1121" s="31">
        <f t="shared" si="310"/>
        <v>0.20861900097943192</v>
      </c>
      <c r="AK1121" s="30">
        <f>IF(W1121="si",($S1121*'COSTOS DE CREDITOS'!$C$27)/DATA!$G1121,"")</f>
        <v>65.906835757745824</v>
      </c>
      <c r="AL1121" s="90">
        <f>IF(W1121="si",'COSTOS DE CREDITOS'!$C$35,"")</f>
        <v>20.421138461538462</v>
      </c>
      <c r="AM1121" s="30">
        <f t="shared" si="303"/>
        <v>553.84615384615392</v>
      </c>
      <c r="AN1121" s="30">
        <f t="shared" si="304"/>
        <v>0</v>
      </c>
      <c r="AO1121" s="30">
        <f t="shared" si="305"/>
        <v>640.17412806543825</v>
      </c>
      <c r="AP1121" s="30">
        <f t="shared" si="306"/>
        <v>1615.1058719345619</v>
      </c>
      <c r="AQ1121" s="19">
        <f t="shared" si="307"/>
        <v>0.71614428006037467</v>
      </c>
    </row>
    <row r="1122" spans="1:43" x14ac:dyDescent="0.2">
      <c r="A1122" s="23" t="s">
        <v>5665</v>
      </c>
      <c r="B1122" s="6" t="s">
        <v>5672</v>
      </c>
      <c r="C1122" s="6" t="s">
        <v>5667</v>
      </c>
      <c r="D1122" s="2">
        <v>150005</v>
      </c>
      <c r="E1122" s="2">
        <v>151456</v>
      </c>
      <c r="F1122" s="3" t="s">
        <v>1484</v>
      </c>
      <c r="G1122" s="2">
        <v>5</v>
      </c>
      <c r="H1122" s="2">
        <v>151466</v>
      </c>
      <c r="I1122" s="3" t="s">
        <v>1486</v>
      </c>
      <c r="J1122" s="15">
        <v>45037</v>
      </c>
      <c r="K1122" s="24">
        <v>1132461954</v>
      </c>
      <c r="L1122" s="15">
        <v>45055</v>
      </c>
      <c r="M1122" s="15">
        <v>45077</v>
      </c>
      <c r="N1122" s="15"/>
      <c r="O1122" s="26" t="e">
        <f>VLOOKUP(D1122,quash!A$2:$I$7791,9,FALSE)</f>
        <v>#N/A</v>
      </c>
      <c r="P1122" s="7">
        <v>10000</v>
      </c>
      <c r="Q1122" s="26">
        <v>115</v>
      </c>
      <c r="R1122" s="19">
        <v>3.97705569269148E-2</v>
      </c>
      <c r="S1122" s="26">
        <v>16</v>
      </c>
      <c r="T1122" s="7">
        <v>7000</v>
      </c>
      <c r="U1122" s="2">
        <v>142</v>
      </c>
      <c r="V1122" s="11">
        <v>1758.65</v>
      </c>
      <c r="W1122" s="14" t="s">
        <v>5281</v>
      </c>
      <c r="X1122" s="18">
        <v>1</v>
      </c>
      <c r="Y1122" s="9">
        <v>7000</v>
      </c>
      <c r="Z1122" s="19">
        <f t="shared" si="297"/>
        <v>0</v>
      </c>
      <c r="AA1122" s="25">
        <v>1758.65</v>
      </c>
      <c r="AB1122" s="30">
        <f t="shared" si="298"/>
        <v>733000</v>
      </c>
      <c r="AC1122" s="30">
        <f t="shared" ref="AC1122:AC1153" si="311">$T1122/AB1122</f>
        <v>9.5497953615279671E-3</v>
      </c>
      <c r="AD1122" s="31">
        <f t="shared" ref="AD1122:AD1153" si="312">AC1122*$Q1122</f>
        <v>1.0982264665757162</v>
      </c>
      <c r="AE1122" s="31">
        <f t="shared" ref="AE1122:AE1153" si="313">AC1122*$U1122</f>
        <v>1.3560709413369714</v>
      </c>
      <c r="AG1122" s="30">
        <f t="shared" si="302"/>
        <v>6126000</v>
      </c>
      <c r="AH1122" s="30">
        <f t="shared" si="308"/>
        <v>1.1426705843943846E-3</v>
      </c>
      <c r="AI1122" s="31">
        <f t="shared" si="309"/>
        <v>0.13140711720535422</v>
      </c>
      <c r="AJ1122" s="31">
        <f t="shared" si="310"/>
        <v>0.16225922298400261</v>
      </c>
      <c r="AK1122" s="30">
        <f>IF(W1122="si",($S1122*'COSTOS DE CREDITOS'!$C$27)/DATA!$G1122,"")</f>
        <v>65.906835757745824</v>
      </c>
      <c r="AL1122" s="90">
        <f>IF(W1122="si",'COSTOS DE CREDITOS'!$C$35,"")</f>
        <v>20.421138461538462</v>
      </c>
      <c r="AM1122" s="30">
        <f t="shared" si="303"/>
        <v>430.76923076923077</v>
      </c>
      <c r="AN1122" s="30">
        <f t="shared" si="304"/>
        <v>0</v>
      </c>
      <c r="AO1122" s="30">
        <f t="shared" si="305"/>
        <v>517.09720498851505</v>
      </c>
      <c r="AP1122" s="30">
        <f t="shared" si="306"/>
        <v>1241.5527950114852</v>
      </c>
      <c r="AQ1122" s="19">
        <f t="shared" si="307"/>
        <v>0.70596923493104657</v>
      </c>
    </row>
    <row r="1123" spans="1:43" x14ac:dyDescent="0.2">
      <c r="A1123" s="23" t="s">
        <v>5665</v>
      </c>
      <c r="B1123" s="6" t="s">
        <v>5675</v>
      </c>
      <c r="C1123" s="6" t="s">
        <v>5667</v>
      </c>
      <c r="D1123" s="2">
        <v>151255</v>
      </c>
      <c r="E1123" s="2">
        <v>151470</v>
      </c>
      <c r="F1123" s="3" t="s">
        <v>1487</v>
      </c>
      <c r="G1123" s="2">
        <v>8</v>
      </c>
      <c r="H1123" s="2">
        <v>151479</v>
      </c>
      <c r="I1123" s="3" t="s">
        <v>1488</v>
      </c>
      <c r="J1123" s="15">
        <v>45051</v>
      </c>
      <c r="K1123" s="24">
        <v>1141317804</v>
      </c>
      <c r="L1123" s="15">
        <v>45055</v>
      </c>
      <c r="M1123" s="15">
        <v>45077</v>
      </c>
      <c r="N1123" s="15"/>
      <c r="O1123" s="26" t="e">
        <f>VLOOKUP(D1123,quash!A$2:$I$7791,9,FALSE)</f>
        <v>#N/A</v>
      </c>
      <c r="P1123" s="7">
        <v>5000</v>
      </c>
      <c r="Q1123" s="26">
        <v>147</v>
      </c>
      <c r="R1123" s="19">
        <v>0.11226939921536</v>
      </c>
      <c r="S1123" s="26">
        <v>16</v>
      </c>
      <c r="T1123" s="7">
        <v>7000</v>
      </c>
      <c r="U1123" s="2">
        <v>142</v>
      </c>
      <c r="V1123" s="11">
        <v>1758.65</v>
      </c>
      <c r="W1123" s="14" t="s">
        <v>5281</v>
      </c>
      <c r="X1123" s="18">
        <v>1</v>
      </c>
      <c r="Y1123" s="9">
        <v>7000</v>
      </c>
      <c r="Z1123" s="19">
        <f t="shared" si="297"/>
        <v>0</v>
      </c>
      <c r="AA1123" s="25">
        <v>1758.65</v>
      </c>
      <c r="AB1123" s="30">
        <f t="shared" si="298"/>
        <v>733000</v>
      </c>
      <c r="AC1123" s="30">
        <f t="shared" si="311"/>
        <v>9.5497953615279671E-3</v>
      </c>
      <c r="AD1123" s="31">
        <f t="shared" si="312"/>
        <v>1.4038199181446112</v>
      </c>
      <c r="AE1123" s="31">
        <f t="shared" si="313"/>
        <v>1.3560709413369714</v>
      </c>
      <c r="AG1123" s="30">
        <f t="shared" si="302"/>
        <v>6126000</v>
      </c>
      <c r="AH1123" s="30">
        <f t="shared" si="308"/>
        <v>1.1426705843943846E-3</v>
      </c>
      <c r="AI1123" s="31">
        <f t="shared" si="309"/>
        <v>0.16797257590597453</v>
      </c>
      <c r="AJ1123" s="31">
        <f t="shared" si="310"/>
        <v>0.16225922298400261</v>
      </c>
      <c r="AK1123" s="30">
        <f>IF(W1123="si",($S1123*'COSTOS DE CREDITOS'!$C$27)/DATA!$G1123,"")</f>
        <v>41.191772348591137</v>
      </c>
      <c r="AL1123" s="90">
        <f>IF(W1123="si",'COSTOS DE CREDITOS'!$C$35,"")</f>
        <v>20.421138461538462</v>
      </c>
      <c r="AM1123" s="30">
        <f t="shared" si="303"/>
        <v>430.76923076923077</v>
      </c>
      <c r="AN1123" s="30">
        <f t="shared" si="304"/>
        <v>0</v>
      </c>
      <c r="AO1123" s="30">
        <f t="shared" si="305"/>
        <v>492.38214157936039</v>
      </c>
      <c r="AP1123" s="30">
        <f t="shared" si="306"/>
        <v>1266.2678584206396</v>
      </c>
      <c r="AQ1123" s="19">
        <f t="shared" si="307"/>
        <v>0.72002266421439143</v>
      </c>
    </row>
    <row r="1124" spans="1:43" x14ac:dyDescent="0.2">
      <c r="A1124" s="23" t="s">
        <v>5665</v>
      </c>
      <c r="B1124" s="6" t="s">
        <v>5675</v>
      </c>
      <c r="C1124" s="6" t="s">
        <v>5667</v>
      </c>
      <c r="D1124" s="2">
        <v>151041</v>
      </c>
      <c r="E1124" s="2">
        <v>151470</v>
      </c>
      <c r="F1124" s="3" t="s">
        <v>1487</v>
      </c>
      <c r="G1124" s="2">
        <v>8</v>
      </c>
      <c r="H1124" s="2">
        <v>151484</v>
      </c>
      <c r="I1124" s="3" t="s">
        <v>1489</v>
      </c>
      <c r="J1124" s="15" t="s">
        <v>5688</v>
      </c>
      <c r="K1124" s="24" t="s">
        <v>5688</v>
      </c>
      <c r="L1124" s="15">
        <v>45057</v>
      </c>
      <c r="M1124" s="15">
        <v>45077</v>
      </c>
      <c r="N1124" s="15"/>
      <c r="O1124" s="26" t="e">
        <f>VLOOKUP(D1124,quash!A$2:$I$7791,9,FALSE)</f>
        <v>#N/A</v>
      </c>
      <c r="P1124" s="7">
        <v>13000</v>
      </c>
      <c r="Q1124" s="26">
        <v>136</v>
      </c>
      <c r="R1124" s="19">
        <v>8.0915696336300247E-2</v>
      </c>
      <c r="S1124" s="26">
        <v>16</v>
      </c>
      <c r="T1124" s="7">
        <v>5000</v>
      </c>
      <c r="U1124" s="2">
        <v>147</v>
      </c>
      <c r="V1124" s="11">
        <v>1303.3399999999999</v>
      </c>
      <c r="W1124" s="14" t="s">
        <v>5281</v>
      </c>
      <c r="X1124" s="18">
        <v>1</v>
      </c>
      <c r="Y1124" s="9">
        <v>5000</v>
      </c>
      <c r="Z1124" s="19">
        <f t="shared" si="297"/>
        <v>0</v>
      </c>
      <c r="AA1124" s="25">
        <v>1303.3399999999999</v>
      </c>
      <c r="AB1124" s="30">
        <f t="shared" si="298"/>
        <v>733000</v>
      </c>
      <c r="AC1124" s="30">
        <f t="shared" si="311"/>
        <v>6.8212824010914054E-3</v>
      </c>
      <c r="AD1124" s="31">
        <f t="shared" si="312"/>
        <v>0.92769440654843116</v>
      </c>
      <c r="AE1124" s="31">
        <f t="shared" si="313"/>
        <v>1.0027285129604366</v>
      </c>
      <c r="AG1124" s="30">
        <f t="shared" si="302"/>
        <v>6126000</v>
      </c>
      <c r="AH1124" s="30">
        <f t="shared" si="308"/>
        <v>8.1619327456741752E-4</v>
      </c>
      <c r="AI1124" s="31">
        <f t="shared" si="309"/>
        <v>0.11100228534116878</v>
      </c>
      <c r="AJ1124" s="31">
        <f t="shared" si="310"/>
        <v>0.11998041136141037</v>
      </c>
      <c r="AK1124" s="30">
        <f>IF(W1124="si",($S1124*'COSTOS DE CREDITOS'!$C$27)/DATA!$G1124,"")</f>
        <v>41.191772348591137</v>
      </c>
      <c r="AL1124" s="90">
        <f>IF(W1124="si",'COSTOS DE CREDITOS'!$C$35,"")</f>
        <v>20.421138461538462</v>
      </c>
      <c r="AM1124" s="30">
        <f t="shared" si="303"/>
        <v>307.69230769230774</v>
      </c>
      <c r="AN1124" s="30">
        <f t="shared" si="304"/>
        <v>0</v>
      </c>
      <c r="AO1124" s="30">
        <f t="shared" si="305"/>
        <v>369.30521850243736</v>
      </c>
      <c r="AP1124" s="30">
        <f t="shared" si="306"/>
        <v>934.03478149756256</v>
      </c>
      <c r="AQ1124" s="19">
        <f t="shared" si="307"/>
        <v>0.71664706177786508</v>
      </c>
    </row>
    <row r="1125" spans="1:43" x14ac:dyDescent="0.2">
      <c r="A1125" s="23" t="s">
        <v>5665</v>
      </c>
      <c r="B1125" s="6" t="s">
        <v>5672</v>
      </c>
      <c r="C1125" s="6" t="s">
        <v>5667</v>
      </c>
      <c r="D1125" s="2">
        <v>151224</v>
      </c>
      <c r="E1125" s="2">
        <v>151449</v>
      </c>
      <c r="F1125" s="3" t="s">
        <v>1492</v>
      </c>
      <c r="G1125" s="2">
        <v>7</v>
      </c>
      <c r="H1125" s="2">
        <v>151468</v>
      </c>
      <c r="I1125" s="3" t="s">
        <v>1493</v>
      </c>
      <c r="J1125" s="15">
        <v>45050</v>
      </c>
      <c r="K1125" s="24">
        <v>1140813427</v>
      </c>
      <c r="L1125" s="15">
        <v>45055</v>
      </c>
      <c r="M1125" s="15">
        <v>45077</v>
      </c>
      <c r="N1125" s="15"/>
      <c r="O1125" s="26" t="e">
        <f>VLOOKUP(D1125,quash!A$2:$I$7791,9,FALSE)</f>
        <v>#N/A</v>
      </c>
      <c r="P1125" s="7">
        <v>10000</v>
      </c>
      <c r="Q1125" s="26">
        <v>127</v>
      </c>
      <c r="R1125" s="19">
        <v>5.24391097594855E-2</v>
      </c>
      <c r="S1125" s="26">
        <v>16</v>
      </c>
      <c r="T1125" s="7">
        <v>6000</v>
      </c>
      <c r="U1125" s="2">
        <v>142</v>
      </c>
      <c r="V1125" s="11">
        <v>1503.37</v>
      </c>
      <c r="W1125" s="14" t="s">
        <v>5281</v>
      </c>
      <c r="X1125" s="18">
        <v>1</v>
      </c>
      <c r="Y1125" s="9">
        <v>6000</v>
      </c>
      <c r="Z1125" s="19">
        <f t="shared" si="297"/>
        <v>0</v>
      </c>
      <c r="AA1125" s="25">
        <v>1503.37</v>
      </c>
      <c r="AB1125" s="30">
        <f t="shared" si="298"/>
        <v>733000</v>
      </c>
      <c r="AC1125" s="30">
        <f t="shared" si="311"/>
        <v>8.1855388813096858E-3</v>
      </c>
      <c r="AD1125" s="31">
        <f t="shared" si="312"/>
        <v>1.0395634379263301</v>
      </c>
      <c r="AE1125" s="31">
        <f t="shared" si="313"/>
        <v>1.1623465211459754</v>
      </c>
      <c r="AG1125" s="30">
        <f t="shared" si="302"/>
        <v>6126000</v>
      </c>
      <c r="AH1125" s="30">
        <f t="shared" si="308"/>
        <v>9.7943192948090111E-4</v>
      </c>
      <c r="AI1125" s="31">
        <f t="shared" si="309"/>
        <v>0.12438785504407444</v>
      </c>
      <c r="AJ1125" s="31">
        <f t="shared" si="310"/>
        <v>0.13907933398628797</v>
      </c>
      <c r="AK1125" s="30">
        <f>IF(W1125="si",($S1125*'COSTOS DE CREDITOS'!$C$27)/DATA!$G1125,"")</f>
        <v>47.07631125553273</v>
      </c>
      <c r="AL1125" s="90">
        <f>IF(W1125="si",'COSTOS DE CREDITOS'!$C$35,"")</f>
        <v>20.421138461538462</v>
      </c>
      <c r="AM1125" s="30">
        <f t="shared" si="303"/>
        <v>369.23076923076923</v>
      </c>
      <c r="AN1125" s="30">
        <f t="shared" si="304"/>
        <v>0</v>
      </c>
      <c r="AO1125" s="30">
        <f t="shared" si="305"/>
        <v>436.72821894784045</v>
      </c>
      <c r="AP1125" s="30">
        <f t="shared" si="306"/>
        <v>1066.6417810521593</v>
      </c>
      <c r="AQ1125" s="19">
        <f t="shared" si="307"/>
        <v>0.70950050955663568</v>
      </c>
    </row>
    <row r="1126" spans="1:43" x14ac:dyDescent="0.2">
      <c r="A1126" s="23" t="s">
        <v>5665</v>
      </c>
      <c r="B1126" s="6" t="s">
        <v>5672</v>
      </c>
      <c r="C1126" s="6" t="s">
        <v>5667</v>
      </c>
      <c r="D1126" s="2">
        <v>151214</v>
      </c>
      <c r="E1126" s="2">
        <v>151449</v>
      </c>
      <c r="F1126" s="3" t="s">
        <v>1492</v>
      </c>
      <c r="G1126" s="2">
        <v>7</v>
      </c>
      <c r="H1126" s="2">
        <v>151469</v>
      </c>
      <c r="I1126" s="3" t="s">
        <v>1494</v>
      </c>
      <c r="J1126" s="15">
        <v>45050</v>
      </c>
      <c r="K1126" s="24">
        <v>1140801047</v>
      </c>
      <c r="L1126" s="15">
        <v>45055</v>
      </c>
      <c r="M1126" s="15">
        <v>45077</v>
      </c>
      <c r="N1126" s="15"/>
      <c r="O1126" s="26" t="e">
        <f>VLOOKUP(D1126,quash!A$2:$I$7791,9,FALSE)</f>
        <v>#N/A</v>
      </c>
      <c r="P1126" s="7">
        <v>10000</v>
      </c>
      <c r="Q1126" s="26">
        <v>110</v>
      </c>
      <c r="R1126" s="19">
        <v>3.3741050530766099E-2</v>
      </c>
      <c r="S1126" s="26">
        <v>16</v>
      </c>
      <c r="T1126" s="7">
        <v>6000</v>
      </c>
      <c r="U1126" s="2">
        <v>142</v>
      </c>
      <c r="V1126" s="11">
        <v>1503.37</v>
      </c>
      <c r="W1126" s="14" t="s">
        <v>5281</v>
      </c>
      <c r="X1126" s="18">
        <v>1</v>
      </c>
      <c r="Y1126" s="9">
        <v>6000</v>
      </c>
      <c r="Z1126" s="19">
        <f t="shared" si="297"/>
        <v>0</v>
      </c>
      <c r="AA1126" s="25">
        <v>1503.37</v>
      </c>
      <c r="AB1126" s="30">
        <f t="shared" si="298"/>
        <v>733000</v>
      </c>
      <c r="AC1126" s="30">
        <f t="shared" si="311"/>
        <v>8.1855388813096858E-3</v>
      </c>
      <c r="AD1126" s="31">
        <f t="shared" si="312"/>
        <v>0.90040927694406547</v>
      </c>
      <c r="AE1126" s="31">
        <f t="shared" si="313"/>
        <v>1.1623465211459754</v>
      </c>
      <c r="AG1126" s="30">
        <f t="shared" si="302"/>
        <v>6126000</v>
      </c>
      <c r="AH1126" s="30">
        <f t="shared" si="308"/>
        <v>9.7943192948090111E-4</v>
      </c>
      <c r="AI1126" s="31">
        <f t="shared" si="309"/>
        <v>0.10773751224289912</v>
      </c>
      <c r="AJ1126" s="31">
        <f t="shared" si="310"/>
        <v>0.13907933398628797</v>
      </c>
      <c r="AK1126" s="30">
        <f>IF(W1126="si",($S1126*'COSTOS DE CREDITOS'!$C$27)/DATA!$G1126,"")</f>
        <v>47.07631125553273</v>
      </c>
      <c r="AL1126" s="90">
        <f>IF(W1126="si",'COSTOS DE CREDITOS'!$C$35,"")</f>
        <v>20.421138461538462</v>
      </c>
      <c r="AM1126" s="30">
        <f t="shared" si="303"/>
        <v>369.23076923076923</v>
      </c>
      <c r="AN1126" s="30">
        <f t="shared" si="304"/>
        <v>0</v>
      </c>
      <c r="AO1126" s="30">
        <f t="shared" si="305"/>
        <v>436.72821894784045</v>
      </c>
      <c r="AP1126" s="30">
        <f t="shared" si="306"/>
        <v>1066.6417810521593</v>
      </c>
      <c r="AQ1126" s="19">
        <f t="shared" si="307"/>
        <v>0.70950050955663568</v>
      </c>
    </row>
    <row r="1127" spans="1:43" x14ac:dyDescent="0.2">
      <c r="A1127" s="23" t="s">
        <v>5665</v>
      </c>
      <c r="B1127" s="6" t="s">
        <v>5675</v>
      </c>
      <c r="C1127" s="6" t="s">
        <v>5667</v>
      </c>
      <c r="D1127" s="2">
        <v>151177</v>
      </c>
      <c r="E1127" s="2">
        <v>151537</v>
      </c>
      <c r="F1127" s="3" t="s">
        <v>1491</v>
      </c>
      <c r="G1127" s="2">
        <v>7</v>
      </c>
      <c r="H1127" s="2">
        <v>151541</v>
      </c>
      <c r="I1127" s="3" t="s">
        <v>1495</v>
      </c>
      <c r="J1127" s="15">
        <v>45050</v>
      </c>
      <c r="K1127" s="24">
        <v>1140585512</v>
      </c>
      <c r="L1127" s="15">
        <v>45057</v>
      </c>
      <c r="M1127" s="15">
        <v>45077</v>
      </c>
      <c r="N1127" s="15"/>
      <c r="O1127" s="26" t="e">
        <f>VLOOKUP(D1127,quash!A$2:$I$7791,9,FALSE)</f>
        <v>#N/A</v>
      </c>
      <c r="P1127" s="7">
        <v>10000</v>
      </c>
      <c r="Q1127" s="26">
        <v>147</v>
      </c>
      <c r="R1127" s="19">
        <v>7.9000519063170294E-2</v>
      </c>
      <c r="S1127" s="26">
        <v>16</v>
      </c>
      <c r="T1127" s="7">
        <v>6000</v>
      </c>
      <c r="U1127" s="2">
        <v>137</v>
      </c>
      <c r="V1127" s="11">
        <v>1448.23</v>
      </c>
      <c r="W1127" s="14" t="s">
        <v>5281</v>
      </c>
      <c r="X1127" s="18">
        <v>1</v>
      </c>
      <c r="Y1127" s="9">
        <v>6000</v>
      </c>
      <c r="Z1127" s="19">
        <f t="shared" si="297"/>
        <v>0</v>
      </c>
      <c r="AA1127" s="25">
        <v>1448.23</v>
      </c>
      <c r="AB1127" s="30">
        <f t="shared" si="298"/>
        <v>733000</v>
      </c>
      <c r="AC1127" s="30">
        <f t="shared" si="311"/>
        <v>8.1855388813096858E-3</v>
      </c>
      <c r="AD1127" s="31">
        <f t="shared" si="312"/>
        <v>1.2032742155525238</v>
      </c>
      <c r="AE1127" s="31">
        <f t="shared" si="313"/>
        <v>1.1214188267394269</v>
      </c>
      <c r="AG1127" s="30">
        <f t="shared" si="302"/>
        <v>6126000</v>
      </c>
      <c r="AH1127" s="30">
        <f t="shared" si="308"/>
        <v>9.7943192948090111E-4</v>
      </c>
      <c r="AI1127" s="31">
        <f t="shared" si="309"/>
        <v>0.14397649363369247</v>
      </c>
      <c r="AJ1127" s="31">
        <f t="shared" si="310"/>
        <v>0.13418217433888346</v>
      </c>
      <c r="AK1127" s="30">
        <f>IF(W1127="si",($S1127*'COSTOS DE CREDITOS'!$C$27)/DATA!$G1127,"")</f>
        <v>47.07631125553273</v>
      </c>
      <c r="AL1127" s="90">
        <f>IF(W1127="si",'COSTOS DE CREDITOS'!$C$35,"")</f>
        <v>20.421138461538462</v>
      </c>
      <c r="AM1127" s="30">
        <f t="shared" si="303"/>
        <v>369.23076923076923</v>
      </c>
      <c r="AN1127" s="30">
        <f t="shared" si="304"/>
        <v>0</v>
      </c>
      <c r="AO1127" s="30">
        <f t="shared" si="305"/>
        <v>436.72821894784045</v>
      </c>
      <c r="AP1127" s="30">
        <f t="shared" si="306"/>
        <v>1011.5017810521596</v>
      </c>
      <c r="AQ1127" s="19">
        <f t="shared" si="307"/>
        <v>0.69844001370787756</v>
      </c>
    </row>
    <row r="1128" spans="1:43" x14ac:dyDescent="0.2">
      <c r="A1128" s="23" t="s">
        <v>5665</v>
      </c>
      <c r="B1128" s="6" t="s">
        <v>5675</v>
      </c>
      <c r="C1128" s="6" t="s">
        <v>5667</v>
      </c>
      <c r="D1128" s="2">
        <v>151245</v>
      </c>
      <c r="E1128" s="2">
        <v>151537</v>
      </c>
      <c r="F1128" s="3" t="s">
        <v>1491</v>
      </c>
      <c r="G1128" s="2">
        <v>7</v>
      </c>
      <c r="H1128" s="2">
        <v>151543</v>
      </c>
      <c r="I1128" s="3" t="s">
        <v>1496</v>
      </c>
      <c r="J1128" s="15">
        <v>45051</v>
      </c>
      <c r="K1128" s="24">
        <v>1141274146</v>
      </c>
      <c r="L1128" s="15">
        <v>45057</v>
      </c>
      <c r="M1128" s="15">
        <v>45077</v>
      </c>
      <c r="N1128" s="15"/>
      <c r="O1128" s="26" t="e">
        <f>VLOOKUP(D1128,quash!A$2:$I$7791,9,FALSE)</f>
        <v>#N/A</v>
      </c>
      <c r="P1128" s="7">
        <v>10000</v>
      </c>
      <c r="Q1128" s="26">
        <v>147</v>
      </c>
      <c r="R1128" s="19">
        <v>7.9000519063170294E-2</v>
      </c>
      <c r="S1128" s="26">
        <v>16</v>
      </c>
      <c r="T1128" s="7">
        <v>9000</v>
      </c>
      <c r="U1128" s="2">
        <v>137</v>
      </c>
      <c r="V1128" s="11">
        <v>2172.38</v>
      </c>
      <c r="W1128" s="14" t="s">
        <v>5281</v>
      </c>
      <c r="X1128" s="18">
        <v>1</v>
      </c>
      <c r="Y1128" s="9">
        <v>9000</v>
      </c>
      <c r="Z1128" s="19">
        <f t="shared" si="297"/>
        <v>0</v>
      </c>
      <c r="AA1128" s="25">
        <v>2172.38</v>
      </c>
      <c r="AB1128" s="30">
        <f t="shared" si="298"/>
        <v>733000</v>
      </c>
      <c r="AC1128" s="30">
        <f t="shared" si="311"/>
        <v>1.227830832196453E-2</v>
      </c>
      <c r="AD1128" s="31">
        <f t="shared" si="312"/>
        <v>1.8049113233287859</v>
      </c>
      <c r="AE1128" s="31">
        <f t="shared" si="313"/>
        <v>1.6821282401091406</v>
      </c>
      <c r="AG1128" s="30">
        <f t="shared" si="302"/>
        <v>6126000</v>
      </c>
      <c r="AH1128" s="30">
        <f t="shared" si="308"/>
        <v>1.4691478942213516E-3</v>
      </c>
      <c r="AI1128" s="31">
        <f t="shared" si="309"/>
        <v>0.21596474045053868</v>
      </c>
      <c r="AJ1128" s="31">
        <f t="shared" si="310"/>
        <v>0.20127326150832517</v>
      </c>
      <c r="AK1128" s="30">
        <f>IF(W1128="si",($S1128*'COSTOS DE CREDITOS'!$C$27)/DATA!$G1128,"")</f>
        <v>47.07631125553273</v>
      </c>
      <c r="AL1128" s="90">
        <f>IF(W1128="si",'COSTOS DE CREDITOS'!$C$35,"")</f>
        <v>20.421138461538462</v>
      </c>
      <c r="AM1128" s="30">
        <f t="shared" si="303"/>
        <v>553.84615384615392</v>
      </c>
      <c r="AN1128" s="30">
        <f t="shared" si="304"/>
        <v>0</v>
      </c>
      <c r="AO1128" s="30">
        <f t="shared" si="305"/>
        <v>621.34360356322509</v>
      </c>
      <c r="AP1128" s="30">
        <f t="shared" si="306"/>
        <v>1551.036396436775</v>
      </c>
      <c r="AQ1128" s="19">
        <f t="shared" si="307"/>
        <v>0.71398024122702974</v>
      </c>
    </row>
    <row r="1129" spans="1:43" x14ac:dyDescent="0.2">
      <c r="A1129" s="23" t="s">
        <v>5665</v>
      </c>
      <c r="B1129" s="6" t="s">
        <v>5675</v>
      </c>
      <c r="C1129" s="6" t="s">
        <v>5667</v>
      </c>
      <c r="D1129" s="2">
        <v>151428</v>
      </c>
      <c r="E1129" s="2">
        <v>151537</v>
      </c>
      <c r="F1129" s="3" t="s">
        <v>1491</v>
      </c>
      <c r="G1129" s="2">
        <v>7</v>
      </c>
      <c r="H1129" s="2">
        <v>151544</v>
      </c>
      <c r="I1129" s="3" t="s">
        <v>1497</v>
      </c>
      <c r="J1129" s="15">
        <v>45054</v>
      </c>
      <c r="K1129" s="24">
        <v>1143001479</v>
      </c>
      <c r="L1129" s="15">
        <v>45057</v>
      </c>
      <c r="M1129" s="15">
        <v>45077</v>
      </c>
      <c r="N1129" s="15"/>
      <c r="O1129" s="26" t="e">
        <f>VLOOKUP(D1129,quash!A$2:$I$7791,9,FALSE)</f>
        <v>#N/A</v>
      </c>
      <c r="P1129" s="7">
        <v>5000</v>
      </c>
      <c r="Q1129" s="26">
        <v>147</v>
      </c>
      <c r="R1129" s="19">
        <v>0.11226939921536</v>
      </c>
      <c r="S1129" s="26">
        <v>16</v>
      </c>
      <c r="T1129" s="7">
        <v>5000</v>
      </c>
      <c r="U1129" s="2">
        <v>120</v>
      </c>
      <c r="V1129" s="11">
        <v>1055.07</v>
      </c>
      <c r="W1129" s="14" t="s">
        <v>5281</v>
      </c>
      <c r="X1129" s="18">
        <v>1</v>
      </c>
      <c r="Y1129" s="9">
        <v>5000</v>
      </c>
      <c r="Z1129" s="19">
        <f t="shared" si="297"/>
        <v>0</v>
      </c>
      <c r="AA1129" s="25">
        <v>1055.07</v>
      </c>
      <c r="AB1129" s="30">
        <f t="shared" si="298"/>
        <v>733000</v>
      </c>
      <c r="AC1129" s="30">
        <f t="shared" si="311"/>
        <v>6.8212824010914054E-3</v>
      </c>
      <c r="AD1129" s="31">
        <f t="shared" si="312"/>
        <v>1.0027285129604366</v>
      </c>
      <c r="AE1129" s="31">
        <f t="shared" si="313"/>
        <v>0.81855388813096863</v>
      </c>
      <c r="AG1129" s="30">
        <f t="shared" si="302"/>
        <v>6126000</v>
      </c>
      <c r="AH1129" s="30">
        <f t="shared" si="308"/>
        <v>8.1619327456741752E-4</v>
      </c>
      <c r="AI1129" s="31">
        <f t="shared" si="309"/>
        <v>0.11998041136141037</v>
      </c>
      <c r="AJ1129" s="31">
        <f t="shared" si="310"/>
        <v>9.7943192948090105E-2</v>
      </c>
      <c r="AK1129" s="30">
        <f>IF(W1129="si",($S1129*'COSTOS DE CREDITOS'!$C$27)/DATA!$G1129,"")</f>
        <v>47.07631125553273</v>
      </c>
      <c r="AL1129" s="90">
        <f>IF(W1129="si",'COSTOS DE CREDITOS'!$C$35,"")</f>
        <v>20.421138461538462</v>
      </c>
      <c r="AM1129" s="30">
        <f t="shared" si="303"/>
        <v>307.69230769230774</v>
      </c>
      <c r="AN1129" s="30">
        <f t="shared" si="304"/>
        <v>0</v>
      </c>
      <c r="AO1129" s="30">
        <f t="shared" si="305"/>
        <v>375.1897574093789</v>
      </c>
      <c r="AP1129" s="30">
        <f t="shared" si="306"/>
        <v>679.88024259062104</v>
      </c>
      <c r="AQ1129" s="19">
        <f t="shared" si="307"/>
        <v>0.64439349293470682</v>
      </c>
    </row>
    <row r="1130" spans="1:43" x14ac:dyDescent="0.2">
      <c r="A1130" s="23" t="s">
        <v>5665</v>
      </c>
      <c r="B1130" s="6" t="s">
        <v>5668</v>
      </c>
      <c r="C1130" s="6" t="s">
        <v>5667</v>
      </c>
      <c r="D1130" s="2">
        <v>150945</v>
      </c>
      <c r="E1130" s="2">
        <v>151401</v>
      </c>
      <c r="F1130" s="3" t="s">
        <v>1490</v>
      </c>
      <c r="G1130" s="2">
        <v>7</v>
      </c>
      <c r="H1130" s="2">
        <v>151403</v>
      </c>
      <c r="I1130" s="3" t="s">
        <v>1498</v>
      </c>
      <c r="J1130" s="15" t="s">
        <v>5688</v>
      </c>
      <c r="K1130" s="24" t="s">
        <v>5688</v>
      </c>
      <c r="L1130" s="15">
        <v>45055</v>
      </c>
      <c r="M1130" s="15">
        <v>45077</v>
      </c>
      <c r="N1130" s="15"/>
      <c r="O1130" s="26" t="e">
        <f>VLOOKUP(D1130,quash!A$2:$I$7791,9,FALSE)</f>
        <v>#N/A</v>
      </c>
      <c r="P1130" s="7">
        <v>7000</v>
      </c>
      <c r="Q1130" s="26">
        <v>126</v>
      </c>
      <c r="R1130" s="19">
        <v>3.3741050530766176E-2</v>
      </c>
      <c r="S1130" s="26">
        <v>16</v>
      </c>
      <c r="T1130" s="7">
        <v>5000</v>
      </c>
      <c r="U1130" s="2">
        <v>147</v>
      </c>
      <c r="V1130" s="11">
        <v>1303.3399999999999</v>
      </c>
      <c r="W1130" s="14" t="s">
        <v>5281</v>
      </c>
      <c r="X1130" s="18">
        <v>1</v>
      </c>
      <c r="Y1130" s="9">
        <v>5000</v>
      </c>
      <c r="Z1130" s="19">
        <f t="shared" si="297"/>
        <v>0</v>
      </c>
      <c r="AA1130" s="25">
        <v>1303.3399999999999</v>
      </c>
      <c r="AB1130" s="30">
        <f t="shared" si="298"/>
        <v>733000</v>
      </c>
      <c r="AC1130" s="30">
        <f t="shared" si="311"/>
        <v>6.8212824010914054E-3</v>
      </c>
      <c r="AD1130" s="31">
        <f t="shared" si="312"/>
        <v>0.85948158253751705</v>
      </c>
      <c r="AE1130" s="31">
        <f t="shared" si="313"/>
        <v>1.0027285129604366</v>
      </c>
      <c r="AG1130" s="30">
        <f t="shared" si="302"/>
        <v>6126000</v>
      </c>
      <c r="AH1130" s="30">
        <f t="shared" si="308"/>
        <v>8.1619327456741752E-4</v>
      </c>
      <c r="AI1130" s="31">
        <f t="shared" si="309"/>
        <v>0.10284035259549461</v>
      </c>
      <c r="AJ1130" s="31">
        <f t="shared" si="310"/>
        <v>0.11998041136141037</v>
      </c>
      <c r="AK1130" s="30">
        <f>IF(W1130="si",($S1130*'COSTOS DE CREDITOS'!$C$27)/DATA!$G1130,"")</f>
        <v>47.07631125553273</v>
      </c>
      <c r="AL1130" s="90">
        <f>IF(W1130="si",'COSTOS DE CREDITOS'!$C$35,"")</f>
        <v>20.421138461538462</v>
      </c>
      <c r="AM1130" s="30">
        <f t="shared" si="303"/>
        <v>307.69230769230774</v>
      </c>
      <c r="AN1130" s="30">
        <f t="shared" si="304"/>
        <v>0</v>
      </c>
      <c r="AO1130" s="30">
        <f t="shared" si="305"/>
        <v>375.1897574093789</v>
      </c>
      <c r="AP1130" s="30">
        <f t="shared" si="306"/>
        <v>928.15024259062102</v>
      </c>
      <c r="AQ1130" s="19">
        <f t="shared" si="307"/>
        <v>0.71213209338363059</v>
      </c>
    </row>
    <row r="1131" spans="1:43" x14ac:dyDescent="0.2">
      <c r="A1131" s="23" t="s">
        <v>5665</v>
      </c>
      <c r="B1131" s="6" t="s">
        <v>5668</v>
      </c>
      <c r="C1131" s="6" t="s">
        <v>5667</v>
      </c>
      <c r="D1131" s="2">
        <v>150956</v>
      </c>
      <c r="E1131" s="2">
        <v>151401</v>
      </c>
      <c r="F1131" s="3" t="s">
        <v>1490</v>
      </c>
      <c r="G1131" s="2">
        <v>7</v>
      </c>
      <c r="H1131" s="2">
        <v>151404</v>
      </c>
      <c r="I1131" s="3" t="s">
        <v>1499</v>
      </c>
      <c r="J1131" s="15">
        <v>45048</v>
      </c>
      <c r="K1131" s="24">
        <v>1138606969</v>
      </c>
      <c r="L1131" s="15">
        <v>45055</v>
      </c>
      <c r="M1131" s="15">
        <v>45077</v>
      </c>
      <c r="N1131" s="15"/>
      <c r="O1131" s="26" t="e">
        <f>VLOOKUP(D1131,quash!A$2:$I$7791,9,FALSE)</f>
        <v>#N/A</v>
      </c>
      <c r="P1131" s="7">
        <v>8000</v>
      </c>
      <c r="Q1131" s="26">
        <v>137</v>
      </c>
      <c r="R1131" s="19">
        <v>3.9770556926914676E-2</v>
      </c>
      <c r="S1131" s="26">
        <v>16</v>
      </c>
      <c r="T1131" s="7">
        <v>5000</v>
      </c>
      <c r="U1131" s="2">
        <v>147</v>
      </c>
      <c r="V1131" s="11">
        <v>1303.3399999999999</v>
      </c>
      <c r="W1131" s="14" t="s">
        <v>5281</v>
      </c>
      <c r="X1131" s="18">
        <v>1</v>
      </c>
      <c r="Y1131" s="9">
        <v>5000</v>
      </c>
      <c r="Z1131" s="19">
        <f t="shared" si="297"/>
        <v>0</v>
      </c>
      <c r="AA1131" s="25">
        <v>1303.3399999999999</v>
      </c>
      <c r="AB1131" s="30">
        <f t="shared" si="298"/>
        <v>733000</v>
      </c>
      <c r="AC1131" s="30">
        <f t="shared" si="311"/>
        <v>6.8212824010914054E-3</v>
      </c>
      <c r="AD1131" s="31">
        <f t="shared" si="312"/>
        <v>0.93451568894952253</v>
      </c>
      <c r="AE1131" s="31">
        <f t="shared" si="313"/>
        <v>1.0027285129604366</v>
      </c>
      <c r="AG1131" s="30">
        <f t="shared" si="302"/>
        <v>6126000</v>
      </c>
      <c r="AH1131" s="30">
        <f t="shared" si="308"/>
        <v>8.1619327456741752E-4</v>
      </c>
      <c r="AI1131" s="31">
        <f t="shared" si="309"/>
        <v>0.1118184786157362</v>
      </c>
      <c r="AJ1131" s="31">
        <f t="shared" si="310"/>
        <v>0.11998041136141037</v>
      </c>
      <c r="AK1131" s="30">
        <f>IF(W1131="si",($S1131*'COSTOS DE CREDITOS'!$C$27)/DATA!$G1131,"")</f>
        <v>47.07631125553273</v>
      </c>
      <c r="AL1131" s="90">
        <f>IF(W1131="si",'COSTOS DE CREDITOS'!$C$35,"")</f>
        <v>20.421138461538462</v>
      </c>
      <c r="AM1131" s="30">
        <f t="shared" si="303"/>
        <v>307.69230769230774</v>
      </c>
      <c r="AN1131" s="30">
        <f t="shared" si="304"/>
        <v>0</v>
      </c>
      <c r="AO1131" s="30">
        <f t="shared" si="305"/>
        <v>375.1897574093789</v>
      </c>
      <c r="AP1131" s="30">
        <f t="shared" si="306"/>
        <v>928.15024259062102</v>
      </c>
      <c r="AQ1131" s="19">
        <f t="shared" si="307"/>
        <v>0.71213209338363059</v>
      </c>
    </row>
    <row r="1132" spans="1:43" x14ac:dyDescent="0.2">
      <c r="A1132" s="23" t="s">
        <v>5665</v>
      </c>
      <c r="B1132" s="6" t="s">
        <v>5677</v>
      </c>
      <c r="C1132" s="6" t="s">
        <v>5667</v>
      </c>
      <c r="D1132" s="4">
        <v>150944</v>
      </c>
      <c r="E1132" s="4">
        <v>151576</v>
      </c>
      <c r="F1132" s="5" t="s">
        <v>1500</v>
      </c>
      <c r="G1132" s="2">
        <v>6</v>
      </c>
      <c r="H1132" s="4">
        <v>151577</v>
      </c>
      <c r="I1132" s="5" t="s">
        <v>1501</v>
      </c>
      <c r="J1132" s="15">
        <v>45048</v>
      </c>
      <c r="K1132" s="24">
        <v>1138554887</v>
      </c>
      <c r="L1132" s="15">
        <v>45057</v>
      </c>
      <c r="M1132" s="15">
        <v>45077</v>
      </c>
      <c r="N1132" s="15"/>
      <c r="O1132" s="26" t="e">
        <f>VLOOKUP(D1132,quash!A$2:$I$7791,9,FALSE)</f>
        <v>#N/A</v>
      </c>
      <c r="P1132" s="7">
        <v>10000</v>
      </c>
      <c r="Q1132" s="26">
        <v>110</v>
      </c>
      <c r="R1132" s="19">
        <v>3.11605023919212E-2</v>
      </c>
      <c r="S1132" s="26">
        <v>16</v>
      </c>
      <c r="T1132" s="8">
        <v>5000</v>
      </c>
      <c r="U1132" s="4">
        <v>147</v>
      </c>
      <c r="V1132" s="10">
        <v>1303.3399999999999</v>
      </c>
      <c r="W1132" s="14" t="s">
        <v>5281</v>
      </c>
      <c r="X1132" s="18">
        <v>1</v>
      </c>
      <c r="Y1132" s="9">
        <v>5000</v>
      </c>
      <c r="Z1132" s="19">
        <f t="shared" si="297"/>
        <v>0</v>
      </c>
      <c r="AA1132" s="25">
        <v>1303.3399999999999</v>
      </c>
      <c r="AB1132" s="30">
        <f t="shared" si="298"/>
        <v>733000</v>
      </c>
      <c r="AC1132" s="30">
        <f t="shared" si="311"/>
        <v>6.8212824010914054E-3</v>
      </c>
      <c r="AD1132" s="31">
        <f t="shared" si="312"/>
        <v>0.75034106412005463</v>
      </c>
      <c r="AE1132" s="31">
        <f t="shared" si="313"/>
        <v>1.0027285129604366</v>
      </c>
      <c r="AG1132" s="30">
        <f t="shared" si="302"/>
        <v>6126000</v>
      </c>
      <c r="AH1132" s="30">
        <f t="shared" si="308"/>
        <v>8.1619327456741752E-4</v>
      </c>
      <c r="AI1132" s="31">
        <f t="shared" si="309"/>
        <v>8.9781260202415933E-2</v>
      </c>
      <c r="AJ1132" s="31">
        <f t="shared" si="310"/>
        <v>0.11998041136141037</v>
      </c>
      <c r="AK1132" s="30">
        <f>IF(W1132="si",($S1132*'COSTOS DE CREDITOS'!$C$27)/DATA!$G1132,"")</f>
        <v>54.922363131454851</v>
      </c>
      <c r="AL1132" s="90">
        <f>IF(W1132="si",'COSTOS DE CREDITOS'!$C$35,"")</f>
        <v>20.421138461538462</v>
      </c>
      <c r="AM1132" s="30">
        <f t="shared" si="303"/>
        <v>307.69230769230774</v>
      </c>
      <c r="AN1132" s="30">
        <f t="shared" si="304"/>
        <v>0</v>
      </c>
      <c r="AO1132" s="30">
        <f t="shared" si="305"/>
        <v>383.03580928530107</v>
      </c>
      <c r="AP1132" s="30">
        <f t="shared" si="306"/>
        <v>920.30419071469885</v>
      </c>
      <c r="AQ1132" s="19">
        <f t="shared" si="307"/>
        <v>0.70611213552465124</v>
      </c>
    </row>
    <row r="1133" spans="1:43" x14ac:dyDescent="0.2">
      <c r="A1133" s="23" t="s">
        <v>5665</v>
      </c>
      <c r="B1133" s="6" t="s">
        <v>5669</v>
      </c>
      <c r="C1133" s="6" t="s">
        <v>5670</v>
      </c>
      <c r="D1133" s="4">
        <v>151288</v>
      </c>
      <c r="E1133" s="4">
        <v>151629</v>
      </c>
      <c r="F1133" s="5" t="s">
        <v>1502</v>
      </c>
      <c r="G1133" s="2">
        <v>7</v>
      </c>
      <c r="H1133" s="4">
        <v>151630</v>
      </c>
      <c r="I1133" s="5" t="s">
        <v>1503</v>
      </c>
      <c r="J1133" s="15">
        <v>45051</v>
      </c>
      <c r="K1133" s="24">
        <v>1141385633</v>
      </c>
      <c r="L1133" s="15">
        <v>45057</v>
      </c>
      <c r="M1133" s="15">
        <v>45077</v>
      </c>
      <c r="N1133" s="15"/>
      <c r="O1133" s="26" t="e">
        <f>VLOOKUP(D1133,quash!A$2:$I$7791,9,FALSE)</f>
        <v>#N/A</v>
      </c>
      <c r="P1133" s="7">
        <v>10000</v>
      </c>
      <c r="Q1133" s="26">
        <v>115</v>
      </c>
      <c r="R1133" s="19">
        <v>3.97705569269148E-2</v>
      </c>
      <c r="S1133" s="26">
        <v>16</v>
      </c>
      <c r="T1133" s="8">
        <v>5000</v>
      </c>
      <c r="U1133" s="4">
        <v>147</v>
      </c>
      <c r="V1133" s="10">
        <v>1303.3399999999999</v>
      </c>
      <c r="W1133" s="14" t="s">
        <v>5281</v>
      </c>
      <c r="X1133" s="18">
        <v>1</v>
      </c>
      <c r="Y1133" s="9">
        <v>5000</v>
      </c>
      <c r="Z1133" s="19">
        <f t="shared" si="297"/>
        <v>0</v>
      </c>
      <c r="AA1133" s="25">
        <v>1303.3399999999999</v>
      </c>
      <c r="AB1133" s="30">
        <f t="shared" si="298"/>
        <v>733000</v>
      </c>
      <c r="AC1133" s="30">
        <f t="shared" si="311"/>
        <v>6.8212824010914054E-3</v>
      </c>
      <c r="AD1133" s="31">
        <f t="shared" si="312"/>
        <v>0.78444747612551158</v>
      </c>
      <c r="AE1133" s="31">
        <f t="shared" si="313"/>
        <v>1.0027285129604366</v>
      </c>
      <c r="AG1133" s="30">
        <f t="shared" si="302"/>
        <v>6126000</v>
      </c>
      <c r="AH1133" s="30">
        <f t="shared" si="308"/>
        <v>8.1619327456741752E-4</v>
      </c>
      <c r="AI1133" s="31">
        <f t="shared" si="309"/>
        <v>9.3862226575253019E-2</v>
      </c>
      <c r="AJ1133" s="31">
        <f t="shared" si="310"/>
        <v>0.11998041136141037</v>
      </c>
      <c r="AK1133" s="30">
        <f>IF(W1133="si",($S1133*'COSTOS DE CREDITOS'!$C$27)/DATA!$G1133,"")</f>
        <v>47.07631125553273</v>
      </c>
      <c r="AL1133" s="90">
        <f>IF(W1133="si",'COSTOS DE CREDITOS'!$C$35,"")</f>
        <v>20.421138461538462</v>
      </c>
      <c r="AM1133" s="30">
        <f t="shared" si="303"/>
        <v>307.69230769230774</v>
      </c>
      <c r="AN1133" s="30">
        <f t="shared" si="304"/>
        <v>0</v>
      </c>
      <c r="AO1133" s="30">
        <f t="shared" si="305"/>
        <v>375.1897574093789</v>
      </c>
      <c r="AP1133" s="30">
        <f t="shared" si="306"/>
        <v>928.15024259062102</v>
      </c>
      <c r="AQ1133" s="19">
        <f t="shared" si="307"/>
        <v>0.71213209338363059</v>
      </c>
    </row>
    <row r="1134" spans="1:43" x14ac:dyDescent="0.2">
      <c r="A1134" s="23" t="s">
        <v>5665</v>
      </c>
      <c r="B1134" s="6" t="s">
        <v>5678</v>
      </c>
      <c r="C1134" s="6" t="s">
        <v>5670</v>
      </c>
      <c r="D1134" s="2">
        <v>151065</v>
      </c>
      <c r="E1134" s="2">
        <v>151072</v>
      </c>
      <c r="F1134" s="3" t="s">
        <v>1504</v>
      </c>
      <c r="G1134" s="2">
        <v>6</v>
      </c>
      <c r="H1134" s="2">
        <v>151691</v>
      </c>
      <c r="I1134" s="3" t="s">
        <v>1505</v>
      </c>
      <c r="J1134" s="15">
        <v>45049</v>
      </c>
      <c r="K1134" s="24">
        <v>1139357153</v>
      </c>
      <c r="L1134" s="15">
        <v>45057</v>
      </c>
      <c r="M1134" s="15">
        <v>45077</v>
      </c>
      <c r="N1134" s="15"/>
      <c r="O1134" s="26" t="e">
        <f>VLOOKUP(D1134,quash!A$2:$I$7791,9,FALSE)</f>
        <v>#N/A</v>
      </c>
      <c r="P1134" s="7">
        <v>10000</v>
      </c>
      <c r="Q1134" s="26">
        <v>110</v>
      </c>
      <c r="R1134" s="19">
        <v>3.3220596517330399E-2</v>
      </c>
      <c r="S1134" s="26">
        <v>16</v>
      </c>
      <c r="T1134" s="7">
        <v>10000</v>
      </c>
      <c r="U1134" s="2">
        <v>142</v>
      </c>
      <c r="V1134" s="11">
        <v>2510.34</v>
      </c>
      <c r="W1134" s="14" t="s">
        <v>5281</v>
      </c>
      <c r="X1134" s="18">
        <v>1</v>
      </c>
      <c r="Y1134" s="9">
        <v>10000</v>
      </c>
      <c r="Z1134" s="19">
        <f t="shared" si="297"/>
        <v>0</v>
      </c>
      <c r="AA1134" s="25">
        <v>2510.34</v>
      </c>
      <c r="AB1134" s="30">
        <f t="shared" si="298"/>
        <v>733000</v>
      </c>
      <c r="AC1134" s="30">
        <f t="shared" si="311"/>
        <v>1.3642564802182811E-2</v>
      </c>
      <c r="AD1134" s="31">
        <f t="shared" si="312"/>
        <v>1.5006821282401093</v>
      </c>
      <c r="AE1134" s="31">
        <f t="shared" si="313"/>
        <v>1.9372442019099592</v>
      </c>
      <c r="AG1134" s="30">
        <f t="shared" si="302"/>
        <v>6126000</v>
      </c>
      <c r="AH1134" s="30">
        <f t="shared" si="308"/>
        <v>1.632386549134835E-3</v>
      </c>
      <c r="AI1134" s="31">
        <f t="shared" si="309"/>
        <v>0.17956252040483187</v>
      </c>
      <c r="AJ1134" s="31">
        <f t="shared" si="310"/>
        <v>0.23179888997714657</v>
      </c>
      <c r="AK1134" s="30">
        <f>IF(W1134="si",($S1134*'COSTOS DE CREDITOS'!$C$27)/DATA!$G1134,"")</f>
        <v>54.922363131454851</v>
      </c>
      <c r="AL1134" s="90">
        <f>IF(W1134="si",'COSTOS DE CREDITOS'!$C$35,"")</f>
        <v>20.421138461538462</v>
      </c>
      <c r="AM1134" s="30">
        <f t="shared" si="303"/>
        <v>615.38461538461547</v>
      </c>
      <c r="AN1134" s="30">
        <f t="shared" si="304"/>
        <v>0</v>
      </c>
      <c r="AO1134" s="30">
        <f t="shared" si="305"/>
        <v>690.72811697760881</v>
      </c>
      <c r="AP1134" s="30">
        <f t="shared" si="306"/>
        <v>1819.6118830223913</v>
      </c>
      <c r="AQ1134" s="19">
        <f t="shared" si="307"/>
        <v>0.72484678689834492</v>
      </c>
    </row>
    <row r="1135" spans="1:43" x14ac:dyDescent="0.2">
      <c r="A1135" s="23" t="s">
        <v>5665</v>
      </c>
      <c r="B1135" s="6" t="s">
        <v>5666</v>
      </c>
      <c r="C1135" s="6" t="s">
        <v>5667</v>
      </c>
      <c r="D1135" s="2">
        <v>151184</v>
      </c>
      <c r="E1135" s="2">
        <v>151419</v>
      </c>
      <c r="F1135" s="3" t="s">
        <v>1506</v>
      </c>
      <c r="G1135" s="2">
        <v>5</v>
      </c>
      <c r="H1135" s="2">
        <v>151480</v>
      </c>
      <c r="I1135" s="3" t="s">
        <v>1507</v>
      </c>
      <c r="J1135" s="15">
        <v>45050</v>
      </c>
      <c r="K1135" s="24">
        <v>1140625144</v>
      </c>
      <c r="L1135" s="15">
        <v>45055</v>
      </c>
      <c r="M1135" s="15">
        <v>45077</v>
      </c>
      <c r="N1135" s="15"/>
      <c r="O1135" s="26" t="e">
        <f>VLOOKUP(D1135,quash!A$2:$I$7791,9,FALSE)</f>
        <v>#N/A</v>
      </c>
      <c r="P1135" s="7">
        <v>15000</v>
      </c>
      <c r="Q1135" s="26">
        <v>113</v>
      </c>
      <c r="R1135" s="19">
        <v>3.373427512292651E-2</v>
      </c>
      <c r="S1135" s="26">
        <v>16</v>
      </c>
      <c r="T1135" s="7">
        <v>6000</v>
      </c>
      <c r="U1135" s="2">
        <v>142</v>
      </c>
      <c r="V1135" s="11">
        <v>1503.37</v>
      </c>
      <c r="W1135" s="14" t="s">
        <v>5281</v>
      </c>
      <c r="X1135" s="18">
        <v>1</v>
      </c>
      <c r="Y1135" s="9">
        <v>6000</v>
      </c>
      <c r="Z1135" s="19">
        <f t="shared" si="297"/>
        <v>0</v>
      </c>
      <c r="AA1135" s="25">
        <v>1503.37</v>
      </c>
      <c r="AB1135" s="30">
        <f t="shared" si="298"/>
        <v>733000</v>
      </c>
      <c r="AC1135" s="30">
        <f t="shared" si="311"/>
        <v>8.1855388813096858E-3</v>
      </c>
      <c r="AD1135" s="31">
        <f t="shared" si="312"/>
        <v>0.92496589358799453</v>
      </c>
      <c r="AE1135" s="31">
        <f t="shared" si="313"/>
        <v>1.1623465211459754</v>
      </c>
      <c r="AG1135" s="30">
        <f t="shared" si="302"/>
        <v>6126000</v>
      </c>
      <c r="AH1135" s="30">
        <f t="shared" si="308"/>
        <v>9.7943192948090111E-4</v>
      </c>
      <c r="AI1135" s="31">
        <f t="shared" si="309"/>
        <v>0.11067580803134182</v>
      </c>
      <c r="AJ1135" s="31">
        <f t="shared" si="310"/>
        <v>0.13907933398628797</v>
      </c>
      <c r="AK1135" s="30">
        <f>IF(W1135="si",($S1135*'COSTOS DE CREDITOS'!$C$27)/DATA!$G1135,"")</f>
        <v>65.906835757745824</v>
      </c>
      <c r="AL1135" s="90">
        <f>IF(W1135="si",'COSTOS DE CREDITOS'!$C$35,"")</f>
        <v>20.421138461538462</v>
      </c>
      <c r="AM1135" s="30">
        <f t="shared" si="303"/>
        <v>369.23076923076923</v>
      </c>
      <c r="AN1135" s="30">
        <f t="shared" si="304"/>
        <v>0</v>
      </c>
      <c r="AO1135" s="30">
        <f t="shared" si="305"/>
        <v>455.5587434500535</v>
      </c>
      <c r="AP1135" s="30">
        <f t="shared" si="306"/>
        <v>1047.8112565499464</v>
      </c>
      <c r="AQ1135" s="19">
        <f t="shared" si="307"/>
        <v>0.69697496727348984</v>
      </c>
    </row>
    <row r="1136" spans="1:43" x14ac:dyDescent="0.2">
      <c r="A1136" s="23" t="s">
        <v>5665</v>
      </c>
      <c r="B1136" s="6" t="s">
        <v>5666</v>
      </c>
      <c r="C1136" s="6" t="s">
        <v>5667</v>
      </c>
      <c r="D1136" s="2">
        <v>151365</v>
      </c>
      <c r="E1136" s="2">
        <v>151419</v>
      </c>
      <c r="F1136" s="3" t="s">
        <v>1506</v>
      </c>
      <c r="G1136" s="2">
        <v>5</v>
      </c>
      <c r="H1136" s="2">
        <v>151481</v>
      </c>
      <c r="I1136" s="3" t="s">
        <v>1508</v>
      </c>
      <c r="J1136" s="15">
        <v>45052</v>
      </c>
      <c r="K1136" s="24">
        <v>1141866120</v>
      </c>
      <c r="L1136" s="15">
        <v>45055</v>
      </c>
      <c r="M1136" s="15">
        <v>45077</v>
      </c>
      <c r="N1136" s="15"/>
      <c r="O1136" s="26" t="e">
        <f>VLOOKUP(D1136,quash!A$2:$I$7791,9,FALSE)</f>
        <v>#N/A</v>
      </c>
      <c r="P1136" s="7">
        <v>15000</v>
      </c>
      <c r="Q1136" s="26">
        <v>113</v>
      </c>
      <c r="R1136" s="19">
        <v>3.373427512292651E-2</v>
      </c>
      <c r="S1136" s="26">
        <v>16</v>
      </c>
      <c r="T1136" s="7">
        <v>6000</v>
      </c>
      <c r="U1136" s="2">
        <v>142</v>
      </c>
      <c r="V1136" s="11">
        <v>1503.37</v>
      </c>
      <c r="W1136" s="14" t="s">
        <v>5281</v>
      </c>
      <c r="X1136" s="18">
        <v>1</v>
      </c>
      <c r="Y1136" s="9">
        <v>6000</v>
      </c>
      <c r="Z1136" s="19">
        <f t="shared" si="297"/>
        <v>0</v>
      </c>
      <c r="AA1136" s="25">
        <v>1503.37</v>
      </c>
      <c r="AB1136" s="30">
        <f t="shared" si="298"/>
        <v>733000</v>
      </c>
      <c r="AC1136" s="30">
        <f t="shared" si="311"/>
        <v>8.1855388813096858E-3</v>
      </c>
      <c r="AD1136" s="31">
        <f t="shared" si="312"/>
        <v>0.92496589358799453</v>
      </c>
      <c r="AE1136" s="31">
        <f t="shared" si="313"/>
        <v>1.1623465211459754</v>
      </c>
      <c r="AG1136" s="30">
        <f t="shared" si="302"/>
        <v>6126000</v>
      </c>
      <c r="AH1136" s="30">
        <f t="shared" si="308"/>
        <v>9.7943192948090111E-4</v>
      </c>
      <c r="AI1136" s="31">
        <f t="shared" si="309"/>
        <v>0.11067580803134182</v>
      </c>
      <c r="AJ1136" s="31">
        <f t="shared" si="310"/>
        <v>0.13907933398628797</v>
      </c>
      <c r="AK1136" s="30">
        <f>IF(W1136="si",($S1136*'COSTOS DE CREDITOS'!$C$27)/DATA!$G1136,"")</f>
        <v>65.906835757745824</v>
      </c>
      <c r="AL1136" s="90">
        <f>IF(W1136="si",'COSTOS DE CREDITOS'!$C$35,"")</f>
        <v>20.421138461538462</v>
      </c>
      <c r="AM1136" s="30">
        <f t="shared" si="303"/>
        <v>369.23076923076923</v>
      </c>
      <c r="AN1136" s="30">
        <f t="shared" si="304"/>
        <v>0</v>
      </c>
      <c r="AO1136" s="30">
        <f t="shared" si="305"/>
        <v>455.5587434500535</v>
      </c>
      <c r="AP1136" s="30">
        <f t="shared" si="306"/>
        <v>1047.8112565499464</v>
      </c>
      <c r="AQ1136" s="19">
        <f t="shared" si="307"/>
        <v>0.69697496727348984</v>
      </c>
    </row>
    <row r="1137" spans="1:43" x14ac:dyDescent="0.2">
      <c r="A1137" s="23" t="s">
        <v>5665</v>
      </c>
      <c r="B1137" s="6" t="s">
        <v>5669</v>
      </c>
      <c r="C1137" s="6" t="s">
        <v>5670</v>
      </c>
      <c r="D1137" s="2">
        <v>151290</v>
      </c>
      <c r="E1137" s="2">
        <v>151629</v>
      </c>
      <c r="F1137" s="3" t="s">
        <v>1502</v>
      </c>
      <c r="G1137" s="2">
        <v>7</v>
      </c>
      <c r="H1137" s="2">
        <v>151631</v>
      </c>
      <c r="I1137" s="3" t="s">
        <v>1509</v>
      </c>
      <c r="J1137" s="15">
        <v>45051</v>
      </c>
      <c r="K1137" s="24">
        <v>1141392773</v>
      </c>
      <c r="L1137" s="15">
        <v>45057</v>
      </c>
      <c r="M1137" s="15">
        <v>45077</v>
      </c>
      <c r="N1137" s="15"/>
      <c r="O1137" s="26" t="e">
        <f>VLOOKUP(D1137,quash!A$2:$I$7791,9,FALSE)</f>
        <v>#N/A</v>
      </c>
      <c r="P1137" s="7">
        <v>10000</v>
      </c>
      <c r="Q1137" s="26">
        <v>147</v>
      </c>
      <c r="R1137" s="19">
        <v>7.9000519063170294E-2</v>
      </c>
      <c r="S1137" s="26">
        <v>16</v>
      </c>
      <c r="T1137" s="7">
        <v>5000</v>
      </c>
      <c r="U1137" s="2">
        <v>147</v>
      </c>
      <c r="V1137" s="11">
        <v>1303.3399999999999</v>
      </c>
      <c r="W1137" s="14" t="s">
        <v>5281</v>
      </c>
      <c r="X1137" s="18">
        <v>1</v>
      </c>
      <c r="Y1137" s="9">
        <v>5000</v>
      </c>
      <c r="Z1137" s="19">
        <f t="shared" si="297"/>
        <v>0</v>
      </c>
      <c r="AA1137" s="25">
        <v>1303.3399999999999</v>
      </c>
      <c r="AB1137" s="30">
        <f t="shared" si="298"/>
        <v>733000</v>
      </c>
      <c r="AC1137" s="30">
        <f t="shared" si="311"/>
        <v>6.8212824010914054E-3</v>
      </c>
      <c r="AD1137" s="31">
        <f t="shared" si="312"/>
        <v>1.0027285129604366</v>
      </c>
      <c r="AE1137" s="31">
        <f t="shared" si="313"/>
        <v>1.0027285129604366</v>
      </c>
      <c r="AG1137" s="30">
        <f t="shared" si="302"/>
        <v>6126000</v>
      </c>
      <c r="AH1137" s="30">
        <f t="shared" si="308"/>
        <v>8.1619327456741752E-4</v>
      </c>
      <c r="AI1137" s="31">
        <f t="shared" si="309"/>
        <v>0.11998041136141037</v>
      </c>
      <c r="AJ1137" s="31">
        <f t="shared" si="310"/>
        <v>0.11998041136141037</v>
      </c>
      <c r="AK1137" s="30">
        <f>IF(W1137="si",($S1137*'COSTOS DE CREDITOS'!$C$27)/DATA!$G1137,"")</f>
        <v>47.07631125553273</v>
      </c>
      <c r="AL1137" s="90">
        <f>IF(W1137="si",'COSTOS DE CREDITOS'!$C$35,"")</f>
        <v>20.421138461538462</v>
      </c>
      <c r="AM1137" s="30">
        <f t="shared" si="303"/>
        <v>307.69230769230774</v>
      </c>
      <c r="AN1137" s="30">
        <f t="shared" si="304"/>
        <v>0</v>
      </c>
      <c r="AO1137" s="30">
        <f t="shared" si="305"/>
        <v>375.1897574093789</v>
      </c>
      <c r="AP1137" s="30">
        <f t="shared" si="306"/>
        <v>928.15024259062102</v>
      </c>
      <c r="AQ1137" s="19">
        <f t="shared" si="307"/>
        <v>0.71213209338363059</v>
      </c>
    </row>
    <row r="1138" spans="1:43" x14ac:dyDescent="0.2">
      <c r="A1138" s="23" t="s">
        <v>5665</v>
      </c>
      <c r="B1138" s="6" t="s">
        <v>5669</v>
      </c>
      <c r="C1138" s="6" t="s">
        <v>5670</v>
      </c>
      <c r="D1138" s="2">
        <v>151390</v>
      </c>
      <c r="E1138" s="2">
        <v>151629</v>
      </c>
      <c r="F1138" s="3" t="s">
        <v>1502</v>
      </c>
      <c r="G1138" s="2">
        <v>7</v>
      </c>
      <c r="H1138" s="2">
        <v>151637</v>
      </c>
      <c r="I1138" s="3" t="s">
        <v>1510</v>
      </c>
      <c r="J1138" s="15">
        <v>45054</v>
      </c>
      <c r="K1138" s="24">
        <v>1142814677</v>
      </c>
      <c r="L1138" s="15">
        <v>45057</v>
      </c>
      <c r="M1138" s="15">
        <v>45077</v>
      </c>
      <c r="N1138" s="15"/>
      <c r="O1138" s="26" t="e">
        <f>VLOOKUP(D1138,quash!A$2:$I$7791,9,FALSE)</f>
        <v>#N/A</v>
      </c>
      <c r="P1138" s="7">
        <v>10000</v>
      </c>
      <c r="Q1138" s="26">
        <v>110</v>
      </c>
      <c r="R1138" s="19">
        <v>3.3741050530766099E-2</v>
      </c>
      <c r="S1138" s="26">
        <v>16</v>
      </c>
      <c r="T1138" s="7">
        <v>7000</v>
      </c>
      <c r="U1138" s="2">
        <v>105</v>
      </c>
      <c r="V1138" s="11">
        <v>1275.96</v>
      </c>
      <c r="W1138" s="14" t="s">
        <v>5281</v>
      </c>
      <c r="X1138" s="18">
        <v>1</v>
      </c>
      <c r="Y1138" s="9">
        <v>7000</v>
      </c>
      <c r="Z1138" s="19">
        <f t="shared" si="297"/>
        <v>0</v>
      </c>
      <c r="AA1138" s="25">
        <v>1275.96</v>
      </c>
      <c r="AB1138" s="30">
        <f t="shared" si="298"/>
        <v>733000</v>
      </c>
      <c r="AC1138" s="30">
        <f t="shared" si="311"/>
        <v>9.5497953615279671E-3</v>
      </c>
      <c r="AD1138" s="31">
        <f t="shared" si="312"/>
        <v>1.0504774897680764</v>
      </c>
      <c r="AE1138" s="31">
        <f t="shared" si="313"/>
        <v>1.0027285129604366</v>
      </c>
      <c r="AG1138" s="30">
        <f t="shared" si="302"/>
        <v>6126000</v>
      </c>
      <c r="AH1138" s="30">
        <f t="shared" si="308"/>
        <v>1.1426705843943846E-3</v>
      </c>
      <c r="AI1138" s="31">
        <f t="shared" si="309"/>
        <v>0.1256937642833823</v>
      </c>
      <c r="AJ1138" s="31">
        <f t="shared" si="310"/>
        <v>0.11998041136141038</v>
      </c>
      <c r="AK1138" s="30">
        <f>IF(W1138="si",($S1138*'COSTOS DE CREDITOS'!$C$27)/DATA!$G1138,"")</f>
        <v>47.07631125553273</v>
      </c>
      <c r="AL1138" s="90">
        <f>IF(W1138="si",'COSTOS DE CREDITOS'!$C$35,"")</f>
        <v>20.421138461538462</v>
      </c>
      <c r="AM1138" s="30">
        <f t="shared" si="303"/>
        <v>430.76923076923077</v>
      </c>
      <c r="AN1138" s="30">
        <f t="shared" si="304"/>
        <v>0</v>
      </c>
      <c r="AO1138" s="30">
        <f t="shared" si="305"/>
        <v>498.26668048630199</v>
      </c>
      <c r="AP1138" s="30">
        <f t="shared" si="306"/>
        <v>777.69331951369804</v>
      </c>
      <c r="AQ1138" s="19">
        <f t="shared" si="307"/>
        <v>0.60949662960727458</v>
      </c>
    </row>
    <row r="1139" spans="1:43" x14ac:dyDescent="0.2">
      <c r="A1139" s="23" t="s">
        <v>5665</v>
      </c>
      <c r="B1139" s="6" t="s">
        <v>5673</v>
      </c>
      <c r="C1139" s="6" t="s">
        <v>5667</v>
      </c>
      <c r="D1139" s="4">
        <v>151445</v>
      </c>
      <c r="E1139" s="4">
        <v>151806</v>
      </c>
      <c r="F1139" s="5" t="s">
        <v>1511</v>
      </c>
      <c r="G1139" s="2">
        <v>5</v>
      </c>
      <c r="H1139" s="4">
        <v>151807</v>
      </c>
      <c r="I1139" s="5" t="s">
        <v>1512</v>
      </c>
      <c r="J1139" s="15">
        <v>45054</v>
      </c>
      <c r="K1139" s="24">
        <v>1143070669</v>
      </c>
      <c r="L1139" s="15">
        <v>45062</v>
      </c>
      <c r="M1139" s="15">
        <v>45077</v>
      </c>
      <c r="N1139" s="15"/>
      <c r="O1139" s="26" t="e">
        <f>VLOOKUP(D1139,quash!A$2:$I$7791,9,FALSE)</f>
        <v>#N/A</v>
      </c>
      <c r="P1139" s="7">
        <v>15000</v>
      </c>
      <c r="Q1139" s="26">
        <v>92</v>
      </c>
      <c r="R1139" s="19">
        <v>5.9818464604665302E-3</v>
      </c>
      <c r="S1139" s="26">
        <v>16</v>
      </c>
      <c r="T1139" s="8">
        <v>10000</v>
      </c>
      <c r="U1139" s="4">
        <v>142</v>
      </c>
      <c r="V1139" s="10">
        <v>2510.34</v>
      </c>
      <c r="W1139" s="14" t="s">
        <v>5281</v>
      </c>
      <c r="X1139" s="18">
        <v>1</v>
      </c>
      <c r="Y1139" s="9">
        <v>10000</v>
      </c>
      <c r="Z1139" s="19">
        <f t="shared" si="297"/>
        <v>0</v>
      </c>
      <c r="AA1139" s="25">
        <v>2510.34</v>
      </c>
      <c r="AB1139" s="30">
        <f t="shared" si="298"/>
        <v>733000</v>
      </c>
      <c r="AC1139" s="30">
        <f t="shared" si="311"/>
        <v>1.3642564802182811E-2</v>
      </c>
      <c r="AD1139" s="31">
        <f t="shared" si="312"/>
        <v>1.2551159618008185</v>
      </c>
      <c r="AE1139" s="31">
        <f t="shared" si="313"/>
        <v>1.9372442019099592</v>
      </c>
      <c r="AG1139" s="30">
        <f t="shared" si="302"/>
        <v>6126000</v>
      </c>
      <c r="AH1139" s="30">
        <f t="shared" si="308"/>
        <v>1.632386549134835E-3</v>
      </c>
      <c r="AI1139" s="31">
        <f t="shared" si="309"/>
        <v>0.15017956252040482</v>
      </c>
      <c r="AJ1139" s="31">
        <f t="shared" si="310"/>
        <v>0.23179888997714657</v>
      </c>
      <c r="AK1139" s="30">
        <f>IF(W1139="si",($S1139*'COSTOS DE CREDITOS'!$C$27)/DATA!$G1139,"")</f>
        <v>65.906835757745824</v>
      </c>
      <c r="AL1139" s="90">
        <f>IF(W1139="si",'COSTOS DE CREDITOS'!$C$35,"")</f>
        <v>20.421138461538462</v>
      </c>
      <c r="AM1139" s="30">
        <f t="shared" si="303"/>
        <v>615.38461538461547</v>
      </c>
      <c r="AN1139" s="30">
        <f t="shared" si="304"/>
        <v>0</v>
      </c>
      <c r="AO1139" s="30">
        <f t="shared" si="305"/>
        <v>701.7125896038998</v>
      </c>
      <c r="AP1139" s="30">
        <f t="shared" si="306"/>
        <v>1808.6274103961005</v>
      </c>
      <c r="AQ1139" s="19">
        <f t="shared" si="307"/>
        <v>0.72047109570659762</v>
      </c>
    </row>
    <row r="1140" spans="1:43" x14ac:dyDescent="0.2">
      <c r="A1140" s="23" t="s">
        <v>5665</v>
      </c>
      <c r="B1140" s="6" t="s">
        <v>5684</v>
      </c>
      <c r="C1140" s="6" t="s">
        <v>5667</v>
      </c>
      <c r="D1140" s="4">
        <v>151658</v>
      </c>
      <c r="E1140" s="4">
        <v>151856</v>
      </c>
      <c r="F1140" s="5" t="s">
        <v>1513</v>
      </c>
      <c r="G1140" s="2">
        <v>7</v>
      </c>
      <c r="H1140" s="4">
        <v>151857</v>
      </c>
      <c r="I1140" s="5" t="s">
        <v>1514</v>
      </c>
      <c r="J1140" s="15">
        <v>45056</v>
      </c>
      <c r="K1140" s="24">
        <v>1144531047</v>
      </c>
      <c r="L1140" s="15">
        <v>45062</v>
      </c>
      <c r="M1140" s="15">
        <v>45077</v>
      </c>
      <c r="N1140" s="15"/>
      <c r="O1140" s="26" t="e">
        <f>VLOOKUP(D1140,quash!A$2:$I$7791,9,FALSE)</f>
        <v>#N/A</v>
      </c>
      <c r="P1140" s="7">
        <v>10000</v>
      </c>
      <c r="Q1140" s="26">
        <v>127</v>
      </c>
      <c r="R1140" s="19">
        <v>5.24391097594855E-2</v>
      </c>
      <c r="S1140" s="26">
        <v>16</v>
      </c>
      <c r="T1140" s="8">
        <v>7000</v>
      </c>
      <c r="U1140" s="4">
        <v>142</v>
      </c>
      <c r="V1140" s="10">
        <v>1758.65</v>
      </c>
      <c r="W1140" s="14" t="s">
        <v>5281</v>
      </c>
      <c r="X1140" s="18">
        <v>1</v>
      </c>
      <c r="Y1140" s="9">
        <v>7000</v>
      </c>
      <c r="Z1140" s="19">
        <f t="shared" si="297"/>
        <v>0</v>
      </c>
      <c r="AA1140" s="25">
        <v>1758.65</v>
      </c>
      <c r="AB1140" s="30">
        <f t="shared" si="298"/>
        <v>733000</v>
      </c>
      <c r="AC1140" s="30">
        <f t="shared" si="311"/>
        <v>9.5497953615279671E-3</v>
      </c>
      <c r="AD1140" s="31">
        <f t="shared" si="312"/>
        <v>1.2128240109140518</v>
      </c>
      <c r="AE1140" s="31">
        <f t="shared" si="313"/>
        <v>1.3560709413369714</v>
      </c>
      <c r="AG1140" s="30">
        <f t="shared" si="302"/>
        <v>6126000</v>
      </c>
      <c r="AH1140" s="30">
        <f t="shared" si="308"/>
        <v>1.1426705843943846E-3</v>
      </c>
      <c r="AI1140" s="31">
        <f t="shared" si="309"/>
        <v>0.14511916421808685</v>
      </c>
      <c r="AJ1140" s="31">
        <f t="shared" si="310"/>
        <v>0.16225922298400261</v>
      </c>
      <c r="AK1140" s="30">
        <f>IF(W1140="si",($S1140*'COSTOS DE CREDITOS'!$C$27)/DATA!$G1140,"")</f>
        <v>47.07631125553273</v>
      </c>
      <c r="AL1140" s="90">
        <f>IF(W1140="si",'COSTOS DE CREDITOS'!$C$35,"")</f>
        <v>20.421138461538462</v>
      </c>
      <c r="AM1140" s="30">
        <f t="shared" si="303"/>
        <v>430.76923076923077</v>
      </c>
      <c r="AN1140" s="30">
        <f t="shared" si="304"/>
        <v>0</v>
      </c>
      <c r="AO1140" s="30">
        <f t="shared" si="305"/>
        <v>498.26668048630199</v>
      </c>
      <c r="AP1140" s="30">
        <f t="shared" si="306"/>
        <v>1260.3833195136981</v>
      </c>
      <c r="AQ1140" s="19">
        <f t="shared" si="307"/>
        <v>0.71667660962311885</v>
      </c>
    </row>
    <row r="1141" spans="1:43" x14ac:dyDescent="0.2">
      <c r="A1141" s="23" t="s">
        <v>5665</v>
      </c>
      <c r="B1141" s="6" t="s">
        <v>5672</v>
      </c>
      <c r="C1141" s="6" t="s">
        <v>5667</v>
      </c>
      <c r="D1141" s="2">
        <v>151137</v>
      </c>
      <c r="E1141" s="2">
        <v>151268</v>
      </c>
      <c r="F1141" s="3" t="s">
        <v>1515</v>
      </c>
      <c r="G1141" s="2">
        <v>6</v>
      </c>
      <c r="H1141" s="2">
        <v>151274</v>
      </c>
      <c r="I1141" s="3" t="s">
        <v>1516</v>
      </c>
      <c r="J1141" s="15">
        <v>45050</v>
      </c>
      <c r="K1141" s="24">
        <v>1140314123</v>
      </c>
      <c r="L1141" s="15">
        <v>45054</v>
      </c>
      <c r="M1141" s="15">
        <v>45077</v>
      </c>
      <c r="N1141" s="15"/>
      <c r="O1141" s="26" t="e">
        <f>VLOOKUP(D1141,quash!A$2:$I$7791,9,FALSE)</f>
        <v>#N/A</v>
      </c>
      <c r="P1141" s="7">
        <v>10000</v>
      </c>
      <c r="Q1141" s="26">
        <v>110</v>
      </c>
      <c r="R1141" s="19">
        <v>3.3741050530766099E-2</v>
      </c>
      <c r="S1141" s="26">
        <v>16</v>
      </c>
      <c r="T1141" s="7">
        <v>1000</v>
      </c>
      <c r="U1141" s="2">
        <v>147</v>
      </c>
      <c r="V1141" s="11">
        <v>269.05</v>
      </c>
      <c r="W1141" s="14" t="s">
        <v>5281</v>
      </c>
      <c r="X1141" s="18">
        <v>1</v>
      </c>
      <c r="Y1141" s="9">
        <v>1000</v>
      </c>
      <c r="Z1141" s="19">
        <f t="shared" si="297"/>
        <v>0</v>
      </c>
      <c r="AA1141" s="25">
        <v>269.05</v>
      </c>
      <c r="AB1141" s="30">
        <f t="shared" si="298"/>
        <v>733000</v>
      </c>
      <c r="AC1141" s="30">
        <f t="shared" si="311"/>
        <v>1.364256480218281E-3</v>
      </c>
      <c r="AD1141" s="31">
        <f t="shared" si="312"/>
        <v>0.15006821282401092</v>
      </c>
      <c r="AE1141" s="31">
        <f t="shared" si="313"/>
        <v>0.20054570259208732</v>
      </c>
      <c r="AG1141" s="30">
        <f t="shared" si="302"/>
        <v>6126000</v>
      </c>
      <c r="AH1141" s="30">
        <f t="shared" si="308"/>
        <v>1.6323865491348351E-4</v>
      </c>
      <c r="AI1141" s="31">
        <f t="shared" si="309"/>
        <v>1.7956252040483185E-2</v>
      </c>
      <c r="AJ1141" s="31">
        <f t="shared" si="310"/>
        <v>2.3996082272282077E-2</v>
      </c>
      <c r="AK1141" s="30">
        <f>IF(W1141="si",($S1141*'COSTOS DE CREDITOS'!$C$27)/DATA!$G1141,"")</f>
        <v>54.922363131454851</v>
      </c>
      <c r="AL1141" s="90">
        <f>IF(W1141="si",'COSTOS DE CREDITOS'!$C$35,"")</f>
        <v>20.421138461538462</v>
      </c>
      <c r="AM1141" s="30">
        <f t="shared" si="303"/>
        <v>61.53846153846154</v>
      </c>
      <c r="AN1141" s="30">
        <f t="shared" si="304"/>
        <v>0</v>
      </c>
      <c r="AO1141" s="30">
        <f t="shared" si="305"/>
        <v>136.88196313145485</v>
      </c>
      <c r="AP1141" s="30">
        <f t="shared" si="306"/>
        <v>132.16803686854516</v>
      </c>
      <c r="AQ1141" s="19">
        <f t="shared" si="307"/>
        <v>0.49123968358500336</v>
      </c>
    </row>
    <row r="1142" spans="1:43" x14ac:dyDescent="0.2">
      <c r="A1142" s="23" t="s">
        <v>5665</v>
      </c>
      <c r="B1142" s="6" t="s">
        <v>5673</v>
      </c>
      <c r="C1142" s="6" t="s">
        <v>5667</v>
      </c>
      <c r="D1142" s="2">
        <v>151440</v>
      </c>
      <c r="E1142" s="2">
        <v>151806</v>
      </c>
      <c r="F1142" s="3" t="s">
        <v>1511</v>
      </c>
      <c r="G1142" s="2">
        <v>5</v>
      </c>
      <c r="H1142" s="2">
        <v>151808</v>
      </c>
      <c r="I1142" s="3" t="s">
        <v>1517</v>
      </c>
      <c r="J1142" s="15" t="s">
        <v>5688</v>
      </c>
      <c r="K1142" s="24" t="s">
        <v>5688</v>
      </c>
      <c r="L1142" s="15">
        <v>45062</v>
      </c>
      <c r="M1142" s="15">
        <v>45077</v>
      </c>
      <c r="N1142" s="15"/>
      <c r="O1142" s="26" t="e">
        <f>VLOOKUP(D1142,quash!A$2:$I$7791,9,FALSE)</f>
        <v>#N/A</v>
      </c>
      <c r="P1142" s="7">
        <v>15000</v>
      </c>
      <c r="Q1142" s="26">
        <v>92</v>
      </c>
      <c r="R1142" s="19">
        <v>5.9818464604665302E-3</v>
      </c>
      <c r="S1142" s="26">
        <v>16</v>
      </c>
      <c r="T1142" s="7">
        <v>10000</v>
      </c>
      <c r="U1142" s="2">
        <v>142</v>
      </c>
      <c r="V1142" s="11">
        <v>2510.34</v>
      </c>
      <c r="W1142" s="14" t="s">
        <v>5281</v>
      </c>
      <c r="X1142" s="18">
        <v>1</v>
      </c>
      <c r="Y1142" s="9">
        <v>10000</v>
      </c>
      <c r="Z1142" s="19">
        <f t="shared" si="297"/>
        <v>0</v>
      </c>
      <c r="AA1142" s="25">
        <v>2510.34</v>
      </c>
      <c r="AB1142" s="30">
        <f t="shared" si="298"/>
        <v>733000</v>
      </c>
      <c r="AC1142" s="30">
        <f t="shared" si="311"/>
        <v>1.3642564802182811E-2</v>
      </c>
      <c r="AD1142" s="31">
        <f t="shared" si="312"/>
        <v>1.2551159618008185</v>
      </c>
      <c r="AE1142" s="31">
        <f t="shared" si="313"/>
        <v>1.9372442019099592</v>
      </c>
      <c r="AG1142" s="30">
        <f t="shared" si="302"/>
        <v>6126000</v>
      </c>
      <c r="AH1142" s="30">
        <f t="shared" si="308"/>
        <v>1.632386549134835E-3</v>
      </c>
      <c r="AI1142" s="31">
        <f t="shared" si="309"/>
        <v>0.15017956252040482</v>
      </c>
      <c r="AJ1142" s="31">
        <f t="shared" si="310"/>
        <v>0.23179888997714657</v>
      </c>
      <c r="AK1142" s="30">
        <f>IF(W1142="si",($S1142*'COSTOS DE CREDITOS'!$C$27)/DATA!$G1142,"")</f>
        <v>65.906835757745824</v>
      </c>
      <c r="AL1142" s="90">
        <f>IF(W1142="si",'COSTOS DE CREDITOS'!$C$35,"")</f>
        <v>20.421138461538462</v>
      </c>
      <c r="AM1142" s="30">
        <f t="shared" si="303"/>
        <v>615.38461538461547</v>
      </c>
      <c r="AN1142" s="30">
        <f t="shared" si="304"/>
        <v>0</v>
      </c>
      <c r="AO1142" s="30">
        <f t="shared" si="305"/>
        <v>701.7125896038998</v>
      </c>
      <c r="AP1142" s="30">
        <f t="shared" si="306"/>
        <v>1808.6274103961005</v>
      </c>
      <c r="AQ1142" s="19">
        <f t="shared" si="307"/>
        <v>0.72047109570659762</v>
      </c>
    </row>
    <row r="1143" spans="1:43" x14ac:dyDescent="0.2">
      <c r="A1143" s="23" t="s">
        <v>5665</v>
      </c>
      <c r="B1143" s="6" t="s">
        <v>5673</v>
      </c>
      <c r="C1143" s="6" t="s">
        <v>5667</v>
      </c>
      <c r="D1143" s="2">
        <v>151447</v>
      </c>
      <c r="E1143" s="2">
        <v>151806</v>
      </c>
      <c r="F1143" s="3" t="s">
        <v>1511</v>
      </c>
      <c r="G1143" s="2">
        <v>5</v>
      </c>
      <c r="H1143" s="2">
        <v>151809</v>
      </c>
      <c r="I1143" s="3" t="s">
        <v>1518</v>
      </c>
      <c r="J1143" s="15">
        <v>45054</v>
      </c>
      <c r="K1143" s="24">
        <v>1143074230</v>
      </c>
      <c r="L1143" s="15">
        <v>45062</v>
      </c>
      <c r="M1143" s="15">
        <v>45077</v>
      </c>
      <c r="N1143" s="15"/>
      <c r="O1143" s="26" t="e">
        <f>VLOOKUP(D1143,quash!A$2:$I$7791,9,FALSE)</f>
        <v>#N/A</v>
      </c>
      <c r="P1143" s="7">
        <v>15000</v>
      </c>
      <c r="Q1143" s="26">
        <v>92</v>
      </c>
      <c r="R1143" s="19">
        <v>5.9818464604665302E-3</v>
      </c>
      <c r="S1143" s="26">
        <v>16</v>
      </c>
      <c r="T1143" s="7">
        <v>10000</v>
      </c>
      <c r="U1143" s="2">
        <v>142</v>
      </c>
      <c r="V1143" s="11">
        <v>2510.34</v>
      </c>
      <c r="W1143" s="14" t="s">
        <v>5281</v>
      </c>
      <c r="X1143" s="18">
        <v>1</v>
      </c>
      <c r="Y1143" s="9">
        <v>10000</v>
      </c>
      <c r="Z1143" s="19">
        <f t="shared" si="297"/>
        <v>0</v>
      </c>
      <c r="AA1143" s="25">
        <v>2510.34</v>
      </c>
      <c r="AB1143" s="30">
        <f t="shared" si="298"/>
        <v>733000</v>
      </c>
      <c r="AC1143" s="30">
        <f t="shared" si="311"/>
        <v>1.3642564802182811E-2</v>
      </c>
      <c r="AD1143" s="31">
        <f t="shared" si="312"/>
        <v>1.2551159618008185</v>
      </c>
      <c r="AE1143" s="31">
        <f t="shared" si="313"/>
        <v>1.9372442019099592</v>
      </c>
      <c r="AG1143" s="30">
        <f t="shared" si="302"/>
        <v>6126000</v>
      </c>
      <c r="AH1143" s="30">
        <f t="shared" si="308"/>
        <v>1.632386549134835E-3</v>
      </c>
      <c r="AI1143" s="31">
        <f t="shared" si="309"/>
        <v>0.15017956252040482</v>
      </c>
      <c r="AJ1143" s="31">
        <f t="shared" si="310"/>
        <v>0.23179888997714657</v>
      </c>
      <c r="AK1143" s="30">
        <f>IF(W1143="si",($S1143*'COSTOS DE CREDITOS'!$C$27)/DATA!$G1143,"")</f>
        <v>65.906835757745824</v>
      </c>
      <c r="AL1143" s="90">
        <f>IF(W1143="si",'COSTOS DE CREDITOS'!$C$35,"")</f>
        <v>20.421138461538462</v>
      </c>
      <c r="AM1143" s="30">
        <f t="shared" si="303"/>
        <v>615.38461538461547</v>
      </c>
      <c r="AN1143" s="30">
        <f t="shared" si="304"/>
        <v>0</v>
      </c>
      <c r="AO1143" s="30">
        <f t="shared" si="305"/>
        <v>701.7125896038998</v>
      </c>
      <c r="AP1143" s="30">
        <f t="shared" si="306"/>
        <v>1808.6274103961005</v>
      </c>
      <c r="AQ1143" s="19">
        <f t="shared" si="307"/>
        <v>0.72047109570659762</v>
      </c>
    </row>
    <row r="1144" spans="1:43" x14ac:dyDescent="0.2">
      <c r="A1144" s="23" t="s">
        <v>5665</v>
      </c>
      <c r="B1144" s="6" t="s">
        <v>5673</v>
      </c>
      <c r="C1144" s="6" t="s">
        <v>5667</v>
      </c>
      <c r="D1144" s="2">
        <v>151446</v>
      </c>
      <c r="E1144" s="2">
        <v>151806</v>
      </c>
      <c r="F1144" s="3" t="s">
        <v>1511</v>
      </c>
      <c r="G1144" s="2">
        <v>5</v>
      </c>
      <c r="H1144" s="2">
        <v>151810</v>
      </c>
      <c r="I1144" s="3" t="s">
        <v>1519</v>
      </c>
      <c r="J1144" s="15">
        <v>45054</v>
      </c>
      <c r="K1144" s="24">
        <v>1143071875</v>
      </c>
      <c r="L1144" s="15">
        <v>45062</v>
      </c>
      <c r="M1144" s="15">
        <v>45077</v>
      </c>
      <c r="N1144" s="15"/>
      <c r="O1144" s="26" t="e">
        <f>VLOOKUP(D1144,quash!A$2:$I$7791,9,FALSE)</f>
        <v>#N/A</v>
      </c>
      <c r="P1144" s="7">
        <v>15000</v>
      </c>
      <c r="Q1144" s="26">
        <v>92</v>
      </c>
      <c r="R1144" s="19">
        <v>5.9818464604665302E-3</v>
      </c>
      <c r="S1144" s="26">
        <v>16</v>
      </c>
      <c r="T1144" s="7">
        <v>10000</v>
      </c>
      <c r="U1144" s="2">
        <v>142</v>
      </c>
      <c r="V1144" s="11">
        <v>2510.34</v>
      </c>
      <c r="W1144" s="14" t="s">
        <v>5281</v>
      </c>
      <c r="X1144" s="18">
        <v>1</v>
      </c>
      <c r="Y1144" s="9">
        <v>10000</v>
      </c>
      <c r="Z1144" s="19">
        <f t="shared" si="297"/>
        <v>0</v>
      </c>
      <c r="AA1144" s="25">
        <v>2510.34</v>
      </c>
      <c r="AB1144" s="30">
        <f t="shared" si="298"/>
        <v>733000</v>
      </c>
      <c r="AC1144" s="30">
        <f t="shared" si="311"/>
        <v>1.3642564802182811E-2</v>
      </c>
      <c r="AD1144" s="31">
        <f t="shared" si="312"/>
        <v>1.2551159618008185</v>
      </c>
      <c r="AE1144" s="31">
        <f t="shared" si="313"/>
        <v>1.9372442019099592</v>
      </c>
      <c r="AG1144" s="30">
        <f t="shared" si="302"/>
        <v>6126000</v>
      </c>
      <c r="AH1144" s="30">
        <f t="shared" si="308"/>
        <v>1.632386549134835E-3</v>
      </c>
      <c r="AI1144" s="31">
        <f t="shared" si="309"/>
        <v>0.15017956252040482</v>
      </c>
      <c r="AJ1144" s="31">
        <f t="shared" si="310"/>
        <v>0.23179888997714657</v>
      </c>
      <c r="AK1144" s="30">
        <f>IF(W1144="si",($S1144*'COSTOS DE CREDITOS'!$C$27)/DATA!$G1144,"")</f>
        <v>65.906835757745824</v>
      </c>
      <c r="AL1144" s="90">
        <f>IF(W1144="si",'COSTOS DE CREDITOS'!$C$35,"")</f>
        <v>20.421138461538462</v>
      </c>
      <c r="AM1144" s="30">
        <f t="shared" si="303"/>
        <v>615.38461538461547</v>
      </c>
      <c r="AN1144" s="30">
        <f t="shared" si="304"/>
        <v>0</v>
      </c>
      <c r="AO1144" s="30">
        <f t="shared" si="305"/>
        <v>701.7125896038998</v>
      </c>
      <c r="AP1144" s="30">
        <f t="shared" si="306"/>
        <v>1808.6274103961005</v>
      </c>
      <c r="AQ1144" s="19">
        <f t="shared" si="307"/>
        <v>0.72047109570659762</v>
      </c>
    </row>
    <row r="1145" spans="1:43" x14ac:dyDescent="0.2">
      <c r="A1145" s="23" t="s">
        <v>5665</v>
      </c>
      <c r="B1145" s="6" t="s">
        <v>5673</v>
      </c>
      <c r="C1145" s="6" t="s">
        <v>5667</v>
      </c>
      <c r="D1145" s="2">
        <v>151442</v>
      </c>
      <c r="E1145" s="2">
        <v>151806</v>
      </c>
      <c r="F1145" s="3" t="s">
        <v>1511</v>
      </c>
      <c r="G1145" s="2">
        <v>5</v>
      </c>
      <c r="H1145" s="2">
        <v>151811</v>
      </c>
      <c r="I1145" s="3" t="s">
        <v>1520</v>
      </c>
      <c r="J1145" s="15" t="s">
        <v>5688</v>
      </c>
      <c r="K1145" s="24" t="s">
        <v>5688</v>
      </c>
      <c r="L1145" s="15">
        <v>45062</v>
      </c>
      <c r="M1145" s="15">
        <v>45077</v>
      </c>
      <c r="N1145" s="15"/>
      <c r="O1145" s="26" t="e">
        <f>VLOOKUP(D1145,quash!A$2:$I$7791,9,FALSE)</f>
        <v>#N/A</v>
      </c>
      <c r="P1145" s="7">
        <v>15000</v>
      </c>
      <c r="Q1145" s="26">
        <v>92</v>
      </c>
      <c r="R1145" s="19">
        <v>5.9818464604665302E-3</v>
      </c>
      <c r="S1145" s="26">
        <v>16</v>
      </c>
      <c r="T1145" s="7">
        <v>10000</v>
      </c>
      <c r="U1145" s="2">
        <v>142</v>
      </c>
      <c r="V1145" s="11">
        <v>2510.34</v>
      </c>
      <c r="W1145" s="14" t="s">
        <v>5281</v>
      </c>
      <c r="X1145" s="18">
        <v>1</v>
      </c>
      <c r="Y1145" s="9">
        <v>10000</v>
      </c>
      <c r="Z1145" s="19">
        <f t="shared" si="297"/>
        <v>0</v>
      </c>
      <c r="AA1145" s="25">
        <v>2510.34</v>
      </c>
      <c r="AB1145" s="30">
        <f t="shared" si="298"/>
        <v>733000</v>
      </c>
      <c r="AC1145" s="30">
        <f t="shared" si="311"/>
        <v>1.3642564802182811E-2</v>
      </c>
      <c r="AD1145" s="31">
        <f t="shared" si="312"/>
        <v>1.2551159618008185</v>
      </c>
      <c r="AE1145" s="31">
        <f t="shared" si="313"/>
        <v>1.9372442019099592</v>
      </c>
      <c r="AG1145" s="30">
        <f t="shared" si="302"/>
        <v>6126000</v>
      </c>
      <c r="AH1145" s="30">
        <f t="shared" si="308"/>
        <v>1.632386549134835E-3</v>
      </c>
      <c r="AI1145" s="31">
        <f t="shared" si="309"/>
        <v>0.15017956252040482</v>
      </c>
      <c r="AJ1145" s="31">
        <f t="shared" si="310"/>
        <v>0.23179888997714657</v>
      </c>
      <c r="AK1145" s="30">
        <f>IF(W1145="si",($S1145*'COSTOS DE CREDITOS'!$C$27)/DATA!$G1145,"")</f>
        <v>65.906835757745824</v>
      </c>
      <c r="AL1145" s="90">
        <f>IF(W1145="si",'COSTOS DE CREDITOS'!$C$35,"")</f>
        <v>20.421138461538462</v>
      </c>
      <c r="AM1145" s="30">
        <f t="shared" si="303"/>
        <v>615.38461538461547</v>
      </c>
      <c r="AN1145" s="30">
        <f t="shared" si="304"/>
        <v>0</v>
      </c>
      <c r="AO1145" s="30">
        <f t="shared" si="305"/>
        <v>701.7125896038998</v>
      </c>
      <c r="AP1145" s="30">
        <f t="shared" si="306"/>
        <v>1808.6274103961005</v>
      </c>
      <c r="AQ1145" s="19">
        <f t="shared" si="307"/>
        <v>0.72047109570659762</v>
      </c>
    </row>
    <row r="1146" spans="1:43" x14ac:dyDescent="0.2">
      <c r="A1146" s="23" t="s">
        <v>5665</v>
      </c>
      <c r="B1146" s="6" t="s">
        <v>5669</v>
      </c>
      <c r="C1146" s="6" t="s">
        <v>5670</v>
      </c>
      <c r="D1146" s="2">
        <v>151625</v>
      </c>
      <c r="E1146" s="2">
        <v>151659</v>
      </c>
      <c r="F1146" s="3" t="s">
        <v>149</v>
      </c>
      <c r="G1146" s="2">
        <v>7</v>
      </c>
      <c r="H1146" s="2">
        <v>151666</v>
      </c>
      <c r="I1146" s="3" t="s">
        <v>1521</v>
      </c>
      <c r="J1146" s="15">
        <v>45056</v>
      </c>
      <c r="K1146" s="24">
        <v>1144306058</v>
      </c>
      <c r="L1146" s="15">
        <v>45057</v>
      </c>
      <c r="M1146" s="15">
        <v>45077</v>
      </c>
      <c r="N1146" s="15"/>
      <c r="O1146" s="26" t="e">
        <f>VLOOKUP(D1146,quash!A$2:$I$7791,9,FALSE)</f>
        <v>#N/A</v>
      </c>
      <c r="P1146" s="7">
        <v>14000</v>
      </c>
      <c r="Q1146" s="26">
        <v>117</v>
      </c>
      <c r="R1146" s="19">
        <v>4.3013887640091626E-2</v>
      </c>
      <c r="S1146" s="93">
        <v>26</v>
      </c>
      <c r="T1146" s="7">
        <v>8000</v>
      </c>
      <c r="U1146" s="2">
        <v>142</v>
      </c>
      <c r="V1146" s="11">
        <v>1963.29</v>
      </c>
      <c r="W1146" s="14" t="s">
        <v>5281</v>
      </c>
      <c r="X1146" s="18">
        <v>0.89399458965647616</v>
      </c>
      <c r="Y1146" s="9">
        <v>7151.9567172518091</v>
      </c>
      <c r="Z1146" s="19">
        <f t="shared" si="297"/>
        <v>-0.10600541034352384</v>
      </c>
      <c r="AA1146" s="25">
        <v>1755.1706379266629</v>
      </c>
      <c r="AB1146" s="30">
        <f t="shared" si="298"/>
        <v>733000</v>
      </c>
      <c r="AC1146" s="30">
        <f t="shared" si="311"/>
        <v>1.0914051841746248E-2</v>
      </c>
      <c r="AD1146" s="31">
        <f t="shared" si="312"/>
        <v>1.2769440654843112</v>
      </c>
      <c r="AE1146" s="31">
        <f t="shared" si="313"/>
        <v>1.5497953615279674</v>
      </c>
      <c r="AG1146" s="30">
        <f t="shared" si="302"/>
        <v>6126000</v>
      </c>
      <c r="AH1146" s="30">
        <f t="shared" si="308"/>
        <v>1.3059092393078681E-3</v>
      </c>
      <c r="AI1146" s="31">
        <f t="shared" si="309"/>
        <v>0.15279138099902057</v>
      </c>
      <c r="AJ1146" s="31">
        <f t="shared" si="310"/>
        <v>0.18543911198171725</v>
      </c>
      <c r="AK1146" s="30">
        <f>IF(W1146="si",($S1146*'COSTOS DE CREDITOS'!$C$27)/DATA!$G1146,"")</f>
        <v>76.499005790240673</v>
      </c>
      <c r="AL1146" s="90">
        <f>IF(W1146="si",'COSTOS DE CREDITOS'!$C$35,"")</f>
        <v>20.421138461538462</v>
      </c>
      <c r="AM1146" s="30">
        <f t="shared" si="303"/>
        <v>800</v>
      </c>
      <c r="AN1146" s="30">
        <f t="shared" si="304"/>
        <v>848.0432827481909</v>
      </c>
      <c r="AO1146" s="30">
        <f t="shared" si="305"/>
        <v>1744.9634269999701</v>
      </c>
      <c r="AP1146" s="30">
        <f t="shared" si="306"/>
        <v>10.207210926692824</v>
      </c>
      <c r="AQ1146" s="19">
        <f t="shared" si="307"/>
        <v>5.8155091625452064E-3</v>
      </c>
    </row>
    <row r="1147" spans="1:43" x14ac:dyDescent="0.2">
      <c r="A1147" s="23" t="s">
        <v>5665</v>
      </c>
      <c r="B1147" s="6" t="s">
        <v>5669</v>
      </c>
      <c r="C1147" s="6" t="s">
        <v>5670</v>
      </c>
      <c r="D1147" s="2">
        <v>151627</v>
      </c>
      <c r="E1147" s="2">
        <v>151659</v>
      </c>
      <c r="F1147" s="3" t="s">
        <v>149</v>
      </c>
      <c r="G1147" s="2">
        <v>7</v>
      </c>
      <c r="H1147" s="2">
        <v>151667</v>
      </c>
      <c r="I1147" s="3" t="s">
        <v>1522</v>
      </c>
      <c r="J1147" s="15">
        <v>45056</v>
      </c>
      <c r="K1147" s="24">
        <v>1144318030</v>
      </c>
      <c r="L1147" s="15">
        <v>45057</v>
      </c>
      <c r="M1147" s="15">
        <v>45077</v>
      </c>
      <c r="N1147" s="15"/>
      <c r="O1147" s="26" t="e">
        <f>VLOOKUP(D1147,quash!A$2:$I$7791,9,FALSE)</f>
        <v>#N/A</v>
      </c>
      <c r="P1147" s="7">
        <v>14000</v>
      </c>
      <c r="Q1147" s="26">
        <v>117</v>
      </c>
      <c r="R1147" s="19">
        <v>3.7338901947233501E-2</v>
      </c>
      <c r="S1147" s="93">
        <v>26</v>
      </c>
      <c r="T1147" s="7">
        <v>5000</v>
      </c>
      <c r="U1147" s="2">
        <v>147</v>
      </c>
      <c r="V1147" s="11">
        <v>1303.3399999999999</v>
      </c>
      <c r="W1147" s="14" t="s">
        <v>5281</v>
      </c>
      <c r="X1147" s="18">
        <v>0.89399458965647616</v>
      </c>
      <c r="Y1147" s="9">
        <v>4469.9729482823805</v>
      </c>
      <c r="Z1147" s="19">
        <f t="shared" si="297"/>
        <v>-0.10600541034352395</v>
      </c>
      <c r="AA1147" s="25">
        <v>1165.1789084828715</v>
      </c>
      <c r="AB1147" s="30">
        <f t="shared" si="298"/>
        <v>733000</v>
      </c>
      <c r="AC1147" s="30">
        <f t="shared" si="311"/>
        <v>6.8212824010914054E-3</v>
      </c>
      <c r="AD1147" s="31">
        <f t="shared" si="312"/>
        <v>0.79809004092769442</v>
      </c>
      <c r="AE1147" s="31">
        <f t="shared" si="313"/>
        <v>1.0027285129604366</v>
      </c>
      <c r="AG1147" s="30">
        <f t="shared" si="302"/>
        <v>6126000</v>
      </c>
      <c r="AH1147" s="30">
        <f t="shared" si="308"/>
        <v>8.1619327456741752E-4</v>
      </c>
      <c r="AI1147" s="31">
        <f t="shared" si="309"/>
        <v>9.5494613124387853E-2</v>
      </c>
      <c r="AJ1147" s="31">
        <f t="shared" si="310"/>
        <v>0.11998041136141037</v>
      </c>
      <c r="AK1147" s="30">
        <f>IF(W1147="si",($S1147*'COSTOS DE CREDITOS'!$C$27)/DATA!$G1147,"")</f>
        <v>76.499005790240673</v>
      </c>
      <c r="AL1147" s="90">
        <f>IF(W1147="si",'COSTOS DE CREDITOS'!$C$35,"")</f>
        <v>20.421138461538462</v>
      </c>
      <c r="AM1147" s="30">
        <f t="shared" si="303"/>
        <v>500</v>
      </c>
      <c r="AN1147" s="30">
        <f t="shared" si="304"/>
        <v>530.02705171761954</v>
      </c>
      <c r="AO1147" s="30">
        <f t="shared" si="305"/>
        <v>1126.9471959693988</v>
      </c>
      <c r="AP1147" s="30">
        <f t="shared" si="306"/>
        <v>38.231712513472758</v>
      </c>
      <c r="AQ1147" s="19">
        <f t="shared" si="307"/>
        <v>3.2811881707722118E-2</v>
      </c>
    </row>
    <row r="1148" spans="1:43" x14ac:dyDescent="0.2">
      <c r="A1148" s="23" t="s">
        <v>5665</v>
      </c>
      <c r="B1148" s="6" t="s">
        <v>5672</v>
      </c>
      <c r="C1148" s="6" t="s">
        <v>5667</v>
      </c>
      <c r="D1148" s="2">
        <v>151753</v>
      </c>
      <c r="E1148" s="2">
        <v>151768</v>
      </c>
      <c r="F1148" s="3" t="s">
        <v>1523</v>
      </c>
      <c r="G1148" s="2">
        <v>5</v>
      </c>
      <c r="H1148" s="2">
        <v>151799</v>
      </c>
      <c r="I1148" s="3" t="s">
        <v>1524</v>
      </c>
      <c r="J1148" s="15">
        <v>45057</v>
      </c>
      <c r="K1148" s="24">
        <v>1145300872</v>
      </c>
      <c r="L1148" s="15">
        <v>45062</v>
      </c>
      <c r="M1148" s="15">
        <v>45077</v>
      </c>
      <c r="N1148" s="15"/>
      <c r="O1148" s="26" t="e">
        <f>VLOOKUP(D1148,quash!A$2:$I$7791,9,FALSE)</f>
        <v>#N/A</v>
      </c>
      <c r="P1148" s="7">
        <v>10000</v>
      </c>
      <c r="Q1148" s="26">
        <v>132</v>
      </c>
      <c r="R1148" s="19">
        <v>5.8283715876113903E-2</v>
      </c>
      <c r="S1148" s="26">
        <v>16</v>
      </c>
      <c r="T1148" s="7">
        <v>5000</v>
      </c>
      <c r="U1148" s="2">
        <v>147</v>
      </c>
      <c r="V1148" s="11">
        <v>1303.3399999999999</v>
      </c>
      <c r="W1148" s="14" t="s">
        <v>5281</v>
      </c>
      <c r="X1148" s="18">
        <v>1</v>
      </c>
      <c r="Y1148" s="9">
        <v>5000</v>
      </c>
      <c r="Z1148" s="19">
        <f t="shared" si="297"/>
        <v>0</v>
      </c>
      <c r="AA1148" s="25">
        <v>1303.3399999999999</v>
      </c>
      <c r="AB1148" s="30">
        <f t="shared" si="298"/>
        <v>733000</v>
      </c>
      <c r="AC1148" s="30">
        <f t="shared" si="311"/>
        <v>6.8212824010914054E-3</v>
      </c>
      <c r="AD1148" s="31">
        <f t="shared" si="312"/>
        <v>0.90040927694406547</v>
      </c>
      <c r="AE1148" s="31">
        <f t="shared" si="313"/>
        <v>1.0027285129604366</v>
      </c>
      <c r="AG1148" s="30">
        <f t="shared" si="302"/>
        <v>6126000</v>
      </c>
      <c r="AH1148" s="30">
        <f t="shared" si="308"/>
        <v>8.1619327456741752E-4</v>
      </c>
      <c r="AI1148" s="31">
        <f t="shared" si="309"/>
        <v>0.10773751224289911</v>
      </c>
      <c r="AJ1148" s="31">
        <f t="shared" si="310"/>
        <v>0.11998041136141037</v>
      </c>
      <c r="AK1148" s="30">
        <f>IF(W1148="si",($S1148*'COSTOS DE CREDITOS'!$C$27)/DATA!$G1148,"")</f>
        <v>65.906835757745824</v>
      </c>
      <c r="AL1148" s="90">
        <f>IF(W1148="si",'COSTOS DE CREDITOS'!$C$35,"")</f>
        <v>20.421138461538462</v>
      </c>
      <c r="AM1148" s="30">
        <f t="shared" si="303"/>
        <v>307.69230769230774</v>
      </c>
      <c r="AN1148" s="30">
        <f t="shared" si="304"/>
        <v>0</v>
      </c>
      <c r="AO1148" s="30">
        <f t="shared" si="305"/>
        <v>394.02028191159201</v>
      </c>
      <c r="AP1148" s="30">
        <f t="shared" si="306"/>
        <v>909.31971808840785</v>
      </c>
      <c r="AQ1148" s="19">
        <f t="shared" si="307"/>
        <v>0.69768419452208008</v>
      </c>
    </row>
    <row r="1149" spans="1:43" x14ac:dyDescent="0.2">
      <c r="A1149" s="23" t="s">
        <v>5665</v>
      </c>
      <c r="B1149" s="6" t="s">
        <v>5684</v>
      </c>
      <c r="C1149" s="6" t="s">
        <v>5667</v>
      </c>
      <c r="D1149" s="2">
        <v>151649</v>
      </c>
      <c r="E1149" s="2">
        <v>151856</v>
      </c>
      <c r="F1149" s="3" t="s">
        <v>1513</v>
      </c>
      <c r="G1149" s="2">
        <v>7</v>
      </c>
      <c r="H1149" s="2">
        <v>151858</v>
      </c>
      <c r="I1149" s="3" t="s">
        <v>1525</v>
      </c>
      <c r="J1149" s="15">
        <v>45056</v>
      </c>
      <c r="K1149" s="24">
        <v>1144493401</v>
      </c>
      <c r="L1149" s="15">
        <v>45062</v>
      </c>
      <c r="M1149" s="15">
        <v>45077</v>
      </c>
      <c r="N1149" s="15"/>
      <c r="O1149" s="26" t="e">
        <f>VLOOKUP(D1149,quash!A$2:$I$7791,9,FALSE)</f>
        <v>#N/A</v>
      </c>
      <c r="P1149" s="7">
        <v>10000</v>
      </c>
      <c r="Q1149" s="26">
        <v>110</v>
      </c>
      <c r="R1149" s="19">
        <v>3.3741050530766099E-2</v>
      </c>
      <c r="S1149" s="26">
        <v>16</v>
      </c>
      <c r="T1149" s="7">
        <v>7000</v>
      </c>
      <c r="U1149" s="2">
        <v>142</v>
      </c>
      <c r="V1149" s="11">
        <v>1758.65</v>
      </c>
      <c r="W1149" s="14" t="s">
        <v>5281</v>
      </c>
      <c r="X1149" s="18">
        <v>1</v>
      </c>
      <c r="Y1149" s="9">
        <v>7000</v>
      </c>
      <c r="Z1149" s="19">
        <f t="shared" si="297"/>
        <v>0</v>
      </c>
      <c r="AA1149" s="25">
        <v>1758.65</v>
      </c>
      <c r="AB1149" s="30">
        <f t="shared" si="298"/>
        <v>733000</v>
      </c>
      <c r="AC1149" s="30">
        <f t="shared" si="311"/>
        <v>9.5497953615279671E-3</v>
      </c>
      <c r="AD1149" s="31">
        <f t="shared" si="312"/>
        <v>1.0504774897680764</v>
      </c>
      <c r="AE1149" s="31">
        <f t="shared" si="313"/>
        <v>1.3560709413369714</v>
      </c>
      <c r="AG1149" s="30">
        <f t="shared" si="302"/>
        <v>6126000</v>
      </c>
      <c r="AH1149" s="30">
        <f t="shared" si="308"/>
        <v>1.1426705843943846E-3</v>
      </c>
      <c r="AI1149" s="31">
        <f t="shared" si="309"/>
        <v>0.1256937642833823</v>
      </c>
      <c r="AJ1149" s="31">
        <f t="shared" si="310"/>
        <v>0.16225922298400261</v>
      </c>
      <c r="AK1149" s="30">
        <f>IF(W1149="si",($S1149*'COSTOS DE CREDITOS'!$C$27)/DATA!$G1149,"")</f>
        <v>47.07631125553273</v>
      </c>
      <c r="AL1149" s="90">
        <f>IF(W1149="si",'COSTOS DE CREDITOS'!$C$35,"")</f>
        <v>20.421138461538462</v>
      </c>
      <c r="AM1149" s="30">
        <f t="shared" si="303"/>
        <v>430.76923076923077</v>
      </c>
      <c r="AN1149" s="30">
        <f t="shared" si="304"/>
        <v>0</v>
      </c>
      <c r="AO1149" s="30">
        <f t="shared" si="305"/>
        <v>498.26668048630199</v>
      </c>
      <c r="AP1149" s="30">
        <f t="shared" si="306"/>
        <v>1260.3833195136981</v>
      </c>
      <c r="AQ1149" s="19">
        <f t="shared" si="307"/>
        <v>0.71667660962311885</v>
      </c>
    </row>
    <row r="1150" spans="1:43" x14ac:dyDescent="0.2">
      <c r="A1150" s="23" t="s">
        <v>5665</v>
      </c>
      <c r="B1150" s="6" t="s">
        <v>5684</v>
      </c>
      <c r="C1150" s="6" t="s">
        <v>5667</v>
      </c>
      <c r="D1150" s="2">
        <v>151689</v>
      </c>
      <c r="E1150" s="2">
        <v>151856</v>
      </c>
      <c r="F1150" s="3" t="s">
        <v>1513</v>
      </c>
      <c r="G1150" s="2">
        <v>7</v>
      </c>
      <c r="H1150" s="2">
        <v>151859</v>
      </c>
      <c r="I1150" s="3" t="s">
        <v>1526</v>
      </c>
      <c r="J1150" s="15">
        <v>45056</v>
      </c>
      <c r="K1150" s="24">
        <v>1144636237</v>
      </c>
      <c r="L1150" s="15">
        <v>45062</v>
      </c>
      <c r="M1150" s="15">
        <v>45077</v>
      </c>
      <c r="N1150" s="15"/>
      <c r="O1150" s="26" t="e">
        <f>VLOOKUP(D1150,quash!A$2:$I$7791,9,FALSE)</f>
        <v>#N/A</v>
      </c>
      <c r="P1150" s="7">
        <v>5000</v>
      </c>
      <c r="Q1150" s="26">
        <v>147</v>
      </c>
      <c r="R1150" s="19">
        <v>0.11226939921536</v>
      </c>
      <c r="S1150" s="26">
        <v>16</v>
      </c>
      <c r="T1150" s="7">
        <v>7000</v>
      </c>
      <c r="U1150" s="2">
        <v>142</v>
      </c>
      <c r="V1150" s="11">
        <v>1758.65</v>
      </c>
      <c r="W1150" s="14" t="s">
        <v>5281</v>
      </c>
      <c r="X1150" s="18">
        <v>1</v>
      </c>
      <c r="Y1150" s="9">
        <v>7000</v>
      </c>
      <c r="Z1150" s="19">
        <f t="shared" si="297"/>
        <v>0</v>
      </c>
      <c r="AA1150" s="25">
        <v>1758.65</v>
      </c>
      <c r="AB1150" s="30">
        <f t="shared" si="298"/>
        <v>733000</v>
      </c>
      <c r="AC1150" s="30">
        <f t="shared" si="311"/>
        <v>9.5497953615279671E-3</v>
      </c>
      <c r="AD1150" s="31">
        <f t="shared" si="312"/>
        <v>1.4038199181446112</v>
      </c>
      <c r="AE1150" s="31">
        <f t="shared" si="313"/>
        <v>1.3560709413369714</v>
      </c>
      <c r="AG1150" s="30">
        <f t="shared" si="302"/>
        <v>6126000</v>
      </c>
      <c r="AH1150" s="30">
        <f t="shared" si="308"/>
        <v>1.1426705843943846E-3</v>
      </c>
      <c r="AI1150" s="31">
        <f t="shared" si="309"/>
        <v>0.16797257590597453</v>
      </c>
      <c r="AJ1150" s="31">
        <f t="shared" si="310"/>
        <v>0.16225922298400261</v>
      </c>
      <c r="AK1150" s="30">
        <f>IF(W1150="si",($S1150*'COSTOS DE CREDITOS'!$C$27)/DATA!$G1150,"")</f>
        <v>47.07631125553273</v>
      </c>
      <c r="AL1150" s="90">
        <f>IF(W1150="si",'COSTOS DE CREDITOS'!$C$35,"")</f>
        <v>20.421138461538462</v>
      </c>
      <c r="AM1150" s="30">
        <f t="shared" si="303"/>
        <v>430.76923076923077</v>
      </c>
      <c r="AN1150" s="30">
        <f t="shared" si="304"/>
        <v>0</v>
      </c>
      <c r="AO1150" s="30">
        <f t="shared" si="305"/>
        <v>498.26668048630199</v>
      </c>
      <c r="AP1150" s="30">
        <f t="shared" si="306"/>
        <v>1260.3833195136981</v>
      </c>
      <c r="AQ1150" s="19">
        <f t="shared" si="307"/>
        <v>0.71667660962311885</v>
      </c>
    </row>
    <row r="1151" spans="1:43" x14ac:dyDescent="0.2">
      <c r="A1151" s="23" t="s">
        <v>5665</v>
      </c>
      <c r="B1151" s="6" t="s">
        <v>5684</v>
      </c>
      <c r="C1151" s="6" t="s">
        <v>5667</v>
      </c>
      <c r="D1151" s="2">
        <v>151654</v>
      </c>
      <c r="E1151" s="2">
        <v>151856</v>
      </c>
      <c r="F1151" s="3" t="s">
        <v>1513</v>
      </c>
      <c r="G1151" s="2">
        <v>7</v>
      </c>
      <c r="H1151" s="2">
        <v>151860</v>
      </c>
      <c r="I1151" s="3" t="s">
        <v>1527</v>
      </c>
      <c r="J1151" s="15">
        <v>45056</v>
      </c>
      <c r="K1151" s="24">
        <v>1144527855</v>
      </c>
      <c r="L1151" s="15">
        <v>45062</v>
      </c>
      <c r="M1151" s="15">
        <v>45077</v>
      </c>
      <c r="N1151" s="15"/>
      <c r="O1151" s="26" t="e">
        <f>VLOOKUP(D1151,quash!A$2:$I$7791,9,FALSE)</f>
        <v>#N/A</v>
      </c>
      <c r="P1151" s="7">
        <v>10000</v>
      </c>
      <c r="Q1151" s="26">
        <v>132</v>
      </c>
      <c r="R1151" s="19">
        <v>5.8283715876113903E-2</v>
      </c>
      <c r="S1151" s="26">
        <v>16</v>
      </c>
      <c r="T1151" s="7">
        <v>6000</v>
      </c>
      <c r="U1151" s="2">
        <v>142</v>
      </c>
      <c r="V1151" s="11">
        <v>1503.37</v>
      </c>
      <c r="W1151" s="14" t="s">
        <v>5281</v>
      </c>
      <c r="X1151" s="18">
        <v>1</v>
      </c>
      <c r="Y1151" s="9">
        <v>6000</v>
      </c>
      <c r="Z1151" s="19">
        <f t="shared" si="297"/>
        <v>0</v>
      </c>
      <c r="AA1151" s="25">
        <v>1503.37</v>
      </c>
      <c r="AB1151" s="30">
        <f t="shared" si="298"/>
        <v>733000</v>
      </c>
      <c r="AC1151" s="30">
        <f t="shared" si="311"/>
        <v>8.1855388813096858E-3</v>
      </c>
      <c r="AD1151" s="31">
        <f t="shared" si="312"/>
        <v>1.0804911323328785</v>
      </c>
      <c r="AE1151" s="31">
        <f t="shared" si="313"/>
        <v>1.1623465211459754</v>
      </c>
      <c r="AG1151" s="30">
        <f t="shared" si="302"/>
        <v>6126000</v>
      </c>
      <c r="AH1151" s="30">
        <f t="shared" si="308"/>
        <v>9.7943192948090111E-4</v>
      </c>
      <c r="AI1151" s="31">
        <f t="shared" si="309"/>
        <v>0.12928501469147893</v>
      </c>
      <c r="AJ1151" s="31">
        <f t="shared" si="310"/>
        <v>0.13907933398628797</v>
      </c>
      <c r="AK1151" s="30">
        <f>IF(W1151="si",($S1151*'COSTOS DE CREDITOS'!$C$27)/DATA!$G1151,"")</f>
        <v>47.07631125553273</v>
      </c>
      <c r="AL1151" s="90">
        <f>IF(W1151="si",'COSTOS DE CREDITOS'!$C$35,"")</f>
        <v>20.421138461538462</v>
      </c>
      <c r="AM1151" s="30">
        <f t="shared" si="303"/>
        <v>369.23076923076923</v>
      </c>
      <c r="AN1151" s="30">
        <f t="shared" si="304"/>
        <v>0</v>
      </c>
      <c r="AO1151" s="30">
        <f t="shared" si="305"/>
        <v>436.72821894784045</v>
      </c>
      <c r="AP1151" s="30">
        <f t="shared" si="306"/>
        <v>1066.6417810521593</v>
      </c>
      <c r="AQ1151" s="19">
        <f t="shared" si="307"/>
        <v>0.70950050955663568</v>
      </c>
    </row>
    <row r="1152" spans="1:43" x14ac:dyDescent="0.2">
      <c r="A1152" s="23" t="s">
        <v>5665</v>
      </c>
      <c r="B1152" s="6" t="s">
        <v>5684</v>
      </c>
      <c r="C1152" s="6" t="s">
        <v>5667</v>
      </c>
      <c r="D1152" s="2">
        <v>151650</v>
      </c>
      <c r="E1152" s="2">
        <v>151856</v>
      </c>
      <c r="F1152" s="3" t="s">
        <v>1513</v>
      </c>
      <c r="G1152" s="2">
        <v>7</v>
      </c>
      <c r="H1152" s="2">
        <v>151861</v>
      </c>
      <c r="I1152" s="3" t="s">
        <v>1528</v>
      </c>
      <c r="J1152" s="15">
        <v>45056</v>
      </c>
      <c r="K1152" s="24">
        <v>1144515733</v>
      </c>
      <c r="L1152" s="15">
        <v>45062</v>
      </c>
      <c r="M1152" s="15">
        <v>45077</v>
      </c>
      <c r="N1152" s="15"/>
      <c r="O1152" s="26" t="e">
        <f>VLOOKUP(D1152,quash!A$2:$I$7791,9,FALSE)</f>
        <v>#N/A</v>
      </c>
      <c r="P1152" s="7">
        <v>10000</v>
      </c>
      <c r="Q1152" s="26">
        <v>115</v>
      </c>
      <c r="R1152" s="19">
        <v>3.97705569269148E-2</v>
      </c>
      <c r="S1152" s="26">
        <v>16</v>
      </c>
      <c r="T1152" s="7">
        <v>7000</v>
      </c>
      <c r="U1152" s="2">
        <v>142</v>
      </c>
      <c r="V1152" s="11">
        <v>1758.65</v>
      </c>
      <c r="W1152" s="14" t="s">
        <v>5281</v>
      </c>
      <c r="X1152" s="18">
        <v>1</v>
      </c>
      <c r="Y1152" s="9">
        <v>7000</v>
      </c>
      <c r="Z1152" s="19">
        <f t="shared" si="297"/>
        <v>0</v>
      </c>
      <c r="AA1152" s="25">
        <v>1758.65</v>
      </c>
      <c r="AB1152" s="30">
        <f t="shared" si="298"/>
        <v>733000</v>
      </c>
      <c r="AC1152" s="30">
        <f t="shared" si="311"/>
        <v>9.5497953615279671E-3</v>
      </c>
      <c r="AD1152" s="31">
        <f t="shared" si="312"/>
        <v>1.0982264665757162</v>
      </c>
      <c r="AE1152" s="31">
        <f t="shared" si="313"/>
        <v>1.3560709413369714</v>
      </c>
      <c r="AG1152" s="30">
        <f t="shared" si="302"/>
        <v>6126000</v>
      </c>
      <c r="AH1152" s="30">
        <f t="shared" si="308"/>
        <v>1.1426705843943846E-3</v>
      </c>
      <c r="AI1152" s="31">
        <f t="shared" si="309"/>
        <v>0.13140711720535422</v>
      </c>
      <c r="AJ1152" s="31">
        <f t="shared" si="310"/>
        <v>0.16225922298400261</v>
      </c>
      <c r="AK1152" s="30">
        <f>IF(W1152="si",($S1152*'COSTOS DE CREDITOS'!$C$27)/DATA!$G1152,"")</f>
        <v>47.07631125553273</v>
      </c>
      <c r="AL1152" s="90">
        <f>IF(W1152="si",'COSTOS DE CREDITOS'!$C$35,"")</f>
        <v>20.421138461538462</v>
      </c>
      <c r="AM1152" s="30">
        <f t="shared" si="303"/>
        <v>430.76923076923077</v>
      </c>
      <c r="AN1152" s="30">
        <f t="shared" si="304"/>
        <v>0</v>
      </c>
      <c r="AO1152" s="30">
        <f t="shared" si="305"/>
        <v>498.26668048630199</v>
      </c>
      <c r="AP1152" s="30">
        <f t="shared" si="306"/>
        <v>1260.3833195136981</v>
      </c>
      <c r="AQ1152" s="19">
        <f t="shared" si="307"/>
        <v>0.71667660962311885</v>
      </c>
    </row>
    <row r="1153" spans="1:43" x14ac:dyDescent="0.2">
      <c r="A1153" s="23" t="s">
        <v>5665</v>
      </c>
      <c r="B1153" s="6" t="s">
        <v>5684</v>
      </c>
      <c r="C1153" s="6" t="s">
        <v>5667</v>
      </c>
      <c r="D1153" s="2">
        <v>151776</v>
      </c>
      <c r="E1153" s="2">
        <v>151856</v>
      </c>
      <c r="F1153" s="3" t="s">
        <v>1513</v>
      </c>
      <c r="G1153" s="2">
        <v>7</v>
      </c>
      <c r="H1153" s="2">
        <v>151862</v>
      </c>
      <c r="I1153" s="3" t="s">
        <v>1529</v>
      </c>
      <c r="J1153" s="15">
        <v>45057</v>
      </c>
      <c r="K1153" s="24">
        <v>1145373370</v>
      </c>
      <c r="L1153" s="15">
        <v>45062</v>
      </c>
      <c r="M1153" s="15">
        <v>45077</v>
      </c>
      <c r="N1153" s="15"/>
      <c r="O1153" s="26" t="e">
        <f>VLOOKUP(D1153,quash!A$2:$I$7791,9,FALSE)</f>
        <v>#N/A</v>
      </c>
      <c r="P1153" s="7">
        <v>10000</v>
      </c>
      <c r="Q1153" s="26">
        <v>115</v>
      </c>
      <c r="R1153" s="19">
        <v>3.97705569269148E-2</v>
      </c>
      <c r="S1153" s="26">
        <v>16</v>
      </c>
      <c r="T1153" s="7">
        <v>6000</v>
      </c>
      <c r="U1153" s="2">
        <v>142</v>
      </c>
      <c r="V1153" s="11">
        <v>1503.37</v>
      </c>
      <c r="W1153" s="14" t="s">
        <v>5281</v>
      </c>
      <c r="X1153" s="18">
        <v>1</v>
      </c>
      <c r="Y1153" s="9">
        <v>6000</v>
      </c>
      <c r="Z1153" s="19">
        <f t="shared" si="297"/>
        <v>0</v>
      </c>
      <c r="AA1153" s="25">
        <v>1503.37</v>
      </c>
      <c r="AB1153" s="30">
        <f t="shared" si="298"/>
        <v>733000</v>
      </c>
      <c r="AC1153" s="30">
        <f t="shared" si="311"/>
        <v>8.1855388813096858E-3</v>
      </c>
      <c r="AD1153" s="31">
        <f t="shared" si="312"/>
        <v>0.94133697135061389</v>
      </c>
      <c r="AE1153" s="31">
        <f t="shared" si="313"/>
        <v>1.1623465211459754</v>
      </c>
      <c r="AG1153" s="30">
        <f t="shared" si="302"/>
        <v>6126000</v>
      </c>
      <c r="AH1153" s="30">
        <f t="shared" si="308"/>
        <v>9.7943192948090111E-4</v>
      </c>
      <c r="AI1153" s="31">
        <f t="shared" si="309"/>
        <v>0.11263467189030363</v>
      </c>
      <c r="AJ1153" s="31">
        <f t="shared" si="310"/>
        <v>0.13907933398628797</v>
      </c>
      <c r="AK1153" s="30">
        <f>IF(W1153="si",($S1153*'COSTOS DE CREDITOS'!$C$27)/DATA!$G1153,"")</f>
        <v>47.07631125553273</v>
      </c>
      <c r="AL1153" s="90">
        <f>IF(W1153="si",'COSTOS DE CREDITOS'!$C$35,"")</f>
        <v>20.421138461538462</v>
      </c>
      <c r="AM1153" s="30">
        <f t="shared" si="303"/>
        <v>369.23076923076923</v>
      </c>
      <c r="AN1153" s="30">
        <f t="shared" si="304"/>
        <v>0</v>
      </c>
      <c r="AO1153" s="30">
        <f t="shared" si="305"/>
        <v>436.72821894784045</v>
      </c>
      <c r="AP1153" s="30">
        <f t="shared" si="306"/>
        <v>1066.6417810521593</v>
      </c>
      <c r="AQ1153" s="19">
        <f t="shared" si="307"/>
        <v>0.70950050955663568</v>
      </c>
    </row>
    <row r="1154" spans="1:43" x14ac:dyDescent="0.2">
      <c r="A1154" s="23" t="s">
        <v>5665</v>
      </c>
      <c r="B1154" s="6" t="s">
        <v>5684</v>
      </c>
      <c r="C1154" s="6" t="s">
        <v>5667</v>
      </c>
      <c r="D1154" s="2">
        <v>151722</v>
      </c>
      <c r="E1154" s="2">
        <v>151856</v>
      </c>
      <c r="F1154" s="3" t="s">
        <v>1513</v>
      </c>
      <c r="G1154" s="2">
        <v>7</v>
      </c>
      <c r="H1154" s="2">
        <v>151863</v>
      </c>
      <c r="I1154" s="3" t="s">
        <v>1530</v>
      </c>
      <c r="J1154" s="15">
        <v>45057</v>
      </c>
      <c r="K1154" s="24">
        <v>1145135069</v>
      </c>
      <c r="L1154" s="15">
        <v>45062</v>
      </c>
      <c r="M1154" s="15">
        <v>45077</v>
      </c>
      <c r="N1154" s="15"/>
      <c r="O1154" s="26" t="e">
        <f>VLOOKUP(D1154,quash!A$2:$I$7791,9,FALSE)</f>
        <v>#N/A</v>
      </c>
      <c r="P1154" s="7">
        <v>10000</v>
      </c>
      <c r="Q1154" s="26">
        <v>132</v>
      </c>
      <c r="R1154" s="19">
        <v>5.8283715876113903E-2</v>
      </c>
      <c r="S1154" s="26">
        <v>16</v>
      </c>
      <c r="T1154" s="7">
        <v>7000</v>
      </c>
      <c r="U1154" s="2">
        <v>142</v>
      </c>
      <c r="V1154" s="11">
        <v>1758.65</v>
      </c>
      <c r="W1154" s="14" t="s">
        <v>5281</v>
      </c>
      <c r="X1154" s="18">
        <v>1</v>
      </c>
      <c r="Y1154" s="9">
        <v>7000</v>
      </c>
      <c r="Z1154" s="19">
        <f t="shared" ref="Z1154:Z1217" si="314">Y1154/T1154-1</f>
        <v>0</v>
      </c>
      <c r="AA1154" s="25">
        <v>1758.65</v>
      </c>
      <c r="AB1154" s="30">
        <f t="shared" ref="AB1154:AB1217" si="315">SUMIFS($T:$T,$M:$M,$M1154,$O:$O,$O1154)</f>
        <v>733000</v>
      </c>
      <c r="AC1154" s="30">
        <f t="shared" ref="AC1154:AC1185" si="316">$T1154/AB1154</f>
        <v>9.5497953615279671E-3</v>
      </c>
      <c r="AD1154" s="31">
        <f t="shared" ref="AD1154:AD1185" si="317">AC1154*$Q1154</f>
        <v>1.2605729877216916</v>
      </c>
      <c r="AE1154" s="31">
        <f t="shared" ref="AE1154:AE1185" si="318">AC1154*$U1154</f>
        <v>1.3560709413369714</v>
      </c>
      <c r="AG1154" s="30">
        <f t="shared" ref="AG1154:AG1217" si="319">SUMIFS($T:$T,$O:$O,$O1154,$N:$N,1)</f>
        <v>6126000</v>
      </c>
      <c r="AH1154" s="30">
        <f t="shared" si="308"/>
        <v>1.1426705843943846E-3</v>
      </c>
      <c r="AI1154" s="31">
        <f t="shared" si="309"/>
        <v>0.15083251714005877</v>
      </c>
      <c r="AJ1154" s="31">
        <f t="shared" si="310"/>
        <v>0.16225922298400261</v>
      </c>
      <c r="AK1154" s="30">
        <f>IF(W1154="si",($S1154*'COSTOS DE CREDITOS'!$C$27)/DATA!$G1154,"")</f>
        <v>47.07631125553273</v>
      </c>
      <c r="AL1154" s="90">
        <f>IF(W1154="si",'COSTOS DE CREDITOS'!$C$35,"")</f>
        <v>20.421138461538462</v>
      </c>
      <c r="AM1154" s="30">
        <f t="shared" si="303"/>
        <v>430.76923076923077</v>
      </c>
      <c r="AN1154" s="30">
        <f t="shared" si="304"/>
        <v>0</v>
      </c>
      <c r="AO1154" s="30">
        <f t="shared" si="305"/>
        <v>498.26668048630199</v>
      </c>
      <c r="AP1154" s="30">
        <f t="shared" si="306"/>
        <v>1260.3833195136981</v>
      </c>
      <c r="AQ1154" s="19">
        <f t="shared" si="307"/>
        <v>0.71667660962311885</v>
      </c>
    </row>
    <row r="1155" spans="1:43" x14ac:dyDescent="0.2">
      <c r="A1155" s="23" t="s">
        <v>5665</v>
      </c>
      <c r="B1155" s="6" t="s">
        <v>5682</v>
      </c>
      <c r="C1155" s="6" t="s">
        <v>5670</v>
      </c>
      <c r="D1155" s="4">
        <v>151557</v>
      </c>
      <c r="E1155" s="4">
        <v>151896</v>
      </c>
      <c r="F1155" s="5" t="s">
        <v>1531</v>
      </c>
      <c r="G1155" s="2">
        <v>5</v>
      </c>
      <c r="H1155" s="4">
        <v>151897</v>
      </c>
      <c r="I1155" s="5" t="s">
        <v>1532</v>
      </c>
      <c r="J1155" s="15">
        <v>45055</v>
      </c>
      <c r="K1155" s="24">
        <v>1143691537</v>
      </c>
      <c r="L1155" s="15">
        <v>45062</v>
      </c>
      <c r="M1155" s="15">
        <v>45077</v>
      </c>
      <c r="N1155" s="15"/>
      <c r="O1155" s="26" t="e">
        <f>VLOOKUP(D1155,quash!A$2:$I$7791,9,FALSE)</f>
        <v>#N/A</v>
      </c>
      <c r="P1155" s="7">
        <v>10000</v>
      </c>
      <c r="Q1155" s="26">
        <v>110</v>
      </c>
      <c r="R1155" s="19">
        <v>3.3741050530766099E-2</v>
      </c>
      <c r="S1155" s="26">
        <v>16</v>
      </c>
      <c r="T1155" s="8">
        <v>10000</v>
      </c>
      <c r="U1155" s="4">
        <v>110</v>
      </c>
      <c r="V1155" s="10">
        <v>1917.29</v>
      </c>
      <c r="W1155" s="14" t="s">
        <v>5281</v>
      </c>
      <c r="X1155" s="18">
        <v>1</v>
      </c>
      <c r="Y1155" s="9">
        <v>10000</v>
      </c>
      <c r="Z1155" s="19">
        <f t="shared" si="314"/>
        <v>0</v>
      </c>
      <c r="AA1155" s="25">
        <v>1917.29</v>
      </c>
      <c r="AB1155" s="30">
        <f t="shared" si="315"/>
        <v>733000</v>
      </c>
      <c r="AC1155" s="30">
        <f t="shared" si="316"/>
        <v>1.3642564802182811E-2</v>
      </c>
      <c r="AD1155" s="31">
        <f t="shared" si="317"/>
        <v>1.5006821282401093</v>
      </c>
      <c r="AE1155" s="31">
        <f t="shared" si="318"/>
        <v>1.5006821282401093</v>
      </c>
      <c r="AG1155" s="30">
        <f t="shared" si="319"/>
        <v>6126000</v>
      </c>
      <c r="AH1155" s="30">
        <f t="shared" si="308"/>
        <v>1.632386549134835E-3</v>
      </c>
      <c r="AI1155" s="31">
        <f t="shared" si="309"/>
        <v>0.17956252040483187</v>
      </c>
      <c r="AJ1155" s="31">
        <f t="shared" si="310"/>
        <v>0.17956252040483187</v>
      </c>
      <c r="AK1155" s="30">
        <f>IF(W1155="si",($S1155*'COSTOS DE CREDITOS'!$C$27)/DATA!$G1155,"")</f>
        <v>65.906835757745824</v>
      </c>
      <c r="AL1155" s="90">
        <f>IF(W1155="si",'COSTOS DE CREDITOS'!$C$35,"")</f>
        <v>20.421138461538462</v>
      </c>
      <c r="AM1155" s="30">
        <f t="shared" ref="AM1155:AM1218" si="320">IF(W1155="si",(20%/52*$S1155)*$T1155,"")</f>
        <v>615.38461538461547</v>
      </c>
      <c r="AN1155" s="30">
        <f t="shared" ref="AN1155:AN1218" si="321">IF(W1155="SI",T1155-Y1155,"")</f>
        <v>0</v>
      </c>
      <c r="AO1155" s="30">
        <f t="shared" ref="AO1155:AO1218" si="322">SUM(AK1155:AN1155)</f>
        <v>701.7125896038998</v>
      </c>
      <c r="AP1155" s="30">
        <f t="shared" ref="AP1155:AP1218" si="323">AA1155-AO1155</f>
        <v>1215.5774103961003</v>
      </c>
      <c r="AQ1155" s="19">
        <f t="shared" ref="AQ1155:AQ1218" si="324">IFERROR(AP1155/AA1155,"")</f>
        <v>0.63400811061242712</v>
      </c>
    </row>
    <row r="1156" spans="1:43" x14ac:dyDescent="0.2">
      <c r="A1156" s="23" t="s">
        <v>5665</v>
      </c>
      <c r="B1156" s="6" t="s">
        <v>5671</v>
      </c>
      <c r="C1156" s="6" t="s">
        <v>5670</v>
      </c>
      <c r="D1156" s="2">
        <v>151555</v>
      </c>
      <c r="E1156" s="2">
        <v>151643</v>
      </c>
      <c r="F1156" s="3" t="s">
        <v>1533</v>
      </c>
      <c r="G1156" s="2">
        <v>5</v>
      </c>
      <c r="H1156" s="2">
        <v>151651</v>
      </c>
      <c r="I1156" s="3" t="s">
        <v>1534</v>
      </c>
      <c r="J1156" s="15">
        <v>45055</v>
      </c>
      <c r="K1156" s="24">
        <v>1143679888</v>
      </c>
      <c r="L1156" s="15">
        <v>45057</v>
      </c>
      <c r="M1156" s="15">
        <v>45077</v>
      </c>
      <c r="N1156" s="15"/>
      <c r="O1156" s="26" t="e">
        <f>VLOOKUP(D1156,quash!A$2:$I$7791,9,FALSE)</f>
        <v>#N/A</v>
      </c>
      <c r="P1156" s="7">
        <v>9000</v>
      </c>
      <c r="Q1156" s="26">
        <v>139</v>
      </c>
      <c r="R1156" s="19">
        <v>7.0082877246505013E-2</v>
      </c>
      <c r="S1156" s="93">
        <v>26</v>
      </c>
      <c r="T1156" s="7">
        <v>4000</v>
      </c>
      <c r="U1156" s="2">
        <v>147</v>
      </c>
      <c r="V1156" s="11">
        <v>1048.26</v>
      </c>
      <c r="W1156" s="14" t="s">
        <v>5281</v>
      </c>
      <c r="X1156" s="18">
        <v>0.63957115807665932</v>
      </c>
      <c r="Y1156" s="9">
        <v>2558.2846323066374</v>
      </c>
      <c r="Z1156" s="19">
        <f t="shared" si="314"/>
        <v>-0.36042884192334068</v>
      </c>
      <c r="AA1156" s="25">
        <v>670.43686216543892</v>
      </c>
      <c r="AB1156" s="30">
        <f t="shared" si="315"/>
        <v>733000</v>
      </c>
      <c r="AC1156" s="30">
        <f t="shared" si="316"/>
        <v>5.4570259208731242E-3</v>
      </c>
      <c r="AD1156" s="31">
        <f t="shared" si="317"/>
        <v>0.75852660300136421</v>
      </c>
      <c r="AE1156" s="31">
        <f t="shared" si="318"/>
        <v>0.80218281036834926</v>
      </c>
      <c r="AG1156" s="30">
        <f t="shared" si="319"/>
        <v>6126000</v>
      </c>
      <c r="AH1156" s="30">
        <f t="shared" si="308"/>
        <v>6.5295461965393404E-4</v>
      </c>
      <c r="AI1156" s="31">
        <f t="shared" si="309"/>
        <v>9.0760692131896831E-2</v>
      </c>
      <c r="AJ1156" s="31">
        <f t="shared" si="310"/>
        <v>9.5984329089128309E-2</v>
      </c>
      <c r="AK1156" s="30">
        <f>IF(W1156="si",($S1156*'COSTOS DE CREDITOS'!$C$27)/DATA!$G1156,"")</f>
        <v>107.09860810633695</v>
      </c>
      <c r="AL1156" s="90">
        <f>IF(W1156="si",'COSTOS DE CREDITOS'!$C$35,"")</f>
        <v>20.421138461538462</v>
      </c>
      <c r="AM1156" s="30">
        <f t="shared" si="320"/>
        <v>400</v>
      </c>
      <c r="AN1156" s="30">
        <f t="shared" si="321"/>
        <v>1441.7153676933626</v>
      </c>
      <c r="AO1156" s="30">
        <f t="shared" si="322"/>
        <v>1969.2351142612381</v>
      </c>
      <c r="AP1156" s="30">
        <f t="shared" si="323"/>
        <v>-1298.7982520957992</v>
      </c>
      <c r="AQ1156" s="19">
        <f t="shared" si="324"/>
        <v>-1.9372417081913136</v>
      </c>
    </row>
    <row r="1157" spans="1:43" x14ac:dyDescent="0.2">
      <c r="A1157" s="23" t="s">
        <v>5665</v>
      </c>
      <c r="B1157" s="6" t="s">
        <v>5682</v>
      </c>
      <c r="C1157" s="6" t="s">
        <v>5670</v>
      </c>
      <c r="D1157" s="2">
        <v>151530</v>
      </c>
      <c r="E1157" s="2">
        <v>151896</v>
      </c>
      <c r="F1157" s="3" t="s">
        <v>1531</v>
      </c>
      <c r="G1157" s="2">
        <v>5</v>
      </c>
      <c r="H1157" s="2">
        <v>151899</v>
      </c>
      <c r="I1157" s="3" t="s">
        <v>1535</v>
      </c>
      <c r="J1157" s="15">
        <v>45055</v>
      </c>
      <c r="K1157" s="24">
        <v>1143611610</v>
      </c>
      <c r="L1157" s="15">
        <v>45062</v>
      </c>
      <c r="M1157" s="15">
        <v>45077</v>
      </c>
      <c r="N1157" s="15"/>
      <c r="O1157" s="26" t="e">
        <f>VLOOKUP(D1157,quash!A$2:$I$7791,9,FALSE)</f>
        <v>#N/A</v>
      </c>
      <c r="P1157" s="7">
        <v>10000</v>
      </c>
      <c r="Q1157" s="26">
        <v>110</v>
      </c>
      <c r="R1157" s="19">
        <v>3.3741050530766099E-2</v>
      </c>
      <c r="S1157" s="26">
        <v>16</v>
      </c>
      <c r="T1157" s="7">
        <v>5000</v>
      </c>
      <c r="U1157" s="2">
        <v>147</v>
      </c>
      <c r="V1157" s="11">
        <v>1303.3399999999999</v>
      </c>
      <c r="W1157" s="14" t="s">
        <v>5281</v>
      </c>
      <c r="X1157" s="18">
        <v>1</v>
      </c>
      <c r="Y1157" s="9">
        <v>5000</v>
      </c>
      <c r="Z1157" s="19">
        <f t="shared" si="314"/>
        <v>0</v>
      </c>
      <c r="AA1157" s="25">
        <v>1303.3399999999999</v>
      </c>
      <c r="AB1157" s="30">
        <f t="shared" si="315"/>
        <v>733000</v>
      </c>
      <c r="AC1157" s="30">
        <f t="shared" si="316"/>
        <v>6.8212824010914054E-3</v>
      </c>
      <c r="AD1157" s="31">
        <f t="shared" si="317"/>
        <v>0.75034106412005463</v>
      </c>
      <c r="AE1157" s="31">
        <f t="shared" si="318"/>
        <v>1.0027285129604366</v>
      </c>
      <c r="AG1157" s="30">
        <f t="shared" si="319"/>
        <v>6126000</v>
      </c>
      <c r="AH1157" s="30">
        <f t="shared" si="308"/>
        <v>8.1619327456741752E-4</v>
      </c>
      <c r="AI1157" s="31">
        <f t="shared" si="309"/>
        <v>8.9781260202415933E-2</v>
      </c>
      <c r="AJ1157" s="31">
        <f t="shared" si="310"/>
        <v>0.11998041136141037</v>
      </c>
      <c r="AK1157" s="30">
        <f>IF(W1157="si",($S1157*'COSTOS DE CREDITOS'!$C$27)/DATA!$G1157,"")</f>
        <v>65.906835757745824</v>
      </c>
      <c r="AL1157" s="90">
        <f>IF(W1157="si",'COSTOS DE CREDITOS'!$C$35,"")</f>
        <v>20.421138461538462</v>
      </c>
      <c r="AM1157" s="30">
        <f t="shared" si="320"/>
        <v>307.69230769230774</v>
      </c>
      <c r="AN1157" s="30">
        <f t="shared" si="321"/>
        <v>0</v>
      </c>
      <c r="AO1157" s="30">
        <f t="shared" si="322"/>
        <v>394.02028191159201</v>
      </c>
      <c r="AP1157" s="30">
        <f t="shared" si="323"/>
        <v>909.31971808840785</v>
      </c>
      <c r="AQ1157" s="19">
        <f t="shared" si="324"/>
        <v>0.69768419452208008</v>
      </c>
    </row>
    <row r="1158" spans="1:43" x14ac:dyDescent="0.2">
      <c r="A1158" s="23" t="s">
        <v>5665</v>
      </c>
      <c r="B1158" s="6" t="s">
        <v>5682</v>
      </c>
      <c r="C1158" s="6" t="s">
        <v>5670</v>
      </c>
      <c r="D1158" s="2">
        <v>151531</v>
      </c>
      <c r="E1158" s="2">
        <v>151896</v>
      </c>
      <c r="F1158" s="3" t="s">
        <v>1531</v>
      </c>
      <c r="G1158" s="2">
        <v>5</v>
      </c>
      <c r="H1158" s="2">
        <v>151900</v>
      </c>
      <c r="I1158" s="3" t="s">
        <v>1536</v>
      </c>
      <c r="J1158" s="15">
        <v>45055</v>
      </c>
      <c r="K1158" s="24">
        <v>1143610440</v>
      </c>
      <c r="L1158" s="15">
        <v>45062</v>
      </c>
      <c r="M1158" s="15">
        <v>45077</v>
      </c>
      <c r="N1158" s="15"/>
      <c r="O1158" s="26" t="e">
        <f>VLOOKUP(D1158,quash!A$2:$I$7791,9,FALSE)</f>
        <v>#N/A</v>
      </c>
      <c r="P1158" s="7">
        <v>9000</v>
      </c>
      <c r="Q1158" s="26">
        <v>132</v>
      </c>
      <c r="R1158" s="19">
        <v>6.7251152013599866E-2</v>
      </c>
      <c r="S1158" s="26">
        <v>16</v>
      </c>
      <c r="T1158" s="7">
        <v>7000</v>
      </c>
      <c r="U1158" s="2">
        <v>112</v>
      </c>
      <c r="V1158" s="11">
        <v>1372.47</v>
      </c>
      <c r="W1158" s="14" t="s">
        <v>5281</v>
      </c>
      <c r="X1158" s="18">
        <v>1</v>
      </c>
      <c r="Y1158" s="9">
        <v>7000</v>
      </c>
      <c r="Z1158" s="19">
        <f t="shared" si="314"/>
        <v>0</v>
      </c>
      <c r="AA1158" s="25">
        <v>1372.47</v>
      </c>
      <c r="AB1158" s="30">
        <f t="shared" si="315"/>
        <v>733000</v>
      </c>
      <c r="AC1158" s="30">
        <f t="shared" si="316"/>
        <v>9.5497953615279671E-3</v>
      </c>
      <c r="AD1158" s="31">
        <f t="shared" si="317"/>
        <v>1.2605729877216916</v>
      </c>
      <c r="AE1158" s="31">
        <f t="shared" si="318"/>
        <v>1.0695770804911322</v>
      </c>
      <c r="AG1158" s="30">
        <f t="shared" si="319"/>
        <v>6126000</v>
      </c>
      <c r="AH1158" s="30">
        <f t="shared" si="308"/>
        <v>1.1426705843943846E-3</v>
      </c>
      <c r="AI1158" s="31">
        <f t="shared" si="309"/>
        <v>0.15083251714005877</v>
      </c>
      <c r="AJ1158" s="31">
        <f t="shared" si="310"/>
        <v>0.12797910545217106</v>
      </c>
      <c r="AK1158" s="30">
        <f>IF(W1158="si",($S1158*'COSTOS DE CREDITOS'!$C$27)/DATA!$G1158,"")</f>
        <v>65.906835757745824</v>
      </c>
      <c r="AL1158" s="90">
        <f>IF(W1158="si",'COSTOS DE CREDITOS'!$C$35,"")</f>
        <v>20.421138461538462</v>
      </c>
      <c r="AM1158" s="30">
        <f t="shared" si="320"/>
        <v>430.76923076923077</v>
      </c>
      <c r="AN1158" s="30">
        <f t="shared" si="321"/>
        <v>0</v>
      </c>
      <c r="AO1158" s="30">
        <f t="shared" si="322"/>
        <v>517.09720498851505</v>
      </c>
      <c r="AP1158" s="30">
        <f t="shared" si="323"/>
        <v>855.37279501148498</v>
      </c>
      <c r="AQ1158" s="19">
        <f t="shared" si="324"/>
        <v>0.62323605981295405</v>
      </c>
    </row>
    <row r="1159" spans="1:43" x14ac:dyDescent="0.2">
      <c r="A1159" s="23" t="s">
        <v>5665</v>
      </c>
      <c r="B1159" s="6" t="s">
        <v>5673</v>
      </c>
      <c r="C1159" s="6" t="s">
        <v>5667</v>
      </c>
      <c r="D1159" s="2">
        <v>151688</v>
      </c>
      <c r="E1159" s="2">
        <v>151869</v>
      </c>
      <c r="F1159" s="3" t="s">
        <v>1537</v>
      </c>
      <c r="G1159" s="2">
        <v>9</v>
      </c>
      <c r="H1159" s="2">
        <v>151878</v>
      </c>
      <c r="I1159" s="3" t="s">
        <v>1538</v>
      </c>
      <c r="J1159" s="15">
        <v>45056</v>
      </c>
      <c r="K1159" s="24">
        <v>1144652723</v>
      </c>
      <c r="L1159" s="15">
        <v>45062</v>
      </c>
      <c r="M1159" s="15">
        <v>45077</v>
      </c>
      <c r="N1159" s="15"/>
      <c r="O1159" s="26" t="e">
        <f>VLOOKUP(D1159,quash!A$2:$I$7791,9,FALSE)</f>
        <v>#N/A</v>
      </c>
      <c r="P1159" s="7">
        <v>14000</v>
      </c>
      <c r="Q1159" s="26">
        <v>95</v>
      </c>
      <c r="R1159" s="19">
        <v>1.1744970637098232E-2</v>
      </c>
      <c r="S1159" s="26">
        <v>16</v>
      </c>
      <c r="T1159" s="7">
        <v>8000</v>
      </c>
      <c r="U1159" s="2">
        <v>142</v>
      </c>
      <c r="V1159" s="11">
        <v>2013.74</v>
      </c>
      <c r="W1159" s="14" t="s">
        <v>5281</v>
      </c>
      <c r="X1159" s="18">
        <v>1</v>
      </c>
      <c r="Y1159" s="9">
        <v>8000</v>
      </c>
      <c r="Z1159" s="19">
        <f t="shared" si="314"/>
        <v>0</v>
      </c>
      <c r="AA1159" s="25">
        <v>2013.74</v>
      </c>
      <c r="AB1159" s="30">
        <f t="shared" si="315"/>
        <v>733000</v>
      </c>
      <c r="AC1159" s="30">
        <f t="shared" si="316"/>
        <v>1.0914051841746248E-2</v>
      </c>
      <c r="AD1159" s="31">
        <f t="shared" si="317"/>
        <v>1.0368349249658937</v>
      </c>
      <c r="AE1159" s="31">
        <f t="shared" si="318"/>
        <v>1.5497953615279674</v>
      </c>
      <c r="AG1159" s="30">
        <f t="shared" si="319"/>
        <v>6126000</v>
      </c>
      <c r="AH1159" s="30">
        <f t="shared" si="308"/>
        <v>1.3059092393078681E-3</v>
      </c>
      <c r="AI1159" s="31">
        <f t="shared" si="309"/>
        <v>0.12406137773424747</v>
      </c>
      <c r="AJ1159" s="31">
        <f t="shared" si="310"/>
        <v>0.18543911198171725</v>
      </c>
      <c r="AK1159" s="30">
        <f>IF(W1159="si",($S1159*'COSTOS DE CREDITOS'!$C$27)/DATA!$G1159,"")</f>
        <v>36.614908754303229</v>
      </c>
      <c r="AL1159" s="90">
        <f>IF(W1159="si",'COSTOS DE CREDITOS'!$C$35,"")</f>
        <v>20.421138461538462</v>
      </c>
      <c r="AM1159" s="30">
        <f t="shared" si="320"/>
        <v>492.30769230769232</v>
      </c>
      <c r="AN1159" s="30">
        <f t="shared" si="321"/>
        <v>0</v>
      </c>
      <c r="AO1159" s="30">
        <f t="shared" si="322"/>
        <v>549.34373952353405</v>
      </c>
      <c r="AP1159" s="30">
        <f t="shared" si="323"/>
        <v>1464.3962604764661</v>
      </c>
      <c r="AQ1159" s="19">
        <f t="shared" si="324"/>
        <v>0.72720225077540601</v>
      </c>
    </row>
    <row r="1160" spans="1:43" x14ac:dyDescent="0.2">
      <c r="A1160" s="23" t="s">
        <v>5665</v>
      </c>
      <c r="B1160" s="6" t="s">
        <v>5666</v>
      </c>
      <c r="C1160" s="6" t="s">
        <v>5667</v>
      </c>
      <c r="D1160" s="2">
        <v>151726</v>
      </c>
      <c r="E1160" s="2">
        <v>151761</v>
      </c>
      <c r="F1160" s="3" t="s">
        <v>1539</v>
      </c>
      <c r="G1160" s="2">
        <v>7</v>
      </c>
      <c r="H1160" s="2">
        <v>151907</v>
      </c>
      <c r="I1160" s="3" t="s">
        <v>1540</v>
      </c>
      <c r="J1160" s="15">
        <v>45057</v>
      </c>
      <c r="K1160" s="24">
        <v>1145120331</v>
      </c>
      <c r="L1160" s="15">
        <v>45062</v>
      </c>
      <c r="M1160" s="15">
        <v>45077</v>
      </c>
      <c r="N1160" s="15"/>
      <c r="O1160" s="26" t="e">
        <f>VLOOKUP(D1160,quash!A$2:$I$7791,9,FALSE)</f>
        <v>#N/A</v>
      </c>
      <c r="P1160" s="7">
        <v>12000</v>
      </c>
      <c r="Q1160" s="26">
        <v>115</v>
      </c>
      <c r="R1160" s="19">
        <v>4.426220662471151E-2</v>
      </c>
      <c r="S1160" s="93">
        <v>26</v>
      </c>
      <c r="T1160" s="7">
        <v>10000</v>
      </c>
      <c r="U1160" s="2">
        <v>142</v>
      </c>
      <c r="V1160" s="11">
        <v>2510.34</v>
      </c>
      <c r="W1160" s="14" t="s">
        <v>5281</v>
      </c>
      <c r="X1160" s="18">
        <v>0.54108105970966425</v>
      </c>
      <c r="Y1160" s="9">
        <v>5410.8105970966426</v>
      </c>
      <c r="Z1160" s="19">
        <f t="shared" si="314"/>
        <v>-0.45891894029033575</v>
      </c>
      <c r="AA1160" s="25">
        <v>1358.2974274315586</v>
      </c>
      <c r="AB1160" s="30">
        <f t="shared" si="315"/>
        <v>733000</v>
      </c>
      <c r="AC1160" s="30">
        <f t="shared" si="316"/>
        <v>1.3642564802182811E-2</v>
      </c>
      <c r="AD1160" s="31">
        <f t="shared" si="317"/>
        <v>1.5688949522510232</v>
      </c>
      <c r="AE1160" s="31">
        <f t="shared" si="318"/>
        <v>1.9372442019099592</v>
      </c>
      <c r="AG1160" s="30">
        <f t="shared" si="319"/>
        <v>6126000</v>
      </c>
      <c r="AH1160" s="30">
        <f t="shared" si="308"/>
        <v>1.632386549134835E-3</v>
      </c>
      <c r="AI1160" s="31">
        <f t="shared" si="309"/>
        <v>0.18772445315050604</v>
      </c>
      <c r="AJ1160" s="31">
        <f t="shared" si="310"/>
        <v>0.23179888997714657</v>
      </c>
      <c r="AK1160" s="30">
        <f>IF(W1160="si",($S1160*'COSTOS DE CREDITOS'!$C$27)/DATA!$G1160,"")</f>
        <v>76.499005790240673</v>
      </c>
      <c r="AL1160" s="90">
        <f>IF(W1160="si",'COSTOS DE CREDITOS'!$C$35,"")</f>
        <v>20.421138461538462</v>
      </c>
      <c r="AM1160" s="30">
        <f t="shared" si="320"/>
        <v>1000</v>
      </c>
      <c r="AN1160" s="30">
        <f t="shared" si="321"/>
        <v>4589.1894029033574</v>
      </c>
      <c r="AO1160" s="30">
        <f t="shared" si="322"/>
        <v>5686.1095471551362</v>
      </c>
      <c r="AP1160" s="30">
        <f t="shared" si="323"/>
        <v>-4327.8121197235778</v>
      </c>
      <c r="AQ1160" s="19">
        <f t="shared" si="324"/>
        <v>-3.186203575388606</v>
      </c>
    </row>
    <row r="1161" spans="1:43" x14ac:dyDescent="0.2">
      <c r="A1161" s="23" t="s">
        <v>5665</v>
      </c>
      <c r="B1161" s="6" t="s">
        <v>5678</v>
      </c>
      <c r="C1161" s="6" t="s">
        <v>5670</v>
      </c>
      <c r="D1161" s="2">
        <v>151832</v>
      </c>
      <c r="E1161" s="2">
        <v>151821</v>
      </c>
      <c r="F1161" s="3" t="s">
        <v>122</v>
      </c>
      <c r="G1161" s="2">
        <v>5</v>
      </c>
      <c r="H1161" s="2">
        <v>151904</v>
      </c>
      <c r="I1161" s="3" t="s">
        <v>1541</v>
      </c>
      <c r="J1161" s="15">
        <v>45058</v>
      </c>
      <c r="K1161" s="24">
        <v>1146086218</v>
      </c>
      <c r="L1161" s="15">
        <v>45062</v>
      </c>
      <c r="M1161" s="15">
        <v>45077</v>
      </c>
      <c r="N1161" s="15"/>
      <c r="O1161" s="26" t="e">
        <f>VLOOKUP(D1161,quash!A$2:$I$7791,9,FALSE)</f>
        <v>#N/A</v>
      </c>
      <c r="P1161" s="7">
        <v>10000</v>
      </c>
      <c r="Q1161" s="26">
        <v>116</v>
      </c>
      <c r="R1161" s="19">
        <v>3.3286601924359928E-2</v>
      </c>
      <c r="S1161" s="26">
        <v>16</v>
      </c>
      <c r="T1161" s="7">
        <v>5000</v>
      </c>
      <c r="U1161" s="2">
        <v>147</v>
      </c>
      <c r="V1161" s="11">
        <v>1303.3399999999999</v>
      </c>
      <c r="W1161" s="14" t="s">
        <v>5281</v>
      </c>
      <c r="X1161" s="18">
        <v>1</v>
      </c>
      <c r="Y1161" s="9">
        <v>5000</v>
      </c>
      <c r="Z1161" s="19">
        <f t="shared" si="314"/>
        <v>0</v>
      </c>
      <c r="AA1161" s="25">
        <v>1303.3399999999999</v>
      </c>
      <c r="AB1161" s="30">
        <f t="shared" si="315"/>
        <v>733000</v>
      </c>
      <c r="AC1161" s="30">
        <f t="shared" si="316"/>
        <v>6.8212824010914054E-3</v>
      </c>
      <c r="AD1161" s="31">
        <f t="shared" si="317"/>
        <v>0.79126875852660306</v>
      </c>
      <c r="AE1161" s="31">
        <f t="shared" si="318"/>
        <v>1.0027285129604366</v>
      </c>
      <c r="AG1161" s="30">
        <f t="shared" si="319"/>
        <v>6126000</v>
      </c>
      <c r="AH1161" s="30">
        <f t="shared" si="308"/>
        <v>8.1619327456741752E-4</v>
      </c>
      <c r="AI1161" s="31">
        <f t="shared" si="309"/>
        <v>9.4678419849820436E-2</v>
      </c>
      <c r="AJ1161" s="31">
        <f t="shared" si="310"/>
        <v>0.11998041136141037</v>
      </c>
      <c r="AK1161" s="30">
        <f>IF(W1161="si",($S1161*'COSTOS DE CREDITOS'!$C$27)/DATA!$G1161,"")</f>
        <v>65.906835757745824</v>
      </c>
      <c r="AL1161" s="90">
        <f>IF(W1161="si",'COSTOS DE CREDITOS'!$C$35,"")</f>
        <v>20.421138461538462</v>
      </c>
      <c r="AM1161" s="30">
        <f t="shared" si="320"/>
        <v>307.69230769230774</v>
      </c>
      <c r="AN1161" s="30">
        <f t="shared" si="321"/>
        <v>0</v>
      </c>
      <c r="AO1161" s="30">
        <f t="shared" si="322"/>
        <v>394.02028191159201</v>
      </c>
      <c r="AP1161" s="30">
        <f t="shared" si="323"/>
        <v>909.31971808840785</v>
      </c>
      <c r="AQ1161" s="19">
        <f t="shared" si="324"/>
        <v>0.69768419452208008</v>
      </c>
    </row>
    <row r="1162" spans="1:43" x14ac:dyDescent="0.2">
      <c r="A1162" s="23" t="s">
        <v>5665</v>
      </c>
      <c r="B1162" s="6" t="s">
        <v>5676</v>
      </c>
      <c r="C1162" s="6" t="s">
        <v>5670</v>
      </c>
      <c r="D1162" s="2">
        <v>150221</v>
      </c>
      <c r="E1162" s="2">
        <v>152023</v>
      </c>
      <c r="F1162" s="3" t="s">
        <v>69</v>
      </c>
      <c r="G1162" s="2">
        <v>6</v>
      </c>
      <c r="H1162" s="2">
        <v>152040</v>
      </c>
      <c r="I1162" s="3" t="s">
        <v>1542</v>
      </c>
      <c r="J1162" s="15">
        <v>45041</v>
      </c>
      <c r="K1162" s="24">
        <v>1134786462</v>
      </c>
      <c r="L1162" s="15">
        <v>45062</v>
      </c>
      <c r="M1162" s="15">
        <v>45077</v>
      </c>
      <c r="N1162" s="15"/>
      <c r="O1162" s="26" t="e">
        <f>VLOOKUP(D1162,quash!A$2:$I$7791,9,FALSE)</f>
        <v>#N/A</v>
      </c>
      <c r="P1162" s="7">
        <v>9000</v>
      </c>
      <c r="Q1162" s="26">
        <v>147</v>
      </c>
      <c r="R1162" s="19">
        <v>7.9000519063170294E-2</v>
      </c>
      <c r="S1162" s="26">
        <v>16</v>
      </c>
      <c r="T1162" s="7">
        <v>6000</v>
      </c>
      <c r="U1162" s="2">
        <v>142</v>
      </c>
      <c r="V1162" s="11">
        <v>1503.37</v>
      </c>
      <c r="W1162" s="14" t="s">
        <v>5281</v>
      </c>
      <c r="X1162" s="18">
        <v>1</v>
      </c>
      <c r="Y1162" s="9">
        <v>6000</v>
      </c>
      <c r="Z1162" s="19">
        <f t="shared" si="314"/>
        <v>0</v>
      </c>
      <c r="AA1162" s="25">
        <v>1503.37</v>
      </c>
      <c r="AB1162" s="30">
        <f t="shared" si="315"/>
        <v>733000</v>
      </c>
      <c r="AC1162" s="30">
        <f t="shared" si="316"/>
        <v>8.1855388813096858E-3</v>
      </c>
      <c r="AD1162" s="31">
        <f t="shared" si="317"/>
        <v>1.2032742155525238</v>
      </c>
      <c r="AE1162" s="31">
        <f t="shared" si="318"/>
        <v>1.1623465211459754</v>
      </c>
      <c r="AG1162" s="30">
        <f t="shared" si="319"/>
        <v>6126000</v>
      </c>
      <c r="AH1162" s="30">
        <f t="shared" si="308"/>
        <v>9.7943192948090111E-4</v>
      </c>
      <c r="AI1162" s="31">
        <f t="shared" si="309"/>
        <v>0.14397649363369247</v>
      </c>
      <c r="AJ1162" s="31">
        <f t="shared" si="310"/>
        <v>0.13907933398628797</v>
      </c>
      <c r="AK1162" s="30">
        <f>IF(W1162="si",($S1162*'COSTOS DE CREDITOS'!$C$27)/DATA!$G1162,"")</f>
        <v>54.922363131454851</v>
      </c>
      <c r="AL1162" s="90">
        <f>IF(W1162="si",'COSTOS DE CREDITOS'!$C$35,"")</f>
        <v>20.421138461538462</v>
      </c>
      <c r="AM1162" s="30">
        <f t="shared" si="320"/>
        <v>369.23076923076923</v>
      </c>
      <c r="AN1162" s="30">
        <f t="shared" si="321"/>
        <v>0</v>
      </c>
      <c r="AO1162" s="30">
        <f t="shared" si="322"/>
        <v>444.5742708237625</v>
      </c>
      <c r="AP1162" s="30">
        <f t="shared" si="323"/>
        <v>1058.7957291762373</v>
      </c>
      <c r="AQ1162" s="19">
        <f t="shared" si="324"/>
        <v>0.70428153360532497</v>
      </c>
    </row>
    <row r="1163" spans="1:43" x14ac:dyDescent="0.2">
      <c r="A1163" s="23" t="s">
        <v>5665</v>
      </c>
      <c r="B1163" s="6" t="s">
        <v>5676</v>
      </c>
      <c r="C1163" s="6" t="s">
        <v>5670</v>
      </c>
      <c r="D1163" s="2">
        <v>151960</v>
      </c>
      <c r="E1163" s="2">
        <v>152023</v>
      </c>
      <c r="F1163" s="3" t="s">
        <v>69</v>
      </c>
      <c r="G1163" s="2">
        <v>6</v>
      </c>
      <c r="H1163" s="2">
        <v>152041</v>
      </c>
      <c r="I1163" s="3" t="s">
        <v>1543</v>
      </c>
      <c r="J1163" s="15">
        <v>45061</v>
      </c>
      <c r="K1163" s="24">
        <v>1147499025</v>
      </c>
      <c r="L1163" s="15">
        <v>45062</v>
      </c>
      <c r="M1163" s="15">
        <v>45077</v>
      </c>
      <c r="N1163" s="15"/>
      <c r="O1163" s="26" t="e">
        <f>VLOOKUP(D1163,quash!A$2:$I$7791,9,FALSE)</f>
        <v>#N/A</v>
      </c>
      <c r="P1163" s="7">
        <v>9000</v>
      </c>
      <c r="Q1163" s="26">
        <v>147</v>
      </c>
      <c r="R1163" s="19">
        <v>8.456731836388684E-2</v>
      </c>
      <c r="S1163" s="26">
        <v>16</v>
      </c>
      <c r="T1163" s="7">
        <v>7000</v>
      </c>
      <c r="U1163" s="2">
        <v>142</v>
      </c>
      <c r="V1163" s="11">
        <v>1758.65</v>
      </c>
      <c r="W1163" s="14" t="s">
        <v>5281</v>
      </c>
      <c r="X1163" s="18">
        <v>1</v>
      </c>
      <c r="Y1163" s="9">
        <v>7000</v>
      </c>
      <c r="Z1163" s="19">
        <f t="shared" si="314"/>
        <v>0</v>
      </c>
      <c r="AA1163" s="25">
        <v>1758.65</v>
      </c>
      <c r="AB1163" s="30">
        <f t="shared" si="315"/>
        <v>733000</v>
      </c>
      <c r="AC1163" s="30">
        <f t="shared" si="316"/>
        <v>9.5497953615279671E-3</v>
      </c>
      <c r="AD1163" s="31">
        <f t="shared" si="317"/>
        <v>1.4038199181446112</v>
      </c>
      <c r="AE1163" s="31">
        <f t="shared" si="318"/>
        <v>1.3560709413369714</v>
      </c>
      <c r="AG1163" s="30">
        <f t="shared" si="319"/>
        <v>6126000</v>
      </c>
      <c r="AH1163" s="30">
        <f t="shared" si="308"/>
        <v>1.1426705843943846E-3</v>
      </c>
      <c r="AI1163" s="31">
        <f t="shared" si="309"/>
        <v>0.16797257590597453</v>
      </c>
      <c r="AJ1163" s="31">
        <f t="shared" si="310"/>
        <v>0.16225922298400261</v>
      </c>
      <c r="AK1163" s="30">
        <f>IF(W1163="si",($S1163*'COSTOS DE CREDITOS'!$C$27)/DATA!$G1163,"")</f>
        <v>54.922363131454851</v>
      </c>
      <c r="AL1163" s="90">
        <f>IF(W1163="si",'COSTOS DE CREDITOS'!$C$35,"")</f>
        <v>20.421138461538462</v>
      </c>
      <c r="AM1163" s="30">
        <f t="shared" si="320"/>
        <v>430.76923076923077</v>
      </c>
      <c r="AN1163" s="30">
        <f t="shared" si="321"/>
        <v>0</v>
      </c>
      <c r="AO1163" s="30">
        <f t="shared" si="322"/>
        <v>506.11273236222405</v>
      </c>
      <c r="AP1163" s="30">
        <f t="shared" si="323"/>
        <v>1252.537267637776</v>
      </c>
      <c r="AQ1163" s="19">
        <f t="shared" si="324"/>
        <v>0.71221520350142209</v>
      </c>
    </row>
    <row r="1164" spans="1:43" x14ac:dyDescent="0.2">
      <c r="A1164" s="23" t="s">
        <v>5665</v>
      </c>
      <c r="B1164" s="6" t="s">
        <v>5675</v>
      </c>
      <c r="C1164" s="6" t="s">
        <v>5667</v>
      </c>
      <c r="D1164" s="4">
        <v>150338</v>
      </c>
      <c r="E1164" s="4">
        <v>150825</v>
      </c>
      <c r="F1164" s="5" t="s">
        <v>1544</v>
      </c>
      <c r="G1164" s="2">
        <v>5</v>
      </c>
      <c r="H1164" s="4">
        <v>150826</v>
      </c>
      <c r="I1164" s="5" t="s">
        <v>1545</v>
      </c>
      <c r="J1164" s="15">
        <v>45041</v>
      </c>
      <c r="K1164" s="24">
        <v>1135092979</v>
      </c>
      <c r="L1164" s="15">
        <v>45048</v>
      </c>
      <c r="M1164" s="15">
        <v>45077</v>
      </c>
      <c r="N1164" s="15"/>
      <c r="O1164" s="26" t="e">
        <f>VLOOKUP(D1164,quash!A$2:$I$7791,9,FALSE)</f>
        <v>#N/A</v>
      </c>
      <c r="P1164" s="7">
        <v>5000</v>
      </c>
      <c r="Q1164" s="26">
        <v>147</v>
      </c>
      <c r="R1164" s="19">
        <v>0.11226939921536</v>
      </c>
      <c r="S1164" s="26">
        <v>16</v>
      </c>
      <c r="T1164" s="8">
        <v>7000</v>
      </c>
      <c r="U1164" s="4">
        <v>142</v>
      </c>
      <c r="V1164" s="10">
        <v>1758.65</v>
      </c>
      <c r="W1164" s="14" t="s">
        <v>5281</v>
      </c>
      <c r="X1164" s="18">
        <v>1</v>
      </c>
      <c r="Y1164" s="9">
        <v>7000</v>
      </c>
      <c r="Z1164" s="19">
        <f t="shared" si="314"/>
        <v>0</v>
      </c>
      <c r="AA1164" s="25">
        <v>1758.65</v>
      </c>
      <c r="AB1164" s="30">
        <f t="shared" si="315"/>
        <v>733000</v>
      </c>
      <c r="AC1164" s="30">
        <f t="shared" si="316"/>
        <v>9.5497953615279671E-3</v>
      </c>
      <c r="AD1164" s="31">
        <f t="shared" si="317"/>
        <v>1.4038199181446112</v>
      </c>
      <c r="AE1164" s="31">
        <f t="shared" si="318"/>
        <v>1.3560709413369714</v>
      </c>
      <c r="AG1164" s="30">
        <f t="shared" si="319"/>
        <v>6126000</v>
      </c>
      <c r="AH1164" s="30">
        <f t="shared" si="308"/>
        <v>1.1426705843943846E-3</v>
      </c>
      <c r="AI1164" s="31">
        <f t="shared" si="309"/>
        <v>0.16797257590597453</v>
      </c>
      <c r="AJ1164" s="31">
        <f t="shared" si="310"/>
        <v>0.16225922298400261</v>
      </c>
      <c r="AK1164" s="30">
        <f>IF(W1164="si",($S1164*'COSTOS DE CREDITOS'!$C$27)/DATA!$G1164,"")</f>
        <v>65.906835757745824</v>
      </c>
      <c r="AL1164" s="90">
        <f>IF(W1164="si",'COSTOS DE CREDITOS'!$C$35,"")</f>
        <v>20.421138461538462</v>
      </c>
      <c r="AM1164" s="30">
        <f t="shared" si="320"/>
        <v>430.76923076923077</v>
      </c>
      <c r="AN1164" s="30">
        <f t="shared" si="321"/>
        <v>0</v>
      </c>
      <c r="AO1164" s="30">
        <f t="shared" si="322"/>
        <v>517.09720498851505</v>
      </c>
      <c r="AP1164" s="30">
        <f t="shared" si="323"/>
        <v>1241.5527950114852</v>
      </c>
      <c r="AQ1164" s="19">
        <f t="shared" si="324"/>
        <v>0.70596923493104657</v>
      </c>
    </row>
    <row r="1165" spans="1:43" x14ac:dyDescent="0.2">
      <c r="A1165" s="23" t="s">
        <v>5665</v>
      </c>
      <c r="B1165" s="6" t="s">
        <v>5677</v>
      </c>
      <c r="C1165" s="6" t="s">
        <v>5667</v>
      </c>
      <c r="D1165" s="4">
        <v>151175</v>
      </c>
      <c r="E1165" s="4">
        <v>151374</v>
      </c>
      <c r="F1165" s="5" t="s">
        <v>1546</v>
      </c>
      <c r="G1165" s="2">
        <v>5</v>
      </c>
      <c r="H1165" s="4">
        <v>151375</v>
      </c>
      <c r="I1165" s="5" t="s">
        <v>1547</v>
      </c>
      <c r="J1165" s="15">
        <v>45050</v>
      </c>
      <c r="K1165" s="24">
        <v>1140521916</v>
      </c>
      <c r="L1165" s="15">
        <v>45054</v>
      </c>
      <c r="M1165" s="15">
        <v>45077</v>
      </c>
      <c r="N1165" s="15"/>
      <c r="O1165" s="26">
        <f>VLOOKUP(D1165,quash!A$2:$I$7791,9,FALSE)</f>
        <v>3</v>
      </c>
      <c r="P1165" s="7">
        <v>15000</v>
      </c>
      <c r="Q1165" s="26">
        <v>118</v>
      </c>
      <c r="R1165" s="19">
        <v>4.0434461570556982E-2</v>
      </c>
      <c r="S1165" s="93">
        <v>26</v>
      </c>
      <c r="T1165" s="8">
        <v>8000</v>
      </c>
      <c r="U1165" s="4">
        <v>142</v>
      </c>
      <c r="V1165" s="10">
        <v>2013.74</v>
      </c>
      <c r="W1165" s="14" t="s">
        <v>5281</v>
      </c>
      <c r="X1165" s="18">
        <v>0.49803392623086462</v>
      </c>
      <c r="Y1165" s="9">
        <v>3984.2714098469169</v>
      </c>
      <c r="Z1165" s="19">
        <f t="shared" si="314"/>
        <v>-0.50196607376913538</v>
      </c>
      <c r="AA1165" s="25">
        <v>1002.9108386081414</v>
      </c>
      <c r="AB1165" s="30">
        <f t="shared" si="315"/>
        <v>242000</v>
      </c>
      <c r="AC1165" s="30">
        <f t="shared" si="316"/>
        <v>3.3057851239669422E-2</v>
      </c>
      <c r="AD1165" s="31">
        <f t="shared" si="317"/>
        <v>3.9008264462809921</v>
      </c>
      <c r="AE1165" s="31">
        <f t="shared" si="318"/>
        <v>4.6942148760330582</v>
      </c>
      <c r="AG1165" s="30">
        <f t="shared" si="319"/>
        <v>778000</v>
      </c>
      <c r="AH1165" s="30">
        <f t="shared" si="308"/>
        <v>1.0282776349614395E-2</v>
      </c>
      <c r="AI1165" s="31">
        <f t="shared" si="309"/>
        <v>1.2133676092544987</v>
      </c>
      <c r="AJ1165" s="31">
        <f t="shared" si="310"/>
        <v>1.4601542416452442</v>
      </c>
      <c r="AK1165" s="30">
        <f>IF(W1165="si",($S1165*'COSTOS DE CREDITOS'!$C$27)/DATA!$G1165,"")</f>
        <v>107.09860810633695</v>
      </c>
      <c r="AL1165" s="90">
        <f>IF(W1165="si",'COSTOS DE CREDITOS'!$C$35,"")</f>
        <v>20.421138461538462</v>
      </c>
      <c r="AM1165" s="30">
        <f t="shared" si="320"/>
        <v>800</v>
      </c>
      <c r="AN1165" s="30">
        <f t="shared" si="321"/>
        <v>4015.7285901530831</v>
      </c>
      <c r="AO1165" s="30">
        <f t="shared" si="322"/>
        <v>4943.2483367209588</v>
      </c>
      <c r="AP1165" s="30">
        <f t="shared" si="323"/>
        <v>-3940.3374981128172</v>
      </c>
      <c r="AQ1165" s="19">
        <f t="shared" si="324"/>
        <v>-3.9289011011001658</v>
      </c>
    </row>
    <row r="1166" spans="1:43" x14ac:dyDescent="0.2">
      <c r="A1166" s="23" t="s">
        <v>5665</v>
      </c>
      <c r="B1166" s="6" t="s">
        <v>5674</v>
      </c>
      <c r="C1166" s="6" t="s">
        <v>5670</v>
      </c>
      <c r="D1166" s="2">
        <v>151750</v>
      </c>
      <c r="E1166" s="2">
        <v>152005</v>
      </c>
      <c r="F1166" s="3" t="s">
        <v>1551</v>
      </c>
      <c r="G1166" s="2">
        <v>6</v>
      </c>
      <c r="H1166" s="2">
        <v>152012</v>
      </c>
      <c r="I1166" s="3" t="s">
        <v>1552</v>
      </c>
      <c r="J1166" s="15">
        <v>45057</v>
      </c>
      <c r="K1166" s="24">
        <v>1145289587</v>
      </c>
      <c r="L1166" s="15">
        <v>45062</v>
      </c>
      <c r="M1166" s="15">
        <v>45077</v>
      </c>
      <c r="N1166" s="15"/>
      <c r="O1166" s="26" t="e">
        <f>VLOOKUP(D1166,quash!A$2:$I$7791,9,FALSE)</f>
        <v>#N/A</v>
      </c>
      <c r="P1166" s="7">
        <v>10000</v>
      </c>
      <c r="Q1166" s="26">
        <v>132</v>
      </c>
      <c r="R1166" s="19">
        <v>5.8283715876113903E-2</v>
      </c>
      <c r="S1166" s="26">
        <v>16</v>
      </c>
      <c r="T1166" s="7">
        <v>5000</v>
      </c>
      <c r="U1166" s="2">
        <v>147</v>
      </c>
      <c r="V1166" s="11">
        <v>1303.3399999999999</v>
      </c>
      <c r="W1166" s="14" t="s">
        <v>5281</v>
      </c>
      <c r="X1166" s="18">
        <v>1</v>
      </c>
      <c r="Y1166" s="9">
        <v>5000</v>
      </c>
      <c r="Z1166" s="19">
        <f t="shared" si="314"/>
        <v>0</v>
      </c>
      <c r="AA1166" s="25">
        <v>1303.3399999999999</v>
      </c>
      <c r="AB1166" s="30">
        <f t="shared" si="315"/>
        <v>733000</v>
      </c>
      <c r="AC1166" s="30">
        <f t="shared" si="316"/>
        <v>6.8212824010914054E-3</v>
      </c>
      <c r="AD1166" s="31">
        <f t="shared" si="317"/>
        <v>0.90040927694406547</v>
      </c>
      <c r="AE1166" s="31">
        <f t="shared" si="318"/>
        <v>1.0027285129604366</v>
      </c>
      <c r="AG1166" s="30">
        <f t="shared" si="319"/>
        <v>6126000</v>
      </c>
      <c r="AH1166" s="30">
        <f t="shared" si="308"/>
        <v>8.1619327456741752E-4</v>
      </c>
      <c r="AI1166" s="31">
        <f t="shared" si="309"/>
        <v>0.10773751224289911</v>
      </c>
      <c r="AJ1166" s="31">
        <f t="shared" si="310"/>
        <v>0.11998041136141037</v>
      </c>
      <c r="AK1166" s="30">
        <f>IF(W1166="si",($S1166*'COSTOS DE CREDITOS'!$C$27)/DATA!$G1166,"")</f>
        <v>54.922363131454851</v>
      </c>
      <c r="AL1166" s="90">
        <f>IF(W1166="si",'COSTOS DE CREDITOS'!$C$35,"")</f>
        <v>20.421138461538462</v>
      </c>
      <c r="AM1166" s="30">
        <f t="shared" si="320"/>
        <v>307.69230769230774</v>
      </c>
      <c r="AN1166" s="30">
        <f t="shared" si="321"/>
        <v>0</v>
      </c>
      <c r="AO1166" s="30">
        <f t="shared" si="322"/>
        <v>383.03580928530107</v>
      </c>
      <c r="AP1166" s="30">
        <f t="shared" si="323"/>
        <v>920.30419071469885</v>
      </c>
      <c r="AQ1166" s="19">
        <f t="shared" si="324"/>
        <v>0.70611213552465124</v>
      </c>
    </row>
    <row r="1167" spans="1:43" x14ac:dyDescent="0.2">
      <c r="A1167" s="23" t="s">
        <v>5665</v>
      </c>
      <c r="B1167" s="6" t="s">
        <v>5682</v>
      </c>
      <c r="C1167" s="6" t="s">
        <v>5670</v>
      </c>
      <c r="D1167" s="2">
        <v>151551</v>
      </c>
      <c r="E1167" s="2">
        <v>152049</v>
      </c>
      <c r="F1167" s="3" t="s">
        <v>1550</v>
      </c>
      <c r="G1167" s="2">
        <v>7</v>
      </c>
      <c r="H1167" s="2">
        <v>152051</v>
      </c>
      <c r="I1167" s="3" t="s">
        <v>1553</v>
      </c>
      <c r="J1167" s="15">
        <v>45055</v>
      </c>
      <c r="K1167" s="24">
        <v>1143671070</v>
      </c>
      <c r="L1167" s="15">
        <v>45062</v>
      </c>
      <c r="M1167" s="15">
        <v>45077</v>
      </c>
      <c r="N1167" s="15"/>
      <c r="O1167" s="26" t="e">
        <f>VLOOKUP(D1167,quash!A$2:$I$7791,9,FALSE)</f>
        <v>#N/A</v>
      </c>
      <c r="P1167" s="7">
        <v>10000</v>
      </c>
      <c r="Q1167" s="26">
        <v>147</v>
      </c>
      <c r="R1167" s="19">
        <v>7.9000519063170294E-2</v>
      </c>
      <c r="S1167" s="26">
        <v>16</v>
      </c>
      <c r="T1167" s="7">
        <v>10000</v>
      </c>
      <c r="U1167" s="2">
        <v>142</v>
      </c>
      <c r="V1167" s="11">
        <v>2510.34</v>
      </c>
      <c r="W1167" s="14" t="s">
        <v>5281</v>
      </c>
      <c r="X1167" s="18">
        <v>1</v>
      </c>
      <c r="Y1167" s="9">
        <v>10000</v>
      </c>
      <c r="Z1167" s="19">
        <f t="shared" si="314"/>
        <v>0</v>
      </c>
      <c r="AA1167" s="25">
        <v>2510.34</v>
      </c>
      <c r="AB1167" s="30">
        <f t="shared" si="315"/>
        <v>733000</v>
      </c>
      <c r="AC1167" s="30">
        <f t="shared" si="316"/>
        <v>1.3642564802182811E-2</v>
      </c>
      <c r="AD1167" s="31">
        <f t="shared" si="317"/>
        <v>2.0054570259208733</v>
      </c>
      <c r="AE1167" s="31">
        <f t="shared" si="318"/>
        <v>1.9372442019099592</v>
      </c>
      <c r="AG1167" s="30">
        <f t="shared" si="319"/>
        <v>6126000</v>
      </c>
      <c r="AH1167" s="30">
        <f t="shared" si="308"/>
        <v>1.632386549134835E-3</v>
      </c>
      <c r="AI1167" s="31">
        <f t="shared" si="309"/>
        <v>0.23996082272282074</v>
      </c>
      <c r="AJ1167" s="31">
        <f t="shared" si="310"/>
        <v>0.23179888997714657</v>
      </c>
      <c r="AK1167" s="30">
        <f>IF(W1167="si",($S1167*'COSTOS DE CREDITOS'!$C$27)/DATA!$G1167,"")</f>
        <v>47.07631125553273</v>
      </c>
      <c r="AL1167" s="90">
        <f>IF(W1167="si",'COSTOS DE CREDITOS'!$C$35,"")</f>
        <v>20.421138461538462</v>
      </c>
      <c r="AM1167" s="30">
        <f t="shared" si="320"/>
        <v>615.38461538461547</v>
      </c>
      <c r="AN1167" s="30">
        <f t="shared" si="321"/>
        <v>0</v>
      </c>
      <c r="AO1167" s="30">
        <f t="shared" si="322"/>
        <v>682.88206510168663</v>
      </c>
      <c r="AP1167" s="30">
        <f t="shared" si="323"/>
        <v>1827.4579348983134</v>
      </c>
      <c r="AQ1167" s="19">
        <f t="shared" si="324"/>
        <v>0.72797228060673591</v>
      </c>
    </row>
    <row r="1168" spans="1:43" x14ac:dyDescent="0.2">
      <c r="A1168" s="23" t="s">
        <v>5665</v>
      </c>
      <c r="B1168" s="6" t="s">
        <v>5682</v>
      </c>
      <c r="C1168" s="6" t="s">
        <v>5670</v>
      </c>
      <c r="D1168" s="2">
        <v>151554</v>
      </c>
      <c r="E1168" s="2">
        <v>152049</v>
      </c>
      <c r="F1168" s="3" t="s">
        <v>1550</v>
      </c>
      <c r="G1168" s="2">
        <v>7</v>
      </c>
      <c r="H1168" s="2">
        <v>152052</v>
      </c>
      <c r="I1168" s="3" t="s">
        <v>1554</v>
      </c>
      <c r="J1168" s="15">
        <v>45055</v>
      </c>
      <c r="K1168" s="24">
        <v>1143672809</v>
      </c>
      <c r="L1168" s="15">
        <v>45062</v>
      </c>
      <c r="M1168" s="15">
        <v>45077</v>
      </c>
      <c r="N1168" s="15"/>
      <c r="O1168" s="26" t="e">
        <f>VLOOKUP(D1168,quash!A$2:$I$7791,9,FALSE)</f>
        <v>#N/A</v>
      </c>
      <c r="P1168" s="7">
        <v>10000</v>
      </c>
      <c r="Q1168" s="26">
        <v>132</v>
      </c>
      <c r="R1168" s="19">
        <v>5.8283715876113903E-2</v>
      </c>
      <c r="S1168" s="26">
        <v>16</v>
      </c>
      <c r="T1168" s="7">
        <v>5000</v>
      </c>
      <c r="U1168" s="2">
        <v>147</v>
      </c>
      <c r="V1168" s="11">
        <v>1303.3399999999999</v>
      </c>
      <c r="W1168" s="14" t="s">
        <v>5281</v>
      </c>
      <c r="X1168" s="18">
        <v>1</v>
      </c>
      <c r="Y1168" s="9">
        <v>5000</v>
      </c>
      <c r="Z1168" s="19">
        <f t="shared" si="314"/>
        <v>0</v>
      </c>
      <c r="AA1168" s="25">
        <v>1303.3399999999999</v>
      </c>
      <c r="AB1168" s="30">
        <f t="shared" si="315"/>
        <v>733000</v>
      </c>
      <c r="AC1168" s="30">
        <f t="shared" si="316"/>
        <v>6.8212824010914054E-3</v>
      </c>
      <c r="AD1168" s="31">
        <f t="shared" si="317"/>
        <v>0.90040927694406547</v>
      </c>
      <c r="AE1168" s="31">
        <f t="shared" si="318"/>
        <v>1.0027285129604366</v>
      </c>
      <c r="AG1168" s="30">
        <f t="shared" si="319"/>
        <v>6126000</v>
      </c>
      <c r="AH1168" s="30">
        <f t="shared" si="308"/>
        <v>8.1619327456741752E-4</v>
      </c>
      <c r="AI1168" s="31">
        <f t="shared" si="309"/>
        <v>0.10773751224289911</v>
      </c>
      <c r="AJ1168" s="31">
        <f t="shared" si="310"/>
        <v>0.11998041136141037</v>
      </c>
      <c r="AK1168" s="30">
        <f>IF(W1168="si",($S1168*'COSTOS DE CREDITOS'!$C$27)/DATA!$G1168,"")</f>
        <v>47.07631125553273</v>
      </c>
      <c r="AL1168" s="90">
        <f>IF(W1168="si",'COSTOS DE CREDITOS'!$C$35,"")</f>
        <v>20.421138461538462</v>
      </c>
      <c r="AM1168" s="30">
        <f t="shared" si="320"/>
        <v>307.69230769230774</v>
      </c>
      <c r="AN1168" s="30">
        <f t="shared" si="321"/>
        <v>0</v>
      </c>
      <c r="AO1168" s="30">
        <f t="shared" si="322"/>
        <v>375.1897574093789</v>
      </c>
      <c r="AP1168" s="30">
        <f t="shared" si="323"/>
        <v>928.15024259062102</v>
      </c>
      <c r="AQ1168" s="19">
        <f t="shared" si="324"/>
        <v>0.71213209338363059</v>
      </c>
    </row>
    <row r="1169" spans="1:43" x14ac:dyDescent="0.2">
      <c r="A1169" s="23" t="s">
        <v>5665</v>
      </c>
      <c r="B1169" s="6" t="s">
        <v>5675</v>
      </c>
      <c r="C1169" s="6" t="s">
        <v>5667</v>
      </c>
      <c r="D1169" s="2">
        <v>150770</v>
      </c>
      <c r="E1169" s="2">
        <v>150825</v>
      </c>
      <c r="F1169" s="3" t="s">
        <v>1544</v>
      </c>
      <c r="G1169" s="2">
        <v>5</v>
      </c>
      <c r="H1169" s="2">
        <v>150827</v>
      </c>
      <c r="I1169" s="3" t="s">
        <v>1555</v>
      </c>
      <c r="J1169" s="15">
        <v>45044</v>
      </c>
      <c r="K1169" s="24">
        <v>1137006827</v>
      </c>
      <c r="L1169" s="15">
        <v>45048</v>
      </c>
      <c r="M1169" s="15">
        <v>45077</v>
      </c>
      <c r="N1169" s="15"/>
      <c r="O1169" s="26" t="e">
        <f>VLOOKUP(D1169,quash!A$2:$I$7791,9,FALSE)</f>
        <v>#N/A</v>
      </c>
      <c r="P1169" s="7">
        <v>10000</v>
      </c>
      <c r="Q1169" s="26">
        <v>132</v>
      </c>
      <c r="R1169" s="19">
        <v>5.8283715876113903E-2</v>
      </c>
      <c r="S1169" s="26">
        <v>16</v>
      </c>
      <c r="T1169" s="7">
        <v>7000</v>
      </c>
      <c r="U1169" s="2">
        <v>142</v>
      </c>
      <c r="V1169" s="11">
        <v>1758.65</v>
      </c>
      <c r="W1169" s="14" t="s">
        <v>5281</v>
      </c>
      <c r="X1169" s="18">
        <v>1</v>
      </c>
      <c r="Y1169" s="9">
        <v>7000</v>
      </c>
      <c r="Z1169" s="19">
        <f t="shared" si="314"/>
        <v>0</v>
      </c>
      <c r="AA1169" s="25">
        <v>1758.65</v>
      </c>
      <c r="AB1169" s="30">
        <f t="shared" si="315"/>
        <v>733000</v>
      </c>
      <c r="AC1169" s="30">
        <f t="shared" si="316"/>
        <v>9.5497953615279671E-3</v>
      </c>
      <c r="AD1169" s="31">
        <f t="shared" si="317"/>
        <v>1.2605729877216916</v>
      </c>
      <c r="AE1169" s="31">
        <f t="shared" si="318"/>
        <v>1.3560709413369714</v>
      </c>
      <c r="AG1169" s="30">
        <f t="shared" si="319"/>
        <v>6126000</v>
      </c>
      <c r="AH1169" s="30">
        <f t="shared" si="308"/>
        <v>1.1426705843943846E-3</v>
      </c>
      <c r="AI1169" s="31">
        <f t="shared" si="309"/>
        <v>0.15083251714005877</v>
      </c>
      <c r="AJ1169" s="31">
        <f t="shared" si="310"/>
        <v>0.16225922298400261</v>
      </c>
      <c r="AK1169" s="30">
        <f>IF(W1169="si",($S1169*'COSTOS DE CREDITOS'!$C$27)/DATA!$G1169,"")</f>
        <v>65.906835757745824</v>
      </c>
      <c r="AL1169" s="90">
        <f>IF(W1169="si",'COSTOS DE CREDITOS'!$C$35,"")</f>
        <v>20.421138461538462</v>
      </c>
      <c r="AM1169" s="30">
        <f t="shared" si="320"/>
        <v>430.76923076923077</v>
      </c>
      <c r="AN1169" s="30">
        <f t="shared" si="321"/>
        <v>0</v>
      </c>
      <c r="AO1169" s="30">
        <f t="shared" si="322"/>
        <v>517.09720498851505</v>
      </c>
      <c r="AP1169" s="30">
        <f t="shared" si="323"/>
        <v>1241.5527950114852</v>
      </c>
      <c r="AQ1169" s="19">
        <f t="shared" si="324"/>
        <v>0.70596923493104657</v>
      </c>
    </row>
    <row r="1170" spans="1:43" x14ac:dyDescent="0.2">
      <c r="A1170" s="23" t="s">
        <v>5665</v>
      </c>
      <c r="B1170" s="6" t="s">
        <v>5675</v>
      </c>
      <c r="C1170" s="6" t="s">
        <v>5667</v>
      </c>
      <c r="D1170" s="2">
        <v>150414</v>
      </c>
      <c r="E1170" s="2">
        <v>150825</v>
      </c>
      <c r="F1170" s="3" t="s">
        <v>1544</v>
      </c>
      <c r="G1170" s="2">
        <v>5</v>
      </c>
      <c r="H1170" s="2">
        <v>150828</v>
      </c>
      <c r="I1170" s="3" t="s">
        <v>1556</v>
      </c>
      <c r="J1170" s="15">
        <v>45042</v>
      </c>
      <c r="K1170" s="24">
        <v>1135561609</v>
      </c>
      <c r="L1170" s="15">
        <v>45048</v>
      </c>
      <c r="M1170" s="15">
        <v>45077</v>
      </c>
      <c r="N1170" s="15"/>
      <c r="O1170" s="26" t="e">
        <f>VLOOKUP(D1170,quash!A$2:$I$7791,9,FALSE)</f>
        <v>#N/A</v>
      </c>
      <c r="P1170" s="7">
        <v>5000</v>
      </c>
      <c r="Q1170" s="26">
        <v>147</v>
      </c>
      <c r="R1170" s="19">
        <v>0.11226939921536</v>
      </c>
      <c r="S1170" s="26">
        <v>16</v>
      </c>
      <c r="T1170" s="7">
        <v>10000</v>
      </c>
      <c r="U1170" s="2">
        <v>142</v>
      </c>
      <c r="V1170" s="11">
        <v>2510.34</v>
      </c>
      <c r="W1170" s="14" t="s">
        <v>5281</v>
      </c>
      <c r="X1170" s="18">
        <v>1</v>
      </c>
      <c r="Y1170" s="9">
        <v>10000</v>
      </c>
      <c r="Z1170" s="19">
        <f t="shared" si="314"/>
        <v>0</v>
      </c>
      <c r="AA1170" s="25">
        <v>2510.34</v>
      </c>
      <c r="AB1170" s="30">
        <f t="shared" si="315"/>
        <v>733000</v>
      </c>
      <c r="AC1170" s="30">
        <f t="shared" si="316"/>
        <v>1.3642564802182811E-2</v>
      </c>
      <c r="AD1170" s="31">
        <f t="shared" si="317"/>
        <v>2.0054570259208733</v>
      </c>
      <c r="AE1170" s="31">
        <f t="shared" si="318"/>
        <v>1.9372442019099592</v>
      </c>
      <c r="AG1170" s="30">
        <f t="shared" si="319"/>
        <v>6126000</v>
      </c>
      <c r="AH1170" s="30">
        <f t="shared" si="308"/>
        <v>1.632386549134835E-3</v>
      </c>
      <c r="AI1170" s="31">
        <f t="shared" si="309"/>
        <v>0.23996082272282074</v>
      </c>
      <c r="AJ1170" s="31">
        <f t="shared" si="310"/>
        <v>0.23179888997714657</v>
      </c>
      <c r="AK1170" s="30">
        <f>IF(W1170="si",($S1170*'COSTOS DE CREDITOS'!$C$27)/DATA!$G1170,"")</f>
        <v>65.906835757745824</v>
      </c>
      <c r="AL1170" s="90">
        <f>IF(W1170="si",'COSTOS DE CREDITOS'!$C$35,"")</f>
        <v>20.421138461538462</v>
      </c>
      <c r="AM1170" s="30">
        <f t="shared" si="320"/>
        <v>615.38461538461547</v>
      </c>
      <c r="AN1170" s="30">
        <f t="shared" si="321"/>
        <v>0</v>
      </c>
      <c r="AO1170" s="30">
        <f t="shared" si="322"/>
        <v>701.7125896038998</v>
      </c>
      <c r="AP1170" s="30">
        <f t="shared" si="323"/>
        <v>1808.6274103961005</v>
      </c>
      <c r="AQ1170" s="19">
        <f t="shared" si="324"/>
        <v>0.72047109570659762</v>
      </c>
    </row>
    <row r="1171" spans="1:43" x14ac:dyDescent="0.2">
      <c r="A1171" s="23" t="s">
        <v>5665</v>
      </c>
      <c r="B1171" s="6" t="s">
        <v>5675</v>
      </c>
      <c r="C1171" s="6" t="s">
        <v>5667</v>
      </c>
      <c r="D1171" s="2">
        <v>150267</v>
      </c>
      <c r="E1171" s="2">
        <v>150825</v>
      </c>
      <c r="F1171" s="3" t="s">
        <v>1544</v>
      </c>
      <c r="G1171" s="2">
        <v>5</v>
      </c>
      <c r="H1171" s="2">
        <v>150829</v>
      </c>
      <c r="I1171" s="3" t="s">
        <v>1557</v>
      </c>
      <c r="J1171" s="15">
        <v>45041</v>
      </c>
      <c r="K1171" s="24">
        <v>1134933668</v>
      </c>
      <c r="L1171" s="15">
        <v>45048</v>
      </c>
      <c r="M1171" s="15">
        <v>45077</v>
      </c>
      <c r="N1171" s="15"/>
      <c r="O1171" s="26" t="e">
        <f>VLOOKUP(D1171,quash!A$2:$I$7791,9,FALSE)</f>
        <v>#N/A</v>
      </c>
      <c r="P1171" s="7">
        <v>10000</v>
      </c>
      <c r="Q1171" s="26">
        <v>147</v>
      </c>
      <c r="R1171" s="19">
        <v>7.9000519063170294E-2</v>
      </c>
      <c r="S1171" s="26">
        <v>16</v>
      </c>
      <c r="T1171" s="7">
        <v>7000</v>
      </c>
      <c r="U1171" s="2">
        <v>142</v>
      </c>
      <c r="V1171" s="11">
        <v>1758.65</v>
      </c>
      <c r="W1171" s="14" t="s">
        <v>5281</v>
      </c>
      <c r="X1171" s="18">
        <v>1</v>
      </c>
      <c r="Y1171" s="9">
        <v>7000</v>
      </c>
      <c r="Z1171" s="19">
        <f t="shared" si="314"/>
        <v>0</v>
      </c>
      <c r="AA1171" s="25">
        <v>1758.65</v>
      </c>
      <c r="AB1171" s="30">
        <f t="shared" si="315"/>
        <v>733000</v>
      </c>
      <c r="AC1171" s="30">
        <f t="shared" si="316"/>
        <v>9.5497953615279671E-3</v>
      </c>
      <c r="AD1171" s="31">
        <f t="shared" si="317"/>
        <v>1.4038199181446112</v>
      </c>
      <c r="AE1171" s="31">
        <f t="shared" si="318"/>
        <v>1.3560709413369714</v>
      </c>
      <c r="AG1171" s="30">
        <f t="shared" si="319"/>
        <v>6126000</v>
      </c>
      <c r="AH1171" s="30">
        <f t="shared" si="308"/>
        <v>1.1426705843943846E-3</v>
      </c>
      <c r="AI1171" s="31">
        <f t="shared" si="309"/>
        <v>0.16797257590597453</v>
      </c>
      <c r="AJ1171" s="31">
        <f t="shared" si="310"/>
        <v>0.16225922298400261</v>
      </c>
      <c r="AK1171" s="30">
        <f>IF(W1171="si",($S1171*'COSTOS DE CREDITOS'!$C$27)/DATA!$G1171,"")</f>
        <v>65.906835757745824</v>
      </c>
      <c r="AL1171" s="90">
        <f>IF(W1171="si",'COSTOS DE CREDITOS'!$C$35,"")</f>
        <v>20.421138461538462</v>
      </c>
      <c r="AM1171" s="30">
        <f t="shared" si="320"/>
        <v>430.76923076923077</v>
      </c>
      <c r="AN1171" s="30">
        <f t="shared" si="321"/>
        <v>0</v>
      </c>
      <c r="AO1171" s="30">
        <f t="shared" si="322"/>
        <v>517.09720498851505</v>
      </c>
      <c r="AP1171" s="30">
        <f t="shared" si="323"/>
        <v>1241.5527950114852</v>
      </c>
      <c r="AQ1171" s="19">
        <f t="shared" si="324"/>
        <v>0.70596923493104657</v>
      </c>
    </row>
    <row r="1172" spans="1:43" x14ac:dyDescent="0.2">
      <c r="A1172" s="23" t="s">
        <v>5665</v>
      </c>
      <c r="B1172" s="6" t="s">
        <v>5675</v>
      </c>
      <c r="C1172" s="6" t="s">
        <v>5667</v>
      </c>
      <c r="D1172" s="2">
        <v>150417</v>
      </c>
      <c r="E1172" s="2">
        <v>150825</v>
      </c>
      <c r="F1172" s="3" t="s">
        <v>1544</v>
      </c>
      <c r="G1172" s="2">
        <v>5</v>
      </c>
      <c r="H1172" s="2">
        <v>152184</v>
      </c>
      <c r="I1172" s="3" t="s">
        <v>1558</v>
      </c>
      <c r="J1172" s="15">
        <v>45042</v>
      </c>
      <c r="K1172" s="24">
        <v>1135562225</v>
      </c>
      <c r="L1172" s="15">
        <v>45063</v>
      </c>
      <c r="M1172" s="15">
        <v>45077</v>
      </c>
      <c r="N1172" s="15"/>
      <c r="O1172" s="26" t="e">
        <f>VLOOKUP(D1172,quash!A$2:$I$7791,9,FALSE)</f>
        <v>#N/A</v>
      </c>
      <c r="P1172" s="7">
        <v>10000</v>
      </c>
      <c r="Q1172" s="26">
        <v>147</v>
      </c>
      <c r="R1172" s="19">
        <v>7.9000519063170294E-2</v>
      </c>
      <c r="S1172" s="26">
        <v>16</v>
      </c>
      <c r="T1172" s="7">
        <v>5000</v>
      </c>
      <c r="U1172" s="2">
        <v>147</v>
      </c>
      <c r="V1172" s="11">
        <v>1303.3399999999999</v>
      </c>
      <c r="W1172" s="14" t="s">
        <v>5281</v>
      </c>
      <c r="X1172" s="18">
        <v>1</v>
      </c>
      <c r="Y1172" s="9">
        <v>5000</v>
      </c>
      <c r="Z1172" s="19">
        <f t="shared" si="314"/>
        <v>0</v>
      </c>
      <c r="AA1172" s="25">
        <v>1303.3399999999999</v>
      </c>
      <c r="AB1172" s="30">
        <f t="shared" si="315"/>
        <v>733000</v>
      </c>
      <c r="AC1172" s="30">
        <f t="shared" si="316"/>
        <v>6.8212824010914054E-3</v>
      </c>
      <c r="AD1172" s="31">
        <f t="shared" si="317"/>
        <v>1.0027285129604366</v>
      </c>
      <c r="AE1172" s="31">
        <f t="shared" si="318"/>
        <v>1.0027285129604366</v>
      </c>
      <c r="AG1172" s="30">
        <f t="shared" si="319"/>
        <v>6126000</v>
      </c>
      <c r="AH1172" s="30">
        <f t="shared" si="308"/>
        <v>8.1619327456741752E-4</v>
      </c>
      <c r="AI1172" s="31">
        <f t="shared" si="309"/>
        <v>0.11998041136141037</v>
      </c>
      <c r="AJ1172" s="31">
        <f t="shared" si="310"/>
        <v>0.11998041136141037</v>
      </c>
      <c r="AK1172" s="30">
        <f>IF(W1172="si",($S1172*'COSTOS DE CREDITOS'!$C$27)/DATA!$G1172,"")</f>
        <v>65.906835757745824</v>
      </c>
      <c r="AL1172" s="90">
        <f>IF(W1172="si",'COSTOS DE CREDITOS'!$C$35,"")</f>
        <v>20.421138461538462</v>
      </c>
      <c r="AM1172" s="30">
        <f t="shared" si="320"/>
        <v>307.69230769230774</v>
      </c>
      <c r="AN1172" s="30">
        <f t="shared" si="321"/>
        <v>0</v>
      </c>
      <c r="AO1172" s="30">
        <f t="shared" si="322"/>
        <v>394.02028191159201</v>
      </c>
      <c r="AP1172" s="30">
        <f t="shared" si="323"/>
        <v>909.31971808840785</v>
      </c>
      <c r="AQ1172" s="19">
        <f t="shared" si="324"/>
        <v>0.69768419452208008</v>
      </c>
    </row>
    <row r="1173" spans="1:43" x14ac:dyDescent="0.2">
      <c r="A1173" s="23" t="s">
        <v>5665</v>
      </c>
      <c r="B1173" s="6" t="s">
        <v>5678</v>
      </c>
      <c r="C1173" s="6" t="s">
        <v>5670</v>
      </c>
      <c r="D1173" s="2">
        <v>151681</v>
      </c>
      <c r="E1173" s="2">
        <v>152248</v>
      </c>
      <c r="F1173" s="3" t="s">
        <v>137</v>
      </c>
      <c r="G1173" s="2">
        <v>5</v>
      </c>
      <c r="H1173" s="2">
        <v>152330</v>
      </c>
      <c r="I1173" s="3" t="s">
        <v>1559</v>
      </c>
      <c r="J1173" s="15">
        <v>45056</v>
      </c>
      <c r="K1173" s="24">
        <v>1144560534</v>
      </c>
      <c r="L1173" s="15">
        <v>45063</v>
      </c>
      <c r="M1173" s="15">
        <v>45077</v>
      </c>
      <c r="N1173" s="15"/>
      <c r="O1173" s="26">
        <f>VLOOKUP(D1173,quash!A$2:$I$7791,9,FALSE)</f>
        <v>4</v>
      </c>
      <c r="P1173" s="7">
        <v>10000</v>
      </c>
      <c r="Q1173" s="26">
        <v>110</v>
      </c>
      <c r="R1173" s="19">
        <v>3.3220596517330399E-2</v>
      </c>
      <c r="S1173" s="26">
        <v>16</v>
      </c>
      <c r="T1173" s="7">
        <v>5000</v>
      </c>
      <c r="U1173" s="2">
        <v>147</v>
      </c>
      <c r="V1173" s="11">
        <v>1303.3399999999999</v>
      </c>
      <c r="W1173" s="14" t="s">
        <v>5281</v>
      </c>
      <c r="X1173" s="18">
        <v>1</v>
      </c>
      <c r="Y1173" s="9">
        <v>5000</v>
      </c>
      <c r="Z1173" s="19">
        <f t="shared" si="314"/>
        <v>0</v>
      </c>
      <c r="AA1173" s="25">
        <v>1303.3399999999999</v>
      </c>
      <c r="AB1173" s="30">
        <f t="shared" si="315"/>
        <v>277000</v>
      </c>
      <c r="AC1173" s="30">
        <f t="shared" si="316"/>
        <v>1.8050541516245487E-2</v>
      </c>
      <c r="AD1173" s="31">
        <f t="shared" si="317"/>
        <v>1.9855595667870036</v>
      </c>
      <c r="AE1173" s="31">
        <f t="shared" si="318"/>
        <v>2.6534296028880866</v>
      </c>
      <c r="AG1173" s="30">
        <f t="shared" si="319"/>
        <v>927000</v>
      </c>
      <c r="AH1173" s="30">
        <f t="shared" si="308"/>
        <v>5.3937432578209281E-3</v>
      </c>
      <c r="AI1173" s="31">
        <f t="shared" si="309"/>
        <v>0.59331175836030214</v>
      </c>
      <c r="AJ1173" s="31">
        <f t="shared" si="310"/>
        <v>0.79288025889967639</v>
      </c>
      <c r="AK1173" s="30">
        <f>IF(W1173="si",($S1173*'COSTOS DE CREDITOS'!$C$27)/DATA!$G1173,"")</f>
        <v>65.906835757745824</v>
      </c>
      <c r="AL1173" s="90">
        <f>IF(W1173="si",'COSTOS DE CREDITOS'!$C$35,"")</f>
        <v>20.421138461538462</v>
      </c>
      <c r="AM1173" s="30">
        <f t="shared" si="320"/>
        <v>307.69230769230774</v>
      </c>
      <c r="AN1173" s="30">
        <f t="shared" si="321"/>
        <v>0</v>
      </c>
      <c r="AO1173" s="30">
        <f t="shared" si="322"/>
        <v>394.02028191159201</v>
      </c>
      <c r="AP1173" s="30">
        <f t="shared" si="323"/>
        <v>909.31971808840785</v>
      </c>
      <c r="AQ1173" s="19">
        <f t="shared" si="324"/>
        <v>0.69768419452208008</v>
      </c>
    </row>
    <row r="1174" spans="1:43" x14ac:dyDescent="0.2">
      <c r="A1174" s="23" t="s">
        <v>5665</v>
      </c>
      <c r="B1174" s="6" t="s">
        <v>5671</v>
      </c>
      <c r="C1174" s="6" t="s">
        <v>5670</v>
      </c>
      <c r="D1174" s="2">
        <v>151972</v>
      </c>
      <c r="E1174" s="2">
        <v>152031</v>
      </c>
      <c r="F1174" s="3" t="s">
        <v>85</v>
      </c>
      <c r="G1174" s="2">
        <v>5</v>
      </c>
      <c r="H1174" s="2">
        <v>152173</v>
      </c>
      <c r="I1174" s="3" t="s">
        <v>1560</v>
      </c>
      <c r="J1174" s="15">
        <v>45061</v>
      </c>
      <c r="K1174" s="24">
        <v>1147548820</v>
      </c>
      <c r="L1174" s="15">
        <v>45063</v>
      </c>
      <c r="M1174" s="15">
        <v>45077</v>
      </c>
      <c r="N1174" s="15"/>
      <c r="O1174" s="26">
        <f>VLOOKUP(D1174,quash!A$2:$I$7791,9,FALSE)</f>
        <v>1</v>
      </c>
      <c r="P1174" s="7">
        <v>10000</v>
      </c>
      <c r="Q1174" s="26">
        <v>147</v>
      </c>
      <c r="R1174" s="19">
        <v>7.9000519063170294E-2</v>
      </c>
      <c r="S1174" s="26">
        <v>16</v>
      </c>
      <c r="T1174" s="7">
        <v>6000</v>
      </c>
      <c r="U1174" s="2">
        <v>142</v>
      </c>
      <c r="V1174" s="11">
        <v>1503.37</v>
      </c>
      <c r="W1174" s="14" t="s">
        <v>5281</v>
      </c>
      <c r="X1174" s="18">
        <v>1</v>
      </c>
      <c r="Y1174" s="9">
        <v>6000</v>
      </c>
      <c r="Z1174" s="19">
        <f t="shared" si="314"/>
        <v>0</v>
      </c>
      <c r="AA1174" s="25">
        <v>1503.37</v>
      </c>
      <c r="AB1174" s="30">
        <f t="shared" si="315"/>
        <v>519000</v>
      </c>
      <c r="AC1174" s="30">
        <f t="shared" si="316"/>
        <v>1.1560693641618497E-2</v>
      </c>
      <c r="AD1174" s="31">
        <f t="shared" si="317"/>
        <v>1.699421965317919</v>
      </c>
      <c r="AE1174" s="31">
        <f t="shared" si="318"/>
        <v>1.6416184971098264</v>
      </c>
      <c r="AG1174" s="30">
        <f t="shared" si="319"/>
        <v>2427000</v>
      </c>
      <c r="AH1174" s="30">
        <f t="shared" si="308"/>
        <v>2.472187886279357E-3</v>
      </c>
      <c r="AI1174" s="31">
        <f t="shared" si="309"/>
        <v>0.36341161928306548</v>
      </c>
      <c r="AJ1174" s="31">
        <f t="shared" si="310"/>
        <v>0.35105067985166871</v>
      </c>
      <c r="AK1174" s="30">
        <f>IF(W1174="si",($S1174*'COSTOS DE CREDITOS'!$C$27)/DATA!$G1174,"")</f>
        <v>65.906835757745824</v>
      </c>
      <c r="AL1174" s="90">
        <f>IF(W1174="si",'COSTOS DE CREDITOS'!$C$35,"")</f>
        <v>20.421138461538462</v>
      </c>
      <c r="AM1174" s="30">
        <f t="shared" si="320"/>
        <v>369.23076923076923</v>
      </c>
      <c r="AN1174" s="30">
        <f t="shared" si="321"/>
        <v>0</v>
      </c>
      <c r="AO1174" s="30">
        <f t="shared" si="322"/>
        <v>455.5587434500535</v>
      </c>
      <c r="AP1174" s="30">
        <f t="shared" si="323"/>
        <v>1047.8112565499464</v>
      </c>
      <c r="AQ1174" s="19">
        <f t="shared" si="324"/>
        <v>0.69697496727348984</v>
      </c>
    </row>
    <row r="1175" spans="1:43" x14ac:dyDescent="0.2">
      <c r="A1175" s="23" t="s">
        <v>5665</v>
      </c>
      <c r="B1175" s="6" t="s">
        <v>5671</v>
      </c>
      <c r="C1175" s="6" t="s">
        <v>5670</v>
      </c>
      <c r="D1175" s="2">
        <v>151973</v>
      </c>
      <c r="E1175" s="2">
        <v>152031</v>
      </c>
      <c r="F1175" s="3" t="s">
        <v>85</v>
      </c>
      <c r="G1175" s="2">
        <v>5</v>
      </c>
      <c r="H1175" s="2">
        <v>152174</v>
      </c>
      <c r="I1175" s="3" t="s">
        <v>1561</v>
      </c>
      <c r="J1175" s="15">
        <v>45061</v>
      </c>
      <c r="K1175" s="24">
        <v>1147556090</v>
      </c>
      <c r="L1175" s="15">
        <v>45063</v>
      </c>
      <c r="M1175" s="15">
        <v>45077</v>
      </c>
      <c r="N1175" s="15"/>
      <c r="O1175" s="26">
        <f>VLOOKUP(D1175,quash!A$2:$I$7791,9,FALSE)</f>
        <v>2</v>
      </c>
      <c r="P1175" s="7">
        <v>10000</v>
      </c>
      <c r="Q1175" s="26">
        <v>147</v>
      </c>
      <c r="R1175" s="19">
        <v>7.9000519063170294E-2</v>
      </c>
      <c r="S1175" s="26">
        <v>16</v>
      </c>
      <c r="T1175" s="7">
        <v>6000</v>
      </c>
      <c r="U1175" s="2">
        <v>142</v>
      </c>
      <c r="V1175" s="11">
        <v>1503.37</v>
      </c>
      <c r="W1175" s="14" t="s">
        <v>5281</v>
      </c>
      <c r="X1175" s="18">
        <v>1</v>
      </c>
      <c r="Y1175" s="9">
        <v>6000</v>
      </c>
      <c r="Z1175" s="19">
        <f t="shared" si="314"/>
        <v>0</v>
      </c>
      <c r="AA1175" s="25">
        <v>1503.37</v>
      </c>
      <c r="AB1175" s="30">
        <f t="shared" si="315"/>
        <v>309000</v>
      </c>
      <c r="AC1175" s="30">
        <f t="shared" si="316"/>
        <v>1.9417475728155338E-2</v>
      </c>
      <c r="AD1175" s="31">
        <f t="shared" si="317"/>
        <v>2.8543689320388346</v>
      </c>
      <c r="AE1175" s="31">
        <f t="shared" si="318"/>
        <v>2.7572815533980579</v>
      </c>
      <c r="AG1175" s="30">
        <f t="shared" si="319"/>
        <v>1695000</v>
      </c>
      <c r="AH1175" s="30">
        <f t="shared" si="308"/>
        <v>3.5398230088495575E-3</v>
      </c>
      <c r="AI1175" s="31">
        <f t="shared" si="309"/>
        <v>0.52035398230088492</v>
      </c>
      <c r="AJ1175" s="31">
        <f t="shared" si="310"/>
        <v>0.50265486725663711</v>
      </c>
      <c r="AK1175" s="30">
        <f>IF(W1175="si",($S1175*'COSTOS DE CREDITOS'!$C$27)/DATA!$G1175,"")</f>
        <v>65.906835757745824</v>
      </c>
      <c r="AL1175" s="90">
        <f>IF(W1175="si",'COSTOS DE CREDITOS'!$C$35,"")</f>
        <v>20.421138461538462</v>
      </c>
      <c r="AM1175" s="30">
        <f t="shared" si="320"/>
        <v>369.23076923076923</v>
      </c>
      <c r="AN1175" s="30">
        <f t="shared" si="321"/>
        <v>0</v>
      </c>
      <c r="AO1175" s="30">
        <f t="shared" si="322"/>
        <v>455.5587434500535</v>
      </c>
      <c r="AP1175" s="30">
        <f t="shared" si="323"/>
        <v>1047.8112565499464</v>
      </c>
      <c r="AQ1175" s="19">
        <f t="shared" si="324"/>
        <v>0.69697496727348984</v>
      </c>
    </row>
    <row r="1176" spans="1:43" x14ac:dyDescent="0.2">
      <c r="A1176" s="23" t="s">
        <v>5665</v>
      </c>
      <c r="B1176" s="6" t="s">
        <v>5677</v>
      </c>
      <c r="C1176" s="6" t="s">
        <v>5667</v>
      </c>
      <c r="D1176" s="2">
        <v>151174</v>
      </c>
      <c r="E1176" s="2">
        <v>151374</v>
      </c>
      <c r="F1176" s="3" t="s">
        <v>1546</v>
      </c>
      <c r="G1176" s="2">
        <v>5</v>
      </c>
      <c r="H1176" s="2">
        <v>151376</v>
      </c>
      <c r="I1176" s="3" t="s">
        <v>1562</v>
      </c>
      <c r="J1176" s="15">
        <v>45050</v>
      </c>
      <c r="K1176" s="24">
        <v>1140510450</v>
      </c>
      <c r="L1176" s="15">
        <v>45054</v>
      </c>
      <c r="M1176" s="15">
        <v>45077</v>
      </c>
      <c r="N1176" s="15"/>
      <c r="O1176" s="26">
        <f>VLOOKUP(D1176,quash!A$2:$I$7791,9,FALSE)</f>
        <v>3</v>
      </c>
      <c r="P1176" s="7">
        <v>15000</v>
      </c>
      <c r="Q1176" s="26">
        <v>118</v>
      </c>
      <c r="R1176" s="19">
        <v>4.0434461570556982E-2</v>
      </c>
      <c r="S1176" s="93">
        <v>26</v>
      </c>
      <c r="T1176" s="7">
        <v>8000</v>
      </c>
      <c r="U1176" s="2">
        <v>142</v>
      </c>
      <c r="V1176" s="11">
        <v>2013.74</v>
      </c>
      <c r="W1176" s="14" t="s">
        <v>5281</v>
      </c>
      <c r="X1176" s="18">
        <v>0.49803392623086462</v>
      </c>
      <c r="Y1176" s="9">
        <v>3984.2714098469169</v>
      </c>
      <c r="Z1176" s="19">
        <f t="shared" si="314"/>
        <v>-0.50196607376913538</v>
      </c>
      <c r="AA1176" s="25">
        <v>1002.9108386081414</v>
      </c>
      <c r="AB1176" s="30">
        <f t="shared" si="315"/>
        <v>242000</v>
      </c>
      <c r="AC1176" s="30">
        <f t="shared" si="316"/>
        <v>3.3057851239669422E-2</v>
      </c>
      <c r="AD1176" s="31">
        <f t="shared" si="317"/>
        <v>3.9008264462809921</v>
      </c>
      <c r="AE1176" s="31">
        <f t="shared" si="318"/>
        <v>4.6942148760330582</v>
      </c>
      <c r="AG1176" s="30">
        <f t="shared" si="319"/>
        <v>778000</v>
      </c>
      <c r="AH1176" s="30">
        <f t="shared" si="308"/>
        <v>1.0282776349614395E-2</v>
      </c>
      <c r="AI1176" s="31">
        <f t="shared" si="309"/>
        <v>1.2133676092544987</v>
      </c>
      <c r="AJ1176" s="31">
        <f t="shared" si="310"/>
        <v>1.4601542416452442</v>
      </c>
      <c r="AK1176" s="30">
        <f>IF(W1176="si",($S1176*'COSTOS DE CREDITOS'!$C$27)/DATA!$G1176,"")</f>
        <v>107.09860810633695</v>
      </c>
      <c r="AL1176" s="90">
        <f>IF(W1176="si",'COSTOS DE CREDITOS'!$C$35,"")</f>
        <v>20.421138461538462</v>
      </c>
      <c r="AM1176" s="30">
        <f t="shared" si="320"/>
        <v>800</v>
      </c>
      <c r="AN1176" s="30">
        <f t="shared" si="321"/>
        <v>4015.7285901530831</v>
      </c>
      <c r="AO1176" s="30">
        <f t="shared" si="322"/>
        <v>4943.2483367209588</v>
      </c>
      <c r="AP1176" s="30">
        <f t="shared" si="323"/>
        <v>-3940.3374981128172</v>
      </c>
      <c r="AQ1176" s="19">
        <f t="shared" si="324"/>
        <v>-3.9289011011001658</v>
      </c>
    </row>
    <row r="1177" spans="1:43" x14ac:dyDescent="0.2">
      <c r="A1177" s="23" t="s">
        <v>5665</v>
      </c>
      <c r="B1177" s="6" t="s">
        <v>5677</v>
      </c>
      <c r="C1177" s="6" t="s">
        <v>5667</v>
      </c>
      <c r="D1177" s="2">
        <v>151172</v>
      </c>
      <c r="E1177" s="2">
        <v>151374</v>
      </c>
      <c r="F1177" s="3" t="s">
        <v>1546</v>
      </c>
      <c r="G1177" s="2">
        <v>5</v>
      </c>
      <c r="H1177" s="2">
        <v>151377</v>
      </c>
      <c r="I1177" s="3" t="s">
        <v>1563</v>
      </c>
      <c r="J1177" s="15">
        <v>45050</v>
      </c>
      <c r="K1177" s="24">
        <v>1140498445</v>
      </c>
      <c r="L1177" s="15">
        <v>45054</v>
      </c>
      <c r="M1177" s="15">
        <v>45077</v>
      </c>
      <c r="N1177" s="15"/>
      <c r="O1177" s="26">
        <f>VLOOKUP(D1177,quash!A$2:$I$7791,9,FALSE)</f>
        <v>3</v>
      </c>
      <c r="P1177" s="7">
        <v>14000</v>
      </c>
      <c r="Q1177" s="26">
        <v>112</v>
      </c>
      <c r="R1177" s="19">
        <v>3.4117894680525396E-2</v>
      </c>
      <c r="S1177" s="93">
        <v>26</v>
      </c>
      <c r="T1177" s="7">
        <v>10000</v>
      </c>
      <c r="U1177" s="2">
        <v>142</v>
      </c>
      <c r="V1177" s="11">
        <v>2510.34</v>
      </c>
      <c r="W1177" s="14" t="s">
        <v>5281</v>
      </c>
      <c r="X1177" s="18">
        <v>0.49803392623086462</v>
      </c>
      <c r="Y1177" s="9">
        <v>4980.3392623086465</v>
      </c>
      <c r="Z1177" s="19">
        <f t="shared" si="314"/>
        <v>-0.50196607376913538</v>
      </c>
      <c r="AA1177" s="25">
        <v>1250.2344863743888</v>
      </c>
      <c r="AB1177" s="30">
        <f t="shared" si="315"/>
        <v>242000</v>
      </c>
      <c r="AC1177" s="30">
        <f t="shared" si="316"/>
        <v>4.1322314049586778E-2</v>
      </c>
      <c r="AD1177" s="31">
        <f t="shared" si="317"/>
        <v>4.6280991735537196</v>
      </c>
      <c r="AE1177" s="31">
        <f t="shared" si="318"/>
        <v>5.8677685950413228</v>
      </c>
      <c r="AG1177" s="30">
        <f t="shared" si="319"/>
        <v>778000</v>
      </c>
      <c r="AH1177" s="30">
        <f t="shared" si="308"/>
        <v>1.2853470437017995E-2</v>
      </c>
      <c r="AI1177" s="31">
        <f t="shared" si="309"/>
        <v>1.4395886889460154</v>
      </c>
      <c r="AJ1177" s="31">
        <f t="shared" si="310"/>
        <v>1.8251928020565553</v>
      </c>
      <c r="AK1177" s="30">
        <f>IF(W1177="si",($S1177*'COSTOS DE CREDITOS'!$C$27)/DATA!$G1177,"")</f>
        <v>107.09860810633695</v>
      </c>
      <c r="AL1177" s="90">
        <f>IF(W1177="si",'COSTOS DE CREDITOS'!$C$35,"")</f>
        <v>20.421138461538462</v>
      </c>
      <c r="AM1177" s="30">
        <f t="shared" si="320"/>
        <v>1000</v>
      </c>
      <c r="AN1177" s="30">
        <f t="shared" si="321"/>
        <v>5019.6607376913535</v>
      </c>
      <c r="AO1177" s="30">
        <f t="shared" si="322"/>
        <v>6147.1804842592292</v>
      </c>
      <c r="AP1177" s="30">
        <f t="shared" si="323"/>
        <v>-4896.9459978848408</v>
      </c>
      <c r="AQ1177" s="19">
        <f t="shared" si="324"/>
        <v>-3.9168220451874709</v>
      </c>
    </row>
    <row r="1178" spans="1:43" x14ac:dyDescent="0.2">
      <c r="A1178" s="23" t="s">
        <v>5665</v>
      </c>
      <c r="B1178" s="6" t="s">
        <v>5677</v>
      </c>
      <c r="C1178" s="6" t="s">
        <v>5667</v>
      </c>
      <c r="D1178" s="2">
        <v>151170</v>
      </c>
      <c r="E1178" s="2">
        <v>151374</v>
      </c>
      <c r="F1178" s="3" t="s">
        <v>1546</v>
      </c>
      <c r="G1178" s="2">
        <v>5</v>
      </c>
      <c r="H1178" s="2">
        <v>151378</v>
      </c>
      <c r="I1178" s="3" t="s">
        <v>1564</v>
      </c>
      <c r="J1178" s="15">
        <v>45050</v>
      </c>
      <c r="K1178" s="24">
        <v>1140484223</v>
      </c>
      <c r="L1178" s="15">
        <v>45054</v>
      </c>
      <c r="M1178" s="15">
        <v>45077</v>
      </c>
      <c r="N1178" s="15"/>
      <c r="O1178" s="26">
        <f>VLOOKUP(D1178,quash!A$2:$I$7791,9,FALSE)</f>
        <v>4</v>
      </c>
      <c r="P1178" s="7">
        <v>15000</v>
      </c>
      <c r="Q1178" s="26">
        <v>118</v>
      </c>
      <c r="R1178" s="19">
        <v>4.0434461570556982E-2</v>
      </c>
      <c r="S1178" s="93">
        <v>26</v>
      </c>
      <c r="T1178" s="7">
        <v>8000</v>
      </c>
      <c r="U1178" s="2">
        <v>142</v>
      </c>
      <c r="V1178" s="11">
        <v>2013.74</v>
      </c>
      <c r="W1178" s="14" t="s">
        <v>5281</v>
      </c>
      <c r="X1178" s="18">
        <v>0.49803392623086462</v>
      </c>
      <c r="Y1178" s="9">
        <v>3984.2714098469169</v>
      </c>
      <c r="Z1178" s="19">
        <f t="shared" si="314"/>
        <v>-0.50196607376913538</v>
      </c>
      <c r="AA1178" s="25">
        <v>1002.9108386081414</v>
      </c>
      <c r="AB1178" s="30">
        <f t="shared" si="315"/>
        <v>277000</v>
      </c>
      <c r="AC1178" s="30">
        <f t="shared" si="316"/>
        <v>2.8880866425992781E-2</v>
      </c>
      <c r="AD1178" s="31">
        <f t="shared" si="317"/>
        <v>3.407942238267148</v>
      </c>
      <c r="AE1178" s="31">
        <f t="shared" si="318"/>
        <v>4.1010830324909753</v>
      </c>
      <c r="AG1178" s="30">
        <f t="shared" si="319"/>
        <v>927000</v>
      </c>
      <c r="AH1178" s="30">
        <f t="shared" si="308"/>
        <v>8.6299892125134836E-3</v>
      </c>
      <c r="AI1178" s="31">
        <f t="shared" si="309"/>
        <v>1.0183387270765911</v>
      </c>
      <c r="AJ1178" s="31">
        <f t="shared" si="310"/>
        <v>1.2254584681769147</v>
      </c>
      <c r="AK1178" s="30">
        <f>IF(W1178="si",($S1178*'COSTOS DE CREDITOS'!$C$27)/DATA!$G1178,"")</f>
        <v>107.09860810633695</v>
      </c>
      <c r="AL1178" s="90">
        <f>IF(W1178="si",'COSTOS DE CREDITOS'!$C$35,"")</f>
        <v>20.421138461538462</v>
      </c>
      <c r="AM1178" s="30">
        <f t="shared" si="320"/>
        <v>800</v>
      </c>
      <c r="AN1178" s="30">
        <f t="shared" si="321"/>
        <v>4015.7285901530831</v>
      </c>
      <c r="AO1178" s="30">
        <f t="shared" si="322"/>
        <v>4943.2483367209588</v>
      </c>
      <c r="AP1178" s="30">
        <f t="shared" si="323"/>
        <v>-3940.3374981128172</v>
      </c>
      <c r="AQ1178" s="19">
        <f t="shared" si="324"/>
        <v>-3.9289011011001658</v>
      </c>
    </row>
    <row r="1179" spans="1:43" x14ac:dyDescent="0.2">
      <c r="A1179" s="23" t="s">
        <v>5665</v>
      </c>
      <c r="B1179" s="6" t="s">
        <v>5677</v>
      </c>
      <c r="C1179" s="6" t="s">
        <v>5667</v>
      </c>
      <c r="D1179" s="2">
        <v>151166</v>
      </c>
      <c r="E1179" s="2">
        <v>151374</v>
      </c>
      <c r="F1179" s="3" t="s">
        <v>1546</v>
      </c>
      <c r="G1179" s="2">
        <v>5</v>
      </c>
      <c r="H1179" s="2">
        <v>151379</v>
      </c>
      <c r="I1179" s="3" t="s">
        <v>1565</v>
      </c>
      <c r="J1179" s="15">
        <v>45050</v>
      </c>
      <c r="K1179" s="24">
        <v>1140464574</v>
      </c>
      <c r="L1179" s="15">
        <v>45054</v>
      </c>
      <c r="M1179" s="15">
        <v>45077</v>
      </c>
      <c r="N1179" s="15"/>
      <c r="O1179" s="26">
        <f>VLOOKUP(D1179,quash!A$2:$I$7791,9,FALSE)</f>
        <v>3</v>
      </c>
      <c r="P1179" s="7">
        <v>15000</v>
      </c>
      <c r="Q1179" s="26">
        <v>118</v>
      </c>
      <c r="R1179" s="19">
        <v>4.0434461570556982E-2</v>
      </c>
      <c r="S1179" s="93">
        <v>26</v>
      </c>
      <c r="T1179" s="7">
        <v>8000</v>
      </c>
      <c r="U1179" s="2">
        <v>142</v>
      </c>
      <c r="V1179" s="11">
        <v>2013.74</v>
      </c>
      <c r="W1179" s="14" t="s">
        <v>5281</v>
      </c>
      <c r="X1179" s="18">
        <v>0.49803392623086462</v>
      </c>
      <c r="Y1179" s="9">
        <v>3984.2714098469169</v>
      </c>
      <c r="Z1179" s="19">
        <f t="shared" si="314"/>
        <v>-0.50196607376913538</v>
      </c>
      <c r="AA1179" s="25">
        <v>1002.9108386081414</v>
      </c>
      <c r="AB1179" s="30">
        <f t="shared" si="315"/>
        <v>242000</v>
      </c>
      <c r="AC1179" s="30">
        <f t="shared" si="316"/>
        <v>3.3057851239669422E-2</v>
      </c>
      <c r="AD1179" s="31">
        <f t="shared" si="317"/>
        <v>3.9008264462809921</v>
      </c>
      <c r="AE1179" s="31">
        <f t="shared" si="318"/>
        <v>4.6942148760330582</v>
      </c>
      <c r="AG1179" s="30">
        <f t="shared" si="319"/>
        <v>778000</v>
      </c>
      <c r="AH1179" s="30">
        <f t="shared" si="308"/>
        <v>1.0282776349614395E-2</v>
      </c>
      <c r="AI1179" s="31">
        <f t="shared" si="309"/>
        <v>1.2133676092544987</v>
      </c>
      <c r="AJ1179" s="31">
        <f t="shared" si="310"/>
        <v>1.4601542416452442</v>
      </c>
      <c r="AK1179" s="30">
        <f>IF(W1179="si",($S1179*'COSTOS DE CREDITOS'!$C$27)/DATA!$G1179,"")</f>
        <v>107.09860810633695</v>
      </c>
      <c r="AL1179" s="90">
        <f>IF(W1179="si",'COSTOS DE CREDITOS'!$C$35,"")</f>
        <v>20.421138461538462</v>
      </c>
      <c r="AM1179" s="30">
        <f t="shared" si="320"/>
        <v>800</v>
      </c>
      <c r="AN1179" s="30">
        <f t="shared" si="321"/>
        <v>4015.7285901530831</v>
      </c>
      <c r="AO1179" s="30">
        <f t="shared" si="322"/>
        <v>4943.2483367209588</v>
      </c>
      <c r="AP1179" s="30">
        <f t="shared" si="323"/>
        <v>-3940.3374981128172</v>
      </c>
      <c r="AQ1179" s="19">
        <f t="shared" si="324"/>
        <v>-3.9289011011001658</v>
      </c>
    </row>
    <row r="1180" spans="1:43" x14ac:dyDescent="0.2">
      <c r="A1180" s="23" t="s">
        <v>5665</v>
      </c>
      <c r="B1180" s="6" t="s">
        <v>5683</v>
      </c>
      <c r="C1180" s="6" t="s">
        <v>5670</v>
      </c>
      <c r="D1180" s="2">
        <v>151431</v>
      </c>
      <c r="E1180" s="2">
        <v>151940</v>
      </c>
      <c r="F1180" s="3" t="s">
        <v>1549</v>
      </c>
      <c r="G1180" s="2">
        <v>7</v>
      </c>
      <c r="H1180" s="2">
        <v>151943</v>
      </c>
      <c r="I1180" s="3" t="s">
        <v>1566</v>
      </c>
      <c r="J1180" s="15">
        <v>45054</v>
      </c>
      <c r="K1180" s="24">
        <v>1143058099</v>
      </c>
      <c r="L1180" s="15">
        <v>45062</v>
      </c>
      <c r="M1180" s="15">
        <v>45077</v>
      </c>
      <c r="N1180" s="15"/>
      <c r="O1180" s="26">
        <f>VLOOKUP(D1180,quash!A$2:$I$7791,9,FALSE)</f>
        <v>2</v>
      </c>
      <c r="P1180" s="7">
        <v>10000</v>
      </c>
      <c r="Q1180" s="26">
        <v>132</v>
      </c>
      <c r="R1180" s="19">
        <v>5.8283715876113903E-2</v>
      </c>
      <c r="S1180" s="26">
        <v>16</v>
      </c>
      <c r="T1180" s="7">
        <v>10000</v>
      </c>
      <c r="U1180" s="2">
        <v>142</v>
      </c>
      <c r="V1180" s="11">
        <v>2510.34</v>
      </c>
      <c r="W1180" s="14" t="s">
        <v>5281</v>
      </c>
      <c r="X1180" s="18">
        <v>1</v>
      </c>
      <c r="Y1180" s="9">
        <v>10000</v>
      </c>
      <c r="Z1180" s="19">
        <f t="shared" si="314"/>
        <v>0</v>
      </c>
      <c r="AA1180" s="25">
        <v>2510.34</v>
      </c>
      <c r="AB1180" s="30">
        <f t="shared" si="315"/>
        <v>309000</v>
      </c>
      <c r="AC1180" s="30">
        <f t="shared" si="316"/>
        <v>3.2362459546925564E-2</v>
      </c>
      <c r="AD1180" s="31">
        <f t="shared" si="317"/>
        <v>4.2718446601941746</v>
      </c>
      <c r="AE1180" s="31">
        <f t="shared" si="318"/>
        <v>4.5954692556634305</v>
      </c>
      <c r="AG1180" s="30">
        <f t="shared" si="319"/>
        <v>1695000</v>
      </c>
      <c r="AH1180" s="30">
        <f t="shared" si="308"/>
        <v>5.8997050147492625E-3</v>
      </c>
      <c r="AI1180" s="31">
        <f t="shared" si="309"/>
        <v>0.77876106194690264</v>
      </c>
      <c r="AJ1180" s="31">
        <f t="shared" si="310"/>
        <v>0.83775811209439532</v>
      </c>
      <c r="AK1180" s="30">
        <f>IF(W1180="si",($S1180*'COSTOS DE CREDITOS'!$C$27)/DATA!$G1180,"")</f>
        <v>47.07631125553273</v>
      </c>
      <c r="AL1180" s="90">
        <f>IF(W1180="si",'COSTOS DE CREDITOS'!$C$35,"")</f>
        <v>20.421138461538462</v>
      </c>
      <c r="AM1180" s="30">
        <f t="shared" si="320"/>
        <v>615.38461538461547</v>
      </c>
      <c r="AN1180" s="30">
        <f t="shared" si="321"/>
        <v>0</v>
      </c>
      <c r="AO1180" s="30">
        <f t="shared" si="322"/>
        <v>682.88206510168663</v>
      </c>
      <c r="AP1180" s="30">
        <f t="shared" si="323"/>
        <v>1827.4579348983134</v>
      </c>
      <c r="AQ1180" s="19">
        <f t="shared" si="324"/>
        <v>0.72797228060673591</v>
      </c>
    </row>
    <row r="1181" spans="1:43" x14ac:dyDescent="0.2">
      <c r="A1181" s="23" t="s">
        <v>5665</v>
      </c>
      <c r="B1181" s="6" t="s">
        <v>5683</v>
      </c>
      <c r="C1181" s="6" t="s">
        <v>5670</v>
      </c>
      <c r="D1181" s="2">
        <v>151433</v>
      </c>
      <c r="E1181" s="2">
        <v>151940</v>
      </c>
      <c r="F1181" s="3" t="s">
        <v>1549</v>
      </c>
      <c r="G1181" s="2">
        <v>7</v>
      </c>
      <c r="H1181" s="2">
        <v>151945</v>
      </c>
      <c r="I1181" s="3" t="s">
        <v>1567</v>
      </c>
      <c r="J1181" s="15">
        <v>45054</v>
      </c>
      <c r="K1181" s="24">
        <v>1143061541</v>
      </c>
      <c r="L1181" s="15">
        <v>45062</v>
      </c>
      <c r="M1181" s="15">
        <v>45077</v>
      </c>
      <c r="N1181" s="15"/>
      <c r="O1181" s="26">
        <f>VLOOKUP(D1181,quash!A$2:$I$7791,9,FALSE)</f>
        <v>2</v>
      </c>
      <c r="P1181" s="7">
        <v>10000</v>
      </c>
      <c r="Q1181" s="26">
        <v>110</v>
      </c>
      <c r="R1181" s="19">
        <v>3.3741050530766099E-2</v>
      </c>
      <c r="S1181" s="26">
        <v>16</v>
      </c>
      <c r="T1181" s="7">
        <v>6000</v>
      </c>
      <c r="U1181" s="2">
        <v>142</v>
      </c>
      <c r="V1181" s="11">
        <v>1503.37</v>
      </c>
      <c r="W1181" s="14" t="s">
        <v>5281</v>
      </c>
      <c r="X1181" s="18">
        <v>1</v>
      </c>
      <c r="Y1181" s="9">
        <v>6000</v>
      </c>
      <c r="Z1181" s="19">
        <f t="shared" si="314"/>
        <v>0</v>
      </c>
      <c r="AA1181" s="25">
        <v>1503.37</v>
      </c>
      <c r="AB1181" s="30">
        <f t="shared" si="315"/>
        <v>309000</v>
      </c>
      <c r="AC1181" s="30">
        <f t="shared" si="316"/>
        <v>1.9417475728155338E-2</v>
      </c>
      <c r="AD1181" s="31">
        <f t="shared" si="317"/>
        <v>2.1359223300970873</v>
      </c>
      <c r="AE1181" s="31">
        <f t="shared" si="318"/>
        <v>2.7572815533980579</v>
      </c>
      <c r="AG1181" s="30">
        <f t="shared" si="319"/>
        <v>1695000</v>
      </c>
      <c r="AH1181" s="30">
        <f t="shared" ref="AH1181:AH1244" si="325">IFERROR($T1181/AG1181,"")</f>
        <v>3.5398230088495575E-3</v>
      </c>
      <c r="AI1181" s="31">
        <f t="shared" ref="AI1181:AI1244" si="326">IFERROR(AH1181*$Q1181,"")</f>
        <v>0.38938053097345132</v>
      </c>
      <c r="AJ1181" s="31">
        <f t="shared" ref="AJ1181:AJ1233" si="327">IFERROR(AH1181*$U1181,"")</f>
        <v>0.50265486725663711</v>
      </c>
      <c r="AK1181" s="30">
        <f>IF(W1181="si",($S1181*'COSTOS DE CREDITOS'!$C$27)/DATA!$G1181,"")</f>
        <v>47.07631125553273</v>
      </c>
      <c r="AL1181" s="90">
        <f>IF(W1181="si",'COSTOS DE CREDITOS'!$C$35,"")</f>
        <v>20.421138461538462</v>
      </c>
      <c r="AM1181" s="30">
        <f t="shared" si="320"/>
        <v>369.23076923076923</v>
      </c>
      <c r="AN1181" s="30">
        <f t="shared" si="321"/>
        <v>0</v>
      </c>
      <c r="AO1181" s="30">
        <f t="shared" si="322"/>
        <v>436.72821894784045</v>
      </c>
      <c r="AP1181" s="30">
        <f t="shared" si="323"/>
        <v>1066.6417810521593</v>
      </c>
      <c r="AQ1181" s="19">
        <f t="shared" si="324"/>
        <v>0.70950050955663568</v>
      </c>
    </row>
    <row r="1182" spans="1:43" x14ac:dyDescent="0.2">
      <c r="A1182" s="23" t="s">
        <v>5665</v>
      </c>
      <c r="B1182" s="6" t="s">
        <v>5683</v>
      </c>
      <c r="C1182" s="6" t="s">
        <v>5670</v>
      </c>
      <c r="D1182" s="4">
        <v>151902</v>
      </c>
      <c r="E1182" s="4">
        <v>152308</v>
      </c>
      <c r="F1182" s="5" t="s">
        <v>1568</v>
      </c>
      <c r="G1182" s="2">
        <v>6</v>
      </c>
      <c r="H1182" s="4">
        <v>152309</v>
      </c>
      <c r="I1182" s="5" t="s">
        <v>1569</v>
      </c>
      <c r="J1182" s="15">
        <v>45058</v>
      </c>
      <c r="K1182" s="24">
        <v>1146280593</v>
      </c>
      <c r="L1182" s="15">
        <v>45063</v>
      </c>
      <c r="M1182" s="15">
        <v>45077</v>
      </c>
      <c r="N1182" s="15"/>
      <c r="O1182" s="26">
        <f>VLOOKUP(D1182,quash!A$2:$I$7791,9,FALSE)</f>
        <v>1</v>
      </c>
      <c r="P1182" s="7">
        <v>9000</v>
      </c>
      <c r="Q1182" s="26">
        <v>134</v>
      </c>
      <c r="R1182" s="19">
        <v>5.7767754488533454E-2</v>
      </c>
      <c r="S1182" s="26">
        <v>16</v>
      </c>
      <c r="T1182" s="8">
        <v>10000</v>
      </c>
      <c r="U1182" s="4">
        <v>142</v>
      </c>
      <c r="V1182" s="10">
        <v>2510.34</v>
      </c>
      <c r="W1182" s="14" t="s">
        <v>5281</v>
      </c>
      <c r="X1182" s="18">
        <v>1</v>
      </c>
      <c r="Y1182" s="9">
        <v>10000</v>
      </c>
      <c r="Z1182" s="19">
        <f t="shared" si="314"/>
        <v>0</v>
      </c>
      <c r="AA1182" s="25">
        <v>2510.34</v>
      </c>
      <c r="AB1182" s="30">
        <f t="shared" si="315"/>
        <v>519000</v>
      </c>
      <c r="AC1182" s="30">
        <f t="shared" si="316"/>
        <v>1.9267822736030827E-2</v>
      </c>
      <c r="AD1182" s="31">
        <f t="shared" si="317"/>
        <v>2.581888246628131</v>
      </c>
      <c r="AE1182" s="31">
        <f t="shared" si="318"/>
        <v>2.7360308285163772</v>
      </c>
      <c r="AG1182" s="30">
        <f t="shared" si="319"/>
        <v>2427000</v>
      </c>
      <c r="AH1182" s="30">
        <f t="shared" si="325"/>
        <v>4.1203131437989289E-3</v>
      </c>
      <c r="AI1182" s="31">
        <f t="shared" si="326"/>
        <v>0.55212196126905644</v>
      </c>
      <c r="AJ1182" s="31">
        <f t="shared" si="327"/>
        <v>0.58508446641944789</v>
      </c>
      <c r="AK1182" s="30">
        <f>IF(W1182="si",($S1182*'COSTOS DE CREDITOS'!$C$27)/DATA!$G1182,"")</f>
        <v>54.922363131454851</v>
      </c>
      <c r="AL1182" s="90">
        <f>IF(W1182="si",'COSTOS DE CREDITOS'!$C$35,"")</f>
        <v>20.421138461538462</v>
      </c>
      <c r="AM1182" s="30">
        <f t="shared" si="320"/>
        <v>615.38461538461547</v>
      </c>
      <c r="AN1182" s="30">
        <f t="shared" si="321"/>
        <v>0</v>
      </c>
      <c r="AO1182" s="30">
        <f t="shared" si="322"/>
        <v>690.72811697760881</v>
      </c>
      <c r="AP1182" s="30">
        <f t="shared" si="323"/>
        <v>1819.6118830223913</v>
      </c>
      <c r="AQ1182" s="19">
        <f t="shared" si="324"/>
        <v>0.72484678689834492</v>
      </c>
    </row>
    <row r="1183" spans="1:43" x14ac:dyDescent="0.2">
      <c r="A1183" s="23" t="s">
        <v>5665</v>
      </c>
      <c r="B1183" s="6" t="s">
        <v>5671</v>
      </c>
      <c r="C1183" s="6" t="s">
        <v>5670</v>
      </c>
      <c r="D1183" s="4">
        <v>152335</v>
      </c>
      <c r="E1183" s="4">
        <v>152590</v>
      </c>
      <c r="F1183" s="5" t="s">
        <v>1570</v>
      </c>
      <c r="G1183" s="2">
        <v>5</v>
      </c>
      <c r="H1183" s="4">
        <v>152591</v>
      </c>
      <c r="I1183" s="5" t="s">
        <v>1571</v>
      </c>
      <c r="J1183" s="15">
        <v>45063</v>
      </c>
      <c r="K1183" s="24">
        <v>1148977119</v>
      </c>
      <c r="L1183" s="15">
        <v>45065</v>
      </c>
      <c r="M1183" s="15">
        <v>45077</v>
      </c>
      <c r="N1183" s="15"/>
      <c r="O1183" s="26">
        <f>VLOOKUP(D1183,quash!A$2:$I$7791,9,FALSE)</f>
        <v>1</v>
      </c>
      <c r="P1183" s="7">
        <v>9000</v>
      </c>
      <c r="Q1183" s="26">
        <v>139</v>
      </c>
      <c r="R1183" s="19">
        <v>8.6183749348172869E-2</v>
      </c>
      <c r="S1183" s="26">
        <v>16</v>
      </c>
      <c r="T1183" s="8">
        <v>8000</v>
      </c>
      <c r="U1183" s="4">
        <v>142</v>
      </c>
      <c r="V1183" s="10">
        <v>2013.74</v>
      </c>
      <c r="W1183" s="14" t="s">
        <v>5281</v>
      </c>
      <c r="X1183" s="18">
        <v>1</v>
      </c>
      <c r="Y1183" s="9">
        <v>8000</v>
      </c>
      <c r="Z1183" s="19">
        <f t="shared" si="314"/>
        <v>0</v>
      </c>
      <c r="AA1183" s="25">
        <v>2013.74</v>
      </c>
      <c r="AB1183" s="30">
        <f t="shared" si="315"/>
        <v>519000</v>
      </c>
      <c r="AC1183" s="30">
        <f t="shared" si="316"/>
        <v>1.5414258188824663E-2</v>
      </c>
      <c r="AD1183" s="31">
        <f t="shared" si="317"/>
        <v>2.1425818882466281</v>
      </c>
      <c r="AE1183" s="31">
        <f t="shared" si="318"/>
        <v>2.1888246628131021</v>
      </c>
      <c r="AG1183" s="30">
        <f t="shared" si="319"/>
        <v>2427000</v>
      </c>
      <c r="AH1183" s="30">
        <f t="shared" si="325"/>
        <v>3.296250515039143E-3</v>
      </c>
      <c r="AI1183" s="31">
        <f t="shared" si="326"/>
        <v>0.45817882159044088</v>
      </c>
      <c r="AJ1183" s="31">
        <f t="shared" si="327"/>
        <v>0.4680675731355583</v>
      </c>
      <c r="AK1183" s="30">
        <f>IF(W1183="si",($S1183*'COSTOS DE CREDITOS'!$C$27)/DATA!$G1183,"")</f>
        <v>65.906835757745824</v>
      </c>
      <c r="AL1183" s="90">
        <f>IF(W1183="si",'COSTOS DE CREDITOS'!$C$35,"")</f>
        <v>20.421138461538462</v>
      </c>
      <c r="AM1183" s="30">
        <f t="shared" si="320"/>
        <v>492.30769230769232</v>
      </c>
      <c r="AN1183" s="30">
        <f t="shared" si="321"/>
        <v>0</v>
      </c>
      <c r="AO1183" s="30">
        <f t="shared" si="322"/>
        <v>578.63566652697659</v>
      </c>
      <c r="AP1183" s="30">
        <f t="shared" si="323"/>
        <v>1435.1043334730234</v>
      </c>
      <c r="AQ1183" s="19">
        <f t="shared" si="324"/>
        <v>0.71265621851531147</v>
      </c>
    </row>
    <row r="1184" spans="1:43" x14ac:dyDescent="0.2">
      <c r="A1184" s="23" t="s">
        <v>5665</v>
      </c>
      <c r="B1184" s="6" t="s">
        <v>5684</v>
      </c>
      <c r="C1184" s="6" t="s">
        <v>5667</v>
      </c>
      <c r="D1184" s="4">
        <v>152112</v>
      </c>
      <c r="E1184" s="4">
        <v>152606</v>
      </c>
      <c r="F1184" s="5" t="s">
        <v>1572</v>
      </c>
      <c r="G1184" s="2">
        <v>7</v>
      </c>
      <c r="H1184" s="4">
        <v>152607</v>
      </c>
      <c r="I1184" s="5" t="s">
        <v>1573</v>
      </c>
      <c r="J1184" s="15">
        <v>45062</v>
      </c>
      <c r="K1184" s="24">
        <v>1148154610</v>
      </c>
      <c r="L1184" s="15">
        <v>45065</v>
      </c>
      <c r="M1184" s="15">
        <v>45077</v>
      </c>
      <c r="N1184" s="15"/>
      <c r="O1184" s="26">
        <f>VLOOKUP(D1184,quash!A$2:$I$7791,9,FALSE)</f>
        <v>3</v>
      </c>
      <c r="P1184" s="7">
        <v>10000</v>
      </c>
      <c r="Q1184" s="26">
        <v>110</v>
      </c>
      <c r="R1184" s="19">
        <v>3.3741050530766099E-2</v>
      </c>
      <c r="S1184" s="26">
        <v>16</v>
      </c>
      <c r="T1184" s="8">
        <v>7000</v>
      </c>
      <c r="U1184" s="4">
        <v>142</v>
      </c>
      <c r="V1184" s="10">
        <v>1758.65</v>
      </c>
      <c r="W1184" s="14" t="s">
        <v>5281</v>
      </c>
      <c r="X1184" s="18">
        <v>1</v>
      </c>
      <c r="Y1184" s="9">
        <v>7000</v>
      </c>
      <c r="Z1184" s="19">
        <f t="shared" si="314"/>
        <v>0</v>
      </c>
      <c r="AA1184" s="25">
        <v>1758.65</v>
      </c>
      <c r="AB1184" s="30">
        <f t="shared" si="315"/>
        <v>242000</v>
      </c>
      <c r="AC1184" s="30">
        <f t="shared" si="316"/>
        <v>2.8925619834710745E-2</v>
      </c>
      <c r="AD1184" s="31">
        <f t="shared" si="317"/>
        <v>3.1818181818181821</v>
      </c>
      <c r="AE1184" s="31">
        <f t="shared" si="318"/>
        <v>4.1074380165289259</v>
      </c>
      <c r="AG1184" s="30">
        <f t="shared" si="319"/>
        <v>778000</v>
      </c>
      <c r="AH1184" s="30">
        <f t="shared" si="325"/>
        <v>8.9974293059125968E-3</v>
      </c>
      <c r="AI1184" s="31">
        <f t="shared" si="326"/>
        <v>0.98971722365038561</v>
      </c>
      <c r="AJ1184" s="31">
        <f t="shared" si="327"/>
        <v>1.2776349614395888</v>
      </c>
      <c r="AK1184" s="30">
        <f>IF(W1184="si",($S1184*'COSTOS DE CREDITOS'!$C$27)/DATA!$G1184,"")</f>
        <v>47.07631125553273</v>
      </c>
      <c r="AL1184" s="90">
        <f>IF(W1184="si",'COSTOS DE CREDITOS'!$C$35,"")</f>
        <v>20.421138461538462</v>
      </c>
      <c r="AM1184" s="30">
        <f t="shared" si="320"/>
        <v>430.76923076923077</v>
      </c>
      <c r="AN1184" s="30">
        <f t="shared" si="321"/>
        <v>0</v>
      </c>
      <c r="AO1184" s="30">
        <f t="shared" si="322"/>
        <v>498.26668048630199</v>
      </c>
      <c r="AP1184" s="30">
        <f t="shared" si="323"/>
        <v>1260.3833195136981</v>
      </c>
      <c r="AQ1184" s="19">
        <f t="shared" si="324"/>
        <v>0.71667660962311885</v>
      </c>
    </row>
    <row r="1185" spans="1:43" x14ac:dyDescent="0.2">
      <c r="A1185" s="23" t="s">
        <v>5665</v>
      </c>
      <c r="B1185" s="6" t="s">
        <v>5683</v>
      </c>
      <c r="C1185" s="6" t="s">
        <v>5670</v>
      </c>
      <c r="D1185" s="2">
        <v>151519</v>
      </c>
      <c r="E1185" s="2">
        <v>152308</v>
      </c>
      <c r="F1185" s="3" t="s">
        <v>1568</v>
      </c>
      <c r="G1185" s="2">
        <v>6</v>
      </c>
      <c r="H1185" s="2">
        <v>152310</v>
      </c>
      <c r="I1185" s="3" t="s">
        <v>1574</v>
      </c>
      <c r="J1185" s="15">
        <v>45055</v>
      </c>
      <c r="K1185" s="24">
        <v>1143554790</v>
      </c>
      <c r="L1185" s="15">
        <v>45063</v>
      </c>
      <c r="M1185" s="15">
        <v>45077</v>
      </c>
      <c r="N1185" s="15"/>
      <c r="O1185" s="26">
        <f>VLOOKUP(D1185,quash!A$2:$I$7791,9,FALSE)</f>
        <v>1</v>
      </c>
      <c r="P1185" s="7">
        <v>9000</v>
      </c>
      <c r="Q1185" s="26">
        <v>134</v>
      </c>
      <c r="R1185" s="19">
        <v>5.6129967649606323E-2</v>
      </c>
      <c r="S1185" s="26">
        <v>16</v>
      </c>
      <c r="T1185" s="7">
        <v>7000</v>
      </c>
      <c r="U1185" s="2">
        <v>142</v>
      </c>
      <c r="V1185" s="11">
        <v>1758.65</v>
      </c>
      <c r="W1185" s="14" t="s">
        <v>5281</v>
      </c>
      <c r="X1185" s="18">
        <v>1</v>
      </c>
      <c r="Y1185" s="9">
        <v>7000</v>
      </c>
      <c r="Z1185" s="19">
        <f t="shared" si="314"/>
        <v>0</v>
      </c>
      <c r="AA1185" s="25">
        <v>1758.65</v>
      </c>
      <c r="AB1185" s="30">
        <f t="shared" si="315"/>
        <v>519000</v>
      </c>
      <c r="AC1185" s="30">
        <f t="shared" si="316"/>
        <v>1.348747591522158E-2</v>
      </c>
      <c r="AD1185" s="31">
        <f t="shared" si="317"/>
        <v>1.8073217726396917</v>
      </c>
      <c r="AE1185" s="31">
        <f t="shared" si="318"/>
        <v>1.9152215799614642</v>
      </c>
      <c r="AG1185" s="30">
        <f t="shared" si="319"/>
        <v>2427000</v>
      </c>
      <c r="AH1185" s="30">
        <f t="shared" si="325"/>
        <v>2.88421920065925E-3</v>
      </c>
      <c r="AI1185" s="31">
        <f t="shared" si="326"/>
        <v>0.38648537288833951</v>
      </c>
      <c r="AJ1185" s="31">
        <f t="shared" si="327"/>
        <v>0.40955912649361348</v>
      </c>
      <c r="AK1185" s="30">
        <f>IF(W1185="si",($S1185*'COSTOS DE CREDITOS'!$C$27)/DATA!$G1185,"")</f>
        <v>54.922363131454851</v>
      </c>
      <c r="AL1185" s="90">
        <f>IF(W1185="si",'COSTOS DE CREDITOS'!$C$35,"")</f>
        <v>20.421138461538462</v>
      </c>
      <c r="AM1185" s="30">
        <f t="shared" si="320"/>
        <v>430.76923076923077</v>
      </c>
      <c r="AN1185" s="30">
        <f t="shared" si="321"/>
        <v>0</v>
      </c>
      <c r="AO1185" s="30">
        <f t="shared" si="322"/>
        <v>506.11273236222405</v>
      </c>
      <c r="AP1185" s="30">
        <f t="shared" si="323"/>
        <v>1252.537267637776</v>
      </c>
      <c r="AQ1185" s="19">
        <f t="shared" si="324"/>
        <v>0.71221520350142209</v>
      </c>
    </row>
    <row r="1186" spans="1:43" x14ac:dyDescent="0.2">
      <c r="A1186" s="23" t="s">
        <v>5665</v>
      </c>
      <c r="B1186" s="6" t="s">
        <v>5683</v>
      </c>
      <c r="C1186" s="6" t="s">
        <v>5670</v>
      </c>
      <c r="D1186" s="2">
        <v>151507</v>
      </c>
      <c r="E1186" s="2">
        <v>152308</v>
      </c>
      <c r="F1186" s="3" t="s">
        <v>1568</v>
      </c>
      <c r="G1186" s="2">
        <v>6</v>
      </c>
      <c r="H1186" s="2">
        <v>152311</v>
      </c>
      <c r="I1186" s="3" t="s">
        <v>1575</v>
      </c>
      <c r="J1186" s="15">
        <v>45055</v>
      </c>
      <c r="K1186" s="24">
        <v>1143542861</v>
      </c>
      <c r="L1186" s="15">
        <v>45063</v>
      </c>
      <c r="M1186" s="15">
        <v>45077</v>
      </c>
      <c r="N1186" s="15"/>
      <c r="O1186" s="26">
        <f>VLOOKUP(D1186,quash!A$2:$I$7791,9,FALSE)</f>
        <v>1</v>
      </c>
      <c r="P1186" s="7">
        <v>9000</v>
      </c>
      <c r="Q1186" s="26">
        <v>134</v>
      </c>
      <c r="R1186" s="19">
        <v>5.6129967649606323E-2</v>
      </c>
      <c r="S1186" s="26">
        <v>16</v>
      </c>
      <c r="T1186" s="7">
        <v>7000</v>
      </c>
      <c r="U1186" s="2">
        <v>142</v>
      </c>
      <c r="V1186" s="11">
        <v>1758.65</v>
      </c>
      <c r="W1186" s="14" t="s">
        <v>5281</v>
      </c>
      <c r="X1186" s="18">
        <v>1</v>
      </c>
      <c r="Y1186" s="9">
        <v>7000</v>
      </c>
      <c r="Z1186" s="19">
        <f t="shared" si="314"/>
        <v>0</v>
      </c>
      <c r="AA1186" s="25">
        <v>1758.65</v>
      </c>
      <c r="AB1186" s="30">
        <f t="shared" si="315"/>
        <v>519000</v>
      </c>
      <c r="AC1186" s="30">
        <f t="shared" ref="AC1186:AC1217" si="328">$T1186/AB1186</f>
        <v>1.348747591522158E-2</v>
      </c>
      <c r="AD1186" s="31">
        <f t="shared" ref="AD1186:AD1217" si="329">AC1186*$Q1186</f>
        <v>1.8073217726396917</v>
      </c>
      <c r="AE1186" s="31">
        <f t="shared" ref="AE1186:AE1219" si="330">AC1186*$U1186</f>
        <v>1.9152215799614642</v>
      </c>
      <c r="AG1186" s="30">
        <f t="shared" si="319"/>
        <v>2427000</v>
      </c>
      <c r="AH1186" s="30">
        <f t="shared" si="325"/>
        <v>2.88421920065925E-3</v>
      </c>
      <c r="AI1186" s="31">
        <f t="shared" si="326"/>
        <v>0.38648537288833951</v>
      </c>
      <c r="AJ1186" s="31">
        <f t="shared" si="327"/>
        <v>0.40955912649361348</v>
      </c>
      <c r="AK1186" s="30">
        <f>IF(W1186="si",($S1186*'COSTOS DE CREDITOS'!$C$27)/DATA!$G1186,"")</f>
        <v>54.922363131454851</v>
      </c>
      <c r="AL1186" s="90">
        <f>IF(W1186="si",'COSTOS DE CREDITOS'!$C$35,"")</f>
        <v>20.421138461538462</v>
      </c>
      <c r="AM1186" s="30">
        <f t="shared" si="320"/>
        <v>430.76923076923077</v>
      </c>
      <c r="AN1186" s="30">
        <f t="shared" si="321"/>
        <v>0</v>
      </c>
      <c r="AO1186" s="30">
        <f t="shared" si="322"/>
        <v>506.11273236222405</v>
      </c>
      <c r="AP1186" s="30">
        <f t="shared" si="323"/>
        <v>1252.537267637776</v>
      </c>
      <c r="AQ1186" s="19">
        <f t="shared" si="324"/>
        <v>0.71221520350142209</v>
      </c>
    </row>
    <row r="1187" spans="1:43" x14ac:dyDescent="0.2">
      <c r="A1187" s="23" t="s">
        <v>5665</v>
      </c>
      <c r="B1187" s="6" t="s">
        <v>5683</v>
      </c>
      <c r="C1187" s="6" t="s">
        <v>5670</v>
      </c>
      <c r="D1187" s="2">
        <v>151504</v>
      </c>
      <c r="E1187" s="2">
        <v>152308</v>
      </c>
      <c r="F1187" s="3" t="s">
        <v>1568</v>
      </c>
      <c r="G1187" s="2">
        <v>6</v>
      </c>
      <c r="H1187" s="2">
        <v>152312</v>
      </c>
      <c r="I1187" s="3" t="s">
        <v>1576</v>
      </c>
      <c r="J1187" s="15">
        <v>45055</v>
      </c>
      <c r="K1187" s="24">
        <v>1143537797</v>
      </c>
      <c r="L1187" s="15">
        <v>45063</v>
      </c>
      <c r="M1187" s="15">
        <v>45077</v>
      </c>
      <c r="N1187" s="15"/>
      <c r="O1187" s="26">
        <f>VLOOKUP(D1187,quash!A$2:$I$7791,9,FALSE)</f>
        <v>2</v>
      </c>
      <c r="P1187" s="7">
        <v>9000</v>
      </c>
      <c r="Q1187" s="26">
        <v>134</v>
      </c>
      <c r="R1187" s="19">
        <v>5.6129967649606323E-2</v>
      </c>
      <c r="S1187" s="26">
        <v>16</v>
      </c>
      <c r="T1187" s="7">
        <v>7000</v>
      </c>
      <c r="U1187" s="2">
        <v>142</v>
      </c>
      <c r="V1187" s="11">
        <v>1758.65</v>
      </c>
      <c r="W1187" s="14" t="s">
        <v>5281</v>
      </c>
      <c r="X1187" s="18">
        <v>1</v>
      </c>
      <c r="Y1187" s="9">
        <v>7000</v>
      </c>
      <c r="Z1187" s="19">
        <f t="shared" si="314"/>
        <v>0</v>
      </c>
      <c r="AA1187" s="25">
        <v>1758.65</v>
      </c>
      <c r="AB1187" s="30">
        <f t="shared" si="315"/>
        <v>309000</v>
      </c>
      <c r="AC1187" s="30">
        <f t="shared" si="328"/>
        <v>2.2653721682847898E-2</v>
      </c>
      <c r="AD1187" s="31">
        <f t="shared" si="329"/>
        <v>3.0355987055016183</v>
      </c>
      <c r="AE1187" s="31">
        <f t="shared" si="330"/>
        <v>3.2168284789644015</v>
      </c>
      <c r="AG1187" s="30">
        <f t="shared" si="319"/>
        <v>1695000</v>
      </c>
      <c r="AH1187" s="30">
        <f t="shared" si="325"/>
        <v>4.1297935103244837E-3</v>
      </c>
      <c r="AI1187" s="31">
        <f t="shared" si="326"/>
        <v>0.55339233038348079</v>
      </c>
      <c r="AJ1187" s="31">
        <f t="shared" si="327"/>
        <v>0.58643067846607666</v>
      </c>
      <c r="AK1187" s="30">
        <f>IF(W1187="si",($S1187*'COSTOS DE CREDITOS'!$C$27)/DATA!$G1187,"")</f>
        <v>54.922363131454851</v>
      </c>
      <c r="AL1187" s="90">
        <f>IF(W1187="si",'COSTOS DE CREDITOS'!$C$35,"")</f>
        <v>20.421138461538462</v>
      </c>
      <c r="AM1187" s="30">
        <f t="shared" si="320"/>
        <v>430.76923076923077</v>
      </c>
      <c r="AN1187" s="30">
        <f t="shared" si="321"/>
        <v>0</v>
      </c>
      <c r="AO1187" s="30">
        <f t="shared" si="322"/>
        <v>506.11273236222405</v>
      </c>
      <c r="AP1187" s="30">
        <f t="shared" si="323"/>
        <v>1252.537267637776</v>
      </c>
      <c r="AQ1187" s="19">
        <f t="shared" si="324"/>
        <v>0.71221520350142209</v>
      </c>
    </row>
    <row r="1188" spans="1:43" x14ac:dyDescent="0.2">
      <c r="A1188" s="23" t="s">
        <v>5665</v>
      </c>
      <c r="B1188" s="6" t="s">
        <v>5683</v>
      </c>
      <c r="C1188" s="6" t="s">
        <v>5670</v>
      </c>
      <c r="D1188" s="2">
        <v>151911</v>
      </c>
      <c r="E1188" s="2">
        <v>152308</v>
      </c>
      <c r="F1188" s="3" t="s">
        <v>1568</v>
      </c>
      <c r="G1188" s="2">
        <v>6</v>
      </c>
      <c r="H1188" s="2">
        <v>152313</v>
      </c>
      <c r="I1188" s="3" t="s">
        <v>1577</v>
      </c>
      <c r="J1188" s="15">
        <v>45059</v>
      </c>
      <c r="K1188" s="24">
        <v>1146604377</v>
      </c>
      <c r="L1188" s="15">
        <v>45063</v>
      </c>
      <c r="M1188" s="15">
        <v>45077</v>
      </c>
      <c r="N1188" s="15"/>
      <c r="O1188" s="26">
        <f>VLOOKUP(D1188,quash!A$2:$I$7791,9,FALSE)</f>
        <v>1</v>
      </c>
      <c r="P1188" s="7">
        <v>9000</v>
      </c>
      <c r="Q1188" s="26">
        <v>134</v>
      </c>
      <c r="R1188" s="19">
        <v>5.6129967649606323E-2</v>
      </c>
      <c r="S1188" s="26">
        <v>16</v>
      </c>
      <c r="T1188" s="7">
        <v>7000</v>
      </c>
      <c r="U1188" s="2">
        <v>142</v>
      </c>
      <c r="V1188" s="11">
        <v>1758.65</v>
      </c>
      <c r="W1188" s="14" t="s">
        <v>5281</v>
      </c>
      <c r="X1188" s="18">
        <v>1</v>
      </c>
      <c r="Y1188" s="9">
        <v>7000</v>
      </c>
      <c r="Z1188" s="19">
        <f t="shared" si="314"/>
        <v>0</v>
      </c>
      <c r="AA1188" s="25">
        <v>1758.65</v>
      </c>
      <c r="AB1188" s="30">
        <f t="shared" si="315"/>
        <v>519000</v>
      </c>
      <c r="AC1188" s="30">
        <f t="shared" si="328"/>
        <v>1.348747591522158E-2</v>
      </c>
      <c r="AD1188" s="31">
        <f t="shared" si="329"/>
        <v>1.8073217726396917</v>
      </c>
      <c r="AE1188" s="31">
        <f t="shared" si="330"/>
        <v>1.9152215799614642</v>
      </c>
      <c r="AG1188" s="30">
        <f t="shared" si="319"/>
        <v>2427000</v>
      </c>
      <c r="AH1188" s="30">
        <f t="shared" si="325"/>
        <v>2.88421920065925E-3</v>
      </c>
      <c r="AI1188" s="31">
        <f t="shared" si="326"/>
        <v>0.38648537288833951</v>
      </c>
      <c r="AJ1188" s="31">
        <f t="shared" si="327"/>
        <v>0.40955912649361348</v>
      </c>
      <c r="AK1188" s="30">
        <f>IF(W1188="si",($S1188*'COSTOS DE CREDITOS'!$C$27)/DATA!$G1188,"")</f>
        <v>54.922363131454851</v>
      </c>
      <c r="AL1188" s="90">
        <f>IF(W1188="si",'COSTOS DE CREDITOS'!$C$35,"")</f>
        <v>20.421138461538462</v>
      </c>
      <c r="AM1188" s="30">
        <f t="shared" si="320"/>
        <v>430.76923076923077</v>
      </c>
      <c r="AN1188" s="30">
        <f t="shared" si="321"/>
        <v>0</v>
      </c>
      <c r="AO1188" s="30">
        <f t="shared" si="322"/>
        <v>506.11273236222405</v>
      </c>
      <c r="AP1188" s="30">
        <f t="shared" si="323"/>
        <v>1252.537267637776</v>
      </c>
      <c r="AQ1188" s="19">
        <f t="shared" si="324"/>
        <v>0.71221520350142209</v>
      </c>
    </row>
    <row r="1189" spans="1:43" x14ac:dyDescent="0.2">
      <c r="A1189" s="23" t="s">
        <v>5665</v>
      </c>
      <c r="B1189" s="6" t="s">
        <v>5683</v>
      </c>
      <c r="C1189" s="6" t="s">
        <v>5670</v>
      </c>
      <c r="D1189" s="2">
        <v>151510</v>
      </c>
      <c r="E1189" s="2">
        <v>152308</v>
      </c>
      <c r="F1189" s="3" t="s">
        <v>1568</v>
      </c>
      <c r="G1189" s="2">
        <v>6</v>
      </c>
      <c r="H1189" s="2">
        <v>152315</v>
      </c>
      <c r="I1189" s="3" t="s">
        <v>1578</v>
      </c>
      <c r="J1189" s="15">
        <v>45055</v>
      </c>
      <c r="K1189" s="24">
        <v>1143550107</v>
      </c>
      <c r="L1189" s="15">
        <v>45063</v>
      </c>
      <c r="M1189" s="15">
        <v>45077</v>
      </c>
      <c r="N1189" s="15"/>
      <c r="O1189" s="26">
        <f>VLOOKUP(D1189,quash!A$2:$I$7791,9,FALSE)</f>
        <v>1</v>
      </c>
      <c r="P1189" s="7">
        <v>9000</v>
      </c>
      <c r="Q1189" s="26">
        <v>134</v>
      </c>
      <c r="R1189" s="19">
        <v>5.6129967649606323E-2</v>
      </c>
      <c r="S1189" s="26">
        <v>16</v>
      </c>
      <c r="T1189" s="7">
        <v>7000</v>
      </c>
      <c r="U1189" s="2">
        <v>142</v>
      </c>
      <c r="V1189" s="11">
        <v>1758.65</v>
      </c>
      <c r="W1189" s="14" t="s">
        <v>5281</v>
      </c>
      <c r="X1189" s="18">
        <v>1</v>
      </c>
      <c r="Y1189" s="9">
        <v>7000</v>
      </c>
      <c r="Z1189" s="19">
        <f t="shared" si="314"/>
        <v>0</v>
      </c>
      <c r="AA1189" s="25">
        <v>1758.65</v>
      </c>
      <c r="AB1189" s="30">
        <f t="shared" si="315"/>
        <v>519000</v>
      </c>
      <c r="AC1189" s="30">
        <f t="shared" si="328"/>
        <v>1.348747591522158E-2</v>
      </c>
      <c r="AD1189" s="31">
        <f t="shared" si="329"/>
        <v>1.8073217726396917</v>
      </c>
      <c r="AE1189" s="31">
        <f t="shared" si="330"/>
        <v>1.9152215799614642</v>
      </c>
      <c r="AG1189" s="30">
        <f t="shared" si="319"/>
        <v>2427000</v>
      </c>
      <c r="AH1189" s="30">
        <f t="shared" si="325"/>
        <v>2.88421920065925E-3</v>
      </c>
      <c r="AI1189" s="31">
        <f t="shared" si="326"/>
        <v>0.38648537288833951</v>
      </c>
      <c r="AJ1189" s="31">
        <f t="shared" si="327"/>
        <v>0.40955912649361348</v>
      </c>
      <c r="AK1189" s="30">
        <f>IF(W1189="si",($S1189*'COSTOS DE CREDITOS'!$C$27)/DATA!$G1189,"")</f>
        <v>54.922363131454851</v>
      </c>
      <c r="AL1189" s="90">
        <f>IF(W1189="si",'COSTOS DE CREDITOS'!$C$35,"")</f>
        <v>20.421138461538462</v>
      </c>
      <c r="AM1189" s="30">
        <f t="shared" si="320"/>
        <v>430.76923076923077</v>
      </c>
      <c r="AN1189" s="30">
        <f t="shared" si="321"/>
        <v>0</v>
      </c>
      <c r="AO1189" s="30">
        <f t="shared" si="322"/>
        <v>506.11273236222405</v>
      </c>
      <c r="AP1189" s="30">
        <f t="shared" si="323"/>
        <v>1252.537267637776</v>
      </c>
      <c r="AQ1189" s="19">
        <f t="shared" si="324"/>
        <v>0.71221520350142209</v>
      </c>
    </row>
    <row r="1190" spans="1:43" x14ac:dyDescent="0.2">
      <c r="A1190" s="23" t="s">
        <v>5665</v>
      </c>
      <c r="B1190" s="6" t="s">
        <v>5669</v>
      </c>
      <c r="C1190" s="6" t="s">
        <v>5670</v>
      </c>
      <c r="D1190" s="2">
        <v>151800</v>
      </c>
      <c r="E1190" s="2">
        <v>152273</v>
      </c>
      <c r="F1190" s="3" t="s">
        <v>1579</v>
      </c>
      <c r="G1190" s="2">
        <v>7</v>
      </c>
      <c r="H1190" s="2">
        <v>152280</v>
      </c>
      <c r="I1190" s="3" t="s">
        <v>1580</v>
      </c>
      <c r="J1190" s="15">
        <v>45058</v>
      </c>
      <c r="K1190" s="24">
        <v>1145958731</v>
      </c>
      <c r="L1190" s="15">
        <v>45063</v>
      </c>
      <c r="M1190" s="15">
        <v>45077</v>
      </c>
      <c r="N1190" s="15"/>
      <c r="O1190" s="26">
        <f>VLOOKUP(D1190,quash!A$2:$I$7791,9,FALSE)</f>
        <v>6</v>
      </c>
      <c r="P1190" s="7">
        <v>10000</v>
      </c>
      <c r="Q1190" s="26">
        <v>132</v>
      </c>
      <c r="R1190" s="19">
        <v>5.8283715876113903E-2</v>
      </c>
      <c r="S1190" s="26">
        <v>16</v>
      </c>
      <c r="T1190" s="7">
        <v>6000</v>
      </c>
      <c r="U1190" s="2">
        <v>142</v>
      </c>
      <c r="V1190" s="11">
        <v>1503.37</v>
      </c>
      <c r="W1190" s="14" t="s">
        <v>5281</v>
      </c>
      <c r="X1190" s="18">
        <v>1</v>
      </c>
      <c r="Y1190" s="9">
        <v>6000</v>
      </c>
      <c r="Z1190" s="19">
        <f t="shared" si="314"/>
        <v>0</v>
      </c>
      <c r="AA1190" s="25">
        <v>1503.37</v>
      </c>
      <c r="AB1190" s="30">
        <f t="shared" si="315"/>
        <v>31000</v>
      </c>
      <c r="AC1190" s="30">
        <f t="shared" si="328"/>
        <v>0.19354838709677419</v>
      </c>
      <c r="AD1190" s="31">
        <f t="shared" si="329"/>
        <v>25.548387096774192</v>
      </c>
      <c r="AE1190" s="31">
        <f t="shared" si="330"/>
        <v>27.483870967741936</v>
      </c>
      <c r="AG1190" s="30">
        <f t="shared" si="319"/>
        <v>288000</v>
      </c>
      <c r="AH1190" s="30">
        <f t="shared" si="325"/>
        <v>2.0833333333333332E-2</v>
      </c>
      <c r="AI1190" s="31">
        <f t="shared" si="326"/>
        <v>2.75</v>
      </c>
      <c r="AJ1190" s="31">
        <f t="shared" si="327"/>
        <v>2.958333333333333</v>
      </c>
      <c r="AK1190" s="30">
        <f>IF(W1190="si",($S1190*'COSTOS DE CREDITOS'!$C$27)/DATA!$G1190,"")</f>
        <v>47.07631125553273</v>
      </c>
      <c r="AL1190" s="90">
        <f>IF(W1190="si",'COSTOS DE CREDITOS'!$C$35,"")</f>
        <v>20.421138461538462</v>
      </c>
      <c r="AM1190" s="30">
        <f t="shared" si="320"/>
        <v>369.23076923076923</v>
      </c>
      <c r="AN1190" s="30">
        <f t="shared" si="321"/>
        <v>0</v>
      </c>
      <c r="AO1190" s="30">
        <f t="shared" si="322"/>
        <v>436.72821894784045</v>
      </c>
      <c r="AP1190" s="30">
        <f t="shared" si="323"/>
        <v>1066.6417810521593</v>
      </c>
      <c r="AQ1190" s="19">
        <f t="shared" si="324"/>
        <v>0.70950050955663568</v>
      </c>
    </row>
    <row r="1191" spans="1:43" x14ac:dyDescent="0.2">
      <c r="A1191" s="23" t="s">
        <v>5665</v>
      </c>
      <c r="B1191" s="6" t="s">
        <v>5676</v>
      </c>
      <c r="C1191" s="6" t="s">
        <v>5670</v>
      </c>
      <c r="D1191" s="2">
        <v>151964</v>
      </c>
      <c r="E1191" s="2">
        <v>152291</v>
      </c>
      <c r="F1191" s="3" t="s">
        <v>315</v>
      </c>
      <c r="G1191" s="2">
        <v>7</v>
      </c>
      <c r="H1191" s="2">
        <v>152300</v>
      </c>
      <c r="I1191" s="3" t="s">
        <v>1581</v>
      </c>
      <c r="J1191" s="15">
        <v>45061</v>
      </c>
      <c r="K1191" s="24">
        <v>1147502900</v>
      </c>
      <c r="L1191" s="15">
        <v>45063</v>
      </c>
      <c r="M1191" s="15">
        <v>45077</v>
      </c>
      <c r="N1191" s="15"/>
      <c r="O1191" s="26">
        <f>VLOOKUP(D1191,quash!A$2:$I$7791,9,FALSE)</f>
        <v>1</v>
      </c>
      <c r="P1191" s="7">
        <v>9000</v>
      </c>
      <c r="Q1191" s="26">
        <v>147</v>
      </c>
      <c r="R1191" s="19">
        <v>8.456731836388684E-2</v>
      </c>
      <c r="S1191" s="93">
        <v>26</v>
      </c>
      <c r="T1191" s="7">
        <v>7000</v>
      </c>
      <c r="U1191" s="2">
        <v>142</v>
      </c>
      <c r="V1191" s="11">
        <v>1758.65</v>
      </c>
      <c r="W1191" s="14" t="s">
        <v>5281</v>
      </c>
      <c r="X1191" s="18">
        <v>0.59942797707724405</v>
      </c>
      <c r="Y1191" s="9">
        <v>4195.9958395407084</v>
      </c>
      <c r="Z1191" s="19">
        <f t="shared" si="314"/>
        <v>-0.40057202292275595</v>
      </c>
      <c r="AA1191" s="25">
        <v>1054.1840118868954</v>
      </c>
      <c r="AB1191" s="30">
        <f t="shared" si="315"/>
        <v>519000</v>
      </c>
      <c r="AC1191" s="30">
        <f t="shared" si="328"/>
        <v>1.348747591522158E-2</v>
      </c>
      <c r="AD1191" s="31">
        <f t="shared" si="329"/>
        <v>1.9826589595375721</v>
      </c>
      <c r="AE1191" s="31">
        <f t="shared" si="330"/>
        <v>1.9152215799614642</v>
      </c>
      <c r="AG1191" s="30">
        <f t="shared" si="319"/>
        <v>2427000</v>
      </c>
      <c r="AH1191" s="30">
        <f t="shared" si="325"/>
        <v>2.88421920065925E-3</v>
      </c>
      <c r="AI1191" s="31">
        <f t="shared" si="326"/>
        <v>0.42398022249690975</v>
      </c>
      <c r="AJ1191" s="31">
        <f t="shared" si="327"/>
        <v>0.40955912649361348</v>
      </c>
      <c r="AK1191" s="30">
        <f>IF(W1191="si",($S1191*'COSTOS DE CREDITOS'!$C$27)/DATA!$G1191,"")</f>
        <v>76.499005790240673</v>
      </c>
      <c r="AL1191" s="90">
        <f>IF(W1191="si",'COSTOS DE CREDITOS'!$C$35,"")</f>
        <v>20.421138461538462</v>
      </c>
      <c r="AM1191" s="30">
        <f t="shared" si="320"/>
        <v>700</v>
      </c>
      <c r="AN1191" s="30">
        <f t="shared" si="321"/>
        <v>2804.0041604592916</v>
      </c>
      <c r="AO1191" s="30">
        <f t="shared" si="322"/>
        <v>3600.9243047110708</v>
      </c>
      <c r="AP1191" s="30">
        <f t="shared" si="323"/>
        <v>-2546.7402928241754</v>
      </c>
      <c r="AQ1191" s="19">
        <f t="shared" si="324"/>
        <v>-2.4158403695249917</v>
      </c>
    </row>
    <row r="1192" spans="1:43" x14ac:dyDescent="0.2">
      <c r="A1192" s="23" t="s">
        <v>5665</v>
      </c>
      <c r="B1192" s="6" t="s">
        <v>5676</v>
      </c>
      <c r="C1192" s="6" t="s">
        <v>5670</v>
      </c>
      <c r="D1192" s="2">
        <v>151962</v>
      </c>
      <c r="E1192" s="2">
        <v>152291</v>
      </c>
      <c r="F1192" s="3" t="s">
        <v>315</v>
      </c>
      <c r="G1192" s="2">
        <v>7</v>
      </c>
      <c r="H1192" s="2">
        <v>152301</v>
      </c>
      <c r="I1192" s="3" t="s">
        <v>1582</v>
      </c>
      <c r="J1192" s="15">
        <v>45061</v>
      </c>
      <c r="K1192" s="24">
        <v>1147500831</v>
      </c>
      <c r="L1192" s="15">
        <v>45063</v>
      </c>
      <c r="M1192" s="15">
        <v>45077</v>
      </c>
      <c r="N1192" s="15"/>
      <c r="O1192" s="26">
        <f>VLOOKUP(D1192,quash!A$2:$I$7791,9,FALSE)</f>
        <v>1</v>
      </c>
      <c r="P1192" s="7">
        <v>9000</v>
      </c>
      <c r="Q1192" s="26">
        <v>147</v>
      </c>
      <c r="R1192" s="19">
        <v>7.9000519063170294E-2</v>
      </c>
      <c r="S1192" s="93">
        <v>26</v>
      </c>
      <c r="T1192" s="7">
        <v>6000</v>
      </c>
      <c r="U1192" s="2">
        <v>142</v>
      </c>
      <c r="V1192" s="11">
        <v>1503.37</v>
      </c>
      <c r="W1192" s="14" t="s">
        <v>5281</v>
      </c>
      <c r="X1192" s="18">
        <v>0.59942797707724405</v>
      </c>
      <c r="Y1192" s="9">
        <v>3596.5678624634643</v>
      </c>
      <c r="Z1192" s="19">
        <f t="shared" si="314"/>
        <v>-0.40057202292275595</v>
      </c>
      <c r="AA1192" s="25">
        <v>901.16203789861629</v>
      </c>
      <c r="AB1192" s="30">
        <f t="shared" si="315"/>
        <v>519000</v>
      </c>
      <c r="AC1192" s="30">
        <f t="shared" si="328"/>
        <v>1.1560693641618497E-2</v>
      </c>
      <c r="AD1192" s="31">
        <f t="shared" si="329"/>
        <v>1.699421965317919</v>
      </c>
      <c r="AE1192" s="31">
        <f t="shared" si="330"/>
        <v>1.6416184971098264</v>
      </c>
      <c r="AG1192" s="30">
        <f t="shared" si="319"/>
        <v>2427000</v>
      </c>
      <c r="AH1192" s="30">
        <f t="shared" si="325"/>
        <v>2.472187886279357E-3</v>
      </c>
      <c r="AI1192" s="31">
        <f t="shared" si="326"/>
        <v>0.36341161928306548</v>
      </c>
      <c r="AJ1192" s="31">
        <f t="shared" si="327"/>
        <v>0.35105067985166871</v>
      </c>
      <c r="AK1192" s="30">
        <f>IF(W1192="si",($S1192*'COSTOS DE CREDITOS'!$C$27)/DATA!$G1192,"")</f>
        <v>76.499005790240673</v>
      </c>
      <c r="AL1192" s="90">
        <f>IF(W1192="si",'COSTOS DE CREDITOS'!$C$35,"")</f>
        <v>20.421138461538462</v>
      </c>
      <c r="AM1192" s="30">
        <f t="shared" si="320"/>
        <v>600</v>
      </c>
      <c r="AN1192" s="30">
        <f t="shared" si="321"/>
        <v>2403.4321375365357</v>
      </c>
      <c r="AO1192" s="30">
        <f t="shared" si="322"/>
        <v>3100.3522817883149</v>
      </c>
      <c r="AP1192" s="30">
        <f t="shared" si="323"/>
        <v>-2199.1902438896986</v>
      </c>
      <c r="AQ1192" s="19">
        <f t="shared" si="324"/>
        <v>-2.4403937931272632</v>
      </c>
    </row>
    <row r="1193" spans="1:43" x14ac:dyDescent="0.2">
      <c r="A1193" s="23" t="s">
        <v>5665</v>
      </c>
      <c r="B1193" s="6" t="s">
        <v>5668</v>
      </c>
      <c r="C1193" s="6" t="s">
        <v>5667</v>
      </c>
      <c r="D1193" s="2">
        <v>151837</v>
      </c>
      <c r="E1193" s="2">
        <v>152192</v>
      </c>
      <c r="F1193" s="3" t="s">
        <v>1583</v>
      </c>
      <c r="G1193" s="2">
        <v>7</v>
      </c>
      <c r="H1193" s="2">
        <v>152211</v>
      </c>
      <c r="I1193" s="3" t="s">
        <v>1584</v>
      </c>
      <c r="J1193" s="15">
        <v>45058</v>
      </c>
      <c r="K1193" s="24">
        <v>1146093234</v>
      </c>
      <c r="L1193" s="15">
        <v>45063</v>
      </c>
      <c r="M1193" s="15">
        <v>45077</v>
      </c>
      <c r="N1193" s="15"/>
      <c r="O1193" s="26">
        <f>VLOOKUP(D1193,quash!A$2:$I$7791,9,FALSE)</f>
        <v>4</v>
      </c>
      <c r="P1193" s="7">
        <v>10000</v>
      </c>
      <c r="Q1193" s="26">
        <v>110</v>
      </c>
      <c r="R1193" s="19">
        <v>3.3220596517330399E-2</v>
      </c>
      <c r="S1193" s="26">
        <v>16</v>
      </c>
      <c r="T1193" s="7">
        <v>8000</v>
      </c>
      <c r="U1193" s="2">
        <v>142</v>
      </c>
      <c r="V1193" s="11">
        <v>2013.74</v>
      </c>
      <c r="W1193" s="14" t="s">
        <v>5281</v>
      </c>
      <c r="X1193" s="18">
        <v>1</v>
      </c>
      <c r="Y1193" s="9">
        <v>8000</v>
      </c>
      <c r="Z1193" s="19">
        <f t="shared" si="314"/>
        <v>0</v>
      </c>
      <c r="AA1193" s="25">
        <v>2013.74</v>
      </c>
      <c r="AB1193" s="30">
        <f t="shared" si="315"/>
        <v>277000</v>
      </c>
      <c r="AC1193" s="30">
        <f t="shared" si="328"/>
        <v>2.8880866425992781E-2</v>
      </c>
      <c r="AD1193" s="31">
        <f t="shared" si="329"/>
        <v>3.1768953068592061</v>
      </c>
      <c r="AE1193" s="31">
        <f t="shared" si="330"/>
        <v>4.1010830324909753</v>
      </c>
      <c r="AG1193" s="30">
        <f t="shared" si="319"/>
        <v>927000</v>
      </c>
      <c r="AH1193" s="30">
        <f t="shared" si="325"/>
        <v>8.6299892125134836E-3</v>
      </c>
      <c r="AI1193" s="31">
        <f t="shared" si="326"/>
        <v>0.94929881337648325</v>
      </c>
      <c r="AJ1193" s="31">
        <f t="shared" si="327"/>
        <v>1.2254584681769147</v>
      </c>
      <c r="AK1193" s="30">
        <f>IF(W1193="si",($S1193*'COSTOS DE CREDITOS'!$C$27)/DATA!$G1193,"")</f>
        <v>47.07631125553273</v>
      </c>
      <c r="AL1193" s="90">
        <f>IF(W1193="si",'COSTOS DE CREDITOS'!$C$35,"")</f>
        <v>20.421138461538462</v>
      </c>
      <c r="AM1193" s="30">
        <f t="shared" si="320"/>
        <v>492.30769230769232</v>
      </c>
      <c r="AN1193" s="30">
        <f t="shared" si="321"/>
        <v>0</v>
      </c>
      <c r="AO1193" s="30">
        <f t="shared" si="322"/>
        <v>559.80514202476354</v>
      </c>
      <c r="AP1193" s="30">
        <f t="shared" si="323"/>
        <v>1453.9348579752364</v>
      </c>
      <c r="AQ1193" s="19">
        <f t="shared" si="324"/>
        <v>0.72200723925394361</v>
      </c>
    </row>
    <row r="1194" spans="1:43" x14ac:dyDescent="0.2">
      <c r="A1194" s="23" t="s">
        <v>5665</v>
      </c>
      <c r="B1194" s="6" t="s">
        <v>5671</v>
      </c>
      <c r="C1194" s="6" t="s">
        <v>5670</v>
      </c>
      <c r="D1194" s="2">
        <v>152152</v>
      </c>
      <c r="E1194" s="2">
        <v>152590</v>
      </c>
      <c r="F1194" s="3" t="s">
        <v>1570</v>
      </c>
      <c r="G1194" s="2">
        <v>5</v>
      </c>
      <c r="H1194" s="2">
        <v>152592</v>
      </c>
      <c r="I1194" s="3" t="s">
        <v>1585</v>
      </c>
      <c r="J1194" s="15">
        <v>45062</v>
      </c>
      <c r="K1194" s="24">
        <v>1148145474</v>
      </c>
      <c r="L1194" s="15">
        <v>45065</v>
      </c>
      <c r="M1194" s="15">
        <v>45077</v>
      </c>
      <c r="N1194" s="15"/>
      <c r="O1194" s="26">
        <f>VLOOKUP(D1194,quash!A$2:$I$7791,9,FALSE)</f>
        <v>2</v>
      </c>
      <c r="P1194" s="7">
        <v>9000</v>
      </c>
      <c r="Q1194" s="26">
        <v>146</v>
      </c>
      <c r="R1194" s="19">
        <v>8.1278822863721623E-2</v>
      </c>
      <c r="S1194" s="26">
        <v>16</v>
      </c>
      <c r="T1194" s="7">
        <v>7000</v>
      </c>
      <c r="U1194" s="2">
        <v>142</v>
      </c>
      <c r="V1194" s="11">
        <v>1758.65</v>
      </c>
      <c r="W1194" s="14" t="s">
        <v>5281</v>
      </c>
      <c r="X1194" s="18">
        <v>1</v>
      </c>
      <c r="Y1194" s="9">
        <v>7000</v>
      </c>
      <c r="Z1194" s="19">
        <f t="shared" si="314"/>
        <v>0</v>
      </c>
      <c r="AA1194" s="25">
        <v>1758.65</v>
      </c>
      <c r="AB1194" s="30">
        <f t="shared" si="315"/>
        <v>309000</v>
      </c>
      <c r="AC1194" s="30">
        <f t="shared" si="328"/>
        <v>2.2653721682847898E-2</v>
      </c>
      <c r="AD1194" s="31">
        <f t="shared" si="329"/>
        <v>3.3074433656957929</v>
      </c>
      <c r="AE1194" s="31">
        <f t="shared" si="330"/>
        <v>3.2168284789644015</v>
      </c>
      <c r="AG1194" s="30">
        <f t="shared" si="319"/>
        <v>1695000</v>
      </c>
      <c r="AH1194" s="30">
        <f t="shared" si="325"/>
        <v>4.1297935103244837E-3</v>
      </c>
      <c r="AI1194" s="31">
        <f t="shared" si="326"/>
        <v>0.60294985250737465</v>
      </c>
      <c r="AJ1194" s="31">
        <f t="shared" si="327"/>
        <v>0.58643067846607666</v>
      </c>
      <c r="AK1194" s="30">
        <f>IF(W1194="si",($S1194*'COSTOS DE CREDITOS'!$C$27)/DATA!$G1194,"")</f>
        <v>65.906835757745824</v>
      </c>
      <c r="AL1194" s="90">
        <f>IF(W1194="si",'COSTOS DE CREDITOS'!$C$35,"")</f>
        <v>20.421138461538462</v>
      </c>
      <c r="AM1194" s="30">
        <f t="shared" si="320"/>
        <v>430.76923076923077</v>
      </c>
      <c r="AN1194" s="30">
        <f t="shared" si="321"/>
        <v>0</v>
      </c>
      <c r="AO1194" s="30">
        <f t="shared" si="322"/>
        <v>517.09720498851505</v>
      </c>
      <c r="AP1194" s="30">
        <f t="shared" si="323"/>
        <v>1241.5527950114852</v>
      </c>
      <c r="AQ1194" s="19">
        <f t="shared" si="324"/>
        <v>0.70596923493104657</v>
      </c>
    </row>
    <row r="1195" spans="1:43" x14ac:dyDescent="0.2">
      <c r="A1195" s="23" t="s">
        <v>5665</v>
      </c>
      <c r="B1195" s="6" t="s">
        <v>5671</v>
      </c>
      <c r="C1195" s="6" t="s">
        <v>5670</v>
      </c>
      <c r="D1195" s="2">
        <v>152117</v>
      </c>
      <c r="E1195" s="2">
        <v>152590</v>
      </c>
      <c r="F1195" s="3" t="s">
        <v>1570</v>
      </c>
      <c r="G1195" s="2">
        <v>5</v>
      </c>
      <c r="H1195" s="2">
        <v>152593</v>
      </c>
      <c r="I1195" s="3" t="s">
        <v>1586</v>
      </c>
      <c r="J1195" s="15">
        <v>45062</v>
      </c>
      <c r="K1195" s="24">
        <v>1148130267</v>
      </c>
      <c r="L1195" s="15">
        <v>45065</v>
      </c>
      <c r="M1195" s="15">
        <v>45077</v>
      </c>
      <c r="N1195" s="15"/>
      <c r="O1195" s="26">
        <f>VLOOKUP(D1195,quash!A$2:$I$7791,9,FALSE)</f>
        <v>2</v>
      </c>
      <c r="P1195" s="7">
        <v>10000</v>
      </c>
      <c r="Q1195" s="26">
        <v>132</v>
      </c>
      <c r="R1195" s="19">
        <v>5.8283715876113903E-2</v>
      </c>
      <c r="S1195" s="26">
        <v>16</v>
      </c>
      <c r="T1195" s="7">
        <v>7000</v>
      </c>
      <c r="U1195" s="2">
        <v>142</v>
      </c>
      <c r="V1195" s="11">
        <v>1758.65</v>
      </c>
      <c r="W1195" s="14" t="s">
        <v>5281</v>
      </c>
      <c r="X1195" s="18">
        <v>1</v>
      </c>
      <c r="Y1195" s="9">
        <v>7000</v>
      </c>
      <c r="Z1195" s="19">
        <f t="shared" si="314"/>
        <v>0</v>
      </c>
      <c r="AA1195" s="25">
        <v>1758.65</v>
      </c>
      <c r="AB1195" s="30">
        <f t="shared" si="315"/>
        <v>309000</v>
      </c>
      <c r="AC1195" s="30">
        <f t="shared" si="328"/>
        <v>2.2653721682847898E-2</v>
      </c>
      <c r="AD1195" s="31">
        <f t="shared" si="329"/>
        <v>2.9902912621359223</v>
      </c>
      <c r="AE1195" s="31">
        <f t="shared" si="330"/>
        <v>3.2168284789644015</v>
      </c>
      <c r="AG1195" s="30">
        <f t="shared" si="319"/>
        <v>1695000</v>
      </c>
      <c r="AH1195" s="30">
        <f t="shared" si="325"/>
        <v>4.1297935103244837E-3</v>
      </c>
      <c r="AI1195" s="31">
        <f t="shared" si="326"/>
        <v>0.54513274336283191</v>
      </c>
      <c r="AJ1195" s="31">
        <f t="shared" si="327"/>
        <v>0.58643067846607666</v>
      </c>
      <c r="AK1195" s="30">
        <f>IF(W1195="si",($S1195*'COSTOS DE CREDITOS'!$C$27)/DATA!$G1195,"")</f>
        <v>65.906835757745824</v>
      </c>
      <c r="AL1195" s="90">
        <f>IF(W1195="si",'COSTOS DE CREDITOS'!$C$35,"")</f>
        <v>20.421138461538462</v>
      </c>
      <c r="AM1195" s="30">
        <f t="shared" si="320"/>
        <v>430.76923076923077</v>
      </c>
      <c r="AN1195" s="30">
        <f t="shared" si="321"/>
        <v>0</v>
      </c>
      <c r="AO1195" s="30">
        <f t="shared" si="322"/>
        <v>517.09720498851505</v>
      </c>
      <c r="AP1195" s="30">
        <f t="shared" si="323"/>
        <v>1241.5527950114852</v>
      </c>
      <c r="AQ1195" s="19">
        <f t="shared" si="324"/>
        <v>0.70596923493104657</v>
      </c>
    </row>
    <row r="1196" spans="1:43" x14ac:dyDescent="0.2">
      <c r="A1196" s="23" t="s">
        <v>5665</v>
      </c>
      <c r="B1196" s="6" t="s">
        <v>5671</v>
      </c>
      <c r="C1196" s="6" t="s">
        <v>5670</v>
      </c>
      <c r="D1196" s="2">
        <v>152116</v>
      </c>
      <c r="E1196" s="2">
        <v>152590</v>
      </c>
      <c r="F1196" s="3" t="s">
        <v>1570</v>
      </c>
      <c r="G1196" s="2">
        <v>5</v>
      </c>
      <c r="H1196" s="2">
        <v>152594</v>
      </c>
      <c r="I1196" s="3" t="s">
        <v>1587</v>
      </c>
      <c r="J1196" s="15">
        <v>45062</v>
      </c>
      <c r="K1196" s="24">
        <v>1148127523</v>
      </c>
      <c r="L1196" s="15">
        <v>45065</v>
      </c>
      <c r="M1196" s="15">
        <v>45077</v>
      </c>
      <c r="N1196" s="15"/>
      <c r="O1196" s="26">
        <f>VLOOKUP(D1196,quash!A$2:$I$7791,9,FALSE)</f>
        <v>2</v>
      </c>
      <c r="P1196" s="7">
        <v>9000</v>
      </c>
      <c r="Q1196" s="26">
        <v>146</v>
      </c>
      <c r="R1196" s="19">
        <v>8.1278822863721623E-2</v>
      </c>
      <c r="S1196" s="26">
        <v>16</v>
      </c>
      <c r="T1196" s="7">
        <v>7000</v>
      </c>
      <c r="U1196" s="2">
        <v>142</v>
      </c>
      <c r="V1196" s="11">
        <v>1758.65</v>
      </c>
      <c r="W1196" s="14" t="s">
        <v>5281</v>
      </c>
      <c r="X1196" s="18">
        <v>1</v>
      </c>
      <c r="Y1196" s="9">
        <v>7000</v>
      </c>
      <c r="Z1196" s="19">
        <f t="shared" si="314"/>
        <v>0</v>
      </c>
      <c r="AA1196" s="25">
        <v>1758.65</v>
      </c>
      <c r="AB1196" s="30">
        <f t="shared" si="315"/>
        <v>309000</v>
      </c>
      <c r="AC1196" s="30">
        <f t="shared" si="328"/>
        <v>2.2653721682847898E-2</v>
      </c>
      <c r="AD1196" s="31">
        <f t="shared" si="329"/>
        <v>3.3074433656957929</v>
      </c>
      <c r="AE1196" s="31">
        <f t="shared" si="330"/>
        <v>3.2168284789644015</v>
      </c>
      <c r="AG1196" s="30">
        <f t="shared" si="319"/>
        <v>1695000</v>
      </c>
      <c r="AH1196" s="30">
        <f t="shared" si="325"/>
        <v>4.1297935103244837E-3</v>
      </c>
      <c r="AI1196" s="31">
        <f t="shared" si="326"/>
        <v>0.60294985250737465</v>
      </c>
      <c r="AJ1196" s="31">
        <f t="shared" si="327"/>
        <v>0.58643067846607666</v>
      </c>
      <c r="AK1196" s="30">
        <f>IF(W1196="si",($S1196*'COSTOS DE CREDITOS'!$C$27)/DATA!$G1196,"")</f>
        <v>65.906835757745824</v>
      </c>
      <c r="AL1196" s="90">
        <f>IF(W1196="si",'COSTOS DE CREDITOS'!$C$35,"")</f>
        <v>20.421138461538462</v>
      </c>
      <c r="AM1196" s="30">
        <f t="shared" si="320"/>
        <v>430.76923076923077</v>
      </c>
      <c r="AN1196" s="30">
        <f t="shared" si="321"/>
        <v>0</v>
      </c>
      <c r="AO1196" s="30">
        <f t="shared" si="322"/>
        <v>517.09720498851505</v>
      </c>
      <c r="AP1196" s="30">
        <f t="shared" si="323"/>
        <v>1241.5527950114852</v>
      </c>
      <c r="AQ1196" s="19">
        <f t="shared" si="324"/>
        <v>0.70596923493104657</v>
      </c>
    </row>
    <row r="1197" spans="1:43" x14ac:dyDescent="0.2">
      <c r="A1197" s="23" t="s">
        <v>5665</v>
      </c>
      <c r="B1197" s="6" t="s">
        <v>5671</v>
      </c>
      <c r="C1197" s="6" t="s">
        <v>5670</v>
      </c>
      <c r="D1197" s="2">
        <v>152145</v>
      </c>
      <c r="E1197" s="2">
        <v>152590</v>
      </c>
      <c r="F1197" s="3" t="s">
        <v>1570</v>
      </c>
      <c r="G1197" s="2">
        <v>5</v>
      </c>
      <c r="H1197" s="2">
        <v>152595</v>
      </c>
      <c r="I1197" s="3" t="s">
        <v>1588</v>
      </c>
      <c r="J1197" s="15">
        <v>45062</v>
      </c>
      <c r="K1197" s="24">
        <v>1148131947</v>
      </c>
      <c r="L1197" s="15">
        <v>45065</v>
      </c>
      <c r="M1197" s="15">
        <v>45077</v>
      </c>
      <c r="N1197" s="15"/>
      <c r="O1197" s="26">
        <f>VLOOKUP(D1197,quash!A$2:$I$7791,9,FALSE)</f>
        <v>2</v>
      </c>
      <c r="P1197" s="7">
        <v>9000</v>
      </c>
      <c r="Q1197" s="26">
        <v>139</v>
      </c>
      <c r="R1197" s="19">
        <v>8.6183749348172869E-2</v>
      </c>
      <c r="S1197" s="26">
        <v>16</v>
      </c>
      <c r="T1197" s="7">
        <v>8000</v>
      </c>
      <c r="U1197" s="2">
        <v>142</v>
      </c>
      <c r="V1197" s="11">
        <v>2013.74</v>
      </c>
      <c r="W1197" s="14" t="s">
        <v>5281</v>
      </c>
      <c r="X1197" s="18">
        <v>1</v>
      </c>
      <c r="Y1197" s="9">
        <v>8000</v>
      </c>
      <c r="Z1197" s="19">
        <f t="shared" si="314"/>
        <v>0</v>
      </c>
      <c r="AA1197" s="25">
        <v>2013.74</v>
      </c>
      <c r="AB1197" s="30">
        <f t="shared" si="315"/>
        <v>309000</v>
      </c>
      <c r="AC1197" s="30">
        <f t="shared" si="328"/>
        <v>2.5889967637540454E-2</v>
      </c>
      <c r="AD1197" s="31">
        <f t="shared" si="329"/>
        <v>3.5987055016181233</v>
      </c>
      <c r="AE1197" s="31">
        <f t="shared" si="330"/>
        <v>3.6763754045307446</v>
      </c>
      <c r="AG1197" s="30">
        <f t="shared" si="319"/>
        <v>1695000</v>
      </c>
      <c r="AH1197" s="30">
        <f t="shared" si="325"/>
        <v>4.71976401179941E-3</v>
      </c>
      <c r="AI1197" s="31">
        <f t="shared" si="326"/>
        <v>0.65604719764011798</v>
      </c>
      <c r="AJ1197" s="31">
        <f t="shared" si="327"/>
        <v>0.67020648967551621</v>
      </c>
      <c r="AK1197" s="30">
        <f>IF(W1197="si",($S1197*'COSTOS DE CREDITOS'!$C$27)/DATA!$G1197,"")</f>
        <v>65.906835757745824</v>
      </c>
      <c r="AL1197" s="90">
        <f>IF(W1197="si",'COSTOS DE CREDITOS'!$C$35,"")</f>
        <v>20.421138461538462</v>
      </c>
      <c r="AM1197" s="30">
        <f t="shared" si="320"/>
        <v>492.30769230769232</v>
      </c>
      <c r="AN1197" s="30">
        <f t="shared" si="321"/>
        <v>0</v>
      </c>
      <c r="AO1197" s="30">
        <f t="shared" si="322"/>
        <v>578.63566652697659</v>
      </c>
      <c r="AP1197" s="30">
        <f t="shared" si="323"/>
        <v>1435.1043334730234</v>
      </c>
      <c r="AQ1197" s="19">
        <f t="shared" si="324"/>
        <v>0.71265621851531147</v>
      </c>
    </row>
    <row r="1198" spans="1:43" x14ac:dyDescent="0.2">
      <c r="A1198" s="23" t="s">
        <v>5665</v>
      </c>
      <c r="B1198" s="6" t="s">
        <v>5684</v>
      </c>
      <c r="C1198" s="6" t="s">
        <v>5667</v>
      </c>
      <c r="D1198" s="2">
        <v>152030</v>
      </c>
      <c r="E1198" s="2">
        <v>152606</v>
      </c>
      <c r="F1198" s="3" t="s">
        <v>1572</v>
      </c>
      <c r="G1198" s="2">
        <v>7</v>
      </c>
      <c r="H1198" s="2">
        <v>152608</v>
      </c>
      <c r="I1198" s="3" t="s">
        <v>1589</v>
      </c>
      <c r="J1198" s="15">
        <v>45062</v>
      </c>
      <c r="K1198" s="24">
        <v>1148155505</v>
      </c>
      <c r="L1198" s="15">
        <v>45065</v>
      </c>
      <c r="M1198" s="15">
        <v>45077</v>
      </c>
      <c r="N1198" s="15"/>
      <c r="O1198" s="26">
        <f>VLOOKUP(D1198,quash!A$2:$I$7791,9,FALSE)</f>
        <v>2</v>
      </c>
      <c r="P1198" s="7">
        <v>11000</v>
      </c>
      <c r="Q1198" s="26">
        <v>134</v>
      </c>
      <c r="R1198" s="19">
        <v>5.7794490376783518E-2</v>
      </c>
      <c r="S1198" s="26">
        <v>16</v>
      </c>
      <c r="T1198" s="7">
        <v>7000</v>
      </c>
      <c r="U1198" s="2">
        <v>142</v>
      </c>
      <c r="V1198" s="11">
        <v>1758.65</v>
      </c>
      <c r="W1198" s="14" t="s">
        <v>5281</v>
      </c>
      <c r="X1198" s="18">
        <v>1</v>
      </c>
      <c r="Y1198" s="9">
        <v>7000</v>
      </c>
      <c r="Z1198" s="19">
        <f t="shared" si="314"/>
        <v>0</v>
      </c>
      <c r="AA1198" s="25">
        <v>1758.65</v>
      </c>
      <c r="AB1198" s="30">
        <f t="shared" si="315"/>
        <v>309000</v>
      </c>
      <c r="AC1198" s="30">
        <f t="shared" si="328"/>
        <v>2.2653721682847898E-2</v>
      </c>
      <c r="AD1198" s="31">
        <f t="shared" si="329"/>
        <v>3.0355987055016183</v>
      </c>
      <c r="AE1198" s="31">
        <f t="shared" si="330"/>
        <v>3.2168284789644015</v>
      </c>
      <c r="AG1198" s="30">
        <f t="shared" si="319"/>
        <v>1695000</v>
      </c>
      <c r="AH1198" s="30">
        <f t="shared" si="325"/>
        <v>4.1297935103244837E-3</v>
      </c>
      <c r="AI1198" s="31">
        <f t="shared" si="326"/>
        <v>0.55339233038348079</v>
      </c>
      <c r="AJ1198" s="31">
        <f t="shared" si="327"/>
        <v>0.58643067846607666</v>
      </c>
      <c r="AK1198" s="30">
        <f>IF(W1198="si",($S1198*'COSTOS DE CREDITOS'!$C$27)/DATA!$G1198,"")</f>
        <v>47.07631125553273</v>
      </c>
      <c r="AL1198" s="90">
        <f>IF(W1198="si",'COSTOS DE CREDITOS'!$C$35,"")</f>
        <v>20.421138461538462</v>
      </c>
      <c r="AM1198" s="30">
        <f t="shared" si="320"/>
        <v>430.76923076923077</v>
      </c>
      <c r="AN1198" s="30">
        <f t="shared" si="321"/>
        <v>0</v>
      </c>
      <c r="AO1198" s="30">
        <f t="shared" si="322"/>
        <v>498.26668048630199</v>
      </c>
      <c r="AP1198" s="30">
        <f t="shared" si="323"/>
        <v>1260.3833195136981</v>
      </c>
      <c r="AQ1198" s="19">
        <f t="shared" si="324"/>
        <v>0.71667660962311885</v>
      </c>
    </row>
    <row r="1199" spans="1:43" x14ac:dyDescent="0.2">
      <c r="A1199" s="23" t="s">
        <v>5665</v>
      </c>
      <c r="B1199" s="6" t="s">
        <v>5684</v>
      </c>
      <c r="C1199" s="6" t="s">
        <v>5667</v>
      </c>
      <c r="D1199" s="2">
        <v>152020</v>
      </c>
      <c r="E1199" s="2">
        <v>152606</v>
      </c>
      <c r="F1199" s="3" t="s">
        <v>1572</v>
      </c>
      <c r="G1199" s="2">
        <v>7</v>
      </c>
      <c r="H1199" s="2">
        <v>152609</v>
      </c>
      <c r="I1199" s="3" t="s">
        <v>1590</v>
      </c>
      <c r="J1199" s="15">
        <v>45061</v>
      </c>
      <c r="K1199" s="24">
        <v>1147822093</v>
      </c>
      <c r="L1199" s="15">
        <v>45065</v>
      </c>
      <c r="M1199" s="15">
        <v>45077</v>
      </c>
      <c r="N1199" s="15"/>
      <c r="O1199" s="26">
        <f>VLOOKUP(D1199,quash!A$2:$I$7791,9,FALSE)</f>
        <v>1</v>
      </c>
      <c r="P1199" s="7">
        <v>10000</v>
      </c>
      <c r="Q1199" s="26">
        <v>127</v>
      </c>
      <c r="R1199" s="19">
        <v>5.24391097594855E-2</v>
      </c>
      <c r="S1199" s="26">
        <v>16</v>
      </c>
      <c r="T1199" s="7">
        <v>7000</v>
      </c>
      <c r="U1199" s="2">
        <v>142</v>
      </c>
      <c r="V1199" s="11">
        <v>1758.65</v>
      </c>
      <c r="W1199" s="14" t="s">
        <v>5281</v>
      </c>
      <c r="X1199" s="18">
        <v>1</v>
      </c>
      <c r="Y1199" s="9">
        <v>7000</v>
      </c>
      <c r="Z1199" s="19">
        <f t="shared" si="314"/>
        <v>0</v>
      </c>
      <c r="AA1199" s="25">
        <v>1758.65</v>
      </c>
      <c r="AB1199" s="30">
        <f t="shared" si="315"/>
        <v>519000</v>
      </c>
      <c r="AC1199" s="30">
        <f t="shared" si="328"/>
        <v>1.348747591522158E-2</v>
      </c>
      <c r="AD1199" s="31">
        <f t="shared" si="329"/>
        <v>1.7129094412331407</v>
      </c>
      <c r="AE1199" s="31">
        <f t="shared" si="330"/>
        <v>1.9152215799614642</v>
      </c>
      <c r="AG1199" s="30">
        <f t="shared" si="319"/>
        <v>2427000</v>
      </c>
      <c r="AH1199" s="30">
        <f t="shared" si="325"/>
        <v>2.88421920065925E-3</v>
      </c>
      <c r="AI1199" s="31">
        <f t="shared" si="326"/>
        <v>0.36629583848372477</v>
      </c>
      <c r="AJ1199" s="31">
        <f t="shared" si="327"/>
        <v>0.40955912649361348</v>
      </c>
      <c r="AK1199" s="30">
        <f>IF(W1199="si",($S1199*'COSTOS DE CREDITOS'!$C$27)/DATA!$G1199,"")</f>
        <v>47.07631125553273</v>
      </c>
      <c r="AL1199" s="90">
        <f>IF(W1199="si",'COSTOS DE CREDITOS'!$C$35,"")</f>
        <v>20.421138461538462</v>
      </c>
      <c r="AM1199" s="30">
        <f t="shared" si="320"/>
        <v>430.76923076923077</v>
      </c>
      <c r="AN1199" s="30">
        <f t="shared" si="321"/>
        <v>0</v>
      </c>
      <c r="AO1199" s="30">
        <f t="shared" si="322"/>
        <v>498.26668048630199</v>
      </c>
      <c r="AP1199" s="30">
        <f t="shared" si="323"/>
        <v>1260.3833195136981</v>
      </c>
      <c r="AQ1199" s="19">
        <f t="shared" si="324"/>
        <v>0.71667660962311885</v>
      </c>
    </row>
    <row r="1200" spans="1:43" x14ac:dyDescent="0.2">
      <c r="A1200" s="23" t="s">
        <v>5665</v>
      </c>
      <c r="B1200" s="6" t="s">
        <v>5684</v>
      </c>
      <c r="C1200" s="6" t="s">
        <v>5667</v>
      </c>
      <c r="D1200" s="2">
        <v>152165</v>
      </c>
      <c r="E1200" s="2">
        <v>152606</v>
      </c>
      <c r="F1200" s="3" t="s">
        <v>1572</v>
      </c>
      <c r="G1200" s="2">
        <v>7</v>
      </c>
      <c r="H1200" s="2">
        <v>152610</v>
      </c>
      <c r="I1200" s="3" t="s">
        <v>1591</v>
      </c>
      <c r="J1200" s="15">
        <v>45062</v>
      </c>
      <c r="K1200" s="24">
        <v>1148184930</v>
      </c>
      <c r="L1200" s="15">
        <v>45065</v>
      </c>
      <c r="M1200" s="15">
        <v>45077</v>
      </c>
      <c r="N1200" s="15"/>
      <c r="O1200" s="26">
        <f>VLOOKUP(D1200,quash!A$2:$I$7791,9,FALSE)</f>
        <v>1</v>
      </c>
      <c r="P1200" s="7">
        <v>10000</v>
      </c>
      <c r="Q1200" s="26">
        <v>127</v>
      </c>
      <c r="R1200" s="19">
        <v>5.24391097594855E-2</v>
      </c>
      <c r="S1200" s="26">
        <v>16</v>
      </c>
      <c r="T1200" s="7">
        <v>7000</v>
      </c>
      <c r="U1200" s="2">
        <v>142</v>
      </c>
      <c r="V1200" s="11">
        <v>1758.65</v>
      </c>
      <c r="W1200" s="14" t="s">
        <v>5281</v>
      </c>
      <c r="X1200" s="18">
        <v>1</v>
      </c>
      <c r="Y1200" s="9">
        <v>7000</v>
      </c>
      <c r="Z1200" s="19">
        <f t="shared" si="314"/>
        <v>0</v>
      </c>
      <c r="AA1200" s="25">
        <v>1758.65</v>
      </c>
      <c r="AB1200" s="30">
        <f t="shared" si="315"/>
        <v>519000</v>
      </c>
      <c r="AC1200" s="30">
        <f t="shared" si="328"/>
        <v>1.348747591522158E-2</v>
      </c>
      <c r="AD1200" s="31">
        <f t="shared" si="329"/>
        <v>1.7129094412331407</v>
      </c>
      <c r="AE1200" s="31">
        <f t="shared" si="330"/>
        <v>1.9152215799614642</v>
      </c>
      <c r="AG1200" s="30">
        <f t="shared" si="319"/>
        <v>2427000</v>
      </c>
      <c r="AH1200" s="30">
        <f t="shared" si="325"/>
        <v>2.88421920065925E-3</v>
      </c>
      <c r="AI1200" s="31">
        <f t="shared" si="326"/>
        <v>0.36629583848372477</v>
      </c>
      <c r="AJ1200" s="31">
        <f t="shared" si="327"/>
        <v>0.40955912649361348</v>
      </c>
      <c r="AK1200" s="30">
        <f>IF(W1200="si",($S1200*'COSTOS DE CREDITOS'!$C$27)/DATA!$G1200,"")</f>
        <v>47.07631125553273</v>
      </c>
      <c r="AL1200" s="90">
        <f>IF(W1200="si",'COSTOS DE CREDITOS'!$C$35,"")</f>
        <v>20.421138461538462</v>
      </c>
      <c r="AM1200" s="30">
        <f t="shared" si="320"/>
        <v>430.76923076923077</v>
      </c>
      <c r="AN1200" s="30">
        <f t="shared" si="321"/>
        <v>0</v>
      </c>
      <c r="AO1200" s="30">
        <f t="shared" si="322"/>
        <v>498.26668048630199</v>
      </c>
      <c r="AP1200" s="30">
        <f t="shared" si="323"/>
        <v>1260.3833195136981</v>
      </c>
      <c r="AQ1200" s="19">
        <f t="shared" si="324"/>
        <v>0.71667660962311885</v>
      </c>
    </row>
    <row r="1201" spans="1:43" x14ac:dyDescent="0.2">
      <c r="A1201" s="23" t="s">
        <v>5665</v>
      </c>
      <c r="B1201" s="6" t="s">
        <v>5684</v>
      </c>
      <c r="C1201" s="6" t="s">
        <v>5667</v>
      </c>
      <c r="D1201" s="2">
        <v>152018</v>
      </c>
      <c r="E1201" s="2">
        <v>152606</v>
      </c>
      <c r="F1201" s="3" t="s">
        <v>1572</v>
      </c>
      <c r="G1201" s="2">
        <v>7</v>
      </c>
      <c r="H1201" s="2">
        <v>152611</v>
      </c>
      <c r="I1201" s="3" t="s">
        <v>1592</v>
      </c>
      <c r="J1201" s="15">
        <v>45061</v>
      </c>
      <c r="K1201" s="24">
        <v>1147742288</v>
      </c>
      <c r="L1201" s="15">
        <v>45065</v>
      </c>
      <c r="M1201" s="15">
        <v>45077</v>
      </c>
      <c r="N1201" s="15"/>
      <c r="O1201" s="26">
        <f>VLOOKUP(D1201,quash!A$2:$I$7791,9,FALSE)</f>
        <v>2</v>
      </c>
      <c r="P1201" s="7">
        <v>9000</v>
      </c>
      <c r="Q1201" s="26">
        <v>146</v>
      </c>
      <c r="R1201" s="19">
        <v>5.2439109759484744E-2</v>
      </c>
      <c r="S1201" s="26">
        <v>16</v>
      </c>
      <c r="T1201" s="7">
        <v>7000</v>
      </c>
      <c r="U1201" s="2">
        <v>142</v>
      </c>
      <c r="V1201" s="11">
        <v>1758.65</v>
      </c>
      <c r="W1201" s="14" t="s">
        <v>5281</v>
      </c>
      <c r="X1201" s="18">
        <v>1</v>
      </c>
      <c r="Y1201" s="9">
        <v>7000</v>
      </c>
      <c r="Z1201" s="19">
        <f t="shared" si="314"/>
        <v>0</v>
      </c>
      <c r="AA1201" s="25">
        <v>1758.65</v>
      </c>
      <c r="AB1201" s="30">
        <f t="shared" si="315"/>
        <v>309000</v>
      </c>
      <c r="AC1201" s="30">
        <f t="shared" si="328"/>
        <v>2.2653721682847898E-2</v>
      </c>
      <c r="AD1201" s="31">
        <f t="shared" si="329"/>
        <v>3.3074433656957929</v>
      </c>
      <c r="AE1201" s="31">
        <f t="shared" si="330"/>
        <v>3.2168284789644015</v>
      </c>
      <c r="AG1201" s="30">
        <f t="shared" si="319"/>
        <v>1695000</v>
      </c>
      <c r="AH1201" s="30">
        <f t="shared" si="325"/>
        <v>4.1297935103244837E-3</v>
      </c>
      <c r="AI1201" s="31">
        <f t="shared" si="326"/>
        <v>0.60294985250737465</v>
      </c>
      <c r="AJ1201" s="31">
        <f t="shared" si="327"/>
        <v>0.58643067846607666</v>
      </c>
      <c r="AK1201" s="30">
        <f>IF(W1201="si",($S1201*'COSTOS DE CREDITOS'!$C$27)/DATA!$G1201,"")</f>
        <v>47.07631125553273</v>
      </c>
      <c r="AL1201" s="90">
        <f>IF(W1201="si",'COSTOS DE CREDITOS'!$C$35,"")</f>
        <v>20.421138461538462</v>
      </c>
      <c r="AM1201" s="30">
        <f t="shared" si="320"/>
        <v>430.76923076923077</v>
      </c>
      <c r="AN1201" s="30">
        <f t="shared" si="321"/>
        <v>0</v>
      </c>
      <c r="AO1201" s="30">
        <f t="shared" si="322"/>
        <v>498.26668048630199</v>
      </c>
      <c r="AP1201" s="30">
        <f t="shared" si="323"/>
        <v>1260.3833195136981</v>
      </c>
      <c r="AQ1201" s="19">
        <f t="shared" si="324"/>
        <v>0.71667660962311885</v>
      </c>
    </row>
    <row r="1202" spans="1:43" x14ac:dyDescent="0.2">
      <c r="A1202" s="23" t="s">
        <v>5665</v>
      </c>
      <c r="B1202" s="6" t="s">
        <v>5684</v>
      </c>
      <c r="C1202" s="6" t="s">
        <v>5667</v>
      </c>
      <c r="D1202" s="2">
        <v>152183</v>
      </c>
      <c r="E1202" s="2">
        <v>152606</v>
      </c>
      <c r="F1202" s="3" t="s">
        <v>1572</v>
      </c>
      <c r="G1202" s="2">
        <v>7</v>
      </c>
      <c r="H1202" s="2">
        <v>152612</v>
      </c>
      <c r="I1202" s="3" t="s">
        <v>1593</v>
      </c>
      <c r="J1202" s="15">
        <v>45062</v>
      </c>
      <c r="K1202" s="24">
        <v>1148254894</v>
      </c>
      <c r="L1202" s="15">
        <v>45065</v>
      </c>
      <c r="M1202" s="15">
        <v>45077</v>
      </c>
      <c r="N1202" s="15"/>
      <c r="O1202" s="26">
        <f>VLOOKUP(D1202,quash!A$2:$I$7791,9,FALSE)</f>
        <v>1</v>
      </c>
      <c r="P1202" s="7">
        <v>10000</v>
      </c>
      <c r="Q1202" s="26">
        <v>115</v>
      </c>
      <c r="R1202" s="19">
        <v>3.97705569269148E-2</v>
      </c>
      <c r="S1202" s="26">
        <v>16</v>
      </c>
      <c r="T1202" s="7">
        <v>7000</v>
      </c>
      <c r="U1202" s="2">
        <v>142</v>
      </c>
      <c r="V1202" s="11">
        <v>1758.65</v>
      </c>
      <c r="W1202" s="14" t="s">
        <v>5281</v>
      </c>
      <c r="X1202" s="18">
        <v>1</v>
      </c>
      <c r="Y1202" s="9">
        <v>7000</v>
      </c>
      <c r="Z1202" s="19">
        <f t="shared" si="314"/>
        <v>0</v>
      </c>
      <c r="AA1202" s="25">
        <v>1758.65</v>
      </c>
      <c r="AB1202" s="30">
        <f t="shared" si="315"/>
        <v>519000</v>
      </c>
      <c r="AC1202" s="30">
        <f t="shared" si="328"/>
        <v>1.348747591522158E-2</v>
      </c>
      <c r="AD1202" s="31">
        <f t="shared" si="329"/>
        <v>1.5510597302504816</v>
      </c>
      <c r="AE1202" s="31">
        <f t="shared" si="330"/>
        <v>1.9152215799614642</v>
      </c>
      <c r="AG1202" s="30">
        <f t="shared" si="319"/>
        <v>2427000</v>
      </c>
      <c r="AH1202" s="30">
        <f t="shared" si="325"/>
        <v>2.88421920065925E-3</v>
      </c>
      <c r="AI1202" s="31">
        <f t="shared" si="326"/>
        <v>0.33168520807581375</v>
      </c>
      <c r="AJ1202" s="31">
        <f t="shared" si="327"/>
        <v>0.40955912649361348</v>
      </c>
      <c r="AK1202" s="30">
        <f>IF(W1202="si",($S1202*'COSTOS DE CREDITOS'!$C$27)/DATA!$G1202,"")</f>
        <v>47.07631125553273</v>
      </c>
      <c r="AL1202" s="90">
        <f>IF(W1202="si",'COSTOS DE CREDITOS'!$C$35,"")</f>
        <v>20.421138461538462</v>
      </c>
      <c r="AM1202" s="30">
        <f t="shared" si="320"/>
        <v>430.76923076923077</v>
      </c>
      <c r="AN1202" s="30">
        <f t="shared" si="321"/>
        <v>0</v>
      </c>
      <c r="AO1202" s="30">
        <f t="shared" si="322"/>
        <v>498.26668048630199</v>
      </c>
      <c r="AP1202" s="30">
        <f t="shared" si="323"/>
        <v>1260.3833195136981</v>
      </c>
      <c r="AQ1202" s="19">
        <f t="shared" si="324"/>
        <v>0.71667660962311885</v>
      </c>
    </row>
    <row r="1203" spans="1:43" x14ac:dyDescent="0.2">
      <c r="A1203" s="23" t="s">
        <v>5665</v>
      </c>
      <c r="B1203" s="6" t="s">
        <v>5684</v>
      </c>
      <c r="C1203" s="6" t="s">
        <v>5667</v>
      </c>
      <c r="D1203" s="2">
        <v>152399</v>
      </c>
      <c r="E1203" s="2">
        <v>152606</v>
      </c>
      <c r="F1203" s="3" t="s">
        <v>1572</v>
      </c>
      <c r="G1203" s="2">
        <v>7</v>
      </c>
      <c r="H1203" s="2">
        <v>152613</v>
      </c>
      <c r="I1203" s="3" t="s">
        <v>1594</v>
      </c>
      <c r="J1203" s="15">
        <v>45063</v>
      </c>
      <c r="K1203" s="24">
        <v>1149369006</v>
      </c>
      <c r="L1203" s="15">
        <v>45065</v>
      </c>
      <c r="M1203" s="15">
        <v>45077</v>
      </c>
      <c r="N1203" s="15"/>
      <c r="O1203" s="26">
        <f>VLOOKUP(D1203,quash!A$2:$I$7791,9,FALSE)</f>
        <v>2</v>
      </c>
      <c r="P1203" s="7">
        <v>10000</v>
      </c>
      <c r="Q1203" s="26">
        <v>115</v>
      </c>
      <c r="R1203" s="19">
        <v>3.97705569269148E-2</v>
      </c>
      <c r="S1203" s="26">
        <v>16</v>
      </c>
      <c r="T1203" s="7">
        <v>7000</v>
      </c>
      <c r="U1203" s="2">
        <v>142</v>
      </c>
      <c r="V1203" s="11">
        <v>1758.65</v>
      </c>
      <c r="W1203" s="14" t="s">
        <v>5281</v>
      </c>
      <c r="X1203" s="18">
        <v>1</v>
      </c>
      <c r="Y1203" s="9">
        <v>7000</v>
      </c>
      <c r="Z1203" s="19">
        <f t="shared" si="314"/>
        <v>0</v>
      </c>
      <c r="AA1203" s="25">
        <v>1758.65</v>
      </c>
      <c r="AB1203" s="30">
        <f t="shared" si="315"/>
        <v>309000</v>
      </c>
      <c r="AC1203" s="30">
        <f t="shared" si="328"/>
        <v>2.2653721682847898E-2</v>
      </c>
      <c r="AD1203" s="31">
        <f t="shared" si="329"/>
        <v>2.6051779935275081</v>
      </c>
      <c r="AE1203" s="31">
        <f t="shared" si="330"/>
        <v>3.2168284789644015</v>
      </c>
      <c r="AG1203" s="30">
        <f t="shared" si="319"/>
        <v>1695000</v>
      </c>
      <c r="AH1203" s="30">
        <f t="shared" si="325"/>
        <v>4.1297935103244837E-3</v>
      </c>
      <c r="AI1203" s="31">
        <f t="shared" si="326"/>
        <v>0.47492625368731561</v>
      </c>
      <c r="AJ1203" s="31">
        <f t="shared" si="327"/>
        <v>0.58643067846607666</v>
      </c>
      <c r="AK1203" s="30">
        <f>IF(W1203="si",($S1203*'COSTOS DE CREDITOS'!$C$27)/DATA!$G1203,"")</f>
        <v>47.07631125553273</v>
      </c>
      <c r="AL1203" s="90">
        <f>IF(W1203="si",'COSTOS DE CREDITOS'!$C$35,"")</f>
        <v>20.421138461538462</v>
      </c>
      <c r="AM1203" s="30">
        <f t="shared" si="320"/>
        <v>430.76923076923077</v>
      </c>
      <c r="AN1203" s="30">
        <f t="shared" si="321"/>
        <v>0</v>
      </c>
      <c r="AO1203" s="30">
        <f t="shared" si="322"/>
        <v>498.26668048630199</v>
      </c>
      <c r="AP1203" s="30">
        <f t="shared" si="323"/>
        <v>1260.3833195136981</v>
      </c>
      <c r="AQ1203" s="19">
        <f t="shared" si="324"/>
        <v>0.71667660962311885</v>
      </c>
    </row>
    <row r="1204" spans="1:43" x14ac:dyDescent="0.2">
      <c r="A1204" s="23" t="s">
        <v>5665</v>
      </c>
      <c r="B1204" s="6" t="s">
        <v>5681</v>
      </c>
      <c r="C1204" s="6" t="s">
        <v>5667</v>
      </c>
      <c r="D1204" s="4">
        <v>152064</v>
      </c>
      <c r="E1204" s="4">
        <v>152625</v>
      </c>
      <c r="F1204" s="5" t="s">
        <v>1597</v>
      </c>
      <c r="G1204" s="2">
        <v>7</v>
      </c>
      <c r="H1204" s="4">
        <v>152626</v>
      </c>
      <c r="I1204" s="5" t="s">
        <v>1598</v>
      </c>
      <c r="J1204" s="15">
        <v>45061</v>
      </c>
      <c r="K1204" s="24">
        <v>1147775174</v>
      </c>
      <c r="L1204" s="15">
        <v>45065</v>
      </c>
      <c r="M1204" s="15">
        <v>45077</v>
      </c>
      <c r="N1204" s="15"/>
      <c r="O1204" s="26">
        <f>VLOOKUP(D1204,quash!A$2:$I$7791,9,FALSE)</f>
        <v>2</v>
      </c>
      <c r="P1204" s="7">
        <v>10000</v>
      </c>
      <c r="Q1204" s="26">
        <v>128</v>
      </c>
      <c r="R1204" s="19">
        <v>5.8283715876113903E-2</v>
      </c>
      <c r="S1204" s="26">
        <v>16</v>
      </c>
      <c r="T1204" s="8">
        <v>8000</v>
      </c>
      <c r="U1204" s="4">
        <v>142</v>
      </c>
      <c r="V1204" s="10">
        <v>2013.74</v>
      </c>
      <c r="W1204" s="14" t="s">
        <v>5281</v>
      </c>
      <c r="X1204" s="18">
        <v>1</v>
      </c>
      <c r="Y1204" s="9">
        <v>8000</v>
      </c>
      <c r="Z1204" s="19">
        <f t="shared" si="314"/>
        <v>0</v>
      </c>
      <c r="AA1204" s="25">
        <v>2013.74</v>
      </c>
      <c r="AB1204" s="30">
        <f t="shared" si="315"/>
        <v>309000</v>
      </c>
      <c r="AC1204" s="30">
        <f t="shared" si="328"/>
        <v>2.5889967637540454E-2</v>
      </c>
      <c r="AD1204" s="31">
        <f t="shared" si="329"/>
        <v>3.3139158576051782</v>
      </c>
      <c r="AE1204" s="31">
        <f t="shared" si="330"/>
        <v>3.6763754045307446</v>
      </c>
      <c r="AG1204" s="30">
        <f t="shared" si="319"/>
        <v>1695000</v>
      </c>
      <c r="AH1204" s="30">
        <f t="shared" si="325"/>
        <v>4.71976401179941E-3</v>
      </c>
      <c r="AI1204" s="31">
        <f t="shared" si="326"/>
        <v>0.60412979351032448</v>
      </c>
      <c r="AJ1204" s="31">
        <f t="shared" si="327"/>
        <v>0.67020648967551621</v>
      </c>
      <c r="AK1204" s="30">
        <f>IF(W1204="si",($S1204*'COSTOS DE CREDITOS'!$C$27)/DATA!$G1204,"")</f>
        <v>47.07631125553273</v>
      </c>
      <c r="AL1204" s="90">
        <f>IF(W1204="si",'COSTOS DE CREDITOS'!$C$35,"")</f>
        <v>20.421138461538462</v>
      </c>
      <c r="AM1204" s="30">
        <f t="shared" si="320"/>
        <v>492.30769230769232</v>
      </c>
      <c r="AN1204" s="30">
        <f t="shared" si="321"/>
        <v>0</v>
      </c>
      <c r="AO1204" s="30">
        <f t="shared" si="322"/>
        <v>559.80514202476354</v>
      </c>
      <c r="AP1204" s="30">
        <f t="shared" si="323"/>
        <v>1453.9348579752364</v>
      </c>
      <c r="AQ1204" s="19">
        <f t="shared" si="324"/>
        <v>0.72200723925394361</v>
      </c>
    </row>
    <row r="1205" spans="1:43" x14ac:dyDescent="0.2">
      <c r="A1205" s="23" t="s">
        <v>5665</v>
      </c>
      <c r="B1205" s="6" t="s">
        <v>5677</v>
      </c>
      <c r="C1205" s="6" t="s">
        <v>5667</v>
      </c>
      <c r="D1205" s="4">
        <v>152138</v>
      </c>
      <c r="E1205" s="4">
        <v>152752</v>
      </c>
      <c r="F1205" s="5" t="s">
        <v>1599</v>
      </c>
      <c r="G1205" s="2">
        <v>6</v>
      </c>
      <c r="H1205" s="4">
        <v>152753</v>
      </c>
      <c r="I1205" s="5" t="s">
        <v>1600</v>
      </c>
      <c r="J1205" s="15">
        <v>45062</v>
      </c>
      <c r="K1205" s="24">
        <v>1148087725</v>
      </c>
      <c r="L1205" s="15">
        <v>45065</v>
      </c>
      <c r="M1205" s="15">
        <v>45077</v>
      </c>
      <c r="N1205" s="15"/>
      <c r="O1205" s="26">
        <f>VLOOKUP(D1205,quash!A$2:$I$7791,9,FALSE)</f>
        <v>5</v>
      </c>
      <c r="P1205" s="7">
        <v>10000</v>
      </c>
      <c r="Q1205" s="26">
        <v>110</v>
      </c>
      <c r="R1205" s="19">
        <v>3.3741050530766099E-2</v>
      </c>
      <c r="S1205" s="26">
        <v>16</v>
      </c>
      <c r="T1205" s="8">
        <v>7000</v>
      </c>
      <c r="U1205" s="4">
        <v>142</v>
      </c>
      <c r="V1205" s="10">
        <v>1758.65</v>
      </c>
      <c r="W1205" s="14" t="s">
        <v>5281</v>
      </c>
      <c r="X1205" s="18">
        <v>1</v>
      </c>
      <c r="Y1205" s="9">
        <v>7000</v>
      </c>
      <c r="Z1205" s="19">
        <f t="shared" si="314"/>
        <v>0</v>
      </c>
      <c r="AA1205" s="25">
        <v>1758.65</v>
      </c>
      <c r="AB1205" s="30">
        <f t="shared" si="315"/>
        <v>101000</v>
      </c>
      <c r="AC1205" s="30">
        <f t="shared" si="328"/>
        <v>6.9306930693069313E-2</v>
      </c>
      <c r="AD1205" s="31">
        <f t="shared" si="329"/>
        <v>7.6237623762376243</v>
      </c>
      <c r="AE1205" s="31">
        <f t="shared" si="330"/>
        <v>9.8415841584158432</v>
      </c>
      <c r="AG1205" s="30">
        <f t="shared" si="319"/>
        <v>352000</v>
      </c>
      <c r="AH1205" s="30">
        <f t="shared" si="325"/>
        <v>1.9886363636363636E-2</v>
      </c>
      <c r="AI1205" s="31">
        <f t="shared" si="326"/>
        <v>2.1875</v>
      </c>
      <c r="AJ1205" s="31">
        <f t="shared" si="327"/>
        <v>2.8238636363636362</v>
      </c>
      <c r="AK1205" s="30">
        <f>IF(W1205="si",($S1205*'COSTOS DE CREDITOS'!$C$27)/DATA!$G1205,"")</f>
        <v>54.922363131454851</v>
      </c>
      <c r="AL1205" s="90">
        <f>IF(W1205="si",'COSTOS DE CREDITOS'!$C$35,"")</f>
        <v>20.421138461538462</v>
      </c>
      <c r="AM1205" s="30">
        <f t="shared" si="320"/>
        <v>430.76923076923077</v>
      </c>
      <c r="AN1205" s="30">
        <f t="shared" si="321"/>
        <v>0</v>
      </c>
      <c r="AO1205" s="30">
        <f t="shared" si="322"/>
        <v>506.11273236222405</v>
      </c>
      <c r="AP1205" s="30">
        <f t="shared" si="323"/>
        <v>1252.537267637776</v>
      </c>
      <c r="AQ1205" s="19">
        <f t="shared" si="324"/>
        <v>0.71221520350142209</v>
      </c>
    </row>
    <row r="1206" spans="1:43" x14ac:dyDescent="0.2">
      <c r="A1206" s="23" t="s">
        <v>5665</v>
      </c>
      <c r="B1206" s="6" t="s">
        <v>5666</v>
      </c>
      <c r="C1206" s="6" t="s">
        <v>5667</v>
      </c>
      <c r="D1206" s="2">
        <v>151935</v>
      </c>
      <c r="E1206" s="2">
        <v>152353</v>
      </c>
      <c r="F1206" s="3" t="s">
        <v>211</v>
      </c>
      <c r="G1206" s="2">
        <v>7</v>
      </c>
      <c r="H1206" s="2">
        <v>152493</v>
      </c>
      <c r="I1206" s="3" t="s">
        <v>1601</v>
      </c>
      <c r="J1206" s="15" t="s">
        <v>5688</v>
      </c>
      <c r="K1206" s="24" t="s">
        <v>5688</v>
      </c>
      <c r="L1206" s="15">
        <v>45063</v>
      </c>
      <c r="M1206" s="15">
        <v>45077</v>
      </c>
      <c r="N1206" s="15"/>
      <c r="O1206" s="26">
        <f>VLOOKUP(D1206,quash!A$2:$I$7791,9,FALSE)</f>
        <v>1</v>
      </c>
      <c r="P1206" s="7">
        <v>15000</v>
      </c>
      <c r="Q1206" s="26">
        <v>113</v>
      </c>
      <c r="R1206" s="19">
        <v>3.373427512292651E-2</v>
      </c>
      <c r="S1206" s="26">
        <v>16</v>
      </c>
      <c r="T1206" s="7">
        <v>6000</v>
      </c>
      <c r="U1206" s="2">
        <v>142</v>
      </c>
      <c r="V1206" s="11">
        <v>1503.37</v>
      </c>
      <c r="W1206" s="14" t="s">
        <v>5281</v>
      </c>
      <c r="X1206" s="18">
        <v>1</v>
      </c>
      <c r="Y1206" s="9">
        <v>6000</v>
      </c>
      <c r="Z1206" s="19">
        <f t="shared" si="314"/>
        <v>0</v>
      </c>
      <c r="AA1206" s="25">
        <v>1503.37</v>
      </c>
      <c r="AB1206" s="30">
        <f t="shared" si="315"/>
        <v>519000</v>
      </c>
      <c r="AC1206" s="30">
        <f t="shared" si="328"/>
        <v>1.1560693641618497E-2</v>
      </c>
      <c r="AD1206" s="31">
        <f t="shared" si="329"/>
        <v>1.3063583815028901</v>
      </c>
      <c r="AE1206" s="31">
        <f t="shared" si="330"/>
        <v>1.6416184971098264</v>
      </c>
      <c r="AG1206" s="30">
        <f t="shared" si="319"/>
        <v>2427000</v>
      </c>
      <c r="AH1206" s="30">
        <f t="shared" si="325"/>
        <v>2.472187886279357E-3</v>
      </c>
      <c r="AI1206" s="31">
        <f t="shared" si="326"/>
        <v>0.27935723114956734</v>
      </c>
      <c r="AJ1206" s="31">
        <f t="shared" si="327"/>
        <v>0.35105067985166871</v>
      </c>
      <c r="AK1206" s="30">
        <f>IF(W1206="si",($S1206*'COSTOS DE CREDITOS'!$C$27)/DATA!$G1206,"")</f>
        <v>47.07631125553273</v>
      </c>
      <c r="AL1206" s="90">
        <f>IF(W1206="si",'COSTOS DE CREDITOS'!$C$35,"")</f>
        <v>20.421138461538462</v>
      </c>
      <c r="AM1206" s="30">
        <f t="shared" si="320"/>
        <v>369.23076923076923</v>
      </c>
      <c r="AN1206" s="30">
        <f t="shared" si="321"/>
        <v>0</v>
      </c>
      <c r="AO1206" s="30">
        <f t="shared" si="322"/>
        <v>436.72821894784045</v>
      </c>
      <c r="AP1206" s="30">
        <f t="shared" si="323"/>
        <v>1066.6417810521593</v>
      </c>
      <c r="AQ1206" s="19">
        <f t="shared" si="324"/>
        <v>0.70950050955663568</v>
      </c>
    </row>
    <row r="1207" spans="1:43" x14ac:dyDescent="0.2">
      <c r="A1207" s="23" t="s">
        <v>5665</v>
      </c>
      <c r="B1207" s="6" t="s">
        <v>5669</v>
      </c>
      <c r="C1207" s="6" t="s">
        <v>5670</v>
      </c>
      <c r="D1207" s="2">
        <v>151733</v>
      </c>
      <c r="E1207" s="2">
        <v>151787</v>
      </c>
      <c r="F1207" s="3" t="s">
        <v>1596</v>
      </c>
      <c r="G1207" s="2">
        <v>5</v>
      </c>
      <c r="H1207" s="2">
        <v>151790</v>
      </c>
      <c r="I1207" s="3" t="s">
        <v>1602</v>
      </c>
      <c r="J1207" s="15">
        <v>45057</v>
      </c>
      <c r="K1207" s="24">
        <v>1145213121</v>
      </c>
      <c r="L1207" s="15">
        <v>45062</v>
      </c>
      <c r="M1207" s="15">
        <v>45077</v>
      </c>
      <c r="N1207" s="15"/>
      <c r="O1207" s="26">
        <f>VLOOKUP(D1207,quash!A$2:$I$7791,9,FALSE)</f>
        <v>3</v>
      </c>
      <c r="P1207" s="7">
        <v>10000</v>
      </c>
      <c r="Q1207" s="26">
        <v>110</v>
      </c>
      <c r="R1207" s="19">
        <v>3.11605023919212E-2</v>
      </c>
      <c r="S1207" s="26">
        <v>16</v>
      </c>
      <c r="T1207" s="7">
        <v>10000</v>
      </c>
      <c r="U1207" s="2">
        <v>115</v>
      </c>
      <c r="V1207" s="11">
        <v>2000.01</v>
      </c>
      <c r="W1207" s="14" t="s">
        <v>5281</v>
      </c>
      <c r="X1207" s="18">
        <v>1</v>
      </c>
      <c r="Y1207" s="9">
        <v>10000</v>
      </c>
      <c r="Z1207" s="19">
        <f t="shared" si="314"/>
        <v>0</v>
      </c>
      <c r="AA1207" s="25">
        <v>2000.01</v>
      </c>
      <c r="AB1207" s="30">
        <f t="shared" si="315"/>
        <v>242000</v>
      </c>
      <c r="AC1207" s="30">
        <f t="shared" si="328"/>
        <v>4.1322314049586778E-2</v>
      </c>
      <c r="AD1207" s="31">
        <f t="shared" si="329"/>
        <v>4.5454545454545459</v>
      </c>
      <c r="AE1207" s="31">
        <f t="shared" si="330"/>
        <v>4.7520661157024797</v>
      </c>
      <c r="AG1207" s="30">
        <f t="shared" si="319"/>
        <v>778000</v>
      </c>
      <c r="AH1207" s="30">
        <f t="shared" si="325"/>
        <v>1.2853470437017995E-2</v>
      </c>
      <c r="AI1207" s="31">
        <f t="shared" si="326"/>
        <v>1.4138817480719794</v>
      </c>
      <c r="AJ1207" s="31">
        <f t="shared" si="327"/>
        <v>1.4781491002570695</v>
      </c>
      <c r="AK1207" s="30">
        <f>IF(W1207="si",($S1207*'COSTOS DE CREDITOS'!$C$27)/DATA!$G1207,"")</f>
        <v>65.906835757745824</v>
      </c>
      <c r="AL1207" s="90">
        <f>IF(W1207="si",'COSTOS DE CREDITOS'!$C$35,"")</f>
        <v>20.421138461538462</v>
      </c>
      <c r="AM1207" s="30">
        <f t="shared" si="320"/>
        <v>615.38461538461547</v>
      </c>
      <c r="AN1207" s="30">
        <f t="shared" si="321"/>
        <v>0</v>
      </c>
      <c r="AO1207" s="30">
        <f t="shared" si="322"/>
        <v>701.7125896038998</v>
      </c>
      <c r="AP1207" s="30">
        <f t="shared" si="323"/>
        <v>1298.2974103961001</v>
      </c>
      <c r="AQ1207" s="19">
        <f t="shared" si="324"/>
        <v>0.64914545947075264</v>
      </c>
    </row>
    <row r="1208" spans="1:43" x14ac:dyDescent="0.2">
      <c r="A1208" s="23" t="s">
        <v>5665</v>
      </c>
      <c r="B1208" s="6" t="s">
        <v>5675</v>
      </c>
      <c r="C1208" s="6" t="s">
        <v>5667</v>
      </c>
      <c r="D1208" s="2">
        <v>151370</v>
      </c>
      <c r="E1208" s="2">
        <v>151774</v>
      </c>
      <c r="F1208" s="3" t="s">
        <v>1595</v>
      </c>
      <c r="G1208" s="2">
        <v>7</v>
      </c>
      <c r="H1208" s="2">
        <v>151882</v>
      </c>
      <c r="I1208" s="3" t="s">
        <v>1603</v>
      </c>
      <c r="J1208" s="15">
        <v>45162</v>
      </c>
      <c r="K1208" s="24">
        <v>1220861103</v>
      </c>
      <c r="L1208" s="15">
        <v>45062</v>
      </c>
      <c r="M1208" s="15">
        <v>45077</v>
      </c>
      <c r="N1208" s="15"/>
      <c r="O1208" s="26">
        <f>VLOOKUP(D1208,quash!A$2:$I$7791,9,FALSE)</f>
        <v>4</v>
      </c>
      <c r="P1208" s="7">
        <v>5000</v>
      </c>
      <c r="Q1208" s="26">
        <v>147</v>
      </c>
      <c r="R1208" s="19">
        <v>0.11226939921536</v>
      </c>
      <c r="S1208" s="26">
        <v>16</v>
      </c>
      <c r="T1208" s="7">
        <v>10000</v>
      </c>
      <c r="U1208" s="2">
        <v>115</v>
      </c>
      <c r="V1208" s="11">
        <v>2000.01</v>
      </c>
      <c r="W1208" s="14" t="s">
        <v>5281</v>
      </c>
      <c r="X1208" s="18">
        <v>1</v>
      </c>
      <c r="Y1208" s="9">
        <v>10000</v>
      </c>
      <c r="Z1208" s="19">
        <f t="shared" si="314"/>
        <v>0</v>
      </c>
      <c r="AA1208" s="25">
        <v>2000.01</v>
      </c>
      <c r="AB1208" s="30">
        <f t="shared" si="315"/>
        <v>277000</v>
      </c>
      <c r="AC1208" s="30">
        <f t="shared" si="328"/>
        <v>3.6101083032490974E-2</v>
      </c>
      <c r="AD1208" s="31">
        <f t="shared" si="329"/>
        <v>5.3068592057761732</v>
      </c>
      <c r="AE1208" s="31">
        <f t="shared" si="330"/>
        <v>4.1516245487364625</v>
      </c>
      <c r="AG1208" s="30">
        <f t="shared" si="319"/>
        <v>927000</v>
      </c>
      <c r="AH1208" s="30">
        <f t="shared" si="325"/>
        <v>1.0787486515641856E-2</v>
      </c>
      <c r="AI1208" s="31">
        <f t="shared" si="326"/>
        <v>1.5857605177993528</v>
      </c>
      <c r="AJ1208" s="31">
        <f t="shared" si="327"/>
        <v>1.2405609492988134</v>
      </c>
      <c r="AK1208" s="30">
        <f>IF(W1208="si",($S1208*'COSTOS DE CREDITOS'!$C$27)/DATA!$G1208,"")</f>
        <v>47.07631125553273</v>
      </c>
      <c r="AL1208" s="90">
        <f>IF(W1208="si",'COSTOS DE CREDITOS'!$C$35,"")</f>
        <v>20.421138461538462</v>
      </c>
      <c r="AM1208" s="30">
        <f t="shared" si="320"/>
        <v>615.38461538461547</v>
      </c>
      <c r="AN1208" s="30">
        <f t="shared" si="321"/>
        <v>0</v>
      </c>
      <c r="AO1208" s="30">
        <f t="shared" si="322"/>
        <v>682.88206510168663</v>
      </c>
      <c r="AP1208" s="30">
        <f t="shared" si="323"/>
        <v>1317.1279348983135</v>
      </c>
      <c r="AQ1208" s="19">
        <f t="shared" si="324"/>
        <v>0.65856067464578349</v>
      </c>
    </row>
    <row r="1209" spans="1:43" x14ac:dyDescent="0.2">
      <c r="A1209" s="23" t="s">
        <v>5665</v>
      </c>
      <c r="B1209" s="6" t="s">
        <v>5675</v>
      </c>
      <c r="C1209" s="6" t="s">
        <v>5667</v>
      </c>
      <c r="D1209" s="2">
        <v>151363</v>
      </c>
      <c r="E1209" s="2">
        <v>151774</v>
      </c>
      <c r="F1209" s="3" t="s">
        <v>1595</v>
      </c>
      <c r="G1209" s="2">
        <v>7</v>
      </c>
      <c r="H1209" s="2">
        <v>151884</v>
      </c>
      <c r="I1209" s="3" t="s">
        <v>1604</v>
      </c>
      <c r="J1209" s="15">
        <v>45162</v>
      </c>
      <c r="K1209" s="24">
        <v>1220861392</v>
      </c>
      <c r="L1209" s="15">
        <v>45062</v>
      </c>
      <c r="M1209" s="15">
        <v>45077</v>
      </c>
      <c r="N1209" s="15"/>
      <c r="O1209" s="26">
        <f>VLOOKUP(D1209,quash!A$2:$I$7791,9,FALSE)</f>
        <v>4</v>
      </c>
      <c r="P1209" s="7">
        <v>5000</v>
      </c>
      <c r="Q1209" s="26">
        <v>147</v>
      </c>
      <c r="R1209" s="19">
        <v>0.11226939921536</v>
      </c>
      <c r="S1209" s="26">
        <v>16</v>
      </c>
      <c r="T1209" s="7">
        <v>5000</v>
      </c>
      <c r="U1209" s="2">
        <v>115</v>
      </c>
      <c r="V1209" s="11">
        <v>999.89</v>
      </c>
      <c r="W1209" s="14" t="s">
        <v>5281</v>
      </c>
      <c r="X1209" s="18">
        <v>1</v>
      </c>
      <c r="Y1209" s="9">
        <v>5000</v>
      </c>
      <c r="Z1209" s="19">
        <f t="shared" si="314"/>
        <v>0</v>
      </c>
      <c r="AA1209" s="25">
        <v>999.89</v>
      </c>
      <c r="AB1209" s="30">
        <f t="shared" si="315"/>
        <v>277000</v>
      </c>
      <c r="AC1209" s="30">
        <f t="shared" si="328"/>
        <v>1.8050541516245487E-2</v>
      </c>
      <c r="AD1209" s="31">
        <f t="shared" si="329"/>
        <v>2.6534296028880866</v>
      </c>
      <c r="AE1209" s="31">
        <f t="shared" si="330"/>
        <v>2.0758122743682312</v>
      </c>
      <c r="AG1209" s="30">
        <f t="shared" si="319"/>
        <v>927000</v>
      </c>
      <c r="AH1209" s="30">
        <f t="shared" si="325"/>
        <v>5.3937432578209281E-3</v>
      </c>
      <c r="AI1209" s="31">
        <f t="shared" si="326"/>
        <v>0.79288025889967639</v>
      </c>
      <c r="AJ1209" s="31">
        <f t="shared" si="327"/>
        <v>0.62028047464940672</v>
      </c>
      <c r="AK1209" s="30">
        <f>IF(W1209="si",($S1209*'COSTOS DE CREDITOS'!$C$27)/DATA!$G1209,"")</f>
        <v>47.07631125553273</v>
      </c>
      <c r="AL1209" s="90">
        <f>IF(W1209="si",'COSTOS DE CREDITOS'!$C$35,"")</f>
        <v>20.421138461538462</v>
      </c>
      <c r="AM1209" s="30">
        <f t="shared" si="320"/>
        <v>307.69230769230774</v>
      </c>
      <c r="AN1209" s="30">
        <f t="shared" si="321"/>
        <v>0</v>
      </c>
      <c r="AO1209" s="30">
        <f t="shared" si="322"/>
        <v>375.1897574093789</v>
      </c>
      <c r="AP1209" s="30">
        <f t="shared" si="323"/>
        <v>624.70024259062109</v>
      </c>
      <c r="AQ1209" s="19">
        <f t="shared" si="324"/>
        <v>0.62476896717701058</v>
      </c>
    </row>
    <row r="1210" spans="1:43" x14ac:dyDescent="0.2">
      <c r="A1210" s="23" t="s">
        <v>5665</v>
      </c>
      <c r="B1210" s="6" t="s">
        <v>5675</v>
      </c>
      <c r="C1210" s="6" t="s">
        <v>5667</v>
      </c>
      <c r="D1210" s="2">
        <v>151364</v>
      </c>
      <c r="E1210" s="2">
        <v>151774</v>
      </c>
      <c r="F1210" s="3" t="s">
        <v>1595</v>
      </c>
      <c r="G1210" s="2">
        <v>7</v>
      </c>
      <c r="H1210" s="2">
        <v>152428</v>
      </c>
      <c r="I1210" s="3" t="s">
        <v>1605</v>
      </c>
      <c r="J1210" s="15">
        <v>45162</v>
      </c>
      <c r="K1210" s="24">
        <v>1220861796</v>
      </c>
      <c r="L1210" s="15">
        <v>45063</v>
      </c>
      <c r="M1210" s="15">
        <v>45077</v>
      </c>
      <c r="N1210" s="15"/>
      <c r="O1210" s="26">
        <f>VLOOKUP(D1210,quash!A$2:$I$7791,9,FALSE)</f>
        <v>3</v>
      </c>
      <c r="P1210" s="7">
        <v>5000</v>
      </c>
      <c r="Q1210" s="26">
        <v>147</v>
      </c>
      <c r="R1210" s="19">
        <v>0.11226939921536</v>
      </c>
      <c r="S1210" s="26">
        <v>16</v>
      </c>
      <c r="T1210" s="7">
        <v>10000</v>
      </c>
      <c r="U1210" s="2">
        <v>142</v>
      </c>
      <c r="V1210" s="11">
        <v>2510.34</v>
      </c>
      <c r="W1210" s="14" t="s">
        <v>5281</v>
      </c>
      <c r="X1210" s="18">
        <v>1</v>
      </c>
      <c r="Y1210" s="9">
        <v>10000</v>
      </c>
      <c r="Z1210" s="19">
        <f t="shared" si="314"/>
        <v>0</v>
      </c>
      <c r="AA1210" s="25">
        <v>2510.34</v>
      </c>
      <c r="AB1210" s="30">
        <f t="shared" si="315"/>
        <v>242000</v>
      </c>
      <c r="AC1210" s="30">
        <f t="shared" si="328"/>
        <v>4.1322314049586778E-2</v>
      </c>
      <c r="AD1210" s="31">
        <f t="shared" si="329"/>
        <v>6.0743801652892566</v>
      </c>
      <c r="AE1210" s="31">
        <f t="shared" si="330"/>
        <v>5.8677685950413228</v>
      </c>
      <c r="AG1210" s="30">
        <f t="shared" si="319"/>
        <v>778000</v>
      </c>
      <c r="AH1210" s="30">
        <f t="shared" si="325"/>
        <v>1.2853470437017995E-2</v>
      </c>
      <c r="AI1210" s="31">
        <f t="shared" si="326"/>
        <v>1.8894601542416454</v>
      </c>
      <c r="AJ1210" s="31">
        <f t="shared" si="327"/>
        <v>1.8251928020565553</v>
      </c>
      <c r="AK1210" s="30">
        <f>IF(W1210="si",($S1210*'COSTOS DE CREDITOS'!$C$27)/DATA!$G1210,"")</f>
        <v>47.07631125553273</v>
      </c>
      <c r="AL1210" s="90">
        <f>IF(W1210="si",'COSTOS DE CREDITOS'!$C$35,"")</f>
        <v>20.421138461538462</v>
      </c>
      <c r="AM1210" s="30">
        <f t="shared" si="320"/>
        <v>615.38461538461547</v>
      </c>
      <c r="AN1210" s="30">
        <f t="shared" si="321"/>
        <v>0</v>
      </c>
      <c r="AO1210" s="30">
        <f t="shared" si="322"/>
        <v>682.88206510168663</v>
      </c>
      <c r="AP1210" s="30">
        <f t="shared" si="323"/>
        <v>1827.4579348983134</v>
      </c>
      <c r="AQ1210" s="19">
        <f t="shared" si="324"/>
        <v>0.72797228060673591</v>
      </c>
    </row>
    <row r="1211" spans="1:43" x14ac:dyDescent="0.2">
      <c r="A1211" s="23" t="s">
        <v>5665</v>
      </c>
      <c r="B1211" s="6" t="s">
        <v>5675</v>
      </c>
      <c r="C1211" s="6" t="s">
        <v>5667</v>
      </c>
      <c r="D1211" s="2">
        <v>151371</v>
      </c>
      <c r="E1211" s="2">
        <v>151774</v>
      </c>
      <c r="F1211" s="3" t="s">
        <v>1595</v>
      </c>
      <c r="G1211" s="2">
        <v>7</v>
      </c>
      <c r="H1211" s="2">
        <v>152429</v>
      </c>
      <c r="I1211" s="3" t="s">
        <v>1606</v>
      </c>
      <c r="J1211" s="15">
        <v>45162</v>
      </c>
      <c r="K1211" s="24">
        <v>1220862321</v>
      </c>
      <c r="L1211" s="15">
        <v>45063</v>
      </c>
      <c r="M1211" s="15">
        <v>45077</v>
      </c>
      <c r="N1211" s="15"/>
      <c r="O1211" s="26">
        <f>VLOOKUP(D1211,quash!A$2:$I$7791,9,FALSE)</f>
        <v>2</v>
      </c>
      <c r="P1211" s="7">
        <v>5000</v>
      </c>
      <c r="Q1211" s="26">
        <v>147</v>
      </c>
      <c r="R1211" s="19">
        <v>0.11226939921536</v>
      </c>
      <c r="S1211" s="26">
        <v>16</v>
      </c>
      <c r="T1211" s="7">
        <v>10000</v>
      </c>
      <c r="U1211" s="2">
        <v>115</v>
      </c>
      <c r="V1211" s="11">
        <v>2000.01</v>
      </c>
      <c r="W1211" s="14" t="s">
        <v>5281</v>
      </c>
      <c r="X1211" s="18">
        <v>1</v>
      </c>
      <c r="Y1211" s="9">
        <v>10000</v>
      </c>
      <c r="Z1211" s="19">
        <f t="shared" si="314"/>
        <v>0</v>
      </c>
      <c r="AA1211" s="25">
        <v>2000.01</v>
      </c>
      <c r="AB1211" s="30">
        <f t="shared" si="315"/>
        <v>309000</v>
      </c>
      <c r="AC1211" s="30">
        <f t="shared" si="328"/>
        <v>3.2362459546925564E-2</v>
      </c>
      <c r="AD1211" s="31">
        <f t="shared" si="329"/>
        <v>4.7572815533980579</v>
      </c>
      <c r="AE1211" s="31">
        <f t="shared" si="330"/>
        <v>3.7216828478964397</v>
      </c>
      <c r="AG1211" s="30">
        <f t="shared" si="319"/>
        <v>1695000</v>
      </c>
      <c r="AH1211" s="30">
        <f t="shared" si="325"/>
        <v>5.8997050147492625E-3</v>
      </c>
      <c r="AI1211" s="31">
        <f t="shared" si="326"/>
        <v>0.86725663716814161</v>
      </c>
      <c r="AJ1211" s="31">
        <f t="shared" si="327"/>
        <v>0.67846607669616521</v>
      </c>
      <c r="AK1211" s="30">
        <f>IF(W1211="si",($S1211*'COSTOS DE CREDITOS'!$C$27)/DATA!$G1211,"")</f>
        <v>47.07631125553273</v>
      </c>
      <c r="AL1211" s="90">
        <f>IF(W1211="si",'COSTOS DE CREDITOS'!$C$35,"")</f>
        <v>20.421138461538462</v>
      </c>
      <c r="AM1211" s="30">
        <f t="shared" si="320"/>
        <v>615.38461538461547</v>
      </c>
      <c r="AN1211" s="30">
        <f t="shared" si="321"/>
        <v>0</v>
      </c>
      <c r="AO1211" s="30">
        <f t="shared" si="322"/>
        <v>682.88206510168663</v>
      </c>
      <c r="AP1211" s="30">
        <f t="shared" si="323"/>
        <v>1317.1279348983135</v>
      </c>
      <c r="AQ1211" s="19">
        <f t="shared" si="324"/>
        <v>0.65856067464578349</v>
      </c>
    </row>
    <row r="1212" spans="1:43" x14ac:dyDescent="0.2">
      <c r="A1212" s="23" t="s">
        <v>5665</v>
      </c>
      <c r="B1212" s="6" t="s">
        <v>5675</v>
      </c>
      <c r="C1212" s="6" t="s">
        <v>5667</v>
      </c>
      <c r="D1212" s="2">
        <v>151362</v>
      </c>
      <c r="E1212" s="2">
        <v>151774</v>
      </c>
      <c r="F1212" s="3" t="s">
        <v>1595</v>
      </c>
      <c r="G1212" s="2">
        <v>7</v>
      </c>
      <c r="H1212" s="2">
        <v>152492</v>
      </c>
      <c r="I1212" s="3" t="s">
        <v>1607</v>
      </c>
      <c r="J1212" s="15">
        <v>45162</v>
      </c>
      <c r="K1212" s="24">
        <v>1220862673</v>
      </c>
      <c r="L1212" s="15">
        <v>45063</v>
      </c>
      <c r="M1212" s="15">
        <v>45077</v>
      </c>
      <c r="N1212" s="15"/>
      <c r="O1212" s="26">
        <f>VLOOKUP(D1212,quash!A$2:$I$7791,9,FALSE)</f>
        <v>2</v>
      </c>
      <c r="P1212" s="7">
        <v>10000</v>
      </c>
      <c r="Q1212" s="26">
        <v>132</v>
      </c>
      <c r="R1212" s="19">
        <v>5.8283715876113903E-2</v>
      </c>
      <c r="S1212" s="26">
        <v>16</v>
      </c>
      <c r="T1212" s="7">
        <v>10000</v>
      </c>
      <c r="U1212" s="2">
        <v>142</v>
      </c>
      <c r="V1212" s="11">
        <v>2510.34</v>
      </c>
      <c r="W1212" s="14" t="s">
        <v>5281</v>
      </c>
      <c r="X1212" s="18">
        <v>1</v>
      </c>
      <c r="Y1212" s="9">
        <v>10000</v>
      </c>
      <c r="Z1212" s="19">
        <f t="shared" si="314"/>
        <v>0</v>
      </c>
      <c r="AA1212" s="25">
        <v>2510.34</v>
      </c>
      <c r="AB1212" s="30">
        <f t="shared" si="315"/>
        <v>309000</v>
      </c>
      <c r="AC1212" s="30">
        <f t="shared" si="328"/>
        <v>3.2362459546925564E-2</v>
      </c>
      <c r="AD1212" s="31">
        <f t="shared" si="329"/>
        <v>4.2718446601941746</v>
      </c>
      <c r="AE1212" s="31">
        <f t="shared" si="330"/>
        <v>4.5954692556634305</v>
      </c>
      <c r="AG1212" s="30">
        <f t="shared" si="319"/>
        <v>1695000</v>
      </c>
      <c r="AH1212" s="30">
        <f t="shared" si="325"/>
        <v>5.8997050147492625E-3</v>
      </c>
      <c r="AI1212" s="31">
        <f t="shared" si="326"/>
        <v>0.77876106194690264</v>
      </c>
      <c r="AJ1212" s="31">
        <f t="shared" si="327"/>
        <v>0.83775811209439532</v>
      </c>
      <c r="AK1212" s="30">
        <f>IF(W1212="si",($S1212*'COSTOS DE CREDITOS'!$C$27)/DATA!$G1212,"")</f>
        <v>47.07631125553273</v>
      </c>
      <c r="AL1212" s="90">
        <f>IF(W1212="si",'COSTOS DE CREDITOS'!$C$35,"")</f>
        <v>20.421138461538462</v>
      </c>
      <c r="AM1212" s="30">
        <f t="shared" si="320"/>
        <v>615.38461538461547</v>
      </c>
      <c r="AN1212" s="30">
        <f t="shared" si="321"/>
        <v>0</v>
      </c>
      <c r="AO1212" s="30">
        <f t="shared" si="322"/>
        <v>682.88206510168663</v>
      </c>
      <c r="AP1212" s="30">
        <f t="shared" si="323"/>
        <v>1827.4579348983134</v>
      </c>
      <c r="AQ1212" s="19">
        <f t="shared" si="324"/>
        <v>0.72797228060673591</v>
      </c>
    </row>
    <row r="1213" spans="1:43" x14ac:dyDescent="0.2">
      <c r="A1213" s="23" t="s">
        <v>5665</v>
      </c>
      <c r="B1213" s="6" t="s">
        <v>5681</v>
      </c>
      <c r="C1213" s="6" t="s">
        <v>5667</v>
      </c>
      <c r="D1213" s="2">
        <v>152110</v>
      </c>
      <c r="E1213" s="2">
        <v>152625</v>
      </c>
      <c r="F1213" s="3" t="s">
        <v>1597</v>
      </c>
      <c r="G1213" s="2">
        <v>7</v>
      </c>
      <c r="H1213" s="2">
        <v>152628</v>
      </c>
      <c r="I1213" s="3" t="s">
        <v>1608</v>
      </c>
      <c r="J1213" s="15">
        <v>45062</v>
      </c>
      <c r="K1213" s="24">
        <v>1148039060</v>
      </c>
      <c r="L1213" s="15">
        <v>45065</v>
      </c>
      <c r="M1213" s="15">
        <v>45077</v>
      </c>
      <c r="N1213" s="15"/>
      <c r="O1213" s="26">
        <f>VLOOKUP(D1213,quash!A$2:$I$7791,9,FALSE)</f>
        <v>5</v>
      </c>
      <c r="P1213" s="7">
        <v>10000</v>
      </c>
      <c r="Q1213" s="26">
        <v>132</v>
      </c>
      <c r="R1213" s="19">
        <v>5.8283715876113903E-2</v>
      </c>
      <c r="S1213" s="26">
        <v>16</v>
      </c>
      <c r="T1213" s="7">
        <v>6000</v>
      </c>
      <c r="U1213" s="2">
        <v>142</v>
      </c>
      <c r="V1213" s="11">
        <v>1503.37</v>
      </c>
      <c r="W1213" s="14" t="s">
        <v>5281</v>
      </c>
      <c r="X1213" s="18">
        <v>1</v>
      </c>
      <c r="Y1213" s="9">
        <v>6000</v>
      </c>
      <c r="Z1213" s="19">
        <f t="shared" si="314"/>
        <v>0</v>
      </c>
      <c r="AA1213" s="25">
        <v>1503.37</v>
      </c>
      <c r="AB1213" s="30">
        <f t="shared" si="315"/>
        <v>101000</v>
      </c>
      <c r="AC1213" s="30">
        <f t="shared" si="328"/>
        <v>5.9405940594059403E-2</v>
      </c>
      <c r="AD1213" s="31">
        <f t="shared" si="329"/>
        <v>7.8415841584158414</v>
      </c>
      <c r="AE1213" s="31">
        <f t="shared" si="330"/>
        <v>8.435643564356436</v>
      </c>
      <c r="AG1213" s="30">
        <f t="shared" si="319"/>
        <v>352000</v>
      </c>
      <c r="AH1213" s="30">
        <f t="shared" si="325"/>
        <v>1.7045454545454544E-2</v>
      </c>
      <c r="AI1213" s="31">
        <f t="shared" si="326"/>
        <v>2.25</v>
      </c>
      <c r="AJ1213" s="31">
        <f t="shared" si="327"/>
        <v>2.4204545454545454</v>
      </c>
      <c r="AK1213" s="30">
        <f>IF(W1213="si",($S1213*'COSTOS DE CREDITOS'!$C$27)/DATA!$G1213,"")</f>
        <v>47.07631125553273</v>
      </c>
      <c r="AL1213" s="90">
        <f>IF(W1213="si",'COSTOS DE CREDITOS'!$C$35,"")</f>
        <v>20.421138461538462</v>
      </c>
      <c r="AM1213" s="30">
        <f t="shared" si="320"/>
        <v>369.23076923076923</v>
      </c>
      <c r="AN1213" s="30">
        <f t="shared" si="321"/>
        <v>0</v>
      </c>
      <c r="AO1213" s="30">
        <f t="shared" si="322"/>
        <v>436.72821894784045</v>
      </c>
      <c r="AP1213" s="30">
        <f t="shared" si="323"/>
        <v>1066.6417810521593</v>
      </c>
      <c r="AQ1213" s="19">
        <f t="shared" si="324"/>
        <v>0.70950050955663568</v>
      </c>
    </row>
    <row r="1214" spans="1:43" x14ac:dyDescent="0.2">
      <c r="A1214" s="23" t="s">
        <v>5665</v>
      </c>
      <c r="B1214" s="6" t="s">
        <v>5681</v>
      </c>
      <c r="C1214" s="6" t="s">
        <v>5667</v>
      </c>
      <c r="D1214" s="2">
        <v>152066</v>
      </c>
      <c r="E1214" s="2">
        <v>152625</v>
      </c>
      <c r="F1214" s="3" t="s">
        <v>1597</v>
      </c>
      <c r="G1214" s="2">
        <v>7</v>
      </c>
      <c r="H1214" s="2">
        <v>152629</v>
      </c>
      <c r="I1214" s="3" t="s">
        <v>1609</v>
      </c>
      <c r="J1214" s="15">
        <v>45061</v>
      </c>
      <c r="K1214" s="24">
        <v>1147783612</v>
      </c>
      <c r="L1214" s="15">
        <v>45065</v>
      </c>
      <c r="M1214" s="15">
        <v>45077</v>
      </c>
      <c r="N1214" s="15"/>
      <c r="O1214" s="26">
        <f>VLOOKUP(D1214,quash!A$2:$I$7791,9,FALSE)</f>
        <v>4</v>
      </c>
      <c r="P1214" s="7">
        <v>10000</v>
      </c>
      <c r="Q1214" s="26">
        <v>125</v>
      </c>
      <c r="R1214" s="19">
        <v>4.6612794430132547E-2</v>
      </c>
      <c r="S1214" s="26">
        <v>16</v>
      </c>
      <c r="T1214" s="7">
        <v>10000</v>
      </c>
      <c r="U1214" s="2">
        <v>142</v>
      </c>
      <c r="V1214" s="11">
        <v>2510.34</v>
      </c>
      <c r="W1214" s="14" t="s">
        <v>5281</v>
      </c>
      <c r="X1214" s="18">
        <v>1</v>
      </c>
      <c r="Y1214" s="9">
        <v>10000</v>
      </c>
      <c r="Z1214" s="19">
        <f t="shared" si="314"/>
        <v>0</v>
      </c>
      <c r="AA1214" s="25">
        <v>2510.34</v>
      </c>
      <c r="AB1214" s="30">
        <f t="shared" si="315"/>
        <v>277000</v>
      </c>
      <c r="AC1214" s="30">
        <f t="shared" si="328"/>
        <v>3.6101083032490974E-2</v>
      </c>
      <c r="AD1214" s="31">
        <f t="shared" si="329"/>
        <v>4.512635379061372</v>
      </c>
      <c r="AE1214" s="31">
        <f t="shared" si="330"/>
        <v>5.1263537906137184</v>
      </c>
      <c r="AG1214" s="30">
        <f t="shared" si="319"/>
        <v>927000</v>
      </c>
      <c r="AH1214" s="30">
        <f t="shared" si="325"/>
        <v>1.0787486515641856E-2</v>
      </c>
      <c r="AI1214" s="31">
        <f t="shared" si="326"/>
        <v>1.348435814455232</v>
      </c>
      <c r="AJ1214" s="31">
        <f t="shared" si="327"/>
        <v>1.5318230852211436</v>
      </c>
      <c r="AK1214" s="30">
        <f>IF(W1214="si",($S1214*'COSTOS DE CREDITOS'!$C$27)/DATA!$G1214,"")</f>
        <v>47.07631125553273</v>
      </c>
      <c r="AL1214" s="90">
        <f>IF(W1214="si",'COSTOS DE CREDITOS'!$C$35,"")</f>
        <v>20.421138461538462</v>
      </c>
      <c r="AM1214" s="30">
        <f t="shared" si="320"/>
        <v>615.38461538461547</v>
      </c>
      <c r="AN1214" s="30">
        <f t="shared" si="321"/>
        <v>0</v>
      </c>
      <c r="AO1214" s="30">
        <f t="shared" si="322"/>
        <v>682.88206510168663</v>
      </c>
      <c r="AP1214" s="30">
        <f t="shared" si="323"/>
        <v>1827.4579348983134</v>
      </c>
      <c r="AQ1214" s="19">
        <f t="shared" si="324"/>
        <v>0.72797228060673591</v>
      </c>
    </row>
    <row r="1215" spans="1:43" x14ac:dyDescent="0.2">
      <c r="A1215" s="23" t="s">
        <v>5665</v>
      </c>
      <c r="B1215" s="6" t="s">
        <v>5681</v>
      </c>
      <c r="C1215" s="6" t="s">
        <v>5667</v>
      </c>
      <c r="D1215" s="2">
        <v>152182</v>
      </c>
      <c r="E1215" s="2">
        <v>152625</v>
      </c>
      <c r="F1215" s="3" t="s">
        <v>1597</v>
      </c>
      <c r="G1215" s="2">
        <v>7</v>
      </c>
      <c r="H1215" s="2">
        <v>152630</v>
      </c>
      <c r="I1215" s="3" t="s">
        <v>1610</v>
      </c>
      <c r="J1215" s="15" t="s">
        <v>5688</v>
      </c>
      <c r="K1215" s="24" t="s">
        <v>5688</v>
      </c>
      <c r="L1215" s="15">
        <v>45065</v>
      </c>
      <c r="M1215" s="15">
        <v>45077</v>
      </c>
      <c r="N1215" s="15"/>
      <c r="O1215" s="26">
        <f>VLOOKUP(D1215,quash!A$2:$I$7791,9,FALSE)</f>
        <v>2</v>
      </c>
      <c r="P1215" s="7">
        <v>11000</v>
      </c>
      <c r="Q1215" s="26">
        <v>121</v>
      </c>
      <c r="R1215" s="19">
        <v>3.992294193698312E-2</v>
      </c>
      <c r="S1215" s="26">
        <v>16</v>
      </c>
      <c r="T1215" s="7">
        <v>5000</v>
      </c>
      <c r="U1215" s="2">
        <v>147</v>
      </c>
      <c r="V1215" s="11">
        <v>1303.3399999999999</v>
      </c>
      <c r="W1215" s="14" t="s">
        <v>5281</v>
      </c>
      <c r="X1215" s="18">
        <v>1</v>
      </c>
      <c r="Y1215" s="9">
        <v>5000</v>
      </c>
      <c r="Z1215" s="19">
        <f t="shared" si="314"/>
        <v>0</v>
      </c>
      <c r="AA1215" s="25">
        <v>1303.3399999999999</v>
      </c>
      <c r="AB1215" s="30">
        <f t="shared" si="315"/>
        <v>309000</v>
      </c>
      <c r="AC1215" s="30">
        <f t="shared" si="328"/>
        <v>1.6181229773462782E-2</v>
      </c>
      <c r="AD1215" s="31">
        <f t="shared" si="329"/>
        <v>1.9579288025889965</v>
      </c>
      <c r="AE1215" s="31">
        <f t="shared" si="330"/>
        <v>2.378640776699029</v>
      </c>
      <c r="AG1215" s="30">
        <f t="shared" si="319"/>
        <v>1695000</v>
      </c>
      <c r="AH1215" s="30">
        <f t="shared" si="325"/>
        <v>2.9498525073746312E-3</v>
      </c>
      <c r="AI1215" s="31">
        <f t="shared" si="326"/>
        <v>0.35693215339233036</v>
      </c>
      <c r="AJ1215" s="31">
        <f t="shared" si="327"/>
        <v>0.4336283185840708</v>
      </c>
      <c r="AK1215" s="30">
        <f>IF(W1215="si",($S1215*'COSTOS DE CREDITOS'!$C$27)/DATA!$G1215,"")</f>
        <v>47.07631125553273</v>
      </c>
      <c r="AL1215" s="90">
        <f>IF(W1215="si",'COSTOS DE CREDITOS'!$C$35,"")</f>
        <v>20.421138461538462</v>
      </c>
      <c r="AM1215" s="30">
        <f t="shared" si="320"/>
        <v>307.69230769230774</v>
      </c>
      <c r="AN1215" s="30">
        <f t="shared" si="321"/>
        <v>0</v>
      </c>
      <c r="AO1215" s="30">
        <f t="shared" si="322"/>
        <v>375.1897574093789</v>
      </c>
      <c r="AP1215" s="30">
        <f t="shared" si="323"/>
        <v>928.15024259062102</v>
      </c>
      <c r="AQ1215" s="19">
        <f t="shared" si="324"/>
        <v>0.71213209338363059</v>
      </c>
    </row>
    <row r="1216" spans="1:43" x14ac:dyDescent="0.2">
      <c r="A1216" s="23" t="s">
        <v>5665</v>
      </c>
      <c r="B1216" s="6" t="s">
        <v>5681</v>
      </c>
      <c r="C1216" s="6" t="s">
        <v>5667</v>
      </c>
      <c r="D1216" s="2">
        <v>152115</v>
      </c>
      <c r="E1216" s="2">
        <v>152625</v>
      </c>
      <c r="F1216" s="3" t="s">
        <v>1597</v>
      </c>
      <c r="G1216" s="2">
        <v>7</v>
      </c>
      <c r="H1216" s="2">
        <v>152631</v>
      </c>
      <c r="I1216" s="3" t="s">
        <v>1611</v>
      </c>
      <c r="J1216" s="15">
        <v>45062</v>
      </c>
      <c r="K1216" s="24">
        <v>1148043619</v>
      </c>
      <c r="L1216" s="15">
        <v>45065</v>
      </c>
      <c r="M1216" s="15">
        <v>45077</v>
      </c>
      <c r="N1216" s="15"/>
      <c r="O1216" s="26">
        <f>VLOOKUP(D1216,quash!A$2:$I$7791,9,FALSE)</f>
        <v>4</v>
      </c>
      <c r="P1216" s="7">
        <v>11000</v>
      </c>
      <c r="Q1216" s="26">
        <v>121</v>
      </c>
      <c r="R1216" s="19">
        <v>3.992294193698312E-2</v>
      </c>
      <c r="S1216" s="26">
        <v>16</v>
      </c>
      <c r="T1216" s="7">
        <v>5000</v>
      </c>
      <c r="U1216" s="2">
        <v>147</v>
      </c>
      <c r="V1216" s="11">
        <v>1303.3399999999999</v>
      </c>
      <c r="W1216" s="14" t="s">
        <v>5281</v>
      </c>
      <c r="X1216" s="18">
        <v>1</v>
      </c>
      <c r="Y1216" s="9">
        <v>5000</v>
      </c>
      <c r="Z1216" s="19">
        <f t="shared" si="314"/>
        <v>0</v>
      </c>
      <c r="AA1216" s="25">
        <v>1303.3399999999999</v>
      </c>
      <c r="AB1216" s="30">
        <f t="shared" si="315"/>
        <v>277000</v>
      </c>
      <c r="AC1216" s="30">
        <f t="shared" si="328"/>
        <v>1.8050541516245487E-2</v>
      </c>
      <c r="AD1216" s="31">
        <f t="shared" si="329"/>
        <v>2.1841155234657039</v>
      </c>
      <c r="AE1216" s="31">
        <f t="shared" si="330"/>
        <v>2.6534296028880866</v>
      </c>
      <c r="AG1216" s="30">
        <f t="shared" si="319"/>
        <v>927000</v>
      </c>
      <c r="AH1216" s="30">
        <f t="shared" si="325"/>
        <v>5.3937432578209281E-3</v>
      </c>
      <c r="AI1216" s="31">
        <f t="shared" si="326"/>
        <v>0.65264293419633235</v>
      </c>
      <c r="AJ1216" s="31">
        <f t="shared" si="327"/>
        <v>0.79288025889967639</v>
      </c>
      <c r="AK1216" s="30">
        <f>IF(W1216="si",($S1216*'COSTOS DE CREDITOS'!$C$27)/DATA!$G1216,"")</f>
        <v>47.07631125553273</v>
      </c>
      <c r="AL1216" s="90">
        <f>IF(W1216="si",'COSTOS DE CREDITOS'!$C$35,"")</f>
        <v>20.421138461538462</v>
      </c>
      <c r="AM1216" s="30">
        <f t="shared" si="320"/>
        <v>307.69230769230774</v>
      </c>
      <c r="AN1216" s="30">
        <f t="shared" si="321"/>
        <v>0</v>
      </c>
      <c r="AO1216" s="30">
        <f t="shared" si="322"/>
        <v>375.1897574093789</v>
      </c>
      <c r="AP1216" s="30">
        <f t="shared" si="323"/>
        <v>928.15024259062102</v>
      </c>
      <c r="AQ1216" s="19">
        <f t="shared" si="324"/>
        <v>0.71213209338363059</v>
      </c>
    </row>
    <row r="1217" spans="1:43" x14ac:dyDescent="0.2">
      <c r="A1217" s="23" t="s">
        <v>5665</v>
      </c>
      <c r="B1217" s="6" t="s">
        <v>5681</v>
      </c>
      <c r="C1217" s="6" t="s">
        <v>5667</v>
      </c>
      <c r="D1217" s="2">
        <v>152076</v>
      </c>
      <c r="E1217" s="2">
        <v>152625</v>
      </c>
      <c r="F1217" s="3" t="s">
        <v>1597</v>
      </c>
      <c r="G1217" s="2">
        <v>7</v>
      </c>
      <c r="H1217" s="2">
        <v>152633</v>
      </c>
      <c r="I1217" s="3" t="s">
        <v>1612</v>
      </c>
      <c r="J1217" s="15">
        <v>45061</v>
      </c>
      <c r="K1217" s="24">
        <v>1147826369</v>
      </c>
      <c r="L1217" s="15">
        <v>45065</v>
      </c>
      <c r="M1217" s="15">
        <v>45077</v>
      </c>
      <c r="N1217" s="15"/>
      <c r="O1217" s="26">
        <f>VLOOKUP(D1217,quash!A$2:$I$7791,9,FALSE)</f>
        <v>5</v>
      </c>
      <c r="P1217" s="7">
        <v>10000</v>
      </c>
      <c r="Q1217" s="26">
        <v>125</v>
      </c>
      <c r="R1217" s="19">
        <v>4.6612794430132547E-2</v>
      </c>
      <c r="S1217" s="26">
        <v>16</v>
      </c>
      <c r="T1217" s="7">
        <v>10000</v>
      </c>
      <c r="U1217" s="2">
        <v>142</v>
      </c>
      <c r="V1217" s="11">
        <v>2510.34</v>
      </c>
      <c r="W1217" s="14" t="s">
        <v>5281</v>
      </c>
      <c r="X1217" s="18">
        <v>1</v>
      </c>
      <c r="Y1217" s="9">
        <v>10000</v>
      </c>
      <c r="Z1217" s="19">
        <f t="shared" si="314"/>
        <v>0</v>
      </c>
      <c r="AA1217" s="25">
        <v>2510.34</v>
      </c>
      <c r="AB1217" s="30">
        <f t="shared" si="315"/>
        <v>101000</v>
      </c>
      <c r="AC1217" s="30">
        <f t="shared" si="328"/>
        <v>9.9009900990099015E-2</v>
      </c>
      <c r="AD1217" s="31">
        <f t="shared" si="329"/>
        <v>12.376237623762377</v>
      </c>
      <c r="AE1217" s="31">
        <f t="shared" si="330"/>
        <v>14.059405940594059</v>
      </c>
      <c r="AG1217" s="30">
        <f t="shared" si="319"/>
        <v>352000</v>
      </c>
      <c r="AH1217" s="30">
        <f t="shared" si="325"/>
        <v>2.8409090909090908E-2</v>
      </c>
      <c r="AI1217" s="31">
        <f t="shared" si="326"/>
        <v>3.5511363636363633</v>
      </c>
      <c r="AJ1217" s="31">
        <f t="shared" si="327"/>
        <v>4.0340909090909092</v>
      </c>
      <c r="AK1217" s="30">
        <f>IF(W1217="si",($S1217*'COSTOS DE CREDITOS'!$C$27)/DATA!$G1217,"")</f>
        <v>47.07631125553273</v>
      </c>
      <c r="AL1217" s="90">
        <f>IF(W1217="si",'COSTOS DE CREDITOS'!$C$35,"")</f>
        <v>20.421138461538462</v>
      </c>
      <c r="AM1217" s="30">
        <f t="shared" si="320"/>
        <v>615.38461538461547</v>
      </c>
      <c r="AN1217" s="30">
        <f t="shared" si="321"/>
        <v>0</v>
      </c>
      <c r="AO1217" s="30">
        <f t="shared" si="322"/>
        <v>682.88206510168663</v>
      </c>
      <c r="AP1217" s="30">
        <f t="shared" si="323"/>
        <v>1827.4579348983134</v>
      </c>
      <c r="AQ1217" s="19">
        <f t="shared" si="324"/>
        <v>0.72797228060673591</v>
      </c>
    </row>
    <row r="1218" spans="1:43" x14ac:dyDescent="0.2">
      <c r="A1218" s="23" t="s">
        <v>5665</v>
      </c>
      <c r="B1218" s="6" t="s">
        <v>5681</v>
      </c>
      <c r="C1218" s="6" t="s">
        <v>5667</v>
      </c>
      <c r="D1218" s="2">
        <v>152113</v>
      </c>
      <c r="E1218" s="2">
        <v>152625</v>
      </c>
      <c r="F1218" s="3" t="s">
        <v>1597</v>
      </c>
      <c r="G1218" s="2">
        <v>7</v>
      </c>
      <c r="H1218" s="2">
        <v>152634</v>
      </c>
      <c r="I1218" s="3" t="s">
        <v>1613</v>
      </c>
      <c r="J1218" s="15">
        <v>45062</v>
      </c>
      <c r="K1218" s="24">
        <v>1148041167</v>
      </c>
      <c r="L1218" s="15">
        <v>45065</v>
      </c>
      <c r="M1218" s="15">
        <v>45077</v>
      </c>
      <c r="N1218" s="15"/>
      <c r="O1218" s="26">
        <f>VLOOKUP(D1218,quash!A$2:$I$7791,9,FALSE)</f>
        <v>2</v>
      </c>
      <c r="P1218" s="7">
        <v>11000</v>
      </c>
      <c r="Q1218" s="26">
        <v>121</v>
      </c>
      <c r="R1218" s="19">
        <v>3.992294193698312E-2</v>
      </c>
      <c r="S1218" s="26">
        <v>16</v>
      </c>
      <c r="T1218" s="7">
        <v>5000</v>
      </c>
      <c r="U1218" s="2">
        <v>147</v>
      </c>
      <c r="V1218" s="11">
        <v>1303.3399999999999</v>
      </c>
      <c r="W1218" s="14" t="s">
        <v>5281</v>
      </c>
      <c r="X1218" s="18">
        <v>1</v>
      </c>
      <c r="Y1218" s="9">
        <v>5000</v>
      </c>
      <c r="Z1218" s="19">
        <f t="shared" ref="Z1218:Z1281" si="331">Y1218/T1218-1</f>
        <v>0</v>
      </c>
      <c r="AA1218" s="25">
        <v>1303.3399999999999</v>
      </c>
      <c r="AB1218" s="30">
        <f t="shared" ref="AB1218:AB1281" si="332">SUMIFS($T:$T,$M:$M,$M1218,$O:$O,$O1218)</f>
        <v>309000</v>
      </c>
      <c r="AC1218" s="30">
        <f t="shared" ref="AC1218:AC1249" si="333">$T1218/AB1218</f>
        <v>1.6181229773462782E-2</v>
      </c>
      <c r="AD1218" s="31">
        <f t="shared" ref="AD1218:AD1249" si="334">AC1218*$Q1218</f>
        <v>1.9579288025889965</v>
      </c>
      <c r="AE1218" s="31">
        <f t="shared" si="330"/>
        <v>2.378640776699029</v>
      </c>
      <c r="AG1218" s="30">
        <f t="shared" ref="AG1218:AG1281" si="335">SUMIFS($T:$T,$O:$O,$O1218,$N:$N,1)</f>
        <v>1695000</v>
      </c>
      <c r="AH1218" s="30">
        <f t="shared" si="325"/>
        <v>2.9498525073746312E-3</v>
      </c>
      <c r="AI1218" s="31">
        <f t="shared" si="326"/>
        <v>0.35693215339233036</v>
      </c>
      <c r="AJ1218" s="31">
        <f t="shared" si="327"/>
        <v>0.4336283185840708</v>
      </c>
      <c r="AK1218" s="30">
        <f>IF(W1218="si",($S1218*'COSTOS DE CREDITOS'!$C$27)/DATA!$G1218,"")</f>
        <v>47.07631125553273</v>
      </c>
      <c r="AL1218" s="90">
        <f>IF(W1218="si",'COSTOS DE CREDITOS'!$C$35,"")</f>
        <v>20.421138461538462</v>
      </c>
      <c r="AM1218" s="30">
        <f t="shared" si="320"/>
        <v>307.69230769230774</v>
      </c>
      <c r="AN1218" s="30">
        <f t="shared" si="321"/>
        <v>0</v>
      </c>
      <c r="AO1218" s="30">
        <f t="shared" si="322"/>
        <v>375.1897574093789</v>
      </c>
      <c r="AP1218" s="30">
        <f t="shared" si="323"/>
        <v>928.15024259062102</v>
      </c>
      <c r="AQ1218" s="19">
        <f t="shared" si="324"/>
        <v>0.71213209338363059</v>
      </c>
    </row>
    <row r="1219" spans="1:43" x14ac:dyDescent="0.2">
      <c r="A1219" s="23" t="s">
        <v>5665</v>
      </c>
      <c r="B1219" s="6" t="s">
        <v>5677</v>
      </c>
      <c r="C1219" s="6" t="s">
        <v>5667</v>
      </c>
      <c r="D1219" s="2">
        <v>152134</v>
      </c>
      <c r="E1219" s="2">
        <v>152752</v>
      </c>
      <c r="F1219" s="3" t="s">
        <v>1599</v>
      </c>
      <c r="G1219" s="2">
        <v>6</v>
      </c>
      <c r="H1219" s="2">
        <v>152754</v>
      </c>
      <c r="I1219" s="3" t="s">
        <v>1614</v>
      </c>
      <c r="J1219" s="15">
        <v>45062</v>
      </c>
      <c r="K1219" s="24">
        <v>1148083726</v>
      </c>
      <c r="L1219" s="15">
        <v>45065</v>
      </c>
      <c r="M1219" s="15">
        <v>45077</v>
      </c>
      <c r="N1219" s="15"/>
      <c r="O1219" s="26">
        <f>VLOOKUP(D1219,quash!A$2:$I$7791,9,FALSE)</f>
        <v>5</v>
      </c>
      <c r="P1219" s="7">
        <v>10000</v>
      </c>
      <c r="Q1219" s="26">
        <v>115</v>
      </c>
      <c r="R1219" s="19">
        <v>3.97705569269148E-2</v>
      </c>
      <c r="S1219" s="26">
        <v>16</v>
      </c>
      <c r="T1219" s="7">
        <v>7000</v>
      </c>
      <c r="U1219" s="2">
        <v>142</v>
      </c>
      <c r="V1219" s="11">
        <v>1758.65</v>
      </c>
      <c r="W1219" s="14" t="s">
        <v>5281</v>
      </c>
      <c r="X1219" s="18">
        <v>1</v>
      </c>
      <c r="Y1219" s="9">
        <v>7000</v>
      </c>
      <c r="Z1219" s="19">
        <f t="shared" si="331"/>
        <v>0</v>
      </c>
      <c r="AA1219" s="25">
        <v>1758.65</v>
      </c>
      <c r="AB1219" s="30">
        <f t="shared" si="332"/>
        <v>101000</v>
      </c>
      <c r="AC1219" s="30">
        <f t="shared" si="333"/>
        <v>6.9306930693069313E-2</v>
      </c>
      <c r="AD1219" s="31">
        <f t="shared" si="334"/>
        <v>7.9702970297029712</v>
      </c>
      <c r="AE1219" s="31">
        <f t="shared" si="330"/>
        <v>9.8415841584158432</v>
      </c>
      <c r="AG1219" s="30">
        <f t="shared" si="335"/>
        <v>352000</v>
      </c>
      <c r="AH1219" s="30">
        <f t="shared" si="325"/>
        <v>1.9886363636363636E-2</v>
      </c>
      <c r="AI1219" s="31">
        <f t="shared" si="326"/>
        <v>2.2869318181818183</v>
      </c>
      <c r="AJ1219" s="31">
        <f t="shared" si="327"/>
        <v>2.8238636363636362</v>
      </c>
      <c r="AK1219" s="30">
        <f>IF(W1219="si",($S1219*'COSTOS DE CREDITOS'!$C$27)/DATA!$G1219,"")</f>
        <v>54.922363131454851</v>
      </c>
      <c r="AL1219" s="90">
        <f>IF(W1219="si",'COSTOS DE CREDITOS'!$C$35,"")</f>
        <v>20.421138461538462</v>
      </c>
      <c r="AM1219" s="30">
        <f t="shared" ref="AM1219:AM1282" si="336">IF(W1219="si",(20%/52*$S1219)*$T1219,"")</f>
        <v>430.76923076923077</v>
      </c>
      <c r="AN1219" s="30">
        <f t="shared" ref="AN1219:AN1282" si="337">IF(W1219="SI",T1219-Y1219,"")</f>
        <v>0</v>
      </c>
      <c r="AO1219" s="30">
        <f t="shared" ref="AO1219:AO1282" si="338">SUM(AK1219:AN1219)</f>
        <v>506.11273236222405</v>
      </c>
      <c r="AP1219" s="30">
        <f t="shared" ref="AP1219:AP1282" si="339">AA1219-AO1219</f>
        <v>1252.537267637776</v>
      </c>
      <c r="AQ1219" s="19">
        <f t="shared" ref="AQ1219:AQ1282" si="340">IFERROR(AP1219/AA1219,"")</f>
        <v>0.71221520350142209</v>
      </c>
    </row>
    <row r="1220" spans="1:43" x14ac:dyDescent="0.2">
      <c r="A1220" s="23" t="s">
        <v>5665</v>
      </c>
      <c r="B1220" s="6" t="s">
        <v>5677</v>
      </c>
      <c r="C1220" s="6" t="s">
        <v>5667</v>
      </c>
      <c r="D1220" s="2">
        <v>152065</v>
      </c>
      <c r="E1220" s="2">
        <v>152752</v>
      </c>
      <c r="F1220" s="3" t="s">
        <v>1599</v>
      </c>
      <c r="G1220" s="2">
        <v>6</v>
      </c>
      <c r="H1220" s="2">
        <v>152755</v>
      </c>
      <c r="I1220" s="3" t="s">
        <v>1615</v>
      </c>
      <c r="J1220" s="15">
        <v>45061</v>
      </c>
      <c r="K1220" s="24">
        <v>1147777880</v>
      </c>
      <c r="L1220" s="15">
        <v>45065</v>
      </c>
      <c r="M1220" s="15">
        <v>45077</v>
      </c>
      <c r="N1220" s="15"/>
      <c r="O1220" s="26">
        <f>VLOOKUP(D1220,quash!A$2:$I$7791,9,FALSE)</f>
        <v>4</v>
      </c>
      <c r="P1220" s="7">
        <v>10000</v>
      </c>
      <c r="Q1220" s="26">
        <v>110</v>
      </c>
      <c r="R1220" s="19">
        <v>3.11605023919212E-2</v>
      </c>
      <c r="S1220" s="26">
        <v>16</v>
      </c>
      <c r="T1220" s="7">
        <v>7000</v>
      </c>
      <c r="U1220" s="2">
        <v>142</v>
      </c>
      <c r="V1220" s="11">
        <v>1758.65</v>
      </c>
      <c r="W1220" s="14" t="s">
        <v>5281</v>
      </c>
      <c r="X1220" s="18">
        <v>1</v>
      </c>
      <c r="Y1220" s="9">
        <v>7000</v>
      </c>
      <c r="Z1220" s="19">
        <f t="shared" si="331"/>
        <v>0</v>
      </c>
      <c r="AA1220" s="25">
        <v>1758.65</v>
      </c>
      <c r="AB1220" s="30">
        <f t="shared" si="332"/>
        <v>277000</v>
      </c>
      <c r="AC1220" s="30">
        <f t="shared" ref="AC1220:AC1281" si="341">$T1220/AB1220</f>
        <v>2.5270758122743681E-2</v>
      </c>
      <c r="AD1220" s="31">
        <f t="shared" ref="AD1220:AD1281" si="342">AC1220*$Q1220</f>
        <v>2.779783393501805</v>
      </c>
      <c r="AE1220" s="31">
        <f t="shared" ref="AE1220:AE1281" si="343">AC1220*$U1220</f>
        <v>3.5884476534296028</v>
      </c>
      <c r="AG1220" s="30">
        <f t="shared" si="335"/>
        <v>927000</v>
      </c>
      <c r="AH1220" s="30">
        <f t="shared" si="325"/>
        <v>7.551240560949299E-3</v>
      </c>
      <c r="AI1220" s="31">
        <f t="shared" si="326"/>
        <v>0.83063646170442285</v>
      </c>
      <c r="AJ1220" s="31">
        <f t="shared" si="327"/>
        <v>1.0722761596548005</v>
      </c>
      <c r="AK1220" s="30">
        <f>IF(W1220="si",($S1220*'COSTOS DE CREDITOS'!$C$27)/DATA!$G1220,"")</f>
        <v>54.922363131454851</v>
      </c>
      <c r="AL1220" s="90">
        <f>IF(W1220="si",'COSTOS DE CREDITOS'!$C$35,"")</f>
        <v>20.421138461538462</v>
      </c>
      <c r="AM1220" s="30">
        <f t="shared" si="336"/>
        <v>430.76923076923077</v>
      </c>
      <c r="AN1220" s="30">
        <f t="shared" si="337"/>
        <v>0</v>
      </c>
      <c r="AO1220" s="30">
        <f t="shared" si="338"/>
        <v>506.11273236222405</v>
      </c>
      <c r="AP1220" s="30">
        <f t="shared" si="339"/>
        <v>1252.537267637776</v>
      </c>
      <c r="AQ1220" s="19">
        <f t="shared" si="340"/>
        <v>0.71221520350142209</v>
      </c>
    </row>
    <row r="1221" spans="1:43" x14ac:dyDescent="0.2">
      <c r="A1221" s="23" t="s">
        <v>5665</v>
      </c>
      <c r="B1221" s="6" t="s">
        <v>5677</v>
      </c>
      <c r="C1221" s="6" t="s">
        <v>5667</v>
      </c>
      <c r="D1221" s="2">
        <v>151961</v>
      </c>
      <c r="E1221" s="2">
        <v>152752</v>
      </c>
      <c r="F1221" s="3" t="s">
        <v>1599</v>
      </c>
      <c r="G1221" s="2">
        <v>6</v>
      </c>
      <c r="H1221" s="2">
        <v>152756</v>
      </c>
      <c r="I1221" s="3" t="s">
        <v>1616</v>
      </c>
      <c r="J1221" s="15">
        <v>45061</v>
      </c>
      <c r="K1221" s="24">
        <v>1147500088</v>
      </c>
      <c r="L1221" s="15">
        <v>45065</v>
      </c>
      <c r="M1221" s="15">
        <v>45077</v>
      </c>
      <c r="N1221" s="15"/>
      <c r="O1221" s="26">
        <f>VLOOKUP(D1221,quash!A$2:$I$7791,9,FALSE)</f>
        <v>2</v>
      </c>
      <c r="P1221" s="7">
        <v>10000</v>
      </c>
      <c r="Q1221" s="26">
        <v>110</v>
      </c>
      <c r="R1221" s="19">
        <v>3.11605023919212E-2</v>
      </c>
      <c r="S1221" s="26">
        <v>16</v>
      </c>
      <c r="T1221" s="7">
        <v>7000</v>
      </c>
      <c r="U1221" s="2">
        <v>142</v>
      </c>
      <c r="V1221" s="11">
        <v>1758.65</v>
      </c>
      <c r="W1221" s="14" t="s">
        <v>5281</v>
      </c>
      <c r="X1221" s="18">
        <v>1</v>
      </c>
      <c r="Y1221" s="9">
        <v>7000</v>
      </c>
      <c r="Z1221" s="19">
        <f t="shared" si="331"/>
        <v>0</v>
      </c>
      <c r="AA1221" s="25">
        <v>1758.65</v>
      </c>
      <c r="AB1221" s="30">
        <f t="shared" si="332"/>
        <v>309000</v>
      </c>
      <c r="AC1221" s="30">
        <f t="shared" si="341"/>
        <v>2.2653721682847898E-2</v>
      </c>
      <c r="AD1221" s="31">
        <f t="shared" si="342"/>
        <v>2.491909385113269</v>
      </c>
      <c r="AE1221" s="31">
        <f t="shared" si="343"/>
        <v>3.2168284789644015</v>
      </c>
      <c r="AG1221" s="30">
        <f t="shared" si="335"/>
        <v>1695000</v>
      </c>
      <c r="AH1221" s="30">
        <f t="shared" si="325"/>
        <v>4.1297935103244837E-3</v>
      </c>
      <c r="AI1221" s="31">
        <f t="shared" si="326"/>
        <v>0.45427728613569318</v>
      </c>
      <c r="AJ1221" s="31">
        <f t="shared" si="327"/>
        <v>0.58643067846607666</v>
      </c>
      <c r="AK1221" s="30">
        <f>IF(W1221="si",($S1221*'COSTOS DE CREDITOS'!$C$27)/DATA!$G1221,"")</f>
        <v>54.922363131454851</v>
      </c>
      <c r="AL1221" s="90">
        <f>IF(W1221="si",'COSTOS DE CREDITOS'!$C$35,"")</f>
        <v>20.421138461538462</v>
      </c>
      <c r="AM1221" s="30">
        <f t="shared" si="336"/>
        <v>430.76923076923077</v>
      </c>
      <c r="AN1221" s="30">
        <f t="shared" si="337"/>
        <v>0</v>
      </c>
      <c r="AO1221" s="30">
        <f t="shared" si="338"/>
        <v>506.11273236222405</v>
      </c>
      <c r="AP1221" s="30">
        <f t="shared" si="339"/>
        <v>1252.537267637776</v>
      </c>
      <c r="AQ1221" s="19">
        <f t="shared" si="340"/>
        <v>0.71221520350142209</v>
      </c>
    </row>
    <row r="1222" spans="1:43" x14ac:dyDescent="0.2">
      <c r="A1222" s="23" t="s">
        <v>5665</v>
      </c>
      <c r="B1222" s="6" t="s">
        <v>5677</v>
      </c>
      <c r="C1222" s="6" t="s">
        <v>5667</v>
      </c>
      <c r="D1222" s="2">
        <v>151939</v>
      </c>
      <c r="E1222" s="2">
        <v>152752</v>
      </c>
      <c r="F1222" s="3" t="s">
        <v>1599</v>
      </c>
      <c r="G1222" s="2">
        <v>6</v>
      </c>
      <c r="H1222" s="2">
        <v>152757</v>
      </c>
      <c r="I1222" s="3" t="s">
        <v>1617</v>
      </c>
      <c r="J1222" s="15">
        <v>45059</v>
      </c>
      <c r="K1222" s="24">
        <v>1146730826</v>
      </c>
      <c r="L1222" s="15">
        <v>45065</v>
      </c>
      <c r="M1222" s="15">
        <v>45077</v>
      </c>
      <c r="N1222" s="15"/>
      <c r="O1222" s="26">
        <f>VLOOKUP(D1222,quash!A$2:$I$7791,9,FALSE)</f>
        <v>4</v>
      </c>
      <c r="P1222" s="7">
        <v>10000</v>
      </c>
      <c r="Q1222" s="26">
        <v>115</v>
      </c>
      <c r="R1222" s="19">
        <v>3.97705569269148E-2</v>
      </c>
      <c r="S1222" s="26">
        <v>16</v>
      </c>
      <c r="T1222" s="7">
        <v>7000</v>
      </c>
      <c r="U1222" s="2">
        <v>142</v>
      </c>
      <c r="V1222" s="11">
        <v>1758.65</v>
      </c>
      <c r="W1222" s="14" t="s">
        <v>5281</v>
      </c>
      <c r="X1222" s="18">
        <v>1</v>
      </c>
      <c r="Y1222" s="9">
        <v>7000</v>
      </c>
      <c r="Z1222" s="19">
        <f t="shared" si="331"/>
        <v>0</v>
      </c>
      <c r="AA1222" s="25">
        <v>1758.65</v>
      </c>
      <c r="AB1222" s="30">
        <f t="shared" si="332"/>
        <v>277000</v>
      </c>
      <c r="AC1222" s="30">
        <f t="shared" si="341"/>
        <v>2.5270758122743681E-2</v>
      </c>
      <c r="AD1222" s="31">
        <f t="shared" si="342"/>
        <v>2.9061371841155235</v>
      </c>
      <c r="AE1222" s="31">
        <f t="shared" si="343"/>
        <v>3.5884476534296028</v>
      </c>
      <c r="AG1222" s="30">
        <f t="shared" si="335"/>
        <v>927000</v>
      </c>
      <c r="AH1222" s="30">
        <f t="shared" si="325"/>
        <v>7.551240560949299E-3</v>
      </c>
      <c r="AI1222" s="31">
        <f t="shared" si="326"/>
        <v>0.86839266450916941</v>
      </c>
      <c r="AJ1222" s="31">
        <f t="shared" si="327"/>
        <v>1.0722761596548005</v>
      </c>
      <c r="AK1222" s="30">
        <f>IF(W1222="si",($S1222*'COSTOS DE CREDITOS'!$C$27)/DATA!$G1222,"")</f>
        <v>54.922363131454851</v>
      </c>
      <c r="AL1222" s="90">
        <f>IF(W1222="si",'COSTOS DE CREDITOS'!$C$35,"")</f>
        <v>20.421138461538462</v>
      </c>
      <c r="AM1222" s="30">
        <f t="shared" si="336"/>
        <v>430.76923076923077</v>
      </c>
      <c r="AN1222" s="30">
        <f t="shared" si="337"/>
        <v>0</v>
      </c>
      <c r="AO1222" s="30">
        <f t="shared" si="338"/>
        <v>506.11273236222405</v>
      </c>
      <c r="AP1222" s="30">
        <f t="shared" si="339"/>
        <v>1252.537267637776</v>
      </c>
      <c r="AQ1222" s="19">
        <f t="shared" si="340"/>
        <v>0.71221520350142209</v>
      </c>
    </row>
    <row r="1223" spans="1:43" x14ac:dyDescent="0.2">
      <c r="A1223" s="23" t="s">
        <v>5665</v>
      </c>
      <c r="B1223" s="6" t="s">
        <v>5677</v>
      </c>
      <c r="C1223" s="6" t="s">
        <v>5667</v>
      </c>
      <c r="D1223" s="2">
        <v>151937</v>
      </c>
      <c r="E1223" s="2">
        <v>152752</v>
      </c>
      <c r="F1223" s="3" t="s">
        <v>1599</v>
      </c>
      <c r="G1223" s="2">
        <v>6</v>
      </c>
      <c r="H1223" s="2">
        <v>152758</v>
      </c>
      <c r="I1223" s="3" t="s">
        <v>1618</v>
      </c>
      <c r="J1223" s="15">
        <v>45059</v>
      </c>
      <c r="K1223" s="24">
        <v>1146715618</v>
      </c>
      <c r="L1223" s="15">
        <v>45065</v>
      </c>
      <c r="M1223" s="15">
        <v>45077</v>
      </c>
      <c r="N1223" s="15"/>
      <c r="O1223" s="26">
        <f>VLOOKUP(D1223,quash!A$2:$I$7791,9,FALSE)</f>
        <v>4</v>
      </c>
      <c r="P1223" s="7">
        <v>10000</v>
      </c>
      <c r="Q1223" s="26">
        <v>127</v>
      </c>
      <c r="R1223" s="19">
        <v>5.24391097594855E-2</v>
      </c>
      <c r="S1223" s="26">
        <v>16</v>
      </c>
      <c r="T1223" s="7">
        <v>7000</v>
      </c>
      <c r="U1223" s="2">
        <v>142</v>
      </c>
      <c r="V1223" s="11">
        <v>1758.65</v>
      </c>
      <c r="W1223" s="14" t="s">
        <v>5281</v>
      </c>
      <c r="X1223" s="18">
        <v>1</v>
      </c>
      <c r="Y1223" s="9">
        <v>7000</v>
      </c>
      <c r="Z1223" s="19">
        <f t="shared" si="331"/>
        <v>0</v>
      </c>
      <c r="AA1223" s="25">
        <v>1758.65</v>
      </c>
      <c r="AB1223" s="30">
        <f t="shared" si="332"/>
        <v>277000</v>
      </c>
      <c r="AC1223" s="30">
        <f t="shared" si="341"/>
        <v>2.5270758122743681E-2</v>
      </c>
      <c r="AD1223" s="31">
        <f t="shared" si="342"/>
        <v>3.2093862815884475</v>
      </c>
      <c r="AE1223" s="31">
        <f t="shared" si="343"/>
        <v>3.5884476534296028</v>
      </c>
      <c r="AG1223" s="30">
        <f t="shared" si="335"/>
        <v>927000</v>
      </c>
      <c r="AH1223" s="30">
        <f t="shared" si="325"/>
        <v>7.551240560949299E-3</v>
      </c>
      <c r="AI1223" s="31">
        <f t="shared" si="326"/>
        <v>0.95900755124056103</v>
      </c>
      <c r="AJ1223" s="31">
        <f t="shared" si="327"/>
        <v>1.0722761596548005</v>
      </c>
      <c r="AK1223" s="30">
        <f>IF(W1223="si",($S1223*'COSTOS DE CREDITOS'!$C$27)/DATA!$G1223,"")</f>
        <v>54.922363131454851</v>
      </c>
      <c r="AL1223" s="90">
        <f>IF(W1223="si",'COSTOS DE CREDITOS'!$C$35,"")</f>
        <v>20.421138461538462</v>
      </c>
      <c r="AM1223" s="30">
        <f t="shared" si="336"/>
        <v>430.76923076923077</v>
      </c>
      <c r="AN1223" s="30">
        <f t="shared" si="337"/>
        <v>0</v>
      </c>
      <c r="AO1223" s="30">
        <f t="shared" si="338"/>
        <v>506.11273236222405</v>
      </c>
      <c r="AP1223" s="30">
        <f t="shared" si="339"/>
        <v>1252.537267637776</v>
      </c>
      <c r="AQ1223" s="19">
        <f t="shared" si="340"/>
        <v>0.71221520350142209</v>
      </c>
    </row>
    <row r="1224" spans="1:43" x14ac:dyDescent="0.2">
      <c r="A1224" s="23" t="s">
        <v>5665</v>
      </c>
      <c r="B1224" s="6" t="s">
        <v>5676</v>
      </c>
      <c r="C1224" s="6" t="s">
        <v>5670</v>
      </c>
      <c r="D1224" s="2">
        <v>147558</v>
      </c>
      <c r="E1224" s="2">
        <v>152663</v>
      </c>
      <c r="F1224" s="3" t="s">
        <v>1619</v>
      </c>
      <c r="G1224" s="2">
        <v>7</v>
      </c>
      <c r="H1224" s="2">
        <v>152670</v>
      </c>
      <c r="I1224" s="3" t="s">
        <v>1620</v>
      </c>
      <c r="J1224" s="15">
        <v>45012</v>
      </c>
      <c r="K1224" s="24">
        <v>1118387866</v>
      </c>
      <c r="L1224" s="15">
        <v>45065</v>
      </c>
      <c r="M1224" s="15">
        <v>45077</v>
      </c>
      <c r="N1224" s="15"/>
      <c r="O1224" s="26">
        <f>VLOOKUP(D1224,quash!A$2:$I$7791,9,FALSE)</f>
        <v>1</v>
      </c>
      <c r="P1224" s="7">
        <v>5000</v>
      </c>
      <c r="Q1224" s="26">
        <v>147</v>
      </c>
      <c r="R1224" s="19">
        <v>0.11226939921536</v>
      </c>
      <c r="S1224" s="26">
        <v>16</v>
      </c>
      <c r="T1224" s="7">
        <v>10000</v>
      </c>
      <c r="U1224" s="2">
        <v>142</v>
      </c>
      <c r="V1224" s="11">
        <v>2510.34</v>
      </c>
      <c r="W1224" s="14" t="s">
        <v>5281</v>
      </c>
      <c r="X1224" s="18">
        <v>1</v>
      </c>
      <c r="Y1224" s="9">
        <v>10000</v>
      </c>
      <c r="Z1224" s="19">
        <f t="shared" si="331"/>
        <v>0</v>
      </c>
      <c r="AA1224" s="25">
        <v>2510.34</v>
      </c>
      <c r="AB1224" s="30">
        <f t="shared" si="332"/>
        <v>519000</v>
      </c>
      <c r="AC1224" s="30">
        <f t="shared" si="341"/>
        <v>1.9267822736030827E-2</v>
      </c>
      <c r="AD1224" s="31">
        <f t="shared" si="342"/>
        <v>2.8323699421965314</v>
      </c>
      <c r="AE1224" s="31">
        <f t="shared" si="343"/>
        <v>2.7360308285163772</v>
      </c>
      <c r="AG1224" s="30">
        <f t="shared" si="335"/>
        <v>2427000</v>
      </c>
      <c r="AH1224" s="30">
        <f t="shared" si="325"/>
        <v>4.1203131437989289E-3</v>
      </c>
      <c r="AI1224" s="31">
        <f t="shared" si="326"/>
        <v>0.60568603213844252</v>
      </c>
      <c r="AJ1224" s="31">
        <f t="shared" si="327"/>
        <v>0.58508446641944789</v>
      </c>
      <c r="AK1224" s="30">
        <f>IF(W1224="si",($S1224*'COSTOS DE CREDITOS'!$C$27)/DATA!$G1224,"")</f>
        <v>47.07631125553273</v>
      </c>
      <c r="AL1224" s="90">
        <f>IF(W1224="si",'COSTOS DE CREDITOS'!$C$35,"")</f>
        <v>20.421138461538462</v>
      </c>
      <c r="AM1224" s="30">
        <f t="shared" si="336"/>
        <v>615.38461538461547</v>
      </c>
      <c r="AN1224" s="30">
        <f t="shared" si="337"/>
        <v>0</v>
      </c>
      <c r="AO1224" s="30">
        <f t="shared" si="338"/>
        <v>682.88206510168663</v>
      </c>
      <c r="AP1224" s="30">
        <f t="shared" si="339"/>
        <v>1827.4579348983134</v>
      </c>
      <c r="AQ1224" s="19">
        <f t="shared" si="340"/>
        <v>0.72797228060673591</v>
      </c>
    </row>
    <row r="1225" spans="1:43" x14ac:dyDescent="0.2">
      <c r="A1225" s="23" t="s">
        <v>5665</v>
      </c>
      <c r="B1225" s="6" t="s">
        <v>5676</v>
      </c>
      <c r="C1225" s="6" t="s">
        <v>5670</v>
      </c>
      <c r="D1225" s="2">
        <v>152562</v>
      </c>
      <c r="E1225" s="2">
        <v>152663</v>
      </c>
      <c r="F1225" s="3" t="s">
        <v>1619</v>
      </c>
      <c r="G1225" s="2">
        <v>7</v>
      </c>
      <c r="H1225" s="2">
        <v>152671</v>
      </c>
      <c r="I1225" s="3" t="s">
        <v>1621</v>
      </c>
      <c r="J1225" s="15">
        <v>45064</v>
      </c>
      <c r="K1225" s="24">
        <v>1149779001</v>
      </c>
      <c r="L1225" s="15">
        <v>45065</v>
      </c>
      <c r="M1225" s="15">
        <v>45077</v>
      </c>
      <c r="N1225" s="15"/>
      <c r="O1225" s="26">
        <f>VLOOKUP(D1225,quash!A$2:$I$7791,9,FALSE)</f>
        <v>4</v>
      </c>
      <c r="P1225" s="7">
        <v>9000</v>
      </c>
      <c r="Q1225" s="26">
        <v>147</v>
      </c>
      <c r="R1225" s="19">
        <v>7.9000519063170502E-2</v>
      </c>
      <c r="S1225" s="26">
        <v>16</v>
      </c>
      <c r="T1225" s="7">
        <v>10000</v>
      </c>
      <c r="U1225" s="2">
        <v>142</v>
      </c>
      <c r="V1225" s="11">
        <v>2510.34</v>
      </c>
      <c r="W1225" s="14" t="s">
        <v>5281</v>
      </c>
      <c r="X1225" s="18">
        <v>1</v>
      </c>
      <c r="Y1225" s="9">
        <v>10000</v>
      </c>
      <c r="Z1225" s="19">
        <f t="shared" si="331"/>
        <v>0</v>
      </c>
      <c r="AA1225" s="25">
        <v>2510.34</v>
      </c>
      <c r="AB1225" s="30">
        <f t="shared" si="332"/>
        <v>277000</v>
      </c>
      <c r="AC1225" s="30">
        <f t="shared" si="341"/>
        <v>3.6101083032490974E-2</v>
      </c>
      <c r="AD1225" s="31">
        <f t="shared" si="342"/>
        <v>5.3068592057761732</v>
      </c>
      <c r="AE1225" s="31">
        <f t="shared" si="343"/>
        <v>5.1263537906137184</v>
      </c>
      <c r="AG1225" s="30">
        <f t="shared" si="335"/>
        <v>927000</v>
      </c>
      <c r="AH1225" s="30">
        <f t="shared" si="325"/>
        <v>1.0787486515641856E-2</v>
      </c>
      <c r="AI1225" s="31">
        <f t="shared" si="326"/>
        <v>1.5857605177993528</v>
      </c>
      <c r="AJ1225" s="31">
        <f t="shared" si="327"/>
        <v>1.5318230852211436</v>
      </c>
      <c r="AK1225" s="30">
        <f>IF(W1225="si",($S1225*'COSTOS DE CREDITOS'!$C$27)/DATA!$G1225,"")</f>
        <v>47.07631125553273</v>
      </c>
      <c r="AL1225" s="90">
        <f>IF(W1225="si",'COSTOS DE CREDITOS'!$C$35,"")</f>
        <v>20.421138461538462</v>
      </c>
      <c r="AM1225" s="30">
        <f t="shared" si="336"/>
        <v>615.38461538461547</v>
      </c>
      <c r="AN1225" s="30">
        <f t="shared" si="337"/>
        <v>0</v>
      </c>
      <c r="AO1225" s="30">
        <f t="shared" si="338"/>
        <v>682.88206510168663</v>
      </c>
      <c r="AP1225" s="30">
        <f t="shared" si="339"/>
        <v>1827.4579348983134</v>
      </c>
      <c r="AQ1225" s="19">
        <f t="shared" si="340"/>
        <v>0.72797228060673591</v>
      </c>
    </row>
    <row r="1226" spans="1:43" x14ac:dyDescent="0.2">
      <c r="A1226" s="23" t="s">
        <v>5665</v>
      </c>
      <c r="B1226" s="6" t="s">
        <v>5672</v>
      </c>
      <c r="C1226" s="6" t="s">
        <v>5667</v>
      </c>
      <c r="D1226" s="2">
        <v>152267</v>
      </c>
      <c r="E1226" s="2">
        <v>152516</v>
      </c>
      <c r="F1226" s="3" t="s">
        <v>179</v>
      </c>
      <c r="G1226" s="2">
        <v>5</v>
      </c>
      <c r="H1226" s="2">
        <v>152746</v>
      </c>
      <c r="I1226" s="3" t="s">
        <v>1622</v>
      </c>
      <c r="J1226" s="15">
        <v>45063</v>
      </c>
      <c r="K1226" s="24">
        <v>1148863462</v>
      </c>
      <c r="L1226" s="15">
        <v>45065</v>
      </c>
      <c r="M1226" s="15">
        <v>45077</v>
      </c>
      <c r="N1226" s="15"/>
      <c r="O1226" s="26">
        <f>VLOOKUP(D1226,quash!A$2:$I$7791,9,FALSE)</f>
        <v>3</v>
      </c>
      <c r="P1226" s="7">
        <v>10000</v>
      </c>
      <c r="Q1226" s="26">
        <v>115</v>
      </c>
      <c r="R1226" s="19">
        <v>3.97705569269148E-2</v>
      </c>
      <c r="S1226" s="26">
        <v>16</v>
      </c>
      <c r="T1226" s="7">
        <v>5000</v>
      </c>
      <c r="U1226" s="2">
        <v>147</v>
      </c>
      <c r="V1226" s="11">
        <v>1303.3399999999999</v>
      </c>
      <c r="W1226" s="14" t="s">
        <v>5281</v>
      </c>
      <c r="X1226" s="18">
        <v>1</v>
      </c>
      <c r="Y1226" s="9">
        <v>5000</v>
      </c>
      <c r="Z1226" s="19">
        <f t="shared" si="331"/>
        <v>0</v>
      </c>
      <c r="AA1226" s="25">
        <v>1303.3399999999999</v>
      </c>
      <c r="AB1226" s="30">
        <f t="shared" si="332"/>
        <v>242000</v>
      </c>
      <c r="AC1226" s="30">
        <f t="shared" si="341"/>
        <v>2.0661157024793389E-2</v>
      </c>
      <c r="AD1226" s="31">
        <f t="shared" si="342"/>
        <v>2.3760330578512399</v>
      </c>
      <c r="AE1226" s="31">
        <f t="shared" si="343"/>
        <v>3.0371900826446283</v>
      </c>
      <c r="AG1226" s="30">
        <f t="shared" si="335"/>
        <v>778000</v>
      </c>
      <c r="AH1226" s="30">
        <f t="shared" si="325"/>
        <v>6.4267352185089976E-3</v>
      </c>
      <c r="AI1226" s="31">
        <f t="shared" si="326"/>
        <v>0.73907455012853474</v>
      </c>
      <c r="AJ1226" s="31">
        <f t="shared" si="327"/>
        <v>0.94473007712082269</v>
      </c>
      <c r="AK1226" s="30">
        <f>IF(W1226="si",($S1226*'COSTOS DE CREDITOS'!$C$27)/DATA!$G1226,"")</f>
        <v>65.906835757745824</v>
      </c>
      <c r="AL1226" s="90">
        <f>IF(W1226="si",'COSTOS DE CREDITOS'!$C$35,"")</f>
        <v>20.421138461538462</v>
      </c>
      <c r="AM1226" s="30">
        <f t="shared" si="336"/>
        <v>307.69230769230774</v>
      </c>
      <c r="AN1226" s="30">
        <f t="shared" si="337"/>
        <v>0</v>
      </c>
      <c r="AO1226" s="30">
        <f t="shared" si="338"/>
        <v>394.02028191159201</v>
      </c>
      <c r="AP1226" s="30">
        <f t="shared" si="339"/>
        <v>909.31971808840785</v>
      </c>
      <c r="AQ1226" s="19">
        <f t="shared" si="340"/>
        <v>0.69768419452208008</v>
      </c>
    </row>
    <row r="1227" spans="1:43" x14ac:dyDescent="0.2">
      <c r="A1227" s="23" t="s">
        <v>5665</v>
      </c>
      <c r="B1227" s="6" t="s">
        <v>5672</v>
      </c>
      <c r="C1227" s="6" t="s">
        <v>5667</v>
      </c>
      <c r="D1227" s="2">
        <v>152258</v>
      </c>
      <c r="E1227" s="2">
        <v>152516</v>
      </c>
      <c r="F1227" s="3" t="s">
        <v>179</v>
      </c>
      <c r="G1227" s="2">
        <v>5</v>
      </c>
      <c r="H1227" s="2">
        <v>152747</v>
      </c>
      <c r="I1227" s="3" t="s">
        <v>1623</v>
      </c>
      <c r="J1227" s="15">
        <v>45063</v>
      </c>
      <c r="K1227" s="24">
        <v>1148858554</v>
      </c>
      <c r="L1227" s="15">
        <v>45065</v>
      </c>
      <c r="M1227" s="15">
        <v>45077</v>
      </c>
      <c r="N1227" s="15"/>
      <c r="O1227" s="26">
        <f>VLOOKUP(D1227,quash!A$2:$I$7791,9,FALSE)</f>
        <v>1</v>
      </c>
      <c r="P1227" s="7">
        <v>10000</v>
      </c>
      <c r="Q1227" s="26">
        <v>127</v>
      </c>
      <c r="R1227" s="19">
        <v>5.24391097594855E-2</v>
      </c>
      <c r="S1227" s="26">
        <v>16</v>
      </c>
      <c r="T1227" s="7">
        <v>5000</v>
      </c>
      <c r="U1227" s="2">
        <v>147</v>
      </c>
      <c r="V1227" s="11">
        <v>1303.3399999999999</v>
      </c>
      <c r="W1227" s="14" t="s">
        <v>5281</v>
      </c>
      <c r="X1227" s="18">
        <v>1</v>
      </c>
      <c r="Y1227" s="9">
        <v>5000</v>
      </c>
      <c r="Z1227" s="19">
        <f t="shared" si="331"/>
        <v>0</v>
      </c>
      <c r="AA1227" s="25">
        <v>1303.3399999999999</v>
      </c>
      <c r="AB1227" s="30">
        <f t="shared" si="332"/>
        <v>519000</v>
      </c>
      <c r="AC1227" s="30">
        <f t="shared" si="341"/>
        <v>9.6339113680154135E-3</v>
      </c>
      <c r="AD1227" s="31">
        <f t="shared" si="342"/>
        <v>1.2235067437379574</v>
      </c>
      <c r="AE1227" s="31">
        <f t="shared" si="343"/>
        <v>1.4161849710982657</v>
      </c>
      <c r="AG1227" s="30">
        <f t="shared" si="335"/>
        <v>2427000</v>
      </c>
      <c r="AH1227" s="30">
        <f t="shared" si="325"/>
        <v>2.0601565718994645E-3</v>
      </c>
      <c r="AI1227" s="31">
        <f t="shared" si="326"/>
        <v>0.261639884631232</v>
      </c>
      <c r="AJ1227" s="31">
        <f t="shared" si="327"/>
        <v>0.30284301606922126</v>
      </c>
      <c r="AK1227" s="30">
        <f>IF(W1227="si",($S1227*'COSTOS DE CREDITOS'!$C$27)/DATA!$G1227,"")</f>
        <v>65.906835757745824</v>
      </c>
      <c r="AL1227" s="90">
        <f>IF(W1227="si",'COSTOS DE CREDITOS'!$C$35,"")</f>
        <v>20.421138461538462</v>
      </c>
      <c r="AM1227" s="30">
        <f t="shared" si="336"/>
        <v>307.69230769230774</v>
      </c>
      <c r="AN1227" s="30">
        <f t="shared" si="337"/>
        <v>0</v>
      </c>
      <c r="AO1227" s="30">
        <f t="shared" si="338"/>
        <v>394.02028191159201</v>
      </c>
      <c r="AP1227" s="30">
        <f t="shared" si="339"/>
        <v>909.31971808840785</v>
      </c>
      <c r="AQ1227" s="19">
        <f t="shared" si="340"/>
        <v>0.69768419452208008</v>
      </c>
    </row>
    <row r="1228" spans="1:43" x14ac:dyDescent="0.2">
      <c r="A1228" s="23" t="s">
        <v>5665</v>
      </c>
      <c r="B1228" s="6" t="s">
        <v>5672</v>
      </c>
      <c r="C1228" s="6" t="s">
        <v>5667</v>
      </c>
      <c r="D1228" s="2">
        <v>152268</v>
      </c>
      <c r="E1228" s="2">
        <v>152516</v>
      </c>
      <c r="F1228" s="3" t="s">
        <v>179</v>
      </c>
      <c r="G1228" s="2">
        <v>5</v>
      </c>
      <c r="H1228" s="2">
        <v>152748</v>
      </c>
      <c r="I1228" s="3" t="s">
        <v>1624</v>
      </c>
      <c r="J1228" s="15">
        <v>45063</v>
      </c>
      <c r="K1228" s="24">
        <v>1148866820</v>
      </c>
      <c r="L1228" s="15">
        <v>45065</v>
      </c>
      <c r="M1228" s="15">
        <v>45077</v>
      </c>
      <c r="N1228" s="15"/>
      <c r="O1228" s="26">
        <f>VLOOKUP(D1228,quash!A$2:$I$7791,9,FALSE)</f>
        <v>3</v>
      </c>
      <c r="P1228" s="7">
        <v>10000</v>
      </c>
      <c r="Q1228" s="26">
        <v>115</v>
      </c>
      <c r="R1228" s="19">
        <v>3.97705569269148E-2</v>
      </c>
      <c r="S1228" s="26">
        <v>16</v>
      </c>
      <c r="T1228" s="7">
        <v>7000</v>
      </c>
      <c r="U1228" s="2">
        <v>142</v>
      </c>
      <c r="V1228" s="11">
        <v>1758.65</v>
      </c>
      <c r="W1228" s="14" t="s">
        <v>5281</v>
      </c>
      <c r="X1228" s="18">
        <v>1</v>
      </c>
      <c r="Y1228" s="9">
        <v>7000</v>
      </c>
      <c r="Z1228" s="19">
        <f t="shared" si="331"/>
        <v>0</v>
      </c>
      <c r="AA1228" s="25">
        <v>1758.65</v>
      </c>
      <c r="AB1228" s="30">
        <f t="shared" si="332"/>
        <v>242000</v>
      </c>
      <c r="AC1228" s="30">
        <f t="shared" si="341"/>
        <v>2.8925619834710745E-2</v>
      </c>
      <c r="AD1228" s="31">
        <f t="shared" si="342"/>
        <v>3.3264462809917354</v>
      </c>
      <c r="AE1228" s="31">
        <f t="shared" si="343"/>
        <v>4.1074380165289259</v>
      </c>
      <c r="AG1228" s="30">
        <f t="shared" si="335"/>
        <v>778000</v>
      </c>
      <c r="AH1228" s="30">
        <f t="shared" si="325"/>
        <v>8.9974293059125968E-3</v>
      </c>
      <c r="AI1228" s="31">
        <f t="shared" si="326"/>
        <v>1.0347043701799485</v>
      </c>
      <c r="AJ1228" s="31">
        <f t="shared" si="327"/>
        <v>1.2776349614395888</v>
      </c>
      <c r="AK1228" s="30">
        <f>IF(W1228="si",($S1228*'COSTOS DE CREDITOS'!$C$27)/DATA!$G1228,"")</f>
        <v>65.906835757745824</v>
      </c>
      <c r="AL1228" s="90">
        <f>IF(W1228="si",'COSTOS DE CREDITOS'!$C$35,"")</f>
        <v>20.421138461538462</v>
      </c>
      <c r="AM1228" s="30">
        <f t="shared" si="336"/>
        <v>430.76923076923077</v>
      </c>
      <c r="AN1228" s="30">
        <f t="shared" si="337"/>
        <v>0</v>
      </c>
      <c r="AO1228" s="30">
        <f t="shared" si="338"/>
        <v>517.09720498851505</v>
      </c>
      <c r="AP1228" s="30">
        <f t="shared" si="339"/>
        <v>1241.5527950114852</v>
      </c>
      <c r="AQ1228" s="19">
        <f t="shared" si="340"/>
        <v>0.70596923493104657</v>
      </c>
    </row>
    <row r="1229" spans="1:43" x14ac:dyDescent="0.2">
      <c r="A1229" s="23" t="s">
        <v>5665</v>
      </c>
      <c r="B1229" s="6" t="s">
        <v>5669</v>
      </c>
      <c r="C1229" s="6" t="s">
        <v>5670</v>
      </c>
      <c r="D1229" s="2">
        <v>152440</v>
      </c>
      <c r="E1229" s="2">
        <v>152574</v>
      </c>
      <c r="F1229" s="3" t="s">
        <v>195</v>
      </c>
      <c r="G1229" s="2">
        <v>6</v>
      </c>
      <c r="H1229" s="2">
        <v>152719</v>
      </c>
      <c r="I1229" s="3" t="s">
        <v>1625</v>
      </c>
      <c r="J1229" s="15">
        <v>45064</v>
      </c>
      <c r="K1229" s="24">
        <v>1149690241</v>
      </c>
      <c r="L1229" s="15">
        <v>45065</v>
      </c>
      <c r="M1229" s="15">
        <v>45077</v>
      </c>
      <c r="N1229" s="15"/>
      <c r="O1229" s="26">
        <f>VLOOKUP(D1229,quash!A$2:$I$7791,9,FALSE)</f>
        <v>6</v>
      </c>
      <c r="P1229" s="7">
        <v>10000</v>
      </c>
      <c r="Q1229" s="26">
        <v>132</v>
      </c>
      <c r="R1229" s="19">
        <v>5.8283715876113903E-2</v>
      </c>
      <c r="S1229" s="26">
        <v>16</v>
      </c>
      <c r="T1229" s="7">
        <v>6000</v>
      </c>
      <c r="U1229" s="2">
        <v>142</v>
      </c>
      <c r="V1229" s="11">
        <v>1503.37</v>
      </c>
      <c r="W1229" s="14" t="s">
        <v>5281</v>
      </c>
      <c r="X1229" s="18">
        <v>1</v>
      </c>
      <c r="Y1229" s="9">
        <v>6000</v>
      </c>
      <c r="Z1229" s="19">
        <f t="shared" si="331"/>
        <v>0</v>
      </c>
      <c r="AA1229" s="25">
        <v>1503.37</v>
      </c>
      <c r="AB1229" s="30">
        <f t="shared" si="332"/>
        <v>31000</v>
      </c>
      <c r="AC1229" s="30">
        <f t="shared" si="341"/>
        <v>0.19354838709677419</v>
      </c>
      <c r="AD1229" s="31">
        <f t="shared" si="342"/>
        <v>25.548387096774192</v>
      </c>
      <c r="AE1229" s="31">
        <f t="shared" si="343"/>
        <v>27.483870967741936</v>
      </c>
      <c r="AG1229" s="30">
        <f t="shared" si="335"/>
        <v>288000</v>
      </c>
      <c r="AH1229" s="30">
        <f t="shared" si="325"/>
        <v>2.0833333333333332E-2</v>
      </c>
      <c r="AI1229" s="31">
        <f t="shared" si="326"/>
        <v>2.75</v>
      </c>
      <c r="AJ1229" s="31">
        <f t="shared" si="327"/>
        <v>2.958333333333333</v>
      </c>
      <c r="AK1229" s="30">
        <f>IF(W1229="si",($S1229*'COSTOS DE CREDITOS'!$C$27)/DATA!$G1229,"")</f>
        <v>54.922363131454851</v>
      </c>
      <c r="AL1229" s="90">
        <f>IF(W1229="si",'COSTOS DE CREDITOS'!$C$35,"")</f>
        <v>20.421138461538462</v>
      </c>
      <c r="AM1229" s="30">
        <f t="shared" si="336"/>
        <v>369.23076923076923</v>
      </c>
      <c r="AN1229" s="30">
        <f t="shared" si="337"/>
        <v>0</v>
      </c>
      <c r="AO1229" s="30">
        <f t="shared" si="338"/>
        <v>444.5742708237625</v>
      </c>
      <c r="AP1229" s="30">
        <f t="shared" si="339"/>
        <v>1058.7957291762373</v>
      </c>
      <c r="AQ1229" s="19">
        <f t="shared" si="340"/>
        <v>0.70428153360532497</v>
      </c>
    </row>
    <row r="1230" spans="1:43" x14ac:dyDescent="0.2">
      <c r="A1230" s="23" t="s">
        <v>5665</v>
      </c>
      <c r="B1230" s="6" t="s">
        <v>5674</v>
      </c>
      <c r="C1230" s="6" t="s">
        <v>5670</v>
      </c>
      <c r="D1230" s="2">
        <v>151059</v>
      </c>
      <c r="E1230" s="2">
        <v>152185</v>
      </c>
      <c r="F1230" s="3" t="s">
        <v>1626</v>
      </c>
      <c r="G1230" s="2">
        <v>6</v>
      </c>
      <c r="H1230" s="2">
        <v>152766</v>
      </c>
      <c r="I1230" s="3" t="s">
        <v>1627</v>
      </c>
      <c r="J1230" s="15">
        <v>45049</v>
      </c>
      <c r="K1230" s="24">
        <v>1139331068</v>
      </c>
      <c r="L1230" s="15">
        <v>45065</v>
      </c>
      <c r="M1230" s="15">
        <v>45077</v>
      </c>
      <c r="N1230" s="15"/>
      <c r="O1230" s="26">
        <f>VLOOKUP(D1230,quash!A$2:$I$7791,9,FALSE)</f>
        <v>2</v>
      </c>
      <c r="P1230" s="7">
        <v>12000</v>
      </c>
      <c r="Q1230" s="26">
        <v>122</v>
      </c>
      <c r="R1230" s="19">
        <v>5.2195789902393104E-2</v>
      </c>
      <c r="S1230" s="26">
        <v>16</v>
      </c>
      <c r="T1230" s="7">
        <v>7000</v>
      </c>
      <c r="U1230" s="2">
        <v>142</v>
      </c>
      <c r="V1230" s="11">
        <v>1758.65</v>
      </c>
      <c r="W1230" s="14" t="s">
        <v>5281</v>
      </c>
      <c r="X1230" s="18">
        <v>1</v>
      </c>
      <c r="Y1230" s="9">
        <v>7000</v>
      </c>
      <c r="Z1230" s="19">
        <f t="shared" si="331"/>
        <v>0</v>
      </c>
      <c r="AA1230" s="25">
        <v>1758.65</v>
      </c>
      <c r="AB1230" s="30">
        <f t="shared" si="332"/>
        <v>309000</v>
      </c>
      <c r="AC1230" s="30">
        <f t="shared" si="341"/>
        <v>2.2653721682847898E-2</v>
      </c>
      <c r="AD1230" s="31">
        <f t="shared" si="342"/>
        <v>2.7637540453074436</v>
      </c>
      <c r="AE1230" s="31">
        <f t="shared" si="343"/>
        <v>3.2168284789644015</v>
      </c>
      <c r="AG1230" s="30">
        <f t="shared" si="335"/>
        <v>1695000</v>
      </c>
      <c r="AH1230" s="30">
        <f t="shared" si="325"/>
        <v>4.1297935103244837E-3</v>
      </c>
      <c r="AI1230" s="31">
        <f t="shared" si="326"/>
        <v>0.50383480825958704</v>
      </c>
      <c r="AJ1230" s="31">
        <f t="shared" si="327"/>
        <v>0.58643067846607666</v>
      </c>
      <c r="AK1230" s="30">
        <f>IF(W1230="si",($S1230*'COSTOS DE CREDITOS'!$C$27)/DATA!$G1230,"")</f>
        <v>54.922363131454851</v>
      </c>
      <c r="AL1230" s="90">
        <f>IF(W1230="si",'COSTOS DE CREDITOS'!$C$35,"")</f>
        <v>20.421138461538462</v>
      </c>
      <c r="AM1230" s="30">
        <f t="shared" si="336"/>
        <v>430.76923076923077</v>
      </c>
      <c r="AN1230" s="30">
        <f t="shared" si="337"/>
        <v>0</v>
      </c>
      <c r="AO1230" s="30">
        <f t="shared" si="338"/>
        <v>506.11273236222405</v>
      </c>
      <c r="AP1230" s="30">
        <f t="shared" si="339"/>
        <v>1252.537267637776</v>
      </c>
      <c r="AQ1230" s="19">
        <f t="shared" si="340"/>
        <v>0.71221520350142209</v>
      </c>
    </row>
    <row r="1231" spans="1:43" x14ac:dyDescent="0.2">
      <c r="A1231" s="23" t="s">
        <v>5665</v>
      </c>
      <c r="B1231" s="6" t="s">
        <v>5674</v>
      </c>
      <c r="C1231" s="6" t="s">
        <v>5670</v>
      </c>
      <c r="D1231" s="2">
        <v>151040</v>
      </c>
      <c r="E1231" s="2">
        <v>152185</v>
      </c>
      <c r="F1231" s="3" t="s">
        <v>1626</v>
      </c>
      <c r="G1231" s="2">
        <v>6</v>
      </c>
      <c r="H1231" s="2">
        <v>152767</v>
      </c>
      <c r="I1231" s="3" t="s">
        <v>1628</v>
      </c>
      <c r="J1231" s="15">
        <v>45049</v>
      </c>
      <c r="K1231" s="24">
        <v>1139289180</v>
      </c>
      <c r="L1231" s="15">
        <v>45065</v>
      </c>
      <c r="M1231" s="15">
        <v>45077</v>
      </c>
      <c r="N1231" s="15"/>
      <c r="O1231" s="26">
        <f>VLOOKUP(D1231,quash!A$2:$I$7791,9,FALSE)</f>
        <v>2</v>
      </c>
      <c r="P1231" s="7">
        <v>12000</v>
      </c>
      <c r="Q1231" s="26">
        <v>122</v>
      </c>
      <c r="R1231" s="19">
        <v>5.2195789902393104E-2</v>
      </c>
      <c r="S1231" s="26">
        <v>16</v>
      </c>
      <c r="T1231" s="7">
        <v>7000</v>
      </c>
      <c r="U1231" s="2">
        <v>142</v>
      </c>
      <c r="V1231" s="11">
        <v>1758.65</v>
      </c>
      <c r="W1231" s="14" t="s">
        <v>5281</v>
      </c>
      <c r="X1231" s="18">
        <v>1</v>
      </c>
      <c r="Y1231" s="9">
        <v>7000</v>
      </c>
      <c r="Z1231" s="19">
        <f t="shared" si="331"/>
        <v>0</v>
      </c>
      <c r="AA1231" s="25">
        <v>1758.65</v>
      </c>
      <c r="AB1231" s="30">
        <f t="shared" si="332"/>
        <v>309000</v>
      </c>
      <c r="AC1231" s="30">
        <f t="shared" si="341"/>
        <v>2.2653721682847898E-2</v>
      </c>
      <c r="AD1231" s="31">
        <f t="shared" si="342"/>
        <v>2.7637540453074436</v>
      </c>
      <c r="AE1231" s="31">
        <f t="shared" si="343"/>
        <v>3.2168284789644015</v>
      </c>
      <c r="AG1231" s="30">
        <f t="shared" si="335"/>
        <v>1695000</v>
      </c>
      <c r="AH1231" s="30">
        <f t="shared" si="325"/>
        <v>4.1297935103244837E-3</v>
      </c>
      <c r="AI1231" s="31">
        <f t="shared" si="326"/>
        <v>0.50383480825958704</v>
      </c>
      <c r="AJ1231" s="31">
        <f t="shared" si="327"/>
        <v>0.58643067846607666</v>
      </c>
      <c r="AK1231" s="30">
        <f>IF(W1231="si",($S1231*'COSTOS DE CREDITOS'!$C$27)/DATA!$G1231,"")</f>
        <v>54.922363131454851</v>
      </c>
      <c r="AL1231" s="90">
        <f>IF(W1231="si",'COSTOS DE CREDITOS'!$C$35,"")</f>
        <v>20.421138461538462</v>
      </c>
      <c r="AM1231" s="30">
        <f t="shared" si="336"/>
        <v>430.76923076923077</v>
      </c>
      <c r="AN1231" s="30">
        <f t="shared" si="337"/>
        <v>0</v>
      </c>
      <c r="AO1231" s="30">
        <f t="shared" si="338"/>
        <v>506.11273236222405</v>
      </c>
      <c r="AP1231" s="30">
        <f t="shared" si="339"/>
        <v>1252.537267637776</v>
      </c>
      <c r="AQ1231" s="19">
        <f t="shared" si="340"/>
        <v>0.71221520350142209</v>
      </c>
    </row>
    <row r="1232" spans="1:43" x14ac:dyDescent="0.2">
      <c r="A1232" s="23" t="s">
        <v>5665</v>
      </c>
      <c r="B1232" s="6" t="s">
        <v>5674</v>
      </c>
      <c r="C1232" s="6" t="s">
        <v>5670</v>
      </c>
      <c r="D1232" s="2">
        <v>151534</v>
      </c>
      <c r="E1232" s="2">
        <v>152185</v>
      </c>
      <c r="F1232" s="3" t="s">
        <v>1626</v>
      </c>
      <c r="G1232" s="2">
        <v>6</v>
      </c>
      <c r="H1232" s="2">
        <v>152768</v>
      </c>
      <c r="I1232" s="3" t="s">
        <v>1629</v>
      </c>
      <c r="J1232" s="15">
        <v>45055</v>
      </c>
      <c r="K1232" s="24">
        <v>1143607146</v>
      </c>
      <c r="L1232" s="15">
        <v>45066</v>
      </c>
      <c r="M1232" s="15">
        <v>45077</v>
      </c>
      <c r="N1232" s="15"/>
      <c r="O1232" s="26">
        <f>VLOOKUP(D1232,quash!A$2:$I$7791,9,FALSE)</f>
        <v>2</v>
      </c>
      <c r="P1232" s="7">
        <v>12000</v>
      </c>
      <c r="Q1232" s="26">
        <v>122</v>
      </c>
      <c r="R1232" s="19">
        <v>5.2195789902393104E-2</v>
      </c>
      <c r="S1232" s="26">
        <v>16</v>
      </c>
      <c r="T1232" s="7">
        <v>7000</v>
      </c>
      <c r="U1232" s="2">
        <v>142</v>
      </c>
      <c r="V1232" s="11">
        <v>1758.65</v>
      </c>
      <c r="W1232" s="14" t="s">
        <v>5281</v>
      </c>
      <c r="X1232" s="18">
        <v>1</v>
      </c>
      <c r="Y1232" s="9">
        <v>7000</v>
      </c>
      <c r="Z1232" s="19">
        <f t="shared" si="331"/>
        <v>0</v>
      </c>
      <c r="AA1232" s="25">
        <v>1758.65</v>
      </c>
      <c r="AB1232" s="30">
        <f t="shared" si="332"/>
        <v>309000</v>
      </c>
      <c r="AC1232" s="30">
        <f t="shared" si="341"/>
        <v>2.2653721682847898E-2</v>
      </c>
      <c r="AD1232" s="31">
        <f t="shared" si="342"/>
        <v>2.7637540453074436</v>
      </c>
      <c r="AE1232" s="31">
        <f t="shared" si="343"/>
        <v>3.2168284789644015</v>
      </c>
      <c r="AG1232" s="30">
        <f t="shared" si="335"/>
        <v>1695000</v>
      </c>
      <c r="AH1232" s="30">
        <f t="shared" si="325"/>
        <v>4.1297935103244837E-3</v>
      </c>
      <c r="AI1232" s="31">
        <f t="shared" si="326"/>
        <v>0.50383480825958704</v>
      </c>
      <c r="AJ1232" s="31">
        <f t="shared" si="327"/>
        <v>0.58643067846607666</v>
      </c>
      <c r="AK1232" s="30">
        <f>IF(W1232="si",($S1232*'COSTOS DE CREDITOS'!$C$27)/DATA!$G1232,"")</f>
        <v>54.922363131454851</v>
      </c>
      <c r="AL1232" s="90">
        <f>IF(W1232="si",'COSTOS DE CREDITOS'!$C$35,"")</f>
        <v>20.421138461538462</v>
      </c>
      <c r="AM1232" s="30">
        <f t="shared" si="336"/>
        <v>430.76923076923077</v>
      </c>
      <c r="AN1232" s="30">
        <f t="shared" si="337"/>
        <v>0</v>
      </c>
      <c r="AO1232" s="30">
        <f t="shared" si="338"/>
        <v>506.11273236222405</v>
      </c>
      <c r="AP1232" s="30">
        <f t="shared" si="339"/>
        <v>1252.537267637776</v>
      </c>
      <c r="AQ1232" s="19">
        <f t="shared" si="340"/>
        <v>0.71221520350142209</v>
      </c>
    </row>
    <row r="1233" spans="1:43" x14ac:dyDescent="0.2">
      <c r="A1233" s="23" t="s">
        <v>5665</v>
      </c>
      <c r="B1233" s="6" t="s">
        <v>5684</v>
      </c>
      <c r="C1233" s="6" t="s">
        <v>5667</v>
      </c>
      <c r="D1233" s="4">
        <v>151719</v>
      </c>
      <c r="E1233" s="4">
        <v>152803</v>
      </c>
      <c r="F1233" s="5" t="s">
        <v>1630</v>
      </c>
      <c r="G1233" s="2">
        <v>7</v>
      </c>
      <c r="H1233" s="4">
        <v>152804</v>
      </c>
      <c r="I1233" s="5" t="s">
        <v>1631</v>
      </c>
      <c r="J1233" s="15">
        <v>45057</v>
      </c>
      <c r="K1233" s="24">
        <v>1145128048</v>
      </c>
      <c r="L1233" s="15">
        <v>45068</v>
      </c>
      <c r="M1233" s="15">
        <v>45077</v>
      </c>
      <c r="N1233" s="15"/>
      <c r="O1233" s="26">
        <f>VLOOKUP(D1233,quash!A$2:$I$7791,9,FALSE)</f>
        <v>1</v>
      </c>
      <c r="P1233" s="7">
        <v>11000</v>
      </c>
      <c r="Q1233" s="26">
        <v>134</v>
      </c>
      <c r="R1233" s="19">
        <v>5.7794490376783518E-2</v>
      </c>
      <c r="S1233" s="93">
        <v>26</v>
      </c>
      <c r="T1233" s="8">
        <v>7000</v>
      </c>
      <c r="U1233" s="4">
        <v>142</v>
      </c>
      <c r="V1233" s="10">
        <v>1758.65</v>
      </c>
      <c r="W1233" s="14" t="s">
        <v>5281</v>
      </c>
      <c r="X1233" s="18">
        <v>0.632307609164666</v>
      </c>
      <c r="Y1233" s="9">
        <v>4426.1532641526619</v>
      </c>
      <c r="Z1233" s="19">
        <f t="shared" si="331"/>
        <v>-0.367692390835334</v>
      </c>
      <c r="AA1233" s="25">
        <v>1112.0077768574399</v>
      </c>
      <c r="AB1233" s="30">
        <f t="shared" si="332"/>
        <v>519000</v>
      </c>
      <c r="AC1233" s="30">
        <f t="shared" si="341"/>
        <v>1.348747591522158E-2</v>
      </c>
      <c r="AD1233" s="31">
        <f t="shared" si="342"/>
        <v>1.8073217726396917</v>
      </c>
      <c r="AE1233" s="31">
        <f t="shared" si="343"/>
        <v>1.9152215799614642</v>
      </c>
      <c r="AG1233" s="30">
        <f t="shared" si="335"/>
        <v>2427000</v>
      </c>
      <c r="AH1233" s="30">
        <f t="shared" si="325"/>
        <v>2.88421920065925E-3</v>
      </c>
      <c r="AI1233" s="31">
        <f t="shared" si="326"/>
        <v>0.38648537288833951</v>
      </c>
      <c r="AJ1233" s="31">
        <f t="shared" si="327"/>
        <v>0.40955912649361348</v>
      </c>
      <c r="AK1233" s="30">
        <f>IF(W1233="si",($S1233*'COSTOS DE CREDITOS'!$C$27)/DATA!$G1233,"")</f>
        <v>76.499005790240673</v>
      </c>
      <c r="AL1233" s="90">
        <f>IF(W1233="si",'COSTOS DE CREDITOS'!$C$35,"")</f>
        <v>20.421138461538462</v>
      </c>
      <c r="AM1233" s="30">
        <f t="shared" si="336"/>
        <v>700</v>
      </c>
      <c r="AN1233" s="30">
        <f t="shared" si="337"/>
        <v>2573.8467358473381</v>
      </c>
      <c r="AO1233" s="30">
        <f t="shared" si="338"/>
        <v>3370.7668800991173</v>
      </c>
      <c r="AP1233" s="30">
        <f t="shared" si="339"/>
        <v>-2258.7591032416776</v>
      </c>
      <c r="AQ1233" s="19">
        <f t="shared" si="340"/>
        <v>-2.0312439807075666</v>
      </c>
    </row>
    <row r="1234" spans="1:43" x14ac:dyDescent="0.2">
      <c r="A1234" s="23" t="s">
        <v>5665</v>
      </c>
      <c r="B1234" s="6" t="s">
        <v>5668</v>
      </c>
      <c r="C1234" s="6" t="s">
        <v>5667</v>
      </c>
      <c r="D1234" s="4">
        <v>150812</v>
      </c>
      <c r="E1234" s="4">
        <v>152834</v>
      </c>
      <c r="F1234" s="5" t="s">
        <v>1632</v>
      </c>
      <c r="G1234" s="2">
        <v>6</v>
      </c>
      <c r="H1234" s="4">
        <v>152835</v>
      </c>
      <c r="I1234" s="5" t="s">
        <v>1633</v>
      </c>
      <c r="J1234" s="15" t="s">
        <v>5688</v>
      </c>
      <c r="K1234" s="24" t="s">
        <v>5688</v>
      </c>
      <c r="L1234" s="15">
        <v>45068</v>
      </c>
      <c r="M1234" s="15">
        <v>45077</v>
      </c>
      <c r="N1234" s="15"/>
      <c r="O1234" s="26">
        <f>VLOOKUP(D1234,quash!A$2:$I$7791,9,FALSE)</f>
        <v>4</v>
      </c>
      <c r="P1234" s="7">
        <v>7000</v>
      </c>
      <c r="Q1234" s="26">
        <v>126</v>
      </c>
      <c r="R1234" s="19">
        <v>3.3741050530766176E-2</v>
      </c>
      <c r="S1234" s="26">
        <v>16</v>
      </c>
      <c r="T1234" s="8">
        <v>5000</v>
      </c>
      <c r="U1234" s="4">
        <v>147</v>
      </c>
      <c r="V1234" s="10">
        <v>1303.3399999999999</v>
      </c>
      <c r="W1234" s="14" t="s">
        <v>5281</v>
      </c>
      <c r="X1234" s="18">
        <v>1</v>
      </c>
      <c r="Y1234" s="9">
        <v>5000</v>
      </c>
      <c r="Z1234" s="19">
        <f t="shared" si="331"/>
        <v>0</v>
      </c>
      <c r="AA1234" s="25">
        <v>1303.3399999999999</v>
      </c>
      <c r="AB1234" s="30">
        <f t="shared" si="332"/>
        <v>277000</v>
      </c>
      <c r="AC1234" s="30">
        <f t="shared" si="341"/>
        <v>1.8050541516245487E-2</v>
      </c>
      <c r="AD1234" s="31">
        <f t="shared" si="342"/>
        <v>2.2743682310469313</v>
      </c>
      <c r="AE1234" s="31">
        <f t="shared" si="343"/>
        <v>2.6534296028880866</v>
      </c>
      <c r="AG1234" s="30">
        <f t="shared" si="335"/>
        <v>927000</v>
      </c>
      <c r="AH1234" s="30">
        <f t="shared" ref="AH1234:AH1297" si="344">IFERROR($T1234/AG1234,"")</f>
        <v>5.3937432578209281E-3</v>
      </c>
      <c r="AI1234" s="31">
        <f t="shared" ref="AI1234:AI1297" si="345">IFERROR(AH1234*$Q1234,"")</f>
        <v>0.67961165048543692</v>
      </c>
      <c r="AJ1234" s="31">
        <f t="shared" ref="AJ1234:AJ1297" si="346">IFERROR(AH1234*$U1234,"")</f>
        <v>0.79288025889967639</v>
      </c>
      <c r="AK1234" s="30">
        <f>IF(W1234="si",($S1234*'COSTOS DE CREDITOS'!$C$27)/DATA!$G1234,"")</f>
        <v>54.922363131454851</v>
      </c>
      <c r="AL1234" s="90">
        <f>IF(W1234="si",'COSTOS DE CREDITOS'!$C$35,"")</f>
        <v>20.421138461538462</v>
      </c>
      <c r="AM1234" s="30">
        <f t="shared" si="336"/>
        <v>307.69230769230774</v>
      </c>
      <c r="AN1234" s="30">
        <f t="shared" si="337"/>
        <v>0</v>
      </c>
      <c r="AO1234" s="30">
        <f t="shared" si="338"/>
        <v>383.03580928530107</v>
      </c>
      <c r="AP1234" s="30">
        <f t="shared" si="339"/>
        <v>920.30419071469885</v>
      </c>
      <c r="AQ1234" s="19">
        <f t="shared" si="340"/>
        <v>0.70611213552465124</v>
      </c>
    </row>
    <row r="1235" spans="1:43" x14ac:dyDescent="0.2">
      <c r="A1235" s="23" t="s">
        <v>5665</v>
      </c>
      <c r="B1235" s="6" t="s">
        <v>5684</v>
      </c>
      <c r="C1235" s="6" t="s">
        <v>5667</v>
      </c>
      <c r="D1235" s="2">
        <v>151715</v>
      </c>
      <c r="E1235" s="2">
        <v>152803</v>
      </c>
      <c r="F1235" s="3" t="s">
        <v>1630</v>
      </c>
      <c r="G1235" s="2">
        <v>7</v>
      </c>
      <c r="H1235" s="2">
        <v>152805</v>
      </c>
      <c r="I1235" s="3" t="s">
        <v>1634</v>
      </c>
      <c r="J1235" s="15">
        <v>45057</v>
      </c>
      <c r="K1235" s="24">
        <v>1145126674</v>
      </c>
      <c r="L1235" s="15">
        <v>45068</v>
      </c>
      <c r="M1235" s="15">
        <v>45077</v>
      </c>
      <c r="N1235" s="15"/>
      <c r="O1235" s="26">
        <f>VLOOKUP(D1235,quash!A$2:$I$7791,9,FALSE)</f>
        <v>1</v>
      </c>
      <c r="P1235" s="7">
        <v>11000</v>
      </c>
      <c r="Q1235" s="26">
        <v>134</v>
      </c>
      <c r="R1235" s="19">
        <v>5.7794490376783518E-2</v>
      </c>
      <c r="S1235" s="93">
        <v>26</v>
      </c>
      <c r="T1235" s="7">
        <v>7000</v>
      </c>
      <c r="U1235" s="2">
        <v>142</v>
      </c>
      <c r="V1235" s="11">
        <v>1758.65</v>
      </c>
      <c r="W1235" s="14" t="s">
        <v>5281</v>
      </c>
      <c r="X1235" s="18">
        <v>0.632307609164666</v>
      </c>
      <c r="Y1235" s="9">
        <v>4426.1532641526619</v>
      </c>
      <c r="Z1235" s="19">
        <f t="shared" si="331"/>
        <v>-0.367692390835334</v>
      </c>
      <c r="AA1235" s="25">
        <v>1112.0077768574399</v>
      </c>
      <c r="AB1235" s="30">
        <f t="shared" si="332"/>
        <v>519000</v>
      </c>
      <c r="AC1235" s="30">
        <f t="shared" si="341"/>
        <v>1.348747591522158E-2</v>
      </c>
      <c r="AD1235" s="31">
        <f t="shared" si="342"/>
        <v>1.8073217726396917</v>
      </c>
      <c r="AE1235" s="31">
        <f t="shared" si="343"/>
        <v>1.9152215799614642</v>
      </c>
      <c r="AG1235" s="30">
        <f t="shared" si="335"/>
        <v>2427000</v>
      </c>
      <c r="AH1235" s="30">
        <f t="shared" si="344"/>
        <v>2.88421920065925E-3</v>
      </c>
      <c r="AI1235" s="31">
        <f t="shared" si="345"/>
        <v>0.38648537288833951</v>
      </c>
      <c r="AJ1235" s="31">
        <f t="shared" si="346"/>
        <v>0.40955912649361348</v>
      </c>
      <c r="AK1235" s="30">
        <f>IF(W1235="si",($S1235*'COSTOS DE CREDITOS'!$C$27)/DATA!$G1235,"")</f>
        <v>76.499005790240673</v>
      </c>
      <c r="AL1235" s="90">
        <f>IF(W1235="si",'COSTOS DE CREDITOS'!$C$35,"")</f>
        <v>20.421138461538462</v>
      </c>
      <c r="AM1235" s="30">
        <f t="shared" si="336"/>
        <v>700</v>
      </c>
      <c r="AN1235" s="30">
        <f t="shared" si="337"/>
        <v>2573.8467358473381</v>
      </c>
      <c r="AO1235" s="30">
        <f t="shared" si="338"/>
        <v>3370.7668800991173</v>
      </c>
      <c r="AP1235" s="30">
        <f t="shared" si="339"/>
        <v>-2258.7591032416776</v>
      </c>
      <c r="AQ1235" s="19">
        <f t="shared" si="340"/>
        <v>-2.0312439807075666</v>
      </c>
    </row>
    <row r="1236" spans="1:43" x14ac:dyDescent="0.2">
      <c r="A1236" s="23" t="s">
        <v>5665</v>
      </c>
      <c r="B1236" s="6" t="s">
        <v>5684</v>
      </c>
      <c r="C1236" s="6" t="s">
        <v>5667</v>
      </c>
      <c r="D1236" s="2">
        <v>151748</v>
      </c>
      <c r="E1236" s="2">
        <v>152803</v>
      </c>
      <c r="F1236" s="3" t="s">
        <v>1630</v>
      </c>
      <c r="G1236" s="2">
        <v>7</v>
      </c>
      <c r="H1236" s="2">
        <v>152806</v>
      </c>
      <c r="I1236" s="3" t="s">
        <v>1635</v>
      </c>
      <c r="J1236" s="15">
        <v>45057</v>
      </c>
      <c r="K1236" s="24">
        <v>1145283176</v>
      </c>
      <c r="L1236" s="15">
        <v>45068</v>
      </c>
      <c r="M1236" s="15">
        <v>45077</v>
      </c>
      <c r="N1236" s="15"/>
      <c r="O1236" s="26">
        <f>VLOOKUP(D1236,quash!A$2:$I$7791,9,FALSE)</f>
        <v>1</v>
      </c>
      <c r="P1236" s="7">
        <v>11000</v>
      </c>
      <c r="Q1236" s="26">
        <v>134</v>
      </c>
      <c r="R1236" s="19">
        <v>5.7794490376783518E-2</v>
      </c>
      <c r="S1236" s="93">
        <v>26</v>
      </c>
      <c r="T1236" s="7">
        <v>7000</v>
      </c>
      <c r="U1236" s="2">
        <v>142</v>
      </c>
      <c r="V1236" s="11">
        <v>1758.65</v>
      </c>
      <c r="W1236" s="14" t="s">
        <v>5281</v>
      </c>
      <c r="X1236" s="18">
        <v>0.632307609164666</v>
      </c>
      <c r="Y1236" s="9">
        <v>4426.1532641526619</v>
      </c>
      <c r="Z1236" s="19">
        <f t="shared" si="331"/>
        <v>-0.367692390835334</v>
      </c>
      <c r="AA1236" s="25">
        <v>1112.0077768574399</v>
      </c>
      <c r="AB1236" s="30">
        <f t="shared" si="332"/>
        <v>519000</v>
      </c>
      <c r="AC1236" s="30">
        <f t="shared" si="341"/>
        <v>1.348747591522158E-2</v>
      </c>
      <c r="AD1236" s="31">
        <f t="shared" si="342"/>
        <v>1.8073217726396917</v>
      </c>
      <c r="AE1236" s="31">
        <f t="shared" si="343"/>
        <v>1.9152215799614642</v>
      </c>
      <c r="AG1236" s="30">
        <f t="shared" si="335"/>
        <v>2427000</v>
      </c>
      <c r="AH1236" s="30">
        <f t="shared" si="344"/>
        <v>2.88421920065925E-3</v>
      </c>
      <c r="AI1236" s="31">
        <f t="shared" si="345"/>
        <v>0.38648537288833951</v>
      </c>
      <c r="AJ1236" s="31">
        <f t="shared" si="346"/>
        <v>0.40955912649361348</v>
      </c>
      <c r="AK1236" s="30">
        <f>IF(W1236="si",($S1236*'COSTOS DE CREDITOS'!$C$27)/DATA!$G1236,"")</f>
        <v>76.499005790240673</v>
      </c>
      <c r="AL1236" s="90">
        <f>IF(W1236="si",'COSTOS DE CREDITOS'!$C$35,"")</f>
        <v>20.421138461538462</v>
      </c>
      <c r="AM1236" s="30">
        <f t="shared" si="336"/>
        <v>700</v>
      </c>
      <c r="AN1236" s="30">
        <f t="shared" si="337"/>
        <v>2573.8467358473381</v>
      </c>
      <c r="AO1236" s="30">
        <f t="shared" si="338"/>
        <v>3370.7668800991173</v>
      </c>
      <c r="AP1236" s="30">
        <f t="shared" si="339"/>
        <v>-2258.7591032416776</v>
      </c>
      <c r="AQ1236" s="19">
        <f t="shared" si="340"/>
        <v>-2.0312439807075666</v>
      </c>
    </row>
    <row r="1237" spans="1:43" x14ac:dyDescent="0.2">
      <c r="A1237" s="23" t="s">
        <v>5665</v>
      </c>
      <c r="B1237" s="6" t="s">
        <v>5684</v>
      </c>
      <c r="C1237" s="6" t="s">
        <v>5667</v>
      </c>
      <c r="D1237" s="2">
        <v>152042</v>
      </c>
      <c r="E1237" s="2">
        <v>152803</v>
      </c>
      <c r="F1237" s="3" t="s">
        <v>1630</v>
      </c>
      <c r="G1237" s="2">
        <v>7</v>
      </c>
      <c r="H1237" s="2">
        <v>152807</v>
      </c>
      <c r="I1237" s="3" t="s">
        <v>1636</v>
      </c>
      <c r="J1237" s="15">
        <v>45062</v>
      </c>
      <c r="K1237" s="24">
        <v>1148183630</v>
      </c>
      <c r="L1237" s="15">
        <v>45068</v>
      </c>
      <c r="M1237" s="15">
        <v>45077</v>
      </c>
      <c r="N1237" s="15"/>
      <c r="O1237" s="26">
        <f>VLOOKUP(D1237,quash!A$2:$I$7791,9,FALSE)</f>
        <v>1</v>
      </c>
      <c r="P1237" s="7">
        <v>11000</v>
      </c>
      <c r="Q1237" s="26">
        <v>134</v>
      </c>
      <c r="R1237" s="19">
        <v>5.7794490376783518E-2</v>
      </c>
      <c r="S1237" s="93">
        <v>26</v>
      </c>
      <c r="T1237" s="7">
        <v>7000</v>
      </c>
      <c r="U1237" s="2">
        <v>142</v>
      </c>
      <c r="V1237" s="11">
        <v>1758.65</v>
      </c>
      <c r="W1237" s="14" t="s">
        <v>5281</v>
      </c>
      <c r="X1237" s="18">
        <v>0.632307609164666</v>
      </c>
      <c r="Y1237" s="9">
        <v>4426.1532641526619</v>
      </c>
      <c r="Z1237" s="19">
        <f t="shared" si="331"/>
        <v>-0.367692390835334</v>
      </c>
      <c r="AA1237" s="25">
        <v>1112.0077768574399</v>
      </c>
      <c r="AB1237" s="30">
        <f t="shared" si="332"/>
        <v>519000</v>
      </c>
      <c r="AC1237" s="30">
        <f t="shared" si="341"/>
        <v>1.348747591522158E-2</v>
      </c>
      <c r="AD1237" s="31">
        <f t="shared" si="342"/>
        <v>1.8073217726396917</v>
      </c>
      <c r="AE1237" s="31">
        <f t="shared" si="343"/>
        <v>1.9152215799614642</v>
      </c>
      <c r="AG1237" s="30">
        <f t="shared" si="335"/>
        <v>2427000</v>
      </c>
      <c r="AH1237" s="30">
        <f t="shared" si="344"/>
        <v>2.88421920065925E-3</v>
      </c>
      <c r="AI1237" s="31">
        <f t="shared" si="345"/>
        <v>0.38648537288833951</v>
      </c>
      <c r="AJ1237" s="31">
        <f t="shared" si="346"/>
        <v>0.40955912649361348</v>
      </c>
      <c r="AK1237" s="30">
        <f>IF(W1237="si",($S1237*'COSTOS DE CREDITOS'!$C$27)/DATA!$G1237,"")</f>
        <v>76.499005790240673</v>
      </c>
      <c r="AL1237" s="90">
        <f>IF(W1237="si",'COSTOS DE CREDITOS'!$C$35,"")</f>
        <v>20.421138461538462</v>
      </c>
      <c r="AM1237" s="30">
        <f t="shared" si="336"/>
        <v>700</v>
      </c>
      <c r="AN1237" s="30">
        <f t="shared" si="337"/>
        <v>2573.8467358473381</v>
      </c>
      <c r="AO1237" s="30">
        <f t="shared" si="338"/>
        <v>3370.7668800991173</v>
      </c>
      <c r="AP1237" s="30">
        <f t="shared" si="339"/>
        <v>-2258.7591032416776</v>
      </c>
      <c r="AQ1237" s="19">
        <f t="shared" si="340"/>
        <v>-2.0312439807075666</v>
      </c>
    </row>
    <row r="1238" spans="1:43" x14ac:dyDescent="0.2">
      <c r="A1238" s="23" t="s">
        <v>5665</v>
      </c>
      <c r="B1238" s="6" t="s">
        <v>5684</v>
      </c>
      <c r="C1238" s="6" t="s">
        <v>5667</v>
      </c>
      <c r="D1238" s="2">
        <v>152045</v>
      </c>
      <c r="E1238" s="2">
        <v>152803</v>
      </c>
      <c r="F1238" s="3" t="s">
        <v>1630</v>
      </c>
      <c r="G1238" s="2">
        <v>7</v>
      </c>
      <c r="H1238" s="2">
        <v>152808</v>
      </c>
      <c r="I1238" s="3" t="s">
        <v>1637</v>
      </c>
      <c r="J1238" s="15">
        <v>45062</v>
      </c>
      <c r="K1238" s="24">
        <v>1148153331</v>
      </c>
      <c r="L1238" s="15">
        <v>45068</v>
      </c>
      <c r="M1238" s="15">
        <v>45077</v>
      </c>
      <c r="N1238" s="15"/>
      <c r="O1238" s="26">
        <f>VLOOKUP(D1238,quash!A$2:$I$7791,9,FALSE)</f>
        <v>1</v>
      </c>
      <c r="P1238" s="7">
        <v>11000</v>
      </c>
      <c r="Q1238" s="26">
        <v>134</v>
      </c>
      <c r="R1238" s="19">
        <v>5.7794490376783518E-2</v>
      </c>
      <c r="S1238" s="93">
        <v>26</v>
      </c>
      <c r="T1238" s="7">
        <v>7000</v>
      </c>
      <c r="U1238" s="2">
        <v>142</v>
      </c>
      <c r="V1238" s="11">
        <v>1758.65</v>
      </c>
      <c r="W1238" s="14" t="s">
        <v>5281</v>
      </c>
      <c r="X1238" s="18">
        <v>0.632307609164666</v>
      </c>
      <c r="Y1238" s="9">
        <v>4426.1532641526619</v>
      </c>
      <c r="Z1238" s="19">
        <f t="shared" si="331"/>
        <v>-0.367692390835334</v>
      </c>
      <c r="AA1238" s="25">
        <v>1112.0077768574399</v>
      </c>
      <c r="AB1238" s="30">
        <f t="shared" si="332"/>
        <v>519000</v>
      </c>
      <c r="AC1238" s="30">
        <f t="shared" si="341"/>
        <v>1.348747591522158E-2</v>
      </c>
      <c r="AD1238" s="31">
        <f t="shared" si="342"/>
        <v>1.8073217726396917</v>
      </c>
      <c r="AE1238" s="31">
        <f t="shared" si="343"/>
        <v>1.9152215799614642</v>
      </c>
      <c r="AG1238" s="30">
        <f t="shared" si="335"/>
        <v>2427000</v>
      </c>
      <c r="AH1238" s="30">
        <f t="shared" si="344"/>
        <v>2.88421920065925E-3</v>
      </c>
      <c r="AI1238" s="31">
        <f t="shared" si="345"/>
        <v>0.38648537288833951</v>
      </c>
      <c r="AJ1238" s="31">
        <f t="shared" si="346"/>
        <v>0.40955912649361348</v>
      </c>
      <c r="AK1238" s="30">
        <f>IF(W1238="si",($S1238*'COSTOS DE CREDITOS'!$C$27)/DATA!$G1238,"")</f>
        <v>76.499005790240673</v>
      </c>
      <c r="AL1238" s="90">
        <f>IF(W1238="si",'COSTOS DE CREDITOS'!$C$35,"")</f>
        <v>20.421138461538462</v>
      </c>
      <c r="AM1238" s="30">
        <f t="shared" si="336"/>
        <v>700</v>
      </c>
      <c r="AN1238" s="30">
        <f t="shared" si="337"/>
        <v>2573.8467358473381</v>
      </c>
      <c r="AO1238" s="30">
        <f t="shared" si="338"/>
        <v>3370.7668800991173</v>
      </c>
      <c r="AP1238" s="30">
        <f t="shared" si="339"/>
        <v>-2258.7591032416776</v>
      </c>
      <c r="AQ1238" s="19">
        <f t="shared" si="340"/>
        <v>-2.0312439807075666</v>
      </c>
    </row>
    <row r="1239" spans="1:43" x14ac:dyDescent="0.2">
      <c r="A1239" s="23" t="s">
        <v>5665</v>
      </c>
      <c r="B1239" s="6" t="s">
        <v>5684</v>
      </c>
      <c r="C1239" s="6" t="s">
        <v>5667</v>
      </c>
      <c r="D1239" s="2">
        <v>152047</v>
      </c>
      <c r="E1239" s="2">
        <v>152803</v>
      </c>
      <c r="F1239" s="3" t="s">
        <v>1630</v>
      </c>
      <c r="G1239" s="2">
        <v>7</v>
      </c>
      <c r="H1239" s="2">
        <v>152809</v>
      </c>
      <c r="I1239" s="3" t="s">
        <v>1638</v>
      </c>
      <c r="J1239" s="15" t="s">
        <v>5688</v>
      </c>
      <c r="K1239" s="24" t="s">
        <v>5688</v>
      </c>
      <c r="L1239" s="15">
        <v>45068</v>
      </c>
      <c r="M1239" s="15">
        <v>45077</v>
      </c>
      <c r="N1239" s="15"/>
      <c r="O1239" s="26">
        <f>VLOOKUP(D1239,quash!A$2:$I$7791,9,FALSE)</f>
        <v>1</v>
      </c>
      <c r="P1239" s="7">
        <v>9000</v>
      </c>
      <c r="Q1239" s="26">
        <v>135</v>
      </c>
      <c r="R1239" s="19">
        <v>5.6270833788413653E-2</v>
      </c>
      <c r="S1239" s="93">
        <v>26</v>
      </c>
      <c r="T1239" s="7">
        <v>6000</v>
      </c>
      <c r="U1239" s="2">
        <v>142</v>
      </c>
      <c r="V1239" s="11">
        <v>1503.37</v>
      </c>
      <c r="W1239" s="14" t="s">
        <v>5281</v>
      </c>
      <c r="X1239" s="18">
        <v>0.632307609164666</v>
      </c>
      <c r="Y1239" s="9">
        <v>3793.8456549879961</v>
      </c>
      <c r="Z1239" s="19">
        <f t="shared" si="331"/>
        <v>-0.367692390835334</v>
      </c>
      <c r="AA1239" s="25">
        <v>950.59229038988383</v>
      </c>
      <c r="AB1239" s="30">
        <f t="shared" si="332"/>
        <v>519000</v>
      </c>
      <c r="AC1239" s="30">
        <f t="shared" si="341"/>
        <v>1.1560693641618497E-2</v>
      </c>
      <c r="AD1239" s="31">
        <f t="shared" si="342"/>
        <v>1.5606936416184971</v>
      </c>
      <c r="AE1239" s="31">
        <f t="shared" si="343"/>
        <v>1.6416184971098264</v>
      </c>
      <c r="AG1239" s="30">
        <f t="shared" si="335"/>
        <v>2427000</v>
      </c>
      <c r="AH1239" s="30">
        <f t="shared" si="344"/>
        <v>2.472187886279357E-3</v>
      </c>
      <c r="AI1239" s="31">
        <f t="shared" si="345"/>
        <v>0.33374536464771321</v>
      </c>
      <c r="AJ1239" s="31">
        <f t="shared" si="346"/>
        <v>0.35105067985166871</v>
      </c>
      <c r="AK1239" s="30">
        <f>IF(W1239="si",($S1239*'COSTOS DE CREDITOS'!$C$27)/DATA!$G1239,"")</f>
        <v>76.499005790240673</v>
      </c>
      <c r="AL1239" s="90">
        <f>IF(W1239="si",'COSTOS DE CREDITOS'!$C$35,"")</f>
        <v>20.421138461538462</v>
      </c>
      <c r="AM1239" s="30">
        <f t="shared" si="336"/>
        <v>600</v>
      </c>
      <c r="AN1239" s="30">
        <f t="shared" si="337"/>
        <v>2206.1543450120039</v>
      </c>
      <c r="AO1239" s="30">
        <f t="shared" si="338"/>
        <v>2903.0744892637831</v>
      </c>
      <c r="AP1239" s="30">
        <f t="shared" si="339"/>
        <v>-1952.4821988738993</v>
      </c>
      <c r="AQ1239" s="19">
        <f t="shared" si="340"/>
        <v>-2.0539638482372835</v>
      </c>
    </row>
    <row r="1240" spans="1:43" x14ac:dyDescent="0.2">
      <c r="A1240" s="23" t="s">
        <v>5665</v>
      </c>
      <c r="B1240" s="6" t="s">
        <v>5684</v>
      </c>
      <c r="C1240" s="6" t="s">
        <v>5667</v>
      </c>
      <c r="D1240" s="2">
        <v>152048</v>
      </c>
      <c r="E1240" s="2">
        <v>152803</v>
      </c>
      <c r="F1240" s="3" t="s">
        <v>1630</v>
      </c>
      <c r="G1240" s="2">
        <v>7</v>
      </c>
      <c r="H1240" s="2">
        <v>152810</v>
      </c>
      <c r="I1240" s="3" t="s">
        <v>1639</v>
      </c>
      <c r="J1240" s="15">
        <v>45062</v>
      </c>
      <c r="K1240" s="24">
        <v>1148189166</v>
      </c>
      <c r="L1240" s="15">
        <v>45068</v>
      </c>
      <c r="M1240" s="15">
        <v>45077</v>
      </c>
      <c r="N1240" s="15"/>
      <c r="O1240" s="26">
        <f>VLOOKUP(D1240,quash!A$2:$I$7791,9,FALSE)</f>
        <v>1</v>
      </c>
      <c r="P1240" s="7">
        <v>9000</v>
      </c>
      <c r="Q1240" s="26">
        <v>135</v>
      </c>
      <c r="R1240" s="19">
        <v>5.6270833788413653E-2</v>
      </c>
      <c r="S1240" s="93">
        <v>26</v>
      </c>
      <c r="T1240" s="7">
        <v>6000</v>
      </c>
      <c r="U1240" s="2">
        <v>142</v>
      </c>
      <c r="V1240" s="11">
        <v>1503.37</v>
      </c>
      <c r="W1240" s="14" t="s">
        <v>5281</v>
      </c>
      <c r="X1240" s="18">
        <v>0.632307609164666</v>
      </c>
      <c r="Y1240" s="9">
        <v>3793.8456549879961</v>
      </c>
      <c r="Z1240" s="19">
        <f t="shared" si="331"/>
        <v>-0.367692390835334</v>
      </c>
      <c r="AA1240" s="25">
        <v>950.59229038988383</v>
      </c>
      <c r="AB1240" s="30">
        <f t="shared" si="332"/>
        <v>519000</v>
      </c>
      <c r="AC1240" s="30">
        <f t="shared" si="341"/>
        <v>1.1560693641618497E-2</v>
      </c>
      <c r="AD1240" s="31">
        <f t="shared" si="342"/>
        <v>1.5606936416184971</v>
      </c>
      <c r="AE1240" s="31">
        <f t="shared" si="343"/>
        <v>1.6416184971098264</v>
      </c>
      <c r="AG1240" s="30">
        <f t="shared" si="335"/>
        <v>2427000</v>
      </c>
      <c r="AH1240" s="30">
        <f t="shared" si="344"/>
        <v>2.472187886279357E-3</v>
      </c>
      <c r="AI1240" s="31">
        <f t="shared" si="345"/>
        <v>0.33374536464771321</v>
      </c>
      <c r="AJ1240" s="31">
        <f t="shared" si="346"/>
        <v>0.35105067985166871</v>
      </c>
      <c r="AK1240" s="30">
        <f>IF(W1240="si",($S1240*'COSTOS DE CREDITOS'!$C$27)/DATA!$G1240,"")</f>
        <v>76.499005790240673</v>
      </c>
      <c r="AL1240" s="90">
        <f>IF(W1240="si",'COSTOS DE CREDITOS'!$C$35,"")</f>
        <v>20.421138461538462</v>
      </c>
      <c r="AM1240" s="30">
        <f t="shared" si="336"/>
        <v>600</v>
      </c>
      <c r="AN1240" s="30">
        <f t="shared" si="337"/>
        <v>2206.1543450120039</v>
      </c>
      <c r="AO1240" s="30">
        <f t="shared" si="338"/>
        <v>2903.0744892637831</v>
      </c>
      <c r="AP1240" s="30">
        <f t="shared" si="339"/>
        <v>-1952.4821988738993</v>
      </c>
      <c r="AQ1240" s="19">
        <f t="shared" si="340"/>
        <v>-2.0539638482372835</v>
      </c>
    </row>
    <row r="1241" spans="1:43" x14ac:dyDescent="0.2">
      <c r="A1241" s="23" t="s">
        <v>5665</v>
      </c>
      <c r="B1241" s="6" t="s">
        <v>5668</v>
      </c>
      <c r="C1241" s="6" t="s">
        <v>5667</v>
      </c>
      <c r="D1241" s="2">
        <v>150814</v>
      </c>
      <c r="E1241" s="2">
        <v>152834</v>
      </c>
      <c r="F1241" s="3" t="s">
        <v>1632</v>
      </c>
      <c r="G1241" s="2">
        <v>6</v>
      </c>
      <c r="H1241" s="2">
        <v>152836</v>
      </c>
      <c r="I1241" s="3" t="s">
        <v>1640</v>
      </c>
      <c r="J1241" s="15" t="s">
        <v>5688</v>
      </c>
      <c r="K1241" s="24" t="s">
        <v>5688</v>
      </c>
      <c r="L1241" s="15">
        <v>45068</v>
      </c>
      <c r="M1241" s="15">
        <v>45077</v>
      </c>
      <c r="N1241" s="15"/>
      <c r="O1241" s="26">
        <f>VLOOKUP(D1241,quash!A$2:$I$7791,9,FALSE)</f>
        <v>2</v>
      </c>
      <c r="P1241" s="7">
        <v>7000</v>
      </c>
      <c r="Q1241" s="26">
        <v>126</v>
      </c>
      <c r="R1241" s="19">
        <v>3.3741050530766176E-2</v>
      </c>
      <c r="S1241" s="26">
        <v>16</v>
      </c>
      <c r="T1241" s="7">
        <v>5000</v>
      </c>
      <c r="U1241" s="2">
        <v>147</v>
      </c>
      <c r="V1241" s="11">
        <v>1303.3399999999999</v>
      </c>
      <c r="W1241" s="14" t="s">
        <v>5281</v>
      </c>
      <c r="X1241" s="18">
        <v>1</v>
      </c>
      <c r="Y1241" s="9">
        <v>5000</v>
      </c>
      <c r="Z1241" s="19">
        <f t="shared" si="331"/>
        <v>0</v>
      </c>
      <c r="AA1241" s="25">
        <v>1303.3399999999999</v>
      </c>
      <c r="AB1241" s="30">
        <f t="shared" si="332"/>
        <v>309000</v>
      </c>
      <c r="AC1241" s="30">
        <f t="shared" si="341"/>
        <v>1.6181229773462782E-2</v>
      </c>
      <c r="AD1241" s="31">
        <f t="shared" si="342"/>
        <v>2.0388349514563107</v>
      </c>
      <c r="AE1241" s="31">
        <f t="shared" si="343"/>
        <v>2.378640776699029</v>
      </c>
      <c r="AG1241" s="30">
        <f t="shared" si="335"/>
        <v>1695000</v>
      </c>
      <c r="AH1241" s="30">
        <f t="shared" si="344"/>
        <v>2.9498525073746312E-3</v>
      </c>
      <c r="AI1241" s="31">
        <f t="shared" si="345"/>
        <v>0.37168141592920356</v>
      </c>
      <c r="AJ1241" s="31">
        <f t="shared" si="346"/>
        <v>0.4336283185840708</v>
      </c>
      <c r="AK1241" s="30">
        <f>IF(W1241="si",($S1241*'COSTOS DE CREDITOS'!$C$27)/DATA!$G1241,"")</f>
        <v>54.922363131454851</v>
      </c>
      <c r="AL1241" s="90">
        <f>IF(W1241="si",'COSTOS DE CREDITOS'!$C$35,"")</f>
        <v>20.421138461538462</v>
      </c>
      <c r="AM1241" s="30">
        <f t="shared" si="336"/>
        <v>307.69230769230774</v>
      </c>
      <c r="AN1241" s="30">
        <f t="shared" si="337"/>
        <v>0</v>
      </c>
      <c r="AO1241" s="30">
        <f t="shared" si="338"/>
        <v>383.03580928530107</v>
      </c>
      <c r="AP1241" s="30">
        <f t="shared" si="339"/>
        <v>920.30419071469885</v>
      </c>
      <c r="AQ1241" s="19">
        <f t="shared" si="340"/>
        <v>0.70611213552465124</v>
      </c>
    </row>
    <row r="1242" spans="1:43" x14ac:dyDescent="0.2">
      <c r="A1242" s="23" t="s">
        <v>5665</v>
      </c>
      <c r="B1242" s="6" t="s">
        <v>5668</v>
      </c>
      <c r="C1242" s="6" t="s">
        <v>5667</v>
      </c>
      <c r="D1242" s="2">
        <v>150980</v>
      </c>
      <c r="E1242" s="2">
        <v>152834</v>
      </c>
      <c r="F1242" s="3" t="s">
        <v>1632</v>
      </c>
      <c r="G1242" s="2">
        <v>6</v>
      </c>
      <c r="H1242" s="2">
        <v>152838</v>
      </c>
      <c r="I1242" s="3" t="s">
        <v>1641</v>
      </c>
      <c r="J1242" s="15">
        <v>45058</v>
      </c>
      <c r="K1242" s="24">
        <v>1146066049</v>
      </c>
      <c r="L1242" s="15">
        <v>45068</v>
      </c>
      <c r="M1242" s="15">
        <v>45077</v>
      </c>
      <c r="N1242" s="15"/>
      <c r="O1242" s="26">
        <f>VLOOKUP(D1242,quash!A$2:$I$7791,9,FALSE)</f>
        <v>3</v>
      </c>
      <c r="P1242" s="7">
        <v>7000</v>
      </c>
      <c r="Q1242" s="26">
        <v>126</v>
      </c>
      <c r="R1242" s="19">
        <v>3.3741050530766176E-2</v>
      </c>
      <c r="S1242" s="26">
        <v>16</v>
      </c>
      <c r="T1242" s="7">
        <v>7000</v>
      </c>
      <c r="U1242" s="2">
        <v>142</v>
      </c>
      <c r="V1242" s="11">
        <v>1758.65</v>
      </c>
      <c r="W1242" s="14" t="s">
        <v>5281</v>
      </c>
      <c r="X1242" s="18">
        <v>1</v>
      </c>
      <c r="Y1242" s="9">
        <v>7000</v>
      </c>
      <c r="Z1242" s="19">
        <f t="shared" si="331"/>
        <v>0</v>
      </c>
      <c r="AA1242" s="25">
        <v>1758.65</v>
      </c>
      <c r="AB1242" s="30">
        <f t="shared" si="332"/>
        <v>242000</v>
      </c>
      <c r="AC1242" s="30">
        <f t="shared" si="341"/>
        <v>2.8925619834710745E-2</v>
      </c>
      <c r="AD1242" s="31">
        <f t="shared" si="342"/>
        <v>3.6446280991735538</v>
      </c>
      <c r="AE1242" s="31">
        <f t="shared" si="343"/>
        <v>4.1074380165289259</v>
      </c>
      <c r="AG1242" s="30">
        <f t="shared" si="335"/>
        <v>778000</v>
      </c>
      <c r="AH1242" s="30">
        <f t="shared" si="344"/>
        <v>8.9974293059125968E-3</v>
      </c>
      <c r="AI1242" s="31">
        <f t="shared" si="345"/>
        <v>1.1336760925449871</v>
      </c>
      <c r="AJ1242" s="31">
        <f t="shared" si="346"/>
        <v>1.2776349614395888</v>
      </c>
      <c r="AK1242" s="30">
        <f>IF(W1242="si",($S1242*'COSTOS DE CREDITOS'!$C$27)/DATA!$G1242,"")</f>
        <v>54.922363131454851</v>
      </c>
      <c r="AL1242" s="90">
        <f>IF(W1242="si",'COSTOS DE CREDITOS'!$C$35,"")</f>
        <v>20.421138461538462</v>
      </c>
      <c r="AM1242" s="30">
        <f t="shared" si="336"/>
        <v>430.76923076923077</v>
      </c>
      <c r="AN1242" s="30">
        <f t="shared" si="337"/>
        <v>0</v>
      </c>
      <c r="AO1242" s="30">
        <f t="shared" si="338"/>
        <v>506.11273236222405</v>
      </c>
      <c r="AP1242" s="30">
        <f t="shared" si="339"/>
        <v>1252.537267637776</v>
      </c>
      <c r="AQ1242" s="19">
        <f t="shared" si="340"/>
        <v>0.71221520350142209</v>
      </c>
    </row>
    <row r="1243" spans="1:43" x14ac:dyDescent="0.2">
      <c r="A1243" s="23" t="s">
        <v>5665</v>
      </c>
      <c r="B1243" s="6" t="s">
        <v>5668</v>
      </c>
      <c r="C1243" s="6" t="s">
        <v>5667</v>
      </c>
      <c r="D1243" s="2">
        <v>151122</v>
      </c>
      <c r="E1243" s="2">
        <v>152834</v>
      </c>
      <c r="F1243" s="3" t="s">
        <v>1632</v>
      </c>
      <c r="G1243" s="2">
        <v>6</v>
      </c>
      <c r="H1243" s="2">
        <v>152839</v>
      </c>
      <c r="I1243" s="3" t="s">
        <v>1642</v>
      </c>
      <c r="J1243" s="15">
        <v>45049</v>
      </c>
      <c r="K1243" s="24">
        <v>1139752340</v>
      </c>
      <c r="L1243" s="15">
        <v>45068</v>
      </c>
      <c r="M1243" s="15">
        <v>45077</v>
      </c>
      <c r="N1243" s="15"/>
      <c r="O1243" s="26">
        <f>VLOOKUP(D1243,quash!A$2:$I$7791,9,FALSE)</f>
        <v>4</v>
      </c>
      <c r="P1243" s="7">
        <v>7000</v>
      </c>
      <c r="Q1243" s="26">
        <v>126</v>
      </c>
      <c r="R1243" s="19">
        <v>3.3741050530766176E-2</v>
      </c>
      <c r="S1243" s="26">
        <v>16</v>
      </c>
      <c r="T1243" s="7">
        <v>7000</v>
      </c>
      <c r="U1243" s="2">
        <v>142</v>
      </c>
      <c r="V1243" s="11">
        <v>1758.65</v>
      </c>
      <c r="W1243" s="14" t="s">
        <v>5281</v>
      </c>
      <c r="X1243" s="18">
        <v>1</v>
      </c>
      <c r="Y1243" s="9">
        <v>7000</v>
      </c>
      <c r="Z1243" s="19">
        <f t="shared" si="331"/>
        <v>0</v>
      </c>
      <c r="AA1243" s="25">
        <v>1758.65</v>
      </c>
      <c r="AB1243" s="30">
        <f t="shared" si="332"/>
        <v>277000</v>
      </c>
      <c r="AC1243" s="30">
        <f t="shared" si="341"/>
        <v>2.5270758122743681E-2</v>
      </c>
      <c r="AD1243" s="31">
        <f t="shared" si="342"/>
        <v>3.1841155234657039</v>
      </c>
      <c r="AE1243" s="31">
        <f t="shared" si="343"/>
        <v>3.5884476534296028</v>
      </c>
      <c r="AG1243" s="30">
        <f t="shared" si="335"/>
        <v>927000</v>
      </c>
      <c r="AH1243" s="30">
        <f t="shared" si="344"/>
        <v>7.551240560949299E-3</v>
      </c>
      <c r="AI1243" s="31">
        <f t="shared" si="345"/>
        <v>0.95145631067961167</v>
      </c>
      <c r="AJ1243" s="31">
        <f t="shared" si="346"/>
        <v>1.0722761596548005</v>
      </c>
      <c r="AK1243" s="30">
        <f>IF(W1243="si",($S1243*'COSTOS DE CREDITOS'!$C$27)/DATA!$G1243,"")</f>
        <v>54.922363131454851</v>
      </c>
      <c r="AL1243" s="90">
        <f>IF(W1243="si",'COSTOS DE CREDITOS'!$C$35,"")</f>
        <v>20.421138461538462</v>
      </c>
      <c r="AM1243" s="30">
        <f t="shared" si="336"/>
        <v>430.76923076923077</v>
      </c>
      <c r="AN1243" s="30">
        <f t="shared" si="337"/>
        <v>0</v>
      </c>
      <c r="AO1243" s="30">
        <f t="shared" si="338"/>
        <v>506.11273236222405</v>
      </c>
      <c r="AP1243" s="30">
        <f t="shared" si="339"/>
        <v>1252.537267637776</v>
      </c>
      <c r="AQ1243" s="19">
        <f t="shared" si="340"/>
        <v>0.71221520350142209</v>
      </c>
    </row>
    <row r="1244" spans="1:43" x14ac:dyDescent="0.2">
      <c r="A1244" s="23" t="s">
        <v>5665</v>
      </c>
      <c r="B1244" s="6" t="s">
        <v>5668</v>
      </c>
      <c r="C1244" s="6" t="s">
        <v>5667</v>
      </c>
      <c r="D1244" s="2">
        <v>151831</v>
      </c>
      <c r="E1244" s="2">
        <v>152834</v>
      </c>
      <c r="F1244" s="3" t="s">
        <v>1632</v>
      </c>
      <c r="G1244" s="2">
        <v>6</v>
      </c>
      <c r="H1244" s="2">
        <v>152840</v>
      </c>
      <c r="I1244" s="3" t="s">
        <v>1643</v>
      </c>
      <c r="J1244" s="15">
        <v>45058</v>
      </c>
      <c r="K1244" s="24">
        <v>1146075230</v>
      </c>
      <c r="L1244" s="15">
        <v>45068</v>
      </c>
      <c r="M1244" s="15">
        <v>45077</v>
      </c>
      <c r="N1244" s="15"/>
      <c r="O1244" s="26">
        <f>VLOOKUP(D1244,quash!A$2:$I$7791,9,FALSE)</f>
        <v>4</v>
      </c>
      <c r="P1244" s="7">
        <v>7000</v>
      </c>
      <c r="Q1244" s="26">
        <v>126</v>
      </c>
      <c r="R1244" s="19">
        <v>3.3741050530766176E-2</v>
      </c>
      <c r="S1244" s="26">
        <v>16</v>
      </c>
      <c r="T1244" s="7">
        <v>7000</v>
      </c>
      <c r="U1244" s="2">
        <v>142</v>
      </c>
      <c r="V1244" s="11">
        <v>1758.65</v>
      </c>
      <c r="W1244" s="14" t="s">
        <v>5281</v>
      </c>
      <c r="X1244" s="18">
        <v>1</v>
      </c>
      <c r="Y1244" s="9">
        <v>7000</v>
      </c>
      <c r="Z1244" s="19">
        <f t="shared" si="331"/>
        <v>0</v>
      </c>
      <c r="AA1244" s="25">
        <v>1758.65</v>
      </c>
      <c r="AB1244" s="30">
        <f t="shared" si="332"/>
        <v>277000</v>
      </c>
      <c r="AC1244" s="30">
        <f t="shared" si="341"/>
        <v>2.5270758122743681E-2</v>
      </c>
      <c r="AD1244" s="31">
        <f t="shared" si="342"/>
        <v>3.1841155234657039</v>
      </c>
      <c r="AE1244" s="31">
        <f t="shared" si="343"/>
        <v>3.5884476534296028</v>
      </c>
      <c r="AG1244" s="30">
        <f t="shared" si="335"/>
        <v>927000</v>
      </c>
      <c r="AH1244" s="30">
        <f t="shared" si="344"/>
        <v>7.551240560949299E-3</v>
      </c>
      <c r="AI1244" s="31">
        <f t="shared" si="345"/>
        <v>0.95145631067961167</v>
      </c>
      <c r="AJ1244" s="31">
        <f t="shared" si="346"/>
        <v>1.0722761596548005</v>
      </c>
      <c r="AK1244" s="30">
        <f>IF(W1244="si",($S1244*'COSTOS DE CREDITOS'!$C$27)/DATA!$G1244,"")</f>
        <v>54.922363131454851</v>
      </c>
      <c r="AL1244" s="90">
        <f>IF(W1244="si",'COSTOS DE CREDITOS'!$C$35,"")</f>
        <v>20.421138461538462</v>
      </c>
      <c r="AM1244" s="30">
        <f t="shared" si="336"/>
        <v>430.76923076923077</v>
      </c>
      <c r="AN1244" s="30">
        <f t="shared" si="337"/>
        <v>0</v>
      </c>
      <c r="AO1244" s="30">
        <f t="shared" si="338"/>
        <v>506.11273236222405</v>
      </c>
      <c r="AP1244" s="30">
        <f t="shared" si="339"/>
        <v>1252.537267637776</v>
      </c>
      <c r="AQ1244" s="19">
        <f t="shared" si="340"/>
        <v>0.71221520350142209</v>
      </c>
    </row>
    <row r="1245" spans="1:43" x14ac:dyDescent="0.2">
      <c r="A1245" s="23" t="s">
        <v>5665</v>
      </c>
      <c r="B1245" s="6" t="s">
        <v>5668</v>
      </c>
      <c r="C1245" s="6" t="s">
        <v>5667</v>
      </c>
      <c r="D1245" s="2">
        <v>151597</v>
      </c>
      <c r="E1245" s="2">
        <v>152834</v>
      </c>
      <c r="F1245" s="3" t="s">
        <v>1632</v>
      </c>
      <c r="G1245" s="2">
        <v>6</v>
      </c>
      <c r="H1245" s="2">
        <v>152841</v>
      </c>
      <c r="I1245" s="3" t="s">
        <v>1644</v>
      </c>
      <c r="J1245" s="15">
        <v>45055</v>
      </c>
      <c r="K1245" s="24">
        <v>1143903895</v>
      </c>
      <c r="L1245" s="15">
        <v>45068</v>
      </c>
      <c r="M1245" s="15">
        <v>45077</v>
      </c>
      <c r="N1245" s="15"/>
      <c r="O1245" s="26">
        <f>VLOOKUP(D1245,quash!A$2:$I$7791,9,FALSE)</f>
        <v>4</v>
      </c>
      <c r="P1245" s="7">
        <v>7000</v>
      </c>
      <c r="Q1245" s="26">
        <v>126</v>
      </c>
      <c r="R1245" s="19">
        <v>3.3741050530766176E-2</v>
      </c>
      <c r="S1245" s="26">
        <v>16</v>
      </c>
      <c r="T1245" s="7">
        <v>7000</v>
      </c>
      <c r="U1245" s="2">
        <v>142</v>
      </c>
      <c r="V1245" s="11">
        <v>1758.65</v>
      </c>
      <c r="W1245" s="14" t="s">
        <v>5281</v>
      </c>
      <c r="X1245" s="18">
        <v>1</v>
      </c>
      <c r="Y1245" s="9">
        <v>7000</v>
      </c>
      <c r="Z1245" s="19">
        <f t="shared" si="331"/>
        <v>0</v>
      </c>
      <c r="AA1245" s="25">
        <v>1758.65</v>
      </c>
      <c r="AB1245" s="30">
        <f t="shared" si="332"/>
        <v>277000</v>
      </c>
      <c r="AC1245" s="30">
        <f t="shared" si="341"/>
        <v>2.5270758122743681E-2</v>
      </c>
      <c r="AD1245" s="31">
        <f t="shared" si="342"/>
        <v>3.1841155234657039</v>
      </c>
      <c r="AE1245" s="31">
        <f t="shared" si="343"/>
        <v>3.5884476534296028</v>
      </c>
      <c r="AG1245" s="30">
        <f t="shared" si="335"/>
        <v>927000</v>
      </c>
      <c r="AH1245" s="30">
        <f t="shared" si="344"/>
        <v>7.551240560949299E-3</v>
      </c>
      <c r="AI1245" s="31">
        <f t="shared" si="345"/>
        <v>0.95145631067961167</v>
      </c>
      <c r="AJ1245" s="31">
        <f t="shared" si="346"/>
        <v>1.0722761596548005</v>
      </c>
      <c r="AK1245" s="30">
        <f>IF(W1245="si",($S1245*'COSTOS DE CREDITOS'!$C$27)/DATA!$G1245,"")</f>
        <v>54.922363131454851</v>
      </c>
      <c r="AL1245" s="90">
        <f>IF(W1245="si",'COSTOS DE CREDITOS'!$C$35,"")</f>
        <v>20.421138461538462</v>
      </c>
      <c r="AM1245" s="30">
        <f t="shared" si="336"/>
        <v>430.76923076923077</v>
      </c>
      <c r="AN1245" s="30">
        <f t="shared" si="337"/>
        <v>0</v>
      </c>
      <c r="AO1245" s="30">
        <f t="shared" si="338"/>
        <v>506.11273236222405</v>
      </c>
      <c r="AP1245" s="30">
        <f t="shared" si="339"/>
        <v>1252.537267637776</v>
      </c>
      <c r="AQ1245" s="19">
        <f t="shared" si="340"/>
        <v>0.71221520350142209</v>
      </c>
    </row>
    <row r="1246" spans="1:43" x14ac:dyDescent="0.2">
      <c r="A1246" s="23" t="s">
        <v>5665</v>
      </c>
      <c r="B1246" s="6" t="s">
        <v>5666</v>
      </c>
      <c r="C1246" s="6" t="s">
        <v>5667</v>
      </c>
      <c r="D1246" s="2">
        <v>152404</v>
      </c>
      <c r="E1246" s="2">
        <v>152858</v>
      </c>
      <c r="F1246" s="3" t="s">
        <v>1645</v>
      </c>
      <c r="G1246" s="2">
        <v>7</v>
      </c>
      <c r="H1246" s="2">
        <v>152938</v>
      </c>
      <c r="I1246" s="3" t="s">
        <v>1646</v>
      </c>
      <c r="J1246" s="15" t="s">
        <v>5688</v>
      </c>
      <c r="K1246" s="24" t="s">
        <v>5688</v>
      </c>
      <c r="L1246" s="15">
        <v>45070</v>
      </c>
      <c r="M1246" s="15">
        <v>45077</v>
      </c>
      <c r="N1246" s="15"/>
      <c r="O1246" s="26">
        <f>VLOOKUP(D1246,quash!A$2:$I$7791,9,FALSE)</f>
        <v>1</v>
      </c>
      <c r="P1246" s="7">
        <v>15000</v>
      </c>
      <c r="Q1246" s="26">
        <v>113</v>
      </c>
      <c r="R1246" s="19">
        <v>3.373427512292651E-2</v>
      </c>
      <c r="S1246" s="93">
        <v>26</v>
      </c>
      <c r="T1246" s="7">
        <v>6000</v>
      </c>
      <c r="U1246" s="2">
        <v>142</v>
      </c>
      <c r="V1246" s="11">
        <v>1503.37</v>
      </c>
      <c r="W1246" s="14" t="s">
        <v>5281</v>
      </c>
      <c r="X1246" s="18">
        <v>0.48775218194415393</v>
      </c>
      <c r="Y1246" s="9">
        <v>2926.5130916649236</v>
      </c>
      <c r="Z1246" s="19">
        <f t="shared" si="331"/>
        <v>-0.51224781805584607</v>
      </c>
      <c r="AA1246" s="25">
        <v>733.27199776938266</v>
      </c>
      <c r="AB1246" s="30">
        <f t="shared" si="332"/>
        <v>519000</v>
      </c>
      <c r="AC1246" s="30">
        <f t="shared" si="341"/>
        <v>1.1560693641618497E-2</v>
      </c>
      <c r="AD1246" s="31">
        <f t="shared" si="342"/>
        <v>1.3063583815028901</v>
      </c>
      <c r="AE1246" s="31">
        <f t="shared" si="343"/>
        <v>1.6416184971098264</v>
      </c>
      <c r="AG1246" s="30">
        <f t="shared" si="335"/>
        <v>2427000</v>
      </c>
      <c r="AH1246" s="30">
        <f t="shared" si="344"/>
        <v>2.472187886279357E-3</v>
      </c>
      <c r="AI1246" s="31">
        <f t="shared" si="345"/>
        <v>0.27935723114956734</v>
      </c>
      <c r="AJ1246" s="31">
        <f t="shared" si="346"/>
        <v>0.35105067985166871</v>
      </c>
      <c r="AK1246" s="30">
        <f>IF(W1246="si",($S1246*'COSTOS DE CREDITOS'!$C$27)/DATA!$G1246,"")</f>
        <v>76.499005790240673</v>
      </c>
      <c r="AL1246" s="90">
        <f>IF(W1246="si",'COSTOS DE CREDITOS'!$C$35,"")</f>
        <v>20.421138461538462</v>
      </c>
      <c r="AM1246" s="30">
        <f t="shared" si="336"/>
        <v>600</v>
      </c>
      <c r="AN1246" s="30">
        <f t="shared" si="337"/>
        <v>3073.4869083350764</v>
      </c>
      <c r="AO1246" s="30">
        <f t="shared" si="338"/>
        <v>3770.4070525868556</v>
      </c>
      <c r="AP1246" s="30">
        <f t="shared" si="339"/>
        <v>-3037.1350548174728</v>
      </c>
      <c r="AQ1246" s="19">
        <f t="shared" si="340"/>
        <v>-4.1418942275941992</v>
      </c>
    </row>
    <row r="1247" spans="1:43" x14ac:dyDescent="0.2">
      <c r="A1247" s="23" t="s">
        <v>5665</v>
      </c>
      <c r="B1247" s="6" t="s">
        <v>5678</v>
      </c>
      <c r="C1247" s="6" t="s">
        <v>5670</v>
      </c>
      <c r="D1247" s="2">
        <v>152715</v>
      </c>
      <c r="E1247" s="2">
        <v>152650</v>
      </c>
      <c r="F1247" s="3" t="s">
        <v>250</v>
      </c>
      <c r="G1247" s="2">
        <v>9</v>
      </c>
      <c r="H1247" s="2">
        <v>152940</v>
      </c>
      <c r="I1247" s="3" t="s">
        <v>1647</v>
      </c>
      <c r="J1247" s="15">
        <v>45065</v>
      </c>
      <c r="K1247" s="24">
        <v>1150498828</v>
      </c>
      <c r="L1247" s="15">
        <v>45070</v>
      </c>
      <c r="M1247" s="15">
        <v>45077</v>
      </c>
      <c r="N1247" s="15"/>
      <c r="O1247" s="26">
        <f>VLOOKUP(D1247,quash!A$2:$I$7791,9,FALSE)</f>
        <v>5</v>
      </c>
      <c r="P1247" s="7">
        <v>10000</v>
      </c>
      <c r="Q1247" s="26">
        <v>100</v>
      </c>
      <c r="R1247" s="19">
        <v>1.82981294070719E-2</v>
      </c>
      <c r="S1247" s="26">
        <v>16</v>
      </c>
      <c r="T1247" s="7">
        <v>10000</v>
      </c>
      <c r="U1247" s="2">
        <v>142</v>
      </c>
      <c r="V1247" s="11">
        <v>2510.34</v>
      </c>
      <c r="W1247" s="14" t="s">
        <v>5281</v>
      </c>
      <c r="X1247" s="18">
        <v>1</v>
      </c>
      <c r="Y1247" s="9">
        <v>10000</v>
      </c>
      <c r="Z1247" s="19">
        <f t="shared" si="331"/>
        <v>0</v>
      </c>
      <c r="AA1247" s="25">
        <v>2510.34</v>
      </c>
      <c r="AB1247" s="30">
        <f t="shared" si="332"/>
        <v>101000</v>
      </c>
      <c r="AC1247" s="30">
        <f t="shared" si="341"/>
        <v>9.9009900990099015E-2</v>
      </c>
      <c r="AD1247" s="31">
        <f t="shared" si="342"/>
        <v>9.9009900990099009</v>
      </c>
      <c r="AE1247" s="31">
        <f t="shared" si="343"/>
        <v>14.059405940594059</v>
      </c>
      <c r="AG1247" s="30">
        <f t="shared" si="335"/>
        <v>352000</v>
      </c>
      <c r="AH1247" s="30">
        <f t="shared" si="344"/>
        <v>2.8409090909090908E-2</v>
      </c>
      <c r="AI1247" s="31">
        <f t="shared" si="345"/>
        <v>2.8409090909090908</v>
      </c>
      <c r="AJ1247" s="31">
        <f t="shared" si="346"/>
        <v>4.0340909090909092</v>
      </c>
      <c r="AK1247" s="30">
        <f>IF(W1247="si",($S1247*'COSTOS DE CREDITOS'!$C$27)/DATA!$G1247,"")</f>
        <v>36.614908754303229</v>
      </c>
      <c r="AL1247" s="90">
        <f>IF(W1247="si",'COSTOS DE CREDITOS'!$C$35,"")</f>
        <v>20.421138461538462</v>
      </c>
      <c r="AM1247" s="30">
        <f t="shared" si="336"/>
        <v>615.38461538461547</v>
      </c>
      <c r="AN1247" s="30">
        <f t="shared" si="337"/>
        <v>0</v>
      </c>
      <c r="AO1247" s="30">
        <f t="shared" si="338"/>
        <v>672.42066260045715</v>
      </c>
      <c r="AP1247" s="30">
        <f t="shared" si="339"/>
        <v>1837.9193373995431</v>
      </c>
      <c r="AQ1247" s="19">
        <f t="shared" si="340"/>
        <v>0.73213960555125723</v>
      </c>
    </row>
    <row r="1248" spans="1:43" x14ac:dyDescent="0.2">
      <c r="A1248" s="23" t="s">
        <v>5665</v>
      </c>
      <c r="B1248" s="6" t="s">
        <v>5678</v>
      </c>
      <c r="C1248" s="6" t="s">
        <v>5670</v>
      </c>
      <c r="D1248" s="2">
        <v>152718</v>
      </c>
      <c r="E1248" s="2">
        <v>152650</v>
      </c>
      <c r="F1248" s="3" t="s">
        <v>250</v>
      </c>
      <c r="G1248" s="2">
        <v>9</v>
      </c>
      <c r="H1248" s="2">
        <v>152948</v>
      </c>
      <c r="I1248" s="3" t="s">
        <v>1648</v>
      </c>
      <c r="J1248" s="15">
        <v>45065</v>
      </c>
      <c r="K1248" s="24">
        <v>1150494440</v>
      </c>
      <c r="L1248" s="15">
        <v>45070</v>
      </c>
      <c r="M1248" s="15">
        <v>45077</v>
      </c>
      <c r="N1248" s="15"/>
      <c r="O1248" s="26">
        <f>VLOOKUP(D1248,quash!A$2:$I$7791,9,FALSE)</f>
        <v>3</v>
      </c>
      <c r="P1248" s="7">
        <v>10000</v>
      </c>
      <c r="Q1248" s="26">
        <v>100</v>
      </c>
      <c r="R1248" s="19">
        <v>1.82981294070719E-2</v>
      </c>
      <c r="S1248" s="26">
        <v>16</v>
      </c>
      <c r="T1248" s="7">
        <v>10000</v>
      </c>
      <c r="U1248" s="2">
        <v>142</v>
      </c>
      <c r="V1248" s="11">
        <v>2510.34</v>
      </c>
      <c r="W1248" s="14" t="s">
        <v>5281</v>
      </c>
      <c r="X1248" s="18">
        <v>1</v>
      </c>
      <c r="Y1248" s="9">
        <v>10000</v>
      </c>
      <c r="Z1248" s="19">
        <f t="shared" si="331"/>
        <v>0</v>
      </c>
      <c r="AA1248" s="25">
        <v>2510.34</v>
      </c>
      <c r="AB1248" s="30">
        <f t="shared" si="332"/>
        <v>242000</v>
      </c>
      <c r="AC1248" s="30">
        <f t="shared" si="341"/>
        <v>4.1322314049586778E-2</v>
      </c>
      <c r="AD1248" s="31">
        <f t="shared" si="342"/>
        <v>4.1322314049586781</v>
      </c>
      <c r="AE1248" s="31">
        <f t="shared" si="343"/>
        <v>5.8677685950413228</v>
      </c>
      <c r="AG1248" s="30">
        <f t="shared" si="335"/>
        <v>778000</v>
      </c>
      <c r="AH1248" s="30">
        <f t="shared" si="344"/>
        <v>1.2853470437017995E-2</v>
      </c>
      <c r="AI1248" s="31">
        <f t="shared" si="345"/>
        <v>1.2853470437017995</v>
      </c>
      <c r="AJ1248" s="31">
        <f t="shared" si="346"/>
        <v>1.8251928020565553</v>
      </c>
      <c r="AK1248" s="30">
        <f>IF(W1248="si",($S1248*'COSTOS DE CREDITOS'!$C$27)/DATA!$G1248,"")</f>
        <v>36.614908754303229</v>
      </c>
      <c r="AL1248" s="90">
        <f>IF(W1248="si",'COSTOS DE CREDITOS'!$C$35,"")</f>
        <v>20.421138461538462</v>
      </c>
      <c r="AM1248" s="30">
        <f t="shared" si="336"/>
        <v>615.38461538461547</v>
      </c>
      <c r="AN1248" s="30">
        <f t="shared" si="337"/>
        <v>0</v>
      </c>
      <c r="AO1248" s="30">
        <f t="shared" si="338"/>
        <v>672.42066260045715</v>
      </c>
      <c r="AP1248" s="30">
        <f t="shared" si="339"/>
        <v>1837.9193373995431</v>
      </c>
      <c r="AQ1248" s="19">
        <f t="shared" si="340"/>
        <v>0.73213960555125723</v>
      </c>
    </row>
    <row r="1249" spans="1:43" x14ac:dyDescent="0.2">
      <c r="A1249" s="23" t="s">
        <v>5665</v>
      </c>
      <c r="B1249" s="6" t="s">
        <v>5671</v>
      </c>
      <c r="C1249" s="6" t="s">
        <v>5670</v>
      </c>
      <c r="D1249" s="2">
        <v>152682</v>
      </c>
      <c r="E1249" s="2">
        <v>152973</v>
      </c>
      <c r="F1249" s="3" t="s">
        <v>280</v>
      </c>
      <c r="G1249" s="2">
        <v>7</v>
      </c>
      <c r="H1249" s="2">
        <v>152981</v>
      </c>
      <c r="I1249" s="3" t="s">
        <v>1649</v>
      </c>
      <c r="J1249" s="15">
        <v>45065</v>
      </c>
      <c r="K1249" s="24">
        <v>1150455507</v>
      </c>
      <c r="L1249" s="15">
        <v>45070</v>
      </c>
      <c r="M1249" s="15">
        <v>45077</v>
      </c>
      <c r="N1249" s="15"/>
      <c r="O1249" s="26">
        <f>VLOOKUP(D1249,quash!A$2:$I$7791,9,FALSE)</f>
        <v>1</v>
      </c>
      <c r="P1249" s="7">
        <v>12000</v>
      </c>
      <c r="Q1249" s="26">
        <v>133</v>
      </c>
      <c r="R1249" s="19">
        <v>6.1142525708911578E-2</v>
      </c>
      <c r="S1249" s="26">
        <v>16</v>
      </c>
      <c r="T1249" s="7">
        <v>9000</v>
      </c>
      <c r="U1249" s="2">
        <v>142</v>
      </c>
      <c r="V1249" s="11">
        <v>2255.2800000000002</v>
      </c>
      <c r="W1249" s="14" t="s">
        <v>5281</v>
      </c>
      <c r="X1249" s="18">
        <v>1</v>
      </c>
      <c r="Y1249" s="9">
        <v>9000</v>
      </c>
      <c r="Z1249" s="19">
        <f t="shared" si="331"/>
        <v>0</v>
      </c>
      <c r="AA1249" s="25">
        <v>2255.2800000000002</v>
      </c>
      <c r="AB1249" s="30">
        <f t="shared" si="332"/>
        <v>519000</v>
      </c>
      <c r="AC1249" s="30">
        <f t="shared" si="341"/>
        <v>1.7341040462427744E-2</v>
      </c>
      <c r="AD1249" s="31">
        <f t="shared" si="342"/>
        <v>2.3063583815028901</v>
      </c>
      <c r="AE1249" s="31">
        <f t="shared" si="343"/>
        <v>2.4624277456647397</v>
      </c>
      <c r="AG1249" s="30">
        <f t="shared" si="335"/>
        <v>2427000</v>
      </c>
      <c r="AH1249" s="30">
        <f t="shared" si="344"/>
        <v>3.708281829419036E-3</v>
      </c>
      <c r="AI1249" s="31">
        <f t="shared" si="345"/>
        <v>0.49320148331273178</v>
      </c>
      <c r="AJ1249" s="31">
        <f t="shared" si="346"/>
        <v>0.52657601977750312</v>
      </c>
      <c r="AK1249" s="30">
        <f>IF(W1249="si",($S1249*'COSTOS DE CREDITOS'!$C$27)/DATA!$G1249,"")</f>
        <v>47.07631125553273</v>
      </c>
      <c r="AL1249" s="90">
        <f>IF(W1249="si",'COSTOS DE CREDITOS'!$C$35,"")</f>
        <v>20.421138461538462</v>
      </c>
      <c r="AM1249" s="30">
        <f t="shared" si="336"/>
        <v>553.84615384615392</v>
      </c>
      <c r="AN1249" s="30">
        <f t="shared" si="337"/>
        <v>0</v>
      </c>
      <c r="AO1249" s="30">
        <f t="shared" si="338"/>
        <v>621.34360356322509</v>
      </c>
      <c r="AP1249" s="30">
        <f t="shared" si="339"/>
        <v>1633.9363964367751</v>
      </c>
      <c r="AQ1249" s="19">
        <f t="shared" si="340"/>
        <v>0.72449380850128364</v>
      </c>
    </row>
    <row r="1250" spans="1:43" x14ac:dyDescent="0.2">
      <c r="A1250" s="23" t="s">
        <v>5665</v>
      </c>
      <c r="B1250" s="6" t="s">
        <v>5672</v>
      </c>
      <c r="C1250" s="6" t="s">
        <v>5667</v>
      </c>
      <c r="D1250" s="4">
        <v>151641</v>
      </c>
      <c r="E1250" s="4">
        <v>153119</v>
      </c>
      <c r="F1250" s="5" t="s">
        <v>1650</v>
      </c>
      <c r="G1250" s="2">
        <v>7</v>
      </c>
      <c r="H1250" s="4">
        <v>153120</v>
      </c>
      <c r="I1250" s="5" t="s">
        <v>1651</v>
      </c>
      <c r="J1250" s="15">
        <v>45056</v>
      </c>
      <c r="K1250" s="24">
        <v>1144392656</v>
      </c>
      <c r="L1250" s="15">
        <v>45075</v>
      </c>
      <c r="M1250" s="15">
        <v>45077</v>
      </c>
      <c r="N1250" s="15"/>
      <c r="O1250" s="26">
        <f>VLOOKUP(D1250,quash!A$2:$I$7791,9,FALSE)</f>
        <v>1</v>
      </c>
      <c r="P1250" s="7">
        <v>12000</v>
      </c>
      <c r="Q1250" s="26">
        <v>117</v>
      </c>
      <c r="R1250" s="19">
        <v>3.8607002194217727E-2</v>
      </c>
      <c r="S1250" s="93">
        <v>26</v>
      </c>
      <c r="T1250" s="8">
        <v>10000</v>
      </c>
      <c r="U1250" s="4">
        <v>142</v>
      </c>
      <c r="V1250" s="10">
        <v>2510.34</v>
      </c>
      <c r="W1250" s="14" t="s">
        <v>5281</v>
      </c>
      <c r="X1250" s="18">
        <v>0.53387127116954447</v>
      </c>
      <c r="Y1250" s="9">
        <v>5338.7127116954443</v>
      </c>
      <c r="Z1250" s="19">
        <f t="shared" si="331"/>
        <v>-0.46612872883045553</v>
      </c>
      <c r="AA1250" s="25">
        <v>1340.1984068677543</v>
      </c>
      <c r="AB1250" s="30">
        <f t="shared" si="332"/>
        <v>519000</v>
      </c>
      <c r="AC1250" s="30">
        <f t="shared" si="341"/>
        <v>1.9267822736030827E-2</v>
      </c>
      <c r="AD1250" s="31">
        <f t="shared" si="342"/>
        <v>2.2543352601156066</v>
      </c>
      <c r="AE1250" s="31">
        <f t="shared" si="343"/>
        <v>2.7360308285163772</v>
      </c>
      <c r="AG1250" s="30">
        <f t="shared" si="335"/>
        <v>2427000</v>
      </c>
      <c r="AH1250" s="30">
        <f t="shared" si="344"/>
        <v>4.1203131437989289E-3</v>
      </c>
      <c r="AI1250" s="31">
        <f t="shared" si="345"/>
        <v>0.48207663782447469</v>
      </c>
      <c r="AJ1250" s="31">
        <f t="shared" si="346"/>
        <v>0.58508446641944789</v>
      </c>
      <c r="AK1250" s="30">
        <f>IF(W1250="si",($S1250*'COSTOS DE CREDITOS'!$C$27)/DATA!$G1250,"")</f>
        <v>76.499005790240673</v>
      </c>
      <c r="AL1250" s="90">
        <f>IF(W1250="si",'COSTOS DE CREDITOS'!$C$35,"")</f>
        <v>20.421138461538462</v>
      </c>
      <c r="AM1250" s="30">
        <f t="shared" si="336"/>
        <v>1000</v>
      </c>
      <c r="AN1250" s="30">
        <f t="shared" si="337"/>
        <v>4661.2872883045557</v>
      </c>
      <c r="AO1250" s="30">
        <f t="shared" si="338"/>
        <v>5758.2074325563353</v>
      </c>
      <c r="AP1250" s="30">
        <f t="shared" si="339"/>
        <v>-4418.0090256885815</v>
      </c>
      <c r="AQ1250" s="19">
        <f t="shared" si="340"/>
        <v>-3.2965335602913708</v>
      </c>
    </row>
    <row r="1251" spans="1:43" x14ac:dyDescent="0.2">
      <c r="A1251" s="23" t="s">
        <v>5665</v>
      </c>
      <c r="B1251" s="6" t="s">
        <v>5672</v>
      </c>
      <c r="C1251" s="6" t="s">
        <v>5667</v>
      </c>
      <c r="D1251" s="4">
        <v>151755</v>
      </c>
      <c r="E1251" s="4">
        <v>153205</v>
      </c>
      <c r="F1251" s="5" t="s">
        <v>1652</v>
      </c>
      <c r="G1251" s="2">
        <v>6</v>
      </c>
      <c r="H1251" s="4">
        <v>153206</v>
      </c>
      <c r="I1251" s="5" t="s">
        <v>1653</v>
      </c>
      <c r="J1251" s="15">
        <v>45057</v>
      </c>
      <c r="K1251" s="24">
        <v>1145311159</v>
      </c>
      <c r="L1251" s="15">
        <v>45075</v>
      </c>
      <c r="M1251" s="15">
        <v>45077</v>
      </c>
      <c r="N1251" s="15"/>
      <c r="O1251" s="26">
        <f>VLOOKUP(D1251,quash!A$2:$I$7791,9,FALSE)</f>
        <v>2</v>
      </c>
      <c r="P1251" s="7">
        <v>10000</v>
      </c>
      <c r="Q1251" s="26">
        <v>127</v>
      </c>
      <c r="R1251" s="19">
        <v>5.24391097594855E-2</v>
      </c>
      <c r="S1251" s="26">
        <v>16</v>
      </c>
      <c r="T1251" s="8">
        <v>7000</v>
      </c>
      <c r="U1251" s="4">
        <v>142</v>
      </c>
      <c r="V1251" s="10">
        <v>1758.65</v>
      </c>
      <c r="W1251" s="14" t="s">
        <v>5281</v>
      </c>
      <c r="X1251" s="18">
        <v>1</v>
      </c>
      <c r="Y1251" s="9">
        <v>7000</v>
      </c>
      <c r="Z1251" s="19">
        <f t="shared" si="331"/>
        <v>0</v>
      </c>
      <c r="AA1251" s="25">
        <v>1758.65</v>
      </c>
      <c r="AB1251" s="30">
        <f t="shared" si="332"/>
        <v>309000</v>
      </c>
      <c r="AC1251" s="30">
        <f t="shared" si="341"/>
        <v>2.2653721682847898E-2</v>
      </c>
      <c r="AD1251" s="31">
        <f t="shared" si="342"/>
        <v>2.8770226537216832</v>
      </c>
      <c r="AE1251" s="31">
        <f t="shared" si="343"/>
        <v>3.2168284789644015</v>
      </c>
      <c r="AG1251" s="30">
        <f t="shared" si="335"/>
        <v>1695000</v>
      </c>
      <c r="AH1251" s="30">
        <f t="shared" si="344"/>
        <v>4.1297935103244837E-3</v>
      </c>
      <c r="AI1251" s="31">
        <f t="shared" si="345"/>
        <v>0.52448377581120942</v>
      </c>
      <c r="AJ1251" s="31">
        <f t="shared" si="346"/>
        <v>0.58643067846607666</v>
      </c>
      <c r="AK1251" s="30">
        <f>IF(W1251="si",($S1251*'COSTOS DE CREDITOS'!$C$27)/DATA!$G1251,"")</f>
        <v>54.922363131454851</v>
      </c>
      <c r="AL1251" s="90">
        <f>IF(W1251="si",'COSTOS DE CREDITOS'!$C$35,"")</f>
        <v>20.421138461538462</v>
      </c>
      <c r="AM1251" s="30">
        <f t="shared" si="336"/>
        <v>430.76923076923077</v>
      </c>
      <c r="AN1251" s="30">
        <f t="shared" si="337"/>
        <v>0</v>
      </c>
      <c r="AO1251" s="30">
        <f t="shared" si="338"/>
        <v>506.11273236222405</v>
      </c>
      <c r="AP1251" s="30">
        <f t="shared" si="339"/>
        <v>1252.537267637776</v>
      </c>
      <c r="AQ1251" s="19">
        <f t="shared" si="340"/>
        <v>0.71221520350142209</v>
      </c>
    </row>
    <row r="1252" spans="1:43" x14ac:dyDescent="0.2">
      <c r="A1252" s="23" t="s">
        <v>5665</v>
      </c>
      <c r="B1252" s="6" t="s">
        <v>5672</v>
      </c>
      <c r="C1252" s="6" t="s">
        <v>5667</v>
      </c>
      <c r="D1252" s="2">
        <v>151642</v>
      </c>
      <c r="E1252" s="2">
        <v>153119</v>
      </c>
      <c r="F1252" s="3" t="s">
        <v>1650</v>
      </c>
      <c r="G1252" s="2">
        <v>7</v>
      </c>
      <c r="H1252" s="2">
        <v>153121</v>
      </c>
      <c r="I1252" s="3" t="s">
        <v>1654</v>
      </c>
      <c r="J1252" s="15">
        <v>45056</v>
      </c>
      <c r="K1252" s="24">
        <v>1144471457</v>
      </c>
      <c r="L1252" s="15">
        <v>45075</v>
      </c>
      <c r="M1252" s="15">
        <v>45077</v>
      </c>
      <c r="N1252" s="15"/>
      <c r="O1252" s="26">
        <f>VLOOKUP(D1252,quash!A$2:$I$7791,9,FALSE)</f>
        <v>5</v>
      </c>
      <c r="P1252" s="7">
        <v>10000</v>
      </c>
      <c r="Q1252" s="26">
        <v>130</v>
      </c>
      <c r="R1252" s="19">
        <v>5.3612655490254089E-2</v>
      </c>
      <c r="S1252" s="93">
        <v>26</v>
      </c>
      <c r="T1252" s="7">
        <v>10000</v>
      </c>
      <c r="U1252" s="2">
        <v>142</v>
      </c>
      <c r="V1252" s="11">
        <v>2510.34</v>
      </c>
      <c r="W1252" s="14" t="s">
        <v>5281</v>
      </c>
      <c r="X1252" s="18">
        <v>0.53387127116954447</v>
      </c>
      <c r="Y1252" s="9">
        <v>5338.7127116954443</v>
      </c>
      <c r="Z1252" s="19">
        <f t="shared" si="331"/>
        <v>-0.46612872883045553</v>
      </c>
      <c r="AA1252" s="25">
        <v>1340.1984068677543</v>
      </c>
      <c r="AB1252" s="30">
        <f t="shared" si="332"/>
        <v>101000</v>
      </c>
      <c r="AC1252" s="30">
        <f t="shared" si="341"/>
        <v>9.9009900990099015E-2</v>
      </c>
      <c r="AD1252" s="31">
        <f t="shared" si="342"/>
        <v>12.871287128712872</v>
      </c>
      <c r="AE1252" s="31">
        <f t="shared" si="343"/>
        <v>14.059405940594059</v>
      </c>
      <c r="AG1252" s="30">
        <f t="shared" si="335"/>
        <v>352000</v>
      </c>
      <c r="AH1252" s="30">
        <f t="shared" si="344"/>
        <v>2.8409090909090908E-2</v>
      </c>
      <c r="AI1252" s="31">
        <f t="shared" si="345"/>
        <v>3.6931818181818179</v>
      </c>
      <c r="AJ1252" s="31">
        <f t="shared" si="346"/>
        <v>4.0340909090909092</v>
      </c>
      <c r="AK1252" s="30">
        <f>IF(W1252="si",($S1252*'COSTOS DE CREDITOS'!$C$27)/DATA!$G1252,"")</f>
        <v>76.499005790240673</v>
      </c>
      <c r="AL1252" s="90">
        <f>IF(W1252="si",'COSTOS DE CREDITOS'!$C$35,"")</f>
        <v>20.421138461538462</v>
      </c>
      <c r="AM1252" s="30">
        <f t="shared" si="336"/>
        <v>1000</v>
      </c>
      <c r="AN1252" s="30">
        <f t="shared" si="337"/>
        <v>4661.2872883045557</v>
      </c>
      <c r="AO1252" s="30">
        <f t="shared" si="338"/>
        <v>5758.2074325563353</v>
      </c>
      <c r="AP1252" s="30">
        <f t="shared" si="339"/>
        <v>-4418.0090256885815</v>
      </c>
      <c r="AQ1252" s="19">
        <f t="shared" si="340"/>
        <v>-3.2965335602913708</v>
      </c>
    </row>
    <row r="1253" spans="1:43" x14ac:dyDescent="0.2">
      <c r="A1253" s="23" t="s">
        <v>5665</v>
      </c>
      <c r="B1253" s="6" t="s">
        <v>5672</v>
      </c>
      <c r="C1253" s="6" t="s">
        <v>5667</v>
      </c>
      <c r="D1253" s="2">
        <v>151885</v>
      </c>
      <c r="E1253" s="2">
        <v>153119</v>
      </c>
      <c r="F1253" s="3" t="s">
        <v>1650</v>
      </c>
      <c r="G1253" s="2">
        <v>7</v>
      </c>
      <c r="H1253" s="2">
        <v>153122</v>
      </c>
      <c r="I1253" s="3" t="s">
        <v>1655</v>
      </c>
      <c r="J1253" s="15">
        <v>45058</v>
      </c>
      <c r="K1253" s="24">
        <v>1146257504</v>
      </c>
      <c r="L1253" s="15">
        <v>45075</v>
      </c>
      <c r="M1253" s="15">
        <v>45077</v>
      </c>
      <c r="N1253" s="15"/>
      <c r="O1253" s="26">
        <f>VLOOKUP(D1253,quash!A$2:$I$7791,9,FALSE)</f>
        <v>1</v>
      </c>
      <c r="P1253" s="7">
        <v>11000</v>
      </c>
      <c r="Q1253" s="26">
        <v>115</v>
      </c>
      <c r="R1253" s="19">
        <v>3.577447709396861E-2</v>
      </c>
      <c r="S1253" s="93">
        <v>26</v>
      </c>
      <c r="T1253" s="7">
        <v>10000</v>
      </c>
      <c r="U1253" s="2">
        <v>142</v>
      </c>
      <c r="V1253" s="11">
        <v>2510.34</v>
      </c>
      <c r="W1253" s="14" t="s">
        <v>5281</v>
      </c>
      <c r="X1253" s="18">
        <v>0.53387127116954447</v>
      </c>
      <c r="Y1253" s="9">
        <v>5338.7127116954443</v>
      </c>
      <c r="Z1253" s="19">
        <f t="shared" si="331"/>
        <v>-0.46612872883045553</v>
      </c>
      <c r="AA1253" s="25">
        <v>1340.1984068677543</v>
      </c>
      <c r="AB1253" s="30">
        <f t="shared" si="332"/>
        <v>519000</v>
      </c>
      <c r="AC1253" s="30">
        <f t="shared" si="341"/>
        <v>1.9267822736030827E-2</v>
      </c>
      <c r="AD1253" s="31">
        <f t="shared" si="342"/>
        <v>2.215799614643545</v>
      </c>
      <c r="AE1253" s="31">
        <f t="shared" si="343"/>
        <v>2.7360308285163772</v>
      </c>
      <c r="AG1253" s="30">
        <f t="shared" si="335"/>
        <v>2427000</v>
      </c>
      <c r="AH1253" s="30">
        <f t="shared" si="344"/>
        <v>4.1203131437989289E-3</v>
      </c>
      <c r="AI1253" s="31">
        <f t="shared" si="345"/>
        <v>0.47383601153687682</v>
      </c>
      <c r="AJ1253" s="31">
        <f t="shared" si="346"/>
        <v>0.58508446641944789</v>
      </c>
      <c r="AK1253" s="30">
        <f>IF(W1253="si",($S1253*'COSTOS DE CREDITOS'!$C$27)/DATA!$G1253,"")</f>
        <v>76.499005790240673</v>
      </c>
      <c r="AL1253" s="90">
        <f>IF(W1253="si",'COSTOS DE CREDITOS'!$C$35,"")</f>
        <v>20.421138461538462</v>
      </c>
      <c r="AM1253" s="30">
        <f t="shared" si="336"/>
        <v>1000</v>
      </c>
      <c r="AN1253" s="30">
        <f t="shared" si="337"/>
        <v>4661.2872883045557</v>
      </c>
      <c r="AO1253" s="30">
        <f t="shared" si="338"/>
        <v>5758.2074325563353</v>
      </c>
      <c r="AP1253" s="30">
        <f t="shared" si="339"/>
        <v>-4418.0090256885815</v>
      </c>
      <c r="AQ1253" s="19">
        <f t="shared" si="340"/>
        <v>-3.2965335602913708</v>
      </c>
    </row>
    <row r="1254" spans="1:43" x14ac:dyDescent="0.2">
      <c r="A1254" s="23" t="s">
        <v>5665</v>
      </c>
      <c r="B1254" s="6" t="s">
        <v>5672</v>
      </c>
      <c r="C1254" s="6" t="s">
        <v>5667</v>
      </c>
      <c r="D1254" s="2">
        <v>151883</v>
      </c>
      <c r="E1254" s="2">
        <v>153119</v>
      </c>
      <c r="F1254" s="3" t="s">
        <v>1650</v>
      </c>
      <c r="G1254" s="2">
        <v>7</v>
      </c>
      <c r="H1254" s="2">
        <v>153123</v>
      </c>
      <c r="I1254" s="3" t="s">
        <v>1656</v>
      </c>
      <c r="J1254" s="15">
        <v>45058</v>
      </c>
      <c r="K1254" s="24">
        <v>1146253583</v>
      </c>
      <c r="L1254" s="15">
        <v>45075</v>
      </c>
      <c r="M1254" s="15">
        <v>45077</v>
      </c>
      <c r="N1254" s="15"/>
      <c r="O1254" s="26">
        <f>VLOOKUP(D1254,quash!A$2:$I$7791,9,FALSE)</f>
        <v>2</v>
      </c>
      <c r="P1254" s="7">
        <v>11000</v>
      </c>
      <c r="Q1254" s="26">
        <v>115</v>
      </c>
      <c r="R1254" s="19">
        <v>3.577447709396861E-2</v>
      </c>
      <c r="S1254" s="93">
        <v>26</v>
      </c>
      <c r="T1254" s="7">
        <v>10000</v>
      </c>
      <c r="U1254" s="2">
        <v>142</v>
      </c>
      <c r="V1254" s="11">
        <v>2510.34</v>
      </c>
      <c r="W1254" s="14" t="s">
        <v>5281</v>
      </c>
      <c r="X1254" s="18">
        <v>0.53387127116954447</v>
      </c>
      <c r="Y1254" s="9">
        <v>5338.7127116954443</v>
      </c>
      <c r="Z1254" s="19">
        <f t="shared" si="331"/>
        <v>-0.46612872883045553</v>
      </c>
      <c r="AA1254" s="25">
        <v>1340.1984068677543</v>
      </c>
      <c r="AB1254" s="30">
        <f t="shared" si="332"/>
        <v>309000</v>
      </c>
      <c r="AC1254" s="30">
        <f t="shared" si="341"/>
        <v>3.2362459546925564E-2</v>
      </c>
      <c r="AD1254" s="31">
        <f t="shared" si="342"/>
        <v>3.7216828478964397</v>
      </c>
      <c r="AE1254" s="31">
        <f t="shared" si="343"/>
        <v>4.5954692556634305</v>
      </c>
      <c r="AG1254" s="30">
        <f t="shared" si="335"/>
        <v>1695000</v>
      </c>
      <c r="AH1254" s="30">
        <f t="shared" si="344"/>
        <v>5.8997050147492625E-3</v>
      </c>
      <c r="AI1254" s="31">
        <f t="shared" si="345"/>
        <v>0.67846607669616521</v>
      </c>
      <c r="AJ1254" s="31">
        <f t="shared" si="346"/>
        <v>0.83775811209439532</v>
      </c>
      <c r="AK1254" s="30">
        <f>IF(W1254="si",($S1254*'COSTOS DE CREDITOS'!$C$27)/DATA!$G1254,"")</f>
        <v>76.499005790240673</v>
      </c>
      <c r="AL1254" s="90">
        <f>IF(W1254="si",'COSTOS DE CREDITOS'!$C$35,"")</f>
        <v>20.421138461538462</v>
      </c>
      <c r="AM1254" s="30">
        <f t="shared" si="336"/>
        <v>1000</v>
      </c>
      <c r="AN1254" s="30">
        <f t="shared" si="337"/>
        <v>4661.2872883045557</v>
      </c>
      <c r="AO1254" s="30">
        <f t="shared" si="338"/>
        <v>5758.2074325563353</v>
      </c>
      <c r="AP1254" s="30">
        <f t="shared" si="339"/>
        <v>-4418.0090256885815</v>
      </c>
      <c r="AQ1254" s="19">
        <f t="shared" si="340"/>
        <v>-3.2965335602913708</v>
      </c>
    </row>
    <row r="1255" spans="1:43" x14ac:dyDescent="0.2">
      <c r="A1255" s="23" t="s">
        <v>5665</v>
      </c>
      <c r="B1255" s="6" t="s">
        <v>5672</v>
      </c>
      <c r="C1255" s="6" t="s">
        <v>5667</v>
      </c>
      <c r="D1255" s="2">
        <v>151844</v>
      </c>
      <c r="E1255" s="2">
        <v>153119</v>
      </c>
      <c r="F1255" s="3" t="s">
        <v>1650</v>
      </c>
      <c r="G1255" s="2">
        <v>7</v>
      </c>
      <c r="H1255" s="2">
        <v>153124</v>
      </c>
      <c r="I1255" s="3" t="s">
        <v>1657</v>
      </c>
      <c r="J1255" s="15">
        <v>45058</v>
      </c>
      <c r="K1255" s="24">
        <v>1146104826</v>
      </c>
      <c r="L1255" s="15">
        <v>45075</v>
      </c>
      <c r="M1255" s="15">
        <v>45077</v>
      </c>
      <c r="N1255" s="15"/>
      <c r="O1255" s="26">
        <f>VLOOKUP(D1255,quash!A$2:$I$7791,9,FALSE)</f>
        <v>3</v>
      </c>
      <c r="P1255" s="7">
        <v>11000</v>
      </c>
      <c r="Q1255" s="26">
        <v>115</v>
      </c>
      <c r="R1255" s="19">
        <v>3.2284579737205256E-2</v>
      </c>
      <c r="S1255" s="93">
        <v>26</v>
      </c>
      <c r="T1255" s="7">
        <v>8000</v>
      </c>
      <c r="U1255" s="2">
        <v>142</v>
      </c>
      <c r="V1255" s="11">
        <v>2013.74</v>
      </c>
      <c r="W1255" s="14" t="s">
        <v>5281</v>
      </c>
      <c r="X1255" s="18">
        <v>0.53387127116954447</v>
      </c>
      <c r="Y1255" s="9">
        <v>4270.9701693563557</v>
      </c>
      <c r="Z1255" s="19">
        <f t="shared" si="331"/>
        <v>-0.46612872883045553</v>
      </c>
      <c r="AA1255" s="25">
        <v>1075.0779336049584</v>
      </c>
      <c r="AB1255" s="30">
        <f t="shared" si="332"/>
        <v>242000</v>
      </c>
      <c r="AC1255" s="30">
        <f t="shared" si="341"/>
        <v>3.3057851239669422E-2</v>
      </c>
      <c r="AD1255" s="31">
        <f t="shared" si="342"/>
        <v>3.8016528925619837</v>
      </c>
      <c r="AE1255" s="31">
        <f t="shared" si="343"/>
        <v>4.6942148760330582</v>
      </c>
      <c r="AG1255" s="30">
        <f t="shared" si="335"/>
        <v>778000</v>
      </c>
      <c r="AH1255" s="30">
        <f t="shared" si="344"/>
        <v>1.0282776349614395E-2</v>
      </c>
      <c r="AI1255" s="31">
        <f t="shared" si="345"/>
        <v>1.1825192802056554</v>
      </c>
      <c r="AJ1255" s="31">
        <f t="shared" si="346"/>
        <v>1.4601542416452442</v>
      </c>
      <c r="AK1255" s="30">
        <f>IF(W1255="si",($S1255*'COSTOS DE CREDITOS'!$C$27)/DATA!$G1255,"")</f>
        <v>76.499005790240673</v>
      </c>
      <c r="AL1255" s="90">
        <f>IF(W1255="si",'COSTOS DE CREDITOS'!$C$35,"")</f>
        <v>20.421138461538462</v>
      </c>
      <c r="AM1255" s="30">
        <f t="shared" si="336"/>
        <v>800</v>
      </c>
      <c r="AN1255" s="30">
        <f t="shared" si="337"/>
        <v>3729.0298306436443</v>
      </c>
      <c r="AO1255" s="30">
        <f t="shared" si="338"/>
        <v>4625.9499748954231</v>
      </c>
      <c r="AP1255" s="30">
        <f t="shared" si="339"/>
        <v>-3550.8720412904649</v>
      </c>
      <c r="AQ1255" s="19">
        <f t="shared" si="340"/>
        <v>-3.3028973345063997</v>
      </c>
    </row>
    <row r="1256" spans="1:43" x14ac:dyDescent="0.2">
      <c r="A1256" s="23" t="s">
        <v>5665</v>
      </c>
      <c r="B1256" s="6" t="s">
        <v>5672</v>
      </c>
      <c r="C1256" s="6" t="s">
        <v>5667</v>
      </c>
      <c r="D1256" s="2">
        <v>152362</v>
      </c>
      <c r="E1256" s="2">
        <v>153119</v>
      </c>
      <c r="F1256" s="3" t="s">
        <v>1650</v>
      </c>
      <c r="G1256" s="2">
        <v>7</v>
      </c>
      <c r="H1256" s="2">
        <v>153125</v>
      </c>
      <c r="I1256" s="3" t="s">
        <v>1658</v>
      </c>
      <c r="J1256" s="15">
        <v>45063</v>
      </c>
      <c r="K1256" s="24">
        <v>1149073258</v>
      </c>
      <c r="L1256" s="15">
        <v>45075</v>
      </c>
      <c r="M1256" s="15">
        <v>45077</v>
      </c>
      <c r="N1256" s="15"/>
      <c r="O1256" s="26">
        <f>VLOOKUP(D1256,quash!A$2:$I$7791,9,FALSE)</f>
        <v>2</v>
      </c>
      <c r="P1256" s="7">
        <v>11000</v>
      </c>
      <c r="Q1256" s="26">
        <v>115</v>
      </c>
      <c r="R1256" s="19">
        <v>3.577447709396861E-2</v>
      </c>
      <c r="S1256" s="93">
        <v>26</v>
      </c>
      <c r="T1256" s="7">
        <v>10000</v>
      </c>
      <c r="U1256" s="2">
        <v>142</v>
      </c>
      <c r="V1256" s="11">
        <v>2510.34</v>
      </c>
      <c r="W1256" s="14" t="s">
        <v>5281</v>
      </c>
      <c r="X1256" s="18">
        <v>0.53387127116954447</v>
      </c>
      <c r="Y1256" s="9">
        <v>5338.7127116954443</v>
      </c>
      <c r="Z1256" s="19">
        <f t="shared" si="331"/>
        <v>-0.46612872883045553</v>
      </c>
      <c r="AA1256" s="25">
        <v>1340.1984068677543</v>
      </c>
      <c r="AB1256" s="30">
        <f t="shared" si="332"/>
        <v>309000</v>
      </c>
      <c r="AC1256" s="30">
        <f t="shared" si="341"/>
        <v>3.2362459546925564E-2</v>
      </c>
      <c r="AD1256" s="31">
        <f t="shared" si="342"/>
        <v>3.7216828478964397</v>
      </c>
      <c r="AE1256" s="31">
        <f t="shared" si="343"/>
        <v>4.5954692556634305</v>
      </c>
      <c r="AG1256" s="30">
        <f t="shared" si="335"/>
        <v>1695000</v>
      </c>
      <c r="AH1256" s="30">
        <f t="shared" si="344"/>
        <v>5.8997050147492625E-3</v>
      </c>
      <c r="AI1256" s="31">
        <f t="shared" si="345"/>
        <v>0.67846607669616521</v>
      </c>
      <c r="AJ1256" s="31">
        <f t="shared" si="346"/>
        <v>0.83775811209439532</v>
      </c>
      <c r="AK1256" s="30">
        <f>IF(W1256="si",($S1256*'COSTOS DE CREDITOS'!$C$27)/DATA!$G1256,"")</f>
        <v>76.499005790240673</v>
      </c>
      <c r="AL1256" s="90">
        <f>IF(W1256="si",'COSTOS DE CREDITOS'!$C$35,"")</f>
        <v>20.421138461538462</v>
      </c>
      <c r="AM1256" s="30">
        <f t="shared" si="336"/>
        <v>1000</v>
      </c>
      <c r="AN1256" s="30">
        <f t="shared" si="337"/>
        <v>4661.2872883045557</v>
      </c>
      <c r="AO1256" s="30">
        <f t="shared" si="338"/>
        <v>5758.2074325563353</v>
      </c>
      <c r="AP1256" s="30">
        <f t="shared" si="339"/>
        <v>-4418.0090256885815</v>
      </c>
      <c r="AQ1256" s="19">
        <f t="shared" si="340"/>
        <v>-3.2965335602913708</v>
      </c>
    </row>
    <row r="1257" spans="1:43" x14ac:dyDescent="0.2">
      <c r="A1257" s="23" t="s">
        <v>5665</v>
      </c>
      <c r="B1257" s="6" t="s">
        <v>5672</v>
      </c>
      <c r="C1257" s="6" t="s">
        <v>5667</v>
      </c>
      <c r="D1257" s="2">
        <v>152317</v>
      </c>
      <c r="E1257" s="2">
        <v>153119</v>
      </c>
      <c r="F1257" s="3" t="s">
        <v>1650</v>
      </c>
      <c r="G1257" s="2">
        <v>7</v>
      </c>
      <c r="H1257" s="2">
        <v>153126</v>
      </c>
      <c r="I1257" s="3" t="s">
        <v>1659</v>
      </c>
      <c r="J1257" s="15">
        <v>45063</v>
      </c>
      <c r="K1257" s="24">
        <v>1148922529</v>
      </c>
      <c r="L1257" s="15">
        <v>45075</v>
      </c>
      <c r="M1257" s="15">
        <v>45077</v>
      </c>
      <c r="N1257" s="15"/>
      <c r="O1257" s="26">
        <f>VLOOKUP(D1257,quash!A$2:$I$7791,9,FALSE)</f>
        <v>3</v>
      </c>
      <c r="P1257" s="7">
        <v>11000</v>
      </c>
      <c r="Q1257" s="26">
        <v>115</v>
      </c>
      <c r="R1257" s="19">
        <v>3.9419967917789352E-2</v>
      </c>
      <c r="S1257" s="93">
        <v>26</v>
      </c>
      <c r="T1257" s="7">
        <v>6000</v>
      </c>
      <c r="U1257" s="2">
        <v>142</v>
      </c>
      <c r="V1257" s="11">
        <v>1503.37</v>
      </c>
      <c r="W1257" s="14" t="s">
        <v>5281</v>
      </c>
      <c r="X1257" s="18">
        <v>0.53387127116954447</v>
      </c>
      <c r="Y1257" s="9">
        <v>3203.227627017267</v>
      </c>
      <c r="Z1257" s="19">
        <f t="shared" si="331"/>
        <v>-0.46612872883045553</v>
      </c>
      <c r="AA1257" s="25">
        <v>802.60605293815797</v>
      </c>
      <c r="AB1257" s="30">
        <f t="shared" si="332"/>
        <v>242000</v>
      </c>
      <c r="AC1257" s="30">
        <f t="shared" si="341"/>
        <v>2.4793388429752067E-2</v>
      </c>
      <c r="AD1257" s="31">
        <f t="shared" si="342"/>
        <v>2.8512396694214877</v>
      </c>
      <c r="AE1257" s="31">
        <f t="shared" si="343"/>
        <v>3.5206611570247937</v>
      </c>
      <c r="AG1257" s="30">
        <f t="shared" si="335"/>
        <v>778000</v>
      </c>
      <c r="AH1257" s="30">
        <f t="shared" si="344"/>
        <v>7.7120822622107968E-3</v>
      </c>
      <c r="AI1257" s="31">
        <f t="shared" si="345"/>
        <v>0.88688946015424164</v>
      </c>
      <c r="AJ1257" s="31">
        <f t="shared" si="346"/>
        <v>1.0951156812339331</v>
      </c>
      <c r="AK1257" s="30">
        <f>IF(W1257="si",($S1257*'COSTOS DE CREDITOS'!$C$27)/DATA!$G1257,"")</f>
        <v>76.499005790240673</v>
      </c>
      <c r="AL1257" s="90">
        <f>IF(W1257="si",'COSTOS DE CREDITOS'!$C$35,"")</f>
        <v>20.421138461538462</v>
      </c>
      <c r="AM1257" s="30">
        <f t="shared" si="336"/>
        <v>600</v>
      </c>
      <c r="AN1257" s="30">
        <f t="shared" si="337"/>
        <v>2796.772372982733</v>
      </c>
      <c r="AO1257" s="30">
        <f t="shared" si="338"/>
        <v>3493.6925172345123</v>
      </c>
      <c r="AP1257" s="30">
        <f t="shared" si="339"/>
        <v>-2691.0864642963543</v>
      </c>
      <c r="AQ1257" s="19">
        <f t="shared" si="340"/>
        <v>-3.352935670550826</v>
      </c>
    </row>
    <row r="1258" spans="1:43" x14ac:dyDescent="0.2">
      <c r="A1258" s="23" t="s">
        <v>5665</v>
      </c>
      <c r="B1258" s="6" t="s">
        <v>5678</v>
      </c>
      <c r="C1258" s="6" t="s">
        <v>5670</v>
      </c>
      <c r="D1258" s="2">
        <v>152233</v>
      </c>
      <c r="E1258" s="2">
        <v>152320</v>
      </c>
      <c r="F1258" s="3" t="s">
        <v>140</v>
      </c>
      <c r="G1258" s="2">
        <v>8</v>
      </c>
      <c r="H1258" s="2">
        <v>153184</v>
      </c>
      <c r="I1258" s="3" t="s">
        <v>1660</v>
      </c>
      <c r="J1258" s="15">
        <v>45062</v>
      </c>
      <c r="K1258" s="24">
        <v>1148479417</v>
      </c>
      <c r="L1258" s="15">
        <v>45075</v>
      </c>
      <c r="M1258" s="15">
        <v>45077</v>
      </c>
      <c r="N1258" s="15"/>
      <c r="O1258" s="26">
        <f>VLOOKUP(D1258,quash!A$2:$I$7791,9,FALSE)</f>
        <v>2</v>
      </c>
      <c r="P1258" s="7">
        <v>10000</v>
      </c>
      <c r="Q1258" s="26">
        <v>110</v>
      </c>
      <c r="R1258" s="19">
        <v>2.9337320881499283E-2</v>
      </c>
      <c r="S1258" s="26">
        <v>16</v>
      </c>
      <c r="T1258" s="7">
        <v>5000</v>
      </c>
      <c r="U1258" s="2">
        <v>147</v>
      </c>
      <c r="V1258" s="11">
        <v>1303.3399999999999</v>
      </c>
      <c r="W1258" s="14" t="s">
        <v>5281</v>
      </c>
      <c r="X1258" s="18">
        <v>1</v>
      </c>
      <c r="Y1258" s="9">
        <v>5000</v>
      </c>
      <c r="Z1258" s="19">
        <f t="shared" si="331"/>
        <v>0</v>
      </c>
      <c r="AA1258" s="25">
        <v>1303.3399999999999</v>
      </c>
      <c r="AB1258" s="30">
        <f t="shared" si="332"/>
        <v>309000</v>
      </c>
      <c r="AC1258" s="30">
        <f t="shared" si="341"/>
        <v>1.6181229773462782E-2</v>
      </c>
      <c r="AD1258" s="31">
        <f t="shared" si="342"/>
        <v>1.7799352750809061</v>
      </c>
      <c r="AE1258" s="31">
        <f t="shared" si="343"/>
        <v>2.378640776699029</v>
      </c>
      <c r="AG1258" s="30">
        <f t="shared" si="335"/>
        <v>1695000</v>
      </c>
      <c r="AH1258" s="30">
        <f t="shared" si="344"/>
        <v>2.9498525073746312E-3</v>
      </c>
      <c r="AI1258" s="31">
        <f t="shared" si="345"/>
        <v>0.32448377581120946</v>
      </c>
      <c r="AJ1258" s="31">
        <f t="shared" si="346"/>
        <v>0.4336283185840708</v>
      </c>
      <c r="AK1258" s="30">
        <f>IF(W1258="si",($S1258*'COSTOS DE CREDITOS'!$C$27)/DATA!$G1258,"")</f>
        <v>41.191772348591137</v>
      </c>
      <c r="AL1258" s="90">
        <f>IF(W1258="si",'COSTOS DE CREDITOS'!$C$35,"")</f>
        <v>20.421138461538462</v>
      </c>
      <c r="AM1258" s="30">
        <f t="shared" si="336"/>
        <v>307.69230769230774</v>
      </c>
      <c r="AN1258" s="30">
        <f t="shared" si="337"/>
        <v>0</v>
      </c>
      <c r="AO1258" s="30">
        <f t="shared" si="338"/>
        <v>369.30521850243736</v>
      </c>
      <c r="AP1258" s="30">
        <f t="shared" si="339"/>
        <v>934.03478149756256</v>
      </c>
      <c r="AQ1258" s="19">
        <f t="shared" si="340"/>
        <v>0.71664706177786508</v>
      </c>
    </row>
    <row r="1259" spans="1:43" x14ac:dyDescent="0.2">
      <c r="A1259" s="23" t="s">
        <v>5665</v>
      </c>
      <c r="B1259" s="6" t="s">
        <v>5678</v>
      </c>
      <c r="C1259" s="6" t="s">
        <v>5670</v>
      </c>
      <c r="D1259" s="2">
        <v>152232</v>
      </c>
      <c r="E1259" s="2">
        <v>152320</v>
      </c>
      <c r="F1259" s="3" t="s">
        <v>140</v>
      </c>
      <c r="G1259" s="2">
        <v>8</v>
      </c>
      <c r="H1259" s="2">
        <v>153186</v>
      </c>
      <c r="I1259" s="3" t="s">
        <v>1661</v>
      </c>
      <c r="J1259" s="15">
        <v>45062</v>
      </c>
      <c r="K1259" s="24">
        <v>1148476338</v>
      </c>
      <c r="L1259" s="15">
        <v>45075</v>
      </c>
      <c r="M1259" s="15">
        <v>45077</v>
      </c>
      <c r="N1259" s="15"/>
      <c r="O1259" s="26">
        <f>VLOOKUP(D1259,quash!A$2:$I$7791,9,FALSE)</f>
        <v>5</v>
      </c>
      <c r="P1259" s="7">
        <v>10000</v>
      </c>
      <c r="Q1259" s="26">
        <v>100</v>
      </c>
      <c r="R1259" s="19">
        <v>1.82981294070719E-2</v>
      </c>
      <c r="S1259" s="26">
        <v>16</v>
      </c>
      <c r="T1259" s="7">
        <v>5000</v>
      </c>
      <c r="U1259" s="2">
        <v>147</v>
      </c>
      <c r="V1259" s="11">
        <v>1303.3399999999999</v>
      </c>
      <c r="W1259" s="14" t="s">
        <v>5281</v>
      </c>
      <c r="X1259" s="18">
        <v>1</v>
      </c>
      <c r="Y1259" s="9">
        <v>5000</v>
      </c>
      <c r="Z1259" s="19">
        <f t="shared" si="331"/>
        <v>0</v>
      </c>
      <c r="AA1259" s="25">
        <v>1303.3399999999999</v>
      </c>
      <c r="AB1259" s="30">
        <f t="shared" si="332"/>
        <v>101000</v>
      </c>
      <c r="AC1259" s="30">
        <f t="shared" si="341"/>
        <v>4.9504950495049507E-2</v>
      </c>
      <c r="AD1259" s="31">
        <f t="shared" si="342"/>
        <v>4.9504950495049505</v>
      </c>
      <c r="AE1259" s="31">
        <f t="shared" si="343"/>
        <v>7.2772277227722775</v>
      </c>
      <c r="AG1259" s="30">
        <f t="shared" si="335"/>
        <v>352000</v>
      </c>
      <c r="AH1259" s="30">
        <f t="shared" si="344"/>
        <v>1.4204545454545454E-2</v>
      </c>
      <c r="AI1259" s="31">
        <f t="shared" si="345"/>
        <v>1.4204545454545454</v>
      </c>
      <c r="AJ1259" s="31">
        <f t="shared" si="346"/>
        <v>2.0880681818181817</v>
      </c>
      <c r="AK1259" s="30">
        <f>IF(W1259="si",($S1259*'COSTOS DE CREDITOS'!$C$27)/DATA!$G1259,"")</f>
        <v>41.191772348591137</v>
      </c>
      <c r="AL1259" s="90">
        <f>IF(W1259="si",'COSTOS DE CREDITOS'!$C$35,"")</f>
        <v>20.421138461538462</v>
      </c>
      <c r="AM1259" s="30">
        <f t="shared" si="336"/>
        <v>307.69230769230774</v>
      </c>
      <c r="AN1259" s="30">
        <f t="shared" si="337"/>
        <v>0</v>
      </c>
      <c r="AO1259" s="30">
        <f t="shared" si="338"/>
        <v>369.30521850243736</v>
      </c>
      <c r="AP1259" s="30">
        <f t="shared" si="339"/>
        <v>934.03478149756256</v>
      </c>
      <c r="AQ1259" s="19">
        <f t="shared" si="340"/>
        <v>0.71664706177786508</v>
      </c>
    </row>
    <row r="1260" spans="1:43" x14ac:dyDescent="0.2">
      <c r="A1260" s="23" t="s">
        <v>5665</v>
      </c>
      <c r="B1260" s="6" t="s">
        <v>5678</v>
      </c>
      <c r="C1260" s="6" t="s">
        <v>5670</v>
      </c>
      <c r="D1260" s="2">
        <v>152227</v>
      </c>
      <c r="E1260" s="2">
        <v>152320</v>
      </c>
      <c r="F1260" s="3" t="s">
        <v>140</v>
      </c>
      <c r="G1260" s="2">
        <v>8</v>
      </c>
      <c r="H1260" s="2">
        <v>153191</v>
      </c>
      <c r="I1260" s="3" t="s">
        <v>1662</v>
      </c>
      <c r="J1260" s="15">
        <v>45062</v>
      </c>
      <c r="K1260" s="24">
        <v>1148463252</v>
      </c>
      <c r="L1260" s="15">
        <v>45075</v>
      </c>
      <c r="M1260" s="15">
        <v>45077</v>
      </c>
      <c r="N1260" s="15"/>
      <c r="O1260" s="26">
        <f>VLOOKUP(D1260,quash!A$2:$I$7791,9,FALSE)</f>
        <v>4</v>
      </c>
      <c r="P1260" s="7">
        <v>10000</v>
      </c>
      <c r="Q1260" s="26">
        <v>116</v>
      </c>
      <c r="R1260" s="19">
        <v>3.3286601924359928E-2</v>
      </c>
      <c r="S1260" s="26">
        <v>16</v>
      </c>
      <c r="T1260" s="7">
        <v>5000</v>
      </c>
      <c r="U1260" s="2">
        <v>147</v>
      </c>
      <c r="V1260" s="11">
        <v>1303.3399999999999</v>
      </c>
      <c r="W1260" s="14" t="s">
        <v>5281</v>
      </c>
      <c r="X1260" s="18">
        <v>1</v>
      </c>
      <c r="Y1260" s="9">
        <v>5000</v>
      </c>
      <c r="Z1260" s="19">
        <f t="shared" si="331"/>
        <v>0</v>
      </c>
      <c r="AA1260" s="25">
        <v>1303.3399999999999</v>
      </c>
      <c r="AB1260" s="30">
        <f t="shared" si="332"/>
        <v>277000</v>
      </c>
      <c r="AC1260" s="30">
        <f t="shared" si="341"/>
        <v>1.8050541516245487E-2</v>
      </c>
      <c r="AD1260" s="31">
        <f t="shared" si="342"/>
        <v>2.0938628158844765</v>
      </c>
      <c r="AE1260" s="31">
        <f t="shared" si="343"/>
        <v>2.6534296028880866</v>
      </c>
      <c r="AG1260" s="30">
        <f t="shared" si="335"/>
        <v>927000</v>
      </c>
      <c r="AH1260" s="30">
        <f t="shared" si="344"/>
        <v>5.3937432578209281E-3</v>
      </c>
      <c r="AI1260" s="31">
        <f t="shared" si="345"/>
        <v>0.62567421790722766</v>
      </c>
      <c r="AJ1260" s="31">
        <f t="shared" si="346"/>
        <v>0.79288025889967639</v>
      </c>
      <c r="AK1260" s="30">
        <f>IF(W1260="si",($S1260*'COSTOS DE CREDITOS'!$C$27)/DATA!$G1260,"")</f>
        <v>41.191772348591137</v>
      </c>
      <c r="AL1260" s="90">
        <f>IF(W1260="si",'COSTOS DE CREDITOS'!$C$35,"")</f>
        <v>20.421138461538462</v>
      </c>
      <c r="AM1260" s="30">
        <f t="shared" si="336"/>
        <v>307.69230769230774</v>
      </c>
      <c r="AN1260" s="30">
        <f t="shared" si="337"/>
        <v>0</v>
      </c>
      <c r="AO1260" s="30">
        <f t="shared" si="338"/>
        <v>369.30521850243736</v>
      </c>
      <c r="AP1260" s="30">
        <f t="shared" si="339"/>
        <v>934.03478149756256</v>
      </c>
      <c r="AQ1260" s="19">
        <f t="shared" si="340"/>
        <v>0.71664706177786508</v>
      </c>
    </row>
    <row r="1261" spans="1:43" x14ac:dyDescent="0.2">
      <c r="A1261" s="23" t="s">
        <v>5665</v>
      </c>
      <c r="B1261" s="6" t="s">
        <v>5672</v>
      </c>
      <c r="C1261" s="6" t="s">
        <v>5667</v>
      </c>
      <c r="D1261" s="2">
        <v>151757</v>
      </c>
      <c r="E1261" s="2">
        <v>153205</v>
      </c>
      <c r="F1261" s="3" t="s">
        <v>1652</v>
      </c>
      <c r="G1261" s="2">
        <v>6</v>
      </c>
      <c r="H1261" s="2">
        <v>153207</v>
      </c>
      <c r="I1261" s="3" t="s">
        <v>1663</v>
      </c>
      <c r="J1261" s="15">
        <v>45057</v>
      </c>
      <c r="K1261" s="24">
        <v>1145324861</v>
      </c>
      <c r="L1261" s="15">
        <v>45075</v>
      </c>
      <c r="M1261" s="15">
        <v>45077</v>
      </c>
      <c r="N1261" s="15"/>
      <c r="O1261" s="26">
        <f>VLOOKUP(D1261,quash!A$2:$I$7791,9,FALSE)</f>
        <v>3</v>
      </c>
      <c r="P1261" s="7">
        <v>10000</v>
      </c>
      <c r="Q1261" s="26">
        <v>127</v>
      </c>
      <c r="R1261" s="19">
        <v>5.24391097594855E-2</v>
      </c>
      <c r="S1261" s="26">
        <v>16</v>
      </c>
      <c r="T1261" s="7">
        <v>7000</v>
      </c>
      <c r="U1261" s="2">
        <v>142</v>
      </c>
      <c r="V1261" s="11">
        <v>1758.65</v>
      </c>
      <c r="W1261" s="14" t="s">
        <v>5281</v>
      </c>
      <c r="X1261" s="18">
        <v>1</v>
      </c>
      <c r="Y1261" s="9">
        <v>7000</v>
      </c>
      <c r="Z1261" s="19">
        <f t="shared" si="331"/>
        <v>0</v>
      </c>
      <c r="AA1261" s="25">
        <v>1758.65</v>
      </c>
      <c r="AB1261" s="30">
        <f t="shared" si="332"/>
        <v>242000</v>
      </c>
      <c r="AC1261" s="30">
        <f t="shared" si="341"/>
        <v>2.8925619834710745E-2</v>
      </c>
      <c r="AD1261" s="31">
        <f t="shared" si="342"/>
        <v>3.6735537190082646</v>
      </c>
      <c r="AE1261" s="31">
        <f t="shared" si="343"/>
        <v>4.1074380165289259</v>
      </c>
      <c r="AG1261" s="30">
        <f t="shared" si="335"/>
        <v>778000</v>
      </c>
      <c r="AH1261" s="30">
        <f t="shared" si="344"/>
        <v>8.9974293059125968E-3</v>
      </c>
      <c r="AI1261" s="31">
        <f t="shared" si="345"/>
        <v>1.1426735218508999</v>
      </c>
      <c r="AJ1261" s="31">
        <f t="shared" si="346"/>
        <v>1.2776349614395888</v>
      </c>
      <c r="AK1261" s="30">
        <f>IF(W1261="si",($S1261*'COSTOS DE CREDITOS'!$C$27)/DATA!$G1261,"")</f>
        <v>54.922363131454851</v>
      </c>
      <c r="AL1261" s="90">
        <f>IF(W1261="si",'COSTOS DE CREDITOS'!$C$35,"")</f>
        <v>20.421138461538462</v>
      </c>
      <c r="AM1261" s="30">
        <f t="shared" si="336"/>
        <v>430.76923076923077</v>
      </c>
      <c r="AN1261" s="30">
        <f t="shared" si="337"/>
        <v>0</v>
      </c>
      <c r="AO1261" s="30">
        <f t="shared" si="338"/>
        <v>506.11273236222405</v>
      </c>
      <c r="AP1261" s="30">
        <f t="shared" si="339"/>
        <v>1252.537267637776</v>
      </c>
      <c r="AQ1261" s="19">
        <f t="shared" si="340"/>
        <v>0.71221520350142209</v>
      </c>
    </row>
    <row r="1262" spans="1:43" x14ac:dyDescent="0.2">
      <c r="A1262" s="23" t="s">
        <v>5665</v>
      </c>
      <c r="B1262" s="6" t="s">
        <v>5672</v>
      </c>
      <c r="C1262" s="6" t="s">
        <v>5667</v>
      </c>
      <c r="D1262" s="2">
        <v>152636</v>
      </c>
      <c r="E1262" s="2">
        <v>153205</v>
      </c>
      <c r="F1262" s="3" t="s">
        <v>1652</v>
      </c>
      <c r="G1262" s="2">
        <v>6</v>
      </c>
      <c r="H1262" s="2">
        <v>153209</v>
      </c>
      <c r="I1262" s="3" t="s">
        <v>1664</v>
      </c>
      <c r="J1262" s="15">
        <v>45064</v>
      </c>
      <c r="K1262" s="24">
        <v>1149948770</v>
      </c>
      <c r="L1262" s="15">
        <v>45075</v>
      </c>
      <c r="M1262" s="15">
        <v>45077</v>
      </c>
      <c r="N1262" s="15"/>
      <c r="O1262" s="26">
        <f>VLOOKUP(D1262,quash!A$2:$I$7791,9,FALSE)</f>
        <v>1</v>
      </c>
      <c r="P1262" s="7">
        <v>10000</v>
      </c>
      <c r="Q1262" s="26">
        <v>115</v>
      </c>
      <c r="R1262" s="19">
        <v>3.97705569269148E-2</v>
      </c>
      <c r="S1262" s="26">
        <v>16</v>
      </c>
      <c r="T1262" s="7">
        <v>7000</v>
      </c>
      <c r="U1262" s="2">
        <v>142</v>
      </c>
      <c r="V1262" s="11">
        <v>1758.65</v>
      </c>
      <c r="W1262" s="14" t="s">
        <v>5281</v>
      </c>
      <c r="X1262" s="18">
        <v>1</v>
      </c>
      <c r="Y1262" s="9">
        <v>7000</v>
      </c>
      <c r="Z1262" s="19">
        <f t="shared" si="331"/>
        <v>0</v>
      </c>
      <c r="AA1262" s="25">
        <v>1758.65</v>
      </c>
      <c r="AB1262" s="30">
        <f t="shared" si="332"/>
        <v>519000</v>
      </c>
      <c r="AC1262" s="30">
        <f t="shared" si="341"/>
        <v>1.348747591522158E-2</v>
      </c>
      <c r="AD1262" s="31">
        <f t="shared" si="342"/>
        <v>1.5510597302504816</v>
      </c>
      <c r="AE1262" s="31">
        <f t="shared" si="343"/>
        <v>1.9152215799614642</v>
      </c>
      <c r="AG1262" s="30">
        <f t="shared" si="335"/>
        <v>2427000</v>
      </c>
      <c r="AH1262" s="30">
        <f t="shared" si="344"/>
        <v>2.88421920065925E-3</v>
      </c>
      <c r="AI1262" s="31">
        <f t="shared" si="345"/>
        <v>0.33168520807581375</v>
      </c>
      <c r="AJ1262" s="31">
        <f t="shared" si="346"/>
        <v>0.40955912649361348</v>
      </c>
      <c r="AK1262" s="30">
        <f>IF(W1262="si",($S1262*'COSTOS DE CREDITOS'!$C$27)/DATA!$G1262,"")</f>
        <v>54.922363131454851</v>
      </c>
      <c r="AL1262" s="90">
        <f>IF(W1262="si",'COSTOS DE CREDITOS'!$C$35,"")</f>
        <v>20.421138461538462</v>
      </c>
      <c r="AM1262" s="30">
        <f t="shared" si="336"/>
        <v>430.76923076923077</v>
      </c>
      <c r="AN1262" s="30">
        <f t="shared" si="337"/>
        <v>0</v>
      </c>
      <c r="AO1262" s="30">
        <f t="shared" si="338"/>
        <v>506.11273236222405</v>
      </c>
      <c r="AP1262" s="30">
        <f t="shared" si="339"/>
        <v>1252.537267637776</v>
      </c>
      <c r="AQ1262" s="19">
        <f t="shared" si="340"/>
        <v>0.71221520350142209</v>
      </c>
    </row>
    <row r="1263" spans="1:43" x14ac:dyDescent="0.2">
      <c r="A1263" s="23" t="s">
        <v>5665</v>
      </c>
      <c r="B1263" s="6" t="s">
        <v>5672</v>
      </c>
      <c r="C1263" s="6" t="s">
        <v>5667</v>
      </c>
      <c r="D1263" s="2">
        <v>152210</v>
      </c>
      <c r="E1263" s="2">
        <v>153205</v>
      </c>
      <c r="F1263" s="3" t="s">
        <v>1652</v>
      </c>
      <c r="G1263" s="2">
        <v>6</v>
      </c>
      <c r="H1263" s="2">
        <v>153210</v>
      </c>
      <c r="I1263" s="3" t="s">
        <v>1665</v>
      </c>
      <c r="J1263" s="15">
        <v>45062</v>
      </c>
      <c r="K1263" s="24">
        <v>1148314411</v>
      </c>
      <c r="L1263" s="15">
        <v>45075</v>
      </c>
      <c r="M1263" s="15">
        <v>45077</v>
      </c>
      <c r="N1263" s="15"/>
      <c r="O1263" s="26">
        <f>VLOOKUP(D1263,quash!A$2:$I$7791,9,FALSE)</f>
        <v>4</v>
      </c>
      <c r="P1263" s="7">
        <v>10000</v>
      </c>
      <c r="Q1263" s="26">
        <v>115</v>
      </c>
      <c r="R1263" s="19">
        <v>3.97705569269148E-2</v>
      </c>
      <c r="S1263" s="26">
        <v>16</v>
      </c>
      <c r="T1263" s="7">
        <v>7000</v>
      </c>
      <c r="U1263" s="2">
        <v>142</v>
      </c>
      <c r="V1263" s="11">
        <v>1758.65</v>
      </c>
      <c r="W1263" s="14" t="s">
        <v>5281</v>
      </c>
      <c r="X1263" s="18">
        <v>1</v>
      </c>
      <c r="Y1263" s="9">
        <v>7000</v>
      </c>
      <c r="Z1263" s="19">
        <f t="shared" si="331"/>
        <v>0</v>
      </c>
      <c r="AA1263" s="25">
        <v>1758.65</v>
      </c>
      <c r="AB1263" s="30">
        <f t="shared" si="332"/>
        <v>277000</v>
      </c>
      <c r="AC1263" s="30">
        <f t="shared" si="341"/>
        <v>2.5270758122743681E-2</v>
      </c>
      <c r="AD1263" s="31">
        <f t="shared" si="342"/>
        <v>2.9061371841155235</v>
      </c>
      <c r="AE1263" s="31">
        <f t="shared" si="343"/>
        <v>3.5884476534296028</v>
      </c>
      <c r="AG1263" s="30">
        <f t="shared" si="335"/>
        <v>927000</v>
      </c>
      <c r="AH1263" s="30">
        <f t="shared" si="344"/>
        <v>7.551240560949299E-3</v>
      </c>
      <c r="AI1263" s="31">
        <f t="shared" si="345"/>
        <v>0.86839266450916941</v>
      </c>
      <c r="AJ1263" s="31">
        <f t="shared" si="346"/>
        <v>1.0722761596548005</v>
      </c>
      <c r="AK1263" s="30">
        <f>IF(W1263="si",($S1263*'COSTOS DE CREDITOS'!$C$27)/DATA!$G1263,"")</f>
        <v>54.922363131454851</v>
      </c>
      <c r="AL1263" s="90">
        <f>IF(W1263="si",'COSTOS DE CREDITOS'!$C$35,"")</f>
        <v>20.421138461538462</v>
      </c>
      <c r="AM1263" s="30">
        <f t="shared" si="336"/>
        <v>430.76923076923077</v>
      </c>
      <c r="AN1263" s="30">
        <f t="shared" si="337"/>
        <v>0</v>
      </c>
      <c r="AO1263" s="30">
        <f t="shared" si="338"/>
        <v>506.11273236222405</v>
      </c>
      <c r="AP1263" s="30">
        <f t="shared" si="339"/>
        <v>1252.537267637776</v>
      </c>
      <c r="AQ1263" s="19">
        <f t="shared" si="340"/>
        <v>0.71221520350142209</v>
      </c>
    </row>
    <row r="1264" spans="1:43" x14ac:dyDescent="0.2">
      <c r="A1264" s="23" t="s">
        <v>5665</v>
      </c>
      <c r="B1264" s="6" t="s">
        <v>5672</v>
      </c>
      <c r="C1264" s="6" t="s">
        <v>5667</v>
      </c>
      <c r="D1264" s="2">
        <v>152212</v>
      </c>
      <c r="E1264" s="2">
        <v>153205</v>
      </c>
      <c r="F1264" s="3" t="s">
        <v>1652</v>
      </c>
      <c r="G1264" s="2">
        <v>6</v>
      </c>
      <c r="H1264" s="2">
        <v>153211</v>
      </c>
      <c r="I1264" s="3" t="s">
        <v>1666</v>
      </c>
      <c r="J1264" s="15">
        <v>45062</v>
      </c>
      <c r="K1264" s="24">
        <v>1148320174</v>
      </c>
      <c r="L1264" s="15">
        <v>45075</v>
      </c>
      <c r="M1264" s="15">
        <v>45077</v>
      </c>
      <c r="N1264" s="15"/>
      <c r="O1264" s="26">
        <f>VLOOKUP(D1264,quash!A$2:$I$7791,9,FALSE)</f>
        <v>1</v>
      </c>
      <c r="P1264" s="7">
        <v>10000</v>
      </c>
      <c r="Q1264" s="26">
        <v>115</v>
      </c>
      <c r="R1264" s="19">
        <v>3.97705569269148E-2</v>
      </c>
      <c r="S1264" s="26">
        <v>16</v>
      </c>
      <c r="T1264" s="7">
        <v>7000</v>
      </c>
      <c r="U1264" s="2">
        <v>142</v>
      </c>
      <c r="V1264" s="11">
        <v>1758.65</v>
      </c>
      <c r="W1264" s="14" t="s">
        <v>5281</v>
      </c>
      <c r="X1264" s="18">
        <v>1</v>
      </c>
      <c r="Y1264" s="9">
        <v>7000</v>
      </c>
      <c r="Z1264" s="19">
        <f t="shared" si="331"/>
        <v>0</v>
      </c>
      <c r="AA1264" s="25">
        <v>1758.65</v>
      </c>
      <c r="AB1264" s="30">
        <f t="shared" si="332"/>
        <v>519000</v>
      </c>
      <c r="AC1264" s="30">
        <f t="shared" si="341"/>
        <v>1.348747591522158E-2</v>
      </c>
      <c r="AD1264" s="31">
        <f t="shared" si="342"/>
        <v>1.5510597302504816</v>
      </c>
      <c r="AE1264" s="31">
        <f t="shared" si="343"/>
        <v>1.9152215799614642</v>
      </c>
      <c r="AG1264" s="30">
        <f t="shared" si="335"/>
        <v>2427000</v>
      </c>
      <c r="AH1264" s="30">
        <f t="shared" si="344"/>
        <v>2.88421920065925E-3</v>
      </c>
      <c r="AI1264" s="31">
        <f t="shared" si="345"/>
        <v>0.33168520807581375</v>
      </c>
      <c r="AJ1264" s="31">
        <f t="shared" si="346"/>
        <v>0.40955912649361348</v>
      </c>
      <c r="AK1264" s="30">
        <f>IF(W1264="si",($S1264*'COSTOS DE CREDITOS'!$C$27)/DATA!$G1264,"")</f>
        <v>54.922363131454851</v>
      </c>
      <c r="AL1264" s="90">
        <f>IF(W1264="si",'COSTOS DE CREDITOS'!$C$35,"")</f>
        <v>20.421138461538462</v>
      </c>
      <c r="AM1264" s="30">
        <f t="shared" si="336"/>
        <v>430.76923076923077</v>
      </c>
      <c r="AN1264" s="30">
        <f t="shared" si="337"/>
        <v>0</v>
      </c>
      <c r="AO1264" s="30">
        <f t="shared" si="338"/>
        <v>506.11273236222405</v>
      </c>
      <c r="AP1264" s="30">
        <f t="shared" si="339"/>
        <v>1252.537267637776</v>
      </c>
      <c r="AQ1264" s="19">
        <f t="shared" si="340"/>
        <v>0.71221520350142209</v>
      </c>
    </row>
    <row r="1265" spans="1:43" x14ac:dyDescent="0.2">
      <c r="A1265" s="23" t="s">
        <v>5665</v>
      </c>
      <c r="B1265" s="6" t="s">
        <v>5675</v>
      </c>
      <c r="C1265" s="6" t="s">
        <v>5667</v>
      </c>
      <c r="D1265" s="4">
        <v>152797</v>
      </c>
      <c r="E1265" s="4">
        <v>153176</v>
      </c>
      <c r="F1265" s="5" t="s">
        <v>1668</v>
      </c>
      <c r="G1265" s="2">
        <v>5</v>
      </c>
      <c r="H1265" s="4">
        <v>153177</v>
      </c>
      <c r="I1265" s="5" t="s">
        <v>1669</v>
      </c>
      <c r="J1265" s="15">
        <v>45065</v>
      </c>
      <c r="K1265" s="24">
        <v>1150855061</v>
      </c>
      <c r="L1265" s="15">
        <v>45075</v>
      </c>
      <c r="M1265" s="15">
        <v>45077</v>
      </c>
      <c r="N1265" s="15"/>
      <c r="O1265" s="26">
        <f>VLOOKUP(D1265,quash!A$2:$I$7791,9,FALSE)</f>
        <v>1</v>
      </c>
      <c r="P1265" s="7">
        <v>10000</v>
      </c>
      <c r="Q1265" s="26">
        <v>132</v>
      </c>
      <c r="R1265" s="19">
        <v>5.8283715876113903E-2</v>
      </c>
      <c r="S1265" s="26">
        <v>16</v>
      </c>
      <c r="T1265" s="8">
        <v>5000</v>
      </c>
      <c r="U1265" s="4">
        <v>147</v>
      </c>
      <c r="V1265" s="10">
        <v>1303.3399999999999</v>
      </c>
      <c r="W1265" s="14" t="s">
        <v>5281</v>
      </c>
      <c r="X1265" s="18">
        <v>1</v>
      </c>
      <c r="Y1265" s="9">
        <v>5000</v>
      </c>
      <c r="Z1265" s="19">
        <f t="shared" si="331"/>
        <v>0</v>
      </c>
      <c r="AA1265" s="25">
        <v>1303.3399999999999</v>
      </c>
      <c r="AB1265" s="30">
        <f t="shared" si="332"/>
        <v>519000</v>
      </c>
      <c r="AC1265" s="30">
        <f t="shared" si="341"/>
        <v>9.6339113680154135E-3</v>
      </c>
      <c r="AD1265" s="31">
        <f t="shared" si="342"/>
        <v>1.2716763005780345</v>
      </c>
      <c r="AE1265" s="31">
        <f t="shared" si="343"/>
        <v>1.4161849710982657</v>
      </c>
      <c r="AG1265" s="30">
        <f t="shared" si="335"/>
        <v>2427000</v>
      </c>
      <c r="AH1265" s="30">
        <f t="shared" si="344"/>
        <v>2.0601565718994645E-3</v>
      </c>
      <c r="AI1265" s="31">
        <f t="shared" si="345"/>
        <v>0.27194066749072932</v>
      </c>
      <c r="AJ1265" s="31">
        <f t="shared" si="346"/>
        <v>0.30284301606922126</v>
      </c>
      <c r="AK1265" s="30">
        <f>IF(W1265="si",($S1265*'COSTOS DE CREDITOS'!$C$27)/DATA!$G1265,"")</f>
        <v>65.906835757745824</v>
      </c>
      <c r="AL1265" s="90">
        <f>IF(W1265="si",'COSTOS DE CREDITOS'!$C$35,"")</f>
        <v>20.421138461538462</v>
      </c>
      <c r="AM1265" s="30">
        <f t="shared" si="336"/>
        <v>307.69230769230774</v>
      </c>
      <c r="AN1265" s="30">
        <f t="shared" si="337"/>
        <v>0</v>
      </c>
      <c r="AO1265" s="30">
        <f t="shared" si="338"/>
        <v>394.02028191159201</v>
      </c>
      <c r="AP1265" s="30">
        <f t="shared" si="339"/>
        <v>909.31971808840785</v>
      </c>
      <c r="AQ1265" s="19">
        <f t="shared" si="340"/>
        <v>0.69768419452208008</v>
      </c>
    </row>
    <row r="1266" spans="1:43" x14ac:dyDescent="0.2">
      <c r="A1266" s="23" t="s">
        <v>5665</v>
      </c>
      <c r="B1266" s="6" t="s">
        <v>5684</v>
      </c>
      <c r="C1266" s="6" t="s">
        <v>5667</v>
      </c>
      <c r="D1266" s="4">
        <v>152822</v>
      </c>
      <c r="E1266" s="4">
        <v>153221</v>
      </c>
      <c r="F1266" s="5" t="s">
        <v>1670</v>
      </c>
      <c r="G1266" s="2">
        <v>7</v>
      </c>
      <c r="H1266" s="4">
        <v>153222</v>
      </c>
      <c r="I1266" s="5" t="s">
        <v>1671</v>
      </c>
      <c r="J1266" s="15">
        <v>45066</v>
      </c>
      <c r="K1266" s="24">
        <v>1151423289</v>
      </c>
      <c r="L1266" s="15">
        <v>45075</v>
      </c>
      <c r="M1266" s="15">
        <v>45077</v>
      </c>
      <c r="N1266" s="15"/>
      <c r="O1266" s="26">
        <f>VLOOKUP(D1266,quash!A$2:$I$7791,9,FALSE)</f>
        <v>1</v>
      </c>
      <c r="P1266" s="7">
        <v>9000</v>
      </c>
      <c r="Q1266" s="26">
        <v>135</v>
      </c>
      <c r="R1266" s="19">
        <v>6.3241114899589904E-2</v>
      </c>
      <c r="S1266" s="93">
        <v>26</v>
      </c>
      <c r="T1266" s="8">
        <v>5000</v>
      </c>
      <c r="U1266" s="4">
        <v>147</v>
      </c>
      <c r="V1266" s="10">
        <v>1303.3399999999999</v>
      </c>
      <c r="W1266" s="14" t="s">
        <v>5281</v>
      </c>
      <c r="X1266" s="18">
        <v>0.63998459440895905</v>
      </c>
      <c r="Y1266" s="9">
        <v>3199.9229720447952</v>
      </c>
      <c r="Z1266" s="19">
        <f t="shared" si="331"/>
        <v>-0.36001540559104095</v>
      </c>
      <c r="AA1266" s="25">
        <v>834.11752127697264</v>
      </c>
      <c r="AB1266" s="30">
        <f t="shared" si="332"/>
        <v>519000</v>
      </c>
      <c r="AC1266" s="30">
        <f t="shared" si="341"/>
        <v>9.6339113680154135E-3</v>
      </c>
      <c r="AD1266" s="31">
        <f t="shared" si="342"/>
        <v>1.3005780346820808</v>
      </c>
      <c r="AE1266" s="31">
        <f t="shared" si="343"/>
        <v>1.4161849710982657</v>
      </c>
      <c r="AG1266" s="30">
        <f t="shared" si="335"/>
        <v>2427000</v>
      </c>
      <c r="AH1266" s="30">
        <f t="shared" si="344"/>
        <v>2.0601565718994645E-3</v>
      </c>
      <c r="AI1266" s="31">
        <f t="shared" si="345"/>
        <v>0.27812113720642773</v>
      </c>
      <c r="AJ1266" s="31">
        <f t="shared" si="346"/>
        <v>0.30284301606922126</v>
      </c>
      <c r="AK1266" s="30">
        <f>IF(W1266="si",($S1266*'COSTOS DE CREDITOS'!$C$27)/DATA!$G1266,"")</f>
        <v>76.499005790240673</v>
      </c>
      <c r="AL1266" s="90">
        <f>IF(W1266="si",'COSTOS DE CREDITOS'!$C$35,"")</f>
        <v>20.421138461538462</v>
      </c>
      <c r="AM1266" s="30">
        <f t="shared" si="336"/>
        <v>500</v>
      </c>
      <c r="AN1266" s="30">
        <f t="shared" si="337"/>
        <v>1800.0770279552048</v>
      </c>
      <c r="AO1266" s="30">
        <f t="shared" si="338"/>
        <v>2396.997172206984</v>
      </c>
      <c r="AP1266" s="30">
        <f t="shared" si="339"/>
        <v>-1562.8796509300114</v>
      </c>
      <c r="AQ1266" s="19">
        <f t="shared" si="340"/>
        <v>-1.8736923887384087</v>
      </c>
    </row>
    <row r="1267" spans="1:43" x14ac:dyDescent="0.2">
      <c r="A1267" s="23" t="s">
        <v>5665</v>
      </c>
      <c r="B1267" s="6" t="s">
        <v>5671</v>
      </c>
      <c r="C1267" s="6" t="s">
        <v>5670</v>
      </c>
      <c r="D1267" s="4">
        <v>153220</v>
      </c>
      <c r="E1267" s="4">
        <v>153292</v>
      </c>
      <c r="F1267" s="5" t="s">
        <v>1673</v>
      </c>
      <c r="G1267" s="2">
        <v>5</v>
      </c>
      <c r="H1267" s="4">
        <v>153293</v>
      </c>
      <c r="I1267" s="5" t="s">
        <v>1674</v>
      </c>
      <c r="J1267" s="15">
        <v>45070</v>
      </c>
      <c r="K1267" s="24">
        <v>1154522045</v>
      </c>
      <c r="L1267" s="15">
        <v>45075</v>
      </c>
      <c r="M1267" s="15">
        <v>45077</v>
      </c>
      <c r="N1267" s="15"/>
      <c r="O1267" s="26">
        <f>VLOOKUP(D1267,quash!A$2:$I$7791,9,FALSE)</f>
        <v>1</v>
      </c>
      <c r="P1267" s="7">
        <v>9000</v>
      </c>
      <c r="Q1267" s="26">
        <v>146</v>
      </c>
      <c r="R1267" s="19">
        <v>8.1278822863721623E-2</v>
      </c>
      <c r="S1267" s="93">
        <v>26</v>
      </c>
      <c r="T1267" s="8">
        <v>7000</v>
      </c>
      <c r="U1267" s="4">
        <v>142</v>
      </c>
      <c r="V1267" s="10">
        <v>1758.65</v>
      </c>
      <c r="W1267" s="14" t="s">
        <v>5281</v>
      </c>
      <c r="X1267" s="18">
        <v>0.81575293724322517</v>
      </c>
      <c r="Y1267" s="9">
        <v>5710.2705607025764</v>
      </c>
      <c r="Z1267" s="19">
        <f t="shared" si="331"/>
        <v>-0.18424706275677483</v>
      </c>
      <c r="AA1267" s="25">
        <v>1434.6239030827981</v>
      </c>
      <c r="AB1267" s="30">
        <f t="shared" si="332"/>
        <v>519000</v>
      </c>
      <c r="AC1267" s="30">
        <f t="shared" si="341"/>
        <v>1.348747591522158E-2</v>
      </c>
      <c r="AD1267" s="31">
        <f t="shared" si="342"/>
        <v>1.9691714836223506</v>
      </c>
      <c r="AE1267" s="31">
        <f t="shared" si="343"/>
        <v>1.9152215799614642</v>
      </c>
      <c r="AG1267" s="30">
        <f t="shared" si="335"/>
        <v>2427000</v>
      </c>
      <c r="AH1267" s="30">
        <f t="shared" si="344"/>
        <v>2.88421920065925E-3</v>
      </c>
      <c r="AI1267" s="31">
        <f t="shared" si="345"/>
        <v>0.42109600329625052</v>
      </c>
      <c r="AJ1267" s="31">
        <f t="shared" si="346"/>
        <v>0.40955912649361348</v>
      </c>
      <c r="AK1267" s="30">
        <f>IF(W1267="si",($S1267*'COSTOS DE CREDITOS'!$C$27)/DATA!$G1267,"")</f>
        <v>107.09860810633695</v>
      </c>
      <c r="AL1267" s="90">
        <f>IF(W1267="si",'COSTOS DE CREDITOS'!$C$35,"")</f>
        <v>20.421138461538462</v>
      </c>
      <c r="AM1267" s="30">
        <f t="shared" si="336"/>
        <v>700</v>
      </c>
      <c r="AN1267" s="30">
        <f t="shared" si="337"/>
        <v>1289.7294392974236</v>
      </c>
      <c r="AO1267" s="30">
        <f t="shared" si="338"/>
        <v>2117.2491858652993</v>
      </c>
      <c r="AP1267" s="30">
        <f t="shared" si="339"/>
        <v>-682.62528278250124</v>
      </c>
      <c r="AQ1267" s="19">
        <f t="shared" si="340"/>
        <v>-0.47582176855943836</v>
      </c>
    </row>
    <row r="1268" spans="1:43" x14ac:dyDescent="0.2">
      <c r="A1268" s="23" t="s">
        <v>5665</v>
      </c>
      <c r="B1268" s="6" t="s">
        <v>5684</v>
      </c>
      <c r="C1268" s="6" t="s">
        <v>5667</v>
      </c>
      <c r="D1268" s="2">
        <v>152820</v>
      </c>
      <c r="E1268" s="2">
        <v>153221</v>
      </c>
      <c r="F1268" s="3" t="s">
        <v>1670</v>
      </c>
      <c r="G1268" s="2">
        <v>7</v>
      </c>
      <c r="H1268" s="2">
        <v>153223</v>
      </c>
      <c r="I1268" s="3" t="s">
        <v>1675</v>
      </c>
      <c r="J1268" s="15">
        <v>45066</v>
      </c>
      <c r="K1268" s="24">
        <v>1151422701</v>
      </c>
      <c r="L1268" s="15">
        <v>45075</v>
      </c>
      <c r="M1268" s="15">
        <v>45077</v>
      </c>
      <c r="N1268" s="15"/>
      <c r="O1268" s="26">
        <f>VLOOKUP(D1268,quash!A$2:$I$7791,9,FALSE)</f>
        <v>1</v>
      </c>
      <c r="P1268" s="7">
        <v>7000</v>
      </c>
      <c r="Q1268" s="26">
        <v>143</v>
      </c>
      <c r="R1268" s="19">
        <v>0.10395217917731221</v>
      </c>
      <c r="S1268" s="93">
        <v>26</v>
      </c>
      <c r="T1268" s="7">
        <v>5000</v>
      </c>
      <c r="U1268" s="2">
        <v>147</v>
      </c>
      <c r="V1268" s="11">
        <v>1303.3399999999999</v>
      </c>
      <c r="W1268" s="14" t="s">
        <v>5281</v>
      </c>
      <c r="X1268" s="18">
        <v>0.63998459440895905</v>
      </c>
      <c r="Y1268" s="9">
        <v>3199.9229720447952</v>
      </c>
      <c r="Z1268" s="19">
        <f t="shared" si="331"/>
        <v>-0.36001540559104095</v>
      </c>
      <c r="AA1268" s="25">
        <v>834.11752127697264</v>
      </c>
      <c r="AB1268" s="30">
        <f t="shared" si="332"/>
        <v>519000</v>
      </c>
      <c r="AC1268" s="30">
        <f t="shared" si="341"/>
        <v>9.6339113680154135E-3</v>
      </c>
      <c r="AD1268" s="31">
        <f t="shared" si="342"/>
        <v>1.3776493256262041</v>
      </c>
      <c r="AE1268" s="31">
        <f t="shared" si="343"/>
        <v>1.4161849710982657</v>
      </c>
      <c r="AG1268" s="30">
        <f t="shared" si="335"/>
        <v>2427000</v>
      </c>
      <c r="AH1268" s="30">
        <f t="shared" si="344"/>
        <v>2.0601565718994645E-3</v>
      </c>
      <c r="AI1268" s="31">
        <f t="shared" si="345"/>
        <v>0.2946023897816234</v>
      </c>
      <c r="AJ1268" s="31">
        <f t="shared" si="346"/>
        <v>0.30284301606922126</v>
      </c>
      <c r="AK1268" s="30">
        <f>IF(W1268="si",($S1268*'COSTOS DE CREDITOS'!$C$27)/DATA!$G1268,"")</f>
        <v>76.499005790240673</v>
      </c>
      <c r="AL1268" s="90">
        <f>IF(W1268="si",'COSTOS DE CREDITOS'!$C$35,"")</f>
        <v>20.421138461538462</v>
      </c>
      <c r="AM1268" s="30">
        <f t="shared" si="336"/>
        <v>500</v>
      </c>
      <c r="AN1268" s="30">
        <f t="shared" si="337"/>
        <v>1800.0770279552048</v>
      </c>
      <c r="AO1268" s="30">
        <f t="shared" si="338"/>
        <v>2396.997172206984</v>
      </c>
      <c r="AP1268" s="30">
        <f t="shared" si="339"/>
        <v>-1562.8796509300114</v>
      </c>
      <c r="AQ1268" s="19">
        <f t="shared" si="340"/>
        <v>-1.8736923887384087</v>
      </c>
    </row>
    <row r="1269" spans="1:43" x14ac:dyDescent="0.2">
      <c r="A1269" s="23" t="s">
        <v>5665</v>
      </c>
      <c r="B1269" s="6" t="s">
        <v>5684</v>
      </c>
      <c r="C1269" s="6" t="s">
        <v>5667</v>
      </c>
      <c r="D1269" s="2">
        <v>152815</v>
      </c>
      <c r="E1269" s="2">
        <v>153221</v>
      </c>
      <c r="F1269" s="3" t="s">
        <v>1670</v>
      </c>
      <c r="G1269" s="2">
        <v>7</v>
      </c>
      <c r="H1269" s="2">
        <v>153224</v>
      </c>
      <c r="I1269" s="3" t="s">
        <v>1676</v>
      </c>
      <c r="J1269" s="15">
        <v>45066</v>
      </c>
      <c r="K1269" s="24">
        <v>1151421139</v>
      </c>
      <c r="L1269" s="15">
        <v>45075</v>
      </c>
      <c r="M1269" s="15">
        <v>45077</v>
      </c>
      <c r="N1269" s="15"/>
      <c r="O1269" s="26">
        <f>VLOOKUP(D1269,quash!A$2:$I$7791,9,FALSE)</f>
        <v>1</v>
      </c>
      <c r="P1269" s="7">
        <v>9000</v>
      </c>
      <c r="Q1269" s="26">
        <v>139</v>
      </c>
      <c r="R1269" s="19">
        <v>5.8283715876113903E-2</v>
      </c>
      <c r="S1269" s="93">
        <v>26</v>
      </c>
      <c r="T1269" s="7">
        <v>5000</v>
      </c>
      <c r="U1269" s="2">
        <v>147</v>
      </c>
      <c r="V1269" s="11">
        <v>1303.3399999999999</v>
      </c>
      <c r="W1269" s="14" t="s">
        <v>5281</v>
      </c>
      <c r="X1269" s="18">
        <v>0.63998459440895905</v>
      </c>
      <c r="Y1269" s="9">
        <v>3199.9229720447952</v>
      </c>
      <c r="Z1269" s="19">
        <f t="shared" si="331"/>
        <v>-0.36001540559104095</v>
      </c>
      <c r="AA1269" s="25">
        <v>834.11752127697264</v>
      </c>
      <c r="AB1269" s="30">
        <f t="shared" si="332"/>
        <v>519000</v>
      </c>
      <c r="AC1269" s="30">
        <f t="shared" si="341"/>
        <v>9.6339113680154135E-3</v>
      </c>
      <c r="AD1269" s="31">
        <f t="shared" si="342"/>
        <v>1.3391136801541426</v>
      </c>
      <c r="AE1269" s="31">
        <f t="shared" si="343"/>
        <v>1.4161849710982657</v>
      </c>
      <c r="AG1269" s="30">
        <f t="shared" si="335"/>
        <v>2427000</v>
      </c>
      <c r="AH1269" s="30">
        <f t="shared" si="344"/>
        <v>2.0601565718994645E-3</v>
      </c>
      <c r="AI1269" s="31">
        <f t="shared" si="345"/>
        <v>0.28636176349402553</v>
      </c>
      <c r="AJ1269" s="31">
        <f t="shared" si="346"/>
        <v>0.30284301606922126</v>
      </c>
      <c r="AK1269" s="30">
        <f>IF(W1269="si",($S1269*'COSTOS DE CREDITOS'!$C$27)/DATA!$G1269,"")</f>
        <v>76.499005790240673</v>
      </c>
      <c r="AL1269" s="90">
        <f>IF(W1269="si",'COSTOS DE CREDITOS'!$C$35,"")</f>
        <v>20.421138461538462</v>
      </c>
      <c r="AM1269" s="30">
        <f t="shared" si="336"/>
        <v>500</v>
      </c>
      <c r="AN1269" s="30">
        <f t="shared" si="337"/>
        <v>1800.0770279552048</v>
      </c>
      <c r="AO1269" s="30">
        <f t="shared" si="338"/>
        <v>2396.997172206984</v>
      </c>
      <c r="AP1269" s="30">
        <f t="shared" si="339"/>
        <v>-1562.8796509300114</v>
      </c>
      <c r="AQ1269" s="19">
        <f t="shared" si="340"/>
        <v>-1.8736923887384087</v>
      </c>
    </row>
    <row r="1270" spans="1:43" x14ac:dyDescent="0.2">
      <c r="A1270" s="23" t="s">
        <v>5665</v>
      </c>
      <c r="B1270" s="6" t="s">
        <v>5684</v>
      </c>
      <c r="C1270" s="6" t="s">
        <v>5667</v>
      </c>
      <c r="D1270" s="2">
        <v>152818</v>
      </c>
      <c r="E1270" s="2">
        <v>153221</v>
      </c>
      <c r="F1270" s="3" t="s">
        <v>1670</v>
      </c>
      <c r="G1270" s="2">
        <v>7</v>
      </c>
      <c r="H1270" s="2">
        <v>153225</v>
      </c>
      <c r="I1270" s="3" t="s">
        <v>1677</v>
      </c>
      <c r="J1270" s="15">
        <v>45066</v>
      </c>
      <c r="K1270" s="24">
        <v>1151422187</v>
      </c>
      <c r="L1270" s="15">
        <v>45075</v>
      </c>
      <c r="M1270" s="15">
        <v>45077</v>
      </c>
      <c r="N1270" s="15"/>
      <c r="O1270" s="26">
        <f>VLOOKUP(D1270,quash!A$2:$I$7791,9,FALSE)</f>
        <v>4</v>
      </c>
      <c r="P1270" s="7">
        <v>7000</v>
      </c>
      <c r="Q1270" s="26">
        <v>143</v>
      </c>
      <c r="R1270" s="19">
        <v>0.10395217917731221</v>
      </c>
      <c r="S1270" s="93">
        <v>26</v>
      </c>
      <c r="T1270" s="7">
        <v>5000</v>
      </c>
      <c r="U1270" s="2">
        <v>147</v>
      </c>
      <c r="V1270" s="11">
        <v>1303.3399999999999</v>
      </c>
      <c r="W1270" s="14" t="s">
        <v>5281</v>
      </c>
      <c r="X1270" s="18">
        <v>0.63998459440895905</v>
      </c>
      <c r="Y1270" s="9">
        <v>3199.9229720447952</v>
      </c>
      <c r="Z1270" s="19">
        <f t="shared" si="331"/>
        <v>-0.36001540559104095</v>
      </c>
      <c r="AA1270" s="25">
        <v>834.11752127697264</v>
      </c>
      <c r="AB1270" s="30">
        <f t="shared" si="332"/>
        <v>277000</v>
      </c>
      <c r="AC1270" s="30">
        <f t="shared" si="341"/>
        <v>1.8050541516245487E-2</v>
      </c>
      <c r="AD1270" s="31">
        <f t="shared" si="342"/>
        <v>2.5812274368231045</v>
      </c>
      <c r="AE1270" s="31">
        <f t="shared" si="343"/>
        <v>2.6534296028880866</v>
      </c>
      <c r="AG1270" s="30">
        <f t="shared" si="335"/>
        <v>927000</v>
      </c>
      <c r="AH1270" s="30">
        <f t="shared" si="344"/>
        <v>5.3937432578209281E-3</v>
      </c>
      <c r="AI1270" s="31">
        <f t="shared" si="345"/>
        <v>0.77130528586839275</v>
      </c>
      <c r="AJ1270" s="31">
        <f t="shared" si="346"/>
        <v>0.79288025889967639</v>
      </c>
      <c r="AK1270" s="30">
        <f>IF(W1270="si",($S1270*'COSTOS DE CREDITOS'!$C$27)/DATA!$G1270,"")</f>
        <v>76.499005790240673</v>
      </c>
      <c r="AL1270" s="90">
        <f>IF(W1270="si",'COSTOS DE CREDITOS'!$C$35,"")</f>
        <v>20.421138461538462</v>
      </c>
      <c r="AM1270" s="30">
        <f t="shared" si="336"/>
        <v>500</v>
      </c>
      <c r="AN1270" s="30">
        <f t="shared" si="337"/>
        <v>1800.0770279552048</v>
      </c>
      <c r="AO1270" s="30">
        <f t="shared" si="338"/>
        <v>2396.997172206984</v>
      </c>
      <c r="AP1270" s="30">
        <f t="shared" si="339"/>
        <v>-1562.8796509300114</v>
      </c>
      <c r="AQ1270" s="19">
        <f t="shared" si="340"/>
        <v>-1.8736923887384087</v>
      </c>
    </row>
    <row r="1271" spans="1:43" x14ac:dyDescent="0.2">
      <c r="A1271" s="23" t="s">
        <v>5665</v>
      </c>
      <c r="B1271" s="6" t="s">
        <v>5684</v>
      </c>
      <c r="C1271" s="6" t="s">
        <v>5667</v>
      </c>
      <c r="D1271" s="2">
        <v>152832</v>
      </c>
      <c r="E1271" s="2">
        <v>153221</v>
      </c>
      <c r="F1271" s="3" t="s">
        <v>1670</v>
      </c>
      <c r="G1271" s="2">
        <v>7</v>
      </c>
      <c r="H1271" s="2">
        <v>153226</v>
      </c>
      <c r="I1271" s="3" t="s">
        <v>1678</v>
      </c>
      <c r="J1271" s="15">
        <v>45066</v>
      </c>
      <c r="K1271" s="24">
        <v>1151424368</v>
      </c>
      <c r="L1271" s="15">
        <v>45075</v>
      </c>
      <c r="M1271" s="15">
        <v>45077</v>
      </c>
      <c r="N1271" s="15"/>
      <c r="O1271" s="26">
        <f>VLOOKUP(D1271,quash!A$2:$I$7791,9,FALSE)</f>
        <v>1</v>
      </c>
      <c r="P1271" s="7">
        <v>9000</v>
      </c>
      <c r="Q1271" s="26">
        <v>139</v>
      </c>
      <c r="R1271" s="19">
        <v>5.8283715876113903E-2</v>
      </c>
      <c r="S1271" s="93">
        <v>26</v>
      </c>
      <c r="T1271" s="7">
        <v>5000</v>
      </c>
      <c r="U1271" s="2">
        <v>147</v>
      </c>
      <c r="V1271" s="11">
        <v>1303.3399999999999</v>
      </c>
      <c r="W1271" s="14" t="s">
        <v>5281</v>
      </c>
      <c r="X1271" s="18">
        <v>0.63998459440895905</v>
      </c>
      <c r="Y1271" s="9">
        <v>3199.9229720447952</v>
      </c>
      <c r="Z1271" s="19">
        <f t="shared" si="331"/>
        <v>-0.36001540559104095</v>
      </c>
      <c r="AA1271" s="25">
        <v>834.11752127697264</v>
      </c>
      <c r="AB1271" s="30">
        <f t="shared" si="332"/>
        <v>519000</v>
      </c>
      <c r="AC1271" s="30">
        <f t="shared" si="341"/>
        <v>9.6339113680154135E-3</v>
      </c>
      <c r="AD1271" s="31">
        <f t="shared" si="342"/>
        <v>1.3391136801541426</v>
      </c>
      <c r="AE1271" s="31">
        <f t="shared" si="343"/>
        <v>1.4161849710982657</v>
      </c>
      <c r="AG1271" s="30">
        <f t="shared" si="335"/>
        <v>2427000</v>
      </c>
      <c r="AH1271" s="30">
        <f t="shared" si="344"/>
        <v>2.0601565718994645E-3</v>
      </c>
      <c r="AI1271" s="31">
        <f t="shared" si="345"/>
        <v>0.28636176349402553</v>
      </c>
      <c r="AJ1271" s="31">
        <f t="shared" si="346"/>
        <v>0.30284301606922126</v>
      </c>
      <c r="AK1271" s="30">
        <f>IF(W1271="si",($S1271*'COSTOS DE CREDITOS'!$C$27)/DATA!$G1271,"")</f>
        <v>76.499005790240673</v>
      </c>
      <c r="AL1271" s="90">
        <f>IF(W1271="si",'COSTOS DE CREDITOS'!$C$35,"")</f>
        <v>20.421138461538462</v>
      </c>
      <c r="AM1271" s="30">
        <f t="shared" si="336"/>
        <v>500</v>
      </c>
      <c r="AN1271" s="30">
        <f t="shared" si="337"/>
        <v>1800.0770279552048</v>
      </c>
      <c r="AO1271" s="30">
        <f t="shared" si="338"/>
        <v>2396.997172206984</v>
      </c>
      <c r="AP1271" s="30">
        <f t="shared" si="339"/>
        <v>-1562.8796509300114</v>
      </c>
      <c r="AQ1271" s="19">
        <f t="shared" si="340"/>
        <v>-1.8736923887384087</v>
      </c>
    </row>
    <row r="1272" spans="1:43" x14ac:dyDescent="0.2">
      <c r="A1272" s="23" t="s">
        <v>5665</v>
      </c>
      <c r="B1272" s="6" t="s">
        <v>5684</v>
      </c>
      <c r="C1272" s="6" t="s">
        <v>5667</v>
      </c>
      <c r="D1272" s="2">
        <v>152939</v>
      </c>
      <c r="E1272" s="2">
        <v>153221</v>
      </c>
      <c r="F1272" s="3" t="s">
        <v>1670</v>
      </c>
      <c r="G1272" s="2">
        <v>7</v>
      </c>
      <c r="H1272" s="2">
        <v>153227</v>
      </c>
      <c r="I1272" s="3" t="s">
        <v>1679</v>
      </c>
      <c r="J1272" s="15">
        <v>45068</v>
      </c>
      <c r="K1272" s="24">
        <v>1152936628</v>
      </c>
      <c r="L1272" s="15">
        <v>45075</v>
      </c>
      <c r="M1272" s="15">
        <v>45077</v>
      </c>
      <c r="N1272" s="15"/>
      <c r="O1272" s="26">
        <f>VLOOKUP(D1272,quash!A$2:$I$7791,9,FALSE)</f>
        <v>1</v>
      </c>
      <c r="P1272" s="7">
        <v>7000</v>
      </c>
      <c r="Q1272" s="26">
        <v>143</v>
      </c>
      <c r="R1272" s="19">
        <v>0.10395217917731221</v>
      </c>
      <c r="S1272" s="93">
        <v>26</v>
      </c>
      <c r="T1272" s="7">
        <v>5000</v>
      </c>
      <c r="U1272" s="2">
        <v>147</v>
      </c>
      <c r="V1272" s="11">
        <v>1303.3399999999999</v>
      </c>
      <c r="W1272" s="14" t="s">
        <v>5281</v>
      </c>
      <c r="X1272" s="18">
        <v>0.63998459440895905</v>
      </c>
      <c r="Y1272" s="9">
        <v>3199.9229720447952</v>
      </c>
      <c r="Z1272" s="19">
        <f t="shared" si="331"/>
        <v>-0.36001540559104095</v>
      </c>
      <c r="AA1272" s="25">
        <v>834.11752127697264</v>
      </c>
      <c r="AB1272" s="30">
        <f t="shared" si="332"/>
        <v>519000</v>
      </c>
      <c r="AC1272" s="30">
        <f t="shared" si="341"/>
        <v>9.6339113680154135E-3</v>
      </c>
      <c r="AD1272" s="31">
        <f t="shared" si="342"/>
        <v>1.3776493256262041</v>
      </c>
      <c r="AE1272" s="31">
        <f t="shared" si="343"/>
        <v>1.4161849710982657</v>
      </c>
      <c r="AG1272" s="30">
        <f t="shared" si="335"/>
        <v>2427000</v>
      </c>
      <c r="AH1272" s="30">
        <f t="shared" si="344"/>
        <v>2.0601565718994645E-3</v>
      </c>
      <c r="AI1272" s="31">
        <f t="shared" si="345"/>
        <v>0.2946023897816234</v>
      </c>
      <c r="AJ1272" s="31">
        <f t="shared" si="346"/>
        <v>0.30284301606922126</v>
      </c>
      <c r="AK1272" s="30">
        <f>IF(W1272="si",($S1272*'COSTOS DE CREDITOS'!$C$27)/DATA!$G1272,"")</f>
        <v>76.499005790240673</v>
      </c>
      <c r="AL1272" s="90">
        <f>IF(W1272="si",'COSTOS DE CREDITOS'!$C$35,"")</f>
        <v>20.421138461538462</v>
      </c>
      <c r="AM1272" s="30">
        <f t="shared" si="336"/>
        <v>500</v>
      </c>
      <c r="AN1272" s="30">
        <f t="shared" si="337"/>
        <v>1800.0770279552048</v>
      </c>
      <c r="AO1272" s="30">
        <f t="shared" si="338"/>
        <v>2396.997172206984</v>
      </c>
      <c r="AP1272" s="30">
        <f t="shared" si="339"/>
        <v>-1562.8796509300114</v>
      </c>
      <c r="AQ1272" s="19">
        <f t="shared" si="340"/>
        <v>-1.8736923887384087</v>
      </c>
    </row>
    <row r="1273" spans="1:43" x14ac:dyDescent="0.2">
      <c r="A1273" s="23" t="s">
        <v>5665</v>
      </c>
      <c r="B1273" s="6" t="s">
        <v>5684</v>
      </c>
      <c r="C1273" s="6" t="s">
        <v>5667</v>
      </c>
      <c r="D1273" s="2">
        <v>152986</v>
      </c>
      <c r="E1273" s="2">
        <v>153221</v>
      </c>
      <c r="F1273" s="3" t="s">
        <v>1670</v>
      </c>
      <c r="G1273" s="2">
        <v>7</v>
      </c>
      <c r="H1273" s="2">
        <v>153228</v>
      </c>
      <c r="I1273" s="3" t="s">
        <v>1680</v>
      </c>
      <c r="J1273" s="15">
        <v>45069</v>
      </c>
      <c r="K1273" s="24">
        <v>1153416006</v>
      </c>
      <c r="L1273" s="15">
        <v>45075</v>
      </c>
      <c r="M1273" s="15">
        <v>45077</v>
      </c>
      <c r="N1273" s="15"/>
      <c r="O1273" s="26">
        <f>VLOOKUP(D1273,quash!A$2:$I$7791,9,FALSE)</f>
        <v>1</v>
      </c>
      <c r="P1273" s="7">
        <v>11000</v>
      </c>
      <c r="Q1273" s="26">
        <v>134</v>
      </c>
      <c r="R1273" s="19">
        <v>5.2439109759484744E-2</v>
      </c>
      <c r="S1273" s="93">
        <v>26</v>
      </c>
      <c r="T1273" s="7">
        <v>5000</v>
      </c>
      <c r="U1273" s="2">
        <v>147</v>
      </c>
      <c r="V1273" s="11">
        <v>1303.3399999999999</v>
      </c>
      <c r="W1273" s="14" t="s">
        <v>5281</v>
      </c>
      <c r="X1273" s="18">
        <v>0.63998459440895905</v>
      </c>
      <c r="Y1273" s="9">
        <v>3199.9229720447952</v>
      </c>
      <c r="Z1273" s="19">
        <f t="shared" si="331"/>
        <v>-0.36001540559104095</v>
      </c>
      <c r="AA1273" s="25">
        <v>834.11752127697264</v>
      </c>
      <c r="AB1273" s="30">
        <f t="shared" si="332"/>
        <v>519000</v>
      </c>
      <c r="AC1273" s="30">
        <f t="shared" si="341"/>
        <v>9.6339113680154135E-3</v>
      </c>
      <c r="AD1273" s="31">
        <f t="shared" si="342"/>
        <v>1.2909441233140655</v>
      </c>
      <c r="AE1273" s="31">
        <f t="shared" si="343"/>
        <v>1.4161849710982657</v>
      </c>
      <c r="AG1273" s="30">
        <f t="shared" si="335"/>
        <v>2427000</v>
      </c>
      <c r="AH1273" s="30">
        <f t="shared" si="344"/>
        <v>2.0601565718994645E-3</v>
      </c>
      <c r="AI1273" s="31">
        <f t="shared" si="345"/>
        <v>0.27606098063452822</v>
      </c>
      <c r="AJ1273" s="31">
        <f t="shared" si="346"/>
        <v>0.30284301606922126</v>
      </c>
      <c r="AK1273" s="30">
        <f>IF(W1273="si",($S1273*'COSTOS DE CREDITOS'!$C$27)/DATA!$G1273,"")</f>
        <v>76.499005790240673</v>
      </c>
      <c r="AL1273" s="90">
        <f>IF(W1273="si",'COSTOS DE CREDITOS'!$C$35,"")</f>
        <v>20.421138461538462</v>
      </c>
      <c r="AM1273" s="30">
        <f t="shared" si="336"/>
        <v>500</v>
      </c>
      <c r="AN1273" s="30">
        <f t="shared" si="337"/>
        <v>1800.0770279552048</v>
      </c>
      <c r="AO1273" s="30">
        <f t="shared" si="338"/>
        <v>2396.997172206984</v>
      </c>
      <c r="AP1273" s="30">
        <f t="shared" si="339"/>
        <v>-1562.8796509300114</v>
      </c>
      <c r="AQ1273" s="19">
        <f t="shared" si="340"/>
        <v>-1.8736923887384087</v>
      </c>
    </row>
    <row r="1274" spans="1:43" x14ac:dyDescent="0.2">
      <c r="A1274" s="23" t="s">
        <v>5665</v>
      </c>
      <c r="B1274" s="6" t="s">
        <v>5675</v>
      </c>
      <c r="C1274" s="6" t="s">
        <v>5667</v>
      </c>
      <c r="D1274" s="2">
        <v>152798</v>
      </c>
      <c r="E1274" s="2">
        <v>153176</v>
      </c>
      <c r="F1274" s="3" t="s">
        <v>1668</v>
      </c>
      <c r="G1274" s="2">
        <v>5</v>
      </c>
      <c r="H1274" s="2">
        <v>153178</v>
      </c>
      <c r="I1274" s="3" t="s">
        <v>1681</v>
      </c>
      <c r="J1274" s="15">
        <v>45065</v>
      </c>
      <c r="K1274" s="24">
        <v>1150857721</v>
      </c>
      <c r="L1274" s="15">
        <v>45075</v>
      </c>
      <c r="M1274" s="15">
        <v>45077</v>
      </c>
      <c r="N1274" s="15"/>
      <c r="O1274" s="26">
        <f>VLOOKUP(D1274,quash!A$2:$I$7791,9,FALSE)</f>
        <v>4</v>
      </c>
      <c r="P1274" s="7">
        <v>10000</v>
      </c>
      <c r="Q1274" s="26">
        <v>127</v>
      </c>
      <c r="R1274" s="19">
        <v>5.24391097594855E-2</v>
      </c>
      <c r="S1274" s="26">
        <v>16</v>
      </c>
      <c r="T1274" s="7">
        <v>10000</v>
      </c>
      <c r="U1274" s="2">
        <v>142</v>
      </c>
      <c r="V1274" s="11">
        <v>2510.34</v>
      </c>
      <c r="W1274" s="14" t="s">
        <v>5281</v>
      </c>
      <c r="X1274" s="18">
        <v>1</v>
      </c>
      <c r="Y1274" s="9">
        <v>10000</v>
      </c>
      <c r="Z1274" s="19">
        <f t="shared" si="331"/>
        <v>0</v>
      </c>
      <c r="AA1274" s="25">
        <v>2510.34</v>
      </c>
      <c r="AB1274" s="30">
        <f t="shared" si="332"/>
        <v>277000</v>
      </c>
      <c r="AC1274" s="30">
        <f t="shared" si="341"/>
        <v>3.6101083032490974E-2</v>
      </c>
      <c r="AD1274" s="31">
        <f t="shared" si="342"/>
        <v>4.5848375451263541</v>
      </c>
      <c r="AE1274" s="31">
        <f t="shared" si="343"/>
        <v>5.1263537906137184</v>
      </c>
      <c r="AG1274" s="30">
        <f t="shared" si="335"/>
        <v>927000</v>
      </c>
      <c r="AH1274" s="30">
        <f t="shared" si="344"/>
        <v>1.0787486515641856E-2</v>
      </c>
      <c r="AI1274" s="31">
        <f t="shared" si="345"/>
        <v>1.3700107874865157</v>
      </c>
      <c r="AJ1274" s="31">
        <f t="shared" si="346"/>
        <v>1.5318230852211436</v>
      </c>
      <c r="AK1274" s="30">
        <f>IF(W1274="si",($S1274*'COSTOS DE CREDITOS'!$C$27)/DATA!$G1274,"")</f>
        <v>65.906835757745824</v>
      </c>
      <c r="AL1274" s="90">
        <f>IF(W1274="si",'COSTOS DE CREDITOS'!$C$35,"")</f>
        <v>20.421138461538462</v>
      </c>
      <c r="AM1274" s="30">
        <f t="shared" si="336"/>
        <v>615.38461538461547</v>
      </c>
      <c r="AN1274" s="30">
        <f t="shared" si="337"/>
        <v>0</v>
      </c>
      <c r="AO1274" s="30">
        <f t="shared" si="338"/>
        <v>701.7125896038998</v>
      </c>
      <c r="AP1274" s="30">
        <f t="shared" si="339"/>
        <v>1808.6274103961005</v>
      </c>
      <c r="AQ1274" s="19">
        <f t="shared" si="340"/>
        <v>0.72047109570659762</v>
      </c>
    </row>
    <row r="1275" spans="1:43" x14ac:dyDescent="0.2">
      <c r="A1275" s="23" t="s">
        <v>5665</v>
      </c>
      <c r="B1275" s="6" t="s">
        <v>5675</v>
      </c>
      <c r="C1275" s="6" t="s">
        <v>5667</v>
      </c>
      <c r="D1275" s="2">
        <v>152801</v>
      </c>
      <c r="E1275" s="2">
        <v>153176</v>
      </c>
      <c r="F1275" s="3" t="s">
        <v>1668</v>
      </c>
      <c r="G1275" s="2">
        <v>5</v>
      </c>
      <c r="H1275" s="2">
        <v>153179</v>
      </c>
      <c r="I1275" s="3" t="s">
        <v>1682</v>
      </c>
      <c r="J1275" s="15">
        <v>45065</v>
      </c>
      <c r="K1275" s="24">
        <v>1150857072</v>
      </c>
      <c r="L1275" s="15">
        <v>45075</v>
      </c>
      <c r="M1275" s="15">
        <v>45077</v>
      </c>
      <c r="N1275" s="15"/>
      <c r="O1275" s="26">
        <f>VLOOKUP(D1275,quash!A$2:$I$7791,9,FALSE)</f>
        <v>4</v>
      </c>
      <c r="P1275" s="7">
        <v>10000</v>
      </c>
      <c r="Q1275" s="26">
        <v>132</v>
      </c>
      <c r="R1275" s="19">
        <v>5.8283715876113903E-2</v>
      </c>
      <c r="S1275" s="26">
        <v>16</v>
      </c>
      <c r="T1275" s="7">
        <v>10000</v>
      </c>
      <c r="U1275" s="2">
        <v>142</v>
      </c>
      <c r="V1275" s="11">
        <v>2510.34</v>
      </c>
      <c r="W1275" s="14" t="s">
        <v>5281</v>
      </c>
      <c r="X1275" s="18">
        <v>1</v>
      </c>
      <c r="Y1275" s="9">
        <v>10000</v>
      </c>
      <c r="Z1275" s="19">
        <f t="shared" si="331"/>
        <v>0</v>
      </c>
      <c r="AA1275" s="25">
        <v>2510.34</v>
      </c>
      <c r="AB1275" s="30">
        <f t="shared" si="332"/>
        <v>277000</v>
      </c>
      <c r="AC1275" s="30">
        <f t="shared" si="341"/>
        <v>3.6101083032490974E-2</v>
      </c>
      <c r="AD1275" s="31">
        <f t="shared" si="342"/>
        <v>4.7653429602888089</v>
      </c>
      <c r="AE1275" s="31">
        <f t="shared" si="343"/>
        <v>5.1263537906137184</v>
      </c>
      <c r="AG1275" s="30">
        <f t="shared" si="335"/>
        <v>927000</v>
      </c>
      <c r="AH1275" s="30">
        <f t="shared" si="344"/>
        <v>1.0787486515641856E-2</v>
      </c>
      <c r="AI1275" s="31">
        <f t="shared" si="345"/>
        <v>1.4239482200647251</v>
      </c>
      <c r="AJ1275" s="31">
        <f t="shared" si="346"/>
        <v>1.5318230852211436</v>
      </c>
      <c r="AK1275" s="30">
        <f>IF(W1275="si",($S1275*'COSTOS DE CREDITOS'!$C$27)/DATA!$G1275,"")</f>
        <v>65.906835757745824</v>
      </c>
      <c r="AL1275" s="90">
        <f>IF(W1275="si",'COSTOS DE CREDITOS'!$C$35,"")</f>
        <v>20.421138461538462</v>
      </c>
      <c r="AM1275" s="30">
        <f t="shared" si="336"/>
        <v>615.38461538461547</v>
      </c>
      <c r="AN1275" s="30">
        <f t="shared" si="337"/>
        <v>0</v>
      </c>
      <c r="AO1275" s="30">
        <f t="shared" si="338"/>
        <v>701.7125896038998</v>
      </c>
      <c r="AP1275" s="30">
        <f t="shared" si="339"/>
        <v>1808.6274103961005</v>
      </c>
      <c r="AQ1275" s="19">
        <f t="shared" si="340"/>
        <v>0.72047109570659762</v>
      </c>
    </row>
    <row r="1276" spans="1:43" x14ac:dyDescent="0.2">
      <c r="A1276" s="23" t="s">
        <v>5665</v>
      </c>
      <c r="B1276" s="6" t="s">
        <v>5675</v>
      </c>
      <c r="C1276" s="6" t="s">
        <v>5667</v>
      </c>
      <c r="D1276" s="2">
        <v>152802</v>
      </c>
      <c r="E1276" s="2">
        <v>153176</v>
      </c>
      <c r="F1276" s="3" t="s">
        <v>1668</v>
      </c>
      <c r="G1276" s="2">
        <v>5</v>
      </c>
      <c r="H1276" s="2">
        <v>153180</v>
      </c>
      <c r="I1276" s="3" t="s">
        <v>1683</v>
      </c>
      <c r="J1276" s="15">
        <v>45065</v>
      </c>
      <c r="K1276" s="24">
        <v>1150858349</v>
      </c>
      <c r="L1276" s="15">
        <v>45075</v>
      </c>
      <c r="M1276" s="15">
        <v>45077</v>
      </c>
      <c r="N1276" s="15"/>
      <c r="O1276" s="26">
        <f>VLOOKUP(D1276,quash!A$2:$I$7791,9,FALSE)</f>
        <v>1</v>
      </c>
      <c r="P1276" s="7">
        <v>10000</v>
      </c>
      <c r="Q1276" s="26">
        <v>147</v>
      </c>
      <c r="R1276" s="19">
        <v>7.9000519063170294E-2</v>
      </c>
      <c r="S1276" s="26">
        <v>16</v>
      </c>
      <c r="T1276" s="7">
        <v>10000</v>
      </c>
      <c r="U1276" s="2">
        <v>142</v>
      </c>
      <c r="V1276" s="11">
        <v>2510.34</v>
      </c>
      <c r="W1276" s="14" t="s">
        <v>5281</v>
      </c>
      <c r="X1276" s="18">
        <v>1</v>
      </c>
      <c r="Y1276" s="9">
        <v>10000</v>
      </c>
      <c r="Z1276" s="19">
        <f t="shared" si="331"/>
        <v>0</v>
      </c>
      <c r="AA1276" s="25">
        <v>2510.34</v>
      </c>
      <c r="AB1276" s="30">
        <f t="shared" si="332"/>
        <v>519000</v>
      </c>
      <c r="AC1276" s="30">
        <f t="shared" si="341"/>
        <v>1.9267822736030827E-2</v>
      </c>
      <c r="AD1276" s="31">
        <f t="shared" si="342"/>
        <v>2.8323699421965314</v>
      </c>
      <c r="AE1276" s="31">
        <f t="shared" si="343"/>
        <v>2.7360308285163772</v>
      </c>
      <c r="AG1276" s="30">
        <f t="shared" si="335"/>
        <v>2427000</v>
      </c>
      <c r="AH1276" s="30">
        <f t="shared" si="344"/>
        <v>4.1203131437989289E-3</v>
      </c>
      <c r="AI1276" s="31">
        <f t="shared" si="345"/>
        <v>0.60568603213844252</v>
      </c>
      <c r="AJ1276" s="31">
        <f t="shared" si="346"/>
        <v>0.58508446641944789</v>
      </c>
      <c r="AK1276" s="30">
        <f>IF(W1276="si",($S1276*'COSTOS DE CREDITOS'!$C$27)/DATA!$G1276,"")</f>
        <v>65.906835757745824</v>
      </c>
      <c r="AL1276" s="90">
        <f>IF(W1276="si",'COSTOS DE CREDITOS'!$C$35,"")</f>
        <v>20.421138461538462</v>
      </c>
      <c r="AM1276" s="30">
        <f t="shared" si="336"/>
        <v>615.38461538461547</v>
      </c>
      <c r="AN1276" s="30">
        <f t="shared" si="337"/>
        <v>0</v>
      </c>
      <c r="AO1276" s="30">
        <f t="shared" si="338"/>
        <v>701.7125896038998</v>
      </c>
      <c r="AP1276" s="30">
        <f t="shared" si="339"/>
        <v>1808.6274103961005</v>
      </c>
      <c r="AQ1276" s="19">
        <f t="shared" si="340"/>
        <v>0.72047109570659762</v>
      </c>
    </row>
    <row r="1277" spans="1:43" x14ac:dyDescent="0.2">
      <c r="A1277" s="23" t="s">
        <v>5665</v>
      </c>
      <c r="B1277" s="6" t="s">
        <v>5675</v>
      </c>
      <c r="C1277" s="6" t="s">
        <v>5667</v>
      </c>
      <c r="D1277" s="2">
        <v>153051</v>
      </c>
      <c r="E1277" s="2">
        <v>153176</v>
      </c>
      <c r="F1277" s="3" t="s">
        <v>1668</v>
      </c>
      <c r="G1277" s="2">
        <v>5</v>
      </c>
      <c r="H1277" s="2">
        <v>153181</v>
      </c>
      <c r="I1277" s="3" t="s">
        <v>1684</v>
      </c>
      <c r="J1277" s="15">
        <v>45069</v>
      </c>
      <c r="K1277" s="24">
        <v>1153642924</v>
      </c>
      <c r="L1277" s="15">
        <v>45075</v>
      </c>
      <c r="M1277" s="15">
        <v>45077</v>
      </c>
      <c r="N1277" s="15"/>
      <c r="O1277" s="26">
        <f>VLOOKUP(D1277,quash!A$2:$I$7791,9,FALSE)</f>
        <v>2</v>
      </c>
      <c r="P1277" s="7">
        <v>10000</v>
      </c>
      <c r="Q1277" s="26">
        <v>132</v>
      </c>
      <c r="R1277" s="19">
        <v>5.8283715876113903E-2</v>
      </c>
      <c r="S1277" s="26">
        <v>16</v>
      </c>
      <c r="T1277" s="7">
        <v>10000</v>
      </c>
      <c r="U1277" s="2">
        <v>142</v>
      </c>
      <c r="V1277" s="11">
        <v>2510.34</v>
      </c>
      <c r="W1277" s="14" t="s">
        <v>5281</v>
      </c>
      <c r="X1277" s="18">
        <v>1</v>
      </c>
      <c r="Y1277" s="9">
        <v>10000</v>
      </c>
      <c r="Z1277" s="19">
        <f t="shared" si="331"/>
        <v>0</v>
      </c>
      <c r="AA1277" s="25">
        <v>2510.34</v>
      </c>
      <c r="AB1277" s="30">
        <f t="shared" si="332"/>
        <v>309000</v>
      </c>
      <c r="AC1277" s="30">
        <f t="shared" si="341"/>
        <v>3.2362459546925564E-2</v>
      </c>
      <c r="AD1277" s="31">
        <f t="shared" si="342"/>
        <v>4.2718446601941746</v>
      </c>
      <c r="AE1277" s="31">
        <f t="shared" si="343"/>
        <v>4.5954692556634305</v>
      </c>
      <c r="AG1277" s="30">
        <f t="shared" si="335"/>
        <v>1695000</v>
      </c>
      <c r="AH1277" s="30">
        <f t="shared" si="344"/>
        <v>5.8997050147492625E-3</v>
      </c>
      <c r="AI1277" s="31">
        <f t="shared" si="345"/>
        <v>0.77876106194690264</v>
      </c>
      <c r="AJ1277" s="31">
        <f t="shared" si="346"/>
        <v>0.83775811209439532</v>
      </c>
      <c r="AK1277" s="30">
        <f>IF(W1277="si",($S1277*'COSTOS DE CREDITOS'!$C$27)/DATA!$G1277,"")</f>
        <v>65.906835757745824</v>
      </c>
      <c r="AL1277" s="90">
        <f>IF(W1277="si",'COSTOS DE CREDITOS'!$C$35,"")</f>
        <v>20.421138461538462</v>
      </c>
      <c r="AM1277" s="30">
        <f t="shared" si="336"/>
        <v>615.38461538461547</v>
      </c>
      <c r="AN1277" s="30">
        <f t="shared" si="337"/>
        <v>0</v>
      </c>
      <c r="AO1277" s="30">
        <f t="shared" si="338"/>
        <v>701.7125896038998</v>
      </c>
      <c r="AP1277" s="30">
        <f t="shared" si="339"/>
        <v>1808.6274103961005</v>
      </c>
      <c r="AQ1277" s="19">
        <f t="shared" si="340"/>
        <v>0.72047109570659762</v>
      </c>
    </row>
    <row r="1278" spans="1:43" x14ac:dyDescent="0.2">
      <c r="A1278" s="23" t="s">
        <v>5665</v>
      </c>
      <c r="B1278" s="6" t="s">
        <v>5681</v>
      </c>
      <c r="C1278" s="6" t="s">
        <v>5667</v>
      </c>
      <c r="D1278" s="2">
        <v>151626</v>
      </c>
      <c r="E1278" s="2">
        <v>153071</v>
      </c>
      <c r="F1278" s="3" t="s">
        <v>201</v>
      </c>
      <c r="G1278" s="2">
        <v>6</v>
      </c>
      <c r="H1278" s="2">
        <v>153078</v>
      </c>
      <c r="I1278" s="3" t="s">
        <v>1685</v>
      </c>
      <c r="J1278" s="15" t="s">
        <v>5688</v>
      </c>
      <c r="K1278" s="24" t="s">
        <v>5688</v>
      </c>
      <c r="L1278" s="15">
        <v>45075</v>
      </c>
      <c r="M1278" s="15">
        <v>45077</v>
      </c>
      <c r="N1278" s="15"/>
      <c r="O1278" s="26">
        <f>VLOOKUP(D1278,quash!A$2:$I$7791,9,FALSE)</f>
        <v>3</v>
      </c>
      <c r="P1278" s="7">
        <v>10000</v>
      </c>
      <c r="Q1278" s="26">
        <v>128</v>
      </c>
      <c r="R1278" s="19">
        <v>5.8283715876113897E-2</v>
      </c>
      <c r="S1278" s="26">
        <v>16</v>
      </c>
      <c r="T1278" s="7">
        <v>6000</v>
      </c>
      <c r="U1278" s="2">
        <v>142</v>
      </c>
      <c r="V1278" s="11">
        <v>1503.37</v>
      </c>
      <c r="W1278" s="14" t="s">
        <v>5281</v>
      </c>
      <c r="X1278" s="18">
        <v>1</v>
      </c>
      <c r="Y1278" s="9">
        <v>6000</v>
      </c>
      <c r="Z1278" s="19">
        <f t="shared" si="331"/>
        <v>0</v>
      </c>
      <c r="AA1278" s="25">
        <v>1503.37</v>
      </c>
      <c r="AB1278" s="30">
        <f t="shared" si="332"/>
        <v>242000</v>
      </c>
      <c r="AC1278" s="30">
        <f t="shared" si="341"/>
        <v>2.4793388429752067E-2</v>
      </c>
      <c r="AD1278" s="31">
        <f t="shared" si="342"/>
        <v>3.1735537190082646</v>
      </c>
      <c r="AE1278" s="31">
        <f t="shared" si="343"/>
        <v>3.5206611570247937</v>
      </c>
      <c r="AG1278" s="30">
        <f t="shared" si="335"/>
        <v>778000</v>
      </c>
      <c r="AH1278" s="30">
        <f t="shared" si="344"/>
        <v>7.7120822622107968E-3</v>
      </c>
      <c r="AI1278" s="31">
        <f t="shared" si="345"/>
        <v>0.98714652956298199</v>
      </c>
      <c r="AJ1278" s="31">
        <f t="shared" si="346"/>
        <v>1.0951156812339331</v>
      </c>
      <c r="AK1278" s="30">
        <f>IF(W1278="si",($S1278*'COSTOS DE CREDITOS'!$C$27)/DATA!$G1278,"")</f>
        <v>54.922363131454851</v>
      </c>
      <c r="AL1278" s="90">
        <f>IF(W1278="si",'COSTOS DE CREDITOS'!$C$35,"")</f>
        <v>20.421138461538462</v>
      </c>
      <c r="AM1278" s="30">
        <f t="shared" si="336"/>
        <v>369.23076923076923</v>
      </c>
      <c r="AN1278" s="30">
        <f t="shared" si="337"/>
        <v>0</v>
      </c>
      <c r="AO1278" s="30">
        <f t="shared" si="338"/>
        <v>444.5742708237625</v>
      </c>
      <c r="AP1278" s="30">
        <f t="shared" si="339"/>
        <v>1058.7957291762373</v>
      </c>
      <c r="AQ1278" s="19">
        <f t="shared" si="340"/>
        <v>0.70428153360532497</v>
      </c>
    </row>
    <row r="1279" spans="1:43" x14ac:dyDescent="0.2">
      <c r="A1279" s="23" t="s">
        <v>5665</v>
      </c>
      <c r="B1279" s="6" t="s">
        <v>5681</v>
      </c>
      <c r="C1279" s="6" t="s">
        <v>5667</v>
      </c>
      <c r="D1279" s="2">
        <v>151802</v>
      </c>
      <c r="E1279" s="2">
        <v>153071</v>
      </c>
      <c r="F1279" s="3" t="s">
        <v>201</v>
      </c>
      <c r="G1279" s="2">
        <v>6</v>
      </c>
      <c r="H1279" s="2">
        <v>153079</v>
      </c>
      <c r="I1279" s="3" t="s">
        <v>1686</v>
      </c>
      <c r="J1279" s="15">
        <v>45058</v>
      </c>
      <c r="K1279" s="24">
        <v>1145967729</v>
      </c>
      <c r="L1279" s="15">
        <v>45075</v>
      </c>
      <c r="M1279" s="15">
        <v>45077</v>
      </c>
      <c r="N1279" s="15"/>
      <c r="O1279" s="26">
        <f>VLOOKUP(D1279,quash!A$2:$I$7791,9,FALSE)</f>
        <v>3</v>
      </c>
      <c r="P1279" s="7">
        <v>10000</v>
      </c>
      <c r="Q1279" s="26">
        <v>132</v>
      </c>
      <c r="R1279" s="19">
        <v>5.8283715876113903E-2</v>
      </c>
      <c r="S1279" s="26">
        <v>16</v>
      </c>
      <c r="T1279" s="7">
        <v>10000</v>
      </c>
      <c r="U1279" s="2">
        <v>142</v>
      </c>
      <c r="V1279" s="11">
        <v>2510.34</v>
      </c>
      <c r="W1279" s="14" t="s">
        <v>5281</v>
      </c>
      <c r="X1279" s="18">
        <v>1</v>
      </c>
      <c r="Y1279" s="9">
        <v>10000</v>
      </c>
      <c r="Z1279" s="19">
        <f t="shared" si="331"/>
        <v>0</v>
      </c>
      <c r="AA1279" s="25">
        <v>2510.34</v>
      </c>
      <c r="AB1279" s="30">
        <f t="shared" si="332"/>
        <v>242000</v>
      </c>
      <c r="AC1279" s="30">
        <f t="shared" si="341"/>
        <v>4.1322314049586778E-2</v>
      </c>
      <c r="AD1279" s="31">
        <f t="shared" si="342"/>
        <v>5.454545454545455</v>
      </c>
      <c r="AE1279" s="31">
        <f t="shared" si="343"/>
        <v>5.8677685950413228</v>
      </c>
      <c r="AG1279" s="30">
        <f t="shared" si="335"/>
        <v>778000</v>
      </c>
      <c r="AH1279" s="30">
        <f t="shared" si="344"/>
        <v>1.2853470437017995E-2</v>
      </c>
      <c r="AI1279" s="31">
        <f t="shared" si="345"/>
        <v>1.6966580976863754</v>
      </c>
      <c r="AJ1279" s="31">
        <f t="shared" si="346"/>
        <v>1.8251928020565553</v>
      </c>
      <c r="AK1279" s="30">
        <f>IF(W1279="si",($S1279*'COSTOS DE CREDITOS'!$C$27)/DATA!$G1279,"")</f>
        <v>54.922363131454851</v>
      </c>
      <c r="AL1279" s="90">
        <f>IF(W1279="si",'COSTOS DE CREDITOS'!$C$35,"")</f>
        <v>20.421138461538462</v>
      </c>
      <c r="AM1279" s="30">
        <f t="shared" si="336"/>
        <v>615.38461538461547</v>
      </c>
      <c r="AN1279" s="30">
        <f t="shared" si="337"/>
        <v>0</v>
      </c>
      <c r="AO1279" s="30">
        <f t="shared" si="338"/>
        <v>690.72811697760881</v>
      </c>
      <c r="AP1279" s="30">
        <f t="shared" si="339"/>
        <v>1819.6118830223913</v>
      </c>
      <c r="AQ1279" s="19">
        <f t="shared" si="340"/>
        <v>0.72484678689834492</v>
      </c>
    </row>
    <row r="1280" spans="1:43" x14ac:dyDescent="0.2">
      <c r="A1280" s="23" t="s">
        <v>5665</v>
      </c>
      <c r="B1280" s="6" t="s">
        <v>5674</v>
      </c>
      <c r="C1280" s="6" t="s">
        <v>5670</v>
      </c>
      <c r="D1280" s="2">
        <v>152778</v>
      </c>
      <c r="E1280" s="2">
        <v>153109</v>
      </c>
      <c r="F1280" s="3" t="s">
        <v>259</v>
      </c>
      <c r="G1280" s="2">
        <v>7</v>
      </c>
      <c r="H1280" s="2">
        <v>153149</v>
      </c>
      <c r="I1280" s="3" t="s">
        <v>1687</v>
      </c>
      <c r="J1280" s="15">
        <v>45065</v>
      </c>
      <c r="K1280" s="24">
        <v>1150766027</v>
      </c>
      <c r="L1280" s="15">
        <v>45075</v>
      </c>
      <c r="M1280" s="15">
        <v>45077</v>
      </c>
      <c r="N1280" s="15"/>
      <c r="O1280" s="26">
        <f>VLOOKUP(D1280,quash!A$2:$I$7791,9,FALSE)</f>
        <v>2</v>
      </c>
      <c r="P1280" s="7">
        <v>10000</v>
      </c>
      <c r="Q1280" s="26">
        <v>132</v>
      </c>
      <c r="R1280" s="19">
        <v>5.8283715876113903E-2</v>
      </c>
      <c r="S1280" s="26">
        <v>16</v>
      </c>
      <c r="T1280" s="7">
        <v>6000</v>
      </c>
      <c r="U1280" s="2">
        <v>142</v>
      </c>
      <c r="V1280" s="11">
        <v>1503.37</v>
      </c>
      <c r="W1280" s="14" t="s">
        <v>5281</v>
      </c>
      <c r="X1280" s="18">
        <v>1</v>
      </c>
      <c r="Y1280" s="9">
        <v>6000</v>
      </c>
      <c r="Z1280" s="19">
        <f t="shared" si="331"/>
        <v>0</v>
      </c>
      <c r="AA1280" s="25">
        <v>1503.37</v>
      </c>
      <c r="AB1280" s="30">
        <f t="shared" si="332"/>
        <v>309000</v>
      </c>
      <c r="AC1280" s="30">
        <f t="shared" si="341"/>
        <v>1.9417475728155338E-2</v>
      </c>
      <c r="AD1280" s="31">
        <f t="shared" si="342"/>
        <v>2.5631067961165046</v>
      </c>
      <c r="AE1280" s="31">
        <f t="shared" si="343"/>
        <v>2.7572815533980579</v>
      </c>
      <c r="AG1280" s="30">
        <f t="shared" si="335"/>
        <v>1695000</v>
      </c>
      <c r="AH1280" s="30">
        <f t="shared" si="344"/>
        <v>3.5398230088495575E-3</v>
      </c>
      <c r="AI1280" s="31">
        <f t="shared" si="345"/>
        <v>0.46725663716814159</v>
      </c>
      <c r="AJ1280" s="31">
        <f t="shared" si="346"/>
        <v>0.50265486725663711</v>
      </c>
      <c r="AK1280" s="30">
        <f>IF(W1280="si",($S1280*'COSTOS DE CREDITOS'!$C$27)/DATA!$G1280,"")</f>
        <v>47.07631125553273</v>
      </c>
      <c r="AL1280" s="90">
        <f>IF(W1280="si",'COSTOS DE CREDITOS'!$C$35,"")</f>
        <v>20.421138461538462</v>
      </c>
      <c r="AM1280" s="30">
        <f t="shared" si="336"/>
        <v>369.23076923076923</v>
      </c>
      <c r="AN1280" s="30">
        <f t="shared" si="337"/>
        <v>0</v>
      </c>
      <c r="AO1280" s="30">
        <f t="shared" si="338"/>
        <v>436.72821894784045</v>
      </c>
      <c r="AP1280" s="30">
        <f t="shared" si="339"/>
        <v>1066.6417810521593</v>
      </c>
      <c r="AQ1280" s="19">
        <f t="shared" si="340"/>
        <v>0.70950050955663568</v>
      </c>
    </row>
    <row r="1281" spans="1:43" x14ac:dyDescent="0.2">
      <c r="A1281" s="23" t="s">
        <v>5665</v>
      </c>
      <c r="B1281" s="6" t="s">
        <v>5675</v>
      </c>
      <c r="C1281" s="6" t="s">
        <v>5667</v>
      </c>
      <c r="D1281" s="2">
        <v>152680</v>
      </c>
      <c r="E1281" s="2">
        <v>152779</v>
      </c>
      <c r="F1281" s="3" t="s">
        <v>1667</v>
      </c>
      <c r="G1281" s="2">
        <v>8</v>
      </c>
      <c r="H1281" s="2">
        <v>152781</v>
      </c>
      <c r="I1281" s="3" t="s">
        <v>1688</v>
      </c>
      <c r="J1281" s="15">
        <v>45065</v>
      </c>
      <c r="K1281" s="24">
        <v>1150444422</v>
      </c>
      <c r="L1281" s="15">
        <v>45066</v>
      </c>
      <c r="M1281" s="15">
        <v>45077</v>
      </c>
      <c r="N1281" s="15"/>
      <c r="O1281" s="26">
        <f>VLOOKUP(D1281,quash!A$2:$I$7791,9,FALSE)</f>
        <v>3</v>
      </c>
      <c r="P1281" s="7">
        <v>10000</v>
      </c>
      <c r="Q1281" s="26">
        <v>132</v>
      </c>
      <c r="R1281" s="19">
        <v>5.8283715876113903E-2</v>
      </c>
      <c r="S1281" s="26">
        <v>16</v>
      </c>
      <c r="T1281" s="7">
        <v>10000</v>
      </c>
      <c r="U1281" s="2">
        <v>142</v>
      </c>
      <c r="V1281" s="11">
        <v>2510.34</v>
      </c>
      <c r="W1281" s="14" t="s">
        <v>5281</v>
      </c>
      <c r="X1281" s="18">
        <v>1</v>
      </c>
      <c r="Y1281" s="9">
        <v>10000</v>
      </c>
      <c r="Z1281" s="19">
        <f t="shared" si="331"/>
        <v>0</v>
      </c>
      <c r="AA1281" s="25">
        <v>2510.34</v>
      </c>
      <c r="AB1281" s="30">
        <f t="shared" si="332"/>
        <v>242000</v>
      </c>
      <c r="AC1281" s="30">
        <f t="shared" si="341"/>
        <v>4.1322314049586778E-2</v>
      </c>
      <c r="AD1281" s="31">
        <f t="shared" si="342"/>
        <v>5.454545454545455</v>
      </c>
      <c r="AE1281" s="31">
        <f t="shared" si="343"/>
        <v>5.8677685950413228</v>
      </c>
      <c r="AG1281" s="30">
        <f t="shared" si="335"/>
        <v>778000</v>
      </c>
      <c r="AH1281" s="30">
        <f t="shared" si="344"/>
        <v>1.2853470437017995E-2</v>
      </c>
      <c r="AI1281" s="31">
        <f t="shared" si="345"/>
        <v>1.6966580976863754</v>
      </c>
      <c r="AJ1281" s="31">
        <f t="shared" si="346"/>
        <v>1.8251928020565553</v>
      </c>
      <c r="AK1281" s="30">
        <f>IF(W1281="si",($S1281*'COSTOS DE CREDITOS'!$C$27)/DATA!$G1281,"")</f>
        <v>41.191772348591137</v>
      </c>
      <c r="AL1281" s="90">
        <f>IF(W1281="si",'COSTOS DE CREDITOS'!$C$35,"")</f>
        <v>20.421138461538462</v>
      </c>
      <c r="AM1281" s="30">
        <f t="shared" si="336"/>
        <v>615.38461538461547</v>
      </c>
      <c r="AN1281" s="30">
        <f t="shared" si="337"/>
        <v>0</v>
      </c>
      <c r="AO1281" s="30">
        <f t="shared" si="338"/>
        <v>676.99752619474509</v>
      </c>
      <c r="AP1281" s="30">
        <f t="shared" si="339"/>
        <v>1833.3424738052549</v>
      </c>
      <c r="AQ1281" s="19">
        <f t="shared" si="340"/>
        <v>0.73031640088802907</v>
      </c>
    </row>
    <row r="1282" spans="1:43" x14ac:dyDescent="0.2">
      <c r="A1282" s="23" t="s">
        <v>5665</v>
      </c>
      <c r="B1282" s="6" t="s">
        <v>5675</v>
      </c>
      <c r="C1282" s="6" t="s">
        <v>5667</v>
      </c>
      <c r="D1282" s="2">
        <v>152434</v>
      </c>
      <c r="E1282" s="2">
        <v>152779</v>
      </c>
      <c r="F1282" s="3" t="s">
        <v>1667</v>
      </c>
      <c r="G1282" s="2">
        <v>8</v>
      </c>
      <c r="H1282" s="2">
        <v>152786</v>
      </c>
      <c r="I1282" s="3" t="s">
        <v>1689</v>
      </c>
      <c r="J1282" s="15">
        <v>45064</v>
      </c>
      <c r="K1282" s="24">
        <v>1149669959</v>
      </c>
      <c r="L1282" s="15">
        <v>45066</v>
      </c>
      <c r="M1282" s="15">
        <v>45077</v>
      </c>
      <c r="N1282" s="15"/>
      <c r="O1282" s="26">
        <f>VLOOKUP(D1282,quash!A$2:$I$7791,9,FALSE)</f>
        <v>2</v>
      </c>
      <c r="P1282" s="7">
        <v>5000</v>
      </c>
      <c r="Q1282" s="26">
        <v>147</v>
      </c>
      <c r="R1282" s="19">
        <v>0.11226939921536</v>
      </c>
      <c r="S1282" s="26">
        <v>16</v>
      </c>
      <c r="T1282" s="7">
        <v>10000</v>
      </c>
      <c r="U1282" s="2">
        <v>142</v>
      </c>
      <c r="V1282" s="11">
        <v>2510.34</v>
      </c>
      <c r="W1282" s="14" t="s">
        <v>5281</v>
      </c>
      <c r="X1282" s="18">
        <v>1</v>
      </c>
      <c r="Y1282" s="9">
        <v>10000</v>
      </c>
      <c r="Z1282" s="19">
        <f t="shared" ref="Z1282:Z1345" si="347">Y1282/T1282-1</f>
        <v>0</v>
      </c>
      <c r="AA1282" s="25">
        <v>2510.34</v>
      </c>
      <c r="AB1282" s="30">
        <f t="shared" ref="AB1282:AB1345" si="348">SUMIFS($T:$T,$M:$M,$M1282,$O:$O,$O1282)</f>
        <v>309000</v>
      </c>
      <c r="AC1282" s="30">
        <f t="shared" ref="AC1282:AC1338" si="349">$T1282/AB1282</f>
        <v>3.2362459546925564E-2</v>
      </c>
      <c r="AD1282" s="31">
        <f t="shared" ref="AD1282:AD1338" si="350">AC1282*$Q1282</f>
        <v>4.7572815533980579</v>
      </c>
      <c r="AE1282" s="31">
        <f t="shared" ref="AE1282:AE1338" si="351">AC1282*$U1282</f>
        <v>4.5954692556634305</v>
      </c>
      <c r="AG1282" s="30">
        <f t="shared" ref="AG1282:AG1345" si="352">SUMIFS($T:$T,$O:$O,$O1282,$N:$N,1)</f>
        <v>1695000</v>
      </c>
      <c r="AH1282" s="30">
        <f t="shared" si="344"/>
        <v>5.8997050147492625E-3</v>
      </c>
      <c r="AI1282" s="31">
        <f t="shared" si="345"/>
        <v>0.86725663716814161</v>
      </c>
      <c r="AJ1282" s="31">
        <f t="shared" si="346"/>
        <v>0.83775811209439532</v>
      </c>
      <c r="AK1282" s="30">
        <f>IF(W1282="si",($S1282*'COSTOS DE CREDITOS'!$C$27)/DATA!$G1282,"")</f>
        <v>41.191772348591137</v>
      </c>
      <c r="AL1282" s="90">
        <f>IF(W1282="si",'COSTOS DE CREDITOS'!$C$35,"")</f>
        <v>20.421138461538462</v>
      </c>
      <c r="AM1282" s="30">
        <f t="shared" si="336"/>
        <v>615.38461538461547</v>
      </c>
      <c r="AN1282" s="30">
        <f t="shared" si="337"/>
        <v>0</v>
      </c>
      <c r="AO1282" s="30">
        <f t="shared" si="338"/>
        <v>676.99752619474509</v>
      </c>
      <c r="AP1282" s="30">
        <f t="shared" si="339"/>
        <v>1833.3424738052549</v>
      </c>
      <c r="AQ1282" s="19">
        <f t="shared" si="340"/>
        <v>0.73031640088802907</v>
      </c>
    </row>
    <row r="1283" spans="1:43" x14ac:dyDescent="0.2">
      <c r="A1283" s="23" t="s">
        <v>5665</v>
      </c>
      <c r="B1283" s="6" t="s">
        <v>5672</v>
      </c>
      <c r="C1283" s="6" t="s">
        <v>5667</v>
      </c>
      <c r="D1283" s="2">
        <v>152477</v>
      </c>
      <c r="E1283" s="2">
        <v>153269</v>
      </c>
      <c r="F1283" s="3" t="s">
        <v>1672</v>
      </c>
      <c r="G1283" s="2">
        <v>6</v>
      </c>
      <c r="H1283" s="2">
        <v>153270</v>
      </c>
      <c r="I1283" s="3" t="s">
        <v>1690</v>
      </c>
      <c r="J1283" s="15" t="s">
        <v>5688</v>
      </c>
      <c r="K1283" s="24" t="s">
        <v>5688</v>
      </c>
      <c r="L1283" s="15">
        <v>45075</v>
      </c>
      <c r="M1283" s="15">
        <v>45077</v>
      </c>
      <c r="N1283" s="15"/>
      <c r="O1283" s="26">
        <f>VLOOKUP(D1283,quash!A$2:$I$7791,9,FALSE)</f>
        <v>4</v>
      </c>
      <c r="P1283" s="7">
        <v>9000</v>
      </c>
      <c r="Q1283" s="26">
        <v>141</v>
      </c>
      <c r="R1283" s="19">
        <v>7.566578341678018E-2</v>
      </c>
      <c r="S1283" s="93">
        <v>26</v>
      </c>
      <c r="T1283" s="7">
        <v>6000</v>
      </c>
      <c r="U1283" s="2">
        <v>122</v>
      </c>
      <c r="V1283" s="11">
        <v>1282.8499999999999</v>
      </c>
      <c r="W1283" s="14" t="s">
        <v>5281</v>
      </c>
      <c r="X1283" s="18">
        <v>0.73556128159079681</v>
      </c>
      <c r="Y1283" s="9">
        <v>4413.3676895447807</v>
      </c>
      <c r="Z1283" s="19">
        <f t="shared" si="347"/>
        <v>-0.26443871840920319</v>
      </c>
      <c r="AA1283" s="25">
        <v>943.61479008875358</v>
      </c>
      <c r="AB1283" s="30">
        <f t="shared" si="348"/>
        <v>277000</v>
      </c>
      <c r="AC1283" s="30">
        <f t="shared" si="349"/>
        <v>2.1660649819494584E-2</v>
      </c>
      <c r="AD1283" s="31">
        <f t="shared" si="350"/>
        <v>3.0541516245487363</v>
      </c>
      <c r="AE1283" s="31">
        <f t="shared" si="351"/>
        <v>2.6425992779783392</v>
      </c>
      <c r="AG1283" s="30">
        <f t="shared" si="352"/>
        <v>927000</v>
      </c>
      <c r="AH1283" s="30">
        <f t="shared" si="344"/>
        <v>6.4724919093851136E-3</v>
      </c>
      <c r="AI1283" s="31">
        <f t="shared" si="345"/>
        <v>0.91262135922330101</v>
      </c>
      <c r="AJ1283" s="31">
        <f t="shared" si="346"/>
        <v>0.78964401294498388</v>
      </c>
      <c r="AK1283" s="30">
        <f>IF(W1283="si",($S1283*'COSTOS DE CREDITOS'!$C$27)/DATA!$G1283,"")</f>
        <v>89.248840088614131</v>
      </c>
      <c r="AL1283" s="90">
        <f>IF(W1283="si",'COSTOS DE CREDITOS'!$C$35,"")</f>
        <v>20.421138461538462</v>
      </c>
      <c r="AM1283" s="30">
        <f t="shared" ref="AM1283:AM1346" si="353">IF(W1283="si",(20%/52*$S1283)*$T1283,"")</f>
        <v>600</v>
      </c>
      <c r="AN1283" s="30">
        <f t="shared" ref="AN1283:AN1346" si="354">IF(W1283="SI",T1283-Y1283,"")</f>
        <v>1586.6323104552193</v>
      </c>
      <c r="AO1283" s="30">
        <f t="shared" ref="AO1283:AO1346" si="355">SUM(AK1283:AN1283)</f>
        <v>2296.3022890053717</v>
      </c>
      <c r="AP1283" s="30">
        <f t="shared" ref="AP1283:AP1346" si="356">AA1283-AO1283</f>
        <v>-1352.6874989166181</v>
      </c>
      <c r="AQ1283" s="19">
        <f t="shared" ref="AQ1283:AQ1346" si="357">IFERROR(AP1283/AA1283,"")</f>
        <v>-1.4335166353098263</v>
      </c>
    </row>
    <row r="1284" spans="1:43" x14ac:dyDescent="0.2">
      <c r="A1284" s="23" t="s">
        <v>5665</v>
      </c>
      <c r="B1284" s="6" t="s">
        <v>5672</v>
      </c>
      <c r="C1284" s="6" t="s">
        <v>5667</v>
      </c>
      <c r="D1284" s="2">
        <v>152143</v>
      </c>
      <c r="E1284" s="2">
        <v>153269</v>
      </c>
      <c r="F1284" s="3" t="s">
        <v>1672</v>
      </c>
      <c r="G1284" s="2">
        <v>6</v>
      </c>
      <c r="H1284" s="2">
        <v>153271</v>
      </c>
      <c r="I1284" s="3" t="s">
        <v>1691</v>
      </c>
      <c r="J1284" s="15">
        <v>45062</v>
      </c>
      <c r="K1284" s="24">
        <v>1148101153</v>
      </c>
      <c r="L1284" s="15">
        <v>45075</v>
      </c>
      <c r="M1284" s="15">
        <v>45077</v>
      </c>
      <c r="N1284" s="15"/>
      <c r="O1284" s="26">
        <f>VLOOKUP(D1284,quash!A$2:$I$7791,9,FALSE)</f>
        <v>4</v>
      </c>
      <c r="P1284" s="7">
        <v>10000</v>
      </c>
      <c r="Q1284" s="26">
        <v>130</v>
      </c>
      <c r="R1284" s="19">
        <v>5.5256985552674692E-2</v>
      </c>
      <c r="S1284" s="93">
        <v>26</v>
      </c>
      <c r="T1284" s="7">
        <v>4000</v>
      </c>
      <c r="U1284" s="2">
        <v>127</v>
      </c>
      <c r="V1284" s="11">
        <v>896.7</v>
      </c>
      <c r="W1284" s="14" t="s">
        <v>5281</v>
      </c>
      <c r="X1284" s="18">
        <v>0.73556128159079681</v>
      </c>
      <c r="Y1284" s="9">
        <v>2942.2451263631874</v>
      </c>
      <c r="Z1284" s="19">
        <f t="shared" si="347"/>
        <v>-0.26443871840920319</v>
      </c>
      <c r="AA1284" s="25">
        <v>659.57780120246753</v>
      </c>
      <c r="AB1284" s="30">
        <f t="shared" si="348"/>
        <v>277000</v>
      </c>
      <c r="AC1284" s="30">
        <f t="shared" si="349"/>
        <v>1.444043321299639E-2</v>
      </c>
      <c r="AD1284" s="31">
        <f t="shared" si="350"/>
        <v>1.8772563176895307</v>
      </c>
      <c r="AE1284" s="31">
        <f t="shared" si="351"/>
        <v>1.8339350180505416</v>
      </c>
      <c r="AG1284" s="30">
        <f t="shared" si="352"/>
        <v>927000</v>
      </c>
      <c r="AH1284" s="30">
        <f t="shared" si="344"/>
        <v>4.3149946062567418E-3</v>
      </c>
      <c r="AI1284" s="31">
        <f t="shared" si="345"/>
        <v>0.56094929881337641</v>
      </c>
      <c r="AJ1284" s="31">
        <f t="shared" si="346"/>
        <v>0.54800431499460622</v>
      </c>
      <c r="AK1284" s="30">
        <f>IF(W1284="si",($S1284*'COSTOS DE CREDITOS'!$C$27)/DATA!$G1284,"")</f>
        <v>89.248840088614131</v>
      </c>
      <c r="AL1284" s="90">
        <f>IF(W1284="si",'COSTOS DE CREDITOS'!$C$35,"")</f>
        <v>20.421138461538462</v>
      </c>
      <c r="AM1284" s="30">
        <f t="shared" si="353"/>
        <v>400</v>
      </c>
      <c r="AN1284" s="30">
        <f t="shared" si="354"/>
        <v>1057.7548736368126</v>
      </c>
      <c r="AO1284" s="30">
        <f t="shared" si="355"/>
        <v>1567.4248521869652</v>
      </c>
      <c r="AP1284" s="30">
        <f t="shared" si="356"/>
        <v>-907.84705098449763</v>
      </c>
      <c r="AQ1284" s="19">
        <f t="shared" si="357"/>
        <v>-1.3764063152662411</v>
      </c>
    </row>
    <row r="1285" spans="1:43" x14ac:dyDescent="0.2">
      <c r="A1285" s="23" t="s">
        <v>5665</v>
      </c>
      <c r="B1285" s="6" t="s">
        <v>5671</v>
      </c>
      <c r="C1285" s="6" t="s">
        <v>5670</v>
      </c>
      <c r="D1285" s="2">
        <v>153197</v>
      </c>
      <c r="E1285" s="2">
        <v>153292</v>
      </c>
      <c r="F1285" s="3" t="s">
        <v>1673</v>
      </c>
      <c r="G1285" s="2">
        <v>5</v>
      </c>
      <c r="H1285" s="2">
        <v>153294</v>
      </c>
      <c r="I1285" s="3" t="s">
        <v>1692</v>
      </c>
      <c r="J1285" s="15">
        <v>45070</v>
      </c>
      <c r="K1285" s="24">
        <v>1154372510</v>
      </c>
      <c r="L1285" s="15">
        <v>45075</v>
      </c>
      <c r="M1285" s="15">
        <v>45077</v>
      </c>
      <c r="N1285" s="15"/>
      <c r="O1285" s="26">
        <f>VLOOKUP(D1285,quash!A$2:$I$7791,9,FALSE)</f>
        <v>3</v>
      </c>
      <c r="P1285" s="7">
        <v>6000</v>
      </c>
      <c r="Q1285" s="26">
        <v>145</v>
      </c>
      <c r="R1285" s="19">
        <v>0.11026992946205455</v>
      </c>
      <c r="S1285" s="93">
        <v>26</v>
      </c>
      <c r="T1285" s="7">
        <v>5000</v>
      </c>
      <c r="U1285" s="2">
        <v>147</v>
      </c>
      <c r="V1285" s="11">
        <v>1303.3399999999999</v>
      </c>
      <c r="W1285" s="14" t="s">
        <v>5281</v>
      </c>
      <c r="X1285" s="18">
        <v>0.81575293724322517</v>
      </c>
      <c r="Y1285" s="9">
        <v>4078.7646862161259</v>
      </c>
      <c r="Z1285" s="19">
        <f t="shared" si="347"/>
        <v>-0.18424706275677483</v>
      </c>
      <c r="AA1285" s="25">
        <v>1063.203433226585</v>
      </c>
      <c r="AB1285" s="30">
        <f t="shared" si="348"/>
        <v>242000</v>
      </c>
      <c r="AC1285" s="30">
        <f t="shared" si="349"/>
        <v>2.0661157024793389E-2</v>
      </c>
      <c r="AD1285" s="31">
        <f t="shared" si="350"/>
        <v>2.9958677685950414</v>
      </c>
      <c r="AE1285" s="31">
        <f t="shared" si="351"/>
        <v>3.0371900826446283</v>
      </c>
      <c r="AG1285" s="30">
        <f t="shared" si="352"/>
        <v>778000</v>
      </c>
      <c r="AH1285" s="30">
        <f t="shared" si="344"/>
        <v>6.4267352185089976E-3</v>
      </c>
      <c r="AI1285" s="31">
        <f t="shared" si="345"/>
        <v>0.93187660668380468</v>
      </c>
      <c r="AJ1285" s="31">
        <f t="shared" si="346"/>
        <v>0.94473007712082269</v>
      </c>
      <c r="AK1285" s="30">
        <f>IF(W1285="si",($S1285*'COSTOS DE CREDITOS'!$C$27)/DATA!$G1285,"")</f>
        <v>107.09860810633695</v>
      </c>
      <c r="AL1285" s="90">
        <f>IF(W1285="si",'COSTOS DE CREDITOS'!$C$35,"")</f>
        <v>20.421138461538462</v>
      </c>
      <c r="AM1285" s="30">
        <f t="shared" si="353"/>
        <v>500</v>
      </c>
      <c r="AN1285" s="30">
        <f t="shared" si="354"/>
        <v>921.23531378387406</v>
      </c>
      <c r="AO1285" s="30">
        <f t="shared" si="355"/>
        <v>1548.7550603517495</v>
      </c>
      <c r="AP1285" s="30">
        <f t="shared" si="356"/>
        <v>-485.55162712516449</v>
      </c>
      <c r="AQ1285" s="19">
        <f t="shared" si="357"/>
        <v>-0.45668741461041346</v>
      </c>
    </row>
    <row r="1286" spans="1:43" x14ac:dyDescent="0.2">
      <c r="A1286" s="23" t="s">
        <v>5665</v>
      </c>
      <c r="B1286" s="6" t="s">
        <v>5671</v>
      </c>
      <c r="C1286" s="6" t="s">
        <v>5670</v>
      </c>
      <c r="D1286" s="2">
        <v>153138</v>
      </c>
      <c r="E1286" s="2">
        <v>153292</v>
      </c>
      <c r="F1286" s="3" t="s">
        <v>1673</v>
      </c>
      <c r="G1286" s="2">
        <v>5</v>
      </c>
      <c r="H1286" s="2">
        <v>153295</v>
      </c>
      <c r="I1286" s="3" t="s">
        <v>1693</v>
      </c>
      <c r="J1286" s="15">
        <v>45070</v>
      </c>
      <c r="K1286" s="24">
        <v>1154128676</v>
      </c>
      <c r="L1286" s="15">
        <v>45075</v>
      </c>
      <c r="M1286" s="15">
        <v>45077</v>
      </c>
      <c r="N1286" s="15"/>
      <c r="O1286" s="26">
        <f>VLOOKUP(D1286,quash!A$2:$I$7791,9,FALSE)</f>
        <v>1</v>
      </c>
      <c r="P1286" s="7">
        <v>9000</v>
      </c>
      <c r="Q1286" s="26">
        <v>139</v>
      </c>
      <c r="R1286" s="19">
        <v>8.6183749348172869E-2</v>
      </c>
      <c r="S1286" s="93">
        <v>26</v>
      </c>
      <c r="T1286" s="7">
        <v>8000</v>
      </c>
      <c r="U1286" s="2">
        <v>142</v>
      </c>
      <c r="V1286" s="11">
        <v>2013.74</v>
      </c>
      <c r="W1286" s="14" t="s">
        <v>5281</v>
      </c>
      <c r="X1286" s="18">
        <v>0.81575293724322517</v>
      </c>
      <c r="Y1286" s="9">
        <v>6526.023497945801</v>
      </c>
      <c r="Z1286" s="19">
        <f t="shared" si="347"/>
        <v>-0.18424706275677483</v>
      </c>
      <c r="AA1286" s="25">
        <v>1642.7143198441722</v>
      </c>
      <c r="AB1286" s="30">
        <f t="shared" si="348"/>
        <v>519000</v>
      </c>
      <c r="AC1286" s="30">
        <f t="shared" si="349"/>
        <v>1.5414258188824663E-2</v>
      </c>
      <c r="AD1286" s="31">
        <f t="shared" si="350"/>
        <v>2.1425818882466281</v>
      </c>
      <c r="AE1286" s="31">
        <f t="shared" si="351"/>
        <v>2.1888246628131021</v>
      </c>
      <c r="AG1286" s="30">
        <f t="shared" si="352"/>
        <v>2427000</v>
      </c>
      <c r="AH1286" s="30">
        <f t="shared" si="344"/>
        <v>3.296250515039143E-3</v>
      </c>
      <c r="AI1286" s="31">
        <f t="shared" si="345"/>
        <v>0.45817882159044088</v>
      </c>
      <c r="AJ1286" s="31">
        <f t="shared" si="346"/>
        <v>0.4680675731355583</v>
      </c>
      <c r="AK1286" s="30">
        <f>IF(W1286="si",($S1286*'COSTOS DE CREDITOS'!$C$27)/DATA!$G1286,"")</f>
        <v>107.09860810633695</v>
      </c>
      <c r="AL1286" s="90">
        <f>IF(W1286="si",'COSTOS DE CREDITOS'!$C$35,"")</f>
        <v>20.421138461538462</v>
      </c>
      <c r="AM1286" s="30">
        <f t="shared" si="353"/>
        <v>800</v>
      </c>
      <c r="AN1286" s="30">
        <f t="shared" si="354"/>
        <v>1473.976502054199</v>
      </c>
      <c r="AO1286" s="30">
        <f t="shared" si="355"/>
        <v>2401.4962486220747</v>
      </c>
      <c r="AP1286" s="30">
        <f t="shared" si="356"/>
        <v>-758.78192877790252</v>
      </c>
      <c r="AQ1286" s="19">
        <f t="shared" si="357"/>
        <v>-0.46190741726162132</v>
      </c>
    </row>
    <row r="1287" spans="1:43" x14ac:dyDescent="0.2">
      <c r="A1287" s="23" t="s">
        <v>5665</v>
      </c>
      <c r="B1287" s="6" t="s">
        <v>5671</v>
      </c>
      <c r="C1287" s="6" t="s">
        <v>5670</v>
      </c>
      <c r="D1287" s="2">
        <v>153185</v>
      </c>
      <c r="E1287" s="2">
        <v>153292</v>
      </c>
      <c r="F1287" s="3" t="s">
        <v>1673</v>
      </c>
      <c r="G1287" s="2">
        <v>5</v>
      </c>
      <c r="H1287" s="2">
        <v>153296</v>
      </c>
      <c r="I1287" s="3" t="s">
        <v>1694</v>
      </c>
      <c r="J1287" s="15">
        <v>45070</v>
      </c>
      <c r="K1287" s="24">
        <v>1154335619</v>
      </c>
      <c r="L1287" s="15">
        <v>45075</v>
      </c>
      <c r="M1287" s="15">
        <v>45077</v>
      </c>
      <c r="N1287" s="15"/>
      <c r="O1287" s="26">
        <f>VLOOKUP(D1287,quash!A$2:$I$7791,9,FALSE)</f>
        <v>2</v>
      </c>
      <c r="P1287" s="7">
        <v>6000</v>
      </c>
      <c r="Q1287" s="26">
        <v>145</v>
      </c>
      <c r="R1287" s="19">
        <v>0.10783354852840141</v>
      </c>
      <c r="S1287" s="93">
        <v>26</v>
      </c>
      <c r="T1287" s="7">
        <v>8000</v>
      </c>
      <c r="U1287" s="2">
        <v>142</v>
      </c>
      <c r="V1287" s="11">
        <v>2013.74</v>
      </c>
      <c r="W1287" s="14" t="s">
        <v>5281</v>
      </c>
      <c r="X1287" s="18">
        <v>0.81575293724322517</v>
      </c>
      <c r="Y1287" s="9">
        <v>6526.023497945801</v>
      </c>
      <c r="Z1287" s="19">
        <f t="shared" si="347"/>
        <v>-0.18424706275677483</v>
      </c>
      <c r="AA1287" s="25">
        <v>1642.7143198441722</v>
      </c>
      <c r="AB1287" s="30">
        <f t="shared" si="348"/>
        <v>309000</v>
      </c>
      <c r="AC1287" s="30">
        <f t="shared" si="349"/>
        <v>2.5889967637540454E-2</v>
      </c>
      <c r="AD1287" s="31">
        <f t="shared" si="350"/>
        <v>3.754045307443366</v>
      </c>
      <c r="AE1287" s="31">
        <f t="shared" si="351"/>
        <v>3.6763754045307446</v>
      </c>
      <c r="AG1287" s="30">
        <f t="shared" si="352"/>
        <v>1695000</v>
      </c>
      <c r="AH1287" s="30">
        <f t="shared" si="344"/>
        <v>4.71976401179941E-3</v>
      </c>
      <c r="AI1287" s="31">
        <f t="shared" si="345"/>
        <v>0.68436578171091444</v>
      </c>
      <c r="AJ1287" s="31">
        <f t="shared" si="346"/>
        <v>0.67020648967551621</v>
      </c>
      <c r="AK1287" s="30">
        <f>IF(W1287="si",($S1287*'COSTOS DE CREDITOS'!$C$27)/DATA!$G1287,"")</f>
        <v>107.09860810633695</v>
      </c>
      <c r="AL1287" s="90">
        <f>IF(W1287="si",'COSTOS DE CREDITOS'!$C$35,"")</f>
        <v>20.421138461538462</v>
      </c>
      <c r="AM1287" s="30">
        <f t="shared" si="353"/>
        <v>800</v>
      </c>
      <c r="AN1287" s="30">
        <f t="shared" si="354"/>
        <v>1473.976502054199</v>
      </c>
      <c r="AO1287" s="30">
        <f t="shared" si="355"/>
        <v>2401.4962486220747</v>
      </c>
      <c r="AP1287" s="30">
        <f t="shared" si="356"/>
        <v>-758.78192877790252</v>
      </c>
      <c r="AQ1287" s="19">
        <f t="shared" si="357"/>
        <v>-0.46190741726162132</v>
      </c>
    </row>
    <row r="1288" spans="1:43" x14ac:dyDescent="0.2">
      <c r="A1288" s="23" t="s">
        <v>5665</v>
      </c>
      <c r="B1288" s="6" t="s">
        <v>5671</v>
      </c>
      <c r="C1288" s="6" t="s">
        <v>5670</v>
      </c>
      <c r="D1288" s="2">
        <v>153183</v>
      </c>
      <c r="E1288" s="2">
        <v>153292</v>
      </c>
      <c r="F1288" s="3" t="s">
        <v>1673</v>
      </c>
      <c r="G1288" s="2">
        <v>5</v>
      </c>
      <c r="H1288" s="2">
        <v>153297</v>
      </c>
      <c r="I1288" s="3" t="s">
        <v>1695</v>
      </c>
      <c r="J1288" s="15">
        <v>45070</v>
      </c>
      <c r="K1288" s="24">
        <v>1154331457</v>
      </c>
      <c r="L1288" s="15">
        <v>45075</v>
      </c>
      <c r="M1288" s="15">
        <v>45077</v>
      </c>
      <c r="N1288" s="15"/>
      <c r="O1288" s="26">
        <f>VLOOKUP(D1288,quash!A$2:$I$7791,9,FALSE)</f>
        <v>1</v>
      </c>
      <c r="P1288" s="7">
        <v>6000</v>
      </c>
      <c r="Q1288" s="26">
        <v>145</v>
      </c>
      <c r="R1288" s="19">
        <v>0.11226939921536</v>
      </c>
      <c r="S1288" s="93">
        <v>26</v>
      </c>
      <c r="T1288" s="7">
        <v>9000</v>
      </c>
      <c r="U1288" s="2">
        <v>142</v>
      </c>
      <c r="V1288" s="11">
        <v>2255.2800000000002</v>
      </c>
      <c r="W1288" s="14" t="s">
        <v>5281</v>
      </c>
      <c r="X1288" s="18">
        <v>0.81575293724322517</v>
      </c>
      <c r="Y1288" s="9">
        <v>7341.7764351890264</v>
      </c>
      <c r="Z1288" s="19">
        <f t="shared" si="347"/>
        <v>-0.18424706275677483</v>
      </c>
      <c r="AA1288" s="25">
        <v>1839.751284305901</v>
      </c>
      <c r="AB1288" s="30">
        <f t="shared" si="348"/>
        <v>519000</v>
      </c>
      <c r="AC1288" s="30">
        <f t="shared" si="349"/>
        <v>1.7341040462427744E-2</v>
      </c>
      <c r="AD1288" s="31">
        <f t="shared" si="350"/>
        <v>2.5144508670520227</v>
      </c>
      <c r="AE1288" s="31">
        <f t="shared" si="351"/>
        <v>2.4624277456647397</v>
      </c>
      <c r="AG1288" s="30">
        <f t="shared" si="352"/>
        <v>2427000</v>
      </c>
      <c r="AH1288" s="30">
        <f t="shared" si="344"/>
        <v>3.708281829419036E-3</v>
      </c>
      <c r="AI1288" s="31">
        <f t="shared" si="345"/>
        <v>0.53770086526576022</v>
      </c>
      <c r="AJ1288" s="31">
        <f t="shared" si="346"/>
        <v>0.52657601977750312</v>
      </c>
      <c r="AK1288" s="30">
        <f>IF(W1288="si",($S1288*'COSTOS DE CREDITOS'!$C$27)/DATA!$G1288,"")</f>
        <v>107.09860810633695</v>
      </c>
      <c r="AL1288" s="90">
        <f>IF(W1288="si",'COSTOS DE CREDITOS'!$C$35,"")</f>
        <v>20.421138461538462</v>
      </c>
      <c r="AM1288" s="30">
        <f t="shared" si="353"/>
        <v>900</v>
      </c>
      <c r="AN1288" s="30">
        <f t="shared" si="354"/>
        <v>1658.2235648109736</v>
      </c>
      <c r="AO1288" s="30">
        <f t="shared" si="355"/>
        <v>2685.7433113788493</v>
      </c>
      <c r="AP1288" s="30">
        <f t="shared" si="356"/>
        <v>-845.9920270729483</v>
      </c>
      <c r="AQ1288" s="19">
        <f t="shared" si="357"/>
        <v>-0.45984043293771804</v>
      </c>
    </row>
    <row r="1289" spans="1:43" x14ac:dyDescent="0.2">
      <c r="A1289" s="23" t="s">
        <v>5665</v>
      </c>
      <c r="B1289" s="6" t="s">
        <v>5668</v>
      </c>
      <c r="C1289" s="6" t="s">
        <v>5667</v>
      </c>
      <c r="D1289" s="4">
        <v>152819</v>
      </c>
      <c r="E1289" s="4">
        <v>153349</v>
      </c>
      <c r="F1289" s="5" t="s">
        <v>1696</v>
      </c>
      <c r="G1289" s="2">
        <v>5</v>
      </c>
      <c r="H1289" s="4">
        <v>153350</v>
      </c>
      <c r="I1289" s="5" t="s">
        <v>1697</v>
      </c>
      <c r="J1289" s="15">
        <v>45066</v>
      </c>
      <c r="K1289" s="24">
        <v>1151281935</v>
      </c>
      <c r="L1289" s="15">
        <v>45075</v>
      </c>
      <c r="M1289" s="15">
        <v>45077</v>
      </c>
      <c r="N1289" s="15"/>
      <c r="O1289" s="26">
        <f>VLOOKUP(D1289,quash!A$2:$I$7791,9,FALSE)</f>
        <v>2</v>
      </c>
      <c r="P1289" s="7">
        <v>10000</v>
      </c>
      <c r="Q1289" s="26">
        <v>110</v>
      </c>
      <c r="R1289" s="19">
        <v>3.3220596517330399E-2</v>
      </c>
      <c r="S1289" s="26">
        <v>16</v>
      </c>
      <c r="T1289" s="8">
        <v>8000</v>
      </c>
      <c r="U1289" s="4">
        <v>142</v>
      </c>
      <c r="V1289" s="10">
        <v>2013.74</v>
      </c>
      <c r="W1289" s="14" t="s">
        <v>5281</v>
      </c>
      <c r="X1289" s="18">
        <v>1</v>
      </c>
      <c r="Y1289" s="9">
        <v>8000</v>
      </c>
      <c r="Z1289" s="19">
        <f t="shared" si="347"/>
        <v>0</v>
      </c>
      <c r="AA1289" s="25">
        <v>2013.74</v>
      </c>
      <c r="AB1289" s="30">
        <f t="shared" si="348"/>
        <v>309000</v>
      </c>
      <c r="AC1289" s="30">
        <f t="shared" si="349"/>
        <v>2.5889967637540454E-2</v>
      </c>
      <c r="AD1289" s="31">
        <f t="shared" si="350"/>
        <v>2.8478964401294498</v>
      </c>
      <c r="AE1289" s="31">
        <f t="shared" si="351"/>
        <v>3.6763754045307446</v>
      </c>
      <c r="AG1289" s="30">
        <f t="shared" si="352"/>
        <v>1695000</v>
      </c>
      <c r="AH1289" s="30">
        <f t="shared" si="344"/>
        <v>4.71976401179941E-3</v>
      </c>
      <c r="AI1289" s="31">
        <f t="shared" si="345"/>
        <v>0.5191740412979351</v>
      </c>
      <c r="AJ1289" s="31">
        <f t="shared" si="346"/>
        <v>0.67020648967551621</v>
      </c>
      <c r="AK1289" s="30">
        <f>IF(W1289="si",($S1289*'COSTOS DE CREDITOS'!$C$27)/DATA!$G1289,"")</f>
        <v>65.906835757745824</v>
      </c>
      <c r="AL1289" s="90">
        <f>IF(W1289="si",'COSTOS DE CREDITOS'!$C$35,"")</f>
        <v>20.421138461538462</v>
      </c>
      <c r="AM1289" s="30">
        <f t="shared" si="353"/>
        <v>492.30769230769232</v>
      </c>
      <c r="AN1289" s="30">
        <f t="shared" si="354"/>
        <v>0</v>
      </c>
      <c r="AO1289" s="30">
        <f t="shared" si="355"/>
        <v>578.63566652697659</v>
      </c>
      <c r="AP1289" s="30">
        <f t="shared" si="356"/>
        <v>1435.1043334730234</v>
      </c>
      <c r="AQ1289" s="19">
        <f t="shared" si="357"/>
        <v>0.71265621851531147</v>
      </c>
    </row>
    <row r="1290" spans="1:43" x14ac:dyDescent="0.2">
      <c r="A1290" s="23" t="s">
        <v>5665</v>
      </c>
      <c r="B1290" s="6" t="s">
        <v>5681</v>
      </c>
      <c r="C1290" s="6" t="s">
        <v>5667</v>
      </c>
      <c r="D1290" s="4">
        <v>153082</v>
      </c>
      <c r="E1290" s="4">
        <v>153412</v>
      </c>
      <c r="F1290" s="5" t="s">
        <v>1698</v>
      </c>
      <c r="G1290" s="2">
        <v>6</v>
      </c>
      <c r="H1290" s="4">
        <v>153413</v>
      </c>
      <c r="I1290" s="5" t="s">
        <v>1699</v>
      </c>
      <c r="J1290" s="15">
        <v>45069</v>
      </c>
      <c r="K1290" s="24">
        <v>1153720612</v>
      </c>
      <c r="L1290" s="15">
        <v>45075</v>
      </c>
      <c r="M1290" s="15">
        <v>45077</v>
      </c>
      <c r="N1290" s="15"/>
      <c r="O1290" s="26" t="e">
        <f>VLOOKUP(D1290,quash!A$2:$I$7791,9,FALSE)</f>
        <v>#N/A</v>
      </c>
      <c r="P1290" s="7">
        <v>12000</v>
      </c>
      <c r="Q1290" s="26">
        <v>116</v>
      </c>
      <c r="R1290" s="19">
        <v>4.472210913401755E-2</v>
      </c>
      <c r="S1290" s="26">
        <v>16</v>
      </c>
      <c r="T1290" s="8">
        <v>10000</v>
      </c>
      <c r="U1290" s="4">
        <v>142</v>
      </c>
      <c r="V1290" s="10">
        <v>2510.34</v>
      </c>
      <c r="W1290" s="14" t="s">
        <v>5281</v>
      </c>
      <c r="X1290" s="18">
        <v>1</v>
      </c>
      <c r="Y1290" s="9">
        <v>10000</v>
      </c>
      <c r="Z1290" s="19">
        <f t="shared" si="347"/>
        <v>0</v>
      </c>
      <c r="AA1290" s="25">
        <v>2510.34</v>
      </c>
      <c r="AB1290" s="30">
        <f t="shared" si="348"/>
        <v>733000</v>
      </c>
      <c r="AC1290" s="30">
        <f t="shared" si="349"/>
        <v>1.3642564802182811E-2</v>
      </c>
      <c r="AD1290" s="31">
        <f t="shared" si="350"/>
        <v>1.5825375170532061</v>
      </c>
      <c r="AE1290" s="31">
        <f t="shared" si="351"/>
        <v>1.9372442019099592</v>
      </c>
      <c r="AG1290" s="30">
        <f t="shared" si="352"/>
        <v>6126000</v>
      </c>
      <c r="AH1290" s="30">
        <f t="shared" si="344"/>
        <v>1.632386549134835E-3</v>
      </c>
      <c r="AI1290" s="31">
        <f t="shared" si="345"/>
        <v>0.18935683969964087</v>
      </c>
      <c r="AJ1290" s="31">
        <f t="shared" si="346"/>
        <v>0.23179888997714657</v>
      </c>
      <c r="AK1290" s="30">
        <f>IF(W1290="si",($S1290*'COSTOS DE CREDITOS'!$C$27)/DATA!$G1290,"")</f>
        <v>54.922363131454851</v>
      </c>
      <c r="AL1290" s="90">
        <f>IF(W1290="si",'COSTOS DE CREDITOS'!$C$35,"")</f>
        <v>20.421138461538462</v>
      </c>
      <c r="AM1290" s="30">
        <f t="shared" si="353"/>
        <v>615.38461538461547</v>
      </c>
      <c r="AN1290" s="30">
        <f t="shared" si="354"/>
        <v>0</v>
      </c>
      <c r="AO1290" s="30">
        <f t="shared" si="355"/>
        <v>690.72811697760881</v>
      </c>
      <c r="AP1290" s="30">
        <f t="shared" si="356"/>
        <v>1819.6118830223913</v>
      </c>
      <c r="AQ1290" s="19">
        <f t="shared" si="357"/>
        <v>0.72484678689834492</v>
      </c>
    </row>
    <row r="1291" spans="1:43" x14ac:dyDescent="0.2">
      <c r="A1291" s="23" t="s">
        <v>5665</v>
      </c>
      <c r="B1291" s="6" t="s">
        <v>5677</v>
      </c>
      <c r="C1291" s="6" t="s">
        <v>5667</v>
      </c>
      <c r="D1291" s="4">
        <v>153307</v>
      </c>
      <c r="E1291" s="4">
        <v>153523</v>
      </c>
      <c r="F1291" s="5" t="s">
        <v>1700</v>
      </c>
      <c r="G1291" s="2">
        <v>6</v>
      </c>
      <c r="H1291" s="4">
        <v>153524</v>
      </c>
      <c r="I1291" s="5" t="s">
        <v>1701</v>
      </c>
      <c r="J1291" s="15">
        <v>45071</v>
      </c>
      <c r="K1291" s="24">
        <v>1155429452</v>
      </c>
      <c r="L1291" s="15">
        <v>45075</v>
      </c>
      <c r="M1291" s="15">
        <v>45077</v>
      </c>
      <c r="N1291" s="15"/>
      <c r="O1291" s="26">
        <f>VLOOKUP(D1291,quash!A$2:$I$7791,9,FALSE)</f>
        <v>3</v>
      </c>
      <c r="P1291" s="7">
        <v>10000</v>
      </c>
      <c r="Q1291" s="26">
        <v>110</v>
      </c>
      <c r="R1291" s="19">
        <v>3.11605023919212E-2</v>
      </c>
      <c r="S1291" s="26">
        <v>16</v>
      </c>
      <c r="T1291" s="8">
        <v>6000</v>
      </c>
      <c r="U1291" s="4">
        <v>142</v>
      </c>
      <c r="V1291" s="10">
        <v>1503.37</v>
      </c>
      <c r="W1291" s="14" t="s">
        <v>5281</v>
      </c>
      <c r="X1291" s="18">
        <v>1</v>
      </c>
      <c r="Y1291" s="9">
        <v>6000</v>
      </c>
      <c r="Z1291" s="19">
        <f t="shared" si="347"/>
        <v>0</v>
      </c>
      <c r="AA1291" s="25">
        <v>1503.37</v>
      </c>
      <c r="AB1291" s="30">
        <f t="shared" si="348"/>
        <v>242000</v>
      </c>
      <c r="AC1291" s="30">
        <f t="shared" si="349"/>
        <v>2.4793388429752067E-2</v>
      </c>
      <c r="AD1291" s="31">
        <f t="shared" si="350"/>
        <v>2.7272727272727275</v>
      </c>
      <c r="AE1291" s="31">
        <f t="shared" si="351"/>
        <v>3.5206611570247937</v>
      </c>
      <c r="AG1291" s="30">
        <f t="shared" si="352"/>
        <v>778000</v>
      </c>
      <c r="AH1291" s="30">
        <f t="shared" si="344"/>
        <v>7.7120822622107968E-3</v>
      </c>
      <c r="AI1291" s="31">
        <f t="shared" si="345"/>
        <v>0.84832904884318761</v>
      </c>
      <c r="AJ1291" s="31">
        <f t="shared" si="346"/>
        <v>1.0951156812339331</v>
      </c>
      <c r="AK1291" s="30">
        <f>IF(W1291="si",($S1291*'COSTOS DE CREDITOS'!$C$27)/DATA!$G1291,"")</f>
        <v>54.922363131454851</v>
      </c>
      <c r="AL1291" s="90">
        <f>IF(W1291="si",'COSTOS DE CREDITOS'!$C$35,"")</f>
        <v>20.421138461538462</v>
      </c>
      <c r="AM1291" s="30">
        <f t="shared" si="353"/>
        <v>369.23076923076923</v>
      </c>
      <c r="AN1291" s="30">
        <f t="shared" si="354"/>
        <v>0</v>
      </c>
      <c r="AO1291" s="30">
        <f t="shared" si="355"/>
        <v>444.5742708237625</v>
      </c>
      <c r="AP1291" s="30">
        <f t="shared" si="356"/>
        <v>1058.7957291762373</v>
      </c>
      <c r="AQ1291" s="19">
        <f t="shared" si="357"/>
        <v>0.70428153360532497</v>
      </c>
    </row>
    <row r="1292" spans="1:43" x14ac:dyDescent="0.2">
      <c r="A1292" s="23" t="s">
        <v>5665</v>
      </c>
      <c r="B1292" s="6" t="s">
        <v>5668</v>
      </c>
      <c r="C1292" s="6" t="s">
        <v>5667</v>
      </c>
      <c r="D1292" s="2">
        <v>152943</v>
      </c>
      <c r="E1292" s="2">
        <v>153349</v>
      </c>
      <c r="F1292" s="3" t="s">
        <v>1696</v>
      </c>
      <c r="G1292" s="2">
        <v>5</v>
      </c>
      <c r="H1292" s="2">
        <v>153351</v>
      </c>
      <c r="I1292" s="3" t="s">
        <v>1702</v>
      </c>
      <c r="J1292" s="15">
        <v>45069</v>
      </c>
      <c r="K1292" s="24">
        <v>1153435620</v>
      </c>
      <c r="L1292" s="15">
        <v>45075</v>
      </c>
      <c r="M1292" s="15">
        <v>45077</v>
      </c>
      <c r="N1292" s="15"/>
      <c r="O1292" s="26">
        <f>VLOOKUP(D1292,quash!A$2:$I$7791,9,FALSE)</f>
        <v>3</v>
      </c>
      <c r="P1292" s="7">
        <v>10000</v>
      </c>
      <c r="Q1292" s="26">
        <v>110</v>
      </c>
      <c r="R1292" s="19">
        <v>3.3741050530766099E-2</v>
      </c>
      <c r="S1292" s="26">
        <v>16</v>
      </c>
      <c r="T1292" s="7">
        <v>8000</v>
      </c>
      <c r="U1292" s="2">
        <v>142</v>
      </c>
      <c r="V1292" s="11">
        <v>2013.74</v>
      </c>
      <c r="W1292" s="14" t="s">
        <v>5281</v>
      </c>
      <c r="X1292" s="18">
        <v>1</v>
      </c>
      <c r="Y1292" s="9">
        <v>8000</v>
      </c>
      <c r="Z1292" s="19">
        <f t="shared" si="347"/>
        <v>0</v>
      </c>
      <c r="AA1292" s="25">
        <v>2013.74</v>
      </c>
      <c r="AB1292" s="30">
        <f t="shared" si="348"/>
        <v>242000</v>
      </c>
      <c r="AC1292" s="30">
        <f t="shared" si="349"/>
        <v>3.3057851239669422E-2</v>
      </c>
      <c r="AD1292" s="31">
        <f t="shared" si="350"/>
        <v>3.6363636363636367</v>
      </c>
      <c r="AE1292" s="31">
        <f t="shared" si="351"/>
        <v>4.6942148760330582</v>
      </c>
      <c r="AG1292" s="30">
        <f t="shared" si="352"/>
        <v>778000</v>
      </c>
      <c r="AH1292" s="30">
        <f t="shared" si="344"/>
        <v>1.0282776349614395E-2</v>
      </c>
      <c r="AI1292" s="31">
        <f t="shared" si="345"/>
        <v>1.1311053984575834</v>
      </c>
      <c r="AJ1292" s="31">
        <f t="shared" si="346"/>
        <v>1.4601542416452442</v>
      </c>
      <c r="AK1292" s="30">
        <f>IF(W1292="si",($S1292*'COSTOS DE CREDITOS'!$C$27)/DATA!$G1292,"")</f>
        <v>65.906835757745824</v>
      </c>
      <c r="AL1292" s="90">
        <f>IF(W1292="si",'COSTOS DE CREDITOS'!$C$35,"")</f>
        <v>20.421138461538462</v>
      </c>
      <c r="AM1292" s="30">
        <f t="shared" si="353"/>
        <v>492.30769230769232</v>
      </c>
      <c r="AN1292" s="30">
        <f t="shared" si="354"/>
        <v>0</v>
      </c>
      <c r="AO1292" s="30">
        <f t="shared" si="355"/>
        <v>578.63566652697659</v>
      </c>
      <c r="AP1292" s="30">
        <f t="shared" si="356"/>
        <v>1435.1043334730234</v>
      </c>
      <c r="AQ1292" s="19">
        <f t="shared" si="357"/>
        <v>0.71265621851531147</v>
      </c>
    </row>
    <row r="1293" spans="1:43" x14ac:dyDescent="0.2">
      <c r="A1293" s="23" t="s">
        <v>5665</v>
      </c>
      <c r="B1293" s="6" t="s">
        <v>5668</v>
      </c>
      <c r="C1293" s="6" t="s">
        <v>5667</v>
      </c>
      <c r="D1293" s="2">
        <v>152641</v>
      </c>
      <c r="E1293" s="2">
        <v>153349</v>
      </c>
      <c r="F1293" s="3" t="s">
        <v>1696</v>
      </c>
      <c r="G1293" s="2">
        <v>5</v>
      </c>
      <c r="H1293" s="2">
        <v>153352</v>
      </c>
      <c r="I1293" s="3" t="s">
        <v>1703</v>
      </c>
      <c r="J1293" s="15">
        <v>45273</v>
      </c>
      <c r="K1293" s="24">
        <v>1300118437</v>
      </c>
      <c r="L1293" s="15">
        <v>45075</v>
      </c>
      <c r="M1293" s="15">
        <v>45077</v>
      </c>
      <c r="N1293" s="15"/>
      <c r="O1293" s="26">
        <f>VLOOKUP(D1293,quash!A$2:$I$7791,9,FALSE)</f>
        <v>1</v>
      </c>
      <c r="P1293" s="7">
        <v>10000</v>
      </c>
      <c r="Q1293" s="26">
        <v>115</v>
      </c>
      <c r="R1293" s="19">
        <v>3.97705569269148E-2</v>
      </c>
      <c r="S1293" s="26">
        <v>16</v>
      </c>
      <c r="T1293" s="7">
        <v>7000</v>
      </c>
      <c r="U1293" s="2">
        <v>142</v>
      </c>
      <c r="V1293" s="11">
        <v>1758.65</v>
      </c>
      <c r="W1293" s="14" t="s">
        <v>5281</v>
      </c>
      <c r="X1293" s="18">
        <v>1</v>
      </c>
      <c r="Y1293" s="9">
        <v>7000</v>
      </c>
      <c r="Z1293" s="19">
        <f t="shared" si="347"/>
        <v>0</v>
      </c>
      <c r="AA1293" s="25">
        <v>1758.65</v>
      </c>
      <c r="AB1293" s="30">
        <f t="shared" si="348"/>
        <v>519000</v>
      </c>
      <c r="AC1293" s="30">
        <f t="shared" si="349"/>
        <v>1.348747591522158E-2</v>
      </c>
      <c r="AD1293" s="31">
        <f t="shared" si="350"/>
        <v>1.5510597302504816</v>
      </c>
      <c r="AE1293" s="31">
        <f t="shared" si="351"/>
        <v>1.9152215799614642</v>
      </c>
      <c r="AG1293" s="30">
        <f t="shared" si="352"/>
        <v>2427000</v>
      </c>
      <c r="AH1293" s="30">
        <f t="shared" si="344"/>
        <v>2.88421920065925E-3</v>
      </c>
      <c r="AI1293" s="31">
        <f t="shared" si="345"/>
        <v>0.33168520807581375</v>
      </c>
      <c r="AJ1293" s="31">
        <f t="shared" si="346"/>
        <v>0.40955912649361348</v>
      </c>
      <c r="AK1293" s="30">
        <f>IF(W1293="si",($S1293*'COSTOS DE CREDITOS'!$C$27)/DATA!$G1293,"")</f>
        <v>65.906835757745824</v>
      </c>
      <c r="AL1293" s="90">
        <f>IF(W1293="si",'COSTOS DE CREDITOS'!$C$35,"")</f>
        <v>20.421138461538462</v>
      </c>
      <c r="AM1293" s="30">
        <f t="shared" si="353"/>
        <v>430.76923076923077</v>
      </c>
      <c r="AN1293" s="30">
        <f t="shared" si="354"/>
        <v>0</v>
      </c>
      <c r="AO1293" s="30">
        <f t="shared" si="355"/>
        <v>517.09720498851505</v>
      </c>
      <c r="AP1293" s="30">
        <f t="shared" si="356"/>
        <v>1241.5527950114852</v>
      </c>
      <c r="AQ1293" s="19">
        <f t="shared" si="357"/>
        <v>0.70596923493104657</v>
      </c>
    </row>
    <row r="1294" spans="1:43" x14ac:dyDescent="0.2">
      <c r="A1294" s="23" t="s">
        <v>5665</v>
      </c>
      <c r="B1294" s="6" t="s">
        <v>5668</v>
      </c>
      <c r="C1294" s="6" t="s">
        <v>5667</v>
      </c>
      <c r="D1294" s="2">
        <v>152620</v>
      </c>
      <c r="E1294" s="2">
        <v>153349</v>
      </c>
      <c r="F1294" s="3" t="s">
        <v>1696</v>
      </c>
      <c r="G1294" s="2">
        <v>5</v>
      </c>
      <c r="H1294" s="2">
        <v>153353</v>
      </c>
      <c r="I1294" s="3" t="s">
        <v>1704</v>
      </c>
      <c r="J1294" s="15">
        <v>45065</v>
      </c>
      <c r="K1294" s="24">
        <v>1150516541</v>
      </c>
      <c r="L1294" s="15">
        <v>45075</v>
      </c>
      <c r="M1294" s="15">
        <v>45077</v>
      </c>
      <c r="N1294" s="15"/>
      <c r="O1294" s="26">
        <f>VLOOKUP(D1294,quash!A$2:$I$7791,9,FALSE)</f>
        <v>2</v>
      </c>
      <c r="P1294" s="7">
        <v>10000</v>
      </c>
      <c r="Q1294" s="26">
        <v>110</v>
      </c>
      <c r="R1294" s="19">
        <v>3.3220596517330399E-2</v>
      </c>
      <c r="S1294" s="26">
        <v>16</v>
      </c>
      <c r="T1294" s="7">
        <v>8000</v>
      </c>
      <c r="U1294" s="2">
        <v>142</v>
      </c>
      <c r="V1294" s="11">
        <v>2013.74</v>
      </c>
      <c r="W1294" s="14" t="s">
        <v>5281</v>
      </c>
      <c r="X1294" s="18">
        <v>1</v>
      </c>
      <c r="Y1294" s="9">
        <v>8000</v>
      </c>
      <c r="Z1294" s="19">
        <f t="shared" si="347"/>
        <v>0</v>
      </c>
      <c r="AA1294" s="25">
        <v>2013.74</v>
      </c>
      <c r="AB1294" s="30">
        <f t="shared" si="348"/>
        <v>309000</v>
      </c>
      <c r="AC1294" s="30">
        <f t="shared" si="349"/>
        <v>2.5889967637540454E-2</v>
      </c>
      <c r="AD1294" s="31">
        <f t="shared" si="350"/>
        <v>2.8478964401294498</v>
      </c>
      <c r="AE1294" s="31">
        <f t="shared" si="351"/>
        <v>3.6763754045307446</v>
      </c>
      <c r="AG1294" s="30">
        <f t="shared" si="352"/>
        <v>1695000</v>
      </c>
      <c r="AH1294" s="30">
        <f t="shared" si="344"/>
        <v>4.71976401179941E-3</v>
      </c>
      <c r="AI1294" s="31">
        <f t="shared" si="345"/>
        <v>0.5191740412979351</v>
      </c>
      <c r="AJ1294" s="31">
        <f t="shared" si="346"/>
        <v>0.67020648967551621</v>
      </c>
      <c r="AK1294" s="30">
        <f>IF(W1294="si",($S1294*'COSTOS DE CREDITOS'!$C$27)/DATA!$G1294,"")</f>
        <v>65.906835757745824</v>
      </c>
      <c r="AL1294" s="90">
        <f>IF(W1294="si",'COSTOS DE CREDITOS'!$C$35,"")</f>
        <v>20.421138461538462</v>
      </c>
      <c r="AM1294" s="30">
        <f t="shared" si="353"/>
        <v>492.30769230769232</v>
      </c>
      <c r="AN1294" s="30">
        <f t="shared" si="354"/>
        <v>0</v>
      </c>
      <c r="AO1294" s="30">
        <f t="shared" si="355"/>
        <v>578.63566652697659</v>
      </c>
      <c r="AP1294" s="30">
        <f t="shared" si="356"/>
        <v>1435.1043334730234</v>
      </c>
      <c r="AQ1294" s="19">
        <f t="shared" si="357"/>
        <v>0.71265621851531147</v>
      </c>
    </row>
    <row r="1295" spans="1:43" x14ac:dyDescent="0.2">
      <c r="A1295" s="23" t="s">
        <v>5665</v>
      </c>
      <c r="B1295" s="6" t="s">
        <v>5668</v>
      </c>
      <c r="C1295" s="6" t="s">
        <v>5667</v>
      </c>
      <c r="D1295" s="2">
        <v>153106</v>
      </c>
      <c r="E1295" s="2">
        <v>153349</v>
      </c>
      <c r="F1295" s="3" t="s">
        <v>1696</v>
      </c>
      <c r="G1295" s="2">
        <v>5</v>
      </c>
      <c r="H1295" s="2">
        <v>153354</v>
      </c>
      <c r="I1295" s="3" t="s">
        <v>1705</v>
      </c>
      <c r="J1295" s="15">
        <v>45070</v>
      </c>
      <c r="K1295" s="24">
        <v>1154024274</v>
      </c>
      <c r="L1295" s="15">
        <v>45075</v>
      </c>
      <c r="M1295" s="15">
        <v>45077</v>
      </c>
      <c r="N1295" s="15"/>
      <c r="O1295" s="26">
        <f>VLOOKUP(D1295,quash!A$2:$I$7791,9,FALSE)</f>
        <v>3</v>
      </c>
      <c r="P1295" s="7">
        <v>10000</v>
      </c>
      <c r="Q1295" s="26">
        <v>127</v>
      </c>
      <c r="R1295" s="19">
        <v>5.24391097594855E-2</v>
      </c>
      <c r="S1295" s="26">
        <v>16</v>
      </c>
      <c r="T1295" s="7">
        <v>7000</v>
      </c>
      <c r="U1295" s="2">
        <v>142</v>
      </c>
      <c r="V1295" s="11">
        <v>1758.65</v>
      </c>
      <c r="W1295" s="14" t="s">
        <v>5281</v>
      </c>
      <c r="X1295" s="18">
        <v>1</v>
      </c>
      <c r="Y1295" s="9">
        <v>7000</v>
      </c>
      <c r="Z1295" s="19">
        <f t="shared" si="347"/>
        <v>0</v>
      </c>
      <c r="AA1295" s="25">
        <v>1758.65</v>
      </c>
      <c r="AB1295" s="30">
        <f t="shared" si="348"/>
        <v>242000</v>
      </c>
      <c r="AC1295" s="30">
        <f t="shared" si="349"/>
        <v>2.8925619834710745E-2</v>
      </c>
      <c r="AD1295" s="31">
        <f t="shared" si="350"/>
        <v>3.6735537190082646</v>
      </c>
      <c r="AE1295" s="31">
        <f t="shared" si="351"/>
        <v>4.1074380165289259</v>
      </c>
      <c r="AG1295" s="30">
        <f t="shared" si="352"/>
        <v>778000</v>
      </c>
      <c r="AH1295" s="30">
        <f t="shared" si="344"/>
        <v>8.9974293059125968E-3</v>
      </c>
      <c r="AI1295" s="31">
        <f t="shared" si="345"/>
        <v>1.1426735218508999</v>
      </c>
      <c r="AJ1295" s="31">
        <f t="shared" si="346"/>
        <v>1.2776349614395888</v>
      </c>
      <c r="AK1295" s="30">
        <f>IF(W1295="si",($S1295*'COSTOS DE CREDITOS'!$C$27)/DATA!$G1295,"")</f>
        <v>65.906835757745824</v>
      </c>
      <c r="AL1295" s="90">
        <f>IF(W1295="si",'COSTOS DE CREDITOS'!$C$35,"")</f>
        <v>20.421138461538462</v>
      </c>
      <c r="AM1295" s="30">
        <f t="shared" si="353"/>
        <v>430.76923076923077</v>
      </c>
      <c r="AN1295" s="30">
        <f t="shared" si="354"/>
        <v>0</v>
      </c>
      <c r="AO1295" s="30">
        <f t="shared" si="355"/>
        <v>517.09720498851505</v>
      </c>
      <c r="AP1295" s="30">
        <f t="shared" si="356"/>
        <v>1241.5527950114852</v>
      </c>
      <c r="AQ1295" s="19">
        <f t="shared" si="357"/>
        <v>0.70596923493104657</v>
      </c>
    </row>
    <row r="1296" spans="1:43" x14ac:dyDescent="0.2">
      <c r="A1296" s="23" t="s">
        <v>5665</v>
      </c>
      <c r="B1296" s="6" t="s">
        <v>5677</v>
      </c>
      <c r="C1296" s="6" t="s">
        <v>5667</v>
      </c>
      <c r="D1296" s="2">
        <v>152523</v>
      </c>
      <c r="E1296" s="2">
        <v>153026</v>
      </c>
      <c r="F1296" s="3" t="s">
        <v>1706</v>
      </c>
      <c r="G1296" s="2">
        <v>7</v>
      </c>
      <c r="H1296" s="2">
        <v>153070</v>
      </c>
      <c r="I1296" s="3" t="s">
        <v>1707</v>
      </c>
      <c r="J1296" s="15">
        <v>45064</v>
      </c>
      <c r="K1296" s="24">
        <v>1149713655</v>
      </c>
      <c r="L1296" s="15">
        <v>45075</v>
      </c>
      <c r="M1296" s="15">
        <v>45077</v>
      </c>
      <c r="N1296" s="15"/>
      <c r="O1296" s="26">
        <f>VLOOKUP(D1296,quash!A$2:$I$7791,9,FALSE)</f>
        <v>5</v>
      </c>
      <c r="P1296" s="7">
        <v>17000</v>
      </c>
      <c r="Q1296" s="26">
        <v>125</v>
      </c>
      <c r="R1296" s="19">
        <v>5.24391097594855E-2</v>
      </c>
      <c r="S1296" s="26">
        <v>16</v>
      </c>
      <c r="T1296" s="7">
        <v>5000</v>
      </c>
      <c r="U1296" s="2">
        <v>147</v>
      </c>
      <c r="V1296" s="11">
        <v>1303.3399999999999</v>
      </c>
      <c r="W1296" s="14" t="s">
        <v>5281</v>
      </c>
      <c r="X1296" s="18">
        <v>1</v>
      </c>
      <c r="Y1296" s="9">
        <v>5000</v>
      </c>
      <c r="Z1296" s="19">
        <f t="shared" si="347"/>
        <v>0</v>
      </c>
      <c r="AA1296" s="25">
        <v>1303.3399999999999</v>
      </c>
      <c r="AB1296" s="30">
        <f t="shared" si="348"/>
        <v>101000</v>
      </c>
      <c r="AC1296" s="30">
        <f t="shared" si="349"/>
        <v>4.9504950495049507E-2</v>
      </c>
      <c r="AD1296" s="31">
        <f t="shared" si="350"/>
        <v>6.1881188118811883</v>
      </c>
      <c r="AE1296" s="31">
        <f t="shared" si="351"/>
        <v>7.2772277227722775</v>
      </c>
      <c r="AG1296" s="30">
        <f t="shared" si="352"/>
        <v>352000</v>
      </c>
      <c r="AH1296" s="30">
        <f t="shared" si="344"/>
        <v>1.4204545454545454E-2</v>
      </c>
      <c r="AI1296" s="31">
        <f t="shared" si="345"/>
        <v>1.7755681818181817</v>
      </c>
      <c r="AJ1296" s="31">
        <f t="shared" si="346"/>
        <v>2.0880681818181817</v>
      </c>
      <c r="AK1296" s="30">
        <f>IF(W1296="si",($S1296*'COSTOS DE CREDITOS'!$C$27)/DATA!$G1296,"")</f>
        <v>47.07631125553273</v>
      </c>
      <c r="AL1296" s="90">
        <f>IF(W1296="si",'COSTOS DE CREDITOS'!$C$35,"")</f>
        <v>20.421138461538462</v>
      </c>
      <c r="AM1296" s="30">
        <f t="shared" si="353"/>
        <v>307.69230769230774</v>
      </c>
      <c r="AN1296" s="30">
        <f t="shared" si="354"/>
        <v>0</v>
      </c>
      <c r="AO1296" s="30">
        <f t="shared" si="355"/>
        <v>375.1897574093789</v>
      </c>
      <c r="AP1296" s="30">
        <f t="shared" si="356"/>
        <v>928.15024259062102</v>
      </c>
      <c r="AQ1296" s="19">
        <f t="shared" si="357"/>
        <v>0.71213209338363059</v>
      </c>
    </row>
    <row r="1297" spans="1:43" x14ac:dyDescent="0.2">
      <c r="A1297" s="23" t="s">
        <v>5665</v>
      </c>
      <c r="B1297" s="6" t="s">
        <v>5673</v>
      </c>
      <c r="C1297" s="6" t="s">
        <v>5667</v>
      </c>
      <c r="D1297" s="2">
        <v>152945</v>
      </c>
      <c r="E1297" s="2">
        <v>152729</v>
      </c>
      <c r="F1297" s="3" t="s">
        <v>155</v>
      </c>
      <c r="G1297" s="2">
        <v>7</v>
      </c>
      <c r="H1297" s="2">
        <v>153493</v>
      </c>
      <c r="I1297" s="3" t="s">
        <v>1708</v>
      </c>
      <c r="J1297" s="15">
        <v>45068</v>
      </c>
      <c r="K1297" s="24">
        <v>1152982274</v>
      </c>
      <c r="L1297" s="15">
        <v>45075</v>
      </c>
      <c r="M1297" s="15">
        <v>45077</v>
      </c>
      <c r="N1297" s="15"/>
      <c r="O1297" s="26">
        <f>VLOOKUP(D1297,quash!A$2:$I$7791,9,FALSE)</f>
        <v>4</v>
      </c>
      <c r="P1297" s="7">
        <v>10000</v>
      </c>
      <c r="Q1297" s="26">
        <v>92</v>
      </c>
      <c r="R1297" s="19">
        <v>9.9474470419378958E-3</v>
      </c>
      <c r="S1297" s="26">
        <v>16</v>
      </c>
      <c r="T1297" s="7">
        <v>10000</v>
      </c>
      <c r="U1297" s="2">
        <v>142</v>
      </c>
      <c r="V1297" s="11">
        <v>2510.34</v>
      </c>
      <c r="W1297" s="14" t="s">
        <v>5281</v>
      </c>
      <c r="X1297" s="18">
        <v>1</v>
      </c>
      <c r="Y1297" s="9">
        <v>10000</v>
      </c>
      <c r="Z1297" s="19">
        <f t="shared" si="347"/>
        <v>0</v>
      </c>
      <c r="AA1297" s="25">
        <v>2510.34</v>
      </c>
      <c r="AB1297" s="30">
        <f t="shared" si="348"/>
        <v>277000</v>
      </c>
      <c r="AC1297" s="30">
        <f t="shared" si="349"/>
        <v>3.6101083032490974E-2</v>
      </c>
      <c r="AD1297" s="31">
        <f t="shared" si="350"/>
        <v>3.3212996389891698</v>
      </c>
      <c r="AE1297" s="31">
        <f t="shared" si="351"/>
        <v>5.1263537906137184</v>
      </c>
      <c r="AG1297" s="30">
        <f t="shared" si="352"/>
        <v>927000</v>
      </c>
      <c r="AH1297" s="30">
        <f t="shared" si="344"/>
        <v>1.0787486515641856E-2</v>
      </c>
      <c r="AI1297" s="31">
        <f t="shared" si="345"/>
        <v>0.99244875943905075</v>
      </c>
      <c r="AJ1297" s="31">
        <f t="shared" si="346"/>
        <v>1.5318230852211436</v>
      </c>
      <c r="AK1297" s="30">
        <f>IF(W1297="si",($S1297*'COSTOS DE CREDITOS'!$C$27)/DATA!$G1297,"")</f>
        <v>47.07631125553273</v>
      </c>
      <c r="AL1297" s="90">
        <f>IF(W1297="si",'COSTOS DE CREDITOS'!$C$35,"")</f>
        <v>20.421138461538462</v>
      </c>
      <c r="AM1297" s="30">
        <f t="shared" si="353"/>
        <v>615.38461538461547</v>
      </c>
      <c r="AN1297" s="30">
        <f t="shared" si="354"/>
        <v>0</v>
      </c>
      <c r="AO1297" s="30">
        <f t="shared" si="355"/>
        <v>682.88206510168663</v>
      </c>
      <c r="AP1297" s="30">
        <f t="shared" si="356"/>
        <v>1827.4579348983134</v>
      </c>
      <c r="AQ1297" s="19">
        <f t="shared" si="357"/>
        <v>0.72797228060673591</v>
      </c>
    </row>
    <row r="1298" spans="1:43" x14ac:dyDescent="0.2">
      <c r="A1298" s="23" t="s">
        <v>5665</v>
      </c>
      <c r="B1298" s="6" t="s">
        <v>5673</v>
      </c>
      <c r="C1298" s="6" t="s">
        <v>5667</v>
      </c>
      <c r="D1298" s="2">
        <v>152999</v>
      </c>
      <c r="E1298" s="2">
        <v>152729</v>
      </c>
      <c r="F1298" s="3" t="s">
        <v>155</v>
      </c>
      <c r="G1298" s="2">
        <v>7</v>
      </c>
      <c r="H1298" s="2">
        <v>153494</v>
      </c>
      <c r="I1298" s="3" t="s">
        <v>1709</v>
      </c>
      <c r="J1298" s="15">
        <v>45069</v>
      </c>
      <c r="K1298" s="24">
        <v>1153448006</v>
      </c>
      <c r="L1298" s="15">
        <v>45075</v>
      </c>
      <c r="M1298" s="15">
        <v>45077</v>
      </c>
      <c r="N1298" s="15"/>
      <c r="O1298" s="26">
        <f>VLOOKUP(D1298,quash!A$2:$I$7791,9,FALSE)</f>
        <v>5</v>
      </c>
      <c r="P1298" s="7">
        <v>10000</v>
      </c>
      <c r="Q1298" s="26">
        <v>92</v>
      </c>
      <c r="R1298" s="19">
        <v>9.9474470419378958E-3</v>
      </c>
      <c r="S1298" s="26">
        <v>16</v>
      </c>
      <c r="T1298" s="7">
        <v>10000</v>
      </c>
      <c r="U1298" s="2">
        <v>142</v>
      </c>
      <c r="V1298" s="11">
        <v>2510.34</v>
      </c>
      <c r="W1298" s="14" t="s">
        <v>5281</v>
      </c>
      <c r="X1298" s="18">
        <v>1</v>
      </c>
      <c r="Y1298" s="9">
        <v>10000</v>
      </c>
      <c r="Z1298" s="19">
        <f t="shared" si="347"/>
        <v>0</v>
      </c>
      <c r="AA1298" s="25">
        <v>2510.34</v>
      </c>
      <c r="AB1298" s="30">
        <f t="shared" si="348"/>
        <v>101000</v>
      </c>
      <c r="AC1298" s="30">
        <f t="shared" si="349"/>
        <v>9.9009900990099015E-2</v>
      </c>
      <c r="AD1298" s="31">
        <f t="shared" si="350"/>
        <v>9.1089108910891099</v>
      </c>
      <c r="AE1298" s="31">
        <f t="shared" si="351"/>
        <v>14.059405940594059</v>
      </c>
      <c r="AG1298" s="30">
        <f t="shared" si="352"/>
        <v>352000</v>
      </c>
      <c r="AH1298" s="30">
        <f t="shared" ref="AH1298:AH1329" si="358">IFERROR($T1298/AG1298,"")</f>
        <v>2.8409090909090908E-2</v>
      </c>
      <c r="AI1298" s="31">
        <f t="shared" ref="AI1298:AI1329" si="359">IFERROR(AH1298*$Q1298,"")</f>
        <v>2.6136363636363638</v>
      </c>
      <c r="AJ1298" s="31">
        <f t="shared" ref="AJ1298:AJ1329" si="360">IFERROR(AH1298*$U1298,"")</f>
        <v>4.0340909090909092</v>
      </c>
      <c r="AK1298" s="30">
        <f>IF(W1298="si",($S1298*'COSTOS DE CREDITOS'!$C$27)/DATA!$G1298,"")</f>
        <v>47.07631125553273</v>
      </c>
      <c r="AL1298" s="90">
        <f>IF(W1298="si",'COSTOS DE CREDITOS'!$C$35,"")</f>
        <v>20.421138461538462</v>
      </c>
      <c r="AM1298" s="30">
        <f t="shared" si="353"/>
        <v>615.38461538461547</v>
      </c>
      <c r="AN1298" s="30">
        <f t="shared" si="354"/>
        <v>0</v>
      </c>
      <c r="AO1298" s="30">
        <f t="shared" si="355"/>
        <v>682.88206510168663</v>
      </c>
      <c r="AP1298" s="30">
        <f t="shared" si="356"/>
        <v>1827.4579348983134</v>
      </c>
      <c r="AQ1298" s="19">
        <f t="shared" si="357"/>
        <v>0.72797228060673591</v>
      </c>
    </row>
    <row r="1299" spans="1:43" x14ac:dyDescent="0.2">
      <c r="A1299" s="23" t="s">
        <v>5665</v>
      </c>
      <c r="B1299" s="6" t="s">
        <v>5681</v>
      </c>
      <c r="C1299" s="6" t="s">
        <v>5667</v>
      </c>
      <c r="D1299" s="2">
        <v>153086</v>
      </c>
      <c r="E1299" s="2">
        <v>153412</v>
      </c>
      <c r="F1299" s="3" t="s">
        <v>1698</v>
      </c>
      <c r="G1299" s="2">
        <v>6</v>
      </c>
      <c r="H1299" s="2">
        <v>153414</v>
      </c>
      <c r="I1299" s="3" t="s">
        <v>1710</v>
      </c>
      <c r="J1299" s="15">
        <v>45070</v>
      </c>
      <c r="K1299" s="24">
        <v>1153999149</v>
      </c>
      <c r="L1299" s="15">
        <v>45075</v>
      </c>
      <c r="M1299" s="15">
        <v>45077</v>
      </c>
      <c r="N1299" s="15"/>
      <c r="O1299" s="26" t="e">
        <f>VLOOKUP(D1299,quash!A$2:$I$7791,9,FALSE)</f>
        <v>#N/A</v>
      </c>
      <c r="P1299" s="7">
        <v>10000</v>
      </c>
      <c r="Q1299" s="26">
        <v>113</v>
      </c>
      <c r="R1299" s="19">
        <v>3.3741050530766099E-2</v>
      </c>
      <c r="S1299" s="26">
        <v>16</v>
      </c>
      <c r="T1299" s="7">
        <v>7000</v>
      </c>
      <c r="U1299" s="2">
        <v>142</v>
      </c>
      <c r="V1299" s="11">
        <v>1758.65</v>
      </c>
      <c r="W1299" s="14" t="s">
        <v>5281</v>
      </c>
      <c r="X1299" s="18">
        <v>1</v>
      </c>
      <c r="Y1299" s="9">
        <v>7000</v>
      </c>
      <c r="Z1299" s="19">
        <f t="shared" si="347"/>
        <v>0</v>
      </c>
      <c r="AA1299" s="25">
        <v>1758.65</v>
      </c>
      <c r="AB1299" s="30">
        <f t="shared" si="348"/>
        <v>733000</v>
      </c>
      <c r="AC1299" s="30">
        <f t="shared" si="349"/>
        <v>9.5497953615279671E-3</v>
      </c>
      <c r="AD1299" s="31">
        <f t="shared" si="350"/>
        <v>1.0791268758526602</v>
      </c>
      <c r="AE1299" s="31">
        <f t="shared" si="351"/>
        <v>1.3560709413369714</v>
      </c>
      <c r="AG1299" s="30">
        <f t="shared" si="352"/>
        <v>6126000</v>
      </c>
      <c r="AH1299" s="30">
        <f t="shared" si="358"/>
        <v>1.1426705843943846E-3</v>
      </c>
      <c r="AI1299" s="31">
        <f t="shared" si="359"/>
        <v>0.12912177603656547</v>
      </c>
      <c r="AJ1299" s="31">
        <f t="shared" si="360"/>
        <v>0.16225922298400261</v>
      </c>
      <c r="AK1299" s="30">
        <f>IF(W1299="si",($S1299*'COSTOS DE CREDITOS'!$C$27)/DATA!$G1299,"")</f>
        <v>54.922363131454851</v>
      </c>
      <c r="AL1299" s="90">
        <f>IF(W1299="si",'COSTOS DE CREDITOS'!$C$35,"")</f>
        <v>20.421138461538462</v>
      </c>
      <c r="AM1299" s="30">
        <f t="shared" si="353"/>
        <v>430.76923076923077</v>
      </c>
      <c r="AN1299" s="30">
        <f t="shared" si="354"/>
        <v>0</v>
      </c>
      <c r="AO1299" s="30">
        <f t="shared" si="355"/>
        <v>506.11273236222405</v>
      </c>
      <c r="AP1299" s="30">
        <f t="shared" si="356"/>
        <v>1252.537267637776</v>
      </c>
      <c r="AQ1299" s="19">
        <f t="shared" si="357"/>
        <v>0.71221520350142209</v>
      </c>
    </row>
    <row r="1300" spans="1:43" x14ac:dyDescent="0.2">
      <c r="A1300" s="23" t="s">
        <v>5665</v>
      </c>
      <c r="B1300" s="6" t="s">
        <v>5681</v>
      </c>
      <c r="C1300" s="6" t="s">
        <v>5667</v>
      </c>
      <c r="D1300" s="2">
        <v>153096</v>
      </c>
      <c r="E1300" s="2">
        <v>153412</v>
      </c>
      <c r="F1300" s="3" t="s">
        <v>1698</v>
      </c>
      <c r="G1300" s="2">
        <v>6</v>
      </c>
      <c r="H1300" s="2">
        <v>153415</v>
      </c>
      <c r="I1300" s="3" t="s">
        <v>1711</v>
      </c>
      <c r="J1300" s="15" t="s">
        <v>5688</v>
      </c>
      <c r="K1300" s="24" t="s">
        <v>5688</v>
      </c>
      <c r="L1300" s="15">
        <v>45075</v>
      </c>
      <c r="M1300" s="15">
        <v>45077</v>
      </c>
      <c r="N1300" s="15"/>
      <c r="O1300" s="26" t="e">
        <f>VLOOKUP(D1300,quash!A$2:$I$7791,9,FALSE)</f>
        <v>#N/A</v>
      </c>
      <c r="P1300" s="7">
        <v>11000</v>
      </c>
      <c r="Q1300" s="26">
        <v>121</v>
      </c>
      <c r="R1300" s="19">
        <v>3.992294193698312E-2</v>
      </c>
      <c r="S1300" s="26">
        <v>16</v>
      </c>
      <c r="T1300" s="7">
        <v>5000</v>
      </c>
      <c r="U1300" s="2">
        <v>147</v>
      </c>
      <c r="V1300" s="11">
        <v>1303.3399999999999</v>
      </c>
      <c r="W1300" s="14" t="s">
        <v>5281</v>
      </c>
      <c r="X1300" s="18">
        <v>1</v>
      </c>
      <c r="Y1300" s="9">
        <v>5000</v>
      </c>
      <c r="Z1300" s="19">
        <f t="shared" si="347"/>
        <v>0</v>
      </c>
      <c r="AA1300" s="25">
        <v>1303.3399999999999</v>
      </c>
      <c r="AB1300" s="30">
        <f t="shared" si="348"/>
        <v>733000</v>
      </c>
      <c r="AC1300" s="30">
        <f t="shared" si="349"/>
        <v>6.8212824010914054E-3</v>
      </c>
      <c r="AD1300" s="31">
        <f t="shared" si="350"/>
        <v>0.82537517053206011</v>
      </c>
      <c r="AE1300" s="31">
        <f t="shared" si="351"/>
        <v>1.0027285129604366</v>
      </c>
      <c r="AG1300" s="30">
        <f t="shared" si="352"/>
        <v>6126000</v>
      </c>
      <c r="AH1300" s="30">
        <f t="shared" si="358"/>
        <v>8.1619327456741752E-4</v>
      </c>
      <c r="AI1300" s="31">
        <f t="shared" si="359"/>
        <v>9.8759386222657522E-2</v>
      </c>
      <c r="AJ1300" s="31">
        <f t="shared" si="360"/>
        <v>0.11998041136141037</v>
      </c>
      <c r="AK1300" s="30">
        <f>IF(W1300="si",($S1300*'COSTOS DE CREDITOS'!$C$27)/DATA!$G1300,"")</f>
        <v>54.922363131454851</v>
      </c>
      <c r="AL1300" s="90">
        <f>IF(W1300="si",'COSTOS DE CREDITOS'!$C$35,"")</f>
        <v>20.421138461538462</v>
      </c>
      <c r="AM1300" s="30">
        <f t="shared" si="353"/>
        <v>307.69230769230774</v>
      </c>
      <c r="AN1300" s="30">
        <f t="shared" si="354"/>
        <v>0</v>
      </c>
      <c r="AO1300" s="30">
        <f t="shared" si="355"/>
        <v>383.03580928530107</v>
      </c>
      <c r="AP1300" s="30">
        <f t="shared" si="356"/>
        <v>920.30419071469885</v>
      </c>
      <c r="AQ1300" s="19">
        <f t="shared" si="357"/>
        <v>0.70611213552465124</v>
      </c>
    </row>
    <row r="1301" spans="1:43" x14ac:dyDescent="0.2">
      <c r="A1301" s="23" t="s">
        <v>5665</v>
      </c>
      <c r="B1301" s="6" t="s">
        <v>5681</v>
      </c>
      <c r="C1301" s="6" t="s">
        <v>5667</v>
      </c>
      <c r="D1301" s="2">
        <v>153085</v>
      </c>
      <c r="E1301" s="2">
        <v>153412</v>
      </c>
      <c r="F1301" s="3" t="s">
        <v>1698</v>
      </c>
      <c r="G1301" s="2">
        <v>6</v>
      </c>
      <c r="H1301" s="2">
        <v>153416</v>
      </c>
      <c r="I1301" s="3" t="s">
        <v>1712</v>
      </c>
      <c r="J1301" s="15">
        <v>45069</v>
      </c>
      <c r="K1301" s="24">
        <v>1153726658</v>
      </c>
      <c r="L1301" s="15">
        <v>45075</v>
      </c>
      <c r="M1301" s="15">
        <v>45077</v>
      </c>
      <c r="N1301" s="15"/>
      <c r="O1301" s="26" t="e">
        <f>VLOOKUP(D1301,quash!A$2:$I$7791,9,FALSE)</f>
        <v>#N/A</v>
      </c>
      <c r="P1301" s="7">
        <v>10000</v>
      </c>
      <c r="Q1301" s="26">
        <v>125</v>
      </c>
      <c r="R1301" s="19">
        <v>4.9315436506823448E-2</v>
      </c>
      <c r="S1301" s="26">
        <v>16</v>
      </c>
      <c r="T1301" s="7">
        <v>9000</v>
      </c>
      <c r="U1301" s="2">
        <v>142</v>
      </c>
      <c r="V1301" s="11">
        <v>2255.2800000000002</v>
      </c>
      <c r="W1301" s="14" t="s">
        <v>5281</v>
      </c>
      <c r="X1301" s="18">
        <v>1</v>
      </c>
      <c r="Y1301" s="9">
        <v>9000</v>
      </c>
      <c r="Z1301" s="19">
        <f t="shared" si="347"/>
        <v>0</v>
      </c>
      <c r="AA1301" s="25">
        <v>2255.2800000000002</v>
      </c>
      <c r="AB1301" s="30">
        <f t="shared" si="348"/>
        <v>733000</v>
      </c>
      <c r="AC1301" s="30">
        <f t="shared" si="349"/>
        <v>1.227830832196453E-2</v>
      </c>
      <c r="AD1301" s="31">
        <f t="shared" si="350"/>
        <v>1.5347885402455661</v>
      </c>
      <c r="AE1301" s="31">
        <f t="shared" si="351"/>
        <v>1.7435197817189632</v>
      </c>
      <c r="AG1301" s="30">
        <f t="shared" si="352"/>
        <v>6126000</v>
      </c>
      <c r="AH1301" s="30">
        <f t="shared" si="358"/>
        <v>1.4691478942213516E-3</v>
      </c>
      <c r="AI1301" s="31">
        <f t="shared" si="359"/>
        <v>0.18364348677766895</v>
      </c>
      <c r="AJ1301" s="31">
        <f t="shared" si="360"/>
        <v>0.20861900097943192</v>
      </c>
      <c r="AK1301" s="30">
        <f>IF(W1301="si",($S1301*'COSTOS DE CREDITOS'!$C$27)/DATA!$G1301,"")</f>
        <v>54.922363131454851</v>
      </c>
      <c r="AL1301" s="90">
        <f>IF(W1301="si",'COSTOS DE CREDITOS'!$C$35,"")</f>
        <v>20.421138461538462</v>
      </c>
      <c r="AM1301" s="30">
        <f t="shared" si="353"/>
        <v>553.84615384615392</v>
      </c>
      <c r="AN1301" s="30">
        <f t="shared" si="354"/>
        <v>0</v>
      </c>
      <c r="AO1301" s="30">
        <f t="shared" si="355"/>
        <v>629.18965543914726</v>
      </c>
      <c r="AP1301" s="30">
        <f t="shared" si="356"/>
        <v>1626.0903445608528</v>
      </c>
      <c r="AQ1301" s="19">
        <f t="shared" si="357"/>
        <v>0.72101483831757152</v>
      </c>
    </row>
    <row r="1302" spans="1:43" x14ac:dyDescent="0.2">
      <c r="A1302" s="23" t="s">
        <v>5665</v>
      </c>
      <c r="B1302" s="6" t="s">
        <v>5681</v>
      </c>
      <c r="C1302" s="6" t="s">
        <v>5667</v>
      </c>
      <c r="D1302" s="2">
        <v>153087</v>
      </c>
      <c r="E1302" s="2">
        <v>153412</v>
      </c>
      <c r="F1302" s="3" t="s">
        <v>1698</v>
      </c>
      <c r="G1302" s="2">
        <v>6</v>
      </c>
      <c r="H1302" s="2">
        <v>153417</v>
      </c>
      <c r="I1302" s="3" t="s">
        <v>1713</v>
      </c>
      <c r="J1302" s="15">
        <v>45069</v>
      </c>
      <c r="K1302" s="24">
        <v>1153734830</v>
      </c>
      <c r="L1302" s="15">
        <v>45075</v>
      </c>
      <c r="M1302" s="15">
        <v>45077</v>
      </c>
      <c r="N1302" s="15"/>
      <c r="O1302" s="26" t="e">
        <f>VLOOKUP(D1302,quash!A$2:$I$7791,9,FALSE)</f>
        <v>#N/A</v>
      </c>
      <c r="P1302" s="7">
        <v>11000</v>
      </c>
      <c r="Q1302" s="26">
        <v>121</v>
      </c>
      <c r="R1302" s="19">
        <v>4.4398846664214543E-2</v>
      </c>
      <c r="S1302" s="26">
        <v>16</v>
      </c>
      <c r="T1302" s="7">
        <v>6000</v>
      </c>
      <c r="U1302" s="2">
        <v>142</v>
      </c>
      <c r="V1302" s="11">
        <v>1503.37</v>
      </c>
      <c r="W1302" s="14" t="s">
        <v>5281</v>
      </c>
      <c r="X1302" s="18">
        <v>1</v>
      </c>
      <c r="Y1302" s="9">
        <v>6000</v>
      </c>
      <c r="Z1302" s="19">
        <f t="shared" si="347"/>
        <v>0</v>
      </c>
      <c r="AA1302" s="25">
        <v>1503.37</v>
      </c>
      <c r="AB1302" s="30">
        <f t="shared" si="348"/>
        <v>733000</v>
      </c>
      <c r="AC1302" s="30">
        <f t="shared" si="349"/>
        <v>8.1855388813096858E-3</v>
      </c>
      <c r="AD1302" s="31">
        <f t="shared" si="350"/>
        <v>0.990450204638472</v>
      </c>
      <c r="AE1302" s="31">
        <f t="shared" si="351"/>
        <v>1.1623465211459754</v>
      </c>
      <c r="AG1302" s="30">
        <f t="shared" si="352"/>
        <v>6126000</v>
      </c>
      <c r="AH1302" s="30">
        <f t="shared" si="358"/>
        <v>9.7943192948090111E-4</v>
      </c>
      <c r="AI1302" s="31">
        <f t="shared" si="359"/>
        <v>0.11851126346718903</v>
      </c>
      <c r="AJ1302" s="31">
        <f t="shared" si="360"/>
        <v>0.13907933398628797</v>
      </c>
      <c r="AK1302" s="30">
        <f>IF(W1302="si",($S1302*'COSTOS DE CREDITOS'!$C$27)/DATA!$G1302,"")</f>
        <v>54.922363131454851</v>
      </c>
      <c r="AL1302" s="90">
        <f>IF(W1302="si",'COSTOS DE CREDITOS'!$C$35,"")</f>
        <v>20.421138461538462</v>
      </c>
      <c r="AM1302" s="30">
        <f t="shared" si="353"/>
        <v>369.23076923076923</v>
      </c>
      <c r="AN1302" s="30">
        <f t="shared" si="354"/>
        <v>0</v>
      </c>
      <c r="AO1302" s="30">
        <f t="shared" si="355"/>
        <v>444.5742708237625</v>
      </c>
      <c r="AP1302" s="30">
        <f t="shared" si="356"/>
        <v>1058.7957291762373</v>
      </c>
      <c r="AQ1302" s="19">
        <f t="shared" si="357"/>
        <v>0.70428153360532497</v>
      </c>
    </row>
    <row r="1303" spans="1:43" x14ac:dyDescent="0.2">
      <c r="A1303" s="23" t="s">
        <v>5665</v>
      </c>
      <c r="B1303" s="6" t="s">
        <v>5681</v>
      </c>
      <c r="C1303" s="6" t="s">
        <v>5667</v>
      </c>
      <c r="D1303" s="2">
        <v>153199</v>
      </c>
      <c r="E1303" s="2">
        <v>153412</v>
      </c>
      <c r="F1303" s="3" t="s">
        <v>1698</v>
      </c>
      <c r="G1303" s="2">
        <v>6</v>
      </c>
      <c r="H1303" s="2">
        <v>153418</v>
      </c>
      <c r="I1303" s="3" t="s">
        <v>1714</v>
      </c>
      <c r="J1303" s="15" t="s">
        <v>5688</v>
      </c>
      <c r="K1303" s="24" t="s">
        <v>5688</v>
      </c>
      <c r="L1303" s="15">
        <v>45075</v>
      </c>
      <c r="M1303" s="15">
        <v>45077</v>
      </c>
      <c r="N1303" s="15"/>
      <c r="O1303" s="26" t="e">
        <f>VLOOKUP(D1303,quash!A$2:$I$7791,9,FALSE)</f>
        <v>#N/A</v>
      </c>
      <c r="P1303" s="7">
        <v>9000</v>
      </c>
      <c r="Q1303" s="26">
        <v>107</v>
      </c>
      <c r="R1303" s="19">
        <v>3.2132781168290207E-2</v>
      </c>
      <c r="S1303" s="26">
        <v>16</v>
      </c>
      <c r="T1303" s="7">
        <v>5000</v>
      </c>
      <c r="U1303" s="2">
        <v>147</v>
      </c>
      <c r="V1303" s="11">
        <v>1303.3399999999999</v>
      </c>
      <c r="W1303" s="14" t="s">
        <v>5281</v>
      </c>
      <c r="X1303" s="18">
        <v>1</v>
      </c>
      <c r="Y1303" s="9">
        <v>5000</v>
      </c>
      <c r="Z1303" s="19">
        <f t="shared" si="347"/>
        <v>0</v>
      </c>
      <c r="AA1303" s="25">
        <v>1303.3399999999999</v>
      </c>
      <c r="AB1303" s="30">
        <f t="shared" si="348"/>
        <v>733000</v>
      </c>
      <c r="AC1303" s="30">
        <f t="shared" si="349"/>
        <v>6.8212824010914054E-3</v>
      </c>
      <c r="AD1303" s="31">
        <f t="shared" si="350"/>
        <v>0.72987721691678042</v>
      </c>
      <c r="AE1303" s="31">
        <f t="shared" si="351"/>
        <v>1.0027285129604366</v>
      </c>
      <c r="AG1303" s="30">
        <f t="shared" si="352"/>
        <v>6126000</v>
      </c>
      <c r="AH1303" s="30">
        <f t="shared" si="358"/>
        <v>8.1619327456741752E-4</v>
      </c>
      <c r="AI1303" s="31">
        <f t="shared" si="359"/>
        <v>8.7332680378713681E-2</v>
      </c>
      <c r="AJ1303" s="31">
        <f t="shared" si="360"/>
        <v>0.11998041136141037</v>
      </c>
      <c r="AK1303" s="30">
        <f>IF(W1303="si",($S1303*'COSTOS DE CREDITOS'!$C$27)/DATA!$G1303,"")</f>
        <v>54.922363131454851</v>
      </c>
      <c r="AL1303" s="90">
        <f>IF(W1303="si",'COSTOS DE CREDITOS'!$C$35,"")</f>
        <v>20.421138461538462</v>
      </c>
      <c r="AM1303" s="30">
        <f t="shared" si="353"/>
        <v>307.69230769230774</v>
      </c>
      <c r="AN1303" s="30">
        <f t="shared" si="354"/>
        <v>0</v>
      </c>
      <c r="AO1303" s="30">
        <f t="shared" si="355"/>
        <v>383.03580928530107</v>
      </c>
      <c r="AP1303" s="30">
        <f t="shared" si="356"/>
        <v>920.30419071469885</v>
      </c>
      <c r="AQ1303" s="19">
        <f t="shared" si="357"/>
        <v>0.70611213552465124</v>
      </c>
    </row>
    <row r="1304" spans="1:43" x14ac:dyDescent="0.2">
      <c r="A1304" s="23" t="s">
        <v>5665</v>
      </c>
      <c r="B1304" s="6" t="s">
        <v>5677</v>
      </c>
      <c r="C1304" s="6" t="s">
        <v>5667</v>
      </c>
      <c r="D1304" s="2">
        <v>153279</v>
      </c>
      <c r="E1304" s="2">
        <v>153523</v>
      </c>
      <c r="F1304" s="3" t="s">
        <v>1700</v>
      </c>
      <c r="G1304" s="2">
        <v>6</v>
      </c>
      <c r="H1304" s="2">
        <v>153525</v>
      </c>
      <c r="I1304" s="3" t="s">
        <v>1715</v>
      </c>
      <c r="J1304" s="15">
        <v>45071</v>
      </c>
      <c r="K1304" s="24">
        <v>1155289853</v>
      </c>
      <c r="L1304" s="15">
        <v>45075</v>
      </c>
      <c r="M1304" s="15">
        <v>45077</v>
      </c>
      <c r="N1304" s="15"/>
      <c r="O1304" s="26">
        <f>VLOOKUP(D1304,quash!A$2:$I$7791,9,FALSE)</f>
        <v>6</v>
      </c>
      <c r="P1304" s="7">
        <v>10000</v>
      </c>
      <c r="Q1304" s="26">
        <v>132</v>
      </c>
      <c r="R1304" s="19">
        <v>5.8283715876113903E-2</v>
      </c>
      <c r="S1304" s="26">
        <v>16</v>
      </c>
      <c r="T1304" s="7">
        <v>6000</v>
      </c>
      <c r="U1304" s="2">
        <v>142</v>
      </c>
      <c r="V1304" s="11">
        <v>1503.37</v>
      </c>
      <c r="W1304" s="14" t="s">
        <v>5281</v>
      </c>
      <c r="X1304" s="18">
        <v>1</v>
      </c>
      <c r="Y1304" s="9">
        <v>6000</v>
      </c>
      <c r="Z1304" s="19">
        <f t="shared" si="347"/>
        <v>0</v>
      </c>
      <c r="AA1304" s="25">
        <v>1503.37</v>
      </c>
      <c r="AB1304" s="30">
        <f t="shared" si="348"/>
        <v>31000</v>
      </c>
      <c r="AC1304" s="30">
        <f t="shared" si="349"/>
        <v>0.19354838709677419</v>
      </c>
      <c r="AD1304" s="31">
        <f t="shared" si="350"/>
        <v>25.548387096774192</v>
      </c>
      <c r="AE1304" s="31">
        <f t="shared" si="351"/>
        <v>27.483870967741936</v>
      </c>
      <c r="AG1304" s="30">
        <f t="shared" si="352"/>
        <v>288000</v>
      </c>
      <c r="AH1304" s="30">
        <f t="shared" si="358"/>
        <v>2.0833333333333332E-2</v>
      </c>
      <c r="AI1304" s="31">
        <f t="shared" si="359"/>
        <v>2.75</v>
      </c>
      <c r="AJ1304" s="31">
        <f t="shared" si="360"/>
        <v>2.958333333333333</v>
      </c>
      <c r="AK1304" s="30">
        <f>IF(W1304="si",($S1304*'COSTOS DE CREDITOS'!$C$27)/DATA!$G1304,"")</f>
        <v>54.922363131454851</v>
      </c>
      <c r="AL1304" s="90">
        <f>IF(W1304="si",'COSTOS DE CREDITOS'!$C$35,"")</f>
        <v>20.421138461538462</v>
      </c>
      <c r="AM1304" s="30">
        <f t="shared" si="353"/>
        <v>369.23076923076923</v>
      </c>
      <c r="AN1304" s="30">
        <f t="shared" si="354"/>
        <v>0</v>
      </c>
      <c r="AO1304" s="30">
        <f t="shared" si="355"/>
        <v>444.5742708237625</v>
      </c>
      <c r="AP1304" s="30">
        <f t="shared" si="356"/>
        <v>1058.7957291762373</v>
      </c>
      <c r="AQ1304" s="19">
        <f t="shared" si="357"/>
        <v>0.70428153360532497</v>
      </c>
    </row>
    <row r="1305" spans="1:43" x14ac:dyDescent="0.2">
      <c r="A1305" s="23" t="s">
        <v>5665</v>
      </c>
      <c r="B1305" s="6" t="s">
        <v>5677</v>
      </c>
      <c r="C1305" s="6" t="s">
        <v>5667</v>
      </c>
      <c r="D1305" s="2">
        <v>153147</v>
      </c>
      <c r="E1305" s="2">
        <v>153523</v>
      </c>
      <c r="F1305" s="3" t="s">
        <v>1700</v>
      </c>
      <c r="G1305" s="2">
        <v>6</v>
      </c>
      <c r="H1305" s="2">
        <v>153526</v>
      </c>
      <c r="I1305" s="3" t="s">
        <v>1716</v>
      </c>
      <c r="J1305" s="15">
        <v>45070</v>
      </c>
      <c r="K1305" s="24">
        <v>1154151539</v>
      </c>
      <c r="L1305" s="15">
        <v>45075</v>
      </c>
      <c r="M1305" s="15">
        <v>45077</v>
      </c>
      <c r="N1305" s="15"/>
      <c r="O1305" s="26" t="e">
        <f>VLOOKUP(D1305,quash!A$2:$I$7791,9,FALSE)</f>
        <v>#N/A</v>
      </c>
      <c r="P1305" s="7">
        <v>14000</v>
      </c>
      <c r="Q1305" s="26">
        <v>112</v>
      </c>
      <c r="R1305" s="19">
        <v>3.4956090887866123E-2</v>
      </c>
      <c r="S1305" s="26">
        <v>16</v>
      </c>
      <c r="T1305" s="7">
        <v>6000</v>
      </c>
      <c r="U1305" s="2">
        <v>142</v>
      </c>
      <c r="V1305" s="11">
        <v>1503.37</v>
      </c>
      <c r="W1305" s="14" t="s">
        <v>5281</v>
      </c>
      <c r="X1305" s="18">
        <v>1</v>
      </c>
      <c r="Y1305" s="9">
        <v>6000</v>
      </c>
      <c r="Z1305" s="19">
        <f t="shared" si="347"/>
        <v>0</v>
      </c>
      <c r="AA1305" s="25">
        <v>1503.37</v>
      </c>
      <c r="AB1305" s="30">
        <f t="shared" si="348"/>
        <v>733000</v>
      </c>
      <c r="AC1305" s="30">
        <f t="shared" si="349"/>
        <v>8.1855388813096858E-3</v>
      </c>
      <c r="AD1305" s="31">
        <f t="shared" si="350"/>
        <v>0.91678035470668484</v>
      </c>
      <c r="AE1305" s="31">
        <f t="shared" si="351"/>
        <v>1.1623465211459754</v>
      </c>
      <c r="AG1305" s="30">
        <f t="shared" si="352"/>
        <v>6126000</v>
      </c>
      <c r="AH1305" s="30">
        <f t="shared" si="358"/>
        <v>9.7943192948090111E-4</v>
      </c>
      <c r="AI1305" s="31">
        <f t="shared" si="359"/>
        <v>0.10969637610186092</v>
      </c>
      <c r="AJ1305" s="31">
        <f t="shared" si="360"/>
        <v>0.13907933398628797</v>
      </c>
      <c r="AK1305" s="30">
        <f>IF(W1305="si",($S1305*'COSTOS DE CREDITOS'!$C$27)/DATA!$G1305,"")</f>
        <v>54.922363131454851</v>
      </c>
      <c r="AL1305" s="90">
        <f>IF(W1305="si",'COSTOS DE CREDITOS'!$C$35,"")</f>
        <v>20.421138461538462</v>
      </c>
      <c r="AM1305" s="30">
        <f t="shared" si="353"/>
        <v>369.23076923076923</v>
      </c>
      <c r="AN1305" s="30">
        <f t="shared" si="354"/>
        <v>0</v>
      </c>
      <c r="AO1305" s="30">
        <f t="shared" si="355"/>
        <v>444.5742708237625</v>
      </c>
      <c r="AP1305" s="30">
        <f t="shared" si="356"/>
        <v>1058.7957291762373</v>
      </c>
      <c r="AQ1305" s="19">
        <f t="shared" si="357"/>
        <v>0.70428153360532497</v>
      </c>
    </row>
    <row r="1306" spans="1:43" x14ac:dyDescent="0.2">
      <c r="A1306" s="23" t="s">
        <v>5665</v>
      </c>
      <c r="B1306" s="6" t="s">
        <v>5677</v>
      </c>
      <c r="C1306" s="6" t="s">
        <v>5667</v>
      </c>
      <c r="D1306" s="2">
        <v>152850</v>
      </c>
      <c r="E1306" s="2">
        <v>153523</v>
      </c>
      <c r="F1306" s="3" t="s">
        <v>1700</v>
      </c>
      <c r="G1306" s="2">
        <v>6</v>
      </c>
      <c r="H1306" s="2">
        <v>153527</v>
      </c>
      <c r="I1306" s="3" t="s">
        <v>1717</v>
      </c>
      <c r="J1306" s="15">
        <v>45068</v>
      </c>
      <c r="K1306" s="24">
        <v>1152554429</v>
      </c>
      <c r="L1306" s="15">
        <v>45075</v>
      </c>
      <c r="M1306" s="15">
        <v>45077</v>
      </c>
      <c r="N1306" s="15"/>
      <c r="O1306" s="26">
        <f>VLOOKUP(D1306,quash!A$2:$I$7791,9,FALSE)</f>
        <v>4</v>
      </c>
      <c r="P1306" s="7">
        <v>10000</v>
      </c>
      <c r="Q1306" s="26">
        <v>110</v>
      </c>
      <c r="R1306" s="19">
        <v>3.3741050530766099E-2</v>
      </c>
      <c r="S1306" s="26">
        <v>16</v>
      </c>
      <c r="T1306" s="7">
        <v>10000</v>
      </c>
      <c r="U1306" s="2">
        <v>142</v>
      </c>
      <c r="V1306" s="11">
        <v>2510.34</v>
      </c>
      <c r="W1306" s="14" t="s">
        <v>5281</v>
      </c>
      <c r="X1306" s="18">
        <v>1</v>
      </c>
      <c r="Y1306" s="9">
        <v>10000</v>
      </c>
      <c r="Z1306" s="19">
        <f t="shared" si="347"/>
        <v>0</v>
      </c>
      <c r="AA1306" s="25">
        <v>2510.34</v>
      </c>
      <c r="AB1306" s="30">
        <f t="shared" si="348"/>
        <v>277000</v>
      </c>
      <c r="AC1306" s="30">
        <f t="shared" si="349"/>
        <v>3.6101083032490974E-2</v>
      </c>
      <c r="AD1306" s="31">
        <f t="shared" si="350"/>
        <v>3.9711191335740073</v>
      </c>
      <c r="AE1306" s="31">
        <f t="shared" si="351"/>
        <v>5.1263537906137184</v>
      </c>
      <c r="AG1306" s="30">
        <f t="shared" si="352"/>
        <v>927000</v>
      </c>
      <c r="AH1306" s="30">
        <f t="shared" si="358"/>
        <v>1.0787486515641856E-2</v>
      </c>
      <c r="AI1306" s="31">
        <f t="shared" si="359"/>
        <v>1.1866235167206043</v>
      </c>
      <c r="AJ1306" s="31">
        <f t="shared" si="360"/>
        <v>1.5318230852211436</v>
      </c>
      <c r="AK1306" s="30">
        <f>IF(W1306="si",($S1306*'COSTOS DE CREDITOS'!$C$27)/DATA!$G1306,"")</f>
        <v>54.922363131454851</v>
      </c>
      <c r="AL1306" s="90">
        <f>IF(W1306="si",'COSTOS DE CREDITOS'!$C$35,"")</f>
        <v>20.421138461538462</v>
      </c>
      <c r="AM1306" s="30">
        <f t="shared" si="353"/>
        <v>615.38461538461547</v>
      </c>
      <c r="AN1306" s="30">
        <f t="shared" si="354"/>
        <v>0</v>
      </c>
      <c r="AO1306" s="30">
        <f t="shared" si="355"/>
        <v>690.72811697760881</v>
      </c>
      <c r="AP1306" s="30">
        <f t="shared" si="356"/>
        <v>1819.6118830223913</v>
      </c>
      <c r="AQ1306" s="19">
        <f t="shared" si="357"/>
        <v>0.72484678689834492</v>
      </c>
    </row>
    <row r="1307" spans="1:43" x14ac:dyDescent="0.2">
      <c r="A1307" s="23" t="s">
        <v>5665</v>
      </c>
      <c r="B1307" s="6" t="s">
        <v>5677</v>
      </c>
      <c r="C1307" s="6" t="s">
        <v>5667</v>
      </c>
      <c r="D1307" s="2">
        <v>152849</v>
      </c>
      <c r="E1307" s="2">
        <v>153523</v>
      </c>
      <c r="F1307" s="3" t="s">
        <v>1700</v>
      </c>
      <c r="G1307" s="2">
        <v>6</v>
      </c>
      <c r="H1307" s="2">
        <v>153528</v>
      </c>
      <c r="I1307" s="3" t="s">
        <v>1718</v>
      </c>
      <c r="J1307" s="15">
        <v>45068</v>
      </c>
      <c r="K1307" s="24">
        <v>1152548471</v>
      </c>
      <c r="L1307" s="15">
        <v>45075</v>
      </c>
      <c r="M1307" s="15">
        <v>45077</v>
      </c>
      <c r="N1307" s="15"/>
      <c r="O1307" s="26">
        <f>VLOOKUP(D1307,quash!A$2:$I$7791,9,FALSE)</f>
        <v>5</v>
      </c>
      <c r="P1307" s="7">
        <v>10000</v>
      </c>
      <c r="Q1307" s="26">
        <v>90</v>
      </c>
      <c r="R1307" s="19">
        <v>5.9818464604665302E-3</v>
      </c>
      <c r="S1307" s="26">
        <v>16</v>
      </c>
      <c r="T1307" s="7">
        <v>10000</v>
      </c>
      <c r="U1307" s="2">
        <v>142</v>
      </c>
      <c r="V1307" s="11">
        <v>2510.34</v>
      </c>
      <c r="W1307" s="14" t="s">
        <v>5281</v>
      </c>
      <c r="X1307" s="18">
        <v>1</v>
      </c>
      <c r="Y1307" s="9">
        <v>10000</v>
      </c>
      <c r="Z1307" s="19">
        <f t="shared" si="347"/>
        <v>0</v>
      </c>
      <c r="AA1307" s="25">
        <v>2510.34</v>
      </c>
      <c r="AB1307" s="30">
        <f t="shared" si="348"/>
        <v>101000</v>
      </c>
      <c r="AC1307" s="30">
        <f t="shared" si="349"/>
        <v>9.9009900990099015E-2</v>
      </c>
      <c r="AD1307" s="31">
        <f t="shared" si="350"/>
        <v>8.9108910891089117</v>
      </c>
      <c r="AE1307" s="31">
        <f t="shared" si="351"/>
        <v>14.059405940594059</v>
      </c>
      <c r="AG1307" s="30">
        <f t="shared" si="352"/>
        <v>352000</v>
      </c>
      <c r="AH1307" s="30">
        <f t="shared" si="358"/>
        <v>2.8409090909090908E-2</v>
      </c>
      <c r="AI1307" s="31">
        <f t="shared" si="359"/>
        <v>2.5568181818181817</v>
      </c>
      <c r="AJ1307" s="31">
        <f t="shared" si="360"/>
        <v>4.0340909090909092</v>
      </c>
      <c r="AK1307" s="30">
        <f>IF(W1307="si",($S1307*'COSTOS DE CREDITOS'!$C$27)/DATA!$G1307,"")</f>
        <v>54.922363131454851</v>
      </c>
      <c r="AL1307" s="90">
        <f>IF(W1307="si",'COSTOS DE CREDITOS'!$C$35,"")</f>
        <v>20.421138461538462</v>
      </c>
      <c r="AM1307" s="30">
        <f t="shared" si="353"/>
        <v>615.38461538461547</v>
      </c>
      <c r="AN1307" s="30">
        <f t="shared" si="354"/>
        <v>0</v>
      </c>
      <c r="AO1307" s="30">
        <f t="shared" si="355"/>
        <v>690.72811697760881</v>
      </c>
      <c r="AP1307" s="30">
        <f t="shared" si="356"/>
        <v>1819.6118830223913</v>
      </c>
      <c r="AQ1307" s="19">
        <f t="shared" si="357"/>
        <v>0.72484678689834492</v>
      </c>
    </row>
    <row r="1308" spans="1:43" x14ac:dyDescent="0.2">
      <c r="A1308" s="23" t="s">
        <v>5665</v>
      </c>
      <c r="B1308" s="6" t="s">
        <v>5677</v>
      </c>
      <c r="C1308" s="6" t="s">
        <v>5667</v>
      </c>
      <c r="D1308" s="2">
        <v>152770</v>
      </c>
      <c r="E1308" s="2">
        <v>153523</v>
      </c>
      <c r="F1308" s="3" t="s">
        <v>1700</v>
      </c>
      <c r="G1308" s="2">
        <v>6</v>
      </c>
      <c r="H1308" s="2">
        <v>153529</v>
      </c>
      <c r="I1308" s="3" t="s">
        <v>1719</v>
      </c>
      <c r="J1308" s="15">
        <v>45065</v>
      </c>
      <c r="K1308" s="24">
        <v>1150673922</v>
      </c>
      <c r="L1308" s="15">
        <v>45075</v>
      </c>
      <c r="M1308" s="15">
        <v>45077</v>
      </c>
      <c r="N1308" s="15"/>
      <c r="O1308" s="26" t="e">
        <f>VLOOKUP(D1308,quash!A$2:$I$7791,9,FALSE)</f>
        <v>#N/A</v>
      </c>
      <c r="P1308" s="7">
        <v>14000</v>
      </c>
      <c r="Q1308" s="26">
        <v>112</v>
      </c>
      <c r="R1308" s="19">
        <v>3.4956090887866123E-2</v>
      </c>
      <c r="S1308" s="26">
        <v>16</v>
      </c>
      <c r="T1308" s="7">
        <v>6000</v>
      </c>
      <c r="U1308" s="2">
        <v>142</v>
      </c>
      <c r="V1308" s="11">
        <v>1503.37</v>
      </c>
      <c r="W1308" s="14" t="s">
        <v>5281</v>
      </c>
      <c r="X1308" s="18">
        <v>1</v>
      </c>
      <c r="Y1308" s="9">
        <v>6000</v>
      </c>
      <c r="Z1308" s="19">
        <f t="shared" si="347"/>
        <v>0</v>
      </c>
      <c r="AA1308" s="25">
        <v>1503.37</v>
      </c>
      <c r="AB1308" s="30">
        <f t="shared" si="348"/>
        <v>733000</v>
      </c>
      <c r="AC1308" s="30">
        <f t="shared" si="349"/>
        <v>8.1855388813096858E-3</v>
      </c>
      <c r="AD1308" s="31">
        <f t="shared" si="350"/>
        <v>0.91678035470668484</v>
      </c>
      <c r="AE1308" s="31">
        <f t="shared" si="351"/>
        <v>1.1623465211459754</v>
      </c>
      <c r="AG1308" s="30">
        <f t="shared" si="352"/>
        <v>6126000</v>
      </c>
      <c r="AH1308" s="30">
        <f t="shared" si="358"/>
        <v>9.7943192948090111E-4</v>
      </c>
      <c r="AI1308" s="31">
        <f t="shared" si="359"/>
        <v>0.10969637610186092</v>
      </c>
      <c r="AJ1308" s="31">
        <f t="shared" si="360"/>
        <v>0.13907933398628797</v>
      </c>
      <c r="AK1308" s="30">
        <f>IF(W1308="si",($S1308*'COSTOS DE CREDITOS'!$C$27)/DATA!$G1308,"")</f>
        <v>54.922363131454851</v>
      </c>
      <c r="AL1308" s="90">
        <f>IF(W1308="si",'COSTOS DE CREDITOS'!$C$35,"")</f>
        <v>20.421138461538462</v>
      </c>
      <c r="AM1308" s="30">
        <f t="shared" si="353"/>
        <v>369.23076923076923</v>
      </c>
      <c r="AN1308" s="30">
        <f t="shared" si="354"/>
        <v>0</v>
      </c>
      <c r="AO1308" s="30">
        <f t="shared" si="355"/>
        <v>444.5742708237625</v>
      </c>
      <c r="AP1308" s="30">
        <f t="shared" si="356"/>
        <v>1058.7957291762373</v>
      </c>
      <c r="AQ1308" s="19">
        <f t="shared" si="357"/>
        <v>0.70428153360532497</v>
      </c>
    </row>
    <row r="1309" spans="1:43" x14ac:dyDescent="0.2">
      <c r="A1309" s="23" t="s">
        <v>5665</v>
      </c>
      <c r="B1309" s="6" t="s">
        <v>5683</v>
      </c>
      <c r="C1309" s="6" t="s">
        <v>5670</v>
      </c>
      <c r="D1309" s="4">
        <v>152624</v>
      </c>
      <c r="E1309" s="4">
        <v>153530</v>
      </c>
      <c r="F1309" s="5" t="s">
        <v>1720</v>
      </c>
      <c r="G1309" s="2">
        <v>6</v>
      </c>
      <c r="H1309" s="4">
        <v>153531</v>
      </c>
      <c r="I1309" s="5" t="s">
        <v>1721</v>
      </c>
      <c r="J1309" s="15">
        <v>45064</v>
      </c>
      <c r="K1309" s="24">
        <v>1149931458</v>
      </c>
      <c r="L1309" s="15">
        <v>45075</v>
      </c>
      <c r="M1309" s="15">
        <v>45077</v>
      </c>
      <c r="N1309" s="15"/>
      <c r="O1309" s="26">
        <f>VLOOKUP(D1309,quash!A$2:$I$7791,9,FALSE)</f>
        <v>2</v>
      </c>
      <c r="P1309" s="7">
        <v>10000</v>
      </c>
      <c r="Q1309" s="26">
        <v>110</v>
      </c>
      <c r="R1309" s="19">
        <v>3.3741050530766099E-2</v>
      </c>
      <c r="S1309" s="26">
        <v>16</v>
      </c>
      <c r="T1309" s="8">
        <v>8000</v>
      </c>
      <c r="U1309" s="4">
        <v>142</v>
      </c>
      <c r="V1309" s="10">
        <v>2013.74</v>
      </c>
      <c r="W1309" s="14" t="s">
        <v>5281</v>
      </c>
      <c r="X1309" s="18">
        <v>1</v>
      </c>
      <c r="Y1309" s="9">
        <v>8000</v>
      </c>
      <c r="Z1309" s="19">
        <f t="shared" si="347"/>
        <v>0</v>
      </c>
      <c r="AA1309" s="25">
        <v>2013.74</v>
      </c>
      <c r="AB1309" s="30">
        <f t="shared" si="348"/>
        <v>309000</v>
      </c>
      <c r="AC1309" s="30">
        <f t="shared" si="349"/>
        <v>2.5889967637540454E-2</v>
      </c>
      <c r="AD1309" s="31">
        <f t="shared" si="350"/>
        <v>2.8478964401294498</v>
      </c>
      <c r="AE1309" s="31">
        <f t="shared" si="351"/>
        <v>3.6763754045307446</v>
      </c>
      <c r="AG1309" s="30">
        <f t="shared" si="352"/>
        <v>1695000</v>
      </c>
      <c r="AH1309" s="30">
        <f t="shared" si="358"/>
        <v>4.71976401179941E-3</v>
      </c>
      <c r="AI1309" s="31">
        <f t="shared" si="359"/>
        <v>0.5191740412979351</v>
      </c>
      <c r="AJ1309" s="31">
        <f t="shared" si="360"/>
        <v>0.67020648967551621</v>
      </c>
      <c r="AK1309" s="30">
        <f>IF(W1309="si",($S1309*'COSTOS DE CREDITOS'!$C$27)/DATA!$G1309,"")</f>
        <v>54.922363131454851</v>
      </c>
      <c r="AL1309" s="90">
        <f>IF(W1309="si",'COSTOS DE CREDITOS'!$C$35,"")</f>
        <v>20.421138461538462</v>
      </c>
      <c r="AM1309" s="30">
        <f t="shared" si="353"/>
        <v>492.30769230769232</v>
      </c>
      <c r="AN1309" s="30">
        <f t="shared" si="354"/>
        <v>0</v>
      </c>
      <c r="AO1309" s="30">
        <f t="shared" si="355"/>
        <v>567.6511939006856</v>
      </c>
      <c r="AP1309" s="30">
        <f t="shared" si="356"/>
        <v>1446.0888060993143</v>
      </c>
      <c r="AQ1309" s="19">
        <f t="shared" si="357"/>
        <v>0.71811098061284684</v>
      </c>
    </row>
    <row r="1310" spans="1:43" x14ac:dyDescent="0.2">
      <c r="A1310" s="23" t="s">
        <v>5665</v>
      </c>
      <c r="B1310" s="6" t="s">
        <v>5683</v>
      </c>
      <c r="C1310" s="6" t="s">
        <v>5670</v>
      </c>
      <c r="D1310" s="2">
        <v>152567</v>
      </c>
      <c r="E1310" s="2">
        <v>153530</v>
      </c>
      <c r="F1310" s="3" t="s">
        <v>1720</v>
      </c>
      <c r="G1310" s="2">
        <v>6</v>
      </c>
      <c r="H1310" s="2">
        <v>153532</v>
      </c>
      <c r="I1310" s="3" t="s">
        <v>1722</v>
      </c>
      <c r="J1310" s="15">
        <v>45064</v>
      </c>
      <c r="K1310" s="24">
        <v>1149798344</v>
      </c>
      <c r="L1310" s="15">
        <v>45075</v>
      </c>
      <c r="M1310" s="15">
        <v>45077</v>
      </c>
      <c r="N1310" s="15"/>
      <c r="O1310" s="26">
        <f>VLOOKUP(D1310,quash!A$2:$I$7791,9,FALSE)</f>
        <v>1</v>
      </c>
      <c r="P1310" s="7">
        <v>10000</v>
      </c>
      <c r="Q1310" s="26">
        <v>132</v>
      </c>
      <c r="R1310" s="19">
        <v>5.8283715876113903E-2</v>
      </c>
      <c r="S1310" s="26">
        <v>16</v>
      </c>
      <c r="T1310" s="7">
        <v>7000</v>
      </c>
      <c r="U1310" s="2">
        <v>142</v>
      </c>
      <c r="V1310" s="11">
        <v>1758.65</v>
      </c>
      <c r="W1310" s="14" t="s">
        <v>5281</v>
      </c>
      <c r="X1310" s="18">
        <v>1</v>
      </c>
      <c r="Y1310" s="9">
        <v>7000</v>
      </c>
      <c r="Z1310" s="19">
        <f t="shared" si="347"/>
        <v>0</v>
      </c>
      <c r="AA1310" s="25">
        <v>1758.65</v>
      </c>
      <c r="AB1310" s="30">
        <f t="shared" si="348"/>
        <v>519000</v>
      </c>
      <c r="AC1310" s="30">
        <f t="shared" si="349"/>
        <v>1.348747591522158E-2</v>
      </c>
      <c r="AD1310" s="31">
        <f t="shared" si="350"/>
        <v>1.7803468208092486</v>
      </c>
      <c r="AE1310" s="31">
        <f t="shared" si="351"/>
        <v>1.9152215799614642</v>
      </c>
      <c r="AG1310" s="30">
        <f t="shared" si="352"/>
        <v>2427000</v>
      </c>
      <c r="AH1310" s="30">
        <f t="shared" si="358"/>
        <v>2.88421920065925E-3</v>
      </c>
      <c r="AI1310" s="31">
        <f t="shared" si="359"/>
        <v>0.38071693448702099</v>
      </c>
      <c r="AJ1310" s="31">
        <f t="shared" si="360"/>
        <v>0.40955912649361348</v>
      </c>
      <c r="AK1310" s="30">
        <f>IF(W1310="si",($S1310*'COSTOS DE CREDITOS'!$C$27)/DATA!$G1310,"")</f>
        <v>54.922363131454851</v>
      </c>
      <c r="AL1310" s="90">
        <f>IF(W1310="si",'COSTOS DE CREDITOS'!$C$35,"")</f>
        <v>20.421138461538462</v>
      </c>
      <c r="AM1310" s="30">
        <f t="shared" si="353"/>
        <v>430.76923076923077</v>
      </c>
      <c r="AN1310" s="30">
        <f t="shared" si="354"/>
        <v>0</v>
      </c>
      <c r="AO1310" s="30">
        <f t="shared" si="355"/>
        <v>506.11273236222405</v>
      </c>
      <c r="AP1310" s="30">
        <f t="shared" si="356"/>
        <v>1252.537267637776</v>
      </c>
      <c r="AQ1310" s="19">
        <f t="shared" si="357"/>
        <v>0.71221520350142209</v>
      </c>
    </row>
    <row r="1311" spans="1:43" x14ac:dyDescent="0.2">
      <c r="A1311" s="23" t="s">
        <v>5665</v>
      </c>
      <c r="B1311" s="6" t="s">
        <v>5683</v>
      </c>
      <c r="C1311" s="6" t="s">
        <v>5670</v>
      </c>
      <c r="D1311" s="2">
        <v>152941</v>
      </c>
      <c r="E1311" s="2">
        <v>153530</v>
      </c>
      <c r="F1311" s="3" t="s">
        <v>1720</v>
      </c>
      <c r="G1311" s="2">
        <v>6</v>
      </c>
      <c r="H1311" s="2">
        <v>153533</v>
      </c>
      <c r="I1311" s="3" t="s">
        <v>1723</v>
      </c>
      <c r="J1311" s="15">
        <v>45068</v>
      </c>
      <c r="K1311" s="24">
        <v>1152951189</v>
      </c>
      <c r="L1311" s="15">
        <v>45075</v>
      </c>
      <c r="M1311" s="15">
        <v>45077</v>
      </c>
      <c r="N1311" s="15"/>
      <c r="O1311" s="26">
        <f>VLOOKUP(D1311,quash!A$2:$I$7791,9,FALSE)</f>
        <v>1</v>
      </c>
      <c r="P1311" s="7">
        <v>10000</v>
      </c>
      <c r="Q1311" s="26">
        <v>110</v>
      </c>
      <c r="R1311" s="19">
        <v>3.3741050530766099E-2</v>
      </c>
      <c r="S1311" s="26">
        <v>16</v>
      </c>
      <c r="T1311" s="7">
        <v>10000</v>
      </c>
      <c r="U1311" s="2">
        <v>142</v>
      </c>
      <c r="V1311" s="11">
        <v>2510.34</v>
      </c>
      <c r="W1311" s="14" t="s">
        <v>5281</v>
      </c>
      <c r="X1311" s="18">
        <v>1</v>
      </c>
      <c r="Y1311" s="9">
        <v>10000</v>
      </c>
      <c r="Z1311" s="19">
        <f t="shared" si="347"/>
        <v>0</v>
      </c>
      <c r="AA1311" s="25">
        <v>2510.34</v>
      </c>
      <c r="AB1311" s="30">
        <f t="shared" si="348"/>
        <v>519000</v>
      </c>
      <c r="AC1311" s="30">
        <f t="shared" si="349"/>
        <v>1.9267822736030827E-2</v>
      </c>
      <c r="AD1311" s="31">
        <f t="shared" si="350"/>
        <v>2.1194605009633909</v>
      </c>
      <c r="AE1311" s="31">
        <f t="shared" si="351"/>
        <v>2.7360308285163772</v>
      </c>
      <c r="AG1311" s="30">
        <f t="shared" si="352"/>
        <v>2427000</v>
      </c>
      <c r="AH1311" s="30">
        <f t="shared" si="358"/>
        <v>4.1203131437989289E-3</v>
      </c>
      <c r="AI1311" s="31">
        <f t="shared" si="359"/>
        <v>0.45323444581788219</v>
      </c>
      <c r="AJ1311" s="31">
        <f t="shared" si="360"/>
        <v>0.58508446641944789</v>
      </c>
      <c r="AK1311" s="30">
        <f>IF(W1311="si",($S1311*'COSTOS DE CREDITOS'!$C$27)/DATA!$G1311,"")</f>
        <v>54.922363131454851</v>
      </c>
      <c r="AL1311" s="90">
        <f>IF(W1311="si",'COSTOS DE CREDITOS'!$C$35,"")</f>
        <v>20.421138461538462</v>
      </c>
      <c r="AM1311" s="30">
        <f t="shared" si="353"/>
        <v>615.38461538461547</v>
      </c>
      <c r="AN1311" s="30">
        <f t="shared" si="354"/>
        <v>0</v>
      </c>
      <c r="AO1311" s="30">
        <f t="shared" si="355"/>
        <v>690.72811697760881</v>
      </c>
      <c r="AP1311" s="30">
        <f t="shared" si="356"/>
        <v>1819.6118830223913</v>
      </c>
      <c r="AQ1311" s="19">
        <f t="shared" si="357"/>
        <v>0.72484678689834492</v>
      </c>
    </row>
    <row r="1312" spans="1:43" x14ac:dyDescent="0.2">
      <c r="A1312" s="23" t="s">
        <v>5665</v>
      </c>
      <c r="B1312" s="6" t="s">
        <v>5683</v>
      </c>
      <c r="C1312" s="6" t="s">
        <v>5670</v>
      </c>
      <c r="D1312" s="2">
        <v>152908</v>
      </c>
      <c r="E1312" s="2">
        <v>153530</v>
      </c>
      <c r="F1312" s="3" t="s">
        <v>1720</v>
      </c>
      <c r="G1312" s="2">
        <v>6</v>
      </c>
      <c r="H1312" s="2">
        <v>153534</v>
      </c>
      <c r="I1312" s="3" t="s">
        <v>1724</v>
      </c>
      <c r="J1312" s="15">
        <v>45068</v>
      </c>
      <c r="K1312" s="24">
        <v>1152772714</v>
      </c>
      <c r="L1312" s="15">
        <v>45075</v>
      </c>
      <c r="M1312" s="15">
        <v>45077</v>
      </c>
      <c r="N1312" s="15"/>
      <c r="O1312" s="26">
        <f>VLOOKUP(D1312,quash!A$2:$I$7791,9,FALSE)</f>
        <v>2</v>
      </c>
      <c r="P1312" s="7">
        <v>5000</v>
      </c>
      <c r="Q1312" s="26">
        <v>147</v>
      </c>
      <c r="R1312" s="19">
        <v>0.11226939921536</v>
      </c>
      <c r="S1312" s="26">
        <v>16</v>
      </c>
      <c r="T1312" s="7">
        <v>5000</v>
      </c>
      <c r="U1312" s="2">
        <v>147</v>
      </c>
      <c r="V1312" s="11">
        <v>1303.3399999999999</v>
      </c>
      <c r="W1312" s="14" t="s">
        <v>5281</v>
      </c>
      <c r="X1312" s="18">
        <v>1</v>
      </c>
      <c r="Y1312" s="9">
        <v>5000</v>
      </c>
      <c r="Z1312" s="19">
        <f t="shared" si="347"/>
        <v>0</v>
      </c>
      <c r="AA1312" s="25">
        <v>1303.3399999999999</v>
      </c>
      <c r="AB1312" s="30">
        <f t="shared" si="348"/>
        <v>309000</v>
      </c>
      <c r="AC1312" s="30">
        <f t="shared" si="349"/>
        <v>1.6181229773462782E-2</v>
      </c>
      <c r="AD1312" s="31">
        <f t="shared" si="350"/>
        <v>2.378640776699029</v>
      </c>
      <c r="AE1312" s="31">
        <f t="shared" si="351"/>
        <v>2.378640776699029</v>
      </c>
      <c r="AG1312" s="30">
        <f t="shared" si="352"/>
        <v>1695000</v>
      </c>
      <c r="AH1312" s="30">
        <f t="shared" si="358"/>
        <v>2.9498525073746312E-3</v>
      </c>
      <c r="AI1312" s="31">
        <f t="shared" si="359"/>
        <v>0.4336283185840708</v>
      </c>
      <c r="AJ1312" s="31">
        <f t="shared" si="360"/>
        <v>0.4336283185840708</v>
      </c>
      <c r="AK1312" s="30">
        <f>IF(W1312="si",($S1312*'COSTOS DE CREDITOS'!$C$27)/DATA!$G1312,"")</f>
        <v>54.922363131454851</v>
      </c>
      <c r="AL1312" s="90">
        <f>IF(W1312="si",'COSTOS DE CREDITOS'!$C$35,"")</f>
        <v>20.421138461538462</v>
      </c>
      <c r="AM1312" s="30">
        <f t="shared" si="353"/>
        <v>307.69230769230774</v>
      </c>
      <c r="AN1312" s="30">
        <f t="shared" si="354"/>
        <v>0</v>
      </c>
      <c r="AO1312" s="30">
        <f t="shared" si="355"/>
        <v>383.03580928530107</v>
      </c>
      <c r="AP1312" s="30">
        <f t="shared" si="356"/>
        <v>920.30419071469885</v>
      </c>
      <c r="AQ1312" s="19">
        <f t="shared" si="357"/>
        <v>0.70611213552465124</v>
      </c>
    </row>
    <row r="1313" spans="1:43" x14ac:dyDescent="0.2">
      <c r="A1313" s="23" t="s">
        <v>5665</v>
      </c>
      <c r="B1313" s="6" t="s">
        <v>5683</v>
      </c>
      <c r="C1313" s="6" t="s">
        <v>5670</v>
      </c>
      <c r="D1313" s="2">
        <v>153392</v>
      </c>
      <c r="E1313" s="2">
        <v>153530</v>
      </c>
      <c r="F1313" s="3" t="s">
        <v>1720</v>
      </c>
      <c r="G1313" s="2">
        <v>6</v>
      </c>
      <c r="H1313" s="2">
        <v>153535</v>
      </c>
      <c r="I1313" s="3" t="s">
        <v>1725</v>
      </c>
      <c r="J1313" s="15">
        <v>45072</v>
      </c>
      <c r="K1313" s="24">
        <v>1157953028</v>
      </c>
      <c r="L1313" s="15">
        <v>45075</v>
      </c>
      <c r="M1313" s="15">
        <v>45077</v>
      </c>
      <c r="N1313" s="15"/>
      <c r="O1313" s="26">
        <f>VLOOKUP(D1313,quash!A$2:$I$7791,9,FALSE)</f>
        <v>2</v>
      </c>
      <c r="P1313" s="7">
        <v>10000</v>
      </c>
      <c r="Q1313" s="26">
        <v>110</v>
      </c>
      <c r="R1313" s="19">
        <v>3.3741050530766099E-2</v>
      </c>
      <c r="S1313" s="26">
        <v>16</v>
      </c>
      <c r="T1313" s="7">
        <v>6000</v>
      </c>
      <c r="U1313" s="2">
        <v>142</v>
      </c>
      <c r="V1313" s="11">
        <v>1503.37</v>
      </c>
      <c r="W1313" s="14" t="s">
        <v>5281</v>
      </c>
      <c r="X1313" s="18">
        <v>1</v>
      </c>
      <c r="Y1313" s="9">
        <v>6000</v>
      </c>
      <c r="Z1313" s="19">
        <f t="shared" si="347"/>
        <v>0</v>
      </c>
      <c r="AA1313" s="25">
        <v>1503.37</v>
      </c>
      <c r="AB1313" s="30">
        <f t="shared" si="348"/>
        <v>309000</v>
      </c>
      <c r="AC1313" s="30">
        <f t="shared" si="349"/>
        <v>1.9417475728155338E-2</v>
      </c>
      <c r="AD1313" s="31">
        <f t="shared" si="350"/>
        <v>2.1359223300970873</v>
      </c>
      <c r="AE1313" s="31">
        <f t="shared" si="351"/>
        <v>2.7572815533980579</v>
      </c>
      <c r="AG1313" s="30">
        <f t="shared" si="352"/>
        <v>1695000</v>
      </c>
      <c r="AH1313" s="30">
        <f t="shared" si="358"/>
        <v>3.5398230088495575E-3</v>
      </c>
      <c r="AI1313" s="31">
        <f t="shared" si="359"/>
        <v>0.38938053097345132</v>
      </c>
      <c r="AJ1313" s="31">
        <f t="shared" si="360"/>
        <v>0.50265486725663711</v>
      </c>
      <c r="AK1313" s="30">
        <f>IF(W1313="si",($S1313*'COSTOS DE CREDITOS'!$C$27)/DATA!$G1313,"")</f>
        <v>54.922363131454851</v>
      </c>
      <c r="AL1313" s="90">
        <f>IF(W1313="si",'COSTOS DE CREDITOS'!$C$35,"")</f>
        <v>20.421138461538462</v>
      </c>
      <c r="AM1313" s="30">
        <f t="shared" si="353"/>
        <v>369.23076923076923</v>
      </c>
      <c r="AN1313" s="30">
        <f t="shared" si="354"/>
        <v>0</v>
      </c>
      <c r="AO1313" s="30">
        <f t="shared" si="355"/>
        <v>444.5742708237625</v>
      </c>
      <c r="AP1313" s="30">
        <f t="shared" si="356"/>
        <v>1058.7957291762373</v>
      </c>
      <c r="AQ1313" s="19">
        <f t="shared" si="357"/>
        <v>0.70428153360532497</v>
      </c>
    </row>
    <row r="1314" spans="1:43" x14ac:dyDescent="0.2">
      <c r="A1314" s="23" t="s">
        <v>5665</v>
      </c>
      <c r="B1314" s="6" t="s">
        <v>5683</v>
      </c>
      <c r="C1314" s="6" t="s">
        <v>5670</v>
      </c>
      <c r="D1314" s="2">
        <v>152794</v>
      </c>
      <c r="E1314" s="2">
        <v>153530</v>
      </c>
      <c r="F1314" s="3" t="s">
        <v>1720</v>
      </c>
      <c r="G1314" s="2">
        <v>6</v>
      </c>
      <c r="H1314" s="2">
        <v>153536</v>
      </c>
      <c r="I1314" s="3" t="s">
        <v>1726</v>
      </c>
      <c r="J1314" s="15">
        <v>45065</v>
      </c>
      <c r="K1314" s="24">
        <v>1150832448</v>
      </c>
      <c r="L1314" s="15">
        <v>45075</v>
      </c>
      <c r="M1314" s="15">
        <v>45077</v>
      </c>
      <c r="N1314" s="15"/>
      <c r="O1314" s="26">
        <f>VLOOKUP(D1314,quash!A$2:$I$7791,9,FALSE)</f>
        <v>1</v>
      </c>
      <c r="P1314" s="7">
        <v>10000</v>
      </c>
      <c r="Q1314" s="26">
        <v>127</v>
      </c>
      <c r="R1314" s="19">
        <v>5.24391097594855E-2</v>
      </c>
      <c r="S1314" s="26">
        <v>16</v>
      </c>
      <c r="T1314" s="7">
        <v>8000</v>
      </c>
      <c r="U1314" s="2">
        <v>142</v>
      </c>
      <c r="V1314" s="11">
        <v>2013.74</v>
      </c>
      <c r="W1314" s="14" t="s">
        <v>5281</v>
      </c>
      <c r="X1314" s="18">
        <v>1</v>
      </c>
      <c r="Y1314" s="9">
        <v>8000</v>
      </c>
      <c r="Z1314" s="19">
        <f t="shared" si="347"/>
        <v>0</v>
      </c>
      <c r="AA1314" s="25">
        <v>2013.74</v>
      </c>
      <c r="AB1314" s="30">
        <f t="shared" si="348"/>
        <v>519000</v>
      </c>
      <c r="AC1314" s="30">
        <f t="shared" si="349"/>
        <v>1.5414258188824663E-2</v>
      </c>
      <c r="AD1314" s="31">
        <f t="shared" si="350"/>
        <v>1.9576107899807322</v>
      </c>
      <c r="AE1314" s="31">
        <f t="shared" si="351"/>
        <v>2.1888246628131021</v>
      </c>
      <c r="AG1314" s="30">
        <f t="shared" si="352"/>
        <v>2427000</v>
      </c>
      <c r="AH1314" s="30">
        <f t="shared" si="358"/>
        <v>3.296250515039143E-3</v>
      </c>
      <c r="AI1314" s="31">
        <f t="shared" si="359"/>
        <v>0.41862381540997118</v>
      </c>
      <c r="AJ1314" s="31">
        <f t="shared" si="360"/>
        <v>0.4680675731355583</v>
      </c>
      <c r="AK1314" s="30">
        <f>IF(W1314="si",($S1314*'COSTOS DE CREDITOS'!$C$27)/DATA!$G1314,"")</f>
        <v>54.922363131454851</v>
      </c>
      <c r="AL1314" s="90">
        <f>IF(W1314="si",'COSTOS DE CREDITOS'!$C$35,"")</f>
        <v>20.421138461538462</v>
      </c>
      <c r="AM1314" s="30">
        <f t="shared" si="353"/>
        <v>492.30769230769232</v>
      </c>
      <c r="AN1314" s="30">
        <f t="shared" si="354"/>
        <v>0</v>
      </c>
      <c r="AO1314" s="30">
        <f t="shared" si="355"/>
        <v>567.6511939006856</v>
      </c>
      <c r="AP1314" s="30">
        <f t="shared" si="356"/>
        <v>1446.0888060993143</v>
      </c>
      <c r="AQ1314" s="19">
        <f t="shared" si="357"/>
        <v>0.71811098061284684</v>
      </c>
    </row>
    <row r="1315" spans="1:43" x14ac:dyDescent="0.2">
      <c r="A1315" s="23" t="s">
        <v>5665</v>
      </c>
      <c r="B1315" s="6" t="s">
        <v>5677</v>
      </c>
      <c r="C1315" s="6" t="s">
        <v>5667</v>
      </c>
      <c r="D1315" s="4">
        <v>153018</v>
      </c>
      <c r="E1315" s="4">
        <v>153435</v>
      </c>
      <c r="F1315" s="5" t="s">
        <v>1727</v>
      </c>
      <c r="G1315" s="2">
        <v>5</v>
      </c>
      <c r="H1315" s="4">
        <v>153436</v>
      </c>
      <c r="I1315" s="5" t="s">
        <v>1728</v>
      </c>
      <c r="J1315" s="15">
        <v>45069</v>
      </c>
      <c r="K1315" s="24">
        <v>1153521481</v>
      </c>
      <c r="L1315" s="15">
        <v>45075</v>
      </c>
      <c r="M1315" s="15">
        <v>45077</v>
      </c>
      <c r="N1315" s="15"/>
      <c r="O1315" s="26">
        <f>VLOOKUP(D1315,quash!A$2:$I$7791,9,FALSE)</f>
        <v>5</v>
      </c>
      <c r="P1315" s="7">
        <v>10000</v>
      </c>
      <c r="Q1315" s="26">
        <v>115</v>
      </c>
      <c r="R1315" s="19">
        <v>3.97705569269148E-2</v>
      </c>
      <c r="S1315" s="26">
        <v>16</v>
      </c>
      <c r="T1315" s="8">
        <v>10000</v>
      </c>
      <c r="U1315" s="4">
        <v>142</v>
      </c>
      <c r="V1315" s="10">
        <v>2510.34</v>
      </c>
      <c r="W1315" s="14" t="s">
        <v>5281</v>
      </c>
      <c r="X1315" s="18">
        <v>1</v>
      </c>
      <c r="Y1315" s="9">
        <v>10000</v>
      </c>
      <c r="Z1315" s="19">
        <f t="shared" si="347"/>
        <v>0</v>
      </c>
      <c r="AA1315" s="25">
        <v>2510.34</v>
      </c>
      <c r="AB1315" s="30">
        <f t="shared" si="348"/>
        <v>101000</v>
      </c>
      <c r="AC1315" s="30">
        <f t="shared" si="349"/>
        <v>9.9009900990099015E-2</v>
      </c>
      <c r="AD1315" s="31">
        <f t="shared" si="350"/>
        <v>11.386138613861387</v>
      </c>
      <c r="AE1315" s="31">
        <f t="shared" si="351"/>
        <v>14.059405940594059</v>
      </c>
      <c r="AG1315" s="30">
        <f t="shared" si="352"/>
        <v>352000</v>
      </c>
      <c r="AH1315" s="30">
        <f t="shared" si="358"/>
        <v>2.8409090909090908E-2</v>
      </c>
      <c r="AI1315" s="31">
        <f t="shared" si="359"/>
        <v>3.2670454545454546</v>
      </c>
      <c r="AJ1315" s="31">
        <f t="shared" si="360"/>
        <v>4.0340909090909092</v>
      </c>
      <c r="AK1315" s="30">
        <f>IF(W1315="si",($S1315*'COSTOS DE CREDITOS'!$C$27)/DATA!$G1315,"")</f>
        <v>65.906835757745824</v>
      </c>
      <c r="AL1315" s="90">
        <f>IF(W1315="si",'COSTOS DE CREDITOS'!$C$35,"")</f>
        <v>20.421138461538462</v>
      </c>
      <c r="AM1315" s="30">
        <f t="shared" si="353"/>
        <v>615.38461538461547</v>
      </c>
      <c r="AN1315" s="30">
        <f t="shared" si="354"/>
        <v>0</v>
      </c>
      <c r="AO1315" s="30">
        <f t="shared" si="355"/>
        <v>701.7125896038998</v>
      </c>
      <c r="AP1315" s="30">
        <f t="shared" si="356"/>
        <v>1808.6274103961005</v>
      </c>
      <c r="AQ1315" s="19">
        <f t="shared" si="357"/>
        <v>0.72047109570659762</v>
      </c>
    </row>
    <row r="1316" spans="1:43" x14ac:dyDescent="0.2">
      <c r="A1316" s="23" t="s">
        <v>5665</v>
      </c>
      <c r="B1316" s="6" t="s">
        <v>5684</v>
      </c>
      <c r="C1316" s="6" t="s">
        <v>5667</v>
      </c>
      <c r="D1316" s="4">
        <v>153328</v>
      </c>
      <c r="E1316" s="4">
        <v>153591</v>
      </c>
      <c r="F1316" s="5" t="s">
        <v>1729</v>
      </c>
      <c r="G1316" s="2">
        <v>8</v>
      </c>
      <c r="H1316" s="4">
        <v>153592</v>
      </c>
      <c r="I1316" s="5" t="s">
        <v>1730</v>
      </c>
      <c r="J1316" s="15">
        <v>45071</v>
      </c>
      <c r="K1316" s="24">
        <v>1155774645</v>
      </c>
      <c r="L1316" s="15">
        <v>45077</v>
      </c>
      <c r="M1316" s="15">
        <v>45077</v>
      </c>
      <c r="N1316" s="15"/>
      <c r="O1316" s="26" t="e">
        <f>VLOOKUP(D1316,quash!A$2:$I$7791,9,FALSE)</f>
        <v>#N/A</v>
      </c>
      <c r="P1316" s="7">
        <v>7000</v>
      </c>
      <c r="Q1316" s="26">
        <v>111</v>
      </c>
      <c r="R1316" s="19">
        <v>5.9818464604665163E-3</v>
      </c>
      <c r="S1316" s="26">
        <v>16</v>
      </c>
      <c r="T1316" s="8">
        <v>7000</v>
      </c>
      <c r="U1316" s="4">
        <v>142</v>
      </c>
      <c r="V1316" s="10">
        <v>1758.65</v>
      </c>
      <c r="W1316" s="14" t="s">
        <v>5281</v>
      </c>
      <c r="X1316" s="18">
        <v>1</v>
      </c>
      <c r="Y1316" s="9">
        <v>7000</v>
      </c>
      <c r="Z1316" s="19">
        <f t="shared" si="347"/>
        <v>0</v>
      </c>
      <c r="AA1316" s="25">
        <v>1758.65</v>
      </c>
      <c r="AB1316" s="30">
        <f t="shared" si="348"/>
        <v>733000</v>
      </c>
      <c r="AC1316" s="30">
        <f t="shared" si="349"/>
        <v>9.5497953615279671E-3</v>
      </c>
      <c r="AD1316" s="31">
        <f t="shared" si="350"/>
        <v>1.0600272851296044</v>
      </c>
      <c r="AE1316" s="31">
        <f t="shared" si="351"/>
        <v>1.3560709413369714</v>
      </c>
      <c r="AG1316" s="30">
        <f t="shared" si="352"/>
        <v>6126000</v>
      </c>
      <c r="AH1316" s="30">
        <f t="shared" si="358"/>
        <v>1.1426705843943846E-3</v>
      </c>
      <c r="AI1316" s="31">
        <f t="shared" si="359"/>
        <v>0.12683643486777668</v>
      </c>
      <c r="AJ1316" s="31">
        <f t="shared" si="360"/>
        <v>0.16225922298400261</v>
      </c>
      <c r="AK1316" s="30">
        <f>IF(W1316="si",($S1316*'COSTOS DE CREDITOS'!$C$27)/DATA!$G1316,"")</f>
        <v>41.191772348591137</v>
      </c>
      <c r="AL1316" s="90">
        <f>IF(W1316="si",'COSTOS DE CREDITOS'!$C$35,"")</f>
        <v>20.421138461538462</v>
      </c>
      <c r="AM1316" s="30">
        <f t="shared" si="353"/>
        <v>430.76923076923077</v>
      </c>
      <c r="AN1316" s="30">
        <f t="shared" si="354"/>
        <v>0</v>
      </c>
      <c r="AO1316" s="30">
        <f t="shared" si="355"/>
        <v>492.38214157936039</v>
      </c>
      <c r="AP1316" s="30">
        <f t="shared" si="356"/>
        <v>1266.2678584206396</v>
      </c>
      <c r="AQ1316" s="19">
        <f t="shared" si="357"/>
        <v>0.72002266421439143</v>
      </c>
    </row>
    <row r="1317" spans="1:43" x14ac:dyDescent="0.2">
      <c r="A1317" s="23" t="s">
        <v>5665</v>
      </c>
      <c r="B1317" s="6" t="s">
        <v>5671</v>
      </c>
      <c r="C1317" s="6" t="s">
        <v>5670</v>
      </c>
      <c r="D1317" s="4">
        <v>153101</v>
      </c>
      <c r="E1317" s="4">
        <v>153605</v>
      </c>
      <c r="F1317" s="5" t="s">
        <v>1731</v>
      </c>
      <c r="G1317" s="2">
        <v>4</v>
      </c>
      <c r="H1317" s="4">
        <v>153618</v>
      </c>
      <c r="I1317" s="5" t="s">
        <v>1732</v>
      </c>
      <c r="J1317" s="15">
        <v>45070</v>
      </c>
      <c r="K1317" s="24">
        <v>1154103946</v>
      </c>
      <c r="L1317" s="15">
        <v>45077</v>
      </c>
      <c r="M1317" s="15">
        <v>45077</v>
      </c>
      <c r="N1317" s="15"/>
      <c r="O1317" s="26">
        <f>VLOOKUP(D1317,quash!A$2:$I$7791,9,FALSE)</f>
        <v>1</v>
      </c>
      <c r="P1317" s="7">
        <v>9000</v>
      </c>
      <c r="Q1317" s="26">
        <v>146</v>
      </c>
      <c r="R1317" s="19">
        <v>8.1464880555925129E-2</v>
      </c>
      <c r="S1317" s="93">
        <v>26</v>
      </c>
      <c r="T1317" s="8">
        <v>6000</v>
      </c>
      <c r="U1317" s="4">
        <v>142</v>
      </c>
      <c r="V1317" s="10">
        <v>1503.37</v>
      </c>
      <c r="W1317" s="14" t="s">
        <v>5281</v>
      </c>
      <c r="X1317" s="18">
        <v>0.93415354224711811</v>
      </c>
      <c r="Y1317" s="9">
        <v>5604.9212534827084</v>
      </c>
      <c r="Z1317" s="19">
        <f t="shared" si="347"/>
        <v>-6.5846457752881893E-2</v>
      </c>
      <c r="AA1317" s="25">
        <v>1404.3784108080499</v>
      </c>
      <c r="AB1317" s="30">
        <f t="shared" si="348"/>
        <v>519000</v>
      </c>
      <c r="AC1317" s="30">
        <f t="shared" si="349"/>
        <v>1.1560693641618497E-2</v>
      </c>
      <c r="AD1317" s="31">
        <f t="shared" si="350"/>
        <v>1.6878612716763004</v>
      </c>
      <c r="AE1317" s="31">
        <f t="shared" si="351"/>
        <v>1.6416184971098264</v>
      </c>
      <c r="AG1317" s="30">
        <f t="shared" si="352"/>
        <v>2427000</v>
      </c>
      <c r="AH1317" s="30">
        <f t="shared" si="358"/>
        <v>2.472187886279357E-3</v>
      </c>
      <c r="AI1317" s="31">
        <f t="shared" si="359"/>
        <v>0.36093943139678614</v>
      </c>
      <c r="AJ1317" s="31">
        <f t="shared" si="360"/>
        <v>0.35105067985166871</v>
      </c>
      <c r="AK1317" s="30">
        <f>IF(W1317="si",($S1317*'COSTOS DE CREDITOS'!$C$27)/DATA!$G1317,"")</f>
        <v>133.87326013292119</v>
      </c>
      <c r="AL1317" s="90">
        <f>IF(W1317="si",'COSTOS DE CREDITOS'!$C$35,"")</f>
        <v>20.421138461538462</v>
      </c>
      <c r="AM1317" s="30">
        <f t="shared" si="353"/>
        <v>600</v>
      </c>
      <c r="AN1317" s="30">
        <f t="shared" si="354"/>
        <v>395.07874651729162</v>
      </c>
      <c r="AO1317" s="30">
        <f t="shared" si="355"/>
        <v>1149.3731451117512</v>
      </c>
      <c r="AP1317" s="30">
        <f t="shared" si="356"/>
        <v>255.00526569629869</v>
      </c>
      <c r="AQ1317" s="19">
        <f t="shared" si="357"/>
        <v>0.18157874240574093</v>
      </c>
    </row>
    <row r="1318" spans="1:43" x14ac:dyDescent="0.2">
      <c r="A1318" s="23" t="s">
        <v>5665</v>
      </c>
      <c r="B1318" s="6" t="s">
        <v>5677</v>
      </c>
      <c r="C1318" s="6" t="s">
        <v>5667</v>
      </c>
      <c r="D1318" s="4">
        <v>153140</v>
      </c>
      <c r="E1318" s="4">
        <v>153635</v>
      </c>
      <c r="F1318" s="5" t="s">
        <v>1733</v>
      </c>
      <c r="G1318" s="2">
        <v>5</v>
      </c>
      <c r="H1318" s="4">
        <v>153636</v>
      </c>
      <c r="I1318" s="5" t="s">
        <v>1734</v>
      </c>
      <c r="J1318" s="15">
        <v>45070</v>
      </c>
      <c r="K1318" s="24">
        <v>1154102827</v>
      </c>
      <c r="L1318" s="15">
        <v>45077</v>
      </c>
      <c r="M1318" s="15">
        <v>45077</v>
      </c>
      <c r="N1318" s="15"/>
      <c r="O1318" s="26">
        <f>VLOOKUP(D1318,quash!A$2:$I$7791,9,FALSE)</f>
        <v>4</v>
      </c>
      <c r="P1318" s="7">
        <v>10000</v>
      </c>
      <c r="Q1318" s="26">
        <v>110</v>
      </c>
      <c r="R1318" s="19">
        <v>3.3741050530766099E-2</v>
      </c>
      <c r="S1318" s="26">
        <v>16</v>
      </c>
      <c r="T1318" s="8">
        <v>7000</v>
      </c>
      <c r="U1318" s="4">
        <v>142</v>
      </c>
      <c r="V1318" s="10">
        <v>1758.65</v>
      </c>
      <c r="W1318" s="14" t="s">
        <v>5281</v>
      </c>
      <c r="X1318" s="18">
        <v>1</v>
      </c>
      <c r="Y1318" s="9">
        <v>7000</v>
      </c>
      <c r="Z1318" s="19">
        <f t="shared" si="347"/>
        <v>0</v>
      </c>
      <c r="AA1318" s="25">
        <v>1758.65</v>
      </c>
      <c r="AB1318" s="30">
        <f t="shared" si="348"/>
        <v>277000</v>
      </c>
      <c r="AC1318" s="30">
        <f t="shared" si="349"/>
        <v>2.5270758122743681E-2</v>
      </c>
      <c r="AD1318" s="31">
        <f t="shared" si="350"/>
        <v>2.779783393501805</v>
      </c>
      <c r="AE1318" s="31">
        <f t="shared" si="351"/>
        <v>3.5884476534296028</v>
      </c>
      <c r="AG1318" s="30">
        <f t="shared" si="352"/>
        <v>927000</v>
      </c>
      <c r="AH1318" s="30">
        <f t="shared" si="358"/>
        <v>7.551240560949299E-3</v>
      </c>
      <c r="AI1318" s="31">
        <f t="shared" si="359"/>
        <v>0.83063646170442285</v>
      </c>
      <c r="AJ1318" s="31">
        <f t="shared" si="360"/>
        <v>1.0722761596548005</v>
      </c>
      <c r="AK1318" s="30">
        <f>IF(W1318="si",($S1318*'COSTOS DE CREDITOS'!$C$27)/DATA!$G1318,"")</f>
        <v>65.906835757745824</v>
      </c>
      <c r="AL1318" s="90">
        <f>IF(W1318="si",'COSTOS DE CREDITOS'!$C$35,"")</f>
        <v>20.421138461538462</v>
      </c>
      <c r="AM1318" s="30">
        <f t="shared" si="353"/>
        <v>430.76923076923077</v>
      </c>
      <c r="AN1318" s="30">
        <f t="shared" si="354"/>
        <v>0</v>
      </c>
      <c r="AO1318" s="30">
        <f t="shared" si="355"/>
        <v>517.09720498851505</v>
      </c>
      <c r="AP1318" s="30">
        <f t="shared" si="356"/>
        <v>1241.5527950114852</v>
      </c>
      <c r="AQ1318" s="19">
        <f t="shared" si="357"/>
        <v>0.70596923493104657</v>
      </c>
    </row>
    <row r="1319" spans="1:43" x14ac:dyDescent="0.2">
      <c r="A1319" s="23" t="s">
        <v>5665</v>
      </c>
      <c r="B1319" s="6" t="s">
        <v>5677</v>
      </c>
      <c r="C1319" s="6" t="s">
        <v>5667</v>
      </c>
      <c r="D1319" s="2">
        <v>153001</v>
      </c>
      <c r="E1319" s="2">
        <v>153435</v>
      </c>
      <c r="F1319" s="3" t="s">
        <v>1727</v>
      </c>
      <c r="G1319" s="2">
        <v>5</v>
      </c>
      <c r="H1319" s="2">
        <v>153437</v>
      </c>
      <c r="I1319" s="3" t="s">
        <v>1735</v>
      </c>
      <c r="J1319" s="15">
        <v>45069</v>
      </c>
      <c r="K1319" s="24">
        <v>1153456913</v>
      </c>
      <c r="L1319" s="15">
        <v>45075</v>
      </c>
      <c r="M1319" s="15">
        <v>45077</v>
      </c>
      <c r="N1319" s="15"/>
      <c r="O1319" s="26">
        <f>VLOOKUP(D1319,quash!A$2:$I$7791,9,FALSE)</f>
        <v>3</v>
      </c>
      <c r="P1319" s="7">
        <v>10000</v>
      </c>
      <c r="Q1319" s="26">
        <v>110</v>
      </c>
      <c r="R1319" s="19">
        <v>3.11605023919212E-2</v>
      </c>
      <c r="S1319" s="26">
        <v>16</v>
      </c>
      <c r="T1319" s="7">
        <v>6000</v>
      </c>
      <c r="U1319" s="2">
        <v>142</v>
      </c>
      <c r="V1319" s="11">
        <v>1503.37</v>
      </c>
      <c r="W1319" s="14" t="s">
        <v>5281</v>
      </c>
      <c r="X1319" s="18">
        <v>1</v>
      </c>
      <c r="Y1319" s="9">
        <v>6000</v>
      </c>
      <c r="Z1319" s="19">
        <f t="shared" si="347"/>
        <v>0</v>
      </c>
      <c r="AA1319" s="25">
        <v>1503.37</v>
      </c>
      <c r="AB1319" s="30">
        <f t="shared" si="348"/>
        <v>242000</v>
      </c>
      <c r="AC1319" s="30">
        <f t="shared" si="349"/>
        <v>2.4793388429752067E-2</v>
      </c>
      <c r="AD1319" s="31">
        <f t="shared" si="350"/>
        <v>2.7272727272727275</v>
      </c>
      <c r="AE1319" s="31">
        <f t="shared" si="351"/>
        <v>3.5206611570247937</v>
      </c>
      <c r="AG1319" s="30">
        <f t="shared" si="352"/>
        <v>778000</v>
      </c>
      <c r="AH1319" s="30">
        <f t="shared" si="358"/>
        <v>7.7120822622107968E-3</v>
      </c>
      <c r="AI1319" s="31">
        <f t="shared" si="359"/>
        <v>0.84832904884318761</v>
      </c>
      <c r="AJ1319" s="31">
        <f t="shared" si="360"/>
        <v>1.0951156812339331</v>
      </c>
      <c r="AK1319" s="30">
        <f>IF(W1319="si",($S1319*'COSTOS DE CREDITOS'!$C$27)/DATA!$G1319,"")</f>
        <v>65.906835757745824</v>
      </c>
      <c r="AL1319" s="90">
        <f>IF(W1319="si",'COSTOS DE CREDITOS'!$C$35,"")</f>
        <v>20.421138461538462</v>
      </c>
      <c r="AM1319" s="30">
        <f t="shared" si="353"/>
        <v>369.23076923076923</v>
      </c>
      <c r="AN1319" s="30">
        <f t="shared" si="354"/>
        <v>0</v>
      </c>
      <c r="AO1319" s="30">
        <f t="shared" si="355"/>
        <v>455.5587434500535</v>
      </c>
      <c r="AP1319" s="30">
        <f t="shared" si="356"/>
        <v>1047.8112565499464</v>
      </c>
      <c r="AQ1319" s="19">
        <f t="shared" si="357"/>
        <v>0.69697496727348984</v>
      </c>
    </row>
    <row r="1320" spans="1:43" x14ac:dyDescent="0.2">
      <c r="A1320" s="23" t="s">
        <v>5665</v>
      </c>
      <c r="B1320" s="6" t="s">
        <v>5677</v>
      </c>
      <c r="C1320" s="6" t="s">
        <v>5667</v>
      </c>
      <c r="D1320" s="2">
        <v>153000</v>
      </c>
      <c r="E1320" s="2">
        <v>153435</v>
      </c>
      <c r="F1320" s="3" t="s">
        <v>1727</v>
      </c>
      <c r="G1320" s="2">
        <v>5</v>
      </c>
      <c r="H1320" s="2">
        <v>153438</v>
      </c>
      <c r="I1320" s="3" t="s">
        <v>1736</v>
      </c>
      <c r="J1320" s="15">
        <v>45069</v>
      </c>
      <c r="K1320" s="24">
        <v>1153446295</v>
      </c>
      <c r="L1320" s="15">
        <v>45075</v>
      </c>
      <c r="M1320" s="15">
        <v>45077</v>
      </c>
      <c r="N1320" s="15"/>
      <c r="O1320" s="26">
        <f>VLOOKUP(D1320,quash!A$2:$I$7791,9,FALSE)</f>
        <v>3</v>
      </c>
      <c r="P1320" s="7">
        <v>10000</v>
      </c>
      <c r="Q1320" s="26">
        <v>110</v>
      </c>
      <c r="R1320" s="19">
        <v>3.3741050530766099E-2</v>
      </c>
      <c r="S1320" s="26">
        <v>16</v>
      </c>
      <c r="T1320" s="7">
        <v>5000</v>
      </c>
      <c r="U1320" s="2">
        <v>147</v>
      </c>
      <c r="V1320" s="11">
        <v>1303.3399999999999</v>
      </c>
      <c r="W1320" s="14" t="s">
        <v>5281</v>
      </c>
      <c r="X1320" s="18">
        <v>1</v>
      </c>
      <c r="Y1320" s="9">
        <v>5000</v>
      </c>
      <c r="Z1320" s="19">
        <f t="shared" si="347"/>
        <v>0</v>
      </c>
      <c r="AA1320" s="25">
        <v>1303.3399999999999</v>
      </c>
      <c r="AB1320" s="30">
        <f t="shared" si="348"/>
        <v>242000</v>
      </c>
      <c r="AC1320" s="30">
        <f t="shared" si="349"/>
        <v>2.0661157024793389E-2</v>
      </c>
      <c r="AD1320" s="31">
        <f t="shared" si="350"/>
        <v>2.2727272727272729</v>
      </c>
      <c r="AE1320" s="31">
        <f t="shared" si="351"/>
        <v>3.0371900826446283</v>
      </c>
      <c r="AG1320" s="30">
        <f t="shared" si="352"/>
        <v>778000</v>
      </c>
      <c r="AH1320" s="30">
        <f t="shared" si="358"/>
        <v>6.4267352185089976E-3</v>
      </c>
      <c r="AI1320" s="31">
        <f t="shared" si="359"/>
        <v>0.70694087403598971</v>
      </c>
      <c r="AJ1320" s="31">
        <f t="shared" si="360"/>
        <v>0.94473007712082269</v>
      </c>
      <c r="AK1320" s="30">
        <f>IF(W1320="si",($S1320*'COSTOS DE CREDITOS'!$C$27)/DATA!$G1320,"")</f>
        <v>65.906835757745824</v>
      </c>
      <c r="AL1320" s="90">
        <f>IF(W1320="si",'COSTOS DE CREDITOS'!$C$35,"")</f>
        <v>20.421138461538462</v>
      </c>
      <c r="AM1320" s="30">
        <f t="shared" si="353"/>
        <v>307.69230769230774</v>
      </c>
      <c r="AN1320" s="30">
        <f t="shared" si="354"/>
        <v>0</v>
      </c>
      <c r="AO1320" s="30">
        <f t="shared" si="355"/>
        <v>394.02028191159201</v>
      </c>
      <c r="AP1320" s="30">
        <f t="shared" si="356"/>
        <v>909.31971808840785</v>
      </c>
      <c r="AQ1320" s="19">
        <f t="shared" si="357"/>
        <v>0.69768419452208008</v>
      </c>
    </row>
    <row r="1321" spans="1:43" x14ac:dyDescent="0.2">
      <c r="A1321" s="23" t="s">
        <v>5665</v>
      </c>
      <c r="B1321" s="6" t="s">
        <v>5677</v>
      </c>
      <c r="C1321" s="6" t="s">
        <v>5667</v>
      </c>
      <c r="D1321" s="2">
        <v>152960</v>
      </c>
      <c r="E1321" s="2">
        <v>153435</v>
      </c>
      <c r="F1321" s="3" t="s">
        <v>1727</v>
      </c>
      <c r="G1321" s="2">
        <v>5</v>
      </c>
      <c r="H1321" s="2">
        <v>153439</v>
      </c>
      <c r="I1321" s="3" t="s">
        <v>1737</v>
      </c>
      <c r="J1321" s="15">
        <v>45069</v>
      </c>
      <c r="K1321" s="24">
        <v>1153360185</v>
      </c>
      <c r="L1321" s="15">
        <v>45075</v>
      </c>
      <c r="M1321" s="15">
        <v>45077</v>
      </c>
      <c r="N1321" s="15"/>
      <c r="O1321" s="26">
        <f>VLOOKUP(D1321,quash!A$2:$I$7791,9,FALSE)</f>
        <v>2</v>
      </c>
      <c r="P1321" s="7">
        <v>10000</v>
      </c>
      <c r="Q1321" s="26">
        <v>110</v>
      </c>
      <c r="R1321" s="19">
        <v>3.11605023919212E-2</v>
      </c>
      <c r="S1321" s="26">
        <v>16</v>
      </c>
      <c r="T1321" s="7">
        <v>7000</v>
      </c>
      <c r="U1321" s="2">
        <v>142</v>
      </c>
      <c r="V1321" s="11">
        <v>1758.65</v>
      </c>
      <c r="W1321" s="14" t="s">
        <v>5281</v>
      </c>
      <c r="X1321" s="18">
        <v>1</v>
      </c>
      <c r="Y1321" s="9">
        <v>7000</v>
      </c>
      <c r="Z1321" s="19">
        <f t="shared" si="347"/>
        <v>0</v>
      </c>
      <c r="AA1321" s="25">
        <v>1758.65</v>
      </c>
      <c r="AB1321" s="30">
        <f t="shared" si="348"/>
        <v>309000</v>
      </c>
      <c r="AC1321" s="30">
        <f t="shared" si="349"/>
        <v>2.2653721682847898E-2</v>
      </c>
      <c r="AD1321" s="31">
        <f t="shared" si="350"/>
        <v>2.491909385113269</v>
      </c>
      <c r="AE1321" s="31">
        <f t="shared" si="351"/>
        <v>3.2168284789644015</v>
      </c>
      <c r="AG1321" s="30">
        <f t="shared" si="352"/>
        <v>1695000</v>
      </c>
      <c r="AH1321" s="30">
        <f t="shared" si="358"/>
        <v>4.1297935103244837E-3</v>
      </c>
      <c r="AI1321" s="31">
        <f t="shared" si="359"/>
        <v>0.45427728613569318</v>
      </c>
      <c r="AJ1321" s="31">
        <f t="shared" si="360"/>
        <v>0.58643067846607666</v>
      </c>
      <c r="AK1321" s="30">
        <f>IF(W1321="si",($S1321*'COSTOS DE CREDITOS'!$C$27)/DATA!$G1321,"")</f>
        <v>65.906835757745824</v>
      </c>
      <c r="AL1321" s="90">
        <f>IF(W1321="si",'COSTOS DE CREDITOS'!$C$35,"")</f>
        <v>20.421138461538462</v>
      </c>
      <c r="AM1321" s="30">
        <f t="shared" si="353"/>
        <v>430.76923076923077</v>
      </c>
      <c r="AN1321" s="30">
        <f t="shared" si="354"/>
        <v>0</v>
      </c>
      <c r="AO1321" s="30">
        <f t="shared" si="355"/>
        <v>517.09720498851505</v>
      </c>
      <c r="AP1321" s="30">
        <f t="shared" si="356"/>
        <v>1241.5527950114852</v>
      </c>
      <c r="AQ1321" s="19">
        <f t="shared" si="357"/>
        <v>0.70596923493104657</v>
      </c>
    </row>
    <row r="1322" spans="1:43" x14ac:dyDescent="0.2">
      <c r="A1322" s="23" t="s">
        <v>5665</v>
      </c>
      <c r="B1322" s="6" t="s">
        <v>5677</v>
      </c>
      <c r="C1322" s="6" t="s">
        <v>5667</v>
      </c>
      <c r="D1322" s="2">
        <v>152069</v>
      </c>
      <c r="E1322" s="2">
        <v>153435</v>
      </c>
      <c r="F1322" s="3" t="s">
        <v>1727</v>
      </c>
      <c r="G1322" s="2">
        <v>5</v>
      </c>
      <c r="H1322" s="2">
        <v>153440</v>
      </c>
      <c r="I1322" s="3" t="s">
        <v>1738</v>
      </c>
      <c r="J1322" s="15">
        <v>45061</v>
      </c>
      <c r="K1322" s="24">
        <v>1147790626</v>
      </c>
      <c r="L1322" s="15">
        <v>45075</v>
      </c>
      <c r="M1322" s="15">
        <v>45077</v>
      </c>
      <c r="N1322" s="15"/>
      <c r="O1322" s="26">
        <f>VLOOKUP(D1322,quash!A$2:$I$7791,9,FALSE)</f>
        <v>4</v>
      </c>
      <c r="P1322" s="7">
        <v>10000</v>
      </c>
      <c r="Q1322" s="26">
        <v>110</v>
      </c>
      <c r="R1322" s="19">
        <v>3.3741050530766099E-2</v>
      </c>
      <c r="S1322" s="26">
        <v>16</v>
      </c>
      <c r="T1322" s="7">
        <v>8000</v>
      </c>
      <c r="U1322" s="2">
        <v>142</v>
      </c>
      <c r="V1322" s="11">
        <v>2013.74</v>
      </c>
      <c r="W1322" s="14" t="s">
        <v>5281</v>
      </c>
      <c r="X1322" s="18">
        <v>1</v>
      </c>
      <c r="Y1322" s="9">
        <v>8000</v>
      </c>
      <c r="Z1322" s="19">
        <f t="shared" si="347"/>
        <v>0</v>
      </c>
      <c r="AA1322" s="25">
        <v>2013.74</v>
      </c>
      <c r="AB1322" s="30">
        <f t="shared" si="348"/>
        <v>277000</v>
      </c>
      <c r="AC1322" s="30">
        <f t="shared" si="349"/>
        <v>2.8880866425992781E-2</v>
      </c>
      <c r="AD1322" s="31">
        <f t="shared" si="350"/>
        <v>3.1768953068592061</v>
      </c>
      <c r="AE1322" s="31">
        <f t="shared" si="351"/>
        <v>4.1010830324909753</v>
      </c>
      <c r="AG1322" s="30">
        <f t="shared" si="352"/>
        <v>927000</v>
      </c>
      <c r="AH1322" s="30">
        <f t="shared" si="358"/>
        <v>8.6299892125134836E-3</v>
      </c>
      <c r="AI1322" s="31">
        <f t="shared" si="359"/>
        <v>0.94929881337648325</v>
      </c>
      <c r="AJ1322" s="31">
        <f t="shared" si="360"/>
        <v>1.2254584681769147</v>
      </c>
      <c r="AK1322" s="30">
        <f>IF(W1322="si",($S1322*'COSTOS DE CREDITOS'!$C$27)/DATA!$G1322,"")</f>
        <v>65.906835757745824</v>
      </c>
      <c r="AL1322" s="90">
        <f>IF(W1322="si",'COSTOS DE CREDITOS'!$C$35,"")</f>
        <v>20.421138461538462</v>
      </c>
      <c r="AM1322" s="30">
        <f t="shared" si="353"/>
        <v>492.30769230769232</v>
      </c>
      <c r="AN1322" s="30">
        <f t="shared" si="354"/>
        <v>0</v>
      </c>
      <c r="AO1322" s="30">
        <f t="shared" si="355"/>
        <v>578.63566652697659</v>
      </c>
      <c r="AP1322" s="30">
        <f t="shared" si="356"/>
        <v>1435.1043334730234</v>
      </c>
      <c r="AQ1322" s="19">
        <f t="shared" si="357"/>
        <v>0.71265621851531147</v>
      </c>
    </row>
    <row r="1323" spans="1:43" x14ac:dyDescent="0.2">
      <c r="A1323" s="23" t="s">
        <v>5665</v>
      </c>
      <c r="B1323" s="6" t="s">
        <v>5684</v>
      </c>
      <c r="C1323" s="6" t="s">
        <v>5667</v>
      </c>
      <c r="D1323" s="2">
        <v>153014</v>
      </c>
      <c r="E1323" s="2">
        <v>153591</v>
      </c>
      <c r="F1323" s="3" t="s">
        <v>1729</v>
      </c>
      <c r="G1323" s="2">
        <v>8</v>
      </c>
      <c r="H1323" s="2">
        <v>153593</v>
      </c>
      <c r="I1323" s="3" t="s">
        <v>1739</v>
      </c>
      <c r="J1323" s="15">
        <v>45069</v>
      </c>
      <c r="K1323" s="24">
        <v>1153570526</v>
      </c>
      <c r="L1323" s="15">
        <v>45077</v>
      </c>
      <c r="M1323" s="15">
        <v>45077</v>
      </c>
      <c r="N1323" s="15"/>
      <c r="O1323" s="26" t="e">
        <f>VLOOKUP(D1323,quash!A$2:$I$7791,9,FALSE)</f>
        <v>#N/A</v>
      </c>
      <c r="P1323" s="7">
        <v>5000</v>
      </c>
      <c r="Q1323" s="26">
        <v>147</v>
      </c>
      <c r="R1323" s="19">
        <v>5.8283715876113994E-2</v>
      </c>
      <c r="S1323" s="26">
        <v>16</v>
      </c>
      <c r="T1323" s="7">
        <v>7000</v>
      </c>
      <c r="U1323" s="2">
        <v>142</v>
      </c>
      <c r="V1323" s="11">
        <v>1758.65</v>
      </c>
      <c r="W1323" s="14" t="s">
        <v>5281</v>
      </c>
      <c r="X1323" s="18">
        <v>1</v>
      </c>
      <c r="Y1323" s="9">
        <v>7000</v>
      </c>
      <c r="Z1323" s="19">
        <f t="shared" si="347"/>
        <v>0</v>
      </c>
      <c r="AA1323" s="25">
        <v>1758.65</v>
      </c>
      <c r="AB1323" s="30">
        <f t="shared" si="348"/>
        <v>733000</v>
      </c>
      <c r="AC1323" s="30">
        <f t="shared" si="349"/>
        <v>9.5497953615279671E-3</v>
      </c>
      <c r="AD1323" s="31">
        <f t="shared" si="350"/>
        <v>1.4038199181446112</v>
      </c>
      <c r="AE1323" s="31">
        <f t="shared" si="351"/>
        <v>1.3560709413369714</v>
      </c>
      <c r="AG1323" s="30">
        <f t="shared" si="352"/>
        <v>6126000</v>
      </c>
      <c r="AH1323" s="30">
        <f t="shared" si="358"/>
        <v>1.1426705843943846E-3</v>
      </c>
      <c r="AI1323" s="31">
        <f t="shared" si="359"/>
        <v>0.16797257590597453</v>
      </c>
      <c r="AJ1323" s="31">
        <f t="shared" si="360"/>
        <v>0.16225922298400261</v>
      </c>
      <c r="AK1323" s="30">
        <f>IF(W1323="si",($S1323*'COSTOS DE CREDITOS'!$C$27)/DATA!$G1323,"")</f>
        <v>41.191772348591137</v>
      </c>
      <c r="AL1323" s="90">
        <f>IF(W1323="si",'COSTOS DE CREDITOS'!$C$35,"")</f>
        <v>20.421138461538462</v>
      </c>
      <c r="AM1323" s="30">
        <f t="shared" si="353"/>
        <v>430.76923076923077</v>
      </c>
      <c r="AN1323" s="30">
        <f t="shared" si="354"/>
        <v>0</v>
      </c>
      <c r="AO1323" s="30">
        <f t="shared" si="355"/>
        <v>492.38214157936039</v>
      </c>
      <c r="AP1323" s="30">
        <f t="shared" si="356"/>
        <v>1266.2678584206396</v>
      </c>
      <c r="AQ1323" s="19">
        <f t="shared" si="357"/>
        <v>0.72002266421439143</v>
      </c>
    </row>
    <row r="1324" spans="1:43" x14ac:dyDescent="0.2">
      <c r="A1324" s="23" t="s">
        <v>5665</v>
      </c>
      <c r="B1324" s="6" t="s">
        <v>5684</v>
      </c>
      <c r="C1324" s="6" t="s">
        <v>5667</v>
      </c>
      <c r="D1324" s="2">
        <v>153019</v>
      </c>
      <c r="E1324" s="2">
        <v>153591</v>
      </c>
      <c r="F1324" s="3" t="s">
        <v>1729</v>
      </c>
      <c r="G1324" s="2">
        <v>8</v>
      </c>
      <c r="H1324" s="2">
        <v>153594</v>
      </c>
      <c r="I1324" s="3" t="s">
        <v>1740</v>
      </c>
      <c r="J1324" s="15">
        <v>45069</v>
      </c>
      <c r="K1324" s="24">
        <v>1153574490</v>
      </c>
      <c r="L1324" s="15">
        <v>45077</v>
      </c>
      <c r="M1324" s="15">
        <v>45077</v>
      </c>
      <c r="N1324" s="15"/>
      <c r="O1324" s="26" t="e">
        <f>VLOOKUP(D1324,quash!A$2:$I$7791,9,FALSE)</f>
        <v>#N/A</v>
      </c>
      <c r="P1324" s="7">
        <v>8000</v>
      </c>
      <c r="Q1324" s="26">
        <v>110</v>
      </c>
      <c r="R1324" s="19">
        <v>3.3220596517330447E-2</v>
      </c>
      <c r="S1324" s="26">
        <v>16</v>
      </c>
      <c r="T1324" s="7">
        <v>7000</v>
      </c>
      <c r="U1324" s="2">
        <v>142</v>
      </c>
      <c r="V1324" s="11">
        <v>1758.65</v>
      </c>
      <c r="W1324" s="14" t="s">
        <v>5281</v>
      </c>
      <c r="X1324" s="18">
        <v>1</v>
      </c>
      <c r="Y1324" s="9">
        <v>7000</v>
      </c>
      <c r="Z1324" s="19">
        <f t="shared" si="347"/>
        <v>0</v>
      </c>
      <c r="AA1324" s="25">
        <v>1758.65</v>
      </c>
      <c r="AB1324" s="30">
        <f t="shared" si="348"/>
        <v>733000</v>
      </c>
      <c r="AC1324" s="30">
        <f t="shared" si="349"/>
        <v>9.5497953615279671E-3</v>
      </c>
      <c r="AD1324" s="31">
        <f t="shared" si="350"/>
        <v>1.0504774897680764</v>
      </c>
      <c r="AE1324" s="31">
        <f t="shared" si="351"/>
        <v>1.3560709413369714</v>
      </c>
      <c r="AG1324" s="30">
        <f t="shared" si="352"/>
        <v>6126000</v>
      </c>
      <c r="AH1324" s="30">
        <f t="shared" si="358"/>
        <v>1.1426705843943846E-3</v>
      </c>
      <c r="AI1324" s="31">
        <f t="shared" si="359"/>
        <v>0.1256937642833823</v>
      </c>
      <c r="AJ1324" s="31">
        <f t="shared" si="360"/>
        <v>0.16225922298400261</v>
      </c>
      <c r="AK1324" s="30">
        <f>IF(W1324="si",($S1324*'COSTOS DE CREDITOS'!$C$27)/DATA!$G1324,"")</f>
        <v>41.191772348591137</v>
      </c>
      <c r="AL1324" s="90">
        <f>IF(W1324="si",'COSTOS DE CREDITOS'!$C$35,"")</f>
        <v>20.421138461538462</v>
      </c>
      <c r="AM1324" s="30">
        <f t="shared" si="353"/>
        <v>430.76923076923077</v>
      </c>
      <c r="AN1324" s="30">
        <f t="shared" si="354"/>
        <v>0</v>
      </c>
      <c r="AO1324" s="30">
        <f t="shared" si="355"/>
        <v>492.38214157936039</v>
      </c>
      <c r="AP1324" s="30">
        <f t="shared" si="356"/>
        <v>1266.2678584206396</v>
      </c>
      <c r="AQ1324" s="19">
        <f t="shared" si="357"/>
        <v>0.72002266421439143</v>
      </c>
    </row>
    <row r="1325" spans="1:43" x14ac:dyDescent="0.2">
      <c r="A1325" s="23" t="s">
        <v>5665</v>
      </c>
      <c r="B1325" s="6" t="s">
        <v>5684</v>
      </c>
      <c r="C1325" s="6" t="s">
        <v>5667</v>
      </c>
      <c r="D1325" s="2">
        <v>153016</v>
      </c>
      <c r="E1325" s="2">
        <v>153591</v>
      </c>
      <c r="F1325" s="3" t="s">
        <v>1729</v>
      </c>
      <c r="G1325" s="2">
        <v>8</v>
      </c>
      <c r="H1325" s="2">
        <v>153595</v>
      </c>
      <c r="I1325" s="3" t="s">
        <v>1741</v>
      </c>
      <c r="J1325" s="15">
        <v>45069</v>
      </c>
      <c r="K1325" s="24">
        <v>1153571468</v>
      </c>
      <c r="L1325" s="15">
        <v>45077</v>
      </c>
      <c r="M1325" s="15">
        <v>45077</v>
      </c>
      <c r="N1325" s="15"/>
      <c r="O1325" s="26" t="e">
        <f>VLOOKUP(D1325,quash!A$2:$I$7791,9,FALSE)</f>
        <v>#N/A</v>
      </c>
      <c r="P1325" s="7">
        <v>7000</v>
      </c>
      <c r="Q1325" s="26">
        <v>121</v>
      </c>
      <c r="R1325" s="19">
        <v>3.1160502391921113E-2</v>
      </c>
      <c r="S1325" s="26">
        <v>16</v>
      </c>
      <c r="T1325" s="7">
        <v>7000</v>
      </c>
      <c r="U1325" s="2">
        <v>142</v>
      </c>
      <c r="V1325" s="11">
        <v>1758.65</v>
      </c>
      <c r="W1325" s="14" t="s">
        <v>5281</v>
      </c>
      <c r="X1325" s="18">
        <v>1</v>
      </c>
      <c r="Y1325" s="9">
        <v>7000</v>
      </c>
      <c r="Z1325" s="19">
        <f t="shared" si="347"/>
        <v>0</v>
      </c>
      <c r="AA1325" s="25">
        <v>1758.65</v>
      </c>
      <c r="AB1325" s="30">
        <f t="shared" si="348"/>
        <v>733000</v>
      </c>
      <c r="AC1325" s="30">
        <f t="shared" si="349"/>
        <v>9.5497953615279671E-3</v>
      </c>
      <c r="AD1325" s="31">
        <f t="shared" si="350"/>
        <v>1.155525238744884</v>
      </c>
      <c r="AE1325" s="31">
        <f t="shared" si="351"/>
        <v>1.3560709413369714</v>
      </c>
      <c r="AG1325" s="30">
        <f t="shared" si="352"/>
        <v>6126000</v>
      </c>
      <c r="AH1325" s="30">
        <f t="shared" si="358"/>
        <v>1.1426705843943846E-3</v>
      </c>
      <c r="AI1325" s="31">
        <f t="shared" si="359"/>
        <v>0.13826314071172052</v>
      </c>
      <c r="AJ1325" s="31">
        <f t="shared" si="360"/>
        <v>0.16225922298400261</v>
      </c>
      <c r="AK1325" s="30">
        <f>IF(W1325="si",($S1325*'COSTOS DE CREDITOS'!$C$27)/DATA!$G1325,"")</f>
        <v>41.191772348591137</v>
      </c>
      <c r="AL1325" s="90">
        <f>IF(W1325="si",'COSTOS DE CREDITOS'!$C$35,"")</f>
        <v>20.421138461538462</v>
      </c>
      <c r="AM1325" s="30">
        <f t="shared" si="353"/>
        <v>430.76923076923077</v>
      </c>
      <c r="AN1325" s="30">
        <f t="shared" si="354"/>
        <v>0</v>
      </c>
      <c r="AO1325" s="30">
        <f t="shared" si="355"/>
        <v>492.38214157936039</v>
      </c>
      <c r="AP1325" s="30">
        <f t="shared" si="356"/>
        <v>1266.2678584206396</v>
      </c>
      <c r="AQ1325" s="19">
        <f t="shared" si="357"/>
        <v>0.72002266421439143</v>
      </c>
    </row>
    <row r="1326" spans="1:43" x14ac:dyDescent="0.2">
      <c r="A1326" s="23" t="s">
        <v>5665</v>
      </c>
      <c r="B1326" s="6" t="s">
        <v>5684</v>
      </c>
      <c r="C1326" s="6" t="s">
        <v>5667</v>
      </c>
      <c r="D1326" s="2">
        <v>153023</v>
      </c>
      <c r="E1326" s="2">
        <v>153591</v>
      </c>
      <c r="F1326" s="3" t="s">
        <v>1729</v>
      </c>
      <c r="G1326" s="2">
        <v>8</v>
      </c>
      <c r="H1326" s="2">
        <v>153596</v>
      </c>
      <c r="I1326" s="3" t="s">
        <v>1742</v>
      </c>
      <c r="J1326" s="15">
        <v>45069</v>
      </c>
      <c r="K1326" s="24">
        <v>1153615805</v>
      </c>
      <c r="L1326" s="15">
        <v>45077</v>
      </c>
      <c r="M1326" s="15">
        <v>45077</v>
      </c>
      <c r="N1326" s="15"/>
      <c r="O1326" s="26" t="e">
        <f>VLOOKUP(D1326,quash!A$2:$I$7791,9,FALSE)</f>
        <v>#N/A</v>
      </c>
      <c r="P1326" s="7">
        <v>11000</v>
      </c>
      <c r="Q1326" s="26">
        <v>134</v>
      </c>
      <c r="R1326" s="19">
        <v>5.7794490376783518E-2</v>
      </c>
      <c r="S1326" s="26">
        <v>16</v>
      </c>
      <c r="T1326" s="7">
        <v>7000</v>
      </c>
      <c r="U1326" s="2">
        <v>142</v>
      </c>
      <c r="V1326" s="11">
        <v>1758.65</v>
      </c>
      <c r="W1326" s="14" t="s">
        <v>5281</v>
      </c>
      <c r="X1326" s="18">
        <v>1</v>
      </c>
      <c r="Y1326" s="9">
        <v>7000</v>
      </c>
      <c r="Z1326" s="19">
        <f t="shared" si="347"/>
        <v>0</v>
      </c>
      <c r="AA1326" s="25">
        <v>1758.65</v>
      </c>
      <c r="AB1326" s="30">
        <f t="shared" si="348"/>
        <v>733000</v>
      </c>
      <c r="AC1326" s="30">
        <f t="shared" si="349"/>
        <v>9.5497953615279671E-3</v>
      </c>
      <c r="AD1326" s="31">
        <f t="shared" si="350"/>
        <v>1.2796725784447476</v>
      </c>
      <c r="AE1326" s="31">
        <f t="shared" si="351"/>
        <v>1.3560709413369714</v>
      </c>
      <c r="AG1326" s="30">
        <f t="shared" si="352"/>
        <v>6126000</v>
      </c>
      <c r="AH1326" s="30">
        <f t="shared" si="358"/>
        <v>1.1426705843943846E-3</v>
      </c>
      <c r="AI1326" s="31">
        <f t="shared" si="359"/>
        <v>0.15311785830884753</v>
      </c>
      <c r="AJ1326" s="31">
        <f t="shared" si="360"/>
        <v>0.16225922298400261</v>
      </c>
      <c r="AK1326" s="30">
        <f>IF(W1326="si",($S1326*'COSTOS DE CREDITOS'!$C$27)/DATA!$G1326,"")</f>
        <v>41.191772348591137</v>
      </c>
      <c r="AL1326" s="90">
        <f>IF(W1326="si",'COSTOS DE CREDITOS'!$C$35,"")</f>
        <v>20.421138461538462</v>
      </c>
      <c r="AM1326" s="30">
        <f t="shared" si="353"/>
        <v>430.76923076923077</v>
      </c>
      <c r="AN1326" s="30">
        <f t="shared" si="354"/>
        <v>0</v>
      </c>
      <c r="AO1326" s="30">
        <f t="shared" si="355"/>
        <v>492.38214157936039</v>
      </c>
      <c r="AP1326" s="30">
        <f t="shared" si="356"/>
        <v>1266.2678584206396</v>
      </c>
      <c r="AQ1326" s="19">
        <f t="shared" si="357"/>
        <v>0.72002266421439143</v>
      </c>
    </row>
    <row r="1327" spans="1:43" x14ac:dyDescent="0.2">
      <c r="A1327" s="23" t="s">
        <v>5665</v>
      </c>
      <c r="B1327" s="6" t="s">
        <v>5684</v>
      </c>
      <c r="C1327" s="6" t="s">
        <v>5667</v>
      </c>
      <c r="D1327" s="2">
        <v>153034</v>
      </c>
      <c r="E1327" s="2">
        <v>153591</v>
      </c>
      <c r="F1327" s="3" t="s">
        <v>1729</v>
      </c>
      <c r="G1327" s="2">
        <v>8</v>
      </c>
      <c r="H1327" s="2">
        <v>153597</v>
      </c>
      <c r="I1327" s="3" t="s">
        <v>1743</v>
      </c>
      <c r="J1327" s="15">
        <v>45069</v>
      </c>
      <c r="K1327" s="24">
        <v>1153573711</v>
      </c>
      <c r="L1327" s="15">
        <v>45077</v>
      </c>
      <c r="M1327" s="15">
        <v>45077</v>
      </c>
      <c r="N1327" s="15"/>
      <c r="O1327" s="26" t="e">
        <f>VLOOKUP(D1327,quash!A$2:$I$7791,9,FALSE)</f>
        <v>#N/A</v>
      </c>
      <c r="P1327" s="7">
        <v>9000</v>
      </c>
      <c r="Q1327" s="26">
        <v>146</v>
      </c>
      <c r="R1327" s="19">
        <v>5.2439109759484744E-2</v>
      </c>
      <c r="S1327" s="26">
        <v>16</v>
      </c>
      <c r="T1327" s="7">
        <v>7000</v>
      </c>
      <c r="U1327" s="2">
        <v>142</v>
      </c>
      <c r="V1327" s="11">
        <v>1758.65</v>
      </c>
      <c r="W1327" s="14" t="s">
        <v>5281</v>
      </c>
      <c r="X1327" s="18">
        <v>1</v>
      </c>
      <c r="Y1327" s="9">
        <v>7000</v>
      </c>
      <c r="Z1327" s="19">
        <f t="shared" si="347"/>
        <v>0</v>
      </c>
      <c r="AA1327" s="25">
        <v>1758.65</v>
      </c>
      <c r="AB1327" s="30">
        <f t="shared" si="348"/>
        <v>733000</v>
      </c>
      <c r="AC1327" s="30">
        <f t="shared" si="349"/>
        <v>9.5497953615279671E-3</v>
      </c>
      <c r="AD1327" s="31">
        <f t="shared" si="350"/>
        <v>1.3942701227830832</v>
      </c>
      <c r="AE1327" s="31">
        <f t="shared" si="351"/>
        <v>1.3560709413369714</v>
      </c>
      <c r="AG1327" s="30">
        <f t="shared" si="352"/>
        <v>6126000</v>
      </c>
      <c r="AH1327" s="30">
        <f t="shared" si="358"/>
        <v>1.1426705843943846E-3</v>
      </c>
      <c r="AI1327" s="31">
        <f t="shared" si="359"/>
        <v>0.16682990532158015</v>
      </c>
      <c r="AJ1327" s="31">
        <f t="shared" si="360"/>
        <v>0.16225922298400261</v>
      </c>
      <c r="AK1327" s="30">
        <f>IF(W1327="si",($S1327*'COSTOS DE CREDITOS'!$C$27)/DATA!$G1327,"")</f>
        <v>41.191772348591137</v>
      </c>
      <c r="AL1327" s="90">
        <f>IF(W1327="si",'COSTOS DE CREDITOS'!$C$35,"")</f>
        <v>20.421138461538462</v>
      </c>
      <c r="AM1327" s="30">
        <f t="shared" si="353"/>
        <v>430.76923076923077</v>
      </c>
      <c r="AN1327" s="30">
        <f t="shared" si="354"/>
        <v>0</v>
      </c>
      <c r="AO1327" s="30">
        <f t="shared" si="355"/>
        <v>492.38214157936039</v>
      </c>
      <c r="AP1327" s="30">
        <f t="shared" si="356"/>
        <v>1266.2678584206396</v>
      </c>
      <c r="AQ1327" s="19">
        <f t="shared" si="357"/>
        <v>0.72002266421439143</v>
      </c>
    </row>
    <row r="1328" spans="1:43" x14ac:dyDescent="0.2">
      <c r="A1328" s="23" t="s">
        <v>5665</v>
      </c>
      <c r="B1328" s="6" t="s">
        <v>5684</v>
      </c>
      <c r="C1328" s="6" t="s">
        <v>5667</v>
      </c>
      <c r="D1328" s="2">
        <v>153433</v>
      </c>
      <c r="E1328" s="2">
        <v>153591</v>
      </c>
      <c r="F1328" s="3" t="s">
        <v>1729</v>
      </c>
      <c r="G1328" s="2">
        <v>8</v>
      </c>
      <c r="H1328" s="2">
        <v>153598</v>
      </c>
      <c r="I1328" s="3" t="s">
        <v>1744</v>
      </c>
      <c r="J1328" s="15">
        <v>45072</v>
      </c>
      <c r="K1328" s="24">
        <v>1158079343</v>
      </c>
      <c r="L1328" s="15">
        <v>45077</v>
      </c>
      <c r="M1328" s="15">
        <v>45077</v>
      </c>
      <c r="N1328" s="15"/>
      <c r="O1328" s="26">
        <f>VLOOKUP(D1328,quash!A$2:$I$7791,9,FALSE)</f>
        <v>1</v>
      </c>
      <c r="P1328" s="7">
        <v>10000</v>
      </c>
      <c r="Q1328" s="26">
        <v>115</v>
      </c>
      <c r="R1328" s="19">
        <v>3.97705569269148E-2</v>
      </c>
      <c r="S1328" s="26">
        <v>16</v>
      </c>
      <c r="T1328" s="7">
        <v>7000</v>
      </c>
      <c r="U1328" s="2">
        <v>142</v>
      </c>
      <c r="V1328" s="11">
        <v>1758.65</v>
      </c>
      <c r="W1328" s="14" t="s">
        <v>5281</v>
      </c>
      <c r="X1328" s="18">
        <v>1</v>
      </c>
      <c r="Y1328" s="9">
        <v>7000</v>
      </c>
      <c r="Z1328" s="19">
        <f t="shared" si="347"/>
        <v>0</v>
      </c>
      <c r="AA1328" s="25">
        <v>1758.65</v>
      </c>
      <c r="AB1328" s="30">
        <f t="shared" si="348"/>
        <v>519000</v>
      </c>
      <c r="AC1328" s="30">
        <f t="shared" si="349"/>
        <v>1.348747591522158E-2</v>
      </c>
      <c r="AD1328" s="31">
        <f t="shared" si="350"/>
        <v>1.5510597302504816</v>
      </c>
      <c r="AE1328" s="31">
        <f t="shared" si="351"/>
        <v>1.9152215799614642</v>
      </c>
      <c r="AG1328" s="30">
        <f t="shared" si="352"/>
        <v>2427000</v>
      </c>
      <c r="AH1328" s="30">
        <f t="shared" si="358"/>
        <v>2.88421920065925E-3</v>
      </c>
      <c r="AI1328" s="31">
        <f t="shared" si="359"/>
        <v>0.33168520807581375</v>
      </c>
      <c r="AJ1328" s="31">
        <f t="shared" si="360"/>
        <v>0.40955912649361348</v>
      </c>
      <c r="AK1328" s="30">
        <f>IF(W1328="si",($S1328*'COSTOS DE CREDITOS'!$C$27)/DATA!$G1328,"")</f>
        <v>41.191772348591137</v>
      </c>
      <c r="AL1328" s="90">
        <f>IF(W1328="si",'COSTOS DE CREDITOS'!$C$35,"")</f>
        <v>20.421138461538462</v>
      </c>
      <c r="AM1328" s="30">
        <f t="shared" si="353"/>
        <v>430.76923076923077</v>
      </c>
      <c r="AN1328" s="30">
        <f t="shared" si="354"/>
        <v>0</v>
      </c>
      <c r="AO1328" s="30">
        <f t="shared" si="355"/>
        <v>492.38214157936039</v>
      </c>
      <c r="AP1328" s="30">
        <f t="shared" si="356"/>
        <v>1266.2678584206396</v>
      </c>
      <c r="AQ1328" s="19">
        <f t="shared" si="357"/>
        <v>0.72002266421439143</v>
      </c>
    </row>
    <row r="1329" spans="1:43" x14ac:dyDescent="0.2">
      <c r="A1329" s="23" t="s">
        <v>5665</v>
      </c>
      <c r="B1329" s="6" t="s">
        <v>5684</v>
      </c>
      <c r="C1329" s="6" t="s">
        <v>5667</v>
      </c>
      <c r="D1329" s="2">
        <v>153449</v>
      </c>
      <c r="E1329" s="2">
        <v>153591</v>
      </c>
      <c r="F1329" s="3" t="s">
        <v>1729</v>
      </c>
      <c r="G1329" s="2">
        <v>8</v>
      </c>
      <c r="H1329" s="2">
        <v>153599</v>
      </c>
      <c r="I1329" s="3" t="s">
        <v>1745</v>
      </c>
      <c r="J1329" s="15">
        <v>45177</v>
      </c>
      <c r="K1329" s="24">
        <v>1233222594</v>
      </c>
      <c r="L1329" s="15">
        <v>45077</v>
      </c>
      <c r="M1329" s="15">
        <v>45077</v>
      </c>
      <c r="N1329" s="15"/>
      <c r="O1329" s="26" t="e">
        <f>VLOOKUP(D1329,quash!A$2:$I$7791,9,FALSE)</f>
        <v>#N/A</v>
      </c>
      <c r="P1329" s="7">
        <v>11000</v>
      </c>
      <c r="Q1329" s="26">
        <v>134</v>
      </c>
      <c r="R1329" s="19">
        <v>5.7794490376783518E-2</v>
      </c>
      <c r="S1329" s="26">
        <v>16</v>
      </c>
      <c r="T1329" s="7">
        <v>7000</v>
      </c>
      <c r="U1329" s="2">
        <v>142</v>
      </c>
      <c r="V1329" s="11">
        <v>1758.65</v>
      </c>
      <c r="W1329" s="14" t="s">
        <v>5281</v>
      </c>
      <c r="X1329" s="18">
        <v>1</v>
      </c>
      <c r="Y1329" s="9">
        <v>7000</v>
      </c>
      <c r="Z1329" s="19">
        <f t="shared" si="347"/>
        <v>0</v>
      </c>
      <c r="AA1329" s="25">
        <v>1758.65</v>
      </c>
      <c r="AB1329" s="30">
        <f t="shared" si="348"/>
        <v>733000</v>
      </c>
      <c r="AC1329" s="30">
        <f t="shared" si="349"/>
        <v>9.5497953615279671E-3</v>
      </c>
      <c r="AD1329" s="31">
        <f t="shared" si="350"/>
        <v>1.2796725784447476</v>
      </c>
      <c r="AE1329" s="31">
        <f t="shared" si="351"/>
        <v>1.3560709413369714</v>
      </c>
      <c r="AG1329" s="30">
        <f t="shared" si="352"/>
        <v>6126000</v>
      </c>
      <c r="AH1329" s="30">
        <f t="shared" si="358"/>
        <v>1.1426705843943846E-3</v>
      </c>
      <c r="AI1329" s="31">
        <f t="shared" si="359"/>
        <v>0.15311785830884753</v>
      </c>
      <c r="AJ1329" s="31">
        <f t="shared" si="360"/>
        <v>0.16225922298400261</v>
      </c>
      <c r="AK1329" s="30">
        <f>IF(W1329="si",($S1329*'COSTOS DE CREDITOS'!$C$27)/DATA!$G1329,"")</f>
        <v>41.191772348591137</v>
      </c>
      <c r="AL1329" s="90">
        <f>IF(W1329="si",'COSTOS DE CREDITOS'!$C$35,"")</f>
        <v>20.421138461538462</v>
      </c>
      <c r="AM1329" s="30">
        <f t="shared" si="353"/>
        <v>430.76923076923077</v>
      </c>
      <c r="AN1329" s="30">
        <f t="shared" si="354"/>
        <v>0</v>
      </c>
      <c r="AO1329" s="30">
        <f t="shared" si="355"/>
        <v>492.38214157936039</v>
      </c>
      <c r="AP1329" s="30">
        <f t="shared" si="356"/>
        <v>1266.2678584206396</v>
      </c>
      <c r="AQ1329" s="19">
        <f t="shared" si="357"/>
        <v>0.72002266421439143</v>
      </c>
    </row>
    <row r="1330" spans="1:43" x14ac:dyDescent="0.2">
      <c r="A1330" s="23" t="s">
        <v>5665</v>
      </c>
      <c r="B1330" s="6" t="s">
        <v>5672</v>
      </c>
      <c r="C1330" s="6" t="s">
        <v>5667</v>
      </c>
      <c r="D1330" s="2">
        <v>153203</v>
      </c>
      <c r="E1330" s="2">
        <v>153451</v>
      </c>
      <c r="F1330" s="3" t="s">
        <v>1746</v>
      </c>
      <c r="G1330" s="2">
        <v>5</v>
      </c>
      <c r="H1330" s="2">
        <v>153455</v>
      </c>
      <c r="I1330" s="3" t="s">
        <v>1747</v>
      </c>
      <c r="J1330" s="15">
        <v>45070</v>
      </c>
      <c r="K1330" s="24">
        <v>1154418527</v>
      </c>
      <c r="L1330" s="15">
        <v>45075</v>
      </c>
      <c r="M1330" s="15">
        <v>45077</v>
      </c>
      <c r="N1330" s="15"/>
      <c r="O1330" s="26">
        <f>VLOOKUP(D1330,quash!A$2:$I$7791,9,FALSE)</f>
        <v>2</v>
      </c>
      <c r="P1330" s="7">
        <v>12000</v>
      </c>
      <c r="Q1330" s="26">
        <v>117</v>
      </c>
      <c r="R1330" s="19">
        <v>3.8607002194217727E-2</v>
      </c>
      <c r="S1330" s="26">
        <v>16</v>
      </c>
      <c r="T1330" s="7">
        <v>10000</v>
      </c>
      <c r="U1330" s="2">
        <v>142</v>
      </c>
      <c r="V1330" s="11">
        <v>2510.34</v>
      </c>
      <c r="W1330" s="14" t="s">
        <v>5281</v>
      </c>
      <c r="X1330" s="18">
        <v>1</v>
      </c>
      <c r="Y1330" s="9">
        <v>10000</v>
      </c>
      <c r="Z1330" s="19">
        <f t="shared" si="347"/>
        <v>0</v>
      </c>
      <c r="AA1330" s="25">
        <v>2510.34</v>
      </c>
      <c r="AB1330" s="30">
        <f t="shared" si="348"/>
        <v>309000</v>
      </c>
      <c r="AC1330" s="30">
        <f t="shared" si="349"/>
        <v>3.2362459546925564E-2</v>
      </c>
      <c r="AD1330" s="31">
        <f t="shared" si="350"/>
        <v>3.7864077669902909</v>
      </c>
      <c r="AE1330" s="31">
        <f t="shared" si="351"/>
        <v>4.5954692556634305</v>
      </c>
      <c r="AG1330" s="30">
        <f t="shared" si="352"/>
        <v>1695000</v>
      </c>
      <c r="AH1330" s="30">
        <f t="shared" ref="AH1330:AH1361" si="361">IFERROR($T1330/AG1330,"")</f>
        <v>5.8997050147492625E-3</v>
      </c>
      <c r="AI1330" s="31">
        <f t="shared" ref="AI1330:AI1361" si="362">IFERROR(AH1330*$Q1330,"")</f>
        <v>0.69026548672566368</v>
      </c>
      <c r="AJ1330" s="31">
        <f t="shared" ref="AJ1330:AJ1360" si="363">IFERROR(AH1330*$U1330,"")</f>
        <v>0.83775811209439532</v>
      </c>
      <c r="AK1330" s="30">
        <f>IF(W1330="si",($S1330*'COSTOS DE CREDITOS'!$C$27)/DATA!$G1330,"")</f>
        <v>65.906835757745824</v>
      </c>
      <c r="AL1330" s="90">
        <f>IF(W1330="si",'COSTOS DE CREDITOS'!$C$35,"")</f>
        <v>20.421138461538462</v>
      </c>
      <c r="AM1330" s="30">
        <f t="shared" si="353"/>
        <v>615.38461538461547</v>
      </c>
      <c r="AN1330" s="30">
        <f t="shared" si="354"/>
        <v>0</v>
      </c>
      <c r="AO1330" s="30">
        <f t="shared" si="355"/>
        <v>701.7125896038998</v>
      </c>
      <c r="AP1330" s="30">
        <f t="shared" si="356"/>
        <v>1808.6274103961005</v>
      </c>
      <c r="AQ1330" s="19">
        <f t="shared" si="357"/>
        <v>0.72047109570659762</v>
      </c>
    </row>
    <row r="1331" spans="1:43" x14ac:dyDescent="0.2">
      <c r="A1331" s="23" t="s">
        <v>5665</v>
      </c>
      <c r="B1331" s="6" t="s">
        <v>5672</v>
      </c>
      <c r="C1331" s="6" t="s">
        <v>5667</v>
      </c>
      <c r="D1331" s="2">
        <v>153192</v>
      </c>
      <c r="E1331" s="2">
        <v>153451</v>
      </c>
      <c r="F1331" s="3" t="s">
        <v>1746</v>
      </c>
      <c r="G1331" s="2">
        <v>5</v>
      </c>
      <c r="H1331" s="2">
        <v>153456</v>
      </c>
      <c r="I1331" s="3" t="s">
        <v>1748</v>
      </c>
      <c r="J1331" s="15">
        <v>45070</v>
      </c>
      <c r="K1331" s="24">
        <v>1154360993</v>
      </c>
      <c r="L1331" s="15">
        <v>45075</v>
      </c>
      <c r="M1331" s="15">
        <v>45077</v>
      </c>
      <c r="N1331" s="15"/>
      <c r="O1331" s="26">
        <f>VLOOKUP(D1331,quash!A$2:$I$7791,9,FALSE)</f>
        <v>3</v>
      </c>
      <c r="P1331" s="7">
        <v>12000</v>
      </c>
      <c r="Q1331" s="26">
        <v>117</v>
      </c>
      <c r="R1331" s="19">
        <v>3.9696822294154901E-2</v>
      </c>
      <c r="S1331" s="26">
        <v>16</v>
      </c>
      <c r="T1331" s="7">
        <v>5000</v>
      </c>
      <c r="U1331" s="2">
        <v>147</v>
      </c>
      <c r="V1331" s="11">
        <v>1303.3399999999999</v>
      </c>
      <c r="W1331" s="14" t="s">
        <v>5281</v>
      </c>
      <c r="X1331" s="18">
        <v>1</v>
      </c>
      <c r="Y1331" s="9">
        <v>5000</v>
      </c>
      <c r="Z1331" s="19">
        <f t="shared" si="347"/>
        <v>0</v>
      </c>
      <c r="AA1331" s="25">
        <v>1303.3399999999999</v>
      </c>
      <c r="AB1331" s="30">
        <f t="shared" si="348"/>
        <v>242000</v>
      </c>
      <c r="AC1331" s="30">
        <f t="shared" si="349"/>
        <v>2.0661157024793389E-2</v>
      </c>
      <c r="AD1331" s="31">
        <f t="shared" si="350"/>
        <v>2.4173553719008267</v>
      </c>
      <c r="AE1331" s="31">
        <f t="shared" si="351"/>
        <v>3.0371900826446283</v>
      </c>
      <c r="AG1331" s="30">
        <f t="shared" si="352"/>
        <v>778000</v>
      </c>
      <c r="AH1331" s="30">
        <f t="shared" si="361"/>
        <v>6.4267352185089976E-3</v>
      </c>
      <c r="AI1331" s="31">
        <f t="shared" si="362"/>
        <v>0.75192802056555275</v>
      </c>
      <c r="AJ1331" s="31">
        <f t="shared" si="363"/>
        <v>0.94473007712082269</v>
      </c>
      <c r="AK1331" s="30">
        <f>IF(W1331="si",($S1331*'COSTOS DE CREDITOS'!$C$27)/DATA!$G1331,"")</f>
        <v>65.906835757745824</v>
      </c>
      <c r="AL1331" s="90">
        <f>IF(W1331="si",'COSTOS DE CREDITOS'!$C$35,"")</f>
        <v>20.421138461538462</v>
      </c>
      <c r="AM1331" s="30">
        <f t="shared" si="353"/>
        <v>307.69230769230774</v>
      </c>
      <c r="AN1331" s="30">
        <f t="shared" si="354"/>
        <v>0</v>
      </c>
      <c r="AO1331" s="30">
        <f t="shared" si="355"/>
        <v>394.02028191159201</v>
      </c>
      <c r="AP1331" s="30">
        <f t="shared" si="356"/>
        <v>909.31971808840785</v>
      </c>
      <c r="AQ1331" s="19">
        <f t="shared" si="357"/>
        <v>0.69768419452208008</v>
      </c>
    </row>
    <row r="1332" spans="1:43" x14ac:dyDescent="0.2">
      <c r="A1332" s="23" t="s">
        <v>5665</v>
      </c>
      <c r="B1332" s="6" t="s">
        <v>5672</v>
      </c>
      <c r="C1332" s="6" t="s">
        <v>5667</v>
      </c>
      <c r="D1332" s="2">
        <v>153214</v>
      </c>
      <c r="E1332" s="2">
        <v>153451</v>
      </c>
      <c r="F1332" s="3" t="s">
        <v>1746</v>
      </c>
      <c r="G1332" s="2">
        <v>5</v>
      </c>
      <c r="H1332" s="2">
        <v>153457</v>
      </c>
      <c r="I1332" s="3" t="s">
        <v>1749</v>
      </c>
      <c r="J1332" s="15">
        <v>45070</v>
      </c>
      <c r="K1332" s="24">
        <v>1154454400</v>
      </c>
      <c r="L1332" s="15">
        <v>45075</v>
      </c>
      <c r="M1332" s="15">
        <v>45077</v>
      </c>
      <c r="N1332" s="15"/>
      <c r="O1332" s="26">
        <f>VLOOKUP(D1332,quash!A$2:$I$7791,9,FALSE)</f>
        <v>2</v>
      </c>
      <c r="P1332" s="7">
        <v>11000</v>
      </c>
      <c r="Q1332" s="26">
        <v>115</v>
      </c>
      <c r="R1332" s="19">
        <v>3.6293409013653209E-2</v>
      </c>
      <c r="S1332" s="26">
        <v>16</v>
      </c>
      <c r="T1332" s="7">
        <v>7000</v>
      </c>
      <c r="U1332" s="2">
        <v>142</v>
      </c>
      <c r="V1332" s="11">
        <v>1758.65</v>
      </c>
      <c r="W1332" s="14" t="s">
        <v>5281</v>
      </c>
      <c r="X1332" s="18">
        <v>1</v>
      </c>
      <c r="Y1332" s="9">
        <v>7000</v>
      </c>
      <c r="Z1332" s="19">
        <f t="shared" si="347"/>
        <v>0</v>
      </c>
      <c r="AA1332" s="25">
        <v>1758.65</v>
      </c>
      <c r="AB1332" s="30">
        <f t="shared" si="348"/>
        <v>309000</v>
      </c>
      <c r="AC1332" s="30">
        <f t="shared" si="349"/>
        <v>2.2653721682847898E-2</v>
      </c>
      <c r="AD1332" s="31">
        <f t="shared" si="350"/>
        <v>2.6051779935275081</v>
      </c>
      <c r="AE1332" s="31">
        <f t="shared" si="351"/>
        <v>3.2168284789644015</v>
      </c>
      <c r="AG1332" s="30">
        <f t="shared" si="352"/>
        <v>1695000</v>
      </c>
      <c r="AH1332" s="30">
        <f t="shared" si="361"/>
        <v>4.1297935103244837E-3</v>
      </c>
      <c r="AI1332" s="31">
        <f t="shared" si="362"/>
        <v>0.47492625368731561</v>
      </c>
      <c r="AJ1332" s="31">
        <f t="shared" si="363"/>
        <v>0.58643067846607666</v>
      </c>
      <c r="AK1332" s="30">
        <f>IF(W1332="si",($S1332*'COSTOS DE CREDITOS'!$C$27)/DATA!$G1332,"")</f>
        <v>65.906835757745824</v>
      </c>
      <c r="AL1332" s="90">
        <f>IF(W1332="si",'COSTOS DE CREDITOS'!$C$35,"")</f>
        <v>20.421138461538462</v>
      </c>
      <c r="AM1332" s="30">
        <f t="shared" si="353"/>
        <v>430.76923076923077</v>
      </c>
      <c r="AN1332" s="30">
        <f t="shared" si="354"/>
        <v>0</v>
      </c>
      <c r="AO1332" s="30">
        <f t="shared" si="355"/>
        <v>517.09720498851505</v>
      </c>
      <c r="AP1332" s="30">
        <f t="shared" si="356"/>
        <v>1241.5527950114852</v>
      </c>
      <c r="AQ1332" s="19">
        <f t="shared" si="357"/>
        <v>0.70596923493104657</v>
      </c>
    </row>
    <row r="1333" spans="1:43" x14ac:dyDescent="0.2">
      <c r="A1333" s="23" t="s">
        <v>5665</v>
      </c>
      <c r="B1333" s="6" t="s">
        <v>5671</v>
      </c>
      <c r="C1333" s="6" t="s">
        <v>5670</v>
      </c>
      <c r="D1333" s="2">
        <v>153395</v>
      </c>
      <c r="E1333" s="2">
        <v>153605</v>
      </c>
      <c r="F1333" s="3" t="s">
        <v>1731</v>
      </c>
      <c r="G1333" s="2">
        <v>4</v>
      </c>
      <c r="H1333" s="2">
        <v>153610</v>
      </c>
      <c r="I1333" s="3" t="s">
        <v>1750</v>
      </c>
      <c r="J1333" s="15">
        <v>45072</v>
      </c>
      <c r="K1333" s="24">
        <v>1157874909</v>
      </c>
      <c r="L1333" s="15">
        <v>45077</v>
      </c>
      <c r="M1333" s="15">
        <v>45077</v>
      </c>
      <c r="N1333" s="15"/>
      <c r="O1333" s="26">
        <f>VLOOKUP(D1333,quash!A$2:$I$7791,9,FALSE)</f>
        <v>2</v>
      </c>
      <c r="P1333" s="7">
        <v>9000</v>
      </c>
      <c r="Q1333" s="26">
        <v>146</v>
      </c>
      <c r="R1333" s="19">
        <v>8.1464880555925129E-2</v>
      </c>
      <c r="S1333" s="93">
        <v>26</v>
      </c>
      <c r="T1333" s="7">
        <v>6000</v>
      </c>
      <c r="U1333" s="2">
        <v>142</v>
      </c>
      <c r="V1333" s="11">
        <v>1503.37</v>
      </c>
      <c r="W1333" s="14" t="s">
        <v>5281</v>
      </c>
      <c r="X1333" s="18">
        <v>0.93415354224711811</v>
      </c>
      <c r="Y1333" s="9">
        <v>5604.9212534827084</v>
      </c>
      <c r="Z1333" s="19">
        <f t="shared" si="347"/>
        <v>-6.5846457752881893E-2</v>
      </c>
      <c r="AA1333" s="25">
        <v>1404.3784108080499</v>
      </c>
      <c r="AB1333" s="30">
        <f t="shared" si="348"/>
        <v>309000</v>
      </c>
      <c r="AC1333" s="30">
        <f t="shared" si="349"/>
        <v>1.9417475728155338E-2</v>
      </c>
      <c r="AD1333" s="31">
        <f t="shared" si="350"/>
        <v>2.8349514563106792</v>
      </c>
      <c r="AE1333" s="31">
        <f t="shared" si="351"/>
        <v>2.7572815533980579</v>
      </c>
      <c r="AG1333" s="30">
        <f t="shared" si="352"/>
        <v>1695000</v>
      </c>
      <c r="AH1333" s="30">
        <f t="shared" si="361"/>
        <v>3.5398230088495575E-3</v>
      </c>
      <c r="AI1333" s="31">
        <f t="shared" si="362"/>
        <v>0.51681415929203545</v>
      </c>
      <c r="AJ1333" s="31">
        <f t="shared" si="363"/>
        <v>0.50265486725663711</v>
      </c>
      <c r="AK1333" s="30">
        <f>IF(W1333="si",($S1333*'COSTOS DE CREDITOS'!$C$27)/DATA!$G1333,"")</f>
        <v>133.87326013292119</v>
      </c>
      <c r="AL1333" s="90">
        <f>IF(W1333="si",'COSTOS DE CREDITOS'!$C$35,"")</f>
        <v>20.421138461538462</v>
      </c>
      <c r="AM1333" s="30">
        <f t="shared" si="353"/>
        <v>600</v>
      </c>
      <c r="AN1333" s="30">
        <f t="shared" si="354"/>
        <v>395.07874651729162</v>
      </c>
      <c r="AO1333" s="30">
        <f t="shared" si="355"/>
        <v>1149.3731451117512</v>
      </c>
      <c r="AP1333" s="30">
        <f t="shared" si="356"/>
        <v>255.00526569629869</v>
      </c>
      <c r="AQ1333" s="19">
        <f t="shared" si="357"/>
        <v>0.18157874240574093</v>
      </c>
    </row>
    <row r="1334" spans="1:43" x14ac:dyDescent="0.2">
      <c r="A1334" s="23" t="s">
        <v>5665</v>
      </c>
      <c r="B1334" s="6" t="s">
        <v>5666</v>
      </c>
      <c r="C1334" s="6" t="s">
        <v>5667</v>
      </c>
      <c r="D1334" s="2">
        <v>152826</v>
      </c>
      <c r="E1334" s="2">
        <v>153298</v>
      </c>
      <c r="F1334" s="3" t="s">
        <v>58</v>
      </c>
      <c r="G1334" s="2">
        <v>5</v>
      </c>
      <c r="H1334" s="2">
        <v>153537</v>
      </c>
      <c r="I1334" s="3" t="s">
        <v>1751</v>
      </c>
      <c r="J1334" s="15">
        <v>45069</v>
      </c>
      <c r="K1334" s="24">
        <v>1153563348</v>
      </c>
      <c r="L1334" s="15">
        <v>45075</v>
      </c>
      <c r="M1334" s="15">
        <v>45077</v>
      </c>
      <c r="N1334" s="15"/>
      <c r="O1334" s="26">
        <f>VLOOKUP(D1334,quash!A$2:$I$7791,9,FALSE)</f>
        <v>5</v>
      </c>
      <c r="P1334" s="7">
        <v>10000</v>
      </c>
      <c r="Q1334" s="26">
        <v>110</v>
      </c>
      <c r="R1334" s="19">
        <v>3.3741050530766099E-2</v>
      </c>
      <c r="S1334" s="26">
        <v>16</v>
      </c>
      <c r="T1334" s="7">
        <v>6000</v>
      </c>
      <c r="U1334" s="2">
        <v>142</v>
      </c>
      <c r="V1334" s="11">
        <v>1503.37</v>
      </c>
      <c r="W1334" s="14" t="s">
        <v>5281</v>
      </c>
      <c r="X1334" s="18">
        <v>1</v>
      </c>
      <c r="Y1334" s="9">
        <v>6000</v>
      </c>
      <c r="Z1334" s="19">
        <f t="shared" si="347"/>
        <v>0</v>
      </c>
      <c r="AA1334" s="25">
        <v>1503.37</v>
      </c>
      <c r="AB1334" s="30">
        <f t="shared" si="348"/>
        <v>101000</v>
      </c>
      <c r="AC1334" s="30">
        <f t="shared" si="349"/>
        <v>5.9405940594059403E-2</v>
      </c>
      <c r="AD1334" s="31">
        <f t="shared" si="350"/>
        <v>6.5346534653465342</v>
      </c>
      <c r="AE1334" s="31">
        <f t="shared" si="351"/>
        <v>8.435643564356436</v>
      </c>
      <c r="AG1334" s="30">
        <f t="shared" si="352"/>
        <v>352000</v>
      </c>
      <c r="AH1334" s="30">
        <f t="shared" si="361"/>
        <v>1.7045454545454544E-2</v>
      </c>
      <c r="AI1334" s="31">
        <f t="shared" si="362"/>
        <v>1.8749999999999998</v>
      </c>
      <c r="AJ1334" s="31">
        <f t="shared" si="363"/>
        <v>2.4204545454545454</v>
      </c>
      <c r="AK1334" s="30">
        <f>IF(W1334="si",($S1334*'COSTOS DE CREDITOS'!$C$27)/DATA!$G1334,"")</f>
        <v>65.906835757745824</v>
      </c>
      <c r="AL1334" s="90">
        <f>IF(W1334="si",'COSTOS DE CREDITOS'!$C$35,"")</f>
        <v>20.421138461538462</v>
      </c>
      <c r="AM1334" s="30">
        <f t="shared" si="353"/>
        <v>369.23076923076923</v>
      </c>
      <c r="AN1334" s="30">
        <f t="shared" si="354"/>
        <v>0</v>
      </c>
      <c r="AO1334" s="30">
        <f t="shared" si="355"/>
        <v>455.5587434500535</v>
      </c>
      <c r="AP1334" s="30">
        <f t="shared" si="356"/>
        <v>1047.8112565499464</v>
      </c>
      <c r="AQ1334" s="19">
        <f t="shared" si="357"/>
        <v>0.69697496727348984</v>
      </c>
    </row>
    <row r="1335" spans="1:43" x14ac:dyDescent="0.2">
      <c r="A1335" s="23" t="s">
        <v>5665</v>
      </c>
      <c r="B1335" s="6" t="s">
        <v>5666</v>
      </c>
      <c r="C1335" s="6" t="s">
        <v>5667</v>
      </c>
      <c r="D1335" s="2">
        <v>153038</v>
      </c>
      <c r="E1335" s="2">
        <v>153298</v>
      </c>
      <c r="F1335" s="3" t="s">
        <v>58</v>
      </c>
      <c r="G1335" s="2">
        <v>5</v>
      </c>
      <c r="H1335" s="2">
        <v>153538</v>
      </c>
      <c r="I1335" s="3" t="s">
        <v>1752</v>
      </c>
      <c r="J1335" s="15">
        <v>45069</v>
      </c>
      <c r="K1335" s="24">
        <v>1153582096</v>
      </c>
      <c r="L1335" s="15">
        <v>45075</v>
      </c>
      <c r="M1335" s="15">
        <v>45077</v>
      </c>
      <c r="N1335" s="15"/>
      <c r="O1335" s="26" t="e">
        <f>VLOOKUP(D1335,quash!A$2:$I$7791,9,FALSE)</f>
        <v>#N/A</v>
      </c>
      <c r="P1335" s="7">
        <v>10000</v>
      </c>
      <c r="Q1335" s="26">
        <v>110</v>
      </c>
      <c r="R1335" s="19">
        <v>3.3220596517330399E-2</v>
      </c>
      <c r="S1335" s="26">
        <v>16</v>
      </c>
      <c r="T1335" s="7">
        <v>6000</v>
      </c>
      <c r="U1335" s="2">
        <v>142</v>
      </c>
      <c r="V1335" s="11">
        <v>1503.37</v>
      </c>
      <c r="W1335" s="14" t="s">
        <v>5281</v>
      </c>
      <c r="X1335" s="18">
        <v>1</v>
      </c>
      <c r="Y1335" s="9">
        <v>6000</v>
      </c>
      <c r="Z1335" s="19">
        <f t="shared" si="347"/>
        <v>0</v>
      </c>
      <c r="AA1335" s="25">
        <v>1503.37</v>
      </c>
      <c r="AB1335" s="30">
        <f t="shared" si="348"/>
        <v>733000</v>
      </c>
      <c r="AC1335" s="30">
        <f t="shared" si="349"/>
        <v>8.1855388813096858E-3</v>
      </c>
      <c r="AD1335" s="31">
        <f t="shared" si="350"/>
        <v>0.90040927694406547</v>
      </c>
      <c r="AE1335" s="31">
        <f t="shared" si="351"/>
        <v>1.1623465211459754</v>
      </c>
      <c r="AG1335" s="30">
        <f t="shared" si="352"/>
        <v>6126000</v>
      </c>
      <c r="AH1335" s="30">
        <f t="shared" si="361"/>
        <v>9.7943192948090111E-4</v>
      </c>
      <c r="AI1335" s="31">
        <f t="shared" si="362"/>
        <v>0.10773751224289912</v>
      </c>
      <c r="AJ1335" s="31">
        <f t="shared" si="363"/>
        <v>0.13907933398628797</v>
      </c>
      <c r="AK1335" s="30">
        <f>IF(W1335="si",($S1335*'COSTOS DE CREDITOS'!$C$27)/DATA!$G1335,"")</f>
        <v>65.906835757745824</v>
      </c>
      <c r="AL1335" s="90">
        <f>IF(W1335="si",'COSTOS DE CREDITOS'!$C$35,"")</f>
        <v>20.421138461538462</v>
      </c>
      <c r="AM1335" s="30">
        <f t="shared" si="353"/>
        <v>369.23076923076923</v>
      </c>
      <c r="AN1335" s="30">
        <f t="shared" si="354"/>
        <v>0</v>
      </c>
      <c r="AO1335" s="30">
        <f t="shared" si="355"/>
        <v>455.5587434500535</v>
      </c>
      <c r="AP1335" s="30">
        <f t="shared" si="356"/>
        <v>1047.8112565499464</v>
      </c>
      <c r="AQ1335" s="19">
        <f t="shared" si="357"/>
        <v>0.69697496727348984</v>
      </c>
    </row>
    <row r="1336" spans="1:43" x14ac:dyDescent="0.2">
      <c r="A1336" s="23" t="s">
        <v>5665</v>
      </c>
      <c r="B1336" s="6" t="s">
        <v>5677</v>
      </c>
      <c r="C1336" s="6" t="s">
        <v>5667</v>
      </c>
      <c r="D1336" s="2">
        <v>152905</v>
      </c>
      <c r="E1336" s="2">
        <v>153635</v>
      </c>
      <c r="F1336" s="3" t="s">
        <v>1733</v>
      </c>
      <c r="G1336" s="2">
        <v>5</v>
      </c>
      <c r="H1336" s="2">
        <v>153637</v>
      </c>
      <c r="I1336" s="3" t="s">
        <v>1753</v>
      </c>
      <c r="J1336" s="15">
        <v>45068</v>
      </c>
      <c r="K1336" s="24">
        <v>1152749541</v>
      </c>
      <c r="L1336" s="15">
        <v>45077</v>
      </c>
      <c r="M1336" s="15">
        <v>45077</v>
      </c>
      <c r="N1336" s="15"/>
      <c r="O1336" s="26">
        <f>VLOOKUP(D1336,quash!A$2:$I$7791,9,FALSE)</f>
        <v>4</v>
      </c>
      <c r="P1336" s="7">
        <v>10000</v>
      </c>
      <c r="Q1336" s="26">
        <v>110</v>
      </c>
      <c r="R1336" s="19">
        <v>3.3741050530766099E-2</v>
      </c>
      <c r="S1336" s="26">
        <v>16</v>
      </c>
      <c r="T1336" s="7">
        <v>6000</v>
      </c>
      <c r="U1336" s="2">
        <v>142</v>
      </c>
      <c r="V1336" s="11">
        <v>1503.37</v>
      </c>
      <c r="W1336" s="14" t="s">
        <v>5281</v>
      </c>
      <c r="X1336" s="18">
        <v>1</v>
      </c>
      <c r="Y1336" s="9">
        <v>6000</v>
      </c>
      <c r="Z1336" s="19">
        <f t="shared" si="347"/>
        <v>0</v>
      </c>
      <c r="AA1336" s="25">
        <v>1503.37</v>
      </c>
      <c r="AB1336" s="30">
        <f t="shared" si="348"/>
        <v>277000</v>
      </c>
      <c r="AC1336" s="30">
        <f t="shared" si="349"/>
        <v>2.1660649819494584E-2</v>
      </c>
      <c r="AD1336" s="31">
        <f t="shared" si="350"/>
        <v>2.3826714801444044</v>
      </c>
      <c r="AE1336" s="31">
        <f t="shared" si="351"/>
        <v>3.0758122743682308</v>
      </c>
      <c r="AG1336" s="30">
        <f t="shared" si="352"/>
        <v>927000</v>
      </c>
      <c r="AH1336" s="30">
        <f t="shared" si="361"/>
        <v>6.4724919093851136E-3</v>
      </c>
      <c r="AI1336" s="31">
        <f t="shared" si="362"/>
        <v>0.71197411003236244</v>
      </c>
      <c r="AJ1336" s="31">
        <f t="shared" si="363"/>
        <v>0.91909385113268616</v>
      </c>
      <c r="AK1336" s="30">
        <f>IF(W1336="si",($S1336*'COSTOS DE CREDITOS'!$C$27)/DATA!$G1336,"")</f>
        <v>65.906835757745824</v>
      </c>
      <c r="AL1336" s="90">
        <f>IF(W1336="si",'COSTOS DE CREDITOS'!$C$35,"")</f>
        <v>20.421138461538462</v>
      </c>
      <c r="AM1336" s="30">
        <f t="shared" si="353"/>
        <v>369.23076923076923</v>
      </c>
      <c r="AN1336" s="30">
        <f t="shared" si="354"/>
        <v>0</v>
      </c>
      <c r="AO1336" s="30">
        <f t="shared" si="355"/>
        <v>455.5587434500535</v>
      </c>
      <c r="AP1336" s="30">
        <f t="shared" si="356"/>
        <v>1047.8112565499464</v>
      </c>
      <c r="AQ1336" s="19">
        <f t="shared" si="357"/>
        <v>0.69697496727348984</v>
      </c>
    </row>
    <row r="1337" spans="1:43" x14ac:dyDescent="0.2">
      <c r="A1337" s="23" t="s">
        <v>5665</v>
      </c>
      <c r="B1337" s="6" t="s">
        <v>5677</v>
      </c>
      <c r="C1337" s="6" t="s">
        <v>5667</v>
      </c>
      <c r="D1337" s="2">
        <v>152599</v>
      </c>
      <c r="E1337" s="2">
        <v>153635</v>
      </c>
      <c r="F1337" s="3" t="s">
        <v>1733</v>
      </c>
      <c r="G1337" s="2">
        <v>5</v>
      </c>
      <c r="H1337" s="2">
        <v>153638</v>
      </c>
      <c r="I1337" s="3" t="s">
        <v>1754</v>
      </c>
      <c r="J1337" s="15">
        <v>45064</v>
      </c>
      <c r="K1337" s="24">
        <v>1149826329</v>
      </c>
      <c r="L1337" s="15">
        <v>45077</v>
      </c>
      <c r="M1337" s="15">
        <v>45077</v>
      </c>
      <c r="N1337" s="15"/>
      <c r="O1337" s="26">
        <f>VLOOKUP(D1337,quash!A$2:$I$7791,9,FALSE)</f>
        <v>2</v>
      </c>
      <c r="P1337" s="7">
        <v>10000</v>
      </c>
      <c r="Q1337" s="26">
        <v>110</v>
      </c>
      <c r="R1337" s="19">
        <v>3.3741050530766099E-2</v>
      </c>
      <c r="S1337" s="26">
        <v>16</v>
      </c>
      <c r="T1337" s="7">
        <v>7000</v>
      </c>
      <c r="U1337" s="2">
        <v>142</v>
      </c>
      <c r="V1337" s="11">
        <v>1758.65</v>
      </c>
      <c r="W1337" s="14" t="s">
        <v>5281</v>
      </c>
      <c r="X1337" s="18">
        <v>1</v>
      </c>
      <c r="Y1337" s="9">
        <v>7000</v>
      </c>
      <c r="Z1337" s="19">
        <f t="shared" si="347"/>
        <v>0</v>
      </c>
      <c r="AA1337" s="25">
        <v>1758.65</v>
      </c>
      <c r="AB1337" s="30">
        <f t="shared" si="348"/>
        <v>309000</v>
      </c>
      <c r="AC1337" s="30">
        <f t="shared" si="349"/>
        <v>2.2653721682847898E-2</v>
      </c>
      <c r="AD1337" s="31">
        <f t="shared" si="350"/>
        <v>2.491909385113269</v>
      </c>
      <c r="AE1337" s="31">
        <f t="shared" si="351"/>
        <v>3.2168284789644015</v>
      </c>
      <c r="AG1337" s="30">
        <f t="shared" si="352"/>
        <v>1695000</v>
      </c>
      <c r="AH1337" s="30">
        <f t="shared" si="361"/>
        <v>4.1297935103244837E-3</v>
      </c>
      <c r="AI1337" s="31">
        <f t="shared" si="362"/>
        <v>0.45427728613569318</v>
      </c>
      <c r="AJ1337" s="31">
        <f t="shared" si="363"/>
        <v>0.58643067846607666</v>
      </c>
      <c r="AK1337" s="30">
        <f>IF(W1337="si",($S1337*'COSTOS DE CREDITOS'!$C$27)/DATA!$G1337,"")</f>
        <v>65.906835757745824</v>
      </c>
      <c r="AL1337" s="90">
        <f>IF(W1337="si",'COSTOS DE CREDITOS'!$C$35,"")</f>
        <v>20.421138461538462</v>
      </c>
      <c r="AM1337" s="30">
        <f t="shared" si="353"/>
        <v>430.76923076923077</v>
      </c>
      <c r="AN1337" s="30">
        <f t="shared" si="354"/>
        <v>0</v>
      </c>
      <c r="AO1337" s="30">
        <f t="shared" si="355"/>
        <v>517.09720498851505</v>
      </c>
      <c r="AP1337" s="30">
        <f t="shared" si="356"/>
        <v>1241.5527950114852</v>
      </c>
      <c r="AQ1337" s="19">
        <f t="shared" si="357"/>
        <v>0.70596923493104657</v>
      </c>
    </row>
    <row r="1338" spans="1:43" x14ac:dyDescent="0.2">
      <c r="A1338" s="23" t="s">
        <v>5665</v>
      </c>
      <c r="B1338" s="6" t="s">
        <v>5677</v>
      </c>
      <c r="C1338" s="6" t="s">
        <v>5667</v>
      </c>
      <c r="D1338" s="2">
        <v>152164</v>
      </c>
      <c r="E1338" s="2">
        <v>153635</v>
      </c>
      <c r="F1338" s="3" t="s">
        <v>1733</v>
      </c>
      <c r="G1338" s="2">
        <v>5</v>
      </c>
      <c r="H1338" s="2">
        <v>153639</v>
      </c>
      <c r="I1338" s="3" t="s">
        <v>1755</v>
      </c>
      <c r="J1338" s="15">
        <v>45062</v>
      </c>
      <c r="K1338" s="24">
        <v>1148176800</v>
      </c>
      <c r="L1338" s="15">
        <v>45077</v>
      </c>
      <c r="M1338" s="15">
        <v>45077</v>
      </c>
      <c r="N1338" s="15"/>
      <c r="O1338" s="26" t="e">
        <f>VLOOKUP(D1338,quash!A$2:$I$7791,9,FALSE)</f>
        <v>#N/A</v>
      </c>
      <c r="P1338" s="7">
        <v>15000</v>
      </c>
      <c r="Q1338" s="26">
        <v>118</v>
      </c>
      <c r="R1338" s="19">
        <v>3.675580372884045E-2</v>
      </c>
      <c r="S1338" s="26">
        <v>16</v>
      </c>
      <c r="T1338" s="7">
        <v>9000</v>
      </c>
      <c r="U1338" s="2">
        <v>142</v>
      </c>
      <c r="V1338" s="11">
        <v>2255.2800000000002</v>
      </c>
      <c r="W1338" s="14" t="s">
        <v>5281</v>
      </c>
      <c r="X1338" s="18">
        <v>1</v>
      </c>
      <c r="Y1338" s="9">
        <v>9000</v>
      </c>
      <c r="Z1338" s="19">
        <f t="shared" si="347"/>
        <v>0</v>
      </c>
      <c r="AA1338" s="25">
        <v>2255.2800000000002</v>
      </c>
      <c r="AB1338" s="30">
        <f t="shared" si="348"/>
        <v>733000</v>
      </c>
      <c r="AC1338" s="30">
        <f t="shared" si="349"/>
        <v>1.227830832196453E-2</v>
      </c>
      <c r="AD1338" s="31">
        <f t="shared" si="350"/>
        <v>1.4488403819918145</v>
      </c>
      <c r="AE1338" s="31">
        <f t="shared" si="351"/>
        <v>1.7435197817189632</v>
      </c>
      <c r="AG1338" s="30">
        <f t="shared" si="352"/>
        <v>6126000</v>
      </c>
      <c r="AH1338" s="30">
        <f t="shared" si="361"/>
        <v>1.4691478942213516E-3</v>
      </c>
      <c r="AI1338" s="31">
        <f t="shared" si="362"/>
        <v>0.17335945151811949</v>
      </c>
      <c r="AJ1338" s="31">
        <f t="shared" si="363"/>
        <v>0.20861900097943192</v>
      </c>
      <c r="AK1338" s="30">
        <f>IF(W1338="si",($S1338*'COSTOS DE CREDITOS'!$C$27)/DATA!$G1338,"")</f>
        <v>65.906835757745824</v>
      </c>
      <c r="AL1338" s="90">
        <f>IF(W1338="si",'COSTOS DE CREDITOS'!$C$35,"")</f>
        <v>20.421138461538462</v>
      </c>
      <c r="AM1338" s="30">
        <f t="shared" si="353"/>
        <v>553.84615384615392</v>
      </c>
      <c r="AN1338" s="30">
        <f t="shared" si="354"/>
        <v>0</v>
      </c>
      <c r="AO1338" s="30">
        <f t="shared" si="355"/>
        <v>640.17412806543825</v>
      </c>
      <c r="AP1338" s="30">
        <f t="shared" si="356"/>
        <v>1615.1058719345619</v>
      </c>
      <c r="AQ1338" s="19">
        <f t="shared" si="357"/>
        <v>0.71614428006037467</v>
      </c>
    </row>
    <row r="1339" spans="1:43" x14ac:dyDescent="0.2">
      <c r="A1339" s="23" t="s">
        <v>5665</v>
      </c>
      <c r="B1339" s="6" t="s">
        <v>5677</v>
      </c>
      <c r="C1339" s="6" t="s">
        <v>5667</v>
      </c>
      <c r="D1339" s="2">
        <v>152162</v>
      </c>
      <c r="E1339" s="2">
        <v>153635</v>
      </c>
      <c r="F1339" s="3" t="s">
        <v>1733</v>
      </c>
      <c r="G1339" s="2">
        <v>5</v>
      </c>
      <c r="H1339" s="2">
        <v>153640</v>
      </c>
      <c r="I1339" s="3" t="s">
        <v>1756</v>
      </c>
      <c r="J1339" s="15">
        <v>45062</v>
      </c>
      <c r="K1339" s="24">
        <v>1148170678</v>
      </c>
      <c r="L1339" s="15">
        <v>45077</v>
      </c>
      <c r="M1339" s="15">
        <v>45077</v>
      </c>
      <c r="N1339" s="15"/>
      <c r="O1339" s="26">
        <f>VLOOKUP(D1339,quash!A$2:$I$7791,9,FALSE)</f>
        <v>3</v>
      </c>
      <c r="P1339" s="7">
        <v>10000</v>
      </c>
      <c r="Q1339" s="26">
        <v>127</v>
      </c>
      <c r="R1339" s="19">
        <v>5.24391097594855E-2</v>
      </c>
      <c r="S1339" s="26">
        <v>16</v>
      </c>
      <c r="T1339" s="7">
        <v>9000</v>
      </c>
      <c r="U1339" s="2">
        <v>142</v>
      </c>
      <c r="V1339" s="11">
        <v>2255.2800000000002</v>
      </c>
      <c r="W1339" s="14" t="s">
        <v>5281</v>
      </c>
      <c r="X1339" s="18">
        <v>1</v>
      </c>
      <c r="Y1339" s="9">
        <v>9000</v>
      </c>
      <c r="Z1339" s="19">
        <f t="shared" si="347"/>
        <v>0</v>
      </c>
      <c r="AA1339" s="25">
        <v>2255.2800000000002</v>
      </c>
      <c r="AB1339" s="30">
        <f t="shared" si="348"/>
        <v>242000</v>
      </c>
      <c r="AC1339" s="30">
        <f t="shared" ref="AC1339:AC1370" si="364">$T1339/AB1339</f>
        <v>3.71900826446281E-2</v>
      </c>
      <c r="AD1339" s="31">
        <f t="shared" ref="AD1339:AD1370" si="365">AC1339*$Q1339</f>
        <v>4.723140495867769</v>
      </c>
      <c r="AE1339" s="31">
        <f t="shared" ref="AE1339:AE1370" si="366">AC1339*$U1339</f>
        <v>5.2809917355371905</v>
      </c>
      <c r="AG1339" s="30">
        <f t="shared" si="352"/>
        <v>778000</v>
      </c>
      <c r="AH1339" s="30">
        <f t="shared" si="361"/>
        <v>1.1568123393316195E-2</v>
      </c>
      <c r="AI1339" s="31">
        <f t="shared" si="362"/>
        <v>1.4691516709511567</v>
      </c>
      <c r="AJ1339" s="31">
        <f t="shared" si="363"/>
        <v>1.6426735218508997</v>
      </c>
      <c r="AK1339" s="30">
        <f>IF(W1339="si",($S1339*'COSTOS DE CREDITOS'!$C$27)/DATA!$G1339,"")</f>
        <v>65.906835757745824</v>
      </c>
      <c r="AL1339" s="90">
        <f>IF(W1339="si",'COSTOS DE CREDITOS'!$C$35,"")</f>
        <v>20.421138461538462</v>
      </c>
      <c r="AM1339" s="30">
        <f t="shared" si="353"/>
        <v>553.84615384615392</v>
      </c>
      <c r="AN1339" s="30">
        <f t="shared" si="354"/>
        <v>0</v>
      </c>
      <c r="AO1339" s="30">
        <f t="shared" si="355"/>
        <v>640.17412806543825</v>
      </c>
      <c r="AP1339" s="30">
        <f t="shared" si="356"/>
        <v>1615.1058719345619</v>
      </c>
      <c r="AQ1339" s="19">
        <f t="shared" si="357"/>
        <v>0.71614428006037467</v>
      </c>
    </row>
    <row r="1340" spans="1:43" x14ac:dyDescent="0.2">
      <c r="A1340" s="23" t="s">
        <v>5665</v>
      </c>
      <c r="B1340" s="6" t="s">
        <v>5681</v>
      </c>
      <c r="C1340" s="6" t="s">
        <v>5667</v>
      </c>
      <c r="D1340" s="2">
        <v>153543</v>
      </c>
      <c r="E1340" s="2">
        <v>153660</v>
      </c>
      <c r="F1340" s="3" t="s">
        <v>244</v>
      </c>
      <c r="G1340" s="2">
        <v>6</v>
      </c>
      <c r="H1340" s="2">
        <v>153676</v>
      </c>
      <c r="I1340" s="3" t="s">
        <v>1757</v>
      </c>
      <c r="J1340" s="15">
        <v>45072</v>
      </c>
      <c r="K1340" s="24">
        <v>1158356800</v>
      </c>
      <c r="L1340" s="15">
        <v>45077</v>
      </c>
      <c r="M1340" s="15">
        <v>45077</v>
      </c>
      <c r="N1340" s="15"/>
      <c r="O1340" s="26">
        <f>VLOOKUP(D1340,quash!A$2:$I$7791,9,FALSE)</f>
        <v>3</v>
      </c>
      <c r="P1340" s="7">
        <v>10000</v>
      </c>
      <c r="Q1340" s="26">
        <v>113</v>
      </c>
      <c r="R1340" s="19">
        <v>3.3741050530766099E-2</v>
      </c>
      <c r="S1340" s="26">
        <v>16</v>
      </c>
      <c r="T1340" s="7">
        <v>5000</v>
      </c>
      <c r="U1340" s="2">
        <v>147</v>
      </c>
      <c r="V1340" s="11">
        <v>1303.3399999999999</v>
      </c>
      <c r="W1340" s="14" t="s">
        <v>5281</v>
      </c>
      <c r="X1340" s="18">
        <v>1</v>
      </c>
      <c r="Y1340" s="9">
        <v>5000</v>
      </c>
      <c r="Z1340" s="19">
        <f t="shared" si="347"/>
        <v>0</v>
      </c>
      <c r="AA1340" s="25">
        <v>1303.3399999999999</v>
      </c>
      <c r="AB1340" s="30">
        <f t="shared" si="348"/>
        <v>242000</v>
      </c>
      <c r="AC1340" s="30">
        <f t="shared" si="364"/>
        <v>2.0661157024793389E-2</v>
      </c>
      <c r="AD1340" s="31">
        <f t="shared" si="365"/>
        <v>2.334710743801653</v>
      </c>
      <c r="AE1340" s="31">
        <f t="shared" si="366"/>
        <v>3.0371900826446283</v>
      </c>
      <c r="AG1340" s="30">
        <f t="shared" si="352"/>
        <v>778000</v>
      </c>
      <c r="AH1340" s="30">
        <f t="shared" si="361"/>
        <v>6.4267352185089976E-3</v>
      </c>
      <c r="AI1340" s="31">
        <f t="shared" si="362"/>
        <v>0.72622107969151672</v>
      </c>
      <c r="AJ1340" s="31">
        <f t="shared" si="363"/>
        <v>0.94473007712082269</v>
      </c>
      <c r="AK1340" s="30">
        <f>IF(W1340="si",($S1340*'COSTOS DE CREDITOS'!$C$27)/DATA!$G1340,"")</f>
        <v>54.922363131454851</v>
      </c>
      <c r="AL1340" s="90">
        <f>IF(W1340="si",'COSTOS DE CREDITOS'!$C$35,"")</f>
        <v>20.421138461538462</v>
      </c>
      <c r="AM1340" s="30">
        <f t="shared" si="353"/>
        <v>307.69230769230774</v>
      </c>
      <c r="AN1340" s="30">
        <f t="shared" si="354"/>
        <v>0</v>
      </c>
      <c r="AO1340" s="30">
        <f t="shared" si="355"/>
        <v>383.03580928530107</v>
      </c>
      <c r="AP1340" s="30">
        <f t="shared" si="356"/>
        <v>920.30419071469885</v>
      </c>
      <c r="AQ1340" s="19">
        <f t="shared" si="357"/>
        <v>0.70611213552465124</v>
      </c>
    </row>
    <row r="1341" spans="1:43" x14ac:dyDescent="0.2">
      <c r="A1341" s="23" t="s">
        <v>5665</v>
      </c>
      <c r="B1341" s="6" t="s">
        <v>5676</v>
      </c>
      <c r="C1341" s="6" t="s">
        <v>5670</v>
      </c>
      <c r="D1341" s="2">
        <v>153619</v>
      </c>
      <c r="E1341" s="2">
        <v>152696</v>
      </c>
      <c r="F1341" s="3" t="s">
        <v>219</v>
      </c>
      <c r="G1341" s="2">
        <v>7</v>
      </c>
      <c r="H1341" s="2">
        <v>153831</v>
      </c>
      <c r="I1341" s="3" t="s">
        <v>1759</v>
      </c>
      <c r="J1341" s="15">
        <v>45075</v>
      </c>
      <c r="K1341" s="24">
        <v>1159820088</v>
      </c>
      <c r="L1341" s="15">
        <v>45077</v>
      </c>
      <c r="M1341" s="15">
        <v>45077</v>
      </c>
      <c r="N1341" s="15"/>
      <c r="O1341" s="26">
        <f>VLOOKUP(D1341,quash!A$2:$I$7791,9,FALSE)</f>
        <v>1</v>
      </c>
      <c r="P1341" s="7">
        <v>9000</v>
      </c>
      <c r="Q1341" s="26">
        <v>132</v>
      </c>
      <c r="R1341" s="19">
        <v>9.2325969396735166E-2</v>
      </c>
      <c r="S1341" s="93">
        <v>26</v>
      </c>
      <c r="T1341" s="7">
        <v>6000</v>
      </c>
      <c r="U1341" s="2">
        <v>142</v>
      </c>
      <c r="V1341" s="11">
        <v>1503.37</v>
      </c>
      <c r="W1341" s="14" t="s">
        <v>5281</v>
      </c>
      <c r="X1341" s="18">
        <v>0.70894174329936877</v>
      </c>
      <c r="Y1341" s="9">
        <v>4253.650459796213</v>
      </c>
      <c r="Z1341" s="19">
        <f t="shared" si="347"/>
        <v>-0.29105825670063112</v>
      </c>
      <c r="AA1341" s="25">
        <v>1065.8017486239719</v>
      </c>
      <c r="AB1341" s="30">
        <f t="shared" si="348"/>
        <v>519000</v>
      </c>
      <c r="AC1341" s="30">
        <f t="shared" si="364"/>
        <v>1.1560693641618497E-2</v>
      </c>
      <c r="AD1341" s="31">
        <f t="shared" si="365"/>
        <v>1.5260115606936415</v>
      </c>
      <c r="AE1341" s="31">
        <f t="shared" si="366"/>
        <v>1.6416184971098264</v>
      </c>
      <c r="AG1341" s="30">
        <f t="shared" si="352"/>
        <v>2427000</v>
      </c>
      <c r="AH1341" s="30">
        <f t="shared" si="361"/>
        <v>2.472187886279357E-3</v>
      </c>
      <c r="AI1341" s="31">
        <f t="shared" si="362"/>
        <v>0.32632880098887512</v>
      </c>
      <c r="AJ1341" s="31">
        <f t="shared" si="363"/>
        <v>0.35105067985166871</v>
      </c>
      <c r="AK1341" s="30">
        <f>IF(W1341="si",($S1341*'COSTOS DE CREDITOS'!$C$27)/DATA!$G1341,"")</f>
        <v>76.499005790240673</v>
      </c>
      <c r="AL1341" s="90">
        <f>IF(W1341="si",'COSTOS DE CREDITOS'!$C$35,"")</f>
        <v>20.421138461538462</v>
      </c>
      <c r="AM1341" s="30">
        <f t="shared" si="353"/>
        <v>600</v>
      </c>
      <c r="AN1341" s="30">
        <f t="shared" si="354"/>
        <v>1746.349540203787</v>
      </c>
      <c r="AO1341" s="30">
        <f t="shared" si="355"/>
        <v>2443.2696844555662</v>
      </c>
      <c r="AP1341" s="30">
        <f t="shared" si="356"/>
        <v>-1377.4679358315943</v>
      </c>
      <c r="AQ1341" s="19">
        <f t="shared" si="357"/>
        <v>-1.2924241657606645</v>
      </c>
    </row>
    <row r="1342" spans="1:43" x14ac:dyDescent="0.2">
      <c r="A1342" s="23" t="s">
        <v>5665</v>
      </c>
      <c r="B1342" s="6" t="s">
        <v>5676</v>
      </c>
      <c r="C1342" s="6" t="s">
        <v>5670</v>
      </c>
      <c r="D1342" s="2">
        <v>153608</v>
      </c>
      <c r="E1342" s="2">
        <v>152696</v>
      </c>
      <c r="F1342" s="3" t="s">
        <v>219</v>
      </c>
      <c r="G1342" s="2">
        <v>7</v>
      </c>
      <c r="H1342" s="2">
        <v>153832</v>
      </c>
      <c r="I1342" s="3" t="s">
        <v>1760</v>
      </c>
      <c r="J1342" s="15" t="s">
        <v>5688</v>
      </c>
      <c r="K1342" s="24" t="s">
        <v>5688</v>
      </c>
      <c r="L1342" s="15">
        <v>45077</v>
      </c>
      <c r="M1342" s="15">
        <v>45077</v>
      </c>
      <c r="N1342" s="15"/>
      <c r="O1342" s="26">
        <f>VLOOKUP(D1342,quash!A$2:$I$7791,9,FALSE)</f>
        <v>1</v>
      </c>
      <c r="P1342" s="7">
        <v>9000</v>
      </c>
      <c r="Q1342" s="26">
        <v>147</v>
      </c>
      <c r="R1342" s="19">
        <v>7.9000519063170294E-2</v>
      </c>
      <c r="S1342" s="93">
        <v>26</v>
      </c>
      <c r="T1342" s="7">
        <v>6000</v>
      </c>
      <c r="U1342" s="2">
        <v>142</v>
      </c>
      <c r="V1342" s="11">
        <v>1503.37</v>
      </c>
      <c r="W1342" s="14" t="s">
        <v>5281</v>
      </c>
      <c r="X1342" s="18">
        <v>0.70894174329936877</v>
      </c>
      <c r="Y1342" s="9">
        <v>4253.650459796213</v>
      </c>
      <c r="Z1342" s="19">
        <f t="shared" si="347"/>
        <v>-0.29105825670063112</v>
      </c>
      <c r="AA1342" s="25">
        <v>1065.8017486239719</v>
      </c>
      <c r="AB1342" s="30">
        <f t="shared" si="348"/>
        <v>519000</v>
      </c>
      <c r="AC1342" s="30">
        <f t="shared" si="364"/>
        <v>1.1560693641618497E-2</v>
      </c>
      <c r="AD1342" s="31">
        <f t="shared" si="365"/>
        <v>1.699421965317919</v>
      </c>
      <c r="AE1342" s="31">
        <f t="shared" si="366"/>
        <v>1.6416184971098264</v>
      </c>
      <c r="AG1342" s="30">
        <f t="shared" si="352"/>
        <v>2427000</v>
      </c>
      <c r="AH1342" s="30">
        <f t="shared" si="361"/>
        <v>2.472187886279357E-3</v>
      </c>
      <c r="AI1342" s="31">
        <f t="shared" si="362"/>
        <v>0.36341161928306548</v>
      </c>
      <c r="AJ1342" s="31">
        <f t="shared" si="363"/>
        <v>0.35105067985166871</v>
      </c>
      <c r="AK1342" s="30">
        <f>IF(W1342="si",($S1342*'COSTOS DE CREDITOS'!$C$27)/DATA!$G1342,"")</f>
        <v>76.499005790240673</v>
      </c>
      <c r="AL1342" s="90">
        <f>IF(W1342="si",'COSTOS DE CREDITOS'!$C$35,"")</f>
        <v>20.421138461538462</v>
      </c>
      <c r="AM1342" s="30">
        <f t="shared" si="353"/>
        <v>600</v>
      </c>
      <c r="AN1342" s="30">
        <f t="shared" si="354"/>
        <v>1746.349540203787</v>
      </c>
      <c r="AO1342" s="30">
        <f t="shared" si="355"/>
        <v>2443.2696844555662</v>
      </c>
      <c r="AP1342" s="30">
        <f t="shared" si="356"/>
        <v>-1377.4679358315943</v>
      </c>
      <c r="AQ1342" s="19">
        <f t="shared" si="357"/>
        <v>-1.2924241657606645</v>
      </c>
    </row>
    <row r="1343" spans="1:43" x14ac:dyDescent="0.2">
      <c r="A1343" s="23" t="s">
        <v>5665</v>
      </c>
      <c r="B1343" s="6" t="s">
        <v>5669</v>
      </c>
      <c r="C1343" s="6" t="s">
        <v>5670</v>
      </c>
      <c r="D1343" s="2">
        <v>153400</v>
      </c>
      <c r="E1343" s="2">
        <v>153724</v>
      </c>
      <c r="F1343" s="3" t="s">
        <v>1761</v>
      </c>
      <c r="G1343" s="2">
        <v>5</v>
      </c>
      <c r="H1343" s="2">
        <v>153728</v>
      </c>
      <c r="I1343" s="3" t="s">
        <v>1762</v>
      </c>
      <c r="J1343" s="15">
        <v>45072</v>
      </c>
      <c r="K1343" s="24">
        <v>1157953266</v>
      </c>
      <c r="L1343" s="15">
        <v>45077</v>
      </c>
      <c r="M1343" s="15">
        <v>45077</v>
      </c>
      <c r="N1343" s="15"/>
      <c r="O1343" s="26">
        <f>VLOOKUP(D1343,quash!A$2:$I$7791,9,FALSE)</f>
        <v>1</v>
      </c>
      <c r="P1343" s="7">
        <v>10000</v>
      </c>
      <c r="Q1343" s="26">
        <v>95</v>
      </c>
      <c r="R1343" s="19">
        <v>1.8298129407071966E-2</v>
      </c>
      <c r="S1343" s="26">
        <v>16</v>
      </c>
      <c r="T1343" s="7">
        <v>6000</v>
      </c>
      <c r="U1343" s="2">
        <v>142</v>
      </c>
      <c r="V1343" s="11">
        <v>1503.37</v>
      </c>
      <c r="W1343" s="14" t="s">
        <v>5281</v>
      </c>
      <c r="X1343" s="18">
        <v>1</v>
      </c>
      <c r="Y1343" s="9">
        <v>6000</v>
      </c>
      <c r="Z1343" s="19">
        <f t="shared" si="347"/>
        <v>0</v>
      </c>
      <c r="AA1343" s="25">
        <v>1503.37</v>
      </c>
      <c r="AB1343" s="30">
        <f t="shared" si="348"/>
        <v>519000</v>
      </c>
      <c r="AC1343" s="30">
        <f t="shared" si="364"/>
        <v>1.1560693641618497E-2</v>
      </c>
      <c r="AD1343" s="31">
        <f t="shared" si="365"/>
        <v>1.0982658959537572</v>
      </c>
      <c r="AE1343" s="31">
        <f t="shared" si="366"/>
        <v>1.6416184971098264</v>
      </c>
      <c r="AG1343" s="30">
        <f t="shared" si="352"/>
        <v>2427000</v>
      </c>
      <c r="AH1343" s="30">
        <f t="shared" si="361"/>
        <v>2.472187886279357E-3</v>
      </c>
      <c r="AI1343" s="31">
        <f t="shared" si="362"/>
        <v>0.2348578491965389</v>
      </c>
      <c r="AJ1343" s="31">
        <f t="shared" si="363"/>
        <v>0.35105067985166871</v>
      </c>
      <c r="AK1343" s="30">
        <f>IF(W1343="si",($S1343*'COSTOS DE CREDITOS'!$C$27)/DATA!$G1343,"")</f>
        <v>65.906835757745824</v>
      </c>
      <c r="AL1343" s="90">
        <f>IF(W1343="si",'COSTOS DE CREDITOS'!$C$35,"")</f>
        <v>20.421138461538462</v>
      </c>
      <c r="AM1343" s="30">
        <f t="shared" si="353"/>
        <v>369.23076923076923</v>
      </c>
      <c r="AN1343" s="30">
        <f t="shared" si="354"/>
        <v>0</v>
      </c>
      <c r="AO1343" s="30">
        <f t="shared" si="355"/>
        <v>455.5587434500535</v>
      </c>
      <c r="AP1343" s="30">
        <f t="shared" si="356"/>
        <v>1047.8112565499464</v>
      </c>
      <c r="AQ1343" s="19">
        <f t="shared" si="357"/>
        <v>0.69697496727348984</v>
      </c>
    </row>
    <row r="1344" spans="1:43" x14ac:dyDescent="0.2">
      <c r="A1344" s="23" t="s">
        <v>5665</v>
      </c>
      <c r="B1344" s="6" t="s">
        <v>5669</v>
      </c>
      <c r="C1344" s="6" t="s">
        <v>5670</v>
      </c>
      <c r="D1344" s="2">
        <v>153252</v>
      </c>
      <c r="E1344" s="2">
        <v>153724</v>
      </c>
      <c r="F1344" s="3" t="s">
        <v>1761</v>
      </c>
      <c r="G1344" s="2">
        <v>5</v>
      </c>
      <c r="H1344" s="2">
        <v>153729</v>
      </c>
      <c r="I1344" s="3" t="s">
        <v>1763</v>
      </c>
      <c r="J1344" s="15">
        <v>45071</v>
      </c>
      <c r="K1344" s="24">
        <v>1155206646</v>
      </c>
      <c r="L1344" s="15">
        <v>45077</v>
      </c>
      <c r="M1344" s="15">
        <v>45077</v>
      </c>
      <c r="N1344" s="15"/>
      <c r="O1344" s="26">
        <f>VLOOKUP(D1344,quash!A$2:$I$7791,9,FALSE)</f>
        <v>3</v>
      </c>
      <c r="P1344" s="7">
        <v>14000</v>
      </c>
      <c r="Q1344" s="26">
        <v>115</v>
      </c>
      <c r="R1344" s="19">
        <v>4.4888722531598056E-2</v>
      </c>
      <c r="S1344" s="26">
        <v>16</v>
      </c>
      <c r="T1344" s="7">
        <v>8000</v>
      </c>
      <c r="U1344" s="2">
        <v>142</v>
      </c>
      <c r="V1344" s="11">
        <v>2013.74</v>
      </c>
      <c r="W1344" s="14" t="s">
        <v>5281</v>
      </c>
      <c r="X1344" s="18">
        <v>1</v>
      </c>
      <c r="Y1344" s="9">
        <v>8000</v>
      </c>
      <c r="Z1344" s="19">
        <f t="shared" si="347"/>
        <v>0</v>
      </c>
      <c r="AA1344" s="25">
        <v>2013.74</v>
      </c>
      <c r="AB1344" s="30">
        <f t="shared" si="348"/>
        <v>242000</v>
      </c>
      <c r="AC1344" s="30">
        <f t="shared" si="364"/>
        <v>3.3057851239669422E-2</v>
      </c>
      <c r="AD1344" s="31">
        <f t="shared" si="365"/>
        <v>3.8016528925619837</v>
      </c>
      <c r="AE1344" s="31">
        <f t="shared" si="366"/>
        <v>4.6942148760330582</v>
      </c>
      <c r="AG1344" s="30">
        <f t="shared" si="352"/>
        <v>778000</v>
      </c>
      <c r="AH1344" s="30">
        <f t="shared" si="361"/>
        <v>1.0282776349614395E-2</v>
      </c>
      <c r="AI1344" s="31">
        <f t="shared" si="362"/>
        <v>1.1825192802056554</v>
      </c>
      <c r="AJ1344" s="31">
        <f t="shared" si="363"/>
        <v>1.4601542416452442</v>
      </c>
      <c r="AK1344" s="30">
        <f>IF(W1344="si",($S1344*'COSTOS DE CREDITOS'!$C$27)/DATA!$G1344,"")</f>
        <v>65.906835757745824</v>
      </c>
      <c r="AL1344" s="90">
        <f>IF(W1344="si",'COSTOS DE CREDITOS'!$C$35,"")</f>
        <v>20.421138461538462</v>
      </c>
      <c r="AM1344" s="30">
        <f t="shared" si="353"/>
        <v>492.30769230769232</v>
      </c>
      <c r="AN1344" s="30">
        <f t="shared" si="354"/>
        <v>0</v>
      </c>
      <c r="AO1344" s="30">
        <f t="shared" si="355"/>
        <v>578.63566652697659</v>
      </c>
      <c r="AP1344" s="30">
        <f t="shared" si="356"/>
        <v>1435.1043334730234</v>
      </c>
      <c r="AQ1344" s="19">
        <f t="shared" si="357"/>
        <v>0.71265621851531147</v>
      </c>
    </row>
    <row r="1345" spans="1:43" x14ac:dyDescent="0.2">
      <c r="A1345" s="23" t="s">
        <v>5665</v>
      </c>
      <c r="B1345" s="6" t="s">
        <v>5669</v>
      </c>
      <c r="C1345" s="6" t="s">
        <v>5670</v>
      </c>
      <c r="D1345" s="2">
        <v>153401</v>
      </c>
      <c r="E1345" s="2">
        <v>153724</v>
      </c>
      <c r="F1345" s="3" t="s">
        <v>1761</v>
      </c>
      <c r="G1345" s="2">
        <v>5</v>
      </c>
      <c r="H1345" s="2">
        <v>153730</v>
      </c>
      <c r="I1345" s="3" t="s">
        <v>1764</v>
      </c>
      <c r="J1345" s="15">
        <v>45072</v>
      </c>
      <c r="K1345" s="24">
        <v>1157954420</v>
      </c>
      <c r="L1345" s="15">
        <v>45077</v>
      </c>
      <c r="M1345" s="15">
        <v>45077</v>
      </c>
      <c r="N1345" s="15"/>
      <c r="O1345" s="26">
        <f>VLOOKUP(D1345,quash!A$2:$I$7791,9,FALSE)</f>
        <v>6</v>
      </c>
      <c r="P1345" s="7">
        <v>14000</v>
      </c>
      <c r="Q1345" s="26">
        <v>117</v>
      </c>
      <c r="R1345" s="19">
        <v>3.9016868627396201E-2</v>
      </c>
      <c r="S1345" s="26">
        <v>16</v>
      </c>
      <c r="T1345" s="7">
        <v>7000</v>
      </c>
      <c r="U1345" s="2">
        <v>142</v>
      </c>
      <c r="V1345" s="11">
        <v>1758.65</v>
      </c>
      <c r="W1345" s="14" t="s">
        <v>5281</v>
      </c>
      <c r="X1345" s="18">
        <v>1</v>
      </c>
      <c r="Y1345" s="9">
        <v>7000</v>
      </c>
      <c r="Z1345" s="19">
        <f t="shared" si="347"/>
        <v>0</v>
      </c>
      <c r="AA1345" s="25">
        <v>1758.65</v>
      </c>
      <c r="AB1345" s="30">
        <f t="shared" si="348"/>
        <v>31000</v>
      </c>
      <c r="AC1345" s="30">
        <f t="shared" si="364"/>
        <v>0.22580645161290322</v>
      </c>
      <c r="AD1345" s="31">
        <f t="shared" si="365"/>
        <v>26.419354838709676</v>
      </c>
      <c r="AE1345" s="31">
        <f t="shared" si="366"/>
        <v>32.064516129032256</v>
      </c>
      <c r="AG1345" s="30">
        <f t="shared" si="352"/>
        <v>288000</v>
      </c>
      <c r="AH1345" s="30">
        <f t="shared" si="361"/>
        <v>2.4305555555555556E-2</v>
      </c>
      <c r="AI1345" s="31">
        <f t="shared" si="362"/>
        <v>2.84375</v>
      </c>
      <c r="AJ1345" s="31">
        <f t="shared" si="363"/>
        <v>3.4513888888888888</v>
      </c>
      <c r="AK1345" s="30">
        <f>IF(W1345="si",($S1345*'COSTOS DE CREDITOS'!$C$27)/DATA!$G1345,"")</f>
        <v>65.906835757745824</v>
      </c>
      <c r="AL1345" s="90">
        <f>IF(W1345="si",'COSTOS DE CREDITOS'!$C$35,"")</f>
        <v>20.421138461538462</v>
      </c>
      <c r="AM1345" s="30">
        <f t="shared" si="353"/>
        <v>430.76923076923077</v>
      </c>
      <c r="AN1345" s="30">
        <f t="shared" si="354"/>
        <v>0</v>
      </c>
      <c r="AO1345" s="30">
        <f t="shared" si="355"/>
        <v>517.09720498851505</v>
      </c>
      <c r="AP1345" s="30">
        <f t="shared" si="356"/>
        <v>1241.5527950114852</v>
      </c>
      <c r="AQ1345" s="19">
        <f t="shared" si="357"/>
        <v>0.70596923493104657</v>
      </c>
    </row>
    <row r="1346" spans="1:43" x14ac:dyDescent="0.2">
      <c r="A1346" s="23" t="s">
        <v>5665</v>
      </c>
      <c r="B1346" s="6" t="s">
        <v>5666</v>
      </c>
      <c r="C1346" s="6" t="s">
        <v>5667</v>
      </c>
      <c r="D1346" s="2">
        <v>153162</v>
      </c>
      <c r="E1346" s="2">
        <v>153781</v>
      </c>
      <c r="F1346" s="3" t="s">
        <v>1758</v>
      </c>
      <c r="G1346" s="2">
        <v>8</v>
      </c>
      <c r="H1346" s="2">
        <v>153785</v>
      </c>
      <c r="I1346" s="3" t="s">
        <v>1765</v>
      </c>
      <c r="J1346" s="15">
        <v>45071</v>
      </c>
      <c r="K1346" s="24">
        <v>1155226509</v>
      </c>
      <c r="L1346" s="15">
        <v>45077</v>
      </c>
      <c r="M1346" s="15">
        <v>45077</v>
      </c>
      <c r="N1346" s="15"/>
      <c r="O1346" s="26">
        <f>VLOOKUP(D1346,quash!A$2:$I$7791,9,FALSE)</f>
        <v>4</v>
      </c>
      <c r="P1346" s="7">
        <v>12000</v>
      </c>
      <c r="Q1346" s="26">
        <v>111</v>
      </c>
      <c r="R1346" s="19">
        <v>3.3692244343437497E-2</v>
      </c>
      <c r="S1346" s="26">
        <v>16</v>
      </c>
      <c r="T1346" s="7">
        <v>8000</v>
      </c>
      <c r="U1346" s="2">
        <v>110</v>
      </c>
      <c r="V1346" s="11">
        <v>1530.98</v>
      </c>
      <c r="W1346" s="14" t="s">
        <v>5281</v>
      </c>
      <c r="X1346" s="18">
        <v>1</v>
      </c>
      <c r="Y1346" s="9">
        <v>8000</v>
      </c>
      <c r="Z1346" s="19">
        <f t="shared" ref="Z1346:Z1409" si="367">Y1346/T1346-1</f>
        <v>0</v>
      </c>
      <c r="AA1346" s="25">
        <v>1530.98</v>
      </c>
      <c r="AB1346" s="30">
        <f t="shared" ref="AB1346:AB1409" si="368">SUMIFS($T:$T,$M:$M,$M1346,$O:$O,$O1346)</f>
        <v>277000</v>
      </c>
      <c r="AC1346" s="30">
        <f t="shared" si="364"/>
        <v>2.8880866425992781E-2</v>
      </c>
      <c r="AD1346" s="31">
        <f t="shared" si="365"/>
        <v>3.2057761732851988</v>
      </c>
      <c r="AE1346" s="31">
        <f t="shared" si="366"/>
        <v>3.1768953068592061</v>
      </c>
      <c r="AG1346" s="30">
        <f t="shared" ref="AG1346:AG1409" si="369">SUMIFS($T:$T,$O:$O,$O1346,$N:$N,1)</f>
        <v>927000</v>
      </c>
      <c r="AH1346" s="30">
        <f t="shared" si="361"/>
        <v>8.6299892125134836E-3</v>
      </c>
      <c r="AI1346" s="31">
        <f t="shared" si="362"/>
        <v>0.95792880258899671</v>
      </c>
      <c r="AJ1346" s="31">
        <f t="shared" si="363"/>
        <v>0.94929881337648325</v>
      </c>
      <c r="AK1346" s="30">
        <f>IF(W1346="si",($S1346*'COSTOS DE CREDITOS'!$C$27)/DATA!$G1346,"")</f>
        <v>41.191772348591137</v>
      </c>
      <c r="AL1346" s="90">
        <f>IF(W1346="si",'COSTOS DE CREDITOS'!$C$35,"")</f>
        <v>20.421138461538462</v>
      </c>
      <c r="AM1346" s="30">
        <f t="shared" si="353"/>
        <v>492.30769230769232</v>
      </c>
      <c r="AN1346" s="30">
        <f t="shared" si="354"/>
        <v>0</v>
      </c>
      <c r="AO1346" s="30">
        <f t="shared" si="355"/>
        <v>553.92060311782188</v>
      </c>
      <c r="AP1346" s="30">
        <f t="shared" si="356"/>
        <v>977.05939688217813</v>
      </c>
      <c r="AQ1346" s="19">
        <f t="shared" si="357"/>
        <v>0.63819213633240024</v>
      </c>
    </row>
    <row r="1347" spans="1:43" x14ac:dyDescent="0.2">
      <c r="A1347" s="23" t="s">
        <v>5665</v>
      </c>
      <c r="B1347" s="6" t="s">
        <v>5666</v>
      </c>
      <c r="C1347" s="6" t="s">
        <v>5667</v>
      </c>
      <c r="D1347" s="2">
        <v>153145</v>
      </c>
      <c r="E1347" s="2">
        <v>153781</v>
      </c>
      <c r="F1347" s="3" t="s">
        <v>1758</v>
      </c>
      <c r="G1347" s="2">
        <v>8</v>
      </c>
      <c r="H1347" s="2">
        <v>153786</v>
      </c>
      <c r="I1347" s="3" t="s">
        <v>1766</v>
      </c>
      <c r="J1347" s="15">
        <v>45070</v>
      </c>
      <c r="K1347" s="24">
        <v>1154150397</v>
      </c>
      <c r="L1347" s="15">
        <v>45077</v>
      </c>
      <c r="M1347" s="15">
        <v>45077</v>
      </c>
      <c r="N1347" s="15"/>
      <c r="O1347" s="26">
        <f>VLOOKUP(D1347,quash!A$2:$I$7791,9,FALSE)</f>
        <v>3</v>
      </c>
      <c r="P1347" s="7">
        <v>10000</v>
      </c>
      <c r="Q1347" s="26">
        <v>110</v>
      </c>
      <c r="R1347" s="19">
        <v>3.3220596517330399E-2</v>
      </c>
      <c r="S1347" s="26">
        <v>16</v>
      </c>
      <c r="T1347" s="7">
        <v>10000</v>
      </c>
      <c r="U1347" s="2">
        <v>112</v>
      </c>
      <c r="V1347" s="11">
        <v>1944.9</v>
      </c>
      <c r="W1347" s="14" t="s">
        <v>5281</v>
      </c>
      <c r="X1347" s="18">
        <v>1</v>
      </c>
      <c r="Y1347" s="9">
        <v>10000</v>
      </c>
      <c r="Z1347" s="19">
        <f t="shared" si="367"/>
        <v>0</v>
      </c>
      <c r="AA1347" s="25">
        <v>1944.9</v>
      </c>
      <c r="AB1347" s="30">
        <f t="shared" si="368"/>
        <v>242000</v>
      </c>
      <c r="AC1347" s="30">
        <f t="shared" si="364"/>
        <v>4.1322314049586778E-2</v>
      </c>
      <c r="AD1347" s="31">
        <f t="shared" si="365"/>
        <v>4.5454545454545459</v>
      </c>
      <c r="AE1347" s="31">
        <f t="shared" si="366"/>
        <v>4.6280991735537196</v>
      </c>
      <c r="AG1347" s="30">
        <f t="shared" si="369"/>
        <v>778000</v>
      </c>
      <c r="AH1347" s="30">
        <f t="shared" si="361"/>
        <v>1.2853470437017995E-2</v>
      </c>
      <c r="AI1347" s="31">
        <f t="shared" si="362"/>
        <v>1.4138817480719794</v>
      </c>
      <c r="AJ1347" s="31">
        <f t="shared" si="363"/>
        <v>1.4395886889460154</v>
      </c>
      <c r="AK1347" s="30">
        <f>IF(W1347="si",($S1347*'COSTOS DE CREDITOS'!$C$27)/DATA!$G1347,"")</f>
        <v>41.191772348591137</v>
      </c>
      <c r="AL1347" s="90">
        <f>IF(W1347="si",'COSTOS DE CREDITOS'!$C$35,"")</f>
        <v>20.421138461538462</v>
      </c>
      <c r="AM1347" s="30">
        <f t="shared" ref="AM1347:AM1410" si="370">IF(W1347="si",(20%/52*$S1347)*$T1347,"")</f>
        <v>615.38461538461547</v>
      </c>
      <c r="AN1347" s="30">
        <f t="shared" ref="AN1347:AN1410" si="371">IF(W1347="SI",T1347-Y1347,"")</f>
        <v>0</v>
      </c>
      <c r="AO1347" s="30">
        <f t="shared" ref="AO1347:AO1410" si="372">SUM(AK1347:AN1347)</f>
        <v>676.99752619474509</v>
      </c>
      <c r="AP1347" s="30">
        <f t="shared" ref="AP1347:AP1410" si="373">AA1347-AO1347</f>
        <v>1267.9024738052549</v>
      </c>
      <c r="AQ1347" s="19">
        <f t="shared" ref="AQ1347:AQ1410" si="374">IFERROR(AP1347/AA1347,"")</f>
        <v>0.65191139585852986</v>
      </c>
    </row>
    <row r="1348" spans="1:43" x14ac:dyDescent="0.2">
      <c r="A1348" s="23" t="s">
        <v>5665</v>
      </c>
      <c r="B1348" s="6" t="s">
        <v>5666</v>
      </c>
      <c r="C1348" s="6" t="s">
        <v>5667</v>
      </c>
      <c r="D1348" s="2">
        <v>153090</v>
      </c>
      <c r="E1348" s="2">
        <v>153781</v>
      </c>
      <c r="F1348" s="3" t="s">
        <v>1758</v>
      </c>
      <c r="G1348" s="2">
        <v>8</v>
      </c>
      <c r="H1348" s="2">
        <v>153788</v>
      </c>
      <c r="I1348" s="3" t="s">
        <v>1767</v>
      </c>
      <c r="J1348" s="15">
        <v>45069</v>
      </c>
      <c r="K1348" s="24">
        <v>1153764923</v>
      </c>
      <c r="L1348" s="15">
        <v>45077</v>
      </c>
      <c r="M1348" s="15">
        <v>45077</v>
      </c>
      <c r="N1348" s="15"/>
      <c r="O1348" s="26">
        <f>VLOOKUP(D1348,quash!A$2:$I$7791,9,FALSE)</f>
        <v>1</v>
      </c>
      <c r="P1348" s="7">
        <v>10000</v>
      </c>
      <c r="Q1348" s="26">
        <v>110</v>
      </c>
      <c r="R1348" s="19">
        <v>3.11605023919212E-2</v>
      </c>
      <c r="S1348" s="26">
        <v>16</v>
      </c>
      <c r="T1348" s="7">
        <v>6000</v>
      </c>
      <c r="U1348" s="2">
        <v>142</v>
      </c>
      <c r="V1348" s="11">
        <v>1503.37</v>
      </c>
      <c r="W1348" s="14" t="s">
        <v>5281</v>
      </c>
      <c r="X1348" s="18">
        <v>1</v>
      </c>
      <c r="Y1348" s="9">
        <v>6000</v>
      </c>
      <c r="Z1348" s="19">
        <f t="shared" si="367"/>
        <v>0</v>
      </c>
      <c r="AA1348" s="25">
        <v>1503.37</v>
      </c>
      <c r="AB1348" s="30">
        <f t="shared" si="368"/>
        <v>519000</v>
      </c>
      <c r="AC1348" s="30">
        <f t="shared" si="364"/>
        <v>1.1560693641618497E-2</v>
      </c>
      <c r="AD1348" s="31">
        <f t="shared" si="365"/>
        <v>1.2716763005780347</v>
      </c>
      <c r="AE1348" s="31">
        <f t="shared" si="366"/>
        <v>1.6416184971098264</v>
      </c>
      <c r="AG1348" s="30">
        <f t="shared" si="369"/>
        <v>2427000</v>
      </c>
      <c r="AH1348" s="30">
        <f t="shared" si="361"/>
        <v>2.472187886279357E-3</v>
      </c>
      <c r="AI1348" s="31">
        <f t="shared" si="362"/>
        <v>0.27194066749072926</v>
      </c>
      <c r="AJ1348" s="31">
        <f t="shared" si="363"/>
        <v>0.35105067985166871</v>
      </c>
      <c r="AK1348" s="30">
        <f>IF(W1348="si",($S1348*'COSTOS DE CREDITOS'!$C$27)/DATA!$G1348,"")</f>
        <v>41.191772348591137</v>
      </c>
      <c r="AL1348" s="90">
        <f>IF(W1348="si",'COSTOS DE CREDITOS'!$C$35,"")</f>
        <v>20.421138461538462</v>
      </c>
      <c r="AM1348" s="30">
        <f t="shared" si="370"/>
        <v>369.23076923076923</v>
      </c>
      <c r="AN1348" s="30">
        <f t="shared" si="371"/>
        <v>0</v>
      </c>
      <c r="AO1348" s="30">
        <f t="shared" si="372"/>
        <v>430.84368004089885</v>
      </c>
      <c r="AP1348" s="30">
        <f t="shared" si="373"/>
        <v>1072.5263199591011</v>
      </c>
      <c r="AQ1348" s="19">
        <f t="shared" si="374"/>
        <v>0.71341474152011897</v>
      </c>
    </row>
    <row r="1349" spans="1:43" x14ac:dyDescent="0.2">
      <c r="A1349" s="23" t="s">
        <v>5665</v>
      </c>
      <c r="B1349" s="6" t="s">
        <v>5666</v>
      </c>
      <c r="C1349" s="6" t="s">
        <v>5667</v>
      </c>
      <c r="D1349" s="2">
        <v>153083</v>
      </c>
      <c r="E1349" s="2">
        <v>153781</v>
      </c>
      <c r="F1349" s="3" t="s">
        <v>1758</v>
      </c>
      <c r="G1349" s="2">
        <v>8</v>
      </c>
      <c r="H1349" s="2">
        <v>153789</v>
      </c>
      <c r="I1349" s="3" t="s">
        <v>1768</v>
      </c>
      <c r="J1349" s="15">
        <v>45070</v>
      </c>
      <c r="K1349" s="24">
        <v>1154281794</v>
      </c>
      <c r="L1349" s="15">
        <v>45077</v>
      </c>
      <c r="M1349" s="15">
        <v>45077</v>
      </c>
      <c r="N1349" s="15"/>
      <c r="O1349" s="26">
        <f>VLOOKUP(D1349,quash!A$2:$I$7791,9,FALSE)</f>
        <v>1</v>
      </c>
      <c r="P1349" s="7">
        <v>10000</v>
      </c>
      <c r="Q1349" s="26">
        <v>100</v>
      </c>
      <c r="R1349" s="19">
        <v>1.82981294070719E-2</v>
      </c>
      <c r="S1349" s="26">
        <v>16</v>
      </c>
      <c r="T1349" s="7">
        <v>6000</v>
      </c>
      <c r="U1349" s="2">
        <v>142</v>
      </c>
      <c r="V1349" s="11">
        <v>1503.37</v>
      </c>
      <c r="W1349" s="14" t="s">
        <v>5281</v>
      </c>
      <c r="X1349" s="18">
        <v>1</v>
      </c>
      <c r="Y1349" s="9">
        <v>6000</v>
      </c>
      <c r="Z1349" s="19">
        <f t="shared" si="367"/>
        <v>0</v>
      </c>
      <c r="AA1349" s="25">
        <v>1503.37</v>
      </c>
      <c r="AB1349" s="30">
        <f t="shared" si="368"/>
        <v>519000</v>
      </c>
      <c r="AC1349" s="30">
        <f t="shared" si="364"/>
        <v>1.1560693641618497E-2</v>
      </c>
      <c r="AD1349" s="31">
        <f t="shared" si="365"/>
        <v>1.1560693641618496</v>
      </c>
      <c r="AE1349" s="31">
        <f t="shared" si="366"/>
        <v>1.6416184971098264</v>
      </c>
      <c r="AG1349" s="30">
        <f t="shared" si="369"/>
        <v>2427000</v>
      </c>
      <c r="AH1349" s="30">
        <f t="shared" si="361"/>
        <v>2.472187886279357E-3</v>
      </c>
      <c r="AI1349" s="31">
        <f t="shared" si="362"/>
        <v>0.2472187886279357</v>
      </c>
      <c r="AJ1349" s="31">
        <f t="shared" si="363"/>
        <v>0.35105067985166871</v>
      </c>
      <c r="AK1349" s="30">
        <f>IF(W1349="si",($S1349*'COSTOS DE CREDITOS'!$C$27)/DATA!$G1349,"")</f>
        <v>41.191772348591137</v>
      </c>
      <c r="AL1349" s="90">
        <f>IF(W1349="si",'COSTOS DE CREDITOS'!$C$35,"")</f>
        <v>20.421138461538462</v>
      </c>
      <c r="AM1349" s="30">
        <f t="shared" si="370"/>
        <v>369.23076923076923</v>
      </c>
      <c r="AN1349" s="30">
        <f t="shared" si="371"/>
        <v>0</v>
      </c>
      <c r="AO1349" s="30">
        <f t="shared" si="372"/>
        <v>430.84368004089885</v>
      </c>
      <c r="AP1349" s="30">
        <f t="shared" si="373"/>
        <v>1072.5263199591011</v>
      </c>
      <c r="AQ1349" s="19">
        <f t="shared" si="374"/>
        <v>0.71341474152011897</v>
      </c>
    </row>
    <row r="1350" spans="1:43" x14ac:dyDescent="0.2">
      <c r="A1350" s="23" t="s">
        <v>5665</v>
      </c>
      <c r="B1350" s="6" t="s">
        <v>5666</v>
      </c>
      <c r="C1350" s="6" t="s">
        <v>5667</v>
      </c>
      <c r="D1350" s="2">
        <v>153522</v>
      </c>
      <c r="E1350" s="2">
        <v>153667</v>
      </c>
      <c r="F1350" s="3" t="s">
        <v>319</v>
      </c>
      <c r="G1350" s="2">
        <v>7</v>
      </c>
      <c r="H1350" s="2">
        <v>153692</v>
      </c>
      <c r="I1350" s="3" t="s">
        <v>1769</v>
      </c>
      <c r="J1350" s="15">
        <v>45073</v>
      </c>
      <c r="K1350" s="24">
        <v>1158784739</v>
      </c>
      <c r="L1350" s="15">
        <v>45077</v>
      </c>
      <c r="M1350" s="15">
        <v>45077</v>
      </c>
      <c r="N1350" s="15"/>
      <c r="O1350" s="26">
        <f>VLOOKUP(D1350,quash!A$2:$I$7791,9,FALSE)</f>
        <v>4</v>
      </c>
      <c r="P1350" s="7">
        <v>9000</v>
      </c>
      <c r="Q1350" s="26">
        <v>122</v>
      </c>
      <c r="R1350" s="19">
        <v>4.4742554869223475E-2</v>
      </c>
      <c r="S1350" s="26">
        <v>16</v>
      </c>
      <c r="T1350" s="7">
        <v>6000</v>
      </c>
      <c r="U1350" s="2">
        <v>142</v>
      </c>
      <c r="V1350" s="11">
        <v>1503.37</v>
      </c>
      <c r="W1350" s="14" t="s">
        <v>5281</v>
      </c>
      <c r="X1350" s="18">
        <v>1</v>
      </c>
      <c r="Y1350" s="9">
        <v>6000</v>
      </c>
      <c r="Z1350" s="19">
        <f t="shared" si="367"/>
        <v>0</v>
      </c>
      <c r="AA1350" s="25">
        <v>1503.37</v>
      </c>
      <c r="AB1350" s="30">
        <f t="shared" si="368"/>
        <v>277000</v>
      </c>
      <c r="AC1350" s="30">
        <f t="shared" si="364"/>
        <v>2.1660649819494584E-2</v>
      </c>
      <c r="AD1350" s="31">
        <f t="shared" si="365"/>
        <v>2.6425992779783392</v>
      </c>
      <c r="AE1350" s="31">
        <f t="shared" si="366"/>
        <v>3.0758122743682308</v>
      </c>
      <c r="AG1350" s="30">
        <f t="shared" si="369"/>
        <v>927000</v>
      </c>
      <c r="AH1350" s="30">
        <f t="shared" si="361"/>
        <v>6.4724919093851136E-3</v>
      </c>
      <c r="AI1350" s="31">
        <f t="shared" si="362"/>
        <v>0.78964401294498388</v>
      </c>
      <c r="AJ1350" s="31">
        <f t="shared" si="363"/>
        <v>0.91909385113268616</v>
      </c>
      <c r="AK1350" s="30">
        <f>IF(W1350="si",($S1350*'COSTOS DE CREDITOS'!$C$27)/DATA!$G1350,"")</f>
        <v>47.07631125553273</v>
      </c>
      <c r="AL1350" s="90">
        <f>IF(W1350="si",'COSTOS DE CREDITOS'!$C$35,"")</f>
        <v>20.421138461538462</v>
      </c>
      <c r="AM1350" s="30">
        <f t="shared" si="370"/>
        <v>369.23076923076923</v>
      </c>
      <c r="AN1350" s="30">
        <f t="shared" si="371"/>
        <v>0</v>
      </c>
      <c r="AO1350" s="30">
        <f t="shared" si="372"/>
        <v>436.72821894784045</v>
      </c>
      <c r="AP1350" s="30">
        <f t="shared" si="373"/>
        <v>1066.6417810521593</v>
      </c>
      <c r="AQ1350" s="19">
        <f t="shared" si="374"/>
        <v>0.70950050955663568</v>
      </c>
    </row>
    <row r="1351" spans="1:43" x14ac:dyDescent="0.2">
      <c r="A1351" s="23" t="s">
        <v>5665</v>
      </c>
      <c r="B1351" s="6" t="s">
        <v>5682</v>
      </c>
      <c r="C1351" s="6" t="s">
        <v>5670</v>
      </c>
      <c r="D1351" s="4">
        <v>153166</v>
      </c>
      <c r="E1351" s="4">
        <v>153696</v>
      </c>
      <c r="F1351" s="5" t="s">
        <v>1770</v>
      </c>
      <c r="G1351" s="2">
        <v>5</v>
      </c>
      <c r="H1351" s="4">
        <v>153697</v>
      </c>
      <c r="I1351" s="5" t="s">
        <v>1771</v>
      </c>
      <c r="J1351" s="15">
        <v>45070</v>
      </c>
      <c r="K1351" s="24">
        <v>1154189024</v>
      </c>
      <c r="L1351" s="15">
        <v>45077</v>
      </c>
      <c r="M1351" s="15">
        <v>45077</v>
      </c>
      <c r="N1351" s="15"/>
      <c r="O1351" s="26">
        <f>VLOOKUP(D1351,quash!A$2:$I$7791,9,FALSE)</f>
        <v>2</v>
      </c>
      <c r="P1351" s="7">
        <v>10000</v>
      </c>
      <c r="Q1351" s="26">
        <v>147</v>
      </c>
      <c r="R1351" s="19">
        <v>7.9000519063170294E-2</v>
      </c>
      <c r="S1351" s="26">
        <v>16</v>
      </c>
      <c r="T1351" s="8">
        <v>7000</v>
      </c>
      <c r="U1351" s="4">
        <v>142</v>
      </c>
      <c r="V1351" s="10">
        <v>1758.65</v>
      </c>
      <c r="W1351" s="14" t="s">
        <v>5281</v>
      </c>
      <c r="X1351" s="18">
        <v>1</v>
      </c>
      <c r="Y1351" s="9">
        <v>7000</v>
      </c>
      <c r="Z1351" s="19">
        <f t="shared" si="367"/>
        <v>0</v>
      </c>
      <c r="AA1351" s="25">
        <v>1758.65</v>
      </c>
      <c r="AB1351" s="30">
        <f t="shared" si="368"/>
        <v>309000</v>
      </c>
      <c r="AC1351" s="30">
        <f t="shared" si="364"/>
        <v>2.2653721682847898E-2</v>
      </c>
      <c r="AD1351" s="31">
        <f t="shared" si="365"/>
        <v>3.3300970873786411</v>
      </c>
      <c r="AE1351" s="31">
        <f t="shared" si="366"/>
        <v>3.2168284789644015</v>
      </c>
      <c r="AG1351" s="30">
        <f t="shared" si="369"/>
        <v>1695000</v>
      </c>
      <c r="AH1351" s="30">
        <f t="shared" si="361"/>
        <v>4.1297935103244837E-3</v>
      </c>
      <c r="AI1351" s="31">
        <f t="shared" si="362"/>
        <v>0.60707964601769915</v>
      </c>
      <c r="AJ1351" s="31">
        <f t="shared" si="363"/>
        <v>0.58643067846607666</v>
      </c>
      <c r="AK1351" s="30">
        <f>IF(W1351="si",($S1351*'COSTOS DE CREDITOS'!$C$27)/DATA!$G1351,"")</f>
        <v>65.906835757745824</v>
      </c>
      <c r="AL1351" s="90">
        <f>IF(W1351="si",'COSTOS DE CREDITOS'!$C$35,"")</f>
        <v>20.421138461538462</v>
      </c>
      <c r="AM1351" s="30">
        <f t="shared" si="370"/>
        <v>430.76923076923077</v>
      </c>
      <c r="AN1351" s="30">
        <f t="shared" si="371"/>
        <v>0</v>
      </c>
      <c r="AO1351" s="30">
        <f t="shared" si="372"/>
        <v>517.09720498851505</v>
      </c>
      <c r="AP1351" s="30">
        <f t="shared" si="373"/>
        <v>1241.5527950114852</v>
      </c>
      <c r="AQ1351" s="19">
        <f t="shared" si="374"/>
        <v>0.70596923493104657</v>
      </c>
    </row>
    <row r="1352" spans="1:43" x14ac:dyDescent="0.2">
      <c r="A1352" s="23" t="s">
        <v>5665</v>
      </c>
      <c r="B1352" s="6" t="s">
        <v>5672</v>
      </c>
      <c r="C1352" s="6" t="s">
        <v>5667</v>
      </c>
      <c r="D1352" s="4">
        <v>153499</v>
      </c>
      <c r="E1352" s="4">
        <v>153931</v>
      </c>
      <c r="F1352" s="5" t="s">
        <v>1772</v>
      </c>
      <c r="G1352" s="2">
        <v>5</v>
      </c>
      <c r="H1352" s="4">
        <v>153932</v>
      </c>
      <c r="I1352" s="5" t="s">
        <v>1773</v>
      </c>
      <c r="J1352" s="15">
        <v>45072</v>
      </c>
      <c r="K1352" s="24">
        <v>1158179761</v>
      </c>
      <c r="L1352" s="15">
        <v>45077</v>
      </c>
      <c r="M1352" s="15">
        <v>45077</v>
      </c>
      <c r="N1352" s="15"/>
      <c r="O1352" s="26">
        <f>VLOOKUP(D1352,quash!A$2:$I$7791,9,FALSE)</f>
        <v>1</v>
      </c>
      <c r="P1352" s="7">
        <v>11000</v>
      </c>
      <c r="Q1352" s="26">
        <v>129</v>
      </c>
      <c r="R1352" s="19">
        <v>5.3702096711404891E-2</v>
      </c>
      <c r="S1352" s="93">
        <v>26</v>
      </c>
      <c r="T1352" s="8">
        <v>8000</v>
      </c>
      <c r="U1352" s="4">
        <v>142</v>
      </c>
      <c r="V1352" s="10">
        <v>2013.74</v>
      </c>
      <c r="W1352" s="14" t="s">
        <v>5281</v>
      </c>
      <c r="X1352" s="18">
        <v>0.58874464069284849</v>
      </c>
      <c r="Y1352" s="9">
        <v>4709.9571255427882</v>
      </c>
      <c r="Z1352" s="19">
        <f t="shared" si="367"/>
        <v>-0.41125535930715151</v>
      </c>
      <c r="AA1352" s="25">
        <v>1185.5786327488167</v>
      </c>
      <c r="AB1352" s="30">
        <f t="shared" si="368"/>
        <v>519000</v>
      </c>
      <c r="AC1352" s="30">
        <f t="shared" si="364"/>
        <v>1.5414258188824663E-2</v>
      </c>
      <c r="AD1352" s="31">
        <f t="shared" si="365"/>
        <v>1.9884393063583814</v>
      </c>
      <c r="AE1352" s="31">
        <f t="shared" si="366"/>
        <v>2.1888246628131021</v>
      </c>
      <c r="AG1352" s="30">
        <f t="shared" si="369"/>
        <v>2427000</v>
      </c>
      <c r="AH1352" s="30">
        <f t="shared" si="361"/>
        <v>3.296250515039143E-3</v>
      </c>
      <c r="AI1352" s="31">
        <f t="shared" si="362"/>
        <v>0.42521631644004942</v>
      </c>
      <c r="AJ1352" s="31">
        <f t="shared" si="363"/>
        <v>0.4680675731355583</v>
      </c>
      <c r="AK1352" s="30">
        <f>IF(W1352="si",($S1352*'COSTOS DE CREDITOS'!$C$27)/DATA!$G1352,"")</f>
        <v>107.09860810633695</v>
      </c>
      <c r="AL1352" s="90">
        <f>IF(W1352="si",'COSTOS DE CREDITOS'!$C$35,"")</f>
        <v>20.421138461538462</v>
      </c>
      <c r="AM1352" s="30">
        <f t="shared" si="370"/>
        <v>800</v>
      </c>
      <c r="AN1352" s="30">
        <f t="shared" si="371"/>
        <v>3290.0428744572118</v>
      </c>
      <c r="AO1352" s="30">
        <f t="shared" si="372"/>
        <v>4217.5626210250875</v>
      </c>
      <c r="AP1352" s="30">
        <f t="shared" si="373"/>
        <v>-3031.9839882762708</v>
      </c>
      <c r="AQ1352" s="19">
        <f t="shared" si="374"/>
        <v>-2.5573875106423611</v>
      </c>
    </row>
    <row r="1353" spans="1:43" x14ac:dyDescent="0.2">
      <c r="A1353" s="23" t="s">
        <v>5665</v>
      </c>
      <c r="B1353" s="6" t="s">
        <v>5683</v>
      </c>
      <c r="C1353" s="6" t="s">
        <v>5670</v>
      </c>
      <c r="D1353" s="4">
        <v>153202</v>
      </c>
      <c r="E1353" s="4">
        <v>154006</v>
      </c>
      <c r="F1353" s="5" t="s">
        <v>1774</v>
      </c>
      <c r="G1353" s="2">
        <v>6</v>
      </c>
      <c r="H1353" s="4">
        <v>154007</v>
      </c>
      <c r="I1353" s="5" t="s">
        <v>1775</v>
      </c>
      <c r="J1353" s="15">
        <v>45070</v>
      </c>
      <c r="K1353" s="24">
        <v>1154406654</v>
      </c>
      <c r="L1353" s="15">
        <v>45077</v>
      </c>
      <c r="M1353" s="15">
        <v>45077</v>
      </c>
      <c r="N1353" s="15"/>
      <c r="O1353" s="26" t="e">
        <f>VLOOKUP(D1353,quash!A$2:$I$7791,9,FALSE)</f>
        <v>#N/A</v>
      </c>
      <c r="P1353" s="7">
        <v>10000</v>
      </c>
      <c r="Q1353" s="26">
        <v>132</v>
      </c>
      <c r="R1353" s="19">
        <v>5.8283715876113903E-2</v>
      </c>
      <c r="S1353" s="26">
        <v>16</v>
      </c>
      <c r="T1353" s="8">
        <v>10000</v>
      </c>
      <c r="U1353" s="4">
        <v>122</v>
      </c>
      <c r="V1353" s="10">
        <v>2137.87</v>
      </c>
      <c r="W1353" s="14" t="s">
        <v>5281</v>
      </c>
      <c r="X1353" s="18">
        <v>1</v>
      </c>
      <c r="Y1353" s="9">
        <v>10000</v>
      </c>
      <c r="Z1353" s="19">
        <f t="shared" si="367"/>
        <v>0</v>
      </c>
      <c r="AA1353" s="25">
        <v>2137.87</v>
      </c>
      <c r="AB1353" s="30">
        <f t="shared" si="368"/>
        <v>733000</v>
      </c>
      <c r="AC1353" s="30">
        <f t="shared" si="364"/>
        <v>1.3642564802182811E-2</v>
      </c>
      <c r="AD1353" s="31">
        <f t="shared" si="365"/>
        <v>1.8008185538881309</v>
      </c>
      <c r="AE1353" s="31">
        <f t="shared" si="366"/>
        <v>1.664392905866303</v>
      </c>
      <c r="AG1353" s="30">
        <f t="shared" si="369"/>
        <v>6126000</v>
      </c>
      <c r="AH1353" s="30">
        <f t="shared" si="361"/>
        <v>1.632386549134835E-3</v>
      </c>
      <c r="AI1353" s="31">
        <f t="shared" si="362"/>
        <v>0.21547502448579822</v>
      </c>
      <c r="AJ1353" s="31">
        <f t="shared" si="363"/>
        <v>0.19915115899444988</v>
      </c>
      <c r="AK1353" s="30">
        <f>IF(W1353="si",($S1353*'COSTOS DE CREDITOS'!$C$27)/DATA!$G1353,"")</f>
        <v>54.922363131454851</v>
      </c>
      <c r="AL1353" s="90">
        <f>IF(W1353="si",'COSTOS DE CREDITOS'!$C$35,"")</f>
        <v>20.421138461538462</v>
      </c>
      <c r="AM1353" s="30">
        <f t="shared" si="370"/>
        <v>615.38461538461547</v>
      </c>
      <c r="AN1353" s="30">
        <f t="shared" si="371"/>
        <v>0</v>
      </c>
      <c r="AO1353" s="30">
        <f t="shared" si="372"/>
        <v>690.72811697760881</v>
      </c>
      <c r="AP1353" s="30">
        <f t="shared" si="373"/>
        <v>1447.1418830223911</v>
      </c>
      <c r="AQ1353" s="19">
        <f t="shared" si="374"/>
        <v>0.67690826992398567</v>
      </c>
    </row>
    <row r="1354" spans="1:43" x14ac:dyDescent="0.2">
      <c r="A1354" s="23" t="s">
        <v>5665</v>
      </c>
      <c r="B1354" s="6" t="s">
        <v>5679</v>
      </c>
      <c r="C1354" s="6" t="s">
        <v>5680</v>
      </c>
      <c r="D1354" s="4">
        <v>148081</v>
      </c>
      <c r="E1354" s="4">
        <v>154087</v>
      </c>
      <c r="F1354" s="5" t="s">
        <v>1776</v>
      </c>
      <c r="G1354" s="2">
        <v>7</v>
      </c>
      <c r="H1354" s="4">
        <v>154088</v>
      </c>
      <c r="I1354" s="5" t="s">
        <v>1777</v>
      </c>
      <c r="J1354" s="15">
        <v>45015</v>
      </c>
      <c r="K1354" s="24">
        <v>1120825014</v>
      </c>
      <c r="L1354" s="15">
        <v>45077</v>
      </c>
      <c r="M1354" s="15">
        <v>45077</v>
      </c>
      <c r="N1354" s="15"/>
      <c r="O1354" s="26" t="e">
        <f>VLOOKUP(D1354,quash!A$2:$I$7791,9,FALSE)</f>
        <v>#N/A</v>
      </c>
      <c r="P1354" s="7">
        <v>10000</v>
      </c>
      <c r="Q1354" s="26">
        <v>132</v>
      </c>
      <c r="R1354" s="19">
        <v>5.8283715876113903E-2</v>
      </c>
      <c r="S1354" s="93">
        <v>26</v>
      </c>
      <c r="T1354" s="8">
        <v>10000</v>
      </c>
      <c r="U1354" s="4">
        <v>142</v>
      </c>
      <c r="V1354" s="10">
        <v>2510.34</v>
      </c>
      <c r="W1354" s="14" t="s">
        <v>5281</v>
      </c>
      <c r="X1354" s="18">
        <v>0.76040732113898224</v>
      </c>
      <c r="Y1354" s="9">
        <v>7604.0732113898221</v>
      </c>
      <c r="Z1354" s="19">
        <f t="shared" si="367"/>
        <v>-0.23959267886101776</v>
      </c>
      <c r="AA1354" s="25">
        <v>1908.8809145480327</v>
      </c>
      <c r="AB1354" s="30">
        <f t="shared" si="368"/>
        <v>733000</v>
      </c>
      <c r="AC1354" s="30">
        <f t="shared" si="364"/>
        <v>1.3642564802182811E-2</v>
      </c>
      <c r="AD1354" s="31">
        <f t="shared" si="365"/>
        <v>1.8008185538881309</v>
      </c>
      <c r="AE1354" s="31">
        <f t="shared" si="366"/>
        <v>1.9372442019099592</v>
      </c>
      <c r="AG1354" s="30">
        <f t="shared" si="369"/>
        <v>6126000</v>
      </c>
      <c r="AH1354" s="30">
        <f t="shared" si="361"/>
        <v>1.632386549134835E-3</v>
      </c>
      <c r="AI1354" s="31">
        <f t="shared" si="362"/>
        <v>0.21547502448579822</v>
      </c>
      <c r="AJ1354" s="31">
        <f t="shared" si="363"/>
        <v>0.23179888997714657</v>
      </c>
      <c r="AK1354" s="30">
        <f>IF(W1354="si",($S1354*'COSTOS DE CREDITOS'!$C$27)/DATA!$G1354,"")</f>
        <v>76.499005790240673</v>
      </c>
      <c r="AL1354" s="90">
        <f>IF(W1354="si",'COSTOS DE CREDITOS'!$C$35,"")</f>
        <v>20.421138461538462</v>
      </c>
      <c r="AM1354" s="30">
        <f t="shared" si="370"/>
        <v>1000</v>
      </c>
      <c r="AN1354" s="30">
        <f t="shared" si="371"/>
        <v>2395.9267886101779</v>
      </c>
      <c r="AO1354" s="30">
        <f t="shared" si="372"/>
        <v>3492.8469328619572</v>
      </c>
      <c r="AP1354" s="30">
        <f t="shared" si="373"/>
        <v>-1583.9660183139245</v>
      </c>
      <c r="AQ1354" s="19">
        <f t="shared" si="374"/>
        <v>-0.82978776006514865</v>
      </c>
    </row>
    <row r="1355" spans="1:43" x14ac:dyDescent="0.2">
      <c r="A1355" s="23" t="s">
        <v>5665</v>
      </c>
      <c r="B1355" s="6" t="s">
        <v>5666</v>
      </c>
      <c r="C1355" s="6" t="s">
        <v>5667</v>
      </c>
      <c r="D1355" s="4">
        <v>152602</v>
      </c>
      <c r="E1355" s="4">
        <v>154140</v>
      </c>
      <c r="F1355" s="5" t="s">
        <v>1778</v>
      </c>
      <c r="G1355" s="2">
        <v>5</v>
      </c>
      <c r="H1355" s="4">
        <v>154141</v>
      </c>
      <c r="I1355" s="5" t="s">
        <v>1779</v>
      </c>
      <c r="J1355" s="15">
        <v>45064</v>
      </c>
      <c r="K1355" s="24">
        <v>1149851473</v>
      </c>
      <c r="L1355" s="15">
        <v>45077</v>
      </c>
      <c r="M1355" s="15">
        <v>45077</v>
      </c>
      <c r="N1355" s="15"/>
      <c r="O1355" s="26">
        <f>VLOOKUP(D1355,quash!A$2:$I$7791,9,FALSE)</f>
        <v>4</v>
      </c>
      <c r="P1355" s="7">
        <v>10000</v>
      </c>
      <c r="Q1355" s="26">
        <v>110</v>
      </c>
      <c r="R1355" s="19">
        <v>3.11605023919212E-2</v>
      </c>
      <c r="S1355" s="26">
        <v>16</v>
      </c>
      <c r="T1355" s="8">
        <v>10000</v>
      </c>
      <c r="U1355" s="4">
        <v>142</v>
      </c>
      <c r="V1355" s="10">
        <v>2510.34</v>
      </c>
      <c r="W1355" s="14" t="s">
        <v>5281</v>
      </c>
      <c r="X1355" s="18">
        <v>1</v>
      </c>
      <c r="Y1355" s="9">
        <v>10000</v>
      </c>
      <c r="Z1355" s="19">
        <f t="shared" si="367"/>
        <v>0</v>
      </c>
      <c r="AA1355" s="25">
        <v>2510.34</v>
      </c>
      <c r="AB1355" s="30">
        <f t="shared" si="368"/>
        <v>277000</v>
      </c>
      <c r="AC1355" s="30">
        <f t="shared" si="364"/>
        <v>3.6101083032490974E-2</v>
      </c>
      <c r="AD1355" s="31">
        <f t="shared" si="365"/>
        <v>3.9711191335740073</v>
      </c>
      <c r="AE1355" s="31">
        <f t="shared" si="366"/>
        <v>5.1263537906137184</v>
      </c>
      <c r="AG1355" s="30">
        <f t="shared" si="369"/>
        <v>927000</v>
      </c>
      <c r="AH1355" s="30">
        <f t="shared" si="361"/>
        <v>1.0787486515641856E-2</v>
      </c>
      <c r="AI1355" s="31">
        <f t="shared" si="362"/>
        <v>1.1866235167206043</v>
      </c>
      <c r="AJ1355" s="31">
        <f t="shared" si="363"/>
        <v>1.5318230852211436</v>
      </c>
      <c r="AK1355" s="30">
        <f>IF(W1355="si",($S1355*'COSTOS DE CREDITOS'!$C$27)/DATA!$G1355,"")</f>
        <v>65.906835757745824</v>
      </c>
      <c r="AL1355" s="90">
        <f>IF(W1355="si",'COSTOS DE CREDITOS'!$C$35,"")</f>
        <v>20.421138461538462</v>
      </c>
      <c r="AM1355" s="30">
        <f t="shared" si="370"/>
        <v>615.38461538461547</v>
      </c>
      <c r="AN1355" s="30">
        <f t="shared" si="371"/>
        <v>0</v>
      </c>
      <c r="AO1355" s="30">
        <f t="shared" si="372"/>
        <v>701.7125896038998</v>
      </c>
      <c r="AP1355" s="30">
        <f t="shared" si="373"/>
        <v>1808.6274103961005</v>
      </c>
      <c r="AQ1355" s="19">
        <f t="shared" si="374"/>
        <v>0.72047109570659762</v>
      </c>
    </row>
    <row r="1356" spans="1:43" x14ac:dyDescent="0.2">
      <c r="A1356" s="23" t="s">
        <v>5665</v>
      </c>
      <c r="B1356" s="6" t="s">
        <v>5671</v>
      </c>
      <c r="C1356" s="6" t="s">
        <v>5670</v>
      </c>
      <c r="D1356" s="4">
        <v>151527</v>
      </c>
      <c r="E1356" s="4">
        <v>154146</v>
      </c>
      <c r="F1356" s="5" t="s">
        <v>1780</v>
      </c>
      <c r="G1356" s="2">
        <v>5</v>
      </c>
      <c r="H1356" s="4">
        <v>154147</v>
      </c>
      <c r="I1356" s="5" t="s">
        <v>1781</v>
      </c>
      <c r="J1356" s="15">
        <v>45055</v>
      </c>
      <c r="K1356" s="24">
        <v>1143589093</v>
      </c>
      <c r="L1356" s="15">
        <v>45077</v>
      </c>
      <c r="M1356" s="15">
        <v>45077</v>
      </c>
      <c r="N1356" s="15"/>
      <c r="O1356" s="26">
        <f>VLOOKUP(D1356,quash!A$2:$I$7791,9,FALSE)</f>
        <v>1</v>
      </c>
      <c r="P1356" s="7">
        <v>9000</v>
      </c>
      <c r="Q1356" s="26">
        <v>146</v>
      </c>
      <c r="R1356" s="19">
        <v>8.0533591183680295E-2</v>
      </c>
      <c r="S1356" s="93">
        <v>26</v>
      </c>
      <c r="T1356" s="8">
        <v>8000</v>
      </c>
      <c r="U1356" s="4">
        <v>142</v>
      </c>
      <c r="V1356" s="10">
        <v>2013.74</v>
      </c>
      <c r="W1356" s="14" t="s">
        <v>5281</v>
      </c>
      <c r="X1356" s="18">
        <v>0.12668553548636988</v>
      </c>
      <c r="Y1356" s="9">
        <v>1013.484283890959</v>
      </c>
      <c r="Z1356" s="19">
        <f t="shared" si="367"/>
        <v>-0.87331446451363015</v>
      </c>
      <c r="AA1356" s="25">
        <v>255.11173023032248</v>
      </c>
      <c r="AB1356" s="30">
        <f t="shared" si="368"/>
        <v>519000</v>
      </c>
      <c r="AC1356" s="30">
        <f t="shared" si="364"/>
        <v>1.5414258188824663E-2</v>
      </c>
      <c r="AD1356" s="31">
        <f t="shared" si="365"/>
        <v>2.2504816955684008</v>
      </c>
      <c r="AE1356" s="31">
        <f t="shared" si="366"/>
        <v>2.1888246628131021</v>
      </c>
      <c r="AG1356" s="30">
        <f t="shared" si="369"/>
        <v>2427000</v>
      </c>
      <c r="AH1356" s="30">
        <f t="shared" si="361"/>
        <v>3.296250515039143E-3</v>
      </c>
      <c r="AI1356" s="31">
        <f t="shared" si="362"/>
        <v>0.48125257519571485</v>
      </c>
      <c r="AJ1356" s="31">
        <f t="shared" si="363"/>
        <v>0.4680675731355583</v>
      </c>
      <c r="AK1356" s="30">
        <f>IF(W1356="si",($S1356*'COSTOS DE CREDITOS'!$C$27)/DATA!$G1356,"")</f>
        <v>107.09860810633695</v>
      </c>
      <c r="AL1356" s="90">
        <f>IF(W1356="si",'COSTOS DE CREDITOS'!$C$35,"")</f>
        <v>20.421138461538462</v>
      </c>
      <c r="AM1356" s="30">
        <f t="shared" si="370"/>
        <v>800</v>
      </c>
      <c r="AN1356" s="30">
        <f t="shared" si="371"/>
        <v>6986.515716109041</v>
      </c>
      <c r="AO1356" s="30">
        <f t="shared" si="372"/>
        <v>7914.0354626769167</v>
      </c>
      <c r="AP1356" s="30">
        <f t="shared" si="373"/>
        <v>-7658.9237324465939</v>
      </c>
      <c r="AQ1356" s="19">
        <f t="shared" si="374"/>
        <v>-30.021840726539267</v>
      </c>
    </row>
    <row r="1357" spans="1:43" x14ac:dyDescent="0.2">
      <c r="A1357" s="23" t="s">
        <v>5665</v>
      </c>
      <c r="B1357" s="6" t="s">
        <v>5684</v>
      </c>
      <c r="C1357" s="6" t="s">
        <v>5667</v>
      </c>
      <c r="D1357" s="4">
        <v>153763</v>
      </c>
      <c r="E1357" s="4">
        <v>154157</v>
      </c>
      <c r="F1357" s="5" t="s">
        <v>1782</v>
      </c>
      <c r="G1357" s="2">
        <v>7</v>
      </c>
      <c r="H1357" s="4">
        <v>154158</v>
      </c>
      <c r="I1357" s="5" t="s">
        <v>1783</v>
      </c>
      <c r="J1357" s="15">
        <v>45075</v>
      </c>
      <c r="K1357" s="24">
        <v>1160297854</v>
      </c>
      <c r="L1357" s="15">
        <v>45077</v>
      </c>
      <c r="M1357" s="15">
        <v>45077</v>
      </c>
      <c r="N1357" s="15"/>
      <c r="O1357" s="26">
        <f>VLOOKUP(D1357,quash!A$2:$I$7791,9,FALSE)</f>
        <v>1</v>
      </c>
      <c r="P1357" s="7">
        <v>10000</v>
      </c>
      <c r="Q1357" s="26">
        <v>132</v>
      </c>
      <c r="R1357" s="19">
        <v>5.8283715876113903E-2</v>
      </c>
      <c r="S1357" s="26">
        <v>16</v>
      </c>
      <c r="T1357" s="8">
        <v>6000</v>
      </c>
      <c r="U1357" s="4">
        <v>142</v>
      </c>
      <c r="V1357" s="10">
        <v>1503.37</v>
      </c>
      <c r="W1357" s="14" t="s">
        <v>5281</v>
      </c>
      <c r="X1357" s="18">
        <v>1</v>
      </c>
      <c r="Y1357" s="9">
        <v>6000</v>
      </c>
      <c r="Z1357" s="19">
        <f t="shared" si="367"/>
        <v>0</v>
      </c>
      <c r="AA1357" s="25">
        <v>1503.37</v>
      </c>
      <c r="AB1357" s="30">
        <f t="shared" si="368"/>
        <v>519000</v>
      </c>
      <c r="AC1357" s="30">
        <f t="shared" si="364"/>
        <v>1.1560693641618497E-2</v>
      </c>
      <c r="AD1357" s="31">
        <f t="shared" si="365"/>
        <v>1.5260115606936415</v>
      </c>
      <c r="AE1357" s="31">
        <f t="shared" si="366"/>
        <v>1.6416184971098264</v>
      </c>
      <c r="AG1357" s="30">
        <f t="shared" si="369"/>
        <v>2427000</v>
      </c>
      <c r="AH1357" s="30">
        <f t="shared" si="361"/>
        <v>2.472187886279357E-3</v>
      </c>
      <c r="AI1357" s="31">
        <f t="shared" si="362"/>
        <v>0.32632880098887512</v>
      </c>
      <c r="AJ1357" s="31">
        <f t="shared" si="363"/>
        <v>0.35105067985166871</v>
      </c>
      <c r="AK1357" s="30">
        <f>IF(W1357="si",($S1357*'COSTOS DE CREDITOS'!$C$27)/DATA!$G1357,"")</f>
        <v>47.07631125553273</v>
      </c>
      <c r="AL1357" s="90">
        <f>IF(W1357="si",'COSTOS DE CREDITOS'!$C$35,"")</f>
        <v>20.421138461538462</v>
      </c>
      <c r="AM1357" s="30">
        <f t="shared" si="370"/>
        <v>369.23076923076923</v>
      </c>
      <c r="AN1357" s="30">
        <f t="shared" si="371"/>
        <v>0</v>
      </c>
      <c r="AO1357" s="30">
        <f t="shared" si="372"/>
        <v>436.72821894784045</v>
      </c>
      <c r="AP1357" s="30">
        <f t="shared" si="373"/>
        <v>1066.6417810521593</v>
      </c>
      <c r="AQ1357" s="19">
        <f t="shared" si="374"/>
        <v>0.70950050955663568</v>
      </c>
    </row>
    <row r="1358" spans="1:43" x14ac:dyDescent="0.2">
      <c r="A1358" s="23" t="s">
        <v>5665</v>
      </c>
      <c r="B1358" s="6" t="s">
        <v>5684</v>
      </c>
      <c r="C1358" s="6" t="s">
        <v>5667</v>
      </c>
      <c r="D1358" s="4">
        <v>153722</v>
      </c>
      <c r="E1358" s="4">
        <v>154198</v>
      </c>
      <c r="F1358" s="5" t="s">
        <v>1784</v>
      </c>
      <c r="G1358" s="2">
        <v>6</v>
      </c>
      <c r="H1358" s="4">
        <v>154199</v>
      </c>
      <c r="I1358" s="5" t="s">
        <v>1785</v>
      </c>
      <c r="J1358" s="15">
        <v>45183</v>
      </c>
      <c r="K1358" s="24">
        <v>1236809513</v>
      </c>
      <c r="L1358" s="15">
        <v>45077</v>
      </c>
      <c r="M1358" s="15">
        <v>45077</v>
      </c>
      <c r="N1358" s="15"/>
      <c r="O1358" s="26">
        <f>VLOOKUP(D1358,quash!A$2:$I$7791,9,FALSE)</f>
        <v>1</v>
      </c>
      <c r="P1358" s="7">
        <v>5000</v>
      </c>
      <c r="Q1358" s="26">
        <v>147</v>
      </c>
      <c r="R1358" s="19">
        <v>0.11226939921536</v>
      </c>
      <c r="S1358" s="26">
        <v>16</v>
      </c>
      <c r="T1358" s="8">
        <v>7000</v>
      </c>
      <c r="U1358" s="4">
        <v>142</v>
      </c>
      <c r="V1358" s="10">
        <v>1758.65</v>
      </c>
      <c r="W1358" s="14" t="s">
        <v>5281</v>
      </c>
      <c r="X1358" s="18">
        <v>1</v>
      </c>
      <c r="Y1358" s="9">
        <v>7000</v>
      </c>
      <c r="Z1358" s="19">
        <f t="shared" si="367"/>
        <v>0</v>
      </c>
      <c r="AA1358" s="25">
        <v>1758.65</v>
      </c>
      <c r="AB1358" s="30">
        <f t="shared" si="368"/>
        <v>519000</v>
      </c>
      <c r="AC1358" s="30">
        <f t="shared" si="364"/>
        <v>1.348747591522158E-2</v>
      </c>
      <c r="AD1358" s="31">
        <f t="shared" si="365"/>
        <v>1.9826589595375721</v>
      </c>
      <c r="AE1358" s="31">
        <f t="shared" si="366"/>
        <v>1.9152215799614642</v>
      </c>
      <c r="AG1358" s="30">
        <f t="shared" si="369"/>
        <v>2427000</v>
      </c>
      <c r="AH1358" s="30">
        <f t="shared" si="361"/>
        <v>2.88421920065925E-3</v>
      </c>
      <c r="AI1358" s="31">
        <f t="shared" si="362"/>
        <v>0.42398022249690975</v>
      </c>
      <c r="AJ1358" s="31">
        <f t="shared" si="363"/>
        <v>0.40955912649361348</v>
      </c>
      <c r="AK1358" s="30">
        <f>IF(W1358="si",($S1358*'COSTOS DE CREDITOS'!$C$27)/DATA!$G1358,"")</f>
        <v>54.922363131454851</v>
      </c>
      <c r="AL1358" s="90">
        <f>IF(W1358="si",'COSTOS DE CREDITOS'!$C$35,"")</f>
        <v>20.421138461538462</v>
      </c>
      <c r="AM1358" s="30">
        <f t="shared" si="370"/>
        <v>430.76923076923077</v>
      </c>
      <c r="AN1358" s="30">
        <f t="shared" si="371"/>
        <v>0</v>
      </c>
      <c r="AO1358" s="30">
        <f t="shared" si="372"/>
        <v>506.11273236222405</v>
      </c>
      <c r="AP1358" s="30">
        <f t="shared" si="373"/>
        <v>1252.537267637776</v>
      </c>
      <c r="AQ1358" s="19">
        <f t="shared" si="374"/>
        <v>0.71221520350142209</v>
      </c>
    </row>
    <row r="1359" spans="1:43" x14ac:dyDescent="0.2">
      <c r="A1359" s="23" t="s">
        <v>5665</v>
      </c>
      <c r="B1359" s="6" t="s">
        <v>5673</v>
      </c>
      <c r="C1359" s="6" t="s">
        <v>5667</v>
      </c>
      <c r="D1359" s="2">
        <v>152760</v>
      </c>
      <c r="E1359" s="2">
        <v>153367</v>
      </c>
      <c r="F1359" s="3" t="s">
        <v>329</v>
      </c>
      <c r="G1359" s="2">
        <v>8</v>
      </c>
      <c r="H1359" s="2">
        <v>153760</v>
      </c>
      <c r="I1359" s="3" t="s">
        <v>1786</v>
      </c>
      <c r="J1359" s="15" t="s">
        <v>5688</v>
      </c>
      <c r="K1359" s="24" t="s">
        <v>5688</v>
      </c>
      <c r="L1359" s="15">
        <v>45077</v>
      </c>
      <c r="M1359" s="15">
        <v>45077</v>
      </c>
      <c r="N1359" s="15"/>
      <c r="O1359" s="26">
        <f>VLOOKUP(D1359,quash!A$2:$I$7791,9,FALSE)</f>
        <v>1</v>
      </c>
      <c r="P1359" s="7">
        <v>10000</v>
      </c>
      <c r="Q1359" s="26">
        <v>92</v>
      </c>
      <c r="R1359" s="19">
        <v>7.9646467512022104E-3</v>
      </c>
      <c r="S1359" s="26">
        <v>16</v>
      </c>
      <c r="T1359" s="7">
        <v>5000</v>
      </c>
      <c r="U1359" s="2">
        <v>147</v>
      </c>
      <c r="V1359" s="11">
        <v>1303.3399999999999</v>
      </c>
      <c r="W1359" s="14" t="s">
        <v>5281</v>
      </c>
      <c r="X1359" s="18">
        <v>1</v>
      </c>
      <c r="Y1359" s="9">
        <v>5000</v>
      </c>
      <c r="Z1359" s="19">
        <f t="shared" si="367"/>
        <v>0</v>
      </c>
      <c r="AA1359" s="25">
        <v>1303.3399999999999</v>
      </c>
      <c r="AB1359" s="30">
        <f t="shared" si="368"/>
        <v>519000</v>
      </c>
      <c r="AC1359" s="30">
        <f t="shared" si="364"/>
        <v>9.6339113680154135E-3</v>
      </c>
      <c r="AD1359" s="31">
        <f t="shared" si="365"/>
        <v>0.88631984585741808</v>
      </c>
      <c r="AE1359" s="31">
        <f t="shared" si="366"/>
        <v>1.4161849710982657</v>
      </c>
      <c r="AG1359" s="30">
        <f t="shared" si="369"/>
        <v>2427000</v>
      </c>
      <c r="AH1359" s="30">
        <f t="shared" si="361"/>
        <v>2.0601565718994645E-3</v>
      </c>
      <c r="AI1359" s="31">
        <f t="shared" si="362"/>
        <v>0.18953440461475074</v>
      </c>
      <c r="AJ1359" s="31">
        <f t="shared" si="363"/>
        <v>0.30284301606922126</v>
      </c>
      <c r="AK1359" s="30">
        <f>IF(W1359="si",($S1359*'COSTOS DE CREDITOS'!$C$27)/DATA!$G1359,"")</f>
        <v>41.191772348591137</v>
      </c>
      <c r="AL1359" s="90">
        <f>IF(W1359="si",'COSTOS DE CREDITOS'!$C$35,"")</f>
        <v>20.421138461538462</v>
      </c>
      <c r="AM1359" s="30">
        <f t="shared" si="370"/>
        <v>307.69230769230774</v>
      </c>
      <c r="AN1359" s="30">
        <f t="shared" si="371"/>
        <v>0</v>
      </c>
      <c r="AO1359" s="30">
        <f t="shared" si="372"/>
        <v>369.30521850243736</v>
      </c>
      <c r="AP1359" s="30">
        <f t="shared" si="373"/>
        <v>934.03478149756256</v>
      </c>
      <c r="AQ1359" s="19">
        <f t="shared" si="374"/>
        <v>0.71664706177786508</v>
      </c>
    </row>
    <row r="1360" spans="1:43" x14ac:dyDescent="0.2">
      <c r="A1360" s="23" t="s">
        <v>5665</v>
      </c>
      <c r="B1360" s="6" t="s">
        <v>5678</v>
      </c>
      <c r="C1360" s="6" t="s">
        <v>5670</v>
      </c>
      <c r="D1360" s="2">
        <v>153504</v>
      </c>
      <c r="E1360" s="2">
        <v>153797</v>
      </c>
      <c r="F1360" s="3" t="s">
        <v>1787</v>
      </c>
      <c r="G1360" s="2">
        <v>5</v>
      </c>
      <c r="H1360" s="2">
        <v>153836</v>
      </c>
      <c r="I1360" s="3" t="s">
        <v>1788</v>
      </c>
      <c r="J1360" s="15">
        <v>45072</v>
      </c>
      <c r="K1360" s="24">
        <v>1158214638</v>
      </c>
      <c r="L1360" s="15">
        <v>45077</v>
      </c>
      <c r="M1360" s="15">
        <v>45077</v>
      </c>
      <c r="N1360" s="15"/>
      <c r="O1360" s="26">
        <f>VLOOKUP(D1360,quash!A$2:$I$7791,9,FALSE)</f>
        <v>5</v>
      </c>
      <c r="P1360" s="7">
        <v>9000</v>
      </c>
      <c r="Q1360" s="26">
        <v>112</v>
      </c>
      <c r="R1360" s="19">
        <v>2.5605398951003798E-2</v>
      </c>
      <c r="S1360" s="26">
        <v>16</v>
      </c>
      <c r="T1360" s="7">
        <v>5000</v>
      </c>
      <c r="U1360" s="2">
        <v>147</v>
      </c>
      <c r="V1360" s="11">
        <v>1303.3399999999999</v>
      </c>
      <c r="W1360" s="14" t="s">
        <v>5281</v>
      </c>
      <c r="X1360" s="18">
        <v>1</v>
      </c>
      <c r="Y1360" s="9">
        <v>5000</v>
      </c>
      <c r="Z1360" s="19">
        <f t="shared" si="367"/>
        <v>0</v>
      </c>
      <c r="AA1360" s="25">
        <v>1303.3399999999999</v>
      </c>
      <c r="AB1360" s="30">
        <f t="shared" si="368"/>
        <v>101000</v>
      </c>
      <c r="AC1360" s="30">
        <f t="shared" si="364"/>
        <v>4.9504950495049507E-2</v>
      </c>
      <c r="AD1360" s="31">
        <f t="shared" si="365"/>
        <v>5.544554455445545</v>
      </c>
      <c r="AE1360" s="31">
        <f t="shared" si="366"/>
        <v>7.2772277227722775</v>
      </c>
      <c r="AG1360" s="30">
        <f t="shared" si="369"/>
        <v>352000</v>
      </c>
      <c r="AH1360" s="30">
        <f t="shared" si="361"/>
        <v>1.4204545454545454E-2</v>
      </c>
      <c r="AI1360" s="31">
        <f t="shared" si="362"/>
        <v>1.5909090909090908</v>
      </c>
      <c r="AJ1360" s="31">
        <f t="shared" si="363"/>
        <v>2.0880681818181817</v>
      </c>
      <c r="AK1360" s="30">
        <f>IF(W1360="si",($S1360*'COSTOS DE CREDITOS'!$C$27)/DATA!$G1360,"")</f>
        <v>65.906835757745824</v>
      </c>
      <c r="AL1360" s="90">
        <f>IF(W1360="si",'COSTOS DE CREDITOS'!$C$35,"")</f>
        <v>20.421138461538462</v>
      </c>
      <c r="AM1360" s="30">
        <f t="shared" si="370"/>
        <v>307.69230769230774</v>
      </c>
      <c r="AN1360" s="30">
        <f t="shared" si="371"/>
        <v>0</v>
      </c>
      <c r="AO1360" s="30">
        <f t="shared" si="372"/>
        <v>394.02028191159201</v>
      </c>
      <c r="AP1360" s="30">
        <f t="shared" si="373"/>
        <v>909.31971808840785</v>
      </c>
      <c r="AQ1360" s="19">
        <f t="shared" si="374"/>
        <v>0.69768419452208008</v>
      </c>
    </row>
    <row r="1361" spans="1:43" x14ac:dyDescent="0.2">
      <c r="A1361" s="23" t="s">
        <v>5665</v>
      </c>
      <c r="B1361" s="6" t="s">
        <v>5678</v>
      </c>
      <c r="C1361" s="6" t="s">
        <v>5670</v>
      </c>
      <c r="D1361" s="2">
        <v>147991</v>
      </c>
      <c r="E1361" s="2">
        <v>153797</v>
      </c>
      <c r="F1361" s="3" t="s">
        <v>1787</v>
      </c>
      <c r="G1361" s="2">
        <v>5</v>
      </c>
      <c r="H1361" s="2">
        <v>153952</v>
      </c>
      <c r="I1361" s="3" t="s">
        <v>1789</v>
      </c>
      <c r="J1361" s="15">
        <v>45014</v>
      </c>
      <c r="K1361" s="24">
        <v>1120398962</v>
      </c>
      <c r="L1361" s="15">
        <v>45077</v>
      </c>
      <c r="M1361" s="15">
        <v>45077</v>
      </c>
      <c r="N1361" s="15"/>
      <c r="O1361" s="26">
        <f>VLOOKUP(D1361,quash!A$2:$I$7791,9,FALSE)</f>
        <v>4</v>
      </c>
      <c r="P1361" s="7">
        <v>10000</v>
      </c>
      <c r="Q1361" s="26">
        <v>100</v>
      </c>
      <c r="R1361" s="19">
        <v>1.82981294070719E-2</v>
      </c>
      <c r="S1361" s="26">
        <v>16</v>
      </c>
      <c r="T1361" s="7">
        <v>7000</v>
      </c>
      <c r="U1361" s="2">
        <v>142</v>
      </c>
      <c r="V1361" s="11">
        <v>1758.65</v>
      </c>
      <c r="W1361" s="14" t="s">
        <v>5281</v>
      </c>
      <c r="X1361" s="18">
        <v>1</v>
      </c>
      <c r="Y1361" s="9">
        <v>7000</v>
      </c>
      <c r="Z1361" s="19">
        <f t="shared" si="367"/>
        <v>0</v>
      </c>
      <c r="AA1361" s="25">
        <v>1758.65</v>
      </c>
      <c r="AB1361" s="30">
        <f t="shared" si="368"/>
        <v>277000</v>
      </c>
      <c r="AC1361" s="30">
        <f t="shared" si="364"/>
        <v>2.5270758122743681E-2</v>
      </c>
      <c r="AD1361" s="31">
        <f t="shared" si="365"/>
        <v>2.5270758122743682</v>
      </c>
      <c r="AE1361" s="31">
        <f t="shared" si="366"/>
        <v>3.5884476534296028</v>
      </c>
      <c r="AG1361" s="30">
        <f t="shared" si="369"/>
        <v>927000</v>
      </c>
      <c r="AH1361" s="30">
        <f t="shared" ref="AH1361:AH1424" si="375">IFERROR($T1361/AG1361,"")</f>
        <v>7.551240560949299E-3</v>
      </c>
      <c r="AI1361" s="31">
        <f t="shared" ref="AI1361:AI1424" si="376">IFERROR(AH1361*$Q1361,"")</f>
        <v>0.75512405609492994</v>
      </c>
      <c r="AJ1361" s="31">
        <f t="shared" ref="AJ1361:AJ1424" si="377">IFERROR(AH1361*$U1361,"")</f>
        <v>1.0722761596548005</v>
      </c>
      <c r="AK1361" s="30">
        <f>IF(W1361="si",($S1361*'COSTOS DE CREDITOS'!$C$27)/DATA!$G1361,"")</f>
        <v>65.906835757745824</v>
      </c>
      <c r="AL1361" s="90">
        <f>IF(W1361="si",'COSTOS DE CREDITOS'!$C$35,"")</f>
        <v>20.421138461538462</v>
      </c>
      <c r="AM1361" s="30">
        <f t="shared" si="370"/>
        <v>430.76923076923077</v>
      </c>
      <c r="AN1361" s="30">
        <f t="shared" si="371"/>
        <v>0</v>
      </c>
      <c r="AO1361" s="30">
        <f t="shared" si="372"/>
        <v>517.09720498851505</v>
      </c>
      <c r="AP1361" s="30">
        <f t="shared" si="373"/>
        <v>1241.5527950114852</v>
      </c>
      <c r="AQ1361" s="19">
        <f t="shared" si="374"/>
        <v>0.70596923493104657</v>
      </c>
    </row>
    <row r="1362" spans="1:43" x14ac:dyDescent="0.2">
      <c r="A1362" s="23" t="s">
        <v>5665</v>
      </c>
      <c r="B1362" s="6" t="s">
        <v>5678</v>
      </c>
      <c r="C1362" s="6" t="s">
        <v>5670</v>
      </c>
      <c r="D1362" s="2">
        <v>147989</v>
      </c>
      <c r="E1362" s="2">
        <v>153797</v>
      </c>
      <c r="F1362" s="3" t="s">
        <v>1787</v>
      </c>
      <c r="G1362" s="2">
        <v>5</v>
      </c>
      <c r="H1362" s="2">
        <v>153972</v>
      </c>
      <c r="I1362" s="3" t="s">
        <v>1790</v>
      </c>
      <c r="J1362" s="15">
        <v>45014</v>
      </c>
      <c r="K1362" s="24">
        <v>1120392496</v>
      </c>
      <c r="L1362" s="15">
        <v>45077</v>
      </c>
      <c r="M1362" s="15">
        <v>45077</v>
      </c>
      <c r="N1362" s="15"/>
      <c r="O1362" s="26">
        <f>VLOOKUP(D1362,quash!A$2:$I$7791,9,FALSE)</f>
        <v>4</v>
      </c>
      <c r="P1362" s="7">
        <v>9000</v>
      </c>
      <c r="Q1362" s="26">
        <v>112</v>
      </c>
      <c r="R1362" s="19">
        <v>3.4454121926124535E-2</v>
      </c>
      <c r="S1362" s="26">
        <v>16</v>
      </c>
      <c r="T1362" s="7">
        <v>10000</v>
      </c>
      <c r="U1362" s="2">
        <v>142</v>
      </c>
      <c r="V1362" s="11">
        <v>2510.34</v>
      </c>
      <c r="W1362" s="14" t="s">
        <v>5281</v>
      </c>
      <c r="X1362" s="18">
        <v>1</v>
      </c>
      <c r="Y1362" s="9">
        <v>10000</v>
      </c>
      <c r="Z1362" s="19">
        <f t="shared" si="367"/>
        <v>0</v>
      </c>
      <c r="AA1362" s="25">
        <v>2510.34</v>
      </c>
      <c r="AB1362" s="30">
        <f t="shared" si="368"/>
        <v>277000</v>
      </c>
      <c r="AC1362" s="30">
        <f t="shared" si="364"/>
        <v>3.6101083032490974E-2</v>
      </c>
      <c r="AD1362" s="31">
        <f t="shared" si="365"/>
        <v>4.0433212996389889</v>
      </c>
      <c r="AE1362" s="31">
        <f t="shared" si="366"/>
        <v>5.1263537906137184</v>
      </c>
      <c r="AG1362" s="30">
        <f t="shared" si="369"/>
        <v>927000</v>
      </c>
      <c r="AH1362" s="30">
        <f t="shared" si="375"/>
        <v>1.0787486515641856E-2</v>
      </c>
      <c r="AI1362" s="31">
        <f t="shared" si="376"/>
        <v>1.2081984897518878</v>
      </c>
      <c r="AJ1362" s="31">
        <f t="shared" si="377"/>
        <v>1.5318230852211436</v>
      </c>
      <c r="AK1362" s="30">
        <f>IF(W1362="si",($S1362*'COSTOS DE CREDITOS'!$C$27)/DATA!$G1362,"")</f>
        <v>65.906835757745824</v>
      </c>
      <c r="AL1362" s="90">
        <f>IF(W1362="si",'COSTOS DE CREDITOS'!$C$35,"")</f>
        <v>20.421138461538462</v>
      </c>
      <c r="AM1362" s="30">
        <f t="shared" si="370"/>
        <v>615.38461538461547</v>
      </c>
      <c r="AN1362" s="30">
        <f t="shared" si="371"/>
        <v>0</v>
      </c>
      <c r="AO1362" s="30">
        <f t="shared" si="372"/>
        <v>701.7125896038998</v>
      </c>
      <c r="AP1362" s="30">
        <f t="shared" si="373"/>
        <v>1808.6274103961005</v>
      </c>
      <c r="AQ1362" s="19">
        <f t="shared" si="374"/>
        <v>0.72047109570659762</v>
      </c>
    </row>
    <row r="1363" spans="1:43" x14ac:dyDescent="0.2">
      <c r="A1363" s="23" t="s">
        <v>5665</v>
      </c>
      <c r="B1363" s="6" t="s">
        <v>5678</v>
      </c>
      <c r="C1363" s="6" t="s">
        <v>5670</v>
      </c>
      <c r="D1363" s="2">
        <v>153448</v>
      </c>
      <c r="E1363" s="2">
        <v>153797</v>
      </c>
      <c r="F1363" s="3" t="s">
        <v>1787</v>
      </c>
      <c r="G1363" s="2">
        <v>5</v>
      </c>
      <c r="H1363" s="2">
        <v>153980</v>
      </c>
      <c r="I1363" s="3" t="s">
        <v>1791</v>
      </c>
      <c r="J1363" s="15">
        <v>45072</v>
      </c>
      <c r="K1363" s="24">
        <v>1158139994</v>
      </c>
      <c r="L1363" s="15">
        <v>45077</v>
      </c>
      <c r="M1363" s="15">
        <v>45077</v>
      </c>
      <c r="N1363" s="15"/>
      <c r="O1363" s="26">
        <f>VLOOKUP(D1363,quash!A$2:$I$7791,9,FALSE)</f>
        <v>3</v>
      </c>
      <c r="P1363" s="7">
        <v>11000</v>
      </c>
      <c r="Q1363" s="26">
        <v>113</v>
      </c>
      <c r="R1363" s="19">
        <v>3.4539700542436692E-2</v>
      </c>
      <c r="S1363" s="26">
        <v>16</v>
      </c>
      <c r="T1363" s="7">
        <v>5000</v>
      </c>
      <c r="U1363" s="2">
        <v>147</v>
      </c>
      <c r="V1363" s="11">
        <v>1303.3399999999999</v>
      </c>
      <c r="W1363" s="14" t="s">
        <v>5281</v>
      </c>
      <c r="X1363" s="18">
        <v>1</v>
      </c>
      <c r="Y1363" s="9">
        <v>5000</v>
      </c>
      <c r="Z1363" s="19">
        <f t="shared" si="367"/>
        <v>0</v>
      </c>
      <c r="AA1363" s="25">
        <v>1303.3399999999999</v>
      </c>
      <c r="AB1363" s="30">
        <f t="shared" si="368"/>
        <v>242000</v>
      </c>
      <c r="AC1363" s="30">
        <f t="shared" si="364"/>
        <v>2.0661157024793389E-2</v>
      </c>
      <c r="AD1363" s="31">
        <f t="shared" si="365"/>
        <v>2.334710743801653</v>
      </c>
      <c r="AE1363" s="31">
        <f t="shared" si="366"/>
        <v>3.0371900826446283</v>
      </c>
      <c r="AG1363" s="30">
        <f t="shared" si="369"/>
        <v>778000</v>
      </c>
      <c r="AH1363" s="30">
        <f t="shared" si="375"/>
        <v>6.4267352185089976E-3</v>
      </c>
      <c r="AI1363" s="31">
        <f t="shared" si="376"/>
        <v>0.72622107969151672</v>
      </c>
      <c r="AJ1363" s="31">
        <f t="shared" si="377"/>
        <v>0.94473007712082269</v>
      </c>
      <c r="AK1363" s="30">
        <f>IF(W1363="si",($S1363*'COSTOS DE CREDITOS'!$C$27)/DATA!$G1363,"")</f>
        <v>65.906835757745824</v>
      </c>
      <c r="AL1363" s="90">
        <f>IF(W1363="si",'COSTOS DE CREDITOS'!$C$35,"")</f>
        <v>20.421138461538462</v>
      </c>
      <c r="AM1363" s="30">
        <f t="shared" si="370"/>
        <v>307.69230769230774</v>
      </c>
      <c r="AN1363" s="30">
        <f t="shared" si="371"/>
        <v>0</v>
      </c>
      <c r="AO1363" s="30">
        <f t="shared" si="372"/>
        <v>394.02028191159201</v>
      </c>
      <c r="AP1363" s="30">
        <f t="shared" si="373"/>
        <v>909.31971808840785</v>
      </c>
      <c r="AQ1363" s="19">
        <f t="shared" si="374"/>
        <v>0.69768419452208008</v>
      </c>
    </row>
    <row r="1364" spans="1:43" x14ac:dyDescent="0.2">
      <c r="A1364" s="23" t="s">
        <v>5665</v>
      </c>
      <c r="B1364" s="6" t="s">
        <v>5673</v>
      </c>
      <c r="C1364" s="6" t="s">
        <v>5667</v>
      </c>
      <c r="D1364" s="2">
        <v>153549</v>
      </c>
      <c r="E1364" s="2">
        <v>153359</v>
      </c>
      <c r="F1364" s="3" t="s">
        <v>1792</v>
      </c>
      <c r="G1364" s="2">
        <v>7</v>
      </c>
      <c r="H1364" s="2">
        <v>153770</v>
      </c>
      <c r="I1364" s="3" t="s">
        <v>1793</v>
      </c>
      <c r="J1364" s="15" t="s">
        <v>5688</v>
      </c>
      <c r="K1364" s="24" t="s">
        <v>5688</v>
      </c>
      <c r="L1364" s="15">
        <v>45077</v>
      </c>
      <c r="M1364" s="15">
        <v>45077</v>
      </c>
      <c r="N1364" s="15"/>
      <c r="O1364" s="26">
        <f>VLOOKUP(D1364,quash!A$2:$I$7791,9,FALSE)</f>
        <v>4</v>
      </c>
      <c r="P1364" s="7">
        <v>10000</v>
      </c>
      <c r="Q1364" s="26">
        <v>92</v>
      </c>
      <c r="R1364" s="19">
        <v>9.9474470419378958E-3</v>
      </c>
      <c r="S1364" s="26">
        <v>16</v>
      </c>
      <c r="T1364" s="7">
        <v>10000</v>
      </c>
      <c r="U1364" s="2">
        <v>142</v>
      </c>
      <c r="V1364" s="11">
        <v>2510.34</v>
      </c>
      <c r="W1364" s="14" t="s">
        <v>5281</v>
      </c>
      <c r="X1364" s="18">
        <v>1</v>
      </c>
      <c r="Y1364" s="9">
        <v>10000</v>
      </c>
      <c r="Z1364" s="19">
        <f t="shared" si="367"/>
        <v>0</v>
      </c>
      <c r="AA1364" s="25">
        <v>2510.34</v>
      </c>
      <c r="AB1364" s="30">
        <f t="shared" si="368"/>
        <v>277000</v>
      </c>
      <c r="AC1364" s="30">
        <f t="shared" si="364"/>
        <v>3.6101083032490974E-2</v>
      </c>
      <c r="AD1364" s="31">
        <f t="shared" si="365"/>
        <v>3.3212996389891698</v>
      </c>
      <c r="AE1364" s="31">
        <f t="shared" si="366"/>
        <v>5.1263537906137184</v>
      </c>
      <c r="AG1364" s="30">
        <f t="shared" si="369"/>
        <v>927000</v>
      </c>
      <c r="AH1364" s="30">
        <f t="shared" si="375"/>
        <v>1.0787486515641856E-2</v>
      </c>
      <c r="AI1364" s="31">
        <f t="shared" si="376"/>
        <v>0.99244875943905075</v>
      </c>
      <c r="AJ1364" s="31">
        <f t="shared" si="377"/>
        <v>1.5318230852211436</v>
      </c>
      <c r="AK1364" s="30">
        <f>IF(W1364="si",($S1364*'COSTOS DE CREDITOS'!$C$27)/DATA!$G1364,"")</f>
        <v>47.07631125553273</v>
      </c>
      <c r="AL1364" s="90">
        <f>IF(W1364="si",'COSTOS DE CREDITOS'!$C$35,"")</f>
        <v>20.421138461538462</v>
      </c>
      <c r="AM1364" s="30">
        <f t="shared" si="370"/>
        <v>615.38461538461547</v>
      </c>
      <c r="AN1364" s="30">
        <f t="shared" si="371"/>
        <v>0</v>
      </c>
      <c r="AO1364" s="30">
        <f t="shared" si="372"/>
        <v>682.88206510168663</v>
      </c>
      <c r="AP1364" s="30">
        <f t="shared" si="373"/>
        <v>1827.4579348983134</v>
      </c>
      <c r="AQ1364" s="19">
        <f t="shared" si="374"/>
        <v>0.72797228060673591</v>
      </c>
    </row>
    <row r="1365" spans="1:43" x14ac:dyDescent="0.2">
      <c r="A1365" s="23" t="s">
        <v>5665</v>
      </c>
      <c r="B1365" s="6" t="s">
        <v>5673</v>
      </c>
      <c r="C1365" s="6" t="s">
        <v>5667</v>
      </c>
      <c r="D1365" s="2">
        <v>153547</v>
      </c>
      <c r="E1365" s="2">
        <v>153359</v>
      </c>
      <c r="F1365" s="3" t="s">
        <v>1792</v>
      </c>
      <c r="G1365" s="2">
        <v>7</v>
      </c>
      <c r="H1365" s="2">
        <v>153772</v>
      </c>
      <c r="I1365" s="3" t="s">
        <v>1794</v>
      </c>
      <c r="J1365" s="15">
        <v>45072</v>
      </c>
      <c r="K1365" s="24">
        <v>1158372202</v>
      </c>
      <c r="L1365" s="15">
        <v>45077</v>
      </c>
      <c r="M1365" s="15">
        <v>45077</v>
      </c>
      <c r="N1365" s="15"/>
      <c r="O1365" s="26">
        <f>VLOOKUP(D1365,quash!A$2:$I$7791,9,FALSE)</f>
        <v>1</v>
      </c>
      <c r="P1365" s="7">
        <v>10000</v>
      </c>
      <c r="Q1365" s="26">
        <v>92</v>
      </c>
      <c r="R1365" s="19">
        <v>9.9474470419378958E-3</v>
      </c>
      <c r="S1365" s="26">
        <v>16</v>
      </c>
      <c r="T1365" s="7">
        <v>10000</v>
      </c>
      <c r="U1365" s="2">
        <v>142</v>
      </c>
      <c r="V1365" s="11">
        <v>2510.34</v>
      </c>
      <c r="W1365" s="14" t="s">
        <v>5281</v>
      </c>
      <c r="X1365" s="18">
        <v>1</v>
      </c>
      <c r="Y1365" s="9">
        <v>10000</v>
      </c>
      <c r="Z1365" s="19">
        <f t="shared" si="367"/>
        <v>0</v>
      </c>
      <c r="AA1365" s="25">
        <v>2510.34</v>
      </c>
      <c r="AB1365" s="30">
        <f t="shared" si="368"/>
        <v>519000</v>
      </c>
      <c r="AC1365" s="30">
        <f t="shared" si="364"/>
        <v>1.9267822736030827E-2</v>
      </c>
      <c r="AD1365" s="31">
        <f t="shared" si="365"/>
        <v>1.7726396917148362</v>
      </c>
      <c r="AE1365" s="31">
        <f t="shared" si="366"/>
        <v>2.7360308285163772</v>
      </c>
      <c r="AG1365" s="30">
        <f t="shared" si="369"/>
        <v>2427000</v>
      </c>
      <c r="AH1365" s="30">
        <f t="shared" si="375"/>
        <v>4.1203131437989289E-3</v>
      </c>
      <c r="AI1365" s="31">
        <f t="shared" si="376"/>
        <v>0.37906880922950148</v>
      </c>
      <c r="AJ1365" s="31">
        <f t="shared" si="377"/>
        <v>0.58508446641944789</v>
      </c>
      <c r="AK1365" s="30">
        <f>IF(W1365="si",($S1365*'COSTOS DE CREDITOS'!$C$27)/DATA!$G1365,"")</f>
        <v>47.07631125553273</v>
      </c>
      <c r="AL1365" s="90">
        <f>IF(W1365="si",'COSTOS DE CREDITOS'!$C$35,"")</f>
        <v>20.421138461538462</v>
      </c>
      <c r="AM1365" s="30">
        <f t="shared" si="370"/>
        <v>615.38461538461547</v>
      </c>
      <c r="AN1365" s="30">
        <f t="shared" si="371"/>
        <v>0</v>
      </c>
      <c r="AO1365" s="30">
        <f t="shared" si="372"/>
        <v>682.88206510168663</v>
      </c>
      <c r="AP1365" s="30">
        <f t="shared" si="373"/>
        <v>1827.4579348983134</v>
      </c>
      <c r="AQ1365" s="19">
        <f t="shared" si="374"/>
        <v>0.72797228060673591</v>
      </c>
    </row>
    <row r="1366" spans="1:43" x14ac:dyDescent="0.2">
      <c r="A1366" s="23" t="s">
        <v>5665</v>
      </c>
      <c r="B1366" s="6" t="s">
        <v>5676</v>
      </c>
      <c r="C1366" s="6" t="s">
        <v>5670</v>
      </c>
      <c r="D1366" s="2">
        <v>153890</v>
      </c>
      <c r="E1366" s="2">
        <v>153953</v>
      </c>
      <c r="F1366" s="3" t="s">
        <v>576</v>
      </c>
      <c r="G1366" s="2">
        <v>7</v>
      </c>
      <c r="H1366" s="2">
        <v>154037</v>
      </c>
      <c r="I1366" s="3" t="s">
        <v>1795</v>
      </c>
      <c r="J1366" s="15">
        <v>45076</v>
      </c>
      <c r="K1366" s="24">
        <v>1160779179</v>
      </c>
      <c r="L1366" s="15">
        <v>45077</v>
      </c>
      <c r="M1366" s="15">
        <v>45077</v>
      </c>
      <c r="N1366" s="15"/>
      <c r="O1366" s="26" t="e">
        <f>VLOOKUP(D1366,quash!A$2:$I$7791,9,FALSE)</f>
        <v>#N/A</v>
      </c>
      <c r="P1366" s="7">
        <v>9000</v>
      </c>
      <c r="Q1366" s="26">
        <v>147</v>
      </c>
      <c r="R1366" s="19">
        <v>7.9000519063170294E-2</v>
      </c>
      <c r="S1366" s="26">
        <v>16</v>
      </c>
      <c r="T1366" s="7">
        <v>6000</v>
      </c>
      <c r="U1366" s="2">
        <v>142</v>
      </c>
      <c r="V1366" s="11">
        <v>1503.37</v>
      </c>
      <c r="W1366" s="14" t="s">
        <v>5281</v>
      </c>
      <c r="X1366" s="18">
        <v>1</v>
      </c>
      <c r="Y1366" s="9">
        <v>6000</v>
      </c>
      <c r="Z1366" s="19">
        <f t="shared" si="367"/>
        <v>0</v>
      </c>
      <c r="AA1366" s="25">
        <v>1503.37</v>
      </c>
      <c r="AB1366" s="30">
        <f t="shared" si="368"/>
        <v>733000</v>
      </c>
      <c r="AC1366" s="30">
        <f t="shared" si="364"/>
        <v>8.1855388813096858E-3</v>
      </c>
      <c r="AD1366" s="31">
        <f t="shared" si="365"/>
        <v>1.2032742155525238</v>
      </c>
      <c r="AE1366" s="31">
        <f t="shared" si="366"/>
        <v>1.1623465211459754</v>
      </c>
      <c r="AG1366" s="30">
        <f t="shared" si="369"/>
        <v>6126000</v>
      </c>
      <c r="AH1366" s="30">
        <f t="shared" si="375"/>
        <v>9.7943192948090111E-4</v>
      </c>
      <c r="AI1366" s="31">
        <f t="shared" si="376"/>
        <v>0.14397649363369247</v>
      </c>
      <c r="AJ1366" s="31">
        <f t="shared" si="377"/>
        <v>0.13907933398628797</v>
      </c>
      <c r="AK1366" s="30">
        <f>IF(W1366="si",($S1366*'COSTOS DE CREDITOS'!$C$27)/DATA!$G1366,"")</f>
        <v>47.07631125553273</v>
      </c>
      <c r="AL1366" s="90">
        <f>IF(W1366="si",'COSTOS DE CREDITOS'!$C$35,"")</f>
        <v>20.421138461538462</v>
      </c>
      <c r="AM1366" s="30">
        <f t="shared" si="370"/>
        <v>369.23076923076923</v>
      </c>
      <c r="AN1366" s="30">
        <f t="shared" si="371"/>
        <v>0</v>
      </c>
      <c r="AO1366" s="30">
        <f t="shared" si="372"/>
        <v>436.72821894784045</v>
      </c>
      <c r="AP1366" s="30">
        <f t="shared" si="373"/>
        <v>1066.6417810521593</v>
      </c>
      <c r="AQ1366" s="19">
        <f t="shared" si="374"/>
        <v>0.70950050955663568</v>
      </c>
    </row>
    <row r="1367" spans="1:43" x14ac:dyDescent="0.2">
      <c r="A1367" s="23" t="s">
        <v>5665</v>
      </c>
      <c r="B1367" s="6" t="s">
        <v>5679</v>
      </c>
      <c r="C1367" s="6" t="s">
        <v>5680</v>
      </c>
      <c r="D1367" s="2">
        <v>152120</v>
      </c>
      <c r="E1367" s="2">
        <v>153896</v>
      </c>
      <c r="F1367" s="3" t="s">
        <v>352</v>
      </c>
      <c r="G1367" s="2">
        <v>6</v>
      </c>
      <c r="H1367" s="2">
        <v>153906</v>
      </c>
      <c r="I1367" s="3" t="s">
        <v>1796</v>
      </c>
      <c r="J1367" s="15">
        <v>45062</v>
      </c>
      <c r="K1367" s="24">
        <v>1148105880</v>
      </c>
      <c r="L1367" s="15">
        <v>45077</v>
      </c>
      <c r="M1367" s="15">
        <v>45077</v>
      </c>
      <c r="N1367" s="15"/>
      <c r="O1367" s="26">
        <f>VLOOKUP(D1367,quash!A$2:$I$7791,9,FALSE)</f>
        <v>1</v>
      </c>
      <c r="P1367" s="7">
        <v>13000</v>
      </c>
      <c r="Q1367" s="26">
        <v>120</v>
      </c>
      <c r="R1367" s="19">
        <v>4.4119504715388606E-2</v>
      </c>
      <c r="S1367" s="26">
        <v>16</v>
      </c>
      <c r="T1367" s="7">
        <v>8000</v>
      </c>
      <c r="U1367" s="2">
        <v>142</v>
      </c>
      <c r="V1367" s="11">
        <v>2013.74</v>
      </c>
      <c r="W1367" s="14" t="s">
        <v>5281</v>
      </c>
      <c r="X1367" s="18">
        <v>1</v>
      </c>
      <c r="Y1367" s="9">
        <v>8000</v>
      </c>
      <c r="Z1367" s="19">
        <f t="shared" si="367"/>
        <v>0</v>
      </c>
      <c r="AA1367" s="25">
        <v>2013.74</v>
      </c>
      <c r="AB1367" s="30">
        <f t="shared" si="368"/>
        <v>519000</v>
      </c>
      <c r="AC1367" s="30">
        <f t="shared" si="364"/>
        <v>1.5414258188824663E-2</v>
      </c>
      <c r="AD1367" s="31">
        <f t="shared" si="365"/>
        <v>1.8497109826589595</v>
      </c>
      <c r="AE1367" s="31">
        <f t="shared" si="366"/>
        <v>2.1888246628131021</v>
      </c>
      <c r="AG1367" s="30">
        <f t="shared" si="369"/>
        <v>2427000</v>
      </c>
      <c r="AH1367" s="30">
        <f t="shared" si="375"/>
        <v>3.296250515039143E-3</v>
      </c>
      <c r="AI1367" s="31">
        <f t="shared" si="376"/>
        <v>0.39555006180469715</v>
      </c>
      <c r="AJ1367" s="31">
        <f t="shared" si="377"/>
        <v>0.4680675731355583</v>
      </c>
      <c r="AK1367" s="30">
        <f>IF(W1367="si",($S1367*'COSTOS DE CREDITOS'!$C$27)/DATA!$G1367,"")</f>
        <v>54.922363131454851</v>
      </c>
      <c r="AL1367" s="90">
        <f>IF(W1367="si",'COSTOS DE CREDITOS'!$C$35,"")</f>
        <v>20.421138461538462</v>
      </c>
      <c r="AM1367" s="30">
        <f t="shared" si="370"/>
        <v>492.30769230769232</v>
      </c>
      <c r="AN1367" s="30">
        <f t="shared" si="371"/>
        <v>0</v>
      </c>
      <c r="AO1367" s="30">
        <f t="shared" si="372"/>
        <v>567.6511939006856</v>
      </c>
      <c r="AP1367" s="30">
        <f t="shared" si="373"/>
        <v>1446.0888060993143</v>
      </c>
      <c r="AQ1367" s="19">
        <f t="shared" si="374"/>
        <v>0.71811098061284684</v>
      </c>
    </row>
    <row r="1368" spans="1:43" x14ac:dyDescent="0.2">
      <c r="A1368" s="23" t="s">
        <v>5665</v>
      </c>
      <c r="B1368" s="6" t="s">
        <v>5679</v>
      </c>
      <c r="C1368" s="6" t="s">
        <v>5680</v>
      </c>
      <c r="D1368" s="2">
        <v>153603</v>
      </c>
      <c r="E1368" s="2">
        <v>153896</v>
      </c>
      <c r="F1368" s="3" t="s">
        <v>352</v>
      </c>
      <c r="G1368" s="2">
        <v>6</v>
      </c>
      <c r="H1368" s="2">
        <v>153907</v>
      </c>
      <c r="I1368" s="3" t="s">
        <v>1797</v>
      </c>
      <c r="J1368" s="15">
        <v>45075</v>
      </c>
      <c r="K1368" s="24">
        <v>1159803401</v>
      </c>
      <c r="L1368" s="15">
        <v>45077</v>
      </c>
      <c r="M1368" s="15">
        <v>45077</v>
      </c>
      <c r="N1368" s="15"/>
      <c r="O1368" s="26">
        <f>VLOOKUP(D1368,quash!A$2:$I$7791,9,FALSE)</f>
        <v>1</v>
      </c>
      <c r="P1368" s="7">
        <v>13000</v>
      </c>
      <c r="Q1368" s="26">
        <v>112</v>
      </c>
      <c r="R1368" s="19">
        <v>3.4822276789427703E-2</v>
      </c>
      <c r="S1368" s="26">
        <v>16</v>
      </c>
      <c r="T1368" s="7">
        <v>4000</v>
      </c>
      <c r="U1368" s="2">
        <v>147</v>
      </c>
      <c r="V1368" s="11">
        <v>1048.26</v>
      </c>
      <c r="W1368" s="14" t="s">
        <v>5281</v>
      </c>
      <c r="X1368" s="18">
        <v>1</v>
      </c>
      <c r="Y1368" s="9">
        <v>4000</v>
      </c>
      <c r="Z1368" s="19">
        <f t="shared" si="367"/>
        <v>0</v>
      </c>
      <c r="AA1368" s="25">
        <v>1048.26</v>
      </c>
      <c r="AB1368" s="30">
        <f t="shared" si="368"/>
        <v>519000</v>
      </c>
      <c r="AC1368" s="30">
        <f t="shared" si="364"/>
        <v>7.7071290944123313E-3</v>
      </c>
      <c r="AD1368" s="31">
        <f t="shared" si="365"/>
        <v>0.86319845857418109</v>
      </c>
      <c r="AE1368" s="31">
        <f t="shared" si="366"/>
        <v>1.1329479768786126</v>
      </c>
      <c r="AG1368" s="30">
        <f t="shared" si="369"/>
        <v>2427000</v>
      </c>
      <c r="AH1368" s="30">
        <f t="shared" si="375"/>
        <v>1.6481252575195715E-3</v>
      </c>
      <c r="AI1368" s="31">
        <f t="shared" si="376"/>
        <v>0.184590028842192</v>
      </c>
      <c r="AJ1368" s="31">
        <f t="shared" si="377"/>
        <v>0.24227441285537701</v>
      </c>
      <c r="AK1368" s="30">
        <f>IF(W1368="si",($S1368*'COSTOS DE CREDITOS'!$C$27)/DATA!$G1368,"")</f>
        <v>54.922363131454851</v>
      </c>
      <c r="AL1368" s="90">
        <f>IF(W1368="si",'COSTOS DE CREDITOS'!$C$35,"")</f>
        <v>20.421138461538462</v>
      </c>
      <c r="AM1368" s="30">
        <f t="shared" si="370"/>
        <v>246.15384615384616</v>
      </c>
      <c r="AN1368" s="30">
        <f t="shared" si="371"/>
        <v>0</v>
      </c>
      <c r="AO1368" s="30">
        <f t="shared" si="372"/>
        <v>321.49734774683947</v>
      </c>
      <c r="AP1368" s="30">
        <f t="shared" si="373"/>
        <v>726.76265225316047</v>
      </c>
      <c r="AQ1368" s="19">
        <f t="shared" si="374"/>
        <v>0.69330381036494804</v>
      </c>
    </row>
    <row r="1369" spans="1:43" x14ac:dyDescent="0.2">
      <c r="A1369" s="23" t="s">
        <v>5665</v>
      </c>
      <c r="B1369" s="6" t="s">
        <v>5679</v>
      </c>
      <c r="C1369" s="6" t="s">
        <v>5680</v>
      </c>
      <c r="D1369" s="2">
        <v>153602</v>
      </c>
      <c r="E1369" s="2">
        <v>153896</v>
      </c>
      <c r="F1369" s="3" t="s">
        <v>352</v>
      </c>
      <c r="G1369" s="2">
        <v>6</v>
      </c>
      <c r="H1369" s="2">
        <v>153909</v>
      </c>
      <c r="I1369" s="3" t="s">
        <v>1798</v>
      </c>
      <c r="J1369" s="15">
        <v>45075</v>
      </c>
      <c r="K1369" s="24">
        <v>1159803916</v>
      </c>
      <c r="L1369" s="15">
        <v>45077</v>
      </c>
      <c r="M1369" s="15">
        <v>45077</v>
      </c>
      <c r="N1369" s="15"/>
      <c r="O1369" s="26">
        <f>VLOOKUP(D1369,quash!A$2:$I$7791,9,FALSE)</f>
        <v>2</v>
      </c>
      <c r="P1369" s="7">
        <v>13000</v>
      </c>
      <c r="Q1369" s="26">
        <v>120</v>
      </c>
      <c r="R1369" s="19">
        <v>4.4119504715388606E-2</v>
      </c>
      <c r="S1369" s="26">
        <v>16</v>
      </c>
      <c r="T1369" s="7">
        <v>4000</v>
      </c>
      <c r="U1369" s="2">
        <v>147</v>
      </c>
      <c r="V1369" s="11">
        <v>1048.26</v>
      </c>
      <c r="W1369" s="14" t="s">
        <v>5281</v>
      </c>
      <c r="X1369" s="18">
        <v>1</v>
      </c>
      <c r="Y1369" s="9">
        <v>4000</v>
      </c>
      <c r="Z1369" s="19">
        <f t="shared" si="367"/>
        <v>0</v>
      </c>
      <c r="AA1369" s="25">
        <v>1048.26</v>
      </c>
      <c r="AB1369" s="30">
        <f t="shared" si="368"/>
        <v>309000</v>
      </c>
      <c r="AC1369" s="30">
        <f t="shared" si="364"/>
        <v>1.2944983818770227E-2</v>
      </c>
      <c r="AD1369" s="31">
        <f t="shared" si="365"/>
        <v>1.5533980582524272</v>
      </c>
      <c r="AE1369" s="31">
        <f t="shared" si="366"/>
        <v>1.9029126213592233</v>
      </c>
      <c r="AG1369" s="30">
        <f t="shared" si="369"/>
        <v>1695000</v>
      </c>
      <c r="AH1369" s="30">
        <f t="shared" si="375"/>
        <v>2.359882005899705E-3</v>
      </c>
      <c r="AI1369" s="31">
        <f t="shared" si="376"/>
        <v>0.2831858407079646</v>
      </c>
      <c r="AJ1369" s="31">
        <f t="shared" si="377"/>
        <v>0.34690265486725663</v>
      </c>
      <c r="AK1369" s="30">
        <f>IF(W1369="si",($S1369*'COSTOS DE CREDITOS'!$C$27)/DATA!$G1369,"")</f>
        <v>54.922363131454851</v>
      </c>
      <c r="AL1369" s="90">
        <f>IF(W1369="si",'COSTOS DE CREDITOS'!$C$35,"")</f>
        <v>20.421138461538462</v>
      </c>
      <c r="AM1369" s="30">
        <f t="shared" si="370"/>
        <v>246.15384615384616</v>
      </c>
      <c r="AN1369" s="30">
        <f t="shared" si="371"/>
        <v>0</v>
      </c>
      <c r="AO1369" s="30">
        <f t="shared" si="372"/>
        <v>321.49734774683947</v>
      </c>
      <c r="AP1369" s="30">
        <f t="shared" si="373"/>
        <v>726.76265225316047</v>
      </c>
      <c r="AQ1369" s="19">
        <f t="shared" si="374"/>
        <v>0.69330381036494804</v>
      </c>
    </row>
    <row r="1370" spans="1:43" x14ac:dyDescent="0.2">
      <c r="A1370" s="23" t="s">
        <v>5665</v>
      </c>
      <c r="B1370" s="6" t="s">
        <v>5672</v>
      </c>
      <c r="C1370" s="6" t="s">
        <v>5667</v>
      </c>
      <c r="D1370" s="2">
        <v>153500</v>
      </c>
      <c r="E1370" s="2">
        <v>153931</v>
      </c>
      <c r="F1370" s="3" t="s">
        <v>1772</v>
      </c>
      <c r="G1370" s="2">
        <v>5</v>
      </c>
      <c r="H1370" s="2">
        <v>153933</v>
      </c>
      <c r="I1370" s="3" t="s">
        <v>1799</v>
      </c>
      <c r="J1370" s="15">
        <v>45072</v>
      </c>
      <c r="K1370" s="24">
        <v>1158193407</v>
      </c>
      <c r="L1370" s="15">
        <v>45077</v>
      </c>
      <c r="M1370" s="15">
        <v>45077</v>
      </c>
      <c r="N1370" s="15"/>
      <c r="O1370" s="26">
        <f>VLOOKUP(D1370,quash!A$2:$I$7791,9,FALSE)</f>
        <v>1</v>
      </c>
      <c r="P1370" s="7">
        <v>11000</v>
      </c>
      <c r="Q1370" s="26">
        <v>115</v>
      </c>
      <c r="R1370" s="19">
        <v>3.6811967020233663E-2</v>
      </c>
      <c r="S1370" s="93">
        <v>26</v>
      </c>
      <c r="T1370" s="7">
        <v>7000</v>
      </c>
      <c r="U1370" s="2">
        <v>142</v>
      </c>
      <c r="V1370" s="11">
        <v>1758.65</v>
      </c>
      <c r="W1370" s="14" t="s">
        <v>5281</v>
      </c>
      <c r="X1370" s="18">
        <v>0.58874464069284849</v>
      </c>
      <c r="Y1370" s="9">
        <v>4121.2124848499398</v>
      </c>
      <c r="Z1370" s="19">
        <f t="shared" si="367"/>
        <v>-0.41125535930715151</v>
      </c>
      <c r="AA1370" s="25">
        <v>1035.3957623544779</v>
      </c>
      <c r="AB1370" s="30">
        <f t="shared" si="368"/>
        <v>519000</v>
      </c>
      <c r="AC1370" s="30">
        <f t="shared" si="364"/>
        <v>1.348747591522158E-2</v>
      </c>
      <c r="AD1370" s="31">
        <f t="shared" si="365"/>
        <v>1.5510597302504816</v>
      </c>
      <c r="AE1370" s="31">
        <f t="shared" si="366"/>
        <v>1.9152215799614642</v>
      </c>
      <c r="AG1370" s="30">
        <f t="shared" si="369"/>
        <v>2427000</v>
      </c>
      <c r="AH1370" s="30">
        <f t="shared" si="375"/>
        <v>2.88421920065925E-3</v>
      </c>
      <c r="AI1370" s="31">
        <f t="shared" si="376"/>
        <v>0.33168520807581375</v>
      </c>
      <c r="AJ1370" s="31">
        <f t="shared" si="377"/>
        <v>0.40955912649361348</v>
      </c>
      <c r="AK1370" s="30">
        <f>IF(W1370="si",($S1370*'COSTOS DE CREDITOS'!$C$27)/DATA!$G1370,"")</f>
        <v>107.09860810633695</v>
      </c>
      <c r="AL1370" s="90">
        <f>IF(W1370="si",'COSTOS DE CREDITOS'!$C$35,"")</f>
        <v>20.421138461538462</v>
      </c>
      <c r="AM1370" s="30">
        <f t="shared" si="370"/>
        <v>700</v>
      </c>
      <c r="AN1370" s="30">
        <f t="shared" si="371"/>
        <v>2878.7875151500602</v>
      </c>
      <c r="AO1370" s="30">
        <f t="shared" si="372"/>
        <v>3706.3072617179359</v>
      </c>
      <c r="AP1370" s="30">
        <f t="shared" si="373"/>
        <v>-2670.911499363458</v>
      </c>
      <c r="AQ1370" s="19">
        <f t="shared" si="374"/>
        <v>-2.5796044338541972</v>
      </c>
    </row>
    <row r="1371" spans="1:43" x14ac:dyDescent="0.2">
      <c r="A1371" s="23" t="s">
        <v>5665</v>
      </c>
      <c r="B1371" s="6" t="s">
        <v>5672</v>
      </c>
      <c r="C1371" s="6" t="s">
        <v>5667</v>
      </c>
      <c r="D1371" s="2">
        <v>153509</v>
      </c>
      <c r="E1371" s="2">
        <v>153931</v>
      </c>
      <c r="F1371" s="3" t="s">
        <v>1772</v>
      </c>
      <c r="G1371" s="2">
        <v>5</v>
      </c>
      <c r="H1371" s="2">
        <v>153934</v>
      </c>
      <c r="I1371" s="3" t="s">
        <v>1800</v>
      </c>
      <c r="J1371" s="15">
        <v>45072</v>
      </c>
      <c r="K1371" s="24">
        <v>1158223922</v>
      </c>
      <c r="L1371" s="15">
        <v>45077</v>
      </c>
      <c r="M1371" s="15">
        <v>45077</v>
      </c>
      <c r="N1371" s="15"/>
      <c r="O1371" s="26">
        <f>VLOOKUP(D1371,quash!A$2:$I$7791,9,FALSE)</f>
        <v>1</v>
      </c>
      <c r="P1371" s="7">
        <v>12000</v>
      </c>
      <c r="Q1371" s="26">
        <v>117</v>
      </c>
      <c r="R1371" s="19">
        <v>3.3220596517330447E-2</v>
      </c>
      <c r="S1371" s="93">
        <v>26</v>
      </c>
      <c r="T1371" s="7">
        <v>8000</v>
      </c>
      <c r="U1371" s="2">
        <v>142</v>
      </c>
      <c r="V1371" s="11">
        <v>2013.74</v>
      </c>
      <c r="W1371" s="14" t="s">
        <v>5281</v>
      </c>
      <c r="X1371" s="18">
        <v>0.58874464069284849</v>
      </c>
      <c r="Y1371" s="9">
        <v>4709.9571255427882</v>
      </c>
      <c r="Z1371" s="19">
        <f t="shared" si="367"/>
        <v>-0.41125535930715151</v>
      </c>
      <c r="AA1371" s="25">
        <v>1185.5786327488167</v>
      </c>
      <c r="AB1371" s="30">
        <f t="shared" si="368"/>
        <v>519000</v>
      </c>
      <c r="AC1371" s="30">
        <f t="shared" ref="AC1371:AC1402" si="378">$T1371/AB1371</f>
        <v>1.5414258188824663E-2</v>
      </c>
      <c r="AD1371" s="31">
        <f t="shared" ref="AD1371:AD1402" si="379">AC1371*$Q1371</f>
        <v>1.8034682080924855</v>
      </c>
      <c r="AE1371" s="31">
        <f t="shared" ref="AE1371:AE1387" si="380">AC1371*$U1371</f>
        <v>2.1888246628131021</v>
      </c>
      <c r="AG1371" s="30">
        <f t="shared" si="369"/>
        <v>2427000</v>
      </c>
      <c r="AH1371" s="30">
        <f t="shared" si="375"/>
        <v>3.296250515039143E-3</v>
      </c>
      <c r="AI1371" s="31">
        <f t="shared" si="376"/>
        <v>0.38566131025957973</v>
      </c>
      <c r="AJ1371" s="31">
        <f t="shared" si="377"/>
        <v>0.4680675731355583</v>
      </c>
      <c r="AK1371" s="30">
        <f>IF(W1371="si",($S1371*'COSTOS DE CREDITOS'!$C$27)/DATA!$G1371,"")</f>
        <v>107.09860810633695</v>
      </c>
      <c r="AL1371" s="90">
        <f>IF(W1371="si",'COSTOS DE CREDITOS'!$C$35,"")</f>
        <v>20.421138461538462</v>
      </c>
      <c r="AM1371" s="30">
        <f t="shared" si="370"/>
        <v>800</v>
      </c>
      <c r="AN1371" s="30">
        <f t="shared" si="371"/>
        <v>3290.0428744572118</v>
      </c>
      <c r="AO1371" s="30">
        <f t="shared" si="372"/>
        <v>4217.5626210250875</v>
      </c>
      <c r="AP1371" s="30">
        <f t="shared" si="373"/>
        <v>-3031.9839882762708</v>
      </c>
      <c r="AQ1371" s="19">
        <f t="shared" si="374"/>
        <v>-2.5573875106423611</v>
      </c>
    </row>
    <row r="1372" spans="1:43" x14ac:dyDescent="0.2">
      <c r="A1372" s="23" t="s">
        <v>5665</v>
      </c>
      <c r="B1372" s="6" t="s">
        <v>5672</v>
      </c>
      <c r="C1372" s="6" t="s">
        <v>5667</v>
      </c>
      <c r="D1372" s="2">
        <v>153556</v>
      </c>
      <c r="E1372" s="2">
        <v>153931</v>
      </c>
      <c r="F1372" s="3" t="s">
        <v>1772</v>
      </c>
      <c r="G1372" s="2">
        <v>5</v>
      </c>
      <c r="H1372" s="2">
        <v>153935</v>
      </c>
      <c r="I1372" s="3" t="s">
        <v>1801</v>
      </c>
      <c r="J1372" s="15">
        <v>45073</v>
      </c>
      <c r="K1372" s="24">
        <v>1158764485</v>
      </c>
      <c r="L1372" s="15">
        <v>45077</v>
      </c>
      <c r="M1372" s="15">
        <v>45077</v>
      </c>
      <c r="N1372" s="15"/>
      <c r="O1372" s="26">
        <f>VLOOKUP(D1372,quash!A$2:$I$7791,9,FALSE)</f>
        <v>3</v>
      </c>
      <c r="P1372" s="7">
        <v>6000</v>
      </c>
      <c r="Q1372" s="26">
        <v>146</v>
      </c>
      <c r="R1372" s="19">
        <v>0.10147226254751078</v>
      </c>
      <c r="S1372" s="93">
        <v>26</v>
      </c>
      <c r="T1372" s="7">
        <v>7000</v>
      </c>
      <c r="U1372" s="2">
        <v>142</v>
      </c>
      <c r="V1372" s="11">
        <v>1758.65</v>
      </c>
      <c r="W1372" s="14" t="s">
        <v>5281</v>
      </c>
      <c r="X1372" s="18">
        <v>0.58874464069284849</v>
      </c>
      <c r="Y1372" s="9">
        <v>4121.2124848499398</v>
      </c>
      <c r="Z1372" s="19">
        <f t="shared" si="367"/>
        <v>-0.41125535930715151</v>
      </c>
      <c r="AA1372" s="25">
        <v>1035.3957623544779</v>
      </c>
      <c r="AB1372" s="30">
        <f t="shared" si="368"/>
        <v>242000</v>
      </c>
      <c r="AC1372" s="30">
        <f t="shared" si="378"/>
        <v>2.8925619834710745E-2</v>
      </c>
      <c r="AD1372" s="31">
        <f t="shared" si="379"/>
        <v>4.223140495867769</v>
      </c>
      <c r="AE1372" s="31">
        <f t="shared" si="380"/>
        <v>4.1074380165289259</v>
      </c>
      <c r="AG1372" s="30">
        <f t="shared" si="369"/>
        <v>778000</v>
      </c>
      <c r="AH1372" s="30">
        <f t="shared" si="375"/>
        <v>8.9974293059125968E-3</v>
      </c>
      <c r="AI1372" s="31">
        <f t="shared" si="376"/>
        <v>1.3136246786632391</v>
      </c>
      <c r="AJ1372" s="31">
        <f t="shared" si="377"/>
        <v>1.2776349614395888</v>
      </c>
      <c r="AK1372" s="30">
        <f>IF(W1372="si",($S1372*'COSTOS DE CREDITOS'!$C$27)/DATA!$G1372,"")</f>
        <v>107.09860810633695</v>
      </c>
      <c r="AL1372" s="90">
        <f>IF(W1372="si",'COSTOS DE CREDITOS'!$C$35,"")</f>
        <v>20.421138461538462</v>
      </c>
      <c r="AM1372" s="30">
        <f t="shared" si="370"/>
        <v>700</v>
      </c>
      <c r="AN1372" s="30">
        <f t="shared" si="371"/>
        <v>2878.7875151500602</v>
      </c>
      <c r="AO1372" s="30">
        <f t="shared" si="372"/>
        <v>3706.3072617179359</v>
      </c>
      <c r="AP1372" s="30">
        <f t="shared" si="373"/>
        <v>-2670.911499363458</v>
      </c>
      <c r="AQ1372" s="19">
        <f t="shared" si="374"/>
        <v>-2.5796044338541972</v>
      </c>
    </row>
    <row r="1373" spans="1:43" x14ac:dyDescent="0.2">
      <c r="A1373" s="23" t="s">
        <v>5665</v>
      </c>
      <c r="B1373" s="6" t="s">
        <v>5672</v>
      </c>
      <c r="C1373" s="6" t="s">
        <v>5667</v>
      </c>
      <c r="D1373" s="2">
        <v>153542</v>
      </c>
      <c r="E1373" s="2">
        <v>153931</v>
      </c>
      <c r="F1373" s="3" t="s">
        <v>1772</v>
      </c>
      <c r="G1373" s="2">
        <v>5</v>
      </c>
      <c r="H1373" s="2">
        <v>153983</v>
      </c>
      <c r="I1373" s="3" t="s">
        <v>1802</v>
      </c>
      <c r="J1373" s="15" t="s">
        <v>5688</v>
      </c>
      <c r="K1373" s="24" t="s">
        <v>5688</v>
      </c>
      <c r="L1373" s="15">
        <v>45077</v>
      </c>
      <c r="M1373" s="15">
        <v>45077</v>
      </c>
      <c r="N1373" s="15"/>
      <c r="O1373" s="26" t="e">
        <f>VLOOKUP(D1373,quash!A$2:$I$7791,9,FALSE)</f>
        <v>#N/A</v>
      </c>
      <c r="P1373" s="7">
        <v>12000</v>
      </c>
      <c r="Q1373" s="26">
        <v>117</v>
      </c>
      <c r="R1373" s="19">
        <v>3.9696822294154901E-2</v>
      </c>
      <c r="S1373" s="93">
        <v>26</v>
      </c>
      <c r="T1373" s="7">
        <v>5000</v>
      </c>
      <c r="U1373" s="2">
        <v>147</v>
      </c>
      <c r="V1373" s="11">
        <v>1303.3399999999999</v>
      </c>
      <c r="W1373" s="14" t="s">
        <v>5281</v>
      </c>
      <c r="X1373" s="18">
        <v>0.58874464069284849</v>
      </c>
      <c r="Y1373" s="9">
        <v>2943.7232034642425</v>
      </c>
      <c r="Z1373" s="19">
        <f t="shared" si="367"/>
        <v>-0.41125535930715151</v>
      </c>
      <c r="AA1373" s="25">
        <v>767.33444000061706</v>
      </c>
      <c r="AB1373" s="30">
        <f t="shared" si="368"/>
        <v>733000</v>
      </c>
      <c r="AC1373" s="30">
        <f t="shared" si="378"/>
        <v>6.8212824010914054E-3</v>
      </c>
      <c r="AD1373" s="31">
        <f t="shared" si="379"/>
        <v>0.79809004092769442</v>
      </c>
      <c r="AE1373" s="31">
        <f t="shared" si="380"/>
        <v>1.0027285129604366</v>
      </c>
      <c r="AG1373" s="30">
        <f t="shared" si="369"/>
        <v>6126000</v>
      </c>
      <c r="AH1373" s="30">
        <f t="shared" si="375"/>
        <v>8.1619327456741752E-4</v>
      </c>
      <c r="AI1373" s="31">
        <f t="shared" si="376"/>
        <v>9.5494613124387853E-2</v>
      </c>
      <c r="AJ1373" s="31">
        <f t="shared" si="377"/>
        <v>0.11998041136141037</v>
      </c>
      <c r="AK1373" s="30">
        <f>IF(W1373="si",($S1373*'COSTOS DE CREDITOS'!$C$27)/DATA!$G1373,"")</f>
        <v>107.09860810633695</v>
      </c>
      <c r="AL1373" s="90">
        <f>IF(W1373="si",'COSTOS DE CREDITOS'!$C$35,"")</f>
        <v>20.421138461538462</v>
      </c>
      <c r="AM1373" s="30">
        <f t="shared" si="370"/>
        <v>500</v>
      </c>
      <c r="AN1373" s="30">
        <f t="shared" si="371"/>
        <v>2056.2767965357575</v>
      </c>
      <c r="AO1373" s="30">
        <f t="shared" si="372"/>
        <v>2683.7965431036328</v>
      </c>
      <c r="AP1373" s="30">
        <f t="shared" si="373"/>
        <v>-1916.4621031030156</v>
      </c>
      <c r="AQ1373" s="19">
        <f t="shared" si="374"/>
        <v>-2.4975577834111999</v>
      </c>
    </row>
    <row r="1374" spans="1:43" x14ac:dyDescent="0.2">
      <c r="A1374" s="23" t="s">
        <v>5665</v>
      </c>
      <c r="B1374" s="6" t="s">
        <v>5683</v>
      </c>
      <c r="C1374" s="6" t="s">
        <v>5670</v>
      </c>
      <c r="D1374" s="2">
        <v>153678</v>
      </c>
      <c r="E1374" s="2">
        <v>154006</v>
      </c>
      <c r="F1374" s="3" t="s">
        <v>1774</v>
      </c>
      <c r="G1374" s="2">
        <v>6</v>
      </c>
      <c r="H1374" s="2">
        <v>154008</v>
      </c>
      <c r="I1374" s="3" t="s">
        <v>1803</v>
      </c>
      <c r="J1374" s="15">
        <v>45075</v>
      </c>
      <c r="K1374" s="24">
        <v>1159924521</v>
      </c>
      <c r="L1374" s="15">
        <v>45077</v>
      </c>
      <c r="M1374" s="15">
        <v>45077</v>
      </c>
      <c r="N1374" s="15"/>
      <c r="O1374" s="26" t="e">
        <f>VLOOKUP(D1374,quash!A$2:$I$7791,9,FALSE)</f>
        <v>#N/A</v>
      </c>
      <c r="P1374" s="7">
        <v>10000</v>
      </c>
      <c r="Q1374" s="26">
        <v>115</v>
      </c>
      <c r="R1374" s="19">
        <v>3.97705569269148E-2</v>
      </c>
      <c r="S1374" s="26">
        <v>16</v>
      </c>
      <c r="T1374" s="7">
        <v>10000</v>
      </c>
      <c r="U1374" s="2">
        <v>122</v>
      </c>
      <c r="V1374" s="11">
        <v>2137.87</v>
      </c>
      <c r="W1374" s="14" t="s">
        <v>5281</v>
      </c>
      <c r="X1374" s="18">
        <v>1</v>
      </c>
      <c r="Y1374" s="9">
        <v>10000</v>
      </c>
      <c r="Z1374" s="19">
        <f t="shared" si="367"/>
        <v>0</v>
      </c>
      <c r="AA1374" s="25">
        <v>2137.87</v>
      </c>
      <c r="AB1374" s="30">
        <f t="shared" si="368"/>
        <v>733000</v>
      </c>
      <c r="AC1374" s="30">
        <f t="shared" si="378"/>
        <v>1.3642564802182811E-2</v>
      </c>
      <c r="AD1374" s="31">
        <f t="shared" si="379"/>
        <v>1.5688949522510232</v>
      </c>
      <c r="AE1374" s="31">
        <f t="shared" si="380"/>
        <v>1.664392905866303</v>
      </c>
      <c r="AG1374" s="30">
        <f t="shared" si="369"/>
        <v>6126000</v>
      </c>
      <c r="AH1374" s="30">
        <f t="shared" si="375"/>
        <v>1.632386549134835E-3</v>
      </c>
      <c r="AI1374" s="31">
        <f t="shared" si="376"/>
        <v>0.18772445315050604</v>
      </c>
      <c r="AJ1374" s="31">
        <f t="shared" si="377"/>
        <v>0.19915115899444988</v>
      </c>
      <c r="AK1374" s="30">
        <f>IF(W1374="si",($S1374*'COSTOS DE CREDITOS'!$C$27)/DATA!$G1374,"")</f>
        <v>54.922363131454851</v>
      </c>
      <c r="AL1374" s="90">
        <f>IF(W1374="si",'COSTOS DE CREDITOS'!$C$35,"")</f>
        <v>20.421138461538462</v>
      </c>
      <c r="AM1374" s="30">
        <f t="shared" si="370"/>
        <v>615.38461538461547</v>
      </c>
      <c r="AN1374" s="30">
        <f t="shared" si="371"/>
        <v>0</v>
      </c>
      <c r="AO1374" s="30">
        <f t="shared" si="372"/>
        <v>690.72811697760881</v>
      </c>
      <c r="AP1374" s="30">
        <f t="shared" si="373"/>
        <v>1447.1418830223911</v>
      </c>
      <c r="AQ1374" s="19">
        <f t="shared" si="374"/>
        <v>0.67690826992398567</v>
      </c>
    </row>
    <row r="1375" spans="1:43" x14ac:dyDescent="0.2">
      <c r="A1375" s="23" t="s">
        <v>5665</v>
      </c>
      <c r="B1375" s="6" t="s">
        <v>5683</v>
      </c>
      <c r="C1375" s="6" t="s">
        <v>5670</v>
      </c>
      <c r="D1375" s="2">
        <v>153878</v>
      </c>
      <c r="E1375" s="2">
        <v>154006</v>
      </c>
      <c r="F1375" s="3" t="s">
        <v>1774</v>
      </c>
      <c r="G1375" s="2">
        <v>6</v>
      </c>
      <c r="H1375" s="2">
        <v>154009</v>
      </c>
      <c r="I1375" s="3" t="s">
        <v>1804</v>
      </c>
      <c r="J1375" s="15">
        <v>45076</v>
      </c>
      <c r="K1375" s="24">
        <v>1160757178</v>
      </c>
      <c r="L1375" s="15">
        <v>45077</v>
      </c>
      <c r="M1375" s="15">
        <v>45077</v>
      </c>
      <c r="N1375" s="15"/>
      <c r="O1375" s="26" t="e">
        <f>VLOOKUP(D1375,quash!A$2:$I$7791,9,FALSE)</f>
        <v>#N/A</v>
      </c>
      <c r="P1375" s="7">
        <v>5000</v>
      </c>
      <c r="Q1375" s="26">
        <v>147</v>
      </c>
      <c r="R1375" s="19">
        <v>0.11226939921536</v>
      </c>
      <c r="S1375" s="26">
        <v>16</v>
      </c>
      <c r="T1375" s="7">
        <v>6000</v>
      </c>
      <c r="U1375" s="2">
        <v>122</v>
      </c>
      <c r="V1375" s="11">
        <v>1282.8499999999999</v>
      </c>
      <c r="W1375" s="14" t="s">
        <v>5281</v>
      </c>
      <c r="X1375" s="18">
        <v>1</v>
      </c>
      <c r="Y1375" s="9">
        <v>6000</v>
      </c>
      <c r="Z1375" s="19">
        <f t="shared" si="367"/>
        <v>0</v>
      </c>
      <c r="AA1375" s="25">
        <v>1282.8499999999999</v>
      </c>
      <c r="AB1375" s="30">
        <f t="shared" si="368"/>
        <v>733000</v>
      </c>
      <c r="AC1375" s="30">
        <f t="shared" si="378"/>
        <v>8.1855388813096858E-3</v>
      </c>
      <c r="AD1375" s="31">
        <f t="shared" si="379"/>
        <v>1.2032742155525238</v>
      </c>
      <c r="AE1375" s="31">
        <f t="shared" si="380"/>
        <v>0.99863574351978168</v>
      </c>
      <c r="AG1375" s="30">
        <f t="shared" si="369"/>
        <v>6126000</v>
      </c>
      <c r="AH1375" s="30">
        <f t="shared" si="375"/>
        <v>9.7943192948090111E-4</v>
      </c>
      <c r="AI1375" s="31">
        <f t="shared" si="376"/>
        <v>0.14397649363369247</v>
      </c>
      <c r="AJ1375" s="31">
        <f t="shared" si="377"/>
        <v>0.11949069539666994</v>
      </c>
      <c r="AK1375" s="30">
        <f>IF(W1375="si",($S1375*'COSTOS DE CREDITOS'!$C$27)/DATA!$G1375,"")</f>
        <v>54.922363131454851</v>
      </c>
      <c r="AL1375" s="90">
        <f>IF(W1375="si",'COSTOS DE CREDITOS'!$C$35,"")</f>
        <v>20.421138461538462</v>
      </c>
      <c r="AM1375" s="30">
        <f t="shared" si="370"/>
        <v>369.23076923076923</v>
      </c>
      <c r="AN1375" s="30">
        <f t="shared" si="371"/>
        <v>0</v>
      </c>
      <c r="AO1375" s="30">
        <f t="shared" si="372"/>
        <v>444.5742708237625</v>
      </c>
      <c r="AP1375" s="30">
        <f t="shared" si="373"/>
        <v>838.27572917623741</v>
      </c>
      <c r="AQ1375" s="19">
        <f t="shared" si="374"/>
        <v>0.65344797067173677</v>
      </c>
    </row>
    <row r="1376" spans="1:43" x14ac:dyDescent="0.2">
      <c r="A1376" s="23" t="s">
        <v>5665</v>
      </c>
      <c r="B1376" s="6" t="s">
        <v>5683</v>
      </c>
      <c r="C1376" s="6" t="s">
        <v>5670</v>
      </c>
      <c r="D1376" s="2">
        <v>153248</v>
      </c>
      <c r="E1376" s="2">
        <v>154006</v>
      </c>
      <c r="F1376" s="3" t="s">
        <v>1774</v>
      </c>
      <c r="G1376" s="2">
        <v>6</v>
      </c>
      <c r="H1376" s="2">
        <v>154010</v>
      </c>
      <c r="I1376" s="3" t="s">
        <v>1805</v>
      </c>
      <c r="J1376" s="15">
        <v>45071</v>
      </c>
      <c r="K1376" s="24">
        <v>1155173679</v>
      </c>
      <c r="L1376" s="15">
        <v>45077</v>
      </c>
      <c r="M1376" s="15">
        <v>45077</v>
      </c>
      <c r="N1376" s="15"/>
      <c r="O1376" s="26" t="e">
        <f>VLOOKUP(D1376,quash!A$2:$I$7791,9,FALSE)</f>
        <v>#N/A</v>
      </c>
      <c r="P1376" s="7">
        <v>10000</v>
      </c>
      <c r="Q1376" s="26">
        <v>147</v>
      </c>
      <c r="R1376" s="19">
        <v>7.9000519063170294E-2</v>
      </c>
      <c r="S1376" s="26">
        <v>16</v>
      </c>
      <c r="T1376" s="7">
        <v>10000</v>
      </c>
      <c r="U1376" s="2">
        <v>122</v>
      </c>
      <c r="V1376" s="11">
        <v>2137.87</v>
      </c>
      <c r="W1376" s="14" t="s">
        <v>5281</v>
      </c>
      <c r="X1376" s="18">
        <v>1</v>
      </c>
      <c r="Y1376" s="9">
        <v>10000</v>
      </c>
      <c r="Z1376" s="19">
        <f t="shared" si="367"/>
        <v>0</v>
      </c>
      <c r="AA1376" s="25">
        <v>2137.87</v>
      </c>
      <c r="AB1376" s="30">
        <f t="shared" si="368"/>
        <v>733000</v>
      </c>
      <c r="AC1376" s="30">
        <f t="shared" si="378"/>
        <v>1.3642564802182811E-2</v>
      </c>
      <c r="AD1376" s="31">
        <f t="shared" si="379"/>
        <v>2.0054570259208733</v>
      </c>
      <c r="AE1376" s="31">
        <f t="shared" si="380"/>
        <v>1.664392905866303</v>
      </c>
      <c r="AG1376" s="30">
        <f t="shared" si="369"/>
        <v>6126000</v>
      </c>
      <c r="AH1376" s="30">
        <f t="shared" si="375"/>
        <v>1.632386549134835E-3</v>
      </c>
      <c r="AI1376" s="31">
        <f t="shared" si="376"/>
        <v>0.23996082272282074</v>
      </c>
      <c r="AJ1376" s="31">
        <f t="shared" si="377"/>
        <v>0.19915115899444988</v>
      </c>
      <c r="AK1376" s="30">
        <f>IF(W1376="si",($S1376*'COSTOS DE CREDITOS'!$C$27)/DATA!$G1376,"")</f>
        <v>54.922363131454851</v>
      </c>
      <c r="AL1376" s="90">
        <f>IF(W1376="si",'COSTOS DE CREDITOS'!$C$35,"")</f>
        <v>20.421138461538462</v>
      </c>
      <c r="AM1376" s="30">
        <f t="shared" si="370"/>
        <v>615.38461538461547</v>
      </c>
      <c r="AN1376" s="30">
        <f t="shared" si="371"/>
        <v>0</v>
      </c>
      <c r="AO1376" s="30">
        <f t="shared" si="372"/>
        <v>690.72811697760881</v>
      </c>
      <c r="AP1376" s="30">
        <f t="shared" si="373"/>
        <v>1447.1418830223911</v>
      </c>
      <c r="AQ1376" s="19">
        <f t="shared" si="374"/>
        <v>0.67690826992398567</v>
      </c>
    </row>
    <row r="1377" spans="1:43" x14ac:dyDescent="0.2">
      <c r="A1377" s="23" t="s">
        <v>5665</v>
      </c>
      <c r="B1377" s="6" t="s">
        <v>5683</v>
      </c>
      <c r="C1377" s="6" t="s">
        <v>5670</v>
      </c>
      <c r="D1377" s="2">
        <v>153251</v>
      </c>
      <c r="E1377" s="2">
        <v>154006</v>
      </c>
      <c r="F1377" s="3" t="s">
        <v>1774</v>
      </c>
      <c r="G1377" s="2">
        <v>6</v>
      </c>
      <c r="H1377" s="2">
        <v>154011</v>
      </c>
      <c r="I1377" s="3" t="s">
        <v>1806</v>
      </c>
      <c r="J1377" s="15">
        <v>45071</v>
      </c>
      <c r="K1377" s="24">
        <v>1155203795</v>
      </c>
      <c r="L1377" s="15">
        <v>45077</v>
      </c>
      <c r="M1377" s="15">
        <v>45077</v>
      </c>
      <c r="N1377" s="15"/>
      <c r="O1377" s="26" t="e">
        <f>VLOOKUP(D1377,quash!A$2:$I$7791,9,FALSE)</f>
        <v>#N/A</v>
      </c>
      <c r="P1377" s="7">
        <v>10000</v>
      </c>
      <c r="Q1377" s="26">
        <v>132</v>
      </c>
      <c r="R1377" s="19">
        <v>5.8283715876113903E-2</v>
      </c>
      <c r="S1377" s="26">
        <v>16</v>
      </c>
      <c r="T1377" s="7">
        <v>7000</v>
      </c>
      <c r="U1377" s="2">
        <v>142</v>
      </c>
      <c r="V1377" s="11">
        <v>1758.65</v>
      </c>
      <c r="W1377" s="14" t="s">
        <v>5281</v>
      </c>
      <c r="X1377" s="18">
        <v>1</v>
      </c>
      <c r="Y1377" s="9">
        <v>7000</v>
      </c>
      <c r="Z1377" s="19">
        <f t="shared" si="367"/>
        <v>0</v>
      </c>
      <c r="AA1377" s="25">
        <v>1758.65</v>
      </c>
      <c r="AB1377" s="30">
        <f t="shared" si="368"/>
        <v>733000</v>
      </c>
      <c r="AC1377" s="30">
        <f t="shared" si="378"/>
        <v>9.5497953615279671E-3</v>
      </c>
      <c r="AD1377" s="31">
        <f t="shared" si="379"/>
        <v>1.2605729877216916</v>
      </c>
      <c r="AE1377" s="31">
        <f t="shared" si="380"/>
        <v>1.3560709413369714</v>
      </c>
      <c r="AG1377" s="30">
        <f t="shared" si="369"/>
        <v>6126000</v>
      </c>
      <c r="AH1377" s="30">
        <f t="shared" si="375"/>
        <v>1.1426705843943846E-3</v>
      </c>
      <c r="AI1377" s="31">
        <f t="shared" si="376"/>
        <v>0.15083251714005877</v>
      </c>
      <c r="AJ1377" s="31">
        <f t="shared" si="377"/>
        <v>0.16225922298400261</v>
      </c>
      <c r="AK1377" s="30">
        <f>IF(W1377="si",($S1377*'COSTOS DE CREDITOS'!$C$27)/DATA!$G1377,"")</f>
        <v>54.922363131454851</v>
      </c>
      <c r="AL1377" s="90">
        <f>IF(W1377="si",'COSTOS DE CREDITOS'!$C$35,"")</f>
        <v>20.421138461538462</v>
      </c>
      <c r="AM1377" s="30">
        <f t="shared" si="370"/>
        <v>430.76923076923077</v>
      </c>
      <c r="AN1377" s="30">
        <f t="shared" si="371"/>
        <v>0</v>
      </c>
      <c r="AO1377" s="30">
        <f t="shared" si="372"/>
        <v>506.11273236222405</v>
      </c>
      <c r="AP1377" s="30">
        <f t="shared" si="373"/>
        <v>1252.537267637776</v>
      </c>
      <c r="AQ1377" s="19">
        <f t="shared" si="374"/>
        <v>0.71221520350142209</v>
      </c>
    </row>
    <row r="1378" spans="1:43" x14ac:dyDescent="0.2">
      <c r="A1378" s="23" t="s">
        <v>5665</v>
      </c>
      <c r="B1378" s="6" t="s">
        <v>5683</v>
      </c>
      <c r="C1378" s="6" t="s">
        <v>5670</v>
      </c>
      <c r="D1378" s="2">
        <v>153889</v>
      </c>
      <c r="E1378" s="2">
        <v>154006</v>
      </c>
      <c r="F1378" s="3" t="s">
        <v>1774</v>
      </c>
      <c r="G1378" s="2">
        <v>6</v>
      </c>
      <c r="H1378" s="2">
        <v>154012</v>
      </c>
      <c r="I1378" s="3" t="s">
        <v>1807</v>
      </c>
      <c r="J1378" s="15">
        <v>45076</v>
      </c>
      <c r="K1378" s="24">
        <v>1160770441</v>
      </c>
      <c r="L1378" s="15">
        <v>45077</v>
      </c>
      <c r="M1378" s="15">
        <v>45077</v>
      </c>
      <c r="N1378" s="15"/>
      <c r="O1378" s="26" t="e">
        <f>VLOOKUP(D1378,quash!A$2:$I$7791,9,FALSE)</f>
        <v>#N/A</v>
      </c>
      <c r="P1378" s="7">
        <v>10000</v>
      </c>
      <c r="Q1378" s="26">
        <v>132</v>
      </c>
      <c r="R1378" s="19">
        <v>5.8283715876113903E-2</v>
      </c>
      <c r="S1378" s="26">
        <v>16</v>
      </c>
      <c r="T1378" s="7">
        <v>10000</v>
      </c>
      <c r="U1378" s="2">
        <v>122</v>
      </c>
      <c r="V1378" s="11">
        <v>2137.87</v>
      </c>
      <c r="W1378" s="14" t="s">
        <v>5281</v>
      </c>
      <c r="X1378" s="18">
        <v>1</v>
      </c>
      <c r="Y1378" s="9">
        <v>10000</v>
      </c>
      <c r="Z1378" s="19">
        <f t="shared" si="367"/>
        <v>0</v>
      </c>
      <c r="AA1378" s="25">
        <v>2137.87</v>
      </c>
      <c r="AB1378" s="30">
        <f t="shared" si="368"/>
        <v>733000</v>
      </c>
      <c r="AC1378" s="30">
        <f t="shared" si="378"/>
        <v>1.3642564802182811E-2</v>
      </c>
      <c r="AD1378" s="31">
        <f t="shared" si="379"/>
        <v>1.8008185538881309</v>
      </c>
      <c r="AE1378" s="31">
        <f t="shared" si="380"/>
        <v>1.664392905866303</v>
      </c>
      <c r="AG1378" s="30">
        <f t="shared" si="369"/>
        <v>6126000</v>
      </c>
      <c r="AH1378" s="30">
        <f t="shared" si="375"/>
        <v>1.632386549134835E-3</v>
      </c>
      <c r="AI1378" s="31">
        <f t="shared" si="376"/>
        <v>0.21547502448579822</v>
      </c>
      <c r="AJ1378" s="31">
        <f t="shared" si="377"/>
        <v>0.19915115899444988</v>
      </c>
      <c r="AK1378" s="30">
        <f>IF(W1378="si",($S1378*'COSTOS DE CREDITOS'!$C$27)/DATA!$G1378,"")</f>
        <v>54.922363131454851</v>
      </c>
      <c r="AL1378" s="90">
        <f>IF(W1378="si",'COSTOS DE CREDITOS'!$C$35,"")</f>
        <v>20.421138461538462</v>
      </c>
      <c r="AM1378" s="30">
        <f t="shared" si="370"/>
        <v>615.38461538461547</v>
      </c>
      <c r="AN1378" s="30">
        <f t="shared" si="371"/>
        <v>0</v>
      </c>
      <c r="AO1378" s="30">
        <f t="shared" si="372"/>
        <v>690.72811697760881</v>
      </c>
      <c r="AP1378" s="30">
        <f t="shared" si="373"/>
        <v>1447.1418830223911</v>
      </c>
      <c r="AQ1378" s="19">
        <f t="shared" si="374"/>
        <v>0.67690826992398567</v>
      </c>
    </row>
    <row r="1379" spans="1:43" x14ac:dyDescent="0.2">
      <c r="A1379" s="23" t="s">
        <v>5665</v>
      </c>
      <c r="B1379" s="6" t="s">
        <v>5669</v>
      </c>
      <c r="C1379" s="6" t="s">
        <v>5670</v>
      </c>
      <c r="D1379" s="2">
        <v>153904</v>
      </c>
      <c r="E1379" s="2">
        <v>154016</v>
      </c>
      <c r="F1379" s="3" t="s">
        <v>412</v>
      </c>
      <c r="G1379" s="2">
        <v>6</v>
      </c>
      <c r="H1379" s="2">
        <v>154024</v>
      </c>
      <c r="I1379" s="3" t="s">
        <v>1808</v>
      </c>
      <c r="J1379" s="15">
        <v>45076</v>
      </c>
      <c r="K1379" s="24">
        <v>1160858685</v>
      </c>
      <c r="L1379" s="15">
        <v>45077</v>
      </c>
      <c r="M1379" s="15">
        <v>45077</v>
      </c>
      <c r="N1379" s="15"/>
      <c r="O1379" s="26" t="e">
        <f>VLOOKUP(D1379,quash!A$2:$I$7791,9,FALSE)</f>
        <v>#N/A</v>
      </c>
      <c r="P1379" s="7">
        <v>10000</v>
      </c>
      <c r="Q1379" s="26">
        <v>115</v>
      </c>
      <c r="R1379" s="19">
        <v>3.97705569269148E-2</v>
      </c>
      <c r="S1379" s="26">
        <v>16</v>
      </c>
      <c r="T1379" s="7">
        <v>6000</v>
      </c>
      <c r="U1379" s="2">
        <v>142</v>
      </c>
      <c r="V1379" s="11">
        <v>1503.37</v>
      </c>
      <c r="W1379" s="14" t="s">
        <v>5281</v>
      </c>
      <c r="X1379" s="18">
        <v>1</v>
      </c>
      <c r="Y1379" s="9">
        <v>6000</v>
      </c>
      <c r="Z1379" s="19">
        <f t="shared" si="367"/>
        <v>0</v>
      </c>
      <c r="AA1379" s="25">
        <v>1503.37</v>
      </c>
      <c r="AB1379" s="30">
        <f t="shared" si="368"/>
        <v>733000</v>
      </c>
      <c r="AC1379" s="30">
        <f t="shared" si="378"/>
        <v>8.1855388813096858E-3</v>
      </c>
      <c r="AD1379" s="31">
        <f t="shared" si="379"/>
        <v>0.94133697135061389</v>
      </c>
      <c r="AE1379" s="31">
        <f t="shared" si="380"/>
        <v>1.1623465211459754</v>
      </c>
      <c r="AG1379" s="30">
        <f t="shared" si="369"/>
        <v>6126000</v>
      </c>
      <c r="AH1379" s="30">
        <f t="shared" si="375"/>
        <v>9.7943192948090111E-4</v>
      </c>
      <c r="AI1379" s="31">
        <f t="shared" si="376"/>
        <v>0.11263467189030363</v>
      </c>
      <c r="AJ1379" s="31">
        <f t="shared" si="377"/>
        <v>0.13907933398628797</v>
      </c>
      <c r="AK1379" s="30">
        <f>IF(W1379="si",($S1379*'COSTOS DE CREDITOS'!$C$27)/DATA!$G1379,"")</f>
        <v>54.922363131454851</v>
      </c>
      <c r="AL1379" s="90">
        <f>IF(W1379="si",'COSTOS DE CREDITOS'!$C$35,"")</f>
        <v>20.421138461538462</v>
      </c>
      <c r="AM1379" s="30">
        <f t="shared" si="370"/>
        <v>369.23076923076923</v>
      </c>
      <c r="AN1379" s="30">
        <f t="shared" si="371"/>
        <v>0</v>
      </c>
      <c r="AO1379" s="30">
        <f t="shared" si="372"/>
        <v>444.5742708237625</v>
      </c>
      <c r="AP1379" s="30">
        <f t="shared" si="373"/>
        <v>1058.7957291762373</v>
      </c>
      <c r="AQ1379" s="19">
        <f t="shared" si="374"/>
        <v>0.70428153360532497</v>
      </c>
    </row>
    <row r="1380" spans="1:43" x14ac:dyDescent="0.2">
      <c r="A1380" s="23" t="s">
        <v>5665</v>
      </c>
      <c r="B1380" s="6" t="s">
        <v>5669</v>
      </c>
      <c r="C1380" s="6" t="s">
        <v>5670</v>
      </c>
      <c r="D1380" s="2">
        <v>153704</v>
      </c>
      <c r="E1380" s="2">
        <v>153964</v>
      </c>
      <c r="F1380" s="3" t="s">
        <v>342</v>
      </c>
      <c r="G1380" s="2">
        <v>7</v>
      </c>
      <c r="H1380" s="2">
        <v>153975</v>
      </c>
      <c r="I1380" s="3" t="s">
        <v>1809</v>
      </c>
      <c r="J1380" s="15" t="s">
        <v>5688</v>
      </c>
      <c r="K1380" s="24" t="s">
        <v>5688</v>
      </c>
      <c r="L1380" s="15">
        <v>45077</v>
      </c>
      <c r="M1380" s="15">
        <v>45077</v>
      </c>
      <c r="N1380" s="15"/>
      <c r="O1380" s="26" t="e">
        <f>VLOOKUP(D1380,quash!A$2:$I$7791,9,FALSE)</f>
        <v>#N/A</v>
      </c>
      <c r="P1380" s="7">
        <v>14000</v>
      </c>
      <c r="Q1380" s="26">
        <v>117</v>
      </c>
      <c r="R1380" s="19">
        <v>3.7338901947233501E-2</v>
      </c>
      <c r="S1380" s="26">
        <v>16</v>
      </c>
      <c r="T1380" s="7">
        <v>5000</v>
      </c>
      <c r="U1380" s="2">
        <v>147</v>
      </c>
      <c r="V1380" s="11">
        <v>1303.3399999999999</v>
      </c>
      <c r="W1380" s="14" t="s">
        <v>5281</v>
      </c>
      <c r="X1380" s="18">
        <v>1</v>
      </c>
      <c r="Y1380" s="9">
        <v>5000</v>
      </c>
      <c r="Z1380" s="19">
        <f t="shared" si="367"/>
        <v>0</v>
      </c>
      <c r="AA1380" s="25">
        <v>1303.3399999999999</v>
      </c>
      <c r="AB1380" s="30">
        <f t="shared" si="368"/>
        <v>733000</v>
      </c>
      <c r="AC1380" s="30">
        <f t="shared" si="378"/>
        <v>6.8212824010914054E-3</v>
      </c>
      <c r="AD1380" s="31">
        <f t="shared" si="379"/>
        <v>0.79809004092769442</v>
      </c>
      <c r="AE1380" s="31">
        <f t="shared" si="380"/>
        <v>1.0027285129604366</v>
      </c>
      <c r="AG1380" s="30">
        <f t="shared" si="369"/>
        <v>6126000</v>
      </c>
      <c r="AH1380" s="30">
        <f t="shared" si="375"/>
        <v>8.1619327456741752E-4</v>
      </c>
      <c r="AI1380" s="31">
        <f t="shared" si="376"/>
        <v>9.5494613124387853E-2</v>
      </c>
      <c r="AJ1380" s="31">
        <f t="shared" si="377"/>
        <v>0.11998041136141037</v>
      </c>
      <c r="AK1380" s="30">
        <f>IF(W1380="si",($S1380*'COSTOS DE CREDITOS'!$C$27)/DATA!$G1380,"")</f>
        <v>47.07631125553273</v>
      </c>
      <c r="AL1380" s="90">
        <f>IF(W1380="si",'COSTOS DE CREDITOS'!$C$35,"")</f>
        <v>20.421138461538462</v>
      </c>
      <c r="AM1380" s="30">
        <f t="shared" si="370"/>
        <v>307.69230769230774</v>
      </c>
      <c r="AN1380" s="30">
        <f t="shared" si="371"/>
        <v>0</v>
      </c>
      <c r="AO1380" s="30">
        <f t="shared" si="372"/>
        <v>375.1897574093789</v>
      </c>
      <c r="AP1380" s="30">
        <f t="shared" si="373"/>
        <v>928.15024259062102</v>
      </c>
      <c r="AQ1380" s="19">
        <f t="shared" si="374"/>
        <v>0.71213209338363059</v>
      </c>
    </row>
    <row r="1381" spans="1:43" x14ac:dyDescent="0.2">
      <c r="A1381" s="23" t="s">
        <v>5665</v>
      </c>
      <c r="B1381" s="6" t="s">
        <v>5669</v>
      </c>
      <c r="C1381" s="6" t="s">
        <v>5670</v>
      </c>
      <c r="D1381" s="2">
        <v>153705</v>
      </c>
      <c r="E1381" s="2">
        <v>153964</v>
      </c>
      <c r="F1381" s="3" t="s">
        <v>342</v>
      </c>
      <c r="G1381" s="2">
        <v>7</v>
      </c>
      <c r="H1381" s="2">
        <v>153976</v>
      </c>
      <c r="I1381" s="3" t="s">
        <v>1810</v>
      </c>
      <c r="J1381" s="15">
        <v>45075</v>
      </c>
      <c r="K1381" s="24">
        <v>1159979073</v>
      </c>
      <c r="L1381" s="15">
        <v>45077</v>
      </c>
      <c r="M1381" s="15">
        <v>45077</v>
      </c>
      <c r="N1381" s="15"/>
      <c r="O1381" s="26" t="e">
        <f>VLOOKUP(D1381,quash!A$2:$I$7791,9,FALSE)</f>
        <v>#N/A</v>
      </c>
      <c r="P1381" s="7">
        <v>10000</v>
      </c>
      <c r="Q1381" s="26">
        <v>110</v>
      </c>
      <c r="R1381" s="19">
        <v>3.3741050530766099E-2</v>
      </c>
      <c r="S1381" s="26">
        <v>16</v>
      </c>
      <c r="T1381" s="7">
        <v>5000</v>
      </c>
      <c r="U1381" s="2">
        <v>147</v>
      </c>
      <c r="V1381" s="11">
        <v>1303.3399999999999</v>
      </c>
      <c r="W1381" s="14" t="s">
        <v>5281</v>
      </c>
      <c r="X1381" s="18">
        <v>1</v>
      </c>
      <c r="Y1381" s="9">
        <v>5000</v>
      </c>
      <c r="Z1381" s="19">
        <f t="shared" si="367"/>
        <v>0</v>
      </c>
      <c r="AA1381" s="25">
        <v>1303.3399999999999</v>
      </c>
      <c r="AB1381" s="30">
        <f t="shared" si="368"/>
        <v>733000</v>
      </c>
      <c r="AC1381" s="30">
        <f t="shared" si="378"/>
        <v>6.8212824010914054E-3</v>
      </c>
      <c r="AD1381" s="31">
        <f t="shared" si="379"/>
        <v>0.75034106412005463</v>
      </c>
      <c r="AE1381" s="31">
        <f t="shared" si="380"/>
        <v>1.0027285129604366</v>
      </c>
      <c r="AG1381" s="30">
        <f t="shared" si="369"/>
        <v>6126000</v>
      </c>
      <c r="AH1381" s="30">
        <f t="shared" si="375"/>
        <v>8.1619327456741752E-4</v>
      </c>
      <c r="AI1381" s="31">
        <f t="shared" si="376"/>
        <v>8.9781260202415933E-2</v>
      </c>
      <c r="AJ1381" s="31">
        <f t="shared" si="377"/>
        <v>0.11998041136141037</v>
      </c>
      <c r="AK1381" s="30">
        <f>IF(W1381="si",($S1381*'COSTOS DE CREDITOS'!$C$27)/DATA!$G1381,"")</f>
        <v>47.07631125553273</v>
      </c>
      <c r="AL1381" s="90">
        <f>IF(W1381="si",'COSTOS DE CREDITOS'!$C$35,"")</f>
        <v>20.421138461538462</v>
      </c>
      <c r="AM1381" s="30">
        <f t="shared" si="370"/>
        <v>307.69230769230774</v>
      </c>
      <c r="AN1381" s="30">
        <f t="shared" si="371"/>
        <v>0</v>
      </c>
      <c r="AO1381" s="30">
        <f t="shared" si="372"/>
        <v>375.1897574093789</v>
      </c>
      <c r="AP1381" s="30">
        <f t="shared" si="373"/>
        <v>928.15024259062102</v>
      </c>
      <c r="AQ1381" s="19">
        <f t="shared" si="374"/>
        <v>0.71213209338363059</v>
      </c>
    </row>
    <row r="1382" spans="1:43" x14ac:dyDescent="0.2">
      <c r="A1382" s="23" t="s">
        <v>5665</v>
      </c>
      <c r="B1382" s="6" t="s">
        <v>5682</v>
      </c>
      <c r="C1382" s="6" t="s">
        <v>5670</v>
      </c>
      <c r="D1382" s="2">
        <v>153167</v>
      </c>
      <c r="E1382" s="2">
        <v>153696</v>
      </c>
      <c r="F1382" s="3" t="s">
        <v>1770</v>
      </c>
      <c r="G1382" s="2">
        <v>5</v>
      </c>
      <c r="H1382" s="2">
        <v>153698</v>
      </c>
      <c r="I1382" s="3" t="s">
        <v>1811</v>
      </c>
      <c r="J1382" s="15">
        <v>45070</v>
      </c>
      <c r="K1382" s="24">
        <v>1154185783</v>
      </c>
      <c r="L1382" s="15">
        <v>45077</v>
      </c>
      <c r="M1382" s="15">
        <v>45077</v>
      </c>
      <c r="N1382" s="15"/>
      <c r="O1382" s="26">
        <f>VLOOKUP(D1382,quash!A$2:$I$7791,9,FALSE)</f>
        <v>1</v>
      </c>
      <c r="P1382" s="7">
        <v>10000</v>
      </c>
      <c r="Q1382" s="26">
        <v>115</v>
      </c>
      <c r="R1382" s="19">
        <v>3.97705569269148E-2</v>
      </c>
      <c r="S1382" s="26">
        <v>16</v>
      </c>
      <c r="T1382" s="7">
        <v>7000</v>
      </c>
      <c r="U1382" s="2">
        <v>142</v>
      </c>
      <c r="V1382" s="11">
        <v>1758.65</v>
      </c>
      <c r="W1382" s="14" t="s">
        <v>5281</v>
      </c>
      <c r="X1382" s="18">
        <v>1</v>
      </c>
      <c r="Y1382" s="9">
        <v>7000</v>
      </c>
      <c r="Z1382" s="19">
        <f t="shared" si="367"/>
        <v>0</v>
      </c>
      <c r="AA1382" s="25">
        <v>1758.65</v>
      </c>
      <c r="AB1382" s="30">
        <f t="shared" si="368"/>
        <v>519000</v>
      </c>
      <c r="AC1382" s="30">
        <f t="shared" si="378"/>
        <v>1.348747591522158E-2</v>
      </c>
      <c r="AD1382" s="31">
        <f t="shared" si="379"/>
        <v>1.5510597302504816</v>
      </c>
      <c r="AE1382" s="31">
        <f t="shared" si="380"/>
        <v>1.9152215799614642</v>
      </c>
      <c r="AG1382" s="30">
        <f t="shared" si="369"/>
        <v>2427000</v>
      </c>
      <c r="AH1382" s="30">
        <f t="shared" si="375"/>
        <v>2.88421920065925E-3</v>
      </c>
      <c r="AI1382" s="31">
        <f t="shared" si="376"/>
        <v>0.33168520807581375</v>
      </c>
      <c r="AJ1382" s="31">
        <f t="shared" si="377"/>
        <v>0.40955912649361348</v>
      </c>
      <c r="AK1382" s="30">
        <f>IF(W1382="si",($S1382*'COSTOS DE CREDITOS'!$C$27)/DATA!$G1382,"")</f>
        <v>65.906835757745824</v>
      </c>
      <c r="AL1382" s="90">
        <f>IF(W1382="si",'COSTOS DE CREDITOS'!$C$35,"")</f>
        <v>20.421138461538462</v>
      </c>
      <c r="AM1382" s="30">
        <f t="shared" si="370"/>
        <v>430.76923076923077</v>
      </c>
      <c r="AN1382" s="30">
        <f t="shared" si="371"/>
        <v>0</v>
      </c>
      <c r="AO1382" s="30">
        <f t="shared" si="372"/>
        <v>517.09720498851505</v>
      </c>
      <c r="AP1382" s="30">
        <f t="shared" si="373"/>
        <v>1241.5527950114852</v>
      </c>
      <c r="AQ1382" s="19">
        <f t="shared" si="374"/>
        <v>0.70596923493104657</v>
      </c>
    </row>
    <row r="1383" spans="1:43" x14ac:dyDescent="0.2">
      <c r="A1383" s="23" t="s">
        <v>5665</v>
      </c>
      <c r="B1383" s="6" t="s">
        <v>5682</v>
      </c>
      <c r="C1383" s="6" t="s">
        <v>5670</v>
      </c>
      <c r="D1383" s="2">
        <v>153172</v>
      </c>
      <c r="E1383" s="2">
        <v>153696</v>
      </c>
      <c r="F1383" s="3" t="s">
        <v>1770</v>
      </c>
      <c r="G1383" s="2">
        <v>5</v>
      </c>
      <c r="H1383" s="2">
        <v>153700</v>
      </c>
      <c r="I1383" s="3" t="s">
        <v>1812</v>
      </c>
      <c r="J1383" s="15">
        <v>45070</v>
      </c>
      <c r="K1383" s="24">
        <v>1154209260</v>
      </c>
      <c r="L1383" s="15">
        <v>45077</v>
      </c>
      <c r="M1383" s="15">
        <v>45077</v>
      </c>
      <c r="N1383" s="15"/>
      <c r="O1383" s="26">
        <f>VLOOKUP(D1383,quash!A$2:$I$7791,9,FALSE)</f>
        <v>4</v>
      </c>
      <c r="P1383" s="7">
        <v>10000</v>
      </c>
      <c r="Q1383" s="26">
        <v>127</v>
      </c>
      <c r="R1383" s="19">
        <v>5.24391097594855E-2</v>
      </c>
      <c r="S1383" s="26">
        <v>16</v>
      </c>
      <c r="T1383" s="7">
        <v>7000</v>
      </c>
      <c r="U1383" s="2">
        <v>142</v>
      </c>
      <c r="V1383" s="11">
        <v>1758.65</v>
      </c>
      <c r="W1383" s="14" t="s">
        <v>5281</v>
      </c>
      <c r="X1383" s="18">
        <v>1</v>
      </c>
      <c r="Y1383" s="9">
        <v>7000</v>
      </c>
      <c r="Z1383" s="19">
        <f t="shared" si="367"/>
        <v>0</v>
      </c>
      <c r="AA1383" s="25">
        <v>1758.65</v>
      </c>
      <c r="AB1383" s="30">
        <f t="shared" si="368"/>
        <v>277000</v>
      </c>
      <c r="AC1383" s="30">
        <f t="shared" si="378"/>
        <v>2.5270758122743681E-2</v>
      </c>
      <c r="AD1383" s="31">
        <f t="shared" si="379"/>
        <v>3.2093862815884475</v>
      </c>
      <c r="AE1383" s="31">
        <f t="shared" si="380"/>
        <v>3.5884476534296028</v>
      </c>
      <c r="AG1383" s="30">
        <f t="shared" si="369"/>
        <v>927000</v>
      </c>
      <c r="AH1383" s="30">
        <f t="shared" si="375"/>
        <v>7.551240560949299E-3</v>
      </c>
      <c r="AI1383" s="31">
        <f t="shared" si="376"/>
        <v>0.95900755124056103</v>
      </c>
      <c r="AJ1383" s="31">
        <f t="shared" si="377"/>
        <v>1.0722761596548005</v>
      </c>
      <c r="AK1383" s="30">
        <f>IF(W1383="si",($S1383*'COSTOS DE CREDITOS'!$C$27)/DATA!$G1383,"")</f>
        <v>65.906835757745824</v>
      </c>
      <c r="AL1383" s="90">
        <f>IF(W1383="si",'COSTOS DE CREDITOS'!$C$35,"")</f>
        <v>20.421138461538462</v>
      </c>
      <c r="AM1383" s="30">
        <f t="shared" si="370"/>
        <v>430.76923076923077</v>
      </c>
      <c r="AN1383" s="30">
        <f t="shared" si="371"/>
        <v>0</v>
      </c>
      <c r="AO1383" s="30">
        <f t="shared" si="372"/>
        <v>517.09720498851505</v>
      </c>
      <c r="AP1383" s="30">
        <f t="shared" si="373"/>
        <v>1241.5527950114852</v>
      </c>
      <c r="AQ1383" s="19">
        <f t="shared" si="374"/>
        <v>0.70596923493104657</v>
      </c>
    </row>
    <row r="1384" spans="1:43" x14ac:dyDescent="0.2">
      <c r="A1384" s="23" t="s">
        <v>5665</v>
      </c>
      <c r="B1384" s="6" t="s">
        <v>5682</v>
      </c>
      <c r="C1384" s="6" t="s">
        <v>5670</v>
      </c>
      <c r="D1384" s="2">
        <v>153163</v>
      </c>
      <c r="E1384" s="2">
        <v>153696</v>
      </c>
      <c r="F1384" s="3" t="s">
        <v>1770</v>
      </c>
      <c r="G1384" s="2">
        <v>5</v>
      </c>
      <c r="H1384" s="2">
        <v>153701</v>
      </c>
      <c r="I1384" s="3" t="s">
        <v>1813</v>
      </c>
      <c r="J1384" s="15">
        <v>45070</v>
      </c>
      <c r="K1384" s="24">
        <v>1154193322</v>
      </c>
      <c r="L1384" s="15">
        <v>45077</v>
      </c>
      <c r="M1384" s="15">
        <v>45077</v>
      </c>
      <c r="N1384" s="15"/>
      <c r="O1384" s="26">
        <f>VLOOKUP(D1384,quash!A$2:$I$7791,9,FALSE)</f>
        <v>4</v>
      </c>
      <c r="P1384" s="7">
        <v>10000</v>
      </c>
      <c r="Q1384" s="26">
        <v>132</v>
      </c>
      <c r="R1384" s="19">
        <v>5.8283715876113903E-2</v>
      </c>
      <c r="S1384" s="26">
        <v>16</v>
      </c>
      <c r="T1384" s="7">
        <v>7000</v>
      </c>
      <c r="U1384" s="2">
        <v>142</v>
      </c>
      <c r="V1384" s="11">
        <v>1758.65</v>
      </c>
      <c r="W1384" s="14" t="s">
        <v>5281</v>
      </c>
      <c r="X1384" s="18">
        <v>1</v>
      </c>
      <c r="Y1384" s="9">
        <v>7000</v>
      </c>
      <c r="Z1384" s="19">
        <f t="shared" si="367"/>
        <v>0</v>
      </c>
      <c r="AA1384" s="25">
        <v>1758.65</v>
      </c>
      <c r="AB1384" s="30">
        <f t="shared" si="368"/>
        <v>277000</v>
      </c>
      <c r="AC1384" s="30">
        <f t="shared" si="378"/>
        <v>2.5270758122743681E-2</v>
      </c>
      <c r="AD1384" s="31">
        <f t="shared" si="379"/>
        <v>3.335740072202166</v>
      </c>
      <c r="AE1384" s="31">
        <f t="shared" si="380"/>
        <v>3.5884476534296028</v>
      </c>
      <c r="AG1384" s="30">
        <f t="shared" si="369"/>
        <v>927000</v>
      </c>
      <c r="AH1384" s="30">
        <f t="shared" si="375"/>
        <v>7.551240560949299E-3</v>
      </c>
      <c r="AI1384" s="31">
        <f t="shared" si="376"/>
        <v>0.99676375404530748</v>
      </c>
      <c r="AJ1384" s="31">
        <f t="shared" si="377"/>
        <v>1.0722761596548005</v>
      </c>
      <c r="AK1384" s="30">
        <f>IF(W1384="si",($S1384*'COSTOS DE CREDITOS'!$C$27)/DATA!$G1384,"")</f>
        <v>65.906835757745824</v>
      </c>
      <c r="AL1384" s="90">
        <f>IF(W1384="si",'COSTOS DE CREDITOS'!$C$35,"")</f>
        <v>20.421138461538462</v>
      </c>
      <c r="AM1384" s="30">
        <f t="shared" si="370"/>
        <v>430.76923076923077</v>
      </c>
      <c r="AN1384" s="30">
        <f t="shared" si="371"/>
        <v>0</v>
      </c>
      <c r="AO1384" s="30">
        <f t="shared" si="372"/>
        <v>517.09720498851505</v>
      </c>
      <c r="AP1384" s="30">
        <f t="shared" si="373"/>
        <v>1241.5527950114852</v>
      </c>
      <c r="AQ1384" s="19">
        <f t="shared" si="374"/>
        <v>0.70596923493104657</v>
      </c>
    </row>
    <row r="1385" spans="1:43" x14ac:dyDescent="0.2">
      <c r="A1385" s="23" t="s">
        <v>5665</v>
      </c>
      <c r="B1385" s="6" t="s">
        <v>5682</v>
      </c>
      <c r="C1385" s="6" t="s">
        <v>5670</v>
      </c>
      <c r="D1385" s="2">
        <v>153502</v>
      </c>
      <c r="E1385" s="2">
        <v>153696</v>
      </c>
      <c r="F1385" s="3" t="s">
        <v>1770</v>
      </c>
      <c r="G1385" s="2">
        <v>5</v>
      </c>
      <c r="H1385" s="2">
        <v>153702</v>
      </c>
      <c r="I1385" s="3" t="s">
        <v>1814</v>
      </c>
      <c r="J1385" s="15" t="s">
        <v>5688</v>
      </c>
      <c r="K1385" s="24" t="s">
        <v>5688</v>
      </c>
      <c r="L1385" s="15">
        <v>45077</v>
      </c>
      <c r="M1385" s="15">
        <v>45077</v>
      </c>
      <c r="N1385" s="15"/>
      <c r="O1385" s="26">
        <f>VLOOKUP(D1385,quash!A$2:$I$7791,9,FALSE)</f>
        <v>3</v>
      </c>
      <c r="P1385" s="7">
        <v>9000</v>
      </c>
      <c r="Q1385" s="26">
        <v>132</v>
      </c>
      <c r="R1385" s="19">
        <v>6.7251152013599866E-2</v>
      </c>
      <c r="S1385" s="26">
        <v>16</v>
      </c>
      <c r="T1385" s="7">
        <v>7000</v>
      </c>
      <c r="U1385" s="2">
        <v>142</v>
      </c>
      <c r="V1385" s="11">
        <v>1758.65</v>
      </c>
      <c r="W1385" s="14" t="s">
        <v>5281</v>
      </c>
      <c r="X1385" s="18">
        <v>1</v>
      </c>
      <c r="Y1385" s="9">
        <v>7000</v>
      </c>
      <c r="Z1385" s="19">
        <f t="shared" si="367"/>
        <v>0</v>
      </c>
      <c r="AA1385" s="25">
        <v>1758.65</v>
      </c>
      <c r="AB1385" s="30">
        <f t="shared" si="368"/>
        <v>242000</v>
      </c>
      <c r="AC1385" s="30">
        <f t="shared" si="378"/>
        <v>2.8925619834710745E-2</v>
      </c>
      <c r="AD1385" s="31">
        <f t="shared" si="379"/>
        <v>3.8181818181818183</v>
      </c>
      <c r="AE1385" s="31">
        <f t="shared" si="380"/>
        <v>4.1074380165289259</v>
      </c>
      <c r="AG1385" s="30">
        <f t="shared" si="369"/>
        <v>778000</v>
      </c>
      <c r="AH1385" s="30">
        <f t="shared" si="375"/>
        <v>8.9974293059125968E-3</v>
      </c>
      <c r="AI1385" s="31">
        <f t="shared" si="376"/>
        <v>1.1876606683804627</v>
      </c>
      <c r="AJ1385" s="31">
        <f t="shared" si="377"/>
        <v>1.2776349614395888</v>
      </c>
      <c r="AK1385" s="30">
        <f>IF(W1385="si",($S1385*'COSTOS DE CREDITOS'!$C$27)/DATA!$G1385,"")</f>
        <v>65.906835757745824</v>
      </c>
      <c r="AL1385" s="90">
        <f>IF(W1385="si",'COSTOS DE CREDITOS'!$C$35,"")</f>
        <v>20.421138461538462</v>
      </c>
      <c r="AM1385" s="30">
        <f t="shared" si="370"/>
        <v>430.76923076923077</v>
      </c>
      <c r="AN1385" s="30">
        <f t="shared" si="371"/>
        <v>0</v>
      </c>
      <c r="AO1385" s="30">
        <f t="shared" si="372"/>
        <v>517.09720498851505</v>
      </c>
      <c r="AP1385" s="30">
        <f t="shared" si="373"/>
        <v>1241.5527950114852</v>
      </c>
      <c r="AQ1385" s="19">
        <f t="shared" si="374"/>
        <v>0.70596923493104657</v>
      </c>
    </row>
    <row r="1386" spans="1:43" x14ac:dyDescent="0.2">
      <c r="A1386" s="23" t="s">
        <v>5665</v>
      </c>
      <c r="B1386" s="6" t="s">
        <v>5679</v>
      </c>
      <c r="C1386" s="6" t="s">
        <v>5680</v>
      </c>
      <c r="D1386" s="2">
        <v>152953</v>
      </c>
      <c r="E1386" s="2">
        <v>154087</v>
      </c>
      <c r="F1386" s="3" t="s">
        <v>1776</v>
      </c>
      <c r="G1386" s="2">
        <v>7</v>
      </c>
      <c r="H1386" s="2">
        <v>154090</v>
      </c>
      <c r="I1386" s="3" t="s">
        <v>1815</v>
      </c>
      <c r="J1386" s="15">
        <v>45069</v>
      </c>
      <c r="K1386" s="24">
        <v>1153317269</v>
      </c>
      <c r="L1386" s="15">
        <v>45077</v>
      </c>
      <c r="M1386" s="15">
        <v>45077</v>
      </c>
      <c r="N1386" s="15"/>
      <c r="O1386" s="26" t="e">
        <f>VLOOKUP(D1386,quash!A$2:$I$7791,9,FALSE)</f>
        <v>#N/A</v>
      </c>
      <c r="P1386" s="7">
        <v>13000</v>
      </c>
      <c r="Q1386" s="26">
        <v>112</v>
      </c>
      <c r="R1386" s="19">
        <v>3.4822276789427703E-2</v>
      </c>
      <c r="S1386" s="93">
        <v>26</v>
      </c>
      <c r="T1386" s="7">
        <v>7000</v>
      </c>
      <c r="U1386" s="2">
        <v>142</v>
      </c>
      <c r="V1386" s="11">
        <v>1758.65</v>
      </c>
      <c r="W1386" s="14" t="s">
        <v>5281</v>
      </c>
      <c r="X1386" s="18">
        <v>0.76040732113898224</v>
      </c>
      <c r="Y1386" s="9">
        <v>5322.8512479728761</v>
      </c>
      <c r="Z1386" s="19">
        <f t="shared" si="367"/>
        <v>-0.23959267886101765</v>
      </c>
      <c r="AA1386" s="25">
        <v>1337.2903353210711</v>
      </c>
      <c r="AB1386" s="30">
        <f t="shared" si="368"/>
        <v>733000</v>
      </c>
      <c r="AC1386" s="30">
        <f t="shared" si="378"/>
        <v>9.5497953615279671E-3</v>
      </c>
      <c r="AD1386" s="31">
        <f t="shared" si="379"/>
        <v>1.0695770804911322</v>
      </c>
      <c r="AE1386" s="31">
        <f t="shared" si="380"/>
        <v>1.3560709413369714</v>
      </c>
      <c r="AG1386" s="30">
        <f t="shared" si="369"/>
        <v>6126000</v>
      </c>
      <c r="AH1386" s="30">
        <f t="shared" si="375"/>
        <v>1.1426705843943846E-3</v>
      </c>
      <c r="AI1386" s="31">
        <f t="shared" si="376"/>
        <v>0.12797910545217106</v>
      </c>
      <c r="AJ1386" s="31">
        <f t="shared" si="377"/>
        <v>0.16225922298400261</v>
      </c>
      <c r="AK1386" s="30">
        <f>IF(W1386="si",($S1386*'COSTOS DE CREDITOS'!$C$27)/DATA!$G1386,"")</f>
        <v>76.499005790240673</v>
      </c>
      <c r="AL1386" s="90">
        <f>IF(W1386="si",'COSTOS DE CREDITOS'!$C$35,"")</f>
        <v>20.421138461538462</v>
      </c>
      <c r="AM1386" s="30">
        <f t="shared" si="370"/>
        <v>700</v>
      </c>
      <c r="AN1386" s="30">
        <f t="shared" si="371"/>
        <v>1677.1487520271239</v>
      </c>
      <c r="AO1386" s="30">
        <f t="shared" si="372"/>
        <v>2474.0688962789031</v>
      </c>
      <c r="AP1386" s="30">
        <f t="shared" si="373"/>
        <v>-1136.778560957832</v>
      </c>
      <c r="AQ1386" s="19">
        <f t="shared" si="374"/>
        <v>-0.85006115047178743</v>
      </c>
    </row>
    <row r="1387" spans="1:43" x14ac:dyDescent="0.2">
      <c r="A1387" s="23" t="s">
        <v>5665</v>
      </c>
      <c r="B1387" s="6" t="s">
        <v>5679</v>
      </c>
      <c r="C1387" s="6" t="s">
        <v>5680</v>
      </c>
      <c r="D1387" s="2">
        <v>152286</v>
      </c>
      <c r="E1387" s="2">
        <v>154087</v>
      </c>
      <c r="F1387" s="3" t="s">
        <v>1776</v>
      </c>
      <c r="G1387" s="2">
        <v>7</v>
      </c>
      <c r="H1387" s="2">
        <v>154092</v>
      </c>
      <c r="I1387" s="3" t="s">
        <v>1816</v>
      </c>
      <c r="J1387" s="15">
        <v>45063</v>
      </c>
      <c r="K1387" s="24">
        <v>1148876305</v>
      </c>
      <c r="L1387" s="15">
        <v>45077</v>
      </c>
      <c r="M1387" s="15">
        <v>45077</v>
      </c>
      <c r="N1387" s="15"/>
      <c r="O1387" s="26" t="e">
        <f>VLOOKUP(D1387,quash!A$2:$I$7791,9,FALSE)</f>
        <v>#N/A</v>
      </c>
      <c r="P1387" s="7">
        <v>13000</v>
      </c>
      <c r="Q1387" s="26">
        <v>112</v>
      </c>
      <c r="R1387" s="19">
        <v>3.4822276789427703E-2</v>
      </c>
      <c r="S1387" s="93">
        <v>26</v>
      </c>
      <c r="T1387" s="7">
        <v>10000</v>
      </c>
      <c r="U1387" s="2">
        <v>142</v>
      </c>
      <c r="V1387" s="11">
        <v>2510.34</v>
      </c>
      <c r="W1387" s="14" t="s">
        <v>5281</v>
      </c>
      <c r="X1387" s="18">
        <v>0.76040732113898224</v>
      </c>
      <c r="Y1387" s="9">
        <v>7604.0732113898221</v>
      </c>
      <c r="Z1387" s="19">
        <f t="shared" si="367"/>
        <v>-0.23959267886101776</v>
      </c>
      <c r="AA1387" s="25">
        <v>1908.8809145480327</v>
      </c>
      <c r="AB1387" s="30">
        <f t="shared" si="368"/>
        <v>733000</v>
      </c>
      <c r="AC1387" s="30">
        <f t="shared" si="378"/>
        <v>1.3642564802182811E-2</v>
      </c>
      <c r="AD1387" s="31">
        <f t="shared" si="379"/>
        <v>1.5279672578444747</v>
      </c>
      <c r="AE1387" s="31">
        <f t="shared" si="380"/>
        <v>1.9372442019099592</v>
      </c>
      <c r="AG1387" s="30">
        <f t="shared" si="369"/>
        <v>6126000</v>
      </c>
      <c r="AH1387" s="30">
        <f t="shared" si="375"/>
        <v>1.632386549134835E-3</v>
      </c>
      <c r="AI1387" s="31">
        <f t="shared" si="376"/>
        <v>0.18282729350310153</v>
      </c>
      <c r="AJ1387" s="31">
        <f t="shared" si="377"/>
        <v>0.23179888997714657</v>
      </c>
      <c r="AK1387" s="30">
        <f>IF(W1387="si",($S1387*'COSTOS DE CREDITOS'!$C$27)/DATA!$G1387,"")</f>
        <v>76.499005790240673</v>
      </c>
      <c r="AL1387" s="90">
        <f>IF(W1387="si",'COSTOS DE CREDITOS'!$C$35,"")</f>
        <v>20.421138461538462</v>
      </c>
      <c r="AM1387" s="30">
        <f t="shared" si="370"/>
        <v>1000</v>
      </c>
      <c r="AN1387" s="30">
        <f t="shared" si="371"/>
        <v>2395.9267886101779</v>
      </c>
      <c r="AO1387" s="30">
        <f t="shared" si="372"/>
        <v>3492.8469328619572</v>
      </c>
      <c r="AP1387" s="30">
        <f t="shared" si="373"/>
        <v>-1583.9660183139245</v>
      </c>
      <c r="AQ1387" s="19">
        <f t="shared" si="374"/>
        <v>-0.82978776006514865</v>
      </c>
    </row>
    <row r="1388" spans="1:43" x14ac:dyDescent="0.2">
      <c r="A1388" s="23" t="s">
        <v>5665</v>
      </c>
      <c r="B1388" s="6" t="s">
        <v>5679</v>
      </c>
      <c r="C1388" s="6" t="s">
        <v>5680</v>
      </c>
      <c r="D1388" s="2">
        <v>152623</v>
      </c>
      <c r="E1388" s="2">
        <v>154087</v>
      </c>
      <c r="F1388" s="3" t="s">
        <v>1776</v>
      </c>
      <c r="G1388" s="2">
        <v>7</v>
      </c>
      <c r="H1388" s="2">
        <v>154093</v>
      </c>
      <c r="I1388" s="3" t="s">
        <v>1817</v>
      </c>
      <c r="J1388" s="15">
        <v>45064</v>
      </c>
      <c r="K1388" s="24">
        <v>1149929509</v>
      </c>
      <c r="L1388" s="15">
        <v>45077</v>
      </c>
      <c r="M1388" s="15">
        <v>45077</v>
      </c>
      <c r="N1388" s="15"/>
      <c r="O1388" s="26" t="e">
        <f>VLOOKUP(D1388,quash!A$2:$I$7791,9,FALSE)</f>
        <v>#N/A</v>
      </c>
      <c r="P1388" s="7">
        <v>13000</v>
      </c>
      <c r="Q1388" s="26">
        <v>120</v>
      </c>
      <c r="R1388" s="19">
        <v>4.4119504715388606E-2</v>
      </c>
      <c r="S1388" s="93">
        <v>26</v>
      </c>
      <c r="T1388" s="7">
        <v>8000</v>
      </c>
      <c r="U1388" s="2">
        <v>142</v>
      </c>
      <c r="V1388" s="11">
        <v>2013.74</v>
      </c>
      <c r="W1388" s="14" t="s">
        <v>5281</v>
      </c>
      <c r="X1388" s="18">
        <v>0.76040732113898224</v>
      </c>
      <c r="Y1388" s="9">
        <v>6083.2585691118575</v>
      </c>
      <c r="Z1388" s="19">
        <f t="shared" si="367"/>
        <v>-0.23959267886101787</v>
      </c>
      <c r="AA1388" s="25">
        <v>1531.2626388704141</v>
      </c>
      <c r="AB1388" s="30">
        <f t="shared" si="368"/>
        <v>733000</v>
      </c>
      <c r="AC1388" s="30">
        <f t="shared" ref="AC1388:AC1448" si="381">$T1388/AB1388</f>
        <v>1.0914051841746248E-2</v>
      </c>
      <c r="AD1388" s="31">
        <f t="shared" ref="AD1388:AD1448" si="382">AC1388*$Q1388</f>
        <v>1.3096862210095499</v>
      </c>
      <c r="AE1388" s="31">
        <f t="shared" ref="AE1388:AE1448" si="383">AC1388*$U1388</f>
        <v>1.5497953615279674</v>
      </c>
      <c r="AG1388" s="30">
        <f t="shared" si="369"/>
        <v>6126000</v>
      </c>
      <c r="AH1388" s="30">
        <f t="shared" si="375"/>
        <v>1.3059092393078681E-3</v>
      </c>
      <c r="AI1388" s="31">
        <f t="shared" si="376"/>
        <v>0.15670910871694416</v>
      </c>
      <c r="AJ1388" s="31">
        <f t="shared" si="377"/>
        <v>0.18543911198171725</v>
      </c>
      <c r="AK1388" s="30">
        <f>IF(W1388="si",($S1388*'COSTOS DE CREDITOS'!$C$27)/DATA!$G1388,"")</f>
        <v>76.499005790240673</v>
      </c>
      <c r="AL1388" s="90">
        <f>IF(W1388="si",'COSTOS DE CREDITOS'!$C$35,"")</f>
        <v>20.421138461538462</v>
      </c>
      <c r="AM1388" s="30">
        <f t="shared" si="370"/>
        <v>800</v>
      </c>
      <c r="AN1388" s="30">
        <f t="shared" si="371"/>
        <v>1916.7414308881425</v>
      </c>
      <c r="AO1388" s="30">
        <f t="shared" si="372"/>
        <v>2813.6615751399218</v>
      </c>
      <c r="AP1388" s="30">
        <f t="shared" si="373"/>
        <v>-1282.3989362695077</v>
      </c>
      <c r="AQ1388" s="19">
        <f t="shared" si="374"/>
        <v>-0.83747810709697135</v>
      </c>
    </row>
    <row r="1389" spans="1:43" x14ac:dyDescent="0.2">
      <c r="A1389" s="23" t="s">
        <v>5665</v>
      </c>
      <c r="B1389" s="6" t="s">
        <v>5679</v>
      </c>
      <c r="C1389" s="6" t="s">
        <v>5680</v>
      </c>
      <c r="D1389" s="2">
        <v>152985</v>
      </c>
      <c r="E1389" s="2">
        <v>154087</v>
      </c>
      <c r="F1389" s="3" t="s">
        <v>1776</v>
      </c>
      <c r="G1389" s="2">
        <v>7</v>
      </c>
      <c r="H1389" s="2">
        <v>154094</v>
      </c>
      <c r="I1389" s="3" t="s">
        <v>1818</v>
      </c>
      <c r="J1389" s="15">
        <v>45069</v>
      </c>
      <c r="K1389" s="24">
        <v>1153404909</v>
      </c>
      <c r="L1389" s="15">
        <v>45077</v>
      </c>
      <c r="M1389" s="15">
        <v>45077</v>
      </c>
      <c r="N1389" s="15"/>
      <c r="O1389" s="26" t="e">
        <f>VLOOKUP(D1389,quash!A$2:$I$7791,9,FALSE)</f>
        <v>#N/A</v>
      </c>
      <c r="P1389" s="7">
        <v>5000</v>
      </c>
      <c r="Q1389" s="26">
        <v>147</v>
      </c>
      <c r="R1389" s="19">
        <v>0.11226939921536</v>
      </c>
      <c r="S1389" s="93">
        <v>26</v>
      </c>
      <c r="T1389" s="7">
        <v>6000</v>
      </c>
      <c r="U1389" s="2">
        <v>142</v>
      </c>
      <c r="V1389" s="11">
        <v>1503.37</v>
      </c>
      <c r="W1389" s="14" t="s">
        <v>5281</v>
      </c>
      <c r="X1389" s="18">
        <v>0.76040732113898224</v>
      </c>
      <c r="Y1389" s="9">
        <v>4562.4439268338938</v>
      </c>
      <c r="Z1389" s="19">
        <f t="shared" si="367"/>
        <v>-0.23959267886101765</v>
      </c>
      <c r="AA1389" s="25">
        <v>1143.1735543807117</v>
      </c>
      <c r="AB1389" s="30">
        <f t="shared" si="368"/>
        <v>733000</v>
      </c>
      <c r="AC1389" s="30">
        <f t="shared" si="381"/>
        <v>8.1855388813096858E-3</v>
      </c>
      <c r="AD1389" s="31">
        <f t="shared" si="382"/>
        <v>1.2032742155525238</v>
      </c>
      <c r="AE1389" s="31">
        <f t="shared" si="383"/>
        <v>1.1623465211459754</v>
      </c>
      <c r="AG1389" s="30">
        <f t="shared" si="369"/>
        <v>6126000</v>
      </c>
      <c r="AH1389" s="30">
        <f t="shared" si="375"/>
        <v>9.7943192948090111E-4</v>
      </c>
      <c r="AI1389" s="31">
        <f t="shared" si="376"/>
        <v>0.14397649363369247</v>
      </c>
      <c r="AJ1389" s="31">
        <f t="shared" si="377"/>
        <v>0.13907933398628797</v>
      </c>
      <c r="AK1389" s="30">
        <f>IF(W1389="si",($S1389*'COSTOS DE CREDITOS'!$C$27)/DATA!$G1389,"")</f>
        <v>76.499005790240673</v>
      </c>
      <c r="AL1389" s="90">
        <f>IF(W1389="si",'COSTOS DE CREDITOS'!$C$35,"")</f>
        <v>20.421138461538462</v>
      </c>
      <c r="AM1389" s="30">
        <f t="shared" si="370"/>
        <v>600</v>
      </c>
      <c r="AN1389" s="30">
        <f t="shared" si="371"/>
        <v>1437.5560731661062</v>
      </c>
      <c r="AO1389" s="30">
        <f t="shared" si="372"/>
        <v>2134.4762174178854</v>
      </c>
      <c r="AP1389" s="30">
        <f t="shared" si="373"/>
        <v>-991.30266303717372</v>
      </c>
      <c r="AQ1389" s="19">
        <f t="shared" si="374"/>
        <v>-0.86714975100538383</v>
      </c>
    </row>
    <row r="1390" spans="1:43" x14ac:dyDescent="0.2">
      <c r="A1390" s="23" t="s">
        <v>5665</v>
      </c>
      <c r="B1390" s="6" t="s">
        <v>5679</v>
      </c>
      <c r="C1390" s="6" t="s">
        <v>5680</v>
      </c>
      <c r="D1390" s="2">
        <v>152563</v>
      </c>
      <c r="E1390" s="2">
        <v>154087</v>
      </c>
      <c r="F1390" s="3" t="s">
        <v>1776</v>
      </c>
      <c r="G1390" s="2">
        <v>7</v>
      </c>
      <c r="H1390" s="2">
        <v>154095</v>
      </c>
      <c r="I1390" s="3" t="s">
        <v>1819</v>
      </c>
      <c r="J1390" s="15">
        <v>45064</v>
      </c>
      <c r="K1390" s="24">
        <v>1149781789</v>
      </c>
      <c r="L1390" s="15">
        <v>45077</v>
      </c>
      <c r="M1390" s="15">
        <v>45077</v>
      </c>
      <c r="N1390" s="15"/>
      <c r="O1390" s="26" t="e">
        <f>VLOOKUP(D1390,quash!A$2:$I$7791,9,FALSE)</f>
        <v>#N/A</v>
      </c>
      <c r="P1390" s="7">
        <v>14000</v>
      </c>
      <c r="Q1390" s="26">
        <v>116</v>
      </c>
      <c r="R1390" s="19">
        <v>4.178662360659139E-2</v>
      </c>
      <c r="S1390" s="93">
        <v>26</v>
      </c>
      <c r="T1390" s="7">
        <v>6000</v>
      </c>
      <c r="U1390" s="2">
        <v>142</v>
      </c>
      <c r="V1390" s="11">
        <v>1503.37</v>
      </c>
      <c r="W1390" s="14" t="s">
        <v>5281</v>
      </c>
      <c r="X1390" s="18">
        <v>0.76040732113898224</v>
      </c>
      <c r="Y1390" s="9">
        <v>4562.4439268338938</v>
      </c>
      <c r="Z1390" s="19">
        <f t="shared" si="367"/>
        <v>-0.23959267886101765</v>
      </c>
      <c r="AA1390" s="25">
        <v>1143.1735543807117</v>
      </c>
      <c r="AB1390" s="30">
        <f t="shared" si="368"/>
        <v>733000</v>
      </c>
      <c r="AC1390" s="30">
        <f t="shared" si="381"/>
        <v>8.1855388813096858E-3</v>
      </c>
      <c r="AD1390" s="31">
        <f t="shared" si="382"/>
        <v>0.94952251023192358</v>
      </c>
      <c r="AE1390" s="31">
        <f t="shared" si="383"/>
        <v>1.1623465211459754</v>
      </c>
      <c r="AG1390" s="30">
        <f t="shared" si="369"/>
        <v>6126000</v>
      </c>
      <c r="AH1390" s="30">
        <f t="shared" si="375"/>
        <v>9.7943192948090111E-4</v>
      </c>
      <c r="AI1390" s="31">
        <f t="shared" si="376"/>
        <v>0.11361410381978453</v>
      </c>
      <c r="AJ1390" s="31">
        <f t="shared" si="377"/>
        <v>0.13907933398628797</v>
      </c>
      <c r="AK1390" s="30">
        <f>IF(W1390="si",($S1390*'COSTOS DE CREDITOS'!$C$27)/DATA!$G1390,"")</f>
        <v>76.499005790240673</v>
      </c>
      <c r="AL1390" s="90">
        <f>IF(W1390="si",'COSTOS DE CREDITOS'!$C$35,"")</f>
        <v>20.421138461538462</v>
      </c>
      <c r="AM1390" s="30">
        <f t="shared" si="370"/>
        <v>600</v>
      </c>
      <c r="AN1390" s="30">
        <f t="shared" si="371"/>
        <v>1437.5560731661062</v>
      </c>
      <c r="AO1390" s="30">
        <f t="shared" si="372"/>
        <v>2134.4762174178854</v>
      </c>
      <c r="AP1390" s="30">
        <f t="shared" si="373"/>
        <v>-991.30266303717372</v>
      </c>
      <c r="AQ1390" s="19">
        <f t="shared" si="374"/>
        <v>-0.86714975100538383</v>
      </c>
    </row>
    <row r="1391" spans="1:43" x14ac:dyDescent="0.2">
      <c r="A1391" s="23" t="s">
        <v>5665</v>
      </c>
      <c r="B1391" s="6" t="s">
        <v>5679</v>
      </c>
      <c r="C1391" s="6" t="s">
        <v>5680</v>
      </c>
      <c r="D1391" s="2">
        <v>152793</v>
      </c>
      <c r="E1391" s="2">
        <v>154087</v>
      </c>
      <c r="F1391" s="3" t="s">
        <v>1776</v>
      </c>
      <c r="G1391" s="2">
        <v>7</v>
      </c>
      <c r="H1391" s="2">
        <v>154096</v>
      </c>
      <c r="I1391" s="3" t="s">
        <v>1820</v>
      </c>
      <c r="J1391" s="15">
        <v>45065</v>
      </c>
      <c r="K1391" s="24">
        <v>1150815172</v>
      </c>
      <c r="L1391" s="15">
        <v>45077</v>
      </c>
      <c r="M1391" s="15">
        <v>45077</v>
      </c>
      <c r="N1391" s="15"/>
      <c r="O1391" s="26" t="e">
        <f>VLOOKUP(D1391,quash!A$2:$I$7791,9,FALSE)</f>
        <v>#N/A</v>
      </c>
      <c r="P1391" s="7">
        <v>13000</v>
      </c>
      <c r="Q1391" s="26">
        <v>120</v>
      </c>
      <c r="R1391" s="19">
        <v>4.4119504715388606E-2</v>
      </c>
      <c r="S1391" s="93">
        <v>26</v>
      </c>
      <c r="T1391" s="7">
        <v>6000</v>
      </c>
      <c r="U1391" s="2">
        <v>142</v>
      </c>
      <c r="V1391" s="11">
        <v>1503.37</v>
      </c>
      <c r="W1391" s="14" t="s">
        <v>5281</v>
      </c>
      <c r="X1391" s="18">
        <v>0.76040732113898224</v>
      </c>
      <c r="Y1391" s="9">
        <v>4562.4439268338938</v>
      </c>
      <c r="Z1391" s="19">
        <f t="shared" si="367"/>
        <v>-0.23959267886101765</v>
      </c>
      <c r="AA1391" s="25">
        <v>1143.1735543807117</v>
      </c>
      <c r="AB1391" s="30">
        <f t="shared" si="368"/>
        <v>733000</v>
      </c>
      <c r="AC1391" s="30">
        <f t="shared" si="381"/>
        <v>8.1855388813096858E-3</v>
      </c>
      <c r="AD1391" s="31">
        <f t="shared" si="382"/>
        <v>0.98226466575716231</v>
      </c>
      <c r="AE1391" s="31">
        <f t="shared" si="383"/>
        <v>1.1623465211459754</v>
      </c>
      <c r="AG1391" s="30">
        <f t="shared" si="369"/>
        <v>6126000</v>
      </c>
      <c r="AH1391" s="30">
        <f t="shared" si="375"/>
        <v>9.7943192948090111E-4</v>
      </c>
      <c r="AI1391" s="31">
        <f t="shared" si="376"/>
        <v>0.11753183153770813</v>
      </c>
      <c r="AJ1391" s="31">
        <f t="shared" si="377"/>
        <v>0.13907933398628797</v>
      </c>
      <c r="AK1391" s="30">
        <f>IF(W1391="si",($S1391*'COSTOS DE CREDITOS'!$C$27)/DATA!$G1391,"")</f>
        <v>76.499005790240673</v>
      </c>
      <c r="AL1391" s="90">
        <f>IF(W1391="si",'COSTOS DE CREDITOS'!$C$35,"")</f>
        <v>20.421138461538462</v>
      </c>
      <c r="AM1391" s="30">
        <f t="shared" si="370"/>
        <v>600</v>
      </c>
      <c r="AN1391" s="30">
        <f t="shared" si="371"/>
        <v>1437.5560731661062</v>
      </c>
      <c r="AO1391" s="30">
        <f t="shared" si="372"/>
        <v>2134.4762174178854</v>
      </c>
      <c r="AP1391" s="30">
        <f t="shared" si="373"/>
        <v>-991.30266303717372</v>
      </c>
      <c r="AQ1391" s="19">
        <f t="shared" si="374"/>
        <v>-0.86714975100538383</v>
      </c>
    </row>
    <row r="1392" spans="1:43" x14ac:dyDescent="0.2">
      <c r="A1392" s="23" t="s">
        <v>5665</v>
      </c>
      <c r="B1392" s="6" t="s">
        <v>5672</v>
      </c>
      <c r="C1392" s="6" t="s">
        <v>5667</v>
      </c>
      <c r="D1392" s="2">
        <v>153505</v>
      </c>
      <c r="E1392" s="2">
        <v>154122</v>
      </c>
      <c r="F1392" s="3" t="s">
        <v>1821</v>
      </c>
      <c r="G1392" s="2">
        <v>5</v>
      </c>
      <c r="H1392" s="2">
        <v>154132</v>
      </c>
      <c r="I1392" s="3" t="s">
        <v>1822</v>
      </c>
      <c r="J1392" s="15">
        <v>45072</v>
      </c>
      <c r="K1392" s="24">
        <v>1158207679</v>
      </c>
      <c r="L1392" s="15">
        <v>45077</v>
      </c>
      <c r="M1392" s="15">
        <v>45077</v>
      </c>
      <c r="N1392" s="15"/>
      <c r="O1392" s="26">
        <f>VLOOKUP(D1392,quash!A$2:$I$7791,9,FALSE)</f>
        <v>1</v>
      </c>
      <c r="P1392" s="7">
        <v>11000</v>
      </c>
      <c r="Q1392" s="26">
        <v>119</v>
      </c>
      <c r="R1392" s="19">
        <v>4.3307950828633E-2</v>
      </c>
      <c r="S1392" s="93">
        <v>26</v>
      </c>
      <c r="T1392" s="7">
        <v>10000</v>
      </c>
      <c r="U1392" s="2">
        <v>142</v>
      </c>
      <c r="V1392" s="11">
        <v>2510.34</v>
      </c>
      <c r="W1392" s="14" t="s">
        <v>5281</v>
      </c>
      <c r="X1392" s="18">
        <v>0.59925145454545459</v>
      </c>
      <c r="Y1392" s="9">
        <v>5992.5145454545454</v>
      </c>
      <c r="Z1392" s="19">
        <f t="shared" si="367"/>
        <v>-0.40074854545454541</v>
      </c>
      <c r="AA1392" s="25">
        <v>1504.3248964036366</v>
      </c>
      <c r="AB1392" s="30">
        <f t="shared" si="368"/>
        <v>519000</v>
      </c>
      <c r="AC1392" s="30">
        <f t="shared" si="381"/>
        <v>1.9267822736030827E-2</v>
      </c>
      <c r="AD1392" s="31">
        <f t="shared" si="382"/>
        <v>2.2928709055876686</v>
      </c>
      <c r="AE1392" s="31">
        <f t="shared" si="383"/>
        <v>2.7360308285163772</v>
      </c>
      <c r="AG1392" s="30">
        <f t="shared" si="369"/>
        <v>2427000</v>
      </c>
      <c r="AH1392" s="30">
        <f t="shared" si="375"/>
        <v>4.1203131437989289E-3</v>
      </c>
      <c r="AI1392" s="31">
        <f t="shared" si="376"/>
        <v>0.49031726411207255</v>
      </c>
      <c r="AJ1392" s="31">
        <f t="shared" si="377"/>
        <v>0.58508446641944789</v>
      </c>
      <c r="AK1392" s="30">
        <f>IF(W1392="si",($S1392*'COSTOS DE CREDITOS'!$C$27)/DATA!$G1392,"")</f>
        <v>107.09860810633695</v>
      </c>
      <c r="AL1392" s="90">
        <f>IF(W1392="si",'COSTOS DE CREDITOS'!$C$35,"")</f>
        <v>20.421138461538462</v>
      </c>
      <c r="AM1392" s="30">
        <f t="shared" si="370"/>
        <v>1000</v>
      </c>
      <c r="AN1392" s="30">
        <f t="shared" si="371"/>
        <v>4007.4854545454546</v>
      </c>
      <c r="AO1392" s="30">
        <f t="shared" si="372"/>
        <v>5135.0052011133303</v>
      </c>
      <c r="AP1392" s="30">
        <f t="shared" si="373"/>
        <v>-3630.6803047096937</v>
      </c>
      <c r="AQ1392" s="19">
        <f t="shared" si="374"/>
        <v>-2.4134947931723381</v>
      </c>
    </row>
    <row r="1393" spans="1:43" x14ac:dyDescent="0.2">
      <c r="A1393" s="23" t="s">
        <v>5665</v>
      </c>
      <c r="B1393" s="6" t="s">
        <v>5672</v>
      </c>
      <c r="C1393" s="6" t="s">
        <v>5667</v>
      </c>
      <c r="D1393" s="2">
        <v>153560</v>
      </c>
      <c r="E1393" s="2">
        <v>154122</v>
      </c>
      <c r="F1393" s="3" t="s">
        <v>1821</v>
      </c>
      <c r="G1393" s="2">
        <v>5</v>
      </c>
      <c r="H1393" s="2">
        <v>154133</v>
      </c>
      <c r="I1393" s="3" t="s">
        <v>1823</v>
      </c>
      <c r="J1393" s="15">
        <v>45073</v>
      </c>
      <c r="K1393" s="24">
        <v>1158818939</v>
      </c>
      <c r="L1393" s="15">
        <v>45077</v>
      </c>
      <c r="M1393" s="15">
        <v>45077</v>
      </c>
      <c r="N1393" s="15"/>
      <c r="O1393" s="26">
        <f>VLOOKUP(D1393,quash!A$2:$I$7791,9,FALSE)</f>
        <v>2</v>
      </c>
      <c r="P1393" s="7">
        <v>11000</v>
      </c>
      <c r="Q1393" s="26">
        <v>129</v>
      </c>
      <c r="R1393" s="19">
        <v>4.8344885233628933E-2</v>
      </c>
      <c r="S1393" s="93">
        <v>26</v>
      </c>
      <c r="T1393" s="7">
        <v>10000</v>
      </c>
      <c r="U1393" s="2">
        <v>142</v>
      </c>
      <c r="V1393" s="11">
        <v>2510.34</v>
      </c>
      <c r="W1393" s="14" t="s">
        <v>5281</v>
      </c>
      <c r="X1393" s="18">
        <v>0.59925145454545459</v>
      </c>
      <c r="Y1393" s="9">
        <v>5992.5145454545454</v>
      </c>
      <c r="Z1393" s="19">
        <f t="shared" si="367"/>
        <v>-0.40074854545454541</v>
      </c>
      <c r="AA1393" s="25">
        <v>1504.3248964036366</v>
      </c>
      <c r="AB1393" s="30">
        <f t="shared" si="368"/>
        <v>309000</v>
      </c>
      <c r="AC1393" s="30">
        <f t="shared" si="381"/>
        <v>3.2362459546925564E-2</v>
      </c>
      <c r="AD1393" s="31">
        <f t="shared" si="382"/>
        <v>4.174757281553398</v>
      </c>
      <c r="AE1393" s="31">
        <f t="shared" si="383"/>
        <v>4.5954692556634305</v>
      </c>
      <c r="AG1393" s="30">
        <f t="shared" si="369"/>
        <v>1695000</v>
      </c>
      <c r="AH1393" s="30">
        <f t="shared" si="375"/>
        <v>5.8997050147492625E-3</v>
      </c>
      <c r="AI1393" s="31">
        <f t="shared" si="376"/>
        <v>0.76106194690265483</v>
      </c>
      <c r="AJ1393" s="31">
        <f t="shared" si="377"/>
        <v>0.83775811209439532</v>
      </c>
      <c r="AK1393" s="30">
        <f>IF(W1393="si",($S1393*'COSTOS DE CREDITOS'!$C$27)/DATA!$G1393,"")</f>
        <v>107.09860810633695</v>
      </c>
      <c r="AL1393" s="90">
        <f>IF(W1393="si",'COSTOS DE CREDITOS'!$C$35,"")</f>
        <v>20.421138461538462</v>
      </c>
      <c r="AM1393" s="30">
        <f t="shared" si="370"/>
        <v>1000</v>
      </c>
      <c r="AN1393" s="30">
        <f t="shared" si="371"/>
        <v>4007.4854545454546</v>
      </c>
      <c r="AO1393" s="30">
        <f t="shared" si="372"/>
        <v>5135.0052011133303</v>
      </c>
      <c r="AP1393" s="30">
        <f t="shared" si="373"/>
        <v>-3630.6803047096937</v>
      </c>
      <c r="AQ1393" s="19">
        <f t="shared" si="374"/>
        <v>-2.4134947931723381</v>
      </c>
    </row>
    <row r="1394" spans="1:43" x14ac:dyDescent="0.2">
      <c r="A1394" s="23" t="s">
        <v>5665</v>
      </c>
      <c r="B1394" s="6" t="s">
        <v>5678</v>
      </c>
      <c r="C1394" s="6" t="s">
        <v>5670</v>
      </c>
      <c r="D1394" s="2">
        <v>153837</v>
      </c>
      <c r="E1394" s="2">
        <v>153859</v>
      </c>
      <c r="F1394" s="3" t="s">
        <v>1824</v>
      </c>
      <c r="G1394" s="2">
        <v>6</v>
      </c>
      <c r="H1394" s="2">
        <v>154137</v>
      </c>
      <c r="I1394" s="3" t="s">
        <v>1825</v>
      </c>
      <c r="J1394" s="15" t="s">
        <v>5688</v>
      </c>
      <c r="K1394" s="24" t="s">
        <v>5688</v>
      </c>
      <c r="L1394" s="15">
        <v>45077</v>
      </c>
      <c r="M1394" s="15">
        <v>45077</v>
      </c>
      <c r="N1394" s="15"/>
      <c r="O1394" s="26">
        <f>VLOOKUP(D1394,quash!A$2:$I$7791,9,FALSE)</f>
        <v>4</v>
      </c>
      <c r="P1394" s="7">
        <v>10000</v>
      </c>
      <c r="Q1394" s="26">
        <v>110</v>
      </c>
      <c r="R1394" s="19">
        <v>2.9337320881499283E-2</v>
      </c>
      <c r="S1394" s="26">
        <v>16</v>
      </c>
      <c r="T1394" s="7">
        <v>5000</v>
      </c>
      <c r="U1394" s="2">
        <v>147</v>
      </c>
      <c r="V1394" s="11">
        <v>1303.3399999999999</v>
      </c>
      <c r="W1394" s="14" t="s">
        <v>5281</v>
      </c>
      <c r="X1394" s="18">
        <v>1</v>
      </c>
      <c r="Y1394" s="9">
        <v>5000</v>
      </c>
      <c r="Z1394" s="19">
        <f t="shared" si="367"/>
        <v>0</v>
      </c>
      <c r="AA1394" s="25">
        <v>1303.3399999999999</v>
      </c>
      <c r="AB1394" s="30">
        <f t="shared" si="368"/>
        <v>277000</v>
      </c>
      <c r="AC1394" s="30">
        <f t="shared" si="381"/>
        <v>1.8050541516245487E-2</v>
      </c>
      <c r="AD1394" s="31">
        <f t="shared" si="382"/>
        <v>1.9855595667870036</v>
      </c>
      <c r="AE1394" s="31">
        <f t="shared" si="383"/>
        <v>2.6534296028880866</v>
      </c>
      <c r="AG1394" s="30">
        <f t="shared" si="369"/>
        <v>927000</v>
      </c>
      <c r="AH1394" s="30">
        <f t="shared" si="375"/>
        <v>5.3937432578209281E-3</v>
      </c>
      <c r="AI1394" s="31">
        <f t="shared" si="376"/>
        <v>0.59331175836030214</v>
      </c>
      <c r="AJ1394" s="31">
        <f t="shared" si="377"/>
        <v>0.79288025889967639</v>
      </c>
      <c r="AK1394" s="30">
        <f>IF(W1394="si",($S1394*'COSTOS DE CREDITOS'!$C$27)/DATA!$G1394,"")</f>
        <v>54.922363131454851</v>
      </c>
      <c r="AL1394" s="90">
        <f>IF(W1394="si",'COSTOS DE CREDITOS'!$C$35,"")</f>
        <v>20.421138461538462</v>
      </c>
      <c r="AM1394" s="30">
        <f t="shared" si="370"/>
        <v>307.69230769230774</v>
      </c>
      <c r="AN1394" s="30">
        <f t="shared" si="371"/>
        <v>0</v>
      </c>
      <c r="AO1394" s="30">
        <f t="shared" si="372"/>
        <v>383.03580928530107</v>
      </c>
      <c r="AP1394" s="30">
        <f t="shared" si="373"/>
        <v>920.30419071469885</v>
      </c>
      <c r="AQ1394" s="19">
        <f t="shared" si="374"/>
        <v>0.70611213552465124</v>
      </c>
    </row>
    <row r="1395" spans="1:43" x14ac:dyDescent="0.2">
      <c r="A1395" s="23" t="s">
        <v>5665</v>
      </c>
      <c r="B1395" s="6" t="s">
        <v>5678</v>
      </c>
      <c r="C1395" s="6" t="s">
        <v>5670</v>
      </c>
      <c r="D1395" s="2">
        <v>153838</v>
      </c>
      <c r="E1395" s="2">
        <v>153859</v>
      </c>
      <c r="F1395" s="3" t="s">
        <v>1824</v>
      </c>
      <c r="G1395" s="2">
        <v>6</v>
      </c>
      <c r="H1395" s="2">
        <v>154139</v>
      </c>
      <c r="I1395" s="3" t="s">
        <v>1826</v>
      </c>
      <c r="J1395" s="15">
        <v>45076</v>
      </c>
      <c r="K1395" s="24">
        <v>1160691991</v>
      </c>
      <c r="L1395" s="15">
        <v>45077</v>
      </c>
      <c r="M1395" s="15">
        <v>45077</v>
      </c>
      <c r="N1395" s="15"/>
      <c r="O1395" s="26" t="e">
        <f>VLOOKUP(D1395,quash!A$2:$I$7791,9,FALSE)</f>
        <v>#N/A</v>
      </c>
      <c r="P1395" s="7">
        <v>10000</v>
      </c>
      <c r="Q1395" s="26">
        <v>113</v>
      </c>
      <c r="R1395" s="19">
        <v>2.7485538681964256E-2</v>
      </c>
      <c r="S1395" s="26">
        <v>16</v>
      </c>
      <c r="T1395" s="7">
        <v>10000</v>
      </c>
      <c r="U1395" s="2">
        <v>142</v>
      </c>
      <c r="V1395" s="11">
        <v>2510.34</v>
      </c>
      <c r="W1395" s="14" t="s">
        <v>5281</v>
      </c>
      <c r="X1395" s="18">
        <v>1</v>
      </c>
      <c r="Y1395" s="9">
        <v>10000</v>
      </c>
      <c r="Z1395" s="19">
        <f t="shared" si="367"/>
        <v>0</v>
      </c>
      <c r="AA1395" s="25">
        <v>2510.34</v>
      </c>
      <c r="AB1395" s="30">
        <f t="shared" si="368"/>
        <v>733000</v>
      </c>
      <c r="AC1395" s="30">
        <f t="shared" si="381"/>
        <v>1.3642564802182811E-2</v>
      </c>
      <c r="AD1395" s="31">
        <f t="shared" si="382"/>
        <v>1.5416098226466577</v>
      </c>
      <c r="AE1395" s="31">
        <f t="shared" si="383"/>
        <v>1.9372442019099592</v>
      </c>
      <c r="AG1395" s="30">
        <f t="shared" si="369"/>
        <v>6126000</v>
      </c>
      <c r="AH1395" s="30">
        <f t="shared" si="375"/>
        <v>1.632386549134835E-3</v>
      </c>
      <c r="AI1395" s="31">
        <f t="shared" si="376"/>
        <v>0.18445968005223637</v>
      </c>
      <c r="AJ1395" s="31">
        <f t="shared" si="377"/>
        <v>0.23179888997714657</v>
      </c>
      <c r="AK1395" s="30">
        <f>IF(W1395="si",($S1395*'COSTOS DE CREDITOS'!$C$27)/DATA!$G1395,"")</f>
        <v>54.922363131454851</v>
      </c>
      <c r="AL1395" s="90">
        <f>IF(W1395="si",'COSTOS DE CREDITOS'!$C$35,"")</f>
        <v>20.421138461538462</v>
      </c>
      <c r="AM1395" s="30">
        <f t="shared" si="370"/>
        <v>615.38461538461547</v>
      </c>
      <c r="AN1395" s="30">
        <f t="shared" si="371"/>
        <v>0</v>
      </c>
      <c r="AO1395" s="30">
        <f t="shared" si="372"/>
        <v>690.72811697760881</v>
      </c>
      <c r="AP1395" s="30">
        <f t="shared" si="373"/>
        <v>1819.6118830223913</v>
      </c>
      <c r="AQ1395" s="19">
        <f t="shared" si="374"/>
        <v>0.72484678689834492</v>
      </c>
    </row>
    <row r="1396" spans="1:43" x14ac:dyDescent="0.2">
      <c r="A1396" s="23" t="s">
        <v>5665</v>
      </c>
      <c r="B1396" s="6" t="s">
        <v>5666</v>
      </c>
      <c r="C1396" s="6" t="s">
        <v>5667</v>
      </c>
      <c r="D1396" s="2">
        <v>153040</v>
      </c>
      <c r="E1396" s="2">
        <v>154140</v>
      </c>
      <c r="F1396" s="3" t="s">
        <v>1778</v>
      </c>
      <c r="G1396" s="2">
        <v>5</v>
      </c>
      <c r="H1396" s="2">
        <v>154142</v>
      </c>
      <c r="I1396" s="3" t="s">
        <v>1827</v>
      </c>
      <c r="J1396" s="15">
        <v>45069</v>
      </c>
      <c r="K1396" s="24">
        <v>1153609448</v>
      </c>
      <c r="L1396" s="15">
        <v>45077</v>
      </c>
      <c r="M1396" s="15">
        <v>45077</v>
      </c>
      <c r="N1396" s="15"/>
      <c r="O1396" s="26">
        <f>VLOOKUP(D1396,quash!A$2:$I$7791,9,FALSE)</f>
        <v>6</v>
      </c>
      <c r="P1396" s="7">
        <v>10000</v>
      </c>
      <c r="Q1396" s="26">
        <v>110</v>
      </c>
      <c r="R1396" s="19">
        <v>3.3741050530766099E-2</v>
      </c>
      <c r="S1396" s="26">
        <v>16</v>
      </c>
      <c r="T1396" s="7">
        <v>6000</v>
      </c>
      <c r="U1396" s="2">
        <v>142</v>
      </c>
      <c r="V1396" s="11">
        <v>1503.37</v>
      </c>
      <c r="W1396" s="14" t="s">
        <v>5281</v>
      </c>
      <c r="X1396" s="18">
        <v>1</v>
      </c>
      <c r="Y1396" s="9">
        <v>6000</v>
      </c>
      <c r="Z1396" s="19">
        <f t="shared" si="367"/>
        <v>0</v>
      </c>
      <c r="AA1396" s="25">
        <v>1503.37</v>
      </c>
      <c r="AB1396" s="30">
        <f t="shared" si="368"/>
        <v>31000</v>
      </c>
      <c r="AC1396" s="30">
        <f t="shared" si="381"/>
        <v>0.19354838709677419</v>
      </c>
      <c r="AD1396" s="31">
        <f t="shared" si="382"/>
        <v>21.29032258064516</v>
      </c>
      <c r="AE1396" s="31">
        <f t="shared" si="383"/>
        <v>27.483870967741936</v>
      </c>
      <c r="AG1396" s="30">
        <f t="shared" si="369"/>
        <v>288000</v>
      </c>
      <c r="AH1396" s="30">
        <f t="shared" si="375"/>
        <v>2.0833333333333332E-2</v>
      </c>
      <c r="AI1396" s="31">
        <f t="shared" si="376"/>
        <v>2.2916666666666665</v>
      </c>
      <c r="AJ1396" s="31">
        <f t="shared" si="377"/>
        <v>2.958333333333333</v>
      </c>
      <c r="AK1396" s="30">
        <f>IF(W1396="si",($S1396*'COSTOS DE CREDITOS'!$C$27)/DATA!$G1396,"")</f>
        <v>65.906835757745824</v>
      </c>
      <c r="AL1396" s="90">
        <f>IF(W1396="si",'COSTOS DE CREDITOS'!$C$35,"")</f>
        <v>20.421138461538462</v>
      </c>
      <c r="AM1396" s="30">
        <f t="shared" si="370"/>
        <v>369.23076923076923</v>
      </c>
      <c r="AN1396" s="30">
        <f t="shared" si="371"/>
        <v>0</v>
      </c>
      <c r="AO1396" s="30">
        <f t="shared" si="372"/>
        <v>455.5587434500535</v>
      </c>
      <c r="AP1396" s="30">
        <f t="shared" si="373"/>
        <v>1047.8112565499464</v>
      </c>
      <c r="AQ1396" s="19">
        <f t="shared" si="374"/>
        <v>0.69697496727348984</v>
      </c>
    </row>
    <row r="1397" spans="1:43" x14ac:dyDescent="0.2">
      <c r="A1397" s="23" t="s">
        <v>5665</v>
      </c>
      <c r="B1397" s="6" t="s">
        <v>5666</v>
      </c>
      <c r="C1397" s="6" t="s">
        <v>5667</v>
      </c>
      <c r="D1397" s="2">
        <v>152605</v>
      </c>
      <c r="E1397" s="2">
        <v>154140</v>
      </c>
      <c r="F1397" s="3" t="s">
        <v>1778</v>
      </c>
      <c r="G1397" s="2">
        <v>5</v>
      </c>
      <c r="H1397" s="2">
        <v>154143</v>
      </c>
      <c r="I1397" s="3" t="s">
        <v>1828</v>
      </c>
      <c r="J1397" s="15">
        <v>45278</v>
      </c>
      <c r="K1397" s="24">
        <v>1302868172</v>
      </c>
      <c r="L1397" s="15">
        <v>45077</v>
      </c>
      <c r="M1397" s="15">
        <v>45077</v>
      </c>
      <c r="N1397" s="15"/>
      <c r="O1397" s="26">
        <f>VLOOKUP(D1397,quash!A$2:$I$7791,9,FALSE)</f>
        <v>1</v>
      </c>
      <c r="P1397" s="7">
        <v>10000</v>
      </c>
      <c r="Q1397" s="26">
        <v>110</v>
      </c>
      <c r="R1397" s="19">
        <v>3.3220596517330399E-2</v>
      </c>
      <c r="S1397" s="26">
        <v>16</v>
      </c>
      <c r="T1397" s="7">
        <v>6000</v>
      </c>
      <c r="U1397" s="2">
        <v>142</v>
      </c>
      <c r="V1397" s="11">
        <v>1503.37</v>
      </c>
      <c r="W1397" s="14" t="s">
        <v>5281</v>
      </c>
      <c r="X1397" s="18">
        <v>1</v>
      </c>
      <c r="Y1397" s="9">
        <v>6000</v>
      </c>
      <c r="Z1397" s="19">
        <f t="shared" si="367"/>
        <v>0</v>
      </c>
      <c r="AA1397" s="25">
        <v>1503.37</v>
      </c>
      <c r="AB1397" s="30">
        <f t="shared" si="368"/>
        <v>519000</v>
      </c>
      <c r="AC1397" s="30">
        <f t="shared" si="381"/>
        <v>1.1560693641618497E-2</v>
      </c>
      <c r="AD1397" s="31">
        <f t="shared" si="382"/>
        <v>1.2716763005780347</v>
      </c>
      <c r="AE1397" s="31">
        <f t="shared" si="383"/>
        <v>1.6416184971098264</v>
      </c>
      <c r="AG1397" s="30">
        <f t="shared" si="369"/>
        <v>2427000</v>
      </c>
      <c r="AH1397" s="30">
        <f t="shared" si="375"/>
        <v>2.472187886279357E-3</v>
      </c>
      <c r="AI1397" s="31">
        <f t="shared" si="376"/>
        <v>0.27194066749072926</v>
      </c>
      <c r="AJ1397" s="31">
        <f t="shared" si="377"/>
        <v>0.35105067985166871</v>
      </c>
      <c r="AK1397" s="30">
        <f>IF(W1397="si",($S1397*'COSTOS DE CREDITOS'!$C$27)/DATA!$G1397,"")</f>
        <v>65.906835757745824</v>
      </c>
      <c r="AL1397" s="90">
        <f>IF(W1397="si",'COSTOS DE CREDITOS'!$C$35,"")</f>
        <v>20.421138461538462</v>
      </c>
      <c r="AM1397" s="30">
        <f t="shared" si="370"/>
        <v>369.23076923076923</v>
      </c>
      <c r="AN1397" s="30">
        <f t="shared" si="371"/>
        <v>0</v>
      </c>
      <c r="AO1397" s="30">
        <f t="shared" si="372"/>
        <v>455.5587434500535</v>
      </c>
      <c r="AP1397" s="30">
        <f t="shared" si="373"/>
        <v>1047.8112565499464</v>
      </c>
      <c r="AQ1397" s="19">
        <f t="shared" si="374"/>
        <v>0.69697496727348984</v>
      </c>
    </row>
    <row r="1398" spans="1:43" x14ac:dyDescent="0.2">
      <c r="A1398" s="23" t="s">
        <v>5665</v>
      </c>
      <c r="B1398" s="6" t="s">
        <v>5666</v>
      </c>
      <c r="C1398" s="6" t="s">
        <v>5667</v>
      </c>
      <c r="D1398" s="2">
        <v>152598</v>
      </c>
      <c r="E1398" s="2">
        <v>154140</v>
      </c>
      <c r="F1398" s="3" t="s">
        <v>1778</v>
      </c>
      <c r="G1398" s="2">
        <v>5</v>
      </c>
      <c r="H1398" s="2">
        <v>154144</v>
      </c>
      <c r="I1398" s="3" t="s">
        <v>1829</v>
      </c>
      <c r="J1398" s="15">
        <v>45064</v>
      </c>
      <c r="K1398" s="24">
        <v>1149822651</v>
      </c>
      <c r="L1398" s="15">
        <v>45077</v>
      </c>
      <c r="M1398" s="15">
        <v>45077</v>
      </c>
      <c r="N1398" s="15"/>
      <c r="O1398" s="26">
        <f>VLOOKUP(D1398,quash!A$2:$I$7791,9,FALSE)</f>
        <v>3</v>
      </c>
      <c r="P1398" s="7">
        <v>10000</v>
      </c>
      <c r="Q1398" s="26">
        <v>115</v>
      </c>
      <c r="R1398" s="19">
        <v>3.97705569269148E-2</v>
      </c>
      <c r="S1398" s="26">
        <v>16</v>
      </c>
      <c r="T1398" s="7">
        <v>6000</v>
      </c>
      <c r="U1398" s="2">
        <v>142</v>
      </c>
      <c r="V1398" s="11">
        <v>1503.37</v>
      </c>
      <c r="W1398" s="14" t="s">
        <v>5281</v>
      </c>
      <c r="X1398" s="18">
        <v>1</v>
      </c>
      <c r="Y1398" s="9">
        <v>6000</v>
      </c>
      <c r="Z1398" s="19">
        <f t="shared" si="367"/>
        <v>0</v>
      </c>
      <c r="AA1398" s="25">
        <v>1503.37</v>
      </c>
      <c r="AB1398" s="30">
        <f t="shared" si="368"/>
        <v>242000</v>
      </c>
      <c r="AC1398" s="30">
        <f t="shared" si="381"/>
        <v>2.4793388429752067E-2</v>
      </c>
      <c r="AD1398" s="31">
        <f t="shared" si="382"/>
        <v>2.8512396694214877</v>
      </c>
      <c r="AE1398" s="31">
        <f t="shared" si="383"/>
        <v>3.5206611570247937</v>
      </c>
      <c r="AG1398" s="30">
        <f t="shared" si="369"/>
        <v>778000</v>
      </c>
      <c r="AH1398" s="30">
        <f t="shared" si="375"/>
        <v>7.7120822622107968E-3</v>
      </c>
      <c r="AI1398" s="31">
        <f t="shared" si="376"/>
        <v>0.88688946015424164</v>
      </c>
      <c r="AJ1398" s="31">
        <f t="shared" si="377"/>
        <v>1.0951156812339331</v>
      </c>
      <c r="AK1398" s="30">
        <f>IF(W1398="si",($S1398*'COSTOS DE CREDITOS'!$C$27)/DATA!$G1398,"")</f>
        <v>65.906835757745824</v>
      </c>
      <c r="AL1398" s="90">
        <f>IF(W1398="si",'COSTOS DE CREDITOS'!$C$35,"")</f>
        <v>20.421138461538462</v>
      </c>
      <c r="AM1398" s="30">
        <f t="shared" si="370"/>
        <v>369.23076923076923</v>
      </c>
      <c r="AN1398" s="30">
        <f t="shared" si="371"/>
        <v>0</v>
      </c>
      <c r="AO1398" s="30">
        <f t="shared" si="372"/>
        <v>455.5587434500535</v>
      </c>
      <c r="AP1398" s="30">
        <f t="shared" si="373"/>
        <v>1047.8112565499464</v>
      </c>
      <c r="AQ1398" s="19">
        <f t="shared" si="374"/>
        <v>0.69697496727348984</v>
      </c>
    </row>
    <row r="1399" spans="1:43" x14ac:dyDescent="0.2">
      <c r="A1399" s="23" t="s">
        <v>5665</v>
      </c>
      <c r="B1399" s="6" t="s">
        <v>5666</v>
      </c>
      <c r="C1399" s="6" t="s">
        <v>5667</v>
      </c>
      <c r="D1399" s="2">
        <v>152716</v>
      </c>
      <c r="E1399" s="2">
        <v>154140</v>
      </c>
      <c r="F1399" s="3" t="s">
        <v>1778</v>
      </c>
      <c r="G1399" s="2">
        <v>5</v>
      </c>
      <c r="H1399" s="2">
        <v>154145</v>
      </c>
      <c r="I1399" s="3" t="s">
        <v>1830</v>
      </c>
      <c r="J1399" s="15">
        <v>45065</v>
      </c>
      <c r="K1399" s="24">
        <v>1150491654</v>
      </c>
      <c r="L1399" s="15">
        <v>45077</v>
      </c>
      <c r="M1399" s="15">
        <v>45077</v>
      </c>
      <c r="N1399" s="15"/>
      <c r="O1399" s="26">
        <f>VLOOKUP(D1399,quash!A$2:$I$7791,9,FALSE)</f>
        <v>4</v>
      </c>
      <c r="P1399" s="7">
        <v>10000</v>
      </c>
      <c r="Q1399" s="26">
        <v>110</v>
      </c>
      <c r="R1399" s="19">
        <v>3.11605023919212E-2</v>
      </c>
      <c r="S1399" s="26">
        <v>16</v>
      </c>
      <c r="T1399" s="7">
        <v>5000</v>
      </c>
      <c r="U1399" s="2">
        <v>147</v>
      </c>
      <c r="V1399" s="11">
        <v>1303.3399999999999</v>
      </c>
      <c r="W1399" s="14" t="s">
        <v>5281</v>
      </c>
      <c r="X1399" s="18">
        <v>1</v>
      </c>
      <c r="Y1399" s="9">
        <v>5000</v>
      </c>
      <c r="Z1399" s="19">
        <f t="shared" si="367"/>
        <v>0</v>
      </c>
      <c r="AA1399" s="25">
        <v>1303.3399999999999</v>
      </c>
      <c r="AB1399" s="30">
        <f t="shared" si="368"/>
        <v>277000</v>
      </c>
      <c r="AC1399" s="30">
        <f t="shared" si="381"/>
        <v>1.8050541516245487E-2</v>
      </c>
      <c r="AD1399" s="31">
        <f t="shared" si="382"/>
        <v>1.9855595667870036</v>
      </c>
      <c r="AE1399" s="31">
        <f t="shared" si="383"/>
        <v>2.6534296028880866</v>
      </c>
      <c r="AG1399" s="30">
        <f t="shared" si="369"/>
        <v>927000</v>
      </c>
      <c r="AH1399" s="30">
        <f t="shared" si="375"/>
        <v>5.3937432578209281E-3</v>
      </c>
      <c r="AI1399" s="31">
        <f t="shared" si="376"/>
        <v>0.59331175836030214</v>
      </c>
      <c r="AJ1399" s="31">
        <f t="shared" si="377"/>
        <v>0.79288025889967639</v>
      </c>
      <c r="AK1399" s="30">
        <f>IF(W1399="si",($S1399*'COSTOS DE CREDITOS'!$C$27)/DATA!$G1399,"")</f>
        <v>65.906835757745824</v>
      </c>
      <c r="AL1399" s="90">
        <f>IF(W1399="si",'COSTOS DE CREDITOS'!$C$35,"")</f>
        <v>20.421138461538462</v>
      </c>
      <c r="AM1399" s="30">
        <f t="shared" si="370"/>
        <v>307.69230769230774</v>
      </c>
      <c r="AN1399" s="30">
        <f t="shared" si="371"/>
        <v>0</v>
      </c>
      <c r="AO1399" s="30">
        <f t="shared" si="372"/>
        <v>394.02028191159201</v>
      </c>
      <c r="AP1399" s="30">
        <f t="shared" si="373"/>
        <v>909.31971808840785</v>
      </c>
      <c r="AQ1399" s="19">
        <f t="shared" si="374"/>
        <v>0.69768419452208008</v>
      </c>
    </row>
    <row r="1400" spans="1:43" x14ac:dyDescent="0.2">
      <c r="A1400" s="23" t="s">
        <v>5665</v>
      </c>
      <c r="B1400" s="6" t="s">
        <v>5671</v>
      </c>
      <c r="C1400" s="6" t="s">
        <v>5670</v>
      </c>
      <c r="D1400" s="2">
        <v>153822</v>
      </c>
      <c r="E1400" s="2">
        <v>154146</v>
      </c>
      <c r="F1400" s="3" t="s">
        <v>1780</v>
      </c>
      <c r="G1400" s="2">
        <v>5</v>
      </c>
      <c r="H1400" s="2">
        <v>154148</v>
      </c>
      <c r="I1400" s="3" t="s">
        <v>1831</v>
      </c>
      <c r="J1400" s="15">
        <v>45076</v>
      </c>
      <c r="K1400" s="24">
        <v>1160606792</v>
      </c>
      <c r="L1400" s="15">
        <v>45077</v>
      </c>
      <c r="M1400" s="15">
        <v>45077</v>
      </c>
      <c r="N1400" s="15"/>
      <c r="O1400" s="26">
        <f>VLOOKUP(D1400,quash!A$2:$I$7791,9,FALSE)</f>
        <v>1</v>
      </c>
      <c r="P1400" s="7">
        <v>6000</v>
      </c>
      <c r="Q1400" s="26">
        <v>145</v>
      </c>
      <c r="R1400" s="19">
        <v>0.11226939921535994</v>
      </c>
      <c r="S1400" s="93">
        <v>26</v>
      </c>
      <c r="T1400" s="7">
        <v>6000</v>
      </c>
      <c r="U1400" s="2">
        <v>142</v>
      </c>
      <c r="V1400" s="11">
        <v>1503.37</v>
      </c>
      <c r="W1400" s="14" t="s">
        <v>5281</v>
      </c>
      <c r="X1400" s="18">
        <v>0.12668553548636988</v>
      </c>
      <c r="Y1400" s="9">
        <v>760.11321291821923</v>
      </c>
      <c r="Z1400" s="19">
        <f t="shared" si="367"/>
        <v>-0.87331446451363015</v>
      </c>
      <c r="AA1400" s="25">
        <v>190.45523348414386</v>
      </c>
      <c r="AB1400" s="30">
        <f t="shared" si="368"/>
        <v>519000</v>
      </c>
      <c r="AC1400" s="30">
        <f t="shared" si="381"/>
        <v>1.1560693641618497E-2</v>
      </c>
      <c r="AD1400" s="31">
        <f t="shared" si="382"/>
        <v>1.676300578034682</v>
      </c>
      <c r="AE1400" s="31">
        <f t="shared" si="383"/>
        <v>1.6416184971098264</v>
      </c>
      <c r="AG1400" s="30">
        <f t="shared" si="369"/>
        <v>2427000</v>
      </c>
      <c r="AH1400" s="30">
        <f t="shared" si="375"/>
        <v>2.472187886279357E-3</v>
      </c>
      <c r="AI1400" s="31">
        <f t="shared" si="376"/>
        <v>0.35846724351050679</v>
      </c>
      <c r="AJ1400" s="31">
        <f t="shared" si="377"/>
        <v>0.35105067985166871</v>
      </c>
      <c r="AK1400" s="30">
        <f>IF(W1400="si",($S1400*'COSTOS DE CREDITOS'!$C$27)/DATA!$G1400,"")</f>
        <v>107.09860810633695</v>
      </c>
      <c r="AL1400" s="90">
        <f>IF(W1400="si",'COSTOS DE CREDITOS'!$C$35,"")</f>
        <v>20.421138461538462</v>
      </c>
      <c r="AM1400" s="30">
        <f t="shared" si="370"/>
        <v>600</v>
      </c>
      <c r="AN1400" s="30">
        <f t="shared" si="371"/>
        <v>5239.8867870817812</v>
      </c>
      <c r="AO1400" s="30">
        <f t="shared" si="372"/>
        <v>5967.4065336496569</v>
      </c>
      <c r="AP1400" s="30">
        <f t="shared" si="373"/>
        <v>-5776.9513001655132</v>
      </c>
      <c r="AQ1400" s="19">
        <f t="shared" si="374"/>
        <v>-30.33233161663928</v>
      </c>
    </row>
    <row r="1401" spans="1:43" x14ac:dyDescent="0.2">
      <c r="A1401" s="23" t="s">
        <v>5665</v>
      </c>
      <c r="B1401" s="6" t="s">
        <v>5671</v>
      </c>
      <c r="C1401" s="6" t="s">
        <v>5670</v>
      </c>
      <c r="D1401" s="2">
        <v>153828</v>
      </c>
      <c r="E1401" s="2">
        <v>154146</v>
      </c>
      <c r="F1401" s="3" t="s">
        <v>1780</v>
      </c>
      <c r="G1401" s="2">
        <v>5</v>
      </c>
      <c r="H1401" s="2">
        <v>154149</v>
      </c>
      <c r="I1401" s="3" t="s">
        <v>1832</v>
      </c>
      <c r="J1401" s="15" t="s">
        <v>5688</v>
      </c>
      <c r="K1401" s="24" t="s">
        <v>5688</v>
      </c>
      <c r="L1401" s="15">
        <v>45077</v>
      </c>
      <c r="M1401" s="15">
        <v>45077</v>
      </c>
      <c r="N1401" s="15"/>
      <c r="O1401" s="26">
        <f>VLOOKUP(D1401,quash!A$2:$I$7791,9,FALSE)</f>
        <v>1</v>
      </c>
      <c r="P1401" s="7">
        <v>6000</v>
      </c>
      <c r="Q1401" s="26">
        <v>145</v>
      </c>
      <c r="R1401" s="19">
        <v>0.11026992946205455</v>
      </c>
      <c r="S1401" s="93">
        <v>26</v>
      </c>
      <c r="T1401" s="7">
        <v>5000</v>
      </c>
      <c r="U1401" s="2">
        <v>147</v>
      </c>
      <c r="V1401" s="11">
        <v>1303.3399999999999</v>
      </c>
      <c r="W1401" s="14" t="s">
        <v>5281</v>
      </c>
      <c r="X1401" s="18">
        <v>0.12668553548636988</v>
      </c>
      <c r="Y1401" s="9">
        <v>633.42767743184936</v>
      </c>
      <c r="Z1401" s="19">
        <f t="shared" si="367"/>
        <v>-0.87331446451363015</v>
      </c>
      <c r="AA1401" s="25">
        <v>165.11432582080531</v>
      </c>
      <c r="AB1401" s="30">
        <f t="shared" si="368"/>
        <v>519000</v>
      </c>
      <c r="AC1401" s="30">
        <f t="shared" si="381"/>
        <v>9.6339113680154135E-3</v>
      </c>
      <c r="AD1401" s="31">
        <f t="shared" si="382"/>
        <v>1.3969171483622349</v>
      </c>
      <c r="AE1401" s="31">
        <f t="shared" si="383"/>
        <v>1.4161849710982657</v>
      </c>
      <c r="AG1401" s="30">
        <f t="shared" si="369"/>
        <v>2427000</v>
      </c>
      <c r="AH1401" s="30">
        <f t="shared" si="375"/>
        <v>2.0601565718994645E-3</v>
      </c>
      <c r="AI1401" s="31">
        <f t="shared" si="376"/>
        <v>0.29872270292542236</v>
      </c>
      <c r="AJ1401" s="31">
        <f t="shared" si="377"/>
        <v>0.30284301606922126</v>
      </c>
      <c r="AK1401" s="30">
        <f>IF(W1401="si",($S1401*'COSTOS DE CREDITOS'!$C$27)/DATA!$G1401,"")</f>
        <v>107.09860810633695</v>
      </c>
      <c r="AL1401" s="90">
        <f>IF(W1401="si",'COSTOS DE CREDITOS'!$C$35,"")</f>
        <v>20.421138461538462</v>
      </c>
      <c r="AM1401" s="30">
        <f t="shared" si="370"/>
        <v>500</v>
      </c>
      <c r="AN1401" s="30">
        <f t="shared" si="371"/>
        <v>4366.5723225681504</v>
      </c>
      <c r="AO1401" s="30">
        <f t="shared" si="372"/>
        <v>4994.0920691360261</v>
      </c>
      <c r="AP1401" s="30">
        <f t="shared" si="373"/>
        <v>-4828.9777433152212</v>
      </c>
      <c r="AQ1401" s="19">
        <f t="shared" si="374"/>
        <v>-29.246267513795242</v>
      </c>
    </row>
    <row r="1402" spans="1:43" x14ac:dyDescent="0.2">
      <c r="A1402" s="23" t="s">
        <v>5665</v>
      </c>
      <c r="B1402" s="6" t="s">
        <v>5671</v>
      </c>
      <c r="C1402" s="6" t="s">
        <v>5670</v>
      </c>
      <c r="D1402" s="2">
        <v>153824</v>
      </c>
      <c r="E1402" s="2">
        <v>154146</v>
      </c>
      <c r="F1402" s="3" t="s">
        <v>1780</v>
      </c>
      <c r="G1402" s="2">
        <v>5</v>
      </c>
      <c r="H1402" s="2">
        <v>154150</v>
      </c>
      <c r="I1402" s="3" t="s">
        <v>1833</v>
      </c>
      <c r="J1402" s="15" t="s">
        <v>5688</v>
      </c>
      <c r="K1402" s="24" t="s">
        <v>5688</v>
      </c>
      <c r="L1402" s="15">
        <v>45077</v>
      </c>
      <c r="M1402" s="15">
        <v>45077</v>
      </c>
      <c r="N1402" s="15"/>
      <c r="O1402" s="26">
        <f>VLOOKUP(D1402,quash!A$2:$I$7791,9,FALSE)</f>
        <v>1</v>
      </c>
      <c r="P1402" s="7">
        <v>9000</v>
      </c>
      <c r="Q1402" s="26">
        <v>146</v>
      </c>
      <c r="R1402" s="19">
        <v>8.1464880555925129E-2</v>
      </c>
      <c r="S1402" s="93">
        <v>26</v>
      </c>
      <c r="T1402" s="7">
        <v>6000</v>
      </c>
      <c r="U1402" s="2">
        <v>142</v>
      </c>
      <c r="V1402" s="11">
        <v>1503.37</v>
      </c>
      <c r="W1402" s="14" t="s">
        <v>5281</v>
      </c>
      <c r="X1402" s="18">
        <v>0.12668553548636988</v>
      </c>
      <c r="Y1402" s="9">
        <v>760.11321291821923</v>
      </c>
      <c r="Z1402" s="19">
        <f t="shared" si="367"/>
        <v>-0.87331446451363015</v>
      </c>
      <c r="AA1402" s="25">
        <v>190.45523348414386</v>
      </c>
      <c r="AB1402" s="30">
        <f t="shared" si="368"/>
        <v>519000</v>
      </c>
      <c r="AC1402" s="30">
        <f t="shared" si="381"/>
        <v>1.1560693641618497E-2</v>
      </c>
      <c r="AD1402" s="31">
        <f t="shared" si="382"/>
        <v>1.6878612716763004</v>
      </c>
      <c r="AE1402" s="31">
        <f t="shared" si="383"/>
        <v>1.6416184971098264</v>
      </c>
      <c r="AG1402" s="30">
        <f t="shared" si="369"/>
        <v>2427000</v>
      </c>
      <c r="AH1402" s="30">
        <f t="shared" si="375"/>
        <v>2.472187886279357E-3</v>
      </c>
      <c r="AI1402" s="31">
        <f t="shared" si="376"/>
        <v>0.36093943139678614</v>
      </c>
      <c r="AJ1402" s="31">
        <f t="shared" si="377"/>
        <v>0.35105067985166871</v>
      </c>
      <c r="AK1402" s="30">
        <f>IF(W1402="si",($S1402*'COSTOS DE CREDITOS'!$C$27)/DATA!$G1402,"")</f>
        <v>107.09860810633695</v>
      </c>
      <c r="AL1402" s="90">
        <f>IF(W1402="si",'COSTOS DE CREDITOS'!$C$35,"")</f>
        <v>20.421138461538462</v>
      </c>
      <c r="AM1402" s="30">
        <f t="shared" si="370"/>
        <v>600</v>
      </c>
      <c r="AN1402" s="30">
        <f t="shared" si="371"/>
        <v>5239.8867870817812</v>
      </c>
      <c r="AO1402" s="30">
        <f t="shared" si="372"/>
        <v>5967.4065336496569</v>
      </c>
      <c r="AP1402" s="30">
        <f t="shared" si="373"/>
        <v>-5776.9513001655132</v>
      </c>
      <c r="AQ1402" s="19">
        <f t="shared" si="374"/>
        <v>-30.33233161663928</v>
      </c>
    </row>
    <row r="1403" spans="1:43" x14ac:dyDescent="0.2">
      <c r="A1403" s="23" t="s">
        <v>5665</v>
      </c>
      <c r="B1403" s="6" t="s">
        <v>5671</v>
      </c>
      <c r="C1403" s="6" t="s">
        <v>5670</v>
      </c>
      <c r="D1403" s="2">
        <v>153825</v>
      </c>
      <c r="E1403" s="2">
        <v>154146</v>
      </c>
      <c r="F1403" s="3" t="s">
        <v>1780</v>
      </c>
      <c r="G1403" s="2">
        <v>5</v>
      </c>
      <c r="H1403" s="2">
        <v>154151</v>
      </c>
      <c r="I1403" s="3" t="s">
        <v>1834</v>
      </c>
      <c r="J1403" s="15" t="s">
        <v>5688</v>
      </c>
      <c r="K1403" s="24" t="s">
        <v>5688</v>
      </c>
      <c r="L1403" s="15">
        <v>45077</v>
      </c>
      <c r="M1403" s="15">
        <v>45077</v>
      </c>
      <c r="N1403" s="15"/>
      <c r="O1403" s="26">
        <f>VLOOKUP(D1403,quash!A$2:$I$7791,9,FALSE)</f>
        <v>1</v>
      </c>
      <c r="P1403" s="7">
        <v>9000</v>
      </c>
      <c r="Q1403" s="26">
        <v>146</v>
      </c>
      <c r="R1403" s="19">
        <v>7.9000519063170377E-2</v>
      </c>
      <c r="S1403" s="93">
        <v>26</v>
      </c>
      <c r="T1403" s="7">
        <v>5000</v>
      </c>
      <c r="U1403" s="2">
        <v>147</v>
      </c>
      <c r="V1403" s="11">
        <v>1303.3399999999999</v>
      </c>
      <c r="W1403" s="14" t="s">
        <v>5281</v>
      </c>
      <c r="X1403" s="18">
        <v>0.12668553548636988</v>
      </c>
      <c r="Y1403" s="9">
        <v>633.42767743184936</v>
      </c>
      <c r="Z1403" s="19">
        <f t="shared" si="367"/>
        <v>-0.87331446451363015</v>
      </c>
      <c r="AA1403" s="25">
        <v>165.11432582080531</v>
      </c>
      <c r="AB1403" s="30">
        <f t="shared" si="368"/>
        <v>519000</v>
      </c>
      <c r="AC1403" s="30">
        <f t="shared" si="381"/>
        <v>9.6339113680154135E-3</v>
      </c>
      <c r="AD1403" s="31">
        <f t="shared" si="382"/>
        <v>1.4065510597302504</v>
      </c>
      <c r="AE1403" s="31">
        <f t="shared" si="383"/>
        <v>1.4161849710982657</v>
      </c>
      <c r="AG1403" s="30">
        <f t="shared" si="369"/>
        <v>2427000</v>
      </c>
      <c r="AH1403" s="30">
        <f t="shared" si="375"/>
        <v>2.0601565718994645E-3</v>
      </c>
      <c r="AI1403" s="31">
        <f t="shared" si="376"/>
        <v>0.30078285949732181</v>
      </c>
      <c r="AJ1403" s="31">
        <f t="shared" si="377"/>
        <v>0.30284301606922126</v>
      </c>
      <c r="AK1403" s="30">
        <f>IF(W1403="si",($S1403*'COSTOS DE CREDITOS'!$C$27)/DATA!$G1403,"")</f>
        <v>107.09860810633695</v>
      </c>
      <c r="AL1403" s="90">
        <f>IF(W1403="si",'COSTOS DE CREDITOS'!$C$35,"")</f>
        <v>20.421138461538462</v>
      </c>
      <c r="AM1403" s="30">
        <f t="shared" si="370"/>
        <v>500</v>
      </c>
      <c r="AN1403" s="30">
        <f t="shared" si="371"/>
        <v>4366.5723225681504</v>
      </c>
      <c r="AO1403" s="30">
        <f t="shared" si="372"/>
        <v>4994.0920691360261</v>
      </c>
      <c r="AP1403" s="30">
        <f t="shared" si="373"/>
        <v>-4828.9777433152212</v>
      </c>
      <c r="AQ1403" s="19">
        <f t="shared" si="374"/>
        <v>-29.246267513795242</v>
      </c>
    </row>
    <row r="1404" spans="1:43" x14ac:dyDescent="0.2">
      <c r="A1404" s="23" t="s">
        <v>5665</v>
      </c>
      <c r="B1404" s="6" t="s">
        <v>5678</v>
      </c>
      <c r="C1404" s="6" t="s">
        <v>5670</v>
      </c>
      <c r="D1404" s="2">
        <v>153795</v>
      </c>
      <c r="E1404" s="2">
        <v>153859</v>
      </c>
      <c r="F1404" s="3" t="s">
        <v>1824</v>
      </c>
      <c r="G1404" s="2">
        <v>6</v>
      </c>
      <c r="H1404" s="2">
        <v>154153</v>
      </c>
      <c r="I1404" s="3" t="s">
        <v>1835</v>
      </c>
      <c r="J1404" s="15">
        <v>45075</v>
      </c>
      <c r="K1404" s="24">
        <v>1160399310</v>
      </c>
      <c r="L1404" s="15">
        <v>45077</v>
      </c>
      <c r="M1404" s="15">
        <v>45077</v>
      </c>
      <c r="N1404" s="15"/>
      <c r="O1404" s="26" t="e">
        <f>VLOOKUP(D1404,quash!A$2:$I$7791,9,FALSE)</f>
        <v>#N/A</v>
      </c>
      <c r="P1404" s="7">
        <v>10000</v>
      </c>
      <c r="Q1404" s="26">
        <v>100</v>
      </c>
      <c r="R1404" s="19">
        <v>1.82981294070719E-2</v>
      </c>
      <c r="S1404" s="26">
        <v>16</v>
      </c>
      <c r="T1404" s="7">
        <v>6000</v>
      </c>
      <c r="U1404" s="2">
        <v>142</v>
      </c>
      <c r="V1404" s="11">
        <v>1503.37</v>
      </c>
      <c r="W1404" s="14" t="s">
        <v>5281</v>
      </c>
      <c r="X1404" s="18">
        <v>1</v>
      </c>
      <c r="Y1404" s="9">
        <v>6000</v>
      </c>
      <c r="Z1404" s="19">
        <f t="shared" si="367"/>
        <v>0</v>
      </c>
      <c r="AA1404" s="25">
        <v>1503.37</v>
      </c>
      <c r="AB1404" s="30">
        <f t="shared" si="368"/>
        <v>733000</v>
      </c>
      <c r="AC1404" s="30">
        <f t="shared" si="381"/>
        <v>8.1855388813096858E-3</v>
      </c>
      <c r="AD1404" s="31">
        <f t="shared" si="382"/>
        <v>0.81855388813096863</v>
      </c>
      <c r="AE1404" s="31">
        <f t="shared" si="383"/>
        <v>1.1623465211459754</v>
      </c>
      <c r="AG1404" s="30">
        <f t="shared" si="369"/>
        <v>6126000</v>
      </c>
      <c r="AH1404" s="30">
        <f t="shared" si="375"/>
        <v>9.7943192948090111E-4</v>
      </c>
      <c r="AI1404" s="31">
        <f t="shared" si="376"/>
        <v>9.7943192948090105E-2</v>
      </c>
      <c r="AJ1404" s="31">
        <f t="shared" si="377"/>
        <v>0.13907933398628797</v>
      </c>
      <c r="AK1404" s="30">
        <f>IF(W1404="si",($S1404*'COSTOS DE CREDITOS'!$C$27)/DATA!$G1404,"")</f>
        <v>54.922363131454851</v>
      </c>
      <c r="AL1404" s="90">
        <f>IF(W1404="si",'COSTOS DE CREDITOS'!$C$35,"")</f>
        <v>20.421138461538462</v>
      </c>
      <c r="AM1404" s="30">
        <f t="shared" si="370"/>
        <v>369.23076923076923</v>
      </c>
      <c r="AN1404" s="30">
        <f t="shared" si="371"/>
        <v>0</v>
      </c>
      <c r="AO1404" s="30">
        <f t="shared" si="372"/>
        <v>444.5742708237625</v>
      </c>
      <c r="AP1404" s="30">
        <f t="shared" si="373"/>
        <v>1058.7957291762373</v>
      </c>
      <c r="AQ1404" s="19">
        <f t="shared" si="374"/>
        <v>0.70428153360532497</v>
      </c>
    </row>
    <row r="1405" spans="1:43" x14ac:dyDescent="0.2">
      <c r="A1405" s="23" t="s">
        <v>5665</v>
      </c>
      <c r="B1405" s="6" t="s">
        <v>5678</v>
      </c>
      <c r="C1405" s="6" t="s">
        <v>5670</v>
      </c>
      <c r="D1405" s="2">
        <v>153857</v>
      </c>
      <c r="E1405" s="2">
        <v>153859</v>
      </c>
      <c r="F1405" s="3" t="s">
        <v>1824</v>
      </c>
      <c r="G1405" s="2">
        <v>6</v>
      </c>
      <c r="H1405" s="2">
        <v>154156</v>
      </c>
      <c r="I1405" s="3" t="s">
        <v>1836</v>
      </c>
      <c r="J1405" s="15">
        <v>45076</v>
      </c>
      <c r="K1405" s="24">
        <v>1160711941</v>
      </c>
      <c r="L1405" s="15">
        <v>45077</v>
      </c>
      <c r="M1405" s="15">
        <v>45077</v>
      </c>
      <c r="N1405" s="15"/>
      <c r="O1405" s="26" t="e">
        <f>VLOOKUP(D1405,quash!A$2:$I$7791,9,FALSE)</f>
        <v>#N/A</v>
      </c>
      <c r="P1405" s="7">
        <v>10000</v>
      </c>
      <c r="Q1405" s="26">
        <v>100</v>
      </c>
      <c r="R1405" s="19">
        <v>1.82981294070719E-2</v>
      </c>
      <c r="S1405" s="26">
        <v>16</v>
      </c>
      <c r="T1405" s="7">
        <v>6000</v>
      </c>
      <c r="U1405" s="2">
        <v>142</v>
      </c>
      <c r="V1405" s="11">
        <v>1503.37</v>
      </c>
      <c r="W1405" s="14" t="s">
        <v>5281</v>
      </c>
      <c r="X1405" s="18">
        <v>1</v>
      </c>
      <c r="Y1405" s="9">
        <v>6000</v>
      </c>
      <c r="Z1405" s="19">
        <f t="shared" si="367"/>
        <v>0</v>
      </c>
      <c r="AA1405" s="25">
        <v>1503.37</v>
      </c>
      <c r="AB1405" s="30">
        <f t="shared" si="368"/>
        <v>733000</v>
      </c>
      <c r="AC1405" s="30">
        <f t="shared" si="381"/>
        <v>8.1855388813096858E-3</v>
      </c>
      <c r="AD1405" s="31">
        <f t="shared" si="382"/>
        <v>0.81855388813096863</v>
      </c>
      <c r="AE1405" s="31">
        <f t="shared" si="383"/>
        <v>1.1623465211459754</v>
      </c>
      <c r="AG1405" s="30">
        <f t="shared" si="369"/>
        <v>6126000</v>
      </c>
      <c r="AH1405" s="30">
        <f t="shared" si="375"/>
        <v>9.7943192948090111E-4</v>
      </c>
      <c r="AI1405" s="31">
        <f t="shared" si="376"/>
        <v>9.7943192948090105E-2</v>
      </c>
      <c r="AJ1405" s="31">
        <f t="shared" si="377"/>
        <v>0.13907933398628797</v>
      </c>
      <c r="AK1405" s="30">
        <f>IF(W1405="si",($S1405*'COSTOS DE CREDITOS'!$C$27)/DATA!$G1405,"")</f>
        <v>54.922363131454851</v>
      </c>
      <c r="AL1405" s="90">
        <f>IF(W1405="si",'COSTOS DE CREDITOS'!$C$35,"")</f>
        <v>20.421138461538462</v>
      </c>
      <c r="AM1405" s="30">
        <f t="shared" si="370"/>
        <v>369.23076923076923</v>
      </c>
      <c r="AN1405" s="30">
        <f t="shared" si="371"/>
        <v>0</v>
      </c>
      <c r="AO1405" s="30">
        <f t="shared" si="372"/>
        <v>444.5742708237625</v>
      </c>
      <c r="AP1405" s="30">
        <f t="shared" si="373"/>
        <v>1058.7957291762373</v>
      </c>
      <c r="AQ1405" s="19">
        <f t="shared" si="374"/>
        <v>0.70428153360532497</v>
      </c>
    </row>
    <row r="1406" spans="1:43" x14ac:dyDescent="0.2">
      <c r="A1406" s="23" t="s">
        <v>5665</v>
      </c>
      <c r="B1406" s="6" t="s">
        <v>5684</v>
      </c>
      <c r="C1406" s="6" t="s">
        <v>5667</v>
      </c>
      <c r="D1406" s="2">
        <v>153761</v>
      </c>
      <c r="E1406" s="2">
        <v>154157</v>
      </c>
      <c r="F1406" s="3" t="s">
        <v>1782</v>
      </c>
      <c r="G1406" s="2">
        <v>7</v>
      </c>
      <c r="H1406" s="2">
        <v>154159</v>
      </c>
      <c r="I1406" s="3" t="s">
        <v>1837</v>
      </c>
      <c r="J1406" s="15">
        <v>45075</v>
      </c>
      <c r="K1406" s="24">
        <v>1160297284</v>
      </c>
      <c r="L1406" s="15">
        <v>45077</v>
      </c>
      <c r="M1406" s="15">
        <v>45077</v>
      </c>
      <c r="N1406" s="15"/>
      <c r="O1406" s="26" t="e">
        <f>VLOOKUP(D1406,quash!A$2:$I$7791,9,FALSE)</f>
        <v>#N/A</v>
      </c>
      <c r="P1406" s="7">
        <v>10000</v>
      </c>
      <c r="Q1406" s="26">
        <v>127</v>
      </c>
      <c r="R1406" s="19">
        <v>5.24391097594855E-2</v>
      </c>
      <c r="S1406" s="26">
        <v>16</v>
      </c>
      <c r="T1406" s="7">
        <v>6000</v>
      </c>
      <c r="U1406" s="2">
        <v>142</v>
      </c>
      <c r="V1406" s="11">
        <v>1503.37</v>
      </c>
      <c r="W1406" s="14" t="s">
        <v>5281</v>
      </c>
      <c r="X1406" s="18">
        <v>1</v>
      </c>
      <c r="Y1406" s="9">
        <v>6000</v>
      </c>
      <c r="Z1406" s="19">
        <f t="shared" si="367"/>
        <v>0</v>
      </c>
      <c r="AA1406" s="25">
        <v>1503.37</v>
      </c>
      <c r="AB1406" s="30">
        <f t="shared" si="368"/>
        <v>733000</v>
      </c>
      <c r="AC1406" s="30">
        <f t="shared" si="381"/>
        <v>8.1855388813096858E-3</v>
      </c>
      <c r="AD1406" s="31">
        <f t="shared" si="382"/>
        <v>1.0395634379263301</v>
      </c>
      <c r="AE1406" s="31">
        <f t="shared" si="383"/>
        <v>1.1623465211459754</v>
      </c>
      <c r="AG1406" s="30">
        <f t="shared" si="369"/>
        <v>6126000</v>
      </c>
      <c r="AH1406" s="30">
        <f t="shared" si="375"/>
        <v>9.7943192948090111E-4</v>
      </c>
      <c r="AI1406" s="31">
        <f t="shared" si="376"/>
        <v>0.12438785504407444</v>
      </c>
      <c r="AJ1406" s="31">
        <f t="shared" si="377"/>
        <v>0.13907933398628797</v>
      </c>
      <c r="AK1406" s="30">
        <f>IF(W1406="si",($S1406*'COSTOS DE CREDITOS'!$C$27)/DATA!$G1406,"")</f>
        <v>47.07631125553273</v>
      </c>
      <c r="AL1406" s="90">
        <f>IF(W1406="si",'COSTOS DE CREDITOS'!$C$35,"")</f>
        <v>20.421138461538462</v>
      </c>
      <c r="AM1406" s="30">
        <f t="shared" si="370"/>
        <v>369.23076923076923</v>
      </c>
      <c r="AN1406" s="30">
        <f t="shared" si="371"/>
        <v>0</v>
      </c>
      <c r="AO1406" s="30">
        <f t="shared" si="372"/>
        <v>436.72821894784045</v>
      </c>
      <c r="AP1406" s="30">
        <f t="shared" si="373"/>
        <v>1066.6417810521593</v>
      </c>
      <c r="AQ1406" s="19">
        <f t="shared" si="374"/>
        <v>0.70950050955663568</v>
      </c>
    </row>
    <row r="1407" spans="1:43" x14ac:dyDescent="0.2">
      <c r="A1407" s="23" t="s">
        <v>5665</v>
      </c>
      <c r="B1407" s="6" t="s">
        <v>5684</v>
      </c>
      <c r="C1407" s="6" t="s">
        <v>5667</v>
      </c>
      <c r="D1407" s="2">
        <v>153830</v>
      </c>
      <c r="E1407" s="2">
        <v>154157</v>
      </c>
      <c r="F1407" s="3" t="s">
        <v>1782</v>
      </c>
      <c r="G1407" s="2">
        <v>7</v>
      </c>
      <c r="H1407" s="2">
        <v>154160</v>
      </c>
      <c r="I1407" s="3" t="s">
        <v>1838</v>
      </c>
      <c r="J1407" s="15">
        <v>45076</v>
      </c>
      <c r="K1407" s="24">
        <v>1160771876</v>
      </c>
      <c r="L1407" s="15">
        <v>45077</v>
      </c>
      <c r="M1407" s="15">
        <v>45077</v>
      </c>
      <c r="N1407" s="15"/>
      <c r="O1407" s="26">
        <f>VLOOKUP(D1407,quash!A$2:$I$7791,9,FALSE)</f>
        <v>3</v>
      </c>
      <c r="P1407" s="7">
        <v>10000</v>
      </c>
      <c r="Q1407" s="26">
        <v>132</v>
      </c>
      <c r="R1407" s="19">
        <v>5.8283715876113903E-2</v>
      </c>
      <c r="S1407" s="26">
        <v>16</v>
      </c>
      <c r="T1407" s="7">
        <v>6000</v>
      </c>
      <c r="U1407" s="2">
        <v>142</v>
      </c>
      <c r="V1407" s="11">
        <v>1503.37</v>
      </c>
      <c r="W1407" s="14" t="s">
        <v>5281</v>
      </c>
      <c r="X1407" s="18">
        <v>1</v>
      </c>
      <c r="Y1407" s="9">
        <v>6000</v>
      </c>
      <c r="Z1407" s="19">
        <f t="shared" si="367"/>
        <v>0</v>
      </c>
      <c r="AA1407" s="25">
        <v>1503.37</v>
      </c>
      <c r="AB1407" s="30">
        <f t="shared" si="368"/>
        <v>242000</v>
      </c>
      <c r="AC1407" s="30">
        <f t="shared" si="381"/>
        <v>2.4793388429752067E-2</v>
      </c>
      <c r="AD1407" s="31">
        <f t="shared" si="382"/>
        <v>3.2727272727272729</v>
      </c>
      <c r="AE1407" s="31">
        <f t="shared" si="383"/>
        <v>3.5206611570247937</v>
      </c>
      <c r="AG1407" s="30">
        <f t="shared" si="369"/>
        <v>778000</v>
      </c>
      <c r="AH1407" s="30">
        <f t="shared" si="375"/>
        <v>7.7120822622107968E-3</v>
      </c>
      <c r="AI1407" s="31">
        <f t="shared" si="376"/>
        <v>1.0179948586118253</v>
      </c>
      <c r="AJ1407" s="31">
        <f t="shared" si="377"/>
        <v>1.0951156812339331</v>
      </c>
      <c r="AK1407" s="30">
        <f>IF(W1407="si",($S1407*'COSTOS DE CREDITOS'!$C$27)/DATA!$G1407,"")</f>
        <v>47.07631125553273</v>
      </c>
      <c r="AL1407" s="90">
        <f>IF(W1407="si",'COSTOS DE CREDITOS'!$C$35,"")</f>
        <v>20.421138461538462</v>
      </c>
      <c r="AM1407" s="30">
        <f t="shared" si="370"/>
        <v>369.23076923076923</v>
      </c>
      <c r="AN1407" s="30">
        <f t="shared" si="371"/>
        <v>0</v>
      </c>
      <c r="AO1407" s="30">
        <f t="shared" si="372"/>
        <v>436.72821894784045</v>
      </c>
      <c r="AP1407" s="30">
        <f t="shared" si="373"/>
        <v>1066.6417810521593</v>
      </c>
      <c r="AQ1407" s="19">
        <f t="shared" si="374"/>
        <v>0.70950050955663568</v>
      </c>
    </row>
    <row r="1408" spans="1:43" x14ac:dyDescent="0.2">
      <c r="A1408" s="23" t="s">
        <v>5665</v>
      </c>
      <c r="B1408" s="6" t="s">
        <v>5684</v>
      </c>
      <c r="C1408" s="6" t="s">
        <v>5667</v>
      </c>
      <c r="D1408" s="2">
        <v>153827</v>
      </c>
      <c r="E1408" s="2">
        <v>154157</v>
      </c>
      <c r="F1408" s="3" t="s">
        <v>1782</v>
      </c>
      <c r="G1408" s="2">
        <v>7</v>
      </c>
      <c r="H1408" s="2">
        <v>154161</v>
      </c>
      <c r="I1408" s="3" t="s">
        <v>1839</v>
      </c>
      <c r="J1408" s="15">
        <v>45076</v>
      </c>
      <c r="K1408" s="24">
        <v>1160770607</v>
      </c>
      <c r="L1408" s="15">
        <v>45077</v>
      </c>
      <c r="M1408" s="15">
        <v>45077</v>
      </c>
      <c r="N1408" s="15"/>
      <c r="O1408" s="26">
        <f>VLOOKUP(D1408,quash!A$2:$I$7791,9,FALSE)</f>
        <v>4</v>
      </c>
      <c r="P1408" s="7">
        <v>9000</v>
      </c>
      <c r="Q1408" s="26">
        <v>139</v>
      </c>
      <c r="R1408" s="19">
        <v>7.4219718327695833E-2</v>
      </c>
      <c r="S1408" s="26">
        <v>16</v>
      </c>
      <c r="T1408" s="7">
        <v>6000</v>
      </c>
      <c r="U1408" s="2">
        <v>142</v>
      </c>
      <c r="V1408" s="11">
        <v>1503.37</v>
      </c>
      <c r="W1408" s="14" t="s">
        <v>5281</v>
      </c>
      <c r="X1408" s="18">
        <v>1</v>
      </c>
      <c r="Y1408" s="9">
        <v>6000</v>
      </c>
      <c r="Z1408" s="19">
        <f t="shared" si="367"/>
        <v>0</v>
      </c>
      <c r="AA1408" s="25">
        <v>1503.37</v>
      </c>
      <c r="AB1408" s="30">
        <f t="shared" si="368"/>
        <v>277000</v>
      </c>
      <c r="AC1408" s="30">
        <f t="shared" si="381"/>
        <v>2.1660649819494584E-2</v>
      </c>
      <c r="AD1408" s="31">
        <f t="shared" si="382"/>
        <v>3.010830324909747</v>
      </c>
      <c r="AE1408" s="31">
        <f t="shared" si="383"/>
        <v>3.0758122743682308</v>
      </c>
      <c r="AG1408" s="30">
        <f t="shared" si="369"/>
        <v>927000</v>
      </c>
      <c r="AH1408" s="30">
        <f t="shared" si="375"/>
        <v>6.4724919093851136E-3</v>
      </c>
      <c r="AI1408" s="31">
        <f t="shared" si="376"/>
        <v>0.89967637540453083</v>
      </c>
      <c r="AJ1408" s="31">
        <f t="shared" si="377"/>
        <v>0.91909385113268616</v>
      </c>
      <c r="AK1408" s="30">
        <f>IF(W1408="si",($S1408*'COSTOS DE CREDITOS'!$C$27)/DATA!$G1408,"")</f>
        <v>47.07631125553273</v>
      </c>
      <c r="AL1408" s="90">
        <f>IF(W1408="si",'COSTOS DE CREDITOS'!$C$35,"")</f>
        <v>20.421138461538462</v>
      </c>
      <c r="AM1408" s="30">
        <f t="shared" si="370"/>
        <v>369.23076923076923</v>
      </c>
      <c r="AN1408" s="30">
        <f t="shared" si="371"/>
        <v>0</v>
      </c>
      <c r="AO1408" s="30">
        <f t="shared" si="372"/>
        <v>436.72821894784045</v>
      </c>
      <c r="AP1408" s="30">
        <f t="shared" si="373"/>
        <v>1066.6417810521593</v>
      </c>
      <c r="AQ1408" s="19">
        <f t="shared" si="374"/>
        <v>0.70950050955663568</v>
      </c>
    </row>
    <row r="1409" spans="1:43" x14ac:dyDescent="0.2">
      <c r="A1409" s="23" t="s">
        <v>5665</v>
      </c>
      <c r="B1409" s="6" t="s">
        <v>5684</v>
      </c>
      <c r="C1409" s="6" t="s">
        <v>5667</v>
      </c>
      <c r="D1409" s="2">
        <v>153767</v>
      </c>
      <c r="E1409" s="2">
        <v>154157</v>
      </c>
      <c r="F1409" s="3" t="s">
        <v>1782</v>
      </c>
      <c r="G1409" s="2">
        <v>7</v>
      </c>
      <c r="H1409" s="2">
        <v>154162</v>
      </c>
      <c r="I1409" s="3" t="s">
        <v>1840</v>
      </c>
      <c r="J1409" s="15">
        <v>45075</v>
      </c>
      <c r="K1409" s="24">
        <v>1160298689</v>
      </c>
      <c r="L1409" s="15">
        <v>45077</v>
      </c>
      <c r="M1409" s="15">
        <v>45077</v>
      </c>
      <c r="N1409" s="15"/>
      <c r="O1409" s="26" t="e">
        <f>VLOOKUP(D1409,quash!A$2:$I$7791,9,FALSE)</f>
        <v>#N/A</v>
      </c>
      <c r="P1409" s="7">
        <v>9000</v>
      </c>
      <c r="Q1409" s="26">
        <v>135</v>
      </c>
      <c r="R1409" s="19">
        <v>5.6270833788413653E-2</v>
      </c>
      <c r="S1409" s="26">
        <v>16</v>
      </c>
      <c r="T1409" s="7">
        <v>6000</v>
      </c>
      <c r="U1409" s="2">
        <v>142</v>
      </c>
      <c r="V1409" s="11">
        <v>1503.37</v>
      </c>
      <c r="W1409" s="14" t="s">
        <v>5281</v>
      </c>
      <c r="X1409" s="18">
        <v>1</v>
      </c>
      <c r="Y1409" s="9">
        <v>6000</v>
      </c>
      <c r="Z1409" s="19">
        <f t="shared" si="367"/>
        <v>0</v>
      </c>
      <c r="AA1409" s="25">
        <v>1503.37</v>
      </c>
      <c r="AB1409" s="30">
        <f t="shared" si="368"/>
        <v>733000</v>
      </c>
      <c r="AC1409" s="30">
        <f t="shared" si="381"/>
        <v>8.1855388813096858E-3</v>
      </c>
      <c r="AD1409" s="31">
        <f t="shared" si="382"/>
        <v>1.1050477489768076</v>
      </c>
      <c r="AE1409" s="31">
        <f t="shared" si="383"/>
        <v>1.1623465211459754</v>
      </c>
      <c r="AG1409" s="30">
        <f t="shared" si="369"/>
        <v>6126000</v>
      </c>
      <c r="AH1409" s="30">
        <f t="shared" si="375"/>
        <v>9.7943192948090111E-4</v>
      </c>
      <c r="AI1409" s="31">
        <f t="shared" si="376"/>
        <v>0.13222331047992164</v>
      </c>
      <c r="AJ1409" s="31">
        <f t="shared" si="377"/>
        <v>0.13907933398628797</v>
      </c>
      <c r="AK1409" s="30">
        <f>IF(W1409="si",($S1409*'COSTOS DE CREDITOS'!$C$27)/DATA!$G1409,"")</f>
        <v>47.07631125553273</v>
      </c>
      <c r="AL1409" s="90">
        <f>IF(W1409="si",'COSTOS DE CREDITOS'!$C$35,"")</f>
        <v>20.421138461538462</v>
      </c>
      <c r="AM1409" s="30">
        <f t="shared" si="370"/>
        <v>369.23076923076923</v>
      </c>
      <c r="AN1409" s="30">
        <f t="shared" si="371"/>
        <v>0</v>
      </c>
      <c r="AO1409" s="30">
        <f t="shared" si="372"/>
        <v>436.72821894784045</v>
      </c>
      <c r="AP1409" s="30">
        <f t="shared" si="373"/>
        <v>1066.6417810521593</v>
      </c>
      <c r="AQ1409" s="19">
        <f t="shared" si="374"/>
        <v>0.70950050955663568</v>
      </c>
    </row>
    <row r="1410" spans="1:43" x14ac:dyDescent="0.2">
      <c r="A1410" s="23" t="s">
        <v>5665</v>
      </c>
      <c r="B1410" s="6" t="s">
        <v>5684</v>
      </c>
      <c r="C1410" s="6" t="s">
        <v>5667</v>
      </c>
      <c r="D1410" s="2">
        <v>153961</v>
      </c>
      <c r="E1410" s="2">
        <v>154157</v>
      </c>
      <c r="F1410" s="3" t="s">
        <v>1782</v>
      </c>
      <c r="G1410" s="2">
        <v>7</v>
      </c>
      <c r="H1410" s="2">
        <v>154163</v>
      </c>
      <c r="I1410" s="3" t="s">
        <v>1841</v>
      </c>
      <c r="J1410" s="15">
        <v>45076</v>
      </c>
      <c r="K1410" s="24">
        <v>1161325590</v>
      </c>
      <c r="L1410" s="15">
        <v>45077</v>
      </c>
      <c r="M1410" s="15">
        <v>45077</v>
      </c>
      <c r="N1410" s="15"/>
      <c r="O1410" s="26" t="e">
        <f>VLOOKUP(D1410,quash!A$2:$I$7791,9,FALSE)</f>
        <v>#N/A</v>
      </c>
      <c r="P1410" s="7">
        <v>5000</v>
      </c>
      <c r="Q1410" s="26">
        <v>147</v>
      </c>
      <c r="R1410" s="19">
        <v>0.11226939921536</v>
      </c>
      <c r="S1410" s="26">
        <v>16</v>
      </c>
      <c r="T1410" s="7">
        <v>6000</v>
      </c>
      <c r="U1410" s="2">
        <v>142</v>
      </c>
      <c r="V1410" s="11">
        <v>1503.37</v>
      </c>
      <c r="W1410" s="14" t="s">
        <v>5281</v>
      </c>
      <c r="X1410" s="18">
        <v>1</v>
      </c>
      <c r="Y1410" s="9">
        <v>6000</v>
      </c>
      <c r="Z1410" s="19">
        <f t="shared" ref="Z1410:Z1473" si="384">Y1410/T1410-1</f>
        <v>0</v>
      </c>
      <c r="AA1410" s="25">
        <v>1503.37</v>
      </c>
      <c r="AB1410" s="30">
        <f t="shared" ref="AB1410:AB1473" si="385">SUMIFS($T:$T,$M:$M,$M1410,$O:$O,$O1410)</f>
        <v>733000</v>
      </c>
      <c r="AC1410" s="30">
        <f t="shared" si="381"/>
        <v>8.1855388813096858E-3</v>
      </c>
      <c r="AD1410" s="31">
        <f t="shared" si="382"/>
        <v>1.2032742155525238</v>
      </c>
      <c r="AE1410" s="31">
        <f t="shared" si="383"/>
        <v>1.1623465211459754</v>
      </c>
      <c r="AG1410" s="30">
        <f t="shared" ref="AG1410:AG1473" si="386">SUMIFS($T:$T,$O:$O,$O1410,$N:$N,1)</f>
        <v>6126000</v>
      </c>
      <c r="AH1410" s="30">
        <f t="shared" si="375"/>
        <v>9.7943192948090111E-4</v>
      </c>
      <c r="AI1410" s="31">
        <f t="shared" si="376"/>
        <v>0.14397649363369247</v>
      </c>
      <c r="AJ1410" s="31">
        <f t="shared" si="377"/>
        <v>0.13907933398628797</v>
      </c>
      <c r="AK1410" s="30">
        <f>IF(W1410="si",($S1410*'COSTOS DE CREDITOS'!$C$27)/DATA!$G1410,"")</f>
        <v>47.07631125553273</v>
      </c>
      <c r="AL1410" s="90">
        <f>IF(W1410="si",'COSTOS DE CREDITOS'!$C$35,"")</f>
        <v>20.421138461538462</v>
      </c>
      <c r="AM1410" s="30">
        <f t="shared" si="370"/>
        <v>369.23076923076923</v>
      </c>
      <c r="AN1410" s="30">
        <f t="shared" si="371"/>
        <v>0</v>
      </c>
      <c r="AO1410" s="30">
        <f t="shared" si="372"/>
        <v>436.72821894784045</v>
      </c>
      <c r="AP1410" s="30">
        <f t="shared" si="373"/>
        <v>1066.6417810521593</v>
      </c>
      <c r="AQ1410" s="19">
        <f t="shared" si="374"/>
        <v>0.70950050955663568</v>
      </c>
    </row>
    <row r="1411" spans="1:43" x14ac:dyDescent="0.2">
      <c r="A1411" s="23" t="s">
        <v>5665</v>
      </c>
      <c r="B1411" s="6" t="s">
        <v>5684</v>
      </c>
      <c r="C1411" s="6" t="s">
        <v>5667</v>
      </c>
      <c r="D1411" s="2">
        <v>153765</v>
      </c>
      <c r="E1411" s="2">
        <v>154157</v>
      </c>
      <c r="F1411" s="3" t="s">
        <v>1782</v>
      </c>
      <c r="G1411" s="2">
        <v>7</v>
      </c>
      <c r="H1411" s="2">
        <v>154164</v>
      </c>
      <c r="I1411" s="3" t="s">
        <v>1842</v>
      </c>
      <c r="J1411" s="15">
        <v>45187</v>
      </c>
      <c r="K1411" s="24">
        <v>1239499695</v>
      </c>
      <c r="L1411" s="15">
        <v>45077</v>
      </c>
      <c r="M1411" s="15">
        <v>45077</v>
      </c>
      <c r="N1411" s="15"/>
      <c r="O1411" s="26" t="e">
        <f>VLOOKUP(D1411,quash!A$2:$I$7791,9,FALSE)</f>
        <v>#N/A</v>
      </c>
      <c r="P1411" s="7">
        <v>10000</v>
      </c>
      <c r="Q1411" s="26">
        <v>147</v>
      </c>
      <c r="R1411" s="19">
        <v>7.9000519063170294E-2</v>
      </c>
      <c r="S1411" s="26">
        <v>16</v>
      </c>
      <c r="T1411" s="7">
        <v>6000</v>
      </c>
      <c r="U1411" s="2">
        <v>142</v>
      </c>
      <c r="V1411" s="11">
        <v>1503.37</v>
      </c>
      <c r="W1411" s="14" t="s">
        <v>5281</v>
      </c>
      <c r="X1411" s="18">
        <v>1</v>
      </c>
      <c r="Y1411" s="9">
        <v>6000</v>
      </c>
      <c r="Z1411" s="19">
        <f t="shared" si="384"/>
        <v>0</v>
      </c>
      <c r="AA1411" s="25">
        <v>1503.37</v>
      </c>
      <c r="AB1411" s="30">
        <f t="shared" si="385"/>
        <v>733000</v>
      </c>
      <c r="AC1411" s="30">
        <f t="shared" si="381"/>
        <v>8.1855388813096858E-3</v>
      </c>
      <c r="AD1411" s="31">
        <f t="shared" si="382"/>
        <v>1.2032742155525238</v>
      </c>
      <c r="AE1411" s="31">
        <f t="shared" si="383"/>
        <v>1.1623465211459754</v>
      </c>
      <c r="AG1411" s="30">
        <f t="shared" si="386"/>
        <v>6126000</v>
      </c>
      <c r="AH1411" s="30">
        <f t="shared" si="375"/>
        <v>9.7943192948090111E-4</v>
      </c>
      <c r="AI1411" s="31">
        <f t="shared" si="376"/>
        <v>0.14397649363369247</v>
      </c>
      <c r="AJ1411" s="31">
        <f t="shared" si="377"/>
        <v>0.13907933398628797</v>
      </c>
      <c r="AK1411" s="30">
        <f>IF(W1411="si",($S1411*'COSTOS DE CREDITOS'!$C$27)/DATA!$G1411,"")</f>
        <v>47.07631125553273</v>
      </c>
      <c r="AL1411" s="90">
        <f>IF(W1411="si",'COSTOS DE CREDITOS'!$C$35,"")</f>
        <v>20.421138461538462</v>
      </c>
      <c r="AM1411" s="30">
        <f t="shared" ref="AM1411:AM1474" si="387">IF(W1411="si",(20%/52*$S1411)*$T1411,"")</f>
        <v>369.23076923076923</v>
      </c>
      <c r="AN1411" s="30">
        <f t="shared" ref="AN1411:AN1474" si="388">IF(W1411="SI",T1411-Y1411,"")</f>
        <v>0</v>
      </c>
      <c r="AO1411" s="30">
        <f t="shared" ref="AO1411:AO1474" si="389">SUM(AK1411:AN1411)</f>
        <v>436.72821894784045</v>
      </c>
      <c r="AP1411" s="30">
        <f t="shared" ref="AP1411:AP1474" si="390">AA1411-AO1411</f>
        <v>1066.6417810521593</v>
      </c>
      <c r="AQ1411" s="19">
        <f t="shared" ref="AQ1411:AQ1474" si="391">IFERROR(AP1411/AA1411,"")</f>
        <v>0.70950050955663568</v>
      </c>
    </row>
    <row r="1412" spans="1:43" x14ac:dyDescent="0.2">
      <c r="A1412" s="23" t="s">
        <v>5665</v>
      </c>
      <c r="B1412" s="6" t="s">
        <v>5669</v>
      </c>
      <c r="C1412" s="6" t="s">
        <v>5670</v>
      </c>
      <c r="D1412" s="2">
        <v>154056</v>
      </c>
      <c r="E1412" s="2">
        <v>154177</v>
      </c>
      <c r="F1412" s="3" t="s">
        <v>12</v>
      </c>
      <c r="G1412" s="2">
        <v>5</v>
      </c>
      <c r="H1412" s="2">
        <v>154183</v>
      </c>
      <c r="I1412" s="3" t="s">
        <v>1843</v>
      </c>
      <c r="J1412" s="15">
        <v>45306</v>
      </c>
      <c r="K1412" s="24">
        <v>1320106642</v>
      </c>
      <c r="L1412" s="15">
        <v>45077</v>
      </c>
      <c r="M1412" s="15">
        <v>45077</v>
      </c>
      <c r="N1412" s="15"/>
      <c r="O1412" s="26" t="e">
        <f>VLOOKUP(D1412,quash!A$2:$I$7791,9,FALSE)</f>
        <v>#N/A</v>
      </c>
      <c r="P1412" s="7">
        <v>10000</v>
      </c>
      <c r="Q1412" s="26">
        <v>110</v>
      </c>
      <c r="R1412" s="19">
        <v>3.3741050530766099E-2</v>
      </c>
      <c r="S1412" s="26">
        <v>16</v>
      </c>
      <c r="T1412" s="7">
        <v>8000</v>
      </c>
      <c r="U1412" s="2">
        <v>142</v>
      </c>
      <c r="V1412" s="11">
        <v>2013.74</v>
      </c>
      <c r="W1412" s="14" t="s">
        <v>5281</v>
      </c>
      <c r="X1412" s="18">
        <v>1</v>
      </c>
      <c r="Y1412" s="9">
        <v>8000</v>
      </c>
      <c r="Z1412" s="19">
        <f t="shared" si="384"/>
        <v>0</v>
      </c>
      <c r="AA1412" s="25">
        <v>2013.74</v>
      </c>
      <c r="AB1412" s="30">
        <f t="shared" si="385"/>
        <v>733000</v>
      </c>
      <c r="AC1412" s="30">
        <f t="shared" si="381"/>
        <v>1.0914051841746248E-2</v>
      </c>
      <c r="AD1412" s="31">
        <f t="shared" si="382"/>
        <v>1.2005457025920874</v>
      </c>
      <c r="AE1412" s="31">
        <f t="shared" si="383"/>
        <v>1.5497953615279674</v>
      </c>
      <c r="AG1412" s="30">
        <f t="shared" si="386"/>
        <v>6126000</v>
      </c>
      <c r="AH1412" s="30">
        <f t="shared" si="375"/>
        <v>1.3059092393078681E-3</v>
      </c>
      <c r="AI1412" s="31">
        <f t="shared" si="376"/>
        <v>0.14365001632386548</v>
      </c>
      <c r="AJ1412" s="31">
        <f t="shared" si="377"/>
        <v>0.18543911198171725</v>
      </c>
      <c r="AK1412" s="30">
        <f>IF(W1412="si",($S1412*'COSTOS DE CREDITOS'!$C$27)/DATA!$G1412,"")</f>
        <v>65.906835757745824</v>
      </c>
      <c r="AL1412" s="90">
        <f>IF(W1412="si",'COSTOS DE CREDITOS'!$C$35,"")</f>
        <v>20.421138461538462</v>
      </c>
      <c r="AM1412" s="30">
        <f t="shared" si="387"/>
        <v>492.30769230769232</v>
      </c>
      <c r="AN1412" s="30">
        <f t="shared" si="388"/>
        <v>0</v>
      </c>
      <c r="AO1412" s="30">
        <f t="shared" si="389"/>
        <v>578.63566652697659</v>
      </c>
      <c r="AP1412" s="30">
        <f t="shared" si="390"/>
        <v>1435.1043334730234</v>
      </c>
      <c r="AQ1412" s="19">
        <f t="shared" si="391"/>
        <v>0.71265621851531147</v>
      </c>
    </row>
    <row r="1413" spans="1:43" x14ac:dyDescent="0.2">
      <c r="A1413" s="23" t="s">
        <v>5665</v>
      </c>
      <c r="B1413" s="6" t="s">
        <v>5669</v>
      </c>
      <c r="C1413" s="6" t="s">
        <v>5670</v>
      </c>
      <c r="D1413" s="2">
        <v>154135</v>
      </c>
      <c r="E1413" s="2">
        <v>154177</v>
      </c>
      <c r="F1413" s="3" t="s">
        <v>12</v>
      </c>
      <c r="G1413" s="2">
        <v>5</v>
      </c>
      <c r="H1413" s="2">
        <v>154184</v>
      </c>
      <c r="I1413" s="3" t="s">
        <v>1844</v>
      </c>
      <c r="J1413" s="15">
        <v>45077</v>
      </c>
      <c r="K1413" s="24">
        <v>1161793007</v>
      </c>
      <c r="L1413" s="15">
        <v>45077</v>
      </c>
      <c r="M1413" s="15">
        <v>45077</v>
      </c>
      <c r="N1413" s="15"/>
      <c r="O1413" s="26">
        <f>VLOOKUP(D1413,quash!A$2:$I$7791,9,FALSE)</f>
        <v>1</v>
      </c>
      <c r="P1413" s="7">
        <v>9000</v>
      </c>
      <c r="Q1413" s="26">
        <v>128</v>
      </c>
      <c r="R1413" s="19">
        <v>3.5465529659418002E-2</v>
      </c>
      <c r="S1413" s="26">
        <v>16</v>
      </c>
      <c r="T1413" s="7">
        <v>10000</v>
      </c>
      <c r="U1413" s="2">
        <v>142</v>
      </c>
      <c r="V1413" s="11">
        <v>2510.34</v>
      </c>
      <c r="W1413" s="14" t="s">
        <v>5281</v>
      </c>
      <c r="X1413" s="18">
        <v>1</v>
      </c>
      <c r="Y1413" s="9">
        <v>10000</v>
      </c>
      <c r="Z1413" s="19">
        <f t="shared" si="384"/>
        <v>0</v>
      </c>
      <c r="AA1413" s="25">
        <v>2510.34</v>
      </c>
      <c r="AB1413" s="30">
        <f t="shared" si="385"/>
        <v>519000</v>
      </c>
      <c r="AC1413" s="30">
        <f t="shared" si="381"/>
        <v>1.9267822736030827E-2</v>
      </c>
      <c r="AD1413" s="31">
        <f t="shared" si="382"/>
        <v>2.4662813102119459</v>
      </c>
      <c r="AE1413" s="31">
        <f t="shared" si="383"/>
        <v>2.7360308285163772</v>
      </c>
      <c r="AG1413" s="30">
        <f t="shared" si="386"/>
        <v>2427000</v>
      </c>
      <c r="AH1413" s="30">
        <f t="shared" si="375"/>
        <v>4.1203131437989289E-3</v>
      </c>
      <c r="AI1413" s="31">
        <f t="shared" si="376"/>
        <v>0.5274000824062629</v>
      </c>
      <c r="AJ1413" s="31">
        <f t="shared" si="377"/>
        <v>0.58508446641944789</v>
      </c>
      <c r="AK1413" s="30">
        <f>IF(W1413="si",($S1413*'COSTOS DE CREDITOS'!$C$27)/DATA!$G1413,"")</f>
        <v>65.906835757745824</v>
      </c>
      <c r="AL1413" s="90">
        <f>IF(W1413="si",'COSTOS DE CREDITOS'!$C$35,"")</f>
        <v>20.421138461538462</v>
      </c>
      <c r="AM1413" s="30">
        <f t="shared" si="387"/>
        <v>615.38461538461547</v>
      </c>
      <c r="AN1413" s="30">
        <f t="shared" si="388"/>
        <v>0</v>
      </c>
      <c r="AO1413" s="30">
        <f t="shared" si="389"/>
        <v>701.7125896038998</v>
      </c>
      <c r="AP1413" s="30">
        <f t="shared" si="390"/>
        <v>1808.6274103961005</v>
      </c>
      <c r="AQ1413" s="19">
        <f t="shared" si="391"/>
        <v>0.72047109570659762</v>
      </c>
    </row>
    <row r="1414" spans="1:43" x14ac:dyDescent="0.2">
      <c r="A1414" s="23" t="s">
        <v>5665</v>
      </c>
      <c r="B1414" s="6" t="s">
        <v>5684</v>
      </c>
      <c r="C1414" s="6" t="s">
        <v>5667</v>
      </c>
      <c r="D1414" s="2">
        <v>153727</v>
      </c>
      <c r="E1414" s="2">
        <v>154198</v>
      </c>
      <c r="F1414" s="3" t="s">
        <v>1784</v>
      </c>
      <c r="G1414" s="2">
        <v>6</v>
      </c>
      <c r="H1414" s="2">
        <v>154200</v>
      </c>
      <c r="I1414" s="3" t="s">
        <v>1845</v>
      </c>
      <c r="J1414" s="15">
        <v>45075</v>
      </c>
      <c r="K1414" s="24">
        <v>1160143004</v>
      </c>
      <c r="L1414" s="15">
        <v>45077</v>
      </c>
      <c r="M1414" s="15">
        <v>45077</v>
      </c>
      <c r="N1414" s="15"/>
      <c r="O1414" s="26">
        <f>VLOOKUP(D1414,quash!A$2:$I$7791,9,FALSE)</f>
        <v>1</v>
      </c>
      <c r="P1414" s="7">
        <v>10000</v>
      </c>
      <c r="Q1414" s="26">
        <v>115</v>
      </c>
      <c r="R1414" s="19">
        <v>3.97705569269148E-2</v>
      </c>
      <c r="S1414" s="26">
        <v>16</v>
      </c>
      <c r="T1414" s="7">
        <v>9000</v>
      </c>
      <c r="U1414" s="2">
        <v>142</v>
      </c>
      <c r="V1414" s="11">
        <v>2255.2800000000002</v>
      </c>
      <c r="W1414" s="14" t="s">
        <v>5281</v>
      </c>
      <c r="X1414" s="18">
        <v>1</v>
      </c>
      <c r="Y1414" s="9">
        <v>9000</v>
      </c>
      <c r="Z1414" s="19">
        <f t="shared" si="384"/>
        <v>0</v>
      </c>
      <c r="AA1414" s="25">
        <v>2255.2800000000002</v>
      </c>
      <c r="AB1414" s="30">
        <f t="shared" si="385"/>
        <v>519000</v>
      </c>
      <c r="AC1414" s="30">
        <f t="shared" si="381"/>
        <v>1.7341040462427744E-2</v>
      </c>
      <c r="AD1414" s="31">
        <f t="shared" si="382"/>
        <v>1.9942196531791905</v>
      </c>
      <c r="AE1414" s="31">
        <f t="shared" si="383"/>
        <v>2.4624277456647397</v>
      </c>
      <c r="AG1414" s="30">
        <f t="shared" si="386"/>
        <v>2427000</v>
      </c>
      <c r="AH1414" s="30">
        <f t="shared" si="375"/>
        <v>3.708281829419036E-3</v>
      </c>
      <c r="AI1414" s="31">
        <f t="shared" si="376"/>
        <v>0.42645241038318915</v>
      </c>
      <c r="AJ1414" s="31">
        <f t="shared" si="377"/>
        <v>0.52657601977750312</v>
      </c>
      <c r="AK1414" s="30">
        <f>IF(W1414="si",($S1414*'COSTOS DE CREDITOS'!$C$27)/DATA!$G1414,"")</f>
        <v>54.922363131454851</v>
      </c>
      <c r="AL1414" s="90">
        <f>IF(W1414="si",'COSTOS DE CREDITOS'!$C$35,"")</f>
        <v>20.421138461538462</v>
      </c>
      <c r="AM1414" s="30">
        <f t="shared" si="387"/>
        <v>553.84615384615392</v>
      </c>
      <c r="AN1414" s="30">
        <f t="shared" si="388"/>
        <v>0</v>
      </c>
      <c r="AO1414" s="30">
        <f t="shared" si="389"/>
        <v>629.18965543914726</v>
      </c>
      <c r="AP1414" s="30">
        <f t="shared" si="390"/>
        <v>1626.0903445608528</v>
      </c>
      <c r="AQ1414" s="19">
        <f t="shared" si="391"/>
        <v>0.72101483831757152</v>
      </c>
    </row>
    <row r="1415" spans="1:43" x14ac:dyDescent="0.2">
      <c r="A1415" s="23" t="s">
        <v>5665</v>
      </c>
      <c r="B1415" s="6" t="s">
        <v>5684</v>
      </c>
      <c r="C1415" s="6" t="s">
        <v>5667</v>
      </c>
      <c r="D1415" s="2">
        <v>153721</v>
      </c>
      <c r="E1415" s="2">
        <v>154198</v>
      </c>
      <c r="F1415" s="3" t="s">
        <v>1784</v>
      </c>
      <c r="G1415" s="2">
        <v>6</v>
      </c>
      <c r="H1415" s="2">
        <v>154201</v>
      </c>
      <c r="I1415" s="3" t="s">
        <v>1846</v>
      </c>
      <c r="J1415" s="15">
        <v>45075</v>
      </c>
      <c r="K1415" s="24">
        <v>1160174678</v>
      </c>
      <c r="L1415" s="15">
        <v>45077</v>
      </c>
      <c r="M1415" s="15">
        <v>45077</v>
      </c>
      <c r="N1415" s="15"/>
      <c r="O1415" s="26">
        <f>VLOOKUP(D1415,quash!A$2:$I$7791,9,FALSE)</f>
        <v>1</v>
      </c>
      <c r="P1415" s="7">
        <v>9000</v>
      </c>
      <c r="Q1415" s="26">
        <v>139</v>
      </c>
      <c r="R1415" s="19">
        <v>6.9955643724125577E-2</v>
      </c>
      <c r="S1415" s="26">
        <v>16</v>
      </c>
      <c r="T1415" s="7">
        <v>7000</v>
      </c>
      <c r="U1415" s="2">
        <v>142</v>
      </c>
      <c r="V1415" s="11">
        <v>1758.65</v>
      </c>
      <c r="W1415" s="14" t="s">
        <v>5281</v>
      </c>
      <c r="X1415" s="18">
        <v>1</v>
      </c>
      <c r="Y1415" s="9">
        <v>7000</v>
      </c>
      <c r="Z1415" s="19">
        <f t="shared" si="384"/>
        <v>0</v>
      </c>
      <c r="AA1415" s="25">
        <v>1758.65</v>
      </c>
      <c r="AB1415" s="30">
        <f t="shared" si="385"/>
        <v>519000</v>
      </c>
      <c r="AC1415" s="30">
        <f t="shared" si="381"/>
        <v>1.348747591522158E-2</v>
      </c>
      <c r="AD1415" s="31">
        <f t="shared" si="382"/>
        <v>1.8747591522157996</v>
      </c>
      <c r="AE1415" s="31">
        <f t="shared" si="383"/>
        <v>1.9152215799614642</v>
      </c>
      <c r="AG1415" s="30">
        <f t="shared" si="386"/>
        <v>2427000</v>
      </c>
      <c r="AH1415" s="30">
        <f t="shared" si="375"/>
        <v>2.88421920065925E-3</v>
      </c>
      <c r="AI1415" s="31">
        <f t="shared" si="376"/>
        <v>0.40090646889163573</v>
      </c>
      <c r="AJ1415" s="31">
        <f t="shared" si="377"/>
        <v>0.40955912649361348</v>
      </c>
      <c r="AK1415" s="30">
        <f>IF(W1415="si",($S1415*'COSTOS DE CREDITOS'!$C$27)/DATA!$G1415,"")</f>
        <v>54.922363131454851</v>
      </c>
      <c r="AL1415" s="90">
        <f>IF(W1415="si",'COSTOS DE CREDITOS'!$C$35,"")</f>
        <v>20.421138461538462</v>
      </c>
      <c r="AM1415" s="30">
        <f t="shared" si="387"/>
        <v>430.76923076923077</v>
      </c>
      <c r="AN1415" s="30">
        <f t="shared" si="388"/>
        <v>0</v>
      </c>
      <c r="AO1415" s="30">
        <f t="shared" si="389"/>
        <v>506.11273236222405</v>
      </c>
      <c r="AP1415" s="30">
        <f t="shared" si="390"/>
        <v>1252.537267637776</v>
      </c>
      <c r="AQ1415" s="19">
        <f t="shared" si="391"/>
        <v>0.71221520350142209</v>
      </c>
    </row>
    <row r="1416" spans="1:43" x14ac:dyDescent="0.2">
      <c r="A1416" s="23" t="s">
        <v>5665</v>
      </c>
      <c r="B1416" s="6" t="s">
        <v>5684</v>
      </c>
      <c r="C1416" s="6" t="s">
        <v>5667</v>
      </c>
      <c r="D1416" s="2">
        <v>153731</v>
      </c>
      <c r="E1416" s="2">
        <v>154198</v>
      </c>
      <c r="F1416" s="3" t="s">
        <v>1784</v>
      </c>
      <c r="G1416" s="2">
        <v>6</v>
      </c>
      <c r="H1416" s="2">
        <v>154204</v>
      </c>
      <c r="I1416" s="3" t="s">
        <v>1847</v>
      </c>
      <c r="J1416" s="15">
        <v>45075</v>
      </c>
      <c r="K1416" s="24">
        <v>1160143832</v>
      </c>
      <c r="L1416" s="15">
        <v>45078</v>
      </c>
      <c r="M1416" s="15">
        <v>45077</v>
      </c>
      <c r="N1416" s="15"/>
      <c r="O1416" s="26" t="e">
        <f>VLOOKUP(D1416,quash!A$2:$I$7791,9,FALSE)</f>
        <v>#N/A</v>
      </c>
      <c r="P1416" s="7">
        <v>11000</v>
      </c>
      <c r="Q1416" s="26">
        <v>134</v>
      </c>
      <c r="R1416" s="19">
        <v>5.7794490376783518E-2</v>
      </c>
      <c r="S1416" s="26">
        <v>16</v>
      </c>
      <c r="T1416" s="7">
        <v>7000</v>
      </c>
      <c r="U1416" s="2">
        <v>142</v>
      </c>
      <c r="V1416" s="11">
        <v>1758.65</v>
      </c>
      <c r="W1416" s="14" t="s">
        <v>5281</v>
      </c>
      <c r="X1416" s="18">
        <v>1</v>
      </c>
      <c r="Y1416" s="9">
        <v>7000</v>
      </c>
      <c r="Z1416" s="19">
        <f t="shared" si="384"/>
        <v>0</v>
      </c>
      <c r="AA1416" s="25">
        <v>1758.65</v>
      </c>
      <c r="AB1416" s="30">
        <f t="shared" si="385"/>
        <v>733000</v>
      </c>
      <c r="AC1416" s="30">
        <f t="shared" si="381"/>
        <v>9.5497953615279671E-3</v>
      </c>
      <c r="AD1416" s="31">
        <f t="shared" si="382"/>
        <v>1.2796725784447476</v>
      </c>
      <c r="AE1416" s="31">
        <f t="shared" si="383"/>
        <v>1.3560709413369714</v>
      </c>
      <c r="AG1416" s="30">
        <f t="shared" si="386"/>
        <v>6126000</v>
      </c>
      <c r="AH1416" s="30">
        <f t="shared" si="375"/>
        <v>1.1426705843943846E-3</v>
      </c>
      <c r="AI1416" s="31">
        <f t="shared" si="376"/>
        <v>0.15311785830884753</v>
      </c>
      <c r="AJ1416" s="31">
        <f t="shared" si="377"/>
        <v>0.16225922298400261</v>
      </c>
      <c r="AK1416" s="30">
        <f>IF(W1416="si",($S1416*'COSTOS DE CREDITOS'!$C$27)/DATA!$G1416,"")</f>
        <v>54.922363131454851</v>
      </c>
      <c r="AL1416" s="90">
        <f>IF(W1416="si",'COSTOS DE CREDITOS'!$C$35,"")</f>
        <v>20.421138461538462</v>
      </c>
      <c r="AM1416" s="30">
        <f t="shared" si="387"/>
        <v>430.76923076923077</v>
      </c>
      <c r="AN1416" s="30">
        <f t="shared" si="388"/>
        <v>0</v>
      </c>
      <c r="AO1416" s="30">
        <f t="shared" si="389"/>
        <v>506.11273236222405</v>
      </c>
      <c r="AP1416" s="30">
        <f t="shared" si="390"/>
        <v>1252.537267637776</v>
      </c>
      <c r="AQ1416" s="19">
        <f t="shared" si="391"/>
        <v>0.71221520350142209</v>
      </c>
    </row>
    <row r="1417" spans="1:43" x14ac:dyDescent="0.2">
      <c r="A1417" s="23" t="s">
        <v>5665</v>
      </c>
      <c r="B1417" s="6" t="s">
        <v>5684</v>
      </c>
      <c r="C1417" s="6" t="s">
        <v>5667</v>
      </c>
      <c r="D1417" s="2">
        <v>153777</v>
      </c>
      <c r="E1417" s="2">
        <v>154198</v>
      </c>
      <c r="F1417" s="3" t="s">
        <v>1784</v>
      </c>
      <c r="G1417" s="2">
        <v>6</v>
      </c>
      <c r="H1417" s="2">
        <v>154202</v>
      </c>
      <c r="I1417" s="3" t="s">
        <v>1848</v>
      </c>
      <c r="J1417" s="15">
        <v>45075</v>
      </c>
      <c r="K1417" s="24">
        <v>1160299726</v>
      </c>
      <c r="L1417" s="15">
        <v>45077</v>
      </c>
      <c r="M1417" s="15">
        <v>45077</v>
      </c>
      <c r="N1417" s="15"/>
      <c r="O1417" s="26">
        <f>VLOOKUP(D1417,quash!A$2:$I$7791,9,FALSE)</f>
        <v>1</v>
      </c>
      <c r="P1417" s="7">
        <v>5000</v>
      </c>
      <c r="Q1417" s="26">
        <v>147</v>
      </c>
      <c r="R1417" s="19">
        <v>0.11226939921536</v>
      </c>
      <c r="S1417" s="26">
        <v>16</v>
      </c>
      <c r="T1417" s="7">
        <v>7000</v>
      </c>
      <c r="U1417" s="2">
        <v>142</v>
      </c>
      <c r="V1417" s="11">
        <v>1758.65</v>
      </c>
      <c r="W1417" s="14" t="s">
        <v>5281</v>
      </c>
      <c r="X1417" s="18">
        <v>1</v>
      </c>
      <c r="Y1417" s="9">
        <v>7000</v>
      </c>
      <c r="Z1417" s="19">
        <f t="shared" si="384"/>
        <v>0</v>
      </c>
      <c r="AA1417" s="25">
        <v>1758.65</v>
      </c>
      <c r="AB1417" s="30">
        <f t="shared" si="385"/>
        <v>519000</v>
      </c>
      <c r="AC1417" s="30">
        <f t="shared" si="381"/>
        <v>1.348747591522158E-2</v>
      </c>
      <c r="AD1417" s="31">
        <f t="shared" si="382"/>
        <v>1.9826589595375721</v>
      </c>
      <c r="AE1417" s="31">
        <f t="shared" si="383"/>
        <v>1.9152215799614642</v>
      </c>
      <c r="AG1417" s="30">
        <f t="shared" si="386"/>
        <v>2427000</v>
      </c>
      <c r="AH1417" s="30">
        <f t="shared" si="375"/>
        <v>2.88421920065925E-3</v>
      </c>
      <c r="AI1417" s="31">
        <f t="shared" si="376"/>
        <v>0.42398022249690975</v>
      </c>
      <c r="AJ1417" s="31">
        <f t="shared" si="377"/>
        <v>0.40955912649361348</v>
      </c>
      <c r="AK1417" s="30">
        <f>IF(W1417="si",($S1417*'COSTOS DE CREDITOS'!$C$27)/DATA!$G1417,"")</f>
        <v>54.922363131454851</v>
      </c>
      <c r="AL1417" s="90">
        <f>IF(W1417="si",'COSTOS DE CREDITOS'!$C$35,"")</f>
        <v>20.421138461538462</v>
      </c>
      <c r="AM1417" s="30">
        <f t="shared" si="387"/>
        <v>430.76923076923077</v>
      </c>
      <c r="AN1417" s="30">
        <f t="shared" si="388"/>
        <v>0</v>
      </c>
      <c r="AO1417" s="30">
        <f t="shared" si="389"/>
        <v>506.11273236222405</v>
      </c>
      <c r="AP1417" s="30">
        <f t="shared" si="390"/>
        <v>1252.537267637776</v>
      </c>
      <c r="AQ1417" s="19">
        <f t="shared" si="391"/>
        <v>0.71221520350142209</v>
      </c>
    </row>
    <row r="1418" spans="1:43" x14ac:dyDescent="0.2">
      <c r="A1418" s="23" t="s">
        <v>5665</v>
      </c>
      <c r="B1418" s="6" t="s">
        <v>5684</v>
      </c>
      <c r="C1418" s="6" t="s">
        <v>5667</v>
      </c>
      <c r="D1418" s="2">
        <v>153774</v>
      </c>
      <c r="E1418" s="2">
        <v>154198</v>
      </c>
      <c r="F1418" s="3" t="s">
        <v>1784</v>
      </c>
      <c r="G1418" s="2">
        <v>6</v>
      </c>
      <c r="H1418" s="2">
        <v>154203</v>
      </c>
      <c r="I1418" s="3" t="s">
        <v>1849</v>
      </c>
      <c r="J1418" s="15">
        <v>45183</v>
      </c>
      <c r="K1418" s="24">
        <v>1236810389</v>
      </c>
      <c r="L1418" s="15">
        <v>45077</v>
      </c>
      <c r="M1418" s="15">
        <v>45077</v>
      </c>
      <c r="N1418" s="15"/>
      <c r="O1418" s="26">
        <f>VLOOKUP(D1418,quash!A$2:$I$7791,9,FALSE)</f>
        <v>1</v>
      </c>
      <c r="P1418" s="7">
        <v>10000</v>
      </c>
      <c r="Q1418" s="26">
        <v>132</v>
      </c>
      <c r="R1418" s="19">
        <v>5.8283715876113903E-2</v>
      </c>
      <c r="S1418" s="26">
        <v>16</v>
      </c>
      <c r="T1418" s="7">
        <v>7000</v>
      </c>
      <c r="U1418" s="2">
        <v>142</v>
      </c>
      <c r="V1418" s="11">
        <v>1758.65</v>
      </c>
      <c r="W1418" s="14" t="s">
        <v>5281</v>
      </c>
      <c r="X1418" s="18">
        <v>1</v>
      </c>
      <c r="Y1418" s="9">
        <v>7000</v>
      </c>
      <c r="Z1418" s="19">
        <f t="shared" si="384"/>
        <v>0</v>
      </c>
      <c r="AA1418" s="25">
        <v>1758.65</v>
      </c>
      <c r="AB1418" s="30">
        <f t="shared" si="385"/>
        <v>519000</v>
      </c>
      <c r="AC1418" s="30">
        <f t="shared" si="381"/>
        <v>1.348747591522158E-2</v>
      </c>
      <c r="AD1418" s="31">
        <f t="shared" si="382"/>
        <v>1.7803468208092486</v>
      </c>
      <c r="AE1418" s="31">
        <f t="shared" si="383"/>
        <v>1.9152215799614642</v>
      </c>
      <c r="AG1418" s="30">
        <f t="shared" si="386"/>
        <v>2427000</v>
      </c>
      <c r="AH1418" s="30">
        <f t="shared" si="375"/>
        <v>2.88421920065925E-3</v>
      </c>
      <c r="AI1418" s="31">
        <f t="shared" si="376"/>
        <v>0.38071693448702099</v>
      </c>
      <c r="AJ1418" s="31">
        <f t="shared" si="377"/>
        <v>0.40955912649361348</v>
      </c>
      <c r="AK1418" s="30">
        <f>IF(W1418="si",($S1418*'COSTOS DE CREDITOS'!$C$27)/DATA!$G1418,"")</f>
        <v>54.922363131454851</v>
      </c>
      <c r="AL1418" s="90">
        <f>IF(W1418="si",'COSTOS DE CREDITOS'!$C$35,"")</f>
        <v>20.421138461538462</v>
      </c>
      <c r="AM1418" s="30">
        <f t="shared" si="387"/>
        <v>430.76923076923077</v>
      </c>
      <c r="AN1418" s="30">
        <f t="shared" si="388"/>
        <v>0</v>
      </c>
      <c r="AO1418" s="30">
        <f t="shared" si="389"/>
        <v>506.11273236222405</v>
      </c>
      <c r="AP1418" s="30">
        <f t="shared" si="390"/>
        <v>1252.537267637776</v>
      </c>
      <c r="AQ1418" s="19">
        <f t="shared" si="391"/>
        <v>0.71221520350142209</v>
      </c>
    </row>
    <row r="1419" spans="1:43" x14ac:dyDescent="0.2">
      <c r="A1419" s="23" t="s">
        <v>5665</v>
      </c>
      <c r="B1419" s="6" t="s">
        <v>5668</v>
      </c>
      <c r="C1419" s="6" t="s">
        <v>5667</v>
      </c>
      <c r="D1419" s="4">
        <v>153582</v>
      </c>
      <c r="E1419" s="4">
        <v>154116</v>
      </c>
      <c r="F1419" s="5" t="s">
        <v>1850</v>
      </c>
      <c r="G1419" s="2">
        <v>5</v>
      </c>
      <c r="H1419" s="4">
        <v>154117</v>
      </c>
      <c r="I1419" s="5" t="s">
        <v>1851</v>
      </c>
      <c r="J1419" s="15">
        <v>45073</v>
      </c>
      <c r="K1419" s="24">
        <v>1158936874</v>
      </c>
      <c r="L1419" s="15">
        <v>45077</v>
      </c>
      <c r="M1419" s="15">
        <v>45107</v>
      </c>
      <c r="N1419" s="15"/>
      <c r="O1419" s="26">
        <f>VLOOKUP(D1419,quash!A$2:$I$7791,9,FALSE)</f>
        <v>4</v>
      </c>
      <c r="P1419" s="7">
        <v>7000</v>
      </c>
      <c r="Q1419" s="26">
        <v>111</v>
      </c>
      <c r="R1419" s="19">
        <v>3.3220596517330447E-2</v>
      </c>
      <c r="S1419" s="26">
        <v>16</v>
      </c>
      <c r="T1419" s="8">
        <v>8000</v>
      </c>
      <c r="U1419" s="4">
        <v>142</v>
      </c>
      <c r="V1419" s="10">
        <v>2013.74</v>
      </c>
      <c r="W1419" s="14" t="s">
        <v>5281</v>
      </c>
      <c r="X1419" s="18">
        <v>1</v>
      </c>
      <c r="Y1419" s="9">
        <v>8000</v>
      </c>
      <c r="Z1419" s="19">
        <f t="shared" si="384"/>
        <v>0</v>
      </c>
      <c r="AA1419" s="25">
        <v>2013.74</v>
      </c>
      <c r="AB1419" s="30">
        <f t="shared" si="385"/>
        <v>374000</v>
      </c>
      <c r="AC1419" s="30">
        <f t="shared" si="381"/>
        <v>2.1390374331550801E-2</v>
      </c>
      <c r="AD1419" s="31">
        <f t="shared" si="382"/>
        <v>2.3743315508021388</v>
      </c>
      <c r="AE1419" s="31">
        <f t="shared" si="383"/>
        <v>3.0374331550802136</v>
      </c>
      <c r="AG1419" s="30">
        <f t="shared" si="386"/>
        <v>927000</v>
      </c>
      <c r="AH1419" s="30">
        <f t="shared" si="375"/>
        <v>8.6299892125134836E-3</v>
      </c>
      <c r="AI1419" s="31">
        <f t="shared" si="376"/>
        <v>0.95792880258899671</v>
      </c>
      <c r="AJ1419" s="31">
        <f t="shared" si="377"/>
        <v>1.2254584681769147</v>
      </c>
      <c r="AK1419" s="30">
        <f>IF(W1419="si",($S1419*'COSTOS DE CREDITOS'!$C$27)/DATA!$G1419,"")</f>
        <v>65.906835757745824</v>
      </c>
      <c r="AL1419" s="90">
        <f>IF(W1419="si",'COSTOS DE CREDITOS'!$C$35,"")</f>
        <v>20.421138461538462</v>
      </c>
      <c r="AM1419" s="30">
        <f t="shared" si="387"/>
        <v>492.30769230769232</v>
      </c>
      <c r="AN1419" s="30">
        <f t="shared" si="388"/>
        <v>0</v>
      </c>
      <c r="AO1419" s="30">
        <f t="shared" si="389"/>
        <v>578.63566652697659</v>
      </c>
      <c r="AP1419" s="30">
        <f t="shared" si="390"/>
        <v>1435.1043334730234</v>
      </c>
      <c r="AQ1419" s="19">
        <f t="shared" si="391"/>
        <v>0.71265621851531147</v>
      </c>
    </row>
    <row r="1420" spans="1:43" x14ac:dyDescent="0.2">
      <c r="A1420" s="23" t="s">
        <v>5665</v>
      </c>
      <c r="B1420" s="6" t="s">
        <v>5674</v>
      </c>
      <c r="C1420" s="6" t="s">
        <v>5670</v>
      </c>
      <c r="D1420" s="2">
        <v>153940</v>
      </c>
      <c r="E1420" s="2">
        <v>154078</v>
      </c>
      <c r="F1420" s="3" t="s">
        <v>1852</v>
      </c>
      <c r="G1420" s="2">
        <v>5</v>
      </c>
      <c r="H1420" s="2">
        <v>154091</v>
      </c>
      <c r="I1420" s="3" t="s">
        <v>1853</v>
      </c>
      <c r="J1420" s="15" t="s">
        <v>5688</v>
      </c>
      <c r="K1420" s="24" t="s">
        <v>5688</v>
      </c>
      <c r="L1420" s="15">
        <v>45077</v>
      </c>
      <c r="M1420" s="15">
        <v>45107</v>
      </c>
      <c r="N1420" s="15"/>
      <c r="O1420" s="26">
        <f>VLOOKUP(D1420,quash!A$2:$I$7791,9,FALSE)</f>
        <v>1</v>
      </c>
      <c r="P1420" s="7">
        <v>13000</v>
      </c>
      <c r="Q1420" s="26">
        <v>123</v>
      </c>
      <c r="R1420" s="19">
        <v>5.4469815946425276E-2</v>
      </c>
      <c r="S1420" s="26">
        <v>16</v>
      </c>
      <c r="T1420" s="7">
        <v>10000</v>
      </c>
      <c r="U1420" s="2">
        <v>142</v>
      </c>
      <c r="V1420" s="11">
        <v>2510.34</v>
      </c>
      <c r="W1420" s="14" t="s">
        <v>5281</v>
      </c>
      <c r="X1420" s="18">
        <v>1</v>
      </c>
      <c r="Y1420" s="9">
        <v>10000</v>
      </c>
      <c r="Z1420" s="19">
        <f t="shared" si="384"/>
        <v>0</v>
      </c>
      <c r="AA1420" s="25">
        <v>2510.34</v>
      </c>
      <c r="AB1420" s="30">
        <f t="shared" si="385"/>
        <v>646000</v>
      </c>
      <c r="AC1420" s="30">
        <f t="shared" si="381"/>
        <v>1.5479876160990712E-2</v>
      </c>
      <c r="AD1420" s="31">
        <f t="shared" si="382"/>
        <v>1.9040247678018576</v>
      </c>
      <c r="AE1420" s="31">
        <f t="shared" si="383"/>
        <v>2.1981424148606812</v>
      </c>
      <c r="AG1420" s="30">
        <f t="shared" si="386"/>
        <v>2427000</v>
      </c>
      <c r="AH1420" s="30">
        <f t="shared" si="375"/>
        <v>4.1203131437989289E-3</v>
      </c>
      <c r="AI1420" s="31">
        <f t="shared" si="376"/>
        <v>0.50679851668726827</v>
      </c>
      <c r="AJ1420" s="31">
        <f t="shared" si="377"/>
        <v>0.58508446641944789</v>
      </c>
      <c r="AK1420" s="30">
        <f>IF(W1420="si",($S1420*'COSTOS DE CREDITOS'!$C$27)/DATA!$G1420,"")</f>
        <v>65.906835757745824</v>
      </c>
      <c r="AL1420" s="90">
        <f>IF(W1420="si",'COSTOS DE CREDITOS'!$C$35,"")</f>
        <v>20.421138461538462</v>
      </c>
      <c r="AM1420" s="30">
        <f t="shared" si="387"/>
        <v>615.38461538461547</v>
      </c>
      <c r="AN1420" s="30">
        <f t="shared" si="388"/>
        <v>0</v>
      </c>
      <c r="AO1420" s="30">
        <f t="shared" si="389"/>
        <v>701.7125896038998</v>
      </c>
      <c r="AP1420" s="30">
        <f t="shared" si="390"/>
        <v>1808.6274103961005</v>
      </c>
      <c r="AQ1420" s="19">
        <f t="shared" si="391"/>
        <v>0.72047109570659762</v>
      </c>
    </row>
    <row r="1421" spans="1:43" x14ac:dyDescent="0.2">
      <c r="A1421" s="23" t="s">
        <v>5665</v>
      </c>
      <c r="B1421" s="6" t="s">
        <v>5668</v>
      </c>
      <c r="C1421" s="6" t="s">
        <v>5667</v>
      </c>
      <c r="D1421" s="2">
        <v>153585</v>
      </c>
      <c r="E1421" s="2">
        <v>154116</v>
      </c>
      <c r="F1421" s="3" t="s">
        <v>1850</v>
      </c>
      <c r="G1421" s="2">
        <v>5</v>
      </c>
      <c r="H1421" s="2">
        <v>154118</v>
      </c>
      <c r="I1421" s="3" t="s">
        <v>1854</v>
      </c>
      <c r="J1421" s="15">
        <v>45073</v>
      </c>
      <c r="K1421" s="24">
        <v>1158937601</v>
      </c>
      <c r="L1421" s="15">
        <v>45077</v>
      </c>
      <c r="M1421" s="15">
        <v>45107</v>
      </c>
      <c r="N1421" s="15"/>
      <c r="O1421" s="26">
        <f>VLOOKUP(D1421,quash!A$2:$I$7791,9,FALSE)</f>
        <v>1</v>
      </c>
      <c r="P1421" s="7">
        <v>10000</v>
      </c>
      <c r="Q1421" s="26">
        <v>120</v>
      </c>
      <c r="R1421" s="19">
        <v>3.1590593748395276E-2</v>
      </c>
      <c r="S1421" s="26">
        <v>16</v>
      </c>
      <c r="T1421" s="7">
        <v>8000</v>
      </c>
      <c r="U1421" s="2">
        <v>142</v>
      </c>
      <c r="V1421" s="11">
        <v>2013.74</v>
      </c>
      <c r="W1421" s="14" t="s">
        <v>5281</v>
      </c>
      <c r="X1421" s="18">
        <v>1</v>
      </c>
      <c r="Y1421" s="9">
        <v>8000</v>
      </c>
      <c r="Z1421" s="19">
        <f t="shared" si="384"/>
        <v>0</v>
      </c>
      <c r="AA1421" s="25">
        <v>2013.74</v>
      </c>
      <c r="AB1421" s="30">
        <f t="shared" si="385"/>
        <v>646000</v>
      </c>
      <c r="AC1421" s="30">
        <f t="shared" si="381"/>
        <v>1.238390092879257E-2</v>
      </c>
      <c r="AD1421" s="31">
        <f t="shared" si="382"/>
        <v>1.4860681114551084</v>
      </c>
      <c r="AE1421" s="31">
        <f t="shared" si="383"/>
        <v>1.758513931888545</v>
      </c>
      <c r="AG1421" s="30">
        <f t="shared" si="386"/>
        <v>2427000</v>
      </c>
      <c r="AH1421" s="30">
        <f t="shared" si="375"/>
        <v>3.296250515039143E-3</v>
      </c>
      <c r="AI1421" s="31">
        <f t="shared" si="376"/>
        <v>0.39555006180469715</v>
      </c>
      <c r="AJ1421" s="31">
        <f t="shared" si="377"/>
        <v>0.4680675731355583</v>
      </c>
      <c r="AK1421" s="30">
        <f>IF(W1421="si",($S1421*'COSTOS DE CREDITOS'!$C$27)/DATA!$G1421,"")</f>
        <v>65.906835757745824</v>
      </c>
      <c r="AL1421" s="90">
        <f>IF(W1421="si",'COSTOS DE CREDITOS'!$C$35,"")</f>
        <v>20.421138461538462</v>
      </c>
      <c r="AM1421" s="30">
        <f t="shared" si="387"/>
        <v>492.30769230769232</v>
      </c>
      <c r="AN1421" s="30">
        <f t="shared" si="388"/>
        <v>0</v>
      </c>
      <c r="AO1421" s="30">
        <f t="shared" si="389"/>
        <v>578.63566652697659</v>
      </c>
      <c r="AP1421" s="30">
        <f t="shared" si="390"/>
        <v>1435.1043334730234</v>
      </c>
      <c r="AQ1421" s="19">
        <f t="shared" si="391"/>
        <v>0.71265621851531147</v>
      </c>
    </row>
    <row r="1422" spans="1:43" x14ac:dyDescent="0.2">
      <c r="A1422" s="23" t="s">
        <v>5665</v>
      </c>
      <c r="B1422" s="6" t="s">
        <v>5668</v>
      </c>
      <c r="C1422" s="6" t="s">
        <v>5667</v>
      </c>
      <c r="D1422" s="2">
        <v>153586</v>
      </c>
      <c r="E1422" s="2">
        <v>154116</v>
      </c>
      <c r="F1422" s="3" t="s">
        <v>1850</v>
      </c>
      <c r="G1422" s="2">
        <v>5</v>
      </c>
      <c r="H1422" s="2">
        <v>154119</v>
      </c>
      <c r="I1422" s="3" t="s">
        <v>1855</v>
      </c>
      <c r="J1422" s="15">
        <v>45075</v>
      </c>
      <c r="K1422" s="24">
        <v>1159898084</v>
      </c>
      <c r="L1422" s="15">
        <v>45077</v>
      </c>
      <c r="M1422" s="15">
        <v>45107</v>
      </c>
      <c r="N1422" s="15"/>
      <c r="O1422" s="26">
        <f>VLOOKUP(D1422,quash!A$2:$I$7791,9,FALSE)</f>
        <v>2</v>
      </c>
      <c r="P1422" s="7">
        <v>7000</v>
      </c>
      <c r="Q1422" s="26">
        <v>111</v>
      </c>
      <c r="R1422" s="19">
        <v>3.3220596517330447E-2</v>
      </c>
      <c r="S1422" s="26">
        <v>16</v>
      </c>
      <c r="T1422" s="7">
        <v>8000</v>
      </c>
      <c r="U1422" s="2">
        <v>142</v>
      </c>
      <c r="V1422" s="11">
        <v>2013.74</v>
      </c>
      <c r="W1422" s="14" t="s">
        <v>5281</v>
      </c>
      <c r="X1422" s="18">
        <v>1</v>
      </c>
      <c r="Y1422" s="9">
        <v>8000</v>
      </c>
      <c r="Z1422" s="19">
        <f t="shared" si="384"/>
        <v>0</v>
      </c>
      <c r="AA1422" s="25">
        <v>2013.74</v>
      </c>
      <c r="AB1422" s="30">
        <f t="shared" si="385"/>
        <v>459000</v>
      </c>
      <c r="AC1422" s="30">
        <f t="shared" si="381"/>
        <v>1.7429193899782137E-2</v>
      </c>
      <c r="AD1422" s="31">
        <f t="shared" si="382"/>
        <v>1.9346405228758172</v>
      </c>
      <c r="AE1422" s="31">
        <f t="shared" si="383"/>
        <v>2.4749455337690636</v>
      </c>
      <c r="AG1422" s="30">
        <f t="shared" si="386"/>
        <v>1695000</v>
      </c>
      <c r="AH1422" s="30">
        <f t="shared" si="375"/>
        <v>4.71976401179941E-3</v>
      </c>
      <c r="AI1422" s="31">
        <f t="shared" si="376"/>
        <v>0.52389380530973451</v>
      </c>
      <c r="AJ1422" s="31">
        <f t="shared" si="377"/>
        <v>0.67020648967551621</v>
      </c>
      <c r="AK1422" s="30">
        <f>IF(W1422="si",($S1422*'COSTOS DE CREDITOS'!$C$27)/DATA!$G1422,"")</f>
        <v>65.906835757745824</v>
      </c>
      <c r="AL1422" s="90">
        <f>IF(W1422="si",'COSTOS DE CREDITOS'!$C$35,"")</f>
        <v>20.421138461538462</v>
      </c>
      <c r="AM1422" s="30">
        <f t="shared" si="387"/>
        <v>492.30769230769232</v>
      </c>
      <c r="AN1422" s="30">
        <f t="shared" si="388"/>
        <v>0</v>
      </c>
      <c r="AO1422" s="30">
        <f t="shared" si="389"/>
        <v>578.63566652697659</v>
      </c>
      <c r="AP1422" s="30">
        <f t="shared" si="390"/>
        <v>1435.1043334730234</v>
      </c>
      <c r="AQ1422" s="19">
        <f t="shared" si="391"/>
        <v>0.71265621851531147</v>
      </c>
    </row>
    <row r="1423" spans="1:43" x14ac:dyDescent="0.2">
      <c r="A1423" s="23" t="s">
        <v>5665</v>
      </c>
      <c r="B1423" s="6" t="s">
        <v>5668</v>
      </c>
      <c r="C1423" s="6" t="s">
        <v>5667</v>
      </c>
      <c r="D1423" s="2">
        <v>153583</v>
      </c>
      <c r="E1423" s="2">
        <v>154116</v>
      </c>
      <c r="F1423" s="3" t="s">
        <v>1850</v>
      </c>
      <c r="G1423" s="2">
        <v>5</v>
      </c>
      <c r="H1423" s="2">
        <v>154120</v>
      </c>
      <c r="I1423" s="3" t="s">
        <v>1856</v>
      </c>
      <c r="J1423" s="15">
        <v>45073</v>
      </c>
      <c r="K1423" s="24">
        <v>1158937337</v>
      </c>
      <c r="L1423" s="15">
        <v>45077</v>
      </c>
      <c r="M1423" s="15">
        <v>45107</v>
      </c>
      <c r="N1423" s="15"/>
      <c r="O1423" s="26">
        <f>VLOOKUP(D1423,quash!A$2:$I$7791,9,FALSE)</f>
        <v>4</v>
      </c>
      <c r="P1423" s="7">
        <v>15000</v>
      </c>
      <c r="Q1423" s="26">
        <v>100</v>
      </c>
      <c r="R1423" s="19">
        <v>1.82981294070719E-2</v>
      </c>
      <c r="S1423" s="26">
        <v>16</v>
      </c>
      <c r="T1423" s="7">
        <v>8000</v>
      </c>
      <c r="U1423" s="2">
        <v>142</v>
      </c>
      <c r="V1423" s="11">
        <v>2013.74</v>
      </c>
      <c r="W1423" s="14" t="s">
        <v>5281</v>
      </c>
      <c r="X1423" s="18">
        <v>1</v>
      </c>
      <c r="Y1423" s="9">
        <v>8000</v>
      </c>
      <c r="Z1423" s="19">
        <f t="shared" si="384"/>
        <v>0</v>
      </c>
      <c r="AA1423" s="25">
        <v>2013.74</v>
      </c>
      <c r="AB1423" s="30">
        <f t="shared" si="385"/>
        <v>374000</v>
      </c>
      <c r="AC1423" s="30">
        <f t="shared" si="381"/>
        <v>2.1390374331550801E-2</v>
      </c>
      <c r="AD1423" s="31">
        <f t="shared" si="382"/>
        <v>2.1390374331550799</v>
      </c>
      <c r="AE1423" s="31">
        <f t="shared" si="383"/>
        <v>3.0374331550802136</v>
      </c>
      <c r="AG1423" s="30">
        <f t="shared" si="386"/>
        <v>927000</v>
      </c>
      <c r="AH1423" s="30">
        <f t="shared" si="375"/>
        <v>8.6299892125134836E-3</v>
      </c>
      <c r="AI1423" s="31">
        <f t="shared" si="376"/>
        <v>0.86299892125134836</v>
      </c>
      <c r="AJ1423" s="31">
        <f t="shared" si="377"/>
        <v>1.2254584681769147</v>
      </c>
      <c r="AK1423" s="30">
        <f>IF(W1423="si",($S1423*'COSTOS DE CREDITOS'!$C$27)/DATA!$G1423,"")</f>
        <v>65.906835757745824</v>
      </c>
      <c r="AL1423" s="90">
        <f>IF(W1423="si",'COSTOS DE CREDITOS'!$C$35,"")</f>
        <v>20.421138461538462</v>
      </c>
      <c r="AM1423" s="30">
        <f t="shared" si="387"/>
        <v>492.30769230769232</v>
      </c>
      <c r="AN1423" s="30">
        <f t="shared" si="388"/>
        <v>0</v>
      </c>
      <c r="AO1423" s="30">
        <f t="shared" si="389"/>
        <v>578.63566652697659</v>
      </c>
      <c r="AP1423" s="30">
        <f t="shared" si="390"/>
        <v>1435.1043334730234</v>
      </c>
      <c r="AQ1423" s="19">
        <f t="shared" si="391"/>
        <v>0.71265621851531147</v>
      </c>
    </row>
    <row r="1424" spans="1:43" x14ac:dyDescent="0.2">
      <c r="A1424" s="23" t="s">
        <v>5665</v>
      </c>
      <c r="B1424" s="6" t="s">
        <v>5668</v>
      </c>
      <c r="C1424" s="6" t="s">
        <v>5667</v>
      </c>
      <c r="D1424" s="2">
        <v>153587</v>
      </c>
      <c r="E1424" s="2">
        <v>154116</v>
      </c>
      <c r="F1424" s="3" t="s">
        <v>1850</v>
      </c>
      <c r="G1424" s="2">
        <v>5</v>
      </c>
      <c r="H1424" s="2">
        <v>154121</v>
      </c>
      <c r="I1424" s="3" t="s">
        <v>1857</v>
      </c>
      <c r="J1424" s="15" t="s">
        <v>5688</v>
      </c>
      <c r="K1424" s="24" t="s">
        <v>5688</v>
      </c>
      <c r="L1424" s="15">
        <v>45077</v>
      </c>
      <c r="M1424" s="15">
        <v>45107</v>
      </c>
      <c r="N1424" s="15"/>
      <c r="O1424" s="26">
        <f>VLOOKUP(D1424,quash!A$2:$I$7791,9,FALSE)</f>
        <v>4</v>
      </c>
      <c r="P1424" s="7">
        <v>7000</v>
      </c>
      <c r="Q1424" s="26">
        <v>111</v>
      </c>
      <c r="R1424" s="19">
        <v>3.3220596517330447E-2</v>
      </c>
      <c r="S1424" s="26">
        <v>16</v>
      </c>
      <c r="T1424" s="7">
        <v>5000</v>
      </c>
      <c r="U1424" s="2">
        <v>147</v>
      </c>
      <c r="V1424" s="11">
        <v>1303.3399999999999</v>
      </c>
      <c r="W1424" s="14" t="s">
        <v>5281</v>
      </c>
      <c r="X1424" s="18">
        <v>1</v>
      </c>
      <c r="Y1424" s="9">
        <v>5000</v>
      </c>
      <c r="Z1424" s="19">
        <f t="shared" si="384"/>
        <v>0</v>
      </c>
      <c r="AA1424" s="25">
        <v>1303.3399999999999</v>
      </c>
      <c r="AB1424" s="30">
        <f t="shared" si="385"/>
        <v>374000</v>
      </c>
      <c r="AC1424" s="30">
        <f t="shared" si="381"/>
        <v>1.3368983957219251E-2</v>
      </c>
      <c r="AD1424" s="31">
        <f t="shared" si="382"/>
        <v>1.4839572192513368</v>
      </c>
      <c r="AE1424" s="31">
        <f t="shared" si="383"/>
        <v>1.9652406417112298</v>
      </c>
      <c r="AG1424" s="30">
        <f t="shared" si="386"/>
        <v>927000</v>
      </c>
      <c r="AH1424" s="30">
        <f t="shared" si="375"/>
        <v>5.3937432578209281E-3</v>
      </c>
      <c r="AI1424" s="31">
        <f t="shared" si="376"/>
        <v>0.59870550161812297</v>
      </c>
      <c r="AJ1424" s="31">
        <f t="shared" si="377"/>
        <v>0.79288025889967639</v>
      </c>
      <c r="AK1424" s="30">
        <f>IF(W1424="si",($S1424*'COSTOS DE CREDITOS'!$C$27)/DATA!$G1424,"")</f>
        <v>65.906835757745824</v>
      </c>
      <c r="AL1424" s="90">
        <f>IF(W1424="si",'COSTOS DE CREDITOS'!$C$35,"")</f>
        <v>20.421138461538462</v>
      </c>
      <c r="AM1424" s="30">
        <f t="shared" si="387"/>
        <v>307.69230769230774</v>
      </c>
      <c r="AN1424" s="30">
        <f t="shared" si="388"/>
        <v>0</v>
      </c>
      <c r="AO1424" s="30">
        <f t="shared" si="389"/>
        <v>394.02028191159201</v>
      </c>
      <c r="AP1424" s="30">
        <f t="shared" si="390"/>
        <v>909.31971808840785</v>
      </c>
      <c r="AQ1424" s="19">
        <f t="shared" si="391"/>
        <v>0.69768419452208008</v>
      </c>
    </row>
    <row r="1425" spans="1:43" x14ac:dyDescent="0.2">
      <c r="A1425" s="23" t="s">
        <v>5665</v>
      </c>
      <c r="B1425" s="6" t="s">
        <v>5673</v>
      </c>
      <c r="C1425" s="6" t="s">
        <v>5667</v>
      </c>
      <c r="D1425" s="4">
        <v>154084</v>
      </c>
      <c r="E1425" s="4">
        <v>154267</v>
      </c>
      <c r="F1425" s="5" t="s">
        <v>1858</v>
      </c>
      <c r="G1425" s="2">
        <v>5</v>
      </c>
      <c r="H1425" s="4">
        <v>154268</v>
      </c>
      <c r="I1425" s="5" t="s">
        <v>1859</v>
      </c>
      <c r="J1425" s="15">
        <v>45077</v>
      </c>
      <c r="K1425" s="24">
        <v>1161674221</v>
      </c>
      <c r="L1425" s="15">
        <v>45078</v>
      </c>
      <c r="M1425" s="15">
        <v>45107</v>
      </c>
      <c r="N1425" s="15"/>
      <c r="O1425" s="26">
        <f>VLOOKUP(D1425,quash!A$2:$I$7791,9,FALSE)</f>
        <v>4</v>
      </c>
      <c r="P1425" s="7">
        <v>10000</v>
      </c>
      <c r="Q1425" s="26">
        <v>90</v>
      </c>
      <c r="R1425" s="19">
        <v>5.9818464604665302E-3</v>
      </c>
      <c r="S1425" s="26">
        <v>16</v>
      </c>
      <c r="T1425" s="8">
        <v>7000</v>
      </c>
      <c r="U1425" s="4">
        <v>142</v>
      </c>
      <c r="V1425" s="10">
        <v>1758.65</v>
      </c>
      <c r="W1425" s="14" t="s">
        <v>5281</v>
      </c>
      <c r="X1425" s="18">
        <v>1</v>
      </c>
      <c r="Y1425" s="9">
        <v>7000</v>
      </c>
      <c r="Z1425" s="19">
        <f t="shared" si="384"/>
        <v>0</v>
      </c>
      <c r="AA1425" s="25">
        <v>1758.65</v>
      </c>
      <c r="AB1425" s="30">
        <f t="shared" si="385"/>
        <v>374000</v>
      </c>
      <c r="AC1425" s="30">
        <f t="shared" si="381"/>
        <v>1.871657754010695E-2</v>
      </c>
      <c r="AD1425" s="31">
        <f t="shared" si="382"/>
        <v>1.6844919786096255</v>
      </c>
      <c r="AE1425" s="31">
        <f t="shared" si="383"/>
        <v>2.6577540106951871</v>
      </c>
      <c r="AG1425" s="30">
        <f t="shared" si="386"/>
        <v>927000</v>
      </c>
      <c r="AH1425" s="30">
        <f t="shared" ref="AH1425:AH1488" si="392">IFERROR($T1425/AG1425,"")</f>
        <v>7.551240560949299E-3</v>
      </c>
      <c r="AI1425" s="31">
        <f t="shared" ref="AI1425:AI1488" si="393">IFERROR(AH1425*$Q1425,"")</f>
        <v>0.67961165048543692</v>
      </c>
      <c r="AJ1425" s="31">
        <f t="shared" ref="AJ1425:AJ1488" si="394">IFERROR(AH1425*$U1425,"")</f>
        <v>1.0722761596548005</v>
      </c>
      <c r="AK1425" s="30">
        <f>IF(W1425="si",($S1425*'COSTOS DE CREDITOS'!$C$27)/DATA!$G1425,"")</f>
        <v>65.906835757745824</v>
      </c>
      <c r="AL1425" s="90">
        <f>IF(W1425="si",'COSTOS DE CREDITOS'!$C$35,"")</f>
        <v>20.421138461538462</v>
      </c>
      <c r="AM1425" s="30">
        <f t="shared" si="387"/>
        <v>430.76923076923077</v>
      </c>
      <c r="AN1425" s="30">
        <f t="shared" si="388"/>
        <v>0</v>
      </c>
      <c r="AO1425" s="30">
        <f t="shared" si="389"/>
        <v>517.09720498851505</v>
      </c>
      <c r="AP1425" s="30">
        <f t="shared" si="390"/>
        <v>1241.5527950114852</v>
      </c>
      <c r="AQ1425" s="19">
        <f t="shared" si="391"/>
        <v>0.70596923493104657</v>
      </c>
    </row>
    <row r="1426" spans="1:43" x14ac:dyDescent="0.2">
      <c r="A1426" s="23" t="s">
        <v>5665</v>
      </c>
      <c r="B1426" s="6" t="s">
        <v>5673</v>
      </c>
      <c r="C1426" s="6" t="s">
        <v>5667</v>
      </c>
      <c r="D1426" s="2">
        <v>154077</v>
      </c>
      <c r="E1426" s="2">
        <v>154267</v>
      </c>
      <c r="F1426" s="3" t="s">
        <v>1858</v>
      </c>
      <c r="G1426" s="2">
        <v>5</v>
      </c>
      <c r="H1426" s="2">
        <v>154269</v>
      </c>
      <c r="I1426" s="3" t="s">
        <v>1860</v>
      </c>
      <c r="J1426" s="15">
        <v>45077</v>
      </c>
      <c r="K1426" s="24">
        <v>1161672404</v>
      </c>
      <c r="L1426" s="15">
        <v>45078</v>
      </c>
      <c r="M1426" s="15">
        <v>45107</v>
      </c>
      <c r="N1426" s="15"/>
      <c r="O1426" s="26">
        <f>VLOOKUP(D1426,quash!A$2:$I$7791,9,FALSE)</f>
        <v>4</v>
      </c>
      <c r="P1426" s="7">
        <v>14000</v>
      </c>
      <c r="Q1426" s="26">
        <v>99</v>
      </c>
      <c r="R1426" s="19">
        <v>3.1160502391921113E-2</v>
      </c>
      <c r="S1426" s="26">
        <v>16</v>
      </c>
      <c r="T1426" s="7">
        <v>6000</v>
      </c>
      <c r="U1426" s="2">
        <v>142</v>
      </c>
      <c r="V1426" s="11">
        <v>1503.37</v>
      </c>
      <c r="W1426" s="14" t="s">
        <v>5281</v>
      </c>
      <c r="X1426" s="18">
        <v>1</v>
      </c>
      <c r="Y1426" s="9">
        <v>6000</v>
      </c>
      <c r="Z1426" s="19">
        <f t="shared" si="384"/>
        <v>0</v>
      </c>
      <c r="AA1426" s="25">
        <v>1503.37</v>
      </c>
      <c r="AB1426" s="30">
        <f t="shared" si="385"/>
        <v>374000</v>
      </c>
      <c r="AC1426" s="30">
        <f t="shared" si="381"/>
        <v>1.6042780748663103E-2</v>
      </c>
      <c r="AD1426" s="31">
        <f t="shared" si="382"/>
        <v>1.5882352941176472</v>
      </c>
      <c r="AE1426" s="31">
        <f t="shared" si="383"/>
        <v>2.2780748663101607</v>
      </c>
      <c r="AG1426" s="30">
        <f t="shared" si="386"/>
        <v>927000</v>
      </c>
      <c r="AH1426" s="30">
        <f t="shared" si="392"/>
        <v>6.4724919093851136E-3</v>
      </c>
      <c r="AI1426" s="31">
        <f t="shared" si="393"/>
        <v>0.64077669902912626</v>
      </c>
      <c r="AJ1426" s="31">
        <f t="shared" si="394"/>
        <v>0.91909385113268616</v>
      </c>
      <c r="AK1426" s="30">
        <f>IF(W1426="si",($S1426*'COSTOS DE CREDITOS'!$C$27)/DATA!$G1426,"")</f>
        <v>65.906835757745824</v>
      </c>
      <c r="AL1426" s="90">
        <f>IF(W1426="si",'COSTOS DE CREDITOS'!$C$35,"")</f>
        <v>20.421138461538462</v>
      </c>
      <c r="AM1426" s="30">
        <f t="shared" si="387"/>
        <v>369.23076923076923</v>
      </c>
      <c r="AN1426" s="30">
        <f t="shared" si="388"/>
        <v>0</v>
      </c>
      <c r="AO1426" s="30">
        <f t="shared" si="389"/>
        <v>455.5587434500535</v>
      </c>
      <c r="AP1426" s="30">
        <f t="shared" si="390"/>
        <v>1047.8112565499464</v>
      </c>
      <c r="AQ1426" s="19">
        <f t="shared" si="391"/>
        <v>0.69697496727348984</v>
      </c>
    </row>
    <row r="1427" spans="1:43" x14ac:dyDescent="0.2">
      <c r="A1427" s="23" t="s">
        <v>5665</v>
      </c>
      <c r="B1427" s="6" t="s">
        <v>5673</v>
      </c>
      <c r="C1427" s="6" t="s">
        <v>5667</v>
      </c>
      <c r="D1427" s="2">
        <v>154076</v>
      </c>
      <c r="E1427" s="2">
        <v>154267</v>
      </c>
      <c r="F1427" s="3" t="s">
        <v>1858</v>
      </c>
      <c r="G1427" s="2">
        <v>5</v>
      </c>
      <c r="H1427" s="2">
        <v>154270</v>
      </c>
      <c r="I1427" s="3" t="s">
        <v>1861</v>
      </c>
      <c r="J1427" s="15" t="s">
        <v>5688</v>
      </c>
      <c r="K1427" s="24" t="s">
        <v>5688</v>
      </c>
      <c r="L1427" s="15">
        <v>45078</v>
      </c>
      <c r="M1427" s="15">
        <v>45107</v>
      </c>
      <c r="N1427" s="15"/>
      <c r="O1427" s="26">
        <f>VLOOKUP(D1427,quash!A$2:$I$7791,9,FALSE)</f>
        <v>3</v>
      </c>
      <c r="P1427" s="7">
        <v>10000</v>
      </c>
      <c r="Q1427" s="26">
        <v>92</v>
      </c>
      <c r="R1427" s="19">
        <v>9.9474470419378958E-3</v>
      </c>
      <c r="S1427" s="26">
        <v>16</v>
      </c>
      <c r="T1427" s="7">
        <v>10000</v>
      </c>
      <c r="U1427" s="2">
        <v>142</v>
      </c>
      <c r="V1427" s="11">
        <v>2510.34</v>
      </c>
      <c r="W1427" s="14" t="s">
        <v>5281</v>
      </c>
      <c r="X1427" s="18">
        <v>1</v>
      </c>
      <c r="Y1427" s="9">
        <v>10000</v>
      </c>
      <c r="Z1427" s="19">
        <f t="shared" si="384"/>
        <v>0</v>
      </c>
      <c r="AA1427" s="25">
        <v>2510.34</v>
      </c>
      <c r="AB1427" s="30">
        <f t="shared" si="385"/>
        <v>171000</v>
      </c>
      <c r="AC1427" s="30">
        <f t="shared" si="381"/>
        <v>5.8479532163742687E-2</v>
      </c>
      <c r="AD1427" s="31">
        <f t="shared" si="382"/>
        <v>5.3801169590643276</v>
      </c>
      <c r="AE1427" s="31">
        <f t="shared" si="383"/>
        <v>8.3040935672514617</v>
      </c>
      <c r="AG1427" s="30">
        <f t="shared" si="386"/>
        <v>778000</v>
      </c>
      <c r="AH1427" s="30">
        <f t="shared" si="392"/>
        <v>1.2853470437017995E-2</v>
      </c>
      <c r="AI1427" s="31">
        <f t="shared" si="393"/>
        <v>1.1825192802056557</v>
      </c>
      <c r="AJ1427" s="31">
        <f t="shared" si="394"/>
        <v>1.8251928020565553</v>
      </c>
      <c r="AK1427" s="30">
        <f>IF(W1427="si",($S1427*'COSTOS DE CREDITOS'!$C$27)/DATA!$G1427,"")</f>
        <v>65.906835757745824</v>
      </c>
      <c r="AL1427" s="90">
        <f>IF(W1427="si",'COSTOS DE CREDITOS'!$C$35,"")</f>
        <v>20.421138461538462</v>
      </c>
      <c r="AM1427" s="30">
        <f t="shared" si="387"/>
        <v>615.38461538461547</v>
      </c>
      <c r="AN1427" s="30">
        <f t="shared" si="388"/>
        <v>0</v>
      </c>
      <c r="AO1427" s="30">
        <f t="shared" si="389"/>
        <v>701.7125896038998</v>
      </c>
      <c r="AP1427" s="30">
        <f t="shared" si="390"/>
        <v>1808.6274103961005</v>
      </c>
      <c r="AQ1427" s="19">
        <f t="shared" si="391"/>
        <v>0.72047109570659762</v>
      </c>
    </row>
    <row r="1428" spans="1:43" x14ac:dyDescent="0.2">
      <c r="A1428" s="23" t="s">
        <v>5665</v>
      </c>
      <c r="B1428" s="6" t="s">
        <v>5673</v>
      </c>
      <c r="C1428" s="6" t="s">
        <v>5667</v>
      </c>
      <c r="D1428" s="2">
        <v>154075</v>
      </c>
      <c r="E1428" s="2">
        <v>154267</v>
      </c>
      <c r="F1428" s="3" t="s">
        <v>1858</v>
      </c>
      <c r="G1428" s="2">
        <v>5</v>
      </c>
      <c r="H1428" s="2">
        <v>154271</v>
      </c>
      <c r="I1428" s="3" t="s">
        <v>1862</v>
      </c>
      <c r="J1428" s="15">
        <v>45077</v>
      </c>
      <c r="K1428" s="24">
        <v>1161670179</v>
      </c>
      <c r="L1428" s="15">
        <v>45078</v>
      </c>
      <c r="M1428" s="15">
        <v>45107</v>
      </c>
      <c r="N1428" s="15"/>
      <c r="O1428" s="26">
        <f>VLOOKUP(D1428,quash!A$2:$I$7791,9,FALSE)</f>
        <v>5</v>
      </c>
      <c r="P1428" s="7">
        <v>10000</v>
      </c>
      <c r="Q1428" s="26">
        <v>90</v>
      </c>
      <c r="R1428" s="19">
        <v>5.9818464604665302E-3</v>
      </c>
      <c r="S1428" s="26">
        <v>16</v>
      </c>
      <c r="T1428" s="7">
        <v>6000</v>
      </c>
      <c r="U1428" s="2">
        <v>142</v>
      </c>
      <c r="V1428" s="11">
        <v>1503.37</v>
      </c>
      <c r="W1428" s="14" t="s">
        <v>5281</v>
      </c>
      <c r="X1428" s="18">
        <v>1</v>
      </c>
      <c r="Y1428" s="9">
        <v>6000</v>
      </c>
      <c r="Z1428" s="19">
        <f t="shared" si="384"/>
        <v>0</v>
      </c>
      <c r="AA1428" s="25">
        <v>1503.37</v>
      </c>
      <c r="AB1428" s="30">
        <f t="shared" si="385"/>
        <v>47000</v>
      </c>
      <c r="AC1428" s="30">
        <f t="shared" si="381"/>
        <v>0.1276595744680851</v>
      </c>
      <c r="AD1428" s="31">
        <f t="shared" si="382"/>
        <v>11.489361702127658</v>
      </c>
      <c r="AE1428" s="31">
        <f t="shared" si="383"/>
        <v>18.127659574468083</v>
      </c>
      <c r="AG1428" s="30">
        <f t="shared" si="386"/>
        <v>352000</v>
      </c>
      <c r="AH1428" s="30">
        <f t="shared" si="392"/>
        <v>1.7045454545454544E-2</v>
      </c>
      <c r="AI1428" s="31">
        <f t="shared" si="393"/>
        <v>1.5340909090909089</v>
      </c>
      <c r="AJ1428" s="31">
        <f t="shared" si="394"/>
        <v>2.4204545454545454</v>
      </c>
      <c r="AK1428" s="30">
        <f>IF(W1428="si",($S1428*'COSTOS DE CREDITOS'!$C$27)/DATA!$G1428,"")</f>
        <v>65.906835757745824</v>
      </c>
      <c r="AL1428" s="90">
        <f>IF(W1428="si",'COSTOS DE CREDITOS'!$C$35,"")</f>
        <v>20.421138461538462</v>
      </c>
      <c r="AM1428" s="30">
        <f t="shared" si="387"/>
        <v>369.23076923076923</v>
      </c>
      <c r="AN1428" s="30">
        <f t="shared" si="388"/>
        <v>0</v>
      </c>
      <c r="AO1428" s="30">
        <f t="shared" si="389"/>
        <v>455.5587434500535</v>
      </c>
      <c r="AP1428" s="30">
        <f t="shared" si="390"/>
        <v>1047.8112565499464</v>
      </c>
      <c r="AQ1428" s="19">
        <f t="shared" si="391"/>
        <v>0.69697496727348984</v>
      </c>
    </row>
    <row r="1429" spans="1:43" x14ac:dyDescent="0.2">
      <c r="A1429" s="23" t="s">
        <v>5665</v>
      </c>
      <c r="B1429" s="6" t="s">
        <v>5673</v>
      </c>
      <c r="C1429" s="6" t="s">
        <v>5667</v>
      </c>
      <c r="D1429" s="2">
        <v>154100</v>
      </c>
      <c r="E1429" s="2">
        <v>154267</v>
      </c>
      <c r="F1429" s="3" t="s">
        <v>1858</v>
      </c>
      <c r="G1429" s="2">
        <v>5</v>
      </c>
      <c r="H1429" s="2">
        <v>154272</v>
      </c>
      <c r="I1429" s="3" t="s">
        <v>1863</v>
      </c>
      <c r="J1429" s="15">
        <v>45077</v>
      </c>
      <c r="K1429" s="24">
        <v>1161668914</v>
      </c>
      <c r="L1429" s="15">
        <v>45078</v>
      </c>
      <c r="M1429" s="15">
        <v>45107</v>
      </c>
      <c r="N1429" s="15"/>
      <c r="O1429" s="26">
        <f>VLOOKUP(D1429,quash!A$2:$I$7791,9,FALSE)</f>
        <v>4</v>
      </c>
      <c r="P1429" s="7">
        <v>14000</v>
      </c>
      <c r="Q1429" s="26">
        <v>99</v>
      </c>
      <c r="R1429" s="19">
        <v>5.9818464604665302E-3</v>
      </c>
      <c r="S1429" s="26">
        <v>16</v>
      </c>
      <c r="T1429" s="7">
        <v>10000</v>
      </c>
      <c r="U1429" s="2">
        <v>142</v>
      </c>
      <c r="V1429" s="11">
        <v>2510.34</v>
      </c>
      <c r="W1429" s="14" t="s">
        <v>5281</v>
      </c>
      <c r="X1429" s="18">
        <v>1</v>
      </c>
      <c r="Y1429" s="9">
        <v>10000</v>
      </c>
      <c r="Z1429" s="19">
        <f t="shared" si="384"/>
        <v>0</v>
      </c>
      <c r="AA1429" s="25">
        <v>2510.34</v>
      </c>
      <c r="AB1429" s="30">
        <f t="shared" si="385"/>
        <v>374000</v>
      </c>
      <c r="AC1429" s="30">
        <f t="shared" si="381"/>
        <v>2.6737967914438502E-2</v>
      </c>
      <c r="AD1429" s="31">
        <f t="shared" si="382"/>
        <v>2.6470588235294117</v>
      </c>
      <c r="AE1429" s="31">
        <f t="shared" si="383"/>
        <v>3.7967914438502675</v>
      </c>
      <c r="AG1429" s="30">
        <f t="shared" si="386"/>
        <v>927000</v>
      </c>
      <c r="AH1429" s="30">
        <f t="shared" si="392"/>
        <v>1.0787486515641856E-2</v>
      </c>
      <c r="AI1429" s="31">
        <f t="shared" si="393"/>
        <v>1.0679611650485437</v>
      </c>
      <c r="AJ1429" s="31">
        <f t="shared" si="394"/>
        <v>1.5318230852211436</v>
      </c>
      <c r="AK1429" s="30">
        <f>IF(W1429="si",($S1429*'COSTOS DE CREDITOS'!$C$27)/DATA!$G1429,"")</f>
        <v>65.906835757745824</v>
      </c>
      <c r="AL1429" s="90">
        <f>IF(W1429="si",'COSTOS DE CREDITOS'!$C$35,"")</f>
        <v>20.421138461538462</v>
      </c>
      <c r="AM1429" s="30">
        <f t="shared" si="387"/>
        <v>615.38461538461547</v>
      </c>
      <c r="AN1429" s="30">
        <f t="shared" si="388"/>
        <v>0</v>
      </c>
      <c r="AO1429" s="30">
        <f t="shared" si="389"/>
        <v>701.7125896038998</v>
      </c>
      <c r="AP1429" s="30">
        <f t="shared" si="390"/>
        <v>1808.6274103961005</v>
      </c>
      <c r="AQ1429" s="19">
        <f t="shared" si="391"/>
        <v>0.72047109570659762</v>
      </c>
    </row>
    <row r="1430" spans="1:43" x14ac:dyDescent="0.2">
      <c r="A1430" s="23" t="s">
        <v>5665</v>
      </c>
      <c r="B1430" s="6" t="s">
        <v>5683</v>
      </c>
      <c r="C1430" s="6" t="s">
        <v>5670</v>
      </c>
      <c r="D1430" s="2">
        <v>152823</v>
      </c>
      <c r="E1430" s="2">
        <v>154410</v>
      </c>
      <c r="F1430" s="3" t="s">
        <v>347</v>
      </c>
      <c r="G1430" s="2">
        <v>7</v>
      </c>
      <c r="H1430" s="2">
        <v>154423</v>
      </c>
      <c r="I1430" s="3" t="s">
        <v>1864</v>
      </c>
      <c r="J1430" s="15">
        <v>45066</v>
      </c>
      <c r="K1430" s="24">
        <v>1151299253</v>
      </c>
      <c r="L1430" s="15">
        <v>45083</v>
      </c>
      <c r="M1430" s="15">
        <v>45107</v>
      </c>
      <c r="N1430" s="15"/>
      <c r="O1430" s="26">
        <f>VLOOKUP(D1430,quash!A$2:$I$7791,9,FALSE)</f>
        <v>4</v>
      </c>
      <c r="P1430" s="7">
        <v>9000</v>
      </c>
      <c r="Q1430" s="26">
        <v>139</v>
      </c>
      <c r="R1430" s="19">
        <v>6.9712094905826472E-2</v>
      </c>
      <c r="S1430" s="93">
        <v>26</v>
      </c>
      <c r="T1430" s="7">
        <v>10000</v>
      </c>
      <c r="U1430" s="2">
        <v>142</v>
      </c>
      <c r="V1430" s="11">
        <v>2510.34</v>
      </c>
      <c r="W1430" s="14" t="s">
        <v>5281</v>
      </c>
      <c r="X1430" s="18">
        <v>0.78400243276561188</v>
      </c>
      <c r="Y1430" s="9">
        <v>7840.0243276561187</v>
      </c>
      <c r="Z1430" s="19">
        <f t="shared" si="384"/>
        <v>-0.21599756723438812</v>
      </c>
      <c r="AA1430" s="25">
        <v>1968.1126670688263</v>
      </c>
      <c r="AB1430" s="30">
        <f t="shared" si="385"/>
        <v>374000</v>
      </c>
      <c r="AC1430" s="30">
        <f t="shared" si="381"/>
        <v>2.6737967914438502E-2</v>
      </c>
      <c r="AD1430" s="31">
        <f t="shared" si="382"/>
        <v>3.7165775401069516</v>
      </c>
      <c r="AE1430" s="31">
        <f t="shared" si="383"/>
        <v>3.7967914438502675</v>
      </c>
      <c r="AG1430" s="30">
        <f t="shared" si="386"/>
        <v>927000</v>
      </c>
      <c r="AH1430" s="30">
        <f t="shared" si="392"/>
        <v>1.0787486515641856E-2</v>
      </c>
      <c r="AI1430" s="31">
        <f t="shared" si="393"/>
        <v>1.499460625674218</v>
      </c>
      <c r="AJ1430" s="31">
        <f t="shared" si="394"/>
        <v>1.5318230852211436</v>
      </c>
      <c r="AK1430" s="30">
        <f>IF(W1430="si",($S1430*'COSTOS DE CREDITOS'!$C$27)/DATA!$G1430,"")</f>
        <v>76.499005790240673</v>
      </c>
      <c r="AL1430" s="90">
        <f>IF(W1430="si",'COSTOS DE CREDITOS'!$C$35,"")</f>
        <v>20.421138461538462</v>
      </c>
      <c r="AM1430" s="30">
        <f t="shared" si="387"/>
        <v>1000</v>
      </c>
      <c r="AN1430" s="30">
        <f t="shared" si="388"/>
        <v>2159.9756723438813</v>
      </c>
      <c r="AO1430" s="30">
        <f t="shared" si="389"/>
        <v>3256.8958165956606</v>
      </c>
      <c r="AP1430" s="30">
        <f t="shared" si="390"/>
        <v>-1288.7831495268342</v>
      </c>
      <c r="AQ1430" s="19">
        <f t="shared" si="391"/>
        <v>-0.65483199772615686</v>
      </c>
    </row>
    <row r="1431" spans="1:43" x14ac:dyDescent="0.2">
      <c r="A1431" s="23" t="s">
        <v>5665</v>
      </c>
      <c r="B1431" s="6" t="s">
        <v>5678</v>
      </c>
      <c r="C1431" s="6" t="s">
        <v>5670</v>
      </c>
      <c r="D1431" s="4">
        <v>154104</v>
      </c>
      <c r="E1431" s="4">
        <v>154531</v>
      </c>
      <c r="F1431" s="5" t="s">
        <v>1865</v>
      </c>
      <c r="G1431" s="2">
        <v>7</v>
      </c>
      <c r="H1431" s="4">
        <v>154532</v>
      </c>
      <c r="I1431" s="5" t="s">
        <v>1866</v>
      </c>
      <c r="J1431" s="15">
        <v>45180</v>
      </c>
      <c r="K1431" s="24">
        <v>1234729230</v>
      </c>
      <c r="L1431" s="15">
        <v>45083</v>
      </c>
      <c r="M1431" s="15">
        <v>45107</v>
      </c>
      <c r="N1431" s="15"/>
      <c r="O1431" s="26">
        <f>VLOOKUP(D1431,quash!A$2:$I$7791,9,FALSE)</f>
        <v>1</v>
      </c>
      <c r="P1431" s="7">
        <v>10000</v>
      </c>
      <c r="Q1431" s="26">
        <v>147</v>
      </c>
      <c r="R1431" s="19">
        <v>7.9000519063170294E-2</v>
      </c>
      <c r="S1431" s="26">
        <v>16</v>
      </c>
      <c r="T1431" s="8">
        <v>8000</v>
      </c>
      <c r="U1431" s="4">
        <v>142</v>
      </c>
      <c r="V1431" s="10">
        <v>2013.74</v>
      </c>
      <c r="W1431" s="14" t="s">
        <v>5281</v>
      </c>
      <c r="X1431" s="18">
        <v>1</v>
      </c>
      <c r="Y1431" s="9">
        <v>8000</v>
      </c>
      <c r="Z1431" s="19">
        <f t="shared" si="384"/>
        <v>0</v>
      </c>
      <c r="AA1431" s="25">
        <v>2013.74</v>
      </c>
      <c r="AB1431" s="30">
        <f t="shared" si="385"/>
        <v>646000</v>
      </c>
      <c r="AC1431" s="30">
        <f t="shared" si="381"/>
        <v>1.238390092879257E-2</v>
      </c>
      <c r="AD1431" s="31">
        <f t="shared" si="382"/>
        <v>1.8204334365325079</v>
      </c>
      <c r="AE1431" s="31">
        <f t="shared" si="383"/>
        <v>1.758513931888545</v>
      </c>
      <c r="AG1431" s="30">
        <f t="shared" si="386"/>
        <v>2427000</v>
      </c>
      <c r="AH1431" s="30">
        <f t="shared" si="392"/>
        <v>3.296250515039143E-3</v>
      </c>
      <c r="AI1431" s="31">
        <f t="shared" si="393"/>
        <v>0.48454882571075403</v>
      </c>
      <c r="AJ1431" s="31">
        <f t="shared" si="394"/>
        <v>0.4680675731355583</v>
      </c>
      <c r="AK1431" s="30">
        <f>IF(W1431="si",($S1431*'COSTOS DE CREDITOS'!$C$27)/DATA!$G1431,"")</f>
        <v>47.07631125553273</v>
      </c>
      <c r="AL1431" s="90">
        <f>IF(W1431="si",'COSTOS DE CREDITOS'!$C$35,"")</f>
        <v>20.421138461538462</v>
      </c>
      <c r="AM1431" s="30">
        <f t="shared" si="387"/>
        <v>492.30769230769232</v>
      </c>
      <c r="AN1431" s="30">
        <f t="shared" si="388"/>
        <v>0</v>
      </c>
      <c r="AO1431" s="30">
        <f t="shared" si="389"/>
        <v>559.80514202476354</v>
      </c>
      <c r="AP1431" s="30">
        <f t="shared" si="390"/>
        <v>1453.9348579752364</v>
      </c>
      <c r="AQ1431" s="19">
        <f t="shared" si="391"/>
        <v>0.72200723925394361</v>
      </c>
    </row>
    <row r="1432" spans="1:43" x14ac:dyDescent="0.2">
      <c r="A1432" s="23" t="s">
        <v>5665</v>
      </c>
      <c r="B1432" s="6" t="s">
        <v>5681</v>
      </c>
      <c r="C1432" s="6" t="s">
        <v>5667</v>
      </c>
      <c r="D1432" s="4">
        <v>154231</v>
      </c>
      <c r="E1432" s="4">
        <v>154719</v>
      </c>
      <c r="F1432" s="5" t="s">
        <v>1867</v>
      </c>
      <c r="G1432" s="2">
        <v>5</v>
      </c>
      <c r="H1432" s="4">
        <v>154720</v>
      </c>
      <c r="I1432" s="5" t="s">
        <v>1868</v>
      </c>
      <c r="J1432" s="15">
        <v>45078</v>
      </c>
      <c r="K1432" s="24">
        <v>1162370585</v>
      </c>
      <c r="L1432" s="15">
        <v>45085</v>
      </c>
      <c r="M1432" s="15">
        <v>45107</v>
      </c>
      <c r="N1432" s="15"/>
      <c r="O1432" s="26">
        <f>VLOOKUP(D1432,quash!A$2:$I$7791,9,FALSE)</f>
        <v>2</v>
      </c>
      <c r="P1432" s="7">
        <v>10000</v>
      </c>
      <c r="Q1432" s="26">
        <v>113</v>
      </c>
      <c r="R1432" s="19">
        <v>3.6412201849154599E-2</v>
      </c>
      <c r="S1432" s="26">
        <v>16</v>
      </c>
      <c r="T1432" s="8">
        <v>10000</v>
      </c>
      <c r="U1432" s="4">
        <v>142</v>
      </c>
      <c r="V1432" s="10">
        <v>2510.34</v>
      </c>
      <c r="W1432" s="14" t="s">
        <v>5281</v>
      </c>
      <c r="X1432" s="18">
        <v>1</v>
      </c>
      <c r="Y1432" s="9">
        <v>10000</v>
      </c>
      <c r="Z1432" s="19">
        <f t="shared" si="384"/>
        <v>0</v>
      </c>
      <c r="AA1432" s="25">
        <v>2510.34</v>
      </c>
      <c r="AB1432" s="30">
        <f t="shared" si="385"/>
        <v>459000</v>
      </c>
      <c r="AC1432" s="30">
        <f t="shared" si="381"/>
        <v>2.178649237472767E-2</v>
      </c>
      <c r="AD1432" s="31">
        <f t="shared" si="382"/>
        <v>2.4618736383442266</v>
      </c>
      <c r="AE1432" s="31">
        <f t="shared" si="383"/>
        <v>3.0936819172113292</v>
      </c>
      <c r="AG1432" s="30">
        <f t="shared" si="386"/>
        <v>1695000</v>
      </c>
      <c r="AH1432" s="30">
        <f t="shared" si="392"/>
        <v>5.8997050147492625E-3</v>
      </c>
      <c r="AI1432" s="31">
        <f t="shared" si="393"/>
        <v>0.66666666666666663</v>
      </c>
      <c r="AJ1432" s="31">
        <f t="shared" si="394"/>
        <v>0.83775811209439532</v>
      </c>
      <c r="AK1432" s="30">
        <f>IF(W1432="si",($S1432*'COSTOS DE CREDITOS'!$C$27)/DATA!$G1432,"")</f>
        <v>65.906835757745824</v>
      </c>
      <c r="AL1432" s="90">
        <f>IF(W1432="si",'COSTOS DE CREDITOS'!$C$35,"")</f>
        <v>20.421138461538462</v>
      </c>
      <c r="AM1432" s="30">
        <f t="shared" si="387"/>
        <v>615.38461538461547</v>
      </c>
      <c r="AN1432" s="30">
        <f t="shared" si="388"/>
        <v>0</v>
      </c>
      <c r="AO1432" s="30">
        <f t="shared" si="389"/>
        <v>701.7125896038998</v>
      </c>
      <c r="AP1432" s="30">
        <f t="shared" si="390"/>
        <v>1808.6274103961005</v>
      </c>
      <c r="AQ1432" s="19">
        <f t="shared" si="391"/>
        <v>0.72047109570659762</v>
      </c>
    </row>
    <row r="1433" spans="1:43" x14ac:dyDescent="0.2">
      <c r="A1433" s="23" t="s">
        <v>5665</v>
      </c>
      <c r="B1433" s="6" t="s">
        <v>5678</v>
      </c>
      <c r="C1433" s="6" t="s">
        <v>5670</v>
      </c>
      <c r="D1433" s="2">
        <v>154074</v>
      </c>
      <c r="E1433" s="2">
        <v>154531</v>
      </c>
      <c r="F1433" s="3" t="s">
        <v>1865</v>
      </c>
      <c r="G1433" s="2">
        <v>7</v>
      </c>
      <c r="H1433" s="2">
        <v>154534</v>
      </c>
      <c r="I1433" s="3" t="s">
        <v>1869</v>
      </c>
      <c r="J1433" s="15">
        <v>45077</v>
      </c>
      <c r="K1433" s="24">
        <v>1161713493</v>
      </c>
      <c r="L1433" s="15">
        <v>45083</v>
      </c>
      <c r="M1433" s="15">
        <v>45107</v>
      </c>
      <c r="N1433" s="15"/>
      <c r="O1433" s="26">
        <f>VLOOKUP(D1433,quash!A$2:$I$7791,9,FALSE)</f>
        <v>4</v>
      </c>
      <c r="P1433" s="7">
        <v>10000</v>
      </c>
      <c r="Q1433" s="26">
        <v>100</v>
      </c>
      <c r="R1433" s="19">
        <v>1.82981294070719E-2</v>
      </c>
      <c r="S1433" s="26">
        <v>16</v>
      </c>
      <c r="T1433" s="7">
        <v>10000</v>
      </c>
      <c r="U1433" s="2">
        <v>142</v>
      </c>
      <c r="V1433" s="11">
        <v>2510.34</v>
      </c>
      <c r="W1433" s="14" t="s">
        <v>5281</v>
      </c>
      <c r="X1433" s="18">
        <v>1</v>
      </c>
      <c r="Y1433" s="9">
        <v>10000</v>
      </c>
      <c r="Z1433" s="19">
        <f t="shared" si="384"/>
        <v>0</v>
      </c>
      <c r="AA1433" s="25">
        <v>2510.34</v>
      </c>
      <c r="AB1433" s="30">
        <f t="shared" si="385"/>
        <v>374000</v>
      </c>
      <c r="AC1433" s="30">
        <f t="shared" si="381"/>
        <v>2.6737967914438502E-2</v>
      </c>
      <c r="AD1433" s="31">
        <f t="shared" si="382"/>
        <v>2.6737967914438503</v>
      </c>
      <c r="AE1433" s="31">
        <f t="shared" si="383"/>
        <v>3.7967914438502675</v>
      </c>
      <c r="AG1433" s="30">
        <f t="shared" si="386"/>
        <v>927000</v>
      </c>
      <c r="AH1433" s="30">
        <f t="shared" si="392"/>
        <v>1.0787486515641856E-2</v>
      </c>
      <c r="AI1433" s="31">
        <f t="shared" si="393"/>
        <v>1.0787486515641855</v>
      </c>
      <c r="AJ1433" s="31">
        <f t="shared" si="394"/>
        <v>1.5318230852211436</v>
      </c>
      <c r="AK1433" s="30">
        <f>IF(W1433="si",($S1433*'COSTOS DE CREDITOS'!$C$27)/DATA!$G1433,"")</f>
        <v>47.07631125553273</v>
      </c>
      <c r="AL1433" s="90">
        <f>IF(W1433="si",'COSTOS DE CREDITOS'!$C$35,"")</f>
        <v>20.421138461538462</v>
      </c>
      <c r="AM1433" s="30">
        <f t="shared" si="387"/>
        <v>615.38461538461547</v>
      </c>
      <c r="AN1433" s="30">
        <f t="shared" si="388"/>
        <v>0</v>
      </c>
      <c r="AO1433" s="30">
        <f t="shared" si="389"/>
        <v>682.88206510168663</v>
      </c>
      <c r="AP1433" s="30">
        <f t="shared" si="390"/>
        <v>1827.4579348983134</v>
      </c>
      <c r="AQ1433" s="19">
        <f t="shared" si="391"/>
        <v>0.72797228060673591</v>
      </c>
    </row>
    <row r="1434" spans="1:43" x14ac:dyDescent="0.2">
      <c r="A1434" s="23" t="s">
        <v>5665</v>
      </c>
      <c r="B1434" s="6" t="s">
        <v>5678</v>
      </c>
      <c r="C1434" s="6" t="s">
        <v>5670</v>
      </c>
      <c r="D1434" s="2">
        <v>154110</v>
      </c>
      <c r="E1434" s="2">
        <v>154531</v>
      </c>
      <c r="F1434" s="3" t="s">
        <v>1865</v>
      </c>
      <c r="G1434" s="2">
        <v>7</v>
      </c>
      <c r="H1434" s="2">
        <v>154536</v>
      </c>
      <c r="I1434" s="3" t="s">
        <v>1870</v>
      </c>
      <c r="J1434" s="15">
        <v>45077</v>
      </c>
      <c r="K1434" s="24">
        <v>1161725436</v>
      </c>
      <c r="L1434" s="15">
        <v>45083</v>
      </c>
      <c r="M1434" s="15">
        <v>45107</v>
      </c>
      <c r="N1434" s="15"/>
      <c r="O1434" s="26">
        <f>VLOOKUP(D1434,quash!A$2:$I$7791,9,FALSE)</f>
        <v>2</v>
      </c>
      <c r="P1434" s="7">
        <v>10000</v>
      </c>
      <c r="Q1434" s="26">
        <v>110</v>
      </c>
      <c r="R1434" s="19">
        <v>3.3220596517330399E-2</v>
      </c>
      <c r="S1434" s="26">
        <v>16</v>
      </c>
      <c r="T1434" s="7">
        <v>6000</v>
      </c>
      <c r="U1434" s="2">
        <v>142</v>
      </c>
      <c r="V1434" s="11">
        <v>1503.37</v>
      </c>
      <c r="W1434" s="14" t="s">
        <v>5281</v>
      </c>
      <c r="X1434" s="18">
        <v>1</v>
      </c>
      <c r="Y1434" s="9">
        <v>6000</v>
      </c>
      <c r="Z1434" s="19">
        <f t="shared" si="384"/>
        <v>0</v>
      </c>
      <c r="AA1434" s="25">
        <v>1503.37</v>
      </c>
      <c r="AB1434" s="30">
        <f t="shared" si="385"/>
        <v>459000</v>
      </c>
      <c r="AC1434" s="30">
        <f t="shared" si="381"/>
        <v>1.3071895424836602E-2</v>
      </c>
      <c r="AD1434" s="31">
        <f t="shared" si="382"/>
        <v>1.4379084967320261</v>
      </c>
      <c r="AE1434" s="31">
        <f t="shared" si="383"/>
        <v>1.8562091503267975</v>
      </c>
      <c r="AG1434" s="30">
        <f t="shared" si="386"/>
        <v>1695000</v>
      </c>
      <c r="AH1434" s="30">
        <f t="shared" si="392"/>
        <v>3.5398230088495575E-3</v>
      </c>
      <c r="AI1434" s="31">
        <f t="shared" si="393"/>
        <v>0.38938053097345132</v>
      </c>
      <c r="AJ1434" s="31">
        <f t="shared" si="394"/>
        <v>0.50265486725663711</v>
      </c>
      <c r="AK1434" s="30">
        <f>IF(W1434="si",($S1434*'COSTOS DE CREDITOS'!$C$27)/DATA!$G1434,"")</f>
        <v>47.07631125553273</v>
      </c>
      <c r="AL1434" s="90">
        <f>IF(W1434="si",'COSTOS DE CREDITOS'!$C$35,"")</f>
        <v>20.421138461538462</v>
      </c>
      <c r="AM1434" s="30">
        <f t="shared" si="387"/>
        <v>369.23076923076923</v>
      </c>
      <c r="AN1434" s="30">
        <f t="shared" si="388"/>
        <v>0</v>
      </c>
      <c r="AO1434" s="30">
        <f t="shared" si="389"/>
        <v>436.72821894784045</v>
      </c>
      <c r="AP1434" s="30">
        <f t="shared" si="390"/>
        <v>1066.6417810521593</v>
      </c>
      <c r="AQ1434" s="19">
        <f t="shared" si="391"/>
        <v>0.70950050955663568</v>
      </c>
    </row>
    <row r="1435" spans="1:43" x14ac:dyDescent="0.2">
      <c r="A1435" s="23" t="s">
        <v>5665</v>
      </c>
      <c r="B1435" s="6" t="s">
        <v>5678</v>
      </c>
      <c r="C1435" s="6" t="s">
        <v>5670</v>
      </c>
      <c r="D1435" s="2">
        <v>154102</v>
      </c>
      <c r="E1435" s="2">
        <v>154531</v>
      </c>
      <c r="F1435" s="3" t="s">
        <v>1865</v>
      </c>
      <c r="G1435" s="2">
        <v>7</v>
      </c>
      <c r="H1435" s="2">
        <v>154538</v>
      </c>
      <c r="I1435" s="3" t="s">
        <v>1871</v>
      </c>
      <c r="J1435" s="15">
        <v>45180</v>
      </c>
      <c r="K1435" s="24">
        <v>1234729869</v>
      </c>
      <c r="L1435" s="15">
        <v>45083</v>
      </c>
      <c r="M1435" s="15">
        <v>45107</v>
      </c>
      <c r="N1435" s="15"/>
      <c r="O1435" s="26">
        <f>VLOOKUP(D1435,quash!A$2:$I$7791,9,FALSE)</f>
        <v>4</v>
      </c>
      <c r="P1435" s="7">
        <v>10000</v>
      </c>
      <c r="Q1435" s="26">
        <v>110</v>
      </c>
      <c r="R1435" s="19">
        <v>3.11605023919212E-2</v>
      </c>
      <c r="S1435" s="26">
        <v>16</v>
      </c>
      <c r="T1435" s="7">
        <v>8000</v>
      </c>
      <c r="U1435" s="2">
        <v>142</v>
      </c>
      <c r="V1435" s="11">
        <v>2013.74</v>
      </c>
      <c r="W1435" s="14" t="s">
        <v>5281</v>
      </c>
      <c r="X1435" s="18">
        <v>1</v>
      </c>
      <c r="Y1435" s="9">
        <v>8000</v>
      </c>
      <c r="Z1435" s="19">
        <f t="shared" si="384"/>
        <v>0</v>
      </c>
      <c r="AA1435" s="25">
        <v>2013.74</v>
      </c>
      <c r="AB1435" s="30">
        <f t="shared" si="385"/>
        <v>374000</v>
      </c>
      <c r="AC1435" s="30">
        <f t="shared" si="381"/>
        <v>2.1390374331550801E-2</v>
      </c>
      <c r="AD1435" s="31">
        <f t="shared" si="382"/>
        <v>2.3529411764705883</v>
      </c>
      <c r="AE1435" s="31">
        <f t="shared" si="383"/>
        <v>3.0374331550802136</v>
      </c>
      <c r="AG1435" s="30">
        <f t="shared" si="386"/>
        <v>927000</v>
      </c>
      <c r="AH1435" s="30">
        <f t="shared" si="392"/>
        <v>8.6299892125134836E-3</v>
      </c>
      <c r="AI1435" s="31">
        <f t="shared" si="393"/>
        <v>0.94929881337648325</v>
      </c>
      <c r="AJ1435" s="31">
        <f t="shared" si="394"/>
        <v>1.2254584681769147</v>
      </c>
      <c r="AK1435" s="30">
        <f>IF(W1435="si",($S1435*'COSTOS DE CREDITOS'!$C$27)/DATA!$G1435,"")</f>
        <v>47.07631125553273</v>
      </c>
      <c r="AL1435" s="90">
        <f>IF(W1435="si",'COSTOS DE CREDITOS'!$C$35,"")</f>
        <v>20.421138461538462</v>
      </c>
      <c r="AM1435" s="30">
        <f t="shared" si="387"/>
        <v>492.30769230769232</v>
      </c>
      <c r="AN1435" s="30">
        <f t="shared" si="388"/>
        <v>0</v>
      </c>
      <c r="AO1435" s="30">
        <f t="shared" si="389"/>
        <v>559.80514202476354</v>
      </c>
      <c r="AP1435" s="30">
        <f t="shared" si="390"/>
        <v>1453.9348579752364</v>
      </c>
      <c r="AQ1435" s="19">
        <f t="shared" si="391"/>
        <v>0.72200723925394361</v>
      </c>
    </row>
    <row r="1436" spans="1:43" x14ac:dyDescent="0.2">
      <c r="A1436" s="23" t="s">
        <v>5665</v>
      </c>
      <c r="B1436" s="6" t="s">
        <v>5674</v>
      </c>
      <c r="C1436" s="6" t="s">
        <v>5670</v>
      </c>
      <c r="D1436" s="2">
        <v>154333</v>
      </c>
      <c r="E1436" s="2">
        <v>154579</v>
      </c>
      <c r="F1436" s="3" t="s">
        <v>398</v>
      </c>
      <c r="G1436" s="2">
        <v>7</v>
      </c>
      <c r="H1436" s="2">
        <v>154587</v>
      </c>
      <c r="I1436" s="3" t="s">
        <v>1872</v>
      </c>
      <c r="J1436" s="15">
        <v>45079</v>
      </c>
      <c r="K1436" s="24">
        <v>1163256309</v>
      </c>
      <c r="L1436" s="15">
        <v>45084</v>
      </c>
      <c r="M1436" s="15">
        <v>45107</v>
      </c>
      <c r="N1436" s="15"/>
      <c r="O1436" s="26">
        <f>VLOOKUP(D1436,quash!A$2:$I$7791,9,FALSE)</f>
        <v>2</v>
      </c>
      <c r="P1436" s="7">
        <v>10000</v>
      </c>
      <c r="Q1436" s="26">
        <v>110</v>
      </c>
      <c r="R1436" s="19">
        <v>3.3741050530766099E-2</v>
      </c>
      <c r="S1436" s="26">
        <v>16</v>
      </c>
      <c r="T1436" s="7">
        <v>5000</v>
      </c>
      <c r="U1436" s="2">
        <v>147</v>
      </c>
      <c r="V1436" s="11">
        <v>1303.3399999999999</v>
      </c>
      <c r="W1436" s="14" t="s">
        <v>5281</v>
      </c>
      <c r="X1436" s="18">
        <v>1</v>
      </c>
      <c r="Y1436" s="9">
        <v>5000</v>
      </c>
      <c r="Z1436" s="19">
        <f t="shared" si="384"/>
        <v>0</v>
      </c>
      <c r="AA1436" s="25">
        <v>1303.3399999999999</v>
      </c>
      <c r="AB1436" s="30">
        <f t="shared" si="385"/>
        <v>459000</v>
      </c>
      <c r="AC1436" s="30">
        <f t="shared" si="381"/>
        <v>1.0893246187363835E-2</v>
      </c>
      <c r="AD1436" s="31">
        <f t="shared" si="382"/>
        <v>1.1982570806100219</v>
      </c>
      <c r="AE1436" s="31">
        <f t="shared" si="383"/>
        <v>1.6013071895424837</v>
      </c>
      <c r="AG1436" s="30">
        <f t="shared" si="386"/>
        <v>1695000</v>
      </c>
      <c r="AH1436" s="30">
        <f t="shared" si="392"/>
        <v>2.9498525073746312E-3</v>
      </c>
      <c r="AI1436" s="31">
        <f t="shared" si="393"/>
        <v>0.32448377581120946</v>
      </c>
      <c r="AJ1436" s="31">
        <f t="shared" si="394"/>
        <v>0.4336283185840708</v>
      </c>
      <c r="AK1436" s="30">
        <f>IF(W1436="si",($S1436*'COSTOS DE CREDITOS'!$C$27)/DATA!$G1436,"")</f>
        <v>47.07631125553273</v>
      </c>
      <c r="AL1436" s="90">
        <f>IF(W1436="si",'COSTOS DE CREDITOS'!$C$35,"")</f>
        <v>20.421138461538462</v>
      </c>
      <c r="AM1436" s="30">
        <f t="shared" si="387"/>
        <v>307.69230769230774</v>
      </c>
      <c r="AN1436" s="30">
        <f t="shared" si="388"/>
        <v>0</v>
      </c>
      <c r="AO1436" s="30">
        <f t="shared" si="389"/>
        <v>375.1897574093789</v>
      </c>
      <c r="AP1436" s="30">
        <f t="shared" si="390"/>
        <v>928.15024259062102</v>
      </c>
      <c r="AQ1436" s="19">
        <f t="shared" si="391"/>
        <v>0.71213209338363059</v>
      </c>
    </row>
    <row r="1437" spans="1:43" x14ac:dyDescent="0.2">
      <c r="A1437" s="23" t="s">
        <v>5665</v>
      </c>
      <c r="B1437" s="6" t="s">
        <v>5677</v>
      </c>
      <c r="C1437" s="6" t="s">
        <v>5667</v>
      </c>
      <c r="D1437" s="2">
        <v>154290</v>
      </c>
      <c r="E1437" s="2">
        <v>154700</v>
      </c>
      <c r="F1437" s="3" t="s">
        <v>476</v>
      </c>
      <c r="G1437" s="2">
        <v>7</v>
      </c>
      <c r="H1437" s="2">
        <v>154709</v>
      </c>
      <c r="I1437" s="3" t="s">
        <v>1873</v>
      </c>
      <c r="J1437" s="15">
        <v>45078</v>
      </c>
      <c r="K1437" s="24">
        <v>1162755571</v>
      </c>
      <c r="L1437" s="15">
        <v>45085</v>
      </c>
      <c r="M1437" s="15">
        <v>45107</v>
      </c>
      <c r="N1437" s="15"/>
      <c r="O1437" s="26">
        <f>VLOOKUP(D1437,quash!A$2:$I$7791,9,FALSE)</f>
        <v>1</v>
      </c>
      <c r="P1437" s="7">
        <v>10000</v>
      </c>
      <c r="Q1437" s="26">
        <v>112</v>
      </c>
      <c r="R1437" s="19">
        <v>3.4875080803113814E-2</v>
      </c>
      <c r="S1437" s="93">
        <v>26</v>
      </c>
      <c r="T1437" s="7">
        <v>6000</v>
      </c>
      <c r="U1437" s="2">
        <v>142</v>
      </c>
      <c r="V1437" s="11">
        <v>1503.37</v>
      </c>
      <c r="W1437" s="14" t="s">
        <v>5281</v>
      </c>
      <c r="X1437" s="18">
        <v>0.80258651417367521</v>
      </c>
      <c r="Y1437" s="9">
        <v>4815.5190850420513</v>
      </c>
      <c r="Z1437" s="19">
        <f t="shared" si="384"/>
        <v>-0.19741348582632479</v>
      </c>
      <c r="AA1437" s="25">
        <v>1206.584487813278</v>
      </c>
      <c r="AB1437" s="30">
        <f t="shared" si="385"/>
        <v>646000</v>
      </c>
      <c r="AC1437" s="30">
        <f t="shared" si="381"/>
        <v>9.2879256965944269E-3</v>
      </c>
      <c r="AD1437" s="31">
        <f t="shared" si="382"/>
        <v>1.0402476780185759</v>
      </c>
      <c r="AE1437" s="31">
        <f t="shared" si="383"/>
        <v>1.3188854489164086</v>
      </c>
      <c r="AG1437" s="30">
        <f t="shared" si="386"/>
        <v>2427000</v>
      </c>
      <c r="AH1437" s="30">
        <f t="shared" si="392"/>
        <v>2.472187886279357E-3</v>
      </c>
      <c r="AI1437" s="31">
        <f t="shared" si="393"/>
        <v>0.276885043263288</v>
      </c>
      <c r="AJ1437" s="31">
        <f t="shared" si="394"/>
        <v>0.35105067985166871</v>
      </c>
      <c r="AK1437" s="30">
        <f>IF(W1437="si",($S1437*'COSTOS DE CREDITOS'!$C$27)/DATA!$G1437,"")</f>
        <v>76.499005790240673</v>
      </c>
      <c r="AL1437" s="90">
        <f>IF(W1437="si",'COSTOS DE CREDITOS'!$C$35,"")</f>
        <v>20.421138461538462</v>
      </c>
      <c r="AM1437" s="30">
        <f t="shared" si="387"/>
        <v>600</v>
      </c>
      <c r="AN1437" s="30">
        <f t="shared" si="388"/>
        <v>1184.4809149579487</v>
      </c>
      <c r="AO1437" s="30">
        <f t="shared" si="389"/>
        <v>1881.4010592097279</v>
      </c>
      <c r="AP1437" s="30">
        <f t="shared" si="390"/>
        <v>-674.81657139644994</v>
      </c>
      <c r="AQ1437" s="19">
        <f t="shared" si="391"/>
        <v>-0.55927834164305912</v>
      </c>
    </row>
    <row r="1438" spans="1:43" x14ac:dyDescent="0.2">
      <c r="A1438" s="23" t="s">
        <v>5665</v>
      </c>
      <c r="B1438" s="6" t="s">
        <v>5677</v>
      </c>
      <c r="C1438" s="6" t="s">
        <v>5667</v>
      </c>
      <c r="D1438" s="2">
        <v>154113</v>
      </c>
      <c r="E1438" s="2">
        <v>154700</v>
      </c>
      <c r="F1438" s="3" t="s">
        <v>476</v>
      </c>
      <c r="G1438" s="2">
        <v>7</v>
      </c>
      <c r="H1438" s="2">
        <v>154710</v>
      </c>
      <c r="I1438" s="3" t="s">
        <v>1874</v>
      </c>
      <c r="J1438" s="15">
        <v>45077</v>
      </c>
      <c r="K1438" s="24">
        <v>1161709226</v>
      </c>
      <c r="L1438" s="15">
        <v>45085</v>
      </c>
      <c r="M1438" s="15">
        <v>45107</v>
      </c>
      <c r="N1438" s="15"/>
      <c r="O1438" s="26">
        <f>VLOOKUP(D1438,quash!A$2:$I$7791,9,FALSE)</f>
        <v>1</v>
      </c>
      <c r="P1438" s="7">
        <v>16000</v>
      </c>
      <c r="Q1438" s="26">
        <v>112</v>
      </c>
      <c r="R1438" s="19">
        <v>3.2668720627040695E-2</v>
      </c>
      <c r="S1438" s="93">
        <v>26</v>
      </c>
      <c r="T1438" s="7">
        <v>6000</v>
      </c>
      <c r="U1438" s="2">
        <v>142</v>
      </c>
      <c r="V1438" s="11">
        <v>1503.37</v>
      </c>
      <c r="W1438" s="14" t="s">
        <v>5281</v>
      </c>
      <c r="X1438" s="18">
        <v>0.80258651417367521</v>
      </c>
      <c r="Y1438" s="9">
        <v>4815.5190850420513</v>
      </c>
      <c r="Z1438" s="19">
        <f t="shared" si="384"/>
        <v>-0.19741348582632479</v>
      </c>
      <c r="AA1438" s="25">
        <v>1206.584487813278</v>
      </c>
      <c r="AB1438" s="30">
        <f t="shared" si="385"/>
        <v>646000</v>
      </c>
      <c r="AC1438" s="30">
        <f t="shared" si="381"/>
        <v>9.2879256965944269E-3</v>
      </c>
      <c r="AD1438" s="31">
        <f t="shared" si="382"/>
        <v>1.0402476780185759</v>
      </c>
      <c r="AE1438" s="31">
        <f t="shared" si="383"/>
        <v>1.3188854489164086</v>
      </c>
      <c r="AG1438" s="30">
        <f t="shared" si="386"/>
        <v>2427000</v>
      </c>
      <c r="AH1438" s="30">
        <f t="shared" si="392"/>
        <v>2.472187886279357E-3</v>
      </c>
      <c r="AI1438" s="31">
        <f t="shared" si="393"/>
        <v>0.276885043263288</v>
      </c>
      <c r="AJ1438" s="31">
        <f t="shared" si="394"/>
        <v>0.35105067985166871</v>
      </c>
      <c r="AK1438" s="30">
        <f>IF(W1438="si",($S1438*'COSTOS DE CREDITOS'!$C$27)/DATA!$G1438,"")</f>
        <v>76.499005790240673</v>
      </c>
      <c r="AL1438" s="90">
        <f>IF(W1438="si",'COSTOS DE CREDITOS'!$C$35,"")</f>
        <v>20.421138461538462</v>
      </c>
      <c r="AM1438" s="30">
        <f t="shared" si="387"/>
        <v>600</v>
      </c>
      <c r="AN1438" s="30">
        <f t="shared" si="388"/>
        <v>1184.4809149579487</v>
      </c>
      <c r="AO1438" s="30">
        <f t="shared" si="389"/>
        <v>1881.4010592097279</v>
      </c>
      <c r="AP1438" s="30">
        <f t="shared" si="390"/>
        <v>-674.81657139644994</v>
      </c>
      <c r="AQ1438" s="19">
        <f t="shared" si="391"/>
        <v>-0.55927834164305912</v>
      </c>
    </row>
    <row r="1439" spans="1:43" x14ac:dyDescent="0.2">
      <c r="A1439" s="23" t="s">
        <v>5665</v>
      </c>
      <c r="B1439" s="6" t="s">
        <v>5681</v>
      </c>
      <c r="C1439" s="6" t="s">
        <v>5667</v>
      </c>
      <c r="D1439" s="2">
        <v>153978</v>
      </c>
      <c r="E1439" s="2">
        <v>154719</v>
      </c>
      <c r="F1439" s="3" t="s">
        <v>1867</v>
      </c>
      <c r="G1439" s="2">
        <v>5</v>
      </c>
      <c r="H1439" s="2">
        <v>154721</v>
      </c>
      <c r="I1439" s="3" t="s">
        <v>1875</v>
      </c>
      <c r="J1439" s="15">
        <v>45076</v>
      </c>
      <c r="K1439" s="24">
        <v>1161194013</v>
      </c>
      <c r="L1439" s="15">
        <v>45085</v>
      </c>
      <c r="M1439" s="15">
        <v>45107</v>
      </c>
      <c r="N1439" s="15"/>
      <c r="O1439" s="26">
        <f>VLOOKUP(D1439,quash!A$2:$I$7791,9,FALSE)</f>
        <v>1</v>
      </c>
      <c r="P1439" s="7">
        <v>10000</v>
      </c>
      <c r="Q1439" s="26">
        <v>147</v>
      </c>
      <c r="R1439" s="19">
        <v>7.9000519063170294E-2</v>
      </c>
      <c r="S1439" s="26">
        <v>16</v>
      </c>
      <c r="T1439" s="7">
        <v>10000</v>
      </c>
      <c r="U1439" s="2">
        <v>142</v>
      </c>
      <c r="V1439" s="11">
        <v>2510.34</v>
      </c>
      <c r="W1439" s="14" t="s">
        <v>5281</v>
      </c>
      <c r="X1439" s="18">
        <v>1</v>
      </c>
      <c r="Y1439" s="9">
        <v>10000</v>
      </c>
      <c r="Z1439" s="19">
        <f t="shared" si="384"/>
        <v>0</v>
      </c>
      <c r="AA1439" s="25">
        <v>2510.34</v>
      </c>
      <c r="AB1439" s="30">
        <f t="shared" si="385"/>
        <v>646000</v>
      </c>
      <c r="AC1439" s="30">
        <f t="shared" si="381"/>
        <v>1.5479876160990712E-2</v>
      </c>
      <c r="AD1439" s="31">
        <f t="shared" si="382"/>
        <v>2.2755417956656347</v>
      </c>
      <c r="AE1439" s="31">
        <f t="shared" si="383"/>
        <v>2.1981424148606812</v>
      </c>
      <c r="AG1439" s="30">
        <f t="shared" si="386"/>
        <v>2427000</v>
      </c>
      <c r="AH1439" s="30">
        <f t="shared" si="392"/>
        <v>4.1203131437989289E-3</v>
      </c>
      <c r="AI1439" s="31">
        <f t="shared" si="393"/>
        <v>0.60568603213844252</v>
      </c>
      <c r="AJ1439" s="31">
        <f t="shared" si="394"/>
        <v>0.58508446641944789</v>
      </c>
      <c r="AK1439" s="30">
        <f>IF(W1439="si",($S1439*'COSTOS DE CREDITOS'!$C$27)/DATA!$G1439,"")</f>
        <v>65.906835757745824</v>
      </c>
      <c r="AL1439" s="90">
        <f>IF(W1439="si",'COSTOS DE CREDITOS'!$C$35,"")</f>
        <v>20.421138461538462</v>
      </c>
      <c r="AM1439" s="30">
        <f t="shared" si="387"/>
        <v>615.38461538461547</v>
      </c>
      <c r="AN1439" s="30">
        <f t="shared" si="388"/>
        <v>0</v>
      </c>
      <c r="AO1439" s="30">
        <f t="shared" si="389"/>
        <v>701.7125896038998</v>
      </c>
      <c r="AP1439" s="30">
        <f t="shared" si="390"/>
        <v>1808.6274103961005</v>
      </c>
      <c r="AQ1439" s="19">
        <f t="shared" si="391"/>
        <v>0.72047109570659762</v>
      </c>
    </row>
    <row r="1440" spans="1:43" x14ac:dyDescent="0.2">
      <c r="A1440" s="23" t="s">
        <v>5665</v>
      </c>
      <c r="B1440" s="6" t="s">
        <v>5681</v>
      </c>
      <c r="C1440" s="6" t="s">
        <v>5667</v>
      </c>
      <c r="D1440" s="2">
        <v>153981</v>
      </c>
      <c r="E1440" s="2">
        <v>154719</v>
      </c>
      <c r="F1440" s="3" t="s">
        <v>1867</v>
      </c>
      <c r="G1440" s="2">
        <v>5</v>
      </c>
      <c r="H1440" s="2">
        <v>154722</v>
      </c>
      <c r="I1440" s="3" t="s">
        <v>1876</v>
      </c>
      <c r="J1440" s="15" t="s">
        <v>5688</v>
      </c>
      <c r="K1440" s="24" t="s">
        <v>5688</v>
      </c>
      <c r="L1440" s="15">
        <v>45085</v>
      </c>
      <c r="M1440" s="15">
        <v>45107</v>
      </c>
      <c r="N1440" s="15"/>
      <c r="O1440" s="26">
        <f>VLOOKUP(D1440,quash!A$2:$I$7791,9,FALSE)</f>
        <v>2</v>
      </c>
      <c r="P1440" s="7">
        <v>11000</v>
      </c>
      <c r="Q1440" s="26">
        <v>121</v>
      </c>
      <c r="R1440" s="19">
        <v>3.992294193698312E-2</v>
      </c>
      <c r="S1440" s="26">
        <v>16</v>
      </c>
      <c r="T1440" s="7">
        <v>5000</v>
      </c>
      <c r="U1440" s="2">
        <v>147</v>
      </c>
      <c r="V1440" s="11">
        <v>1303.3399999999999</v>
      </c>
      <c r="W1440" s="14" t="s">
        <v>5281</v>
      </c>
      <c r="X1440" s="18">
        <v>1</v>
      </c>
      <c r="Y1440" s="9">
        <v>5000</v>
      </c>
      <c r="Z1440" s="19">
        <f t="shared" si="384"/>
        <v>0</v>
      </c>
      <c r="AA1440" s="25">
        <v>1303.3399999999999</v>
      </c>
      <c r="AB1440" s="30">
        <f t="shared" si="385"/>
        <v>459000</v>
      </c>
      <c r="AC1440" s="30">
        <f t="shared" si="381"/>
        <v>1.0893246187363835E-2</v>
      </c>
      <c r="AD1440" s="31">
        <f t="shared" si="382"/>
        <v>1.318082788671024</v>
      </c>
      <c r="AE1440" s="31">
        <f t="shared" si="383"/>
        <v>1.6013071895424837</v>
      </c>
      <c r="AG1440" s="30">
        <f t="shared" si="386"/>
        <v>1695000</v>
      </c>
      <c r="AH1440" s="30">
        <f t="shared" si="392"/>
        <v>2.9498525073746312E-3</v>
      </c>
      <c r="AI1440" s="31">
        <f t="shared" si="393"/>
        <v>0.35693215339233036</v>
      </c>
      <c r="AJ1440" s="31">
        <f t="shared" si="394"/>
        <v>0.4336283185840708</v>
      </c>
      <c r="AK1440" s="30">
        <f>IF(W1440="si",($S1440*'COSTOS DE CREDITOS'!$C$27)/DATA!$G1440,"")</f>
        <v>65.906835757745824</v>
      </c>
      <c r="AL1440" s="90">
        <f>IF(W1440="si",'COSTOS DE CREDITOS'!$C$35,"")</f>
        <v>20.421138461538462</v>
      </c>
      <c r="AM1440" s="30">
        <f t="shared" si="387"/>
        <v>307.69230769230774</v>
      </c>
      <c r="AN1440" s="30">
        <f t="shared" si="388"/>
        <v>0</v>
      </c>
      <c r="AO1440" s="30">
        <f t="shared" si="389"/>
        <v>394.02028191159201</v>
      </c>
      <c r="AP1440" s="30">
        <f t="shared" si="390"/>
        <v>909.31971808840785</v>
      </c>
      <c r="AQ1440" s="19">
        <f t="shared" si="391"/>
        <v>0.69768419452208008</v>
      </c>
    </row>
    <row r="1441" spans="1:43" x14ac:dyDescent="0.2">
      <c r="A1441" s="23" t="s">
        <v>5665</v>
      </c>
      <c r="B1441" s="6" t="s">
        <v>5681</v>
      </c>
      <c r="C1441" s="6" t="s">
        <v>5667</v>
      </c>
      <c r="D1441" s="2">
        <v>154464</v>
      </c>
      <c r="E1441" s="2">
        <v>154719</v>
      </c>
      <c r="F1441" s="3" t="s">
        <v>1867</v>
      </c>
      <c r="G1441" s="2">
        <v>5</v>
      </c>
      <c r="H1441" s="2">
        <v>154723</v>
      </c>
      <c r="I1441" s="3" t="s">
        <v>1877</v>
      </c>
      <c r="J1441" s="15">
        <v>45082</v>
      </c>
      <c r="K1441" s="24">
        <v>1165020921</v>
      </c>
      <c r="L1441" s="15">
        <v>45085</v>
      </c>
      <c r="M1441" s="15">
        <v>45107</v>
      </c>
      <c r="N1441" s="15"/>
      <c r="O1441" s="26">
        <f>VLOOKUP(D1441,quash!A$2:$I$7791,9,FALSE)</f>
        <v>4</v>
      </c>
      <c r="P1441" s="7">
        <v>10000</v>
      </c>
      <c r="Q1441" s="26">
        <v>110</v>
      </c>
      <c r="R1441" s="19">
        <v>3.3741050530766099E-2</v>
      </c>
      <c r="S1441" s="26">
        <v>16</v>
      </c>
      <c r="T1441" s="7">
        <v>10000</v>
      </c>
      <c r="U1441" s="2">
        <v>142</v>
      </c>
      <c r="V1441" s="11">
        <v>2510.34</v>
      </c>
      <c r="W1441" s="14" t="s">
        <v>5281</v>
      </c>
      <c r="X1441" s="18">
        <v>1</v>
      </c>
      <c r="Y1441" s="9">
        <v>10000</v>
      </c>
      <c r="Z1441" s="19">
        <f t="shared" si="384"/>
        <v>0</v>
      </c>
      <c r="AA1441" s="25">
        <v>2510.34</v>
      </c>
      <c r="AB1441" s="30">
        <f t="shared" si="385"/>
        <v>374000</v>
      </c>
      <c r="AC1441" s="30">
        <f t="shared" si="381"/>
        <v>2.6737967914438502E-2</v>
      </c>
      <c r="AD1441" s="31">
        <f t="shared" si="382"/>
        <v>2.9411764705882351</v>
      </c>
      <c r="AE1441" s="31">
        <f t="shared" si="383"/>
        <v>3.7967914438502675</v>
      </c>
      <c r="AG1441" s="30">
        <f t="shared" si="386"/>
        <v>927000</v>
      </c>
      <c r="AH1441" s="30">
        <f t="shared" si="392"/>
        <v>1.0787486515641856E-2</v>
      </c>
      <c r="AI1441" s="31">
        <f t="shared" si="393"/>
        <v>1.1866235167206043</v>
      </c>
      <c r="AJ1441" s="31">
        <f t="shared" si="394"/>
        <v>1.5318230852211436</v>
      </c>
      <c r="AK1441" s="30">
        <f>IF(W1441="si",($S1441*'COSTOS DE CREDITOS'!$C$27)/DATA!$G1441,"")</f>
        <v>65.906835757745824</v>
      </c>
      <c r="AL1441" s="90">
        <f>IF(W1441="si",'COSTOS DE CREDITOS'!$C$35,"")</f>
        <v>20.421138461538462</v>
      </c>
      <c r="AM1441" s="30">
        <f t="shared" si="387"/>
        <v>615.38461538461547</v>
      </c>
      <c r="AN1441" s="30">
        <f t="shared" si="388"/>
        <v>0</v>
      </c>
      <c r="AO1441" s="30">
        <f t="shared" si="389"/>
        <v>701.7125896038998</v>
      </c>
      <c r="AP1441" s="30">
        <f t="shared" si="390"/>
        <v>1808.6274103961005</v>
      </c>
      <c r="AQ1441" s="19">
        <f t="shared" si="391"/>
        <v>0.72047109570659762</v>
      </c>
    </row>
    <row r="1442" spans="1:43" x14ac:dyDescent="0.2">
      <c r="A1442" s="23" t="s">
        <v>5665</v>
      </c>
      <c r="B1442" s="6" t="s">
        <v>5681</v>
      </c>
      <c r="C1442" s="6" t="s">
        <v>5667</v>
      </c>
      <c r="D1442" s="2">
        <v>154458</v>
      </c>
      <c r="E1442" s="2">
        <v>154719</v>
      </c>
      <c r="F1442" s="3" t="s">
        <v>1867</v>
      </c>
      <c r="G1442" s="2">
        <v>5</v>
      </c>
      <c r="H1442" s="2">
        <v>154724</v>
      </c>
      <c r="I1442" s="3" t="s">
        <v>1878</v>
      </c>
      <c r="J1442" s="15">
        <v>45082</v>
      </c>
      <c r="K1442" s="24">
        <v>1165010304</v>
      </c>
      <c r="L1442" s="15">
        <v>45085</v>
      </c>
      <c r="M1442" s="15">
        <v>45107</v>
      </c>
      <c r="N1442" s="15"/>
      <c r="O1442" s="26">
        <f>VLOOKUP(D1442,quash!A$2:$I$7791,9,FALSE)</f>
        <v>2</v>
      </c>
      <c r="P1442" s="7">
        <v>10000</v>
      </c>
      <c r="Q1442" s="26">
        <v>113</v>
      </c>
      <c r="R1442" s="19">
        <v>3.3741050530766099E-2</v>
      </c>
      <c r="S1442" s="26">
        <v>16</v>
      </c>
      <c r="T1442" s="7">
        <v>5000</v>
      </c>
      <c r="U1442" s="2">
        <v>147</v>
      </c>
      <c r="V1442" s="11">
        <v>1303.3399999999999</v>
      </c>
      <c r="W1442" s="14" t="s">
        <v>5281</v>
      </c>
      <c r="X1442" s="18">
        <v>1</v>
      </c>
      <c r="Y1442" s="9">
        <v>5000</v>
      </c>
      <c r="Z1442" s="19">
        <f t="shared" si="384"/>
        <v>0</v>
      </c>
      <c r="AA1442" s="25">
        <v>1303.3399999999999</v>
      </c>
      <c r="AB1442" s="30">
        <f t="shared" si="385"/>
        <v>459000</v>
      </c>
      <c r="AC1442" s="30">
        <f t="shared" si="381"/>
        <v>1.0893246187363835E-2</v>
      </c>
      <c r="AD1442" s="31">
        <f t="shared" si="382"/>
        <v>1.2309368191721133</v>
      </c>
      <c r="AE1442" s="31">
        <f t="shared" si="383"/>
        <v>1.6013071895424837</v>
      </c>
      <c r="AG1442" s="30">
        <f t="shared" si="386"/>
        <v>1695000</v>
      </c>
      <c r="AH1442" s="30">
        <f t="shared" si="392"/>
        <v>2.9498525073746312E-3</v>
      </c>
      <c r="AI1442" s="31">
        <f t="shared" si="393"/>
        <v>0.33333333333333331</v>
      </c>
      <c r="AJ1442" s="31">
        <f t="shared" si="394"/>
        <v>0.4336283185840708</v>
      </c>
      <c r="AK1442" s="30">
        <f>IF(W1442="si",($S1442*'COSTOS DE CREDITOS'!$C$27)/DATA!$G1442,"")</f>
        <v>65.906835757745824</v>
      </c>
      <c r="AL1442" s="90">
        <f>IF(W1442="si",'COSTOS DE CREDITOS'!$C$35,"")</f>
        <v>20.421138461538462</v>
      </c>
      <c r="AM1442" s="30">
        <f t="shared" si="387"/>
        <v>307.69230769230774</v>
      </c>
      <c r="AN1442" s="30">
        <f t="shared" si="388"/>
        <v>0</v>
      </c>
      <c r="AO1442" s="30">
        <f t="shared" si="389"/>
        <v>394.02028191159201</v>
      </c>
      <c r="AP1442" s="30">
        <f t="shared" si="390"/>
        <v>909.31971808840785</v>
      </c>
      <c r="AQ1442" s="19">
        <f t="shared" si="391"/>
        <v>0.69768419452208008</v>
      </c>
    </row>
    <row r="1443" spans="1:43" x14ac:dyDescent="0.2">
      <c r="A1443" s="23" t="s">
        <v>5665</v>
      </c>
      <c r="B1443" s="6" t="s">
        <v>5679</v>
      </c>
      <c r="C1443" s="6" t="s">
        <v>5680</v>
      </c>
      <c r="D1443" s="2">
        <v>154377</v>
      </c>
      <c r="E1443" s="2">
        <v>154692</v>
      </c>
      <c r="F1443" s="3" t="s">
        <v>467</v>
      </c>
      <c r="G1443" s="2">
        <v>6</v>
      </c>
      <c r="H1443" s="2">
        <v>154741</v>
      </c>
      <c r="I1443" s="3" t="s">
        <v>1879</v>
      </c>
      <c r="J1443" s="15">
        <v>45080</v>
      </c>
      <c r="K1443" s="24">
        <v>1163892045</v>
      </c>
      <c r="L1443" s="15">
        <v>45085</v>
      </c>
      <c r="M1443" s="15">
        <v>45107</v>
      </c>
      <c r="N1443" s="15"/>
      <c r="O1443" s="26">
        <f>VLOOKUP(D1443,quash!A$2:$I$7791,9,FALSE)</f>
        <v>2</v>
      </c>
      <c r="P1443" s="7">
        <v>14000</v>
      </c>
      <c r="Q1443" s="26">
        <v>110</v>
      </c>
      <c r="R1443" s="19">
        <v>3.1628370809419479E-2</v>
      </c>
      <c r="S1443" s="93">
        <v>26</v>
      </c>
      <c r="T1443" s="7">
        <v>10000</v>
      </c>
      <c r="U1443" s="2">
        <v>142</v>
      </c>
      <c r="V1443" s="11">
        <v>2510.34</v>
      </c>
      <c r="W1443" s="14" t="s">
        <v>5281</v>
      </c>
      <c r="X1443" s="18">
        <v>0.56918904046499041</v>
      </c>
      <c r="Y1443" s="9">
        <v>5691.8904046499038</v>
      </c>
      <c r="Z1443" s="19">
        <f t="shared" si="384"/>
        <v>-0.43081095953500959</v>
      </c>
      <c r="AA1443" s="25">
        <v>1428.858015840884</v>
      </c>
      <c r="AB1443" s="30">
        <f t="shared" si="385"/>
        <v>459000</v>
      </c>
      <c r="AC1443" s="30">
        <f t="shared" si="381"/>
        <v>2.178649237472767E-2</v>
      </c>
      <c r="AD1443" s="31">
        <f t="shared" si="382"/>
        <v>2.3965141612200438</v>
      </c>
      <c r="AE1443" s="31">
        <f t="shared" si="383"/>
        <v>3.0936819172113292</v>
      </c>
      <c r="AG1443" s="30">
        <f t="shared" si="386"/>
        <v>1695000</v>
      </c>
      <c r="AH1443" s="30">
        <f t="shared" si="392"/>
        <v>5.8997050147492625E-3</v>
      </c>
      <c r="AI1443" s="31">
        <f t="shared" si="393"/>
        <v>0.64896755162241893</v>
      </c>
      <c r="AJ1443" s="31">
        <f t="shared" si="394"/>
        <v>0.83775811209439532</v>
      </c>
      <c r="AK1443" s="30">
        <f>IF(W1443="si",($S1443*'COSTOS DE CREDITOS'!$C$27)/DATA!$G1443,"")</f>
        <v>89.248840088614131</v>
      </c>
      <c r="AL1443" s="90">
        <f>IF(W1443="si",'COSTOS DE CREDITOS'!$C$35,"")</f>
        <v>20.421138461538462</v>
      </c>
      <c r="AM1443" s="30">
        <f t="shared" si="387"/>
        <v>1000</v>
      </c>
      <c r="AN1443" s="30">
        <f t="shared" si="388"/>
        <v>4308.1095953500962</v>
      </c>
      <c r="AO1443" s="30">
        <f t="shared" si="389"/>
        <v>5417.7795739002486</v>
      </c>
      <c r="AP1443" s="30">
        <f t="shared" si="390"/>
        <v>-3988.9215580593645</v>
      </c>
      <c r="AQ1443" s="19">
        <f t="shared" si="391"/>
        <v>-2.7916850476650623</v>
      </c>
    </row>
    <row r="1444" spans="1:43" x14ac:dyDescent="0.2">
      <c r="A1444" s="23" t="s">
        <v>5665</v>
      </c>
      <c r="B1444" s="6" t="s">
        <v>5683</v>
      </c>
      <c r="C1444" s="6" t="s">
        <v>5670</v>
      </c>
      <c r="D1444" s="4">
        <v>154359</v>
      </c>
      <c r="E1444" s="4">
        <v>154796</v>
      </c>
      <c r="F1444" s="5" t="s">
        <v>1880</v>
      </c>
      <c r="G1444" s="2">
        <v>6</v>
      </c>
      <c r="H1444" s="4">
        <v>154797</v>
      </c>
      <c r="I1444" s="5" t="s">
        <v>1881</v>
      </c>
      <c r="J1444" s="15">
        <v>45079</v>
      </c>
      <c r="K1444" s="24">
        <v>1163449122</v>
      </c>
      <c r="L1444" s="15">
        <v>45085</v>
      </c>
      <c r="M1444" s="15">
        <v>45107</v>
      </c>
      <c r="N1444" s="15"/>
      <c r="O1444" s="26">
        <f>VLOOKUP(D1444,quash!A$2:$I$7791,9,FALSE)</f>
        <v>1</v>
      </c>
      <c r="P1444" s="7">
        <v>9000</v>
      </c>
      <c r="Q1444" s="26">
        <v>134</v>
      </c>
      <c r="R1444" s="19">
        <v>5.6129967649606323E-2</v>
      </c>
      <c r="S1444" s="93">
        <v>26</v>
      </c>
      <c r="T1444" s="8">
        <v>7000</v>
      </c>
      <c r="U1444" s="4">
        <v>142</v>
      </c>
      <c r="V1444" s="10">
        <v>1758.65</v>
      </c>
      <c r="W1444" s="14" t="s">
        <v>5281</v>
      </c>
      <c r="X1444" s="18">
        <v>0.65447877627899931</v>
      </c>
      <c r="Y1444" s="9">
        <v>4581.3514339529947</v>
      </c>
      <c r="Z1444" s="19">
        <f t="shared" si="384"/>
        <v>-0.3455212237210008</v>
      </c>
      <c r="AA1444" s="25">
        <v>1150.9990999030622</v>
      </c>
      <c r="AB1444" s="30">
        <f t="shared" si="385"/>
        <v>646000</v>
      </c>
      <c r="AC1444" s="30">
        <f t="shared" si="381"/>
        <v>1.0835913312693499E-2</v>
      </c>
      <c r="AD1444" s="31">
        <f t="shared" si="382"/>
        <v>1.4520123839009289</v>
      </c>
      <c r="AE1444" s="31">
        <f t="shared" si="383"/>
        <v>1.5386996904024768</v>
      </c>
      <c r="AG1444" s="30">
        <f t="shared" si="386"/>
        <v>2427000</v>
      </c>
      <c r="AH1444" s="30">
        <f t="shared" si="392"/>
        <v>2.88421920065925E-3</v>
      </c>
      <c r="AI1444" s="31">
        <f t="shared" si="393"/>
        <v>0.38648537288833951</v>
      </c>
      <c r="AJ1444" s="31">
        <f t="shared" si="394"/>
        <v>0.40955912649361348</v>
      </c>
      <c r="AK1444" s="30">
        <f>IF(W1444="si",($S1444*'COSTOS DE CREDITOS'!$C$27)/DATA!$G1444,"")</f>
        <v>89.248840088614131</v>
      </c>
      <c r="AL1444" s="90">
        <f>IF(W1444="si",'COSTOS DE CREDITOS'!$C$35,"")</f>
        <v>20.421138461538462</v>
      </c>
      <c r="AM1444" s="30">
        <f t="shared" si="387"/>
        <v>700</v>
      </c>
      <c r="AN1444" s="30">
        <f t="shared" si="388"/>
        <v>2418.6485660470053</v>
      </c>
      <c r="AO1444" s="30">
        <f t="shared" si="389"/>
        <v>3228.3185445971576</v>
      </c>
      <c r="AP1444" s="30">
        <f t="shared" si="390"/>
        <v>-2077.3194446940952</v>
      </c>
      <c r="AQ1444" s="19">
        <f t="shared" si="391"/>
        <v>-1.8047967586326072</v>
      </c>
    </row>
    <row r="1445" spans="1:43" x14ac:dyDescent="0.2">
      <c r="A1445" s="23" t="s">
        <v>5665</v>
      </c>
      <c r="B1445" s="6" t="s">
        <v>5671</v>
      </c>
      <c r="C1445" s="6" t="s">
        <v>5670</v>
      </c>
      <c r="D1445" s="2">
        <v>153099</v>
      </c>
      <c r="E1445" s="2">
        <v>153605</v>
      </c>
      <c r="F1445" s="3" t="s">
        <v>1731</v>
      </c>
      <c r="G1445" s="2">
        <v>4</v>
      </c>
      <c r="H1445" s="2">
        <v>153606</v>
      </c>
      <c r="I1445" s="3" t="s">
        <v>1882</v>
      </c>
      <c r="J1445" s="15">
        <v>45070</v>
      </c>
      <c r="K1445" s="24">
        <v>1154101195</v>
      </c>
      <c r="L1445" s="15">
        <v>45077</v>
      </c>
      <c r="M1445" s="15">
        <v>45107</v>
      </c>
      <c r="N1445" s="15"/>
      <c r="O1445" s="26">
        <f>VLOOKUP(D1445,quash!A$2:$I$7791,9,FALSE)</f>
        <v>2</v>
      </c>
      <c r="P1445" s="7">
        <v>9000</v>
      </c>
      <c r="Q1445" s="26">
        <v>146</v>
      </c>
      <c r="R1445" s="19">
        <v>8.1278822863721623E-2</v>
      </c>
      <c r="S1445" s="93">
        <v>26</v>
      </c>
      <c r="T1445" s="7">
        <v>7000</v>
      </c>
      <c r="U1445" s="2">
        <v>142</v>
      </c>
      <c r="V1445" s="11">
        <v>1758.65</v>
      </c>
      <c r="W1445" s="14" t="s">
        <v>5281</v>
      </c>
      <c r="X1445" s="18">
        <v>0.93415354224711811</v>
      </c>
      <c r="Y1445" s="9">
        <v>6539.0747957298272</v>
      </c>
      <c r="Z1445" s="19">
        <f t="shared" si="384"/>
        <v>-6.5846457752881782E-2</v>
      </c>
      <c r="AA1445" s="25">
        <v>1642.8491270728944</v>
      </c>
      <c r="AB1445" s="30">
        <f t="shared" si="385"/>
        <v>459000</v>
      </c>
      <c r="AC1445" s="30">
        <f t="shared" si="381"/>
        <v>1.5250544662309368E-2</v>
      </c>
      <c r="AD1445" s="31">
        <f t="shared" si="382"/>
        <v>2.2265795206971677</v>
      </c>
      <c r="AE1445" s="31">
        <f t="shared" si="383"/>
        <v>2.1655773420479303</v>
      </c>
      <c r="AG1445" s="30">
        <f t="shared" si="386"/>
        <v>1695000</v>
      </c>
      <c r="AH1445" s="30">
        <f t="shared" si="392"/>
        <v>4.1297935103244837E-3</v>
      </c>
      <c r="AI1445" s="31">
        <f t="shared" si="393"/>
        <v>0.60294985250737465</v>
      </c>
      <c r="AJ1445" s="31">
        <f t="shared" si="394"/>
        <v>0.58643067846607666</v>
      </c>
      <c r="AK1445" s="30">
        <f>IF(W1445="si",($S1445*'COSTOS DE CREDITOS'!$C$27)/DATA!$G1445,"")</f>
        <v>133.87326013292119</v>
      </c>
      <c r="AL1445" s="90">
        <f>IF(W1445="si",'COSTOS DE CREDITOS'!$C$35,"")</f>
        <v>20.421138461538462</v>
      </c>
      <c r="AM1445" s="30">
        <f t="shared" si="387"/>
        <v>700</v>
      </c>
      <c r="AN1445" s="30">
        <f t="shared" si="388"/>
        <v>460.9252042701728</v>
      </c>
      <c r="AO1445" s="30">
        <f t="shared" si="389"/>
        <v>1315.2196028646324</v>
      </c>
      <c r="AP1445" s="30">
        <f t="shared" si="390"/>
        <v>327.62952420826196</v>
      </c>
      <c r="AQ1445" s="19">
        <f t="shared" si="391"/>
        <v>0.1994276399513373</v>
      </c>
    </row>
    <row r="1446" spans="1:43" x14ac:dyDescent="0.2">
      <c r="A1446" s="23" t="s">
        <v>5665</v>
      </c>
      <c r="B1446" s="6" t="s">
        <v>5671</v>
      </c>
      <c r="C1446" s="6" t="s">
        <v>5670</v>
      </c>
      <c r="D1446" s="2">
        <v>153105</v>
      </c>
      <c r="E1446" s="2">
        <v>153605</v>
      </c>
      <c r="F1446" s="3" t="s">
        <v>1731</v>
      </c>
      <c r="G1446" s="2">
        <v>4</v>
      </c>
      <c r="H1446" s="2">
        <v>153609</v>
      </c>
      <c r="I1446" s="3" t="s">
        <v>1883</v>
      </c>
      <c r="J1446" s="15">
        <v>45070</v>
      </c>
      <c r="K1446" s="24">
        <v>1154107567</v>
      </c>
      <c r="L1446" s="15">
        <v>45077</v>
      </c>
      <c r="M1446" s="15">
        <v>45107</v>
      </c>
      <c r="N1446" s="15"/>
      <c r="O1446" s="26">
        <f>VLOOKUP(D1446,quash!A$2:$I$7791,9,FALSE)</f>
        <v>1</v>
      </c>
      <c r="P1446" s="7">
        <v>6000</v>
      </c>
      <c r="Q1446" s="26">
        <v>145</v>
      </c>
      <c r="R1446" s="19">
        <v>0.1031442565868759</v>
      </c>
      <c r="S1446" s="93">
        <v>26</v>
      </c>
      <c r="T1446" s="7">
        <v>7000</v>
      </c>
      <c r="U1446" s="2">
        <v>142</v>
      </c>
      <c r="V1446" s="11">
        <v>1758.65</v>
      </c>
      <c r="W1446" s="14" t="s">
        <v>5281</v>
      </c>
      <c r="X1446" s="18">
        <v>0.93415354224711811</v>
      </c>
      <c r="Y1446" s="9">
        <v>6539.0747957298272</v>
      </c>
      <c r="Z1446" s="19">
        <f t="shared" si="384"/>
        <v>-6.5846457752881782E-2</v>
      </c>
      <c r="AA1446" s="25">
        <v>1642.8491270728944</v>
      </c>
      <c r="AB1446" s="30">
        <f t="shared" si="385"/>
        <v>646000</v>
      </c>
      <c r="AC1446" s="30">
        <f t="shared" si="381"/>
        <v>1.0835913312693499E-2</v>
      </c>
      <c r="AD1446" s="31">
        <f t="shared" si="382"/>
        <v>1.5712074303405572</v>
      </c>
      <c r="AE1446" s="31">
        <f t="shared" si="383"/>
        <v>1.5386996904024768</v>
      </c>
      <c r="AG1446" s="30">
        <f t="shared" si="386"/>
        <v>2427000</v>
      </c>
      <c r="AH1446" s="30">
        <f t="shared" si="392"/>
        <v>2.88421920065925E-3</v>
      </c>
      <c r="AI1446" s="31">
        <f t="shared" si="393"/>
        <v>0.41821178409559123</v>
      </c>
      <c r="AJ1446" s="31">
        <f t="shared" si="394"/>
        <v>0.40955912649361348</v>
      </c>
      <c r="AK1446" s="30">
        <f>IF(W1446="si",($S1446*'COSTOS DE CREDITOS'!$C$27)/DATA!$G1446,"")</f>
        <v>133.87326013292119</v>
      </c>
      <c r="AL1446" s="90">
        <f>IF(W1446="si",'COSTOS DE CREDITOS'!$C$35,"")</f>
        <v>20.421138461538462</v>
      </c>
      <c r="AM1446" s="30">
        <f t="shared" si="387"/>
        <v>700</v>
      </c>
      <c r="AN1446" s="30">
        <f t="shared" si="388"/>
        <v>460.9252042701728</v>
      </c>
      <c r="AO1446" s="30">
        <f t="shared" si="389"/>
        <v>1315.2196028646324</v>
      </c>
      <c r="AP1446" s="30">
        <f t="shared" si="390"/>
        <v>327.62952420826196</v>
      </c>
      <c r="AQ1446" s="19">
        <f t="shared" si="391"/>
        <v>0.1994276399513373</v>
      </c>
    </row>
    <row r="1447" spans="1:43" x14ac:dyDescent="0.2">
      <c r="A1447" s="23" t="s">
        <v>5665</v>
      </c>
      <c r="B1447" s="6" t="s">
        <v>5676</v>
      </c>
      <c r="C1447" s="6" t="s">
        <v>5670</v>
      </c>
      <c r="D1447" s="2">
        <v>152566</v>
      </c>
      <c r="E1447" s="2">
        <v>154545</v>
      </c>
      <c r="F1447" s="3" t="s">
        <v>581</v>
      </c>
      <c r="G1447" s="2">
        <v>7</v>
      </c>
      <c r="H1447" s="2">
        <v>154746</v>
      </c>
      <c r="I1447" s="3" t="s">
        <v>1884</v>
      </c>
      <c r="J1447" s="15">
        <v>45064</v>
      </c>
      <c r="K1447" s="24">
        <v>1149786439</v>
      </c>
      <c r="L1447" s="15">
        <v>45085</v>
      </c>
      <c r="M1447" s="15">
        <v>45107</v>
      </c>
      <c r="N1447" s="15"/>
      <c r="O1447" s="26">
        <f>VLOOKUP(D1447,quash!A$2:$I$7791,9,FALSE)</f>
        <v>1</v>
      </c>
      <c r="P1447" s="7">
        <v>10000</v>
      </c>
      <c r="Q1447" s="26">
        <v>139</v>
      </c>
      <c r="R1447" s="19">
        <v>6.7396682123454121E-2</v>
      </c>
      <c r="S1447" s="93">
        <v>26</v>
      </c>
      <c r="T1447" s="7">
        <v>6000</v>
      </c>
      <c r="U1447" s="2">
        <v>142</v>
      </c>
      <c r="V1447" s="11">
        <v>1503.37</v>
      </c>
      <c r="W1447" s="14" t="s">
        <v>5281</v>
      </c>
      <c r="X1447" s="18">
        <v>0.90399163352000533</v>
      </c>
      <c r="Y1447" s="9">
        <v>5423.9498011200321</v>
      </c>
      <c r="Z1447" s="19">
        <f t="shared" si="384"/>
        <v>-9.6008366479994667E-2</v>
      </c>
      <c r="AA1447" s="25">
        <v>1359.0339020849704</v>
      </c>
      <c r="AB1447" s="30">
        <f t="shared" si="385"/>
        <v>646000</v>
      </c>
      <c r="AC1447" s="30">
        <f t="shared" si="381"/>
        <v>9.2879256965944269E-3</v>
      </c>
      <c r="AD1447" s="31">
        <f t="shared" si="382"/>
        <v>1.2910216718266254</v>
      </c>
      <c r="AE1447" s="31">
        <f t="shared" si="383"/>
        <v>1.3188854489164086</v>
      </c>
      <c r="AG1447" s="30">
        <f t="shared" si="386"/>
        <v>2427000</v>
      </c>
      <c r="AH1447" s="30">
        <f t="shared" si="392"/>
        <v>2.472187886279357E-3</v>
      </c>
      <c r="AI1447" s="31">
        <f t="shared" si="393"/>
        <v>0.34363411619283063</v>
      </c>
      <c r="AJ1447" s="31">
        <f t="shared" si="394"/>
        <v>0.35105067985166871</v>
      </c>
      <c r="AK1447" s="30">
        <f>IF(W1447="si",($S1447*'COSTOS DE CREDITOS'!$C$27)/DATA!$G1447,"")</f>
        <v>76.499005790240673</v>
      </c>
      <c r="AL1447" s="90">
        <f>IF(W1447="si",'COSTOS DE CREDITOS'!$C$35,"")</f>
        <v>20.421138461538462</v>
      </c>
      <c r="AM1447" s="30">
        <f t="shared" si="387"/>
        <v>600</v>
      </c>
      <c r="AN1447" s="30">
        <f t="shared" si="388"/>
        <v>576.05019887996787</v>
      </c>
      <c r="AO1447" s="30">
        <f t="shared" si="389"/>
        <v>1272.9703431317471</v>
      </c>
      <c r="AP1447" s="30">
        <f t="shared" si="390"/>
        <v>86.063558953223264</v>
      </c>
      <c r="AQ1447" s="19">
        <f t="shared" si="391"/>
        <v>6.3327014006926766E-2</v>
      </c>
    </row>
    <row r="1448" spans="1:43" x14ac:dyDescent="0.2">
      <c r="A1448" s="23" t="s">
        <v>5665</v>
      </c>
      <c r="B1448" s="6" t="s">
        <v>5683</v>
      </c>
      <c r="C1448" s="6" t="s">
        <v>5670</v>
      </c>
      <c r="D1448" s="2">
        <v>154358</v>
      </c>
      <c r="E1448" s="2">
        <v>154796</v>
      </c>
      <c r="F1448" s="3" t="s">
        <v>1880</v>
      </c>
      <c r="G1448" s="2">
        <v>6</v>
      </c>
      <c r="H1448" s="2">
        <v>154798</v>
      </c>
      <c r="I1448" s="3" t="s">
        <v>1885</v>
      </c>
      <c r="J1448" s="15">
        <v>45079</v>
      </c>
      <c r="K1448" s="24">
        <v>1163433927</v>
      </c>
      <c r="L1448" s="15">
        <v>45085</v>
      </c>
      <c r="M1448" s="15">
        <v>45107</v>
      </c>
      <c r="N1448" s="15"/>
      <c r="O1448" s="26">
        <f>VLOOKUP(D1448,quash!A$2:$I$7791,9,FALSE)</f>
        <v>1</v>
      </c>
      <c r="P1448" s="7">
        <v>14000</v>
      </c>
      <c r="Q1448" s="26">
        <v>118</v>
      </c>
      <c r="R1448" s="19">
        <v>5.2847210972333303E-2</v>
      </c>
      <c r="S1448" s="93">
        <v>26</v>
      </c>
      <c r="T1448" s="7">
        <v>8000</v>
      </c>
      <c r="U1448" s="2">
        <v>142</v>
      </c>
      <c r="V1448" s="11">
        <v>2013.74</v>
      </c>
      <c r="W1448" s="14" t="s">
        <v>5281</v>
      </c>
      <c r="X1448" s="18">
        <v>0.65447877627899931</v>
      </c>
      <c r="Y1448" s="9">
        <v>5235.8302102319949</v>
      </c>
      <c r="Z1448" s="19">
        <f t="shared" si="384"/>
        <v>-0.34552122372100069</v>
      </c>
      <c r="AA1448" s="25">
        <v>1317.9500909440721</v>
      </c>
      <c r="AB1448" s="30">
        <f t="shared" si="385"/>
        <v>646000</v>
      </c>
      <c r="AC1448" s="30">
        <f t="shared" si="381"/>
        <v>1.238390092879257E-2</v>
      </c>
      <c r="AD1448" s="31">
        <f t="shared" si="382"/>
        <v>1.4613003095975232</v>
      </c>
      <c r="AE1448" s="31">
        <f t="shared" si="383"/>
        <v>1.758513931888545</v>
      </c>
      <c r="AG1448" s="30">
        <f t="shared" si="386"/>
        <v>2427000</v>
      </c>
      <c r="AH1448" s="30">
        <f t="shared" si="392"/>
        <v>3.296250515039143E-3</v>
      </c>
      <c r="AI1448" s="31">
        <f t="shared" si="393"/>
        <v>0.38895756077461885</v>
      </c>
      <c r="AJ1448" s="31">
        <f t="shared" si="394"/>
        <v>0.4680675731355583</v>
      </c>
      <c r="AK1448" s="30">
        <f>IF(W1448="si",($S1448*'COSTOS DE CREDITOS'!$C$27)/DATA!$G1448,"")</f>
        <v>89.248840088614131</v>
      </c>
      <c r="AL1448" s="90">
        <f>IF(W1448="si",'COSTOS DE CREDITOS'!$C$35,"")</f>
        <v>20.421138461538462</v>
      </c>
      <c r="AM1448" s="30">
        <f t="shared" si="387"/>
        <v>800</v>
      </c>
      <c r="AN1448" s="30">
        <f t="shared" si="388"/>
        <v>2764.1697897680051</v>
      </c>
      <c r="AO1448" s="30">
        <f t="shared" si="389"/>
        <v>3673.8397683181574</v>
      </c>
      <c r="AP1448" s="30">
        <f t="shared" si="390"/>
        <v>-2355.8896773740853</v>
      </c>
      <c r="AQ1448" s="19">
        <f t="shared" si="391"/>
        <v>-1.7875408891140314</v>
      </c>
    </row>
    <row r="1449" spans="1:43" x14ac:dyDescent="0.2">
      <c r="A1449" s="23" t="s">
        <v>5665</v>
      </c>
      <c r="B1449" s="6" t="s">
        <v>5683</v>
      </c>
      <c r="C1449" s="6" t="s">
        <v>5670</v>
      </c>
      <c r="D1449" s="2">
        <v>154262</v>
      </c>
      <c r="E1449" s="2">
        <v>154796</v>
      </c>
      <c r="F1449" s="3" t="s">
        <v>1880</v>
      </c>
      <c r="G1449" s="2">
        <v>6</v>
      </c>
      <c r="H1449" s="2">
        <v>154799</v>
      </c>
      <c r="I1449" s="3" t="s">
        <v>1886</v>
      </c>
      <c r="J1449" s="15">
        <v>45078</v>
      </c>
      <c r="K1449" s="24">
        <v>1162577290</v>
      </c>
      <c r="L1449" s="15">
        <v>45085</v>
      </c>
      <c r="M1449" s="15">
        <v>45107</v>
      </c>
      <c r="N1449" s="15"/>
      <c r="O1449" s="26">
        <f>VLOOKUP(D1449,quash!A$2:$I$7791,9,FALSE)</f>
        <v>1</v>
      </c>
      <c r="P1449" s="7">
        <v>10000</v>
      </c>
      <c r="Q1449" s="26">
        <v>117</v>
      </c>
      <c r="R1449" s="19">
        <v>4.2151137398428212E-2</v>
      </c>
      <c r="S1449" s="93">
        <v>26</v>
      </c>
      <c r="T1449" s="7">
        <v>10000</v>
      </c>
      <c r="U1449" s="2">
        <v>142</v>
      </c>
      <c r="V1449" s="11">
        <v>2510.34</v>
      </c>
      <c r="W1449" s="14" t="s">
        <v>5281</v>
      </c>
      <c r="X1449" s="18">
        <v>0.65447877627899931</v>
      </c>
      <c r="Y1449" s="9">
        <v>6544.7877627899934</v>
      </c>
      <c r="Z1449" s="19">
        <f t="shared" si="384"/>
        <v>-0.34552122372100069</v>
      </c>
      <c r="AA1449" s="25">
        <v>1642.9642512442233</v>
      </c>
      <c r="AB1449" s="30">
        <f t="shared" si="385"/>
        <v>646000</v>
      </c>
      <c r="AC1449" s="30">
        <f t="shared" ref="AC1449:AC1512" si="395">$T1449/AB1449</f>
        <v>1.5479876160990712E-2</v>
      </c>
      <c r="AD1449" s="31">
        <f t="shared" ref="AD1449:AD1512" si="396">AC1449*$Q1449</f>
        <v>1.8111455108359134</v>
      </c>
      <c r="AE1449" s="31">
        <f t="shared" ref="AE1449:AE1512" si="397">AC1449*$U1449</f>
        <v>2.1981424148606812</v>
      </c>
      <c r="AG1449" s="30">
        <f t="shared" si="386"/>
        <v>2427000</v>
      </c>
      <c r="AH1449" s="30">
        <f t="shared" si="392"/>
        <v>4.1203131437989289E-3</v>
      </c>
      <c r="AI1449" s="31">
        <f t="shared" si="393"/>
        <v>0.48207663782447469</v>
      </c>
      <c r="AJ1449" s="31">
        <f t="shared" si="394"/>
        <v>0.58508446641944789</v>
      </c>
      <c r="AK1449" s="30">
        <f>IF(W1449="si",($S1449*'COSTOS DE CREDITOS'!$C$27)/DATA!$G1449,"")</f>
        <v>89.248840088614131</v>
      </c>
      <c r="AL1449" s="90">
        <f>IF(W1449="si",'COSTOS DE CREDITOS'!$C$35,"")</f>
        <v>20.421138461538462</v>
      </c>
      <c r="AM1449" s="30">
        <f t="shared" si="387"/>
        <v>1000</v>
      </c>
      <c r="AN1449" s="30">
        <f t="shared" si="388"/>
        <v>3455.2122372100066</v>
      </c>
      <c r="AO1449" s="30">
        <f t="shared" si="389"/>
        <v>4564.8822157601589</v>
      </c>
      <c r="AP1449" s="30">
        <f t="shared" si="390"/>
        <v>-2921.9179645159356</v>
      </c>
      <c r="AQ1449" s="19">
        <f t="shared" si="391"/>
        <v>-1.7784428129237477</v>
      </c>
    </row>
    <row r="1450" spans="1:43" x14ac:dyDescent="0.2">
      <c r="A1450" s="23" t="s">
        <v>5665</v>
      </c>
      <c r="B1450" s="6" t="s">
        <v>5683</v>
      </c>
      <c r="C1450" s="6" t="s">
        <v>5670</v>
      </c>
      <c r="D1450" s="2">
        <v>154360</v>
      </c>
      <c r="E1450" s="2">
        <v>154796</v>
      </c>
      <c r="F1450" s="3" t="s">
        <v>1880</v>
      </c>
      <c r="G1450" s="2">
        <v>6</v>
      </c>
      <c r="H1450" s="2">
        <v>154800</v>
      </c>
      <c r="I1450" s="3" t="s">
        <v>1887</v>
      </c>
      <c r="J1450" s="15">
        <v>45079</v>
      </c>
      <c r="K1450" s="24">
        <v>1163451653</v>
      </c>
      <c r="L1450" s="15">
        <v>45085</v>
      </c>
      <c r="M1450" s="15">
        <v>45107</v>
      </c>
      <c r="N1450" s="15"/>
      <c r="O1450" s="26">
        <f>VLOOKUP(D1450,quash!A$2:$I$7791,9,FALSE)</f>
        <v>3</v>
      </c>
      <c r="P1450" s="7">
        <v>9000</v>
      </c>
      <c r="Q1450" s="26">
        <v>134</v>
      </c>
      <c r="R1450" s="19">
        <v>5.6069373597402335E-2</v>
      </c>
      <c r="S1450" s="93">
        <v>26</v>
      </c>
      <c r="T1450" s="7">
        <v>6000</v>
      </c>
      <c r="U1450" s="2">
        <v>142</v>
      </c>
      <c r="V1450" s="11">
        <v>1503.37</v>
      </c>
      <c r="W1450" s="14" t="s">
        <v>5281</v>
      </c>
      <c r="X1450" s="18">
        <v>0.65447877627899931</v>
      </c>
      <c r="Y1450" s="9">
        <v>3926.8726576739959</v>
      </c>
      <c r="Z1450" s="19">
        <f t="shared" si="384"/>
        <v>-0.34552122372100069</v>
      </c>
      <c r="AA1450" s="25">
        <v>983.92375789455912</v>
      </c>
      <c r="AB1450" s="30">
        <f t="shared" si="385"/>
        <v>171000</v>
      </c>
      <c r="AC1450" s="30">
        <f t="shared" si="395"/>
        <v>3.5087719298245612E-2</v>
      </c>
      <c r="AD1450" s="31">
        <f t="shared" si="396"/>
        <v>4.7017543859649118</v>
      </c>
      <c r="AE1450" s="31">
        <f t="shared" si="397"/>
        <v>4.9824561403508767</v>
      </c>
      <c r="AG1450" s="30">
        <f t="shared" si="386"/>
        <v>778000</v>
      </c>
      <c r="AH1450" s="30">
        <f t="shared" si="392"/>
        <v>7.7120822622107968E-3</v>
      </c>
      <c r="AI1450" s="31">
        <f t="shared" si="393"/>
        <v>1.0334190231362468</v>
      </c>
      <c r="AJ1450" s="31">
        <f t="shared" si="394"/>
        <v>1.0951156812339331</v>
      </c>
      <c r="AK1450" s="30">
        <f>IF(W1450="si",($S1450*'COSTOS DE CREDITOS'!$C$27)/DATA!$G1450,"")</f>
        <v>89.248840088614131</v>
      </c>
      <c r="AL1450" s="90">
        <f>IF(W1450="si",'COSTOS DE CREDITOS'!$C$35,"")</f>
        <v>20.421138461538462</v>
      </c>
      <c r="AM1450" s="30">
        <f t="shared" si="387"/>
        <v>600</v>
      </c>
      <c r="AN1450" s="30">
        <f t="shared" si="388"/>
        <v>2073.1273423260041</v>
      </c>
      <c r="AO1450" s="30">
        <f t="shared" si="389"/>
        <v>2782.7973208761568</v>
      </c>
      <c r="AP1450" s="30">
        <f t="shared" si="390"/>
        <v>-1798.8735629815978</v>
      </c>
      <c r="AQ1450" s="19">
        <f t="shared" si="391"/>
        <v>-1.8282651969202393</v>
      </c>
    </row>
    <row r="1451" spans="1:43" x14ac:dyDescent="0.2">
      <c r="A1451" s="23" t="s">
        <v>5665</v>
      </c>
      <c r="B1451" s="6" t="s">
        <v>5683</v>
      </c>
      <c r="C1451" s="6" t="s">
        <v>5670</v>
      </c>
      <c r="D1451" s="2">
        <v>154559</v>
      </c>
      <c r="E1451" s="2">
        <v>154796</v>
      </c>
      <c r="F1451" s="3" t="s">
        <v>1880</v>
      </c>
      <c r="G1451" s="2">
        <v>6</v>
      </c>
      <c r="H1451" s="2">
        <v>154801</v>
      </c>
      <c r="I1451" s="3" t="s">
        <v>1888</v>
      </c>
      <c r="J1451" s="15">
        <v>45083</v>
      </c>
      <c r="K1451" s="24">
        <v>1165539237</v>
      </c>
      <c r="L1451" s="15">
        <v>45085</v>
      </c>
      <c r="M1451" s="15">
        <v>45107</v>
      </c>
      <c r="N1451" s="15"/>
      <c r="O1451" s="26">
        <f>VLOOKUP(D1451,quash!A$2:$I$7791,9,FALSE)</f>
        <v>3</v>
      </c>
      <c r="P1451" s="7">
        <v>9000</v>
      </c>
      <c r="Q1451" s="26">
        <v>134</v>
      </c>
      <c r="R1451" s="19">
        <v>5.7767754488533454E-2</v>
      </c>
      <c r="S1451" s="93">
        <v>26</v>
      </c>
      <c r="T1451" s="7">
        <v>10000</v>
      </c>
      <c r="U1451" s="2">
        <v>142</v>
      </c>
      <c r="V1451" s="11">
        <v>2510.34</v>
      </c>
      <c r="W1451" s="14" t="s">
        <v>5281</v>
      </c>
      <c r="X1451" s="18">
        <v>0.65447877627899931</v>
      </c>
      <c r="Y1451" s="9">
        <v>6544.7877627899934</v>
      </c>
      <c r="Z1451" s="19">
        <f t="shared" si="384"/>
        <v>-0.34552122372100069</v>
      </c>
      <c r="AA1451" s="25">
        <v>1642.9642512442233</v>
      </c>
      <c r="AB1451" s="30">
        <f t="shared" si="385"/>
        <v>171000</v>
      </c>
      <c r="AC1451" s="30">
        <f t="shared" si="395"/>
        <v>5.8479532163742687E-2</v>
      </c>
      <c r="AD1451" s="31">
        <f t="shared" si="396"/>
        <v>7.8362573099415203</v>
      </c>
      <c r="AE1451" s="31">
        <f t="shared" si="397"/>
        <v>8.3040935672514617</v>
      </c>
      <c r="AG1451" s="30">
        <f t="shared" si="386"/>
        <v>778000</v>
      </c>
      <c r="AH1451" s="30">
        <f t="shared" si="392"/>
        <v>1.2853470437017995E-2</v>
      </c>
      <c r="AI1451" s="31">
        <f t="shared" si="393"/>
        <v>1.7223650385604115</v>
      </c>
      <c r="AJ1451" s="31">
        <f t="shared" si="394"/>
        <v>1.8251928020565553</v>
      </c>
      <c r="AK1451" s="30">
        <f>IF(W1451="si",($S1451*'COSTOS DE CREDITOS'!$C$27)/DATA!$G1451,"")</f>
        <v>89.248840088614131</v>
      </c>
      <c r="AL1451" s="90">
        <f>IF(W1451="si",'COSTOS DE CREDITOS'!$C$35,"")</f>
        <v>20.421138461538462</v>
      </c>
      <c r="AM1451" s="30">
        <f t="shared" si="387"/>
        <v>1000</v>
      </c>
      <c r="AN1451" s="30">
        <f t="shared" si="388"/>
        <v>3455.2122372100066</v>
      </c>
      <c r="AO1451" s="30">
        <f t="shared" si="389"/>
        <v>4564.8822157601589</v>
      </c>
      <c r="AP1451" s="30">
        <f t="shared" si="390"/>
        <v>-2921.9179645159356</v>
      </c>
      <c r="AQ1451" s="19">
        <f t="shared" si="391"/>
        <v>-1.7784428129237477</v>
      </c>
    </row>
    <row r="1452" spans="1:43" x14ac:dyDescent="0.2">
      <c r="A1452" s="23" t="s">
        <v>5665</v>
      </c>
      <c r="B1452" s="6" t="s">
        <v>5683</v>
      </c>
      <c r="C1452" s="6" t="s">
        <v>5670</v>
      </c>
      <c r="D1452" s="2">
        <v>154265</v>
      </c>
      <c r="E1452" s="2">
        <v>154796</v>
      </c>
      <c r="F1452" s="3" t="s">
        <v>1880</v>
      </c>
      <c r="G1452" s="2">
        <v>6</v>
      </c>
      <c r="H1452" s="2">
        <v>154802</v>
      </c>
      <c r="I1452" s="3" t="s">
        <v>1889</v>
      </c>
      <c r="J1452" s="15">
        <v>45078</v>
      </c>
      <c r="K1452" s="24">
        <v>1162594119</v>
      </c>
      <c r="L1452" s="15">
        <v>45085</v>
      </c>
      <c r="M1452" s="15">
        <v>45107</v>
      </c>
      <c r="N1452" s="15"/>
      <c r="O1452" s="26">
        <f>VLOOKUP(D1452,quash!A$2:$I$7791,9,FALSE)</f>
        <v>4</v>
      </c>
      <c r="P1452" s="7">
        <v>9000</v>
      </c>
      <c r="Q1452" s="26">
        <v>139</v>
      </c>
      <c r="R1452" s="19">
        <v>7.3241030472236415E-2</v>
      </c>
      <c r="S1452" s="93">
        <v>26</v>
      </c>
      <c r="T1452" s="7">
        <v>7000</v>
      </c>
      <c r="U1452" s="2">
        <v>142</v>
      </c>
      <c r="V1452" s="11">
        <v>1758.65</v>
      </c>
      <c r="W1452" s="14" t="s">
        <v>5281</v>
      </c>
      <c r="X1452" s="18">
        <v>0.65447877627899931</v>
      </c>
      <c r="Y1452" s="9">
        <v>4581.3514339529947</v>
      </c>
      <c r="Z1452" s="19">
        <f t="shared" si="384"/>
        <v>-0.3455212237210008</v>
      </c>
      <c r="AA1452" s="25">
        <v>1150.9990999030622</v>
      </c>
      <c r="AB1452" s="30">
        <f t="shared" si="385"/>
        <v>374000</v>
      </c>
      <c r="AC1452" s="30">
        <f t="shared" si="395"/>
        <v>1.871657754010695E-2</v>
      </c>
      <c r="AD1452" s="31">
        <f t="shared" si="396"/>
        <v>2.6016042780748663</v>
      </c>
      <c r="AE1452" s="31">
        <f t="shared" si="397"/>
        <v>2.6577540106951871</v>
      </c>
      <c r="AG1452" s="30">
        <f t="shared" si="386"/>
        <v>927000</v>
      </c>
      <c r="AH1452" s="30">
        <f t="shared" si="392"/>
        <v>7.551240560949299E-3</v>
      </c>
      <c r="AI1452" s="31">
        <f t="shared" si="393"/>
        <v>1.0496224379719525</v>
      </c>
      <c r="AJ1452" s="31">
        <f t="shared" si="394"/>
        <v>1.0722761596548005</v>
      </c>
      <c r="AK1452" s="30">
        <f>IF(W1452="si",($S1452*'COSTOS DE CREDITOS'!$C$27)/DATA!$G1452,"")</f>
        <v>89.248840088614131</v>
      </c>
      <c r="AL1452" s="90">
        <f>IF(W1452="si",'COSTOS DE CREDITOS'!$C$35,"")</f>
        <v>20.421138461538462</v>
      </c>
      <c r="AM1452" s="30">
        <f t="shared" si="387"/>
        <v>700</v>
      </c>
      <c r="AN1452" s="30">
        <f t="shared" si="388"/>
        <v>2418.6485660470053</v>
      </c>
      <c r="AO1452" s="30">
        <f t="shared" si="389"/>
        <v>3228.3185445971576</v>
      </c>
      <c r="AP1452" s="30">
        <f t="shared" si="390"/>
        <v>-2077.3194446940952</v>
      </c>
      <c r="AQ1452" s="19">
        <f t="shared" si="391"/>
        <v>-1.8047967586326072</v>
      </c>
    </row>
    <row r="1453" spans="1:43" x14ac:dyDescent="0.2">
      <c r="A1453" s="23" t="s">
        <v>5665</v>
      </c>
      <c r="B1453" s="6" t="s">
        <v>5669</v>
      </c>
      <c r="C1453" s="6" t="s">
        <v>5670</v>
      </c>
      <c r="D1453" s="2">
        <v>153097</v>
      </c>
      <c r="E1453" s="2">
        <v>154401</v>
      </c>
      <c r="F1453" s="3" t="s">
        <v>416</v>
      </c>
      <c r="G1453" s="2">
        <v>6</v>
      </c>
      <c r="H1453" s="2">
        <v>154603</v>
      </c>
      <c r="I1453" s="3" t="s">
        <v>1890</v>
      </c>
      <c r="J1453" s="15">
        <v>45070</v>
      </c>
      <c r="K1453" s="24">
        <v>1154049218</v>
      </c>
      <c r="L1453" s="15">
        <v>45084</v>
      </c>
      <c r="M1453" s="15">
        <v>45107</v>
      </c>
      <c r="N1453" s="15"/>
      <c r="O1453" s="26">
        <f>VLOOKUP(D1453,quash!A$2:$I$7791,9,FALSE)</f>
        <v>6</v>
      </c>
      <c r="P1453" s="7">
        <v>10000</v>
      </c>
      <c r="Q1453" s="26">
        <v>110</v>
      </c>
      <c r="R1453" s="19">
        <v>3.3741050530766099E-2</v>
      </c>
      <c r="S1453" s="26">
        <v>16</v>
      </c>
      <c r="T1453" s="7">
        <v>7000</v>
      </c>
      <c r="U1453" s="2">
        <v>142</v>
      </c>
      <c r="V1453" s="11">
        <v>1758.65</v>
      </c>
      <c r="W1453" s="14" t="s">
        <v>5281</v>
      </c>
      <c r="X1453" s="18">
        <v>1</v>
      </c>
      <c r="Y1453" s="9">
        <v>7000</v>
      </c>
      <c r="Z1453" s="19">
        <f t="shared" si="384"/>
        <v>0</v>
      </c>
      <c r="AA1453" s="25">
        <v>1758.65</v>
      </c>
      <c r="AB1453" s="30">
        <f t="shared" si="385"/>
        <v>65000</v>
      </c>
      <c r="AC1453" s="30">
        <f t="shared" si="395"/>
        <v>0.1076923076923077</v>
      </c>
      <c r="AD1453" s="31">
        <f t="shared" si="396"/>
        <v>11.846153846153847</v>
      </c>
      <c r="AE1453" s="31">
        <f t="shared" si="397"/>
        <v>15.292307692307693</v>
      </c>
      <c r="AG1453" s="30">
        <f t="shared" si="386"/>
        <v>288000</v>
      </c>
      <c r="AH1453" s="30">
        <f t="shared" si="392"/>
        <v>2.4305555555555556E-2</v>
      </c>
      <c r="AI1453" s="31">
        <f t="shared" si="393"/>
        <v>2.6736111111111112</v>
      </c>
      <c r="AJ1453" s="31">
        <f t="shared" si="394"/>
        <v>3.4513888888888888</v>
      </c>
      <c r="AK1453" s="30">
        <f>IF(W1453="si",($S1453*'COSTOS DE CREDITOS'!$C$27)/DATA!$G1453,"")</f>
        <v>54.922363131454851</v>
      </c>
      <c r="AL1453" s="90">
        <f>IF(W1453="si",'COSTOS DE CREDITOS'!$C$35,"")</f>
        <v>20.421138461538462</v>
      </c>
      <c r="AM1453" s="30">
        <f t="shared" si="387"/>
        <v>430.76923076923077</v>
      </c>
      <c r="AN1453" s="30">
        <f t="shared" si="388"/>
        <v>0</v>
      </c>
      <c r="AO1453" s="30">
        <f t="shared" si="389"/>
        <v>506.11273236222405</v>
      </c>
      <c r="AP1453" s="30">
        <f t="shared" si="390"/>
        <v>1252.537267637776</v>
      </c>
      <c r="AQ1453" s="19">
        <f t="shared" si="391"/>
        <v>0.71221520350142209</v>
      </c>
    </row>
    <row r="1454" spans="1:43" x14ac:dyDescent="0.2">
      <c r="A1454" s="23" t="s">
        <v>5665</v>
      </c>
      <c r="B1454" s="6" t="s">
        <v>5669</v>
      </c>
      <c r="C1454" s="6" t="s">
        <v>5670</v>
      </c>
      <c r="D1454" s="2">
        <v>154383</v>
      </c>
      <c r="E1454" s="2">
        <v>154401</v>
      </c>
      <c r="F1454" s="3" t="s">
        <v>416</v>
      </c>
      <c r="G1454" s="2">
        <v>6</v>
      </c>
      <c r="H1454" s="2">
        <v>154604</v>
      </c>
      <c r="I1454" s="3" t="s">
        <v>1891</v>
      </c>
      <c r="J1454" s="15">
        <v>45082</v>
      </c>
      <c r="K1454" s="24">
        <v>1164840523</v>
      </c>
      <c r="L1454" s="15">
        <v>45084</v>
      </c>
      <c r="M1454" s="15">
        <v>45107</v>
      </c>
      <c r="N1454" s="15"/>
      <c r="O1454" s="26">
        <f>VLOOKUP(D1454,quash!A$2:$I$7791,9,FALSE)</f>
        <v>6</v>
      </c>
      <c r="P1454" s="7">
        <v>10000</v>
      </c>
      <c r="Q1454" s="26">
        <v>110</v>
      </c>
      <c r="R1454" s="19">
        <v>3.11605023919212E-2</v>
      </c>
      <c r="S1454" s="26">
        <v>16</v>
      </c>
      <c r="T1454" s="7">
        <v>7000</v>
      </c>
      <c r="U1454" s="2">
        <v>142</v>
      </c>
      <c r="V1454" s="11">
        <v>1758.65</v>
      </c>
      <c r="W1454" s="14" t="s">
        <v>5281</v>
      </c>
      <c r="X1454" s="18">
        <v>1</v>
      </c>
      <c r="Y1454" s="9">
        <v>7000</v>
      </c>
      <c r="Z1454" s="19">
        <f t="shared" si="384"/>
        <v>0</v>
      </c>
      <c r="AA1454" s="25">
        <v>1758.65</v>
      </c>
      <c r="AB1454" s="30">
        <f t="shared" si="385"/>
        <v>65000</v>
      </c>
      <c r="AC1454" s="30">
        <f t="shared" si="395"/>
        <v>0.1076923076923077</v>
      </c>
      <c r="AD1454" s="31">
        <f t="shared" si="396"/>
        <v>11.846153846153847</v>
      </c>
      <c r="AE1454" s="31">
        <f t="shared" si="397"/>
        <v>15.292307692307693</v>
      </c>
      <c r="AG1454" s="30">
        <f t="shared" si="386"/>
        <v>288000</v>
      </c>
      <c r="AH1454" s="30">
        <f t="shared" si="392"/>
        <v>2.4305555555555556E-2</v>
      </c>
      <c r="AI1454" s="31">
        <f t="shared" si="393"/>
        <v>2.6736111111111112</v>
      </c>
      <c r="AJ1454" s="31">
        <f t="shared" si="394"/>
        <v>3.4513888888888888</v>
      </c>
      <c r="AK1454" s="30">
        <f>IF(W1454="si",($S1454*'COSTOS DE CREDITOS'!$C$27)/DATA!$G1454,"")</f>
        <v>54.922363131454851</v>
      </c>
      <c r="AL1454" s="90">
        <f>IF(W1454="si",'COSTOS DE CREDITOS'!$C$35,"")</f>
        <v>20.421138461538462</v>
      </c>
      <c r="AM1454" s="30">
        <f t="shared" si="387"/>
        <v>430.76923076923077</v>
      </c>
      <c r="AN1454" s="30">
        <f t="shared" si="388"/>
        <v>0</v>
      </c>
      <c r="AO1454" s="30">
        <f t="shared" si="389"/>
        <v>506.11273236222405</v>
      </c>
      <c r="AP1454" s="30">
        <f t="shared" si="390"/>
        <v>1252.537267637776</v>
      </c>
      <c r="AQ1454" s="19">
        <f t="shared" si="391"/>
        <v>0.71221520350142209</v>
      </c>
    </row>
    <row r="1455" spans="1:43" x14ac:dyDescent="0.2">
      <c r="A1455" s="23" t="s">
        <v>5665</v>
      </c>
      <c r="B1455" s="6" t="s">
        <v>5678</v>
      </c>
      <c r="C1455" s="6" t="s">
        <v>5670</v>
      </c>
      <c r="D1455" s="2">
        <v>154771</v>
      </c>
      <c r="E1455" s="2">
        <v>154588</v>
      </c>
      <c r="F1455" s="3" t="s">
        <v>486</v>
      </c>
      <c r="G1455" s="2">
        <v>6</v>
      </c>
      <c r="H1455" s="2">
        <v>154839</v>
      </c>
      <c r="I1455" s="3" t="s">
        <v>1892</v>
      </c>
      <c r="J1455" s="15">
        <v>45084</v>
      </c>
      <c r="K1455" s="24">
        <v>1166556416</v>
      </c>
      <c r="L1455" s="15">
        <v>45086</v>
      </c>
      <c r="M1455" s="15">
        <v>45107</v>
      </c>
      <c r="N1455" s="15"/>
      <c r="O1455" s="26">
        <f>VLOOKUP(D1455,quash!A$2:$I$7791,9,FALSE)</f>
        <v>4</v>
      </c>
      <c r="P1455" s="7">
        <v>10000</v>
      </c>
      <c r="Q1455" s="26">
        <v>110</v>
      </c>
      <c r="R1455" s="19">
        <v>3.3220596517330399E-2</v>
      </c>
      <c r="S1455" s="26">
        <v>16</v>
      </c>
      <c r="T1455" s="7">
        <v>10000</v>
      </c>
      <c r="U1455" s="2">
        <v>142</v>
      </c>
      <c r="V1455" s="11">
        <v>1012.63</v>
      </c>
      <c r="W1455" s="14" t="s">
        <v>5281</v>
      </c>
      <c r="X1455" s="18">
        <v>1</v>
      </c>
      <c r="Y1455" s="9">
        <v>10000</v>
      </c>
      <c r="Z1455" s="19">
        <f t="shared" si="384"/>
        <v>0</v>
      </c>
      <c r="AA1455" s="25">
        <v>1012.63</v>
      </c>
      <c r="AB1455" s="30">
        <f t="shared" si="385"/>
        <v>374000</v>
      </c>
      <c r="AC1455" s="30">
        <f t="shared" si="395"/>
        <v>2.6737967914438502E-2</v>
      </c>
      <c r="AD1455" s="31">
        <f t="shared" si="396"/>
        <v>2.9411764705882351</v>
      </c>
      <c r="AE1455" s="31">
        <f t="shared" si="397"/>
        <v>3.7967914438502675</v>
      </c>
      <c r="AG1455" s="30">
        <f t="shared" si="386"/>
        <v>927000</v>
      </c>
      <c r="AH1455" s="30">
        <f t="shared" si="392"/>
        <v>1.0787486515641856E-2</v>
      </c>
      <c r="AI1455" s="31">
        <f t="shared" si="393"/>
        <v>1.1866235167206043</v>
      </c>
      <c r="AJ1455" s="31">
        <f t="shared" si="394"/>
        <v>1.5318230852211436</v>
      </c>
      <c r="AK1455" s="30">
        <f>IF(W1455="si",($S1455*'COSTOS DE CREDITOS'!$C$27)/DATA!$G1455,"")</f>
        <v>54.922363131454851</v>
      </c>
      <c r="AL1455" s="90">
        <f>IF(W1455="si",'COSTOS DE CREDITOS'!$C$35,"")</f>
        <v>20.421138461538462</v>
      </c>
      <c r="AM1455" s="30">
        <f t="shared" si="387"/>
        <v>615.38461538461547</v>
      </c>
      <c r="AN1455" s="30">
        <f t="shared" si="388"/>
        <v>0</v>
      </c>
      <c r="AO1455" s="30">
        <f t="shared" si="389"/>
        <v>690.72811697760881</v>
      </c>
      <c r="AP1455" s="30">
        <f t="shared" si="390"/>
        <v>321.90188302239119</v>
      </c>
      <c r="AQ1455" s="19">
        <f t="shared" si="391"/>
        <v>0.31788697058391635</v>
      </c>
    </row>
    <row r="1456" spans="1:43" x14ac:dyDescent="0.2">
      <c r="A1456" s="23" t="s">
        <v>5665</v>
      </c>
      <c r="B1456" s="6" t="s">
        <v>5675</v>
      </c>
      <c r="C1456" s="6" t="s">
        <v>5667</v>
      </c>
      <c r="D1456" s="2">
        <v>154485</v>
      </c>
      <c r="E1456" s="2">
        <v>154733</v>
      </c>
      <c r="F1456" s="3" t="s">
        <v>345</v>
      </c>
      <c r="G1456" s="2">
        <v>5</v>
      </c>
      <c r="H1456" s="2">
        <v>154748</v>
      </c>
      <c r="I1456" s="3" t="s">
        <v>1893</v>
      </c>
      <c r="J1456" s="15">
        <v>45082</v>
      </c>
      <c r="K1456" s="24">
        <v>1165091048</v>
      </c>
      <c r="L1456" s="15">
        <v>45085</v>
      </c>
      <c r="M1456" s="15">
        <v>45107</v>
      </c>
      <c r="N1456" s="15"/>
      <c r="O1456" s="26">
        <f>VLOOKUP(D1456,quash!A$2:$I$7791,9,FALSE)</f>
        <v>1</v>
      </c>
      <c r="P1456" s="7">
        <v>10000</v>
      </c>
      <c r="Q1456" s="26">
        <v>147</v>
      </c>
      <c r="R1456" s="19">
        <v>7.9000519063170294E-2</v>
      </c>
      <c r="S1456" s="26">
        <v>16</v>
      </c>
      <c r="T1456" s="7">
        <v>7000</v>
      </c>
      <c r="U1456" s="2">
        <v>142</v>
      </c>
      <c r="V1456" s="11">
        <v>1758.65</v>
      </c>
      <c r="W1456" s="14" t="s">
        <v>5281</v>
      </c>
      <c r="X1456" s="18">
        <v>1</v>
      </c>
      <c r="Y1456" s="9">
        <v>7000</v>
      </c>
      <c r="Z1456" s="19">
        <f t="shared" si="384"/>
        <v>0</v>
      </c>
      <c r="AA1456" s="25">
        <v>1758.65</v>
      </c>
      <c r="AB1456" s="30">
        <f t="shared" si="385"/>
        <v>646000</v>
      </c>
      <c r="AC1456" s="30">
        <f t="shared" si="395"/>
        <v>1.0835913312693499E-2</v>
      </c>
      <c r="AD1456" s="31">
        <f t="shared" si="396"/>
        <v>1.5928792569659442</v>
      </c>
      <c r="AE1456" s="31">
        <f t="shared" si="397"/>
        <v>1.5386996904024768</v>
      </c>
      <c r="AG1456" s="30">
        <f t="shared" si="386"/>
        <v>2427000</v>
      </c>
      <c r="AH1456" s="30">
        <f t="shared" si="392"/>
        <v>2.88421920065925E-3</v>
      </c>
      <c r="AI1456" s="31">
        <f t="shared" si="393"/>
        <v>0.42398022249690975</v>
      </c>
      <c r="AJ1456" s="31">
        <f t="shared" si="394"/>
        <v>0.40955912649361348</v>
      </c>
      <c r="AK1456" s="30">
        <f>IF(W1456="si",($S1456*'COSTOS DE CREDITOS'!$C$27)/DATA!$G1456,"")</f>
        <v>65.906835757745824</v>
      </c>
      <c r="AL1456" s="90">
        <f>IF(W1456="si",'COSTOS DE CREDITOS'!$C$35,"")</f>
        <v>20.421138461538462</v>
      </c>
      <c r="AM1456" s="30">
        <f t="shared" si="387"/>
        <v>430.76923076923077</v>
      </c>
      <c r="AN1456" s="30">
        <f t="shared" si="388"/>
        <v>0</v>
      </c>
      <c r="AO1456" s="30">
        <f t="shared" si="389"/>
        <v>517.09720498851505</v>
      </c>
      <c r="AP1456" s="30">
        <f t="shared" si="390"/>
        <v>1241.5527950114852</v>
      </c>
      <c r="AQ1456" s="19">
        <f t="shared" si="391"/>
        <v>0.70596923493104657</v>
      </c>
    </row>
    <row r="1457" spans="1:43" x14ac:dyDescent="0.2">
      <c r="A1457" s="23" t="s">
        <v>5665</v>
      </c>
      <c r="B1457" s="6" t="s">
        <v>5684</v>
      </c>
      <c r="C1457" s="6" t="s">
        <v>5667</v>
      </c>
      <c r="D1457" s="2">
        <v>154666</v>
      </c>
      <c r="E1457" s="2">
        <v>154866</v>
      </c>
      <c r="F1457" s="3" t="s">
        <v>510</v>
      </c>
      <c r="G1457" s="2">
        <v>8</v>
      </c>
      <c r="H1457" s="2">
        <v>154873</v>
      </c>
      <c r="I1457" s="3" t="s">
        <v>1894</v>
      </c>
      <c r="J1457" s="15">
        <v>45083</v>
      </c>
      <c r="K1457" s="24">
        <v>1165842228</v>
      </c>
      <c r="L1457" s="15">
        <v>45086</v>
      </c>
      <c r="M1457" s="15">
        <v>45107</v>
      </c>
      <c r="N1457" s="15"/>
      <c r="O1457" s="26">
        <f>VLOOKUP(D1457,quash!A$2:$I$7791,9,FALSE)</f>
        <v>1</v>
      </c>
      <c r="P1457" s="7">
        <v>9000</v>
      </c>
      <c r="Q1457" s="26">
        <v>139</v>
      </c>
      <c r="R1457" s="19">
        <v>7.5443467707021011E-2</v>
      </c>
      <c r="S1457" s="26">
        <v>16</v>
      </c>
      <c r="T1457" s="7">
        <v>8000</v>
      </c>
      <c r="U1457" s="2">
        <v>142</v>
      </c>
      <c r="V1457" s="11">
        <v>2013.74</v>
      </c>
      <c r="W1457" s="14" t="s">
        <v>5281</v>
      </c>
      <c r="X1457" s="18">
        <v>1</v>
      </c>
      <c r="Y1457" s="9">
        <v>8000</v>
      </c>
      <c r="Z1457" s="19">
        <f t="shared" si="384"/>
        <v>0</v>
      </c>
      <c r="AA1457" s="25">
        <v>2013.74</v>
      </c>
      <c r="AB1457" s="30">
        <f t="shared" si="385"/>
        <v>646000</v>
      </c>
      <c r="AC1457" s="30">
        <f t="shared" si="395"/>
        <v>1.238390092879257E-2</v>
      </c>
      <c r="AD1457" s="31">
        <f t="shared" si="396"/>
        <v>1.7213622291021673</v>
      </c>
      <c r="AE1457" s="31">
        <f t="shared" si="397"/>
        <v>1.758513931888545</v>
      </c>
      <c r="AG1457" s="30">
        <f t="shared" si="386"/>
        <v>2427000</v>
      </c>
      <c r="AH1457" s="30">
        <f t="shared" si="392"/>
        <v>3.296250515039143E-3</v>
      </c>
      <c r="AI1457" s="31">
        <f t="shared" si="393"/>
        <v>0.45817882159044088</v>
      </c>
      <c r="AJ1457" s="31">
        <f t="shared" si="394"/>
        <v>0.4680675731355583</v>
      </c>
      <c r="AK1457" s="30">
        <f>IF(W1457="si",($S1457*'COSTOS DE CREDITOS'!$C$27)/DATA!$G1457,"")</f>
        <v>41.191772348591137</v>
      </c>
      <c r="AL1457" s="90">
        <f>IF(W1457="si",'COSTOS DE CREDITOS'!$C$35,"")</f>
        <v>20.421138461538462</v>
      </c>
      <c r="AM1457" s="30">
        <f t="shared" si="387"/>
        <v>492.30769230769232</v>
      </c>
      <c r="AN1457" s="30">
        <f t="shared" si="388"/>
        <v>0</v>
      </c>
      <c r="AO1457" s="30">
        <f t="shared" si="389"/>
        <v>553.92060311782188</v>
      </c>
      <c r="AP1457" s="30">
        <f t="shared" si="390"/>
        <v>1459.8193968821781</v>
      </c>
      <c r="AQ1457" s="19">
        <f t="shared" si="391"/>
        <v>0.72492943323476622</v>
      </c>
    </row>
    <row r="1458" spans="1:43" x14ac:dyDescent="0.2">
      <c r="A1458" s="23" t="s">
        <v>5665</v>
      </c>
      <c r="B1458" s="6" t="s">
        <v>5684</v>
      </c>
      <c r="C1458" s="6" t="s">
        <v>5667</v>
      </c>
      <c r="D1458" s="2">
        <v>154717</v>
      </c>
      <c r="E1458" s="2">
        <v>154866</v>
      </c>
      <c r="F1458" s="3" t="s">
        <v>510</v>
      </c>
      <c r="G1458" s="2">
        <v>8</v>
      </c>
      <c r="H1458" s="2">
        <v>154937</v>
      </c>
      <c r="I1458" s="3" t="s">
        <v>1895</v>
      </c>
      <c r="J1458" s="15">
        <v>45191</v>
      </c>
      <c r="K1458" s="24">
        <v>1242485948</v>
      </c>
      <c r="L1458" s="15">
        <v>45089</v>
      </c>
      <c r="M1458" s="15">
        <v>45107</v>
      </c>
      <c r="N1458" s="15"/>
      <c r="O1458" s="26">
        <f>VLOOKUP(D1458,quash!A$2:$I$7791,9,FALSE)</f>
        <v>1</v>
      </c>
      <c r="P1458" s="7">
        <v>10000</v>
      </c>
      <c r="Q1458" s="26">
        <v>110</v>
      </c>
      <c r="R1458" s="19">
        <v>3.3741050530766099E-2</v>
      </c>
      <c r="S1458" s="26">
        <v>16</v>
      </c>
      <c r="T1458" s="7">
        <v>7000</v>
      </c>
      <c r="U1458" s="2">
        <v>142</v>
      </c>
      <c r="V1458" s="11">
        <v>1758.65</v>
      </c>
      <c r="W1458" s="14" t="s">
        <v>5281</v>
      </c>
      <c r="X1458" s="18">
        <v>1</v>
      </c>
      <c r="Y1458" s="9">
        <v>7000</v>
      </c>
      <c r="Z1458" s="19">
        <f t="shared" si="384"/>
        <v>0</v>
      </c>
      <c r="AA1458" s="25">
        <v>1758.65</v>
      </c>
      <c r="AB1458" s="30">
        <f t="shared" si="385"/>
        <v>646000</v>
      </c>
      <c r="AC1458" s="30">
        <f t="shared" si="395"/>
        <v>1.0835913312693499E-2</v>
      </c>
      <c r="AD1458" s="31">
        <f t="shared" si="396"/>
        <v>1.1919504643962848</v>
      </c>
      <c r="AE1458" s="31">
        <f t="shared" si="397"/>
        <v>1.5386996904024768</v>
      </c>
      <c r="AG1458" s="30">
        <f t="shared" si="386"/>
        <v>2427000</v>
      </c>
      <c r="AH1458" s="30">
        <f t="shared" si="392"/>
        <v>2.88421920065925E-3</v>
      </c>
      <c r="AI1458" s="31">
        <f t="shared" si="393"/>
        <v>0.31726411207251748</v>
      </c>
      <c r="AJ1458" s="31">
        <f t="shared" si="394"/>
        <v>0.40955912649361348</v>
      </c>
      <c r="AK1458" s="30">
        <f>IF(W1458="si",($S1458*'COSTOS DE CREDITOS'!$C$27)/DATA!$G1458,"")</f>
        <v>41.191772348591137</v>
      </c>
      <c r="AL1458" s="90">
        <f>IF(W1458="si",'COSTOS DE CREDITOS'!$C$35,"")</f>
        <v>20.421138461538462</v>
      </c>
      <c r="AM1458" s="30">
        <f t="shared" si="387"/>
        <v>430.76923076923077</v>
      </c>
      <c r="AN1458" s="30">
        <f t="shared" si="388"/>
        <v>0</v>
      </c>
      <c r="AO1458" s="30">
        <f t="shared" si="389"/>
        <v>492.38214157936039</v>
      </c>
      <c r="AP1458" s="30">
        <f t="shared" si="390"/>
        <v>1266.2678584206396</v>
      </c>
      <c r="AQ1458" s="19">
        <f t="shared" si="391"/>
        <v>0.72002266421439143</v>
      </c>
    </row>
    <row r="1459" spans="1:43" x14ac:dyDescent="0.2">
      <c r="A1459" s="23" t="s">
        <v>5665</v>
      </c>
      <c r="B1459" s="6" t="s">
        <v>5684</v>
      </c>
      <c r="C1459" s="6" t="s">
        <v>5667</v>
      </c>
      <c r="D1459" s="2">
        <v>154785</v>
      </c>
      <c r="E1459" s="2">
        <v>154866</v>
      </c>
      <c r="F1459" s="3" t="s">
        <v>510</v>
      </c>
      <c r="G1459" s="2">
        <v>8</v>
      </c>
      <c r="H1459" s="2">
        <v>154938</v>
      </c>
      <c r="I1459" s="3" t="s">
        <v>1896</v>
      </c>
      <c r="J1459" s="15" t="s">
        <v>5688</v>
      </c>
      <c r="K1459" s="24" t="s">
        <v>5688</v>
      </c>
      <c r="L1459" s="15">
        <v>45089</v>
      </c>
      <c r="M1459" s="15">
        <v>45107</v>
      </c>
      <c r="N1459" s="15"/>
      <c r="O1459" s="26">
        <f>VLOOKUP(D1459,quash!A$2:$I$7791,9,FALSE)</f>
        <v>1</v>
      </c>
      <c r="P1459" s="7">
        <v>9000</v>
      </c>
      <c r="Q1459" s="26">
        <v>139</v>
      </c>
      <c r="R1459" s="19">
        <v>7.5443467707021011E-2</v>
      </c>
      <c r="S1459" s="26">
        <v>16</v>
      </c>
      <c r="T1459" s="7">
        <v>8000</v>
      </c>
      <c r="U1459" s="2">
        <v>142</v>
      </c>
      <c r="V1459" s="11">
        <v>2013.74</v>
      </c>
      <c r="W1459" s="14" t="s">
        <v>5281</v>
      </c>
      <c r="X1459" s="18">
        <v>1</v>
      </c>
      <c r="Y1459" s="9">
        <v>8000</v>
      </c>
      <c r="Z1459" s="19">
        <f t="shared" si="384"/>
        <v>0</v>
      </c>
      <c r="AA1459" s="25">
        <v>2013.74</v>
      </c>
      <c r="AB1459" s="30">
        <f t="shared" si="385"/>
        <v>646000</v>
      </c>
      <c r="AC1459" s="30">
        <f t="shared" si="395"/>
        <v>1.238390092879257E-2</v>
      </c>
      <c r="AD1459" s="31">
        <f t="shared" si="396"/>
        <v>1.7213622291021673</v>
      </c>
      <c r="AE1459" s="31">
        <f t="shared" si="397"/>
        <v>1.758513931888545</v>
      </c>
      <c r="AG1459" s="30">
        <f t="shared" si="386"/>
        <v>2427000</v>
      </c>
      <c r="AH1459" s="30">
        <f t="shared" si="392"/>
        <v>3.296250515039143E-3</v>
      </c>
      <c r="AI1459" s="31">
        <f t="shared" si="393"/>
        <v>0.45817882159044088</v>
      </c>
      <c r="AJ1459" s="31">
        <f t="shared" si="394"/>
        <v>0.4680675731355583</v>
      </c>
      <c r="AK1459" s="30">
        <f>IF(W1459="si",($S1459*'COSTOS DE CREDITOS'!$C$27)/DATA!$G1459,"")</f>
        <v>41.191772348591137</v>
      </c>
      <c r="AL1459" s="90">
        <f>IF(W1459="si",'COSTOS DE CREDITOS'!$C$35,"")</f>
        <v>20.421138461538462</v>
      </c>
      <c r="AM1459" s="30">
        <f t="shared" si="387"/>
        <v>492.30769230769232</v>
      </c>
      <c r="AN1459" s="30">
        <f t="shared" si="388"/>
        <v>0</v>
      </c>
      <c r="AO1459" s="30">
        <f t="shared" si="389"/>
        <v>553.92060311782188</v>
      </c>
      <c r="AP1459" s="30">
        <f t="shared" si="390"/>
        <v>1459.8193968821781</v>
      </c>
      <c r="AQ1459" s="19">
        <f t="shared" si="391"/>
        <v>0.72492943323476622</v>
      </c>
    </row>
    <row r="1460" spans="1:43" x14ac:dyDescent="0.2">
      <c r="A1460" s="23" t="s">
        <v>5665</v>
      </c>
      <c r="B1460" s="6" t="s">
        <v>5675</v>
      </c>
      <c r="C1460" s="6" t="s">
        <v>5667</v>
      </c>
      <c r="D1460" s="4">
        <v>154772</v>
      </c>
      <c r="E1460" s="4">
        <v>154908</v>
      </c>
      <c r="F1460" s="5" t="s">
        <v>1898</v>
      </c>
      <c r="G1460" s="2">
        <v>7</v>
      </c>
      <c r="H1460" s="4">
        <v>154909</v>
      </c>
      <c r="I1460" s="5" t="s">
        <v>1899</v>
      </c>
      <c r="J1460" s="15">
        <v>45084</v>
      </c>
      <c r="K1460" s="24">
        <v>1166550590</v>
      </c>
      <c r="L1460" s="15">
        <v>45089</v>
      </c>
      <c r="M1460" s="15">
        <v>45107</v>
      </c>
      <c r="N1460" s="15"/>
      <c r="O1460" s="26">
        <f>VLOOKUP(D1460,quash!A$2:$I$7791,9,FALSE)</f>
        <v>4</v>
      </c>
      <c r="P1460" s="7">
        <v>10000</v>
      </c>
      <c r="Q1460" s="26">
        <v>147</v>
      </c>
      <c r="R1460" s="19">
        <v>7.9000519063170294E-2</v>
      </c>
      <c r="S1460" s="93">
        <v>26</v>
      </c>
      <c r="T1460" s="8">
        <v>8000</v>
      </c>
      <c r="U1460" s="4">
        <v>127</v>
      </c>
      <c r="V1460" s="10">
        <v>1779.26</v>
      </c>
      <c r="W1460" s="14" t="s">
        <v>5281</v>
      </c>
      <c r="X1460" s="18">
        <v>0.30934226249948488</v>
      </c>
      <c r="Y1460" s="9">
        <v>2474.7380999958791</v>
      </c>
      <c r="Z1460" s="19">
        <f t="shared" si="384"/>
        <v>-0.69065773750051518</v>
      </c>
      <c r="AA1460" s="25">
        <v>550.40031397483347</v>
      </c>
      <c r="AB1460" s="30">
        <f t="shared" si="385"/>
        <v>374000</v>
      </c>
      <c r="AC1460" s="30">
        <f t="shared" si="395"/>
        <v>2.1390374331550801E-2</v>
      </c>
      <c r="AD1460" s="31">
        <f t="shared" si="396"/>
        <v>3.1443850267379676</v>
      </c>
      <c r="AE1460" s="31">
        <f t="shared" si="397"/>
        <v>2.7165775401069516</v>
      </c>
      <c r="AG1460" s="30">
        <f t="shared" si="386"/>
        <v>927000</v>
      </c>
      <c r="AH1460" s="30">
        <f t="shared" si="392"/>
        <v>8.6299892125134836E-3</v>
      </c>
      <c r="AI1460" s="31">
        <f t="shared" si="393"/>
        <v>1.268608414239482</v>
      </c>
      <c r="AJ1460" s="31">
        <f t="shared" si="394"/>
        <v>1.0960086299892124</v>
      </c>
      <c r="AK1460" s="30">
        <f>IF(W1460="si",($S1460*'COSTOS DE CREDITOS'!$C$27)/DATA!$G1460,"")</f>
        <v>76.499005790240673</v>
      </c>
      <c r="AL1460" s="90">
        <f>IF(W1460="si",'COSTOS DE CREDITOS'!$C$35,"")</f>
        <v>20.421138461538462</v>
      </c>
      <c r="AM1460" s="30">
        <f t="shared" si="387"/>
        <v>800</v>
      </c>
      <c r="AN1460" s="30">
        <f t="shared" si="388"/>
        <v>5525.2619000041213</v>
      </c>
      <c r="AO1460" s="30">
        <f t="shared" si="389"/>
        <v>6422.1820442559001</v>
      </c>
      <c r="AP1460" s="30">
        <f t="shared" si="390"/>
        <v>-5871.7817302810663</v>
      </c>
      <c r="AQ1460" s="19">
        <f t="shared" si="391"/>
        <v>-10.668201999880305</v>
      </c>
    </row>
    <row r="1461" spans="1:43" x14ac:dyDescent="0.2">
      <c r="A1461" s="23" t="s">
        <v>5665</v>
      </c>
      <c r="B1461" s="6" t="s">
        <v>5681</v>
      </c>
      <c r="C1461" s="6" t="s">
        <v>5667</v>
      </c>
      <c r="D1461" s="4">
        <v>154488</v>
      </c>
      <c r="E1461" s="4">
        <v>154966</v>
      </c>
      <c r="F1461" s="5" t="s">
        <v>1900</v>
      </c>
      <c r="G1461" s="2">
        <v>5</v>
      </c>
      <c r="H1461" s="4">
        <v>154967</v>
      </c>
      <c r="I1461" s="5" t="s">
        <v>1901</v>
      </c>
      <c r="J1461" s="15">
        <v>45082</v>
      </c>
      <c r="K1461" s="24">
        <v>1165115731</v>
      </c>
      <c r="L1461" s="15">
        <v>45089</v>
      </c>
      <c r="M1461" s="15">
        <v>45107</v>
      </c>
      <c r="N1461" s="15"/>
      <c r="O1461" s="26">
        <f>VLOOKUP(D1461,quash!A$2:$I$7791,9,FALSE)</f>
        <v>4</v>
      </c>
      <c r="P1461" s="7">
        <v>10000</v>
      </c>
      <c r="Q1461" s="26">
        <v>113</v>
      </c>
      <c r="R1461" s="19">
        <v>3.6412201849154599E-2</v>
      </c>
      <c r="S1461" s="26">
        <v>16</v>
      </c>
      <c r="T1461" s="8">
        <v>10000</v>
      </c>
      <c r="U1461" s="4">
        <v>142</v>
      </c>
      <c r="V1461" s="10">
        <v>2510.34</v>
      </c>
      <c r="W1461" s="14" t="s">
        <v>5281</v>
      </c>
      <c r="X1461" s="18">
        <v>1</v>
      </c>
      <c r="Y1461" s="9">
        <v>10000</v>
      </c>
      <c r="Z1461" s="19">
        <f t="shared" si="384"/>
        <v>0</v>
      </c>
      <c r="AA1461" s="25">
        <v>2510.34</v>
      </c>
      <c r="AB1461" s="30">
        <f t="shared" si="385"/>
        <v>374000</v>
      </c>
      <c r="AC1461" s="30">
        <f t="shared" si="395"/>
        <v>2.6737967914438502E-2</v>
      </c>
      <c r="AD1461" s="31">
        <f t="shared" si="396"/>
        <v>3.0213903743315509</v>
      </c>
      <c r="AE1461" s="31">
        <f t="shared" si="397"/>
        <v>3.7967914438502675</v>
      </c>
      <c r="AG1461" s="30">
        <f t="shared" si="386"/>
        <v>927000</v>
      </c>
      <c r="AH1461" s="30">
        <f t="shared" si="392"/>
        <v>1.0787486515641856E-2</v>
      </c>
      <c r="AI1461" s="31">
        <f t="shared" si="393"/>
        <v>1.2189859762675297</v>
      </c>
      <c r="AJ1461" s="31">
        <f t="shared" si="394"/>
        <v>1.5318230852211436</v>
      </c>
      <c r="AK1461" s="30">
        <f>IF(W1461="si",($S1461*'COSTOS DE CREDITOS'!$C$27)/DATA!$G1461,"")</f>
        <v>65.906835757745824</v>
      </c>
      <c r="AL1461" s="90">
        <f>IF(W1461="si",'COSTOS DE CREDITOS'!$C$35,"")</f>
        <v>20.421138461538462</v>
      </c>
      <c r="AM1461" s="30">
        <f t="shared" si="387"/>
        <v>615.38461538461547</v>
      </c>
      <c r="AN1461" s="30">
        <f t="shared" si="388"/>
        <v>0</v>
      </c>
      <c r="AO1461" s="30">
        <f t="shared" si="389"/>
        <v>701.7125896038998</v>
      </c>
      <c r="AP1461" s="30">
        <f t="shared" si="390"/>
        <v>1808.6274103961005</v>
      </c>
      <c r="AQ1461" s="19">
        <f t="shared" si="391"/>
        <v>0.72047109570659762</v>
      </c>
    </row>
    <row r="1462" spans="1:43" x14ac:dyDescent="0.2">
      <c r="A1462" s="23" t="s">
        <v>5665</v>
      </c>
      <c r="B1462" s="6" t="s">
        <v>5668</v>
      </c>
      <c r="C1462" s="6" t="s">
        <v>5667</v>
      </c>
      <c r="D1462" s="4">
        <v>147490</v>
      </c>
      <c r="E1462" s="4">
        <v>155034</v>
      </c>
      <c r="F1462" s="5" t="s">
        <v>1902</v>
      </c>
      <c r="G1462" s="2">
        <v>5</v>
      </c>
      <c r="H1462" s="4">
        <v>155035</v>
      </c>
      <c r="I1462" s="5" t="s">
        <v>1903</v>
      </c>
      <c r="J1462" s="15" t="s">
        <v>5688</v>
      </c>
      <c r="K1462" s="24" t="s">
        <v>5688</v>
      </c>
      <c r="L1462" s="15">
        <v>45090</v>
      </c>
      <c r="M1462" s="15">
        <v>45107</v>
      </c>
      <c r="N1462" s="15"/>
      <c r="O1462" s="26">
        <f>VLOOKUP(D1462,quash!A$2:$I$7791,9,FALSE)</f>
        <v>2</v>
      </c>
      <c r="P1462" s="7">
        <v>13000</v>
      </c>
      <c r="Q1462" s="26">
        <v>128</v>
      </c>
      <c r="R1462" s="19">
        <v>5.3573988293582266E-2</v>
      </c>
      <c r="S1462" s="26">
        <v>16</v>
      </c>
      <c r="T1462" s="8">
        <v>8000</v>
      </c>
      <c r="U1462" s="4">
        <v>142</v>
      </c>
      <c r="V1462" s="10">
        <v>2013.74</v>
      </c>
      <c r="W1462" s="14" t="s">
        <v>5281</v>
      </c>
      <c r="X1462" s="18">
        <v>1</v>
      </c>
      <c r="Y1462" s="9">
        <v>8000</v>
      </c>
      <c r="Z1462" s="19">
        <f t="shared" si="384"/>
        <v>0</v>
      </c>
      <c r="AA1462" s="25">
        <v>2013.74</v>
      </c>
      <c r="AB1462" s="30">
        <f t="shared" si="385"/>
        <v>459000</v>
      </c>
      <c r="AC1462" s="30">
        <f t="shared" si="395"/>
        <v>1.7429193899782137E-2</v>
      </c>
      <c r="AD1462" s="31">
        <f t="shared" si="396"/>
        <v>2.2309368191721135</v>
      </c>
      <c r="AE1462" s="31">
        <f t="shared" si="397"/>
        <v>2.4749455337690636</v>
      </c>
      <c r="AG1462" s="30">
        <f t="shared" si="386"/>
        <v>1695000</v>
      </c>
      <c r="AH1462" s="30">
        <f t="shared" si="392"/>
        <v>4.71976401179941E-3</v>
      </c>
      <c r="AI1462" s="31">
        <f t="shared" si="393"/>
        <v>0.60412979351032448</v>
      </c>
      <c r="AJ1462" s="31">
        <f t="shared" si="394"/>
        <v>0.67020648967551621</v>
      </c>
      <c r="AK1462" s="30">
        <f>IF(W1462="si",($S1462*'COSTOS DE CREDITOS'!$C$27)/DATA!$G1462,"")</f>
        <v>65.906835757745824</v>
      </c>
      <c r="AL1462" s="90">
        <f>IF(W1462="si",'COSTOS DE CREDITOS'!$C$35,"")</f>
        <v>20.421138461538462</v>
      </c>
      <c r="AM1462" s="30">
        <f t="shared" si="387"/>
        <v>492.30769230769232</v>
      </c>
      <c r="AN1462" s="30">
        <f t="shared" si="388"/>
        <v>0</v>
      </c>
      <c r="AO1462" s="30">
        <f t="shared" si="389"/>
        <v>578.63566652697659</v>
      </c>
      <c r="AP1462" s="30">
        <f t="shared" si="390"/>
        <v>1435.1043334730234</v>
      </c>
      <c r="AQ1462" s="19">
        <f t="shared" si="391"/>
        <v>0.71265621851531147</v>
      </c>
    </row>
    <row r="1463" spans="1:43" x14ac:dyDescent="0.2">
      <c r="A1463" s="23" t="s">
        <v>5665</v>
      </c>
      <c r="B1463" s="6" t="s">
        <v>5677</v>
      </c>
      <c r="C1463" s="6" t="s">
        <v>5667</v>
      </c>
      <c r="D1463" s="2">
        <v>154879</v>
      </c>
      <c r="E1463" s="2">
        <v>154881</v>
      </c>
      <c r="F1463" s="3" t="s">
        <v>432</v>
      </c>
      <c r="G1463" s="2">
        <v>7</v>
      </c>
      <c r="H1463" s="2">
        <v>154907</v>
      </c>
      <c r="I1463" s="3" t="s">
        <v>1904</v>
      </c>
      <c r="J1463" s="15">
        <v>45086</v>
      </c>
      <c r="K1463" s="24">
        <v>1167575521</v>
      </c>
      <c r="L1463" s="15">
        <v>45087</v>
      </c>
      <c r="M1463" s="15">
        <v>45107</v>
      </c>
      <c r="N1463" s="15"/>
      <c r="O1463" s="26">
        <f>VLOOKUP(D1463,quash!A$2:$I$7791,9,FALSE)</f>
        <v>4</v>
      </c>
      <c r="P1463" s="7">
        <v>10000</v>
      </c>
      <c r="Q1463" s="26">
        <v>110</v>
      </c>
      <c r="R1463" s="19">
        <v>3.3741050530766099E-2</v>
      </c>
      <c r="S1463" s="26">
        <v>16</v>
      </c>
      <c r="T1463" s="7">
        <v>5000</v>
      </c>
      <c r="U1463" s="2">
        <v>147</v>
      </c>
      <c r="V1463" s="11">
        <v>1303.3399999999999</v>
      </c>
      <c r="W1463" s="14" t="s">
        <v>5281</v>
      </c>
      <c r="X1463" s="18">
        <v>1</v>
      </c>
      <c r="Y1463" s="9">
        <v>5000</v>
      </c>
      <c r="Z1463" s="19">
        <f t="shared" si="384"/>
        <v>0</v>
      </c>
      <c r="AA1463" s="25">
        <v>1303.3399999999999</v>
      </c>
      <c r="AB1463" s="30">
        <f t="shared" si="385"/>
        <v>374000</v>
      </c>
      <c r="AC1463" s="30">
        <f t="shared" si="395"/>
        <v>1.3368983957219251E-2</v>
      </c>
      <c r="AD1463" s="31">
        <f t="shared" si="396"/>
        <v>1.4705882352941175</v>
      </c>
      <c r="AE1463" s="31">
        <f t="shared" si="397"/>
        <v>1.9652406417112298</v>
      </c>
      <c r="AG1463" s="30">
        <f t="shared" si="386"/>
        <v>927000</v>
      </c>
      <c r="AH1463" s="30">
        <f t="shared" si="392"/>
        <v>5.3937432578209281E-3</v>
      </c>
      <c r="AI1463" s="31">
        <f t="shared" si="393"/>
        <v>0.59331175836030214</v>
      </c>
      <c r="AJ1463" s="31">
        <f t="shared" si="394"/>
        <v>0.79288025889967639</v>
      </c>
      <c r="AK1463" s="30">
        <f>IF(W1463="si",($S1463*'COSTOS DE CREDITOS'!$C$27)/DATA!$G1463,"")</f>
        <v>47.07631125553273</v>
      </c>
      <c r="AL1463" s="90">
        <f>IF(W1463="si",'COSTOS DE CREDITOS'!$C$35,"")</f>
        <v>20.421138461538462</v>
      </c>
      <c r="AM1463" s="30">
        <f t="shared" si="387"/>
        <v>307.69230769230774</v>
      </c>
      <c r="AN1463" s="30">
        <f t="shared" si="388"/>
        <v>0</v>
      </c>
      <c r="AO1463" s="30">
        <f t="shared" si="389"/>
        <v>375.1897574093789</v>
      </c>
      <c r="AP1463" s="30">
        <f t="shared" si="390"/>
        <v>928.15024259062102</v>
      </c>
      <c r="AQ1463" s="19">
        <f t="shared" si="391"/>
        <v>0.71213209338363059</v>
      </c>
    </row>
    <row r="1464" spans="1:43" x14ac:dyDescent="0.2">
      <c r="A1464" s="23" t="s">
        <v>5665</v>
      </c>
      <c r="B1464" s="6" t="s">
        <v>5681</v>
      </c>
      <c r="C1464" s="6" t="s">
        <v>5667</v>
      </c>
      <c r="D1464" s="2">
        <v>154878</v>
      </c>
      <c r="E1464" s="2">
        <v>154966</v>
      </c>
      <c r="F1464" s="3" t="s">
        <v>1900</v>
      </c>
      <c r="G1464" s="2">
        <v>5</v>
      </c>
      <c r="H1464" s="2">
        <v>154968</v>
      </c>
      <c r="I1464" s="3" t="s">
        <v>1905</v>
      </c>
      <c r="J1464" s="15">
        <v>45086</v>
      </c>
      <c r="K1464" s="24">
        <v>1167571303</v>
      </c>
      <c r="L1464" s="15">
        <v>45089</v>
      </c>
      <c r="M1464" s="15">
        <v>45107</v>
      </c>
      <c r="N1464" s="15"/>
      <c r="O1464" s="26">
        <f>VLOOKUP(D1464,quash!A$2:$I$7791,9,FALSE)</f>
        <v>3</v>
      </c>
      <c r="P1464" s="7">
        <v>10000</v>
      </c>
      <c r="Q1464" s="26">
        <v>147</v>
      </c>
      <c r="R1464" s="19">
        <v>7.9000519063170294E-2</v>
      </c>
      <c r="S1464" s="26">
        <v>16</v>
      </c>
      <c r="T1464" s="7">
        <v>10000</v>
      </c>
      <c r="U1464" s="2">
        <v>142</v>
      </c>
      <c r="V1464" s="11">
        <v>2510.34</v>
      </c>
      <c r="W1464" s="14" t="s">
        <v>5281</v>
      </c>
      <c r="X1464" s="18">
        <v>1</v>
      </c>
      <c r="Y1464" s="9">
        <v>10000</v>
      </c>
      <c r="Z1464" s="19">
        <f t="shared" si="384"/>
        <v>0</v>
      </c>
      <c r="AA1464" s="25">
        <v>2510.34</v>
      </c>
      <c r="AB1464" s="30">
        <f t="shared" si="385"/>
        <v>171000</v>
      </c>
      <c r="AC1464" s="30">
        <f t="shared" si="395"/>
        <v>5.8479532163742687E-2</v>
      </c>
      <c r="AD1464" s="31">
        <f t="shared" si="396"/>
        <v>8.5964912280701746</v>
      </c>
      <c r="AE1464" s="31">
        <f t="shared" si="397"/>
        <v>8.3040935672514617</v>
      </c>
      <c r="AG1464" s="30">
        <f t="shared" si="386"/>
        <v>778000</v>
      </c>
      <c r="AH1464" s="30">
        <f t="shared" si="392"/>
        <v>1.2853470437017995E-2</v>
      </c>
      <c r="AI1464" s="31">
        <f t="shared" si="393"/>
        <v>1.8894601542416454</v>
      </c>
      <c r="AJ1464" s="31">
        <f t="shared" si="394"/>
        <v>1.8251928020565553</v>
      </c>
      <c r="AK1464" s="30">
        <f>IF(W1464="si",($S1464*'COSTOS DE CREDITOS'!$C$27)/DATA!$G1464,"")</f>
        <v>65.906835757745824</v>
      </c>
      <c r="AL1464" s="90">
        <f>IF(W1464="si",'COSTOS DE CREDITOS'!$C$35,"")</f>
        <v>20.421138461538462</v>
      </c>
      <c r="AM1464" s="30">
        <f t="shared" si="387"/>
        <v>615.38461538461547</v>
      </c>
      <c r="AN1464" s="30">
        <f t="shared" si="388"/>
        <v>0</v>
      </c>
      <c r="AO1464" s="30">
        <f t="shared" si="389"/>
        <v>701.7125896038998</v>
      </c>
      <c r="AP1464" s="30">
        <f t="shared" si="390"/>
        <v>1808.6274103961005</v>
      </c>
      <c r="AQ1464" s="19">
        <f t="shared" si="391"/>
        <v>0.72047109570659762</v>
      </c>
    </row>
    <row r="1465" spans="1:43" x14ac:dyDescent="0.2">
      <c r="A1465" s="23" t="s">
        <v>5665</v>
      </c>
      <c r="B1465" s="6" t="s">
        <v>5681</v>
      </c>
      <c r="C1465" s="6" t="s">
        <v>5667</v>
      </c>
      <c r="D1465" s="2">
        <v>154353</v>
      </c>
      <c r="E1465" s="2">
        <v>154966</v>
      </c>
      <c r="F1465" s="3" t="s">
        <v>1900</v>
      </c>
      <c r="G1465" s="2">
        <v>5</v>
      </c>
      <c r="H1465" s="2">
        <v>154969</v>
      </c>
      <c r="I1465" s="3" t="s">
        <v>1906</v>
      </c>
      <c r="J1465" s="15">
        <v>45079</v>
      </c>
      <c r="K1465" s="24">
        <v>1163405266</v>
      </c>
      <c r="L1465" s="15">
        <v>45089</v>
      </c>
      <c r="M1465" s="15">
        <v>45107</v>
      </c>
      <c r="N1465" s="15"/>
      <c r="O1465" s="26">
        <f>VLOOKUP(D1465,quash!A$2:$I$7791,9,FALSE)</f>
        <v>2</v>
      </c>
      <c r="P1465" s="7">
        <v>9000</v>
      </c>
      <c r="Q1465" s="26">
        <v>110</v>
      </c>
      <c r="R1465" s="19">
        <v>3.2877247496428889E-2</v>
      </c>
      <c r="S1465" s="26">
        <v>16</v>
      </c>
      <c r="T1465" s="7">
        <v>5000</v>
      </c>
      <c r="U1465" s="2">
        <v>147</v>
      </c>
      <c r="V1465" s="11">
        <v>1303.3399999999999</v>
      </c>
      <c r="W1465" s="14" t="s">
        <v>5281</v>
      </c>
      <c r="X1465" s="18">
        <v>1</v>
      </c>
      <c r="Y1465" s="9">
        <v>5000</v>
      </c>
      <c r="Z1465" s="19">
        <f t="shared" si="384"/>
        <v>0</v>
      </c>
      <c r="AA1465" s="25">
        <v>1303.3399999999999</v>
      </c>
      <c r="AB1465" s="30">
        <f t="shared" si="385"/>
        <v>459000</v>
      </c>
      <c r="AC1465" s="30">
        <f t="shared" si="395"/>
        <v>1.0893246187363835E-2</v>
      </c>
      <c r="AD1465" s="31">
        <f t="shared" si="396"/>
        <v>1.1982570806100219</v>
      </c>
      <c r="AE1465" s="31">
        <f t="shared" si="397"/>
        <v>1.6013071895424837</v>
      </c>
      <c r="AG1465" s="30">
        <f t="shared" si="386"/>
        <v>1695000</v>
      </c>
      <c r="AH1465" s="30">
        <f t="shared" si="392"/>
        <v>2.9498525073746312E-3</v>
      </c>
      <c r="AI1465" s="31">
        <f t="shared" si="393"/>
        <v>0.32448377581120946</v>
      </c>
      <c r="AJ1465" s="31">
        <f t="shared" si="394"/>
        <v>0.4336283185840708</v>
      </c>
      <c r="AK1465" s="30">
        <f>IF(W1465="si",($S1465*'COSTOS DE CREDITOS'!$C$27)/DATA!$G1465,"")</f>
        <v>65.906835757745824</v>
      </c>
      <c r="AL1465" s="90">
        <f>IF(W1465="si",'COSTOS DE CREDITOS'!$C$35,"")</f>
        <v>20.421138461538462</v>
      </c>
      <c r="AM1465" s="30">
        <f t="shared" si="387"/>
        <v>307.69230769230774</v>
      </c>
      <c r="AN1465" s="30">
        <f t="shared" si="388"/>
        <v>0</v>
      </c>
      <c r="AO1465" s="30">
        <f t="shared" si="389"/>
        <v>394.02028191159201</v>
      </c>
      <c r="AP1465" s="30">
        <f t="shared" si="390"/>
        <v>909.31971808840785</v>
      </c>
      <c r="AQ1465" s="19">
        <f t="shared" si="391"/>
        <v>0.69768419452208008</v>
      </c>
    </row>
    <row r="1466" spans="1:43" x14ac:dyDescent="0.2">
      <c r="A1466" s="23" t="s">
        <v>5665</v>
      </c>
      <c r="B1466" s="6" t="s">
        <v>5681</v>
      </c>
      <c r="C1466" s="6" t="s">
        <v>5667</v>
      </c>
      <c r="D1466" s="2">
        <v>154876</v>
      </c>
      <c r="E1466" s="2">
        <v>154966</v>
      </c>
      <c r="F1466" s="3" t="s">
        <v>1900</v>
      </c>
      <c r="G1466" s="2">
        <v>5</v>
      </c>
      <c r="H1466" s="2">
        <v>154970</v>
      </c>
      <c r="I1466" s="3" t="s">
        <v>1907</v>
      </c>
      <c r="J1466" s="15">
        <v>45086</v>
      </c>
      <c r="K1466" s="24">
        <v>1167567982</v>
      </c>
      <c r="L1466" s="15">
        <v>45089</v>
      </c>
      <c r="M1466" s="15">
        <v>45107</v>
      </c>
      <c r="N1466" s="15"/>
      <c r="O1466" s="26">
        <f>VLOOKUP(D1466,quash!A$2:$I$7791,9,FALSE)</f>
        <v>4</v>
      </c>
      <c r="P1466" s="7">
        <v>10000</v>
      </c>
      <c r="Q1466" s="26">
        <v>132</v>
      </c>
      <c r="R1466" s="19">
        <v>5.8283715876113903E-2</v>
      </c>
      <c r="S1466" s="26">
        <v>16</v>
      </c>
      <c r="T1466" s="7">
        <v>7000</v>
      </c>
      <c r="U1466" s="2">
        <v>142</v>
      </c>
      <c r="V1466" s="11">
        <v>1758.65</v>
      </c>
      <c r="W1466" s="14" t="s">
        <v>5281</v>
      </c>
      <c r="X1466" s="18">
        <v>1</v>
      </c>
      <c r="Y1466" s="9">
        <v>7000</v>
      </c>
      <c r="Z1466" s="19">
        <f t="shared" si="384"/>
        <v>0</v>
      </c>
      <c r="AA1466" s="25">
        <v>1758.65</v>
      </c>
      <c r="AB1466" s="30">
        <f t="shared" si="385"/>
        <v>374000</v>
      </c>
      <c r="AC1466" s="30">
        <f t="shared" si="395"/>
        <v>1.871657754010695E-2</v>
      </c>
      <c r="AD1466" s="31">
        <f t="shared" si="396"/>
        <v>2.4705882352941173</v>
      </c>
      <c r="AE1466" s="31">
        <f t="shared" si="397"/>
        <v>2.6577540106951871</v>
      </c>
      <c r="AG1466" s="30">
        <f t="shared" si="386"/>
        <v>927000</v>
      </c>
      <c r="AH1466" s="30">
        <f t="shared" si="392"/>
        <v>7.551240560949299E-3</v>
      </c>
      <c r="AI1466" s="31">
        <f t="shared" si="393"/>
        <v>0.99676375404530748</v>
      </c>
      <c r="AJ1466" s="31">
        <f t="shared" si="394"/>
        <v>1.0722761596548005</v>
      </c>
      <c r="AK1466" s="30">
        <f>IF(W1466="si",($S1466*'COSTOS DE CREDITOS'!$C$27)/DATA!$G1466,"")</f>
        <v>65.906835757745824</v>
      </c>
      <c r="AL1466" s="90">
        <f>IF(W1466="si",'COSTOS DE CREDITOS'!$C$35,"")</f>
        <v>20.421138461538462</v>
      </c>
      <c r="AM1466" s="30">
        <f t="shared" si="387"/>
        <v>430.76923076923077</v>
      </c>
      <c r="AN1466" s="30">
        <f t="shared" si="388"/>
        <v>0</v>
      </c>
      <c r="AO1466" s="30">
        <f t="shared" si="389"/>
        <v>517.09720498851505</v>
      </c>
      <c r="AP1466" s="30">
        <f t="shared" si="390"/>
        <v>1241.5527950114852</v>
      </c>
      <c r="AQ1466" s="19">
        <f t="shared" si="391"/>
        <v>0.70596923493104657</v>
      </c>
    </row>
    <row r="1467" spans="1:43" x14ac:dyDescent="0.2">
      <c r="A1467" s="23" t="s">
        <v>5665</v>
      </c>
      <c r="B1467" s="6" t="s">
        <v>5681</v>
      </c>
      <c r="C1467" s="6" t="s">
        <v>5667</v>
      </c>
      <c r="D1467" s="2">
        <v>154494</v>
      </c>
      <c r="E1467" s="2">
        <v>154966</v>
      </c>
      <c r="F1467" s="3" t="s">
        <v>1900</v>
      </c>
      <c r="G1467" s="2">
        <v>5</v>
      </c>
      <c r="H1467" s="2">
        <v>154971</v>
      </c>
      <c r="I1467" s="3" t="s">
        <v>1908</v>
      </c>
      <c r="J1467" s="15">
        <v>45082</v>
      </c>
      <c r="K1467" s="24">
        <v>1165145087</v>
      </c>
      <c r="L1467" s="15">
        <v>45089</v>
      </c>
      <c r="M1467" s="15">
        <v>45107</v>
      </c>
      <c r="N1467" s="15"/>
      <c r="O1467" s="26">
        <f>VLOOKUP(D1467,quash!A$2:$I$7791,9,FALSE)</f>
        <v>1</v>
      </c>
      <c r="P1467" s="7">
        <v>11000</v>
      </c>
      <c r="Q1467" s="26">
        <v>117</v>
      </c>
      <c r="R1467" s="19">
        <v>4.06430912163648E-2</v>
      </c>
      <c r="S1467" s="26">
        <v>16</v>
      </c>
      <c r="T1467" s="7">
        <v>5000</v>
      </c>
      <c r="U1467" s="2">
        <v>147</v>
      </c>
      <c r="V1467" s="11">
        <v>1303.3399999999999</v>
      </c>
      <c r="W1467" s="14" t="s">
        <v>5281</v>
      </c>
      <c r="X1467" s="18">
        <v>1</v>
      </c>
      <c r="Y1467" s="9">
        <v>5000</v>
      </c>
      <c r="Z1467" s="19">
        <f t="shared" si="384"/>
        <v>0</v>
      </c>
      <c r="AA1467" s="25">
        <v>1303.3399999999999</v>
      </c>
      <c r="AB1467" s="30">
        <f t="shared" si="385"/>
        <v>646000</v>
      </c>
      <c r="AC1467" s="30">
        <f t="shared" si="395"/>
        <v>7.7399380804953561E-3</v>
      </c>
      <c r="AD1467" s="31">
        <f t="shared" si="396"/>
        <v>0.90557275541795668</v>
      </c>
      <c r="AE1467" s="31">
        <f t="shared" si="397"/>
        <v>1.1377708978328174</v>
      </c>
      <c r="AG1467" s="30">
        <f t="shared" si="386"/>
        <v>2427000</v>
      </c>
      <c r="AH1467" s="30">
        <f t="shared" si="392"/>
        <v>2.0601565718994645E-3</v>
      </c>
      <c r="AI1467" s="31">
        <f t="shared" si="393"/>
        <v>0.24103831891223734</v>
      </c>
      <c r="AJ1467" s="31">
        <f t="shared" si="394"/>
        <v>0.30284301606922126</v>
      </c>
      <c r="AK1467" s="30">
        <f>IF(W1467="si",($S1467*'COSTOS DE CREDITOS'!$C$27)/DATA!$G1467,"")</f>
        <v>65.906835757745824</v>
      </c>
      <c r="AL1467" s="90">
        <f>IF(W1467="si",'COSTOS DE CREDITOS'!$C$35,"")</f>
        <v>20.421138461538462</v>
      </c>
      <c r="AM1467" s="30">
        <f t="shared" si="387"/>
        <v>307.69230769230774</v>
      </c>
      <c r="AN1467" s="30">
        <f t="shared" si="388"/>
        <v>0</v>
      </c>
      <c r="AO1467" s="30">
        <f t="shared" si="389"/>
        <v>394.02028191159201</v>
      </c>
      <c r="AP1467" s="30">
        <f t="shared" si="390"/>
        <v>909.31971808840785</v>
      </c>
      <c r="AQ1467" s="19">
        <f t="shared" si="391"/>
        <v>0.69768419452208008</v>
      </c>
    </row>
    <row r="1468" spans="1:43" x14ac:dyDescent="0.2">
      <c r="A1468" s="23" t="s">
        <v>5665</v>
      </c>
      <c r="B1468" s="6" t="s">
        <v>5668</v>
      </c>
      <c r="C1468" s="6" t="s">
        <v>5667</v>
      </c>
      <c r="D1468" s="2">
        <v>147364</v>
      </c>
      <c r="E1468" s="2">
        <v>155034</v>
      </c>
      <c r="F1468" s="3" t="s">
        <v>1902</v>
      </c>
      <c r="G1468" s="2">
        <v>5</v>
      </c>
      <c r="H1468" s="2">
        <v>155036</v>
      </c>
      <c r="I1468" s="3" t="s">
        <v>1909</v>
      </c>
      <c r="J1468" s="15">
        <v>45012</v>
      </c>
      <c r="K1468" s="24">
        <v>1118207999</v>
      </c>
      <c r="L1468" s="15">
        <v>45090</v>
      </c>
      <c r="M1468" s="15">
        <v>45107</v>
      </c>
      <c r="N1468" s="15"/>
      <c r="O1468" s="26">
        <f>VLOOKUP(D1468,quash!A$2:$I$7791,9,FALSE)</f>
        <v>2</v>
      </c>
      <c r="P1468" s="7">
        <v>9000</v>
      </c>
      <c r="Q1468" s="26">
        <v>124</v>
      </c>
      <c r="R1468" s="19">
        <v>3.546552965941794E-2</v>
      </c>
      <c r="S1468" s="26">
        <v>16</v>
      </c>
      <c r="T1468" s="7">
        <v>8000</v>
      </c>
      <c r="U1468" s="2">
        <v>142</v>
      </c>
      <c r="V1468" s="11">
        <v>2013.74</v>
      </c>
      <c r="W1468" s="14" t="s">
        <v>5281</v>
      </c>
      <c r="X1468" s="18">
        <v>1</v>
      </c>
      <c r="Y1468" s="9">
        <v>8000</v>
      </c>
      <c r="Z1468" s="19">
        <f t="shared" si="384"/>
        <v>0</v>
      </c>
      <c r="AA1468" s="25">
        <v>2013.74</v>
      </c>
      <c r="AB1468" s="30">
        <f t="shared" si="385"/>
        <v>459000</v>
      </c>
      <c r="AC1468" s="30">
        <f t="shared" si="395"/>
        <v>1.7429193899782137E-2</v>
      </c>
      <c r="AD1468" s="31">
        <f t="shared" si="396"/>
        <v>2.1612200435729849</v>
      </c>
      <c r="AE1468" s="31">
        <f t="shared" si="397"/>
        <v>2.4749455337690636</v>
      </c>
      <c r="AG1468" s="30">
        <f t="shared" si="386"/>
        <v>1695000</v>
      </c>
      <c r="AH1468" s="30">
        <f t="shared" si="392"/>
        <v>4.71976401179941E-3</v>
      </c>
      <c r="AI1468" s="31">
        <f t="shared" si="393"/>
        <v>0.58525073746312684</v>
      </c>
      <c r="AJ1468" s="31">
        <f t="shared" si="394"/>
        <v>0.67020648967551621</v>
      </c>
      <c r="AK1468" s="30">
        <f>IF(W1468="si",($S1468*'COSTOS DE CREDITOS'!$C$27)/DATA!$G1468,"")</f>
        <v>65.906835757745824</v>
      </c>
      <c r="AL1468" s="90">
        <f>IF(W1468="si",'COSTOS DE CREDITOS'!$C$35,"")</f>
        <v>20.421138461538462</v>
      </c>
      <c r="AM1468" s="30">
        <f t="shared" si="387"/>
        <v>492.30769230769232</v>
      </c>
      <c r="AN1468" s="30">
        <f t="shared" si="388"/>
        <v>0</v>
      </c>
      <c r="AO1468" s="30">
        <f t="shared" si="389"/>
        <v>578.63566652697659</v>
      </c>
      <c r="AP1468" s="30">
        <f t="shared" si="390"/>
        <v>1435.1043334730234</v>
      </c>
      <c r="AQ1468" s="19">
        <f t="shared" si="391"/>
        <v>0.71265621851531147</v>
      </c>
    </row>
    <row r="1469" spans="1:43" x14ac:dyDescent="0.2">
      <c r="A1469" s="23" t="s">
        <v>5665</v>
      </c>
      <c r="B1469" s="6" t="s">
        <v>5668</v>
      </c>
      <c r="C1469" s="6" t="s">
        <v>5667</v>
      </c>
      <c r="D1469" s="2">
        <v>147486</v>
      </c>
      <c r="E1469" s="2">
        <v>155034</v>
      </c>
      <c r="F1469" s="3" t="s">
        <v>1902</v>
      </c>
      <c r="G1469" s="2">
        <v>5</v>
      </c>
      <c r="H1469" s="2">
        <v>155037</v>
      </c>
      <c r="I1469" s="3" t="s">
        <v>1910</v>
      </c>
      <c r="J1469" s="15" t="s">
        <v>5688</v>
      </c>
      <c r="K1469" s="24" t="s">
        <v>5688</v>
      </c>
      <c r="L1469" s="15">
        <v>45090</v>
      </c>
      <c r="M1469" s="15">
        <v>45107</v>
      </c>
      <c r="N1469" s="15"/>
      <c r="O1469" s="26">
        <f>VLOOKUP(D1469,quash!A$2:$I$7791,9,FALSE)</f>
        <v>1</v>
      </c>
      <c r="P1469" s="7">
        <v>7000</v>
      </c>
      <c r="Q1469" s="26">
        <v>111</v>
      </c>
      <c r="R1469" s="19">
        <v>3.3220596517330447E-2</v>
      </c>
      <c r="S1469" s="26">
        <v>16</v>
      </c>
      <c r="T1469" s="7">
        <v>8000</v>
      </c>
      <c r="U1469" s="2">
        <v>142</v>
      </c>
      <c r="V1469" s="11">
        <v>2013.74</v>
      </c>
      <c r="W1469" s="14" t="s">
        <v>5281</v>
      </c>
      <c r="X1469" s="18">
        <v>1</v>
      </c>
      <c r="Y1469" s="9">
        <v>8000</v>
      </c>
      <c r="Z1469" s="19">
        <f t="shared" si="384"/>
        <v>0</v>
      </c>
      <c r="AA1469" s="25">
        <v>2013.74</v>
      </c>
      <c r="AB1469" s="30">
        <f t="shared" si="385"/>
        <v>646000</v>
      </c>
      <c r="AC1469" s="30">
        <f t="shared" si="395"/>
        <v>1.238390092879257E-2</v>
      </c>
      <c r="AD1469" s="31">
        <f t="shared" si="396"/>
        <v>1.3746130030959753</v>
      </c>
      <c r="AE1469" s="31">
        <f t="shared" si="397"/>
        <v>1.758513931888545</v>
      </c>
      <c r="AG1469" s="30">
        <f t="shared" si="386"/>
        <v>2427000</v>
      </c>
      <c r="AH1469" s="30">
        <f t="shared" si="392"/>
        <v>3.296250515039143E-3</v>
      </c>
      <c r="AI1469" s="31">
        <f t="shared" si="393"/>
        <v>0.36588380716934488</v>
      </c>
      <c r="AJ1469" s="31">
        <f t="shared" si="394"/>
        <v>0.4680675731355583</v>
      </c>
      <c r="AK1469" s="30">
        <f>IF(W1469="si",($S1469*'COSTOS DE CREDITOS'!$C$27)/DATA!$G1469,"")</f>
        <v>65.906835757745824</v>
      </c>
      <c r="AL1469" s="90">
        <f>IF(W1469="si",'COSTOS DE CREDITOS'!$C$35,"")</f>
        <v>20.421138461538462</v>
      </c>
      <c r="AM1469" s="30">
        <f t="shared" si="387"/>
        <v>492.30769230769232</v>
      </c>
      <c r="AN1469" s="30">
        <f t="shared" si="388"/>
        <v>0</v>
      </c>
      <c r="AO1469" s="30">
        <f t="shared" si="389"/>
        <v>578.63566652697659</v>
      </c>
      <c r="AP1469" s="30">
        <f t="shared" si="390"/>
        <v>1435.1043334730234</v>
      </c>
      <c r="AQ1469" s="19">
        <f t="shared" si="391"/>
        <v>0.71265621851531147</v>
      </c>
    </row>
    <row r="1470" spans="1:43" x14ac:dyDescent="0.2">
      <c r="A1470" s="23" t="s">
        <v>5665</v>
      </c>
      <c r="B1470" s="6" t="s">
        <v>5668</v>
      </c>
      <c r="C1470" s="6" t="s">
        <v>5667</v>
      </c>
      <c r="D1470" s="2">
        <v>155015</v>
      </c>
      <c r="E1470" s="2">
        <v>155034</v>
      </c>
      <c r="F1470" s="3" t="s">
        <v>1902</v>
      </c>
      <c r="G1470" s="2">
        <v>5</v>
      </c>
      <c r="H1470" s="2">
        <v>155038</v>
      </c>
      <c r="I1470" s="3" t="s">
        <v>1911</v>
      </c>
      <c r="J1470" s="15">
        <v>45089</v>
      </c>
      <c r="K1470" s="24">
        <v>1169146426</v>
      </c>
      <c r="L1470" s="15">
        <v>45090</v>
      </c>
      <c r="M1470" s="15">
        <v>45107</v>
      </c>
      <c r="N1470" s="15"/>
      <c r="O1470" s="26" t="e">
        <f>VLOOKUP(D1470,quash!A$2:$I$7791,9,FALSE)</f>
        <v>#N/A</v>
      </c>
      <c r="P1470" s="7">
        <v>7000</v>
      </c>
      <c r="Q1470" s="26">
        <v>126</v>
      </c>
      <c r="R1470" s="19">
        <v>3.3741050530766176E-2</v>
      </c>
      <c r="S1470" s="26">
        <v>16</v>
      </c>
      <c r="T1470" s="7">
        <v>8000</v>
      </c>
      <c r="U1470" s="2">
        <v>142</v>
      </c>
      <c r="V1470" s="11">
        <v>2013.74</v>
      </c>
      <c r="W1470" s="14" t="s">
        <v>5281</v>
      </c>
      <c r="X1470" s="18">
        <v>1</v>
      </c>
      <c r="Y1470" s="9">
        <v>8000</v>
      </c>
      <c r="Z1470" s="19">
        <f t="shared" si="384"/>
        <v>0</v>
      </c>
      <c r="AA1470" s="25">
        <v>2013.74</v>
      </c>
      <c r="AB1470" s="30">
        <f t="shared" si="385"/>
        <v>103000</v>
      </c>
      <c r="AC1470" s="30">
        <f t="shared" si="395"/>
        <v>7.7669902912621352E-2</v>
      </c>
      <c r="AD1470" s="31">
        <f t="shared" si="396"/>
        <v>9.7864077669902905</v>
      </c>
      <c r="AE1470" s="31">
        <f t="shared" si="397"/>
        <v>11.029126213592232</v>
      </c>
      <c r="AG1470" s="30">
        <f t="shared" si="386"/>
        <v>6126000</v>
      </c>
      <c r="AH1470" s="30">
        <f t="shared" si="392"/>
        <v>1.3059092393078681E-3</v>
      </c>
      <c r="AI1470" s="31">
        <f t="shared" si="393"/>
        <v>0.16454456415279137</v>
      </c>
      <c r="AJ1470" s="31">
        <f t="shared" si="394"/>
        <v>0.18543911198171725</v>
      </c>
      <c r="AK1470" s="30">
        <f>IF(W1470="si",($S1470*'COSTOS DE CREDITOS'!$C$27)/DATA!$G1470,"")</f>
        <v>65.906835757745824</v>
      </c>
      <c r="AL1470" s="90">
        <f>IF(W1470="si",'COSTOS DE CREDITOS'!$C$35,"")</f>
        <v>20.421138461538462</v>
      </c>
      <c r="AM1470" s="30">
        <f t="shared" si="387"/>
        <v>492.30769230769232</v>
      </c>
      <c r="AN1470" s="30">
        <f t="shared" si="388"/>
        <v>0</v>
      </c>
      <c r="AO1470" s="30">
        <f t="shared" si="389"/>
        <v>578.63566652697659</v>
      </c>
      <c r="AP1470" s="30">
        <f t="shared" si="390"/>
        <v>1435.1043334730234</v>
      </c>
      <c r="AQ1470" s="19">
        <f t="shared" si="391"/>
        <v>0.71265621851531147</v>
      </c>
    </row>
    <row r="1471" spans="1:43" x14ac:dyDescent="0.2">
      <c r="A1471" s="23" t="s">
        <v>5665</v>
      </c>
      <c r="B1471" s="6" t="s">
        <v>5668</v>
      </c>
      <c r="C1471" s="6" t="s">
        <v>5667</v>
      </c>
      <c r="D1471" s="2">
        <v>147481</v>
      </c>
      <c r="E1471" s="2">
        <v>155034</v>
      </c>
      <c r="F1471" s="3" t="s">
        <v>1902</v>
      </c>
      <c r="G1471" s="2">
        <v>5</v>
      </c>
      <c r="H1471" s="2">
        <v>155039</v>
      </c>
      <c r="I1471" s="3" t="s">
        <v>1912</v>
      </c>
      <c r="J1471" s="15">
        <v>45010</v>
      </c>
      <c r="K1471" s="24">
        <v>1117482949</v>
      </c>
      <c r="L1471" s="15">
        <v>45090</v>
      </c>
      <c r="M1471" s="15">
        <v>45107</v>
      </c>
      <c r="N1471" s="15"/>
      <c r="O1471" s="26">
        <f>VLOOKUP(D1471,quash!A$2:$I$7791,9,FALSE)</f>
        <v>2</v>
      </c>
      <c r="P1471" s="7">
        <v>7000</v>
      </c>
      <c r="Q1471" s="26">
        <v>126</v>
      </c>
      <c r="R1471" s="19">
        <v>3.3741050530766176E-2</v>
      </c>
      <c r="S1471" s="26">
        <v>16</v>
      </c>
      <c r="T1471" s="7">
        <v>8000</v>
      </c>
      <c r="U1471" s="2">
        <v>142</v>
      </c>
      <c r="V1471" s="11">
        <v>2013.74</v>
      </c>
      <c r="W1471" s="14" t="s">
        <v>5281</v>
      </c>
      <c r="X1471" s="18">
        <v>1</v>
      </c>
      <c r="Y1471" s="9">
        <v>8000</v>
      </c>
      <c r="Z1471" s="19">
        <f t="shared" si="384"/>
        <v>0</v>
      </c>
      <c r="AA1471" s="25">
        <v>2013.74</v>
      </c>
      <c r="AB1471" s="30">
        <f t="shared" si="385"/>
        <v>459000</v>
      </c>
      <c r="AC1471" s="30">
        <f t="shared" si="395"/>
        <v>1.7429193899782137E-2</v>
      </c>
      <c r="AD1471" s="31">
        <f t="shared" si="396"/>
        <v>2.1960784313725492</v>
      </c>
      <c r="AE1471" s="31">
        <f t="shared" si="397"/>
        <v>2.4749455337690636</v>
      </c>
      <c r="AG1471" s="30">
        <f t="shared" si="386"/>
        <v>1695000</v>
      </c>
      <c r="AH1471" s="30">
        <f t="shared" si="392"/>
        <v>4.71976401179941E-3</v>
      </c>
      <c r="AI1471" s="31">
        <f t="shared" si="393"/>
        <v>0.59469026548672566</v>
      </c>
      <c r="AJ1471" s="31">
        <f t="shared" si="394"/>
        <v>0.67020648967551621</v>
      </c>
      <c r="AK1471" s="30">
        <f>IF(W1471="si",($S1471*'COSTOS DE CREDITOS'!$C$27)/DATA!$G1471,"")</f>
        <v>65.906835757745824</v>
      </c>
      <c r="AL1471" s="90">
        <f>IF(W1471="si",'COSTOS DE CREDITOS'!$C$35,"")</f>
        <v>20.421138461538462</v>
      </c>
      <c r="AM1471" s="30">
        <f t="shared" si="387"/>
        <v>492.30769230769232</v>
      </c>
      <c r="AN1471" s="30">
        <f t="shared" si="388"/>
        <v>0</v>
      </c>
      <c r="AO1471" s="30">
        <f t="shared" si="389"/>
        <v>578.63566652697659</v>
      </c>
      <c r="AP1471" s="30">
        <f t="shared" si="390"/>
        <v>1435.1043334730234</v>
      </c>
      <c r="AQ1471" s="19">
        <f t="shared" si="391"/>
        <v>0.71265621851531147</v>
      </c>
    </row>
    <row r="1472" spans="1:43" x14ac:dyDescent="0.2">
      <c r="A1472" s="23" t="s">
        <v>5665</v>
      </c>
      <c r="B1472" s="6" t="s">
        <v>5675</v>
      </c>
      <c r="C1472" s="6" t="s">
        <v>5667</v>
      </c>
      <c r="D1472" s="2">
        <v>154475</v>
      </c>
      <c r="E1472" s="2">
        <v>154908</v>
      </c>
      <c r="F1472" s="3" t="s">
        <v>1898</v>
      </c>
      <c r="G1472" s="2">
        <v>7</v>
      </c>
      <c r="H1472" s="2">
        <v>154910</v>
      </c>
      <c r="I1472" s="3" t="s">
        <v>1913</v>
      </c>
      <c r="J1472" s="15">
        <v>45082</v>
      </c>
      <c r="K1472" s="24">
        <v>1165036473</v>
      </c>
      <c r="L1472" s="15">
        <v>45089</v>
      </c>
      <c r="M1472" s="15">
        <v>45107</v>
      </c>
      <c r="N1472" s="15"/>
      <c r="O1472" s="26">
        <f>VLOOKUP(D1472,quash!A$2:$I$7791,9,FALSE)</f>
        <v>2</v>
      </c>
      <c r="P1472" s="7">
        <v>13000</v>
      </c>
      <c r="Q1472" s="26">
        <v>133</v>
      </c>
      <c r="R1472" s="19">
        <v>8.1881896236927945E-2</v>
      </c>
      <c r="S1472" s="93">
        <v>26</v>
      </c>
      <c r="T1472" s="7">
        <v>10000</v>
      </c>
      <c r="U1472" s="2">
        <v>127</v>
      </c>
      <c r="V1472" s="11">
        <v>2220.65</v>
      </c>
      <c r="W1472" s="14" t="s">
        <v>5281</v>
      </c>
      <c r="X1472" s="18">
        <v>0.30934226249948488</v>
      </c>
      <c r="Y1472" s="9">
        <v>3093.4226249948488</v>
      </c>
      <c r="Z1472" s="19">
        <f t="shared" si="384"/>
        <v>-0.69065773750051518</v>
      </c>
      <c r="AA1472" s="25">
        <v>686.94089521948115</v>
      </c>
      <c r="AB1472" s="30">
        <f t="shared" si="385"/>
        <v>459000</v>
      </c>
      <c r="AC1472" s="30">
        <f t="shared" si="395"/>
        <v>2.178649237472767E-2</v>
      </c>
      <c r="AD1472" s="31">
        <f t="shared" si="396"/>
        <v>2.89760348583878</v>
      </c>
      <c r="AE1472" s="31">
        <f t="shared" si="397"/>
        <v>2.766884531590414</v>
      </c>
      <c r="AG1472" s="30">
        <f t="shared" si="386"/>
        <v>1695000</v>
      </c>
      <c r="AH1472" s="30">
        <f t="shared" si="392"/>
        <v>5.8997050147492625E-3</v>
      </c>
      <c r="AI1472" s="31">
        <f t="shared" si="393"/>
        <v>0.78466076696165188</v>
      </c>
      <c r="AJ1472" s="31">
        <f t="shared" si="394"/>
        <v>0.74926253687315636</v>
      </c>
      <c r="AK1472" s="30">
        <f>IF(W1472="si",($S1472*'COSTOS DE CREDITOS'!$C$27)/DATA!$G1472,"")</f>
        <v>76.499005790240673</v>
      </c>
      <c r="AL1472" s="90">
        <f>IF(W1472="si",'COSTOS DE CREDITOS'!$C$35,"")</f>
        <v>20.421138461538462</v>
      </c>
      <c r="AM1472" s="30">
        <f t="shared" si="387"/>
        <v>1000</v>
      </c>
      <c r="AN1472" s="30">
        <f t="shared" si="388"/>
        <v>6906.5773750051512</v>
      </c>
      <c r="AO1472" s="30">
        <f t="shared" si="389"/>
        <v>8003.4975192569309</v>
      </c>
      <c r="AP1472" s="30">
        <f t="shared" si="390"/>
        <v>-7316.5566240374501</v>
      </c>
      <c r="AQ1472" s="19">
        <f t="shared" si="391"/>
        <v>-10.650925974788228</v>
      </c>
    </row>
    <row r="1473" spans="1:43" x14ac:dyDescent="0.2">
      <c r="A1473" s="23" t="s">
        <v>5665</v>
      </c>
      <c r="B1473" s="6" t="s">
        <v>5675</v>
      </c>
      <c r="C1473" s="6" t="s">
        <v>5667</v>
      </c>
      <c r="D1473" s="2">
        <v>154329</v>
      </c>
      <c r="E1473" s="2">
        <v>154908</v>
      </c>
      <c r="F1473" s="3" t="s">
        <v>1898</v>
      </c>
      <c r="G1473" s="2">
        <v>7</v>
      </c>
      <c r="H1473" s="2">
        <v>154911</v>
      </c>
      <c r="I1473" s="3" t="s">
        <v>1914</v>
      </c>
      <c r="J1473" s="15">
        <v>45079</v>
      </c>
      <c r="K1473" s="24">
        <v>1163268312</v>
      </c>
      <c r="L1473" s="15">
        <v>45089</v>
      </c>
      <c r="M1473" s="15">
        <v>45107</v>
      </c>
      <c r="N1473" s="15"/>
      <c r="O1473" s="26">
        <f>VLOOKUP(D1473,quash!A$2:$I$7791,9,FALSE)</f>
        <v>2</v>
      </c>
      <c r="P1473" s="7">
        <v>13000</v>
      </c>
      <c r="Q1473" s="26">
        <v>136</v>
      </c>
      <c r="R1473" s="19">
        <v>6.7396682123454121E-2</v>
      </c>
      <c r="S1473" s="93">
        <v>26</v>
      </c>
      <c r="T1473" s="7">
        <v>8000</v>
      </c>
      <c r="U1473" s="2">
        <v>127</v>
      </c>
      <c r="V1473" s="11">
        <v>1779.26</v>
      </c>
      <c r="W1473" s="14" t="s">
        <v>5281</v>
      </c>
      <c r="X1473" s="18">
        <v>0.30934226249948488</v>
      </c>
      <c r="Y1473" s="9">
        <v>2474.7380999958791</v>
      </c>
      <c r="Z1473" s="19">
        <f t="shared" si="384"/>
        <v>-0.69065773750051518</v>
      </c>
      <c r="AA1473" s="25">
        <v>550.40031397483347</v>
      </c>
      <c r="AB1473" s="30">
        <f t="shared" si="385"/>
        <v>459000</v>
      </c>
      <c r="AC1473" s="30">
        <f t="shared" si="395"/>
        <v>1.7429193899782137E-2</v>
      </c>
      <c r="AD1473" s="31">
        <f t="shared" si="396"/>
        <v>2.3703703703703707</v>
      </c>
      <c r="AE1473" s="31">
        <f t="shared" si="397"/>
        <v>2.2135076252723316</v>
      </c>
      <c r="AG1473" s="30">
        <f t="shared" si="386"/>
        <v>1695000</v>
      </c>
      <c r="AH1473" s="30">
        <f t="shared" si="392"/>
        <v>4.71976401179941E-3</v>
      </c>
      <c r="AI1473" s="31">
        <f t="shared" si="393"/>
        <v>0.64188790560471976</v>
      </c>
      <c r="AJ1473" s="31">
        <f t="shared" si="394"/>
        <v>0.59941002949852507</v>
      </c>
      <c r="AK1473" s="30">
        <f>IF(W1473="si",($S1473*'COSTOS DE CREDITOS'!$C$27)/DATA!$G1473,"")</f>
        <v>76.499005790240673</v>
      </c>
      <c r="AL1473" s="90">
        <f>IF(W1473="si",'COSTOS DE CREDITOS'!$C$35,"")</f>
        <v>20.421138461538462</v>
      </c>
      <c r="AM1473" s="30">
        <f t="shared" si="387"/>
        <v>800</v>
      </c>
      <c r="AN1473" s="30">
        <f t="shared" si="388"/>
        <v>5525.2619000041213</v>
      </c>
      <c r="AO1473" s="30">
        <f t="shared" si="389"/>
        <v>6422.1820442559001</v>
      </c>
      <c r="AP1473" s="30">
        <f t="shared" si="390"/>
        <v>-5871.7817302810663</v>
      </c>
      <c r="AQ1473" s="19">
        <f t="shared" si="391"/>
        <v>-10.668201999880305</v>
      </c>
    </row>
    <row r="1474" spans="1:43" x14ac:dyDescent="0.2">
      <c r="A1474" s="23" t="s">
        <v>5665</v>
      </c>
      <c r="B1474" s="6" t="s">
        <v>5675</v>
      </c>
      <c r="C1474" s="6" t="s">
        <v>5667</v>
      </c>
      <c r="D1474" s="2">
        <v>154374</v>
      </c>
      <c r="E1474" s="2">
        <v>154908</v>
      </c>
      <c r="F1474" s="3" t="s">
        <v>1898</v>
      </c>
      <c r="G1474" s="2">
        <v>7</v>
      </c>
      <c r="H1474" s="2">
        <v>154912</v>
      </c>
      <c r="I1474" s="3" t="s">
        <v>1915</v>
      </c>
      <c r="J1474" s="15">
        <v>45082</v>
      </c>
      <c r="K1474" s="24">
        <v>1164830985</v>
      </c>
      <c r="L1474" s="15">
        <v>45089</v>
      </c>
      <c r="M1474" s="15">
        <v>45107</v>
      </c>
      <c r="N1474" s="15"/>
      <c r="O1474" s="26">
        <f>VLOOKUP(D1474,quash!A$2:$I$7791,9,FALSE)</f>
        <v>2</v>
      </c>
      <c r="P1474" s="7">
        <v>15000</v>
      </c>
      <c r="Q1474" s="26">
        <v>132</v>
      </c>
      <c r="R1474" s="19">
        <v>0.11226939921536</v>
      </c>
      <c r="S1474" s="93">
        <v>26</v>
      </c>
      <c r="T1474" s="7">
        <v>6000</v>
      </c>
      <c r="U1474" s="2">
        <v>127</v>
      </c>
      <c r="V1474" s="11">
        <v>1337.87</v>
      </c>
      <c r="W1474" s="14" t="s">
        <v>5281</v>
      </c>
      <c r="X1474" s="18">
        <v>0.30934226249948488</v>
      </c>
      <c r="Y1474" s="9">
        <v>1856.0535749969092</v>
      </c>
      <c r="Z1474" s="19">
        <f t="shared" ref="Z1474:Z1537" si="398">Y1474/T1474-1</f>
        <v>-0.69065773750051518</v>
      </c>
      <c r="AA1474" s="25">
        <v>413.85973273018578</v>
      </c>
      <c r="AB1474" s="30">
        <f t="shared" ref="AB1474:AB1537" si="399">SUMIFS($T:$T,$M:$M,$M1474,$O:$O,$O1474)</f>
        <v>459000</v>
      </c>
      <c r="AC1474" s="30">
        <f t="shared" si="395"/>
        <v>1.3071895424836602E-2</v>
      </c>
      <c r="AD1474" s="31">
        <f t="shared" si="396"/>
        <v>1.7254901960784315</v>
      </c>
      <c r="AE1474" s="31">
        <f t="shared" si="397"/>
        <v>1.6601307189542485</v>
      </c>
      <c r="AG1474" s="30">
        <f t="shared" ref="AG1474:AG1537" si="400">SUMIFS($T:$T,$O:$O,$O1474,$N:$N,1)</f>
        <v>1695000</v>
      </c>
      <c r="AH1474" s="30">
        <f t="shared" si="392"/>
        <v>3.5398230088495575E-3</v>
      </c>
      <c r="AI1474" s="31">
        <f t="shared" si="393"/>
        <v>0.46725663716814159</v>
      </c>
      <c r="AJ1474" s="31">
        <f t="shared" si="394"/>
        <v>0.44955752212389377</v>
      </c>
      <c r="AK1474" s="30">
        <f>IF(W1474="si",($S1474*'COSTOS DE CREDITOS'!$C$27)/DATA!$G1474,"")</f>
        <v>76.499005790240673</v>
      </c>
      <c r="AL1474" s="90">
        <f>IF(W1474="si",'COSTOS DE CREDITOS'!$C$35,"")</f>
        <v>20.421138461538462</v>
      </c>
      <c r="AM1474" s="30">
        <f t="shared" si="387"/>
        <v>600</v>
      </c>
      <c r="AN1474" s="30">
        <f t="shared" si="388"/>
        <v>4143.9464250030906</v>
      </c>
      <c r="AO1474" s="30">
        <f t="shared" si="389"/>
        <v>4840.8665692548693</v>
      </c>
      <c r="AP1474" s="30">
        <f t="shared" si="390"/>
        <v>-4427.0068365246834</v>
      </c>
      <c r="AQ1474" s="19">
        <f t="shared" si="391"/>
        <v>-10.696877435550979</v>
      </c>
    </row>
    <row r="1475" spans="1:43" x14ac:dyDescent="0.2">
      <c r="A1475" s="23" t="s">
        <v>5665</v>
      </c>
      <c r="B1475" s="6" t="s">
        <v>5675</v>
      </c>
      <c r="C1475" s="6" t="s">
        <v>5667</v>
      </c>
      <c r="D1475" s="2">
        <v>154351</v>
      </c>
      <c r="E1475" s="2">
        <v>154908</v>
      </c>
      <c r="F1475" s="3" t="s">
        <v>1898</v>
      </c>
      <c r="G1475" s="2">
        <v>7</v>
      </c>
      <c r="H1475" s="2">
        <v>154913</v>
      </c>
      <c r="I1475" s="3" t="s">
        <v>1916</v>
      </c>
      <c r="J1475" s="15">
        <v>45079</v>
      </c>
      <c r="K1475" s="24">
        <v>1163508298</v>
      </c>
      <c r="L1475" s="15">
        <v>45089</v>
      </c>
      <c r="M1475" s="15">
        <v>45107</v>
      </c>
      <c r="N1475" s="15"/>
      <c r="O1475" s="26">
        <f>VLOOKUP(D1475,quash!A$2:$I$7791,9,FALSE)</f>
        <v>4</v>
      </c>
      <c r="P1475" s="7">
        <v>13000</v>
      </c>
      <c r="Q1475" s="26">
        <v>136</v>
      </c>
      <c r="R1475" s="19">
        <v>6.7396682123454121E-2</v>
      </c>
      <c r="S1475" s="93">
        <v>26</v>
      </c>
      <c r="T1475" s="7">
        <v>8000</v>
      </c>
      <c r="U1475" s="2">
        <v>127</v>
      </c>
      <c r="V1475" s="11">
        <v>1779.26</v>
      </c>
      <c r="W1475" s="14" t="s">
        <v>5281</v>
      </c>
      <c r="X1475" s="18">
        <v>0.30934226249948488</v>
      </c>
      <c r="Y1475" s="9">
        <v>2474.7380999958791</v>
      </c>
      <c r="Z1475" s="19">
        <f t="shared" si="398"/>
        <v>-0.69065773750051518</v>
      </c>
      <c r="AA1475" s="25">
        <v>550.40031397483347</v>
      </c>
      <c r="AB1475" s="30">
        <f t="shared" si="399"/>
        <v>374000</v>
      </c>
      <c r="AC1475" s="30">
        <f t="shared" si="395"/>
        <v>2.1390374331550801E-2</v>
      </c>
      <c r="AD1475" s="31">
        <f t="shared" si="396"/>
        <v>2.9090909090909087</v>
      </c>
      <c r="AE1475" s="31">
        <f t="shared" si="397"/>
        <v>2.7165775401069516</v>
      </c>
      <c r="AG1475" s="30">
        <f t="shared" si="400"/>
        <v>927000</v>
      </c>
      <c r="AH1475" s="30">
        <f t="shared" si="392"/>
        <v>8.6299892125134836E-3</v>
      </c>
      <c r="AI1475" s="31">
        <f t="shared" si="393"/>
        <v>1.1736785329018338</v>
      </c>
      <c r="AJ1475" s="31">
        <f t="shared" si="394"/>
        <v>1.0960086299892124</v>
      </c>
      <c r="AK1475" s="30">
        <f>IF(W1475="si",($S1475*'COSTOS DE CREDITOS'!$C$27)/DATA!$G1475,"")</f>
        <v>76.499005790240673</v>
      </c>
      <c r="AL1475" s="90">
        <f>IF(W1475="si",'COSTOS DE CREDITOS'!$C$35,"")</f>
        <v>20.421138461538462</v>
      </c>
      <c r="AM1475" s="30">
        <f t="shared" ref="AM1475:AM1538" si="401">IF(W1475="si",(20%/52*$S1475)*$T1475,"")</f>
        <v>800</v>
      </c>
      <c r="AN1475" s="30">
        <f t="shared" ref="AN1475:AN1538" si="402">IF(W1475="SI",T1475-Y1475,"")</f>
        <v>5525.2619000041213</v>
      </c>
      <c r="AO1475" s="30">
        <f t="shared" ref="AO1475:AO1538" si="403">SUM(AK1475:AN1475)</f>
        <v>6422.1820442559001</v>
      </c>
      <c r="AP1475" s="30">
        <f t="shared" ref="AP1475:AP1538" si="404">AA1475-AO1475</f>
        <v>-5871.7817302810663</v>
      </c>
      <c r="AQ1475" s="19">
        <f t="shared" ref="AQ1475:AQ1538" si="405">IFERROR(AP1475/AA1475,"")</f>
        <v>-10.668201999880305</v>
      </c>
    </row>
    <row r="1476" spans="1:43" x14ac:dyDescent="0.2">
      <c r="A1476" s="23" t="s">
        <v>5665</v>
      </c>
      <c r="B1476" s="6" t="s">
        <v>5675</v>
      </c>
      <c r="C1476" s="6" t="s">
        <v>5667</v>
      </c>
      <c r="D1476" s="2">
        <v>154332</v>
      </c>
      <c r="E1476" s="2">
        <v>154908</v>
      </c>
      <c r="F1476" s="3" t="s">
        <v>1898</v>
      </c>
      <c r="G1476" s="2">
        <v>7</v>
      </c>
      <c r="H1476" s="2">
        <v>154914</v>
      </c>
      <c r="I1476" s="3" t="s">
        <v>1917</v>
      </c>
      <c r="J1476" s="15">
        <v>45079</v>
      </c>
      <c r="K1476" s="24">
        <v>1163269253</v>
      </c>
      <c r="L1476" s="15">
        <v>45089</v>
      </c>
      <c r="M1476" s="15">
        <v>45107</v>
      </c>
      <c r="N1476" s="15"/>
      <c r="O1476" s="26">
        <f>VLOOKUP(D1476,quash!A$2:$I$7791,9,FALSE)</f>
        <v>2</v>
      </c>
      <c r="P1476" s="7">
        <v>10000</v>
      </c>
      <c r="Q1476" s="26">
        <v>147</v>
      </c>
      <c r="R1476" s="19">
        <v>7.9000519063170294E-2</v>
      </c>
      <c r="S1476" s="93">
        <v>26</v>
      </c>
      <c r="T1476" s="7">
        <v>8000</v>
      </c>
      <c r="U1476" s="2">
        <v>142</v>
      </c>
      <c r="V1476" s="11">
        <v>2013.74</v>
      </c>
      <c r="W1476" s="14" t="s">
        <v>5281</v>
      </c>
      <c r="X1476" s="18">
        <v>0.30934226249948488</v>
      </c>
      <c r="Y1476" s="9">
        <v>2474.7380999958791</v>
      </c>
      <c r="Z1476" s="19">
        <f t="shared" si="398"/>
        <v>-0.69065773750051518</v>
      </c>
      <c r="AA1476" s="25">
        <v>622.93488768571262</v>
      </c>
      <c r="AB1476" s="30">
        <f t="shared" si="399"/>
        <v>459000</v>
      </c>
      <c r="AC1476" s="30">
        <f t="shared" si="395"/>
        <v>1.7429193899782137E-2</v>
      </c>
      <c r="AD1476" s="31">
        <f t="shared" si="396"/>
        <v>2.5620915032679741</v>
      </c>
      <c r="AE1476" s="31">
        <f t="shared" si="397"/>
        <v>2.4749455337690636</v>
      </c>
      <c r="AG1476" s="30">
        <f t="shared" si="400"/>
        <v>1695000</v>
      </c>
      <c r="AH1476" s="30">
        <f t="shared" si="392"/>
        <v>4.71976401179941E-3</v>
      </c>
      <c r="AI1476" s="31">
        <f t="shared" si="393"/>
        <v>0.69380530973451326</v>
      </c>
      <c r="AJ1476" s="31">
        <f t="shared" si="394"/>
        <v>0.67020648967551621</v>
      </c>
      <c r="AK1476" s="30">
        <f>IF(W1476="si",($S1476*'COSTOS DE CREDITOS'!$C$27)/DATA!$G1476,"")</f>
        <v>76.499005790240673</v>
      </c>
      <c r="AL1476" s="90">
        <f>IF(W1476="si",'COSTOS DE CREDITOS'!$C$35,"")</f>
        <v>20.421138461538462</v>
      </c>
      <c r="AM1476" s="30">
        <f t="shared" si="401"/>
        <v>800</v>
      </c>
      <c r="AN1476" s="30">
        <f t="shared" si="402"/>
        <v>5525.2619000041213</v>
      </c>
      <c r="AO1476" s="30">
        <f t="shared" si="403"/>
        <v>6422.1820442559001</v>
      </c>
      <c r="AP1476" s="30">
        <f t="shared" si="404"/>
        <v>-5799.2471565701871</v>
      </c>
      <c r="AQ1476" s="19">
        <f t="shared" si="405"/>
        <v>-9.3095558961469873</v>
      </c>
    </row>
    <row r="1477" spans="1:43" x14ac:dyDescent="0.2">
      <c r="A1477" s="23" t="s">
        <v>5665</v>
      </c>
      <c r="B1477" s="6" t="s">
        <v>5675</v>
      </c>
      <c r="C1477" s="6" t="s">
        <v>5667</v>
      </c>
      <c r="D1477" s="2">
        <v>154477</v>
      </c>
      <c r="E1477" s="2">
        <v>154908</v>
      </c>
      <c r="F1477" s="3" t="s">
        <v>1898</v>
      </c>
      <c r="G1477" s="2">
        <v>7</v>
      </c>
      <c r="H1477" s="2">
        <v>154915</v>
      </c>
      <c r="I1477" s="3" t="s">
        <v>1918</v>
      </c>
      <c r="J1477" s="15">
        <v>45082</v>
      </c>
      <c r="K1477" s="24">
        <v>1165041432</v>
      </c>
      <c r="L1477" s="15">
        <v>45089</v>
      </c>
      <c r="M1477" s="15">
        <v>45107</v>
      </c>
      <c r="N1477" s="15"/>
      <c r="O1477" s="26">
        <f>VLOOKUP(D1477,quash!A$2:$I$7791,9,FALSE)</f>
        <v>2</v>
      </c>
      <c r="P1477" s="7">
        <v>9000</v>
      </c>
      <c r="Q1477" s="26">
        <v>136</v>
      </c>
      <c r="R1477" s="19">
        <v>6.0360088312238727E-2</v>
      </c>
      <c r="S1477" s="93">
        <v>26</v>
      </c>
      <c r="T1477" s="7">
        <v>10000</v>
      </c>
      <c r="U1477" s="2">
        <v>142</v>
      </c>
      <c r="V1477" s="11">
        <v>2510.34</v>
      </c>
      <c r="W1477" s="14" t="s">
        <v>5281</v>
      </c>
      <c r="X1477" s="18">
        <v>0.30934226249948488</v>
      </c>
      <c r="Y1477" s="9">
        <v>3093.4226249948488</v>
      </c>
      <c r="Z1477" s="19">
        <f t="shared" si="398"/>
        <v>-0.69065773750051518</v>
      </c>
      <c r="AA1477" s="25">
        <v>776.55425524295686</v>
      </c>
      <c r="AB1477" s="30">
        <f t="shared" si="399"/>
        <v>459000</v>
      </c>
      <c r="AC1477" s="30">
        <f t="shared" si="395"/>
        <v>2.178649237472767E-2</v>
      </c>
      <c r="AD1477" s="31">
        <f t="shared" si="396"/>
        <v>2.9629629629629632</v>
      </c>
      <c r="AE1477" s="31">
        <f t="shared" si="397"/>
        <v>3.0936819172113292</v>
      </c>
      <c r="AG1477" s="30">
        <f t="shared" si="400"/>
        <v>1695000</v>
      </c>
      <c r="AH1477" s="30">
        <f t="shared" si="392"/>
        <v>5.8997050147492625E-3</v>
      </c>
      <c r="AI1477" s="31">
        <f t="shared" si="393"/>
        <v>0.80235988200589969</v>
      </c>
      <c r="AJ1477" s="31">
        <f t="shared" si="394"/>
        <v>0.83775811209439532</v>
      </c>
      <c r="AK1477" s="30">
        <f>IF(W1477="si",($S1477*'COSTOS DE CREDITOS'!$C$27)/DATA!$G1477,"")</f>
        <v>76.499005790240673</v>
      </c>
      <c r="AL1477" s="90">
        <f>IF(W1477="si",'COSTOS DE CREDITOS'!$C$35,"")</f>
        <v>20.421138461538462</v>
      </c>
      <c r="AM1477" s="30">
        <f t="shared" si="401"/>
        <v>1000</v>
      </c>
      <c r="AN1477" s="30">
        <f t="shared" si="402"/>
        <v>6906.5773750051512</v>
      </c>
      <c r="AO1477" s="30">
        <f t="shared" si="403"/>
        <v>8003.4975192569309</v>
      </c>
      <c r="AP1477" s="30">
        <f t="shared" si="404"/>
        <v>-7226.9432640139739</v>
      </c>
      <c r="AQ1477" s="19">
        <f t="shared" si="405"/>
        <v>-9.3064241361383235</v>
      </c>
    </row>
    <row r="1478" spans="1:43" x14ac:dyDescent="0.2">
      <c r="A1478" s="23" t="s">
        <v>5665</v>
      </c>
      <c r="B1478" s="6" t="s">
        <v>5685</v>
      </c>
      <c r="C1478" s="6" t="s">
        <v>5680</v>
      </c>
      <c r="D1478" s="4">
        <v>153821</v>
      </c>
      <c r="E1478" s="4">
        <v>154940</v>
      </c>
      <c r="F1478" s="5" t="s">
        <v>1919</v>
      </c>
      <c r="G1478" s="2">
        <v>5</v>
      </c>
      <c r="H1478" s="4">
        <v>154941</v>
      </c>
      <c r="I1478" s="5" t="s">
        <v>1920</v>
      </c>
      <c r="J1478" s="15">
        <v>45076</v>
      </c>
      <c r="K1478" s="24">
        <v>1160581063</v>
      </c>
      <c r="L1478" s="15">
        <v>45089</v>
      </c>
      <c r="M1478" s="15">
        <v>45107</v>
      </c>
      <c r="N1478" s="15"/>
      <c r="O1478" s="26">
        <f>VLOOKUP(D1478,quash!A$2:$I$7791,9,FALSE)</f>
        <v>1</v>
      </c>
      <c r="P1478" s="7">
        <v>14000</v>
      </c>
      <c r="Q1478" s="26">
        <v>110</v>
      </c>
      <c r="R1478" s="19">
        <v>3.3741050530766099E-2</v>
      </c>
      <c r="S1478" s="93">
        <v>26</v>
      </c>
      <c r="T1478" s="8">
        <v>7000</v>
      </c>
      <c r="U1478" s="4">
        <v>142</v>
      </c>
      <c r="V1478" s="10">
        <v>1758.65</v>
      </c>
      <c r="W1478" s="14" t="s">
        <v>5281</v>
      </c>
      <c r="X1478" s="18">
        <v>0.89942742202768033</v>
      </c>
      <c r="Y1478" s="9">
        <v>6295.9919541937625</v>
      </c>
      <c r="Z1478" s="19">
        <f t="shared" si="398"/>
        <v>-0.10057257797231967</v>
      </c>
      <c r="AA1478" s="25">
        <v>1581.7780357489801</v>
      </c>
      <c r="AB1478" s="30">
        <f t="shared" si="399"/>
        <v>646000</v>
      </c>
      <c r="AC1478" s="30">
        <f t="shared" si="395"/>
        <v>1.0835913312693499E-2</v>
      </c>
      <c r="AD1478" s="31">
        <f t="shared" si="396"/>
        <v>1.1919504643962848</v>
      </c>
      <c r="AE1478" s="31">
        <f t="shared" si="397"/>
        <v>1.5386996904024768</v>
      </c>
      <c r="AG1478" s="30">
        <f t="shared" si="400"/>
        <v>2427000</v>
      </c>
      <c r="AH1478" s="30">
        <f t="shared" si="392"/>
        <v>2.88421920065925E-3</v>
      </c>
      <c r="AI1478" s="31">
        <f t="shared" si="393"/>
        <v>0.31726411207251748</v>
      </c>
      <c r="AJ1478" s="31">
        <f t="shared" si="394"/>
        <v>0.40955912649361348</v>
      </c>
      <c r="AK1478" s="30">
        <f>IF(W1478="si",($S1478*'COSTOS DE CREDITOS'!$C$27)/DATA!$G1478,"")</f>
        <v>107.09860810633695</v>
      </c>
      <c r="AL1478" s="90">
        <f>IF(W1478="si",'COSTOS DE CREDITOS'!$C$35,"")</f>
        <v>20.421138461538462</v>
      </c>
      <c r="AM1478" s="30">
        <f t="shared" si="401"/>
        <v>700</v>
      </c>
      <c r="AN1478" s="30">
        <f t="shared" si="402"/>
        <v>704.00804580623753</v>
      </c>
      <c r="AO1478" s="30">
        <f t="shared" si="403"/>
        <v>1531.527792374113</v>
      </c>
      <c r="AP1478" s="30">
        <f t="shared" si="404"/>
        <v>50.250243374867068</v>
      </c>
      <c r="AQ1478" s="19">
        <f t="shared" si="405"/>
        <v>3.1768201504374358E-2</v>
      </c>
    </row>
    <row r="1479" spans="1:43" x14ac:dyDescent="0.2">
      <c r="A1479" s="23" t="s">
        <v>5665</v>
      </c>
      <c r="B1479" s="6" t="s">
        <v>5684</v>
      </c>
      <c r="C1479" s="6" t="s">
        <v>5667</v>
      </c>
      <c r="D1479" s="4">
        <v>154320</v>
      </c>
      <c r="E1479" s="4">
        <v>155049</v>
      </c>
      <c r="F1479" s="5" t="s">
        <v>1921</v>
      </c>
      <c r="G1479" s="2">
        <v>6</v>
      </c>
      <c r="H1479" s="4">
        <v>155050</v>
      </c>
      <c r="I1479" s="5" t="s">
        <v>1922</v>
      </c>
      <c r="J1479" s="15">
        <v>45079</v>
      </c>
      <c r="K1479" s="24">
        <v>1163321371</v>
      </c>
      <c r="L1479" s="15">
        <v>45090</v>
      </c>
      <c r="M1479" s="15">
        <v>45107</v>
      </c>
      <c r="N1479" s="15"/>
      <c r="O1479" s="26">
        <f>VLOOKUP(D1479,quash!A$2:$I$7791,9,FALSE)</f>
        <v>1</v>
      </c>
      <c r="P1479" s="7">
        <v>9000</v>
      </c>
      <c r="Q1479" s="26">
        <v>135</v>
      </c>
      <c r="R1479" s="19">
        <v>6.2074335512328715E-2</v>
      </c>
      <c r="S1479" s="93">
        <v>26</v>
      </c>
      <c r="T1479" s="8">
        <v>7000</v>
      </c>
      <c r="U1479" s="4">
        <v>142</v>
      </c>
      <c r="V1479" s="10">
        <v>1758.65</v>
      </c>
      <c r="W1479" s="14" t="s">
        <v>5281</v>
      </c>
      <c r="X1479" s="18">
        <v>0.46726772115490839</v>
      </c>
      <c r="Y1479" s="9">
        <v>3270.8740480843589</v>
      </c>
      <c r="Z1479" s="19">
        <f t="shared" si="398"/>
        <v>-0.53273227884509156</v>
      </c>
      <c r="AA1479" s="25">
        <v>821.76037780907973</v>
      </c>
      <c r="AB1479" s="30">
        <f t="shared" si="399"/>
        <v>646000</v>
      </c>
      <c r="AC1479" s="30">
        <f t="shared" si="395"/>
        <v>1.0835913312693499E-2</v>
      </c>
      <c r="AD1479" s="31">
        <f t="shared" si="396"/>
        <v>1.4628482972136223</v>
      </c>
      <c r="AE1479" s="31">
        <f t="shared" si="397"/>
        <v>1.5386996904024768</v>
      </c>
      <c r="AG1479" s="30">
        <f t="shared" si="400"/>
        <v>2427000</v>
      </c>
      <c r="AH1479" s="30">
        <f t="shared" si="392"/>
        <v>2.88421920065925E-3</v>
      </c>
      <c r="AI1479" s="31">
        <f t="shared" si="393"/>
        <v>0.38936959208899874</v>
      </c>
      <c r="AJ1479" s="31">
        <f t="shared" si="394"/>
        <v>0.40955912649361348</v>
      </c>
      <c r="AK1479" s="30">
        <f>IF(W1479="si",($S1479*'COSTOS DE CREDITOS'!$C$27)/DATA!$G1479,"")</f>
        <v>89.248840088614131</v>
      </c>
      <c r="AL1479" s="90">
        <f>IF(W1479="si",'COSTOS DE CREDITOS'!$C$35,"")</f>
        <v>20.421138461538462</v>
      </c>
      <c r="AM1479" s="30">
        <f t="shared" si="401"/>
        <v>700</v>
      </c>
      <c r="AN1479" s="30">
        <f t="shared" si="402"/>
        <v>3729.1259519156411</v>
      </c>
      <c r="AO1479" s="30">
        <f t="shared" si="403"/>
        <v>4538.7959304657934</v>
      </c>
      <c r="AP1479" s="30">
        <f t="shared" si="404"/>
        <v>-3717.0355526567137</v>
      </c>
      <c r="AQ1479" s="19">
        <f t="shared" si="405"/>
        <v>-4.5232596423872549</v>
      </c>
    </row>
    <row r="1480" spans="1:43" x14ac:dyDescent="0.2">
      <c r="A1480" s="23" t="s">
        <v>5665</v>
      </c>
      <c r="B1480" s="6" t="s">
        <v>5685</v>
      </c>
      <c r="C1480" s="6" t="s">
        <v>5680</v>
      </c>
      <c r="D1480" s="4">
        <v>154409</v>
      </c>
      <c r="E1480" s="4">
        <v>155059</v>
      </c>
      <c r="F1480" s="5" t="s">
        <v>1923</v>
      </c>
      <c r="G1480" s="2">
        <v>5</v>
      </c>
      <c r="H1480" s="4">
        <v>155060</v>
      </c>
      <c r="I1480" s="5" t="s">
        <v>1924</v>
      </c>
      <c r="J1480" s="15">
        <v>45082</v>
      </c>
      <c r="K1480" s="24">
        <v>1164908124</v>
      </c>
      <c r="L1480" s="15">
        <v>45090</v>
      </c>
      <c r="M1480" s="15">
        <v>45107</v>
      </c>
      <c r="N1480" s="15"/>
      <c r="O1480" s="26">
        <f>VLOOKUP(D1480,quash!A$2:$I$7791,9,FALSE)</f>
        <v>1</v>
      </c>
      <c r="P1480" s="7">
        <v>10000</v>
      </c>
      <c r="Q1480" s="26">
        <v>132</v>
      </c>
      <c r="R1480" s="19">
        <v>5.8283715876113903E-2</v>
      </c>
      <c r="S1480" s="26">
        <v>16</v>
      </c>
      <c r="T1480" s="8">
        <v>7000</v>
      </c>
      <c r="U1480" s="4">
        <v>142</v>
      </c>
      <c r="V1480" s="10">
        <v>1758.65</v>
      </c>
      <c r="W1480" s="14" t="s">
        <v>5281</v>
      </c>
      <c r="X1480" s="18">
        <v>1</v>
      </c>
      <c r="Y1480" s="9">
        <v>7000</v>
      </c>
      <c r="Z1480" s="19">
        <f t="shared" si="398"/>
        <v>0</v>
      </c>
      <c r="AA1480" s="25">
        <v>1758.65</v>
      </c>
      <c r="AB1480" s="30">
        <f t="shared" si="399"/>
        <v>646000</v>
      </c>
      <c r="AC1480" s="30">
        <f t="shared" si="395"/>
        <v>1.0835913312693499E-2</v>
      </c>
      <c r="AD1480" s="31">
        <f t="shared" si="396"/>
        <v>1.4303405572755419</v>
      </c>
      <c r="AE1480" s="31">
        <f t="shared" si="397"/>
        <v>1.5386996904024768</v>
      </c>
      <c r="AG1480" s="30">
        <f t="shared" si="400"/>
        <v>2427000</v>
      </c>
      <c r="AH1480" s="30">
        <f t="shared" si="392"/>
        <v>2.88421920065925E-3</v>
      </c>
      <c r="AI1480" s="31">
        <f t="shared" si="393"/>
        <v>0.38071693448702099</v>
      </c>
      <c r="AJ1480" s="31">
        <f t="shared" si="394"/>
        <v>0.40955912649361348</v>
      </c>
      <c r="AK1480" s="30">
        <f>IF(W1480="si",($S1480*'COSTOS DE CREDITOS'!$C$27)/DATA!$G1480,"")</f>
        <v>65.906835757745824</v>
      </c>
      <c r="AL1480" s="90">
        <f>IF(W1480="si",'COSTOS DE CREDITOS'!$C$35,"")</f>
        <v>20.421138461538462</v>
      </c>
      <c r="AM1480" s="30">
        <f t="shared" si="401"/>
        <v>430.76923076923077</v>
      </c>
      <c r="AN1480" s="30">
        <f t="shared" si="402"/>
        <v>0</v>
      </c>
      <c r="AO1480" s="30">
        <f t="shared" si="403"/>
        <v>517.09720498851505</v>
      </c>
      <c r="AP1480" s="30">
        <f t="shared" si="404"/>
        <v>1241.5527950114852</v>
      </c>
      <c r="AQ1480" s="19">
        <f t="shared" si="405"/>
        <v>0.70596923493104657</v>
      </c>
    </row>
    <row r="1481" spans="1:43" x14ac:dyDescent="0.2">
      <c r="A1481" s="23" t="s">
        <v>5665</v>
      </c>
      <c r="B1481" s="6" t="s">
        <v>5681</v>
      </c>
      <c r="C1481" s="6" t="s">
        <v>5667</v>
      </c>
      <c r="D1481" s="4">
        <v>154811</v>
      </c>
      <c r="E1481" s="4">
        <v>155103</v>
      </c>
      <c r="F1481" s="5" t="s">
        <v>1925</v>
      </c>
      <c r="G1481" s="2">
        <v>5</v>
      </c>
      <c r="H1481" s="4">
        <v>155104</v>
      </c>
      <c r="I1481" s="5" t="s">
        <v>1926</v>
      </c>
      <c r="J1481" s="15">
        <v>45085</v>
      </c>
      <c r="K1481" s="24">
        <v>1166950330</v>
      </c>
      <c r="L1481" s="15">
        <v>45090</v>
      </c>
      <c r="M1481" s="15">
        <v>45107</v>
      </c>
      <c r="N1481" s="15"/>
      <c r="O1481" s="26">
        <f>VLOOKUP(D1481,quash!A$2:$I$7791,9,FALSE)</f>
        <v>5</v>
      </c>
      <c r="P1481" s="7">
        <v>10000</v>
      </c>
      <c r="Q1481" s="26">
        <v>110</v>
      </c>
      <c r="R1481" s="19">
        <v>3.3741050530766099E-2</v>
      </c>
      <c r="S1481" s="26">
        <v>16</v>
      </c>
      <c r="T1481" s="8">
        <v>7000</v>
      </c>
      <c r="U1481" s="4">
        <v>142</v>
      </c>
      <c r="V1481" s="10">
        <v>1758.65</v>
      </c>
      <c r="W1481" s="14" t="s">
        <v>5281</v>
      </c>
      <c r="X1481" s="18">
        <v>1</v>
      </c>
      <c r="Y1481" s="9">
        <v>7000</v>
      </c>
      <c r="Z1481" s="19">
        <f t="shared" si="398"/>
        <v>0</v>
      </c>
      <c r="AA1481" s="25">
        <v>1758.65</v>
      </c>
      <c r="AB1481" s="30">
        <f t="shared" si="399"/>
        <v>47000</v>
      </c>
      <c r="AC1481" s="30">
        <f t="shared" si="395"/>
        <v>0.14893617021276595</v>
      </c>
      <c r="AD1481" s="31">
        <f t="shared" si="396"/>
        <v>16.382978723404253</v>
      </c>
      <c r="AE1481" s="31">
        <f t="shared" si="397"/>
        <v>21.148936170212764</v>
      </c>
      <c r="AG1481" s="30">
        <f t="shared" si="400"/>
        <v>352000</v>
      </c>
      <c r="AH1481" s="30">
        <f t="shared" si="392"/>
        <v>1.9886363636363636E-2</v>
      </c>
      <c r="AI1481" s="31">
        <f t="shared" si="393"/>
        <v>2.1875</v>
      </c>
      <c r="AJ1481" s="31">
        <f t="shared" si="394"/>
        <v>2.8238636363636362</v>
      </c>
      <c r="AK1481" s="30">
        <f>IF(W1481="si",($S1481*'COSTOS DE CREDITOS'!$C$27)/DATA!$G1481,"")</f>
        <v>65.906835757745824</v>
      </c>
      <c r="AL1481" s="90">
        <f>IF(W1481="si",'COSTOS DE CREDITOS'!$C$35,"")</f>
        <v>20.421138461538462</v>
      </c>
      <c r="AM1481" s="30">
        <f t="shared" si="401"/>
        <v>430.76923076923077</v>
      </c>
      <c r="AN1481" s="30">
        <f t="shared" si="402"/>
        <v>0</v>
      </c>
      <c r="AO1481" s="30">
        <f t="shared" si="403"/>
        <v>517.09720498851505</v>
      </c>
      <c r="AP1481" s="30">
        <f t="shared" si="404"/>
        <v>1241.5527950114852</v>
      </c>
      <c r="AQ1481" s="19">
        <f t="shared" si="405"/>
        <v>0.70596923493104657</v>
      </c>
    </row>
    <row r="1482" spans="1:43" x14ac:dyDescent="0.2">
      <c r="A1482" s="23" t="s">
        <v>5665</v>
      </c>
      <c r="B1482" s="6" t="s">
        <v>5681</v>
      </c>
      <c r="C1482" s="6" t="s">
        <v>5667</v>
      </c>
      <c r="D1482" s="2">
        <v>154859</v>
      </c>
      <c r="E1482" s="2">
        <v>155103</v>
      </c>
      <c r="F1482" s="3" t="s">
        <v>1925</v>
      </c>
      <c r="G1482" s="2">
        <v>5</v>
      </c>
      <c r="H1482" s="2">
        <v>155105</v>
      </c>
      <c r="I1482" s="3" t="s">
        <v>1927</v>
      </c>
      <c r="J1482" s="15">
        <v>45085</v>
      </c>
      <c r="K1482" s="24">
        <v>1167243286</v>
      </c>
      <c r="L1482" s="15">
        <v>45090</v>
      </c>
      <c r="M1482" s="15">
        <v>45107</v>
      </c>
      <c r="N1482" s="15"/>
      <c r="O1482" s="26">
        <f>VLOOKUP(D1482,quash!A$2:$I$7791,9,FALSE)</f>
        <v>2</v>
      </c>
      <c r="P1482" s="7">
        <v>10000</v>
      </c>
      <c r="Q1482" s="26">
        <v>110</v>
      </c>
      <c r="R1482" s="19">
        <v>3.11605023919212E-2</v>
      </c>
      <c r="S1482" s="26">
        <v>16</v>
      </c>
      <c r="T1482" s="7">
        <v>8000</v>
      </c>
      <c r="U1482" s="2">
        <v>142</v>
      </c>
      <c r="V1482" s="11">
        <v>2013.74</v>
      </c>
      <c r="W1482" s="14" t="s">
        <v>5281</v>
      </c>
      <c r="X1482" s="18">
        <v>1</v>
      </c>
      <c r="Y1482" s="9">
        <v>8000</v>
      </c>
      <c r="Z1482" s="19">
        <f t="shared" si="398"/>
        <v>0</v>
      </c>
      <c r="AA1482" s="25">
        <v>2013.74</v>
      </c>
      <c r="AB1482" s="30">
        <f t="shared" si="399"/>
        <v>459000</v>
      </c>
      <c r="AC1482" s="30">
        <f t="shared" si="395"/>
        <v>1.7429193899782137E-2</v>
      </c>
      <c r="AD1482" s="31">
        <f t="shared" si="396"/>
        <v>1.9172113289760351</v>
      </c>
      <c r="AE1482" s="31">
        <f t="shared" si="397"/>
        <v>2.4749455337690636</v>
      </c>
      <c r="AG1482" s="30">
        <f t="shared" si="400"/>
        <v>1695000</v>
      </c>
      <c r="AH1482" s="30">
        <f t="shared" si="392"/>
        <v>4.71976401179941E-3</v>
      </c>
      <c r="AI1482" s="31">
        <f t="shared" si="393"/>
        <v>0.5191740412979351</v>
      </c>
      <c r="AJ1482" s="31">
        <f t="shared" si="394"/>
        <v>0.67020648967551621</v>
      </c>
      <c r="AK1482" s="30">
        <f>IF(W1482="si",($S1482*'COSTOS DE CREDITOS'!$C$27)/DATA!$G1482,"")</f>
        <v>65.906835757745824</v>
      </c>
      <c r="AL1482" s="90">
        <f>IF(W1482="si",'COSTOS DE CREDITOS'!$C$35,"")</f>
        <v>20.421138461538462</v>
      </c>
      <c r="AM1482" s="30">
        <f t="shared" si="401"/>
        <v>492.30769230769232</v>
      </c>
      <c r="AN1482" s="30">
        <f t="shared" si="402"/>
        <v>0</v>
      </c>
      <c r="AO1482" s="30">
        <f t="shared" si="403"/>
        <v>578.63566652697659</v>
      </c>
      <c r="AP1482" s="30">
        <f t="shared" si="404"/>
        <v>1435.1043334730234</v>
      </c>
      <c r="AQ1482" s="19">
        <f t="shared" si="405"/>
        <v>0.71265621851531147</v>
      </c>
    </row>
    <row r="1483" spans="1:43" x14ac:dyDescent="0.2">
      <c r="A1483" s="23" t="s">
        <v>5665</v>
      </c>
      <c r="B1483" s="6" t="s">
        <v>5681</v>
      </c>
      <c r="C1483" s="6" t="s">
        <v>5667</v>
      </c>
      <c r="D1483" s="2">
        <v>153409</v>
      </c>
      <c r="E1483" s="2">
        <v>155103</v>
      </c>
      <c r="F1483" s="3" t="s">
        <v>1925</v>
      </c>
      <c r="G1483" s="2">
        <v>5</v>
      </c>
      <c r="H1483" s="2">
        <v>155106</v>
      </c>
      <c r="I1483" s="3" t="s">
        <v>1928</v>
      </c>
      <c r="J1483" s="15">
        <v>45072</v>
      </c>
      <c r="K1483" s="24">
        <v>1157971737</v>
      </c>
      <c r="L1483" s="15">
        <v>45090</v>
      </c>
      <c r="M1483" s="15">
        <v>45107</v>
      </c>
      <c r="N1483" s="15"/>
      <c r="O1483" s="26">
        <f>VLOOKUP(D1483,quash!A$2:$I$7791,9,FALSE)</f>
        <v>4</v>
      </c>
      <c r="P1483" s="7">
        <v>11000</v>
      </c>
      <c r="Q1483" s="26">
        <v>117</v>
      </c>
      <c r="R1483" s="19">
        <v>3.11605023919212E-2</v>
      </c>
      <c r="S1483" s="26">
        <v>16</v>
      </c>
      <c r="T1483" s="7">
        <v>7000</v>
      </c>
      <c r="U1483" s="2">
        <v>142</v>
      </c>
      <c r="V1483" s="11">
        <v>1758.65</v>
      </c>
      <c r="W1483" s="14" t="s">
        <v>5281</v>
      </c>
      <c r="X1483" s="18">
        <v>1</v>
      </c>
      <c r="Y1483" s="9">
        <v>7000</v>
      </c>
      <c r="Z1483" s="19">
        <f t="shared" si="398"/>
        <v>0</v>
      </c>
      <c r="AA1483" s="25">
        <v>1758.65</v>
      </c>
      <c r="AB1483" s="30">
        <f t="shared" si="399"/>
        <v>374000</v>
      </c>
      <c r="AC1483" s="30">
        <f t="shared" si="395"/>
        <v>1.871657754010695E-2</v>
      </c>
      <c r="AD1483" s="31">
        <f t="shared" si="396"/>
        <v>2.189839572192513</v>
      </c>
      <c r="AE1483" s="31">
        <f t="shared" si="397"/>
        <v>2.6577540106951871</v>
      </c>
      <c r="AG1483" s="30">
        <f t="shared" si="400"/>
        <v>927000</v>
      </c>
      <c r="AH1483" s="30">
        <f t="shared" si="392"/>
        <v>7.551240560949299E-3</v>
      </c>
      <c r="AI1483" s="31">
        <f t="shared" si="393"/>
        <v>0.88349514563106801</v>
      </c>
      <c r="AJ1483" s="31">
        <f t="shared" si="394"/>
        <v>1.0722761596548005</v>
      </c>
      <c r="AK1483" s="30">
        <f>IF(W1483="si",($S1483*'COSTOS DE CREDITOS'!$C$27)/DATA!$G1483,"")</f>
        <v>65.906835757745824</v>
      </c>
      <c r="AL1483" s="90">
        <f>IF(W1483="si",'COSTOS DE CREDITOS'!$C$35,"")</f>
        <v>20.421138461538462</v>
      </c>
      <c r="AM1483" s="30">
        <f t="shared" si="401"/>
        <v>430.76923076923077</v>
      </c>
      <c r="AN1483" s="30">
        <f t="shared" si="402"/>
        <v>0</v>
      </c>
      <c r="AO1483" s="30">
        <f t="shared" si="403"/>
        <v>517.09720498851505</v>
      </c>
      <c r="AP1483" s="30">
        <f t="shared" si="404"/>
        <v>1241.5527950114852</v>
      </c>
      <c r="AQ1483" s="19">
        <f t="shared" si="405"/>
        <v>0.70596923493104657</v>
      </c>
    </row>
    <row r="1484" spans="1:43" x14ac:dyDescent="0.2">
      <c r="A1484" s="23" t="s">
        <v>5665</v>
      </c>
      <c r="B1484" s="6" t="s">
        <v>5681</v>
      </c>
      <c r="C1484" s="6" t="s">
        <v>5667</v>
      </c>
      <c r="D1484" s="2">
        <v>153432</v>
      </c>
      <c r="E1484" s="2">
        <v>155103</v>
      </c>
      <c r="F1484" s="3" t="s">
        <v>1925</v>
      </c>
      <c r="G1484" s="2">
        <v>5</v>
      </c>
      <c r="H1484" s="2">
        <v>155107</v>
      </c>
      <c r="I1484" s="3" t="s">
        <v>1929</v>
      </c>
      <c r="J1484" s="15">
        <v>45072</v>
      </c>
      <c r="K1484" s="24">
        <v>1158026743</v>
      </c>
      <c r="L1484" s="15">
        <v>45090</v>
      </c>
      <c r="M1484" s="15">
        <v>45107</v>
      </c>
      <c r="N1484" s="15"/>
      <c r="O1484" s="26">
        <f>VLOOKUP(D1484,quash!A$2:$I$7791,9,FALSE)</f>
        <v>3</v>
      </c>
      <c r="P1484" s="7">
        <v>10000</v>
      </c>
      <c r="Q1484" s="26">
        <v>128</v>
      </c>
      <c r="R1484" s="19">
        <v>4.3775981136212748E-2</v>
      </c>
      <c r="S1484" s="26">
        <v>16</v>
      </c>
      <c r="T1484" s="7">
        <v>5000</v>
      </c>
      <c r="U1484" s="2">
        <v>147</v>
      </c>
      <c r="V1484" s="11">
        <v>1303.3399999999999</v>
      </c>
      <c r="W1484" s="14" t="s">
        <v>5281</v>
      </c>
      <c r="X1484" s="18">
        <v>1</v>
      </c>
      <c r="Y1484" s="9">
        <v>5000</v>
      </c>
      <c r="Z1484" s="19">
        <f t="shared" si="398"/>
        <v>0</v>
      </c>
      <c r="AA1484" s="25">
        <v>1303.3399999999999</v>
      </c>
      <c r="AB1484" s="30">
        <f t="shared" si="399"/>
        <v>171000</v>
      </c>
      <c r="AC1484" s="30">
        <f t="shared" si="395"/>
        <v>2.9239766081871343E-2</v>
      </c>
      <c r="AD1484" s="31">
        <f t="shared" si="396"/>
        <v>3.742690058479532</v>
      </c>
      <c r="AE1484" s="31">
        <f t="shared" si="397"/>
        <v>4.2982456140350873</v>
      </c>
      <c r="AG1484" s="30">
        <f t="shared" si="400"/>
        <v>778000</v>
      </c>
      <c r="AH1484" s="30">
        <f t="shared" si="392"/>
        <v>6.4267352185089976E-3</v>
      </c>
      <c r="AI1484" s="31">
        <f t="shared" si="393"/>
        <v>0.82262210796915169</v>
      </c>
      <c r="AJ1484" s="31">
        <f t="shared" si="394"/>
        <v>0.94473007712082269</v>
      </c>
      <c r="AK1484" s="30">
        <f>IF(W1484="si",($S1484*'COSTOS DE CREDITOS'!$C$27)/DATA!$G1484,"")</f>
        <v>65.906835757745824</v>
      </c>
      <c r="AL1484" s="90">
        <f>IF(W1484="si",'COSTOS DE CREDITOS'!$C$35,"")</f>
        <v>20.421138461538462</v>
      </c>
      <c r="AM1484" s="30">
        <f t="shared" si="401"/>
        <v>307.69230769230774</v>
      </c>
      <c r="AN1484" s="30">
        <f t="shared" si="402"/>
        <v>0</v>
      </c>
      <c r="AO1484" s="30">
        <f t="shared" si="403"/>
        <v>394.02028191159201</v>
      </c>
      <c r="AP1484" s="30">
        <f t="shared" si="404"/>
        <v>909.31971808840785</v>
      </c>
      <c r="AQ1484" s="19">
        <f t="shared" si="405"/>
        <v>0.69768419452208008</v>
      </c>
    </row>
    <row r="1485" spans="1:43" x14ac:dyDescent="0.2">
      <c r="A1485" s="23" t="s">
        <v>5665</v>
      </c>
      <c r="B1485" s="6" t="s">
        <v>5681</v>
      </c>
      <c r="C1485" s="6" t="s">
        <v>5667</v>
      </c>
      <c r="D1485" s="2">
        <v>153407</v>
      </c>
      <c r="E1485" s="2">
        <v>155103</v>
      </c>
      <c r="F1485" s="3" t="s">
        <v>1925</v>
      </c>
      <c r="G1485" s="2">
        <v>5</v>
      </c>
      <c r="H1485" s="2">
        <v>155108</v>
      </c>
      <c r="I1485" s="3" t="s">
        <v>1930</v>
      </c>
      <c r="J1485" s="15">
        <v>45072</v>
      </c>
      <c r="K1485" s="24">
        <v>1157960112</v>
      </c>
      <c r="L1485" s="15">
        <v>45090</v>
      </c>
      <c r="M1485" s="15">
        <v>45107</v>
      </c>
      <c r="N1485" s="15"/>
      <c r="O1485" s="26">
        <f>VLOOKUP(D1485,quash!A$2:$I$7791,9,FALSE)</f>
        <v>4</v>
      </c>
      <c r="P1485" s="7">
        <v>10000</v>
      </c>
      <c r="Q1485" s="26">
        <v>113</v>
      </c>
      <c r="R1485" s="19">
        <v>3.6412201849154599E-2</v>
      </c>
      <c r="S1485" s="26">
        <v>16</v>
      </c>
      <c r="T1485" s="7">
        <v>10000</v>
      </c>
      <c r="U1485" s="2">
        <v>142</v>
      </c>
      <c r="V1485" s="11">
        <v>2510.34</v>
      </c>
      <c r="W1485" s="14" t="s">
        <v>5281</v>
      </c>
      <c r="X1485" s="18">
        <v>1</v>
      </c>
      <c r="Y1485" s="9">
        <v>10000</v>
      </c>
      <c r="Z1485" s="19">
        <f t="shared" si="398"/>
        <v>0</v>
      </c>
      <c r="AA1485" s="25">
        <v>2510.34</v>
      </c>
      <c r="AB1485" s="30">
        <f t="shared" si="399"/>
        <v>374000</v>
      </c>
      <c r="AC1485" s="30">
        <f t="shared" si="395"/>
        <v>2.6737967914438502E-2</v>
      </c>
      <c r="AD1485" s="31">
        <f t="shared" si="396"/>
        <v>3.0213903743315509</v>
      </c>
      <c r="AE1485" s="31">
        <f t="shared" si="397"/>
        <v>3.7967914438502675</v>
      </c>
      <c r="AG1485" s="30">
        <f t="shared" si="400"/>
        <v>927000</v>
      </c>
      <c r="AH1485" s="30">
        <f t="shared" si="392"/>
        <v>1.0787486515641856E-2</v>
      </c>
      <c r="AI1485" s="31">
        <f t="shared" si="393"/>
        <v>1.2189859762675297</v>
      </c>
      <c r="AJ1485" s="31">
        <f t="shared" si="394"/>
        <v>1.5318230852211436</v>
      </c>
      <c r="AK1485" s="30">
        <f>IF(W1485="si",($S1485*'COSTOS DE CREDITOS'!$C$27)/DATA!$G1485,"")</f>
        <v>65.906835757745824</v>
      </c>
      <c r="AL1485" s="90">
        <f>IF(W1485="si",'COSTOS DE CREDITOS'!$C$35,"")</f>
        <v>20.421138461538462</v>
      </c>
      <c r="AM1485" s="30">
        <f t="shared" si="401"/>
        <v>615.38461538461547</v>
      </c>
      <c r="AN1485" s="30">
        <f t="shared" si="402"/>
        <v>0</v>
      </c>
      <c r="AO1485" s="30">
        <f t="shared" si="403"/>
        <v>701.7125896038998</v>
      </c>
      <c r="AP1485" s="30">
        <f t="shared" si="404"/>
        <v>1808.6274103961005</v>
      </c>
      <c r="AQ1485" s="19">
        <f t="shared" si="405"/>
        <v>0.72047109570659762</v>
      </c>
    </row>
    <row r="1486" spans="1:43" x14ac:dyDescent="0.2">
      <c r="A1486" s="23" t="s">
        <v>5665</v>
      </c>
      <c r="B1486" s="6" t="s">
        <v>5685</v>
      </c>
      <c r="C1486" s="6" t="s">
        <v>5680</v>
      </c>
      <c r="D1486" s="2">
        <v>154061</v>
      </c>
      <c r="E1486" s="2">
        <v>154940</v>
      </c>
      <c r="F1486" s="3" t="s">
        <v>1919</v>
      </c>
      <c r="G1486" s="2">
        <v>5</v>
      </c>
      <c r="H1486" s="2">
        <v>154942</v>
      </c>
      <c r="I1486" s="3" t="s">
        <v>1931</v>
      </c>
      <c r="J1486" s="15">
        <v>45077</v>
      </c>
      <c r="K1486" s="24">
        <v>1161634829</v>
      </c>
      <c r="L1486" s="15">
        <v>45089</v>
      </c>
      <c r="M1486" s="15">
        <v>45107</v>
      </c>
      <c r="N1486" s="15"/>
      <c r="O1486" s="26">
        <f>VLOOKUP(D1486,quash!A$2:$I$7791,9,FALSE)</f>
        <v>1</v>
      </c>
      <c r="P1486" s="7">
        <v>13000</v>
      </c>
      <c r="Q1486" s="26">
        <v>115</v>
      </c>
      <c r="R1486" s="19">
        <v>3.9770556926914787E-2</v>
      </c>
      <c r="S1486" s="93">
        <v>26</v>
      </c>
      <c r="T1486" s="7">
        <v>7000</v>
      </c>
      <c r="U1486" s="2">
        <v>142</v>
      </c>
      <c r="V1486" s="11">
        <v>1758.65</v>
      </c>
      <c r="W1486" s="14" t="s">
        <v>5281</v>
      </c>
      <c r="X1486" s="18">
        <v>0.89942742202768033</v>
      </c>
      <c r="Y1486" s="9">
        <v>6295.9919541937625</v>
      </c>
      <c r="Z1486" s="19">
        <f t="shared" si="398"/>
        <v>-0.10057257797231967</v>
      </c>
      <c r="AA1486" s="25">
        <v>1581.7780357489801</v>
      </c>
      <c r="AB1486" s="30">
        <f t="shared" si="399"/>
        <v>646000</v>
      </c>
      <c r="AC1486" s="30">
        <f t="shared" si="395"/>
        <v>1.0835913312693499E-2</v>
      </c>
      <c r="AD1486" s="31">
        <f t="shared" si="396"/>
        <v>1.2461300309597523</v>
      </c>
      <c r="AE1486" s="31">
        <f t="shared" si="397"/>
        <v>1.5386996904024768</v>
      </c>
      <c r="AG1486" s="30">
        <f t="shared" si="400"/>
        <v>2427000</v>
      </c>
      <c r="AH1486" s="30">
        <f t="shared" si="392"/>
        <v>2.88421920065925E-3</v>
      </c>
      <c r="AI1486" s="31">
        <f t="shared" si="393"/>
        <v>0.33168520807581375</v>
      </c>
      <c r="AJ1486" s="31">
        <f t="shared" si="394"/>
        <v>0.40955912649361348</v>
      </c>
      <c r="AK1486" s="30">
        <f>IF(W1486="si",($S1486*'COSTOS DE CREDITOS'!$C$27)/DATA!$G1486,"")</f>
        <v>107.09860810633695</v>
      </c>
      <c r="AL1486" s="90">
        <f>IF(W1486="si",'COSTOS DE CREDITOS'!$C$35,"")</f>
        <v>20.421138461538462</v>
      </c>
      <c r="AM1486" s="30">
        <f t="shared" si="401"/>
        <v>700</v>
      </c>
      <c r="AN1486" s="30">
        <f t="shared" si="402"/>
        <v>704.00804580623753</v>
      </c>
      <c r="AO1486" s="30">
        <f t="shared" si="403"/>
        <v>1531.527792374113</v>
      </c>
      <c r="AP1486" s="30">
        <f t="shared" si="404"/>
        <v>50.250243374867068</v>
      </c>
      <c r="AQ1486" s="19">
        <f t="shared" si="405"/>
        <v>3.1768201504374358E-2</v>
      </c>
    </row>
    <row r="1487" spans="1:43" x14ac:dyDescent="0.2">
      <c r="A1487" s="23" t="s">
        <v>5665</v>
      </c>
      <c r="B1487" s="6" t="s">
        <v>5685</v>
      </c>
      <c r="C1487" s="6" t="s">
        <v>5680</v>
      </c>
      <c r="D1487" s="2">
        <v>154057</v>
      </c>
      <c r="E1487" s="2">
        <v>154940</v>
      </c>
      <c r="F1487" s="3" t="s">
        <v>1919</v>
      </c>
      <c r="G1487" s="2">
        <v>5</v>
      </c>
      <c r="H1487" s="2">
        <v>154943</v>
      </c>
      <c r="I1487" s="3" t="s">
        <v>1932</v>
      </c>
      <c r="J1487" s="15">
        <v>45077</v>
      </c>
      <c r="K1487" s="24">
        <v>1161615974</v>
      </c>
      <c r="L1487" s="15">
        <v>45089</v>
      </c>
      <c r="M1487" s="15">
        <v>45107</v>
      </c>
      <c r="N1487" s="15"/>
      <c r="O1487" s="26">
        <f>VLOOKUP(D1487,quash!A$2:$I$7791,9,FALSE)</f>
        <v>1</v>
      </c>
      <c r="P1487" s="7">
        <v>12000</v>
      </c>
      <c r="Q1487" s="26">
        <v>115</v>
      </c>
      <c r="R1487" s="19">
        <v>4.256931436875485E-2</v>
      </c>
      <c r="S1487" s="93">
        <v>26</v>
      </c>
      <c r="T1487" s="7">
        <v>7000</v>
      </c>
      <c r="U1487" s="2">
        <v>142</v>
      </c>
      <c r="V1487" s="11">
        <v>1758.65</v>
      </c>
      <c r="W1487" s="14" t="s">
        <v>5281</v>
      </c>
      <c r="X1487" s="18">
        <v>0.89942742202768033</v>
      </c>
      <c r="Y1487" s="9">
        <v>6295.9919541937625</v>
      </c>
      <c r="Z1487" s="19">
        <f t="shared" si="398"/>
        <v>-0.10057257797231967</v>
      </c>
      <c r="AA1487" s="25">
        <v>1581.7780357489801</v>
      </c>
      <c r="AB1487" s="30">
        <f t="shared" si="399"/>
        <v>646000</v>
      </c>
      <c r="AC1487" s="30">
        <f t="shared" si="395"/>
        <v>1.0835913312693499E-2</v>
      </c>
      <c r="AD1487" s="31">
        <f t="shared" si="396"/>
        <v>1.2461300309597523</v>
      </c>
      <c r="AE1487" s="31">
        <f t="shared" si="397"/>
        <v>1.5386996904024768</v>
      </c>
      <c r="AG1487" s="30">
        <f t="shared" si="400"/>
        <v>2427000</v>
      </c>
      <c r="AH1487" s="30">
        <f t="shared" si="392"/>
        <v>2.88421920065925E-3</v>
      </c>
      <c r="AI1487" s="31">
        <f t="shared" si="393"/>
        <v>0.33168520807581375</v>
      </c>
      <c r="AJ1487" s="31">
        <f t="shared" si="394"/>
        <v>0.40955912649361348</v>
      </c>
      <c r="AK1487" s="30">
        <f>IF(W1487="si",($S1487*'COSTOS DE CREDITOS'!$C$27)/DATA!$G1487,"")</f>
        <v>107.09860810633695</v>
      </c>
      <c r="AL1487" s="90">
        <f>IF(W1487="si",'COSTOS DE CREDITOS'!$C$35,"")</f>
        <v>20.421138461538462</v>
      </c>
      <c r="AM1487" s="30">
        <f t="shared" si="401"/>
        <v>700</v>
      </c>
      <c r="AN1487" s="30">
        <f t="shared" si="402"/>
        <v>704.00804580623753</v>
      </c>
      <c r="AO1487" s="30">
        <f t="shared" si="403"/>
        <v>1531.527792374113</v>
      </c>
      <c r="AP1487" s="30">
        <f t="shared" si="404"/>
        <v>50.250243374867068</v>
      </c>
      <c r="AQ1487" s="19">
        <f t="shared" si="405"/>
        <v>3.1768201504374358E-2</v>
      </c>
    </row>
    <row r="1488" spans="1:43" x14ac:dyDescent="0.2">
      <c r="A1488" s="23" t="s">
        <v>5665</v>
      </c>
      <c r="B1488" s="6" t="s">
        <v>5685</v>
      </c>
      <c r="C1488" s="6" t="s">
        <v>5680</v>
      </c>
      <c r="D1488" s="2">
        <v>154217</v>
      </c>
      <c r="E1488" s="2">
        <v>154940</v>
      </c>
      <c r="F1488" s="3" t="s">
        <v>1919</v>
      </c>
      <c r="G1488" s="2">
        <v>5</v>
      </c>
      <c r="H1488" s="2">
        <v>154944</v>
      </c>
      <c r="I1488" s="3" t="s">
        <v>1933</v>
      </c>
      <c r="J1488" s="15">
        <v>45078</v>
      </c>
      <c r="K1488" s="24">
        <v>1162330189</v>
      </c>
      <c r="L1488" s="15">
        <v>45089</v>
      </c>
      <c r="M1488" s="15">
        <v>45107</v>
      </c>
      <c r="N1488" s="15"/>
      <c r="O1488" s="26">
        <f>VLOOKUP(D1488,quash!A$2:$I$7791,9,FALSE)</f>
        <v>1</v>
      </c>
      <c r="P1488" s="7">
        <v>5000</v>
      </c>
      <c r="Q1488" s="26">
        <v>147</v>
      </c>
      <c r="R1488" s="19">
        <v>0.11226939921536</v>
      </c>
      <c r="S1488" s="93">
        <v>26</v>
      </c>
      <c r="T1488" s="7">
        <v>7000</v>
      </c>
      <c r="U1488" s="2">
        <v>142</v>
      </c>
      <c r="V1488" s="11">
        <v>1758.65</v>
      </c>
      <c r="W1488" s="14" t="s">
        <v>5281</v>
      </c>
      <c r="X1488" s="18">
        <v>0.89942742202768033</v>
      </c>
      <c r="Y1488" s="9">
        <v>6295.9919541937625</v>
      </c>
      <c r="Z1488" s="19">
        <f t="shared" si="398"/>
        <v>-0.10057257797231967</v>
      </c>
      <c r="AA1488" s="25">
        <v>1581.7780357489801</v>
      </c>
      <c r="AB1488" s="30">
        <f t="shared" si="399"/>
        <v>646000</v>
      </c>
      <c r="AC1488" s="30">
        <f t="shared" si="395"/>
        <v>1.0835913312693499E-2</v>
      </c>
      <c r="AD1488" s="31">
        <f t="shared" si="396"/>
        <v>1.5928792569659442</v>
      </c>
      <c r="AE1488" s="31">
        <f t="shared" si="397"/>
        <v>1.5386996904024768</v>
      </c>
      <c r="AG1488" s="30">
        <f t="shared" si="400"/>
        <v>2427000</v>
      </c>
      <c r="AH1488" s="30">
        <f t="shared" si="392"/>
        <v>2.88421920065925E-3</v>
      </c>
      <c r="AI1488" s="31">
        <f t="shared" si="393"/>
        <v>0.42398022249690975</v>
      </c>
      <c r="AJ1488" s="31">
        <f t="shared" si="394"/>
        <v>0.40955912649361348</v>
      </c>
      <c r="AK1488" s="30">
        <f>IF(W1488="si",($S1488*'COSTOS DE CREDITOS'!$C$27)/DATA!$G1488,"")</f>
        <v>107.09860810633695</v>
      </c>
      <c r="AL1488" s="90">
        <f>IF(W1488="si",'COSTOS DE CREDITOS'!$C$35,"")</f>
        <v>20.421138461538462</v>
      </c>
      <c r="AM1488" s="30">
        <f t="shared" si="401"/>
        <v>700</v>
      </c>
      <c r="AN1488" s="30">
        <f t="shared" si="402"/>
        <v>704.00804580623753</v>
      </c>
      <c r="AO1488" s="30">
        <f t="shared" si="403"/>
        <v>1531.527792374113</v>
      </c>
      <c r="AP1488" s="30">
        <f t="shared" si="404"/>
        <v>50.250243374867068</v>
      </c>
      <c r="AQ1488" s="19">
        <f t="shared" si="405"/>
        <v>3.1768201504374358E-2</v>
      </c>
    </row>
    <row r="1489" spans="1:43" x14ac:dyDescent="0.2">
      <c r="A1489" s="23" t="s">
        <v>5665</v>
      </c>
      <c r="B1489" s="6" t="s">
        <v>5685</v>
      </c>
      <c r="C1489" s="6" t="s">
        <v>5680</v>
      </c>
      <c r="D1489" s="2">
        <v>153820</v>
      </c>
      <c r="E1489" s="2">
        <v>154940</v>
      </c>
      <c r="F1489" s="3" t="s">
        <v>1919</v>
      </c>
      <c r="G1489" s="2">
        <v>5</v>
      </c>
      <c r="H1489" s="2">
        <v>154945</v>
      </c>
      <c r="I1489" s="3" t="s">
        <v>1934</v>
      </c>
      <c r="J1489" s="15">
        <v>45076</v>
      </c>
      <c r="K1489" s="24">
        <v>1160574536</v>
      </c>
      <c r="L1489" s="15">
        <v>45089</v>
      </c>
      <c r="M1489" s="15">
        <v>45107</v>
      </c>
      <c r="N1489" s="15"/>
      <c r="O1489" s="26">
        <f>VLOOKUP(D1489,quash!A$2:$I$7791,9,FALSE)</f>
        <v>1</v>
      </c>
      <c r="P1489" s="7">
        <v>13000</v>
      </c>
      <c r="Q1489" s="26">
        <v>115</v>
      </c>
      <c r="R1489" s="19">
        <v>3.9770556926914787E-2</v>
      </c>
      <c r="S1489" s="93">
        <v>26</v>
      </c>
      <c r="T1489" s="7">
        <v>7000</v>
      </c>
      <c r="U1489" s="2">
        <v>142</v>
      </c>
      <c r="V1489" s="11">
        <v>1758.65</v>
      </c>
      <c r="W1489" s="14" t="s">
        <v>5281</v>
      </c>
      <c r="X1489" s="18">
        <v>0.89942742202768033</v>
      </c>
      <c r="Y1489" s="9">
        <v>6295.9919541937625</v>
      </c>
      <c r="Z1489" s="19">
        <f t="shared" si="398"/>
        <v>-0.10057257797231967</v>
      </c>
      <c r="AA1489" s="25">
        <v>1581.7780357489801</v>
      </c>
      <c r="AB1489" s="30">
        <f t="shared" si="399"/>
        <v>646000</v>
      </c>
      <c r="AC1489" s="30">
        <f t="shared" si="395"/>
        <v>1.0835913312693499E-2</v>
      </c>
      <c r="AD1489" s="31">
        <f t="shared" si="396"/>
        <v>1.2461300309597523</v>
      </c>
      <c r="AE1489" s="31">
        <f t="shared" si="397"/>
        <v>1.5386996904024768</v>
      </c>
      <c r="AG1489" s="30">
        <f t="shared" si="400"/>
        <v>2427000</v>
      </c>
      <c r="AH1489" s="30">
        <f t="shared" ref="AH1489:AH1552" si="406">IFERROR($T1489/AG1489,"")</f>
        <v>2.88421920065925E-3</v>
      </c>
      <c r="AI1489" s="31">
        <f t="shared" ref="AI1489:AI1552" si="407">IFERROR(AH1489*$Q1489,"")</f>
        <v>0.33168520807581375</v>
      </c>
      <c r="AJ1489" s="31">
        <f t="shared" ref="AJ1489:AJ1552" si="408">IFERROR(AH1489*$U1489,"")</f>
        <v>0.40955912649361348</v>
      </c>
      <c r="AK1489" s="30">
        <f>IF(W1489="si",($S1489*'COSTOS DE CREDITOS'!$C$27)/DATA!$G1489,"")</f>
        <v>107.09860810633695</v>
      </c>
      <c r="AL1489" s="90">
        <f>IF(W1489="si",'COSTOS DE CREDITOS'!$C$35,"")</f>
        <v>20.421138461538462</v>
      </c>
      <c r="AM1489" s="30">
        <f t="shared" si="401"/>
        <v>700</v>
      </c>
      <c r="AN1489" s="30">
        <f t="shared" si="402"/>
        <v>704.00804580623753</v>
      </c>
      <c r="AO1489" s="30">
        <f t="shared" si="403"/>
        <v>1531.527792374113</v>
      </c>
      <c r="AP1489" s="30">
        <f t="shared" si="404"/>
        <v>50.250243374867068</v>
      </c>
      <c r="AQ1489" s="19">
        <f t="shared" si="405"/>
        <v>3.1768201504374358E-2</v>
      </c>
    </row>
    <row r="1490" spans="1:43" x14ac:dyDescent="0.2">
      <c r="A1490" s="23" t="s">
        <v>5665</v>
      </c>
      <c r="B1490" s="6" t="s">
        <v>5684</v>
      </c>
      <c r="C1490" s="6" t="s">
        <v>5667</v>
      </c>
      <c r="D1490" s="2">
        <v>154835</v>
      </c>
      <c r="E1490" s="2">
        <v>155049</v>
      </c>
      <c r="F1490" s="3" t="s">
        <v>1921</v>
      </c>
      <c r="G1490" s="2">
        <v>6</v>
      </c>
      <c r="H1490" s="2">
        <v>155051</v>
      </c>
      <c r="I1490" s="3" t="s">
        <v>1935</v>
      </c>
      <c r="J1490" s="15" t="s">
        <v>5688</v>
      </c>
      <c r="K1490" s="24" t="s">
        <v>5688</v>
      </c>
      <c r="L1490" s="15">
        <v>45090</v>
      </c>
      <c r="M1490" s="15">
        <v>45107</v>
      </c>
      <c r="N1490" s="15"/>
      <c r="O1490" s="26">
        <f>VLOOKUP(D1490,quash!A$2:$I$7791,9,FALSE)</f>
        <v>2</v>
      </c>
      <c r="P1490" s="7">
        <v>9000</v>
      </c>
      <c r="Q1490" s="26">
        <v>135</v>
      </c>
      <c r="R1490" s="19">
        <v>6.2074335512328715E-2</v>
      </c>
      <c r="S1490" s="93">
        <v>26</v>
      </c>
      <c r="T1490" s="7">
        <v>7000</v>
      </c>
      <c r="U1490" s="2">
        <v>142</v>
      </c>
      <c r="V1490" s="11">
        <v>1758.65</v>
      </c>
      <c r="W1490" s="14" t="s">
        <v>5281</v>
      </c>
      <c r="X1490" s="18">
        <v>0.46726772115490839</v>
      </c>
      <c r="Y1490" s="9">
        <v>3270.8740480843589</v>
      </c>
      <c r="Z1490" s="19">
        <f t="shared" si="398"/>
        <v>-0.53273227884509156</v>
      </c>
      <c r="AA1490" s="25">
        <v>821.76037780907973</v>
      </c>
      <c r="AB1490" s="30">
        <f t="shared" si="399"/>
        <v>459000</v>
      </c>
      <c r="AC1490" s="30">
        <f t="shared" si="395"/>
        <v>1.5250544662309368E-2</v>
      </c>
      <c r="AD1490" s="31">
        <f t="shared" si="396"/>
        <v>2.0588235294117649</v>
      </c>
      <c r="AE1490" s="31">
        <f t="shared" si="397"/>
        <v>2.1655773420479303</v>
      </c>
      <c r="AG1490" s="30">
        <f t="shared" si="400"/>
        <v>1695000</v>
      </c>
      <c r="AH1490" s="30">
        <f t="shared" si="406"/>
        <v>4.1297935103244837E-3</v>
      </c>
      <c r="AI1490" s="31">
        <f t="shared" si="407"/>
        <v>0.55752212389380529</v>
      </c>
      <c r="AJ1490" s="31">
        <f t="shared" si="408"/>
        <v>0.58643067846607666</v>
      </c>
      <c r="AK1490" s="30">
        <f>IF(W1490="si",($S1490*'COSTOS DE CREDITOS'!$C$27)/DATA!$G1490,"")</f>
        <v>89.248840088614131</v>
      </c>
      <c r="AL1490" s="90">
        <f>IF(W1490="si",'COSTOS DE CREDITOS'!$C$35,"")</f>
        <v>20.421138461538462</v>
      </c>
      <c r="AM1490" s="30">
        <f t="shared" si="401"/>
        <v>700</v>
      </c>
      <c r="AN1490" s="30">
        <f t="shared" si="402"/>
        <v>3729.1259519156411</v>
      </c>
      <c r="AO1490" s="30">
        <f t="shared" si="403"/>
        <v>4538.7959304657934</v>
      </c>
      <c r="AP1490" s="30">
        <f t="shared" si="404"/>
        <v>-3717.0355526567137</v>
      </c>
      <c r="AQ1490" s="19">
        <f t="shared" si="405"/>
        <v>-4.5232596423872549</v>
      </c>
    </row>
    <row r="1491" spans="1:43" x14ac:dyDescent="0.2">
      <c r="A1491" s="23" t="s">
        <v>5665</v>
      </c>
      <c r="B1491" s="6" t="s">
        <v>5684</v>
      </c>
      <c r="C1491" s="6" t="s">
        <v>5667</v>
      </c>
      <c r="D1491" s="2">
        <v>154328</v>
      </c>
      <c r="E1491" s="2">
        <v>155049</v>
      </c>
      <c r="F1491" s="3" t="s">
        <v>1921</v>
      </c>
      <c r="G1491" s="2">
        <v>6</v>
      </c>
      <c r="H1491" s="2">
        <v>155052</v>
      </c>
      <c r="I1491" s="3" t="s">
        <v>1936</v>
      </c>
      <c r="J1491" s="15">
        <v>45079</v>
      </c>
      <c r="K1491" s="24">
        <v>1163324757</v>
      </c>
      <c r="L1491" s="15">
        <v>45090</v>
      </c>
      <c r="M1491" s="15">
        <v>45107</v>
      </c>
      <c r="N1491" s="15"/>
      <c r="O1491" s="26">
        <f>VLOOKUP(D1491,quash!A$2:$I$7791,9,FALSE)</f>
        <v>2</v>
      </c>
      <c r="P1491" s="7">
        <v>11000</v>
      </c>
      <c r="Q1491" s="26">
        <v>134</v>
      </c>
      <c r="R1491" s="19">
        <v>5.7794490376783518E-2</v>
      </c>
      <c r="S1491" s="93">
        <v>26</v>
      </c>
      <c r="T1491" s="7">
        <v>7000</v>
      </c>
      <c r="U1491" s="2">
        <v>142</v>
      </c>
      <c r="V1491" s="11">
        <v>1758.65</v>
      </c>
      <c r="W1491" s="14" t="s">
        <v>5281</v>
      </c>
      <c r="X1491" s="18">
        <v>0.46726772115490839</v>
      </c>
      <c r="Y1491" s="9">
        <v>3270.8740480843589</v>
      </c>
      <c r="Z1491" s="19">
        <f t="shared" si="398"/>
        <v>-0.53273227884509156</v>
      </c>
      <c r="AA1491" s="25">
        <v>821.76037780907973</v>
      </c>
      <c r="AB1491" s="30">
        <f t="shared" si="399"/>
        <v>459000</v>
      </c>
      <c r="AC1491" s="30">
        <f t="shared" si="395"/>
        <v>1.5250544662309368E-2</v>
      </c>
      <c r="AD1491" s="31">
        <f t="shared" si="396"/>
        <v>2.0435729847494555</v>
      </c>
      <c r="AE1491" s="31">
        <f t="shared" si="397"/>
        <v>2.1655773420479303</v>
      </c>
      <c r="AG1491" s="30">
        <f t="shared" si="400"/>
        <v>1695000</v>
      </c>
      <c r="AH1491" s="30">
        <f t="shared" si="406"/>
        <v>4.1297935103244837E-3</v>
      </c>
      <c r="AI1491" s="31">
        <f t="shared" si="407"/>
        <v>0.55339233038348079</v>
      </c>
      <c r="AJ1491" s="31">
        <f t="shared" si="408"/>
        <v>0.58643067846607666</v>
      </c>
      <c r="AK1491" s="30">
        <f>IF(W1491="si",($S1491*'COSTOS DE CREDITOS'!$C$27)/DATA!$G1491,"")</f>
        <v>89.248840088614131</v>
      </c>
      <c r="AL1491" s="90">
        <f>IF(W1491="si",'COSTOS DE CREDITOS'!$C$35,"")</f>
        <v>20.421138461538462</v>
      </c>
      <c r="AM1491" s="30">
        <f t="shared" si="401"/>
        <v>700</v>
      </c>
      <c r="AN1491" s="30">
        <f t="shared" si="402"/>
        <v>3729.1259519156411</v>
      </c>
      <c r="AO1491" s="30">
        <f t="shared" si="403"/>
        <v>4538.7959304657934</v>
      </c>
      <c r="AP1491" s="30">
        <f t="shared" si="404"/>
        <v>-3717.0355526567137</v>
      </c>
      <c r="AQ1491" s="19">
        <f t="shared" si="405"/>
        <v>-4.5232596423872549</v>
      </c>
    </row>
    <row r="1492" spans="1:43" x14ac:dyDescent="0.2">
      <c r="A1492" s="23" t="s">
        <v>5665</v>
      </c>
      <c r="B1492" s="6" t="s">
        <v>5684</v>
      </c>
      <c r="C1492" s="6" t="s">
        <v>5667</v>
      </c>
      <c r="D1492" s="2">
        <v>154335</v>
      </c>
      <c r="E1492" s="2">
        <v>155049</v>
      </c>
      <c r="F1492" s="3" t="s">
        <v>1921</v>
      </c>
      <c r="G1492" s="2">
        <v>6</v>
      </c>
      <c r="H1492" s="2">
        <v>155053</v>
      </c>
      <c r="I1492" s="3" t="s">
        <v>1937</v>
      </c>
      <c r="J1492" s="15">
        <v>45079</v>
      </c>
      <c r="K1492" s="24">
        <v>1163325129</v>
      </c>
      <c r="L1492" s="15">
        <v>45090</v>
      </c>
      <c r="M1492" s="15">
        <v>45107</v>
      </c>
      <c r="N1492" s="15"/>
      <c r="O1492" s="26">
        <f>VLOOKUP(D1492,quash!A$2:$I$7791,9,FALSE)</f>
        <v>1</v>
      </c>
      <c r="P1492" s="7">
        <v>9000</v>
      </c>
      <c r="Q1492" s="26">
        <v>139</v>
      </c>
      <c r="R1492" s="19">
        <v>6.9955643724125577E-2</v>
      </c>
      <c r="S1492" s="93">
        <v>26</v>
      </c>
      <c r="T1492" s="7">
        <v>7000</v>
      </c>
      <c r="U1492" s="2">
        <v>142</v>
      </c>
      <c r="V1492" s="11">
        <v>1758.65</v>
      </c>
      <c r="W1492" s="14" t="s">
        <v>5281</v>
      </c>
      <c r="X1492" s="18">
        <v>0.46726772115490839</v>
      </c>
      <c r="Y1492" s="9">
        <v>3270.8740480843589</v>
      </c>
      <c r="Z1492" s="19">
        <f t="shared" si="398"/>
        <v>-0.53273227884509156</v>
      </c>
      <c r="AA1492" s="25">
        <v>821.76037780907973</v>
      </c>
      <c r="AB1492" s="30">
        <f t="shared" si="399"/>
        <v>646000</v>
      </c>
      <c r="AC1492" s="30">
        <f t="shared" si="395"/>
        <v>1.0835913312693499E-2</v>
      </c>
      <c r="AD1492" s="31">
        <f t="shared" si="396"/>
        <v>1.5061919504643964</v>
      </c>
      <c r="AE1492" s="31">
        <f t="shared" si="397"/>
        <v>1.5386996904024768</v>
      </c>
      <c r="AG1492" s="30">
        <f t="shared" si="400"/>
        <v>2427000</v>
      </c>
      <c r="AH1492" s="30">
        <f t="shared" si="406"/>
        <v>2.88421920065925E-3</v>
      </c>
      <c r="AI1492" s="31">
        <f t="shared" si="407"/>
        <v>0.40090646889163573</v>
      </c>
      <c r="AJ1492" s="31">
        <f t="shared" si="408"/>
        <v>0.40955912649361348</v>
      </c>
      <c r="AK1492" s="30">
        <f>IF(W1492="si",($S1492*'COSTOS DE CREDITOS'!$C$27)/DATA!$G1492,"")</f>
        <v>89.248840088614131</v>
      </c>
      <c r="AL1492" s="90">
        <f>IF(W1492="si",'COSTOS DE CREDITOS'!$C$35,"")</f>
        <v>20.421138461538462</v>
      </c>
      <c r="AM1492" s="30">
        <f t="shared" si="401"/>
        <v>700</v>
      </c>
      <c r="AN1492" s="30">
        <f t="shared" si="402"/>
        <v>3729.1259519156411</v>
      </c>
      <c r="AO1492" s="30">
        <f t="shared" si="403"/>
        <v>4538.7959304657934</v>
      </c>
      <c r="AP1492" s="30">
        <f t="shared" si="404"/>
        <v>-3717.0355526567137</v>
      </c>
      <c r="AQ1492" s="19">
        <f t="shared" si="405"/>
        <v>-4.5232596423872549</v>
      </c>
    </row>
    <row r="1493" spans="1:43" x14ac:dyDescent="0.2">
      <c r="A1493" s="23" t="s">
        <v>5665</v>
      </c>
      <c r="B1493" s="6" t="s">
        <v>5684</v>
      </c>
      <c r="C1493" s="6" t="s">
        <v>5667</v>
      </c>
      <c r="D1493" s="2">
        <v>154924</v>
      </c>
      <c r="E1493" s="2">
        <v>155049</v>
      </c>
      <c r="F1493" s="3" t="s">
        <v>1921</v>
      </c>
      <c r="G1493" s="2">
        <v>6</v>
      </c>
      <c r="H1493" s="2">
        <v>155054</v>
      </c>
      <c r="I1493" s="3" t="s">
        <v>1938</v>
      </c>
      <c r="J1493" s="15">
        <v>45086</v>
      </c>
      <c r="K1493" s="24">
        <v>1167712202</v>
      </c>
      <c r="L1493" s="15">
        <v>45090</v>
      </c>
      <c r="M1493" s="15">
        <v>45107</v>
      </c>
      <c r="N1493" s="15"/>
      <c r="O1493" s="26">
        <f>VLOOKUP(D1493,quash!A$2:$I$7791,9,FALSE)</f>
        <v>1</v>
      </c>
      <c r="P1493" s="7">
        <v>9000</v>
      </c>
      <c r="Q1493" s="26">
        <v>139</v>
      </c>
      <c r="R1493" s="19">
        <v>6.9955643724125577E-2</v>
      </c>
      <c r="S1493" s="93">
        <v>26</v>
      </c>
      <c r="T1493" s="7">
        <v>7000</v>
      </c>
      <c r="U1493" s="2">
        <v>142</v>
      </c>
      <c r="V1493" s="11">
        <v>1758.65</v>
      </c>
      <c r="W1493" s="14" t="s">
        <v>5281</v>
      </c>
      <c r="X1493" s="18">
        <v>0.46726772115490839</v>
      </c>
      <c r="Y1493" s="9">
        <v>3270.8740480843589</v>
      </c>
      <c r="Z1493" s="19">
        <f t="shared" si="398"/>
        <v>-0.53273227884509156</v>
      </c>
      <c r="AA1493" s="25">
        <v>821.76037780907973</v>
      </c>
      <c r="AB1493" s="30">
        <f t="shared" si="399"/>
        <v>646000</v>
      </c>
      <c r="AC1493" s="30">
        <f t="shared" si="395"/>
        <v>1.0835913312693499E-2</v>
      </c>
      <c r="AD1493" s="31">
        <f t="shared" si="396"/>
        <v>1.5061919504643964</v>
      </c>
      <c r="AE1493" s="31">
        <f t="shared" si="397"/>
        <v>1.5386996904024768</v>
      </c>
      <c r="AG1493" s="30">
        <f t="shared" si="400"/>
        <v>2427000</v>
      </c>
      <c r="AH1493" s="30">
        <f t="shared" si="406"/>
        <v>2.88421920065925E-3</v>
      </c>
      <c r="AI1493" s="31">
        <f t="shared" si="407"/>
        <v>0.40090646889163573</v>
      </c>
      <c r="AJ1493" s="31">
        <f t="shared" si="408"/>
        <v>0.40955912649361348</v>
      </c>
      <c r="AK1493" s="30">
        <f>IF(W1493="si",($S1493*'COSTOS DE CREDITOS'!$C$27)/DATA!$G1493,"")</f>
        <v>89.248840088614131</v>
      </c>
      <c r="AL1493" s="90">
        <f>IF(W1493="si",'COSTOS DE CREDITOS'!$C$35,"")</f>
        <v>20.421138461538462</v>
      </c>
      <c r="AM1493" s="30">
        <f t="shared" si="401"/>
        <v>700</v>
      </c>
      <c r="AN1493" s="30">
        <f t="shared" si="402"/>
        <v>3729.1259519156411</v>
      </c>
      <c r="AO1493" s="30">
        <f t="shared" si="403"/>
        <v>4538.7959304657934</v>
      </c>
      <c r="AP1493" s="30">
        <f t="shared" si="404"/>
        <v>-3717.0355526567137</v>
      </c>
      <c r="AQ1493" s="19">
        <f t="shared" si="405"/>
        <v>-4.5232596423872549</v>
      </c>
    </row>
    <row r="1494" spans="1:43" x14ac:dyDescent="0.2">
      <c r="A1494" s="23" t="s">
        <v>5665</v>
      </c>
      <c r="B1494" s="6" t="s">
        <v>5684</v>
      </c>
      <c r="C1494" s="6" t="s">
        <v>5667</v>
      </c>
      <c r="D1494" s="2">
        <v>154926</v>
      </c>
      <c r="E1494" s="2">
        <v>155049</v>
      </c>
      <c r="F1494" s="3" t="s">
        <v>1921</v>
      </c>
      <c r="G1494" s="2">
        <v>6</v>
      </c>
      <c r="H1494" s="2">
        <v>155055</v>
      </c>
      <c r="I1494" s="3" t="s">
        <v>1939</v>
      </c>
      <c r="J1494" s="15">
        <v>45086</v>
      </c>
      <c r="K1494" s="24">
        <v>1167719714</v>
      </c>
      <c r="L1494" s="15">
        <v>45090</v>
      </c>
      <c r="M1494" s="15">
        <v>45107</v>
      </c>
      <c r="N1494" s="15"/>
      <c r="O1494" s="26">
        <f>VLOOKUP(D1494,quash!A$2:$I$7791,9,FALSE)</f>
        <v>1</v>
      </c>
      <c r="P1494" s="7">
        <v>9000</v>
      </c>
      <c r="Q1494" s="26">
        <v>121</v>
      </c>
      <c r="R1494" s="19">
        <v>4.3386902866866597E-2</v>
      </c>
      <c r="S1494" s="93">
        <v>26</v>
      </c>
      <c r="T1494" s="7">
        <v>7000</v>
      </c>
      <c r="U1494" s="2">
        <v>142</v>
      </c>
      <c r="V1494" s="11">
        <v>1758.65</v>
      </c>
      <c r="W1494" s="14" t="s">
        <v>5281</v>
      </c>
      <c r="X1494" s="18">
        <v>0.46726772115490839</v>
      </c>
      <c r="Y1494" s="9">
        <v>3270.8740480843589</v>
      </c>
      <c r="Z1494" s="19">
        <f t="shared" si="398"/>
        <v>-0.53273227884509156</v>
      </c>
      <c r="AA1494" s="25">
        <v>821.76037780907973</v>
      </c>
      <c r="AB1494" s="30">
        <f t="shared" si="399"/>
        <v>646000</v>
      </c>
      <c r="AC1494" s="30">
        <f t="shared" si="395"/>
        <v>1.0835913312693499E-2</v>
      </c>
      <c r="AD1494" s="31">
        <f t="shared" si="396"/>
        <v>1.3111455108359134</v>
      </c>
      <c r="AE1494" s="31">
        <f t="shared" si="397"/>
        <v>1.5386996904024768</v>
      </c>
      <c r="AG1494" s="30">
        <f t="shared" si="400"/>
        <v>2427000</v>
      </c>
      <c r="AH1494" s="30">
        <f t="shared" si="406"/>
        <v>2.88421920065925E-3</v>
      </c>
      <c r="AI1494" s="31">
        <f t="shared" si="407"/>
        <v>0.34899052327976926</v>
      </c>
      <c r="AJ1494" s="31">
        <f t="shared" si="408"/>
        <v>0.40955912649361348</v>
      </c>
      <c r="AK1494" s="30">
        <f>IF(W1494="si",($S1494*'COSTOS DE CREDITOS'!$C$27)/DATA!$G1494,"")</f>
        <v>89.248840088614131</v>
      </c>
      <c r="AL1494" s="90">
        <f>IF(W1494="si",'COSTOS DE CREDITOS'!$C$35,"")</f>
        <v>20.421138461538462</v>
      </c>
      <c r="AM1494" s="30">
        <f t="shared" si="401"/>
        <v>700</v>
      </c>
      <c r="AN1494" s="30">
        <f t="shared" si="402"/>
        <v>3729.1259519156411</v>
      </c>
      <c r="AO1494" s="30">
        <f t="shared" si="403"/>
        <v>4538.7959304657934</v>
      </c>
      <c r="AP1494" s="30">
        <f t="shared" si="404"/>
        <v>-3717.0355526567137</v>
      </c>
      <c r="AQ1494" s="19">
        <f t="shared" si="405"/>
        <v>-4.5232596423872549</v>
      </c>
    </row>
    <row r="1495" spans="1:43" x14ac:dyDescent="0.2">
      <c r="A1495" s="23" t="s">
        <v>5665</v>
      </c>
      <c r="B1495" s="6" t="s">
        <v>5685</v>
      </c>
      <c r="C1495" s="6" t="s">
        <v>5680</v>
      </c>
      <c r="D1495" s="2">
        <v>154844</v>
      </c>
      <c r="E1495" s="2">
        <v>155059</v>
      </c>
      <c r="F1495" s="3" t="s">
        <v>1923</v>
      </c>
      <c r="G1495" s="2">
        <v>5</v>
      </c>
      <c r="H1495" s="2">
        <v>155061</v>
      </c>
      <c r="I1495" s="3" t="s">
        <v>1940</v>
      </c>
      <c r="J1495" s="15">
        <v>45085</v>
      </c>
      <c r="K1495" s="24">
        <v>1167128355</v>
      </c>
      <c r="L1495" s="15">
        <v>45090</v>
      </c>
      <c r="M1495" s="15">
        <v>45107</v>
      </c>
      <c r="N1495" s="15"/>
      <c r="O1495" s="26">
        <f>VLOOKUP(D1495,quash!A$2:$I$7791,9,FALSE)</f>
        <v>1</v>
      </c>
      <c r="P1495" s="7">
        <v>5000</v>
      </c>
      <c r="Q1495" s="26">
        <v>147</v>
      </c>
      <c r="R1495" s="19">
        <v>0.11226939921536</v>
      </c>
      <c r="S1495" s="26">
        <v>16</v>
      </c>
      <c r="T1495" s="7">
        <v>7000</v>
      </c>
      <c r="U1495" s="2">
        <v>142</v>
      </c>
      <c r="V1495" s="11">
        <v>1758.65</v>
      </c>
      <c r="W1495" s="14" t="s">
        <v>5281</v>
      </c>
      <c r="X1495" s="18">
        <v>1</v>
      </c>
      <c r="Y1495" s="9">
        <v>7000</v>
      </c>
      <c r="Z1495" s="19">
        <f t="shared" si="398"/>
        <v>0</v>
      </c>
      <c r="AA1495" s="25">
        <v>1758.65</v>
      </c>
      <c r="AB1495" s="30">
        <f t="shared" si="399"/>
        <v>646000</v>
      </c>
      <c r="AC1495" s="30">
        <f t="shared" si="395"/>
        <v>1.0835913312693499E-2</v>
      </c>
      <c r="AD1495" s="31">
        <f t="shared" si="396"/>
        <v>1.5928792569659442</v>
      </c>
      <c r="AE1495" s="31">
        <f t="shared" si="397"/>
        <v>1.5386996904024768</v>
      </c>
      <c r="AG1495" s="30">
        <f t="shared" si="400"/>
        <v>2427000</v>
      </c>
      <c r="AH1495" s="30">
        <f t="shared" si="406"/>
        <v>2.88421920065925E-3</v>
      </c>
      <c r="AI1495" s="31">
        <f t="shared" si="407"/>
        <v>0.42398022249690975</v>
      </c>
      <c r="AJ1495" s="31">
        <f t="shared" si="408"/>
        <v>0.40955912649361348</v>
      </c>
      <c r="AK1495" s="30">
        <f>IF(W1495="si",($S1495*'COSTOS DE CREDITOS'!$C$27)/DATA!$G1495,"")</f>
        <v>65.906835757745824</v>
      </c>
      <c r="AL1495" s="90">
        <f>IF(W1495="si",'COSTOS DE CREDITOS'!$C$35,"")</f>
        <v>20.421138461538462</v>
      </c>
      <c r="AM1495" s="30">
        <f t="shared" si="401"/>
        <v>430.76923076923077</v>
      </c>
      <c r="AN1495" s="30">
        <f t="shared" si="402"/>
        <v>0</v>
      </c>
      <c r="AO1495" s="30">
        <f t="shared" si="403"/>
        <v>517.09720498851505</v>
      </c>
      <c r="AP1495" s="30">
        <f t="shared" si="404"/>
        <v>1241.5527950114852</v>
      </c>
      <c r="AQ1495" s="19">
        <f t="shared" si="405"/>
        <v>0.70596923493104657</v>
      </c>
    </row>
    <row r="1496" spans="1:43" x14ac:dyDescent="0.2">
      <c r="A1496" s="23" t="s">
        <v>5665</v>
      </c>
      <c r="B1496" s="6" t="s">
        <v>5685</v>
      </c>
      <c r="C1496" s="6" t="s">
        <v>5680</v>
      </c>
      <c r="D1496" s="2">
        <v>153065</v>
      </c>
      <c r="E1496" s="2">
        <v>155059</v>
      </c>
      <c r="F1496" s="3" t="s">
        <v>1923</v>
      </c>
      <c r="G1496" s="2">
        <v>5</v>
      </c>
      <c r="H1496" s="2">
        <v>155062</v>
      </c>
      <c r="I1496" s="3" t="s">
        <v>1941</v>
      </c>
      <c r="J1496" s="15">
        <v>45069</v>
      </c>
      <c r="K1496" s="24">
        <v>1153665084</v>
      </c>
      <c r="L1496" s="15">
        <v>45090</v>
      </c>
      <c r="M1496" s="15">
        <v>45107</v>
      </c>
      <c r="N1496" s="15"/>
      <c r="O1496" s="26">
        <f>VLOOKUP(D1496,quash!A$2:$I$7791,9,FALSE)</f>
        <v>1</v>
      </c>
      <c r="P1496" s="7">
        <v>10000</v>
      </c>
      <c r="Q1496" s="26">
        <v>147</v>
      </c>
      <c r="R1496" s="19">
        <v>7.9000519063170294E-2</v>
      </c>
      <c r="S1496" s="26">
        <v>16</v>
      </c>
      <c r="T1496" s="7">
        <v>8000</v>
      </c>
      <c r="U1496" s="2">
        <v>142</v>
      </c>
      <c r="V1496" s="11">
        <v>2013.74</v>
      </c>
      <c r="W1496" s="14" t="s">
        <v>5281</v>
      </c>
      <c r="X1496" s="18">
        <v>1</v>
      </c>
      <c r="Y1496" s="9">
        <v>8000</v>
      </c>
      <c r="Z1496" s="19">
        <f t="shared" si="398"/>
        <v>0</v>
      </c>
      <c r="AA1496" s="25">
        <v>2013.74</v>
      </c>
      <c r="AB1496" s="30">
        <f t="shared" si="399"/>
        <v>646000</v>
      </c>
      <c r="AC1496" s="30">
        <f t="shared" si="395"/>
        <v>1.238390092879257E-2</v>
      </c>
      <c r="AD1496" s="31">
        <f t="shared" si="396"/>
        <v>1.8204334365325079</v>
      </c>
      <c r="AE1496" s="31">
        <f t="shared" si="397"/>
        <v>1.758513931888545</v>
      </c>
      <c r="AG1496" s="30">
        <f t="shared" si="400"/>
        <v>2427000</v>
      </c>
      <c r="AH1496" s="30">
        <f t="shared" si="406"/>
        <v>3.296250515039143E-3</v>
      </c>
      <c r="AI1496" s="31">
        <f t="shared" si="407"/>
        <v>0.48454882571075403</v>
      </c>
      <c r="AJ1496" s="31">
        <f t="shared" si="408"/>
        <v>0.4680675731355583</v>
      </c>
      <c r="AK1496" s="30">
        <f>IF(W1496="si",($S1496*'COSTOS DE CREDITOS'!$C$27)/DATA!$G1496,"")</f>
        <v>65.906835757745824</v>
      </c>
      <c r="AL1496" s="90">
        <f>IF(W1496="si",'COSTOS DE CREDITOS'!$C$35,"")</f>
        <v>20.421138461538462</v>
      </c>
      <c r="AM1496" s="30">
        <f t="shared" si="401"/>
        <v>492.30769230769232</v>
      </c>
      <c r="AN1496" s="30">
        <f t="shared" si="402"/>
        <v>0</v>
      </c>
      <c r="AO1496" s="30">
        <f t="shared" si="403"/>
        <v>578.63566652697659</v>
      </c>
      <c r="AP1496" s="30">
        <f t="shared" si="404"/>
        <v>1435.1043334730234</v>
      </c>
      <c r="AQ1496" s="19">
        <f t="shared" si="405"/>
        <v>0.71265621851531147</v>
      </c>
    </row>
    <row r="1497" spans="1:43" x14ac:dyDescent="0.2">
      <c r="A1497" s="23" t="s">
        <v>5665</v>
      </c>
      <c r="B1497" s="6" t="s">
        <v>5685</v>
      </c>
      <c r="C1497" s="6" t="s">
        <v>5680</v>
      </c>
      <c r="D1497" s="2">
        <v>153288</v>
      </c>
      <c r="E1497" s="2">
        <v>155059</v>
      </c>
      <c r="F1497" s="3" t="s">
        <v>1923</v>
      </c>
      <c r="G1497" s="2">
        <v>5</v>
      </c>
      <c r="H1497" s="2">
        <v>155063</v>
      </c>
      <c r="I1497" s="3" t="s">
        <v>1942</v>
      </c>
      <c r="J1497" s="15">
        <v>45071</v>
      </c>
      <c r="K1497" s="24">
        <v>1155360529</v>
      </c>
      <c r="L1497" s="15">
        <v>45090</v>
      </c>
      <c r="M1497" s="15">
        <v>45107</v>
      </c>
      <c r="N1497" s="15"/>
      <c r="O1497" s="26" t="e">
        <f>VLOOKUP(D1497,quash!A$2:$I$7791,9,FALSE)</f>
        <v>#N/A</v>
      </c>
      <c r="P1497" s="7">
        <v>10000</v>
      </c>
      <c r="Q1497" s="26">
        <v>147</v>
      </c>
      <c r="R1497" s="19">
        <v>7.9000519063170294E-2</v>
      </c>
      <c r="S1497" s="26">
        <v>16</v>
      </c>
      <c r="T1497" s="7">
        <v>8000</v>
      </c>
      <c r="U1497" s="2">
        <v>142</v>
      </c>
      <c r="V1497" s="11">
        <v>2013.74</v>
      </c>
      <c r="W1497" s="14" t="s">
        <v>5281</v>
      </c>
      <c r="X1497" s="18">
        <v>1</v>
      </c>
      <c r="Y1497" s="9">
        <v>8000</v>
      </c>
      <c r="Z1497" s="19">
        <f t="shared" si="398"/>
        <v>0</v>
      </c>
      <c r="AA1497" s="25">
        <v>2013.74</v>
      </c>
      <c r="AB1497" s="30">
        <f t="shared" si="399"/>
        <v>103000</v>
      </c>
      <c r="AC1497" s="30">
        <f t="shared" si="395"/>
        <v>7.7669902912621352E-2</v>
      </c>
      <c r="AD1497" s="31">
        <f t="shared" si="396"/>
        <v>11.417475728155338</v>
      </c>
      <c r="AE1497" s="31">
        <f t="shared" si="397"/>
        <v>11.029126213592232</v>
      </c>
      <c r="AG1497" s="30">
        <f t="shared" si="400"/>
        <v>6126000</v>
      </c>
      <c r="AH1497" s="30">
        <f t="shared" si="406"/>
        <v>1.3059092393078681E-3</v>
      </c>
      <c r="AI1497" s="31">
        <f t="shared" si="407"/>
        <v>0.19196865817825662</v>
      </c>
      <c r="AJ1497" s="31">
        <f t="shared" si="408"/>
        <v>0.18543911198171725</v>
      </c>
      <c r="AK1497" s="30">
        <f>IF(W1497="si",($S1497*'COSTOS DE CREDITOS'!$C$27)/DATA!$G1497,"")</f>
        <v>65.906835757745824</v>
      </c>
      <c r="AL1497" s="90">
        <f>IF(W1497="si",'COSTOS DE CREDITOS'!$C$35,"")</f>
        <v>20.421138461538462</v>
      </c>
      <c r="AM1497" s="30">
        <f t="shared" si="401"/>
        <v>492.30769230769232</v>
      </c>
      <c r="AN1497" s="30">
        <f t="shared" si="402"/>
        <v>0</v>
      </c>
      <c r="AO1497" s="30">
        <f t="shared" si="403"/>
        <v>578.63566652697659</v>
      </c>
      <c r="AP1497" s="30">
        <f t="shared" si="404"/>
        <v>1435.1043334730234</v>
      </c>
      <c r="AQ1497" s="19">
        <f t="shared" si="405"/>
        <v>0.71265621851531147</v>
      </c>
    </row>
    <row r="1498" spans="1:43" x14ac:dyDescent="0.2">
      <c r="A1498" s="23" t="s">
        <v>5665</v>
      </c>
      <c r="B1498" s="6" t="s">
        <v>5685</v>
      </c>
      <c r="C1498" s="6" t="s">
        <v>5680</v>
      </c>
      <c r="D1498" s="2">
        <v>153306</v>
      </c>
      <c r="E1498" s="2">
        <v>155059</v>
      </c>
      <c r="F1498" s="3" t="s">
        <v>1923</v>
      </c>
      <c r="G1498" s="2">
        <v>5</v>
      </c>
      <c r="H1498" s="2">
        <v>155072</v>
      </c>
      <c r="I1498" s="3" t="s">
        <v>1943</v>
      </c>
      <c r="J1498" s="15">
        <v>45071</v>
      </c>
      <c r="K1498" s="24">
        <v>1155428594</v>
      </c>
      <c r="L1498" s="15">
        <v>45090</v>
      </c>
      <c r="M1498" s="15">
        <v>45107</v>
      </c>
      <c r="N1498" s="15"/>
      <c r="O1498" s="26">
        <f>VLOOKUP(D1498,quash!A$2:$I$7791,9,FALSE)</f>
        <v>1</v>
      </c>
      <c r="P1498" s="7">
        <v>14000</v>
      </c>
      <c r="Q1498" s="26">
        <v>110</v>
      </c>
      <c r="R1498" s="19">
        <v>3.3741050530766099E-2</v>
      </c>
      <c r="S1498" s="26">
        <v>16</v>
      </c>
      <c r="T1498" s="7">
        <v>5000</v>
      </c>
      <c r="U1498" s="2">
        <v>147</v>
      </c>
      <c r="V1498" s="11">
        <v>1303.3399999999999</v>
      </c>
      <c r="W1498" s="14" t="s">
        <v>5281</v>
      </c>
      <c r="X1498" s="18">
        <v>1</v>
      </c>
      <c r="Y1498" s="9">
        <v>5000</v>
      </c>
      <c r="Z1498" s="19">
        <f t="shared" si="398"/>
        <v>0</v>
      </c>
      <c r="AA1498" s="25">
        <v>1303.3399999999999</v>
      </c>
      <c r="AB1498" s="30">
        <f t="shared" si="399"/>
        <v>646000</v>
      </c>
      <c r="AC1498" s="30">
        <f t="shared" si="395"/>
        <v>7.7399380804953561E-3</v>
      </c>
      <c r="AD1498" s="31">
        <f t="shared" si="396"/>
        <v>0.85139318885448911</v>
      </c>
      <c r="AE1498" s="31">
        <f t="shared" si="397"/>
        <v>1.1377708978328174</v>
      </c>
      <c r="AG1498" s="30">
        <f t="shared" si="400"/>
        <v>2427000</v>
      </c>
      <c r="AH1498" s="30">
        <f t="shared" si="406"/>
        <v>2.0601565718994645E-3</v>
      </c>
      <c r="AI1498" s="31">
        <f t="shared" si="407"/>
        <v>0.2266172229089411</v>
      </c>
      <c r="AJ1498" s="31">
        <f t="shared" si="408"/>
        <v>0.30284301606922126</v>
      </c>
      <c r="AK1498" s="30">
        <f>IF(W1498="si",($S1498*'COSTOS DE CREDITOS'!$C$27)/DATA!$G1498,"")</f>
        <v>65.906835757745824</v>
      </c>
      <c r="AL1498" s="90">
        <f>IF(W1498="si",'COSTOS DE CREDITOS'!$C$35,"")</f>
        <v>20.421138461538462</v>
      </c>
      <c r="AM1498" s="30">
        <f t="shared" si="401"/>
        <v>307.69230769230774</v>
      </c>
      <c r="AN1498" s="30">
        <f t="shared" si="402"/>
        <v>0</v>
      </c>
      <c r="AO1498" s="30">
        <f t="shared" si="403"/>
        <v>394.02028191159201</v>
      </c>
      <c r="AP1498" s="30">
        <f t="shared" si="404"/>
        <v>909.31971808840785</v>
      </c>
      <c r="AQ1498" s="19">
        <f t="shared" si="405"/>
        <v>0.69768419452208008</v>
      </c>
    </row>
    <row r="1499" spans="1:43" x14ac:dyDescent="0.2">
      <c r="A1499" s="23" t="s">
        <v>5665</v>
      </c>
      <c r="B1499" s="6" t="s">
        <v>5674</v>
      </c>
      <c r="C1499" s="6" t="s">
        <v>5670</v>
      </c>
      <c r="D1499" s="2">
        <v>154810</v>
      </c>
      <c r="E1499" s="2">
        <v>155084</v>
      </c>
      <c r="F1499" s="3" t="s">
        <v>480</v>
      </c>
      <c r="G1499" s="2">
        <v>6</v>
      </c>
      <c r="H1499" s="2">
        <v>155091</v>
      </c>
      <c r="I1499" s="3" t="s">
        <v>1944</v>
      </c>
      <c r="J1499" s="15">
        <v>45085</v>
      </c>
      <c r="K1499" s="24">
        <v>1166932830</v>
      </c>
      <c r="L1499" s="15">
        <v>45090</v>
      </c>
      <c r="M1499" s="15">
        <v>45107</v>
      </c>
      <c r="N1499" s="15"/>
      <c r="O1499" s="26">
        <f>VLOOKUP(D1499,quash!A$2:$I$7791,9,FALSE)</f>
        <v>4</v>
      </c>
      <c r="P1499" s="7">
        <v>10000</v>
      </c>
      <c r="Q1499" s="26">
        <v>132</v>
      </c>
      <c r="R1499" s="19">
        <v>5.8283715876113903E-2</v>
      </c>
      <c r="S1499" s="93">
        <v>26</v>
      </c>
      <c r="T1499" s="7">
        <v>7000</v>
      </c>
      <c r="U1499" s="2">
        <v>142</v>
      </c>
      <c r="V1499" s="11">
        <v>1758.65</v>
      </c>
      <c r="W1499" s="14" t="s">
        <v>5281</v>
      </c>
      <c r="X1499" s="18">
        <v>0.73505510483545078</v>
      </c>
      <c r="Y1499" s="9">
        <v>5145.3857338481557</v>
      </c>
      <c r="Z1499" s="19">
        <f t="shared" si="398"/>
        <v>-0.26494489516454922</v>
      </c>
      <c r="AA1499" s="25">
        <v>1292.7046601188656</v>
      </c>
      <c r="AB1499" s="30">
        <f t="shared" si="399"/>
        <v>374000</v>
      </c>
      <c r="AC1499" s="30">
        <f t="shared" si="395"/>
        <v>1.871657754010695E-2</v>
      </c>
      <c r="AD1499" s="31">
        <f t="shared" si="396"/>
        <v>2.4705882352941173</v>
      </c>
      <c r="AE1499" s="31">
        <f t="shared" si="397"/>
        <v>2.6577540106951871</v>
      </c>
      <c r="AG1499" s="30">
        <f t="shared" si="400"/>
        <v>927000</v>
      </c>
      <c r="AH1499" s="30">
        <f t="shared" si="406"/>
        <v>7.551240560949299E-3</v>
      </c>
      <c r="AI1499" s="31">
        <f t="shared" si="407"/>
        <v>0.99676375404530748</v>
      </c>
      <c r="AJ1499" s="31">
        <f t="shared" si="408"/>
        <v>1.0722761596548005</v>
      </c>
      <c r="AK1499" s="30">
        <f>IF(W1499="si",($S1499*'COSTOS DE CREDITOS'!$C$27)/DATA!$G1499,"")</f>
        <v>89.248840088614131</v>
      </c>
      <c r="AL1499" s="90">
        <f>IF(W1499="si",'COSTOS DE CREDITOS'!$C$35,"")</f>
        <v>20.421138461538462</v>
      </c>
      <c r="AM1499" s="30">
        <f t="shared" si="401"/>
        <v>700</v>
      </c>
      <c r="AN1499" s="30">
        <f t="shared" si="402"/>
        <v>1854.6142661518443</v>
      </c>
      <c r="AO1499" s="30">
        <f t="shared" si="403"/>
        <v>2664.2842447019966</v>
      </c>
      <c r="AP1499" s="30">
        <f t="shared" si="404"/>
        <v>-1371.579584583131</v>
      </c>
      <c r="AQ1499" s="19">
        <f t="shared" si="405"/>
        <v>-1.0610154251760899</v>
      </c>
    </row>
    <row r="1500" spans="1:43" x14ac:dyDescent="0.2">
      <c r="A1500" s="23" t="s">
        <v>5665</v>
      </c>
      <c r="B1500" s="6" t="s">
        <v>5674</v>
      </c>
      <c r="C1500" s="6" t="s">
        <v>5670</v>
      </c>
      <c r="D1500" s="2">
        <v>154806</v>
      </c>
      <c r="E1500" s="2">
        <v>155084</v>
      </c>
      <c r="F1500" s="3" t="s">
        <v>480</v>
      </c>
      <c r="G1500" s="2">
        <v>6</v>
      </c>
      <c r="H1500" s="2">
        <v>155092</v>
      </c>
      <c r="I1500" s="3" t="s">
        <v>1945</v>
      </c>
      <c r="J1500" s="15">
        <v>45085</v>
      </c>
      <c r="K1500" s="24">
        <v>1166896906</v>
      </c>
      <c r="L1500" s="15">
        <v>45090</v>
      </c>
      <c r="M1500" s="15">
        <v>45107</v>
      </c>
      <c r="N1500" s="15"/>
      <c r="O1500" s="26">
        <f>VLOOKUP(D1500,quash!A$2:$I$7791,9,FALSE)</f>
        <v>4</v>
      </c>
      <c r="P1500" s="7">
        <v>5000</v>
      </c>
      <c r="Q1500" s="26">
        <v>147</v>
      </c>
      <c r="R1500" s="19">
        <v>0.11226939921536</v>
      </c>
      <c r="S1500" s="93">
        <v>26</v>
      </c>
      <c r="T1500" s="7">
        <v>7000</v>
      </c>
      <c r="U1500" s="2">
        <v>142</v>
      </c>
      <c r="V1500" s="11">
        <v>1758.65</v>
      </c>
      <c r="W1500" s="14" t="s">
        <v>5281</v>
      </c>
      <c r="X1500" s="18">
        <v>0.73505510483545078</v>
      </c>
      <c r="Y1500" s="9">
        <v>5145.3857338481557</v>
      </c>
      <c r="Z1500" s="19">
        <f t="shared" si="398"/>
        <v>-0.26494489516454922</v>
      </c>
      <c r="AA1500" s="25">
        <v>1292.7046601188656</v>
      </c>
      <c r="AB1500" s="30">
        <f t="shared" si="399"/>
        <v>374000</v>
      </c>
      <c r="AC1500" s="30">
        <f t="shared" si="395"/>
        <v>1.871657754010695E-2</v>
      </c>
      <c r="AD1500" s="31">
        <f t="shared" si="396"/>
        <v>2.7513368983957216</v>
      </c>
      <c r="AE1500" s="31">
        <f t="shared" si="397"/>
        <v>2.6577540106951871</v>
      </c>
      <c r="AG1500" s="30">
        <f t="shared" si="400"/>
        <v>927000</v>
      </c>
      <c r="AH1500" s="30">
        <f t="shared" si="406"/>
        <v>7.551240560949299E-3</v>
      </c>
      <c r="AI1500" s="31">
        <f t="shared" si="407"/>
        <v>1.110032362459547</v>
      </c>
      <c r="AJ1500" s="31">
        <f t="shared" si="408"/>
        <v>1.0722761596548005</v>
      </c>
      <c r="AK1500" s="30">
        <f>IF(W1500="si",($S1500*'COSTOS DE CREDITOS'!$C$27)/DATA!$G1500,"")</f>
        <v>89.248840088614131</v>
      </c>
      <c r="AL1500" s="90">
        <f>IF(W1500="si",'COSTOS DE CREDITOS'!$C$35,"")</f>
        <v>20.421138461538462</v>
      </c>
      <c r="AM1500" s="30">
        <f t="shared" si="401"/>
        <v>700</v>
      </c>
      <c r="AN1500" s="30">
        <f t="shared" si="402"/>
        <v>1854.6142661518443</v>
      </c>
      <c r="AO1500" s="30">
        <f t="shared" si="403"/>
        <v>2664.2842447019966</v>
      </c>
      <c r="AP1500" s="30">
        <f t="shared" si="404"/>
        <v>-1371.579584583131</v>
      </c>
      <c r="AQ1500" s="19">
        <f t="shared" si="405"/>
        <v>-1.0610154251760899</v>
      </c>
    </row>
    <row r="1501" spans="1:43" x14ac:dyDescent="0.2">
      <c r="A1501" s="23" t="s">
        <v>5665</v>
      </c>
      <c r="B1501" s="6" t="s">
        <v>5669</v>
      </c>
      <c r="C1501" s="6" t="s">
        <v>5670</v>
      </c>
      <c r="D1501" s="2">
        <v>154896</v>
      </c>
      <c r="E1501" s="2">
        <v>155022</v>
      </c>
      <c r="F1501" s="3" t="s">
        <v>531</v>
      </c>
      <c r="G1501" s="2">
        <v>6</v>
      </c>
      <c r="H1501" s="2">
        <v>155029</v>
      </c>
      <c r="I1501" s="3" t="s">
        <v>1946</v>
      </c>
      <c r="J1501" s="15">
        <v>45086</v>
      </c>
      <c r="K1501" s="24">
        <v>1167625441</v>
      </c>
      <c r="L1501" s="15">
        <v>45090</v>
      </c>
      <c r="M1501" s="15">
        <v>45107</v>
      </c>
      <c r="N1501" s="15"/>
      <c r="O1501" s="26">
        <f>VLOOKUP(D1501,quash!A$2:$I$7791,9,FALSE)</f>
        <v>1</v>
      </c>
      <c r="P1501" s="7">
        <v>10000</v>
      </c>
      <c r="Q1501" s="26">
        <v>110</v>
      </c>
      <c r="R1501" s="19">
        <v>3.3741050530766099E-2</v>
      </c>
      <c r="S1501" s="26">
        <v>16</v>
      </c>
      <c r="T1501" s="7">
        <v>10000</v>
      </c>
      <c r="U1501" s="2">
        <v>142</v>
      </c>
      <c r="V1501" s="11">
        <v>2510.34</v>
      </c>
      <c r="W1501" s="14" t="s">
        <v>5281</v>
      </c>
      <c r="X1501" s="18">
        <v>1</v>
      </c>
      <c r="Y1501" s="9">
        <v>10000</v>
      </c>
      <c r="Z1501" s="19">
        <f t="shared" si="398"/>
        <v>0</v>
      </c>
      <c r="AA1501" s="25">
        <v>2510.34</v>
      </c>
      <c r="AB1501" s="30">
        <f t="shared" si="399"/>
        <v>646000</v>
      </c>
      <c r="AC1501" s="30">
        <f t="shared" si="395"/>
        <v>1.5479876160990712E-2</v>
      </c>
      <c r="AD1501" s="31">
        <f t="shared" si="396"/>
        <v>1.7027863777089782</v>
      </c>
      <c r="AE1501" s="31">
        <f t="shared" si="397"/>
        <v>2.1981424148606812</v>
      </c>
      <c r="AG1501" s="30">
        <f t="shared" si="400"/>
        <v>2427000</v>
      </c>
      <c r="AH1501" s="30">
        <f t="shared" si="406"/>
        <v>4.1203131437989289E-3</v>
      </c>
      <c r="AI1501" s="31">
        <f t="shared" si="407"/>
        <v>0.45323444581788219</v>
      </c>
      <c r="AJ1501" s="31">
        <f t="shared" si="408"/>
        <v>0.58508446641944789</v>
      </c>
      <c r="AK1501" s="30">
        <f>IF(W1501="si",($S1501*'COSTOS DE CREDITOS'!$C$27)/DATA!$G1501,"")</f>
        <v>54.922363131454851</v>
      </c>
      <c r="AL1501" s="90">
        <f>IF(W1501="si",'COSTOS DE CREDITOS'!$C$35,"")</f>
        <v>20.421138461538462</v>
      </c>
      <c r="AM1501" s="30">
        <f t="shared" si="401"/>
        <v>615.38461538461547</v>
      </c>
      <c r="AN1501" s="30">
        <f t="shared" si="402"/>
        <v>0</v>
      </c>
      <c r="AO1501" s="30">
        <f t="shared" si="403"/>
        <v>690.72811697760881</v>
      </c>
      <c r="AP1501" s="30">
        <f t="shared" si="404"/>
        <v>1819.6118830223913</v>
      </c>
      <c r="AQ1501" s="19">
        <f t="shared" si="405"/>
        <v>0.72484678689834492</v>
      </c>
    </row>
    <row r="1502" spans="1:43" x14ac:dyDescent="0.2">
      <c r="A1502" s="23" t="s">
        <v>5665</v>
      </c>
      <c r="B1502" s="6" t="s">
        <v>5679</v>
      </c>
      <c r="C1502" s="6" t="s">
        <v>5680</v>
      </c>
      <c r="D1502" s="2">
        <v>154975</v>
      </c>
      <c r="E1502" s="2">
        <v>155096</v>
      </c>
      <c r="F1502" s="3" t="s">
        <v>1947</v>
      </c>
      <c r="G1502" s="2">
        <v>5</v>
      </c>
      <c r="H1502" s="2">
        <v>155166</v>
      </c>
      <c r="I1502" s="3" t="s">
        <v>1948</v>
      </c>
      <c r="J1502" s="15">
        <v>45087</v>
      </c>
      <c r="K1502" s="24">
        <v>1168213950</v>
      </c>
      <c r="L1502" s="15">
        <v>45090</v>
      </c>
      <c r="M1502" s="15">
        <v>45107</v>
      </c>
      <c r="N1502" s="15"/>
      <c r="O1502" s="26">
        <f>VLOOKUP(D1502,quash!A$2:$I$7791,9,FALSE)</f>
        <v>1</v>
      </c>
      <c r="P1502" s="7">
        <v>13000</v>
      </c>
      <c r="Q1502" s="26">
        <v>128</v>
      </c>
      <c r="R1502" s="19">
        <v>5.3573988293582266E-2</v>
      </c>
      <c r="S1502" s="26">
        <v>16</v>
      </c>
      <c r="T1502" s="7">
        <v>10000</v>
      </c>
      <c r="U1502" s="2">
        <v>142</v>
      </c>
      <c r="V1502" s="11">
        <v>2510.34</v>
      </c>
      <c r="W1502" s="14" t="s">
        <v>5281</v>
      </c>
      <c r="X1502" s="18">
        <v>1</v>
      </c>
      <c r="Y1502" s="9">
        <v>10000</v>
      </c>
      <c r="Z1502" s="19">
        <f t="shared" si="398"/>
        <v>0</v>
      </c>
      <c r="AA1502" s="25">
        <v>2510.34</v>
      </c>
      <c r="AB1502" s="30">
        <f t="shared" si="399"/>
        <v>646000</v>
      </c>
      <c r="AC1502" s="30">
        <f t="shared" si="395"/>
        <v>1.5479876160990712E-2</v>
      </c>
      <c r="AD1502" s="31">
        <f t="shared" si="396"/>
        <v>1.9814241486068112</v>
      </c>
      <c r="AE1502" s="31">
        <f t="shared" si="397"/>
        <v>2.1981424148606812</v>
      </c>
      <c r="AG1502" s="30">
        <f t="shared" si="400"/>
        <v>2427000</v>
      </c>
      <c r="AH1502" s="30">
        <f t="shared" si="406"/>
        <v>4.1203131437989289E-3</v>
      </c>
      <c r="AI1502" s="31">
        <f t="shared" si="407"/>
        <v>0.5274000824062629</v>
      </c>
      <c r="AJ1502" s="31">
        <f t="shared" si="408"/>
        <v>0.58508446641944789</v>
      </c>
      <c r="AK1502" s="30">
        <f>IF(W1502="si",($S1502*'COSTOS DE CREDITOS'!$C$27)/DATA!$G1502,"")</f>
        <v>65.906835757745824</v>
      </c>
      <c r="AL1502" s="90">
        <f>IF(W1502="si",'COSTOS DE CREDITOS'!$C$35,"")</f>
        <v>20.421138461538462</v>
      </c>
      <c r="AM1502" s="30">
        <f t="shared" si="401"/>
        <v>615.38461538461547</v>
      </c>
      <c r="AN1502" s="30">
        <f t="shared" si="402"/>
        <v>0</v>
      </c>
      <c r="AO1502" s="30">
        <f t="shared" si="403"/>
        <v>701.7125896038998</v>
      </c>
      <c r="AP1502" s="30">
        <f t="shared" si="404"/>
        <v>1808.6274103961005</v>
      </c>
      <c r="AQ1502" s="19">
        <f t="shared" si="405"/>
        <v>0.72047109570659762</v>
      </c>
    </row>
    <row r="1503" spans="1:43" x14ac:dyDescent="0.2">
      <c r="A1503" s="23" t="s">
        <v>5665</v>
      </c>
      <c r="B1503" s="6" t="s">
        <v>5679</v>
      </c>
      <c r="C1503" s="6" t="s">
        <v>5680</v>
      </c>
      <c r="D1503" s="2">
        <v>154767</v>
      </c>
      <c r="E1503" s="2">
        <v>155096</v>
      </c>
      <c r="F1503" s="3" t="s">
        <v>1947</v>
      </c>
      <c r="G1503" s="2">
        <v>5</v>
      </c>
      <c r="H1503" s="2">
        <v>155167</v>
      </c>
      <c r="I1503" s="3" t="s">
        <v>1949</v>
      </c>
      <c r="J1503" s="15">
        <v>45084</v>
      </c>
      <c r="K1503" s="24">
        <v>1166502669</v>
      </c>
      <c r="L1503" s="15">
        <v>45090</v>
      </c>
      <c r="M1503" s="15">
        <v>45107</v>
      </c>
      <c r="N1503" s="15"/>
      <c r="O1503" s="26">
        <f>VLOOKUP(D1503,quash!A$2:$I$7791,9,FALSE)</f>
        <v>1</v>
      </c>
      <c r="P1503" s="7">
        <v>5000</v>
      </c>
      <c r="Q1503" s="26">
        <v>147</v>
      </c>
      <c r="R1503" s="19">
        <v>0.11226939921536</v>
      </c>
      <c r="S1503" s="26">
        <v>16</v>
      </c>
      <c r="T1503" s="7">
        <v>5000</v>
      </c>
      <c r="U1503" s="2">
        <v>147</v>
      </c>
      <c r="V1503" s="11">
        <v>1303.3399999999999</v>
      </c>
      <c r="W1503" s="14" t="s">
        <v>5281</v>
      </c>
      <c r="X1503" s="18">
        <v>1</v>
      </c>
      <c r="Y1503" s="9">
        <v>5000</v>
      </c>
      <c r="Z1503" s="19">
        <f t="shared" si="398"/>
        <v>0</v>
      </c>
      <c r="AA1503" s="25">
        <v>1303.3399999999999</v>
      </c>
      <c r="AB1503" s="30">
        <f t="shared" si="399"/>
        <v>646000</v>
      </c>
      <c r="AC1503" s="30">
        <f t="shared" si="395"/>
        <v>7.7399380804953561E-3</v>
      </c>
      <c r="AD1503" s="31">
        <f t="shared" si="396"/>
        <v>1.1377708978328174</v>
      </c>
      <c r="AE1503" s="31">
        <f t="shared" si="397"/>
        <v>1.1377708978328174</v>
      </c>
      <c r="AG1503" s="30">
        <f t="shared" si="400"/>
        <v>2427000</v>
      </c>
      <c r="AH1503" s="30">
        <f t="shared" si="406"/>
        <v>2.0601565718994645E-3</v>
      </c>
      <c r="AI1503" s="31">
        <f t="shared" si="407"/>
        <v>0.30284301606922126</v>
      </c>
      <c r="AJ1503" s="31">
        <f t="shared" si="408"/>
        <v>0.30284301606922126</v>
      </c>
      <c r="AK1503" s="30">
        <f>IF(W1503="si",($S1503*'COSTOS DE CREDITOS'!$C$27)/DATA!$G1503,"")</f>
        <v>65.906835757745824</v>
      </c>
      <c r="AL1503" s="90">
        <f>IF(W1503="si",'COSTOS DE CREDITOS'!$C$35,"")</f>
        <v>20.421138461538462</v>
      </c>
      <c r="AM1503" s="30">
        <f t="shared" si="401"/>
        <v>307.69230769230774</v>
      </c>
      <c r="AN1503" s="30">
        <f t="shared" si="402"/>
        <v>0</v>
      </c>
      <c r="AO1503" s="30">
        <f t="shared" si="403"/>
        <v>394.02028191159201</v>
      </c>
      <c r="AP1503" s="30">
        <f t="shared" si="404"/>
        <v>909.31971808840785</v>
      </c>
      <c r="AQ1503" s="19">
        <f t="shared" si="405"/>
        <v>0.69768419452208008</v>
      </c>
    </row>
    <row r="1504" spans="1:43" x14ac:dyDescent="0.2">
      <c r="A1504" s="23" t="s">
        <v>5665</v>
      </c>
      <c r="B1504" s="6" t="s">
        <v>5683</v>
      </c>
      <c r="C1504" s="6" t="s">
        <v>5670</v>
      </c>
      <c r="D1504" s="2">
        <v>154443</v>
      </c>
      <c r="E1504" s="2">
        <v>155172</v>
      </c>
      <c r="F1504" s="3" t="s">
        <v>1950</v>
      </c>
      <c r="G1504" s="2">
        <v>7</v>
      </c>
      <c r="H1504" s="2">
        <v>155180</v>
      </c>
      <c r="I1504" s="3" t="s">
        <v>1951</v>
      </c>
      <c r="J1504" s="15">
        <v>45082</v>
      </c>
      <c r="K1504" s="24">
        <v>1164984136</v>
      </c>
      <c r="L1504" s="15">
        <v>45091</v>
      </c>
      <c r="M1504" s="15">
        <v>45107</v>
      </c>
      <c r="N1504" s="15"/>
      <c r="O1504" s="26" t="e">
        <f>VLOOKUP(D1504,quash!A$2:$I$7791,9,FALSE)</f>
        <v>#N/A</v>
      </c>
      <c r="P1504" s="7">
        <v>7000</v>
      </c>
      <c r="Q1504" s="26">
        <v>142</v>
      </c>
      <c r="R1504" s="19">
        <v>7.0858504262113958E-2</v>
      </c>
      <c r="S1504" s="93">
        <v>26</v>
      </c>
      <c r="T1504" s="7">
        <v>8000</v>
      </c>
      <c r="U1504" s="2">
        <v>142</v>
      </c>
      <c r="V1504" s="11">
        <v>2013.74</v>
      </c>
      <c r="W1504" s="14" t="s">
        <v>5281</v>
      </c>
      <c r="X1504" s="18">
        <v>0.95300820672232933</v>
      </c>
      <c r="Y1504" s="9">
        <v>7624.0656537786344</v>
      </c>
      <c r="Z1504" s="19">
        <f t="shared" si="398"/>
        <v>-4.6991793277670668E-2</v>
      </c>
      <c r="AA1504" s="25">
        <v>1919.1107462050236</v>
      </c>
      <c r="AB1504" s="30">
        <f t="shared" si="399"/>
        <v>103000</v>
      </c>
      <c r="AC1504" s="30">
        <f t="shared" si="395"/>
        <v>7.7669902912621352E-2</v>
      </c>
      <c r="AD1504" s="31">
        <f t="shared" si="396"/>
        <v>11.029126213592232</v>
      </c>
      <c r="AE1504" s="31">
        <f t="shared" si="397"/>
        <v>11.029126213592232</v>
      </c>
      <c r="AG1504" s="30">
        <f t="shared" si="400"/>
        <v>6126000</v>
      </c>
      <c r="AH1504" s="30">
        <f t="shared" si="406"/>
        <v>1.3059092393078681E-3</v>
      </c>
      <c r="AI1504" s="31">
        <f t="shared" si="407"/>
        <v>0.18543911198171725</v>
      </c>
      <c r="AJ1504" s="31">
        <f t="shared" si="408"/>
        <v>0.18543911198171725</v>
      </c>
      <c r="AK1504" s="30">
        <f>IF(W1504="si",($S1504*'COSTOS DE CREDITOS'!$C$27)/DATA!$G1504,"")</f>
        <v>76.499005790240673</v>
      </c>
      <c r="AL1504" s="90">
        <f>IF(W1504="si",'COSTOS DE CREDITOS'!$C$35,"")</f>
        <v>20.421138461538462</v>
      </c>
      <c r="AM1504" s="30">
        <f t="shared" si="401"/>
        <v>800</v>
      </c>
      <c r="AN1504" s="30">
        <f t="shared" si="402"/>
        <v>375.93434622136556</v>
      </c>
      <c r="AO1504" s="30">
        <f t="shared" si="403"/>
        <v>1272.8544904731448</v>
      </c>
      <c r="AP1504" s="30">
        <f t="shared" si="404"/>
        <v>646.25625573187881</v>
      </c>
      <c r="AQ1504" s="19">
        <f t="shared" si="405"/>
        <v>0.33674776560437097</v>
      </c>
    </row>
    <row r="1505" spans="1:43" x14ac:dyDescent="0.2">
      <c r="A1505" s="23" t="s">
        <v>5665</v>
      </c>
      <c r="B1505" s="6" t="s">
        <v>5683</v>
      </c>
      <c r="C1505" s="6" t="s">
        <v>5670</v>
      </c>
      <c r="D1505" s="2">
        <v>154441</v>
      </c>
      <c r="E1505" s="2">
        <v>155172</v>
      </c>
      <c r="F1505" s="3" t="s">
        <v>1950</v>
      </c>
      <c r="G1505" s="2">
        <v>7</v>
      </c>
      <c r="H1505" s="2">
        <v>155174</v>
      </c>
      <c r="I1505" s="3" t="s">
        <v>1952</v>
      </c>
      <c r="J1505" s="15">
        <v>45082</v>
      </c>
      <c r="K1505" s="24">
        <v>1164969057</v>
      </c>
      <c r="L1505" s="15">
        <v>45091</v>
      </c>
      <c r="M1505" s="15">
        <v>45107</v>
      </c>
      <c r="N1505" s="15"/>
      <c r="O1505" s="26" t="e">
        <f>VLOOKUP(D1505,quash!A$2:$I$7791,9,FALSE)</f>
        <v>#N/A</v>
      </c>
      <c r="P1505" s="7">
        <v>11000</v>
      </c>
      <c r="Q1505" s="26">
        <v>129</v>
      </c>
      <c r="R1505" s="19">
        <v>5.4856466042383221E-2</v>
      </c>
      <c r="S1505" s="93">
        <v>26</v>
      </c>
      <c r="T1505" s="7">
        <v>7000</v>
      </c>
      <c r="U1505" s="2">
        <v>142</v>
      </c>
      <c r="V1505" s="11">
        <v>1758.65</v>
      </c>
      <c r="W1505" s="14" t="s">
        <v>5281</v>
      </c>
      <c r="X1505" s="18">
        <v>0.95300820672232933</v>
      </c>
      <c r="Y1505" s="9">
        <v>6671.0574470563051</v>
      </c>
      <c r="Z1505" s="19">
        <f t="shared" si="398"/>
        <v>-4.6991793277670668E-2</v>
      </c>
      <c r="AA1505" s="25">
        <v>1676.0078827522245</v>
      </c>
      <c r="AB1505" s="30">
        <f t="shared" si="399"/>
        <v>103000</v>
      </c>
      <c r="AC1505" s="30">
        <f t="shared" si="395"/>
        <v>6.7961165048543687E-2</v>
      </c>
      <c r="AD1505" s="31">
        <f t="shared" si="396"/>
        <v>8.766990291262136</v>
      </c>
      <c r="AE1505" s="31">
        <f t="shared" si="397"/>
        <v>9.650485436893204</v>
      </c>
      <c r="AG1505" s="30">
        <f t="shared" si="400"/>
        <v>6126000</v>
      </c>
      <c r="AH1505" s="30">
        <f t="shared" si="406"/>
        <v>1.1426705843943846E-3</v>
      </c>
      <c r="AI1505" s="31">
        <f t="shared" si="407"/>
        <v>0.14740450538687561</v>
      </c>
      <c r="AJ1505" s="31">
        <f t="shared" si="408"/>
        <v>0.16225922298400261</v>
      </c>
      <c r="AK1505" s="30">
        <f>IF(W1505="si",($S1505*'COSTOS DE CREDITOS'!$C$27)/DATA!$G1505,"")</f>
        <v>76.499005790240673</v>
      </c>
      <c r="AL1505" s="90">
        <f>IF(W1505="si",'COSTOS DE CREDITOS'!$C$35,"")</f>
        <v>20.421138461538462</v>
      </c>
      <c r="AM1505" s="30">
        <f t="shared" si="401"/>
        <v>700</v>
      </c>
      <c r="AN1505" s="30">
        <f t="shared" si="402"/>
        <v>328.94255294369486</v>
      </c>
      <c r="AO1505" s="30">
        <f t="shared" si="403"/>
        <v>1125.8626971954741</v>
      </c>
      <c r="AP1505" s="30">
        <f t="shared" si="404"/>
        <v>550.14518555675045</v>
      </c>
      <c r="AQ1505" s="19">
        <f t="shared" si="405"/>
        <v>0.32824737354656114</v>
      </c>
    </row>
    <row r="1506" spans="1:43" x14ac:dyDescent="0.2">
      <c r="A1506" s="23" t="s">
        <v>5665</v>
      </c>
      <c r="B1506" s="6" t="s">
        <v>5684</v>
      </c>
      <c r="C1506" s="6" t="s">
        <v>5667</v>
      </c>
      <c r="D1506" s="2">
        <v>154983</v>
      </c>
      <c r="E1506" s="2">
        <v>155135</v>
      </c>
      <c r="F1506" s="3" t="s">
        <v>685</v>
      </c>
      <c r="G1506" s="2">
        <v>7</v>
      </c>
      <c r="H1506" s="2">
        <v>155202</v>
      </c>
      <c r="I1506" s="3" t="s">
        <v>1953</v>
      </c>
      <c r="J1506" s="15">
        <v>45087</v>
      </c>
      <c r="K1506" s="24">
        <v>1168310686</v>
      </c>
      <c r="L1506" s="15">
        <v>45091</v>
      </c>
      <c r="M1506" s="15">
        <v>45107</v>
      </c>
      <c r="N1506" s="15"/>
      <c r="O1506" s="26" t="e">
        <f>VLOOKUP(D1506,quash!A$2:$I$7791,9,FALSE)</f>
        <v>#N/A</v>
      </c>
      <c r="P1506" s="7">
        <v>7000</v>
      </c>
      <c r="Q1506" s="26">
        <v>110</v>
      </c>
      <c r="R1506" s="19">
        <v>1.8298129407071966E-2</v>
      </c>
      <c r="S1506" s="26">
        <v>16</v>
      </c>
      <c r="T1506" s="7">
        <v>7000</v>
      </c>
      <c r="U1506" s="2">
        <v>142</v>
      </c>
      <c r="V1506" s="11">
        <v>1758.65</v>
      </c>
      <c r="W1506" s="14" t="s">
        <v>5281</v>
      </c>
      <c r="X1506" s="18">
        <v>1</v>
      </c>
      <c r="Y1506" s="9">
        <v>7000</v>
      </c>
      <c r="Z1506" s="19">
        <f t="shared" si="398"/>
        <v>0</v>
      </c>
      <c r="AA1506" s="25">
        <v>1758.65</v>
      </c>
      <c r="AB1506" s="30">
        <f t="shared" si="399"/>
        <v>103000</v>
      </c>
      <c r="AC1506" s="30">
        <f t="shared" si="395"/>
        <v>6.7961165048543687E-2</v>
      </c>
      <c r="AD1506" s="31">
        <f t="shared" si="396"/>
        <v>7.4757281553398052</v>
      </c>
      <c r="AE1506" s="31">
        <f t="shared" si="397"/>
        <v>9.650485436893204</v>
      </c>
      <c r="AG1506" s="30">
        <f t="shared" si="400"/>
        <v>6126000</v>
      </c>
      <c r="AH1506" s="30">
        <f t="shared" si="406"/>
        <v>1.1426705843943846E-3</v>
      </c>
      <c r="AI1506" s="31">
        <f t="shared" si="407"/>
        <v>0.1256937642833823</v>
      </c>
      <c r="AJ1506" s="31">
        <f t="shared" si="408"/>
        <v>0.16225922298400261</v>
      </c>
      <c r="AK1506" s="30">
        <f>IF(W1506="si",($S1506*'COSTOS DE CREDITOS'!$C$27)/DATA!$G1506,"")</f>
        <v>47.07631125553273</v>
      </c>
      <c r="AL1506" s="90">
        <f>IF(W1506="si",'COSTOS DE CREDITOS'!$C$35,"")</f>
        <v>20.421138461538462</v>
      </c>
      <c r="AM1506" s="30">
        <f t="shared" si="401"/>
        <v>430.76923076923077</v>
      </c>
      <c r="AN1506" s="30">
        <f t="shared" si="402"/>
        <v>0</v>
      </c>
      <c r="AO1506" s="30">
        <f t="shared" si="403"/>
        <v>498.26668048630199</v>
      </c>
      <c r="AP1506" s="30">
        <f t="shared" si="404"/>
        <v>1260.3833195136981</v>
      </c>
      <c r="AQ1506" s="19">
        <f t="shared" si="405"/>
        <v>0.71667660962311885</v>
      </c>
    </row>
    <row r="1507" spans="1:43" x14ac:dyDescent="0.2">
      <c r="A1507" s="23" t="s">
        <v>5665</v>
      </c>
      <c r="B1507" s="6" t="s">
        <v>5679</v>
      </c>
      <c r="C1507" s="6" t="s">
        <v>5680</v>
      </c>
      <c r="D1507" s="4">
        <v>152536</v>
      </c>
      <c r="E1507" s="4">
        <v>155292</v>
      </c>
      <c r="F1507" s="5" t="s">
        <v>1955</v>
      </c>
      <c r="G1507" s="2">
        <v>7</v>
      </c>
      <c r="H1507" s="4">
        <v>155293</v>
      </c>
      <c r="I1507" s="5" t="s">
        <v>1956</v>
      </c>
      <c r="J1507" s="15">
        <v>45064</v>
      </c>
      <c r="K1507" s="24">
        <v>1149746427</v>
      </c>
      <c r="L1507" s="15">
        <v>45092</v>
      </c>
      <c r="M1507" s="15">
        <v>45107</v>
      </c>
      <c r="N1507" s="15"/>
      <c r="O1507" s="26">
        <f>VLOOKUP(D1507,quash!A$2:$I$7791,9,FALSE)</f>
        <v>2</v>
      </c>
      <c r="P1507" s="7">
        <v>13000</v>
      </c>
      <c r="Q1507" s="26">
        <v>112</v>
      </c>
      <c r="R1507" s="19">
        <v>3.4822276789427703E-2</v>
      </c>
      <c r="S1507" s="93">
        <v>26</v>
      </c>
      <c r="T1507" s="8">
        <v>8000</v>
      </c>
      <c r="U1507" s="4">
        <v>142</v>
      </c>
      <c r="V1507" s="10">
        <v>2013.74</v>
      </c>
      <c r="W1507" s="14" t="s">
        <v>5281</v>
      </c>
      <c r="X1507" s="18">
        <v>0.20336775420969275</v>
      </c>
      <c r="Y1507" s="9">
        <v>1626.942033677542</v>
      </c>
      <c r="Z1507" s="19">
        <f t="shared" si="398"/>
        <v>-0.79663224579030723</v>
      </c>
      <c r="AA1507" s="25">
        <v>409.52978136222669</v>
      </c>
      <c r="AB1507" s="30">
        <f t="shared" si="399"/>
        <v>459000</v>
      </c>
      <c r="AC1507" s="30">
        <f t="shared" si="395"/>
        <v>1.7429193899782137E-2</v>
      </c>
      <c r="AD1507" s="31">
        <f t="shared" si="396"/>
        <v>1.9520697167755994</v>
      </c>
      <c r="AE1507" s="31">
        <f t="shared" si="397"/>
        <v>2.4749455337690636</v>
      </c>
      <c r="AG1507" s="30">
        <f t="shared" si="400"/>
        <v>1695000</v>
      </c>
      <c r="AH1507" s="30">
        <f t="shared" si="406"/>
        <v>4.71976401179941E-3</v>
      </c>
      <c r="AI1507" s="31">
        <f t="shared" si="407"/>
        <v>0.52861356932153392</v>
      </c>
      <c r="AJ1507" s="31">
        <f t="shared" si="408"/>
        <v>0.67020648967551621</v>
      </c>
      <c r="AK1507" s="30">
        <f>IF(W1507="si",($S1507*'COSTOS DE CREDITOS'!$C$27)/DATA!$G1507,"")</f>
        <v>76.499005790240673</v>
      </c>
      <c r="AL1507" s="90">
        <f>IF(W1507="si",'COSTOS DE CREDITOS'!$C$35,"")</f>
        <v>20.421138461538462</v>
      </c>
      <c r="AM1507" s="30">
        <f t="shared" si="401"/>
        <v>800</v>
      </c>
      <c r="AN1507" s="30">
        <f t="shared" si="402"/>
        <v>6373.057966322458</v>
      </c>
      <c r="AO1507" s="30">
        <f t="shared" si="403"/>
        <v>7269.9781105742368</v>
      </c>
      <c r="AP1507" s="30">
        <f t="shared" si="404"/>
        <v>-6860.4483292120103</v>
      </c>
      <c r="AQ1507" s="19">
        <f t="shared" si="405"/>
        <v>-16.752013263582374</v>
      </c>
    </row>
    <row r="1508" spans="1:43" x14ac:dyDescent="0.2">
      <c r="A1508" s="23" t="s">
        <v>5665</v>
      </c>
      <c r="B1508" s="6" t="s">
        <v>5677</v>
      </c>
      <c r="C1508" s="6" t="s">
        <v>5667</v>
      </c>
      <c r="D1508" s="2">
        <v>154824</v>
      </c>
      <c r="E1508" s="2">
        <v>155205</v>
      </c>
      <c r="F1508" s="3" t="s">
        <v>1954</v>
      </c>
      <c r="G1508" s="2">
        <v>5</v>
      </c>
      <c r="H1508" s="2">
        <v>155207</v>
      </c>
      <c r="I1508" s="3" t="s">
        <v>1958</v>
      </c>
      <c r="J1508" s="15">
        <v>45085</v>
      </c>
      <c r="K1508" s="24">
        <v>1167010512</v>
      </c>
      <c r="L1508" s="15">
        <v>45091</v>
      </c>
      <c r="M1508" s="15">
        <v>45107</v>
      </c>
      <c r="N1508" s="15"/>
      <c r="O1508" s="26">
        <f>VLOOKUP(D1508,quash!A$2:$I$7791,9,FALSE)</f>
        <v>6</v>
      </c>
      <c r="P1508" s="7">
        <v>10000</v>
      </c>
      <c r="Q1508" s="26">
        <v>110</v>
      </c>
      <c r="R1508" s="19">
        <v>3.11605023919212E-2</v>
      </c>
      <c r="S1508" s="26">
        <v>16</v>
      </c>
      <c r="T1508" s="7">
        <v>10000</v>
      </c>
      <c r="U1508" s="2">
        <v>112</v>
      </c>
      <c r="V1508" s="11">
        <v>1944.9</v>
      </c>
      <c r="W1508" s="14" t="s">
        <v>5281</v>
      </c>
      <c r="X1508" s="18">
        <v>1</v>
      </c>
      <c r="Y1508" s="9">
        <v>10000</v>
      </c>
      <c r="Z1508" s="19">
        <f t="shared" si="398"/>
        <v>0</v>
      </c>
      <c r="AA1508" s="25">
        <v>1944.9</v>
      </c>
      <c r="AB1508" s="30">
        <f t="shared" si="399"/>
        <v>65000</v>
      </c>
      <c r="AC1508" s="30">
        <f t="shared" si="395"/>
        <v>0.15384615384615385</v>
      </c>
      <c r="AD1508" s="31">
        <f t="shared" si="396"/>
        <v>16.923076923076923</v>
      </c>
      <c r="AE1508" s="31">
        <f t="shared" si="397"/>
        <v>17.230769230769234</v>
      </c>
      <c r="AG1508" s="30">
        <f t="shared" si="400"/>
        <v>288000</v>
      </c>
      <c r="AH1508" s="30">
        <f t="shared" si="406"/>
        <v>3.4722222222222224E-2</v>
      </c>
      <c r="AI1508" s="31">
        <f t="shared" si="407"/>
        <v>3.8194444444444446</v>
      </c>
      <c r="AJ1508" s="31">
        <f t="shared" si="408"/>
        <v>3.8888888888888893</v>
      </c>
      <c r="AK1508" s="30">
        <f>IF(W1508="si",($S1508*'COSTOS DE CREDITOS'!$C$27)/DATA!$G1508,"")</f>
        <v>65.906835757745824</v>
      </c>
      <c r="AL1508" s="90">
        <f>IF(W1508="si",'COSTOS DE CREDITOS'!$C$35,"")</f>
        <v>20.421138461538462</v>
      </c>
      <c r="AM1508" s="30">
        <f t="shared" si="401"/>
        <v>615.38461538461547</v>
      </c>
      <c r="AN1508" s="30">
        <f t="shared" si="402"/>
        <v>0</v>
      </c>
      <c r="AO1508" s="30">
        <f t="shared" si="403"/>
        <v>701.7125896038998</v>
      </c>
      <c r="AP1508" s="30">
        <f t="shared" si="404"/>
        <v>1243.1874103961004</v>
      </c>
      <c r="AQ1508" s="19">
        <f t="shared" si="405"/>
        <v>0.63920376903496345</v>
      </c>
    </row>
    <row r="1509" spans="1:43" x14ac:dyDescent="0.2">
      <c r="A1509" s="23" t="s">
        <v>5665</v>
      </c>
      <c r="B1509" s="6" t="s">
        <v>5677</v>
      </c>
      <c r="C1509" s="6" t="s">
        <v>5667</v>
      </c>
      <c r="D1509" s="2">
        <v>154812</v>
      </c>
      <c r="E1509" s="2">
        <v>155205</v>
      </c>
      <c r="F1509" s="3" t="s">
        <v>1954</v>
      </c>
      <c r="G1509" s="2">
        <v>5</v>
      </c>
      <c r="H1509" s="2">
        <v>155210</v>
      </c>
      <c r="I1509" s="3" t="s">
        <v>1959</v>
      </c>
      <c r="J1509" s="15">
        <v>45085</v>
      </c>
      <c r="K1509" s="24">
        <v>1166951047</v>
      </c>
      <c r="L1509" s="15">
        <v>45091</v>
      </c>
      <c r="M1509" s="15">
        <v>45107</v>
      </c>
      <c r="N1509" s="15"/>
      <c r="O1509" s="26">
        <f>VLOOKUP(D1509,quash!A$2:$I$7791,9,FALSE)</f>
        <v>6</v>
      </c>
      <c r="P1509" s="7">
        <v>10000</v>
      </c>
      <c r="Q1509" s="26">
        <v>127</v>
      </c>
      <c r="R1509" s="19">
        <v>5.24391097594855E-2</v>
      </c>
      <c r="S1509" s="26">
        <v>16</v>
      </c>
      <c r="T1509" s="7">
        <v>7000</v>
      </c>
      <c r="U1509" s="2">
        <v>112</v>
      </c>
      <c r="V1509" s="11">
        <v>1372.47</v>
      </c>
      <c r="W1509" s="14" t="s">
        <v>5281</v>
      </c>
      <c r="X1509" s="18">
        <v>1</v>
      </c>
      <c r="Y1509" s="9">
        <v>7000</v>
      </c>
      <c r="Z1509" s="19">
        <f t="shared" si="398"/>
        <v>0</v>
      </c>
      <c r="AA1509" s="25">
        <v>1372.47</v>
      </c>
      <c r="AB1509" s="30">
        <f t="shared" si="399"/>
        <v>65000</v>
      </c>
      <c r="AC1509" s="30">
        <f t="shared" si="395"/>
        <v>0.1076923076923077</v>
      </c>
      <c r="AD1509" s="31">
        <f t="shared" si="396"/>
        <v>13.676923076923078</v>
      </c>
      <c r="AE1509" s="31">
        <f t="shared" si="397"/>
        <v>12.061538461538461</v>
      </c>
      <c r="AG1509" s="30">
        <f t="shared" si="400"/>
        <v>288000</v>
      </c>
      <c r="AH1509" s="30">
        <f t="shared" si="406"/>
        <v>2.4305555555555556E-2</v>
      </c>
      <c r="AI1509" s="31">
        <f t="shared" si="407"/>
        <v>3.0868055555555558</v>
      </c>
      <c r="AJ1509" s="31">
        <f t="shared" si="408"/>
        <v>2.7222222222222223</v>
      </c>
      <c r="AK1509" s="30">
        <f>IF(W1509="si",($S1509*'COSTOS DE CREDITOS'!$C$27)/DATA!$G1509,"")</f>
        <v>65.906835757745824</v>
      </c>
      <c r="AL1509" s="90">
        <f>IF(W1509="si",'COSTOS DE CREDITOS'!$C$35,"")</f>
        <v>20.421138461538462</v>
      </c>
      <c r="AM1509" s="30">
        <f t="shared" si="401"/>
        <v>430.76923076923077</v>
      </c>
      <c r="AN1509" s="30">
        <f t="shared" si="402"/>
        <v>0</v>
      </c>
      <c r="AO1509" s="30">
        <f t="shared" si="403"/>
        <v>517.09720498851505</v>
      </c>
      <c r="AP1509" s="30">
        <f t="shared" si="404"/>
        <v>855.37279501148498</v>
      </c>
      <c r="AQ1509" s="19">
        <f t="shared" si="405"/>
        <v>0.62323605981295405</v>
      </c>
    </row>
    <row r="1510" spans="1:43" x14ac:dyDescent="0.2">
      <c r="A1510" s="23" t="s">
        <v>5665</v>
      </c>
      <c r="B1510" s="6" t="s">
        <v>5679</v>
      </c>
      <c r="C1510" s="6" t="s">
        <v>5680</v>
      </c>
      <c r="D1510" s="2">
        <v>154976</v>
      </c>
      <c r="E1510" s="2">
        <v>155292</v>
      </c>
      <c r="F1510" s="3" t="s">
        <v>1955</v>
      </c>
      <c r="G1510" s="2">
        <v>7</v>
      </c>
      <c r="H1510" s="2">
        <v>155294</v>
      </c>
      <c r="I1510" s="3" t="s">
        <v>1960</v>
      </c>
      <c r="J1510" s="15">
        <v>45087</v>
      </c>
      <c r="K1510" s="24">
        <v>1168212626</v>
      </c>
      <c r="L1510" s="15">
        <v>45092</v>
      </c>
      <c r="M1510" s="15">
        <v>45107</v>
      </c>
      <c r="N1510" s="15"/>
      <c r="O1510" s="26">
        <f>VLOOKUP(D1510,quash!A$2:$I$7791,9,FALSE)</f>
        <v>1</v>
      </c>
      <c r="P1510" s="7">
        <v>10000</v>
      </c>
      <c r="Q1510" s="26">
        <v>147</v>
      </c>
      <c r="R1510" s="19">
        <v>7.9000519063170294E-2</v>
      </c>
      <c r="S1510" s="93">
        <v>26</v>
      </c>
      <c r="T1510" s="7">
        <v>8000</v>
      </c>
      <c r="U1510" s="2">
        <v>142</v>
      </c>
      <c r="V1510" s="11">
        <v>2013.74</v>
      </c>
      <c r="W1510" s="14" t="s">
        <v>5281</v>
      </c>
      <c r="X1510" s="18">
        <v>0.20336775420969275</v>
      </c>
      <c r="Y1510" s="9">
        <v>1626.942033677542</v>
      </c>
      <c r="Z1510" s="19">
        <f t="shared" si="398"/>
        <v>-0.79663224579030723</v>
      </c>
      <c r="AA1510" s="25">
        <v>409.52978136222669</v>
      </c>
      <c r="AB1510" s="30">
        <f t="shared" si="399"/>
        <v>646000</v>
      </c>
      <c r="AC1510" s="30">
        <f t="shared" si="395"/>
        <v>1.238390092879257E-2</v>
      </c>
      <c r="AD1510" s="31">
        <f t="shared" si="396"/>
        <v>1.8204334365325079</v>
      </c>
      <c r="AE1510" s="31">
        <f t="shared" si="397"/>
        <v>1.758513931888545</v>
      </c>
      <c r="AG1510" s="30">
        <f t="shared" si="400"/>
        <v>2427000</v>
      </c>
      <c r="AH1510" s="30">
        <f t="shared" si="406"/>
        <v>3.296250515039143E-3</v>
      </c>
      <c r="AI1510" s="31">
        <f t="shared" si="407"/>
        <v>0.48454882571075403</v>
      </c>
      <c r="AJ1510" s="31">
        <f t="shared" si="408"/>
        <v>0.4680675731355583</v>
      </c>
      <c r="AK1510" s="30">
        <f>IF(W1510="si",($S1510*'COSTOS DE CREDITOS'!$C$27)/DATA!$G1510,"")</f>
        <v>76.499005790240673</v>
      </c>
      <c r="AL1510" s="90">
        <f>IF(W1510="si",'COSTOS DE CREDITOS'!$C$35,"")</f>
        <v>20.421138461538462</v>
      </c>
      <c r="AM1510" s="30">
        <f t="shared" si="401"/>
        <v>800</v>
      </c>
      <c r="AN1510" s="30">
        <f t="shared" si="402"/>
        <v>6373.057966322458</v>
      </c>
      <c r="AO1510" s="30">
        <f t="shared" si="403"/>
        <v>7269.9781105742368</v>
      </c>
      <c r="AP1510" s="30">
        <f t="shared" si="404"/>
        <v>-6860.4483292120103</v>
      </c>
      <c r="AQ1510" s="19">
        <f t="shared" si="405"/>
        <v>-16.752013263582374</v>
      </c>
    </row>
    <row r="1511" spans="1:43" x14ac:dyDescent="0.2">
      <c r="A1511" s="23" t="s">
        <v>5665</v>
      </c>
      <c r="B1511" s="6" t="s">
        <v>5679</v>
      </c>
      <c r="C1511" s="6" t="s">
        <v>5680</v>
      </c>
      <c r="D1511" s="2">
        <v>152384</v>
      </c>
      <c r="E1511" s="2">
        <v>155292</v>
      </c>
      <c r="F1511" s="3" t="s">
        <v>1955</v>
      </c>
      <c r="G1511" s="2">
        <v>7</v>
      </c>
      <c r="H1511" s="2">
        <v>155295</v>
      </c>
      <c r="I1511" s="3" t="s">
        <v>1961</v>
      </c>
      <c r="J1511" s="15">
        <v>45063</v>
      </c>
      <c r="K1511" s="24">
        <v>1149304643</v>
      </c>
      <c r="L1511" s="15">
        <v>45092</v>
      </c>
      <c r="M1511" s="15">
        <v>45107</v>
      </c>
      <c r="N1511" s="15"/>
      <c r="O1511" s="26">
        <f>VLOOKUP(D1511,quash!A$2:$I$7791,9,FALSE)</f>
        <v>2</v>
      </c>
      <c r="P1511" s="7">
        <v>10000</v>
      </c>
      <c r="Q1511" s="26">
        <v>132</v>
      </c>
      <c r="R1511" s="19">
        <v>5.8283715876113903E-2</v>
      </c>
      <c r="S1511" s="93">
        <v>26</v>
      </c>
      <c r="T1511" s="7">
        <v>8000</v>
      </c>
      <c r="U1511" s="2">
        <v>142</v>
      </c>
      <c r="V1511" s="11">
        <v>2013.74</v>
      </c>
      <c r="W1511" s="14" t="s">
        <v>5281</v>
      </c>
      <c r="X1511" s="18">
        <v>0.20336775420969275</v>
      </c>
      <c r="Y1511" s="9">
        <v>1626.942033677542</v>
      </c>
      <c r="Z1511" s="19">
        <f t="shared" si="398"/>
        <v>-0.79663224579030723</v>
      </c>
      <c r="AA1511" s="25">
        <v>409.52978136222669</v>
      </c>
      <c r="AB1511" s="30">
        <f t="shared" si="399"/>
        <v>459000</v>
      </c>
      <c r="AC1511" s="30">
        <f t="shared" si="395"/>
        <v>1.7429193899782137E-2</v>
      </c>
      <c r="AD1511" s="31">
        <f t="shared" si="396"/>
        <v>2.3006535947712421</v>
      </c>
      <c r="AE1511" s="31">
        <f t="shared" si="397"/>
        <v>2.4749455337690636</v>
      </c>
      <c r="AG1511" s="30">
        <f t="shared" si="400"/>
        <v>1695000</v>
      </c>
      <c r="AH1511" s="30">
        <f t="shared" si="406"/>
        <v>4.71976401179941E-3</v>
      </c>
      <c r="AI1511" s="31">
        <f t="shared" si="407"/>
        <v>0.62300884955752212</v>
      </c>
      <c r="AJ1511" s="31">
        <f t="shared" si="408"/>
        <v>0.67020648967551621</v>
      </c>
      <c r="AK1511" s="30">
        <f>IF(W1511="si",($S1511*'COSTOS DE CREDITOS'!$C$27)/DATA!$G1511,"")</f>
        <v>76.499005790240673</v>
      </c>
      <c r="AL1511" s="90">
        <f>IF(W1511="si",'COSTOS DE CREDITOS'!$C$35,"")</f>
        <v>20.421138461538462</v>
      </c>
      <c r="AM1511" s="30">
        <f t="shared" si="401"/>
        <v>800</v>
      </c>
      <c r="AN1511" s="30">
        <f t="shared" si="402"/>
        <v>6373.057966322458</v>
      </c>
      <c r="AO1511" s="30">
        <f t="shared" si="403"/>
        <v>7269.9781105742368</v>
      </c>
      <c r="AP1511" s="30">
        <f t="shared" si="404"/>
        <v>-6860.4483292120103</v>
      </c>
      <c r="AQ1511" s="19">
        <f t="shared" si="405"/>
        <v>-16.752013263582374</v>
      </c>
    </row>
    <row r="1512" spans="1:43" x14ac:dyDescent="0.2">
      <c r="A1512" s="23" t="s">
        <v>5665</v>
      </c>
      <c r="B1512" s="6" t="s">
        <v>5679</v>
      </c>
      <c r="C1512" s="6" t="s">
        <v>5680</v>
      </c>
      <c r="D1512" s="2">
        <v>154888</v>
      </c>
      <c r="E1512" s="2">
        <v>155292</v>
      </c>
      <c r="F1512" s="3" t="s">
        <v>1955</v>
      </c>
      <c r="G1512" s="2">
        <v>7</v>
      </c>
      <c r="H1512" s="2">
        <v>155296</v>
      </c>
      <c r="I1512" s="3" t="s">
        <v>1962</v>
      </c>
      <c r="J1512" s="15">
        <v>45086</v>
      </c>
      <c r="K1512" s="24">
        <v>1167585639</v>
      </c>
      <c r="L1512" s="15">
        <v>45092</v>
      </c>
      <c r="M1512" s="15">
        <v>45107</v>
      </c>
      <c r="N1512" s="15"/>
      <c r="O1512" s="26">
        <f>VLOOKUP(D1512,quash!A$2:$I$7791,9,FALSE)</f>
        <v>1</v>
      </c>
      <c r="P1512" s="7">
        <v>5000</v>
      </c>
      <c r="Q1512" s="26">
        <v>147</v>
      </c>
      <c r="R1512" s="19">
        <v>0.11226939921536</v>
      </c>
      <c r="S1512" s="93">
        <v>26</v>
      </c>
      <c r="T1512" s="7">
        <v>8000</v>
      </c>
      <c r="U1512" s="2">
        <v>142</v>
      </c>
      <c r="V1512" s="11">
        <v>2013.74</v>
      </c>
      <c r="W1512" s="14" t="s">
        <v>5281</v>
      </c>
      <c r="X1512" s="18">
        <v>0.20336775420969275</v>
      </c>
      <c r="Y1512" s="9">
        <v>1626.942033677542</v>
      </c>
      <c r="Z1512" s="19">
        <f t="shared" si="398"/>
        <v>-0.79663224579030723</v>
      </c>
      <c r="AA1512" s="25">
        <v>409.52978136222669</v>
      </c>
      <c r="AB1512" s="30">
        <f t="shared" si="399"/>
        <v>646000</v>
      </c>
      <c r="AC1512" s="30">
        <f t="shared" si="395"/>
        <v>1.238390092879257E-2</v>
      </c>
      <c r="AD1512" s="31">
        <f t="shared" si="396"/>
        <v>1.8204334365325079</v>
      </c>
      <c r="AE1512" s="31">
        <f t="shared" si="397"/>
        <v>1.758513931888545</v>
      </c>
      <c r="AG1512" s="30">
        <f t="shared" si="400"/>
        <v>2427000</v>
      </c>
      <c r="AH1512" s="30">
        <f t="shared" si="406"/>
        <v>3.296250515039143E-3</v>
      </c>
      <c r="AI1512" s="31">
        <f t="shared" si="407"/>
        <v>0.48454882571075403</v>
      </c>
      <c r="AJ1512" s="31">
        <f t="shared" si="408"/>
        <v>0.4680675731355583</v>
      </c>
      <c r="AK1512" s="30">
        <f>IF(W1512="si",($S1512*'COSTOS DE CREDITOS'!$C$27)/DATA!$G1512,"")</f>
        <v>76.499005790240673</v>
      </c>
      <c r="AL1512" s="90">
        <f>IF(W1512="si",'COSTOS DE CREDITOS'!$C$35,"")</f>
        <v>20.421138461538462</v>
      </c>
      <c r="AM1512" s="30">
        <f t="shared" si="401"/>
        <v>800</v>
      </c>
      <c r="AN1512" s="30">
        <f t="shared" si="402"/>
        <v>6373.057966322458</v>
      </c>
      <c r="AO1512" s="30">
        <f t="shared" si="403"/>
        <v>7269.9781105742368</v>
      </c>
      <c r="AP1512" s="30">
        <f t="shared" si="404"/>
        <v>-6860.4483292120103</v>
      </c>
      <c r="AQ1512" s="19">
        <f t="shared" si="405"/>
        <v>-16.752013263582374</v>
      </c>
    </row>
    <row r="1513" spans="1:43" x14ac:dyDescent="0.2">
      <c r="A1513" s="23" t="s">
        <v>5665</v>
      </c>
      <c r="B1513" s="6" t="s">
        <v>5679</v>
      </c>
      <c r="C1513" s="6" t="s">
        <v>5680</v>
      </c>
      <c r="D1513" s="2">
        <v>152474</v>
      </c>
      <c r="E1513" s="2">
        <v>155292</v>
      </c>
      <c r="F1513" s="3" t="s">
        <v>1955</v>
      </c>
      <c r="G1513" s="2">
        <v>7</v>
      </c>
      <c r="H1513" s="2">
        <v>155297</v>
      </c>
      <c r="I1513" s="3" t="s">
        <v>1963</v>
      </c>
      <c r="J1513" s="15">
        <v>45064</v>
      </c>
      <c r="K1513" s="24">
        <v>1149685356</v>
      </c>
      <c r="L1513" s="15">
        <v>45092</v>
      </c>
      <c r="M1513" s="15">
        <v>45107</v>
      </c>
      <c r="N1513" s="15"/>
      <c r="O1513" s="26">
        <f>VLOOKUP(D1513,quash!A$2:$I$7791,9,FALSE)</f>
        <v>1</v>
      </c>
      <c r="P1513" s="7">
        <v>13000</v>
      </c>
      <c r="Q1513" s="26">
        <v>120</v>
      </c>
      <c r="R1513" s="19">
        <v>4.4119504715388606E-2</v>
      </c>
      <c r="S1513" s="93">
        <v>26</v>
      </c>
      <c r="T1513" s="7">
        <v>8000</v>
      </c>
      <c r="U1513" s="2">
        <v>142</v>
      </c>
      <c r="V1513" s="11">
        <v>2013.74</v>
      </c>
      <c r="W1513" s="14" t="s">
        <v>5281</v>
      </c>
      <c r="X1513" s="18">
        <v>0.20336775420969275</v>
      </c>
      <c r="Y1513" s="9">
        <v>1626.942033677542</v>
      </c>
      <c r="Z1513" s="19">
        <f t="shared" si="398"/>
        <v>-0.79663224579030723</v>
      </c>
      <c r="AA1513" s="25">
        <v>409.52978136222669</v>
      </c>
      <c r="AB1513" s="30">
        <f t="shared" si="399"/>
        <v>646000</v>
      </c>
      <c r="AC1513" s="30">
        <f t="shared" ref="AC1513:AC1576" si="409">$T1513/AB1513</f>
        <v>1.238390092879257E-2</v>
      </c>
      <c r="AD1513" s="31">
        <f t="shared" ref="AD1513:AD1576" si="410">AC1513*$Q1513</f>
        <v>1.4860681114551084</v>
      </c>
      <c r="AE1513" s="31">
        <f t="shared" ref="AE1513:AE1576" si="411">AC1513*$U1513</f>
        <v>1.758513931888545</v>
      </c>
      <c r="AG1513" s="30">
        <f t="shared" si="400"/>
        <v>2427000</v>
      </c>
      <c r="AH1513" s="30">
        <f t="shared" si="406"/>
        <v>3.296250515039143E-3</v>
      </c>
      <c r="AI1513" s="31">
        <f t="shared" si="407"/>
        <v>0.39555006180469715</v>
      </c>
      <c r="AJ1513" s="31">
        <f t="shared" si="408"/>
        <v>0.4680675731355583</v>
      </c>
      <c r="AK1513" s="30">
        <f>IF(W1513="si",($S1513*'COSTOS DE CREDITOS'!$C$27)/DATA!$G1513,"")</f>
        <v>76.499005790240673</v>
      </c>
      <c r="AL1513" s="90">
        <f>IF(W1513="si",'COSTOS DE CREDITOS'!$C$35,"")</f>
        <v>20.421138461538462</v>
      </c>
      <c r="AM1513" s="30">
        <f t="shared" si="401"/>
        <v>800</v>
      </c>
      <c r="AN1513" s="30">
        <f t="shared" si="402"/>
        <v>6373.057966322458</v>
      </c>
      <c r="AO1513" s="30">
        <f t="shared" si="403"/>
        <v>7269.9781105742368</v>
      </c>
      <c r="AP1513" s="30">
        <f t="shared" si="404"/>
        <v>-6860.4483292120103</v>
      </c>
      <c r="AQ1513" s="19">
        <f t="shared" si="405"/>
        <v>-16.752013263582374</v>
      </c>
    </row>
    <row r="1514" spans="1:43" x14ac:dyDescent="0.2">
      <c r="A1514" s="23" t="s">
        <v>5665</v>
      </c>
      <c r="B1514" s="6" t="s">
        <v>5679</v>
      </c>
      <c r="C1514" s="6" t="s">
        <v>5680</v>
      </c>
      <c r="D1514" s="2">
        <v>152385</v>
      </c>
      <c r="E1514" s="2">
        <v>155292</v>
      </c>
      <c r="F1514" s="3" t="s">
        <v>1955</v>
      </c>
      <c r="G1514" s="2">
        <v>7</v>
      </c>
      <c r="H1514" s="2">
        <v>155298</v>
      </c>
      <c r="I1514" s="3" t="s">
        <v>1964</v>
      </c>
      <c r="J1514" s="15">
        <v>45063</v>
      </c>
      <c r="K1514" s="24">
        <v>1149327050</v>
      </c>
      <c r="L1514" s="15">
        <v>45092</v>
      </c>
      <c r="M1514" s="15">
        <v>45107</v>
      </c>
      <c r="N1514" s="15"/>
      <c r="O1514" s="26">
        <f>VLOOKUP(D1514,quash!A$2:$I$7791,9,FALSE)</f>
        <v>1</v>
      </c>
      <c r="P1514" s="7">
        <v>13000</v>
      </c>
      <c r="Q1514" s="26">
        <v>116</v>
      </c>
      <c r="R1514" s="19">
        <v>4.0053349960128611E-2</v>
      </c>
      <c r="S1514" s="93">
        <v>26</v>
      </c>
      <c r="T1514" s="7">
        <v>8000</v>
      </c>
      <c r="U1514" s="2">
        <v>142</v>
      </c>
      <c r="V1514" s="11">
        <v>2013.74</v>
      </c>
      <c r="W1514" s="14" t="s">
        <v>5281</v>
      </c>
      <c r="X1514" s="18">
        <v>0.20336775420969275</v>
      </c>
      <c r="Y1514" s="9">
        <v>1626.942033677542</v>
      </c>
      <c r="Z1514" s="19">
        <f t="shared" si="398"/>
        <v>-0.79663224579030723</v>
      </c>
      <c r="AA1514" s="25">
        <v>409.52978136222669</v>
      </c>
      <c r="AB1514" s="30">
        <f t="shared" si="399"/>
        <v>646000</v>
      </c>
      <c r="AC1514" s="30">
        <f t="shared" si="409"/>
        <v>1.238390092879257E-2</v>
      </c>
      <c r="AD1514" s="31">
        <f t="shared" si="410"/>
        <v>1.4365325077399382</v>
      </c>
      <c r="AE1514" s="31">
        <f t="shared" si="411"/>
        <v>1.758513931888545</v>
      </c>
      <c r="AG1514" s="30">
        <f t="shared" si="400"/>
        <v>2427000</v>
      </c>
      <c r="AH1514" s="30">
        <f t="shared" si="406"/>
        <v>3.296250515039143E-3</v>
      </c>
      <c r="AI1514" s="31">
        <f t="shared" si="407"/>
        <v>0.3823650597445406</v>
      </c>
      <c r="AJ1514" s="31">
        <f t="shared" si="408"/>
        <v>0.4680675731355583</v>
      </c>
      <c r="AK1514" s="30">
        <f>IF(W1514="si",($S1514*'COSTOS DE CREDITOS'!$C$27)/DATA!$G1514,"")</f>
        <v>76.499005790240673</v>
      </c>
      <c r="AL1514" s="90">
        <f>IF(W1514="si",'COSTOS DE CREDITOS'!$C$35,"")</f>
        <v>20.421138461538462</v>
      </c>
      <c r="AM1514" s="30">
        <f t="shared" si="401"/>
        <v>800</v>
      </c>
      <c r="AN1514" s="30">
        <f t="shared" si="402"/>
        <v>6373.057966322458</v>
      </c>
      <c r="AO1514" s="30">
        <f t="shared" si="403"/>
        <v>7269.9781105742368</v>
      </c>
      <c r="AP1514" s="30">
        <f t="shared" si="404"/>
        <v>-6860.4483292120103</v>
      </c>
      <c r="AQ1514" s="19">
        <f t="shared" si="405"/>
        <v>-16.752013263582374</v>
      </c>
    </row>
    <row r="1515" spans="1:43" x14ac:dyDescent="0.2">
      <c r="A1515" s="23" t="s">
        <v>5665</v>
      </c>
      <c r="B1515" s="6" t="s">
        <v>5679</v>
      </c>
      <c r="C1515" s="6" t="s">
        <v>5680</v>
      </c>
      <c r="D1515" s="2">
        <v>152472</v>
      </c>
      <c r="E1515" s="2">
        <v>155292</v>
      </c>
      <c r="F1515" s="3" t="s">
        <v>1955</v>
      </c>
      <c r="G1515" s="2">
        <v>7</v>
      </c>
      <c r="H1515" s="2">
        <v>155299</v>
      </c>
      <c r="I1515" s="3" t="s">
        <v>1965</v>
      </c>
      <c r="J1515" s="15">
        <v>45064</v>
      </c>
      <c r="K1515" s="24">
        <v>1149687225</v>
      </c>
      <c r="L1515" s="15">
        <v>45092</v>
      </c>
      <c r="M1515" s="15">
        <v>45107</v>
      </c>
      <c r="N1515" s="15"/>
      <c r="O1515" s="26">
        <f>VLOOKUP(D1515,quash!A$2:$I$7791,9,FALSE)</f>
        <v>1</v>
      </c>
      <c r="P1515" s="7">
        <v>10000</v>
      </c>
      <c r="Q1515" s="26">
        <v>147</v>
      </c>
      <c r="R1515" s="19">
        <v>7.9000519063170294E-2</v>
      </c>
      <c r="S1515" s="93">
        <v>26</v>
      </c>
      <c r="T1515" s="7">
        <v>8000</v>
      </c>
      <c r="U1515" s="2">
        <v>142</v>
      </c>
      <c r="V1515" s="11">
        <v>2013.74</v>
      </c>
      <c r="W1515" s="14" t="s">
        <v>5281</v>
      </c>
      <c r="X1515" s="18">
        <v>0.20336775420969275</v>
      </c>
      <c r="Y1515" s="9">
        <v>1626.942033677542</v>
      </c>
      <c r="Z1515" s="19">
        <f t="shared" si="398"/>
        <v>-0.79663224579030723</v>
      </c>
      <c r="AA1515" s="25">
        <v>409.52978136222669</v>
      </c>
      <c r="AB1515" s="30">
        <f t="shared" si="399"/>
        <v>646000</v>
      </c>
      <c r="AC1515" s="30">
        <f t="shared" si="409"/>
        <v>1.238390092879257E-2</v>
      </c>
      <c r="AD1515" s="31">
        <f t="shared" si="410"/>
        <v>1.8204334365325079</v>
      </c>
      <c r="AE1515" s="31">
        <f t="shared" si="411"/>
        <v>1.758513931888545</v>
      </c>
      <c r="AG1515" s="30">
        <f t="shared" si="400"/>
        <v>2427000</v>
      </c>
      <c r="AH1515" s="30">
        <f t="shared" si="406"/>
        <v>3.296250515039143E-3</v>
      </c>
      <c r="AI1515" s="31">
        <f t="shared" si="407"/>
        <v>0.48454882571075403</v>
      </c>
      <c r="AJ1515" s="31">
        <f t="shared" si="408"/>
        <v>0.4680675731355583</v>
      </c>
      <c r="AK1515" s="30">
        <f>IF(W1515="si",($S1515*'COSTOS DE CREDITOS'!$C$27)/DATA!$G1515,"")</f>
        <v>76.499005790240673</v>
      </c>
      <c r="AL1515" s="90">
        <f>IF(W1515="si",'COSTOS DE CREDITOS'!$C$35,"")</f>
        <v>20.421138461538462</v>
      </c>
      <c r="AM1515" s="30">
        <f t="shared" si="401"/>
        <v>800</v>
      </c>
      <c r="AN1515" s="30">
        <f t="shared" si="402"/>
        <v>6373.057966322458</v>
      </c>
      <c r="AO1515" s="30">
        <f t="shared" si="403"/>
        <v>7269.9781105742368</v>
      </c>
      <c r="AP1515" s="30">
        <f t="shared" si="404"/>
        <v>-6860.4483292120103</v>
      </c>
      <c r="AQ1515" s="19">
        <f t="shared" si="405"/>
        <v>-16.752013263582374</v>
      </c>
    </row>
    <row r="1516" spans="1:43" x14ac:dyDescent="0.2">
      <c r="A1516" s="23" t="s">
        <v>5665</v>
      </c>
      <c r="B1516" s="6" t="s">
        <v>5676</v>
      </c>
      <c r="C1516" s="6" t="s">
        <v>5670</v>
      </c>
      <c r="D1516" s="2">
        <v>154399</v>
      </c>
      <c r="E1516" s="2">
        <v>155148</v>
      </c>
      <c r="F1516" s="3" t="s">
        <v>585</v>
      </c>
      <c r="G1516" s="2">
        <v>7</v>
      </c>
      <c r="H1516" s="2">
        <v>155376</v>
      </c>
      <c r="I1516" s="3" t="s">
        <v>1966</v>
      </c>
      <c r="J1516" s="15">
        <v>45082</v>
      </c>
      <c r="K1516" s="24">
        <v>1164879042</v>
      </c>
      <c r="L1516" s="15">
        <v>45096</v>
      </c>
      <c r="M1516" s="15">
        <v>45107</v>
      </c>
      <c r="N1516" s="15"/>
      <c r="O1516" s="26" t="e">
        <f>VLOOKUP(D1516,quash!A$2:$I$7791,9,FALSE)</f>
        <v>#N/A</v>
      </c>
      <c r="P1516" s="7">
        <v>9000</v>
      </c>
      <c r="Q1516" s="26">
        <v>147</v>
      </c>
      <c r="R1516" s="19">
        <v>7.9000519063170294E-2</v>
      </c>
      <c r="S1516" s="93">
        <v>26</v>
      </c>
      <c r="T1516" s="7">
        <v>6000</v>
      </c>
      <c r="U1516" s="2">
        <v>142</v>
      </c>
      <c r="V1516" s="11">
        <v>1503.37</v>
      </c>
      <c r="W1516" s="14" t="s">
        <v>5281</v>
      </c>
      <c r="X1516" s="18">
        <v>0.81215313395743005</v>
      </c>
      <c r="Y1516" s="9">
        <v>4872.9188037445801</v>
      </c>
      <c r="Z1516" s="19">
        <f t="shared" si="398"/>
        <v>-0.18784686604256995</v>
      </c>
      <c r="AA1516" s="25">
        <v>1220.9666569975816</v>
      </c>
      <c r="AB1516" s="30">
        <f t="shared" si="399"/>
        <v>103000</v>
      </c>
      <c r="AC1516" s="30">
        <f t="shared" si="409"/>
        <v>5.8252427184466021E-2</v>
      </c>
      <c r="AD1516" s="31">
        <f t="shared" si="410"/>
        <v>8.5631067961165055</v>
      </c>
      <c r="AE1516" s="31">
        <f t="shared" si="411"/>
        <v>8.2718446601941746</v>
      </c>
      <c r="AG1516" s="30">
        <f t="shared" si="400"/>
        <v>6126000</v>
      </c>
      <c r="AH1516" s="30">
        <f t="shared" si="406"/>
        <v>9.7943192948090111E-4</v>
      </c>
      <c r="AI1516" s="31">
        <f t="shared" si="407"/>
        <v>0.14397649363369247</v>
      </c>
      <c r="AJ1516" s="31">
        <f t="shared" si="408"/>
        <v>0.13907933398628797</v>
      </c>
      <c r="AK1516" s="30">
        <f>IF(W1516="si",($S1516*'COSTOS DE CREDITOS'!$C$27)/DATA!$G1516,"")</f>
        <v>76.499005790240673</v>
      </c>
      <c r="AL1516" s="90">
        <f>IF(W1516="si",'COSTOS DE CREDITOS'!$C$35,"")</f>
        <v>20.421138461538462</v>
      </c>
      <c r="AM1516" s="30">
        <f t="shared" si="401"/>
        <v>600</v>
      </c>
      <c r="AN1516" s="30">
        <f t="shared" si="402"/>
        <v>1127.0811962554199</v>
      </c>
      <c r="AO1516" s="30">
        <f t="shared" si="403"/>
        <v>1824.0013405071991</v>
      </c>
      <c r="AP1516" s="30">
        <f t="shared" si="404"/>
        <v>-603.03468350961748</v>
      </c>
      <c r="AQ1516" s="19">
        <f t="shared" si="405"/>
        <v>-0.49389938705821018</v>
      </c>
    </row>
    <row r="1517" spans="1:43" x14ac:dyDescent="0.2">
      <c r="A1517" s="23" t="s">
        <v>5665</v>
      </c>
      <c r="B1517" s="6" t="s">
        <v>5676</v>
      </c>
      <c r="C1517" s="6" t="s">
        <v>5670</v>
      </c>
      <c r="D1517" s="2">
        <v>155044</v>
      </c>
      <c r="E1517" s="2">
        <v>155148</v>
      </c>
      <c r="F1517" s="3" t="s">
        <v>585</v>
      </c>
      <c r="G1517" s="2">
        <v>7</v>
      </c>
      <c r="H1517" s="2">
        <v>155377</v>
      </c>
      <c r="I1517" s="3" t="s">
        <v>1967</v>
      </c>
      <c r="J1517" s="15" t="s">
        <v>5688</v>
      </c>
      <c r="K1517" s="24" t="s">
        <v>5688</v>
      </c>
      <c r="L1517" s="15">
        <v>45096</v>
      </c>
      <c r="M1517" s="15">
        <v>45107</v>
      </c>
      <c r="N1517" s="15"/>
      <c r="O1517" s="26">
        <f>VLOOKUP(D1517,quash!A$2:$I$7791,9,FALSE)</f>
        <v>2</v>
      </c>
      <c r="P1517" s="7">
        <v>9000</v>
      </c>
      <c r="Q1517" s="26">
        <v>147</v>
      </c>
      <c r="R1517" s="19">
        <v>7.9000519063170294E-2</v>
      </c>
      <c r="S1517" s="93">
        <v>26</v>
      </c>
      <c r="T1517" s="7">
        <v>6000</v>
      </c>
      <c r="U1517" s="2">
        <v>142</v>
      </c>
      <c r="V1517" s="11">
        <v>1503.37</v>
      </c>
      <c r="W1517" s="14" t="s">
        <v>5281</v>
      </c>
      <c r="X1517" s="18">
        <v>0.81215313395743005</v>
      </c>
      <c r="Y1517" s="9">
        <v>4872.9188037445801</v>
      </c>
      <c r="Z1517" s="19">
        <f t="shared" si="398"/>
        <v>-0.18784686604256995</v>
      </c>
      <c r="AA1517" s="25">
        <v>1220.9666569975816</v>
      </c>
      <c r="AB1517" s="30">
        <f t="shared" si="399"/>
        <v>459000</v>
      </c>
      <c r="AC1517" s="30">
        <f t="shared" si="409"/>
        <v>1.3071895424836602E-2</v>
      </c>
      <c r="AD1517" s="31">
        <f t="shared" si="410"/>
        <v>1.9215686274509804</v>
      </c>
      <c r="AE1517" s="31">
        <f t="shared" si="411"/>
        <v>1.8562091503267975</v>
      </c>
      <c r="AG1517" s="30">
        <f t="shared" si="400"/>
        <v>1695000</v>
      </c>
      <c r="AH1517" s="30">
        <f t="shared" si="406"/>
        <v>3.5398230088495575E-3</v>
      </c>
      <c r="AI1517" s="31">
        <f t="shared" si="407"/>
        <v>0.52035398230088492</v>
      </c>
      <c r="AJ1517" s="31">
        <f t="shared" si="408"/>
        <v>0.50265486725663711</v>
      </c>
      <c r="AK1517" s="30">
        <f>IF(W1517="si",($S1517*'COSTOS DE CREDITOS'!$C$27)/DATA!$G1517,"")</f>
        <v>76.499005790240673</v>
      </c>
      <c r="AL1517" s="90">
        <f>IF(W1517="si",'COSTOS DE CREDITOS'!$C$35,"")</f>
        <v>20.421138461538462</v>
      </c>
      <c r="AM1517" s="30">
        <f t="shared" si="401"/>
        <v>600</v>
      </c>
      <c r="AN1517" s="30">
        <f t="shared" si="402"/>
        <v>1127.0811962554199</v>
      </c>
      <c r="AO1517" s="30">
        <f t="shared" si="403"/>
        <v>1824.0013405071991</v>
      </c>
      <c r="AP1517" s="30">
        <f t="shared" si="404"/>
        <v>-603.03468350961748</v>
      </c>
      <c r="AQ1517" s="19">
        <f t="shared" si="405"/>
        <v>-0.49389938705821018</v>
      </c>
    </row>
    <row r="1518" spans="1:43" x14ac:dyDescent="0.2">
      <c r="A1518" s="23" t="s">
        <v>5665</v>
      </c>
      <c r="B1518" s="6" t="s">
        <v>5682</v>
      </c>
      <c r="C1518" s="6" t="s">
        <v>5670</v>
      </c>
      <c r="D1518" s="2">
        <v>155073</v>
      </c>
      <c r="E1518" s="2">
        <v>155359</v>
      </c>
      <c r="F1518" s="3" t="s">
        <v>546</v>
      </c>
      <c r="G1518" s="2">
        <v>6</v>
      </c>
      <c r="H1518" s="2">
        <v>155373</v>
      </c>
      <c r="I1518" s="3" t="s">
        <v>1968</v>
      </c>
      <c r="J1518" s="15">
        <v>45089</v>
      </c>
      <c r="K1518" s="24">
        <v>1169387614</v>
      </c>
      <c r="L1518" s="15">
        <v>45096</v>
      </c>
      <c r="M1518" s="15">
        <v>45107</v>
      </c>
      <c r="N1518" s="15"/>
      <c r="O1518" s="26">
        <f>VLOOKUP(D1518,quash!A$2:$I$7791,9,FALSE)</f>
        <v>3</v>
      </c>
      <c r="P1518" s="7">
        <v>10000</v>
      </c>
      <c r="Q1518" s="26">
        <v>127</v>
      </c>
      <c r="R1518" s="19">
        <v>5.24391097594855E-2</v>
      </c>
      <c r="S1518" s="26">
        <v>16</v>
      </c>
      <c r="T1518" s="7">
        <v>10000</v>
      </c>
      <c r="U1518" s="2">
        <v>142</v>
      </c>
      <c r="V1518" s="11">
        <v>2510.34</v>
      </c>
      <c r="W1518" s="14" t="s">
        <v>5281</v>
      </c>
      <c r="X1518" s="18">
        <v>1</v>
      </c>
      <c r="Y1518" s="9">
        <v>10000</v>
      </c>
      <c r="Z1518" s="19">
        <f t="shared" si="398"/>
        <v>0</v>
      </c>
      <c r="AA1518" s="25">
        <v>2510.34</v>
      </c>
      <c r="AB1518" s="30">
        <f t="shared" si="399"/>
        <v>171000</v>
      </c>
      <c r="AC1518" s="30">
        <f t="shared" si="409"/>
        <v>5.8479532163742687E-2</v>
      </c>
      <c r="AD1518" s="31">
        <f t="shared" si="410"/>
        <v>7.4269005847953213</v>
      </c>
      <c r="AE1518" s="31">
        <f t="shared" si="411"/>
        <v>8.3040935672514617</v>
      </c>
      <c r="AG1518" s="30">
        <f t="shared" si="400"/>
        <v>778000</v>
      </c>
      <c r="AH1518" s="30">
        <f t="shared" si="406"/>
        <v>1.2853470437017995E-2</v>
      </c>
      <c r="AI1518" s="31">
        <f t="shared" si="407"/>
        <v>1.6323907455012854</v>
      </c>
      <c r="AJ1518" s="31">
        <f t="shared" si="408"/>
        <v>1.8251928020565553</v>
      </c>
      <c r="AK1518" s="30">
        <f>IF(W1518="si",($S1518*'COSTOS DE CREDITOS'!$C$27)/DATA!$G1518,"")</f>
        <v>54.922363131454851</v>
      </c>
      <c r="AL1518" s="90">
        <f>IF(W1518="si",'COSTOS DE CREDITOS'!$C$35,"")</f>
        <v>20.421138461538462</v>
      </c>
      <c r="AM1518" s="30">
        <f t="shared" si="401"/>
        <v>615.38461538461547</v>
      </c>
      <c r="AN1518" s="30">
        <f t="shared" si="402"/>
        <v>0</v>
      </c>
      <c r="AO1518" s="30">
        <f t="shared" si="403"/>
        <v>690.72811697760881</v>
      </c>
      <c r="AP1518" s="30">
        <f t="shared" si="404"/>
        <v>1819.6118830223913</v>
      </c>
      <c r="AQ1518" s="19">
        <f t="shared" si="405"/>
        <v>0.72484678689834492</v>
      </c>
    </row>
    <row r="1519" spans="1:43" x14ac:dyDescent="0.2">
      <c r="A1519" s="23" t="s">
        <v>5665</v>
      </c>
      <c r="B1519" s="6" t="s">
        <v>5683</v>
      </c>
      <c r="C1519" s="6" t="s">
        <v>5670</v>
      </c>
      <c r="D1519" s="4">
        <v>154040</v>
      </c>
      <c r="E1519" s="4">
        <v>155497</v>
      </c>
      <c r="F1519" s="5" t="s">
        <v>1969</v>
      </c>
      <c r="G1519" s="2">
        <v>6</v>
      </c>
      <c r="H1519" s="4">
        <v>155498</v>
      </c>
      <c r="I1519" s="5" t="s">
        <v>1970</v>
      </c>
      <c r="J1519" s="15">
        <v>45077</v>
      </c>
      <c r="K1519" s="24">
        <v>1161575697</v>
      </c>
      <c r="L1519" s="15">
        <v>45096</v>
      </c>
      <c r="M1519" s="15">
        <v>45107</v>
      </c>
      <c r="N1519" s="15"/>
      <c r="O1519" s="26">
        <f>VLOOKUP(D1519,quash!A$2:$I$7791,9,FALSE)</f>
        <v>3</v>
      </c>
      <c r="P1519" s="7">
        <v>10000</v>
      </c>
      <c r="Q1519" s="26">
        <v>115</v>
      </c>
      <c r="R1519" s="19">
        <v>3.97705569269148E-2</v>
      </c>
      <c r="S1519" s="26">
        <v>16</v>
      </c>
      <c r="T1519" s="8">
        <v>7000</v>
      </c>
      <c r="U1519" s="4">
        <v>142</v>
      </c>
      <c r="V1519" s="10">
        <v>1758.65</v>
      </c>
      <c r="W1519" s="14" t="s">
        <v>5281</v>
      </c>
      <c r="X1519" s="18">
        <v>1</v>
      </c>
      <c r="Y1519" s="9">
        <v>7000</v>
      </c>
      <c r="Z1519" s="19">
        <f t="shared" si="398"/>
        <v>0</v>
      </c>
      <c r="AA1519" s="25">
        <v>1758.65</v>
      </c>
      <c r="AB1519" s="30">
        <f t="shared" si="399"/>
        <v>171000</v>
      </c>
      <c r="AC1519" s="30">
        <f t="shared" si="409"/>
        <v>4.0935672514619881E-2</v>
      </c>
      <c r="AD1519" s="31">
        <f t="shared" si="410"/>
        <v>4.7076023391812862</v>
      </c>
      <c r="AE1519" s="31">
        <f t="shared" si="411"/>
        <v>5.8128654970760234</v>
      </c>
      <c r="AG1519" s="30">
        <f t="shared" si="400"/>
        <v>778000</v>
      </c>
      <c r="AH1519" s="30">
        <f t="shared" si="406"/>
        <v>8.9974293059125968E-3</v>
      </c>
      <c r="AI1519" s="31">
        <f t="shared" si="407"/>
        <v>1.0347043701799485</v>
      </c>
      <c r="AJ1519" s="31">
        <f t="shared" si="408"/>
        <v>1.2776349614395888</v>
      </c>
      <c r="AK1519" s="30">
        <f>IF(W1519="si",($S1519*'COSTOS DE CREDITOS'!$C$27)/DATA!$G1519,"")</f>
        <v>54.922363131454851</v>
      </c>
      <c r="AL1519" s="90">
        <f>IF(W1519="si",'COSTOS DE CREDITOS'!$C$35,"")</f>
        <v>20.421138461538462</v>
      </c>
      <c r="AM1519" s="30">
        <f t="shared" si="401"/>
        <v>430.76923076923077</v>
      </c>
      <c r="AN1519" s="30">
        <f t="shared" si="402"/>
        <v>0</v>
      </c>
      <c r="AO1519" s="30">
        <f t="shared" si="403"/>
        <v>506.11273236222405</v>
      </c>
      <c r="AP1519" s="30">
        <f t="shared" si="404"/>
        <v>1252.537267637776</v>
      </c>
      <c r="AQ1519" s="19">
        <f t="shared" si="405"/>
        <v>0.71221520350142209</v>
      </c>
    </row>
    <row r="1520" spans="1:43" x14ac:dyDescent="0.2">
      <c r="A1520" s="23" t="s">
        <v>5665</v>
      </c>
      <c r="B1520" s="6" t="s">
        <v>5683</v>
      </c>
      <c r="C1520" s="6" t="s">
        <v>5670</v>
      </c>
      <c r="D1520" s="2">
        <v>154274</v>
      </c>
      <c r="E1520" s="2">
        <v>155497</v>
      </c>
      <c r="F1520" s="3" t="s">
        <v>1969</v>
      </c>
      <c r="G1520" s="2">
        <v>6</v>
      </c>
      <c r="H1520" s="2">
        <v>155499</v>
      </c>
      <c r="I1520" s="3" t="s">
        <v>1971</v>
      </c>
      <c r="J1520" s="15">
        <v>45078</v>
      </c>
      <c r="K1520" s="24">
        <v>1162625374</v>
      </c>
      <c r="L1520" s="15">
        <v>45096</v>
      </c>
      <c r="M1520" s="15">
        <v>45107</v>
      </c>
      <c r="N1520" s="15"/>
      <c r="O1520" s="26">
        <f>VLOOKUP(D1520,quash!A$2:$I$7791,9,FALSE)</f>
        <v>2</v>
      </c>
      <c r="P1520" s="7">
        <v>10000</v>
      </c>
      <c r="Q1520" s="26">
        <v>110</v>
      </c>
      <c r="R1520" s="19">
        <v>3.3741050530766099E-2</v>
      </c>
      <c r="S1520" s="26">
        <v>16</v>
      </c>
      <c r="T1520" s="7">
        <v>7000</v>
      </c>
      <c r="U1520" s="2">
        <v>142</v>
      </c>
      <c r="V1520" s="11">
        <v>1758.65</v>
      </c>
      <c r="W1520" s="14" t="s">
        <v>5281</v>
      </c>
      <c r="X1520" s="18">
        <v>1</v>
      </c>
      <c r="Y1520" s="9">
        <v>7000</v>
      </c>
      <c r="Z1520" s="19">
        <f t="shared" si="398"/>
        <v>0</v>
      </c>
      <c r="AA1520" s="25">
        <v>1758.65</v>
      </c>
      <c r="AB1520" s="30">
        <f t="shared" si="399"/>
        <v>459000</v>
      </c>
      <c r="AC1520" s="30">
        <f t="shared" si="409"/>
        <v>1.5250544662309368E-2</v>
      </c>
      <c r="AD1520" s="31">
        <f t="shared" si="410"/>
        <v>1.6775599128540306</v>
      </c>
      <c r="AE1520" s="31">
        <f t="shared" si="411"/>
        <v>2.1655773420479303</v>
      </c>
      <c r="AG1520" s="30">
        <f t="shared" si="400"/>
        <v>1695000</v>
      </c>
      <c r="AH1520" s="30">
        <f t="shared" si="406"/>
        <v>4.1297935103244837E-3</v>
      </c>
      <c r="AI1520" s="31">
        <f t="shared" si="407"/>
        <v>0.45427728613569318</v>
      </c>
      <c r="AJ1520" s="31">
        <f t="shared" si="408"/>
        <v>0.58643067846607666</v>
      </c>
      <c r="AK1520" s="30">
        <f>IF(W1520="si",($S1520*'COSTOS DE CREDITOS'!$C$27)/DATA!$G1520,"")</f>
        <v>54.922363131454851</v>
      </c>
      <c r="AL1520" s="90">
        <f>IF(W1520="si",'COSTOS DE CREDITOS'!$C$35,"")</f>
        <v>20.421138461538462</v>
      </c>
      <c r="AM1520" s="30">
        <f t="shared" si="401"/>
        <v>430.76923076923077</v>
      </c>
      <c r="AN1520" s="30">
        <f t="shared" si="402"/>
        <v>0</v>
      </c>
      <c r="AO1520" s="30">
        <f t="shared" si="403"/>
        <v>506.11273236222405</v>
      </c>
      <c r="AP1520" s="30">
        <f t="shared" si="404"/>
        <v>1252.537267637776</v>
      </c>
      <c r="AQ1520" s="19">
        <f t="shared" si="405"/>
        <v>0.71221520350142209</v>
      </c>
    </row>
    <row r="1521" spans="1:43" x14ac:dyDescent="0.2">
      <c r="A1521" s="23" t="s">
        <v>5665</v>
      </c>
      <c r="B1521" s="6" t="s">
        <v>5683</v>
      </c>
      <c r="C1521" s="6" t="s">
        <v>5670</v>
      </c>
      <c r="D1521" s="2">
        <v>154197</v>
      </c>
      <c r="E1521" s="2">
        <v>155497</v>
      </c>
      <c r="F1521" s="3" t="s">
        <v>1969</v>
      </c>
      <c r="G1521" s="2">
        <v>6</v>
      </c>
      <c r="H1521" s="2">
        <v>155501</v>
      </c>
      <c r="I1521" s="3" t="s">
        <v>1972</v>
      </c>
      <c r="J1521" s="15">
        <v>45077</v>
      </c>
      <c r="K1521" s="24">
        <v>1161908674</v>
      </c>
      <c r="L1521" s="15">
        <v>45096</v>
      </c>
      <c r="M1521" s="15">
        <v>45107</v>
      </c>
      <c r="N1521" s="15"/>
      <c r="O1521" s="26">
        <f>VLOOKUP(D1521,quash!A$2:$I$7791,9,FALSE)</f>
        <v>3</v>
      </c>
      <c r="P1521" s="7">
        <v>10000</v>
      </c>
      <c r="Q1521" s="26">
        <v>147</v>
      </c>
      <c r="R1521" s="19">
        <v>7.9000519063170294E-2</v>
      </c>
      <c r="S1521" s="26">
        <v>16</v>
      </c>
      <c r="T1521" s="7">
        <v>7000</v>
      </c>
      <c r="U1521" s="2">
        <v>142</v>
      </c>
      <c r="V1521" s="11">
        <v>1758.65</v>
      </c>
      <c r="W1521" s="14" t="s">
        <v>5281</v>
      </c>
      <c r="X1521" s="18">
        <v>1</v>
      </c>
      <c r="Y1521" s="9">
        <v>7000</v>
      </c>
      <c r="Z1521" s="19">
        <f t="shared" si="398"/>
        <v>0</v>
      </c>
      <c r="AA1521" s="25">
        <v>1758.65</v>
      </c>
      <c r="AB1521" s="30">
        <f t="shared" si="399"/>
        <v>171000</v>
      </c>
      <c r="AC1521" s="30">
        <f t="shared" si="409"/>
        <v>4.0935672514619881E-2</v>
      </c>
      <c r="AD1521" s="31">
        <f t="shared" si="410"/>
        <v>6.0175438596491224</v>
      </c>
      <c r="AE1521" s="31">
        <f t="shared" si="411"/>
        <v>5.8128654970760234</v>
      </c>
      <c r="AG1521" s="30">
        <f t="shared" si="400"/>
        <v>778000</v>
      </c>
      <c r="AH1521" s="30">
        <f t="shared" si="406"/>
        <v>8.9974293059125968E-3</v>
      </c>
      <c r="AI1521" s="31">
        <f t="shared" si="407"/>
        <v>1.3226221079691518</v>
      </c>
      <c r="AJ1521" s="31">
        <f t="shared" si="408"/>
        <v>1.2776349614395888</v>
      </c>
      <c r="AK1521" s="30">
        <f>IF(W1521="si",($S1521*'COSTOS DE CREDITOS'!$C$27)/DATA!$G1521,"")</f>
        <v>54.922363131454851</v>
      </c>
      <c r="AL1521" s="90">
        <f>IF(W1521="si",'COSTOS DE CREDITOS'!$C$35,"")</f>
        <v>20.421138461538462</v>
      </c>
      <c r="AM1521" s="30">
        <f t="shared" si="401"/>
        <v>430.76923076923077</v>
      </c>
      <c r="AN1521" s="30">
        <f t="shared" si="402"/>
        <v>0</v>
      </c>
      <c r="AO1521" s="30">
        <f t="shared" si="403"/>
        <v>506.11273236222405</v>
      </c>
      <c r="AP1521" s="30">
        <f t="shared" si="404"/>
        <v>1252.537267637776</v>
      </c>
      <c r="AQ1521" s="19">
        <f t="shared" si="405"/>
        <v>0.71221520350142209</v>
      </c>
    </row>
    <row r="1522" spans="1:43" x14ac:dyDescent="0.2">
      <c r="A1522" s="23" t="s">
        <v>5665</v>
      </c>
      <c r="B1522" s="6" t="s">
        <v>5683</v>
      </c>
      <c r="C1522" s="6" t="s">
        <v>5670</v>
      </c>
      <c r="D1522" s="2">
        <v>154045</v>
      </c>
      <c r="E1522" s="2">
        <v>155497</v>
      </c>
      <c r="F1522" s="3" t="s">
        <v>1969</v>
      </c>
      <c r="G1522" s="2">
        <v>6</v>
      </c>
      <c r="H1522" s="2">
        <v>155502</v>
      </c>
      <c r="I1522" s="3" t="s">
        <v>1973</v>
      </c>
      <c r="J1522" s="15">
        <v>45077</v>
      </c>
      <c r="K1522" s="24">
        <v>1161586323</v>
      </c>
      <c r="L1522" s="15">
        <v>45096</v>
      </c>
      <c r="M1522" s="15">
        <v>45107</v>
      </c>
      <c r="N1522" s="15"/>
      <c r="O1522" s="26">
        <f>VLOOKUP(D1522,quash!A$2:$I$7791,9,FALSE)</f>
        <v>2</v>
      </c>
      <c r="P1522" s="7">
        <v>10000</v>
      </c>
      <c r="Q1522" s="26">
        <v>115</v>
      </c>
      <c r="R1522" s="19">
        <v>3.97705569269148E-2</v>
      </c>
      <c r="S1522" s="26">
        <v>16</v>
      </c>
      <c r="T1522" s="7">
        <v>7000</v>
      </c>
      <c r="U1522" s="2">
        <v>142</v>
      </c>
      <c r="V1522" s="11">
        <v>1758.65</v>
      </c>
      <c r="W1522" s="14" t="s">
        <v>5281</v>
      </c>
      <c r="X1522" s="18">
        <v>1</v>
      </c>
      <c r="Y1522" s="9">
        <v>7000</v>
      </c>
      <c r="Z1522" s="19">
        <f t="shared" si="398"/>
        <v>0</v>
      </c>
      <c r="AA1522" s="25">
        <v>1758.65</v>
      </c>
      <c r="AB1522" s="30">
        <f t="shared" si="399"/>
        <v>459000</v>
      </c>
      <c r="AC1522" s="30">
        <f t="shared" si="409"/>
        <v>1.5250544662309368E-2</v>
      </c>
      <c r="AD1522" s="31">
        <f t="shared" si="410"/>
        <v>1.7538126361655773</v>
      </c>
      <c r="AE1522" s="31">
        <f t="shared" si="411"/>
        <v>2.1655773420479303</v>
      </c>
      <c r="AG1522" s="30">
        <f t="shared" si="400"/>
        <v>1695000</v>
      </c>
      <c r="AH1522" s="30">
        <f t="shared" si="406"/>
        <v>4.1297935103244837E-3</v>
      </c>
      <c r="AI1522" s="31">
        <f t="shared" si="407"/>
        <v>0.47492625368731561</v>
      </c>
      <c r="AJ1522" s="31">
        <f t="shared" si="408"/>
        <v>0.58643067846607666</v>
      </c>
      <c r="AK1522" s="30">
        <f>IF(W1522="si",($S1522*'COSTOS DE CREDITOS'!$C$27)/DATA!$G1522,"")</f>
        <v>54.922363131454851</v>
      </c>
      <c r="AL1522" s="90">
        <f>IF(W1522="si",'COSTOS DE CREDITOS'!$C$35,"")</f>
        <v>20.421138461538462</v>
      </c>
      <c r="AM1522" s="30">
        <f t="shared" si="401"/>
        <v>430.76923076923077</v>
      </c>
      <c r="AN1522" s="30">
        <f t="shared" si="402"/>
        <v>0</v>
      </c>
      <c r="AO1522" s="30">
        <f t="shared" si="403"/>
        <v>506.11273236222405</v>
      </c>
      <c r="AP1522" s="30">
        <f t="shared" si="404"/>
        <v>1252.537267637776</v>
      </c>
      <c r="AQ1522" s="19">
        <f t="shared" si="405"/>
        <v>0.71221520350142209</v>
      </c>
    </row>
    <row r="1523" spans="1:43" x14ac:dyDescent="0.2">
      <c r="A1523" s="23" t="s">
        <v>5665</v>
      </c>
      <c r="B1523" s="6" t="s">
        <v>5683</v>
      </c>
      <c r="C1523" s="6" t="s">
        <v>5670</v>
      </c>
      <c r="D1523" s="2">
        <v>154036</v>
      </c>
      <c r="E1523" s="2">
        <v>155497</v>
      </c>
      <c r="F1523" s="3" t="s">
        <v>1969</v>
      </c>
      <c r="G1523" s="2">
        <v>6</v>
      </c>
      <c r="H1523" s="2">
        <v>155503</v>
      </c>
      <c r="I1523" s="3" t="s">
        <v>1974</v>
      </c>
      <c r="J1523" s="15">
        <v>45077</v>
      </c>
      <c r="K1523" s="24">
        <v>1161564170</v>
      </c>
      <c r="L1523" s="15">
        <v>45096</v>
      </c>
      <c r="M1523" s="15">
        <v>45107</v>
      </c>
      <c r="N1523" s="15"/>
      <c r="O1523" s="26">
        <f>VLOOKUP(D1523,quash!A$2:$I$7791,9,FALSE)</f>
        <v>1</v>
      </c>
      <c r="P1523" s="7">
        <v>10000</v>
      </c>
      <c r="Q1523" s="26">
        <v>147</v>
      </c>
      <c r="R1523" s="19">
        <v>7.9000519063170294E-2</v>
      </c>
      <c r="S1523" s="26">
        <v>16</v>
      </c>
      <c r="T1523" s="7">
        <v>7000</v>
      </c>
      <c r="U1523" s="2">
        <v>142</v>
      </c>
      <c r="V1523" s="11">
        <v>1758.65</v>
      </c>
      <c r="W1523" s="14" t="s">
        <v>5281</v>
      </c>
      <c r="X1523" s="18">
        <v>1</v>
      </c>
      <c r="Y1523" s="9">
        <v>7000</v>
      </c>
      <c r="Z1523" s="19">
        <f t="shared" si="398"/>
        <v>0</v>
      </c>
      <c r="AA1523" s="25">
        <v>1758.65</v>
      </c>
      <c r="AB1523" s="30">
        <f t="shared" si="399"/>
        <v>646000</v>
      </c>
      <c r="AC1523" s="30">
        <f t="shared" si="409"/>
        <v>1.0835913312693499E-2</v>
      </c>
      <c r="AD1523" s="31">
        <f t="shared" si="410"/>
        <v>1.5928792569659442</v>
      </c>
      <c r="AE1523" s="31">
        <f t="shared" si="411"/>
        <v>1.5386996904024768</v>
      </c>
      <c r="AG1523" s="30">
        <f t="shared" si="400"/>
        <v>2427000</v>
      </c>
      <c r="AH1523" s="30">
        <f t="shared" si="406"/>
        <v>2.88421920065925E-3</v>
      </c>
      <c r="AI1523" s="31">
        <f t="shared" si="407"/>
        <v>0.42398022249690975</v>
      </c>
      <c r="AJ1523" s="31">
        <f t="shared" si="408"/>
        <v>0.40955912649361348</v>
      </c>
      <c r="AK1523" s="30">
        <f>IF(W1523="si",($S1523*'COSTOS DE CREDITOS'!$C$27)/DATA!$G1523,"")</f>
        <v>54.922363131454851</v>
      </c>
      <c r="AL1523" s="90">
        <f>IF(W1523="si",'COSTOS DE CREDITOS'!$C$35,"")</f>
        <v>20.421138461538462</v>
      </c>
      <c r="AM1523" s="30">
        <f t="shared" si="401"/>
        <v>430.76923076923077</v>
      </c>
      <c r="AN1523" s="30">
        <f t="shared" si="402"/>
        <v>0</v>
      </c>
      <c r="AO1523" s="30">
        <f t="shared" si="403"/>
        <v>506.11273236222405</v>
      </c>
      <c r="AP1523" s="30">
        <f t="shared" si="404"/>
        <v>1252.537267637776</v>
      </c>
      <c r="AQ1523" s="19">
        <f t="shared" si="405"/>
        <v>0.71221520350142209</v>
      </c>
    </row>
    <row r="1524" spans="1:43" x14ac:dyDescent="0.2">
      <c r="A1524" s="23" t="s">
        <v>5665</v>
      </c>
      <c r="B1524" s="6" t="s">
        <v>5668</v>
      </c>
      <c r="C1524" s="6" t="s">
        <v>5667</v>
      </c>
      <c r="D1524" s="4">
        <v>154281</v>
      </c>
      <c r="E1524" s="4">
        <v>155527</v>
      </c>
      <c r="F1524" s="5" t="s">
        <v>1975</v>
      </c>
      <c r="G1524" s="2">
        <v>5</v>
      </c>
      <c r="H1524" s="4">
        <v>155528</v>
      </c>
      <c r="I1524" s="5" t="s">
        <v>1976</v>
      </c>
      <c r="J1524" s="15">
        <v>45366</v>
      </c>
      <c r="K1524" s="24">
        <v>1361258907</v>
      </c>
      <c r="L1524" s="15">
        <v>45096</v>
      </c>
      <c r="M1524" s="15">
        <v>45107</v>
      </c>
      <c r="N1524" s="15"/>
      <c r="O1524" s="26">
        <f>VLOOKUP(D1524,quash!A$2:$I$7791,9,FALSE)</f>
        <v>2</v>
      </c>
      <c r="P1524" s="7">
        <v>10000</v>
      </c>
      <c r="Q1524" s="26">
        <v>115</v>
      </c>
      <c r="R1524" s="19">
        <v>3.97705569269148E-2</v>
      </c>
      <c r="S1524" s="26">
        <v>16</v>
      </c>
      <c r="T1524" s="8">
        <v>8000</v>
      </c>
      <c r="U1524" s="4">
        <v>142</v>
      </c>
      <c r="V1524" s="10">
        <v>2013.74</v>
      </c>
      <c r="W1524" s="14" t="s">
        <v>5281</v>
      </c>
      <c r="X1524" s="18">
        <v>1</v>
      </c>
      <c r="Y1524" s="9">
        <v>8000</v>
      </c>
      <c r="Z1524" s="19">
        <f t="shared" si="398"/>
        <v>0</v>
      </c>
      <c r="AA1524" s="25">
        <v>2013.74</v>
      </c>
      <c r="AB1524" s="30">
        <f t="shared" si="399"/>
        <v>459000</v>
      </c>
      <c r="AC1524" s="30">
        <f t="shared" si="409"/>
        <v>1.7429193899782137E-2</v>
      </c>
      <c r="AD1524" s="31">
        <f t="shared" si="410"/>
        <v>2.0043572984749458</v>
      </c>
      <c r="AE1524" s="31">
        <f t="shared" si="411"/>
        <v>2.4749455337690636</v>
      </c>
      <c r="AG1524" s="30">
        <f t="shared" si="400"/>
        <v>1695000</v>
      </c>
      <c r="AH1524" s="30">
        <f t="shared" si="406"/>
        <v>4.71976401179941E-3</v>
      </c>
      <c r="AI1524" s="31">
        <f t="shared" si="407"/>
        <v>0.54277286135693215</v>
      </c>
      <c r="AJ1524" s="31">
        <f t="shared" si="408"/>
        <v>0.67020648967551621</v>
      </c>
      <c r="AK1524" s="30">
        <f>IF(W1524="si",($S1524*'COSTOS DE CREDITOS'!$C$27)/DATA!$G1524,"")</f>
        <v>65.906835757745824</v>
      </c>
      <c r="AL1524" s="90">
        <f>IF(W1524="si",'COSTOS DE CREDITOS'!$C$35,"")</f>
        <v>20.421138461538462</v>
      </c>
      <c r="AM1524" s="30">
        <f t="shared" si="401"/>
        <v>492.30769230769232</v>
      </c>
      <c r="AN1524" s="30">
        <f t="shared" si="402"/>
        <v>0</v>
      </c>
      <c r="AO1524" s="30">
        <f t="shared" si="403"/>
        <v>578.63566652697659</v>
      </c>
      <c r="AP1524" s="30">
        <f t="shared" si="404"/>
        <v>1435.1043334730234</v>
      </c>
      <c r="AQ1524" s="19">
        <f t="shared" si="405"/>
        <v>0.71265621851531147</v>
      </c>
    </row>
    <row r="1525" spans="1:43" x14ac:dyDescent="0.2">
      <c r="A1525" s="23" t="s">
        <v>5665</v>
      </c>
      <c r="B1525" s="6" t="s">
        <v>5676</v>
      </c>
      <c r="C1525" s="6" t="s">
        <v>5670</v>
      </c>
      <c r="D1525" s="2">
        <v>155232</v>
      </c>
      <c r="E1525" s="2">
        <v>155155</v>
      </c>
      <c r="F1525" s="3" t="s">
        <v>524</v>
      </c>
      <c r="G1525" s="2">
        <v>7</v>
      </c>
      <c r="H1525" s="2">
        <v>155561</v>
      </c>
      <c r="I1525" s="3" t="s">
        <v>1977</v>
      </c>
      <c r="J1525" s="15">
        <v>45090</v>
      </c>
      <c r="K1525" s="24">
        <v>1170177253</v>
      </c>
      <c r="L1525" s="15">
        <v>45098</v>
      </c>
      <c r="M1525" s="15">
        <v>45107</v>
      </c>
      <c r="N1525" s="15"/>
      <c r="O1525" s="26">
        <f>VLOOKUP(D1525,quash!A$2:$I$7791,9,FALSE)</f>
        <v>1</v>
      </c>
      <c r="P1525" s="7">
        <v>9000</v>
      </c>
      <c r="Q1525" s="26">
        <v>147</v>
      </c>
      <c r="R1525" s="19">
        <v>8.456731836388684E-2</v>
      </c>
      <c r="S1525" s="26">
        <v>16</v>
      </c>
      <c r="T1525" s="7">
        <v>7000</v>
      </c>
      <c r="U1525" s="2">
        <v>142</v>
      </c>
      <c r="V1525" s="11">
        <v>1758.65</v>
      </c>
      <c r="W1525" s="14" t="s">
        <v>5281</v>
      </c>
      <c r="X1525" s="18">
        <v>1</v>
      </c>
      <c r="Y1525" s="9">
        <v>7000</v>
      </c>
      <c r="Z1525" s="19">
        <f t="shared" si="398"/>
        <v>0</v>
      </c>
      <c r="AA1525" s="25">
        <v>1758.65</v>
      </c>
      <c r="AB1525" s="30">
        <f t="shared" si="399"/>
        <v>646000</v>
      </c>
      <c r="AC1525" s="30">
        <f t="shared" si="409"/>
        <v>1.0835913312693499E-2</v>
      </c>
      <c r="AD1525" s="31">
        <f t="shared" si="410"/>
        <v>1.5928792569659442</v>
      </c>
      <c r="AE1525" s="31">
        <f t="shared" si="411"/>
        <v>1.5386996904024768</v>
      </c>
      <c r="AG1525" s="30">
        <f t="shared" si="400"/>
        <v>2427000</v>
      </c>
      <c r="AH1525" s="30">
        <f t="shared" si="406"/>
        <v>2.88421920065925E-3</v>
      </c>
      <c r="AI1525" s="31">
        <f t="shared" si="407"/>
        <v>0.42398022249690975</v>
      </c>
      <c r="AJ1525" s="31">
        <f t="shared" si="408"/>
        <v>0.40955912649361348</v>
      </c>
      <c r="AK1525" s="30">
        <f>IF(W1525="si",($S1525*'COSTOS DE CREDITOS'!$C$27)/DATA!$G1525,"")</f>
        <v>47.07631125553273</v>
      </c>
      <c r="AL1525" s="90">
        <f>IF(W1525="si",'COSTOS DE CREDITOS'!$C$35,"")</f>
        <v>20.421138461538462</v>
      </c>
      <c r="AM1525" s="30">
        <f t="shared" si="401"/>
        <v>430.76923076923077</v>
      </c>
      <c r="AN1525" s="30">
        <f t="shared" si="402"/>
        <v>0</v>
      </c>
      <c r="AO1525" s="30">
        <f t="shared" si="403"/>
        <v>498.26668048630199</v>
      </c>
      <c r="AP1525" s="30">
        <f t="shared" si="404"/>
        <v>1260.3833195136981</v>
      </c>
      <c r="AQ1525" s="19">
        <f t="shared" si="405"/>
        <v>0.71667660962311885</v>
      </c>
    </row>
    <row r="1526" spans="1:43" x14ac:dyDescent="0.2">
      <c r="A1526" s="23" t="s">
        <v>5665</v>
      </c>
      <c r="B1526" s="6" t="s">
        <v>5676</v>
      </c>
      <c r="C1526" s="6" t="s">
        <v>5670</v>
      </c>
      <c r="D1526" s="2">
        <v>155094</v>
      </c>
      <c r="E1526" s="2">
        <v>155155</v>
      </c>
      <c r="F1526" s="3" t="s">
        <v>524</v>
      </c>
      <c r="G1526" s="2">
        <v>7</v>
      </c>
      <c r="H1526" s="2">
        <v>155562</v>
      </c>
      <c r="I1526" s="3" t="s">
        <v>1978</v>
      </c>
      <c r="J1526" s="15" t="s">
        <v>5688</v>
      </c>
      <c r="K1526" s="24" t="s">
        <v>5688</v>
      </c>
      <c r="L1526" s="15">
        <v>45098</v>
      </c>
      <c r="M1526" s="15">
        <v>45107</v>
      </c>
      <c r="N1526" s="15"/>
      <c r="O1526" s="26">
        <f>VLOOKUP(D1526,quash!A$2:$I$7791,9,FALSE)</f>
        <v>1</v>
      </c>
      <c r="P1526" s="7">
        <v>9000</v>
      </c>
      <c r="Q1526" s="26">
        <v>132</v>
      </c>
      <c r="R1526" s="19">
        <v>9.2325969396735166E-2</v>
      </c>
      <c r="S1526" s="26">
        <v>16</v>
      </c>
      <c r="T1526" s="7">
        <v>6000</v>
      </c>
      <c r="U1526" s="2">
        <v>142</v>
      </c>
      <c r="V1526" s="11">
        <v>1503.37</v>
      </c>
      <c r="W1526" s="14" t="s">
        <v>5281</v>
      </c>
      <c r="X1526" s="18">
        <v>1</v>
      </c>
      <c r="Y1526" s="9">
        <v>6000</v>
      </c>
      <c r="Z1526" s="19">
        <f t="shared" si="398"/>
        <v>0</v>
      </c>
      <c r="AA1526" s="25">
        <v>1503.37</v>
      </c>
      <c r="AB1526" s="30">
        <f t="shared" si="399"/>
        <v>646000</v>
      </c>
      <c r="AC1526" s="30">
        <f t="shared" si="409"/>
        <v>9.2879256965944269E-3</v>
      </c>
      <c r="AD1526" s="31">
        <f t="shared" si="410"/>
        <v>1.2260061919504643</v>
      </c>
      <c r="AE1526" s="31">
        <f t="shared" si="411"/>
        <v>1.3188854489164086</v>
      </c>
      <c r="AG1526" s="30">
        <f t="shared" si="400"/>
        <v>2427000</v>
      </c>
      <c r="AH1526" s="30">
        <f t="shared" si="406"/>
        <v>2.472187886279357E-3</v>
      </c>
      <c r="AI1526" s="31">
        <f t="shared" si="407"/>
        <v>0.32632880098887512</v>
      </c>
      <c r="AJ1526" s="31">
        <f t="shared" si="408"/>
        <v>0.35105067985166871</v>
      </c>
      <c r="AK1526" s="30">
        <f>IF(W1526="si",($S1526*'COSTOS DE CREDITOS'!$C$27)/DATA!$G1526,"")</f>
        <v>47.07631125553273</v>
      </c>
      <c r="AL1526" s="90">
        <f>IF(W1526="si",'COSTOS DE CREDITOS'!$C$35,"")</f>
        <v>20.421138461538462</v>
      </c>
      <c r="AM1526" s="30">
        <f t="shared" si="401"/>
        <v>369.23076923076923</v>
      </c>
      <c r="AN1526" s="30">
        <f t="shared" si="402"/>
        <v>0</v>
      </c>
      <c r="AO1526" s="30">
        <f t="shared" si="403"/>
        <v>436.72821894784045</v>
      </c>
      <c r="AP1526" s="30">
        <f t="shared" si="404"/>
        <v>1066.6417810521593</v>
      </c>
      <c r="AQ1526" s="19">
        <f t="shared" si="405"/>
        <v>0.70950050955663568</v>
      </c>
    </row>
    <row r="1527" spans="1:43" x14ac:dyDescent="0.2">
      <c r="A1527" s="23" t="s">
        <v>5665</v>
      </c>
      <c r="B1527" s="6" t="s">
        <v>5668</v>
      </c>
      <c r="C1527" s="6" t="s">
        <v>5667</v>
      </c>
      <c r="D1527" s="2">
        <v>154278</v>
      </c>
      <c r="E1527" s="2">
        <v>155527</v>
      </c>
      <c r="F1527" s="3" t="s">
        <v>1975</v>
      </c>
      <c r="G1527" s="2">
        <v>5</v>
      </c>
      <c r="H1527" s="2">
        <v>155529</v>
      </c>
      <c r="I1527" s="3" t="s">
        <v>1979</v>
      </c>
      <c r="J1527" s="15">
        <v>45078</v>
      </c>
      <c r="K1527" s="24">
        <v>1162685859</v>
      </c>
      <c r="L1527" s="15">
        <v>45096</v>
      </c>
      <c r="M1527" s="15">
        <v>45107</v>
      </c>
      <c r="N1527" s="15"/>
      <c r="O1527" s="26">
        <f>VLOOKUP(D1527,quash!A$2:$I$7791,9,FALSE)</f>
        <v>2</v>
      </c>
      <c r="P1527" s="7">
        <v>10000</v>
      </c>
      <c r="Q1527" s="26">
        <v>110</v>
      </c>
      <c r="R1527" s="19">
        <v>3.11605023919212E-2</v>
      </c>
      <c r="S1527" s="26">
        <v>16</v>
      </c>
      <c r="T1527" s="7">
        <v>8000</v>
      </c>
      <c r="U1527" s="2">
        <v>142</v>
      </c>
      <c r="V1527" s="11">
        <v>2013.74</v>
      </c>
      <c r="W1527" s="14" t="s">
        <v>5281</v>
      </c>
      <c r="X1527" s="18">
        <v>1</v>
      </c>
      <c r="Y1527" s="9">
        <v>8000</v>
      </c>
      <c r="Z1527" s="19">
        <f t="shared" si="398"/>
        <v>0</v>
      </c>
      <c r="AA1527" s="25">
        <v>2013.74</v>
      </c>
      <c r="AB1527" s="30">
        <f t="shared" si="399"/>
        <v>459000</v>
      </c>
      <c r="AC1527" s="30">
        <f t="shared" si="409"/>
        <v>1.7429193899782137E-2</v>
      </c>
      <c r="AD1527" s="31">
        <f t="shared" si="410"/>
        <v>1.9172113289760351</v>
      </c>
      <c r="AE1527" s="31">
        <f t="shared" si="411"/>
        <v>2.4749455337690636</v>
      </c>
      <c r="AG1527" s="30">
        <f t="shared" si="400"/>
        <v>1695000</v>
      </c>
      <c r="AH1527" s="30">
        <f t="shared" si="406"/>
        <v>4.71976401179941E-3</v>
      </c>
      <c r="AI1527" s="31">
        <f t="shared" si="407"/>
        <v>0.5191740412979351</v>
      </c>
      <c r="AJ1527" s="31">
        <f t="shared" si="408"/>
        <v>0.67020648967551621</v>
      </c>
      <c r="AK1527" s="30">
        <f>IF(W1527="si",($S1527*'COSTOS DE CREDITOS'!$C$27)/DATA!$G1527,"")</f>
        <v>65.906835757745824</v>
      </c>
      <c r="AL1527" s="90">
        <f>IF(W1527="si",'COSTOS DE CREDITOS'!$C$35,"")</f>
        <v>20.421138461538462</v>
      </c>
      <c r="AM1527" s="30">
        <f t="shared" si="401"/>
        <v>492.30769230769232</v>
      </c>
      <c r="AN1527" s="30">
        <f t="shared" si="402"/>
        <v>0</v>
      </c>
      <c r="AO1527" s="30">
        <f t="shared" si="403"/>
        <v>578.63566652697659</v>
      </c>
      <c r="AP1527" s="30">
        <f t="shared" si="404"/>
        <v>1435.1043334730234</v>
      </c>
      <c r="AQ1527" s="19">
        <f t="shared" si="405"/>
        <v>0.71265621851531147</v>
      </c>
    </row>
    <row r="1528" spans="1:43" x14ac:dyDescent="0.2">
      <c r="A1528" s="23" t="s">
        <v>5665</v>
      </c>
      <c r="B1528" s="6" t="s">
        <v>5668</v>
      </c>
      <c r="C1528" s="6" t="s">
        <v>5667</v>
      </c>
      <c r="D1528" s="2">
        <v>155287</v>
      </c>
      <c r="E1528" s="2">
        <v>155527</v>
      </c>
      <c r="F1528" s="3" t="s">
        <v>1975</v>
      </c>
      <c r="G1528" s="2">
        <v>5</v>
      </c>
      <c r="H1528" s="2">
        <v>155530</v>
      </c>
      <c r="I1528" s="3" t="s">
        <v>1980</v>
      </c>
      <c r="J1528" s="15">
        <v>45091</v>
      </c>
      <c r="K1528" s="24">
        <v>1171029145</v>
      </c>
      <c r="L1528" s="15">
        <v>45097</v>
      </c>
      <c r="M1528" s="15">
        <v>45107</v>
      </c>
      <c r="N1528" s="15"/>
      <c r="O1528" s="26">
        <f>VLOOKUP(D1528,quash!A$2:$I$7791,9,FALSE)</f>
        <v>2</v>
      </c>
      <c r="P1528" s="7">
        <v>10000</v>
      </c>
      <c r="Q1528" s="26">
        <v>110</v>
      </c>
      <c r="R1528" s="19">
        <v>3.11605023919212E-2</v>
      </c>
      <c r="S1528" s="26">
        <v>16</v>
      </c>
      <c r="T1528" s="7">
        <v>8000</v>
      </c>
      <c r="U1528" s="2">
        <v>142</v>
      </c>
      <c r="V1528" s="11">
        <v>2013.74</v>
      </c>
      <c r="W1528" s="14" t="s">
        <v>5281</v>
      </c>
      <c r="X1528" s="18">
        <v>1</v>
      </c>
      <c r="Y1528" s="9">
        <v>8000</v>
      </c>
      <c r="Z1528" s="19">
        <f t="shared" si="398"/>
        <v>0</v>
      </c>
      <c r="AA1528" s="25">
        <v>2013.74</v>
      </c>
      <c r="AB1528" s="30">
        <f t="shared" si="399"/>
        <v>459000</v>
      </c>
      <c r="AC1528" s="30">
        <f t="shared" si="409"/>
        <v>1.7429193899782137E-2</v>
      </c>
      <c r="AD1528" s="31">
        <f t="shared" si="410"/>
        <v>1.9172113289760351</v>
      </c>
      <c r="AE1528" s="31">
        <f t="shared" si="411"/>
        <v>2.4749455337690636</v>
      </c>
      <c r="AG1528" s="30">
        <f t="shared" si="400"/>
        <v>1695000</v>
      </c>
      <c r="AH1528" s="30">
        <f t="shared" si="406"/>
        <v>4.71976401179941E-3</v>
      </c>
      <c r="AI1528" s="31">
        <f t="shared" si="407"/>
        <v>0.5191740412979351</v>
      </c>
      <c r="AJ1528" s="31">
        <f t="shared" si="408"/>
        <v>0.67020648967551621</v>
      </c>
      <c r="AK1528" s="30">
        <f>IF(W1528="si",($S1528*'COSTOS DE CREDITOS'!$C$27)/DATA!$G1528,"")</f>
        <v>65.906835757745824</v>
      </c>
      <c r="AL1528" s="90">
        <f>IF(W1528="si",'COSTOS DE CREDITOS'!$C$35,"")</f>
        <v>20.421138461538462</v>
      </c>
      <c r="AM1528" s="30">
        <f t="shared" si="401"/>
        <v>492.30769230769232</v>
      </c>
      <c r="AN1528" s="30">
        <f t="shared" si="402"/>
        <v>0</v>
      </c>
      <c r="AO1528" s="30">
        <f t="shared" si="403"/>
        <v>578.63566652697659</v>
      </c>
      <c r="AP1528" s="30">
        <f t="shared" si="404"/>
        <v>1435.1043334730234</v>
      </c>
      <c r="AQ1528" s="19">
        <f t="shared" si="405"/>
        <v>0.71265621851531147</v>
      </c>
    </row>
    <row r="1529" spans="1:43" x14ac:dyDescent="0.2">
      <c r="A1529" s="23" t="s">
        <v>5665</v>
      </c>
      <c r="B1529" s="6" t="s">
        <v>5668</v>
      </c>
      <c r="C1529" s="6" t="s">
        <v>5667</v>
      </c>
      <c r="D1529" s="2">
        <v>154279</v>
      </c>
      <c r="E1529" s="2">
        <v>155527</v>
      </c>
      <c r="F1529" s="3" t="s">
        <v>1975</v>
      </c>
      <c r="G1529" s="2">
        <v>5</v>
      </c>
      <c r="H1529" s="2">
        <v>155531</v>
      </c>
      <c r="I1529" s="3" t="s">
        <v>1981</v>
      </c>
      <c r="J1529" s="15">
        <v>45078</v>
      </c>
      <c r="K1529" s="24">
        <v>1162699248</v>
      </c>
      <c r="L1529" s="15">
        <v>45097</v>
      </c>
      <c r="M1529" s="15">
        <v>45107</v>
      </c>
      <c r="N1529" s="15"/>
      <c r="O1529" s="26">
        <f>VLOOKUP(D1529,quash!A$2:$I$7791,9,FALSE)</f>
        <v>2</v>
      </c>
      <c r="P1529" s="7">
        <v>10000</v>
      </c>
      <c r="Q1529" s="26">
        <v>110</v>
      </c>
      <c r="R1529" s="19">
        <v>3.3220596517330399E-2</v>
      </c>
      <c r="S1529" s="26">
        <v>16</v>
      </c>
      <c r="T1529" s="7">
        <v>8000</v>
      </c>
      <c r="U1529" s="2">
        <v>142</v>
      </c>
      <c r="V1529" s="11">
        <v>2013.74</v>
      </c>
      <c r="W1529" s="14" t="s">
        <v>5281</v>
      </c>
      <c r="X1529" s="18">
        <v>1</v>
      </c>
      <c r="Y1529" s="9">
        <v>8000</v>
      </c>
      <c r="Z1529" s="19">
        <f t="shared" si="398"/>
        <v>0</v>
      </c>
      <c r="AA1529" s="25">
        <v>2013.74</v>
      </c>
      <c r="AB1529" s="30">
        <f t="shared" si="399"/>
        <v>459000</v>
      </c>
      <c r="AC1529" s="30">
        <f t="shared" si="409"/>
        <v>1.7429193899782137E-2</v>
      </c>
      <c r="AD1529" s="31">
        <f t="shared" si="410"/>
        <v>1.9172113289760351</v>
      </c>
      <c r="AE1529" s="31">
        <f t="shared" si="411"/>
        <v>2.4749455337690636</v>
      </c>
      <c r="AG1529" s="30">
        <f t="shared" si="400"/>
        <v>1695000</v>
      </c>
      <c r="AH1529" s="30">
        <f t="shared" si="406"/>
        <v>4.71976401179941E-3</v>
      </c>
      <c r="AI1529" s="31">
        <f t="shared" si="407"/>
        <v>0.5191740412979351</v>
      </c>
      <c r="AJ1529" s="31">
        <f t="shared" si="408"/>
        <v>0.67020648967551621</v>
      </c>
      <c r="AK1529" s="30">
        <f>IF(W1529="si",($S1529*'COSTOS DE CREDITOS'!$C$27)/DATA!$G1529,"")</f>
        <v>65.906835757745824</v>
      </c>
      <c r="AL1529" s="90">
        <f>IF(W1529="si",'COSTOS DE CREDITOS'!$C$35,"")</f>
        <v>20.421138461538462</v>
      </c>
      <c r="AM1529" s="30">
        <f t="shared" si="401"/>
        <v>492.30769230769232</v>
      </c>
      <c r="AN1529" s="30">
        <f t="shared" si="402"/>
        <v>0</v>
      </c>
      <c r="AO1529" s="30">
        <f t="shared" si="403"/>
        <v>578.63566652697659</v>
      </c>
      <c r="AP1529" s="30">
        <f t="shared" si="404"/>
        <v>1435.1043334730234</v>
      </c>
      <c r="AQ1529" s="19">
        <f t="shared" si="405"/>
        <v>0.71265621851531147</v>
      </c>
    </row>
    <row r="1530" spans="1:43" x14ac:dyDescent="0.2">
      <c r="A1530" s="23" t="s">
        <v>5665</v>
      </c>
      <c r="B1530" s="6" t="s">
        <v>5668</v>
      </c>
      <c r="C1530" s="6" t="s">
        <v>5667</v>
      </c>
      <c r="D1530" s="2">
        <v>155282</v>
      </c>
      <c r="E1530" s="2">
        <v>155527</v>
      </c>
      <c r="F1530" s="3" t="s">
        <v>1975</v>
      </c>
      <c r="G1530" s="2">
        <v>5</v>
      </c>
      <c r="H1530" s="2">
        <v>155532</v>
      </c>
      <c r="I1530" s="3" t="s">
        <v>1982</v>
      </c>
      <c r="J1530" s="15">
        <v>45091</v>
      </c>
      <c r="K1530" s="24">
        <v>1171027066</v>
      </c>
      <c r="L1530" s="15">
        <v>45097</v>
      </c>
      <c r="M1530" s="15">
        <v>45107</v>
      </c>
      <c r="N1530" s="15"/>
      <c r="O1530" s="26">
        <f>VLOOKUP(D1530,quash!A$2:$I$7791,9,FALSE)</f>
        <v>1</v>
      </c>
      <c r="P1530" s="7">
        <v>9000</v>
      </c>
      <c r="Q1530" s="26">
        <v>140</v>
      </c>
      <c r="R1530" s="19">
        <v>7.1551472447593828E-2</v>
      </c>
      <c r="S1530" s="26">
        <v>16</v>
      </c>
      <c r="T1530" s="7">
        <v>8000</v>
      </c>
      <c r="U1530" s="2">
        <v>142</v>
      </c>
      <c r="V1530" s="11">
        <v>2013.74</v>
      </c>
      <c r="W1530" s="14" t="s">
        <v>5281</v>
      </c>
      <c r="X1530" s="18">
        <v>1</v>
      </c>
      <c r="Y1530" s="9">
        <v>8000</v>
      </c>
      <c r="Z1530" s="19">
        <f t="shared" si="398"/>
        <v>0</v>
      </c>
      <c r="AA1530" s="25">
        <v>2013.74</v>
      </c>
      <c r="AB1530" s="30">
        <f t="shared" si="399"/>
        <v>646000</v>
      </c>
      <c r="AC1530" s="30">
        <f t="shared" si="409"/>
        <v>1.238390092879257E-2</v>
      </c>
      <c r="AD1530" s="31">
        <f t="shared" si="410"/>
        <v>1.7337461300309598</v>
      </c>
      <c r="AE1530" s="31">
        <f t="shared" si="411"/>
        <v>1.758513931888545</v>
      </c>
      <c r="AG1530" s="30">
        <f t="shared" si="400"/>
        <v>2427000</v>
      </c>
      <c r="AH1530" s="30">
        <f t="shared" si="406"/>
        <v>3.296250515039143E-3</v>
      </c>
      <c r="AI1530" s="31">
        <f t="shared" si="407"/>
        <v>0.46147507210548</v>
      </c>
      <c r="AJ1530" s="31">
        <f t="shared" si="408"/>
        <v>0.4680675731355583</v>
      </c>
      <c r="AK1530" s="30">
        <f>IF(W1530="si",($S1530*'COSTOS DE CREDITOS'!$C$27)/DATA!$G1530,"")</f>
        <v>65.906835757745824</v>
      </c>
      <c r="AL1530" s="90">
        <f>IF(W1530="si",'COSTOS DE CREDITOS'!$C$35,"")</f>
        <v>20.421138461538462</v>
      </c>
      <c r="AM1530" s="30">
        <f t="shared" si="401"/>
        <v>492.30769230769232</v>
      </c>
      <c r="AN1530" s="30">
        <f t="shared" si="402"/>
        <v>0</v>
      </c>
      <c r="AO1530" s="30">
        <f t="shared" si="403"/>
        <v>578.63566652697659</v>
      </c>
      <c r="AP1530" s="30">
        <f t="shared" si="404"/>
        <v>1435.1043334730234</v>
      </c>
      <c r="AQ1530" s="19">
        <f t="shared" si="405"/>
        <v>0.71265621851531147</v>
      </c>
    </row>
    <row r="1531" spans="1:43" x14ac:dyDescent="0.2">
      <c r="A1531" s="23" t="s">
        <v>5665</v>
      </c>
      <c r="B1531" s="6" t="s">
        <v>5674</v>
      </c>
      <c r="C1531" s="6" t="s">
        <v>5670</v>
      </c>
      <c r="D1531" s="4">
        <v>154465</v>
      </c>
      <c r="E1531" s="4">
        <v>155456</v>
      </c>
      <c r="F1531" s="5" t="s">
        <v>1983</v>
      </c>
      <c r="G1531" s="2">
        <v>6</v>
      </c>
      <c r="H1531" s="4">
        <v>155457</v>
      </c>
      <c r="I1531" s="5" t="s">
        <v>1984</v>
      </c>
      <c r="J1531" s="15">
        <v>45082</v>
      </c>
      <c r="K1531" s="24">
        <v>1165018632</v>
      </c>
      <c r="L1531" s="15">
        <v>45096</v>
      </c>
      <c r="M1531" s="15">
        <v>45107</v>
      </c>
      <c r="N1531" s="15"/>
      <c r="O1531" s="26" t="e">
        <f>VLOOKUP(D1531,quash!A$2:$I$7791,9,FALSE)</f>
        <v>#N/A</v>
      </c>
      <c r="P1531" s="7">
        <v>13000</v>
      </c>
      <c r="Q1531" s="26">
        <v>123</v>
      </c>
      <c r="R1531" s="19">
        <v>4.6767552882894012E-2</v>
      </c>
      <c r="S1531" s="26">
        <v>16</v>
      </c>
      <c r="T1531" s="8">
        <v>7000</v>
      </c>
      <c r="U1531" s="4">
        <v>127</v>
      </c>
      <c r="V1531" s="10">
        <v>1565.56</v>
      </c>
      <c r="W1531" s="14" t="s">
        <v>5281</v>
      </c>
      <c r="X1531" s="18">
        <v>1</v>
      </c>
      <c r="Y1531" s="9">
        <v>7000</v>
      </c>
      <c r="Z1531" s="19">
        <f t="shared" si="398"/>
        <v>0</v>
      </c>
      <c r="AA1531" s="25">
        <v>1565.56</v>
      </c>
      <c r="AB1531" s="30">
        <f t="shared" si="399"/>
        <v>103000</v>
      </c>
      <c r="AC1531" s="30">
        <f t="shared" si="409"/>
        <v>6.7961165048543687E-2</v>
      </c>
      <c r="AD1531" s="31">
        <f t="shared" si="410"/>
        <v>8.3592233009708732</v>
      </c>
      <c r="AE1531" s="31">
        <f t="shared" si="411"/>
        <v>8.6310679611650478</v>
      </c>
      <c r="AG1531" s="30">
        <f t="shared" si="400"/>
        <v>6126000</v>
      </c>
      <c r="AH1531" s="30">
        <f t="shared" si="406"/>
        <v>1.1426705843943846E-3</v>
      </c>
      <c r="AI1531" s="31">
        <f t="shared" si="407"/>
        <v>0.14054848188050931</v>
      </c>
      <c r="AJ1531" s="31">
        <f t="shared" si="408"/>
        <v>0.14511916421808685</v>
      </c>
      <c r="AK1531" s="30">
        <f>IF(W1531="si",($S1531*'COSTOS DE CREDITOS'!$C$27)/DATA!$G1531,"")</f>
        <v>54.922363131454851</v>
      </c>
      <c r="AL1531" s="90">
        <f>IF(W1531="si",'COSTOS DE CREDITOS'!$C$35,"")</f>
        <v>20.421138461538462</v>
      </c>
      <c r="AM1531" s="30">
        <f t="shared" si="401"/>
        <v>430.76923076923077</v>
      </c>
      <c r="AN1531" s="30">
        <f t="shared" si="402"/>
        <v>0</v>
      </c>
      <c r="AO1531" s="30">
        <f t="shared" si="403"/>
        <v>506.11273236222405</v>
      </c>
      <c r="AP1531" s="30">
        <f t="shared" si="404"/>
        <v>1059.4472676377759</v>
      </c>
      <c r="AQ1531" s="19">
        <f t="shared" si="405"/>
        <v>0.67672096095823597</v>
      </c>
    </row>
    <row r="1532" spans="1:43" x14ac:dyDescent="0.2">
      <c r="A1532" s="23" t="s">
        <v>5665</v>
      </c>
      <c r="B1532" s="6" t="s">
        <v>5681</v>
      </c>
      <c r="C1532" s="6" t="s">
        <v>5667</v>
      </c>
      <c r="D1532" s="4">
        <v>155408</v>
      </c>
      <c r="E1532" s="4">
        <v>155648</v>
      </c>
      <c r="F1532" s="5" t="s">
        <v>1985</v>
      </c>
      <c r="G1532" s="2">
        <v>6</v>
      </c>
      <c r="H1532" s="4">
        <v>155649</v>
      </c>
      <c r="I1532" s="5" t="s">
        <v>1986</v>
      </c>
      <c r="J1532" s="15">
        <v>45092</v>
      </c>
      <c r="K1532" s="24">
        <v>1171532149</v>
      </c>
      <c r="L1532" s="15">
        <v>45098</v>
      </c>
      <c r="M1532" s="15">
        <v>45107</v>
      </c>
      <c r="N1532" s="15"/>
      <c r="O1532" s="26">
        <f>VLOOKUP(D1532,quash!A$2:$I$7791,9,FALSE)</f>
        <v>2</v>
      </c>
      <c r="P1532" s="7">
        <v>10000</v>
      </c>
      <c r="Q1532" s="26">
        <v>132</v>
      </c>
      <c r="R1532" s="19">
        <v>5.8283715876113903E-2</v>
      </c>
      <c r="S1532" s="93">
        <v>26</v>
      </c>
      <c r="T1532" s="8">
        <v>6000</v>
      </c>
      <c r="U1532" s="4">
        <v>142</v>
      </c>
      <c r="V1532" s="10">
        <v>1503.37</v>
      </c>
      <c r="W1532" s="14" t="s">
        <v>5281</v>
      </c>
      <c r="X1532" s="18">
        <v>0.72022926590244696</v>
      </c>
      <c r="Y1532" s="9">
        <v>4321.3755954146818</v>
      </c>
      <c r="Z1532" s="19">
        <f t="shared" si="398"/>
        <v>-0.27977073409755304</v>
      </c>
      <c r="AA1532" s="25">
        <v>1082.7710714797615</v>
      </c>
      <c r="AB1532" s="30">
        <f t="shared" si="399"/>
        <v>459000</v>
      </c>
      <c r="AC1532" s="30">
        <f t="shared" si="409"/>
        <v>1.3071895424836602E-2</v>
      </c>
      <c r="AD1532" s="31">
        <f t="shared" si="410"/>
        <v>1.7254901960784315</v>
      </c>
      <c r="AE1532" s="31">
        <f t="shared" si="411"/>
        <v>1.8562091503267975</v>
      </c>
      <c r="AG1532" s="30">
        <f t="shared" si="400"/>
        <v>1695000</v>
      </c>
      <c r="AH1532" s="30">
        <f t="shared" si="406"/>
        <v>3.5398230088495575E-3</v>
      </c>
      <c r="AI1532" s="31">
        <f t="shared" si="407"/>
        <v>0.46725663716814159</v>
      </c>
      <c r="AJ1532" s="31">
        <f t="shared" si="408"/>
        <v>0.50265486725663711</v>
      </c>
      <c r="AK1532" s="30">
        <f>IF(W1532="si",($S1532*'COSTOS DE CREDITOS'!$C$27)/DATA!$G1532,"")</f>
        <v>89.248840088614131</v>
      </c>
      <c r="AL1532" s="90">
        <f>IF(W1532="si",'COSTOS DE CREDITOS'!$C$35,"")</f>
        <v>20.421138461538462</v>
      </c>
      <c r="AM1532" s="30">
        <f t="shared" si="401"/>
        <v>600</v>
      </c>
      <c r="AN1532" s="30">
        <f t="shared" si="402"/>
        <v>1678.6244045853182</v>
      </c>
      <c r="AO1532" s="30">
        <f t="shared" si="403"/>
        <v>2388.2943831354705</v>
      </c>
      <c r="AP1532" s="30">
        <f t="shared" si="404"/>
        <v>-1305.523311655709</v>
      </c>
      <c r="AQ1532" s="19">
        <f t="shared" si="405"/>
        <v>-1.2057242255941736</v>
      </c>
    </row>
    <row r="1533" spans="1:43" x14ac:dyDescent="0.2">
      <c r="A1533" s="23" t="s">
        <v>5665</v>
      </c>
      <c r="B1533" s="6" t="s">
        <v>5682</v>
      </c>
      <c r="C1533" s="6" t="s">
        <v>5670</v>
      </c>
      <c r="D1533" s="2">
        <v>155337</v>
      </c>
      <c r="E1533" s="2">
        <v>155717</v>
      </c>
      <c r="F1533" s="3" t="s">
        <v>653</v>
      </c>
      <c r="G1533" s="2">
        <v>8</v>
      </c>
      <c r="H1533" s="2">
        <v>155725</v>
      </c>
      <c r="I1533" s="3" t="s">
        <v>1987</v>
      </c>
      <c r="J1533" s="15">
        <v>45198</v>
      </c>
      <c r="K1533" s="24">
        <v>1248362567</v>
      </c>
      <c r="L1533" s="15">
        <v>45098</v>
      </c>
      <c r="M1533" s="15">
        <v>45107</v>
      </c>
      <c r="N1533" s="15"/>
      <c r="O1533" s="26">
        <f>VLOOKUP(D1533,quash!A$2:$I$7791,9,FALSE)</f>
        <v>1</v>
      </c>
      <c r="P1533" s="7">
        <v>10000</v>
      </c>
      <c r="Q1533" s="26">
        <v>110</v>
      </c>
      <c r="R1533" s="19">
        <v>3.3741050530766099E-2</v>
      </c>
      <c r="S1533" s="26">
        <v>16</v>
      </c>
      <c r="T1533" s="7">
        <v>8000</v>
      </c>
      <c r="U1533" s="2">
        <v>142</v>
      </c>
      <c r="V1533" s="11">
        <v>2013.74</v>
      </c>
      <c r="W1533" s="14" t="s">
        <v>5281</v>
      </c>
      <c r="X1533" s="18">
        <v>1</v>
      </c>
      <c r="Y1533" s="9">
        <v>8000</v>
      </c>
      <c r="Z1533" s="19">
        <f t="shared" si="398"/>
        <v>0</v>
      </c>
      <c r="AA1533" s="25">
        <v>2013.74</v>
      </c>
      <c r="AB1533" s="30">
        <f t="shared" si="399"/>
        <v>646000</v>
      </c>
      <c r="AC1533" s="30">
        <f t="shared" si="409"/>
        <v>1.238390092879257E-2</v>
      </c>
      <c r="AD1533" s="31">
        <f t="shared" si="410"/>
        <v>1.3622291021671828</v>
      </c>
      <c r="AE1533" s="31">
        <f t="shared" si="411"/>
        <v>1.758513931888545</v>
      </c>
      <c r="AG1533" s="30">
        <f t="shared" si="400"/>
        <v>2427000</v>
      </c>
      <c r="AH1533" s="30">
        <f t="shared" si="406"/>
        <v>3.296250515039143E-3</v>
      </c>
      <c r="AI1533" s="31">
        <f t="shared" si="407"/>
        <v>0.36258755665430575</v>
      </c>
      <c r="AJ1533" s="31">
        <f t="shared" si="408"/>
        <v>0.4680675731355583</v>
      </c>
      <c r="AK1533" s="30">
        <f>IF(W1533="si",($S1533*'COSTOS DE CREDITOS'!$C$27)/DATA!$G1533,"")</f>
        <v>41.191772348591137</v>
      </c>
      <c r="AL1533" s="90">
        <f>IF(W1533="si",'COSTOS DE CREDITOS'!$C$35,"")</f>
        <v>20.421138461538462</v>
      </c>
      <c r="AM1533" s="30">
        <f t="shared" si="401"/>
        <v>492.30769230769232</v>
      </c>
      <c r="AN1533" s="30">
        <f t="shared" si="402"/>
        <v>0</v>
      </c>
      <c r="AO1533" s="30">
        <f t="shared" si="403"/>
        <v>553.92060311782188</v>
      </c>
      <c r="AP1533" s="30">
        <f t="shared" si="404"/>
        <v>1459.8193968821781</v>
      </c>
      <c r="AQ1533" s="19">
        <f t="shared" si="405"/>
        <v>0.72492943323476622</v>
      </c>
    </row>
    <row r="1534" spans="1:43" x14ac:dyDescent="0.2">
      <c r="A1534" s="23" t="s">
        <v>5665</v>
      </c>
      <c r="B1534" s="6" t="s">
        <v>5674</v>
      </c>
      <c r="C1534" s="6" t="s">
        <v>5670</v>
      </c>
      <c r="D1534" s="2">
        <v>154792</v>
      </c>
      <c r="E1534" s="2">
        <v>155456</v>
      </c>
      <c r="F1534" s="3" t="s">
        <v>1983</v>
      </c>
      <c r="G1534" s="2">
        <v>6</v>
      </c>
      <c r="H1534" s="2">
        <v>155458</v>
      </c>
      <c r="I1534" s="3" t="s">
        <v>1988</v>
      </c>
      <c r="J1534" s="15">
        <v>45085</v>
      </c>
      <c r="K1534" s="24">
        <v>1166872908</v>
      </c>
      <c r="L1534" s="15">
        <v>45096</v>
      </c>
      <c r="M1534" s="15">
        <v>45107</v>
      </c>
      <c r="N1534" s="15"/>
      <c r="O1534" s="26" t="e">
        <f>VLOOKUP(D1534,quash!A$2:$I$7791,9,FALSE)</f>
        <v>#N/A</v>
      </c>
      <c r="P1534" s="7">
        <v>10000</v>
      </c>
      <c r="Q1534" s="26">
        <v>115</v>
      </c>
      <c r="R1534" s="19">
        <v>3.97705569269148E-2</v>
      </c>
      <c r="S1534" s="26">
        <v>16</v>
      </c>
      <c r="T1534" s="7">
        <v>8000</v>
      </c>
      <c r="U1534" s="2">
        <v>127</v>
      </c>
      <c r="V1534" s="11">
        <v>1779.26</v>
      </c>
      <c r="W1534" s="14" t="s">
        <v>5281</v>
      </c>
      <c r="X1534" s="18">
        <v>1</v>
      </c>
      <c r="Y1534" s="9">
        <v>8000</v>
      </c>
      <c r="Z1534" s="19">
        <f t="shared" si="398"/>
        <v>0</v>
      </c>
      <c r="AA1534" s="25">
        <v>1779.26</v>
      </c>
      <c r="AB1534" s="30">
        <f t="shared" si="399"/>
        <v>103000</v>
      </c>
      <c r="AC1534" s="30">
        <f t="shared" si="409"/>
        <v>7.7669902912621352E-2</v>
      </c>
      <c r="AD1534" s="31">
        <f t="shared" si="410"/>
        <v>8.9320388349514559</v>
      </c>
      <c r="AE1534" s="31">
        <f t="shared" si="411"/>
        <v>9.8640776699029118</v>
      </c>
      <c r="AG1534" s="30">
        <f t="shared" si="400"/>
        <v>6126000</v>
      </c>
      <c r="AH1534" s="30">
        <f t="shared" si="406"/>
        <v>1.3059092393078681E-3</v>
      </c>
      <c r="AI1534" s="31">
        <f t="shared" si="407"/>
        <v>0.15017956252040482</v>
      </c>
      <c r="AJ1534" s="31">
        <f t="shared" si="408"/>
        <v>0.16585047339209924</v>
      </c>
      <c r="AK1534" s="30">
        <f>IF(W1534="si",($S1534*'COSTOS DE CREDITOS'!$C$27)/DATA!$G1534,"")</f>
        <v>54.922363131454851</v>
      </c>
      <c r="AL1534" s="90">
        <f>IF(W1534="si",'COSTOS DE CREDITOS'!$C$35,"")</f>
        <v>20.421138461538462</v>
      </c>
      <c r="AM1534" s="30">
        <f t="shared" si="401"/>
        <v>492.30769230769232</v>
      </c>
      <c r="AN1534" s="30">
        <f t="shared" si="402"/>
        <v>0</v>
      </c>
      <c r="AO1534" s="30">
        <f t="shared" si="403"/>
        <v>567.6511939006856</v>
      </c>
      <c r="AP1534" s="30">
        <f t="shared" si="404"/>
        <v>1211.6088060993143</v>
      </c>
      <c r="AQ1534" s="19">
        <f t="shared" si="405"/>
        <v>0.68096220119561746</v>
      </c>
    </row>
    <row r="1535" spans="1:43" x14ac:dyDescent="0.2">
      <c r="A1535" s="23" t="s">
        <v>5665</v>
      </c>
      <c r="B1535" s="6" t="s">
        <v>5674</v>
      </c>
      <c r="C1535" s="6" t="s">
        <v>5670</v>
      </c>
      <c r="D1535" s="2">
        <v>154827</v>
      </c>
      <c r="E1535" s="2">
        <v>155456</v>
      </c>
      <c r="F1535" s="3" t="s">
        <v>1983</v>
      </c>
      <c r="G1535" s="2">
        <v>6</v>
      </c>
      <c r="H1535" s="2">
        <v>155460</v>
      </c>
      <c r="I1535" s="3" t="s">
        <v>1989</v>
      </c>
      <c r="J1535" s="15">
        <v>45085</v>
      </c>
      <c r="K1535" s="24">
        <v>1167022200</v>
      </c>
      <c r="L1535" s="15">
        <v>45096</v>
      </c>
      <c r="M1535" s="15">
        <v>45107</v>
      </c>
      <c r="N1535" s="15"/>
      <c r="O1535" s="26" t="e">
        <f>VLOOKUP(D1535,quash!A$2:$I$7791,9,FALSE)</f>
        <v>#N/A</v>
      </c>
      <c r="P1535" s="7">
        <v>10000</v>
      </c>
      <c r="Q1535" s="26">
        <v>110</v>
      </c>
      <c r="R1535" s="19">
        <v>3.3741050530766099E-2</v>
      </c>
      <c r="S1535" s="26">
        <v>16</v>
      </c>
      <c r="T1535" s="7">
        <v>5000</v>
      </c>
      <c r="U1535" s="2">
        <v>127</v>
      </c>
      <c r="V1535" s="11">
        <v>1110.4000000000001</v>
      </c>
      <c r="W1535" s="14" t="s">
        <v>5281</v>
      </c>
      <c r="X1535" s="18">
        <v>1</v>
      </c>
      <c r="Y1535" s="9">
        <v>5000</v>
      </c>
      <c r="Z1535" s="19">
        <f t="shared" si="398"/>
        <v>0</v>
      </c>
      <c r="AA1535" s="25">
        <v>1110.4000000000001</v>
      </c>
      <c r="AB1535" s="30">
        <f t="shared" si="399"/>
        <v>103000</v>
      </c>
      <c r="AC1535" s="30">
        <f t="shared" si="409"/>
        <v>4.8543689320388349E-2</v>
      </c>
      <c r="AD1535" s="31">
        <f t="shared" si="410"/>
        <v>5.3398058252427187</v>
      </c>
      <c r="AE1535" s="31">
        <f t="shared" si="411"/>
        <v>6.1650485436893199</v>
      </c>
      <c r="AG1535" s="30">
        <f t="shared" si="400"/>
        <v>6126000</v>
      </c>
      <c r="AH1535" s="30">
        <f t="shared" si="406"/>
        <v>8.1619327456741752E-4</v>
      </c>
      <c r="AI1535" s="31">
        <f t="shared" si="407"/>
        <v>8.9781260202415933E-2</v>
      </c>
      <c r="AJ1535" s="31">
        <f t="shared" si="408"/>
        <v>0.10365654587006203</v>
      </c>
      <c r="AK1535" s="30">
        <f>IF(W1535="si",($S1535*'COSTOS DE CREDITOS'!$C$27)/DATA!$G1535,"")</f>
        <v>54.922363131454851</v>
      </c>
      <c r="AL1535" s="90">
        <f>IF(W1535="si",'COSTOS DE CREDITOS'!$C$35,"")</f>
        <v>20.421138461538462</v>
      </c>
      <c r="AM1535" s="30">
        <f t="shared" si="401"/>
        <v>307.69230769230774</v>
      </c>
      <c r="AN1535" s="30">
        <f t="shared" si="402"/>
        <v>0</v>
      </c>
      <c r="AO1535" s="30">
        <f t="shared" si="403"/>
        <v>383.03580928530107</v>
      </c>
      <c r="AP1535" s="30">
        <f t="shared" si="404"/>
        <v>727.36419071469902</v>
      </c>
      <c r="AQ1535" s="19">
        <f t="shared" si="405"/>
        <v>0.65504700172433261</v>
      </c>
    </row>
    <row r="1536" spans="1:43" x14ac:dyDescent="0.2">
      <c r="A1536" s="23" t="s">
        <v>5665</v>
      </c>
      <c r="B1536" s="6" t="s">
        <v>5674</v>
      </c>
      <c r="C1536" s="6" t="s">
        <v>5670</v>
      </c>
      <c r="D1536" s="2">
        <v>154608</v>
      </c>
      <c r="E1536" s="2">
        <v>155456</v>
      </c>
      <c r="F1536" s="3" t="s">
        <v>1983</v>
      </c>
      <c r="G1536" s="2">
        <v>6</v>
      </c>
      <c r="H1536" s="2">
        <v>155461</v>
      </c>
      <c r="I1536" s="3" t="s">
        <v>1990</v>
      </c>
      <c r="J1536" s="15">
        <v>45084</v>
      </c>
      <c r="K1536" s="24">
        <v>1166258825</v>
      </c>
      <c r="L1536" s="15">
        <v>45096</v>
      </c>
      <c r="M1536" s="15">
        <v>45107</v>
      </c>
      <c r="N1536" s="15"/>
      <c r="O1536" s="26" t="e">
        <f>VLOOKUP(D1536,quash!A$2:$I$7791,9,FALSE)</f>
        <v>#N/A</v>
      </c>
      <c r="P1536" s="7">
        <v>13000</v>
      </c>
      <c r="Q1536" s="26">
        <v>129</v>
      </c>
      <c r="R1536" s="19">
        <v>5.7119565762051204E-2</v>
      </c>
      <c r="S1536" s="26">
        <v>16</v>
      </c>
      <c r="T1536" s="7">
        <v>7000</v>
      </c>
      <c r="U1536" s="2">
        <v>142</v>
      </c>
      <c r="V1536" s="11">
        <v>1758.65</v>
      </c>
      <c r="W1536" s="14" t="s">
        <v>5281</v>
      </c>
      <c r="X1536" s="18">
        <v>1</v>
      </c>
      <c r="Y1536" s="9">
        <v>7000</v>
      </c>
      <c r="Z1536" s="19">
        <f t="shared" si="398"/>
        <v>0</v>
      </c>
      <c r="AA1536" s="25">
        <v>1758.65</v>
      </c>
      <c r="AB1536" s="30">
        <f t="shared" si="399"/>
        <v>103000</v>
      </c>
      <c r="AC1536" s="30">
        <f t="shared" si="409"/>
        <v>6.7961165048543687E-2</v>
      </c>
      <c r="AD1536" s="31">
        <f t="shared" si="410"/>
        <v>8.766990291262136</v>
      </c>
      <c r="AE1536" s="31">
        <f t="shared" si="411"/>
        <v>9.650485436893204</v>
      </c>
      <c r="AG1536" s="30">
        <f t="shared" si="400"/>
        <v>6126000</v>
      </c>
      <c r="AH1536" s="30">
        <f t="shared" si="406"/>
        <v>1.1426705843943846E-3</v>
      </c>
      <c r="AI1536" s="31">
        <f t="shared" si="407"/>
        <v>0.14740450538687561</v>
      </c>
      <c r="AJ1536" s="31">
        <f t="shared" si="408"/>
        <v>0.16225922298400261</v>
      </c>
      <c r="AK1536" s="30">
        <f>IF(W1536="si",($S1536*'COSTOS DE CREDITOS'!$C$27)/DATA!$G1536,"")</f>
        <v>54.922363131454851</v>
      </c>
      <c r="AL1536" s="90">
        <f>IF(W1536="si",'COSTOS DE CREDITOS'!$C$35,"")</f>
        <v>20.421138461538462</v>
      </c>
      <c r="AM1536" s="30">
        <f t="shared" si="401"/>
        <v>430.76923076923077</v>
      </c>
      <c r="AN1536" s="30">
        <f t="shared" si="402"/>
        <v>0</v>
      </c>
      <c r="AO1536" s="30">
        <f t="shared" si="403"/>
        <v>506.11273236222405</v>
      </c>
      <c r="AP1536" s="30">
        <f t="shared" si="404"/>
        <v>1252.537267637776</v>
      </c>
      <c r="AQ1536" s="19">
        <f t="shared" si="405"/>
        <v>0.71221520350142209</v>
      </c>
    </row>
    <row r="1537" spans="1:43" x14ac:dyDescent="0.2">
      <c r="A1537" s="23" t="s">
        <v>5665</v>
      </c>
      <c r="B1537" s="6" t="s">
        <v>5674</v>
      </c>
      <c r="C1537" s="6" t="s">
        <v>5670</v>
      </c>
      <c r="D1537" s="2">
        <v>154610</v>
      </c>
      <c r="E1537" s="2">
        <v>155456</v>
      </c>
      <c r="F1537" s="3" t="s">
        <v>1983</v>
      </c>
      <c r="G1537" s="2">
        <v>6</v>
      </c>
      <c r="H1537" s="2">
        <v>155556</v>
      </c>
      <c r="I1537" s="3" t="s">
        <v>1991</v>
      </c>
      <c r="J1537" s="15">
        <v>45083</v>
      </c>
      <c r="K1537" s="24">
        <v>1165708902</v>
      </c>
      <c r="L1537" s="15">
        <v>45098</v>
      </c>
      <c r="M1537" s="15">
        <v>45107</v>
      </c>
      <c r="N1537" s="15"/>
      <c r="O1537" s="26" t="e">
        <f>VLOOKUP(D1537,quash!A$2:$I$7791,9,FALSE)</f>
        <v>#N/A</v>
      </c>
      <c r="P1537" s="7">
        <v>10000</v>
      </c>
      <c r="Q1537" s="26">
        <v>147</v>
      </c>
      <c r="R1537" s="19">
        <v>7.9000519063170294E-2</v>
      </c>
      <c r="S1537" s="26">
        <v>16</v>
      </c>
      <c r="T1537" s="7">
        <v>8000</v>
      </c>
      <c r="U1537" s="2">
        <v>127</v>
      </c>
      <c r="V1537" s="11">
        <v>1779.26</v>
      </c>
      <c r="W1537" s="14" t="s">
        <v>5281</v>
      </c>
      <c r="X1537" s="18">
        <v>1</v>
      </c>
      <c r="Y1537" s="9">
        <v>8000</v>
      </c>
      <c r="Z1537" s="19">
        <f t="shared" si="398"/>
        <v>0</v>
      </c>
      <c r="AA1537" s="25">
        <v>1779.26</v>
      </c>
      <c r="AB1537" s="30">
        <f t="shared" si="399"/>
        <v>103000</v>
      </c>
      <c r="AC1537" s="30">
        <f t="shared" si="409"/>
        <v>7.7669902912621352E-2</v>
      </c>
      <c r="AD1537" s="31">
        <f t="shared" si="410"/>
        <v>11.417475728155338</v>
      </c>
      <c r="AE1537" s="31">
        <f t="shared" si="411"/>
        <v>9.8640776699029118</v>
      </c>
      <c r="AG1537" s="30">
        <f t="shared" si="400"/>
        <v>6126000</v>
      </c>
      <c r="AH1537" s="30">
        <f t="shared" si="406"/>
        <v>1.3059092393078681E-3</v>
      </c>
      <c r="AI1537" s="31">
        <f t="shared" si="407"/>
        <v>0.19196865817825662</v>
      </c>
      <c r="AJ1537" s="31">
        <f t="shared" si="408"/>
        <v>0.16585047339209924</v>
      </c>
      <c r="AK1537" s="30">
        <f>IF(W1537="si",($S1537*'COSTOS DE CREDITOS'!$C$27)/DATA!$G1537,"")</f>
        <v>54.922363131454851</v>
      </c>
      <c r="AL1537" s="90">
        <f>IF(W1537="si",'COSTOS DE CREDITOS'!$C$35,"")</f>
        <v>20.421138461538462</v>
      </c>
      <c r="AM1537" s="30">
        <f t="shared" si="401"/>
        <v>492.30769230769232</v>
      </c>
      <c r="AN1537" s="30">
        <f t="shared" si="402"/>
        <v>0</v>
      </c>
      <c r="AO1537" s="30">
        <f t="shared" si="403"/>
        <v>567.6511939006856</v>
      </c>
      <c r="AP1537" s="30">
        <f t="shared" si="404"/>
        <v>1211.6088060993143</v>
      </c>
      <c r="AQ1537" s="19">
        <f t="shared" si="405"/>
        <v>0.68096220119561746</v>
      </c>
    </row>
    <row r="1538" spans="1:43" x14ac:dyDescent="0.2">
      <c r="A1538" s="23" t="s">
        <v>5665</v>
      </c>
      <c r="B1538" s="6" t="s">
        <v>5681</v>
      </c>
      <c r="C1538" s="6" t="s">
        <v>5667</v>
      </c>
      <c r="D1538" s="2">
        <v>155395</v>
      </c>
      <c r="E1538" s="2">
        <v>155648</v>
      </c>
      <c r="F1538" s="3" t="s">
        <v>1985</v>
      </c>
      <c r="G1538" s="2">
        <v>6</v>
      </c>
      <c r="H1538" s="2">
        <v>155650</v>
      </c>
      <c r="I1538" s="3" t="s">
        <v>1992</v>
      </c>
      <c r="J1538" s="15">
        <v>45092</v>
      </c>
      <c r="K1538" s="24">
        <v>1171483221</v>
      </c>
      <c r="L1538" s="15">
        <v>45098</v>
      </c>
      <c r="M1538" s="15">
        <v>45107</v>
      </c>
      <c r="N1538" s="15"/>
      <c r="O1538" s="26" t="e">
        <f>VLOOKUP(D1538,quash!A$2:$I$7791,9,FALSE)</f>
        <v>#N/A</v>
      </c>
      <c r="P1538" s="7">
        <v>5000</v>
      </c>
      <c r="Q1538" s="26">
        <v>147</v>
      </c>
      <c r="R1538" s="19">
        <v>0.11226939921536</v>
      </c>
      <c r="S1538" s="93">
        <v>26</v>
      </c>
      <c r="T1538" s="7">
        <v>6000</v>
      </c>
      <c r="U1538" s="2">
        <v>142</v>
      </c>
      <c r="V1538" s="11">
        <v>1503.37</v>
      </c>
      <c r="W1538" s="14" t="s">
        <v>5281</v>
      </c>
      <c r="X1538" s="18">
        <v>0.72022926590244696</v>
      </c>
      <c r="Y1538" s="9">
        <v>4321.3755954146818</v>
      </c>
      <c r="Z1538" s="19">
        <f t="shared" ref="Z1538:Z1601" si="412">Y1538/T1538-1</f>
        <v>-0.27977073409755304</v>
      </c>
      <c r="AA1538" s="25">
        <v>1082.7710714797615</v>
      </c>
      <c r="AB1538" s="30">
        <f t="shared" ref="AB1538:AB1601" si="413">SUMIFS($T:$T,$M:$M,$M1538,$O:$O,$O1538)</f>
        <v>103000</v>
      </c>
      <c r="AC1538" s="30">
        <f t="shared" si="409"/>
        <v>5.8252427184466021E-2</v>
      </c>
      <c r="AD1538" s="31">
        <f t="shared" si="410"/>
        <v>8.5631067961165055</v>
      </c>
      <c r="AE1538" s="31">
        <f t="shared" si="411"/>
        <v>8.2718446601941746</v>
      </c>
      <c r="AG1538" s="30">
        <f t="shared" ref="AG1538:AG1601" si="414">SUMIFS($T:$T,$O:$O,$O1538,$N:$N,1)</f>
        <v>6126000</v>
      </c>
      <c r="AH1538" s="30">
        <f t="shared" si="406"/>
        <v>9.7943192948090111E-4</v>
      </c>
      <c r="AI1538" s="31">
        <f t="shared" si="407"/>
        <v>0.14397649363369247</v>
      </c>
      <c r="AJ1538" s="31">
        <f t="shared" si="408"/>
        <v>0.13907933398628797</v>
      </c>
      <c r="AK1538" s="30">
        <f>IF(W1538="si",($S1538*'COSTOS DE CREDITOS'!$C$27)/DATA!$G1538,"")</f>
        <v>89.248840088614131</v>
      </c>
      <c r="AL1538" s="90">
        <f>IF(W1538="si",'COSTOS DE CREDITOS'!$C$35,"")</f>
        <v>20.421138461538462</v>
      </c>
      <c r="AM1538" s="30">
        <f t="shared" si="401"/>
        <v>600</v>
      </c>
      <c r="AN1538" s="30">
        <f t="shared" si="402"/>
        <v>1678.6244045853182</v>
      </c>
      <c r="AO1538" s="30">
        <f t="shared" si="403"/>
        <v>2388.2943831354705</v>
      </c>
      <c r="AP1538" s="30">
        <f t="shared" si="404"/>
        <v>-1305.523311655709</v>
      </c>
      <c r="AQ1538" s="19">
        <f t="shared" si="405"/>
        <v>-1.2057242255941736</v>
      </c>
    </row>
    <row r="1539" spans="1:43" x14ac:dyDescent="0.2">
      <c r="A1539" s="23" t="s">
        <v>5665</v>
      </c>
      <c r="B1539" s="6" t="s">
        <v>5681</v>
      </c>
      <c r="C1539" s="6" t="s">
        <v>5667</v>
      </c>
      <c r="D1539" s="2">
        <v>155407</v>
      </c>
      <c r="E1539" s="2">
        <v>155648</v>
      </c>
      <c r="F1539" s="3" t="s">
        <v>1985</v>
      </c>
      <c r="G1539" s="2">
        <v>6</v>
      </c>
      <c r="H1539" s="2">
        <v>155651</v>
      </c>
      <c r="I1539" s="3" t="s">
        <v>1993</v>
      </c>
      <c r="J1539" s="15">
        <v>45092</v>
      </c>
      <c r="K1539" s="24">
        <v>1171515493</v>
      </c>
      <c r="L1539" s="15">
        <v>45098</v>
      </c>
      <c r="M1539" s="15">
        <v>45107</v>
      </c>
      <c r="N1539" s="15"/>
      <c r="O1539" s="26" t="e">
        <f>VLOOKUP(D1539,quash!A$2:$I$7791,9,FALSE)</f>
        <v>#N/A</v>
      </c>
      <c r="P1539" s="7">
        <v>10000</v>
      </c>
      <c r="Q1539" s="26">
        <v>110</v>
      </c>
      <c r="R1539" s="19">
        <v>3.3741050530766099E-2</v>
      </c>
      <c r="S1539" s="93">
        <v>26</v>
      </c>
      <c r="T1539" s="7">
        <v>6000</v>
      </c>
      <c r="U1539" s="2">
        <v>142</v>
      </c>
      <c r="V1539" s="11">
        <v>1503.37</v>
      </c>
      <c r="W1539" s="14" t="s">
        <v>5281</v>
      </c>
      <c r="X1539" s="18">
        <v>0.72022926590244696</v>
      </c>
      <c r="Y1539" s="9">
        <v>4321.3755954146818</v>
      </c>
      <c r="Z1539" s="19">
        <f t="shared" si="412"/>
        <v>-0.27977073409755304</v>
      </c>
      <c r="AA1539" s="25">
        <v>1082.7710714797615</v>
      </c>
      <c r="AB1539" s="30">
        <f t="shared" si="413"/>
        <v>103000</v>
      </c>
      <c r="AC1539" s="30">
        <f t="shared" si="409"/>
        <v>5.8252427184466021E-2</v>
      </c>
      <c r="AD1539" s="31">
        <f t="shared" si="410"/>
        <v>6.407766990291262</v>
      </c>
      <c r="AE1539" s="31">
        <f t="shared" si="411"/>
        <v>8.2718446601941746</v>
      </c>
      <c r="AG1539" s="30">
        <f t="shared" si="414"/>
        <v>6126000</v>
      </c>
      <c r="AH1539" s="30">
        <f t="shared" si="406"/>
        <v>9.7943192948090111E-4</v>
      </c>
      <c r="AI1539" s="31">
        <f t="shared" si="407"/>
        <v>0.10773751224289912</v>
      </c>
      <c r="AJ1539" s="31">
        <f t="shared" si="408"/>
        <v>0.13907933398628797</v>
      </c>
      <c r="AK1539" s="30">
        <f>IF(W1539="si",($S1539*'COSTOS DE CREDITOS'!$C$27)/DATA!$G1539,"")</f>
        <v>89.248840088614131</v>
      </c>
      <c r="AL1539" s="90">
        <f>IF(W1539="si",'COSTOS DE CREDITOS'!$C$35,"")</f>
        <v>20.421138461538462</v>
      </c>
      <c r="AM1539" s="30">
        <f t="shared" ref="AM1539:AM1602" si="415">IF(W1539="si",(20%/52*$S1539)*$T1539,"")</f>
        <v>600</v>
      </c>
      <c r="AN1539" s="30">
        <f t="shared" ref="AN1539:AN1602" si="416">IF(W1539="SI",T1539-Y1539,"")</f>
        <v>1678.6244045853182</v>
      </c>
      <c r="AO1539" s="30">
        <f t="shared" ref="AO1539:AO1602" si="417">SUM(AK1539:AN1539)</f>
        <v>2388.2943831354705</v>
      </c>
      <c r="AP1539" s="30">
        <f t="shared" ref="AP1539:AP1602" si="418">AA1539-AO1539</f>
        <v>-1305.523311655709</v>
      </c>
      <c r="AQ1539" s="19">
        <f t="shared" ref="AQ1539:AQ1602" si="419">IFERROR(AP1539/AA1539,"")</f>
        <v>-1.2057242255941736</v>
      </c>
    </row>
    <row r="1540" spans="1:43" x14ac:dyDescent="0.2">
      <c r="A1540" s="23" t="s">
        <v>5665</v>
      </c>
      <c r="B1540" s="6" t="s">
        <v>5681</v>
      </c>
      <c r="C1540" s="6" t="s">
        <v>5667</v>
      </c>
      <c r="D1540" s="2">
        <v>155403</v>
      </c>
      <c r="E1540" s="2">
        <v>155648</v>
      </c>
      <c r="F1540" s="3" t="s">
        <v>1985</v>
      </c>
      <c r="G1540" s="2">
        <v>6</v>
      </c>
      <c r="H1540" s="2">
        <v>155652</v>
      </c>
      <c r="I1540" s="3" t="s">
        <v>1994</v>
      </c>
      <c r="J1540" s="15">
        <v>45092</v>
      </c>
      <c r="K1540" s="24">
        <v>1171506034</v>
      </c>
      <c r="L1540" s="15">
        <v>45098</v>
      </c>
      <c r="M1540" s="15">
        <v>45107</v>
      </c>
      <c r="N1540" s="15"/>
      <c r="O1540" s="26" t="e">
        <f>VLOOKUP(D1540,quash!A$2:$I$7791,9,FALSE)</f>
        <v>#N/A</v>
      </c>
      <c r="P1540" s="7">
        <v>10000</v>
      </c>
      <c r="Q1540" s="26">
        <v>115</v>
      </c>
      <c r="R1540" s="19">
        <v>3.97705569269148E-2</v>
      </c>
      <c r="S1540" s="93">
        <v>26</v>
      </c>
      <c r="T1540" s="7">
        <v>6000</v>
      </c>
      <c r="U1540" s="2">
        <v>142</v>
      </c>
      <c r="V1540" s="11">
        <v>1503.37</v>
      </c>
      <c r="W1540" s="14" t="s">
        <v>5281</v>
      </c>
      <c r="X1540" s="18">
        <v>0.72022926590244696</v>
      </c>
      <c r="Y1540" s="9">
        <v>4321.3755954146818</v>
      </c>
      <c r="Z1540" s="19">
        <f t="shared" si="412"/>
        <v>-0.27977073409755304</v>
      </c>
      <c r="AA1540" s="25">
        <v>1082.7710714797615</v>
      </c>
      <c r="AB1540" s="30">
        <f t="shared" si="413"/>
        <v>103000</v>
      </c>
      <c r="AC1540" s="30">
        <f t="shared" si="409"/>
        <v>5.8252427184466021E-2</v>
      </c>
      <c r="AD1540" s="31">
        <f t="shared" si="410"/>
        <v>6.6990291262135928</v>
      </c>
      <c r="AE1540" s="31">
        <f t="shared" si="411"/>
        <v>8.2718446601941746</v>
      </c>
      <c r="AG1540" s="30">
        <f t="shared" si="414"/>
        <v>6126000</v>
      </c>
      <c r="AH1540" s="30">
        <f t="shared" si="406"/>
        <v>9.7943192948090111E-4</v>
      </c>
      <c r="AI1540" s="31">
        <f t="shared" si="407"/>
        <v>0.11263467189030363</v>
      </c>
      <c r="AJ1540" s="31">
        <f t="shared" si="408"/>
        <v>0.13907933398628797</v>
      </c>
      <c r="AK1540" s="30">
        <f>IF(W1540="si",($S1540*'COSTOS DE CREDITOS'!$C$27)/DATA!$G1540,"")</f>
        <v>89.248840088614131</v>
      </c>
      <c r="AL1540" s="90">
        <f>IF(W1540="si",'COSTOS DE CREDITOS'!$C$35,"")</f>
        <v>20.421138461538462</v>
      </c>
      <c r="AM1540" s="30">
        <f t="shared" si="415"/>
        <v>600</v>
      </c>
      <c r="AN1540" s="30">
        <f t="shared" si="416"/>
        <v>1678.6244045853182</v>
      </c>
      <c r="AO1540" s="30">
        <f t="shared" si="417"/>
        <v>2388.2943831354705</v>
      </c>
      <c r="AP1540" s="30">
        <f t="shared" si="418"/>
        <v>-1305.523311655709</v>
      </c>
      <c r="AQ1540" s="19">
        <f t="shared" si="419"/>
        <v>-1.2057242255941736</v>
      </c>
    </row>
    <row r="1541" spans="1:43" x14ac:dyDescent="0.2">
      <c r="A1541" s="23" t="s">
        <v>5665</v>
      </c>
      <c r="B1541" s="6" t="s">
        <v>5681</v>
      </c>
      <c r="C1541" s="6" t="s">
        <v>5667</v>
      </c>
      <c r="D1541" s="2">
        <v>155399</v>
      </c>
      <c r="E1541" s="2">
        <v>155648</v>
      </c>
      <c r="F1541" s="3" t="s">
        <v>1985</v>
      </c>
      <c r="G1541" s="2">
        <v>6</v>
      </c>
      <c r="H1541" s="2">
        <v>155653</v>
      </c>
      <c r="I1541" s="3" t="s">
        <v>1995</v>
      </c>
      <c r="J1541" s="15">
        <v>45092</v>
      </c>
      <c r="K1541" s="24">
        <v>1171488665</v>
      </c>
      <c r="L1541" s="15">
        <v>45098</v>
      </c>
      <c r="M1541" s="15">
        <v>45107</v>
      </c>
      <c r="N1541" s="15"/>
      <c r="O1541" s="26" t="e">
        <f>VLOOKUP(D1541,quash!A$2:$I$7791,9,FALSE)</f>
        <v>#N/A</v>
      </c>
      <c r="P1541" s="7">
        <v>10000</v>
      </c>
      <c r="Q1541" s="26">
        <v>127</v>
      </c>
      <c r="R1541" s="19">
        <v>5.24391097594855E-2</v>
      </c>
      <c r="S1541" s="93">
        <v>26</v>
      </c>
      <c r="T1541" s="7">
        <v>6000</v>
      </c>
      <c r="U1541" s="2">
        <v>142</v>
      </c>
      <c r="V1541" s="11">
        <v>1503.37</v>
      </c>
      <c r="W1541" s="14" t="s">
        <v>5281</v>
      </c>
      <c r="X1541" s="18">
        <v>0.72022926590244696</v>
      </c>
      <c r="Y1541" s="9">
        <v>4321.3755954146818</v>
      </c>
      <c r="Z1541" s="19">
        <f t="shared" si="412"/>
        <v>-0.27977073409755304</v>
      </c>
      <c r="AA1541" s="25">
        <v>1082.7710714797615</v>
      </c>
      <c r="AB1541" s="30">
        <f t="shared" si="413"/>
        <v>103000</v>
      </c>
      <c r="AC1541" s="30">
        <f t="shared" si="409"/>
        <v>5.8252427184466021E-2</v>
      </c>
      <c r="AD1541" s="31">
        <f t="shared" si="410"/>
        <v>7.3980582524271847</v>
      </c>
      <c r="AE1541" s="31">
        <f t="shared" si="411"/>
        <v>8.2718446601941746</v>
      </c>
      <c r="AG1541" s="30">
        <f t="shared" si="414"/>
        <v>6126000</v>
      </c>
      <c r="AH1541" s="30">
        <f t="shared" si="406"/>
        <v>9.7943192948090111E-4</v>
      </c>
      <c r="AI1541" s="31">
        <f t="shared" si="407"/>
        <v>0.12438785504407444</v>
      </c>
      <c r="AJ1541" s="31">
        <f t="shared" si="408"/>
        <v>0.13907933398628797</v>
      </c>
      <c r="AK1541" s="30">
        <f>IF(W1541="si",($S1541*'COSTOS DE CREDITOS'!$C$27)/DATA!$G1541,"")</f>
        <v>89.248840088614131</v>
      </c>
      <c r="AL1541" s="90">
        <f>IF(W1541="si",'COSTOS DE CREDITOS'!$C$35,"")</f>
        <v>20.421138461538462</v>
      </c>
      <c r="AM1541" s="30">
        <f t="shared" si="415"/>
        <v>600</v>
      </c>
      <c r="AN1541" s="30">
        <f t="shared" si="416"/>
        <v>1678.6244045853182</v>
      </c>
      <c r="AO1541" s="30">
        <f t="shared" si="417"/>
        <v>2388.2943831354705</v>
      </c>
      <c r="AP1541" s="30">
        <f t="shared" si="418"/>
        <v>-1305.523311655709</v>
      </c>
      <c r="AQ1541" s="19">
        <f t="shared" si="419"/>
        <v>-1.2057242255941736</v>
      </c>
    </row>
    <row r="1542" spans="1:43" x14ac:dyDescent="0.2">
      <c r="A1542" s="23" t="s">
        <v>5665</v>
      </c>
      <c r="B1542" s="6" t="s">
        <v>5681</v>
      </c>
      <c r="C1542" s="6" t="s">
        <v>5667</v>
      </c>
      <c r="D1542" s="2">
        <v>155410</v>
      </c>
      <c r="E1542" s="2">
        <v>155648</v>
      </c>
      <c r="F1542" s="3" t="s">
        <v>1985</v>
      </c>
      <c r="G1542" s="2">
        <v>6</v>
      </c>
      <c r="H1542" s="2">
        <v>155654</v>
      </c>
      <c r="I1542" s="3" t="s">
        <v>1996</v>
      </c>
      <c r="J1542" s="15">
        <v>45092</v>
      </c>
      <c r="K1542" s="24">
        <v>1171522849</v>
      </c>
      <c r="L1542" s="15">
        <v>45098</v>
      </c>
      <c r="M1542" s="15">
        <v>45107</v>
      </c>
      <c r="N1542" s="15"/>
      <c r="O1542" s="26">
        <f>VLOOKUP(D1542,quash!A$2:$I$7791,9,FALSE)</f>
        <v>4</v>
      </c>
      <c r="P1542" s="7">
        <v>10000</v>
      </c>
      <c r="Q1542" s="26">
        <v>127</v>
      </c>
      <c r="R1542" s="19">
        <v>5.24391097594855E-2</v>
      </c>
      <c r="S1542" s="93">
        <v>26</v>
      </c>
      <c r="T1542" s="7">
        <v>6000</v>
      </c>
      <c r="U1542" s="2">
        <v>142</v>
      </c>
      <c r="V1542" s="11">
        <v>1503.37</v>
      </c>
      <c r="W1542" s="14" t="s">
        <v>5281</v>
      </c>
      <c r="X1542" s="18">
        <v>0.72022926590244696</v>
      </c>
      <c r="Y1542" s="9">
        <v>4321.3755954146818</v>
      </c>
      <c r="Z1542" s="19">
        <f t="shared" si="412"/>
        <v>-0.27977073409755304</v>
      </c>
      <c r="AA1542" s="25">
        <v>1082.7710714797615</v>
      </c>
      <c r="AB1542" s="30">
        <f t="shared" si="413"/>
        <v>374000</v>
      </c>
      <c r="AC1542" s="30">
        <f t="shared" si="409"/>
        <v>1.6042780748663103E-2</v>
      </c>
      <c r="AD1542" s="31">
        <f t="shared" si="410"/>
        <v>2.0374331550802141</v>
      </c>
      <c r="AE1542" s="31">
        <f t="shared" si="411"/>
        <v>2.2780748663101607</v>
      </c>
      <c r="AG1542" s="30">
        <f t="shared" si="414"/>
        <v>927000</v>
      </c>
      <c r="AH1542" s="30">
        <f t="shared" si="406"/>
        <v>6.4724919093851136E-3</v>
      </c>
      <c r="AI1542" s="31">
        <f t="shared" si="407"/>
        <v>0.82200647249190939</v>
      </c>
      <c r="AJ1542" s="31">
        <f t="shared" si="408"/>
        <v>0.91909385113268616</v>
      </c>
      <c r="AK1542" s="30">
        <f>IF(W1542="si",($S1542*'COSTOS DE CREDITOS'!$C$27)/DATA!$G1542,"")</f>
        <v>89.248840088614131</v>
      </c>
      <c r="AL1542" s="90">
        <f>IF(W1542="si",'COSTOS DE CREDITOS'!$C$35,"")</f>
        <v>20.421138461538462</v>
      </c>
      <c r="AM1542" s="30">
        <f t="shared" si="415"/>
        <v>600</v>
      </c>
      <c r="AN1542" s="30">
        <f t="shared" si="416"/>
        <v>1678.6244045853182</v>
      </c>
      <c r="AO1542" s="30">
        <f t="shared" si="417"/>
        <v>2388.2943831354705</v>
      </c>
      <c r="AP1542" s="30">
        <f t="shared" si="418"/>
        <v>-1305.523311655709</v>
      </c>
      <c r="AQ1542" s="19">
        <f t="shared" si="419"/>
        <v>-1.2057242255941736</v>
      </c>
    </row>
    <row r="1543" spans="1:43" x14ac:dyDescent="0.2">
      <c r="A1543" s="23" t="s">
        <v>5665</v>
      </c>
      <c r="B1543" s="6" t="s">
        <v>5672</v>
      </c>
      <c r="C1543" s="6" t="s">
        <v>5667</v>
      </c>
      <c r="D1543" s="2">
        <v>154880</v>
      </c>
      <c r="E1543" s="2">
        <v>155582</v>
      </c>
      <c r="F1543" s="3" t="s">
        <v>1997</v>
      </c>
      <c r="G1543" s="2">
        <v>6</v>
      </c>
      <c r="H1543" s="2">
        <v>155760</v>
      </c>
      <c r="I1543" s="3" t="s">
        <v>1998</v>
      </c>
      <c r="J1543" s="15">
        <v>45086</v>
      </c>
      <c r="K1543" s="24">
        <v>1167575892</v>
      </c>
      <c r="L1543" s="15">
        <v>45098</v>
      </c>
      <c r="M1543" s="15">
        <v>45107</v>
      </c>
      <c r="N1543" s="15"/>
      <c r="O1543" s="26">
        <f>VLOOKUP(D1543,quash!A$2:$I$7791,9,FALSE)</f>
        <v>4</v>
      </c>
      <c r="P1543" s="7">
        <v>10000</v>
      </c>
      <c r="Q1543" s="26">
        <v>110</v>
      </c>
      <c r="R1543" s="19">
        <v>3.11605023919212E-2</v>
      </c>
      <c r="S1543" s="26">
        <v>16</v>
      </c>
      <c r="T1543" s="7">
        <v>5000</v>
      </c>
      <c r="U1543" s="2">
        <v>147</v>
      </c>
      <c r="V1543" s="11">
        <v>1303.3399999999999</v>
      </c>
      <c r="W1543" s="14" t="s">
        <v>5281</v>
      </c>
      <c r="X1543" s="18">
        <v>1</v>
      </c>
      <c r="Y1543" s="9">
        <v>5000</v>
      </c>
      <c r="Z1543" s="19">
        <f t="shared" si="412"/>
        <v>0</v>
      </c>
      <c r="AA1543" s="25">
        <v>1303.3399999999999</v>
      </c>
      <c r="AB1543" s="30">
        <f t="shared" si="413"/>
        <v>374000</v>
      </c>
      <c r="AC1543" s="30">
        <f t="shared" si="409"/>
        <v>1.3368983957219251E-2</v>
      </c>
      <c r="AD1543" s="31">
        <f t="shared" si="410"/>
        <v>1.4705882352941175</v>
      </c>
      <c r="AE1543" s="31">
        <f t="shared" si="411"/>
        <v>1.9652406417112298</v>
      </c>
      <c r="AG1543" s="30">
        <f t="shared" si="414"/>
        <v>927000</v>
      </c>
      <c r="AH1543" s="30">
        <f t="shared" si="406"/>
        <v>5.3937432578209281E-3</v>
      </c>
      <c r="AI1543" s="31">
        <f t="shared" si="407"/>
        <v>0.59331175836030214</v>
      </c>
      <c r="AJ1543" s="31">
        <f t="shared" si="408"/>
        <v>0.79288025889967639</v>
      </c>
      <c r="AK1543" s="30">
        <f>IF(W1543="si",($S1543*'COSTOS DE CREDITOS'!$C$27)/DATA!$G1543,"")</f>
        <v>54.922363131454851</v>
      </c>
      <c r="AL1543" s="90">
        <f>IF(W1543="si",'COSTOS DE CREDITOS'!$C$35,"")</f>
        <v>20.421138461538462</v>
      </c>
      <c r="AM1543" s="30">
        <f t="shared" si="415"/>
        <v>307.69230769230774</v>
      </c>
      <c r="AN1543" s="30">
        <f t="shared" si="416"/>
        <v>0</v>
      </c>
      <c r="AO1543" s="30">
        <f t="shared" si="417"/>
        <v>383.03580928530107</v>
      </c>
      <c r="AP1543" s="30">
        <f t="shared" si="418"/>
        <v>920.30419071469885</v>
      </c>
      <c r="AQ1543" s="19">
        <f t="shared" si="419"/>
        <v>0.70611213552465124</v>
      </c>
    </row>
    <row r="1544" spans="1:43" x14ac:dyDescent="0.2">
      <c r="A1544" s="23" t="s">
        <v>5665</v>
      </c>
      <c r="B1544" s="6" t="s">
        <v>5672</v>
      </c>
      <c r="C1544" s="6" t="s">
        <v>5667</v>
      </c>
      <c r="D1544" s="2">
        <v>155041</v>
      </c>
      <c r="E1544" s="2">
        <v>155582</v>
      </c>
      <c r="F1544" s="3" t="s">
        <v>1997</v>
      </c>
      <c r="G1544" s="2">
        <v>6</v>
      </c>
      <c r="H1544" s="2">
        <v>155764</v>
      </c>
      <c r="I1544" s="3" t="s">
        <v>1999</v>
      </c>
      <c r="J1544" s="15">
        <v>45089</v>
      </c>
      <c r="K1544" s="24">
        <v>1169277984</v>
      </c>
      <c r="L1544" s="15">
        <v>45098</v>
      </c>
      <c r="M1544" s="15">
        <v>45107</v>
      </c>
      <c r="N1544" s="15"/>
      <c r="O1544" s="26">
        <f>VLOOKUP(D1544,quash!A$2:$I$7791,9,FALSE)</f>
        <v>3</v>
      </c>
      <c r="P1544" s="7">
        <v>11000</v>
      </c>
      <c r="Q1544" s="26">
        <v>117</v>
      </c>
      <c r="R1544" s="19">
        <v>3.5248427129803271E-2</v>
      </c>
      <c r="S1544" s="26">
        <v>16</v>
      </c>
      <c r="T1544" s="7">
        <v>5000</v>
      </c>
      <c r="U1544" s="2">
        <v>147</v>
      </c>
      <c r="V1544" s="11">
        <v>1303.3399999999999</v>
      </c>
      <c r="W1544" s="14" t="s">
        <v>5281</v>
      </c>
      <c r="X1544" s="18">
        <v>1</v>
      </c>
      <c r="Y1544" s="9">
        <v>5000</v>
      </c>
      <c r="Z1544" s="19">
        <f t="shared" si="412"/>
        <v>0</v>
      </c>
      <c r="AA1544" s="25">
        <v>1303.3399999999999</v>
      </c>
      <c r="AB1544" s="30">
        <f t="shared" si="413"/>
        <v>171000</v>
      </c>
      <c r="AC1544" s="30">
        <f t="shared" si="409"/>
        <v>2.9239766081871343E-2</v>
      </c>
      <c r="AD1544" s="31">
        <f t="shared" si="410"/>
        <v>3.4210526315789473</v>
      </c>
      <c r="AE1544" s="31">
        <f t="shared" si="411"/>
        <v>4.2982456140350873</v>
      </c>
      <c r="AG1544" s="30">
        <f t="shared" si="414"/>
        <v>778000</v>
      </c>
      <c r="AH1544" s="30">
        <f t="shared" si="406"/>
        <v>6.4267352185089976E-3</v>
      </c>
      <c r="AI1544" s="31">
        <f t="shared" si="407"/>
        <v>0.75192802056555275</v>
      </c>
      <c r="AJ1544" s="31">
        <f t="shared" si="408"/>
        <v>0.94473007712082269</v>
      </c>
      <c r="AK1544" s="30">
        <f>IF(W1544="si",($S1544*'COSTOS DE CREDITOS'!$C$27)/DATA!$G1544,"")</f>
        <v>54.922363131454851</v>
      </c>
      <c r="AL1544" s="90">
        <f>IF(W1544="si",'COSTOS DE CREDITOS'!$C$35,"")</f>
        <v>20.421138461538462</v>
      </c>
      <c r="AM1544" s="30">
        <f t="shared" si="415"/>
        <v>307.69230769230774</v>
      </c>
      <c r="AN1544" s="30">
        <f t="shared" si="416"/>
        <v>0</v>
      </c>
      <c r="AO1544" s="30">
        <f t="shared" si="417"/>
        <v>383.03580928530107</v>
      </c>
      <c r="AP1544" s="30">
        <f t="shared" si="418"/>
        <v>920.30419071469885</v>
      </c>
      <c r="AQ1544" s="19">
        <f t="shared" si="419"/>
        <v>0.70611213552465124</v>
      </c>
    </row>
    <row r="1545" spans="1:43" x14ac:dyDescent="0.2">
      <c r="A1545" s="23" t="s">
        <v>5665</v>
      </c>
      <c r="B1545" s="6" t="s">
        <v>5666</v>
      </c>
      <c r="C1545" s="6" t="s">
        <v>5667</v>
      </c>
      <c r="D1545" s="2">
        <v>155005</v>
      </c>
      <c r="E1545" s="2">
        <v>155680</v>
      </c>
      <c r="F1545" s="3" t="s">
        <v>635</v>
      </c>
      <c r="G1545" s="2">
        <v>10</v>
      </c>
      <c r="H1545" s="2">
        <v>155804</v>
      </c>
      <c r="I1545" s="3" t="s">
        <v>2000</v>
      </c>
      <c r="J1545" s="15">
        <v>45089</v>
      </c>
      <c r="K1545" s="24">
        <v>1169136763</v>
      </c>
      <c r="L1545" s="15">
        <v>45098</v>
      </c>
      <c r="M1545" s="15">
        <v>45107</v>
      </c>
      <c r="N1545" s="15"/>
      <c r="O1545" s="26">
        <f>VLOOKUP(D1545,quash!A$2:$I$7791,9,FALSE)</f>
        <v>1</v>
      </c>
      <c r="P1545" s="7">
        <v>10000</v>
      </c>
      <c r="Q1545" s="26">
        <v>110</v>
      </c>
      <c r="R1545" s="19">
        <v>3.3741050530766099E-2</v>
      </c>
      <c r="S1545" s="26">
        <v>16</v>
      </c>
      <c r="T1545" s="7">
        <v>6000</v>
      </c>
      <c r="U1545" s="2">
        <v>142</v>
      </c>
      <c r="V1545" s="11">
        <v>1503.37</v>
      </c>
      <c r="W1545" s="14" t="s">
        <v>5281</v>
      </c>
      <c r="X1545" s="18">
        <v>1</v>
      </c>
      <c r="Y1545" s="9">
        <v>6000</v>
      </c>
      <c r="Z1545" s="19">
        <f t="shared" si="412"/>
        <v>0</v>
      </c>
      <c r="AA1545" s="25">
        <v>1503.37</v>
      </c>
      <c r="AB1545" s="30">
        <f t="shared" si="413"/>
        <v>646000</v>
      </c>
      <c r="AC1545" s="30">
        <f t="shared" si="409"/>
        <v>9.2879256965944269E-3</v>
      </c>
      <c r="AD1545" s="31">
        <f t="shared" si="410"/>
        <v>1.021671826625387</v>
      </c>
      <c r="AE1545" s="31">
        <f t="shared" si="411"/>
        <v>1.3188854489164086</v>
      </c>
      <c r="AG1545" s="30">
        <f t="shared" si="414"/>
        <v>2427000</v>
      </c>
      <c r="AH1545" s="30">
        <f t="shared" si="406"/>
        <v>2.472187886279357E-3</v>
      </c>
      <c r="AI1545" s="31">
        <f t="shared" si="407"/>
        <v>0.27194066749072926</v>
      </c>
      <c r="AJ1545" s="31">
        <f t="shared" si="408"/>
        <v>0.35105067985166871</v>
      </c>
      <c r="AK1545" s="30">
        <f>IF(W1545="si",($S1545*'COSTOS DE CREDITOS'!$C$27)/DATA!$G1545,"")</f>
        <v>32.953417878872912</v>
      </c>
      <c r="AL1545" s="90">
        <f>IF(W1545="si",'COSTOS DE CREDITOS'!$C$35,"")</f>
        <v>20.421138461538462</v>
      </c>
      <c r="AM1545" s="30">
        <f t="shared" si="415"/>
        <v>369.23076923076923</v>
      </c>
      <c r="AN1545" s="30">
        <f t="shared" si="416"/>
        <v>0</v>
      </c>
      <c r="AO1545" s="30">
        <f t="shared" si="417"/>
        <v>422.60532557118063</v>
      </c>
      <c r="AP1545" s="30">
        <f t="shared" si="418"/>
        <v>1080.7646744288193</v>
      </c>
      <c r="AQ1545" s="19">
        <f t="shared" si="419"/>
        <v>0.71889466626899523</v>
      </c>
    </row>
    <row r="1546" spans="1:43" x14ac:dyDescent="0.2">
      <c r="A1546" s="23" t="s">
        <v>5665</v>
      </c>
      <c r="B1546" s="6" t="s">
        <v>5683</v>
      </c>
      <c r="C1546" s="6" t="s">
        <v>5670</v>
      </c>
      <c r="D1546" s="4">
        <v>154927</v>
      </c>
      <c r="E1546" s="4">
        <v>155995</v>
      </c>
      <c r="F1546" s="5" t="s">
        <v>2001</v>
      </c>
      <c r="G1546" s="2">
        <v>5</v>
      </c>
      <c r="H1546" s="4">
        <v>155996</v>
      </c>
      <c r="I1546" s="5" t="s">
        <v>2002</v>
      </c>
      <c r="J1546" s="15">
        <v>45086</v>
      </c>
      <c r="K1546" s="24">
        <v>1167719533</v>
      </c>
      <c r="L1546" s="15">
        <v>45099</v>
      </c>
      <c r="M1546" s="15">
        <v>45107</v>
      </c>
      <c r="N1546" s="15"/>
      <c r="O1546" s="26">
        <f>VLOOKUP(D1546,quash!A$2:$I$7791,9,FALSE)</f>
        <v>1</v>
      </c>
      <c r="P1546" s="7">
        <v>5000</v>
      </c>
      <c r="Q1546" s="26">
        <v>147</v>
      </c>
      <c r="R1546" s="19">
        <v>0.11226939921536</v>
      </c>
      <c r="S1546" s="26">
        <v>16</v>
      </c>
      <c r="T1546" s="8">
        <v>7000</v>
      </c>
      <c r="U1546" s="4">
        <v>142</v>
      </c>
      <c r="V1546" s="10">
        <v>1758.65</v>
      </c>
      <c r="W1546" s="14" t="s">
        <v>5281</v>
      </c>
      <c r="X1546" s="18">
        <v>1</v>
      </c>
      <c r="Y1546" s="9">
        <v>7000</v>
      </c>
      <c r="Z1546" s="19">
        <f t="shared" si="412"/>
        <v>0</v>
      </c>
      <c r="AA1546" s="25">
        <v>1758.65</v>
      </c>
      <c r="AB1546" s="30">
        <f t="shared" si="413"/>
        <v>646000</v>
      </c>
      <c r="AC1546" s="30">
        <f t="shared" si="409"/>
        <v>1.0835913312693499E-2</v>
      </c>
      <c r="AD1546" s="31">
        <f t="shared" si="410"/>
        <v>1.5928792569659442</v>
      </c>
      <c r="AE1546" s="31">
        <f t="shared" si="411"/>
        <v>1.5386996904024768</v>
      </c>
      <c r="AG1546" s="30">
        <f t="shared" si="414"/>
        <v>2427000</v>
      </c>
      <c r="AH1546" s="30">
        <f t="shared" si="406"/>
        <v>2.88421920065925E-3</v>
      </c>
      <c r="AI1546" s="31">
        <f t="shared" si="407"/>
        <v>0.42398022249690975</v>
      </c>
      <c r="AJ1546" s="31">
        <f t="shared" si="408"/>
        <v>0.40955912649361348</v>
      </c>
      <c r="AK1546" s="30">
        <f>IF(W1546="si",($S1546*'COSTOS DE CREDITOS'!$C$27)/DATA!$G1546,"")</f>
        <v>65.906835757745824</v>
      </c>
      <c r="AL1546" s="90">
        <f>IF(W1546="si",'COSTOS DE CREDITOS'!$C$35,"")</f>
        <v>20.421138461538462</v>
      </c>
      <c r="AM1546" s="30">
        <f t="shared" si="415"/>
        <v>430.76923076923077</v>
      </c>
      <c r="AN1546" s="30">
        <f t="shared" si="416"/>
        <v>0</v>
      </c>
      <c r="AO1546" s="30">
        <f t="shared" si="417"/>
        <v>517.09720498851505</v>
      </c>
      <c r="AP1546" s="30">
        <f t="shared" si="418"/>
        <v>1241.5527950114852</v>
      </c>
      <c r="AQ1546" s="19">
        <f t="shared" si="419"/>
        <v>0.70596923493104657</v>
      </c>
    </row>
    <row r="1547" spans="1:43" x14ac:dyDescent="0.2">
      <c r="A1547" s="23" t="s">
        <v>5665</v>
      </c>
      <c r="B1547" s="6" t="s">
        <v>5671</v>
      </c>
      <c r="C1547" s="6" t="s">
        <v>5670</v>
      </c>
      <c r="D1547" s="2">
        <v>147091</v>
      </c>
      <c r="E1547" s="2">
        <v>155869</v>
      </c>
      <c r="F1547" s="3" t="s">
        <v>966</v>
      </c>
      <c r="G1547" s="2">
        <v>7</v>
      </c>
      <c r="H1547" s="2">
        <v>155876</v>
      </c>
      <c r="I1547" s="3" t="s">
        <v>2003</v>
      </c>
      <c r="J1547" s="15">
        <v>45007</v>
      </c>
      <c r="K1547" s="24">
        <v>1115033811</v>
      </c>
      <c r="L1547" s="15">
        <v>45099</v>
      </c>
      <c r="M1547" s="15">
        <v>45107</v>
      </c>
      <c r="N1547" s="15"/>
      <c r="O1547" s="26">
        <f>VLOOKUP(D1547,quash!A$2:$I$7791,9,FALSE)</f>
        <v>1</v>
      </c>
      <c r="P1547" s="7">
        <v>9000</v>
      </c>
      <c r="Q1547" s="26">
        <v>139</v>
      </c>
      <c r="R1547" s="19">
        <v>8.6183749348172869E-2</v>
      </c>
      <c r="S1547" s="93">
        <v>26</v>
      </c>
      <c r="T1547" s="7">
        <v>8000</v>
      </c>
      <c r="U1547" s="2">
        <v>137</v>
      </c>
      <c r="V1547" s="11">
        <v>1930.99</v>
      </c>
      <c r="W1547" s="14" t="s">
        <v>5281</v>
      </c>
      <c r="X1547" s="18">
        <v>0.61106947245123489</v>
      </c>
      <c r="Y1547" s="9">
        <v>4888.5557796098792</v>
      </c>
      <c r="Z1547" s="19">
        <f t="shared" si="412"/>
        <v>-0.38893052754876511</v>
      </c>
      <c r="AA1547" s="25">
        <v>1179.9690406086102</v>
      </c>
      <c r="AB1547" s="30">
        <f t="shared" si="413"/>
        <v>646000</v>
      </c>
      <c r="AC1547" s="30">
        <f t="shared" si="409"/>
        <v>1.238390092879257E-2</v>
      </c>
      <c r="AD1547" s="31">
        <f t="shared" si="410"/>
        <v>1.7213622291021673</v>
      </c>
      <c r="AE1547" s="31">
        <f t="shared" si="411"/>
        <v>1.6965944272445821</v>
      </c>
      <c r="AG1547" s="30">
        <f t="shared" si="414"/>
        <v>2427000</v>
      </c>
      <c r="AH1547" s="30">
        <f t="shared" si="406"/>
        <v>3.296250515039143E-3</v>
      </c>
      <c r="AI1547" s="31">
        <f t="shared" si="407"/>
        <v>0.45817882159044088</v>
      </c>
      <c r="AJ1547" s="31">
        <f t="shared" si="408"/>
        <v>0.45158632056036258</v>
      </c>
      <c r="AK1547" s="30">
        <f>IF(W1547="si",($S1547*'COSTOS DE CREDITOS'!$C$27)/DATA!$G1547,"")</f>
        <v>76.499005790240673</v>
      </c>
      <c r="AL1547" s="90">
        <f>IF(W1547="si",'COSTOS DE CREDITOS'!$C$35,"")</f>
        <v>20.421138461538462</v>
      </c>
      <c r="AM1547" s="30">
        <f t="shared" si="415"/>
        <v>800</v>
      </c>
      <c r="AN1547" s="30">
        <f t="shared" si="416"/>
        <v>3111.4442203901208</v>
      </c>
      <c r="AO1547" s="30">
        <f t="shared" si="417"/>
        <v>4008.3643646419</v>
      </c>
      <c r="AP1547" s="30">
        <f t="shared" si="418"/>
        <v>-2828.3953240332899</v>
      </c>
      <c r="AQ1547" s="19">
        <f t="shared" si="419"/>
        <v>-2.3970080796140603</v>
      </c>
    </row>
    <row r="1548" spans="1:43" x14ac:dyDescent="0.2">
      <c r="A1548" s="23" t="s">
        <v>5665</v>
      </c>
      <c r="B1548" s="6" t="s">
        <v>5675</v>
      </c>
      <c r="C1548" s="6" t="s">
        <v>5667</v>
      </c>
      <c r="D1548" s="2">
        <v>155555</v>
      </c>
      <c r="E1548" s="2">
        <v>155689</v>
      </c>
      <c r="F1548" s="3" t="s">
        <v>650</v>
      </c>
      <c r="G1548" s="2">
        <v>7</v>
      </c>
      <c r="H1548" s="2">
        <v>155736</v>
      </c>
      <c r="I1548" s="3" t="s">
        <v>2004</v>
      </c>
      <c r="J1548" s="15">
        <v>45094</v>
      </c>
      <c r="K1548" s="24">
        <v>1173758049</v>
      </c>
      <c r="L1548" s="15">
        <v>45098</v>
      </c>
      <c r="M1548" s="15">
        <v>45107</v>
      </c>
      <c r="N1548" s="15"/>
      <c r="O1548" s="26">
        <f>VLOOKUP(D1548,quash!A$2:$I$7791,9,FALSE)</f>
        <v>4</v>
      </c>
      <c r="P1548" s="7">
        <v>10000</v>
      </c>
      <c r="Q1548" s="26">
        <v>147</v>
      </c>
      <c r="R1548" s="19">
        <v>7.9000519063170294E-2</v>
      </c>
      <c r="S1548" s="26">
        <v>16</v>
      </c>
      <c r="T1548" s="7">
        <v>10000</v>
      </c>
      <c r="U1548" s="2">
        <v>142</v>
      </c>
      <c r="V1548" s="11">
        <v>2510.34</v>
      </c>
      <c r="W1548" s="14" t="s">
        <v>5281</v>
      </c>
      <c r="X1548" s="18">
        <v>1</v>
      </c>
      <c r="Y1548" s="9">
        <v>10000</v>
      </c>
      <c r="Z1548" s="19">
        <f t="shared" si="412"/>
        <v>0</v>
      </c>
      <c r="AA1548" s="25">
        <v>2510.34</v>
      </c>
      <c r="AB1548" s="30">
        <f t="shared" si="413"/>
        <v>374000</v>
      </c>
      <c r="AC1548" s="30">
        <f t="shared" si="409"/>
        <v>2.6737967914438502E-2</v>
      </c>
      <c r="AD1548" s="31">
        <f t="shared" si="410"/>
        <v>3.9304812834224596</v>
      </c>
      <c r="AE1548" s="31">
        <f t="shared" si="411"/>
        <v>3.7967914438502675</v>
      </c>
      <c r="AG1548" s="30">
        <f t="shared" si="414"/>
        <v>927000</v>
      </c>
      <c r="AH1548" s="30">
        <f t="shared" si="406"/>
        <v>1.0787486515641856E-2</v>
      </c>
      <c r="AI1548" s="31">
        <f t="shared" si="407"/>
        <v>1.5857605177993528</v>
      </c>
      <c r="AJ1548" s="31">
        <f t="shared" si="408"/>
        <v>1.5318230852211436</v>
      </c>
      <c r="AK1548" s="30">
        <f>IF(W1548="si",($S1548*'COSTOS DE CREDITOS'!$C$27)/DATA!$G1548,"")</f>
        <v>47.07631125553273</v>
      </c>
      <c r="AL1548" s="90">
        <f>IF(W1548="si",'COSTOS DE CREDITOS'!$C$35,"")</f>
        <v>20.421138461538462</v>
      </c>
      <c r="AM1548" s="30">
        <f t="shared" si="415"/>
        <v>615.38461538461547</v>
      </c>
      <c r="AN1548" s="30">
        <f t="shared" si="416"/>
        <v>0</v>
      </c>
      <c r="AO1548" s="30">
        <f t="shared" si="417"/>
        <v>682.88206510168663</v>
      </c>
      <c r="AP1548" s="30">
        <f t="shared" si="418"/>
        <v>1827.4579348983134</v>
      </c>
      <c r="AQ1548" s="19">
        <f t="shared" si="419"/>
        <v>0.72797228060673591</v>
      </c>
    </row>
    <row r="1549" spans="1:43" x14ac:dyDescent="0.2">
      <c r="A1549" s="23" t="s">
        <v>5665</v>
      </c>
      <c r="B1549" s="6" t="s">
        <v>5675</v>
      </c>
      <c r="C1549" s="6" t="s">
        <v>5667</v>
      </c>
      <c r="D1549" s="2">
        <v>154960</v>
      </c>
      <c r="E1549" s="2">
        <v>155689</v>
      </c>
      <c r="F1549" s="3" t="s">
        <v>650</v>
      </c>
      <c r="G1549" s="2">
        <v>7</v>
      </c>
      <c r="H1549" s="2">
        <v>155737</v>
      </c>
      <c r="I1549" s="3" t="s">
        <v>2005</v>
      </c>
      <c r="J1549" s="15">
        <v>45202</v>
      </c>
      <c r="K1549" s="24">
        <v>1250716478</v>
      </c>
      <c r="L1549" s="15">
        <v>45098</v>
      </c>
      <c r="M1549" s="15">
        <v>45107</v>
      </c>
      <c r="N1549" s="15"/>
      <c r="O1549" s="26">
        <f>VLOOKUP(D1549,quash!A$2:$I$7791,9,FALSE)</f>
        <v>1</v>
      </c>
      <c r="P1549" s="7">
        <v>10000</v>
      </c>
      <c r="Q1549" s="26">
        <v>132</v>
      </c>
      <c r="R1549" s="19">
        <v>5.8283715876113903E-2</v>
      </c>
      <c r="S1549" s="26">
        <v>16</v>
      </c>
      <c r="T1549" s="7">
        <v>10000</v>
      </c>
      <c r="U1549" s="2">
        <v>142</v>
      </c>
      <c r="V1549" s="11">
        <v>2510.34</v>
      </c>
      <c r="W1549" s="14" t="s">
        <v>5281</v>
      </c>
      <c r="X1549" s="18">
        <v>1</v>
      </c>
      <c r="Y1549" s="9">
        <v>10000</v>
      </c>
      <c r="Z1549" s="19">
        <f t="shared" si="412"/>
        <v>0</v>
      </c>
      <c r="AA1549" s="25">
        <v>2510.34</v>
      </c>
      <c r="AB1549" s="30">
        <f t="shared" si="413"/>
        <v>646000</v>
      </c>
      <c r="AC1549" s="30">
        <f t="shared" si="409"/>
        <v>1.5479876160990712E-2</v>
      </c>
      <c r="AD1549" s="31">
        <f t="shared" si="410"/>
        <v>2.0433436532507741</v>
      </c>
      <c r="AE1549" s="31">
        <f t="shared" si="411"/>
        <v>2.1981424148606812</v>
      </c>
      <c r="AG1549" s="30">
        <f t="shared" si="414"/>
        <v>2427000</v>
      </c>
      <c r="AH1549" s="30">
        <f t="shared" si="406"/>
        <v>4.1203131437989289E-3</v>
      </c>
      <c r="AI1549" s="31">
        <f t="shared" si="407"/>
        <v>0.54388133498145863</v>
      </c>
      <c r="AJ1549" s="31">
        <f t="shared" si="408"/>
        <v>0.58508446641944789</v>
      </c>
      <c r="AK1549" s="30">
        <f>IF(W1549="si",($S1549*'COSTOS DE CREDITOS'!$C$27)/DATA!$G1549,"")</f>
        <v>47.07631125553273</v>
      </c>
      <c r="AL1549" s="90">
        <f>IF(W1549="si",'COSTOS DE CREDITOS'!$C$35,"")</f>
        <v>20.421138461538462</v>
      </c>
      <c r="AM1549" s="30">
        <f t="shared" si="415"/>
        <v>615.38461538461547</v>
      </c>
      <c r="AN1549" s="30">
        <f t="shared" si="416"/>
        <v>0</v>
      </c>
      <c r="AO1549" s="30">
        <f t="shared" si="417"/>
        <v>682.88206510168663</v>
      </c>
      <c r="AP1549" s="30">
        <f t="shared" si="418"/>
        <v>1827.4579348983134</v>
      </c>
      <c r="AQ1549" s="19">
        <f t="shared" si="419"/>
        <v>0.72797228060673591</v>
      </c>
    </row>
    <row r="1550" spans="1:43" x14ac:dyDescent="0.2">
      <c r="A1550" s="23" t="s">
        <v>5665</v>
      </c>
      <c r="B1550" s="6" t="s">
        <v>5675</v>
      </c>
      <c r="C1550" s="6" t="s">
        <v>5667</v>
      </c>
      <c r="D1550" s="2">
        <v>154363</v>
      </c>
      <c r="E1550" s="2">
        <v>155689</v>
      </c>
      <c r="F1550" s="3" t="s">
        <v>650</v>
      </c>
      <c r="G1550" s="2">
        <v>7</v>
      </c>
      <c r="H1550" s="2">
        <v>155738</v>
      </c>
      <c r="I1550" s="3" t="s">
        <v>2006</v>
      </c>
      <c r="J1550" s="15">
        <v>45079</v>
      </c>
      <c r="K1550" s="24">
        <v>1163509646</v>
      </c>
      <c r="L1550" s="15">
        <v>45098</v>
      </c>
      <c r="M1550" s="15">
        <v>45107</v>
      </c>
      <c r="N1550" s="15"/>
      <c r="O1550" s="26">
        <f>VLOOKUP(D1550,quash!A$2:$I$7791,9,FALSE)</f>
        <v>1</v>
      </c>
      <c r="P1550" s="7">
        <v>5000</v>
      </c>
      <c r="Q1550" s="26">
        <v>147</v>
      </c>
      <c r="R1550" s="19">
        <v>0.11226939921536</v>
      </c>
      <c r="S1550" s="26">
        <v>16</v>
      </c>
      <c r="T1550" s="7">
        <v>5000</v>
      </c>
      <c r="U1550" s="2">
        <v>147</v>
      </c>
      <c r="V1550" s="11">
        <v>1303.3399999999999</v>
      </c>
      <c r="W1550" s="14" t="s">
        <v>5281</v>
      </c>
      <c r="X1550" s="18">
        <v>1</v>
      </c>
      <c r="Y1550" s="9">
        <v>5000</v>
      </c>
      <c r="Z1550" s="19">
        <f t="shared" si="412"/>
        <v>0</v>
      </c>
      <c r="AA1550" s="25">
        <v>1303.3399999999999</v>
      </c>
      <c r="AB1550" s="30">
        <f t="shared" si="413"/>
        <v>646000</v>
      </c>
      <c r="AC1550" s="30">
        <f t="shared" si="409"/>
        <v>7.7399380804953561E-3</v>
      </c>
      <c r="AD1550" s="31">
        <f t="shared" si="410"/>
        <v>1.1377708978328174</v>
      </c>
      <c r="AE1550" s="31">
        <f t="shared" si="411"/>
        <v>1.1377708978328174</v>
      </c>
      <c r="AG1550" s="30">
        <f t="shared" si="414"/>
        <v>2427000</v>
      </c>
      <c r="AH1550" s="30">
        <f t="shared" si="406"/>
        <v>2.0601565718994645E-3</v>
      </c>
      <c r="AI1550" s="31">
        <f t="shared" si="407"/>
        <v>0.30284301606922126</v>
      </c>
      <c r="AJ1550" s="31">
        <f t="shared" si="408"/>
        <v>0.30284301606922126</v>
      </c>
      <c r="AK1550" s="30">
        <f>IF(W1550="si",($S1550*'COSTOS DE CREDITOS'!$C$27)/DATA!$G1550,"")</f>
        <v>47.07631125553273</v>
      </c>
      <c r="AL1550" s="90">
        <f>IF(W1550="si",'COSTOS DE CREDITOS'!$C$35,"")</f>
        <v>20.421138461538462</v>
      </c>
      <c r="AM1550" s="30">
        <f t="shared" si="415"/>
        <v>307.69230769230774</v>
      </c>
      <c r="AN1550" s="30">
        <f t="shared" si="416"/>
        <v>0</v>
      </c>
      <c r="AO1550" s="30">
        <f t="shared" si="417"/>
        <v>375.1897574093789</v>
      </c>
      <c r="AP1550" s="30">
        <f t="shared" si="418"/>
        <v>928.15024259062102</v>
      </c>
      <c r="AQ1550" s="19">
        <f t="shared" si="419"/>
        <v>0.71213209338363059</v>
      </c>
    </row>
    <row r="1551" spans="1:43" x14ac:dyDescent="0.2">
      <c r="A1551" s="23" t="s">
        <v>5665</v>
      </c>
      <c r="B1551" s="6" t="s">
        <v>5683</v>
      </c>
      <c r="C1551" s="6" t="s">
        <v>5670</v>
      </c>
      <c r="D1551" s="2">
        <v>155199</v>
      </c>
      <c r="E1551" s="2">
        <v>155995</v>
      </c>
      <c r="F1551" s="3" t="s">
        <v>2001</v>
      </c>
      <c r="G1551" s="2">
        <v>5</v>
      </c>
      <c r="H1551" s="2">
        <v>155997</v>
      </c>
      <c r="I1551" s="3" t="s">
        <v>2007</v>
      </c>
      <c r="J1551" s="15" t="s">
        <v>5688</v>
      </c>
      <c r="K1551" s="24" t="s">
        <v>5688</v>
      </c>
      <c r="L1551" s="15">
        <v>45099</v>
      </c>
      <c r="M1551" s="15">
        <v>45107</v>
      </c>
      <c r="N1551" s="15"/>
      <c r="O1551" s="26">
        <f>VLOOKUP(D1551,quash!A$2:$I$7791,9,FALSE)</f>
        <v>2</v>
      </c>
      <c r="P1551" s="7">
        <v>10000</v>
      </c>
      <c r="Q1551" s="26">
        <v>117</v>
      </c>
      <c r="R1551" s="19">
        <v>3.374105053076612E-2</v>
      </c>
      <c r="S1551" s="26">
        <v>16</v>
      </c>
      <c r="T1551" s="7">
        <v>7000</v>
      </c>
      <c r="U1551" s="2">
        <v>142</v>
      </c>
      <c r="V1551" s="11">
        <v>1758.65</v>
      </c>
      <c r="W1551" s="14" t="s">
        <v>5281</v>
      </c>
      <c r="X1551" s="18">
        <v>1</v>
      </c>
      <c r="Y1551" s="9">
        <v>7000</v>
      </c>
      <c r="Z1551" s="19">
        <f t="shared" si="412"/>
        <v>0</v>
      </c>
      <c r="AA1551" s="25">
        <v>1758.65</v>
      </c>
      <c r="AB1551" s="30">
        <f t="shared" si="413"/>
        <v>459000</v>
      </c>
      <c r="AC1551" s="30">
        <f t="shared" si="409"/>
        <v>1.5250544662309368E-2</v>
      </c>
      <c r="AD1551" s="31">
        <f t="shared" si="410"/>
        <v>1.7843137254901962</v>
      </c>
      <c r="AE1551" s="31">
        <f t="shared" si="411"/>
        <v>2.1655773420479303</v>
      </c>
      <c r="AG1551" s="30">
        <f t="shared" si="414"/>
        <v>1695000</v>
      </c>
      <c r="AH1551" s="30">
        <f t="shared" si="406"/>
        <v>4.1297935103244837E-3</v>
      </c>
      <c r="AI1551" s="31">
        <f t="shared" si="407"/>
        <v>0.48318584070796461</v>
      </c>
      <c r="AJ1551" s="31">
        <f t="shared" si="408"/>
        <v>0.58643067846607666</v>
      </c>
      <c r="AK1551" s="30">
        <f>IF(W1551="si",($S1551*'COSTOS DE CREDITOS'!$C$27)/DATA!$G1551,"")</f>
        <v>65.906835757745824</v>
      </c>
      <c r="AL1551" s="90">
        <f>IF(W1551="si",'COSTOS DE CREDITOS'!$C$35,"")</f>
        <v>20.421138461538462</v>
      </c>
      <c r="AM1551" s="30">
        <f t="shared" si="415"/>
        <v>430.76923076923077</v>
      </c>
      <c r="AN1551" s="30">
        <f t="shared" si="416"/>
        <v>0</v>
      </c>
      <c r="AO1551" s="30">
        <f t="shared" si="417"/>
        <v>517.09720498851505</v>
      </c>
      <c r="AP1551" s="30">
        <f t="shared" si="418"/>
        <v>1241.5527950114852</v>
      </c>
      <c r="AQ1551" s="19">
        <f t="shared" si="419"/>
        <v>0.70596923493104657</v>
      </c>
    </row>
    <row r="1552" spans="1:43" x14ac:dyDescent="0.2">
      <c r="A1552" s="23" t="s">
        <v>5665</v>
      </c>
      <c r="B1552" s="6" t="s">
        <v>5683</v>
      </c>
      <c r="C1552" s="6" t="s">
        <v>5670</v>
      </c>
      <c r="D1552" s="2">
        <v>155488</v>
      </c>
      <c r="E1552" s="2">
        <v>155995</v>
      </c>
      <c r="F1552" s="3" t="s">
        <v>2001</v>
      </c>
      <c r="G1552" s="2">
        <v>5</v>
      </c>
      <c r="H1552" s="2">
        <v>155998</v>
      </c>
      <c r="I1552" s="3" t="s">
        <v>2008</v>
      </c>
      <c r="J1552" s="15">
        <v>45093</v>
      </c>
      <c r="K1552" s="24">
        <v>1172426740</v>
      </c>
      <c r="L1552" s="15">
        <v>45099</v>
      </c>
      <c r="M1552" s="15">
        <v>45107</v>
      </c>
      <c r="N1552" s="15"/>
      <c r="O1552" s="26">
        <f>VLOOKUP(D1552,quash!A$2:$I$7791,9,FALSE)</f>
        <v>4</v>
      </c>
      <c r="P1552" s="7">
        <v>10000</v>
      </c>
      <c r="Q1552" s="26">
        <v>115</v>
      </c>
      <c r="R1552" s="19">
        <v>3.97705569269148E-2</v>
      </c>
      <c r="S1552" s="26">
        <v>16</v>
      </c>
      <c r="T1552" s="7">
        <v>8000</v>
      </c>
      <c r="U1552" s="2">
        <v>142</v>
      </c>
      <c r="V1552" s="11">
        <v>2013.74</v>
      </c>
      <c r="W1552" s="14" t="s">
        <v>5281</v>
      </c>
      <c r="X1552" s="18">
        <v>1</v>
      </c>
      <c r="Y1552" s="9">
        <v>8000</v>
      </c>
      <c r="Z1552" s="19">
        <f t="shared" si="412"/>
        <v>0</v>
      </c>
      <c r="AA1552" s="25">
        <v>2013.74</v>
      </c>
      <c r="AB1552" s="30">
        <f t="shared" si="413"/>
        <v>374000</v>
      </c>
      <c r="AC1552" s="30">
        <f t="shared" si="409"/>
        <v>2.1390374331550801E-2</v>
      </c>
      <c r="AD1552" s="31">
        <f t="shared" si="410"/>
        <v>2.4598930481283423</v>
      </c>
      <c r="AE1552" s="31">
        <f t="shared" si="411"/>
        <v>3.0374331550802136</v>
      </c>
      <c r="AG1552" s="30">
        <f t="shared" si="414"/>
        <v>927000</v>
      </c>
      <c r="AH1552" s="30">
        <f t="shared" si="406"/>
        <v>8.6299892125134836E-3</v>
      </c>
      <c r="AI1552" s="31">
        <f t="shared" si="407"/>
        <v>0.99244875943905064</v>
      </c>
      <c r="AJ1552" s="31">
        <f t="shared" si="408"/>
        <v>1.2254584681769147</v>
      </c>
      <c r="AK1552" s="30">
        <f>IF(W1552="si",($S1552*'COSTOS DE CREDITOS'!$C$27)/DATA!$G1552,"")</f>
        <v>65.906835757745824</v>
      </c>
      <c r="AL1552" s="90">
        <f>IF(W1552="si",'COSTOS DE CREDITOS'!$C$35,"")</f>
        <v>20.421138461538462</v>
      </c>
      <c r="AM1552" s="30">
        <f t="shared" si="415"/>
        <v>492.30769230769232</v>
      </c>
      <c r="AN1552" s="30">
        <f t="shared" si="416"/>
        <v>0</v>
      </c>
      <c r="AO1552" s="30">
        <f t="shared" si="417"/>
        <v>578.63566652697659</v>
      </c>
      <c r="AP1552" s="30">
        <f t="shared" si="418"/>
        <v>1435.1043334730234</v>
      </c>
      <c r="AQ1552" s="19">
        <f t="shared" si="419"/>
        <v>0.71265621851531147</v>
      </c>
    </row>
    <row r="1553" spans="1:43" x14ac:dyDescent="0.2">
      <c r="A1553" s="23" t="s">
        <v>5665</v>
      </c>
      <c r="B1553" s="6" t="s">
        <v>5683</v>
      </c>
      <c r="C1553" s="6" t="s">
        <v>5670</v>
      </c>
      <c r="D1553" s="2">
        <v>152263</v>
      </c>
      <c r="E1553" s="2">
        <v>155995</v>
      </c>
      <c r="F1553" s="3" t="s">
        <v>2001</v>
      </c>
      <c r="G1553" s="2">
        <v>5</v>
      </c>
      <c r="H1553" s="2">
        <v>155999</v>
      </c>
      <c r="I1553" s="3" t="s">
        <v>2009</v>
      </c>
      <c r="J1553" s="15">
        <v>45063</v>
      </c>
      <c r="K1553" s="24">
        <v>1148858367</v>
      </c>
      <c r="L1553" s="15">
        <v>45099</v>
      </c>
      <c r="M1553" s="15">
        <v>45107</v>
      </c>
      <c r="N1553" s="15"/>
      <c r="O1553" s="26">
        <f>VLOOKUP(D1553,quash!A$2:$I$7791,9,FALSE)</f>
        <v>2</v>
      </c>
      <c r="P1553" s="7">
        <v>7000</v>
      </c>
      <c r="Q1553" s="26">
        <v>142</v>
      </c>
      <c r="R1553" s="19">
        <v>9.2775985402401978E-2</v>
      </c>
      <c r="S1553" s="26">
        <v>16</v>
      </c>
      <c r="T1553" s="7">
        <v>7000</v>
      </c>
      <c r="U1553" s="2">
        <v>142</v>
      </c>
      <c r="V1553" s="11">
        <v>1758.65</v>
      </c>
      <c r="W1553" s="14" t="s">
        <v>5281</v>
      </c>
      <c r="X1553" s="18">
        <v>1</v>
      </c>
      <c r="Y1553" s="9">
        <v>7000</v>
      </c>
      <c r="Z1553" s="19">
        <f t="shared" si="412"/>
        <v>0</v>
      </c>
      <c r="AA1553" s="25">
        <v>1758.65</v>
      </c>
      <c r="AB1553" s="30">
        <f t="shared" si="413"/>
        <v>459000</v>
      </c>
      <c r="AC1553" s="30">
        <f t="shared" si="409"/>
        <v>1.5250544662309368E-2</v>
      </c>
      <c r="AD1553" s="31">
        <f t="shared" si="410"/>
        <v>2.1655773420479303</v>
      </c>
      <c r="AE1553" s="31">
        <f t="shared" si="411"/>
        <v>2.1655773420479303</v>
      </c>
      <c r="AG1553" s="30">
        <f t="shared" si="414"/>
        <v>1695000</v>
      </c>
      <c r="AH1553" s="30">
        <f t="shared" ref="AH1553:AH1616" si="420">IFERROR($T1553/AG1553,"")</f>
        <v>4.1297935103244837E-3</v>
      </c>
      <c r="AI1553" s="31">
        <f t="shared" ref="AI1553:AI1616" si="421">IFERROR(AH1553*$Q1553,"")</f>
        <v>0.58643067846607666</v>
      </c>
      <c r="AJ1553" s="31">
        <f t="shared" ref="AJ1553:AJ1616" si="422">IFERROR(AH1553*$U1553,"")</f>
        <v>0.58643067846607666</v>
      </c>
      <c r="AK1553" s="30">
        <f>IF(W1553="si",($S1553*'COSTOS DE CREDITOS'!$C$27)/DATA!$G1553,"")</f>
        <v>65.906835757745824</v>
      </c>
      <c r="AL1553" s="90">
        <f>IF(W1553="si",'COSTOS DE CREDITOS'!$C$35,"")</f>
        <v>20.421138461538462</v>
      </c>
      <c r="AM1553" s="30">
        <f t="shared" si="415"/>
        <v>430.76923076923077</v>
      </c>
      <c r="AN1553" s="30">
        <f t="shared" si="416"/>
        <v>0</v>
      </c>
      <c r="AO1553" s="30">
        <f t="shared" si="417"/>
        <v>517.09720498851505</v>
      </c>
      <c r="AP1553" s="30">
        <f t="shared" si="418"/>
        <v>1241.5527950114852</v>
      </c>
      <c r="AQ1553" s="19">
        <f t="shared" si="419"/>
        <v>0.70596923493104657</v>
      </c>
    </row>
    <row r="1554" spans="1:43" x14ac:dyDescent="0.2">
      <c r="A1554" s="23" t="s">
        <v>5665</v>
      </c>
      <c r="B1554" s="6" t="s">
        <v>5683</v>
      </c>
      <c r="C1554" s="6" t="s">
        <v>5670</v>
      </c>
      <c r="D1554" s="2">
        <v>154932</v>
      </c>
      <c r="E1554" s="2">
        <v>155995</v>
      </c>
      <c r="F1554" s="3" t="s">
        <v>2001</v>
      </c>
      <c r="G1554" s="2">
        <v>5</v>
      </c>
      <c r="H1554" s="2">
        <v>156000</v>
      </c>
      <c r="I1554" s="3" t="s">
        <v>2010</v>
      </c>
      <c r="J1554" s="15">
        <v>45086</v>
      </c>
      <c r="K1554" s="24">
        <v>1167743085</v>
      </c>
      <c r="L1554" s="15">
        <v>45099</v>
      </c>
      <c r="M1554" s="15">
        <v>45107</v>
      </c>
      <c r="N1554" s="15"/>
      <c r="O1554" s="26">
        <f>VLOOKUP(D1554,quash!A$2:$I$7791,9,FALSE)</f>
        <v>4</v>
      </c>
      <c r="P1554" s="7">
        <v>10000</v>
      </c>
      <c r="Q1554" s="26">
        <v>147</v>
      </c>
      <c r="R1554" s="19">
        <v>7.9000519063170294E-2</v>
      </c>
      <c r="S1554" s="26">
        <v>16</v>
      </c>
      <c r="T1554" s="7">
        <v>7000</v>
      </c>
      <c r="U1554" s="2">
        <v>142</v>
      </c>
      <c r="V1554" s="11">
        <v>1758.65</v>
      </c>
      <c r="W1554" s="14" t="s">
        <v>5281</v>
      </c>
      <c r="X1554" s="18">
        <v>1</v>
      </c>
      <c r="Y1554" s="9">
        <v>7000</v>
      </c>
      <c r="Z1554" s="19">
        <f t="shared" si="412"/>
        <v>0</v>
      </c>
      <c r="AA1554" s="25">
        <v>1758.65</v>
      </c>
      <c r="AB1554" s="30">
        <f t="shared" si="413"/>
        <v>374000</v>
      </c>
      <c r="AC1554" s="30">
        <f t="shared" si="409"/>
        <v>1.871657754010695E-2</v>
      </c>
      <c r="AD1554" s="31">
        <f t="shared" si="410"/>
        <v>2.7513368983957216</v>
      </c>
      <c r="AE1554" s="31">
        <f t="shared" si="411"/>
        <v>2.6577540106951871</v>
      </c>
      <c r="AG1554" s="30">
        <f t="shared" si="414"/>
        <v>927000</v>
      </c>
      <c r="AH1554" s="30">
        <f t="shared" si="420"/>
        <v>7.551240560949299E-3</v>
      </c>
      <c r="AI1554" s="31">
        <f t="shared" si="421"/>
        <v>1.110032362459547</v>
      </c>
      <c r="AJ1554" s="31">
        <f t="shared" si="422"/>
        <v>1.0722761596548005</v>
      </c>
      <c r="AK1554" s="30">
        <f>IF(W1554="si",($S1554*'COSTOS DE CREDITOS'!$C$27)/DATA!$G1554,"")</f>
        <v>65.906835757745824</v>
      </c>
      <c r="AL1554" s="90">
        <f>IF(W1554="si",'COSTOS DE CREDITOS'!$C$35,"")</f>
        <v>20.421138461538462</v>
      </c>
      <c r="AM1554" s="30">
        <f t="shared" si="415"/>
        <v>430.76923076923077</v>
      </c>
      <c r="AN1554" s="30">
        <f t="shared" si="416"/>
        <v>0</v>
      </c>
      <c r="AO1554" s="30">
        <f t="shared" si="417"/>
        <v>517.09720498851505</v>
      </c>
      <c r="AP1554" s="30">
        <f t="shared" si="418"/>
        <v>1241.5527950114852</v>
      </c>
      <c r="AQ1554" s="19">
        <f t="shared" si="419"/>
        <v>0.70596923493104657</v>
      </c>
    </row>
    <row r="1555" spans="1:43" x14ac:dyDescent="0.2">
      <c r="A1555" s="23" t="s">
        <v>5665</v>
      </c>
      <c r="B1555" s="6" t="s">
        <v>5684</v>
      </c>
      <c r="C1555" s="6" t="s">
        <v>5667</v>
      </c>
      <c r="D1555" s="4">
        <v>155513</v>
      </c>
      <c r="E1555" s="4">
        <v>155903</v>
      </c>
      <c r="F1555" s="5" t="s">
        <v>2011</v>
      </c>
      <c r="G1555" s="2">
        <v>7</v>
      </c>
      <c r="H1555" s="4">
        <v>155904</v>
      </c>
      <c r="I1555" s="5" t="s">
        <v>2012</v>
      </c>
      <c r="J1555" s="15">
        <v>45196</v>
      </c>
      <c r="K1555" s="24">
        <v>1246999489</v>
      </c>
      <c r="L1555" s="15">
        <v>45099</v>
      </c>
      <c r="M1555" s="15">
        <v>45107</v>
      </c>
      <c r="N1555" s="15"/>
      <c r="O1555" s="26">
        <f>VLOOKUP(D1555,quash!A$2:$I$7791,9,FALSE)</f>
        <v>1</v>
      </c>
      <c r="P1555" s="7">
        <v>10000</v>
      </c>
      <c r="Q1555" s="26">
        <v>127</v>
      </c>
      <c r="R1555" s="19">
        <v>5.24391097594855E-2</v>
      </c>
      <c r="S1555" s="26">
        <v>16</v>
      </c>
      <c r="T1555" s="8">
        <v>7000</v>
      </c>
      <c r="U1555" s="4">
        <v>142</v>
      </c>
      <c r="V1555" s="10">
        <v>1758.65</v>
      </c>
      <c r="W1555" s="14" t="s">
        <v>5281</v>
      </c>
      <c r="X1555" s="18">
        <v>1</v>
      </c>
      <c r="Y1555" s="9">
        <v>7000</v>
      </c>
      <c r="Z1555" s="19">
        <f t="shared" si="412"/>
        <v>0</v>
      </c>
      <c r="AA1555" s="25">
        <v>1758.65</v>
      </c>
      <c r="AB1555" s="30">
        <f t="shared" si="413"/>
        <v>646000</v>
      </c>
      <c r="AC1555" s="30">
        <f t="shared" si="409"/>
        <v>1.0835913312693499E-2</v>
      </c>
      <c r="AD1555" s="31">
        <f t="shared" si="410"/>
        <v>1.3761609907120744</v>
      </c>
      <c r="AE1555" s="31">
        <f t="shared" si="411"/>
        <v>1.5386996904024768</v>
      </c>
      <c r="AG1555" s="30">
        <f t="shared" si="414"/>
        <v>2427000</v>
      </c>
      <c r="AH1555" s="30">
        <f t="shared" si="420"/>
        <v>2.88421920065925E-3</v>
      </c>
      <c r="AI1555" s="31">
        <f t="shared" si="421"/>
        <v>0.36629583848372477</v>
      </c>
      <c r="AJ1555" s="31">
        <f t="shared" si="422"/>
        <v>0.40955912649361348</v>
      </c>
      <c r="AK1555" s="30">
        <f>IF(W1555="si",($S1555*'COSTOS DE CREDITOS'!$C$27)/DATA!$G1555,"")</f>
        <v>47.07631125553273</v>
      </c>
      <c r="AL1555" s="90">
        <f>IF(W1555="si",'COSTOS DE CREDITOS'!$C$35,"")</f>
        <v>20.421138461538462</v>
      </c>
      <c r="AM1555" s="30">
        <f t="shared" si="415"/>
        <v>430.76923076923077</v>
      </c>
      <c r="AN1555" s="30">
        <f t="shared" si="416"/>
        <v>0</v>
      </c>
      <c r="AO1555" s="30">
        <f t="shared" si="417"/>
        <v>498.26668048630199</v>
      </c>
      <c r="AP1555" s="30">
        <f t="shared" si="418"/>
        <v>1260.3833195136981</v>
      </c>
      <c r="AQ1555" s="19">
        <f t="shared" si="419"/>
        <v>0.71667660962311885</v>
      </c>
    </row>
    <row r="1556" spans="1:43" x14ac:dyDescent="0.2">
      <c r="A1556" s="23" t="s">
        <v>5665</v>
      </c>
      <c r="B1556" s="6" t="s">
        <v>5676</v>
      </c>
      <c r="C1556" s="6" t="s">
        <v>5670</v>
      </c>
      <c r="D1556" s="4">
        <v>155398</v>
      </c>
      <c r="E1556" s="4">
        <v>155939</v>
      </c>
      <c r="F1556" s="5" t="s">
        <v>555</v>
      </c>
      <c r="G1556" s="2">
        <v>7</v>
      </c>
      <c r="H1556" s="4">
        <v>155947</v>
      </c>
      <c r="I1556" s="5" t="s">
        <v>2013</v>
      </c>
      <c r="J1556" s="15">
        <v>45092</v>
      </c>
      <c r="K1556" s="24">
        <v>1171485948</v>
      </c>
      <c r="L1556" s="15">
        <v>45099</v>
      </c>
      <c r="M1556" s="15">
        <v>45107</v>
      </c>
      <c r="N1556" s="15"/>
      <c r="O1556" s="26">
        <f>VLOOKUP(D1556,quash!A$2:$I$7791,9,FALSE)</f>
        <v>1</v>
      </c>
      <c r="P1556" s="7">
        <v>5000</v>
      </c>
      <c r="Q1556" s="26">
        <v>147</v>
      </c>
      <c r="R1556" s="19">
        <v>0.11226939921536</v>
      </c>
      <c r="S1556" s="26">
        <v>16</v>
      </c>
      <c r="T1556" s="8">
        <v>6000</v>
      </c>
      <c r="U1556" s="4">
        <v>142</v>
      </c>
      <c r="V1556" s="10">
        <v>1503.37</v>
      </c>
      <c r="W1556" s="14" t="s">
        <v>5281</v>
      </c>
      <c r="X1556" s="18">
        <v>1</v>
      </c>
      <c r="Y1556" s="9">
        <v>6000</v>
      </c>
      <c r="Z1556" s="19">
        <f t="shared" si="412"/>
        <v>0</v>
      </c>
      <c r="AA1556" s="25">
        <v>1503.37</v>
      </c>
      <c r="AB1556" s="30">
        <f t="shared" si="413"/>
        <v>646000</v>
      </c>
      <c r="AC1556" s="30">
        <f t="shared" si="409"/>
        <v>9.2879256965944269E-3</v>
      </c>
      <c r="AD1556" s="31">
        <f t="shared" si="410"/>
        <v>1.3653250773993808</v>
      </c>
      <c r="AE1556" s="31">
        <f t="shared" si="411"/>
        <v>1.3188854489164086</v>
      </c>
      <c r="AG1556" s="30">
        <f t="shared" si="414"/>
        <v>2427000</v>
      </c>
      <c r="AH1556" s="30">
        <f t="shared" si="420"/>
        <v>2.472187886279357E-3</v>
      </c>
      <c r="AI1556" s="31">
        <f t="shared" si="421"/>
        <v>0.36341161928306548</v>
      </c>
      <c r="AJ1556" s="31">
        <f t="shared" si="422"/>
        <v>0.35105067985166871</v>
      </c>
      <c r="AK1556" s="30">
        <f>IF(W1556="si",($S1556*'COSTOS DE CREDITOS'!$C$27)/DATA!$G1556,"")</f>
        <v>47.07631125553273</v>
      </c>
      <c r="AL1556" s="90">
        <f>IF(W1556="si",'COSTOS DE CREDITOS'!$C$35,"")</f>
        <v>20.421138461538462</v>
      </c>
      <c r="AM1556" s="30">
        <f t="shared" si="415"/>
        <v>369.23076923076923</v>
      </c>
      <c r="AN1556" s="30">
        <f t="shared" si="416"/>
        <v>0</v>
      </c>
      <c r="AO1556" s="30">
        <f t="shared" si="417"/>
        <v>436.72821894784045</v>
      </c>
      <c r="AP1556" s="30">
        <f t="shared" si="418"/>
        <v>1066.6417810521593</v>
      </c>
      <c r="AQ1556" s="19">
        <f t="shared" si="419"/>
        <v>0.70950050955663568</v>
      </c>
    </row>
    <row r="1557" spans="1:43" x14ac:dyDescent="0.2">
      <c r="A1557" s="23" t="s">
        <v>5665</v>
      </c>
      <c r="B1557" s="6" t="s">
        <v>5683</v>
      </c>
      <c r="C1557" s="6" t="s">
        <v>5670</v>
      </c>
      <c r="D1557" s="4">
        <v>154301</v>
      </c>
      <c r="E1557" s="4">
        <v>156093</v>
      </c>
      <c r="F1557" s="5" t="s">
        <v>2014</v>
      </c>
      <c r="G1557" s="2">
        <v>5</v>
      </c>
      <c r="H1557" s="4">
        <v>156094</v>
      </c>
      <c r="I1557" s="5" t="s">
        <v>2015</v>
      </c>
      <c r="J1557" s="15">
        <v>45079</v>
      </c>
      <c r="K1557" s="24">
        <v>1163029309</v>
      </c>
      <c r="L1557" s="15">
        <v>45103</v>
      </c>
      <c r="M1557" s="15">
        <v>45107</v>
      </c>
      <c r="N1557" s="15"/>
      <c r="O1557" s="26">
        <f>VLOOKUP(D1557,quash!A$2:$I$7791,9,FALSE)</f>
        <v>3</v>
      </c>
      <c r="P1557" s="7">
        <v>9000</v>
      </c>
      <c r="Q1557" s="26">
        <v>139</v>
      </c>
      <c r="R1557" s="19">
        <v>7.3241030472236415E-2</v>
      </c>
      <c r="S1557" s="26">
        <v>16</v>
      </c>
      <c r="T1557" s="8">
        <v>7000</v>
      </c>
      <c r="U1557" s="4">
        <v>142</v>
      </c>
      <c r="V1557" s="10">
        <v>1758.65</v>
      </c>
      <c r="W1557" s="14" t="s">
        <v>5281</v>
      </c>
      <c r="X1557" s="18">
        <v>1</v>
      </c>
      <c r="Y1557" s="9">
        <v>7000</v>
      </c>
      <c r="Z1557" s="19">
        <f t="shared" si="412"/>
        <v>0</v>
      </c>
      <c r="AA1557" s="25">
        <v>1758.65</v>
      </c>
      <c r="AB1557" s="30">
        <f t="shared" si="413"/>
        <v>171000</v>
      </c>
      <c r="AC1557" s="30">
        <f t="shared" si="409"/>
        <v>4.0935672514619881E-2</v>
      </c>
      <c r="AD1557" s="31">
        <f t="shared" si="410"/>
        <v>5.6900584795321638</v>
      </c>
      <c r="AE1557" s="31">
        <f t="shared" si="411"/>
        <v>5.8128654970760234</v>
      </c>
      <c r="AG1557" s="30">
        <f t="shared" si="414"/>
        <v>778000</v>
      </c>
      <c r="AH1557" s="30">
        <f t="shared" si="420"/>
        <v>8.9974293059125968E-3</v>
      </c>
      <c r="AI1557" s="31">
        <f t="shared" si="421"/>
        <v>1.250642673521851</v>
      </c>
      <c r="AJ1557" s="31">
        <f t="shared" si="422"/>
        <v>1.2776349614395888</v>
      </c>
      <c r="AK1557" s="30">
        <f>IF(W1557="si",($S1557*'COSTOS DE CREDITOS'!$C$27)/DATA!$G1557,"")</f>
        <v>65.906835757745824</v>
      </c>
      <c r="AL1557" s="90">
        <f>IF(W1557="si",'COSTOS DE CREDITOS'!$C$35,"")</f>
        <v>20.421138461538462</v>
      </c>
      <c r="AM1557" s="30">
        <f t="shared" si="415"/>
        <v>430.76923076923077</v>
      </c>
      <c r="AN1557" s="30">
        <f t="shared" si="416"/>
        <v>0</v>
      </c>
      <c r="AO1557" s="30">
        <f t="shared" si="417"/>
        <v>517.09720498851505</v>
      </c>
      <c r="AP1557" s="30">
        <f t="shared" si="418"/>
        <v>1241.5527950114852</v>
      </c>
      <c r="AQ1557" s="19">
        <f t="shared" si="419"/>
        <v>0.70596923493104657</v>
      </c>
    </row>
    <row r="1558" spans="1:43" x14ac:dyDescent="0.2">
      <c r="A1558" s="23" t="s">
        <v>5665</v>
      </c>
      <c r="B1558" s="6" t="s">
        <v>5676</v>
      </c>
      <c r="C1558" s="6" t="s">
        <v>5670</v>
      </c>
      <c r="D1558" s="2">
        <v>153568</v>
      </c>
      <c r="E1558" s="2">
        <v>155939</v>
      </c>
      <c r="F1558" s="3" t="s">
        <v>555</v>
      </c>
      <c r="G1558" s="2">
        <v>7</v>
      </c>
      <c r="H1558" s="2">
        <v>155946</v>
      </c>
      <c r="I1558" s="3" t="s">
        <v>2016</v>
      </c>
      <c r="J1558" s="15">
        <v>45073</v>
      </c>
      <c r="K1558" s="24">
        <v>1158843241</v>
      </c>
      <c r="L1558" s="15">
        <v>45099</v>
      </c>
      <c r="M1558" s="15">
        <v>45107</v>
      </c>
      <c r="N1558" s="15"/>
      <c r="O1558" s="26">
        <f>VLOOKUP(D1558,quash!A$2:$I$7791,9,FALSE)</f>
        <v>2</v>
      </c>
      <c r="P1558" s="7">
        <v>10000</v>
      </c>
      <c r="Q1558" s="26">
        <v>132</v>
      </c>
      <c r="R1558" s="19">
        <v>5.8283715876113903E-2</v>
      </c>
      <c r="S1558" s="26">
        <v>16</v>
      </c>
      <c r="T1558" s="7">
        <v>8000</v>
      </c>
      <c r="U1558" s="2">
        <v>142</v>
      </c>
      <c r="V1558" s="11">
        <v>2013.74</v>
      </c>
      <c r="W1558" s="14" t="s">
        <v>5281</v>
      </c>
      <c r="X1558" s="18">
        <v>1</v>
      </c>
      <c r="Y1558" s="9">
        <v>8000</v>
      </c>
      <c r="Z1558" s="19">
        <f t="shared" si="412"/>
        <v>0</v>
      </c>
      <c r="AA1558" s="25">
        <v>2013.74</v>
      </c>
      <c r="AB1558" s="30">
        <f t="shared" si="413"/>
        <v>459000</v>
      </c>
      <c r="AC1558" s="30">
        <f t="shared" si="409"/>
        <v>1.7429193899782137E-2</v>
      </c>
      <c r="AD1558" s="31">
        <f t="shared" si="410"/>
        <v>2.3006535947712421</v>
      </c>
      <c r="AE1558" s="31">
        <f t="shared" si="411"/>
        <v>2.4749455337690636</v>
      </c>
      <c r="AG1558" s="30">
        <f t="shared" si="414"/>
        <v>1695000</v>
      </c>
      <c r="AH1558" s="30">
        <f t="shared" si="420"/>
        <v>4.71976401179941E-3</v>
      </c>
      <c r="AI1558" s="31">
        <f t="shared" si="421"/>
        <v>0.62300884955752212</v>
      </c>
      <c r="AJ1558" s="31">
        <f t="shared" si="422"/>
        <v>0.67020648967551621</v>
      </c>
      <c r="AK1558" s="30">
        <f>IF(W1558="si",($S1558*'COSTOS DE CREDITOS'!$C$27)/DATA!$G1558,"")</f>
        <v>47.07631125553273</v>
      </c>
      <c r="AL1558" s="90">
        <f>IF(W1558="si",'COSTOS DE CREDITOS'!$C$35,"")</f>
        <v>20.421138461538462</v>
      </c>
      <c r="AM1558" s="30">
        <f t="shared" si="415"/>
        <v>492.30769230769232</v>
      </c>
      <c r="AN1558" s="30">
        <f t="shared" si="416"/>
        <v>0</v>
      </c>
      <c r="AO1558" s="30">
        <f t="shared" si="417"/>
        <v>559.80514202476354</v>
      </c>
      <c r="AP1558" s="30">
        <f t="shared" si="418"/>
        <v>1453.9348579752364</v>
      </c>
      <c r="AQ1558" s="19">
        <f t="shared" si="419"/>
        <v>0.72200723925394361</v>
      </c>
    </row>
    <row r="1559" spans="1:43" x14ac:dyDescent="0.2">
      <c r="A1559" s="23" t="s">
        <v>5665</v>
      </c>
      <c r="B1559" s="6" t="s">
        <v>5676</v>
      </c>
      <c r="C1559" s="6" t="s">
        <v>5670</v>
      </c>
      <c r="D1559" s="2">
        <v>154892</v>
      </c>
      <c r="E1559" s="2">
        <v>155939</v>
      </c>
      <c r="F1559" s="3" t="s">
        <v>555</v>
      </c>
      <c r="G1559" s="2">
        <v>7</v>
      </c>
      <c r="H1559" s="2">
        <v>155949</v>
      </c>
      <c r="I1559" s="3" t="s">
        <v>2017</v>
      </c>
      <c r="J1559" s="15">
        <v>45086</v>
      </c>
      <c r="K1559" s="24">
        <v>1167605043</v>
      </c>
      <c r="L1559" s="15">
        <v>45099</v>
      </c>
      <c r="M1559" s="15">
        <v>45107</v>
      </c>
      <c r="N1559" s="15"/>
      <c r="O1559" s="26">
        <f>VLOOKUP(D1559,quash!A$2:$I$7791,9,FALSE)</f>
        <v>1</v>
      </c>
      <c r="P1559" s="7">
        <v>10000</v>
      </c>
      <c r="Q1559" s="26">
        <v>115</v>
      </c>
      <c r="R1559" s="19">
        <v>3.97705569269148E-2</v>
      </c>
      <c r="S1559" s="26">
        <v>16</v>
      </c>
      <c r="T1559" s="7">
        <v>8000</v>
      </c>
      <c r="U1559" s="2">
        <v>142</v>
      </c>
      <c r="V1559" s="11">
        <v>2013.74</v>
      </c>
      <c r="W1559" s="14" t="s">
        <v>5281</v>
      </c>
      <c r="X1559" s="18">
        <v>1</v>
      </c>
      <c r="Y1559" s="9">
        <v>8000</v>
      </c>
      <c r="Z1559" s="19">
        <f t="shared" si="412"/>
        <v>0</v>
      </c>
      <c r="AA1559" s="25">
        <v>2013.74</v>
      </c>
      <c r="AB1559" s="30">
        <f t="shared" si="413"/>
        <v>646000</v>
      </c>
      <c r="AC1559" s="30">
        <f t="shared" si="409"/>
        <v>1.238390092879257E-2</v>
      </c>
      <c r="AD1559" s="31">
        <f t="shared" si="410"/>
        <v>1.4241486068111455</v>
      </c>
      <c r="AE1559" s="31">
        <f t="shared" si="411"/>
        <v>1.758513931888545</v>
      </c>
      <c r="AG1559" s="30">
        <f t="shared" si="414"/>
        <v>2427000</v>
      </c>
      <c r="AH1559" s="30">
        <f t="shared" si="420"/>
        <v>3.296250515039143E-3</v>
      </c>
      <c r="AI1559" s="31">
        <f t="shared" si="421"/>
        <v>0.37906880922950142</v>
      </c>
      <c r="AJ1559" s="31">
        <f t="shared" si="422"/>
        <v>0.4680675731355583</v>
      </c>
      <c r="AK1559" s="30">
        <f>IF(W1559="si",($S1559*'COSTOS DE CREDITOS'!$C$27)/DATA!$G1559,"")</f>
        <v>47.07631125553273</v>
      </c>
      <c r="AL1559" s="90">
        <f>IF(W1559="si",'COSTOS DE CREDITOS'!$C$35,"")</f>
        <v>20.421138461538462</v>
      </c>
      <c r="AM1559" s="30">
        <f t="shared" si="415"/>
        <v>492.30769230769232</v>
      </c>
      <c r="AN1559" s="30">
        <f t="shared" si="416"/>
        <v>0</v>
      </c>
      <c r="AO1559" s="30">
        <f t="shared" si="417"/>
        <v>559.80514202476354</v>
      </c>
      <c r="AP1559" s="30">
        <f t="shared" si="418"/>
        <v>1453.9348579752364</v>
      </c>
      <c r="AQ1559" s="19">
        <f t="shared" si="419"/>
        <v>0.72200723925394361</v>
      </c>
    </row>
    <row r="1560" spans="1:43" x14ac:dyDescent="0.2">
      <c r="A1560" s="23" t="s">
        <v>5665</v>
      </c>
      <c r="B1560" s="6" t="s">
        <v>5684</v>
      </c>
      <c r="C1560" s="6" t="s">
        <v>5667</v>
      </c>
      <c r="D1560" s="2">
        <v>155641</v>
      </c>
      <c r="E1560" s="2">
        <v>155903</v>
      </c>
      <c r="F1560" s="3" t="s">
        <v>2011</v>
      </c>
      <c r="G1560" s="2">
        <v>7</v>
      </c>
      <c r="H1560" s="2">
        <v>155907</v>
      </c>
      <c r="I1560" s="3" t="s">
        <v>2018</v>
      </c>
      <c r="J1560" s="15">
        <v>45096</v>
      </c>
      <c r="K1560" s="24">
        <v>1175147588</v>
      </c>
      <c r="L1560" s="15">
        <v>45099</v>
      </c>
      <c r="M1560" s="15">
        <v>45107</v>
      </c>
      <c r="N1560" s="15"/>
      <c r="O1560" s="26">
        <f>VLOOKUP(D1560,quash!A$2:$I$7791,9,FALSE)</f>
        <v>1</v>
      </c>
      <c r="P1560" s="7">
        <v>10000</v>
      </c>
      <c r="Q1560" s="26">
        <v>147</v>
      </c>
      <c r="R1560" s="19">
        <v>7.9000519063170294E-2</v>
      </c>
      <c r="S1560" s="26">
        <v>16</v>
      </c>
      <c r="T1560" s="7">
        <v>6000</v>
      </c>
      <c r="U1560" s="2">
        <v>142</v>
      </c>
      <c r="V1560" s="11">
        <v>1503.37</v>
      </c>
      <c r="W1560" s="14" t="s">
        <v>5281</v>
      </c>
      <c r="X1560" s="18">
        <v>1</v>
      </c>
      <c r="Y1560" s="9">
        <v>6000</v>
      </c>
      <c r="Z1560" s="19">
        <f t="shared" si="412"/>
        <v>0</v>
      </c>
      <c r="AA1560" s="25">
        <v>1503.37</v>
      </c>
      <c r="AB1560" s="30">
        <f t="shared" si="413"/>
        <v>646000</v>
      </c>
      <c r="AC1560" s="30">
        <f t="shared" si="409"/>
        <v>9.2879256965944269E-3</v>
      </c>
      <c r="AD1560" s="31">
        <f t="shared" si="410"/>
        <v>1.3653250773993808</v>
      </c>
      <c r="AE1560" s="31">
        <f t="shared" si="411"/>
        <v>1.3188854489164086</v>
      </c>
      <c r="AG1560" s="30">
        <f t="shared" si="414"/>
        <v>2427000</v>
      </c>
      <c r="AH1560" s="30">
        <f t="shared" si="420"/>
        <v>2.472187886279357E-3</v>
      </c>
      <c r="AI1560" s="31">
        <f t="shared" si="421"/>
        <v>0.36341161928306548</v>
      </c>
      <c r="AJ1560" s="31">
        <f t="shared" si="422"/>
        <v>0.35105067985166871</v>
      </c>
      <c r="AK1560" s="30">
        <f>IF(W1560="si",($S1560*'COSTOS DE CREDITOS'!$C$27)/DATA!$G1560,"")</f>
        <v>47.07631125553273</v>
      </c>
      <c r="AL1560" s="90">
        <f>IF(W1560="si",'COSTOS DE CREDITOS'!$C$35,"")</f>
        <v>20.421138461538462</v>
      </c>
      <c r="AM1560" s="30">
        <f t="shared" si="415"/>
        <v>369.23076923076923</v>
      </c>
      <c r="AN1560" s="30">
        <f t="shared" si="416"/>
        <v>0</v>
      </c>
      <c r="AO1560" s="30">
        <f t="shared" si="417"/>
        <v>436.72821894784045</v>
      </c>
      <c r="AP1560" s="30">
        <f t="shared" si="418"/>
        <v>1066.6417810521593</v>
      </c>
      <c r="AQ1560" s="19">
        <f t="shared" si="419"/>
        <v>0.70950050955663568</v>
      </c>
    </row>
    <row r="1561" spans="1:43" x14ac:dyDescent="0.2">
      <c r="A1561" s="23" t="s">
        <v>5665</v>
      </c>
      <c r="B1561" s="6" t="s">
        <v>5684</v>
      </c>
      <c r="C1561" s="6" t="s">
        <v>5667</v>
      </c>
      <c r="D1561" s="2">
        <v>155504</v>
      </c>
      <c r="E1561" s="2">
        <v>155903</v>
      </c>
      <c r="F1561" s="3" t="s">
        <v>2011</v>
      </c>
      <c r="G1561" s="2">
        <v>7</v>
      </c>
      <c r="H1561" s="2">
        <v>155908</v>
      </c>
      <c r="I1561" s="3" t="s">
        <v>2019</v>
      </c>
      <c r="J1561" s="15">
        <v>45093</v>
      </c>
      <c r="K1561" s="24">
        <v>1172638649</v>
      </c>
      <c r="L1561" s="15">
        <v>45099</v>
      </c>
      <c r="M1561" s="15">
        <v>45107</v>
      </c>
      <c r="N1561" s="15"/>
      <c r="O1561" s="26">
        <f>VLOOKUP(D1561,quash!A$2:$I$7791,9,FALSE)</f>
        <v>1</v>
      </c>
      <c r="P1561" s="7">
        <v>10000</v>
      </c>
      <c r="Q1561" s="26">
        <v>132</v>
      </c>
      <c r="R1561" s="19">
        <v>5.8283715876113903E-2</v>
      </c>
      <c r="S1561" s="26">
        <v>16</v>
      </c>
      <c r="T1561" s="7">
        <v>7000</v>
      </c>
      <c r="U1561" s="2">
        <v>142</v>
      </c>
      <c r="V1561" s="11">
        <v>1758.65</v>
      </c>
      <c r="W1561" s="14" t="s">
        <v>5281</v>
      </c>
      <c r="X1561" s="18">
        <v>1</v>
      </c>
      <c r="Y1561" s="9">
        <v>7000</v>
      </c>
      <c r="Z1561" s="19">
        <f t="shared" si="412"/>
        <v>0</v>
      </c>
      <c r="AA1561" s="25">
        <v>1758.65</v>
      </c>
      <c r="AB1561" s="30">
        <f t="shared" si="413"/>
        <v>646000</v>
      </c>
      <c r="AC1561" s="30">
        <f t="shared" si="409"/>
        <v>1.0835913312693499E-2</v>
      </c>
      <c r="AD1561" s="31">
        <f t="shared" si="410"/>
        <v>1.4303405572755419</v>
      </c>
      <c r="AE1561" s="31">
        <f t="shared" si="411"/>
        <v>1.5386996904024768</v>
      </c>
      <c r="AG1561" s="30">
        <f t="shared" si="414"/>
        <v>2427000</v>
      </c>
      <c r="AH1561" s="30">
        <f t="shared" si="420"/>
        <v>2.88421920065925E-3</v>
      </c>
      <c r="AI1561" s="31">
        <f t="shared" si="421"/>
        <v>0.38071693448702099</v>
      </c>
      <c r="AJ1561" s="31">
        <f t="shared" si="422"/>
        <v>0.40955912649361348</v>
      </c>
      <c r="AK1561" s="30">
        <f>IF(W1561="si",($S1561*'COSTOS DE CREDITOS'!$C$27)/DATA!$G1561,"")</f>
        <v>47.07631125553273</v>
      </c>
      <c r="AL1561" s="90">
        <f>IF(W1561="si",'COSTOS DE CREDITOS'!$C$35,"")</f>
        <v>20.421138461538462</v>
      </c>
      <c r="AM1561" s="30">
        <f t="shared" si="415"/>
        <v>430.76923076923077</v>
      </c>
      <c r="AN1561" s="30">
        <f t="shared" si="416"/>
        <v>0</v>
      </c>
      <c r="AO1561" s="30">
        <f t="shared" si="417"/>
        <v>498.26668048630199</v>
      </c>
      <c r="AP1561" s="30">
        <f t="shared" si="418"/>
        <v>1260.3833195136981</v>
      </c>
      <c r="AQ1561" s="19">
        <f t="shared" si="419"/>
        <v>0.71667660962311885</v>
      </c>
    </row>
    <row r="1562" spans="1:43" x14ac:dyDescent="0.2">
      <c r="A1562" s="23" t="s">
        <v>5665</v>
      </c>
      <c r="B1562" s="6" t="s">
        <v>5684</v>
      </c>
      <c r="C1562" s="6" t="s">
        <v>5667</v>
      </c>
      <c r="D1562" s="2">
        <v>155519</v>
      </c>
      <c r="E1562" s="2">
        <v>155903</v>
      </c>
      <c r="F1562" s="3" t="s">
        <v>2011</v>
      </c>
      <c r="G1562" s="2">
        <v>7</v>
      </c>
      <c r="H1562" s="2">
        <v>155909</v>
      </c>
      <c r="I1562" s="3" t="s">
        <v>2020</v>
      </c>
      <c r="J1562" s="15">
        <v>45196</v>
      </c>
      <c r="K1562" s="24">
        <v>1246999855</v>
      </c>
      <c r="L1562" s="15">
        <v>45099</v>
      </c>
      <c r="M1562" s="15">
        <v>45107</v>
      </c>
      <c r="N1562" s="15"/>
      <c r="O1562" s="26">
        <f>VLOOKUP(D1562,quash!A$2:$I$7791,9,FALSE)</f>
        <v>1</v>
      </c>
      <c r="P1562" s="7">
        <v>10000</v>
      </c>
      <c r="Q1562" s="26">
        <v>132</v>
      </c>
      <c r="R1562" s="19">
        <v>5.8283715876113903E-2</v>
      </c>
      <c r="S1562" s="26">
        <v>16</v>
      </c>
      <c r="T1562" s="7">
        <v>7000</v>
      </c>
      <c r="U1562" s="2">
        <v>142</v>
      </c>
      <c r="V1562" s="11">
        <v>1758.65</v>
      </c>
      <c r="W1562" s="14" t="s">
        <v>5281</v>
      </c>
      <c r="X1562" s="18">
        <v>1</v>
      </c>
      <c r="Y1562" s="9">
        <v>7000</v>
      </c>
      <c r="Z1562" s="19">
        <f t="shared" si="412"/>
        <v>0</v>
      </c>
      <c r="AA1562" s="25">
        <v>1758.65</v>
      </c>
      <c r="AB1562" s="30">
        <f t="shared" si="413"/>
        <v>646000</v>
      </c>
      <c r="AC1562" s="30">
        <f t="shared" si="409"/>
        <v>1.0835913312693499E-2</v>
      </c>
      <c r="AD1562" s="31">
        <f t="shared" si="410"/>
        <v>1.4303405572755419</v>
      </c>
      <c r="AE1562" s="31">
        <f t="shared" si="411"/>
        <v>1.5386996904024768</v>
      </c>
      <c r="AG1562" s="30">
        <f t="shared" si="414"/>
        <v>2427000</v>
      </c>
      <c r="AH1562" s="30">
        <f t="shared" si="420"/>
        <v>2.88421920065925E-3</v>
      </c>
      <c r="AI1562" s="31">
        <f t="shared" si="421"/>
        <v>0.38071693448702099</v>
      </c>
      <c r="AJ1562" s="31">
        <f t="shared" si="422"/>
        <v>0.40955912649361348</v>
      </c>
      <c r="AK1562" s="30">
        <f>IF(W1562="si",($S1562*'COSTOS DE CREDITOS'!$C$27)/DATA!$G1562,"")</f>
        <v>47.07631125553273</v>
      </c>
      <c r="AL1562" s="90">
        <f>IF(W1562="si",'COSTOS DE CREDITOS'!$C$35,"")</f>
        <v>20.421138461538462</v>
      </c>
      <c r="AM1562" s="30">
        <f t="shared" si="415"/>
        <v>430.76923076923077</v>
      </c>
      <c r="AN1562" s="30">
        <f t="shared" si="416"/>
        <v>0</v>
      </c>
      <c r="AO1562" s="30">
        <f t="shared" si="417"/>
        <v>498.26668048630199</v>
      </c>
      <c r="AP1562" s="30">
        <f t="shared" si="418"/>
        <v>1260.3833195136981</v>
      </c>
      <c r="AQ1562" s="19">
        <f t="shared" si="419"/>
        <v>0.71667660962311885</v>
      </c>
    </row>
    <row r="1563" spans="1:43" x14ac:dyDescent="0.2">
      <c r="A1563" s="23" t="s">
        <v>5665</v>
      </c>
      <c r="B1563" s="6" t="s">
        <v>5684</v>
      </c>
      <c r="C1563" s="6" t="s">
        <v>5667</v>
      </c>
      <c r="D1563" s="2">
        <v>155495</v>
      </c>
      <c r="E1563" s="2">
        <v>155903</v>
      </c>
      <c r="F1563" s="3" t="s">
        <v>2011</v>
      </c>
      <c r="G1563" s="2">
        <v>7</v>
      </c>
      <c r="H1563" s="2">
        <v>155910</v>
      </c>
      <c r="I1563" s="3" t="s">
        <v>2021</v>
      </c>
      <c r="J1563" s="15">
        <v>45196</v>
      </c>
      <c r="K1563" s="24">
        <v>1246998727</v>
      </c>
      <c r="L1563" s="15">
        <v>45099</v>
      </c>
      <c r="M1563" s="15">
        <v>45107</v>
      </c>
      <c r="N1563" s="15"/>
      <c r="O1563" s="26">
        <f>VLOOKUP(D1563,quash!A$2:$I$7791,9,FALSE)</f>
        <v>2</v>
      </c>
      <c r="P1563" s="7">
        <v>10000</v>
      </c>
      <c r="Q1563" s="26">
        <v>110</v>
      </c>
      <c r="R1563" s="19">
        <v>3.3741050530766099E-2</v>
      </c>
      <c r="S1563" s="26">
        <v>16</v>
      </c>
      <c r="T1563" s="7">
        <v>6000</v>
      </c>
      <c r="U1563" s="2">
        <v>142</v>
      </c>
      <c r="V1563" s="11">
        <v>1503.37</v>
      </c>
      <c r="W1563" s="14" t="s">
        <v>5281</v>
      </c>
      <c r="X1563" s="18">
        <v>1</v>
      </c>
      <c r="Y1563" s="9">
        <v>6000</v>
      </c>
      <c r="Z1563" s="19">
        <f t="shared" si="412"/>
        <v>0</v>
      </c>
      <c r="AA1563" s="25">
        <v>1503.37</v>
      </c>
      <c r="AB1563" s="30">
        <f t="shared" si="413"/>
        <v>459000</v>
      </c>
      <c r="AC1563" s="30">
        <f t="shared" si="409"/>
        <v>1.3071895424836602E-2</v>
      </c>
      <c r="AD1563" s="31">
        <f t="shared" si="410"/>
        <v>1.4379084967320261</v>
      </c>
      <c r="AE1563" s="31">
        <f t="shared" si="411"/>
        <v>1.8562091503267975</v>
      </c>
      <c r="AG1563" s="30">
        <f t="shared" si="414"/>
        <v>1695000</v>
      </c>
      <c r="AH1563" s="30">
        <f t="shared" si="420"/>
        <v>3.5398230088495575E-3</v>
      </c>
      <c r="AI1563" s="31">
        <f t="shared" si="421"/>
        <v>0.38938053097345132</v>
      </c>
      <c r="AJ1563" s="31">
        <f t="shared" si="422"/>
        <v>0.50265486725663711</v>
      </c>
      <c r="AK1563" s="30">
        <f>IF(W1563="si",($S1563*'COSTOS DE CREDITOS'!$C$27)/DATA!$G1563,"")</f>
        <v>47.07631125553273</v>
      </c>
      <c r="AL1563" s="90">
        <f>IF(W1563="si",'COSTOS DE CREDITOS'!$C$35,"")</f>
        <v>20.421138461538462</v>
      </c>
      <c r="AM1563" s="30">
        <f t="shared" si="415"/>
        <v>369.23076923076923</v>
      </c>
      <c r="AN1563" s="30">
        <f t="shared" si="416"/>
        <v>0</v>
      </c>
      <c r="AO1563" s="30">
        <f t="shared" si="417"/>
        <v>436.72821894784045</v>
      </c>
      <c r="AP1563" s="30">
        <f t="shared" si="418"/>
        <v>1066.6417810521593</v>
      </c>
      <c r="AQ1563" s="19">
        <f t="shared" si="419"/>
        <v>0.70950050955663568</v>
      </c>
    </row>
    <row r="1564" spans="1:43" x14ac:dyDescent="0.2">
      <c r="A1564" s="23" t="s">
        <v>5665</v>
      </c>
      <c r="B1564" s="6" t="s">
        <v>5684</v>
      </c>
      <c r="C1564" s="6" t="s">
        <v>5667</v>
      </c>
      <c r="D1564" s="2">
        <v>155805</v>
      </c>
      <c r="E1564" s="2">
        <v>155903</v>
      </c>
      <c r="F1564" s="3" t="s">
        <v>2011</v>
      </c>
      <c r="G1564" s="2">
        <v>7</v>
      </c>
      <c r="H1564" s="2">
        <v>155911</v>
      </c>
      <c r="I1564" s="3" t="s">
        <v>2022</v>
      </c>
      <c r="J1564" s="15">
        <v>45097</v>
      </c>
      <c r="K1564" s="24">
        <v>1176160641</v>
      </c>
      <c r="L1564" s="15">
        <v>45099</v>
      </c>
      <c r="M1564" s="15">
        <v>45107</v>
      </c>
      <c r="N1564" s="15"/>
      <c r="O1564" s="26">
        <f>VLOOKUP(D1564,quash!A$2:$I$7791,9,FALSE)</f>
        <v>1</v>
      </c>
      <c r="P1564" s="7">
        <v>10000</v>
      </c>
      <c r="Q1564" s="26">
        <v>147</v>
      </c>
      <c r="R1564" s="19">
        <v>7.9000519063170294E-2</v>
      </c>
      <c r="S1564" s="26">
        <v>16</v>
      </c>
      <c r="T1564" s="7">
        <v>7000</v>
      </c>
      <c r="U1564" s="2">
        <v>142</v>
      </c>
      <c r="V1564" s="11">
        <v>1758.65</v>
      </c>
      <c r="W1564" s="14" t="s">
        <v>5281</v>
      </c>
      <c r="X1564" s="18">
        <v>1</v>
      </c>
      <c r="Y1564" s="9">
        <v>7000</v>
      </c>
      <c r="Z1564" s="19">
        <f t="shared" si="412"/>
        <v>0</v>
      </c>
      <c r="AA1564" s="25">
        <v>1758.65</v>
      </c>
      <c r="AB1564" s="30">
        <f t="shared" si="413"/>
        <v>646000</v>
      </c>
      <c r="AC1564" s="30">
        <f t="shared" si="409"/>
        <v>1.0835913312693499E-2</v>
      </c>
      <c r="AD1564" s="31">
        <f t="shared" si="410"/>
        <v>1.5928792569659442</v>
      </c>
      <c r="AE1564" s="31">
        <f t="shared" si="411"/>
        <v>1.5386996904024768</v>
      </c>
      <c r="AG1564" s="30">
        <f t="shared" si="414"/>
        <v>2427000</v>
      </c>
      <c r="AH1564" s="30">
        <f t="shared" si="420"/>
        <v>2.88421920065925E-3</v>
      </c>
      <c r="AI1564" s="31">
        <f t="shared" si="421"/>
        <v>0.42398022249690975</v>
      </c>
      <c r="AJ1564" s="31">
        <f t="shared" si="422"/>
        <v>0.40955912649361348</v>
      </c>
      <c r="AK1564" s="30">
        <f>IF(W1564="si",($S1564*'COSTOS DE CREDITOS'!$C$27)/DATA!$G1564,"")</f>
        <v>47.07631125553273</v>
      </c>
      <c r="AL1564" s="90">
        <f>IF(W1564="si",'COSTOS DE CREDITOS'!$C$35,"")</f>
        <v>20.421138461538462</v>
      </c>
      <c r="AM1564" s="30">
        <f t="shared" si="415"/>
        <v>430.76923076923077</v>
      </c>
      <c r="AN1564" s="30">
        <f t="shared" si="416"/>
        <v>0</v>
      </c>
      <c r="AO1564" s="30">
        <f t="shared" si="417"/>
        <v>498.26668048630199</v>
      </c>
      <c r="AP1564" s="30">
        <f t="shared" si="418"/>
        <v>1260.3833195136981</v>
      </c>
      <c r="AQ1564" s="19">
        <f t="shared" si="419"/>
        <v>0.71667660962311885</v>
      </c>
    </row>
    <row r="1565" spans="1:43" x14ac:dyDescent="0.2">
      <c r="A1565" s="23" t="s">
        <v>5665</v>
      </c>
      <c r="B1565" s="6" t="s">
        <v>5684</v>
      </c>
      <c r="C1565" s="6" t="s">
        <v>5667</v>
      </c>
      <c r="D1565" s="2">
        <v>155484</v>
      </c>
      <c r="E1565" s="2">
        <v>155903</v>
      </c>
      <c r="F1565" s="3" t="s">
        <v>2011</v>
      </c>
      <c r="G1565" s="2">
        <v>7</v>
      </c>
      <c r="H1565" s="2">
        <v>155914</v>
      </c>
      <c r="I1565" s="3" t="s">
        <v>2023</v>
      </c>
      <c r="J1565" s="15">
        <v>45093</v>
      </c>
      <c r="K1565" s="24">
        <v>1172624807</v>
      </c>
      <c r="L1565" s="15">
        <v>45099</v>
      </c>
      <c r="M1565" s="15">
        <v>45107</v>
      </c>
      <c r="N1565" s="15"/>
      <c r="O1565" s="26">
        <f>VLOOKUP(D1565,quash!A$2:$I$7791,9,FALSE)</f>
        <v>1</v>
      </c>
      <c r="P1565" s="7">
        <v>10000</v>
      </c>
      <c r="Q1565" s="26">
        <v>127</v>
      </c>
      <c r="R1565" s="19">
        <v>5.24391097594855E-2</v>
      </c>
      <c r="S1565" s="26">
        <v>16</v>
      </c>
      <c r="T1565" s="7">
        <v>6000</v>
      </c>
      <c r="U1565" s="2">
        <v>142</v>
      </c>
      <c r="V1565" s="11">
        <v>1503.37</v>
      </c>
      <c r="W1565" s="14" t="s">
        <v>5281</v>
      </c>
      <c r="X1565" s="18">
        <v>1</v>
      </c>
      <c r="Y1565" s="9">
        <v>6000</v>
      </c>
      <c r="Z1565" s="19">
        <f t="shared" si="412"/>
        <v>0</v>
      </c>
      <c r="AA1565" s="25">
        <v>1503.37</v>
      </c>
      <c r="AB1565" s="30">
        <f t="shared" si="413"/>
        <v>646000</v>
      </c>
      <c r="AC1565" s="30">
        <f t="shared" si="409"/>
        <v>9.2879256965944269E-3</v>
      </c>
      <c r="AD1565" s="31">
        <f t="shared" si="410"/>
        <v>1.1795665634674921</v>
      </c>
      <c r="AE1565" s="31">
        <f t="shared" si="411"/>
        <v>1.3188854489164086</v>
      </c>
      <c r="AG1565" s="30">
        <f t="shared" si="414"/>
        <v>2427000</v>
      </c>
      <c r="AH1565" s="30">
        <f t="shared" si="420"/>
        <v>2.472187886279357E-3</v>
      </c>
      <c r="AI1565" s="31">
        <f t="shared" si="421"/>
        <v>0.31396786155747836</v>
      </c>
      <c r="AJ1565" s="31">
        <f t="shared" si="422"/>
        <v>0.35105067985166871</v>
      </c>
      <c r="AK1565" s="30">
        <f>IF(W1565="si",($S1565*'COSTOS DE CREDITOS'!$C$27)/DATA!$G1565,"")</f>
        <v>47.07631125553273</v>
      </c>
      <c r="AL1565" s="90">
        <f>IF(W1565="si",'COSTOS DE CREDITOS'!$C$35,"")</f>
        <v>20.421138461538462</v>
      </c>
      <c r="AM1565" s="30">
        <f t="shared" si="415"/>
        <v>369.23076923076923</v>
      </c>
      <c r="AN1565" s="30">
        <f t="shared" si="416"/>
        <v>0</v>
      </c>
      <c r="AO1565" s="30">
        <f t="shared" si="417"/>
        <v>436.72821894784045</v>
      </c>
      <c r="AP1565" s="30">
        <f t="shared" si="418"/>
        <v>1066.6417810521593</v>
      </c>
      <c r="AQ1565" s="19">
        <f t="shared" si="419"/>
        <v>0.70950050955663568</v>
      </c>
    </row>
    <row r="1566" spans="1:43" x14ac:dyDescent="0.2">
      <c r="A1566" s="23" t="s">
        <v>5665</v>
      </c>
      <c r="B1566" s="6" t="s">
        <v>5669</v>
      </c>
      <c r="C1566" s="6" t="s">
        <v>5670</v>
      </c>
      <c r="D1566" s="2">
        <v>155558</v>
      </c>
      <c r="E1566" s="2">
        <v>156015</v>
      </c>
      <c r="F1566" s="3" t="s">
        <v>557</v>
      </c>
      <c r="G1566" s="2">
        <v>8</v>
      </c>
      <c r="H1566" s="2">
        <v>156025</v>
      </c>
      <c r="I1566" s="3" t="s">
        <v>2024</v>
      </c>
      <c r="J1566" s="15">
        <v>45094</v>
      </c>
      <c r="K1566" s="24">
        <v>1173828188</v>
      </c>
      <c r="L1566" s="15">
        <v>45103</v>
      </c>
      <c r="M1566" s="15">
        <v>45107</v>
      </c>
      <c r="N1566" s="15"/>
      <c r="O1566" s="26">
        <f>VLOOKUP(D1566,quash!A$2:$I$7791,9,FALSE)</f>
        <v>4</v>
      </c>
      <c r="P1566" s="7">
        <v>10000</v>
      </c>
      <c r="Q1566" s="26">
        <v>127</v>
      </c>
      <c r="R1566" s="19">
        <v>5.24391097594855E-2</v>
      </c>
      <c r="S1566" s="26">
        <v>16</v>
      </c>
      <c r="T1566" s="7">
        <v>6000</v>
      </c>
      <c r="U1566" s="2">
        <v>142</v>
      </c>
      <c r="V1566" s="11">
        <v>1503.37</v>
      </c>
      <c r="W1566" s="14" t="s">
        <v>5281</v>
      </c>
      <c r="X1566" s="18">
        <v>1</v>
      </c>
      <c r="Y1566" s="9">
        <v>6000</v>
      </c>
      <c r="Z1566" s="19">
        <f t="shared" si="412"/>
        <v>0</v>
      </c>
      <c r="AA1566" s="25">
        <v>1503.37</v>
      </c>
      <c r="AB1566" s="30">
        <f t="shared" si="413"/>
        <v>374000</v>
      </c>
      <c r="AC1566" s="30">
        <f t="shared" si="409"/>
        <v>1.6042780748663103E-2</v>
      </c>
      <c r="AD1566" s="31">
        <f t="shared" si="410"/>
        <v>2.0374331550802141</v>
      </c>
      <c r="AE1566" s="31">
        <f t="shared" si="411"/>
        <v>2.2780748663101607</v>
      </c>
      <c r="AG1566" s="30">
        <f t="shared" si="414"/>
        <v>927000</v>
      </c>
      <c r="AH1566" s="30">
        <f t="shared" si="420"/>
        <v>6.4724919093851136E-3</v>
      </c>
      <c r="AI1566" s="31">
        <f t="shared" si="421"/>
        <v>0.82200647249190939</v>
      </c>
      <c r="AJ1566" s="31">
        <f t="shared" si="422"/>
        <v>0.91909385113268616</v>
      </c>
      <c r="AK1566" s="30">
        <f>IF(W1566="si",($S1566*'COSTOS DE CREDITOS'!$C$27)/DATA!$G1566,"")</f>
        <v>41.191772348591137</v>
      </c>
      <c r="AL1566" s="90">
        <f>IF(W1566="si",'COSTOS DE CREDITOS'!$C$35,"")</f>
        <v>20.421138461538462</v>
      </c>
      <c r="AM1566" s="30">
        <f t="shared" si="415"/>
        <v>369.23076923076923</v>
      </c>
      <c r="AN1566" s="30">
        <f t="shared" si="416"/>
        <v>0</v>
      </c>
      <c r="AO1566" s="30">
        <f t="shared" si="417"/>
        <v>430.84368004089885</v>
      </c>
      <c r="AP1566" s="30">
        <f t="shared" si="418"/>
        <v>1072.5263199591011</v>
      </c>
      <c r="AQ1566" s="19">
        <f t="shared" si="419"/>
        <v>0.71341474152011897</v>
      </c>
    </row>
    <row r="1567" spans="1:43" x14ac:dyDescent="0.2">
      <c r="A1567" s="23" t="s">
        <v>5665</v>
      </c>
      <c r="B1567" s="6" t="s">
        <v>5669</v>
      </c>
      <c r="C1567" s="6" t="s">
        <v>5670</v>
      </c>
      <c r="D1567" s="2">
        <v>155415</v>
      </c>
      <c r="E1567" s="2">
        <v>156015</v>
      </c>
      <c r="F1567" s="3" t="s">
        <v>557</v>
      </c>
      <c r="G1567" s="2">
        <v>8</v>
      </c>
      <c r="H1567" s="2">
        <v>156026</v>
      </c>
      <c r="I1567" s="3" t="s">
        <v>2025</v>
      </c>
      <c r="J1567" s="15">
        <v>45092</v>
      </c>
      <c r="K1567" s="24">
        <v>1171540967</v>
      </c>
      <c r="L1567" s="15">
        <v>45103</v>
      </c>
      <c r="M1567" s="15">
        <v>45107</v>
      </c>
      <c r="N1567" s="15"/>
      <c r="O1567" s="26">
        <f>VLOOKUP(D1567,quash!A$2:$I$7791,9,FALSE)</f>
        <v>5</v>
      </c>
      <c r="P1567" s="7">
        <v>10000</v>
      </c>
      <c r="Q1567" s="26">
        <v>110</v>
      </c>
      <c r="R1567" s="19">
        <v>3.11605023919212E-2</v>
      </c>
      <c r="S1567" s="26">
        <v>16</v>
      </c>
      <c r="T1567" s="7">
        <v>7000</v>
      </c>
      <c r="U1567" s="2">
        <v>142</v>
      </c>
      <c r="V1567" s="11">
        <v>1758.65</v>
      </c>
      <c r="W1567" s="14" t="s">
        <v>5281</v>
      </c>
      <c r="X1567" s="18">
        <v>1</v>
      </c>
      <c r="Y1567" s="9">
        <v>7000</v>
      </c>
      <c r="Z1567" s="19">
        <f t="shared" si="412"/>
        <v>0</v>
      </c>
      <c r="AA1567" s="25">
        <v>1758.65</v>
      </c>
      <c r="AB1567" s="30">
        <f t="shared" si="413"/>
        <v>47000</v>
      </c>
      <c r="AC1567" s="30">
        <f t="shared" si="409"/>
        <v>0.14893617021276595</v>
      </c>
      <c r="AD1567" s="31">
        <f t="shared" si="410"/>
        <v>16.382978723404253</v>
      </c>
      <c r="AE1567" s="31">
        <f t="shared" si="411"/>
        <v>21.148936170212764</v>
      </c>
      <c r="AG1567" s="30">
        <f t="shared" si="414"/>
        <v>352000</v>
      </c>
      <c r="AH1567" s="30">
        <f t="shared" si="420"/>
        <v>1.9886363636363636E-2</v>
      </c>
      <c r="AI1567" s="31">
        <f t="shared" si="421"/>
        <v>2.1875</v>
      </c>
      <c r="AJ1567" s="31">
        <f t="shared" si="422"/>
        <v>2.8238636363636362</v>
      </c>
      <c r="AK1567" s="30">
        <f>IF(W1567="si",($S1567*'COSTOS DE CREDITOS'!$C$27)/DATA!$G1567,"")</f>
        <v>41.191772348591137</v>
      </c>
      <c r="AL1567" s="90">
        <f>IF(W1567="si",'COSTOS DE CREDITOS'!$C$35,"")</f>
        <v>20.421138461538462</v>
      </c>
      <c r="AM1567" s="30">
        <f t="shared" si="415"/>
        <v>430.76923076923077</v>
      </c>
      <c r="AN1567" s="30">
        <f t="shared" si="416"/>
        <v>0</v>
      </c>
      <c r="AO1567" s="30">
        <f t="shared" si="417"/>
        <v>492.38214157936039</v>
      </c>
      <c r="AP1567" s="30">
        <f t="shared" si="418"/>
        <v>1266.2678584206396</v>
      </c>
      <c r="AQ1567" s="19">
        <f t="shared" si="419"/>
        <v>0.72002266421439143</v>
      </c>
    </row>
    <row r="1568" spans="1:43" x14ac:dyDescent="0.2">
      <c r="A1568" s="23" t="s">
        <v>5665</v>
      </c>
      <c r="B1568" s="6" t="s">
        <v>5669</v>
      </c>
      <c r="C1568" s="6" t="s">
        <v>5670</v>
      </c>
      <c r="D1568" s="2">
        <v>155569</v>
      </c>
      <c r="E1568" s="2">
        <v>156015</v>
      </c>
      <c r="F1568" s="3" t="s">
        <v>557</v>
      </c>
      <c r="G1568" s="2">
        <v>8</v>
      </c>
      <c r="H1568" s="2">
        <v>156028</v>
      </c>
      <c r="I1568" s="3" t="s">
        <v>2026</v>
      </c>
      <c r="J1568" s="15">
        <v>45094</v>
      </c>
      <c r="K1568" s="24">
        <v>1173883638</v>
      </c>
      <c r="L1568" s="15">
        <v>45103</v>
      </c>
      <c r="M1568" s="15">
        <v>45107</v>
      </c>
      <c r="N1568" s="15"/>
      <c r="O1568" s="26">
        <f>VLOOKUP(D1568,quash!A$2:$I$7791,9,FALSE)</f>
        <v>4</v>
      </c>
      <c r="P1568" s="7">
        <v>10000</v>
      </c>
      <c r="Q1568" s="26">
        <v>115</v>
      </c>
      <c r="R1568" s="19">
        <v>3.97705569269148E-2</v>
      </c>
      <c r="S1568" s="26">
        <v>16</v>
      </c>
      <c r="T1568" s="7">
        <v>7000</v>
      </c>
      <c r="U1568" s="2">
        <v>142</v>
      </c>
      <c r="V1568" s="11">
        <v>1758.65</v>
      </c>
      <c r="W1568" s="14" t="s">
        <v>5281</v>
      </c>
      <c r="X1568" s="18">
        <v>1</v>
      </c>
      <c r="Y1568" s="9">
        <v>7000</v>
      </c>
      <c r="Z1568" s="19">
        <f t="shared" si="412"/>
        <v>0</v>
      </c>
      <c r="AA1568" s="25">
        <v>1758.65</v>
      </c>
      <c r="AB1568" s="30">
        <f t="shared" si="413"/>
        <v>374000</v>
      </c>
      <c r="AC1568" s="30">
        <f t="shared" si="409"/>
        <v>1.871657754010695E-2</v>
      </c>
      <c r="AD1568" s="31">
        <f t="shared" si="410"/>
        <v>2.1524064171122994</v>
      </c>
      <c r="AE1568" s="31">
        <f t="shared" si="411"/>
        <v>2.6577540106951871</v>
      </c>
      <c r="AG1568" s="30">
        <f t="shared" si="414"/>
        <v>927000</v>
      </c>
      <c r="AH1568" s="30">
        <f t="shared" si="420"/>
        <v>7.551240560949299E-3</v>
      </c>
      <c r="AI1568" s="31">
        <f t="shared" si="421"/>
        <v>0.86839266450916941</v>
      </c>
      <c r="AJ1568" s="31">
        <f t="shared" si="422"/>
        <v>1.0722761596548005</v>
      </c>
      <c r="AK1568" s="30">
        <f>IF(W1568="si",($S1568*'COSTOS DE CREDITOS'!$C$27)/DATA!$G1568,"")</f>
        <v>41.191772348591137</v>
      </c>
      <c r="AL1568" s="90">
        <f>IF(W1568="si",'COSTOS DE CREDITOS'!$C$35,"")</f>
        <v>20.421138461538462</v>
      </c>
      <c r="AM1568" s="30">
        <f t="shared" si="415"/>
        <v>430.76923076923077</v>
      </c>
      <c r="AN1568" s="30">
        <f t="shared" si="416"/>
        <v>0</v>
      </c>
      <c r="AO1568" s="30">
        <f t="shared" si="417"/>
        <v>492.38214157936039</v>
      </c>
      <c r="AP1568" s="30">
        <f t="shared" si="418"/>
        <v>1266.2678584206396</v>
      </c>
      <c r="AQ1568" s="19">
        <f t="shared" si="419"/>
        <v>0.72002266421439143</v>
      </c>
    </row>
    <row r="1569" spans="1:43" x14ac:dyDescent="0.2">
      <c r="A1569" s="23" t="s">
        <v>5665</v>
      </c>
      <c r="B1569" s="6" t="s">
        <v>5683</v>
      </c>
      <c r="C1569" s="6" t="s">
        <v>5670</v>
      </c>
      <c r="D1569" s="2">
        <v>155280</v>
      </c>
      <c r="E1569" s="2">
        <v>156093</v>
      </c>
      <c r="F1569" s="3" t="s">
        <v>2014</v>
      </c>
      <c r="G1569" s="2">
        <v>5</v>
      </c>
      <c r="H1569" s="2">
        <v>156095</v>
      </c>
      <c r="I1569" s="3" t="s">
        <v>2027</v>
      </c>
      <c r="J1569" s="15">
        <v>45091</v>
      </c>
      <c r="K1569" s="24">
        <v>1170879252</v>
      </c>
      <c r="L1569" s="15">
        <v>45103</v>
      </c>
      <c r="M1569" s="15">
        <v>45107</v>
      </c>
      <c r="N1569" s="15"/>
      <c r="O1569" s="26">
        <f>VLOOKUP(D1569,quash!A$2:$I$7791,9,FALSE)</f>
        <v>6</v>
      </c>
      <c r="P1569" s="7">
        <v>7000</v>
      </c>
      <c r="Q1569" s="26">
        <v>142</v>
      </c>
      <c r="R1569" s="19">
        <v>9.4875164881497845E-2</v>
      </c>
      <c r="S1569" s="26">
        <v>16</v>
      </c>
      <c r="T1569" s="7">
        <v>10000</v>
      </c>
      <c r="U1569" s="2">
        <v>142</v>
      </c>
      <c r="V1569" s="11">
        <v>2510.34</v>
      </c>
      <c r="W1569" s="14" t="s">
        <v>5281</v>
      </c>
      <c r="X1569" s="18">
        <v>1</v>
      </c>
      <c r="Y1569" s="9">
        <v>10000</v>
      </c>
      <c r="Z1569" s="19">
        <f t="shared" si="412"/>
        <v>0</v>
      </c>
      <c r="AA1569" s="25">
        <v>2510.34</v>
      </c>
      <c r="AB1569" s="30">
        <f t="shared" si="413"/>
        <v>65000</v>
      </c>
      <c r="AC1569" s="30">
        <f t="shared" si="409"/>
        <v>0.15384615384615385</v>
      </c>
      <c r="AD1569" s="31">
        <f t="shared" si="410"/>
        <v>21.846153846153847</v>
      </c>
      <c r="AE1569" s="31">
        <f t="shared" si="411"/>
        <v>21.846153846153847</v>
      </c>
      <c r="AG1569" s="30">
        <f t="shared" si="414"/>
        <v>288000</v>
      </c>
      <c r="AH1569" s="30">
        <f t="shared" si="420"/>
        <v>3.4722222222222224E-2</v>
      </c>
      <c r="AI1569" s="31">
        <f t="shared" si="421"/>
        <v>4.9305555555555554</v>
      </c>
      <c r="AJ1569" s="31">
        <f t="shared" si="422"/>
        <v>4.9305555555555554</v>
      </c>
      <c r="AK1569" s="30">
        <f>IF(W1569="si",($S1569*'COSTOS DE CREDITOS'!$C$27)/DATA!$G1569,"")</f>
        <v>65.906835757745824</v>
      </c>
      <c r="AL1569" s="90">
        <f>IF(W1569="si",'COSTOS DE CREDITOS'!$C$35,"")</f>
        <v>20.421138461538462</v>
      </c>
      <c r="AM1569" s="30">
        <f t="shared" si="415"/>
        <v>615.38461538461547</v>
      </c>
      <c r="AN1569" s="30">
        <f t="shared" si="416"/>
        <v>0</v>
      </c>
      <c r="AO1569" s="30">
        <f t="shared" si="417"/>
        <v>701.7125896038998</v>
      </c>
      <c r="AP1569" s="30">
        <f t="shared" si="418"/>
        <v>1808.6274103961005</v>
      </c>
      <c r="AQ1569" s="19">
        <f t="shared" si="419"/>
        <v>0.72047109570659762</v>
      </c>
    </row>
    <row r="1570" spans="1:43" x14ac:dyDescent="0.2">
      <c r="A1570" s="23" t="s">
        <v>5665</v>
      </c>
      <c r="B1570" s="6" t="s">
        <v>5683</v>
      </c>
      <c r="C1570" s="6" t="s">
        <v>5670</v>
      </c>
      <c r="D1570" s="2">
        <v>154366</v>
      </c>
      <c r="E1570" s="2">
        <v>156093</v>
      </c>
      <c r="F1570" s="3" t="s">
        <v>2014</v>
      </c>
      <c r="G1570" s="2">
        <v>5</v>
      </c>
      <c r="H1570" s="2">
        <v>156096</v>
      </c>
      <c r="I1570" s="3" t="s">
        <v>2028</v>
      </c>
      <c r="J1570" s="15">
        <v>45079</v>
      </c>
      <c r="K1570" s="24">
        <v>1163520709</v>
      </c>
      <c r="L1570" s="15">
        <v>45103</v>
      </c>
      <c r="M1570" s="15">
        <v>45107</v>
      </c>
      <c r="N1570" s="15"/>
      <c r="O1570" s="26">
        <f>VLOOKUP(D1570,quash!A$2:$I$7791,9,FALSE)</f>
        <v>3</v>
      </c>
      <c r="P1570" s="7">
        <v>9000</v>
      </c>
      <c r="Q1570" s="26">
        <v>134</v>
      </c>
      <c r="R1570" s="19">
        <v>5.6129967649606323E-2</v>
      </c>
      <c r="S1570" s="26">
        <v>16</v>
      </c>
      <c r="T1570" s="7">
        <v>7000</v>
      </c>
      <c r="U1570" s="2">
        <v>142</v>
      </c>
      <c r="V1570" s="11">
        <v>1758.65</v>
      </c>
      <c r="W1570" s="14" t="s">
        <v>5281</v>
      </c>
      <c r="X1570" s="18">
        <v>1</v>
      </c>
      <c r="Y1570" s="9">
        <v>7000</v>
      </c>
      <c r="Z1570" s="19">
        <f t="shared" si="412"/>
        <v>0</v>
      </c>
      <c r="AA1570" s="25">
        <v>1758.65</v>
      </c>
      <c r="AB1570" s="30">
        <f t="shared" si="413"/>
        <v>171000</v>
      </c>
      <c r="AC1570" s="30">
        <f t="shared" si="409"/>
        <v>4.0935672514619881E-2</v>
      </c>
      <c r="AD1570" s="31">
        <f t="shared" si="410"/>
        <v>5.4853801169590639</v>
      </c>
      <c r="AE1570" s="31">
        <f t="shared" si="411"/>
        <v>5.8128654970760234</v>
      </c>
      <c r="AG1570" s="30">
        <f t="shared" si="414"/>
        <v>778000</v>
      </c>
      <c r="AH1570" s="30">
        <f t="shared" si="420"/>
        <v>8.9974293059125968E-3</v>
      </c>
      <c r="AI1570" s="31">
        <f t="shared" si="421"/>
        <v>1.205655526992288</v>
      </c>
      <c r="AJ1570" s="31">
        <f t="shared" si="422"/>
        <v>1.2776349614395888</v>
      </c>
      <c r="AK1570" s="30">
        <f>IF(W1570="si",($S1570*'COSTOS DE CREDITOS'!$C$27)/DATA!$G1570,"")</f>
        <v>65.906835757745824</v>
      </c>
      <c r="AL1570" s="90">
        <f>IF(W1570="si",'COSTOS DE CREDITOS'!$C$35,"")</f>
        <v>20.421138461538462</v>
      </c>
      <c r="AM1570" s="30">
        <f t="shared" si="415"/>
        <v>430.76923076923077</v>
      </c>
      <c r="AN1570" s="30">
        <f t="shared" si="416"/>
        <v>0</v>
      </c>
      <c r="AO1570" s="30">
        <f t="shared" si="417"/>
        <v>517.09720498851505</v>
      </c>
      <c r="AP1570" s="30">
        <f t="shared" si="418"/>
        <v>1241.5527950114852</v>
      </c>
      <c r="AQ1570" s="19">
        <f t="shared" si="419"/>
        <v>0.70596923493104657</v>
      </c>
    </row>
    <row r="1571" spans="1:43" x14ac:dyDescent="0.2">
      <c r="A1571" s="23" t="s">
        <v>5665</v>
      </c>
      <c r="B1571" s="6" t="s">
        <v>5683</v>
      </c>
      <c r="C1571" s="6" t="s">
        <v>5670</v>
      </c>
      <c r="D1571" s="2">
        <v>154362</v>
      </c>
      <c r="E1571" s="2">
        <v>156093</v>
      </c>
      <c r="F1571" s="3" t="s">
        <v>2014</v>
      </c>
      <c r="G1571" s="2">
        <v>5</v>
      </c>
      <c r="H1571" s="2">
        <v>156097</v>
      </c>
      <c r="I1571" s="3" t="s">
        <v>2029</v>
      </c>
      <c r="J1571" s="15">
        <v>45079</v>
      </c>
      <c r="K1571" s="24">
        <v>1163477172</v>
      </c>
      <c r="L1571" s="15">
        <v>45103</v>
      </c>
      <c r="M1571" s="15">
        <v>45107</v>
      </c>
      <c r="N1571" s="15"/>
      <c r="O1571" s="26">
        <f>VLOOKUP(D1571,quash!A$2:$I$7791,9,FALSE)</f>
        <v>2</v>
      </c>
      <c r="P1571" s="7">
        <v>10000</v>
      </c>
      <c r="Q1571" s="26">
        <v>132</v>
      </c>
      <c r="R1571" s="19">
        <v>4.8480570699277047E-2</v>
      </c>
      <c r="S1571" s="26">
        <v>16</v>
      </c>
      <c r="T1571" s="7">
        <v>7000</v>
      </c>
      <c r="U1571" s="2">
        <v>142</v>
      </c>
      <c r="V1571" s="11">
        <v>1758.65</v>
      </c>
      <c r="W1571" s="14" t="s">
        <v>5281</v>
      </c>
      <c r="X1571" s="18">
        <v>1</v>
      </c>
      <c r="Y1571" s="9">
        <v>7000</v>
      </c>
      <c r="Z1571" s="19">
        <f t="shared" si="412"/>
        <v>0</v>
      </c>
      <c r="AA1571" s="25">
        <v>1758.65</v>
      </c>
      <c r="AB1571" s="30">
        <f t="shared" si="413"/>
        <v>459000</v>
      </c>
      <c r="AC1571" s="30">
        <f t="shared" si="409"/>
        <v>1.5250544662309368E-2</v>
      </c>
      <c r="AD1571" s="31">
        <f t="shared" si="410"/>
        <v>2.0130718954248366</v>
      </c>
      <c r="AE1571" s="31">
        <f t="shared" si="411"/>
        <v>2.1655773420479303</v>
      </c>
      <c r="AG1571" s="30">
        <f t="shared" si="414"/>
        <v>1695000</v>
      </c>
      <c r="AH1571" s="30">
        <f t="shared" si="420"/>
        <v>4.1297935103244837E-3</v>
      </c>
      <c r="AI1571" s="31">
        <f t="shared" si="421"/>
        <v>0.54513274336283191</v>
      </c>
      <c r="AJ1571" s="31">
        <f t="shared" si="422"/>
        <v>0.58643067846607666</v>
      </c>
      <c r="AK1571" s="30">
        <f>IF(W1571="si",($S1571*'COSTOS DE CREDITOS'!$C$27)/DATA!$G1571,"")</f>
        <v>65.906835757745824</v>
      </c>
      <c r="AL1571" s="90">
        <f>IF(W1571="si",'COSTOS DE CREDITOS'!$C$35,"")</f>
        <v>20.421138461538462</v>
      </c>
      <c r="AM1571" s="30">
        <f t="shared" si="415"/>
        <v>430.76923076923077</v>
      </c>
      <c r="AN1571" s="30">
        <f t="shared" si="416"/>
        <v>0</v>
      </c>
      <c r="AO1571" s="30">
        <f t="shared" si="417"/>
        <v>517.09720498851505</v>
      </c>
      <c r="AP1571" s="30">
        <f t="shared" si="418"/>
        <v>1241.5527950114852</v>
      </c>
      <c r="AQ1571" s="19">
        <f t="shared" si="419"/>
        <v>0.70596923493104657</v>
      </c>
    </row>
    <row r="1572" spans="1:43" x14ac:dyDescent="0.2">
      <c r="A1572" s="23" t="s">
        <v>5665</v>
      </c>
      <c r="B1572" s="6" t="s">
        <v>5683</v>
      </c>
      <c r="C1572" s="6" t="s">
        <v>5670</v>
      </c>
      <c r="D1572" s="2">
        <v>154338</v>
      </c>
      <c r="E1572" s="2">
        <v>156093</v>
      </c>
      <c r="F1572" s="3" t="s">
        <v>2014</v>
      </c>
      <c r="G1572" s="2">
        <v>5</v>
      </c>
      <c r="H1572" s="2">
        <v>156098</v>
      </c>
      <c r="I1572" s="3" t="s">
        <v>2030</v>
      </c>
      <c r="J1572" s="15">
        <v>45079</v>
      </c>
      <c r="K1572" s="24">
        <v>1163283374</v>
      </c>
      <c r="L1572" s="15">
        <v>45103</v>
      </c>
      <c r="M1572" s="15">
        <v>45107</v>
      </c>
      <c r="N1572" s="15"/>
      <c r="O1572" s="26">
        <f>VLOOKUP(D1572,quash!A$2:$I$7791,9,FALSE)</f>
        <v>5</v>
      </c>
      <c r="P1572" s="7">
        <v>9000</v>
      </c>
      <c r="Q1572" s="26">
        <v>134</v>
      </c>
      <c r="R1572" s="19">
        <v>5.8283715876113994E-2</v>
      </c>
      <c r="S1572" s="26">
        <v>16</v>
      </c>
      <c r="T1572" s="7">
        <v>5000</v>
      </c>
      <c r="U1572" s="2">
        <v>147</v>
      </c>
      <c r="V1572" s="11">
        <v>1303.3399999999999</v>
      </c>
      <c r="W1572" s="14" t="s">
        <v>5281</v>
      </c>
      <c r="X1572" s="18">
        <v>1</v>
      </c>
      <c r="Y1572" s="9">
        <v>5000</v>
      </c>
      <c r="Z1572" s="19">
        <f t="shared" si="412"/>
        <v>0</v>
      </c>
      <c r="AA1572" s="25">
        <v>1303.3399999999999</v>
      </c>
      <c r="AB1572" s="30">
        <f t="shared" si="413"/>
        <v>47000</v>
      </c>
      <c r="AC1572" s="30">
        <f t="shared" si="409"/>
        <v>0.10638297872340426</v>
      </c>
      <c r="AD1572" s="31">
        <f t="shared" si="410"/>
        <v>14.25531914893617</v>
      </c>
      <c r="AE1572" s="31">
        <f t="shared" si="411"/>
        <v>15.638297872340425</v>
      </c>
      <c r="AG1572" s="30">
        <f t="shared" si="414"/>
        <v>352000</v>
      </c>
      <c r="AH1572" s="30">
        <f t="shared" si="420"/>
        <v>1.4204545454545454E-2</v>
      </c>
      <c r="AI1572" s="31">
        <f t="shared" si="421"/>
        <v>1.9034090909090908</v>
      </c>
      <c r="AJ1572" s="31">
        <f t="shared" si="422"/>
        <v>2.0880681818181817</v>
      </c>
      <c r="AK1572" s="30">
        <f>IF(W1572="si",($S1572*'COSTOS DE CREDITOS'!$C$27)/DATA!$G1572,"")</f>
        <v>65.906835757745824</v>
      </c>
      <c r="AL1572" s="90">
        <f>IF(W1572="si",'COSTOS DE CREDITOS'!$C$35,"")</f>
        <v>20.421138461538462</v>
      </c>
      <c r="AM1572" s="30">
        <f t="shared" si="415"/>
        <v>307.69230769230774</v>
      </c>
      <c r="AN1572" s="30">
        <f t="shared" si="416"/>
        <v>0</v>
      </c>
      <c r="AO1572" s="30">
        <f t="shared" si="417"/>
        <v>394.02028191159201</v>
      </c>
      <c r="AP1572" s="30">
        <f t="shared" si="418"/>
        <v>909.31971808840785</v>
      </c>
      <c r="AQ1572" s="19">
        <f t="shared" si="419"/>
        <v>0.69768419452208008</v>
      </c>
    </row>
    <row r="1573" spans="1:43" x14ac:dyDescent="0.2">
      <c r="A1573" s="23" t="s">
        <v>5665</v>
      </c>
      <c r="B1573" s="6" t="s">
        <v>5674</v>
      </c>
      <c r="C1573" s="6" t="s">
        <v>5670</v>
      </c>
      <c r="D1573" s="4">
        <v>155388</v>
      </c>
      <c r="E1573" s="4">
        <v>156056</v>
      </c>
      <c r="F1573" s="5" t="s">
        <v>2031</v>
      </c>
      <c r="G1573" s="2">
        <v>7</v>
      </c>
      <c r="H1573" s="4">
        <v>156057</v>
      </c>
      <c r="I1573" s="5" t="s">
        <v>2032</v>
      </c>
      <c r="J1573" s="15">
        <v>45212</v>
      </c>
      <c r="K1573" s="24">
        <v>1257422819</v>
      </c>
      <c r="L1573" s="15">
        <v>45103</v>
      </c>
      <c r="M1573" s="15">
        <v>45107</v>
      </c>
      <c r="N1573" s="15"/>
      <c r="O1573" s="26">
        <f>VLOOKUP(D1573,quash!A$2:$I$7791,9,FALSE)</f>
        <v>1</v>
      </c>
      <c r="P1573" s="7">
        <v>5000</v>
      </c>
      <c r="Q1573" s="26">
        <v>147</v>
      </c>
      <c r="R1573" s="19">
        <v>0.11226939921536</v>
      </c>
      <c r="S1573" s="26">
        <v>16</v>
      </c>
      <c r="T1573" s="8">
        <v>7000</v>
      </c>
      <c r="U1573" s="4">
        <v>132</v>
      </c>
      <c r="V1573" s="10">
        <v>1620.67</v>
      </c>
      <c r="W1573" s="14" t="s">
        <v>5281</v>
      </c>
      <c r="X1573" s="18">
        <v>1</v>
      </c>
      <c r="Y1573" s="9">
        <v>7000</v>
      </c>
      <c r="Z1573" s="19">
        <f t="shared" si="412"/>
        <v>0</v>
      </c>
      <c r="AA1573" s="25">
        <v>1620.67</v>
      </c>
      <c r="AB1573" s="30">
        <f t="shared" si="413"/>
        <v>646000</v>
      </c>
      <c r="AC1573" s="30">
        <f t="shared" si="409"/>
        <v>1.0835913312693499E-2</v>
      </c>
      <c r="AD1573" s="31">
        <f t="shared" si="410"/>
        <v>1.5928792569659442</v>
      </c>
      <c r="AE1573" s="31">
        <f t="shared" si="411"/>
        <v>1.4303405572755419</v>
      </c>
      <c r="AG1573" s="30">
        <f t="shared" si="414"/>
        <v>2427000</v>
      </c>
      <c r="AH1573" s="30">
        <f t="shared" si="420"/>
        <v>2.88421920065925E-3</v>
      </c>
      <c r="AI1573" s="31">
        <f t="shared" si="421"/>
        <v>0.42398022249690975</v>
      </c>
      <c r="AJ1573" s="31">
        <f t="shared" si="422"/>
        <v>0.38071693448702099</v>
      </c>
      <c r="AK1573" s="30">
        <f>IF(W1573="si",($S1573*'COSTOS DE CREDITOS'!$C$27)/DATA!$G1573,"")</f>
        <v>47.07631125553273</v>
      </c>
      <c r="AL1573" s="90">
        <f>IF(W1573="si",'COSTOS DE CREDITOS'!$C$35,"")</f>
        <v>20.421138461538462</v>
      </c>
      <c r="AM1573" s="30">
        <f t="shared" si="415"/>
        <v>430.76923076923077</v>
      </c>
      <c r="AN1573" s="30">
        <f t="shared" si="416"/>
        <v>0</v>
      </c>
      <c r="AO1573" s="30">
        <f t="shared" si="417"/>
        <v>498.26668048630199</v>
      </c>
      <c r="AP1573" s="30">
        <f t="shared" si="418"/>
        <v>1122.4033195136981</v>
      </c>
      <c r="AQ1573" s="19">
        <f t="shared" si="419"/>
        <v>0.69255512813447406</v>
      </c>
    </row>
    <row r="1574" spans="1:43" x14ac:dyDescent="0.2">
      <c r="A1574" s="23" t="s">
        <v>5665</v>
      </c>
      <c r="B1574" s="6" t="s">
        <v>5674</v>
      </c>
      <c r="C1574" s="6" t="s">
        <v>5670</v>
      </c>
      <c r="D1574" s="2">
        <v>155387</v>
      </c>
      <c r="E1574" s="2">
        <v>156056</v>
      </c>
      <c r="F1574" s="3" t="s">
        <v>2031</v>
      </c>
      <c r="G1574" s="2">
        <v>7</v>
      </c>
      <c r="H1574" s="2">
        <v>156058</v>
      </c>
      <c r="I1574" s="3" t="s">
        <v>2033</v>
      </c>
      <c r="J1574" s="15">
        <v>45212</v>
      </c>
      <c r="K1574" s="24">
        <v>1257423100</v>
      </c>
      <c r="L1574" s="15">
        <v>45103</v>
      </c>
      <c r="M1574" s="15">
        <v>45107</v>
      </c>
      <c r="N1574" s="15"/>
      <c r="O1574" s="26">
        <f>VLOOKUP(D1574,quash!A$2:$I$7791,9,FALSE)</f>
        <v>3</v>
      </c>
      <c r="P1574" s="7">
        <v>5000</v>
      </c>
      <c r="Q1574" s="26">
        <v>147</v>
      </c>
      <c r="R1574" s="19">
        <v>0.11226939921536</v>
      </c>
      <c r="S1574" s="26">
        <v>16</v>
      </c>
      <c r="T1574" s="7">
        <v>5000</v>
      </c>
      <c r="U1574" s="2">
        <v>132</v>
      </c>
      <c r="V1574" s="11">
        <v>1165.46</v>
      </c>
      <c r="W1574" s="14" t="s">
        <v>5281</v>
      </c>
      <c r="X1574" s="18">
        <v>1</v>
      </c>
      <c r="Y1574" s="9">
        <v>5000</v>
      </c>
      <c r="Z1574" s="19">
        <f t="shared" si="412"/>
        <v>0</v>
      </c>
      <c r="AA1574" s="25">
        <v>1165.46</v>
      </c>
      <c r="AB1574" s="30">
        <f t="shared" si="413"/>
        <v>171000</v>
      </c>
      <c r="AC1574" s="30">
        <f t="shared" si="409"/>
        <v>2.9239766081871343E-2</v>
      </c>
      <c r="AD1574" s="31">
        <f t="shared" si="410"/>
        <v>4.2982456140350873</v>
      </c>
      <c r="AE1574" s="31">
        <f t="shared" si="411"/>
        <v>3.8596491228070171</v>
      </c>
      <c r="AG1574" s="30">
        <f t="shared" si="414"/>
        <v>778000</v>
      </c>
      <c r="AH1574" s="30">
        <f t="shared" si="420"/>
        <v>6.4267352185089976E-3</v>
      </c>
      <c r="AI1574" s="31">
        <f t="shared" si="421"/>
        <v>0.94473007712082269</v>
      </c>
      <c r="AJ1574" s="31">
        <f t="shared" si="422"/>
        <v>0.84832904884318772</v>
      </c>
      <c r="AK1574" s="30">
        <f>IF(W1574="si",($S1574*'COSTOS DE CREDITOS'!$C$27)/DATA!$G1574,"")</f>
        <v>47.07631125553273</v>
      </c>
      <c r="AL1574" s="90">
        <f>IF(W1574="si",'COSTOS DE CREDITOS'!$C$35,"")</f>
        <v>20.421138461538462</v>
      </c>
      <c r="AM1574" s="30">
        <f t="shared" si="415"/>
        <v>307.69230769230774</v>
      </c>
      <c r="AN1574" s="30">
        <f t="shared" si="416"/>
        <v>0</v>
      </c>
      <c r="AO1574" s="30">
        <f t="shared" si="417"/>
        <v>375.1897574093789</v>
      </c>
      <c r="AP1574" s="30">
        <f t="shared" si="418"/>
        <v>790.27024259062114</v>
      </c>
      <c r="AQ1574" s="19">
        <f t="shared" si="419"/>
        <v>0.67807581778063697</v>
      </c>
    </row>
    <row r="1575" spans="1:43" x14ac:dyDescent="0.2">
      <c r="A1575" s="23" t="s">
        <v>5665</v>
      </c>
      <c r="B1575" s="6" t="s">
        <v>5674</v>
      </c>
      <c r="C1575" s="6" t="s">
        <v>5670</v>
      </c>
      <c r="D1575" s="2">
        <v>155390</v>
      </c>
      <c r="E1575" s="2">
        <v>156056</v>
      </c>
      <c r="F1575" s="3" t="s">
        <v>2031</v>
      </c>
      <c r="G1575" s="2">
        <v>7</v>
      </c>
      <c r="H1575" s="2">
        <v>156060</v>
      </c>
      <c r="I1575" s="3" t="s">
        <v>2034</v>
      </c>
      <c r="J1575" s="15">
        <v>45212</v>
      </c>
      <c r="K1575" s="24">
        <v>1257423607</v>
      </c>
      <c r="L1575" s="15">
        <v>45103</v>
      </c>
      <c r="M1575" s="15">
        <v>45107</v>
      </c>
      <c r="N1575" s="15"/>
      <c r="O1575" s="26">
        <f>VLOOKUP(D1575,quash!A$2:$I$7791,9,FALSE)</f>
        <v>2</v>
      </c>
      <c r="P1575" s="7">
        <v>10000</v>
      </c>
      <c r="Q1575" s="26">
        <v>147</v>
      </c>
      <c r="R1575" s="19">
        <v>7.9000519063170294E-2</v>
      </c>
      <c r="S1575" s="26">
        <v>16</v>
      </c>
      <c r="T1575" s="7">
        <v>10000</v>
      </c>
      <c r="U1575" s="2">
        <v>132</v>
      </c>
      <c r="V1575" s="11">
        <v>2317.19</v>
      </c>
      <c r="W1575" s="14" t="s">
        <v>5281</v>
      </c>
      <c r="X1575" s="18">
        <v>1</v>
      </c>
      <c r="Y1575" s="9">
        <v>10000</v>
      </c>
      <c r="Z1575" s="19">
        <f t="shared" si="412"/>
        <v>0</v>
      </c>
      <c r="AA1575" s="25">
        <v>2317.19</v>
      </c>
      <c r="AB1575" s="30">
        <f t="shared" si="413"/>
        <v>459000</v>
      </c>
      <c r="AC1575" s="30">
        <f t="shared" si="409"/>
        <v>2.178649237472767E-2</v>
      </c>
      <c r="AD1575" s="31">
        <f t="shared" si="410"/>
        <v>3.2026143790849675</v>
      </c>
      <c r="AE1575" s="31">
        <f t="shared" si="411"/>
        <v>2.8758169934640523</v>
      </c>
      <c r="AG1575" s="30">
        <f t="shared" si="414"/>
        <v>1695000</v>
      </c>
      <c r="AH1575" s="30">
        <f t="shared" si="420"/>
        <v>5.8997050147492625E-3</v>
      </c>
      <c r="AI1575" s="31">
        <f t="shared" si="421"/>
        <v>0.86725663716814161</v>
      </c>
      <c r="AJ1575" s="31">
        <f t="shared" si="422"/>
        <v>0.77876106194690264</v>
      </c>
      <c r="AK1575" s="30">
        <f>IF(W1575="si",($S1575*'COSTOS DE CREDITOS'!$C$27)/DATA!$G1575,"")</f>
        <v>47.07631125553273</v>
      </c>
      <c r="AL1575" s="90">
        <f>IF(W1575="si",'COSTOS DE CREDITOS'!$C$35,"")</f>
        <v>20.421138461538462</v>
      </c>
      <c r="AM1575" s="30">
        <f t="shared" si="415"/>
        <v>615.38461538461547</v>
      </c>
      <c r="AN1575" s="30">
        <f t="shared" si="416"/>
        <v>0</v>
      </c>
      <c r="AO1575" s="30">
        <f t="shared" si="417"/>
        <v>682.88206510168663</v>
      </c>
      <c r="AP1575" s="30">
        <f t="shared" si="418"/>
        <v>1634.3079348983133</v>
      </c>
      <c r="AQ1575" s="19">
        <f t="shared" si="419"/>
        <v>0.70529733638515324</v>
      </c>
    </row>
    <row r="1576" spans="1:43" x14ac:dyDescent="0.2">
      <c r="A1576" s="23" t="s">
        <v>5665</v>
      </c>
      <c r="B1576" s="6" t="s">
        <v>5674</v>
      </c>
      <c r="C1576" s="6" t="s">
        <v>5670</v>
      </c>
      <c r="D1576" s="2">
        <v>155433</v>
      </c>
      <c r="E1576" s="2">
        <v>156056</v>
      </c>
      <c r="F1576" s="3" t="s">
        <v>2031</v>
      </c>
      <c r="G1576" s="2">
        <v>7</v>
      </c>
      <c r="H1576" s="2">
        <v>156061</v>
      </c>
      <c r="I1576" s="3" t="s">
        <v>2035</v>
      </c>
      <c r="J1576" s="15">
        <v>45092</v>
      </c>
      <c r="K1576" s="24">
        <v>1171621419</v>
      </c>
      <c r="L1576" s="15">
        <v>45103</v>
      </c>
      <c r="M1576" s="15">
        <v>45107</v>
      </c>
      <c r="N1576" s="15"/>
      <c r="O1576" s="26">
        <f>VLOOKUP(D1576,quash!A$2:$I$7791,9,FALSE)</f>
        <v>1</v>
      </c>
      <c r="P1576" s="7">
        <v>10000</v>
      </c>
      <c r="Q1576" s="26">
        <v>132</v>
      </c>
      <c r="R1576" s="19">
        <v>5.8283715876113903E-2</v>
      </c>
      <c r="S1576" s="26">
        <v>16</v>
      </c>
      <c r="T1576" s="7">
        <v>7000</v>
      </c>
      <c r="U1576" s="2">
        <v>142</v>
      </c>
      <c r="V1576" s="11">
        <v>1758.65</v>
      </c>
      <c r="W1576" s="14" t="s">
        <v>5281</v>
      </c>
      <c r="X1576" s="18">
        <v>1</v>
      </c>
      <c r="Y1576" s="9">
        <v>7000</v>
      </c>
      <c r="Z1576" s="19">
        <f t="shared" si="412"/>
        <v>0</v>
      </c>
      <c r="AA1576" s="25">
        <v>1758.65</v>
      </c>
      <c r="AB1576" s="30">
        <f t="shared" si="413"/>
        <v>646000</v>
      </c>
      <c r="AC1576" s="30">
        <f t="shared" si="409"/>
        <v>1.0835913312693499E-2</v>
      </c>
      <c r="AD1576" s="31">
        <f t="shared" si="410"/>
        <v>1.4303405572755419</v>
      </c>
      <c r="AE1576" s="31">
        <f t="shared" si="411"/>
        <v>1.5386996904024768</v>
      </c>
      <c r="AG1576" s="30">
        <f t="shared" si="414"/>
        <v>2427000</v>
      </c>
      <c r="AH1576" s="30">
        <f t="shared" si="420"/>
        <v>2.88421920065925E-3</v>
      </c>
      <c r="AI1576" s="31">
        <f t="shared" si="421"/>
        <v>0.38071693448702099</v>
      </c>
      <c r="AJ1576" s="31">
        <f t="shared" si="422"/>
        <v>0.40955912649361348</v>
      </c>
      <c r="AK1576" s="30">
        <f>IF(W1576="si",($S1576*'COSTOS DE CREDITOS'!$C$27)/DATA!$G1576,"")</f>
        <v>47.07631125553273</v>
      </c>
      <c r="AL1576" s="90">
        <f>IF(W1576="si",'COSTOS DE CREDITOS'!$C$35,"")</f>
        <v>20.421138461538462</v>
      </c>
      <c r="AM1576" s="30">
        <f t="shared" si="415"/>
        <v>430.76923076923077</v>
      </c>
      <c r="AN1576" s="30">
        <f t="shared" si="416"/>
        <v>0</v>
      </c>
      <c r="AO1576" s="30">
        <f t="shared" si="417"/>
        <v>498.26668048630199</v>
      </c>
      <c r="AP1576" s="30">
        <f t="shared" si="418"/>
        <v>1260.3833195136981</v>
      </c>
      <c r="AQ1576" s="19">
        <f t="shared" si="419"/>
        <v>0.71667660962311885</v>
      </c>
    </row>
    <row r="1577" spans="1:43" x14ac:dyDescent="0.2">
      <c r="A1577" s="23" t="s">
        <v>5665</v>
      </c>
      <c r="B1577" s="6" t="s">
        <v>5674</v>
      </c>
      <c r="C1577" s="6" t="s">
        <v>5670</v>
      </c>
      <c r="D1577" s="2">
        <v>155389</v>
      </c>
      <c r="E1577" s="2">
        <v>156056</v>
      </c>
      <c r="F1577" s="3" t="s">
        <v>2031</v>
      </c>
      <c r="G1577" s="2">
        <v>7</v>
      </c>
      <c r="H1577" s="2">
        <v>156062</v>
      </c>
      <c r="I1577" s="3" t="s">
        <v>2036</v>
      </c>
      <c r="J1577" s="15">
        <v>45092</v>
      </c>
      <c r="K1577" s="24">
        <v>1171480703</v>
      </c>
      <c r="L1577" s="15">
        <v>45103</v>
      </c>
      <c r="M1577" s="15">
        <v>45107</v>
      </c>
      <c r="N1577" s="15"/>
      <c r="O1577" s="26">
        <f>VLOOKUP(D1577,quash!A$2:$I$7791,9,FALSE)</f>
        <v>4</v>
      </c>
      <c r="P1577" s="7">
        <v>10000</v>
      </c>
      <c r="Q1577" s="26">
        <v>110</v>
      </c>
      <c r="R1577" s="19">
        <v>3.3741050530766099E-2</v>
      </c>
      <c r="S1577" s="26">
        <v>16</v>
      </c>
      <c r="T1577" s="7">
        <v>8000</v>
      </c>
      <c r="U1577" s="2">
        <v>132</v>
      </c>
      <c r="V1577" s="11">
        <v>1862.16</v>
      </c>
      <c r="W1577" s="14" t="s">
        <v>5281</v>
      </c>
      <c r="X1577" s="18">
        <v>1</v>
      </c>
      <c r="Y1577" s="9">
        <v>8000</v>
      </c>
      <c r="Z1577" s="19">
        <f t="shared" si="412"/>
        <v>0</v>
      </c>
      <c r="AA1577" s="25">
        <v>1862.16</v>
      </c>
      <c r="AB1577" s="30">
        <f t="shared" si="413"/>
        <v>374000</v>
      </c>
      <c r="AC1577" s="30">
        <f t="shared" ref="AC1577:AC1640" si="423">$T1577/AB1577</f>
        <v>2.1390374331550801E-2</v>
      </c>
      <c r="AD1577" s="31">
        <f t="shared" ref="AD1577:AD1640" si="424">AC1577*$Q1577</f>
        <v>2.3529411764705883</v>
      </c>
      <c r="AE1577" s="31">
        <f t="shared" ref="AE1577:AE1640" si="425">AC1577*$U1577</f>
        <v>2.8235294117647056</v>
      </c>
      <c r="AG1577" s="30">
        <f t="shared" si="414"/>
        <v>927000</v>
      </c>
      <c r="AH1577" s="30">
        <f t="shared" si="420"/>
        <v>8.6299892125134836E-3</v>
      </c>
      <c r="AI1577" s="31">
        <f t="shared" si="421"/>
        <v>0.94929881337648325</v>
      </c>
      <c r="AJ1577" s="31">
        <f t="shared" si="422"/>
        <v>1.1391585760517797</v>
      </c>
      <c r="AK1577" s="30">
        <f>IF(W1577="si",($S1577*'COSTOS DE CREDITOS'!$C$27)/DATA!$G1577,"")</f>
        <v>47.07631125553273</v>
      </c>
      <c r="AL1577" s="90">
        <f>IF(W1577="si",'COSTOS DE CREDITOS'!$C$35,"")</f>
        <v>20.421138461538462</v>
      </c>
      <c r="AM1577" s="30">
        <f t="shared" si="415"/>
        <v>492.30769230769232</v>
      </c>
      <c r="AN1577" s="30">
        <f t="shared" si="416"/>
        <v>0</v>
      </c>
      <c r="AO1577" s="30">
        <f t="shared" si="417"/>
        <v>559.80514202476354</v>
      </c>
      <c r="AP1577" s="30">
        <f t="shared" si="418"/>
        <v>1302.3548579752364</v>
      </c>
      <c r="AQ1577" s="19">
        <f t="shared" si="419"/>
        <v>0.69937860225503523</v>
      </c>
    </row>
    <row r="1578" spans="1:43" x14ac:dyDescent="0.2">
      <c r="A1578" s="23" t="s">
        <v>5665</v>
      </c>
      <c r="B1578" s="6" t="s">
        <v>5674</v>
      </c>
      <c r="C1578" s="6" t="s">
        <v>5670</v>
      </c>
      <c r="D1578" s="2">
        <v>155487</v>
      </c>
      <c r="E1578" s="2">
        <v>156056</v>
      </c>
      <c r="F1578" s="3" t="s">
        <v>2031</v>
      </c>
      <c r="G1578" s="2">
        <v>7</v>
      </c>
      <c r="H1578" s="2">
        <v>156063</v>
      </c>
      <c r="I1578" s="3" t="s">
        <v>2037</v>
      </c>
      <c r="J1578" s="15">
        <v>45093</v>
      </c>
      <c r="K1578" s="24">
        <v>1172402717</v>
      </c>
      <c r="L1578" s="15">
        <v>45103</v>
      </c>
      <c r="M1578" s="15">
        <v>45107</v>
      </c>
      <c r="N1578" s="15"/>
      <c r="O1578" s="26">
        <f>VLOOKUP(D1578,quash!A$2:$I$7791,9,FALSE)</f>
        <v>1</v>
      </c>
      <c r="P1578" s="7">
        <v>10000</v>
      </c>
      <c r="Q1578" s="26">
        <v>132</v>
      </c>
      <c r="R1578" s="19">
        <v>5.8283715876113903E-2</v>
      </c>
      <c r="S1578" s="26">
        <v>16</v>
      </c>
      <c r="T1578" s="7">
        <v>7000</v>
      </c>
      <c r="U1578" s="2">
        <v>142</v>
      </c>
      <c r="V1578" s="11">
        <v>1758.65</v>
      </c>
      <c r="W1578" s="14" t="s">
        <v>5281</v>
      </c>
      <c r="X1578" s="18">
        <v>1</v>
      </c>
      <c r="Y1578" s="9">
        <v>7000</v>
      </c>
      <c r="Z1578" s="19">
        <f t="shared" si="412"/>
        <v>0</v>
      </c>
      <c r="AA1578" s="25">
        <v>1758.65</v>
      </c>
      <c r="AB1578" s="30">
        <f t="shared" si="413"/>
        <v>646000</v>
      </c>
      <c r="AC1578" s="30">
        <f t="shared" si="423"/>
        <v>1.0835913312693499E-2</v>
      </c>
      <c r="AD1578" s="31">
        <f t="shared" si="424"/>
        <v>1.4303405572755419</v>
      </c>
      <c r="AE1578" s="31">
        <f t="shared" si="425"/>
        <v>1.5386996904024768</v>
      </c>
      <c r="AG1578" s="30">
        <f t="shared" si="414"/>
        <v>2427000</v>
      </c>
      <c r="AH1578" s="30">
        <f t="shared" si="420"/>
        <v>2.88421920065925E-3</v>
      </c>
      <c r="AI1578" s="31">
        <f t="shared" si="421"/>
        <v>0.38071693448702099</v>
      </c>
      <c r="AJ1578" s="31">
        <f t="shared" si="422"/>
        <v>0.40955912649361348</v>
      </c>
      <c r="AK1578" s="30">
        <f>IF(W1578="si",($S1578*'COSTOS DE CREDITOS'!$C$27)/DATA!$G1578,"")</f>
        <v>47.07631125553273</v>
      </c>
      <c r="AL1578" s="90">
        <f>IF(W1578="si",'COSTOS DE CREDITOS'!$C$35,"")</f>
        <v>20.421138461538462</v>
      </c>
      <c r="AM1578" s="30">
        <f t="shared" si="415"/>
        <v>430.76923076923077</v>
      </c>
      <c r="AN1578" s="30">
        <f t="shared" si="416"/>
        <v>0</v>
      </c>
      <c r="AO1578" s="30">
        <f t="shared" si="417"/>
        <v>498.26668048630199</v>
      </c>
      <c r="AP1578" s="30">
        <f t="shared" si="418"/>
        <v>1260.3833195136981</v>
      </c>
      <c r="AQ1578" s="19">
        <f t="shared" si="419"/>
        <v>0.71667660962311885</v>
      </c>
    </row>
    <row r="1579" spans="1:43" x14ac:dyDescent="0.2">
      <c r="A1579" s="23" t="s">
        <v>5665</v>
      </c>
      <c r="B1579" s="6" t="s">
        <v>5673</v>
      </c>
      <c r="C1579" s="6" t="s">
        <v>5667</v>
      </c>
      <c r="D1579" s="2">
        <v>155452</v>
      </c>
      <c r="E1579" s="2">
        <v>155435</v>
      </c>
      <c r="F1579" s="3" t="s">
        <v>2038</v>
      </c>
      <c r="G1579" s="2">
        <v>6</v>
      </c>
      <c r="H1579" s="2">
        <v>156248</v>
      </c>
      <c r="I1579" s="3" t="s">
        <v>2039</v>
      </c>
      <c r="J1579" s="15">
        <v>45093</v>
      </c>
      <c r="K1579" s="24">
        <v>1172207263</v>
      </c>
      <c r="L1579" s="15">
        <v>45104</v>
      </c>
      <c r="M1579" s="15">
        <v>45107</v>
      </c>
      <c r="N1579" s="15"/>
      <c r="O1579" s="26">
        <f>VLOOKUP(D1579,quash!A$2:$I$7791,9,FALSE)</f>
        <v>4</v>
      </c>
      <c r="P1579" s="7">
        <v>10000</v>
      </c>
      <c r="Q1579" s="26">
        <v>90</v>
      </c>
      <c r="R1579" s="19">
        <v>5.9818464604665302E-3</v>
      </c>
      <c r="S1579" s="26">
        <v>16</v>
      </c>
      <c r="T1579" s="7">
        <v>5000</v>
      </c>
      <c r="U1579" s="2">
        <v>147</v>
      </c>
      <c r="V1579" s="11">
        <v>1303.3399999999999</v>
      </c>
      <c r="W1579" s="14" t="s">
        <v>5281</v>
      </c>
      <c r="X1579" s="18">
        <v>1</v>
      </c>
      <c r="Y1579" s="9">
        <v>5000</v>
      </c>
      <c r="Z1579" s="19">
        <f t="shared" si="412"/>
        <v>0</v>
      </c>
      <c r="AA1579" s="25">
        <v>1303.3399999999999</v>
      </c>
      <c r="AB1579" s="30">
        <f t="shared" si="413"/>
        <v>374000</v>
      </c>
      <c r="AC1579" s="30">
        <f t="shared" si="423"/>
        <v>1.3368983957219251E-2</v>
      </c>
      <c r="AD1579" s="31">
        <f t="shared" si="424"/>
        <v>1.2032085561497325</v>
      </c>
      <c r="AE1579" s="31">
        <f t="shared" si="425"/>
        <v>1.9652406417112298</v>
      </c>
      <c r="AG1579" s="30">
        <f t="shared" si="414"/>
        <v>927000</v>
      </c>
      <c r="AH1579" s="30">
        <f t="shared" si="420"/>
        <v>5.3937432578209281E-3</v>
      </c>
      <c r="AI1579" s="31">
        <f t="shared" si="421"/>
        <v>0.48543689320388356</v>
      </c>
      <c r="AJ1579" s="31">
        <f t="shared" si="422"/>
        <v>0.79288025889967639</v>
      </c>
      <c r="AK1579" s="30">
        <f>IF(W1579="si",($S1579*'COSTOS DE CREDITOS'!$C$27)/DATA!$G1579,"")</f>
        <v>54.922363131454851</v>
      </c>
      <c r="AL1579" s="90">
        <f>IF(W1579="si",'COSTOS DE CREDITOS'!$C$35,"")</f>
        <v>20.421138461538462</v>
      </c>
      <c r="AM1579" s="30">
        <f t="shared" si="415"/>
        <v>307.69230769230774</v>
      </c>
      <c r="AN1579" s="30">
        <f t="shared" si="416"/>
        <v>0</v>
      </c>
      <c r="AO1579" s="30">
        <f t="shared" si="417"/>
        <v>383.03580928530107</v>
      </c>
      <c r="AP1579" s="30">
        <f t="shared" si="418"/>
        <v>920.30419071469885</v>
      </c>
      <c r="AQ1579" s="19">
        <f t="shared" si="419"/>
        <v>0.70611213552465124</v>
      </c>
    </row>
    <row r="1580" spans="1:43" x14ac:dyDescent="0.2">
      <c r="A1580" s="23" t="s">
        <v>5665</v>
      </c>
      <c r="B1580" s="6" t="s">
        <v>5677</v>
      </c>
      <c r="C1580" s="6" t="s">
        <v>5667</v>
      </c>
      <c r="D1580" s="2">
        <v>155925</v>
      </c>
      <c r="E1580" s="2">
        <v>156223</v>
      </c>
      <c r="F1580" s="3" t="s">
        <v>818</v>
      </c>
      <c r="G1580" s="2">
        <v>7</v>
      </c>
      <c r="H1580" s="2">
        <v>156270</v>
      </c>
      <c r="I1580" s="3" t="s">
        <v>2040</v>
      </c>
      <c r="J1580" s="15">
        <v>45099</v>
      </c>
      <c r="K1580" s="24">
        <v>1177111240</v>
      </c>
      <c r="L1580" s="15">
        <v>45104</v>
      </c>
      <c r="M1580" s="15">
        <v>45107</v>
      </c>
      <c r="N1580" s="15"/>
      <c r="O1580" s="26">
        <f>VLOOKUP(D1580,quash!A$2:$I$7791,9,FALSE)</f>
        <v>4</v>
      </c>
      <c r="P1580" s="7">
        <v>10000</v>
      </c>
      <c r="Q1580" s="26">
        <v>110</v>
      </c>
      <c r="R1580" s="19">
        <v>3.11605023919212E-2</v>
      </c>
      <c r="S1580" s="26">
        <v>16</v>
      </c>
      <c r="T1580" s="7">
        <v>10000</v>
      </c>
      <c r="U1580" s="2">
        <v>142</v>
      </c>
      <c r="V1580" s="11">
        <v>2510.34</v>
      </c>
      <c r="W1580" s="14" t="s">
        <v>5281</v>
      </c>
      <c r="X1580" s="18">
        <v>1</v>
      </c>
      <c r="Y1580" s="9">
        <v>10000</v>
      </c>
      <c r="Z1580" s="19">
        <f t="shared" si="412"/>
        <v>0</v>
      </c>
      <c r="AA1580" s="25">
        <v>2510.34</v>
      </c>
      <c r="AB1580" s="30">
        <f t="shared" si="413"/>
        <v>374000</v>
      </c>
      <c r="AC1580" s="30">
        <f t="shared" si="423"/>
        <v>2.6737967914438502E-2</v>
      </c>
      <c r="AD1580" s="31">
        <f t="shared" si="424"/>
        <v>2.9411764705882351</v>
      </c>
      <c r="AE1580" s="31">
        <f t="shared" si="425"/>
        <v>3.7967914438502675</v>
      </c>
      <c r="AG1580" s="30">
        <f t="shared" si="414"/>
        <v>927000</v>
      </c>
      <c r="AH1580" s="30">
        <f t="shared" si="420"/>
        <v>1.0787486515641856E-2</v>
      </c>
      <c r="AI1580" s="31">
        <f t="shared" si="421"/>
        <v>1.1866235167206043</v>
      </c>
      <c r="AJ1580" s="31">
        <f t="shared" si="422"/>
        <v>1.5318230852211436</v>
      </c>
      <c r="AK1580" s="30">
        <f>IF(W1580="si",($S1580*'COSTOS DE CREDITOS'!$C$27)/DATA!$G1580,"")</f>
        <v>47.07631125553273</v>
      </c>
      <c r="AL1580" s="90">
        <f>IF(W1580="si",'COSTOS DE CREDITOS'!$C$35,"")</f>
        <v>20.421138461538462</v>
      </c>
      <c r="AM1580" s="30">
        <f t="shared" si="415"/>
        <v>615.38461538461547</v>
      </c>
      <c r="AN1580" s="30">
        <f t="shared" si="416"/>
        <v>0</v>
      </c>
      <c r="AO1580" s="30">
        <f t="shared" si="417"/>
        <v>682.88206510168663</v>
      </c>
      <c r="AP1580" s="30">
        <f t="shared" si="418"/>
        <v>1827.4579348983134</v>
      </c>
      <c r="AQ1580" s="19">
        <f t="shared" si="419"/>
        <v>0.72797228060673591</v>
      </c>
    </row>
    <row r="1581" spans="1:43" x14ac:dyDescent="0.2">
      <c r="A1581" s="23" t="s">
        <v>5665</v>
      </c>
      <c r="B1581" s="6" t="s">
        <v>5669</v>
      </c>
      <c r="C1581" s="6" t="s">
        <v>5670</v>
      </c>
      <c r="D1581" s="2">
        <v>154897</v>
      </c>
      <c r="E1581" s="2">
        <v>155974</v>
      </c>
      <c r="F1581" s="3" t="s">
        <v>713</v>
      </c>
      <c r="G1581" s="2">
        <v>7</v>
      </c>
      <c r="H1581" s="2">
        <v>155982</v>
      </c>
      <c r="I1581" s="3" t="s">
        <v>2041</v>
      </c>
      <c r="J1581" s="15">
        <v>45086</v>
      </c>
      <c r="K1581" s="24">
        <v>1167638784</v>
      </c>
      <c r="L1581" s="15">
        <v>45099</v>
      </c>
      <c r="M1581" s="15">
        <v>45107</v>
      </c>
      <c r="N1581" s="15"/>
      <c r="O1581" s="26">
        <f>VLOOKUP(D1581,quash!A$2:$I$7791,9,FALSE)</f>
        <v>3</v>
      </c>
      <c r="P1581" s="7">
        <v>10000</v>
      </c>
      <c r="Q1581" s="26">
        <v>110</v>
      </c>
      <c r="R1581" s="19">
        <v>3.3741050530766099E-2</v>
      </c>
      <c r="S1581" s="26">
        <v>16</v>
      </c>
      <c r="T1581" s="7">
        <v>10000</v>
      </c>
      <c r="U1581" s="2">
        <v>142</v>
      </c>
      <c r="V1581" s="11">
        <v>2510.34</v>
      </c>
      <c r="W1581" s="14" t="s">
        <v>5281</v>
      </c>
      <c r="X1581" s="18">
        <v>1</v>
      </c>
      <c r="Y1581" s="9">
        <v>10000</v>
      </c>
      <c r="Z1581" s="19">
        <f t="shared" si="412"/>
        <v>0</v>
      </c>
      <c r="AA1581" s="25">
        <v>2510.34</v>
      </c>
      <c r="AB1581" s="30">
        <f t="shared" si="413"/>
        <v>171000</v>
      </c>
      <c r="AC1581" s="30">
        <f t="shared" si="423"/>
        <v>5.8479532163742687E-2</v>
      </c>
      <c r="AD1581" s="31">
        <f t="shared" si="424"/>
        <v>6.4327485380116958</v>
      </c>
      <c r="AE1581" s="31">
        <f t="shared" si="425"/>
        <v>8.3040935672514617</v>
      </c>
      <c r="AG1581" s="30">
        <f t="shared" si="414"/>
        <v>778000</v>
      </c>
      <c r="AH1581" s="30">
        <f t="shared" si="420"/>
        <v>1.2853470437017995E-2</v>
      </c>
      <c r="AI1581" s="31">
        <f t="shared" si="421"/>
        <v>1.4138817480719794</v>
      </c>
      <c r="AJ1581" s="31">
        <f t="shared" si="422"/>
        <v>1.8251928020565553</v>
      </c>
      <c r="AK1581" s="30">
        <f>IF(W1581="si",($S1581*'COSTOS DE CREDITOS'!$C$27)/DATA!$G1581,"")</f>
        <v>47.07631125553273</v>
      </c>
      <c r="AL1581" s="90">
        <f>IF(W1581="si",'COSTOS DE CREDITOS'!$C$35,"")</f>
        <v>20.421138461538462</v>
      </c>
      <c r="AM1581" s="30">
        <f t="shared" si="415"/>
        <v>615.38461538461547</v>
      </c>
      <c r="AN1581" s="30">
        <f t="shared" si="416"/>
        <v>0</v>
      </c>
      <c r="AO1581" s="30">
        <f t="shared" si="417"/>
        <v>682.88206510168663</v>
      </c>
      <c r="AP1581" s="30">
        <f t="shared" si="418"/>
        <v>1827.4579348983134</v>
      </c>
      <c r="AQ1581" s="19">
        <f t="shared" si="419"/>
        <v>0.72797228060673591</v>
      </c>
    </row>
    <row r="1582" spans="1:43" x14ac:dyDescent="0.2">
      <c r="A1582" s="23" t="s">
        <v>5665</v>
      </c>
      <c r="B1582" s="6" t="s">
        <v>5668</v>
      </c>
      <c r="C1582" s="6" t="s">
        <v>5667</v>
      </c>
      <c r="D1582" s="2">
        <v>156260</v>
      </c>
      <c r="E1582" s="2">
        <v>152722</v>
      </c>
      <c r="F1582" s="3" t="s">
        <v>2042</v>
      </c>
      <c r="G1582" s="2">
        <v>5</v>
      </c>
      <c r="H1582" s="2">
        <v>156341</v>
      </c>
      <c r="I1582" s="3" t="s">
        <v>2043</v>
      </c>
      <c r="J1582" s="15">
        <v>45103</v>
      </c>
      <c r="K1582" s="24">
        <v>1180740948</v>
      </c>
      <c r="L1582" s="15">
        <v>45105</v>
      </c>
      <c r="M1582" s="15">
        <v>45107</v>
      </c>
      <c r="N1582" s="15"/>
      <c r="O1582" s="26">
        <f>VLOOKUP(D1582,quash!A$2:$I$7791,9,FALSE)</f>
        <v>4</v>
      </c>
      <c r="P1582" s="7">
        <v>10000</v>
      </c>
      <c r="Q1582" s="26">
        <v>100</v>
      </c>
      <c r="R1582" s="19">
        <v>1.82981294070719E-2</v>
      </c>
      <c r="S1582" s="93">
        <v>26</v>
      </c>
      <c r="T1582" s="7">
        <v>8000</v>
      </c>
      <c r="U1582" s="2">
        <v>142</v>
      </c>
      <c r="V1582" s="11">
        <v>2013.74</v>
      </c>
      <c r="W1582" s="14" t="s">
        <v>5281</v>
      </c>
      <c r="X1582" s="18">
        <v>0.96145638332742089</v>
      </c>
      <c r="Y1582" s="9">
        <v>7691.6510666193672</v>
      </c>
      <c r="Z1582" s="19">
        <f t="shared" si="412"/>
        <v>-3.8543616672579106E-2</v>
      </c>
      <c r="AA1582" s="25">
        <v>1936.1231773617606</v>
      </c>
      <c r="AB1582" s="30">
        <f t="shared" si="413"/>
        <v>374000</v>
      </c>
      <c r="AC1582" s="30">
        <f t="shared" si="423"/>
        <v>2.1390374331550801E-2</v>
      </c>
      <c r="AD1582" s="31">
        <f t="shared" si="424"/>
        <v>2.1390374331550799</v>
      </c>
      <c r="AE1582" s="31">
        <f t="shared" si="425"/>
        <v>3.0374331550802136</v>
      </c>
      <c r="AG1582" s="30">
        <f t="shared" si="414"/>
        <v>927000</v>
      </c>
      <c r="AH1582" s="30">
        <f t="shared" si="420"/>
        <v>8.6299892125134836E-3</v>
      </c>
      <c r="AI1582" s="31">
        <f t="shared" si="421"/>
        <v>0.86299892125134836</v>
      </c>
      <c r="AJ1582" s="31">
        <f t="shared" si="422"/>
        <v>1.2254584681769147</v>
      </c>
      <c r="AK1582" s="30">
        <f>IF(W1582="si",($S1582*'COSTOS DE CREDITOS'!$C$27)/DATA!$G1582,"")</f>
        <v>107.09860810633695</v>
      </c>
      <c r="AL1582" s="90">
        <f>IF(W1582="si",'COSTOS DE CREDITOS'!$C$35,"")</f>
        <v>20.421138461538462</v>
      </c>
      <c r="AM1582" s="30">
        <f t="shared" si="415"/>
        <v>800</v>
      </c>
      <c r="AN1582" s="30">
        <f t="shared" si="416"/>
        <v>308.34893338063284</v>
      </c>
      <c r="AO1582" s="30">
        <f t="shared" si="417"/>
        <v>1235.8686799485083</v>
      </c>
      <c r="AP1582" s="30">
        <f t="shared" si="418"/>
        <v>700.25449741325224</v>
      </c>
      <c r="AQ1582" s="19">
        <f t="shared" si="419"/>
        <v>0.3616786915218107</v>
      </c>
    </row>
    <row r="1583" spans="1:43" x14ac:dyDescent="0.2">
      <c r="A1583" s="23" t="s">
        <v>5665</v>
      </c>
      <c r="B1583" s="6" t="s">
        <v>5668</v>
      </c>
      <c r="C1583" s="6" t="s">
        <v>5667</v>
      </c>
      <c r="D1583" s="4">
        <v>155267</v>
      </c>
      <c r="E1583" s="4">
        <v>156420</v>
      </c>
      <c r="F1583" s="5" t="s">
        <v>2044</v>
      </c>
      <c r="G1583" s="2">
        <v>5</v>
      </c>
      <c r="H1583" s="4">
        <v>156421</v>
      </c>
      <c r="I1583" s="5" t="s">
        <v>2045</v>
      </c>
      <c r="J1583" s="15">
        <v>45091</v>
      </c>
      <c r="K1583" s="24">
        <v>1170775036</v>
      </c>
      <c r="L1583" s="15">
        <v>45105</v>
      </c>
      <c r="M1583" s="15">
        <v>45107</v>
      </c>
      <c r="N1583" s="15"/>
      <c r="O1583" s="26">
        <f>VLOOKUP(D1583,quash!A$2:$I$7791,9,FALSE)</f>
        <v>5</v>
      </c>
      <c r="P1583" s="7">
        <v>10000</v>
      </c>
      <c r="Q1583" s="26">
        <v>116</v>
      </c>
      <c r="R1583" s="19">
        <v>3.9113554227390934E-2</v>
      </c>
      <c r="S1583" s="26">
        <v>16</v>
      </c>
      <c r="T1583" s="8">
        <v>8000</v>
      </c>
      <c r="U1583" s="4">
        <v>142</v>
      </c>
      <c r="V1583" s="10">
        <v>2013.74</v>
      </c>
      <c r="W1583" s="14" t="s">
        <v>5281</v>
      </c>
      <c r="X1583" s="18">
        <v>1</v>
      </c>
      <c r="Y1583" s="9">
        <v>8000</v>
      </c>
      <c r="Z1583" s="19">
        <f t="shared" si="412"/>
        <v>0</v>
      </c>
      <c r="AA1583" s="25">
        <v>2013.74</v>
      </c>
      <c r="AB1583" s="30">
        <f t="shared" si="413"/>
        <v>47000</v>
      </c>
      <c r="AC1583" s="30">
        <f t="shared" si="423"/>
        <v>0.1702127659574468</v>
      </c>
      <c r="AD1583" s="31">
        <f t="shared" si="424"/>
        <v>19.74468085106383</v>
      </c>
      <c r="AE1583" s="31">
        <f t="shared" si="425"/>
        <v>24.170212765957448</v>
      </c>
      <c r="AG1583" s="30">
        <f t="shared" si="414"/>
        <v>352000</v>
      </c>
      <c r="AH1583" s="30">
        <f t="shared" si="420"/>
        <v>2.2727272727272728E-2</v>
      </c>
      <c r="AI1583" s="31">
        <f t="shared" si="421"/>
        <v>2.6363636363636362</v>
      </c>
      <c r="AJ1583" s="31">
        <f t="shared" si="422"/>
        <v>3.2272727272727275</v>
      </c>
      <c r="AK1583" s="30">
        <f>IF(W1583="si",($S1583*'COSTOS DE CREDITOS'!$C$27)/DATA!$G1583,"")</f>
        <v>65.906835757745824</v>
      </c>
      <c r="AL1583" s="90">
        <f>IF(W1583="si",'COSTOS DE CREDITOS'!$C$35,"")</f>
        <v>20.421138461538462</v>
      </c>
      <c r="AM1583" s="30">
        <f t="shared" si="415"/>
        <v>492.30769230769232</v>
      </c>
      <c r="AN1583" s="30">
        <f t="shared" si="416"/>
        <v>0</v>
      </c>
      <c r="AO1583" s="30">
        <f t="shared" si="417"/>
        <v>578.63566652697659</v>
      </c>
      <c r="AP1583" s="30">
        <f t="shared" si="418"/>
        <v>1435.1043334730234</v>
      </c>
      <c r="AQ1583" s="19">
        <f t="shared" si="419"/>
        <v>0.71265621851531147</v>
      </c>
    </row>
    <row r="1584" spans="1:43" x14ac:dyDescent="0.2">
      <c r="A1584" s="23" t="s">
        <v>5665</v>
      </c>
      <c r="B1584" s="6" t="s">
        <v>5676</v>
      </c>
      <c r="C1584" s="6" t="s">
        <v>5670</v>
      </c>
      <c r="D1584" s="4">
        <v>155968</v>
      </c>
      <c r="E1584" s="4">
        <v>156465</v>
      </c>
      <c r="F1584" s="5" t="s">
        <v>2046</v>
      </c>
      <c r="G1584" s="2">
        <v>6</v>
      </c>
      <c r="H1584" s="4">
        <v>156466</v>
      </c>
      <c r="I1584" s="5" t="s">
        <v>2047</v>
      </c>
      <c r="J1584" s="15">
        <v>45099</v>
      </c>
      <c r="K1584" s="24">
        <v>1177292898</v>
      </c>
      <c r="L1584" s="15">
        <v>45105</v>
      </c>
      <c r="M1584" s="15">
        <v>45107</v>
      </c>
      <c r="N1584" s="15"/>
      <c r="O1584" s="26">
        <f>VLOOKUP(D1584,quash!A$2:$I$7791,9,FALSE)</f>
        <v>5</v>
      </c>
      <c r="P1584" s="7">
        <v>5000</v>
      </c>
      <c r="Q1584" s="26">
        <v>147</v>
      </c>
      <c r="R1584" s="19">
        <v>0.11226939921536</v>
      </c>
      <c r="S1584" s="93">
        <v>26</v>
      </c>
      <c r="T1584" s="8">
        <v>7000</v>
      </c>
      <c r="U1584" s="4">
        <v>142</v>
      </c>
      <c r="V1584" s="10">
        <v>1758.65</v>
      </c>
      <c r="W1584" s="14" t="s">
        <v>5281</v>
      </c>
      <c r="X1584" s="18">
        <v>0.79331555320887248</v>
      </c>
      <c r="Y1584" s="9">
        <v>5553.2088724621071</v>
      </c>
      <c r="Z1584" s="19">
        <f t="shared" si="412"/>
        <v>-0.20668444679112752</v>
      </c>
      <c r="AA1584" s="25">
        <v>1395.1643976507837</v>
      </c>
      <c r="AB1584" s="30">
        <f t="shared" si="413"/>
        <v>47000</v>
      </c>
      <c r="AC1584" s="30">
        <f t="shared" si="423"/>
        <v>0.14893617021276595</v>
      </c>
      <c r="AD1584" s="31">
        <f t="shared" si="424"/>
        <v>21.893617021276594</v>
      </c>
      <c r="AE1584" s="31">
        <f t="shared" si="425"/>
        <v>21.148936170212764</v>
      </c>
      <c r="AG1584" s="30">
        <f t="shared" si="414"/>
        <v>352000</v>
      </c>
      <c r="AH1584" s="30">
        <f t="shared" si="420"/>
        <v>1.9886363636363636E-2</v>
      </c>
      <c r="AI1584" s="31">
        <f t="shared" si="421"/>
        <v>2.9232954545454546</v>
      </c>
      <c r="AJ1584" s="31">
        <f t="shared" si="422"/>
        <v>2.8238636363636362</v>
      </c>
      <c r="AK1584" s="30">
        <f>IF(W1584="si",($S1584*'COSTOS DE CREDITOS'!$C$27)/DATA!$G1584,"")</f>
        <v>89.248840088614131</v>
      </c>
      <c r="AL1584" s="90">
        <f>IF(W1584="si",'COSTOS DE CREDITOS'!$C$35,"")</f>
        <v>20.421138461538462</v>
      </c>
      <c r="AM1584" s="30">
        <f t="shared" si="415"/>
        <v>700</v>
      </c>
      <c r="AN1584" s="30">
        <f t="shared" si="416"/>
        <v>1446.7911275378929</v>
      </c>
      <c r="AO1584" s="30">
        <f t="shared" si="417"/>
        <v>2256.4611060880452</v>
      </c>
      <c r="AP1584" s="30">
        <f t="shared" si="418"/>
        <v>-861.29670843726149</v>
      </c>
      <c r="AQ1584" s="19">
        <f t="shared" si="419"/>
        <v>-0.61734424264806109</v>
      </c>
    </row>
    <row r="1585" spans="1:43" x14ac:dyDescent="0.2">
      <c r="A1585" s="23" t="s">
        <v>5665</v>
      </c>
      <c r="B1585" s="6" t="s">
        <v>5676</v>
      </c>
      <c r="C1585" s="6" t="s">
        <v>5670</v>
      </c>
      <c r="D1585" s="4">
        <v>155985</v>
      </c>
      <c r="E1585" s="4">
        <v>156523</v>
      </c>
      <c r="F1585" s="5" t="s">
        <v>2048</v>
      </c>
      <c r="G1585" s="2">
        <v>6</v>
      </c>
      <c r="H1585" s="4">
        <v>156524</v>
      </c>
      <c r="I1585" s="5" t="s">
        <v>2049</v>
      </c>
      <c r="J1585" s="15" t="s">
        <v>5688</v>
      </c>
      <c r="K1585" s="24" t="s">
        <v>5688</v>
      </c>
      <c r="L1585" s="15">
        <v>45105</v>
      </c>
      <c r="M1585" s="15">
        <v>45107</v>
      </c>
      <c r="N1585" s="15"/>
      <c r="O1585" s="26">
        <f>VLOOKUP(D1585,quash!A$2:$I$7791,9,FALSE)</f>
        <v>1</v>
      </c>
      <c r="P1585" s="7">
        <v>5000</v>
      </c>
      <c r="Q1585" s="26">
        <v>147</v>
      </c>
      <c r="R1585" s="19">
        <v>0.11226939921535994</v>
      </c>
      <c r="S1585" s="93">
        <v>26</v>
      </c>
      <c r="T1585" s="8">
        <v>6000</v>
      </c>
      <c r="U1585" s="4">
        <v>142</v>
      </c>
      <c r="V1585" s="10">
        <v>1503.37</v>
      </c>
      <c r="W1585" s="14" t="s">
        <v>5281</v>
      </c>
      <c r="X1585" s="18">
        <v>0.76441378447387709</v>
      </c>
      <c r="Y1585" s="9">
        <v>4586.4827068432623</v>
      </c>
      <c r="Z1585" s="19">
        <f t="shared" si="412"/>
        <v>-0.23558621552612291</v>
      </c>
      <c r="AA1585" s="25">
        <v>1149.1967511644925</v>
      </c>
      <c r="AB1585" s="30">
        <f t="shared" si="413"/>
        <v>646000</v>
      </c>
      <c r="AC1585" s="30">
        <f t="shared" si="423"/>
        <v>9.2879256965944269E-3</v>
      </c>
      <c r="AD1585" s="31">
        <f t="shared" si="424"/>
        <v>1.3653250773993808</v>
      </c>
      <c r="AE1585" s="31">
        <f t="shared" si="425"/>
        <v>1.3188854489164086</v>
      </c>
      <c r="AG1585" s="30">
        <f t="shared" si="414"/>
        <v>2427000</v>
      </c>
      <c r="AH1585" s="30">
        <f t="shared" si="420"/>
        <v>2.472187886279357E-3</v>
      </c>
      <c r="AI1585" s="31">
        <f t="shared" si="421"/>
        <v>0.36341161928306548</v>
      </c>
      <c r="AJ1585" s="31">
        <f t="shared" si="422"/>
        <v>0.35105067985166871</v>
      </c>
      <c r="AK1585" s="30">
        <f>IF(W1585="si",($S1585*'COSTOS DE CREDITOS'!$C$27)/DATA!$G1585,"")</f>
        <v>89.248840088614131</v>
      </c>
      <c r="AL1585" s="90">
        <f>IF(W1585="si",'COSTOS DE CREDITOS'!$C$35,"")</f>
        <v>20.421138461538462</v>
      </c>
      <c r="AM1585" s="30">
        <f t="shared" si="415"/>
        <v>600</v>
      </c>
      <c r="AN1585" s="30">
        <f t="shared" si="416"/>
        <v>1413.5172931567377</v>
      </c>
      <c r="AO1585" s="30">
        <f t="shared" si="417"/>
        <v>2123.18727170689</v>
      </c>
      <c r="AP1585" s="30">
        <f t="shared" si="418"/>
        <v>-973.99052054239746</v>
      </c>
      <c r="AQ1585" s="19">
        <f t="shared" si="419"/>
        <v>-0.84754026632553836</v>
      </c>
    </row>
    <row r="1586" spans="1:43" x14ac:dyDescent="0.2">
      <c r="A1586" s="23" t="s">
        <v>5665</v>
      </c>
      <c r="B1586" s="6" t="s">
        <v>5671</v>
      </c>
      <c r="C1586" s="6" t="s">
        <v>5670</v>
      </c>
      <c r="D1586" s="2">
        <v>156346</v>
      </c>
      <c r="E1586" s="2">
        <v>156375</v>
      </c>
      <c r="F1586" s="3" t="s">
        <v>761</v>
      </c>
      <c r="G1586" s="2">
        <v>5</v>
      </c>
      <c r="H1586" s="2">
        <v>156440</v>
      </c>
      <c r="I1586" s="3" t="s">
        <v>2050</v>
      </c>
      <c r="J1586" s="15">
        <v>45104</v>
      </c>
      <c r="K1586" s="24">
        <v>1181285158</v>
      </c>
      <c r="L1586" s="15">
        <v>45105</v>
      </c>
      <c r="M1586" s="15">
        <v>45107</v>
      </c>
      <c r="N1586" s="15"/>
      <c r="O1586" s="26">
        <f>VLOOKUP(D1586,quash!A$2:$I$7791,9,FALSE)</f>
        <v>3</v>
      </c>
      <c r="P1586" s="7">
        <v>9000</v>
      </c>
      <c r="Q1586" s="26">
        <v>146</v>
      </c>
      <c r="R1586" s="19">
        <v>8.1278822863721623E-2</v>
      </c>
      <c r="S1586" s="93">
        <v>26</v>
      </c>
      <c r="T1586" s="7">
        <v>7000</v>
      </c>
      <c r="U1586" s="2">
        <v>142</v>
      </c>
      <c r="V1586" s="11">
        <v>1758.65</v>
      </c>
      <c r="W1586" s="14" t="s">
        <v>5281</v>
      </c>
      <c r="X1586" s="18">
        <v>0.65183691811936384</v>
      </c>
      <c r="Y1586" s="9">
        <v>4562.8584268355471</v>
      </c>
      <c r="Z1586" s="19">
        <f t="shared" si="412"/>
        <v>-0.34816308188063616</v>
      </c>
      <c r="AA1586" s="25">
        <v>1146.3529960506194</v>
      </c>
      <c r="AB1586" s="30">
        <f t="shared" si="413"/>
        <v>171000</v>
      </c>
      <c r="AC1586" s="30">
        <f t="shared" si="423"/>
        <v>4.0935672514619881E-2</v>
      </c>
      <c r="AD1586" s="31">
        <f t="shared" si="424"/>
        <v>5.9766081871345023</v>
      </c>
      <c r="AE1586" s="31">
        <f t="shared" si="425"/>
        <v>5.8128654970760234</v>
      </c>
      <c r="AG1586" s="30">
        <f t="shared" si="414"/>
        <v>778000</v>
      </c>
      <c r="AH1586" s="30">
        <f t="shared" si="420"/>
        <v>8.9974293059125968E-3</v>
      </c>
      <c r="AI1586" s="31">
        <f t="shared" si="421"/>
        <v>1.3136246786632391</v>
      </c>
      <c r="AJ1586" s="31">
        <f t="shared" si="422"/>
        <v>1.2776349614395888</v>
      </c>
      <c r="AK1586" s="30">
        <f>IF(W1586="si",($S1586*'COSTOS DE CREDITOS'!$C$27)/DATA!$G1586,"")</f>
        <v>107.09860810633695</v>
      </c>
      <c r="AL1586" s="90">
        <f>IF(W1586="si",'COSTOS DE CREDITOS'!$C$35,"")</f>
        <v>20.421138461538462</v>
      </c>
      <c r="AM1586" s="30">
        <f t="shared" si="415"/>
        <v>700</v>
      </c>
      <c r="AN1586" s="30">
        <f t="shared" si="416"/>
        <v>2437.1415731644529</v>
      </c>
      <c r="AO1586" s="30">
        <f t="shared" si="417"/>
        <v>3264.6613197323286</v>
      </c>
      <c r="AP1586" s="30">
        <f t="shared" si="418"/>
        <v>-2118.3083236817092</v>
      </c>
      <c r="AQ1586" s="19">
        <f t="shared" si="419"/>
        <v>-1.8478673942316555</v>
      </c>
    </row>
    <row r="1587" spans="1:43" x14ac:dyDescent="0.2">
      <c r="A1587" s="23" t="s">
        <v>5665</v>
      </c>
      <c r="B1587" s="6" t="s">
        <v>5676</v>
      </c>
      <c r="C1587" s="6" t="s">
        <v>5670</v>
      </c>
      <c r="D1587" s="2">
        <v>155959</v>
      </c>
      <c r="E1587" s="2">
        <v>156465</v>
      </c>
      <c r="F1587" s="3" t="s">
        <v>2046</v>
      </c>
      <c r="G1587" s="2">
        <v>6</v>
      </c>
      <c r="H1587" s="2">
        <v>156467</v>
      </c>
      <c r="I1587" s="3" t="s">
        <v>2051</v>
      </c>
      <c r="J1587" s="15">
        <v>45099</v>
      </c>
      <c r="K1587" s="24">
        <v>1177208168</v>
      </c>
      <c r="L1587" s="15">
        <v>45105</v>
      </c>
      <c r="M1587" s="15">
        <v>45107</v>
      </c>
      <c r="N1587" s="15"/>
      <c r="O1587" s="26">
        <f>VLOOKUP(D1587,quash!A$2:$I$7791,9,FALSE)</f>
        <v>1</v>
      </c>
      <c r="P1587" s="7">
        <v>10000</v>
      </c>
      <c r="Q1587" s="26">
        <v>147</v>
      </c>
      <c r="R1587" s="19">
        <v>7.9000519063170294E-2</v>
      </c>
      <c r="S1587" s="93">
        <v>26</v>
      </c>
      <c r="T1587" s="7">
        <v>7000</v>
      </c>
      <c r="U1587" s="2">
        <v>142</v>
      </c>
      <c r="V1587" s="11">
        <v>1758.65</v>
      </c>
      <c r="W1587" s="14" t="s">
        <v>5281</v>
      </c>
      <c r="X1587" s="18">
        <v>0.79331555320887248</v>
      </c>
      <c r="Y1587" s="9">
        <v>5553.2088724621071</v>
      </c>
      <c r="Z1587" s="19">
        <f t="shared" si="412"/>
        <v>-0.20668444679112752</v>
      </c>
      <c r="AA1587" s="25">
        <v>1395.1643976507837</v>
      </c>
      <c r="AB1587" s="30">
        <f t="shared" si="413"/>
        <v>646000</v>
      </c>
      <c r="AC1587" s="30">
        <f t="shared" si="423"/>
        <v>1.0835913312693499E-2</v>
      </c>
      <c r="AD1587" s="31">
        <f t="shared" si="424"/>
        <v>1.5928792569659442</v>
      </c>
      <c r="AE1587" s="31">
        <f t="shared" si="425"/>
        <v>1.5386996904024768</v>
      </c>
      <c r="AG1587" s="30">
        <f t="shared" si="414"/>
        <v>2427000</v>
      </c>
      <c r="AH1587" s="30">
        <f t="shared" si="420"/>
        <v>2.88421920065925E-3</v>
      </c>
      <c r="AI1587" s="31">
        <f t="shared" si="421"/>
        <v>0.42398022249690975</v>
      </c>
      <c r="AJ1587" s="31">
        <f t="shared" si="422"/>
        <v>0.40955912649361348</v>
      </c>
      <c r="AK1587" s="30">
        <f>IF(W1587="si",($S1587*'COSTOS DE CREDITOS'!$C$27)/DATA!$G1587,"")</f>
        <v>89.248840088614131</v>
      </c>
      <c r="AL1587" s="90">
        <f>IF(W1587="si",'COSTOS DE CREDITOS'!$C$35,"")</f>
        <v>20.421138461538462</v>
      </c>
      <c r="AM1587" s="30">
        <f t="shared" si="415"/>
        <v>700</v>
      </c>
      <c r="AN1587" s="30">
        <f t="shared" si="416"/>
        <v>1446.7911275378929</v>
      </c>
      <c r="AO1587" s="30">
        <f t="shared" si="417"/>
        <v>2256.4611060880452</v>
      </c>
      <c r="AP1587" s="30">
        <f t="shared" si="418"/>
        <v>-861.29670843726149</v>
      </c>
      <c r="AQ1587" s="19">
        <f t="shared" si="419"/>
        <v>-0.61734424264806109</v>
      </c>
    </row>
    <row r="1588" spans="1:43" x14ac:dyDescent="0.2">
      <c r="A1588" s="23" t="s">
        <v>5665</v>
      </c>
      <c r="B1588" s="6" t="s">
        <v>5676</v>
      </c>
      <c r="C1588" s="6" t="s">
        <v>5670</v>
      </c>
      <c r="D1588" s="2">
        <v>156202</v>
      </c>
      <c r="E1588" s="2">
        <v>156465</v>
      </c>
      <c r="F1588" s="3" t="s">
        <v>2046</v>
      </c>
      <c r="G1588" s="2">
        <v>6</v>
      </c>
      <c r="H1588" s="2">
        <v>156468</v>
      </c>
      <c r="I1588" s="3" t="s">
        <v>2052</v>
      </c>
      <c r="J1588" s="15">
        <v>45103</v>
      </c>
      <c r="K1588" s="24">
        <v>1180537919</v>
      </c>
      <c r="L1588" s="15">
        <v>45105</v>
      </c>
      <c r="M1588" s="15">
        <v>45107</v>
      </c>
      <c r="N1588" s="15"/>
      <c r="O1588" s="26">
        <f>VLOOKUP(D1588,quash!A$2:$I$7791,9,FALSE)</f>
        <v>4</v>
      </c>
      <c r="P1588" s="7">
        <v>10000</v>
      </c>
      <c r="Q1588" s="26">
        <v>147</v>
      </c>
      <c r="R1588" s="19">
        <v>7.9000519063170294E-2</v>
      </c>
      <c r="S1588" s="93">
        <v>26</v>
      </c>
      <c r="T1588" s="7">
        <v>6000</v>
      </c>
      <c r="U1588" s="2">
        <v>142</v>
      </c>
      <c r="V1588" s="11">
        <v>1503.37</v>
      </c>
      <c r="W1588" s="14" t="s">
        <v>5281</v>
      </c>
      <c r="X1588" s="18">
        <v>0.79331555320887248</v>
      </c>
      <c r="Y1588" s="9">
        <v>4759.8933192532349</v>
      </c>
      <c r="Z1588" s="19">
        <f t="shared" si="412"/>
        <v>-0.20668444679112752</v>
      </c>
      <c r="AA1588" s="25">
        <v>1192.6468032276225</v>
      </c>
      <c r="AB1588" s="30">
        <f t="shared" si="413"/>
        <v>374000</v>
      </c>
      <c r="AC1588" s="30">
        <f t="shared" si="423"/>
        <v>1.6042780748663103E-2</v>
      </c>
      <c r="AD1588" s="31">
        <f t="shared" si="424"/>
        <v>2.358288770053476</v>
      </c>
      <c r="AE1588" s="31">
        <f t="shared" si="425"/>
        <v>2.2780748663101607</v>
      </c>
      <c r="AG1588" s="30">
        <f t="shared" si="414"/>
        <v>927000</v>
      </c>
      <c r="AH1588" s="30">
        <f t="shared" si="420"/>
        <v>6.4724919093851136E-3</v>
      </c>
      <c r="AI1588" s="31">
        <f t="shared" si="421"/>
        <v>0.95145631067961167</v>
      </c>
      <c r="AJ1588" s="31">
        <f t="shared" si="422"/>
        <v>0.91909385113268616</v>
      </c>
      <c r="AK1588" s="30">
        <f>IF(W1588="si",($S1588*'COSTOS DE CREDITOS'!$C$27)/DATA!$G1588,"")</f>
        <v>89.248840088614131</v>
      </c>
      <c r="AL1588" s="90">
        <f>IF(W1588="si",'COSTOS DE CREDITOS'!$C$35,"")</f>
        <v>20.421138461538462</v>
      </c>
      <c r="AM1588" s="30">
        <f t="shared" si="415"/>
        <v>600</v>
      </c>
      <c r="AN1588" s="30">
        <f t="shared" si="416"/>
        <v>1240.1066807467651</v>
      </c>
      <c r="AO1588" s="30">
        <f t="shared" si="417"/>
        <v>1949.7766592969176</v>
      </c>
      <c r="AP1588" s="30">
        <f t="shared" si="418"/>
        <v>-757.1298560692951</v>
      </c>
      <c r="AQ1588" s="19">
        <f t="shared" si="419"/>
        <v>-0.63483158133682027</v>
      </c>
    </row>
    <row r="1589" spans="1:43" x14ac:dyDescent="0.2">
      <c r="A1589" s="23" t="s">
        <v>5665</v>
      </c>
      <c r="B1589" s="6" t="s">
        <v>5676</v>
      </c>
      <c r="C1589" s="6" t="s">
        <v>5670</v>
      </c>
      <c r="D1589" s="2">
        <v>156147</v>
      </c>
      <c r="E1589" s="2">
        <v>156465</v>
      </c>
      <c r="F1589" s="3" t="s">
        <v>2046</v>
      </c>
      <c r="G1589" s="2">
        <v>6</v>
      </c>
      <c r="H1589" s="2">
        <v>156469</v>
      </c>
      <c r="I1589" s="3" t="s">
        <v>2053</v>
      </c>
      <c r="J1589" s="15">
        <v>45101</v>
      </c>
      <c r="K1589" s="24">
        <v>1179838494</v>
      </c>
      <c r="L1589" s="15">
        <v>45105</v>
      </c>
      <c r="M1589" s="15">
        <v>45107</v>
      </c>
      <c r="N1589" s="15"/>
      <c r="O1589" s="26">
        <f>VLOOKUP(D1589,quash!A$2:$I$7791,9,FALSE)</f>
        <v>3</v>
      </c>
      <c r="P1589" s="7">
        <v>5000</v>
      </c>
      <c r="Q1589" s="26">
        <v>147</v>
      </c>
      <c r="R1589" s="19">
        <v>0.11226939921536</v>
      </c>
      <c r="S1589" s="93">
        <v>26</v>
      </c>
      <c r="T1589" s="7">
        <v>7000</v>
      </c>
      <c r="U1589" s="2">
        <v>142</v>
      </c>
      <c r="V1589" s="11">
        <v>1758.65</v>
      </c>
      <c r="W1589" s="14" t="s">
        <v>5281</v>
      </c>
      <c r="X1589" s="18">
        <v>0.79331555320887248</v>
      </c>
      <c r="Y1589" s="9">
        <v>5553.2088724621071</v>
      </c>
      <c r="Z1589" s="19">
        <f t="shared" si="412"/>
        <v>-0.20668444679112752</v>
      </c>
      <c r="AA1589" s="25">
        <v>1395.1643976507837</v>
      </c>
      <c r="AB1589" s="30">
        <f t="shared" si="413"/>
        <v>171000</v>
      </c>
      <c r="AC1589" s="30">
        <f t="shared" si="423"/>
        <v>4.0935672514619881E-2</v>
      </c>
      <c r="AD1589" s="31">
        <f t="shared" si="424"/>
        <v>6.0175438596491224</v>
      </c>
      <c r="AE1589" s="31">
        <f t="shared" si="425"/>
        <v>5.8128654970760234</v>
      </c>
      <c r="AG1589" s="30">
        <f t="shared" si="414"/>
        <v>778000</v>
      </c>
      <c r="AH1589" s="30">
        <f t="shared" si="420"/>
        <v>8.9974293059125968E-3</v>
      </c>
      <c r="AI1589" s="31">
        <f t="shared" si="421"/>
        <v>1.3226221079691518</v>
      </c>
      <c r="AJ1589" s="31">
        <f t="shared" si="422"/>
        <v>1.2776349614395888</v>
      </c>
      <c r="AK1589" s="30">
        <f>IF(W1589="si",($S1589*'COSTOS DE CREDITOS'!$C$27)/DATA!$G1589,"")</f>
        <v>89.248840088614131</v>
      </c>
      <c r="AL1589" s="90">
        <f>IF(W1589="si",'COSTOS DE CREDITOS'!$C$35,"")</f>
        <v>20.421138461538462</v>
      </c>
      <c r="AM1589" s="30">
        <f t="shared" si="415"/>
        <v>700</v>
      </c>
      <c r="AN1589" s="30">
        <f t="shared" si="416"/>
        <v>1446.7911275378929</v>
      </c>
      <c r="AO1589" s="30">
        <f t="shared" si="417"/>
        <v>2256.4611060880452</v>
      </c>
      <c r="AP1589" s="30">
        <f t="shared" si="418"/>
        <v>-861.29670843726149</v>
      </c>
      <c r="AQ1589" s="19">
        <f t="shared" si="419"/>
        <v>-0.61734424264806109</v>
      </c>
    </row>
    <row r="1590" spans="1:43" x14ac:dyDescent="0.2">
      <c r="A1590" s="23" t="s">
        <v>5665</v>
      </c>
      <c r="B1590" s="6" t="s">
        <v>5676</v>
      </c>
      <c r="C1590" s="6" t="s">
        <v>5670</v>
      </c>
      <c r="D1590" s="2">
        <v>155966</v>
      </c>
      <c r="E1590" s="2">
        <v>156465</v>
      </c>
      <c r="F1590" s="3" t="s">
        <v>2046</v>
      </c>
      <c r="G1590" s="2">
        <v>6</v>
      </c>
      <c r="H1590" s="2">
        <v>156470</v>
      </c>
      <c r="I1590" s="3" t="s">
        <v>2054</v>
      </c>
      <c r="J1590" s="15">
        <v>45099</v>
      </c>
      <c r="K1590" s="24">
        <v>1177250893</v>
      </c>
      <c r="L1590" s="15">
        <v>45105</v>
      </c>
      <c r="M1590" s="15">
        <v>45107</v>
      </c>
      <c r="N1590" s="15"/>
      <c r="O1590" s="26">
        <f>VLOOKUP(D1590,quash!A$2:$I$7791,9,FALSE)</f>
        <v>2</v>
      </c>
      <c r="P1590" s="7">
        <v>10000</v>
      </c>
      <c r="Q1590" s="26">
        <v>147</v>
      </c>
      <c r="R1590" s="19">
        <v>7.9000519063170294E-2</v>
      </c>
      <c r="S1590" s="93">
        <v>26</v>
      </c>
      <c r="T1590" s="7">
        <v>7000</v>
      </c>
      <c r="U1590" s="2">
        <v>142</v>
      </c>
      <c r="V1590" s="11">
        <v>1758.65</v>
      </c>
      <c r="W1590" s="14" t="s">
        <v>5281</v>
      </c>
      <c r="X1590" s="18">
        <v>0.79331555320887248</v>
      </c>
      <c r="Y1590" s="9">
        <v>5553.2088724621071</v>
      </c>
      <c r="Z1590" s="19">
        <f t="shared" si="412"/>
        <v>-0.20668444679112752</v>
      </c>
      <c r="AA1590" s="25">
        <v>1395.1643976507837</v>
      </c>
      <c r="AB1590" s="30">
        <f t="shared" si="413"/>
        <v>459000</v>
      </c>
      <c r="AC1590" s="30">
        <f t="shared" si="423"/>
        <v>1.5250544662309368E-2</v>
      </c>
      <c r="AD1590" s="31">
        <f t="shared" si="424"/>
        <v>2.2418300653594772</v>
      </c>
      <c r="AE1590" s="31">
        <f t="shared" si="425"/>
        <v>2.1655773420479303</v>
      </c>
      <c r="AG1590" s="30">
        <f t="shared" si="414"/>
        <v>1695000</v>
      </c>
      <c r="AH1590" s="30">
        <f t="shared" si="420"/>
        <v>4.1297935103244837E-3</v>
      </c>
      <c r="AI1590" s="31">
        <f t="shared" si="421"/>
        <v>0.60707964601769915</v>
      </c>
      <c r="AJ1590" s="31">
        <f t="shared" si="422"/>
        <v>0.58643067846607666</v>
      </c>
      <c r="AK1590" s="30">
        <f>IF(W1590="si",($S1590*'COSTOS DE CREDITOS'!$C$27)/DATA!$G1590,"")</f>
        <v>89.248840088614131</v>
      </c>
      <c r="AL1590" s="90">
        <f>IF(W1590="si",'COSTOS DE CREDITOS'!$C$35,"")</f>
        <v>20.421138461538462</v>
      </c>
      <c r="AM1590" s="30">
        <f t="shared" si="415"/>
        <v>700</v>
      </c>
      <c r="AN1590" s="30">
        <f t="shared" si="416"/>
        <v>1446.7911275378929</v>
      </c>
      <c r="AO1590" s="30">
        <f t="shared" si="417"/>
        <v>2256.4611060880452</v>
      </c>
      <c r="AP1590" s="30">
        <f t="shared" si="418"/>
        <v>-861.29670843726149</v>
      </c>
      <c r="AQ1590" s="19">
        <f t="shared" si="419"/>
        <v>-0.61734424264806109</v>
      </c>
    </row>
    <row r="1591" spans="1:43" x14ac:dyDescent="0.2">
      <c r="A1591" s="23" t="s">
        <v>5665</v>
      </c>
      <c r="B1591" s="6" t="s">
        <v>5676</v>
      </c>
      <c r="C1591" s="6" t="s">
        <v>5670</v>
      </c>
      <c r="D1591" s="2">
        <v>156030</v>
      </c>
      <c r="E1591" s="2">
        <v>156465</v>
      </c>
      <c r="F1591" s="3" t="s">
        <v>2046</v>
      </c>
      <c r="G1591" s="2">
        <v>6</v>
      </c>
      <c r="H1591" s="2">
        <v>156471</v>
      </c>
      <c r="I1591" s="3" t="s">
        <v>2055</v>
      </c>
      <c r="J1591" s="15">
        <v>45099</v>
      </c>
      <c r="K1591" s="24">
        <v>1177588489</v>
      </c>
      <c r="L1591" s="15">
        <v>45105</v>
      </c>
      <c r="M1591" s="15">
        <v>45107</v>
      </c>
      <c r="N1591" s="15"/>
      <c r="O1591" s="26">
        <f>VLOOKUP(D1591,quash!A$2:$I$7791,9,FALSE)</f>
        <v>2</v>
      </c>
      <c r="P1591" s="7">
        <v>5000</v>
      </c>
      <c r="Q1591" s="26">
        <v>147</v>
      </c>
      <c r="R1591" s="19">
        <v>0.11226939921536</v>
      </c>
      <c r="S1591" s="93">
        <v>26</v>
      </c>
      <c r="T1591" s="7">
        <v>6000</v>
      </c>
      <c r="U1591" s="2">
        <v>142</v>
      </c>
      <c r="V1591" s="11">
        <v>1503.37</v>
      </c>
      <c r="W1591" s="14" t="s">
        <v>5281</v>
      </c>
      <c r="X1591" s="18">
        <v>0.79331555320887248</v>
      </c>
      <c r="Y1591" s="9">
        <v>4759.8933192532349</v>
      </c>
      <c r="Z1591" s="19">
        <f t="shared" si="412"/>
        <v>-0.20668444679112752</v>
      </c>
      <c r="AA1591" s="25">
        <v>1192.6468032276225</v>
      </c>
      <c r="AB1591" s="30">
        <f t="shared" si="413"/>
        <v>459000</v>
      </c>
      <c r="AC1591" s="30">
        <f t="shared" si="423"/>
        <v>1.3071895424836602E-2</v>
      </c>
      <c r="AD1591" s="31">
        <f t="shared" si="424"/>
        <v>1.9215686274509804</v>
      </c>
      <c r="AE1591" s="31">
        <f t="shared" si="425"/>
        <v>1.8562091503267975</v>
      </c>
      <c r="AG1591" s="30">
        <f t="shared" si="414"/>
        <v>1695000</v>
      </c>
      <c r="AH1591" s="30">
        <f t="shared" si="420"/>
        <v>3.5398230088495575E-3</v>
      </c>
      <c r="AI1591" s="31">
        <f t="shared" si="421"/>
        <v>0.52035398230088492</v>
      </c>
      <c r="AJ1591" s="31">
        <f t="shared" si="422"/>
        <v>0.50265486725663711</v>
      </c>
      <c r="AK1591" s="30">
        <f>IF(W1591="si",($S1591*'COSTOS DE CREDITOS'!$C$27)/DATA!$G1591,"")</f>
        <v>89.248840088614131</v>
      </c>
      <c r="AL1591" s="90">
        <f>IF(W1591="si",'COSTOS DE CREDITOS'!$C$35,"")</f>
        <v>20.421138461538462</v>
      </c>
      <c r="AM1591" s="30">
        <f t="shared" si="415"/>
        <v>600</v>
      </c>
      <c r="AN1591" s="30">
        <f t="shared" si="416"/>
        <v>1240.1066807467651</v>
      </c>
      <c r="AO1591" s="30">
        <f t="shared" si="417"/>
        <v>1949.7766592969176</v>
      </c>
      <c r="AP1591" s="30">
        <f t="shared" si="418"/>
        <v>-757.1298560692951</v>
      </c>
      <c r="AQ1591" s="19">
        <f t="shared" si="419"/>
        <v>-0.63483158133682027</v>
      </c>
    </row>
    <row r="1592" spans="1:43" x14ac:dyDescent="0.2">
      <c r="A1592" s="23" t="s">
        <v>5665</v>
      </c>
      <c r="B1592" s="6" t="s">
        <v>5676</v>
      </c>
      <c r="C1592" s="6" t="s">
        <v>5670</v>
      </c>
      <c r="D1592" s="2">
        <v>155983</v>
      </c>
      <c r="E1592" s="2">
        <v>156523</v>
      </c>
      <c r="F1592" s="3" t="s">
        <v>2048</v>
      </c>
      <c r="G1592" s="2">
        <v>6</v>
      </c>
      <c r="H1592" s="2">
        <v>156525</v>
      </c>
      <c r="I1592" s="3" t="s">
        <v>2056</v>
      </c>
      <c r="J1592" s="15">
        <v>45099</v>
      </c>
      <c r="K1592" s="24">
        <v>1177351496</v>
      </c>
      <c r="L1592" s="15">
        <v>45105</v>
      </c>
      <c r="M1592" s="15">
        <v>45107</v>
      </c>
      <c r="N1592" s="15"/>
      <c r="O1592" s="26">
        <f>VLOOKUP(D1592,quash!A$2:$I$7791,9,FALSE)</f>
        <v>4</v>
      </c>
      <c r="P1592" s="7">
        <v>10000</v>
      </c>
      <c r="Q1592" s="26">
        <v>147</v>
      </c>
      <c r="R1592" s="19">
        <v>7.9000519063170294E-2</v>
      </c>
      <c r="S1592" s="93">
        <v>26</v>
      </c>
      <c r="T1592" s="7">
        <v>7000</v>
      </c>
      <c r="U1592" s="2">
        <v>142</v>
      </c>
      <c r="V1592" s="11">
        <v>1758.65</v>
      </c>
      <c r="W1592" s="14" t="s">
        <v>5281</v>
      </c>
      <c r="X1592" s="18">
        <v>0.76441378447387709</v>
      </c>
      <c r="Y1592" s="9">
        <v>5350.8964913171394</v>
      </c>
      <c r="Z1592" s="19">
        <f t="shared" si="412"/>
        <v>-0.23558621552612291</v>
      </c>
      <c r="AA1592" s="25">
        <v>1344.336302064984</v>
      </c>
      <c r="AB1592" s="30">
        <f t="shared" si="413"/>
        <v>374000</v>
      </c>
      <c r="AC1592" s="30">
        <f t="shared" si="423"/>
        <v>1.871657754010695E-2</v>
      </c>
      <c r="AD1592" s="31">
        <f t="shared" si="424"/>
        <v>2.7513368983957216</v>
      </c>
      <c r="AE1592" s="31">
        <f t="shared" si="425"/>
        <v>2.6577540106951871</v>
      </c>
      <c r="AG1592" s="30">
        <f t="shared" si="414"/>
        <v>927000</v>
      </c>
      <c r="AH1592" s="30">
        <f t="shared" si="420"/>
        <v>7.551240560949299E-3</v>
      </c>
      <c r="AI1592" s="31">
        <f t="shared" si="421"/>
        <v>1.110032362459547</v>
      </c>
      <c r="AJ1592" s="31">
        <f t="shared" si="422"/>
        <v>1.0722761596548005</v>
      </c>
      <c r="AK1592" s="30">
        <f>IF(W1592="si",($S1592*'COSTOS DE CREDITOS'!$C$27)/DATA!$G1592,"")</f>
        <v>89.248840088614131</v>
      </c>
      <c r="AL1592" s="90">
        <f>IF(W1592="si",'COSTOS DE CREDITOS'!$C$35,"")</f>
        <v>20.421138461538462</v>
      </c>
      <c r="AM1592" s="30">
        <f t="shared" si="415"/>
        <v>700</v>
      </c>
      <c r="AN1592" s="30">
        <f t="shared" si="416"/>
        <v>1649.1035086828606</v>
      </c>
      <c r="AO1592" s="30">
        <f t="shared" si="417"/>
        <v>2458.7734872330129</v>
      </c>
      <c r="AP1592" s="30">
        <f t="shared" si="418"/>
        <v>-1114.4371851680289</v>
      </c>
      <c r="AQ1592" s="19">
        <f t="shared" si="419"/>
        <v>-0.82898690116169904</v>
      </c>
    </row>
    <row r="1593" spans="1:43" x14ac:dyDescent="0.2">
      <c r="A1593" s="23" t="s">
        <v>5665</v>
      </c>
      <c r="B1593" s="6" t="s">
        <v>5676</v>
      </c>
      <c r="C1593" s="6" t="s">
        <v>5670</v>
      </c>
      <c r="D1593" s="2">
        <v>156207</v>
      </c>
      <c r="E1593" s="2">
        <v>156523</v>
      </c>
      <c r="F1593" s="3" t="s">
        <v>2048</v>
      </c>
      <c r="G1593" s="2">
        <v>6</v>
      </c>
      <c r="H1593" s="2">
        <v>156526</v>
      </c>
      <c r="I1593" s="3" t="s">
        <v>2057</v>
      </c>
      <c r="J1593" s="15">
        <v>45103</v>
      </c>
      <c r="K1593" s="24">
        <v>1180574518</v>
      </c>
      <c r="L1593" s="15">
        <v>45105</v>
      </c>
      <c r="M1593" s="15">
        <v>45107</v>
      </c>
      <c r="N1593" s="15"/>
      <c r="O1593" s="26">
        <f>VLOOKUP(D1593,quash!A$2:$I$7791,9,FALSE)</f>
        <v>2</v>
      </c>
      <c r="P1593" s="7">
        <v>5000</v>
      </c>
      <c r="Q1593" s="26">
        <v>147</v>
      </c>
      <c r="R1593" s="19">
        <v>0.11226939921536</v>
      </c>
      <c r="S1593" s="93">
        <v>26</v>
      </c>
      <c r="T1593" s="7">
        <v>7000</v>
      </c>
      <c r="U1593" s="2">
        <v>142</v>
      </c>
      <c r="V1593" s="11">
        <v>1758.65</v>
      </c>
      <c r="W1593" s="14" t="s">
        <v>5281</v>
      </c>
      <c r="X1593" s="18">
        <v>0.76441378447387709</v>
      </c>
      <c r="Y1593" s="9">
        <v>5350.8964913171394</v>
      </c>
      <c r="Z1593" s="19">
        <f t="shared" si="412"/>
        <v>-0.23558621552612291</v>
      </c>
      <c r="AA1593" s="25">
        <v>1344.336302064984</v>
      </c>
      <c r="AB1593" s="30">
        <f t="shared" si="413"/>
        <v>459000</v>
      </c>
      <c r="AC1593" s="30">
        <f t="shared" si="423"/>
        <v>1.5250544662309368E-2</v>
      </c>
      <c r="AD1593" s="31">
        <f t="shared" si="424"/>
        <v>2.2418300653594772</v>
      </c>
      <c r="AE1593" s="31">
        <f t="shared" si="425"/>
        <v>2.1655773420479303</v>
      </c>
      <c r="AG1593" s="30">
        <f t="shared" si="414"/>
        <v>1695000</v>
      </c>
      <c r="AH1593" s="30">
        <f t="shared" si="420"/>
        <v>4.1297935103244837E-3</v>
      </c>
      <c r="AI1593" s="31">
        <f t="shared" si="421"/>
        <v>0.60707964601769915</v>
      </c>
      <c r="AJ1593" s="31">
        <f t="shared" si="422"/>
        <v>0.58643067846607666</v>
      </c>
      <c r="AK1593" s="30">
        <f>IF(W1593="si",($S1593*'COSTOS DE CREDITOS'!$C$27)/DATA!$G1593,"")</f>
        <v>89.248840088614131</v>
      </c>
      <c r="AL1593" s="90">
        <f>IF(W1593="si",'COSTOS DE CREDITOS'!$C$35,"")</f>
        <v>20.421138461538462</v>
      </c>
      <c r="AM1593" s="30">
        <f t="shared" si="415"/>
        <v>700</v>
      </c>
      <c r="AN1593" s="30">
        <f t="shared" si="416"/>
        <v>1649.1035086828606</v>
      </c>
      <c r="AO1593" s="30">
        <f t="shared" si="417"/>
        <v>2458.7734872330129</v>
      </c>
      <c r="AP1593" s="30">
        <f t="shared" si="418"/>
        <v>-1114.4371851680289</v>
      </c>
      <c r="AQ1593" s="19">
        <f t="shared" si="419"/>
        <v>-0.82898690116169904</v>
      </c>
    </row>
    <row r="1594" spans="1:43" x14ac:dyDescent="0.2">
      <c r="A1594" s="23" t="s">
        <v>5665</v>
      </c>
      <c r="B1594" s="6" t="s">
        <v>5676</v>
      </c>
      <c r="C1594" s="6" t="s">
        <v>5670</v>
      </c>
      <c r="D1594" s="2">
        <v>143960</v>
      </c>
      <c r="E1594" s="2">
        <v>156523</v>
      </c>
      <c r="F1594" s="3" t="s">
        <v>2048</v>
      </c>
      <c r="G1594" s="2">
        <v>6</v>
      </c>
      <c r="H1594" s="2">
        <v>156527</v>
      </c>
      <c r="I1594" s="3" t="s">
        <v>2058</v>
      </c>
      <c r="J1594" s="15">
        <v>44979</v>
      </c>
      <c r="K1594" s="24">
        <v>1096957376</v>
      </c>
      <c r="L1594" s="15">
        <v>45105</v>
      </c>
      <c r="M1594" s="15">
        <v>45107</v>
      </c>
      <c r="N1594" s="15"/>
      <c r="O1594" s="26">
        <f>VLOOKUP(D1594,quash!A$2:$I$7791,9,FALSE)</f>
        <v>2</v>
      </c>
      <c r="P1594" s="7">
        <v>5000</v>
      </c>
      <c r="Q1594" s="26">
        <v>147</v>
      </c>
      <c r="R1594" s="19">
        <v>0.11226939921536</v>
      </c>
      <c r="S1594" s="93">
        <v>26</v>
      </c>
      <c r="T1594" s="7">
        <v>6000</v>
      </c>
      <c r="U1594" s="2">
        <v>142</v>
      </c>
      <c r="V1594" s="11">
        <v>1503.37</v>
      </c>
      <c r="W1594" s="14" t="s">
        <v>5281</v>
      </c>
      <c r="X1594" s="18">
        <v>0.76441378447387709</v>
      </c>
      <c r="Y1594" s="9">
        <v>4586.4827068432623</v>
      </c>
      <c r="Z1594" s="19">
        <f t="shared" si="412"/>
        <v>-0.23558621552612291</v>
      </c>
      <c r="AA1594" s="25">
        <v>1149.1967511644925</v>
      </c>
      <c r="AB1594" s="30">
        <f t="shared" si="413"/>
        <v>459000</v>
      </c>
      <c r="AC1594" s="30">
        <f t="shared" si="423"/>
        <v>1.3071895424836602E-2</v>
      </c>
      <c r="AD1594" s="31">
        <f t="shared" si="424"/>
        <v>1.9215686274509804</v>
      </c>
      <c r="AE1594" s="31">
        <f t="shared" si="425"/>
        <v>1.8562091503267975</v>
      </c>
      <c r="AG1594" s="30">
        <f t="shared" si="414"/>
        <v>1695000</v>
      </c>
      <c r="AH1594" s="30">
        <f t="shared" si="420"/>
        <v>3.5398230088495575E-3</v>
      </c>
      <c r="AI1594" s="31">
        <f t="shared" si="421"/>
        <v>0.52035398230088492</v>
      </c>
      <c r="AJ1594" s="31">
        <f t="shared" si="422"/>
        <v>0.50265486725663711</v>
      </c>
      <c r="AK1594" s="30">
        <f>IF(W1594="si",($S1594*'COSTOS DE CREDITOS'!$C$27)/DATA!$G1594,"")</f>
        <v>89.248840088614131</v>
      </c>
      <c r="AL1594" s="90">
        <f>IF(W1594="si",'COSTOS DE CREDITOS'!$C$35,"")</f>
        <v>20.421138461538462</v>
      </c>
      <c r="AM1594" s="30">
        <f t="shared" si="415"/>
        <v>600</v>
      </c>
      <c r="AN1594" s="30">
        <f t="shared" si="416"/>
        <v>1413.5172931567377</v>
      </c>
      <c r="AO1594" s="30">
        <f t="shared" si="417"/>
        <v>2123.18727170689</v>
      </c>
      <c r="AP1594" s="30">
        <f t="shared" si="418"/>
        <v>-973.99052054239746</v>
      </c>
      <c r="AQ1594" s="19">
        <f t="shared" si="419"/>
        <v>-0.84754026632553836</v>
      </c>
    </row>
    <row r="1595" spans="1:43" x14ac:dyDescent="0.2">
      <c r="A1595" s="23" t="s">
        <v>5665</v>
      </c>
      <c r="B1595" s="6" t="s">
        <v>5676</v>
      </c>
      <c r="C1595" s="6" t="s">
        <v>5670</v>
      </c>
      <c r="D1595" s="2">
        <v>152930</v>
      </c>
      <c r="E1595" s="2">
        <v>156523</v>
      </c>
      <c r="F1595" s="3" t="s">
        <v>2048</v>
      </c>
      <c r="G1595" s="2">
        <v>6</v>
      </c>
      <c r="H1595" s="2">
        <v>156528</v>
      </c>
      <c r="I1595" s="3" t="s">
        <v>2059</v>
      </c>
      <c r="J1595" s="15">
        <v>45068</v>
      </c>
      <c r="K1595" s="24">
        <v>1152877447</v>
      </c>
      <c r="L1595" s="15">
        <v>45105</v>
      </c>
      <c r="M1595" s="15">
        <v>45107</v>
      </c>
      <c r="N1595" s="15"/>
      <c r="O1595" s="26">
        <f>VLOOKUP(D1595,quash!A$2:$I$7791,9,FALSE)</f>
        <v>3</v>
      </c>
      <c r="P1595" s="7">
        <v>9000</v>
      </c>
      <c r="Q1595" s="26">
        <v>147</v>
      </c>
      <c r="R1595" s="19">
        <v>8.456731836388684E-2</v>
      </c>
      <c r="S1595" s="93">
        <v>26</v>
      </c>
      <c r="T1595" s="7">
        <v>7000</v>
      </c>
      <c r="U1595" s="2">
        <v>142</v>
      </c>
      <c r="V1595" s="11">
        <v>1758.65</v>
      </c>
      <c r="W1595" s="14" t="s">
        <v>5281</v>
      </c>
      <c r="X1595" s="18">
        <v>0.76441378447387709</v>
      </c>
      <c r="Y1595" s="9">
        <v>5350.8964913171394</v>
      </c>
      <c r="Z1595" s="19">
        <f t="shared" si="412"/>
        <v>-0.23558621552612291</v>
      </c>
      <c r="AA1595" s="25">
        <v>1344.336302064984</v>
      </c>
      <c r="AB1595" s="30">
        <f t="shared" si="413"/>
        <v>171000</v>
      </c>
      <c r="AC1595" s="30">
        <f t="shared" si="423"/>
        <v>4.0935672514619881E-2</v>
      </c>
      <c r="AD1595" s="31">
        <f t="shared" si="424"/>
        <v>6.0175438596491224</v>
      </c>
      <c r="AE1595" s="31">
        <f t="shared" si="425"/>
        <v>5.8128654970760234</v>
      </c>
      <c r="AG1595" s="30">
        <f t="shared" si="414"/>
        <v>778000</v>
      </c>
      <c r="AH1595" s="30">
        <f t="shared" si="420"/>
        <v>8.9974293059125968E-3</v>
      </c>
      <c r="AI1595" s="31">
        <f t="shared" si="421"/>
        <v>1.3226221079691518</v>
      </c>
      <c r="AJ1595" s="31">
        <f t="shared" si="422"/>
        <v>1.2776349614395888</v>
      </c>
      <c r="AK1595" s="30">
        <f>IF(W1595="si",($S1595*'COSTOS DE CREDITOS'!$C$27)/DATA!$G1595,"")</f>
        <v>89.248840088614131</v>
      </c>
      <c r="AL1595" s="90">
        <f>IF(W1595="si",'COSTOS DE CREDITOS'!$C$35,"")</f>
        <v>20.421138461538462</v>
      </c>
      <c r="AM1595" s="30">
        <f t="shared" si="415"/>
        <v>700</v>
      </c>
      <c r="AN1595" s="30">
        <f t="shared" si="416"/>
        <v>1649.1035086828606</v>
      </c>
      <c r="AO1595" s="30">
        <f t="shared" si="417"/>
        <v>2458.7734872330129</v>
      </c>
      <c r="AP1595" s="30">
        <f t="shared" si="418"/>
        <v>-1114.4371851680289</v>
      </c>
      <c r="AQ1595" s="19">
        <f t="shared" si="419"/>
        <v>-0.82898690116169904</v>
      </c>
    </row>
    <row r="1596" spans="1:43" x14ac:dyDescent="0.2">
      <c r="A1596" s="23" t="s">
        <v>5665</v>
      </c>
      <c r="B1596" s="6" t="s">
        <v>5676</v>
      </c>
      <c r="C1596" s="6" t="s">
        <v>5670</v>
      </c>
      <c r="D1596" s="2">
        <v>156205</v>
      </c>
      <c r="E1596" s="2">
        <v>156523</v>
      </c>
      <c r="F1596" s="3" t="s">
        <v>2048</v>
      </c>
      <c r="G1596" s="2">
        <v>6</v>
      </c>
      <c r="H1596" s="2">
        <v>156529</v>
      </c>
      <c r="I1596" s="3" t="s">
        <v>2060</v>
      </c>
      <c r="J1596" s="15" t="s">
        <v>5688</v>
      </c>
      <c r="K1596" s="24" t="s">
        <v>5688</v>
      </c>
      <c r="L1596" s="15">
        <v>45105</v>
      </c>
      <c r="M1596" s="15">
        <v>45107</v>
      </c>
      <c r="N1596" s="15"/>
      <c r="O1596" s="26">
        <f>VLOOKUP(D1596,quash!A$2:$I$7791,9,FALSE)</f>
        <v>3</v>
      </c>
      <c r="P1596" s="7">
        <v>5000</v>
      </c>
      <c r="Q1596" s="26">
        <v>147</v>
      </c>
      <c r="R1596" s="19">
        <v>0.11226939921535994</v>
      </c>
      <c r="S1596" s="93">
        <v>26</v>
      </c>
      <c r="T1596" s="7">
        <v>6000</v>
      </c>
      <c r="U1596" s="2">
        <v>142</v>
      </c>
      <c r="V1596" s="11">
        <v>1503.37</v>
      </c>
      <c r="W1596" s="14" t="s">
        <v>5281</v>
      </c>
      <c r="X1596" s="18">
        <v>0.76441378447387709</v>
      </c>
      <c r="Y1596" s="9">
        <v>4586.4827068432623</v>
      </c>
      <c r="Z1596" s="19">
        <f t="shared" si="412"/>
        <v>-0.23558621552612291</v>
      </c>
      <c r="AA1596" s="25">
        <v>1149.1967511644925</v>
      </c>
      <c r="AB1596" s="30">
        <f t="shared" si="413"/>
        <v>171000</v>
      </c>
      <c r="AC1596" s="30">
        <f t="shared" si="423"/>
        <v>3.5087719298245612E-2</v>
      </c>
      <c r="AD1596" s="31">
        <f t="shared" si="424"/>
        <v>5.1578947368421053</v>
      </c>
      <c r="AE1596" s="31">
        <f t="shared" si="425"/>
        <v>4.9824561403508767</v>
      </c>
      <c r="AG1596" s="30">
        <f t="shared" si="414"/>
        <v>778000</v>
      </c>
      <c r="AH1596" s="30">
        <f t="shared" si="420"/>
        <v>7.7120822622107968E-3</v>
      </c>
      <c r="AI1596" s="31">
        <f t="shared" si="421"/>
        <v>1.1336760925449871</v>
      </c>
      <c r="AJ1596" s="31">
        <f t="shared" si="422"/>
        <v>1.0951156812339331</v>
      </c>
      <c r="AK1596" s="30">
        <f>IF(W1596="si",($S1596*'COSTOS DE CREDITOS'!$C$27)/DATA!$G1596,"")</f>
        <v>89.248840088614131</v>
      </c>
      <c r="AL1596" s="90">
        <f>IF(W1596="si",'COSTOS DE CREDITOS'!$C$35,"")</f>
        <v>20.421138461538462</v>
      </c>
      <c r="AM1596" s="30">
        <f t="shared" si="415"/>
        <v>600</v>
      </c>
      <c r="AN1596" s="30">
        <f t="shared" si="416"/>
        <v>1413.5172931567377</v>
      </c>
      <c r="AO1596" s="30">
        <f t="shared" si="417"/>
        <v>2123.18727170689</v>
      </c>
      <c r="AP1596" s="30">
        <f t="shared" si="418"/>
        <v>-973.99052054239746</v>
      </c>
      <c r="AQ1596" s="19">
        <f t="shared" si="419"/>
        <v>-0.84754026632553836</v>
      </c>
    </row>
    <row r="1597" spans="1:43" x14ac:dyDescent="0.2">
      <c r="A1597" s="23" t="s">
        <v>5665</v>
      </c>
      <c r="B1597" s="6" t="s">
        <v>5668</v>
      </c>
      <c r="C1597" s="6" t="s">
        <v>5667</v>
      </c>
      <c r="D1597" s="2">
        <v>156038</v>
      </c>
      <c r="E1597" s="2">
        <v>156420</v>
      </c>
      <c r="F1597" s="3" t="s">
        <v>2044</v>
      </c>
      <c r="G1597" s="2">
        <v>5</v>
      </c>
      <c r="H1597" s="2">
        <v>156424</v>
      </c>
      <c r="I1597" s="3" t="s">
        <v>2061</v>
      </c>
      <c r="J1597" s="15">
        <v>45100</v>
      </c>
      <c r="K1597" s="24">
        <v>1177942817</v>
      </c>
      <c r="L1597" s="15">
        <v>45105</v>
      </c>
      <c r="M1597" s="15">
        <v>45107</v>
      </c>
      <c r="N1597" s="15"/>
      <c r="O1597" s="26">
        <f>VLOOKUP(D1597,quash!A$2:$I$7791,9,FALSE)</f>
        <v>3</v>
      </c>
      <c r="P1597" s="7">
        <v>10000</v>
      </c>
      <c r="Q1597" s="26">
        <v>110</v>
      </c>
      <c r="R1597" s="19">
        <v>3.3220596517330399E-2</v>
      </c>
      <c r="S1597" s="26">
        <v>16</v>
      </c>
      <c r="T1597" s="7">
        <v>8000</v>
      </c>
      <c r="U1597" s="2">
        <v>142</v>
      </c>
      <c r="V1597" s="11">
        <v>2013.74</v>
      </c>
      <c r="W1597" s="14" t="s">
        <v>5281</v>
      </c>
      <c r="X1597" s="18">
        <v>1</v>
      </c>
      <c r="Y1597" s="9">
        <v>8000</v>
      </c>
      <c r="Z1597" s="19">
        <f t="shared" si="412"/>
        <v>0</v>
      </c>
      <c r="AA1597" s="25">
        <v>2013.74</v>
      </c>
      <c r="AB1597" s="30">
        <f t="shared" si="413"/>
        <v>171000</v>
      </c>
      <c r="AC1597" s="30">
        <f t="shared" si="423"/>
        <v>4.6783625730994149E-2</v>
      </c>
      <c r="AD1597" s="31">
        <f t="shared" si="424"/>
        <v>5.1461988304093564</v>
      </c>
      <c r="AE1597" s="31">
        <f t="shared" si="425"/>
        <v>6.6432748538011692</v>
      </c>
      <c r="AG1597" s="30">
        <f t="shared" si="414"/>
        <v>778000</v>
      </c>
      <c r="AH1597" s="30">
        <f t="shared" si="420"/>
        <v>1.0282776349614395E-2</v>
      </c>
      <c r="AI1597" s="31">
        <f t="shared" si="421"/>
        <v>1.1311053984575834</v>
      </c>
      <c r="AJ1597" s="31">
        <f t="shared" si="422"/>
        <v>1.4601542416452442</v>
      </c>
      <c r="AK1597" s="30">
        <f>IF(W1597="si",($S1597*'COSTOS DE CREDITOS'!$C$27)/DATA!$G1597,"")</f>
        <v>65.906835757745824</v>
      </c>
      <c r="AL1597" s="90">
        <f>IF(W1597="si",'COSTOS DE CREDITOS'!$C$35,"")</f>
        <v>20.421138461538462</v>
      </c>
      <c r="AM1597" s="30">
        <f t="shared" si="415"/>
        <v>492.30769230769232</v>
      </c>
      <c r="AN1597" s="30">
        <f t="shared" si="416"/>
        <v>0</v>
      </c>
      <c r="AO1597" s="30">
        <f t="shared" si="417"/>
        <v>578.63566652697659</v>
      </c>
      <c r="AP1597" s="30">
        <f t="shared" si="418"/>
        <v>1435.1043334730234</v>
      </c>
      <c r="AQ1597" s="19">
        <f t="shared" si="419"/>
        <v>0.71265621851531147</v>
      </c>
    </row>
    <row r="1598" spans="1:43" x14ac:dyDescent="0.2">
      <c r="A1598" s="23" t="s">
        <v>5665</v>
      </c>
      <c r="B1598" s="6" t="s">
        <v>5668</v>
      </c>
      <c r="C1598" s="6" t="s">
        <v>5667</v>
      </c>
      <c r="D1598" s="2">
        <v>155261</v>
      </c>
      <c r="E1598" s="2">
        <v>156420</v>
      </c>
      <c r="F1598" s="3" t="s">
        <v>2044</v>
      </c>
      <c r="G1598" s="2">
        <v>5</v>
      </c>
      <c r="H1598" s="2">
        <v>156425</v>
      </c>
      <c r="I1598" s="3" t="s">
        <v>2062</v>
      </c>
      <c r="J1598" s="15">
        <v>45091</v>
      </c>
      <c r="K1598" s="24">
        <v>1170730369</v>
      </c>
      <c r="L1598" s="15">
        <v>45105</v>
      </c>
      <c r="M1598" s="15">
        <v>45107</v>
      </c>
      <c r="N1598" s="15"/>
      <c r="O1598" s="26">
        <f>VLOOKUP(D1598,quash!A$2:$I$7791,9,FALSE)</f>
        <v>2</v>
      </c>
      <c r="P1598" s="7">
        <v>9000</v>
      </c>
      <c r="Q1598" s="26">
        <v>124</v>
      </c>
      <c r="R1598" s="19">
        <v>3.546552965941794E-2</v>
      </c>
      <c r="S1598" s="26">
        <v>16</v>
      </c>
      <c r="T1598" s="7">
        <v>8000</v>
      </c>
      <c r="U1598" s="2">
        <v>142</v>
      </c>
      <c r="V1598" s="11">
        <v>2013.74</v>
      </c>
      <c r="W1598" s="14" t="s">
        <v>5281</v>
      </c>
      <c r="X1598" s="18">
        <v>1</v>
      </c>
      <c r="Y1598" s="9">
        <v>8000</v>
      </c>
      <c r="Z1598" s="19">
        <f t="shared" si="412"/>
        <v>0</v>
      </c>
      <c r="AA1598" s="25">
        <v>2013.74</v>
      </c>
      <c r="AB1598" s="30">
        <f t="shared" si="413"/>
        <v>459000</v>
      </c>
      <c r="AC1598" s="30">
        <f t="shared" si="423"/>
        <v>1.7429193899782137E-2</v>
      </c>
      <c r="AD1598" s="31">
        <f t="shared" si="424"/>
        <v>2.1612200435729849</v>
      </c>
      <c r="AE1598" s="31">
        <f t="shared" si="425"/>
        <v>2.4749455337690636</v>
      </c>
      <c r="AG1598" s="30">
        <f t="shared" si="414"/>
        <v>1695000</v>
      </c>
      <c r="AH1598" s="30">
        <f t="shared" si="420"/>
        <v>4.71976401179941E-3</v>
      </c>
      <c r="AI1598" s="31">
        <f t="shared" si="421"/>
        <v>0.58525073746312684</v>
      </c>
      <c r="AJ1598" s="31">
        <f t="shared" si="422"/>
        <v>0.67020648967551621</v>
      </c>
      <c r="AK1598" s="30">
        <f>IF(W1598="si",($S1598*'COSTOS DE CREDITOS'!$C$27)/DATA!$G1598,"")</f>
        <v>65.906835757745824</v>
      </c>
      <c r="AL1598" s="90">
        <f>IF(W1598="si",'COSTOS DE CREDITOS'!$C$35,"")</f>
        <v>20.421138461538462</v>
      </c>
      <c r="AM1598" s="30">
        <f t="shared" si="415"/>
        <v>492.30769230769232</v>
      </c>
      <c r="AN1598" s="30">
        <f t="shared" si="416"/>
        <v>0</v>
      </c>
      <c r="AO1598" s="30">
        <f t="shared" si="417"/>
        <v>578.63566652697659</v>
      </c>
      <c r="AP1598" s="30">
        <f t="shared" si="418"/>
        <v>1435.1043334730234</v>
      </c>
      <c r="AQ1598" s="19">
        <f t="shared" si="419"/>
        <v>0.71265621851531147</v>
      </c>
    </row>
    <row r="1599" spans="1:43" x14ac:dyDescent="0.2">
      <c r="A1599" s="23" t="s">
        <v>5665</v>
      </c>
      <c r="B1599" s="6" t="s">
        <v>5668</v>
      </c>
      <c r="C1599" s="6" t="s">
        <v>5667</v>
      </c>
      <c r="D1599" s="2">
        <v>156053</v>
      </c>
      <c r="E1599" s="2">
        <v>156420</v>
      </c>
      <c r="F1599" s="3" t="s">
        <v>2044</v>
      </c>
      <c r="G1599" s="2">
        <v>5</v>
      </c>
      <c r="H1599" s="2">
        <v>156427</v>
      </c>
      <c r="I1599" s="3" t="s">
        <v>2063</v>
      </c>
      <c r="J1599" s="15">
        <v>45100</v>
      </c>
      <c r="K1599" s="24">
        <v>1177919945</v>
      </c>
      <c r="L1599" s="15">
        <v>45105</v>
      </c>
      <c r="M1599" s="15">
        <v>45107</v>
      </c>
      <c r="N1599" s="15"/>
      <c r="O1599" s="26">
        <f>VLOOKUP(D1599,quash!A$2:$I$7791,9,FALSE)</f>
        <v>2</v>
      </c>
      <c r="P1599" s="7">
        <v>10000</v>
      </c>
      <c r="Q1599" s="26">
        <v>110</v>
      </c>
      <c r="R1599" s="19">
        <v>3.3741050530766099E-2</v>
      </c>
      <c r="S1599" s="26">
        <v>16</v>
      </c>
      <c r="T1599" s="7">
        <v>8000</v>
      </c>
      <c r="U1599" s="2">
        <v>142</v>
      </c>
      <c r="V1599" s="11">
        <v>2013.74</v>
      </c>
      <c r="W1599" s="14" t="s">
        <v>5281</v>
      </c>
      <c r="X1599" s="18">
        <v>1</v>
      </c>
      <c r="Y1599" s="9">
        <v>8000</v>
      </c>
      <c r="Z1599" s="19">
        <f t="shared" si="412"/>
        <v>0</v>
      </c>
      <c r="AA1599" s="25">
        <v>2013.74</v>
      </c>
      <c r="AB1599" s="30">
        <f t="shared" si="413"/>
        <v>459000</v>
      </c>
      <c r="AC1599" s="30">
        <f t="shared" si="423"/>
        <v>1.7429193899782137E-2</v>
      </c>
      <c r="AD1599" s="31">
        <f t="shared" si="424"/>
        <v>1.9172113289760351</v>
      </c>
      <c r="AE1599" s="31">
        <f t="shared" si="425"/>
        <v>2.4749455337690636</v>
      </c>
      <c r="AG1599" s="30">
        <f t="shared" si="414"/>
        <v>1695000</v>
      </c>
      <c r="AH1599" s="30">
        <f t="shared" si="420"/>
        <v>4.71976401179941E-3</v>
      </c>
      <c r="AI1599" s="31">
        <f t="shared" si="421"/>
        <v>0.5191740412979351</v>
      </c>
      <c r="AJ1599" s="31">
        <f t="shared" si="422"/>
        <v>0.67020648967551621</v>
      </c>
      <c r="AK1599" s="30">
        <f>IF(W1599="si",($S1599*'COSTOS DE CREDITOS'!$C$27)/DATA!$G1599,"")</f>
        <v>65.906835757745824</v>
      </c>
      <c r="AL1599" s="90">
        <f>IF(W1599="si",'COSTOS DE CREDITOS'!$C$35,"")</f>
        <v>20.421138461538462</v>
      </c>
      <c r="AM1599" s="30">
        <f t="shared" si="415"/>
        <v>492.30769230769232</v>
      </c>
      <c r="AN1599" s="30">
        <f t="shared" si="416"/>
        <v>0</v>
      </c>
      <c r="AO1599" s="30">
        <f t="shared" si="417"/>
        <v>578.63566652697659</v>
      </c>
      <c r="AP1599" s="30">
        <f t="shared" si="418"/>
        <v>1435.1043334730234</v>
      </c>
      <c r="AQ1599" s="19">
        <f t="shared" si="419"/>
        <v>0.71265621851531147</v>
      </c>
    </row>
    <row r="1600" spans="1:43" x14ac:dyDescent="0.2">
      <c r="A1600" s="23" t="s">
        <v>5665</v>
      </c>
      <c r="B1600" s="6" t="s">
        <v>5668</v>
      </c>
      <c r="C1600" s="6" t="s">
        <v>5667</v>
      </c>
      <c r="D1600" s="2">
        <v>151779</v>
      </c>
      <c r="E1600" s="2">
        <v>156420</v>
      </c>
      <c r="F1600" s="3" t="s">
        <v>2044</v>
      </c>
      <c r="G1600" s="2">
        <v>5</v>
      </c>
      <c r="H1600" s="2">
        <v>156428</v>
      </c>
      <c r="I1600" s="3" t="s">
        <v>2064</v>
      </c>
      <c r="J1600" s="15">
        <v>45057</v>
      </c>
      <c r="K1600" s="24">
        <v>1145503155</v>
      </c>
      <c r="L1600" s="15">
        <v>45105</v>
      </c>
      <c r="M1600" s="15">
        <v>45107</v>
      </c>
      <c r="N1600" s="15"/>
      <c r="O1600" s="26">
        <f>VLOOKUP(D1600,quash!A$2:$I$7791,9,FALSE)</f>
        <v>2</v>
      </c>
      <c r="P1600" s="7">
        <v>10000</v>
      </c>
      <c r="Q1600" s="26">
        <v>116</v>
      </c>
      <c r="R1600" s="19">
        <v>3.9113554227390934E-2</v>
      </c>
      <c r="S1600" s="26">
        <v>16</v>
      </c>
      <c r="T1600" s="7">
        <v>8000</v>
      </c>
      <c r="U1600" s="2">
        <v>142</v>
      </c>
      <c r="V1600" s="11">
        <v>2013.74</v>
      </c>
      <c r="W1600" s="14" t="s">
        <v>5281</v>
      </c>
      <c r="X1600" s="18">
        <v>1</v>
      </c>
      <c r="Y1600" s="9">
        <v>8000</v>
      </c>
      <c r="Z1600" s="19">
        <f t="shared" si="412"/>
        <v>0</v>
      </c>
      <c r="AA1600" s="25">
        <v>2013.74</v>
      </c>
      <c r="AB1600" s="30">
        <f t="shared" si="413"/>
        <v>459000</v>
      </c>
      <c r="AC1600" s="30">
        <f t="shared" si="423"/>
        <v>1.7429193899782137E-2</v>
      </c>
      <c r="AD1600" s="31">
        <f t="shared" si="424"/>
        <v>2.0217864923747277</v>
      </c>
      <c r="AE1600" s="31">
        <f t="shared" si="425"/>
        <v>2.4749455337690636</v>
      </c>
      <c r="AG1600" s="30">
        <f t="shared" si="414"/>
        <v>1695000</v>
      </c>
      <c r="AH1600" s="30">
        <f t="shared" si="420"/>
        <v>4.71976401179941E-3</v>
      </c>
      <c r="AI1600" s="31">
        <f t="shared" si="421"/>
        <v>0.54749262536873156</v>
      </c>
      <c r="AJ1600" s="31">
        <f t="shared" si="422"/>
        <v>0.67020648967551621</v>
      </c>
      <c r="AK1600" s="30">
        <f>IF(W1600="si",($S1600*'COSTOS DE CREDITOS'!$C$27)/DATA!$G1600,"")</f>
        <v>65.906835757745824</v>
      </c>
      <c r="AL1600" s="90">
        <f>IF(W1600="si",'COSTOS DE CREDITOS'!$C$35,"")</f>
        <v>20.421138461538462</v>
      </c>
      <c r="AM1600" s="30">
        <f t="shared" si="415"/>
        <v>492.30769230769232</v>
      </c>
      <c r="AN1600" s="30">
        <f t="shared" si="416"/>
        <v>0</v>
      </c>
      <c r="AO1600" s="30">
        <f t="shared" si="417"/>
        <v>578.63566652697659</v>
      </c>
      <c r="AP1600" s="30">
        <f t="shared" si="418"/>
        <v>1435.1043334730234</v>
      </c>
      <c r="AQ1600" s="19">
        <f t="shared" si="419"/>
        <v>0.71265621851531147</v>
      </c>
    </row>
    <row r="1601" spans="1:43" x14ac:dyDescent="0.2">
      <c r="A1601" s="23" t="s">
        <v>5665</v>
      </c>
      <c r="B1601" s="6" t="s">
        <v>5684</v>
      </c>
      <c r="C1601" s="6" t="s">
        <v>5667</v>
      </c>
      <c r="D1601" s="4">
        <v>156458</v>
      </c>
      <c r="E1601" s="4">
        <v>156548</v>
      </c>
      <c r="F1601" s="5" t="s">
        <v>2066</v>
      </c>
      <c r="G1601" s="2">
        <v>6</v>
      </c>
      <c r="H1601" s="4">
        <v>156549</v>
      </c>
      <c r="I1601" s="5" t="s">
        <v>2067</v>
      </c>
      <c r="J1601" s="15">
        <v>45105</v>
      </c>
      <c r="K1601" s="24">
        <v>1181944611</v>
      </c>
      <c r="L1601" s="15">
        <v>45105</v>
      </c>
      <c r="M1601" s="15">
        <v>45107</v>
      </c>
      <c r="N1601" s="15"/>
      <c r="O1601" s="26">
        <f>VLOOKUP(D1601,quash!A$2:$I$7791,9,FALSE)</f>
        <v>1</v>
      </c>
      <c r="P1601" s="7">
        <v>5000</v>
      </c>
      <c r="Q1601" s="26">
        <v>147</v>
      </c>
      <c r="R1601" s="19">
        <v>0.11226939921536</v>
      </c>
      <c r="S1601" s="26">
        <v>16</v>
      </c>
      <c r="T1601" s="8">
        <v>6000</v>
      </c>
      <c r="U1601" s="4">
        <v>142</v>
      </c>
      <c r="V1601" s="10">
        <v>1503.37</v>
      </c>
      <c r="W1601" s="14" t="s">
        <v>5281</v>
      </c>
      <c r="X1601" s="18">
        <v>1</v>
      </c>
      <c r="Y1601" s="9">
        <v>6000</v>
      </c>
      <c r="Z1601" s="19">
        <f t="shared" si="412"/>
        <v>0</v>
      </c>
      <c r="AA1601" s="25">
        <v>1503.37</v>
      </c>
      <c r="AB1601" s="30">
        <f t="shared" si="413"/>
        <v>646000</v>
      </c>
      <c r="AC1601" s="30">
        <f t="shared" si="423"/>
        <v>9.2879256965944269E-3</v>
      </c>
      <c r="AD1601" s="31">
        <f t="shared" si="424"/>
        <v>1.3653250773993808</v>
      </c>
      <c r="AE1601" s="31">
        <f t="shared" si="425"/>
        <v>1.3188854489164086</v>
      </c>
      <c r="AG1601" s="30">
        <f t="shared" si="414"/>
        <v>2427000</v>
      </c>
      <c r="AH1601" s="30">
        <f t="shared" si="420"/>
        <v>2.472187886279357E-3</v>
      </c>
      <c r="AI1601" s="31">
        <f t="shared" si="421"/>
        <v>0.36341161928306548</v>
      </c>
      <c r="AJ1601" s="31">
        <f t="shared" si="422"/>
        <v>0.35105067985166871</v>
      </c>
      <c r="AK1601" s="30">
        <f>IF(W1601="si",($S1601*'COSTOS DE CREDITOS'!$C$27)/DATA!$G1601,"")</f>
        <v>54.922363131454851</v>
      </c>
      <c r="AL1601" s="90">
        <f>IF(W1601="si",'COSTOS DE CREDITOS'!$C$35,"")</f>
        <v>20.421138461538462</v>
      </c>
      <c r="AM1601" s="30">
        <f t="shared" si="415"/>
        <v>369.23076923076923</v>
      </c>
      <c r="AN1601" s="30">
        <f t="shared" si="416"/>
        <v>0</v>
      </c>
      <c r="AO1601" s="30">
        <f t="shared" si="417"/>
        <v>444.5742708237625</v>
      </c>
      <c r="AP1601" s="30">
        <f t="shared" si="418"/>
        <v>1058.7957291762373</v>
      </c>
      <c r="AQ1601" s="19">
        <f t="shared" si="419"/>
        <v>0.70428153360532497</v>
      </c>
    </row>
    <row r="1602" spans="1:43" x14ac:dyDescent="0.2">
      <c r="A1602" s="23" t="s">
        <v>5665</v>
      </c>
      <c r="B1602" s="6" t="s">
        <v>5673</v>
      </c>
      <c r="C1602" s="6" t="s">
        <v>5667</v>
      </c>
      <c r="D1602" s="4">
        <v>156403</v>
      </c>
      <c r="E1602" s="4">
        <v>156778</v>
      </c>
      <c r="F1602" s="5" t="s">
        <v>2068</v>
      </c>
      <c r="G1602" s="2">
        <v>5</v>
      </c>
      <c r="H1602" s="4">
        <v>156779</v>
      </c>
      <c r="I1602" s="5" t="s">
        <v>2069</v>
      </c>
      <c r="J1602" s="15" t="s">
        <v>5688</v>
      </c>
      <c r="K1602" s="24" t="s">
        <v>5688</v>
      </c>
      <c r="L1602" s="15">
        <v>45107</v>
      </c>
      <c r="M1602" s="15">
        <v>45107</v>
      </c>
      <c r="N1602" s="15"/>
      <c r="O1602" s="26">
        <f>VLOOKUP(D1602,quash!A$2:$I$7791,9,FALSE)</f>
        <v>4</v>
      </c>
      <c r="P1602" s="7">
        <v>10000</v>
      </c>
      <c r="Q1602" s="26">
        <v>92</v>
      </c>
      <c r="R1602" s="19">
        <v>9.9474470419378958E-3</v>
      </c>
      <c r="S1602" s="26">
        <v>16</v>
      </c>
      <c r="T1602" s="8">
        <v>10000</v>
      </c>
      <c r="U1602" s="4">
        <v>142</v>
      </c>
      <c r="V1602" s="10">
        <v>2510.34</v>
      </c>
      <c r="W1602" s="14" t="s">
        <v>5281</v>
      </c>
      <c r="X1602" s="18">
        <v>1</v>
      </c>
      <c r="Y1602" s="9">
        <v>10000</v>
      </c>
      <c r="Z1602" s="19">
        <f t="shared" ref="Z1602:Z1665" si="426">Y1602/T1602-1</f>
        <v>0</v>
      </c>
      <c r="AA1602" s="25">
        <v>2510.34</v>
      </c>
      <c r="AB1602" s="30">
        <f t="shared" ref="AB1602:AB1665" si="427">SUMIFS($T:$T,$M:$M,$M1602,$O:$O,$O1602)</f>
        <v>374000</v>
      </c>
      <c r="AC1602" s="30">
        <f t="shared" si="423"/>
        <v>2.6737967914438502E-2</v>
      </c>
      <c r="AD1602" s="31">
        <f t="shared" si="424"/>
        <v>2.4598930481283423</v>
      </c>
      <c r="AE1602" s="31">
        <f t="shared" si="425"/>
        <v>3.7967914438502675</v>
      </c>
      <c r="AG1602" s="30">
        <f t="shared" ref="AG1602:AG1665" si="428">SUMIFS($T:$T,$O:$O,$O1602,$N:$N,1)</f>
        <v>927000</v>
      </c>
      <c r="AH1602" s="30">
        <f t="shared" si="420"/>
        <v>1.0787486515641856E-2</v>
      </c>
      <c r="AI1602" s="31">
        <f t="shared" si="421"/>
        <v>0.99244875943905075</v>
      </c>
      <c r="AJ1602" s="31">
        <f t="shared" si="422"/>
        <v>1.5318230852211436</v>
      </c>
      <c r="AK1602" s="30">
        <f>IF(W1602="si",($S1602*'COSTOS DE CREDITOS'!$C$27)/DATA!$G1602,"")</f>
        <v>65.906835757745824</v>
      </c>
      <c r="AL1602" s="90">
        <f>IF(W1602="si",'COSTOS DE CREDITOS'!$C$35,"")</f>
        <v>20.421138461538462</v>
      </c>
      <c r="AM1602" s="30">
        <f t="shared" si="415"/>
        <v>615.38461538461547</v>
      </c>
      <c r="AN1602" s="30">
        <f t="shared" si="416"/>
        <v>0</v>
      </c>
      <c r="AO1602" s="30">
        <f t="shared" si="417"/>
        <v>701.7125896038998</v>
      </c>
      <c r="AP1602" s="30">
        <f t="shared" si="418"/>
        <v>1808.6274103961005</v>
      </c>
      <c r="AQ1602" s="19">
        <f t="shared" si="419"/>
        <v>0.72047109570659762</v>
      </c>
    </row>
    <row r="1603" spans="1:43" x14ac:dyDescent="0.2">
      <c r="A1603" s="23" t="s">
        <v>5665</v>
      </c>
      <c r="B1603" s="6" t="s">
        <v>5684</v>
      </c>
      <c r="C1603" s="6" t="s">
        <v>5667</v>
      </c>
      <c r="D1603" s="2">
        <v>156366</v>
      </c>
      <c r="E1603" s="2">
        <v>156548</v>
      </c>
      <c r="F1603" s="3" t="s">
        <v>2066</v>
      </c>
      <c r="G1603" s="2">
        <v>6</v>
      </c>
      <c r="H1603" s="2">
        <v>156550</v>
      </c>
      <c r="I1603" s="3" t="s">
        <v>2070</v>
      </c>
      <c r="J1603" s="15">
        <v>45104</v>
      </c>
      <c r="K1603" s="24">
        <v>1181439157</v>
      </c>
      <c r="L1603" s="15">
        <v>45105</v>
      </c>
      <c r="M1603" s="15">
        <v>45107</v>
      </c>
      <c r="N1603" s="15"/>
      <c r="O1603" s="26">
        <f>VLOOKUP(D1603,quash!A$2:$I$7791,9,FALSE)</f>
        <v>1</v>
      </c>
      <c r="P1603" s="7">
        <v>10000</v>
      </c>
      <c r="Q1603" s="26">
        <v>127</v>
      </c>
      <c r="R1603" s="19">
        <v>5.24391097594855E-2</v>
      </c>
      <c r="S1603" s="26">
        <v>16</v>
      </c>
      <c r="T1603" s="7">
        <v>6000</v>
      </c>
      <c r="U1603" s="2">
        <v>142</v>
      </c>
      <c r="V1603" s="11">
        <v>1503.37</v>
      </c>
      <c r="W1603" s="14" t="s">
        <v>5281</v>
      </c>
      <c r="X1603" s="18">
        <v>1</v>
      </c>
      <c r="Y1603" s="9">
        <v>6000</v>
      </c>
      <c r="Z1603" s="19">
        <f t="shared" si="426"/>
        <v>0</v>
      </c>
      <c r="AA1603" s="25">
        <v>1503.37</v>
      </c>
      <c r="AB1603" s="30">
        <f t="shared" si="427"/>
        <v>646000</v>
      </c>
      <c r="AC1603" s="30">
        <f t="shared" si="423"/>
        <v>9.2879256965944269E-3</v>
      </c>
      <c r="AD1603" s="31">
        <f t="shared" si="424"/>
        <v>1.1795665634674921</v>
      </c>
      <c r="AE1603" s="31">
        <f t="shared" si="425"/>
        <v>1.3188854489164086</v>
      </c>
      <c r="AG1603" s="30">
        <f t="shared" si="428"/>
        <v>2427000</v>
      </c>
      <c r="AH1603" s="30">
        <f t="shared" si="420"/>
        <v>2.472187886279357E-3</v>
      </c>
      <c r="AI1603" s="31">
        <f t="shared" si="421"/>
        <v>0.31396786155747836</v>
      </c>
      <c r="AJ1603" s="31">
        <f t="shared" si="422"/>
        <v>0.35105067985166871</v>
      </c>
      <c r="AK1603" s="30">
        <f>IF(W1603="si",($S1603*'COSTOS DE CREDITOS'!$C$27)/DATA!$G1603,"")</f>
        <v>54.922363131454851</v>
      </c>
      <c r="AL1603" s="90">
        <f>IF(W1603="si",'COSTOS DE CREDITOS'!$C$35,"")</f>
        <v>20.421138461538462</v>
      </c>
      <c r="AM1603" s="30">
        <f t="shared" ref="AM1603:AM1666" si="429">IF(W1603="si",(20%/52*$S1603)*$T1603,"")</f>
        <v>369.23076923076923</v>
      </c>
      <c r="AN1603" s="30">
        <f t="shared" ref="AN1603:AN1666" si="430">IF(W1603="SI",T1603-Y1603,"")</f>
        <v>0</v>
      </c>
      <c r="AO1603" s="30">
        <f t="shared" ref="AO1603:AO1666" si="431">SUM(AK1603:AN1603)</f>
        <v>444.5742708237625</v>
      </c>
      <c r="AP1603" s="30">
        <f t="shared" ref="AP1603:AP1666" si="432">AA1603-AO1603</f>
        <v>1058.7957291762373</v>
      </c>
      <c r="AQ1603" s="19">
        <f t="shared" ref="AQ1603:AQ1666" si="433">IFERROR(AP1603/AA1603,"")</f>
        <v>0.70428153360532497</v>
      </c>
    </row>
    <row r="1604" spans="1:43" x14ac:dyDescent="0.2">
      <c r="A1604" s="23" t="s">
        <v>5665</v>
      </c>
      <c r="B1604" s="6" t="s">
        <v>5684</v>
      </c>
      <c r="C1604" s="6" t="s">
        <v>5667</v>
      </c>
      <c r="D1604" s="2">
        <v>151817</v>
      </c>
      <c r="E1604" s="2">
        <v>156548</v>
      </c>
      <c r="F1604" s="3" t="s">
        <v>2066</v>
      </c>
      <c r="G1604" s="2">
        <v>6</v>
      </c>
      <c r="H1604" s="2">
        <v>156551</v>
      </c>
      <c r="I1604" s="3" t="s">
        <v>2071</v>
      </c>
      <c r="J1604" s="15">
        <v>45058</v>
      </c>
      <c r="K1604" s="24">
        <v>1146261320</v>
      </c>
      <c r="L1604" s="15">
        <v>45105</v>
      </c>
      <c r="M1604" s="15">
        <v>45107</v>
      </c>
      <c r="N1604" s="15"/>
      <c r="O1604" s="26">
        <f>VLOOKUP(D1604,quash!A$2:$I$7791,9,FALSE)</f>
        <v>1</v>
      </c>
      <c r="P1604" s="7">
        <v>10000</v>
      </c>
      <c r="Q1604" s="26">
        <v>132</v>
      </c>
      <c r="R1604" s="19">
        <v>5.8283715876113903E-2</v>
      </c>
      <c r="S1604" s="26">
        <v>16</v>
      </c>
      <c r="T1604" s="7">
        <v>6000</v>
      </c>
      <c r="U1604" s="2">
        <v>142</v>
      </c>
      <c r="V1604" s="11">
        <v>1503.37</v>
      </c>
      <c r="W1604" s="14" t="s">
        <v>5281</v>
      </c>
      <c r="X1604" s="18">
        <v>1</v>
      </c>
      <c r="Y1604" s="9">
        <v>6000</v>
      </c>
      <c r="Z1604" s="19">
        <f t="shared" si="426"/>
        <v>0</v>
      </c>
      <c r="AA1604" s="25">
        <v>1503.37</v>
      </c>
      <c r="AB1604" s="30">
        <f t="shared" si="427"/>
        <v>646000</v>
      </c>
      <c r="AC1604" s="30">
        <f t="shared" si="423"/>
        <v>9.2879256965944269E-3</v>
      </c>
      <c r="AD1604" s="31">
        <f t="shared" si="424"/>
        <v>1.2260061919504643</v>
      </c>
      <c r="AE1604" s="31">
        <f t="shared" si="425"/>
        <v>1.3188854489164086</v>
      </c>
      <c r="AG1604" s="30">
        <f t="shared" si="428"/>
        <v>2427000</v>
      </c>
      <c r="AH1604" s="30">
        <f t="shared" si="420"/>
        <v>2.472187886279357E-3</v>
      </c>
      <c r="AI1604" s="31">
        <f t="shared" si="421"/>
        <v>0.32632880098887512</v>
      </c>
      <c r="AJ1604" s="31">
        <f t="shared" si="422"/>
        <v>0.35105067985166871</v>
      </c>
      <c r="AK1604" s="30">
        <f>IF(W1604="si",($S1604*'COSTOS DE CREDITOS'!$C$27)/DATA!$G1604,"")</f>
        <v>54.922363131454851</v>
      </c>
      <c r="AL1604" s="90">
        <f>IF(W1604="si",'COSTOS DE CREDITOS'!$C$35,"")</f>
        <v>20.421138461538462</v>
      </c>
      <c r="AM1604" s="30">
        <f t="shared" si="429"/>
        <v>369.23076923076923</v>
      </c>
      <c r="AN1604" s="30">
        <f t="shared" si="430"/>
        <v>0</v>
      </c>
      <c r="AO1604" s="30">
        <f t="shared" si="431"/>
        <v>444.5742708237625</v>
      </c>
      <c r="AP1604" s="30">
        <f t="shared" si="432"/>
        <v>1058.7957291762373</v>
      </c>
      <c r="AQ1604" s="19">
        <f t="shared" si="433"/>
        <v>0.70428153360532497</v>
      </c>
    </row>
    <row r="1605" spans="1:43" x14ac:dyDescent="0.2">
      <c r="A1605" s="23" t="s">
        <v>5665</v>
      </c>
      <c r="B1605" s="6" t="s">
        <v>5684</v>
      </c>
      <c r="C1605" s="6" t="s">
        <v>5667</v>
      </c>
      <c r="D1605" s="2">
        <v>156151</v>
      </c>
      <c r="E1605" s="2">
        <v>156548</v>
      </c>
      <c r="F1605" s="3" t="s">
        <v>2066</v>
      </c>
      <c r="G1605" s="2">
        <v>6</v>
      </c>
      <c r="H1605" s="2">
        <v>156552</v>
      </c>
      <c r="I1605" s="3" t="s">
        <v>2072</v>
      </c>
      <c r="J1605" s="15">
        <v>45101</v>
      </c>
      <c r="K1605" s="24">
        <v>1179911391</v>
      </c>
      <c r="L1605" s="15">
        <v>45105</v>
      </c>
      <c r="M1605" s="15">
        <v>45107</v>
      </c>
      <c r="N1605" s="15"/>
      <c r="O1605" s="26">
        <f>VLOOKUP(D1605,quash!A$2:$I$7791,9,FALSE)</f>
        <v>1</v>
      </c>
      <c r="P1605" s="7">
        <v>5000</v>
      </c>
      <c r="Q1605" s="26">
        <v>147</v>
      </c>
      <c r="R1605" s="19">
        <v>0.11226939921536</v>
      </c>
      <c r="S1605" s="26">
        <v>16</v>
      </c>
      <c r="T1605" s="7">
        <v>6000</v>
      </c>
      <c r="U1605" s="2">
        <v>142</v>
      </c>
      <c r="V1605" s="11">
        <v>1503.37</v>
      </c>
      <c r="W1605" s="14" t="s">
        <v>5281</v>
      </c>
      <c r="X1605" s="18">
        <v>1</v>
      </c>
      <c r="Y1605" s="9">
        <v>6000</v>
      </c>
      <c r="Z1605" s="19">
        <f t="shared" si="426"/>
        <v>0</v>
      </c>
      <c r="AA1605" s="25">
        <v>1503.37</v>
      </c>
      <c r="AB1605" s="30">
        <f t="shared" si="427"/>
        <v>646000</v>
      </c>
      <c r="AC1605" s="30">
        <f t="shared" si="423"/>
        <v>9.2879256965944269E-3</v>
      </c>
      <c r="AD1605" s="31">
        <f t="shared" si="424"/>
        <v>1.3653250773993808</v>
      </c>
      <c r="AE1605" s="31">
        <f t="shared" si="425"/>
        <v>1.3188854489164086</v>
      </c>
      <c r="AG1605" s="30">
        <f t="shared" si="428"/>
        <v>2427000</v>
      </c>
      <c r="AH1605" s="30">
        <f t="shared" si="420"/>
        <v>2.472187886279357E-3</v>
      </c>
      <c r="AI1605" s="31">
        <f t="shared" si="421"/>
        <v>0.36341161928306548</v>
      </c>
      <c r="AJ1605" s="31">
        <f t="shared" si="422"/>
        <v>0.35105067985166871</v>
      </c>
      <c r="AK1605" s="30">
        <f>IF(W1605="si",($S1605*'COSTOS DE CREDITOS'!$C$27)/DATA!$G1605,"")</f>
        <v>54.922363131454851</v>
      </c>
      <c r="AL1605" s="90">
        <f>IF(W1605="si",'COSTOS DE CREDITOS'!$C$35,"")</f>
        <v>20.421138461538462</v>
      </c>
      <c r="AM1605" s="30">
        <f t="shared" si="429"/>
        <v>369.23076923076923</v>
      </c>
      <c r="AN1605" s="30">
        <f t="shared" si="430"/>
        <v>0</v>
      </c>
      <c r="AO1605" s="30">
        <f t="shared" si="431"/>
        <v>444.5742708237625</v>
      </c>
      <c r="AP1605" s="30">
        <f t="shared" si="432"/>
        <v>1058.7957291762373</v>
      </c>
      <c r="AQ1605" s="19">
        <f t="shared" si="433"/>
        <v>0.70428153360532497</v>
      </c>
    </row>
    <row r="1606" spans="1:43" x14ac:dyDescent="0.2">
      <c r="A1606" s="23" t="s">
        <v>5665</v>
      </c>
      <c r="B1606" s="6" t="s">
        <v>5684</v>
      </c>
      <c r="C1606" s="6" t="s">
        <v>5667</v>
      </c>
      <c r="D1606" s="2">
        <v>156365</v>
      </c>
      <c r="E1606" s="2">
        <v>156548</v>
      </c>
      <c r="F1606" s="3" t="s">
        <v>2066</v>
      </c>
      <c r="G1606" s="2">
        <v>6</v>
      </c>
      <c r="H1606" s="2">
        <v>156553</v>
      </c>
      <c r="I1606" s="3" t="s">
        <v>2073</v>
      </c>
      <c r="J1606" s="15">
        <v>45104</v>
      </c>
      <c r="K1606" s="24">
        <v>1181436586</v>
      </c>
      <c r="L1606" s="15">
        <v>45105</v>
      </c>
      <c r="M1606" s="15">
        <v>45107</v>
      </c>
      <c r="N1606" s="15"/>
      <c r="O1606" s="26">
        <f>VLOOKUP(D1606,quash!A$2:$I$7791,9,FALSE)</f>
        <v>1</v>
      </c>
      <c r="P1606" s="7">
        <v>10000</v>
      </c>
      <c r="Q1606" s="26">
        <v>132</v>
      </c>
      <c r="R1606" s="19">
        <v>5.8283715876113903E-2</v>
      </c>
      <c r="S1606" s="26">
        <v>16</v>
      </c>
      <c r="T1606" s="7">
        <v>6000</v>
      </c>
      <c r="U1606" s="2">
        <v>142</v>
      </c>
      <c r="V1606" s="11">
        <v>1503.37</v>
      </c>
      <c r="W1606" s="14" t="s">
        <v>5281</v>
      </c>
      <c r="X1606" s="18">
        <v>1</v>
      </c>
      <c r="Y1606" s="9">
        <v>6000</v>
      </c>
      <c r="Z1606" s="19">
        <f t="shared" si="426"/>
        <v>0</v>
      </c>
      <c r="AA1606" s="25">
        <v>1503.37</v>
      </c>
      <c r="AB1606" s="30">
        <f t="shared" si="427"/>
        <v>646000</v>
      </c>
      <c r="AC1606" s="30">
        <f t="shared" si="423"/>
        <v>9.2879256965944269E-3</v>
      </c>
      <c r="AD1606" s="31">
        <f t="shared" si="424"/>
        <v>1.2260061919504643</v>
      </c>
      <c r="AE1606" s="31">
        <f t="shared" si="425"/>
        <v>1.3188854489164086</v>
      </c>
      <c r="AG1606" s="30">
        <f t="shared" si="428"/>
        <v>2427000</v>
      </c>
      <c r="AH1606" s="30">
        <f t="shared" si="420"/>
        <v>2.472187886279357E-3</v>
      </c>
      <c r="AI1606" s="31">
        <f t="shared" si="421"/>
        <v>0.32632880098887512</v>
      </c>
      <c r="AJ1606" s="31">
        <f t="shared" si="422"/>
        <v>0.35105067985166871</v>
      </c>
      <c r="AK1606" s="30">
        <f>IF(W1606="si",($S1606*'COSTOS DE CREDITOS'!$C$27)/DATA!$G1606,"")</f>
        <v>54.922363131454851</v>
      </c>
      <c r="AL1606" s="90">
        <f>IF(W1606="si",'COSTOS DE CREDITOS'!$C$35,"")</f>
        <v>20.421138461538462</v>
      </c>
      <c r="AM1606" s="30">
        <f t="shared" si="429"/>
        <v>369.23076923076923</v>
      </c>
      <c r="AN1606" s="30">
        <f t="shared" si="430"/>
        <v>0</v>
      </c>
      <c r="AO1606" s="30">
        <f t="shared" si="431"/>
        <v>444.5742708237625</v>
      </c>
      <c r="AP1606" s="30">
        <f t="shared" si="432"/>
        <v>1058.7957291762373</v>
      </c>
      <c r="AQ1606" s="19">
        <f t="shared" si="433"/>
        <v>0.70428153360532497</v>
      </c>
    </row>
    <row r="1607" spans="1:43" x14ac:dyDescent="0.2">
      <c r="A1607" s="23" t="s">
        <v>5665</v>
      </c>
      <c r="B1607" s="6" t="s">
        <v>5684</v>
      </c>
      <c r="C1607" s="6" t="s">
        <v>5667</v>
      </c>
      <c r="D1607" s="2">
        <v>156460</v>
      </c>
      <c r="E1607" s="2">
        <v>156548</v>
      </c>
      <c r="F1607" s="3" t="s">
        <v>2066</v>
      </c>
      <c r="G1607" s="2">
        <v>6</v>
      </c>
      <c r="H1607" s="2">
        <v>156554</v>
      </c>
      <c r="I1607" s="3" t="s">
        <v>2074</v>
      </c>
      <c r="J1607" s="15">
        <v>45105</v>
      </c>
      <c r="K1607" s="24">
        <v>1181945206</v>
      </c>
      <c r="L1607" s="15">
        <v>45105</v>
      </c>
      <c r="M1607" s="15">
        <v>45107</v>
      </c>
      <c r="N1607" s="15"/>
      <c r="O1607" s="26">
        <f>VLOOKUP(D1607,quash!A$2:$I$7791,9,FALSE)</f>
        <v>4</v>
      </c>
      <c r="P1607" s="7">
        <v>10000</v>
      </c>
      <c r="Q1607" s="26">
        <v>132</v>
      </c>
      <c r="R1607" s="19">
        <v>5.8283715876113903E-2</v>
      </c>
      <c r="S1607" s="26">
        <v>16</v>
      </c>
      <c r="T1607" s="7">
        <v>6000</v>
      </c>
      <c r="U1607" s="2">
        <v>142</v>
      </c>
      <c r="V1607" s="11">
        <v>1503.37</v>
      </c>
      <c r="W1607" s="14" t="s">
        <v>5281</v>
      </c>
      <c r="X1607" s="18">
        <v>1</v>
      </c>
      <c r="Y1607" s="9">
        <v>6000</v>
      </c>
      <c r="Z1607" s="19">
        <f t="shared" si="426"/>
        <v>0</v>
      </c>
      <c r="AA1607" s="25">
        <v>1503.37</v>
      </c>
      <c r="AB1607" s="30">
        <f t="shared" si="427"/>
        <v>374000</v>
      </c>
      <c r="AC1607" s="30">
        <f t="shared" si="423"/>
        <v>1.6042780748663103E-2</v>
      </c>
      <c r="AD1607" s="31">
        <f t="shared" si="424"/>
        <v>2.1176470588235294</v>
      </c>
      <c r="AE1607" s="31">
        <f t="shared" si="425"/>
        <v>2.2780748663101607</v>
      </c>
      <c r="AG1607" s="30">
        <f t="shared" si="428"/>
        <v>927000</v>
      </c>
      <c r="AH1607" s="30">
        <f t="shared" si="420"/>
        <v>6.4724919093851136E-3</v>
      </c>
      <c r="AI1607" s="31">
        <f t="shared" si="421"/>
        <v>0.85436893203883502</v>
      </c>
      <c r="AJ1607" s="31">
        <f t="shared" si="422"/>
        <v>0.91909385113268616</v>
      </c>
      <c r="AK1607" s="30">
        <f>IF(W1607="si",($S1607*'COSTOS DE CREDITOS'!$C$27)/DATA!$G1607,"")</f>
        <v>54.922363131454851</v>
      </c>
      <c r="AL1607" s="90">
        <f>IF(W1607="si",'COSTOS DE CREDITOS'!$C$35,"")</f>
        <v>20.421138461538462</v>
      </c>
      <c r="AM1607" s="30">
        <f t="shared" si="429"/>
        <v>369.23076923076923</v>
      </c>
      <c r="AN1607" s="30">
        <f t="shared" si="430"/>
        <v>0</v>
      </c>
      <c r="AO1607" s="30">
        <f t="shared" si="431"/>
        <v>444.5742708237625</v>
      </c>
      <c r="AP1607" s="30">
        <f t="shared" si="432"/>
        <v>1058.7957291762373</v>
      </c>
      <c r="AQ1607" s="19">
        <f t="shared" si="433"/>
        <v>0.70428153360532497</v>
      </c>
    </row>
    <row r="1608" spans="1:43" x14ac:dyDescent="0.2">
      <c r="A1608" s="23" t="s">
        <v>5665</v>
      </c>
      <c r="B1608" s="6" t="s">
        <v>5671</v>
      </c>
      <c r="C1608" s="6" t="s">
        <v>5670</v>
      </c>
      <c r="D1608" s="2">
        <v>155265</v>
      </c>
      <c r="E1608" s="2">
        <v>156483</v>
      </c>
      <c r="F1608" s="3" t="s">
        <v>887</v>
      </c>
      <c r="G1608" s="2">
        <v>8</v>
      </c>
      <c r="H1608" s="2">
        <v>156495</v>
      </c>
      <c r="I1608" s="3" t="s">
        <v>2075</v>
      </c>
      <c r="J1608" s="15">
        <v>45209</v>
      </c>
      <c r="K1608" s="24">
        <v>1255043869</v>
      </c>
      <c r="L1608" s="15">
        <v>45105</v>
      </c>
      <c r="M1608" s="15">
        <v>45107</v>
      </c>
      <c r="N1608" s="15"/>
      <c r="O1608" s="26">
        <f>VLOOKUP(D1608,quash!A$2:$I$7791,9,FALSE)</f>
        <v>1</v>
      </c>
      <c r="P1608" s="7">
        <v>10000</v>
      </c>
      <c r="Q1608" s="26">
        <v>147</v>
      </c>
      <c r="R1608" s="19">
        <v>7.9000519063170294E-2</v>
      </c>
      <c r="S1608" s="26">
        <v>16</v>
      </c>
      <c r="T1608" s="7">
        <v>6000</v>
      </c>
      <c r="U1608" s="2">
        <v>142</v>
      </c>
      <c r="V1608" s="11">
        <v>1503.37</v>
      </c>
      <c r="W1608" s="14" t="s">
        <v>5281</v>
      </c>
      <c r="X1608" s="18">
        <v>1</v>
      </c>
      <c r="Y1608" s="9">
        <v>6000</v>
      </c>
      <c r="Z1608" s="19">
        <f t="shared" si="426"/>
        <v>0</v>
      </c>
      <c r="AA1608" s="25">
        <v>1503.37</v>
      </c>
      <c r="AB1608" s="30">
        <f t="shared" si="427"/>
        <v>646000</v>
      </c>
      <c r="AC1608" s="30">
        <f t="shared" si="423"/>
        <v>9.2879256965944269E-3</v>
      </c>
      <c r="AD1608" s="31">
        <f t="shared" si="424"/>
        <v>1.3653250773993808</v>
      </c>
      <c r="AE1608" s="31">
        <f t="shared" si="425"/>
        <v>1.3188854489164086</v>
      </c>
      <c r="AG1608" s="30">
        <f t="shared" si="428"/>
        <v>2427000</v>
      </c>
      <c r="AH1608" s="30">
        <f t="shared" si="420"/>
        <v>2.472187886279357E-3</v>
      </c>
      <c r="AI1608" s="31">
        <f t="shared" si="421"/>
        <v>0.36341161928306548</v>
      </c>
      <c r="AJ1608" s="31">
        <f t="shared" si="422"/>
        <v>0.35105067985166871</v>
      </c>
      <c r="AK1608" s="30">
        <f>IF(W1608="si",($S1608*'COSTOS DE CREDITOS'!$C$27)/DATA!$G1608,"")</f>
        <v>41.191772348591137</v>
      </c>
      <c r="AL1608" s="90">
        <f>IF(W1608="si",'COSTOS DE CREDITOS'!$C$35,"")</f>
        <v>20.421138461538462</v>
      </c>
      <c r="AM1608" s="30">
        <f t="shared" si="429"/>
        <v>369.23076923076923</v>
      </c>
      <c r="AN1608" s="30">
        <f t="shared" si="430"/>
        <v>0</v>
      </c>
      <c r="AO1608" s="30">
        <f t="shared" si="431"/>
        <v>430.84368004089885</v>
      </c>
      <c r="AP1608" s="30">
        <f t="shared" si="432"/>
        <v>1072.5263199591011</v>
      </c>
      <c r="AQ1608" s="19">
        <f t="shared" si="433"/>
        <v>0.71341474152011897</v>
      </c>
    </row>
    <row r="1609" spans="1:43" x14ac:dyDescent="0.2">
      <c r="A1609" s="23" t="s">
        <v>5665</v>
      </c>
      <c r="B1609" s="6" t="s">
        <v>5672</v>
      </c>
      <c r="C1609" s="6" t="s">
        <v>5667</v>
      </c>
      <c r="D1609" s="2">
        <v>156114</v>
      </c>
      <c r="E1609" s="2">
        <v>156579</v>
      </c>
      <c r="F1609" s="3" t="s">
        <v>2076</v>
      </c>
      <c r="G1609" s="2">
        <v>5</v>
      </c>
      <c r="H1609" s="2">
        <v>156583</v>
      </c>
      <c r="I1609" s="3" t="s">
        <v>2077</v>
      </c>
      <c r="J1609" s="15" t="s">
        <v>5688</v>
      </c>
      <c r="K1609" s="24" t="s">
        <v>5688</v>
      </c>
      <c r="L1609" s="15">
        <v>45106</v>
      </c>
      <c r="M1609" s="15">
        <v>45107</v>
      </c>
      <c r="N1609" s="15"/>
      <c r="O1609" s="26">
        <f>VLOOKUP(D1609,quash!A$2:$I$7791,9,FALSE)</f>
        <v>4</v>
      </c>
      <c r="P1609" s="7">
        <v>6000</v>
      </c>
      <c r="Q1609" s="26">
        <v>146</v>
      </c>
      <c r="R1609" s="19">
        <v>9.7311826851391378E-2</v>
      </c>
      <c r="S1609" s="93">
        <v>26</v>
      </c>
      <c r="T1609" s="7">
        <v>10000</v>
      </c>
      <c r="U1609" s="2">
        <v>117</v>
      </c>
      <c r="V1609" s="11">
        <v>2041.43</v>
      </c>
      <c r="W1609" s="14" t="s">
        <v>5281</v>
      </c>
      <c r="X1609" s="18">
        <v>0.30206998824436515</v>
      </c>
      <c r="Y1609" s="9">
        <v>3020.6998824436514</v>
      </c>
      <c r="Z1609" s="19">
        <f t="shared" si="426"/>
        <v>-0.69793001175563485</v>
      </c>
      <c r="AA1609" s="25">
        <v>616.65473610169443</v>
      </c>
      <c r="AB1609" s="30">
        <f t="shared" si="427"/>
        <v>374000</v>
      </c>
      <c r="AC1609" s="30">
        <f t="shared" si="423"/>
        <v>2.6737967914438502E-2</v>
      </c>
      <c r="AD1609" s="31">
        <f t="shared" si="424"/>
        <v>3.9037433155080214</v>
      </c>
      <c r="AE1609" s="31">
        <f t="shared" si="425"/>
        <v>3.1283422459893049</v>
      </c>
      <c r="AG1609" s="30">
        <f t="shared" si="428"/>
        <v>927000</v>
      </c>
      <c r="AH1609" s="30">
        <f t="shared" si="420"/>
        <v>1.0787486515641856E-2</v>
      </c>
      <c r="AI1609" s="31">
        <f t="shared" si="421"/>
        <v>1.5749730312837109</v>
      </c>
      <c r="AJ1609" s="31">
        <f t="shared" si="422"/>
        <v>1.2621359223300972</v>
      </c>
      <c r="AK1609" s="30">
        <f>IF(W1609="si",($S1609*'COSTOS DE CREDITOS'!$C$27)/DATA!$G1609,"")</f>
        <v>107.09860810633695</v>
      </c>
      <c r="AL1609" s="90">
        <f>IF(W1609="si",'COSTOS DE CREDITOS'!$C$35,"")</f>
        <v>20.421138461538462</v>
      </c>
      <c r="AM1609" s="30">
        <f t="shared" si="429"/>
        <v>1000</v>
      </c>
      <c r="AN1609" s="30">
        <f t="shared" si="430"/>
        <v>6979.3001175563486</v>
      </c>
      <c r="AO1609" s="30">
        <f t="shared" si="431"/>
        <v>8106.8198641242243</v>
      </c>
      <c r="AP1609" s="30">
        <f t="shared" si="432"/>
        <v>-7490.1651280225296</v>
      </c>
      <c r="AQ1609" s="19">
        <f t="shared" si="433"/>
        <v>-12.146448716786152</v>
      </c>
    </row>
    <row r="1610" spans="1:43" x14ac:dyDescent="0.2">
      <c r="A1610" s="23" t="s">
        <v>5665</v>
      </c>
      <c r="B1610" s="6" t="s">
        <v>5683</v>
      </c>
      <c r="C1610" s="6" t="s">
        <v>5670</v>
      </c>
      <c r="D1610" s="2">
        <v>155668</v>
      </c>
      <c r="E1610" s="2">
        <v>156120</v>
      </c>
      <c r="F1610" s="3" t="s">
        <v>2065</v>
      </c>
      <c r="G1610" s="2">
        <v>6</v>
      </c>
      <c r="H1610" s="2">
        <v>156122</v>
      </c>
      <c r="I1610" s="3" t="s">
        <v>2078</v>
      </c>
      <c r="J1610" s="15">
        <v>45096</v>
      </c>
      <c r="K1610" s="24">
        <v>1175206597</v>
      </c>
      <c r="L1610" s="15">
        <v>45103</v>
      </c>
      <c r="M1610" s="15">
        <v>45107</v>
      </c>
      <c r="N1610" s="15"/>
      <c r="O1610" s="26">
        <f>VLOOKUP(D1610,quash!A$2:$I$7791,9,FALSE)</f>
        <v>1</v>
      </c>
      <c r="P1610" s="7">
        <v>10000</v>
      </c>
      <c r="Q1610" s="26">
        <v>110</v>
      </c>
      <c r="R1610" s="19">
        <v>3.3741050530766099E-2</v>
      </c>
      <c r="S1610" s="26">
        <v>16</v>
      </c>
      <c r="T1610" s="7">
        <v>10000</v>
      </c>
      <c r="U1610" s="2">
        <v>100</v>
      </c>
      <c r="V1610" s="11">
        <v>1738.06</v>
      </c>
      <c r="W1610" s="14" t="s">
        <v>5281</v>
      </c>
      <c r="X1610" s="18">
        <v>1</v>
      </c>
      <c r="Y1610" s="9">
        <v>10000</v>
      </c>
      <c r="Z1610" s="19">
        <f t="shared" si="426"/>
        <v>0</v>
      </c>
      <c r="AA1610" s="25">
        <v>1738.06</v>
      </c>
      <c r="AB1610" s="30">
        <f t="shared" si="427"/>
        <v>646000</v>
      </c>
      <c r="AC1610" s="30">
        <f t="shared" si="423"/>
        <v>1.5479876160990712E-2</v>
      </c>
      <c r="AD1610" s="31">
        <f t="shared" si="424"/>
        <v>1.7027863777089782</v>
      </c>
      <c r="AE1610" s="31">
        <f t="shared" si="425"/>
        <v>1.5479876160990713</v>
      </c>
      <c r="AG1610" s="30">
        <f t="shared" si="428"/>
        <v>2427000</v>
      </c>
      <c r="AH1610" s="30">
        <f t="shared" si="420"/>
        <v>4.1203131437989289E-3</v>
      </c>
      <c r="AI1610" s="31">
        <f t="shared" si="421"/>
        <v>0.45323444581788219</v>
      </c>
      <c r="AJ1610" s="31">
        <f t="shared" si="422"/>
        <v>0.41203131437989288</v>
      </c>
      <c r="AK1610" s="30">
        <f>IF(W1610="si",($S1610*'COSTOS DE CREDITOS'!$C$27)/DATA!$G1610,"")</f>
        <v>54.922363131454851</v>
      </c>
      <c r="AL1610" s="90">
        <f>IF(W1610="si",'COSTOS DE CREDITOS'!$C$35,"")</f>
        <v>20.421138461538462</v>
      </c>
      <c r="AM1610" s="30">
        <f t="shared" si="429"/>
        <v>615.38461538461547</v>
      </c>
      <c r="AN1610" s="30">
        <f t="shared" si="430"/>
        <v>0</v>
      </c>
      <c r="AO1610" s="30">
        <f t="shared" si="431"/>
        <v>690.72811697760881</v>
      </c>
      <c r="AP1610" s="30">
        <f t="shared" si="432"/>
        <v>1047.3318830223911</v>
      </c>
      <c r="AQ1610" s="19">
        <f t="shared" si="433"/>
        <v>0.60258672486703058</v>
      </c>
    </row>
    <row r="1611" spans="1:43" x14ac:dyDescent="0.2">
      <c r="A1611" s="23" t="s">
        <v>5665</v>
      </c>
      <c r="B1611" s="6" t="s">
        <v>5683</v>
      </c>
      <c r="C1611" s="6" t="s">
        <v>5670</v>
      </c>
      <c r="D1611" s="2">
        <v>156076</v>
      </c>
      <c r="E1611" s="2">
        <v>156120</v>
      </c>
      <c r="F1611" s="3" t="s">
        <v>2065</v>
      </c>
      <c r="G1611" s="2">
        <v>6</v>
      </c>
      <c r="H1611" s="2">
        <v>156123</v>
      </c>
      <c r="I1611" s="3" t="s">
        <v>2079</v>
      </c>
      <c r="J1611" s="15">
        <v>45100</v>
      </c>
      <c r="K1611" s="24">
        <v>1178028757</v>
      </c>
      <c r="L1611" s="15">
        <v>45103</v>
      </c>
      <c r="M1611" s="15">
        <v>45107</v>
      </c>
      <c r="N1611" s="15"/>
      <c r="O1611" s="26">
        <f>VLOOKUP(D1611,quash!A$2:$I$7791,9,FALSE)</f>
        <v>4</v>
      </c>
      <c r="P1611" s="7">
        <v>10000</v>
      </c>
      <c r="Q1611" s="26">
        <v>110</v>
      </c>
      <c r="R1611" s="19">
        <v>3.3220596517330399E-2</v>
      </c>
      <c r="S1611" s="26">
        <v>16</v>
      </c>
      <c r="T1611" s="7">
        <v>7000</v>
      </c>
      <c r="U1611" s="2">
        <v>142</v>
      </c>
      <c r="V1611" s="11">
        <v>1758.65</v>
      </c>
      <c r="W1611" s="14" t="s">
        <v>5281</v>
      </c>
      <c r="X1611" s="18">
        <v>1</v>
      </c>
      <c r="Y1611" s="9">
        <v>7000</v>
      </c>
      <c r="Z1611" s="19">
        <f t="shared" si="426"/>
        <v>0</v>
      </c>
      <c r="AA1611" s="25">
        <v>1758.65</v>
      </c>
      <c r="AB1611" s="30">
        <f t="shared" si="427"/>
        <v>374000</v>
      </c>
      <c r="AC1611" s="30">
        <f t="shared" si="423"/>
        <v>1.871657754010695E-2</v>
      </c>
      <c r="AD1611" s="31">
        <f t="shared" si="424"/>
        <v>2.0588235294117645</v>
      </c>
      <c r="AE1611" s="31">
        <f t="shared" si="425"/>
        <v>2.6577540106951871</v>
      </c>
      <c r="AG1611" s="30">
        <f t="shared" si="428"/>
        <v>927000</v>
      </c>
      <c r="AH1611" s="30">
        <f t="shared" si="420"/>
        <v>7.551240560949299E-3</v>
      </c>
      <c r="AI1611" s="31">
        <f t="shared" si="421"/>
        <v>0.83063646170442285</v>
      </c>
      <c r="AJ1611" s="31">
        <f t="shared" si="422"/>
        <v>1.0722761596548005</v>
      </c>
      <c r="AK1611" s="30">
        <f>IF(W1611="si",($S1611*'COSTOS DE CREDITOS'!$C$27)/DATA!$G1611,"")</f>
        <v>54.922363131454851</v>
      </c>
      <c r="AL1611" s="90">
        <f>IF(W1611="si",'COSTOS DE CREDITOS'!$C$35,"")</f>
        <v>20.421138461538462</v>
      </c>
      <c r="AM1611" s="30">
        <f t="shared" si="429"/>
        <v>430.76923076923077</v>
      </c>
      <c r="AN1611" s="30">
        <f t="shared" si="430"/>
        <v>0</v>
      </c>
      <c r="AO1611" s="30">
        <f t="shared" si="431"/>
        <v>506.11273236222405</v>
      </c>
      <c r="AP1611" s="30">
        <f t="shared" si="432"/>
        <v>1252.537267637776</v>
      </c>
      <c r="AQ1611" s="19">
        <f t="shared" si="433"/>
        <v>0.71221520350142209</v>
      </c>
    </row>
    <row r="1612" spans="1:43" x14ac:dyDescent="0.2">
      <c r="A1612" s="23" t="s">
        <v>5665</v>
      </c>
      <c r="B1612" s="6" t="s">
        <v>5673</v>
      </c>
      <c r="C1612" s="6" t="s">
        <v>5667</v>
      </c>
      <c r="D1612" s="2">
        <v>156404</v>
      </c>
      <c r="E1612" s="2">
        <v>156778</v>
      </c>
      <c r="F1612" s="3" t="s">
        <v>2068</v>
      </c>
      <c r="G1612" s="2">
        <v>5</v>
      </c>
      <c r="H1612" s="2">
        <v>156781</v>
      </c>
      <c r="I1612" s="3" t="s">
        <v>2080</v>
      </c>
      <c r="J1612" s="15">
        <v>45104</v>
      </c>
      <c r="K1612" s="24">
        <v>1181487124</v>
      </c>
      <c r="L1612" s="15">
        <v>45107</v>
      </c>
      <c r="M1612" s="15">
        <v>45107</v>
      </c>
      <c r="N1612" s="15"/>
      <c r="O1612" s="26">
        <f>VLOOKUP(D1612,quash!A$2:$I$7791,9,FALSE)</f>
        <v>4</v>
      </c>
      <c r="P1612" s="7">
        <v>9000</v>
      </c>
      <c r="Q1612" s="26">
        <v>100</v>
      </c>
      <c r="R1612" s="19">
        <v>1.0087274109334987E-2</v>
      </c>
      <c r="S1612" s="26">
        <v>16</v>
      </c>
      <c r="T1612" s="7">
        <v>10000</v>
      </c>
      <c r="U1612" s="2">
        <v>142</v>
      </c>
      <c r="V1612" s="11">
        <v>2510.34</v>
      </c>
      <c r="W1612" s="14" t="s">
        <v>5281</v>
      </c>
      <c r="X1612" s="18">
        <v>1</v>
      </c>
      <c r="Y1612" s="9">
        <v>10000</v>
      </c>
      <c r="Z1612" s="19">
        <f t="shared" si="426"/>
        <v>0</v>
      </c>
      <c r="AA1612" s="25">
        <v>2510.34</v>
      </c>
      <c r="AB1612" s="30">
        <f t="shared" si="427"/>
        <v>374000</v>
      </c>
      <c r="AC1612" s="30">
        <f t="shared" si="423"/>
        <v>2.6737967914438502E-2</v>
      </c>
      <c r="AD1612" s="31">
        <f t="shared" si="424"/>
        <v>2.6737967914438503</v>
      </c>
      <c r="AE1612" s="31">
        <f t="shared" si="425"/>
        <v>3.7967914438502675</v>
      </c>
      <c r="AG1612" s="30">
        <f t="shared" si="428"/>
        <v>927000</v>
      </c>
      <c r="AH1612" s="30">
        <f t="shared" si="420"/>
        <v>1.0787486515641856E-2</v>
      </c>
      <c r="AI1612" s="31">
        <f t="shared" si="421"/>
        <v>1.0787486515641855</v>
      </c>
      <c r="AJ1612" s="31">
        <f t="shared" si="422"/>
        <v>1.5318230852211436</v>
      </c>
      <c r="AK1612" s="30">
        <f>IF(W1612="si",($S1612*'COSTOS DE CREDITOS'!$C$27)/DATA!$G1612,"")</f>
        <v>65.906835757745824</v>
      </c>
      <c r="AL1612" s="90">
        <f>IF(W1612="si",'COSTOS DE CREDITOS'!$C$35,"")</f>
        <v>20.421138461538462</v>
      </c>
      <c r="AM1612" s="30">
        <f t="shared" si="429"/>
        <v>615.38461538461547</v>
      </c>
      <c r="AN1612" s="30">
        <f t="shared" si="430"/>
        <v>0</v>
      </c>
      <c r="AO1612" s="30">
        <f t="shared" si="431"/>
        <v>701.7125896038998</v>
      </c>
      <c r="AP1612" s="30">
        <f t="shared" si="432"/>
        <v>1808.6274103961005</v>
      </c>
      <c r="AQ1612" s="19">
        <f t="shared" si="433"/>
        <v>0.72047109570659762</v>
      </c>
    </row>
    <row r="1613" spans="1:43" x14ac:dyDescent="0.2">
      <c r="A1613" s="23" t="s">
        <v>5665</v>
      </c>
      <c r="B1613" s="6" t="s">
        <v>5673</v>
      </c>
      <c r="C1613" s="6" t="s">
        <v>5667</v>
      </c>
      <c r="D1613" s="2">
        <v>156405</v>
      </c>
      <c r="E1613" s="2">
        <v>156778</v>
      </c>
      <c r="F1613" s="3" t="s">
        <v>2068</v>
      </c>
      <c r="G1613" s="2">
        <v>5</v>
      </c>
      <c r="H1613" s="2">
        <v>156782</v>
      </c>
      <c r="I1613" s="3" t="s">
        <v>2081</v>
      </c>
      <c r="J1613" s="15">
        <v>45104</v>
      </c>
      <c r="K1613" s="24">
        <v>1181486817</v>
      </c>
      <c r="L1613" s="15">
        <v>45107</v>
      </c>
      <c r="M1613" s="15">
        <v>45107</v>
      </c>
      <c r="N1613" s="15"/>
      <c r="O1613" s="26">
        <f>VLOOKUP(D1613,quash!A$2:$I$7791,9,FALSE)</f>
        <v>4</v>
      </c>
      <c r="P1613" s="7">
        <v>9000</v>
      </c>
      <c r="Q1613" s="26">
        <v>100</v>
      </c>
      <c r="R1613" s="19">
        <v>1.0087274109334987E-2</v>
      </c>
      <c r="S1613" s="26">
        <v>16</v>
      </c>
      <c r="T1613" s="7">
        <v>10000</v>
      </c>
      <c r="U1613" s="2">
        <v>142</v>
      </c>
      <c r="V1613" s="11">
        <v>2510.34</v>
      </c>
      <c r="W1613" s="14" t="s">
        <v>5281</v>
      </c>
      <c r="X1613" s="18">
        <v>1</v>
      </c>
      <c r="Y1613" s="9">
        <v>10000</v>
      </c>
      <c r="Z1613" s="19">
        <f t="shared" si="426"/>
        <v>0</v>
      </c>
      <c r="AA1613" s="25">
        <v>2510.34</v>
      </c>
      <c r="AB1613" s="30">
        <f t="shared" si="427"/>
        <v>374000</v>
      </c>
      <c r="AC1613" s="30">
        <f t="shared" si="423"/>
        <v>2.6737967914438502E-2</v>
      </c>
      <c r="AD1613" s="31">
        <f t="shared" si="424"/>
        <v>2.6737967914438503</v>
      </c>
      <c r="AE1613" s="31">
        <f t="shared" si="425"/>
        <v>3.7967914438502675</v>
      </c>
      <c r="AG1613" s="30">
        <f t="shared" si="428"/>
        <v>927000</v>
      </c>
      <c r="AH1613" s="30">
        <f t="shared" si="420"/>
        <v>1.0787486515641856E-2</v>
      </c>
      <c r="AI1613" s="31">
        <f t="shared" si="421"/>
        <v>1.0787486515641855</v>
      </c>
      <c r="AJ1613" s="31">
        <f t="shared" si="422"/>
        <v>1.5318230852211436</v>
      </c>
      <c r="AK1613" s="30">
        <f>IF(W1613="si",($S1613*'COSTOS DE CREDITOS'!$C$27)/DATA!$G1613,"")</f>
        <v>65.906835757745824</v>
      </c>
      <c r="AL1613" s="90">
        <f>IF(W1613="si",'COSTOS DE CREDITOS'!$C$35,"")</f>
        <v>20.421138461538462</v>
      </c>
      <c r="AM1613" s="30">
        <f t="shared" si="429"/>
        <v>615.38461538461547</v>
      </c>
      <c r="AN1613" s="30">
        <f t="shared" si="430"/>
        <v>0</v>
      </c>
      <c r="AO1613" s="30">
        <f t="shared" si="431"/>
        <v>701.7125896038998</v>
      </c>
      <c r="AP1613" s="30">
        <f t="shared" si="432"/>
        <v>1808.6274103961005</v>
      </c>
      <c r="AQ1613" s="19">
        <f t="shared" si="433"/>
        <v>0.72047109570659762</v>
      </c>
    </row>
    <row r="1614" spans="1:43" x14ac:dyDescent="0.2">
      <c r="A1614" s="23" t="s">
        <v>5665</v>
      </c>
      <c r="B1614" s="6" t="s">
        <v>5673</v>
      </c>
      <c r="C1614" s="6" t="s">
        <v>5667</v>
      </c>
      <c r="D1614" s="2">
        <v>156406</v>
      </c>
      <c r="E1614" s="2">
        <v>156778</v>
      </c>
      <c r="F1614" s="3" t="s">
        <v>2068</v>
      </c>
      <c r="G1614" s="2">
        <v>5</v>
      </c>
      <c r="H1614" s="2">
        <v>156783</v>
      </c>
      <c r="I1614" s="3" t="s">
        <v>2082</v>
      </c>
      <c r="J1614" s="15">
        <v>45104</v>
      </c>
      <c r="K1614" s="24">
        <v>1181486511</v>
      </c>
      <c r="L1614" s="15">
        <v>45107</v>
      </c>
      <c r="M1614" s="15">
        <v>45107</v>
      </c>
      <c r="N1614" s="15"/>
      <c r="O1614" s="26">
        <f>VLOOKUP(D1614,quash!A$2:$I$7791,9,FALSE)</f>
        <v>4</v>
      </c>
      <c r="P1614" s="7">
        <v>9000</v>
      </c>
      <c r="Q1614" s="26">
        <v>100</v>
      </c>
      <c r="R1614" s="19">
        <v>5.9818464604665302E-3</v>
      </c>
      <c r="S1614" s="26">
        <v>16</v>
      </c>
      <c r="T1614" s="7">
        <v>5000</v>
      </c>
      <c r="U1614" s="2">
        <v>147</v>
      </c>
      <c r="V1614" s="11">
        <v>1303.3399999999999</v>
      </c>
      <c r="W1614" s="14" t="s">
        <v>5281</v>
      </c>
      <c r="X1614" s="18">
        <v>1</v>
      </c>
      <c r="Y1614" s="9">
        <v>5000</v>
      </c>
      <c r="Z1614" s="19">
        <f t="shared" si="426"/>
        <v>0</v>
      </c>
      <c r="AA1614" s="25">
        <v>1303.3399999999999</v>
      </c>
      <c r="AB1614" s="30">
        <f t="shared" si="427"/>
        <v>374000</v>
      </c>
      <c r="AC1614" s="30">
        <f t="shared" si="423"/>
        <v>1.3368983957219251E-2</v>
      </c>
      <c r="AD1614" s="31">
        <f t="shared" si="424"/>
        <v>1.3368983957219251</v>
      </c>
      <c r="AE1614" s="31">
        <f t="shared" si="425"/>
        <v>1.9652406417112298</v>
      </c>
      <c r="AG1614" s="30">
        <f t="shared" si="428"/>
        <v>927000</v>
      </c>
      <c r="AH1614" s="30">
        <f t="shared" si="420"/>
        <v>5.3937432578209281E-3</v>
      </c>
      <c r="AI1614" s="31">
        <f t="shared" si="421"/>
        <v>0.53937432578209277</v>
      </c>
      <c r="AJ1614" s="31">
        <f t="shared" si="422"/>
        <v>0.79288025889967639</v>
      </c>
      <c r="AK1614" s="30">
        <f>IF(W1614="si",($S1614*'COSTOS DE CREDITOS'!$C$27)/DATA!$G1614,"")</f>
        <v>65.906835757745824</v>
      </c>
      <c r="AL1614" s="90">
        <f>IF(W1614="si",'COSTOS DE CREDITOS'!$C$35,"")</f>
        <v>20.421138461538462</v>
      </c>
      <c r="AM1614" s="30">
        <f t="shared" si="429"/>
        <v>307.69230769230774</v>
      </c>
      <c r="AN1614" s="30">
        <f t="shared" si="430"/>
        <v>0</v>
      </c>
      <c r="AO1614" s="30">
        <f t="shared" si="431"/>
        <v>394.02028191159201</v>
      </c>
      <c r="AP1614" s="30">
        <f t="shared" si="432"/>
        <v>909.31971808840785</v>
      </c>
      <c r="AQ1614" s="19">
        <f t="shared" si="433"/>
        <v>0.69768419452208008</v>
      </c>
    </row>
    <row r="1615" spans="1:43" x14ac:dyDescent="0.2">
      <c r="A1615" s="23" t="s">
        <v>5665</v>
      </c>
      <c r="B1615" s="6" t="s">
        <v>5674</v>
      </c>
      <c r="C1615" s="6" t="s">
        <v>5670</v>
      </c>
      <c r="D1615" s="2">
        <v>156364</v>
      </c>
      <c r="E1615" s="2">
        <v>156691</v>
      </c>
      <c r="F1615" s="3" t="s">
        <v>670</v>
      </c>
      <c r="G1615" s="2">
        <v>6</v>
      </c>
      <c r="H1615" s="2">
        <v>156719</v>
      </c>
      <c r="I1615" s="3" t="s">
        <v>2083</v>
      </c>
      <c r="J1615" s="15">
        <v>45104</v>
      </c>
      <c r="K1615" s="24">
        <v>1181346950</v>
      </c>
      <c r="L1615" s="15">
        <v>45107</v>
      </c>
      <c r="M1615" s="15">
        <v>45107</v>
      </c>
      <c r="N1615" s="15"/>
      <c r="O1615" s="26">
        <f>VLOOKUP(D1615,quash!A$2:$I$7791,9,FALSE)</f>
        <v>2</v>
      </c>
      <c r="P1615" s="7">
        <v>10000</v>
      </c>
      <c r="Q1615" s="26">
        <v>127</v>
      </c>
      <c r="R1615" s="19">
        <v>5.24391097594855E-2</v>
      </c>
      <c r="S1615" s="26">
        <v>16</v>
      </c>
      <c r="T1615" s="7">
        <v>7000</v>
      </c>
      <c r="U1615" s="2">
        <v>142</v>
      </c>
      <c r="V1615" s="11">
        <v>1758.65</v>
      </c>
      <c r="W1615" s="14" t="s">
        <v>5281</v>
      </c>
      <c r="X1615" s="18">
        <v>1</v>
      </c>
      <c r="Y1615" s="9">
        <v>7000</v>
      </c>
      <c r="Z1615" s="19">
        <f t="shared" si="426"/>
        <v>0</v>
      </c>
      <c r="AA1615" s="25">
        <v>1758.65</v>
      </c>
      <c r="AB1615" s="30">
        <f t="shared" si="427"/>
        <v>459000</v>
      </c>
      <c r="AC1615" s="30">
        <f t="shared" si="423"/>
        <v>1.5250544662309368E-2</v>
      </c>
      <c r="AD1615" s="31">
        <f t="shared" si="424"/>
        <v>1.9368191721132897</v>
      </c>
      <c r="AE1615" s="31">
        <f t="shared" si="425"/>
        <v>2.1655773420479303</v>
      </c>
      <c r="AG1615" s="30">
        <f t="shared" si="428"/>
        <v>1695000</v>
      </c>
      <c r="AH1615" s="30">
        <f t="shared" si="420"/>
        <v>4.1297935103244837E-3</v>
      </c>
      <c r="AI1615" s="31">
        <f t="shared" si="421"/>
        <v>0.52448377581120942</v>
      </c>
      <c r="AJ1615" s="31">
        <f t="shared" si="422"/>
        <v>0.58643067846607666</v>
      </c>
      <c r="AK1615" s="30">
        <f>IF(W1615="si",($S1615*'COSTOS DE CREDITOS'!$C$27)/DATA!$G1615,"")</f>
        <v>54.922363131454851</v>
      </c>
      <c r="AL1615" s="90">
        <f>IF(W1615="si",'COSTOS DE CREDITOS'!$C$35,"")</f>
        <v>20.421138461538462</v>
      </c>
      <c r="AM1615" s="30">
        <f t="shared" si="429"/>
        <v>430.76923076923077</v>
      </c>
      <c r="AN1615" s="30">
        <f t="shared" si="430"/>
        <v>0</v>
      </c>
      <c r="AO1615" s="30">
        <f t="shared" si="431"/>
        <v>506.11273236222405</v>
      </c>
      <c r="AP1615" s="30">
        <f t="shared" si="432"/>
        <v>1252.537267637776</v>
      </c>
      <c r="AQ1615" s="19">
        <f t="shared" si="433"/>
        <v>0.71221520350142209</v>
      </c>
    </row>
    <row r="1616" spans="1:43" x14ac:dyDescent="0.2">
      <c r="A1616" s="23" t="s">
        <v>5665</v>
      </c>
      <c r="B1616" s="6" t="s">
        <v>5674</v>
      </c>
      <c r="C1616" s="6" t="s">
        <v>5670</v>
      </c>
      <c r="D1616" s="2">
        <v>156387</v>
      </c>
      <c r="E1616" s="2">
        <v>156691</v>
      </c>
      <c r="F1616" s="3" t="s">
        <v>670</v>
      </c>
      <c r="G1616" s="2">
        <v>6</v>
      </c>
      <c r="H1616" s="2">
        <v>156720</v>
      </c>
      <c r="I1616" s="3" t="s">
        <v>2084</v>
      </c>
      <c r="J1616" s="15">
        <v>45320</v>
      </c>
      <c r="K1616" s="24">
        <v>1329851434</v>
      </c>
      <c r="L1616" s="15">
        <v>45107</v>
      </c>
      <c r="M1616" s="15">
        <v>45107</v>
      </c>
      <c r="N1616" s="15"/>
      <c r="O1616" s="26">
        <f>VLOOKUP(D1616,quash!A$2:$I$7791,9,FALSE)</f>
        <v>2</v>
      </c>
      <c r="P1616" s="7">
        <v>10000</v>
      </c>
      <c r="Q1616" s="26">
        <v>110</v>
      </c>
      <c r="R1616" s="19">
        <v>3.11605023919212E-2</v>
      </c>
      <c r="S1616" s="26">
        <v>16</v>
      </c>
      <c r="T1616" s="7">
        <v>10000</v>
      </c>
      <c r="U1616" s="2">
        <v>142</v>
      </c>
      <c r="V1616" s="11">
        <v>2510.34</v>
      </c>
      <c r="W1616" s="14" t="s">
        <v>5281</v>
      </c>
      <c r="X1616" s="18">
        <v>1</v>
      </c>
      <c r="Y1616" s="9">
        <v>10000</v>
      </c>
      <c r="Z1616" s="19">
        <f t="shared" si="426"/>
        <v>0</v>
      </c>
      <c r="AA1616" s="25">
        <v>2510.34</v>
      </c>
      <c r="AB1616" s="30">
        <f t="shared" si="427"/>
        <v>459000</v>
      </c>
      <c r="AC1616" s="30">
        <f t="shared" si="423"/>
        <v>2.178649237472767E-2</v>
      </c>
      <c r="AD1616" s="31">
        <f t="shared" si="424"/>
        <v>2.3965141612200438</v>
      </c>
      <c r="AE1616" s="31">
        <f t="shared" si="425"/>
        <v>3.0936819172113292</v>
      </c>
      <c r="AG1616" s="30">
        <f t="shared" si="428"/>
        <v>1695000</v>
      </c>
      <c r="AH1616" s="30">
        <f t="shared" si="420"/>
        <v>5.8997050147492625E-3</v>
      </c>
      <c r="AI1616" s="31">
        <f t="shared" si="421"/>
        <v>0.64896755162241893</v>
      </c>
      <c r="AJ1616" s="31">
        <f t="shared" si="422"/>
        <v>0.83775811209439532</v>
      </c>
      <c r="AK1616" s="30">
        <f>IF(W1616="si",($S1616*'COSTOS DE CREDITOS'!$C$27)/DATA!$G1616,"")</f>
        <v>54.922363131454851</v>
      </c>
      <c r="AL1616" s="90">
        <f>IF(W1616="si",'COSTOS DE CREDITOS'!$C$35,"")</f>
        <v>20.421138461538462</v>
      </c>
      <c r="AM1616" s="30">
        <f t="shared" si="429"/>
        <v>615.38461538461547</v>
      </c>
      <c r="AN1616" s="30">
        <f t="shared" si="430"/>
        <v>0</v>
      </c>
      <c r="AO1616" s="30">
        <f t="shared" si="431"/>
        <v>690.72811697760881</v>
      </c>
      <c r="AP1616" s="30">
        <f t="shared" si="432"/>
        <v>1819.6118830223913</v>
      </c>
      <c r="AQ1616" s="19">
        <f t="shared" si="433"/>
        <v>0.72484678689834492</v>
      </c>
    </row>
    <row r="1617" spans="1:43" x14ac:dyDescent="0.2">
      <c r="A1617" s="23" t="s">
        <v>5665</v>
      </c>
      <c r="B1617" s="6" t="s">
        <v>5674</v>
      </c>
      <c r="C1617" s="6" t="s">
        <v>5670</v>
      </c>
      <c r="D1617" s="4">
        <v>155783</v>
      </c>
      <c r="E1617" s="4">
        <v>156585</v>
      </c>
      <c r="F1617" s="5" t="s">
        <v>2085</v>
      </c>
      <c r="G1617" s="2">
        <v>7</v>
      </c>
      <c r="H1617" s="4">
        <v>156586</v>
      </c>
      <c r="I1617" s="5" t="s">
        <v>2086</v>
      </c>
      <c r="J1617" s="15" t="s">
        <v>5688</v>
      </c>
      <c r="K1617" s="24" t="s">
        <v>5688</v>
      </c>
      <c r="L1617" s="15">
        <v>45106</v>
      </c>
      <c r="M1617" s="15">
        <v>45107</v>
      </c>
      <c r="N1617" s="15"/>
      <c r="O1617" s="26">
        <f>VLOOKUP(D1617,quash!A$2:$I$7791,9,FALSE)</f>
        <v>1</v>
      </c>
      <c r="P1617" s="7">
        <v>12000</v>
      </c>
      <c r="Q1617" s="26">
        <v>122</v>
      </c>
      <c r="R1617" s="19">
        <v>4.6282555174888274E-2</v>
      </c>
      <c r="S1617" s="26">
        <v>16</v>
      </c>
      <c r="T1617" s="8">
        <v>5000</v>
      </c>
      <c r="U1617" s="4">
        <v>147</v>
      </c>
      <c r="V1617" s="10">
        <v>1303.3399999999999</v>
      </c>
      <c r="W1617" s="14" t="s">
        <v>5281</v>
      </c>
      <c r="X1617" s="18">
        <v>1</v>
      </c>
      <c r="Y1617" s="9">
        <v>5000</v>
      </c>
      <c r="Z1617" s="19">
        <f t="shared" si="426"/>
        <v>0</v>
      </c>
      <c r="AA1617" s="25">
        <v>1303.3399999999999</v>
      </c>
      <c r="AB1617" s="30">
        <f t="shared" si="427"/>
        <v>646000</v>
      </c>
      <c r="AC1617" s="30">
        <f t="shared" si="423"/>
        <v>7.7399380804953561E-3</v>
      </c>
      <c r="AD1617" s="31">
        <f t="shared" si="424"/>
        <v>0.94427244582043346</v>
      </c>
      <c r="AE1617" s="31">
        <f t="shared" si="425"/>
        <v>1.1377708978328174</v>
      </c>
      <c r="AG1617" s="30">
        <f t="shared" si="428"/>
        <v>2427000</v>
      </c>
      <c r="AH1617" s="30">
        <f t="shared" ref="AH1617:AH1680" si="434">IFERROR($T1617/AG1617,"")</f>
        <v>2.0601565718994645E-3</v>
      </c>
      <c r="AI1617" s="31">
        <f t="shared" ref="AI1617:AI1680" si="435">IFERROR(AH1617*$Q1617,"")</f>
        <v>0.25133910177173469</v>
      </c>
      <c r="AJ1617" s="31">
        <f t="shared" ref="AJ1617:AJ1680" si="436">IFERROR(AH1617*$U1617,"")</f>
        <v>0.30284301606922126</v>
      </c>
      <c r="AK1617" s="30">
        <f>IF(W1617="si",($S1617*'COSTOS DE CREDITOS'!$C$27)/DATA!$G1617,"")</f>
        <v>47.07631125553273</v>
      </c>
      <c r="AL1617" s="90">
        <f>IF(W1617="si",'COSTOS DE CREDITOS'!$C$35,"")</f>
        <v>20.421138461538462</v>
      </c>
      <c r="AM1617" s="30">
        <f t="shared" si="429"/>
        <v>307.69230769230774</v>
      </c>
      <c r="AN1617" s="30">
        <f t="shared" si="430"/>
        <v>0</v>
      </c>
      <c r="AO1617" s="30">
        <f t="shared" si="431"/>
        <v>375.1897574093789</v>
      </c>
      <c r="AP1617" s="30">
        <f t="shared" si="432"/>
        <v>928.15024259062102</v>
      </c>
      <c r="AQ1617" s="19">
        <f t="shared" si="433"/>
        <v>0.71213209338363059</v>
      </c>
    </row>
    <row r="1618" spans="1:43" x14ac:dyDescent="0.2">
      <c r="A1618" s="23" t="s">
        <v>5665</v>
      </c>
      <c r="B1618" s="6" t="s">
        <v>5677</v>
      </c>
      <c r="C1618" s="6" t="s">
        <v>5667</v>
      </c>
      <c r="D1618" s="4">
        <v>156419</v>
      </c>
      <c r="E1618" s="4">
        <v>156805</v>
      </c>
      <c r="F1618" s="5" t="s">
        <v>2089</v>
      </c>
      <c r="G1618" s="2">
        <v>5</v>
      </c>
      <c r="H1618" s="4">
        <v>156806</v>
      </c>
      <c r="I1618" s="5" t="s">
        <v>2090</v>
      </c>
      <c r="J1618" s="15">
        <v>45104</v>
      </c>
      <c r="K1618" s="24">
        <v>1181553676</v>
      </c>
      <c r="L1618" s="15">
        <v>45107</v>
      </c>
      <c r="M1618" s="15">
        <v>45107</v>
      </c>
      <c r="N1618" s="15"/>
      <c r="O1618" s="26">
        <f>VLOOKUP(D1618,quash!A$2:$I$7791,9,FALSE)</f>
        <v>2</v>
      </c>
      <c r="P1618" s="7">
        <v>10000</v>
      </c>
      <c r="Q1618" s="26">
        <v>110</v>
      </c>
      <c r="R1618" s="19">
        <v>3.3741050530766099E-2</v>
      </c>
      <c r="S1618" s="26">
        <v>16</v>
      </c>
      <c r="T1618" s="8">
        <v>7000</v>
      </c>
      <c r="U1618" s="4">
        <v>142</v>
      </c>
      <c r="V1618" s="10">
        <v>1758.65</v>
      </c>
      <c r="W1618" s="14" t="s">
        <v>5281</v>
      </c>
      <c r="X1618" s="18">
        <v>1</v>
      </c>
      <c r="Y1618" s="9">
        <v>7000</v>
      </c>
      <c r="Z1618" s="19">
        <f t="shared" si="426"/>
        <v>0</v>
      </c>
      <c r="AA1618" s="25">
        <v>1758.65</v>
      </c>
      <c r="AB1618" s="30">
        <f t="shared" si="427"/>
        <v>459000</v>
      </c>
      <c r="AC1618" s="30">
        <f t="shared" si="423"/>
        <v>1.5250544662309368E-2</v>
      </c>
      <c r="AD1618" s="31">
        <f t="shared" si="424"/>
        <v>1.6775599128540306</v>
      </c>
      <c r="AE1618" s="31">
        <f t="shared" si="425"/>
        <v>2.1655773420479303</v>
      </c>
      <c r="AG1618" s="30">
        <f t="shared" si="428"/>
        <v>1695000</v>
      </c>
      <c r="AH1618" s="30">
        <f t="shared" si="434"/>
        <v>4.1297935103244837E-3</v>
      </c>
      <c r="AI1618" s="31">
        <f t="shared" si="435"/>
        <v>0.45427728613569318</v>
      </c>
      <c r="AJ1618" s="31">
        <f t="shared" si="436"/>
        <v>0.58643067846607666</v>
      </c>
      <c r="AK1618" s="30">
        <f>IF(W1618="si",($S1618*'COSTOS DE CREDITOS'!$C$27)/DATA!$G1618,"")</f>
        <v>65.906835757745824</v>
      </c>
      <c r="AL1618" s="90">
        <f>IF(W1618="si",'COSTOS DE CREDITOS'!$C$35,"")</f>
        <v>20.421138461538462</v>
      </c>
      <c r="AM1618" s="30">
        <f t="shared" si="429"/>
        <v>430.76923076923077</v>
      </c>
      <c r="AN1618" s="30">
        <f t="shared" si="430"/>
        <v>0</v>
      </c>
      <c r="AO1618" s="30">
        <f t="shared" si="431"/>
        <v>517.09720498851505</v>
      </c>
      <c r="AP1618" s="30">
        <f t="shared" si="432"/>
        <v>1241.5527950114852</v>
      </c>
      <c r="AQ1618" s="19">
        <f t="shared" si="433"/>
        <v>0.70596923493104657</v>
      </c>
    </row>
    <row r="1619" spans="1:43" x14ac:dyDescent="0.2">
      <c r="A1619" s="23" t="s">
        <v>5665</v>
      </c>
      <c r="B1619" s="6" t="s">
        <v>5672</v>
      </c>
      <c r="C1619" s="6" t="s">
        <v>5667</v>
      </c>
      <c r="D1619" s="4">
        <v>156067</v>
      </c>
      <c r="E1619" s="4">
        <v>156885</v>
      </c>
      <c r="F1619" s="5" t="s">
        <v>2091</v>
      </c>
      <c r="G1619" s="2">
        <v>5</v>
      </c>
      <c r="H1619" s="4">
        <v>156886</v>
      </c>
      <c r="I1619" s="5" t="s">
        <v>2092</v>
      </c>
      <c r="J1619" s="15">
        <v>45100</v>
      </c>
      <c r="K1619" s="24">
        <v>1177956608</v>
      </c>
      <c r="L1619" s="15">
        <v>45107</v>
      </c>
      <c r="M1619" s="15">
        <v>45107</v>
      </c>
      <c r="N1619" s="15"/>
      <c r="O1619" s="26">
        <f>VLOOKUP(D1619,quash!A$2:$I$7791,9,FALSE)</f>
        <v>1</v>
      </c>
      <c r="P1619" s="7">
        <v>10000</v>
      </c>
      <c r="Q1619" s="26">
        <v>115</v>
      </c>
      <c r="R1619" s="19">
        <v>3.97705569269148E-2</v>
      </c>
      <c r="S1619" s="93">
        <v>26</v>
      </c>
      <c r="T1619" s="8">
        <v>7000</v>
      </c>
      <c r="U1619" s="4">
        <v>142</v>
      </c>
      <c r="V1619" s="10">
        <v>1758.65</v>
      </c>
      <c r="W1619" s="14" t="s">
        <v>5281</v>
      </c>
      <c r="X1619" s="18">
        <v>0.86608904101761164</v>
      </c>
      <c r="Y1619" s="9">
        <v>6062.6232871232814</v>
      </c>
      <c r="Z1619" s="19">
        <f t="shared" si="426"/>
        <v>-0.13391095898238836</v>
      </c>
      <c r="AA1619" s="25">
        <v>1523.1474919856228</v>
      </c>
      <c r="AB1619" s="30">
        <f t="shared" si="427"/>
        <v>646000</v>
      </c>
      <c r="AC1619" s="30">
        <f t="shared" si="423"/>
        <v>1.0835913312693499E-2</v>
      </c>
      <c r="AD1619" s="31">
        <f t="shared" si="424"/>
        <v>1.2461300309597523</v>
      </c>
      <c r="AE1619" s="31">
        <f t="shared" si="425"/>
        <v>1.5386996904024768</v>
      </c>
      <c r="AG1619" s="30">
        <f t="shared" si="428"/>
        <v>2427000</v>
      </c>
      <c r="AH1619" s="30">
        <f t="shared" si="434"/>
        <v>2.88421920065925E-3</v>
      </c>
      <c r="AI1619" s="31">
        <f t="shared" si="435"/>
        <v>0.33168520807581375</v>
      </c>
      <c r="AJ1619" s="31">
        <f t="shared" si="436"/>
        <v>0.40955912649361348</v>
      </c>
      <c r="AK1619" s="30">
        <f>IF(W1619="si",($S1619*'COSTOS DE CREDITOS'!$C$27)/DATA!$G1619,"")</f>
        <v>107.09860810633695</v>
      </c>
      <c r="AL1619" s="90">
        <f>IF(W1619="si",'COSTOS DE CREDITOS'!$C$35,"")</f>
        <v>20.421138461538462</v>
      </c>
      <c r="AM1619" s="30">
        <f t="shared" si="429"/>
        <v>700</v>
      </c>
      <c r="AN1619" s="30">
        <f t="shared" si="430"/>
        <v>937.37671287671856</v>
      </c>
      <c r="AO1619" s="30">
        <f t="shared" si="431"/>
        <v>1764.896459444594</v>
      </c>
      <c r="AP1619" s="30">
        <f t="shared" si="432"/>
        <v>-241.74896745897126</v>
      </c>
      <c r="AQ1619" s="19">
        <f t="shared" si="433"/>
        <v>-0.15871671570283699</v>
      </c>
    </row>
    <row r="1620" spans="1:43" x14ac:dyDescent="0.2">
      <c r="A1620" s="23" t="s">
        <v>5665</v>
      </c>
      <c r="B1620" s="6" t="s">
        <v>5671</v>
      </c>
      <c r="C1620" s="6" t="s">
        <v>5670</v>
      </c>
      <c r="D1620" s="4">
        <v>156621</v>
      </c>
      <c r="E1620" s="4">
        <v>156896</v>
      </c>
      <c r="F1620" s="5" t="s">
        <v>2093</v>
      </c>
      <c r="G1620" s="2">
        <v>5</v>
      </c>
      <c r="H1620" s="4">
        <v>156897</v>
      </c>
      <c r="I1620" s="5" t="s">
        <v>2094</v>
      </c>
      <c r="J1620" s="15">
        <v>45105</v>
      </c>
      <c r="K1620" s="24">
        <v>1182432109</v>
      </c>
      <c r="L1620" s="15">
        <v>45107</v>
      </c>
      <c r="M1620" s="15">
        <v>45107</v>
      </c>
      <c r="N1620" s="15"/>
      <c r="O1620" s="26">
        <f>VLOOKUP(D1620,quash!A$2:$I$7791,9,FALSE)</f>
        <v>2</v>
      </c>
      <c r="P1620" s="7">
        <v>9000</v>
      </c>
      <c r="Q1620" s="26">
        <v>146</v>
      </c>
      <c r="R1620" s="19">
        <v>8.1464880555925129E-2</v>
      </c>
      <c r="S1620" s="93">
        <v>26</v>
      </c>
      <c r="T1620" s="8">
        <v>6000</v>
      </c>
      <c r="U1620" s="4">
        <v>142</v>
      </c>
      <c r="V1620" s="10">
        <v>1503.37</v>
      </c>
      <c r="W1620" s="14" t="s">
        <v>5281</v>
      </c>
      <c r="X1620" s="18">
        <v>0.79593011751222797</v>
      </c>
      <c r="Y1620" s="9">
        <v>4775.5807050733674</v>
      </c>
      <c r="Z1620" s="19">
        <f t="shared" si="426"/>
        <v>-0.20406988248777214</v>
      </c>
      <c r="AA1620" s="25">
        <v>1196.5774607643582</v>
      </c>
      <c r="AB1620" s="30">
        <f t="shared" si="427"/>
        <v>459000</v>
      </c>
      <c r="AC1620" s="30">
        <f t="shared" si="423"/>
        <v>1.3071895424836602E-2</v>
      </c>
      <c r="AD1620" s="31">
        <f t="shared" si="424"/>
        <v>1.9084967320261439</v>
      </c>
      <c r="AE1620" s="31">
        <f t="shared" si="425"/>
        <v>1.8562091503267975</v>
      </c>
      <c r="AG1620" s="30">
        <f t="shared" si="428"/>
        <v>1695000</v>
      </c>
      <c r="AH1620" s="30">
        <f t="shared" si="434"/>
        <v>3.5398230088495575E-3</v>
      </c>
      <c r="AI1620" s="31">
        <f t="shared" si="435"/>
        <v>0.51681415929203545</v>
      </c>
      <c r="AJ1620" s="31">
        <f t="shared" si="436"/>
        <v>0.50265486725663711</v>
      </c>
      <c r="AK1620" s="30">
        <f>IF(W1620="si",($S1620*'COSTOS DE CREDITOS'!$C$27)/DATA!$G1620,"")</f>
        <v>107.09860810633695</v>
      </c>
      <c r="AL1620" s="90">
        <f>IF(W1620="si",'COSTOS DE CREDITOS'!$C$35,"")</f>
        <v>20.421138461538462</v>
      </c>
      <c r="AM1620" s="30">
        <f t="shared" si="429"/>
        <v>600</v>
      </c>
      <c r="AN1620" s="30">
        <f t="shared" si="430"/>
        <v>1224.4192949266326</v>
      </c>
      <c r="AO1620" s="30">
        <f t="shared" si="431"/>
        <v>1951.939041494508</v>
      </c>
      <c r="AP1620" s="30">
        <f t="shared" si="432"/>
        <v>-755.36158073014985</v>
      </c>
      <c r="AQ1620" s="19">
        <f t="shared" si="433"/>
        <v>-0.63126843476362549</v>
      </c>
    </row>
    <row r="1621" spans="1:43" x14ac:dyDescent="0.2">
      <c r="A1621" s="23" t="s">
        <v>5665</v>
      </c>
      <c r="B1621" s="6" t="s">
        <v>5668</v>
      </c>
      <c r="C1621" s="6" t="s">
        <v>5667</v>
      </c>
      <c r="D1621" s="4">
        <v>156117</v>
      </c>
      <c r="E1621" s="4">
        <v>156963</v>
      </c>
      <c r="F1621" s="5" t="s">
        <v>2095</v>
      </c>
      <c r="G1621" s="2">
        <v>7</v>
      </c>
      <c r="H1621" s="4">
        <v>156964</v>
      </c>
      <c r="I1621" s="5" t="s">
        <v>2096</v>
      </c>
      <c r="J1621" s="15">
        <v>45101</v>
      </c>
      <c r="K1621" s="24">
        <v>1179927522</v>
      </c>
      <c r="L1621" s="15">
        <v>45107</v>
      </c>
      <c r="M1621" s="15">
        <v>45107</v>
      </c>
      <c r="N1621" s="15"/>
      <c r="O1621" s="26">
        <f>VLOOKUP(D1621,quash!A$2:$I$7791,9,FALSE)</f>
        <v>4</v>
      </c>
      <c r="P1621" s="7">
        <v>10000</v>
      </c>
      <c r="Q1621" s="26">
        <v>100</v>
      </c>
      <c r="R1621" s="19">
        <v>1.82981294070719E-2</v>
      </c>
      <c r="S1621" s="26">
        <v>16</v>
      </c>
      <c r="T1621" s="8">
        <v>8000</v>
      </c>
      <c r="U1621" s="4">
        <v>110</v>
      </c>
      <c r="V1621" s="10">
        <v>1530.98</v>
      </c>
      <c r="W1621" s="14" t="s">
        <v>5281</v>
      </c>
      <c r="X1621" s="18">
        <v>1</v>
      </c>
      <c r="Y1621" s="9">
        <v>8000</v>
      </c>
      <c r="Z1621" s="19">
        <f t="shared" si="426"/>
        <v>0</v>
      </c>
      <c r="AA1621" s="25">
        <v>1530.98</v>
      </c>
      <c r="AB1621" s="30">
        <f t="shared" si="427"/>
        <v>374000</v>
      </c>
      <c r="AC1621" s="30">
        <f t="shared" si="423"/>
        <v>2.1390374331550801E-2</v>
      </c>
      <c r="AD1621" s="31">
        <f t="shared" si="424"/>
        <v>2.1390374331550799</v>
      </c>
      <c r="AE1621" s="31">
        <f t="shared" si="425"/>
        <v>2.3529411764705883</v>
      </c>
      <c r="AG1621" s="30">
        <f t="shared" si="428"/>
        <v>927000</v>
      </c>
      <c r="AH1621" s="30">
        <f t="shared" si="434"/>
        <v>8.6299892125134836E-3</v>
      </c>
      <c r="AI1621" s="31">
        <f t="shared" si="435"/>
        <v>0.86299892125134836</v>
      </c>
      <c r="AJ1621" s="31">
        <f t="shared" si="436"/>
        <v>0.94929881337648325</v>
      </c>
      <c r="AK1621" s="30">
        <f>IF(W1621="si",($S1621*'COSTOS DE CREDITOS'!$C$27)/DATA!$G1621,"")</f>
        <v>47.07631125553273</v>
      </c>
      <c r="AL1621" s="90">
        <f>IF(W1621="si",'COSTOS DE CREDITOS'!$C$35,"")</f>
        <v>20.421138461538462</v>
      </c>
      <c r="AM1621" s="30">
        <f t="shared" si="429"/>
        <v>492.30769230769232</v>
      </c>
      <c r="AN1621" s="30">
        <f t="shared" si="430"/>
        <v>0</v>
      </c>
      <c r="AO1621" s="30">
        <f t="shared" si="431"/>
        <v>559.80514202476354</v>
      </c>
      <c r="AP1621" s="30">
        <f t="shared" si="432"/>
        <v>971.17485797523648</v>
      </c>
      <c r="AQ1621" s="19">
        <f t="shared" si="433"/>
        <v>0.6343484944122304</v>
      </c>
    </row>
    <row r="1622" spans="1:43" x14ac:dyDescent="0.2">
      <c r="A1622" s="23" t="s">
        <v>5665</v>
      </c>
      <c r="B1622" s="6" t="s">
        <v>5676</v>
      </c>
      <c r="C1622" s="6" t="s">
        <v>5670</v>
      </c>
      <c r="D1622" s="4">
        <v>156837</v>
      </c>
      <c r="E1622" s="4">
        <v>157033</v>
      </c>
      <c r="F1622" s="5" t="s">
        <v>2097</v>
      </c>
      <c r="G1622" s="2">
        <v>5</v>
      </c>
      <c r="H1622" s="4">
        <v>157034</v>
      </c>
      <c r="I1622" s="5" t="s">
        <v>2098</v>
      </c>
      <c r="J1622" s="15">
        <v>45106</v>
      </c>
      <c r="K1622" s="24">
        <v>1183058859</v>
      </c>
      <c r="L1622" s="15">
        <v>45107</v>
      </c>
      <c r="M1622" s="15">
        <v>45107</v>
      </c>
      <c r="N1622" s="15"/>
      <c r="O1622" s="26">
        <f>VLOOKUP(D1622,quash!A$2:$I$7791,9,FALSE)</f>
        <v>1</v>
      </c>
      <c r="P1622" s="7">
        <v>10000</v>
      </c>
      <c r="Q1622" s="26">
        <v>147</v>
      </c>
      <c r="R1622" s="19">
        <v>7.9000519063170294E-2</v>
      </c>
      <c r="S1622" s="26">
        <v>16</v>
      </c>
      <c r="T1622" s="8">
        <v>7000</v>
      </c>
      <c r="U1622" s="4">
        <v>142</v>
      </c>
      <c r="V1622" s="10">
        <v>1758.65</v>
      </c>
      <c r="W1622" s="14" t="s">
        <v>5281</v>
      </c>
      <c r="X1622" s="18">
        <v>1</v>
      </c>
      <c r="Y1622" s="9">
        <v>7000</v>
      </c>
      <c r="Z1622" s="19">
        <f t="shared" si="426"/>
        <v>0</v>
      </c>
      <c r="AA1622" s="25">
        <v>1758.65</v>
      </c>
      <c r="AB1622" s="30">
        <f t="shared" si="427"/>
        <v>646000</v>
      </c>
      <c r="AC1622" s="30">
        <f t="shared" si="423"/>
        <v>1.0835913312693499E-2</v>
      </c>
      <c r="AD1622" s="31">
        <f t="shared" si="424"/>
        <v>1.5928792569659442</v>
      </c>
      <c r="AE1622" s="31">
        <f t="shared" si="425"/>
        <v>1.5386996904024768</v>
      </c>
      <c r="AG1622" s="30">
        <f t="shared" si="428"/>
        <v>2427000</v>
      </c>
      <c r="AH1622" s="30">
        <f t="shared" si="434"/>
        <v>2.88421920065925E-3</v>
      </c>
      <c r="AI1622" s="31">
        <f t="shared" si="435"/>
        <v>0.42398022249690975</v>
      </c>
      <c r="AJ1622" s="31">
        <f t="shared" si="436"/>
        <v>0.40955912649361348</v>
      </c>
      <c r="AK1622" s="30">
        <f>IF(W1622="si",($S1622*'COSTOS DE CREDITOS'!$C$27)/DATA!$G1622,"")</f>
        <v>65.906835757745824</v>
      </c>
      <c r="AL1622" s="90">
        <f>IF(W1622="si",'COSTOS DE CREDITOS'!$C$35,"")</f>
        <v>20.421138461538462</v>
      </c>
      <c r="AM1622" s="30">
        <f t="shared" si="429"/>
        <v>430.76923076923077</v>
      </c>
      <c r="AN1622" s="30">
        <f t="shared" si="430"/>
        <v>0</v>
      </c>
      <c r="AO1622" s="30">
        <f t="shared" si="431"/>
        <v>517.09720498851505</v>
      </c>
      <c r="AP1622" s="30">
        <f t="shared" si="432"/>
        <v>1241.5527950114852</v>
      </c>
      <c r="AQ1622" s="19">
        <f t="shared" si="433"/>
        <v>0.70596923493104657</v>
      </c>
    </row>
    <row r="1623" spans="1:43" x14ac:dyDescent="0.2">
      <c r="A1623" s="23" t="s">
        <v>5665</v>
      </c>
      <c r="B1623" s="6" t="s">
        <v>5684</v>
      </c>
      <c r="C1623" s="6" t="s">
        <v>5667</v>
      </c>
      <c r="D1623" s="4">
        <v>156882</v>
      </c>
      <c r="E1623" s="4">
        <v>157048</v>
      </c>
      <c r="F1623" s="5" t="s">
        <v>2099</v>
      </c>
      <c r="G1623" s="2">
        <v>5</v>
      </c>
      <c r="H1623" s="4">
        <v>157049</v>
      </c>
      <c r="I1623" s="5" t="s">
        <v>2100</v>
      </c>
      <c r="J1623" s="15">
        <v>45205</v>
      </c>
      <c r="K1623" s="24">
        <v>1252863839</v>
      </c>
      <c r="L1623" s="15">
        <v>45107</v>
      </c>
      <c r="M1623" s="15">
        <v>45107</v>
      </c>
      <c r="N1623" s="15"/>
      <c r="O1623" s="26">
        <f>VLOOKUP(D1623,quash!A$2:$I$7791,9,FALSE)</f>
        <v>1</v>
      </c>
      <c r="P1623" s="7">
        <v>10000</v>
      </c>
      <c r="Q1623" s="26">
        <v>132</v>
      </c>
      <c r="R1623" s="19">
        <v>5.8283715876113903E-2</v>
      </c>
      <c r="S1623" s="26">
        <v>16</v>
      </c>
      <c r="T1623" s="8">
        <v>7000</v>
      </c>
      <c r="U1623" s="4">
        <v>142</v>
      </c>
      <c r="V1623" s="10">
        <v>1758.65</v>
      </c>
      <c r="W1623" s="14" t="s">
        <v>5281</v>
      </c>
      <c r="X1623" s="18">
        <v>1</v>
      </c>
      <c r="Y1623" s="9">
        <v>7000</v>
      </c>
      <c r="Z1623" s="19">
        <f t="shared" si="426"/>
        <v>0</v>
      </c>
      <c r="AA1623" s="25">
        <v>1758.65</v>
      </c>
      <c r="AB1623" s="30">
        <f t="shared" si="427"/>
        <v>646000</v>
      </c>
      <c r="AC1623" s="30">
        <f t="shared" si="423"/>
        <v>1.0835913312693499E-2</v>
      </c>
      <c r="AD1623" s="31">
        <f t="shared" si="424"/>
        <v>1.4303405572755419</v>
      </c>
      <c r="AE1623" s="31">
        <f t="shared" si="425"/>
        <v>1.5386996904024768</v>
      </c>
      <c r="AG1623" s="30">
        <f t="shared" si="428"/>
        <v>2427000</v>
      </c>
      <c r="AH1623" s="30">
        <f t="shared" si="434"/>
        <v>2.88421920065925E-3</v>
      </c>
      <c r="AI1623" s="31">
        <f t="shared" si="435"/>
        <v>0.38071693448702099</v>
      </c>
      <c r="AJ1623" s="31">
        <f t="shared" si="436"/>
        <v>0.40955912649361348</v>
      </c>
      <c r="AK1623" s="30">
        <f>IF(W1623="si",($S1623*'COSTOS DE CREDITOS'!$C$27)/DATA!$G1623,"")</f>
        <v>65.906835757745824</v>
      </c>
      <c r="AL1623" s="90">
        <f>IF(W1623="si",'COSTOS DE CREDITOS'!$C$35,"")</f>
        <v>20.421138461538462</v>
      </c>
      <c r="AM1623" s="30">
        <f t="shared" si="429"/>
        <v>430.76923076923077</v>
      </c>
      <c r="AN1623" s="30">
        <f t="shared" si="430"/>
        <v>0</v>
      </c>
      <c r="AO1623" s="30">
        <f t="shared" si="431"/>
        <v>517.09720498851505</v>
      </c>
      <c r="AP1623" s="30">
        <f t="shared" si="432"/>
        <v>1241.5527950114852</v>
      </c>
      <c r="AQ1623" s="19">
        <f t="shared" si="433"/>
        <v>0.70596923493104657</v>
      </c>
    </row>
    <row r="1624" spans="1:43" x14ac:dyDescent="0.2">
      <c r="A1624" s="23" t="s">
        <v>5665</v>
      </c>
      <c r="B1624" s="6" t="s">
        <v>5674</v>
      </c>
      <c r="C1624" s="6" t="s">
        <v>5670</v>
      </c>
      <c r="D1624" s="4">
        <v>156108</v>
      </c>
      <c r="E1624" s="4">
        <v>157066</v>
      </c>
      <c r="F1624" s="5" t="s">
        <v>2101</v>
      </c>
      <c r="G1624" s="2">
        <v>7</v>
      </c>
      <c r="H1624" s="4">
        <v>157067</v>
      </c>
      <c r="I1624" s="5" t="s">
        <v>2102</v>
      </c>
      <c r="J1624" s="15">
        <v>45100</v>
      </c>
      <c r="K1624" s="24">
        <v>1178146862</v>
      </c>
      <c r="L1624" s="15">
        <v>45107</v>
      </c>
      <c r="M1624" s="15">
        <v>45107</v>
      </c>
      <c r="N1624" s="15"/>
      <c r="O1624" s="26">
        <f>VLOOKUP(D1624,quash!A$2:$I$7791,9,FALSE)</f>
        <v>3</v>
      </c>
      <c r="P1624" s="7">
        <v>10000</v>
      </c>
      <c r="Q1624" s="26">
        <v>115</v>
      </c>
      <c r="R1624" s="19">
        <v>3.97705569269148E-2</v>
      </c>
      <c r="S1624" s="26">
        <v>16</v>
      </c>
      <c r="T1624" s="8">
        <v>8000</v>
      </c>
      <c r="U1624" s="4">
        <v>142</v>
      </c>
      <c r="V1624" s="10">
        <v>2013.74</v>
      </c>
      <c r="W1624" s="14" t="s">
        <v>5281</v>
      </c>
      <c r="X1624" s="18">
        <v>1</v>
      </c>
      <c r="Y1624" s="9">
        <v>8000</v>
      </c>
      <c r="Z1624" s="19">
        <f t="shared" si="426"/>
        <v>0</v>
      </c>
      <c r="AA1624" s="25">
        <v>2013.74</v>
      </c>
      <c r="AB1624" s="30">
        <f t="shared" si="427"/>
        <v>171000</v>
      </c>
      <c r="AC1624" s="30">
        <f t="shared" si="423"/>
        <v>4.6783625730994149E-2</v>
      </c>
      <c r="AD1624" s="31">
        <f t="shared" si="424"/>
        <v>5.3801169590643276</v>
      </c>
      <c r="AE1624" s="31">
        <f t="shared" si="425"/>
        <v>6.6432748538011692</v>
      </c>
      <c r="AG1624" s="30">
        <f t="shared" si="428"/>
        <v>778000</v>
      </c>
      <c r="AH1624" s="30">
        <f t="shared" si="434"/>
        <v>1.0282776349614395E-2</v>
      </c>
      <c r="AI1624" s="31">
        <f t="shared" si="435"/>
        <v>1.1825192802056554</v>
      </c>
      <c r="AJ1624" s="31">
        <f t="shared" si="436"/>
        <v>1.4601542416452442</v>
      </c>
      <c r="AK1624" s="30">
        <f>IF(W1624="si",($S1624*'COSTOS DE CREDITOS'!$C$27)/DATA!$G1624,"")</f>
        <v>47.07631125553273</v>
      </c>
      <c r="AL1624" s="90">
        <f>IF(W1624="si",'COSTOS DE CREDITOS'!$C$35,"")</f>
        <v>20.421138461538462</v>
      </c>
      <c r="AM1624" s="30">
        <f t="shared" si="429"/>
        <v>492.30769230769232</v>
      </c>
      <c r="AN1624" s="30">
        <f t="shared" si="430"/>
        <v>0</v>
      </c>
      <c r="AO1624" s="30">
        <f t="shared" si="431"/>
        <v>559.80514202476354</v>
      </c>
      <c r="AP1624" s="30">
        <f t="shared" si="432"/>
        <v>1453.9348579752364</v>
      </c>
      <c r="AQ1624" s="19">
        <f t="shared" si="433"/>
        <v>0.72200723925394361</v>
      </c>
    </row>
    <row r="1625" spans="1:43" x14ac:dyDescent="0.2">
      <c r="A1625" s="23" t="s">
        <v>5665</v>
      </c>
      <c r="B1625" s="6" t="s">
        <v>5684</v>
      </c>
      <c r="C1625" s="6" t="s">
        <v>5667</v>
      </c>
      <c r="D1625" s="4">
        <v>156915</v>
      </c>
      <c r="E1625" s="4">
        <v>157077</v>
      </c>
      <c r="F1625" s="5" t="s">
        <v>2103</v>
      </c>
      <c r="G1625" s="2">
        <v>5</v>
      </c>
      <c r="H1625" s="4">
        <v>157078</v>
      </c>
      <c r="I1625" s="5" t="s">
        <v>2104</v>
      </c>
      <c r="J1625" s="15">
        <v>45107</v>
      </c>
      <c r="K1625" s="24">
        <v>1183562090</v>
      </c>
      <c r="L1625" s="15">
        <v>45107</v>
      </c>
      <c r="M1625" s="15">
        <v>45107</v>
      </c>
      <c r="N1625" s="15"/>
      <c r="O1625" s="26">
        <f>VLOOKUP(D1625,quash!A$2:$I$7791,9,FALSE)</f>
        <v>1</v>
      </c>
      <c r="P1625" s="7">
        <v>10000</v>
      </c>
      <c r="Q1625" s="26">
        <v>147</v>
      </c>
      <c r="R1625" s="19">
        <v>7.9000519063170294E-2</v>
      </c>
      <c r="S1625" s="93">
        <v>26</v>
      </c>
      <c r="T1625" s="8">
        <v>7000</v>
      </c>
      <c r="U1625" s="4">
        <v>142</v>
      </c>
      <c r="V1625" s="10">
        <v>1758.65</v>
      </c>
      <c r="W1625" s="14" t="s">
        <v>5281</v>
      </c>
      <c r="X1625" s="18">
        <v>0.71262385855838351</v>
      </c>
      <c r="Y1625" s="9">
        <v>4988.3670099086848</v>
      </c>
      <c r="Z1625" s="19">
        <f t="shared" si="426"/>
        <v>-0.28737614144161649</v>
      </c>
      <c r="AA1625" s="25">
        <v>1253.2559488537013</v>
      </c>
      <c r="AB1625" s="30">
        <f t="shared" si="427"/>
        <v>646000</v>
      </c>
      <c r="AC1625" s="30">
        <f t="shared" si="423"/>
        <v>1.0835913312693499E-2</v>
      </c>
      <c r="AD1625" s="31">
        <f t="shared" si="424"/>
        <v>1.5928792569659442</v>
      </c>
      <c r="AE1625" s="31">
        <f t="shared" si="425"/>
        <v>1.5386996904024768</v>
      </c>
      <c r="AG1625" s="30">
        <f t="shared" si="428"/>
        <v>2427000</v>
      </c>
      <c r="AH1625" s="30">
        <f t="shared" si="434"/>
        <v>2.88421920065925E-3</v>
      </c>
      <c r="AI1625" s="31">
        <f t="shared" si="435"/>
        <v>0.42398022249690975</v>
      </c>
      <c r="AJ1625" s="31">
        <f t="shared" si="436"/>
        <v>0.40955912649361348</v>
      </c>
      <c r="AK1625" s="30">
        <f>IF(W1625="si",($S1625*'COSTOS DE CREDITOS'!$C$27)/DATA!$G1625,"")</f>
        <v>107.09860810633695</v>
      </c>
      <c r="AL1625" s="90">
        <f>IF(W1625="si",'COSTOS DE CREDITOS'!$C$35,"")</f>
        <v>20.421138461538462</v>
      </c>
      <c r="AM1625" s="30">
        <f t="shared" si="429"/>
        <v>700</v>
      </c>
      <c r="AN1625" s="30">
        <f>IF(W1625="SI",T1625-Y1625,"")</f>
        <v>2011.6329900913152</v>
      </c>
      <c r="AO1625" s="30">
        <f t="shared" si="431"/>
        <v>2839.1527366591909</v>
      </c>
      <c r="AP1625" s="30">
        <f t="shared" si="432"/>
        <v>-1585.8967878054896</v>
      </c>
      <c r="AQ1625" s="19">
        <f t="shared" si="433"/>
        <v>-1.2654213125866591</v>
      </c>
    </row>
    <row r="1626" spans="1:43" x14ac:dyDescent="0.2">
      <c r="A1626" s="23" t="s">
        <v>5665</v>
      </c>
      <c r="B1626" s="6" t="s">
        <v>5678</v>
      </c>
      <c r="C1626" s="6" t="s">
        <v>5670</v>
      </c>
      <c r="D1626" s="2">
        <v>145969</v>
      </c>
      <c r="E1626" s="2">
        <v>156508</v>
      </c>
      <c r="F1626" s="3" t="s">
        <v>2105</v>
      </c>
      <c r="G1626" s="2">
        <v>6</v>
      </c>
      <c r="H1626" s="2">
        <v>156537</v>
      </c>
      <c r="I1626" s="3" t="s">
        <v>2106</v>
      </c>
      <c r="J1626" s="15">
        <v>44995</v>
      </c>
      <c r="K1626" s="24">
        <v>1108103434</v>
      </c>
      <c r="L1626" s="15">
        <v>45105</v>
      </c>
      <c r="M1626" s="15">
        <v>45107</v>
      </c>
      <c r="N1626" s="15"/>
      <c r="O1626" s="26">
        <f>VLOOKUP(D1626,quash!A$2:$I$7791,9,FALSE)</f>
        <v>4</v>
      </c>
      <c r="P1626" s="7">
        <v>10000</v>
      </c>
      <c r="Q1626" s="26">
        <v>100</v>
      </c>
      <c r="R1626" s="19">
        <v>1.82981294070719E-2</v>
      </c>
      <c r="S1626" s="26">
        <v>16</v>
      </c>
      <c r="T1626" s="7">
        <v>10000</v>
      </c>
      <c r="U1626" s="2">
        <v>142</v>
      </c>
      <c r="V1626" s="11">
        <v>2510.34</v>
      </c>
      <c r="W1626" s="14" t="s">
        <v>5281</v>
      </c>
      <c r="X1626" s="18">
        <v>1</v>
      </c>
      <c r="Y1626" s="9">
        <v>10000</v>
      </c>
      <c r="Z1626" s="19">
        <f t="shared" si="426"/>
        <v>0</v>
      </c>
      <c r="AA1626" s="25">
        <v>2510.34</v>
      </c>
      <c r="AB1626" s="30">
        <f t="shared" si="427"/>
        <v>374000</v>
      </c>
      <c r="AC1626" s="30">
        <f t="shared" si="423"/>
        <v>2.6737967914438502E-2</v>
      </c>
      <c r="AD1626" s="31">
        <f t="shared" si="424"/>
        <v>2.6737967914438503</v>
      </c>
      <c r="AE1626" s="31">
        <f t="shared" si="425"/>
        <v>3.7967914438502675</v>
      </c>
      <c r="AG1626" s="30">
        <f t="shared" si="428"/>
        <v>927000</v>
      </c>
      <c r="AH1626" s="30">
        <f t="shared" si="434"/>
        <v>1.0787486515641856E-2</v>
      </c>
      <c r="AI1626" s="31">
        <f t="shared" si="435"/>
        <v>1.0787486515641855</v>
      </c>
      <c r="AJ1626" s="31">
        <f t="shared" si="436"/>
        <v>1.5318230852211436</v>
      </c>
      <c r="AK1626" s="30">
        <f>IF(W1626="si",($S1626*'COSTOS DE CREDITOS'!$C$27)/DATA!$G1626,"")</f>
        <v>54.922363131454851</v>
      </c>
      <c r="AL1626" s="90">
        <f>IF(W1626="si",'COSTOS DE CREDITOS'!$C$35,"")</f>
        <v>20.421138461538462</v>
      </c>
      <c r="AM1626" s="30">
        <f t="shared" si="429"/>
        <v>615.38461538461547</v>
      </c>
      <c r="AN1626" s="30">
        <f t="shared" si="430"/>
        <v>0</v>
      </c>
      <c r="AO1626" s="30">
        <f t="shared" si="431"/>
        <v>690.72811697760881</v>
      </c>
      <c r="AP1626" s="30">
        <f t="shared" si="432"/>
        <v>1819.6118830223913</v>
      </c>
      <c r="AQ1626" s="19">
        <f t="shared" si="433"/>
        <v>0.72484678689834492</v>
      </c>
    </row>
    <row r="1627" spans="1:43" x14ac:dyDescent="0.2">
      <c r="A1627" s="23" t="s">
        <v>5665</v>
      </c>
      <c r="B1627" s="6" t="s">
        <v>5674</v>
      </c>
      <c r="C1627" s="6" t="s">
        <v>5670</v>
      </c>
      <c r="D1627" s="2">
        <v>155781</v>
      </c>
      <c r="E1627" s="2">
        <v>156585</v>
      </c>
      <c r="F1627" s="3" t="s">
        <v>2085</v>
      </c>
      <c r="G1627" s="2">
        <v>7</v>
      </c>
      <c r="H1627" s="2">
        <v>156587</v>
      </c>
      <c r="I1627" s="3" t="s">
        <v>2107</v>
      </c>
      <c r="J1627" s="15">
        <v>45097</v>
      </c>
      <c r="K1627" s="24">
        <v>1175990665</v>
      </c>
      <c r="L1627" s="15">
        <v>45106</v>
      </c>
      <c r="M1627" s="15">
        <v>45107</v>
      </c>
      <c r="N1627" s="15"/>
      <c r="O1627" s="26">
        <f>VLOOKUP(D1627,quash!A$2:$I$7791,9,FALSE)</f>
        <v>1</v>
      </c>
      <c r="P1627" s="7">
        <v>12000</v>
      </c>
      <c r="Q1627" s="26">
        <v>120</v>
      </c>
      <c r="R1627" s="19">
        <v>4.2940100683850839E-2</v>
      </c>
      <c r="S1627" s="26">
        <v>16</v>
      </c>
      <c r="T1627" s="7">
        <v>10000</v>
      </c>
      <c r="U1627" s="2">
        <v>142</v>
      </c>
      <c r="V1627" s="11">
        <v>2510.34</v>
      </c>
      <c r="W1627" s="14" t="s">
        <v>5281</v>
      </c>
      <c r="X1627" s="18">
        <v>1</v>
      </c>
      <c r="Y1627" s="9">
        <v>10000</v>
      </c>
      <c r="Z1627" s="19">
        <f t="shared" si="426"/>
        <v>0</v>
      </c>
      <c r="AA1627" s="25">
        <v>2510.34</v>
      </c>
      <c r="AB1627" s="30">
        <f t="shared" si="427"/>
        <v>646000</v>
      </c>
      <c r="AC1627" s="30">
        <f t="shared" si="423"/>
        <v>1.5479876160990712E-2</v>
      </c>
      <c r="AD1627" s="31">
        <f t="shared" si="424"/>
        <v>1.8575851393188854</v>
      </c>
      <c r="AE1627" s="31">
        <f t="shared" si="425"/>
        <v>2.1981424148606812</v>
      </c>
      <c r="AG1627" s="30">
        <f t="shared" si="428"/>
        <v>2427000</v>
      </c>
      <c r="AH1627" s="30">
        <f t="shared" si="434"/>
        <v>4.1203131437989289E-3</v>
      </c>
      <c r="AI1627" s="31">
        <f t="shared" si="435"/>
        <v>0.49443757725587145</v>
      </c>
      <c r="AJ1627" s="31">
        <f t="shared" si="436"/>
        <v>0.58508446641944789</v>
      </c>
      <c r="AK1627" s="30">
        <f>IF(W1627="si",($S1627*'COSTOS DE CREDITOS'!$C$27)/DATA!$G1627,"")</f>
        <v>47.07631125553273</v>
      </c>
      <c r="AL1627" s="90">
        <f>IF(W1627="si",'COSTOS DE CREDITOS'!$C$35,"")</f>
        <v>20.421138461538462</v>
      </c>
      <c r="AM1627" s="30">
        <f t="shared" si="429"/>
        <v>615.38461538461547</v>
      </c>
      <c r="AN1627" s="30">
        <f t="shared" si="430"/>
        <v>0</v>
      </c>
      <c r="AO1627" s="30">
        <f t="shared" si="431"/>
        <v>682.88206510168663</v>
      </c>
      <c r="AP1627" s="30">
        <f t="shared" si="432"/>
        <v>1827.4579348983134</v>
      </c>
      <c r="AQ1627" s="19">
        <f t="shared" si="433"/>
        <v>0.72797228060673591</v>
      </c>
    </row>
    <row r="1628" spans="1:43" x14ac:dyDescent="0.2">
      <c r="A1628" s="23" t="s">
        <v>5665</v>
      </c>
      <c r="B1628" s="6" t="s">
        <v>5674</v>
      </c>
      <c r="C1628" s="6" t="s">
        <v>5670</v>
      </c>
      <c r="D1628" s="2">
        <v>156091</v>
      </c>
      <c r="E1628" s="2">
        <v>156585</v>
      </c>
      <c r="F1628" s="3" t="s">
        <v>2085</v>
      </c>
      <c r="G1628" s="2">
        <v>7</v>
      </c>
      <c r="H1628" s="2">
        <v>156588</v>
      </c>
      <c r="I1628" s="3" t="s">
        <v>2108</v>
      </c>
      <c r="J1628" s="15">
        <v>45100</v>
      </c>
      <c r="K1628" s="24">
        <v>1178065654</v>
      </c>
      <c r="L1628" s="15">
        <v>45106</v>
      </c>
      <c r="M1628" s="15">
        <v>45107</v>
      </c>
      <c r="N1628" s="15"/>
      <c r="O1628" s="26">
        <f>VLOOKUP(D1628,quash!A$2:$I$7791,9,FALSE)</f>
        <v>2</v>
      </c>
      <c r="P1628" s="7">
        <v>10000</v>
      </c>
      <c r="Q1628" s="26">
        <v>127</v>
      </c>
      <c r="R1628" s="19">
        <v>5.24391097594855E-2</v>
      </c>
      <c r="S1628" s="26">
        <v>16</v>
      </c>
      <c r="T1628" s="7">
        <v>8000</v>
      </c>
      <c r="U1628" s="2">
        <v>122</v>
      </c>
      <c r="V1628" s="11">
        <v>1710.45</v>
      </c>
      <c r="W1628" s="14" t="s">
        <v>5281</v>
      </c>
      <c r="X1628" s="18">
        <v>1</v>
      </c>
      <c r="Y1628" s="9">
        <v>8000</v>
      </c>
      <c r="Z1628" s="19">
        <f t="shared" si="426"/>
        <v>0</v>
      </c>
      <c r="AA1628" s="25">
        <v>1710.45</v>
      </c>
      <c r="AB1628" s="30">
        <f t="shared" si="427"/>
        <v>459000</v>
      </c>
      <c r="AC1628" s="30">
        <f t="shared" si="423"/>
        <v>1.7429193899782137E-2</v>
      </c>
      <c r="AD1628" s="31">
        <f t="shared" si="424"/>
        <v>2.2135076252723316</v>
      </c>
      <c r="AE1628" s="31">
        <f t="shared" si="425"/>
        <v>2.1263616557734206</v>
      </c>
      <c r="AG1628" s="30">
        <f t="shared" si="428"/>
        <v>1695000</v>
      </c>
      <c r="AH1628" s="30">
        <f t="shared" si="434"/>
        <v>4.71976401179941E-3</v>
      </c>
      <c r="AI1628" s="31">
        <f t="shared" si="435"/>
        <v>0.59941002949852507</v>
      </c>
      <c r="AJ1628" s="31">
        <f t="shared" si="436"/>
        <v>0.57581120943952802</v>
      </c>
      <c r="AK1628" s="30">
        <f>IF(W1628="si",($S1628*'COSTOS DE CREDITOS'!$C$27)/DATA!$G1628,"")</f>
        <v>47.07631125553273</v>
      </c>
      <c r="AL1628" s="90">
        <f>IF(W1628="si",'COSTOS DE CREDITOS'!$C$35,"")</f>
        <v>20.421138461538462</v>
      </c>
      <c r="AM1628" s="30">
        <f t="shared" si="429"/>
        <v>492.30769230769232</v>
      </c>
      <c r="AN1628" s="30">
        <f t="shared" si="430"/>
        <v>0</v>
      </c>
      <c r="AO1628" s="30">
        <f t="shared" si="431"/>
        <v>559.80514202476354</v>
      </c>
      <c r="AP1628" s="30">
        <f t="shared" si="432"/>
        <v>1150.6448579752364</v>
      </c>
      <c r="AQ1628" s="19">
        <f t="shared" si="433"/>
        <v>0.67271469962596764</v>
      </c>
    </row>
    <row r="1629" spans="1:43" x14ac:dyDescent="0.2">
      <c r="A1629" s="23" t="s">
        <v>5665</v>
      </c>
      <c r="B1629" s="6" t="s">
        <v>5674</v>
      </c>
      <c r="C1629" s="6" t="s">
        <v>5670</v>
      </c>
      <c r="D1629" s="2">
        <v>156092</v>
      </c>
      <c r="E1629" s="2">
        <v>156585</v>
      </c>
      <c r="F1629" s="3" t="s">
        <v>2085</v>
      </c>
      <c r="G1629" s="2">
        <v>7</v>
      </c>
      <c r="H1629" s="2">
        <v>156597</v>
      </c>
      <c r="I1629" s="3" t="s">
        <v>2109</v>
      </c>
      <c r="J1629" s="15">
        <v>45100</v>
      </c>
      <c r="K1629" s="24">
        <v>1178065767</v>
      </c>
      <c r="L1629" s="15">
        <v>45106</v>
      </c>
      <c r="M1629" s="15">
        <v>45107</v>
      </c>
      <c r="N1629" s="15"/>
      <c r="O1629" s="26">
        <f>VLOOKUP(D1629,quash!A$2:$I$7791,9,FALSE)</f>
        <v>1</v>
      </c>
      <c r="P1629" s="7">
        <v>10000</v>
      </c>
      <c r="Q1629" s="26">
        <v>110</v>
      </c>
      <c r="R1629" s="19">
        <v>3.3741050530766099E-2</v>
      </c>
      <c r="S1629" s="26">
        <v>16</v>
      </c>
      <c r="T1629" s="7">
        <v>10000</v>
      </c>
      <c r="U1629" s="2">
        <v>122</v>
      </c>
      <c r="V1629" s="11">
        <v>2137.87</v>
      </c>
      <c r="W1629" s="14" t="s">
        <v>5281</v>
      </c>
      <c r="X1629" s="18">
        <v>1</v>
      </c>
      <c r="Y1629" s="9">
        <v>10000</v>
      </c>
      <c r="Z1629" s="19">
        <f t="shared" si="426"/>
        <v>0</v>
      </c>
      <c r="AA1629" s="25">
        <v>2137.87</v>
      </c>
      <c r="AB1629" s="30">
        <f t="shared" si="427"/>
        <v>646000</v>
      </c>
      <c r="AC1629" s="30">
        <f t="shared" si="423"/>
        <v>1.5479876160990712E-2</v>
      </c>
      <c r="AD1629" s="31">
        <f t="shared" si="424"/>
        <v>1.7027863777089782</v>
      </c>
      <c r="AE1629" s="31">
        <f t="shared" si="425"/>
        <v>1.8885448916408669</v>
      </c>
      <c r="AG1629" s="30">
        <f t="shared" si="428"/>
        <v>2427000</v>
      </c>
      <c r="AH1629" s="30">
        <f t="shared" si="434"/>
        <v>4.1203131437989289E-3</v>
      </c>
      <c r="AI1629" s="31">
        <f t="shared" si="435"/>
        <v>0.45323444581788219</v>
      </c>
      <c r="AJ1629" s="31">
        <f t="shared" si="436"/>
        <v>0.50267820354346937</v>
      </c>
      <c r="AK1629" s="30">
        <f>IF(W1629="si",($S1629*'COSTOS DE CREDITOS'!$C$27)/DATA!$G1629,"")</f>
        <v>47.07631125553273</v>
      </c>
      <c r="AL1629" s="90">
        <f>IF(W1629="si",'COSTOS DE CREDITOS'!$C$35,"")</f>
        <v>20.421138461538462</v>
      </c>
      <c r="AM1629" s="30">
        <f t="shared" si="429"/>
        <v>615.38461538461547</v>
      </c>
      <c r="AN1629" s="30">
        <f t="shared" si="430"/>
        <v>0</v>
      </c>
      <c r="AO1629" s="30">
        <f t="shared" si="431"/>
        <v>682.88206510168663</v>
      </c>
      <c r="AP1629" s="30">
        <f t="shared" si="432"/>
        <v>1454.9879348983131</v>
      </c>
      <c r="AQ1629" s="19">
        <f t="shared" si="433"/>
        <v>0.68057830218783799</v>
      </c>
    </row>
    <row r="1630" spans="1:43" x14ac:dyDescent="0.2">
      <c r="A1630" s="23" t="s">
        <v>5665</v>
      </c>
      <c r="B1630" s="6" t="s">
        <v>5674</v>
      </c>
      <c r="C1630" s="6" t="s">
        <v>5670</v>
      </c>
      <c r="D1630" s="2">
        <v>155780</v>
      </c>
      <c r="E1630" s="2">
        <v>156585</v>
      </c>
      <c r="F1630" s="3" t="s">
        <v>2085</v>
      </c>
      <c r="G1630" s="2">
        <v>7</v>
      </c>
      <c r="H1630" s="2">
        <v>156598</v>
      </c>
      <c r="I1630" s="3" t="s">
        <v>2110</v>
      </c>
      <c r="J1630" s="15">
        <v>45399</v>
      </c>
      <c r="K1630" s="24">
        <v>1382935391</v>
      </c>
      <c r="L1630" s="15">
        <v>45106</v>
      </c>
      <c r="M1630" s="15">
        <v>45107</v>
      </c>
      <c r="N1630" s="15"/>
      <c r="O1630" s="26">
        <f>VLOOKUP(D1630,quash!A$2:$I$7791,9,FALSE)</f>
        <v>1</v>
      </c>
      <c r="P1630" s="7">
        <v>10000</v>
      </c>
      <c r="Q1630" s="26">
        <v>110</v>
      </c>
      <c r="R1630" s="19">
        <v>3.3741050530766099E-2</v>
      </c>
      <c r="S1630" s="26">
        <v>16</v>
      </c>
      <c r="T1630" s="7">
        <v>10000</v>
      </c>
      <c r="U1630" s="2">
        <v>122</v>
      </c>
      <c r="V1630" s="11">
        <v>2137.87</v>
      </c>
      <c r="W1630" s="14" t="s">
        <v>5281</v>
      </c>
      <c r="X1630" s="18">
        <v>1</v>
      </c>
      <c r="Y1630" s="9">
        <v>10000</v>
      </c>
      <c r="Z1630" s="19">
        <f t="shared" si="426"/>
        <v>0</v>
      </c>
      <c r="AA1630" s="25">
        <v>2137.87</v>
      </c>
      <c r="AB1630" s="30">
        <f t="shared" si="427"/>
        <v>646000</v>
      </c>
      <c r="AC1630" s="30">
        <f t="shared" si="423"/>
        <v>1.5479876160990712E-2</v>
      </c>
      <c r="AD1630" s="31">
        <f t="shared" si="424"/>
        <v>1.7027863777089782</v>
      </c>
      <c r="AE1630" s="31">
        <f t="shared" si="425"/>
        <v>1.8885448916408669</v>
      </c>
      <c r="AG1630" s="30">
        <f t="shared" si="428"/>
        <v>2427000</v>
      </c>
      <c r="AH1630" s="30">
        <f t="shared" si="434"/>
        <v>4.1203131437989289E-3</v>
      </c>
      <c r="AI1630" s="31">
        <f t="shared" si="435"/>
        <v>0.45323444581788219</v>
      </c>
      <c r="AJ1630" s="31">
        <f t="shared" si="436"/>
        <v>0.50267820354346937</v>
      </c>
      <c r="AK1630" s="30">
        <f>IF(W1630="si",($S1630*'COSTOS DE CREDITOS'!$C$27)/DATA!$G1630,"")</f>
        <v>47.07631125553273</v>
      </c>
      <c r="AL1630" s="90">
        <f>IF(W1630="si",'COSTOS DE CREDITOS'!$C$35,"")</f>
        <v>20.421138461538462</v>
      </c>
      <c r="AM1630" s="30">
        <f t="shared" si="429"/>
        <v>615.38461538461547</v>
      </c>
      <c r="AN1630" s="30">
        <f t="shared" si="430"/>
        <v>0</v>
      </c>
      <c r="AO1630" s="30">
        <f t="shared" si="431"/>
        <v>682.88206510168663</v>
      </c>
      <c r="AP1630" s="30">
        <f t="shared" si="432"/>
        <v>1454.9879348983131</v>
      </c>
      <c r="AQ1630" s="19">
        <f t="shared" si="433"/>
        <v>0.68057830218783799</v>
      </c>
    </row>
    <row r="1631" spans="1:43" x14ac:dyDescent="0.2">
      <c r="A1631" s="23" t="s">
        <v>5665</v>
      </c>
      <c r="B1631" s="6" t="s">
        <v>5674</v>
      </c>
      <c r="C1631" s="6" t="s">
        <v>5670</v>
      </c>
      <c r="D1631" s="2">
        <v>155767</v>
      </c>
      <c r="E1631" s="2">
        <v>156585</v>
      </c>
      <c r="F1631" s="3" t="s">
        <v>2085</v>
      </c>
      <c r="G1631" s="2">
        <v>7</v>
      </c>
      <c r="H1631" s="2">
        <v>156599</v>
      </c>
      <c r="I1631" s="3" t="s">
        <v>2111</v>
      </c>
      <c r="J1631" s="15" t="s">
        <v>5688</v>
      </c>
      <c r="K1631" s="24" t="s">
        <v>5688</v>
      </c>
      <c r="L1631" s="15">
        <v>45106</v>
      </c>
      <c r="M1631" s="15">
        <v>45107</v>
      </c>
      <c r="N1631" s="15"/>
      <c r="O1631" s="26">
        <f>VLOOKUP(D1631,quash!A$2:$I$7791,9,FALSE)</f>
        <v>1</v>
      </c>
      <c r="P1631" s="7">
        <v>12000</v>
      </c>
      <c r="Q1631" s="26">
        <v>122</v>
      </c>
      <c r="R1631" s="19">
        <v>4.6603438441845293E-2</v>
      </c>
      <c r="S1631" s="26">
        <v>16</v>
      </c>
      <c r="T1631" s="7">
        <v>8000</v>
      </c>
      <c r="U1631" s="2">
        <v>122</v>
      </c>
      <c r="V1631" s="11">
        <v>1710.45</v>
      </c>
      <c r="W1631" s="14" t="s">
        <v>5281</v>
      </c>
      <c r="X1631" s="18">
        <v>1</v>
      </c>
      <c r="Y1631" s="9">
        <v>8000</v>
      </c>
      <c r="Z1631" s="19">
        <f t="shared" si="426"/>
        <v>0</v>
      </c>
      <c r="AA1631" s="25">
        <v>1710.45</v>
      </c>
      <c r="AB1631" s="30">
        <f t="shared" si="427"/>
        <v>646000</v>
      </c>
      <c r="AC1631" s="30">
        <f t="shared" si="423"/>
        <v>1.238390092879257E-2</v>
      </c>
      <c r="AD1631" s="31">
        <f t="shared" si="424"/>
        <v>1.5108359133126936</v>
      </c>
      <c r="AE1631" s="31">
        <f t="shared" si="425"/>
        <v>1.5108359133126936</v>
      </c>
      <c r="AG1631" s="30">
        <f t="shared" si="428"/>
        <v>2427000</v>
      </c>
      <c r="AH1631" s="30">
        <f t="shared" si="434"/>
        <v>3.296250515039143E-3</v>
      </c>
      <c r="AI1631" s="31">
        <f t="shared" si="435"/>
        <v>0.40214256283477545</v>
      </c>
      <c r="AJ1631" s="31">
        <f t="shared" si="436"/>
        <v>0.40214256283477545</v>
      </c>
      <c r="AK1631" s="30">
        <f>IF(W1631="si",($S1631*'COSTOS DE CREDITOS'!$C$27)/DATA!$G1631,"")</f>
        <v>47.07631125553273</v>
      </c>
      <c r="AL1631" s="90">
        <f>IF(W1631="si",'COSTOS DE CREDITOS'!$C$35,"")</f>
        <v>20.421138461538462</v>
      </c>
      <c r="AM1631" s="30">
        <f t="shared" si="429"/>
        <v>492.30769230769232</v>
      </c>
      <c r="AN1631" s="30">
        <f t="shared" si="430"/>
        <v>0</v>
      </c>
      <c r="AO1631" s="30">
        <f t="shared" si="431"/>
        <v>559.80514202476354</v>
      </c>
      <c r="AP1631" s="30">
        <f t="shared" si="432"/>
        <v>1150.6448579752364</v>
      </c>
      <c r="AQ1631" s="19">
        <f t="shared" si="433"/>
        <v>0.67271469962596764</v>
      </c>
    </row>
    <row r="1632" spans="1:43" x14ac:dyDescent="0.2">
      <c r="A1632" s="23" t="s">
        <v>5665</v>
      </c>
      <c r="B1632" s="6" t="s">
        <v>5676</v>
      </c>
      <c r="C1632" s="6" t="s">
        <v>5670</v>
      </c>
      <c r="D1632" s="2">
        <v>155607</v>
      </c>
      <c r="E1632" s="2">
        <v>156703</v>
      </c>
      <c r="F1632" s="3" t="s">
        <v>805</v>
      </c>
      <c r="G1632" s="2">
        <v>8</v>
      </c>
      <c r="H1632" s="2">
        <v>156712</v>
      </c>
      <c r="I1632" s="3" t="s">
        <v>2112</v>
      </c>
      <c r="J1632" s="15" t="s">
        <v>5688</v>
      </c>
      <c r="K1632" s="24" t="s">
        <v>5688</v>
      </c>
      <c r="L1632" s="15">
        <v>45107</v>
      </c>
      <c r="M1632" s="15">
        <v>45107</v>
      </c>
      <c r="N1632" s="15"/>
      <c r="O1632" s="26">
        <f>VLOOKUP(D1632,quash!A$2:$I$7791,9,FALSE)</f>
        <v>4</v>
      </c>
      <c r="P1632" s="7">
        <v>9000</v>
      </c>
      <c r="Q1632" s="26">
        <v>147</v>
      </c>
      <c r="R1632" s="19">
        <v>7.9000519063170294E-2</v>
      </c>
      <c r="S1632" s="93">
        <v>26</v>
      </c>
      <c r="T1632" s="7">
        <v>9000</v>
      </c>
      <c r="U1632" s="2">
        <v>142</v>
      </c>
      <c r="V1632" s="11">
        <v>2255.2800000000002</v>
      </c>
      <c r="W1632" s="14" t="s">
        <v>5281</v>
      </c>
      <c r="X1632" s="18">
        <v>0.7102312492440026</v>
      </c>
      <c r="Y1632" s="9">
        <v>6392.081243196023</v>
      </c>
      <c r="Z1632" s="19">
        <f t="shared" si="426"/>
        <v>-0.2897687507559974</v>
      </c>
      <c r="AA1632" s="25">
        <v>1601.7703317950143</v>
      </c>
      <c r="AB1632" s="30">
        <f t="shared" si="427"/>
        <v>374000</v>
      </c>
      <c r="AC1632" s="30">
        <f t="shared" si="423"/>
        <v>2.4064171122994651E-2</v>
      </c>
      <c r="AD1632" s="31">
        <f t="shared" si="424"/>
        <v>3.5374331550802136</v>
      </c>
      <c r="AE1632" s="31">
        <f t="shared" si="425"/>
        <v>3.4171122994652405</v>
      </c>
      <c r="AG1632" s="30">
        <f t="shared" si="428"/>
        <v>927000</v>
      </c>
      <c r="AH1632" s="30">
        <f t="shared" si="434"/>
        <v>9.7087378640776691E-3</v>
      </c>
      <c r="AI1632" s="31">
        <f t="shared" si="435"/>
        <v>1.4271844660194173</v>
      </c>
      <c r="AJ1632" s="31">
        <f t="shared" si="436"/>
        <v>1.378640776699029</v>
      </c>
      <c r="AK1632" s="30">
        <f>IF(W1632="si",($S1632*'COSTOS DE CREDITOS'!$C$27)/DATA!$G1632,"")</f>
        <v>66.936630066460594</v>
      </c>
      <c r="AL1632" s="90">
        <f>IF(W1632="si",'COSTOS DE CREDITOS'!$C$35,"")</f>
        <v>20.421138461538462</v>
      </c>
      <c r="AM1632" s="30">
        <f t="shared" si="429"/>
        <v>900</v>
      </c>
      <c r="AN1632" s="30">
        <f t="shared" si="430"/>
        <v>2607.918756803977</v>
      </c>
      <c r="AO1632" s="30">
        <f t="shared" si="431"/>
        <v>3595.2765253319758</v>
      </c>
      <c r="AP1632" s="30">
        <f t="shared" si="432"/>
        <v>-1993.5061935369615</v>
      </c>
      <c r="AQ1632" s="19">
        <f t="shared" si="433"/>
        <v>-1.2445643136010334</v>
      </c>
    </row>
    <row r="1633" spans="1:43" x14ac:dyDescent="0.2">
      <c r="A1633" s="23" t="s">
        <v>5665</v>
      </c>
      <c r="B1633" s="6" t="s">
        <v>5676</v>
      </c>
      <c r="C1633" s="6" t="s">
        <v>5670</v>
      </c>
      <c r="D1633" s="2">
        <v>155603</v>
      </c>
      <c r="E1633" s="2">
        <v>156703</v>
      </c>
      <c r="F1633" s="3" t="s">
        <v>805</v>
      </c>
      <c r="G1633" s="2">
        <v>8</v>
      </c>
      <c r="H1633" s="2">
        <v>156713</v>
      </c>
      <c r="I1633" s="3" t="s">
        <v>2113</v>
      </c>
      <c r="J1633" s="15">
        <v>45096</v>
      </c>
      <c r="K1633" s="24">
        <v>1174988052</v>
      </c>
      <c r="L1633" s="15">
        <v>45107</v>
      </c>
      <c r="M1633" s="15">
        <v>45107</v>
      </c>
      <c r="N1633" s="15"/>
      <c r="O1633" s="26">
        <f>VLOOKUP(D1633,quash!A$2:$I$7791,9,FALSE)</f>
        <v>1</v>
      </c>
      <c r="P1633" s="7">
        <v>10000</v>
      </c>
      <c r="Q1633" s="26">
        <v>127</v>
      </c>
      <c r="R1633" s="19">
        <v>5.24391097594855E-2</v>
      </c>
      <c r="S1633" s="93">
        <v>26</v>
      </c>
      <c r="T1633" s="7">
        <v>9000</v>
      </c>
      <c r="U1633" s="2">
        <v>142</v>
      </c>
      <c r="V1633" s="11">
        <v>2255.2800000000002</v>
      </c>
      <c r="W1633" s="14" t="s">
        <v>5281</v>
      </c>
      <c r="X1633" s="18">
        <v>0.7102312492440026</v>
      </c>
      <c r="Y1633" s="9">
        <v>6392.081243196023</v>
      </c>
      <c r="Z1633" s="19">
        <f t="shared" si="426"/>
        <v>-0.2897687507559974</v>
      </c>
      <c r="AA1633" s="25">
        <v>1601.7703317950143</v>
      </c>
      <c r="AB1633" s="30">
        <f t="shared" si="427"/>
        <v>646000</v>
      </c>
      <c r="AC1633" s="30">
        <f t="shared" si="423"/>
        <v>1.393188854489164E-2</v>
      </c>
      <c r="AD1633" s="31">
        <f t="shared" si="424"/>
        <v>1.7693498452012384</v>
      </c>
      <c r="AE1633" s="31">
        <f t="shared" si="425"/>
        <v>1.978328173374613</v>
      </c>
      <c r="AG1633" s="30">
        <f t="shared" si="428"/>
        <v>2427000</v>
      </c>
      <c r="AH1633" s="30">
        <f t="shared" si="434"/>
        <v>3.708281829419036E-3</v>
      </c>
      <c r="AI1633" s="31">
        <f t="shared" si="435"/>
        <v>0.47095179233621759</v>
      </c>
      <c r="AJ1633" s="31">
        <f t="shared" si="436"/>
        <v>0.52657601977750312</v>
      </c>
      <c r="AK1633" s="30">
        <f>IF(W1633="si",($S1633*'COSTOS DE CREDITOS'!$C$27)/DATA!$G1633,"")</f>
        <v>66.936630066460594</v>
      </c>
      <c r="AL1633" s="90">
        <f>IF(W1633="si",'COSTOS DE CREDITOS'!$C$35,"")</f>
        <v>20.421138461538462</v>
      </c>
      <c r="AM1633" s="30">
        <f t="shared" si="429"/>
        <v>900</v>
      </c>
      <c r="AN1633" s="30">
        <f t="shared" si="430"/>
        <v>2607.918756803977</v>
      </c>
      <c r="AO1633" s="30">
        <f t="shared" si="431"/>
        <v>3595.2765253319758</v>
      </c>
      <c r="AP1633" s="30">
        <f t="shared" si="432"/>
        <v>-1993.5061935369615</v>
      </c>
      <c r="AQ1633" s="19">
        <f t="shared" si="433"/>
        <v>-1.2445643136010334</v>
      </c>
    </row>
    <row r="1634" spans="1:43" x14ac:dyDescent="0.2">
      <c r="A1634" s="23" t="s">
        <v>5665</v>
      </c>
      <c r="B1634" s="6" t="s">
        <v>5676</v>
      </c>
      <c r="C1634" s="6" t="s">
        <v>5670</v>
      </c>
      <c r="D1634" s="2">
        <v>155590</v>
      </c>
      <c r="E1634" s="2">
        <v>156703</v>
      </c>
      <c r="F1634" s="3" t="s">
        <v>805</v>
      </c>
      <c r="G1634" s="2">
        <v>8</v>
      </c>
      <c r="H1634" s="2">
        <v>156714</v>
      </c>
      <c r="I1634" s="3" t="s">
        <v>2114</v>
      </c>
      <c r="J1634" s="15" t="s">
        <v>5688</v>
      </c>
      <c r="K1634" s="24" t="s">
        <v>5688</v>
      </c>
      <c r="L1634" s="15">
        <v>45107</v>
      </c>
      <c r="M1634" s="15">
        <v>45107</v>
      </c>
      <c r="N1634" s="15"/>
      <c r="O1634" s="26">
        <f>VLOOKUP(D1634,quash!A$2:$I$7791,9,FALSE)</f>
        <v>2</v>
      </c>
      <c r="P1634" s="7">
        <v>9000</v>
      </c>
      <c r="Q1634" s="26">
        <v>147</v>
      </c>
      <c r="R1634" s="19">
        <v>7.9000519063170294E-2</v>
      </c>
      <c r="S1634" s="93">
        <v>26</v>
      </c>
      <c r="T1634" s="7">
        <v>9000</v>
      </c>
      <c r="U1634" s="2">
        <v>142</v>
      </c>
      <c r="V1634" s="11">
        <v>2255.2800000000002</v>
      </c>
      <c r="W1634" s="14" t="s">
        <v>5281</v>
      </c>
      <c r="X1634" s="18">
        <v>0.7102312492440026</v>
      </c>
      <c r="Y1634" s="9">
        <v>6392.081243196023</v>
      </c>
      <c r="Z1634" s="19">
        <f t="shared" si="426"/>
        <v>-0.2897687507559974</v>
      </c>
      <c r="AA1634" s="25">
        <v>1601.7703317950143</v>
      </c>
      <c r="AB1634" s="30">
        <f t="shared" si="427"/>
        <v>459000</v>
      </c>
      <c r="AC1634" s="30">
        <f t="shared" si="423"/>
        <v>1.9607843137254902E-2</v>
      </c>
      <c r="AD1634" s="31">
        <f t="shared" si="424"/>
        <v>2.8823529411764706</v>
      </c>
      <c r="AE1634" s="31">
        <f t="shared" si="425"/>
        <v>2.784313725490196</v>
      </c>
      <c r="AG1634" s="30">
        <f t="shared" si="428"/>
        <v>1695000</v>
      </c>
      <c r="AH1634" s="30">
        <f t="shared" si="434"/>
        <v>5.3097345132743362E-3</v>
      </c>
      <c r="AI1634" s="31">
        <f t="shared" si="435"/>
        <v>0.78053097345132738</v>
      </c>
      <c r="AJ1634" s="31">
        <f t="shared" si="436"/>
        <v>0.75398230088495577</v>
      </c>
      <c r="AK1634" s="30">
        <f>IF(W1634="si",($S1634*'COSTOS DE CREDITOS'!$C$27)/DATA!$G1634,"")</f>
        <v>66.936630066460594</v>
      </c>
      <c r="AL1634" s="90">
        <f>IF(W1634="si",'COSTOS DE CREDITOS'!$C$35,"")</f>
        <v>20.421138461538462</v>
      </c>
      <c r="AM1634" s="30">
        <f t="shared" si="429"/>
        <v>900</v>
      </c>
      <c r="AN1634" s="30">
        <f t="shared" si="430"/>
        <v>2607.918756803977</v>
      </c>
      <c r="AO1634" s="30">
        <f t="shared" si="431"/>
        <v>3595.2765253319758</v>
      </c>
      <c r="AP1634" s="30">
        <f t="shared" si="432"/>
        <v>-1993.5061935369615</v>
      </c>
      <c r="AQ1634" s="19">
        <f t="shared" si="433"/>
        <v>-1.2445643136010334</v>
      </c>
    </row>
    <row r="1635" spans="1:43" x14ac:dyDescent="0.2">
      <c r="A1635" s="23" t="s">
        <v>5665</v>
      </c>
      <c r="B1635" s="6" t="s">
        <v>5674</v>
      </c>
      <c r="C1635" s="6" t="s">
        <v>5670</v>
      </c>
      <c r="D1635" s="2">
        <v>156313</v>
      </c>
      <c r="E1635" s="2">
        <v>156766</v>
      </c>
      <c r="F1635" s="3" t="s">
        <v>883</v>
      </c>
      <c r="G1635" s="2">
        <v>7</v>
      </c>
      <c r="H1635" s="2">
        <v>156774</v>
      </c>
      <c r="I1635" s="3" t="s">
        <v>2115</v>
      </c>
      <c r="J1635" s="15">
        <v>45104</v>
      </c>
      <c r="K1635" s="24">
        <v>1181161345</v>
      </c>
      <c r="L1635" s="15">
        <v>45107</v>
      </c>
      <c r="M1635" s="15">
        <v>45107</v>
      </c>
      <c r="N1635" s="15"/>
      <c r="O1635" s="26">
        <f>VLOOKUP(D1635,quash!A$2:$I$7791,9,FALSE)</f>
        <v>1</v>
      </c>
      <c r="P1635" s="7">
        <v>10000</v>
      </c>
      <c r="Q1635" s="26">
        <v>110</v>
      </c>
      <c r="R1635" s="19">
        <v>3.3741050530766099E-2</v>
      </c>
      <c r="S1635" s="26">
        <v>16</v>
      </c>
      <c r="T1635" s="7">
        <v>5000</v>
      </c>
      <c r="U1635" s="2">
        <v>147</v>
      </c>
      <c r="V1635" s="11">
        <v>1303.3399999999999</v>
      </c>
      <c r="W1635" s="14" t="s">
        <v>5281</v>
      </c>
      <c r="X1635" s="18">
        <v>1</v>
      </c>
      <c r="Y1635" s="9">
        <v>5000</v>
      </c>
      <c r="Z1635" s="19">
        <f t="shared" si="426"/>
        <v>0</v>
      </c>
      <c r="AA1635" s="25">
        <v>1303.3399999999999</v>
      </c>
      <c r="AB1635" s="30">
        <f t="shared" si="427"/>
        <v>646000</v>
      </c>
      <c r="AC1635" s="30">
        <f t="shared" si="423"/>
        <v>7.7399380804953561E-3</v>
      </c>
      <c r="AD1635" s="31">
        <f t="shared" si="424"/>
        <v>0.85139318885448911</v>
      </c>
      <c r="AE1635" s="31">
        <f t="shared" si="425"/>
        <v>1.1377708978328174</v>
      </c>
      <c r="AG1635" s="30">
        <f t="shared" si="428"/>
        <v>2427000</v>
      </c>
      <c r="AH1635" s="30">
        <f t="shared" si="434"/>
        <v>2.0601565718994645E-3</v>
      </c>
      <c r="AI1635" s="31">
        <f t="shared" si="435"/>
        <v>0.2266172229089411</v>
      </c>
      <c r="AJ1635" s="31">
        <f t="shared" si="436"/>
        <v>0.30284301606922126</v>
      </c>
      <c r="AK1635" s="30">
        <f>IF(W1635="si",($S1635*'COSTOS DE CREDITOS'!$C$27)/DATA!$G1635,"")</f>
        <v>47.07631125553273</v>
      </c>
      <c r="AL1635" s="90">
        <f>IF(W1635="si",'COSTOS DE CREDITOS'!$C$35,"")</f>
        <v>20.421138461538462</v>
      </c>
      <c r="AM1635" s="30">
        <f t="shared" si="429"/>
        <v>307.69230769230774</v>
      </c>
      <c r="AN1635" s="30">
        <f t="shared" si="430"/>
        <v>0</v>
      </c>
      <c r="AO1635" s="30">
        <f t="shared" si="431"/>
        <v>375.1897574093789</v>
      </c>
      <c r="AP1635" s="30">
        <f t="shared" si="432"/>
        <v>928.15024259062102</v>
      </c>
      <c r="AQ1635" s="19">
        <f t="shared" si="433"/>
        <v>0.71213209338363059</v>
      </c>
    </row>
    <row r="1636" spans="1:43" x14ac:dyDescent="0.2">
      <c r="A1636" s="23" t="s">
        <v>5665</v>
      </c>
      <c r="B1636" s="6" t="s">
        <v>5676</v>
      </c>
      <c r="C1636" s="6" t="s">
        <v>5670</v>
      </c>
      <c r="D1636" s="2">
        <v>156145</v>
      </c>
      <c r="E1636" s="2">
        <v>156755</v>
      </c>
      <c r="F1636" s="3" t="s">
        <v>970</v>
      </c>
      <c r="G1636" s="2">
        <v>7</v>
      </c>
      <c r="H1636" s="2">
        <v>156787</v>
      </c>
      <c r="I1636" s="3" t="s">
        <v>2116</v>
      </c>
      <c r="J1636" s="15">
        <v>45101</v>
      </c>
      <c r="K1636" s="24">
        <v>1179831379</v>
      </c>
      <c r="L1636" s="15">
        <v>45107</v>
      </c>
      <c r="M1636" s="15">
        <v>45107</v>
      </c>
      <c r="N1636" s="15"/>
      <c r="O1636" s="26">
        <f>VLOOKUP(D1636,quash!A$2:$I$7791,9,FALSE)</f>
        <v>2</v>
      </c>
      <c r="P1636" s="7">
        <v>10000</v>
      </c>
      <c r="Q1636" s="26">
        <v>132</v>
      </c>
      <c r="R1636" s="19">
        <v>5.8283715876113903E-2</v>
      </c>
      <c r="S1636" s="93">
        <v>26</v>
      </c>
      <c r="T1636" s="7">
        <v>7000</v>
      </c>
      <c r="U1636" s="2">
        <v>142</v>
      </c>
      <c r="V1636" s="11">
        <v>1758.65</v>
      </c>
      <c r="W1636" s="14" t="s">
        <v>5281</v>
      </c>
      <c r="X1636" s="18">
        <v>0.7045137087017358</v>
      </c>
      <c r="Y1636" s="9">
        <v>4931.595960912151</v>
      </c>
      <c r="Z1636" s="19">
        <f t="shared" si="426"/>
        <v>-0.29548629129826409</v>
      </c>
      <c r="AA1636" s="25">
        <v>1238.9930338083077</v>
      </c>
      <c r="AB1636" s="30">
        <f t="shared" si="427"/>
        <v>459000</v>
      </c>
      <c r="AC1636" s="30">
        <f t="shared" si="423"/>
        <v>1.5250544662309368E-2</v>
      </c>
      <c r="AD1636" s="31">
        <f t="shared" si="424"/>
        <v>2.0130718954248366</v>
      </c>
      <c r="AE1636" s="31">
        <f t="shared" si="425"/>
        <v>2.1655773420479303</v>
      </c>
      <c r="AG1636" s="30">
        <f t="shared" si="428"/>
        <v>1695000</v>
      </c>
      <c r="AH1636" s="30">
        <f t="shared" si="434"/>
        <v>4.1297935103244837E-3</v>
      </c>
      <c r="AI1636" s="31">
        <f t="shared" si="435"/>
        <v>0.54513274336283191</v>
      </c>
      <c r="AJ1636" s="31">
        <f t="shared" si="436"/>
        <v>0.58643067846607666</v>
      </c>
      <c r="AK1636" s="30">
        <f>IF(W1636="si",($S1636*'COSTOS DE CREDITOS'!$C$27)/DATA!$G1636,"")</f>
        <v>76.499005790240673</v>
      </c>
      <c r="AL1636" s="90">
        <f>IF(W1636="si",'COSTOS DE CREDITOS'!$C$35,"")</f>
        <v>20.421138461538462</v>
      </c>
      <c r="AM1636" s="30">
        <f t="shared" si="429"/>
        <v>700</v>
      </c>
      <c r="AN1636" s="30">
        <f t="shared" si="430"/>
        <v>2068.404039087849</v>
      </c>
      <c r="AO1636" s="30">
        <f t="shared" si="431"/>
        <v>2865.3241833396282</v>
      </c>
      <c r="AP1636" s="30">
        <f t="shared" si="432"/>
        <v>-1626.3311495313205</v>
      </c>
      <c r="AQ1636" s="19">
        <f t="shared" si="433"/>
        <v>-1.3126233200298527</v>
      </c>
    </row>
    <row r="1637" spans="1:43" x14ac:dyDescent="0.2">
      <c r="A1637" s="23" t="s">
        <v>5665</v>
      </c>
      <c r="B1637" s="6" t="s">
        <v>5673</v>
      </c>
      <c r="C1637" s="6" t="s">
        <v>5667</v>
      </c>
      <c r="D1637" s="2">
        <v>156357</v>
      </c>
      <c r="E1637" s="2">
        <v>156640</v>
      </c>
      <c r="F1637" s="3" t="s">
        <v>2117</v>
      </c>
      <c r="G1637" s="2">
        <v>7</v>
      </c>
      <c r="H1637" s="2">
        <v>156877</v>
      </c>
      <c r="I1637" s="3" t="s">
        <v>2118</v>
      </c>
      <c r="J1637" s="15">
        <v>45104</v>
      </c>
      <c r="K1637" s="24">
        <v>1181316316</v>
      </c>
      <c r="L1637" s="15">
        <v>45107</v>
      </c>
      <c r="M1637" s="15">
        <v>45107</v>
      </c>
      <c r="N1637" s="15"/>
      <c r="O1637" s="26">
        <f>VLOOKUP(D1637,quash!A$2:$I$7791,9,FALSE)</f>
        <v>2</v>
      </c>
      <c r="P1637" s="7">
        <v>10000</v>
      </c>
      <c r="Q1637" s="26">
        <v>90</v>
      </c>
      <c r="R1637" s="19">
        <v>5.9818464604665302E-3</v>
      </c>
      <c r="S1637" s="26">
        <v>16</v>
      </c>
      <c r="T1637" s="7">
        <v>10000</v>
      </c>
      <c r="U1637" s="2">
        <v>142</v>
      </c>
      <c r="V1637" s="11">
        <v>2510.34</v>
      </c>
      <c r="W1637" s="14" t="s">
        <v>5281</v>
      </c>
      <c r="X1637" s="18">
        <v>1</v>
      </c>
      <c r="Y1637" s="9">
        <v>10000</v>
      </c>
      <c r="Z1637" s="19">
        <f t="shared" si="426"/>
        <v>0</v>
      </c>
      <c r="AA1637" s="25">
        <v>2510.34</v>
      </c>
      <c r="AB1637" s="30">
        <f t="shared" si="427"/>
        <v>459000</v>
      </c>
      <c r="AC1637" s="30">
        <f t="shared" si="423"/>
        <v>2.178649237472767E-2</v>
      </c>
      <c r="AD1637" s="31">
        <f t="shared" si="424"/>
        <v>1.9607843137254903</v>
      </c>
      <c r="AE1637" s="31">
        <f t="shared" si="425"/>
        <v>3.0936819172113292</v>
      </c>
      <c r="AG1637" s="30">
        <f t="shared" si="428"/>
        <v>1695000</v>
      </c>
      <c r="AH1637" s="30">
        <f t="shared" si="434"/>
        <v>5.8997050147492625E-3</v>
      </c>
      <c r="AI1637" s="31">
        <f t="shared" si="435"/>
        <v>0.53097345132743357</v>
      </c>
      <c r="AJ1637" s="31">
        <f t="shared" si="436"/>
        <v>0.83775811209439532</v>
      </c>
      <c r="AK1637" s="30">
        <f>IF(W1637="si",($S1637*'COSTOS DE CREDITOS'!$C$27)/DATA!$G1637,"")</f>
        <v>47.07631125553273</v>
      </c>
      <c r="AL1637" s="90">
        <f>IF(W1637="si",'COSTOS DE CREDITOS'!$C$35,"")</f>
        <v>20.421138461538462</v>
      </c>
      <c r="AM1637" s="30">
        <f t="shared" si="429"/>
        <v>615.38461538461547</v>
      </c>
      <c r="AN1637" s="30">
        <f t="shared" si="430"/>
        <v>0</v>
      </c>
      <c r="AO1637" s="30">
        <f t="shared" si="431"/>
        <v>682.88206510168663</v>
      </c>
      <c r="AP1637" s="30">
        <f t="shared" si="432"/>
        <v>1827.4579348983134</v>
      </c>
      <c r="AQ1637" s="19">
        <f t="shared" si="433"/>
        <v>0.72797228060673591</v>
      </c>
    </row>
    <row r="1638" spans="1:43" x14ac:dyDescent="0.2">
      <c r="A1638" s="23" t="s">
        <v>5665</v>
      </c>
      <c r="B1638" s="6" t="s">
        <v>5671</v>
      </c>
      <c r="C1638" s="6" t="s">
        <v>5670</v>
      </c>
      <c r="D1638" s="2">
        <v>156848</v>
      </c>
      <c r="E1638" s="2">
        <v>156896</v>
      </c>
      <c r="F1638" s="3" t="s">
        <v>2093</v>
      </c>
      <c r="G1638" s="2">
        <v>5</v>
      </c>
      <c r="H1638" s="2">
        <v>156898</v>
      </c>
      <c r="I1638" s="3" t="s">
        <v>2119</v>
      </c>
      <c r="J1638" s="15">
        <v>45106</v>
      </c>
      <c r="K1638" s="24">
        <v>1183080891</v>
      </c>
      <c r="L1638" s="15">
        <v>45107</v>
      </c>
      <c r="M1638" s="15">
        <v>45107</v>
      </c>
      <c r="N1638" s="15"/>
      <c r="O1638" s="26">
        <f>VLOOKUP(D1638,quash!A$2:$I$7791,9,FALSE)</f>
        <v>2</v>
      </c>
      <c r="P1638" s="7">
        <v>9000</v>
      </c>
      <c r="Q1638" s="26">
        <v>146</v>
      </c>
      <c r="R1638" s="19">
        <v>8.0533591183680295E-2</v>
      </c>
      <c r="S1638" s="93">
        <v>26</v>
      </c>
      <c r="T1638" s="7">
        <v>8000</v>
      </c>
      <c r="U1638" s="2">
        <v>142</v>
      </c>
      <c r="V1638" s="11">
        <v>2013.74</v>
      </c>
      <c r="W1638" s="14" t="s">
        <v>5281</v>
      </c>
      <c r="X1638" s="18">
        <v>0.79593011751222797</v>
      </c>
      <c r="Y1638" s="9">
        <v>6367.4409400978238</v>
      </c>
      <c r="Z1638" s="19">
        <f t="shared" si="426"/>
        <v>-0.20406988248777203</v>
      </c>
      <c r="AA1638" s="25">
        <v>1602.7963148390741</v>
      </c>
      <c r="AB1638" s="30">
        <f t="shared" si="427"/>
        <v>459000</v>
      </c>
      <c r="AC1638" s="30">
        <f t="shared" si="423"/>
        <v>1.7429193899782137E-2</v>
      </c>
      <c r="AD1638" s="31">
        <f t="shared" si="424"/>
        <v>2.5446623093681922</v>
      </c>
      <c r="AE1638" s="31">
        <f t="shared" si="425"/>
        <v>2.4749455337690636</v>
      </c>
      <c r="AG1638" s="30">
        <f t="shared" si="428"/>
        <v>1695000</v>
      </c>
      <c r="AH1638" s="30">
        <f t="shared" si="434"/>
        <v>4.71976401179941E-3</v>
      </c>
      <c r="AI1638" s="31">
        <f t="shared" si="435"/>
        <v>0.68908554572271385</v>
      </c>
      <c r="AJ1638" s="31">
        <f t="shared" si="436"/>
        <v>0.67020648967551621</v>
      </c>
      <c r="AK1638" s="30">
        <f>IF(W1638="si",($S1638*'COSTOS DE CREDITOS'!$C$27)/DATA!$G1638,"")</f>
        <v>107.09860810633695</v>
      </c>
      <c r="AL1638" s="90">
        <f>IF(W1638="si",'COSTOS DE CREDITOS'!$C$35,"")</f>
        <v>20.421138461538462</v>
      </c>
      <c r="AM1638" s="30">
        <f t="shared" si="429"/>
        <v>800</v>
      </c>
      <c r="AN1638" s="30">
        <f t="shared" si="430"/>
        <v>1632.5590599021762</v>
      </c>
      <c r="AO1638" s="30">
        <f t="shared" si="431"/>
        <v>2560.0788064700519</v>
      </c>
      <c r="AP1638" s="30">
        <f t="shared" si="432"/>
        <v>-957.2824916309778</v>
      </c>
      <c r="AQ1638" s="19">
        <f t="shared" si="433"/>
        <v>-0.59725773185789488</v>
      </c>
    </row>
    <row r="1639" spans="1:43" x14ac:dyDescent="0.2">
      <c r="A1639" s="23" t="s">
        <v>5665</v>
      </c>
      <c r="B1639" s="6" t="s">
        <v>5671</v>
      </c>
      <c r="C1639" s="6" t="s">
        <v>5670</v>
      </c>
      <c r="D1639" s="2">
        <v>156623</v>
      </c>
      <c r="E1639" s="2">
        <v>156896</v>
      </c>
      <c r="F1639" s="3" t="s">
        <v>2093</v>
      </c>
      <c r="G1639" s="2">
        <v>5</v>
      </c>
      <c r="H1639" s="2">
        <v>156899</v>
      </c>
      <c r="I1639" s="3" t="s">
        <v>2120</v>
      </c>
      <c r="J1639" s="15">
        <v>45105</v>
      </c>
      <c r="K1639" s="24">
        <v>1182433335</v>
      </c>
      <c r="L1639" s="15">
        <v>45107</v>
      </c>
      <c r="M1639" s="15">
        <v>45107</v>
      </c>
      <c r="N1639" s="15"/>
      <c r="O1639" s="26">
        <f>VLOOKUP(D1639,quash!A$2:$I$7791,9,FALSE)</f>
        <v>3</v>
      </c>
      <c r="P1639" s="7">
        <v>9000</v>
      </c>
      <c r="Q1639" s="26">
        <v>139</v>
      </c>
      <c r="R1639" s="19">
        <v>6.0873316274495971E-2</v>
      </c>
      <c r="S1639" s="93">
        <v>26</v>
      </c>
      <c r="T1639" s="7">
        <v>6000</v>
      </c>
      <c r="U1639" s="2">
        <v>142</v>
      </c>
      <c r="V1639" s="11">
        <v>1503.37</v>
      </c>
      <c r="W1639" s="14" t="s">
        <v>5281</v>
      </c>
      <c r="X1639" s="18">
        <v>0.79593011751222797</v>
      </c>
      <c r="Y1639" s="9">
        <v>4775.5807050733674</v>
      </c>
      <c r="Z1639" s="19">
        <f t="shared" si="426"/>
        <v>-0.20406988248777214</v>
      </c>
      <c r="AA1639" s="25">
        <v>1196.5774607643582</v>
      </c>
      <c r="AB1639" s="30">
        <f t="shared" si="427"/>
        <v>171000</v>
      </c>
      <c r="AC1639" s="30">
        <f t="shared" si="423"/>
        <v>3.5087719298245612E-2</v>
      </c>
      <c r="AD1639" s="31">
        <f t="shared" si="424"/>
        <v>4.8771929824561404</v>
      </c>
      <c r="AE1639" s="31">
        <f t="shared" si="425"/>
        <v>4.9824561403508767</v>
      </c>
      <c r="AG1639" s="30">
        <f t="shared" si="428"/>
        <v>778000</v>
      </c>
      <c r="AH1639" s="30">
        <f t="shared" si="434"/>
        <v>7.7120822622107968E-3</v>
      </c>
      <c r="AI1639" s="31">
        <f t="shared" si="435"/>
        <v>1.0719794344473008</v>
      </c>
      <c r="AJ1639" s="31">
        <f t="shared" si="436"/>
        <v>1.0951156812339331</v>
      </c>
      <c r="AK1639" s="30">
        <f>IF(W1639="si",($S1639*'COSTOS DE CREDITOS'!$C$27)/DATA!$G1639,"")</f>
        <v>107.09860810633695</v>
      </c>
      <c r="AL1639" s="90">
        <f>IF(W1639="si",'COSTOS DE CREDITOS'!$C$35,"")</f>
        <v>20.421138461538462</v>
      </c>
      <c r="AM1639" s="30">
        <f t="shared" si="429"/>
        <v>600</v>
      </c>
      <c r="AN1639" s="30">
        <f t="shared" si="430"/>
        <v>1224.4192949266326</v>
      </c>
      <c r="AO1639" s="30">
        <f t="shared" si="431"/>
        <v>1951.939041494508</v>
      </c>
      <c r="AP1639" s="30">
        <f t="shared" si="432"/>
        <v>-755.36158073014985</v>
      </c>
      <c r="AQ1639" s="19">
        <f t="shared" si="433"/>
        <v>-0.63126843476362549</v>
      </c>
    </row>
    <row r="1640" spans="1:43" x14ac:dyDescent="0.2">
      <c r="A1640" s="23" t="s">
        <v>5665</v>
      </c>
      <c r="B1640" s="6" t="s">
        <v>5671</v>
      </c>
      <c r="C1640" s="6" t="s">
        <v>5670</v>
      </c>
      <c r="D1640" s="2">
        <v>156764</v>
      </c>
      <c r="E1640" s="2">
        <v>156896</v>
      </c>
      <c r="F1640" s="3" t="s">
        <v>2093</v>
      </c>
      <c r="G1640" s="2">
        <v>5</v>
      </c>
      <c r="H1640" s="2">
        <v>156903</v>
      </c>
      <c r="I1640" s="3" t="s">
        <v>2121</v>
      </c>
      <c r="J1640" s="15" t="s">
        <v>5688</v>
      </c>
      <c r="K1640" s="24" t="s">
        <v>5688</v>
      </c>
      <c r="L1640" s="15">
        <v>45107</v>
      </c>
      <c r="M1640" s="15">
        <v>45107</v>
      </c>
      <c r="N1640" s="15"/>
      <c r="O1640" s="26">
        <f>VLOOKUP(D1640,quash!A$2:$I$7791,9,FALSE)</f>
        <v>2</v>
      </c>
      <c r="P1640" s="7">
        <v>9000</v>
      </c>
      <c r="Q1640" s="26">
        <v>139</v>
      </c>
      <c r="R1640" s="19">
        <v>6.964912289490259E-2</v>
      </c>
      <c r="S1640" s="93">
        <v>26</v>
      </c>
      <c r="T1640" s="7">
        <v>7000</v>
      </c>
      <c r="U1640" s="2">
        <v>142</v>
      </c>
      <c r="V1640" s="11">
        <v>1758.65</v>
      </c>
      <c r="W1640" s="14" t="s">
        <v>5281</v>
      </c>
      <c r="X1640" s="18">
        <v>0.79593011751222797</v>
      </c>
      <c r="Y1640" s="9">
        <v>5571.5108225855956</v>
      </c>
      <c r="Z1640" s="19">
        <f t="shared" si="426"/>
        <v>-0.20406988248777203</v>
      </c>
      <c r="AA1640" s="25">
        <v>1399.7625011628797</v>
      </c>
      <c r="AB1640" s="30">
        <f t="shared" si="427"/>
        <v>459000</v>
      </c>
      <c r="AC1640" s="30">
        <f t="shared" si="423"/>
        <v>1.5250544662309368E-2</v>
      </c>
      <c r="AD1640" s="31">
        <f t="shared" si="424"/>
        <v>2.1198257080610023</v>
      </c>
      <c r="AE1640" s="31">
        <f t="shared" si="425"/>
        <v>2.1655773420479303</v>
      </c>
      <c r="AG1640" s="30">
        <f t="shared" si="428"/>
        <v>1695000</v>
      </c>
      <c r="AH1640" s="30">
        <f t="shared" si="434"/>
        <v>4.1297935103244837E-3</v>
      </c>
      <c r="AI1640" s="31">
        <f t="shared" si="435"/>
        <v>0.57404129793510328</v>
      </c>
      <c r="AJ1640" s="31">
        <f t="shared" si="436"/>
        <v>0.58643067846607666</v>
      </c>
      <c r="AK1640" s="30">
        <f>IF(W1640="si",($S1640*'COSTOS DE CREDITOS'!$C$27)/DATA!$G1640,"")</f>
        <v>107.09860810633695</v>
      </c>
      <c r="AL1640" s="90">
        <f>IF(W1640="si",'COSTOS DE CREDITOS'!$C$35,"")</f>
        <v>20.421138461538462</v>
      </c>
      <c r="AM1640" s="30">
        <f t="shared" si="429"/>
        <v>700</v>
      </c>
      <c r="AN1640" s="30">
        <f t="shared" si="430"/>
        <v>1428.4891774144044</v>
      </c>
      <c r="AO1640" s="30">
        <f t="shared" si="431"/>
        <v>2256.0089239822801</v>
      </c>
      <c r="AP1640" s="30">
        <f t="shared" si="432"/>
        <v>-856.24642281940032</v>
      </c>
      <c r="AQ1640" s="19">
        <f t="shared" si="433"/>
        <v>-0.61170835917382915</v>
      </c>
    </row>
    <row r="1641" spans="1:43" x14ac:dyDescent="0.2">
      <c r="A1641" s="23" t="s">
        <v>5665</v>
      </c>
      <c r="B1641" s="6" t="s">
        <v>5677</v>
      </c>
      <c r="C1641" s="6" t="s">
        <v>5667</v>
      </c>
      <c r="D1641" s="2">
        <v>156422</v>
      </c>
      <c r="E1641" s="2">
        <v>156805</v>
      </c>
      <c r="F1641" s="3" t="s">
        <v>2089</v>
      </c>
      <c r="G1641" s="2">
        <v>5</v>
      </c>
      <c r="H1641" s="2">
        <v>156831</v>
      </c>
      <c r="I1641" s="3" t="s">
        <v>2122</v>
      </c>
      <c r="J1641" s="15">
        <v>45104</v>
      </c>
      <c r="K1641" s="24">
        <v>1181556182</v>
      </c>
      <c r="L1641" s="15">
        <v>45107</v>
      </c>
      <c r="M1641" s="15">
        <v>45107</v>
      </c>
      <c r="N1641" s="15"/>
      <c r="O1641" s="26">
        <f>VLOOKUP(D1641,quash!A$2:$I$7791,9,FALSE)</f>
        <v>6</v>
      </c>
      <c r="P1641" s="7">
        <v>10000</v>
      </c>
      <c r="Q1641" s="26">
        <v>127</v>
      </c>
      <c r="R1641" s="19">
        <v>5.24391097594855E-2</v>
      </c>
      <c r="S1641" s="26">
        <v>16</v>
      </c>
      <c r="T1641" s="7">
        <v>7000</v>
      </c>
      <c r="U1641" s="2">
        <v>142</v>
      </c>
      <c r="V1641" s="11">
        <v>1758.65</v>
      </c>
      <c r="W1641" s="14" t="s">
        <v>5281</v>
      </c>
      <c r="X1641" s="18">
        <v>1</v>
      </c>
      <c r="Y1641" s="9">
        <v>7000</v>
      </c>
      <c r="Z1641" s="19">
        <f t="shared" si="426"/>
        <v>0</v>
      </c>
      <c r="AA1641" s="25">
        <v>1758.65</v>
      </c>
      <c r="AB1641" s="30">
        <f t="shared" si="427"/>
        <v>65000</v>
      </c>
      <c r="AC1641" s="30">
        <f t="shared" ref="AC1641:AC1704" si="437">$T1641/AB1641</f>
        <v>0.1076923076923077</v>
      </c>
      <c r="AD1641" s="31">
        <f t="shared" ref="AD1641:AD1704" si="438">AC1641*$Q1641</f>
        <v>13.676923076923078</v>
      </c>
      <c r="AE1641" s="31">
        <f t="shared" ref="AE1641:AE1697" si="439">AC1641*$U1641</f>
        <v>15.292307692307693</v>
      </c>
      <c r="AG1641" s="30">
        <f t="shared" si="428"/>
        <v>288000</v>
      </c>
      <c r="AH1641" s="30">
        <f t="shared" si="434"/>
        <v>2.4305555555555556E-2</v>
      </c>
      <c r="AI1641" s="31">
        <f t="shared" si="435"/>
        <v>3.0868055555555558</v>
      </c>
      <c r="AJ1641" s="31">
        <f t="shared" si="436"/>
        <v>3.4513888888888888</v>
      </c>
      <c r="AK1641" s="30">
        <f>IF(W1641="si",($S1641*'COSTOS DE CREDITOS'!$C$27)/DATA!$G1641,"")</f>
        <v>65.906835757745824</v>
      </c>
      <c r="AL1641" s="90">
        <f>IF(W1641="si",'COSTOS DE CREDITOS'!$C$35,"")</f>
        <v>20.421138461538462</v>
      </c>
      <c r="AM1641" s="30">
        <f t="shared" si="429"/>
        <v>430.76923076923077</v>
      </c>
      <c r="AN1641" s="30">
        <f t="shared" si="430"/>
        <v>0</v>
      </c>
      <c r="AO1641" s="30">
        <f t="shared" si="431"/>
        <v>517.09720498851505</v>
      </c>
      <c r="AP1641" s="30">
        <f t="shared" si="432"/>
        <v>1241.5527950114852</v>
      </c>
      <c r="AQ1641" s="19">
        <f t="shared" si="433"/>
        <v>0.70596923493104657</v>
      </c>
    </row>
    <row r="1642" spans="1:43" x14ac:dyDescent="0.2">
      <c r="A1642" s="23" t="s">
        <v>5665</v>
      </c>
      <c r="B1642" s="6" t="s">
        <v>5677</v>
      </c>
      <c r="C1642" s="6" t="s">
        <v>5667</v>
      </c>
      <c r="D1642" s="2">
        <v>156418</v>
      </c>
      <c r="E1642" s="2">
        <v>156805</v>
      </c>
      <c r="F1642" s="3" t="s">
        <v>2089</v>
      </c>
      <c r="G1642" s="2">
        <v>5</v>
      </c>
      <c r="H1642" s="2">
        <v>156838</v>
      </c>
      <c r="I1642" s="3" t="s">
        <v>2123</v>
      </c>
      <c r="J1642" s="15">
        <v>45209</v>
      </c>
      <c r="K1642" s="24">
        <v>1255312814</v>
      </c>
      <c r="L1642" s="15">
        <v>45107</v>
      </c>
      <c r="M1642" s="15">
        <v>45107</v>
      </c>
      <c r="N1642" s="15"/>
      <c r="O1642" s="26">
        <f>VLOOKUP(D1642,quash!A$2:$I$7791,9,FALSE)</f>
        <v>4</v>
      </c>
      <c r="P1642" s="7">
        <v>10000</v>
      </c>
      <c r="Q1642" s="26">
        <v>127</v>
      </c>
      <c r="R1642" s="19">
        <v>5.24391097594855E-2</v>
      </c>
      <c r="S1642" s="26">
        <v>16</v>
      </c>
      <c r="T1642" s="7">
        <v>7000</v>
      </c>
      <c r="U1642" s="2">
        <v>142</v>
      </c>
      <c r="V1642" s="11">
        <v>1758.65</v>
      </c>
      <c r="W1642" s="14" t="s">
        <v>5281</v>
      </c>
      <c r="X1642" s="18">
        <v>1</v>
      </c>
      <c r="Y1642" s="9">
        <v>7000</v>
      </c>
      <c r="Z1642" s="19">
        <f t="shared" si="426"/>
        <v>0</v>
      </c>
      <c r="AA1642" s="25">
        <v>1758.65</v>
      </c>
      <c r="AB1642" s="30">
        <f t="shared" si="427"/>
        <v>374000</v>
      </c>
      <c r="AC1642" s="30">
        <f t="shared" si="437"/>
        <v>1.871657754010695E-2</v>
      </c>
      <c r="AD1642" s="31">
        <f t="shared" si="438"/>
        <v>2.3770053475935828</v>
      </c>
      <c r="AE1642" s="31">
        <f t="shared" si="439"/>
        <v>2.6577540106951871</v>
      </c>
      <c r="AG1642" s="30">
        <f t="shared" si="428"/>
        <v>927000</v>
      </c>
      <c r="AH1642" s="30">
        <f t="shared" si="434"/>
        <v>7.551240560949299E-3</v>
      </c>
      <c r="AI1642" s="31">
        <f t="shared" si="435"/>
        <v>0.95900755124056103</v>
      </c>
      <c r="AJ1642" s="31">
        <f t="shared" si="436"/>
        <v>1.0722761596548005</v>
      </c>
      <c r="AK1642" s="30">
        <f>IF(W1642="si",($S1642*'COSTOS DE CREDITOS'!$C$27)/DATA!$G1642,"")</f>
        <v>65.906835757745824</v>
      </c>
      <c r="AL1642" s="90">
        <f>IF(W1642="si",'COSTOS DE CREDITOS'!$C$35,"")</f>
        <v>20.421138461538462</v>
      </c>
      <c r="AM1642" s="30">
        <f t="shared" si="429"/>
        <v>430.76923076923077</v>
      </c>
      <c r="AN1642" s="30">
        <f t="shared" si="430"/>
        <v>0</v>
      </c>
      <c r="AO1642" s="30">
        <f t="shared" si="431"/>
        <v>517.09720498851505</v>
      </c>
      <c r="AP1642" s="30">
        <f t="shared" si="432"/>
        <v>1241.5527950114852</v>
      </c>
      <c r="AQ1642" s="19">
        <f t="shared" si="433"/>
        <v>0.70596923493104657</v>
      </c>
    </row>
    <row r="1643" spans="1:43" x14ac:dyDescent="0.2">
      <c r="A1643" s="23" t="s">
        <v>5665</v>
      </c>
      <c r="B1643" s="6" t="s">
        <v>5677</v>
      </c>
      <c r="C1643" s="6" t="s">
        <v>5667</v>
      </c>
      <c r="D1643" s="2">
        <v>155867</v>
      </c>
      <c r="E1643" s="2">
        <v>156805</v>
      </c>
      <c r="F1643" s="3" t="s">
        <v>2089</v>
      </c>
      <c r="G1643" s="2">
        <v>5</v>
      </c>
      <c r="H1643" s="2">
        <v>156893</v>
      </c>
      <c r="I1643" s="3" t="s">
        <v>2124</v>
      </c>
      <c r="J1643" s="15">
        <v>45098</v>
      </c>
      <c r="K1643" s="24">
        <v>1176782187</v>
      </c>
      <c r="L1643" s="15">
        <v>45107</v>
      </c>
      <c r="M1643" s="15">
        <v>45107</v>
      </c>
      <c r="N1643" s="15"/>
      <c r="O1643" s="26">
        <f>VLOOKUP(D1643,quash!A$2:$I$7791,9,FALSE)</f>
        <v>2</v>
      </c>
      <c r="P1643" s="7">
        <v>10000</v>
      </c>
      <c r="Q1643" s="26">
        <v>127</v>
      </c>
      <c r="R1643" s="19">
        <v>5.24391097594855E-2</v>
      </c>
      <c r="S1643" s="26">
        <v>16</v>
      </c>
      <c r="T1643" s="7">
        <v>7000</v>
      </c>
      <c r="U1643" s="2">
        <v>142</v>
      </c>
      <c r="V1643" s="11">
        <v>1758.65</v>
      </c>
      <c r="W1643" s="14" t="s">
        <v>5281</v>
      </c>
      <c r="X1643" s="18">
        <v>1</v>
      </c>
      <c r="Y1643" s="9">
        <v>7000</v>
      </c>
      <c r="Z1643" s="19">
        <f t="shared" si="426"/>
        <v>0</v>
      </c>
      <c r="AA1643" s="25">
        <v>1758.65</v>
      </c>
      <c r="AB1643" s="30">
        <f t="shared" si="427"/>
        <v>459000</v>
      </c>
      <c r="AC1643" s="30">
        <f t="shared" si="437"/>
        <v>1.5250544662309368E-2</v>
      </c>
      <c r="AD1643" s="31">
        <f t="shared" si="438"/>
        <v>1.9368191721132897</v>
      </c>
      <c r="AE1643" s="31">
        <f t="shared" si="439"/>
        <v>2.1655773420479303</v>
      </c>
      <c r="AG1643" s="30">
        <f t="shared" si="428"/>
        <v>1695000</v>
      </c>
      <c r="AH1643" s="30">
        <f t="shared" si="434"/>
        <v>4.1297935103244837E-3</v>
      </c>
      <c r="AI1643" s="31">
        <f t="shared" si="435"/>
        <v>0.52448377581120942</v>
      </c>
      <c r="AJ1643" s="31">
        <f t="shared" si="436"/>
        <v>0.58643067846607666</v>
      </c>
      <c r="AK1643" s="30">
        <f>IF(W1643="si",($S1643*'COSTOS DE CREDITOS'!$C$27)/DATA!$G1643,"")</f>
        <v>65.906835757745824</v>
      </c>
      <c r="AL1643" s="90">
        <f>IF(W1643="si",'COSTOS DE CREDITOS'!$C$35,"")</f>
        <v>20.421138461538462</v>
      </c>
      <c r="AM1643" s="30">
        <f t="shared" si="429"/>
        <v>430.76923076923077</v>
      </c>
      <c r="AN1643" s="30">
        <f t="shared" si="430"/>
        <v>0</v>
      </c>
      <c r="AO1643" s="30">
        <f t="shared" si="431"/>
        <v>517.09720498851505</v>
      </c>
      <c r="AP1643" s="30">
        <f t="shared" si="432"/>
        <v>1241.5527950114852</v>
      </c>
      <c r="AQ1643" s="19">
        <f t="shared" si="433"/>
        <v>0.70596923493104657</v>
      </c>
    </row>
    <row r="1644" spans="1:43" x14ac:dyDescent="0.2">
      <c r="A1644" s="23" t="s">
        <v>5665</v>
      </c>
      <c r="B1644" s="6" t="s">
        <v>5677</v>
      </c>
      <c r="C1644" s="6" t="s">
        <v>5667</v>
      </c>
      <c r="D1644" s="2">
        <v>155889</v>
      </c>
      <c r="E1644" s="2">
        <v>156805</v>
      </c>
      <c r="F1644" s="3" t="s">
        <v>2089</v>
      </c>
      <c r="G1644" s="2">
        <v>5</v>
      </c>
      <c r="H1644" s="2">
        <v>156894</v>
      </c>
      <c r="I1644" s="3" t="s">
        <v>2125</v>
      </c>
      <c r="J1644" s="15">
        <v>45098</v>
      </c>
      <c r="K1644" s="24">
        <v>1176779274</v>
      </c>
      <c r="L1644" s="15">
        <v>45107</v>
      </c>
      <c r="M1644" s="15">
        <v>45107</v>
      </c>
      <c r="N1644" s="15"/>
      <c r="O1644" s="26">
        <f>VLOOKUP(D1644,quash!A$2:$I$7791,9,FALSE)</f>
        <v>6</v>
      </c>
      <c r="P1644" s="7">
        <v>10000</v>
      </c>
      <c r="Q1644" s="26">
        <v>110</v>
      </c>
      <c r="R1644" s="19">
        <v>3.11605023919212E-2</v>
      </c>
      <c r="S1644" s="26">
        <v>16</v>
      </c>
      <c r="T1644" s="7">
        <v>10000</v>
      </c>
      <c r="U1644" s="2">
        <v>142</v>
      </c>
      <c r="V1644" s="11">
        <v>2510.34</v>
      </c>
      <c r="W1644" s="14" t="s">
        <v>5281</v>
      </c>
      <c r="X1644" s="18">
        <v>1</v>
      </c>
      <c r="Y1644" s="9">
        <v>10000</v>
      </c>
      <c r="Z1644" s="19">
        <f t="shared" si="426"/>
        <v>0</v>
      </c>
      <c r="AA1644" s="25">
        <v>2510.34</v>
      </c>
      <c r="AB1644" s="30">
        <f t="shared" si="427"/>
        <v>65000</v>
      </c>
      <c r="AC1644" s="30">
        <f t="shared" si="437"/>
        <v>0.15384615384615385</v>
      </c>
      <c r="AD1644" s="31">
        <f t="shared" si="438"/>
        <v>16.923076923076923</v>
      </c>
      <c r="AE1644" s="31">
        <f t="shared" si="439"/>
        <v>21.846153846153847</v>
      </c>
      <c r="AG1644" s="30">
        <f t="shared" si="428"/>
        <v>288000</v>
      </c>
      <c r="AH1644" s="30">
        <f t="shared" si="434"/>
        <v>3.4722222222222224E-2</v>
      </c>
      <c r="AI1644" s="31">
        <f t="shared" si="435"/>
        <v>3.8194444444444446</v>
      </c>
      <c r="AJ1644" s="31">
        <f t="shared" si="436"/>
        <v>4.9305555555555554</v>
      </c>
      <c r="AK1644" s="30">
        <f>IF(W1644="si",($S1644*'COSTOS DE CREDITOS'!$C$27)/DATA!$G1644,"")</f>
        <v>65.906835757745824</v>
      </c>
      <c r="AL1644" s="90">
        <f>IF(W1644="si",'COSTOS DE CREDITOS'!$C$35,"")</f>
        <v>20.421138461538462</v>
      </c>
      <c r="AM1644" s="30">
        <f t="shared" si="429"/>
        <v>615.38461538461547</v>
      </c>
      <c r="AN1644" s="30">
        <f t="shared" si="430"/>
        <v>0</v>
      </c>
      <c r="AO1644" s="30">
        <f t="shared" si="431"/>
        <v>701.7125896038998</v>
      </c>
      <c r="AP1644" s="30">
        <f t="shared" si="432"/>
        <v>1808.6274103961005</v>
      </c>
      <c r="AQ1644" s="19">
        <f t="shared" si="433"/>
        <v>0.72047109570659762</v>
      </c>
    </row>
    <row r="1645" spans="1:43" x14ac:dyDescent="0.2">
      <c r="A1645" s="23" t="s">
        <v>5665</v>
      </c>
      <c r="B1645" s="6" t="s">
        <v>5676</v>
      </c>
      <c r="C1645" s="6" t="s">
        <v>5670</v>
      </c>
      <c r="D1645" s="2">
        <v>147582</v>
      </c>
      <c r="E1645" s="2">
        <v>156979</v>
      </c>
      <c r="F1645" s="3" t="s">
        <v>2126</v>
      </c>
      <c r="G1645" s="2">
        <v>6</v>
      </c>
      <c r="H1645" s="2">
        <v>156988</v>
      </c>
      <c r="I1645" s="3" t="s">
        <v>2127</v>
      </c>
      <c r="J1645" s="15">
        <v>45012</v>
      </c>
      <c r="K1645" s="24">
        <v>1118525897</v>
      </c>
      <c r="L1645" s="15">
        <v>45107</v>
      </c>
      <c r="M1645" s="15">
        <v>45107</v>
      </c>
      <c r="N1645" s="15"/>
      <c r="O1645" s="26">
        <f>VLOOKUP(D1645,quash!A$2:$I$7791,9,FALSE)</f>
        <v>1</v>
      </c>
      <c r="P1645" s="7">
        <v>10000</v>
      </c>
      <c r="Q1645" s="26">
        <v>139</v>
      </c>
      <c r="R1645" s="19">
        <v>7.9000519063170294E-2</v>
      </c>
      <c r="S1645" s="26">
        <v>16</v>
      </c>
      <c r="T1645" s="7">
        <v>10000</v>
      </c>
      <c r="U1645" s="2">
        <v>142</v>
      </c>
      <c r="V1645" s="11">
        <v>2510.34</v>
      </c>
      <c r="W1645" s="14" t="s">
        <v>5281</v>
      </c>
      <c r="X1645" s="18">
        <v>1</v>
      </c>
      <c r="Y1645" s="9">
        <v>10000</v>
      </c>
      <c r="Z1645" s="19">
        <f t="shared" si="426"/>
        <v>0</v>
      </c>
      <c r="AA1645" s="25">
        <v>2510.34</v>
      </c>
      <c r="AB1645" s="30">
        <f t="shared" si="427"/>
        <v>646000</v>
      </c>
      <c r="AC1645" s="30">
        <f t="shared" si="437"/>
        <v>1.5479876160990712E-2</v>
      </c>
      <c r="AD1645" s="31">
        <f t="shared" si="438"/>
        <v>2.151702786377709</v>
      </c>
      <c r="AE1645" s="31">
        <f t="shared" si="439"/>
        <v>2.1981424148606812</v>
      </c>
      <c r="AG1645" s="30">
        <f t="shared" si="428"/>
        <v>2427000</v>
      </c>
      <c r="AH1645" s="30">
        <f t="shared" si="434"/>
        <v>4.1203131437989289E-3</v>
      </c>
      <c r="AI1645" s="31">
        <f t="shared" si="435"/>
        <v>0.57272352698805107</v>
      </c>
      <c r="AJ1645" s="31">
        <f t="shared" si="436"/>
        <v>0.58508446641944789</v>
      </c>
      <c r="AK1645" s="30">
        <f>IF(W1645="si",($S1645*'COSTOS DE CREDITOS'!$C$27)/DATA!$G1645,"")</f>
        <v>54.922363131454851</v>
      </c>
      <c r="AL1645" s="90">
        <f>IF(W1645="si",'COSTOS DE CREDITOS'!$C$35,"")</f>
        <v>20.421138461538462</v>
      </c>
      <c r="AM1645" s="30">
        <f t="shared" si="429"/>
        <v>615.38461538461547</v>
      </c>
      <c r="AN1645" s="30">
        <f t="shared" si="430"/>
        <v>0</v>
      </c>
      <c r="AO1645" s="30">
        <f t="shared" si="431"/>
        <v>690.72811697760881</v>
      </c>
      <c r="AP1645" s="30">
        <f t="shared" si="432"/>
        <v>1819.6118830223913</v>
      </c>
      <c r="AQ1645" s="19">
        <f t="shared" si="433"/>
        <v>0.72484678689834492</v>
      </c>
    </row>
    <row r="1646" spans="1:43" x14ac:dyDescent="0.2">
      <c r="A1646" s="23" t="s">
        <v>5665</v>
      </c>
      <c r="B1646" s="6" t="s">
        <v>5672</v>
      </c>
      <c r="C1646" s="6" t="s">
        <v>5667</v>
      </c>
      <c r="D1646" s="2">
        <v>155404</v>
      </c>
      <c r="E1646" s="2">
        <v>156885</v>
      </c>
      <c r="F1646" s="3" t="s">
        <v>2091</v>
      </c>
      <c r="G1646" s="2">
        <v>5</v>
      </c>
      <c r="H1646" s="2">
        <v>156887</v>
      </c>
      <c r="I1646" s="3" t="s">
        <v>2128</v>
      </c>
      <c r="J1646" s="15">
        <v>45092</v>
      </c>
      <c r="K1646" s="24">
        <v>1171507065</v>
      </c>
      <c r="L1646" s="15">
        <v>45107</v>
      </c>
      <c r="M1646" s="15">
        <v>45107</v>
      </c>
      <c r="N1646" s="15"/>
      <c r="O1646" s="26">
        <f>VLOOKUP(D1646,quash!A$2:$I$7791,9,FALSE)</f>
        <v>4</v>
      </c>
      <c r="P1646" s="7">
        <v>10000</v>
      </c>
      <c r="Q1646" s="26">
        <v>127</v>
      </c>
      <c r="R1646" s="19">
        <v>5.24391097594855E-2</v>
      </c>
      <c r="S1646" s="93">
        <v>26</v>
      </c>
      <c r="T1646" s="7">
        <v>7000</v>
      </c>
      <c r="U1646" s="2">
        <v>142</v>
      </c>
      <c r="V1646" s="11">
        <v>1758.65</v>
      </c>
      <c r="W1646" s="14" t="s">
        <v>5281</v>
      </c>
      <c r="X1646" s="18">
        <v>0.86608904101761164</v>
      </c>
      <c r="Y1646" s="9">
        <v>6062.6232871232814</v>
      </c>
      <c r="Z1646" s="19">
        <f t="shared" si="426"/>
        <v>-0.13391095898238836</v>
      </c>
      <c r="AA1646" s="25">
        <v>1523.1474919856228</v>
      </c>
      <c r="AB1646" s="30">
        <f t="shared" si="427"/>
        <v>374000</v>
      </c>
      <c r="AC1646" s="30">
        <f t="shared" si="437"/>
        <v>1.871657754010695E-2</v>
      </c>
      <c r="AD1646" s="31">
        <f t="shared" si="438"/>
        <v>2.3770053475935828</v>
      </c>
      <c r="AE1646" s="31">
        <f t="shared" si="439"/>
        <v>2.6577540106951871</v>
      </c>
      <c r="AG1646" s="30">
        <f t="shared" si="428"/>
        <v>927000</v>
      </c>
      <c r="AH1646" s="30">
        <f t="shared" si="434"/>
        <v>7.551240560949299E-3</v>
      </c>
      <c r="AI1646" s="31">
        <f t="shared" si="435"/>
        <v>0.95900755124056103</v>
      </c>
      <c r="AJ1646" s="31">
        <f t="shared" si="436"/>
        <v>1.0722761596548005</v>
      </c>
      <c r="AK1646" s="30">
        <f>IF(W1646="si",($S1646*'COSTOS DE CREDITOS'!$C$27)/DATA!$G1646,"")</f>
        <v>107.09860810633695</v>
      </c>
      <c r="AL1646" s="90">
        <f>IF(W1646="si",'COSTOS DE CREDITOS'!$C$35,"")</f>
        <v>20.421138461538462</v>
      </c>
      <c r="AM1646" s="30">
        <f t="shared" si="429"/>
        <v>700</v>
      </c>
      <c r="AN1646" s="30">
        <f t="shared" si="430"/>
        <v>937.37671287671856</v>
      </c>
      <c r="AO1646" s="30">
        <f t="shared" si="431"/>
        <v>1764.896459444594</v>
      </c>
      <c r="AP1646" s="30">
        <f t="shared" si="432"/>
        <v>-241.74896745897126</v>
      </c>
      <c r="AQ1646" s="19">
        <f t="shared" si="433"/>
        <v>-0.15871671570283699</v>
      </c>
    </row>
    <row r="1647" spans="1:43" x14ac:dyDescent="0.2">
      <c r="A1647" s="23" t="s">
        <v>5665</v>
      </c>
      <c r="B1647" s="6" t="s">
        <v>5672</v>
      </c>
      <c r="C1647" s="6" t="s">
        <v>5667</v>
      </c>
      <c r="D1647" s="2">
        <v>155409</v>
      </c>
      <c r="E1647" s="2">
        <v>156885</v>
      </c>
      <c r="F1647" s="3" t="s">
        <v>2091</v>
      </c>
      <c r="G1647" s="2">
        <v>5</v>
      </c>
      <c r="H1647" s="2">
        <v>156888</v>
      </c>
      <c r="I1647" s="3" t="s">
        <v>2129</v>
      </c>
      <c r="J1647" s="15">
        <v>45092</v>
      </c>
      <c r="K1647" s="24">
        <v>1171521966</v>
      </c>
      <c r="L1647" s="15">
        <v>45107</v>
      </c>
      <c r="M1647" s="15">
        <v>45107</v>
      </c>
      <c r="N1647" s="15"/>
      <c r="O1647" s="26">
        <f>VLOOKUP(D1647,quash!A$2:$I$7791,9,FALSE)</f>
        <v>2</v>
      </c>
      <c r="P1647" s="7">
        <v>10000</v>
      </c>
      <c r="Q1647" s="26">
        <v>110</v>
      </c>
      <c r="R1647" s="19">
        <v>3.3741050530766099E-2</v>
      </c>
      <c r="S1647" s="93">
        <v>26</v>
      </c>
      <c r="T1647" s="7">
        <v>7000</v>
      </c>
      <c r="U1647" s="2">
        <v>142</v>
      </c>
      <c r="V1647" s="11">
        <v>1758.65</v>
      </c>
      <c r="W1647" s="14" t="s">
        <v>5281</v>
      </c>
      <c r="X1647" s="18">
        <v>0.86608904101761164</v>
      </c>
      <c r="Y1647" s="9">
        <v>6062.6232871232814</v>
      </c>
      <c r="Z1647" s="19">
        <f t="shared" si="426"/>
        <v>-0.13391095898238836</v>
      </c>
      <c r="AA1647" s="25">
        <v>1523.1474919856228</v>
      </c>
      <c r="AB1647" s="30">
        <f t="shared" si="427"/>
        <v>459000</v>
      </c>
      <c r="AC1647" s="30">
        <f t="shared" si="437"/>
        <v>1.5250544662309368E-2</v>
      </c>
      <c r="AD1647" s="31">
        <f t="shared" si="438"/>
        <v>1.6775599128540306</v>
      </c>
      <c r="AE1647" s="31">
        <f t="shared" si="439"/>
        <v>2.1655773420479303</v>
      </c>
      <c r="AG1647" s="30">
        <f t="shared" si="428"/>
        <v>1695000</v>
      </c>
      <c r="AH1647" s="30">
        <f t="shared" si="434"/>
        <v>4.1297935103244837E-3</v>
      </c>
      <c r="AI1647" s="31">
        <f t="shared" si="435"/>
        <v>0.45427728613569318</v>
      </c>
      <c r="AJ1647" s="31">
        <f t="shared" si="436"/>
        <v>0.58643067846607666</v>
      </c>
      <c r="AK1647" s="30">
        <f>IF(W1647="si",($S1647*'COSTOS DE CREDITOS'!$C$27)/DATA!$G1647,"")</f>
        <v>107.09860810633695</v>
      </c>
      <c r="AL1647" s="90">
        <f>IF(W1647="si",'COSTOS DE CREDITOS'!$C$35,"")</f>
        <v>20.421138461538462</v>
      </c>
      <c r="AM1647" s="30">
        <f t="shared" si="429"/>
        <v>700</v>
      </c>
      <c r="AN1647" s="30">
        <f t="shared" si="430"/>
        <v>937.37671287671856</v>
      </c>
      <c r="AO1647" s="30">
        <f t="shared" si="431"/>
        <v>1764.896459444594</v>
      </c>
      <c r="AP1647" s="30">
        <f t="shared" si="432"/>
        <v>-241.74896745897126</v>
      </c>
      <c r="AQ1647" s="19">
        <f t="shared" si="433"/>
        <v>-0.15871671570283699</v>
      </c>
    </row>
    <row r="1648" spans="1:43" x14ac:dyDescent="0.2">
      <c r="A1648" s="23" t="s">
        <v>5665</v>
      </c>
      <c r="B1648" s="6" t="s">
        <v>5672</v>
      </c>
      <c r="C1648" s="6" t="s">
        <v>5667</v>
      </c>
      <c r="D1648" s="2">
        <v>155539</v>
      </c>
      <c r="E1648" s="2">
        <v>156885</v>
      </c>
      <c r="F1648" s="3" t="s">
        <v>2091</v>
      </c>
      <c r="G1648" s="2">
        <v>5</v>
      </c>
      <c r="H1648" s="2">
        <v>156889</v>
      </c>
      <c r="I1648" s="3" t="s">
        <v>2130</v>
      </c>
      <c r="J1648" s="15">
        <v>45093</v>
      </c>
      <c r="K1648" s="24">
        <v>1172874582</v>
      </c>
      <c r="L1648" s="15">
        <v>45107</v>
      </c>
      <c r="M1648" s="15">
        <v>45107</v>
      </c>
      <c r="N1648" s="15"/>
      <c r="O1648" s="26">
        <f>VLOOKUP(D1648,quash!A$2:$I$7791,9,FALSE)</f>
        <v>3</v>
      </c>
      <c r="P1648" s="7">
        <v>10000</v>
      </c>
      <c r="Q1648" s="26">
        <v>127</v>
      </c>
      <c r="R1648" s="19">
        <v>5.24391097594855E-2</v>
      </c>
      <c r="S1648" s="93">
        <v>26</v>
      </c>
      <c r="T1648" s="7">
        <v>7000</v>
      </c>
      <c r="U1648" s="2">
        <v>142</v>
      </c>
      <c r="V1648" s="11">
        <v>1758.65</v>
      </c>
      <c r="W1648" s="14" t="s">
        <v>5281</v>
      </c>
      <c r="X1648" s="18">
        <v>0.86608904101761164</v>
      </c>
      <c r="Y1648" s="9">
        <v>6062.6232871232814</v>
      </c>
      <c r="Z1648" s="19">
        <f t="shared" si="426"/>
        <v>-0.13391095898238836</v>
      </c>
      <c r="AA1648" s="25">
        <v>1523.1474919856228</v>
      </c>
      <c r="AB1648" s="30">
        <f t="shared" si="427"/>
        <v>171000</v>
      </c>
      <c r="AC1648" s="30">
        <f t="shared" si="437"/>
        <v>4.0935672514619881E-2</v>
      </c>
      <c r="AD1648" s="31">
        <f t="shared" si="438"/>
        <v>5.1988304093567246</v>
      </c>
      <c r="AE1648" s="31">
        <f t="shared" si="439"/>
        <v>5.8128654970760234</v>
      </c>
      <c r="AG1648" s="30">
        <f t="shared" si="428"/>
        <v>778000</v>
      </c>
      <c r="AH1648" s="30">
        <f t="shared" si="434"/>
        <v>8.9974293059125968E-3</v>
      </c>
      <c r="AI1648" s="31">
        <f t="shared" si="435"/>
        <v>1.1426735218508999</v>
      </c>
      <c r="AJ1648" s="31">
        <f t="shared" si="436"/>
        <v>1.2776349614395888</v>
      </c>
      <c r="AK1648" s="30">
        <f>IF(W1648="si",($S1648*'COSTOS DE CREDITOS'!$C$27)/DATA!$G1648,"")</f>
        <v>107.09860810633695</v>
      </c>
      <c r="AL1648" s="90">
        <f>IF(W1648="si",'COSTOS DE CREDITOS'!$C$35,"")</f>
        <v>20.421138461538462</v>
      </c>
      <c r="AM1648" s="30">
        <f t="shared" si="429"/>
        <v>700</v>
      </c>
      <c r="AN1648" s="30">
        <f t="shared" si="430"/>
        <v>937.37671287671856</v>
      </c>
      <c r="AO1648" s="30">
        <f t="shared" si="431"/>
        <v>1764.896459444594</v>
      </c>
      <c r="AP1648" s="30">
        <f t="shared" si="432"/>
        <v>-241.74896745897126</v>
      </c>
      <c r="AQ1648" s="19">
        <f t="shared" si="433"/>
        <v>-0.15871671570283699</v>
      </c>
    </row>
    <row r="1649" spans="1:43" x14ac:dyDescent="0.2">
      <c r="A1649" s="23" t="s">
        <v>5665</v>
      </c>
      <c r="B1649" s="6" t="s">
        <v>5672</v>
      </c>
      <c r="C1649" s="6" t="s">
        <v>5667</v>
      </c>
      <c r="D1649" s="2">
        <v>155646</v>
      </c>
      <c r="E1649" s="2">
        <v>156885</v>
      </c>
      <c r="F1649" s="3" t="s">
        <v>2091</v>
      </c>
      <c r="G1649" s="2">
        <v>5</v>
      </c>
      <c r="H1649" s="2">
        <v>156890</v>
      </c>
      <c r="I1649" s="3" t="s">
        <v>2131</v>
      </c>
      <c r="J1649" s="15" t="s">
        <v>5688</v>
      </c>
      <c r="K1649" s="24" t="s">
        <v>5688</v>
      </c>
      <c r="L1649" s="15">
        <v>45107</v>
      </c>
      <c r="M1649" s="15">
        <v>45107</v>
      </c>
      <c r="N1649" s="15"/>
      <c r="O1649" s="26">
        <f>VLOOKUP(D1649,quash!A$2:$I$7791,9,FALSE)</f>
        <v>5</v>
      </c>
      <c r="P1649" s="7">
        <v>9000</v>
      </c>
      <c r="Q1649" s="26">
        <v>141</v>
      </c>
      <c r="R1649" s="19">
        <v>7.2094918000818173E-2</v>
      </c>
      <c r="S1649" s="93">
        <v>26</v>
      </c>
      <c r="T1649" s="7">
        <v>7000</v>
      </c>
      <c r="U1649" s="2">
        <v>142</v>
      </c>
      <c r="V1649" s="11">
        <v>1669.39</v>
      </c>
      <c r="W1649" s="14" t="s">
        <v>5281</v>
      </c>
      <c r="X1649" s="18">
        <v>0.86608904101761164</v>
      </c>
      <c r="Y1649" s="9">
        <v>6062.6232871232814</v>
      </c>
      <c r="Z1649" s="19">
        <f t="shared" si="426"/>
        <v>-0.13391095898238836</v>
      </c>
      <c r="AA1649" s="25">
        <v>1445.8403841843908</v>
      </c>
      <c r="AB1649" s="30">
        <f t="shared" si="427"/>
        <v>47000</v>
      </c>
      <c r="AC1649" s="30">
        <f t="shared" si="437"/>
        <v>0.14893617021276595</v>
      </c>
      <c r="AD1649" s="31">
        <f t="shared" si="438"/>
        <v>21</v>
      </c>
      <c r="AE1649" s="31">
        <f t="shared" si="439"/>
        <v>21.148936170212764</v>
      </c>
      <c r="AG1649" s="30">
        <f t="shared" si="428"/>
        <v>352000</v>
      </c>
      <c r="AH1649" s="30">
        <f t="shared" si="434"/>
        <v>1.9886363636363636E-2</v>
      </c>
      <c r="AI1649" s="31">
        <f t="shared" si="435"/>
        <v>2.8039772727272725</v>
      </c>
      <c r="AJ1649" s="31">
        <f t="shared" si="436"/>
        <v>2.8238636363636362</v>
      </c>
      <c r="AK1649" s="30">
        <f>IF(W1649="si",($S1649*'COSTOS DE CREDITOS'!$C$27)/DATA!$G1649,"")</f>
        <v>107.09860810633695</v>
      </c>
      <c r="AL1649" s="90">
        <f>IF(W1649="si",'COSTOS DE CREDITOS'!$C$35,"")</f>
        <v>20.421138461538462</v>
      </c>
      <c r="AM1649" s="30">
        <f t="shared" si="429"/>
        <v>700</v>
      </c>
      <c r="AN1649" s="30">
        <f t="shared" si="430"/>
        <v>937.37671287671856</v>
      </c>
      <c r="AO1649" s="30">
        <f t="shared" si="431"/>
        <v>1764.896459444594</v>
      </c>
      <c r="AP1649" s="30">
        <f t="shared" si="432"/>
        <v>-319.05607526020322</v>
      </c>
      <c r="AQ1649" s="19">
        <f t="shared" si="433"/>
        <v>-0.22067171366235222</v>
      </c>
    </row>
    <row r="1650" spans="1:43" x14ac:dyDescent="0.2">
      <c r="A1650" s="23" t="s">
        <v>5665</v>
      </c>
      <c r="B1650" s="6" t="s">
        <v>5676</v>
      </c>
      <c r="C1650" s="6" t="s">
        <v>5670</v>
      </c>
      <c r="D1650" s="2">
        <v>156850</v>
      </c>
      <c r="E1650" s="2">
        <v>157033</v>
      </c>
      <c r="F1650" s="3" t="s">
        <v>2097</v>
      </c>
      <c r="G1650" s="2">
        <v>5</v>
      </c>
      <c r="H1650" s="2">
        <v>157035</v>
      </c>
      <c r="I1650" s="3" t="s">
        <v>2132</v>
      </c>
      <c r="J1650" s="15">
        <v>45106</v>
      </c>
      <c r="K1650" s="24">
        <v>1183085695</v>
      </c>
      <c r="L1650" s="15">
        <v>45107</v>
      </c>
      <c r="M1650" s="15">
        <v>45107</v>
      </c>
      <c r="N1650" s="15"/>
      <c r="O1650" s="26">
        <f>VLOOKUP(D1650,quash!A$2:$I$7791,9,FALSE)</f>
        <v>1</v>
      </c>
      <c r="P1650" s="7">
        <v>10000</v>
      </c>
      <c r="Q1650" s="26">
        <v>147</v>
      </c>
      <c r="R1650" s="19">
        <v>7.9000519063170294E-2</v>
      </c>
      <c r="S1650" s="26">
        <v>16</v>
      </c>
      <c r="T1650" s="7">
        <v>7000</v>
      </c>
      <c r="U1650" s="2">
        <v>142</v>
      </c>
      <c r="V1650" s="11">
        <v>1758.65</v>
      </c>
      <c r="W1650" s="14" t="s">
        <v>5281</v>
      </c>
      <c r="X1650" s="18">
        <v>1</v>
      </c>
      <c r="Y1650" s="9">
        <v>7000</v>
      </c>
      <c r="Z1650" s="19">
        <f t="shared" si="426"/>
        <v>0</v>
      </c>
      <c r="AA1650" s="25">
        <v>1758.65</v>
      </c>
      <c r="AB1650" s="30">
        <f t="shared" si="427"/>
        <v>646000</v>
      </c>
      <c r="AC1650" s="30">
        <f t="shared" si="437"/>
        <v>1.0835913312693499E-2</v>
      </c>
      <c r="AD1650" s="31">
        <f t="shared" si="438"/>
        <v>1.5928792569659442</v>
      </c>
      <c r="AE1650" s="31">
        <f t="shared" si="439"/>
        <v>1.5386996904024768</v>
      </c>
      <c r="AG1650" s="30">
        <f t="shared" si="428"/>
        <v>2427000</v>
      </c>
      <c r="AH1650" s="30">
        <f t="shared" si="434"/>
        <v>2.88421920065925E-3</v>
      </c>
      <c r="AI1650" s="31">
        <f t="shared" si="435"/>
        <v>0.42398022249690975</v>
      </c>
      <c r="AJ1650" s="31">
        <f t="shared" si="436"/>
        <v>0.40955912649361348</v>
      </c>
      <c r="AK1650" s="30">
        <f>IF(W1650="si",($S1650*'COSTOS DE CREDITOS'!$C$27)/DATA!$G1650,"")</f>
        <v>65.906835757745824</v>
      </c>
      <c r="AL1650" s="90">
        <f>IF(W1650="si",'COSTOS DE CREDITOS'!$C$35,"")</f>
        <v>20.421138461538462</v>
      </c>
      <c r="AM1650" s="30">
        <f t="shared" si="429"/>
        <v>430.76923076923077</v>
      </c>
      <c r="AN1650" s="30">
        <f t="shared" si="430"/>
        <v>0</v>
      </c>
      <c r="AO1650" s="30">
        <f t="shared" si="431"/>
        <v>517.09720498851505</v>
      </c>
      <c r="AP1650" s="30">
        <f t="shared" si="432"/>
        <v>1241.5527950114852</v>
      </c>
      <c r="AQ1650" s="19">
        <f t="shared" si="433"/>
        <v>0.70596923493104657</v>
      </c>
    </row>
    <row r="1651" spans="1:43" x14ac:dyDescent="0.2">
      <c r="A1651" s="23" t="s">
        <v>5665</v>
      </c>
      <c r="B1651" s="6" t="s">
        <v>5676</v>
      </c>
      <c r="C1651" s="6" t="s">
        <v>5670</v>
      </c>
      <c r="D1651" s="2">
        <v>156871</v>
      </c>
      <c r="E1651" s="2">
        <v>157033</v>
      </c>
      <c r="F1651" s="3" t="s">
        <v>2097</v>
      </c>
      <c r="G1651" s="2">
        <v>5</v>
      </c>
      <c r="H1651" s="2">
        <v>157036</v>
      </c>
      <c r="I1651" s="3" t="s">
        <v>2133</v>
      </c>
      <c r="J1651" s="15">
        <v>45106</v>
      </c>
      <c r="K1651" s="24">
        <v>1183107465</v>
      </c>
      <c r="L1651" s="15">
        <v>45107</v>
      </c>
      <c r="M1651" s="15">
        <v>45107</v>
      </c>
      <c r="N1651" s="15"/>
      <c r="O1651" s="26">
        <f>VLOOKUP(D1651,quash!A$2:$I$7791,9,FALSE)</f>
        <v>1</v>
      </c>
      <c r="P1651" s="7">
        <v>5000</v>
      </c>
      <c r="Q1651" s="26">
        <v>147</v>
      </c>
      <c r="R1651" s="19">
        <v>0.11226939921536</v>
      </c>
      <c r="S1651" s="26">
        <v>16</v>
      </c>
      <c r="T1651" s="7">
        <v>7000</v>
      </c>
      <c r="U1651" s="2">
        <v>142</v>
      </c>
      <c r="V1651" s="11">
        <v>1758.65</v>
      </c>
      <c r="W1651" s="14" t="s">
        <v>5281</v>
      </c>
      <c r="X1651" s="18">
        <v>1</v>
      </c>
      <c r="Y1651" s="9">
        <v>7000</v>
      </c>
      <c r="Z1651" s="19">
        <f t="shared" si="426"/>
        <v>0</v>
      </c>
      <c r="AA1651" s="25">
        <v>1758.65</v>
      </c>
      <c r="AB1651" s="30">
        <f t="shared" si="427"/>
        <v>646000</v>
      </c>
      <c r="AC1651" s="30">
        <f t="shared" si="437"/>
        <v>1.0835913312693499E-2</v>
      </c>
      <c r="AD1651" s="31">
        <f t="shared" si="438"/>
        <v>1.5928792569659442</v>
      </c>
      <c r="AE1651" s="31">
        <f t="shared" si="439"/>
        <v>1.5386996904024768</v>
      </c>
      <c r="AG1651" s="30">
        <f t="shared" si="428"/>
        <v>2427000</v>
      </c>
      <c r="AH1651" s="30">
        <f t="shared" si="434"/>
        <v>2.88421920065925E-3</v>
      </c>
      <c r="AI1651" s="31">
        <f t="shared" si="435"/>
        <v>0.42398022249690975</v>
      </c>
      <c r="AJ1651" s="31">
        <f t="shared" si="436"/>
        <v>0.40955912649361348</v>
      </c>
      <c r="AK1651" s="30">
        <f>IF(W1651="si",($S1651*'COSTOS DE CREDITOS'!$C$27)/DATA!$G1651,"")</f>
        <v>65.906835757745824</v>
      </c>
      <c r="AL1651" s="90">
        <f>IF(W1651="si",'COSTOS DE CREDITOS'!$C$35,"")</f>
        <v>20.421138461538462</v>
      </c>
      <c r="AM1651" s="30">
        <f t="shared" si="429"/>
        <v>430.76923076923077</v>
      </c>
      <c r="AN1651" s="30">
        <f t="shared" si="430"/>
        <v>0</v>
      </c>
      <c r="AO1651" s="30">
        <f t="shared" si="431"/>
        <v>517.09720498851505</v>
      </c>
      <c r="AP1651" s="30">
        <f t="shared" si="432"/>
        <v>1241.5527950114852</v>
      </c>
      <c r="AQ1651" s="19">
        <f t="shared" si="433"/>
        <v>0.70596923493104657</v>
      </c>
    </row>
    <row r="1652" spans="1:43" x14ac:dyDescent="0.2">
      <c r="A1652" s="23" t="s">
        <v>5665</v>
      </c>
      <c r="B1652" s="6" t="s">
        <v>5676</v>
      </c>
      <c r="C1652" s="6" t="s">
        <v>5670</v>
      </c>
      <c r="D1652" s="2">
        <v>156863</v>
      </c>
      <c r="E1652" s="2">
        <v>157033</v>
      </c>
      <c r="F1652" s="3" t="s">
        <v>2097</v>
      </c>
      <c r="G1652" s="2">
        <v>5</v>
      </c>
      <c r="H1652" s="2">
        <v>157037</v>
      </c>
      <c r="I1652" s="3" t="s">
        <v>2134</v>
      </c>
      <c r="J1652" s="15">
        <v>45106</v>
      </c>
      <c r="K1652" s="24">
        <v>1183102508</v>
      </c>
      <c r="L1652" s="15">
        <v>45107</v>
      </c>
      <c r="M1652" s="15">
        <v>45107</v>
      </c>
      <c r="N1652" s="15"/>
      <c r="O1652" s="26">
        <f>VLOOKUP(D1652,quash!A$2:$I$7791,9,FALSE)</f>
        <v>4</v>
      </c>
      <c r="P1652" s="7">
        <v>10000</v>
      </c>
      <c r="Q1652" s="26">
        <v>147</v>
      </c>
      <c r="R1652" s="19">
        <v>7.9000519063170294E-2</v>
      </c>
      <c r="S1652" s="26">
        <v>16</v>
      </c>
      <c r="T1652" s="7">
        <v>7000</v>
      </c>
      <c r="U1652" s="2">
        <v>142</v>
      </c>
      <c r="V1652" s="11">
        <v>1758.65</v>
      </c>
      <c r="W1652" s="14" t="s">
        <v>5281</v>
      </c>
      <c r="X1652" s="18">
        <v>1</v>
      </c>
      <c r="Y1652" s="9">
        <v>7000</v>
      </c>
      <c r="Z1652" s="19">
        <f t="shared" si="426"/>
        <v>0</v>
      </c>
      <c r="AA1652" s="25">
        <v>1758.65</v>
      </c>
      <c r="AB1652" s="30">
        <f t="shared" si="427"/>
        <v>374000</v>
      </c>
      <c r="AC1652" s="30">
        <f t="shared" si="437"/>
        <v>1.871657754010695E-2</v>
      </c>
      <c r="AD1652" s="31">
        <f t="shared" si="438"/>
        <v>2.7513368983957216</v>
      </c>
      <c r="AE1652" s="31">
        <f t="shared" si="439"/>
        <v>2.6577540106951871</v>
      </c>
      <c r="AG1652" s="30">
        <f t="shared" si="428"/>
        <v>927000</v>
      </c>
      <c r="AH1652" s="30">
        <f t="shared" si="434"/>
        <v>7.551240560949299E-3</v>
      </c>
      <c r="AI1652" s="31">
        <f t="shared" si="435"/>
        <v>1.110032362459547</v>
      </c>
      <c r="AJ1652" s="31">
        <f t="shared" si="436"/>
        <v>1.0722761596548005</v>
      </c>
      <c r="AK1652" s="30">
        <f>IF(W1652="si",($S1652*'COSTOS DE CREDITOS'!$C$27)/DATA!$G1652,"")</f>
        <v>65.906835757745824</v>
      </c>
      <c r="AL1652" s="90">
        <f>IF(W1652="si",'COSTOS DE CREDITOS'!$C$35,"")</f>
        <v>20.421138461538462</v>
      </c>
      <c r="AM1652" s="30">
        <f t="shared" si="429"/>
        <v>430.76923076923077</v>
      </c>
      <c r="AN1652" s="30">
        <f t="shared" si="430"/>
        <v>0</v>
      </c>
      <c r="AO1652" s="30">
        <f t="shared" si="431"/>
        <v>517.09720498851505</v>
      </c>
      <c r="AP1652" s="30">
        <f t="shared" si="432"/>
        <v>1241.5527950114852</v>
      </c>
      <c r="AQ1652" s="19">
        <f t="shared" si="433"/>
        <v>0.70596923493104657</v>
      </c>
    </row>
    <row r="1653" spans="1:43" x14ac:dyDescent="0.2">
      <c r="A1653" s="23" t="s">
        <v>5665</v>
      </c>
      <c r="B1653" s="6" t="s">
        <v>5676</v>
      </c>
      <c r="C1653" s="6" t="s">
        <v>5670</v>
      </c>
      <c r="D1653" s="2">
        <v>156833</v>
      </c>
      <c r="E1653" s="2">
        <v>157033</v>
      </c>
      <c r="F1653" s="3" t="s">
        <v>2097</v>
      </c>
      <c r="G1653" s="2">
        <v>5</v>
      </c>
      <c r="H1653" s="2">
        <v>157038</v>
      </c>
      <c r="I1653" s="3" t="s">
        <v>2135</v>
      </c>
      <c r="J1653" s="15">
        <v>45106</v>
      </c>
      <c r="K1653" s="24">
        <v>1183050996</v>
      </c>
      <c r="L1653" s="15">
        <v>45107</v>
      </c>
      <c r="M1653" s="15">
        <v>45107</v>
      </c>
      <c r="N1653" s="15"/>
      <c r="O1653" s="26">
        <f>VLOOKUP(D1653,quash!A$2:$I$7791,9,FALSE)</f>
        <v>6</v>
      </c>
      <c r="P1653" s="7">
        <v>10000</v>
      </c>
      <c r="Q1653" s="26">
        <v>147</v>
      </c>
      <c r="R1653" s="19">
        <v>7.9000519063170294E-2</v>
      </c>
      <c r="S1653" s="26">
        <v>16</v>
      </c>
      <c r="T1653" s="7">
        <v>7000</v>
      </c>
      <c r="U1653" s="2">
        <v>142</v>
      </c>
      <c r="V1653" s="11">
        <v>1758.65</v>
      </c>
      <c r="W1653" s="14" t="s">
        <v>5281</v>
      </c>
      <c r="X1653" s="18">
        <v>1</v>
      </c>
      <c r="Y1653" s="9">
        <v>7000</v>
      </c>
      <c r="Z1653" s="19">
        <f t="shared" si="426"/>
        <v>0</v>
      </c>
      <c r="AA1653" s="25">
        <v>1758.65</v>
      </c>
      <c r="AB1653" s="30">
        <f t="shared" si="427"/>
        <v>65000</v>
      </c>
      <c r="AC1653" s="30">
        <f t="shared" si="437"/>
        <v>0.1076923076923077</v>
      </c>
      <c r="AD1653" s="31">
        <f t="shared" si="438"/>
        <v>15.830769230769231</v>
      </c>
      <c r="AE1653" s="31">
        <f t="shared" si="439"/>
        <v>15.292307692307693</v>
      </c>
      <c r="AG1653" s="30">
        <f t="shared" si="428"/>
        <v>288000</v>
      </c>
      <c r="AH1653" s="30">
        <f t="shared" si="434"/>
        <v>2.4305555555555556E-2</v>
      </c>
      <c r="AI1653" s="31">
        <f t="shared" si="435"/>
        <v>3.5729166666666665</v>
      </c>
      <c r="AJ1653" s="31">
        <f t="shared" si="436"/>
        <v>3.4513888888888888</v>
      </c>
      <c r="AK1653" s="30">
        <f>IF(W1653="si",($S1653*'COSTOS DE CREDITOS'!$C$27)/DATA!$G1653,"")</f>
        <v>65.906835757745824</v>
      </c>
      <c r="AL1653" s="90">
        <f>IF(W1653="si",'COSTOS DE CREDITOS'!$C$35,"")</f>
        <v>20.421138461538462</v>
      </c>
      <c r="AM1653" s="30">
        <f t="shared" si="429"/>
        <v>430.76923076923077</v>
      </c>
      <c r="AN1653" s="30">
        <f t="shared" si="430"/>
        <v>0</v>
      </c>
      <c r="AO1653" s="30">
        <f t="shared" si="431"/>
        <v>517.09720498851505</v>
      </c>
      <c r="AP1653" s="30">
        <f t="shared" si="432"/>
        <v>1241.5527950114852</v>
      </c>
      <c r="AQ1653" s="19">
        <f t="shared" si="433"/>
        <v>0.70596923493104657</v>
      </c>
    </row>
    <row r="1654" spans="1:43" x14ac:dyDescent="0.2">
      <c r="A1654" s="23" t="s">
        <v>5665</v>
      </c>
      <c r="B1654" s="6" t="s">
        <v>5668</v>
      </c>
      <c r="C1654" s="6" t="s">
        <v>5667</v>
      </c>
      <c r="D1654" s="2">
        <v>156603</v>
      </c>
      <c r="E1654" s="2">
        <v>156963</v>
      </c>
      <c r="F1654" s="3" t="s">
        <v>2095</v>
      </c>
      <c r="G1654" s="2">
        <v>7</v>
      </c>
      <c r="H1654" s="2">
        <v>156969</v>
      </c>
      <c r="I1654" s="3" t="s">
        <v>2136</v>
      </c>
      <c r="J1654" s="15">
        <v>45105</v>
      </c>
      <c r="K1654" s="24">
        <v>1182366275</v>
      </c>
      <c r="L1654" s="15">
        <v>45107</v>
      </c>
      <c r="M1654" s="15">
        <v>45107</v>
      </c>
      <c r="N1654" s="15"/>
      <c r="O1654" s="26">
        <f>VLOOKUP(D1654,quash!A$2:$I$7791,9,FALSE)</f>
        <v>4</v>
      </c>
      <c r="P1654" s="7">
        <v>10000</v>
      </c>
      <c r="Q1654" s="26">
        <v>110</v>
      </c>
      <c r="R1654" s="19">
        <v>3.3220596517330399E-2</v>
      </c>
      <c r="S1654" s="26">
        <v>16</v>
      </c>
      <c r="T1654" s="7">
        <v>7000</v>
      </c>
      <c r="U1654" s="2">
        <v>110</v>
      </c>
      <c r="V1654" s="11">
        <v>1344.78</v>
      </c>
      <c r="W1654" s="14" t="s">
        <v>5281</v>
      </c>
      <c r="X1654" s="18">
        <v>1</v>
      </c>
      <c r="Y1654" s="9">
        <v>7000</v>
      </c>
      <c r="Z1654" s="19">
        <f t="shared" si="426"/>
        <v>0</v>
      </c>
      <c r="AA1654" s="25">
        <v>1344.78</v>
      </c>
      <c r="AB1654" s="30">
        <f t="shared" si="427"/>
        <v>374000</v>
      </c>
      <c r="AC1654" s="30">
        <f t="shared" si="437"/>
        <v>1.871657754010695E-2</v>
      </c>
      <c r="AD1654" s="31">
        <f t="shared" si="438"/>
        <v>2.0588235294117645</v>
      </c>
      <c r="AE1654" s="31">
        <f t="shared" si="439"/>
        <v>2.0588235294117645</v>
      </c>
      <c r="AG1654" s="30">
        <f t="shared" si="428"/>
        <v>927000</v>
      </c>
      <c r="AH1654" s="30">
        <f t="shared" si="434"/>
        <v>7.551240560949299E-3</v>
      </c>
      <c r="AI1654" s="31">
        <f t="shared" si="435"/>
        <v>0.83063646170442285</v>
      </c>
      <c r="AJ1654" s="31">
        <f t="shared" si="436"/>
        <v>0.83063646170442285</v>
      </c>
      <c r="AK1654" s="30">
        <f>IF(W1654="si",($S1654*'COSTOS DE CREDITOS'!$C$27)/DATA!$G1654,"")</f>
        <v>47.07631125553273</v>
      </c>
      <c r="AL1654" s="90">
        <f>IF(W1654="si",'COSTOS DE CREDITOS'!$C$35,"")</f>
        <v>20.421138461538462</v>
      </c>
      <c r="AM1654" s="30">
        <f t="shared" si="429"/>
        <v>430.76923076923077</v>
      </c>
      <c r="AN1654" s="30">
        <f t="shared" si="430"/>
        <v>0</v>
      </c>
      <c r="AO1654" s="30">
        <f t="shared" si="431"/>
        <v>498.26668048630199</v>
      </c>
      <c r="AP1654" s="30">
        <f t="shared" si="432"/>
        <v>846.51331951369798</v>
      </c>
      <c r="AQ1654" s="19">
        <f t="shared" si="433"/>
        <v>0.62948089614189529</v>
      </c>
    </row>
    <row r="1655" spans="1:43" x14ac:dyDescent="0.2">
      <c r="A1655" s="23" t="s">
        <v>5665</v>
      </c>
      <c r="B1655" s="6" t="s">
        <v>5684</v>
      </c>
      <c r="C1655" s="6" t="s">
        <v>5667</v>
      </c>
      <c r="D1655" s="2">
        <v>156160</v>
      </c>
      <c r="E1655" s="2">
        <v>157048</v>
      </c>
      <c r="F1655" s="3" t="s">
        <v>2099</v>
      </c>
      <c r="G1655" s="2">
        <v>5</v>
      </c>
      <c r="H1655" s="2">
        <v>157050</v>
      </c>
      <c r="I1655" s="3" t="s">
        <v>2137</v>
      </c>
      <c r="J1655" s="15" t="s">
        <v>5688</v>
      </c>
      <c r="K1655" s="24" t="s">
        <v>5688</v>
      </c>
      <c r="L1655" s="15">
        <v>45107</v>
      </c>
      <c r="M1655" s="15">
        <v>45107</v>
      </c>
      <c r="N1655" s="15"/>
      <c r="O1655" s="26">
        <f>VLOOKUP(D1655,quash!A$2:$I$7791,9,FALSE)</f>
        <v>2</v>
      </c>
      <c r="P1655" s="7">
        <v>7000</v>
      </c>
      <c r="Q1655" s="26">
        <v>143</v>
      </c>
      <c r="R1655" s="19">
        <v>0.10681598899714528</v>
      </c>
      <c r="S1655" s="26">
        <v>16</v>
      </c>
      <c r="T1655" s="7">
        <v>7000</v>
      </c>
      <c r="U1655" s="2">
        <v>142</v>
      </c>
      <c r="V1655" s="11">
        <v>1758.65</v>
      </c>
      <c r="W1655" s="14" t="s">
        <v>5281</v>
      </c>
      <c r="X1655" s="18">
        <v>1</v>
      </c>
      <c r="Y1655" s="9">
        <v>7000</v>
      </c>
      <c r="Z1655" s="19">
        <f t="shared" si="426"/>
        <v>0</v>
      </c>
      <c r="AA1655" s="25">
        <v>1758.65</v>
      </c>
      <c r="AB1655" s="30">
        <f t="shared" si="427"/>
        <v>459000</v>
      </c>
      <c r="AC1655" s="30">
        <f t="shared" si="437"/>
        <v>1.5250544662309368E-2</v>
      </c>
      <c r="AD1655" s="31">
        <f t="shared" si="438"/>
        <v>2.1808278867102397</v>
      </c>
      <c r="AE1655" s="31">
        <f t="shared" si="439"/>
        <v>2.1655773420479303</v>
      </c>
      <c r="AG1655" s="30">
        <f t="shared" si="428"/>
        <v>1695000</v>
      </c>
      <c r="AH1655" s="30">
        <f t="shared" si="434"/>
        <v>4.1297935103244837E-3</v>
      </c>
      <c r="AI1655" s="31">
        <f t="shared" si="435"/>
        <v>0.59056047197640116</v>
      </c>
      <c r="AJ1655" s="31">
        <f t="shared" si="436"/>
        <v>0.58643067846607666</v>
      </c>
      <c r="AK1655" s="30">
        <f>IF(W1655="si",($S1655*'COSTOS DE CREDITOS'!$C$27)/DATA!$G1655,"")</f>
        <v>65.906835757745824</v>
      </c>
      <c r="AL1655" s="90">
        <f>IF(W1655="si",'COSTOS DE CREDITOS'!$C$35,"")</f>
        <v>20.421138461538462</v>
      </c>
      <c r="AM1655" s="30">
        <f t="shared" si="429"/>
        <v>430.76923076923077</v>
      </c>
      <c r="AN1655" s="30">
        <f t="shared" si="430"/>
        <v>0</v>
      </c>
      <c r="AO1655" s="30">
        <f t="shared" si="431"/>
        <v>517.09720498851505</v>
      </c>
      <c r="AP1655" s="30">
        <f t="shared" si="432"/>
        <v>1241.5527950114852</v>
      </c>
      <c r="AQ1655" s="19">
        <f t="shared" si="433"/>
        <v>0.70596923493104657</v>
      </c>
    </row>
    <row r="1656" spans="1:43" x14ac:dyDescent="0.2">
      <c r="A1656" s="23" t="s">
        <v>5665</v>
      </c>
      <c r="B1656" s="6" t="s">
        <v>5684</v>
      </c>
      <c r="C1656" s="6" t="s">
        <v>5667</v>
      </c>
      <c r="D1656" s="2">
        <v>156161</v>
      </c>
      <c r="E1656" s="2">
        <v>157048</v>
      </c>
      <c r="F1656" s="3" t="s">
        <v>2099</v>
      </c>
      <c r="G1656" s="2">
        <v>5</v>
      </c>
      <c r="H1656" s="2">
        <v>157051</v>
      </c>
      <c r="I1656" s="3" t="s">
        <v>2138</v>
      </c>
      <c r="J1656" s="15" t="s">
        <v>5688</v>
      </c>
      <c r="K1656" s="24" t="s">
        <v>5688</v>
      </c>
      <c r="L1656" s="15">
        <v>45107</v>
      </c>
      <c r="M1656" s="15">
        <v>45107</v>
      </c>
      <c r="N1656" s="15"/>
      <c r="O1656" s="26">
        <f>VLOOKUP(D1656,quash!A$2:$I$7791,9,FALSE)</f>
        <v>1</v>
      </c>
      <c r="P1656" s="7">
        <v>9000</v>
      </c>
      <c r="Q1656" s="26">
        <v>135</v>
      </c>
      <c r="R1656" s="19">
        <v>6.2074335512328715E-2</v>
      </c>
      <c r="S1656" s="26">
        <v>16</v>
      </c>
      <c r="T1656" s="7">
        <v>7000</v>
      </c>
      <c r="U1656" s="2">
        <v>142</v>
      </c>
      <c r="V1656" s="11">
        <v>1758.65</v>
      </c>
      <c r="W1656" s="14" t="s">
        <v>5281</v>
      </c>
      <c r="X1656" s="18">
        <v>1</v>
      </c>
      <c r="Y1656" s="9">
        <v>7000</v>
      </c>
      <c r="Z1656" s="19">
        <f t="shared" si="426"/>
        <v>0</v>
      </c>
      <c r="AA1656" s="25">
        <v>1758.65</v>
      </c>
      <c r="AB1656" s="30">
        <f t="shared" si="427"/>
        <v>646000</v>
      </c>
      <c r="AC1656" s="30">
        <f t="shared" si="437"/>
        <v>1.0835913312693499E-2</v>
      </c>
      <c r="AD1656" s="31">
        <f t="shared" si="438"/>
        <v>1.4628482972136223</v>
      </c>
      <c r="AE1656" s="31">
        <f t="shared" si="439"/>
        <v>1.5386996904024768</v>
      </c>
      <c r="AG1656" s="30">
        <f t="shared" si="428"/>
        <v>2427000</v>
      </c>
      <c r="AH1656" s="30">
        <f t="shared" si="434"/>
        <v>2.88421920065925E-3</v>
      </c>
      <c r="AI1656" s="31">
        <f t="shared" si="435"/>
        <v>0.38936959208899874</v>
      </c>
      <c r="AJ1656" s="31">
        <f t="shared" si="436"/>
        <v>0.40955912649361348</v>
      </c>
      <c r="AK1656" s="30">
        <f>IF(W1656="si",($S1656*'COSTOS DE CREDITOS'!$C$27)/DATA!$G1656,"")</f>
        <v>65.906835757745824</v>
      </c>
      <c r="AL1656" s="90">
        <f>IF(W1656="si",'COSTOS DE CREDITOS'!$C$35,"")</f>
        <v>20.421138461538462</v>
      </c>
      <c r="AM1656" s="30">
        <f t="shared" si="429"/>
        <v>430.76923076923077</v>
      </c>
      <c r="AN1656" s="30">
        <f t="shared" si="430"/>
        <v>0</v>
      </c>
      <c r="AO1656" s="30">
        <f t="shared" si="431"/>
        <v>517.09720498851505</v>
      </c>
      <c r="AP1656" s="30">
        <f t="shared" si="432"/>
        <v>1241.5527950114852</v>
      </c>
      <c r="AQ1656" s="19">
        <f t="shared" si="433"/>
        <v>0.70596923493104657</v>
      </c>
    </row>
    <row r="1657" spans="1:43" x14ac:dyDescent="0.2">
      <c r="A1657" s="23" t="s">
        <v>5665</v>
      </c>
      <c r="B1657" s="6" t="s">
        <v>5684</v>
      </c>
      <c r="C1657" s="6" t="s">
        <v>5667</v>
      </c>
      <c r="D1657" s="2">
        <v>156159</v>
      </c>
      <c r="E1657" s="2">
        <v>157048</v>
      </c>
      <c r="F1657" s="3" t="s">
        <v>2099</v>
      </c>
      <c r="G1657" s="2">
        <v>5</v>
      </c>
      <c r="H1657" s="2">
        <v>157052</v>
      </c>
      <c r="I1657" s="3" t="s">
        <v>2139</v>
      </c>
      <c r="J1657" s="15">
        <v>45205</v>
      </c>
      <c r="K1657" s="24">
        <v>1252861359</v>
      </c>
      <c r="L1657" s="15">
        <v>45107</v>
      </c>
      <c r="M1657" s="15">
        <v>45107</v>
      </c>
      <c r="N1657" s="15"/>
      <c r="O1657" s="26">
        <f>VLOOKUP(D1657,quash!A$2:$I$7791,9,FALSE)</f>
        <v>1</v>
      </c>
      <c r="P1657" s="7">
        <v>5000</v>
      </c>
      <c r="Q1657" s="26">
        <v>147</v>
      </c>
      <c r="R1657" s="19">
        <v>0.11226939921536</v>
      </c>
      <c r="S1657" s="26">
        <v>16</v>
      </c>
      <c r="T1657" s="7">
        <v>7000</v>
      </c>
      <c r="U1657" s="2">
        <v>142</v>
      </c>
      <c r="V1657" s="11">
        <v>1758.65</v>
      </c>
      <c r="W1657" s="14" t="s">
        <v>5281</v>
      </c>
      <c r="X1657" s="18">
        <v>1</v>
      </c>
      <c r="Y1657" s="9">
        <v>7000</v>
      </c>
      <c r="Z1657" s="19">
        <f t="shared" si="426"/>
        <v>0</v>
      </c>
      <c r="AA1657" s="25">
        <v>1758.65</v>
      </c>
      <c r="AB1657" s="30">
        <f t="shared" si="427"/>
        <v>646000</v>
      </c>
      <c r="AC1657" s="30">
        <f t="shared" si="437"/>
        <v>1.0835913312693499E-2</v>
      </c>
      <c r="AD1657" s="31">
        <f t="shared" si="438"/>
        <v>1.5928792569659442</v>
      </c>
      <c r="AE1657" s="31">
        <f t="shared" si="439"/>
        <v>1.5386996904024768</v>
      </c>
      <c r="AG1657" s="30">
        <f t="shared" si="428"/>
        <v>2427000</v>
      </c>
      <c r="AH1657" s="30">
        <f t="shared" si="434"/>
        <v>2.88421920065925E-3</v>
      </c>
      <c r="AI1657" s="31">
        <f t="shared" si="435"/>
        <v>0.42398022249690975</v>
      </c>
      <c r="AJ1657" s="31">
        <f t="shared" si="436"/>
        <v>0.40955912649361348</v>
      </c>
      <c r="AK1657" s="30">
        <f>IF(W1657="si",($S1657*'COSTOS DE CREDITOS'!$C$27)/DATA!$G1657,"")</f>
        <v>65.906835757745824</v>
      </c>
      <c r="AL1657" s="90">
        <f>IF(W1657="si",'COSTOS DE CREDITOS'!$C$35,"")</f>
        <v>20.421138461538462</v>
      </c>
      <c r="AM1657" s="30">
        <f t="shared" si="429"/>
        <v>430.76923076923077</v>
      </c>
      <c r="AN1657" s="30">
        <f t="shared" si="430"/>
        <v>0</v>
      </c>
      <c r="AO1657" s="30">
        <f t="shared" si="431"/>
        <v>517.09720498851505</v>
      </c>
      <c r="AP1657" s="30">
        <f t="shared" si="432"/>
        <v>1241.5527950114852</v>
      </c>
      <c r="AQ1657" s="19">
        <f t="shared" si="433"/>
        <v>0.70596923493104657</v>
      </c>
    </row>
    <row r="1658" spans="1:43" x14ac:dyDescent="0.2">
      <c r="A1658" s="23" t="s">
        <v>5665</v>
      </c>
      <c r="B1658" s="6" t="s">
        <v>5684</v>
      </c>
      <c r="C1658" s="6" t="s">
        <v>5667</v>
      </c>
      <c r="D1658" s="2">
        <v>156247</v>
      </c>
      <c r="E1658" s="2">
        <v>157048</v>
      </c>
      <c r="F1658" s="3" t="s">
        <v>2099</v>
      </c>
      <c r="G1658" s="2">
        <v>5</v>
      </c>
      <c r="H1658" s="2">
        <v>157053</v>
      </c>
      <c r="I1658" s="3" t="s">
        <v>2140</v>
      </c>
      <c r="J1658" s="15">
        <v>45205</v>
      </c>
      <c r="K1658" s="24">
        <v>1252861681</v>
      </c>
      <c r="L1658" s="15">
        <v>45107</v>
      </c>
      <c r="M1658" s="15">
        <v>45107</v>
      </c>
      <c r="N1658" s="15"/>
      <c r="O1658" s="26">
        <f>VLOOKUP(D1658,quash!A$2:$I$7791,9,FALSE)</f>
        <v>2</v>
      </c>
      <c r="P1658" s="7">
        <v>10000</v>
      </c>
      <c r="Q1658" s="26">
        <v>132</v>
      </c>
      <c r="R1658" s="19">
        <v>5.8283715876113903E-2</v>
      </c>
      <c r="S1658" s="26">
        <v>16</v>
      </c>
      <c r="T1658" s="7">
        <v>10000</v>
      </c>
      <c r="U1658" s="2">
        <v>142</v>
      </c>
      <c r="V1658" s="11">
        <v>2510.34</v>
      </c>
      <c r="W1658" s="14" t="s">
        <v>5281</v>
      </c>
      <c r="X1658" s="18">
        <v>1</v>
      </c>
      <c r="Y1658" s="9">
        <v>10000</v>
      </c>
      <c r="Z1658" s="19">
        <f t="shared" si="426"/>
        <v>0</v>
      </c>
      <c r="AA1658" s="25">
        <v>2510.34</v>
      </c>
      <c r="AB1658" s="30">
        <f t="shared" si="427"/>
        <v>459000</v>
      </c>
      <c r="AC1658" s="30">
        <f t="shared" si="437"/>
        <v>2.178649237472767E-2</v>
      </c>
      <c r="AD1658" s="31">
        <f t="shared" si="438"/>
        <v>2.8758169934640523</v>
      </c>
      <c r="AE1658" s="31">
        <f t="shared" si="439"/>
        <v>3.0936819172113292</v>
      </c>
      <c r="AG1658" s="30">
        <f t="shared" si="428"/>
        <v>1695000</v>
      </c>
      <c r="AH1658" s="30">
        <f t="shared" si="434"/>
        <v>5.8997050147492625E-3</v>
      </c>
      <c r="AI1658" s="31">
        <f t="shared" si="435"/>
        <v>0.77876106194690264</v>
      </c>
      <c r="AJ1658" s="31">
        <f t="shared" si="436"/>
        <v>0.83775811209439532</v>
      </c>
      <c r="AK1658" s="30">
        <f>IF(W1658="si",($S1658*'COSTOS DE CREDITOS'!$C$27)/DATA!$G1658,"")</f>
        <v>65.906835757745824</v>
      </c>
      <c r="AL1658" s="90">
        <f>IF(W1658="si",'COSTOS DE CREDITOS'!$C$35,"")</f>
        <v>20.421138461538462</v>
      </c>
      <c r="AM1658" s="30">
        <f t="shared" si="429"/>
        <v>615.38461538461547</v>
      </c>
      <c r="AN1658" s="30">
        <f t="shared" si="430"/>
        <v>0</v>
      </c>
      <c r="AO1658" s="30">
        <f t="shared" si="431"/>
        <v>701.7125896038998</v>
      </c>
      <c r="AP1658" s="30">
        <f t="shared" si="432"/>
        <v>1808.6274103961005</v>
      </c>
      <c r="AQ1658" s="19">
        <f t="shared" si="433"/>
        <v>0.72047109570659762</v>
      </c>
    </row>
    <row r="1659" spans="1:43" x14ac:dyDescent="0.2">
      <c r="A1659" s="23" t="s">
        <v>5665</v>
      </c>
      <c r="B1659" s="6" t="s">
        <v>5674</v>
      </c>
      <c r="C1659" s="6" t="s">
        <v>5670</v>
      </c>
      <c r="D1659" s="2">
        <v>156884</v>
      </c>
      <c r="E1659" s="2">
        <v>157066</v>
      </c>
      <c r="F1659" s="3" t="s">
        <v>2101</v>
      </c>
      <c r="G1659" s="2">
        <v>7</v>
      </c>
      <c r="H1659" s="2">
        <v>157068</v>
      </c>
      <c r="I1659" s="3" t="s">
        <v>2141</v>
      </c>
      <c r="J1659" s="15">
        <v>45106</v>
      </c>
      <c r="K1659" s="24">
        <v>1183169097</v>
      </c>
      <c r="L1659" s="15">
        <v>45107</v>
      </c>
      <c r="M1659" s="15">
        <v>45107</v>
      </c>
      <c r="N1659" s="15"/>
      <c r="O1659" s="26">
        <f>VLOOKUP(D1659,quash!A$2:$I$7791,9,FALSE)</f>
        <v>3</v>
      </c>
      <c r="P1659" s="7">
        <v>5000</v>
      </c>
      <c r="Q1659" s="26">
        <v>147</v>
      </c>
      <c r="R1659" s="19">
        <v>0.11226939921536</v>
      </c>
      <c r="S1659" s="26">
        <v>16</v>
      </c>
      <c r="T1659" s="7">
        <v>8000</v>
      </c>
      <c r="U1659" s="2">
        <v>142</v>
      </c>
      <c r="V1659" s="11">
        <v>2013.74</v>
      </c>
      <c r="W1659" s="14" t="s">
        <v>5281</v>
      </c>
      <c r="X1659" s="18">
        <v>1</v>
      </c>
      <c r="Y1659" s="9">
        <v>8000</v>
      </c>
      <c r="Z1659" s="19">
        <f t="shared" si="426"/>
        <v>0</v>
      </c>
      <c r="AA1659" s="25">
        <v>2013.74</v>
      </c>
      <c r="AB1659" s="30">
        <f t="shared" si="427"/>
        <v>171000</v>
      </c>
      <c r="AC1659" s="30">
        <f t="shared" si="437"/>
        <v>4.6783625730994149E-2</v>
      </c>
      <c r="AD1659" s="31">
        <f t="shared" si="438"/>
        <v>6.8771929824561404</v>
      </c>
      <c r="AE1659" s="31">
        <f t="shared" si="439"/>
        <v>6.6432748538011692</v>
      </c>
      <c r="AG1659" s="30">
        <f t="shared" si="428"/>
        <v>778000</v>
      </c>
      <c r="AH1659" s="30">
        <f t="shared" si="434"/>
        <v>1.0282776349614395E-2</v>
      </c>
      <c r="AI1659" s="31">
        <f t="shared" si="435"/>
        <v>1.511568123393316</v>
      </c>
      <c r="AJ1659" s="31">
        <f t="shared" si="436"/>
        <v>1.4601542416452442</v>
      </c>
      <c r="AK1659" s="30">
        <f>IF(W1659="si",($S1659*'COSTOS DE CREDITOS'!$C$27)/DATA!$G1659,"")</f>
        <v>47.07631125553273</v>
      </c>
      <c r="AL1659" s="90">
        <f>IF(W1659="si",'COSTOS DE CREDITOS'!$C$35,"")</f>
        <v>20.421138461538462</v>
      </c>
      <c r="AM1659" s="30">
        <f t="shared" si="429"/>
        <v>492.30769230769232</v>
      </c>
      <c r="AN1659" s="30">
        <f t="shared" si="430"/>
        <v>0</v>
      </c>
      <c r="AO1659" s="30">
        <f t="shared" si="431"/>
        <v>559.80514202476354</v>
      </c>
      <c r="AP1659" s="30">
        <f t="shared" si="432"/>
        <v>1453.9348579752364</v>
      </c>
      <c r="AQ1659" s="19">
        <f t="shared" si="433"/>
        <v>0.72200723925394361</v>
      </c>
    </row>
    <row r="1660" spans="1:43" x14ac:dyDescent="0.2">
      <c r="A1660" s="23" t="s">
        <v>5665</v>
      </c>
      <c r="B1660" s="6" t="s">
        <v>5674</v>
      </c>
      <c r="C1660" s="6" t="s">
        <v>5670</v>
      </c>
      <c r="D1660" s="2">
        <v>155755</v>
      </c>
      <c r="E1660" s="2">
        <v>157066</v>
      </c>
      <c r="F1660" s="3" t="s">
        <v>2101</v>
      </c>
      <c r="G1660" s="2">
        <v>7</v>
      </c>
      <c r="H1660" s="2">
        <v>157069</v>
      </c>
      <c r="I1660" s="3" t="s">
        <v>2142</v>
      </c>
      <c r="J1660" s="15">
        <v>45205</v>
      </c>
      <c r="K1660" s="24">
        <v>1252786946</v>
      </c>
      <c r="L1660" s="15">
        <v>45107</v>
      </c>
      <c r="M1660" s="15">
        <v>45107</v>
      </c>
      <c r="N1660" s="15"/>
      <c r="O1660" s="26">
        <f>VLOOKUP(D1660,quash!A$2:$I$7791,9,FALSE)</f>
        <v>1</v>
      </c>
      <c r="P1660" s="7">
        <v>10000</v>
      </c>
      <c r="Q1660" s="26">
        <v>147</v>
      </c>
      <c r="R1660" s="19">
        <v>7.9000519063170294E-2</v>
      </c>
      <c r="S1660" s="26">
        <v>16</v>
      </c>
      <c r="T1660" s="7">
        <v>8000</v>
      </c>
      <c r="U1660" s="2">
        <v>142</v>
      </c>
      <c r="V1660" s="11">
        <v>2013.74</v>
      </c>
      <c r="W1660" s="14" t="s">
        <v>5281</v>
      </c>
      <c r="X1660" s="18">
        <v>1</v>
      </c>
      <c r="Y1660" s="9">
        <v>8000</v>
      </c>
      <c r="Z1660" s="19">
        <f t="shared" si="426"/>
        <v>0</v>
      </c>
      <c r="AA1660" s="25">
        <v>2013.74</v>
      </c>
      <c r="AB1660" s="30">
        <f t="shared" si="427"/>
        <v>646000</v>
      </c>
      <c r="AC1660" s="30">
        <f t="shared" si="437"/>
        <v>1.238390092879257E-2</v>
      </c>
      <c r="AD1660" s="31">
        <f t="shared" si="438"/>
        <v>1.8204334365325079</v>
      </c>
      <c r="AE1660" s="31">
        <f t="shared" si="439"/>
        <v>1.758513931888545</v>
      </c>
      <c r="AG1660" s="30">
        <f t="shared" si="428"/>
        <v>2427000</v>
      </c>
      <c r="AH1660" s="30">
        <f t="shared" si="434"/>
        <v>3.296250515039143E-3</v>
      </c>
      <c r="AI1660" s="31">
        <f t="shared" si="435"/>
        <v>0.48454882571075403</v>
      </c>
      <c r="AJ1660" s="31">
        <f t="shared" si="436"/>
        <v>0.4680675731355583</v>
      </c>
      <c r="AK1660" s="30">
        <f>IF(W1660="si",($S1660*'COSTOS DE CREDITOS'!$C$27)/DATA!$G1660,"")</f>
        <v>47.07631125553273</v>
      </c>
      <c r="AL1660" s="90">
        <f>IF(W1660="si",'COSTOS DE CREDITOS'!$C$35,"")</f>
        <v>20.421138461538462</v>
      </c>
      <c r="AM1660" s="30">
        <f t="shared" si="429"/>
        <v>492.30769230769232</v>
      </c>
      <c r="AN1660" s="30">
        <f t="shared" si="430"/>
        <v>0</v>
      </c>
      <c r="AO1660" s="30">
        <f t="shared" si="431"/>
        <v>559.80514202476354</v>
      </c>
      <c r="AP1660" s="30">
        <f t="shared" si="432"/>
        <v>1453.9348579752364</v>
      </c>
      <c r="AQ1660" s="19">
        <f t="shared" si="433"/>
        <v>0.72200723925394361</v>
      </c>
    </row>
    <row r="1661" spans="1:43" x14ac:dyDescent="0.2">
      <c r="A1661" s="23" t="s">
        <v>5665</v>
      </c>
      <c r="B1661" s="6" t="s">
        <v>5674</v>
      </c>
      <c r="C1661" s="6" t="s">
        <v>5670</v>
      </c>
      <c r="D1661" s="2">
        <v>155763</v>
      </c>
      <c r="E1661" s="2">
        <v>157066</v>
      </c>
      <c r="F1661" s="3" t="s">
        <v>2101</v>
      </c>
      <c r="G1661" s="2">
        <v>7</v>
      </c>
      <c r="H1661" s="2">
        <v>157070</v>
      </c>
      <c r="I1661" s="3" t="s">
        <v>2143</v>
      </c>
      <c r="J1661" s="15">
        <v>45205</v>
      </c>
      <c r="K1661" s="24">
        <v>1252787374</v>
      </c>
      <c r="L1661" s="15">
        <v>45107</v>
      </c>
      <c r="M1661" s="15">
        <v>45107</v>
      </c>
      <c r="N1661" s="15"/>
      <c r="O1661" s="26">
        <f>VLOOKUP(D1661,quash!A$2:$I$7791,9,FALSE)</f>
        <v>3</v>
      </c>
      <c r="P1661" s="7">
        <v>10000</v>
      </c>
      <c r="Q1661" s="26">
        <v>127</v>
      </c>
      <c r="R1661" s="19">
        <v>5.24391097594855E-2</v>
      </c>
      <c r="S1661" s="26">
        <v>16</v>
      </c>
      <c r="T1661" s="7">
        <v>8000</v>
      </c>
      <c r="U1661" s="2">
        <v>142</v>
      </c>
      <c r="V1661" s="11">
        <v>2013.74</v>
      </c>
      <c r="W1661" s="14" t="s">
        <v>5281</v>
      </c>
      <c r="X1661" s="18">
        <v>1</v>
      </c>
      <c r="Y1661" s="9">
        <v>8000</v>
      </c>
      <c r="Z1661" s="19">
        <f t="shared" si="426"/>
        <v>0</v>
      </c>
      <c r="AA1661" s="25">
        <v>2013.74</v>
      </c>
      <c r="AB1661" s="30">
        <f t="shared" si="427"/>
        <v>171000</v>
      </c>
      <c r="AC1661" s="30">
        <f t="shared" si="437"/>
        <v>4.6783625730994149E-2</v>
      </c>
      <c r="AD1661" s="31">
        <f t="shared" si="438"/>
        <v>5.9415204678362574</v>
      </c>
      <c r="AE1661" s="31">
        <f t="shared" si="439"/>
        <v>6.6432748538011692</v>
      </c>
      <c r="AG1661" s="30">
        <f t="shared" si="428"/>
        <v>778000</v>
      </c>
      <c r="AH1661" s="30">
        <f t="shared" si="434"/>
        <v>1.0282776349614395E-2</v>
      </c>
      <c r="AI1661" s="31">
        <f t="shared" si="435"/>
        <v>1.3059125964010281</v>
      </c>
      <c r="AJ1661" s="31">
        <f t="shared" si="436"/>
        <v>1.4601542416452442</v>
      </c>
      <c r="AK1661" s="30">
        <f>IF(W1661="si",($S1661*'COSTOS DE CREDITOS'!$C$27)/DATA!$G1661,"")</f>
        <v>47.07631125553273</v>
      </c>
      <c r="AL1661" s="90">
        <f>IF(W1661="si",'COSTOS DE CREDITOS'!$C$35,"")</f>
        <v>20.421138461538462</v>
      </c>
      <c r="AM1661" s="30">
        <f t="shared" si="429"/>
        <v>492.30769230769232</v>
      </c>
      <c r="AN1661" s="30">
        <f t="shared" si="430"/>
        <v>0</v>
      </c>
      <c r="AO1661" s="30">
        <f t="shared" si="431"/>
        <v>559.80514202476354</v>
      </c>
      <c r="AP1661" s="30">
        <f t="shared" si="432"/>
        <v>1453.9348579752364</v>
      </c>
      <c r="AQ1661" s="19">
        <f t="shared" si="433"/>
        <v>0.72200723925394361</v>
      </c>
    </row>
    <row r="1662" spans="1:43" x14ac:dyDescent="0.2">
      <c r="A1662" s="23" t="s">
        <v>5665</v>
      </c>
      <c r="B1662" s="6" t="s">
        <v>5674</v>
      </c>
      <c r="C1662" s="6" t="s">
        <v>5670</v>
      </c>
      <c r="D1662" s="2">
        <v>155762</v>
      </c>
      <c r="E1662" s="2">
        <v>157066</v>
      </c>
      <c r="F1662" s="3" t="s">
        <v>2101</v>
      </c>
      <c r="G1662" s="2">
        <v>7</v>
      </c>
      <c r="H1662" s="2">
        <v>157071</v>
      </c>
      <c r="I1662" s="3" t="s">
        <v>2144</v>
      </c>
      <c r="J1662" s="15">
        <v>45205</v>
      </c>
      <c r="K1662" s="24">
        <v>1252787801</v>
      </c>
      <c r="L1662" s="15">
        <v>45107</v>
      </c>
      <c r="M1662" s="15">
        <v>45107</v>
      </c>
      <c r="N1662" s="15"/>
      <c r="O1662" s="26">
        <f>VLOOKUP(D1662,quash!A$2:$I$7791,9,FALSE)</f>
        <v>1</v>
      </c>
      <c r="P1662" s="7">
        <v>10000</v>
      </c>
      <c r="Q1662" s="26">
        <v>132</v>
      </c>
      <c r="R1662" s="19">
        <v>5.8283715876113903E-2</v>
      </c>
      <c r="S1662" s="26">
        <v>16</v>
      </c>
      <c r="T1662" s="7">
        <v>10000</v>
      </c>
      <c r="U1662" s="2">
        <v>142</v>
      </c>
      <c r="V1662" s="11">
        <v>2510.34</v>
      </c>
      <c r="W1662" s="14" t="s">
        <v>5281</v>
      </c>
      <c r="X1662" s="18">
        <v>1</v>
      </c>
      <c r="Y1662" s="9">
        <v>10000</v>
      </c>
      <c r="Z1662" s="19">
        <f t="shared" si="426"/>
        <v>0</v>
      </c>
      <c r="AA1662" s="25">
        <v>2510.34</v>
      </c>
      <c r="AB1662" s="30">
        <f t="shared" si="427"/>
        <v>646000</v>
      </c>
      <c r="AC1662" s="30">
        <f t="shared" si="437"/>
        <v>1.5479876160990712E-2</v>
      </c>
      <c r="AD1662" s="31">
        <f t="shared" si="438"/>
        <v>2.0433436532507741</v>
      </c>
      <c r="AE1662" s="31">
        <f t="shared" si="439"/>
        <v>2.1981424148606812</v>
      </c>
      <c r="AG1662" s="30">
        <f t="shared" si="428"/>
        <v>2427000</v>
      </c>
      <c r="AH1662" s="30">
        <f t="shared" si="434"/>
        <v>4.1203131437989289E-3</v>
      </c>
      <c r="AI1662" s="31">
        <f t="shared" si="435"/>
        <v>0.54388133498145863</v>
      </c>
      <c r="AJ1662" s="31">
        <f t="shared" si="436"/>
        <v>0.58508446641944789</v>
      </c>
      <c r="AK1662" s="30">
        <f>IF(W1662="si",($S1662*'COSTOS DE CREDITOS'!$C$27)/DATA!$G1662,"")</f>
        <v>47.07631125553273</v>
      </c>
      <c r="AL1662" s="90">
        <f>IF(W1662="si",'COSTOS DE CREDITOS'!$C$35,"")</f>
        <v>20.421138461538462</v>
      </c>
      <c r="AM1662" s="30">
        <f t="shared" si="429"/>
        <v>615.38461538461547</v>
      </c>
      <c r="AN1662" s="30">
        <f t="shared" si="430"/>
        <v>0</v>
      </c>
      <c r="AO1662" s="30">
        <f t="shared" si="431"/>
        <v>682.88206510168663</v>
      </c>
      <c r="AP1662" s="30">
        <f t="shared" si="432"/>
        <v>1827.4579348983134</v>
      </c>
      <c r="AQ1662" s="19">
        <f t="shared" si="433"/>
        <v>0.72797228060673591</v>
      </c>
    </row>
    <row r="1663" spans="1:43" x14ac:dyDescent="0.2">
      <c r="A1663" s="23" t="s">
        <v>5665</v>
      </c>
      <c r="B1663" s="6" t="s">
        <v>5674</v>
      </c>
      <c r="C1663" s="6" t="s">
        <v>5670</v>
      </c>
      <c r="D1663" s="2">
        <v>156111</v>
      </c>
      <c r="E1663" s="2">
        <v>157066</v>
      </c>
      <c r="F1663" s="3" t="s">
        <v>2101</v>
      </c>
      <c r="G1663" s="2">
        <v>7</v>
      </c>
      <c r="H1663" s="2">
        <v>157072</v>
      </c>
      <c r="I1663" s="3" t="s">
        <v>2145</v>
      </c>
      <c r="J1663" s="15">
        <v>45205</v>
      </c>
      <c r="K1663" s="24">
        <v>1252788058</v>
      </c>
      <c r="L1663" s="15">
        <v>45107</v>
      </c>
      <c r="M1663" s="15">
        <v>45107</v>
      </c>
      <c r="N1663" s="15"/>
      <c r="O1663" s="26">
        <f>VLOOKUP(D1663,quash!A$2:$I$7791,9,FALSE)</f>
        <v>2</v>
      </c>
      <c r="P1663" s="7">
        <v>10000</v>
      </c>
      <c r="Q1663" s="26">
        <v>147</v>
      </c>
      <c r="R1663" s="19">
        <v>7.9000519063170294E-2</v>
      </c>
      <c r="S1663" s="26">
        <v>16</v>
      </c>
      <c r="T1663" s="7">
        <v>10000</v>
      </c>
      <c r="U1663" s="2">
        <v>142</v>
      </c>
      <c r="V1663" s="11">
        <v>2510.34</v>
      </c>
      <c r="W1663" s="14" t="s">
        <v>5281</v>
      </c>
      <c r="X1663" s="18">
        <v>1</v>
      </c>
      <c r="Y1663" s="9">
        <v>10000</v>
      </c>
      <c r="Z1663" s="19">
        <f t="shared" si="426"/>
        <v>0</v>
      </c>
      <c r="AA1663" s="25">
        <v>2510.34</v>
      </c>
      <c r="AB1663" s="30">
        <f t="shared" si="427"/>
        <v>459000</v>
      </c>
      <c r="AC1663" s="30">
        <f t="shared" si="437"/>
        <v>2.178649237472767E-2</v>
      </c>
      <c r="AD1663" s="31">
        <f t="shared" si="438"/>
        <v>3.2026143790849675</v>
      </c>
      <c r="AE1663" s="31">
        <f t="shared" si="439"/>
        <v>3.0936819172113292</v>
      </c>
      <c r="AG1663" s="30">
        <f t="shared" si="428"/>
        <v>1695000</v>
      </c>
      <c r="AH1663" s="30">
        <f t="shared" si="434"/>
        <v>5.8997050147492625E-3</v>
      </c>
      <c r="AI1663" s="31">
        <f t="shared" si="435"/>
        <v>0.86725663716814161</v>
      </c>
      <c r="AJ1663" s="31">
        <f t="shared" si="436"/>
        <v>0.83775811209439532</v>
      </c>
      <c r="AK1663" s="30">
        <f>IF(W1663="si",($S1663*'COSTOS DE CREDITOS'!$C$27)/DATA!$G1663,"")</f>
        <v>47.07631125553273</v>
      </c>
      <c r="AL1663" s="90">
        <f>IF(W1663="si",'COSTOS DE CREDITOS'!$C$35,"")</f>
        <v>20.421138461538462</v>
      </c>
      <c r="AM1663" s="30">
        <f t="shared" si="429"/>
        <v>615.38461538461547</v>
      </c>
      <c r="AN1663" s="30">
        <f t="shared" si="430"/>
        <v>0</v>
      </c>
      <c r="AO1663" s="30">
        <f t="shared" si="431"/>
        <v>682.88206510168663</v>
      </c>
      <c r="AP1663" s="30">
        <f t="shared" si="432"/>
        <v>1827.4579348983134</v>
      </c>
      <c r="AQ1663" s="19">
        <f t="shared" si="433"/>
        <v>0.72797228060673591</v>
      </c>
    </row>
    <row r="1664" spans="1:43" x14ac:dyDescent="0.2">
      <c r="A1664" s="23" t="s">
        <v>5665</v>
      </c>
      <c r="B1664" s="6" t="s">
        <v>5674</v>
      </c>
      <c r="C1664" s="6" t="s">
        <v>5670</v>
      </c>
      <c r="D1664" s="2">
        <v>156736</v>
      </c>
      <c r="E1664" s="2">
        <v>157066</v>
      </c>
      <c r="F1664" s="3" t="s">
        <v>2101</v>
      </c>
      <c r="G1664" s="2">
        <v>7</v>
      </c>
      <c r="H1664" s="2">
        <v>157076</v>
      </c>
      <c r="I1664" s="3" t="s">
        <v>2146</v>
      </c>
      <c r="J1664" s="15">
        <v>45205</v>
      </c>
      <c r="K1664" s="24">
        <v>1252788299</v>
      </c>
      <c r="L1664" s="15">
        <v>45107</v>
      </c>
      <c r="M1664" s="15">
        <v>45107</v>
      </c>
      <c r="N1664" s="15"/>
      <c r="O1664" s="26">
        <f>VLOOKUP(D1664,quash!A$2:$I$7791,9,FALSE)</f>
        <v>1</v>
      </c>
      <c r="P1664" s="7">
        <v>10000</v>
      </c>
      <c r="Q1664" s="26">
        <v>110</v>
      </c>
      <c r="R1664" s="19">
        <v>3.3741050530766099E-2</v>
      </c>
      <c r="S1664" s="26">
        <v>16</v>
      </c>
      <c r="T1664" s="7">
        <v>8000</v>
      </c>
      <c r="U1664" s="2">
        <v>142</v>
      </c>
      <c r="V1664" s="11">
        <v>2013.74</v>
      </c>
      <c r="W1664" s="14" t="s">
        <v>5281</v>
      </c>
      <c r="X1664" s="18">
        <v>1</v>
      </c>
      <c r="Y1664" s="9">
        <v>8000</v>
      </c>
      <c r="Z1664" s="19">
        <f t="shared" si="426"/>
        <v>0</v>
      </c>
      <c r="AA1664" s="25">
        <v>2013.74</v>
      </c>
      <c r="AB1664" s="30">
        <f t="shared" si="427"/>
        <v>646000</v>
      </c>
      <c r="AC1664" s="30">
        <f t="shared" si="437"/>
        <v>1.238390092879257E-2</v>
      </c>
      <c r="AD1664" s="31">
        <f t="shared" si="438"/>
        <v>1.3622291021671828</v>
      </c>
      <c r="AE1664" s="31">
        <f t="shared" si="439"/>
        <v>1.758513931888545</v>
      </c>
      <c r="AG1664" s="30">
        <f t="shared" si="428"/>
        <v>2427000</v>
      </c>
      <c r="AH1664" s="30">
        <f t="shared" si="434"/>
        <v>3.296250515039143E-3</v>
      </c>
      <c r="AI1664" s="31">
        <f t="shared" si="435"/>
        <v>0.36258755665430575</v>
      </c>
      <c r="AJ1664" s="31">
        <f t="shared" si="436"/>
        <v>0.4680675731355583</v>
      </c>
      <c r="AK1664" s="30">
        <f>IF(W1664="si",($S1664*'COSTOS DE CREDITOS'!$C$27)/DATA!$G1664,"")</f>
        <v>47.07631125553273</v>
      </c>
      <c r="AL1664" s="90">
        <f>IF(W1664="si",'COSTOS DE CREDITOS'!$C$35,"")</f>
        <v>20.421138461538462</v>
      </c>
      <c r="AM1664" s="30">
        <f t="shared" si="429"/>
        <v>492.30769230769232</v>
      </c>
      <c r="AN1664" s="30">
        <f t="shared" si="430"/>
        <v>0</v>
      </c>
      <c r="AO1664" s="30">
        <f t="shared" si="431"/>
        <v>559.80514202476354</v>
      </c>
      <c r="AP1664" s="30">
        <f t="shared" si="432"/>
        <v>1453.9348579752364</v>
      </c>
      <c r="AQ1664" s="19">
        <f t="shared" si="433"/>
        <v>0.72200723925394361</v>
      </c>
    </row>
    <row r="1665" spans="1:43" x14ac:dyDescent="0.2">
      <c r="A1665" s="23" t="s">
        <v>5665</v>
      </c>
      <c r="B1665" s="6" t="s">
        <v>5684</v>
      </c>
      <c r="C1665" s="6" t="s">
        <v>5667</v>
      </c>
      <c r="D1665" s="2">
        <v>156917</v>
      </c>
      <c r="E1665" s="2">
        <v>157077</v>
      </c>
      <c r="F1665" s="3" t="s">
        <v>2103</v>
      </c>
      <c r="G1665" s="2">
        <v>5</v>
      </c>
      <c r="H1665" s="2">
        <v>157080</v>
      </c>
      <c r="I1665" s="3" t="s">
        <v>2147</v>
      </c>
      <c r="J1665" s="15">
        <v>45107</v>
      </c>
      <c r="K1665" s="24">
        <v>1183562255</v>
      </c>
      <c r="L1665" s="15">
        <v>45107</v>
      </c>
      <c r="M1665" s="15">
        <v>45107</v>
      </c>
      <c r="N1665" s="15"/>
      <c r="O1665" s="26">
        <f>VLOOKUP(D1665,quash!A$2:$I$7791,9,FALSE)</f>
        <v>2</v>
      </c>
      <c r="P1665" s="7">
        <v>10000</v>
      </c>
      <c r="Q1665" s="26">
        <v>147</v>
      </c>
      <c r="R1665" s="19">
        <v>7.9000519063170294E-2</v>
      </c>
      <c r="S1665" s="93">
        <v>26</v>
      </c>
      <c r="T1665" s="7">
        <v>7000</v>
      </c>
      <c r="U1665" s="2">
        <v>142</v>
      </c>
      <c r="V1665" s="11">
        <v>1758.65</v>
      </c>
      <c r="W1665" s="14" t="s">
        <v>5281</v>
      </c>
      <c r="X1665" s="18">
        <v>0.71262385855838351</v>
      </c>
      <c r="Y1665" s="9">
        <v>4988.3670099086848</v>
      </c>
      <c r="Z1665" s="19">
        <f t="shared" si="426"/>
        <v>-0.28737614144161649</v>
      </c>
      <c r="AA1665" s="25">
        <v>1253.2559488537013</v>
      </c>
      <c r="AB1665" s="30">
        <f t="shared" si="427"/>
        <v>459000</v>
      </c>
      <c r="AC1665" s="30">
        <f t="shared" si="437"/>
        <v>1.5250544662309368E-2</v>
      </c>
      <c r="AD1665" s="31">
        <f t="shared" si="438"/>
        <v>2.2418300653594772</v>
      </c>
      <c r="AE1665" s="31">
        <f t="shared" si="439"/>
        <v>2.1655773420479303</v>
      </c>
      <c r="AG1665" s="30">
        <f t="shared" si="428"/>
        <v>1695000</v>
      </c>
      <c r="AH1665" s="30">
        <f t="shared" si="434"/>
        <v>4.1297935103244837E-3</v>
      </c>
      <c r="AI1665" s="31">
        <f t="shared" si="435"/>
        <v>0.60707964601769915</v>
      </c>
      <c r="AJ1665" s="31">
        <f t="shared" si="436"/>
        <v>0.58643067846607666</v>
      </c>
      <c r="AK1665" s="30">
        <f>IF(W1665="si",($S1665*'COSTOS DE CREDITOS'!$C$27)/DATA!$G1665,"")</f>
        <v>107.09860810633695</v>
      </c>
      <c r="AL1665" s="90">
        <f>IF(W1665="si",'COSTOS DE CREDITOS'!$C$35,"")</f>
        <v>20.421138461538462</v>
      </c>
      <c r="AM1665" s="30">
        <f t="shared" si="429"/>
        <v>700</v>
      </c>
      <c r="AN1665" s="30">
        <f t="shared" si="430"/>
        <v>2011.6329900913152</v>
      </c>
      <c r="AO1665" s="30">
        <f t="shared" si="431"/>
        <v>2839.1527366591909</v>
      </c>
      <c r="AP1665" s="30">
        <f t="shared" si="432"/>
        <v>-1585.8967878054896</v>
      </c>
      <c r="AQ1665" s="19">
        <f t="shared" si="433"/>
        <v>-1.2654213125866591</v>
      </c>
    </row>
    <row r="1666" spans="1:43" x14ac:dyDescent="0.2">
      <c r="A1666" s="23" t="s">
        <v>5665</v>
      </c>
      <c r="B1666" s="6" t="s">
        <v>5684</v>
      </c>
      <c r="C1666" s="6" t="s">
        <v>5667</v>
      </c>
      <c r="D1666" s="2">
        <v>156442</v>
      </c>
      <c r="E1666" s="2">
        <v>157077</v>
      </c>
      <c r="F1666" s="3" t="s">
        <v>2103</v>
      </c>
      <c r="G1666" s="2">
        <v>5</v>
      </c>
      <c r="H1666" s="2">
        <v>157081</v>
      </c>
      <c r="I1666" s="3" t="s">
        <v>2148</v>
      </c>
      <c r="J1666" s="15" t="s">
        <v>5688</v>
      </c>
      <c r="K1666" s="24" t="s">
        <v>5688</v>
      </c>
      <c r="L1666" s="15">
        <v>45107</v>
      </c>
      <c r="M1666" s="15">
        <v>45107</v>
      </c>
      <c r="N1666" s="15"/>
      <c r="O1666" s="26">
        <f>VLOOKUP(D1666,quash!A$2:$I$7791,9,FALSE)</f>
        <v>2</v>
      </c>
      <c r="P1666" s="7">
        <v>11000</v>
      </c>
      <c r="Q1666" s="26">
        <v>121</v>
      </c>
      <c r="R1666" s="19">
        <v>4.2359801294359269E-2</v>
      </c>
      <c r="S1666" s="93">
        <v>26</v>
      </c>
      <c r="T1666" s="7">
        <v>7000</v>
      </c>
      <c r="U1666" s="2">
        <v>142</v>
      </c>
      <c r="V1666" s="11">
        <v>1758.65</v>
      </c>
      <c r="W1666" s="14" t="s">
        <v>5281</v>
      </c>
      <c r="X1666" s="18">
        <v>0.71262385855838351</v>
      </c>
      <c r="Y1666" s="9">
        <v>4988.3670099086848</v>
      </c>
      <c r="Z1666" s="19">
        <f t="shared" ref="Z1666:Z1729" si="440">Y1666/T1666-1</f>
        <v>-0.28737614144161649</v>
      </c>
      <c r="AA1666" s="25">
        <v>1253.2559488537013</v>
      </c>
      <c r="AB1666" s="30">
        <f t="shared" ref="AB1666:AB1729" si="441">SUMIFS($T:$T,$M:$M,$M1666,$O:$O,$O1666)</f>
        <v>459000</v>
      </c>
      <c r="AC1666" s="30">
        <f t="shared" si="437"/>
        <v>1.5250544662309368E-2</v>
      </c>
      <c r="AD1666" s="31">
        <f t="shared" si="438"/>
        <v>1.8453159041394336</v>
      </c>
      <c r="AE1666" s="31">
        <f t="shared" si="439"/>
        <v>2.1655773420479303</v>
      </c>
      <c r="AG1666" s="30">
        <f t="shared" ref="AG1666:AG1729" si="442">SUMIFS($T:$T,$O:$O,$O1666,$N:$N,1)</f>
        <v>1695000</v>
      </c>
      <c r="AH1666" s="30">
        <f t="shared" si="434"/>
        <v>4.1297935103244837E-3</v>
      </c>
      <c r="AI1666" s="31">
        <f t="shared" si="435"/>
        <v>0.49970501474926254</v>
      </c>
      <c r="AJ1666" s="31">
        <f t="shared" si="436"/>
        <v>0.58643067846607666</v>
      </c>
      <c r="AK1666" s="30">
        <f>IF(W1666="si",($S1666*'COSTOS DE CREDITOS'!$C$27)/DATA!$G1666,"")</f>
        <v>107.09860810633695</v>
      </c>
      <c r="AL1666" s="90">
        <f>IF(W1666="si",'COSTOS DE CREDITOS'!$C$35,"")</f>
        <v>20.421138461538462</v>
      </c>
      <c r="AM1666" s="30">
        <f t="shared" si="429"/>
        <v>700</v>
      </c>
      <c r="AN1666" s="30">
        <f t="shared" si="430"/>
        <v>2011.6329900913152</v>
      </c>
      <c r="AO1666" s="30">
        <f t="shared" si="431"/>
        <v>2839.1527366591909</v>
      </c>
      <c r="AP1666" s="30">
        <f t="shared" si="432"/>
        <v>-1585.8967878054896</v>
      </c>
      <c r="AQ1666" s="19">
        <f t="shared" si="433"/>
        <v>-1.2654213125866591</v>
      </c>
    </row>
    <row r="1667" spans="1:43" x14ac:dyDescent="0.2">
      <c r="A1667" s="23" t="s">
        <v>5665</v>
      </c>
      <c r="B1667" s="6" t="s">
        <v>5684</v>
      </c>
      <c r="C1667" s="6" t="s">
        <v>5667</v>
      </c>
      <c r="D1667" s="2">
        <v>156332</v>
      </c>
      <c r="E1667" s="2">
        <v>157077</v>
      </c>
      <c r="F1667" s="3" t="s">
        <v>2103</v>
      </c>
      <c r="G1667" s="2">
        <v>5</v>
      </c>
      <c r="H1667" s="2">
        <v>157082</v>
      </c>
      <c r="I1667" s="3" t="s">
        <v>2149</v>
      </c>
      <c r="J1667" s="15">
        <v>45104</v>
      </c>
      <c r="K1667" s="24">
        <v>1181613799</v>
      </c>
      <c r="L1667" s="15">
        <v>45107</v>
      </c>
      <c r="M1667" s="15">
        <v>45107</v>
      </c>
      <c r="N1667" s="15"/>
      <c r="O1667" s="26">
        <f>VLOOKUP(D1667,quash!A$2:$I$7791,9,FALSE)</f>
        <v>1</v>
      </c>
      <c r="P1667" s="7">
        <v>10000</v>
      </c>
      <c r="Q1667" s="26">
        <v>132</v>
      </c>
      <c r="R1667" s="19">
        <v>5.8283715876113903E-2</v>
      </c>
      <c r="S1667" s="93">
        <v>26</v>
      </c>
      <c r="T1667" s="7">
        <v>7000</v>
      </c>
      <c r="U1667" s="2">
        <v>142</v>
      </c>
      <c r="V1667" s="11">
        <v>1758.65</v>
      </c>
      <c r="W1667" s="14" t="s">
        <v>5281</v>
      </c>
      <c r="X1667" s="18">
        <v>0.71262385855838351</v>
      </c>
      <c r="Y1667" s="9">
        <v>4988.3670099086848</v>
      </c>
      <c r="Z1667" s="19">
        <f t="shared" si="440"/>
        <v>-0.28737614144161649</v>
      </c>
      <c r="AA1667" s="25">
        <v>1253.2559488537013</v>
      </c>
      <c r="AB1667" s="30">
        <f t="shared" si="441"/>
        <v>646000</v>
      </c>
      <c r="AC1667" s="30">
        <f t="shared" si="437"/>
        <v>1.0835913312693499E-2</v>
      </c>
      <c r="AD1667" s="31">
        <f t="shared" si="438"/>
        <v>1.4303405572755419</v>
      </c>
      <c r="AE1667" s="31">
        <f t="shared" si="439"/>
        <v>1.5386996904024768</v>
      </c>
      <c r="AG1667" s="30">
        <f t="shared" si="442"/>
        <v>2427000</v>
      </c>
      <c r="AH1667" s="30">
        <f t="shared" si="434"/>
        <v>2.88421920065925E-3</v>
      </c>
      <c r="AI1667" s="31">
        <f t="shared" si="435"/>
        <v>0.38071693448702099</v>
      </c>
      <c r="AJ1667" s="31">
        <f t="shared" si="436"/>
        <v>0.40955912649361348</v>
      </c>
      <c r="AK1667" s="30">
        <f>IF(W1667="si",($S1667*'COSTOS DE CREDITOS'!$C$27)/DATA!$G1667,"")</f>
        <v>107.09860810633695</v>
      </c>
      <c r="AL1667" s="90">
        <f>IF(W1667="si",'COSTOS DE CREDITOS'!$C$35,"")</f>
        <v>20.421138461538462</v>
      </c>
      <c r="AM1667" s="30">
        <f t="shared" ref="AM1667:AM1730" si="443">IF(W1667="si",(20%/52*$S1667)*$T1667,"")</f>
        <v>700</v>
      </c>
      <c r="AN1667" s="30">
        <f t="shared" ref="AN1667:AN1730" si="444">IF(W1667="SI",T1667-Y1667,"")</f>
        <v>2011.6329900913152</v>
      </c>
      <c r="AO1667" s="30">
        <f t="shared" ref="AO1667:AO1730" si="445">SUM(AK1667:AN1667)</f>
        <v>2839.1527366591909</v>
      </c>
      <c r="AP1667" s="30">
        <f t="shared" ref="AP1667:AP1730" si="446">AA1667-AO1667</f>
        <v>-1585.8967878054896</v>
      </c>
      <c r="AQ1667" s="19">
        <f t="shared" ref="AQ1667:AQ1730" si="447">IFERROR(AP1667/AA1667,"")</f>
        <v>-1.2654213125866591</v>
      </c>
    </row>
    <row r="1668" spans="1:43" x14ac:dyDescent="0.2">
      <c r="A1668" s="23" t="s">
        <v>5665</v>
      </c>
      <c r="B1668" s="6" t="s">
        <v>5684</v>
      </c>
      <c r="C1668" s="6" t="s">
        <v>5667</v>
      </c>
      <c r="D1668" s="2">
        <v>156439</v>
      </c>
      <c r="E1668" s="2">
        <v>157077</v>
      </c>
      <c r="F1668" s="3" t="s">
        <v>2103</v>
      </c>
      <c r="G1668" s="2">
        <v>5</v>
      </c>
      <c r="H1668" s="2">
        <v>157083</v>
      </c>
      <c r="I1668" s="3" t="s">
        <v>2150</v>
      </c>
      <c r="J1668" s="15">
        <v>45104</v>
      </c>
      <c r="K1668" s="24">
        <v>1181606092</v>
      </c>
      <c r="L1668" s="15">
        <v>45107</v>
      </c>
      <c r="M1668" s="15">
        <v>45107</v>
      </c>
      <c r="N1668" s="15"/>
      <c r="O1668" s="26">
        <f>VLOOKUP(D1668,quash!A$2:$I$7791,9,FALSE)</f>
        <v>2</v>
      </c>
      <c r="P1668" s="7">
        <v>10000</v>
      </c>
      <c r="Q1668" s="26">
        <v>132</v>
      </c>
      <c r="R1668" s="19">
        <v>5.8283715876113903E-2</v>
      </c>
      <c r="S1668" s="93">
        <v>26</v>
      </c>
      <c r="T1668" s="7">
        <v>7000</v>
      </c>
      <c r="U1668" s="2">
        <v>142</v>
      </c>
      <c r="V1668" s="11">
        <v>1758.65</v>
      </c>
      <c r="W1668" s="14" t="s">
        <v>5281</v>
      </c>
      <c r="X1668" s="18">
        <v>0.71262385855838351</v>
      </c>
      <c r="Y1668" s="9">
        <v>4988.3670099086848</v>
      </c>
      <c r="Z1668" s="19">
        <f t="shared" si="440"/>
        <v>-0.28737614144161649</v>
      </c>
      <c r="AA1668" s="25">
        <v>1253.2559488537013</v>
      </c>
      <c r="AB1668" s="30">
        <f t="shared" si="441"/>
        <v>459000</v>
      </c>
      <c r="AC1668" s="30">
        <f t="shared" si="437"/>
        <v>1.5250544662309368E-2</v>
      </c>
      <c r="AD1668" s="31">
        <f t="shared" si="438"/>
        <v>2.0130718954248366</v>
      </c>
      <c r="AE1668" s="31">
        <f t="shared" si="439"/>
        <v>2.1655773420479303</v>
      </c>
      <c r="AG1668" s="30">
        <f t="shared" si="442"/>
        <v>1695000</v>
      </c>
      <c r="AH1668" s="30">
        <f t="shared" si="434"/>
        <v>4.1297935103244837E-3</v>
      </c>
      <c r="AI1668" s="31">
        <f t="shared" si="435"/>
        <v>0.54513274336283191</v>
      </c>
      <c r="AJ1668" s="31">
        <f t="shared" si="436"/>
        <v>0.58643067846607666</v>
      </c>
      <c r="AK1668" s="30">
        <f>IF(W1668="si",($S1668*'COSTOS DE CREDITOS'!$C$27)/DATA!$G1668,"")</f>
        <v>107.09860810633695</v>
      </c>
      <c r="AL1668" s="90">
        <f>IF(W1668="si",'COSTOS DE CREDITOS'!$C$35,"")</f>
        <v>20.421138461538462</v>
      </c>
      <c r="AM1668" s="30">
        <f t="shared" si="443"/>
        <v>700</v>
      </c>
      <c r="AN1668" s="30">
        <f t="shared" si="444"/>
        <v>2011.6329900913152</v>
      </c>
      <c r="AO1668" s="30">
        <f t="shared" si="445"/>
        <v>2839.1527366591909</v>
      </c>
      <c r="AP1668" s="30">
        <f t="shared" si="446"/>
        <v>-1585.8967878054896</v>
      </c>
      <c r="AQ1668" s="19">
        <f t="shared" si="447"/>
        <v>-1.2654213125866591</v>
      </c>
    </row>
    <row r="1669" spans="1:43" x14ac:dyDescent="0.2">
      <c r="A1669" s="23" t="s">
        <v>5665</v>
      </c>
      <c r="B1669" s="6" t="s">
        <v>5684</v>
      </c>
      <c r="C1669" s="6" t="s">
        <v>5667</v>
      </c>
      <c r="D1669" s="4">
        <v>156330</v>
      </c>
      <c r="E1669" s="4">
        <v>157113</v>
      </c>
      <c r="F1669" s="5" t="s">
        <v>2151</v>
      </c>
      <c r="G1669" s="2">
        <v>5</v>
      </c>
      <c r="H1669" s="4">
        <v>157114</v>
      </c>
      <c r="I1669" s="5" t="s">
        <v>2152</v>
      </c>
      <c r="J1669" s="15">
        <v>45104</v>
      </c>
      <c r="K1669" s="24">
        <v>1181612590</v>
      </c>
      <c r="L1669" s="15">
        <v>45108</v>
      </c>
      <c r="M1669" s="15">
        <v>45138</v>
      </c>
      <c r="N1669" s="15"/>
      <c r="O1669" s="26">
        <f>VLOOKUP(D1669,quash!A$2:$I$7791,9,FALSE)</f>
        <v>1</v>
      </c>
      <c r="P1669" s="7">
        <v>10000</v>
      </c>
      <c r="Q1669" s="26">
        <v>115</v>
      </c>
      <c r="R1669" s="19">
        <v>3.97705569269148E-2</v>
      </c>
      <c r="S1669" s="26">
        <v>16</v>
      </c>
      <c r="T1669" s="8">
        <v>6000</v>
      </c>
      <c r="U1669" s="4">
        <v>142</v>
      </c>
      <c r="V1669" s="10">
        <v>1503.37</v>
      </c>
      <c r="W1669" s="14" t="s">
        <v>5281</v>
      </c>
      <c r="X1669" s="18">
        <v>1</v>
      </c>
      <c r="Y1669" s="9">
        <v>6000</v>
      </c>
      <c r="Z1669" s="19">
        <f t="shared" si="440"/>
        <v>0</v>
      </c>
      <c r="AA1669" s="25">
        <v>1503.37</v>
      </c>
      <c r="AB1669" s="30">
        <f t="shared" si="441"/>
        <v>529000</v>
      </c>
      <c r="AC1669" s="30">
        <f t="shared" si="437"/>
        <v>1.1342155009451797E-2</v>
      </c>
      <c r="AD1669" s="31">
        <f t="shared" si="438"/>
        <v>1.3043478260869565</v>
      </c>
      <c r="AE1669" s="31">
        <f t="shared" si="439"/>
        <v>1.6105860113421551</v>
      </c>
      <c r="AG1669" s="30">
        <f t="shared" si="442"/>
        <v>2427000</v>
      </c>
      <c r="AH1669" s="30">
        <f t="shared" si="434"/>
        <v>2.472187886279357E-3</v>
      </c>
      <c r="AI1669" s="31">
        <f t="shared" si="435"/>
        <v>0.28430160692212608</v>
      </c>
      <c r="AJ1669" s="31">
        <f t="shared" si="436"/>
        <v>0.35105067985166871</v>
      </c>
      <c r="AK1669" s="30">
        <f>IF(W1669="si",($S1669*'COSTOS DE CREDITOS'!$C$27)/DATA!$G1669,"")</f>
        <v>65.906835757745824</v>
      </c>
      <c r="AL1669" s="90">
        <f>IF(W1669="si",'COSTOS DE CREDITOS'!$C$35,"")</f>
        <v>20.421138461538462</v>
      </c>
      <c r="AM1669" s="30">
        <f t="shared" si="443"/>
        <v>369.23076923076923</v>
      </c>
      <c r="AN1669" s="30">
        <f t="shared" si="444"/>
        <v>0</v>
      </c>
      <c r="AO1669" s="30">
        <f t="shared" si="445"/>
        <v>455.5587434500535</v>
      </c>
      <c r="AP1669" s="30">
        <f t="shared" si="446"/>
        <v>1047.8112565499464</v>
      </c>
      <c r="AQ1669" s="19">
        <f t="shared" si="447"/>
        <v>0.69697496727348984</v>
      </c>
    </row>
    <row r="1670" spans="1:43" x14ac:dyDescent="0.2">
      <c r="A1670" s="23" t="s">
        <v>5665</v>
      </c>
      <c r="B1670" s="6" t="s">
        <v>5666</v>
      </c>
      <c r="C1670" s="6" t="s">
        <v>5667</v>
      </c>
      <c r="D1670" s="2">
        <v>157011</v>
      </c>
      <c r="E1670" s="2">
        <v>156990</v>
      </c>
      <c r="F1670" s="3" t="s">
        <v>2153</v>
      </c>
      <c r="G1670" s="2">
        <v>5</v>
      </c>
      <c r="H1670" s="2">
        <v>157065</v>
      </c>
      <c r="I1670" s="3" t="s">
        <v>2154</v>
      </c>
      <c r="J1670" s="15" t="s">
        <v>5688</v>
      </c>
      <c r="K1670" s="24" t="s">
        <v>5688</v>
      </c>
      <c r="L1670" s="15">
        <v>45107</v>
      </c>
      <c r="M1670" s="15">
        <v>45138</v>
      </c>
      <c r="N1670" s="15"/>
      <c r="O1670" s="26">
        <f>VLOOKUP(D1670,quash!A$2:$I$7791,9,FALSE)</f>
        <v>2</v>
      </c>
      <c r="P1670" s="7">
        <v>9000</v>
      </c>
      <c r="Q1670" s="26">
        <v>122</v>
      </c>
      <c r="R1670" s="19">
        <v>4.4876555874265756E-2</v>
      </c>
      <c r="S1670" s="26">
        <v>16</v>
      </c>
      <c r="T1670" s="7">
        <v>10000</v>
      </c>
      <c r="U1670" s="2">
        <v>142</v>
      </c>
      <c r="V1670" s="11">
        <v>2510.34</v>
      </c>
      <c r="W1670" s="14" t="s">
        <v>5281</v>
      </c>
      <c r="X1670" s="18">
        <v>1</v>
      </c>
      <c r="Y1670" s="9">
        <v>10000</v>
      </c>
      <c r="Z1670" s="19">
        <f t="shared" si="440"/>
        <v>0</v>
      </c>
      <c r="AA1670" s="25">
        <v>2510.34</v>
      </c>
      <c r="AB1670" s="30">
        <f t="shared" si="441"/>
        <v>494000</v>
      </c>
      <c r="AC1670" s="30">
        <f t="shared" si="437"/>
        <v>2.0242914979757085E-2</v>
      </c>
      <c r="AD1670" s="31">
        <f t="shared" si="438"/>
        <v>2.4696356275303644</v>
      </c>
      <c r="AE1670" s="31">
        <f t="shared" si="439"/>
        <v>2.8744939271255059</v>
      </c>
      <c r="AG1670" s="30">
        <f t="shared" si="442"/>
        <v>1695000</v>
      </c>
      <c r="AH1670" s="30">
        <f t="shared" si="434"/>
        <v>5.8997050147492625E-3</v>
      </c>
      <c r="AI1670" s="31">
        <f t="shared" si="435"/>
        <v>0.71976401179940996</v>
      </c>
      <c r="AJ1670" s="31">
        <f t="shared" si="436"/>
        <v>0.83775811209439532</v>
      </c>
      <c r="AK1670" s="30">
        <f>IF(W1670="si",($S1670*'COSTOS DE CREDITOS'!$C$27)/DATA!$G1670,"")</f>
        <v>65.906835757745824</v>
      </c>
      <c r="AL1670" s="90">
        <f>IF(W1670="si",'COSTOS DE CREDITOS'!$C$35,"")</f>
        <v>20.421138461538462</v>
      </c>
      <c r="AM1670" s="30">
        <f t="shared" si="443"/>
        <v>615.38461538461547</v>
      </c>
      <c r="AN1670" s="30">
        <f t="shared" si="444"/>
        <v>0</v>
      </c>
      <c r="AO1670" s="30">
        <f t="shared" si="445"/>
        <v>701.7125896038998</v>
      </c>
      <c r="AP1670" s="30">
        <f t="shared" si="446"/>
        <v>1808.6274103961005</v>
      </c>
      <c r="AQ1670" s="19">
        <f t="shared" si="447"/>
        <v>0.72047109570659762</v>
      </c>
    </row>
    <row r="1671" spans="1:43" x14ac:dyDescent="0.2">
      <c r="A1671" s="23" t="s">
        <v>5665</v>
      </c>
      <c r="B1671" s="6" t="s">
        <v>5666</v>
      </c>
      <c r="C1671" s="6" t="s">
        <v>5667</v>
      </c>
      <c r="D1671" s="2">
        <v>157013</v>
      </c>
      <c r="E1671" s="2">
        <v>156990</v>
      </c>
      <c r="F1671" s="3" t="s">
        <v>2153</v>
      </c>
      <c r="G1671" s="2">
        <v>5</v>
      </c>
      <c r="H1671" s="2">
        <v>157074</v>
      </c>
      <c r="I1671" s="3" t="s">
        <v>2155</v>
      </c>
      <c r="J1671" s="15" t="s">
        <v>5688</v>
      </c>
      <c r="K1671" s="24" t="s">
        <v>5688</v>
      </c>
      <c r="L1671" s="15">
        <v>45107</v>
      </c>
      <c r="M1671" s="15">
        <v>45138</v>
      </c>
      <c r="N1671" s="15"/>
      <c r="O1671" s="26">
        <f>VLOOKUP(D1671,quash!A$2:$I$7791,9,FALSE)</f>
        <v>1</v>
      </c>
      <c r="P1671" s="7">
        <v>9000</v>
      </c>
      <c r="Q1671" s="26">
        <v>131</v>
      </c>
      <c r="R1671" s="19">
        <v>5.8497654775492472E-2</v>
      </c>
      <c r="S1671" s="26">
        <v>16</v>
      </c>
      <c r="T1671" s="7">
        <v>8000</v>
      </c>
      <c r="U1671" s="2">
        <v>142</v>
      </c>
      <c r="V1671" s="11">
        <v>2013.74</v>
      </c>
      <c r="W1671" s="14" t="s">
        <v>5281</v>
      </c>
      <c r="X1671" s="18">
        <v>1</v>
      </c>
      <c r="Y1671" s="9">
        <v>8000</v>
      </c>
      <c r="Z1671" s="19">
        <f t="shared" si="440"/>
        <v>0</v>
      </c>
      <c r="AA1671" s="25">
        <v>2013.74</v>
      </c>
      <c r="AB1671" s="30">
        <f t="shared" si="441"/>
        <v>529000</v>
      </c>
      <c r="AC1671" s="30">
        <f t="shared" si="437"/>
        <v>1.5122873345935728E-2</v>
      </c>
      <c r="AD1671" s="31">
        <f t="shared" si="438"/>
        <v>1.9810964083175804</v>
      </c>
      <c r="AE1671" s="31">
        <f t="shared" si="439"/>
        <v>2.1474480151228734</v>
      </c>
      <c r="AG1671" s="30">
        <f t="shared" si="442"/>
        <v>2427000</v>
      </c>
      <c r="AH1671" s="30">
        <f t="shared" si="434"/>
        <v>3.296250515039143E-3</v>
      </c>
      <c r="AI1671" s="31">
        <f t="shared" si="435"/>
        <v>0.43180881747012773</v>
      </c>
      <c r="AJ1671" s="31">
        <f t="shared" si="436"/>
        <v>0.4680675731355583</v>
      </c>
      <c r="AK1671" s="30">
        <f>IF(W1671="si",($S1671*'COSTOS DE CREDITOS'!$C$27)/DATA!$G1671,"")</f>
        <v>65.906835757745824</v>
      </c>
      <c r="AL1671" s="90">
        <f>IF(W1671="si",'COSTOS DE CREDITOS'!$C$35,"")</f>
        <v>20.421138461538462</v>
      </c>
      <c r="AM1671" s="30">
        <f t="shared" si="443"/>
        <v>492.30769230769232</v>
      </c>
      <c r="AN1671" s="30">
        <f t="shared" si="444"/>
        <v>0</v>
      </c>
      <c r="AO1671" s="30">
        <f t="shared" si="445"/>
        <v>578.63566652697659</v>
      </c>
      <c r="AP1671" s="30">
        <f t="shared" si="446"/>
        <v>1435.1043334730234</v>
      </c>
      <c r="AQ1671" s="19">
        <f t="shared" si="447"/>
        <v>0.71265621851531147</v>
      </c>
    </row>
    <row r="1672" spans="1:43" x14ac:dyDescent="0.2">
      <c r="A1672" s="23" t="s">
        <v>5665</v>
      </c>
      <c r="B1672" s="6" t="s">
        <v>5674</v>
      </c>
      <c r="C1672" s="6" t="s">
        <v>5670</v>
      </c>
      <c r="D1672" s="2">
        <v>156944</v>
      </c>
      <c r="E1672" s="2">
        <v>157086</v>
      </c>
      <c r="F1672" s="3" t="s">
        <v>2156</v>
      </c>
      <c r="G1672" s="2">
        <v>6</v>
      </c>
      <c r="H1672" s="2">
        <v>157098</v>
      </c>
      <c r="I1672" s="3" t="s">
        <v>2157</v>
      </c>
      <c r="J1672" s="15">
        <v>45107</v>
      </c>
      <c r="K1672" s="24">
        <v>1183636436</v>
      </c>
      <c r="L1672" s="15">
        <v>45108</v>
      </c>
      <c r="M1672" s="15">
        <v>45138</v>
      </c>
      <c r="N1672" s="15"/>
      <c r="O1672" s="26">
        <f>VLOOKUP(D1672,quash!A$2:$I$7791,9,FALSE)</f>
        <v>4</v>
      </c>
      <c r="P1672" s="7">
        <v>10000</v>
      </c>
      <c r="Q1672" s="26">
        <v>127</v>
      </c>
      <c r="R1672" s="19">
        <v>5.24391097594855E-2</v>
      </c>
      <c r="S1672" s="93">
        <v>26</v>
      </c>
      <c r="T1672" s="7">
        <v>10000</v>
      </c>
      <c r="U1672" s="2">
        <v>142</v>
      </c>
      <c r="V1672" s="11">
        <v>2510.34</v>
      </c>
      <c r="W1672" s="14" t="s">
        <v>5281</v>
      </c>
      <c r="X1672" s="18">
        <v>0.27305039318589047</v>
      </c>
      <c r="Y1672" s="9">
        <v>2730.5039318589047</v>
      </c>
      <c r="Z1672" s="19">
        <f t="shared" si="440"/>
        <v>-0.72694960681410947</v>
      </c>
      <c r="AA1672" s="25">
        <v>685.44932403026837</v>
      </c>
      <c r="AB1672" s="30">
        <f t="shared" si="441"/>
        <v>343000</v>
      </c>
      <c r="AC1672" s="30">
        <f t="shared" si="437"/>
        <v>2.9154518950437316E-2</v>
      </c>
      <c r="AD1672" s="31">
        <f t="shared" si="438"/>
        <v>3.7026239067055391</v>
      </c>
      <c r="AE1672" s="31">
        <f t="shared" si="439"/>
        <v>4.1399416909620985</v>
      </c>
      <c r="AG1672" s="30">
        <f t="shared" si="442"/>
        <v>927000</v>
      </c>
      <c r="AH1672" s="30">
        <f t="shared" si="434"/>
        <v>1.0787486515641856E-2</v>
      </c>
      <c r="AI1672" s="31">
        <f t="shared" si="435"/>
        <v>1.3700107874865157</v>
      </c>
      <c r="AJ1672" s="31">
        <f t="shared" si="436"/>
        <v>1.5318230852211436</v>
      </c>
      <c r="AK1672" s="30">
        <f>IF(W1672="si",($S1672*'COSTOS DE CREDITOS'!$C$27)/DATA!$G1672,"")</f>
        <v>89.248840088614131</v>
      </c>
      <c r="AL1672" s="90">
        <f>IF(W1672="si",'COSTOS DE CREDITOS'!$C$35,"")</f>
        <v>20.421138461538462</v>
      </c>
      <c r="AM1672" s="30">
        <f t="shared" si="443"/>
        <v>1000</v>
      </c>
      <c r="AN1672" s="30">
        <f t="shared" si="444"/>
        <v>7269.4960681410957</v>
      </c>
      <c r="AO1672" s="30">
        <f t="shared" si="445"/>
        <v>8379.166046691249</v>
      </c>
      <c r="AP1672" s="30">
        <f t="shared" si="446"/>
        <v>-7693.7167226609808</v>
      </c>
      <c r="AQ1672" s="19">
        <f t="shared" si="447"/>
        <v>-11.224340666679597</v>
      </c>
    </row>
    <row r="1673" spans="1:43" x14ac:dyDescent="0.2">
      <c r="A1673" s="23" t="s">
        <v>5665</v>
      </c>
      <c r="B1673" s="6" t="s">
        <v>5684</v>
      </c>
      <c r="C1673" s="6" t="s">
        <v>5667</v>
      </c>
      <c r="D1673" s="2">
        <v>157057</v>
      </c>
      <c r="E1673" s="2">
        <v>157113</v>
      </c>
      <c r="F1673" s="3" t="s">
        <v>2151</v>
      </c>
      <c r="G1673" s="2">
        <v>5</v>
      </c>
      <c r="H1673" s="2">
        <v>157116</v>
      </c>
      <c r="I1673" s="3" t="s">
        <v>2158</v>
      </c>
      <c r="J1673" s="15">
        <v>45107</v>
      </c>
      <c r="K1673" s="24">
        <v>1183936477</v>
      </c>
      <c r="L1673" s="15">
        <v>45108</v>
      </c>
      <c r="M1673" s="15">
        <v>45138</v>
      </c>
      <c r="N1673" s="15"/>
      <c r="O1673" s="26">
        <f>VLOOKUP(D1673,quash!A$2:$I$7791,9,FALSE)</f>
        <v>1</v>
      </c>
      <c r="P1673" s="7">
        <v>10000</v>
      </c>
      <c r="Q1673" s="26">
        <v>147</v>
      </c>
      <c r="R1673" s="19">
        <v>7.9000519063170294E-2</v>
      </c>
      <c r="S1673" s="26">
        <v>16</v>
      </c>
      <c r="T1673" s="7">
        <v>7000</v>
      </c>
      <c r="U1673" s="2">
        <v>142</v>
      </c>
      <c r="V1673" s="11">
        <v>1758.65</v>
      </c>
      <c r="W1673" s="14" t="s">
        <v>5281</v>
      </c>
      <c r="X1673" s="18">
        <v>1</v>
      </c>
      <c r="Y1673" s="9">
        <v>7000</v>
      </c>
      <c r="Z1673" s="19">
        <f t="shared" si="440"/>
        <v>0</v>
      </c>
      <c r="AA1673" s="25">
        <v>1758.65</v>
      </c>
      <c r="AB1673" s="30">
        <f t="shared" si="441"/>
        <v>529000</v>
      </c>
      <c r="AC1673" s="30">
        <f t="shared" si="437"/>
        <v>1.3232514177693762E-2</v>
      </c>
      <c r="AD1673" s="31">
        <f t="shared" si="438"/>
        <v>1.9451795841209829</v>
      </c>
      <c r="AE1673" s="31">
        <f t="shared" si="439"/>
        <v>1.8790170132325141</v>
      </c>
      <c r="AG1673" s="30">
        <f t="shared" si="442"/>
        <v>2427000</v>
      </c>
      <c r="AH1673" s="30">
        <f t="shared" si="434"/>
        <v>2.88421920065925E-3</v>
      </c>
      <c r="AI1673" s="31">
        <f t="shared" si="435"/>
        <v>0.42398022249690975</v>
      </c>
      <c r="AJ1673" s="31">
        <f t="shared" si="436"/>
        <v>0.40955912649361348</v>
      </c>
      <c r="AK1673" s="30">
        <f>IF(W1673="si",($S1673*'COSTOS DE CREDITOS'!$C$27)/DATA!$G1673,"")</f>
        <v>65.906835757745824</v>
      </c>
      <c r="AL1673" s="90">
        <f>IF(W1673="si",'COSTOS DE CREDITOS'!$C$35,"")</f>
        <v>20.421138461538462</v>
      </c>
      <c r="AM1673" s="30">
        <f t="shared" si="443"/>
        <v>430.76923076923077</v>
      </c>
      <c r="AN1673" s="30">
        <f t="shared" si="444"/>
        <v>0</v>
      </c>
      <c r="AO1673" s="30">
        <f t="shared" si="445"/>
        <v>517.09720498851505</v>
      </c>
      <c r="AP1673" s="30">
        <f t="shared" si="446"/>
        <v>1241.5527950114852</v>
      </c>
      <c r="AQ1673" s="19">
        <f t="shared" si="447"/>
        <v>0.70596923493104657</v>
      </c>
    </row>
    <row r="1674" spans="1:43" x14ac:dyDescent="0.2">
      <c r="A1674" s="23" t="s">
        <v>5665</v>
      </c>
      <c r="B1674" s="6" t="s">
        <v>5684</v>
      </c>
      <c r="C1674" s="6" t="s">
        <v>5667</v>
      </c>
      <c r="D1674" s="2">
        <v>156834</v>
      </c>
      <c r="E1674" s="2">
        <v>157113</v>
      </c>
      <c r="F1674" s="3" t="s">
        <v>2151</v>
      </c>
      <c r="G1674" s="2">
        <v>5</v>
      </c>
      <c r="H1674" s="2">
        <v>157117</v>
      </c>
      <c r="I1674" s="3" t="s">
        <v>2159</v>
      </c>
      <c r="J1674" s="15">
        <v>45106</v>
      </c>
      <c r="K1674" s="24">
        <v>1183119764</v>
      </c>
      <c r="L1674" s="15">
        <v>45108</v>
      </c>
      <c r="M1674" s="15">
        <v>45138</v>
      </c>
      <c r="N1674" s="15"/>
      <c r="O1674" s="26">
        <f>VLOOKUP(D1674,quash!A$2:$I$7791,9,FALSE)</f>
        <v>1</v>
      </c>
      <c r="P1674" s="7">
        <v>10000</v>
      </c>
      <c r="Q1674" s="26">
        <v>132</v>
      </c>
      <c r="R1674" s="19">
        <v>5.8283715876113903E-2</v>
      </c>
      <c r="S1674" s="26">
        <v>16</v>
      </c>
      <c r="T1674" s="7">
        <v>9000</v>
      </c>
      <c r="U1674" s="2">
        <v>142</v>
      </c>
      <c r="V1674" s="11">
        <v>2255.2800000000002</v>
      </c>
      <c r="W1674" s="14" t="s">
        <v>5281</v>
      </c>
      <c r="X1674" s="18">
        <v>1</v>
      </c>
      <c r="Y1674" s="9">
        <v>9000</v>
      </c>
      <c r="Z1674" s="19">
        <f t="shared" si="440"/>
        <v>0</v>
      </c>
      <c r="AA1674" s="25">
        <v>2255.2800000000002</v>
      </c>
      <c r="AB1674" s="30">
        <f t="shared" si="441"/>
        <v>529000</v>
      </c>
      <c r="AC1674" s="30">
        <f t="shared" si="437"/>
        <v>1.7013232514177693E-2</v>
      </c>
      <c r="AD1674" s="31">
        <f t="shared" si="438"/>
        <v>2.2457466918714557</v>
      </c>
      <c r="AE1674" s="31">
        <f t="shared" si="439"/>
        <v>2.4158790170132325</v>
      </c>
      <c r="AG1674" s="30">
        <f t="shared" si="442"/>
        <v>2427000</v>
      </c>
      <c r="AH1674" s="30">
        <f t="shared" si="434"/>
        <v>3.708281829419036E-3</v>
      </c>
      <c r="AI1674" s="31">
        <f t="shared" si="435"/>
        <v>0.48949320148331277</v>
      </c>
      <c r="AJ1674" s="31">
        <f t="shared" si="436"/>
        <v>0.52657601977750312</v>
      </c>
      <c r="AK1674" s="30">
        <f>IF(W1674="si",($S1674*'COSTOS DE CREDITOS'!$C$27)/DATA!$G1674,"")</f>
        <v>65.906835757745824</v>
      </c>
      <c r="AL1674" s="90">
        <f>IF(W1674="si",'COSTOS DE CREDITOS'!$C$35,"")</f>
        <v>20.421138461538462</v>
      </c>
      <c r="AM1674" s="30">
        <f t="shared" si="443"/>
        <v>553.84615384615392</v>
      </c>
      <c r="AN1674" s="30">
        <f t="shared" si="444"/>
        <v>0</v>
      </c>
      <c r="AO1674" s="30">
        <f t="shared" si="445"/>
        <v>640.17412806543825</v>
      </c>
      <c r="AP1674" s="30">
        <f t="shared" si="446"/>
        <v>1615.1058719345619</v>
      </c>
      <c r="AQ1674" s="19">
        <f t="shared" si="447"/>
        <v>0.71614428006037467</v>
      </c>
    </row>
    <row r="1675" spans="1:43" x14ac:dyDescent="0.2">
      <c r="A1675" s="23" t="s">
        <v>5665</v>
      </c>
      <c r="B1675" s="6" t="s">
        <v>5684</v>
      </c>
      <c r="C1675" s="6" t="s">
        <v>5667</v>
      </c>
      <c r="D1675" s="2">
        <v>156931</v>
      </c>
      <c r="E1675" s="2">
        <v>157113</v>
      </c>
      <c r="F1675" s="3" t="s">
        <v>2151</v>
      </c>
      <c r="G1675" s="2">
        <v>5</v>
      </c>
      <c r="H1675" s="2">
        <v>157118</v>
      </c>
      <c r="I1675" s="3" t="s">
        <v>2160</v>
      </c>
      <c r="J1675" s="15">
        <v>45107</v>
      </c>
      <c r="K1675" s="24">
        <v>1183575921</v>
      </c>
      <c r="L1675" s="15">
        <v>45108</v>
      </c>
      <c r="M1675" s="15">
        <v>45138</v>
      </c>
      <c r="N1675" s="15"/>
      <c r="O1675" s="26">
        <f>VLOOKUP(D1675,quash!A$2:$I$7791,9,FALSE)</f>
        <v>1</v>
      </c>
      <c r="P1675" s="7">
        <v>5000</v>
      </c>
      <c r="Q1675" s="26">
        <v>147</v>
      </c>
      <c r="R1675" s="19">
        <v>0.11226939921536</v>
      </c>
      <c r="S1675" s="26">
        <v>16</v>
      </c>
      <c r="T1675" s="7">
        <v>7000</v>
      </c>
      <c r="U1675" s="2">
        <v>142</v>
      </c>
      <c r="V1675" s="11">
        <v>1758.65</v>
      </c>
      <c r="W1675" s="14" t="s">
        <v>5281</v>
      </c>
      <c r="X1675" s="18">
        <v>1</v>
      </c>
      <c r="Y1675" s="9">
        <v>7000</v>
      </c>
      <c r="Z1675" s="19">
        <f t="shared" si="440"/>
        <v>0</v>
      </c>
      <c r="AA1675" s="25">
        <v>1758.65</v>
      </c>
      <c r="AB1675" s="30">
        <f t="shared" si="441"/>
        <v>529000</v>
      </c>
      <c r="AC1675" s="30">
        <f t="shared" si="437"/>
        <v>1.3232514177693762E-2</v>
      </c>
      <c r="AD1675" s="31">
        <f t="shared" si="438"/>
        <v>1.9451795841209829</v>
      </c>
      <c r="AE1675" s="31">
        <f t="shared" si="439"/>
        <v>1.8790170132325141</v>
      </c>
      <c r="AG1675" s="30">
        <f t="shared" si="442"/>
        <v>2427000</v>
      </c>
      <c r="AH1675" s="30">
        <f t="shared" si="434"/>
        <v>2.88421920065925E-3</v>
      </c>
      <c r="AI1675" s="31">
        <f t="shared" si="435"/>
        <v>0.42398022249690975</v>
      </c>
      <c r="AJ1675" s="31">
        <f t="shared" si="436"/>
        <v>0.40955912649361348</v>
      </c>
      <c r="AK1675" s="30">
        <f>IF(W1675="si",($S1675*'COSTOS DE CREDITOS'!$C$27)/DATA!$G1675,"")</f>
        <v>65.906835757745824</v>
      </c>
      <c r="AL1675" s="90">
        <f>IF(W1675="si",'COSTOS DE CREDITOS'!$C$35,"")</f>
        <v>20.421138461538462</v>
      </c>
      <c r="AM1675" s="30">
        <f t="shared" si="443"/>
        <v>430.76923076923077</v>
      </c>
      <c r="AN1675" s="30">
        <f t="shared" si="444"/>
        <v>0</v>
      </c>
      <c r="AO1675" s="30">
        <f t="shared" si="445"/>
        <v>517.09720498851505</v>
      </c>
      <c r="AP1675" s="30">
        <f t="shared" si="446"/>
        <v>1241.5527950114852</v>
      </c>
      <c r="AQ1675" s="19">
        <f t="shared" si="447"/>
        <v>0.70596923493104657</v>
      </c>
    </row>
    <row r="1676" spans="1:43" x14ac:dyDescent="0.2">
      <c r="A1676" s="23" t="s">
        <v>5665</v>
      </c>
      <c r="B1676" s="6" t="s">
        <v>5684</v>
      </c>
      <c r="C1676" s="6" t="s">
        <v>5667</v>
      </c>
      <c r="D1676" s="2">
        <v>157058</v>
      </c>
      <c r="E1676" s="2">
        <v>157113</v>
      </c>
      <c r="F1676" s="3" t="s">
        <v>2151</v>
      </c>
      <c r="G1676" s="2">
        <v>5</v>
      </c>
      <c r="H1676" s="2">
        <v>157124</v>
      </c>
      <c r="I1676" s="3" t="s">
        <v>2161</v>
      </c>
      <c r="J1676" s="15">
        <v>45205</v>
      </c>
      <c r="K1676" s="24">
        <v>1252865143</v>
      </c>
      <c r="L1676" s="15">
        <v>45110</v>
      </c>
      <c r="M1676" s="15">
        <v>45138</v>
      </c>
      <c r="N1676" s="15"/>
      <c r="O1676" s="26">
        <f>VLOOKUP(D1676,quash!A$2:$I$7791,9,FALSE)</f>
        <v>1</v>
      </c>
      <c r="P1676" s="7">
        <v>5000</v>
      </c>
      <c r="Q1676" s="26">
        <v>147</v>
      </c>
      <c r="R1676" s="19">
        <v>0.11226939921536</v>
      </c>
      <c r="S1676" s="26">
        <v>16</v>
      </c>
      <c r="T1676" s="7">
        <v>6000</v>
      </c>
      <c r="U1676" s="2">
        <v>142</v>
      </c>
      <c r="V1676" s="11">
        <v>1503.37</v>
      </c>
      <c r="W1676" s="14" t="s">
        <v>5281</v>
      </c>
      <c r="X1676" s="18">
        <v>1</v>
      </c>
      <c r="Y1676" s="9">
        <v>6000</v>
      </c>
      <c r="Z1676" s="19">
        <f t="shared" si="440"/>
        <v>0</v>
      </c>
      <c r="AA1676" s="25">
        <v>1503.37</v>
      </c>
      <c r="AB1676" s="30">
        <f t="shared" si="441"/>
        <v>529000</v>
      </c>
      <c r="AC1676" s="30">
        <f t="shared" si="437"/>
        <v>1.1342155009451797E-2</v>
      </c>
      <c r="AD1676" s="31">
        <f t="shared" si="438"/>
        <v>1.6672967863894141</v>
      </c>
      <c r="AE1676" s="31">
        <f t="shared" si="439"/>
        <v>1.6105860113421551</v>
      </c>
      <c r="AG1676" s="30">
        <f t="shared" si="442"/>
        <v>2427000</v>
      </c>
      <c r="AH1676" s="30">
        <f t="shared" si="434"/>
        <v>2.472187886279357E-3</v>
      </c>
      <c r="AI1676" s="31">
        <f t="shared" si="435"/>
        <v>0.36341161928306548</v>
      </c>
      <c r="AJ1676" s="31">
        <f t="shared" si="436"/>
        <v>0.35105067985166871</v>
      </c>
      <c r="AK1676" s="30">
        <f>IF(W1676="si",($S1676*'COSTOS DE CREDITOS'!$C$27)/DATA!$G1676,"")</f>
        <v>65.906835757745824</v>
      </c>
      <c r="AL1676" s="90">
        <f>IF(W1676="si",'COSTOS DE CREDITOS'!$C$35,"")</f>
        <v>20.421138461538462</v>
      </c>
      <c r="AM1676" s="30">
        <f t="shared" si="443"/>
        <v>369.23076923076923</v>
      </c>
      <c r="AN1676" s="30">
        <f t="shared" si="444"/>
        <v>0</v>
      </c>
      <c r="AO1676" s="30">
        <f t="shared" si="445"/>
        <v>455.5587434500535</v>
      </c>
      <c r="AP1676" s="30">
        <f t="shared" si="446"/>
        <v>1047.8112565499464</v>
      </c>
      <c r="AQ1676" s="19">
        <f t="shared" si="447"/>
        <v>0.69697496727348984</v>
      </c>
    </row>
    <row r="1677" spans="1:43" x14ac:dyDescent="0.2">
      <c r="A1677" s="23" t="s">
        <v>5665</v>
      </c>
      <c r="B1677" s="6" t="s">
        <v>5673</v>
      </c>
      <c r="C1677" s="6" t="s">
        <v>5667</v>
      </c>
      <c r="D1677" s="2">
        <v>157348</v>
      </c>
      <c r="E1677" s="2">
        <v>157423</v>
      </c>
      <c r="F1677" s="3" t="s">
        <v>849</v>
      </c>
      <c r="G1677" s="2">
        <v>6</v>
      </c>
      <c r="H1677" s="2">
        <v>157433</v>
      </c>
      <c r="I1677" s="3" t="s">
        <v>2162</v>
      </c>
      <c r="J1677" s="15" t="s">
        <v>5688</v>
      </c>
      <c r="K1677" s="24" t="s">
        <v>5688</v>
      </c>
      <c r="L1677" s="15">
        <v>45113</v>
      </c>
      <c r="M1677" s="15">
        <v>45138</v>
      </c>
      <c r="N1677" s="15"/>
      <c r="O1677" s="26">
        <f>VLOOKUP(D1677,quash!A$2:$I$7791,9,FALSE)</f>
        <v>5</v>
      </c>
      <c r="P1677" s="7">
        <v>9000</v>
      </c>
      <c r="Q1677" s="26">
        <v>104</v>
      </c>
      <c r="R1677" s="19">
        <v>2.1672407285160775E-2</v>
      </c>
      <c r="S1677" s="26">
        <v>16</v>
      </c>
      <c r="T1677" s="7">
        <v>10000</v>
      </c>
      <c r="U1677" s="2">
        <v>142</v>
      </c>
      <c r="V1677" s="11">
        <v>2510.34</v>
      </c>
      <c r="W1677" s="14" t="s">
        <v>5281</v>
      </c>
      <c r="X1677" s="18">
        <v>1</v>
      </c>
      <c r="Y1677" s="9">
        <v>10000</v>
      </c>
      <c r="Z1677" s="19">
        <f t="shared" si="440"/>
        <v>0</v>
      </c>
      <c r="AA1677" s="25">
        <v>2510.34</v>
      </c>
      <c r="AB1677" s="30">
        <f t="shared" si="441"/>
        <v>96000</v>
      </c>
      <c r="AC1677" s="30">
        <f t="shared" si="437"/>
        <v>0.10416666666666667</v>
      </c>
      <c r="AD1677" s="31">
        <f t="shared" si="438"/>
        <v>10.833333333333334</v>
      </c>
      <c r="AE1677" s="31">
        <f t="shared" si="439"/>
        <v>14.791666666666668</v>
      </c>
      <c r="AG1677" s="30">
        <f t="shared" si="442"/>
        <v>352000</v>
      </c>
      <c r="AH1677" s="30">
        <f t="shared" si="434"/>
        <v>2.8409090909090908E-2</v>
      </c>
      <c r="AI1677" s="31">
        <f t="shared" si="435"/>
        <v>2.9545454545454546</v>
      </c>
      <c r="AJ1677" s="31">
        <f t="shared" si="436"/>
        <v>4.0340909090909092</v>
      </c>
      <c r="AK1677" s="30">
        <f>IF(W1677="si",($S1677*'COSTOS DE CREDITOS'!$C$27)/DATA!$G1677,"")</f>
        <v>54.922363131454851</v>
      </c>
      <c r="AL1677" s="90">
        <f>IF(W1677="si",'COSTOS DE CREDITOS'!$C$35,"")</f>
        <v>20.421138461538462</v>
      </c>
      <c r="AM1677" s="30">
        <f t="shared" si="443"/>
        <v>615.38461538461547</v>
      </c>
      <c r="AN1677" s="30">
        <f t="shared" si="444"/>
        <v>0</v>
      </c>
      <c r="AO1677" s="30">
        <f t="shared" si="445"/>
        <v>690.72811697760881</v>
      </c>
      <c r="AP1677" s="30">
        <f t="shared" si="446"/>
        <v>1819.6118830223913</v>
      </c>
      <c r="AQ1677" s="19">
        <f t="shared" si="447"/>
        <v>0.72484678689834492</v>
      </c>
    </row>
    <row r="1678" spans="1:43" x14ac:dyDescent="0.2">
      <c r="A1678" s="23" t="s">
        <v>5665</v>
      </c>
      <c r="B1678" s="6" t="s">
        <v>5673</v>
      </c>
      <c r="C1678" s="6" t="s">
        <v>5667</v>
      </c>
      <c r="D1678" s="4">
        <v>157287</v>
      </c>
      <c r="E1678" s="4">
        <v>157616</v>
      </c>
      <c r="F1678" s="5" t="s">
        <v>2163</v>
      </c>
      <c r="G1678" s="2">
        <v>6</v>
      </c>
      <c r="H1678" s="4">
        <v>157617</v>
      </c>
      <c r="I1678" s="5" t="s">
        <v>2164</v>
      </c>
      <c r="J1678" s="15">
        <v>45112</v>
      </c>
      <c r="K1678" s="24">
        <v>1186679965</v>
      </c>
      <c r="L1678" s="15">
        <v>45115</v>
      </c>
      <c r="M1678" s="15">
        <v>45138</v>
      </c>
      <c r="N1678" s="15"/>
      <c r="O1678" s="26">
        <f>VLOOKUP(D1678,quash!A$2:$I$7791,9,FALSE)</f>
        <v>3</v>
      </c>
      <c r="P1678" s="7">
        <v>9000</v>
      </c>
      <c r="Q1678" s="26">
        <v>100</v>
      </c>
      <c r="R1678" s="19">
        <v>1.0087274109334987E-2</v>
      </c>
      <c r="S1678" s="93">
        <v>26</v>
      </c>
      <c r="T1678" s="8">
        <v>10000</v>
      </c>
      <c r="U1678" s="4">
        <v>142</v>
      </c>
      <c r="V1678" s="10">
        <v>2510.34</v>
      </c>
      <c r="W1678" s="14" t="s">
        <v>5281</v>
      </c>
      <c r="X1678" s="18">
        <v>0.80889806056328095</v>
      </c>
      <c r="Y1678" s="9">
        <v>8088.9806056328098</v>
      </c>
      <c r="Z1678" s="19">
        <f t="shared" si="440"/>
        <v>-0.19110193943671905</v>
      </c>
      <c r="AA1678" s="25">
        <v>2030.6091573544268</v>
      </c>
      <c r="AB1678" s="30">
        <f t="shared" si="441"/>
        <v>281000</v>
      </c>
      <c r="AC1678" s="30">
        <f t="shared" si="437"/>
        <v>3.5587188612099648E-2</v>
      </c>
      <c r="AD1678" s="31">
        <f t="shared" si="438"/>
        <v>3.5587188612099649</v>
      </c>
      <c r="AE1678" s="31">
        <f t="shared" si="439"/>
        <v>5.0533807829181496</v>
      </c>
      <c r="AG1678" s="30">
        <f t="shared" si="442"/>
        <v>778000</v>
      </c>
      <c r="AH1678" s="30">
        <f t="shared" si="434"/>
        <v>1.2853470437017995E-2</v>
      </c>
      <c r="AI1678" s="31">
        <f t="shared" si="435"/>
        <v>1.2853470437017995</v>
      </c>
      <c r="AJ1678" s="31">
        <f t="shared" si="436"/>
        <v>1.8251928020565553</v>
      </c>
      <c r="AK1678" s="30">
        <f>IF(W1678="si",($S1678*'COSTOS DE CREDITOS'!$C$27)/DATA!$G1678,"")</f>
        <v>89.248840088614131</v>
      </c>
      <c r="AL1678" s="90">
        <f>IF(W1678="si",'COSTOS DE CREDITOS'!$C$35,"")</f>
        <v>20.421138461538462</v>
      </c>
      <c r="AM1678" s="30">
        <f t="shared" si="443"/>
        <v>1000</v>
      </c>
      <c r="AN1678" s="30">
        <f t="shared" si="444"/>
        <v>1911.0193943671902</v>
      </c>
      <c r="AO1678" s="30">
        <f t="shared" si="445"/>
        <v>3020.6893729173426</v>
      </c>
      <c r="AP1678" s="30">
        <f t="shared" si="446"/>
        <v>-990.08021556291578</v>
      </c>
      <c r="AQ1678" s="19">
        <f t="shared" si="447"/>
        <v>-0.48757793294542162</v>
      </c>
    </row>
    <row r="1679" spans="1:43" x14ac:dyDescent="0.2">
      <c r="A1679" s="23" t="s">
        <v>5665</v>
      </c>
      <c r="B1679" s="6" t="s">
        <v>5678</v>
      </c>
      <c r="C1679" s="6" t="s">
        <v>5670</v>
      </c>
      <c r="D1679" s="2">
        <v>157406</v>
      </c>
      <c r="E1679" s="2">
        <v>157456</v>
      </c>
      <c r="F1679" s="3" t="s">
        <v>2165</v>
      </c>
      <c r="G1679" s="2">
        <v>5</v>
      </c>
      <c r="H1679" s="2">
        <v>157580</v>
      </c>
      <c r="I1679" s="3" t="s">
        <v>2166</v>
      </c>
      <c r="J1679" s="15">
        <v>45112</v>
      </c>
      <c r="K1679" s="24">
        <v>1186808182</v>
      </c>
      <c r="L1679" s="15">
        <v>45114</v>
      </c>
      <c r="M1679" s="15">
        <v>45138</v>
      </c>
      <c r="N1679" s="15"/>
      <c r="O1679" s="26">
        <f>VLOOKUP(D1679,quash!A$2:$I$7791,9,FALSE)</f>
        <v>4</v>
      </c>
      <c r="P1679" s="7">
        <v>10000</v>
      </c>
      <c r="Q1679" s="26">
        <v>110</v>
      </c>
      <c r="R1679" s="19">
        <v>3.3741050530766099E-2</v>
      </c>
      <c r="S1679" s="26">
        <v>16</v>
      </c>
      <c r="T1679" s="7">
        <v>10000</v>
      </c>
      <c r="U1679" s="2">
        <v>142</v>
      </c>
      <c r="V1679" s="11">
        <v>2510.34</v>
      </c>
      <c r="W1679" s="14" t="s">
        <v>5281</v>
      </c>
      <c r="X1679" s="18">
        <v>1</v>
      </c>
      <c r="Y1679" s="9">
        <v>10000</v>
      </c>
      <c r="Z1679" s="19">
        <f t="shared" si="440"/>
        <v>0</v>
      </c>
      <c r="AA1679" s="25">
        <v>2510.34</v>
      </c>
      <c r="AB1679" s="30">
        <f t="shared" si="441"/>
        <v>343000</v>
      </c>
      <c r="AC1679" s="30">
        <f t="shared" si="437"/>
        <v>2.9154518950437316E-2</v>
      </c>
      <c r="AD1679" s="31">
        <f t="shared" si="438"/>
        <v>3.2069970845481048</v>
      </c>
      <c r="AE1679" s="31">
        <f t="shared" si="439"/>
        <v>4.1399416909620985</v>
      </c>
      <c r="AG1679" s="30">
        <f t="shared" si="442"/>
        <v>927000</v>
      </c>
      <c r="AH1679" s="30">
        <f t="shared" si="434"/>
        <v>1.0787486515641856E-2</v>
      </c>
      <c r="AI1679" s="31">
        <f t="shared" si="435"/>
        <v>1.1866235167206043</v>
      </c>
      <c r="AJ1679" s="31">
        <f t="shared" si="436"/>
        <v>1.5318230852211436</v>
      </c>
      <c r="AK1679" s="30">
        <f>IF(W1679="si",($S1679*'COSTOS DE CREDITOS'!$C$27)/DATA!$G1679,"")</f>
        <v>65.906835757745824</v>
      </c>
      <c r="AL1679" s="90">
        <f>IF(W1679="si",'COSTOS DE CREDITOS'!$C$35,"")</f>
        <v>20.421138461538462</v>
      </c>
      <c r="AM1679" s="30">
        <f t="shared" si="443"/>
        <v>615.38461538461547</v>
      </c>
      <c r="AN1679" s="30">
        <f t="shared" si="444"/>
        <v>0</v>
      </c>
      <c r="AO1679" s="30">
        <f t="shared" si="445"/>
        <v>701.7125896038998</v>
      </c>
      <c r="AP1679" s="30">
        <f t="shared" si="446"/>
        <v>1808.6274103961005</v>
      </c>
      <c r="AQ1679" s="19">
        <f t="shared" si="447"/>
        <v>0.72047109570659762</v>
      </c>
    </row>
    <row r="1680" spans="1:43" x14ac:dyDescent="0.2">
      <c r="A1680" s="23" t="s">
        <v>5665</v>
      </c>
      <c r="B1680" s="6" t="s">
        <v>5678</v>
      </c>
      <c r="C1680" s="6" t="s">
        <v>5670</v>
      </c>
      <c r="D1680" s="2">
        <v>157510</v>
      </c>
      <c r="E1680" s="2">
        <v>157544</v>
      </c>
      <c r="F1680" s="3" t="s">
        <v>700</v>
      </c>
      <c r="G1680" s="2">
        <v>5</v>
      </c>
      <c r="H1680" s="2">
        <v>157582</v>
      </c>
      <c r="I1680" s="3" t="s">
        <v>2167</v>
      </c>
      <c r="J1680" s="15">
        <v>45113</v>
      </c>
      <c r="K1680" s="24">
        <v>1187689652</v>
      </c>
      <c r="L1680" s="15">
        <v>45114</v>
      </c>
      <c r="M1680" s="15">
        <v>45138</v>
      </c>
      <c r="N1680" s="15"/>
      <c r="O1680" s="26">
        <f>VLOOKUP(D1680,quash!A$2:$I$7791,9,FALSE)</f>
        <v>2</v>
      </c>
      <c r="P1680" s="7">
        <v>10000</v>
      </c>
      <c r="Q1680" s="26">
        <v>110</v>
      </c>
      <c r="R1680" s="19">
        <v>3.3220596517330399E-2</v>
      </c>
      <c r="S1680" s="93">
        <v>26</v>
      </c>
      <c r="T1680" s="7">
        <v>7000</v>
      </c>
      <c r="U1680" s="2">
        <v>142</v>
      </c>
      <c r="V1680" s="11">
        <v>1758.65</v>
      </c>
      <c r="W1680" s="14" t="s">
        <v>5281</v>
      </c>
      <c r="X1680" s="18">
        <v>0.67099386641542802</v>
      </c>
      <c r="Y1680" s="9">
        <v>4696.957064907996</v>
      </c>
      <c r="Z1680" s="19">
        <f t="shared" si="440"/>
        <v>-0.32900613358457198</v>
      </c>
      <c r="AA1680" s="25">
        <v>1180.0433631714925</v>
      </c>
      <c r="AB1680" s="30">
        <f t="shared" si="441"/>
        <v>494000</v>
      </c>
      <c r="AC1680" s="30">
        <f t="shared" si="437"/>
        <v>1.417004048582996E-2</v>
      </c>
      <c r="AD1680" s="31">
        <f t="shared" si="438"/>
        <v>1.5587044534412955</v>
      </c>
      <c r="AE1680" s="31">
        <f t="shared" si="439"/>
        <v>2.0121457489878543</v>
      </c>
      <c r="AG1680" s="30">
        <f t="shared" si="442"/>
        <v>1695000</v>
      </c>
      <c r="AH1680" s="30">
        <f t="shared" si="434"/>
        <v>4.1297935103244837E-3</v>
      </c>
      <c r="AI1680" s="31">
        <f t="shared" si="435"/>
        <v>0.45427728613569318</v>
      </c>
      <c r="AJ1680" s="31">
        <f t="shared" si="436"/>
        <v>0.58643067846607666</v>
      </c>
      <c r="AK1680" s="30">
        <f>IF(W1680="si",($S1680*'COSTOS DE CREDITOS'!$C$27)/DATA!$G1680,"")</f>
        <v>107.09860810633695</v>
      </c>
      <c r="AL1680" s="90">
        <f>IF(W1680="si",'COSTOS DE CREDITOS'!$C$35,"")</f>
        <v>20.421138461538462</v>
      </c>
      <c r="AM1680" s="30">
        <f t="shared" si="443"/>
        <v>700</v>
      </c>
      <c r="AN1680" s="30">
        <f t="shared" si="444"/>
        <v>2303.042935092004</v>
      </c>
      <c r="AO1680" s="30">
        <f t="shared" si="445"/>
        <v>3130.5626816598797</v>
      </c>
      <c r="AP1680" s="30">
        <f t="shared" si="446"/>
        <v>-1950.5193184883872</v>
      </c>
      <c r="AQ1680" s="19">
        <f t="shared" si="447"/>
        <v>-1.6529217309829685</v>
      </c>
    </row>
    <row r="1681" spans="1:43" x14ac:dyDescent="0.2">
      <c r="A1681" s="23" t="s">
        <v>5665</v>
      </c>
      <c r="B1681" s="6" t="s">
        <v>5673</v>
      </c>
      <c r="C1681" s="6" t="s">
        <v>5667</v>
      </c>
      <c r="D1681" s="2">
        <v>157291</v>
      </c>
      <c r="E1681" s="2">
        <v>157616</v>
      </c>
      <c r="F1681" s="3" t="s">
        <v>2163</v>
      </c>
      <c r="G1681" s="2">
        <v>6</v>
      </c>
      <c r="H1681" s="2">
        <v>157618</v>
      </c>
      <c r="I1681" s="3" t="s">
        <v>2168</v>
      </c>
      <c r="J1681" s="15">
        <v>45112</v>
      </c>
      <c r="K1681" s="24">
        <v>1186680363</v>
      </c>
      <c r="L1681" s="15">
        <v>45115</v>
      </c>
      <c r="M1681" s="15">
        <v>45138</v>
      </c>
      <c r="N1681" s="15"/>
      <c r="O1681" s="26">
        <f>VLOOKUP(D1681,quash!A$2:$I$7791,9,FALSE)</f>
        <v>2</v>
      </c>
      <c r="P1681" s="7">
        <v>10000</v>
      </c>
      <c r="Q1681" s="26">
        <v>90</v>
      </c>
      <c r="R1681" s="19">
        <v>5.9818464604665302E-3</v>
      </c>
      <c r="S1681" s="93">
        <v>26</v>
      </c>
      <c r="T1681" s="7">
        <v>7000</v>
      </c>
      <c r="U1681" s="2">
        <v>142</v>
      </c>
      <c r="V1681" s="11">
        <v>1758.65</v>
      </c>
      <c r="W1681" s="14" t="s">
        <v>5281</v>
      </c>
      <c r="X1681" s="18">
        <v>0.80889806056328095</v>
      </c>
      <c r="Y1681" s="9">
        <v>5662.2864239429664</v>
      </c>
      <c r="Z1681" s="19">
        <f t="shared" si="440"/>
        <v>-0.19110193943671905</v>
      </c>
      <c r="AA1681" s="25">
        <v>1422.5685742096141</v>
      </c>
      <c r="AB1681" s="30">
        <f t="shared" si="441"/>
        <v>494000</v>
      </c>
      <c r="AC1681" s="30">
        <f t="shared" si="437"/>
        <v>1.417004048582996E-2</v>
      </c>
      <c r="AD1681" s="31">
        <f t="shared" si="438"/>
        <v>1.2753036437246963</v>
      </c>
      <c r="AE1681" s="31">
        <f t="shared" si="439"/>
        <v>2.0121457489878543</v>
      </c>
      <c r="AG1681" s="30">
        <f t="shared" si="442"/>
        <v>1695000</v>
      </c>
      <c r="AH1681" s="30">
        <f t="shared" ref="AH1681:AH1744" si="448">IFERROR($T1681/AG1681,"")</f>
        <v>4.1297935103244837E-3</v>
      </c>
      <c r="AI1681" s="31">
        <f t="shared" ref="AI1681:AI1744" si="449">IFERROR(AH1681*$Q1681,"")</f>
        <v>0.37168141592920356</v>
      </c>
      <c r="AJ1681" s="31">
        <f t="shared" ref="AJ1681:AJ1744" si="450">IFERROR(AH1681*$U1681,"")</f>
        <v>0.58643067846607666</v>
      </c>
      <c r="AK1681" s="30">
        <f>IF(W1681="si",($S1681*'COSTOS DE CREDITOS'!$C$27)/DATA!$G1681,"")</f>
        <v>89.248840088614131</v>
      </c>
      <c r="AL1681" s="90">
        <f>IF(W1681="si",'COSTOS DE CREDITOS'!$C$35,"")</f>
        <v>20.421138461538462</v>
      </c>
      <c r="AM1681" s="30">
        <f t="shared" si="443"/>
        <v>700</v>
      </c>
      <c r="AN1681" s="30">
        <f t="shared" si="444"/>
        <v>1337.7135760570336</v>
      </c>
      <c r="AO1681" s="30">
        <f t="shared" si="445"/>
        <v>2147.3835546071859</v>
      </c>
      <c r="AP1681" s="30">
        <f t="shared" si="446"/>
        <v>-724.81498039757184</v>
      </c>
      <c r="AQ1681" s="19">
        <f t="shared" si="447"/>
        <v>-0.50951145240944362</v>
      </c>
    </row>
    <row r="1682" spans="1:43" x14ac:dyDescent="0.2">
      <c r="A1682" s="23" t="s">
        <v>5665</v>
      </c>
      <c r="B1682" s="6" t="s">
        <v>5673</v>
      </c>
      <c r="C1682" s="6" t="s">
        <v>5667</v>
      </c>
      <c r="D1682" s="2">
        <v>157311</v>
      </c>
      <c r="E1682" s="2">
        <v>157616</v>
      </c>
      <c r="F1682" s="3" t="s">
        <v>2163</v>
      </c>
      <c r="G1682" s="2">
        <v>6</v>
      </c>
      <c r="H1682" s="2">
        <v>157619</v>
      </c>
      <c r="I1682" s="3" t="s">
        <v>2169</v>
      </c>
      <c r="J1682" s="15">
        <v>45112</v>
      </c>
      <c r="K1682" s="24">
        <v>1186680747</v>
      </c>
      <c r="L1682" s="15">
        <v>45115</v>
      </c>
      <c r="M1682" s="15">
        <v>45138</v>
      </c>
      <c r="N1682" s="15"/>
      <c r="O1682" s="26">
        <f>VLOOKUP(D1682,quash!A$2:$I$7791,9,FALSE)</f>
        <v>2</v>
      </c>
      <c r="P1682" s="7">
        <v>10000</v>
      </c>
      <c r="Q1682" s="26">
        <v>92</v>
      </c>
      <c r="R1682" s="19">
        <v>5.9818464604665302E-3</v>
      </c>
      <c r="S1682" s="93">
        <v>26</v>
      </c>
      <c r="T1682" s="7">
        <v>7000</v>
      </c>
      <c r="U1682" s="2">
        <v>142</v>
      </c>
      <c r="V1682" s="11">
        <v>1758.65</v>
      </c>
      <c r="W1682" s="14" t="s">
        <v>5281</v>
      </c>
      <c r="X1682" s="18">
        <v>0.80889806056328095</v>
      </c>
      <c r="Y1682" s="9">
        <v>5662.2864239429664</v>
      </c>
      <c r="Z1682" s="19">
        <f t="shared" si="440"/>
        <v>-0.19110193943671905</v>
      </c>
      <c r="AA1682" s="25">
        <v>1422.5685742096141</v>
      </c>
      <c r="AB1682" s="30">
        <f t="shared" si="441"/>
        <v>494000</v>
      </c>
      <c r="AC1682" s="30">
        <f t="shared" si="437"/>
        <v>1.417004048582996E-2</v>
      </c>
      <c r="AD1682" s="31">
        <f t="shared" si="438"/>
        <v>1.3036437246963564</v>
      </c>
      <c r="AE1682" s="31">
        <f t="shared" si="439"/>
        <v>2.0121457489878543</v>
      </c>
      <c r="AG1682" s="30">
        <f t="shared" si="442"/>
        <v>1695000</v>
      </c>
      <c r="AH1682" s="30">
        <f t="shared" si="448"/>
        <v>4.1297935103244837E-3</v>
      </c>
      <c r="AI1682" s="31">
        <f t="shared" si="449"/>
        <v>0.3799410029498525</v>
      </c>
      <c r="AJ1682" s="31">
        <f t="shared" si="450"/>
        <v>0.58643067846607666</v>
      </c>
      <c r="AK1682" s="30">
        <f>IF(W1682="si",($S1682*'COSTOS DE CREDITOS'!$C$27)/DATA!$G1682,"")</f>
        <v>89.248840088614131</v>
      </c>
      <c r="AL1682" s="90">
        <f>IF(W1682="si",'COSTOS DE CREDITOS'!$C$35,"")</f>
        <v>20.421138461538462</v>
      </c>
      <c r="AM1682" s="30">
        <f t="shared" si="443"/>
        <v>700</v>
      </c>
      <c r="AN1682" s="30">
        <f t="shared" si="444"/>
        <v>1337.7135760570336</v>
      </c>
      <c r="AO1682" s="30">
        <f t="shared" si="445"/>
        <v>2147.3835546071859</v>
      </c>
      <c r="AP1682" s="30">
        <f t="shared" si="446"/>
        <v>-724.81498039757184</v>
      </c>
      <c r="AQ1682" s="19">
        <f t="shared" si="447"/>
        <v>-0.50951145240944362</v>
      </c>
    </row>
    <row r="1683" spans="1:43" x14ac:dyDescent="0.2">
      <c r="A1683" s="23" t="s">
        <v>5665</v>
      </c>
      <c r="B1683" s="6" t="s">
        <v>5673</v>
      </c>
      <c r="C1683" s="6" t="s">
        <v>5667</v>
      </c>
      <c r="D1683" s="2">
        <v>157312</v>
      </c>
      <c r="E1683" s="2">
        <v>157616</v>
      </c>
      <c r="F1683" s="3" t="s">
        <v>2163</v>
      </c>
      <c r="G1683" s="2">
        <v>6</v>
      </c>
      <c r="H1683" s="2">
        <v>157620</v>
      </c>
      <c r="I1683" s="3" t="s">
        <v>2170</v>
      </c>
      <c r="J1683" s="15">
        <v>45112</v>
      </c>
      <c r="K1683" s="24">
        <v>1186680987</v>
      </c>
      <c r="L1683" s="15">
        <v>45115</v>
      </c>
      <c r="M1683" s="15">
        <v>45138</v>
      </c>
      <c r="N1683" s="15"/>
      <c r="O1683" s="26">
        <f>VLOOKUP(D1683,quash!A$2:$I$7791,9,FALSE)</f>
        <v>4</v>
      </c>
      <c r="P1683" s="7">
        <v>10000</v>
      </c>
      <c r="Q1683" s="26">
        <v>90</v>
      </c>
      <c r="R1683" s="19">
        <v>5.9818464604665302E-3</v>
      </c>
      <c r="S1683" s="93">
        <v>26</v>
      </c>
      <c r="T1683" s="7">
        <v>8000</v>
      </c>
      <c r="U1683" s="2">
        <v>142</v>
      </c>
      <c r="V1683" s="11">
        <v>2013.74</v>
      </c>
      <c r="W1683" s="14" t="s">
        <v>5281</v>
      </c>
      <c r="X1683" s="18">
        <v>0.80889806056328095</v>
      </c>
      <c r="Y1683" s="9">
        <v>6471.1844845062478</v>
      </c>
      <c r="Z1683" s="19">
        <f t="shared" si="440"/>
        <v>-0.19110193943671905</v>
      </c>
      <c r="AA1683" s="25">
        <v>1628.9103804787014</v>
      </c>
      <c r="AB1683" s="30">
        <f t="shared" si="441"/>
        <v>343000</v>
      </c>
      <c r="AC1683" s="30">
        <f t="shared" si="437"/>
        <v>2.3323615160349854E-2</v>
      </c>
      <c r="AD1683" s="31">
        <f t="shared" si="438"/>
        <v>2.0991253644314867</v>
      </c>
      <c r="AE1683" s="31">
        <f t="shared" si="439"/>
        <v>3.3119533527696792</v>
      </c>
      <c r="AG1683" s="30">
        <f t="shared" si="442"/>
        <v>927000</v>
      </c>
      <c r="AH1683" s="30">
        <f t="shared" si="448"/>
        <v>8.6299892125134836E-3</v>
      </c>
      <c r="AI1683" s="31">
        <f t="shared" si="449"/>
        <v>0.77669902912621347</v>
      </c>
      <c r="AJ1683" s="31">
        <f t="shared" si="450"/>
        <v>1.2254584681769147</v>
      </c>
      <c r="AK1683" s="30">
        <f>IF(W1683="si",($S1683*'COSTOS DE CREDITOS'!$C$27)/DATA!$G1683,"")</f>
        <v>89.248840088614131</v>
      </c>
      <c r="AL1683" s="90">
        <f>IF(W1683="si",'COSTOS DE CREDITOS'!$C$35,"")</f>
        <v>20.421138461538462</v>
      </c>
      <c r="AM1683" s="30">
        <f t="shared" si="443"/>
        <v>800</v>
      </c>
      <c r="AN1683" s="30">
        <f t="shared" si="444"/>
        <v>1528.8155154937522</v>
      </c>
      <c r="AO1683" s="30">
        <f t="shared" si="445"/>
        <v>2438.4854940439045</v>
      </c>
      <c r="AP1683" s="30">
        <f t="shared" si="446"/>
        <v>-809.57511356520308</v>
      </c>
      <c r="AQ1683" s="19">
        <f t="shared" si="447"/>
        <v>-0.49700408522615375</v>
      </c>
    </row>
    <row r="1684" spans="1:43" x14ac:dyDescent="0.2">
      <c r="A1684" s="23" t="s">
        <v>5665</v>
      </c>
      <c r="B1684" s="6" t="s">
        <v>5673</v>
      </c>
      <c r="C1684" s="6" t="s">
        <v>5667</v>
      </c>
      <c r="D1684" s="2">
        <v>157313</v>
      </c>
      <c r="E1684" s="2">
        <v>157616</v>
      </c>
      <c r="F1684" s="3" t="s">
        <v>2163</v>
      </c>
      <c r="G1684" s="2">
        <v>6</v>
      </c>
      <c r="H1684" s="2">
        <v>157621</v>
      </c>
      <c r="I1684" s="3" t="s">
        <v>2171</v>
      </c>
      <c r="J1684" s="15">
        <v>45112</v>
      </c>
      <c r="K1684" s="24">
        <v>1186681209</v>
      </c>
      <c r="L1684" s="15">
        <v>45115</v>
      </c>
      <c r="M1684" s="15">
        <v>45138</v>
      </c>
      <c r="N1684" s="15"/>
      <c r="O1684" s="26">
        <f>VLOOKUP(D1684,quash!A$2:$I$7791,9,FALSE)</f>
        <v>2</v>
      </c>
      <c r="P1684" s="7">
        <v>15000</v>
      </c>
      <c r="Q1684" s="26">
        <v>92</v>
      </c>
      <c r="R1684" s="19">
        <v>5.9818464604665276E-3</v>
      </c>
      <c r="S1684" s="93">
        <v>26</v>
      </c>
      <c r="T1684" s="7">
        <v>10000</v>
      </c>
      <c r="U1684" s="2">
        <v>142</v>
      </c>
      <c r="V1684" s="11">
        <v>2510.34</v>
      </c>
      <c r="W1684" s="14" t="s">
        <v>5281</v>
      </c>
      <c r="X1684" s="18">
        <v>0.80889806056328095</v>
      </c>
      <c r="Y1684" s="9">
        <v>8088.9806056328098</v>
      </c>
      <c r="Z1684" s="19">
        <f t="shared" si="440"/>
        <v>-0.19110193943671905</v>
      </c>
      <c r="AA1684" s="25">
        <v>2030.6091573544268</v>
      </c>
      <c r="AB1684" s="30">
        <f t="shared" si="441"/>
        <v>494000</v>
      </c>
      <c r="AC1684" s="30">
        <f t="shared" si="437"/>
        <v>2.0242914979757085E-2</v>
      </c>
      <c r="AD1684" s="31">
        <f t="shared" si="438"/>
        <v>1.8623481781376519</v>
      </c>
      <c r="AE1684" s="31">
        <f t="shared" si="439"/>
        <v>2.8744939271255059</v>
      </c>
      <c r="AG1684" s="30">
        <f t="shared" si="442"/>
        <v>1695000</v>
      </c>
      <c r="AH1684" s="30">
        <f t="shared" si="448"/>
        <v>5.8997050147492625E-3</v>
      </c>
      <c r="AI1684" s="31">
        <f t="shared" si="449"/>
        <v>0.54277286135693215</v>
      </c>
      <c r="AJ1684" s="31">
        <f t="shared" si="450"/>
        <v>0.83775811209439532</v>
      </c>
      <c r="AK1684" s="30">
        <f>IF(W1684="si",($S1684*'COSTOS DE CREDITOS'!$C$27)/DATA!$G1684,"")</f>
        <v>89.248840088614131</v>
      </c>
      <c r="AL1684" s="90">
        <f>IF(W1684="si",'COSTOS DE CREDITOS'!$C$35,"")</f>
        <v>20.421138461538462</v>
      </c>
      <c r="AM1684" s="30">
        <f t="shared" si="443"/>
        <v>1000</v>
      </c>
      <c r="AN1684" s="30">
        <f t="shared" si="444"/>
        <v>1911.0193943671902</v>
      </c>
      <c r="AO1684" s="30">
        <f t="shared" si="445"/>
        <v>3020.6893729173426</v>
      </c>
      <c r="AP1684" s="30">
        <f t="shared" si="446"/>
        <v>-990.08021556291578</v>
      </c>
      <c r="AQ1684" s="19">
        <f t="shared" si="447"/>
        <v>-0.48757793294542162</v>
      </c>
    </row>
    <row r="1685" spans="1:43" x14ac:dyDescent="0.2">
      <c r="A1685" s="23" t="s">
        <v>5665</v>
      </c>
      <c r="B1685" s="6" t="s">
        <v>5678</v>
      </c>
      <c r="C1685" s="6" t="s">
        <v>5670</v>
      </c>
      <c r="D1685" s="2">
        <v>157439</v>
      </c>
      <c r="E1685" s="2">
        <v>157462</v>
      </c>
      <c r="F1685" s="3" t="s">
        <v>571</v>
      </c>
      <c r="G1685" s="2">
        <v>5</v>
      </c>
      <c r="H1685" s="2">
        <v>157632</v>
      </c>
      <c r="I1685" s="3" t="s">
        <v>2172</v>
      </c>
      <c r="J1685" s="15">
        <v>45112</v>
      </c>
      <c r="K1685" s="24">
        <v>1186941377</v>
      </c>
      <c r="L1685" s="15">
        <v>45115</v>
      </c>
      <c r="M1685" s="15">
        <v>45138</v>
      </c>
      <c r="N1685" s="15"/>
      <c r="O1685" s="26">
        <f>VLOOKUP(D1685,quash!A$2:$I$7791,9,FALSE)</f>
        <v>3</v>
      </c>
      <c r="P1685" s="7">
        <v>10000</v>
      </c>
      <c r="Q1685" s="26">
        <v>110</v>
      </c>
      <c r="R1685" s="19">
        <v>3.3741050530766099E-2</v>
      </c>
      <c r="S1685" s="26">
        <v>16</v>
      </c>
      <c r="T1685" s="7">
        <v>5000</v>
      </c>
      <c r="U1685" s="2">
        <v>147</v>
      </c>
      <c r="V1685" s="11">
        <v>1303.3399999999999</v>
      </c>
      <c r="W1685" s="14" t="s">
        <v>5281</v>
      </c>
      <c r="X1685" s="18">
        <v>1</v>
      </c>
      <c r="Y1685" s="9">
        <v>5000</v>
      </c>
      <c r="Z1685" s="19">
        <f t="shared" si="440"/>
        <v>0</v>
      </c>
      <c r="AA1685" s="25">
        <v>1303.3399999999999</v>
      </c>
      <c r="AB1685" s="30">
        <f t="shared" si="441"/>
        <v>281000</v>
      </c>
      <c r="AC1685" s="30">
        <f t="shared" si="437"/>
        <v>1.7793594306049824E-2</v>
      </c>
      <c r="AD1685" s="31">
        <f t="shared" si="438"/>
        <v>1.9572953736654806</v>
      </c>
      <c r="AE1685" s="31">
        <f t="shared" si="439"/>
        <v>2.6156583629893242</v>
      </c>
      <c r="AG1685" s="30">
        <f t="shared" si="442"/>
        <v>778000</v>
      </c>
      <c r="AH1685" s="30">
        <f t="shared" si="448"/>
        <v>6.4267352185089976E-3</v>
      </c>
      <c r="AI1685" s="31">
        <f t="shared" si="449"/>
        <v>0.70694087403598971</v>
      </c>
      <c r="AJ1685" s="31">
        <f t="shared" si="450"/>
        <v>0.94473007712082269</v>
      </c>
      <c r="AK1685" s="30">
        <f>IF(W1685="si",($S1685*'COSTOS DE CREDITOS'!$C$27)/DATA!$G1685,"")</f>
        <v>65.906835757745824</v>
      </c>
      <c r="AL1685" s="90">
        <f>IF(W1685="si",'COSTOS DE CREDITOS'!$C$35,"")</f>
        <v>20.421138461538462</v>
      </c>
      <c r="AM1685" s="30">
        <f t="shared" si="443"/>
        <v>307.69230769230774</v>
      </c>
      <c r="AN1685" s="30">
        <f t="shared" si="444"/>
        <v>0</v>
      </c>
      <c r="AO1685" s="30">
        <f t="shared" si="445"/>
        <v>394.02028191159201</v>
      </c>
      <c r="AP1685" s="30">
        <f t="shared" si="446"/>
        <v>909.31971808840785</v>
      </c>
      <c r="AQ1685" s="19">
        <f t="shared" si="447"/>
        <v>0.69768419452208008</v>
      </c>
    </row>
    <row r="1686" spans="1:43" x14ac:dyDescent="0.2">
      <c r="A1686" s="23" t="s">
        <v>5665</v>
      </c>
      <c r="B1686" s="6" t="s">
        <v>5678</v>
      </c>
      <c r="C1686" s="6" t="s">
        <v>5670</v>
      </c>
      <c r="D1686" s="2">
        <v>157440</v>
      </c>
      <c r="E1686" s="2">
        <v>157462</v>
      </c>
      <c r="F1686" s="3" t="s">
        <v>571</v>
      </c>
      <c r="G1686" s="2">
        <v>5</v>
      </c>
      <c r="H1686" s="2">
        <v>157641</v>
      </c>
      <c r="I1686" s="3" t="s">
        <v>2173</v>
      </c>
      <c r="J1686" s="15">
        <v>45112</v>
      </c>
      <c r="K1686" s="24">
        <v>1186940716</v>
      </c>
      <c r="L1686" s="15">
        <v>45115</v>
      </c>
      <c r="M1686" s="15">
        <v>45138</v>
      </c>
      <c r="N1686" s="15"/>
      <c r="O1686" s="26">
        <f>VLOOKUP(D1686,quash!A$2:$I$7791,9,FALSE)</f>
        <v>4</v>
      </c>
      <c r="P1686" s="7">
        <v>10000</v>
      </c>
      <c r="Q1686" s="26">
        <v>110</v>
      </c>
      <c r="R1686" s="19">
        <v>3.3220596517330399E-2</v>
      </c>
      <c r="S1686" s="26">
        <v>16</v>
      </c>
      <c r="T1686" s="7">
        <v>5000</v>
      </c>
      <c r="U1686" s="2">
        <v>147</v>
      </c>
      <c r="V1686" s="11">
        <v>1303.3399999999999</v>
      </c>
      <c r="W1686" s="14" t="s">
        <v>5281</v>
      </c>
      <c r="X1686" s="18">
        <v>1</v>
      </c>
      <c r="Y1686" s="9">
        <v>5000</v>
      </c>
      <c r="Z1686" s="19">
        <f t="shared" si="440"/>
        <v>0</v>
      </c>
      <c r="AA1686" s="25">
        <v>1303.3399999999999</v>
      </c>
      <c r="AB1686" s="30">
        <f t="shared" si="441"/>
        <v>343000</v>
      </c>
      <c r="AC1686" s="30">
        <f t="shared" si="437"/>
        <v>1.4577259475218658E-2</v>
      </c>
      <c r="AD1686" s="31">
        <f t="shared" si="438"/>
        <v>1.6034985422740524</v>
      </c>
      <c r="AE1686" s="31">
        <f t="shared" si="439"/>
        <v>2.1428571428571428</v>
      </c>
      <c r="AG1686" s="30">
        <f t="shared" si="442"/>
        <v>927000</v>
      </c>
      <c r="AH1686" s="30">
        <f t="shared" si="448"/>
        <v>5.3937432578209281E-3</v>
      </c>
      <c r="AI1686" s="31">
        <f t="shared" si="449"/>
        <v>0.59331175836030214</v>
      </c>
      <c r="AJ1686" s="31">
        <f t="shared" si="450"/>
        <v>0.79288025889967639</v>
      </c>
      <c r="AK1686" s="30">
        <f>IF(W1686="si",($S1686*'COSTOS DE CREDITOS'!$C$27)/DATA!$G1686,"")</f>
        <v>65.906835757745824</v>
      </c>
      <c r="AL1686" s="90">
        <f>IF(W1686="si",'COSTOS DE CREDITOS'!$C$35,"")</f>
        <v>20.421138461538462</v>
      </c>
      <c r="AM1686" s="30">
        <f t="shared" si="443"/>
        <v>307.69230769230774</v>
      </c>
      <c r="AN1686" s="30">
        <f t="shared" si="444"/>
        <v>0</v>
      </c>
      <c r="AO1686" s="30">
        <f t="shared" si="445"/>
        <v>394.02028191159201</v>
      </c>
      <c r="AP1686" s="30">
        <f t="shared" si="446"/>
        <v>909.31971808840785</v>
      </c>
      <c r="AQ1686" s="19">
        <f t="shared" si="447"/>
        <v>0.69768419452208008</v>
      </c>
    </row>
    <row r="1687" spans="1:43" x14ac:dyDescent="0.2">
      <c r="A1687" s="23" t="s">
        <v>5665</v>
      </c>
      <c r="B1687" s="6" t="s">
        <v>5678</v>
      </c>
      <c r="C1687" s="6" t="s">
        <v>5670</v>
      </c>
      <c r="D1687" s="2">
        <v>157441</v>
      </c>
      <c r="E1687" s="2">
        <v>157462</v>
      </c>
      <c r="F1687" s="3" t="s">
        <v>571</v>
      </c>
      <c r="G1687" s="2">
        <v>5</v>
      </c>
      <c r="H1687" s="2">
        <v>157642</v>
      </c>
      <c r="I1687" s="3" t="s">
        <v>2174</v>
      </c>
      <c r="J1687" s="15">
        <v>45112</v>
      </c>
      <c r="K1687" s="24">
        <v>1186938524</v>
      </c>
      <c r="L1687" s="15">
        <v>45115</v>
      </c>
      <c r="M1687" s="15">
        <v>45138</v>
      </c>
      <c r="N1687" s="15"/>
      <c r="O1687" s="26" t="e">
        <f>VLOOKUP(D1687,quash!A$2:$I$7791,9,FALSE)</f>
        <v>#N/A</v>
      </c>
      <c r="P1687" s="7">
        <v>7000</v>
      </c>
      <c r="Q1687" s="26">
        <v>122</v>
      </c>
      <c r="R1687" s="19">
        <v>3.1160502391921113E-2</v>
      </c>
      <c r="S1687" s="26">
        <v>16</v>
      </c>
      <c r="T1687" s="7">
        <v>5000</v>
      </c>
      <c r="U1687" s="2">
        <v>147</v>
      </c>
      <c r="V1687" s="11">
        <v>1303.3399999999999</v>
      </c>
      <c r="W1687" s="14" t="s">
        <v>5281</v>
      </c>
      <c r="X1687" s="18">
        <v>1</v>
      </c>
      <c r="Y1687" s="9">
        <v>5000</v>
      </c>
      <c r="Z1687" s="19">
        <f t="shared" si="440"/>
        <v>0</v>
      </c>
      <c r="AA1687" s="25">
        <v>1303.3399999999999</v>
      </c>
      <c r="AB1687" s="30">
        <f t="shared" si="441"/>
        <v>318000</v>
      </c>
      <c r="AC1687" s="30">
        <f t="shared" si="437"/>
        <v>1.5723270440251572E-2</v>
      </c>
      <c r="AD1687" s="31">
        <f t="shared" si="438"/>
        <v>1.9182389937106918</v>
      </c>
      <c r="AE1687" s="31">
        <f t="shared" si="439"/>
        <v>2.3113207547169812</v>
      </c>
      <c r="AG1687" s="30">
        <f t="shared" si="442"/>
        <v>6126000</v>
      </c>
      <c r="AH1687" s="30">
        <f t="shared" si="448"/>
        <v>8.1619327456741752E-4</v>
      </c>
      <c r="AI1687" s="31">
        <f t="shared" si="449"/>
        <v>9.9575579497224939E-2</v>
      </c>
      <c r="AJ1687" s="31">
        <f t="shared" si="450"/>
        <v>0.11998041136141037</v>
      </c>
      <c r="AK1687" s="30">
        <f>IF(W1687="si",($S1687*'COSTOS DE CREDITOS'!$C$27)/DATA!$G1687,"")</f>
        <v>65.906835757745824</v>
      </c>
      <c r="AL1687" s="90">
        <f>IF(W1687="si",'COSTOS DE CREDITOS'!$C$35,"")</f>
        <v>20.421138461538462</v>
      </c>
      <c r="AM1687" s="30">
        <f t="shared" si="443"/>
        <v>307.69230769230774</v>
      </c>
      <c r="AN1687" s="30">
        <f t="shared" si="444"/>
        <v>0</v>
      </c>
      <c r="AO1687" s="30">
        <f t="shared" si="445"/>
        <v>394.02028191159201</v>
      </c>
      <c r="AP1687" s="30">
        <f t="shared" si="446"/>
        <v>909.31971808840785</v>
      </c>
      <c r="AQ1687" s="19">
        <f t="shared" si="447"/>
        <v>0.69768419452208008</v>
      </c>
    </row>
    <row r="1688" spans="1:43" x14ac:dyDescent="0.2">
      <c r="A1688" s="23" t="s">
        <v>5665</v>
      </c>
      <c r="B1688" s="6" t="s">
        <v>5668</v>
      </c>
      <c r="C1688" s="6" t="s">
        <v>5667</v>
      </c>
      <c r="D1688" s="2">
        <v>157198</v>
      </c>
      <c r="E1688" s="2">
        <v>157628</v>
      </c>
      <c r="F1688" s="3" t="s">
        <v>2175</v>
      </c>
      <c r="G1688" s="2">
        <v>10</v>
      </c>
      <c r="H1688" s="2">
        <v>157636</v>
      </c>
      <c r="I1688" s="3" t="s">
        <v>2176</v>
      </c>
      <c r="J1688" s="15" t="s">
        <v>5688</v>
      </c>
      <c r="K1688" s="24" t="s">
        <v>5688</v>
      </c>
      <c r="L1688" s="15">
        <v>45115</v>
      </c>
      <c r="M1688" s="15">
        <v>45138</v>
      </c>
      <c r="N1688" s="15"/>
      <c r="O1688" s="26">
        <f>VLOOKUP(D1688,quash!A$2:$I$7791,9,FALSE)</f>
        <v>2</v>
      </c>
      <c r="P1688" s="7">
        <v>7000</v>
      </c>
      <c r="Q1688" s="26">
        <v>111</v>
      </c>
      <c r="R1688" s="19">
        <v>3.3220596517330447E-2</v>
      </c>
      <c r="S1688" s="26">
        <v>16</v>
      </c>
      <c r="T1688" s="7">
        <v>8000</v>
      </c>
      <c r="U1688" s="2">
        <v>132</v>
      </c>
      <c r="V1688" s="11">
        <v>1862.16</v>
      </c>
      <c r="W1688" s="14" t="s">
        <v>5281</v>
      </c>
      <c r="X1688" s="18">
        <v>1</v>
      </c>
      <c r="Y1688" s="9">
        <v>8000</v>
      </c>
      <c r="Z1688" s="19">
        <f t="shared" si="440"/>
        <v>0</v>
      </c>
      <c r="AA1688" s="25">
        <v>1862.16</v>
      </c>
      <c r="AB1688" s="30">
        <f t="shared" si="441"/>
        <v>494000</v>
      </c>
      <c r="AC1688" s="30">
        <f t="shared" si="437"/>
        <v>1.6194331983805668E-2</v>
      </c>
      <c r="AD1688" s="31">
        <f t="shared" si="438"/>
        <v>1.7975708502024292</v>
      </c>
      <c r="AE1688" s="31">
        <f t="shared" si="439"/>
        <v>2.1376518218623484</v>
      </c>
      <c r="AG1688" s="30">
        <f t="shared" si="442"/>
        <v>1695000</v>
      </c>
      <c r="AH1688" s="30">
        <f t="shared" si="448"/>
        <v>4.71976401179941E-3</v>
      </c>
      <c r="AI1688" s="31">
        <f t="shared" si="449"/>
        <v>0.52389380530973451</v>
      </c>
      <c r="AJ1688" s="31">
        <f t="shared" si="450"/>
        <v>0.62300884955752212</v>
      </c>
      <c r="AK1688" s="30">
        <f>IF(W1688="si",($S1688*'COSTOS DE CREDITOS'!$C$27)/DATA!$G1688,"")</f>
        <v>32.953417878872912</v>
      </c>
      <c r="AL1688" s="90">
        <f>IF(W1688="si",'COSTOS DE CREDITOS'!$C$35,"")</f>
        <v>20.421138461538462</v>
      </c>
      <c r="AM1688" s="30">
        <f t="shared" si="443"/>
        <v>492.30769230769232</v>
      </c>
      <c r="AN1688" s="30">
        <f t="shared" si="444"/>
        <v>0</v>
      </c>
      <c r="AO1688" s="30">
        <f t="shared" si="445"/>
        <v>545.68224864810372</v>
      </c>
      <c r="AP1688" s="30">
        <f t="shared" si="446"/>
        <v>1316.4777513518964</v>
      </c>
      <c r="AQ1688" s="19">
        <f t="shared" si="447"/>
        <v>0.70696274828795391</v>
      </c>
    </row>
    <row r="1689" spans="1:43" x14ac:dyDescent="0.2">
      <c r="A1689" s="23" t="s">
        <v>5665</v>
      </c>
      <c r="B1689" s="6" t="s">
        <v>5668</v>
      </c>
      <c r="C1689" s="6" t="s">
        <v>5667</v>
      </c>
      <c r="D1689" s="2">
        <v>157169</v>
      </c>
      <c r="E1689" s="2">
        <v>157628</v>
      </c>
      <c r="F1689" s="3" t="s">
        <v>2175</v>
      </c>
      <c r="G1689" s="2">
        <v>10</v>
      </c>
      <c r="H1689" s="2">
        <v>157637</v>
      </c>
      <c r="I1689" s="3" t="s">
        <v>2177</v>
      </c>
      <c r="J1689" s="15">
        <v>45111</v>
      </c>
      <c r="K1689" s="24">
        <v>1186242652</v>
      </c>
      <c r="L1689" s="15">
        <v>45115</v>
      </c>
      <c r="M1689" s="15">
        <v>45138</v>
      </c>
      <c r="N1689" s="15"/>
      <c r="O1689" s="26">
        <f>VLOOKUP(D1689,quash!A$2:$I$7791,9,FALSE)</f>
        <v>6</v>
      </c>
      <c r="P1689" s="7">
        <v>10000</v>
      </c>
      <c r="Q1689" s="26">
        <v>110</v>
      </c>
      <c r="R1689" s="19">
        <v>3.3220596517330399E-2</v>
      </c>
      <c r="S1689" s="26">
        <v>16</v>
      </c>
      <c r="T1689" s="7">
        <v>8000</v>
      </c>
      <c r="U1689" s="2">
        <v>132</v>
      </c>
      <c r="V1689" s="11">
        <v>1862.16</v>
      </c>
      <c r="W1689" s="14" t="s">
        <v>5281</v>
      </c>
      <c r="X1689" s="18">
        <v>1</v>
      </c>
      <c r="Y1689" s="9">
        <v>8000</v>
      </c>
      <c r="Z1689" s="19">
        <f t="shared" si="440"/>
        <v>0</v>
      </c>
      <c r="AA1689" s="25">
        <v>1862.16</v>
      </c>
      <c r="AB1689" s="30">
        <f t="shared" si="441"/>
        <v>48000</v>
      </c>
      <c r="AC1689" s="30">
        <f t="shared" si="437"/>
        <v>0.16666666666666666</v>
      </c>
      <c r="AD1689" s="31">
        <f t="shared" si="438"/>
        <v>18.333333333333332</v>
      </c>
      <c r="AE1689" s="31">
        <f t="shared" si="439"/>
        <v>22</v>
      </c>
      <c r="AG1689" s="30">
        <f t="shared" si="442"/>
        <v>288000</v>
      </c>
      <c r="AH1689" s="30">
        <f t="shared" si="448"/>
        <v>2.7777777777777776E-2</v>
      </c>
      <c r="AI1689" s="31">
        <f t="shared" si="449"/>
        <v>3.0555555555555554</v>
      </c>
      <c r="AJ1689" s="31">
        <f t="shared" si="450"/>
        <v>3.6666666666666665</v>
      </c>
      <c r="AK1689" s="30">
        <f>IF(W1689="si",($S1689*'COSTOS DE CREDITOS'!$C$27)/DATA!$G1689,"")</f>
        <v>32.953417878872912</v>
      </c>
      <c r="AL1689" s="90">
        <f>IF(W1689="si",'COSTOS DE CREDITOS'!$C$35,"")</f>
        <v>20.421138461538462</v>
      </c>
      <c r="AM1689" s="30">
        <f t="shared" si="443"/>
        <v>492.30769230769232</v>
      </c>
      <c r="AN1689" s="30">
        <f t="shared" si="444"/>
        <v>0</v>
      </c>
      <c r="AO1689" s="30">
        <f t="shared" si="445"/>
        <v>545.68224864810372</v>
      </c>
      <c r="AP1689" s="30">
        <f t="shared" si="446"/>
        <v>1316.4777513518964</v>
      </c>
      <c r="AQ1689" s="19">
        <f t="shared" si="447"/>
        <v>0.70696274828795391</v>
      </c>
    </row>
    <row r="1690" spans="1:43" x14ac:dyDescent="0.2">
      <c r="A1690" s="23" t="s">
        <v>5665</v>
      </c>
      <c r="B1690" s="6" t="s">
        <v>5675</v>
      </c>
      <c r="C1690" s="6" t="s">
        <v>5667</v>
      </c>
      <c r="D1690" s="4">
        <v>157375</v>
      </c>
      <c r="E1690" s="4">
        <v>157739</v>
      </c>
      <c r="F1690" s="5" t="s">
        <v>2179</v>
      </c>
      <c r="G1690" s="2">
        <v>6</v>
      </c>
      <c r="H1690" s="4">
        <v>157740</v>
      </c>
      <c r="I1690" s="5" t="s">
        <v>2180</v>
      </c>
      <c r="J1690" s="15">
        <v>45112</v>
      </c>
      <c r="K1690" s="24">
        <v>1186752298</v>
      </c>
      <c r="L1690" s="15">
        <v>45117</v>
      </c>
      <c r="M1690" s="15">
        <v>45138</v>
      </c>
      <c r="N1690" s="15"/>
      <c r="O1690" s="26">
        <f>VLOOKUP(D1690,quash!A$2:$I$7791,9,FALSE)</f>
        <v>1</v>
      </c>
      <c r="P1690" s="7">
        <v>10000</v>
      </c>
      <c r="Q1690" s="26">
        <v>132</v>
      </c>
      <c r="R1690" s="19">
        <v>5.8283715876113903E-2</v>
      </c>
      <c r="S1690" s="93">
        <v>26</v>
      </c>
      <c r="T1690" s="8">
        <v>6000</v>
      </c>
      <c r="U1690" s="4">
        <v>142</v>
      </c>
      <c r="V1690" s="10">
        <v>1503.37</v>
      </c>
      <c r="W1690" s="14" t="s">
        <v>5281</v>
      </c>
      <c r="X1690" s="18">
        <v>0.73812613943370997</v>
      </c>
      <c r="Y1690" s="9">
        <v>4428.7568366022597</v>
      </c>
      <c r="Z1690" s="19">
        <f t="shared" si="440"/>
        <v>-0.26187386056629003</v>
      </c>
      <c r="AA1690" s="25">
        <v>1109.6766942404565</v>
      </c>
      <c r="AB1690" s="30">
        <f t="shared" si="441"/>
        <v>529000</v>
      </c>
      <c r="AC1690" s="30">
        <f t="shared" si="437"/>
        <v>1.1342155009451797E-2</v>
      </c>
      <c r="AD1690" s="31">
        <f t="shared" si="438"/>
        <v>1.4971644612476371</v>
      </c>
      <c r="AE1690" s="31">
        <f t="shared" si="439"/>
        <v>1.6105860113421551</v>
      </c>
      <c r="AG1690" s="30">
        <f t="shared" si="442"/>
        <v>2427000</v>
      </c>
      <c r="AH1690" s="30">
        <f t="shared" si="448"/>
        <v>2.472187886279357E-3</v>
      </c>
      <c r="AI1690" s="31">
        <f t="shared" si="449"/>
        <v>0.32632880098887512</v>
      </c>
      <c r="AJ1690" s="31">
        <f t="shared" si="450"/>
        <v>0.35105067985166871</v>
      </c>
      <c r="AK1690" s="30">
        <f>IF(W1690="si",($S1690*'COSTOS DE CREDITOS'!$C$27)/DATA!$G1690,"")</f>
        <v>89.248840088614131</v>
      </c>
      <c r="AL1690" s="90">
        <f>IF(W1690="si",'COSTOS DE CREDITOS'!$C$35,"")</f>
        <v>20.421138461538462</v>
      </c>
      <c r="AM1690" s="30">
        <f t="shared" si="443"/>
        <v>600</v>
      </c>
      <c r="AN1690" s="30">
        <f t="shared" si="444"/>
        <v>1571.2431633977403</v>
      </c>
      <c r="AO1690" s="30">
        <f t="shared" si="445"/>
        <v>2280.9131419478927</v>
      </c>
      <c r="AP1690" s="30">
        <f t="shared" si="446"/>
        <v>-1171.2364477074361</v>
      </c>
      <c r="AQ1690" s="19">
        <f t="shared" si="447"/>
        <v>-1.0554753954791449</v>
      </c>
    </row>
    <row r="1691" spans="1:43" x14ac:dyDescent="0.2">
      <c r="A1691" s="23" t="s">
        <v>5665</v>
      </c>
      <c r="B1691" s="6" t="s">
        <v>5675</v>
      </c>
      <c r="C1691" s="6" t="s">
        <v>5667</v>
      </c>
      <c r="D1691" s="2">
        <v>157261</v>
      </c>
      <c r="E1691" s="2">
        <v>157668</v>
      </c>
      <c r="F1691" s="3" t="s">
        <v>2178</v>
      </c>
      <c r="G1691" s="2">
        <v>8</v>
      </c>
      <c r="H1691" s="2">
        <v>157670</v>
      </c>
      <c r="I1691" s="3" t="s">
        <v>2181</v>
      </c>
      <c r="J1691" s="15">
        <v>45111</v>
      </c>
      <c r="K1691" s="24">
        <v>1186125604</v>
      </c>
      <c r="L1691" s="15">
        <v>45115</v>
      </c>
      <c r="M1691" s="15">
        <v>45138</v>
      </c>
      <c r="N1691" s="15"/>
      <c r="O1691" s="26">
        <f>VLOOKUP(D1691,quash!A$2:$I$7791,9,FALSE)</f>
        <v>1</v>
      </c>
      <c r="P1691" s="7">
        <v>10000</v>
      </c>
      <c r="Q1691" s="26">
        <v>147</v>
      </c>
      <c r="R1691" s="19">
        <v>7.9000519063170294E-2</v>
      </c>
      <c r="S1691" s="26">
        <v>16</v>
      </c>
      <c r="T1691" s="7">
        <v>10000</v>
      </c>
      <c r="U1691" s="2">
        <v>142</v>
      </c>
      <c r="V1691" s="11">
        <v>2510.34</v>
      </c>
      <c r="W1691" s="14" t="s">
        <v>5281</v>
      </c>
      <c r="X1691" s="18">
        <v>1</v>
      </c>
      <c r="Y1691" s="9">
        <v>10000</v>
      </c>
      <c r="Z1691" s="19">
        <f t="shared" si="440"/>
        <v>0</v>
      </c>
      <c r="AA1691" s="25">
        <v>2510.34</v>
      </c>
      <c r="AB1691" s="30">
        <f t="shared" si="441"/>
        <v>529000</v>
      </c>
      <c r="AC1691" s="30">
        <f t="shared" si="437"/>
        <v>1.890359168241966E-2</v>
      </c>
      <c r="AD1691" s="31">
        <f t="shared" si="438"/>
        <v>2.7788279773156899</v>
      </c>
      <c r="AE1691" s="31">
        <f t="shared" si="439"/>
        <v>2.6843100189035916</v>
      </c>
      <c r="AG1691" s="30">
        <f t="shared" si="442"/>
        <v>2427000</v>
      </c>
      <c r="AH1691" s="30">
        <f t="shared" si="448"/>
        <v>4.1203131437989289E-3</v>
      </c>
      <c r="AI1691" s="31">
        <f t="shared" si="449"/>
        <v>0.60568603213844252</v>
      </c>
      <c r="AJ1691" s="31">
        <f t="shared" si="450"/>
        <v>0.58508446641944789</v>
      </c>
      <c r="AK1691" s="30">
        <f>IF(W1691="si",($S1691*'COSTOS DE CREDITOS'!$C$27)/DATA!$G1691,"")</f>
        <v>41.191772348591137</v>
      </c>
      <c r="AL1691" s="90">
        <f>IF(W1691="si",'COSTOS DE CREDITOS'!$C$35,"")</f>
        <v>20.421138461538462</v>
      </c>
      <c r="AM1691" s="30">
        <f t="shared" si="443"/>
        <v>615.38461538461547</v>
      </c>
      <c r="AN1691" s="30">
        <f t="shared" si="444"/>
        <v>0</v>
      </c>
      <c r="AO1691" s="30">
        <f t="shared" si="445"/>
        <v>676.99752619474509</v>
      </c>
      <c r="AP1691" s="30">
        <f t="shared" si="446"/>
        <v>1833.3424738052549</v>
      </c>
      <c r="AQ1691" s="19">
        <f t="shared" si="447"/>
        <v>0.73031640088802907</v>
      </c>
    </row>
    <row r="1692" spans="1:43" x14ac:dyDescent="0.2">
      <c r="A1692" s="23" t="s">
        <v>5665</v>
      </c>
      <c r="B1692" s="6" t="s">
        <v>5675</v>
      </c>
      <c r="C1692" s="6" t="s">
        <v>5667</v>
      </c>
      <c r="D1692" s="2">
        <v>157132</v>
      </c>
      <c r="E1692" s="2">
        <v>157668</v>
      </c>
      <c r="F1692" s="3" t="s">
        <v>2178</v>
      </c>
      <c r="G1692" s="2">
        <v>8</v>
      </c>
      <c r="H1692" s="2">
        <v>157688</v>
      </c>
      <c r="I1692" s="3" t="s">
        <v>2182</v>
      </c>
      <c r="J1692" s="15">
        <v>45212</v>
      </c>
      <c r="K1692" s="24">
        <v>1257290112</v>
      </c>
      <c r="L1692" s="15">
        <v>45115</v>
      </c>
      <c r="M1692" s="15">
        <v>45138</v>
      </c>
      <c r="N1692" s="15"/>
      <c r="O1692" s="26">
        <f>VLOOKUP(D1692,quash!A$2:$I$7791,9,FALSE)</f>
        <v>3</v>
      </c>
      <c r="P1692" s="7">
        <v>5000</v>
      </c>
      <c r="Q1692" s="26">
        <v>147</v>
      </c>
      <c r="R1692" s="19">
        <v>0.11226939921536</v>
      </c>
      <c r="S1692" s="26">
        <v>16</v>
      </c>
      <c r="T1692" s="7">
        <v>5000</v>
      </c>
      <c r="U1692" s="2">
        <v>147</v>
      </c>
      <c r="V1692" s="11">
        <v>1303.3399999999999</v>
      </c>
      <c r="W1692" s="14" t="s">
        <v>5281</v>
      </c>
      <c r="X1692" s="18">
        <v>1</v>
      </c>
      <c r="Y1692" s="9">
        <v>5000</v>
      </c>
      <c r="Z1692" s="19">
        <f t="shared" si="440"/>
        <v>0</v>
      </c>
      <c r="AA1692" s="25">
        <v>1303.3399999999999</v>
      </c>
      <c r="AB1692" s="30">
        <f t="shared" si="441"/>
        <v>281000</v>
      </c>
      <c r="AC1692" s="30">
        <f t="shared" si="437"/>
        <v>1.7793594306049824E-2</v>
      </c>
      <c r="AD1692" s="31">
        <f t="shared" si="438"/>
        <v>2.6156583629893242</v>
      </c>
      <c r="AE1692" s="31">
        <f t="shared" si="439"/>
        <v>2.6156583629893242</v>
      </c>
      <c r="AG1692" s="30">
        <f t="shared" si="442"/>
        <v>778000</v>
      </c>
      <c r="AH1692" s="30">
        <f t="shared" si="448"/>
        <v>6.4267352185089976E-3</v>
      </c>
      <c r="AI1692" s="31">
        <f t="shared" si="449"/>
        <v>0.94473007712082269</v>
      </c>
      <c r="AJ1692" s="31">
        <f t="shared" si="450"/>
        <v>0.94473007712082269</v>
      </c>
      <c r="AK1692" s="30">
        <f>IF(W1692="si",($S1692*'COSTOS DE CREDITOS'!$C$27)/DATA!$G1692,"")</f>
        <v>41.191772348591137</v>
      </c>
      <c r="AL1692" s="90">
        <f>IF(W1692="si",'COSTOS DE CREDITOS'!$C$35,"")</f>
        <v>20.421138461538462</v>
      </c>
      <c r="AM1692" s="30">
        <f t="shared" si="443"/>
        <v>307.69230769230774</v>
      </c>
      <c r="AN1692" s="30">
        <f t="shared" si="444"/>
        <v>0</v>
      </c>
      <c r="AO1692" s="30">
        <f t="shared" si="445"/>
        <v>369.30521850243736</v>
      </c>
      <c r="AP1692" s="30">
        <f t="shared" si="446"/>
        <v>934.03478149756256</v>
      </c>
      <c r="AQ1692" s="19">
        <f t="shared" si="447"/>
        <v>0.71664706177786508</v>
      </c>
    </row>
    <row r="1693" spans="1:43" x14ac:dyDescent="0.2">
      <c r="A1693" s="23" t="s">
        <v>5665</v>
      </c>
      <c r="B1693" s="6" t="s">
        <v>5675</v>
      </c>
      <c r="C1693" s="6" t="s">
        <v>5667</v>
      </c>
      <c r="D1693" s="2">
        <v>157520</v>
      </c>
      <c r="E1693" s="2">
        <v>157668</v>
      </c>
      <c r="F1693" s="3" t="s">
        <v>2178</v>
      </c>
      <c r="G1693" s="2">
        <v>8</v>
      </c>
      <c r="H1693" s="2">
        <v>157689</v>
      </c>
      <c r="I1693" s="3" t="s">
        <v>2183</v>
      </c>
      <c r="J1693" s="15" t="s">
        <v>5688</v>
      </c>
      <c r="K1693" s="24" t="s">
        <v>5688</v>
      </c>
      <c r="L1693" s="15">
        <v>45115</v>
      </c>
      <c r="M1693" s="15">
        <v>45138</v>
      </c>
      <c r="N1693" s="15"/>
      <c r="O1693" s="26">
        <f>VLOOKUP(D1693,quash!A$2:$I$7791,9,FALSE)</f>
        <v>1</v>
      </c>
      <c r="P1693" s="7">
        <v>10000</v>
      </c>
      <c r="Q1693" s="26">
        <v>147</v>
      </c>
      <c r="R1693" s="19">
        <v>8.5654295093608251E-2</v>
      </c>
      <c r="S1693" s="26">
        <v>16</v>
      </c>
      <c r="T1693" s="7">
        <v>7000</v>
      </c>
      <c r="U1693" s="2">
        <v>147</v>
      </c>
      <c r="V1693" s="11">
        <v>1827.61</v>
      </c>
      <c r="W1693" s="14" t="s">
        <v>5281</v>
      </c>
      <c r="X1693" s="18">
        <v>1</v>
      </c>
      <c r="Y1693" s="9">
        <v>7000</v>
      </c>
      <c r="Z1693" s="19">
        <f t="shared" si="440"/>
        <v>0</v>
      </c>
      <c r="AA1693" s="25">
        <v>1827.61</v>
      </c>
      <c r="AB1693" s="30">
        <f t="shared" si="441"/>
        <v>529000</v>
      </c>
      <c r="AC1693" s="30">
        <f t="shared" si="437"/>
        <v>1.3232514177693762E-2</v>
      </c>
      <c r="AD1693" s="31">
        <f t="shared" si="438"/>
        <v>1.9451795841209829</v>
      </c>
      <c r="AE1693" s="31">
        <f t="shared" si="439"/>
        <v>1.9451795841209829</v>
      </c>
      <c r="AG1693" s="30">
        <f t="shared" si="442"/>
        <v>2427000</v>
      </c>
      <c r="AH1693" s="30">
        <f t="shared" si="448"/>
        <v>2.88421920065925E-3</v>
      </c>
      <c r="AI1693" s="31">
        <f t="shared" si="449"/>
        <v>0.42398022249690975</v>
      </c>
      <c r="AJ1693" s="31">
        <f t="shared" si="450"/>
        <v>0.42398022249690975</v>
      </c>
      <c r="AK1693" s="30">
        <f>IF(W1693="si",($S1693*'COSTOS DE CREDITOS'!$C$27)/DATA!$G1693,"")</f>
        <v>41.191772348591137</v>
      </c>
      <c r="AL1693" s="90">
        <f>IF(W1693="si",'COSTOS DE CREDITOS'!$C$35,"")</f>
        <v>20.421138461538462</v>
      </c>
      <c r="AM1693" s="30">
        <f t="shared" si="443"/>
        <v>430.76923076923077</v>
      </c>
      <c r="AN1693" s="30">
        <f t="shared" si="444"/>
        <v>0</v>
      </c>
      <c r="AO1693" s="30">
        <f t="shared" si="445"/>
        <v>492.38214157936039</v>
      </c>
      <c r="AP1693" s="30">
        <f t="shared" si="446"/>
        <v>1335.2278584206394</v>
      </c>
      <c r="AQ1693" s="19">
        <f t="shared" si="447"/>
        <v>0.7305868639483476</v>
      </c>
    </row>
    <row r="1694" spans="1:43" x14ac:dyDescent="0.2">
      <c r="A1694" s="23" t="s">
        <v>5665</v>
      </c>
      <c r="B1694" s="6" t="s">
        <v>5675</v>
      </c>
      <c r="C1694" s="6" t="s">
        <v>5667</v>
      </c>
      <c r="D1694" s="2">
        <v>157522</v>
      </c>
      <c r="E1694" s="2">
        <v>157668</v>
      </c>
      <c r="F1694" s="3" t="s">
        <v>2178</v>
      </c>
      <c r="G1694" s="2">
        <v>8</v>
      </c>
      <c r="H1694" s="2">
        <v>157695</v>
      </c>
      <c r="I1694" s="3" t="s">
        <v>2184</v>
      </c>
      <c r="J1694" s="15" t="s">
        <v>5688</v>
      </c>
      <c r="K1694" s="24" t="s">
        <v>5688</v>
      </c>
      <c r="L1694" s="15">
        <v>45115</v>
      </c>
      <c r="M1694" s="15">
        <v>45138</v>
      </c>
      <c r="N1694" s="15"/>
      <c r="O1694" s="26">
        <f>VLOOKUP(D1694,quash!A$2:$I$7791,9,FALSE)</f>
        <v>2</v>
      </c>
      <c r="P1694" s="7">
        <v>5000</v>
      </c>
      <c r="Q1694" s="26">
        <v>147</v>
      </c>
      <c r="R1694" s="19">
        <v>0.11226939921536</v>
      </c>
      <c r="S1694" s="26">
        <v>16</v>
      </c>
      <c r="T1694" s="7">
        <v>9000</v>
      </c>
      <c r="U1694" s="2">
        <v>137</v>
      </c>
      <c r="V1694" s="11">
        <v>2172.38</v>
      </c>
      <c r="W1694" s="14" t="s">
        <v>5281</v>
      </c>
      <c r="X1694" s="18">
        <v>1</v>
      </c>
      <c r="Y1694" s="9">
        <v>9000</v>
      </c>
      <c r="Z1694" s="19">
        <f t="shared" si="440"/>
        <v>0</v>
      </c>
      <c r="AA1694" s="25">
        <v>2172.38</v>
      </c>
      <c r="AB1694" s="30">
        <f t="shared" si="441"/>
        <v>494000</v>
      </c>
      <c r="AC1694" s="30">
        <f t="shared" si="437"/>
        <v>1.8218623481781375E-2</v>
      </c>
      <c r="AD1694" s="31">
        <f t="shared" si="438"/>
        <v>2.6781376518218623</v>
      </c>
      <c r="AE1694" s="31">
        <f t="shared" si="439"/>
        <v>2.4959514170040484</v>
      </c>
      <c r="AG1694" s="30">
        <f t="shared" si="442"/>
        <v>1695000</v>
      </c>
      <c r="AH1694" s="30">
        <f t="shared" si="448"/>
        <v>5.3097345132743362E-3</v>
      </c>
      <c r="AI1694" s="31">
        <f t="shared" si="449"/>
        <v>0.78053097345132738</v>
      </c>
      <c r="AJ1694" s="31">
        <f t="shared" si="450"/>
        <v>0.72743362831858405</v>
      </c>
      <c r="AK1694" s="30">
        <f>IF(W1694="si",($S1694*'COSTOS DE CREDITOS'!$C$27)/DATA!$G1694,"")</f>
        <v>41.191772348591137</v>
      </c>
      <c r="AL1694" s="90">
        <f>IF(W1694="si",'COSTOS DE CREDITOS'!$C$35,"")</f>
        <v>20.421138461538462</v>
      </c>
      <c r="AM1694" s="30">
        <f t="shared" si="443"/>
        <v>553.84615384615392</v>
      </c>
      <c r="AN1694" s="30">
        <f t="shared" si="444"/>
        <v>0</v>
      </c>
      <c r="AO1694" s="30">
        <f t="shared" si="445"/>
        <v>615.45906465628354</v>
      </c>
      <c r="AP1694" s="30">
        <f t="shared" si="446"/>
        <v>1556.9209353437166</v>
      </c>
      <c r="AQ1694" s="19">
        <f t="shared" si="447"/>
        <v>0.71668903936867234</v>
      </c>
    </row>
    <row r="1695" spans="1:43" x14ac:dyDescent="0.2">
      <c r="A1695" s="23" t="s">
        <v>5665</v>
      </c>
      <c r="B1695" s="6" t="s">
        <v>5675</v>
      </c>
      <c r="C1695" s="6" t="s">
        <v>5667</v>
      </c>
      <c r="D1695" s="2">
        <v>157205</v>
      </c>
      <c r="E1695" s="2">
        <v>157739</v>
      </c>
      <c r="F1695" s="3" t="s">
        <v>2179</v>
      </c>
      <c r="G1695" s="2">
        <v>6</v>
      </c>
      <c r="H1695" s="2">
        <v>157741</v>
      </c>
      <c r="I1695" s="3" t="s">
        <v>2185</v>
      </c>
      <c r="J1695" s="15">
        <v>45110</v>
      </c>
      <c r="K1695" s="24">
        <v>1185616082</v>
      </c>
      <c r="L1695" s="15">
        <v>45117</v>
      </c>
      <c r="M1695" s="15">
        <v>45138</v>
      </c>
      <c r="N1695" s="15"/>
      <c r="O1695" s="26">
        <f>VLOOKUP(D1695,quash!A$2:$I$7791,9,FALSE)</f>
        <v>2</v>
      </c>
      <c r="P1695" s="7">
        <v>10000</v>
      </c>
      <c r="Q1695" s="26">
        <v>132</v>
      </c>
      <c r="R1695" s="19">
        <v>5.8283715876113903E-2</v>
      </c>
      <c r="S1695" s="93">
        <v>26</v>
      </c>
      <c r="T1695" s="7">
        <v>8000</v>
      </c>
      <c r="U1695" s="2">
        <v>142</v>
      </c>
      <c r="V1695" s="11">
        <v>2013.74</v>
      </c>
      <c r="W1695" s="14" t="s">
        <v>5281</v>
      </c>
      <c r="X1695" s="18">
        <v>0.73812613943370997</v>
      </c>
      <c r="Y1695" s="9">
        <v>5905.0091154696802</v>
      </c>
      <c r="Z1695" s="19">
        <f t="shared" si="440"/>
        <v>-0.26187386056629003</v>
      </c>
      <c r="AA1695" s="25">
        <v>1486.3941320232391</v>
      </c>
      <c r="AB1695" s="30">
        <f t="shared" si="441"/>
        <v>494000</v>
      </c>
      <c r="AC1695" s="30">
        <f t="shared" si="437"/>
        <v>1.6194331983805668E-2</v>
      </c>
      <c r="AD1695" s="31">
        <f t="shared" si="438"/>
        <v>2.1376518218623484</v>
      </c>
      <c r="AE1695" s="31">
        <f t="shared" si="439"/>
        <v>2.2995951417004048</v>
      </c>
      <c r="AG1695" s="30">
        <f t="shared" si="442"/>
        <v>1695000</v>
      </c>
      <c r="AH1695" s="30">
        <f t="shared" si="448"/>
        <v>4.71976401179941E-3</v>
      </c>
      <c r="AI1695" s="31">
        <f t="shared" si="449"/>
        <v>0.62300884955752212</v>
      </c>
      <c r="AJ1695" s="31">
        <f t="shared" si="450"/>
        <v>0.67020648967551621</v>
      </c>
      <c r="AK1695" s="30">
        <f>IF(W1695="si",($S1695*'COSTOS DE CREDITOS'!$C$27)/DATA!$G1695,"")</f>
        <v>89.248840088614131</v>
      </c>
      <c r="AL1695" s="90">
        <f>IF(W1695="si",'COSTOS DE CREDITOS'!$C$35,"")</f>
        <v>20.421138461538462</v>
      </c>
      <c r="AM1695" s="30">
        <f t="shared" si="443"/>
        <v>800</v>
      </c>
      <c r="AN1695" s="30">
        <f t="shared" si="444"/>
        <v>2094.9908845303198</v>
      </c>
      <c r="AO1695" s="30">
        <f t="shared" si="445"/>
        <v>3004.6608630804722</v>
      </c>
      <c r="AP1695" s="30">
        <f t="shared" si="446"/>
        <v>-1518.2667310572331</v>
      </c>
      <c r="AQ1695" s="19">
        <f t="shared" si="447"/>
        <v>-1.0214428988565838</v>
      </c>
    </row>
    <row r="1696" spans="1:43" x14ac:dyDescent="0.2">
      <c r="A1696" s="23" t="s">
        <v>5665</v>
      </c>
      <c r="B1696" s="6" t="s">
        <v>5675</v>
      </c>
      <c r="C1696" s="6" t="s">
        <v>5667</v>
      </c>
      <c r="D1696" s="2">
        <v>157673</v>
      </c>
      <c r="E1696" s="2">
        <v>157739</v>
      </c>
      <c r="F1696" s="3" t="s">
        <v>2179</v>
      </c>
      <c r="G1696" s="2">
        <v>6</v>
      </c>
      <c r="H1696" s="2">
        <v>157771</v>
      </c>
      <c r="I1696" s="3" t="s">
        <v>2186</v>
      </c>
      <c r="J1696" s="15" t="s">
        <v>5688</v>
      </c>
      <c r="K1696" s="24" t="s">
        <v>5688</v>
      </c>
      <c r="L1696" s="15">
        <v>45117</v>
      </c>
      <c r="M1696" s="15">
        <v>45138</v>
      </c>
      <c r="N1696" s="15"/>
      <c r="O1696" s="26">
        <f>VLOOKUP(D1696,quash!A$2:$I$7791,9,FALSE)</f>
        <v>4</v>
      </c>
      <c r="P1696" s="7">
        <v>9000</v>
      </c>
      <c r="Q1696" s="26">
        <v>136</v>
      </c>
      <c r="R1696" s="19">
        <v>8.1420437307219373E-2</v>
      </c>
      <c r="S1696" s="93">
        <v>26</v>
      </c>
      <c r="T1696" s="7">
        <v>8000</v>
      </c>
      <c r="U1696" s="2">
        <v>142</v>
      </c>
      <c r="V1696" s="11">
        <v>2013.74</v>
      </c>
      <c r="W1696" s="14" t="s">
        <v>5281</v>
      </c>
      <c r="X1696" s="18">
        <v>0.73812613943370997</v>
      </c>
      <c r="Y1696" s="9">
        <v>5905.0091154696802</v>
      </c>
      <c r="Z1696" s="19">
        <f t="shared" si="440"/>
        <v>-0.26187386056629003</v>
      </c>
      <c r="AA1696" s="25">
        <v>1486.3941320232391</v>
      </c>
      <c r="AB1696" s="30">
        <f t="shared" si="441"/>
        <v>343000</v>
      </c>
      <c r="AC1696" s="30">
        <f t="shared" si="437"/>
        <v>2.3323615160349854E-2</v>
      </c>
      <c r="AD1696" s="31">
        <f t="shared" si="438"/>
        <v>3.1720116618075802</v>
      </c>
      <c r="AE1696" s="31">
        <f t="shared" si="439"/>
        <v>3.3119533527696792</v>
      </c>
      <c r="AG1696" s="30">
        <f t="shared" si="442"/>
        <v>927000</v>
      </c>
      <c r="AH1696" s="30">
        <f t="shared" si="448"/>
        <v>8.6299892125134836E-3</v>
      </c>
      <c r="AI1696" s="31">
        <f t="shared" si="449"/>
        <v>1.1736785329018338</v>
      </c>
      <c r="AJ1696" s="31">
        <f t="shared" si="450"/>
        <v>1.2254584681769147</v>
      </c>
      <c r="AK1696" s="30">
        <f>IF(W1696="si",($S1696*'COSTOS DE CREDITOS'!$C$27)/DATA!$G1696,"")</f>
        <v>89.248840088614131</v>
      </c>
      <c r="AL1696" s="90">
        <f>IF(W1696="si",'COSTOS DE CREDITOS'!$C$35,"")</f>
        <v>20.421138461538462</v>
      </c>
      <c r="AM1696" s="30">
        <f t="shared" si="443"/>
        <v>800</v>
      </c>
      <c r="AN1696" s="30">
        <f t="shared" si="444"/>
        <v>2094.9908845303198</v>
      </c>
      <c r="AO1696" s="30">
        <f t="shared" si="445"/>
        <v>3004.6608630804722</v>
      </c>
      <c r="AP1696" s="30">
        <f t="shared" si="446"/>
        <v>-1518.2667310572331</v>
      </c>
      <c r="AQ1696" s="19">
        <f t="shared" si="447"/>
        <v>-1.0214428988565838</v>
      </c>
    </row>
    <row r="1697" spans="1:43" x14ac:dyDescent="0.2">
      <c r="A1697" s="23" t="s">
        <v>5665</v>
      </c>
      <c r="B1697" s="6" t="s">
        <v>5675</v>
      </c>
      <c r="C1697" s="6" t="s">
        <v>5667</v>
      </c>
      <c r="D1697" s="2">
        <v>157382</v>
      </c>
      <c r="E1697" s="2">
        <v>157739</v>
      </c>
      <c r="F1697" s="3" t="s">
        <v>2179</v>
      </c>
      <c r="G1697" s="2">
        <v>6</v>
      </c>
      <c r="H1697" s="2">
        <v>157772</v>
      </c>
      <c r="I1697" s="3" t="s">
        <v>2187</v>
      </c>
      <c r="J1697" s="15" t="s">
        <v>5688</v>
      </c>
      <c r="K1697" s="24" t="s">
        <v>5688</v>
      </c>
      <c r="L1697" s="15">
        <v>45117</v>
      </c>
      <c r="M1697" s="15">
        <v>45138</v>
      </c>
      <c r="N1697" s="15"/>
      <c r="O1697" s="26">
        <f>VLOOKUP(D1697,quash!A$2:$I$7791,9,FALSE)</f>
        <v>2</v>
      </c>
      <c r="P1697" s="7">
        <v>5000</v>
      </c>
      <c r="Q1697" s="26">
        <v>147</v>
      </c>
      <c r="R1697" s="19">
        <v>0.10736160982088311</v>
      </c>
      <c r="S1697" s="93">
        <v>26</v>
      </c>
      <c r="T1697" s="7">
        <v>6000</v>
      </c>
      <c r="U1697" s="2">
        <v>142</v>
      </c>
      <c r="V1697" s="11">
        <v>1503.37</v>
      </c>
      <c r="W1697" s="14" t="s">
        <v>5281</v>
      </c>
      <c r="X1697" s="18">
        <v>0.73812613943370997</v>
      </c>
      <c r="Y1697" s="9">
        <v>4428.7568366022597</v>
      </c>
      <c r="Z1697" s="19">
        <f t="shared" si="440"/>
        <v>-0.26187386056629003</v>
      </c>
      <c r="AA1697" s="25">
        <v>1109.6766942404565</v>
      </c>
      <c r="AB1697" s="30">
        <f t="shared" si="441"/>
        <v>494000</v>
      </c>
      <c r="AC1697" s="30">
        <f t="shared" si="437"/>
        <v>1.2145748987854251E-2</v>
      </c>
      <c r="AD1697" s="31">
        <f t="shared" si="438"/>
        <v>1.785425101214575</v>
      </c>
      <c r="AE1697" s="31">
        <f t="shared" si="439"/>
        <v>1.7246963562753037</v>
      </c>
      <c r="AG1697" s="30">
        <f t="shared" si="442"/>
        <v>1695000</v>
      </c>
      <c r="AH1697" s="30">
        <f t="shared" si="448"/>
        <v>3.5398230088495575E-3</v>
      </c>
      <c r="AI1697" s="31">
        <f t="shared" si="449"/>
        <v>0.52035398230088492</v>
      </c>
      <c r="AJ1697" s="31">
        <f t="shared" si="450"/>
        <v>0.50265486725663711</v>
      </c>
      <c r="AK1697" s="30">
        <f>IF(W1697="si",($S1697*'COSTOS DE CREDITOS'!$C$27)/DATA!$G1697,"")</f>
        <v>89.248840088614131</v>
      </c>
      <c r="AL1697" s="90">
        <f>IF(W1697="si",'COSTOS DE CREDITOS'!$C$35,"")</f>
        <v>20.421138461538462</v>
      </c>
      <c r="AM1697" s="30">
        <f t="shared" si="443"/>
        <v>600</v>
      </c>
      <c r="AN1697" s="30">
        <f t="shared" si="444"/>
        <v>1571.2431633977403</v>
      </c>
      <c r="AO1697" s="30">
        <f t="shared" si="445"/>
        <v>2280.9131419478927</v>
      </c>
      <c r="AP1697" s="30">
        <f t="shared" si="446"/>
        <v>-1171.2364477074361</v>
      </c>
      <c r="AQ1697" s="19">
        <f t="shared" si="447"/>
        <v>-1.0554753954791449</v>
      </c>
    </row>
    <row r="1698" spans="1:43" x14ac:dyDescent="0.2">
      <c r="A1698" s="23" t="s">
        <v>5665</v>
      </c>
      <c r="B1698" s="6" t="s">
        <v>5675</v>
      </c>
      <c r="C1698" s="6" t="s">
        <v>5667</v>
      </c>
      <c r="D1698" s="2">
        <v>157414</v>
      </c>
      <c r="E1698" s="2">
        <v>157739</v>
      </c>
      <c r="F1698" s="3" t="s">
        <v>2179</v>
      </c>
      <c r="G1698" s="2">
        <v>6</v>
      </c>
      <c r="H1698" s="2">
        <v>157792</v>
      </c>
      <c r="I1698" s="3" t="s">
        <v>2188</v>
      </c>
      <c r="J1698" s="15" t="s">
        <v>5688</v>
      </c>
      <c r="K1698" s="24" t="s">
        <v>5688</v>
      </c>
      <c r="L1698" s="15">
        <v>45117</v>
      </c>
      <c r="M1698" s="15">
        <v>45138</v>
      </c>
      <c r="N1698" s="15"/>
      <c r="O1698" s="26">
        <f>VLOOKUP(D1698,quash!A$2:$I$7791,9,FALSE)</f>
        <v>1</v>
      </c>
      <c r="P1698" s="7">
        <v>5000</v>
      </c>
      <c r="Q1698" s="26">
        <v>147</v>
      </c>
      <c r="R1698" s="19">
        <v>0.10736160982088311</v>
      </c>
      <c r="S1698" s="93">
        <v>26</v>
      </c>
      <c r="T1698" s="7">
        <v>6000</v>
      </c>
      <c r="U1698" s="2">
        <v>142</v>
      </c>
      <c r="V1698" s="11">
        <v>1503.37</v>
      </c>
      <c r="W1698" s="14" t="s">
        <v>5281</v>
      </c>
      <c r="X1698" s="18">
        <v>0.73812613943370997</v>
      </c>
      <c r="Y1698" s="9">
        <v>4428.7568366022597</v>
      </c>
      <c r="Z1698" s="19">
        <f t="shared" si="440"/>
        <v>-0.26187386056629003</v>
      </c>
      <c r="AA1698" s="25">
        <v>1109.6766942404565</v>
      </c>
      <c r="AB1698" s="30">
        <f t="shared" si="441"/>
        <v>529000</v>
      </c>
      <c r="AC1698" s="30">
        <f t="shared" ref="AC1698:AC1744" si="451">$T1698/AB1698</f>
        <v>1.1342155009451797E-2</v>
      </c>
      <c r="AD1698" s="31">
        <f t="shared" ref="AD1698:AD1744" si="452">AC1698*$Q1698</f>
        <v>1.6672967863894141</v>
      </c>
      <c r="AE1698" s="31">
        <f t="shared" ref="AE1698:AE1744" si="453">AC1698*$U1698</f>
        <v>1.6105860113421551</v>
      </c>
      <c r="AG1698" s="30">
        <f t="shared" si="442"/>
        <v>2427000</v>
      </c>
      <c r="AH1698" s="30">
        <f t="shared" si="448"/>
        <v>2.472187886279357E-3</v>
      </c>
      <c r="AI1698" s="31">
        <f t="shared" si="449"/>
        <v>0.36341161928306548</v>
      </c>
      <c r="AJ1698" s="31">
        <f t="shared" si="450"/>
        <v>0.35105067985166871</v>
      </c>
      <c r="AK1698" s="30">
        <f>IF(W1698="si",($S1698*'COSTOS DE CREDITOS'!$C$27)/DATA!$G1698,"")</f>
        <v>89.248840088614131</v>
      </c>
      <c r="AL1698" s="90">
        <f>IF(W1698="si",'COSTOS DE CREDITOS'!$C$35,"")</f>
        <v>20.421138461538462</v>
      </c>
      <c r="AM1698" s="30">
        <f t="shared" si="443"/>
        <v>600</v>
      </c>
      <c r="AN1698" s="30">
        <f t="shared" si="444"/>
        <v>1571.2431633977403</v>
      </c>
      <c r="AO1698" s="30">
        <f t="shared" si="445"/>
        <v>2280.9131419478927</v>
      </c>
      <c r="AP1698" s="30">
        <f t="shared" si="446"/>
        <v>-1171.2364477074361</v>
      </c>
      <c r="AQ1698" s="19">
        <f t="shared" si="447"/>
        <v>-1.0554753954791449</v>
      </c>
    </row>
    <row r="1699" spans="1:43" x14ac:dyDescent="0.2">
      <c r="A1699" s="23" t="s">
        <v>5665</v>
      </c>
      <c r="B1699" s="6" t="s">
        <v>5675</v>
      </c>
      <c r="C1699" s="6" t="s">
        <v>5667</v>
      </c>
      <c r="D1699" s="2">
        <v>157115</v>
      </c>
      <c r="E1699" s="2">
        <v>157739</v>
      </c>
      <c r="F1699" s="3" t="s">
        <v>2179</v>
      </c>
      <c r="G1699" s="2">
        <v>6</v>
      </c>
      <c r="H1699" s="2">
        <v>157793</v>
      </c>
      <c r="I1699" s="3" t="s">
        <v>2189</v>
      </c>
      <c r="J1699" s="15" t="s">
        <v>5688</v>
      </c>
      <c r="K1699" s="24" t="s">
        <v>5688</v>
      </c>
      <c r="L1699" s="15">
        <v>45117</v>
      </c>
      <c r="M1699" s="15">
        <v>45138</v>
      </c>
      <c r="N1699" s="15"/>
      <c r="O1699" s="26">
        <f>VLOOKUP(D1699,quash!A$2:$I$7791,9,FALSE)</f>
        <v>3</v>
      </c>
      <c r="P1699" s="7">
        <v>10000</v>
      </c>
      <c r="Q1699" s="26">
        <v>147</v>
      </c>
      <c r="R1699" s="19">
        <v>7.9000519063170294E-2</v>
      </c>
      <c r="S1699" s="93">
        <v>26</v>
      </c>
      <c r="T1699" s="7">
        <v>8000</v>
      </c>
      <c r="U1699" s="2">
        <v>142</v>
      </c>
      <c r="V1699" s="11">
        <v>2013.74</v>
      </c>
      <c r="W1699" s="14" t="s">
        <v>5281</v>
      </c>
      <c r="X1699" s="18">
        <v>0.73812613943370997</v>
      </c>
      <c r="Y1699" s="9">
        <v>5905.0091154696802</v>
      </c>
      <c r="Z1699" s="19">
        <f t="shared" si="440"/>
        <v>-0.26187386056629003</v>
      </c>
      <c r="AA1699" s="25">
        <v>1486.3941320232391</v>
      </c>
      <c r="AB1699" s="30">
        <f t="shared" si="441"/>
        <v>281000</v>
      </c>
      <c r="AC1699" s="30">
        <f t="shared" si="451"/>
        <v>2.8469750889679714E-2</v>
      </c>
      <c r="AD1699" s="31">
        <f t="shared" si="452"/>
        <v>4.185053380782918</v>
      </c>
      <c r="AE1699" s="31">
        <f t="shared" si="453"/>
        <v>4.042704626334519</v>
      </c>
      <c r="AG1699" s="30">
        <f t="shared" si="442"/>
        <v>778000</v>
      </c>
      <c r="AH1699" s="30">
        <f t="shared" si="448"/>
        <v>1.0282776349614395E-2</v>
      </c>
      <c r="AI1699" s="31">
        <f t="shared" si="449"/>
        <v>1.511568123393316</v>
      </c>
      <c r="AJ1699" s="31">
        <f t="shared" si="450"/>
        <v>1.4601542416452442</v>
      </c>
      <c r="AK1699" s="30">
        <f>IF(W1699="si",($S1699*'COSTOS DE CREDITOS'!$C$27)/DATA!$G1699,"")</f>
        <v>89.248840088614131</v>
      </c>
      <c r="AL1699" s="90">
        <f>IF(W1699="si",'COSTOS DE CREDITOS'!$C$35,"")</f>
        <v>20.421138461538462</v>
      </c>
      <c r="AM1699" s="30">
        <f t="shared" si="443"/>
        <v>800</v>
      </c>
      <c r="AN1699" s="30">
        <f t="shared" si="444"/>
        <v>2094.9908845303198</v>
      </c>
      <c r="AO1699" s="30">
        <f t="shared" si="445"/>
        <v>3004.6608630804722</v>
      </c>
      <c r="AP1699" s="30">
        <f t="shared" si="446"/>
        <v>-1518.2667310572331</v>
      </c>
      <c r="AQ1699" s="19">
        <f t="shared" si="447"/>
        <v>-1.0214428988565838</v>
      </c>
    </row>
    <row r="1700" spans="1:43" x14ac:dyDescent="0.2">
      <c r="A1700" s="23" t="s">
        <v>5665</v>
      </c>
      <c r="B1700" s="6" t="s">
        <v>5674</v>
      </c>
      <c r="C1700" s="6" t="s">
        <v>5670</v>
      </c>
      <c r="D1700" s="2">
        <v>157591</v>
      </c>
      <c r="E1700" s="2">
        <v>157729</v>
      </c>
      <c r="F1700" s="3" t="s">
        <v>1003</v>
      </c>
      <c r="G1700" s="2">
        <v>7</v>
      </c>
      <c r="H1700" s="2">
        <v>157798</v>
      </c>
      <c r="I1700" s="3" t="s">
        <v>2190</v>
      </c>
      <c r="J1700" s="15" t="s">
        <v>5688</v>
      </c>
      <c r="K1700" s="24" t="s">
        <v>5688</v>
      </c>
      <c r="L1700" s="15">
        <v>45117</v>
      </c>
      <c r="M1700" s="15">
        <v>45138</v>
      </c>
      <c r="N1700" s="15"/>
      <c r="O1700" s="26">
        <f>VLOOKUP(D1700,quash!A$2:$I$7791,9,FALSE)</f>
        <v>2</v>
      </c>
      <c r="P1700" s="7">
        <v>10000</v>
      </c>
      <c r="Q1700" s="26">
        <v>142</v>
      </c>
      <c r="R1700" s="19">
        <v>7.1748159726649496E-2</v>
      </c>
      <c r="S1700" s="93">
        <v>26</v>
      </c>
      <c r="T1700" s="7">
        <v>10000</v>
      </c>
      <c r="U1700" s="2">
        <v>147</v>
      </c>
      <c r="V1700" s="11">
        <v>2606.85</v>
      </c>
      <c r="W1700" s="14" t="s">
        <v>5281</v>
      </c>
      <c r="X1700" s="18">
        <v>0.63397651974230695</v>
      </c>
      <c r="Y1700" s="9">
        <v>6339.7651974230694</v>
      </c>
      <c r="Z1700" s="19">
        <f t="shared" si="440"/>
        <v>-0.36602348025769305</v>
      </c>
      <c r="AA1700" s="25">
        <v>1652.6816904902328</v>
      </c>
      <c r="AB1700" s="30">
        <f t="shared" si="441"/>
        <v>494000</v>
      </c>
      <c r="AC1700" s="30">
        <f t="shared" si="451"/>
        <v>2.0242914979757085E-2</v>
      </c>
      <c r="AD1700" s="31">
        <f t="shared" si="452"/>
        <v>2.8744939271255059</v>
      </c>
      <c r="AE1700" s="31">
        <f t="shared" si="453"/>
        <v>2.9757085020242915</v>
      </c>
      <c r="AG1700" s="30">
        <f t="shared" si="442"/>
        <v>1695000</v>
      </c>
      <c r="AH1700" s="30">
        <f t="shared" si="448"/>
        <v>5.8997050147492625E-3</v>
      </c>
      <c r="AI1700" s="31">
        <f t="shared" si="449"/>
        <v>0.83775811209439532</v>
      </c>
      <c r="AJ1700" s="31">
        <f t="shared" si="450"/>
        <v>0.86725663716814161</v>
      </c>
      <c r="AK1700" s="30">
        <f>IF(W1700="si",($S1700*'COSTOS DE CREDITOS'!$C$27)/DATA!$G1700,"")</f>
        <v>76.499005790240673</v>
      </c>
      <c r="AL1700" s="90">
        <f>IF(W1700="si",'COSTOS DE CREDITOS'!$C$35,"")</f>
        <v>20.421138461538462</v>
      </c>
      <c r="AM1700" s="30">
        <f t="shared" si="443"/>
        <v>1000</v>
      </c>
      <c r="AN1700" s="30">
        <f t="shared" si="444"/>
        <v>3660.2348025769306</v>
      </c>
      <c r="AO1700" s="30">
        <f t="shared" si="445"/>
        <v>4757.1549468287103</v>
      </c>
      <c r="AP1700" s="30">
        <f t="shared" si="446"/>
        <v>-3104.4732563384778</v>
      </c>
      <c r="AQ1700" s="19">
        <f t="shared" si="447"/>
        <v>-1.8784459670619345</v>
      </c>
    </row>
    <row r="1701" spans="1:43" x14ac:dyDescent="0.2">
      <c r="A1701" s="23" t="s">
        <v>5665</v>
      </c>
      <c r="B1701" s="6" t="s">
        <v>5671</v>
      </c>
      <c r="C1701" s="6" t="s">
        <v>5670</v>
      </c>
      <c r="D1701" s="2">
        <v>157745</v>
      </c>
      <c r="E1701" s="2">
        <v>157806</v>
      </c>
      <c r="F1701" s="3" t="s">
        <v>722</v>
      </c>
      <c r="G1701" s="2">
        <v>5</v>
      </c>
      <c r="H1701" s="2">
        <v>157815</v>
      </c>
      <c r="I1701" s="3" t="s">
        <v>2191</v>
      </c>
      <c r="J1701" s="15">
        <v>45117</v>
      </c>
      <c r="K1701" s="24">
        <v>1190029590</v>
      </c>
      <c r="L1701" s="15">
        <v>45118</v>
      </c>
      <c r="M1701" s="15">
        <v>45138</v>
      </c>
      <c r="N1701" s="15"/>
      <c r="O1701" s="26">
        <f>VLOOKUP(D1701,quash!A$2:$I$7791,9,FALSE)</f>
        <v>2</v>
      </c>
      <c r="P1701" s="7">
        <v>10000</v>
      </c>
      <c r="Q1701" s="26">
        <v>132</v>
      </c>
      <c r="R1701" s="19">
        <v>5.8283715876113903E-2</v>
      </c>
      <c r="S1701" s="26">
        <v>16</v>
      </c>
      <c r="T1701" s="7">
        <v>5000</v>
      </c>
      <c r="U1701" s="2">
        <v>147</v>
      </c>
      <c r="V1701" s="11">
        <v>1303.3399999999999</v>
      </c>
      <c r="W1701" s="14" t="s">
        <v>5281</v>
      </c>
      <c r="X1701" s="18">
        <v>1</v>
      </c>
      <c r="Y1701" s="9">
        <v>5000</v>
      </c>
      <c r="Z1701" s="19">
        <f t="shared" si="440"/>
        <v>0</v>
      </c>
      <c r="AA1701" s="25">
        <v>1303.3399999999999</v>
      </c>
      <c r="AB1701" s="30">
        <f t="shared" si="441"/>
        <v>494000</v>
      </c>
      <c r="AC1701" s="30">
        <f t="shared" si="451"/>
        <v>1.0121457489878543E-2</v>
      </c>
      <c r="AD1701" s="31">
        <f t="shared" si="452"/>
        <v>1.3360323886639676</v>
      </c>
      <c r="AE1701" s="31">
        <f t="shared" si="453"/>
        <v>1.4878542510121457</v>
      </c>
      <c r="AG1701" s="30">
        <f t="shared" si="442"/>
        <v>1695000</v>
      </c>
      <c r="AH1701" s="30">
        <f t="shared" si="448"/>
        <v>2.9498525073746312E-3</v>
      </c>
      <c r="AI1701" s="31">
        <f t="shared" si="449"/>
        <v>0.38938053097345132</v>
      </c>
      <c r="AJ1701" s="31">
        <f t="shared" si="450"/>
        <v>0.4336283185840708</v>
      </c>
      <c r="AK1701" s="30">
        <f>IF(W1701="si",($S1701*'COSTOS DE CREDITOS'!$C$27)/DATA!$G1701,"")</f>
        <v>65.906835757745824</v>
      </c>
      <c r="AL1701" s="90">
        <f>IF(W1701="si",'COSTOS DE CREDITOS'!$C$35,"")</f>
        <v>20.421138461538462</v>
      </c>
      <c r="AM1701" s="30">
        <f t="shared" si="443"/>
        <v>307.69230769230774</v>
      </c>
      <c r="AN1701" s="30">
        <f t="shared" si="444"/>
        <v>0</v>
      </c>
      <c r="AO1701" s="30">
        <f t="shared" si="445"/>
        <v>394.02028191159201</v>
      </c>
      <c r="AP1701" s="30">
        <f t="shared" si="446"/>
        <v>909.31971808840785</v>
      </c>
      <c r="AQ1701" s="19">
        <f t="shared" si="447"/>
        <v>0.69768419452208008</v>
      </c>
    </row>
    <row r="1702" spans="1:43" x14ac:dyDescent="0.2">
      <c r="A1702" s="23" t="s">
        <v>5665</v>
      </c>
      <c r="B1702" s="6" t="s">
        <v>5673</v>
      </c>
      <c r="C1702" s="6" t="s">
        <v>5667</v>
      </c>
      <c r="D1702" s="2">
        <v>157915</v>
      </c>
      <c r="E1702" s="2">
        <v>157857</v>
      </c>
      <c r="F1702" s="3" t="s">
        <v>2192</v>
      </c>
      <c r="G1702" s="2">
        <v>7</v>
      </c>
      <c r="H1702" s="2">
        <v>158002</v>
      </c>
      <c r="I1702" s="3" t="s">
        <v>2193</v>
      </c>
      <c r="J1702" s="15">
        <v>45118</v>
      </c>
      <c r="K1702" s="24">
        <v>1190725031</v>
      </c>
      <c r="L1702" s="15">
        <v>45120</v>
      </c>
      <c r="M1702" s="15">
        <v>45138</v>
      </c>
      <c r="N1702" s="15"/>
      <c r="O1702" s="26">
        <f>VLOOKUP(D1702,quash!A$2:$I$7791,9,FALSE)</f>
        <v>4</v>
      </c>
      <c r="P1702" s="7">
        <v>10000</v>
      </c>
      <c r="Q1702" s="26">
        <v>90</v>
      </c>
      <c r="R1702" s="19">
        <v>5.9818464604665302E-3</v>
      </c>
      <c r="S1702" s="26">
        <v>16</v>
      </c>
      <c r="T1702" s="7">
        <v>10000</v>
      </c>
      <c r="U1702" s="2">
        <v>142</v>
      </c>
      <c r="V1702" s="11">
        <v>2510.34</v>
      </c>
      <c r="W1702" s="14" t="s">
        <v>5281</v>
      </c>
      <c r="X1702" s="18">
        <v>1</v>
      </c>
      <c r="Y1702" s="9">
        <v>10000</v>
      </c>
      <c r="Z1702" s="19">
        <f t="shared" si="440"/>
        <v>0</v>
      </c>
      <c r="AA1702" s="25">
        <v>2510.34</v>
      </c>
      <c r="AB1702" s="30">
        <f t="shared" si="441"/>
        <v>343000</v>
      </c>
      <c r="AC1702" s="30">
        <f t="shared" si="451"/>
        <v>2.9154518950437316E-2</v>
      </c>
      <c r="AD1702" s="31">
        <f t="shared" si="452"/>
        <v>2.6239067055393583</v>
      </c>
      <c r="AE1702" s="31">
        <f t="shared" si="453"/>
        <v>4.1399416909620985</v>
      </c>
      <c r="AG1702" s="30">
        <f t="shared" si="442"/>
        <v>927000</v>
      </c>
      <c r="AH1702" s="30">
        <f t="shared" si="448"/>
        <v>1.0787486515641856E-2</v>
      </c>
      <c r="AI1702" s="31">
        <f t="shared" si="449"/>
        <v>0.97087378640776711</v>
      </c>
      <c r="AJ1702" s="31">
        <f t="shared" si="450"/>
        <v>1.5318230852211436</v>
      </c>
      <c r="AK1702" s="30">
        <f>IF(W1702="si",($S1702*'COSTOS DE CREDITOS'!$C$27)/DATA!$G1702,"")</f>
        <v>47.07631125553273</v>
      </c>
      <c r="AL1702" s="90">
        <f>IF(W1702="si",'COSTOS DE CREDITOS'!$C$35,"")</f>
        <v>20.421138461538462</v>
      </c>
      <c r="AM1702" s="30">
        <f t="shared" si="443"/>
        <v>615.38461538461547</v>
      </c>
      <c r="AN1702" s="30">
        <f t="shared" si="444"/>
        <v>0</v>
      </c>
      <c r="AO1702" s="30">
        <f t="shared" si="445"/>
        <v>682.88206510168663</v>
      </c>
      <c r="AP1702" s="30">
        <f t="shared" si="446"/>
        <v>1827.4579348983134</v>
      </c>
      <c r="AQ1702" s="19">
        <f t="shared" si="447"/>
        <v>0.72797228060673591</v>
      </c>
    </row>
    <row r="1703" spans="1:43" x14ac:dyDescent="0.2">
      <c r="A1703" s="23" t="s">
        <v>5665</v>
      </c>
      <c r="B1703" s="6" t="s">
        <v>5679</v>
      </c>
      <c r="C1703" s="6" t="s">
        <v>5680</v>
      </c>
      <c r="D1703" s="2">
        <v>157524</v>
      </c>
      <c r="E1703" s="2">
        <v>157865</v>
      </c>
      <c r="F1703" s="3" t="s">
        <v>964</v>
      </c>
      <c r="G1703" s="2">
        <v>7</v>
      </c>
      <c r="H1703" s="2">
        <v>158032</v>
      </c>
      <c r="I1703" s="3" t="s">
        <v>2194</v>
      </c>
      <c r="J1703" s="15">
        <v>45113</v>
      </c>
      <c r="K1703" s="24">
        <v>1187760005</v>
      </c>
      <c r="L1703" s="15">
        <v>45120</v>
      </c>
      <c r="M1703" s="15">
        <v>45138</v>
      </c>
      <c r="N1703" s="15"/>
      <c r="O1703" s="26">
        <f>VLOOKUP(D1703,quash!A$2:$I$7791,9,FALSE)</f>
        <v>1</v>
      </c>
      <c r="P1703" s="7">
        <v>5000</v>
      </c>
      <c r="Q1703" s="26">
        <v>147</v>
      </c>
      <c r="R1703" s="19">
        <v>0.11226939921536</v>
      </c>
      <c r="S1703" s="93">
        <v>26</v>
      </c>
      <c r="T1703" s="7">
        <v>8000</v>
      </c>
      <c r="U1703" s="2">
        <v>142</v>
      </c>
      <c r="V1703" s="11">
        <v>2013.74</v>
      </c>
      <c r="W1703" s="14" t="s">
        <v>5281</v>
      </c>
      <c r="X1703" s="18">
        <v>0.20752684240559455</v>
      </c>
      <c r="Y1703" s="9">
        <v>1660.2147392447564</v>
      </c>
      <c r="Z1703" s="19">
        <f t="shared" si="440"/>
        <v>-0.79247315759440551</v>
      </c>
      <c r="AA1703" s="25">
        <v>417.90510362584195</v>
      </c>
      <c r="AB1703" s="30">
        <f t="shared" si="441"/>
        <v>529000</v>
      </c>
      <c r="AC1703" s="30">
        <f t="shared" si="451"/>
        <v>1.5122873345935728E-2</v>
      </c>
      <c r="AD1703" s="31">
        <f t="shared" si="452"/>
        <v>2.2230623818525519</v>
      </c>
      <c r="AE1703" s="31">
        <f t="shared" si="453"/>
        <v>2.1474480151228734</v>
      </c>
      <c r="AG1703" s="30">
        <f t="shared" si="442"/>
        <v>2427000</v>
      </c>
      <c r="AH1703" s="30">
        <f t="shared" si="448"/>
        <v>3.296250515039143E-3</v>
      </c>
      <c r="AI1703" s="31">
        <f t="shared" si="449"/>
        <v>0.48454882571075403</v>
      </c>
      <c r="AJ1703" s="31">
        <f t="shared" si="450"/>
        <v>0.4680675731355583</v>
      </c>
      <c r="AK1703" s="30">
        <f>IF(W1703="si",($S1703*'COSTOS DE CREDITOS'!$C$27)/DATA!$G1703,"")</f>
        <v>76.499005790240673</v>
      </c>
      <c r="AL1703" s="90">
        <f>IF(W1703="si",'COSTOS DE CREDITOS'!$C$35,"")</f>
        <v>20.421138461538462</v>
      </c>
      <c r="AM1703" s="30">
        <f t="shared" si="443"/>
        <v>800</v>
      </c>
      <c r="AN1703" s="30">
        <f t="shared" si="444"/>
        <v>6339.7852607552431</v>
      </c>
      <c r="AO1703" s="30">
        <f t="shared" si="445"/>
        <v>7236.7054050070219</v>
      </c>
      <c r="AP1703" s="30">
        <f t="shared" si="446"/>
        <v>-6818.8003013811804</v>
      </c>
      <c r="AQ1703" s="19">
        <f t="shared" si="447"/>
        <v>-16.316623659820571</v>
      </c>
    </row>
    <row r="1704" spans="1:43" x14ac:dyDescent="0.2">
      <c r="A1704" s="23" t="s">
        <v>5665</v>
      </c>
      <c r="B1704" s="6" t="s">
        <v>5676</v>
      </c>
      <c r="C1704" s="6" t="s">
        <v>5670</v>
      </c>
      <c r="D1704" s="4">
        <v>157523</v>
      </c>
      <c r="E1704" s="4">
        <v>158058</v>
      </c>
      <c r="F1704" s="5" t="s">
        <v>2195</v>
      </c>
      <c r="G1704" s="2">
        <v>5</v>
      </c>
      <c r="H1704" s="4">
        <v>158060</v>
      </c>
      <c r="I1704" s="5" t="s">
        <v>2196</v>
      </c>
      <c r="J1704" s="15">
        <v>45113</v>
      </c>
      <c r="K1704" s="24">
        <v>1187749226</v>
      </c>
      <c r="L1704" s="15">
        <v>45120</v>
      </c>
      <c r="M1704" s="15">
        <v>45138</v>
      </c>
      <c r="N1704" s="15"/>
      <c r="O1704" s="26">
        <f>VLOOKUP(D1704,quash!A$2:$I$7791,9,FALSE)</f>
        <v>1</v>
      </c>
      <c r="P1704" s="7">
        <v>5000</v>
      </c>
      <c r="Q1704" s="26">
        <v>147</v>
      </c>
      <c r="R1704" s="19">
        <v>0.11226939921536</v>
      </c>
      <c r="S1704" s="93">
        <v>26</v>
      </c>
      <c r="T1704" s="8">
        <v>7000</v>
      </c>
      <c r="U1704" s="4">
        <v>142</v>
      </c>
      <c r="V1704" s="10">
        <v>1758.65</v>
      </c>
      <c r="W1704" s="14" t="s">
        <v>5281</v>
      </c>
      <c r="X1704" s="18">
        <v>0.34914399021703107</v>
      </c>
      <c r="Y1704" s="9">
        <v>2444.0079315192174</v>
      </c>
      <c r="Z1704" s="19">
        <f t="shared" si="440"/>
        <v>-0.65085600978296898</v>
      </c>
      <c r="AA1704" s="25">
        <v>614.02207839518178</v>
      </c>
      <c r="AB1704" s="30">
        <f t="shared" si="441"/>
        <v>529000</v>
      </c>
      <c r="AC1704" s="30">
        <f t="shared" si="451"/>
        <v>1.3232514177693762E-2</v>
      </c>
      <c r="AD1704" s="31">
        <f t="shared" si="452"/>
        <v>1.9451795841209829</v>
      </c>
      <c r="AE1704" s="31">
        <f t="shared" si="453"/>
        <v>1.8790170132325141</v>
      </c>
      <c r="AG1704" s="30">
        <f t="shared" si="442"/>
        <v>2427000</v>
      </c>
      <c r="AH1704" s="30">
        <f t="shared" si="448"/>
        <v>2.88421920065925E-3</v>
      </c>
      <c r="AI1704" s="31">
        <f t="shared" si="449"/>
        <v>0.42398022249690975</v>
      </c>
      <c r="AJ1704" s="31">
        <f t="shared" si="450"/>
        <v>0.40955912649361348</v>
      </c>
      <c r="AK1704" s="30">
        <f>IF(W1704="si",($S1704*'COSTOS DE CREDITOS'!$C$27)/DATA!$G1704,"")</f>
        <v>107.09860810633695</v>
      </c>
      <c r="AL1704" s="90">
        <f>IF(W1704="si",'COSTOS DE CREDITOS'!$C$35,"")</f>
        <v>20.421138461538462</v>
      </c>
      <c r="AM1704" s="30">
        <f t="shared" si="443"/>
        <v>700</v>
      </c>
      <c r="AN1704" s="30">
        <f t="shared" si="444"/>
        <v>4555.9920684807821</v>
      </c>
      <c r="AO1704" s="30">
        <f t="shared" si="445"/>
        <v>5383.5118150486578</v>
      </c>
      <c r="AP1704" s="30">
        <f t="shared" si="446"/>
        <v>-4769.489736653476</v>
      </c>
      <c r="AQ1704" s="19">
        <f t="shared" si="447"/>
        <v>-7.7676192835265683</v>
      </c>
    </row>
    <row r="1705" spans="1:43" x14ac:dyDescent="0.2">
      <c r="A1705" s="23" t="s">
        <v>5665</v>
      </c>
      <c r="B1705" s="6" t="s">
        <v>5673</v>
      </c>
      <c r="C1705" s="6" t="s">
        <v>5667</v>
      </c>
      <c r="D1705" s="4">
        <v>157787</v>
      </c>
      <c r="E1705" s="4">
        <v>158070</v>
      </c>
      <c r="F1705" s="5" t="s">
        <v>2197</v>
      </c>
      <c r="G1705" s="2">
        <v>5</v>
      </c>
      <c r="H1705" s="4">
        <v>158071</v>
      </c>
      <c r="I1705" s="5" t="s">
        <v>2198</v>
      </c>
      <c r="J1705" s="15">
        <v>45117</v>
      </c>
      <c r="K1705" s="24">
        <v>1190162645</v>
      </c>
      <c r="L1705" s="15">
        <v>45120</v>
      </c>
      <c r="M1705" s="15">
        <v>45138</v>
      </c>
      <c r="N1705" s="15"/>
      <c r="O1705" s="26">
        <f>VLOOKUP(D1705,quash!A$2:$I$7791,9,FALSE)</f>
        <v>2</v>
      </c>
      <c r="P1705" s="7">
        <v>10000</v>
      </c>
      <c r="Q1705" s="26">
        <v>90</v>
      </c>
      <c r="R1705" s="19">
        <v>5.9818464604665302E-3</v>
      </c>
      <c r="S1705" s="26">
        <v>16</v>
      </c>
      <c r="T1705" s="8">
        <v>10000</v>
      </c>
      <c r="U1705" s="4">
        <v>142</v>
      </c>
      <c r="V1705" s="10">
        <v>2510.34</v>
      </c>
      <c r="W1705" s="14" t="s">
        <v>5281</v>
      </c>
      <c r="X1705" s="18">
        <v>1</v>
      </c>
      <c r="Y1705" s="9">
        <v>10000</v>
      </c>
      <c r="Z1705" s="19">
        <f t="shared" si="440"/>
        <v>0</v>
      </c>
      <c r="AA1705" s="25">
        <v>2510.34</v>
      </c>
      <c r="AB1705" s="30">
        <f t="shared" si="441"/>
        <v>494000</v>
      </c>
      <c r="AC1705" s="30">
        <f t="shared" si="451"/>
        <v>2.0242914979757085E-2</v>
      </c>
      <c r="AD1705" s="31">
        <f t="shared" si="452"/>
        <v>1.8218623481781377</v>
      </c>
      <c r="AE1705" s="31">
        <f t="shared" si="453"/>
        <v>2.8744939271255059</v>
      </c>
      <c r="AG1705" s="30">
        <f t="shared" si="442"/>
        <v>1695000</v>
      </c>
      <c r="AH1705" s="30">
        <f t="shared" si="448"/>
        <v>5.8997050147492625E-3</v>
      </c>
      <c r="AI1705" s="31">
        <f t="shared" si="449"/>
        <v>0.53097345132743357</v>
      </c>
      <c r="AJ1705" s="31">
        <f t="shared" si="450"/>
        <v>0.83775811209439532</v>
      </c>
      <c r="AK1705" s="30">
        <f>IF(W1705="si",($S1705*'COSTOS DE CREDITOS'!$C$27)/DATA!$G1705,"")</f>
        <v>65.906835757745824</v>
      </c>
      <c r="AL1705" s="90">
        <f>IF(W1705="si",'COSTOS DE CREDITOS'!$C$35,"")</f>
        <v>20.421138461538462</v>
      </c>
      <c r="AM1705" s="30">
        <f t="shared" si="443"/>
        <v>615.38461538461547</v>
      </c>
      <c r="AN1705" s="30">
        <f t="shared" si="444"/>
        <v>0</v>
      </c>
      <c r="AO1705" s="30">
        <f t="shared" si="445"/>
        <v>701.7125896038998</v>
      </c>
      <c r="AP1705" s="30">
        <f t="shared" si="446"/>
        <v>1808.6274103961005</v>
      </c>
      <c r="AQ1705" s="19">
        <f t="shared" si="447"/>
        <v>0.72047109570659762</v>
      </c>
    </row>
    <row r="1706" spans="1:43" x14ac:dyDescent="0.2">
      <c r="A1706" s="23" t="s">
        <v>5665</v>
      </c>
      <c r="B1706" s="6" t="s">
        <v>5674</v>
      </c>
      <c r="C1706" s="6" t="s">
        <v>5670</v>
      </c>
      <c r="D1706" s="4">
        <v>157611</v>
      </c>
      <c r="E1706" s="4">
        <v>158096</v>
      </c>
      <c r="F1706" s="5" t="s">
        <v>2199</v>
      </c>
      <c r="G1706" s="2">
        <v>6</v>
      </c>
      <c r="H1706" s="4">
        <v>158097</v>
      </c>
      <c r="I1706" s="5" t="s">
        <v>2200</v>
      </c>
      <c r="J1706" s="15">
        <v>45316</v>
      </c>
      <c r="K1706" s="24">
        <v>1327420797</v>
      </c>
      <c r="L1706" s="15">
        <v>45120</v>
      </c>
      <c r="M1706" s="15">
        <v>45138</v>
      </c>
      <c r="N1706" s="15"/>
      <c r="O1706" s="26">
        <f>VLOOKUP(D1706,quash!A$2:$I$7791,9,FALSE)</f>
        <v>1</v>
      </c>
      <c r="P1706" s="7">
        <v>10000</v>
      </c>
      <c r="Q1706" s="26">
        <v>127</v>
      </c>
      <c r="R1706" s="19">
        <v>5.24391097594855E-2</v>
      </c>
      <c r="S1706" s="26">
        <v>16</v>
      </c>
      <c r="T1706" s="8">
        <v>8000</v>
      </c>
      <c r="U1706" s="4">
        <v>142</v>
      </c>
      <c r="V1706" s="10">
        <v>2013.74</v>
      </c>
      <c r="W1706" s="14" t="s">
        <v>5281</v>
      </c>
      <c r="X1706" s="18">
        <v>1</v>
      </c>
      <c r="Y1706" s="9">
        <v>8000</v>
      </c>
      <c r="Z1706" s="19">
        <f t="shared" si="440"/>
        <v>0</v>
      </c>
      <c r="AA1706" s="25">
        <v>2013.74</v>
      </c>
      <c r="AB1706" s="30">
        <f t="shared" si="441"/>
        <v>529000</v>
      </c>
      <c r="AC1706" s="30">
        <f t="shared" si="451"/>
        <v>1.5122873345935728E-2</v>
      </c>
      <c r="AD1706" s="31">
        <f t="shared" si="452"/>
        <v>1.9206049149338376</v>
      </c>
      <c r="AE1706" s="31">
        <f t="shared" si="453"/>
        <v>2.1474480151228734</v>
      </c>
      <c r="AG1706" s="30">
        <f t="shared" si="442"/>
        <v>2427000</v>
      </c>
      <c r="AH1706" s="30">
        <f t="shared" si="448"/>
        <v>3.296250515039143E-3</v>
      </c>
      <c r="AI1706" s="31">
        <f t="shared" si="449"/>
        <v>0.41862381540997118</v>
      </c>
      <c r="AJ1706" s="31">
        <f t="shared" si="450"/>
        <v>0.4680675731355583</v>
      </c>
      <c r="AK1706" s="30">
        <f>IF(W1706="si",($S1706*'COSTOS DE CREDITOS'!$C$27)/DATA!$G1706,"")</f>
        <v>54.922363131454851</v>
      </c>
      <c r="AL1706" s="90">
        <f>IF(W1706="si",'COSTOS DE CREDITOS'!$C$35,"")</f>
        <v>20.421138461538462</v>
      </c>
      <c r="AM1706" s="30">
        <f t="shared" si="443"/>
        <v>492.30769230769232</v>
      </c>
      <c r="AN1706" s="30">
        <f t="shared" si="444"/>
        <v>0</v>
      </c>
      <c r="AO1706" s="30">
        <f t="shared" si="445"/>
        <v>567.6511939006856</v>
      </c>
      <c r="AP1706" s="30">
        <f t="shared" si="446"/>
        <v>1446.0888060993143</v>
      </c>
      <c r="AQ1706" s="19">
        <f t="shared" si="447"/>
        <v>0.71811098061284684</v>
      </c>
    </row>
    <row r="1707" spans="1:43" x14ac:dyDescent="0.2">
      <c r="A1707" s="23" t="s">
        <v>5665</v>
      </c>
      <c r="B1707" s="6" t="s">
        <v>5676</v>
      </c>
      <c r="C1707" s="6" t="s">
        <v>5670</v>
      </c>
      <c r="D1707" s="2">
        <v>156462</v>
      </c>
      <c r="E1707" s="2">
        <v>158058</v>
      </c>
      <c r="F1707" s="3" t="s">
        <v>2195</v>
      </c>
      <c r="G1707" s="2">
        <v>5</v>
      </c>
      <c r="H1707" s="2">
        <v>158061</v>
      </c>
      <c r="I1707" s="3" t="s">
        <v>2201</v>
      </c>
      <c r="J1707" s="15" t="s">
        <v>5688</v>
      </c>
      <c r="K1707" s="24" t="s">
        <v>5688</v>
      </c>
      <c r="L1707" s="15">
        <v>45120</v>
      </c>
      <c r="M1707" s="15">
        <v>45138</v>
      </c>
      <c r="N1707" s="15"/>
      <c r="O1707" s="26">
        <f>VLOOKUP(D1707,quash!A$2:$I$7791,9,FALSE)</f>
        <v>2</v>
      </c>
      <c r="P1707" s="7">
        <v>5000</v>
      </c>
      <c r="Q1707" s="26">
        <v>147</v>
      </c>
      <c r="R1707" s="19">
        <v>0.10902082693372984</v>
      </c>
      <c r="S1707" s="93">
        <v>26</v>
      </c>
      <c r="T1707" s="7">
        <v>7000</v>
      </c>
      <c r="U1707" s="2">
        <v>142</v>
      </c>
      <c r="V1707" s="11">
        <v>1758.65</v>
      </c>
      <c r="W1707" s="14" t="s">
        <v>5281</v>
      </c>
      <c r="X1707" s="18">
        <v>0.34914399021703107</v>
      </c>
      <c r="Y1707" s="9">
        <v>2444.0079315192174</v>
      </c>
      <c r="Z1707" s="19">
        <f t="shared" si="440"/>
        <v>-0.65085600978296898</v>
      </c>
      <c r="AA1707" s="25">
        <v>614.02207839518178</v>
      </c>
      <c r="AB1707" s="30">
        <f t="shared" si="441"/>
        <v>494000</v>
      </c>
      <c r="AC1707" s="30">
        <f t="shared" si="451"/>
        <v>1.417004048582996E-2</v>
      </c>
      <c r="AD1707" s="31">
        <f t="shared" si="452"/>
        <v>2.0829959514170042</v>
      </c>
      <c r="AE1707" s="31">
        <f t="shared" si="453"/>
        <v>2.0121457489878543</v>
      </c>
      <c r="AG1707" s="30">
        <f t="shared" si="442"/>
        <v>1695000</v>
      </c>
      <c r="AH1707" s="30">
        <f t="shared" si="448"/>
        <v>4.1297935103244837E-3</v>
      </c>
      <c r="AI1707" s="31">
        <f t="shared" si="449"/>
        <v>0.60707964601769915</v>
      </c>
      <c r="AJ1707" s="31">
        <f t="shared" si="450"/>
        <v>0.58643067846607666</v>
      </c>
      <c r="AK1707" s="30">
        <f>IF(W1707="si",($S1707*'COSTOS DE CREDITOS'!$C$27)/DATA!$G1707,"")</f>
        <v>107.09860810633695</v>
      </c>
      <c r="AL1707" s="90">
        <f>IF(W1707="si",'COSTOS DE CREDITOS'!$C$35,"")</f>
        <v>20.421138461538462</v>
      </c>
      <c r="AM1707" s="30">
        <f t="shared" si="443"/>
        <v>700</v>
      </c>
      <c r="AN1707" s="30">
        <f t="shared" si="444"/>
        <v>4555.9920684807821</v>
      </c>
      <c r="AO1707" s="30">
        <f t="shared" si="445"/>
        <v>5383.5118150486578</v>
      </c>
      <c r="AP1707" s="30">
        <f t="shared" si="446"/>
        <v>-4769.489736653476</v>
      </c>
      <c r="AQ1707" s="19">
        <f t="shared" si="447"/>
        <v>-7.7676192835265683</v>
      </c>
    </row>
    <row r="1708" spans="1:43" x14ac:dyDescent="0.2">
      <c r="A1708" s="23" t="s">
        <v>5665</v>
      </c>
      <c r="B1708" s="6" t="s">
        <v>5676</v>
      </c>
      <c r="C1708" s="6" t="s">
        <v>5670</v>
      </c>
      <c r="D1708" s="2">
        <v>156456</v>
      </c>
      <c r="E1708" s="2">
        <v>158058</v>
      </c>
      <c r="F1708" s="3" t="s">
        <v>2195</v>
      </c>
      <c r="G1708" s="2">
        <v>5</v>
      </c>
      <c r="H1708" s="2">
        <v>158062</v>
      </c>
      <c r="I1708" s="3" t="s">
        <v>2202</v>
      </c>
      <c r="J1708" s="15">
        <v>45105</v>
      </c>
      <c r="K1708" s="24">
        <v>1181933413</v>
      </c>
      <c r="L1708" s="15">
        <v>45120</v>
      </c>
      <c r="M1708" s="15">
        <v>45138</v>
      </c>
      <c r="N1708" s="15"/>
      <c r="O1708" s="26">
        <f>VLOOKUP(D1708,quash!A$2:$I$7791,9,FALSE)</f>
        <v>3</v>
      </c>
      <c r="P1708" s="7">
        <v>9000</v>
      </c>
      <c r="Q1708" s="26">
        <v>147</v>
      </c>
      <c r="R1708" s="19">
        <v>8.456731836388684E-2</v>
      </c>
      <c r="S1708" s="93">
        <v>26</v>
      </c>
      <c r="T1708" s="7">
        <v>7000</v>
      </c>
      <c r="U1708" s="2">
        <v>142</v>
      </c>
      <c r="V1708" s="11">
        <v>1758.65</v>
      </c>
      <c r="W1708" s="14" t="s">
        <v>5281</v>
      </c>
      <c r="X1708" s="18">
        <v>0.34914399021703107</v>
      </c>
      <c r="Y1708" s="9">
        <v>2444.0079315192174</v>
      </c>
      <c r="Z1708" s="19">
        <f t="shared" si="440"/>
        <v>-0.65085600978296898</v>
      </c>
      <c r="AA1708" s="25">
        <v>614.02207839518178</v>
      </c>
      <c r="AB1708" s="30">
        <f t="shared" si="441"/>
        <v>281000</v>
      </c>
      <c r="AC1708" s="30">
        <f t="shared" si="451"/>
        <v>2.491103202846975E-2</v>
      </c>
      <c r="AD1708" s="31">
        <f t="shared" si="452"/>
        <v>3.6619217081850532</v>
      </c>
      <c r="AE1708" s="31">
        <f t="shared" si="453"/>
        <v>3.5373665480427046</v>
      </c>
      <c r="AG1708" s="30">
        <f t="shared" si="442"/>
        <v>778000</v>
      </c>
      <c r="AH1708" s="30">
        <f t="shared" si="448"/>
        <v>8.9974293059125968E-3</v>
      </c>
      <c r="AI1708" s="31">
        <f t="shared" si="449"/>
        <v>1.3226221079691518</v>
      </c>
      <c r="AJ1708" s="31">
        <f t="shared" si="450"/>
        <v>1.2776349614395888</v>
      </c>
      <c r="AK1708" s="30">
        <f>IF(W1708="si",($S1708*'COSTOS DE CREDITOS'!$C$27)/DATA!$G1708,"")</f>
        <v>107.09860810633695</v>
      </c>
      <c r="AL1708" s="90">
        <f>IF(W1708="si",'COSTOS DE CREDITOS'!$C$35,"")</f>
        <v>20.421138461538462</v>
      </c>
      <c r="AM1708" s="30">
        <f t="shared" si="443"/>
        <v>700</v>
      </c>
      <c r="AN1708" s="30">
        <f t="shared" si="444"/>
        <v>4555.9920684807821</v>
      </c>
      <c r="AO1708" s="30">
        <f t="shared" si="445"/>
        <v>5383.5118150486578</v>
      </c>
      <c r="AP1708" s="30">
        <f t="shared" si="446"/>
        <v>-4769.489736653476</v>
      </c>
      <c r="AQ1708" s="19">
        <f t="shared" si="447"/>
        <v>-7.7676192835265683</v>
      </c>
    </row>
    <row r="1709" spans="1:43" x14ac:dyDescent="0.2">
      <c r="A1709" s="23" t="s">
        <v>5665</v>
      </c>
      <c r="B1709" s="6" t="s">
        <v>5676</v>
      </c>
      <c r="C1709" s="6" t="s">
        <v>5670</v>
      </c>
      <c r="D1709" s="2">
        <v>157176</v>
      </c>
      <c r="E1709" s="2">
        <v>158058</v>
      </c>
      <c r="F1709" s="3" t="s">
        <v>2195</v>
      </c>
      <c r="G1709" s="2">
        <v>5</v>
      </c>
      <c r="H1709" s="2">
        <v>158063</v>
      </c>
      <c r="I1709" s="3" t="s">
        <v>2203</v>
      </c>
      <c r="J1709" s="15" t="s">
        <v>5688</v>
      </c>
      <c r="K1709" s="24" t="s">
        <v>5688</v>
      </c>
      <c r="L1709" s="15">
        <v>45120</v>
      </c>
      <c r="M1709" s="15">
        <v>45138</v>
      </c>
      <c r="N1709" s="15"/>
      <c r="O1709" s="26">
        <f>VLOOKUP(D1709,quash!A$2:$I$7791,9,FALSE)</f>
        <v>3</v>
      </c>
      <c r="P1709" s="7">
        <v>9000</v>
      </c>
      <c r="Q1709" s="26">
        <v>147</v>
      </c>
      <c r="R1709" s="19">
        <v>8.456731836388684E-2</v>
      </c>
      <c r="S1709" s="93">
        <v>26</v>
      </c>
      <c r="T1709" s="7">
        <v>7000</v>
      </c>
      <c r="U1709" s="2">
        <v>142</v>
      </c>
      <c r="V1709" s="11">
        <v>1758.65</v>
      </c>
      <c r="W1709" s="14" t="s">
        <v>5281</v>
      </c>
      <c r="X1709" s="18">
        <v>0.34914399021703107</v>
      </c>
      <c r="Y1709" s="9">
        <v>2444.0079315192174</v>
      </c>
      <c r="Z1709" s="19">
        <f t="shared" si="440"/>
        <v>-0.65085600978296898</v>
      </c>
      <c r="AA1709" s="25">
        <v>614.02207839518178</v>
      </c>
      <c r="AB1709" s="30">
        <f t="shared" si="441"/>
        <v>281000</v>
      </c>
      <c r="AC1709" s="30">
        <f t="shared" si="451"/>
        <v>2.491103202846975E-2</v>
      </c>
      <c r="AD1709" s="31">
        <f t="shared" si="452"/>
        <v>3.6619217081850532</v>
      </c>
      <c r="AE1709" s="31">
        <f t="shared" si="453"/>
        <v>3.5373665480427046</v>
      </c>
      <c r="AG1709" s="30">
        <f t="shared" si="442"/>
        <v>778000</v>
      </c>
      <c r="AH1709" s="30">
        <f t="shared" si="448"/>
        <v>8.9974293059125968E-3</v>
      </c>
      <c r="AI1709" s="31">
        <f t="shared" si="449"/>
        <v>1.3226221079691518</v>
      </c>
      <c r="AJ1709" s="31">
        <f t="shared" si="450"/>
        <v>1.2776349614395888</v>
      </c>
      <c r="AK1709" s="30">
        <f>IF(W1709="si",($S1709*'COSTOS DE CREDITOS'!$C$27)/DATA!$G1709,"")</f>
        <v>107.09860810633695</v>
      </c>
      <c r="AL1709" s="90">
        <f>IF(W1709="si",'COSTOS DE CREDITOS'!$C$35,"")</f>
        <v>20.421138461538462</v>
      </c>
      <c r="AM1709" s="30">
        <f t="shared" si="443"/>
        <v>700</v>
      </c>
      <c r="AN1709" s="30">
        <f t="shared" si="444"/>
        <v>4555.9920684807821</v>
      </c>
      <c r="AO1709" s="30">
        <f t="shared" si="445"/>
        <v>5383.5118150486578</v>
      </c>
      <c r="AP1709" s="30">
        <f t="shared" si="446"/>
        <v>-4769.489736653476</v>
      </c>
      <c r="AQ1709" s="19">
        <f t="shared" si="447"/>
        <v>-7.7676192835265683</v>
      </c>
    </row>
    <row r="1710" spans="1:43" x14ac:dyDescent="0.2">
      <c r="A1710" s="23" t="s">
        <v>5665</v>
      </c>
      <c r="B1710" s="6" t="s">
        <v>5676</v>
      </c>
      <c r="C1710" s="6" t="s">
        <v>5670</v>
      </c>
      <c r="D1710" s="2">
        <v>158012</v>
      </c>
      <c r="E1710" s="2">
        <v>158023</v>
      </c>
      <c r="F1710" s="3" t="s">
        <v>944</v>
      </c>
      <c r="G1710" s="2">
        <v>7</v>
      </c>
      <c r="H1710" s="2">
        <v>158080</v>
      </c>
      <c r="I1710" s="3" t="s">
        <v>2204</v>
      </c>
      <c r="J1710" s="15" t="s">
        <v>5688</v>
      </c>
      <c r="K1710" s="24" t="s">
        <v>5688</v>
      </c>
      <c r="L1710" s="15">
        <v>45120</v>
      </c>
      <c r="M1710" s="15">
        <v>45138</v>
      </c>
      <c r="N1710" s="15"/>
      <c r="O1710" s="26" t="e">
        <f>VLOOKUP(D1710,quash!A$2:$I$7791,9,FALSE)</f>
        <v>#N/A</v>
      </c>
      <c r="P1710" s="7">
        <v>9000</v>
      </c>
      <c r="Q1710" s="26">
        <v>147</v>
      </c>
      <c r="R1710" s="19">
        <v>8.456731836388684E-2</v>
      </c>
      <c r="S1710" s="93">
        <v>26</v>
      </c>
      <c r="T1710" s="7">
        <v>7000</v>
      </c>
      <c r="U1710" s="2">
        <v>142</v>
      </c>
      <c r="V1710" s="11">
        <v>1758.65</v>
      </c>
      <c r="W1710" s="14" t="s">
        <v>5281</v>
      </c>
      <c r="X1710" s="18">
        <v>0.72936215255891634</v>
      </c>
      <c r="Y1710" s="9">
        <v>5105.535067912414</v>
      </c>
      <c r="Z1710" s="19">
        <f t="shared" si="440"/>
        <v>-0.27063784744108377</v>
      </c>
      <c r="AA1710" s="25">
        <v>1282.6927495977384</v>
      </c>
      <c r="AB1710" s="30">
        <f t="shared" si="441"/>
        <v>318000</v>
      </c>
      <c r="AC1710" s="30">
        <f t="shared" si="451"/>
        <v>2.20125786163522E-2</v>
      </c>
      <c r="AD1710" s="31">
        <f t="shared" si="452"/>
        <v>3.2358490566037732</v>
      </c>
      <c r="AE1710" s="31">
        <f t="shared" si="453"/>
        <v>3.1257861635220126</v>
      </c>
      <c r="AG1710" s="30">
        <f t="shared" si="442"/>
        <v>6126000</v>
      </c>
      <c r="AH1710" s="30">
        <f t="shared" si="448"/>
        <v>1.1426705843943846E-3</v>
      </c>
      <c r="AI1710" s="31">
        <f t="shared" si="449"/>
        <v>0.16797257590597453</v>
      </c>
      <c r="AJ1710" s="31">
        <f t="shared" si="450"/>
        <v>0.16225922298400261</v>
      </c>
      <c r="AK1710" s="30">
        <f>IF(W1710="si",($S1710*'COSTOS DE CREDITOS'!$C$27)/DATA!$G1710,"")</f>
        <v>76.499005790240673</v>
      </c>
      <c r="AL1710" s="90">
        <f>IF(W1710="si",'COSTOS DE CREDITOS'!$C$35,"")</f>
        <v>20.421138461538462</v>
      </c>
      <c r="AM1710" s="30">
        <f t="shared" si="443"/>
        <v>700</v>
      </c>
      <c r="AN1710" s="30">
        <f t="shared" si="444"/>
        <v>1894.464932087586</v>
      </c>
      <c r="AO1710" s="30">
        <f t="shared" si="445"/>
        <v>2691.3850763393652</v>
      </c>
      <c r="AP1710" s="30">
        <f t="shared" si="446"/>
        <v>-1408.6923267416269</v>
      </c>
      <c r="AQ1710" s="19">
        <f t="shared" si="447"/>
        <v>-1.0982305210529979</v>
      </c>
    </row>
    <row r="1711" spans="1:43" x14ac:dyDescent="0.2">
      <c r="A1711" s="23" t="s">
        <v>5665</v>
      </c>
      <c r="B1711" s="6" t="s">
        <v>5676</v>
      </c>
      <c r="C1711" s="6" t="s">
        <v>5670</v>
      </c>
      <c r="D1711" s="2">
        <v>136805</v>
      </c>
      <c r="E1711" s="2">
        <v>158023</v>
      </c>
      <c r="F1711" s="3" t="s">
        <v>944</v>
      </c>
      <c r="G1711" s="2">
        <v>7</v>
      </c>
      <c r="H1711" s="2">
        <v>158081</v>
      </c>
      <c r="I1711" s="3" t="s">
        <v>2205</v>
      </c>
      <c r="J1711" s="15" t="s">
        <v>5688</v>
      </c>
      <c r="K1711" s="24" t="s">
        <v>5688</v>
      </c>
      <c r="L1711" s="15">
        <v>45120</v>
      </c>
      <c r="M1711" s="15">
        <v>45138</v>
      </c>
      <c r="N1711" s="15"/>
      <c r="O1711" s="26" t="e">
        <f>VLOOKUP(D1711,quash!A$2:$I$7791,9,FALSE)</f>
        <v>#N/A</v>
      </c>
      <c r="P1711" s="7">
        <v>9000</v>
      </c>
      <c r="Q1711" s="26">
        <v>147</v>
      </c>
      <c r="R1711" s="19">
        <v>8.456731836388684E-2</v>
      </c>
      <c r="S1711" s="93">
        <v>26</v>
      </c>
      <c r="T1711" s="7">
        <v>7000</v>
      </c>
      <c r="U1711" s="2">
        <v>142</v>
      </c>
      <c r="V1711" s="11">
        <v>1758.65</v>
      </c>
      <c r="W1711" s="14" t="s">
        <v>5281</v>
      </c>
      <c r="X1711" s="18">
        <v>0.72936215255891634</v>
      </c>
      <c r="Y1711" s="9">
        <v>5105.535067912414</v>
      </c>
      <c r="Z1711" s="19">
        <f t="shared" si="440"/>
        <v>-0.27063784744108377</v>
      </c>
      <c r="AA1711" s="25">
        <v>1282.6927495977384</v>
      </c>
      <c r="AB1711" s="30">
        <f t="shared" si="441"/>
        <v>318000</v>
      </c>
      <c r="AC1711" s="30">
        <f t="shared" si="451"/>
        <v>2.20125786163522E-2</v>
      </c>
      <c r="AD1711" s="31">
        <f t="shared" si="452"/>
        <v>3.2358490566037732</v>
      </c>
      <c r="AE1711" s="31">
        <f t="shared" si="453"/>
        <v>3.1257861635220126</v>
      </c>
      <c r="AG1711" s="30">
        <f t="shared" si="442"/>
        <v>6126000</v>
      </c>
      <c r="AH1711" s="30">
        <f t="shared" si="448"/>
        <v>1.1426705843943846E-3</v>
      </c>
      <c r="AI1711" s="31">
        <f t="shared" si="449"/>
        <v>0.16797257590597453</v>
      </c>
      <c r="AJ1711" s="31">
        <f t="shared" si="450"/>
        <v>0.16225922298400261</v>
      </c>
      <c r="AK1711" s="30">
        <f>IF(W1711="si",($S1711*'COSTOS DE CREDITOS'!$C$27)/DATA!$G1711,"")</f>
        <v>76.499005790240673</v>
      </c>
      <c r="AL1711" s="90">
        <f>IF(W1711="si",'COSTOS DE CREDITOS'!$C$35,"")</f>
        <v>20.421138461538462</v>
      </c>
      <c r="AM1711" s="30">
        <f t="shared" si="443"/>
        <v>700</v>
      </c>
      <c r="AN1711" s="30">
        <f t="shared" si="444"/>
        <v>1894.464932087586</v>
      </c>
      <c r="AO1711" s="30">
        <f t="shared" si="445"/>
        <v>2691.3850763393652</v>
      </c>
      <c r="AP1711" s="30">
        <f t="shared" si="446"/>
        <v>-1408.6923267416269</v>
      </c>
      <c r="AQ1711" s="19">
        <f t="shared" si="447"/>
        <v>-1.0982305210529979</v>
      </c>
    </row>
    <row r="1712" spans="1:43" x14ac:dyDescent="0.2">
      <c r="A1712" s="23" t="s">
        <v>5665</v>
      </c>
      <c r="B1712" s="6" t="s">
        <v>5676</v>
      </c>
      <c r="C1712" s="6" t="s">
        <v>5670</v>
      </c>
      <c r="D1712" s="2">
        <v>158084</v>
      </c>
      <c r="E1712" s="2">
        <v>158058</v>
      </c>
      <c r="F1712" s="3" t="s">
        <v>2195</v>
      </c>
      <c r="G1712" s="2">
        <v>5</v>
      </c>
      <c r="H1712" s="2">
        <v>158091</v>
      </c>
      <c r="I1712" s="3" t="s">
        <v>2206</v>
      </c>
      <c r="J1712" s="15" t="s">
        <v>5688</v>
      </c>
      <c r="K1712" s="24" t="s">
        <v>5688</v>
      </c>
      <c r="L1712" s="15">
        <v>45120</v>
      </c>
      <c r="M1712" s="15">
        <v>45138</v>
      </c>
      <c r="N1712" s="15"/>
      <c r="O1712" s="26" t="e">
        <f>VLOOKUP(D1712,quash!A$2:$I$7791,9,FALSE)</f>
        <v>#N/A</v>
      </c>
      <c r="P1712" s="7">
        <v>9000</v>
      </c>
      <c r="Q1712" s="26">
        <v>147</v>
      </c>
      <c r="R1712" s="19">
        <v>8.456731836388684E-2</v>
      </c>
      <c r="S1712" s="93">
        <v>26</v>
      </c>
      <c r="T1712" s="7">
        <v>7000</v>
      </c>
      <c r="U1712" s="2">
        <v>142</v>
      </c>
      <c r="V1712" s="11">
        <v>1758.65</v>
      </c>
      <c r="W1712" s="14" t="s">
        <v>5281</v>
      </c>
      <c r="X1712" s="18">
        <v>0.34914399021703107</v>
      </c>
      <c r="Y1712" s="9">
        <v>2444.0079315192174</v>
      </c>
      <c r="Z1712" s="19">
        <f t="shared" si="440"/>
        <v>-0.65085600978296898</v>
      </c>
      <c r="AA1712" s="25">
        <v>614.02207839518178</v>
      </c>
      <c r="AB1712" s="30">
        <f t="shared" si="441"/>
        <v>318000</v>
      </c>
      <c r="AC1712" s="30">
        <f t="shared" si="451"/>
        <v>2.20125786163522E-2</v>
      </c>
      <c r="AD1712" s="31">
        <f t="shared" si="452"/>
        <v>3.2358490566037732</v>
      </c>
      <c r="AE1712" s="31">
        <f t="shared" si="453"/>
        <v>3.1257861635220126</v>
      </c>
      <c r="AG1712" s="30">
        <f t="shared" si="442"/>
        <v>6126000</v>
      </c>
      <c r="AH1712" s="30">
        <f t="shared" si="448"/>
        <v>1.1426705843943846E-3</v>
      </c>
      <c r="AI1712" s="31">
        <f t="shared" si="449"/>
        <v>0.16797257590597453</v>
      </c>
      <c r="AJ1712" s="31">
        <f t="shared" si="450"/>
        <v>0.16225922298400261</v>
      </c>
      <c r="AK1712" s="30">
        <f>IF(W1712="si",($S1712*'COSTOS DE CREDITOS'!$C$27)/DATA!$G1712,"")</f>
        <v>107.09860810633695</v>
      </c>
      <c r="AL1712" s="90">
        <f>IF(W1712="si",'COSTOS DE CREDITOS'!$C$35,"")</f>
        <v>20.421138461538462</v>
      </c>
      <c r="AM1712" s="30">
        <f t="shared" si="443"/>
        <v>700</v>
      </c>
      <c r="AN1712" s="30">
        <f t="shared" si="444"/>
        <v>4555.9920684807821</v>
      </c>
      <c r="AO1712" s="30">
        <f t="shared" si="445"/>
        <v>5383.5118150486578</v>
      </c>
      <c r="AP1712" s="30">
        <f t="shared" si="446"/>
        <v>-4769.489736653476</v>
      </c>
      <c r="AQ1712" s="19">
        <f t="shared" si="447"/>
        <v>-7.7676192835265683</v>
      </c>
    </row>
    <row r="1713" spans="1:43" x14ac:dyDescent="0.2">
      <c r="A1713" s="23" t="s">
        <v>5665</v>
      </c>
      <c r="B1713" s="6" t="s">
        <v>5673</v>
      </c>
      <c r="C1713" s="6" t="s">
        <v>5667</v>
      </c>
      <c r="D1713" s="2">
        <v>157785</v>
      </c>
      <c r="E1713" s="2">
        <v>158070</v>
      </c>
      <c r="F1713" s="3" t="s">
        <v>2197</v>
      </c>
      <c r="G1713" s="2">
        <v>5</v>
      </c>
      <c r="H1713" s="2">
        <v>158072</v>
      </c>
      <c r="I1713" s="3" t="s">
        <v>2207</v>
      </c>
      <c r="J1713" s="15">
        <v>45117</v>
      </c>
      <c r="K1713" s="24">
        <v>1190163078</v>
      </c>
      <c r="L1713" s="15">
        <v>45120</v>
      </c>
      <c r="M1713" s="15">
        <v>45138</v>
      </c>
      <c r="N1713" s="15"/>
      <c r="O1713" s="26">
        <f>VLOOKUP(D1713,quash!A$2:$I$7791,9,FALSE)</f>
        <v>2</v>
      </c>
      <c r="P1713" s="7">
        <v>10000</v>
      </c>
      <c r="Q1713" s="26">
        <v>90</v>
      </c>
      <c r="R1713" s="19">
        <v>5.9818464604665302E-3</v>
      </c>
      <c r="S1713" s="26">
        <v>16</v>
      </c>
      <c r="T1713" s="7">
        <v>10000</v>
      </c>
      <c r="U1713" s="2">
        <v>142</v>
      </c>
      <c r="V1713" s="11">
        <v>2510.34</v>
      </c>
      <c r="W1713" s="14" t="s">
        <v>5281</v>
      </c>
      <c r="X1713" s="18">
        <v>1</v>
      </c>
      <c r="Y1713" s="9">
        <v>10000</v>
      </c>
      <c r="Z1713" s="19">
        <f t="shared" si="440"/>
        <v>0</v>
      </c>
      <c r="AA1713" s="25">
        <v>2510.34</v>
      </c>
      <c r="AB1713" s="30">
        <f t="shared" si="441"/>
        <v>494000</v>
      </c>
      <c r="AC1713" s="30">
        <f t="shared" si="451"/>
        <v>2.0242914979757085E-2</v>
      </c>
      <c r="AD1713" s="31">
        <f t="shared" si="452"/>
        <v>1.8218623481781377</v>
      </c>
      <c r="AE1713" s="31">
        <f t="shared" si="453"/>
        <v>2.8744939271255059</v>
      </c>
      <c r="AG1713" s="30">
        <f t="shared" si="442"/>
        <v>1695000</v>
      </c>
      <c r="AH1713" s="30">
        <f t="shared" si="448"/>
        <v>5.8997050147492625E-3</v>
      </c>
      <c r="AI1713" s="31">
        <f t="shared" si="449"/>
        <v>0.53097345132743357</v>
      </c>
      <c r="AJ1713" s="31">
        <f t="shared" si="450"/>
        <v>0.83775811209439532</v>
      </c>
      <c r="AK1713" s="30">
        <f>IF(W1713="si",($S1713*'COSTOS DE CREDITOS'!$C$27)/DATA!$G1713,"")</f>
        <v>65.906835757745824</v>
      </c>
      <c r="AL1713" s="90">
        <f>IF(W1713="si",'COSTOS DE CREDITOS'!$C$35,"")</f>
        <v>20.421138461538462</v>
      </c>
      <c r="AM1713" s="30">
        <f t="shared" si="443"/>
        <v>615.38461538461547</v>
      </c>
      <c r="AN1713" s="30">
        <f t="shared" si="444"/>
        <v>0</v>
      </c>
      <c r="AO1713" s="30">
        <f t="shared" si="445"/>
        <v>701.7125896038998</v>
      </c>
      <c r="AP1713" s="30">
        <f t="shared" si="446"/>
        <v>1808.6274103961005</v>
      </c>
      <c r="AQ1713" s="19">
        <f t="shared" si="447"/>
        <v>0.72047109570659762</v>
      </c>
    </row>
    <row r="1714" spans="1:43" x14ac:dyDescent="0.2">
      <c r="A1714" s="23" t="s">
        <v>5665</v>
      </c>
      <c r="B1714" s="6" t="s">
        <v>5673</v>
      </c>
      <c r="C1714" s="6" t="s">
        <v>5667</v>
      </c>
      <c r="D1714" s="2">
        <v>157786</v>
      </c>
      <c r="E1714" s="2">
        <v>158070</v>
      </c>
      <c r="F1714" s="3" t="s">
        <v>2197</v>
      </c>
      <c r="G1714" s="2">
        <v>5</v>
      </c>
      <c r="H1714" s="2">
        <v>158073</v>
      </c>
      <c r="I1714" s="3" t="s">
        <v>2208</v>
      </c>
      <c r="J1714" s="15">
        <v>45117</v>
      </c>
      <c r="K1714" s="24">
        <v>1190162842</v>
      </c>
      <c r="L1714" s="15">
        <v>45120</v>
      </c>
      <c r="M1714" s="15">
        <v>45138</v>
      </c>
      <c r="N1714" s="15"/>
      <c r="O1714" s="26">
        <f>VLOOKUP(D1714,quash!A$2:$I$7791,9,FALSE)</f>
        <v>5</v>
      </c>
      <c r="P1714" s="7">
        <v>10000</v>
      </c>
      <c r="Q1714" s="26">
        <v>90</v>
      </c>
      <c r="R1714" s="19">
        <v>5.9818464604665302E-3</v>
      </c>
      <c r="S1714" s="26">
        <v>16</v>
      </c>
      <c r="T1714" s="7">
        <v>10000</v>
      </c>
      <c r="U1714" s="2">
        <v>142</v>
      </c>
      <c r="V1714" s="11">
        <v>2510.34</v>
      </c>
      <c r="W1714" s="14" t="s">
        <v>5281</v>
      </c>
      <c r="X1714" s="18">
        <v>1</v>
      </c>
      <c r="Y1714" s="9">
        <v>10000</v>
      </c>
      <c r="Z1714" s="19">
        <f t="shared" si="440"/>
        <v>0</v>
      </c>
      <c r="AA1714" s="25">
        <v>2510.34</v>
      </c>
      <c r="AB1714" s="30">
        <f t="shared" si="441"/>
        <v>96000</v>
      </c>
      <c r="AC1714" s="30">
        <f t="shared" si="451"/>
        <v>0.10416666666666667</v>
      </c>
      <c r="AD1714" s="31">
        <f t="shared" si="452"/>
        <v>9.375</v>
      </c>
      <c r="AE1714" s="31">
        <f t="shared" si="453"/>
        <v>14.791666666666668</v>
      </c>
      <c r="AG1714" s="30">
        <f t="shared" si="442"/>
        <v>352000</v>
      </c>
      <c r="AH1714" s="30">
        <f t="shared" si="448"/>
        <v>2.8409090909090908E-2</v>
      </c>
      <c r="AI1714" s="31">
        <f t="shared" si="449"/>
        <v>2.5568181818181817</v>
      </c>
      <c r="AJ1714" s="31">
        <f t="shared" si="450"/>
        <v>4.0340909090909092</v>
      </c>
      <c r="AK1714" s="30">
        <f>IF(W1714="si",($S1714*'COSTOS DE CREDITOS'!$C$27)/DATA!$G1714,"")</f>
        <v>65.906835757745824</v>
      </c>
      <c r="AL1714" s="90">
        <f>IF(W1714="si",'COSTOS DE CREDITOS'!$C$35,"")</f>
        <v>20.421138461538462</v>
      </c>
      <c r="AM1714" s="30">
        <f t="shared" si="443"/>
        <v>615.38461538461547</v>
      </c>
      <c r="AN1714" s="30">
        <f t="shared" si="444"/>
        <v>0</v>
      </c>
      <c r="AO1714" s="30">
        <f t="shared" si="445"/>
        <v>701.7125896038998</v>
      </c>
      <c r="AP1714" s="30">
        <f t="shared" si="446"/>
        <v>1808.6274103961005</v>
      </c>
      <c r="AQ1714" s="19">
        <f t="shared" si="447"/>
        <v>0.72047109570659762</v>
      </c>
    </row>
    <row r="1715" spans="1:43" x14ac:dyDescent="0.2">
      <c r="A1715" s="23" t="s">
        <v>5665</v>
      </c>
      <c r="B1715" s="6" t="s">
        <v>5673</v>
      </c>
      <c r="C1715" s="6" t="s">
        <v>5667</v>
      </c>
      <c r="D1715" s="2">
        <v>157789</v>
      </c>
      <c r="E1715" s="2">
        <v>158070</v>
      </c>
      <c r="F1715" s="3" t="s">
        <v>2197</v>
      </c>
      <c r="G1715" s="2">
        <v>5</v>
      </c>
      <c r="H1715" s="2">
        <v>158074</v>
      </c>
      <c r="I1715" s="3" t="s">
        <v>2209</v>
      </c>
      <c r="J1715" s="15">
        <v>45117</v>
      </c>
      <c r="K1715" s="24">
        <v>1190162450</v>
      </c>
      <c r="L1715" s="15">
        <v>45120</v>
      </c>
      <c r="M1715" s="15">
        <v>45138</v>
      </c>
      <c r="N1715" s="15"/>
      <c r="O1715" s="26">
        <f>VLOOKUP(D1715,quash!A$2:$I$7791,9,FALSE)</f>
        <v>5</v>
      </c>
      <c r="P1715" s="7">
        <v>10000</v>
      </c>
      <c r="Q1715" s="26">
        <v>90</v>
      </c>
      <c r="R1715" s="19">
        <v>5.9818464604665302E-3</v>
      </c>
      <c r="S1715" s="26">
        <v>16</v>
      </c>
      <c r="T1715" s="7">
        <v>10000</v>
      </c>
      <c r="U1715" s="2">
        <v>142</v>
      </c>
      <c r="V1715" s="11">
        <v>2510.34</v>
      </c>
      <c r="W1715" s="14" t="s">
        <v>5281</v>
      </c>
      <c r="X1715" s="18">
        <v>1</v>
      </c>
      <c r="Y1715" s="9">
        <v>10000</v>
      </c>
      <c r="Z1715" s="19">
        <f t="shared" si="440"/>
        <v>0</v>
      </c>
      <c r="AA1715" s="25">
        <v>2510.34</v>
      </c>
      <c r="AB1715" s="30">
        <f t="shared" si="441"/>
        <v>96000</v>
      </c>
      <c r="AC1715" s="30">
        <f t="shared" si="451"/>
        <v>0.10416666666666667</v>
      </c>
      <c r="AD1715" s="31">
        <f t="shared" si="452"/>
        <v>9.375</v>
      </c>
      <c r="AE1715" s="31">
        <f t="shared" si="453"/>
        <v>14.791666666666668</v>
      </c>
      <c r="AG1715" s="30">
        <f t="shared" si="442"/>
        <v>352000</v>
      </c>
      <c r="AH1715" s="30">
        <f t="shared" si="448"/>
        <v>2.8409090909090908E-2</v>
      </c>
      <c r="AI1715" s="31">
        <f t="shared" si="449"/>
        <v>2.5568181818181817</v>
      </c>
      <c r="AJ1715" s="31">
        <f t="shared" si="450"/>
        <v>4.0340909090909092</v>
      </c>
      <c r="AK1715" s="30">
        <f>IF(W1715="si",($S1715*'COSTOS DE CREDITOS'!$C$27)/DATA!$G1715,"")</f>
        <v>65.906835757745824</v>
      </c>
      <c r="AL1715" s="90">
        <f>IF(W1715="si",'COSTOS DE CREDITOS'!$C$35,"")</f>
        <v>20.421138461538462</v>
      </c>
      <c r="AM1715" s="30">
        <f t="shared" si="443"/>
        <v>615.38461538461547</v>
      </c>
      <c r="AN1715" s="30">
        <f t="shared" si="444"/>
        <v>0</v>
      </c>
      <c r="AO1715" s="30">
        <f t="shared" si="445"/>
        <v>701.7125896038998</v>
      </c>
      <c r="AP1715" s="30">
        <f t="shared" si="446"/>
        <v>1808.6274103961005</v>
      </c>
      <c r="AQ1715" s="19">
        <f t="shared" si="447"/>
        <v>0.72047109570659762</v>
      </c>
    </row>
    <row r="1716" spans="1:43" x14ac:dyDescent="0.2">
      <c r="A1716" s="23" t="s">
        <v>5665</v>
      </c>
      <c r="B1716" s="6" t="s">
        <v>5673</v>
      </c>
      <c r="C1716" s="6" t="s">
        <v>5667</v>
      </c>
      <c r="D1716" s="2">
        <v>157791</v>
      </c>
      <c r="E1716" s="2">
        <v>158070</v>
      </c>
      <c r="F1716" s="3" t="s">
        <v>2197</v>
      </c>
      <c r="G1716" s="2">
        <v>5</v>
      </c>
      <c r="H1716" s="2">
        <v>158075</v>
      </c>
      <c r="I1716" s="3" t="s">
        <v>2210</v>
      </c>
      <c r="J1716" s="15">
        <v>45117</v>
      </c>
      <c r="K1716" s="24">
        <v>1190162244</v>
      </c>
      <c r="L1716" s="15">
        <v>45120</v>
      </c>
      <c r="M1716" s="15">
        <v>45138</v>
      </c>
      <c r="N1716" s="15"/>
      <c r="O1716" s="26">
        <f>VLOOKUP(D1716,quash!A$2:$I$7791,9,FALSE)</f>
        <v>4</v>
      </c>
      <c r="P1716" s="7">
        <v>10000</v>
      </c>
      <c r="Q1716" s="26">
        <v>90</v>
      </c>
      <c r="R1716" s="19">
        <v>5.9818464604665302E-3</v>
      </c>
      <c r="S1716" s="26">
        <v>16</v>
      </c>
      <c r="T1716" s="7">
        <v>10000</v>
      </c>
      <c r="U1716" s="2">
        <v>142</v>
      </c>
      <c r="V1716" s="11">
        <v>2510.34</v>
      </c>
      <c r="W1716" s="14" t="s">
        <v>5281</v>
      </c>
      <c r="X1716" s="18">
        <v>1</v>
      </c>
      <c r="Y1716" s="9">
        <v>10000</v>
      </c>
      <c r="Z1716" s="19">
        <f t="shared" si="440"/>
        <v>0</v>
      </c>
      <c r="AA1716" s="25">
        <v>2510.34</v>
      </c>
      <c r="AB1716" s="30">
        <f t="shared" si="441"/>
        <v>343000</v>
      </c>
      <c r="AC1716" s="30">
        <f t="shared" si="451"/>
        <v>2.9154518950437316E-2</v>
      </c>
      <c r="AD1716" s="31">
        <f t="shared" si="452"/>
        <v>2.6239067055393583</v>
      </c>
      <c r="AE1716" s="31">
        <f t="shared" si="453"/>
        <v>4.1399416909620985</v>
      </c>
      <c r="AG1716" s="30">
        <f t="shared" si="442"/>
        <v>927000</v>
      </c>
      <c r="AH1716" s="30">
        <f t="shared" si="448"/>
        <v>1.0787486515641856E-2</v>
      </c>
      <c r="AI1716" s="31">
        <f t="shared" si="449"/>
        <v>0.97087378640776711</v>
      </c>
      <c r="AJ1716" s="31">
        <f t="shared" si="450"/>
        <v>1.5318230852211436</v>
      </c>
      <c r="AK1716" s="30">
        <f>IF(W1716="si",($S1716*'COSTOS DE CREDITOS'!$C$27)/DATA!$G1716,"")</f>
        <v>65.906835757745824</v>
      </c>
      <c r="AL1716" s="90">
        <f>IF(W1716="si",'COSTOS DE CREDITOS'!$C$35,"")</f>
        <v>20.421138461538462</v>
      </c>
      <c r="AM1716" s="30">
        <f t="shared" si="443"/>
        <v>615.38461538461547</v>
      </c>
      <c r="AN1716" s="30">
        <f t="shared" si="444"/>
        <v>0</v>
      </c>
      <c r="AO1716" s="30">
        <f t="shared" si="445"/>
        <v>701.7125896038998</v>
      </c>
      <c r="AP1716" s="30">
        <f t="shared" si="446"/>
        <v>1808.6274103961005</v>
      </c>
      <c r="AQ1716" s="19">
        <f t="shared" si="447"/>
        <v>0.72047109570659762</v>
      </c>
    </row>
    <row r="1717" spans="1:43" x14ac:dyDescent="0.2">
      <c r="A1717" s="23" t="s">
        <v>5665</v>
      </c>
      <c r="B1717" s="6" t="s">
        <v>5674</v>
      </c>
      <c r="C1717" s="6" t="s">
        <v>5670</v>
      </c>
      <c r="D1717" s="2">
        <v>157362</v>
      </c>
      <c r="E1717" s="2">
        <v>158096</v>
      </c>
      <c r="F1717" s="3" t="s">
        <v>2199</v>
      </c>
      <c r="G1717" s="2">
        <v>6</v>
      </c>
      <c r="H1717" s="2">
        <v>158099</v>
      </c>
      <c r="I1717" s="3" t="s">
        <v>2211</v>
      </c>
      <c r="J1717" s="15">
        <v>45316</v>
      </c>
      <c r="K1717" s="24">
        <v>1327421151</v>
      </c>
      <c r="L1717" s="15">
        <v>45120</v>
      </c>
      <c r="M1717" s="15">
        <v>45138</v>
      </c>
      <c r="N1717" s="15"/>
      <c r="O1717" s="26">
        <f>VLOOKUP(D1717,quash!A$2:$I$7791,9,FALSE)</f>
        <v>4</v>
      </c>
      <c r="P1717" s="7">
        <v>10000</v>
      </c>
      <c r="Q1717" s="26">
        <v>132</v>
      </c>
      <c r="R1717" s="19">
        <v>5.8283715876113903E-2</v>
      </c>
      <c r="S1717" s="26">
        <v>16</v>
      </c>
      <c r="T1717" s="7">
        <v>5000</v>
      </c>
      <c r="U1717" s="2">
        <v>147</v>
      </c>
      <c r="V1717" s="11">
        <v>1303.3399999999999</v>
      </c>
      <c r="W1717" s="14" t="s">
        <v>5281</v>
      </c>
      <c r="X1717" s="18">
        <v>1</v>
      </c>
      <c r="Y1717" s="9">
        <v>5000</v>
      </c>
      <c r="Z1717" s="19">
        <f t="shared" si="440"/>
        <v>0</v>
      </c>
      <c r="AA1717" s="25">
        <v>1303.3399999999999</v>
      </c>
      <c r="AB1717" s="30">
        <f t="shared" si="441"/>
        <v>343000</v>
      </c>
      <c r="AC1717" s="30">
        <f t="shared" si="451"/>
        <v>1.4577259475218658E-2</v>
      </c>
      <c r="AD1717" s="31">
        <f t="shared" si="452"/>
        <v>1.9241982507288629</v>
      </c>
      <c r="AE1717" s="31">
        <f t="shared" si="453"/>
        <v>2.1428571428571428</v>
      </c>
      <c r="AG1717" s="30">
        <f t="shared" si="442"/>
        <v>927000</v>
      </c>
      <c r="AH1717" s="30">
        <f t="shared" si="448"/>
        <v>5.3937432578209281E-3</v>
      </c>
      <c r="AI1717" s="31">
        <f t="shared" si="449"/>
        <v>0.71197411003236255</v>
      </c>
      <c r="AJ1717" s="31">
        <f t="shared" si="450"/>
        <v>0.79288025889967639</v>
      </c>
      <c r="AK1717" s="30">
        <f>IF(W1717="si",($S1717*'COSTOS DE CREDITOS'!$C$27)/DATA!$G1717,"")</f>
        <v>54.922363131454851</v>
      </c>
      <c r="AL1717" s="90">
        <f>IF(W1717="si",'COSTOS DE CREDITOS'!$C$35,"")</f>
        <v>20.421138461538462</v>
      </c>
      <c r="AM1717" s="30">
        <f t="shared" si="443"/>
        <v>307.69230769230774</v>
      </c>
      <c r="AN1717" s="30">
        <f t="shared" si="444"/>
        <v>0</v>
      </c>
      <c r="AO1717" s="30">
        <f t="shared" si="445"/>
        <v>383.03580928530107</v>
      </c>
      <c r="AP1717" s="30">
        <f t="shared" si="446"/>
        <v>920.30419071469885</v>
      </c>
      <c r="AQ1717" s="19">
        <f t="shared" si="447"/>
        <v>0.70611213552465124</v>
      </c>
    </row>
    <row r="1718" spans="1:43" x14ac:dyDescent="0.2">
      <c r="A1718" s="23" t="s">
        <v>5665</v>
      </c>
      <c r="B1718" s="6" t="s">
        <v>5674</v>
      </c>
      <c r="C1718" s="6" t="s">
        <v>5670</v>
      </c>
      <c r="D1718" s="2">
        <v>157609</v>
      </c>
      <c r="E1718" s="2">
        <v>158096</v>
      </c>
      <c r="F1718" s="3" t="s">
        <v>2199</v>
      </c>
      <c r="G1718" s="2">
        <v>6</v>
      </c>
      <c r="H1718" s="2">
        <v>158100</v>
      </c>
      <c r="I1718" s="3" t="s">
        <v>2212</v>
      </c>
      <c r="J1718" s="15">
        <v>45316</v>
      </c>
      <c r="K1718" s="24">
        <v>1327421511</v>
      </c>
      <c r="L1718" s="15">
        <v>45120</v>
      </c>
      <c r="M1718" s="15">
        <v>45138</v>
      </c>
      <c r="N1718" s="15"/>
      <c r="O1718" s="26">
        <f>VLOOKUP(D1718,quash!A$2:$I$7791,9,FALSE)</f>
        <v>1</v>
      </c>
      <c r="P1718" s="7">
        <v>10000</v>
      </c>
      <c r="Q1718" s="26">
        <v>127</v>
      </c>
      <c r="R1718" s="19">
        <v>5.24391097594855E-2</v>
      </c>
      <c r="S1718" s="26">
        <v>16</v>
      </c>
      <c r="T1718" s="7">
        <v>6000</v>
      </c>
      <c r="U1718" s="2">
        <v>142</v>
      </c>
      <c r="V1718" s="11">
        <v>1503.37</v>
      </c>
      <c r="W1718" s="14" t="s">
        <v>5281</v>
      </c>
      <c r="X1718" s="18">
        <v>1</v>
      </c>
      <c r="Y1718" s="9">
        <v>6000</v>
      </c>
      <c r="Z1718" s="19">
        <f t="shared" si="440"/>
        <v>0</v>
      </c>
      <c r="AA1718" s="25">
        <v>1503.37</v>
      </c>
      <c r="AB1718" s="30">
        <f t="shared" si="441"/>
        <v>529000</v>
      </c>
      <c r="AC1718" s="30">
        <f t="shared" si="451"/>
        <v>1.1342155009451797E-2</v>
      </c>
      <c r="AD1718" s="31">
        <f t="shared" si="452"/>
        <v>1.4404536862003781</v>
      </c>
      <c r="AE1718" s="31">
        <f t="shared" si="453"/>
        <v>1.6105860113421551</v>
      </c>
      <c r="AG1718" s="30">
        <f t="shared" si="442"/>
        <v>2427000</v>
      </c>
      <c r="AH1718" s="30">
        <f t="shared" si="448"/>
        <v>2.472187886279357E-3</v>
      </c>
      <c r="AI1718" s="31">
        <f t="shared" si="449"/>
        <v>0.31396786155747836</v>
      </c>
      <c r="AJ1718" s="31">
        <f t="shared" si="450"/>
        <v>0.35105067985166871</v>
      </c>
      <c r="AK1718" s="30">
        <f>IF(W1718="si",($S1718*'COSTOS DE CREDITOS'!$C$27)/DATA!$G1718,"")</f>
        <v>54.922363131454851</v>
      </c>
      <c r="AL1718" s="90">
        <f>IF(W1718="si",'COSTOS DE CREDITOS'!$C$35,"")</f>
        <v>20.421138461538462</v>
      </c>
      <c r="AM1718" s="30">
        <f t="shared" si="443"/>
        <v>369.23076923076923</v>
      </c>
      <c r="AN1718" s="30">
        <f t="shared" si="444"/>
        <v>0</v>
      </c>
      <c r="AO1718" s="30">
        <f t="shared" si="445"/>
        <v>444.5742708237625</v>
      </c>
      <c r="AP1718" s="30">
        <f t="shared" si="446"/>
        <v>1058.7957291762373</v>
      </c>
      <c r="AQ1718" s="19">
        <f t="shared" si="447"/>
        <v>0.70428153360532497</v>
      </c>
    </row>
    <row r="1719" spans="1:43" x14ac:dyDescent="0.2">
      <c r="A1719" s="23" t="s">
        <v>5665</v>
      </c>
      <c r="B1719" s="6" t="s">
        <v>5674</v>
      </c>
      <c r="C1719" s="6" t="s">
        <v>5670</v>
      </c>
      <c r="D1719" s="2">
        <v>157612</v>
      </c>
      <c r="E1719" s="2">
        <v>158096</v>
      </c>
      <c r="F1719" s="3" t="s">
        <v>2199</v>
      </c>
      <c r="G1719" s="2">
        <v>6</v>
      </c>
      <c r="H1719" s="2">
        <v>158101</v>
      </c>
      <c r="I1719" s="3" t="s">
        <v>2213</v>
      </c>
      <c r="J1719" s="15">
        <v>45316</v>
      </c>
      <c r="K1719" s="24">
        <v>1327421822</v>
      </c>
      <c r="L1719" s="15">
        <v>45120</v>
      </c>
      <c r="M1719" s="15">
        <v>45138</v>
      </c>
      <c r="N1719" s="15"/>
      <c r="O1719" s="26">
        <f>VLOOKUP(D1719,quash!A$2:$I$7791,9,FALSE)</f>
        <v>1</v>
      </c>
      <c r="P1719" s="7">
        <v>10000</v>
      </c>
      <c r="Q1719" s="26">
        <v>147</v>
      </c>
      <c r="R1719" s="19">
        <v>7.9000519063170294E-2</v>
      </c>
      <c r="S1719" s="26">
        <v>16</v>
      </c>
      <c r="T1719" s="7">
        <v>6000</v>
      </c>
      <c r="U1719" s="2">
        <v>142</v>
      </c>
      <c r="V1719" s="11">
        <v>1503.37</v>
      </c>
      <c r="W1719" s="14" t="s">
        <v>5281</v>
      </c>
      <c r="X1719" s="18">
        <v>1</v>
      </c>
      <c r="Y1719" s="9">
        <v>6000</v>
      </c>
      <c r="Z1719" s="19">
        <f t="shared" si="440"/>
        <v>0</v>
      </c>
      <c r="AA1719" s="25">
        <v>1503.37</v>
      </c>
      <c r="AB1719" s="30">
        <f t="shared" si="441"/>
        <v>529000</v>
      </c>
      <c r="AC1719" s="30">
        <f t="shared" si="451"/>
        <v>1.1342155009451797E-2</v>
      </c>
      <c r="AD1719" s="31">
        <f t="shared" si="452"/>
        <v>1.6672967863894141</v>
      </c>
      <c r="AE1719" s="31">
        <f t="shared" si="453"/>
        <v>1.6105860113421551</v>
      </c>
      <c r="AG1719" s="30">
        <f t="shared" si="442"/>
        <v>2427000</v>
      </c>
      <c r="AH1719" s="30">
        <f t="shared" si="448"/>
        <v>2.472187886279357E-3</v>
      </c>
      <c r="AI1719" s="31">
        <f t="shared" si="449"/>
        <v>0.36341161928306548</v>
      </c>
      <c r="AJ1719" s="31">
        <f t="shared" si="450"/>
        <v>0.35105067985166871</v>
      </c>
      <c r="AK1719" s="30">
        <f>IF(W1719="si",($S1719*'COSTOS DE CREDITOS'!$C$27)/DATA!$G1719,"")</f>
        <v>54.922363131454851</v>
      </c>
      <c r="AL1719" s="90">
        <f>IF(W1719="si",'COSTOS DE CREDITOS'!$C$35,"")</f>
        <v>20.421138461538462</v>
      </c>
      <c r="AM1719" s="30">
        <f t="shared" si="443"/>
        <v>369.23076923076923</v>
      </c>
      <c r="AN1719" s="30">
        <f t="shared" si="444"/>
        <v>0</v>
      </c>
      <c r="AO1719" s="30">
        <f t="shared" si="445"/>
        <v>444.5742708237625</v>
      </c>
      <c r="AP1719" s="30">
        <f t="shared" si="446"/>
        <v>1058.7957291762373</v>
      </c>
      <c r="AQ1719" s="19">
        <f t="shared" si="447"/>
        <v>0.70428153360532497</v>
      </c>
    </row>
    <row r="1720" spans="1:43" x14ac:dyDescent="0.2">
      <c r="A1720" s="23" t="s">
        <v>5665</v>
      </c>
      <c r="B1720" s="6" t="s">
        <v>5674</v>
      </c>
      <c r="C1720" s="6" t="s">
        <v>5670</v>
      </c>
      <c r="D1720" s="2">
        <v>157363</v>
      </c>
      <c r="E1720" s="2">
        <v>158096</v>
      </c>
      <c r="F1720" s="3" t="s">
        <v>2199</v>
      </c>
      <c r="G1720" s="2">
        <v>6</v>
      </c>
      <c r="H1720" s="2">
        <v>158102</v>
      </c>
      <c r="I1720" s="3" t="s">
        <v>2214</v>
      </c>
      <c r="J1720" s="15">
        <v>45316</v>
      </c>
      <c r="K1720" s="24">
        <v>1327422226</v>
      </c>
      <c r="L1720" s="15">
        <v>45120</v>
      </c>
      <c r="M1720" s="15">
        <v>45138</v>
      </c>
      <c r="N1720" s="15"/>
      <c r="O1720" s="26">
        <f>VLOOKUP(D1720,quash!A$2:$I$7791,9,FALSE)</f>
        <v>1</v>
      </c>
      <c r="P1720" s="7">
        <v>10000</v>
      </c>
      <c r="Q1720" s="26">
        <v>132</v>
      </c>
      <c r="R1720" s="19">
        <v>5.8283715876113903E-2</v>
      </c>
      <c r="S1720" s="26">
        <v>16</v>
      </c>
      <c r="T1720" s="7">
        <v>5000</v>
      </c>
      <c r="U1720" s="2">
        <v>147</v>
      </c>
      <c r="V1720" s="11">
        <v>1303.3399999999999</v>
      </c>
      <c r="W1720" s="14" t="s">
        <v>5281</v>
      </c>
      <c r="X1720" s="18">
        <v>1</v>
      </c>
      <c r="Y1720" s="9">
        <v>5000</v>
      </c>
      <c r="Z1720" s="19">
        <f t="shared" si="440"/>
        <v>0</v>
      </c>
      <c r="AA1720" s="25">
        <v>1303.3399999999999</v>
      </c>
      <c r="AB1720" s="30">
        <f t="shared" si="441"/>
        <v>529000</v>
      </c>
      <c r="AC1720" s="30">
        <f t="shared" si="451"/>
        <v>9.4517958412098299E-3</v>
      </c>
      <c r="AD1720" s="31">
        <f t="shared" si="452"/>
        <v>1.2476370510396975</v>
      </c>
      <c r="AE1720" s="31">
        <f t="shared" si="453"/>
        <v>1.3894139886578449</v>
      </c>
      <c r="AG1720" s="30">
        <f t="shared" si="442"/>
        <v>2427000</v>
      </c>
      <c r="AH1720" s="30">
        <f t="shared" si="448"/>
        <v>2.0601565718994645E-3</v>
      </c>
      <c r="AI1720" s="31">
        <f t="shared" si="449"/>
        <v>0.27194066749072932</v>
      </c>
      <c r="AJ1720" s="31">
        <f t="shared" si="450"/>
        <v>0.30284301606922126</v>
      </c>
      <c r="AK1720" s="30">
        <f>IF(W1720="si",($S1720*'COSTOS DE CREDITOS'!$C$27)/DATA!$G1720,"")</f>
        <v>54.922363131454851</v>
      </c>
      <c r="AL1720" s="90">
        <f>IF(W1720="si",'COSTOS DE CREDITOS'!$C$35,"")</f>
        <v>20.421138461538462</v>
      </c>
      <c r="AM1720" s="30">
        <f t="shared" si="443"/>
        <v>307.69230769230774</v>
      </c>
      <c r="AN1720" s="30">
        <f t="shared" si="444"/>
        <v>0</v>
      </c>
      <c r="AO1720" s="30">
        <f t="shared" si="445"/>
        <v>383.03580928530107</v>
      </c>
      <c r="AP1720" s="30">
        <f t="shared" si="446"/>
        <v>920.30419071469885</v>
      </c>
      <c r="AQ1720" s="19">
        <f t="shared" si="447"/>
        <v>0.70611213552465124</v>
      </c>
    </row>
    <row r="1721" spans="1:43" x14ac:dyDescent="0.2">
      <c r="A1721" s="23" t="s">
        <v>5665</v>
      </c>
      <c r="B1721" s="6" t="s">
        <v>5674</v>
      </c>
      <c r="C1721" s="6" t="s">
        <v>5670</v>
      </c>
      <c r="D1721" s="2">
        <v>157613</v>
      </c>
      <c r="E1721" s="2">
        <v>158096</v>
      </c>
      <c r="F1721" s="3" t="s">
        <v>2199</v>
      </c>
      <c r="G1721" s="2">
        <v>6</v>
      </c>
      <c r="H1721" s="2">
        <v>158103</v>
      </c>
      <c r="I1721" s="3" t="s">
        <v>2215</v>
      </c>
      <c r="J1721" s="15">
        <v>45316</v>
      </c>
      <c r="K1721" s="24">
        <v>1327422502</v>
      </c>
      <c r="L1721" s="15">
        <v>45120</v>
      </c>
      <c r="M1721" s="15">
        <v>45138</v>
      </c>
      <c r="N1721" s="15"/>
      <c r="O1721" s="26">
        <f>VLOOKUP(D1721,quash!A$2:$I$7791,9,FALSE)</f>
        <v>1</v>
      </c>
      <c r="P1721" s="7">
        <v>10000</v>
      </c>
      <c r="Q1721" s="26">
        <v>132</v>
      </c>
      <c r="R1721" s="19">
        <v>5.8283715876113903E-2</v>
      </c>
      <c r="S1721" s="26">
        <v>16</v>
      </c>
      <c r="T1721" s="7">
        <v>6000</v>
      </c>
      <c r="U1721" s="2">
        <v>142</v>
      </c>
      <c r="V1721" s="11">
        <v>1503.37</v>
      </c>
      <c r="W1721" s="14" t="s">
        <v>5281</v>
      </c>
      <c r="X1721" s="18">
        <v>1</v>
      </c>
      <c r="Y1721" s="9">
        <v>6000</v>
      </c>
      <c r="Z1721" s="19">
        <f t="shared" si="440"/>
        <v>0</v>
      </c>
      <c r="AA1721" s="25">
        <v>1503.37</v>
      </c>
      <c r="AB1721" s="30">
        <f t="shared" si="441"/>
        <v>529000</v>
      </c>
      <c r="AC1721" s="30">
        <f t="shared" si="451"/>
        <v>1.1342155009451797E-2</v>
      </c>
      <c r="AD1721" s="31">
        <f t="shared" si="452"/>
        <v>1.4971644612476371</v>
      </c>
      <c r="AE1721" s="31">
        <f t="shared" si="453"/>
        <v>1.6105860113421551</v>
      </c>
      <c r="AG1721" s="30">
        <f t="shared" si="442"/>
        <v>2427000</v>
      </c>
      <c r="AH1721" s="30">
        <f t="shared" si="448"/>
        <v>2.472187886279357E-3</v>
      </c>
      <c r="AI1721" s="31">
        <f t="shared" si="449"/>
        <v>0.32632880098887512</v>
      </c>
      <c r="AJ1721" s="31">
        <f t="shared" si="450"/>
        <v>0.35105067985166871</v>
      </c>
      <c r="AK1721" s="30">
        <f>IF(W1721="si",($S1721*'COSTOS DE CREDITOS'!$C$27)/DATA!$G1721,"")</f>
        <v>54.922363131454851</v>
      </c>
      <c r="AL1721" s="90">
        <f>IF(W1721="si",'COSTOS DE CREDITOS'!$C$35,"")</f>
        <v>20.421138461538462</v>
      </c>
      <c r="AM1721" s="30">
        <f t="shared" si="443"/>
        <v>369.23076923076923</v>
      </c>
      <c r="AN1721" s="30">
        <f t="shared" si="444"/>
        <v>0</v>
      </c>
      <c r="AO1721" s="30">
        <f t="shared" si="445"/>
        <v>444.5742708237625</v>
      </c>
      <c r="AP1721" s="30">
        <f t="shared" si="446"/>
        <v>1058.7957291762373</v>
      </c>
      <c r="AQ1721" s="19">
        <f t="shared" si="447"/>
        <v>0.70428153360532497</v>
      </c>
    </row>
    <row r="1722" spans="1:43" x14ac:dyDescent="0.2">
      <c r="A1722" s="23" t="s">
        <v>5665</v>
      </c>
      <c r="B1722" s="6" t="s">
        <v>5668</v>
      </c>
      <c r="C1722" s="6" t="s">
        <v>5667</v>
      </c>
      <c r="D1722" s="2">
        <v>157926</v>
      </c>
      <c r="E1722" s="2">
        <v>157959</v>
      </c>
      <c r="F1722" s="3" t="s">
        <v>961</v>
      </c>
      <c r="G1722" s="2">
        <v>7</v>
      </c>
      <c r="H1722" s="2">
        <v>158004</v>
      </c>
      <c r="I1722" s="3" t="s">
        <v>2216</v>
      </c>
      <c r="J1722" s="15">
        <v>45118</v>
      </c>
      <c r="K1722" s="24">
        <v>1190745405</v>
      </c>
      <c r="L1722" s="15">
        <v>45120</v>
      </c>
      <c r="M1722" s="15">
        <v>45138</v>
      </c>
      <c r="N1722" s="15"/>
      <c r="O1722" s="26" t="e">
        <f>VLOOKUP(D1722,quash!A$2:$I$7791,9,FALSE)</f>
        <v>#N/A</v>
      </c>
      <c r="P1722" s="7">
        <v>10000</v>
      </c>
      <c r="Q1722" s="26">
        <v>147</v>
      </c>
      <c r="R1722" s="19">
        <v>7.9000519063170294E-2</v>
      </c>
      <c r="S1722" s="26">
        <v>16</v>
      </c>
      <c r="T1722" s="7">
        <v>8000</v>
      </c>
      <c r="U1722" s="2">
        <v>142</v>
      </c>
      <c r="V1722" s="11">
        <v>2013.74</v>
      </c>
      <c r="W1722" s="14" t="s">
        <v>5281</v>
      </c>
      <c r="X1722" s="18">
        <v>1</v>
      </c>
      <c r="Y1722" s="9">
        <v>8000</v>
      </c>
      <c r="Z1722" s="19">
        <f t="shared" si="440"/>
        <v>0</v>
      </c>
      <c r="AA1722" s="25">
        <v>2013.74</v>
      </c>
      <c r="AB1722" s="30">
        <f t="shared" si="441"/>
        <v>318000</v>
      </c>
      <c r="AC1722" s="30">
        <f t="shared" si="451"/>
        <v>2.5157232704402517E-2</v>
      </c>
      <c r="AD1722" s="31">
        <f t="shared" si="452"/>
        <v>3.6981132075471699</v>
      </c>
      <c r="AE1722" s="31">
        <f t="shared" si="453"/>
        <v>3.5723270440251573</v>
      </c>
      <c r="AG1722" s="30">
        <f t="shared" si="442"/>
        <v>6126000</v>
      </c>
      <c r="AH1722" s="30">
        <f t="shared" si="448"/>
        <v>1.3059092393078681E-3</v>
      </c>
      <c r="AI1722" s="31">
        <f t="shared" si="449"/>
        <v>0.19196865817825662</v>
      </c>
      <c r="AJ1722" s="31">
        <f t="shared" si="450"/>
        <v>0.18543911198171725</v>
      </c>
      <c r="AK1722" s="30">
        <f>IF(W1722="si",($S1722*'COSTOS DE CREDITOS'!$C$27)/DATA!$G1722,"")</f>
        <v>47.07631125553273</v>
      </c>
      <c r="AL1722" s="90">
        <f>IF(W1722="si",'COSTOS DE CREDITOS'!$C$35,"")</f>
        <v>20.421138461538462</v>
      </c>
      <c r="AM1722" s="30">
        <f t="shared" si="443"/>
        <v>492.30769230769232</v>
      </c>
      <c r="AN1722" s="30">
        <f t="shared" si="444"/>
        <v>0</v>
      </c>
      <c r="AO1722" s="30">
        <f t="shared" si="445"/>
        <v>559.80514202476354</v>
      </c>
      <c r="AP1722" s="30">
        <f t="shared" si="446"/>
        <v>1453.9348579752364</v>
      </c>
      <c r="AQ1722" s="19">
        <f t="shared" si="447"/>
        <v>0.72200723925394361</v>
      </c>
    </row>
    <row r="1723" spans="1:43" x14ac:dyDescent="0.2">
      <c r="A1723" s="23" t="s">
        <v>5665</v>
      </c>
      <c r="B1723" s="6" t="s">
        <v>5673</v>
      </c>
      <c r="C1723" s="6" t="s">
        <v>5667</v>
      </c>
      <c r="D1723" s="2">
        <v>157346</v>
      </c>
      <c r="E1723" s="2">
        <v>158197</v>
      </c>
      <c r="F1723" s="3" t="s">
        <v>2217</v>
      </c>
      <c r="G1723" s="2">
        <v>7</v>
      </c>
      <c r="H1723" s="2">
        <v>158205</v>
      </c>
      <c r="I1723" s="3" t="s">
        <v>2218</v>
      </c>
      <c r="J1723" s="15" t="s">
        <v>5688</v>
      </c>
      <c r="K1723" s="24" t="s">
        <v>5688</v>
      </c>
      <c r="L1723" s="15">
        <v>45121</v>
      </c>
      <c r="M1723" s="15">
        <v>45138</v>
      </c>
      <c r="N1723" s="15"/>
      <c r="O1723" s="26">
        <f>VLOOKUP(D1723,quash!A$2:$I$7791,9,FALSE)</f>
        <v>3</v>
      </c>
      <c r="P1723" s="7">
        <v>10000</v>
      </c>
      <c r="Q1723" s="26">
        <v>92</v>
      </c>
      <c r="R1723" s="19">
        <v>5.9818464604665302E-3</v>
      </c>
      <c r="S1723" s="26">
        <v>16</v>
      </c>
      <c r="T1723" s="7">
        <v>8000</v>
      </c>
      <c r="U1723" s="2">
        <v>142</v>
      </c>
      <c r="V1723" s="11">
        <v>2013.74</v>
      </c>
      <c r="W1723" s="14" t="s">
        <v>5281</v>
      </c>
      <c r="X1723" s="18">
        <v>1</v>
      </c>
      <c r="Y1723" s="9">
        <v>8000</v>
      </c>
      <c r="Z1723" s="19">
        <f t="shared" si="440"/>
        <v>0</v>
      </c>
      <c r="AA1723" s="25">
        <v>2013.74</v>
      </c>
      <c r="AB1723" s="30">
        <f t="shared" si="441"/>
        <v>281000</v>
      </c>
      <c r="AC1723" s="30">
        <f t="shared" si="451"/>
        <v>2.8469750889679714E-2</v>
      </c>
      <c r="AD1723" s="31">
        <f t="shared" si="452"/>
        <v>2.6192170818505338</v>
      </c>
      <c r="AE1723" s="31">
        <f t="shared" si="453"/>
        <v>4.042704626334519</v>
      </c>
      <c r="AG1723" s="30">
        <f t="shared" si="442"/>
        <v>778000</v>
      </c>
      <c r="AH1723" s="30">
        <f t="shared" si="448"/>
        <v>1.0282776349614395E-2</v>
      </c>
      <c r="AI1723" s="31">
        <f t="shared" si="449"/>
        <v>0.94601542416452433</v>
      </c>
      <c r="AJ1723" s="31">
        <f t="shared" si="450"/>
        <v>1.4601542416452442</v>
      </c>
      <c r="AK1723" s="30">
        <f>IF(W1723="si",($S1723*'COSTOS DE CREDITOS'!$C$27)/DATA!$G1723,"")</f>
        <v>47.07631125553273</v>
      </c>
      <c r="AL1723" s="90">
        <f>IF(W1723="si",'COSTOS DE CREDITOS'!$C$35,"")</f>
        <v>20.421138461538462</v>
      </c>
      <c r="AM1723" s="30">
        <f t="shared" si="443"/>
        <v>492.30769230769232</v>
      </c>
      <c r="AN1723" s="30">
        <f t="shared" si="444"/>
        <v>0</v>
      </c>
      <c r="AO1723" s="30">
        <f t="shared" si="445"/>
        <v>559.80514202476354</v>
      </c>
      <c r="AP1723" s="30">
        <f t="shared" si="446"/>
        <v>1453.9348579752364</v>
      </c>
      <c r="AQ1723" s="19">
        <f t="shared" si="447"/>
        <v>0.72200723925394361</v>
      </c>
    </row>
    <row r="1724" spans="1:43" x14ac:dyDescent="0.2">
      <c r="A1724" s="23" t="s">
        <v>5665</v>
      </c>
      <c r="B1724" s="6" t="s">
        <v>5673</v>
      </c>
      <c r="C1724" s="6" t="s">
        <v>5667</v>
      </c>
      <c r="D1724" s="2">
        <v>157345</v>
      </c>
      <c r="E1724" s="2">
        <v>158197</v>
      </c>
      <c r="F1724" s="3" t="s">
        <v>2217</v>
      </c>
      <c r="G1724" s="2">
        <v>7</v>
      </c>
      <c r="H1724" s="2">
        <v>158206</v>
      </c>
      <c r="I1724" s="3" t="s">
        <v>2219</v>
      </c>
      <c r="J1724" s="15">
        <v>45112</v>
      </c>
      <c r="K1724" s="24">
        <v>1186681834</v>
      </c>
      <c r="L1724" s="15">
        <v>45121</v>
      </c>
      <c r="M1724" s="15">
        <v>45138</v>
      </c>
      <c r="N1724" s="15"/>
      <c r="O1724" s="26">
        <f>VLOOKUP(D1724,quash!A$2:$I$7791,9,FALSE)</f>
        <v>4</v>
      </c>
      <c r="P1724" s="7">
        <v>9000</v>
      </c>
      <c r="Q1724" s="26">
        <v>100</v>
      </c>
      <c r="R1724" s="19">
        <v>5.9125622837912555E-2</v>
      </c>
      <c r="S1724" s="26">
        <v>16</v>
      </c>
      <c r="T1724" s="7">
        <v>8000</v>
      </c>
      <c r="U1724" s="2">
        <v>142</v>
      </c>
      <c r="V1724" s="11">
        <v>2013.74</v>
      </c>
      <c r="W1724" s="14" t="s">
        <v>5281</v>
      </c>
      <c r="X1724" s="18">
        <v>1</v>
      </c>
      <c r="Y1724" s="9">
        <v>8000</v>
      </c>
      <c r="Z1724" s="19">
        <f t="shared" si="440"/>
        <v>0</v>
      </c>
      <c r="AA1724" s="25">
        <v>2013.74</v>
      </c>
      <c r="AB1724" s="30">
        <f t="shared" si="441"/>
        <v>343000</v>
      </c>
      <c r="AC1724" s="30">
        <f t="shared" si="451"/>
        <v>2.3323615160349854E-2</v>
      </c>
      <c r="AD1724" s="31">
        <f t="shared" si="452"/>
        <v>2.3323615160349855</v>
      </c>
      <c r="AE1724" s="31">
        <f t="shared" si="453"/>
        <v>3.3119533527696792</v>
      </c>
      <c r="AG1724" s="30">
        <f t="shared" si="442"/>
        <v>927000</v>
      </c>
      <c r="AH1724" s="30">
        <f t="shared" si="448"/>
        <v>8.6299892125134836E-3</v>
      </c>
      <c r="AI1724" s="31">
        <f t="shared" si="449"/>
        <v>0.86299892125134836</v>
      </c>
      <c r="AJ1724" s="31">
        <f t="shared" si="450"/>
        <v>1.2254584681769147</v>
      </c>
      <c r="AK1724" s="30">
        <f>IF(W1724="si",($S1724*'COSTOS DE CREDITOS'!$C$27)/DATA!$G1724,"")</f>
        <v>47.07631125553273</v>
      </c>
      <c r="AL1724" s="90">
        <f>IF(W1724="si",'COSTOS DE CREDITOS'!$C$35,"")</f>
        <v>20.421138461538462</v>
      </c>
      <c r="AM1724" s="30">
        <f t="shared" si="443"/>
        <v>492.30769230769232</v>
      </c>
      <c r="AN1724" s="30">
        <f t="shared" si="444"/>
        <v>0</v>
      </c>
      <c r="AO1724" s="30">
        <f t="shared" si="445"/>
        <v>559.80514202476354</v>
      </c>
      <c r="AP1724" s="30">
        <f t="shared" si="446"/>
        <v>1453.9348579752364</v>
      </c>
      <c r="AQ1724" s="19">
        <f t="shared" si="447"/>
        <v>0.72200723925394361</v>
      </c>
    </row>
    <row r="1725" spans="1:43" x14ac:dyDescent="0.2">
      <c r="A1725" s="23" t="s">
        <v>5665</v>
      </c>
      <c r="B1725" s="6" t="s">
        <v>5673</v>
      </c>
      <c r="C1725" s="6" t="s">
        <v>5667</v>
      </c>
      <c r="D1725" s="2">
        <v>157658</v>
      </c>
      <c r="E1725" s="2">
        <v>158197</v>
      </c>
      <c r="F1725" s="3" t="s">
        <v>2217</v>
      </c>
      <c r="G1725" s="2">
        <v>7</v>
      </c>
      <c r="H1725" s="2">
        <v>158207</v>
      </c>
      <c r="I1725" s="3" t="s">
        <v>2220</v>
      </c>
      <c r="J1725" s="15">
        <v>45114</v>
      </c>
      <c r="K1725" s="24">
        <v>1188874320</v>
      </c>
      <c r="L1725" s="15">
        <v>45121</v>
      </c>
      <c r="M1725" s="15">
        <v>45138</v>
      </c>
      <c r="N1725" s="15"/>
      <c r="O1725" s="26">
        <f>VLOOKUP(D1725,quash!A$2:$I$7791,9,FALSE)</f>
        <v>2</v>
      </c>
      <c r="P1725" s="7">
        <v>10000</v>
      </c>
      <c r="Q1725" s="26">
        <v>90</v>
      </c>
      <c r="R1725" s="19">
        <v>5.9818464604665302E-3</v>
      </c>
      <c r="S1725" s="26">
        <v>16</v>
      </c>
      <c r="T1725" s="7">
        <v>5000</v>
      </c>
      <c r="U1725" s="2">
        <v>147</v>
      </c>
      <c r="V1725" s="11">
        <v>1303.3399999999999</v>
      </c>
      <c r="W1725" s="14" t="s">
        <v>5281</v>
      </c>
      <c r="X1725" s="18">
        <v>1</v>
      </c>
      <c r="Y1725" s="9">
        <v>5000</v>
      </c>
      <c r="Z1725" s="19">
        <f t="shared" si="440"/>
        <v>0</v>
      </c>
      <c r="AA1725" s="25">
        <v>1303.3399999999999</v>
      </c>
      <c r="AB1725" s="30">
        <f t="shared" si="441"/>
        <v>494000</v>
      </c>
      <c r="AC1725" s="30">
        <f t="shared" si="451"/>
        <v>1.0121457489878543E-2</v>
      </c>
      <c r="AD1725" s="31">
        <f t="shared" si="452"/>
        <v>0.91093117408906887</v>
      </c>
      <c r="AE1725" s="31">
        <f t="shared" si="453"/>
        <v>1.4878542510121457</v>
      </c>
      <c r="AG1725" s="30">
        <f t="shared" si="442"/>
        <v>1695000</v>
      </c>
      <c r="AH1725" s="30">
        <f t="shared" si="448"/>
        <v>2.9498525073746312E-3</v>
      </c>
      <c r="AI1725" s="31">
        <f t="shared" si="449"/>
        <v>0.26548672566371678</v>
      </c>
      <c r="AJ1725" s="31">
        <f t="shared" si="450"/>
        <v>0.4336283185840708</v>
      </c>
      <c r="AK1725" s="30">
        <f>IF(W1725="si",($S1725*'COSTOS DE CREDITOS'!$C$27)/DATA!$G1725,"")</f>
        <v>47.07631125553273</v>
      </c>
      <c r="AL1725" s="90">
        <f>IF(W1725="si",'COSTOS DE CREDITOS'!$C$35,"")</f>
        <v>20.421138461538462</v>
      </c>
      <c r="AM1725" s="30">
        <f t="shared" si="443"/>
        <v>307.69230769230774</v>
      </c>
      <c r="AN1725" s="30">
        <f t="shared" si="444"/>
        <v>0</v>
      </c>
      <c r="AO1725" s="30">
        <f t="shared" si="445"/>
        <v>375.1897574093789</v>
      </c>
      <c r="AP1725" s="30">
        <f t="shared" si="446"/>
        <v>928.15024259062102</v>
      </c>
      <c r="AQ1725" s="19">
        <f t="shared" si="447"/>
        <v>0.71213209338363059</v>
      </c>
    </row>
    <row r="1726" spans="1:43" x14ac:dyDescent="0.2">
      <c r="A1726" s="23" t="s">
        <v>5665</v>
      </c>
      <c r="B1726" s="6" t="s">
        <v>5684</v>
      </c>
      <c r="C1726" s="6" t="s">
        <v>5667</v>
      </c>
      <c r="D1726" s="4">
        <v>157993</v>
      </c>
      <c r="E1726" s="4">
        <v>158332</v>
      </c>
      <c r="F1726" s="5" t="s">
        <v>2221</v>
      </c>
      <c r="G1726" s="2">
        <v>5</v>
      </c>
      <c r="H1726" s="4">
        <v>158333</v>
      </c>
      <c r="I1726" s="5" t="s">
        <v>2222</v>
      </c>
      <c r="J1726" s="15">
        <v>45118</v>
      </c>
      <c r="K1726" s="24">
        <v>1190991520</v>
      </c>
      <c r="L1726" s="15">
        <v>45124</v>
      </c>
      <c r="M1726" s="15">
        <v>45138</v>
      </c>
      <c r="N1726" s="15"/>
      <c r="O1726" s="26" t="e">
        <f>VLOOKUP(D1726,quash!A$2:$I$7791,9,FALSE)</f>
        <v>#N/A</v>
      </c>
      <c r="P1726" s="7">
        <v>10000</v>
      </c>
      <c r="Q1726" s="26">
        <v>115</v>
      </c>
      <c r="R1726" s="19">
        <v>3.97705569269148E-2</v>
      </c>
      <c r="S1726" s="93">
        <v>26</v>
      </c>
      <c r="T1726" s="8">
        <v>10000</v>
      </c>
      <c r="U1726" s="4">
        <v>142</v>
      </c>
      <c r="V1726" s="10">
        <v>2510.34</v>
      </c>
      <c r="W1726" s="14" t="s">
        <v>5281</v>
      </c>
      <c r="X1726" s="18">
        <v>0.52735102901721975</v>
      </c>
      <c r="Y1726" s="9">
        <v>5273.5102901721975</v>
      </c>
      <c r="Z1726" s="19">
        <f t="shared" si="440"/>
        <v>-0.47264897098278025</v>
      </c>
      <c r="AA1726" s="25">
        <v>1323.8303821830875</v>
      </c>
      <c r="AB1726" s="30">
        <f t="shared" si="441"/>
        <v>318000</v>
      </c>
      <c r="AC1726" s="30">
        <f t="shared" si="451"/>
        <v>3.1446540880503145E-2</v>
      </c>
      <c r="AD1726" s="31">
        <f t="shared" si="452"/>
        <v>3.6163522012578615</v>
      </c>
      <c r="AE1726" s="31">
        <f t="shared" si="453"/>
        <v>4.4654088050314469</v>
      </c>
      <c r="AG1726" s="30">
        <f t="shared" si="442"/>
        <v>6126000</v>
      </c>
      <c r="AH1726" s="30">
        <f t="shared" si="448"/>
        <v>1.632386549134835E-3</v>
      </c>
      <c r="AI1726" s="31">
        <f t="shared" si="449"/>
        <v>0.18772445315050604</v>
      </c>
      <c r="AJ1726" s="31">
        <f t="shared" si="450"/>
        <v>0.23179888997714657</v>
      </c>
      <c r="AK1726" s="30">
        <f>IF(W1726="si",($S1726*'COSTOS DE CREDITOS'!$C$27)/DATA!$G1726,"")</f>
        <v>107.09860810633695</v>
      </c>
      <c r="AL1726" s="90">
        <f>IF(W1726="si",'COSTOS DE CREDITOS'!$C$35,"")</f>
        <v>20.421138461538462</v>
      </c>
      <c r="AM1726" s="30">
        <f t="shared" si="443"/>
        <v>1000</v>
      </c>
      <c r="AN1726" s="30">
        <f t="shared" si="444"/>
        <v>4726.4897098278025</v>
      </c>
      <c r="AO1726" s="30">
        <f t="shared" si="445"/>
        <v>5854.0094563956782</v>
      </c>
      <c r="AP1726" s="30">
        <f t="shared" si="446"/>
        <v>-4530.1790742125904</v>
      </c>
      <c r="AQ1726" s="19">
        <f t="shared" si="447"/>
        <v>-3.422023799410022</v>
      </c>
    </row>
    <row r="1727" spans="1:43" x14ac:dyDescent="0.2">
      <c r="A1727" s="23" t="s">
        <v>5665</v>
      </c>
      <c r="B1727" s="6" t="s">
        <v>5671</v>
      </c>
      <c r="C1727" s="6" t="s">
        <v>5670</v>
      </c>
      <c r="D1727" s="4">
        <v>158227</v>
      </c>
      <c r="E1727" s="4">
        <v>158346</v>
      </c>
      <c r="F1727" s="5" t="s">
        <v>2223</v>
      </c>
      <c r="G1727" s="2">
        <v>7</v>
      </c>
      <c r="H1727" s="4">
        <v>158347</v>
      </c>
      <c r="I1727" s="5" t="s">
        <v>2224</v>
      </c>
      <c r="J1727" s="15">
        <v>45120</v>
      </c>
      <c r="K1727" s="24">
        <v>1192382526</v>
      </c>
      <c r="L1727" s="15">
        <v>45124</v>
      </c>
      <c r="M1727" s="15">
        <v>45138</v>
      </c>
      <c r="N1727" s="15"/>
      <c r="O1727" s="26">
        <f>VLOOKUP(D1727,quash!A$2:$I$7791,9,FALSE)</f>
        <v>2</v>
      </c>
      <c r="P1727" s="7">
        <v>10000</v>
      </c>
      <c r="Q1727" s="26">
        <v>147</v>
      </c>
      <c r="R1727" s="19">
        <v>7.9000519063170294E-2</v>
      </c>
      <c r="S1727" s="93">
        <v>26</v>
      </c>
      <c r="T1727" s="8">
        <v>8000</v>
      </c>
      <c r="U1727" s="4">
        <v>142</v>
      </c>
      <c r="V1727" s="10">
        <v>2013.74</v>
      </c>
      <c r="W1727" s="14" t="s">
        <v>5281</v>
      </c>
      <c r="X1727" s="18">
        <v>0.47139682563174667</v>
      </c>
      <c r="Y1727" s="9">
        <v>3771.1746050539732</v>
      </c>
      <c r="Z1727" s="19">
        <f t="shared" si="440"/>
        <v>-0.52860317436825333</v>
      </c>
      <c r="AA1727" s="25">
        <v>949.27064364767352</v>
      </c>
      <c r="AB1727" s="30">
        <f t="shared" si="441"/>
        <v>494000</v>
      </c>
      <c r="AC1727" s="30">
        <f t="shared" si="451"/>
        <v>1.6194331983805668E-2</v>
      </c>
      <c r="AD1727" s="31">
        <f t="shared" si="452"/>
        <v>2.380566801619433</v>
      </c>
      <c r="AE1727" s="31">
        <f t="shared" si="453"/>
        <v>2.2995951417004048</v>
      </c>
      <c r="AG1727" s="30">
        <f t="shared" si="442"/>
        <v>1695000</v>
      </c>
      <c r="AH1727" s="30">
        <f t="shared" si="448"/>
        <v>4.71976401179941E-3</v>
      </c>
      <c r="AI1727" s="31">
        <f t="shared" si="449"/>
        <v>0.69380530973451326</v>
      </c>
      <c r="AJ1727" s="31">
        <f t="shared" si="450"/>
        <v>0.67020648967551621</v>
      </c>
      <c r="AK1727" s="30">
        <f>IF(W1727="si",($S1727*'COSTOS DE CREDITOS'!$C$27)/DATA!$G1727,"")</f>
        <v>76.499005790240673</v>
      </c>
      <c r="AL1727" s="90">
        <f>IF(W1727="si",'COSTOS DE CREDITOS'!$C$35,"")</f>
        <v>20.421138461538462</v>
      </c>
      <c r="AM1727" s="30">
        <f t="shared" si="443"/>
        <v>800</v>
      </c>
      <c r="AN1727" s="30">
        <f t="shared" si="444"/>
        <v>4228.8253949460268</v>
      </c>
      <c r="AO1727" s="30">
        <f t="shared" si="445"/>
        <v>5125.7455391978056</v>
      </c>
      <c r="AP1727" s="30">
        <f t="shared" si="446"/>
        <v>-4176.4748955501318</v>
      </c>
      <c r="AQ1727" s="19">
        <f t="shared" si="447"/>
        <v>-4.3996671797429467</v>
      </c>
    </row>
    <row r="1728" spans="1:43" x14ac:dyDescent="0.2">
      <c r="A1728" s="23" t="s">
        <v>5665</v>
      </c>
      <c r="B1728" s="6" t="s">
        <v>5684</v>
      </c>
      <c r="C1728" s="6" t="s">
        <v>5667</v>
      </c>
      <c r="D1728" s="2">
        <v>157995</v>
      </c>
      <c r="E1728" s="2">
        <v>158332</v>
      </c>
      <c r="F1728" s="3" t="s">
        <v>2221</v>
      </c>
      <c r="G1728" s="2">
        <v>5</v>
      </c>
      <c r="H1728" s="2">
        <v>158334</v>
      </c>
      <c r="I1728" s="3" t="s">
        <v>2225</v>
      </c>
      <c r="J1728" s="15">
        <v>45118</v>
      </c>
      <c r="K1728" s="24">
        <v>1190991578</v>
      </c>
      <c r="L1728" s="15">
        <v>45124</v>
      </c>
      <c r="M1728" s="15">
        <v>45138</v>
      </c>
      <c r="N1728" s="15"/>
      <c r="O1728" s="26">
        <f>VLOOKUP(D1728,quash!A$2:$I$7791,9,FALSE)</f>
        <v>1</v>
      </c>
      <c r="P1728" s="7">
        <v>10000</v>
      </c>
      <c r="Q1728" s="26">
        <v>132</v>
      </c>
      <c r="R1728" s="19">
        <v>5.8283715876113903E-2</v>
      </c>
      <c r="S1728" s="93">
        <v>26</v>
      </c>
      <c r="T1728" s="7">
        <v>9000</v>
      </c>
      <c r="U1728" s="2">
        <v>142</v>
      </c>
      <c r="V1728" s="11">
        <v>2255.2800000000002</v>
      </c>
      <c r="W1728" s="14" t="s">
        <v>5281</v>
      </c>
      <c r="X1728" s="18">
        <v>0.52735102901721975</v>
      </c>
      <c r="Y1728" s="9">
        <v>4746.1592611549777</v>
      </c>
      <c r="Z1728" s="19">
        <f t="shared" si="440"/>
        <v>-0.47264897098278025</v>
      </c>
      <c r="AA1728" s="25">
        <v>1189.3242287219555</v>
      </c>
      <c r="AB1728" s="30">
        <f t="shared" si="441"/>
        <v>529000</v>
      </c>
      <c r="AC1728" s="30">
        <f t="shared" si="451"/>
        <v>1.7013232514177693E-2</v>
      </c>
      <c r="AD1728" s="31">
        <f t="shared" si="452"/>
        <v>2.2457466918714557</v>
      </c>
      <c r="AE1728" s="31">
        <f t="shared" si="453"/>
        <v>2.4158790170132325</v>
      </c>
      <c r="AG1728" s="30">
        <f t="shared" si="442"/>
        <v>2427000</v>
      </c>
      <c r="AH1728" s="30">
        <f t="shared" si="448"/>
        <v>3.708281829419036E-3</v>
      </c>
      <c r="AI1728" s="31">
        <f t="shared" si="449"/>
        <v>0.48949320148331277</v>
      </c>
      <c r="AJ1728" s="31">
        <f t="shared" si="450"/>
        <v>0.52657601977750312</v>
      </c>
      <c r="AK1728" s="30">
        <f>IF(W1728="si",($S1728*'COSTOS DE CREDITOS'!$C$27)/DATA!$G1728,"")</f>
        <v>107.09860810633695</v>
      </c>
      <c r="AL1728" s="90">
        <f>IF(W1728="si",'COSTOS DE CREDITOS'!$C$35,"")</f>
        <v>20.421138461538462</v>
      </c>
      <c r="AM1728" s="30">
        <f t="shared" si="443"/>
        <v>900</v>
      </c>
      <c r="AN1728" s="30">
        <f t="shared" si="444"/>
        <v>4253.8407388450223</v>
      </c>
      <c r="AO1728" s="30">
        <f t="shared" si="445"/>
        <v>5281.360485412898</v>
      </c>
      <c r="AP1728" s="30">
        <f t="shared" si="446"/>
        <v>-4092.0362566909425</v>
      </c>
      <c r="AQ1728" s="19">
        <f t="shared" si="447"/>
        <v>-3.4406397833904667</v>
      </c>
    </row>
    <row r="1729" spans="1:43" x14ac:dyDescent="0.2">
      <c r="A1729" s="23" t="s">
        <v>5665</v>
      </c>
      <c r="B1729" s="6" t="s">
        <v>5684</v>
      </c>
      <c r="C1729" s="6" t="s">
        <v>5667</v>
      </c>
      <c r="D1729" s="2">
        <v>157998</v>
      </c>
      <c r="E1729" s="2">
        <v>158332</v>
      </c>
      <c r="F1729" s="3" t="s">
        <v>2221</v>
      </c>
      <c r="G1729" s="2">
        <v>5</v>
      </c>
      <c r="H1729" s="2">
        <v>158335</v>
      </c>
      <c r="I1729" s="3" t="s">
        <v>2226</v>
      </c>
      <c r="J1729" s="15">
        <v>45118</v>
      </c>
      <c r="K1729" s="24">
        <v>1190992130</v>
      </c>
      <c r="L1729" s="15">
        <v>45124</v>
      </c>
      <c r="M1729" s="15">
        <v>45138</v>
      </c>
      <c r="N1729" s="15"/>
      <c r="O1729" s="26" t="e">
        <f>VLOOKUP(D1729,quash!A$2:$I$7791,9,FALSE)</f>
        <v>#N/A</v>
      </c>
      <c r="P1729" s="7">
        <v>10000</v>
      </c>
      <c r="Q1729" s="26">
        <v>127</v>
      </c>
      <c r="R1729" s="19">
        <v>5.24391097594855E-2</v>
      </c>
      <c r="S1729" s="93">
        <v>26</v>
      </c>
      <c r="T1729" s="7">
        <v>9000</v>
      </c>
      <c r="U1729" s="2">
        <v>142</v>
      </c>
      <c r="V1729" s="11">
        <v>2255.2800000000002</v>
      </c>
      <c r="W1729" s="14" t="s">
        <v>5281</v>
      </c>
      <c r="X1729" s="18">
        <v>0.52735102901721975</v>
      </c>
      <c r="Y1729" s="9">
        <v>4746.1592611549777</v>
      </c>
      <c r="Z1729" s="19">
        <f t="shared" si="440"/>
        <v>-0.47264897098278025</v>
      </c>
      <c r="AA1729" s="25">
        <v>1189.3242287219555</v>
      </c>
      <c r="AB1729" s="30">
        <f t="shared" si="441"/>
        <v>318000</v>
      </c>
      <c r="AC1729" s="30">
        <f t="shared" si="451"/>
        <v>2.8301886792452831E-2</v>
      </c>
      <c r="AD1729" s="31">
        <f t="shared" si="452"/>
        <v>3.5943396226415096</v>
      </c>
      <c r="AE1729" s="31">
        <f t="shared" si="453"/>
        <v>4.0188679245283021</v>
      </c>
      <c r="AG1729" s="30">
        <f t="shared" si="442"/>
        <v>6126000</v>
      </c>
      <c r="AH1729" s="30">
        <f t="shared" si="448"/>
        <v>1.4691478942213516E-3</v>
      </c>
      <c r="AI1729" s="31">
        <f t="shared" si="449"/>
        <v>0.18658178256611166</v>
      </c>
      <c r="AJ1729" s="31">
        <f t="shared" si="450"/>
        <v>0.20861900097943192</v>
      </c>
      <c r="AK1729" s="30">
        <f>IF(W1729="si",($S1729*'COSTOS DE CREDITOS'!$C$27)/DATA!$G1729,"")</f>
        <v>107.09860810633695</v>
      </c>
      <c r="AL1729" s="90">
        <f>IF(W1729="si",'COSTOS DE CREDITOS'!$C$35,"")</f>
        <v>20.421138461538462</v>
      </c>
      <c r="AM1729" s="30">
        <f t="shared" si="443"/>
        <v>900</v>
      </c>
      <c r="AN1729" s="30">
        <f t="shared" si="444"/>
        <v>4253.8407388450223</v>
      </c>
      <c r="AO1729" s="30">
        <f t="shared" si="445"/>
        <v>5281.360485412898</v>
      </c>
      <c r="AP1729" s="30">
        <f t="shared" si="446"/>
        <v>-4092.0362566909425</v>
      </c>
      <c r="AQ1729" s="19">
        <f t="shared" si="447"/>
        <v>-3.4406397833904667</v>
      </c>
    </row>
    <row r="1730" spans="1:43" x14ac:dyDescent="0.2">
      <c r="A1730" s="23" t="s">
        <v>5665</v>
      </c>
      <c r="B1730" s="6" t="s">
        <v>5684</v>
      </c>
      <c r="C1730" s="6" t="s">
        <v>5667</v>
      </c>
      <c r="D1730" s="2">
        <v>157997</v>
      </c>
      <c r="E1730" s="2">
        <v>158332</v>
      </c>
      <c r="F1730" s="3" t="s">
        <v>2221</v>
      </c>
      <c r="G1730" s="2">
        <v>5</v>
      </c>
      <c r="H1730" s="2">
        <v>158336</v>
      </c>
      <c r="I1730" s="3" t="s">
        <v>2227</v>
      </c>
      <c r="J1730" s="15" t="s">
        <v>5688</v>
      </c>
      <c r="K1730" s="24" t="s">
        <v>5688</v>
      </c>
      <c r="L1730" s="15">
        <v>45124</v>
      </c>
      <c r="M1730" s="15">
        <v>45138</v>
      </c>
      <c r="N1730" s="15"/>
      <c r="O1730" s="26">
        <f>VLOOKUP(D1730,quash!A$2:$I$7791,9,FALSE)</f>
        <v>1</v>
      </c>
      <c r="P1730" s="7">
        <v>11000</v>
      </c>
      <c r="Q1730" s="26">
        <v>121</v>
      </c>
      <c r="R1730" s="19">
        <v>3.3741050530766099E-2</v>
      </c>
      <c r="S1730" s="93">
        <v>26</v>
      </c>
      <c r="T1730" s="7">
        <v>5000</v>
      </c>
      <c r="U1730" s="2">
        <v>147</v>
      </c>
      <c r="V1730" s="11">
        <v>1303.3399999999999</v>
      </c>
      <c r="W1730" s="14" t="s">
        <v>5281</v>
      </c>
      <c r="X1730" s="18">
        <v>0.52735102901721975</v>
      </c>
      <c r="Y1730" s="9">
        <v>2636.7551450860988</v>
      </c>
      <c r="Z1730" s="19">
        <f t="shared" ref="Z1730:Z1793" si="454">Y1730/T1730-1</f>
        <v>-0.47264897098278025</v>
      </c>
      <c r="AA1730" s="25">
        <v>687.3176901593032</v>
      </c>
      <c r="AB1730" s="30">
        <f t="shared" ref="AB1730:AB1793" si="455">SUMIFS($T:$T,$M:$M,$M1730,$O:$O,$O1730)</f>
        <v>529000</v>
      </c>
      <c r="AC1730" s="30">
        <f t="shared" si="451"/>
        <v>9.4517958412098299E-3</v>
      </c>
      <c r="AD1730" s="31">
        <f t="shared" si="452"/>
        <v>1.1436672967863895</v>
      </c>
      <c r="AE1730" s="31">
        <f t="shared" si="453"/>
        <v>1.3894139886578449</v>
      </c>
      <c r="AG1730" s="30">
        <f t="shared" ref="AG1730:AG1793" si="456">SUMIFS($T:$T,$O:$O,$O1730,$N:$N,1)</f>
        <v>2427000</v>
      </c>
      <c r="AH1730" s="30">
        <f t="shared" si="448"/>
        <v>2.0601565718994645E-3</v>
      </c>
      <c r="AI1730" s="31">
        <f t="shared" si="449"/>
        <v>0.24927894519983521</v>
      </c>
      <c r="AJ1730" s="31">
        <f t="shared" si="450"/>
        <v>0.30284301606922126</v>
      </c>
      <c r="AK1730" s="30">
        <f>IF(W1730="si",($S1730*'COSTOS DE CREDITOS'!$C$27)/DATA!$G1730,"")</f>
        <v>107.09860810633695</v>
      </c>
      <c r="AL1730" s="90">
        <f>IF(W1730="si",'COSTOS DE CREDITOS'!$C$35,"")</f>
        <v>20.421138461538462</v>
      </c>
      <c r="AM1730" s="30">
        <f t="shared" si="443"/>
        <v>500</v>
      </c>
      <c r="AN1730" s="30">
        <f t="shared" si="444"/>
        <v>2363.2448549139012</v>
      </c>
      <c r="AO1730" s="30">
        <f t="shared" si="445"/>
        <v>2990.7646014817765</v>
      </c>
      <c r="AP1730" s="30">
        <f t="shared" si="446"/>
        <v>-2303.4469113224732</v>
      </c>
      <c r="AQ1730" s="19">
        <f t="shared" si="447"/>
        <v>-3.3513569406144503</v>
      </c>
    </row>
    <row r="1731" spans="1:43" x14ac:dyDescent="0.2">
      <c r="A1731" s="23" t="s">
        <v>5665</v>
      </c>
      <c r="B1731" s="6" t="s">
        <v>5684</v>
      </c>
      <c r="C1731" s="6" t="s">
        <v>5667</v>
      </c>
      <c r="D1731" s="2">
        <v>157996</v>
      </c>
      <c r="E1731" s="2">
        <v>158332</v>
      </c>
      <c r="F1731" s="3" t="s">
        <v>2221</v>
      </c>
      <c r="G1731" s="2">
        <v>5</v>
      </c>
      <c r="H1731" s="2">
        <v>158337</v>
      </c>
      <c r="I1731" s="3" t="s">
        <v>2228</v>
      </c>
      <c r="J1731" s="15" t="s">
        <v>5688</v>
      </c>
      <c r="K1731" s="24" t="s">
        <v>5688</v>
      </c>
      <c r="L1731" s="15">
        <v>45124</v>
      </c>
      <c r="M1731" s="15">
        <v>45138</v>
      </c>
      <c r="N1731" s="15"/>
      <c r="O1731" s="26">
        <f>VLOOKUP(D1731,quash!A$2:$I$7791,9,FALSE)</f>
        <v>1</v>
      </c>
      <c r="P1731" s="7">
        <v>7000</v>
      </c>
      <c r="Q1731" s="26">
        <v>143</v>
      </c>
      <c r="R1731" s="19">
        <v>0.10395217917731221</v>
      </c>
      <c r="S1731" s="93">
        <v>26</v>
      </c>
      <c r="T1731" s="7">
        <v>5000</v>
      </c>
      <c r="U1731" s="2">
        <v>147</v>
      </c>
      <c r="V1731" s="11">
        <v>1303.3399999999999</v>
      </c>
      <c r="W1731" s="14" t="s">
        <v>5281</v>
      </c>
      <c r="X1731" s="18">
        <v>0.52735102901721975</v>
      </c>
      <c r="Y1731" s="9">
        <v>2636.7551450860988</v>
      </c>
      <c r="Z1731" s="19">
        <f t="shared" si="454"/>
        <v>-0.47264897098278025</v>
      </c>
      <c r="AA1731" s="25">
        <v>687.3176901593032</v>
      </c>
      <c r="AB1731" s="30">
        <f t="shared" si="455"/>
        <v>529000</v>
      </c>
      <c r="AC1731" s="30">
        <f t="shared" si="451"/>
        <v>9.4517958412098299E-3</v>
      </c>
      <c r="AD1731" s="31">
        <f t="shared" si="452"/>
        <v>1.3516068052930057</v>
      </c>
      <c r="AE1731" s="31">
        <f t="shared" si="453"/>
        <v>1.3894139886578449</v>
      </c>
      <c r="AG1731" s="30">
        <f t="shared" si="456"/>
        <v>2427000</v>
      </c>
      <c r="AH1731" s="30">
        <f t="shared" si="448"/>
        <v>2.0601565718994645E-3</v>
      </c>
      <c r="AI1731" s="31">
        <f t="shared" si="449"/>
        <v>0.2946023897816234</v>
      </c>
      <c r="AJ1731" s="31">
        <f t="shared" si="450"/>
        <v>0.30284301606922126</v>
      </c>
      <c r="AK1731" s="30">
        <f>IF(W1731="si",($S1731*'COSTOS DE CREDITOS'!$C$27)/DATA!$G1731,"")</f>
        <v>107.09860810633695</v>
      </c>
      <c r="AL1731" s="90">
        <f>IF(W1731="si",'COSTOS DE CREDITOS'!$C$35,"")</f>
        <v>20.421138461538462</v>
      </c>
      <c r="AM1731" s="30">
        <f t="shared" ref="AM1731:AM1794" si="457">IF(W1731="si",(20%/52*$S1731)*$T1731,"")</f>
        <v>500</v>
      </c>
      <c r="AN1731" s="30">
        <f t="shared" ref="AN1731:AN1794" si="458">IF(W1731="SI",T1731-Y1731,"")</f>
        <v>2363.2448549139012</v>
      </c>
      <c r="AO1731" s="30">
        <f t="shared" ref="AO1731:AO1794" si="459">SUM(AK1731:AN1731)</f>
        <v>2990.7646014817765</v>
      </c>
      <c r="AP1731" s="30">
        <f t="shared" ref="AP1731:AP1794" si="460">AA1731-AO1731</f>
        <v>-2303.4469113224732</v>
      </c>
      <c r="AQ1731" s="19">
        <f t="shared" ref="AQ1731:AQ1794" si="461">IFERROR(AP1731/AA1731,"")</f>
        <v>-3.3513569406144503</v>
      </c>
    </row>
    <row r="1732" spans="1:43" x14ac:dyDescent="0.2">
      <c r="A1732" s="23" t="s">
        <v>5665</v>
      </c>
      <c r="B1732" s="6" t="s">
        <v>5671</v>
      </c>
      <c r="C1732" s="6" t="s">
        <v>5670</v>
      </c>
      <c r="D1732" s="2">
        <v>158228</v>
      </c>
      <c r="E1732" s="2">
        <v>158346</v>
      </c>
      <c r="F1732" s="3" t="s">
        <v>2223</v>
      </c>
      <c r="G1732" s="2">
        <v>7</v>
      </c>
      <c r="H1732" s="2">
        <v>158348</v>
      </c>
      <c r="I1732" s="3" t="s">
        <v>2229</v>
      </c>
      <c r="J1732" s="15">
        <v>45120</v>
      </c>
      <c r="K1732" s="24">
        <v>1192382636</v>
      </c>
      <c r="L1732" s="15">
        <v>45124</v>
      </c>
      <c r="M1732" s="15">
        <v>45138</v>
      </c>
      <c r="N1732" s="15"/>
      <c r="O1732" s="26">
        <f>VLOOKUP(D1732,quash!A$2:$I$7791,9,FALSE)</f>
        <v>1</v>
      </c>
      <c r="P1732" s="7">
        <v>5000</v>
      </c>
      <c r="Q1732" s="26">
        <v>147</v>
      </c>
      <c r="R1732" s="19">
        <v>0.11226939921536</v>
      </c>
      <c r="S1732" s="93">
        <v>26</v>
      </c>
      <c r="T1732" s="7">
        <v>8000</v>
      </c>
      <c r="U1732" s="2">
        <v>142</v>
      </c>
      <c r="V1732" s="11">
        <v>2013.74</v>
      </c>
      <c r="W1732" s="14" t="s">
        <v>5281</v>
      </c>
      <c r="X1732" s="18">
        <v>0.47139682563174667</v>
      </c>
      <c r="Y1732" s="9">
        <v>3771.1746050539732</v>
      </c>
      <c r="Z1732" s="19">
        <f t="shared" si="454"/>
        <v>-0.52860317436825333</v>
      </c>
      <c r="AA1732" s="25">
        <v>949.27064364767352</v>
      </c>
      <c r="AB1732" s="30">
        <f t="shared" si="455"/>
        <v>529000</v>
      </c>
      <c r="AC1732" s="30">
        <f t="shared" si="451"/>
        <v>1.5122873345935728E-2</v>
      </c>
      <c r="AD1732" s="31">
        <f t="shared" si="452"/>
        <v>2.2230623818525519</v>
      </c>
      <c r="AE1732" s="31">
        <f t="shared" si="453"/>
        <v>2.1474480151228734</v>
      </c>
      <c r="AG1732" s="30">
        <f t="shared" si="456"/>
        <v>2427000</v>
      </c>
      <c r="AH1732" s="30">
        <f t="shared" si="448"/>
        <v>3.296250515039143E-3</v>
      </c>
      <c r="AI1732" s="31">
        <f t="shared" si="449"/>
        <v>0.48454882571075403</v>
      </c>
      <c r="AJ1732" s="31">
        <f t="shared" si="450"/>
        <v>0.4680675731355583</v>
      </c>
      <c r="AK1732" s="30">
        <f>IF(W1732="si",($S1732*'COSTOS DE CREDITOS'!$C$27)/DATA!$G1732,"")</f>
        <v>76.499005790240673</v>
      </c>
      <c r="AL1732" s="90">
        <f>IF(W1732="si",'COSTOS DE CREDITOS'!$C$35,"")</f>
        <v>20.421138461538462</v>
      </c>
      <c r="AM1732" s="30">
        <f t="shared" si="457"/>
        <v>800</v>
      </c>
      <c r="AN1732" s="30">
        <f t="shared" si="458"/>
        <v>4228.8253949460268</v>
      </c>
      <c r="AO1732" s="30">
        <f t="shared" si="459"/>
        <v>5125.7455391978056</v>
      </c>
      <c r="AP1732" s="30">
        <f t="shared" si="460"/>
        <v>-4176.4748955501318</v>
      </c>
      <c r="AQ1732" s="19">
        <f t="shared" si="461"/>
        <v>-4.3996671797429467</v>
      </c>
    </row>
    <row r="1733" spans="1:43" x14ac:dyDescent="0.2">
      <c r="A1733" s="23" t="s">
        <v>5665</v>
      </c>
      <c r="B1733" s="6" t="s">
        <v>5671</v>
      </c>
      <c r="C1733" s="6" t="s">
        <v>5670</v>
      </c>
      <c r="D1733" s="2">
        <v>158169</v>
      </c>
      <c r="E1733" s="2">
        <v>158346</v>
      </c>
      <c r="F1733" s="3" t="s">
        <v>2223</v>
      </c>
      <c r="G1733" s="2">
        <v>7</v>
      </c>
      <c r="H1733" s="2">
        <v>158350</v>
      </c>
      <c r="I1733" s="3" t="s">
        <v>2230</v>
      </c>
      <c r="J1733" s="15">
        <v>45120</v>
      </c>
      <c r="K1733" s="24">
        <v>1192237660</v>
      </c>
      <c r="L1733" s="15">
        <v>45124</v>
      </c>
      <c r="M1733" s="15">
        <v>45138</v>
      </c>
      <c r="N1733" s="15"/>
      <c r="O1733" s="26">
        <f>VLOOKUP(D1733,quash!A$2:$I$7791,9,FALSE)</f>
        <v>3</v>
      </c>
      <c r="P1733" s="7">
        <v>5000</v>
      </c>
      <c r="Q1733" s="26">
        <v>147</v>
      </c>
      <c r="R1733" s="19">
        <v>0.11226939921536</v>
      </c>
      <c r="S1733" s="93">
        <v>26</v>
      </c>
      <c r="T1733" s="7">
        <v>7000</v>
      </c>
      <c r="U1733" s="2">
        <v>142</v>
      </c>
      <c r="V1733" s="11">
        <v>1758.65</v>
      </c>
      <c r="W1733" s="14" t="s">
        <v>5281</v>
      </c>
      <c r="X1733" s="18">
        <v>0.47139682563174667</v>
      </c>
      <c r="Y1733" s="9">
        <v>3299.7777794222266</v>
      </c>
      <c r="Z1733" s="19">
        <f t="shared" si="454"/>
        <v>-0.52860317436825333</v>
      </c>
      <c r="AA1733" s="25">
        <v>829.02202739727136</v>
      </c>
      <c r="AB1733" s="30">
        <f t="shared" si="455"/>
        <v>281000</v>
      </c>
      <c r="AC1733" s="30">
        <f t="shared" si="451"/>
        <v>2.491103202846975E-2</v>
      </c>
      <c r="AD1733" s="31">
        <f t="shared" si="452"/>
        <v>3.6619217081850532</v>
      </c>
      <c r="AE1733" s="31">
        <f t="shared" si="453"/>
        <v>3.5373665480427046</v>
      </c>
      <c r="AG1733" s="30">
        <f t="shared" si="456"/>
        <v>778000</v>
      </c>
      <c r="AH1733" s="30">
        <f t="shared" si="448"/>
        <v>8.9974293059125968E-3</v>
      </c>
      <c r="AI1733" s="31">
        <f t="shared" si="449"/>
        <v>1.3226221079691518</v>
      </c>
      <c r="AJ1733" s="31">
        <f t="shared" si="450"/>
        <v>1.2776349614395888</v>
      </c>
      <c r="AK1733" s="30">
        <f>IF(W1733="si",($S1733*'COSTOS DE CREDITOS'!$C$27)/DATA!$G1733,"")</f>
        <v>76.499005790240673</v>
      </c>
      <c r="AL1733" s="90">
        <f>IF(W1733="si",'COSTOS DE CREDITOS'!$C$35,"")</f>
        <v>20.421138461538462</v>
      </c>
      <c r="AM1733" s="30">
        <f t="shared" si="457"/>
        <v>700</v>
      </c>
      <c r="AN1733" s="30">
        <f t="shared" si="458"/>
        <v>3700.2222205777734</v>
      </c>
      <c r="AO1733" s="30">
        <f t="shared" si="459"/>
        <v>4497.1423648295522</v>
      </c>
      <c r="AP1733" s="30">
        <f t="shared" si="460"/>
        <v>-3668.1203374322808</v>
      </c>
      <c r="AQ1733" s="19">
        <f t="shared" si="461"/>
        <v>-4.4246355539531397</v>
      </c>
    </row>
    <row r="1734" spans="1:43" x14ac:dyDescent="0.2">
      <c r="A1734" s="23" t="s">
        <v>5665</v>
      </c>
      <c r="B1734" s="6" t="s">
        <v>5671</v>
      </c>
      <c r="C1734" s="6" t="s">
        <v>5670</v>
      </c>
      <c r="D1734" s="2">
        <v>158166</v>
      </c>
      <c r="E1734" s="2">
        <v>158346</v>
      </c>
      <c r="F1734" s="3" t="s">
        <v>2223</v>
      </c>
      <c r="G1734" s="2">
        <v>7</v>
      </c>
      <c r="H1734" s="2">
        <v>158352</v>
      </c>
      <c r="I1734" s="3" t="s">
        <v>2231</v>
      </c>
      <c r="J1734" s="15">
        <v>45120</v>
      </c>
      <c r="K1734" s="24">
        <v>1192236957</v>
      </c>
      <c r="L1734" s="15">
        <v>45124</v>
      </c>
      <c r="M1734" s="15">
        <v>45138</v>
      </c>
      <c r="N1734" s="15"/>
      <c r="O1734" s="26">
        <f>VLOOKUP(D1734,quash!A$2:$I$7791,9,FALSE)</f>
        <v>2</v>
      </c>
      <c r="P1734" s="7">
        <v>5000</v>
      </c>
      <c r="Q1734" s="26">
        <v>147</v>
      </c>
      <c r="R1734" s="19">
        <v>0.11226939921536</v>
      </c>
      <c r="S1734" s="93">
        <v>26</v>
      </c>
      <c r="T1734" s="7">
        <v>8000</v>
      </c>
      <c r="U1734" s="2">
        <v>142</v>
      </c>
      <c r="V1734" s="11">
        <v>2013.74</v>
      </c>
      <c r="W1734" s="14" t="s">
        <v>5281</v>
      </c>
      <c r="X1734" s="18">
        <v>0.47139682563174667</v>
      </c>
      <c r="Y1734" s="9">
        <v>3771.1746050539732</v>
      </c>
      <c r="Z1734" s="19">
        <f t="shared" si="454"/>
        <v>-0.52860317436825333</v>
      </c>
      <c r="AA1734" s="25">
        <v>949.27064364767352</v>
      </c>
      <c r="AB1734" s="30">
        <f t="shared" si="455"/>
        <v>494000</v>
      </c>
      <c r="AC1734" s="30">
        <f t="shared" si="451"/>
        <v>1.6194331983805668E-2</v>
      </c>
      <c r="AD1734" s="31">
        <f t="shared" si="452"/>
        <v>2.380566801619433</v>
      </c>
      <c r="AE1734" s="31">
        <f t="shared" si="453"/>
        <v>2.2995951417004048</v>
      </c>
      <c r="AG1734" s="30">
        <f t="shared" si="456"/>
        <v>1695000</v>
      </c>
      <c r="AH1734" s="30">
        <f t="shared" si="448"/>
        <v>4.71976401179941E-3</v>
      </c>
      <c r="AI1734" s="31">
        <f t="shared" si="449"/>
        <v>0.69380530973451326</v>
      </c>
      <c r="AJ1734" s="31">
        <f t="shared" si="450"/>
        <v>0.67020648967551621</v>
      </c>
      <c r="AK1734" s="30">
        <f>IF(W1734="si",($S1734*'COSTOS DE CREDITOS'!$C$27)/DATA!$G1734,"")</f>
        <v>76.499005790240673</v>
      </c>
      <c r="AL1734" s="90">
        <f>IF(W1734="si",'COSTOS DE CREDITOS'!$C$35,"")</f>
        <v>20.421138461538462</v>
      </c>
      <c r="AM1734" s="30">
        <f t="shared" si="457"/>
        <v>800</v>
      </c>
      <c r="AN1734" s="30">
        <f t="shared" si="458"/>
        <v>4228.8253949460268</v>
      </c>
      <c r="AO1734" s="30">
        <f t="shared" si="459"/>
        <v>5125.7455391978056</v>
      </c>
      <c r="AP1734" s="30">
        <f t="shared" si="460"/>
        <v>-4176.4748955501318</v>
      </c>
      <c r="AQ1734" s="19">
        <f t="shared" si="461"/>
        <v>-4.3996671797429467</v>
      </c>
    </row>
    <row r="1735" spans="1:43" x14ac:dyDescent="0.2">
      <c r="A1735" s="23" t="s">
        <v>5665</v>
      </c>
      <c r="B1735" s="6" t="s">
        <v>5671</v>
      </c>
      <c r="C1735" s="6" t="s">
        <v>5670</v>
      </c>
      <c r="D1735" s="2">
        <v>156072</v>
      </c>
      <c r="E1735" s="2">
        <v>158346</v>
      </c>
      <c r="F1735" s="3" t="s">
        <v>2223</v>
      </c>
      <c r="G1735" s="2">
        <v>7</v>
      </c>
      <c r="H1735" s="2">
        <v>158353</v>
      </c>
      <c r="I1735" s="3" t="s">
        <v>2232</v>
      </c>
      <c r="J1735" s="15">
        <v>45100</v>
      </c>
      <c r="K1735" s="24">
        <v>1178034347</v>
      </c>
      <c r="L1735" s="15">
        <v>45124</v>
      </c>
      <c r="M1735" s="15">
        <v>45138</v>
      </c>
      <c r="N1735" s="15"/>
      <c r="O1735" s="26">
        <f>VLOOKUP(D1735,quash!A$2:$I$7791,9,FALSE)</f>
        <v>2</v>
      </c>
      <c r="P1735" s="7">
        <v>6000</v>
      </c>
      <c r="Q1735" s="26">
        <v>145</v>
      </c>
      <c r="R1735" s="19">
        <v>0.1031442565868759</v>
      </c>
      <c r="S1735" s="93">
        <v>26</v>
      </c>
      <c r="T1735" s="7">
        <v>7000</v>
      </c>
      <c r="U1735" s="2">
        <v>142</v>
      </c>
      <c r="V1735" s="11">
        <v>1758.65</v>
      </c>
      <c r="W1735" s="14" t="s">
        <v>5281</v>
      </c>
      <c r="X1735" s="18">
        <v>0.47139682563174667</v>
      </c>
      <c r="Y1735" s="9">
        <v>3299.7777794222266</v>
      </c>
      <c r="Z1735" s="19">
        <f t="shared" si="454"/>
        <v>-0.52860317436825333</v>
      </c>
      <c r="AA1735" s="25">
        <v>829.02202739727136</v>
      </c>
      <c r="AB1735" s="30">
        <f t="shared" si="455"/>
        <v>494000</v>
      </c>
      <c r="AC1735" s="30">
        <f t="shared" si="451"/>
        <v>1.417004048582996E-2</v>
      </c>
      <c r="AD1735" s="31">
        <f t="shared" si="452"/>
        <v>2.0546558704453441</v>
      </c>
      <c r="AE1735" s="31">
        <f t="shared" si="453"/>
        <v>2.0121457489878543</v>
      </c>
      <c r="AG1735" s="30">
        <f t="shared" si="456"/>
        <v>1695000</v>
      </c>
      <c r="AH1735" s="30">
        <f t="shared" si="448"/>
        <v>4.1297935103244837E-3</v>
      </c>
      <c r="AI1735" s="31">
        <f t="shared" si="449"/>
        <v>0.59882005899705015</v>
      </c>
      <c r="AJ1735" s="31">
        <f t="shared" si="450"/>
        <v>0.58643067846607666</v>
      </c>
      <c r="AK1735" s="30">
        <f>IF(W1735="si",($S1735*'COSTOS DE CREDITOS'!$C$27)/DATA!$G1735,"")</f>
        <v>76.499005790240673</v>
      </c>
      <c r="AL1735" s="90">
        <f>IF(W1735="si",'COSTOS DE CREDITOS'!$C$35,"")</f>
        <v>20.421138461538462</v>
      </c>
      <c r="AM1735" s="30">
        <f t="shared" si="457"/>
        <v>700</v>
      </c>
      <c r="AN1735" s="30">
        <f t="shared" si="458"/>
        <v>3700.2222205777734</v>
      </c>
      <c r="AO1735" s="30">
        <f t="shared" si="459"/>
        <v>4497.1423648295522</v>
      </c>
      <c r="AP1735" s="30">
        <f t="shared" si="460"/>
        <v>-3668.1203374322808</v>
      </c>
      <c r="AQ1735" s="19">
        <f t="shared" si="461"/>
        <v>-4.4246355539531397</v>
      </c>
    </row>
    <row r="1736" spans="1:43" x14ac:dyDescent="0.2">
      <c r="A1736" s="23" t="s">
        <v>5665</v>
      </c>
      <c r="B1736" s="6" t="s">
        <v>5672</v>
      </c>
      <c r="C1736" s="6" t="s">
        <v>5667</v>
      </c>
      <c r="D1736" s="2">
        <v>158231</v>
      </c>
      <c r="E1736" s="2">
        <v>157752</v>
      </c>
      <c r="F1736" s="3" t="s">
        <v>931</v>
      </c>
      <c r="G1736" s="2">
        <v>5</v>
      </c>
      <c r="H1736" s="2">
        <v>158295</v>
      </c>
      <c r="I1736" s="3" t="s">
        <v>2233</v>
      </c>
      <c r="J1736" s="15">
        <v>45120</v>
      </c>
      <c r="K1736" s="24">
        <v>1192402795</v>
      </c>
      <c r="L1736" s="15">
        <v>45122</v>
      </c>
      <c r="M1736" s="15">
        <v>45138</v>
      </c>
      <c r="N1736" s="15"/>
      <c r="O1736" s="26" t="e">
        <f>VLOOKUP(D1736,quash!A$2:$I$7791,9,FALSE)</f>
        <v>#N/A</v>
      </c>
      <c r="P1736" s="7">
        <v>11000</v>
      </c>
      <c r="Q1736" s="26">
        <v>119</v>
      </c>
      <c r="R1736" s="19">
        <v>4.4808469477509841E-2</v>
      </c>
      <c r="S1736" s="93">
        <v>26</v>
      </c>
      <c r="T1736" s="7">
        <v>5000</v>
      </c>
      <c r="U1736" s="2">
        <v>147</v>
      </c>
      <c r="V1736" s="11">
        <v>1303.3399999999999</v>
      </c>
      <c r="W1736" s="14" t="s">
        <v>5281</v>
      </c>
      <c r="X1736" s="18">
        <v>0.72544665178660717</v>
      </c>
      <c r="Y1736" s="9">
        <v>3627.2332589330358</v>
      </c>
      <c r="Z1736" s="19">
        <f t="shared" si="454"/>
        <v>-0.27455334821339283</v>
      </c>
      <c r="AA1736" s="25">
        <v>945.50363913955653</v>
      </c>
      <c r="AB1736" s="30">
        <f t="shared" si="455"/>
        <v>318000</v>
      </c>
      <c r="AC1736" s="30">
        <f t="shared" si="451"/>
        <v>1.5723270440251572E-2</v>
      </c>
      <c r="AD1736" s="31">
        <f t="shared" si="452"/>
        <v>1.871069182389937</v>
      </c>
      <c r="AE1736" s="31">
        <f t="shared" si="453"/>
        <v>2.3113207547169812</v>
      </c>
      <c r="AG1736" s="30">
        <f t="shared" si="456"/>
        <v>6126000</v>
      </c>
      <c r="AH1736" s="30">
        <f t="shared" si="448"/>
        <v>8.1619327456741752E-4</v>
      </c>
      <c r="AI1736" s="31">
        <f t="shared" si="449"/>
        <v>9.7126999673522688E-2</v>
      </c>
      <c r="AJ1736" s="31">
        <f t="shared" si="450"/>
        <v>0.11998041136141037</v>
      </c>
      <c r="AK1736" s="30">
        <f>IF(W1736="si",($S1736*'COSTOS DE CREDITOS'!$C$27)/DATA!$G1736,"")</f>
        <v>107.09860810633695</v>
      </c>
      <c r="AL1736" s="90">
        <f>IF(W1736="si",'COSTOS DE CREDITOS'!$C$35,"")</f>
        <v>20.421138461538462</v>
      </c>
      <c r="AM1736" s="30">
        <f t="shared" si="457"/>
        <v>500</v>
      </c>
      <c r="AN1736" s="30">
        <f t="shared" si="458"/>
        <v>1372.7667410669642</v>
      </c>
      <c r="AO1736" s="30">
        <f t="shared" si="459"/>
        <v>2000.2864876348397</v>
      </c>
      <c r="AP1736" s="30">
        <f t="shared" si="460"/>
        <v>-1054.7828484952831</v>
      </c>
      <c r="AQ1736" s="19">
        <f t="shared" si="461"/>
        <v>-1.1155777776330662</v>
      </c>
    </row>
    <row r="1737" spans="1:43" x14ac:dyDescent="0.2">
      <c r="A1737" s="23" t="s">
        <v>5665</v>
      </c>
      <c r="B1737" s="6" t="s">
        <v>5671</v>
      </c>
      <c r="C1737" s="6" t="s">
        <v>5670</v>
      </c>
      <c r="D1737" s="4">
        <v>157483</v>
      </c>
      <c r="E1737" s="4">
        <v>158371</v>
      </c>
      <c r="F1737" s="5" t="s">
        <v>2234</v>
      </c>
      <c r="G1737" s="2">
        <v>5</v>
      </c>
      <c r="H1737" s="4">
        <v>158372</v>
      </c>
      <c r="I1737" s="5" t="s">
        <v>2235</v>
      </c>
      <c r="J1737" s="15">
        <v>45220</v>
      </c>
      <c r="K1737" s="24">
        <v>1262638153</v>
      </c>
      <c r="L1737" s="15">
        <v>45124</v>
      </c>
      <c r="M1737" s="15">
        <v>45138</v>
      </c>
      <c r="N1737" s="15"/>
      <c r="O1737" s="26">
        <f>VLOOKUP(D1737,quash!A$2:$I$7791,9,FALSE)</f>
        <v>1</v>
      </c>
      <c r="P1737" s="7">
        <v>5000</v>
      </c>
      <c r="Q1737" s="26">
        <v>147</v>
      </c>
      <c r="R1737" s="19">
        <v>0.11226939921536</v>
      </c>
      <c r="S1737" s="26">
        <v>16</v>
      </c>
      <c r="T1737" s="8">
        <v>6000</v>
      </c>
      <c r="U1737" s="4">
        <v>142</v>
      </c>
      <c r="V1737" s="10">
        <v>1503.37</v>
      </c>
      <c r="W1737" s="14" t="s">
        <v>5281</v>
      </c>
      <c r="X1737" s="18">
        <v>1</v>
      </c>
      <c r="Y1737" s="9">
        <v>6000</v>
      </c>
      <c r="Z1737" s="19">
        <f t="shared" si="454"/>
        <v>0</v>
      </c>
      <c r="AA1737" s="25">
        <v>1503.37</v>
      </c>
      <c r="AB1737" s="30">
        <f t="shared" si="455"/>
        <v>529000</v>
      </c>
      <c r="AC1737" s="30">
        <f t="shared" si="451"/>
        <v>1.1342155009451797E-2</v>
      </c>
      <c r="AD1737" s="31">
        <f t="shared" si="452"/>
        <v>1.6672967863894141</v>
      </c>
      <c r="AE1737" s="31">
        <f t="shared" si="453"/>
        <v>1.6105860113421551</v>
      </c>
      <c r="AG1737" s="30">
        <f t="shared" si="456"/>
        <v>2427000</v>
      </c>
      <c r="AH1737" s="30">
        <f t="shared" si="448"/>
        <v>2.472187886279357E-3</v>
      </c>
      <c r="AI1737" s="31">
        <f t="shared" si="449"/>
        <v>0.36341161928306548</v>
      </c>
      <c r="AJ1737" s="31">
        <f t="shared" si="450"/>
        <v>0.35105067985166871</v>
      </c>
      <c r="AK1737" s="30">
        <f>IF(W1737="si",($S1737*'COSTOS DE CREDITOS'!$C$27)/DATA!$G1737,"")</f>
        <v>65.906835757745824</v>
      </c>
      <c r="AL1737" s="90">
        <f>IF(W1737="si",'COSTOS DE CREDITOS'!$C$35,"")</f>
        <v>20.421138461538462</v>
      </c>
      <c r="AM1737" s="30">
        <f t="shared" si="457"/>
        <v>369.23076923076923</v>
      </c>
      <c r="AN1737" s="30">
        <f t="shared" si="458"/>
        <v>0</v>
      </c>
      <c r="AO1737" s="30">
        <f t="shared" si="459"/>
        <v>455.5587434500535</v>
      </c>
      <c r="AP1737" s="30">
        <f t="shared" si="460"/>
        <v>1047.8112565499464</v>
      </c>
      <c r="AQ1737" s="19">
        <f t="shared" si="461"/>
        <v>0.69697496727348984</v>
      </c>
    </row>
    <row r="1738" spans="1:43" x14ac:dyDescent="0.2">
      <c r="A1738" s="23" t="s">
        <v>5665</v>
      </c>
      <c r="B1738" s="6" t="s">
        <v>5671</v>
      </c>
      <c r="C1738" s="6" t="s">
        <v>5670</v>
      </c>
      <c r="D1738" s="2">
        <v>157243</v>
      </c>
      <c r="E1738" s="2">
        <v>158371</v>
      </c>
      <c r="F1738" s="3" t="s">
        <v>2234</v>
      </c>
      <c r="G1738" s="2">
        <v>5</v>
      </c>
      <c r="H1738" s="2">
        <v>158373</v>
      </c>
      <c r="I1738" s="3" t="s">
        <v>2236</v>
      </c>
      <c r="J1738" s="15">
        <v>45111</v>
      </c>
      <c r="K1738" s="24">
        <v>1186042382</v>
      </c>
      <c r="L1738" s="15">
        <v>45124</v>
      </c>
      <c r="M1738" s="15">
        <v>45138</v>
      </c>
      <c r="N1738" s="15"/>
      <c r="O1738" s="26">
        <f>VLOOKUP(D1738,quash!A$2:$I$7791,9,FALSE)</f>
        <v>1</v>
      </c>
      <c r="P1738" s="7">
        <v>10000</v>
      </c>
      <c r="Q1738" s="26">
        <v>110</v>
      </c>
      <c r="R1738" s="19">
        <v>3.3741050530766099E-2</v>
      </c>
      <c r="S1738" s="26">
        <v>16</v>
      </c>
      <c r="T1738" s="7">
        <v>9000</v>
      </c>
      <c r="U1738" s="2">
        <v>142</v>
      </c>
      <c r="V1738" s="11">
        <v>2255.2800000000002</v>
      </c>
      <c r="W1738" s="14" t="s">
        <v>5281</v>
      </c>
      <c r="X1738" s="18">
        <v>1</v>
      </c>
      <c r="Y1738" s="9">
        <v>9000</v>
      </c>
      <c r="Z1738" s="19">
        <f t="shared" si="454"/>
        <v>0</v>
      </c>
      <c r="AA1738" s="25">
        <v>2255.2800000000002</v>
      </c>
      <c r="AB1738" s="30">
        <f t="shared" si="455"/>
        <v>529000</v>
      </c>
      <c r="AC1738" s="30">
        <f t="shared" si="451"/>
        <v>1.7013232514177693E-2</v>
      </c>
      <c r="AD1738" s="31">
        <f t="shared" si="452"/>
        <v>1.8714555765595462</v>
      </c>
      <c r="AE1738" s="31">
        <f t="shared" si="453"/>
        <v>2.4158790170132325</v>
      </c>
      <c r="AG1738" s="30">
        <f t="shared" si="456"/>
        <v>2427000</v>
      </c>
      <c r="AH1738" s="30">
        <f t="shared" si="448"/>
        <v>3.708281829419036E-3</v>
      </c>
      <c r="AI1738" s="31">
        <f t="shared" si="449"/>
        <v>0.40791100123609397</v>
      </c>
      <c r="AJ1738" s="31">
        <f t="shared" si="450"/>
        <v>0.52657601977750312</v>
      </c>
      <c r="AK1738" s="30">
        <f>IF(W1738="si",($S1738*'COSTOS DE CREDITOS'!$C$27)/DATA!$G1738,"")</f>
        <v>65.906835757745824</v>
      </c>
      <c r="AL1738" s="90">
        <f>IF(W1738="si",'COSTOS DE CREDITOS'!$C$35,"")</f>
        <v>20.421138461538462</v>
      </c>
      <c r="AM1738" s="30">
        <f t="shared" si="457"/>
        <v>553.84615384615392</v>
      </c>
      <c r="AN1738" s="30">
        <f t="shared" si="458"/>
        <v>0</v>
      </c>
      <c r="AO1738" s="30">
        <f t="shared" si="459"/>
        <v>640.17412806543825</v>
      </c>
      <c r="AP1738" s="30">
        <f t="shared" si="460"/>
        <v>1615.1058719345619</v>
      </c>
      <c r="AQ1738" s="19">
        <f t="shared" si="461"/>
        <v>0.71614428006037467</v>
      </c>
    </row>
    <row r="1739" spans="1:43" x14ac:dyDescent="0.2">
      <c r="A1739" s="23" t="s">
        <v>5665</v>
      </c>
      <c r="B1739" s="6" t="s">
        <v>5671</v>
      </c>
      <c r="C1739" s="6" t="s">
        <v>5670</v>
      </c>
      <c r="D1739" s="2">
        <v>157310</v>
      </c>
      <c r="E1739" s="2">
        <v>158371</v>
      </c>
      <c r="F1739" s="3" t="s">
        <v>2234</v>
      </c>
      <c r="G1739" s="2">
        <v>5</v>
      </c>
      <c r="H1739" s="2">
        <v>158374</v>
      </c>
      <c r="I1739" s="3" t="s">
        <v>2237</v>
      </c>
      <c r="J1739" s="15">
        <v>45111</v>
      </c>
      <c r="K1739" s="24">
        <v>1186304378</v>
      </c>
      <c r="L1739" s="15">
        <v>45124</v>
      </c>
      <c r="M1739" s="15">
        <v>45138</v>
      </c>
      <c r="N1739" s="15"/>
      <c r="O1739" s="26">
        <f>VLOOKUP(D1739,quash!A$2:$I$7791,9,FALSE)</f>
        <v>1</v>
      </c>
      <c r="P1739" s="7">
        <v>10000</v>
      </c>
      <c r="Q1739" s="26">
        <v>132</v>
      </c>
      <c r="R1739" s="19">
        <v>5.8283715876113903E-2</v>
      </c>
      <c r="S1739" s="26">
        <v>16</v>
      </c>
      <c r="T1739" s="7">
        <v>6000</v>
      </c>
      <c r="U1739" s="2">
        <v>142</v>
      </c>
      <c r="V1739" s="11">
        <v>1503.37</v>
      </c>
      <c r="W1739" s="14" t="s">
        <v>5281</v>
      </c>
      <c r="X1739" s="18">
        <v>1</v>
      </c>
      <c r="Y1739" s="9">
        <v>6000</v>
      </c>
      <c r="Z1739" s="19">
        <f t="shared" si="454"/>
        <v>0</v>
      </c>
      <c r="AA1739" s="25">
        <v>1503.37</v>
      </c>
      <c r="AB1739" s="30">
        <f t="shared" si="455"/>
        <v>529000</v>
      </c>
      <c r="AC1739" s="30">
        <f t="shared" si="451"/>
        <v>1.1342155009451797E-2</v>
      </c>
      <c r="AD1739" s="31">
        <f t="shared" si="452"/>
        <v>1.4971644612476371</v>
      </c>
      <c r="AE1739" s="31">
        <f t="shared" si="453"/>
        <v>1.6105860113421551</v>
      </c>
      <c r="AG1739" s="30">
        <f t="shared" si="456"/>
        <v>2427000</v>
      </c>
      <c r="AH1739" s="30">
        <f t="shared" si="448"/>
        <v>2.472187886279357E-3</v>
      </c>
      <c r="AI1739" s="31">
        <f t="shared" si="449"/>
        <v>0.32632880098887512</v>
      </c>
      <c r="AJ1739" s="31">
        <f t="shared" si="450"/>
        <v>0.35105067985166871</v>
      </c>
      <c r="AK1739" s="30">
        <f>IF(W1739="si",($S1739*'COSTOS DE CREDITOS'!$C$27)/DATA!$G1739,"")</f>
        <v>65.906835757745824</v>
      </c>
      <c r="AL1739" s="90">
        <f>IF(W1739="si",'COSTOS DE CREDITOS'!$C$35,"")</f>
        <v>20.421138461538462</v>
      </c>
      <c r="AM1739" s="30">
        <f t="shared" si="457"/>
        <v>369.23076923076923</v>
      </c>
      <c r="AN1739" s="30">
        <f t="shared" si="458"/>
        <v>0</v>
      </c>
      <c r="AO1739" s="30">
        <f t="shared" si="459"/>
        <v>455.5587434500535</v>
      </c>
      <c r="AP1739" s="30">
        <f t="shared" si="460"/>
        <v>1047.8112565499464</v>
      </c>
      <c r="AQ1739" s="19">
        <f t="shared" si="461"/>
        <v>0.69697496727348984</v>
      </c>
    </row>
    <row r="1740" spans="1:43" x14ac:dyDescent="0.2">
      <c r="A1740" s="23" t="s">
        <v>5665</v>
      </c>
      <c r="B1740" s="6" t="s">
        <v>5671</v>
      </c>
      <c r="C1740" s="6" t="s">
        <v>5670</v>
      </c>
      <c r="D1740" s="2">
        <v>157937</v>
      </c>
      <c r="E1740" s="2">
        <v>158371</v>
      </c>
      <c r="F1740" s="3" t="s">
        <v>2234</v>
      </c>
      <c r="G1740" s="2">
        <v>5</v>
      </c>
      <c r="H1740" s="2">
        <v>158375</v>
      </c>
      <c r="I1740" s="3" t="s">
        <v>2238</v>
      </c>
      <c r="J1740" s="15">
        <v>45118</v>
      </c>
      <c r="K1740" s="24">
        <v>1190785775</v>
      </c>
      <c r="L1740" s="15">
        <v>45124</v>
      </c>
      <c r="M1740" s="15">
        <v>45138</v>
      </c>
      <c r="N1740" s="15"/>
      <c r="O1740" s="26">
        <f>VLOOKUP(D1740,quash!A$2:$I$7791,9,FALSE)</f>
        <v>2</v>
      </c>
      <c r="P1740" s="7">
        <v>5000</v>
      </c>
      <c r="Q1740" s="26">
        <v>147</v>
      </c>
      <c r="R1740" s="19">
        <v>0.11226939921536</v>
      </c>
      <c r="S1740" s="26">
        <v>16</v>
      </c>
      <c r="T1740" s="7">
        <v>5000</v>
      </c>
      <c r="U1740" s="2">
        <v>147</v>
      </c>
      <c r="V1740" s="11">
        <v>1303.3399999999999</v>
      </c>
      <c r="W1740" s="14" t="s">
        <v>5281</v>
      </c>
      <c r="X1740" s="18">
        <v>1</v>
      </c>
      <c r="Y1740" s="9">
        <v>5000</v>
      </c>
      <c r="Z1740" s="19">
        <f t="shared" si="454"/>
        <v>0</v>
      </c>
      <c r="AA1740" s="25">
        <v>1303.3399999999999</v>
      </c>
      <c r="AB1740" s="30">
        <f t="shared" si="455"/>
        <v>494000</v>
      </c>
      <c r="AC1740" s="30">
        <f t="shared" si="451"/>
        <v>1.0121457489878543E-2</v>
      </c>
      <c r="AD1740" s="31">
        <f t="shared" si="452"/>
        <v>1.4878542510121457</v>
      </c>
      <c r="AE1740" s="31">
        <f t="shared" si="453"/>
        <v>1.4878542510121457</v>
      </c>
      <c r="AG1740" s="30">
        <f t="shared" si="456"/>
        <v>1695000</v>
      </c>
      <c r="AH1740" s="30">
        <f t="shared" si="448"/>
        <v>2.9498525073746312E-3</v>
      </c>
      <c r="AI1740" s="31">
        <f t="shared" si="449"/>
        <v>0.4336283185840708</v>
      </c>
      <c r="AJ1740" s="31">
        <f t="shared" si="450"/>
        <v>0.4336283185840708</v>
      </c>
      <c r="AK1740" s="30">
        <f>IF(W1740="si",($S1740*'COSTOS DE CREDITOS'!$C$27)/DATA!$G1740,"")</f>
        <v>65.906835757745824</v>
      </c>
      <c r="AL1740" s="90">
        <f>IF(W1740="si",'COSTOS DE CREDITOS'!$C$35,"")</f>
        <v>20.421138461538462</v>
      </c>
      <c r="AM1740" s="30">
        <f t="shared" si="457"/>
        <v>307.69230769230774</v>
      </c>
      <c r="AN1740" s="30">
        <f t="shared" si="458"/>
        <v>0</v>
      </c>
      <c r="AO1740" s="30">
        <f t="shared" si="459"/>
        <v>394.02028191159201</v>
      </c>
      <c r="AP1740" s="30">
        <f t="shared" si="460"/>
        <v>909.31971808840785</v>
      </c>
      <c r="AQ1740" s="19">
        <f t="shared" si="461"/>
        <v>0.69768419452208008</v>
      </c>
    </row>
    <row r="1741" spans="1:43" x14ac:dyDescent="0.2">
      <c r="A1741" s="23" t="s">
        <v>5665</v>
      </c>
      <c r="B1741" s="6" t="s">
        <v>5671</v>
      </c>
      <c r="C1741" s="6" t="s">
        <v>5670</v>
      </c>
      <c r="D1741" s="2">
        <v>157558</v>
      </c>
      <c r="E1741" s="2">
        <v>158371</v>
      </c>
      <c r="F1741" s="3" t="s">
        <v>2234</v>
      </c>
      <c r="G1741" s="2">
        <v>5</v>
      </c>
      <c r="H1741" s="2">
        <v>158376</v>
      </c>
      <c r="I1741" s="3" t="s">
        <v>2239</v>
      </c>
      <c r="J1741" s="15">
        <v>45220</v>
      </c>
      <c r="K1741" s="24">
        <v>1262639308</v>
      </c>
      <c r="L1741" s="15">
        <v>45124</v>
      </c>
      <c r="M1741" s="15">
        <v>45138</v>
      </c>
      <c r="N1741" s="15"/>
      <c r="O1741" s="26">
        <f>VLOOKUP(D1741,quash!A$2:$I$7791,9,FALSE)</f>
        <v>1</v>
      </c>
      <c r="P1741" s="7">
        <v>10000</v>
      </c>
      <c r="Q1741" s="26">
        <v>147</v>
      </c>
      <c r="R1741" s="19">
        <v>7.9000519063170294E-2</v>
      </c>
      <c r="S1741" s="26">
        <v>16</v>
      </c>
      <c r="T1741" s="7">
        <v>9000</v>
      </c>
      <c r="U1741" s="2">
        <v>142</v>
      </c>
      <c r="V1741" s="11">
        <v>2255.2800000000002</v>
      </c>
      <c r="W1741" s="14" t="s">
        <v>5281</v>
      </c>
      <c r="X1741" s="18">
        <v>1</v>
      </c>
      <c r="Y1741" s="9">
        <v>9000</v>
      </c>
      <c r="Z1741" s="19">
        <f t="shared" si="454"/>
        <v>0</v>
      </c>
      <c r="AA1741" s="25">
        <v>2255.2800000000002</v>
      </c>
      <c r="AB1741" s="30">
        <f t="shared" si="455"/>
        <v>529000</v>
      </c>
      <c r="AC1741" s="30">
        <f t="shared" si="451"/>
        <v>1.7013232514177693E-2</v>
      </c>
      <c r="AD1741" s="31">
        <f t="shared" si="452"/>
        <v>2.5009451795841211</v>
      </c>
      <c r="AE1741" s="31">
        <f t="shared" si="453"/>
        <v>2.4158790170132325</v>
      </c>
      <c r="AG1741" s="30">
        <f t="shared" si="456"/>
        <v>2427000</v>
      </c>
      <c r="AH1741" s="30">
        <f t="shared" si="448"/>
        <v>3.708281829419036E-3</v>
      </c>
      <c r="AI1741" s="31">
        <f t="shared" si="449"/>
        <v>0.54511742892459825</v>
      </c>
      <c r="AJ1741" s="31">
        <f t="shared" si="450"/>
        <v>0.52657601977750312</v>
      </c>
      <c r="AK1741" s="30">
        <f>IF(W1741="si",($S1741*'COSTOS DE CREDITOS'!$C$27)/DATA!$G1741,"")</f>
        <v>65.906835757745824</v>
      </c>
      <c r="AL1741" s="90">
        <f>IF(W1741="si",'COSTOS DE CREDITOS'!$C$35,"")</f>
        <v>20.421138461538462</v>
      </c>
      <c r="AM1741" s="30">
        <f t="shared" si="457"/>
        <v>553.84615384615392</v>
      </c>
      <c r="AN1741" s="30">
        <f t="shared" si="458"/>
        <v>0</v>
      </c>
      <c r="AO1741" s="30">
        <f t="shared" si="459"/>
        <v>640.17412806543825</v>
      </c>
      <c r="AP1741" s="30">
        <f t="shared" si="460"/>
        <v>1615.1058719345619</v>
      </c>
      <c r="AQ1741" s="19">
        <f t="shared" si="461"/>
        <v>0.71614428006037467</v>
      </c>
    </row>
    <row r="1742" spans="1:43" x14ac:dyDescent="0.2">
      <c r="A1742" s="23" t="s">
        <v>5665</v>
      </c>
      <c r="B1742" s="6" t="s">
        <v>5669</v>
      </c>
      <c r="C1742" s="6" t="s">
        <v>5670</v>
      </c>
      <c r="D1742" s="4">
        <v>157608</v>
      </c>
      <c r="E1742" s="4">
        <v>158257</v>
      </c>
      <c r="F1742" s="5" t="s">
        <v>2240</v>
      </c>
      <c r="G1742" s="2">
        <v>7</v>
      </c>
      <c r="H1742" s="4">
        <v>158258</v>
      </c>
      <c r="I1742" s="5" t="s">
        <v>2241</v>
      </c>
      <c r="J1742" s="15">
        <v>45223</v>
      </c>
      <c r="K1742" s="24">
        <v>1264069947</v>
      </c>
      <c r="L1742" s="15">
        <v>45121</v>
      </c>
      <c r="M1742" s="15">
        <v>45138</v>
      </c>
      <c r="N1742" s="15"/>
      <c r="O1742" s="26" t="e">
        <f>VLOOKUP(D1742,quash!A$2:$I$7791,9,FALSE)</f>
        <v>#N/A</v>
      </c>
      <c r="P1742" s="7">
        <v>10000</v>
      </c>
      <c r="Q1742" s="26">
        <v>110</v>
      </c>
      <c r="R1742" s="19">
        <v>3.3741050530766099E-2</v>
      </c>
      <c r="S1742" s="26">
        <v>16</v>
      </c>
      <c r="T1742" s="8">
        <v>10000</v>
      </c>
      <c r="U1742" s="4">
        <v>115</v>
      </c>
      <c r="V1742" s="10">
        <v>2000.01</v>
      </c>
      <c r="W1742" s="14" t="s">
        <v>5281</v>
      </c>
      <c r="X1742" s="18">
        <v>1</v>
      </c>
      <c r="Y1742" s="9">
        <v>10000</v>
      </c>
      <c r="Z1742" s="19">
        <f t="shared" si="454"/>
        <v>0</v>
      </c>
      <c r="AA1742" s="25">
        <v>2000.01</v>
      </c>
      <c r="AB1742" s="30">
        <f t="shared" si="455"/>
        <v>318000</v>
      </c>
      <c r="AC1742" s="30">
        <f t="shared" si="451"/>
        <v>3.1446540880503145E-2</v>
      </c>
      <c r="AD1742" s="31">
        <f t="shared" si="452"/>
        <v>3.459119496855346</v>
      </c>
      <c r="AE1742" s="31">
        <f t="shared" si="453"/>
        <v>3.6163522012578615</v>
      </c>
      <c r="AG1742" s="30">
        <f t="shared" si="456"/>
        <v>6126000</v>
      </c>
      <c r="AH1742" s="30">
        <f t="shared" si="448"/>
        <v>1.632386549134835E-3</v>
      </c>
      <c r="AI1742" s="31">
        <f t="shared" si="449"/>
        <v>0.17956252040483187</v>
      </c>
      <c r="AJ1742" s="31">
        <f t="shared" si="450"/>
        <v>0.18772445315050604</v>
      </c>
      <c r="AK1742" s="30">
        <f>IF(W1742="si",($S1742*'COSTOS DE CREDITOS'!$C$27)/DATA!$G1742,"")</f>
        <v>47.07631125553273</v>
      </c>
      <c r="AL1742" s="90">
        <f>IF(W1742="si",'COSTOS DE CREDITOS'!$C$35,"")</f>
        <v>20.421138461538462</v>
      </c>
      <c r="AM1742" s="30">
        <f t="shared" si="457"/>
        <v>615.38461538461547</v>
      </c>
      <c r="AN1742" s="30">
        <f t="shared" si="458"/>
        <v>0</v>
      </c>
      <c r="AO1742" s="30">
        <f t="shared" si="459"/>
        <v>682.88206510168663</v>
      </c>
      <c r="AP1742" s="30">
        <f t="shared" si="460"/>
        <v>1317.1279348983135</v>
      </c>
      <c r="AQ1742" s="19">
        <f t="shared" si="461"/>
        <v>0.65856067464578349</v>
      </c>
    </row>
    <row r="1743" spans="1:43" x14ac:dyDescent="0.2">
      <c r="A1743" s="23" t="s">
        <v>5665</v>
      </c>
      <c r="B1743" s="6" t="s">
        <v>5669</v>
      </c>
      <c r="C1743" s="6" t="s">
        <v>5670</v>
      </c>
      <c r="D1743" s="2">
        <v>158022</v>
      </c>
      <c r="E1743" s="2">
        <v>158257</v>
      </c>
      <c r="F1743" s="3" t="s">
        <v>2240</v>
      </c>
      <c r="G1743" s="2">
        <v>7</v>
      </c>
      <c r="H1743" s="2">
        <v>158264</v>
      </c>
      <c r="I1743" s="3" t="s">
        <v>2243</v>
      </c>
      <c r="J1743" s="15">
        <v>45119</v>
      </c>
      <c r="K1743" s="24">
        <v>1191489154</v>
      </c>
      <c r="L1743" s="15">
        <v>45121</v>
      </c>
      <c r="M1743" s="15">
        <v>45138</v>
      </c>
      <c r="N1743" s="15"/>
      <c r="O1743" s="26" t="e">
        <f>VLOOKUP(D1743,quash!A$2:$I$7791,9,FALSE)</f>
        <v>#N/A</v>
      </c>
      <c r="P1743" s="7">
        <v>10000</v>
      </c>
      <c r="Q1743" s="26">
        <v>115</v>
      </c>
      <c r="R1743" s="19">
        <v>3.97705569269148E-2</v>
      </c>
      <c r="S1743" s="26">
        <v>16</v>
      </c>
      <c r="T1743" s="7">
        <v>7000</v>
      </c>
      <c r="U1743" s="2">
        <v>142</v>
      </c>
      <c r="V1743" s="11">
        <v>1758.65</v>
      </c>
      <c r="W1743" s="14" t="s">
        <v>5281</v>
      </c>
      <c r="X1743" s="18">
        <v>1</v>
      </c>
      <c r="Y1743" s="9">
        <v>7000</v>
      </c>
      <c r="Z1743" s="19">
        <f t="shared" si="454"/>
        <v>0</v>
      </c>
      <c r="AA1743" s="25">
        <v>1758.65</v>
      </c>
      <c r="AB1743" s="30">
        <f t="shared" si="455"/>
        <v>318000</v>
      </c>
      <c r="AC1743" s="30">
        <f t="shared" si="451"/>
        <v>2.20125786163522E-2</v>
      </c>
      <c r="AD1743" s="31">
        <f t="shared" si="452"/>
        <v>2.5314465408805029</v>
      </c>
      <c r="AE1743" s="31">
        <f t="shared" si="453"/>
        <v>3.1257861635220126</v>
      </c>
      <c r="AG1743" s="30">
        <f t="shared" si="456"/>
        <v>6126000</v>
      </c>
      <c r="AH1743" s="30">
        <f t="shared" si="448"/>
        <v>1.1426705843943846E-3</v>
      </c>
      <c r="AI1743" s="31">
        <f t="shared" si="449"/>
        <v>0.13140711720535422</v>
      </c>
      <c r="AJ1743" s="31">
        <f t="shared" si="450"/>
        <v>0.16225922298400261</v>
      </c>
      <c r="AK1743" s="30">
        <f>IF(W1743="si",($S1743*'COSTOS DE CREDITOS'!$C$27)/DATA!$G1743,"")</f>
        <v>47.07631125553273</v>
      </c>
      <c r="AL1743" s="90">
        <f>IF(W1743="si",'COSTOS DE CREDITOS'!$C$35,"")</f>
        <v>20.421138461538462</v>
      </c>
      <c r="AM1743" s="30">
        <f t="shared" si="457"/>
        <v>430.76923076923077</v>
      </c>
      <c r="AN1743" s="30">
        <f t="shared" si="458"/>
        <v>0</v>
      </c>
      <c r="AO1743" s="30">
        <f t="shared" si="459"/>
        <v>498.26668048630199</v>
      </c>
      <c r="AP1743" s="30">
        <f t="shared" si="460"/>
        <v>1260.3833195136981</v>
      </c>
      <c r="AQ1743" s="19">
        <f t="shared" si="461"/>
        <v>0.71667660962311885</v>
      </c>
    </row>
    <row r="1744" spans="1:43" x14ac:dyDescent="0.2">
      <c r="A1744" s="23" t="s">
        <v>5665</v>
      </c>
      <c r="B1744" s="6" t="s">
        <v>5677</v>
      </c>
      <c r="C1744" s="6" t="s">
        <v>5667</v>
      </c>
      <c r="D1744" s="2">
        <v>157818</v>
      </c>
      <c r="E1744" s="2">
        <v>158394</v>
      </c>
      <c r="F1744" s="3" t="s">
        <v>2242</v>
      </c>
      <c r="G1744" s="2">
        <v>6</v>
      </c>
      <c r="H1744" s="2">
        <v>158397</v>
      </c>
      <c r="I1744" s="3" t="s">
        <v>2244</v>
      </c>
      <c r="J1744" s="15">
        <v>45117</v>
      </c>
      <c r="K1744" s="24">
        <v>1190283709</v>
      </c>
      <c r="L1744" s="15">
        <v>45124</v>
      </c>
      <c r="M1744" s="15">
        <v>45138</v>
      </c>
      <c r="N1744" s="15"/>
      <c r="O1744" s="26">
        <f>VLOOKUP(D1744,quash!A$2:$I$7791,9,FALSE)</f>
        <v>1</v>
      </c>
      <c r="P1744" s="7">
        <v>10000</v>
      </c>
      <c r="Q1744" s="26">
        <v>115</v>
      </c>
      <c r="R1744" s="19">
        <v>3.97705569269148E-2</v>
      </c>
      <c r="S1744" s="26">
        <v>16</v>
      </c>
      <c r="T1744" s="7">
        <v>7000</v>
      </c>
      <c r="U1744" s="2">
        <v>137</v>
      </c>
      <c r="V1744" s="11">
        <v>1689.62</v>
      </c>
      <c r="W1744" s="14" t="s">
        <v>5281</v>
      </c>
      <c r="X1744" s="18">
        <v>1</v>
      </c>
      <c r="Y1744" s="9">
        <v>7000</v>
      </c>
      <c r="Z1744" s="19">
        <f t="shared" si="454"/>
        <v>0</v>
      </c>
      <c r="AA1744" s="25">
        <v>1689.62</v>
      </c>
      <c r="AB1744" s="30">
        <f t="shared" si="455"/>
        <v>529000</v>
      </c>
      <c r="AC1744" s="30">
        <f t="shared" si="451"/>
        <v>1.3232514177693762E-2</v>
      </c>
      <c r="AD1744" s="31">
        <f t="shared" si="452"/>
        <v>1.5217391304347825</v>
      </c>
      <c r="AE1744" s="31">
        <f t="shared" si="453"/>
        <v>1.8128544423440454</v>
      </c>
      <c r="AG1744" s="30">
        <f t="shared" si="456"/>
        <v>2427000</v>
      </c>
      <c r="AH1744" s="30">
        <f t="shared" si="448"/>
        <v>2.88421920065925E-3</v>
      </c>
      <c r="AI1744" s="31">
        <f t="shared" si="449"/>
        <v>0.33168520807581375</v>
      </c>
      <c r="AJ1744" s="31">
        <f t="shared" si="450"/>
        <v>0.39513803049031726</v>
      </c>
      <c r="AK1744" s="30">
        <f>IF(W1744="si",($S1744*'COSTOS DE CREDITOS'!$C$27)/DATA!$G1744,"")</f>
        <v>54.922363131454851</v>
      </c>
      <c r="AL1744" s="90">
        <f>IF(W1744="si",'COSTOS DE CREDITOS'!$C$35,"")</f>
        <v>20.421138461538462</v>
      </c>
      <c r="AM1744" s="30">
        <f t="shared" si="457"/>
        <v>430.76923076923077</v>
      </c>
      <c r="AN1744" s="30">
        <f t="shared" si="458"/>
        <v>0</v>
      </c>
      <c r="AO1744" s="30">
        <f t="shared" si="459"/>
        <v>506.11273236222405</v>
      </c>
      <c r="AP1744" s="30">
        <f t="shared" si="460"/>
        <v>1183.5072676377758</v>
      </c>
      <c r="AQ1744" s="19">
        <f t="shared" si="461"/>
        <v>0.70045765772053825</v>
      </c>
    </row>
    <row r="1745" spans="1:43" x14ac:dyDescent="0.2">
      <c r="A1745" s="23" t="s">
        <v>5665</v>
      </c>
      <c r="B1745" s="6" t="s">
        <v>5677</v>
      </c>
      <c r="C1745" s="6" t="s">
        <v>5667</v>
      </c>
      <c r="D1745" s="2">
        <v>157421</v>
      </c>
      <c r="E1745" s="2">
        <v>158435</v>
      </c>
      <c r="F1745" s="3" t="s">
        <v>1041</v>
      </c>
      <c r="G1745" s="2">
        <v>6</v>
      </c>
      <c r="H1745" s="2">
        <v>158566</v>
      </c>
      <c r="I1745" s="3" t="s">
        <v>2246</v>
      </c>
      <c r="J1745" s="15">
        <v>45337</v>
      </c>
      <c r="K1745" s="24">
        <v>1340377821</v>
      </c>
      <c r="L1745" s="15">
        <v>45126</v>
      </c>
      <c r="M1745" s="15">
        <v>45138</v>
      </c>
      <c r="N1745" s="15"/>
      <c r="O1745" s="26" t="e">
        <f>VLOOKUP(D1745,quash!A$2:$I$7791,9,FALSE)</f>
        <v>#N/A</v>
      </c>
      <c r="P1745" s="7">
        <v>10000</v>
      </c>
      <c r="Q1745" s="26">
        <v>110</v>
      </c>
      <c r="R1745" s="19">
        <v>3.11605023919212E-2</v>
      </c>
      <c r="S1745" s="26">
        <v>16</v>
      </c>
      <c r="T1745" s="7">
        <v>7000</v>
      </c>
      <c r="U1745" s="2">
        <v>142</v>
      </c>
      <c r="V1745" s="11">
        <v>1758.65</v>
      </c>
      <c r="W1745" s="14" t="s">
        <v>5281</v>
      </c>
      <c r="X1745" s="18">
        <v>1</v>
      </c>
      <c r="Y1745" s="9">
        <v>7000</v>
      </c>
      <c r="Z1745" s="19">
        <f t="shared" si="454"/>
        <v>0</v>
      </c>
      <c r="AA1745" s="25">
        <v>1758.65</v>
      </c>
      <c r="AB1745" s="30">
        <f t="shared" si="455"/>
        <v>318000</v>
      </c>
      <c r="AC1745" s="30">
        <f t="shared" ref="AC1745:AC1776" si="462">$T1745/AB1745</f>
        <v>2.20125786163522E-2</v>
      </c>
      <c r="AD1745" s="31">
        <f t="shared" ref="AD1745:AD1776" si="463">AC1745*$Q1745</f>
        <v>2.4213836477987418</v>
      </c>
      <c r="AE1745" s="31">
        <f t="shared" ref="AE1745:AE1776" si="464">AC1745*$U1745</f>
        <v>3.1257861635220126</v>
      </c>
      <c r="AG1745" s="30">
        <f t="shared" si="456"/>
        <v>6126000</v>
      </c>
      <c r="AH1745" s="30">
        <f t="shared" ref="AH1745:AH1808" si="465">IFERROR($T1745/AG1745,"")</f>
        <v>1.1426705843943846E-3</v>
      </c>
      <c r="AI1745" s="31">
        <f t="shared" ref="AI1745:AI1808" si="466">IFERROR(AH1745*$Q1745,"")</f>
        <v>0.1256937642833823</v>
      </c>
      <c r="AJ1745" s="31">
        <f t="shared" ref="AJ1745:AJ1808" si="467">IFERROR(AH1745*$U1745,"")</f>
        <v>0.16225922298400261</v>
      </c>
      <c r="AK1745" s="30">
        <f>IF(W1745="si",($S1745*'COSTOS DE CREDITOS'!$C$27)/DATA!$G1745,"")</f>
        <v>54.922363131454851</v>
      </c>
      <c r="AL1745" s="90">
        <f>IF(W1745="si",'COSTOS DE CREDITOS'!$C$35,"")</f>
        <v>20.421138461538462</v>
      </c>
      <c r="AM1745" s="30">
        <f t="shared" si="457"/>
        <v>430.76923076923077</v>
      </c>
      <c r="AN1745" s="30">
        <f t="shared" si="458"/>
        <v>0</v>
      </c>
      <c r="AO1745" s="30">
        <f t="shared" si="459"/>
        <v>506.11273236222405</v>
      </c>
      <c r="AP1745" s="30">
        <f t="shared" si="460"/>
        <v>1252.537267637776</v>
      </c>
      <c r="AQ1745" s="19">
        <f t="shared" si="461"/>
        <v>0.71221520350142209</v>
      </c>
    </row>
    <row r="1746" spans="1:43" x14ac:dyDescent="0.2">
      <c r="A1746" s="23" t="s">
        <v>5665</v>
      </c>
      <c r="B1746" s="6" t="s">
        <v>5677</v>
      </c>
      <c r="C1746" s="6" t="s">
        <v>5667</v>
      </c>
      <c r="D1746" s="2">
        <v>157412</v>
      </c>
      <c r="E1746" s="2">
        <v>158435</v>
      </c>
      <c r="F1746" s="3" t="s">
        <v>1041</v>
      </c>
      <c r="G1746" s="2">
        <v>6</v>
      </c>
      <c r="H1746" s="2">
        <v>158567</v>
      </c>
      <c r="I1746" s="3" t="s">
        <v>2247</v>
      </c>
      <c r="J1746" s="15">
        <v>45112</v>
      </c>
      <c r="K1746" s="24">
        <v>1186832523</v>
      </c>
      <c r="L1746" s="15">
        <v>45126</v>
      </c>
      <c r="M1746" s="15">
        <v>45138</v>
      </c>
      <c r="N1746" s="15"/>
      <c r="O1746" s="26" t="e">
        <f>VLOOKUP(D1746,quash!A$2:$I$7791,9,FALSE)</f>
        <v>#N/A</v>
      </c>
      <c r="P1746" s="7">
        <v>10000</v>
      </c>
      <c r="Q1746" s="26">
        <v>110</v>
      </c>
      <c r="R1746" s="19">
        <v>3.11605023919212E-2</v>
      </c>
      <c r="S1746" s="26">
        <v>16</v>
      </c>
      <c r="T1746" s="7">
        <v>7000</v>
      </c>
      <c r="U1746" s="2">
        <v>142</v>
      </c>
      <c r="V1746" s="11">
        <v>1758.65</v>
      </c>
      <c r="W1746" s="14" t="s">
        <v>5281</v>
      </c>
      <c r="X1746" s="18">
        <v>1</v>
      </c>
      <c r="Y1746" s="9">
        <v>7000</v>
      </c>
      <c r="Z1746" s="19">
        <f t="shared" si="454"/>
        <v>0</v>
      </c>
      <c r="AA1746" s="25">
        <v>1758.65</v>
      </c>
      <c r="AB1746" s="30">
        <f t="shared" si="455"/>
        <v>318000</v>
      </c>
      <c r="AC1746" s="30">
        <f t="shared" si="462"/>
        <v>2.20125786163522E-2</v>
      </c>
      <c r="AD1746" s="31">
        <f t="shared" si="463"/>
        <v>2.4213836477987418</v>
      </c>
      <c r="AE1746" s="31">
        <f t="shared" si="464"/>
        <v>3.1257861635220126</v>
      </c>
      <c r="AG1746" s="30">
        <f t="shared" si="456"/>
        <v>6126000</v>
      </c>
      <c r="AH1746" s="30">
        <f t="shared" si="465"/>
        <v>1.1426705843943846E-3</v>
      </c>
      <c r="AI1746" s="31">
        <f t="shared" si="466"/>
        <v>0.1256937642833823</v>
      </c>
      <c r="AJ1746" s="31">
        <f t="shared" si="467"/>
        <v>0.16225922298400261</v>
      </c>
      <c r="AK1746" s="30">
        <f>IF(W1746="si",($S1746*'COSTOS DE CREDITOS'!$C$27)/DATA!$G1746,"")</f>
        <v>54.922363131454851</v>
      </c>
      <c r="AL1746" s="90">
        <f>IF(W1746="si",'COSTOS DE CREDITOS'!$C$35,"")</f>
        <v>20.421138461538462</v>
      </c>
      <c r="AM1746" s="30">
        <f t="shared" si="457"/>
        <v>430.76923076923077</v>
      </c>
      <c r="AN1746" s="30">
        <f t="shared" si="458"/>
        <v>0</v>
      </c>
      <c r="AO1746" s="30">
        <f t="shared" si="459"/>
        <v>506.11273236222405</v>
      </c>
      <c r="AP1746" s="30">
        <f t="shared" si="460"/>
        <v>1252.537267637776</v>
      </c>
      <c r="AQ1746" s="19">
        <f t="shared" si="461"/>
        <v>0.71221520350142209</v>
      </c>
    </row>
    <row r="1747" spans="1:43" x14ac:dyDescent="0.2">
      <c r="A1747" s="23" t="s">
        <v>5665</v>
      </c>
      <c r="B1747" s="6" t="s">
        <v>5675</v>
      </c>
      <c r="C1747" s="6" t="s">
        <v>5667</v>
      </c>
      <c r="D1747" s="4">
        <v>156285</v>
      </c>
      <c r="E1747" s="4">
        <v>157892</v>
      </c>
      <c r="F1747" s="5" t="s">
        <v>2248</v>
      </c>
      <c r="G1747" s="2">
        <v>5</v>
      </c>
      <c r="H1747" s="4">
        <v>157893</v>
      </c>
      <c r="I1747" s="5" t="s">
        <v>2249</v>
      </c>
      <c r="J1747" s="15">
        <v>45103</v>
      </c>
      <c r="K1747" s="24">
        <v>1180911871</v>
      </c>
      <c r="L1747" s="15">
        <v>45118</v>
      </c>
      <c r="M1747" s="15">
        <v>45138</v>
      </c>
      <c r="N1747" s="15"/>
      <c r="O1747" s="26">
        <f>VLOOKUP(D1747,quash!A$2:$I$7791,9,FALSE)</f>
        <v>2</v>
      </c>
      <c r="P1747" s="7">
        <v>10000</v>
      </c>
      <c r="Q1747" s="26">
        <v>127</v>
      </c>
      <c r="R1747" s="19">
        <v>5.24391097594855E-2</v>
      </c>
      <c r="S1747" s="26">
        <v>16</v>
      </c>
      <c r="T1747" s="8">
        <v>7000</v>
      </c>
      <c r="U1747" s="4">
        <v>115</v>
      </c>
      <c r="V1747" s="10">
        <v>1399.93</v>
      </c>
      <c r="W1747" s="14" t="s">
        <v>5281</v>
      </c>
      <c r="X1747" s="18">
        <v>1</v>
      </c>
      <c r="Y1747" s="9">
        <v>7000</v>
      </c>
      <c r="Z1747" s="19">
        <f t="shared" si="454"/>
        <v>0</v>
      </c>
      <c r="AA1747" s="25">
        <v>1399.93</v>
      </c>
      <c r="AB1747" s="30">
        <f t="shared" si="455"/>
        <v>494000</v>
      </c>
      <c r="AC1747" s="30">
        <f t="shared" si="462"/>
        <v>1.417004048582996E-2</v>
      </c>
      <c r="AD1747" s="31">
        <f t="shared" si="463"/>
        <v>1.7995951417004048</v>
      </c>
      <c r="AE1747" s="31">
        <f t="shared" si="464"/>
        <v>1.6295546558704455</v>
      </c>
      <c r="AG1747" s="30">
        <f t="shared" si="456"/>
        <v>1695000</v>
      </c>
      <c r="AH1747" s="30">
        <f t="shared" si="465"/>
        <v>4.1297935103244837E-3</v>
      </c>
      <c r="AI1747" s="31">
        <f t="shared" si="466"/>
        <v>0.52448377581120942</v>
      </c>
      <c r="AJ1747" s="31">
        <f t="shared" si="467"/>
        <v>0.47492625368731561</v>
      </c>
      <c r="AK1747" s="30">
        <f>IF(W1747="si",($S1747*'COSTOS DE CREDITOS'!$C$27)/DATA!$G1747,"")</f>
        <v>65.906835757745824</v>
      </c>
      <c r="AL1747" s="90">
        <f>IF(W1747="si",'COSTOS DE CREDITOS'!$C$35,"")</f>
        <v>20.421138461538462</v>
      </c>
      <c r="AM1747" s="30">
        <f t="shared" si="457"/>
        <v>430.76923076923077</v>
      </c>
      <c r="AN1747" s="30">
        <f t="shared" si="458"/>
        <v>0</v>
      </c>
      <c r="AO1747" s="30">
        <f t="shared" si="459"/>
        <v>517.09720498851505</v>
      </c>
      <c r="AP1747" s="30">
        <f t="shared" si="460"/>
        <v>882.83279501148502</v>
      </c>
      <c r="AQ1747" s="19">
        <f t="shared" si="461"/>
        <v>0.63062638489887712</v>
      </c>
    </row>
    <row r="1748" spans="1:43" x14ac:dyDescent="0.2">
      <c r="A1748" s="23" t="s">
        <v>5665</v>
      </c>
      <c r="B1748" s="6" t="s">
        <v>5675</v>
      </c>
      <c r="C1748" s="6" t="s">
        <v>5667</v>
      </c>
      <c r="D1748" s="4">
        <v>157491</v>
      </c>
      <c r="E1748" s="4">
        <v>158408</v>
      </c>
      <c r="F1748" s="5" t="s">
        <v>2250</v>
      </c>
      <c r="G1748" s="2">
        <v>5</v>
      </c>
      <c r="H1748" s="4">
        <v>158410</v>
      </c>
      <c r="I1748" s="5" t="s">
        <v>2251</v>
      </c>
      <c r="J1748" s="15">
        <v>45113</v>
      </c>
      <c r="K1748" s="24">
        <v>1187592810</v>
      </c>
      <c r="L1748" s="15">
        <v>45124</v>
      </c>
      <c r="M1748" s="15">
        <v>45138</v>
      </c>
      <c r="N1748" s="15"/>
      <c r="O1748" s="26">
        <f>VLOOKUP(D1748,quash!A$2:$I$7791,9,FALSE)</f>
        <v>4</v>
      </c>
      <c r="P1748" s="7">
        <v>10000</v>
      </c>
      <c r="Q1748" s="26">
        <v>132</v>
      </c>
      <c r="R1748" s="19">
        <v>5.8283715876113903E-2</v>
      </c>
      <c r="S1748" s="26">
        <v>16</v>
      </c>
      <c r="T1748" s="8">
        <v>7000</v>
      </c>
      <c r="U1748" s="4">
        <v>115</v>
      </c>
      <c r="V1748" s="10">
        <v>1399.93</v>
      </c>
      <c r="W1748" s="14" t="s">
        <v>5281</v>
      </c>
      <c r="X1748" s="18">
        <v>1</v>
      </c>
      <c r="Y1748" s="9">
        <v>7000</v>
      </c>
      <c r="Z1748" s="19">
        <f t="shared" si="454"/>
        <v>0</v>
      </c>
      <c r="AA1748" s="25">
        <v>1399.93</v>
      </c>
      <c r="AB1748" s="30">
        <f t="shared" si="455"/>
        <v>343000</v>
      </c>
      <c r="AC1748" s="30">
        <f t="shared" si="462"/>
        <v>2.0408163265306121E-2</v>
      </c>
      <c r="AD1748" s="31">
        <f t="shared" si="463"/>
        <v>2.693877551020408</v>
      </c>
      <c r="AE1748" s="31">
        <f t="shared" si="464"/>
        <v>2.3469387755102038</v>
      </c>
      <c r="AG1748" s="30">
        <f t="shared" si="456"/>
        <v>927000</v>
      </c>
      <c r="AH1748" s="30">
        <f t="shared" si="465"/>
        <v>7.551240560949299E-3</v>
      </c>
      <c r="AI1748" s="31">
        <f t="shared" si="466"/>
        <v>0.99676375404530748</v>
      </c>
      <c r="AJ1748" s="31">
        <f t="shared" si="467"/>
        <v>0.86839266450916941</v>
      </c>
      <c r="AK1748" s="30">
        <f>IF(W1748="si",($S1748*'COSTOS DE CREDITOS'!$C$27)/DATA!$G1748,"")</f>
        <v>65.906835757745824</v>
      </c>
      <c r="AL1748" s="90">
        <f>IF(W1748="si",'COSTOS DE CREDITOS'!$C$35,"")</f>
        <v>20.421138461538462</v>
      </c>
      <c r="AM1748" s="30">
        <f t="shared" si="457"/>
        <v>430.76923076923077</v>
      </c>
      <c r="AN1748" s="30">
        <f t="shared" si="458"/>
        <v>0</v>
      </c>
      <c r="AO1748" s="30">
        <f t="shared" si="459"/>
        <v>517.09720498851505</v>
      </c>
      <c r="AP1748" s="30">
        <f t="shared" si="460"/>
        <v>882.83279501148502</v>
      </c>
      <c r="AQ1748" s="19">
        <f t="shared" si="461"/>
        <v>0.63062638489887712</v>
      </c>
    </row>
    <row r="1749" spans="1:43" x14ac:dyDescent="0.2">
      <c r="A1749" s="23" t="s">
        <v>5665</v>
      </c>
      <c r="B1749" s="6" t="s">
        <v>5672</v>
      </c>
      <c r="C1749" s="6" t="s">
        <v>5667</v>
      </c>
      <c r="D1749" s="4">
        <v>156737</v>
      </c>
      <c r="E1749" s="4">
        <v>158749</v>
      </c>
      <c r="F1749" s="5" t="s">
        <v>2252</v>
      </c>
      <c r="G1749" s="2">
        <v>5</v>
      </c>
      <c r="H1749" s="4">
        <v>158750</v>
      </c>
      <c r="I1749" s="5" t="s">
        <v>2253</v>
      </c>
      <c r="J1749" s="15">
        <v>45106</v>
      </c>
      <c r="K1749" s="24">
        <v>1182846374</v>
      </c>
      <c r="L1749" s="15">
        <v>45127</v>
      </c>
      <c r="M1749" s="15">
        <v>45138</v>
      </c>
      <c r="N1749" s="15"/>
      <c r="O1749" s="26">
        <f>VLOOKUP(D1749,quash!A$2:$I$7791,9,FALSE)</f>
        <v>3</v>
      </c>
      <c r="P1749" s="7">
        <v>10000</v>
      </c>
      <c r="Q1749" s="26">
        <v>127</v>
      </c>
      <c r="R1749" s="19">
        <v>5.24391097594855E-2</v>
      </c>
      <c r="S1749" s="93">
        <v>26</v>
      </c>
      <c r="T1749" s="8">
        <v>7000</v>
      </c>
      <c r="U1749" s="4">
        <v>142</v>
      </c>
      <c r="V1749" s="10">
        <v>1758.65</v>
      </c>
      <c r="W1749" s="14" t="s">
        <v>5281</v>
      </c>
      <c r="X1749" s="18">
        <v>0.4988322723688271</v>
      </c>
      <c r="Y1749" s="9">
        <v>3491.8259065817897</v>
      </c>
      <c r="Z1749" s="19">
        <f t="shared" si="454"/>
        <v>-0.5011677276311729</v>
      </c>
      <c r="AA1749" s="25">
        <v>877.27137580143778</v>
      </c>
      <c r="AB1749" s="30">
        <f t="shared" si="455"/>
        <v>281000</v>
      </c>
      <c r="AC1749" s="30">
        <f t="shared" si="462"/>
        <v>2.491103202846975E-2</v>
      </c>
      <c r="AD1749" s="31">
        <f t="shared" si="463"/>
        <v>3.1637010676156585</v>
      </c>
      <c r="AE1749" s="31">
        <f t="shared" si="464"/>
        <v>3.5373665480427046</v>
      </c>
      <c r="AG1749" s="30">
        <f t="shared" si="456"/>
        <v>778000</v>
      </c>
      <c r="AH1749" s="30">
        <f t="shared" si="465"/>
        <v>8.9974293059125968E-3</v>
      </c>
      <c r="AI1749" s="31">
        <f t="shared" si="466"/>
        <v>1.1426735218508999</v>
      </c>
      <c r="AJ1749" s="31">
        <f t="shared" si="467"/>
        <v>1.2776349614395888</v>
      </c>
      <c r="AK1749" s="30">
        <f>IF(W1749="si",($S1749*'COSTOS DE CREDITOS'!$C$27)/DATA!$G1749,"")</f>
        <v>107.09860810633695</v>
      </c>
      <c r="AL1749" s="90">
        <f>IF(W1749="si",'COSTOS DE CREDITOS'!$C$35,"")</f>
        <v>20.421138461538462</v>
      </c>
      <c r="AM1749" s="30">
        <f t="shared" si="457"/>
        <v>700</v>
      </c>
      <c r="AN1749" s="30">
        <f t="shared" si="458"/>
        <v>3508.1740934182103</v>
      </c>
      <c r="AO1749" s="30">
        <f t="shared" si="459"/>
        <v>4335.6938399860855</v>
      </c>
      <c r="AP1749" s="30">
        <f t="shared" si="460"/>
        <v>-3458.4224641846477</v>
      </c>
      <c r="AQ1749" s="19">
        <f t="shared" si="461"/>
        <v>-3.9422492966046909</v>
      </c>
    </row>
    <row r="1750" spans="1:43" x14ac:dyDescent="0.2">
      <c r="A1750" s="23" t="s">
        <v>5665</v>
      </c>
      <c r="B1750" s="6" t="s">
        <v>5678</v>
      </c>
      <c r="C1750" s="6" t="s">
        <v>5670</v>
      </c>
      <c r="D1750" s="2">
        <v>158265</v>
      </c>
      <c r="E1750" s="2">
        <v>158657</v>
      </c>
      <c r="F1750" s="3" t="s">
        <v>1066</v>
      </c>
      <c r="G1750" s="2">
        <v>5</v>
      </c>
      <c r="H1750" s="2">
        <v>158701</v>
      </c>
      <c r="I1750" s="3" t="s">
        <v>2254</v>
      </c>
      <c r="J1750" s="15">
        <v>45121</v>
      </c>
      <c r="K1750" s="24">
        <v>1192673165</v>
      </c>
      <c r="L1750" s="15">
        <v>45127</v>
      </c>
      <c r="M1750" s="15">
        <v>45138</v>
      </c>
      <c r="N1750" s="15"/>
      <c r="O1750" s="26">
        <f>VLOOKUP(D1750,quash!A$2:$I$7791,9,FALSE)</f>
        <v>4</v>
      </c>
      <c r="P1750" s="7">
        <v>10000</v>
      </c>
      <c r="Q1750" s="26">
        <v>100</v>
      </c>
      <c r="R1750" s="19">
        <v>1.82981294070719E-2</v>
      </c>
      <c r="S1750" s="26">
        <v>16</v>
      </c>
      <c r="T1750" s="7">
        <v>6000</v>
      </c>
      <c r="U1750" s="2">
        <v>142</v>
      </c>
      <c r="V1750" s="11">
        <v>1503.37</v>
      </c>
      <c r="W1750" s="14" t="s">
        <v>5281</v>
      </c>
      <c r="X1750" s="18">
        <v>1</v>
      </c>
      <c r="Y1750" s="9">
        <v>6000</v>
      </c>
      <c r="Z1750" s="19">
        <f t="shared" si="454"/>
        <v>0</v>
      </c>
      <c r="AA1750" s="25">
        <v>1503.37</v>
      </c>
      <c r="AB1750" s="30">
        <f t="shared" si="455"/>
        <v>343000</v>
      </c>
      <c r="AC1750" s="30">
        <f t="shared" si="462"/>
        <v>1.7492711370262391E-2</v>
      </c>
      <c r="AD1750" s="31">
        <f t="shared" si="463"/>
        <v>1.749271137026239</v>
      </c>
      <c r="AE1750" s="31">
        <f t="shared" si="464"/>
        <v>2.4839650145772594</v>
      </c>
      <c r="AG1750" s="30">
        <f t="shared" si="456"/>
        <v>927000</v>
      </c>
      <c r="AH1750" s="30">
        <f t="shared" si="465"/>
        <v>6.4724919093851136E-3</v>
      </c>
      <c r="AI1750" s="31">
        <f t="shared" si="466"/>
        <v>0.64724919093851141</v>
      </c>
      <c r="AJ1750" s="31">
        <f t="shared" si="467"/>
        <v>0.91909385113268616</v>
      </c>
      <c r="AK1750" s="30">
        <f>IF(W1750="si",($S1750*'COSTOS DE CREDITOS'!$C$27)/DATA!$G1750,"")</f>
        <v>65.906835757745824</v>
      </c>
      <c r="AL1750" s="90">
        <f>IF(W1750="si",'COSTOS DE CREDITOS'!$C$35,"")</f>
        <v>20.421138461538462</v>
      </c>
      <c r="AM1750" s="30">
        <f t="shared" si="457"/>
        <v>369.23076923076923</v>
      </c>
      <c r="AN1750" s="30">
        <f t="shared" si="458"/>
        <v>0</v>
      </c>
      <c r="AO1750" s="30">
        <f t="shared" si="459"/>
        <v>455.5587434500535</v>
      </c>
      <c r="AP1750" s="30">
        <f t="shared" si="460"/>
        <v>1047.8112565499464</v>
      </c>
      <c r="AQ1750" s="19">
        <f t="shared" si="461"/>
        <v>0.69697496727348984</v>
      </c>
    </row>
    <row r="1751" spans="1:43" x14ac:dyDescent="0.2">
      <c r="A1751" s="23" t="s">
        <v>5665</v>
      </c>
      <c r="B1751" s="6" t="s">
        <v>5674</v>
      </c>
      <c r="C1751" s="6" t="s">
        <v>5670</v>
      </c>
      <c r="D1751" s="2">
        <v>158050</v>
      </c>
      <c r="E1751" s="2">
        <v>158338</v>
      </c>
      <c r="F1751" s="3" t="s">
        <v>1135</v>
      </c>
      <c r="G1751" s="2">
        <v>5</v>
      </c>
      <c r="H1751" s="2">
        <v>158358</v>
      </c>
      <c r="I1751" s="3" t="s">
        <v>2255</v>
      </c>
      <c r="J1751" s="15">
        <v>45119</v>
      </c>
      <c r="K1751" s="24">
        <v>1191583306</v>
      </c>
      <c r="L1751" s="15">
        <v>45124</v>
      </c>
      <c r="M1751" s="15">
        <v>45138</v>
      </c>
      <c r="N1751" s="15"/>
      <c r="O1751" s="26">
        <f>VLOOKUP(D1751,quash!A$2:$I$7791,9,FALSE)</f>
        <v>1</v>
      </c>
      <c r="P1751" s="7">
        <v>10000</v>
      </c>
      <c r="Q1751" s="26">
        <v>127</v>
      </c>
      <c r="R1751" s="19">
        <v>5.24391097594855E-2</v>
      </c>
      <c r="S1751" s="26">
        <v>16</v>
      </c>
      <c r="T1751" s="7">
        <v>7000</v>
      </c>
      <c r="U1751" s="2">
        <v>142</v>
      </c>
      <c r="V1751" s="11">
        <v>1758.65</v>
      </c>
      <c r="W1751" s="14" t="s">
        <v>5281</v>
      </c>
      <c r="X1751" s="18">
        <v>1</v>
      </c>
      <c r="Y1751" s="9">
        <v>7000</v>
      </c>
      <c r="Z1751" s="19">
        <f t="shared" si="454"/>
        <v>0</v>
      </c>
      <c r="AA1751" s="25">
        <v>1758.65</v>
      </c>
      <c r="AB1751" s="30">
        <f t="shared" si="455"/>
        <v>529000</v>
      </c>
      <c r="AC1751" s="30">
        <f t="shared" si="462"/>
        <v>1.3232514177693762E-2</v>
      </c>
      <c r="AD1751" s="31">
        <f t="shared" si="463"/>
        <v>1.6805293005671078</v>
      </c>
      <c r="AE1751" s="31">
        <f t="shared" si="464"/>
        <v>1.8790170132325141</v>
      </c>
      <c r="AG1751" s="30">
        <f t="shared" si="456"/>
        <v>2427000</v>
      </c>
      <c r="AH1751" s="30">
        <f t="shared" si="465"/>
        <v>2.88421920065925E-3</v>
      </c>
      <c r="AI1751" s="31">
        <f t="shared" si="466"/>
        <v>0.36629583848372477</v>
      </c>
      <c r="AJ1751" s="31">
        <f t="shared" si="467"/>
        <v>0.40955912649361348</v>
      </c>
      <c r="AK1751" s="30">
        <f>IF(W1751="si",($S1751*'COSTOS DE CREDITOS'!$C$27)/DATA!$G1751,"")</f>
        <v>65.906835757745824</v>
      </c>
      <c r="AL1751" s="90">
        <f>IF(W1751="si",'COSTOS DE CREDITOS'!$C$35,"")</f>
        <v>20.421138461538462</v>
      </c>
      <c r="AM1751" s="30">
        <f t="shared" si="457"/>
        <v>430.76923076923077</v>
      </c>
      <c r="AN1751" s="30">
        <f t="shared" si="458"/>
        <v>0</v>
      </c>
      <c r="AO1751" s="30">
        <f t="shared" si="459"/>
        <v>517.09720498851505</v>
      </c>
      <c r="AP1751" s="30">
        <f t="shared" si="460"/>
        <v>1241.5527950114852</v>
      </c>
      <c r="AQ1751" s="19">
        <f t="shared" si="461"/>
        <v>0.70596923493104657</v>
      </c>
    </row>
    <row r="1752" spans="1:43" x14ac:dyDescent="0.2">
      <c r="A1752" s="23" t="s">
        <v>5665</v>
      </c>
      <c r="B1752" s="6" t="s">
        <v>5668</v>
      </c>
      <c r="C1752" s="6" t="s">
        <v>5667</v>
      </c>
      <c r="D1752" s="2">
        <v>157407</v>
      </c>
      <c r="E1752" s="2">
        <v>158544</v>
      </c>
      <c r="F1752" s="3" t="s">
        <v>2256</v>
      </c>
      <c r="G1752" s="2">
        <v>7</v>
      </c>
      <c r="H1752" s="2">
        <v>158546</v>
      </c>
      <c r="I1752" s="3" t="s">
        <v>2257</v>
      </c>
      <c r="J1752" s="15">
        <v>45328</v>
      </c>
      <c r="K1752" s="24">
        <v>1334931414</v>
      </c>
      <c r="L1752" s="15">
        <v>45125</v>
      </c>
      <c r="M1752" s="15">
        <v>45138</v>
      </c>
      <c r="N1752" s="15"/>
      <c r="O1752" s="26" t="e">
        <f>VLOOKUP(D1752,quash!A$2:$I$7791,9,FALSE)</f>
        <v>#N/A</v>
      </c>
      <c r="P1752" s="7">
        <v>10000</v>
      </c>
      <c r="Q1752" s="26">
        <v>110</v>
      </c>
      <c r="R1752" s="19">
        <v>3.3741050530766099E-2</v>
      </c>
      <c r="S1752" s="26">
        <v>16</v>
      </c>
      <c r="T1752" s="7">
        <v>8000</v>
      </c>
      <c r="U1752" s="2">
        <v>142</v>
      </c>
      <c r="V1752" s="11">
        <v>2013.74</v>
      </c>
      <c r="W1752" s="14" t="s">
        <v>5281</v>
      </c>
      <c r="X1752" s="18">
        <v>1</v>
      </c>
      <c r="Y1752" s="9">
        <v>8000</v>
      </c>
      <c r="Z1752" s="19">
        <f t="shared" si="454"/>
        <v>0</v>
      </c>
      <c r="AA1752" s="25">
        <v>2013.74</v>
      </c>
      <c r="AB1752" s="30">
        <f t="shared" si="455"/>
        <v>318000</v>
      </c>
      <c r="AC1752" s="30">
        <f t="shared" si="462"/>
        <v>2.5157232704402517E-2</v>
      </c>
      <c r="AD1752" s="31">
        <f t="shared" si="463"/>
        <v>2.767295597484277</v>
      </c>
      <c r="AE1752" s="31">
        <f t="shared" si="464"/>
        <v>3.5723270440251573</v>
      </c>
      <c r="AG1752" s="30">
        <f t="shared" si="456"/>
        <v>6126000</v>
      </c>
      <c r="AH1752" s="30">
        <f t="shared" si="465"/>
        <v>1.3059092393078681E-3</v>
      </c>
      <c r="AI1752" s="31">
        <f t="shared" si="466"/>
        <v>0.14365001632386548</v>
      </c>
      <c r="AJ1752" s="31">
        <f t="shared" si="467"/>
        <v>0.18543911198171725</v>
      </c>
      <c r="AK1752" s="30">
        <f>IF(W1752="si",($S1752*'COSTOS DE CREDITOS'!$C$27)/DATA!$G1752,"")</f>
        <v>47.07631125553273</v>
      </c>
      <c r="AL1752" s="90">
        <f>IF(W1752="si",'COSTOS DE CREDITOS'!$C$35,"")</f>
        <v>20.421138461538462</v>
      </c>
      <c r="AM1752" s="30">
        <f t="shared" si="457"/>
        <v>492.30769230769232</v>
      </c>
      <c r="AN1752" s="30">
        <f t="shared" si="458"/>
        <v>0</v>
      </c>
      <c r="AO1752" s="30">
        <f t="shared" si="459"/>
        <v>559.80514202476354</v>
      </c>
      <c r="AP1752" s="30">
        <f t="shared" si="460"/>
        <v>1453.9348579752364</v>
      </c>
      <c r="AQ1752" s="19">
        <f t="shared" si="461"/>
        <v>0.72200723925394361</v>
      </c>
    </row>
    <row r="1753" spans="1:43" x14ac:dyDescent="0.2">
      <c r="A1753" s="23" t="s">
        <v>5665</v>
      </c>
      <c r="B1753" s="6" t="s">
        <v>5668</v>
      </c>
      <c r="C1753" s="6" t="s">
        <v>5667</v>
      </c>
      <c r="D1753" s="2">
        <v>157371</v>
      </c>
      <c r="E1753" s="2">
        <v>158544</v>
      </c>
      <c r="F1753" s="3" t="s">
        <v>2256</v>
      </c>
      <c r="G1753" s="2">
        <v>7</v>
      </c>
      <c r="H1753" s="2">
        <v>158547</v>
      </c>
      <c r="I1753" s="3" t="s">
        <v>2258</v>
      </c>
      <c r="J1753" s="15">
        <v>45328</v>
      </c>
      <c r="K1753" s="24">
        <v>1334933117</v>
      </c>
      <c r="L1753" s="15">
        <v>45125</v>
      </c>
      <c r="M1753" s="15">
        <v>45138</v>
      </c>
      <c r="N1753" s="15"/>
      <c r="O1753" s="26">
        <f>VLOOKUP(D1753,quash!A$2:$I$7791,9,FALSE)</f>
        <v>3</v>
      </c>
      <c r="P1753" s="7">
        <v>10000</v>
      </c>
      <c r="Q1753" s="26">
        <v>110</v>
      </c>
      <c r="R1753" s="19">
        <v>3.3741050530766099E-2</v>
      </c>
      <c r="S1753" s="26">
        <v>16</v>
      </c>
      <c r="T1753" s="7">
        <v>8000</v>
      </c>
      <c r="U1753" s="2">
        <v>142</v>
      </c>
      <c r="V1753" s="11">
        <v>2013.74</v>
      </c>
      <c r="W1753" s="14" t="s">
        <v>5281</v>
      </c>
      <c r="X1753" s="18">
        <v>1</v>
      </c>
      <c r="Y1753" s="9">
        <v>8000</v>
      </c>
      <c r="Z1753" s="19">
        <f t="shared" si="454"/>
        <v>0</v>
      </c>
      <c r="AA1753" s="25">
        <v>2013.74</v>
      </c>
      <c r="AB1753" s="30">
        <f t="shared" si="455"/>
        <v>281000</v>
      </c>
      <c r="AC1753" s="30">
        <f t="shared" si="462"/>
        <v>2.8469750889679714E-2</v>
      </c>
      <c r="AD1753" s="31">
        <f t="shared" si="463"/>
        <v>3.1316725978647684</v>
      </c>
      <c r="AE1753" s="31">
        <f t="shared" si="464"/>
        <v>4.042704626334519</v>
      </c>
      <c r="AG1753" s="30">
        <f t="shared" si="456"/>
        <v>778000</v>
      </c>
      <c r="AH1753" s="30">
        <f t="shared" si="465"/>
        <v>1.0282776349614395E-2</v>
      </c>
      <c r="AI1753" s="31">
        <f t="shared" si="466"/>
        <v>1.1311053984575834</v>
      </c>
      <c r="AJ1753" s="31">
        <f t="shared" si="467"/>
        <v>1.4601542416452442</v>
      </c>
      <c r="AK1753" s="30">
        <f>IF(W1753="si",($S1753*'COSTOS DE CREDITOS'!$C$27)/DATA!$G1753,"")</f>
        <v>47.07631125553273</v>
      </c>
      <c r="AL1753" s="90">
        <f>IF(W1753="si",'COSTOS DE CREDITOS'!$C$35,"")</f>
        <v>20.421138461538462</v>
      </c>
      <c r="AM1753" s="30">
        <f t="shared" si="457"/>
        <v>492.30769230769232</v>
      </c>
      <c r="AN1753" s="30">
        <f t="shared" si="458"/>
        <v>0</v>
      </c>
      <c r="AO1753" s="30">
        <f t="shared" si="459"/>
        <v>559.80514202476354</v>
      </c>
      <c r="AP1753" s="30">
        <f t="shared" si="460"/>
        <v>1453.9348579752364</v>
      </c>
      <c r="AQ1753" s="19">
        <f t="shared" si="461"/>
        <v>0.72200723925394361</v>
      </c>
    </row>
    <row r="1754" spans="1:43" x14ac:dyDescent="0.2">
      <c r="A1754" s="23" t="s">
        <v>5665</v>
      </c>
      <c r="B1754" s="6" t="s">
        <v>5668</v>
      </c>
      <c r="C1754" s="6" t="s">
        <v>5667</v>
      </c>
      <c r="D1754" s="2">
        <v>157415</v>
      </c>
      <c r="E1754" s="2">
        <v>158544</v>
      </c>
      <c r="F1754" s="3" t="s">
        <v>2256</v>
      </c>
      <c r="G1754" s="2">
        <v>7</v>
      </c>
      <c r="H1754" s="2">
        <v>158548</v>
      </c>
      <c r="I1754" s="3" t="s">
        <v>2259</v>
      </c>
      <c r="J1754" s="15">
        <v>45112</v>
      </c>
      <c r="K1754" s="24">
        <v>1186843416</v>
      </c>
      <c r="L1754" s="15">
        <v>45125</v>
      </c>
      <c r="M1754" s="15">
        <v>45138</v>
      </c>
      <c r="N1754" s="15"/>
      <c r="O1754" s="26">
        <f>VLOOKUP(D1754,quash!A$2:$I$7791,9,FALSE)</f>
        <v>4</v>
      </c>
      <c r="P1754" s="7">
        <v>10000</v>
      </c>
      <c r="Q1754" s="26">
        <v>110</v>
      </c>
      <c r="R1754" s="19">
        <v>3.3741050530766099E-2</v>
      </c>
      <c r="S1754" s="26">
        <v>16</v>
      </c>
      <c r="T1754" s="7">
        <v>8000</v>
      </c>
      <c r="U1754" s="2">
        <v>142</v>
      </c>
      <c r="V1754" s="11">
        <v>2013.74</v>
      </c>
      <c r="W1754" s="14" t="s">
        <v>5281</v>
      </c>
      <c r="X1754" s="18">
        <v>1</v>
      </c>
      <c r="Y1754" s="9">
        <v>8000</v>
      </c>
      <c r="Z1754" s="19">
        <f t="shared" si="454"/>
        <v>0</v>
      </c>
      <c r="AA1754" s="25">
        <v>2013.74</v>
      </c>
      <c r="AB1754" s="30">
        <f t="shared" si="455"/>
        <v>343000</v>
      </c>
      <c r="AC1754" s="30">
        <f t="shared" si="462"/>
        <v>2.3323615160349854E-2</v>
      </c>
      <c r="AD1754" s="31">
        <f t="shared" si="463"/>
        <v>2.565597667638484</v>
      </c>
      <c r="AE1754" s="31">
        <f t="shared" si="464"/>
        <v>3.3119533527696792</v>
      </c>
      <c r="AG1754" s="30">
        <f t="shared" si="456"/>
        <v>927000</v>
      </c>
      <c r="AH1754" s="30">
        <f t="shared" si="465"/>
        <v>8.6299892125134836E-3</v>
      </c>
      <c r="AI1754" s="31">
        <f t="shared" si="466"/>
        <v>0.94929881337648325</v>
      </c>
      <c r="AJ1754" s="31">
        <f t="shared" si="467"/>
        <v>1.2254584681769147</v>
      </c>
      <c r="AK1754" s="30">
        <f>IF(W1754="si",($S1754*'COSTOS DE CREDITOS'!$C$27)/DATA!$G1754,"")</f>
        <v>47.07631125553273</v>
      </c>
      <c r="AL1754" s="90">
        <f>IF(W1754="si",'COSTOS DE CREDITOS'!$C$35,"")</f>
        <v>20.421138461538462</v>
      </c>
      <c r="AM1754" s="30">
        <f t="shared" si="457"/>
        <v>492.30769230769232</v>
      </c>
      <c r="AN1754" s="30">
        <f t="shared" si="458"/>
        <v>0</v>
      </c>
      <c r="AO1754" s="30">
        <f t="shared" si="459"/>
        <v>559.80514202476354</v>
      </c>
      <c r="AP1754" s="30">
        <f t="shared" si="460"/>
        <v>1453.9348579752364</v>
      </c>
      <c r="AQ1754" s="19">
        <f t="shared" si="461"/>
        <v>0.72200723925394361</v>
      </c>
    </row>
    <row r="1755" spans="1:43" x14ac:dyDescent="0.2">
      <c r="A1755" s="23" t="s">
        <v>5665</v>
      </c>
      <c r="B1755" s="6" t="s">
        <v>5668</v>
      </c>
      <c r="C1755" s="6" t="s">
        <v>5667</v>
      </c>
      <c r="D1755" s="2">
        <v>157404</v>
      </c>
      <c r="E1755" s="2">
        <v>158544</v>
      </c>
      <c r="F1755" s="3" t="s">
        <v>2256</v>
      </c>
      <c r="G1755" s="2">
        <v>7</v>
      </c>
      <c r="H1755" s="2">
        <v>158549</v>
      </c>
      <c r="I1755" s="3" t="s">
        <v>2260</v>
      </c>
      <c r="J1755" s="15">
        <v>45113</v>
      </c>
      <c r="K1755" s="24">
        <v>1187540366</v>
      </c>
      <c r="L1755" s="15">
        <v>45125</v>
      </c>
      <c r="M1755" s="15">
        <v>45138</v>
      </c>
      <c r="N1755" s="15"/>
      <c r="O1755" s="26">
        <f>VLOOKUP(D1755,quash!A$2:$I$7791,9,FALSE)</f>
        <v>5</v>
      </c>
      <c r="P1755" s="7">
        <v>10000</v>
      </c>
      <c r="Q1755" s="26">
        <v>115</v>
      </c>
      <c r="R1755" s="19">
        <v>3.97705569269148E-2</v>
      </c>
      <c r="S1755" s="26">
        <v>16</v>
      </c>
      <c r="T1755" s="7">
        <v>10000</v>
      </c>
      <c r="U1755" s="2">
        <v>142</v>
      </c>
      <c r="V1755" s="11">
        <v>2510.34</v>
      </c>
      <c r="W1755" s="14" t="s">
        <v>5281</v>
      </c>
      <c r="X1755" s="18">
        <v>1</v>
      </c>
      <c r="Y1755" s="9">
        <v>10000</v>
      </c>
      <c r="Z1755" s="19">
        <f t="shared" si="454"/>
        <v>0</v>
      </c>
      <c r="AA1755" s="25">
        <v>2510.34</v>
      </c>
      <c r="AB1755" s="30">
        <f t="shared" si="455"/>
        <v>96000</v>
      </c>
      <c r="AC1755" s="30">
        <f t="shared" si="462"/>
        <v>0.10416666666666667</v>
      </c>
      <c r="AD1755" s="31">
        <f t="shared" si="463"/>
        <v>11.979166666666668</v>
      </c>
      <c r="AE1755" s="31">
        <f t="shared" si="464"/>
        <v>14.791666666666668</v>
      </c>
      <c r="AG1755" s="30">
        <f t="shared" si="456"/>
        <v>352000</v>
      </c>
      <c r="AH1755" s="30">
        <f t="shared" si="465"/>
        <v>2.8409090909090908E-2</v>
      </c>
      <c r="AI1755" s="31">
        <f t="shared" si="466"/>
        <v>3.2670454545454546</v>
      </c>
      <c r="AJ1755" s="31">
        <f t="shared" si="467"/>
        <v>4.0340909090909092</v>
      </c>
      <c r="AK1755" s="30">
        <f>IF(W1755="si",($S1755*'COSTOS DE CREDITOS'!$C$27)/DATA!$G1755,"")</f>
        <v>47.07631125553273</v>
      </c>
      <c r="AL1755" s="90">
        <f>IF(W1755="si",'COSTOS DE CREDITOS'!$C$35,"")</f>
        <v>20.421138461538462</v>
      </c>
      <c r="AM1755" s="30">
        <f t="shared" si="457"/>
        <v>615.38461538461547</v>
      </c>
      <c r="AN1755" s="30">
        <f t="shared" si="458"/>
        <v>0</v>
      </c>
      <c r="AO1755" s="30">
        <f t="shared" si="459"/>
        <v>682.88206510168663</v>
      </c>
      <c r="AP1755" s="30">
        <f t="shared" si="460"/>
        <v>1827.4579348983134</v>
      </c>
      <c r="AQ1755" s="19">
        <f t="shared" si="461"/>
        <v>0.72797228060673591</v>
      </c>
    </row>
    <row r="1756" spans="1:43" x14ac:dyDescent="0.2">
      <c r="A1756" s="23" t="s">
        <v>5665</v>
      </c>
      <c r="B1756" s="6" t="s">
        <v>5668</v>
      </c>
      <c r="C1756" s="6" t="s">
        <v>5667</v>
      </c>
      <c r="D1756" s="2">
        <v>157409</v>
      </c>
      <c r="E1756" s="2">
        <v>158544</v>
      </c>
      <c r="F1756" s="3" t="s">
        <v>2256</v>
      </c>
      <c r="G1756" s="2">
        <v>7</v>
      </c>
      <c r="H1756" s="2">
        <v>158551</v>
      </c>
      <c r="I1756" s="3" t="s">
        <v>2261</v>
      </c>
      <c r="J1756" s="15" t="s">
        <v>5688</v>
      </c>
      <c r="K1756" s="24" t="s">
        <v>5688</v>
      </c>
      <c r="L1756" s="15">
        <v>45125</v>
      </c>
      <c r="M1756" s="15">
        <v>45138</v>
      </c>
      <c r="N1756" s="15"/>
      <c r="O1756" s="26" t="e">
        <f>VLOOKUP(D1756,quash!A$2:$I$7791,9,FALSE)</f>
        <v>#N/A</v>
      </c>
      <c r="P1756" s="7">
        <v>9000</v>
      </c>
      <c r="Q1756" s="26">
        <v>140</v>
      </c>
      <c r="R1756" s="19">
        <v>7.1551472447593828E-2</v>
      </c>
      <c r="S1756" s="26">
        <v>16</v>
      </c>
      <c r="T1756" s="7">
        <v>8000</v>
      </c>
      <c r="U1756" s="2">
        <v>142</v>
      </c>
      <c r="V1756" s="11">
        <v>2013.74</v>
      </c>
      <c r="W1756" s="14" t="s">
        <v>5281</v>
      </c>
      <c r="X1756" s="18">
        <v>1</v>
      </c>
      <c r="Y1756" s="9">
        <v>8000</v>
      </c>
      <c r="Z1756" s="19">
        <f t="shared" si="454"/>
        <v>0</v>
      </c>
      <c r="AA1756" s="25">
        <v>2013.74</v>
      </c>
      <c r="AB1756" s="30">
        <f t="shared" si="455"/>
        <v>318000</v>
      </c>
      <c r="AC1756" s="30">
        <f t="shared" si="462"/>
        <v>2.5157232704402517E-2</v>
      </c>
      <c r="AD1756" s="31">
        <f t="shared" si="463"/>
        <v>3.5220125786163523</v>
      </c>
      <c r="AE1756" s="31">
        <f t="shared" si="464"/>
        <v>3.5723270440251573</v>
      </c>
      <c r="AG1756" s="30">
        <f t="shared" si="456"/>
        <v>6126000</v>
      </c>
      <c r="AH1756" s="30">
        <f t="shared" si="465"/>
        <v>1.3059092393078681E-3</v>
      </c>
      <c r="AI1756" s="31">
        <f t="shared" si="466"/>
        <v>0.18282729350310153</v>
      </c>
      <c r="AJ1756" s="31">
        <f t="shared" si="467"/>
        <v>0.18543911198171725</v>
      </c>
      <c r="AK1756" s="30">
        <f>IF(W1756="si",($S1756*'COSTOS DE CREDITOS'!$C$27)/DATA!$G1756,"")</f>
        <v>47.07631125553273</v>
      </c>
      <c r="AL1756" s="90">
        <f>IF(W1756="si",'COSTOS DE CREDITOS'!$C$35,"")</f>
        <v>20.421138461538462</v>
      </c>
      <c r="AM1756" s="30">
        <f t="shared" si="457"/>
        <v>492.30769230769232</v>
      </c>
      <c r="AN1756" s="30">
        <f t="shared" si="458"/>
        <v>0</v>
      </c>
      <c r="AO1756" s="30">
        <f t="shared" si="459"/>
        <v>559.80514202476354</v>
      </c>
      <c r="AP1756" s="30">
        <f t="shared" si="460"/>
        <v>1453.9348579752364</v>
      </c>
      <c r="AQ1756" s="19">
        <f t="shared" si="461"/>
        <v>0.72200723925394361</v>
      </c>
    </row>
    <row r="1757" spans="1:43" x14ac:dyDescent="0.2">
      <c r="A1757" s="23" t="s">
        <v>5665</v>
      </c>
      <c r="B1757" s="6" t="s">
        <v>5669</v>
      </c>
      <c r="C1757" s="6" t="s">
        <v>5670</v>
      </c>
      <c r="D1757" s="2">
        <v>158354</v>
      </c>
      <c r="E1757" s="2">
        <v>158632</v>
      </c>
      <c r="F1757" s="3" t="s">
        <v>34</v>
      </c>
      <c r="G1757" s="2">
        <v>6</v>
      </c>
      <c r="H1757" s="2">
        <v>158638</v>
      </c>
      <c r="I1757" s="3" t="s">
        <v>2262</v>
      </c>
      <c r="J1757" s="15">
        <v>45121</v>
      </c>
      <c r="K1757" s="24">
        <v>1192829893</v>
      </c>
      <c r="L1757" s="15">
        <v>45126</v>
      </c>
      <c r="M1757" s="15">
        <v>45138</v>
      </c>
      <c r="N1757" s="15"/>
      <c r="O1757" s="26" t="e">
        <f>VLOOKUP(D1757,quash!A$2:$I$7791,9,FALSE)</f>
        <v>#N/A</v>
      </c>
      <c r="P1757" s="7">
        <v>10000</v>
      </c>
      <c r="Q1757" s="26">
        <v>115</v>
      </c>
      <c r="R1757" s="19">
        <v>3.97705569269148E-2</v>
      </c>
      <c r="S1757" s="26">
        <v>16</v>
      </c>
      <c r="T1757" s="7">
        <v>6000</v>
      </c>
      <c r="U1757" s="2">
        <v>142</v>
      </c>
      <c r="V1757" s="11">
        <v>1503.37</v>
      </c>
      <c r="W1757" s="14" t="s">
        <v>5281</v>
      </c>
      <c r="X1757" s="18">
        <v>1</v>
      </c>
      <c r="Y1757" s="9">
        <v>6000</v>
      </c>
      <c r="Z1757" s="19">
        <f t="shared" si="454"/>
        <v>0</v>
      </c>
      <c r="AA1757" s="25">
        <v>1503.37</v>
      </c>
      <c r="AB1757" s="30">
        <f t="shared" si="455"/>
        <v>318000</v>
      </c>
      <c r="AC1757" s="30">
        <f t="shared" si="462"/>
        <v>1.8867924528301886E-2</v>
      </c>
      <c r="AD1757" s="31">
        <f t="shared" si="463"/>
        <v>2.1698113207547167</v>
      </c>
      <c r="AE1757" s="31">
        <f t="shared" si="464"/>
        <v>2.6792452830188678</v>
      </c>
      <c r="AG1757" s="30">
        <f t="shared" si="456"/>
        <v>6126000</v>
      </c>
      <c r="AH1757" s="30">
        <f t="shared" si="465"/>
        <v>9.7943192948090111E-4</v>
      </c>
      <c r="AI1757" s="31">
        <f t="shared" si="466"/>
        <v>0.11263467189030363</v>
      </c>
      <c r="AJ1757" s="31">
        <f t="shared" si="467"/>
        <v>0.13907933398628797</v>
      </c>
      <c r="AK1757" s="30">
        <f>IF(W1757="si",($S1757*'COSTOS DE CREDITOS'!$C$27)/DATA!$G1757,"")</f>
        <v>54.922363131454851</v>
      </c>
      <c r="AL1757" s="90">
        <f>IF(W1757="si",'COSTOS DE CREDITOS'!$C$35,"")</f>
        <v>20.421138461538462</v>
      </c>
      <c r="AM1757" s="30">
        <f t="shared" si="457"/>
        <v>369.23076923076923</v>
      </c>
      <c r="AN1757" s="30">
        <f t="shared" si="458"/>
        <v>0</v>
      </c>
      <c r="AO1757" s="30">
        <f t="shared" si="459"/>
        <v>444.5742708237625</v>
      </c>
      <c r="AP1757" s="30">
        <f t="shared" si="460"/>
        <v>1058.7957291762373</v>
      </c>
      <c r="AQ1757" s="19">
        <f t="shared" si="461"/>
        <v>0.70428153360532497</v>
      </c>
    </row>
    <row r="1758" spans="1:43" x14ac:dyDescent="0.2">
      <c r="A1758" s="23" t="s">
        <v>5665</v>
      </c>
      <c r="B1758" s="6" t="s">
        <v>5669</v>
      </c>
      <c r="C1758" s="6" t="s">
        <v>5670</v>
      </c>
      <c r="D1758" s="2">
        <v>158356</v>
      </c>
      <c r="E1758" s="2">
        <v>158632</v>
      </c>
      <c r="F1758" s="3" t="s">
        <v>34</v>
      </c>
      <c r="G1758" s="2">
        <v>6</v>
      </c>
      <c r="H1758" s="2">
        <v>158639</v>
      </c>
      <c r="I1758" s="3" t="s">
        <v>2263</v>
      </c>
      <c r="J1758" s="15">
        <v>45121</v>
      </c>
      <c r="K1758" s="24">
        <v>1192834284</v>
      </c>
      <c r="L1758" s="15">
        <v>45126</v>
      </c>
      <c r="M1758" s="15">
        <v>45138</v>
      </c>
      <c r="N1758" s="15"/>
      <c r="O1758" s="26" t="e">
        <f>VLOOKUP(D1758,quash!A$2:$I$7791,9,FALSE)</f>
        <v>#N/A</v>
      </c>
      <c r="P1758" s="7">
        <v>10000</v>
      </c>
      <c r="Q1758" s="26">
        <v>110</v>
      </c>
      <c r="R1758" s="19">
        <v>3.3741050530766099E-2</v>
      </c>
      <c r="S1758" s="26">
        <v>16</v>
      </c>
      <c r="T1758" s="7">
        <v>6000</v>
      </c>
      <c r="U1758" s="2">
        <v>142</v>
      </c>
      <c r="V1758" s="11">
        <v>1503.37</v>
      </c>
      <c r="W1758" s="14" t="s">
        <v>5281</v>
      </c>
      <c r="X1758" s="18">
        <v>1</v>
      </c>
      <c r="Y1758" s="9">
        <v>6000</v>
      </c>
      <c r="Z1758" s="19">
        <f t="shared" si="454"/>
        <v>0</v>
      </c>
      <c r="AA1758" s="25">
        <v>1503.37</v>
      </c>
      <c r="AB1758" s="30">
        <f t="shared" si="455"/>
        <v>318000</v>
      </c>
      <c r="AC1758" s="30">
        <f t="shared" si="462"/>
        <v>1.8867924528301886E-2</v>
      </c>
      <c r="AD1758" s="31">
        <f t="shared" si="463"/>
        <v>2.0754716981132075</v>
      </c>
      <c r="AE1758" s="31">
        <f t="shared" si="464"/>
        <v>2.6792452830188678</v>
      </c>
      <c r="AG1758" s="30">
        <f t="shared" si="456"/>
        <v>6126000</v>
      </c>
      <c r="AH1758" s="30">
        <f t="shared" si="465"/>
        <v>9.7943192948090111E-4</v>
      </c>
      <c r="AI1758" s="31">
        <f t="shared" si="466"/>
        <v>0.10773751224289912</v>
      </c>
      <c r="AJ1758" s="31">
        <f t="shared" si="467"/>
        <v>0.13907933398628797</v>
      </c>
      <c r="AK1758" s="30">
        <f>IF(W1758="si",($S1758*'COSTOS DE CREDITOS'!$C$27)/DATA!$G1758,"")</f>
        <v>54.922363131454851</v>
      </c>
      <c r="AL1758" s="90">
        <f>IF(W1758="si",'COSTOS DE CREDITOS'!$C$35,"")</f>
        <v>20.421138461538462</v>
      </c>
      <c r="AM1758" s="30">
        <f t="shared" si="457"/>
        <v>369.23076923076923</v>
      </c>
      <c r="AN1758" s="30">
        <f t="shared" si="458"/>
        <v>0</v>
      </c>
      <c r="AO1758" s="30">
        <f t="shared" si="459"/>
        <v>444.5742708237625</v>
      </c>
      <c r="AP1758" s="30">
        <f t="shared" si="460"/>
        <v>1058.7957291762373</v>
      </c>
      <c r="AQ1758" s="19">
        <f t="shared" si="461"/>
        <v>0.70428153360532497</v>
      </c>
    </row>
    <row r="1759" spans="1:43" x14ac:dyDescent="0.2">
      <c r="A1759" s="23" t="s">
        <v>5665</v>
      </c>
      <c r="B1759" s="6" t="s">
        <v>5669</v>
      </c>
      <c r="C1759" s="6" t="s">
        <v>5670</v>
      </c>
      <c r="D1759" s="2">
        <v>158579</v>
      </c>
      <c r="E1759" s="2">
        <v>158632</v>
      </c>
      <c r="F1759" s="3" t="s">
        <v>34</v>
      </c>
      <c r="G1759" s="2">
        <v>6</v>
      </c>
      <c r="H1759" s="2">
        <v>158640</v>
      </c>
      <c r="I1759" s="3" t="s">
        <v>2264</v>
      </c>
      <c r="J1759" s="15">
        <v>45125</v>
      </c>
      <c r="K1759" s="24">
        <v>1195800614</v>
      </c>
      <c r="L1759" s="15">
        <v>45126</v>
      </c>
      <c r="M1759" s="15">
        <v>45138</v>
      </c>
      <c r="N1759" s="15"/>
      <c r="O1759" s="26" t="e">
        <f>VLOOKUP(D1759,quash!A$2:$I$7791,9,FALSE)</f>
        <v>#N/A</v>
      </c>
      <c r="P1759" s="7">
        <v>14000</v>
      </c>
      <c r="Q1759" s="26">
        <v>126</v>
      </c>
      <c r="R1759" s="19">
        <v>5.4021157160757644E-2</v>
      </c>
      <c r="S1759" s="26">
        <v>16</v>
      </c>
      <c r="T1759" s="7">
        <v>6000</v>
      </c>
      <c r="U1759" s="2">
        <v>142</v>
      </c>
      <c r="V1759" s="11">
        <v>1503.37</v>
      </c>
      <c r="W1759" s="14" t="s">
        <v>5281</v>
      </c>
      <c r="X1759" s="18">
        <v>1</v>
      </c>
      <c r="Y1759" s="9">
        <v>6000</v>
      </c>
      <c r="Z1759" s="19">
        <f t="shared" si="454"/>
        <v>0</v>
      </c>
      <c r="AA1759" s="25">
        <v>1503.37</v>
      </c>
      <c r="AB1759" s="30">
        <f t="shared" si="455"/>
        <v>318000</v>
      </c>
      <c r="AC1759" s="30">
        <f t="shared" si="462"/>
        <v>1.8867924528301886E-2</v>
      </c>
      <c r="AD1759" s="31">
        <f t="shared" si="463"/>
        <v>2.3773584905660377</v>
      </c>
      <c r="AE1759" s="31">
        <f t="shared" si="464"/>
        <v>2.6792452830188678</v>
      </c>
      <c r="AG1759" s="30">
        <f t="shared" si="456"/>
        <v>6126000</v>
      </c>
      <c r="AH1759" s="30">
        <f t="shared" si="465"/>
        <v>9.7943192948090111E-4</v>
      </c>
      <c r="AI1759" s="31">
        <f t="shared" si="466"/>
        <v>0.12340842311459355</v>
      </c>
      <c r="AJ1759" s="31">
        <f t="shared" si="467"/>
        <v>0.13907933398628797</v>
      </c>
      <c r="AK1759" s="30">
        <f>IF(W1759="si",($S1759*'COSTOS DE CREDITOS'!$C$27)/DATA!$G1759,"")</f>
        <v>54.922363131454851</v>
      </c>
      <c r="AL1759" s="90">
        <f>IF(W1759="si",'COSTOS DE CREDITOS'!$C$35,"")</f>
        <v>20.421138461538462</v>
      </c>
      <c r="AM1759" s="30">
        <f t="shared" si="457"/>
        <v>369.23076923076923</v>
      </c>
      <c r="AN1759" s="30">
        <f t="shared" si="458"/>
        <v>0</v>
      </c>
      <c r="AO1759" s="30">
        <f t="shared" si="459"/>
        <v>444.5742708237625</v>
      </c>
      <c r="AP1759" s="30">
        <f t="shared" si="460"/>
        <v>1058.7957291762373</v>
      </c>
      <c r="AQ1759" s="19">
        <f t="shared" si="461"/>
        <v>0.70428153360532497</v>
      </c>
    </row>
    <row r="1760" spans="1:43" x14ac:dyDescent="0.2">
      <c r="A1760" s="23" t="s">
        <v>5665</v>
      </c>
      <c r="B1760" s="6" t="s">
        <v>5668</v>
      </c>
      <c r="C1760" s="6" t="s">
        <v>5667</v>
      </c>
      <c r="D1760" s="2">
        <v>157383</v>
      </c>
      <c r="E1760" s="2">
        <v>158544</v>
      </c>
      <c r="F1760" s="3" t="s">
        <v>2256</v>
      </c>
      <c r="G1760" s="2">
        <v>7</v>
      </c>
      <c r="H1760" s="2">
        <v>158729</v>
      </c>
      <c r="I1760" s="3" t="s">
        <v>2265</v>
      </c>
      <c r="J1760" s="15">
        <v>45112</v>
      </c>
      <c r="K1760" s="24">
        <v>1186815213</v>
      </c>
      <c r="L1760" s="15">
        <v>45127</v>
      </c>
      <c r="M1760" s="15">
        <v>45138</v>
      </c>
      <c r="N1760" s="15"/>
      <c r="O1760" s="26">
        <f>VLOOKUP(D1760,quash!A$2:$I$7791,9,FALSE)</f>
        <v>3</v>
      </c>
      <c r="P1760" s="7">
        <v>10000</v>
      </c>
      <c r="Q1760" s="26">
        <v>100</v>
      </c>
      <c r="R1760" s="19">
        <v>1.82981294070719E-2</v>
      </c>
      <c r="S1760" s="26">
        <v>16</v>
      </c>
      <c r="T1760" s="7">
        <v>8000</v>
      </c>
      <c r="U1760" s="2">
        <v>142</v>
      </c>
      <c r="V1760" s="11">
        <v>2013.74</v>
      </c>
      <c r="W1760" s="14" t="s">
        <v>5281</v>
      </c>
      <c r="X1760" s="18">
        <v>1</v>
      </c>
      <c r="Y1760" s="9">
        <v>8000</v>
      </c>
      <c r="Z1760" s="19">
        <f t="shared" si="454"/>
        <v>0</v>
      </c>
      <c r="AA1760" s="25">
        <v>2013.74</v>
      </c>
      <c r="AB1760" s="30">
        <f t="shared" si="455"/>
        <v>281000</v>
      </c>
      <c r="AC1760" s="30">
        <f t="shared" si="462"/>
        <v>2.8469750889679714E-2</v>
      </c>
      <c r="AD1760" s="31">
        <f t="shared" si="463"/>
        <v>2.8469750889679712</v>
      </c>
      <c r="AE1760" s="31">
        <f t="shared" si="464"/>
        <v>4.042704626334519</v>
      </c>
      <c r="AG1760" s="30">
        <f t="shared" si="456"/>
        <v>778000</v>
      </c>
      <c r="AH1760" s="30">
        <f t="shared" si="465"/>
        <v>1.0282776349614395E-2</v>
      </c>
      <c r="AI1760" s="31">
        <f t="shared" si="466"/>
        <v>1.0282776349614395</v>
      </c>
      <c r="AJ1760" s="31">
        <f t="shared" si="467"/>
        <v>1.4601542416452442</v>
      </c>
      <c r="AK1760" s="30">
        <f>IF(W1760="si",($S1760*'COSTOS DE CREDITOS'!$C$27)/DATA!$G1760,"")</f>
        <v>47.07631125553273</v>
      </c>
      <c r="AL1760" s="90">
        <f>IF(W1760="si",'COSTOS DE CREDITOS'!$C$35,"")</f>
        <v>20.421138461538462</v>
      </c>
      <c r="AM1760" s="30">
        <f t="shared" si="457"/>
        <v>492.30769230769232</v>
      </c>
      <c r="AN1760" s="30">
        <f t="shared" si="458"/>
        <v>0</v>
      </c>
      <c r="AO1760" s="30">
        <f t="shared" si="459"/>
        <v>559.80514202476354</v>
      </c>
      <c r="AP1760" s="30">
        <f t="shared" si="460"/>
        <v>1453.9348579752364</v>
      </c>
      <c r="AQ1760" s="19">
        <f t="shared" si="461"/>
        <v>0.72200723925394361</v>
      </c>
    </row>
    <row r="1761" spans="1:43" x14ac:dyDescent="0.2">
      <c r="A1761" s="23" t="s">
        <v>5665</v>
      </c>
      <c r="B1761" s="6" t="s">
        <v>5674</v>
      </c>
      <c r="C1761" s="6" t="s">
        <v>5670</v>
      </c>
      <c r="D1761" s="2">
        <v>158090</v>
      </c>
      <c r="E1761" s="2">
        <v>158615</v>
      </c>
      <c r="F1761" s="3" t="s">
        <v>2266</v>
      </c>
      <c r="G1761" s="2">
        <v>7</v>
      </c>
      <c r="H1761" s="2">
        <v>158620</v>
      </c>
      <c r="I1761" s="3" t="s">
        <v>2267</v>
      </c>
      <c r="J1761" s="15">
        <v>45224</v>
      </c>
      <c r="K1761" s="24">
        <v>1266410216</v>
      </c>
      <c r="L1761" s="15">
        <v>45126</v>
      </c>
      <c r="M1761" s="15">
        <v>45138</v>
      </c>
      <c r="N1761" s="15"/>
      <c r="O1761" s="26" t="e">
        <f>VLOOKUP(D1761,quash!A$2:$I$7791,9,FALSE)</f>
        <v>#N/A</v>
      </c>
      <c r="P1761" s="7">
        <v>10000</v>
      </c>
      <c r="Q1761" s="26">
        <v>132</v>
      </c>
      <c r="R1761" s="19">
        <v>5.8283715876113903E-2</v>
      </c>
      <c r="S1761" s="26">
        <v>16</v>
      </c>
      <c r="T1761" s="7">
        <v>5000</v>
      </c>
      <c r="U1761" s="2">
        <v>147</v>
      </c>
      <c r="V1761" s="11">
        <v>1303.3399999999999</v>
      </c>
      <c r="W1761" s="14" t="s">
        <v>5281</v>
      </c>
      <c r="X1761" s="18">
        <v>1</v>
      </c>
      <c r="Y1761" s="9">
        <v>5000</v>
      </c>
      <c r="Z1761" s="19">
        <f t="shared" si="454"/>
        <v>0</v>
      </c>
      <c r="AA1761" s="25">
        <v>1303.3399999999999</v>
      </c>
      <c r="AB1761" s="30">
        <f t="shared" si="455"/>
        <v>318000</v>
      </c>
      <c r="AC1761" s="30">
        <f t="shared" si="462"/>
        <v>1.5723270440251572E-2</v>
      </c>
      <c r="AD1761" s="31">
        <f t="shared" si="463"/>
        <v>2.0754716981132075</v>
      </c>
      <c r="AE1761" s="31">
        <f t="shared" si="464"/>
        <v>2.3113207547169812</v>
      </c>
      <c r="AG1761" s="30">
        <f t="shared" si="456"/>
        <v>6126000</v>
      </c>
      <c r="AH1761" s="30">
        <f t="shared" si="465"/>
        <v>8.1619327456741752E-4</v>
      </c>
      <c r="AI1761" s="31">
        <f t="shared" si="466"/>
        <v>0.10773751224289911</v>
      </c>
      <c r="AJ1761" s="31">
        <f t="shared" si="467"/>
        <v>0.11998041136141037</v>
      </c>
      <c r="AK1761" s="30">
        <f>IF(W1761="si",($S1761*'COSTOS DE CREDITOS'!$C$27)/DATA!$G1761,"")</f>
        <v>47.07631125553273</v>
      </c>
      <c r="AL1761" s="90">
        <f>IF(W1761="si",'COSTOS DE CREDITOS'!$C$35,"")</f>
        <v>20.421138461538462</v>
      </c>
      <c r="AM1761" s="30">
        <f t="shared" si="457"/>
        <v>307.69230769230774</v>
      </c>
      <c r="AN1761" s="30">
        <f t="shared" si="458"/>
        <v>0</v>
      </c>
      <c r="AO1761" s="30">
        <f t="shared" si="459"/>
        <v>375.1897574093789</v>
      </c>
      <c r="AP1761" s="30">
        <f t="shared" si="460"/>
        <v>928.15024259062102</v>
      </c>
      <c r="AQ1761" s="19">
        <f t="shared" si="461"/>
        <v>0.71213209338363059</v>
      </c>
    </row>
    <row r="1762" spans="1:43" x14ac:dyDescent="0.2">
      <c r="A1762" s="23" t="s">
        <v>5665</v>
      </c>
      <c r="B1762" s="6" t="s">
        <v>5674</v>
      </c>
      <c r="C1762" s="6" t="s">
        <v>5670</v>
      </c>
      <c r="D1762" s="2">
        <v>158292</v>
      </c>
      <c r="E1762" s="2">
        <v>158615</v>
      </c>
      <c r="F1762" s="3" t="s">
        <v>2266</v>
      </c>
      <c r="G1762" s="2">
        <v>7</v>
      </c>
      <c r="H1762" s="2">
        <v>158624</v>
      </c>
      <c r="I1762" s="3" t="s">
        <v>2268</v>
      </c>
      <c r="J1762" s="15">
        <v>45121</v>
      </c>
      <c r="K1762" s="24">
        <v>1192752629</v>
      </c>
      <c r="L1762" s="15">
        <v>45126</v>
      </c>
      <c r="M1762" s="15">
        <v>45138</v>
      </c>
      <c r="N1762" s="15"/>
      <c r="O1762" s="26" t="e">
        <f>VLOOKUP(D1762,quash!A$2:$I$7791,9,FALSE)</f>
        <v>#N/A</v>
      </c>
      <c r="P1762" s="7">
        <v>10000</v>
      </c>
      <c r="Q1762" s="26">
        <v>110</v>
      </c>
      <c r="R1762" s="19">
        <v>3.11605023919212E-2</v>
      </c>
      <c r="S1762" s="26">
        <v>16</v>
      </c>
      <c r="T1762" s="7">
        <v>10000</v>
      </c>
      <c r="U1762" s="2">
        <v>142</v>
      </c>
      <c r="V1762" s="11">
        <v>2510.34</v>
      </c>
      <c r="W1762" s="14" t="s">
        <v>5281</v>
      </c>
      <c r="X1762" s="18">
        <v>1</v>
      </c>
      <c r="Y1762" s="9">
        <v>10000</v>
      </c>
      <c r="Z1762" s="19">
        <f t="shared" si="454"/>
        <v>0</v>
      </c>
      <c r="AA1762" s="25">
        <v>2510.34</v>
      </c>
      <c r="AB1762" s="30">
        <f t="shared" si="455"/>
        <v>318000</v>
      </c>
      <c r="AC1762" s="30">
        <f t="shared" si="462"/>
        <v>3.1446540880503145E-2</v>
      </c>
      <c r="AD1762" s="31">
        <f t="shared" si="463"/>
        <v>3.459119496855346</v>
      </c>
      <c r="AE1762" s="31">
        <f t="shared" si="464"/>
        <v>4.4654088050314469</v>
      </c>
      <c r="AG1762" s="30">
        <f t="shared" si="456"/>
        <v>6126000</v>
      </c>
      <c r="AH1762" s="30">
        <f t="shared" si="465"/>
        <v>1.632386549134835E-3</v>
      </c>
      <c r="AI1762" s="31">
        <f t="shared" si="466"/>
        <v>0.17956252040483187</v>
      </c>
      <c r="AJ1762" s="31">
        <f t="shared" si="467"/>
        <v>0.23179888997714657</v>
      </c>
      <c r="AK1762" s="30">
        <f>IF(W1762="si",($S1762*'COSTOS DE CREDITOS'!$C$27)/DATA!$G1762,"")</f>
        <v>47.07631125553273</v>
      </c>
      <c r="AL1762" s="90">
        <f>IF(W1762="si",'COSTOS DE CREDITOS'!$C$35,"")</f>
        <v>20.421138461538462</v>
      </c>
      <c r="AM1762" s="30">
        <f t="shared" si="457"/>
        <v>615.38461538461547</v>
      </c>
      <c r="AN1762" s="30">
        <f t="shared" si="458"/>
        <v>0</v>
      </c>
      <c r="AO1762" s="30">
        <f t="shared" si="459"/>
        <v>682.88206510168663</v>
      </c>
      <c r="AP1762" s="30">
        <f t="shared" si="460"/>
        <v>1827.4579348983134</v>
      </c>
      <c r="AQ1762" s="19">
        <f t="shared" si="461"/>
        <v>0.72797228060673591</v>
      </c>
    </row>
    <row r="1763" spans="1:43" x14ac:dyDescent="0.2">
      <c r="A1763" s="23" t="s">
        <v>5665</v>
      </c>
      <c r="B1763" s="6" t="s">
        <v>5676</v>
      </c>
      <c r="C1763" s="6" t="s">
        <v>5670</v>
      </c>
      <c r="D1763" s="2">
        <v>157530</v>
      </c>
      <c r="E1763" s="2">
        <v>158718</v>
      </c>
      <c r="F1763" s="3" t="s">
        <v>968</v>
      </c>
      <c r="G1763" s="2">
        <v>7</v>
      </c>
      <c r="H1763" s="2">
        <v>158726</v>
      </c>
      <c r="I1763" s="3" t="s">
        <v>2269</v>
      </c>
      <c r="J1763" s="15">
        <v>45113</v>
      </c>
      <c r="K1763" s="24">
        <v>1187781467</v>
      </c>
      <c r="L1763" s="15">
        <v>45127</v>
      </c>
      <c r="M1763" s="15">
        <v>45138</v>
      </c>
      <c r="N1763" s="15"/>
      <c r="O1763" s="26">
        <f>VLOOKUP(D1763,quash!A$2:$I$7791,9,FALSE)</f>
        <v>4</v>
      </c>
      <c r="P1763" s="7">
        <v>5000</v>
      </c>
      <c r="Q1763" s="26">
        <v>147</v>
      </c>
      <c r="R1763" s="19">
        <v>0.11226939921536</v>
      </c>
      <c r="S1763" s="26">
        <v>16</v>
      </c>
      <c r="T1763" s="7">
        <v>8000</v>
      </c>
      <c r="U1763" s="2">
        <v>142</v>
      </c>
      <c r="V1763" s="11">
        <v>2013.74</v>
      </c>
      <c r="W1763" s="14" t="s">
        <v>5281</v>
      </c>
      <c r="X1763" s="18">
        <v>1</v>
      </c>
      <c r="Y1763" s="9">
        <v>8000</v>
      </c>
      <c r="Z1763" s="19">
        <f t="shared" si="454"/>
        <v>0</v>
      </c>
      <c r="AA1763" s="25">
        <v>2013.74</v>
      </c>
      <c r="AB1763" s="30">
        <f t="shared" si="455"/>
        <v>343000</v>
      </c>
      <c r="AC1763" s="30">
        <f t="shared" si="462"/>
        <v>2.3323615160349854E-2</v>
      </c>
      <c r="AD1763" s="31">
        <f t="shared" si="463"/>
        <v>3.4285714285714284</v>
      </c>
      <c r="AE1763" s="31">
        <f t="shared" si="464"/>
        <v>3.3119533527696792</v>
      </c>
      <c r="AG1763" s="30">
        <f t="shared" si="456"/>
        <v>927000</v>
      </c>
      <c r="AH1763" s="30">
        <f t="shared" si="465"/>
        <v>8.6299892125134836E-3</v>
      </c>
      <c r="AI1763" s="31">
        <f t="shared" si="466"/>
        <v>1.268608414239482</v>
      </c>
      <c r="AJ1763" s="31">
        <f t="shared" si="467"/>
        <v>1.2254584681769147</v>
      </c>
      <c r="AK1763" s="30">
        <f>IF(W1763="si",($S1763*'COSTOS DE CREDITOS'!$C$27)/DATA!$G1763,"")</f>
        <v>47.07631125553273</v>
      </c>
      <c r="AL1763" s="90">
        <f>IF(W1763="si",'COSTOS DE CREDITOS'!$C$35,"")</f>
        <v>20.421138461538462</v>
      </c>
      <c r="AM1763" s="30">
        <f t="shared" si="457"/>
        <v>492.30769230769232</v>
      </c>
      <c r="AN1763" s="30">
        <f t="shared" si="458"/>
        <v>0</v>
      </c>
      <c r="AO1763" s="30">
        <f t="shared" si="459"/>
        <v>559.80514202476354</v>
      </c>
      <c r="AP1763" s="30">
        <f t="shared" si="460"/>
        <v>1453.9348579752364</v>
      </c>
      <c r="AQ1763" s="19">
        <f t="shared" si="461"/>
        <v>0.72200723925394361</v>
      </c>
    </row>
    <row r="1764" spans="1:43" x14ac:dyDescent="0.2">
      <c r="A1764" s="23" t="s">
        <v>5665</v>
      </c>
      <c r="B1764" s="6" t="s">
        <v>5676</v>
      </c>
      <c r="C1764" s="6" t="s">
        <v>5670</v>
      </c>
      <c r="D1764" s="2">
        <v>157534</v>
      </c>
      <c r="E1764" s="2">
        <v>158718</v>
      </c>
      <c r="F1764" s="3" t="s">
        <v>968</v>
      </c>
      <c r="G1764" s="2">
        <v>7</v>
      </c>
      <c r="H1764" s="2">
        <v>158727</v>
      </c>
      <c r="I1764" s="3" t="s">
        <v>2270</v>
      </c>
      <c r="J1764" s="15">
        <v>45113</v>
      </c>
      <c r="K1764" s="24">
        <v>1187797519</v>
      </c>
      <c r="L1764" s="15">
        <v>45127</v>
      </c>
      <c r="M1764" s="15">
        <v>45138</v>
      </c>
      <c r="N1764" s="15"/>
      <c r="O1764" s="26">
        <f>VLOOKUP(D1764,quash!A$2:$I$7791,9,FALSE)</f>
        <v>3</v>
      </c>
      <c r="P1764" s="7">
        <v>10000</v>
      </c>
      <c r="Q1764" s="26">
        <v>147</v>
      </c>
      <c r="R1764" s="19">
        <v>7.9000519063170294E-2</v>
      </c>
      <c r="S1764" s="26">
        <v>16</v>
      </c>
      <c r="T1764" s="7">
        <v>9000</v>
      </c>
      <c r="U1764" s="2">
        <v>142</v>
      </c>
      <c r="V1764" s="11">
        <v>2255.2800000000002</v>
      </c>
      <c r="W1764" s="14" t="s">
        <v>5281</v>
      </c>
      <c r="X1764" s="18">
        <v>1</v>
      </c>
      <c r="Y1764" s="9">
        <v>9000</v>
      </c>
      <c r="Z1764" s="19">
        <f t="shared" si="454"/>
        <v>0</v>
      </c>
      <c r="AA1764" s="25">
        <v>2255.2800000000002</v>
      </c>
      <c r="AB1764" s="30">
        <f t="shared" si="455"/>
        <v>281000</v>
      </c>
      <c r="AC1764" s="30">
        <f t="shared" si="462"/>
        <v>3.2028469750889681E-2</v>
      </c>
      <c r="AD1764" s="31">
        <f t="shared" si="463"/>
        <v>4.7081850533807827</v>
      </c>
      <c r="AE1764" s="31">
        <f t="shared" si="464"/>
        <v>4.5480427046263348</v>
      </c>
      <c r="AG1764" s="30">
        <f t="shared" si="456"/>
        <v>778000</v>
      </c>
      <c r="AH1764" s="30">
        <f t="shared" si="465"/>
        <v>1.1568123393316195E-2</v>
      </c>
      <c r="AI1764" s="31">
        <f t="shared" si="466"/>
        <v>1.7005141388174807</v>
      </c>
      <c r="AJ1764" s="31">
        <f t="shared" si="467"/>
        <v>1.6426735218508997</v>
      </c>
      <c r="AK1764" s="30">
        <f>IF(W1764="si",($S1764*'COSTOS DE CREDITOS'!$C$27)/DATA!$G1764,"")</f>
        <v>47.07631125553273</v>
      </c>
      <c r="AL1764" s="90">
        <f>IF(W1764="si",'COSTOS DE CREDITOS'!$C$35,"")</f>
        <v>20.421138461538462</v>
      </c>
      <c r="AM1764" s="30">
        <f t="shared" si="457"/>
        <v>553.84615384615392</v>
      </c>
      <c r="AN1764" s="30">
        <f t="shared" si="458"/>
        <v>0</v>
      </c>
      <c r="AO1764" s="30">
        <f t="shared" si="459"/>
        <v>621.34360356322509</v>
      </c>
      <c r="AP1764" s="30">
        <f t="shared" si="460"/>
        <v>1633.9363964367751</v>
      </c>
      <c r="AQ1764" s="19">
        <f t="shared" si="461"/>
        <v>0.72449380850128364</v>
      </c>
    </row>
    <row r="1765" spans="1:43" x14ac:dyDescent="0.2">
      <c r="A1765" s="23" t="s">
        <v>5665</v>
      </c>
      <c r="B1765" s="6" t="s">
        <v>5672</v>
      </c>
      <c r="C1765" s="6" t="s">
        <v>5667</v>
      </c>
      <c r="D1765" s="2">
        <v>157270</v>
      </c>
      <c r="E1765" s="2">
        <v>158749</v>
      </c>
      <c r="F1765" s="3" t="s">
        <v>2252</v>
      </c>
      <c r="G1765" s="2">
        <v>5</v>
      </c>
      <c r="H1765" s="2">
        <v>158751</v>
      </c>
      <c r="I1765" s="3" t="s">
        <v>2271</v>
      </c>
      <c r="J1765" s="15">
        <v>45111</v>
      </c>
      <c r="K1765" s="24">
        <v>1186160274</v>
      </c>
      <c r="L1765" s="15">
        <v>45127</v>
      </c>
      <c r="M1765" s="15">
        <v>45138</v>
      </c>
      <c r="N1765" s="15"/>
      <c r="O1765" s="26">
        <f>VLOOKUP(D1765,quash!A$2:$I$7791,9,FALSE)</f>
        <v>3</v>
      </c>
      <c r="P1765" s="7">
        <v>5000</v>
      </c>
      <c r="Q1765" s="26">
        <v>147</v>
      </c>
      <c r="R1765" s="19">
        <v>0.11226939921536</v>
      </c>
      <c r="S1765" s="93">
        <v>26</v>
      </c>
      <c r="T1765" s="7">
        <v>7000</v>
      </c>
      <c r="U1765" s="2">
        <v>142</v>
      </c>
      <c r="V1765" s="11">
        <v>1758.65</v>
      </c>
      <c r="W1765" s="14" t="s">
        <v>5281</v>
      </c>
      <c r="X1765" s="18">
        <v>0.4988322723688271</v>
      </c>
      <c r="Y1765" s="9">
        <v>3491.8259065817897</v>
      </c>
      <c r="Z1765" s="19">
        <f t="shared" si="454"/>
        <v>-0.5011677276311729</v>
      </c>
      <c r="AA1765" s="25">
        <v>877.27137580143778</v>
      </c>
      <c r="AB1765" s="30">
        <f t="shared" si="455"/>
        <v>281000</v>
      </c>
      <c r="AC1765" s="30">
        <f t="shared" si="462"/>
        <v>2.491103202846975E-2</v>
      </c>
      <c r="AD1765" s="31">
        <f t="shared" si="463"/>
        <v>3.6619217081850532</v>
      </c>
      <c r="AE1765" s="31">
        <f t="shared" si="464"/>
        <v>3.5373665480427046</v>
      </c>
      <c r="AG1765" s="30">
        <f t="shared" si="456"/>
        <v>778000</v>
      </c>
      <c r="AH1765" s="30">
        <f t="shared" si="465"/>
        <v>8.9974293059125968E-3</v>
      </c>
      <c r="AI1765" s="31">
        <f t="shared" si="466"/>
        <v>1.3226221079691518</v>
      </c>
      <c r="AJ1765" s="31">
        <f t="shared" si="467"/>
        <v>1.2776349614395888</v>
      </c>
      <c r="AK1765" s="30">
        <f>IF(W1765="si",($S1765*'COSTOS DE CREDITOS'!$C$27)/DATA!$G1765,"")</f>
        <v>107.09860810633695</v>
      </c>
      <c r="AL1765" s="90">
        <f>IF(W1765="si",'COSTOS DE CREDITOS'!$C$35,"")</f>
        <v>20.421138461538462</v>
      </c>
      <c r="AM1765" s="30">
        <f t="shared" si="457"/>
        <v>700</v>
      </c>
      <c r="AN1765" s="30">
        <f t="shared" si="458"/>
        <v>3508.1740934182103</v>
      </c>
      <c r="AO1765" s="30">
        <f t="shared" si="459"/>
        <v>4335.6938399860855</v>
      </c>
      <c r="AP1765" s="30">
        <f t="shared" si="460"/>
        <v>-3458.4224641846477</v>
      </c>
      <c r="AQ1765" s="19">
        <f t="shared" si="461"/>
        <v>-3.9422492966046909</v>
      </c>
    </row>
    <row r="1766" spans="1:43" x14ac:dyDescent="0.2">
      <c r="A1766" s="23" t="s">
        <v>5665</v>
      </c>
      <c r="B1766" s="6" t="s">
        <v>5672</v>
      </c>
      <c r="C1766" s="6" t="s">
        <v>5667</v>
      </c>
      <c r="D1766" s="2">
        <v>157557</v>
      </c>
      <c r="E1766" s="2">
        <v>158749</v>
      </c>
      <c r="F1766" s="3" t="s">
        <v>2252</v>
      </c>
      <c r="G1766" s="2">
        <v>5</v>
      </c>
      <c r="H1766" s="2">
        <v>158752</v>
      </c>
      <c r="I1766" s="3" t="s">
        <v>2272</v>
      </c>
      <c r="J1766" s="15">
        <v>45113</v>
      </c>
      <c r="K1766" s="24">
        <v>1187928840</v>
      </c>
      <c r="L1766" s="15">
        <v>45127</v>
      </c>
      <c r="M1766" s="15">
        <v>45138</v>
      </c>
      <c r="N1766" s="15"/>
      <c r="O1766" s="26">
        <f>VLOOKUP(D1766,quash!A$2:$I$7791,9,FALSE)</f>
        <v>4</v>
      </c>
      <c r="P1766" s="7">
        <v>10000</v>
      </c>
      <c r="Q1766" s="26">
        <v>147</v>
      </c>
      <c r="R1766" s="19">
        <v>7.9000519063170294E-2</v>
      </c>
      <c r="S1766" s="93">
        <v>26</v>
      </c>
      <c r="T1766" s="7">
        <v>7000</v>
      </c>
      <c r="U1766" s="2">
        <v>142</v>
      </c>
      <c r="V1766" s="11">
        <v>906.9</v>
      </c>
      <c r="W1766" s="14" t="s">
        <v>5281</v>
      </c>
      <c r="X1766" s="18">
        <v>0.4988322723688271</v>
      </c>
      <c r="Y1766" s="9">
        <v>3491.8259065817897</v>
      </c>
      <c r="Z1766" s="19">
        <f t="shared" si="454"/>
        <v>-0.5011677276311729</v>
      </c>
      <c r="AA1766" s="25">
        <v>452.39098781128928</v>
      </c>
      <c r="AB1766" s="30">
        <f t="shared" si="455"/>
        <v>343000</v>
      </c>
      <c r="AC1766" s="30">
        <f t="shared" si="462"/>
        <v>2.0408163265306121E-2</v>
      </c>
      <c r="AD1766" s="31">
        <f t="shared" si="463"/>
        <v>2.9999999999999996</v>
      </c>
      <c r="AE1766" s="31">
        <f t="shared" si="464"/>
        <v>2.8979591836734691</v>
      </c>
      <c r="AG1766" s="30">
        <f t="shared" si="456"/>
        <v>927000</v>
      </c>
      <c r="AH1766" s="30">
        <f t="shared" si="465"/>
        <v>7.551240560949299E-3</v>
      </c>
      <c r="AI1766" s="31">
        <f t="shared" si="466"/>
        <v>1.110032362459547</v>
      </c>
      <c r="AJ1766" s="31">
        <f t="shared" si="467"/>
        <v>1.0722761596548005</v>
      </c>
      <c r="AK1766" s="30">
        <f>IF(W1766="si",($S1766*'COSTOS DE CREDITOS'!$C$27)/DATA!$G1766,"")</f>
        <v>107.09860810633695</v>
      </c>
      <c r="AL1766" s="90">
        <f>IF(W1766="si",'COSTOS DE CREDITOS'!$C$35,"")</f>
        <v>20.421138461538462</v>
      </c>
      <c r="AM1766" s="30">
        <f t="shared" si="457"/>
        <v>700</v>
      </c>
      <c r="AN1766" s="30">
        <f t="shared" si="458"/>
        <v>3508.1740934182103</v>
      </c>
      <c r="AO1766" s="30">
        <f t="shared" si="459"/>
        <v>4335.6938399860855</v>
      </c>
      <c r="AP1766" s="30">
        <f t="shared" si="460"/>
        <v>-3883.3028521747965</v>
      </c>
      <c r="AQ1766" s="19">
        <f t="shared" si="461"/>
        <v>-8.5839527240862736</v>
      </c>
    </row>
    <row r="1767" spans="1:43" x14ac:dyDescent="0.2">
      <c r="A1767" s="23" t="s">
        <v>5665</v>
      </c>
      <c r="B1767" s="6" t="s">
        <v>5672</v>
      </c>
      <c r="C1767" s="6" t="s">
        <v>5667</v>
      </c>
      <c r="D1767" s="2">
        <v>156745</v>
      </c>
      <c r="E1767" s="2">
        <v>158749</v>
      </c>
      <c r="F1767" s="3" t="s">
        <v>2252</v>
      </c>
      <c r="G1767" s="2">
        <v>5</v>
      </c>
      <c r="H1767" s="2">
        <v>158753</v>
      </c>
      <c r="I1767" s="3" t="s">
        <v>2273</v>
      </c>
      <c r="J1767" s="15" t="s">
        <v>5688</v>
      </c>
      <c r="K1767" s="24" t="s">
        <v>5688</v>
      </c>
      <c r="L1767" s="15">
        <v>45127</v>
      </c>
      <c r="M1767" s="15">
        <v>45138</v>
      </c>
      <c r="N1767" s="15"/>
      <c r="O1767" s="26">
        <f>VLOOKUP(D1767,quash!A$2:$I$7791,9,FALSE)</f>
        <v>1</v>
      </c>
      <c r="P1767" s="7">
        <v>6000</v>
      </c>
      <c r="Q1767" s="26">
        <v>146</v>
      </c>
      <c r="R1767" s="19">
        <v>0.10147226254751078</v>
      </c>
      <c r="S1767" s="93">
        <v>26</v>
      </c>
      <c r="T1767" s="7">
        <v>7000</v>
      </c>
      <c r="U1767" s="2">
        <v>142</v>
      </c>
      <c r="V1767" s="11">
        <v>1758.65</v>
      </c>
      <c r="W1767" s="14" t="s">
        <v>5281</v>
      </c>
      <c r="X1767" s="18">
        <v>0.4988322723688271</v>
      </c>
      <c r="Y1767" s="9">
        <v>3491.8259065817897</v>
      </c>
      <c r="Z1767" s="19">
        <f t="shared" si="454"/>
        <v>-0.5011677276311729</v>
      </c>
      <c r="AA1767" s="25">
        <v>877.27137580143778</v>
      </c>
      <c r="AB1767" s="30">
        <f t="shared" si="455"/>
        <v>529000</v>
      </c>
      <c r="AC1767" s="30">
        <f t="shared" si="462"/>
        <v>1.3232514177693762E-2</v>
      </c>
      <c r="AD1767" s="31">
        <f t="shared" si="463"/>
        <v>1.9319470699432892</v>
      </c>
      <c r="AE1767" s="31">
        <f t="shared" si="464"/>
        <v>1.8790170132325141</v>
      </c>
      <c r="AG1767" s="30">
        <f t="shared" si="456"/>
        <v>2427000</v>
      </c>
      <c r="AH1767" s="30">
        <f t="shared" si="465"/>
        <v>2.88421920065925E-3</v>
      </c>
      <c r="AI1767" s="31">
        <f t="shared" si="466"/>
        <v>0.42109600329625052</v>
      </c>
      <c r="AJ1767" s="31">
        <f t="shared" si="467"/>
        <v>0.40955912649361348</v>
      </c>
      <c r="AK1767" s="30">
        <f>IF(W1767="si",($S1767*'COSTOS DE CREDITOS'!$C$27)/DATA!$G1767,"")</f>
        <v>107.09860810633695</v>
      </c>
      <c r="AL1767" s="90">
        <f>IF(W1767="si",'COSTOS DE CREDITOS'!$C$35,"")</f>
        <v>20.421138461538462</v>
      </c>
      <c r="AM1767" s="30">
        <f t="shared" si="457"/>
        <v>700</v>
      </c>
      <c r="AN1767" s="30">
        <f t="shared" si="458"/>
        <v>3508.1740934182103</v>
      </c>
      <c r="AO1767" s="30">
        <f t="shared" si="459"/>
        <v>4335.6938399860855</v>
      </c>
      <c r="AP1767" s="30">
        <f t="shared" si="460"/>
        <v>-3458.4224641846477</v>
      </c>
      <c r="AQ1767" s="19">
        <f t="shared" si="461"/>
        <v>-3.9422492966046909</v>
      </c>
    </row>
    <row r="1768" spans="1:43" x14ac:dyDescent="0.2">
      <c r="A1768" s="23" t="s">
        <v>5665</v>
      </c>
      <c r="B1768" s="6" t="s">
        <v>5669</v>
      </c>
      <c r="C1768" s="6" t="s">
        <v>5670</v>
      </c>
      <c r="D1768" s="4">
        <v>157308</v>
      </c>
      <c r="E1768" s="4">
        <v>158872</v>
      </c>
      <c r="F1768" s="5" t="s">
        <v>2274</v>
      </c>
      <c r="G1768" s="2">
        <v>6</v>
      </c>
      <c r="H1768" s="4">
        <v>158873</v>
      </c>
      <c r="I1768" s="5" t="s">
        <v>2275</v>
      </c>
      <c r="J1768" s="15">
        <v>45111</v>
      </c>
      <c r="K1768" s="24">
        <v>1186295765</v>
      </c>
      <c r="L1768" s="15">
        <v>45128</v>
      </c>
      <c r="M1768" s="15">
        <v>45138</v>
      </c>
      <c r="N1768" s="15"/>
      <c r="O1768" s="26">
        <f>VLOOKUP(D1768,quash!A$2:$I$7791,9,FALSE)</f>
        <v>2</v>
      </c>
      <c r="P1768" s="7">
        <v>10000</v>
      </c>
      <c r="Q1768" s="26">
        <v>115</v>
      </c>
      <c r="R1768" s="19">
        <v>3.97705569269148E-2</v>
      </c>
      <c r="S1768" s="26">
        <v>16</v>
      </c>
      <c r="T1768" s="8">
        <v>5000</v>
      </c>
      <c r="U1768" s="4">
        <v>147</v>
      </c>
      <c r="V1768" s="10">
        <v>1303.3399999999999</v>
      </c>
      <c r="W1768" s="14" t="s">
        <v>5281</v>
      </c>
      <c r="X1768" s="18">
        <v>1</v>
      </c>
      <c r="Y1768" s="9">
        <v>5000</v>
      </c>
      <c r="Z1768" s="19">
        <f t="shared" si="454"/>
        <v>0</v>
      </c>
      <c r="AA1768" s="25">
        <v>1303.3399999999999</v>
      </c>
      <c r="AB1768" s="30">
        <f t="shared" si="455"/>
        <v>494000</v>
      </c>
      <c r="AC1768" s="30">
        <f t="shared" si="462"/>
        <v>1.0121457489878543E-2</v>
      </c>
      <c r="AD1768" s="31">
        <f t="shared" si="463"/>
        <v>1.1639676113360324</v>
      </c>
      <c r="AE1768" s="31">
        <f t="shared" si="464"/>
        <v>1.4878542510121457</v>
      </c>
      <c r="AG1768" s="30">
        <f t="shared" si="456"/>
        <v>1695000</v>
      </c>
      <c r="AH1768" s="30">
        <f t="shared" si="465"/>
        <v>2.9498525073746312E-3</v>
      </c>
      <c r="AI1768" s="31">
        <f t="shared" si="466"/>
        <v>0.33923303834808261</v>
      </c>
      <c r="AJ1768" s="31">
        <f t="shared" si="467"/>
        <v>0.4336283185840708</v>
      </c>
      <c r="AK1768" s="30">
        <f>IF(W1768="si",($S1768*'COSTOS DE CREDITOS'!$C$27)/DATA!$G1768,"")</f>
        <v>54.922363131454851</v>
      </c>
      <c r="AL1768" s="90">
        <f>IF(W1768="si",'COSTOS DE CREDITOS'!$C$35,"")</f>
        <v>20.421138461538462</v>
      </c>
      <c r="AM1768" s="30">
        <f t="shared" si="457"/>
        <v>307.69230769230774</v>
      </c>
      <c r="AN1768" s="30">
        <f t="shared" si="458"/>
        <v>0</v>
      </c>
      <c r="AO1768" s="30">
        <f t="shared" si="459"/>
        <v>383.03580928530107</v>
      </c>
      <c r="AP1768" s="30">
        <f t="shared" si="460"/>
        <v>920.30419071469885</v>
      </c>
      <c r="AQ1768" s="19">
        <f t="shared" si="461"/>
        <v>0.70611213552465124</v>
      </c>
    </row>
    <row r="1769" spans="1:43" x14ac:dyDescent="0.2">
      <c r="A1769" s="23" t="s">
        <v>5665</v>
      </c>
      <c r="B1769" s="6" t="s">
        <v>5671</v>
      </c>
      <c r="C1769" s="6" t="s">
        <v>5670</v>
      </c>
      <c r="D1769" s="4">
        <v>158739</v>
      </c>
      <c r="E1769" s="4">
        <v>158913</v>
      </c>
      <c r="F1769" s="5" t="s">
        <v>2276</v>
      </c>
      <c r="G1769" s="2">
        <v>6</v>
      </c>
      <c r="H1769" s="4">
        <v>158914</v>
      </c>
      <c r="I1769" s="5" t="s">
        <v>2277</v>
      </c>
      <c r="J1769" s="15">
        <v>45126</v>
      </c>
      <c r="K1769" s="24">
        <v>1197121637</v>
      </c>
      <c r="L1769" s="15">
        <v>45128</v>
      </c>
      <c r="M1769" s="15">
        <v>45138</v>
      </c>
      <c r="N1769" s="15"/>
      <c r="O1769" s="26">
        <f>VLOOKUP(D1769,quash!A$2:$I$7791,9,FALSE)</f>
        <v>3</v>
      </c>
      <c r="P1769" s="7">
        <v>10000</v>
      </c>
      <c r="Q1769" s="26">
        <v>115</v>
      </c>
      <c r="R1769" s="19">
        <v>3.97705569269148E-2</v>
      </c>
      <c r="S1769" s="93">
        <v>26</v>
      </c>
      <c r="T1769" s="8">
        <v>8000</v>
      </c>
      <c r="U1769" s="4">
        <v>142</v>
      </c>
      <c r="V1769" s="10">
        <v>2013.74</v>
      </c>
      <c r="W1769" s="14" t="s">
        <v>5281</v>
      </c>
      <c r="X1769" s="18">
        <v>0.52629651622648266</v>
      </c>
      <c r="Y1769" s="9">
        <v>4210.3721298118617</v>
      </c>
      <c r="Z1769" s="19">
        <f t="shared" si="454"/>
        <v>-0.47370348377351734</v>
      </c>
      <c r="AA1769" s="25">
        <v>1059.8243465859173</v>
      </c>
      <c r="AB1769" s="30">
        <f t="shared" si="455"/>
        <v>281000</v>
      </c>
      <c r="AC1769" s="30">
        <f t="shared" si="462"/>
        <v>2.8469750889679714E-2</v>
      </c>
      <c r="AD1769" s="31">
        <f t="shared" si="463"/>
        <v>3.2740213523131669</v>
      </c>
      <c r="AE1769" s="31">
        <f t="shared" si="464"/>
        <v>4.042704626334519</v>
      </c>
      <c r="AG1769" s="30">
        <f t="shared" si="456"/>
        <v>778000</v>
      </c>
      <c r="AH1769" s="30">
        <f t="shared" si="465"/>
        <v>1.0282776349614395E-2</v>
      </c>
      <c r="AI1769" s="31">
        <f t="shared" si="466"/>
        <v>1.1825192802056554</v>
      </c>
      <c r="AJ1769" s="31">
        <f t="shared" si="467"/>
        <v>1.4601542416452442</v>
      </c>
      <c r="AK1769" s="30">
        <f>IF(W1769="si",($S1769*'COSTOS DE CREDITOS'!$C$27)/DATA!$G1769,"")</f>
        <v>89.248840088614131</v>
      </c>
      <c r="AL1769" s="90">
        <f>IF(W1769="si",'COSTOS DE CREDITOS'!$C$35,"")</f>
        <v>20.421138461538462</v>
      </c>
      <c r="AM1769" s="30">
        <f t="shared" si="457"/>
        <v>800</v>
      </c>
      <c r="AN1769" s="30">
        <f t="shared" si="458"/>
        <v>3789.6278701881383</v>
      </c>
      <c r="AO1769" s="30">
        <f t="shared" si="459"/>
        <v>4699.2978487382907</v>
      </c>
      <c r="AP1769" s="30">
        <f t="shared" si="460"/>
        <v>-3639.4735021523734</v>
      </c>
      <c r="AQ1769" s="19">
        <f t="shared" si="461"/>
        <v>-3.4340346245832638</v>
      </c>
    </row>
    <row r="1770" spans="1:43" x14ac:dyDescent="0.2">
      <c r="A1770" s="23" t="s">
        <v>5665</v>
      </c>
      <c r="B1770" s="6" t="s">
        <v>5671</v>
      </c>
      <c r="C1770" s="6" t="s">
        <v>5670</v>
      </c>
      <c r="D1770" s="4">
        <v>158405</v>
      </c>
      <c r="E1770" s="4">
        <v>158969</v>
      </c>
      <c r="F1770" s="5" t="s">
        <v>2279</v>
      </c>
      <c r="G1770" s="2">
        <v>5</v>
      </c>
      <c r="H1770" s="4">
        <v>158970</v>
      </c>
      <c r="I1770" s="5" t="s">
        <v>2280</v>
      </c>
      <c r="J1770" s="15">
        <v>45122</v>
      </c>
      <c r="K1770" s="24">
        <v>1193530521</v>
      </c>
      <c r="L1770" s="15">
        <v>45131</v>
      </c>
      <c r="M1770" s="15">
        <v>45138</v>
      </c>
      <c r="N1770" s="15"/>
      <c r="O1770" s="26">
        <f>VLOOKUP(D1770,quash!A$2:$I$7791,9,FALSE)</f>
        <v>1</v>
      </c>
      <c r="P1770" s="7">
        <v>5000</v>
      </c>
      <c r="Q1770" s="26">
        <v>147</v>
      </c>
      <c r="R1770" s="19">
        <v>0.11226939921536</v>
      </c>
      <c r="S1770" s="26">
        <v>16</v>
      </c>
      <c r="T1770" s="8">
        <v>8000</v>
      </c>
      <c r="U1770" s="4">
        <v>142</v>
      </c>
      <c r="V1770" s="10">
        <v>2013.74</v>
      </c>
      <c r="W1770" s="14" t="s">
        <v>5281</v>
      </c>
      <c r="X1770" s="18">
        <v>1</v>
      </c>
      <c r="Y1770" s="9">
        <v>8000</v>
      </c>
      <c r="Z1770" s="19">
        <f t="shared" si="454"/>
        <v>0</v>
      </c>
      <c r="AA1770" s="25">
        <v>2013.74</v>
      </c>
      <c r="AB1770" s="30">
        <f t="shared" si="455"/>
        <v>529000</v>
      </c>
      <c r="AC1770" s="30">
        <f t="shared" si="462"/>
        <v>1.5122873345935728E-2</v>
      </c>
      <c r="AD1770" s="31">
        <f t="shared" si="463"/>
        <v>2.2230623818525519</v>
      </c>
      <c r="AE1770" s="31">
        <f t="shared" si="464"/>
        <v>2.1474480151228734</v>
      </c>
      <c r="AG1770" s="30">
        <f t="shared" si="456"/>
        <v>2427000</v>
      </c>
      <c r="AH1770" s="30">
        <f t="shared" si="465"/>
        <v>3.296250515039143E-3</v>
      </c>
      <c r="AI1770" s="31">
        <f t="shared" si="466"/>
        <v>0.48454882571075403</v>
      </c>
      <c r="AJ1770" s="31">
        <f t="shared" si="467"/>
        <v>0.4680675731355583</v>
      </c>
      <c r="AK1770" s="30">
        <f>IF(W1770="si",($S1770*'COSTOS DE CREDITOS'!$C$27)/DATA!$G1770,"")</f>
        <v>65.906835757745824</v>
      </c>
      <c r="AL1770" s="90">
        <f>IF(W1770="si",'COSTOS DE CREDITOS'!$C$35,"")</f>
        <v>20.421138461538462</v>
      </c>
      <c r="AM1770" s="30">
        <f t="shared" si="457"/>
        <v>492.30769230769232</v>
      </c>
      <c r="AN1770" s="30">
        <f t="shared" si="458"/>
        <v>0</v>
      </c>
      <c r="AO1770" s="30">
        <f t="shared" si="459"/>
        <v>578.63566652697659</v>
      </c>
      <c r="AP1770" s="30">
        <f t="shared" si="460"/>
        <v>1435.1043334730234</v>
      </c>
      <c r="AQ1770" s="19">
        <f t="shared" si="461"/>
        <v>0.71265621851531147</v>
      </c>
    </row>
    <row r="1771" spans="1:43" x14ac:dyDescent="0.2">
      <c r="A1771" s="23" t="s">
        <v>5665</v>
      </c>
      <c r="B1771" s="6" t="s">
        <v>5684</v>
      </c>
      <c r="C1771" s="6" t="s">
        <v>5667</v>
      </c>
      <c r="D1771" s="4">
        <v>158367</v>
      </c>
      <c r="E1771" s="4">
        <v>158992</v>
      </c>
      <c r="F1771" s="5" t="s">
        <v>2281</v>
      </c>
      <c r="G1771" s="2">
        <v>5</v>
      </c>
      <c r="H1771" s="4">
        <v>158993</v>
      </c>
      <c r="I1771" s="5" t="s">
        <v>2282</v>
      </c>
      <c r="J1771" s="15">
        <v>45121</v>
      </c>
      <c r="K1771" s="24">
        <v>1192962099</v>
      </c>
      <c r="L1771" s="15">
        <v>45132</v>
      </c>
      <c r="M1771" s="15">
        <v>45138</v>
      </c>
      <c r="N1771" s="15"/>
      <c r="O1771" s="26">
        <f>VLOOKUP(D1771,quash!A$2:$I$7791,9,FALSE)</f>
        <v>2</v>
      </c>
      <c r="P1771" s="7">
        <v>10000</v>
      </c>
      <c r="Q1771" s="26">
        <v>132</v>
      </c>
      <c r="R1771" s="19">
        <v>5.8283715876113903E-2</v>
      </c>
      <c r="S1771" s="93">
        <v>26</v>
      </c>
      <c r="T1771" s="8">
        <v>10000</v>
      </c>
      <c r="U1771" s="4">
        <v>142</v>
      </c>
      <c r="V1771" s="10">
        <v>2510.34</v>
      </c>
      <c r="W1771" s="14" t="s">
        <v>5281</v>
      </c>
      <c r="X1771" s="18">
        <v>0.68939519737934574</v>
      </c>
      <c r="Y1771" s="9">
        <v>6893.951973793457</v>
      </c>
      <c r="Z1771" s="19">
        <f t="shared" si="454"/>
        <v>-0.31060480262065426</v>
      </c>
      <c r="AA1771" s="25">
        <v>1730.6163397892669</v>
      </c>
      <c r="AB1771" s="30">
        <f t="shared" si="455"/>
        <v>494000</v>
      </c>
      <c r="AC1771" s="30">
        <f t="shared" si="462"/>
        <v>2.0242914979757085E-2</v>
      </c>
      <c r="AD1771" s="31">
        <f t="shared" si="463"/>
        <v>2.6720647773279351</v>
      </c>
      <c r="AE1771" s="31">
        <f t="shared" si="464"/>
        <v>2.8744939271255059</v>
      </c>
      <c r="AG1771" s="30">
        <f t="shared" si="456"/>
        <v>1695000</v>
      </c>
      <c r="AH1771" s="30">
        <f t="shared" si="465"/>
        <v>5.8997050147492625E-3</v>
      </c>
      <c r="AI1771" s="31">
        <f t="shared" si="466"/>
        <v>0.77876106194690264</v>
      </c>
      <c r="AJ1771" s="31">
        <f t="shared" si="467"/>
        <v>0.83775811209439532</v>
      </c>
      <c r="AK1771" s="30">
        <f>IF(W1771="si",($S1771*'COSTOS DE CREDITOS'!$C$27)/DATA!$G1771,"")</f>
        <v>107.09860810633695</v>
      </c>
      <c r="AL1771" s="90">
        <f>IF(W1771="si",'COSTOS DE CREDITOS'!$C$35,"")</f>
        <v>20.421138461538462</v>
      </c>
      <c r="AM1771" s="30">
        <f t="shared" si="457"/>
        <v>1000</v>
      </c>
      <c r="AN1771" s="30">
        <f t="shared" si="458"/>
        <v>3106.048026206543</v>
      </c>
      <c r="AO1771" s="30">
        <f t="shared" si="459"/>
        <v>4233.5677727744187</v>
      </c>
      <c r="AP1771" s="30">
        <f t="shared" si="460"/>
        <v>-2502.9514329851518</v>
      </c>
      <c r="AQ1771" s="19">
        <f t="shared" si="461"/>
        <v>-1.4462774766647184</v>
      </c>
    </row>
    <row r="1772" spans="1:43" x14ac:dyDescent="0.2">
      <c r="A1772" s="23" t="s">
        <v>5665</v>
      </c>
      <c r="B1772" s="6" t="s">
        <v>5669</v>
      </c>
      <c r="C1772" s="6" t="s">
        <v>5670</v>
      </c>
      <c r="D1772" s="2">
        <v>158746</v>
      </c>
      <c r="E1772" s="2">
        <v>158850</v>
      </c>
      <c r="F1772" s="3" t="s">
        <v>1026</v>
      </c>
      <c r="G1772" s="2">
        <v>7</v>
      </c>
      <c r="H1772" s="2">
        <v>158858</v>
      </c>
      <c r="I1772" s="3" t="s">
        <v>2283</v>
      </c>
      <c r="J1772" s="15">
        <v>45126</v>
      </c>
      <c r="K1772" s="24">
        <v>1197158426</v>
      </c>
      <c r="L1772" s="15">
        <v>45128</v>
      </c>
      <c r="M1772" s="15">
        <v>45138</v>
      </c>
      <c r="N1772" s="15"/>
      <c r="O1772" s="26">
        <f>VLOOKUP(D1772,quash!A$2:$I$7791,9,FALSE)</f>
        <v>6</v>
      </c>
      <c r="P1772" s="7">
        <v>10000</v>
      </c>
      <c r="Q1772" s="26">
        <v>110</v>
      </c>
      <c r="R1772" s="19">
        <v>3.3220596517330399E-2</v>
      </c>
      <c r="S1772" s="26">
        <v>16</v>
      </c>
      <c r="T1772" s="7">
        <v>6000</v>
      </c>
      <c r="U1772" s="2">
        <v>142</v>
      </c>
      <c r="V1772" s="11">
        <v>1503.37</v>
      </c>
      <c r="W1772" s="14" t="s">
        <v>5281</v>
      </c>
      <c r="X1772" s="18">
        <v>1</v>
      </c>
      <c r="Y1772" s="9">
        <v>6000</v>
      </c>
      <c r="Z1772" s="19">
        <f t="shared" si="454"/>
        <v>0</v>
      </c>
      <c r="AA1772" s="25">
        <v>1503.37</v>
      </c>
      <c r="AB1772" s="30">
        <f t="shared" si="455"/>
        <v>48000</v>
      </c>
      <c r="AC1772" s="30">
        <f t="shared" si="462"/>
        <v>0.125</v>
      </c>
      <c r="AD1772" s="31">
        <f t="shared" si="463"/>
        <v>13.75</v>
      </c>
      <c r="AE1772" s="31">
        <f t="shared" si="464"/>
        <v>17.75</v>
      </c>
      <c r="AG1772" s="30">
        <f t="shared" si="456"/>
        <v>288000</v>
      </c>
      <c r="AH1772" s="30">
        <f t="shared" si="465"/>
        <v>2.0833333333333332E-2</v>
      </c>
      <c r="AI1772" s="31">
        <f t="shared" si="466"/>
        <v>2.2916666666666665</v>
      </c>
      <c r="AJ1772" s="31">
        <f t="shared" si="467"/>
        <v>2.958333333333333</v>
      </c>
      <c r="AK1772" s="30">
        <f>IF(W1772="si",($S1772*'COSTOS DE CREDITOS'!$C$27)/DATA!$G1772,"")</f>
        <v>47.07631125553273</v>
      </c>
      <c r="AL1772" s="90">
        <f>IF(W1772="si",'COSTOS DE CREDITOS'!$C$35,"")</f>
        <v>20.421138461538462</v>
      </c>
      <c r="AM1772" s="30">
        <f t="shared" si="457"/>
        <v>369.23076923076923</v>
      </c>
      <c r="AN1772" s="30">
        <f t="shared" si="458"/>
        <v>0</v>
      </c>
      <c r="AO1772" s="30">
        <f t="shared" si="459"/>
        <v>436.72821894784045</v>
      </c>
      <c r="AP1772" s="30">
        <f t="shared" si="460"/>
        <v>1066.6417810521593</v>
      </c>
      <c r="AQ1772" s="19">
        <f t="shared" si="461"/>
        <v>0.70950050955663568</v>
      </c>
    </row>
    <row r="1773" spans="1:43" x14ac:dyDescent="0.2">
      <c r="A1773" s="23" t="s">
        <v>5665</v>
      </c>
      <c r="B1773" s="6" t="s">
        <v>5671</v>
      </c>
      <c r="C1773" s="6" t="s">
        <v>5670</v>
      </c>
      <c r="D1773" s="2">
        <v>158626</v>
      </c>
      <c r="E1773" s="2">
        <v>158913</v>
      </c>
      <c r="F1773" s="3" t="s">
        <v>2276</v>
      </c>
      <c r="G1773" s="2">
        <v>6</v>
      </c>
      <c r="H1773" s="2">
        <v>158915</v>
      </c>
      <c r="I1773" s="3" t="s">
        <v>2284</v>
      </c>
      <c r="J1773" s="15">
        <v>45125</v>
      </c>
      <c r="K1773" s="24">
        <v>1196259447</v>
      </c>
      <c r="L1773" s="15">
        <v>45128</v>
      </c>
      <c r="M1773" s="15">
        <v>45138</v>
      </c>
      <c r="N1773" s="15"/>
      <c r="O1773" s="26">
        <f>VLOOKUP(D1773,quash!A$2:$I$7791,9,FALSE)</f>
        <v>2</v>
      </c>
      <c r="P1773" s="7">
        <v>10000</v>
      </c>
      <c r="Q1773" s="26">
        <v>127</v>
      </c>
      <c r="R1773" s="19">
        <v>5.24391097594855E-2</v>
      </c>
      <c r="S1773" s="93">
        <v>26</v>
      </c>
      <c r="T1773" s="7">
        <v>8000</v>
      </c>
      <c r="U1773" s="2">
        <v>142</v>
      </c>
      <c r="V1773" s="11">
        <v>2013.74</v>
      </c>
      <c r="W1773" s="14" t="s">
        <v>5281</v>
      </c>
      <c r="X1773" s="18">
        <v>0.52629651622648266</v>
      </c>
      <c r="Y1773" s="9">
        <v>4210.3721298118617</v>
      </c>
      <c r="Z1773" s="19">
        <f t="shared" si="454"/>
        <v>-0.47370348377351734</v>
      </c>
      <c r="AA1773" s="25">
        <v>1059.8243465859173</v>
      </c>
      <c r="AB1773" s="30">
        <f t="shared" si="455"/>
        <v>494000</v>
      </c>
      <c r="AC1773" s="30">
        <f t="shared" si="462"/>
        <v>1.6194331983805668E-2</v>
      </c>
      <c r="AD1773" s="31">
        <f t="shared" si="463"/>
        <v>2.0566801619433197</v>
      </c>
      <c r="AE1773" s="31">
        <f t="shared" si="464"/>
        <v>2.2995951417004048</v>
      </c>
      <c r="AG1773" s="30">
        <f t="shared" si="456"/>
        <v>1695000</v>
      </c>
      <c r="AH1773" s="30">
        <f t="shared" si="465"/>
        <v>4.71976401179941E-3</v>
      </c>
      <c r="AI1773" s="31">
        <f t="shared" si="466"/>
        <v>0.59941002949852507</v>
      </c>
      <c r="AJ1773" s="31">
        <f t="shared" si="467"/>
        <v>0.67020648967551621</v>
      </c>
      <c r="AK1773" s="30">
        <f>IF(W1773="si",($S1773*'COSTOS DE CREDITOS'!$C$27)/DATA!$G1773,"")</f>
        <v>89.248840088614131</v>
      </c>
      <c r="AL1773" s="90">
        <f>IF(W1773="si",'COSTOS DE CREDITOS'!$C$35,"")</f>
        <v>20.421138461538462</v>
      </c>
      <c r="AM1773" s="30">
        <f t="shared" si="457"/>
        <v>800</v>
      </c>
      <c r="AN1773" s="30">
        <f t="shared" si="458"/>
        <v>3789.6278701881383</v>
      </c>
      <c r="AO1773" s="30">
        <f t="shared" si="459"/>
        <v>4699.2978487382907</v>
      </c>
      <c r="AP1773" s="30">
        <f t="shared" si="460"/>
        <v>-3639.4735021523734</v>
      </c>
      <c r="AQ1773" s="19">
        <f t="shared" si="461"/>
        <v>-3.4340346245832638</v>
      </c>
    </row>
    <row r="1774" spans="1:43" x14ac:dyDescent="0.2">
      <c r="A1774" s="23" t="s">
        <v>5665</v>
      </c>
      <c r="B1774" s="6" t="s">
        <v>5671</v>
      </c>
      <c r="C1774" s="6" t="s">
        <v>5670</v>
      </c>
      <c r="D1774" s="2">
        <v>158164</v>
      </c>
      <c r="E1774" s="2">
        <v>158913</v>
      </c>
      <c r="F1774" s="3" t="s">
        <v>2276</v>
      </c>
      <c r="G1774" s="2">
        <v>6</v>
      </c>
      <c r="H1774" s="2">
        <v>158916</v>
      </c>
      <c r="I1774" s="3" t="s">
        <v>2285</v>
      </c>
      <c r="J1774" s="15">
        <v>45120</v>
      </c>
      <c r="K1774" s="24">
        <v>1192235386</v>
      </c>
      <c r="L1774" s="15">
        <v>45128</v>
      </c>
      <c r="M1774" s="15">
        <v>45138</v>
      </c>
      <c r="N1774" s="15"/>
      <c r="O1774" s="26">
        <f>VLOOKUP(D1774,quash!A$2:$I$7791,9,FALSE)</f>
        <v>3</v>
      </c>
      <c r="P1774" s="7">
        <v>10000</v>
      </c>
      <c r="Q1774" s="26">
        <v>147</v>
      </c>
      <c r="R1774" s="19">
        <v>7.9000519063170294E-2</v>
      </c>
      <c r="S1774" s="93">
        <v>26</v>
      </c>
      <c r="T1774" s="7">
        <v>6000</v>
      </c>
      <c r="U1774" s="2">
        <v>142</v>
      </c>
      <c r="V1774" s="11">
        <v>1503.37</v>
      </c>
      <c r="W1774" s="14" t="s">
        <v>5281</v>
      </c>
      <c r="X1774" s="18">
        <v>0.52629651622648266</v>
      </c>
      <c r="Y1774" s="9">
        <v>3157.7790973588958</v>
      </c>
      <c r="Z1774" s="19">
        <f t="shared" si="454"/>
        <v>-0.47370348377351734</v>
      </c>
      <c r="AA1774" s="25">
        <v>791.21839359940714</v>
      </c>
      <c r="AB1774" s="30">
        <f t="shared" si="455"/>
        <v>281000</v>
      </c>
      <c r="AC1774" s="30">
        <f t="shared" si="462"/>
        <v>2.1352313167259787E-2</v>
      </c>
      <c r="AD1774" s="31">
        <f t="shared" si="463"/>
        <v>3.1387900355871885</v>
      </c>
      <c r="AE1774" s="31">
        <f t="shared" si="464"/>
        <v>3.0320284697508897</v>
      </c>
      <c r="AG1774" s="30">
        <f t="shared" si="456"/>
        <v>778000</v>
      </c>
      <c r="AH1774" s="30">
        <f t="shared" si="465"/>
        <v>7.7120822622107968E-3</v>
      </c>
      <c r="AI1774" s="31">
        <f t="shared" si="466"/>
        <v>1.1336760925449871</v>
      </c>
      <c r="AJ1774" s="31">
        <f t="shared" si="467"/>
        <v>1.0951156812339331</v>
      </c>
      <c r="AK1774" s="30">
        <f>IF(W1774="si",($S1774*'COSTOS DE CREDITOS'!$C$27)/DATA!$G1774,"")</f>
        <v>89.248840088614131</v>
      </c>
      <c r="AL1774" s="90">
        <f>IF(W1774="si",'COSTOS DE CREDITOS'!$C$35,"")</f>
        <v>20.421138461538462</v>
      </c>
      <c r="AM1774" s="30">
        <f t="shared" si="457"/>
        <v>600</v>
      </c>
      <c r="AN1774" s="30">
        <f t="shared" si="458"/>
        <v>2842.2209026411042</v>
      </c>
      <c r="AO1774" s="30">
        <f t="shared" si="459"/>
        <v>3551.890881191257</v>
      </c>
      <c r="AP1774" s="30">
        <f t="shared" si="460"/>
        <v>-2760.6724875918499</v>
      </c>
      <c r="AQ1774" s="19">
        <f t="shared" si="461"/>
        <v>-3.4891409374762019</v>
      </c>
    </row>
    <row r="1775" spans="1:43" x14ac:dyDescent="0.2">
      <c r="A1775" s="23" t="s">
        <v>5665</v>
      </c>
      <c r="B1775" s="6" t="s">
        <v>5671</v>
      </c>
      <c r="C1775" s="6" t="s">
        <v>5670</v>
      </c>
      <c r="D1775" s="2">
        <v>158755</v>
      </c>
      <c r="E1775" s="2">
        <v>158913</v>
      </c>
      <c r="F1775" s="3" t="s">
        <v>2276</v>
      </c>
      <c r="G1775" s="2">
        <v>6</v>
      </c>
      <c r="H1775" s="2">
        <v>158917</v>
      </c>
      <c r="I1775" s="3" t="s">
        <v>2286</v>
      </c>
      <c r="J1775" s="15">
        <v>45126</v>
      </c>
      <c r="K1775" s="24">
        <v>1197196192</v>
      </c>
      <c r="L1775" s="15">
        <v>45128</v>
      </c>
      <c r="M1775" s="15">
        <v>45138</v>
      </c>
      <c r="N1775" s="15"/>
      <c r="O1775" s="26">
        <f>VLOOKUP(D1775,quash!A$2:$I$7791,9,FALSE)</f>
        <v>1</v>
      </c>
      <c r="P1775" s="7">
        <v>10000</v>
      </c>
      <c r="Q1775" s="26">
        <v>147</v>
      </c>
      <c r="R1775" s="19">
        <v>7.9000519063170294E-2</v>
      </c>
      <c r="S1775" s="93">
        <v>26</v>
      </c>
      <c r="T1775" s="7">
        <v>7000</v>
      </c>
      <c r="U1775" s="2">
        <v>142</v>
      </c>
      <c r="V1775" s="11">
        <v>1758.65</v>
      </c>
      <c r="W1775" s="14" t="s">
        <v>5281</v>
      </c>
      <c r="X1775" s="18">
        <v>0.52629651622648266</v>
      </c>
      <c r="Y1775" s="9">
        <v>3684.0756135853785</v>
      </c>
      <c r="Z1775" s="19">
        <f t="shared" si="454"/>
        <v>-0.47370348377351734</v>
      </c>
      <c r="AA1775" s="25">
        <v>925.57136826170381</v>
      </c>
      <c r="AB1775" s="30">
        <f t="shared" si="455"/>
        <v>529000</v>
      </c>
      <c r="AC1775" s="30">
        <f t="shared" si="462"/>
        <v>1.3232514177693762E-2</v>
      </c>
      <c r="AD1775" s="31">
        <f t="shared" si="463"/>
        <v>1.9451795841209829</v>
      </c>
      <c r="AE1775" s="31">
        <f t="shared" si="464"/>
        <v>1.8790170132325141</v>
      </c>
      <c r="AG1775" s="30">
        <f t="shared" si="456"/>
        <v>2427000</v>
      </c>
      <c r="AH1775" s="30">
        <f t="shared" si="465"/>
        <v>2.88421920065925E-3</v>
      </c>
      <c r="AI1775" s="31">
        <f t="shared" si="466"/>
        <v>0.42398022249690975</v>
      </c>
      <c r="AJ1775" s="31">
        <f t="shared" si="467"/>
        <v>0.40955912649361348</v>
      </c>
      <c r="AK1775" s="30">
        <f>IF(W1775="si",($S1775*'COSTOS DE CREDITOS'!$C$27)/DATA!$G1775,"")</f>
        <v>89.248840088614131</v>
      </c>
      <c r="AL1775" s="90">
        <f>IF(W1775="si",'COSTOS DE CREDITOS'!$C$35,"")</f>
        <v>20.421138461538462</v>
      </c>
      <c r="AM1775" s="30">
        <f t="shared" si="457"/>
        <v>700</v>
      </c>
      <c r="AN1775" s="30">
        <f t="shared" si="458"/>
        <v>3315.9243864146215</v>
      </c>
      <c r="AO1775" s="30">
        <f t="shared" si="459"/>
        <v>4125.5943649647743</v>
      </c>
      <c r="AP1775" s="30">
        <f t="shared" si="460"/>
        <v>-3200.0229967030705</v>
      </c>
      <c r="AQ1775" s="19">
        <f t="shared" si="461"/>
        <v>-3.4573487322895118</v>
      </c>
    </row>
    <row r="1776" spans="1:43" x14ac:dyDescent="0.2">
      <c r="A1776" s="23" t="s">
        <v>5665</v>
      </c>
      <c r="B1776" s="6" t="s">
        <v>5671</v>
      </c>
      <c r="C1776" s="6" t="s">
        <v>5670</v>
      </c>
      <c r="D1776" s="2">
        <v>158769</v>
      </c>
      <c r="E1776" s="2">
        <v>158913</v>
      </c>
      <c r="F1776" s="3" t="s">
        <v>2276</v>
      </c>
      <c r="G1776" s="2">
        <v>6</v>
      </c>
      <c r="H1776" s="2">
        <v>158918</v>
      </c>
      <c r="I1776" s="3" t="s">
        <v>2287</v>
      </c>
      <c r="J1776" s="15">
        <v>45126</v>
      </c>
      <c r="K1776" s="24">
        <v>1197247316</v>
      </c>
      <c r="L1776" s="15">
        <v>45128</v>
      </c>
      <c r="M1776" s="15">
        <v>45138</v>
      </c>
      <c r="N1776" s="15"/>
      <c r="O1776" s="26">
        <f>VLOOKUP(D1776,quash!A$2:$I$7791,9,FALSE)</f>
        <v>2</v>
      </c>
      <c r="P1776" s="7">
        <v>10000</v>
      </c>
      <c r="Q1776" s="26">
        <v>132</v>
      </c>
      <c r="R1776" s="19">
        <v>5.8283715876113903E-2</v>
      </c>
      <c r="S1776" s="93">
        <v>26</v>
      </c>
      <c r="T1776" s="7">
        <v>7000</v>
      </c>
      <c r="U1776" s="2">
        <v>142</v>
      </c>
      <c r="V1776" s="11">
        <v>1758.65</v>
      </c>
      <c r="W1776" s="14" t="s">
        <v>5281</v>
      </c>
      <c r="X1776" s="18">
        <v>0.52629651622648266</v>
      </c>
      <c r="Y1776" s="9">
        <v>3684.0756135853785</v>
      </c>
      <c r="Z1776" s="19">
        <f t="shared" si="454"/>
        <v>-0.47370348377351734</v>
      </c>
      <c r="AA1776" s="25">
        <v>925.57136826170381</v>
      </c>
      <c r="AB1776" s="30">
        <f t="shared" si="455"/>
        <v>494000</v>
      </c>
      <c r="AC1776" s="30">
        <f t="shared" si="462"/>
        <v>1.417004048582996E-2</v>
      </c>
      <c r="AD1776" s="31">
        <f t="shared" si="463"/>
        <v>1.8704453441295548</v>
      </c>
      <c r="AE1776" s="31">
        <f t="shared" si="464"/>
        <v>2.0121457489878543</v>
      </c>
      <c r="AG1776" s="30">
        <f t="shared" si="456"/>
        <v>1695000</v>
      </c>
      <c r="AH1776" s="30">
        <f t="shared" si="465"/>
        <v>4.1297935103244837E-3</v>
      </c>
      <c r="AI1776" s="31">
        <f t="shared" si="466"/>
        <v>0.54513274336283191</v>
      </c>
      <c r="AJ1776" s="31">
        <f t="shared" si="467"/>
        <v>0.58643067846607666</v>
      </c>
      <c r="AK1776" s="30">
        <f>IF(W1776="si",($S1776*'COSTOS DE CREDITOS'!$C$27)/DATA!$G1776,"")</f>
        <v>89.248840088614131</v>
      </c>
      <c r="AL1776" s="90">
        <f>IF(W1776="si",'COSTOS DE CREDITOS'!$C$35,"")</f>
        <v>20.421138461538462</v>
      </c>
      <c r="AM1776" s="30">
        <f t="shared" si="457"/>
        <v>700</v>
      </c>
      <c r="AN1776" s="30">
        <f t="shared" si="458"/>
        <v>3315.9243864146215</v>
      </c>
      <c r="AO1776" s="30">
        <f t="shared" si="459"/>
        <v>4125.5943649647743</v>
      </c>
      <c r="AP1776" s="30">
        <f t="shared" si="460"/>
        <v>-3200.0229967030705</v>
      </c>
      <c r="AQ1776" s="19">
        <f t="shared" si="461"/>
        <v>-3.4573487322895118</v>
      </c>
    </row>
    <row r="1777" spans="1:43" x14ac:dyDescent="0.2">
      <c r="A1777" s="23" t="s">
        <v>5665</v>
      </c>
      <c r="B1777" s="6" t="s">
        <v>5671</v>
      </c>
      <c r="C1777" s="6" t="s">
        <v>5670</v>
      </c>
      <c r="D1777" s="2">
        <v>158742</v>
      </c>
      <c r="E1777" s="2">
        <v>158913</v>
      </c>
      <c r="F1777" s="3" t="s">
        <v>2276</v>
      </c>
      <c r="G1777" s="2">
        <v>6</v>
      </c>
      <c r="H1777" s="2">
        <v>158919</v>
      </c>
      <c r="I1777" s="3" t="s">
        <v>2288</v>
      </c>
      <c r="J1777" s="15">
        <v>45126</v>
      </c>
      <c r="K1777" s="24">
        <v>1197121740</v>
      </c>
      <c r="L1777" s="15">
        <v>45128</v>
      </c>
      <c r="M1777" s="15">
        <v>45138</v>
      </c>
      <c r="N1777" s="15"/>
      <c r="O1777" s="26">
        <f>VLOOKUP(D1777,quash!A$2:$I$7791,9,FALSE)</f>
        <v>4</v>
      </c>
      <c r="P1777" s="7">
        <v>10000</v>
      </c>
      <c r="Q1777" s="26">
        <v>147</v>
      </c>
      <c r="R1777" s="19">
        <v>7.9000519063170294E-2</v>
      </c>
      <c r="S1777" s="93">
        <v>26</v>
      </c>
      <c r="T1777" s="7">
        <v>6000</v>
      </c>
      <c r="U1777" s="2">
        <v>142</v>
      </c>
      <c r="V1777" s="11">
        <v>1503.37</v>
      </c>
      <c r="W1777" s="14" t="s">
        <v>5281</v>
      </c>
      <c r="X1777" s="18">
        <v>0.52629651622648266</v>
      </c>
      <c r="Y1777" s="9">
        <v>3157.7790973588958</v>
      </c>
      <c r="Z1777" s="19">
        <f t="shared" si="454"/>
        <v>-0.47370348377351734</v>
      </c>
      <c r="AA1777" s="25">
        <v>791.21839359940714</v>
      </c>
      <c r="AB1777" s="30">
        <f t="shared" si="455"/>
        <v>343000</v>
      </c>
      <c r="AC1777" s="30">
        <f t="shared" ref="AC1777:AC1808" si="468">$T1777/AB1777</f>
        <v>1.7492711370262391E-2</v>
      </c>
      <c r="AD1777" s="31">
        <f t="shared" ref="AD1777:AD1808" si="469">AC1777*$Q1777</f>
        <v>2.5714285714285716</v>
      </c>
      <c r="AE1777" s="31">
        <f t="shared" ref="AE1777:AE1808" si="470">AC1777*$U1777</f>
        <v>2.4839650145772594</v>
      </c>
      <c r="AG1777" s="30">
        <f t="shared" si="456"/>
        <v>927000</v>
      </c>
      <c r="AH1777" s="30">
        <f t="shared" si="465"/>
        <v>6.4724919093851136E-3</v>
      </c>
      <c r="AI1777" s="31">
        <f t="shared" si="466"/>
        <v>0.95145631067961167</v>
      </c>
      <c r="AJ1777" s="31">
        <f t="shared" si="467"/>
        <v>0.91909385113268616</v>
      </c>
      <c r="AK1777" s="30">
        <f>IF(W1777="si",($S1777*'COSTOS DE CREDITOS'!$C$27)/DATA!$G1777,"")</f>
        <v>89.248840088614131</v>
      </c>
      <c r="AL1777" s="90">
        <f>IF(W1777="si",'COSTOS DE CREDITOS'!$C$35,"")</f>
        <v>20.421138461538462</v>
      </c>
      <c r="AM1777" s="30">
        <f t="shared" si="457"/>
        <v>600</v>
      </c>
      <c r="AN1777" s="30">
        <f t="shared" si="458"/>
        <v>2842.2209026411042</v>
      </c>
      <c r="AO1777" s="30">
        <f t="shared" si="459"/>
        <v>3551.890881191257</v>
      </c>
      <c r="AP1777" s="30">
        <f t="shared" si="460"/>
        <v>-2760.6724875918499</v>
      </c>
      <c r="AQ1777" s="19">
        <f t="shared" si="461"/>
        <v>-3.4891409374762019</v>
      </c>
    </row>
    <row r="1778" spans="1:43" x14ac:dyDescent="0.2">
      <c r="A1778" s="23" t="s">
        <v>5665</v>
      </c>
      <c r="B1778" s="6" t="s">
        <v>5671</v>
      </c>
      <c r="C1778" s="6" t="s">
        <v>5670</v>
      </c>
      <c r="D1778" s="2">
        <v>158527</v>
      </c>
      <c r="E1778" s="2">
        <v>158969</v>
      </c>
      <c r="F1778" s="3" t="s">
        <v>2279</v>
      </c>
      <c r="G1778" s="2">
        <v>5</v>
      </c>
      <c r="H1778" s="2">
        <v>158971</v>
      </c>
      <c r="I1778" s="3" t="s">
        <v>2289</v>
      </c>
      <c r="J1778" s="15">
        <v>45124</v>
      </c>
      <c r="K1778" s="24">
        <v>1195108411</v>
      </c>
      <c r="L1778" s="15">
        <v>45131</v>
      </c>
      <c r="M1778" s="15">
        <v>45138</v>
      </c>
      <c r="N1778" s="15"/>
      <c r="O1778" s="26">
        <f>VLOOKUP(D1778,quash!A$2:$I$7791,9,FALSE)</f>
        <v>1</v>
      </c>
      <c r="P1778" s="7">
        <v>10000</v>
      </c>
      <c r="Q1778" s="26">
        <v>147</v>
      </c>
      <c r="R1778" s="19">
        <v>7.9000519063170294E-2</v>
      </c>
      <c r="S1778" s="26">
        <v>16</v>
      </c>
      <c r="T1778" s="7">
        <v>5000</v>
      </c>
      <c r="U1778" s="2">
        <v>147</v>
      </c>
      <c r="V1778" s="11">
        <v>1303.3399999999999</v>
      </c>
      <c r="W1778" s="14" t="s">
        <v>5281</v>
      </c>
      <c r="X1778" s="18">
        <v>1</v>
      </c>
      <c r="Y1778" s="9">
        <v>5000</v>
      </c>
      <c r="Z1778" s="19">
        <f t="shared" si="454"/>
        <v>0</v>
      </c>
      <c r="AA1778" s="25">
        <v>1303.3399999999999</v>
      </c>
      <c r="AB1778" s="30">
        <f t="shared" si="455"/>
        <v>529000</v>
      </c>
      <c r="AC1778" s="30">
        <f t="shared" si="468"/>
        <v>9.4517958412098299E-3</v>
      </c>
      <c r="AD1778" s="31">
        <f t="shared" si="469"/>
        <v>1.3894139886578449</v>
      </c>
      <c r="AE1778" s="31">
        <f t="shared" si="470"/>
        <v>1.3894139886578449</v>
      </c>
      <c r="AG1778" s="30">
        <f t="shared" si="456"/>
        <v>2427000</v>
      </c>
      <c r="AH1778" s="30">
        <f t="shared" si="465"/>
        <v>2.0601565718994645E-3</v>
      </c>
      <c r="AI1778" s="31">
        <f t="shared" si="466"/>
        <v>0.30284301606922126</v>
      </c>
      <c r="AJ1778" s="31">
        <f t="shared" si="467"/>
        <v>0.30284301606922126</v>
      </c>
      <c r="AK1778" s="30">
        <f>IF(W1778="si",($S1778*'COSTOS DE CREDITOS'!$C$27)/DATA!$G1778,"")</f>
        <v>65.906835757745824</v>
      </c>
      <c r="AL1778" s="90">
        <f>IF(W1778="si",'COSTOS DE CREDITOS'!$C$35,"")</f>
        <v>20.421138461538462</v>
      </c>
      <c r="AM1778" s="30">
        <f t="shared" si="457"/>
        <v>307.69230769230774</v>
      </c>
      <c r="AN1778" s="30">
        <f t="shared" si="458"/>
        <v>0</v>
      </c>
      <c r="AO1778" s="30">
        <f t="shared" si="459"/>
        <v>394.02028191159201</v>
      </c>
      <c r="AP1778" s="30">
        <f t="shared" si="460"/>
        <v>909.31971808840785</v>
      </c>
      <c r="AQ1778" s="19">
        <f t="shared" si="461"/>
        <v>0.69768419452208008</v>
      </c>
    </row>
    <row r="1779" spans="1:43" x14ac:dyDescent="0.2">
      <c r="A1779" s="23" t="s">
        <v>5665</v>
      </c>
      <c r="B1779" s="6" t="s">
        <v>5671</v>
      </c>
      <c r="C1779" s="6" t="s">
        <v>5670</v>
      </c>
      <c r="D1779" s="2">
        <v>158612</v>
      </c>
      <c r="E1779" s="2">
        <v>158969</v>
      </c>
      <c r="F1779" s="3" t="s">
        <v>2279</v>
      </c>
      <c r="G1779" s="2">
        <v>5</v>
      </c>
      <c r="H1779" s="2">
        <v>158972</v>
      </c>
      <c r="I1779" s="3" t="s">
        <v>2290</v>
      </c>
      <c r="J1779" s="15">
        <v>45233</v>
      </c>
      <c r="K1779" s="24">
        <v>1272089845</v>
      </c>
      <c r="L1779" s="15">
        <v>45131</v>
      </c>
      <c r="M1779" s="15">
        <v>45138</v>
      </c>
      <c r="N1779" s="15"/>
      <c r="O1779" s="26">
        <f>VLOOKUP(D1779,quash!A$2:$I$7791,9,FALSE)</f>
        <v>1</v>
      </c>
      <c r="P1779" s="7">
        <v>5000</v>
      </c>
      <c r="Q1779" s="26">
        <v>147</v>
      </c>
      <c r="R1779" s="19">
        <v>0.11226939921536</v>
      </c>
      <c r="S1779" s="26">
        <v>16</v>
      </c>
      <c r="T1779" s="7">
        <v>6000</v>
      </c>
      <c r="U1779" s="2">
        <v>142</v>
      </c>
      <c r="V1779" s="11">
        <v>1503.37</v>
      </c>
      <c r="W1779" s="14" t="s">
        <v>5281</v>
      </c>
      <c r="X1779" s="18">
        <v>1</v>
      </c>
      <c r="Y1779" s="9">
        <v>6000</v>
      </c>
      <c r="Z1779" s="19">
        <f t="shared" si="454"/>
        <v>0</v>
      </c>
      <c r="AA1779" s="25">
        <v>1503.37</v>
      </c>
      <c r="AB1779" s="30">
        <f t="shared" si="455"/>
        <v>529000</v>
      </c>
      <c r="AC1779" s="30">
        <f t="shared" si="468"/>
        <v>1.1342155009451797E-2</v>
      </c>
      <c r="AD1779" s="31">
        <f t="shared" si="469"/>
        <v>1.6672967863894141</v>
      </c>
      <c r="AE1779" s="31">
        <f t="shared" si="470"/>
        <v>1.6105860113421551</v>
      </c>
      <c r="AG1779" s="30">
        <f t="shared" si="456"/>
        <v>2427000</v>
      </c>
      <c r="AH1779" s="30">
        <f t="shared" si="465"/>
        <v>2.472187886279357E-3</v>
      </c>
      <c r="AI1779" s="31">
        <f t="shared" si="466"/>
        <v>0.36341161928306548</v>
      </c>
      <c r="AJ1779" s="31">
        <f t="shared" si="467"/>
        <v>0.35105067985166871</v>
      </c>
      <c r="AK1779" s="30">
        <f>IF(W1779="si",($S1779*'COSTOS DE CREDITOS'!$C$27)/DATA!$G1779,"")</f>
        <v>65.906835757745824</v>
      </c>
      <c r="AL1779" s="90">
        <f>IF(W1779="si",'COSTOS DE CREDITOS'!$C$35,"")</f>
        <v>20.421138461538462</v>
      </c>
      <c r="AM1779" s="30">
        <f t="shared" si="457"/>
        <v>369.23076923076923</v>
      </c>
      <c r="AN1779" s="30">
        <f t="shared" si="458"/>
        <v>0</v>
      </c>
      <c r="AO1779" s="30">
        <f t="shared" si="459"/>
        <v>455.5587434500535</v>
      </c>
      <c r="AP1779" s="30">
        <f t="shared" si="460"/>
        <v>1047.8112565499464</v>
      </c>
      <c r="AQ1779" s="19">
        <f t="shared" si="461"/>
        <v>0.69697496727348984</v>
      </c>
    </row>
    <row r="1780" spans="1:43" x14ac:dyDescent="0.2">
      <c r="A1780" s="23" t="s">
        <v>5665</v>
      </c>
      <c r="B1780" s="6" t="s">
        <v>5671</v>
      </c>
      <c r="C1780" s="6" t="s">
        <v>5670</v>
      </c>
      <c r="D1780" s="2">
        <v>158584</v>
      </c>
      <c r="E1780" s="2">
        <v>158969</v>
      </c>
      <c r="F1780" s="3" t="s">
        <v>2279</v>
      </c>
      <c r="G1780" s="2">
        <v>5</v>
      </c>
      <c r="H1780" s="2">
        <v>158973</v>
      </c>
      <c r="I1780" s="3" t="s">
        <v>2291</v>
      </c>
      <c r="J1780" s="15">
        <v>45125</v>
      </c>
      <c r="K1780" s="24">
        <v>1195814393</v>
      </c>
      <c r="L1780" s="15">
        <v>45131</v>
      </c>
      <c r="M1780" s="15">
        <v>45138</v>
      </c>
      <c r="N1780" s="15"/>
      <c r="O1780" s="26">
        <f>VLOOKUP(D1780,quash!A$2:$I$7791,9,FALSE)</f>
        <v>1</v>
      </c>
      <c r="P1780" s="7">
        <v>10000</v>
      </c>
      <c r="Q1780" s="26">
        <v>147</v>
      </c>
      <c r="R1780" s="19">
        <v>7.9000519063170294E-2</v>
      </c>
      <c r="S1780" s="26">
        <v>16</v>
      </c>
      <c r="T1780" s="7">
        <v>8000</v>
      </c>
      <c r="U1780" s="2">
        <v>142</v>
      </c>
      <c r="V1780" s="11">
        <v>2013.74</v>
      </c>
      <c r="W1780" s="14" t="s">
        <v>5281</v>
      </c>
      <c r="X1780" s="18">
        <v>1</v>
      </c>
      <c r="Y1780" s="9">
        <v>8000</v>
      </c>
      <c r="Z1780" s="19">
        <f t="shared" si="454"/>
        <v>0</v>
      </c>
      <c r="AA1780" s="25">
        <v>2013.74</v>
      </c>
      <c r="AB1780" s="30">
        <f t="shared" si="455"/>
        <v>529000</v>
      </c>
      <c r="AC1780" s="30">
        <f t="shared" si="468"/>
        <v>1.5122873345935728E-2</v>
      </c>
      <c r="AD1780" s="31">
        <f t="shared" si="469"/>
        <v>2.2230623818525519</v>
      </c>
      <c r="AE1780" s="31">
        <f t="shared" si="470"/>
        <v>2.1474480151228734</v>
      </c>
      <c r="AG1780" s="30">
        <f t="shared" si="456"/>
        <v>2427000</v>
      </c>
      <c r="AH1780" s="30">
        <f t="shared" si="465"/>
        <v>3.296250515039143E-3</v>
      </c>
      <c r="AI1780" s="31">
        <f t="shared" si="466"/>
        <v>0.48454882571075403</v>
      </c>
      <c r="AJ1780" s="31">
        <f t="shared" si="467"/>
        <v>0.4680675731355583</v>
      </c>
      <c r="AK1780" s="30">
        <f>IF(W1780="si",($S1780*'COSTOS DE CREDITOS'!$C$27)/DATA!$G1780,"")</f>
        <v>65.906835757745824</v>
      </c>
      <c r="AL1780" s="90">
        <f>IF(W1780="si",'COSTOS DE CREDITOS'!$C$35,"")</f>
        <v>20.421138461538462</v>
      </c>
      <c r="AM1780" s="30">
        <f t="shared" si="457"/>
        <v>492.30769230769232</v>
      </c>
      <c r="AN1780" s="30">
        <f t="shared" si="458"/>
        <v>0</v>
      </c>
      <c r="AO1780" s="30">
        <f t="shared" si="459"/>
        <v>578.63566652697659</v>
      </c>
      <c r="AP1780" s="30">
        <f t="shared" si="460"/>
        <v>1435.1043334730234</v>
      </c>
      <c r="AQ1780" s="19">
        <f t="shared" si="461"/>
        <v>0.71265621851531147</v>
      </c>
    </row>
    <row r="1781" spans="1:43" x14ac:dyDescent="0.2">
      <c r="A1781" s="23" t="s">
        <v>5665</v>
      </c>
      <c r="B1781" s="6" t="s">
        <v>5671</v>
      </c>
      <c r="C1781" s="6" t="s">
        <v>5670</v>
      </c>
      <c r="D1781" s="2">
        <v>158582</v>
      </c>
      <c r="E1781" s="2">
        <v>158969</v>
      </c>
      <c r="F1781" s="3" t="s">
        <v>2279</v>
      </c>
      <c r="G1781" s="2">
        <v>5</v>
      </c>
      <c r="H1781" s="2">
        <v>158974</v>
      </c>
      <c r="I1781" s="3" t="s">
        <v>2292</v>
      </c>
      <c r="J1781" s="15">
        <v>45233</v>
      </c>
      <c r="K1781" s="24">
        <v>1272090397</v>
      </c>
      <c r="L1781" s="15">
        <v>45131</v>
      </c>
      <c r="M1781" s="15">
        <v>45138</v>
      </c>
      <c r="N1781" s="15"/>
      <c r="O1781" s="26">
        <f>VLOOKUP(D1781,quash!A$2:$I$7791,9,FALSE)</f>
        <v>1</v>
      </c>
      <c r="P1781" s="7">
        <v>10000</v>
      </c>
      <c r="Q1781" s="26">
        <v>147</v>
      </c>
      <c r="R1781" s="19">
        <v>7.9000519063170294E-2</v>
      </c>
      <c r="S1781" s="26">
        <v>16</v>
      </c>
      <c r="T1781" s="7">
        <v>8000</v>
      </c>
      <c r="U1781" s="2">
        <v>142</v>
      </c>
      <c r="V1781" s="11">
        <v>2013.74</v>
      </c>
      <c r="W1781" s="14" t="s">
        <v>5281</v>
      </c>
      <c r="X1781" s="18">
        <v>1</v>
      </c>
      <c r="Y1781" s="9">
        <v>8000</v>
      </c>
      <c r="Z1781" s="19">
        <f t="shared" si="454"/>
        <v>0</v>
      </c>
      <c r="AA1781" s="25">
        <v>2013.74</v>
      </c>
      <c r="AB1781" s="30">
        <f t="shared" si="455"/>
        <v>529000</v>
      </c>
      <c r="AC1781" s="30">
        <f t="shared" si="468"/>
        <v>1.5122873345935728E-2</v>
      </c>
      <c r="AD1781" s="31">
        <f t="shared" si="469"/>
        <v>2.2230623818525519</v>
      </c>
      <c r="AE1781" s="31">
        <f t="shared" si="470"/>
        <v>2.1474480151228734</v>
      </c>
      <c r="AG1781" s="30">
        <f t="shared" si="456"/>
        <v>2427000</v>
      </c>
      <c r="AH1781" s="30">
        <f t="shared" si="465"/>
        <v>3.296250515039143E-3</v>
      </c>
      <c r="AI1781" s="31">
        <f t="shared" si="466"/>
        <v>0.48454882571075403</v>
      </c>
      <c r="AJ1781" s="31">
        <f t="shared" si="467"/>
        <v>0.4680675731355583</v>
      </c>
      <c r="AK1781" s="30">
        <f>IF(W1781="si",($S1781*'COSTOS DE CREDITOS'!$C$27)/DATA!$G1781,"")</f>
        <v>65.906835757745824</v>
      </c>
      <c r="AL1781" s="90">
        <f>IF(W1781="si",'COSTOS DE CREDITOS'!$C$35,"")</f>
        <v>20.421138461538462</v>
      </c>
      <c r="AM1781" s="30">
        <f t="shared" si="457"/>
        <v>492.30769230769232</v>
      </c>
      <c r="AN1781" s="30">
        <f t="shared" si="458"/>
        <v>0</v>
      </c>
      <c r="AO1781" s="30">
        <f t="shared" si="459"/>
        <v>578.63566652697659</v>
      </c>
      <c r="AP1781" s="30">
        <f t="shared" si="460"/>
        <v>1435.1043334730234</v>
      </c>
      <c r="AQ1781" s="19">
        <f t="shared" si="461"/>
        <v>0.71265621851531147</v>
      </c>
    </row>
    <row r="1782" spans="1:43" x14ac:dyDescent="0.2">
      <c r="A1782" s="23" t="s">
        <v>5665</v>
      </c>
      <c r="B1782" s="6" t="s">
        <v>5669</v>
      </c>
      <c r="C1782" s="6" t="s">
        <v>5670</v>
      </c>
      <c r="D1782" s="2">
        <v>157285</v>
      </c>
      <c r="E1782" s="2">
        <v>158872</v>
      </c>
      <c r="F1782" s="3" t="s">
        <v>2274</v>
      </c>
      <c r="G1782" s="2">
        <v>6</v>
      </c>
      <c r="H1782" s="2">
        <v>158875</v>
      </c>
      <c r="I1782" s="3" t="s">
        <v>2293</v>
      </c>
      <c r="J1782" s="15">
        <v>45111</v>
      </c>
      <c r="K1782" s="24">
        <v>1186296290</v>
      </c>
      <c r="L1782" s="15">
        <v>45128</v>
      </c>
      <c r="M1782" s="15">
        <v>45138</v>
      </c>
      <c r="N1782" s="15"/>
      <c r="O1782" s="26">
        <f>VLOOKUP(D1782,quash!A$2:$I$7791,9,FALSE)</f>
        <v>4</v>
      </c>
      <c r="P1782" s="7">
        <v>10000</v>
      </c>
      <c r="Q1782" s="26">
        <v>110</v>
      </c>
      <c r="R1782" s="19">
        <v>3.3741050530766099E-2</v>
      </c>
      <c r="S1782" s="26">
        <v>16</v>
      </c>
      <c r="T1782" s="7">
        <v>7000</v>
      </c>
      <c r="U1782" s="2">
        <v>142</v>
      </c>
      <c r="V1782" s="11">
        <v>1758.65</v>
      </c>
      <c r="W1782" s="14" t="s">
        <v>5281</v>
      </c>
      <c r="X1782" s="18">
        <v>1</v>
      </c>
      <c r="Y1782" s="9">
        <v>7000</v>
      </c>
      <c r="Z1782" s="19">
        <f t="shared" si="454"/>
        <v>0</v>
      </c>
      <c r="AA1782" s="25">
        <v>1758.65</v>
      </c>
      <c r="AB1782" s="30">
        <f t="shared" si="455"/>
        <v>343000</v>
      </c>
      <c r="AC1782" s="30">
        <f t="shared" si="468"/>
        <v>2.0408163265306121E-2</v>
      </c>
      <c r="AD1782" s="31">
        <f t="shared" si="469"/>
        <v>2.2448979591836733</v>
      </c>
      <c r="AE1782" s="31">
        <f t="shared" si="470"/>
        <v>2.8979591836734691</v>
      </c>
      <c r="AG1782" s="30">
        <f t="shared" si="456"/>
        <v>927000</v>
      </c>
      <c r="AH1782" s="30">
        <f t="shared" si="465"/>
        <v>7.551240560949299E-3</v>
      </c>
      <c r="AI1782" s="31">
        <f t="shared" si="466"/>
        <v>0.83063646170442285</v>
      </c>
      <c r="AJ1782" s="31">
        <f t="shared" si="467"/>
        <v>1.0722761596548005</v>
      </c>
      <c r="AK1782" s="30">
        <f>IF(W1782="si",($S1782*'COSTOS DE CREDITOS'!$C$27)/DATA!$G1782,"")</f>
        <v>54.922363131454851</v>
      </c>
      <c r="AL1782" s="90">
        <f>IF(W1782="si",'COSTOS DE CREDITOS'!$C$35,"")</f>
        <v>20.421138461538462</v>
      </c>
      <c r="AM1782" s="30">
        <f t="shared" si="457"/>
        <v>430.76923076923077</v>
      </c>
      <c r="AN1782" s="30">
        <f t="shared" si="458"/>
        <v>0</v>
      </c>
      <c r="AO1782" s="30">
        <f t="shared" si="459"/>
        <v>506.11273236222405</v>
      </c>
      <c r="AP1782" s="30">
        <f t="shared" si="460"/>
        <v>1252.537267637776</v>
      </c>
      <c r="AQ1782" s="19">
        <f t="shared" si="461"/>
        <v>0.71221520350142209</v>
      </c>
    </row>
    <row r="1783" spans="1:43" x14ac:dyDescent="0.2">
      <c r="A1783" s="23" t="s">
        <v>5665</v>
      </c>
      <c r="B1783" s="6" t="s">
        <v>5669</v>
      </c>
      <c r="C1783" s="6" t="s">
        <v>5670</v>
      </c>
      <c r="D1783" s="2">
        <v>157320</v>
      </c>
      <c r="E1783" s="2">
        <v>158872</v>
      </c>
      <c r="F1783" s="3" t="s">
        <v>2274</v>
      </c>
      <c r="G1783" s="2">
        <v>6</v>
      </c>
      <c r="H1783" s="2">
        <v>158876</v>
      </c>
      <c r="I1783" s="3" t="s">
        <v>2294</v>
      </c>
      <c r="J1783" s="15">
        <v>45111</v>
      </c>
      <c r="K1783" s="24">
        <v>1186342701</v>
      </c>
      <c r="L1783" s="15">
        <v>45128</v>
      </c>
      <c r="M1783" s="15">
        <v>45138</v>
      </c>
      <c r="N1783" s="15"/>
      <c r="O1783" s="26">
        <f>VLOOKUP(D1783,quash!A$2:$I$7791,9,FALSE)</f>
        <v>4</v>
      </c>
      <c r="P1783" s="7">
        <v>10000</v>
      </c>
      <c r="Q1783" s="26">
        <v>115</v>
      </c>
      <c r="R1783" s="19">
        <v>3.97705569269148E-2</v>
      </c>
      <c r="S1783" s="26">
        <v>16</v>
      </c>
      <c r="T1783" s="7">
        <v>6000</v>
      </c>
      <c r="U1783" s="2">
        <v>142</v>
      </c>
      <c r="V1783" s="11">
        <v>1503.37</v>
      </c>
      <c r="W1783" s="14" t="s">
        <v>5281</v>
      </c>
      <c r="X1783" s="18">
        <v>1</v>
      </c>
      <c r="Y1783" s="9">
        <v>6000</v>
      </c>
      <c r="Z1783" s="19">
        <f t="shared" si="454"/>
        <v>0</v>
      </c>
      <c r="AA1783" s="25">
        <v>1503.37</v>
      </c>
      <c r="AB1783" s="30">
        <f t="shared" si="455"/>
        <v>343000</v>
      </c>
      <c r="AC1783" s="30">
        <f t="shared" si="468"/>
        <v>1.7492711370262391E-2</v>
      </c>
      <c r="AD1783" s="31">
        <f t="shared" si="469"/>
        <v>2.0116618075801749</v>
      </c>
      <c r="AE1783" s="31">
        <f t="shared" si="470"/>
        <v>2.4839650145772594</v>
      </c>
      <c r="AG1783" s="30">
        <f t="shared" si="456"/>
        <v>927000</v>
      </c>
      <c r="AH1783" s="30">
        <f t="shared" si="465"/>
        <v>6.4724919093851136E-3</v>
      </c>
      <c r="AI1783" s="31">
        <f t="shared" si="466"/>
        <v>0.74433656957928807</v>
      </c>
      <c r="AJ1783" s="31">
        <f t="shared" si="467"/>
        <v>0.91909385113268616</v>
      </c>
      <c r="AK1783" s="30">
        <f>IF(W1783="si",($S1783*'COSTOS DE CREDITOS'!$C$27)/DATA!$G1783,"")</f>
        <v>54.922363131454851</v>
      </c>
      <c r="AL1783" s="90">
        <f>IF(W1783="si",'COSTOS DE CREDITOS'!$C$35,"")</f>
        <v>20.421138461538462</v>
      </c>
      <c r="AM1783" s="30">
        <f t="shared" si="457"/>
        <v>369.23076923076923</v>
      </c>
      <c r="AN1783" s="30">
        <f t="shared" si="458"/>
        <v>0</v>
      </c>
      <c r="AO1783" s="30">
        <f t="shared" si="459"/>
        <v>444.5742708237625</v>
      </c>
      <c r="AP1783" s="30">
        <f t="shared" si="460"/>
        <v>1058.7957291762373</v>
      </c>
      <c r="AQ1783" s="19">
        <f t="shared" si="461"/>
        <v>0.70428153360532497</v>
      </c>
    </row>
    <row r="1784" spans="1:43" x14ac:dyDescent="0.2">
      <c r="A1784" s="23" t="s">
        <v>5665</v>
      </c>
      <c r="B1784" s="6" t="s">
        <v>5669</v>
      </c>
      <c r="C1784" s="6" t="s">
        <v>5670</v>
      </c>
      <c r="D1784" s="2">
        <v>157386</v>
      </c>
      <c r="E1784" s="2">
        <v>158872</v>
      </c>
      <c r="F1784" s="3" t="s">
        <v>2274</v>
      </c>
      <c r="G1784" s="2">
        <v>6</v>
      </c>
      <c r="H1784" s="2">
        <v>158877</v>
      </c>
      <c r="I1784" s="3" t="s">
        <v>2295</v>
      </c>
      <c r="J1784" s="15">
        <v>45112</v>
      </c>
      <c r="K1784" s="24">
        <v>1186781250</v>
      </c>
      <c r="L1784" s="15">
        <v>45128</v>
      </c>
      <c r="M1784" s="15">
        <v>45138</v>
      </c>
      <c r="N1784" s="15"/>
      <c r="O1784" s="26">
        <f>VLOOKUP(D1784,quash!A$2:$I$7791,9,FALSE)</f>
        <v>6</v>
      </c>
      <c r="P1784" s="7">
        <v>10000</v>
      </c>
      <c r="Q1784" s="26">
        <v>132</v>
      </c>
      <c r="R1784" s="19">
        <v>5.8283715876113903E-2</v>
      </c>
      <c r="S1784" s="26">
        <v>16</v>
      </c>
      <c r="T1784" s="7">
        <v>6000</v>
      </c>
      <c r="U1784" s="2">
        <v>142</v>
      </c>
      <c r="V1784" s="11">
        <v>1503.37</v>
      </c>
      <c r="W1784" s="14" t="s">
        <v>5281</v>
      </c>
      <c r="X1784" s="18">
        <v>1</v>
      </c>
      <c r="Y1784" s="9">
        <v>6000</v>
      </c>
      <c r="Z1784" s="19">
        <f t="shared" si="454"/>
        <v>0</v>
      </c>
      <c r="AA1784" s="25">
        <v>1503.37</v>
      </c>
      <c r="AB1784" s="30">
        <f t="shared" si="455"/>
        <v>48000</v>
      </c>
      <c r="AC1784" s="30">
        <f t="shared" si="468"/>
        <v>0.125</v>
      </c>
      <c r="AD1784" s="31">
        <f t="shared" si="469"/>
        <v>16.5</v>
      </c>
      <c r="AE1784" s="31">
        <f t="shared" si="470"/>
        <v>17.75</v>
      </c>
      <c r="AG1784" s="30">
        <f t="shared" si="456"/>
        <v>288000</v>
      </c>
      <c r="AH1784" s="30">
        <f t="shared" si="465"/>
        <v>2.0833333333333332E-2</v>
      </c>
      <c r="AI1784" s="31">
        <f t="shared" si="466"/>
        <v>2.75</v>
      </c>
      <c r="AJ1784" s="31">
        <f t="shared" si="467"/>
        <v>2.958333333333333</v>
      </c>
      <c r="AK1784" s="30">
        <f>IF(W1784="si",($S1784*'COSTOS DE CREDITOS'!$C$27)/DATA!$G1784,"")</f>
        <v>54.922363131454851</v>
      </c>
      <c r="AL1784" s="90">
        <f>IF(W1784="si",'COSTOS DE CREDITOS'!$C$35,"")</f>
        <v>20.421138461538462</v>
      </c>
      <c r="AM1784" s="30">
        <f t="shared" si="457"/>
        <v>369.23076923076923</v>
      </c>
      <c r="AN1784" s="30">
        <f t="shared" si="458"/>
        <v>0</v>
      </c>
      <c r="AO1784" s="30">
        <f t="shared" si="459"/>
        <v>444.5742708237625</v>
      </c>
      <c r="AP1784" s="30">
        <f t="shared" si="460"/>
        <v>1058.7957291762373</v>
      </c>
      <c r="AQ1784" s="19">
        <f t="shared" si="461"/>
        <v>0.70428153360532497</v>
      </c>
    </row>
    <row r="1785" spans="1:43" x14ac:dyDescent="0.2">
      <c r="A1785" s="23" t="s">
        <v>5665</v>
      </c>
      <c r="B1785" s="6" t="s">
        <v>5669</v>
      </c>
      <c r="C1785" s="6" t="s">
        <v>5670</v>
      </c>
      <c r="D1785" s="2">
        <v>157803</v>
      </c>
      <c r="E1785" s="2">
        <v>158872</v>
      </c>
      <c r="F1785" s="3" t="s">
        <v>2274</v>
      </c>
      <c r="G1785" s="2">
        <v>6</v>
      </c>
      <c r="H1785" s="2">
        <v>158878</v>
      </c>
      <c r="I1785" s="3" t="s">
        <v>2296</v>
      </c>
      <c r="J1785" s="15">
        <v>45117</v>
      </c>
      <c r="K1785" s="24">
        <v>1190239919</v>
      </c>
      <c r="L1785" s="15">
        <v>45128</v>
      </c>
      <c r="M1785" s="15">
        <v>45138</v>
      </c>
      <c r="N1785" s="15"/>
      <c r="O1785" s="26">
        <f>VLOOKUP(D1785,quash!A$2:$I$7791,9,FALSE)</f>
        <v>6</v>
      </c>
      <c r="P1785" s="7">
        <v>10000</v>
      </c>
      <c r="Q1785" s="26">
        <v>115</v>
      </c>
      <c r="R1785" s="19">
        <v>3.97705569269148E-2</v>
      </c>
      <c r="S1785" s="26">
        <v>16</v>
      </c>
      <c r="T1785" s="7">
        <v>5000</v>
      </c>
      <c r="U1785" s="2">
        <v>147</v>
      </c>
      <c r="V1785" s="11">
        <v>1303.3399999999999</v>
      </c>
      <c r="W1785" s="14" t="s">
        <v>5281</v>
      </c>
      <c r="X1785" s="18">
        <v>1</v>
      </c>
      <c r="Y1785" s="9">
        <v>5000</v>
      </c>
      <c r="Z1785" s="19">
        <f t="shared" si="454"/>
        <v>0</v>
      </c>
      <c r="AA1785" s="25">
        <v>1303.3399999999999</v>
      </c>
      <c r="AB1785" s="30">
        <f t="shared" si="455"/>
        <v>48000</v>
      </c>
      <c r="AC1785" s="30">
        <f t="shared" si="468"/>
        <v>0.10416666666666667</v>
      </c>
      <c r="AD1785" s="31">
        <f t="shared" si="469"/>
        <v>11.979166666666668</v>
      </c>
      <c r="AE1785" s="31">
        <f t="shared" si="470"/>
        <v>15.3125</v>
      </c>
      <c r="AG1785" s="30">
        <f t="shared" si="456"/>
        <v>288000</v>
      </c>
      <c r="AH1785" s="30">
        <f t="shared" si="465"/>
        <v>1.7361111111111112E-2</v>
      </c>
      <c r="AI1785" s="31">
        <f t="shared" si="466"/>
        <v>1.9965277777777779</v>
      </c>
      <c r="AJ1785" s="31">
        <f t="shared" si="467"/>
        <v>2.5520833333333335</v>
      </c>
      <c r="AK1785" s="30">
        <f>IF(W1785="si",($S1785*'COSTOS DE CREDITOS'!$C$27)/DATA!$G1785,"")</f>
        <v>54.922363131454851</v>
      </c>
      <c r="AL1785" s="90">
        <f>IF(W1785="si",'COSTOS DE CREDITOS'!$C$35,"")</f>
        <v>20.421138461538462</v>
      </c>
      <c r="AM1785" s="30">
        <f t="shared" si="457"/>
        <v>307.69230769230774</v>
      </c>
      <c r="AN1785" s="30">
        <f t="shared" si="458"/>
        <v>0</v>
      </c>
      <c r="AO1785" s="30">
        <f t="shared" si="459"/>
        <v>383.03580928530107</v>
      </c>
      <c r="AP1785" s="30">
        <f t="shared" si="460"/>
        <v>920.30419071469885</v>
      </c>
      <c r="AQ1785" s="19">
        <f t="shared" si="461"/>
        <v>0.70611213552465124</v>
      </c>
    </row>
    <row r="1786" spans="1:43" x14ac:dyDescent="0.2">
      <c r="A1786" s="23" t="s">
        <v>5665</v>
      </c>
      <c r="B1786" s="6" t="s">
        <v>5669</v>
      </c>
      <c r="C1786" s="6" t="s">
        <v>5670</v>
      </c>
      <c r="D1786" s="2">
        <v>157398</v>
      </c>
      <c r="E1786" s="2">
        <v>158872</v>
      </c>
      <c r="F1786" s="3" t="s">
        <v>2274</v>
      </c>
      <c r="G1786" s="2">
        <v>6</v>
      </c>
      <c r="H1786" s="2">
        <v>158879</v>
      </c>
      <c r="I1786" s="3" t="s">
        <v>2297</v>
      </c>
      <c r="J1786" s="15">
        <v>45241</v>
      </c>
      <c r="K1786" s="24">
        <v>1276964785</v>
      </c>
      <c r="L1786" s="15">
        <v>45128</v>
      </c>
      <c r="M1786" s="15">
        <v>45138</v>
      </c>
      <c r="N1786" s="15"/>
      <c r="O1786" s="26">
        <f>VLOOKUP(D1786,quash!A$2:$I$7791,9,FALSE)</f>
        <v>5</v>
      </c>
      <c r="P1786" s="7">
        <v>10000</v>
      </c>
      <c r="Q1786" s="26">
        <v>132</v>
      </c>
      <c r="R1786" s="19">
        <v>5.8283715876113903E-2</v>
      </c>
      <c r="S1786" s="26">
        <v>16</v>
      </c>
      <c r="T1786" s="7">
        <v>6000</v>
      </c>
      <c r="U1786" s="2">
        <v>142</v>
      </c>
      <c r="V1786" s="11">
        <v>1503.37</v>
      </c>
      <c r="W1786" s="14" t="s">
        <v>5281</v>
      </c>
      <c r="X1786" s="18">
        <v>1</v>
      </c>
      <c r="Y1786" s="9">
        <v>6000</v>
      </c>
      <c r="Z1786" s="19">
        <f t="shared" si="454"/>
        <v>0</v>
      </c>
      <c r="AA1786" s="25">
        <v>1503.37</v>
      </c>
      <c r="AB1786" s="30">
        <f t="shared" si="455"/>
        <v>96000</v>
      </c>
      <c r="AC1786" s="30">
        <f t="shared" si="468"/>
        <v>6.25E-2</v>
      </c>
      <c r="AD1786" s="31">
        <f t="shared" si="469"/>
        <v>8.25</v>
      </c>
      <c r="AE1786" s="31">
        <f t="shared" si="470"/>
        <v>8.875</v>
      </c>
      <c r="AG1786" s="30">
        <f t="shared" si="456"/>
        <v>352000</v>
      </c>
      <c r="AH1786" s="30">
        <f t="shared" si="465"/>
        <v>1.7045454545454544E-2</v>
      </c>
      <c r="AI1786" s="31">
        <f t="shared" si="466"/>
        <v>2.25</v>
      </c>
      <c r="AJ1786" s="31">
        <f t="shared" si="467"/>
        <v>2.4204545454545454</v>
      </c>
      <c r="AK1786" s="30">
        <f>IF(W1786="si",($S1786*'COSTOS DE CREDITOS'!$C$27)/DATA!$G1786,"")</f>
        <v>54.922363131454851</v>
      </c>
      <c r="AL1786" s="90">
        <f>IF(W1786="si",'COSTOS DE CREDITOS'!$C$35,"")</f>
        <v>20.421138461538462</v>
      </c>
      <c r="AM1786" s="30">
        <f t="shared" si="457"/>
        <v>369.23076923076923</v>
      </c>
      <c r="AN1786" s="30">
        <f t="shared" si="458"/>
        <v>0</v>
      </c>
      <c r="AO1786" s="30">
        <f t="shared" si="459"/>
        <v>444.5742708237625</v>
      </c>
      <c r="AP1786" s="30">
        <f t="shared" si="460"/>
        <v>1058.7957291762373</v>
      </c>
      <c r="AQ1786" s="19">
        <f t="shared" si="461"/>
        <v>0.70428153360532497</v>
      </c>
    </row>
    <row r="1787" spans="1:43" x14ac:dyDescent="0.2">
      <c r="A1787" s="23" t="s">
        <v>5665</v>
      </c>
      <c r="B1787" s="6" t="s">
        <v>5668</v>
      </c>
      <c r="C1787" s="6" t="s">
        <v>5667</v>
      </c>
      <c r="D1787" s="2">
        <v>158246</v>
      </c>
      <c r="E1787" s="2">
        <v>158931</v>
      </c>
      <c r="F1787" s="3" t="s">
        <v>2278</v>
      </c>
      <c r="G1787" s="2">
        <v>6</v>
      </c>
      <c r="H1787" s="2">
        <v>158933</v>
      </c>
      <c r="I1787" s="3" t="s">
        <v>2298</v>
      </c>
      <c r="J1787" s="15" t="s">
        <v>5688</v>
      </c>
      <c r="K1787" s="24" t="s">
        <v>5688</v>
      </c>
      <c r="L1787" s="15">
        <v>45128</v>
      </c>
      <c r="M1787" s="15">
        <v>45138</v>
      </c>
      <c r="N1787" s="15"/>
      <c r="O1787" s="26">
        <f>VLOOKUP(D1787,quash!A$2:$I$7791,9,FALSE)</f>
        <v>1</v>
      </c>
      <c r="P1787" s="7">
        <v>10000</v>
      </c>
      <c r="Q1787" s="26">
        <v>120</v>
      </c>
      <c r="R1787" s="19">
        <v>3.1590593748395276E-2</v>
      </c>
      <c r="S1787" s="26">
        <v>16</v>
      </c>
      <c r="T1787" s="7">
        <v>6000</v>
      </c>
      <c r="U1787" s="2">
        <v>142</v>
      </c>
      <c r="V1787" s="11">
        <v>1503.37</v>
      </c>
      <c r="W1787" s="14" t="s">
        <v>5281</v>
      </c>
      <c r="X1787" s="18">
        <v>1</v>
      </c>
      <c r="Y1787" s="9">
        <v>6000</v>
      </c>
      <c r="Z1787" s="19">
        <f t="shared" si="454"/>
        <v>0</v>
      </c>
      <c r="AA1787" s="25">
        <v>1503.37</v>
      </c>
      <c r="AB1787" s="30">
        <f t="shared" si="455"/>
        <v>529000</v>
      </c>
      <c r="AC1787" s="30">
        <f t="shared" si="468"/>
        <v>1.1342155009451797E-2</v>
      </c>
      <c r="AD1787" s="31">
        <f t="shared" si="469"/>
        <v>1.3610586011342156</v>
      </c>
      <c r="AE1787" s="31">
        <f t="shared" si="470"/>
        <v>1.6105860113421551</v>
      </c>
      <c r="AG1787" s="30">
        <f t="shared" si="456"/>
        <v>2427000</v>
      </c>
      <c r="AH1787" s="30">
        <f t="shared" si="465"/>
        <v>2.472187886279357E-3</v>
      </c>
      <c r="AI1787" s="31">
        <f t="shared" si="466"/>
        <v>0.29666254635352285</v>
      </c>
      <c r="AJ1787" s="31">
        <f t="shared" si="467"/>
        <v>0.35105067985166871</v>
      </c>
      <c r="AK1787" s="30">
        <f>IF(W1787="si",($S1787*'COSTOS DE CREDITOS'!$C$27)/DATA!$G1787,"")</f>
        <v>54.922363131454851</v>
      </c>
      <c r="AL1787" s="90">
        <f>IF(W1787="si",'COSTOS DE CREDITOS'!$C$35,"")</f>
        <v>20.421138461538462</v>
      </c>
      <c r="AM1787" s="30">
        <f t="shared" si="457"/>
        <v>369.23076923076923</v>
      </c>
      <c r="AN1787" s="30">
        <f t="shared" si="458"/>
        <v>0</v>
      </c>
      <c r="AO1787" s="30">
        <f t="shared" si="459"/>
        <v>444.5742708237625</v>
      </c>
      <c r="AP1787" s="30">
        <f t="shared" si="460"/>
        <v>1058.7957291762373</v>
      </c>
      <c r="AQ1787" s="19">
        <f t="shared" si="461"/>
        <v>0.70428153360532497</v>
      </c>
    </row>
    <row r="1788" spans="1:43" x14ac:dyDescent="0.2">
      <c r="A1788" s="23" t="s">
        <v>5665</v>
      </c>
      <c r="B1788" s="6" t="s">
        <v>5684</v>
      </c>
      <c r="C1788" s="6" t="s">
        <v>5667</v>
      </c>
      <c r="D1788" s="2">
        <v>158377</v>
      </c>
      <c r="E1788" s="2">
        <v>158992</v>
      </c>
      <c r="F1788" s="3" t="s">
        <v>2281</v>
      </c>
      <c r="G1788" s="2">
        <v>5</v>
      </c>
      <c r="H1788" s="2">
        <v>158994</v>
      </c>
      <c r="I1788" s="3" t="s">
        <v>2299</v>
      </c>
      <c r="J1788" s="15">
        <v>45121</v>
      </c>
      <c r="K1788" s="24">
        <v>1192962362</v>
      </c>
      <c r="L1788" s="15">
        <v>45132</v>
      </c>
      <c r="M1788" s="15">
        <v>45138</v>
      </c>
      <c r="N1788" s="15"/>
      <c r="O1788" s="26">
        <f>VLOOKUP(D1788,quash!A$2:$I$7791,9,FALSE)</f>
        <v>1</v>
      </c>
      <c r="P1788" s="7">
        <v>10000</v>
      </c>
      <c r="Q1788" s="26">
        <v>127</v>
      </c>
      <c r="R1788" s="19">
        <v>5.24391097594855E-2</v>
      </c>
      <c r="S1788" s="93">
        <v>26</v>
      </c>
      <c r="T1788" s="7">
        <v>7000</v>
      </c>
      <c r="U1788" s="2">
        <v>142</v>
      </c>
      <c r="V1788" s="11">
        <v>1758.65</v>
      </c>
      <c r="W1788" s="14" t="s">
        <v>5281</v>
      </c>
      <c r="X1788" s="18">
        <v>0.68939519737934574</v>
      </c>
      <c r="Y1788" s="9">
        <v>4825.7663816554204</v>
      </c>
      <c r="Z1788" s="19">
        <f t="shared" si="454"/>
        <v>-0.31060480262065426</v>
      </c>
      <c r="AA1788" s="25">
        <v>1212.4048638711865</v>
      </c>
      <c r="AB1788" s="30">
        <f t="shared" si="455"/>
        <v>529000</v>
      </c>
      <c r="AC1788" s="30">
        <f t="shared" si="468"/>
        <v>1.3232514177693762E-2</v>
      </c>
      <c r="AD1788" s="31">
        <f t="shared" si="469"/>
        <v>1.6805293005671078</v>
      </c>
      <c r="AE1788" s="31">
        <f t="shared" si="470"/>
        <v>1.8790170132325141</v>
      </c>
      <c r="AG1788" s="30">
        <f t="shared" si="456"/>
        <v>2427000</v>
      </c>
      <c r="AH1788" s="30">
        <f t="shared" si="465"/>
        <v>2.88421920065925E-3</v>
      </c>
      <c r="AI1788" s="31">
        <f t="shared" si="466"/>
        <v>0.36629583848372477</v>
      </c>
      <c r="AJ1788" s="31">
        <f t="shared" si="467"/>
        <v>0.40955912649361348</v>
      </c>
      <c r="AK1788" s="30">
        <f>IF(W1788="si",($S1788*'COSTOS DE CREDITOS'!$C$27)/DATA!$G1788,"")</f>
        <v>107.09860810633695</v>
      </c>
      <c r="AL1788" s="90">
        <f>IF(W1788="si",'COSTOS DE CREDITOS'!$C$35,"")</f>
        <v>20.421138461538462</v>
      </c>
      <c r="AM1788" s="30">
        <f t="shared" si="457"/>
        <v>700</v>
      </c>
      <c r="AN1788" s="30">
        <f t="shared" si="458"/>
        <v>2174.2336183445796</v>
      </c>
      <c r="AO1788" s="30">
        <f t="shared" si="459"/>
        <v>3001.7533649124553</v>
      </c>
      <c r="AP1788" s="30">
        <f t="shared" si="460"/>
        <v>-1789.3485010412687</v>
      </c>
      <c r="AQ1788" s="19">
        <f t="shared" si="461"/>
        <v>-1.4758671417136284</v>
      </c>
    </row>
    <row r="1789" spans="1:43" x14ac:dyDescent="0.2">
      <c r="A1789" s="23" t="s">
        <v>5665</v>
      </c>
      <c r="B1789" s="6" t="s">
        <v>5684</v>
      </c>
      <c r="C1789" s="6" t="s">
        <v>5667</v>
      </c>
      <c r="D1789" s="2">
        <v>158578</v>
      </c>
      <c r="E1789" s="2">
        <v>158992</v>
      </c>
      <c r="F1789" s="3" t="s">
        <v>2281</v>
      </c>
      <c r="G1789" s="2">
        <v>5</v>
      </c>
      <c r="H1789" s="2">
        <v>158995</v>
      </c>
      <c r="I1789" s="3" t="s">
        <v>2300</v>
      </c>
      <c r="J1789" s="15">
        <v>45125</v>
      </c>
      <c r="K1789" s="24">
        <v>1195852069</v>
      </c>
      <c r="L1789" s="15">
        <v>45132</v>
      </c>
      <c r="M1789" s="15">
        <v>45138</v>
      </c>
      <c r="N1789" s="15"/>
      <c r="O1789" s="26">
        <f>VLOOKUP(D1789,quash!A$2:$I$7791,9,FALSE)</f>
        <v>1</v>
      </c>
      <c r="P1789" s="7">
        <v>10000</v>
      </c>
      <c r="Q1789" s="26">
        <v>147</v>
      </c>
      <c r="R1789" s="19">
        <v>7.9000519063170294E-2</v>
      </c>
      <c r="S1789" s="93">
        <v>26</v>
      </c>
      <c r="T1789" s="7">
        <v>7000</v>
      </c>
      <c r="U1789" s="2">
        <v>142</v>
      </c>
      <c r="V1789" s="11">
        <v>1758.65</v>
      </c>
      <c r="W1789" s="14" t="s">
        <v>5281</v>
      </c>
      <c r="X1789" s="18">
        <v>0.68939519737934574</v>
      </c>
      <c r="Y1789" s="9">
        <v>4825.7663816554204</v>
      </c>
      <c r="Z1789" s="19">
        <f t="shared" si="454"/>
        <v>-0.31060480262065426</v>
      </c>
      <c r="AA1789" s="25">
        <v>1212.4048638711865</v>
      </c>
      <c r="AB1789" s="30">
        <f t="shared" si="455"/>
        <v>529000</v>
      </c>
      <c r="AC1789" s="30">
        <f t="shared" si="468"/>
        <v>1.3232514177693762E-2</v>
      </c>
      <c r="AD1789" s="31">
        <f t="shared" si="469"/>
        <v>1.9451795841209829</v>
      </c>
      <c r="AE1789" s="31">
        <f t="shared" si="470"/>
        <v>1.8790170132325141</v>
      </c>
      <c r="AG1789" s="30">
        <f t="shared" si="456"/>
        <v>2427000</v>
      </c>
      <c r="AH1789" s="30">
        <f t="shared" si="465"/>
        <v>2.88421920065925E-3</v>
      </c>
      <c r="AI1789" s="31">
        <f t="shared" si="466"/>
        <v>0.42398022249690975</v>
      </c>
      <c r="AJ1789" s="31">
        <f t="shared" si="467"/>
        <v>0.40955912649361348</v>
      </c>
      <c r="AK1789" s="30">
        <f>IF(W1789="si",($S1789*'COSTOS DE CREDITOS'!$C$27)/DATA!$G1789,"")</f>
        <v>107.09860810633695</v>
      </c>
      <c r="AL1789" s="90">
        <f>IF(W1789="si",'COSTOS DE CREDITOS'!$C$35,"")</f>
        <v>20.421138461538462</v>
      </c>
      <c r="AM1789" s="30">
        <f t="shared" si="457"/>
        <v>700</v>
      </c>
      <c r="AN1789" s="30">
        <f t="shared" si="458"/>
        <v>2174.2336183445796</v>
      </c>
      <c r="AO1789" s="30">
        <f t="shared" si="459"/>
        <v>3001.7533649124553</v>
      </c>
      <c r="AP1789" s="30">
        <f t="shared" si="460"/>
        <v>-1789.3485010412687</v>
      </c>
      <c r="AQ1789" s="19">
        <f t="shared" si="461"/>
        <v>-1.4758671417136284</v>
      </c>
    </row>
    <row r="1790" spans="1:43" x14ac:dyDescent="0.2">
      <c r="A1790" s="23" t="s">
        <v>5665</v>
      </c>
      <c r="B1790" s="6" t="s">
        <v>5684</v>
      </c>
      <c r="C1790" s="6" t="s">
        <v>5667</v>
      </c>
      <c r="D1790" s="2">
        <v>158599</v>
      </c>
      <c r="E1790" s="2">
        <v>158992</v>
      </c>
      <c r="F1790" s="3" t="s">
        <v>2281</v>
      </c>
      <c r="G1790" s="2">
        <v>5</v>
      </c>
      <c r="H1790" s="2">
        <v>158996</v>
      </c>
      <c r="I1790" s="3" t="s">
        <v>2301</v>
      </c>
      <c r="J1790" s="15">
        <v>45125</v>
      </c>
      <c r="K1790" s="24">
        <v>1195852364</v>
      </c>
      <c r="L1790" s="15">
        <v>45132</v>
      </c>
      <c r="M1790" s="15">
        <v>45138</v>
      </c>
      <c r="N1790" s="15"/>
      <c r="O1790" s="26">
        <f>VLOOKUP(D1790,quash!A$2:$I$7791,9,FALSE)</f>
        <v>5</v>
      </c>
      <c r="P1790" s="7">
        <v>5000</v>
      </c>
      <c r="Q1790" s="26">
        <v>147</v>
      </c>
      <c r="R1790" s="19">
        <v>0.11226939921536</v>
      </c>
      <c r="S1790" s="93">
        <v>26</v>
      </c>
      <c r="T1790" s="7">
        <v>7000</v>
      </c>
      <c r="U1790" s="2">
        <v>142</v>
      </c>
      <c r="V1790" s="11">
        <v>1758.65</v>
      </c>
      <c r="W1790" s="14" t="s">
        <v>5281</v>
      </c>
      <c r="X1790" s="18">
        <v>0.68939519737934574</v>
      </c>
      <c r="Y1790" s="9">
        <v>4825.7663816554204</v>
      </c>
      <c r="Z1790" s="19">
        <f t="shared" si="454"/>
        <v>-0.31060480262065426</v>
      </c>
      <c r="AA1790" s="25">
        <v>1212.4048638711865</v>
      </c>
      <c r="AB1790" s="30">
        <f t="shared" si="455"/>
        <v>96000</v>
      </c>
      <c r="AC1790" s="30">
        <f t="shared" si="468"/>
        <v>7.2916666666666671E-2</v>
      </c>
      <c r="AD1790" s="31">
        <f t="shared" si="469"/>
        <v>10.71875</v>
      </c>
      <c r="AE1790" s="31">
        <f t="shared" si="470"/>
        <v>10.354166666666668</v>
      </c>
      <c r="AG1790" s="30">
        <f t="shared" si="456"/>
        <v>352000</v>
      </c>
      <c r="AH1790" s="30">
        <f t="shared" si="465"/>
        <v>1.9886363636363636E-2</v>
      </c>
      <c r="AI1790" s="31">
        <f t="shared" si="466"/>
        <v>2.9232954545454546</v>
      </c>
      <c r="AJ1790" s="31">
        <f t="shared" si="467"/>
        <v>2.8238636363636362</v>
      </c>
      <c r="AK1790" s="30">
        <f>IF(W1790="si",($S1790*'COSTOS DE CREDITOS'!$C$27)/DATA!$G1790,"")</f>
        <v>107.09860810633695</v>
      </c>
      <c r="AL1790" s="90">
        <f>IF(W1790="si",'COSTOS DE CREDITOS'!$C$35,"")</f>
        <v>20.421138461538462</v>
      </c>
      <c r="AM1790" s="30">
        <f t="shared" si="457"/>
        <v>700</v>
      </c>
      <c r="AN1790" s="30">
        <f t="shared" si="458"/>
        <v>2174.2336183445796</v>
      </c>
      <c r="AO1790" s="30">
        <f t="shared" si="459"/>
        <v>3001.7533649124553</v>
      </c>
      <c r="AP1790" s="30">
        <f t="shared" si="460"/>
        <v>-1789.3485010412687</v>
      </c>
      <c r="AQ1790" s="19">
        <f t="shared" si="461"/>
        <v>-1.4758671417136284</v>
      </c>
    </row>
    <row r="1791" spans="1:43" x14ac:dyDescent="0.2">
      <c r="A1791" s="23" t="s">
        <v>5665</v>
      </c>
      <c r="B1791" s="6" t="s">
        <v>5684</v>
      </c>
      <c r="C1791" s="6" t="s">
        <v>5667</v>
      </c>
      <c r="D1791" s="2">
        <v>158369</v>
      </c>
      <c r="E1791" s="2">
        <v>158992</v>
      </c>
      <c r="F1791" s="3" t="s">
        <v>2281</v>
      </c>
      <c r="G1791" s="2">
        <v>5</v>
      </c>
      <c r="H1791" s="2">
        <v>159005</v>
      </c>
      <c r="I1791" s="3" t="s">
        <v>2302</v>
      </c>
      <c r="J1791" s="15" t="s">
        <v>5688</v>
      </c>
      <c r="K1791" s="24" t="s">
        <v>5688</v>
      </c>
      <c r="L1791" s="15">
        <v>45132</v>
      </c>
      <c r="M1791" s="15">
        <v>45138</v>
      </c>
      <c r="N1791" s="15"/>
      <c r="O1791" s="26" t="e">
        <f>VLOOKUP(D1791,quash!A$2:$I$7791,9,FALSE)</f>
        <v>#N/A</v>
      </c>
      <c r="P1791" s="7">
        <v>11000</v>
      </c>
      <c r="Q1791" s="26">
        <v>134</v>
      </c>
      <c r="R1791" s="19">
        <v>5.7794490376783518E-2</v>
      </c>
      <c r="S1791" s="93">
        <v>26</v>
      </c>
      <c r="T1791" s="7">
        <v>7000</v>
      </c>
      <c r="U1791" s="2">
        <v>142</v>
      </c>
      <c r="V1791" s="11">
        <v>1758.65</v>
      </c>
      <c r="W1791" s="14" t="s">
        <v>5281</v>
      </c>
      <c r="X1791" s="18">
        <v>0.68939519737934574</v>
      </c>
      <c r="Y1791" s="9">
        <v>4825.7663816554204</v>
      </c>
      <c r="Z1791" s="19">
        <f t="shared" si="454"/>
        <v>-0.31060480262065426</v>
      </c>
      <c r="AA1791" s="25">
        <v>1212.4048638711865</v>
      </c>
      <c r="AB1791" s="30">
        <f t="shared" si="455"/>
        <v>318000</v>
      </c>
      <c r="AC1791" s="30">
        <f t="shared" si="468"/>
        <v>2.20125786163522E-2</v>
      </c>
      <c r="AD1791" s="31">
        <f t="shared" si="469"/>
        <v>2.949685534591195</v>
      </c>
      <c r="AE1791" s="31">
        <f t="shared" si="470"/>
        <v>3.1257861635220126</v>
      </c>
      <c r="AG1791" s="30">
        <f t="shared" si="456"/>
        <v>6126000</v>
      </c>
      <c r="AH1791" s="30">
        <f t="shared" si="465"/>
        <v>1.1426705843943846E-3</v>
      </c>
      <c r="AI1791" s="31">
        <f t="shared" si="466"/>
        <v>0.15311785830884753</v>
      </c>
      <c r="AJ1791" s="31">
        <f t="shared" si="467"/>
        <v>0.16225922298400261</v>
      </c>
      <c r="AK1791" s="30">
        <f>IF(W1791="si",($S1791*'COSTOS DE CREDITOS'!$C$27)/DATA!$G1791,"")</f>
        <v>107.09860810633695</v>
      </c>
      <c r="AL1791" s="90">
        <f>IF(W1791="si",'COSTOS DE CREDITOS'!$C$35,"")</f>
        <v>20.421138461538462</v>
      </c>
      <c r="AM1791" s="30">
        <f t="shared" si="457"/>
        <v>700</v>
      </c>
      <c r="AN1791" s="30">
        <f t="shared" si="458"/>
        <v>2174.2336183445796</v>
      </c>
      <c r="AO1791" s="30">
        <f t="shared" si="459"/>
        <v>3001.7533649124553</v>
      </c>
      <c r="AP1791" s="30">
        <f t="shared" si="460"/>
        <v>-1789.3485010412687</v>
      </c>
      <c r="AQ1791" s="19">
        <f t="shared" si="461"/>
        <v>-1.4758671417136284</v>
      </c>
    </row>
    <row r="1792" spans="1:43" x14ac:dyDescent="0.2">
      <c r="A1792" s="23" t="s">
        <v>5665</v>
      </c>
      <c r="B1792" s="6" t="s">
        <v>5681</v>
      </c>
      <c r="C1792" s="6" t="s">
        <v>5667</v>
      </c>
      <c r="D1792" s="4">
        <v>159018</v>
      </c>
      <c r="E1792" s="4">
        <v>159044</v>
      </c>
      <c r="F1792" s="5" t="s">
        <v>2303</v>
      </c>
      <c r="G1792" s="2">
        <v>5</v>
      </c>
      <c r="H1792" s="4">
        <v>159045</v>
      </c>
      <c r="I1792" s="5" t="s">
        <v>2304</v>
      </c>
      <c r="J1792" s="15">
        <v>45128</v>
      </c>
      <c r="K1792" s="24">
        <v>1198350964</v>
      </c>
      <c r="L1792" s="15">
        <v>45132</v>
      </c>
      <c r="M1792" s="15">
        <v>45138</v>
      </c>
      <c r="N1792" s="15"/>
      <c r="O1792" s="26">
        <f>VLOOKUP(D1792,quash!A$2:$I$7791,9,FALSE)</f>
        <v>3</v>
      </c>
      <c r="P1792" s="7">
        <v>11000</v>
      </c>
      <c r="Q1792" s="26">
        <v>121</v>
      </c>
      <c r="R1792" s="19">
        <v>4.0600437731467487E-2</v>
      </c>
      <c r="S1792" s="93">
        <v>26</v>
      </c>
      <c r="T1792" s="8">
        <v>10000</v>
      </c>
      <c r="U1792" s="4">
        <v>142</v>
      </c>
      <c r="V1792" s="10">
        <v>2510.34</v>
      </c>
      <c r="W1792" s="14" t="s">
        <v>5281</v>
      </c>
      <c r="X1792" s="18">
        <v>0.68034125617537622</v>
      </c>
      <c r="Y1792" s="9">
        <v>6803.412561753762</v>
      </c>
      <c r="Z1792" s="19">
        <f t="shared" si="454"/>
        <v>-0.31965874382462378</v>
      </c>
      <c r="AA1792" s="25">
        <v>1707.8878690272941</v>
      </c>
      <c r="AB1792" s="30">
        <f t="shared" si="455"/>
        <v>281000</v>
      </c>
      <c r="AC1792" s="30">
        <f t="shared" si="468"/>
        <v>3.5587188612099648E-2</v>
      </c>
      <c r="AD1792" s="31">
        <f t="shared" si="469"/>
        <v>4.3060498220640575</v>
      </c>
      <c r="AE1792" s="31">
        <f t="shared" si="470"/>
        <v>5.0533807829181496</v>
      </c>
      <c r="AG1792" s="30">
        <f t="shared" si="456"/>
        <v>778000</v>
      </c>
      <c r="AH1792" s="30">
        <f t="shared" si="465"/>
        <v>1.2853470437017995E-2</v>
      </c>
      <c r="AI1792" s="31">
        <f t="shared" si="466"/>
        <v>1.5552699228791773</v>
      </c>
      <c r="AJ1792" s="31">
        <f t="shared" si="467"/>
        <v>1.8251928020565553</v>
      </c>
      <c r="AK1792" s="30">
        <f>IF(W1792="si",($S1792*'COSTOS DE CREDITOS'!$C$27)/DATA!$G1792,"")</f>
        <v>107.09860810633695</v>
      </c>
      <c r="AL1792" s="90">
        <f>IF(W1792="si",'COSTOS DE CREDITOS'!$C$35,"")</f>
        <v>20.421138461538462</v>
      </c>
      <c r="AM1792" s="30">
        <f t="shared" si="457"/>
        <v>1000</v>
      </c>
      <c r="AN1792" s="30">
        <f t="shared" si="458"/>
        <v>3196.587438246238</v>
      </c>
      <c r="AO1792" s="30">
        <f t="shared" si="459"/>
        <v>4324.1071848141137</v>
      </c>
      <c r="AP1792" s="30">
        <f t="shared" si="460"/>
        <v>-2616.2193157868196</v>
      </c>
      <c r="AQ1792" s="19">
        <f t="shared" si="461"/>
        <v>-1.5318448963964211</v>
      </c>
    </row>
    <row r="1793" spans="1:43" x14ac:dyDescent="0.2">
      <c r="A1793" s="23" t="s">
        <v>5665</v>
      </c>
      <c r="B1793" s="6" t="s">
        <v>5681</v>
      </c>
      <c r="C1793" s="6" t="s">
        <v>5667</v>
      </c>
      <c r="D1793" s="2">
        <v>158209</v>
      </c>
      <c r="E1793" s="2">
        <v>159044</v>
      </c>
      <c r="F1793" s="3" t="s">
        <v>2303</v>
      </c>
      <c r="G1793" s="2">
        <v>5</v>
      </c>
      <c r="H1793" s="2">
        <v>159046</v>
      </c>
      <c r="I1793" s="3" t="s">
        <v>2305</v>
      </c>
      <c r="J1793" s="15">
        <v>45120</v>
      </c>
      <c r="K1793" s="24">
        <v>1192285842</v>
      </c>
      <c r="L1793" s="15">
        <v>45132</v>
      </c>
      <c r="M1793" s="15">
        <v>45138</v>
      </c>
      <c r="N1793" s="15"/>
      <c r="O1793" s="26">
        <f>VLOOKUP(D1793,quash!A$2:$I$7791,9,FALSE)</f>
        <v>3</v>
      </c>
      <c r="P1793" s="7">
        <v>10000</v>
      </c>
      <c r="Q1793" s="26">
        <v>110</v>
      </c>
      <c r="R1793" s="19">
        <v>3.11605023919212E-2</v>
      </c>
      <c r="S1793" s="93">
        <v>26</v>
      </c>
      <c r="T1793" s="7">
        <v>7000</v>
      </c>
      <c r="U1793" s="2">
        <v>142</v>
      </c>
      <c r="V1793" s="11">
        <v>1758.65</v>
      </c>
      <c r="W1793" s="14" t="s">
        <v>5281</v>
      </c>
      <c r="X1793" s="18">
        <v>0.68034125617537622</v>
      </c>
      <c r="Y1793" s="9">
        <v>4762.3887932276339</v>
      </c>
      <c r="Z1793" s="19">
        <f t="shared" si="454"/>
        <v>-0.31965874382462378</v>
      </c>
      <c r="AA1793" s="25">
        <v>1196.4821501728254</v>
      </c>
      <c r="AB1793" s="30">
        <f t="shared" si="455"/>
        <v>281000</v>
      </c>
      <c r="AC1793" s="30">
        <f t="shared" si="468"/>
        <v>2.491103202846975E-2</v>
      </c>
      <c r="AD1793" s="31">
        <f t="shared" si="469"/>
        <v>2.7402135231316724</v>
      </c>
      <c r="AE1793" s="31">
        <f t="shared" si="470"/>
        <v>3.5373665480427046</v>
      </c>
      <c r="AG1793" s="30">
        <f t="shared" si="456"/>
        <v>778000</v>
      </c>
      <c r="AH1793" s="30">
        <f t="shared" si="465"/>
        <v>8.9974293059125968E-3</v>
      </c>
      <c r="AI1793" s="31">
        <f t="shared" si="466"/>
        <v>0.98971722365038561</v>
      </c>
      <c r="AJ1793" s="31">
        <f t="shared" si="467"/>
        <v>1.2776349614395888</v>
      </c>
      <c r="AK1793" s="30">
        <f>IF(W1793="si",($S1793*'COSTOS DE CREDITOS'!$C$27)/DATA!$G1793,"")</f>
        <v>107.09860810633695</v>
      </c>
      <c r="AL1793" s="90">
        <f>IF(W1793="si",'COSTOS DE CREDITOS'!$C$35,"")</f>
        <v>20.421138461538462</v>
      </c>
      <c r="AM1793" s="30">
        <f t="shared" si="457"/>
        <v>700</v>
      </c>
      <c r="AN1793" s="30">
        <f t="shared" si="458"/>
        <v>2237.6112067723661</v>
      </c>
      <c r="AO1793" s="30">
        <f t="shared" si="459"/>
        <v>3065.1309533402418</v>
      </c>
      <c r="AP1793" s="30">
        <f t="shared" si="460"/>
        <v>-1868.6488031674164</v>
      </c>
      <c r="AQ1793" s="19">
        <f t="shared" si="461"/>
        <v>-1.5617857758241527</v>
      </c>
    </row>
    <row r="1794" spans="1:43" x14ac:dyDescent="0.2">
      <c r="A1794" s="23" t="s">
        <v>5665</v>
      </c>
      <c r="B1794" s="6" t="s">
        <v>5681</v>
      </c>
      <c r="C1794" s="6" t="s">
        <v>5667</v>
      </c>
      <c r="D1794" s="2">
        <v>158221</v>
      </c>
      <c r="E1794" s="2">
        <v>159044</v>
      </c>
      <c r="F1794" s="3" t="s">
        <v>2303</v>
      </c>
      <c r="G1794" s="2">
        <v>5</v>
      </c>
      <c r="H1794" s="2">
        <v>159047</v>
      </c>
      <c r="I1794" s="3" t="s">
        <v>2306</v>
      </c>
      <c r="J1794" s="15">
        <v>45120</v>
      </c>
      <c r="K1794" s="24">
        <v>1192357590</v>
      </c>
      <c r="L1794" s="15">
        <v>45132</v>
      </c>
      <c r="M1794" s="15">
        <v>45138</v>
      </c>
      <c r="N1794" s="15"/>
      <c r="O1794" s="26">
        <f>VLOOKUP(D1794,quash!A$2:$I$7791,9,FALSE)</f>
        <v>5</v>
      </c>
      <c r="P1794" s="7">
        <v>10000</v>
      </c>
      <c r="Q1794" s="26">
        <v>115</v>
      </c>
      <c r="R1794" s="19">
        <v>3.97705569269148E-2</v>
      </c>
      <c r="S1794" s="93">
        <v>26</v>
      </c>
      <c r="T1794" s="7">
        <v>6000</v>
      </c>
      <c r="U1794" s="2">
        <v>142</v>
      </c>
      <c r="V1794" s="11">
        <v>1503.37</v>
      </c>
      <c r="W1794" s="14" t="s">
        <v>5281</v>
      </c>
      <c r="X1794" s="18">
        <v>0.68034125617537622</v>
      </c>
      <c r="Y1794" s="9">
        <v>4082.0475370522572</v>
      </c>
      <c r="Z1794" s="19">
        <f t="shared" ref="Z1794:Z1857" si="471">Y1794/T1794-1</f>
        <v>-0.31965874382462378</v>
      </c>
      <c r="AA1794" s="25">
        <v>1022.8046342963753</v>
      </c>
      <c r="AB1794" s="30">
        <f t="shared" ref="AB1794:AB1857" si="472">SUMIFS($T:$T,$M:$M,$M1794,$O:$O,$O1794)</f>
        <v>96000</v>
      </c>
      <c r="AC1794" s="30">
        <f t="shared" si="468"/>
        <v>6.25E-2</v>
      </c>
      <c r="AD1794" s="31">
        <f t="shared" si="469"/>
        <v>7.1875</v>
      </c>
      <c r="AE1794" s="31">
        <f t="shared" si="470"/>
        <v>8.875</v>
      </c>
      <c r="AG1794" s="30">
        <f t="shared" ref="AG1794:AG1857" si="473">SUMIFS($T:$T,$O:$O,$O1794,$N:$N,1)</f>
        <v>352000</v>
      </c>
      <c r="AH1794" s="30">
        <f t="shared" si="465"/>
        <v>1.7045454545454544E-2</v>
      </c>
      <c r="AI1794" s="31">
        <f t="shared" si="466"/>
        <v>1.9602272727272725</v>
      </c>
      <c r="AJ1794" s="31">
        <f t="shared" si="467"/>
        <v>2.4204545454545454</v>
      </c>
      <c r="AK1794" s="30">
        <f>IF(W1794="si",($S1794*'COSTOS DE CREDITOS'!$C$27)/DATA!$G1794,"")</f>
        <v>107.09860810633695</v>
      </c>
      <c r="AL1794" s="90">
        <f>IF(W1794="si",'COSTOS DE CREDITOS'!$C$35,"")</f>
        <v>20.421138461538462</v>
      </c>
      <c r="AM1794" s="30">
        <f t="shared" si="457"/>
        <v>600</v>
      </c>
      <c r="AN1794" s="30">
        <f t="shared" si="458"/>
        <v>1917.9524629477428</v>
      </c>
      <c r="AO1794" s="30">
        <f t="shared" si="459"/>
        <v>2645.4722095156185</v>
      </c>
      <c r="AP1794" s="30">
        <f t="shared" si="460"/>
        <v>-1622.6675752192432</v>
      </c>
      <c r="AQ1794" s="19">
        <f t="shared" si="461"/>
        <v>-1.5864882899514192</v>
      </c>
    </row>
    <row r="1795" spans="1:43" x14ac:dyDescent="0.2">
      <c r="A1795" s="23" t="s">
        <v>5665</v>
      </c>
      <c r="B1795" s="6" t="s">
        <v>5681</v>
      </c>
      <c r="C1795" s="6" t="s">
        <v>5667</v>
      </c>
      <c r="D1795" s="2">
        <v>158056</v>
      </c>
      <c r="E1795" s="2">
        <v>159044</v>
      </c>
      <c r="F1795" s="3" t="s">
        <v>2303</v>
      </c>
      <c r="G1795" s="2">
        <v>5</v>
      </c>
      <c r="H1795" s="2">
        <v>159048</v>
      </c>
      <c r="I1795" s="3" t="s">
        <v>2307</v>
      </c>
      <c r="J1795" s="15">
        <v>45119</v>
      </c>
      <c r="K1795" s="24">
        <v>1191627518</v>
      </c>
      <c r="L1795" s="15">
        <v>45132</v>
      </c>
      <c r="M1795" s="15">
        <v>45138</v>
      </c>
      <c r="N1795" s="15"/>
      <c r="O1795" s="26">
        <f>VLOOKUP(D1795,quash!A$2:$I$7791,9,FALSE)</f>
        <v>2</v>
      </c>
      <c r="P1795" s="7">
        <v>10000</v>
      </c>
      <c r="Q1795" s="26">
        <v>110</v>
      </c>
      <c r="R1795" s="19">
        <v>3.3220596517330399E-2</v>
      </c>
      <c r="S1795" s="93">
        <v>26</v>
      </c>
      <c r="T1795" s="7">
        <v>7000</v>
      </c>
      <c r="U1795" s="2">
        <v>142</v>
      </c>
      <c r="V1795" s="11">
        <v>1758.65</v>
      </c>
      <c r="W1795" s="14" t="s">
        <v>5281</v>
      </c>
      <c r="X1795" s="18">
        <v>0.68034125617537622</v>
      </c>
      <c r="Y1795" s="9">
        <v>4762.3887932276339</v>
      </c>
      <c r="Z1795" s="19">
        <f t="shared" si="471"/>
        <v>-0.31965874382462378</v>
      </c>
      <c r="AA1795" s="25">
        <v>1196.4821501728254</v>
      </c>
      <c r="AB1795" s="30">
        <f t="shared" si="472"/>
        <v>494000</v>
      </c>
      <c r="AC1795" s="30">
        <f t="shared" si="468"/>
        <v>1.417004048582996E-2</v>
      </c>
      <c r="AD1795" s="31">
        <f t="shared" si="469"/>
        <v>1.5587044534412955</v>
      </c>
      <c r="AE1795" s="31">
        <f t="shared" si="470"/>
        <v>2.0121457489878543</v>
      </c>
      <c r="AG1795" s="30">
        <f t="shared" si="473"/>
        <v>1695000</v>
      </c>
      <c r="AH1795" s="30">
        <f t="shared" si="465"/>
        <v>4.1297935103244837E-3</v>
      </c>
      <c r="AI1795" s="31">
        <f t="shared" si="466"/>
        <v>0.45427728613569318</v>
      </c>
      <c r="AJ1795" s="31">
        <f t="shared" si="467"/>
        <v>0.58643067846607666</v>
      </c>
      <c r="AK1795" s="30">
        <f>IF(W1795="si",($S1795*'COSTOS DE CREDITOS'!$C$27)/DATA!$G1795,"")</f>
        <v>107.09860810633695</v>
      </c>
      <c r="AL1795" s="90">
        <f>IF(W1795="si",'COSTOS DE CREDITOS'!$C$35,"")</f>
        <v>20.421138461538462</v>
      </c>
      <c r="AM1795" s="30">
        <f t="shared" ref="AM1795:AM1858" si="474">IF(W1795="si",(20%/52*$S1795)*$T1795,"")</f>
        <v>700</v>
      </c>
      <c r="AN1795" s="30">
        <f t="shared" ref="AN1795:AN1858" si="475">IF(W1795="SI",T1795-Y1795,"")</f>
        <v>2237.6112067723661</v>
      </c>
      <c r="AO1795" s="30">
        <f t="shared" ref="AO1795:AO1858" si="476">SUM(AK1795:AN1795)</f>
        <v>3065.1309533402418</v>
      </c>
      <c r="AP1795" s="30">
        <f t="shared" ref="AP1795:AP1858" si="477">AA1795-AO1795</f>
        <v>-1868.6488031674164</v>
      </c>
      <c r="AQ1795" s="19">
        <f t="shared" ref="AQ1795:AQ1858" si="478">IFERROR(AP1795/AA1795,"")</f>
        <v>-1.5617857758241527</v>
      </c>
    </row>
    <row r="1796" spans="1:43" x14ac:dyDescent="0.2">
      <c r="A1796" s="23" t="s">
        <v>5665</v>
      </c>
      <c r="B1796" s="6" t="s">
        <v>5681</v>
      </c>
      <c r="C1796" s="6" t="s">
        <v>5667</v>
      </c>
      <c r="D1796" s="2">
        <v>158360</v>
      </c>
      <c r="E1796" s="2">
        <v>159044</v>
      </c>
      <c r="F1796" s="3" t="s">
        <v>2303</v>
      </c>
      <c r="G1796" s="2">
        <v>5</v>
      </c>
      <c r="H1796" s="2">
        <v>159049</v>
      </c>
      <c r="I1796" s="3" t="s">
        <v>2308</v>
      </c>
      <c r="J1796" s="15">
        <v>45121</v>
      </c>
      <c r="K1796" s="24">
        <v>1192848226</v>
      </c>
      <c r="L1796" s="15">
        <v>45132</v>
      </c>
      <c r="M1796" s="15">
        <v>45138</v>
      </c>
      <c r="N1796" s="15"/>
      <c r="O1796" s="26">
        <f>VLOOKUP(D1796,quash!A$2:$I$7791,9,FALSE)</f>
        <v>4</v>
      </c>
      <c r="P1796" s="7">
        <v>10000</v>
      </c>
      <c r="Q1796" s="26">
        <v>110</v>
      </c>
      <c r="R1796" s="19">
        <v>3.3741050530766099E-2</v>
      </c>
      <c r="S1796" s="93">
        <v>26</v>
      </c>
      <c r="T1796" s="7">
        <v>7000</v>
      </c>
      <c r="U1796" s="2">
        <v>142</v>
      </c>
      <c r="V1796" s="11">
        <v>1758.65</v>
      </c>
      <c r="W1796" s="14" t="s">
        <v>5281</v>
      </c>
      <c r="X1796" s="18">
        <v>0.68034125617537622</v>
      </c>
      <c r="Y1796" s="9">
        <v>4762.3887932276339</v>
      </c>
      <c r="Z1796" s="19">
        <f t="shared" si="471"/>
        <v>-0.31965874382462378</v>
      </c>
      <c r="AA1796" s="25">
        <v>1196.4821501728254</v>
      </c>
      <c r="AB1796" s="30">
        <f t="shared" si="472"/>
        <v>343000</v>
      </c>
      <c r="AC1796" s="30">
        <f t="shared" si="468"/>
        <v>2.0408163265306121E-2</v>
      </c>
      <c r="AD1796" s="31">
        <f t="shared" si="469"/>
        <v>2.2448979591836733</v>
      </c>
      <c r="AE1796" s="31">
        <f t="shared" si="470"/>
        <v>2.8979591836734691</v>
      </c>
      <c r="AG1796" s="30">
        <f t="shared" si="473"/>
        <v>927000</v>
      </c>
      <c r="AH1796" s="30">
        <f t="shared" si="465"/>
        <v>7.551240560949299E-3</v>
      </c>
      <c r="AI1796" s="31">
        <f t="shared" si="466"/>
        <v>0.83063646170442285</v>
      </c>
      <c r="AJ1796" s="31">
        <f t="shared" si="467"/>
        <v>1.0722761596548005</v>
      </c>
      <c r="AK1796" s="30">
        <f>IF(W1796="si",($S1796*'COSTOS DE CREDITOS'!$C$27)/DATA!$G1796,"")</f>
        <v>107.09860810633695</v>
      </c>
      <c r="AL1796" s="90">
        <f>IF(W1796="si",'COSTOS DE CREDITOS'!$C$35,"")</f>
        <v>20.421138461538462</v>
      </c>
      <c r="AM1796" s="30">
        <f t="shared" si="474"/>
        <v>700</v>
      </c>
      <c r="AN1796" s="30">
        <f t="shared" si="475"/>
        <v>2237.6112067723661</v>
      </c>
      <c r="AO1796" s="30">
        <f t="shared" si="476"/>
        <v>3065.1309533402418</v>
      </c>
      <c r="AP1796" s="30">
        <f t="shared" si="477"/>
        <v>-1868.6488031674164</v>
      </c>
      <c r="AQ1796" s="19">
        <f t="shared" si="478"/>
        <v>-1.5617857758241527</v>
      </c>
    </row>
    <row r="1797" spans="1:43" x14ac:dyDescent="0.2">
      <c r="A1797" s="23" t="s">
        <v>5665</v>
      </c>
      <c r="B1797" s="6" t="s">
        <v>5674</v>
      </c>
      <c r="C1797" s="6" t="s">
        <v>5670</v>
      </c>
      <c r="D1797" s="2">
        <v>158322</v>
      </c>
      <c r="E1797" s="2">
        <v>158501</v>
      </c>
      <c r="F1797" s="3" t="s">
        <v>2311</v>
      </c>
      <c r="G1797" s="2">
        <v>6</v>
      </c>
      <c r="H1797" s="2">
        <v>158642</v>
      </c>
      <c r="I1797" s="3" t="s">
        <v>2312</v>
      </c>
      <c r="J1797" s="15">
        <v>45121</v>
      </c>
      <c r="K1797" s="24">
        <v>1192799827</v>
      </c>
      <c r="L1797" s="15">
        <v>45126</v>
      </c>
      <c r="M1797" s="15">
        <v>45138</v>
      </c>
      <c r="N1797" s="15"/>
      <c r="O1797" s="26">
        <f>VLOOKUP(D1797,quash!A$2:$I$7791,9,FALSE)</f>
        <v>1</v>
      </c>
      <c r="P1797" s="7">
        <v>10000</v>
      </c>
      <c r="Q1797" s="26">
        <v>132</v>
      </c>
      <c r="R1797" s="19">
        <v>5.8283715876113903E-2</v>
      </c>
      <c r="S1797" s="26">
        <v>16</v>
      </c>
      <c r="T1797" s="7">
        <v>8000</v>
      </c>
      <c r="U1797" s="2">
        <v>142</v>
      </c>
      <c r="V1797" s="11">
        <v>2013.74</v>
      </c>
      <c r="W1797" s="14" t="s">
        <v>5281</v>
      </c>
      <c r="X1797" s="18">
        <v>1</v>
      </c>
      <c r="Y1797" s="9">
        <v>8000</v>
      </c>
      <c r="Z1797" s="19">
        <f t="shared" si="471"/>
        <v>0</v>
      </c>
      <c r="AA1797" s="25">
        <v>2013.74</v>
      </c>
      <c r="AB1797" s="30">
        <f t="shared" si="472"/>
        <v>529000</v>
      </c>
      <c r="AC1797" s="30">
        <f t="shared" si="468"/>
        <v>1.5122873345935728E-2</v>
      </c>
      <c r="AD1797" s="31">
        <f t="shared" si="469"/>
        <v>1.996219281663516</v>
      </c>
      <c r="AE1797" s="31">
        <f t="shared" si="470"/>
        <v>2.1474480151228734</v>
      </c>
      <c r="AG1797" s="30">
        <f t="shared" si="473"/>
        <v>2427000</v>
      </c>
      <c r="AH1797" s="30">
        <f t="shared" si="465"/>
        <v>3.296250515039143E-3</v>
      </c>
      <c r="AI1797" s="31">
        <f t="shared" si="466"/>
        <v>0.43510506798516685</v>
      </c>
      <c r="AJ1797" s="31">
        <f t="shared" si="467"/>
        <v>0.4680675731355583</v>
      </c>
      <c r="AK1797" s="30">
        <f>IF(W1797="si",($S1797*'COSTOS DE CREDITOS'!$C$27)/DATA!$G1797,"")</f>
        <v>54.922363131454851</v>
      </c>
      <c r="AL1797" s="90">
        <f>IF(W1797="si",'COSTOS DE CREDITOS'!$C$35,"")</f>
        <v>20.421138461538462</v>
      </c>
      <c r="AM1797" s="30">
        <f t="shared" si="474"/>
        <v>492.30769230769232</v>
      </c>
      <c r="AN1797" s="30">
        <f t="shared" si="475"/>
        <v>0</v>
      </c>
      <c r="AO1797" s="30">
        <f t="shared" si="476"/>
        <v>567.6511939006856</v>
      </c>
      <c r="AP1797" s="30">
        <f t="shared" si="477"/>
        <v>1446.0888060993143</v>
      </c>
      <c r="AQ1797" s="19">
        <f t="shared" si="478"/>
        <v>0.71811098061284684</v>
      </c>
    </row>
    <row r="1798" spans="1:43" x14ac:dyDescent="0.2">
      <c r="A1798" s="23" t="s">
        <v>5665</v>
      </c>
      <c r="B1798" s="6" t="s">
        <v>5677</v>
      </c>
      <c r="C1798" s="6" t="s">
        <v>5667</v>
      </c>
      <c r="D1798" s="2">
        <v>158406</v>
      </c>
      <c r="E1798" s="2">
        <v>158960</v>
      </c>
      <c r="F1798" s="3" t="s">
        <v>2309</v>
      </c>
      <c r="G1798" s="2">
        <v>7</v>
      </c>
      <c r="H1798" s="2">
        <v>158962</v>
      </c>
      <c r="I1798" s="3" t="s">
        <v>2313</v>
      </c>
      <c r="J1798" s="15" t="s">
        <v>5688</v>
      </c>
      <c r="K1798" s="24" t="s">
        <v>5688</v>
      </c>
      <c r="L1798" s="15">
        <v>45131</v>
      </c>
      <c r="M1798" s="15">
        <v>45138</v>
      </c>
      <c r="N1798" s="15"/>
      <c r="O1798" s="26">
        <f>VLOOKUP(D1798,quash!A$2:$I$7791,9,FALSE)</f>
        <v>4</v>
      </c>
      <c r="P1798" s="7">
        <v>10000</v>
      </c>
      <c r="Q1798" s="26">
        <v>112</v>
      </c>
      <c r="R1798" s="19">
        <v>3.3394081188475637E-2</v>
      </c>
      <c r="S1798" s="93">
        <v>26</v>
      </c>
      <c r="T1798" s="7">
        <v>10000</v>
      </c>
      <c r="U1798" s="2">
        <v>100</v>
      </c>
      <c r="V1798" s="11">
        <v>1738.06</v>
      </c>
      <c r="W1798" s="14" t="s">
        <v>5281</v>
      </c>
      <c r="X1798" s="18">
        <v>0.71446617525173861</v>
      </c>
      <c r="Y1798" s="9">
        <v>7144.661752517386</v>
      </c>
      <c r="Z1798" s="19">
        <f t="shared" si="471"/>
        <v>-0.28553382474826139</v>
      </c>
      <c r="AA1798" s="25">
        <v>1241.7850805580367</v>
      </c>
      <c r="AB1798" s="30">
        <f t="shared" si="472"/>
        <v>343000</v>
      </c>
      <c r="AC1798" s="30">
        <f t="shared" si="468"/>
        <v>2.9154518950437316E-2</v>
      </c>
      <c r="AD1798" s="31">
        <f t="shared" si="469"/>
        <v>3.2653061224489797</v>
      </c>
      <c r="AE1798" s="31">
        <f t="shared" si="470"/>
        <v>2.9154518950437316</v>
      </c>
      <c r="AG1798" s="30">
        <f t="shared" si="473"/>
        <v>927000</v>
      </c>
      <c r="AH1798" s="30">
        <f t="shared" si="465"/>
        <v>1.0787486515641856E-2</v>
      </c>
      <c r="AI1798" s="31">
        <f t="shared" si="466"/>
        <v>1.2081984897518878</v>
      </c>
      <c r="AJ1798" s="31">
        <f t="shared" si="467"/>
        <v>1.0787486515641855</v>
      </c>
      <c r="AK1798" s="30">
        <f>IF(W1798="si",($S1798*'COSTOS DE CREDITOS'!$C$27)/DATA!$G1798,"")</f>
        <v>76.499005790240673</v>
      </c>
      <c r="AL1798" s="90">
        <f>IF(W1798="si",'COSTOS DE CREDITOS'!$C$35,"")</f>
        <v>20.421138461538462</v>
      </c>
      <c r="AM1798" s="30">
        <f t="shared" si="474"/>
        <v>1000</v>
      </c>
      <c r="AN1798" s="30">
        <f t="shared" si="475"/>
        <v>2855.338247482614</v>
      </c>
      <c r="AO1798" s="30">
        <f t="shared" si="476"/>
        <v>3952.2583917343932</v>
      </c>
      <c r="AP1798" s="30">
        <f t="shared" si="477"/>
        <v>-2710.4733111763562</v>
      </c>
      <c r="AQ1798" s="19">
        <f t="shared" si="478"/>
        <v>-2.1827233662352556</v>
      </c>
    </row>
    <row r="1799" spans="1:43" x14ac:dyDescent="0.2">
      <c r="A1799" s="23" t="s">
        <v>5665</v>
      </c>
      <c r="B1799" s="6" t="s">
        <v>5677</v>
      </c>
      <c r="C1799" s="6" t="s">
        <v>5667</v>
      </c>
      <c r="D1799" s="2">
        <v>158415</v>
      </c>
      <c r="E1799" s="2">
        <v>158960</v>
      </c>
      <c r="F1799" s="3" t="s">
        <v>2309</v>
      </c>
      <c r="G1799" s="2">
        <v>7</v>
      </c>
      <c r="H1799" s="2">
        <v>158963</v>
      </c>
      <c r="I1799" s="3" t="s">
        <v>2314</v>
      </c>
      <c r="J1799" s="15">
        <v>45122</v>
      </c>
      <c r="K1799" s="24">
        <v>1193548007</v>
      </c>
      <c r="L1799" s="15">
        <v>45131</v>
      </c>
      <c r="M1799" s="15">
        <v>45138</v>
      </c>
      <c r="N1799" s="15"/>
      <c r="O1799" s="26">
        <f>VLOOKUP(D1799,quash!A$2:$I$7791,9,FALSE)</f>
        <v>6</v>
      </c>
      <c r="P1799" s="7">
        <v>10000</v>
      </c>
      <c r="Q1799" s="26">
        <v>110</v>
      </c>
      <c r="R1799" s="19">
        <v>3.11605023919212E-2</v>
      </c>
      <c r="S1799" s="93">
        <v>26</v>
      </c>
      <c r="T1799" s="7">
        <v>8000</v>
      </c>
      <c r="U1799" s="2">
        <v>110</v>
      </c>
      <c r="V1799" s="11">
        <v>1098.81</v>
      </c>
      <c r="W1799" s="14" t="s">
        <v>5281</v>
      </c>
      <c r="X1799" s="18">
        <v>0.71446617525173861</v>
      </c>
      <c r="Y1799" s="9">
        <v>5715.7294020139088</v>
      </c>
      <c r="Z1799" s="19">
        <f t="shared" si="471"/>
        <v>-0.28553382474826139</v>
      </c>
      <c r="AA1799" s="25">
        <v>785.06257802836285</v>
      </c>
      <c r="AB1799" s="30">
        <f t="shared" si="472"/>
        <v>48000</v>
      </c>
      <c r="AC1799" s="30">
        <f t="shared" si="468"/>
        <v>0.16666666666666666</v>
      </c>
      <c r="AD1799" s="31">
        <f t="shared" si="469"/>
        <v>18.333333333333332</v>
      </c>
      <c r="AE1799" s="31">
        <f t="shared" si="470"/>
        <v>18.333333333333332</v>
      </c>
      <c r="AG1799" s="30">
        <f t="shared" si="473"/>
        <v>288000</v>
      </c>
      <c r="AH1799" s="30">
        <f t="shared" si="465"/>
        <v>2.7777777777777776E-2</v>
      </c>
      <c r="AI1799" s="31">
        <f t="shared" si="466"/>
        <v>3.0555555555555554</v>
      </c>
      <c r="AJ1799" s="31">
        <f t="shared" si="467"/>
        <v>3.0555555555555554</v>
      </c>
      <c r="AK1799" s="30">
        <f>IF(W1799="si",($S1799*'COSTOS DE CREDITOS'!$C$27)/DATA!$G1799,"")</f>
        <v>76.499005790240673</v>
      </c>
      <c r="AL1799" s="90">
        <f>IF(W1799="si",'COSTOS DE CREDITOS'!$C$35,"")</f>
        <v>20.421138461538462</v>
      </c>
      <c r="AM1799" s="30">
        <f t="shared" si="474"/>
        <v>800</v>
      </c>
      <c r="AN1799" s="30">
        <f t="shared" si="475"/>
        <v>2284.2705979860912</v>
      </c>
      <c r="AO1799" s="30">
        <f t="shared" si="476"/>
        <v>3181.1907422378704</v>
      </c>
      <c r="AP1799" s="30">
        <f t="shared" si="477"/>
        <v>-2396.1281642095073</v>
      </c>
      <c r="AQ1799" s="19">
        <f t="shared" si="478"/>
        <v>-3.0521492569767346</v>
      </c>
    </row>
    <row r="1800" spans="1:43" x14ac:dyDescent="0.2">
      <c r="A1800" s="23" t="s">
        <v>5665</v>
      </c>
      <c r="B1800" s="6" t="s">
        <v>5677</v>
      </c>
      <c r="C1800" s="6" t="s">
        <v>5667</v>
      </c>
      <c r="D1800" s="2">
        <v>158543</v>
      </c>
      <c r="E1800" s="2">
        <v>158960</v>
      </c>
      <c r="F1800" s="3" t="s">
        <v>2309</v>
      </c>
      <c r="G1800" s="2">
        <v>7</v>
      </c>
      <c r="H1800" s="2">
        <v>158965</v>
      </c>
      <c r="I1800" s="3" t="s">
        <v>2315</v>
      </c>
      <c r="J1800" s="15" t="s">
        <v>5688</v>
      </c>
      <c r="K1800" s="24" t="s">
        <v>5688</v>
      </c>
      <c r="L1800" s="15">
        <v>45131</v>
      </c>
      <c r="M1800" s="15">
        <v>45138</v>
      </c>
      <c r="N1800" s="15"/>
      <c r="O1800" s="26">
        <f>VLOOKUP(D1800,quash!A$2:$I$7791,9,FALSE)</f>
        <v>1</v>
      </c>
      <c r="P1800" s="7">
        <v>16000</v>
      </c>
      <c r="Q1800" s="26">
        <v>112</v>
      </c>
      <c r="R1800" s="19">
        <v>3.2236759208795387E-2</v>
      </c>
      <c r="S1800" s="93">
        <v>26</v>
      </c>
      <c r="T1800" s="7">
        <v>8000</v>
      </c>
      <c r="U1800" s="2">
        <v>142</v>
      </c>
      <c r="V1800" s="11">
        <v>2013.74</v>
      </c>
      <c r="W1800" s="14" t="s">
        <v>5281</v>
      </c>
      <c r="X1800" s="18">
        <v>0.71446617525173861</v>
      </c>
      <c r="Y1800" s="9">
        <v>5715.7294020139088</v>
      </c>
      <c r="Z1800" s="19">
        <f t="shared" si="471"/>
        <v>-0.28553382474826139</v>
      </c>
      <c r="AA1800" s="25">
        <v>1438.7491157514362</v>
      </c>
      <c r="AB1800" s="30">
        <f t="shared" si="472"/>
        <v>529000</v>
      </c>
      <c r="AC1800" s="30">
        <f t="shared" si="468"/>
        <v>1.5122873345935728E-2</v>
      </c>
      <c r="AD1800" s="31">
        <f t="shared" si="469"/>
        <v>1.6937618147448015</v>
      </c>
      <c r="AE1800" s="31">
        <f t="shared" si="470"/>
        <v>2.1474480151228734</v>
      </c>
      <c r="AG1800" s="30">
        <f t="shared" si="473"/>
        <v>2427000</v>
      </c>
      <c r="AH1800" s="30">
        <f t="shared" si="465"/>
        <v>3.296250515039143E-3</v>
      </c>
      <c r="AI1800" s="31">
        <f t="shared" si="466"/>
        <v>0.369180057684384</v>
      </c>
      <c r="AJ1800" s="31">
        <f t="shared" si="467"/>
        <v>0.4680675731355583</v>
      </c>
      <c r="AK1800" s="30">
        <f>IF(W1800="si",($S1800*'COSTOS DE CREDITOS'!$C$27)/DATA!$G1800,"")</f>
        <v>76.499005790240673</v>
      </c>
      <c r="AL1800" s="90">
        <f>IF(W1800="si",'COSTOS DE CREDITOS'!$C$35,"")</f>
        <v>20.421138461538462</v>
      </c>
      <c r="AM1800" s="30">
        <f t="shared" si="474"/>
        <v>800</v>
      </c>
      <c r="AN1800" s="30">
        <f t="shared" si="475"/>
        <v>2284.2705979860912</v>
      </c>
      <c r="AO1800" s="30">
        <f t="shared" si="476"/>
        <v>3181.1907422378704</v>
      </c>
      <c r="AP1800" s="30">
        <f t="shared" si="477"/>
        <v>-1742.4416264864342</v>
      </c>
      <c r="AQ1800" s="19">
        <f t="shared" si="478"/>
        <v>-1.2110809364955781</v>
      </c>
    </row>
    <row r="1801" spans="1:43" x14ac:dyDescent="0.2">
      <c r="A1801" s="23" t="s">
        <v>5665</v>
      </c>
      <c r="B1801" s="6" t="s">
        <v>5677</v>
      </c>
      <c r="C1801" s="6" t="s">
        <v>5667</v>
      </c>
      <c r="D1801" s="2">
        <v>158542</v>
      </c>
      <c r="E1801" s="2">
        <v>158960</v>
      </c>
      <c r="F1801" s="3" t="s">
        <v>2309</v>
      </c>
      <c r="G1801" s="2">
        <v>7</v>
      </c>
      <c r="H1801" s="2">
        <v>158967</v>
      </c>
      <c r="I1801" s="3" t="s">
        <v>2316</v>
      </c>
      <c r="J1801" s="15" t="s">
        <v>5688</v>
      </c>
      <c r="K1801" s="24" t="s">
        <v>5688</v>
      </c>
      <c r="L1801" s="15">
        <v>45131</v>
      </c>
      <c r="M1801" s="15">
        <v>45138</v>
      </c>
      <c r="N1801" s="15"/>
      <c r="O1801" s="26">
        <f>VLOOKUP(D1801,quash!A$2:$I$7791,9,FALSE)</f>
        <v>5</v>
      </c>
      <c r="P1801" s="7">
        <v>15000</v>
      </c>
      <c r="Q1801" s="26">
        <v>118</v>
      </c>
      <c r="R1801" s="19">
        <v>4.2637369962707131E-2</v>
      </c>
      <c r="S1801" s="93">
        <v>26</v>
      </c>
      <c r="T1801" s="7">
        <v>7000</v>
      </c>
      <c r="U1801" s="2">
        <v>142</v>
      </c>
      <c r="V1801" s="11">
        <v>1758.65</v>
      </c>
      <c r="W1801" s="14" t="s">
        <v>5281</v>
      </c>
      <c r="X1801" s="18">
        <v>0.71446617525173861</v>
      </c>
      <c r="Y1801" s="9">
        <v>5001.2632267621702</v>
      </c>
      <c r="Z1801" s="19">
        <f t="shared" si="471"/>
        <v>-0.28553382474826139</v>
      </c>
      <c r="AA1801" s="25">
        <v>1256.4959391064701</v>
      </c>
      <c r="AB1801" s="30">
        <f t="shared" si="472"/>
        <v>96000</v>
      </c>
      <c r="AC1801" s="30">
        <f t="shared" si="468"/>
        <v>7.2916666666666671E-2</v>
      </c>
      <c r="AD1801" s="31">
        <f t="shared" si="469"/>
        <v>8.6041666666666679</v>
      </c>
      <c r="AE1801" s="31">
        <f t="shared" si="470"/>
        <v>10.354166666666668</v>
      </c>
      <c r="AG1801" s="30">
        <f t="shared" si="473"/>
        <v>352000</v>
      </c>
      <c r="AH1801" s="30">
        <f t="shared" si="465"/>
        <v>1.9886363636363636E-2</v>
      </c>
      <c r="AI1801" s="31">
        <f t="shared" si="466"/>
        <v>2.3465909090909092</v>
      </c>
      <c r="AJ1801" s="31">
        <f t="shared" si="467"/>
        <v>2.8238636363636362</v>
      </c>
      <c r="AK1801" s="30">
        <f>IF(W1801="si",($S1801*'COSTOS DE CREDITOS'!$C$27)/DATA!$G1801,"")</f>
        <v>76.499005790240673</v>
      </c>
      <c r="AL1801" s="90">
        <f>IF(W1801="si",'COSTOS DE CREDITOS'!$C$35,"")</f>
        <v>20.421138461538462</v>
      </c>
      <c r="AM1801" s="30">
        <f t="shared" si="474"/>
        <v>700</v>
      </c>
      <c r="AN1801" s="30">
        <f t="shared" si="475"/>
        <v>1998.7367732378298</v>
      </c>
      <c r="AO1801" s="30">
        <f t="shared" si="476"/>
        <v>2795.656917489609</v>
      </c>
      <c r="AP1801" s="30">
        <f t="shared" si="477"/>
        <v>-1539.1609783831389</v>
      </c>
      <c r="AQ1801" s="19">
        <f t="shared" si="478"/>
        <v>-1.2249629548963603</v>
      </c>
    </row>
    <row r="1802" spans="1:43" x14ac:dyDescent="0.2">
      <c r="A1802" s="23" t="s">
        <v>5665</v>
      </c>
      <c r="B1802" s="6" t="s">
        <v>5674</v>
      </c>
      <c r="C1802" s="6" t="s">
        <v>5670</v>
      </c>
      <c r="D1802" s="2">
        <v>158901</v>
      </c>
      <c r="E1802" s="2">
        <v>158501</v>
      </c>
      <c r="F1802" s="3" t="s">
        <v>2311</v>
      </c>
      <c r="G1802" s="2">
        <v>6</v>
      </c>
      <c r="H1802" s="2">
        <v>159148</v>
      </c>
      <c r="I1802" s="3" t="s">
        <v>2317</v>
      </c>
      <c r="J1802" s="15" t="s">
        <v>5688</v>
      </c>
      <c r="K1802" s="24" t="s">
        <v>5688</v>
      </c>
      <c r="L1802" s="15">
        <v>45132</v>
      </c>
      <c r="M1802" s="15">
        <v>45138</v>
      </c>
      <c r="N1802" s="15"/>
      <c r="O1802" s="26">
        <f>VLOOKUP(D1802,quash!A$2:$I$7791,9,FALSE)</f>
        <v>1</v>
      </c>
      <c r="P1802" s="7">
        <v>10000</v>
      </c>
      <c r="Q1802" s="26">
        <v>142</v>
      </c>
      <c r="R1802" s="19">
        <v>7.6344378132801816E-2</v>
      </c>
      <c r="S1802" s="26">
        <v>16</v>
      </c>
      <c r="T1802" s="7">
        <v>5000</v>
      </c>
      <c r="U1802" s="2">
        <v>147</v>
      </c>
      <c r="V1802" s="11">
        <v>1303.3399999999999</v>
      </c>
      <c r="W1802" s="14" t="s">
        <v>5281</v>
      </c>
      <c r="X1802" s="18">
        <v>1</v>
      </c>
      <c r="Y1802" s="9">
        <v>5000</v>
      </c>
      <c r="Z1802" s="19">
        <f t="shared" si="471"/>
        <v>0</v>
      </c>
      <c r="AA1802" s="25">
        <v>1303.3399999999999</v>
      </c>
      <c r="AB1802" s="30">
        <f t="shared" si="472"/>
        <v>529000</v>
      </c>
      <c r="AC1802" s="30">
        <f t="shared" si="468"/>
        <v>9.4517958412098299E-3</v>
      </c>
      <c r="AD1802" s="31">
        <f t="shared" si="469"/>
        <v>1.3421550094517958</v>
      </c>
      <c r="AE1802" s="31">
        <f t="shared" si="470"/>
        <v>1.3894139886578449</v>
      </c>
      <c r="AG1802" s="30">
        <f t="shared" si="473"/>
        <v>2427000</v>
      </c>
      <c r="AH1802" s="30">
        <f t="shared" si="465"/>
        <v>2.0601565718994645E-3</v>
      </c>
      <c r="AI1802" s="31">
        <f t="shared" si="466"/>
        <v>0.29254223320972395</v>
      </c>
      <c r="AJ1802" s="31">
        <f t="shared" si="467"/>
        <v>0.30284301606922126</v>
      </c>
      <c r="AK1802" s="30">
        <f>IF(W1802="si",($S1802*'COSTOS DE CREDITOS'!$C$27)/DATA!$G1802,"")</f>
        <v>54.922363131454851</v>
      </c>
      <c r="AL1802" s="90">
        <f>IF(W1802="si",'COSTOS DE CREDITOS'!$C$35,"")</f>
        <v>20.421138461538462</v>
      </c>
      <c r="AM1802" s="30">
        <f t="shared" si="474"/>
        <v>307.69230769230774</v>
      </c>
      <c r="AN1802" s="30">
        <f t="shared" si="475"/>
        <v>0</v>
      </c>
      <c r="AO1802" s="30">
        <f t="shared" si="476"/>
        <v>383.03580928530107</v>
      </c>
      <c r="AP1802" s="30">
        <f t="shared" si="477"/>
        <v>920.30419071469885</v>
      </c>
      <c r="AQ1802" s="19">
        <f t="shared" si="478"/>
        <v>0.70611213552465124</v>
      </c>
    </row>
    <row r="1803" spans="1:43" x14ac:dyDescent="0.2">
      <c r="A1803" s="23" t="s">
        <v>5665</v>
      </c>
      <c r="B1803" s="6" t="s">
        <v>5675</v>
      </c>
      <c r="C1803" s="6" t="s">
        <v>5667</v>
      </c>
      <c r="D1803" s="2">
        <v>159022</v>
      </c>
      <c r="E1803" s="2">
        <v>159033</v>
      </c>
      <c r="F1803" s="3" t="s">
        <v>1175</v>
      </c>
      <c r="G1803" s="2">
        <v>6</v>
      </c>
      <c r="H1803" s="2">
        <v>159130</v>
      </c>
      <c r="I1803" s="3" t="s">
        <v>2318</v>
      </c>
      <c r="J1803" s="15" t="s">
        <v>5688</v>
      </c>
      <c r="K1803" s="24" t="s">
        <v>5688</v>
      </c>
      <c r="L1803" s="15">
        <v>45132</v>
      </c>
      <c r="M1803" s="15">
        <v>45138</v>
      </c>
      <c r="N1803" s="15"/>
      <c r="O1803" s="26">
        <f>VLOOKUP(D1803,quash!A$2:$I$7791,9,FALSE)</f>
        <v>1</v>
      </c>
      <c r="P1803" s="7">
        <v>5000</v>
      </c>
      <c r="Q1803" s="26">
        <v>147</v>
      </c>
      <c r="R1803" s="19">
        <v>0.10761444073495681</v>
      </c>
      <c r="S1803" s="26">
        <v>16</v>
      </c>
      <c r="T1803" s="7">
        <v>5000</v>
      </c>
      <c r="U1803" s="2">
        <v>147</v>
      </c>
      <c r="V1803" s="11">
        <v>1303.3399999999999</v>
      </c>
      <c r="W1803" s="14" t="s">
        <v>5281</v>
      </c>
      <c r="X1803" s="18">
        <v>1</v>
      </c>
      <c r="Y1803" s="9">
        <v>5000</v>
      </c>
      <c r="Z1803" s="19">
        <f t="shared" si="471"/>
        <v>0</v>
      </c>
      <c r="AA1803" s="25">
        <v>1303.3399999999999</v>
      </c>
      <c r="AB1803" s="30">
        <f t="shared" si="472"/>
        <v>529000</v>
      </c>
      <c r="AC1803" s="30">
        <f t="shared" si="468"/>
        <v>9.4517958412098299E-3</v>
      </c>
      <c r="AD1803" s="31">
        <f t="shared" si="469"/>
        <v>1.3894139886578449</v>
      </c>
      <c r="AE1803" s="31">
        <f t="shared" si="470"/>
        <v>1.3894139886578449</v>
      </c>
      <c r="AG1803" s="30">
        <f t="shared" si="473"/>
        <v>2427000</v>
      </c>
      <c r="AH1803" s="30">
        <f t="shared" si="465"/>
        <v>2.0601565718994645E-3</v>
      </c>
      <c r="AI1803" s="31">
        <f t="shared" si="466"/>
        <v>0.30284301606922126</v>
      </c>
      <c r="AJ1803" s="31">
        <f t="shared" si="467"/>
        <v>0.30284301606922126</v>
      </c>
      <c r="AK1803" s="30">
        <f>IF(W1803="si",($S1803*'COSTOS DE CREDITOS'!$C$27)/DATA!$G1803,"")</f>
        <v>54.922363131454851</v>
      </c>
      <c r="AL1803" s="90">
        <f>IF(W1803="si",'COSTOS DE CREDITOS'!$C$35,"")</f>
        <v>20.421138461538462</v>
      </c>
      <c r="AM1803" s="30">
        <f t="shared" si="474"/>
        <v>307.69230769230774</v>
      </c>
      <c r="AN1803" s="30">
        <f t="shared" si="475"/>
        <v>0</v>
      </c>
      <c r="AO1803" s="30">
        <f t="shared" si="476"/>
        <v>383.03580928530107</v>
      </c>
      <c r="AP1803" s="30">
        <f t="shared" si="477"/>
        <v>920.30419071469885</v>
      </c>
      <c r="AQ1803" s="19">
        <f t="shared" si="478"/>
        <v>0.70611213552465124</v>
      </c>
    </row>
    <row r="1804" spans="1:43" x14ac:dyDescent="0.2">
      <c r="A1804" s="23" t="s">
        <v>5665</v>
      </c>
      <c r="B1804" s="6" t="s">
        <v>5669</v>
      </c>
      <c r="C1804" s="6" t="s">
        <v>5670</v>
      </c>
      <c r="D1804" s="2">
        <v>158607</v>
      </c>
      <c r="E1804" s="2">
        <v>158982</v>
      </c>
      <c r="F1804" s="3" t="s">
        <v>2310</v>
      </c>
      <c r="G1804" s="2">
        <v>6</v>
      </c>
      <c r="H1804" s="2">
        <v>158988</v>
      </c>
      <c r="I1804" s="3" t="s">
        <v>2319</v>
      </c>
      <c r="J1804" s="15" t="s">
        <v>5688</v>
      </c>
      <c r="K1804" s="24" t="s">
        <v>5688</v>
      </c>
      <c r="L1804" s="15">
        <v>45132</v>
      </c>
      <c r="M1804" s="15">
        <v>45138</v>
      </c>
      <c r="N1804" s="15"/>
      <c r="O1804" s="26">
        <f>VLOOKUP(D1804,quash!A$2:$I$7791,9,FALSE)</f>
        <v>2</v>
      </c>
      <c r="P1804" s="7">
        <v>15000</v>
      </c>
      <c r="Q1804" s="26">
        <v>113</v>
      </c>
      <c r="R1804" s="19">
        <v>3.599721102260435E-2</v>
      </c>
      <c r="S1804" s="26">
        <v>16</v>
      </c>
      <c r="T1804" s="7">
        <v>8000</v>
      </c>
      <c r="U1804" s="2">
        <v>142</v>
      </c>
      <c r="V1804" s="11">
        <v>2013.74</v>
      </c>
      <c r="W1804" s="14" t="s">
        <v>5281</v>
      </c>
      <c r="X1804" s="18">
        <v>1</v>
      </c>
      <c r="Y1804" s="9">
        <v>8000</v>
      </c>
      <c r="Z1804" s="19">
        <f t="shared" si="471"/>
        <v>0</v>
      </c>
      <c r="AA1804" s="25">
        <v>2013.74</v>
      </c>
      <c r="AB1804" s="30">
        <f t="shared" si="472"/>
        <v>494000</v>
      </c>
      <c r="AC1804" s="30">
        <f t="shared" si="468"/>
        <v>1.6194331983805668E-2</v>
      </c>
      <c r="AD1804" s="31">
        <f t="shared" si="469"/>
        <v>1.8299595141700404</v>
      </c>
      <c r="AE1804" s="31">
        <f t="shared" si="470"/>
        <v>2.2995951417004048</v>
      </c>
      <c r="AG1804" s="30">
        <f t="shared" si="473"/>
        <v>1695000</v>
      </c>
      <c r="AH1804" s="30">
        <f t="shared" si="465"/>
        <v>4.71976401179941E-3</v>
      </c>
      <c r="AI1804" s="31">
        <f t="shared" si="466"/>
        <v>0.53333333333333333</v>
      </c>
      <c r="AJ1804" s="31">
        <f t="shared" si="467"/>
        <v>0.67020648967551621</v>
      </c>
      <c r="AK1804" s="30">
        <f>IF(W1804="si",($S1804*'COSTOS DE CREDITOS'!$C$27)/DATA!$G1804,"")</f>
        <v>54.922363131454851</v>
      </c>
      <c r="AL1804" s="90">
        <f>IF(W1804="si",'COSTOS DE CREDITOS'!$C$35,"")</f>
        <v>20.421138461538462</v>
      </c>
      <c r="AM1804" s="30">
        <f t="shared" si="474"/>
        <v>492.30769230769232</v>
      </c>
      <c r="AN1804" s="30">
        <f t="shared" si="475"/>
        <v>0</v>
      </c>
      <c r="AO1804" s="30">
        <f t="shared" si="476"/>
        <v>567.6511939006856</v>
      </c>
      <c r="AP1804" s="30">
        <f t="shared" si="477"/>
        <v>1446.0888060993143</v>
      </c>
      <c r="AQ1804" s="19">
        <f t="shared" si="478"/>
        <v>0.71811098061284684</v>
      </c>
    </row>
    <row r="1805" spans="1:43" x14ac:dyDescent="0.2">
      <c r="A1805" s="23" t="s">
        <v>5665</v>
      </c>
      <c r="B1805" s="6" t="s">
        <v>5675</v>
      </c>
      <c r="C1805" s="6" t="s">
        <v>5667</v>
      </c>
      <c r="D1805" s="4">
        <v>158789</v>
      </c>
      <c r="E1805" s="4">
        <v>159164</v>
      </c>
      <c r="F1805" s="5" t="s">
        <v>2320</v>
      </c>
      <c r="G1805" s="2">
        <v>7</v>
      </c>
      <c r="H1805" s="4">
        <v>159165</v>
      </c>
      <c r="I1805" s="5" t="s">
        <v>2321</v>
      </c>
      <c r="J1805" s="15">
        <v>45229</v>
      </c>
      <c r="K1805" s="24">
        <v>1269399767</v>
      </c>
      <c r="L1805" s="15">
        <v>45133</v>
      </c>
      <c r="M1805" s="15">
        <v>45138</v>
      </c>
      <c r="N1805" s="15"/>
      <c r="O1805" s="26">
        <f>VLOOKUP(D1805,quash!A$2:$I$7791,9,FALSE)</f>
        <v>1</v>
      </c>
      <c r="P1805" s="7">
        <v>5000</v>
      </c>
      <c r="Q1805" s="26">
        <v>147</v>
      </c>
      <c r="R1805" s="19">
        <v>0.11226939921536</v>
      </c>
      <c r="S1805" s="26">
        <v>16</v>
      </c>
      <c r="T1805" s="8">
        <v>10000</v>
      </c>
      <c r="U1805" s="4">
        <v>115</v>
      </c>
      <c r="V1805" s="10">
        <v>2000.01</v>
      </c>
      <c r="W1805" s="14" t="s">
        <v>5281</v>
      </c>
      <c r="X1805" s="18">
        <v>1</v>
      </c>
      <c r="Y1805" s="9">
        <v>10000</v>
      </c>
      <c r="Z1805" s="19">
        <f t="shared" si="471"/>
        <v>0</v>
      </c>
      <c r="AA1805" s="25">
        <v>2000.01</v>
      </c>
      <c r="AB1805" s="30">
        <f t="shared" si="472"/>
        <v>529000</v>
      </c>
      <c r="AC1805" s="30">
        <f t="shared" si="468"/>
        <v>1.890359168241966E-2</v>
      </c>
      <c r="AD1805" s="31">
        <f t="shared" si="469"/>
        <v>2.7788279773156899</v>
      </c>
      <c r="AE1805" s="31">
        <f t="shared" si="470"/>
        <v>2.1739130434782608</v>
      </c>
      <c r="AG1805" s="30">
        <f t="shared" si="473"/>
        <v>2427000</v>
      </c>
      <c r="AH1805" s="30">
        <f t="shared" si="465"/>
        <v>4.1203131437989289E-3</v>
      </c>
      <c r="AI1805" s="31">
        <f t="shared" si="466"/>
        <v>0.60568603213844252</v>
      </c>
      <c r="AJ1805" s="31">
        <f t="shared" si="467"/>
        <v>0.47383601153687682</v>
      </c>
      <c r="AK1805" s="30">
        <f>IF(W1805="si",($S1805*'COSTOS DE CREDITOS'!$C$27)/DATA!$G1805,"")</f>
        <v>47.07631125553273</v>
      </c>
      <c r="AL1805" s="90">
        <f>IF(W1805="si",'COSTOS DE CREDITOS'!$C$35,"")</f>
        <v>20.421138461538462</v>
      </c>
      <c r="AM1805" s="30">
        <f t="shared" si="474"/>
        <v>615.38461538461547</v>
      </c>
      <c r="AN1805" s="30">
        <f t="shared" si="475"/>
        <v>0</v>
      </c>
      <c r="AO1805" s="30">
        <f t="shared" si="476"/>
        <v>682.88206510168663</v>
      </c>
      <c r="AP1805" s="30">
        <f t="shared" si="477"/>
        <v>1317.1279348983135</v>
      </c>
      <c r="AQ1805" s="19">
        <f t="shared" si="478"/>
        <v>0.65856067464578349</v>
      </c>
    </row>
    <row r="1806" spans="1:43" x14ac:dyDescent="0.2">
      <c r="A1806" s="23" t="s">
        <v>5665</v>
      </c>
      <c r="B1806" s="6" t="s">
        <v>5668</v>
      </c>
      <c r="C1806" s="6" t="s">
        <v>5667</v>
      </c>
      <c r="D1806" s="4">
        <v>158694</v>
      </c>
      <c r="E1806" s="4">
        <v>159218</v>
      </c>
      <c r="F1806" s="5" t="s">
        <v>2322</v>
      </c>
      <c r="G1806" s="2">
        <v>7</v>
      </c>
      <c r="H1806" s="4">
        <v>159219</v>
      </c>
      <c r="I1806" s="5" t="s">
        <v>2323</v>
      </c>
      <c r="J1806" s="15">
        <v>45126</v>
      </c>
      <c r="K1806" s="24">
        <v>1197378465</v>
      </c>
      <c r="L1806" s="15">
        <v>45133</v>
      </c>
      <c r="M1806" s="15">
        <v>45138</v>
      </c>
      <c r="N1806" s="15"/>
      <c r="O1806" s="26">
        <f>VLOOKUP(D1806,quash!A$2:$I$7791,9,FALSE)</f>
        <v>2</v>
      </c>
      <c r="P1806" s="7">
        <v>10000</v>
      </c>
      <c r="Q1806" s="26">
        <v>100</v>
      </c>
      <c r="R1806" s="19">
        <v>1.82981294070719E-2</v>
      </c>
      <c r="S1806" s="26">
        <v>16</v>
      </c>
      <c r="T1806" s="8">
        <v>6000</v>
      </c>
      <c r="U1806" s="4">
        <v>142</v>
      </c>
      <c r="V1806" s="10">
        <v>1503.37</v>
      </c>
      <c r="W1806" s="14" t="s">
        <v>5281</v>
      </c>
      <c r="X1806" s="18">
        <v>1</v>
      </c>
      <c r="Y1806" s="9">
        <v>6000</v>
      </c>
      <c r="Z1806" s="19">
        <f t="shared" si="471"/>
        <v>0</v>
      </c>
      <c r="AA1806" s="25">
        <v>1503.37</v>
      </c>
      <c r="AB1806" s="30">
        <f t="shared" si="472"/>
        <v>494000</v>
      </c>
      <c r="AC1806" s="30">
        <f t="shared" si="468"/>
        <v>1.2145748987854251E-2</v>
      </c>
      <c r="AD1806" s="31">
        <f t="shared" si="469"/>
        <v>1.214574898785425</v>
      </c>
      <c r="AE1806" s="31">
        <f t="shared" si="470"/>
        <v>1.7246963562753037</v>
      </c>
      <c r="AG1806" s="30">
        <f t="shared" si="473"/>
        <v>1695000</v>
      </c>
      <c r="AH1806" s="30">
        <f t="shared" si="465"/>
        <v>3.5398230088495575E-3</v>
      </c>
      <c r="AI1806" s="31">
        <f t="shared" si="466"/>
        <v>0.35398230088495575</v>
      </c>
      <c r="AJ1806" s="31">
        <f t="shared" si="467"/>
        <v>0.50265486725663711</v>
      </c>
      <c r="AK1806" s="30">
        <f>IF(W1806="si",($S1806*'COSTOS DE CREDITOS'!$C$27)/DATA!$G1806,"")</f>
        <v>47.07631125553273</v>
      </c>
      <c r="AL1806" s="90">
        <f>IF(W1806="si",'COSTOS DE CREDITOS'!$C$35,"")</f>
        <v>20.421138461538462</v>
      </c>
      <c r="AM1806" s="30">
        <f t="shared" si="474"/>
        <v>369.23076923076923</v>
      </c>
      <c r="AN1806" s="30">
        <f t="shared" si="475"/>
        <v>0</v>
      </c>
      <c r="AO1806" s="30">
        <f t="shared" si="476"/>
        <v>436.72821894784045</v>
      </c>
      <c r="AP1806" s="30">
        <f t="shared" si="477"/>
        <v>1066.6417810521593</v>
      </c>
      <c r="AQ1806" s="19">
        <f t="shared" si="478"/>
        <v>0.70950050955663568</v>
      </c>
    </row>
    <row r="1807" spans="1:43" x14ac:dyDescent="0.2">
      <c r="A1807" s="23" t="s">
        <v>5665</v>
      </c>
      <c r="B1807" s="6" t="s">
        <v>5672</v>
      </c>
      <c r="C1807" s="6" t="s">
        <v>5667</v>
      </c>
      <c r="D1807" s="4">
        <v>158126</v>
      </c>
      <c r="E1807" s="4">
        <v>159229</v>
      </c>
      <c r="F1807" s="5" t="s">
        <v>2324</v>
      </c>
      <c r="G1807" s="2">
        <v>5</v>
      </c>
      <c r="H1807" s="4">
        <v>159230</v>
      </c>
      <c r="I1807" s="5" t="s">
        <v>2325</v>
      </c>
      <c r="J1807" s="15">
        <v>45120</v>
      </c>
      <c r="K1807" s="24">
        <v>1192139992</v>
      </c>
      <c r="L1807" s="15">
        <v>45133</v>
      </c>
      <c r="M1807" s="15">
        <v>45138</v>
      </c>
      <c r="N1807" s="15"/>
      <c r="O1807" s="26" t="e">
        <f>VLOOKUP(D1807,quash!A$2:$I$7791,9,FALSE)</f>
        <v>#N/A</v>
      </c>
      <c r="P1807" s="7">
        <v>5000</v>
      </c>
      <c r="Q1807" s="26">
        <v>147</v>
      </c>
      <c r="R1807" s="19">
        <v>5.8283715876113994E-2</v>
      </c>
      <c r="S1807" s="26">
        <v>16</v>
      </c>
      <c r="T1807" s="8">
        <v>8000</v>
      </c>
      <c r="U1807" s="4">
        <v>142</v>
      </c>
      <c r="V1807" s="10">
        <v>2013.74</v>
      </c>
      <c r="W1807" s="14" t="s">
        <v>5281</v>
      </c>
      <c r="X1807" s="18">
        <v>1</v>
      </c>
      <c r="Y1807" s="9">
        <v>8000</v>
      </c>
      <c r="Z1807" s="19">
        <f t="shared" si="471"/>
        <v>0</v>
      </c>
      <c r="AA1807" s="25">
        <v>2013.74</v>
      </c>
      <c r="AB1807" s="30">
        <f t="shared" si="472"/>
        <v>318000</v>
      </c>
      <c r="AC1807" s="30">
        <f t="shared" si="468"/>
        <v>2.5157232704402517E-2</v>
      </c>
      <c r="AD1807" s="31">
        <f t="shared" si="469"/>
        <v>3.6981132075471699</v>
      </c>
      <c r="AE1807" s="31">
        <f t="shared" si="470"/>
        <v>3.5723270440251573</v>
      </c>
      <c r="AG1807" s="30">
        <f t="shared" si="473"/>
        <v>6126000</v>
      </c>
      <c r="AH1807" s="30">
        <f t="shared" si="465"/>
        <v>1.3059092393078681E-3</v>
      </c>
      <c r="AI1807" s="31">
        <f t="shared" si="466"/>
        <v>0.19196865817825662</v>
      </c>
      <c r="AJ1807" s="31">
        <f t="shared" si="467"/>
        <v>0.18543911198171725</v>
      </c>
      <c r="AK1807" s="30">
        <f>IF(W1807="si",($S1807*'COSTOS DE CREDITOS'!$C$27)/DATA!$G1807,"")</f>
        <v>65.906835757745824</v>
      </c>
      <c r="AL1807" s="90">
        <f>IF(W1807="si",'COSTOS DE CREDITOS'!$C$35,"")</f>
        <v>20.421138461538462</v>
      </c>
      <c r="AM1807" s="30">
        <f t="shared" si="474"/>
        <v>492.30769230769232</v>
      </c>
      <c r="AN1807" s="30">
        <f t="shared" si="475"/>
        <v>0</v>
      </c>
      <c r="AO1807" s="30">
        <f t="shared" si="476"/>
        <v>578.63566652697659</v>
      </c>
      <c r="AP1807" s="30">
        <f t="shared" si="477"/>
        <v>1435.1043334730234</v>
      </c>
      <c r="AQ1807" s="19">
        <f t="shared" si="478"/>
        <v>0.71265621851531147</v>
      </c>
    </row>
    <row r="1808" spans="1:43" x14ac:dyDescent="0.2">
      <c r="A1808" s="23" t="s">
        <v>5665</v>
      </c>
      <c r="B1808" s="6" t="s">
        <v>5668</v>
      </c>
      <c r="C1808" s="6" t="s">
        <v>5667</v>
      </c>
      <c r="D1808" s="2">
        <v>158696</v>
      </c>
      <c r="E1808" s="2">
        <v>159218</v>
      </c>
      <c r="F1808" s="3" t="s">
        <v>2322</v>
      </c>
      <c r="G1808" s="2">
        <v>7</v>
      </c>
      <c r="H1808" s="2">
        <v>159222</v>
      </c>
      <c r="I1808" s="3" t="s">
        <v>2326</v>
      </c>
      <c r="J1808" s="15">
        <v>45343</v>
      </c>
      <c r="K1808" s="24">
        <v>1344235426</v>
      </c>
      <c r="L1808" s="15">
        <v>45133</v>
      </c>
      <c r="M1808" s="15">
        <v>45138</v>
      </c>
      <c r="N1808" s="15"/>
      <c r="O1808" s="26">
        <f>VLOOKUP(D1808,quash!A$2:$I$7791,9,FALSE)</f>
        <v>2</v>
      </c>
      <c r="P1808" s="7">
        <v>10000</v>
      </c>
      <c r="Q1808" s="26">
        <v>110</v>
      </c>
      <c r="R1808" s="19">
        <v>3.11605023919212E-2</v>
      </c>
      <c r="S1808" s="26">
        <v>16</v>
      </c>
      <c r="T1808" s="7">
        <v>6000</v>
      </c>
      <c r="U1808" s="2">
        <v>142</v>
      </c>
      <c r="V1808" s="11">
        <v>1503.37</v>
      </c>
      <c r="W1808" s="14" t="s">
        <v>5281</v>
      </c>
      <c r="X1808" s="18">
        <v>1</v>
      </c>
      <c r="Y1808" s="9">
        <v>6000</v>
      </c>
      <c r="Z1808" s="19">
        <f t="shared" si="471"/>
        <v>0</v>
      </c>
      <c r="AA1808" s="25">
        <v>1503.37</v>
      </c>
      <c r="AB1808" s="30">
        <f t="shared" si="472"/>
        <v>494000</v>
      </c>
      <c r="AC1808" s="30">
        <f t="shared" si="468"/>
        <v>1.2145748987854251E-2</v>
      </c>
      <c r="AD1808" s="31">
        <f t="shared" si="469"/>
        <v>1.3360323886639676</v>
      </c>
      <c r="AE1808" s="31">
        <f t="shared" si="470"/>
        <v>1.7246963562753037</v>
      </c>
      <c r="AG1808" s="30">
        <f t="shared" si="473"/>
        <v>1695000</v>
      </c>
      <c r="AH1808" s="30">
        <f t="shared" si="465"/>
        <v>3.5398230088495575E-3</v>
      </c>
      <c r="AI1808" s="31">
        <f t="shared" si="466"/>
        <v>0.38938053097345132</v>
      </c>
      <c r="AJ1808" s="31">
        <f t="shared" si="467"/>
        <v>0.50265486725663711</v>
      </c>
      <c r="AK1808" s="30">
        <f>IF(W1808="si",($S1808*'COSTOS DE CREDITOS'!$C$27)/DATA!$G1808,"")</f>
        <v>47.07631125553273</v>
      </c>
      <c r="AL1808" s="90">
        <f>IF(W1808="si",'COSTOS DE CREDITOS'!$C$35,"")</f>
        <v>20.421138461538462</v>
      </c>
      <c r="AM1808" s="30">
        <f t="shared" si="474"/>
        <v>369.23076923076923</v>
      </c>
      <c r="AN1808" s="30">
        <f t="shared" si="475"/>
        <v>0</v>
      </c>
      <c r="AO1808" s="30">
        <f t="shared" si="476"/>
        <v>436.72821894784045</v>
      </c>
      <c r="AP1808" s="30">
        <f t="shared" si="477"/>
        <v>1066.6417810521593</v>
      </c>
      <c r="AQ1808" s="19">
        <f t="shared" si="478"/>
        <v>0.70950050955663568</v>
      </c>
    </row>
    <row r="1809" spans="1:43" x14ac:dyDescent="0.2">
      <c r="A1809" s="23" t="s">
        <v>5665</v>
      </c>
      <c r="B1809" s="6" t="s">
        <v>5668</v>
      </c>
      <c r="C1809" s="6" t="s">
        <v>5667</v>
      </c>
      <c r="D1809" s="2">
        <v>158669</v>
      </c>
      <c r="E1809" s="2">
        <v>159218</v>
      </c>
      <c r="F1809" s="3" t="s">
        <v>2322</v>
      </c>
      <c r="G1809" s="2">
        <v>7</v>
      </c>
      <c r="H1809" s="2">
        <v>159223</v>
      </c>
      <c r="I1809" s="3" t="s">
        <v>2327</v>
      </c>
      <c r="J1809" s="15">
        <v>45343</v>
      </c>
      <c r="K1809" s="24">
        <v>1344245937</v>
      </c>
      <c r="L1809" s="15">
        <v>45133</v>
      </c>
      <c r="M1809" s="15">
        <v>45138</v>
      </c>
      <c r="N1809" s="15"/>
      <c r="O1809" s="26">
        <f>VLOOKUP(D1809,quash!A$2:$I$7791,9,FALSE)</f>
        <v>4</v>
      </c>
      <c r="P1809" s="7">
        <v>10000</v>
      </c>
      <c r="Q1809" s="26">
        <v>127</v>
      </c>
      <c r="R1809" s="19">
        <v>5.24391097594855E-2</v>
      </c>
      <c r="S1809" s="26">
        <v>16</v>
      </c>
      <c r="T1809" s="7">
        <v>6000</v>
      </c>
      <c r="U1809" s="2">
        <v>142</v>
      </c>
      <c r="V1809" s="11">
        <v>1503.37</v>
      </c>
      <c r="W1809" s="14" t="s">
        <v>5281</v>
      </c>
      <c r="X1809" s="18">
        <v>1</v>
      </c>
      <c r="Y1809" s="9">
        <v>6000</v>
      </c>
      <c r="Z1809" s="19">
        <f t="shared" si="471"/>
        <v>0</v>
      </c>
      <c r="AA1809" s="25">
        <v>1503.37</v>
      </c>
      <c r="AB1809" s="30">
        <f t="shared" si="472"/>
        <v>343000</v>
      </c>
      <c r="AC1809" s="30">
        <f t="shared" ref="AC1809:AC1840" si="479">$T1809/AB1809</f>
        <v>1.7492711370262391E-2</v>
      </c>
      <c r="AD1809" s="31">
        <f t="shared" ref="AD1809:AD1840" si="480">AC1809*$Q1809</f>
        <v>2.2215743440233235</v>
      </c>
      <c r="AE1809" s="31">
        <f t="shared" ref="AE1809:AE1839" si="481">AC1809*$U1809</f>
        <v>2.4839650145772594</v>
      </c>
      <c r="AG1809" s="30">
        <f t="shared" si="473"/>
        <v>927000</v>
      </c>
      <c r="AH1809" s="30">
        <f t="shared" ref="AH1809:AH1872" si="482">IFERROR($T1809/AG1809,"")</f>
        <v>6.4724919093851136E-3</v>
      </c>
      <c r="AI1809" s="31">
        <f t="shared" ref="AI1809:AI1872" si="483">IFERROR(AH1809*$Q1809,"")</f>
        <v>0.82200647249190939</v>
      </c>
      <c r="AJ1809" s="31">
        <f t="shared" ref="AJ1809:AJ1872" si="484">IFERROR(AH1809*$U1809,"")</f>
        <v>0.91909385113268616</v>
      </c>
      <c r="AK1809" s="30">
        <f>IF(W1809="si",($S1809*'COSTOS DE CREDITOS'!$C$27)/DATA!$G1809,"")</f>
        <v>47.07631125553273</v>
      </c>
      <c r="AL1809" s="90">
        <f>IF(W1809="si",'COSTOS DE CREDITOS'!$C$35,"")</f>
        <v>20.421138461538462</v>
      </c>
      <c r="AM1809" s="30">
        <f t="shared" si="474"/>
        <v>369.23076923076923</v>
      </c>
      <c r="AN1809" s="30">
        <f t="shared" si="475"/>
        <v>0</v>
      </c>
      <c r="AO1809" s="30">
        <f t="shared" si="476"/>
        <v>436.72821894784045</v>
      </c>
      <c r="AP1809" s="30">
        <f t="shared" si="477"/>
        <v>1066.6417810521593</v>
      </c>
      <c r="AQ1809" s="19">
        <f t="shared" si="478"/>
        <v>0.70950050955663568</v>
      </c>
    </row>
    <row r="1810" spans="1:43" x14ac:dyDescent="0.2">
      <c r="A1810" s="23" t="s">
        <v>5665</v>
      </c>
      <c r="B1810" s="6" t="s">
        <v>5668</v>
      </c>
      <c r="C1810" s="6" t="s">
        <v>5667</v>
      </c>
      <c r="D1810" s="2">
        <v>158697</v>
      </c>
      <c r="E1810" s="2">
        <v>159218</v>
      </c>
      <c r="F1810" s="3" t="s">
        <v>2322</v>
      </c>
      <c r="G1810" s="2">
        <v>7</v>
      </c>
      <c r="H1810" s="2">
        <v>159225</v>
      </c>
      <c r="I1810" s="3" t="s">
        <v>2328</v>
      </c>
      <c r="J1810" s="15">
        <v>45343</v>
      </c>
      <c r="K1810" s="24">
        <v>1344246504</v>
      </c>
      <c r="L1810" s="15">
        <v>45133</v>
      </c>
      <c r="M1810" s="15">
        <v>45138</v>
      </c>
      <c r="N1810" s="15"/>
      <c r="O1810" s="26">
        <f>VLOOKUP(D1810,quash!A$2:$I$7791,9,FALSE)</f>
        <v>4</v>
      </c>
      <c r="P1810" s="7">
        <v>10000</v>
      </c>
      <c r="Q1810" s="26">
        <v>110</v>
      </c>
      <c r="R1810" s="19">
        <v>3.3741050530766099E-2</v>
      </c>
      <c r="S1810" s="26">
        <v>16</v>
      </c>
      <c r="T1810" s="7">
        <v>6000</v>
      </c>
      <c r="U1810" s="2">
        <v>142</v>
      </c>
      <c r="V1810" s="11">
        <v>1503.37</v>
      </c>
      <c r="W1810" s="14" t="s">
        <v>5281</v>
      </c>
      <c r="X1810" s="18">
        <v>1</v>
      </c>
      <c r="Y1810" s="9">
        <v>6000</v>
      </c>
      <c r="Z1810" s="19">
        <f t="shared" si="471"/>
        <v>0</v>
      </c>
      <c r="AA1810" s="25">
        <v>1503.37</v>
      </c>
      <c r="AB1810" s="30">
        <f t="shared" si="472"/>
        <v>343000</v>
      </c>
      <c r="AC1810" s="30">
        <f t="shared" si="479"/>
        <v>1.7492711370262391E-2</v>
      </c>
      <c r="AD1810" s="31">
        <f t="shared" si="480"/>
        <v>1.9241982507288631</v>
      </c>
      <c r="AE1810" s="31">
        <f t="shared" si="481"/>
        <v>2.4839650145772594</v>
      </c>
      <c r="AG1810" s="30">
        <f t="shared" si="473"/>
        <v>927000</v>
      </c>
      <c r="AH1810" s="30">
        <f t="shared" si="482"/>
        <v>6.4724919093851136E-3</v>
      </c>
      <c r="AI1810" s="31">
        <f t="shared" si="483"/>
        <v>0.71197411003236244</v>
      </c>
      <c r="AJ1810" s="31">
        <f t="shared" si="484"/>
        <v>0.91909385113268616</v>
      </c>
      <c r="AK1810" s="30">
        <f>IF(W1810="si",($S1810*'COSTOS DE CREDITOS'!$C$27)/DATA!$G1810,"")</f>
        <v>47.07631125553273</v>
      </c>
      <c r="AL1810" s="90">
        <f>IF(W1810="si",'COSTOS DE CREDITOS'!$C$35,"")</f>
        <v>20.421138461538462</v>
      </c>
      <c r="AM1810" s="30">
        <f t="shared" si="474"/>
        <v>369.23076923076923</v>
      </c>
      <c r="AN1810" s="30">
        <f t="shared" si="475"/>
        <v>0</v>
      </c>
      <c r="AO1810" s="30">
        <f t="shared" si="476"/>
        <v>436.72821894784045</v>
      </c>
      <c r="AP1810" s="30">
        <f t="shared" si="477"/>
        <v>1066.6417810521593</v>
      </c>
      <c r="AQ1810" s="19">
        <f t="shared" si="478"/>
        <v>0.70950050955663568</v>
      </c>
    </row>
    <row r="1811" spans="1:43" x14ac:dyDescent="0.2">
      <c r="A1811" s="23" t="s">
        <v>5665</v>
      </c>
      <c r="B1811" s="6" t="s">
        <v>5668</v>
      </c>
      <c r="C1811" s="6" t="s">
        <v>5667</v>
      </c>
      <c r="D1811" s="2">
        <v>158700</v>
      </c>
      <c r="E1811" s="2">
        <v>159218</v>
      </c>
      <c r="F1811" s="3" t="s">
        <v>2322</v>
      </c>
      <c r="G1811" s="2">
        <v>7</v>
      </c>
      <c r="H1811" s="2">
        <v>159226</v>
      </c>
      <c r="I1811" s="3" t="s">
        <v>2329</v>
      </c>
      <c r="J1811" s="15">
        <v>45343</v>
      </c>
      <c r="K1811" s="24">
        <v>1344244281</v>
      </c>
      <c r="L1811" s="15">
        <v>45133</v>
      </c>
      <c r="M1811" s="15">
        <v>45138</v>
      </c>
      <c r="N1811" s="15"/>
      <c r="O1811" s="26" t="e">
        <f>VLOOKUP(D1811,quash!A$2:$I$7791,9,FALSE)</f>
        <v>#N/A</v>
      </c>
      <c r="P1811" s="7">
        <v>7000</v>
      </c>
      <c r="Q1811" s="26">
        <v>121</v>
      </c>
      <c r="R1811" s="19">
        <v>3.1160502391921113E-2</v>
      </c>
      <c r="S1811" s="26">
        <v>16</v>
      </c>
      <c r="T1811" s="7">
        <v>6000</v>
      </c>
      <c r="U1811" s="2">
        <v>142</v>
      </c>
      <c r="V1811" s="11">
        <v>1503.37</v>
      </c>
      <c r="W1811" s="14" t="s">
        <v>5281</v>
      </c>
      <c r="X1811" s="18">
        <v>1</v>
      </c>
      <c r="Y1811" s="9">
        <v>6000</v>
      </c>
      <c r="Z1811" s="19">
        <f t="shared" si="471"/>
        <v>0</v>
      </c>
      <c r="AA1811" s="25">
        <v>1503.37</v>
      </c>
      <c r="AB1811" s="30">
        <f t="shared" si="472"/>
        <v>318000</v>
      </c>
      <c r="AC1811" s="30">
        <f t="shared" si="479"/>
        <v>1.8867924528301886E-2</v>
      </c>
      <c r="AD1811" s="31">
        <f t="shared" si="480"/>
        <v>2.283018867924528</v>
      </c>
      <c r="AE1811" s="31">
        <f t="shared" si="481"/>
        <v>2.6792452830188678</v>
      </c>
      <c r="AG1811" s="30">
        <f t="shared" si="473"/>
        <v>6126000</v>
      </c>
      <c r="AH1811" s="30">
        <f t="shared" si="482"/>
        <v>9.7943192948090111E-4</v>
      </c>
      <c r="AI1811" s="31">
        <f t="shared" si="483"/>
        <v>0.11851126346718903</v>
      </c>
      <c r="AJ1811" s="31">
        <f t="shared" si="484"/>
        <v>0.13907933398628797</v>
      </c>
      <c r="AK1811" s="30">
        <f>IF(W1811="si",($S1811*'COSTOS DE CREDITOS'!$C$27)/DATA!$G1811,"")</f>
        <v>47.07631125553273</v>
      </c>
      <c r="AL1811" s="90">
        <f>IF(W1811="si",'COSTOS DE CREDITOS'!$C$35,"")</f>
        <v>20.421138461538462</v>
      </c>
      <c r="AM1811" s="30">
        <f t="shared" si="474"/>
        <v>369.23076923076923</v>
      </c>
      <c r="AN1811" s="30">
        <f t="shared" si="475"/>
        <v>0</v>
      </c>
      <c r="AO1811" s="30">
        <f t="shared" si="476"/>
        <v>436.72821894784045</v>
      </c>
      <c r="AP1811" s="30">
        <f t="shared" si="477"/>
        <v>1066.6417810521593</v>
      </c>
      <c r="AQ1811" s="19">
        <f t="shared" si="478"/>
        <v>0.70950050955663568</v>
      </c>
    </row>
    <row r="1812" spans="1:43" x14ac:dyDescent="0.2">
      <c r="A1812" s="23" t="s">
        <v>5665</v>
      </c>
      <c r="B1812" s="6" t="s">
        <v>5668</v>
      </c>
      <c r="C1812" s="6" t="s">
        <v>5667</v>
      </c>
      <c r="D1812" s="2">
        <v>158702</v>
      </c>
      <c r="E1812" s="2">
        <v>159218</v>
      </c>
      <c r="F1812" s="3" t="s">
        <v>2322</v>
      </c>
      <c r="G1812" s="2">
        <v>7</v>
      </c>
      <c r="H1812" s="2">
        <v>159227</v>
      </c>
      <c r="I1812" s="3" t="s">
        <v>2330</v>
      </c>
      <c r="J1812" s="15" t="s">
        <v>5688</v>
      </c>
      <c r="K1812" s="24" t="s">
        <v>5688</v>
      </c>
      <c r="L1812" s="15">
        <v>45133</v>
      </c>
      <c r="M1812" s="15">
        <v>45138</v>
      </c>
      <c r="N1812" s="15"/>
      <c r="O1812" s="26" t="e">
        <f>VLOOKUP(D1812,quash!A$2:$I$7791,9,FALSE)</f>
        <v>#N/A</v>
      </c>
      <c r="P1812" s="7">
        <v>7000</v>
      </c>
      <c r="Q1812" s="26">
        <v>126</v>
      </c>
      <c r="R1812" s="19">
        <v>3.3741050530766176E-2</v>
      </c>
      <c r="S1812" s="26">
        <v>16</v>
      </c>
      <c r="T1812" s="7">
        <v>6000</v>
      </c>
      <c r="U1812" s="2">
        <v>142</v>
      </c>
      <c r="V1812" s="11">
        <v>1503.37</v>
      </c>
      <c r="W1812" s="14" t="s">
        <v>5281</v>
      </c>
      <c r="X1812" s="18">
        <v>1</v>
      </c>
      <c r="Y1812" s="9">
        <v>6000</v>
      </c>
      <c r="Z1812" s="19">
        <f t="shared" si="471"/>
        <v>0</v>
      </c>
      <c r="AA1812" s="25">
        <v>1503.37</v>
      </c>
      <c r="AB1812" s="30">
        <f t="shared" si="472"/>
        <v>318000</v>
      </c>
      <c r="AC1812" s="30">
        <f t="shared" si="479"/>
        <v>1.8867924528301886E-2</v>
      </c>
      <c r="AD1812" s="31">
        <f t="shared" si="480"/>
        <v>2.3773584905660377</v>
      </c>
      <c r="AE1812" s="31">
        <f t="shared" si="481"/>
        <v>2.6792452830188678</v>
      </c>
      <c r="AG1812" s="30">
        <f t="shared" si="473"/>
        <v>6126000</v>
      </c>
      <c r="AH1812" s="30">
        <f t="shared" si="482"/>
        <v>9.7943192948090111E-4</v>
      </c>
      <c r="AI1812" s="31">
        <f t="shared" si="483"/>
        <v>0.12340842311459355</v>
      </c>
      <c r="AJ1812" s="31">
        <f t="shared" si="484"/>
        <v>0.13907933398628797</v>
      </c>
      <c r="AK1812" s="30">
        <f>IF(W1812="si",($S1812*'COSTOS DE CREDITOS'!$C$27)/DATA!$G1812,"")</f>
        <v>47.07631125553273</v>
      </c>
      <c r="AL1812" s="90">
        <f>IF(W1812="si",'COSTOS DE CREDITOS'!$C$35,"")</f>
        <v>20.421138461538462</v>
      </c>
      <c r="AM1812" s="30">
        <f t="shared" si="474"/>
        <v>369.23076923076923</v>
      </c>
      <c r="AN1812" s="30">
        <f t="shared" si="475"/>
        <v>0</v>
      </c>
      <c r="AO1812" s="30">
        <f t="shared" si="476"/>
        <v>436.72821894784045</v>
      </c>
      <c r="AP1812" s="30">
        <f t="shared" si="477"/>
        <v>1066.6417810521593</v>
      </c>
      <c r="AQ1812" s="19">
        <f t="shared" si="478"/>
        <v>0.70950050955663568</v>
      </c>
    </row>
    <row r="1813" spans="1:43" x14ac:dyDescent="0.2">
      <c r="A1813" s="23" t="s">
        <v>5665</v>
      </c>
      <c r="B1813" s="6" t="s">
        <v>5668</v>
      </c>
      <c r="C1813" s="6" t="s">
        <v>5667</v>
      </c>
      <c r="D1813" s="2">
        <v>158703</v>
      </c>
      <c r="E1813" s="2">
        <v>159218</v>
      </c>
      <c r="F1813" s="3" t="s">
        <v>2322</v>
      </c>
      <c r="G1813" s="2">
        <v>7</v>
      </c>
      <c r="H1813" s="2">
        <v>159228</v>
      </c>
      <c r="I1813" s="3" t="s">
        <v>2331</v>
      </c>
      <c r="J1813" s="15">
        <v>45126</v>
      </c>
      <c r="K1813" s="24">
        <v>1197381079</v>
      </c>
      <c r="L1813" s="15">
        <v>45133</v>
      </c>
      <c r="M1813" s="15">
        <v>45138</v>
      </c>
      <c r="N1813" s="15"/>
      <c r="O1813" s="26">
        <f>VLOOKUP(D1813,quash!A$2:$I$7791,9,FALSE)</f>
        <v>1</v>
      </c>
      <c r="P1813" s="7">
        <v>10000</v>
      </c>
      <c r="Q1813" s="26">
        <v>110</v>
      </c>
      <c r="R1813" s="19">
        <v>3.3220596517330399E-2</v>
      </c>
      <c r="S1813" s="26">
        <v>16</v>
      </c>
      <c r="T1813" s="7">
        <v>6000</v>
      </c>
      <c r="U1813" s="2">
        <v>142</v>
      </c>
      <c r="V1813" s="11">
        <v>1503.37</v>
      </c>
      <c r="W1813" s="14" t="s">
        <v>5281</v>
      </c>
      <c r="X1813" s="18">
        <v>1</v>
      </c>
      <c r="Y1813" s="9">
        <v>6000</v>
      </c>
      <c r="Z1813" s="19">
        <f t="shared" si="471"/>
        <v>0</v>
      </c>
      <c r="AA1813" s="25">
        <v>1503.37</v>
      </c>
      <c r="AB1813" s="30">
        <f t="shared" si="472"/>
        <v>529000</v>
      </c>
      <c r="AC1813" s="30">
        <f t="shared" si="479"/>
        <v>1.1342155009451797E-2</v>
      </c>
      <c r="AD1813" s="31">
        <f t="shared" si="480"/>
        <v>1.2476370510396977</v>
      </c>
      <c r="AE1813" s="31">
        <f t="shared" si="481"/>
        <v>1.6105860113421551</v>
      </c>
      <c r="AG1813" s="30">
        <f t="shared" si="473"/>
        <v>2427000</v>
      </c>
      <c r="AH1813" s="30">
        <f t="shared" si="482"/>
        <v>2.472187886279357E-3</v>
      </c>
      <c r="AI1813" s="31">
        <f t="shared" si="483"/>
        <v>0.27194066749072926</v>
      </c>
      <c r="AJ1813" s="31">
        <f t="shared" si="484"/>
        <v>0.35105067985166871</v>
      </c>
      <c r="AK1813" s="30">
        <f>IF(W1813="si",($S1813*'COSTOS DE CREDITOS'!$C$27)/DATA!$G1813,"")</f>
        <v>47.07631125553273</v>
      </c>
      <c r="AL1813" s="90">
        <f>IF(W1813="si",'COSTOS DE CREDITOS'!$C$35,"")</f>
        <v>20.421138461538462</v>
      </c>
      <c r="AM1813" s="30">
        <f t="shared" si="474"/>
        <v>369.23076923076923</v>
      </c>
      <c r="AN1813" s="30">
        <f t="shared" si="475"/>
        <v>0</v>
      </c>
      <c r="AO1813" s="30">
        <f t="shared" si="476"/>
        <v>436.72821894784045</v>
      </c>
      <c r="AP1813" s="30">
        <f t="shared" si="477"/>
        <v>1066.6417810521593</v>
      </c>
      <c r="AQ1813" s="19">
        <f t="shared" si="478"/>
        <v>0.70950050955663568</v>
      </c>
    </row>
    <row r="1814" spans="1:43" x14ac:dyDescent="0.2">
      <c r="A1814" s="23" t="s">
        <v>5665</v>
      </c>
      <c r="B1814" s="6" t="s">
        <v>5672</v>
      </c>
      <c r="C1814" s="6" t="s">
        <v>5667</v>
      </c>
      <c r="D1814" s="2">
        <v>157986</v>
      </c>
      <c r="E1814" s="2">
        <v>159229</v>
      </c>
      <c r="F1814" s="3" t="s">
        <v>2324</v>
      </c>
      <c r="G1814" s="2">
        <v>5</v>
      </c>
      <c r="H1814" s="2">
        <v>159231</v>
      </c>
      <c r="I1814" s="3" t="s">
        <v>2332</v>
      </c>
      <c r="J1814" s="15">
        <v>45118</v>
      </c>
      <c r="K1814" s="24">
        <v>1190909853</v>
      </c>
      <c r="L1814" s="15">
        <v>45133</v>
      </c>
      <c r="M1814" s="15">
        <v>45138</v>
      </c>
      <c r="N1814" s="15"/>
      <c r="O1814" s="26" t="e">
        <f>VLOOKUP(D1814,quash!A$2:$I$7791,9,FALSE)</f>
        <v>#N/A</v>
      </c>
      <c r="P1814" s="7">
        <v>7000</v>
      </c>
      <c r="Q1814" s="26">
        <v>125</v>
      </c>
      <c r="R1814" s="19">
        <v>3.3741050530766176E-2</v>
      </c>
      <c r="S1814" s="26">
        <v>16</v>
      </c>
      <c r="T1814" s="7">
        <v>7000</v>
      </c>
      <c r="U1814" s="2">
        <v>142</v>
      </c>
      <c r="V1814" s="11">
        <v>1758.65</v>
      </c>
      <c r="W1814" s="14" t="s">
        <v>5281</v>
      </c>
      <c r="X1814" s="18">
        <v>1</v>
      </c>
      <c r="Y1814" s="9">
        <v>7000</v>
      </c>
      <c r="Z1814" s="19">
        <f t="shared" si="471"/>
        <v>0</v>
      </c>
      <c r="AA1814" s="25">
        <v>1758.65</v>
      </c>
      <c r="AB1814" s="30">
        <f t="shared" si="472"/>
        <v>318000</v>
      </c>
      <c r="AC1814" s="30">
        <f t="shared" si="479"/>
        <v>2.20125786163522E-2</v>
      </c>
      <c r="AD1814" s="31">
        <f t="shared" si="480"/>
        <v>2.7515723270440251</v>
      </c>
      <c r="AE1814" s="31">
        <f t="shared" si="481"/>
        <v>3.1257861635220126</v>
      </c>
      <c r="AG1814" s="30">
        <f t="shared" si="473"/>
        <v>6126000</v>
      </c>
      <c r="AH1814" s="30">
        <f t="shared" si="482"/>
        <v>1.1426705843943846E-3</v>
      </c>
      <c r="AI1814" s="31">
        <f t="shared" si="483"/>
        <v>0.14283382304929806</v>
      </c>
      <c r="AJ1814" s="31">
        <f t="shared" si="484"/>
        <v>0.16225922298400261</v>
      </c>
      <c r="AK1814" s="30">
        <f>IF(W1814="si",($S1814*'COSTOS DE CREDITOS'!$C$27)/DATA!$G1814,"")</f>
        <v>65.906835757745824</v>
      </c>
      <c r="AL1814" s="90">
        <f>IF(W1814="si",'COSTOS DE CREDITOS'!$C$35,"")</f>
        <v>20.421138461538462</v>
      </c>
      <c r="AM1814" s="30">
        <f t="shared" si="474"/>
        <v>430.76923076923077</v>
      </c>
      <c r="AN1814" s="30">
        <f t="shared" si="475"/>
        <v>0</v>
      </c>
      <c r="AO1814" s="30">
        <f t="shared" si="476"/>
        <v>517.09720498851505</v>
      </c>
      <c r="AP1814" s="30">
        <f t="shared" si="477"/>
        <v>1241.5527950114852</v>
      </c>
      <c r="AQ1814" s="19">
        <f t="shared" si="478"/>
        <v>0.70596923493104657</v>
      </c>
    </row>
    <row r="1815" spans="1:43" x14ac:dyDescent="0.2">
      <c r="A1815" s="23" t="s">
        <v>5665</v>
      </c>
      <c r="B1815" s="6" t="s">
        <v>5672</v>
      </c>
      <c r="C1815" s="6" t="s">
        <v>5667</v>
      </c>
      <c r="D1815" s="2">
        <v>157987</v>
      </c>
      <c r="E1815" s="2">
        <v>159229</v>
      </c>
      <c r="F1815" s="3" t="s">
        <v>2324</v>
      </c>
      <c r="G1815" s="2">
        <v>5</v>
      </c>
      <c r="H1815" s="2">
        <v>159233</v>
      </c>
      <c r="I1815" s="3" t="s">
        <v>2333</v>
      </c>
      <c r="J1815" s="15">
        <v>45118</v>
      </c>
      <c r="K1815" s="24">
        <v>1190909618</v>
      </c>
      <c r="L1815" s="15">
        <v>45133</v>
      </c>
      <c r="M1815" s="15">
        <v>45138</v>
      </c>
      <c r="N1815" s="15"/>
      <c r="O1815" s="26" t="e">
        <f>VLOOKUP(D1815,quash!A$2:$I$7791,9,FALSE)</f>
        <v>#N/A</v>
      </c>
      <c r="P1815" s="7">
        <v>11000</v>
      </c>
      <c r="Q1815" s="26">
        <v>119</v>
      </c>
      <c r="R1815" s="19">
        <v>4.0668324378343571E-2</v>
      </c>
      <c r="S1815" s="26">
        <v>16</v>
      </c>
      <c r="T1815" s="7">
        <v>7000</v>
      </c>
      <c r="U1815" s="2">
        <v>142</v>
      </c>
      <c r="V1815" s="11">
        <v>1758.65</v>
      </c>
      <c r="W1815" s="14" t="s">
        <v>5281</v>
      </c>
      <c r="X1815" s="18">
        <v>1</v>
      </c>
      <c r="Y1815" s="9">
        <v>7000</v>
      </c>
      <c r="Z1815" s="19">
        <f t="shared" si="471"/>
        <v>0</v>
      </c>
      <c r="AA1815" s="25">
        <v>1758.65</v>
      </c>
      <c r="AB1815" s="30">
        <f t="shared" si="472"/>
        <v>318000</v>
      </c>
      <c r="AC1815" s="30">
        <f t="shared" si="479"/>
        <v>2.20125786163522E-2</v>
      </c>
      <c r="AD1815" s="31">
        <f t="shared" si="480"/>
        <v>2.6194968553459117</v>
      </c>
      <c r="AE1815" s="31">
        <f t="shared" si="481"/>
        <v>3.1257861635220126</v>
      </c>
      <c r="AG1815" s="30">
        <f t="shared" si="473"/>
        <v>6126000</v>
      </c>
      <c r="AH1815" s="30">
        <f t="shared" si="482"/>
        <v>1.1426705843943846E-3</v>
      </c>
      <c r="AI1815" s="31">
        <f t="shared" si="483"/>
        <v>0.13597779954293177</v>
      </c>
      <c r="AJ1815" s="31">
        <f t="shared" si="484"/>
        <v>0.16225922298400261</v>
      </c>
      <c r="AK1815" s="30">
        <f>IF(W1815="si",($S1815*'COSTOS DE CREDITOS'!$C$27)/DATA!$G1815,"")</f>
        <v>65.906835757745824</v>
      </c>
      <c r="AL1815" s="90">
        <f>IF(W1815="si",'COSTOS DE CREDITOS'!$C$35,"")</f>
        <v>20.421138461538462</v>
      </c>
      <c r="AM1815" s="30">
        <f t="shared" si="474"/>
        <v>430.76923076923077</v>
      </c>
      <c r="AN1815" s="30">
        <f t="shared" si="475"/>
        <v>0</v>
      </c>
      <c r="AO1815" s="30">
        <f t="shared" si="476"/>
        <v>517.09720498851505</v>
      </c>
      <c r="AP1815" s="30">
        <f t="shared" si="477"/>
        <v>1241.5527950114852</v>
      </c>
      <c r="AQ1815" s="19">
        <f t="shared" si="478"/>
        <v>0.70596923493104657</v>
      </c>
    </row>
    <row r="1816" spans="1:43" x14ac:dyDescent="0.2">
      <c r="A1816" s="23" t="s">
        <v>5665</v>
      </c>
      <c r="B1816" s="6" t="s">
        <v>5672</v>
      </c>
      <c r="C1816" s="6" t="s">
        <v>5667</v>
      </c>
      <c r="D1816" s="2">
        <v>158131</v>
      </c>
      <c r="E1816" s="2">
        <v>159229</v>
      </c>
      <c r="F1816" s="3" t="s">
        <v>2324</v>
      </c>
      <c r="G1816" s="2">
        <v>5</v>
      </c>
      <c r="H1816" s="2">
        <v>159234</v>
      </c>
      <c r="I1816" s="3" t="s">
        <v>2334</v>
      </c>
      <c r="J1816" s="15">
        <v>45120</v>
      </c>
      <c r="K1816" s="24">
        <v>1192152466</v>
      </c>
      <c r="L1816" s="15">
        <v>45133</v>
      </c>
      <c r="M1816" s="15">
        <v>45138</v>
      </c>
      <c r="N1816" s="15"/>
      <c r="O1816" s="26" t="e">
        <f>VLOOKUP(D1816,quash!A$2:$I$7791,9,FALSE)</f>
        <v>#N/A</v>
      </c>
      <c r="P1816" s="7">
        <v>9000</v>
      </c>
      <c r="Q1816" s="26">
        <v>146</v>
      </c>
      <c r="R1816" s="19">
        <v>5.2439109759484744E-2</v>
      </c>
      <c r="S1816" s="26">
        <v>16</v>
      </c>
      <c r="T1816" s="7">
        <v>8000</v>
      </c>
      <c r="U1816" s="2">
        <v>142</v>
      </c>
      <c r="V1816" s="11">
        <v>2013.74</v>
      </c>
      <c r="W1816" s="14" t="s">
        <v>5281</v>
      </c>
      <c r="X1816" s="18">
        <v>1</v>
      </c>
      <c r="Y1816" s="9">
        <v>8000</v>
      </c>
      <c r="Z1816" s="19">
        <f t="shared" si="471"/>
        <v>0</v>
      </c>
      <c r="AA1816" s="25">
        <v>2013.74</v>
      </c>
      <c r="AB1816" s="30">
        <f t="shared" si="472"/>
        <v>318000</v>
      </c>
      <c r="AC1816" s="30">
        <f t="shared" si="479"/>
        <v>2.5157232704402517E-2</v>
      </c>
      <c r="AD1816" s="31">
        <f t="shared" si="480"/>
        <v>3.6729559748427674</v>
      </c>
      <c r="AE1816" s="31">
        <f t="shared" si="481"/>
        <v>3.5723270440251573</v>
      </c>
      <c r="AG1816" s="30">
        <f t="shared" si="473"/>
        <v>6126000</v>
      </c>
      <c r="AH1816" s="30">
        <f t="shared" si="482"/>
        <v>1.3059092393078681E-3</v>
      </c>
      <c r="AI1816" s="31">
        <f t="shared" si="483"/>
        <v>0.19066274893894875</v>
      </c>
      <c r="AJ1816" s="31">
        <f t="shared" si="484"/>
        <v>0.18543911198171725</v>
      </c>
      <c r="AK1816" s="30">
        <f>IF(W1816="si",($S1816*'COSTOS DE CREDITOS'!$C$27)/DATA!$G1816,"")</f>
        <v>65.906835757745824</v>
      </c>
      <c r="AL1816" s="90">
        <f>IF(W1816="si",'COSTOS DE CREDITOS'!$C$35,"")</f>
        <v>20.421138461538462</v>
      </c>
      <c r="AM1816" s="30">
        <f t="shared" si="474"/>
        <v>492.30769230769232</v>
      </c>
      <c r="AN1816" s="30">
        <f t="shared" si="475"/>
        <v>0</v>
      </c>
      <c r="AO1816" s="30">
        <f t="shared" si="476"/>
        <v>578.63566652697659</v>
      </c>
      <c r="AP1816" s="30">
        <f t="shared" si="477"/>
        <v>1435.1043334730234</v>
      </c>
      <c r="AQ1816" s="19">
        <f t="shared" si="478"/>
        <v>0.71265621851531147</v>
      </c>
    </row>
    <row r="1817" spans="1:43" x14ac:dyDescent="0.2">
      <c r="A1817" s="23" t="s">
        <v>5665</v>
      </c>
      <c r="B1817" s="6" t="s">
        <v>5672</v>
      </c>
      <c r="C1817" s="6" t="s">
        <v>5667</v>
      </c>
      <c r="D1817" s="2">
        <v>157946</v>
      </c>
      <c r="E1817" s="2">
        <v>159229</v>
      </c>
      <c r="F1817" s="3" t="s">
        <v>2324</v>
      </c>
      <c r="G1817" s="2">
        <v>5</v>
      </c>
      <c r="H1817" s="2">
        <v>159235</v>
      </c>
      <c r="I1817" s="3" t="s">
        <v>2335</v>
      </c>
      <c r="J1817" s="15">
        <v>45118</v>
      </c>
      <c r="K1817" s="24">
        <v>1190791895</v>
      </c>
      <c r="L1817" s="15">
        <v>45133</v>
      </c>
      <c r="M1817" s="15">
        <v>45138</v>
      </c>
      <c r="N1817" s="15"/>
      <c r="O1817" s="26" t="e">
        <f>VLOOKUP(D1817,quash!A$2:$I$7791,9,FALSE)</f>
        <v>#N/A</v>
      </c>
      <c r="P1817" s="7">
        <v>7000</v>
      </c>
      <c r="Q1817" s="26">
        <v>112</v>
      </c>
      <c r="R1817" s="19">
        <v>3.3220596517330447E-2</v>
      </c>
      <c r="S1817" s="26">
        <v>16</v>
      </c>
      <c r="T1817" s="7">
        <v>5000</v>
      </c>
      <c r="U1817" s="2">
        <v>147</v>
      </c>
      <c r="V1817" s="11">
        <v>1303.3399999999999</v>
      </c>
      <c r="W1817" s="14" t="s">
        <v>5281</v>
      </c>
      <c r="X1817" s="18">
        <v>1</v>
      </c>
      <c r="Y1817" s="9">
        <v>5000</v>
      </c>
      <c r="Z1817" s="19">
        <f t="shared" si="471"/>
        <v>0</v>
      </c>
      <c r="AA1817" s="25">
        <v>1303.3399999999999</v>
      </c>
      <c r="AB1817" s="30">
        <f t="shared" si="472"/>
        <v>318000</v>
      </c>
      <c r="AC1817" s="30">
        <f t="shared" si="479"/>
        <v>1.5723270440251572E-2</v>
      </c>
      <c r="AD1817" s="31">
        <f t="shared" si="480"/>
        <v>1.7610062893081762</v>
      </c>
      <c r="AE1817" s="31">
        <f t="shared" si="481"/>
        <v>2.3113207547169812</v>
      </c>
      <c r="AG1817" s="30">
        <f t="shared" si="473"/>
        <v>6126000</v>
      </c>
      <c r="AH1817" s="30">
        <f t="shared" si="482"/>
        <v>8.1619327456741752E-4</v>
      </c>
      <c r="AI1817" s="31">
        <f t="shared" si="483"/>
        <v>9.1413646751550767E-2</v>
      </c>
      <c r="AJ1817" s="31">
        <f t="shared" si="484"/>
        <v>0.11998041136141037</v>
      </c>
      <c r="AK1817" s="30">
        <f>IF(W1817="si",($S1817*'COSTOS DE CREDITOS'!$C$27)/DATA!$G1817,"")</f>
        <v>65.906835757745824</v>
      </c>
      <c r="AL1817" s="90">
        <f>IF(W1817="si",'COSTOS DE CREDITOS'!$C$35,"")</f>
        <v>20.421138461538462</v>
      </c>
      <c r="AM1817" s="30">
        <f t="shared" si="474"/>
        <v>307.69230769230774</v>
      </c>
      <c r="AN1817" s="30">
        <f t="shared" si="475"/>
        <v>0</v>
      </c>
      <c r="AO1817" s="30">
        <f t="shared" si="476"/>
        <v>394.02028191159201</v>
      </c>
      <c r="AP1817" s="30">
        <f t="shared" si="477"/>
        <v>909.31971808840785</v>
      </c>
      <c r="AQ1817" s="19">
        <f t="shared" si="478"/>
        <v>0.69768419452208008</v>
      </c>
    </row>
    <row r="1818" spans="1:43" x14ac:dyDescent="0.2">
      <c r="A1818" s="23" t="s">
        <v>5665</v>
      </c>
      <c r="B1818" s="6" t="s">
        <v>5673</v>
      </c>
      <c r="C1818" s="6" t="s">
        <v>5667</v>
      </c>
      <c r="D1818" s="2">
        <v>159025</v>
      </c>
      <c r="E1818" s="2">
        <v>159196</v>
      </c>
      <c r="F1818" s="3" t="s">
        <v>32</v>
      </c>
      <c r="G1818" s="2">
        <v>7</v>
      </c>
      <c r="H1818" s="2">
        <v>159324</v>
      </c>
      <c r="I1818" s="3" t="s">
        <v>2336</v>
      </c>
      <c r="J1818" s="15">
        <v>45128</v>
      </c>
      <c r="K1818" s="24">
        <v>1198390518</v>
      </c>
      <c r="L1818" s="15">
        <v>45134</v>
      </c>
      <c r="M1818" s="15">
        <v>45138</v>
      </c>
      <c r="N1818" s="15"/>
      <c r="O1818" s="26">
        <f>VLOOKUP(D1818,quash!A$2:$I$7791,9,FALSE)</f>
        <v>4</v>
      </c>
      <c r="P1818" s="7">
        <v>10000</v>
      </c>
      <c r="Q1818" s="26">
        <v>90</v>
      </c>
      <c r="R1818" s="19">
        <v>5.9818464604665302E-3</v>
      </c>
      <c r="S1818" s="26">
        <v>16</v>
      </c>
      <c r="T1818" s="7">
        <v>5000</v>
      </c>
      <c r="U1818" s="2">
        <v>147</v>
      </c>
      <c r="V1818" s="11">
        <v>1303.3399999999999</v>
      </c>
      <c r="W1818" s="14" t="s">
        <v>5281</v>
      </c>
      <c r="X1818" s="18">
        <v>1</v>
      </c>
      <c r="Y1818" s="9">
        <v>5000</v>
      </c>
      <c r="Z1818" s="19">
        <f t="shared" si="471"/>
        <v>0</v>
      </c>
      <c r="AA1818" s="25">
        <v>1303.3399999999999</v>
      </c>
      <c r="AB1818" s="30">
        <f t="shared" si="472"/>
        <v>343000</v>
      </c>
      <c r="AC1818" s="30">
        <f t="shared" si="479"/>
        <v>1.4577259475218658E-2</v>
      </c>
      <c r="AD1818" s="31">
        <f t="shared" si="480"/>
        <v>1.3119533527696792</v>
      </c>
      <c r="AE1818" s="31">
        <f t="shared" si="481"/>
        <v>2.1428571428571428</v>
      </c>
      <c r="AG1818" s="30">
        <f t="shared" si="473"/>
        <v>927000</v>
      </c>
      <c r="AH1818" s="30">
        <f t="shared" si="482"/>
        <v>5.3937432578209281E-3</v>
      </c>
      <c r="AI1818" s="31">
        <f t="shared" si="483"/>
        <v>0.48543689320388356</v>
      </c>
      <c r="AJ1818" s="31">
        <f t="shared" si="484"/>
        <v>0.79288025889967639</v>
      </c>
      <c r="AK1818" s="30">
        <f>IF(W1818="si",($S1818*'COSTOS DE CREDITOS'!$C$27)/DATA!$G1818,"")</f>
        <v>47.07631125553273</v>
      </c>
      <c r="AL1818" s="90">
        <f>IF(W1818="si",'COSTOS DE CREDITOS'!$C$35,"")</f>
        <v>20.421138461538462</v>
      </c>
      <c r="AM1818" s="30">
        <f t="shared" si="474"/>
        <v>307.69230769230774</v>
      </c>
      <c r="AN1818" s="30">
        <f t="shared" si="475"/>
        <v>0</v>
      </c>
      <c r="AO1818" s="30">
        <f t="shared" si="476"/>
        <v>375.1897574093789</v>
      </c>
      <c r="AP1818" s="30">
        <f t="shared" si="477"/>
        <v>928.15024259062102</v>
      </c>
      <c r="AQ1818" s="19">
        <f t="shared" si="478"/>
        <v>0.71213209338363059</v>
      </c>
    </row>
    <row r="1819" spans="1:43" x14ac:dyDescent="0.2">
      <c r="A1819" s="23" t="s">
        <v>5665</v>
      </c>
      <c r="B1819" s="6" t="s">
        <v>5673</v>
      </c>
      <c r="C1819" s="6" t="s">
        <v>5667</v>
      </c>
      <c r="D1819" s="2">
        <v>159026</v>
      </c>
      <c r="E1819" s="2">
        <v>159196</v>
      </c>
      <c r="F1819" s="3" t="s">
        <v>32</v>
      </c>
      <c r="G1819" s="2">
        <v>7</v>
      </c>
      <c r="H1819" s="2">
        <v>159325</v>
      </c>
      <c r="I1819" s="3" t="s">
        <v>2337</v>
      </c>
      <c r="J1819" s="15">
        <v>45128</v>
      </c>
      <c r="K1819" s="24">
        <v>1198390016</v>
      </c>
      <c r="L1819" s="15">
        <v>45134</v>
      </c>
      <c r="M1819" s="15">
        <v>45138</v>
      </c>
      <c r="N1819" s="15"/>
      <c r="O1819" s="26">
        <f>VLOOKUP(D1819,quash!A$2:$I$7791,9,FALSE)</f>
        <v>3</v>
      </c>
      <c r="P1819" s="7">
        <v>10000</v>
      </c>
      <c r="Q1819" s="26">
        <v>90</v>
      </c>
      <c r="R1819" s="19">
        <v>5.9818464604665302E-3</v>
      </c>
      <c r="S1819" s="26">
        <v>16</v>
      </c>
      <c r="T1819" s="7">
        <v>5000</v>
      </c>
      <c r="U1819" s="2">
        <v>147</v>
      </c>
      <c r="V1819" s="11">
        <v>1303.3399999999999</v>
      </c>
      <c r="W1819" s="14" t="s">
        <v>5281</v>
      </c>
      <c r="X1819" s="18">
        <v>1</v>
      </c>
      <c r="Y1819" s="9">
        <v>5000</v>
      </c>
      <c r="Z1819" s="19">
        <f t="shared" si="471"/>
        <v>0</v>
      </c>
      <c r="AA1819" s="25">
        <v>1303.3399999999999</v>
      </c>
      <c r="AB1819" s="30">
        <f t="shared" si="472"/>
        <v>281000</v>
      </c>
      <c r="AC1819" s="30">
        <f t="shared" si="479"/>
        <v>1.7793594306049824E-2</v>
      </c>
      <c r="AD1819" s="31">
        <f t="shared" si="480"/>
        <v>1.6014234875444842</v>
      </c>
      <c r="AE1819" s="31">
        <f t="shared" si="481"/>
        <v>2.6156583629893242</v>
      </c>
      <c r="AG1819" s="30">
        <f t="shared" si="473"/>
        <v>778000</v>
      </c>
      <c r="AH1819" s="30">
        <f t="shared" si="482"/>
        <v>6.4267352185089976E-3</v>
      </c>
      <c r="AI1819" s="31">
        <f t="shared" si="483"/>
        <v>0.57840616966580982</v>
      </c>
      <c r="AJ1819" s="31">
        <f t="shared" si="484"/>
        <v>0.94473007712082269</v>
      </c>
      <c r="AK1819" s="30">
        <f>IF(W1819="si",($S1819*'COSTOS DE CREDITOS'!$C$27)/DATA!$G1819,"")</f>
        <v>47.07631125553273</v>
      </c>
      <c r="AL1819" s="90">
        <f>IF(W1819="si",'COSTOS DE CREDITOS'!$C$35,"")</f>
        <v>20.421138461538462</v>
      </c>
      <c r="AM1819" s="30">
        <f t="shared" si="474"/>
        <v>307.69230769230774</v>
      </c>
      <c r="AN1819" s="30">
        <f t="shared" si="475"/>
        <v>0</v>
      </c>
      <c r="AO1819" s="30">
        <f t="shared" si="476"/>
        <v>375.1897574093789</v>
      </c>
      <c r="AP1819" s="30">
        <f t="shared" si="477"/>
        <v>928.15024259062102</v>
      </c>
      <c r="AQ1819" s="19">
        <f t="shared" si="478"/>
        <v>0.71213209338363059</v>
      </c>
    </row>
    <row r="1820" spans="1:43" x14ac:dyDescent="0.2">
      <c r="A1820" s="23" t="s">
        <v>5665</v>
      </c>
      <c r="B1820" s="6" t="s">
        <v>5673</v>
      </c>
      <c r="C1820" s="6" t="s">
        <v>5667</v>
      </c>
      <c r="D1820" s="2">
        <v>159027</v>
      </c>
      <c r="E1820" s="2">
        <v>159196</v>
      </c>
      <c r="F1820" s="3" t="s">
        <v>32</v>
      </c>
      <c r="G1820" s="2">
        <v>7</v>
      </c>
      <c r="H1820" s="2">
        <v>159326</v>
      </c>
      <c r="I1820" s="3" t="s">
        <v>2338</v>
      </c>
      <c r="J1820" s="15">
        <v>45128</v>
      </c>
      <c r="K1820" s="24">
        <v>1198389631</v>
      </c>
      <c r="L1820" s="15">
        <v>45134</v>
      </c>
      <c r="M1820" s="15">
        <v>45138</v>
      </c>
      <c r="N1820" s="15"/>
      <c r="O1820" s="26">
        <f>VLOOKUP(D1820,quash!A$2:$I$7791,9,FALSE)</f>
        <v>4</v>
      </c>
      <c r="P1820" s="7">
        <v>10000</v>
      </c>
      <c r="Q1820" s="26">
        <v>90</v>
      </c>
      <c r="R1820" s="19">
        <v>5.9818464604665302E-3</v>
      </c>
      <c r="S1820" s="26">
        <v>16</v>
      </c>
      <c r="T1820" s="7">
        <v>5000</v>
      </c>
      <c r="U1820" s="2">
        <v>147</v>
      </c>
      <c r="V1820" s="11">
        <v>1303.3399999999999</v>
      </c>
      <c r="W1820" s="14" t="s">
        <v>5281</v>
      </c>
      <c r="X1820" s="18">
        <v>1</v>
      </c>
      <c r="Y1820" s="9">
        <v>5000</v>
      </c>
      <c r="Z1820" s="19">
        <f t="shared" si="471"/>
        <v>0</v>
      </c>
      <c r="AA1820" s="25">
        <v>1303.3399999999999</v>
      </c>
      <c r="AB1820" s="30">
        <f t="shared" si="472"/>
        <v>343000</v>
      </c>
      <c r="AC1820" s="30">
        <f t="shared" si="479"/>
        <v>1.4577259475218658E-2</v>
      </c>
      <c r="AD1820" s="31">
        <f t="shared" si="480"/>
        <v>1.3119533527696792</v>
      </c>
      <c r="AE1820" s="31">
        <f t="shared" si="481"/>
        <v>2.1428571428571428</v>
      </c>
      <c r="AG1820" s="30">
        <f t="shared" si="473"/>
        <v>927000</v>
      </c>
      <c r="AH1820" s="30">
        <f t="shared" si="482"/>
        <v>5.3937432578209281E-3</v>
      </c>
      <c r="AI1820" s="31">
        <f t="shared" si="483"/>
        <v>0.48543689320388356</v>
      </c>
      <c r="AJ1820" s="31">
        <f t="shared" si="484"/>
        <v>0.79288025889967639</v>
      </c>
      <c r="AK1820" s="30">
        <f>IF(W1820="si",($S1820*'COSTOS DE CREDITOS'!$C$27)/DATA!$G1820,"")</f>
        <v>47.07631125553273</v>
      </c>
      <c r="AL1820" s="90">
        <f>IF(W1820="si",'COSTOS DE CREDITOS'!$C$35,"")</f>
        <v>20.421138461538462</v>
      </c>
      <c r="AM1820" s="30">
        <f t="shared" si="474"/>
        <v>307.69230769230774</v>
      </c>
      <c r="AN1820" s="30">
        <f t="shared" si="475"/>
        <v>0</v>
      </c>
      <c r="AO1820" s="30">
        <f t="shared" si="476"/>
        <v>375.1897574093789</v>
      </c>
      <c r="AP1820" s="30">
        <f t="shared" si="477"/>
        <v>928.15024259062102</v>
      </c>
      <c r="AQ1820" s="19">
        <f t="shared" si="478"/>
        <v>0.71213209338363059</v>
      </c>
    </row>
    <row r="1821" spans="1:43" x14ac:dyDescent="0.2">
      <c r="A1821" s="23" t="s">
        <v>5665</v>
      </c>
      <c r="B1821" s="6" t="s">
        <v>5673</v>
      </c>
      <c r="C1821" s="6" t="s">
        <v>5667</v>
      </c>
      <c r="D1821" s="2">
        <v>159024</v>
      </c>
      <c r="E1821" s="2">
        <v>159196</v>
      </c>
      <c r="F1821" s="3" t="s">
        <v>32</v>
      </c>
      <c r="G1821" s="2">
        <v>7</v>
      </c>
      <c r="H1821" s="2">
        <v>159327</v>
      </c>
      <c r="I1821" s="3" t="s">
        <v>2339</v>
      </c>
      <c r="J1821" s="15" t="s">
        <v>5688</v>
      </c>
      <c r="K1821" s="24" t="s">
        <v>5688</v>
      </c>
      <c r="L1821" s="15">
        <v>45134</v>
      </c>
      <c r="M1821" s="15">
        <v>45138</v>
      </c>
      <c r="N1821" s="15"/>
      <c r="O1821" s="26">
        <f>VLOOKUP(D1821,quash!A$2:$I$7791,9,FALSE)</f>
        <v>2</v>
      </c>
      <c r="P1821" s="7">
        <v>15000</v>
      </c>
      <c r="Q1821" s="26">
        <v>92</v>
      </c>
      <c r="R1821" s="19">
        <v>5.9818464604665268E-3</v>
      </c>
      <c r="S1821" s="26">
        <v>16</v>
      </c>
      <c r="T1821" s="7">
        <v>6000</v>
      </c>
      <c r="U1821" s="2">
        <v>142</v>
      </c>
      <c r="V1821" s="11">
        <v>1503.37</v>
      </c>
      <c r="W1821" s="14" t="s">
        <v>5281</v>
      </c>
      <c r="X1821" s="18">
        <v>1</v>
      </c>
      <c r="Y1821" s="9">
        <v>6000</v>
      </c>
      <c r="Z1821" s="19">
        <f t="shared" si="471"/>
        <v>0</v>
      </c>
      <c r="AA1821" s="25">
        <v>1503.37</v>
      </c>
      <c r="AB1821" s="30">
        <f t="shared" si="472"/>
        <v>494000</v>
      </c>
      <c r="AC1821" s="30">
        <f t="shared" si="479"/>
        <v>1.2145748987854251E-2</v>
      </c>
      <c r="AD1821" s="31">
        <f t="shared" si="480"/>
        <v>1.1174089068825912</v>
      </c>
      <c r="AE1821" s="31">
        <f t="shared" si="481"/>
        <v>1.7246963562753037</v>
      </c>
      <c r="AG1821" s="30">
        <f t="shared" si="473"/>
        <v>1695000</v>
      </c>
      <c r="AH1821" s="30">
        <f t="shared" si="482"/>
        <v>3.5398230088495575E-3</v>
      </c>
      <c r="AI1821" s="31">
        <f t="shared" si="483"/>
        <v>0.32566371681415929</v>
      </c>
      <c r="AJ1821" s="31">
        <f t="shared" si="484"/>
        <v>0.50265486725663711</v>
      </c>
      <c r="AK1821" s="30">
        <f>IF(W1821="si",($S1821*'COSTOS DE CREDITOS'!$C$27)/DATA!$G1821,"")</f>
        <v>47.07631125553273</v>
      </c>
      <c r="AL1821" s="90">
        <f>IF(W1821="si",'COSTOS DE CREDITOS'!$C$35,"")</f>
        <v>20.421138461538462</v>
      </c>
      <c r="AM1821" s="30">
        <f t="shared" si="474"/>
        <v>369.23076923076923</v>
      </c>
      <c r="AN1821" s="30">
        <f t="shared" si="475"/>
        <v>0</v>
      </c>
      <c r="AO1821" s="30">
        <f t="shared" si="476"/>
        <v>436.72821894784045</v>
      </c>
      <c r="AP1821" s="30">
        <f t="shared" si="477"/>
        <v>1066.6417810521593</v>
      </c>
      <c r="AQ1821" s="19">
        <f t="shared" si="478"/>
        <v>0.70950050955663568</v>
      </c>
    </row>
    <row r="1822" spans="1:43" x14ac:dyDescent="0.2">
      <c r="A1822" s="23" t="s">
        <v>5665</v>
      </c>
      <c r="B1822" s="6" t="s">
        <v>5675</v>
      </c>
      <c r="C1822" s="6" t="s">
        <v>5667</v>
      </c>
      <c r="D1822" s="2">
        <v>158785</v>
      </c>
      <c r="E1822" s="2">
        <v>159164</v>
      </c>
      <c r="F1822" s="3" t="s">
        <v>2320</v>
      </c>
      <c r="G1822" s="2">
        <v>7</v>
      </c>
      <c r="H1822" s="2">
        <v>159169</v>
      </c>
      <c r="I1822" s="3" t="s">
        <v>2340</v>
      </c>
      <c r="J1822" s="15">
        <v>45229</v>
      </c>
      <c r="K1822" s="24">
        <v>1269402918</v>
      </c>
      <c r="L1822" s="15">
        <v>45133</v>
      </c>
      <c r="M1822" s="15">
        <v>45138</v>
      </c>
      <c r="N1822" s="15"/>
      <c r="O1822" s="26">
        <f>VLOOKUP(D1822,quash!A$2:$I$7791,9,FALSE)</f>
        <v>2</v>
      </c>
      <c r="P1822" s="7">
        <v>10000</v>
      </c>
      <c r="Q1822" s="26">
        <v>132</v>
      </c>
      <c r="R1822" s="19">
        <v>5.8283715876113903E-2</v>
      </c>
      <c r="S1822" s="26">
        <v>16</v>
      </c>
      <c r="T1822" s="7">
        <v>10000</v>
      </c>
      <c r="U1822" s="2">
        <v>147</v>
      </c>
      <c r="V1822" s="11">
        <v>2606.85</v>
      </c>
      <c r="W1822" s="14" t="s">
        <v>5281</v>
      </c>
      <c r="X1822" s="18">
        <v>1</v>
      </c>
      <c r="Y1822" s="9">
        <v>10000</v>
      </c>
      <c r="Z1822" s="19">
        <f t="shared" si="471"/>
        <v>0</v>
      </c>
      <c r="AA1822" s="25">
        <v>2606.85</v>
      </c>
      <c r="AB1822" s="30">
        <f t="shared" si="472"/>
        <v>494000</v>
      </c>
      <c r="AC1822" s="30">
        <f t="shared" si="479"/>
        <v>2.0242914979757085E-2</v>
      </c>
      <c r="AD1822" s="31">
        <f t="shared" si="480"/>
        <v>2.6720647773279351</v>
      </c>
      <c r="AE1822" s="31">
        <f t="shared" si="481"/>
        <v>2.9757085020242915</v>
      </c>
      <c r="AG1822" s="30">
        <f t="shared" si="473"/>
        <v>1695000</v>
      </c>
      <c r="AH1822" s="30">
        <f t="shared" si="482"/>
        <v>5.8997050147492625E-3</v>
      </c>
      <c r="AI1822" s="31">
        <f t="shared" si="483"/>
        <v>0.77876106194690264</v>
      </c>
      <c r="AJ1822" s="31">
        <f t="shared" si="484"/>
        <v>0.86725663716814161</v>
      </c>
      <c r="AK1822" s="30">
        <f>IF(W1822="si",($S1822*'COSTOS DE CREDITOS'!$C$27)/DATA!$G1822,"")</f>
        <v>47.07631125553273</v>
      </c>
      <c r="AL1822" s="90">
        <f>IF(W1822="si",'COSTOS DE CREDITOS'!$C$35,"")</f>
        <v>20.421138461538462</v>
      </c>
      <c r="AM1822" s="30">
        <f t="shared" si="474"/>
        <v>615.38461538461547</v>
      </c>
      <c r="AN1822" s="30">
        <f t="shared" si="475"/>
        <v>0</v>
      </c>
      <c r="AO1822" s="30">
        <f t="shared" si="476"/>
        <v>682.88206510168663</v>
      </c>
      <c r="AP1822" s="30">
        <f t="shared" si="477"/>
        <v>1923.9679348983132</v>
      </c>
      <c r="AQ1822" s="19">
        <f t="shared" si="478"/>
        <v>0.73804320728017081</v>
      </c>
    </row>
    <row r="1823" spans="1:43" x14ac:dyDescent="0.2">
      <c r="A1823" s="23" t="s">
        <v>5665</v>
      </c>
      <c r="B1823" s="6" t="s">
        <v>5675</v>
      </c>
      <c r="C1823" s="6" t="s">
        <v>5667</v>
      </c>
      <c r="D1823" s="2">
        <v>158782</v>
      </c>
      <c r="E1823" s="2">
        <v>159164</v>
      </c>
      <c r="F1823" s="3" t="s">
        <v>2320</v>
      </c>
      <c r="G1823" s="2">
        <v>7</v>
      </c>
      <c r="H1823" s="2">
        <v>159170</v>
      </c>
      <c r="I1823" s="3" t="s">
        <v>2341</v>
      </c>
      <c r="J1823" s="15">
        <v>45126</v>
      </c>
      <c r="K1823" s="24">
        <v>1197318903</v>
      </c>
      <c r="L1823" s="15">
        <v>45133</v>
      </c>
      <c r="M1823" s="15">
        <v>45138</v>
      </c>
      <c r="N1823" s="15"/>
      <c r="O1823" s="26">
        <f>VLOOKUP(D1823,quash!A$2:$I$7791,9,FALSE)</f>
        <v>2</v>
      </c>
      <c r="P1823" s="7">
        <v>10000</v>
      </c>
      <c r="Q1823" s="26">
        <v>132</v>
      </c>
      <c r="R1823" s="19">
        <v>5.8283715876113903E-2</v>
      </c>
      <c r="S1823" s="26">
        <v>16</v>
      </c>
      <c r="T1823" s="7">
        <v>10000</v>
      </c>
      <c r="U1823" s="2">
        <v>147</v>
      </c>
      <c r="V1823" s="11">
        <v>2606.85</v>
      </c>
      <c r="W1823" s="14" t="s">
        <v>5281</v>
      </c>
      <c r="X1823" s="18">
        <v>1</v>
      </c>
      <c r="Y1823" s="9">
        <v>10000</v>
      </c>
      <c r="Z1823" s="19">
        <f t="shared" si="471"/>
        <v>0</v>
      </c>
      <c r="AA1823" s="25">
        <v>2606.85</v>
      </c>
      <c r="AB1823" s="30">
        <f t="shared" si="472"/>
        <v>494000</v>
      </c>
      <c r="AC1823" s="30">
        <f t="shared" si="479"/>
        <v>2.0242914979757085E-2</v>
      </c>
      <c r="AD1823" s="31">
        <f t="shared" si="480"/>
        <v>2.6720647773279351</v>
      </c>
      <c r="AE1823" s="31">
        <f t="shared" si="481"/>
        <v>2.9757085020242915</v>
      </c>
      <c r="AG1823" s="30">
        <f t="shared" si="473"/>
        <v>1695000</v>
      </c>
      <c r="AH1823" s="30">
        <f t="shared" si="482"/>
        <v>5.8997050147492625E-3</v>
      </c>
      <c r="AI1823" s="31">
        <f t="shared" si="483"/>
        <v>0.77876106194690264</v>
      </c>
      <c r="AJ1823" s="31">
        <f t="shared" si="484"/>
        <v>0.86725663716814161</v>
      </c>
      <c r="AK1823" s="30">
        <f>IF(W1823="si",($S1823*'COSTOS DE CREDITOS'!$C$27)/DATA!$G1823,"")</f>
        <v>47.07631125553273</v>
      </c>
      <c r="AL1823" s="90">
        <f>IF(W1823="si",'COSTOS DE CREDITOS'!$C$35,"")</f>
        <v>20.421138461538462</v>
      </c>
      <c r="AM1823" s="30">
        <f t="shared" si="474"/>
        <v>615.38461538461547</v>
      </c>
      <c r="AN1823" s="30">
        <f t="shared" si="475"/>
        <v>0</v>
      </c>
      <c r="AO1823" s="30">
        <f t="shared" si="476"/>
        <v>682.88206510168663</v>
      </c>
      <c r="AP1823" s="30">
        <f t="shared" si="477"/>
        <v>1923.9679348983132</v>
      </c>
      <c r="AQ1823" s="19">
        <f t="shared" si="478"/>
        <v>0.73804320728017081</v>
      </c>
    </row>
    <row r="1824" spans="1:43" x14ac:dyDescent="0.2">
      <c r="A1824" s="23" t="s">
        <v>5665</v>
      </c>
      <c r="B1824" s="6" t="s">
        <v>5675</v>
      </c>
      <c r="C1824" s="6" t="s">
        <v>5667</v>
      </c>
      <c r="D1824" s="2">
        <v>159000</v>
      </c>
      <c r="E1824" s="2">
        <v>159164</v>
      </c>
      <c r="F1824" s="3" t="s">
        <v>2320</v>
      </c>
      <c r="G1824" s="2">
        <v>7</v>
      </c>
      <c r="H1824" s="2">
        <v>159171</v>
      </c>
      <c r="I1824" s="3" t="s">
        <v>2342</v>
      </c>
      <c r="J1824" s="15">
        <v>45229</v>
      </c>
      <c r="K1824" s="24">
        <v>1269404170</v>
      </c>
      <c r="L1824" s="15">
        <v>45133</v>
      </c>
      <c r="M1824" s="15">
        <v>45138</v>
      </c>
      <c r="N1824" s="15"/>
      <c r="O1824" s="26">
        <f>VLOOKUP(D1824,quash!A$2:$I$7791,9,FALSE)</f>
        <v>1</v>
      </c>
      <c r="P1824" s="7">
        <v>10000</v>
      </c>
      <c r="Q1824" s="26">
        <v>147</v>
      </c>
      <c r="R1824" s="19">
        <v>7.9000519063170294E-2</v>
      </c>
      <c r="S1824" s="26">
        <v>16</v>
      </c>
      <c r="T1824" s="7">
        <v>5000</v>
      </c>
      <c r="U1824" s="2">
        <v>122</v>
      </c>
      <c r="V1824" s="11">
        <v>1068.94</v>
      </c>
      <c r="W1824" s="14" t="s">
        <v>5281</v>
      </c>
      <c r="X1824" s="18">
        <v>1</v>
      </c>
      <c r="Y1824" s="9">
        <v>5000</v>
      </c>
      <c r="Z1824" s="19">
        <f t="shared" si="471"/>
        <v>0</v>
      </c>
      <c r="AA1824" s="25">
        <v>1068.94</v>
      </c>
      <c r="AB1824" s="30">
        <f t="shared" si="472"/>
        <v>529000</v>
      </c>
      <c r="AC1824" s="30">
        <f t="shared" si="479"/>
        <v>9.4517958412098299E-3</v>
      </c>
      <c r="AD1824" s="31">
        <f t="shared" si="480"/>
        <v>1.3894139886578449</v>
      </c>
      <c r="AE1824" s="31">
        <f t="shared" si="481"/>
        <v>1.1531190926275992</v>
      </c>
      <c r="AG1824" s="30">
        <f t="shared" si="473"/>
        <v>2427000</v>
      </c>
      <c r="AH1824" s="30">
        <f t="shared" si="482"/>
        <v>2.0601565718994645E-3</v>
      </c>
      <c r="AI1824" s="31">
        <f t="shared" si="483"/>
        <v>0.30284301606922126</v>
      </c>
      <c r="AJ1824" s="31">
        <f t="shared" si="484"/>
        <v>0.25133910177173469</v>
      </c>
      <c r="AK1824" s="30">
        <f>IF(W1824="si",($S1824*'COSTOS DE CREDITOS'!$C$27)/DATA!$G1824,"")</f>
        <v>47.07631125553273</v>
      </c>
      <c r="AL1824" s="90">
        <f>IF(W1824="si",'COSTOS DE CREDITOS'!$C$35,"")</f>
        <v>20.421138461538462</v>
      </c>
      <c r="AM1824" s="30">
        <f t="shared" si="474"/>
        <v>307.69230769230774</v>
      </c>
      <c r="AN1824" s="30">
        <f t="shared" si="475"/>
        <v>0</v>
      </c>
      <c r="AO1824" s="30">
        <f t="shared" si="476"/>
        <v>375.1897574093789</v>
      </c>
      <c r="AP1824" s="30">
        <f t="shared" si="477"/>
        <v>693.75024259062116</v>
      </c>
      <c r="AQ1824" s="19">
        <f t="shared" si="478"/>
        <v>0.64900765486427781</v>
      </c>
    </row>
    <row r="1825" spans="1:43" x14ac:dyDescent="0.2">
      <c r="A1825" s="23" t="s">
        <v>5665</v>
      </c>
      <c r="B1825" s="6" t="s">
        <v>5675</v>
      </c>
      <c r="C1825" s="6" t="s">
        <v>5667</v>
      </c>
      <c r="D1825" s="2">
        <v>158784</v>
      </c>
      <c r="E1825" s="2">
        <v>159164</v>
      </c>
      <c r="F1825" s="3" t="s">
        <v>2320</v>
      </c>
      <c r="G1825" s="2">
        <v>7</v>
      </c>
      <c r="H1825" s="2">
        <v>159254</v>
      </c>
      <c r="I1825" s="3" t="s">
        <v>2343</v>
      </c>
      <c r="J1825" s="15">
        <v>45229</v>
      </c>
      <c r="K1825" s="24">
        <v>1269406211</v>
      </c>
      <c r="L1825" s="15">
        <v>45133</v>
      </c>
      <c r="M1825" s="15">
        <v>45138</v>
      </c>
      <c r="N1825" s="15"/>
      <c r="O1825" s="26">
        <f>VLOOKUP(D1825,quash!A$2:$I$7791,9,FALSE)</f>
        <v>2</v>
      </c>
      <c r="P1825" s="7">
        <v>10000</v>
      </c>
      <c r="Q1825" s="26">
        <v>115</v>
      </c>
      <c r="R1825" s="19">
        <v>3.97705569269148E-2</v>
      </c>
      <c r="S1825" s="26">
        <v>16</v>
      </c>
      <c r="T1825" s="7">
        <v>10000</v>
      </c>
      <c r="U1825" s="2">
        <v>115</v>
      </c>
      <c r="V1825" s="11">
        <v>2000.01</v>
      </c>
      <c r="W1825" s="14" t="s">
        <v>5281</v>
      </c>
      <c r="X1825" s="18">
        <v>1</v>
      </c>
      <c r="Y1825" s="9">
        <v>10000</v>
      </c>
      <c r="Z1825" s="19">
        <f t="shared" si="471"/>
        <v>0</v>
      </c>
      <c r="AA1825" s="25">
        <v>2000.01</v>
      </c>
      <c r="AB1825" s="30">
        <f t="shared" si="472"/>
        <v>494000</v>
      </c>
      <c r="AC1825" s="30">
        <f t="shared" si="479"/>
        <v>2.0242914979757085E-2</v>
      </c>
      <c r="AD1825" s="31">
        <f t="shared" si="480"/>
        <v>2.3279352226720649</v>
      </c>
      <c r="AE1825" s="31">
        <f t="shared" si="481"/>
        <v>2.3279352226720649</v>
      </c>
      <c r="AG1825" s="30">
        <f t="shared" si="473"/>
        <v>1695000</v>
      </c>
      <c r="AH1825" s="30">
        <f t="shared" si="482"/>
        <v>5.8997050147492625E-3</v>
      </c>
      <c r="AI1825" s="31">
        <f t="shared" si="483"/>
        <v>0.67846607669616521</v>
      </c>
      <c r="AJ1825" s="31">
        <f t="shared" si="484"/>
        <v>0.67846607669616521</v>
      </c>
      <c r="AK1825" s="30">
        <f>IF(W1825="si",($S1825*'COSTOS DE CREDITOS'!$C$27)/DATA!$G1825,"")</f>
        <v>47.07631125553273</v>
      </c>
      <c r="AL1825" s="90">
        <f>IF(W1825="si",'COSTOS DE CREDITOS'!$C$35,"")</f>
        <v>20.421138461538462</v>
      </c>
      <c r="AM1825" s="30">
        <f t="shared" si="474"/>
        <v>615.38461538461547</v>
      </c>
      <c r="AN1825" s="30">
        <f t="shared" si="475"/>
        <v>0</v>
      </c>
      <c r="AO1825" s="30">
        <f t="shared" si="476"/>
        <v>682.88206510168663</v>
      </c>
      <c r="AP1825" s="30">
        <f t="shared" si="477"/>
        <v>1317.1279348983135</v>
      </c>
      <c r="AQ1825" s="19">
        <f t="shared" si="478"/>
        <v>0.65856067464578349</v>
      </c>
    </row>
    <row r="1826" spans="1:43" x14ac:dyDescent="0.2">
      <c r="A1826" s="23" t="s">
        <v>5665</v>
      </c>
      <c r="B1826" s="6" t="s">
        <v>5675</v>
      </c>
      <c r="C1826" s="6" t="s">
        <v>5667</v>
      </c>
      <c r="D1826" s="2">
        <v>158882</v>
      </c>
      <c r="E1826" s="2">
        <v>159164</v>
      </c>
      <c r="F1826" s="3" t="s">
        <v>2320</v>
      </c>
      <c r="G1826" s="2">
        <v>7</v>
      </c>
      <c r="H1826" s="2">
        <v>159255</v>
      </c>
      <c r="I1826" s="3" t="s">
        <v>2344</v>
      </c>
      <c r="J1826" s="15">
        <v>45229</v>
      </c>
      <c r="K1826" s="24">
        <v>1269407393</v>
      </c>
      <c r="L1826" s="15">
        <v>45133</v>
      </c>
      <c r="M1826" s="15">
        <v>45138</v>
      </c>
      <c r="N1826" s="15"/>
      <c r="O1826" s="26">
        <f>VLOOKUP(D1826,quash!A$2:$I$7791,9,FALSE)</f>
        <v>2</v>
      </c>
      <c r="P1826" s="7">
        <v>5000</v>
      </c>
      <c r="Q1826" s="26">
        <v>147</v>
      </c>
      <c r="R1826" s="19">
        <v>0.11226939921536</v>
      </c>
      <c r="S1826" s="26">
        <v>16</v>
      </c>
      <c r="T1826" s="7">
        <v>5000</v>
      </c>
      <c r="U1826" s="2">
        <v>122</v>
      </c>
      <c r="V1826" s="11">
        <v>1068.94</v>
      </c>
      <c r="W1826" s="14" t="s">
        <v>5281</v>
      </c>
      <c r="X1826" s="18">
        <v>1</v>
      </c>
      <c r="Y1826" s="9">
        <v>5000</v>
      </c>
      <c r="Z1826" s="19">
        <f t="shared" si="471"/>
        <v>0</v>
      </c>
      <c r="AA1826" s="25">
        <v>1068.94</v>
      </c>
      <c r="AB1826" s="30">
        <f t="shared" si="472"/>
        <v>494000</v>
      </c>
      <c r="AC1826" s="30">
        <f t="shared" si="479"/>
        <v>1.0121457489878543E-2</v>
      </c>
      <c r="AD1826" s="31">
        <f t="shared" si="480"/>
        <v>1.4878542510121457</v>
      </c>
      <c r="AE1826" s="31">
        <f t="shared" si="481"/>
        <v>1.2348178137651822</v>
      </c>
      <c r="AG1826" s="30">
        <f t="shared" si="473"/>
        <v>1695000</v>
      </c>
      <c r="AH1826" s="30">
        <f t="shared" si="482"/>
        <v>2.9498525073746312E-3</v>
      </c>
      <c r="AI1826" s="31">
        <f t="shared" si="483"/>
        <v>0.4336283185840708</v>
      </c>
      <c r="AJ1826" s="31">
        <f t="shared" si="484"/>
        <v>0.35988200589970498</v>
      </c>
      <c r="AK1826" s="30">
        <f>IF(W1826="si",($S1826*'COSTOS DE CREDITOS'!$C$27)/DATA!$G1826,"")</f>
        <v>47.07631125553273</v>
      </c>
      <c r="AL1826" s="90">
        <f>IF(W1826="si",'COSTOS DE CREDITOS'!$C$35,"")</f>
        <v>20.421138461538462</v>
      </c>
      <c r="AM1826" s="30">
        <f t="shared" si="474"/>
        <v>307.69230769230774</v>
      </c>
      <c r="AN1826" s="30">
        <f t="shared" si="475"/>
        <v>0</v>
      </c>
      <c r="AO1826" s="30">
        <f t="shared" si="476"/>
        <v>375.1897574093789</v>
      </c>
      <c r="AP1826" s="30">
        <f t="shared" si="477"/>
        <v>693.75024259062116</v>
      </c>
      <c r="AQ1826" s="19">
        <f t="shared" si="478"/>
        <v>0.64900765486427781</v>
      </c>
    </row>
    <row r="1827" spans="1:43" x14ac:dyDescent="0.2">
      <c r="A1827" s="23" t="s">
        <v>5665</v>
      </c>
      <c r="B1827" s="6" t="s">
        <v>5676</v>
      </c>
      <c r="C1827" s="6" t="s">
        <v>5670</v>
      </c>
      <c r="D1827" s="4">
        <v>158839</v>
      </c>
      <c r="E1827" s="4">
        <v>159338</v>
      </c>
      <c r="F1827" s="5" t="s">
        <v>2345</v>
      </c>
      <c r="G1827" s="2">
        <v>5</v>
      </c>
      <c r="H1827" s="4">
        <v>159339</v>
      </c>
      <c r="I1827" s="5" t="s">
        <v>2346</v>
      </c>
      <c r="J1827" s="15">
        <v>45127</v>
      </c>
      <c r="K1827" s="24">
        <v>1197670881</v>
      </c>
      <c r="L1827" s="15">
        <v>45134</v>
      </c>
      <c r="M1827" s="15">
        <v>45138</v>
      </c>
      <c r="N1827" s="15"/>
      <c r="O1827" s="26" t="e">
        <f>VLOOKUP(D1827,quash!A$2:$I$7791,9,FALSE)</f>
        <v>#N/A</v>
      </c>
      <c r="P1827" s="7">
        <v>9000</v>
      </c>
      <c r="Q1827" s="26">
        <v>147</v>
      </c>
      <c r="R1827" s="19">
        <v>8.456731836388684E-2</v>
      </c>
      <c r="S1827" s="26">
        <v>16</v>
      </c>
      <c r="T1827" s="8">
        <v>7000</v>
      </c>
      <c r="U1827" s="4">
        <v>142</v>
      </c>
      <c r="V1827" s="10">
        <v>1758.65</v>
      </c>
      <c r="W1827" s="14" t="s">
        <v>5281</v>
      </c>
      <c r="X1827" s="18">
        <v>1</v>
      </c>
      <c r="Y1827" s="9">
        <v>7000</v>
      </c>
      <c r="Z1827" s="19">
        <f t="shared" si="471"/>
        <v>0</v>
      </c>
      <c r="AA1827" s="25">
        <v>1758.65</v>
      </c>
      <c r="AB1827" s="30">
        <f t="shared" si="472"/>
        <v>318000</v>
      </c>
      <c r="AC1827" s="30">
        <f t="shared" si="479"/>
        <v>2.20125786163522E-2</v>
      </c>
      <c r="AD1827" s="31">
        <f t="shared" si="480"/>
        <v>3.2358490566037732</v>
      </c>
      <c r="AE1827" s="31">
        <f t="shared" si="481"/>
        <v>3.1257861635220126</v>
      </c>
      <c r="AG1827" s="30">
        <f t="shared" si="473"/>
        <v>6126000</v>
      </c>
      <c r="AH1827" s="30">
        <f t="shared" si="482"/>
        <v>1.1426705843943846E-3</v>
      </c>
      <c r="AI1827" s="31">
        <f t="shared" si="483"/>
        <v>0.16797257590597453</v>
      </c>
      <c r="AJ1827" s="31">
        <f t="shared" si="484"/>
        <v>0.16225922298400261</v>
      </c>
      <c r="AK1827" s="30">
        <f>IF(W1827="si",($S1827*'COSTOS DE CREDITOS'!$C$27)/DATA!$G1827,"")</f>
        <v>65.906835757745824</v>
      </c>
      <c r="AL1827" s="90">
        <f>IF(W1827="si",'COSTOS DE CREDITOS'!$C$35,"")</f>
        <v>20.421138461538462</v>
      </c>
      <c r="AM1827" s="30">
        <f t="shared" si="474"/>
        <v>430.76923076923077</v>
      </c>
      <c r="AN1827" s="30">
        <f t="shared" si="475"/>
        <v>0</v>
      </c>
      <c r="AO1827" s="30">
        <f t="shared" si="476"/>
        <v>517.09720498851505</v>
      </c>
      <c r="AP1827" s="30">
        <f t="shared" si="477"/>
        <v>1241.5527950114852</v>
      </c>
      <c r="AQ1827" s="19">
        <f t="shared" si="478"/>
        <v>0.70596923493104657</v>
      </c>
    </row>
    <row r="1828" spans="1:43" x14ac:dyDescent="0.2">
      <c r="A1828" s="23" t="s">
        <v>5665</v>
      </c>
      <c r="B1828" s="6" t="s">
        <v>5676</v>
      </c>
      <c r="C1828" s="6" t="s">
        <v>5670</v>
      </c>
      <c r="D1828" s="4">
        <v>157525</v>
      </c>
      <c r="E1828" s="4">
        <v>159375</v>
      </c>
      <c r="F1828" s="5" t="s">
        <v>2347</v>
      </c>
      <c r="G1828" s="2">
        <v>6</v>
      </c>
      <c r="H1828" s="4">
        <v>159376</v>
      </c>
      <c r="I1828" s="5" t="s">
        <v>2348</v>
      </c>
      <c r="J1828" s="15">
        <v>45113</v>
      </c>
      <c r="K1828" s="24">
        <v>1187755283</v>
      </c>
      <c r="L1828" s="15">
        <v>45134</v>
      </c>
      <c r="M1828" s="15">
        <v>45138</v>
      </c>
      <c r="N1828" s="15"/>
      <c r="O1828" s="26" t="e">
        <f>VLOOKUP(D1828,quash!A$2:$I$7791,9,FALSE)</f>
        <v>#N/A</v>
      </c>
      <c r="P1828" s="7">
        <v>5000</v>
      </c>
      <c r="Q1828" s="26">
        <v>147</v>
      </c>
      <c r="R1828" s="19">
        <v>5.8283715876113994E-2</v>
      </c>
      <c r="S1828" s="26">
        <v>16</v>
      </c>
      <c r="T1828" s="8">
        <v>7000</v>
      </c>
      <c r="U1828" s="4">
        <v>142</v>
      </c>
      <c r="V1828" s="10">
        <v>1758.65</v>
      </c>
      <c r="W1828" s="14" t="s">
        <v>5281</v>
      </c>
      <c r="X1828" s="18">
        <v>1</v>
      </c>
      <c r="Y1828" s="9">
        <v>7000</v>
      </c>
      <c r="Z1828" s="19">
        <f t="shared" si="471"/>
        <v>0</v>
      </c>
      <c r="AA1828" s="25">
        <v>1758.65</v>
      </c>
      <c r="AB1828" s="30">
        <f t="shared" si="472"/>
        <v>318000</v>
      </c>
      <c r="AC1828" s="30">
        <f t="shared" si="479"/>
        <v>2.20125786163522E-2</v>
      </c>
      <c r="AD1828" s="31">
        <f t="shared" si="480"/>
        <v>3.2358490566037732</v>
      </c>
      <c r="AE1828" s="31">
        <f t="shared" si="481"/>
        <v>3.1257861635220126</v>
      </c>
      <c r="AG1828" s="30">
        <f t="shared" si="473"/>
        <v>6126000</v>
      </c>
      <c r="AH1828" s="30">
        <f t="shared" si="482"/>
        <v>1.1426705843943846E-3</v>
      </c>
      <c r="AI1828" s="31">
        <f t="shared" si="483"/>
        <v>0.16797257590597453</v>
      </c>
      <c r="AJ1828" s="31">
        <f t="shared" si="484"/>
        <v>0.16225922298400261</v>
      </c>
      <c r="AK1828" s="30">
        <f>IF(W1828="si",($S1828*'COSTOS DE CREDITOS'!$C$27)/DATA!$G1828,"")</f>
        <v>54.922363131454851</v>
      </c>
      <c r="AL1828" s="90">
        <f>IF(W1828="si",'COSTOS DE CREDITOS'!$C$35,"")</f>
        <v>20.421138461538462</v>
      </c>
      <c r="AM1828" s="30">
        <f t="shared" si="474"/>
        <v>430.76923076923077</v>
      </c>
      <c r="AN1828" s="30">
        <f t="shared" si="475"/>
        <v>0</v>
      </c>
      <c r="AO1828" s="30">
        <f t="shared" si="476"/>
        <v>506.11273236222405</v>
      </c>
      <c r="AP1828" s="30">
        <f t="shared" si="477"/>
        <v>1252.537267637776</v>
      </c>
      <c r="AQ1828" s="19">
        <f t="shared" si="478"/>
        <v>0.71221520350142209</v>
      </c>
    </row>
    <row r="1829" spans="1:43" x14ac:dyDescent="0.2">
      <c r="A1829" s="23" t="s">
        <v>5665</v>
      </c>
      <c r="B1829" s="6" t="s">
        <v>5677</v>
      </c>
      <c r="C1829" s="6" t="s">
        <v>5667</v>
      </c>
      <c r="D1829" s="4">
        <v>158386</v>
      </c>
      <c r="E1829" s="4">
        <v>159388</v>
      </c>
      <c r="F1829" s="5" t="s">
        <v>2349</v>
      </c>
      <c r="G1829" s="2">
        <v>6</v>
      </c>
      <c r="H1829" s="4">
        <v>159389</v>
      </c>
      <c r="I1829" s="5" t="s">
        <v>2350</v>
      </c>
      <c r="J1829" s="15">
        <v>45121</v>
      </c>
      <c r="K1829" s="24">
        <v>1193035099</v>
      </c>
      <c r="L1829" s="15">
        <v>45134</v>
      </c>
      <c r="M1829" s="15">
        <v>45138</v>
      </c>
      <c r="N1829" s="15"/>
      <c r="O1829" s="26">
        <f>VLOOKUP(D1829,quash!A$2:$I$7791,9,FALSE)</f>
        <v>4</v>
      </c>
      <c r="P1829" s="7">
        <v>10000</v>
      </c>
      <c r="Q1829" s="26">
        <v>110</v>
      </c>
      <c r="R1829" s="19">
        <v>3.3220596517330399E-2</v>
      </c>
      <c r="S1829" s="26">
        <v>16</v>
      </c>
      <c r="T1829" s="8">
        <v>7000</v>
      </c>
      <c r="U1829" s="4">
        <v>117</v>
      </c>
      <c r="V1829" s="10">
        <v>1427.63</v>
      </c>
      <c r="W1829" s="14" t="s">
        <v>5281</v>
      </c>
      <c r="X1829" s="18">
        <v>1</v>
      </c>
      <c r="Y1829" s="9">
        <v>7000</v>
      </c>
      <c r="Z1829" s="19">
        <f t="shared" si="471"/>
        <v>0</v>
      </c>
      <c r="AA1829" s="25">
        <v>1427.63</v>
      </c>
      <c r="AB1829" s="30">
        <f t="shared" si="472"/>
        <v>343000</v>
      </c>
      <c r="AC1829" s="30">
        <f t="shared" si="479"/>
        <v>2.0408163265306121E-2</v>
      </c>
      <c r="AD1829" s="31">
        <f t="shared" si="480"/>
        <v>2.2448979591836733</v>
      </c>
      <c r="AE1829" s="31">
        <f t="shared" si="481"/>
        <v>2.3877551020408161</v>
      </c>
      <c r="AG1829" s="30">
        <f t="shared" si="473"/>
        <v>927000</v>
      </c>
      <c r="AH1829" s="30">
        <f t="shared" si="482"/>
        <v>7.551240560949299E-3</v>
      </c>
      <c r="AI1829" s="31">
        <f t="shared" si="483"/>
        <v>0.83063646170442285</v>
      </c>
      <c r="AJ1829" s="31">
        <f t="shared" si="484"/>
        <v>0.88349514563106801</v>
      </c>
      <c r="AK1829" s="30">
        <f>IF(W1829="si",($S1829*'COSTOS DE CREDITOS'!$C$27)/DATA!$G1829,"")</f>
        <v>54.922363131454851</v>
      </c>
      <c r="AL1829" s="90">
        <f>IF(W1829="si",'COSTOS DE CREDITOS'!$C$35,"")</f>
        <v>20.421138461538462</v>
      </c>
      <c r="AM1829" s="30">
        <f t="shared" si="474"/>
        <v>430.76923076923077</v>
      </c>
      <c r="AN1829" s="30">
        <f t="shared" si="475"/>
        <v>0</v>
      </c>
      <c r="AO1829" s="30">
        <f t="shared" si="476"/>
        <v>506.11273236222405</v>
      </c>
      <c r="AP1829" s="30">
        <f t="shared" si="477"/>
        <v>921.51726763777606</v>
      </c>
      <c r="AQ1829" s="19">
        <f t="shared" si="478"/>
        <v>0.64548746358494569</v>
      </c>
    </row>
    <row r="1830" spans="1:43" x14ac:dyDescent="0.2">
      <c r="A1830" s="23" t="s">
        <v>5665</v>
      </c>
      <c r="B1830" s="6" t="s">
        <v>5676</v>
      </c>
      <c r="C1830" s="6" t="s">
        <v>5670</v>
      </c>
      <c r="D1830" s="4">
        <v>158865</v>
      </c>
      <c r="E1830" s="4">
        <v>159397</v>
      </c>
      <c r="F1830" s="5" t="s">
        <v>2351</v>
      </c>
      <c r="G1830" s="2">
        <v>6</v>
      </c>
      <c r="H1830" s="4">
        <v>159398</v>
      </c>
      <c r="I1830" s="5" t="s">
        <v>2352</v>
      </c>
      <c r="J1830" s="15">
        <v>45127</v>
      </c>
      <c r="K1830" s="24">
        <v>1197735121</v>
      </c>
      <c r="L1830" s="15">
        <v>45134</v>
      </c>
      <c r="M1830" s="15">
        <v>45138</v>
      </c>
      <c r="N1830" s="15"/>
      <c r="O1830" s="26">
        <f>VLOOKUP(D1830,quash!A$2:$I$7791,9,FALSE)</f>
        <v>1</v>
      </c>
      <c r="P1830" s="7">
        <v>10000</v>
      </c>
      <c r="Q1830" s="26">
        <v>147</v>
      </c>
      <c r="R1830" s="19">
        <v>7.9000519063170294E-2</v>
      </c>
      <c r="S1830" s="26">
        <v>16</v>
      </c>
      <c r="T1830" s="8">
        <v>7000</v>
      </c>
      <c r="U1830" s="4">
        <v>142</v>
      </c>
      <c r="V1830" s="10">
        <v>1758.65</v>
      </c>
      <c r="W1830" s="14" t="s">
        <v>5281</v>
      </c>
      <c r="X1830" s="18">
        <v>1</v>
      </c>
      <c r="Y1830" s="9">
        <v>7000</v>
      </c>
      <c r="Z1830" s="19">
        <f t="shared" si="471"/>
        <v>0</v>
      </c>
      <c r="AA1830" s="25">
        <v>1758.65</v>
      </c>
      <c r="AB1830" s="30">
        <f t="shared" si="472"/>
        <v>529000</v>
      </c>
      <c r="AC1830" s="30">
        <f t="shared" si="479"/>
        <v>1.3232514177693762E-2</v>
      </c>
      <c r="AD1830" s="31">
        <f t="shared" si="480"/>
        <v>1.9451795841209829</v>
      </c>
      <c r="AE1830" s="31">
        <f t="shared" si="481"/>
        <v>1.8790170132325141</v>
      </c>
      <c r="AG1830" s="30">
        <f t="shared" si="473"/>
        <v>2427000</v>
      </c>
      <c r="AH1830" s="30">
        <f t="shared" si="482"/>
        <v>2.88421920065925E-3</v>
      </c>
      <c r="AI1830" s="31">
        <f t="shared" si="483"/>
        <v>0.42398022249690975</v>
      </c>
      <c r="AJ1830" s="31">
        <f t="shared" si="484"/>
        <v>0.40955912649361348</v>
      </c>
      <c r="AK1830" s="30">
        <f>IF(W1830="si",($S1830*'COSTOS DE CREDITOS'!$C$27)/DATA!$G1830,"")</f>
        <v>54.922363131454851</v>
      </c>
      <c r="AL1830" s="90">
        <f>IF(W1830="si",'COSTOS DE CREDITOS'!$C$35,"")</f>
        <v>20.421138461538462</v>
      </c>
      <c r="AM1830" s="30">
        <f t="shared" si="474"/>
        <v>430.76923076923077</v>
      </c>
      <c r="AN1830" s="30">
        <f t="shared" si="475"/>
        <v>0</v>
      </c>
      <c r="AO1830" s="30">
        <f t="shared" si="476"/>
        <v>506.11273236222405</v>
      </c>
      <c r="AP1830" s="30">
        <f t="shared" si="477"/>
        <v>1252.537267637776</v>
      </c>
      <c r="AQ1830" s="19">
        <f t="shared" si="478"/>
        <v>0.71221520350142209</v>
      </c>
    </row>
    <row r="1831" spans="1:43" x14ac:dyDescent="0.2">
      <c r="A1831" s="23" t="s">
        <v>5665</v>
      </c>
      <c r="B1831" s="6" t="s">
        <v>5681</v>
      </c>
      <c r="C1831" s="6" t="s">
        <v>5667</v>
      </c>
      <c r="D1831" s="4">
        <v>158890</v>
      </c>
      <c r="E1831" s="4">
        <v>159432</v>
      </c>
      <c r="F1831" s="5" t="s">
        <v>2353</v>
      </c>
      <c r="G1831" s="2">
        <v>5</v>
      </c>
      <c r="H1831" s="4">
        <v>159433</v>
      </c>
      <c r="I1831" s="5" t="s">
        <v>2354</v>
      </c>
      <c r="J1831" s="15">
        <v>45127</v>
      </c>
      <c r="K1831" s="24">
        <v>1197764133</v>
      </c>
      <c r="L1831" s="15">
        <v>45134</v>
      </c>
      <c r="M1831" s="15">
        <v>45138</v>
      </c>
      <c r="N1831" s="15"/>
      <c r="O1831" s="26">
        <f>VLOOKUP(D1831,quash!A$2:$I$7791,9,FALSE)</f>
        <v>4</v>
      </c>
      <c r="P1831" s="7">
        <v>10000</v>
      </c>
      <c r="Q1831" s="26">
        <v>147</v>
      </c>
      <c r="R1831" s="19">
        <v>7.9000519063170294E-2</v>
      </c>
      <c r="S1831" s="26">
        <v>16</v>
      </c>
      <c r="T1831" s="8">
        <v>5000</v>
      </c>
      <c r="U1831" s="4">
        <v>147</v>
      </c>
      <c r="V1831" s="10">
        <v>1303.3399999999999</v>
      </c>
      <c r="W1831" s="14" t="s">
        <v>5281</v>
      </c>
      <c r="X1831" s="18">
        <v>1</v>
      </c>
      <c r="Y1831" s="9">
        <v>5000</v>
      </c>
      <c r="Z1831" s="19">
        <f t="shared" si="471"/>
        <v>0</v>
      </c>
      <c r="AA1831" s="25">
        <v>1303.3399999999999</v>
      </c>
      <c r="AB1831" s="30">
        <f t="shared" si="472"/>
        <v>343000</v>
      </c>
      <c r="AC1831" s="30">
        <f t="shared" si="479"/>
        <v>1.4577259475218658E-2</v>
      </c>
      <c r="AD1831" s="31">
        <f t="shared" si="480"/>
        <v>2.1428571428571428</v>
      </c>
      <c r="AE1831" s="31">
        <f t="shared" si="481"/>
        <v>2.1428571428571428</v>
      </c>
      <c r="AG1831" s="30">
        <f t="shared" si="473"/>
        <v>927000</v>
      </c>
      <c r="AH1831" s="30">
        <f t="shared" si="482"/>
        <v>5.3937432578209281E-3</v>
      </c>
      <c r="AI1831" s="31">
        <f t="shared" si="483"/>
        <v>0.79288025889967639</v>
      </c>
      <c r="AJ1831" s="31">
        <f t="shared" si="484"/>
        <v>0.79288025889967639</v>
      </c>
      <c r="AK1831" s="30">
        <f>IF(W1831="si",($S1831*'COSTOS DE CREDITOS'!$C$27)/DATA!$G1831,"")</f>
        <v>65.906835757745824</v>
      </c>
      <c r="AL1831" s="90">
        <f>IF(W1831="si",'COSTOS DE CREDITOS'!$C$35,"")</f>
        <v>20.421138461538462</v>
      </c>
      <c r="AM1831" s="30">
        <f t="shared" si="474"/>
        <v>307.69230769230774</v>
      </c>
      <c r="AN1831" s="30">
        <f t="shared" si="475"/>
        <v>0</v>
      </c>
      <c r="AO1831" s="30">
        <f t="shared" si="476"/>
        <v>394.02028191159201</v>
      </c>
      <c r="AP1831" s="30">
        <f t="shared" si="477"/>
        <v>909.31971808840785</v>
      </c>
      <c r="AQ1831" s="19">
        <f t="shared" si="478"/>
        <v>0.69768419452208008</v>
      </c>
    </row>
    <row r="1832" spans="1:43" x14ac:dyDescent="0.2">
      <c r="A1832" s="23" t="s">
        <v>5665</v>
      </c>
      <c r="B1832" s="6" t="s">
        <v>5681</v>
      </c>
      <c r="C1832" s="6" t="s">
        <v>5667</v>
      </c>
      <c r="D1832" s="4">
        <v>158846</v>
      </c>
      <c r="E1832" s="4">
        <v>159454</v>
      </c>
      <c r="F1832" s="5" t="s">
        <v>2355</v>
      </c>
      <c r="G1832" s="2">
        <v>5</v>
      </c>
      <c r="H1832" s="4">
        <v>159455</v>
      </c>
      <c r="I1832" s="5" t="s">
        <v>2356</v>
      </c>
      <c r="J1832" s="15">
        <v>45127</v>
      </c>
      <c r="K1832" s="24">
        <v>1197689340</v>
      </c>
      <c r="L1832" s="15">
        <v>45134</v>
      </c>
      <c r="M1832" s="15">
        <v>45138</v>
      </c>
      <c r="N1832" s="15"/>
      <c r="O1832" s="26" t="e">
        <f>VLOOKUP(D1832,quash!A$2:$I$7791,9,FALSE)</f>
        <v>#N/A</v>
      </c>
      <c r="P1832" s="7">
        <v>8000</v>
      </c>
      <c r="Q1832" s="26">
        <v>139</v>
      </c>
      <c r="R1832" s="19">
        <v>3.9770556926914676E-2</v>
      </c>
      <c r="S1832" s="26">
        <v>16</v>
      </c>
      <c r="T1832" s="8">
        <v>10000</v>
      </c>
      <c r="U1832" s="4">
        <v>142</v>
      </c>
      <c r="V1832" s="10">
        <v>2510.34</v>
      </c>
      <c r="W1832" s="14" t="s">
        <v>5281</v>
      </c>
      <c r="X1832" s="18">
        <v>1</v>
      </c>
      <c r="Y1832" s="9">
        <v>10000</v>
      </c>
      <c r="Z1832" s="19">
        <f t="shared" si="471"/>
        <v>0</v>
      </c>
      <c r="AA1832" s="25">
        <v>2510.34</v>
      </c>
      <c r="AB1832" s="30">
        <f t="shared" si="472"/>
        <v>318000</v>
      </c>
      <c r="AC1832" s="30">
        <f t="shared" si="479"/>
        <v>3.1446540880503145E-2</v>
      </c>
      <c r="AD1832" s="31">
        <f t="shared" si="480"/>
        <v>4.3710691823899372</v>
      </c>
      <c r="AE1832" s="31">
        <f t="shared" si="481"/>
        <v>4.4654088050314469</v>
      </c>
      <c r="AG1832" s="30">
        <f t="shared" si="473"/>
        <v>6126000</v>
      </c>
      <c r="AH1832" s="30">
        <f t="shared" si="482"/>
        <v>1.632386549134835E-3</v>
      </c>
      <c r="AI1832" s="31">
        <f t="shared" si="483"/>
        <v>0.22690173032974206</v>
      </c>
      <c r="AJ1832" s="31">
        <f t="shared" si="484"/>
        <v>0.23179888997714657</v>
      </c>
      <c r="AK1832" s="30">
        <f>IF(W1832="si",($S1832*'COSTOS DE CREDITOS'!$C$27)/DATA!$G1832,"")</f>
        <v>65.906835757745824</v>
      </c>
      <c r="AL1832" s="90">
        <f>IF(W1832="si",'COSTOS DE CREDITOS'!$C$35,"")</f>
        <v>20.421138461538462</v>
      </c>
      <c r="AM1832" s="30">
        <f t="shared" si="474"/>
        <v>615.38461538461547</v>
      </c>
      <c r="AN1832" s="30">
        <f t="shared" si="475"/>
        <v>0</v>
      </c>
      <c r="AO1832" s="30">
        <f t="shared" si="476"/>
        <v>701.7125896038998</v>
      </c>
      <c r="AP1832" s="30">
        <f t="shared" si="477"/>
        <v>1808.6274103961005</v>
      </c>
      <c r="AQ1832" s="19">
        <f t="shared" si="478"/>
        <v>0.72047109570659762</v>
      </c>
    </row>
    <row r="1833" spans="1:43" x14ac:dyDescent="0.2">
      <c r="A1833" s="23" t="s">
        <v>5665</v>
      </c>
      <c r="B1833" s="6" t="s">
        <v>5668</v>
      </c>
      <c r="C1833" s="6" t="s">
        <v>5667</v>
      </c>
      <c r="D1833" s="2">
        <v>158706</v>
      </c>
      <c r="E1833" s="2">
        <v>159156</v>
      </c>
      <c r="F1833" s="3" t="s">
        <v>1249</v>
      </c>
      <c r="G1833" s="2">
        <v>9</v>
      </c>
      <c r="H1833" s="2">
        <v>159336</v>
      </c>
      <c r="I1833" s="3" t="s">
        <v>2357</v>
      </c>
      <c r="J1833" s="15">
        <v>45127</v>
      </c>
      <c r="K1833" s="24">
        <v>1197606366</v>
      </c>
      <c r="L1833" s="15">
        <v>45134</v>
      </c>
      <c r="M1833" s="15">
        <v>45138</v>
      </c>
      <c r="N1833" s="15"/>
      <c r="O1833" s="26">
        <f>VLOOKUP(D1833,quash!A$2:$I$7791,9,FALSE)</f>
        <v>4</v>
      </c>
      <c r="P1833" s="7">
        <v>10000</v>
      </c>
      <c r="Q1833" s="26">
        <v>110</v>
      </c>
      <c r="R1833" s="19">
        <v>3.3741050530766099E-2</v>
      </c>
      <c r="S1833" s="26">
        <v>16</v>
      </c>
      <c r="T1833" s="7">
        <v>8000</v>
      </c>
      <c r="U1833" s="2">
        <v>142</v>
      </c>
      <c r="V1833" s="11">
        <v>2013.74</v>
      </c>
      <c r="W1833" s="14" t="s">
        <v>5281</v>
      </c>
      <c r="X1833" s="18">
        <v>1</v>
      </c>
      <c r="Y1833" s="9">
        <v>8000</v>
      </c>
      <c r="Z1833" s="19">
        <f t="shared" si="471"/>
        <v>0</v>
      </c>
      <c r="AA1833" s="25">
        <v>2013.74</v>
      </c>
      <c r="AB1833" s="30">
        <f t="shared" si="472"/>
        <v>343000</v>
      </c>
      <c r="AC1833" s="30">
        <f t="shared" si="479"/>
        <v>2.3323615160349854E-2</v>
      </c>
      <c r="AD1833" s="31">
        <f t="shared" si="480"/>
        <v>2.565597667638484</v>
      </c>
      <c r="AE1833" s="31">
        <f t="shared" si="481"/>
        <v>3.3119533527696792</v>
      </c>
      <c r="AG1833" s="30">
        <f t="shared" si="473"/>
        <v>927000</v>
      </c>
      <c r="AH1833" s="30">
        <f t="shared" si="482"/>
        <v>8.6299892125134836E-3</v>
      </c>
      <c r="AI1833" s="31">
        <f t="shared" si="483"/>
        <v>0.94929881337648325</v>
      </c>
      <c r="AJ1833" s="31">
        <f t="shared" si="484"/>
        <v>1.2254584681769147</v>
      </c>
      <c r="AK1833" s="30">
        <f>IF(W1833="si",($S1833*'COSTOS DE CREDITOS'!$C$27)/DATA!$G1833,"")</f>
        <v>36.614908754303229</v>
      </c>
      <c r="AL1833" s="90">
        <f>IF(W1833="si",'COSTOS DE CREDITOS'!$C$35,"")</f>
        <v>20.421138461538462</v>
      </c>
      <c r="AM1833" s="30">
        <f t="shared" si="474"/>
        <v>492.30769230769232</v>
      </c>
      <c r="AN1833" s="30">
        <f t="shared" si="475"/>
        <v>0</v>
      </c>
      <c r="AO1833" s="30">
        <f t="shared" si="476"/>
        <v>549.34373952353405</v>
      </c>
      <c r="AP1833" s="30">
        <f t="shared" si="477"/>
        <v>1464.3962604764661</v>
      </c>
      <c r="AQ1833" s="19">
        <f t="shared" si="478"/>
        <v>0.72720225077540601</v>
      </c>
    </row>
    <row r="1834" spans="1:43" x14ac:dyDescent="0.2">
      <c r="A1834" s="23" t="s">
        <v>5665</v>
      </c>
      <c r="B1834" s="6" t="s">
        <v>5668</v>
      </c>
      <c r="C1834" s="6" t="s">
        <v>5667</v>
      </c>
      <c r="D1834" s="2">
        <v>158705</v>
      </c>
      <c r="E1834" s="2">
        <v>159156</v>
      </c>
      <c r="F1834" s="3" t="s">
        <v>1249</v>
      </c>
      <c r="G1834" s="2">
        <v>9</v>
      </c>
      <c r="H1834" s="2">
        <v>159337</v>
      </c>
      <c r="I1834" s="3" t="s">
        <v>2358</v>
      </c>
      <c r="J1834" s="15">
        <v>45322</v>
      </c>
      <c r="K1834" s="24">
        <v>1331401095</v>
      </c>
      <c r="L1834" s="15">
        <v>45134</v>
      </c>
      <c r="M1834" s="15">
        <v>45138</v>
      </c>
      <c r="N1834" s="15"/>
      <c r="O1834" s="26">
        <f>VLOOKUP(D1834,quash!A$2:$I$7791,9,FALSE)</f>
        <v>5</v>
      </c>
      <c r="P1834" s="7">
        <v>10000</v>
      </c>
      <c r="Q1834" s="26">
        <v>110</v>
      </c>
      <c r="R1834" s="19">
        <v>3.3741050530766099E-2</v>
      </c>
      <c r="S1834" s="26">
        <v>16</v>
      </c>
      <c r="T1834" s="7">
        <v>8000</v>
      </c>
      <c r="U1834" s="2">
        <v>142</v>
      </c>
      <c r="V1834" s="11">
        <v>2013.74</v>
      </c>
      <c r="W1834" s="14" t="s">
        <v>5281</v>
      </c>
      <c r="X1834" s="18">
        <v>1</v>
      </c>
      <c r="Y1834" s="9">
        <v>8000</v>
      </c>
      <c r="Z1834" s="19">
        <f t="shared" si="471"/>
        <v>0</v>
      </c>
      <c r="AA1834" s="25">
        <v>2013.74</v>
      </c>
      <c r="AB1834" s="30">
        <f t="shared" si="472"/>
        <v>96000</v>
      </c>
      <c r="AC1834" s="30">
        <f t="shared" si="479"/>
        <v>8.3333333333333329E-2</v>
      </c>
      <c r="AD1834" s="31">
        <f t="shared" si="480"/>
        <v>9.1666666666666661</v>
      </c>
      <c r="AE1834" s="31">
        <f t="shared" si="481"/>
        <v>11.833333333333332</v>
      </c>
      <c r="AG1834" s="30">
        <f t="shared" si="473"/>
        <v>352000</v>
      </c>
      <c r="AH1834" s="30">
        <f t="shared" si="482"/>
        <v>2.2727272727272728E-2</v>
      </c>
      <c r="AI1834" s="31">
        <f t="shared" si="483"/>
        <v>2.5</v>
      </c>
      <c r="AJ1834" s="31">
        <f t="shared" si="484"/>
        <v>3.2272727272727275</v>
      </c>
      <c r="AK1834" s="30">
        <f>IF(W1834="si",($S1834*'COSTOS DE CREDITOS'!$C$27)/DATA!$G1834,"")</f>
        <v>36.614908754303229</v>
      </c>
      <c r="AL1834" s="90">
        <f>IF(W1834="si",'COSTOS DE CREDITOS'!$C$35,"")</f>
        <v>20.421138461538462</v>
      </c>
      <c r="AM1834" s="30">
        <f t="shared" si="474"/>
        <v>492.30769230769232</v>
      </c>
      <c r="AN1834" s="30">
        <f t="shared" si="475"/>
        <v>0</v>
      </c>
      <c r="AO1834" s="30">
        <f t="shared" si="476"/>
        <v>549.34373952353405</v>
      </c>
      <c r="AP1834" s="30">
        <f t="shared" si="477"/>
        <v>1464.3962604764661</v>
      </c>
      <c r="AQ1834" s="19">
        <f t="shared" si="478"/>
        <v>0.72720225077540601</v>
      </c>
    </row>
    <row r="1835" spans="1:43" x14ac:dyDescent="0.2">
      <c r="A1835" s="23" t="s">
        <v>5665</v>
      </c>
      <c r="B1835" s="6" t="s">
        <v>5676</v>
      </c>
      <c r="C1835" s="6" t="s">
        <v>5670</v>
      </c>
      <c r="D1835" s="2">
        <v>158819</v>
      </c>
      <c r="E1835" s="2">
        <v>159338</v>
      </c>
      <c r="F1835" s="3" t="s">
        <v>2345</v>
      </c>
      <c r="G1835" s="2">
        <v>5</v>
      </c>
      <c r="H1835" s="2">
        <v>159341</v>
      </c>
      <c r="I1835" s="3" t="s">
        <v>2359</v>
      </c>
      <c r="J1835" s="15">
        <v>45127</v>
      </c>
      <c r="K1835" s="24">
        <v>1197669951</v>
      </c>
      <c r="L1835" s="15">
        <v>45134</v>
      </c>
      <c r="M1835" s="15">
        <v>45138</v>
      </c>
      <c r="N1835" s="15"/>
      <c r="O1835" s="26">
        <f>VLOOKUP(D1835,quash!A$2:$I$7791,9,FALSE)</f>
        <v>4</v>
      </c>
      <c r="P1835" s="7">
        <v>5000</v>
      </c>
      <c r="Q1835" s="26">
        <v>147</v>
      </c>
      <c r="R1835" s="19">
        <v>0.11226939921536</v>
      </c>
      <c r="S1835" s="26">
        <v>16</v>
      </c>
      <c r="T1835" s="7">
        <v>7000</v>
      </c>
      <c r="U1835" s="2">
        <v>142</v>
      </c>
      <c r="V1835" s="11">
        <v>1758.65</v>
      </c>
      <c r="W1835" s="14" t="s">
        <v>5281</v>
      </c>
      <c r="X1835" s="18">
        <v>1</v>
      </c>
      <c r="Y1835" s="9">
        <v>7000</v>
      </c>
      <c r="Z1835" s="19">
        <f t="shared" si="471"/>
        <v>0</v>
      </c>
      <c r="AA1835" s="25">
        <v>1758.65</v>
      </c>
      <c r="AB1835" s="30">
        <f t="shared" si="472"/>
        <v>343000</v>
      </c>
      <c r="AC1835" s="30">
        <f t="shared" si="479"/>
        <v>2.0408163265306121E-2</v>
      </c>
      <c r="AD1835" s="31">
        <f t="shared" si="480"/>
        <v>2.9999999999999996</v>
      </c>
      <c r="AE1835" s="31">
        <f t="shared" si="481"/>
        <v>2.8979591836734691</v>
      </c>
      <c r="AG1835" s="30">
        <f t="shared" si="473"/>
        <v>927000</v>
      </c>
      <c r="AH1835" s="30">
        <f t="shared" si="482"/>
        <v>7.551240560949299E-3</v>
      </c>
      <c r="AI1835" s="31">
        <f t="shared" si="483"/>
        <v>1.110032362459547</v>
      </c>
      <c r="AJ1835" s="31">
        <f t="shared" si="484"/>
        <v>1.0722761596548005</v>
      </c>
      <c r="AK1835" s="30">
        <f>IF(W1835="si",($S1835*'COSTOS DE CREDITOS'!$C$27)/DATA!$G1835,"")</f>
        <v>65.906835757745824</v>
      </c>
      <c r="AL1835" s="90">
        <f>IF(W1835="si",'COSTOS DE CREDITOS'!$C$35,"")</f>
        <v>20.421138461538462</v>
      </c>
      <c r="AM1835" s="30">
        <f t="shared" si="474"/>
        <v>430.76923076923077</v>
      </c>
      <c r="AN1835" s="30">
        <f t="shared" si="475"/>
        <v>0</v>
      </c>
      <c r="AO1835" s="30">
        <f t="shared" si="476"/>
        <v>517.09720498851505</v>
      </c>
      <c r="AP1835" s="30">
        <f t="shared" si="477"/>
        <v>1241.5527950114852</v>
      </c>
      <c r="AQ1835" s="19">
        <f t="shared" si="478"/>
        <v>0.70596923493104657</v>
      </c>
    </row>
    <row r="1836" spans="1:43" x14ac:dyDescent="0.2">
      <c r="A1836" s="23" t="s">
        <v>5665</v>
      </c>
      <c r="B1836" s="6" t="s">
        <v>5676</v>
      </c>
      <c r="C1836" s="6" t="s">
        <v>5670</v>
      </c>
      <c r="D1836" s="2">
        <v>158823</v>
      </c>
      <c r="E1836" s="2">
        <v>159338</v>
      </c>
      <c r="F1836" s="3" t="s">
        <v>2345</v>
      </c>
      <c r="G1836" s="2">
        <v>5</v>
      </c>
      <c r="H1836" s="2">
        <v>159342</v>
      </c>
      <c r="I1836" s="3" t="s">
        <v>2360</v>
      </c>
      <c r="J1836" s="15">
        <v>45127</v>
      </c>
      <c r="K1836" s="24">
        <v>1197670077</v>
      </c>
      <c r="L1836" s="15">
        <v>45134</v>
      </c>
      <c r="M1836" s="15">
        <v>45138</v>
      </c>
      <c r="N1836" s="15"/>
      <c r="O1836" s="26">
        <f>VLOOKUP(D1836,quash!A$2:$I$7791,9,FALSE)</f>
        <v>2</v>
      </c>
      <c r="P1836" s="7">
        <v>5000</v>
      </c>
      <c r="Q1836" s="26">
        <v>147</v>
      </c>
      <c r="R1836" s="19">
        <v>0.11226939921536</v>
      </c>
      <c r="S1836" s="26">
        <v>16</v>
      </c>
      <c r="T1836" s="7">
        <v>7000</v>
      </c>
      <c r="U1836" s="2">
        <v>142</v>
      </c>
      <c r="V1836" s="11">
        <v>1758.65</v>
      </c>
      <c r="W1836" s="14" t="s">
        <v>5281</v>
      </c>
      <c r="X1836" s="18">
        <v>1</v>
      </c>
      <c r="Y1836" s="9">
        <v>7000</v>
      </c>
      <c r="Z1836" s="19">
        <f t="shared" si="471"/>
        <v>0</v>
      </c>
      <c r="AA1836" s="25">
        <v>1758.65</v>
      </c>
      <c r="AB1836" s="30">
        <f t="shared" si="472"/>
        <v>494000</v>
      </c>
      <c r="AC1836" s="30">
        <f t="shared" si="479"/>
        <v>1.417004048582996E-2</v>
      </c>
      <c r="AD1836" s="31">
        <f t="shared" si="480"/>
        <v>2.0829959514170042</v>
      </c>
      <c r="AE1836" s="31">
        <f t="shared" si="481"/>
        <v>2.0121457489878543</v>
      </c>
      <c r="AG1836" s="30">
        <f t="shared" si="473"/>
        <v>1695000</v>
      </c>
      <c r="AH1836" s="30">
        <f t="shared" si="482"/>
        <v>4.1297935103244837E-3</v>
      </c>
      <c r="AI1836" s="31">
        <f t="shared" si="483"/>
        <v>0.60707964601769915</v>
      </c>
      <c r="AJ1836" s="31">
        <f t="shared" si="484"/>
        <v>0.58643067846607666</v>
      </c>
      <c r="AK1836" s="30">
        <f>IF(W1836="si",($S1836*'COSTOS DE CREDITOS'!$C$27)/DATA!$G1836,"")</f>
        <v>65.906835757745824</v>
      </c>
      <c r="AL1836" s="90">
        <f>IF(W1836="si",'COSTOS DE CREDITOS'!$C$35,"")</f>
        <v>20.421138461538462</v>
      </c>
      <c r="AM1836" s="30">
        <f t="shared" si="474"/>
        <v>430.76923076923077</v>
      </c>
      <c r="AN1836" s="30">
        <f t="shared" si="475"/>
        <v>0</v>
      </c>
      <c r="AO1836" s="30">
        <f t="shared" si="476"/>
        <v>517.09720498851505</v>
      </c>
      <c r="AP1836" s="30">
        <f t="shared" si="477"/>
        <v>1241.5527950114852</v>
      </c>
      <c r="AQ1836" s="19">
        <f t="shared" si="478"/>
        <v>0.70596923493104657</v>
      </c>
    </row>
    <row r="1837" spans="1:43" x14ac:dyDescent="0.2">
      <c r="A1837" s="23" t="s">
        <v>5665</v>
      </c>
      <c r="B1837" s="6" t="s">
        <v>5676</v>
      </c>
      <c r="C1837" s="6" t="s">
        <v>5670</v>
      </c>
      <c r="D1837" s="2">
        <v>158981</v>
      </c>
      <c r="E1837" s="2">
        <v>159338</v>
      </c>
      <c r="F1837" s="3" t="s">
        <v>2345</v>
      </c>
      <c r="G1837" s="2">
        <v>5</v>
      </c>
      <c r="H1837" s="2">
        <v>159343</v>
      </c>
      <c r="I1837" s="3" t="s">
        <v>2361</v>
      </c>
      <c r="J1837" s="15">
        <v>45128</v>
      </c>
      <c r="K1837" s="24">
        <v>1198303365</v>
      </c>
      <c r="L1837" s="15">
        <v>45134</v>
      </c>
      <c r="M1837" s="15">
        <v>45138</v>
      </c>
      <c r="N1837" s="15"/>
      <c r="O1837" s="26" t="e">
        <f>VLOOKUP(D1837,quash!A$2:$I$7791,9,FALSE)</f>
        <v>#N/A</v>
      </c>
      <c r="P1837" s="7">
        <v>8000</v>
      </c>
      <c r="Q1837" s="26">
        <v>138</v>
      </c>
      <c r="R1837" s="19">
        <v>3.9770556926914676E-2</v>
      </c>
      <c r="S1837" s="26">
        <v>16</v>
      </c>
      <c r="T1837" s="7">
        <v>7000</v>
      </c>
      <c r="U1837" s="2">
        <v>142</v>
      </c>
      <c r="V1837" s="11">
        <v>1758.65</v>
      </c>
      <c r="W1837" s="14" t="s">
        <v>5281</v>
      </c>
      <c r="X1837" s="18">
        <v>1</v>
      </c>
      <c r="Y1837" s="9">
        <v>7000</v>
      </c>
      <c r="Z1837" s="19">
        <f t="shared" si="471"/>
        <v>0</v>
      </c>
      <c r="AA1837" s="25">
        <v>1758.65</v>
      </c>
      <c r="AB1837" s="30">
        <f t="shared" si="472"/>
        <v>318000</v>
      </c>
      <c r="AC1837" s="30">
        <f t="shared" si="479"/>
        <v>2.20125786163522E-2</v>
      </c>
      <c r="AD1837" s="31">
        <f t="shared" si="480"/>
        <v>3.0377358490566038</v>
      </c>
      <c r="AE1837" s="31">
        <f t="shared" si="481"/>
        <v>3.1257861635220126</v>
      </c>
      <c r="AG1837" s="30">
        <f t="shared" si="473"/>
        <v>6126000</v>
      </c>
      <c r="AH1837" s="30">
        <f t="shared" si="482"/>
        <v>1.1426705843943846E-3</v>
      </c>
      <c r="AI1837" s="31">
        <f t="shared" si="483"/>
        <v>0.15768854064642507</v>
      </c>
      <c r="AJ1837" s="31">
        <f t="shared" si="484"/>
        <v>0.16225922298400261</v>
      </c>
      <c r="AK1837" s="30">
        <f>IF(W1837="si",($S1837*'COSTOS DE CREDITOS'!$C$27)/DATA!$G1837,"")</f>
        <v>65.906835757745824</v>
      </c>
      <c r="AL1837" s="90">
        <f>IF(W1837="si",'COSTOS DE CREDITOS'!$C$35,"")</f>
        <v>20.421138461538462</v>
      </c>
      <c r="AM1837" s="30">
        <f t="shared" si="474"/>
        <v>430.76923076923077</v>
      </c>
      <c r="AN1837" s="30">
        <f t="shared" si="475"/>
        <v>0</v>
      </c>
      <c r="AO1837" s="30">
        <f t="shared" si="476"/>
        <v>517.09720498851505</v>
      </c>
      <c r="AP1837" s="30">
        <f t="shared" si="477"/>
        <v>1241.5527950114852</v>
      </c>
      <c r="AQ1837" s="19">
        <f t="shared" si="478"/>
        <v>0.70596923493104657</v>
      </c>
    </row>
    <row r="1838" spans="1:43" x14ac:dyDescent="0.2">
      <c r="A1838" s="23" t="s">
        <v>5665</v>
      </c>
      <c r="B1838" s="6" t="s">
        <v>5676</v>
      </c>
      <c r="C1838" s="6" t="s">
        <v>5670</v>
      </c>
      <c r="D1838" s="2">
        <v>159063</v>
      </c>
      <c r="E1838" s="2">
        <v>159338</v>
      </c>
      <c r="F1838" s="3" t="s">
        <v>2345</v>
      </c>
      <c r="G1838" s="2">
        <v>5</v>
      </c>
      <c r="H1838" s="2">
        <v>159345</v>
      </c>
      <c r="I1838" s="3" t="s">
        <v>2362</v>
      </c>
      <c r="J1838" s="15">
        <v>45128</v>
      </c>
      <c r="K1838" s="24">
        <v>1198527226</v>
      </c>
      <c r="L1838" s="15">
        <v>45134</v>
      </c>
      <c r="M1838" s="15">
        <v>45138</v>
      </c>
      <c r="N1838" s="15"/>
      <c r="O1838" s="26">
        <f>VLOOKUP(D1838,quash!A$2:$I$7791,9,FALSE)</f>
        <v>1</v>
      </c>
      <c r="P1838" s="7">
        <v>5000</v>
      </c>
      <c r="Q1838" s="26">
        <v>147</v>
      </c>
      <c r="R1838" s="19">
        <v>0.11226939921536</v>
      </c>
      <c r="S1838" s="26">
        <v>16</v>
      </c>
      <c r="T1838" s="7">
        <v>8000</v>
      </c>
      <c r="U1838" s="2">
        <v>142</v>
      </c>
      <c r="V1838" s="11">
        <v>2013.74</v>
      </c>
      <c r="W1838" s="14" t="s">
        <v>5281</v>
      </c>
      <c r="X1838" s="18">
        <v>1</v>
      </c>
      <c r="Y1838" s="9">
        <v>8000</v>
      </c>
      <c r="Z1838" s="19">
        <f t="shared" si="471"/>
        <v>0</v>
      </c>
      <c r="AA1838" s="25">
        <v>2013.74</v>
      </c>
      <c r="AB1838" s="30">
        <f t="shared" si="472"/>
        <v>529000</v>
      </c>
      <c r="AC1838" s="30">
        <f t="shared" si="479"/>
        <v>1.5122873345935728E-2</v>
      </c>
      <c r="AD1838" s="31">
        <f t="shared" si="480"/>
        <v>2.2230623818525519</v>
      </c>
      <c r="AE1838" s="31">
        <f t="shared" si="481"/>
        <v>2.1474480151228734</v>
      </c>
      <c r="AG1838" s="30">
        <f t="shared" si="473"/>
        <v>2427000</v>
      </c>
      <c r="AH1838" s="30">
        <f t="shared" si="482"/>
        <v>3.296250515039143E-3</v>
      </c>
      <c r="AI1838" s="31">
        <f t="shared" si="483"/>
        <v>0.48454882571075403</v>
      </c>
      <c r="AJ1838" s="31">
        <f t="shared" si="484"/>
        <v>0.4680675731355583</v>
      </c>
      <c r="AK1838" s="30">
        <f>IF(W1838="si",($S1838*'COSTOS DE CREDITOS'!$C$27)/DATA!$G1838,"")</f>
        <v>65.906835757745824</v>
      </c>
      <c r="AL1838" s="90">
        <f>IF(W1838="si",'COSTOS DE CREDITOS'!$C$35,"")</f>
        <v>20.421138461538462</v>
      </c>
      <c r="AM1838" s="30">
        <f t="shared" si="474"/>
        <v>492.30769230769232</v>
      </c>
      <c r="AN1838" s="30">
        <f t="shared" si="475"/>
        <v>0</v>
      </c>
      <c r="AO1838" s="30">
        <f t="shared" si="476"/>
        <v>578.63566652697659</v>
      </c>
      <c r="AP1838" s="30">
        <f t="shared" si="477"/>
        <v>1435.1043334730234</v>
      </c>
      <c r="AQ1838" s="19">
        <f t="shared" si="478"/>
        <v>0.71265621851531147</v>
      </c>
    </row>
    <row r="1839" spans="1:43" x14ac:dyDescent="0.2">
      <c r="A1839" s="23" t="s">
        <v>5665</v>
      </c>
      <c r="B1839" s="6" t="s">
        <v>5676</v>
      </c>
      <c r="C1839" s="6" t="s">
        <v>5670</v>
      </c>
      <c r="D1839" s="2">
        <v>157177</v>
      </c>
      <c r="E1839" s="2">
        <v>159375</v>
      </c>
      <c r="F1839" s="3" t="s">
        <v>2347</v>
      </c>
      <c r="G1839" s="2">
        <v>6</v>
      </c>
      <c r="H1839" s="2">
        <v>159377</v>
      </c>
      <c r="I1839" s="3" t="s">
        <v>2363</v>
      </c>
      <c r="J1839" s="15">
        <v>45110</v>
      </c>
      <c r="K1839" s="24">
        <v>1185497858</v>
      </c>
      <c r="L1839" s="15">
        <v>45134</v>
      </c>
      <c r="M1839" s="15">
        <v>45138</v>
      </c>
      <c r="N1839" s="15"/>
      <c r="O1839" s="26">
        <f>VLOOKUP(D1839,quash!A$2:$I$7791,9,FALSE)</f>
        <v>3</v>
      </c>
      <c r="P1839" s="7">
        <v>5000</v>
      </c>
      <c r="Q1839" s="26">
        <v>147</v>
      </c>
      <c r="R1839" s="19">
        <v>0.11226939921536</v>
      </c>
      <c r="S1839" s="26">
        <v>16</v>
      </c>
      <c r="T1839" s="7">
        <v>7000</v>
      </c>
      <c r="U1839" s="2">
        <v>142</v>
      </c>
      <c r="V1839" s="11">
        <v>1758.65</v>
      </c>
      <c r="W1839" s="14" t="s">
        <v>5281</v>
      </c>
      <c r="X1839" s="18">
        <v>1</v>
      </c>
      <c r="Y1839" s="9">
        <v>7000</v>
      </c>
      <c r="Z1839" s="19">
        <f t="shared" si="471"/>
        <v>0</v>
      </c>
      <c r="AA1839" s="25">
        <v>1758.65</v>
      </c>
      <c r="AB1839" s="30">
        <f t="shared" si="472"/>
        <v>281000</v>
      </c>
      <c r="AC1839" s="30">
        <f t="shared" si="479"/>
        <v>2.491103202846975E-2</v>
      </c>
      <c r="AD1839" s="31">
        <f t="shared" si="480"/>
        <v>3.6619217081850532</v>
      </c>
      <c r="AE1839" s="31">
        <f t="shared" si="481"/>
        <v>3.5373665480427046</v>
      </c>
      <c r="AG1839" s="30">
        <f t="shared" si="473"/>
        <v>778000</v>
      </c>
      <c r="AH1839" s="30">
        <f t="shared" si="482"/>
        <v>8.9974293059125968E-3</v>
      </c>
      <c r="AI1839" s="31">
        <f t="shared" si="483"/>
        <v>1.3226221079691518</v>
      </c>
      <c r="AJ1839" s="31">
        <f t="shared" si="484"/>
        <v>1.2776349614395888</v>
      </c>
      <c r="AK1839" s="30">
        <f>IF(W1839="si",($S1839*'COSTOS DE CREDITOS'!$C$27)/DATA!$G1839,"")</f>
        <v>54.922363131454851</v>
      </c>
      <c r="AL1839" s="90">
        <f>IF(W1839="si",'COSTOS DE CREDITOS'!$C$35,"")</f>
        <v>20.421138461538462</v>
      </c>
      <c r="AM1839" s="30">
        <f t="shared" si="474"/>
        <v>430.76923076923077</v>
      </c>
      <c r="AN1839" s="30">
        <f t="shared" si="475"/>
        <v>0</v>
      </c>
      <c r="AO1839" s="30">
        <f t="shared" si="476"/>
        <v>506.11273236222405</v>
      </c>
      <c r="AP1839" s="30">
        <f t="shared" si="477"/>
        <v>1252.537267637776</v>
      </c>
      <c r="AQ1839" s="19">
        <f t="shared" si="478"/>
        <v>0.71221520350142209</v>
      </c>
    </row>
    <row r="1840" spans="1:43" x14ac:dyDescent="0.2">
      <c r="A1840" s="23" t="s">
        <v>5665</v>
      </c>
      <c r="B1840" s="6" t="s">
        <v>5676</v>
      </c>
      <c r="C1840" s="6" t="s">
        <v>5670</v>
      </c>
      <c r="D1840" s="2">
        <v>158847</v>
      </c>
      <c r="E1840" s="2">
        <v>159375</v>
      </c>
      <c r="F1840" s="3" t="s">
        <v>2347</v>
      </c>
      <c r="G1840" s="2">
        <v>6</v>
      </c>
      <c r="H1840" s="2">
        <v>159378</v>
      </c>
      <c r="I1840" s="3" t="s">
        <v>2364</v>
      </c>
      <c r="J1840" s="15">
        <v>45127</v>
      </c>
      <c r="K1840" s="24">
        <v>1197694441</v>
      </c>
      <c r="L1840" s="15">
        <v>45134</v>
      </c>
      <c r="M1840" s="15">
        <v>45138</v>
      </c>
      <c r="N1840" s="15"/>
      <c r="O1840" s="26">
        <f>VLOOKUP(D1840,quash!A$2:$I$7791,9,FALSE)</f>
        <v>3</v>
      </c>
      <c r="P1840" s="7">
        <v>5000</v>
      </c>
      <c r="Q1840" s="26">
        <v>147</v>
      </c>
      <c r="R1840" s="19">
        <v>0.11226939921536</v>
      </c>
      <c r="S1840" s="26">
        <v>16</v>
      </c>
      <c r="T1840" s="7">
        <v>7000</v>
      </c>
      <c r="U1840" s="2">
        <v>142</v>
      </c>
      <c r="V1840" s="11">
        <v>1758.65</v>
      </c>
      <c r="W1840" s="14" t="s">
        <v>5281</v>
      </c>
      <c r="X1840" s="18">
        <v>1</v>
      </c>
      <c r="Y1840" s="9">
        <v>7000</v>
      </c>
      <c r="Z1840" s="19">
        <f t="shared" si="471"/>
        <v>0</v>
      </c>
      <c r="AA1840" s="25">
        <v>1758.65</v>
      </c>
      <c r="AB1840" s="30">
        <f t="shared" si="472"/>
        <v>281000</v>
      </c>
      <c r="AC1840" s="30">
        <f t="shared" ref="AC1840:AC1895" si="485">$T1840/AB1840</f>
        <v>2.491103202846975E-2</v>
      </c>
      <c r="AD1840" s="31">
        <f t="shared" ref="AD1840:AD1895" si="486">AC1840*$Q1840</f>
        <v>3.6619217081850532</v>
      </c>
      <c r="AE1840" s="31">
        <f t="shared" ref="AE1840:AE1895" si="487">AC1840*$U1840</f>
        <v>3.5373665480427046</v>
      </c>
      <c r="AG1840" s="30">
        <f t="shared" si="473"/>
        <v>778000</v>
      </c>
      <c r="AH1840" s="30">
        <f t="shared" si="482"/>
        <v>8.9974293059125968E-3</v>
      </c>
      <c r="AI1840" s="31">
        <f t="shared" si="483"/>
        <v>1.3226221079691518</v>
      </c>
      <c r="AJ1840" s="31">
        <f t="shared" si="484"/>
        <v>1.2776349614395888</v>
      </c>
      <c r="AK1840" s="30">
        <f>IF(W1840="si",($S1840*'COSTOS DE CREDITOS'!$C$27)/DATA!$G1840,"")</f>
        <v>54.922363131454851</v>
      </c>
      <c r="AL1840" s="90">
        <f>IF(W1840="si",'COSTOS DE CREDITOS'!$C$35,"")</f>
        <v>20.421138461538462</v>
      </c>
      <c r="AM1840" s="30">
        <f t="shared" si="474"/>
        <v>430.76923076923077</v>
      </c>
      <c r="AN1840" s="30">
        <f t="shared" si="475"/>
        <v>0</v>
      </c>
      <c r="AO1840" s="30">
        <f t="shared" si="476"/>
        <v>506.11273236222405</v>
      </c>
      <c r="AP1840" s="30">
        <f t="shared" si="477"/>
        <v>1252.537267637776</v>
      </c>
      <c r="AQ1840" s="19">
        <f t="shared" si="478"/>
        <v>0.71221520350142209</v>
      </c>
    </row>
    <row r="1841" spans="1:43" x14ac:dyDescent="0.2">
      <c r="A1841" s="23" t="s">
        <v>5665</v>
      </c>
      <c r="B1841" s="6" t="s">
        <v>5676</v>
      </c>
      <c r="C1841" s="6" t="s">
        <v>5670</v>
      </c>
      <c r="D1841" s="2">
        <v>159061</v>
      </c>
      <c r="E1841" s="2">
        <v>159375</v>
      </c>
      <c r="F1841" s="3" t="s">
        <v>2347</v>
      </c>
      <c r="G1841" s="2">
        <v>6</v>
      </c>
      <c r="H1841" s="2">
        <v>159379</v>
      </c>
      <c r="I1841" s="3" t="s">
        <v>2365</v>
      </c>
      <c r="J1841" s="15">
        <v>45128</v>
      </c>
      <c r="K1841" s="24">
        <v>1198513737</v>
      </c>
      <c r="L1841" s="15">
        <v>45134</v>
      </c>
      <c r="M1841" s="15">
        <v>45138</v>
      </c>
      <c r="N1841" s="15"/>
      <c r="O1841" s="26">
        <f>VLOOKUP(D1841,quash!A$2:$I$7791,9,FALSE)</f>
        <v>1</v>
      </c>
      <c r="P1841" s="7">
        <v>5000</v>
      </c>
      <c r="Q1841" s="26">
        <v>147</v>
      </c>
      <c r="R1841" s="19">
        <v>0.11226939921536</v>
      </c>
      <c r="S1841" s="26">
        <v>16</v>
      </c>
      <c r="T1841" s="7">
        <v>7000</v>
      </c>
      <c r="U1841" s="2">
        <v>142</v>
      </c>
      <c r="V1841" s="11">
        <v>1758.65</v>
      </c>
      <c r="W1841" s="14" t="s">
        <v>5281</v>
      </c>
      <c r="X1841" s="18">
        <v>1</v>
      </c>
      <c r="Y1841" s="9">
        <v>7000</v>
      </c>
      <c r="Z1841" s="19">
        <f t="shared" si="471"/>
        <v>0</v>
      </c>
      <c r="AA1841" s="25">
        <v>1758.65</v>
      </c>
      <c r="AB1841" s="30">
        <f t="shared" si="472"/>
        <v>529000</v>
      </c>
      <c r="AC1841" s="30">
        <f t="shared" si="485"/>
        <v>1.3232514177693762E-2</v>
      </c>
      <c r="AD1841" s="31">
        <f t="shared" si="486"/>
        <v>1.9451795841209829</v>
      </c>
      <c r="AE1841" s="31">
        <f t="shared" si="487"/>
        <v>1.8790170132325141</v>
      </c>
      <c r="AG1841" s="30">
        <f t="shared" si="473"/>
        <v>2427000</v>
      </c>
      <c r="AH1841" s="30">
        <f t="shared" si="482"/>
        <v>2.88421920065925E-3</v>
      </c>
      <c r="AI1841" s="31">
        <f t="shared" si="483"/>
        <v>0.42398022249690975</v>
      </c>
      <c r="AJ1841" s="31">
        <f t="shared" si="484"/>
        <v>0.40955912649361348</v>
      </c>
      <c r="AK1841" s="30">
        <f>IF(W1841="si",($S1841*'COSTOS DE CREDITOS'!$C$27)/DATA!$G1841,"")</f>
        <v>54.922363131454851</v>
      </c>
      <c r="AL1841" s="90">
        <f>IF(W1841="si",'COSTOS DE CREDITOS'!$C$35,"")</f>
        <v>20.421138461538462</v>
      </c>
      <c r="AM1841" s="30">
        <f t="shared" si="474"/>
        <v>430.76923076923077</v>
      </c>
      <c r="AN1841" s="30">
        <f t="shared" si="475"/>
        <v>0</v>
      </c>
      <c r="AO1841" s="30">
        <f t="shared" si="476"/>
        <v>506.11273236222405</v>
      </c>
      <c r="AP1841" s="30">
        <f t="shared" si="477"/>
        <v>1252.537267637776</v>
      </c>
      <c r="AQ1841" s="19">
        <f t="shared" si="478"/>
        <v>0.71221520350142209</v>
      </c>
    </row>
    <row r="1842" spans="1:43" x14ac:dyDescent="0.2">
      <c r="A1842" s="23" t="s">
        <v>5665</v>
      </c>
      <c r="B1842" s="6" t="s">
        <v>5676</v>
      </c>
      <c r="C1842" s="6" t="s">
        <v>5670</v>
      </c>
      <c r="D1842" s="2">
        <v>159062</v>
      </c>
      <c r="E1842" s="2">
        <v>159375</v>
      </c>
      <c r="F1842" s="3" t="s">
        <v>2347</v>
      </c>
      <c r="G1842" s="2">
        <v>6</v>
      </c>
      <c r="H1842" s="2">
        <v>159380</v>
      </c>
      <c r="I1842" s="3" t="s">
        <v>2366</v>
      </c>
      <c r="J1842" s="15">
        <v>45128</v>
      </c>
      <c r="K1842" s="24">
        <v>1198513856</v>
      </c>
      <c r="L1842" s="15">
        <v>45134</v>
      </c>
      <c r="M1842" s="15">
        <v>45138</v>
      </c>
      <c r="N1842" s="15"/>
      <c r="O1842" s="26">
        <f>VLOOKUP(D1842,quash!A$2:$I$7791,9,FALSE)</f>
        <v>3</v>
      </c>
      <c r="P1842" s="7">
        <v>10000</v>
      </c>
      <c r="Q1842" s="26">
        <v>147</v>
      </c>
      <c r="R1842" s="19">
        <v>7.9000519063170294E-2</v>
      </c>
      <c r="S1842" s="26">
        <v>16</v>
      </c>
      <c r="T1842" s="7">
        <v>7000</v>
      </c>
      <c r="U1842" s="2">
        <v>142</v>
      </c>
      <c r="V1842" s="11">
        <v>1758.65</v>
      </c>
      <c r="W1842" s="14" t="s">
        <v>5281</v>
      </c>
      <c r="X1842" s="18">
        <v>1</v>
      </c>
      <c r="Y1842" s="9">
        <v>7000</v>
      </c>
      <c r="Z1842" s="19">
        <f t="shared" si="471"/>
        <v>0</v>
      </c>
      <c r="AA1842" s="25">
        <v>1758.65</v>
      </c>
      <c r="AB1842" s="30">
        <f t="shared" si="472"/>
        <v>281000</v>
      </c>
      <c r="AC1842" s="30">
        <f t="shared" si="485"/>
        <v>2.491103202846975E-2</v>
      </c>
      <c r="AD1842" s="31">
        <f t="shared" si="486"/>
        <v>3.6619217081850532</v>
      </c>
      <c r="AE1842" s="31">
        <f t="shared" si="487"/>
        <v>3.5373665480427046</v>
      </c>
      <c r="AG1842" s="30">
        <f t="shared" si="473"/>
        <v>778000</v>
      </c>
      <c r="AH1842" s="30">
        <f t="shared" si="482"/>
        <v>8.9974293059125968E-3</v>
      </c>
      <c r="AI1842" s="31">
        <f t="shared" si="483"/>
        <v>1.3226221079691518</v>
      </c>
      <c r="AJ1842" s="31">
        <f t="shared" si="484"/>
        <v>1.2776349614395888</v>
      </c>
      <c r="AK1842" s="30">
        <f>IF(W1842="si",($S1842*'COSTOS DE CREDITOS'!$C$27)/DATA!$G1842,"")</f>
        <v>54.922363131454851</v>
      </c>
      <c r="AL1842" s="90">
        <f>IF(W1842="si",'COSTOS DE CREDITOS'!$C$35,"")</f>
        <v>20.421138461538462</v>
      </c>
      <c r="AM1842" s="30">
        <f t="shared" si="474"/>
        <v>430.76923076923077</v>
      </c>
      <c r="AN1842" s="30">
        <f t="shared" si="475"/>
        <v>0</v>
      </c>
      <c r="AO1842" s="30">
        <f t="shared" si="476"/>
        <v>506.11273236222405</v>
      </c>
      <c r="AP1842" s="30">
        <f t="shared" si="477"/>
        <v>1252.537267637776</v>
      </c>
      <c r="AQ1842" s="19">
        <f t="shared" si="478"/>
        <v>0.71221520350142209</v>
      </c>
    </row>
    <row r="1843" spans="1:43" x14ac:dyDescent="0.2">
      <c r="A1843" s="23" t="s">
        <v>5665</v>
      </c>
      <c r="B1843" s="6" t="s">
        <v>5676</v>
      </c>
      <c r="C1843" s="6" t="s">
        <v>5670</v>
      </c>
      <c r="D1843" s="2">
        <v>159142</v>
      </c>
      <c r="E1843" s="2">
        <v>159375</v>
      </c>
      <c r="F1843" s="3" t="s">
        <v>2347</v>
      </c>
      <c r="G1843" s="2">
        <v>6</v>
      </c>
      <c r="H1843" s="2">
        <v>159381</v>
      </c>
      <c r="I1843" s="3" t="s">
        <v>2367</v>
      </c>
      <c r="J1843" s="15">
        <v>45237</v>
      </c>
      <c r="K1843" s="24">
        <v>1273953701</v>
      </c>
      <c r="L1843" s="15">
        <v>45134</v>
      </c>
      <c r="M1843" s="15">
        <v>45138</v>
      </c>
      <c r="N1843" s="15"/>
      <c r="O1843" s="26">
        <f>VLOOKUP(D1843,quash!A$2:$I$7791,9,FALSE)</f>
        <v>2</v>
      </c>
      <c r="P1843" s="7">
        <v>8000</v>
      </c>
      <c r="Q1843" s="26">
        <v>110</v>
      </c>
      <c r="R1843" s="19">
        <v>0.11226939921536</v>
      </c>
      <c r="S1843" s="26">
        <v>16</v>
      </c>
      <c r="T1843" s="7">
        <v>7000</v>
      </c>
      <c r="U1843" s="2">
        <v>142</v>
      </c>
      <c r="V1843" s="11">
        <v>1758.65</v>
      </c>
      <c r="W1843" s="14" t="s">
        <v>5281</v>
      </c>
      <c r="X1843" s="18">
        <v>1</v>
      </c>
      <c r="Y1843" s="9">
        <v>7000</v>
      </c>
      <c r="Z1843" s="19">
        <f t="shared" si="471"/>
        <v>0</v>
      </c>
      <c r="AA1843" s="25">
        <v>1758.65</v>
      </c>
      <c r="AB1843" s="30">
        <f t="shared" si="472"/>
        <v>494000</v>
      </c>
      <c r="AC1843" s="30">
        <f t="shared" si="485"/>
        <v>1.417004048582996E-2</v>
      </c>
      <c r="AD1843" s="31">
        <f t="shared" si="486"/>
        <v>1.5587044534412955</v>
      </c>
      <c r="AE1843" s="31">
        <f t="shared" si="487"/>
        <v>2.0121457489878543</v>
      </c>
      <c r="AG1843" s="30">
        <f t="shared" si="473"/>
        <v>1695000</v>
      </c>
      <c r="AH1843" s="30">
        <f t="shared" si="482"/>
        <v>4.1297935103244837E-3</v>
      </c>
      <c r="AI1843" s="31">
        <f t="shared" si="483"/>
        <v>0.45427728613569318</v>
      </c>
      <c r="AJ1843" s="31">
        <f t="shared" si="484"/>
        <v>0.58643067846607666</v>
      </c>
      <c r="AK1843" s="30">
        <f>IF(W1843="si",($S1843*'COSTOS DE CREDITOS'!$C$27)/DATA!$G1843,"")</f>
        <v>54.922363131454851</v>
      </c>
      <c r="AL1843" s="90">
        <f>IF(W1843="si",'COSTOS DE CREDITOS'!$C$35,"")</f>
        <v>20.421138461538462</v>
      </c>
      <c r="AM1843" s="30">
        <f t="shared" si="474"/>
        <v>430.76923076923077</v>
      </c>
      <c r="AN1843" s="30">
        <f t="shared" si="475"/>
        <v>0</v>
      </c>
      <c r="AO1843" s="30">
        <f t="shared" si="476"/>
        <v>506.11273236222405</v>
      </c>
      <c r="AP1843" s="30">
        <f t="shared" si="477"/>
        <v>1252.537267637776</v>
      </c>
      <c r="AQ1843" s="19">
        <f t="shared" si="478"/>
        <v>0.71221520350142209</v>
      </c>
    </row>
    <row r="1844" spans="1:43" x14ac:dyDescent="0.2">
      <c r="A1844" s="23" t="s">
        <v>5665</v>
      </c>
      <c r="B1844" s="6" t="s">
        <v>5676</v>
      </c>
      <c r="C1844" s="6" t="s">
        <v>5670</v>
      </c>
      <c r="D1844" s="2">
        <v>159302</v>
      </c>
      <c r="E1844" s="2">
        <v>159349</v>
      </c>
      <c r="F1844" s="3" t="s">
        <v>1129</v>
      </c>
      <c r="G1844" s="2">
        <v>7</v>
      </c>
      <c r="H1844" s="2">
        <v>159358</v>
      </c>
      <c r="I1844" s="3" t="s">
        <v>2368</v>
      </c>
      <c r="J1844" s="15">
        <v>45132</v>
      </c>
      <c r="K1844" s="24">
        <v>1201326051</v>
      </c>
      <c r="L1844" s="15">
        <v>45134</v>
      </c>
      <c r="M1844" s="15">
        <v>45138</v>
      </c>
      <c r="N1844" s="15"/>
      <c r="O1844" s="26">
        <f>VLOOKUP(D1844,quash!A$2:$I$7791,9,FALSE)</f>
        <v>1</v>
      </c>
      <c r="P1844" s="7">
        <v>10000</v>
      </c>
      <c r="Q1844" s="26">
        <v>132</v>
      </c>
      <c r="R1844" s="19">
        <v>5.8283715876113903E-2</v>
      </c>
      <c r="S1844" s="26">
        <v>16</v>
      </c>
      <c r="T1844" s="7">
        <v>7000</v>
      </c>
      <c r="U1844" s="2">
        <v>142</v>
      </c>
      <c r="V1844" s="11">
        <v>1758.65</v>
      </c>
      <c r="W1844" s="14" t="s">
        <v>5281</v>
      </c>
      <c r="X1844" s="18">
        <v>1</v>
      </c>
      <c r="Y1844" s="9">
        <v>7000</v>
      </c>
      <c r="Z1844" s="19">
        <f t="shared" si="471"/>
        <v>0</v>
      </c>
      <c r="AA1844" s="25">
        <v>1758.65</v>
      </c>
      <c r="AB1844" s="30">
        <f t="shared" si="472"/>
        <v>529000</v>
      </c>
      <c r="AC1844" s="30">
        <f t="shared" si="485"/>
        <v>1.3232514177693762E-2</v>
      </c>
      <c r="AD1844" s="31">
        <f t="shared" si="486"/>
        <v>1.7466918714555766</v>
      </c>
      <c r="AE1844" s="31">
        <f t="shared" si="487"/>
        <v>1.8790170132325141</v>
      </c>
      <c r="AG1844" s="30">
        <f t="shared" si="473"/>
        <v>2427000</v>
      </c>
      <c r="AH1844" s="30">
        <f t="shared" si="482"/>
        <v>2.88421920065925E-3</v>
      </c>
      <c r="AI1844" s="31">
        <f t="shared" si="483"/>
        <v>0.38071693448702099</v>
      </c>
      <c r="AJ1844" s="31">
        <f t="shared" si="484"/>
        <v>0.40955912649361348</v>
      </c>
      <c r="AK1844" s="30">
        <f>IF(W1844="si",($S1844*'COSTOS DE CREDITOS'!$C$27)/DATA!$G1844,"")</f>
        <v>47.07631125553273</v>
      </c>
      <c r="AL1844" s="90">
        <f>IF(W1844="si",'COSTOS DE CREDITOS'!$C$35,"")</f>
        <v>20.421138461538462</v>
      </c>
      <c r="AM1844" s="30">
        <f t="shared" si="474"/>
        <v>430.76923076923077</v>
      </c>
      <c r="AN1844" s="30">
        <f t="shared" si="475"/>
        <v>0</v>
      </c>
      <c r="AO1844" s="30">
        <f t="shared" si="476"/>
        <v>498.26668048630199</v>
      </c>
      <c r="AP1844" s="30">
        <f t="shared" si="477"/>
        <v>1260.3833195136981</v>
      </c>
      <c r="AQ1844" s="19">
        <f t="shared" si="478"/>
        <v>0.71667660962311885</v>
      </c>
    </row>
    <row r="1845" spans="1:43" x14ac:dyDescent="0.2">
      <c r="A1845" s="23" t="s">
        <v>5665</v>
      </c>
      <c r="B1845" s="6" t="s">
        <v>5676</v>
      </c>
      <c r="C1845" s="6" t="s">
        <v>5670</v>
      </c>
      <c r="D1845" s="2">
        <v>159181</v>
      </c>
      <c r="E1845" s="2">
        <v>159349</v>
      </c>
      <c r="F1845" s="3" t="s">
        <v>1129</v>
      </c>
      <c r="G1845" s="2">
        <v>7</v>
      </c>
      <c r="H1845" s="2">
        <v>159359</v>
      </c>
      <c r="I1845" s="3" t="s">
        <v>2369</v>
      </c>
      <c r="J1845" s="15">
        <v>45131</v>
      </c>
      <c r="K1845" s="24">
        <v>1199695330</v>
      </c>
      <c r="L1845" s="15">
        <v>45134</v>
      </c>
      <c r="M1845" s="15">
        <v>45138</v>
      </c>
      <c r="N1845" s="15"/>
      <c r="O1845" s="26">
        <f>VLOOKUP(D1845,quash!A$2:$I$7791,9,FALSE)</f>
        <v>2</v>
      </c>
      <c r="P1845" s="7">
        <v>10000</v>
      </c>
      <c r="Q1845" s="26">
        <v>147</v>
      </c>
      <c r="R1845" s="19">
        <v>7.9000519063170294E-2</v>
      </c>
      <c r="S1845" s="26">
        <v>16</v>
      </c>
      <c r="T1845" s="7">
        <v>7000</v>
      </c>
      <c r="U1845" s="2">
        <v>142</v>
      </c>
      <c r="V1845" s="11">
        <v>1758.65</v>
      </c>
      <c r="W1845" s="14" t="s">
        <v>5281</v>
      </c>
      <c r="X1845" s="18">
        <v>1</v>
      </c>
      <c r="Y1845" s="9">
        <v>7000</v>
      </c>
      <c r="Z1845" s="19">
        <f t="shared" si="471"/>
        <v>0</v>
      </c>
      <c r="AA1845" s="25">
        <v>1758.65</v>
      </c>
      <c r="AB1845" s="30">
        <f t="shared" si="472"/>
        <v>494000</v>
      </c>
      <c r="AC1845" s="30">
        <f t="shared" si="485"/>
        <v>1.417004048582996E-2</v>
      </c>
      <c r="AD1845" s="31">
        <f t="shared" si="486"/>
        <v>2.0829959514170042</v>
      </c>
      <c r="AE1845" s="31">
        <f t="shared" si="487"/>
        <v>2.0121457489878543</v>
      </c>
      <c r="AG1845" s="30">
        <f t="shared" si="473"/>
        <v>1695000</v>
      </c>
      <c r="AH1845" s="30">
        <f t="shared" si="482"/>
        <v>4.1297935103244837E-3</v>
      </c>
      <c r="AI1845" s="31">
        <f t="shared" si="483"/>
        <v>0.60707964601769915</v>
      </c>
      <c r="AJ1845" s="31">
        <f t="shared" si="484"/>
        <v>0.58643067846607666</v>
      </c>
      <c r="AK1845" s="30">
        <f>IF(W1845="si",($S1845*'COSTOS DE CREDITOS'!$C$27)/DATA!$G1845,"")</f>
        <v>47.07631125553273</v>
      </c>
      <c r="AL1845" s="90">
        <f>IF(W1845="si",'COSTOS DE CREDITOS'!$C$35,"")</f>
        <v>20.421138461538462</v>
      </c>
      <c r="AM1845" s="30">
        <f t="shared" si="474"/>
        <v>430.76923076923077</v>
      </c>
      <c r="AN1845" s="30">
        <f t="shared" si="475"/>
        <v>0</v>
      </c>
      <c r="AO1845" s="30">
        <f t="shared" si="476"/>
        <v>498.26668048630199</v>
      </c>
      <c r="AP1845" s="30">
        <f t="shared" si="477"/>
        <v>1260.3833195136981</v>
      </c>
      <c r="AQ1845" s="19">
        <f t="shared" si="478"/>
        <v>0.71667660962311885</v>
      </c>
    </row>
    <row r="1846" spans="1:43" x14ac:dyDescent="0.2">
      <c r="A1846" s="23" t="s">
        <v>5665</v>
      </c>
      <c r="B1846" s="6" t="s">
        <v>5676</v>
      </c>
      <c r="C1846" s="6" t="s">
        <v>5670</v>
      </c>
      <c r="D1846" s="2">
        <v>158867</v>
      </c>
      <c r="E1846" s="2">
        <v>159397</v>
      </c>
      <c r="F1846" s="3" t="s">
        <v>2351</v>
      </c>
      <c r="G1846" s="2">
        <v>6</v>
      </c>
      <c r="H1846" s="2">
        <v>159399</v>
      </c>
      <c r="I1846" s="3" t="s">
        <v>2370</v>
      </c>
      <c r="J1846" s="15">
        <v>45127</v>
      </c>
      <c r="K1846" s="24">
        <v>1197735238</v>
      </c>
      <c r="L1846" s="15">
        <v>45134</v>
      </c>
      <c r="M1846" s="15">
        <v>45138</v>
      </c>
      <c r="N1846" s="15"/>
      <c r="O1846" s="26">
        <f>VLOOKUP(D1846,quash!A$2:$I$7791,9,FALSE)</f>
        <v>1</v>
      </c>
      <c r="P1846" s="7">
        <v>5000</v>
      </c>
      <c r="Q1846" s="26">
        <v>147</v>
      </c>
      <c r="R1846" s="19">
        <v>0.11226939921536</v>
      </c>
      <c r="S1846" s="26">
        <v>16</v>
      </c>
      <c r="T1846" s="7">
        <v>7000</v>
      </c>
      <c r="U1846" s="2">
        <v>142</v>
      </c>
      <c r="V1846" s="11">
        <v>1758.65</v>
      </c>
      <c r="W1846" s="14" t="s">
        <v>5281</v>
      </c>
      <c r="X1846" s="18">
        <v>1</v>
      </c>
      <c r="Y1846" s="9">
        <v>7000</v>
      </c>
      <c r="Z1846" s="19">
        <f t="shared" si="471"/>
        <v>0</v>
      </c>
      <c r="AA1846" s="25">
        <v>1758.65</v>
      </c>
      <c r="AB1846" s="30">
        <f t="shared" si="472"/>
        <v>529000</v>
      </c>
      <c r="AC1846" s="30">
        <f t="shared" si="485"/>
        <v>1.3232514177693762E-2</v>
      </c>
      <c r="AD1846" s="31">
        <f t="shared" si="486"/>
        <v>1.9451795841209829</v>
      </c>
      <c r="AE1846" s="31">
        <f t="shared" si="487"/>
        <v>1.8790170132325141</v>
      </c>
      <c r="AG1846" s="30">
        <f t="shared" si="473"/>
        <v>2427000</v>
      </c>
      <c r="AH1846" s="30">
        <f t="shared" si="482"/>
        <v>2.88421920065925E-3</v>
      </c>
      <c r="AI1846" s="31">
        <f t="shared" si="483"/>
        <v>0.42398022249690975</v>
      </c>
      <c r="AJ1846" s="31">
        <f t="shared" si="484"/>
        <v>0.40955912649361348</v>
      </c>
      <c r="AK1846" s="30">
        <f>IF(W1846="si",($S1846*'COSTOS DE CREDITOS'!$C$27)/DATA!$G1846,"")</f>
        <v>54.922363131454851</v>
      </c>
      <c r="AL1846" s="90">
        <f>IF(W1846="si",'COSTOS DE CREDITOS'!$C$35,"")</f>
        <v>20.421138461538462</v>
      </c>
      <c r="AM1846" s="30">
        <f t="shared" si="474"/>
        <v>430.76923076923077</v>
      </c>
      <c r="AN1846" s="30">
        <f t="shared" si="475"/>
        <v>0</v>
      </c>
      <c r="AO1846" s="30">
        <f t="shared" si="476"/>
        <v>506.11273236222405</v>
      </c>
      <c r="AP1846" s="30">
        <f t="shared" si="477"/>
        <v>1252.537267637776</v>
      </c>
      <c r="AQ1846" s="19">
        <f t="shared" si="478"/>
        <v>0.71221520350142209</v>
      </c>
    </row>
    <row r="1847" spans="1:43" x14ac:dyDescent="0.2">
      <c r="A1847" s="23" t="s">
        <v>5665</v>
      </c>
      <c r="B1847" s="6" t="s">
        <v>5676</v>
      </c>
      <c r="C1847" s="6" t="s">
        <v>5670</v>
      </c>
      <c r="D1847" s="2">
        <v>158871</v>
      </c>
      <c r="E1847" s="2">
        <v>159397</v>
      </c>
      <c r="F1847" s="3" t="s">
        <v>2351</v>
      </c>
      <c r="G1847" s="2">
        <v>6</v>
      </c>
      <c r="H1847" s="2">
        <v>159400</v>
      </c>
      <c r="I1847" s="3" t="s">
        <v>2371</v>
      </c>
      <c r="J1847" s="15">
        <v>45226</v>
      </c>
      <c r="K1847" s="24">
        <v>1267467175</v>
      </c>
      <c r="L1847" s="15">
        <v>45134</v>
      </c>
      <c r="M1847" s="15">
        <v>45138</v>
      </c>
      <c r="N1847" s="15"/>
      <c r="O1847" s="26" t="e">
        <f>VLOOKUP(D1847,quash!A$2:$I$7791,9,FALSE)</f>
        <v>#N/A</v>
      </c>
      <c r="P1847" s="7">
        <v>9000</v>
      </c>
      <c r="Q1847" s="26">
        <v>147</v>
      </c>
      <c r="R1847" s="19">
        <v>8.456731836388684E-2</v>
      </c>
      <c r="S1847" s="26">
        <v>16</v>
      </c>
      <c r="T1847" s="7">
        <v>7000</v>
      </c>
      <c r="U1847" s="2">
        <v>142</v>
      </c>
      <c r="V1847" s="11">
        <v>1758.65</v>
      </c>
      <c r="W1847" s="14" t="s">
        <v>5281</v>
      </c>
      <c r="X1847" s="18">
        <v>1</v>
      </c>
      <c r="Y1847" s="9">
        <v>7000</v>
      </c>
      <c r="Z1847" s="19">
        <f t="shared" si="471"/>
        <v>0</v>
      </c>
      <c r="AA1847" s="25">
        <v>1758.65</v>
      </c>
      <c r="AB1847" s="30">
        <f t="shared" si="472"/>
        <v>318000</v>
      </c>
      <c r="AC1847" s="30">
        <f t="shared" si="485"/>
        <v>2.20125786163522E-2</v>
      </c>
      <c r="AD1847" s="31">
        <f t="shared" si="486"/>
        <v>3.2358490566037732</v>
      </c>
      <c r="AE1847" s="31">
        <f t="shared" si="487"/>
        <v>3.1257861635220126</v>
      </c>
      <c r="AG1847" s="30">
        <f t="shared" si="473"/>
        <v>6126000</v>
      </c>
      <c r="AH1847" s="30">
        <f t="shared" si="482"/>
        <v>1.1426705843943846E-3</v>
      </c>
      <c r="AI1847" s="31">
        <f t="shared" si="483"/>
        <v>0.16797257590597453</v>
      </c>
      <c r="AJ1847" s="31">
        <f t="shared" si="484"/>
        <v>0.16225922298400261</v>
      </c>
      <c r="AK1847" s="30">
        <f>IF(W1847="si",($S1847*'COSTOS DE CREDITOS'!$C$27)/DATA!$G1847,"")</f>
        <v>54.922363131454851</v>
      </c>
      <c r="AL1847" s="90">
        <f>IF(W1847="si",'COSTOS DE CREDITOS'!$C$35,"")</f>
        <v>20.421138461538462</v>
      </c>
      <c r="AM1847" s="30">
        <f t="shared" si="474"/>
        <v>430.76923076923077</v>
      </c>
      <c r="AN1847" s="30">
        <f t="shared" si="475"/>
        <v>0</v>
      </c>
      <c r="AO1847" s="30">
        <f t="shared" si="476"/>
        <v>506.11273236222405</v>
      </c>
      <c r="AP1847" s="30">
        <f t="shared" si="477"/>
        <v>1252.537267637776</v>
      </c>
      <c r="AQ1847" s="19">
        <f t="shared" si="478"/>
        <v>0.71221520350142209</v>
      </c>
    </row>
    <row r="1848" spans="1:43" x14ac:dyDescent="0.2">
      <c r="A1848" s="23" t="s">
        <v>5665</v>
      </c>
      <c r="B1848" s="6" t="s">
        <v>5676</v>
      </c>
      <c r="C1848" s="6" t="s">
        <v>5670</v>
      </c>
      <c r="D1848" s="2">
        <v>159058</v>
      </c>
      <c r="E1848" s="2">
        <v>159397</v>
      </c>
      <c r="F1848" s="3" t="s">
        <v>2351</v>
      </c>
      <c r="G1848" s="2">
        <v>6</v>
      </c>
      <c r="H1848" s="2">
        <v>159401</v>
      </c>
      <c r="I1848" s="3" t="s">
        <v>2372</v>
      </c>
      <c r="J1848" s="15">
        <v>45128</v>
      </c>
      <c r="K1848" s="24">
        <v>1198513665</v>
      </c>
      <c r="L1848" s="15">
        <v>45134</v>
      </c>
      <c r="M1848" s="15">
        <v>45138</v>
      </c>
      <c r="N1848" s="15"/>
      <c r="O1848" s="26">
        <f>VLOOKUP(D1848,quash!A$2:$I$7791,9,FALSE)</f>
        <v>1</v>
      </c>
      <c r="P1848" s="7">
        <v>5000</v>
      </c>
      <c r="Q1848" s="26">
        <v>147</v>
      </c>
      <c r="R1848" s="19">
        <v>0.11226939921536</v>
      </c>
      <c r="S1848" s="26">
        <v>16</v>
      </c>
      <c r="T1848" s="7">
        <v>7000</v>
      </c>
      <c r="U1848" s="2">
        <v>142</v>
      </c>
      <c r="V1848" s="11">
        <v>1758.65</v>
      </c>
      <c r="W1848" s="14" t="s">
        <v>5281</v>
      </c>
      <c r="X1848" s="18">
        <v>1</v>
      </c>
      <c r="Y1848" s="9">
        <v>7000</v>
      </c>
      <c r="Z1848" s="19">
        <f t="shared" si="471"/>
        <v>0</v>
      </c>
      <c r="AA1848" s="25">
        <v>1758.65</v>
      </c>
      <c r="AB1848" s="30">
        <f t="shared" si="472"/>
        <v>529000</v>
      </c>
      <c r="AC1848" s="30">
        <f t="shared" si="485"/>
        <v>1.3232514177693762E-2</v>
      </c>
      <c r="AD1848" s="31">
        <f t="shared" si="486"/>
        <v>1.9451795841209829</v>
      </c>
      <c r="AE1848" s="31">
        <f t="shared" si="487"/>
        <v>1.8790170132325141</v>
      </c>
      <c r="AG1848" s="30">
        <f t="shared" si="473"/>
        <v>2427000</v>
      </c>
      <c r="AH1848" s="30">
        <f t="shared" si="482"/>
        <v>2.88421920065925E-3</v>
      </c>
      <c r="AI1848" s="31">
        <f t="shared" si="483"/>
        <v>0.42398022249690975</v>
      </c>
      <c r="AJ1848" s="31">
        <f t="shared" si="484"/>
        <v>0.40955912649361348</v>
      </c>
      <c r="AK1848" s="30">
        <f>IF(W1848="si",($S1848*'COSTOS DE CREDITOS'!$C$27)/DATA!$G1848,"")</f>
        <v>54.922363131454851</v>
      </c>
      <c r="AL1848" s="90">
        <f>IF(W1848="si",'COSTOS DE CREDITOS'!$C$35,"")</f>
        <v>20.421138461538462</v>
      </c>
      <c r="AM1848" s="30">
        <f t="shared" si="474"/>
        <v>430.76923076923077</v>
      </c>
      <c r="AN1848" s="30">
        <f t="shared" si="475"/>
        <v>0</v>
      </c>
      <c r="AO1848" s="30">
        <f t="shared" si="476"/>
        <v>506.11273236222405</v>
      </c>
      <c r="AP1848" s="30">
        <f t="shared" si="477"/>
        <v>1252.537267637776</v>
      </c>
      <c r="AQ1848" s="19">
        <f t="shared" si="478"/>
        <v>0.71221520350142209</v>
      </c>
    </row>
    <row r="1849" spans="1:43" x14ac:dyDescent="0.2">
      <c r="A1849" s="23" t="s">
        <v>5665</v>
      </c>
      <c r="B1849" s="6" t="s">
        <v>5676</v>
      </c>
      <c r="C1849" s="6" t="s">
        <v>5670</v>
      </c>
      <c r="D1849" s="2">
        <v>158860</v>
      </c>
      <c r="E1849" s="2">
        <v>159397</v>
      </c>
      <c r="F1849" s="3" t="s">
        <v>2351</v>
      </c>
      <c r="G1849" s="2">
        <v>6</v>
      </c>
      <c r="H1849" s="2">
        <v>159402</v>
      </c>
      <c r="I1849" s="3" t="s">
        <v>2373</v>
      </c>
      <c r="J1849" s="15">
        <v>45127</v>
      </c>
      <c r="K1849" s="24">
        <v>1197734979</v>
      </c>
      <c r="L1849" s="15">
        <v>45134</v>
      </c>
      <c r="M1849" s="15">
        <v>45138</v>
      </c>
      <c r="N1849" s="15"/>
      <c r="O1849" s="26">
        <f>VLOOKUP(D1849,quash!A$2:$I$7791,9,FALSE)</f>
        <v>1</v>
      </c>
      <c r="P1849" s="7">
        <v>5000</v>
      </c>
      <c r="Q1849" s="26">
        <v>147</v>
      </c>
      <c r="R1849" s="19">
        <v>0.11226939921536</v>
      </c>
      <c r="S1849" s="26">
        <v>16</v>
      </c>
      <c r="T1849" s="7">
        <v>7000</v>
      </c>
      <c r="U1849" s="2">
        <v>142</v>
      </c>
      <c r="V1849" s="11">
        <v>1758.65</v>
      </c>
      <c r="W1849" s="14" t="s">
        <v>5281</v>
      </c>
      <c r="X1849" s="18">
        <v>1</v>
      </c>
      <c r="Y1849" s="9">
        <v>7000</v>
      </c>
      <c r="Z1849" s="19">
        <f t="shared" si="471"/>
        <v>0</v>
      </c>
      <c r="AA1849" s="25">
        <v>1758.65</v>
      </c>
      <c r="AB1849" s="30">
        <f t="shared" si="472"/>
        <v>529000</v>
      </c>
      <c r="AC1849" s="30">
        <f t="shared" si="485"/>
        <v>1.3232514177693762E-2</v>
      </c>
      <c r="AD1849" s="31">
        <f t="shared" si="486"/>
        <v>1.9451795841209829</v>
      </c>
      <c r="AE1849" s="31">
        <f t="shared" si="487"/>
        <v>1.8790170132325141</v>
      </c>
      <c r="AG1849" s="30">
        <f t="shared" si="473"/>
        <v>2427000</v>
      </c>
      <c r="AH1849" s="30">
        <f t="shared" si="482"/>
        <v>2.88421920065925E-3</v>
      </c>
      <c r="AI1849" s="31">
        <f t="shared" si="483"/>
        <v>0.42398022249690975</v>
      </c>
      <c r="AJ1849" s="31">
        <f t="shared" si="484"/>
        <v>0.40955912649361348</v>
      </c>
      <c r="AK1849" s="30">
        <f>IF(W1849="si",($S1849*'COSTOS DE CREDITOS'!$C$27)/DATA!$G1849,"")</f>
        <v>54.922363131454851</v>
      </c>
      <c r="AL1849" s="90">
        <f>IF(W1849="si",'COSTOS DE CREDITOS'!$C$35,"")</f>
        <v>20.421138461538462</v>
      </c>
      <c r="AM1849" s="30">
        <f t="shared" si="474"/>
        <v>430.76923076923077</v>
      </c>
      <c r="AN1849" s="30">
        <f t="shared" si="475"/>
        <v>0</v>
      </c>
      <c r="AO1849" s="30">
        <f t="shared" si="476"/>
        <v>506.11273236222405</v>
      </c>
      <c r="AP1849" s="30">
        <f t="shared" si="477"/>
        <v>1252.537267637776</v>
      </c>
      <c r="AQ1849" s="19">
        <f t="shared" si="478"/>
        <v>0.71221520350142209</v>
      </c>
    </row>
    <row r="1850" spans="1:43" x14ac:dyDescent="0.2">
      <c r="A1850" s="23" t="s">
        <v>5665</v>
      </c>
      <c r="B1850" s="6" t="s">
        <v>5676</v>
      </c>
      <c r="C1850" s="6" t="s">
        <v>5670</v>
      </c>
      <c r="D1850" s="2">
        <v>159144</v>
      </c>
      <c r="E1850" s="2">
        <v>159397</v>
      </c>
      <c r="F1850" s="3" t="s">
        <v>2351</v>
      </c>
      <c r="G1850" s="2">
        <v>6</v>
      </c>
      <c r="H1850" s="2">
        <v>159403</v>
      </c>
      <c r="I1850" s="3" t="s">
        <v>2374</v>
      </c>
      <c r="J1850" s="15">
        <v>45131</v>
      </c>
      <c r="K1850" s="24">
        <v>1199543187</v>
      </c>
      <c r="L1850" s="15">
        <v>45134</v>
      </c>
      <c r="M1850" s="15">
        <v>45138</v>
      </c>
      <c r="N1850" s="15"/>
      <c r="O1850" s="26" t="e">
        <f>VLOOKUP(D1850,quash!A$2:$I$7791,9,FALSE)</f>
        <v>#N/A</v>
      </c>
      <c r="P1850" s="7">
        <v>9000</v>
      </c>
      <c r="Q1850" s="26">
        <v>147</v>
      </c>
      <c r="R1850" s="19">
        <v>8.456731836388684E-2</v>
      </c>
      <c r="S1850" s="26">
        <v>16</v>
      </c>
      <c r="T1850" s="7">
        <v>7000</v>
      </c>
      <c r="U1850" s="2">
        <v>142</v>
      </c>
      <c r="V1850" s="11">
        <v>1758.65</v>
      </c>
      <c r="W1850" s="14" t="s">
        <v>5281</v>
      </c>
      <c r="X1850" s="18">
        <v>1</v>
      </c>
      <c r="Y1850" s="9">
        <v>7000</v>
      </c>
      <c r="Z1850" s="19">
        <f t="shared" si="471"/>
        <v>0</v>
      </c>
      <c r="AA1850" s="25">
        <v>1758.65</v>
      </c>
      <c r="AB1850" s="30">
        <f t="shared" si="472"/>
        <v>318000</v>
      </c>
      <c r="AC1850" s="30">
        <f t="shared" si="485"/>
        <v>2.20125786163522E-2</v>
      </c>
      <c r="AD1850" s="31">
        <f t="shared" si="486"/>
        <v>3.2358490566037732</v>
      </c>
      <c r="AE1850" s="31">
        <f t="shared" si="487"/>
        <v>3.1257861635220126</v>
      </c>
      <c r="AG1850" s="30">
        <f t="shared" si="473"/>
        <v>6126000</v>
      </c>
      <c r="AH1850" s="30">
        <f t="shared" si="482"/>
        <v>1.1426705843943846E-3</v>
      </c>
      <c r="AI1850" s="31">
        <f t="shared" si="483"/>
        <v>0.16797257590597453</v>
      </c>
      <c r="AJ1850" s="31">
        <f t="shared" si="484"/>
        <v>0.16225922298400261</v>
      </c>
      <c r="AK1850" s="30">
        <f>IF(W1850="si",($S1850*'COSTOS DE CREDITOS'!$C$27)/DATA!$G1850,"")</f>
        <v>54.922363131454851</v>
      </c>
      <c r="AL1850" s="90">
        <f>IF(W1850="si",'COSTOS DE CREDITOS'!$C$35,"")</f>
        <v>20.421138461538462</v>
      </c>
      <c r="AM1850" s="30">
        <f t="shared" si="474"/>
        <v>430.76923076923077</v>
      </c>
      <c r="AN1850" s="30">
        <f t="shared" si="475"/>
        <v>0</v>
      </c>
      <c r="AO1850" s="30">
        <f t="shared" si="476"/>
        <v>506.11273236222405</v>
      </c>
      <c r="AP1850" s="30">
        <f t="shared" si="477"/>
        <v>1252.537267637776</v>
      </c>
      <c r="AQ1850" s="19">
        <f t="shared" si="478"/>
        <v>0.71221520350142209</v>
      </c>
    </row>
    <row r="1851" spans="1:43" x14ac:dyDescent="0.2">
      <c r="A1851" s="23" t="s">
        <v>5665</v>
      </c>
      <c r="B1851" s="6" t="s">
        <v>5677</v>
      </c>
      <c r="C1851" s="6" t="s">
        <v>5667</v>
      </c>
      <c r="D1851" s="2">
        <v>158379</v>
      </c>
      <c r="E1851" s="2">
        <v>159388</v>
      </c>
      <c r="F1851" s="3" t="s">
        <v>2349</v>
      </c>
      <c r="G1851" s="2">
        <v>6</v>
      </c>
      <c r="H1851" s="2">
        <v>159390</v>
      </c>
      <c r="I1851" s="3" t="s">
        <v>2375</v>
      </c>
      <c r="J1851" s="15">
        <v>45121</v>
      </c>
      <c r="K1851" s="24">
        <v>1192972575</v>
      </c>
      <c r="L1851" s="15">
        <v>45134</v>
      </c>
      <c r="M1851" s="15">
        <v>45138</v>
      </c>
      <c r="N1851" s="15"/>
      <c r="O1851" s="26">
        <f>VLOOKUP(D1851,quash!A$2:$I$7791,9,FALSE)</f>
        <v>5</v>
      </c>
      <c r="P1851" s="7">
        <v>10000</v>
      </c>
      <c r="Q1851" s="26">
        <v>110</v>
      </c>
      <c r="R1851" s="19">
        <v>3.3741050530766099E-2</v>
      </c>
      <c r="S1851" s="26">
        <v>16</v>
      </c>
      <c r="T1851" s="7">
        <v>8000</v>
      </c>
      <c r="U1851" s="2">
        <v>110</v>
      </c>
      <c r="V1851" s="11">
        <v>1530.98</v>
      </c>
      <c r="W1851" s="14" t="s">
        <v>5281</v>
      </c>
      <c r="X1851" s="18">
        <v>1</v>
      </c>
      <c r="Y1851" s="9">
        <v>8000</v>
      </c>
      <c r="Z1851" s="19">
        <f t="shared" si="471"/>
        <v>0</v>
      </c>
      <c r="AA1851" s="25">
        <v>1530.98</v>
      </c>
      <c r="AB1851" s="30">
        <f t="shared" si="472"/>
        <v>96000</v>
      </c>
      <c r="AC1851" s="30">
        <f t="shared" si="485"/>
        <v>8.3333333333333329E-2</v>
      </c>
      <c r="AD1851" s="31">
        <f t="shared" si="486"/>
        <v>9.1666666666666661</v>
      </c>
      <c r="AE1851" s="31">
        <f t="shared" si="487"/>
        <v>9.1666666666666661</v>
      </c>
      <c r="AG1851" s="30">
        <f t="shared" si="473"/>
        <v>352000</v>
      </c>
      <c r="AH1851" s="30">
        <f t="shared" si="482"/>
        <v>2.2727272727272728E-2</v>
      </c>
      <c r="AI1851" s="31">
        <f t="shared" si="483"/>
        <v>2.5</v>
      </c>
      <c r="AJ1851" s="31">
        <f t="shared" si="484"/>
        <v>2.5</v>
      </c>
      <c r="AK1851" s="30">
        <f>IF(W1851="si",($S1851*'COSTOS DE CREDITOS'!$C$27)/DATA!$G1851,"")</f>
        <v>54.922363131454851</v>
      </c>
      <c r="AL1851" s="90">
        <f>IF(W1851="si",'COSTOS DE CREDITOS'!$C$35,"")</f>
        <v>20.421138461538462</v>
      </c>
      <c r="AM1851" s="30">
        <f t="shared" si="474"/>
        <v>492.30769230769232</v>
      </c>
      <c r="AN1851" s="30">
        <f t="shared" si="475"/>
        <v>0</v>
      </c>
      <c r="AO1851" s="30">
        <f t="shared" si="476"/>
        <v>567.6511939006856</v>
      </c>
      <c r="AP1851" s="30">
        <f t="shared" si="477"/>
        <v>963.32880609931442</v>
      </c>
      <c r="AQ1851" s="19">
        <f t="shared" si="478"/>
        <v>0.62922363851867069</v>
      </c>
    </row>
    <row r="1852" spans="1:43" x14ac:dyDescent="0.2">
      <c r="A1852" s="23" t="s">
        <v>5665</v>
      </c>
      <c r="B1852" s="6" t="s">
        <v>5677</v>
      </c>
      <c r="C1852" s="6" t="s">
        <v>5667</v>
      </c>
      <c r="D1852" s="2">
        <v>158380</v>
      </c>
      <c r="E1852" s="2">
        <v>159388</v>
      </c>
      <c r="F1852" s="3" t="s">
        <v>2349</v>
      </c>
      <c r="G1852" s="2">
        <v>6</v>
      </c>
      <c r="H1852" s="2">
        <v>159391</v>
      </c>
      <c r="I1852" s="3" t="s">
        <v>2376</v>
      </c>
      <c r="J1852" s="15">
        <v>45121</v>
      </c>
      <c r="K1852" s="24">
        <v>1192977890</v>
      </c>
      <c r="L1852" s="15">
        <v>45134</v>
      </c>
      <c r="M1852" s="15">
        <v>45138</v>
      </c>
      <c r="N1852" s="15"/>
      <c r="O1852" s="26">
        <f>VLOOKUP(D1852,quash!A$2:$I$7791,9,FALSE)</f>
        <v>4</v>
      </c>
      <c r="P1852" s="7">
        <v>10000</v>
      </c>
      <c r="Q1852" s="26">
        <v>110</v>
      </c>
      <c r="R1852" s="19">
        <v>3.11605023919212E-2</v>
      </c>
      <c r="S1852" s="26">
        <v>16</v>
      </c>
      <c r="T1852" s="7">
        <v>10000</v>
      </c>
      <c r="U1852" s="2">
        <v>100</v>
      </c>
      <c r="V1852" s="11">
        <v>1738.06</v>
      </c>
      <c r="W1852" s="14" t="s">
        <v>5281</v>
      </c>
      <c r="X1852" s="18">
        <v>1</v>
      </c>
      <c r="Y1852" s="9">
        <v>10000</v>
      </c>
      <c r="Z1852" s="19">
        <f t="shared" si="471"/>
        <v>0</v>
      </c>
      <c r="AA1852" s="25">
        <v>1738.06</v>
      </c>
      <c r="AB1852" s="30">
        <f t="shared" si="472"/>
        <v>343000</v>
      </c>
      <c r="AC1852" s="30">
        <f t="shared" si="485"/>
        <v>2.9154518950437316E-2</v>
      </c>
      <c r="AD1852" s="31">
        <f t="shared" si="486"/>
        <v>3.2069970845481048</v>
      </c>
      <c r="AE1852" s="31">
        <f t="shared" si="487"/>
        <v>2.9154518950437316</v>
      </c>
      <c r="AG1852" s="30">
        <f t="shared" si="473"/>
        <v>927000</v>
      </c>
      <c r="AH1852" s="30">
        <f t="shared" si="482"/>
        <v>1.0787486515641856E-2</v>
      </c>
      <c r="AI1852" s="31">
        <f t="shared" si="483"/>
        <v>1.1866235167206043</v>
      </c>
      <c r="AJ1852" s="31">
        <f t="shared" si="484"/>
        <v>1.0787486515641855</v>
      </c>
      <c r="AK1852" s="30">
        <f>IF(W1852="si",($S1852*'COSTOS DE CREDITOS'!$C$27)/DATA!$G1852,"")</f>
        <v>54.922363131454851</v>
      </c>
      <c r="AL1852" s="90">
        <f>IF(W1852="si",'COSTOS DE CREDITOS'!$C$35,"")</f>
        <v>20.421138461538462</v>
      </c>
      <c r="AM1852" s="30">
        <f t="shared" si="474"/>
        <v>615.38461538461547</v>
      </c>
      <c r="AN1852" s="30">
        <f t="shared" si="475"/>
        <v>0</v>
      </c>
      <c r="AO1852" s="30">
        <f t="shared" si="476"/>
        <v>690.72811697760881</v>
      </c>
      <c r="AP1852" s="30">
        <f t="shared" si="477"/>
        <v>1047.3318830223911</v>
      </c>
      <c r="AQ1852" s="19">
        <f t="shared" si="478"/>
        <v>0.60258672486703058</v>
      </c>
    </row>
    <row r="1853" spans="1:43" x14ac:dyDescent="0.2">
      <c r="A1853" s="23" t="s">
        <v>5665</v>
      </c>
      <c r="B1853" s="6" t="s">
        <v>5677</v>
      </c>
      <c r="C1853" s="6" t="s">
        <v>5667</v>
      </c>
      <c r="D1853" s="2">
        <v>158381</v>
      </c>
      <c r="E1853" s="2">
        <v>159388</v>
      </c>
      <c r="F1853" s="3" t="s">
        <v>2349</v>
      </c>
      <c r="G1853" s="2">
        <v>6</v>
      </c>
      <c r="H1853" s="2">
        <v>159392</v>
      </c>
      <c r="I1853" s="3" t="s">
        <v>2377</v>
      </c>
      <c r="J1853" s="15">
        <v>45121</v>
      </c>
      <c r="K1853" s="24">
        <v>1192981362</v>
      </c>
      <c r="L1853" s="15">
        <v>45134</v>
      </c>
      <c r="M1853" s="15">
        <v>45138</v>
      </c>
      <c r="N1853" s="15"/>
      <c r="O1853" s="26">
        <f>VLOOKUP(D1853,quash!A$2:$I$7791,9,FALSE)</f>
        <v>4</v>
      </c>
      <c r="P1853" s="7">
        <v>10000</v>
      </c>
      <c r="Q1853" s="26">
        <v>110</v>
      </c>
      <c r="R1853" s="19">
        <v>3.3220596517330399E-2</v>
      </c>
      <c r="S1853" s="26">
        <v>16</v>
      </c>
      <c r="T1853" s="7">
        <v>7000</v>
      </c>
      <c r="U1853" s="2">
        <v>117</v>
      </c>
      <c r="V1853" s="11">
        <v>1427.63</v>
      </c>
      <c r="W1853" s="14" t="s">
        <v>5281</v>
      </c>
      <c r="X1853" s="18">
        <v>1</v>
      </c>
      <c r="Y1853" s="9">
        <v>7000</v>
      </c>
      <c r="Z1853" s="19">
        <f t="shared" si="471"/>
        <v>0</v>
      </c>
      <c r="AA1853" s="25">
        <v>1427.63</v>
      </c>
      <c r="AB1853" s="30">
        <f t="shared" si="472"/>
        <v>343000</v>
      </c>
      <c r="AC1853" s="30">
        <f t="shared" si="485"/>
        <v>2.0408163265306121E-2</v>
      </c>
      <c r="AD1853" s="31">
        <f t="shared" si="486"/>
        <v>2.2448979591836733</v>
      </c>
      <c r="AE1853" s="31">
        <f t="shared" si="487"/>
        <v>2.3877551020408161</v>
      </c>
      <c r="AG1853" s="30">
        <f t="shared" si="473"/>
        <v>927000</v>
      </c>
      <c r="AH1853" s="30">
        <f t="shared" si="482"/>
        <v>7.551240560949299E-3</v>
      </c>
      <c r="AI1853" s="31">
        <f t="shared" si="483"/>
        <v>0.83063646170442285</v>
      </c>
      <c r="AJ1853" s="31">
        <f t="shared" si="484"/>
        <v>0.88349514563106801</v>
      </c>
      <c r="AK1853" s="30">
        <f>IF(W1853="si",($S1853*'COSTOS DE CREDITOS'!$C$27)/DATA!$G1853,"")</f>
        <v>54.922363131454851</v>
      </c>
      <c r="AL1853" s="90">
        <f>IF(W1853="si",'COSTOS DE CREDITOS'!$C$35,"")</f>
        <v>20.421138461538462</v>
      </c>
      <c r="AM1853" s="30">
        <f t="shared" si="474"/>
        <v>430.76923076923077</v>
      </c>
      <c r="AN1853" s="30">
        <f t="shared" si="475"/>
        <v>0</v>
      </c>
      <c r="AO1853" s="30">
        <f t="shared" si="476"/>
        <v>506.11273236222405</v>
      </c>
      <c r="AP1853" s="30">
        <f t="shared" si="477"/>
        <v>921.51726763777606</v>
      </c>
      <c r="AQ1853" s="19">
        <f t="shared" si="478"/>
        <v>0.64548746358494569</v>
      </c>
    </row>
    <row r="1854" spans="1:43" x14ac:dyDescent="0.2">
      <c r="A1854" s="23" t="s">
        <v>5665</v>
      </c>
      <c r="B1854" s="6" t="s">
        <v>5677</v>
      </c>
      <c r="C1854" s="6" t="s">
        <v>5667</v>
      </c>
      <c r="D1854" s="2">
        <v>158385</v>
      </c>
      <c r="E1854" s="2">
        <v>159388</v>
      </c>
      <c r="F1854" s="3" t="s">
        <v>2349</v>
      </c>
      <c r="G1854" s="2">
        <v>6</v>
      </c>
      <c r="H1854" s="2">
        <v>159393</v>
      </c>
      <c r="I1854" s="3" t="s">
        <v>2378</v>
      </c>
      <c r="J1854" s="15">
        <v>45121</v>
      </c>
      <c r="K1854" s="24">
        <v>1192993095</v>
      </c>
      <c r="L1854" s="15">
        <v>45134</v>
      </c>
      <c r="M1854" s="15">
        <v>45138</v>
      </c>
      <c r="N1854" s="15"/>
      <c r="O1854" s="26">
        <f>VLOOKUP(D1854,quash!A$2:$I$7791,9,FALSE)</f>
        <v>4</v>
      </c>
      <c r="P1854" s="7">
        <v>10000</v>
      </c>
      <c r="Q1854" s="26">
        <v>110</v>
      </c>
      <c r="R1854" s="19">
        <v>3.3741050530766099E-2</v>
      </c>
      <c r="S1854" s="26">
        <v>16</v>
      </c>
      <c r="T1854" s="7">
        <v>8000</v>
      </c>
      <c r="U1854" s="2">
        <v>110</v>
      </c>
      <c r="V1854" s="11">
        <v>1530.98</v>
      </c>
      <c r="W1854" s="14" t="s">
        <v>5281</v>
      </c>
      <c r="X1854" s="18">
        <v>1</v>
      </c>
      <c r="Y1854" s="9">
        <v>8000</v>
      </c>
      <c r="Z1854" s="19">
        <f t="shared" si="471"/>
        <v>0</v>
      </c>
      <c r="AA1854" s="25">
        <v>1530.98</v>
      </c>
      <c r="AB1854" s="30">
        <f t="shared" si="472"/>
        <v>343000</v>
      </c>
      <c r="AC1854" s="30">
        <f t="shared" si="485"/>
        <v>2.3323615160349854E-2</v>
      </c>
      <c r="AD1854" s="31">
        <f t="shared" si="486"/>
        <v>2.565597667638484</v>
      </c>
      <c r="AE1854" s="31">
        <f t="shared" si="487"/>
        <v>2.565597667638484</v>
      </c>
      <c r="AG1854" s="30">
        <f t="shared" si="473"/>
        <v>927000</v>
      </c>
      <c r="AH1854" s="30">
        <f t="shared" si="482"/>
        <v>8.6299892125134836E-3</v>
      </c>
      <c r="AI1854" s="31">
        <f t="shared" si="483"/>
        <v>0.94929881337648325</v>
      </c>
      <c r="AJ1854" s="31">
        <f t="shared" si="484"/>
        <v>0.94929881337648325</v>
      </c>
      <c r="AK1854" s="30">
        <f>IF(W1854="si",($S1854*'COSTOS DE CREDITOS'!$C$27)/DATA!$G1854,"")</f>
        <v>54.922363131454851</v>
      </c>
      <c r="AL1854" s="90">
        <f>IF(W1854="si",'COSTOS DE CREDITOS'!$C$35,"")</f>
        <v>20.421138461538462</v>
      </c>
      <c r="AM1854" s="30">
        <f t="shared" si="474"/>
        <v>492.30769230769232</v>
      </c>
      <c r="AN1854" s="30">
        <f t="shared" si="475"/>
        <v>0</v>
      </c>
      <c r="AO1854" s="30">
        <f t="shared" si="476"/>
        <v>567.6511939006856</v>
      </c>
      <c r="AP1854" s="30">
        <f t="shared" si="477"/>
        <v>963.32880609931442</v>
      </c>
      <c r="AQ1854" s="19">
        <f t="shared" si="478"/>
        <v>0.62922363851867069</v>
      </c>
    </row>
    <row r="1855" spans="1:43" x14ac:dyDescent="0.2">
      <c r="A1855" s="23" t="s">
        <v>5665</v>
      </c>
      <c r="B1855" s="6" t="s">
        <v>5677</v>
      </c>
      <c r="C1855" s="6" t="s">
        <v>5667</v>
      </c>
      <c r="D1855" s="2">
        <v>158382</v>
      </c>
      <c r="E1855" s="2">
        <v>159388</v>
      </c>
      <c r="F1855" s="3" t="s">
        <v>2349</v>
      </c>
      <c r="G1855" s="2">
        <v>6</v>
      </c>
      <c r="H1855" s="2">
        <v>159394</v>
      </c>
      <c r="I1855" s="3" t="s">
        <v>2379</v>
      </c>
      <c r="J1855" s="15">
        <v>45122</v>
      </c>
      <c r="K1855" s="24">
        <v>1193492774</v>
      </c>
      <c r="L1855" s="15">
        <v>45134</v>
      </c>
      <c r="M1855" s="15">
        <v>45138</v>
      </c>
      <c r="N1855" s="15"/>
      <c r="O1855" s="26">
        <f>VLOOKUP(D1855,quash!A$2:$I$7791,9,FALSE)</f>
        <v>5</v>
      </c>
      <c r="P1855" s="7">
        <v>10000</v>
      </c>
      <c r="Q1855" s="26">
        <v>100</v>
      </c>
      <c r="R1855" s="19">
        <v>1.82981294070719E-2</v>
      </c>
      <c r="S1855" s="26">
        <v>16</v>
      </c>
      <c r="T1855" s="7">
        <v>7000</v>
      </c>
      <c r="U1855" s="2">
        <v>142</v>
      </c>
      <c r="V1855" s="11">
        <v>1758.65</v>
      </c>
      <c r="W1855" s="14" t="s">
        <v>5281</v>
      </c>
      <c r="X1855" s="18">
        <v>1</v>
      </c>
      <c r="Y1855" s="9">
        <v>7000</v>
      </c>
      <c r="Z1855" s="19">
        <f t="shared" si="471"/>
        <v>0</v>
      </c>
      <c r="AA1855" s="25">
        <v>1758.65</v>
      </c>
      <c r="AB1855" s="30">
        <f t="shared" si="472"/>
        <v>96000</v>
      </c>
      <c r="AC1855" s="30">
        <f t="shared" si="485"/>
        <v>7.2916666666666671E-2</v>
      </c>
      <c r="AD1855" s="31">
        <f t="shared" si="486"/>
        <v>7.291666666666667</v>
      </c>
      <c r="AE1855" s="31">
        <f t="shared" si="487"/>
        <v>10.354166666666668</v>
      </c>
      <c r="AG1855" s="30">
        <f t="shared" si="473"/>
        <v>352000</v>
      </c>
      <c r="AH1855" s="30">
        <f t="shared" si="482"/>
        <v>1.9886363636363636E-2</v>
      </c>
      <c r="AI1855" s="31">
        <f t="shared" si="483"/>
        <v>1.9886363636363635</v>
      </c>
      <c r="AJ1855" s="31">
        <f t="shared" si="484"/>
        <v>2.8238636363636362</v>
      </c>
      <c r="AK1855" s="30">
        <f>IF(W1855="si",($S1855*'COSTOS DE CREDITOS'!$C$27)/DATA!$G1855,"")</f>
        <v>54.922363131454851</v>
      </c>
      <c r="AL1855" s="90">
        <f>IF(W1855="si",'COSTOS DE CREDITOS'!$C$35,"")</f>
        <v>20.421138461538462</v>
      </c>
      <c r="AM1855" s="30">
        <f t="shared" si="474"/>
        <v>430.76923076923077</v>
      </c>
      <c r="AN1855" s="30">
        <f t="shared" si="475"/>
        <v>0</v>
      </c>
      <c r="AO1855" s="30">
        <f t="shared" si="476"/>
        <v>506.11273236222405</v>
      </c>
      <c r="AP1855" s="30">
        <f t="shared" si="477"/>
        <v>1252.537267637776</v>
      </c>
      <c r="AQ1855" s="19">
        <f t="shared" si="478"/>
        <v>0.71221520350142209</v>
      </c>
    </row>
    <row r="1856" spans="1:43" x14ac:dyDescent="0.2">
      <c r="A1856" s="23" t="s">
        <v>5665</v>
      </c>
      <c r="B1856" s="6" t="s">
        <v>5676</v>
      </c>
      <c r="C1856" s="6" t="s">
        <v>5670</v>
      </c>
      <c r="D1856" s="2">
        <v>159151</v>
      </c>
      <c r="E1856" s="2">
        <v>159410</v>
      </c>
      <c r="F1856" s="3" t="s">
        <v>1126</v>
      </c>
      <c r="G1856" s="2">
        <v>6</v>
      </c>
      <c r="H1856" s="2">
        <v>159431</v>
      </c>
      <c r="I1856" s="3" t="s">
        <v>2380</v>
      </c>
      <c r="J1856" s="15">
        <v>45225</v>
      </c>
      <c r="K1856" s="24">
        <v>1266652847</v>
      </c>
      <c r="L1856" s="15">
        <v>45134</v>
      </c>
      <c r="M1856" s="15">
        <v>45138</v>
      </c>
      <c r="N1856" s="15"/>
      <c r="O1856" s="26" t="e">
        <f>VLOOKUP(D1856,quash!A$2:$I$7791,9,FALSE)</f>
        <v>#N/A</v>
      </c>
      <c r="P1856" s="7">
        <v>8000</v>
      </c>
      <c r="Q1856" s="26">
        <v>120</v>
      </c>
      <c r="R1856" s="19">
        <v>3.1160502391921113E-2</v>
      </c>
      <c r="S1856" s="26">
        <v>16</v>
      </c>
      <c r="T1856" s="7">
        <v>6000</v>
      </c>
      <c r="U1856" s="2">
        <v>142</v>
      </c>
      <c r="V1856" s="11">
        <v>1503.37</v>
      </c>
      <c r="W1856" s="14" t="s">
        <v>5281</v>
      </c>
      <c r="X1856" s="18">
        <v>1</v>
      </c>
      <c r="Y1856" s="9">
        <v>6000</v>
      </c>
      <c r="Z1856" s="19">
        <f t="shared" si="471"/>
        <v>0</v>
      </c>
      <c r="AA1856" s="25">
        <v>1503.37</v>
      </c>
      <c r="AB1856" s="30">
        <f t="shared" si="472"/>
        <v>318000</v>
      </c>
      <c r="AC1856" s="30">
        <f t="shared" si="485"/>
        <v>1.8867924528301886E-2</v>
      </c>
      <c r="AD1856" s="31">
        <f t="shared" si="486"/>
        <v>2.2641509433962264</v>
      </c>
      <c r="AE1856" s="31">
        <f t="shared" si="487"/>
        <v>2.6792452830188678</v>
      </c>
      <c r="AG1856" s="30">
        <f t="shared" si="473"/>
        <v>6126000</v>
      </c>
      <c r="AH1856" s="30">
        <f t="shared" si="482"/>
        <v>9.7943192948090111E-4</v>
      </c>
      <c r="AI1856" s="31">
        <f t="shared" si="483"/>
        <v>0.11753183153770813</v>
      </c>
      <c r="AJ1856" s="31">
        <f t="shared" si="484"/>
        <v>0.13907933398628797</v>
      </c>
      <c r="AK1856" s="30">
        <f>IF(W1856="si",($S1856*'COSTOS DE CREDITOS'!$C$27)/DATA!$G1856,"")</f>
        <v>54.922363131454851</v>
      </c>
      <c r="AL1856" s="90">
        <f>IF(W1856="si",'COSTOS DE CREDITOS'!$C$35,"")</f>
        <v>20.421138461538462</v>
      </c>
      <c r="AM1856" s="30">
        <f t="shared" si="474"/>
        <v>369.23076923076923</v>
      </c>
      <c r="AN1856" s="30">
        <f t="shared" si="475"/>
        <v>0</v>
      </c>
      <c r="AO1856" s="30">
        <f t="shared" si="476"/>
        <v>444.5742708237625</v>
      </c>
      <c r="AP1856" s="30">
        <f t="shared" si="477"/>
        <v>1058.7957291762373</v>
      </c>
      <c r="AQ1856" s="19">
        <f t="shared" si="478"/>
        <v>0.70428153360532497</v>
      </c>
    </row>
    <row r="1857" spans="1:43" x14ac:dyDescent="0.2">
      <c r="A1857" s="23" t="s">
        <v>5665</v>
      </c>
      <c r="B1857" s="6" t="s">
        <v>5681</v>
      </c>
      <c r="C1857" s="6" t="s">
        <v>5667</v>
      </c>
      <c r="D1857" s="2">
        <v>158887</v>
      </c>
      <c r="E1857" s="2">
        <v>159432</v>
      </c>
      <c r="F1857" s="3" t="s">
        <v>2353</v>
      </c>
      <c r="G1857" s="2">
        <v>5</v>
      </c>
      <c r="H1857" s="2">
        <v>159434</v>
      </c>
      <c r="I1857" s="3" t="s">
        <v>2381</v>
      </c>
      <c r="J1857" s="15">
        <v>45127</v>
      </c>
      <c r="K1857" s="24">
        <v>1197758299</v>
      </c>
      <c r="L1857" s="15">
        <v>45134</v>
      </c>
      <c r="M1857" s="15">
        <v>45138</v>
      </c>
      <c r="N1857" s="15"/>
      <c r="O1857" s="26">
        <f>VLOOKUP(D1857,quash!A$2:$I$7791,9,FALSE)</f>
        <v>3</v>
      </c>
      <c r="P1857" s="7">
        <v>10000</v>
      </c>
      <c r="Q1857" s="26">
        <v>125</v>
      </c>
      <c r="R1857" s="19">
        <v>4.9315436506823448E-2</v>
      </c>
      <c r="S1857" s="26">
        <v>16</v>
      </c>
      <c r="T1857" s="7">
        <v>8000</v>
      </c>
      <c r="U1857" s="2">
        <v>142</v>
      </c>
      <c r="V1857" s="11">
        <v>2013.74</v>
      </c>
      <c r="W1857" s="14" t="s">
        <v>5281</v>
      </c>
      <c r="X1857" s="18">
        <v>1</v>
      </c>
      <c r="Y1857" s="9">
        <v>8000</v>
      </c>
      <c r="Z1857" s="19">
        <f t="shared" si="471"/>
        <v>0</v>
      </c>
      <c r="AA1857" s="25">
        <v>2013.74</v>
      </c>
      <c r="AB1857" s="30">
        <f t="shared" si="472"/>
        <v>281000</v>
      </c>
      <c r="AC1857" s="30">
        <f t="shared" si="485"/>
        <v>2.8469750889679714E-2</v>
      </c>
      <c r="AD1857" s="31">
        <f t="shared" si="486"/>
        <v>3.5587188612099641</v>
      </c>
      <c r="AE1857" s="31">
        <f t="shared" si="487"/>
        <v>4.042704626334519</v>
      </c>
      <c r="AG1857" s="30">
        <f t="shared" si="473"/>
        <v>778000</v>
      </c>
      <c r="AH1857" s="30">
        <f t="shared" si="482"/>
        <v>1.0282776349614395E-2</v>
      </c>
      <c r="AI1857" s="31">
        <f t="shared" si="483"/>
        <v>1.2853470437017993</v>
      </c>
      <c r="AJ1857" s="31">
        <f t="shared" si="484"/>
        <v>1.4601542416452442</v>
      </c>
      <c r="AK1857" s="30">
        <f>IF(W1857="si",($S1857*'COSTOS DE CREDITOS'!$C$27)/DATA!$G1857,"")</f>
        <v>65.906835757745824</v>
      </c>
      <c r="AL1857" s="90">
        <f>IF(W1857="si",'COSTOS DE CREDITOS'!$C$35,"")</f>
        <v>20.421138461538462</v>
      </c>
      <c r="AM1857" s="30">
        <f t="shared" si="474"/>
        <v>492.30769230769232</v>
      </c>
      <c r="AN1857" s="30">
        <f t="shared" si="475"/>
        <v>0</v>
      </c>
      <c r="AO1857" s="30">
        <f t="shared" si="476"/>
        <v>578.63566652697659</v>
      </c>
      <c r="AP1857" s="30">
        <f t="shared" si="477"/>
        <v>1435.1043334730234</v>
      </c>
      <c r="AQ1857" s="19">
        <f t="shared" si="478"/>
        <v>0.71265621851531147</v>
      </c>
    </row>
    <row r="1858" spans="1:43" x14ac:dyDescent="0.2">
      <c r="A1858" s="23" t="s">
        <v>5665</v>
      </c>
      <c r="B1858" s="6" t="s">
        <v>5681</v>
      </c>
      <c r="C1858" s="6" t="s">
        <v>5667</v>
      </c>
      <c r="D1858" s="2">
        <v>158903</v>
      </c>
      <c r="E1858" s="2">
        <v>159432</v>
      </c>
      <c r="F1858" s="3" t="s">
        <v>2353</v>
      </c>
      <c r="G1858" s="2">
        <v>5</v>
      </c>
      <c r="H1858" s="2">
        <v>159435</v>
      </c>
      <c r="I1858" s="3" t="s">
        <v>2382</v>
      </c>
      <c r="J1858" s="15">
        <v>45127</v>
      </c>
      <c r="K1858" s="24">
        <v>1197807923</v>
      </c>
      <c r="L1858" s="15">
        <v>45134</v>
      </c>
      <c r="M1858" s="15">
        <v>45138</v>
      </c>
      <c r="N1858" s="15"/>
      <c r="O1858" s="26">
        <f>VLOOKUP(D1858,quash!A$2:$I$7791,9,FALSE)</f>
        <v>1</v>
      </c>
      <c r="P1858" s="7">
        <v>10000</v>
      </c>
      <c r="Q1858" s="26">
        <v>132</v>
      </c>
      <c r="R1858" s="19">
        <v>5.8283715876113903E-2</v>
      </c>
      <c r="S1858" s="26">
        <v>16</v>
      </c>
      <c r="T1858" s="7">
        <v>9000</v>
      </c>
      <c r="U1858" s="2">
        <v>142</v>
      </c>
      <c r="V1858" s="11">
        <v>2255.2800000000002</v>
      </c>
      <c r="W1858" s="14" t="s">
        <v>5281</v>
      </c>
      <c r="X1858" s="18">
        <v>1</v>
      </c>
      <c r="Y1858" s="9">
        <v>9000</v>
      </c>
      <c r="Z1858" s="19">
        <f t="shared" ref="Z1858:Z1921" si="488">Y1858/T1858-1</f>
        <v>0</v>
      </c>
      <c r="AA1858" s="25">
        <v>2255.2800000000002</v>
      </c>
      <c r="AB1858" s="30">
        <f t="shared" ref="AB1858:AB1921" si="489">SUMIFS($T:$T,$M:$M,$M1858,$O:$O,$O1858)</f>
        <v>529000</v>
      </c>
      <c r="AC1858" s="30">
        <f t="shared" si="485"/>
        <v>1.7013232514177693E-2</v>
      </c>
      <c r="AD1858" s="31">
        <f t="shared" si="486"/>
        <v>2.2457466918714557</v>
      </c>
      <c r="AE1858" s="31">
        <f t="shared" si="487"/>
        <v>2.4158790170132325</v>
      </c>
      <c r="AG1858" s="30">
        <f t="shared" ref="AG1858:AG1921" si="490">SUMIFS($T:$T,$O:$O,$O1858,$N:$N,1)</f>
        <v>2427000</v>
      </c>
      <c r="AH1858" s="30">
        <f t="shared" si="482"/>
        <v>3.708281829419036E-3</v>
      </c>
      <c r="AI1858" s="31">
        <f t="shared" si="483"/>
        <v>0.48949320148331277</v>
      </c>
      <c r="AJ1858" s="31">
        <f t="shared" si="484"/>
        <v>0.52657601977750312</v>
      </c>
      <c r="AK1858" s="30">
        <f>IF(W1858="si",($S1858*'COSTOS DE CREDITOS'!$C$27)/DATA!$G1858,"")</f>
        <v>65.906835757745824</v>
      </c>
      <c r="AL1858" s="90">
        <f>IF(W1858="si",'COSTOS DE CREDITOS'!$C$35,"")</f>
        <v>20.421138461538462</v>
      </c>
      <c r="AM1858" s="30">
        <f t="shared" si="474"/>
        <v>553.84615384615392</v>
      </c>
      <c r="AN1858" s="30">
        <f t="shared" si="475"/>
        <v>0</v>
      </c>
      <c r="AO1858" s="30">
        <f t="shared" si="476"/>
        <v>640.17412806543825</v>
      </c>
      <c r="AP1858" s="30">
        <f t="shared" si="477"/>
        <v>1615.1058719345619</v>
      </c>
      <c r="AQ1858" s="19">
        <f t="shared" si="478"/>
        <v>0.71614428006037467</v>
      </c>
    </row>
    <row r="1859" spans="1:43" x14ac:dyDescent="0.2">
      <c r="A1859" s="23" t="s">
        <v>5665</v>
      </c>
      <c r="B1859" s="6" t="s">
        <v>5681</v>
      </c>
      <c r="C1859" s="6" t="s">
        <v>5667</v>
      </c>
      <c r="D1859" s="2">
        <v>158904</v>
      </c>
      <c r="E1859" s="2">
        <v>159432</v>
      </c>
      <c r="F1859" s="3" t="s">
        <v>2353</v>
      </c>
      <c r="G1859" s="2">
        <v>5</v>
      </c>
      <c r="H1859" s="2">
        <v>159436</v>
      </c>
      <c r="I1859" s="3" t="s">
        <v>2383</v>
      </c>
      <c r="J1859" s="15" t="s">
        <v>5688</v>
      </c>
      <c r="K1859" s="24" t="s">
        <v>5688</v>
      </c>
      <c r="L1859" s="15">
        <v>45134</v>
      </c>
      <c r="M1859" s="15">
        <v>45138</v>
      </c>
      <c r="N1859" s="15"/>
      <c r="O1859" s="26">
        <f>VLOOKUP(D1859,quash!A$2:$I$7791,9,FALSE)</f>
        <v>3</v>
      </c>
      <c r="P1859" s="7">
        <v>10000</v>
      </c>
      <c r="Q1859" s="26">
        <v>125</v>
      </c>
      <c r="R1859" s="19">
        <v>3.3741050530766099E-2</v>
      </c>
      <c r="S1859" s="26">
        <v>16</v>
      </c>
      <c r="T1859" s="7">
        <v>7000</v>
      </c>
      <c r="U1859" s="2">
        <v>142</v>
      </c>
      <c r="V1859" s="11">
        <v>1758.65</v>
      </c>
      <c r="W1859" s="14" t="s">
        <v>5281</v>
      </c>
      <c r="X1859" s="18">
        <v>1</v>
      </c>
      <c r="Y1859" s="9">
        <v>7000</v>
      </c>
      <c r="Z1859" s="19">
        <f t="shared" si="488"/>
        <v>0</v>
      </c>
      <c r="AA1859" s="25">
        <v>1758.65</v>
      </c>
      <c r="AB1859" s="30">
        <f t="shared" si="489"/>
        <v>281000</v>
      </c>
      <c r="AC1859" s="30">
        <f t="shared" si="485"/>
        <v>2.491103202846975E-2</v>
      </c>
      <c r="AD1859" s="31">
        <f t="shared" si="486"/>
        <v>3.1138790035587189</v>
      </c>
      <c r="AE1859" s="31">
        <f t="shared" si="487"/>
        <v>3.5373665480427046</v>
      </c>
      <c r="AG1859" s="30">
        <f t="shared" si="490"/>
        <v>778000</v>
      </c>
      <c r="AH1859" s="30">
        <f t="shared" si="482"/>
        <v>8.9974293059125968E-3</v>
      </c>
      <c r="AI1859" s="31">
        <f t="shared" si="483"/>
        <v>1.1246786632390746</v>
      </c>
      <c r="AJ1859" s="31">
        <f t="shared" si="484"/>
        <v>1.2776349614395888</v>
      </c>
      <c r="AK1859" s="30">
        <f>IF(W1859="si",($S1859*'COSTOS DE CREDITOS'!$C$27)/DATA!$G1859,"")</f>
        <v>65.906835757745824</v>
      </c>
      <c r="AL1859" s="90">
        <f>IF(W1859="si",'COSTOS DE CREDITOS'!$C$35,"")</f>
        <v>20.421138461538462</v>
      </c>
      <c r="AM1859" s="30">
        <f t="shared" ref="AM1859:AM1922" si="491">IF(W1859="si",(20%/52*$S1859)*$T1859,"")</f>
        <v>430.76923076923077</v>
      </c>
      <c r="AN1859" s="30">
        <f t="shared" ref="AN1859:AN1922" si="492">IF(W1859="SI",T1859-Y1859,"")</f>
        <v>0</v>
      </c>
      <c r="AO1859" s="30">
        <f t="shared" ref="AO1859:AO1922" si="493">SUM(AK1859:AN1859)</f>
        <v>517.09720498851505</v>
      </c>
      <c r="AP1859" s="30">
        <f t="shared" ref="AP1859:AP1922" si="494">AA1859-AO1859</f>
        <v>1241.5527950114852</v>
      </c>
      <c r="AQ1859" s="19">
        <f t="shared" ref="AQ1859:AQ1922" si="495">IFERROR(AP1859/AA1859,"")</f>
        <v>0.70596923493104657</v>
      </c>
    </row>
    <row r="1860" spans="1:43" x14ac:dyDescent="0.2">
      <c r="A1860" s="23" t="s">
        <v>5665</v>
      </c>
      <c r="B1860" s="6" t="s">
        <v>5681</v>
      </c>
      <c r="C1860" s="6" t="s">
        <v>5667</v>
      </c>
      <c r="D1860" s="2">
        <v>158900</v>
      </c>
      <c r="E1860" s="2">
        <v>159432</v>
      </c>
      <c r="F1860" s="3" t="s">
        <v>2353</v>
      </c>
      <c r="G1860" s="2">
        <v>5</v>
      </c>
      <c r="H1860" s="2">
        <v>159437</v>
      </c>
      <c r="I1860" s="3" t="s">
        <v>2384</v>
      </c>
      <c r="J1860" s="15">
        <v>45127</v>
      </c>
      <c r="K1860" s="24">
        <v>1197794889</v>
      </c>
      <c r="L1860" s="15">
        <v>45134</v>
      </c>
      <c r="M1860" s="15">
        <v>45138</v>
      </c>
      <c r="N1860" s="15"/>
      <c r="O1860" s="26">
        <f>VLOOKUP(D1860,quash!A$2:$I$7791,9,FALSE)</f>
        <v>4</v>
      </c>
      <c r="P1860" s="7">
        <v>10000</v>
      </c>
      <c r="Q1860" s="26">
        <v>110</v>
      </c>
      <c r="R1860" s="19">
        <v>3.3741050530766099E-2</v>
      </c>
      <c r="S1860" s="26">
        <v>16</v>
      </c>
      <c r="T1860" s="7">
        <v>7000</v>
      </c>
      <c r="U1860" s="2">
        <v>142</v>
      </c>
      <c r="V1860" s="11">
        <v>1758.65</v>
      </c>
      <c r="W1860" s="14" t="s">
        <v>5281</v>
      </c>
      <c r="X1860" s="18">
        <v>1</v>
      </c>
      <c r="Y1860" s="9">
        <v>7000</v>
      </c>
      <c r="Z1860" s="19">
        <f t="shared" si="488"/>
        <v>0</v>
      </c>
      <c r="AA1860" s="25">
        <v>1758.65</v>
      </c>
      <c r="AB1860" s="30">
        <f t="shared" si="489"/>
        <v>343000</v>
      </c>
      <c r="AC1860" s="30">
        <f t="shared" si="485"/>
        <v>2.0408163265306121E-2</v>
      </c>
      <c r="AD1860" s="31">
        <f t="shared" si="486"/>
        <v>2.2448979591836733</v>
      </c>
      <c r="AE1860" s="31">
        <f t="shared" si="487"/>
        <v>2.8979591836734691</v>
      </c>
      <c r="AG1860" s="30">
        <f t="shared" si="490"/>
        <v>927000</v>
      </c>
      <c r="AH1860" s="30">
        <f t="shared" si="482"/>
        <v>7.551240560949299E-3</v>
      </c>
      <c r="AI1860" s="31">
        <f t="shared" si="483"/>
        <v>0.83063646170442285</v>
      </c>
      <c r="AJ1860" s="31">
        <f t="shared" si="484"/>
        <v>1.0722761596548005</v>
      </c>
      <c r="AK1860" s="30">
        <f>IF(W1860="si",($S1860*'COSTOS DE CREDITOS'!$C$27)/DATA!$G1860,"")</f>
        <v>65.906835757745824</v>
      </c>
      <c r="AL1860" s="90">
        <f>IF(W1860="si",'COSTOS DE CREDITOS'!$C$35,"")</f>
        <v>20.421138461538462</v>
      </c>
      <c r="AM1860" s="30">
        <f t="shared" si="491"/>
        <v>430.76923076923077</v>
      </c>
      <c r="AN1860" s="30">
        <f t="shared" si="492"/>
        <v>0</v>
      </c>
      <c r="AO1860" s="30">
        <f t="shared" si="493"/>
        <v>517.09720498851505</v>
      </c>
      <c r="AP1860" s="30">
        <f t="shared" si="494"/>
        <v>1241.5527950114852</v>
      </c>
      <c r="AQ1860" s="19">
        <f t="shared" si="495"/>
        <v>0.70596923493104657</v>
      </c>
    </row>
    <row r="1861" spans="1:43" x14ac:dyDescent="0.2">
      <c r="A1861" s="23" t="s">
        <v>5665</v>
      </c>
      <c r="B1861" s="6" t="s">
        <v>5681</v>
      </c>
      <c r="C1861" s="6" t="s">
        <v>5667</v>
      </c>
      <c r="D1861" s="2">
        <v>158862</v>
      </c>
      <c r="E1861" s="2">
        <v>159454</v>
      </c>
      <c r="F1861" s="3" t="s">
        <v>2355</v>
      </c>
      <c r="G1861" s="2">
        <v>5</v>
      </c>
      <c r="H1861" s="2">
        <v>159456</v>
      </c>
      <c r="I1861" s="3" t="s">
        <v>2385</v>
      </c>
      <c r="J1861" s="15">
        <v>45127</v>
      </c>
      <c r="K1861" s="24">
        <v>1197709723</v>
      </c>
      <c r="L1861" s="15">
        <v>45134</v>
      </c>
      <c r="M1861" s="15">
        <v>45138</v>
      </c>
      <c r="N1861" s="15"/>
      <c r="O1861" s="26">
        <f>VLOOKUP(D1861,quash!A$2:$I$7791,9,FALSE)</f>
        <v>2</v>
      </c>
      <c r="P1861" s="7">
        <v>5000</v>
      </c>
      <c r="Q1861" s="26">
        <v>147</v>
      </c>
      <c r="R1861" s="19">
        <v>0.11226939921536</v>
      </c>
      <c r="S1861" s="26">
        <v>16</v>
      </c>
      <c r="T1861" s="7">
        <v>10000</v>
      </c>
      <c r="U1861" s="2">
        <v>142</v>
      </c>
      <c r="V1861" s="11">
        <v>2510.34</v>
      </c>
      <c r="W1861" s="14" t="s">
        <v>5281</v>
      </c>
      <c r="X1861" s="18">
        <v>1</v>
      </c>
      <c r="Y1861" s="9">
        <v>10000</v>
      </c>
      <c r="Z1861" s="19">
        <f t="shared" si="488"/>
        <v>0</v>
      </c>
      <c r="AA1861" s="25">
        <v>2510.34</v>
      </c>
      <c r="AB1861" s="30">
        <f t="shared" si="489"/>
        <v>494000</v>
      </c>
      <c r="AC1861" s="30">
        <f t="shared" si="485"/>
        <v>2.0242914979757085E-2</v>
      </c>
      <c r="AD1861" s="31">
        <f t="shared" si="486"/>
        <v>2.9757085020242915</v>
      </c>
      <c r="AE1861" s="31">
        <f t="shared" si="487"/>
        <v>2.8744939271255059</v>
      </c>
      <c r="AG1861" s="30">
        <f t="shared" si="490"/>
        <v>1695000</v>
      </c>
      <c r="AH1861" s="30">
        <f t="shared" si="482"/>
        <v>5.8997050147492625E-3</v>
      </c>
      <c r="AI1861" s="31">
        <f t="shared" si="483"/>
        <v>0.86725663716814161</v>
      </c>
      <c r="AJ1861" s="31">
        <f t="shared" si="484"/>
        <v>0.83775811209439532</v>
      </c>
      <c r="AK1861" s="30">
        <f>IF(W1861="si",($S1861*'COSTOS DE CREDITOS'!$C$27)/DATA!$G1861,"")</f>
        <v>65.906835757745824</v>
      </c>
      <c r="AL1861" s="90">
        <f>IF(W1861="si",'COSTOS DE CREDITOS'!$C$35,"")</f>
        <v>20.421138461538462</v>
      </c>
      <c r="AM1861" s="30">
        <f t="shared" si="491"/>
        <v>615.38461538461547</v>
      </c>
      <c r="AN1861" s="30">
        <f t="shared" si="492"/>
        <v>0</v>
      </c>
      <c r="AO1861" s="30">
        <f t="shared" si="493"/>
        <v>701.7125896038998</v>
      </c>
      <c r="AP1861" s="30">
        <f t="shared" si="494"/>
        <v>1808.6274103961005</v>
      </c>
      <c r="AQ1861" s="19">
        <f t="shared" si="495"/>
        <v>0.72047109570659762</v>
      </c>
    </row>
    <row r="1862" spans="1:43" x14ac:dyDescent="0.2">
      <c r="A1862" s="23" t="s">
        <v>5665</v>
      </c>
      <c r="B1862" s="6" t="s">
        <v>5681</v>
      </c>
      <c r="C1862" s="6" t="s">
        <v>5667</v>
      </c>
      <c r="D1862" s="2">
        <v>158844</v>
      </c>
      <c r="E1862" s="2">
        <v>159454</v>
      </c>
      <c r="F1862" s="3" t="s">
        <v>2355</v>
      </c>
      <c r="G1862" s="2">
        <v>5</v>
      </c>
      <c r="H1862" s="2">
        <v>159457</v>
      </c>
      <c r="I1862" s="3" t="s">
        <v>2386</v>
      </c>
      <c r="J1862" s="15">
        <v>45127</v>
      </c>
      <c r="K1862" s="24">
        <v>1197685536</v>
      </c>
      <c r="L1862" s="15">
        <v>45134</v>
      </c>
      <c r="M1862" s="15">
        <v>45138</v>
      </c>
      <c r="N1862" s="15"/>
      <c r="O1862" s="26">
        <f>VLOOKUP(D1862,quash!A$2:$I$7791,9,FALSE)</f>
        <v>4</v>
      </c>
      <c r="P1862" s="7">
        <v>10000</v>
      </c>
      <c r="Q1862" s="26">
        <v>132</v>
      </c>
      <c r="R1862" s="19">
        <v>5.8283715876113903E-2</v>
      </c>
      <c r="S1862" s="26">
        <v>16</v>
      </c>
      <c r="T1862" s="7">
        <v>10000</v>
      </c>
      <c r="U1862" s="2">
        <v>142</v>
      </c>
      <c r="V1862" s="11">
        <v>2510.34</v>
      </c>
      <c r="W1862" s="14" t="s">
        <v>5281</v>
      </c>
      <c r="X1862" s="18">
        <v>1</v>
      </c>
      <c r="Y1862" s="9">
        <v>10000</v>
      </c>
      <c r="Z1862" s="19">
        <f t="shared" si="488"/>
        <v>0</v>
      </c>
      <c r="AA1862" s="25">
        <v>2510.34</v>
      </c>
      <c r="AB1862" s="30">
        <f t="shared" si="489"/>
        <v>343000</v>
      </c>
      <c r="AC1862" s="30">
        <f t="shared" si="485"/>
        <v>2.9154518950437316E-2</v>
      </c>
      <c r="AD1862" s="31">
        <f t="shared" si="486"/>
        <v>3.8483965014577257</v>
      </c>
      <c r="AE1862" s="31">
        <f t="shared" si="487"/>
        <v>4.1399416909620985</v>
      </c>
      <c r="AG1862" s="30">
        <f t="shared" si="490"/>
        <v>927000</v>
      </c>
      <c r="AH1862" s="30">
        <f t="shared" si="482"/>
        <v>1.0787486515641856E-2</v>
      </c>
      <c r="AI1862" s="31">
        <f t="shared" si="483"/>
        <v>1.4239482200647251</v>
      </c>
      <c r="AJ1862" s="31">
        <f t="shared" si="484"/>
        <v>1.5318230852211436</v>
      </c>
      <c r="AK1862" s="30">
        <f>IF(W1862="si",($S1862*'COSTOS DE CREDITOS'!$C$27)/DATA!$G1862,"")</f>
        <v>65.906835757745824</v>
      </c>
      <c r="AL1862" s="90">
        <f>IF(W1862="si",'COSTOS DE CREDITOS'!$C$35,"")</f>
        <v>20.421138461538462</v>
      </c>
      <c r="AM1862" s="30">
        <f t="shared" si="491"/>
        <v>615.38461538461547</v>
      </c>
      <c r="AN1862" s="30">
        <f t="shared" si="492"/>
        <v>0</v>
      </c>
      <c r="AO1862" s="30">
        <f t="shared" si="493"/>
        <v>701.7125896038998</v>
      </c>
      <c r="AP1862" s="30">
        <f t="shared" si="494"/>
        <v>1808.6274103961005</v>
      </c>
      <c r="AQ1862" s="19">
        <f t="shared" si="495"/>
        <v>0.72047109570659762</v>
      </c>
    </row>
    <row r="1863" spans="1:43" x14ac:dyDescent="0.2">
      <c r="A1863" s="23" t="s">
        <v>5665</v>
      </c>
      <c r="B1863" s="6" t="s">
        <v>5681</v>
      </c>
      <c r="C1863" s="6" t="s">
        <v>5667</v>
      </c>
      <c r="D1863" s="2">
        <v>159177</v>
      </c>
      <c r="E1863" s="2">
        <v>159454</v>
      </c>
      <c r="F1863" s="3" t="s">
        <v>2355</v>
      </c>
      <c r="G1863" s="2">
        <v>5</v>
      </c>
      <c r="H1863" s="2">
        <v>159458</v>
      </c>
      <c r="I1863" s="3" t="s">
        <v>2387</v>
      </c>
      <c r="J1863" s="15">
        <v>45131</v>
      </c>
      <c r="K1863" s="24">
        <v>1199677885</v>
      </c>
      <c r="L1863" s="15">
        <v>45134</v>
      </c>
      <c r="M1863" s="15">
        <v>45138</v>
      </c>
      <c r="N1863" s="15"/>
      <c r="O1863" s="26">
        <f>VLOOKUP(D1863,quash!A$2:$I$7791,9,FALSE)</f>
        <v>6</v>
      </c>
      <c r="P1863" s="7">
        <v>5000</v>
      </c>
      <c r="Q1863" s="26">
        <v>147</v>
      </c>
      <c r="R1863" s="19">
        <v>0.11226939921536</v>
      </c>
      <c r="S1863" s="26">
        <v>16</v>
      </c>
      <c r="T1863" s="7">
        <v>8000</v>
      </c>
      <c r="U1863" s="2">
        <v>142</v>
      </c>
      <c r="V1863" s="11">
        <v>2013.74</v>
      </c>
      <c r="W1863" s="14" t="s">
        <v>5281</v>
      </c>
      <c r="X1863" s="18">
        <v>1</v>
      </c>
      <c r="Y1863" s="9">
        <v>8000</v>
      </c>
      <c r="Z1863" s="19">
        <f t="shared" si="488"/>
        <v>0</v>
      </c>
      <c r="AA1863" s="25">
        <v>2013.74</v>
      </c>
      <c r="AB1863" s="30">
        <f t="shared" si="489"/>
        <v>48000</v>
      </c>
      <c r="AC1863" s="30">
        <f t="shared" si="485"/>
        <v>0.16666666666666666</v>
      </c>
      <c r="AD1863" s="31">
        <f t="shared" si="486"/>
        <v>24.5</v>
      </c>
      <c r="AE1863" s="31">
        <f t="shared" si="487"/>
        <v>23.666666666666664</v>
      </c>
      <c r="AG1863" s="30">
        <f t="shared" si="490"/>
        <v>288000</v>
      </c>
      <c r="AH1863" s="30">
        <f t="shared" si="482"/>
        <v>2.7777777777777776E-2</v>
      </c>
      <c r="AI1863" s="31">
        <f t="shared" si="483"/>
        <v>4.083333333333333</v>
      </c>
      <c r="AJ1863" s="31">
        <f t="shared" si="484"/>
        <v>3.9444444444444442</v>
      </c>
      <c r="AK1863" s="30">
        <f>IF(W1863="si",($S1863*'COSTOS DE CREDITOS'!$C$27)/DATA!$G1863,"")</f>
        <v>65.906835757745824</v>
      </c>
      <c r="AL1863" s="90">
        <f>IF(W1863="si",'COSTOS DE CREDITOS'!$C$35,"")</f>
        <v>20.421138461538462</v>
      </c>
      <c r="AM1863" s="30">
        <f t="shared" si="491"/>
        <v>492.30769230769232</v>
      </c>
      <c r="AN1863" s="30">
        <f t="shared" si="492"/>
        <v>0</v>
      </c>
      <c r="AO1863" s="30">
        <f t="shared" si="493"/>
        <v>578.63566652697659</v>
      </c>
      <c r="AP1863" s="30">
        <f t="shared" si="494"/>
        <v>1435.1043334730234</v>
      </c>
      <c r="AQ1863" s="19">
        <f t="shared" si="495"/>
        <v>0.71265621851531147</v>
      </c>
    </row>
    <row r="1864" spans="1:43" x14ac:dyDescent="0.2">
      <c r="A1864" s="23" t="s">
        <v>5665</v>
      </c>
      <c r="B1864" s="6" t="s">
        <v>5681</v>
      </c>
      <c r="C1864" s="6" t="s">
        <v>5667</v>
      </c>
      <c r="D1864" s="2">
        <v>158907</v>
      </c>
      <c r="E1864" s="2">
        <v>159454</v>
      </c>
      <c r="F1864" s="3" t="s">
        <v>2355</v>
      </c>
      <c r="G1864" s="2">
        <v>5</v>
      </c>
      <c r="H1864" s="2">
        <v>159459</v>
      </c>
      <c r="I1864" s="3" t="s">
        <v>2388</v>
      </c>
      <c r="J1864" s="15" t="s">
        <v>5688</v>
      </c>
      <c r="K1864" s="24" t="s">
        <v>5688</v>
      </c>
      <c r="L1864" s="15">
        <v>45134</v>
      </c>
      <c r="M1864" s="15">
        <v>45138</v>
      </c>
      <c r="N1864" s="15"/>
      <c r="O1864" s="26">
        <f>VLOOKUP(D1864,quash!A$2:$I$7791,9,FALSE)</f>
        <v>1</v>
      </c>
      <c r="P1864" s="7">
        <v>10000</v>
      </c>
      <c r="Q1864" s="26">
        <v>113</v>
      </c>
      <c r="R1864" s="19">
        <v>3.3741050530766099E-2</v>
      </c>
      <c r="S1864" s="26">
        <v>16</v>
      </c>
      <c r="T1864" s="7">
        <v>5000</v>
      </c>
      <c r="U1864" s="2">
        <v>147</v>
      </c>
      <c r="V1864" s="11">
        <v>1303.3399999999999</v>
      </c>
      <c r="W1864" s="14" t="s">
        <v>5281</v>
      </c>
      <c r="X1864" s="18">
        <v>1</v>
      </c>
      <c r="Y1864" s="9">
        <v>5000</v>
      </c>
      <c r="Z1864" s="19">
        <f t="shared" si="488"/>
        <v>0</v>
      </c>
      <c r="AA1864" s="25">
        <v>1303.3399999999999</v>
      </c>
      <c r="AB1864" s="30">
        <f t="shared" si="489"/>
        <v>529000</v>
      </c>
      <c r="AC1864" s="30">
        <f t="shared" si="485"/>
        <v>9.4517958412098299E-3</v>
      </c>
      <c r="AD1864" s="31">
        <f t="shared" si="486"/>
        <v>1.0680529300567108</v>
      </c>
      <c r="AE1864" s="31">
        <f t="shared" si="487"/>
        <v>1.3894139886578449</v>
      </c>
      <c r="AG1864" s="30">
        <f t="shared" si="490"/>
        <v>2427000</v>
      </c>
      <c r="AH1864" s="30">
        <f t="shared" si="482"/>
        <v>2.0601565718994645E-3</v>
      </c>
      <c r="AI1864" s="31">
        <f t="shared" si="483"/>
        <v>0.23279769262463948</v>
      </c>
      <c r="AJ1864" s="31">
        <f t="shared" si="484"/>
        <v>0.30284301606922126</v>
      </c>
      <c r="AK1864" s="30">
        <f>IF(W1864="si",($S1864*'COSTOS DE CREDITOS'!$C$27)/DATA!$G1864,"")</f>
        <v>65.906835757745824</v>
      </c>
      <c r="AL1864" s="90">
        <f>IF(W1864="si",'COSTOS DE CREDITOS'!$C$35,"")</f>
        <v>20.421138461538462</v>
      </c>
      <c r="AM1864" s="30">
        <f t="shared" si="491"/>
        <v>307.69230769230774</v>
      </c>
      <c r="AN1864" s="30">
        <f t="shared" si="492"/>
        <v>0</v>
      </c>
      <c r="AO1864" s="30">
        <f t="shared" si="493"/>
        <v>394.02028191159201</v>
      </c>
      <c r="AP1864" s="30">
        <f t="shared" si="494"/>
        <v>909.31971808840785</v>
      </c>
      <c r="AQ1864" s="19">
        <f t="shared" si="495"/>
        <v>0.69768419452208008</v>
      </c>
    </row>
    <row r="1865" spans="1:43" x14ac:dyDescent="0.2">
      <c r="A1865" s="23" t="s">
        <v>5665</v>
      </c>
      <c r="B1865" s="6" t="s">
        <v>5673</v>
      </c>
      <c r="C1865" s="6" t="s">
        <v>5667</v>
      </c>
      <c r="D1865" s="4">
        <v>159308</v>
      </c>
      <c r="E1865" s="4">
        <v>159519</v>
      </c>
      <c r="F1865" s="5" t="s">
        <v>2389</v>
      </c>
      <c r="G1865" s="2">
        <v>5</v>
      </c>
      <c r="H1865" s="4">
        <v>159520</v>
      </c>
      <c r="I1865" s="5" t="s">
        <v>2390</v>
      </c>
      <c r="J1865" s="15" t="s">
        <v>5688</v>
      </c>
      <c r="K1865" s="24" t="s">
        <v>5688</v>
      </c>
      <c r="L1865" s="15">
        <v>45134</v>
      </c>
      <c r="M1865" s="15">
        <v>45138</v>
      </c>
      <c r="N1865" s="15"/>
      <c r="O1865" s="26">
        <f>VLOOKUP(D1865,quash!A$2:$I$7791,9,FALSE)</f>
        <v>4</v>
      </c>
      <c r="P1865" s="7">
        <v>15000</v>
      </c>
      <c r="Q1865" s="26">
        <v>92</v>
      </c>
      <c r="R1865" s="19">
        <v>5.9818464604665268E-3</v>
      </c>
      <c r="S1865" s="26">
        <v>16</v>
      </c>
      <c r="T1865" s="8">
        <v>6000</v>
      </c>
      <c r="U1865" s="4">
        <v>142</v>
      </c>
      <c r="V1865" s="10">
        <v>1503.37</v>
      </c>
      <c r="W1865" s="14" t="s">
        <v>5281</v>
      </c>
      <c r="X1865" s="18">
        <v>1</v>
      </c>
      <c r="Y1865" s="9">
        <v>6000</v>
      </c>
      <c r="Z1865" s="19">
        <f t="shared" si="488"/>
        <v>0</v>
      </c>
      <c r="AA1865" s="25">
        <v>1503.37</v>
      </c>
      <c r="AB1865" s="30">
        <f t="shared" si="489"/>
        <v>343000</v>
      </c>
      <c r="AC1865" s="30">
        <f t="shared" si="485"/>
        <v>1.7492711370262391E-2</v>
      </c>
      <c r="AD1865" s="31">
        <f t="shared" si="486"/>
        <v>1.6093294460641401</v>
      </c>
      <c r="AE1865" s="31">
        <f t="shared" si="487"/>
        <v>2.4839650145772594</v>
      </c>
      <c r="AG1865" s="30">
        <f t="shared" si="490"/>
        <v>927000</v>
      </c>
      <c r="AH1865" s="30">
        <f t="shared" si="482"/>
        <v>6.4724919093851136E-3</v>
      </c>
      <c r="AI1865" s="31">
        <f t="shared" si="483"/>
        <v>0.59546925566343045</v>
      </c>
      <c r="AJ1865" s="31">
        <f t="shared" si="484"/>
        <v>0.91909385113268616</v>
      </c>
      <c r="AK1865" s="30">
        <f>IF(W1865="si",($S1865*'COSTOS DE CREDITOS'!$C$27)/DATA!$G1865,"")</f>
        <v>65.906835757745824</v>
      </c>
      <c r="AL1865" s="90">
        <f>IF(W1865="si",'COSTOS DE CREDITOS'!$C$35,"")</f>
        <v>20.421138461538462</v>
      </c>
      <c r="AM1865" s="30">
        <f t="shared" si="491"/>
        <v>369.23076923076923</v>
      </c>
      <c r="AN1865" s="30">
        <f t="shared" si="492"/>
        <v>0</v>
      </c>
      <c r="AO1865" s="30">
        <f t="shared" si="493"/>
        <v>455.5587434500535</v>
      </c>
      <c r="AP1865" s="30">
        <f t="shared" si="494"/>
        <v>1047.8112565499464</v>
      </c>
      <c r="AQ1865" s="19">
        <f t="shared" si="495"/>
        <v>0.69697496727348984</v>
      </c>
    </row>
    <row r="1866" spans="1:43" x14ac:dyDescent="0.2">
      <c r="A1866" s="23" t="s">
        <v>5665</v>
      </c>
      <c r="B1866" s="6" t="s">
        <v>5684</v>
      </c>
      <c r="C1866" s="6" t="s">
        <v>5667</v>
      </c>
      <c r="D1866" s="4">
        <v>159517</v>
      </c>
      <c r="E1866" s="4">
        <v>159643</v>
      </c>
      <c r="F1866" s="5" t="s">
        <v>2391</v>
      </c>
      <c r="G1866" s="2">
        <v>6</v>
      </c>
      <c r="H1866" s="4">
        <v>159644</v>
      </c>
      <c r="I1866" s="5" t="s">
        <v>2392</v>
      </c>
      <c r="J1866" s="15">
        <v>45133</v>
      </c>
      <c r="K1866" s="24">
        <v>1202395375</v>
      </c>
      <c r="L1866" s="15">
        <v>45135</v>
      </c>
      <c r="M1866" s="15">
        <v>45138</v>
      </c>
      <c r="N1866" s="15"/>
      <c r="O1866" s="26">
        <f>VLOOKUP(D1866,quash!A$2:$I$7791,9,FALSE)</f>
        <v>3</v>
      </c>
      <c r="P1866" s="7">
        <v>10000</v>
      </c>
      <c r="Q1866" s="26">
        <v>132</v>
      </c>
      <c r="R1866" s="19">
        <v>5.8283715876113903E-2</v>
      </c>
      <c r="S1866" s="93">
        <v>26</v>
      </c>
      <c r="T1866" s="8">
        <v>10000</v>
      </c>
      <c r="U1866" s="4">
        <v>142</v>
      </c>
      <c r="V1866" s="10">
        <v>2510.34</v>
      </c>
      <c r="W1866" s="14" t="s">
        <v>5281</v>
      </c>
      <c r="X1866" s="18">
        <v>0.90497906825200869</v>
      </c>
      <c r="Y1866" s="9">
        <v>9049.7906825200862</v>
      </c>
      <c r="Z1866" s="19">
        <f t="shared" si="488"/>
        <v>-9.5020931747991422E-2</v>
      </c>
      <c r="AA1866" s="25">
        <v>2271.8051541957475</v>
      </c>
      <c r="AB1866" s="30">
        <f t="shared" si="489"/>
        <v>281000</v>
      </c>
      <c r="AC1866" s="30">
        <f t="shared" si="485"/>
        <v>3.5587188612099648E-2</v>
      </c>
      <c r="AD1866" s="31">
        <f t="shared" si="486"/>
        <v>4.6975088967971539</v>
      </c>
      <c r="AE1866" s="31">
        <f t="shared" si="487"/>
        <v>5.0533807829181496</v>
      </c>
      <c r="AG1866" s="30">
        <f t="shared" si="490"/>
        <v>778000</v>
      </c>
      <c r="AH1866" s="30">
        <f t="shared" si="482"/>
        <v>1.2853470437017995E-2</v>
      </c>
      <c r="AI1866" s="31">
        <f t="shared" si="483"/>
        <v>1.6966580976863754</v>
      </c>
      <c r="AJ1866" s="31">
        <f t="shared" si="484"/>
        <v>1.8251928020565553</v>
      </c>
      <c r="AK1866" s="30">
        <f>IF(W1866="si",($S1866*'COSTOS DE CREDITOS'!$C$27)/DATA!$G1866,"")</f>
        <v>89.248840088614131</v>
      </c>
      <c r="AL1866" s="90">
        <f>IF(W1866="si",'COSTOS DE CREDITOS'!$C$35,"")</f>
        <v>20.421138461538462</v>
      </c>
      <c r="AM1866" s="30">
        <f t="shared" si="491"/>
        <v>1000</v>
      </c>
      <c r="AN1866" s="30">
        <f t="shared" si="492"/>
        <v>950.20931747991381</v>
      </c>
      <c r="AO1866" s="30">
        <f t="shared" si="493"/>
        <v>2059.8792960300661</v>
      </c>
      <c r="AP1866" s="30">
        <f t="shared" si="494"/>
        <v>211.92585816568135</v>
      </c>
      <c r="AQ1866" s="19">
        <f t="shared" si="495"/>
        <v>9.3285226408734961E-2</v>
      </c>
    </row>
    <row r="1867" spans="1:43" x14ac:dyDescent="0.2">
      <c r="A1867" s="23" t="s">
        <v>5665</v>
      </c>
      <c r="B1867" s="6" t="s">
        <v>5668</v>
      </c>
      <c r="C1867" s="6" t="s">
        <v>5667</v>
      </c>
      <c r="D1867" s="2">
        <v>159404</v>
      </c>
      <c r="E1867" s="2">
        <v>159551</v>
      </c>
      <c r="F1867" s="3" t="s">
        <v>2393</v>
      </c>
      <c r="G1867" s="2">
        <v>5</v>
      </c>
      <c r="H1867" s="2">
        <v>159560</v>
      </c>
      <c r="I1867" s="3" t="s">
        <v>2394</v>
      </c>
      <c r="J1867" s="15" t="s">
        <v>5688</v>
      </c>
      <c r="K1867" s="24" t="s">
        <v>5688</v>
      </c>
      <c r="L1867" s="15">
        <v>45134</v>
      </c>
      <c r="M1867" s="15">
        <v>45138</v>
      </c>
      <c r="N1867" s="15"/>
      <c r="O1867" s="26">
        <f>VLOOKUP(D1867,quash!A$2:$I$7791,9,FALSE)</f>
        <v>4</v>
      </c>
      <c r="P1867" s="7">
        <v>7000</v>
      </c>
      <c r="Q1867" s="26">
        <v>126</v>
      </c>
      <c r="R1867" s="19">
        <v>3.3741050530766176E-2</v>
      </c>
      <c r="S1867" s="26">
        <v>16</v>
      </c>
      <c r="T1867" s="7">
        <v>6000</v>
      </c>
      <c r="U1867" s="2">
        <v>142</v>
      </c>
      <c r="V1867" s="11">
        <v>1378.55</v>
      </c>
      <c r="W1867" s="14" t="s">
        <v>5281</v>
      </c>
      <c r="X1867" s="18">
        <v>1</v>
      </c>
      <c r="Y1867" s="9">
        <v>6000</v>
      </c>
      <c r="Z1867" s="19">
        <f t="shared" si="488"/>
        <v>0</v>
      </c>
      <c r="AA1867" s="25">
        <v>1378.55</v>
      </c>
      <c r="AB1867" s="30">
        <f t="shared" si="489"/>
        <v>343000</v>
      </c>
      <c r="AC1867" s="30">
        <f t="shared" si="485"/>
        <v>1.7492711370262391E-2</v>
      </c>
      <c r="AD1867" s="31">
        <f t="shared" si="486"/>
        <v>2.2040816326530615</v>
      </c>
      <c r="AE1867" s="31">
        <f t="shared" si="487"/>
        <v>2.4839650145772594</v>
      </c>
      <c r="AG1867" s="30">
        <f t="shared" si="490"/>
        <v>927000</v>
      </c>
      <c r="AH1867" s="30">
        <f t="shared" si="482"/>
        <v>6.4724919093851136E-3</v>
      </c>
      <c r="AI1867" s="31">
        <f t="shared" si="483"/>
        <v>0.81553398058252435</v>
      </c>
      <c r="AJ1867" s="31">
        <f t="shared" si="484"/>
        <v>0.91909385113268616</v>
      </c>
      <c r="AK1867" s="30">
        <f>IF(W1867="si",($S1867*'COSTOS DE CREDITOS'!$C$27)/DATA!$G1867,"")</f>
        <v>65.906835757745824</v>
      </c>
      <c r="AL1867" s="90">
        <f>IF(W1867="si",'COSTOS DE CREDITOS'!$C$35,"")</f>
        <v>20.421138461538462</v>
      </c>
      <c r="AM1867" s="30">
        <f t="shared" si="491"/>
        <v>369.23076923076923</v>
      </c>
      <c r="AN1867" s="30">
        <f t="shared" si="492"/>
        <v>0</v>
      </c>
      <c r="AO1867" s="30">
        <f t="shared" si="493"/>
        <v>455.5587434500535</v>
      </c>
      <c r="AP1867" s="30">
        <f t="shared" si="494"/>
        <v>922.99125654994646</v>
      </c>
      <c r="AQ1867" s="19">
        <f t="shared" si="495"/>
        <v>0.66953774367991481</v>
      </c>
    </row>
    <row r="1868" spans="1:43" x14ac:dyDescent="0.2">
      <c r="A1868" s="23" t="s">
        <v>5665</v>
      </c>
      <c r="B1868" s="6" t="s">
        <v>5673</v>
      </c>
      <c r="C1868" s="6" t="s">
        <v>5667</v>
      </c>
      <c r="D1868" s="2">
        <v>159298</v>
      </c>
      <c r="E1868" s="2">
        <v>159519</v>
      </c>
      <c r="F1868" s="3" t="s">
        <v>2389</v>
      </c>
      <c r="G1868" s="2">
        <v>5</v>
      </c>
      <c r="H1868" s="2">
        <v>159521</v>
      </c>
      <c r="I1868" s="3" t="s">
        <v>2395</v>
      </c>
      <c r="J1868" s="15">
        <v>45132</v>
      </c>
      <c r="K1868" s="24">
        <v>1201344003</v>
      </c>
      <c r="L1868" s="15">
        <v>45134</v>
      </c>
      <c r="M1868" s="15">
        <v>45138</v>
      </c>
      <c r="N1868" s="15"/>
      <c r="O1868" s="26">
        <f>VLOOKUP(D1868,quash!A$2:$I$7791,9,FALSE)</f>
        <v>4</v>
      </c>
      <c r="P1868" s="7">
        <v>10000</v>
      </c>
      <c r="Q1868" s="26">
        <v>90</v>
      </c>
      <c r="R1868" s="19">
        <v>5.9818464604665302E-3</v>
      </c>
      <c r="S1868" s="26">
        <v>16</v>
      </c>
      <c r="T1868" s="7">
        <v>10000</v>
      </c>
      <c r="U1868" s="2">
        <v>142</v>
      </c>
      <c r="V1868" s="11">
        <v>2510.34</v>
      </c>
      <c r="W1868" s="14" t="s">
        <v>5281</v>
      </c>
      <c r="X1868" s="18">
        <v>1</v>
      </c>
      <c r="Y1868" s="9">
        <v>10000</v>
      </c>
      <c r="Z1868" s="19">
        <f t="shared" si="488"/>
        <v>0</v>
      </c>
      <c r="AA1868" s="25">
        <v>2510.34</v>
      </c>
      <c r="AB1868" s="30">
        <f t="shared" si="489"/>
        <v>343000</v>
      </c>
      <c r="AC1868" s="30">
        <f t="shared" si="485"/>
        <v>2.9154518950437316E-2</v>
      </c>
      <c r="AD1868" s="31">
        <f t="shared" si="486"/>
        <v>2.6239067055393583</v>
      </c>
      <c r="AE1868" s="31">
        <f t="shared" si="487"/>
        <v>4.1399416909620985</v>
      </c>
      <c r="AG1868" s="30">
        <f t="shared" si="490"/>
        <v>927000</v>
      </c>
      <c r="AH1868" s="30">
        <f t="shared" si="482"/>
        <v>1.0787486515641856E-2</v>
      </c>
      <c r="AI1868" s="31">
        <f t="shared" si="483"/>
        <v>0.97087378640776711</v>
      </c>
      <c r="AJ1868" s="31">
        <f t="shared" si="484"/>
        <v>1.5318230852211436</v>
      </c>
      <c r="AK1868" s="30">
        <f>IF(W1868="si",($S1868*'COSTOS DE CREDITOS'!$C$27)/DATA!$G1868,"")</f>
        <v>65.906835757745824</v>
      </c>
      <c r="AL1868" s="90">
        <f>IF(W1868="si",'COSTOS DE CREDITOS'!$C$35,"")</f>
        <v>20.421138461538462</v>
      </c>
      <c r="AM1868" s="30">
        <f t="shared" si="491"/>
        <v>615.38461538461547</v>
      </c>
      <c r="AN1868" s="30">
        <f t="shared" si="492"/>
        <v>0</v>
      </c>
      <c r="AO1868" s="30">
        <f t="shared" si="493"/>
        <v>701.7125896038998</v>
      </c>
      <c r="AP1868" s="30">
        <f t="shared" si="494"/>
        <v>1808.6274103961005</v>
      </c>
      <c r="AQ1868" s="19">
        <f t="shared" si="495"/>
        <v>0.72047109570659762</v>
      </c>
    </row>
    <row r="1869" spans="1:43" x14ac:dyDescent="0.2">
      <c r="A1869" s="23" t="s">
        <v>5665</v>
      </c>
      <c r="B1869" s="6" t="s">
        <v>5673</v>
      </c>
      <c r="C1869" s="6" t="s">
        <v>5667</v>
      </c>
      <c r="D1869" s="2">
        <v>159300</v>
      </c>
      <c r="E1869" s="2">
        <v>159519</v>
      </c>
      <c r="F1869" s="3" t="s">
        <v>2389</v>
      </c>
      <c r="G1869" s="2">
        <v>5</v>
      </c>
      <c r="H1869" s="2">
        <v>159522</v>
      </c>
      <c r="I1869" s="3" t="s">
        <v>2396</v>
      </c>
      <c r="J1869" s="15">
        <v>45132</v>
      </c>
      <c r="K1869" s="24">
        <v>1201342922</v>
      </c>
      <c r="L1869" s="15">
        <v>45134</v>
      </c>
      <c r="M1869" s="15">
        <v>45138</v>
      </c>
      <c r="N1869" s="15"/>
      <c r="O1869" s="26">
        <f>VLOOKUP(D1869,quash!A$2:$I$7791,9,FALSE)</f>
        <v>3</v>
      </c>
      <c r="P1869" s="7">
        <v>10000</v>
      </c>
      <c r="Q1869" s="26">
        <v>90</v>
      </c>
      <c r="R1869" s="19">
        <v>5.9818464604665302E-3</v>
      </c>
      <c r="S1869" s="26">
        <v>16</v>
      </c>
      <c r="T1869" s="7">
        <v>10000</v>
      </c>
      <c r="U1869" s="2">
        <v>142</v>
      </c>
      <c r="V1869" s="11">
        <v>2510.34</v>
      </c>
      <c r="W1869" s="14" t="s">
        <v>5281</v>
      </c>
      <c r="X1869" s="18">
        <v>1</v>
      </c>
      <c r="Y1869" s="9">
        <v>10000</v>
      </c>
      <c r="Z1869" s="19">
        <f t="shared" si="488"/>
        <v>0</v>
      </c>
      <c r="AA1869" s="25">
        <v>2510.34</v>
      </c>
      <c r="AB1869" s="30">
        <f t="shared" si="489"/>
        <v>281000</v>
      </c>
      <c r="AC1869" s="30">
        <f t="shared" si="485"/>
        <v>3.5587188612099648E-2</v>
      </c>
      <c r="AD1869" s="31">
        <f t="shared" si="486"/>
        <v>3.2028469750889683</v>
      </c>
      <c r="AE1869" s="31">
        <f t="shared" si="487"/>
        <v>5.0533807829181496</v>
      </c>
      <c r="AG1869" s="30">
        <f t="shared" si="490"/>
        <v>778000</v>
      </c>
      <c r="AH1869" s="30">
        <f t="shared" si="482"/>
        <v>1.2853470437017995E-2</v>
      </c>
      <c r="AI1869" s="31">
        <f t="shared" si="483"/>
        <v>1.1568123393316196</v>
      </c>
      <c r="AJ1869" s="31">
        <f t="shared" si="484"/>
        <v>1.8251928020565553</v>
      </c>
      <c r="AK1869" s="30">
        <f>IF(W1869="si",($S1869*'COSTOS DE CREDITOS'!$C$27)/DATA!$G1869,"")</f>
        <v>65.906835757745824</v>
      </c>
      <c r="AL1869" s="90">
        <f>IF(W1869="si",'COSTOS DE CREDITOS'!$C$35,"")</f>
        <v>20.421138461538462</v>
      </c>
      <c r="AM1869" s="30">
        <f t="shared" si="491"/>
        <v>615.38461538461547</v>
      </c>
      <c r="AN1869" s="30">
        <f t="shared" si="492"/>
        <v>0</v>
      </c>
      <c r="AO1869" s="30">
        <f t="shared" si="493"/>
        <v>701.7125896038998</v>
      </c>
      <c r="AP1869" s="30">
        <f t="shared" si="494"/>
        <v>1808.6274103961005</v>
      </c>
      <c r="AQ1869" s="19">
        <f t="shared" si="495"/>
        <v>0.72047109570659762</v>
      </c>
    </row>
    <row r="1870" spans="1:43" x14ac:dyDescent="0.2">
      <c r="A1870" s="23" t="s">
        <v>5665</v>
      </c>
      <c r="B1870" s="6" t="s">
        <v>5673</v>
      </c>
      <c r="C1870" s="6" t="s">
        <v>5667</v>
      </c>
      <c r="D1870" s="2">
        <v>159299</v>
      </c>
      <c r="E1870" s="2">
        <v>159519</v>
      </c>
      <c r="F1870" s="3" t="s">
        <v>2389</v>
      </c>
      <c r="G1870" s="2">
        <v>5</v>
      </c>
      <c r="H1870" s="2">
        <v>159523</v>
      </c>
      <c r="I1870" s="3" t="s">
        <v>2397</v>
      </c>
      <c r="J1870" s="15" t="s">
        <v>5688</v>
      </c>
      <c r="K1870" s="24" t="s">
        <v>5688</v>
      </c>
      <c r="L1870" s="15">
        <v>45134</v>
      </c>
      <c r="M1870" s="15">
        <v>45138</v>
      </c>
      <c r="N1870" s="15"/>
      <c r="O1870" s="26">
        <f>VLOOKUP(D1870,quash!A$2:$I$7791,9,FALSE)</f>
        <v>3</v>
      </c>
      <c r="P1870" s="7">
        <v>15000</v>
      </c>
      <c r="Q1870" s="26">
        <v>92</v>
      </c>
      <c r="R1870" s="19">
        <v>5.9818464604665276E-3</v>
      </c>
      <c r="S1870" s="26">
        <v>16</v>
      </c>
      <c r="T1870" s="7">
        <v>10000</v>
      </c>
      <c r="U1870" s="2">
        <v>142</v>
      </c>
      <c r="V1870" s="11">
        <v>2510.34</v>
      </c>
      <c r="W1870" s="14" t="s">
        <v>5281</v>
      </c>
      <c r="X1870" s="18">
        <v>1</v>
      </c>
      <c r="Y1870" s="9">
        <v>10000</v>
      </c>
      <c r="Z1870" s="19">
        <f t="shared" si="488"/>
        <v>0</v>
      </c>
      <c r="AA1870" s="25">
        <v>2510.34</v>
      </c>
      <c r="AB1870" s="30">
        <f t="shared" si="489"/>
        <v>281000</v>
      </c>
      <c r="AC1870" s="30">
        <f t="shared" si="485"/>
        <v>3.5587188612099648E-2</v>
      </c>
      <c r="AD1870" s="31">
        <f t="shared" si="486"/>
        <v>3.2740213523131674</v>
      </c>
      <c r="AE1870" s="31">
        <f t="shared" si="487"/>
        <v>5.0533807829181496</v>
      </c>
      <c r="AG1870" s="30">
        <f t="shared" si="490"/>
        <v>778000</v>
      </c>
      <c r="AH1870" s="30">
        <f t="shared" si="482"/>
        <v>1.2853470437017995E-2</v>
      </c>
      <c r="AI1870" s="31">
        <f t="shared" si="483"/>
        <v>1.1825192802056557</v>
      </c>
      <c r="AJ1870" s="31">
        <f t="shared" si="484"/>
        <v>1.8251928020565553</v>
      </c>
      <c r="AK1870" s="30">
        <f>IF(W1870="si",($S1870*'COSTOS DE CREDITOS'!$C$27)/DATA!$G1870,"")</f>
        <v>65.906835757745824</v>
      </c>
      <c r="AL1870" s="90">
        <f>IF(W1870="si",'COSTOS DE CREDITOS'!$C$35,"")</f>
        <v>20.421138461538462</v>
      </c>
      <c r="AM1870" s="30">
        <f t="shared" si="491"/>
        <v>615.38461538461547</v>
      </c>
      <c r="AN1870" s="30">
        <f t="shared" si="492"/>
        <v>0</v>
      </c>
      <c r="AO1870" s="30">
        <f t="shared" si="493"/>
        <v>701.7125896038998</v>
      </c>
      <c r="AP1870" s="30">
        <f t="shared" si="494"/>
        <v>1808.6274103961005</v>
      </c>
      <c r="AQ1870" s="19">
        <f t="shared" si="495"/>
        <v>0.72047109570659762</v>
      </c>
    </row>
    <row r="1871" spans="1:43" x14ac:dyDescent="0.2">
      <c r="A1871" s="23" t="s">
        <v>5665</v>
      </c>
      <c r="B1871" s="6" t="s">
        <v>5684</v>
      </c>
      <c r="C1871" s="6" t="s">
        <v>5667</v>
      </c>
      <c r="D1871" s="2">
        <v>159518</v>
      </c>
      <c r="E1871" s="2">
        <v>159643</v>
      </c>
      <c r="F1871" s="3" t="s">
        <v>2391</v>
      </c>
      <c r="G1871" s="2">
        <v>6</v>
      </c>
      <c r="H1871" s="2">
        <v>159645</v>
      </c>
      <c r="I1871" s="3" t="s">
        <v>2398</v>
      </c>
      <c r="J1871" s="15">
        <v>45133</v>
      </c>
      <c r="K1871" s="24">
        <v>1202395746</v>
      </c>
      <c r="L1871" s="15">
        <v>45135</v>
      </c>
      <c r="M1871" s="15">
        <v>45138</v>
      </c>
      <c r="N1871" s="15"/>
      <c r="O1871" s="26">
        <f>VLOOKUP(D1871,quash!A$2:$I$7791,9,FALSE)</f>
        <v>1</v>
      </c>
      <c r="P1871" s="7">
        <v>10000</v>
      </c>
      <c r="Q1871" s="26">
        <v>147</v>
      </c>
      <c r="R1871" s="19">
        <v>7.9000519063170294E-2</v>
      </c>
      <c r="S1871" s="93">
        <v>26</v>
      </c>
      <c r="T1871" s="7">
        <v>10000</v>
      </c>
      <c r="U1871" s="2">
        <v>142</v>
      </c>
      <c r="V1871" s="11">
        <v>2510.34</v>
      </c>
      <c r="W1871" s="14" t="s">
        <v>5281</v>
      </c>
      <c r="X1871" s="18">
        <v>0.90497906825200869</v>
      </c>
      <c r="Y1871" s="9">
        <v>9049.7906825200862</v>
      </c>
      <c r="Z1871" s="19">
        <f t="shared" si="488"/>
        <v>-9.5020931747991422E-2</v>
      </c>
      <c r="AA1871" s="25">
        <v>2271.8051541957475</v>
      </c>
      <c r="AB1871" s="30">
        <f t="shared" si="489"/>
        <v>529000</v>
      </c>
      <c r="AC1871" s="30">
        <f t="shared" si="485"/>
        <v>1.890359168241966E-2</v>
      </c>
      <c r="AD1871" s="31">
        <f t="shared" si="486"/>
        <v>2.7788279773156899</v>
      </c>
      <c r="AE1871" s="31">
        <f t="shared" si="487"/>
        <v>2.6843100189035916</v>
      </c>
      <c r="AG1871" s="30">
        <f t="shared" si="490"/>
        <v>2427000</v>
      </c>
      <c r="AH1871" s="30">
        <f t="shared" si="482"/>
        <v>4.1203131437989289E-3</v>
      </c>
      <c r="AI1871" s="31">
        <f t="shared" si="483"/>
        <v>0.60568603213844252</v>
      </c>
      <c r="AJ1871" s="31">
        <f t="shared" si="484"/>
        <v>0.58508446641944789</v>
      </c>
      <c r="AK1871" s="30">
        <f>IF(W1871="si",($S1871*'COSTOS DE CREDITOS'!$C$27)/DATA!$G1871,"")</f>
        <v>89.248840088614131</v>
      </c>
      <c r="AL1871" s="90">
        <f>IF(W1871="si",'COSTOS DE CREDITOS'!$C$35,"")</f>
        <v>20.421138461538462</v>
      </c>
      <c r="AM1871" s="30">
        <f t="shared" si="491"/>
        <v>1000</v>
      </c>
      <c r="AN1871" s="30">
        <f t="shared" si="492"/>
        <v>950.20931747991381</v>
      </c>
      <c r="AO1871" s="30">
        <f t="shared" si="493"/>
        <v>2059.8792960300661</v>
      </c>
      <c r="AP1871" s="30">
        <f t="shared" si="494"/>
        <v>211.92585816568135</v>
      </c>
      <c r="AQ1871" s="19">
        <f t="shared" si="495"/>
        <v>9.3285226408734961E-2</v>
      </c>
    </row>
    <row r="1872" spans="1:43" x14ac:dyDescent="0.2">
      <c r="A1872" s="23" t="s">
        <v>5665</v>
      </c>
      <c r="B1872" s="6" t="s">
        <v>5684</v>
      </c>
      <c r="C1872" s="6" t="s">
        <v>5667</v>
      </c>
      <c r="D1872" s="2">
        <v>159525</v>
      </c>
      <c r="E1872" s="2">
        <v>159643</v>
      </c>
      <c r="F1872" s="3" t="s">
        <v>2391</v>
      </c>
      <c r="G1872" s="2">
        <v>6</v>
      </c>
      <c r="H1872" s="2">
        <v>159646</v>
      </c>
      <c r="I1872" s="3" t="s">
        <v>2399</v>
      </c>
      <c r="J1872" s="15">
        <v>45133</v>
      </c>
      <c r="K1872" s="24">
        <v>1202395969</v>
      </c>
      <c r="L1872" s="15">
        <v>45135</v>
      </c>
      <c r="M1872" s="15">
        <v>45138</v>
      </c>
      <c r="N1872" s="15"/>
      <c r="O1872" s="26">
        <f>VLOOKUP(D1872,quash!A$2:$I$7791,9,FALSE)</f>
        <v>2</v>
      </c>
      <c r="P1872" s="7">
        <v>10000</v>
      </c>
      <c r="Q1872" s="26">
        <v>132</v>
      </c>
      <c r="R1872" s="19">
        <v>5.8283715876113903E-2</v>
      </c>
      <c r="S1872" s="93">
        <v>26</v>
      </c>
      <c r="T1872" s="7">
        <v>8000</v>
      </c>
      <c r="U1872" s="2">
        <v>142</v>
      </c>
      <c r="V1872" s="11">
        <v>2013.74</v>
      </c>
      <c r="W1872" s="14" t="s">
        <v>5281</v>
      </c>
      <c r="X1872" s="18">
        <v>0.90497906825200869</v>
      </c>
      <c r="Y1872" s="9">
        <v>7239.8325460160695</v>
      </c>
      <c r="Z1872" s="19">
        <f t="shared" si="488"/>
        <v>-9.5020931747991311E-2</v>
      </c>
      <c r="AA1872" s="25">
        <v>1822.3925489018</v>
      </c>
      <c r="AB1872" s="30">
        <f t="shared" si="489"/>
        <v>494000</v>
      </c>
      <c r="AC1872" s="30">
        <f t="shared" si="485"/>
        <v>1.6194331983805668E-2</v>
      </c>
      <c r="AD1872" s="31">
        <f t="shared" si="486"/>
        <v>2.1376518218623484</v>
      </c>
      <c r="AE1872" s="31">
        <f t="shared" si="487"/>
        <v>2.2995951417004048</v>
      </c>
      <c r="AG1872" s="30">
        <f t="shared" si="490"/>
        <v>1695000</v>
      </c>
      <c r="AH1872" s="30">
        <f t="shared" si="482"/>
        <v>4.71976401179941E-3</v>
      </c>
      <c r="AI1872" s="31">
        <f t="shared" si="483"/>
        <v>0.62300884955752212</v>
      </c>
      <c r="AJ1872" s="31">
        <f t="shared" si="484"/>
        <v>0.67020648967551621</v>
      </c>
      <c r="AK1872" s="30">
        <f>IF(W1872="si",($S1872*'COSTOS DE CREDITOS'!$C$27)/DATA!$G1872,"")</f>
        <v>89.248840088614131</v>
      </c>
      <c r="AL1872" s="90">
        <f>IF(W1872="si",'COSTOS DE CREDITOS'!$C$35,"")</f>
        <v>20.421138461538462</v>
      </c>
      <c r="AM1872" s="30">
        <f t="shared" si="491"/>
        <v>800</v>
      </c>
      <c r="AN1872" s="30">
        <f t="shared" si="492"/>
        <v>760.1674539839305</v>
      </c>
      <c r="AO1872" s="30">
        <f t="shared" si="493"/>
        <v>1669.8374325340831</v>
      </c>
      <c r="AP1872" s="30">
        <f t="shared" si="494"/>
        <v>152.55511636771689</v>
      </c>
      <c r="AQ1872" s="19">
        <f t="shared" si="495"/>
        <v>8.3711446504568299E-2</v>
      </c>
    </row>
    <row r="1873" spans="1:43" x14ac:dyDescent="0.2">
      <c r="A1873" s="23" t="s">
        <v>5665</v>
      </c>
      <c r="B1873" s="6" t="s">
        <v>5684</v>
      </c>
      <c r="C1873" s="6" t="s">
        <v>5667</v>
      </c>
      <c r="D1873" s="2">
        <v>158884</v>
      </c>
      <c r="E1873" s="2">
        <v>159643</v>
      </c>
      <c r="F1873" s="3" t="s">
        <v>2391</v>
      </c>
      <c r="G1873" s="2">
        <v>6</v>
      </c>
      <c r="H1873" s="2">
        <v>159647</v>
      </c>
      <c r="I1873" s="3" t="s">
        <v>2400</v>
      </c>
      <c r="J1873" s="15">
        <v>45127</v>
      </c>
      <c r="K1873" s="24">
        <v>1197763076</v>
      </c>
      <c r="L1873" s="15">
        <v>45135</v>
      </c>
      <c r="M1873" s="15">
        <v>45138</v>
      </c>
      <c r="N1873" s="15"/>
      <c r="O1873" s="26">
        <f>VLOOKUP(D1873,quash!A$2:$I$7791,9,FALSE)</f>
        <v>1</v>
      </c>
      <c r="P1873" s="7">
        <v>10000</v>
      </c>
      <c r="Q1873" s="26">
        <v>132</v>
      </c>
      <c r="R1873" s="19">
        <v>5.8283715876113903E-2</v>
      </c>
      <c r="S1873" s="93">
        <v>26</v>
      </c>
      <c r="T1873" s="7">
        <v>7000</v>
      </c>
      <c r="U1873" s="2">
        <v>142</v>
      </c>
      <c r="V1873" s="11">
        <v>1758.65</v>
      </c>
      <c r="W1873" s="14" t="s">
        <v>5281</v>
      </c>
      <c r="X1873" s="18">
        <v>0.90497906825200869</v>
      </c>
      <c r="Y1873" s="9">
        <v>6334.8534777640607</v>
      </c>
      <c r="Z1873" s="19">
        <f t="shared" si="488"/>
        <v>-9.5020931747991311E-2</v>
      </c>
      <c r="AA1873" s="25">
        <v>1591.5414383813952</v>
      </c>
      <c r="AB1873" s="30">
        <f t="shared" si="489"/>
        <v>529000</v>
      </c>
      <c r="AC1873" s="30">
        <f t="shared" si="485"/>
        <v>1.3232514177693762E-2</v>
      </c>
      <c r="AD1873" s="31">
        <f t="shared" si="486"/>
        <v>1.7466918714555766</v>
      </c>
      <c r="AE1873" s="31">
        <f t="shared" si="487"/>
        <v>1.8790170132325141</v>
      </c>
      <c r="AG1873" s="30">
        <f t="shared" si="490"/>
        <v>2427000</v>
      </c>
      <c r="AH1873" s="30">
        <f t="shared" ref="AH1873:AH1936" si="496">IFERROR($T1873/AG1873,"")</f>
        <v>2.88421920065925E-3</v>
      </c>
      <c r="AI1873" s="31">
        <f t="shared" ref="AI1873:AI1936" si="497">IFERROR(AH1873*$Q1873,"")</f>
        <v>0.38071693448702099</v>
      </c>
      <c r="AJ1873" s="31">
        <f t="shared" ref="AJ1873:AJ1936" si="498">IFERROR(AH1873*$U1873,"")</f>
        <v>0.40955912649361348</v>
      </c>
      <c r="AK1873" s="30">
        <f>IF(W1873="si",($S1873*'COSTOS DE CREDITOS'!$C$27)/DATA!$G1873,"")</f>
        <v>89.248840088614131</v>
      </c>
      <c r="AL1873" s="90">
        <f>IF(W1873="si",'COSTOS DE CREDITOS'!$C$35,"")</f>
        <v>20.421138461538462</v>
      </c>
      <c r="AM1873" s="30">
        <f t="shared" si="491"/>
        <v>700</v>
      </c>
      <c r="AN1873" s="30">
        <f t="shared" si="492"/>
        <v>665.1465222359393</v>
      </c>
      <c r="AO1873" s="30">
        <f t="shared" si="493"/>
        <v>1474.8165007860919</v>
      </c>
      <c r="AP1873" s="30">
        <f t="shared" si="494"/>
        <v>116.72493759530335</v>
      </c>
      <c r="AQ1873" s="19">
        <f t="shared" si="495"/>
        <v>7.3340809595264539E-2</v>
      </c>
    </row>
    <row r="1874" spans="1:43" x14ac:dyDescent="0.2">
      <c r="A1874" s="23" t="s">
        <v>5665</v>
      </c>
      <c r="B1874" s="6" t="s">
        <v>5684</v>
      </c>
      <c r="C1874" s="6" t="s">
        <v>5667</v>
      </c>
      <c r="D1874" s="2">
        <v>158881</v>
      </c>
      <c r="E1874" s="2">
        <v>159643</v>
      </c>
      <c r="F1874" s="3" t="s">
        <v>2391</v>
      </c>
      <c r="G1874" s="2">
        <v>6</v>
      </c>
      <c r="H1874" s="2">
        <v>159648</v>
      </c>
      <c r="I1874" s="3" t="s">
        <v>2401</v>
      </c>
      <c r="J1874" s="15">
        <v>45127</v>
      </c>
      <c r="K1874" s="24">
        <v>1197762927</v>
      </c>
      <c r="L1874" s="15">
        <v>45135</v>
      </c>
      <c r="M1874" s="15">
        <v>45138</v>
      </c>
      <c r="N1874" s="15"/>
      <c r="O1874" s="26">
        <f>VLOOKUP(D1874,quash!A$2:$I$7791,9,FALSE)</f>
        <v>2</v>
      </c>
      <c r="P1874" s="7">
        <v>10000</v>
      </c>
      <c r="Q1874" s="26">
        <v>132</v>
      </c>
      <c r="R1874" s="19">
        <v>5.8283715876113903E-2</v>
      </c>
      <c r="S1874" s="93">
        <v>26</v>
      </c>
      <c r="T1874" s="7">
        <v>7000</v>
      </c>
      <c r="U1874" s="2">
        <v>142</v>
      </c>
      <c r="V1874" s="11">
        <v>1758.65</v>
      </c>
      <c r="W1874" s="14" t="s">
        <v>5281</v>
      </c>
      <c r="X1874" s="18">
        <v>0.90497906825200869</v>
      </c>
      <c r="Y1874" s="9">
        <v>6334.8534777640607</v>
      </c>
      <c r="Z1874" s="19">
        <f t="shared" si="488"/>
        <v>-9.5020931747991311E-2</v>
      </c>
      <c r="AA1874" s="25">
        <v>1591.5414383813952</v>
      </c>
      <c r="AB1874" s="30">
        <f t="shared" si="489"/>
        <v>494000</v>
      </c>
      <c r="AC1874" s="30">
        <f t="shared" si="485"/>
        <v>1.417004048582996E-2</v>
      </c>
      <c r="AD1874" s="31">
        <f t="shared" si="486"/>
        <v>1.8704453441295548</v>
      </c>
      <c r="AE1874" s="31">
        <f t="shared" si="487"/>
        <v>2.0121457489878543</v>
      </c>
      <c r="AG1874" s="30">
        <f t="shared" si="490"/>
        <v>1695000</v>
      </c>
      <c r="AH1874" s="30">
        <f t="shared" si="496"/>
        <v>4.1297935103244837E-3</v>
      </c>
      <c r="AI1874" s="31">
        <f t="shared" si="497"/>
        <v>0.54513274336283191</v>
      </c>
      <c r="AJ1874" s="31">
        <f t="shared" si="498"/>
        <v>0.58643067846607666</v>
      </c>
      <c r="AK1874" s="30">
        <f>IF(W1874="si",($S1874*'COSTOS DE CREDITOS'!$C$27)/DATA!$G1874,"")</f>
        <v>89.248840088614131</v>
      </c>
      <c r="AL1874" s="90">
        <f>IF(W1874="si",'COSTOS DE CREDITOS'!$C$35,"")</f>
        <v>20.421138461538462</v>
      </c>
      <c r="AM1874" s="30">
        <f t="shared" si="491"/>
        <v>700</v>
      </c>
      <c r="AN1874" s="30">
        <f t="shared" si="492"/>
        <v>665.1465222359393</v>
      </c>
      <c r="AO1874" s="30">
        <f t="shared" si="493"/>
        <v>1474.8165007860919</v>
      </c>
      <c r="AP1874" s="30">
        <f t="shared" si="494"/>
        <v>116.72493759530335</v>
      </c>
      <c r="AQ1874" s="19">
        <f t="shared" si="495"/>
        <v>7.3340809595264539E-2</v>
      </c>
    </row>
    <row r="1875" spans="1:43" x14ac:dyDescent="0.2">
      <c r="A1875" s="23" t="s">
        <v>5665</v>
      </c>
      <c r="B1875" s="6" t="s">
        <v>5684</v>
      </c>
      <c r="C1875" s="6" t="s">
        <v>5667</v>
      </c>
      <c r="D1875" s="2">
        <v>158889</v>
      </c>
      <c r="E1875" s="2">
        <v>159643</v>
      </c>
      <c r="F1875" s="3" t="s">
        <v>2391</v>
      </c>
      <c r="G1875" s="2">
        <v>6</v>
      </c>
      <c r="H1875" s="2">
        <v>159649</v>
      </c>
      <c r="I1875" s="3" t="s">
        <v>2402</v>
      </c>
      <c r="J1875" s="15">
        <v>45225</v>
      </c>
      <c r="K1875" s="24">
        <v>1266713525</v>
      </c>
      <c r="L1875" s="15">
        <v>45135</v>
      </c>
      <c r="M1875" s="15">
        <v>45138</v>
      </c>
      <c r="N1875" s="15"/>
      <c r="O1875" s="26">
        <f>VLOOKUP(D1875,quash!A$2:$I$7791,9,FALSE)</f>
        <v>2</v>
      </c>
      <c r="P1875" s="7">
        <v>10000</v>
      </c>
      <c r="Q1875" s="26">
        <v>115</v>
      </c>
      <c r="R1875" s="19">
        <v>3.97705569269148E-2</v>
      </c>
      <c r="S1875" s="93">
        <v>26</v>
      </c>
      <c r="T1875" s="7">
        <v>7000</v>
      </c>
      <c r="U1875" s="2">
        <v>142</v>
      </c>
      <c r="V1875" s="11">
        <v>1758.65</v>
      </c>
      <c r="W1875" s="14" t="s">
        <v>5281</v>
      </c>
      <c r="X1875" s="18">
        <v>0.90497906825200869</v>
      </c>
      <c r="Y1875" s="9">
        <v>6334.8534777640607</v>
      </c>
      <c r="Z1875" s="19">
        <f t="shared" si="488"/>
        <v>-9.5020931747991311E-2</v>
      </c>
      <c r="AA1875" s="25">
        <v>1591.5414383813952</v>
      </c>
      <c r="AB1875" s="30">
        <f t="shared" si="489"/>
        <v>494000</v>
      </c>
      <c r="AC1875" s="30">
        <f t="shared" si="485"/>
        <v>1.417004048582996E-2</v>
      </c>
      <c r="AD1875" s="31">
        <f t="shared" si="486"/>
        <v>1.6295546558704455</v>
      </c>
      <c r="AE1875" s="31">
        <f t="shared" si="487"/>
        <v>2.0121457489878543</v>
      </c>
      <c r="AG1875" s="30">
        <f t="shared" si="490"/>
        <v>1695000</v>
      </c>
      <c r="AH1875" s="30">
        <f t="shared" si="496"/>
        <v>4.1297935103244837E-3</v>
      </c>
      <c r="AI1875" s="31">
        <f t="shared" si="497"/>
        <v>0.47492625368731561</v>
      </c>
      <c r="AJ1875" s="31">
        <f t="shared" si="498"/>
        <v>0.58643067846607666</v>
      </c>
      <c r="AK1875" s="30">
        <f>IF(W1875="si",($S1875*'COSTOS DE CREDITOS'!$C$27)/DATA!$G1875,"")</f>
        <v>89.248840088614131</v>
      </c>
      <c r="AL1875" s="90">
        <f>IF(W1875="si",'COSTOS DE CREDITOS'!$C$35,"")</f>
        <v>20.421138461538462</v>
      </c>
      <c r="AM1875" s="30">
        <f t="shared" si="491"/>
        <v>700</v>
      </c>
      <c r="AN1875" s="30">
        <f t="shared" si="492"/>
        <v>665.1465222359393</v>
      </c>
      <c r="AO1875" s="30">
        <f t="shared" si="493"/>
        <v>1474.8165007860919</v>
      </c>
      <c r="AP1875" s="30">
        <f t="shared" si="494"/>
        <v>116.72493759530335</v>
      </c>
      <c r="AQ1875" s="19">
        <f t="shared" si="495"/>
        <v>7.3340809595264539E-2</v>
      </c>
    </row>
    <row r="1876" spans="1:43" x14ac:dyDescent="0.2">
      <c r="A1876" s="23" t="s">
        <v>5665</v>
      </c>
      <c r="B1876" s="6" t="s">
        <v>5674</v>
      </c>
      <c r="C1876" s="6" t="s">
        <v>5670</v>
      </c>
      <c r="D1876" s="4">
        <v>157766</v>
      </c>
      <c r="E1876" s="4">
        <v>159564</v>
      </c>
      <c r="F1876" s="5" t="s">
        <v>2403</v>
      </c>
      <c r="G1876" s="2">
        <v>6</v>
      </c>
      <c r="H1876" s="4">
        <v>159565</v>
      </c>
      <c r="I1876" s="5" t="s">
        <v>2404</v>
      </c>
      <c r="J1876" s="15" t="s">
        <v>5688</v>
      </c>
      <c r="K1876" s="24" t="s">
        <v>5688</v>
      </c>
      <c r="L1876" s="15">
        <v>45134</v>
      </c>
      <c r="M1876" s="15">
        <v>45138</v>
      </c>
      <c r="N1876" s="15"/>
      <c r="O1876" s="26">
        <f>VLOOKUP(D1876,quash!A$2:$I$7791,9,FALSE)</f>
        <v>1</v>
      </c>
      <c r="P1876" s="7">
        <v>13000</v>
      </c>
      <c r="Q1876" s="26">
        <v>129</v>
      </c>
      <c r="R1876" s="19">
        <v>5.4245607726633255E-2</v>
      </c>
      <c r="S1876" s="93">
        <v>26</v>
      </c>
      <c r="T1876" s="8">
        <v>10000</v>
      </c>
      <c r="U1876" s="4">
        <v>142</v>
      </c>
      <c r="V1876" s="10">
        <v>2510.34</v>
      </c>
      <c r="W1876" s="14" t="s">
        <v>5281</v>
      </c>
      <c r="X1876" s="18">
        <v>0.63657875609408221</v>
      </c>
      <c r="Y1876" s="9">
        <v>6365.787560940822</v>
      </c>
      <c r="Z1876" s="19">
        <f t="shared" si="488"/>
        <v>-0.36342124390591779</v>
      </c>
      <c r="AA1876" s="25">
        <v>1598.0291145732185</v>
      </c>
      <c r="AB1876" s="30">
        <f t="shared" si="489"/>
        <v>529000</v>
      </c>
      <c r="AC1876" s="30">
        <f t="shared" si="485"/>
        <v>1.890359168241966E-2</v>
      </c>
      <c r="AD1876" s="31">
        <f t="shared" si="486"/>
        <v>2.4385633270321363</v>
      </c>
      <c r="AE1876" s="31">
        <f t="shared" si="487"/>
        <v>2.6843100189035916</v>
      </c>
      <c r="AG1876" s="30">
        <f t="shared" si="490"/>
        <v>2427000</v>
      </c>
      <c r="AH1876" s="30">
        <f t="shared" si="496"/>
        <v>4.1203131437989289E-3</v>
      </c>
      <c r="AI1876" s="31">
        <f t="shared" si="497"/>
        <v>0.53152039555006181</v>
      </c>
      <c r="AJ1876" s="31">
        <f t="shared" si="498"/>
        <v>0.58508446641944789</v>
      </c>
      <c r="AK1876" s="30">
        <f>IF(W1876="si",($S1876*'COSTOS DE CREDITOS'!$C$27)/DATA!$G1876,"")</f>
        <v>89.248840088614131</v>
      </c>
      <c r="AL1876" s="90">
        <f>IF(W1876="si",'COSTOS DE CREDITOS'!$C$35,"")</f>
        <v>20.421138461538462</v>
      </c>
      <c r="AM1876" s="30">
        <f t="shared" si="491"/>
        <v>1000</v>
      </c>
      <c r="AN1876" s="30">
        <f t="shared" si="492"/>
        <v>3634.212439059178</v>
      </c>
      <c r="AO1876" s="30">
        <f t="shared" si="493"/>
        <v>4743.8824176093303</v>
      </c>
      <c r="AP1876" s="30">
        <f t="shared" si="494"/>
        <v>-3145.8533030361118</v>
      </c>
      <c r="AQ1876" s="19">
        <f t="shared" si="495"/>
        <v>-1.9685832218872099</v>
      </c>
    </row>
    <row r="1877" spans="1:43" x14ac:dyDescent="0.2">
      <c r="A1877" s="23" t="s">
        <v>5665</v>
      </c>
      <c r="B1877" s="6" t="s">
        <v>5675</v>
      </c>
      <c r="C1877" s="6" t="s">
        <v>5667</v>
      </c>
      <c r="D1877" s="2">
        <v>159173</v>
      </c>
      <c r="E1877" s="2">
        <v>159256</v>
      </c>
      <c r="F1877" s="3" t="s">
        <v>177</v>
      </c>
      <c r="G1877" s="2">
        <v>7</v>
      </c>
      <c r="H1877" s="2">
        <v>159608</v>
      </c>
      <c r="I1877" s="3" t="s">
        <v>2405</v>
      </c>
      <c r="J1877" s="15">
        <v>45131</v>
      </c>
      <c r="K1877" s="24">
        <v>1199638006</v>
      </c>
      <c r="L1877" s="15">
        <v>45135</v>
      </c>
      <c r="M1877" s="15">
        <v>45138</v>
      </c>
      <c r="N1877" s="15"/>
      <c r="O1877" s="26">
        <f>VLOOKUP(D1877,quash!A$2:$I$7791,9,FALSE)</f>
        <v>1</v>
      </c>
      <c r="P1877" s="7">
        <v>10000</v>
      </c>
      <c r="Q1877" s="26">
        <v>132</v>
      </c>
      <c r="R1877" s="19">
        <v>5.8283715876113903E-2</v>
      </c>
      <c r="S1877" s="93">
        <v>26</v>
      </c>
      <c r="T1877" s="7">
        <v>5000</v>
      </c>
      <c r="U1877" s="2">
        <v>147</v>
      </c>
      <c r="V1877" s="11">
        <v>1104.8599999999999</v>
      </c>
      <c r="W1877" s="14" t="s">
        <v>5281</v>
      </c>
      <c r="X1877" s="18">
        <v>0.79095398892933899</v>
      </c>
      <c r="Y1877" s="9">
        <v>3954.769944646695</v>
      </c>
      <c r="Z1877" s="19">
        <f t="shared" si="488"/>
        <v>-0.20904601107066101</v>
      </c>
      <c r="AA1877" s="25">
        <v>873.89342420846936</v>
      </c>
      <c r="AB1877" s="30">
        <f t="shared" si="489"/>
        <v>529000</v>
      </c>
      <c r="AC1877" s="30">
        <f t="shared" si="485"/>
        <v>9.4517958412098299E-3</v>
      </c>
      <c r="AD1877" s="31">
        <f t="shared" si="486"/>
        <v>1.2476370510396975</v>
      </c>
      <c r="AE1877" s="31">
        <f t="shared" si="487"/>
        <v>1.3894139886578449</v>
      </c>
      <c r="AG1877" s="30">
        <f t="shared" si="490"/>
        <v>2427000</v>
      </c>
      <c r="AH1877" s="30">
        <f t="shared" si="496"/>
        <v>2.0601565718994645E-3</v>
      </c>
      <c r="AI1877" s="31">
        <f t="shared" si="497"/>
        <v>0.27194066749072932</v>
      </c>
      <c r="AJ1877" s="31">
        <f t="shared" si="498"/>
        <v>0.30284301606922126</v>
      </c>
      <c r="AK1877" s="30">
        <f>IF(W1877="si",($S1877*'COSTOS DE CREDITOS'!$C$27)/DATA!$G1877,"")</f>
        <v>76.499005790240673</v>
      </c>
      <c r="AL1877" s="90">
        <f>IF(W1877="si",'COSTOS DE CREDITOS'!$C$35,"")</f>
        <v>20.421138461538462</v>
      </c>
      <c r="AM1877" s="30">
        <f t="shared" si="491"/>
        <v>500</v>
      </c>
      <c r="AN1877" s="30">
        <f t="shared" si="492"/>
        <v>1045.230055353305</v>
      </c>
      <c r="AO1877" s="30">
        <f t="shared" si="493"/>
        <v>1642.1501996050843</v>
      </c>
      <c r="AP1877" s="30">
        <f t="shared" si="494"/>
        <v>-768.2567753966149</v>
      </c>
      <c r="AQ1877" s="19">
        <f t="shared" si="495"/>
        <v>-0.87911952889731948</v>
      </c>
    </row>
    <row r="1878" spans="1:43" x14ac:dyDescent="0.2">
      <c r="A1878" s="23" t="s">
        <v>5665</v>
      </c>
      <c r="B1878" s="6" t="s">
        <v>5673</v>
      </c>
      <c r="C1878" s="6" t="s">
        <v>5667</v>
      </c>
      <c r="D1878" s="2">
        <v>159109</v>
      </c>
      <c r="E1878" s="2">
        <v>159616</v>
      </c>
      <c r="F1878" s="3" t="s">
        <v>61</v>
      </c>
      <c r="G1878" s="2">
        <v>11</v>
      </c>
      <c r="H1878" s="2">
        <v>159639</v>
      </c>
      <c r="I1878" s="3" t="s">
        <v>2406</v>
      </c>
      <c r="J1878" s="15">
        <v>45129</v>
      </c>
      <c r="K1878" s="24">
        <v>1198787117</v>
      </c>
      <c r="L1878" s="15">
        <v>45135</v>
      </c>
      <c r="M1878" s="15">
        <v>45138</v>
      </c>
      <c r="N1878" s="15"/>
      <c r="O1878" s="26">
        <f>VLOOKUP(D1878,quash!A$2:$I$7791,9,FALSE)</f>
        <v>4</v>
      </c>
      <c r="P1878" s="7">
        <v>10000</v>
      </c>
      <c r="Q1878" s="26">
        <v>90</v>
      </c>
      <c r="R1878" s="19">
        <v>5.9818464604665302E-3</v>
      </c>
      <c r="S1878" s="26">
        <v>16</v>
      </c>
      <c r="T1878" s="7">
        <v>10000</v>
      </c>
      <c r="U1878" s="2">
        <v>142</v>
      </c>
      <c r="V1878" s="11">
        <v>2510.34</v>
      </c>
      <c r="W1878" s="14" t="s">
        <v>5281</v>
      </c>
      <c r="X1878" s="18">
        <v>1</v>
      </c>
      <c r="Y1878" s="9">
        <v>10000</v>
      </c>
      <c r="Z1878" s="19">
        <f t="shared" si="488"/>
        <v>0</v>
      </c>
      <c r="AA1878" s="25">
        <v>2510.34</v>
      </c>
      <c r="AB1878" s="30">
        <f t="shared" si="489"/>
        <v>343000</v>
      </c>
      <c r="AC1878" s="30">
        <f t="shared" si="485"/>
        <v>2.9154518950437316E-2</v>
      </c>
      <c r="AD1878" s="31">
        <f t="shared" si="486"/>
        <v>2.6239067055393583</v>
      </c>
      <c r="AE1878" s="31">
        <f t="shared" si="487"/>
        <v>4.1399416909620985</v>
      </c>
      <c r="AG1878" s="30">
        <f t="shared" si="490"/>
        <v>927000</v>
      </c>
      <c r="AH1878" s="30">
        <f t="shared" si="496"/>
        <v>1.0787486515641856E-2</v>
      </c>
      <c r="AI1878" s="31">
        <f t="shared" si="497"/>
        <v>0.97087378640776711</v>
      </c>
      <c r="AJ1878" s="31">
        <f t="shared" si="498"/>
        <v>1.5318230852211436</v>
      </c>
      <c r="AK1878" s="30">
        <f>IF(W1878="si",($S1878*'COSTOS DE CREDITOS'!$C$27)/DATA!$G1878,"")</f>
        <v>29.957652617157191</v>
      </c>
      <c r="AL1878" s="90">
        <f>IF(W1878="si",'COSTOS DE CREDITOS'!$C$35,"")</f>
        <v>20.421138461538462</v>
      </c>
      <c r="AM1878" s="30">
        <f t="shared" si="491"/>
        <v>615.38461538461547</v>
      </c>
      <c r="AN1878" s="30">
        <f t="shared" si="492"/>
        <v>0</v>
      </c>
      <c r="AO1878" s="30">
        <f t="shared" si="493"/>
        <v>665.76340646331118</v>
      </c>
      <c r="AP1878" s="30">
        <f t="shared" si="494"/>
        <v>1844.576593536689</v>
      </c>
      <c r="AQ1878" s="19">
        <f t="shared" si="495"/>
        <v>0.73479153960686161</v>
      </c>
    </row>
    <row r="1879" spans="1:43" x14ac:dyDescent="0.2">
      <c r="A1879" s="23" t="s">
        <v>5665</v>
      </c>
      <c r="B1879" s="6" t="s">
        <v>5673</v>
      </c>
      <c r="C1879" s="6" t="s">
        <v>5667</v>
      </c>
      <c r="D1879" s="2">
        <v>159115</v>
      </c>
      <c r="E1879" s="2">
        <v>159616</v>
      </c>
      <c r="F1879" s="3" t="s">
        <v>61</v>
      </c>
      <c r="G1879" s="2">
        <v>11</v>
      </c>
      <c r="H1879" s="2">
        <v>159640</v>
      </c>
      <c r="I1879" s="3" t="s">
        <v>2407</v>
      </c>
      <c r="J1879" s="15">
        <v>45129</v>
      </c>
      <c r="K1879" s="24">
        <v>1198786801</v>
      </c>
      <c r="L1879" s="15">
        <v>45135</v>
      </c>
      <c r="M1879" s="15">
        <v>45138</v>
      </c>
      <c r="N1879" s="15"/>
      <c r="O1879" s="26">
        <f>VLOOKUP(D1879,quash!A$2:$I$7791,9,FALSE)</f>
        <v>4</v>
      </c>
      <c r="P1879" s="7">
        <v>10000</v>
      </c>
      <c r="Q1879" s="26">
        <v>90</v>
      </c>
      <c r="R1879" s="19">
        <v>5.9818464604665302E-3</v>
      </c>
      <c r="S1879" s="26">
        <v>16</v>
      </c>
      <c r="T1879" s="7">
        <v>10000</v>
      </c>
      <c r="U1879" s="2">
        <v>142</v>
      </c>
      <c r="V1879" s="11">
        <v>2510.34</v>
      </c>
      <c r="W1879" s="14" t="s">
        <v>5281</v>
      </c>
      <c r="X1879" s="18">
        <v>1</v>
      </c>
      <c r="Y1879" s="9">
        <v>10000</v>
      </c>
      <c r="Z1879" s="19">
        <f t="shared" si="488"/>
        <v>0</v>
      </c>
      <c r="AA1879" s="25">
        <v>2510.34</v>
      </c>
      <c r="AB1879" s="30">
        <f t="shared" si="489"/>
        <v>343000</v>
      </c>
      <c r="AC1879" s="30">
        <f t="shared" si="485"/>
        <v>2.9154518950437316E-2</v>
      </c>
      <c r="AD1879" s="31">
        <f t="shared" si="486"/>
        <v>2.6239067055393583</v>
      </c>
      <c r="AE1879" s="31">
        <f t="shared" si="487"/>
        <v>4.1399416909620985</v>
      </c>
      <c r="AG1879" s="30">
        <f t="shared" si="490"/>
        <v>927000</v>
      </c>
      <c r="AH1879" s="30">
        <f t="shared" si="496"/>
        <v>1.0787486515641856E-2</v>
      </c>
      <c r="AI1879" s="31">
        <f t="shared" si="497"/>
        <v>0.97087378640776711</v>
      </c>
      <c r="AJ1879" s="31">
        <f t="shared" si="498"/>
        <v>1.5318230852211436</v>
      </c>
      <c r="AK1879" s="30">
        <f>IF(W1879="si",($S1879*'COSTOS DE CREDITOS'!$C$27)/DATA!$G1879,"")</f>
        <v>29.957652617157191</v>
      </c>
      <c r="AL1879" s="90">
        <f>IF(W1879="si",'COSTOS DE CREDITOS'!$C$35,"")</f>
        <v>20.421138461538462</v>
      </c>
      <c r="AM1879" s="30">
        <f t="shared" si="491"/>
        <v>615.38461538461547</v>
      </c>
      <c r="AN1879" s="30">
        <f t="shared" si="492"/>
        <v>0</v>
      </c>
      <c r="AO1879" s="30">
        <f t="shared" si="493"/>
        <v>665.76340646331118</v>
      </c>
      <c r="AP1879" s="30">
        <f t="shared" si="494"/>
        <v>1844.576593536689</v>
      </c>
      <c r="AQ1879" s="19">
        <f t="shared" si="495"/>
        <v>0.73479153960686161</v>
      </c>
    </row>
    <row r="1880" spans="1:43" x14ac:dyDescent="0.2">
      <c r="A1880" s="23" t="s">
        <v>5665</v>
      </c>
      <c r="B1880" s="6" t="s">
        <v>5674</v>
      </c>
      <c r="C1880" s="6" t="s">
        <v>5670</v>
      </c>
      <c r="D1880" s="2">
        <v>157952</v>
      </c>
      <c r="E1880" s="2">
        <v>159564</v>
      </c>
      <c r="F1880" s="3" t="s">
        <v>2403</v>
      </c>
      <c r="G1880" s="2">
        <v>6</v>
      </c>
      <c r="H1880" s="2">
        <v>159567</v>
      </c>
      <c r="I1880" s="3" t="s">
        <v>2408</v>
      </c>
      <c r="J1880" s="15">
        <v>45118</v>
      </c>
      <c r="K1880" s="24">
        <v>1190811033</v>
      </c>
      <c r="L1880" s="15">
        <v>45134</v>
      </c>
      <c r="M1880" s="15">
        <v>45138</v>
      </c>
      <c r="N1880" s="15"/>
      <c r="O1880" s="26">
        <f>VLOOKUP(D1880,quash!A$2:$I$7791,9,FALSE)</f>
        <v>2</v>
      </c>
      <c r="P1880" s="7">
        <v>10000</v>
      </c>
      <c r="Q1880" s="26">
        <v>127</v>
      </c>
      <c r="R1880" s="19">
        <v>5.24391097594855E-2</v>
      </c>
      <c r="S1880" s="93">
        <v>26</v>
      </c>
      <c r="T1880" s="7">
        <v>7000</v>
      </c>
      <c r="U1880" s="2">
        <v>142</v>
      </c>
      <c r="V1880" s="11">
        <v>1134.2</v>
      </c>
      <c r="W1880" s="14" t="s">
        <v>5281</v>
      </c>
      <c r="X1880" s="18">
        <v>0.63657875609408221</v>
      </c>
      <c r="Y1880" s="9">
        <v>4456.0512926585752</v>
      </c>
      <c r="Z1880" s="19">
        <f t="shared" si="488"/>
        <v>-0.36342124390591779</v>
      </c>
      <c r="AA1880" s="25">
        <v>722.00762516190809</v>
      </c>
      <c r="AB1880" s="30">
        <f t="shared" si="489"/>
        <v>494000</v>
      </c>
      <c r="AC1880" s="30">
        <f t="shared" si="485"/>
        <v>1.417004048582996E-2</v>
      </c>
      <c r="AD1880" s="31">
        <f t="shared" si="486"/>
        <v>1.7995951417004048</v>
      </c>
      <c r="AE1880" s="31">
        <f t="shared" si="487"/>
        <v>2.0121457489878543</v>
      </c>
      <c r="AG1880" s="30">
        <f t="shared" si="490"/>
        <v>1695000</v>
      </c>
      <c r="AH1880" s="30">
        <f t="shared" si="496"/>
        <v>4.1297935103244837E-3</v>
      </c>
      <c r="AI1880" s="31">
        <f t="shared" si="497"/>
        <v>0.52448377581120942</v>
      </c>
      <c r="AJ1880" s="31">
        <f t="shared" si="498"/>
        <v>0.58643067846607666</v>
      </c>
      <c r="AK1880" s="30">
        <f>IF(W1880="si",($S1880*'COSTOS DE CREDITOS'!$C$27)/DATA!$G1880,"")</f>
        <v>89.248840088614131</v>
      </c>
      <c r="AL1880" s="90">
        <f>IF(W1880="si",'COSTOS DE CREDITOS'!$C$35,"")</f>
        <v>20.421138461538462</v>
      </c>
      <c r="AM1880" s="30">
        <f t="shared" si="491"/>
        <v>700</v>
      </c>
      <c r="AN1880" s="30">
        <f t="shared" si="492"/>
        <v>2543.9487073414248</v>
      </c>
      <c r="AO1880" s="30">
        <f t="shared" si="493"/>
        <v>3353.6186858915771</v>
      </c>
      <c r="AP1880" s="30">
        <f t="shared" si="494"/>
        <v>-2631.6110607296691</v>
      </c>
      <c r="AQ1880" s="19">
        <f t="shared" si="495"/>
        <v>-3.6448521719414502</v>
      </c>
    </row>
    <row r="1881" spans="1:43" x14ac:dyDescent="0.2">
      <c r="A1881" s="23" t="s">
        <v>5665</v>
      </c>
      <c r="B1881" s="6" t="s">
        <v>5674</v>
      </c>
      <c r="C1881" s="6" t="s">
        <v>5670</v>
      </c>
      <c r="D1881" s="2">
        <v>158053</v>
      </c>
      <c r="E1881" s="2">
        <v>159564</v>
      </c>
      <c r="F1881" s="3" t="s">
        <v>2403</v>
      </c>
      <c r="G1881" s="2">
        <v>6</v>
      </c>
      <c r="H1881" s="2">
        <v>159568</v>
      </c>
      <c r="I1881" s="3" t="s">
        <v>2409</v>
      </c>
      <c r="J1881" s="15" t="s">
        <v>5688</v>
      </c>
      <c r="K1881" s="24" t="s">
        <v>5688</v>
      </c>
      <c r="L1881" s="15">
        <v>45134</v>
      </c>
      <c r="M1881" s="15">
        <v>45138</v>
      </c>
      <c r="N1881" s="15"/>
      <c r="O1881" s="26">
        <f>VLOOKUP(D1881,quash!A$2:$I$7791,9,FALSE)</f>
        <v>1</v>
      </c>
      <c r="P1881" s="7">
        <v>13000</v>
      </c>
      <c r="Q1881" s="26">
        <v>123</v>
      </c>
      <c r="R1881" s="19">
        <v>5.9219970832528411E-2</v>
      </c>
      <c r="S1881" s="93">
        <v>26</v>
      </c>
      <c r="T1881" s="7">
        <v>5000</v>
      </c>
      <c r="U1881" s="2">
        <v>147</v>
      </c>
      <c r="V1881" s="11">
        <v>1303.3399999999999</v>
      </c>
      <c r="W1881" s="14" t="s">
        <v>5281</v>
      </c>
      <c r="X1881" s="18">
        <v>0.63657875609408221</v>
      </c>
      <c r="Y1881" s="9">
        <v>3182.893780470411</v>
      </c>
      <c r="Z1881" s="19">
        <f t="shared" si="488"/>
        <v>-0.36342124390591779</v>
      </c>
      <c r="AA1881" s="25">
        <v>829.67855596766105</v>
      </c>
      <c r="AB1881" s="30">
        <f t="shared" si="489"/>
        <v>529000</v>
      </c>
      <c r="AC1881" s="30">
        <f t="shared" si="485"/>
        <v>9.4517958412098299E-3</v>
      </c>
      <c r="AD1881" s="31">
        <f t="shared" si="486"/>
        <v>1.1625708884688091</v>
      </c>
      <c r="AE1881" s="31">
        <f t="shared" si="487"/>
        <v>1.3894139886578449</v>
      </c>
      <c r="AG1881" s="30">
        <f t="shared" si="490"/>
        <v>2427000</v>
      </c>
      <c r="AH1881" s="30">
        <f t="shared" si="496"/>
        <v>2.0601565718994645E-3</v>
      </c>
      <c r="AI1881" s="31">
        <f t="shared" si="497"/>
        <v>0.25339925834363414</v>
      </c>
      <c r="AJ1881" s="31">
        <f t="shared" si="498"/>
        <v>0.30284301606922126</v>
      </c>
      <c r="AK1881" s="30">
        <f>IF(W1881="si",($S1881*'COSTOS DE CREDITOS'!$C$27)/DATA!$G1881,"")</f>
        <v>89.248840088614131</v>
      </c>
      <c r="AL1881" s="90">
        <f>IF(W1881="si",'COSTOS DE CREDITOS'!$C$35,"")</f>
        <v>20.421138461538462</v>
      </c>
      <c r="AM1881" s="30">
        <f t="shared" si="491"/>
        <v>500</v>
      </c>
      <c r="AN1881" s="30">
        <f t="shared" si="492"/>
        <v>1817.106219529589</v>
      </c>
      <c r="AO1881" s="30">
        <f t="shared" si="493"/>
        <v>2426.7761980797413</v>
      </c>
      <c r="AP1881" s="30">
        <f t="shared" si="494"/>
        <v>-1597.0976421120804</v>
      </c>
      <c r="AQ1881" s="19">
        <f t="shared" si="495"/>
        <v>-1.9249595287531229</v>
      </c>
    </row>
    <row r="1882" spans="1:43" x14ac:dyDescent="0.2">
      <c r="A1882" s="23" t="s">
        <v>5665</v>
      </c>
      <c r="B1882" s="6" t="s">
        <v>5674</v>
      </c>
      <c r="C1882" s="6" t="s">
        <v>5670</v>
      </c>
      <c r="D1882" s="2">
        <v>159267</v>
      </c>
      <c r="E1882" s="2">
        <v>159564</v>
      </c>
      <c r="F1882" s="3" t="s">
        <v>2403</v>
      </c>
      <c r="G1882" s="2">
        <v>6</v>
      </c>
      <c r="H1882" s="2">
        <v>159569</v>
      </c>
      <c r="I1882" s="3" t="s">
        <v>2410</v>
      </c>
      <c r="J1882" s="15" t="s">
        <v>5688</v>
      </c>
      <c r="K1882" s="24" t="s">
        <v>5688</v>
      </c>
      <c r="L1882" s="15">
        <v>45134</v>
      </c>
      <c r="M1882" s="15">
        <v>45138</v>
      </c>
      <c r="N1882" s="15"/>
      <c r="O1882" s="26">
        <f>VLOOKUP(D1882,quash!A$2:$I$7791,9,FALSE)</f>
        <v>1</v>
      </c>
      <c r="P1882" s="7">
        <v>6000</v>
      </c>
      <c r="Q1882" s="26">
        <v>145</v>
      </c>
      <c r="R1882" s="19">
        <v>0.11226939921536003</v>
      </c>
      <c r="S1882" s="93">
        <v>26</v>
      </c>
      <c r="T1882" s="7">
        <v>5000</v>
      </c>
      <c r="U1882" s="2">
        <v>147</v>
      </c>
      <c r="V1882" s="11">
        <v>1303.3399999999999</v>
      </c>
      <c r="W1882" s="14" t="s">
        <v>5281</v>
      </c>
      <c r="X1882" s="18">
        <v>0.63657875609408221</v>
      </c>
      <c r="Y1882" s="9">
        <v>3182.893780470411</v>
      </c>
      <c r="Z1882" s="19">
        <f t="shared" si="488"/>
        <v>-0.36342124390591779</v>
      </c>
      <c r="AA1882" s="25">
        <v>829.67855596766105</v>
      </c>
      <c r="AB1882" s="30">
        <f t="shared" si="489"/>
        <v>529000</v>
      </c>
      <c r="AC1882" s="30">
        <f t="shared" si="485"/>
        <v>9.4517958412098299E-3</v>
      </c>
      <c r="AD1882" s="31">
        <f t="shared" si="486"/>
        <v>1.3705103969754253</v>
      </c>
      <c r="AE1882" s="31">
        <f t="shared" si="487"/>
        <v>1.3894139886578449</v>
      </c>
      <c r="AG1882" s="30">
        <f t="shared" si="490"/>
        <v>2427000</v>
      </c>
      <c r="AH1882" s="30">
        <f t="shared" si="496"/>
        <v>2.0601565718994645E-3</v>
      </c>
      <c r="AI1882" s="31">
        <f t="shared" si="497"/>
        <v>0.29872270292542236</v>
      </c>
      <c r="AJ1882" s="31">
        <f t="shared" si="498"/>
        <v>0.30284301606922126</v>
      </c>
      <c r="AK1882" s="30">
        <f>IF(W1882="si",($S1882*'COSTOS DE CREDITOS'!$C$27)/DATA!$G1882,"")</f>
        <v>89.248840088614131</v>
      </c>
      <c r="AL1882" s="90">
        <f>IF(W1882="si",'COSTOS DE CREDITOS'!$C$35,"")</f>
        <v>20.421138461538462</v>
      </c>
      <c r="AM1882" s="30">
        <f t="shared" si="491"/>
        <v>500</v>
      </c>
      <c r="AN1882" s="30">
        <f t="shared" si="492"/>
        <v>1817.106219529589</v>
      </c>
      <c r="AO1882" s="30">
        <f t="shared" si="493"/>
        <v>2426.7761980797413</v>
      </c>
      <c r="AP1882" s="30">
        <f t="shared" si="494"/>
        <v>-1597.0976421120804</v>
      </c>
      <c r="AQ1882" s="19">
        <f t="shared" si="495"/>
        <v>-1.9249595287531229</v>
      </c>
    </row>
    <row r="1883" spans="1:43" x14ac:dyDescent="0.2">
      <c r="A1883" s="23" t="s">
        <v>5665</v>
      </c>
      <c r="B1883" s="6" t="s">
        <v>5674</v>
      </c>
      <c r="C1883" s="6" t="s">
        <v>5670</v>
      </c>
      <c r="D1883" s="2">
        <v>158813</v>
      </c>
      <c r="E1883" s="2">
        <v>159564</v>
      </c>
      <c r="F1883" s="3" t="s">
        <v>2403</v>
      </c>
      <c r="G1883" s="2">
        <v>6</v>
      </c>
      <c r="H1883" s="2">
        <v>159570</v>
      </c>
      <c r="I1883" s="3" t="s">
        <v>2411</v>
      </c>
      <c r="J1883" s="15" t="s">
        <v>5688</v>
      </c>
      <c r="K1883" s="24" t="s">
        <v>5688</v>
      </c>
      <c r="L1883" s="15">
        <v>45134</v>
      </c>
      <c r="M1883" s="15">
        <v>45138</v>
      </c>
      <c r="N1883" s="15"/>
      <c r="O1883" s="26">
        <f>VLOOKUP(D1883,quash!A$2:$I$7791,9,FALSE)</f>
        <v>2</v>
      </c>
      <c r="P1883" s="7">
        <v>10000</v>
      </c>
      <c r="Q1883" s="26">
        <v>142</v>
      </c>
      <c r="R1883" s="19">
        <v>7.1748159726649496E-2</v>
      </c>
      <c r="S1883" s="93">
        <v>26</v>
      </c>
      <c r="T1883" s="7">
        <v>10000</v>
      </c>
      <c r="U1883" s="2">
        <v>142</v>
      </c>
      <c r="V1883" s="11">
        <v>2510.34</v>
      </c>
      <c r="W1883" s="14" t="s">
        <v>5281</v>
      </c>
      <c r="X1883" s="18">
        <v>0.63657875609408221</v>
      </c>
      <c r="Y1883" s="9">
        <v>6365.787560940822</v>
      </c>
      <c r="Z1883" s="19">
        <f t="shared" si="488"/>
        <v>-0.36342124390591779</v>
      </c>
      <c r="AA1883" s="25">
        <v>1598.0291145732185</v>
      </c>
      <c r="AB1883" s="30">
        <f t="shared" si="489"/>
        <v>494000</v>
      </c>
      <c r="AC1883" s="30">
        <f t="shared" si="485"/>
        <v>2.0242914979757085E-2</v>
      </c>
      <c r="AD1883" s="31">
        <f t="shared" si="486"/>
        <v>2.8744939271255059</v>
      </c>
      <c r="AE1883" s="31">
        <f t="shared" si="487"/>
        <v>2.8744939271255059</v>
      </c>
      <c r="AG1883" s="30">
        <f t="shared" si="490"/>
        <v>1695000</v>
      </c>
      <c r="AH1883" s="30">
        <f t="shared" si="496"/>
        <v>5.8997050147492625E-3</v>
      </c>
      <c r="AI1883" s="31">
        <f t="shared" si="497"/>
        <v>0.83775811209439532</v>
      </c>
      <c r="AJ1883" s="31">
        <f t="shared" si="498"/>
        <v>0.83775811209439532</v>
      </c>
      <c r="AK1883" s="30">
        <f>IF(W1883="si",($S1883*'COSTOS DE CREDITOS'!$C$27)/DATA!$G1883,"")</f>
        <v>89.248840088614131</v>
      </c>
      <c r="AL1883" s="90">
        <f>IF(W1883="si",'COSTOS DE CREDITOS'!$C$35,"")</f>
        <v>20.421138461538462</v>
      </c>
      <c r="AM1883" s="30">
        <f t="shared" si="491"/>
        <v>1000</v>
      </c>
      <c r="AN1883" s="30">
        <f t="shared" si="492"/>
        <v>3634.212439059178</v>
      </c>
      <c r="AO1883" s="30">
        <f t="shared" si="493"/>
        <v>4743.8824176093303</v>
      </c>
      <c r="AP1883" s="30">
        <f t="shared" si="494"/>
        <v>-3145.8533030361118</v>
      </c>
      <c r="AQ1883" s="19">
        <f t="shared" si="495"/>
        <v>-1.9685832218872099</v>
      </c>
    </row>
    <row r="1884" spans="1:43" x14ac:dyDescent="0.2">
      <c r="A1884" s="23" t="s">
        <v>5665</v>
      </c>
      <c r="B1884" s="6" t="s">
        <v>5671</v>
      </c>
      <c r="C1884" s="6" t="s">
        <v>5670</v>
      </c>
      <c r="D1884" s="2">
        <v>159607</v>
      </c>
      <c r="E1884" s="2">
        <v>159686</v>
      </c>
      <c r="F1884" s="3" t="s">
        <v>1301</v>
      </c>
      <c r="G1884" s="2">
        <v>7</v>
      </c>
      <c r="H1884" s="2">
        <v>159694</v>
      </c>
      <c r="I1884" s="3" t="s">
        <v>2412</v>
      </c>
      <c r="J1884" s="15">
        <v>45134</v>
      </c>
      <c r="K1884" s="24">
        <v>1202876682</v>
      </c>
      <c r="L1884" s="15">
        <v>45135</v>
      </c>
      <c r="M1884" s="15">
        <v>45138</v>
      </c>
      <c r="N1884" s="15"/>
      <c r="O1884" s="26">
        <f>VLOOKUP(D1884,quash!A$2:$I$7791,9,FALSE)</f>
        <v>2</v>
      </c>
      <c r="P1884" s="7">
        <v>10000</v>
      </c>
      <c r="Q1884" s="26">
        <v>132</v>
      </c>
      <c r="R1884" s="19">
        <v>5.8283715876113903E-2</v>
      </c>
      <c r="S1884" s="26">
        <v>16</v>
      </c>
      <c r="T1884" s="7">
        <v>6000</v>
      </c>
      <c r="U1884" s="2">
        <v>142</v>
      </c>
      <c r="V1884" s="11">
        <v>1503.37</v>
      </c>
      <c r="W1884" s="14" t="s">
        <v>5281</v>
      </c>
      <c r="X1884" s="18">
        <v>1</v>
      </c>
      <c r="Y1884" s="9">
        <v>6000</v>
      </c>
      <c r="Z1884" s="19">
        <f t="shared" si="488"/>
        <v>0</v>
      </c>
      <c r="AA1884" s="25">
        <v>1503.37</v>
      </c>
      <c r="AB1884" s="30">
        <f t="shared" si="489"/>
        <v>494000</v>
      </c>
      <c r="AC1884" s="30">
        <f t="shared" si="485"/>
        <v>1.2145748987854251E-2</v>
      </c>
      <c r="AD1884" s="31">
        <f t="shared" si="486"/>
        <v>1.6032388663967612</v>
      </c>
      <c r="AE1884" s="31">
        <f t="shared" si="487"/>
        <v>1.7246963562753037</v>
      </c>
      <c r="AG1884" s="30">
        <f t="shared" si="490"/>
        <v>1695000</v>
      </c>
      <c r="AH1884" s="30">
        <f t="shared" si="496"/>
        <v>3.5398230088495575E-3</v>
      </c>
      <c r="AI1884" s="31">
        <f t="shared" si="497"/>
        <v>0.46725663716814159</v>
      </c>
      <c r="AJ1884" s="31">
        <f t="shared" si="498"/>
        <v>0.50265486725663711</v>
      </c>
      <c r="AK1884" s="30">
        <f>IF(W1884="si",($S1884*'COSTOS DE CREDITOS'!$C$27)/DATA!$G1884,"")</f>
        <v>47.07631125553273</v>
      </c>
      <c r="AL1884" s="90">
        <f>IF(W1884="si",'COSTOS DE CREDITOS'!$C$35,"")</f>
        <v>20.421138461538462</v>
      </c>
      <c r="AM1884" s="30">
        <f t="shared" si="491"/>
        <v>369.23076923076923</v>
      </c>
      <c r="AN1884" s="30">
        <f t="shared" si="492"/>
        <v>0</v>
      </c>
      <c r="AO1884" s="30">
        <f t="shared" si="493"/>
        <v>436.72821894784045</v>
      </c>
      <c r="AP1884" s="30">
        <f t="shared" si="494"/>
        <v>1066.6417810521593</v>
      </c>
      <c r="AQ1884" s="19">
        <f t="shared" si="495"/>
        <v>0.70950050955663568</v>
      </c>
    </row>
    <row r="1885" spans="1:43" x14ac:dyDescent="0.2">
      <c r="A1885" s="23" t="s">
        <v>5665</v>
      </c>
      <c r="B1885" s="6" t="s">
        <v>5671</v>
      </c>
      <c r="C1885" s="6" t="s">
        <v>5670</v>
      </c>
      <c r="D1885" s="2">
        <v>159563</v>
      </c>
      <c r="E1885" s="2">
        <v>159686</v>
      </c>
      <c r="F1885" s="3" t="s">
        <v>1301</v>
      </c>
      <c r="G1885" s="2">
        <v>7</v>
      </c>
      <c r="H1885" s="2">
        <v>159695</v>
      </c>
      <c r="I1885" s="3" t="s">
        <v>2413</v>
      </c>
      <c r="J1885" s="15">
        <v>45134</v>
      </c>
      <c r="K1885" s="24">
        <v>1202781850</v>
      </c>
      <c r="L1885" s="15">
        <v>45135</v>
      </c>
      <c r="M1885" s="15">
        <v>45138</v>
      </c>
      <c r="N1885" s="15"/>
      <c r="O1885" s="26">
        <f>VLOOKUP(D1885,quash!A$2:$I$7791,9,FALSE)</f>
        <v>1</v>
      </c>
      <c r="P1885" s="7">
        <v>10000</v>
      </c>
      <c r="Q1885" s="26">
        <v>126</v>
      </c>
      <c r="R1885" s="19">
        <v>8.325617741756533E-2</v>
      </c>
      <c r="S1885" s="26">
        <v>16</v>
      </c>
      <c r="T1885" s="7">
        <v>6000</v>
      </c>
      <c r="U1885" s="2">
        <v>142</v>
      </c>
      <c r="V1885" s="11">
        <v>1503.37</v>
      </c>
      <c r="W1885" s="14" t="s">
        <v>5281</v>
      </c>
      <c r="X1885" s="18">
        <v>1</v>
      </c>
      <c r="Y1885" s="9">
        <v>6000</v>
      </c>
      <c r="Z1885" s="19">
        <f t="shared" si="488"/>
        <v>0</v>
      </c>
      <c r="AA1885" s="25">
        <v>1503.37</v>
      </c>
      <c r="AB1885" s="30">
        <f t="shared" si="489"/>
        <v>529000</v>
      </c>
      <c r="AC1885" s="30">
        <f t="shared" si="485"/>
        <v>1.1342155009451797E-2</v>
      </c>
      <c r="AD1885" s="31">
        <f t="shared" si="486"/>
        <v>1.4291115311909264</v>
      </c>
      <c r="AE1885" s="31">
        <f t="shared" si="487"/>
        <v>1.6105860113421551</v>
      </c>
      <c r="AG1885" s="30">
        <f t="shared" si="490"/>
        <v>2427000</v>
      </c>
      <c r="AH1885" s="30">
        <f t="shared" si="496"/>
        <v>2.472187886279357E-3</v>
      </c>
      <c r="AI1885" s="31">
        <f t="shared" si="497"/>
        <v>0.31149567367119896</v>
      </c>
      <c r="AJ1885" s="31">
        <f t="shared" si="498"/>
        <v>0.35105067985166871</v>
      </c>
      <c r="AK1885" s="30">
        <f>IF(W1885="si",($S1885*'COSTOS DE CREDITOS'!$C$27)/DATA!$G1885,"")</f>
        <v>47.07631125553273</v>
      </c>
      <c r="AL1885" s="90">
        <f>IF(W1885="si",'COSTOS DE CREDITOS'!$C$35,"")</f>
        <v>20.421138461538462</v>
      </c>
      <c r="AM1885" s="30">
        <f t="shared" si="491"/>
        <v>369.23076923076923</v>
      </c>
      <c r="AN1885" s="30">
        <f t="shared" si="492"/>
        <v>0</v>
      </c>
      <c r="AO1885" s="30">
        <f t="shared" si="493"/>
        <v>436.72821894784045</v>
      </c>
      <c r="AP1885" s="30">
        <f t="shared" si="494"/>
        <v>1066.6417810521593</v>
      </c>
      <c r="AQ1885" s="19">
        <f t="shared" si="495"/>
        <v>0.70950050955663568</v>
      </c>
    </row>
    <row r="1886" spans="1:43" x14ac:dyDescent="0.2">
      <c r="A1886" s="23" t="s">
        <v>5665</v>
      </c>
      <c r="B1886" s="6" t="s">
        <v>5674</v>
      </c>
      <c r="C1886" s="6" t="s">
        <v>5670</v>
      </c>
      <c r="D1886" s="4">
        <v>159126</v>
      </c>
      <c r="E1886" s="4">
        <v>159659</v>
      </c>
      <c r="F1886" s="5" t="s">
        <v>2414</v>
      </c>
      <c r="G1886" s="2">
        <v>5</v>
      </c>
      <c r="H1886" s="4">
        <v>159660</v>
      </c>
      <c r="I1886" s="5" t="s">
        <v>2415</v>
      </c>
      <c r="J1886" s="15" t="s">
        <v>5688</v>
      </c>
      <c r="K1886" s="24" t="s">
        <v>5688</v>
      </c>
      <c r="L1886" s="15">
        <v>45135</v>
      </c>
      <c r="M1886" s="15">
        <v>45138</v>
      </c>
      <c r="N1886" s="15"/>
      <c r="O1886" s="26">
        <f>VLOOKUP(D1886,quash!A$2:$I$7791,9,FALSE)</f>
        <v>3</v>
      </c>
      <c r="P1886" s="7">
        <v>6000</v>
      </c>
      <c r="Q1886" s="26">
        <v>145</v>
      </c>
      <c r="R1886" s="19">
        <v>0.10210002915009517</v>
      </c>
      <c r="S1886" s="93">
        <v>26</v>
      </c>
      <c r="T1886" s="8">
        <v>11000</v>
      </c>
      <c r="U1886" s="4">
        <v>142</v>
      </c>
      <c r="V1886" s="10">
        <v>2751.86</v>
      </c>
      <c r="W1886" s="14" t="s">
        <v>5281</v>
      </c>
      <c r="X1886" s="18">
        <v>0.57858596376496441</v>
      </c>
      <c r="Y1886" s="9">
        <v>6364.4456014146081</v>
      </c>
      <c r="Z1886" s="19">
        <f t="shared" si="488"/>
        <v>-0.42141403623503559</v>
      </c>
      <c r="AA1886" s="25">
        <v>1592.1875702462551</v>
      </c>
      <c r="AB1886" s="30">
        <f t="shared" si="489"/>
        <v>281000</v>
      </c>
      <c r="AC1886" s="30">
        <f t="shared" si="485"/>
        <v>3.9145907473309607E-2</v>
      </c>
      <c r="AD1886" s="31">
        <f t="shared" si="486"/>
        <v>5.6761565836298935</v>
      </c>
      <c r="AE1886" s="31">
        <f t="shared" si="487"/>
        <v>5.5587188612099645</v>
      </c>
      <c r="AG1886" s="30">
        <f t="shared" si="490"/>
        <v>778000</v>
      </c>
      <c r="AH1886" s="30">
        <f t="shared" si="496"/>
        <v>1.4138817480719794E-2</v>
      </c>
      <c r="AI1886" s="31">
        <f t="shared" si="497"/>
        <v>2.0501285347043701</v>
      </c>
      <c r="AJ1886" s="31">
        <f t="shared" si="498"/>
        <v>2.0077120822622105</v>
      </c>
      <c r="AK1886" s="30">
        <f>IF(W1886="si",($S1886*'COSTOS DE CREDITOS'!$C$27)/DATA!$G1886,"")</f>
        <v>107.09860810633695</v>
      </c>
      <c r="AL1886" s="90">
        <f>IF(W1886="si",'COSTOS DE CREDITOS'!$C$35,"")</f>
        <v>20.421138461538462</v>
      </c>
      <c r="AM1886" s="30">
        <f t="shared" si="491"/>
        <v>1100</v>
      </c>
      <c r="AN1886" s="30">
        <f t="shared" si="492"/>
        <v>4635.5543985853919</v>
      </c>
      <c r="AO1886" s="30">
        <f t="shared" si="493"/>
        <v>5863.0741451532676</v>
      </c>
      <c r="AP1886" s="30">
        <f t="shared" si="494"/>
        <v>-4270.8865749070128</v>
      </c>
      <c r="AQ1886" s="19">
        <f t="shared" si="495"/>
        <v>-2.6824016558843362</v>
      </c>
    </row>
    <row r="1887" spans="1:43" x14ac:dyDescent="0.2">
      <c r="A1887" s="23" t="s">
        <v>5665</v>
      </c>
      <c r="B1887" s="6" t="s">
        <v>5671</v>
      </c>
      <c r="C1887" s="6" t="s">
        <v>5670</v>
      </c>
      <c r="D1887" s="4">
        <v>159332</v>
      </c>
      <c r="E1887" s="4">
        <v>159753</v>
      </c>
      <c r="F1887" s="5" t="s">
        <v>2416</v>
      </c>
      <c r="G1887" s="2">
        <v>5</v>
      </c>
      <c r="H1887" s="4">
        <v>159754</v>
      </c>
      <c r="I1887" s="5" t="s">
        <v>2417</v>
      </c>
      <c r="J1887" s="15">
        <v>45132</v>
      </c>
      <c r="K1887" s="24">
        <v>1201490359</v>
      </c>
      <c r="L1887" s="15">
        <v>45136</v>
      </c>
      <c r="M1887" s="15">
        <v>45138</v>
      </c>
      <c r="N1887" s="15"/>
      <c r="O1887" s="26">
        <f>VLOOKUP(D1887,quash!A$2:$I$7791,9,FALSE)</f>
        <v>2</v>
      </c>
      <c r="P1887" s="7">
        <v>10000</v>
      </c>
      <c r="Q1887" s="26">
        <v>147</v>
      </c>
      <c r="R1887" s="19">
        <v>7.9000519063170294E-2</v>
      </c>
      <c r="S1887" s="93">
        <v>26</v>
      </c>
      <c r="T1887" s="8">
        <v>8000</v>
      </c>
      <c r="U1887" s="4">
        <v>142</v>
      </c>
      <c r="V1887" s="10">
        <v>2013.74</v>
      </c>
      <c r="W1887" s="14" t="s">
        <v>5281</v>
      </c>
      <c r="X1887" s="18">
        <v>0.40646236205494252</v>
      </c>
      <c r="Y1887" s="9">
        <v>3251.69889643954</v>
      </c>
      <c r="Z1887" s="19">
        <f t="shared" si="488"/>
        <v>-0.59353763794505743</v>
      </c>
      <c r="AA1887" s="25">
        <v>818.50951696452</v>
      </c>
      <c r="AB1887" s="30">
        <f t="shared" si="489"/>
        <v>494000</v>
      </c>
      <c r="AC1887" s="30">
        <f t="shared" si="485"/>
        <v>1.6194331983805668E-2</v>
      </c>
      <c r="AD1887" s="31">
        <f t="shared" si="486"/>
        <v>2.380566801619433</v>
      </c>
      <c r="AE1887" s="31">
        <f t="shared" si="487"/>
        <v>2.2995951417004048</v>
      </c>
      <c r="AG1887" s="30">
        <f t="shared" si="490"/>
        <v>1695000</v>
      </c>
      <c r="AH1887" s="30">
        <f t="shared" si="496"/>
        <v>4.71976401179941E-3</v>
      </c>
      <c r="AI1887" s="31">
        <f t="shared" si="497"/>
        <v>0.69380530973451326</v>
      </c>
      <c r="AJ1887" s="31">
        <f t="shared" si="498"/>
        <v>0.67020648967551621</v>
      </c>
      <c r="AK1887" s="30">
        <f>IF(W1887="si",($S1887*'COSTOS DE CREDITOS'!$C$27)/DATA!$G1887,"")</f>
        <v>107.09860810633695</v>
      </c>
      <c r="AL1887" s="90">
        <f>IF(W1887="si",'COSTOS DE CREDITOS'!$C$35,"")</f>
        <v>20.421138461538462</v>
      </c>
      <c r="AM1887" s="30">
        <f t="shared" si="491"/>
        <v>800</v>
      </c>
      <c r="AN1887" s="30">
        <f t="shared" si="492"/>
        <v>4748.3011035604595</v>
      </c>
      <c r="AO1887" s="30">
        <f t="shared" si="493"/>
        <v>5675.8208501283352</v>
      </c>
      <c r="AP1887" s="30">
        <f t="shared" si="494"/>
        <v>-4857.3113331638151</v>
      </c>
      <c r="AQ1887" s="19">
        <f t="shared" si="495"/>
        <v>-5.9343370266205042</v>
      </c>
    </row>
    <row r="1888" spans="1:43" x14ac:dyDescent="0.2">
      <c r="A1888" s="23" t="s">
        <v>5665</v>
      </c>
      <c r="B1888" s="6" t="s">
        <v>5684</v>
      </c>
      <c r="C1888" s="6" t="s">
        <v>5667</v>
      </c>
      <c r="D1888" s="4">
        <v>159408</v>
      </c>
      <c r="E1888" s="4">
        <v>159805</v>
      </c>
      <c r="F1888" s="5" t="s">
        <v>2418</v>
      </c>
      <c r="G1888" s="2">
        <v>6</v>
      </c>
      <c r="H1888" s="4">
        <v>159806</v>
      </c>
      <c r="I1888" s="5" t="s">
        <v>2419</v>
      </c>
      <c r="J1888" s="15">
        <v>45133</v>
      </c>
      <c r="K1888" s="24">
        <v>1202076502</v>
      </c>
      <c r="L1888" s="15">
        <v>45136</v>
      </c>
      <c r="M1888" s="15">
        <v>45138</v>
      </c>
      <c r="N1888" s="15"/>
      <c r="O1888" s="26">
        <f>VLOOKUP(D1888,quash!A$2:$I$7791,9,FALSE)</f>
        <v>1</v>
      </c>
      <c r="P1888" s="7">
        <v>10000</v>
      </c>
      <c r="Q1888" s="26">
        <v>127</v>
      </c>
      <c r="R1888" s="19">
        <v>5.24391097594855E-2</v>
      </c>
      <c r="S1888" s="26">
        <v>16</v>
      </c>
      <c r="T1888" s="8">
        <v>6000</v>
      </c>
      <c r="U1888" s="4">
        <v>142</v>
      </c>
      <c r="V1888" s="10">
        <v>1503.37</v>
      </c>
      <c r="W1888" s="14" t="s">
        <v>5281</v>
      </c>
      <c r="X1888" s="18">
        <v>1</v>
      </c>
      <c r="Y1888" s="9">
        <v>6000</v>
      </c>
      <c r="Z1888" s="19">
        <f t="shared" si="488"/>
        <v>0</v>
      </c>
      <c r="AA1888" s="25">
        <v>1503.37</v>
      </c>
      <c r="AB1888" s="30">
        <f t="shared" si="489"/>
        <v>529000</v>
      </c>
      <c r="AC1888" s="30">
        <f t="shared" si="485"/>
        <v>1.1342155009451797E-2</v>
      </c>
      <c r="AD1888" s="31">
        <f t="shared" si="486"/>
        <v>1.4404536862003781</v>
      </c>
      <c r="AE1888" s="31">
        <f t="shared" si="487"/>
        <v>1.6105860113421551</v>
      </c>
      <c r="AG1888" s="30">
        <f t="shared" si="490"/>
        <v>2427000</v>
      </c>
      <c r="AH1888" s="30">
        <f t="shared" si="496"/>
        <v>2.472187886279357E-3</v>
      </c>
      <c r="AI1888" s="31">
        <f t="shared" si="497"/>
        <v>0.31396786155747836</v>
      </c>
      <c r="AJ1888" s="31">
        <f t="shared" si="498"/>
        <v>0.35105067985166871</v>
      </c>
      <c r="AK1888" s="30">
        <f>IF(W1888="si",($S1888*'COSTOS DE CREDITOS'!$C$27)/DATA!$G1888,"")</f>
        <v>54.922363131454851</v>
      </c>
      <c r="AL1888" s="90">
        <f>IF(W1888="si",'COSTOS DE CREDITOS'!$C$35,"")</f>
        <v>20.421138461538462</v>
      </c>
      <c r="AM1888" s="30">
        <f t="shared" si="491"/>
        <v>369.23076923076923</v>
      </c>
      <c r="AN1888" s="30">
        <f t="shared" si="492"/>
        <v>0</v>
      </c>
      <c r="AO1888" s="30">
        <f t="shared" si="493"/>
        <v>444.5742708237625</v>
      </c>
      <c r="AP1888" s="30">
        <f t="shared" si="494"/>
        <v>1058.7957291762373</v>
      </c>
      <c r="AQ1888" s="19">
        <f t="shared" si="495"/>
        <v>0.70428153360532497</v>
      </c>
    </row>
    <row r="1889" spans="1:43" x14ac:dyDescent="0.2">
      <c r="A1889" s="23" t="s">
        <v>5665</v>
      </c>
      <c r="B1889" s="6" t="s">
        <v>5674</v>
      </c>
      <c r="C1889" s="6" t="s">
        <v>5670</v>
      </c>
      <c r="D1889" s="2">
        <v>159125</v>
      </c>
      <c r="E1889" s="2">
        <v>159659</v>
      </c>
      <c r="F1889" s="3" t="s">
        <v>2414</v>
      </c>
      <c r="G1889" s="2">
        <v>5</v>
      </c>
      <c r="H1889" s="2">
        <v>159661</v>
      </c>
      <c r="I1889" s="3" t="s">
        <v>2420</v>
      </c>
      <c r="J1889" s="15" t="s">
        <v>5688</v>
      </c>
      <c r="K1889" s="24" t="s">
        <v>5688</v>
      </c>
      <c r="L1889" s="15">
        <v>45135</v>
      </c>
      <c r="M1889" s="15">
        <v>45138</v>
      </c>
      <c r="N1889" s="15"/>
      <c r="O1889" s="26">
        <f>VLOOKUP(D1889,quash!A$2:$I$7791,9,FALSE)</f>
        <v>1</v>
      </c>
      <c r="P1889" s="7">
        <v>10000</v>
      </c>
      <c r="Q1889" s="26">
        <v>142</v>
      </c>
      <c r="R1889" s="19">
        <v>7.2079748914694763E-2</v>
      </c>
      <c r="S1889" s="93">
        <v>26</v>
      </c>
      <c r="T1889" s="7">
        <v>11000</v>
      </c>
      <c r="U1889" s="2">
        <v>142</v>
      </c>
      <c r="V1889" s="11">
        <v>2751.86</v>
      </c>
      <c r="W1889" s="14" t="s">
        <v>5281</v>
      </c>
      <c r="X1889" s="18">
        <v>0.57858596376496441</v>
      </c>
      <c r="Y1889" s="9">
        <v>6364.4456014146081</v>
      </c>
      <c r="Z1889" s="19">
        <f t="shared" si="488"/>
        <v>-0.42141403623503559</v>
      </c>
      <c r="AA1889" s="25">
        <v>1592.1875702462551</v>
      </c>
      <c r="AB1889" s="30">
        <f t="shared" si="489"/>
        <v>529000</v>
      </c>
      <c r="AC1889" s="30">
        <f t="shared" si="485"/>
        <v>2.0793950850661626E-2</v>
      </c>
      <c r="AD1889" s="31">
        <f t="shared" si="486"/>
        <v>2.9527410207939511</v>
      </c>
      <c r="AE1889" s="31">
        <f t="shared" si="487"/>
        <v>2.9527410207939511</v>
      </c>
      <c r="AG1889" s="30">
        <f t="shared" si="490"/>
        <v>2427000</v>
      </c>
      <c r="AH1889" s="30">
        <f t="shared" si="496"/>
        <v>4.5323444581788219E-3</v>
      </c>
      <c r="AI1889" s="31">
        <f t="shared" si="497"/>
        <v>0.64359291306139266</v>
      </c>
      <c r="AJ1889" s="31">
        <f t="shared" si="498"/>
        <v>0.64359291306139266</v>
      </c>
      <c r="AK1889" s="30">
        <f>IF(W1889="si",($S1889*'COSTOS DE CREDITOS'!$C$27)/DATA!$G1889,"")</f>
        <v>107.09860810633695</v>
      </c>
      <c r="AL1889" s="90">
        <f>IF(W1889="si",'COSTOS DE CREDITOS'!$C$35,"")</f>
        <v>20.421138461538462</v>
      </c>
      <c r="AM1889" s="30">
        <f t="shared" si="491"/>
        <v>1100</v>
      </c>
      <c r="AN1889" s="30">
        <f t="shared" si="492"/>
        <v>4635.5543985853919</v>
      </c>
      <c r="AO1889" s="30">
        <f t="shared" si="493"/>
        <v>5863.0741451532676</v>
      </c>
      <c r="AP1889" s="30">
        <f t="shared" si="494"/>
        <v>-4270.8865749070128</v>
      </c>
      <c r="AQ1889" s="19">
        <f t="shared" si="495"/>
        <v>-2.6824016558843362</v>
      </c>
    </row>
    <row r="1890" spans="1:43" x14ac:dyDescent="0.2">
      <c r="A1890" s="23" t="s">
        <v>5665</v>
      </c>
      <c r="B1890" s="6" t="s">
        <v>5674</v>
      </c>
      <c r="C1890" s="6" t="s">
        <v>5670</v>
      </c>
      <c r="D1890" s="2">
        <v>159129</v>
      </c>
      <c r="E1890" s="2">
        <v>159659</v>
      </c>
      <c r="F1890" s="3" t="s">
        <v>2414</v>
      </c>
      <c r="G1890" s="2">
        <v>5</v>
      </c>
      <c r="H1890" s="2">
        <v>159663</v>
      </c>
      <c r="I1890" s="3" t="s">
        <v>2421</v>
      </c>
      <c r="J1890" s="15" t="s">
        <v>5688</v>
      </c>
      <c r="K1890" s="24" t="s">
        <v>5688</v>
      </c>
      <c r="L1890" s="15">
        <v>45135</v>
      </c>
      <c r="M1890" s="15">
        <v>45138</v>
      </c>
      <c r="N1890" s="15"/>
      <c r="O1890" s="26">
        <f>VLOOKUP(D1890,quash!A$2:$I$7791,9,FALSE)</f>
        <v>2</v>
      </c>
      <c r="P1890" s="7">
        <v>13000</v>
      </c>
      <c r="Q1890" s="26">
        <v>129</v>
      </c>
      <c r="R1890" s="19">
        <v>5.4245607726633255E-2</v>
      </c>
      <c r="S1890" s="93">
        <v>26</v>
      </c>
      <c r="T1890" s="7">
        <v>10000</v>
      </c>
      <c r="U1890" s="2">
        <v>147</v>
      </c>
      <c r="V1890" s="11">
        <v>1275.1400000000001</v>
      </c>
      <c r="W1890" s="14" t="s">
        <v>5281</v>
      </c>
      <c r="X1890" s="18">
        <v>0.57858596376496441</v>
      </c>
      <c r="Y1890" s="9">
        <v>5785.8596376496444</v>
      </c>
      <c r="Z1890" s="19">
        <f t="shared" si="488"/>
        <v>-0.42141403623503559</v>
      </c>
      <c r="AA1890" s="25">
        <v>737.77810583525672</v>
      </c>
      <c r="AB1890" s="30">
        <f t="shared" si="489"/>
        <v>494000</v>
      </c>
      <c r="AC1890" s="30">
        <f t="shared" si="485"/>
        <v>2.0242914979757085E-2</v>
      </c>
      <c r="AD1890" s="31">
        <f t="shared" si="486"/>
        <v>2.6113360323886639</v>
      </c>
      <c r="AE1890" s="31">
        <f t="shared" si="487"/>
        <v>2.9757085020242915</v>
      </c>
      <c r="AG1890" s="30">
        <f t="shared" si="490"/>
        <v>1695000</v>
      </c>
      <c r="AH1890" s="30">
        <f t="shared" si="496"/>
        <v>5.8997050147492625E-3</v>
      </c>
      <c r="AI1890" s="31">
        <f t="shared" si="497"/>
        <v>0.76106194690265483</v>
      </c>
      <c r="AJ1890" s="31">
        <f t="shared" si="498"/>
        <v>0.86725663716814161</v>
      </c>
      <c r="AK1890" s="30">
        <f>IF(W1890="si",($S1890*'COSTOS DE CREDITOS'!$C$27)/DATA!$G1890,"")</f>
        <v>107.09860810633695</v>
      </c>
      <c r="AL1890" s="90">
        <f>IF(W1890="si",'COSTOS DE CREDITOS'!$C$35,"")</f>
        <v>20.421138461538462</v>
      </c>
      <c r="AM1890" s="30">
        <f t="shared" si="491"/>
        <v>1000</v>
      </c>
      <c r="AN1890" s="30">
        <f t="shared" si="492"/>
        <v>4214.1403623503556</v>
      </c>
      <c r="AO1890" s="30">
        <f t="shared" si="493"/>
        <v>5341.6601089182313</v>
      </c>
      <c r="AP1890" s="30">
        <f t="shared" si="494"/>
        <v>-4603.8820030829747</v>
      </c>
      <c r="AQ1890" s="19">
        <f t="shared" si="495"/>
        <v>-6.2401987354596367</v>
      </c>
    </row>
    <row r="1891" spans="1:43" x14ac:dyDescent="0.2">
      <c r="A1891" s="23" t="s">
        <v>5665</v>
      </c>
      <c r="B1891" s="6" t="s">
        <v>5671</v>
      </c>
      <c r="C1891" s="6" t="s">
        <v>5670</v>
      </c>
      <c r="D1891" s="2">
        <v>159328</v>
      </c>
      <c r="E1891" s="2">
        <v>159753</v>
      </c>
      <c r="F1891" s="3" t="s">
        <v>2416</v>
      </c>
      <c r="G1891" s="2">
        <v>5</v>
      </c>
      <c r="H1891" s="2">
        <v>159755</v>
      </c>
      <c r="I1891" s="3" t="s">
        <v>2422</v>
      </c>
      <c r="J1891" s="15">
        <v>45132</v>
      </c>
      <c r="K1891" s="24">
        <v>1201409660</v>
      </c>
      <c r="L1891" s="15">
        <v>45136</v>
      </c>
      <c r="M1891" s="15">
        <v>45138</v>
      </c>
      <c r="N1891" s="15"/>
      <c r="O1891" s="26">
        <f>VLOOKUP(D1891,quash!A$2:$I$7791,9,FALSE)</f>
        <v>2</v>
      </c>
      <c r="P1891" s="7">
        <v>10000</v>
      </c>
      <c r="Q1891" s="26">
        <v>147</v>
      </c>
      <c r="R1891" s="19">
        <v>7.9000519063170294E-2</v>
      </c>
      <c r="S1891" s="93">
        <v>26</v>
      </c>
      <c r="T1891" s="7">
        <v>8000</v>
      </c>
      <c r="U1891" s="2">
        <v>142</v>
      </c>
      <c r="V1891" s="11">
        <v>2013.74</v>
      </c>
      <c r="W1891" s="14" t="s">
        <v>5281</v>
      </c>
      <c r="X1891" s="18">
        <v>0.40646236205494252</v>
      </c>
      <c r="Y1891" s="9">
        <v>3251.69889643954</v>
      </c>
      <c r="Z1891" s="19">
        <f t="shared" si="488"/>
        <v>-0.59353763794505743</v>
      </c>
      <c r="AA1891" s="25">
        <v>818.50951696452</v>
      </c>
      <c r="AB1891" s="30">
        <f t="shared" si="489"/>
        <v>494000</v>
      </c>
      <c r="AC1891" s="30">
        <f t="shared" si="485"/>
        <v>1.6194331983805668E-2</v>
      </c>
      <c r="AD1891" s="31">
        <f t="shared" si="486"/>
        <v>2.380566801619433</v>
      </c>
      <c r="AE1891" s="31">
        <f t="shared" si="487"/>
        <v>2.2995951417004048</v>
      </c>
      <c r="AG1891" s="30">
        <f t="shared" si="490"/>
        <v>1695000</v>
      </c>
      <c r="AH1891" s="30">
        <f t="shared" si="496"/>
        <v>4.71976401179941E-3</v>
      </c>
      <c r="AI1891" s="31">
        <f t="shared" si="497"/>
        <v>0.69380530973451326</v>
      </c>
      <c r="AJ1891" s="31">
        <f t="shared" si="498"/>
        <v>0.67020648967551621</v>
      </c>
      <c r="AK1891" s="30">
        <f>IF(W1891="si",($S1891*'COSTOS DE CREDITOS'!$C$27)/DATA!$G1891,"")</f>
        <v>107.09860810633695</v>
      </c>
      <c r="AL1891" s="90">
        <f>IF(W1891="si",'COSTOS DE CREDITOS'!$C$35,"")</f>
        <v>20.421138461538462</v>
      </c>
      <c r="AM1891" s="30">
        <f t="shared" si="491"/>
        <v>800</v>
      </c>
      <c r="AN1891" s="30">
        <f t="shared" si="492"/>
        <v>4748.3011035604595</v>
      </c>
      <c r="AO1891" s="30">
        <f t="shared" si="493"/>
        <v>5675.8208501283352</v>
      </c>
      <c r="AP1891" s="30">
        <f t="shared" si="494"/>
        <v>-4857.3113331638151</v>
      </c>
      <c r="AQ1891" s="19">
        <f t="shared" si="495"/>
        <v>-5.9343370266205042</v>
      </c>
    </row>
    <row r="1892" spans="1:43" x14ac:dyDescent="0.2">
      <c r="A1892" s="23" t="s">
        <v>5665</v>
      </c>
      <c r="B1892" s="6" t="s">
        <v>5671</v>
      </c>
      <c r="C1892" s="6" t="s">
        <v>5670</v>
      </c>
      <c r="D1892" s="2">
        <v>159373</v>
      </c>
      <c r="E1892" s="2">
        <v>159753</v>
      </c>
      <c r="F1892" s="3" t="s">
        <v>2416</v>
      </c>
      <c r="G1892" s="2">
        <v>5</v>
      </c>
      <c r="H1892" s="2">
        <v>159756</v>
      </c>
      <c r="I1892" s="3" t="s">
        <v>2423</v>
      </c>
      <c r="J1892" s="15">
        <v>45132</v>
      </c>
      <c r="K1892" s="24">
        <v>1201662777</v>
      </c>
      <c r="L1892" s="15">
        <v>45136</v>
      </c>
      <c r="M1892" s="15">
        <v>45138</v>
      </c>
      <c r="N1892" s="15"/>
      <c r="O1892" s="26">
        <f>VLOOKUP(D1892,quash!A$2:$I$7791,9,FALSE)</f>
        <v>2</v>
      </c>
      <c r="P1892" s="7">
        <v>5000</v>
      </c>
      <c r="Q1892" s="26">
        <v>147</v>
      </c>
      <c r="R1892" s="19">
        <v>0.11226939921536</v>
      </c>
      <c r="S1892" s="93">
        <v>26</v>
      </c>
      <c r="T1892" s="7">
        <v>6000</v>
      </c>
      <c r="U1892" s="2">
        <v>142</v>
      </c>
      <c r="V1892" s="11">
        <v>1503.37</v>
      </c>
      <c r="W1892" s="14" t="s">
        <v>5281</v>
      </c>
      <c r="X1892" s="18">
        <v>0.40646236205494252</v>
      </c>
      <c r="Y1892" s="9">
        <v>2438.7741723296549</v>
      </c>
      <c r="Z1892" s="19">
        <f t="shared" si="488"/>
        <v>-0.59353763794505754</v>
      </c>
      <c r="AA1892" s="25">
        <v>611.0633212425389</v>
      </c>
      <c r="AB1892" s="30">
        <f t="shared" si="489"/>
        <v>494000</v>
      </c>
      <c r="AC1892" s="30">
        <f t="shared" si="485"/>
        <v>1.2145748987854251E-2</v>
      </c>
      <c r="AD1892" s="31">
        <f t="shared" si="486"/>
        <v>1.785425101214575</v>
      </c>
      <c r="AE1892" s="31">
        <f t="shared" si="487"/>
        <v>1.7246963562753037</v>
      </c>
      <c r="AG1892" s="30">
        <f t="shared" si="490"/>
        <v>1695000</v>
      </c>
      <c r="AH1892" s="30">
        <f t="shared" si="496"/>
        <v>3.5398230088495575E-3</v>
      </c>
      <c r="AI1892" s="31">
        <f t="shared" si="497"/>
        <v>0.52035398230088492</v>
      </c>
      <c r="AJ1892" s="31">
        <f t="shared" si="498"/>
        <v>0.50265486725663711</v>
      </c>
      <c r="AK1892" s="30">
        <f>IF(W1892="si",($S1892*'COSTOS DE CREDITOS'!$C$27)/DATA!$G1892,"")</f>
        <v>107.09860810633695</v>
      </c>
      <c r="AL1892" s="90">
        <f>IF(W1892="si",'COSTOS DE CREDITOS'!$C$35,"")</f>
        <v>20.421138461538462</v>
      </c>
      <c r="AM1892" s="30">
        <f t="shared" si="491"/>
        <v>600</v>
      </c>
      <c r="AN1892" s="30">
        <f t="shared" si="492"/>
        <v>3561.2258276703451</v>
      </c>
      <c r="AO1892" s="30">
        <f t="shared" si="493"/>
        <v>4288.7455742382208</v>
      </c>
      <c r="AP1892" s="30">
        <f t="shared" si="494"/>
        <v>-3677.6822529956817</v>
      </c>
      <c r="AQ1892" s="19">
        <f t="shared" si="495"/>
        <v>-6.0184961609501713</v>
      </c>
    </row>
    <row r="1893" spans="1:43" x14ac:dyDescent="0.2">
      <c r="A1893" s="23" t="s">
        <v>5665</v>
      </c>
      <c r="B1893" s="6" t="s">
        <v>5671</v>
      </c>
      <c r="C1893" s="6" t="s">
        <v>5670</v>
      </c>
      <c r="D1893" s="2">
        <v>158627</v>
      </c>
      <c r="E1893" s="2">
        <v>159753</v>
      </c>
      <c r="F1893" s="3" t="s">
        <v>2416</v>
      </c>
      <c r="G1893" s="2">
        <v>5</v>
      </c>
      <c r="H1893" s="2">
        <v>159758</v>
      </c>
      <c r="I1893" s="3" t="s">
        <v>2424</v>
      </c>
      <c r="J1893" s="15">
        <v>45125</v>
      </c>
      <c r="K1893" s="24">
        <v>1196259609</v>
      </c>
      <c r="L1893" s="15">
        <v>45136</v>
      </c>
      <c r="M1893" s="15">
        <v>45138</v>
      </c>
      <c r="N1893" s="15"/>
      <c r="O1893" s="26">
        <f>VLOOKUP(D1893,quash!A$2:$I$7791,9,FALSE)</f>
        <v>3</v>
      </c>
      <c r="P1893" s="7">
        <v>5000</v>
      </c>
      <c r="Q1893" s="26">
        <v>147</v>
      </c>
      <c r="R1893" s="19">
        <v>0.11226939921536</v>
      </c>
      <c r="S1893" s="93">
        <v>26</v>
      </c>
      <c r="T1893" s="7">
        <v>7000</v>
      </c>
      <c r="U1893" s="2">
        <v>142</v>
      </c>
      <c r="V1893" s="11">
        <v>1758.65</v>
      </c>
      <c r="W1893" s="14" t="s">
        <v>5281</v>
      </c>
      <c r="X1893" s="18">
        <v>0.40646236205494252</v>
      </c>
      <c r="Y1893" s="9">
        <v>2845.2365343845977</v>
      </c>
      <c r="Z1893" s="19">
        <f t="shared" si="488"/>
        <v>-0.59353763794505743</v>
      </c>
      <c r="AA1893" s="25">
        <v>714.82503302792475</v>
      </c>
      <c r="AB1893" s="30">
        <f t="shared" si="489"/>
        <v>281000</v>
      </c>
      <c r="AC1893" s="30">
        <f t="shared" si="485"/>
        <v>2.491103202846975E-2</v>
      </c>
      <c r="AD1893" s="31">
        <f t="shared" si="486"/>
        <v>3.6619217081850532</v>
      </c>
      <c r="AE1893" s="31">
        <f t="shared" si="487"/>
        <v>3.5373665480427046</v>
      </c>
      <c r="AG1893" s="30">
        <f t="shared" si="490"/>
        <v>778000</v>
      </c>
      <c r="AH1893" s="30">
        <f t="shared" si="496"/>
        <v>8.9974293059125968E-3</v>
      </c>
      <c r="AI1893" s="31">
        <f t="shared" si="497"/>
        <v>1.3226221079691518</v>
      </c>
      <c r="AJ1893" s="31">
        <f t="shared" si="498"/>
        <v>1.2776349614395888</v>
      </c>
      <c r="AK1893" s="30">
        <f>IF(W1893="si",($S1893*'COSTOS DE CREDITOS'!$C$27)/DATA!$G1893,"")</f>
        <v>107.09860810633695</v>
      </c>
      <c r="AL1893" s="90">
        <f>IF(W1893="si",'COSTOS DE CREDITOS'!$C$35,"")</f>
        <v>20.421138461538462</v>
      </c>
      <c r="AM1893" s="30">
        <f t="shared" si="491"/>
        <v>700</v>
      </c>
      <c r="AN1893" s="30">
        <f t="shared" si="492"/>
        <v>4154.7634656154023</v>
      </c>
      <c r="AO1893" s="30">
        <f t="shared" si="493"/>
        <v>4982.283212183278</v>
      </c>
      <c r="AP1893" s="30">
        <f t="shared" si="494"/>
        <v>-4267.4581791553537</v>
      </c>
      <c r="AQ1893" s="19">
        <f t="shared" si="495"/>
        <v>-5.9699338746977606</v>
      </c>
    </row>
    <row r="1894" spans="1:43" x14ac:dyDescent="0.2">
      <c r="A1894" s="23" t="s">
        <v>5665</v>
      </c>
      <c r="B1894" s="6" t="s">
        <v>5671</v>
      </c>
      <c r="C1894" s="6" t="s">
        <v>5670</v>
      </c>
      <c r="D1894" s="2">
        <v>159715</v>
      </c>
      <c r="E1894" s="2">
        <v>159753</v>
      </c>
      <c r="F1894" s="3" t="s">
        <v>2416</v>
      </c>
      <c r="G1894" s="2">
        <v>5</v>
      </c>
      <c r="H1894" s="2">
        <v>159759</v>
      </c>
      <c r="I1894" s="3" t="s">
        <v>2425</v>
      </c>
      <c r="J1894" s="15" t="s">
        <v>5688</v>
      </c>
      <c r="K1894" s="24" t="s">
        <v>5688</v>
      </c>
      <c r="L1894" s="15">
        <v>45136</v>
      </c>
      <c r="M1894" s="15">
        <v>45138</v>
      </c>
      <c r="N1894" s="15"/>
      <c r="O1894" s="26" t="e">
        <f>VLOOKUP(D1894,quash!A$2:$I$7791,9,FALSE)</f>
        <v>#N/A</v>
      </c>
      <c r="P1894" s="7">
        <v>9000</v>
      </c>
      <c r="Q1894" s="26">
        <v>146</v>
      </c>
      <c r="R1894" s="19">
        <v>8.1278822863721623E-2</v>
      </c>
      <c r="S1894" s="93">
        <v>26</v>
      </c>
      <c r="T1894" s="7">
        <v>7000</v>
      </c>
      <c r="U1894" s="2">
        <v>142</v>
      </c>
      <c r="V1894" s="11">
        <v>1758.65</v>
      </c>
      <c r="W1894" s="14" t="s">
        <v>5281</v>
      </c>
      <c r="X1894" s="18">
        <v>0.40646236205494252</v>
      </c>
      <c r="Y1894" s="9">
        <v>2845.2365343845977</v>
      </c>
      <c r="Z1894" s="19">
        <f t="shared" si="488"/>
        <v>-0.59353763794505743</v>
      </c>
      <c r="AA1894" s="25">
        <v>714.82503302792475</v>
      </c>
      <c r="AB1894" s="30">
        <f t="shared" si="489"/>
        <v>318000</v>
      </c>
      <c r="AC1894" s="30">
        <f t="shared" si="485"/>
        <v>2.20125786163522E-2</v>
      </c>
      <c r="AD1894" s="31">
        <f t="shared" si="486"/>
        <v>3.2138364779874213</v>
      </c>
      <c r="AE1894" s="31">
        <f t="shared" si="487"/>
        <v>3.1257861635220126</v>
      </c>
      <c r="AG1894" s="30">
        <f t="shared" si="490"/>
        <v>6126000</v>
      </c>
      <c r="AH1894" s="30">
        <f t="shared" si="496"/>
        <v>1.1426705843943846E-3</v>
      </c>
      <c r="AI1894" s="31">
        <f t="shared" si="497"/>
        <v>0.16682990532158015</v>
      </c>
      <c r="AJ1894" s="31">
        <f t="shared" si="498"/>
        <v>0.16225922298400261</v>
      </c>
      <c r="AK1894" s="30">
        <f>IF(W1894="si",($S1894*'COSTOS DE CREDITOS'!$C$27)/DATA!$G1894,"")</f>
        <v>107.09860810633695</v>
      </c>
      <c r="AL1894" s="90">
        <f>IF(W1894="si",'COSTOS DE CREDITOS'!$C$35,"")</f>
        <v>20.421138461538462</v>
      </c>
      <c r="AM1894" s="30">
        <f t="shared" si="491"/>
        <v>700</v>
      </c>
      <c r="AN1894" s="30">
        <f t="shared" si="492"/>
        <v>4154.7634656154023</v>
      </c>
      <c r="AO1894" s="30">
        <f t="shared" si="493"/>
        <v>4982.283212183278</v>
      </c>
      <c r="AP1894" s="30">
        <f t="shared" si="494"/>
        <v>-4267.4581791553537</v>
      </c>
      <c r="AQ1894" s="19">
        <f t="shared" si="495"/>
        <v>-5.9699338746977606</v>
      </c>
    </row>
    <row r="1895" spans="1:43" x14ac:dyDescent="0.2">
      <c r="A1895" s="23" t="s">
        <v>5665</v>
      </c>
      <c r="B1895" s="6" t="s">
        <v>5684</v>
      </c>
      <c r="C1895" s="6" t="s">
        <v>5667</v>
      </c>
      <c r="D1895" s="2">
        <v>159385</v>
      </c>
      <c r="E1895" s="2">
        <v>159805</v>
      </c>
      <c r="F1895" s="3" t="s">
        <v>2418</v>
      </c>
      <c r="G1895" s="2">
        <v>6</v>
      </c>
      <c r="H1895" s="2">
        <v>159807</v>
      </c>
      <c r="I1895" s="3" t="s">
        <v>2426</v>
      </c>
      <c r="J1895" s="15" t="s">
        <v>5688</v>
      </c>
      <c r="K1895" s="24" t="s">
        <v>5688</v>
      </c>
      <c r="L1895" s="15">
        <v>45136</v>
      </c>
      <c r="M1895" s="15">
        <v>45138</v>
      </c>
      <c r="N1895" s="15"/>
      <c r="O1895" s="26" t="e">
        <f>VLOOKUP(D1895,quash!A$2:$I$7791,9,FALSE)</f>
        <v>#N/A</v>
      </c>
      <c r="P1895" s="7">
        <v>11000</v>
      </c>
      <c r="Q1895" s="26">
        <v>134</v>
      </c>
      <c r="R1895" s="19">
        <v>7.3435377211974309E-2</v>
      </c>
      <c r="S1895" s="26">
        <v>16</v>
      </c>
      <c r="T1895" s="7">
        <v>10000</v>
      </c>
      <c r="U1895" s="2">
        <v>142</v>
      </c>
      <c r="V1895" s="11">
        <v>2510.34</v>
      </c>
      <c r="W1895" s="14" t="s">
        <v>5281</v>
      </c>
      <c r="X1895" s="18">
        <v>1</v>
      </c>
      <c r="Y1895" s="9">
        <v>10000</v>
      </c>
      <c r="Z1895" s="19">
        <f t="shared" si="488"/>
        <v>0</v>
      </c>
      <c r="AA1895" s="25">
        <v>2510.34</v>
      </c>
      <c r="AB1895" s="30">
        <f t="shared" si="489"/>
        <v>318000</v>
      </c>
      <c r="AC1895" s="30">
        <f t="shared" si="485"/>
        <v>3.1446540880503145E-2</v>
      </c>
      <c r="AD1895" s="31">
        <f t="shared" si="486"/>
        <v>4.2138364779874218</v>
      </c>
      <c r="AE1895" s="31">
        <f t="shared" si="487"/>
        <v>4.4654088050314469</v>
      </c>
      <c r="AG1895" s="30">
        <f t="shared" si="490"/>
        <v>6126000</v>
      </c>
      <c r="AH1895" s="30">
        <f t="shared" si="496"/>
        <v>1.632386549134835E-3</v>
      </c>
      <c r="AI1895" s="31">
        <f t="shared" si="497"/>
        <v>0.21873979758406789</v>
      </c>
      <c r="AJ1895" s="31">
        <f t="shared" si="498"/>
        <v>0.23179888997714657</v>
      </c>
      <c r="AK1895" s="30">
        <f>IF(W1895="si",($S1895*'COSTOS DE CREDITOS'!$C$27)/DATA!$G1895,"")</f>
        <v>54.922363131454851</v>
      </c>
      <c r="AL1895" s="90">
        <f>IF(W1895="si",'COSTOS DE CREDITOS'!$C$35,"")</f>
        <v>20.421138461538462</v>
      </c>
      <c r="AM1895" s="30">
        <f t="shared" si="491"/>
        <v>615.38461538461547</v>
      </c>
      <c r="AN1895" s="30">
        <f t="shared" si="492"/>
        <v>0</v>
      </c>
      <c r="AO1895" s="30">
        <f t="shared" si="493"/>
        <v>690.72811697760881</v>
      </c>
      <c r="AP1895" s="30">
        <f t="shared" si="494"/>
        <v>1819.6118830223913</v>
      </c>
      <c r="AQ1895" s="19">
        <f t="shared" si="495"/>
        <v>0.72484678689834492</v>
      </c>
    </row>
    <row r="1896" spans="1:43" x14ac:dyDescent="0.2">
      <c r="A1896" s="23" t="s">
        <v>5665</v>
      </c>
      <c r="B1896" s="6" t="s">
        <v>5684</v>
      </c>
      <c r="C1896" s="6" t="s">
        <v>5667</v>
      </c>
      <c r="D1896" s="2">
        <v>159396</v>
      </c>
      <c r="E1896" s="2">
        <v>159805</v>
      </c>
      <c r="F1896" s="3" t="s">
        <v>2418</v>
      </c>
      <c r="G1896" s="2">
        <v>6</v>
      </c>
      <c r="H1896" s="2">
        <v>159808</v>
      </c>
      <c r="I1896" s="3" t="s">
        <v>2427</v>
      </c>
      <c r="J1896" s="15" t="s">
        <v>5688</v>
      </c>
      <c r="K1896" s="24" t="s">
        <v>5688</v>
      </c>
      <c r="L1896" s="15">
        <v>45136</v>
      </c>
      <c r="M1896" s="15">
        <v>45138</v>
      </c>
      <c r="N1896" s="15"/>
      <c r="O1896" s="26">
        <f>VLOOKUP(D1896,quash!A$2:$I$7791,9,FALSE)</f>
        <v>2</v>
      </c>
      <c r="P1896" s="7">
        <v>7000</v>
      </c>
      <c r="Q1896" s="26">
        <v>143</v>
      </c>
      <c r="R1896" s="19">
        <v>0.10681598899714528</v>
      </c>
      <c r="S1896" s="26">
        <v>16</v>
      </c>
      <c r="T1896" s="7">
        <v>7000</v>
      </c>
      <c r="U1896" s="2">
        <v>142</v>
      </c>
      <c r="V1896" s="11">
        <v>1758.65</v>
      </c>
      <c r="W1896" s="14" t="s">
        <v>5281</v>
      </c>
      <c r="X1896" s="18">
        <v>1</v>
      </c>
      <c r="Y1896" s="9">
        <v>7000</v>
      </c>
      <c r="Z1896" s="19">
        <f t="shared" si="488"/>
        <v>0</v>
      </c>
      <c r="AA1896" s="25">
        <v>1758.65</v>
      </c>
      <c r="AB1896" s="30">
        <f t="shared" si="489"/>
        <v>494000</v>
      </c>
      <c r="AC1896" s="30">
        <f t="shared" ref="AC1896:AC1927" si="499">$T1896/AB1896</f>
        <v>1.417004048582996E-2</v>
      </c>
      <c r="AD1896" s="31">
        <f t="shared" ref="AD1896:AD1927" si="500">AC1896*$Q1896</f>
        <v>2.0263157894736841</v>
      </c>
      <c r="AE1896" s="31">
        <f t="shared" ref="AE1896:AE1927" si="501">AC1896*$U1896</f>
        <v>2.0121457489878543</v>
      </c>
      <c r="AG1896" s="30">
        <f t="shared" si="490"/>
        <v>1695000</v>
      </c>
      <c r="AH1896" s="30">
        <f t="shared" si="496"/>
        <v>4.1297935103244837E-3</v>
      </c>
      <c r="AI1896" s="31">
        <f t="shared" si="497"/>
        <v>0.59056047197640116</v>
      </c>
      <c r="AJ1896" s="31">
        <f t="shared" si="498"/>
        <v>0.58643067846607666</v>
      </c>
      <c r="AK1896" s="30">
        <f>IF(W1896="si",($S1896*'COSTOS DE CREDITOS'!$C$27)/DATA!$G1896,"")</f>
        <v>54.922363131454851</v>
      </c>
      <c r="AL1896" s="90">
        <f>IF(W1896="si",'COSTOS DE CREDITOS'!$C$35,"")</f>
        <v>20.421138461538462</v>
      </c>
      <c r="AM1896" s="30">
        <f t="shared" si="491"/>
        <v>430.76923076923077</v>
      </c>
      <c r="AN1896" s="30">
        <f t="shared" si="492"/>
        <v>0</v>
      </c>
      <c r="AO1896" s="30">
        <f t="shared" si="493"/>
        <v>506.11273236222405</v>
      </c>
      <c r="AP1896" s="30">
        <f t="shared" si="494"/>
        <v>1252.537267637776</v>
      </c>
      <c r="AQ1896" s="19">
        <f t="shared" si="495"/>
        <v>0.71221520350142209</v>
      </c>
    </row>
    <row r="1897" spans="1:43" x14ac:dyDescent="0.2">
      <c r="A1897" s="23" t="s">
        <v>5665</v>
      </c>
      <c r="B1897" s="6" t="s">
        <v>5684</v>
      </c>
      <c r="C1897" s="6" t="s">
        <v>5667</v>
      </c>
      <c r="D1897" s="2">
        <v>159405</v>
      </c>
      <c r="E1897" s="2">
        <v>159805</v>
      </c>
      <c r="F1897" s="3" t="s">
        <v>2418</v>
      </c>
      <c r="G1897" s="2">
        <v>6</v>
      </c>
      <c r="H1897" s="2">
        <v>159809</v>
      </c>
      <c r="I1897" s="3" t="s">
        <v>2428</v>
      </c>
      <c r="J1897" s="15">
        <v>45133</v>
      </c>
      <c r="K1897" s="24">
        <v>1201995502</v>
      </c>
      <c r="L1897" s="15">
        <v>45136</v>
      </c>
      <c r="M1897" s="15">
        <v>45138</v>
      </c>
      <c r="N1897" s="15"/>
      <c r="O1897" s="26">
        <f>VLOOKUP(D1897,quash!A$2:$I$7791,9,FALSE)</f>
        <v>2</v>
      </c>
      <c r="P1897" s="7">
        <v>10000</v>
      </c>
      <c r="Q1897" s="26">
        <v>132</v>
      </c>
      <c r="R1897" s="19">
        <v>5.8283715876113903E-2</v>
      </c>
      <c r="S1897" s="26">
        <v>16</v>
      </c>
      <c r="T1897" s="7">
        <v>9000</v>
      </c>
      <c r="U1897" s="2">
        <v>142</v>
      </c>
      <c r="V1897" s="11">
        <v>2255.2800000000002</v>
      </c>
      <c r="W1897" s="14" t="s">
        <v>5281</v>
      </c>
      <c r="X1897" s="18">
        <v>1</v>
      </c>
      <c r="Y1897" s="9">
        <v>9000</v>
      </c>
      <c r="Z1897" s="19">
        <f t="shared" si="488"/>
        <v>0</v>
      </c>
      <c r="AA1897" s="25">
        <v>2255.2800000000002</v>
      </c>
      <c r="AB1897" s="30">
        <f t="shared" si="489"/>
        <v>494000</v>
      </c>
      <c r="AC1897" s="30">
        <f t="shared" si="499"/>
        <v>1.8218623481781375E-2</v>
      </c>
      <c r="AD1897" s="31">
        <f t="shared" si="500"/>
        <v>2.4048582995951415</v>
      </c>
      <c r="AE1897" s="31">
        <f t="shared" si="501"/>
        <v>2.5870445344129553</v>
      </c>
      <c r="AG1897" s="30">
        <f t="shared" si="490"/>
        <v>1695000</v>
      </c>
      <c r="AH1897" s="30">
        <f t="shared" si="496"/>
        <v>5.3097345132743362E-3</v>
      </c>
      <c r="AI1897" s="31">
        <f t="shared" si="497"/>
        <v>0.70088495575221232</v>
      </c>
      <c r="AJ1897" s="31">
        <f t="shared" si="498"/>
        <v>0.75398230088495577</v>
      </c>
      <c r="AK1897" s="30">
        <f>IF(W1897="si",($S1897*'COSTOS DE CREDITOS'!$C$27)/DATA!$G1897,"")</f>
        <v>54.922363131454851</v>
      </c>
      <c r="AL1897" s="90">
        <f>IF(W1897="si",'COSTOS DE CREDITOS'!$C$35,"")</f>
        <v>20.421138461538462</v>
      </c>
      <c r="AM1897" s="30">
        <f t="shared" si="491"/>
        <v>553.84615384615392</v>
      </c>
      <c r="AN1897" s="30">
        <f t="shared" si="492"/>
        <v>0</v>
      </c>
      <c r="AO1897" s="30">
        <f t="shared" si="493"/>
        <v>629.18965543914726</v>
      </c>
      <c r="AP1897" s="30">
        <f t="shared" si="494"/>
        <v>1626.0903445608528</v>
      </c>
      <c r="AQ1897" s="19">
        <f t="shared" si="495"/>
        <v>0.72101483831757152</v>
      </c>
    </row>
    <row r="1898" spans="1:43" x14ac:dyDescent="0.2">
      <c r="A1898" s="23" t="s">
        <v>5665</v>
      </c>
      <c r="B1898" s="6" t="s">
        <v>5684</v>
      </c>
      <c r="C1898" s="6" t="s">
        <v>5667</v>
      </c>
      <c r="D1898" s="2">
        <v>159452</v>
      </c>
      <c r="E1898" s="2">
        <v>159805</v>
      </c>
      <c r="F1898" s="3" t="s">
        <v>2418</v>
      </c>
      <c r="G1898" s="2">
        <v>6</v>
      </c>
      <c r="H1898" s="2">
        <v>159810</v>
      </c>
      <c r="I1898" s="3" t="s">
        <v>2429</v>
      </c>
      <c r="J1898" s="15" t="s">
        <v>5688</v>
      </c>
      <c r="K1898" s="24" t="s">
        <v>5688</v>
      </c>
      <c r="L1898" s="15">
        <v>45136</v>
      </c>
      <c r="M1898" s="15">
        <v>45138</v>
      </c>
      <c r="N1898" s="15"/>
      <c r="O1898" s="26">
        <f>VLOOKUP(D1898,quash!A$2:$I$7791,9,FALSE)</f>
        <v>1</v>
      </c>
      <c r="P1898" s="7">
        <v>11000</v>
      </c>
      <c r="Q1898" s="26">
        <v>134</v>
      </c>
      <c r="R1898" s="19">
        <v>7.3435377211974309E-2</v>
      </c>
      <c r="S1898" s="26">
        <v>16</v>
      </c>
      <c r="T1898" s="7">
        <v>10000</v>
      </c>
      <c r="U1898" s="2">
        <v>142</v>
      </c>
      <c r="V1898" s="11">
        <v>2510.34</v>
      </c>
      <c r="W1898" s="14" t="s">
        <v>5281</v>
      </c>
      <c r="X1898" s="18">
        <v>1</v>
      </c>
      <c r="Y1898" s="9">
        <v>10000</v>
      </c>
      <c r="Z1898" s="19">
        <f t="shared" si="488"/>
        <v>0</v>
      </c>
      <c r="AA1898" s="25">
        <v>2510.34</v>
      </c>
      <c r="AB1898" s="30">
        <f t="shared" si="489"/>
        <v>529000</v>
      </c>
      <c r="AC1898" s="30">
        <f t="shared" si="499"/>
        <v>1.890359168241966E-2</v>
      </c>
      <c r="AD1898" s="31">
        <f t="shared" si="500"/>
        <v>2.5330812854442346</v>
      </c>
      <c r="AE1898" s="31">
        <f t="shared" si="501"/>
        <v>2.6843100189035916</v>
      </c>
      <c r="AG1898" s="30">
        <f t="shared" si="490"/>
        <v>2427000</v>
      </c>
      <c r="AH1898" s="30">
        <f t="shared" si="496"/>
        <v>4.1203131437989289E-3</v>
      </c>
      <c r="AI1898" s="31">
        <f t="shared" si="497"/>
        <v>0.55212196126905644</v>
      </c>
      <c r="AJ1898" s="31">
        <f t="shared" si="498"/>
        <v>0.58508446641944789</v>
      </c>
      <c r="AK1898" s="30">
        <f>IF(W1898="si",($S1898*'COSTOS DE CREDITOS'!$C$27)/DATA!$G1898,"")</f>
        <v>54.922363131454851</v>
      </c>
      <c r="AL1898" s="90">
        <f>IF(W1898="si",'COSTOS DE CREDITOS'!$C$35,"")</f>
        <v>20.421138461538462</v>
      </c>
      <c r="AM1898" s="30">
        <f t="shared" si="491"/>
        <v>615.38461538461547</v>
      </c>
      <c r="AN1898" s="30">
        <f t="shared" si="492"/>
        <v>0</v>
      </c>
      <c r="AO1898" s="30">
        <f t="shared" si="493"/>
        <v>690.72811697760881</v>
      </c>
      <c r="AP1898" s="30">
        <f t="shared" si="494"/>
        <v>1819.6118830223913</v>
      </c>
      <c r="AQ1898" s="19">
        <f t="shared" si="495"/>
        <v>0.72484678689834492</v>
      </c>
    </row>
    <row r="1899" spans="1:43" x14ac:dyDescent="0.2">
      <c r="A1899" s="23" t="s">
        <v>5665</v>
      </c>
      <c r="B1899" s="6" t="s">
        <v>5684</v>
      </c>
      <c r="C1899" s="6" t="s">
        <v>5667</v>
      </c>
      <c r="D1899" s="2">
        <v>159387</v>
      </c>
      <c r="E1899" s="2">
        <v>159805</v>
      </c>
      <c r="F1899" s="3" t="s">
        <v>2418</v>
      </c>
      <c r="G1899" s="2">
        <v>6</v>
      </c>
      <c r="H1899" s="2">
        <v>159811</v>
      </c>
      <c r="I1899" s="3" t="s">
        <v>2430</v>
      </c>
      <c r="J1899" s="15" t="s">
        <v>5688</v>
      </c>
      <c r="K1899" s="24" t="s">
        <v>5688</v>
      </c>
      <c r="L1899" s="15">
        <v>45136</v>
      </c>
      <c r="M1899" s="15">
        <v>45138</v>
      </c>
      <c r="N1899" s="15"/>
      <c r="O1899" s="26">
        <f>VLOOKUP(D1899,quash!A$2:$I$7791,9,FALSE)</f>
        <v>3</v>
      </c>
      <c r="P1899" s="7">
        <v>7000</v>
      </c>
      <c r="Q1899" s="26">
        <v>143</v>
      </c>
      <c r="R1899" s="19">
        <v>0.10681598899714528</v>
      </c>
      <c r="S1899" s="26">
        <v>16</v>
      </c>
      <c r="T1899" s="7">
        <v>7000</v>
      </c>
      <c r="U1899" s="2">
        <v>142</v>
      </c>
      <c r="V1899" s="11">
        <v>1758.65</v>
      </c>
      <c r="W1899" s="14" t="s">
        <v>5281</v>
      </c>
      <c r="X1899" s="18">
        <v>1</v>
      </c>
      <c r="Y1899" s="9">
        <v>7000</v>
      </c>
      <c r="Z1899" s="19">
        <f t="shared" si="488"/>
        <v>0</v>
      </c>
      <c r="AA1899" s="25">
        <v>1758.65</v>
      </c>
      <c r="AB1899" s="30">
        <f t="shared" si="489"/>
        <v>281000</v>
      </c>
      <c r="AC1899" s="30">
        <f t="shared" si="499"/>
        <v>2.491103202846975E-2</v>
      </c>
      <c r="AD1899" s="31">
        <f t="shared" si="500"/>
        <v>3.5622775800711741</v>
      </c>
      <c r="AE1899" s="31">
        <f t="shared" si="501"/>
        <v>3.5373665480427046</v>
      </c>
      <c r="AG1899" s="30">
        <f t="shared" si="490"/>
        <v>778000</v>
      </c>
      <c r="AH1899" s="30">
        <f t="shared" si="496"/>
        <v>8.9974293059125968E-3</v>
      </c>
      <c r="AI1899" s="31">
        <f t="shared" si="497"/>
        <v>1.2866323907455013</v>
      </c>
      <c r="AJ1899" s="31">
        <f t="shared" si="498"/>
        <v>1.2776349614395888</v>
      </c>
      <c r="AK1899" s="30">
        <f>IF(W1899="si",($S1899*'COSTOS DE CREDITOS'!$C$27)/DATA!$G1899,"")</f>
        <v>54.922363131454851</v>
      </c>
      <c r="AL1899" s="90">
        <f>IF(W1899="si",'COSTOS DE CREDITOS'!$C$35,"")</f>
        <v>20.421138461538462</v>
      </c>
      <c r="AM1899" s="30">
        <f t="shared" si="491"/>
        <v>430.76923076923077</v>
      </c>
      <c r="AN1899" s="30">
        <f t="shared" si="492"/>
        <v>0</v>
      </c>
      <c r="AO1899" s="30">
        <f t="shared" si="493"/>
        <v>506.11273236222405</v>
      </c>
      <c r="AP1899" s="30">
        <f t="shared" si="494"/>
        <v>1252.537267637776</v>
      </c>
      <c r="AQ1899" s="19">
        <f t="shared" si="495"/>
        <v>0.71221520350142209</v>
      </c>
    </row>
    <row r="1900" spans="1:43" x14ac:dyDescent="0.2">
      <c r="A1900" s="23" t="s">
        <v>5665</v>
      </c>
      <c r="B1900" s="6" t="s">
        <v>5674</v>
      </c>
      <c r="C1900" s="6" t="s">
        <v>5670</v>
      </c>
      <c r="D1900" s="4">
        <v>157790</v>
      </c>
      <c r="E1900" s="4">
        <v>158733</v>
      </c>
      <c r="F1900" s="5" t="s">
        <v>2431</v>
      </c>
      <c r="G1900" s="2">
        <v>5</v>
      </c>
      <c r="H1900" s="4">
        <v>158734</v>
      </c>
      <c r="I1900" s="5" t="s">
        <v>2432</v>
      </c>
      <c r="J1900" s="15" t="s">
        <v>5688</v>
      </c>
      <c r="K1900" s="24" t="s">
        <v>5688</v>
      </c>
      <c r="L1900" s="15">
        <v>45127</v>
      </c>
      <c r="M1900" s="15">
        <v>45138</v>
      </c>
      <c r="N1900" s="15"/>
      <c r="O1900" s="26">
        <f>VLOOKUP(D1900,quash!A$2:$I$7791,9,FALSE)</f>
        <v>4</v>
      </c>
      <c r="P1900" s="7">
        <v>10000</v>
      </c>
      <c r="Q1900" s="26">
        <v>133</v>
      </c>
      <c r="R1900" s="19">
        <v>6.0927747297344466E-2</v>
      </c>
      <c r="S1900" s="93">
        <v>26</v>
      </c>
      <c r="T1900" s="8">
        <v>14000</v>
      </c>
      <c r="U1900" s="4">
        <v>147</v>
      </c>
      <c r="V1900" s="10">
        <v>3641.36</v>
      </c>
      <c r="W1900" s="14" t="s">
        <v>5281</v>
      </c>
      <c r="X1900" s="18">
        <v>0.63272695415085556</v>
      </c>
      <c r="Y1900" s="9">
        <v>8858.1773581119778</v>
      </c>
      <c r="Z1900" s="19">
        <f t="shared" si="488"/>
        <v>-0.36727304584914444</v>
      </c>
      <c r="AA1900" s="25">
        <v>2303.9866217667595</v>
      </c>
      <c r="AB1900" s="30">
        <f t="shared" si="489"/>
        <v>343000</v>
      </c>
      <c r="AC1900" s="30">
        <f t="shared" si="499"/>
        <v>4.0816326530612242E-2</v>
      </c>
      <c r="AD1900" s="31">
        <f t="shared" si="500"/>
        <v>5.4285714285714279</v>
      </c>
      <c r="AE1900" s="31">
        <f t="shared" si="501"/>
        <v>5.9999999999999991</v>
      </c>
      <c r="AG1900" s="30">
        <f t="shared" si="490"/>
        <v>927000</v>
      </c>
      <c r="AH1900" s="30">
        <f t="shared" si="496"/>
        <v>1.5102481121898598E-2</v>
      </c>
      <c r="AI1900" s="31">
        <f t="shared" si="497"/>
        <v>2.0086299892125137</v>
      </c>
      <c r="AJ1900" s="31">
        <f t="shared" si="498"/>
        <v>2.2200647249190939</v>
      </c>
      <c r="AK1900" s="30">
        <f>IF(W1900="si",($S1900*'COSTOS DE CREDITOS'!$C$27)/DATA!$G1900,"")</f>
        <v>107.09860810633695</v>
      </c>
      <c r="AL1900" s="90">
        <f>IF(W1900="si",'COSTOS DE CREDITOS'!$C$35,"")</f>
        <v>20.421138461538462</v>
      </c>
      <c r="AM1900" s="30">
        <f t="shared" si="491"/>
        <v>1400</v>
      </c>
      <c r="AN1900" s="30">
        <f t="shared" si="492"/>
        <v>5141.8226418880222</v>
      </c>
      <c r="AO1900" s="30">
        <f t="shared" si="493"/>
        <v>6669.3423884558979</v>
      </c>
      <c r="AP1900" s="30">
        <f t="shared" si="494"/>
        <v>-4365.3557666891384</v>
      </c>
      <c r="AQ1900" s="19">
        <f t="shared" si="495"/>
        <v>-1.8946966642287466</v>
      </c>
    </row>
    <row r="1901" spans="1:43" x14ac:dyDescent="0.2">
      <c r="A1901" s="23" t="s">
        <v>5665</v>
      </c>
      <c r="B1901" s="6" t="s">
        <v>5675</v>
      </c>
      <c r="C1901" s="6" t="s">
        <v>5667</v>
      </c>
      <c r="D1901" s="4">
        <v>159065</v>
      </c>
      <c r="E1901" s="4">
        <v>159899</v>
      </c>
      <c r="F1901" s="5" t="s">
        <v>2437</v>
      </c>
      <c r="G1901" s="2">
        <v>5</v>
      </c>
      <c r="H1901" s="4">
        <v>159900</v>
      </c>
      <c r="I1901" s="5" t="s">
        <v>2438</v>
      </c>
      <c r="J1901" s="15">
        <v>45128</v>
      </c>
      <c r="K1901" s="24">
        <v>1198534624</v>
      </c>
      <c r="L1901" s="15">
        <v>45138</v>
      </c>
      <c r="M1901" s="15">
        <v>45138</v>
      </c>
      <c r="N1901" s="15"/>
      <c r="O1901" s="26">
        <f>VLOOKUP(D1901,quash!A$2:$I$7791,9,FALSE)</f>
        <v>1</v>
      </c>
      <c r="P1901" s="7">
        <v>5000</v>
      </c>
      <c r="Q1901" s="26">
        <v>147</v>
      </c>
      <c r="R1901" s="19">
        <v>0.11226939921536</v>
      </c>
      <c r="S1901" s="26">
        <v>16</v>
      </c>
      <c r="T1901" s="8">
        <v>5000</v>
      </c>
      <c r="U1901" s="4">
        <v>147</v>
      </c>
      <c r="V1901" s="10">
        <v>1303.3399999999999</v>
      </c>
      <c r="W1901" s="14" t="s">
        <v>5281</v>
      </c>
      <c r="X1901" s="18">
        <v>1</v>
      </c>
      <c r="Y1901" s="9">
        <v>5000</v>
      </c>
      <c r="Z1901" s="19">
        <f t="shared" si="488"/>
        <v>0</v>
      </c>
      <c r="AA1901" s="25">
        <v>1303.3399999999999</v>
      </c>
      <c r="AB1901" s="30">
        <f t="shared" si="489"/>
        <v>529000</v>
      </c>
      <c r="AC1901" s="30">
        <f t="shared" si="499"/>
        <v>9.4517958412098299E-3</v>
      </c>
      <c r="AD1901" s="31">
        <f t="shared" si="500"/>
        <v>1.3894139886578449</v>
      </c>
      <c r="AE1901" s="31">
        <f t="shared" si="501"/>
        <v>1.3894139886578449</v>
      </c>
      <c r="AG1901" s="30">
        <f t="shared" si="490"/>
        <v>2427000</v>
      </c>
      <c r="AH1901" s="30">
        <f t="shared" si="496"/>
        <v>2.0601565718994645E-3</v>
      </c>
      <c r="AI1901" s="31">
        <f t="shared" si="497"/>
        <v>0.30284301606922126</v>
      </c>
      <c r="AJ1901" s="31">
        <f t="shared" si="498"/>
        <v>0.30284301606922126</v>
      </c>
      <c r="AK1901" s="30">
        <f>IF(W1901="si",($S1901*'COSTOS DE CREDITOS'!$C$27)/DATA!$G1901,"")</f>
        <v>65.906835757745824</v>
      </c>
      <c r="AL1901" s="90">
        <f>IF(W1901="si",'COSTOS DE CREDITOS'!$C$35,"")</f>
        <v>20.421138461538462</v>
      </c>
      <c r="AM1901" s="30">
        <f t="shared" si="491"/>
        <v>307.69230769230774</v>
      </c>
      <c r="AN1901" s="30">
        <f t="shared" si="492"/>
        <v>0</v>
      </c>
      <c r="AO1901" s="30">
        <f t="shared" si="493"/>
        <v>394.02028191159201</v>
      </c>
      <c r="AP1901" s="30">
        <f t="shared" si="494"/>
        <v>909.31971808840785</v>
      </c>
      <c r="AQ1901" s="19">
        <f t="shared" si="495"/>
        <v>0.69768419452208008</v>
      </c>
    </row>
    <row r="1902" spans="1:43" x14ac:dyDescent="0.2">
      <c r="A1902" s="23" t="s">
        <v>5665</v>
      </c>
      <c r="B1902" s="6" t="s">
        <v>5676</v>
      </c>
      <c r="C1902" s="6" t="s">
        <v>5670</v>
      </c>
      <c r="D1902" s="4">
        <v>159828</v>
      </c>
      <c r="E1902" s="4">
        <v>159924</v>
      </c>
      <c r="F1902" s="5" t="s">
        <v>2440</v>
      </c>
      <c r="G1902" s="2">
        <v>5</v>
      </c>
      <c r="H1902" s="4">
        <v>159925</v>
      </c>
      <c r="I1902" s="5" t="s">
        <v>2441</v>
      </c>
      <c r="J1902" s="15">
        <v>45136</v>
      </c>
      <c r="K1902" s="24">
        <v>1204009923</v>
      </c>
      <c r="L1902" s="15">
        <v>45138</v>
      </c>
      <c r="M1902" s="15">
        <v>45138</v>
      </c>
      <c r="N1902" s="15"/>
      <c r="O1902" s="26">
        <f>VLOOKUP(D1902,quash!A$2:$I$7791,9,FALSE)</f>
        <v>4</v>
      </c>
      <c r="P1902" s="7">
        <v>10000</v>
      </c>
      <c r="Q1902" s="26">
        <v>147</v>
      </c>
      <c r="R1902" s="19">
        <v>7.9000519063170294E-2</v>
      </c>
      <c r="S1902" s="26">
        <v>16</v>
      </c>
      <c r="T1902" s="8">
        <v>7000</v>
      </c>
      <c r="U1902" s="4">
        <v>142</v>
      </c>
      <c r="V1902" s="10">
        <v>1758.65</v>
      </c>
      <c r="W1902" s="14" t="s">
        <v>5281</v>
      </c>
      <c r="X1902" s="18">
        <v>1</v>
      </c>
      <c r="Y1902" s="9">
        <v>7000</v>
      </c>
      <c r="Z1902" s="19">
        <f t="shared" si="488"/>
        <v>0</v>
      </c>
      <c r="AA1902" s="25">
        <v>1758.65</v>
      </c>
      <c r="AB1902" s="30">
        <f t="shared" si="489"/>
        <v>343000</v>
      </c>
      <c r="AC1902" s="30">
        <f t="shared" si="499"/>
        <v>2.0408163265306121E-2</v>
      </c>
      <c r="AD1902" s="31">
        <f t="shared" si="500"/>
        <v>2.9999999999999996</v>
      </c>
      <c r="AE1902" s="31">
        <f t="shared" si="501"/>
        <v>2.8979591836734691</v>
      </c>
      <c r="AG1902" s="30">
        <f t="shared" si="490"/>
        <v>927000</v>
      </c>
      <c r="AH1902" s="30">
        <f t="shared" si="496"/>
        <v>7.551240560949299E-3</v>
      </c>
      <c r="AI1902" s="31">
        <f t="shared" si="497"/>
        <v>1.110032362459547</v>
      </c>
      <c r="AJ1902" s="31">
        <f t="shared" si="498"/>
        <v>1.0722761596548005</v>
      </c>
      <c r="AK1902" s="30">
        <f>IF(W1902="si",($S1902*'COSTOS DE CREDITOS'!$C$27)/DATA!$G1902,"")</f>
        <v>65.906835757745824</v>
      </c>
      <c r="AL1902" s="90">
        <f>IF(W1902="si",'COSTOS DE CREDITOS'!$C$35,"")</f>
        <v>20.421138461538462</v>
      </c>
      <c r="AM1902" s="30">
        <f t="shared" si="491"/>
        <v>430.76923076923077</v>
      </c>
      <c r="AN1902" s="30">
        <f t="shared" si="492"/>
        <v>0</v>
      </c>
      <c r="AO1902" s="30">
        <f t="shared" si="493"/>
        <v>517.09720498851505</v>
      </c>
      <c r="AP1902" s="30">
        <f t="shared" si="494"/>
        <v>1241.5527950114852</v>
      </c>
      <c r="AQ1902" s="19">
        <f t="shared" si="495"/>
        <v>0.70596923493104657</v>
      </c>
    </row>
    <row r="1903" spans="1:43" x14ac:dyDescent="0.2">
      <c r="A1903" s="23" t="s">
        <v>5665</v>
      </c>
      <c r="B1903" s="6" t="s">
        <v>5672</v>
      </c>
      <c r="C1903" s="6" t="s">
        <v>5667</v>
      </c>
      <c r="D1903" s="4">
        <v>159584</v>
      </c>
      <c r="E1903" s="4">
        <v>159932</v>
      </c>
      <c r="F1903" s="5" t="s">
        <v>2442</v>
      </c>
      <c r="G1903" s="2">
        <v>5</v>
      </c>
      <c r="H1903" s="4">
        <v>159933</v>
      </c>
      <c r="I1903" s="5" t="s">
        <v>2443</v>
      </c>
      <c r="J1903" s="15">
        <v>45134</v>
      </c>
      <c r="K1903" s="24">
        <v>1202816142</v>
      </c>
      <c r="L1903" s="15">
        <v>45138</v>
      </c>
      <c r="M1903" s="15">
        <v>45138</v>
      </c>
      <c r="N1903" s="15"/>
      <c r="O1903" s="26">
        <f>VLOOKUP(D1903,quash!A$2:$I$7791,9,FALSE)</f>
        <v>2</v>
      </c>
      <c r="P1903" s="7">
        <v>10000</v>
      </c>
      <c r="Q1903" s="26">
        <v>115</v>
      </c>
      <c r="R1903" s="19">
        <v>3.97705569269148E-2</v>
      </c>
      <c r="S1903" s="26">
        <v>16</v>
      </c>
      <c r="T1903" s="8">
        <v>10000</v>
      </c>
      <c r="U1903" s="4">
        <v>142</v>
      </c>
      <c r="V1903" s="10">
        <v>2510.34</v>
      </c>
      <c r="W1903" s="14" t="s">
        <v>5281</v>
      </c>
      <c r="X1903" s="18">
        <v>1</v>
      </c>
      <c r="Y1903" s="9">
        <v>10000</v>
      </c>
      <c r="Z1903" s="19">
        <f t="shared" si="488"/>
        <v>0</v>
      </c>
      <c r="AA1903" s="25">
        <v>2510.34</v>
      </c>
      <c r="AB1903" s="30">
        <f t="shared" si="489"/>
        <v>494000</v>
      </c>
      <c r="AC1903" s="30">
        <f t="shared" si="499"/>
        <v>2.0242914979757085E-2</v>
      </c>
      <c r="AD1903" s="31">
        <f t="shared" si="500"/>
        <v>2.3279352226720649</v>
      </c>
      <c r="AE1903" s="31">
        <f t="shared" si="501"/>
        <v>2.8744939271255059</v>
      </c>
      <c r="AG1903" s="30">
        <f t="shared" si="490"/>
        <v>1695000</v>
      </c>
      <c r="AH1903" s="30">
        <f t="shared" si="496"/>
        <v>5.8997050147492625E-3</v>
      </c>
      <c r="AI1903" s="31">
        <f t="shared" si="497"/>
        <v>0.67846607669616521</v>
      </c>
      <c r="AJ1903" s="31">
        <f t="shared" si="498"/>
        <v>0.83775811209439532</v>
      </c>
      <c r="AK1903" s="30">
        <f>IF(W1903="si",($S1903*'COSTOS DE CREDITOS'!$C$27)/DATA!$G1903,"")</f>
        <v>65.906835757745824</v>
      </c>
      <c r="AL1903" s="90">
        <f>IF(W1903="si",'COSTOS DE CREDITOS'!$C$35,"")</f>
        <v>20.421138461538462</v>
      </c>
      <c r="AM1903" s="30">
        <f t="shared" si="491"/>
        <v>615.38461538461547</v>
      </c>
      <c r="AN1903" s="30">
        <f t="shared" si="492"/>
        <v>0</v>
      </c>
      <c r="AO1903" s="30">
        <f t="shared" si="493"/>
        <v>701.7125896038998</v>
      </c>
      <c r="AP1903" s="30">
        <f t="shared" si="494"/>
        <v>1808.6274103961005</v>
      </c>
      <c r="AQ1903" s="19">
        <f t="shared" si="495"/>
        <v>0.72047109570659762</v>
      </c>
    </row>
    <row r="1904" spans="1:43" x14ac:dyDescent="0.2">
      <c r="A1904" s="23" t="s">
        <v>5665</v>
      </c>
      <c r="B1904" s="6" t="s">
        <v>5676</v>
      </c>
      <c r="C1904" s="6" t="s">
        <v>5670</v>
      </c>
      <c r="D1904" s="4">
        <v>147489</v>
      </c>
      <c r="E1904" s="4">
        <v>159971</v>
      </c>
      <c r="F1904" s="5" t="s">
        <v>2444</v>
      </c>
      <c r="G1904" s="2">
        <v>6</v>
      </c>
      <c r="H1904" s="4">
        <v>159972</v>
      </c>
      <c r="I1904" s="5" t="s">
        <v>2445</v>
      </c>
      <c r="J1904" s="15">
        <v>45010</v>
      </c>
      <c r="K1904" s="24">
        <v>1117466167</v>
      </c>
      <c r="L1904" s="15">
        <v>45138</v>
      </c>
      <c r="M1904" s="15">
        <v>45138</v>
      </c>
      <c r="N1904" s="15"/>
      <c r="O1904" s="26">
        <f>VLOOKUP(D1904,quash!A$2:$I$7791,9,FALSE)</f>
        <v>4</v>
      </c>
      <c r="P1904" s="7">
        <v>5000</v>
      </c>
      <c r="Q1904" s="26">
        <v>147</v>
      </c>
      <c r="R1904" s="19">
        <v>0.11226939921536</v>
      </c>
      <c r="S1904" s="26">
        <v>16</v>
      </c>
      <c r="T1904" s="8">
        <v>7000</v>
      </c>
      <c r="U1904" s="4">
        <v>142</v>
      </c>
      <c r="V1904" s="10">
        <v>1758.65</v>
      </c>
      <c r="W1904" s="14" t="s">
        <v>5281</v>
      </c>
      <c r="X1904" s="18">
        <v>1</v>
      </c>
      <c r="Y1904" s="9">
        <v>7000</v>
      </c>
      <c r="Z1904" s="19">
        <f t="shared" si="488"/>
        <v>0</v>
      </c>
      <c r="AA1904" s="25">
        <v>1758.65</v>
      </c>
      <c r="AB1904" s="30">
        <f t="shared" si="489"/>
        <v>343000</v>
      </c>
      <c r="AC1904" s="30">
        <f t="shared" si="499"/>
        <v>2.0408163265306121E-2</v>
      </c>
      <c r="AD1904" s="31">
        <f t="shared" si="500"/>
        <v>2.9999999999999996</v>
      </c>
      <c r="AE1904" s="31">
        <f t="shared" si="501"/>
        <v>2.8979591836734691</v>
      </c>
      <c r="AG1904" s="30">
        <f t="shared" si="490"/>
        <v>927000</v>
      </c>
      <c r="AH1904" s="30">
        <f t="shared" si="496"/>
        <v>7.551240560949299E-3</v>
      </c>
      <c r="AI1904" s="31">
        <f t="shared" si="497"/>
        <v>1.110032362459547</v>
      </c>
      <c r="AJ1904" s="31">
        <f t="shared" si="498"/>
        <v>1.0722761596548005</v>
      </c>
      <c r="AK1904" s="30">
        <f>IF(W1904="si",($S1904*'COSTOS DE CREDITOS'!$C$27)/DATA!$G1904,"")</f>
        <v>54.922363131454851</v>
      </c>
      <c r="AL1904" s="90">
        <f>IF(W1904="si",'COSTOS DE CREDITOS'!$C$35,"")</f>
        <v>20.421138461538462</v>
      </c>
      <c r="AM1904" s="30">
        <f t="shared" si="491"/>
        <v>430.76923076923077</v>
      </c>
      <c r="AN1904" s="30">
        <f t="shared" si="492"/>
        <v>0</v>
      </c>
      <c r="AO1904" s="30">
        <f t="shared" si="493"/>
        <v>506.11273236222405</v>
      </c>
      <c r="AP1904" s="30">
        <f t="shared" si="494"/>
        <v>1252.537267637776</v>
      </c>
      <c r="AQ1904" s="19">
        <f t="shared" si="495"/>
        <v>0.71221520350142209</v>
      </c>
    </row>
    <row r="1905" spans="1:43" x14ac:dyDescent="0.2">
      <c r="A1905" s="23" t="s">
        <v>5665</v>
      </c>
      <c r="B1905" s="6" t="s">
        <v>5669</v>
      </c>
      <c r="C1905" s="6" t="s">
        <v>5670</v>
      </c>
      <c r="D1905" s="4">
        <v>159150</v>
      </c>
      <c r="E1905" s="4">
        <v>160026</v>
      </c>
      <c r="F1905" s="5" t="s">
        <v>2446</v>
      </c>
      <c r="G1905" s="2">
        <v>7</v>
      </c>
      <c r="H1905" s="4">
        <v>160027</v>
      </c>
      <c r="I1905" s="5" t="s">
        <v>2447</v>
      </c>
      <c r="J1905" s="15">
        <v>45131</v>
      </c>
      <c r="K1905" s="24">
        <v>1199570706</v>
      </c>
      <c r="L1905" s="15">
        <v>45138</v>
      </c>
      <c r="M1905" s="15">
        <v>45138</v>
      </c>
      <c r="N1905" s="15"/>
      <c r="O1905" s="26">
        <f>VLOOKUP(D1905,quash!A$2:$I$7791,9,FALSE)</f>
        <v>4</v>
      </c>
      <c r="P1905" s="7">
        <v>10000</v>
      </c>
      <c r="Q1905" s="26">
        <v>100</v>
      </c>
      <c r="R1905" s="19">
        <v>1.82981294070719E-2</v>
      </c>
      <c r="S1905" s="26">
        <v>16</v>
      </c>
      <c r="T1905" s="8">
        <v>6000</v>
      </c>
      <c r="U1905" s="4">
        <v>142</v>
      </c>
      <c r="V1905" s="10">
        <v>1503.37</v>
      </c>
      <c r="W1905" s="14" t="s">
        <v>5281</v>
      </c>
      <c r="X1905" s="18">
        <v>1</v>
      </c>
      <c r="Y1905" s="9">
        <v>6000</v>
      </c>
      <c r="Z1905" s="19">
        <f t="shared" si="488"/>
        <v>0</v>
      </c>
      <c r="AA1905" s="25">
        <v>1503.37</v>
      </c>
      <c r="AB1905" s="30">
        <f t="shared" si="489"/>
        <v>343000</v>
      </c>
      <c r="AC1905" s="30">
        <f t="shared" si="499"/>
        <v>1.7492711370262391E-2</v>
      </c>
      <c r="AD1905" s="31">
        <f t="shared" si="500"/>
        <v>1.749271137026239</v>
      </c>
      <c r="AE1905" s="31">
        <f t="shared" si="501"/>
        <v>2.4839650145772594</v>
      </c>
      <c r="AG1905" s="30">
        <f t="shared" si="490"/>
        <v>927000</v>
      </c>
      <c r="AH1905" s="30">
        <f t="shared" si="496"/>
        <v>6.4724919093851136E-3</v>
      </c>
      <c r="AI1905" s="31">
        <f t="shared" si="497"/>
        <v>0.64724919093851141</v>
      </c>
      <c r="AJ1905" s="31">
        <f t="shared" si="498"/>
        <v>0.91909385113268616</v>
      </c>
      <c r="AK1905" s="30">
        <f>IF(W1905="si",($S1905*'COSTOS DE CREDITOS'!$C$27)/DATA!$G1905,"")</f>
        <v>47.07631125553273</v>
      </c>
      <c r="AL1905" s="90">
        <f>IF(W1905="si",'COSTOS DE CREDITOS'!$C$35,"")</f>
        <v>20.421138461538462</v>
      </c>
      <c r="AM1905" s="30">
        <f t="shared" si="491"/>
        <v>369.23076923076923</v>
      </c>
      <c r="AN1905" s="30">
        <f t="shared" si="492"/>
        <v>0</v>
      </c>
      <c r="AO1905" s="30">
        <f t="shared" si="493"/>
        <v>436.72821894784045</v>
      </c>
      <c r="AP1905" s="30">
        <f t="shared" si="494"/>
        <v>1066.6417810521593</v>
      </c>
      <c r="AQ1905" s="19">
        <f t="shared" si="495"/>
        <v>0.70950050955663568</v>
      </c>
    </row>
    <row r="1906" spans="1:43" x14ac:dyDescent="0.2">
      <c r="A1906" s="23" t="s">
        <v>5665</v>
      </c>
      <c r="B1906" s="6" t="s">
        <v>5684</v>
      </c>
      <c r="C1906" s="6" t="s">
        <v>5667</v>
      </c>
      <c r="D1906" s="4">
        <v>159670</v>
      </c>
      <c r="E1906" s="4">
        <v>160041</v>
      </c>
      <c r="F1906" s="5" t="s">
        <v>2448</v>
      </c>
      <c r="G1906" s="2">
        <v>6</v>
      </c>
      <c r="H1906" s="4">
        <v>160042</v>
      </c>
      <c r="I1906" s="5" t="s">
        <v>2449</v>
      </c>
      <c r="J1906" s="15">
        <v>45239</v>
      </c>
      <c r="K1906" s="24">
        <v>1275179410</v>
      </c>
      <c r="L1906" s="15">
        <v>45138</v>
      </c>
      <c r="M1906" s="15">
        <v>45138</v>
      </c>
      <c r="N1906" s="15"/>
      <c r="O1906" s="26">
        <f>VLOOKUP(D1906,quash!A$2:$I$7791,9,FALSE)</f>
        <v>2</v>
      </c>
      <c r="P1906" s="7">
        <v>10000</v>
      </c>
      <c r="Q1906" s="26">
        <v>115</v>
      </c>
      <c r="R1906" s="19">
        <v>3.97705569269148E-2</v>
      </c>
      <c r="S1906" s="26">
        <v>16</v>
      </c>
      <c r="T1906" s="8">
        <v>8000</v>
      </c>
      <c r="U1906" s="4">
        <v>142</v>
      </c>
      <c r="V1906" s="10">
        <v>2013.74</v>
      </c>
      <c r="W1906" s="14" t="s">
        <v>5281</v>
      </c>
      <c r="X1906" s="18">
        <v>1</v>
      </c>
      <c r="Y1906" s="9">
        <v>8000</v>
      </c>
      <c r="Z1906" s="19">
        <f t="shared" si="488"/>
        <v>0</v>
      </c>
      <c r="AA1906" s="25">
        <v>2013.74</v>
      </c>
      <c r="AB1906" s="30">
        <f t="shared" si="489"/>
        <v>494000</v>
      </c>
      <c r="AC1906" s="30">
        <f t="shared" si="499"/>
        <v>1.6194331983805668E-2</v>
      </c>
      <c r="AD1906" s="31">
        <f t="shared" si="500"/>
        <v>1.8623481781376519</v>
      </c>
      <c r="AE1906" s="31">
        <f t="shared" si="501"/>
        <v>2.2995951417004048</v>
      </c>
      <c r="AG1906" s="30">
        <f t="shared" si="490"/>
        <v>1695000</v>
      </c>
      <c r="AH1906" s="30">
        <f t="shared" si="496"/>
        <v>4.71976401179941E-3</v>
      </c>
      <c r="AI1906" s="31">
        <f t="shared" si="497"/>
        <v>0.54277286135693215</v>
      </c>
      <c r="AJ1906" s="31">
        <f t="shared" si="498"/>
        <v>0.67020648967551621</v>
      </c>
      <c r="AK1906" s="30">
        <f>IF(W1906="si",($S1906*'COSTOS DE CREDITOS'!$C$27)/DATA!$G1906,"")</f>
        <v>54.922363131454851</v>
      </c>
      <c r="AL1906" s="90">
        <f>IF(W1906="si",'COSTOS DE CREDITOS'!$C$35,"")</f>
        <v>20.421138461538462</v>
      </c>
      <c r="AM1906" s="30">
        <f t="shared" si="491"/>
        <v>492.30769230769232</v>
      </c>
      <c r="AN1906" s="30">
        <f t="shared" si="492"/>
        <v>0</v>
      </c>
      <c r="AO1906" s="30">
        <f t="shared" si="493"/>
        <v>567.6511939006856</v>
      </c>
      <c r="AP1906" s="30">
        <f t="shared" si="494"/>
        <v>1446.0888060993143</v>
      </c>
      <c r="AQ1906" s="19">
        <f t="shared" si="495"/>
        <v>0.71811098061284684</v>
      </c>
    </row>
    <row r="1907" spans="1:43" x14ac:dyDescent="0.2">
      <c r="A1907" s="23" t="s">
        <v>5665</v>
      </c>
      <c r="B1907" s="6" t="s">
        <v>5669</v>
      </c>
      <c r="C1907" s="6" t="s">
        <v>5670</v>
      </c>
      <c r="D1907" s="4">
        <v>159116</v>
      </c>
      <c r="E1907" s="4">
        <v>160048</v>
      </c>
      <c r="F1907" s="5" t="s">
        <v>2450</v>
      </c>
      <c r="G1907" s="2">
        <v>5</v>
      </c>
      <c r="H1907" s="4">
        <v>160049</v>
      </c>
      <c r="I1907" s="5" t="s">
        <v>2451</v>
      </c>
      <c r="J1907" s="15">
        <v>45129</v>
      </c>
      <c r="K1907" s="24">
        <v>1198787127</v>
      </c>
      <c r="L1907" s="15">
        <v>45138</v>
      </c>
      <c r="M1907" s="15">
        <v>45138</v>
      </c>
      <c r="N1907" s="15"/>
      <c r="O1907" s="26">
        <f>VLOOKUP(D1907,quash!A$2:$I$7791,9,FALSE)</f>
        <v>6</v>
      </c>
      <c r="P1907" s="7">
        <v>10000</v>
      </c>
      <c r="Q1907" s="26">
        <v>115</v>
      </c>
      <c r="R1907" s="19">
        <v>3.97705569269148E-2</v>
      </c>
      <c r="S1907" s="26">
        <v>16</v>
      </c>
      <c r="T1907" s="8">
        <v>7000</v>
      </c>
      <c r="U1907" s="4">
        <v>142</v>
      </c>
      <c r="V1907" s="10">
        <v>1758.65</v>
      </c>
      <c r="W1907" s="14" t="s">
        <v>5281</v>
      </c>
      <c r="X1907" s="18">
        <v>1</v>
      </c>
      <c r="Y1907" s="9">
        <v>7000</v>
      </c>
      <c r="Z1907" s="19">
        <f t="shared" si="488"/>
        <v>0</v>
      </c>
      <c r="AA1907" s="25">
        <v>1758.65</v>
      </c>
      <c r="AB1907" s="30">
        <f t="shared" si="489"/>
        <v>48000</v>
      </c>
      <c r="AC1907" s="30">
        <f t="shared" si="499"/>
        <v>0.14583333333333334</v>
      </c>
      <c r="AD1907" s="31">
        <f t="shared" si="500"/>
        <v>16.770833333333336</v>
      </c>
      <c r="AE1907" s="31">
        <f t="shared" si="501"/>
        <v>20.708333333333336</v>
      </c>
      <c r="AG1907" s="30">
        <f t="shared" si="490"/>
        <v>288000</v>
      </c>
      <c r="AH1907" s="30">
        <f t="shared" si="496"/>
        <v>2.4305555555555556E-2</v>
      </c>
      <c r="AI1907" s="31">
        <f t="shared" si="497"/>
        <v>2.7951388888888888</v>
      </c>
      <c r="AJ1907" s="31">
        <f t="shared" si="498"/>
        <v>3.4513888888888888</v>
      </c>
      <c r="AK1907" s="30">
        <f>IF(W1907="si",($S1907*'COSTOS DE CREDITOS'!$C$27)/DATA!$G1907,"")</f>
        <v>65.906835757745824</v>
      </c>
      <c r="AL1907" s="90">
        <f>IF(W1907="si",'COSTOS DE CREDITOS'!$C$35,"")</f>
        <v>20.421138461538462</v>
      </c>
      <c r="AM1907" s="30">
        <f t="shared" si="491"/>
        <v>430.76923076923077</v>
      </c>
      <c r="AN1907" s="30">
        <f t="shared" si="492"/>
        <v>0</v>
      </c>
      <c r="AO1907" s="30">
        <f t="shared" si="493"/>
        <v>517.09720498851505</v>
      </c>
      <c r="AP1907" s="30">
        <f t="shared" si="494"/>
        <v>1241.5527950114852</v>
      </c>
      <c r="AQ1907" s="19">
        <f t="shared" si="495"/>
        <v>0.70596923493104657</v>
      </c>
    </row>
    <row r="1908" spans="1:43" x14ac:dyDescent="0.2">
      <c r="A1908" s="23" t="s">
        <v>5665</v>
      </c>
      <c r="B1908" s="6" t="s">
        <v>5682</v>
      </c>
      <c r="C1908" s="6" t="s">
        <v>5670</v>
      </c>
      <c r="D1908" s="2">
        <v>159113</v>
      </c>
      <c r="E1908" s="2">
        <v>159812</v>
      </c>
      <c r="F1908" s="3" t="s">
        <v>2433</v>
      </c>
      <c r="G1908" s="2">
        <v>5</v>
      </c>
      <c r="H1908" s="2">
        <v>159815</v>
      </c>
      <c r="I1908" s="3" t="s">
        <v>2453</v>
      </c>
      <c r="J1908" s="15">
        <v>45288</v>
      </c>
      <c r="K1908" s="24">
        <v>1309975615</v>
      </c>
      <c r="L1908" s="15">
        <v>45138</v>
      </c>
      <c r="M1908" s="15">
        <v>45138</v>
      </c>
      <c r="N1908" s="15"/>
      <c r="O1908" s="26" t="e">
        <f>VLOOKUP(D1908,quash!A$2:$I$7791,9,FALSE)</f>
        <v>#N/A</v>
      </c>
      <c r="P1908" s="7">
        <v>7000</v>
      </c>
      <c r="Q1908" s="26">
        <v>121</v>
      </c>
      <c r="R1908" s="19">
        <v>3.1160502391921113E-2</v>
      </c>
      <c r="S1908" s="26">
        <v>16</v>
      </c>
      <c r="T1908" s="7">
        <v>7000</v>
      </c>
      <c r="U1908" s="2">
        <v>100</v>
      </c>
      <c r="V1908" s="11">
        <v>1220.7</v>
      </c>
      <c r="W1908" s="14" t="s">
        <v>5281</v>
      </c>
      <c r="X1908" s="18">
        <v>1</v>
      </c>
      <c r="Y1908" s="9">
        <v>7000</v>
      </c>
      <c r="Z1908" s="19">
        <f t="shared" si="488"/>
        <v>0</v>
      </c>
      <c r="AA1908" s="25">
        <v>1220.7</v>
      </c>
      <c r="AB1908" s="30">
        <f t="shared" si="489"/>
        <v>318000</v>
      </c>
      <c r="AC1908" s="30">
        <f t="shared" si="499"/>
        <v>2.20125786163522E-2</v>
      </c>
      <c r="AD1908" s="31">
        <f t="shared" si="500"/>
        <v>2.6635220125786163</v>
      </c>
      <c r="AE1908" s="31">
        <f t="shared" si="501"/>
        <v>2.2012578616352201</v>
      </c>
      <c r="AG1908" s="30">
        <f t="shared" si="490"/>
        <v>6126000</v>
      </c>
      <c r="AH1908" s="30">
        <f t="shared" si="496"/>
        <v>1.1426705843943846E-3</v>
      </c>
      <c r="AI1908" s="31">
        <f t="shared" si="497"/>
        <v>0.13826314071172052</v>
      </c>
      <c r="AJ1908" s="31">
        <f t="shared" si="498"/>
        <v>0.11426705843943846</v>
      </c>
      <c r="AK1908" s="30">
        <f>IF(W1908="si",($S1908*'COSTOS DE CREDITOS'!$C$27)/DATA!$G1908,"")</f>
        <v>65.906835757745824</v>
      </c>
      <c r="AL1908" s="90">
        <f>IF(W1908="si",'COSTOS DE CREDITOS'!$C$35,"")</f>
        <v>20.421138461538462</v>
      </c>
      <c r="AM1908" s="30">
        <f t="shared" si="491"/>
        <v>430.76923076923077</v>
      </c>
      <c r="AN1908" s="30">
        <f t="shared" si="492"/>
        <v>0</v>
      </c>
      <c r="AO1908" s="30">
        <f t="shared" si="493"/>
        <v>517.09720498851505</v>
      </c>
      <c r="AP1908" s="30">
        <f t="shared" si="494"/>
        <v>703.602795011485</v>
      </c>
      <c r="AQ1908" s="19">
        <f t="shared" si="495"/>
        <v>0.57639288523919474</v>
      </c>
    </row>
    <row r="1909" spans="1:43" x14ac:dyDescent="0.2">
      <c r="A1909" s="23" t="s">
        <v>5665</v>
      </c>
      <c r="B1909" s="6" t="s">
        <v>5682</v>
      </c>
      <c r="C1909" s="6" t="s">
        <v>5670</v>
      </c>
      <c r="D1909" s="2">
        <v>159114</v>
      </c>
      <c r="E1909" s="2">
        <v>159812</v>
      </c>
      <c r="F1909" s="3" t="s">
        <v>2433</v>
      </c>
      <c r="G1909" s="2">
        <v>5</v>
      </c>
      <c r="H1909" s="2">
        <v>159816</v>
      </c>
      <c r="I1909" s="3" t="s">
        <v>2454</v>
      </c>
      <c r="J1909" s="15">
        <v>45288</v>
      </c>
      <c r="K1909" s="24">
        <v>1309974963</v>
      </c>
      <c r="L1909" s="15">
        <v>45138</v>
      </c>
      <c r="M1909" s="15">
        <v>45138</v>
      </c>
      <c r="N1909" s="15"/>
      <c r="O1909" s="26" t="e">
        <f>VLOOKUP(D1909,quash!A$2:$I$7791,9,FALSE)</f>
        <v>#N/A</v>
      </c>
      <c r="P1909" s="7">
        <v>8000</v>
      </c>
      <c r="Q1909" s="26">
        <v>110</v>
      </c>
      <c r="R1909" s="19">
        <v>3.3220596517330447E-2</v>
      </c>
      <c r="S1909" s="26">
        <v>16</v>
      </c>
      <c r="T1909" s="7">
        <v>7000</v>
      </c>
      <c r="U1909" s="2">
        <v>100</v>
      </c>
      <c r="V1909" s="11">
        <v>1220.7</v>
      </c>
      <c r="W1909" s="14" t="s">
        <v>5281</v>
      </c>
      <c r="X1909" s="18">
        <v>1</v>
      </c>
      <c r="Y1909" s="9">
        <v>7000</v>
      </c>
      <c r="Z1909" s="19">
        <f t="shared" si="488"/>
        <v>0</v>
      </c>
      <c r="AA1909" s="25">
        <v>1220.7</v>
      </c>
      <c r="AB1909" s="30">
        <f t="shared" si="489"/>
        <v>318000</v>
      </c>
      <c r="AC1909" s="30">
        <f t="shared" si="499"/>
        <v>2.20125786163522E-2</v>
      </c>
      <c r="AD1909" s="31">
        <f t="shared" si="500"/>
        <v>2.4213836477987418</v>
      </c>
      <c r="AE1909" s="31">
        <f t="shared" si="501"/>
        <v>2.2012578616352201</v>
      </c>
      <c r="AG1909" s="30">
        <f t="shared" si="490"/>
        <v>6126000</v>
      </c>
      <c r="AH1909" s="30">
        <f t="shared" si="496"/>
        <v>1.1426705843943846E-3</v>
      </c>
      <c r="AI1909" s="31">
        <f t="shared" si="497"/>
        <v>0.1256937642833823</v>
      </c>
      <c r="AJ1909" s="31">
        <f t="shared" si="498"/>
        <v>0.11426705843943846</v>
      </c>
      <c r="AK1909" s="30">
        <f>IF(W1909="si",($S1909*'COSTOS DE CREDITOS'!$C$27)/DATA!$G1909,"")</f>
        <v>65.906835757745824</v>
      </c>
      <c r="AL1909" s="90">
        <f>IF(W1909="si",'COSTOS DE CREDITOS'!$C$35,"")</f>
        <v>20.421138461538462</v>
      </c>
      <c r="AM1909" s="30">
        <f t="shared" si="491"/>
        <v>430.76923076923077</v>
      </c>
      <c r="AN1909" s="30">
        <f t="shared" si="492"/>
        <v>0</v>
      </c>
      <c r="AO1909" s="30">
        <f t="shared" si="493"/>
        <v>517.09720498851505</v>
      </c>
      <c r="AP1909" s="30">
        <f t="shared" si="494"/>
        <v>703.602795011485</v>
      </c>
      <c r="AQ1909" s="19">
        <f t="shared" si="495"/>
        <v>0.57639288523919474</v>
      </c>
    </row>
    <row r="1910" spans="1:43" x14ac:dyDescent="0.2">
      <c r="A1910" s="23" t="s">
        <v>5665</v>
      </c>
      <c r="B1910" s="6" t="s">
        <v>5682</v>
      </c>
      <c r="C1910" s="6" t="s">
        <v>5670</v>
      </c>
      <c r="D1910" s="2">
        <v>159724</v>
      </c>
      <c r="E1910" s="2">
        <v>159812</v>
      </c>
      <c r="F1910" s="3" t="s">
        <v>2433</v>
      </c>
      <c r="G1910" s="2">
        <v>5</v>
      </c>
      <c r="H1910" s="2">
        <v>159817</v>
      </c>
      <c r="I1910" s="3" t="s">
        <v>2455</v>
      </c>
      <c r="J1910" s="15">
        <v>45288</v>
      </c>
      <c r="K1910" s="24">
        <v>1309975200</v>
      </c>
      <c r="L1910" s="15">
        <v>45138</v>
      </c>
      <c r="M1910" s="15">
        <v>45138</v>
      </c>
      <c r="N1910" s="15"/>
      <c r="O1910" s="26" t="e">
        <f>VLOOKUP(D1910,quash!A$2:$I$7791,9,FALSE)</f>
        <v>#N/A</v>
      </c>
      <c r="P1910" s="7">
        <v>7000</v>
      </c>
      <c r="Q1910" s="26">
        <v>127</v>
      </c>
      <c r="R1910" s="19">
        <v>3.3741050530766176E-2</v>
      </c>
      <c r="S1910" s="26">
        <v>16</v>
      </c>
      <c r="T1910" s="7">
        <v>7000</v>
      </c>
      <c r="U1910" s="2">
        <v>100</v>
      </c>
      <c r="V1910" s="11">
        <v>1220.7</v>
      </c>
      <c r="W1910" s="14" t="s">
        <v>5281</v>
      </c>
      <c r="X1910" s="18">
        <v>1</v>
      </c>
      <c r="Y1910" s="9">
        <v>7000</v>
      </c>
      <c r="Z1910" s="19">
        <f t="shared" si="488"/>
        <v>0</v>
      </c>
      <c r="AA1910" s="25">
        <v>1220.7</v>
      </c>
      <c r="AB1910" s="30">
        <f t="shared" si="489"/>
        <v>318000</v>
      </c>
      <c r="AC1910" s="30">
        <f t="shared" si="499"/>
        <v>2.20125786163522E-2</v>
      </c>
      <c r="AD1910" s="31">
        <f t="shared" si="500"/>
        <v>2.7955974842767293</v>
      </c>
      <c r="AE1910" s="31">
        <f t="shared" si="501"/>
        <v>2.2012578616352201</v>
      </c>
      <c r="AG1910" s="30">
        <f t="shared" si="490"/>
        <v>6126000</v>
      </c>
      <c r="AH1910" s="30">
        <f t="shared" si="496"/>
        <v>1.1426705843943846E-3</v>
      </c>
      <c r="AI1910" s="31">
        <f t="shared" si="497"/>
        <v>0.14511916421808685</v>
      </c>
      <c r="AJ1910" s="31">
        <f t="shared" si="498"/>
        <v>0.11426705843943846</v>
      </c>
      <c r="AK1910" s="30">
        <f>IF(W1910="si",($S1910*'COSTOS DE CREDITOS'!$C$27)/DATA!$G1910,"")</f>
        <v>65.906835757745824</v>
      </c>
      <c r="AL1910" s="90">
        <f>IF(W1910="si",'COSTOS DE CREDITOS'!$C$35,"")</f>
        <v>20.421138461538462</v>
      </c>
      <c r="AM1910" s="30">
        <f t="shared" si="491"/>
        <v>430.76923076923077</v>
      </c>
      <c r="AN1910" s="30">
        <f t="shared" si="492"/>
        <v>0</v>
      </c>
      <c r="AO1910" s="30">
        <f t="shared" si="493"/>
        <v>517.09720498851505</v>
      </c>
      <c r="AP1910" s="30">
        <f t="shared" si="494"/>
        <v>703.602795011485</v>
      </c>
      <c r="AQ1910" s="19">
        <f t="shared" si="495"/>
        <v>0.57639288523919474</v>
      </c>
    </row>
    <row r="1911" spans="1:43" x14ac:dyDescent="0.2">
      <c r="A1911" s="23" t="s">
        <v>5665</v>
      </c>
      <c r="B1911" s="6" t="s">
        <v>5676</v>
      </c>
      <c r="C1911" s="6" t="s">
        <v>5670</v>
      </c>
      <c r="D1911" s="2">
        <v>159825</v>
      </c>
      <c r="E1911" s="2">
        <v>159924</v>
      </c>
      <c r="F1911" s="3" t="s">
        <v>2440</v>
      </c>
      <c r="G1911" s="2">
        <v>5</v>
      </c>
      <c r="H1911" s="2">
        <v>159926</v>
      </c>
      <c r="I1911" s="3" t="s">
        <v>2456</v>
      </c>
      <c r="J1911" s="15">
        <v>45136</v>
      </c>
      <c r="K1911" s="24">
        <v>1204011360</v>
      </c>
      <c r="L1911" s="15">
        <v>45138</v>
      </c>
      <c r="M1911" s="15">
        <v>45138</v>
      </c>
      <c r="N1911" s="15"/>
      <c r="O1911" s="26" t="e">
        <f>VLOOKUP(D1911,quash!A$2:$I$7791,9,FALSE)</f>
        <v>#N/A</v>
      </c>
      <c r="P1911" s="7">
        <v>8000</v>
      </c>
      <c r="Q1911" s="26">
        <v>120</v>
      </c>
      <c r="R1911" s="19">
        <v>3.1160502391921113E-2</v>
      </c>
      <c r="S1911" s="26">
        <v>16</v>
      </c>
      <c r="T1911" s="7">
        <v>7000</v>
      </c>
      <c r="U1911" s="2">
        <v>142</v>
      </c>
      <c r="V1911" s="11">
        <v>1758.65</v>
      </c>
      <c r="W1911" s="14" t="s">
        <v>5281</v>
      </c>
      <c r="X1911" s="18">
        <v>1</v>
      </c>
      <c r="Y1911" s="9">
        <v>7000</v>
      </c>
      <c r="Z1911" s="19">
        <f t="shared" si="488"/>
        <v>0</v>
      </c>
      <c r="AA1911" s="25">
        <v>1758.65</v>
      </c>
      <c r="AB1911" s="30">
        <f t="shared" si="489"/>
        <v>318000</v>
      </c>
      <c r="AC1911" s="30">
        <f t="shared" si="499"/>
        <v>2.20125786163522E-2</v>
      </c>
      <c r="AD1911" s="31">
        <f t="shared" si="500"/>
        <v>2.641509433962264</v>
      </c>
      <c r="AE1911" s="31">
        <f t="shared" si="501"/>
        <v>3.1257861635220126</v>
      </c>
      <c r="AG1911" s="30">
        <f t="shared" si="490"/>
        <v>6126000</v>
      </c>
      <c r="AH1911" s="30">
        <f t="shared" si="496"/>
        <v>1.1426705843943846E-3</v>
      </c>
      <c r="AI1911" s="31">
        <f t="shared" si="497"/>
        <v>0.13712047012732614</v>
      </c>
      <c r="AJ1911" s="31">
        <f t="shared" si="498"/>
        <v>0.16225922298400261</v>
      </c>
      <c r="AK1911" s="30">
        <f>IF(W1911="si",($S1911*'COSTOS DE CREDITOS'!$C$27)/DATA!$G1911,"")</f>
        <v>65.906835757745824</v>
      </c>
      <c r="AL1911" s="90">
        <f>IF(W1911="si",'COSTOS DE CREDITOS'!$C$35,"")</f>
        <v>20.421138461538462</v>
      </c>
      <c r="AM1911" s="30">
        <f t="shared" si="491"/>
        <v>430.76923076923077</v>
      </c>
      <c r="AN1911" s="30">
        <f t="shared" si="492"/>
        <v>0</v>
      </c>
      <c r="AO1911" s="30">
        <f t="shared" si="493"/>
        <v>517.09720498851505</v>
      </c>
      <c r="AP1911" s="30">
        <f t="shared" si="494"/>
        <v>1241.5527950114852</v>
      </c>
      <c r="AQ1911" s="19">
        <f t="shared" si="495"/>
        <v>0.70596923493104657</v>
      </c>
    </row>
    <row r="1912" spans="1:43" x14ac:dyDescent="0.2">
      <c r="A1912" s="23" t="s">
        <v>5665</v>
      </c>
      <c r="B1912" s="6" t="s">
        <v>5676</v>
      </c>
      <c r="C1912" s="6" t="s">
        <v>5670</v>
      </c>
      <c r="D1912" s="2">
        <v>159822</v>
      </c>
      <c r="E1912" s="2">
        <v>159924</v>
      </c>
      <c r="F1912" s="3" t="s">
        <v>2440</v>
      </c>
      <c r="G1912" s="2">
        <v>5</v>
      </c>
      <c r="H1912" s="2">
        <v>159927</v>
      </c>
      <c r="I1912" s="3" t="s">
        <v>2457</v>
      </c>
      <c r="J1912" s="15">
        <v>45136</v>
      </c>
      <c r="K1912" s="24">
        <v>1203997986</v>
      </c>
      <c r="L1912" s="15">
        <v>45138</v>
      </c>
      <c r="M1912" s="15">
        <v>45138</v>
      </c>
      <c r="N1912" s="15"/>
      <c r="O1912" s="26">
        <f>VLOOKUP(D1912,quash!A$2:$I$7791,9,FALSE)</f>
        <v>2</v>
      </c>
      <c r="P1912" s="7">
        <v>10000</v>
      </c>
      <c r="Q1912" s="26">
        <v>147</v>
      </c>
      <c r="R1912" s="19">
        <v>7.9000519063170294E-2</v>
      </c>
      <c r="S1912" s="26">
        <v>16</v>
      </c>
      <c r="T1912" s="7">
        <v>7000</v>
      </c>
      <c r="U1912" s="2">
        <v>142</v>
      </c>
      <c r="V1912" s="11">
        <v>1758.65</v>
      </c>
      <c r="W1912" s="14" t="s">
        <v>5281</v>
      </c>
      <c r="X1912" s="18">
        <v>1</v>
      </c>
      <c r="Y1912" s="9">
        <v>7000</v>
      </c>
      <c r="Z1912" s="19">
        <f t="shared" si="488"/>
        <v>0</v>
      </c>
      <c r="AA1912" s="25">
        <v>1758.65</v>
      </c>
      <c r="AB1912" s="30">
        <f t="shared" si="489"/>
        <v>494000</v>
      </c>
      <c r="AC1912" s="30">
        <f t="shared" si="499"/>
        <v>1.417004048582996E-2</v>
      </c>
      <c r="AD1912" s="31">
        <f t="shared" si="500"/>
        <v>2.0829959514170042</v>
      </c>
      <c r="AE1912" s="31">
        <f t="shared" si="501"/>
        <v>2.0121457489878543</v>
      </c>
      <c r="AG1912" s="30">
        <f t="shared" si="490"/>
        <v>1695000</v>
      </c>
      <c r="AH1912" s="30">
        <f t="shared" si="496"/>
        <v>4.1297935103244837E-3</v>
      </c>
      <c r="AI1912" s="31">
        <f t="shared" si="497"/>
        <v>0.60707964601769915</v>
      </c>
      <c r="AJ1912" s="31">
        <f t="shared" si="498"/>
        <v>0.58643067846607666</v>
      </c>
      <c r="AK1912" s="30">
        <f>IF(W1912="si",($S1912*'COSTOS DE CREDITOS'!$C$27)/DATA!$G1912,"")</f>
        <v>65.906835757745824</v>
      </c>
      <c r="AL1912" s="90">
        <f>IF(W1912="si",'COSTOS DE CREDITOS'!$C$35,"")</f>
        <v>20.421138461538462</v>
      </c>
      <c r="AM1912" s="30">
        <f t="shared" si="491"/>
        <v>430.76923076923077</v>
      </c>
      <c r="AN1912" s="30">
        <f t="shared" si="492"/>
        <v>0</v>
      </c>
      <c r="AO1912" s="30">
        <f t="shared" si="493"/>
        <v>517.09720498851505</v>
      </c>
      <c r="AP1912" s="30">
        <f t="shared" si="494"/>
        <v>1241.5527950114852</v>
      </c>
      <c r="AQ1912" s="19">
        <f t="shared" si="495"/>
        <v>0.70596923493104657</v>
      </c>
    </row>
    <row r="1913" spans="1:43" x14ac:dyDescent="0.2">
      <c r="A1913" s="23" t="s">
        <v>5665</v>
      </c>
      <c r="B1913" s="6" t="s">
        <v>5676</v>
      </c>
      <c r="C1913" s="6" t="s">
        <v>5670</v>
      </c>
      <c r="D1913" s="2">
        <v>159823</v>
      </c>
      <c r="E1913" s="2">
        <v>159924</v>
      </c>
      <c r="F1913" s="3" t="s">
        <v>2440</v>
      </c>
      <c r="G1913" s="2">
        <v>5</v>
      </c>
      <c r="H1913" s="2">
        <v>159928</v>
      </c>
      <c r="I1913" s="3" t="s">
        <v>2458</v>
      </c>
      <c r="J1913" s="15">
        <v>45136</v>
      </c>
      <c r="K1913" s="24">
        <v>1204000368</v>
      </c>
      <c r="L1913" s="15">
        <v>45138</v>
      </c>
      <c r="M1913" s="15">
        <v>45138</v>
      </c>
      <c r="N1913" s="15"/>
      <c r="O1913" s="26" t="e">
        <f>VLOOKUP(D1913,quash!A$2:$I$7791,9,FALSE)</f>
        <v>#N/A</v>
      </c>
      <c r="P1913" s="7">
        <v>7000</v>
      </c>
      <c r="Q1913" s="26">
        <v>111</v>
      </c>
      <c r="R1913" s="19">
        <v>1.8298129407071966E-2</v>
      </c>
      <c r="S1913" s="26">
        <v>16</v>
      </c>
      <c r="T1913" s="7">
        <v>7000</v>
      </c>
      <c r="U1913" s="2">
        <v>142</v>
      </c>
      <c r="V1913" s="11">
        <v>1758.65</v>
      </c>
      <c r="W1913" s="14" t="s">
        <v>5281</v>
      </c>
      <c r="X1913" s="18">
        <v>1</v>
      </c>
      <c r="Y1913" s="9">
        <v>7000</v>
      </c>
      <c r="Z1913" s="19">
        <f t="shared" si="488"/>
        <v>0</v>
      </c>
      <c r="AA1913" s="25">
        <v>1758.65</v>
      </c>
      <c r="AB1913" s="30">
        <f t="shared" si="489"/>
        <v>318000</v>
      </c>
      <c r="AC1913" s="30">
        <f t="shared" si="499"/>
        <v>2.20125786163522E-2</v>
      </c>
      <c r="AD1913" s="31">
        <f t="shared" si="500"/>
        <v>2.4433962264150941</v>
      </c>
      <c r="AE1913" s="31">
        <f t="shared" si="501"/>
        <v>3.1257861635220126</v>
      </c>
      <c r="AG1913" s="30">
        <f t="shared" si="490"/>
        <v>6126000</v>
      </c>
      <c r="AH1913" s="30">
        <f t="shared" si="496"/>
        <v>1.1426705843943846E-3</v>
      </c>
      <c r="AI1913" s="31">
        <f t="shared" si="497"/>
        <v>0.12683643486777668</v>
      </c>
      <c r="AJ1913" s="31">
        <f t="shared" si="498"/>
        <v>0.16225922298400261</v>
      </c>
      <c r="AK1913" s="30">
        <f>IF(W1913="si",($S1913*'COSTOS DE CREDITOS'!$C$27)/DATA!$G1913,"")</f>
        <v>65.906835757745824</v>
      </c>
      <c r="AL1913" s="90">
        <f>IF(W1913="si",'COSTOS DE CREDITOS'!$C$35,"")</f>
        <v>20.421138461538462</v>
      </c>
      <c r="AM1913" s="30">
        <f t="shared" si="491"/>
        <v>430.76923076923077</v>
      </c>
      <c r="AN1913" s="30">
        <f t="shared" si="492"/>
        <v>0</v>
      </c>
      <c r="AO1913" s="30">
        <f t="shared" si="493"/>
        <v>517.09720498851505</v>
      </c>
      <c r="AP1913" s="30">
        <f t="shared" si="494"/>
        <v>1241.5527950114852</v>
      </c>
      <c r="AQ1913" s="19">
        <f t="shared" si="495"/>
        <v>0.70596923493104657</v>
      </c>
    </row>
    <row r="1914" spans="1:43" x14ac:dyDescent="0.2">
      <c r="A1914" s="23" t="s">
        <v>5665</v>
      </c>
      <c r="B1914" s="6" t="s">
        <v>5676</v>
      </c>
      <c r="C1914" s="6" t="s">
        <v>5670</v>
      </c>
      <c r="D1914" s="2">
        <v>159821</v>
      </c>
      <c r="E1914" s="2">
        <v>159924</v>
      </c>
      <c r="F1914" s="3" t="s">
        <v>2440</v>
      </c>
      <c r="G1914" s="2">
        <v>5</v>
      </c>
      <c r="H1914" s="2">
        <v>159929</v>
      </c>
      <c r="I1914" s="3" t="s">
        <v>2459</v>
      </c>
      <c r="J1914" s="15">
        <v>45136</v>
      </c>
      <c r="K1914" s="24">
        <v>1203995323</v>
      </c>
      <c r="L1914" s="15">
        <v>45138</v>
      </c>
      <c r="M1914" s="15">
        <v>45138</v>
      </c>
      <c r="N1914" s="15"/>
      <c r="O1914" s="26">
        <f>VLOOKUP(D1914,quash!A$2:$I$7791,9,FALSE)</f>
        <v>2</v>
      </c>
      <c r="P1914" s="7">
        <v>5000</v>
      </c>
      <c r="Q1914" s="26">
        <v>147</v>
      </c>
      <c r="R1914" s="19">
        <v>0.11226939921536</v>
      </c>
      <c r="S1914" s="26">
        <v>16</v>
      </c>
      <c r="T1914" s="7">
        <v>7000</v>
      </c>
      <c r="U1914" s="2">
        <v>142</v>
      </c>
      <c r="V1914" s="11">
        <v>1758.65</v>
      </c>
      <c r="W1914" s="14" t="s">
        <v>5281</v>
      </c>
      <c r="X1914" s="18">
        <v>1</v>
      </c>
      <c r="Y1914" s="9">
        <v>7000</v>
      </c>
      <c r="Z1914" s="19">
        <f t="shared" si="488"/>
        <v>0</v>
      </c>
      <c r="AA1914" s="25">
        <v>1758.65</v>
      </c>
      <c r="AB1914" s="30">
        <f t="shared" si="489"/>
        <v>494000</v>
      </c>
      <c r="AC1914" s="30">
        <f t="shared" si="499"/>
        <v>1.417004048582996E-2</v>
      </c>
      <c r="AD1914" s="31">
        <f t="shared" si="500"/>
        <v>2.0829959514170042</v>
      </c>
      <c r="AE1914" s="31">
        <f t="shared" si="501"/>
        <v>2.0121457489878543</v>
      </c>
      <c r="AG1914" s="30">
        <f t="shared" si="490"/>
        <v>1695000</v>
      </c>
      <c r="AH1914" s="30">
        <f t="shared" si="496"/>
        <v>4.1297935103244837E-3</v>
      </c>
      <c r="AI1914" s="31">
        <f t="shared" si="497"/>
        <v>0.60707964601769915</v>
      </c>
      <c r="AJ1914" s="31">
        <f t="shared" si="498"/>
        <v>0.58643067846607666</v>
      </c>
      <c r="AK1914" s="30">
        <f>IF(W1914="si",($S1914*'COSTOS DE CREDITOS'!$C$27)/DATA!$G1914,"")</f>
        <v>65.906835757745824</v>
      </c>
      <c r="AL1914" s="90">
        <f>IF(W1914="si",'COSTOS DE CREDITOS'!$C$35,"")</f>
        <v>20.421138461538462</v>
      </c>
      <c r="AM1914" s="30">
        <f t="shared" si="491"/>
        <v>430.76923076923077</v>
      </c>
      <c r="AN1914" s="30">
        <f t="shared" si="492"/>
        <v>0</v>
      </c>
      <c r="AO1914" s="30">
        <f t="shared" si="493"/>
        <v>517.09720498851505</v>
      </c>
      <c r="AP1914" s="30">
        <f t="shared" si="494"/>
        <v>1241.5527950114852</v>
      </c>
      <c r="AQ1914" s="19">
        <f t="shared" si="495"/>
        <v>0.70596923493104657</v>
      </c>
    </row>
    <row r="1915" spans="1:43" x14ac:dyDescent="0.2">
      <c r="A1915" s="23" t="s">
        <v>5665</v>
      </c>
      <c r="B1915" s="6" t="s">
        <v>5676</v>
      </c>
      <c r="C1915" s="6" t="s">
        <v>5670</v>
      </c>
      <c r="D1915" s="2">
        <v>147487</v>
      </c>
      <c r="E1915" s="2">
        <v>159971</v>
      </c>
      <c r="F1915" s="3" t="s">
        <v>2444</v>
      </c>
      <c r="G1915" s="2">
        <v>6</v>
      </c>
      <c r="H1915" s="2">
        <v>159974</v>
      </c>
      <c r="I1915" s="3" t="s">
        <v>2460</v>
      </c>
      <c r="J1915" s="15">
        <v>45010</v>
      </c>
      <c r="K1915" s="24">
        <v>1117458810</v>
      </c>
      <c r="L1915" s="15">
        <v>45138</v>
      </c>
      <c r="M1915" s="15">
        <v>45138</v>
      </c>
      <c r="N1915" s="15"/>
      <c r="O1915" s="26">
        <f>VLOOKUP(D1915,quash!A$2:$I$7791,9,FALSE)</f>
        <v>3</v>
      </c>
      <c r="P1915" s="7">
        <v>10000</v>
      </c>
      <c r="Q1915" s="26">
        <v>147</v>
      </c>
      <c r="R1915" s="19">
        <v>7.9000519063170294E-2</v>
      </c>
      <c r="S1915" s="26">
        <v>16</v>
      </c>
      <c r="T1915" s="7">
        <v>7000</v>
      </c>
      <c r="U1915" s="2">
        <v>142</v>
      </c>
      <c r="V1915" s="11">
        <v>1758.65</v>
      </c>
      <c r="W1915" s="14" t="s">
        <v>5281</v>
      </c>
      <c r="X1915" s="18">
        <v>1</v>
      </c>
      <c r="Y1915" s="9">
        <v>7000</v>
      </c>
      <c r="Z1915" s="19">
        <f t="shared" si="488"/>
        <v>0</v>
      </c>
      <c r="AA1915" s="25">
        <v>1758.65</v>
      </c>
      <c r="AB1915" s="30">
        <f t="shared" si="489"/>
        <v>281000</v>
      </c>
      <c r="AC1915" s="30">
        <f t="shared" si="499"/>
        <v>2.491103202846975E-2</v>
      </c>
      <c r="AD1915" s="31">
        <f t="shared" si="500"/>
        <v>3.6619217081850532</v>
      </c>
      <c r="AE1915" s="31">
        <f t="shared" si="501"/>
        <v>3.5373665480427046</v>
      </c>
      <c r="AG1915" s="30">
        <f t="shared" si="490"/>
        <v>778000</v>
      </c>
      <c r="AH1915" s="30">
        <f t="shared" si="496"/>
        <v>8.9974293059125968E-3</v>
      </c>
      <c r="AI1915" s="31">
        <f t="shared" si="497"/>
        <v>1.3226221079691518</v>
      </c>
      <c r="AJ1915" s="31">
        <f t="shared" si="498"/>
        <v>1.2776349614395888</v>
      </c>
      <c r="AK1915" s="30">
        <f>IF(W1915="si",($S1915*'COSTOS DE CREDITOS'!$C$27)/DATA!$G1915,"")</f>
        <v>54.922363131454851</v>
      </c>
      <c r="AL1915" s="90">
        <f>IF(W1915="si",'COSTOS DE CREDITOS'!$C$35,"")</f>
        <v>20.421138461538462</v>
      </c>
      <c r="AM1915" s="30">
        <f t="shared" si="491"/>
        <v>430.76923076923077</v>
      </c>
      <c r="AN1915" s="30">
        <f t="shared" si="492"/>
        <v>0</v>
      </c>
      <c r="AO1915" s="30">
        <f t="shared" si="493"/>
        <v>506.11273236222405</v>
      </c>
      <c r="AP1915" s="30">
        <f t="shared" si="494"/>
        <v>1252.537267637776</v>
      </c>
      <c r="AQ1915" s="19">
        <f t="shared" si="495"/>
        <v>0.71221520350142209</v>
      </c>
    </row>
    <row r="1916" spans="1:43" x14ac:dyDescent="0.2">
      <c r="A1916" s="23" t="s">
        <v>5665</v>
      </c>
      <c r="B1916" s="6" t="s">
        <v>5676</v>
      </c>
      <c r="C1916" s="6" t="s">
        <v>5670</v>
      </c>
      <c r="D1916" s="2">
        <v>159792</v>
      </c>
      <c r="E1916" s="2">
        <v>159971</v>
      </c>
      <c r="F1916" s="3" t="s">
        <v>2444</v>
      </c>
      <c r="G1916" s="2">
        <v>6</v>
      </c>
      <c r="H1916" s="2">
        <v>159975</v>
      </c>
      <c r="I1916" s="3" t="s">
        <v>2461</v>
      </c>
      <c r="J1916" s="15">
        <v>45135</v>
      </c>
      <c r="K1916" s="24">
        <v>1203731639</v>
      </c>
      <c r="L1916" s="15">
        <v>45138</v>
      </c>
      <c r="M1916" s="15">
        <v>45138</v>
      </c>
      <c r="N1916" s="15"/>
      <c r="O1916" s="26" t="e">
        <f>VLOOKUP(D1916,quash!A$2:$I$7791,9,FALSE)</f>
        <v>#N/A</v>
      </c>
      <c r="P1916" s="7">
        <v>7000</v>
      </c>
      <c r="Q1916" s="26">
        <v>126</v>
      </c>
      <c r="R1916" s="19">
        <v>3.3741050530766176E-2</v>
      </c>
      <c r="S1916" s="26">
        <v>16</v>
      </c>
      <c r="T1916" s="7">
        <v>7000</v>
      </c>
      <c r="U1916" s="2">
        <v>142</v>
      </c>
      <c r="V1916" s="11">
        <v>1758.65</v>
      </c>
      <c r="W1916" s="14" t="s">
        <v>5281</v>
      </c>
      <c r="X1916" s="18">
        <v>1</v>
      </c>
      <c r="Y1916" s="9">
        <v>7000</v>
      </c>
      <c r="Z1916" s="19">
        <f t="shared" si="488"/>
        <v>0</v>
      </c>
      <c r="AA1916" s="25">
        <v>1758.65</v>
      </c>
      <c r="AB1916" s="30">
        <f t="shared" si="489"/>
        <v>318000</v>
      </c>
      <c r="AC1916" s="30">
        <f t="shared" si="499"/>
        <v>2.20125786163522E-2</v>
      </c>
      <c r="AD1916" s="31">
        <f t="shared" si="500"/>
        <v>2.773584905660377</v>
      </c>
      <c r="AE1916" s="31">
        <f t="shared" si="501"/>
        <v>3.1257861635220126</v>
      </c>
      <c r="AG1916" s="30">
        <f t="shared" si="490"/>
        <v>6126000</v>
      </c>
      <c r="AH1916" s="30">
        <f t="shared" si="496"/>
        <v>1.1426705843943846E-3</v>
      </c>
      <c r="AI1916" s="31">
        <f t="shared" si="497"/>
        <v>0.14397649363369247</v>
      </c>
      <c r="AJ1916" s="31">
        <f t="shared" si="498"/>
        <v>0.16225922298400261</v>
      </c>
      <c r="AK1916" s="30">
        <f>IF(W1916="si",($S1916*'COSTOS DE CREDITOS'!$C$27)/DATA!$G1916,"")</f>
        <v>54.922363131454851</v>
      </c>
      <c r="AL1916" s="90">
        <f>IF(W1916="si",'COSTOS DE CREDITOS'!$C$35,"")</f>
        <v>20.421138461538462</v>
      </c>
      <c r="AM1916" s="30">
        <f t="shared" si="491"/>
        <v>430.76923076923077</v>
      </c>
      <c r="AN1916" s="30">
        <f t="shared" si="492"/>
        <v>0</v>
      </c>
      <c r="AO1916" s="30">
        <f t="shared" si="493"/>
        <v>506.11273236222405</v>
      </c>
      <c r="AP1916" s="30">
        <f t="shared" si="494"/>
        <v>1252.537267637776</v>
      </c>
      <c r="AQ1916" s="19">
        <f t="shared" si="495"/>
        <v>0.71221520350142209</v>
      </c>
    </row>
    <row r="1917" spans="1:43" x14ac:dyDescent="0.2">
      <c r="A1917" s="23" t="s">
        <v>5665</v>
      </c>
      <c r="B1917" s="6" t="s">
        <v>5676</v>
      </c>
      <c r="C1917" s="6" t="s">
        <v>5670</v>
      </c>
      <c r="D1917" s="2">
        <v>159838</v>
      </c>
      <c r="E1917" s="2">
        <v>159971</v>
      </c>
      <c r="F1917" s="3" t="s">
        <v>2444</v>
      </c>
      <c r="G1917" s="2">
        <v>6</v>
      </c>
      <c r="H1917" s="2">
        <v>159976</v>
      </c>
      <c r="I1917" s="3" t="s">
        <v>2462</v>
      </c>
      <c r="J1917" s="15">
        <v>45136</v>
      </c>
      <c r="K1917" s="24">
        <v>1204064881</v>
      </c>
      <c r="L1917" s="15">
        <v>45138</v>
      </c>
      <c r="M1917" s="15">
        <v>45138</v>
      </c>
      <c r="N1917" s="15"/>
      <c r="O1917" s="26">
        <f>VLOOKUP(D1917,quash!A$2:$I$7791,9,FALSE)</f>
        <v>1</v>
      </c>
      <c r="P1917" s="7">
        <v>5000</v>
      </c>
      <c r="Q1917" s="26">
        <v>147</v>
      </c>
      <c r="R1917" s="19">
        <v>0.11226939921536</v>
      </c>
      <c r="S1917" s="26">
        <v>16</v>
      </c>
      <c r="T1917" s="7">
        <v>6000</v>
      </c>
      <c r="U1917" s="2">
        <v>142</v>
      </c>
      <c r="V1917" s="11">
        <v>1503.37</v>
      </c>
      <c r="W1917" s="14" t="s">
        <v>5281</v>
      </c>
      <c r="X1917" s="18">
        <v>1</v>
      </c>
      <c r="Y1917" s="9">
        <v>6000</v>
      </c>
      <c r="Z1917" s="19">
        <f t="shared" si="488"/>
        <v>0</v>
      </c>
      <c r="AA1917" s="25">
        <v>1503.37</v>
      </c>
      <c r="AB1917" s="30">
        <f t="shared" si="489"/>
        <v>529000</v>
      </c>
      <c r="AC1917" s="30">
        <f t="shared" si="499"/>
        <v>1.1342155009451797E-2</v>
      </c>
      <c r="AD1917" s="31">
        <f t="shared" si="500"/>
        <v>1.6672967863894141</v>
      </c>
      <c r="AE1917" s="31">
        <f t="shared" si="501"/>
        <v>1.6105860113421551</v>
      </c>
      <c r="AG1917" s="30">
        <f t="shared" si="490"/>
        <v>2427000</v>
      </c>
      <c r="AH1917" s="30">
        <f t="shared" si="496"/>
        <v>2.472187886279357E-3</v>
      </c>
      <c r="AI1917" s="31">
        <f t="shared" si="497"/>
        <v>0.36341161928306548</v>
      </c>
      <c r="AJ1917" s="31">
        <f t="shared" si="498"/>
        <v>0.35105067985166871</v>
      </c>
      <c r="AK1917" s="30">
        <f>IF(W1917="si",($S1917*'COSTOS DE CREDITOS'!$C$27)/DATA!$G1917,"")</f>
        <v>54.922363131454851</v>
      </c>
      <c r="AL1917" s="90">
        <f>IF(W1917="si",'COSTOS DE CREDITOS'!$C$35,"")</f>
        <v>20.421138461538462</v>
      </c>
      <c r="AM1917" s="30">
        <f t="shared" si="491"/>
        <v>369.23076923076923</v>
      </c>
      <c r="AN1917" s="30">
        <f t="shared" si="492"/>
        <v>0</v>
      </c>
      <c r="AO1917" s="30">
        <f t="shared" si="493"/>
        <v>444.5742708237625</v>
      </c>
      <c r="AP1917" s="30">
        <f t="shared" si="494"/>
        <v>1058.7957291762373</v>
      </c>
      <c r="AQ1917" s="19">
        <f t="shared" si="495"/>
        <v>0.70428153360532497</v>
      </c>
    </row>
    <row r="1918" spans="1:43" x14ac:dyDescent="0.2">
      <c r="A1918" s="23" t="s">
        <v>5665</v>
      </c>
      <c r="B1918" s="6" t="s">
        <v>5676</v>
      </c>
      <c r="C1918" s="6" t="s">
        <v>5670</v>
      </c>
      <c r="D1918" s="2">
        <v>147492</v>
      </c>
      <c r="E1918" s="2">
        <v>159971</v>
      </c>
      <c r="F1918" s="3" t="s">
        <v>2444</v>
      </c>
      <c r="G1918" s="2">
        <v>6</v>
      </c>
      <c r="H1918" s="2">
        <v>159977</v>
      </c>
      <c r="I1918" s="3" t="s">
        <v>2463</v>
      </c>
      <c r="J1918" s="15">
        <v>45010</v>
      </c>
      <c r="K1918" s="24">
        <v>1117468422</v>
      </c>
      <c r="L1918" s="15">
        <v>45138</v>
      </c>
      <c r="M1918" s="15">
        <v>45138</v>
      </c>
      <c r="N1918" s="15"/>
      <c r="O1918" s="26">
        <f>VLOOKUP(D1918,quash!A$2:$I$7791,9,FALSE)</f>
        <v>3</v>
      </c>
      <c r="P1918" s="7">
        <v>5000</v>
      </c>
      <c r="Q1918" s="26">
        <v>147</v>
      </c>
      <c r="R1918" s="19">
        <v>0.11226939921536</v>
      </c>
      <c r="S1918" s="26">
        <v>16</v>
      </c>
      <c r="T1918" s="7">
        <v>7000</v>
      </c>
      <c r="U1918" s="2">
        <v>142</v>
      </c>
      <c r="V1918" s="11">
        <v>1758.65</v>
      </c>
      <c r="W1918" s="14" t="s">
        <v>5281</v>
      </c>
      <c r="X1918" s="18">
        <v>1</v>
      </c>
      <c r="Y1918" s="9">
        <v>7000</v>
      </c>
      <c r="Z1918" s="19">
        <f t="shared" si="488"/>
        <v>0</v>
      </c>
      <c r="AA1918" s="25">
        <v>1758.65</v>
      </c>
      <c r="AB1918" s="30">
        <f t="shared" si="489"/>
        <v>281000</v>
      </c>
      <c r="AC1918" s="30">
        <f t="shared" si="499"/>
        <v>2.491103202846975E-2</v>
      </c>
      <c r="AD1918" s="31">
        <f t="shared" si="500"/>
        <v>3.6619217081850532</v>
      </c>
      <c r="AE1918" s="31">
        <f t="shared" si="501"/>
        <v>3.5373665480427046</v>
      </c>
      <c r="AG1918" s="30">
        <f t="shared" si="490"/>
        <v>778000</v>
      </c>
      <c r="AH1918" s="30">
        <f t="shared" si="496"/>
        <v>8.9974293059125968E-3</v>
      </c>
      <c r="AI1918" s="31">
        <f t="shared" si="497"/>
        <v>1.3226221079691518</v>
      </c>
      <c r="AJ1918" s="31">
        <f t="shared" si="498"/>
        <v>1.2776349614395888</v>
      </c>
      <c r="AK1918" s="30">
        <f>IF(W1918="si",($S1918*'COSTOS DE CREDITOS'!$C$27)/DATA!$G1918,"")</f>
        <v>54.922363131454851</v>
      </c>
      <c r="AL1918" s="90">
        <f>IF(W1918="si",'COSTOS DE CREDITOS'!$C$35,"")</f>
        <v>20.421138461538462</v>
      </c>
      <c r="AM1918" s="30">
        <f t="shared" si="491"/>
        <v>430.76923076923077</v>
      </c>
      <c r="AN1918" s="30">
        <f t="shared" si="492"/>
        <v>0</v>
      </c>
      <c r="AO1918" s="30">
        <f t="shared" si="493"/>
        <v>506.11273236222405</v>
      </c>
      <c r="AP1918" s="30">
        <f t="shared" si="494"/>
        <v>1252.537267637776</v>
      </c>
      <c r="AQ1918" s="19">
        <f t="shared" si="495"/>
        <v>0.71221520350142209</v>
      </c>
    </row>
    <row r="1919" spans="1:43" x14ac:dyDescent="0.2">
      <c r="A1919" s="23" t="s">
        <v>5665</v>
      </c>
      <c r="B1919" s="6" t="s">
        <v>5676</v>
      </c>
      <c r="C1919" s="6" t="s">
        <v>5670</v>
      </c>
      <c r="D1919" s="2">
        <v>159797</v>
      </c>
      <c r="E1919" s="2">
        <v>159971</v>
      </c>
      <c r="F1919" s="3" t="s">
        <v>2444</v>
      </c>
      <c r="G1919" s="2">
        <v>6</v>
      </c>
      <c r="H1919" s="2">
        <v>159978</v>
      </c>
      <c r="I1919" s="3" t="s">
        <v>2464</v>
      </c>
      <c r="J1919" s="15">
        <v>45135</v>
      </c>
      <c r="K1919" s="24">
        <v>1203725962</v>
      </c>
      <c r="L1919" s="15">
        <v>45138</v>
      </c>
      <c r="M1919" s="15">
        <v>45138</v>
      </c>
      <c r="N1919" s="15"/>
      <c r="O1919" s="26">
        <f>VLOOKUP(D1919,quash!A$2:$I$7791,9,FALSE)</f>
        <v>5</v>
      </c>
      <c r="P1919" s="7">
        <v>10000</v>
      </c>
      <c r="Q1919" s="26">
        <v>147</v>
      </c>
      <c r="R1919" s="19">
        <v>7.9000519063170294E-2</v>
      </c>
      <c r="S1919" s="26">
        <v>16</v>
      </c>
      <c r="T1919" s="7">
        <v>7000</v>
      </c>
      <c r="U1919" s="2">
        <v>142</v>
      </c>
      <c r="V1919" s="11">
        <v>1758.65</v>
      </c>
      <c r="W1919" s="14" t="s">
        <v>5281</v>
      </c>
      <c r="X1919" s="18">
        <v>1</v>
      </c>
      <c r="Y1919" s="9">
        <v>7000</v>
      </c>
      <c r="Z1919" s="19">
        <f t="shared" si="488"/>
        <v>0</v>
      </c>
      <c r="AA1919" s="25">
        <v>1758.65</v>
      </c>
      <c r="AB1919" s="30">
        <f t="shared" si="489"/>
        <v>96000</v>
      </c>
      <c r="AC1919" s="30">
        <f t="shared" si="499"/>
        <v>7.2916666666666671E-2</v>
      </c>
      <c r="AD1919" s="31">
        <f t="shared" si="500"/>
        <v>10.71875</v>
      </c>
      <c r="AE1919" s="31">
        <f t="shared" si="501"/>
        <v>10.354166666666668</v>
      </c>
      <c r="AG1919" s="30">
        <f t="shared" si="490"/>
        <v>352000</v>
      </c>
      <c r="AH1919" s="30">
        <f t="shared" si="496"/>
        <v>1.9886363636363636E-2</v>
      </c>
      <c r="AI1919" s="31">
        <f t="shared" si="497"/>
        <v>2.9232954545454546</v>
      </c>
      <c r="AJ1919" s="31">
        <f t="shared" si="498"/>
        <v>2.8238636363636362</v>
      </c>
      <c r="AK1919" s="30">
        <f>IF(W1919="si",($S1919*'COSTOS DE CREDITOS'!$C$27)/DATA!$G1919,"")</f>
        <v>54.922363131454851</v>
      </c>
      <c r="AL1919" s="90">
        <f>IF(W1919="si",'COSTOS DE CREDITOS'!$C$35,"")</f>
        <v>20.421138461538462</v>
      </c>
      <c r="AM1919" s="30">
        <f t="shared" si="491"/>
        <v>430.76923076923077</v>
      </c>
      <c r="AN1919" s="30">
        <f t="shared" si="492"/>
        <v>0</v>
      </c>
      <c r="AO1919" s="30">
        <f t="shared" si="493"/>
        <v>506.11273236222405</v>
      </c>
      <c r="AP1919" s="30">
        <f t="shared" si="494"/>
        <v>1252.537267637776</v>
      </c>
      <c r="AQ1919" s="19">
        <f t="shared" si="495"/>
        <v>0.71221520350142209</v>
      </c>
    </row>
    <row r="1920" spans="1:43" x14ac:dyDescent="0.2">
      <c r="A1920" s="23" t="s">
        <v>5665</v>
      </c>
      <c r="B1920" s="6" t="s">
        <v>5675</v>
      </c>
      <c r="C1920" s="6" t="s">
        <v>5667</v>
      </c>
      <c r="D1920" s="2">
        <v>158920</v>
      </c>
      <c r="E1920" s="2">
        <v>159899</v>
      </c>
      <c r="F1920" s="3" t="s">
        <v>2437</v>
      </c>
      <c r="G1920" s="2">
        <v>5</v>
      </c>
      <c r="H1920" s="2">
        <v>159918</v>
      </c>
      <c r="I1920" s="3" t="s">
        <v>2465</v>
      </c>
      <c r="J1920" s="15">
        <v>45127</v>
      </c>
      <c r="K1920" s="24">
        <v>1197917116</v>
      </c>
      <c r="L1920" s="15">
        <v>45138</v>
      </c>
      <c r="M1920" s="15">
        <v>45138</v>
      </c>
      <c r="N1920" s="15"/>
      <c r="O1920" s="26">
        <f>VLOOKUP(D1920,quash!A$2:$I$7791,9,FALSE)</f>
        <v>2</v>
      </c>
      <c r="P1920" s="7">
        <v>5000</v>
      </c>
      <c r="Q1920" s="26">
        <v>147</v>
      </c>
      <c r="R1920" s="19">
        <v>0.11226939921536</v>
      </c>
      <c r="S1920" s="26">
        <v>16</v>
      </c>
      <c r="T1920" s="7">
        <v>9000</v>
      </c>
      <c r="U1920" s="2">
        <v>142</v>
      </c>
      <c r="V1920" s="11">
        <v>2255.2800000000002</v>
      </c>
      <c r="W1920" s="14" t="s">
        <v>5281</v>
      </c>
      <c r="X1920" s="18">
        <v>1</v>
      </c>
      <c r="Y1920" s="9">
        <v>9000</v>
      </c>
      <c r="Z1920" s="19">
        <f t="shared" si="488"/>
        <v>0</v>
      </c>
      <c r="AA1920" s="25">
        <v>2255.2800000000002</v>
      </c>
      <c r="AB1920" s="30">
        <f t="shared" si="489"/>
        <v>494000</v>
      </c>
      <c r="AC1920" s="30">
        <f t="shared" si="499"/>
        <v>1.8218623481781375E-2</v>
      </c>
      <c r="AD1920" s="31">
        <f t="shared" si="500"/>
        <v>2.6781376518218623</v>
      </c>
      <c r="AE1920" s="31">
        <f t="shared" si="501"/>
        <v>2.5870445344129553</v>
      </c>
      <c r="AG1920" s="30">
        <f t="shared" si="490"/>
        <v>1695000</v>
      </c>
      <c r="AH1920" s="30">
        <f t="shared" si="496"/>
        <v>5.3097345132743362E-3</v>
      </c>
      <c r="AI1920" s="31">
        <f t="shared" si="497"/>
        <v>0.78053097345132738</v>
      </c>
      <c r="AJ1920" s="31">
        <f t="shared" si="498"/>
        <v>0.75398230088495577</v>
      </c>
      <c r="AK1920" s="30">
        <f>IF(W1920="si",($S1920*'COSTOS DE CREDITOS'!$C$27)/DATA!$G1920,"")</f>
        <v>65.906835757745824</v>
      </c>
      <c r="AL1920" s="90">
        <f>IF(W1920="si",'COSTOS DE CREDITOS'!$C$35,"")</f>
        <v>20.421138461538462</v>
      </c>
      <c r="AM1920" s="30">
        <f t="shared" si="491"/>
        <v>553.84615384615392</v>
      </c>
      <c r="AN1920" s="30">
        <f t="shared" si="492"/>
        <v>0</v>
      </c>
      <c r="AO1920" s="30">
        <f t="shared" si="493"/>
        <v>640.17412806543825</v>
      </c>
      <c r="AP1920" s="30">
        <f t="shared" si="494"/>
        <v>1615.1058719345619</v>
      </c>
      <c r="AQ1920" s="19">
        <f t="shared" si="495"/>
        <v>0.71614428006037467</v>
      </c>
    </row>
    <row r="1921" spans="1:43" x14ac:dyDescent="0.2">
      <c r="A1921" s="23" t="s">
        <v>5665</v>
      </c>
      <c r="B1921" s="6" t="s">
        <v>5675</v>
      </c>
      <c r="C1921" s="6" t="s">
        <v>5667</v>
      </c>
      <c r="D1921" s="2">
        <v>159066</v>
      </c>
      <c r="E1921" s="2">
        <v>159899</v>
      </c>
      <c r="F1921" s="3" t="s">
        <v>2437</v>
      </c>
      <c r="G1921" s="2">
        <v>5</v>
      </c>
      <c r="H1921" s="2">
        <v>159919</v>
      </c>
      <c r="I1921" s="3" t="s">
        <v>2466</v>
      </c>
      <c r="J1921" s="15">
        <v>45128</v>
      </c>
      <c r="K1921" s="24">
        <v>1198538064</v>
      </c>
      <c r="L1921" s="15">
        <v>45138</v>
      </c>
      <c r="M1921" s="15">
        <v>45138</v>
      </c>
      <c r="N1921" s="15"/>
      <c r="O1921" s="26">
        <f>VLOOKUP(D1921,quash!A$2:$I$7791,9,FALSE)</f>
        <v>3</v>
      </c>
      <c r="P1921" s="7">
        <v>5000</v>
      </c>
      <c r="Q1921" s="26">
        <v>147</v>
      </c>
      <c r="R1921" s="19">
        <v>0.11226939921536</v>
      </c>
      <c r="S1921" s="26">
        <v>16</v>
      </c>
      <c r="T1921" s="7">
        <v>10000</v>
      </c>
      <c r="U1921" s="2">
        <v>142</v>
      </c>
      <c r="V1921" s="11">
        <v>2510.34</v>
      </c>
      <c r="W1921" s="14" t="s">
        <v>5281</v>
      </c>
      <c r="X1921" s="18">
        <v>1</v>
      </c>
      <c r="Y1921" s="9">
        <v>10000</v>
      </c>
      <c r="Z1921" s="19">
        <f t="shared" si="488"/>
        <v>0</v>
      </c>
      <c r="AA1921" s="25">
        <v>2510.34</v>
      </c>
      <c r="AB1921" s="30">
        <f t="shared" si="489"/>
        <v>281000</v>
      </c>
      <c r="AC1921" s="30">
        <f t="shared" si="499"/>
        <v>3.5587188612099648E-2</v>
      </c>
      <c r="AD1921" s="31">
        <f t="shared" si="500"/>
        <v>5.2313167259786484</v>
      </c>
      <c r="AE1921" s="31">
        <f t="shared" si="501"/>
        <v>5.0533807829181496</v>
      </c>
      <c r="AG1921" s="30">
        <f t="shared" si="490"/>
        <v>778000</v>
      </c>
      <c r="AH1921" s="30">
        <f t="shared" si="496"/>
        <v>1.2853470437017995E-2</v>
      </c>
      <c r="AI1921" s="31">
        <f t="shared" si="497"/>
        <v>1.8894601542416454</v>
      </c>
      <c r="AJ1921" s="31">
        <f t="shared" si="498"/>
        <v>1.8251928020565553</v>
      </c>
      <c r="AK1921" s="30">
        <f>IF(W1921="si",($S1921*'COSTOS DE CREDITOS'!$C$27)/DATA!$G1921,"")</f>
        <v>65.906835757745824</v>
      </c>
      <c r="AL1921" s="90">
        <f>IF(W1921="si",'COSTOS DE CREDITOS'!$C$35,"")</f>
        <v>20.421138461538462</v>
      </c>
      <c r="AM1921" s="30">
        <f t="shared" si="491"/>
        <v>615.38461538461547</v>
      </c>
      <c r="AN1921" s="30">
        <f t="shared" si="492"/>
        <v>0</v>
      </c>
      <c r="AO1921" s="30">
        <f t="shared" si="493"/>
        <v>701.7125896038998</v>
      </c>
      <c r="AP1921" s="30">
        <f t="shared" si="494"/>
        <v>1808.6274103961005</v>
      </c>
      <c r="AQ1921" s="19">
        <f t="shared" si="495"/>
        <v>0.72047109570659762</v>
      </c>
    </row>
    <row r="1922" spans="1:43" x14ac:dyDescent="0.2">
      <c r="A1922" s="23" t="s">
        <v>5665</v>
      </c>
      <c r="B1922" s="6" t="s">
        <v>5675</v>
      </c>
      <c r="C1922" s="6" t="s">
        <v>5667</v>
      </c>
      <c r="D1922" s="2">
        <v>159152</v>
      </c>
      <c r="E1922" s="2">
        <v>159899</v>
      </c>
      <c r="F1922" s="3" t="s">
        <v>2437</v>
      </c>
      <c r="G1922" s="2">
        <v>5</v>
      </c>
      <c r="H1922" s="2">
        <v>159920</v>
      </c>
      <c r="I1922" s="3" t="s">
        <v>2467</v>
      </c>
      <c r="J1922" s="15">
        <v>45322</v>
      </c>
      <c r="K1922" s="24">
        <v>1331313133</v>
      </c>
      <c r="L1922" s="15">
        <v>45138</v>
      </c>
      <c r="M1922" s="15">
        <v>45138</v>
      </c>
      <c r="N1922" s="15"/>
      <c r="O1922" s="26">
        <f>VLOOKUP(D1922,quash!A$2:$I$7791,9,FALSE)</f>
        <v>4</v>
      </c>
      <c r="P1922" s="7">
        <v>8000</v>
      </c>
      <c r="Q1922" s="26">
        <v>138</v>
      </c>
      <c r="R1922" s="19">
        <v>0.11226939921536</v>
      </c>
      <c r="S1922" s="26">
        <v>16</v>
      </c>
      <c r="T1922" s="7">
        <v>7000</v>
      </c>
      <c r="U1922" s="2">
        <v>142</v>
      </c>
      <c r="V1922" s="11">
        <v>1758.65</v>
      </c>
      <c r="W1922" s="14" t="s">
        <v>5281</v>
      </c>
      <c r="X1922" s="18">
        <v>1</v>
      </c>
      <c r="Y1922" s="9">
        <v>7000</v>
      </c>
      <c r="Z1922" s="19">
        <f t="shared" ref="Z1922:Z1985" si="502">Y1922/T1922-1</f>
        <v>0</v>
      </c>
      <c r="AA1922" s="25">
        <v>1758.65</v>
      </c>
      <c r="AB1922" s="30">
        <f t="shared" ref="AB1922:AB1985" si="503">SUMIFS($T:$T,$M:$M,$M1922,$O:$O,$O1922)</f>
        <v>343000</v>
      </c>
      <c r="AC1922" s="30">
        <f t="shared" si="499"/>
        <v>2.0408163265306121E-2</v>
      </c>
      <c r="AD1922" s="31">
        <f t="shared" si="500"/>
        <v>2.8163265306122445</v>
      </c>
      <c r="AE1922" s="31">
        <f t="shared" si="501"/>
        <v>2.8979591836734691</v>
      </c>
      <c r="AG1922" s="30">
        <f t="shared" ref="AG1922:AG1985" si="504">SUMIFS($T:$T,$O:$O,$O1922,$N:$N,1)</f>
        <v>927000</v>
      </c>
      <c r="AH1922" s="30">
        <f t="shared" si="496"/>
        <v>7.551240560949299E-3</v>
      </c>
      <c r="AI1922" s="31">
        <f t="shared" si="497"/>
        <v>1.0420711974110033</v>
      </c>
      <c r="AJ1922" s="31">
        <f t="shared" si="498"/>
        <v>1.0722761596548005</v>
      </c>
      <c r="AK1922" s="30">
        <f>IF(W1922="si",($S1922*'COSTOS DE CREDITOS'!$C$27)/DATA!$G1922,"")</f>
        <v>65.906835757745824</v>
      </c>
      <c r="AL1922" s="90">
        <f>IF(W1922="si",'COSTOS DE CREDITOS'!$C$35,"")</f>
        <v>20.421138461538462</v>
      </c>
      <c r="AM1922" s="30">
        <f t="shared" si="491"/>
        <v>430.76923076923077</v>
      </c>
      <c r="AN1922" s="30">
        <f t="shared" si="492"/>
        <v>0</v>
      </c>
      <c r="AO1922" s="30">
        <f t="shared" si="493"/>
        <v>517.09720498851505</v>
      </c>
      <c r="AP1922" s="30">
        <f t="shared" si="494"/>
        <v>1241.5527950114852</v>
      </c>
      <c r="AQ1922" s="19">
        <f t="shared" si="495"/>
        <v>0.70596923493104657</v>
      </c>
    </row>
    <row r="1923" spans="1:43" x14ac:dyDescent="0.2">
      <c r="A1923" s="23" t="s">
        <v>5665</v>
      </c>
      <c r="B1923" s="6" t="s">
        <v>5675</v>
      </c>
      <c r="C1923" s="6" t="s">
        <v>5667</v>
      </c>
      <c r="D1923" s="2">
        <v>159820</v>
      </c>
      <c r="E1923" s="2">
        <v>159899</v>
      </c>
      <c r="F1923" s="3" t="s">
        <v>2437</v>
      </c>
      <c r="G1923" s="2">
        <v>5</v>
      </c>
      <c r="H1923" s="2">
        <v>159921</v>
      </c>
      <c r="I1923" s="3" t="s">
        <v>2468</v>
      </c>
      <c r="J1923" s="15">
        <v>45136</v>
      </c>
      <c r="K1923" s="24">
        <v>1203994160</v>
      </c>
      <c r="L1923" s="15">
        <v>45138</v>
      </c>
      <c r="M1923" s="15">
        <v>45138</v>
      </c>
      <c r="N1923" s="15"/>
      <c r="O1923" s="26">
        <f>VLOOKUP(D1923,quash!A$2:$I$7791,9,FALSE)</f>
        <v>1</v>
      </c>
      <c r="P1923" s="7">
        <v>5000</v>
      </c>
      <c r="Q1923" s="26">
        <v>147</v>
      </c>
      <c r="R1923" s="19">
        <v>0.11226939921536</v>
      </c>
      <c r="S1923" s="26">
        <v>16</v>
      </c>
      <c r="T1923" s="7">
        <v>6000</v>
      </c>
      <c r="U1923" s="2">
        <v>142</v>
      </c>
      <c r="V1923" s="11">
        <v>1503.37</v>
      </c>
      <c r="W1923" s="14" t="s">
        <v>5281</v>
      </c>
      <c r="X1923" s="18">
        <v>1</v>
      </c>
      <c r="Y1923" s="9">
        <v>6000</v>
      </c>
      <c r="Z1923" s="19">
        <f t="shared" si="502"/>
        <v>0</v>
      </c>
      <c r="AA1923" s="25">
        <v>1503.37</v>
      </c>
      <c r="AB1923" s="30">
        <f t="shared" si="503"/>
        <v>529000</v>
      </c>
      <c r="AC1923" s="30">
        <f t="shared" si="499"/>
        <v>1.1342155009451797E-2</v>
      </c>
      <c r="AD1923" s="31">
        <f t="shared" si="500"/>
        <v>1.6672967863894141</v>
      </c>
      <c r="AE1923" s="31">
        <f t="shared" si="501"/>
        <v>1.6105860113421551</v>
      </c>
      <c r="AG1923" s="30">
        <f t="shared" si="504"/>
        <v>2427000</v>
      </c>
      <c r="AH1923" s="30">
        <f t="shared" si="496"/>
        <v>2.472187886279357E-3</v>
      </c>
      <c r="AI1923" s="31">
        <f t="shared" si="497"/>
        <v>0.36341161928306548</v>
      </c>
      <c r="AJ1923" s="31">
        <f t="shared" si="498"/>
        <v>0.35105067985166871</v>
      </c>
      <c r="AK1923" s="30">
        <f>IF(W1923="si",($S1923*'COSTOS DE CREDITOS'!$C$27)/DATA!$G1923,"")</f>
        <v>65.906835757745824</v>
      </c>
      <c r="AL1923" s="90">
        <f>IF(W1923="si",'COSTOS DE CREDITOS'!$C$35,"")</f>
        <v>20.421138461538462</v>
      </c>
      <c r="AM1923" s="30">
        <f t="shared" ref="AM1923:AM1986" si="505">IF(W1923="si",(20%/52*$S1923)*$T1923,"")</f>
        <v>369.23076923076923</v>
      </c>
      <c r="AN1923" s="30">
        <f t="shared" ref="AN1923:AN1986" si="506">IF(W1923="SI",T1923-Y1923,"")</f>
        <v>0</v>
      </c>
      <c r="AO1923" s="30">
        <f t="shared" ref="AO1923:AO1986" si="507">SUM(AK1923:AN1923)</f>
        <v>455.5587434500535</v>
      </c>
      <c r="AP1923" s="30">
        <f t="shared" ref="AP1923:AP1986" si="508">AA1923-AO1923</f>
        <v>1047.8112565499464</v>
      </c>
      <c r="AQ1923" s="19">
        <f t="shared" ref="AQ1923:AQ1986" si="509">IFERROR(AP1923/AA1923,"")</f>
        <v>0.69697496727348984</v>
      </c>
    </row>
    <row r="1924" spans="1:43" x14ac:dyDescent="0.2">
      <c r="A1924" s="23" t="s">
        <v>5665</v>
      </c>
      <c r="B1924" s="6" t="s">
        <v>5672</v>
      </c>
      <c r="C1924" s="6" t="s">
        <v>5667</v>
      </c>
      <c r="D1924" s="2">
        <v>159606</v>
      </c>
      <c r="E1924" s="2">
        <v>159932</v>
      </c>
      <c r="F1924" s="3" t="s">
        <v>2442</v>
      </c>
      <c r="G1924" s="2">
        <v>5</v>
      </c>
      <c r="H1924" s="2">
        <v>159934</v>
      </c>
      <c r="I1924" s="3" t="s">
        <v>2469</v>
      </c>
      <c r="J1924" s="15">
        <v>45134</v>
      </c>
      <c r="K1924" s="24">
        <v>1202874720</v>
      </c>
      <c r="L1924" s="15">
        <v>45138</v>
      </c>
      <c r="M1924" s="15">
        <v>45138</v>
      </c>
      <c r="N1924" s="15"/>
      <c r="O1924" s="26">
        <f>VLOOKUP(D1924,quash!A$2:$I$7791,9,FALSE)</f>
        <v>2</v>
      </c>
      <c r="P1924" s="7">
        <v>10000</v>
      </c>
      <c r="Q1924" s="26">
        <v>132</v>
      </c>
      <c r="R1924" s="19">
        <v>5.8283715876113903E-2</v>
      </c>
      <c r="S1924" s="26">
        <v>16</v>
      </c>
      <c r="T1924" s="7">
        <v>10000</v>
      </c>
      <c r="U1924" s="2">
        <v>142</v>
      </c>
      <c r="V1924" s="11">
        <v>2510.34</v>
      </c>
      <c r="W1924" s="14" t="s">
        <v>5281</v>
      </c>
      <c r="X1924" s="18">
        <v>1</v>
      </c>
      <c r="Y1924" s="9">
        <v>10000</v>
      </c>
      <c r="Z1924" s="19">
        <f t="shared" si="502"/>
        <v>0</v>
      </c>
      <c r="AA1924" s="25">
        <v>2510.34</v>
      </c>
      <c r="AB1924" s="30">
        <f t="shared" si="503"/>
        <v>494000</v>
      </c>
      <c r="AC1924" s="30">
        <f t="shared" si="499"/>
        <v>2.0242914979757085E-2</v>
      </c>
      <c r="AD1924" s="31">
        <f t="shared" si="500"/>
        <v>2.6720647773279351</v>
      </c>
      <c r="AE1924" s="31">
        <f t="shared" si="501"/>
        <v>2.8744939271255059</v>
      </c>
      <c r="AG1924" s="30">
        <f t="shared" si="504"/>
        <v>1695000</v>
      </c>
      <c r="AH1924" s="30">
        <f t="shared" si="496"/>
        <v>5.8997050147492625E-3</v>
      </c>
      <c r="AI1924" s="31">
        <f t="shared" si="497"/>
        <v>0.77876106194690264</v>
      </c>
      <c r="AJ1924" s="31">
        <f t="shared" si="498"/>
        <v>0.83775811209439532</v>
      </c>
      <c r="AK1924" s="30">
        <f>IF(W1924="si",($S1924*'COSTOS DE CREDITOS'!$C$27)/DATA!$G1924,"")</f>
        <v>65.906835757745824</v>
      </c>
      <c r="AL1924" s="90">
        <f>IF(W1924="si",'COSTOS DE CREDITOS'!$C$35,"")</f>
        <v>20.421138461538462</v>
      </c>
      <c r="AM1924" s="30">
        <f t="shared" si="505"/>
        <v>615.38461538461547</v>
      </c>
      <c r="AN1924" s="30">
        <f t="shared" si="506"/>
        <v>0</v>
      </c>
      <c r="AO1924" s="30">
        <f t="shared" si="507"/>
        <v>701.7125896038998</v>
      </c>
      <c r="AP1924" s="30">
        <f t="shared" si="508"/>
        <v>1808.6274103961005</v>
      </c>
      <c r="AQ1924" s="19">
        <f t="shared" si="509"/>
        <v>0.72047109570659762</v>
      </c>
    </row>
    <row r="1925" spans="1:43" x14ac:dyDescent="0.2">
      <c r="A1925" s="23" t="s">
        <v>5665</v>
      </c>
      <c r="B1925" s="6" t="s">
        <v>5672</v>
      </c>
      <c r="C1925" s="6" t="s">
        <v>5667</v>
      </c>
      <c r="D1925" s="2">
        <v>159791</v>
      </c>
      <c r="E1925" s="2">
        <v>159932</v>
      </c>
      <c r="F1925" s="3" t="s">
        <v>2442</v>
      </c>
      <c r="G1925" s="2">
        <v>5</v>
      </c>
      <c r="H1925" s="2">
        <v>159935</v>
      </c>
      <c r="I1925" s="3" t="s">
        <v>2470</v>
      </c>
      <c r="J1925" s="15">
        <v>45135</v>
      </c>
      <c r="K1925" s="24">
        <v>1203712428</v>
      </c>
      <c r="L1925" s="15">
        <v>45138</v>
      </c>
      <c r="M1925" s="15">
        <v>45138</v>
      </c>
      <c r="N1925" s="15"/>
      <c r="O1925" s="26">
        <f>VLOOKUP(D1925,quash!A$2:$I$7791,9,FALSE)</f>
        <v>2</v>
      </c>
      <c r="P1925" s="7">
        <v>10000</v>
      </c>
      <c r="Q1925" s="26">
        <v>110</v>
      </c>
      <c r="R1925" s="19">
        <v>3.3741050530766099E-2</v>
      </c>
      <c r="S1925" s="26">
        <v>16</v>
      </c>
      <c r="T1925" s="7">
        <v>7000</v>
      </c>
      <c r="U1925" s="2">
        <v>142</v>
      </c>
      <c r="V1925" s="11">
        <v>1758.65</v>
      </c>
      <c r="W1925" s="14" t="s">
        <v>5281</v>
      </c>
      <c r="X1925" s="18">
        <v>1</v>
      </c>
      <c r="Y1925" s="9">
        <v>7000</v>
      </c>
      <c r="Z1925" s="19">
        <f t="shared" si="502"/>
        <v>0</v>
      </c>
      <c r="AA1925" s="25">
        <v>1758.65</v>
      </c>
      <c r="AB1925" s="30">
        <f t="shared" si="503"/>
        <v>494000</v>
      </c>
      <c r="AC1925" s="30">
        <f t="shared" si="499"/>
        <v>1.417004048582996E-2</v>
      </c>
      <c r="AD1925" s="31">
        <f t="shared" si="500"/>
        <v>1.5587044534412955</v>
      </c>
      <c r="AE1925" s="31">
        <f t="shared" si="501"/>
        <v>2.0121457489878543</v>
      </c>
      <c r="AG1925" s="30">
        <f t="shared" si="504"/>
        <v>1695000</v>
      </c>
      <c r="AH1925" s="30">
        <f t="shared" si="496"/>
        <v>4.1297935103244837E-3</v>
      </c>
      <c r="AI1925" s="31">
        <f t="shared" si="497"/>
        <v>0.45427728613569318</v>
      </c>
      <c r="AJ1925" s="31">
        <f t="shared" si="498"/>
        <v>0.58643067846607666</v>
      </c>
      <c r="AK1925" s="30">
        <f>IF(W1925="si",($S1925*'COSTOS DE CREDITOS'!$C$27)/DATA!$G1925,"")</f>
        <v>65.906835757745824</v>
      </c>
      <c r="AL1925" s="90">
        <f>IF(W1925="si",'COSTOS DE CREDITOS'!$C$35,"")</f>
        <v>20.421138461538462</v>
      </c>
      <c r="AM1925" s="30">
        <f t="shared" si="505"/>
        <v>430.76923076923077</v>
      </c>
      <c r="AN1925" s="30">
        <f t="shared" si="506"/>
        <v>0</v>
      </c>
      <c r="AO1925" s="30">
        <f t="shared" si="507"/>
        <v>517.09720498851505</v>
      </c>
      <c r="AP1925" s="30">
        <f t="shared" si="508"/>
        <v>1241.5527950114852</v>
      </c>
      <c r="AQ1925" s="19">
        <f t="shared" si="509"/>
        <v>0.70596923493104657</v>
      </c>
    </row>
    <row r="1926" spans="1:43" x14ac:dyDescent="0.2">
      <c r="A1926" s="23" t="s">
        <v>5665</v>
      </c>
      <c r="B1926" s="6" t="s">
        <v>5672</v>
      </c>
      <c r="C1926" s="6" t="s">
        <v>5667</v>
      </c>
      <c r="D1926" s="2">
        <v>159547</v>
      </c>
      <c r="E1926" s="2">
        <v>159932</v>
      </c>
      <c r="F1926" s="3" t="s">
        <v>2442</v>
      </c>
      <c r="G1926" s="2">
        <v>5</v>
      </c>
      <c r="H1926" s="2">
        <v>159936</v>
      </c>
      <c r="I1926" s="3" t="s">
        <v>2471</v>
      </c>
      <c r="J1926" s="15">
        <v>45134</v>
      </c>
      <c r="K1926" s="24">
        <v>1202752126</v>
      </c>
      <c r="L1926" s="15">
        <v>45138</v>
      </c>
      <c r="M1926" s="15">
        <v>45138</v>
      </c>
      <c r="N1926" s="15"/>
      <c r="O1926" s="26">
        <f>VLOOKUP(D1926,quash!A$2:$I$7791,9,FALSE)</f>
        <v>4</v>
      </c>
      <c r="P1926" s="7">
        <v>10000</v>
      </c>
      <c r="Q1926" s="26">
        <v>115</v>
      </c>
      <c r="R1926" s="19">
        <v>3.97705569269148E-2</v>
      </c>
      <c r="S1926" s="26">
        <v>16</v>
      </c>
      <c r="T1926" s="7">
        <v>10000</v>
      </c>
      <c r="U1926" s="2">
        <v>142</v>
      </c>
      <c r="V1926" s="11">
        <v>2510.34</v>
      </c>
      <c r="W1926" s="14" t="s">
        <v>5281</v>
      </c>
      <c r="X1926" s="18">
        <v>1</v>
      </c>
      <c r="Y1926" s="9">
        <v>10000</v>
      </c>
      <c r="Z1926" s="19">
        <f t="shared" si="502"/>
        <v>0</v>
      </c>
      <c r="AA1926" s="25">
        <v>2510.34</v>
      </c>
      <c r="AB1926" s="30">
        <f t="shared" si="503"/>
        <v>343000</v>
      </c>
      <c r="AC1926" s="30">
        <f t="shared" si="499"/>
        <v>2.9154518950437316E-2</v>
      </c>
      <c r="AD1926" s="31">
        <f t="shared" si="500"/>
        <v>3.3527696793002915</v>
      </c>
      <c r="AE1926" s="31">
        <f t="shared" si="501"/>
        <v>4.1399416909620985</v>
      </c>
      <c r="AG1926" s="30">
        <f t="shared" si="504"/>
        <v>927000</v>
      </c>
      <c r="AH1926" s="30">
        <f t="shared" si="496"/>
        <v>1.0787486515641856E-2</v>
      </c>
      <c r="AI1926" s="31">
        <f t="shared" si="497"/>
        <v>1.2405609492988134</v>
      </c>
      <c r="AJ1926" s="31">
        <f t="shared" si="498"/>
        <v>1.5318230852211436</v>
      </c>
      <c r="AK1926" s="30">
        <f>IF(W1926="si",($S1926*'COSTOS DE CREDITOS'!$C$27)/DATA!$G1926,"")</f>
        <v>65.906835757745824</v>
      </c>
      <c r="AL1926" s="90">
        <f>IF(W1926="si",'COSTOS DE CREDITOS'!$C$35,"")</f>
        <v>20.421138461538462</v>
      </c>
      <c r="AM1926" s="30">
        <f t="shared" si="505"/>
        <v>615.38461538461547</v>
      </c>
      <c r="AN1926" s="30">
        <f t="shared" si="506"/>
        <v>0</v>
      </c>
      <c r="AO1926" s="30">
        <f t="shared" si="507"/>
        <v>701.7125896038998</v>
      </c>
      <c r="AP1926" s="30">
        <f t="shared" si="508"/>
        <v>1808.6274103961005</v>
      </c>
      <c r="AQ1926" s="19">
        <f t="shared" si="509"/>
        <v>0.72047109570659762</v>
      </c>
    </row>
    <row r="1927" spans="1:43" x14ac:dyDescent="0.2">
      <c r="A1927" s="23" t="s">
        <v>5665</v>
      </c>
      <c r="B1927" s="6" t="s">
        <v>5672</v>
      </c>
      <c r="C1927" s="6" t="s">
        <v>5667</v>
      </c>
      <c r="D1927" s="2">
        <v>159772</v>
      </c>
      <c r="E1927" s="2">
        <v>159932</v>
      </c>
      <c r="F1927" s="3" t="s">
        <v>2442</v>
      </c>
      <c r="G1927" s="2">
        <v>5</v>
      </c>
      <c r="H1927" s="2">
        <v>159937</v>
      </c>
      <c r="I1927" s="3" t="s">
        <v>2472</v>
      </c>
      <c r="J1927" s="15">
        <v>45135</v>
      </c>
      <c r="K1927" s="24">
        <v>1203650039</v>
      </c>
      <c r="L1927" s="15">
        <v>45138</v>
      </c>
      <c r="M1927" s="15">
        <v>45138</v>
      </c>
      <c r="N1927" s="15"/>
      <c r="O1927" s="26">
        <f>VLOOKUP(D1927,quash!A$2:$I$7791,9,FALSE)</f>
        <v>4</v>
      </c>
      <c r="P1927" s="7">
        <v>10000</v>
      </c>
      <c r="Q1927" s="26">
        <v>110</v>
      </c>
      <c r="R1927" s="19">
        <v>3.3220596517330399E-2</v>
      </c>
      <c r="S1927" s="26">
        <v>16</v>
      </c>
      <c r="T1927" s="7">
        <v>6000</v>
      </c>
      <c r="U1927" s="2">
        <v>142</v>
      </c>
      <c r="V1927" s="11">
        <v>1503.37</v>
      </c>
      <c r="W1927" s="14" t="s">
        <v>5281</v>
      </c>
      <c r="X1927" s="18">
        <v>1</v>
      </c>
      <c r="Y1927" s="9">
        <v>6000</v>
      </c>
      <c r="Z1927" s="19">
        <f t="shared" si="502"/>
        <v>0</v>
      </c>
      <c r="AA1927" s="25">
        <v>1503.37</v>
      </c>
      <c r="AB1927" s="30">
        <f t="shared" si="503"/>
        <v>343000</v>
      </c>
      <c r="AC1927" s="30">
        <f t="shared" si="499"/>
        <v>1.7492711370262391E-2</v>
      </c>
      <c r="AD1927" s="31">
        <f t="shared" si="500"/>
        <v>1.9241982507288631</v>
      </c>
      <c r="AE1927" s="31">
        <f t="shared" si="501"/>
        <v>2.4839650145772594</v>
      </c>
      <c r="AG1927" s="30">
        <f t="shared" si="504"/>
        <v>927000</v>
      </c>
      <c r="AH1927" s="30">
        <f t="shared" si="496"/>
        <v>6.4724919093851136E-3</v>
      </c>
      <c r="AI1927" s="31">
        <f t="shared" si="497"/>
        <v>0.71197411003236244</v>
      </c>
      <c r="AJ1927" s="31">
        <f t="shared" si="498"/>
        <v>0.91909385113268616</v>
      </c>
      <c r="AK1927" s="30">
        <f>IF(W1927="si",($S1927*'COSTOS DE CREDITOS'!$C$27)/DATA!$G1927,"")</f>
        <v>65.906835757745824</v>
      </c>
      <c r="AL1927" s="90">
        <f>IF(W1927="si",'COSTOS DE CREDITOS'!$C$35,"")</f>
        <v>20.421138461538462</v>
      </c>
      <c r="AM1927" s="30">
        <f t="shared" si="505"/>
        <v>369.23076923076923</v>
      </c>
      <c r="AN1927" s="30">
        <f t="shared" si="506"/>
        <v>0</v>
      </c>
      <c r="AO1927" s="30">
        <f t="shared" si="507"/>
        <v>455.5587434500535</v>
      </c>
      <c r="AP1927" s="30">
        <f t="shared" si="508"/>
        <v>1047.8112565499464</v>
      </c>
      <c r="AQ1927" s="19">
        <f t="shared" si="509"/>
        <v>0.69697496727348984</v>
      </c>
    </row>
    <row r="1928" spans="1:43" x14ac:dyDescent="0.2">
      <c r="A1928" s="23" t="s">
        <v>5665</v>
      </c>
      <c r="B1928" s="6" t="s">
        <v>5684</v>
      </c>
      <c r="C1928" s="6" t="s">
        <v>5667</v>
      </c>
      <c r="D1928" s="2">
        <v>159668</v>
      </c>
      <c r="E1928" s="2">
        <v>160041</v>
      </c>
      <c r="F1928" s="3" t="s">
        <v>2448</v>
      </c>
      <c r="G1928" s="2">
        <v>6</v>
      </c>
      <c r="H1928" s="2">
        <v>160044</v>
      </c>
      <c r="I1928" s="3" t="s">
        <v>2473</v>
      </c>
      <c r="J1928" s="15">
        <v>45239</v>
      </c>
      <c r="K1928" s="24">
        <v>1275179067</v>
      </c>
      <c r="L1928" s="15">
        <v>45138</v>
      </c>
      <c r="M1928" s="15">
        <v>45138</v>
      </c>
      <c r="N1928" s="15"/>
      <c r="O1928" s="26">
        <f>VLOOKUP(D1928,quash!A$2:$I$7791,9,FALSE)</f>
        <v>1</v>
      </c>
      <c r="P1928" s="7">
        <v>5000</v>
      </c>
      <c r="Q1928" s="26">
        <v>147</v>
      </c>
      <c r="R1928" s="19">
        <v>0.11226939921536</v>
      </c>
      <c r="S1928" s="26">
        <v>16</v>
      </c>
      <c r="T1928" s="7">
        <v>7000</v>
      </c>
      <c r="U1928" s="2">
        <v>142</v>
      </c>
      <c r="V1928" s="11">
        <v>1758.65</v>
      </c>
      <c r="W1928" s="14" t="s">
        <v>5281</v>
      </c>
      <c r="X1928" s="18">
        <v>1</v>
      </c>
      <c r="Y1928" s="9">
        <v>7000</v>
      </c>
      <c r="Z1928" s="19">
        <f t="shared" si="502"/>
        <v>0</v>
      </c>
      <c r="AA1928" s="25">
        <v>1758.65</v>
      </c>
      <c r="AB1928" s="30">
        <f t="shared" si="503"/>
        <v>529000</v>
      </c>
      <c r="AC1928" s="30">
        <f t="shared" ref="AC1928:AC1959" si="510">$T1928/AB1928</f>
        <v>1.3232514177693762E-2</v>
      </c>
      <c r="AD1928" s="31">
        <f t="shared" ref="AD1928:AD1959" si="511">AC1928*$Q1928</f>
        <v>1.9451795841209829</v>
      </c>
      <c r="AE1928" s="31">
        <f t="shared" ref="AE1928:AE1959" si="512">AC1928*$U1928</f>
        <v>1.8790170132325141</v>
      </c>
      <c r="AG1928" s="30">
        <f t="shared" si="504"/>
        <v>2427000</v>
      </c>
      <c r="AH1928" s="30">
        <f t="shared" si="496"/>
        <v>2.88421920065925E-3</v>
      </c>
      <c r="AI1928" s="31">
        <f t="shared" si="497"/>
        <v>0.42398022249690975</v>
      </c>
      <c r="AJ1928" s="31">
        <f t="shared" si="498"/>
        <v>0.40955912649361348</v>
      </c>
      <c r="AK1928" s="30">
        <f>IF(W1928="si",($S1928*'COSTOS DE CREDITOS'!$C$27)/DATA!$G1928,"")</f>
        <v>54.922363131454851</v>
      </c>
      <c r="AL1928" s="90">
        <f>IF(W1928="si",'COSTOS DE CREDITOS'!$C$35,"")</f>
        <v>20.421138461538462</v>
      </c>
      <c r="AM1928" s="30">
        <f t="shared" si="505"/>
        <v>430.76923076923077</v>
      </c>
      <c r="AN1928" s="30">
        <f t="shared" si="506"/>
        <v>0</v>
      </c>
      <c r="AO1928" s="30">
        <f t="shared" si="507"/>
        <v>506.11273236222405</v>
      </c>
      <c r="AP1928" s="30">
        <f t="shared" si="508"/>
        <v>1252.537267637776</v>
      </c>
      <c r="AQ1928" s="19">
        <f t="shared" si="509"/>
        <v>0.71221520350142209</v>
      </c>
    </row>
    <row r="1929" spans="1:43" x14ac:dyDescent="0.2">
      <c r="A1929" s="23" t="s">
        <v>5665</v>
      </c>
      <c r="B1929" s="6" t="s">
        <v>5684</v>
      </c>
      <c r="C1929" s="6" t="s">
        <v>5667</v>
      </c>
      <c r="D1929" s="2">
        <v>159679</v>
      </c>
      <c r="E1929" s="2">
        <v>160041</v>
      </c>
      <c r="F1929" s="3" t="s">
        <v>2448</v>
      </c>
      <c r="G1929" s="2">
        <v>6</v>
      </c>
      <c r="H1929" s="2">
        <v>160045</v>
      </c>
      <c r="I1929" s="3" t="s">
        <v>2474</v>
      </c>
      <c r="J1929" s="15">
        <v>45134</v>
      </c>
      <c r="K1929" s="24">
        <v>1203198138</v>
      </c>
      <c r="L1929" s="15">
        <v>45138</v>
      </c>
      <c r="M1929" s="15">
        <v>45138</v>
      </c>
      <c r="N1929" s="15"/>
      <c r="O1929" s="26">
        <f>VLOOKUP(D1929,quash!A$2:$I$7791,9,FALSE)</f>
        <v>2</v>
      </c>
      <c r="P1929" s="7">
        <v>5000</v>
      </c>
      <c r="Q1929" s="26">
        <v>147</v>
      </c>
      <c r="R1929" s="19">
        <v>0.11226939921536</v>
      </c>
      <c r="S1929" s="26">
        <v>16</v>
      </c>
      <c r="T1929" s="7">
        <v>10000</v>
      </c>
      <c r="U1929" s="2">
        <v>142</v>
      </c>
      <c r="V1929" s="11">
        <v>2510.34</v>
      </c>
      <c r="W1929" s="14" t="s">
        <v>5281</v>
      </c>
      <c r="X1929" s="18">
        <v>1</v>
      </c>
      <c r="Y1929" s="9">
        <v>10000</v>
      </c>
      <c r="Z1929" s="19">
        <f t="shared" si="502"/>
        <v>0</v>
      </c>
      <c r="AA1929" s="25">
        <v>2510.34</v>
      </c>
      <c r="AB1929" s="30">
        <f t="shared" si="503"/>
        <v>494000</v>
      </c>
      <c r="AC1929" s="30">
        <f t="shared" si="510"/>
        <v>2.0242914979757085E-2</v>
      </c>
      <c r="AD1929" s="31">
        <f t="shared" si="511"/>
        <v>2.9757085020242915</v>
      </c>
      <c r="AE1929" s="31">
        <f t="shared" si="512"/>
        <v>2.8744939271255059</v>
      </c>
      <c r="AG1929" s="30">
        <f t="shared" si="504"/>
        <v>1695000</v>
      </c>
      <c r="AH1929" s="30">
        <f t="shared" si="496"/>
        <v>5.8997050147492625E-3</v>
      </c>
      <c r="AI1929" s="31">
        <f t="shared" si="497"/>
        <v>0.86725663716814161</v>
      </c>
      <c r="AJ1929" s="31">
        <f t="shared" si="498"/>
        <v>0.83775811209439532</v>
      </c>
      <c r="AK1929" s="30">
        <f>IF(W1929="si",($S1929*'COSTOS DE CREDITOS'!$C$27)/DATA!$G1929,"")</f>
        <v>54.922363131454851</v>
      </c>
      <c r="AL1929" s="90">
        <f>IF(W1929="si",'COSTOS DE CREDITOS'!$C$35,"")</f>
        <v>20.421138461538462</v>
      </c>
      <c r="AM1929" s="30">
        <f t="shared" si="505"/>
        <v>615.38461538461547</v>
      </c>
      <c r="AN1929" s="30">
        <f t="shared" si="506"/>
        <v>0</v>
      </c>
      <c r="AO1929" s="30">
        <f t="shared" si="507"/>
        <v>690.72811697760881</v>
      </c>
      <c r="AP1929" s="30">
        <f t="shared" si="508"/>
        <v>1819.6118830223913</v>
      </c>
      <c r="AQ1929" s="19">
        <f t="shared" si="509"/>
        <v>0.72484678689834492</v>
      </c>
    </row>
    <row r="1930" spans="1:43" x14ac:dyDescent="0.2">
      <c r="A1930" s="23" t="s">
        <v>5665</v>
      </c>
      <c r="B1930" s="6" t="s">
        <v>5684</v>
      </c>
      <c r="C1930" s="6" t="s">
        <v>5667</v>
      </c>
      <c r="D1930" s="2">
        <v>159680</v>
      </c>
      <c r="E1930" s="2">
        <v>160041</v>
      </c>
      <c r="F1930" s="3" t="s">
        <v>2448</v>
      </c>
      <c r="G1930" s="2">
        <v>6</v>
      </c>
      <c r="H1930" s="2">
        <v>160046</v>
      </c>
      <c r="I1930" s="3" t="s">
        <v>2475</v>
      </c>
      <c r="J1930" s="15">
        <v>45239</v>
      </c>
      <c r="K1930" s="24">
        <v>1275179932</v>
      </c>
      <c r="L1930" s="15">
        <v>45138</v>
      </c>
      <c r="M1930" s="15">
        <v>45138</v>
      </c>
      <c r="N1930" s="15"/>
      <c r="O1930" s="26">
        <f>VLOOKUP(D1930,quash!A$2:$I$7791,9,FALSE)</f>
        <v>1</v>
      </c>
      <c r="P1930" s="7">
        <v>10000</v>
      </c>
      <c r="Q1930" s="26">
        <v>132</v>
      </c>
      <c r="R1930" s="19">
        <v>5.8283715876113903E-2</v>
      </c>
      <c r="S1930" s="26">
        <v>16</v>
      </c>
      <c r="T1930" s="7">
        <v>7000</v>
      </c>
      <c r="U1930" s="2">
        <v>142</v>
      </c>
      <c r="V1930" s="11">
        <v>1758.65</v>
      </c>
      <c r="W1930" s="14" t="s">
        <v>5281</v>
      </c>
      <c r="X1930" s="18">
        <v>1</v>
      </c>
      <c r="Y1930" s="9">
        <v>7000</v>
      </c>
      <c r="Z1930" s="19">
        <f t="shared" si="502"/>
        <v>0</v>
      </c>
      <c r="AA1930" s="25">
        <v>1758.65</v>
      </c>
      <c r="AB1930" s="30">
        <f t="shared" si="503"/>
        <v>529000</v>
      </c>
      <c r="AC1930" s="30">
        <f t="shared" si="510"/>
        <v>1.3232514177693762E-2</v>
      </c>
      <c r="AD1930" s="31">
        <f t="shared" si="511"/>
        <v>1.7466918714555766</v>
      </c>
      <c r="AE1930" s="31">
        <f t="shared" si="512"/>
        <v>1.8790170132325141</v>
      </c>
      <c r="AG1930" s="30">
        <f t="shared" si="504"/>
        <v>2427000</v>
      </c>
      <c r="AH1930" s="30">
        <f t="shared" si="496"/>
        <v>2.88421920065925E-3</v>
      </c>
      <c r="AI1930" s="31">
        <f t="shared" si="497"/>
        <v>0.38071693448702099</v>
      </c>
      <c r="AJ1930" s="31">
        <f t="shared" si="498"/>
        <v>0.40955912649361348</v>
      </c>
      <c r="AK1930" s="30">
        <f>IF(W1930="si",($S1930*'COSTOS DE CREDITOS'!$C$27)/DATA!$G1930,"")</f>
        <v>54.922363131454851</v>
      </c>
      <c r="AL1930" s="90">
        <f>IF(W1930="si",'COSTOS DE CREDITOS'!$C$35,"")</f>
        <v>20.421138461538462</v>
      </c>
      <c r="AM1930" s="30">
        <f t="shared" si="505"/>
        <v>430.76923076923077</v>
      </c>
      <c r="AN1930" s="30">
        <f t="shared" si="506"/>
        <v>0</v>
      </c>
      <c r="AO1930" s="30">
        <f t="shared" si="507"/>
        <v>506.11273236222405</v>
      </c>
      <c r="AP1930" s="30">
        <f t="shared" si="508"/>
        <v>1252.537267637776</v>
      </c>
      <c r="AQ1930" s="19">
        <f t="shared" si="509"/>
        <v>0.71221520350142209</v>
      </c>
    </row>
    <row r="1931" spans="1:43" x14ac:dyDescent="0.2">
      <c r="A1931" s="23" t="s">
        <v>5665</v>
      </c>
      <c r="B1931" s="6" t="s">
        <v>5684</v>
      </c>
      <c r="C1931" s="6" t="s">
        <v>5667</v>
      </c>
      <c r="D1931" s="2">
        <v>159684</v>
      </c>
      <c r="E1931" s="2">
        <v>160041</v>
      </c>
      <c r="F1931" s="3" t="s">
        <v>2448</v>
      </c>
      <c r="G1931" s="2">
        <v>6</v>
      </c>
      <c r="H1931" s="2">
        <v>160047</v>
      </c>
      <c r="I1931" s="3" t="s">
        <v>2476</v>
      </c>
      <c r="J1931" s="15">
        <v>45239</v>
      </c>
      <c r="K1931" s="24">
        <v>1275180261</v>
      </c>
      <c r="L1931" s="15">
        <v>45138</v>
      </c>
      <c r="M1931" s="15">
        <v>45138</v>
      </c>
      <c r="N1931" s="15"/>
      <c r="O1931" s="26" t="e">
        <f>VLOOKUP(D1931,quash!A$2:$I$7791,9,FALSE)</f>
        <v>#N/A</v>
      </c>
      <c r="P1931" s="7">
        <v>8000</v>
      </c>
      <c r="Q1931" s="26">
        <v>110</v>
      </c>
      <c r="R1931" s="19">
        <v>3.3220596517330447E-2</v>
      </c>
      <c r="S1931" s="26">
        <v>16</v>
      </c>
      <c r="T1931" s="7">
        <v>10000</v>
      </c>
      <c r="U1931" s="2">
        <v>142</v>
      </c>
      <c r="V1931" s="11">
        <v>2510.34</v>
      </c>
      <c r="W1931" s="14" t="s">
        <v>5281</v>
      </c>
      <c r="X1931" s="18">
        <v>1</v>
      </c>
      <c r="Y1931" s="9">
        <v>10000</v>
      </c>
      <c r="Z1931" s="19">
        <f t="shared" si="502"/>
        <v>0</v>
      </c>
      <c r="AA1931" s="25">
        <v>2510.34</v>
      </c>
      <c r="AB1931" s="30">
        <f t="shared" si="503"/>
        <v>318000</v>
      </c>
      <c r="AC1931" s="30">
        <f t="shared" si="510"/>
        <v>3.1446540880503145E-2</v>
      </c>
      <c r="AD1931" s="31">
        <f t="shared" si="511"/>
        <v>3.459119496855346</v>
      </c>
      <c r="AE1931" s="31">
        <f t="shared" si="512"/>
        <v>4.4654088050314469</v>
      </c>
      <c r="AG1931" s="30">
        <f t="shared" si="504"/>
        <v>6126000</v>
      </c>
      <c r="AH1931" s="30">
        <f t="shared" si="496"/>
        <v>1.632386549134835E-3</v>
      </c>
      <c r="AI1931" s="31">
        <f t="shared" si="497"/>
        <v>0.17956252040483187</v>
      </c>
      <c r="AJ1931" s="31">
        <f t="shared" si="498"/>
        <v>0.23179888997714657</v>
      </c>
      <c r="AK1931" s="30">
        <f>IF(W1931="si",($S1931*'COSTOS DE CREDITOS'!$C$27)/DATA!$G1931,"")</f>
        <v>54.922363131454851</v>
      </c>
      <c r="AL1931" s="90">
        <f>IF(W1931="si",'COSTOS DE CREDITOS'!$C$35,"")</f>
        <v>20.421138461538462</v>
      </c>
      <c r="AM1931" s="30">
        <f t="shared" si="505"/>
        <v>615.38461538461547</v>
      </c>
      <c r="AN1931" s="30">
        <f t="shared" si="506"/>
        <v>0</v>
      </c>
      <c r="AO1931" s="30">
        <f t="shared" si="507"/>
        <v>690.72811697760881</v>
      </c>
      <c r="AP1931" s="30">
        <f t="shared" si="508"/>
        <v>1819.6118830223913</v>
      </c>
      <c r="AQ1931" s="19">
        <f t="shared" si="509"/>
        <v>0.72484678689834492</v>
      </c>
    </row>
    <row r="1932" spans="1:43" x14ac:dyDescent="0.2">
      <c r="A1932" s="23" t="s">
        <v>5665</v>
      </c>
      <c r="B1932" s="6" t="s">
        <v>5684</v>
      </c>
      <c r="C1932" s="6" t="s">
        <v>5667</v>
      </c>
      <c r="D1932" s="2">
        <v>159682</v>
      </c>
      <c r="E1932" s="2">
        <v>160041</v>
      </c>
      <c r="F1932" s="3" t="s">
        <v>2448</v>
      </c>
      <c r="G1932" s="2">
        <v>6</v>
      </c>
      <c r="H1932" s="2">
        <v>160050</v>
      </c>
      <c r="I1932" s="3" t="s">
        <v>2477</v>
      </c>
      <c r="J1932" s="15">
        <v>45239</v>
      </c>
      <c r="K1932" s="24">
        <v>1275180053</v>
      </c>
      <c r="L1932" s="15">
        <v>45138</v>
      </c>
      <c r="M1932" s="15">
        <v>45138</v>
      </c>
      <c r="N1932" s="15"/>
      <c r="O1932" s="26">
        <f>VLOOKUP(D1932,quash!A$2:$I$7791,9,FALSE)</f>
        <v>1</v>
      </c>
      <c r="P1932" s="7">
        <v>5000</v>
      </c>
      <c r="Q1932" s="26">
        <v>147</v>
      </c>
      <c r="R1932" s="19">
        <v>0.11226939921536</v>
      </c>
      <c r="S1932" s="26">
        <v>16</v>
      </c>
      <c r="T1932" s="7">
        <v>7000</v>
      </c>
      <c r="U1932" s="2">
        <v>142</v>
      </c>
      <c r="V1932" s="11">
        <v>1758.65</v>
      </c>
      <c r="W1932" s="14" t="s">
        <v>5281</v>
      </c>
      <c r="X1932" s="18">
        <v>1</v>
      </c>
      <c r="Y1932" s="9">
        <v>7000</v>
      </c>
      <c r="Z1932" s="19">
        <f t="shared" si="502"/>
        <v>0</v>
      </c>
      <c r="AA1932" s="25">
        <v>1758.65</v>
      </c>
      <c r="AB1932" s="30">
        <f t="shared" si="503"/>
        <v>529000</v>
      </c>
      <c r="AC1932" s="30">
        <f t="shared" si="510"/>
        <v>1.3232514177693762E-2</v>
      </c>
      <c r="AD1932" s="31">
        <f t="shared" si="511"/>
        <v>1.9451795841209829</v>
      </c>
      <c r="AE1932" s="31">
        <f t="shared" si="512"/>
        <v>1.8790170132325141</v>
      </c>
      <c r="AG1932" s="30">
        <f t="shared" si="504"/>
        <v>2427000</v>
      </c>
      <c r="AH1932" s="30">
        <f t="shared" si="496"/>
        <v>2.88421920065925E-3</v>
      </c>
      <c r="AI1932" s="31">
        <f t="shared" si="497"/>
        <v>0.42398022249690975</v>
      </c>
      <c r="AJ1932" s="31">
        <f t="shared" si="498"/>
        <v>0.40955912649361348</v>
      </c>
      <c r="AK1932" s="30">
        <f>IF(W1932="si",($S1932*'COSTOS DE CREDITOS'!$C$27)/DATA!$G1932,"")</f>
        <v>54.922363131454851</v>
      </c>
      <c r="AL1932" s="90">
        <f>IF(W1932="si",'COSTOS DE CREDITOS'!$C$35,"")</f>
        <v>20.421138461538462</v>
      </c>
      <c r="AM1932" s="30">
        <f t="shared" si="505"/>
        <v>430.76923076923077</v>
      </c>
      <c r="AN1932" s="30">
        <f t="shared" si="506"/>
        <v>0</v>
      </c>
      <c r="AO1932" s="30">
        <f t="shared" si="507"/>
        <v>506.11273236222405</v>
      </c>
      <c r="AP1932" s="30">
        <f t="shared" si="508"/>
        <v>1252.537267637776</v>
      </c>
      <c r="AQ1932" s="19">
        <f t="shared" si="509"/>
        <v>0.71221520350142209</v>
      </c>
    </row>
    <row r="1933" spans="1:43" x14ac:dyDescent="0.2">
      <c r="A1933" s="23" t="s">
        <v>5665</v>
      </c>
      <c r="B1933" s="6" t="s">
        <v>5674</v>
      </c>
      <c r="C1933" s="6" t="s">
        <v>5670</v>
      </c>
      <c r="D1933" s="2">
        <v>157795</v>
      </c>
      <c r="E1933" s="2">
        <v>158733</v>
      </c>
      <c r="F1933" s="3" t="s">
        <v>2431</v>
      </c>
      <c r="G1933" s="2">
        <v>5</v>
      </c>
      <c r="H1933" s="2">
        <v>158735</v>
      </c>
      <c r="I1933" s="3" t="s">
        <v>2478</v>
      </c>
      <c r="J1933" s="15" t="s">
        <v>5688</v>
      </c>
      <c r="K1933" s="24" t="s">
        <v>5688</v>
      </c>
      <c r="L1933" s="15">
        <v>45127</v>
      </c>
      <c r="M1933" s="15">
        <v>45138</v>
      </c>
      <c r="N1933" s="15"/>
      <c r="O1933" s="26">
        <f>VLOOKUP(D1933,quash!A$2:$I$7791,9,FALSE)</f>
        <v>3</v>
      </c>
      <c r="P1933" s="7">
        <v>12000</v>
      </c>
      <c r="Q1933" s="26">
        <v>122</v>
      </c>
      <c r="R1933" s="19">
        <v>4.6721560903897806E-2</v>
      </c>
      <c r="S1933" s="93">
        <v>26</v>
      </c>
      <c r="T1933" s="7">
        <v>34000</v>
      </c>
      <c r="U1933" s="2">
        <v>147</v>
      </c>
      <c r="V1933" s="11">
        <v>8827.61</v>
      </c>
      <c r="W1933" s="14" t="s">
        <v>5281</v>
      </c>
      <c r="X1933" s="18">
        <v>0.63272695415085556</v>
      </c>
      <c r="Y1933" s="9">
        <v>21512.716441129091</v>
      </c>
      <c r="Z1933" s="19">
        <f t="shared" si="502"/>
        <v>-0.36727304584914444</v>
      </c>
      <c r="AA1933" s="25">
        <v>5585.4667877316342</v>
      </c>
      <c r="AB1933" s="30">
        <f t="shared" si="503"/>
        <v>281000</v>
      </c>
      <c r="AC1933" s="30">
        <f t="shared" si="510"/>
        <v>0.12099644128113879</v>
      </c>
      <c r="AD1933" s="31">
        <f t="shared" si="511"/>
        <v>14.761565836298931</v>
      </c>
      <c r="AE1933" s="31">
        <f t="shared" si="512"/>
        <v>17.786476868327401</v>
      </c>
      <c r="AG1933" s="30">
        <f t="shared" si="504"/>
        <v>778000</v>
      </c>
      <c r="AH1933" s="30">
        <f t="shared" si="496"/>
        <v>4.3701799485861184E-2</v>
      </c>
      <c r="AI1933" s="31">
        <f t="shared" si="497"/>
        <v>5.3316195372750643</v>
      </c>
      <c r="AJ1933" s="31">
        <f t="shared" si="498"/>
        <v>6.4241645244215944</v>
      </c>
      <c r="AK1933" s="30">
        <f>IF(W1933="si",($S1933*'COSTOS DE CREDITOS'!$C$27)/DATA!$G1933,"")</f>
        <v>107.09860810633695</v>
      </c>
      <c r="AL1933" s="90">
        <f>IF(W1933="si",'COSTOS DE CREDITOS'!$C$35,"")</f>
        <v>20.421138461538462</v>
      </c>
      <c r="AM1933" s="30">
        <f t="shared" si="505"/>
        <v>3400</v>
      </c>
      <c r="AN1933" s="30">
        <f t="shared" si="506"/>
        <v>12487.283558870909</v>
      </c>
      <c r="AO1933" s="30">
        <f t="shared" si="507"/>
        <v>16014.803305438785</v>
      </c>
      <c r="AP1933" s="30">
        <f t="shared" si="508"/>
        <v>-10429.33651770715</v>
      </c>
      <c r="AQ1933" s="19">
        <f t="shared" si="509"/>
        <v>-1.8672273802818018</v>
      </c>
    </row>
    <row r="1934" spans="1:43" x14ac:dyDescent="0.2">
      <c r="A1934" s="23" t="s">
        <v>5665</v>
      </c>
      <c r="B1934" s="6" t="s">
        <v>5674</v>
      </c>
      <c r="C1934" s="6" t="s">
        <v>5670</v>
      </c>
      <c r="D1934" s="2">
        <v>157948</v>
      </c>
      <c r="E1934" s="2">
        <v>158733</v>
      </c>
      <c r="F1934" s="3" t="s">
        <v>2431</v>
      </c>
      <c r="G1934" s="2">
        <v>5</v>
      </c>
      <c r="H1934" s="2">
        <v>158736</v>
      </c>
      <c r="I1934" s="3" t="s">
        <v>2479</v>
      </c>
      <c r="J1934" s="15">
        <v>45118</v>
      </c>
      <c r="K1934" s="24">
        <v>1190801042</v>
      </c>
      <c r="L1934" s="15">
        <v>45127</v>
      </c>
      <c r="M1934" s="15">
        <v>45138</v>
      </c>
      <c r="N1934" s="15"/>
      <c r="O1934" s="26">
        <f>VLOOKUP(D1934,quash!A$2:$I$7791,9,FALSE)</f>
        <v>2</v>
      </c>
      <c r="P1934" s="7">
        <v>10000</v>
      </c>
      <c r="Q1934" s="26">
        <v>147</v>
      </c>
      <c r="R1934" s="19">
        <v>7.9000519063170294E-2</v>
      </c>
      <c r="S1934" s="93">
        <v>26</v>
      </c>
      <c r="T1934" s="7">
        <v>20000</v>
      </c>
      <c r="U1934" s="2">
        <v>147</v>
      </c>
      <c r="V1934" s="11">
        <v>5199.96</v>
      </c>
      <c r="W1934" s="14" t="s">
        <v>5281</v>
      </c>
      <c r="X1934" s="18">
        <v>0.63272695415085556</v>
      </c>
      <c r="Y1934" s="9">
        <v>12654.539083017111</v>
      </c>
      <c r="Z1934" s="19">
        <f t="shared" si="502"/>
        <v>-0.36727304584914444</v>
      </c>
      <c r="AA1934" s="25">
        <v>3290.1548525062831</v>
      </c>
      <c r="AB1934" s="30">
        <f t="shared" si="503"/>
        <v>494000</v>
      </c>
      <c r="AC1934" s="30">
        <f t="shared" si="510"/>
        <v>4.048582995951417E-2</v>
      </c>
      <c r="AD1934" s="31">
        <f t="shared" si="511"/>
        <v>5.951417004048583</v>
      </c>
      <c r="AE1934" s="31">
        <f t="shared" si="512"/>
        <v>5.951417004048583</v>
      </c>
      <c r="AG1934" s="30">
        <f t="shared" si="504"/>
        <v>1695000</v>
      </c>
      <c r="AH1934" s="30">
        <f t="shared" si="496"/>
        <v>1.1799410029498525E-2</v>
      </c>
      <c r="AI1934" s="31">
        <f t="shared" si="497"/>
        <v>1.7345132743362832</v>
      </c>
      <c r="AJ1934" s="31">
        <f t="shared" si="498"/>
        <v>1.7345132743362832</v>
      </c>
      <c r="AK1934" s="30">
        <f>IF(W1934="si",($S1934*'COSTOS DE CREDITOS'!$C$27)/DATA!$G1934,"")</f>
        <v>107.09860810633695</v>
      </c>
      <c r="AL1934" s="90">
        <f>IF(W1934="si",'COSTOS DE CREDITOS'!$C$35,"")</f>
        <v>20.421138461538462</v>
      </c>
      <c r="AM1934" s="30">
        <f t="shared" si="505"/>
        <v>2000</v>
      </c>
      <c r="AN1934" s="30">
        <f t="shared" si="506"/>
        <v>7345.4609169828891</v>
      </c>
      <c r="AO1934" s="30">
        <f t="shared" si="507"/>
        <v>9472.9806635507648</v>
      </c>
      <c r="AP1934" s="30">
        <f t="shared" si="508"/>
        <v>-6182.8258110444822</v>
      </c>
      <c r="AQ1934" s="19">
        <f t="shared" si="509"/>
        <v>-1.879189913002028</v>
      </c>
    </row>
    <row r="1935" spans="1:43" x14ac:dyDescent="0.2">
      <c r="A1935" s="23" t="s">
        <v>5665</v>
      </c>
      <c r="B1935" s="6" t="s">
        <v>5674</v>
      </c>
      <c r="C1935" s="6" t="s">
        <v>5670</v>
      </c>
      <c r="D1935" s="2">
        <v>157794</v>
      </c>
      <c r="E1935" s="2">
        <v>158733</v>
      </c>
      <c r="F1935" s="3" t="s">
        <v>2431</v>
      </c>
      <c r="G1935" s="2">
        <v>5</v>
      </c>
      <c r="H1935" s="2">
        <v>158737</v>
      </c>
      <c r="I1935" s="3" t="s">
        <v>2480</v>
      </c>
      <c r="J1935" s="15" t="s">
        <v>5688</v>
      </c>
      <c r="K1935" s="24" t="s">
        <v>5688</v>
      </c>
      <c r="L1935" s="15">
        <v>45127</v>
      </c>
      <c r="M1935" s="15">
        <v>45138</v>
      </c>
      <c r="N1935" s="15"/>
      <c r="O1935" s="26">
        <f>VLOOKUP(D1935,quash!A$2:$I$7791,9,FALSE)</f>
        <v>1</v>
      </c>
      <c r="P1935" s="7">
        <v>12000</v>
      </c>
      <c r="Q1935" s="26">
        <v>122</v>
      </c>
      <c r="R1935" s="19">
        <v>4.6282555174888274E-2</v>
      </c>
      <c r="S1935" s="93">
        <v>26</v>
      </c>
      <c r="T1935" s="7">
        <v>5000</v>
      </c>
      <c r="U1935" s="2">
        <v>147</v>
      </c>
      <c r="V1935" s="11">
        <v>1303.3399999999999</v>
      </c>
      <c r="W1935" s="14" t="s">
        <v>5281</v>
      </c>
      <c r="X1935" s="18">
        <v>0.63272695415085556</v>
      </c>
      <c r="Y1935" s="9">
        <v>3163.6347707542777</v>
      </c>
      <c r="Z1935" s="19">
        <f t="shared" si="502"/>
        <v>-0.36727304584914444</v>
      </c>
      <c r="AA1935" s="25">
        <v>824.65834842297602</v>
      </c>
      <c r="AB1935" s="30">
        <f t="shared" si="503"/>
        <v>529000</v>
      </c>
      <c r="AC1935" s="30">
        <f t="shared" si="510"/>
        <v>9.4517958412098299E-3</v>
      </c>
      <c r="AD1935" s="31">
        <f t="shared" si="511"/>
        <v>1.1531190926275992</v>
      </c>
      <c r="AE1935" s="31">
        <f t="shared" si="512"/>
        <v>1.3894139886578449</v>
      </c>
      <c r="AG1935" s="30">
        <f t="shared" si="504"/>
        <v>2427000</v>
      </c>
      <c r="AH1935" s="30">
        <f t="shared" si="496"/>
        <v>2.0601565718994645E-3</v>
      </c>
      <c r="AI1935" s="31">
        <f t="shared" si="497"/>
        <v>0.25133910177173469</v>
      </c>
      <c r="AJ1935" s="31">
        <f t="shared" si="498"/>
        <v>0.30284301606922126</v>
      </c>
      <c r="AK1935" s="30">
        <f>IF(W1935="si",($S1935*'COSTOS DE CREDITOS'!$C$27)/DATA!$G1935,"")</f>
        <v>107.09860810633695</v>
      </c>
      <c r="AL1935" s="90">
        <f>IF(W1935="si",'COSTOS DE CREDITOS'!$C$35,"")</f>
        <v>20.421138461538462</v>
      </c>
      <c r="AM1935" s="30">
        <f t="shared" si="505"/>
        <v>500</v>
      </c>
      <c r="AN1935" s="30">
        <f t="shared" si="506"/>
        <v>1836.3652292457223</v>
      </c>
      <c r="AO1935" s="30">
        <f t="shared" si="507"/>
        <v>2463.8849758135975</v>
      </c>
      <c r="AP1935" s="30">
        <f t="shared" si="508"/>
        <v>-1639.2266273906216</v>
      </c>
      <c r="AQ1935" s="19">
        <f t="shared" si="509"/>
        <v>-1.9877645457969035</v>
      </c>
    </row>
    <row r="1936" spans="1:43" x14ac:dyDescent="0.2">
      <c r="A1936" s="23" t="s">
        <v>5665</v>
      </c>
      <c r="B1936" s="6" t="s">
        <v>5674</v>
      </c>
      <c r="C1936" s="6" t="s">
        <v>5670</v>
      </c>
      <c r="D1936" s="2">
        <v>158079</v>
      </c>
      <c r="E1936" s="2">
        <v>158733</v>
      </c>
      <c r="F1936" s="3" t="s">
        <v>2431</v>
      </c>
      <c r="G1936" s="2">
        <v>5</v>
      </c>
      <c r="H1936" s="2">
        <v>158738</v>
      </c>
      <c r="I1936" s="3" t="s">
        <v>2481</v>
      </c>
      <c r="J1936" s="15">
        <v>45119</v>
      </c>
      <c r="K1936" s="24">
        <v>1191762350</v>
      </c>
      <c r="L1936" s="15">
        <v>45127</v>
      </c>
      <c r="M1936" s="15">
        <v>45138</v>
      </c>
      <c r="N1936" s="15"/>
      <c r="O1936" s="26">
        <f>VLOOKUP(D1936,quash!A$2:$I$7791,9,FALSE)</f>
        <v>1</v>
      </c>
      <c r="P1936" s="7">
        <v>19000</v>
      </c>
      <c r="Q1936" s="26">
        <v>110</v>
      </c>
      <c r="R1936" s="19">
        <v>3.11605023919212E-2</v>
      </c>
      <c r="S1936" s="93">
        <v>26</v>
      </c>
      <c r="T1936" s="7">
        <v>19000</v>
      </c>
      <c r="U1936" s="2">
        <v>147</v>
      </c>
      <c r="V1936" s="11">
        <v>4944.74</v>
      </c>
      <c r="W1936" s="14" t="s">
        <v>5281</v>
      </c>
      <c r="X1936" s="18">
        <v>0.63272695415085556</v>
      </c>
      <c r="Y1936" s="9">
        <v>12021.812128866255</v>
      </c>
      <c r="Z1936" s="19">
        <f t="shared" si="502"/>
        <v>-0.36727304584914444</v>
      </c>
      <c r="AA1936" s="25">
        <v>3128.6702792679012</v>
      </c>
      <c r="AB1936" s="30">
        <f t="shared" si="503"/>
        <v>529000</v>
      </c>
      <c r="AC1936" s="30">
        <f t="shared" si="510"/>
        <v>3.5916824196597356E-2</v>
      </c>
      <c r="AD1936" s="31">
        <f t="shared" si="511"/>
        <v>3.9508506616257093</v>
      </c>
      <c r="AE1936" s="31">
        <f t="shared" si="512"/>
        <v>5.279773156899811</v>
      </c>
      <c r="AG1936" s="30">
        <f t="shared" si="504"/>
        <v>2427000</v>
      </c>
      <c r="AH1936" s="30">
        <f t="shared" si="496"/>
        <v>7.828594973217964E-3</v>
      </c>
      <c r="AI1936" s="31">
        <f t="shared" si="497"/>
        <v>0.861145447053976</v>
      </c>
      <c r="AJ1936" s="31">
        <f t="shared" si="498"/>
        <v>1.1508034610630407</v>
      </c>
      <c r="AK1936" s="30">
        <f>IF(W1936="si",($S1936*'COSTOS DE CREDITOS'!$C$27)/DATA!$G1936,"")</f>
        <v>107.09860810633695</v>
      </c>
      <c r="AL1936" s="90">
        <f>IF(W1936="si",'COSTOS DE CREDITOS'!$C$35,"")</f>
        <v>20.421138461538462</v>
      </c>
      <c r="AM1936" s="30">
        <f t="shared" si="505"/>
        <v>1900</v>
      </c>
      <c r="AN1936" s="30">
        <f t="shared" si="506"/>
        <v>6978.1878711337449</v>
      </c>
      <c r="AO1936" s="30">
        <f t="shared" si="507"/>
        <v>9005.7076177016206</v>
      </c>
      <c r="AP1936" s="30">
        <f t="shared" si="508"/>
        <v>-5877.0373384337199</v>
      </c>
      <c r="AQ1936" s="19">
        <f t="shared" si="509"/>
        <v>-1.878445733760391</v>
      </c>
    </row>
    <row r="1937" spans="1:43" x14ac:dyDescent="0.2">
      <c r="A1937" s="23" t="s">
        <v>5665</v>
      </c>
      <c r="B1937" s="6" t="s">
        <v>5677</v>
      </c>
      <c r="C1937" s="6" t="s">
        <v>5667</v>
      </c>
      <c r="D1937" s="2">
        <v>159207</v>
      </c>
      <c r="E1937" s="2">
        <v>159849</v>
      </c>
      <c r="F1937" s="3" t="s">
        <v>2435</v>
      </c>
      <c r="G1937" s="2">
        <v>7</v>
      </c>
      <c r="H1937" s="2">
        <v>159855</v>
      </c>
      <c r="I1937" s="3" t="s">
        <v>2482</v>
      </c>
      <c r="J1937" s="15">
        <v>45131</v>
      </c>
      <c r="K1937" s="24">
        <v>1199815066</v>
      </c>
      <c r="L1937" s="15">
        <v>45138</v>
      </c>
      <c r="M1937" s="15">
        <v>45138</v>
      </c>
      <c r="N1937" s="15"/>
      <c r="O1937" s="26">
        <f>VLOOKUP(D1937,quash!A$2:$I$7791,9,FALSE)</f>
        <v>2</v>
      </c>
      <c r="P1937" s="7">
        <v>10000</v>
      </c>
      <c r="Q1937" s="26">
        <v>110</v>
      </c>
      <c r="R1937" s="19">
        <v>3.3741050530766099E-2</v>
      </c>
      <c r="S1937" s="93">
        <v>26</v>
      </c>
      <c r="T1937" s="7">
        <v>6000</v>
      </c>
      <c r="U1937" s="2">
        <v>137</v>
      </c>
      <c r="V1937" s="11">
        <v>1448.23</v>
      </c>
      <c r="W1937" s="14" t="s">
        <v>5281</v>
      </c>
      <c r="X1937" s="18">
        <v>0.3176191517541942</v>
      </c>
      <c r="Y1937" s="9">
        <v>1905.7149105251651</v>
      </c>
      <c r="Z1937" s="19">
        <f t="shared" si="502"/>
        <v>-0.6823808482458058</v>
      </c>
      <c r="AA1937" s="25">
        <v>459.98558414497666</v>
      </c>
      <c r="AB1937" s="30">
        <f t="shared" si="503"/>
        <v>494000</v>
      </c>
      <c r="AC1937" s="30">
        <f t="shared" si="510"/>
        <v>1.2145748987854251E-2</v>
      </c>
      <c r="AD1937" s="31">
        <f t="shared" si="511"/>
        <v>1.3360323886639676</v>
      </c>
      <c r="AE1937" s="31">
        <f t="shared" si="512"/>
        <v>1.6639676113360324</v>
      </c>
      <c r="AG1937" s="30">
        <f t="shared" si="504"/>
        <v>1695000</v>
      </c>
      <c r="AH1937" s="30">
        <f t="shared" ref="AH1937:AH2000" si="513">IFERROR($T1937/AG1937,"")</f>
        <v>3.5398230088495575E-3</v>
      </c>
      <c r="AI1937" s="31">
        <f t="shared" ref="AI1937:AI2000" si="514">IFERROR(AH1937*$Q1937,"")</f>
        <v>0.38938053097345132</v>
      </c>
      <c r="AJ1937" s="31">
        <f t="shared" ref="AJ1937:AJ2000" si="515">IFERROR(AH1937*$U1937,"")</f>
        <v>0.4849557522123894</v>
      </c>
      <c r="AK1937" s="30">
        <f>IF(W1937="si",($S1937*'COSTOS DE CREDITOS'!$C$27)/DATA!$G1937,"")</f>
        <v>76.499005790240673</v>
      </c>
      <c r="AL1937" s="90">
        <f>IF(W1937="si",'COSTOS DE CREDITOS'!$C$35,"")</f>
        <v>20.421138461538462</v>
      </c>
      <c r="AM1937" s="30">
        <f t="shared" si="505"/>
        <v>600</v>
      </c>
      <c r="AN1937" s="30">
        <f t="shared" si="506"/>
        <v>4094.2850894748349</v>
      </c>
      <c r="AO1937" s="30">
        <f t="shared" si="507"/>
        <v>4791.2052337266141</v>
      </c>
      <c r="AP1937" s="30">
        <f t="shared" si="508"/>
        <v>-4331.219649581637</v>
      </c>
      <c r="AQ1937" s="19">
        <f t="shared" si="509"/>
        <v>-9.4159899763652994</v>
      </c>
    </row>
    <row r="1938" spans="1:43" x14ac:dyDescent="0.2">
      <c r="A1938" s="23" t="s">
        <v>5665</v>
      </c>
      <c r="B1938" s="6" t="s">
        <v>5682</v>
      </c>
      <c r="C1938" s="6" t="s">
        <v>5670</v>
      </c>
      <c r="D1938" s="2">
        <v>159558</v>
      </c>
      <c r="E1938" s="2">
        <v>159903</v>
      </c>
      <c r="F1938" s="3" t="s">
        <v>2439</v>
      </c>
      <c r="G1938" s="2">
        <v>11</v>
      </c>
      <c r="H1938" s="2">
        <v>159908</v>
      </c>
      <c r="I1938" s="3" t="s">
        <v>2483</v>
      </c>
      <c r="J1938" s="15">
        <v>45134</v>
      </c>
      <c r="K1938" s="24">
        <v>1202761989</v>
      </c>
      <c r="L1938" s="15">
        <v>45138</v>
      </c>
      <c r="M1938" s="15">
        <v>45138</v>
      </c>
      <c r="N1938" s="15"/>
      <c r="O1938" s="26">
        <f>VLOOKUP(D1938,quash!A$2:$I$7791,9,FALSE)</f>
        <v>1</v>
      </c>
      <c r="P1938" s="7">
        <v>10000</v>
      </c>
      <c r="Q1938" s="26">
        <v>147</v>
      </c>
      <c r="R1938" s="19">
        <v>7.9000519063170294E-2</v>
      </c>
      <c r="S1938" s="26">
        <v>16</v>
      </c>
      <c r="T1938" s="7">
        <v>7000</v>
      </c>
      <c r="U1938" s="2">
        <v>142</v>
      </c>
      <c r="V1938" s="11">
        <v>1758.65</v>
      </c>
      <c r="W1938" s="14" t="s">
        <v>5281</v>
      </c>
      <c r="X1938" s="18">
        <v>1</v>
      </c>
      <c r="Y1938" s="9">
        <v>7000</v>
      </c>
      <c r="Z1938" s="19">
        <f t="shared" si="502"/>
        <v>0</v>
      </c>
      <c r="AA1938" s="25">
        <v>1758.65</v>
      </c>
      <c r="AB1938" s="30">
        <f t="shared" si="503"/>
        <v>529000</v>
      </c>
      <c r="AC1938" s="30">
        <f t="shared" si="510"/>
        <v>1.3232514177693762E-2</v>
      </c>
      <c r="AD1938" s="31">
        <f t="shared" si="511"/>
        <v>1.9451795841209829</v>
      </c>
      <c r="AE1938" s="31">
        <f t="shared" si="512"/>
        <v>1.8790170132325141</v>
      </c>
      <c r="AG1938" s="30">
        <f t="shared" si="504"/>
        <v>2427000</v>
      </c>
      <c r="AH1938" s="30">
        <f t="shared" si="513"/>
        <v>2.88421920065925E-3</v>
      </c>
      <c r="AI1938" s="31">
        <f t="shared" si="514"/>
        <v>0.42398022249690975</v>
      </c>
      <c r="AJ1938" s="31">
        <f t="shared" si="515"/>
        <v>0.40955912649361348</v>
      </c>
      <c r="AK1938" s="30">
        <f>IF(W1938="si",($S1938*'COSTOS DE CREDITOS'!$C$27)/DATA!$G1938,"")</f>
        <v>29.957652617157191</v>
      </c>
      <c r="AL1938" s="90">
        <f>IF(W1938="si",'COSTOS DE CREDITOS'!$C$35,"")</f>
        <v>20.421138461538462</v>
      </c>
      <c r="AM1938" s="30">
        <f t="shared" si="505"/>
        <v>430.76923076923077</v>
      </c>
      <c r="AN1938" s="30">
        <f t="shared" si="506"/>
        <v>0</v>
      </c>
      <c r="AO1938" s="30">
        <f t="shared" si="507"/>
        <v>481.14802184792643</v>
      </c>
      <c r="AP1938" s="30">
        <f t="shared" si="508"/>
        <v>1277.5019781520737</v>
      </c>
      <c r="AQ1938" s="19">
        <f t="shared" si="509"/>
        <v>0.72641058661591196</v>
      </c>
    </row>
    <row r="1939" spans="1:43" x14ac:dyDescent="0.2">
      <c r="A1939" s="23" t="s">
        <v>5665</v>
      </c>
      <c r="B1939" s="6" t="s">
        <v>5669</v>
      </c>
      <c r="C1939" s="6" t="s">
        <v>5670</v>
      </c>
      <c r="D1939" s="2">
        <v>159153</v>
      </c>
      <c r="E1939" s="2">
        <v>160026</v>
      </c>
      <c r="F1939" s="3" t="s">
        <v>2446</v>
      </c>
      <c r="G1939" s="2">
        <v>7</v>
      </c>
      <c r="H1939" s="2">
        <v>160030</v>
      </c>
      <c r="I1939" s="3" t="s">
        <v>2484</v>
      </c>
      <c r="J1939" s="15">
        <v>45131</v>
      </c>
      <c r="K1939" s="24">
        <v>1199575122</v>
      </c>
      <c r="L1939" s="15">
        <v>45138</v>
      </c>
      <c r="M1939" s="15">
        <v>45138</v>
      </c>
      <c r="N1939" s="15"/>
      <c r="O1939" s="26">
        <f>VLOOKUP(D1939,quash!A$2:$I$7791,9,FALSE)</f>
        <v>1</v>
      </c>
      <c r="P1939" s="7">
        <v>10000</v>
      </c>
      <c r="Q1939" s="26">
        <v>115</v>
      </c>
      <c r="R1939" s="19">
        <v>3.97705569269148E-2</v>
      </c>
      <c r="S1939" s="26">
        <v>16</v>
      </c>
      <c r="T1939" s="7">
        <v>6000</v>
      </c>
      <c r="U1939" s="2">
        <v>142</v>
      </c>
      <c r="V1939" s="11">
        <v>1503.37</v>
      </c>
      <c r="W1939" s="14" t="s">
        <v>5281</v>
      </c>
      <c r="X1939" s="18">
        <v>1</v>
      </c>
      <c r="Y1939" s="9">
        <v>6000</v>
      </c>
      <c r="Z1939" s="19">
        <f t="shared" si="502"/>
        <v>0</v>
      </c>
      <c r="AA1939" s="25">
        <v>1503.37</v>
      </c>
      <c r="AB1939" s="30">
        <f t="shared" si="503"/>
        <v>529000</v>
      </c>
      <c r="AC1939" s="30">
        <f t="shared" si="510"/>
        <v>1.1342155009451797E-2</v>
      </c>
      <c r="AD1939" s="31">
        <f t="shared" si="511"/>
        <v>1.3043478260869565</v>
      </c>
      <c r="AE1939" s="31">
        <f t="shared" si="512"/>
        <v>1.6105860113421551</v>
      </c>
      <c r="AG1939" s="30">
        <f t="shared" si="504"/>
        <v>2427000</v>
      </c>
      <c r="AH1939" s="30">
        <f t="shared" si="513"/>
        <v>2.472187886279357E-3</v>
      </c>
      <c r="AI1939" s="31">
        <f t="shared" si="514"/>
        <v>0.28430160692212608</v>
      </c>
      <c r="AJ1939" s="31">
        <f t="shared" si="515"/>
        <v>0.35105067985166871</v>
      </c>
      <c r="AK1939" s="30">
        <f>IF(W1939="si",($S1939*'COSTOS DE CREDITOS'!$C$27)/DATA!$G1939,"")</f>
        <v>47.07631125553273</v>
      </c>
      <c r="AL1939" s="90">
        <f>IF(W1939="si",'COSTOS DE CREDITOS'!$C$35,"")</f>
        <v>20.421138461538462</v>
      </c>
      <c r="AM1939" s="30">
        <f t="shared" si="505"/>
        <v>369.23076923076923</v>
      </c>
      <c r="AN1939" s="30">
        <f t="shared" si="506"/>
        <v>0</v>
      </c>
      <c r="AO1939" s="30">
        <f t="shared" si="507"/>
        <v>436.72821894784045</v>
      </c>
      <c r="AP1939" s="30">
        <f t="shared" si="508"/>
        <v>1066.6417810521593</v>
      </c>
      <c r="AQ1939" s="19">
        <f t="shared" si="509"/>
        <v>0.70950050955663568</v>
      </c>
    </row>
    <row r="1940" spans="1:43" x14ac:dyDescent="0.2">
      <c r="A1940" s="23" t="s">
        <v>5665</v>
      </c>
      <c r="B1940" s="6" t="s">
        <v>5669</v>
      </c>
      <c r="C1940" s="6" t="s">
        <v>5670</v>
      </c>
      <c r="D1940" s="2">
        <v>159561</v>
      </c>
      <c r="E1940" s="2">
        <v>160026</v>
      </c>
      <c r="F1940" s="3" t="s">
        <v>2446</v>
      </c>
      <c r="G1940" s="2">
        <v>7</v>
      </c>
      <c r="H1940" s="2">
        <v>160031</v>
      </c>
      <c r="I1940" s="3" t="s">
        <v>2485</v>
      </c>
      <c r="J1940" s="15">
        <v>45134</v>
      </c>
      <c r="K1940" s="24">
        <v>1202764894</v>
      </c>
      <c r="L1940" s="15">
        <v>45138</v>
      </c>
      <c r="M1940" s="15">
        <v>45138</v>
      </c>
      <c r="N1940" s="15"/>
      <c r="O1940" s="26">
        <f>VLOOKUP(D1940,quash!A$2:$I$7791,9,FALSE)</f>
        <v>2</v>
      </c>
      <c r="P1940" s="7">
        <v>14000</v>
      </c>
      <c r="Q1940" s="26">
        <v>115</v>
      </c>
      <c r="R1940" s="19">
        <v>3.8374291247678306E-2</v>
      </c>
      <c r="S1940" s="26">
        <v>16</v>
      </c>
      <c r="T1940" s="7">
        <v>6000</v>
      </c>
      <c r="U1940" s="2">
        <v>142</v>
      </c>
      <c r="V1940" s="11">
        <v>1503.37</v>
      </c>
      <c r="W1940" s="14" t="s">
        <v>5281</v>
      </c>
      <c r="X1940" s="18">
        <v>1</v>
      </c>
      <c r="Y1940" s="9">
        <v>6000</v>
      </c>
      <c r="Z1940" s="19">
        <f t="shared" si="502"/>
        <v>0</v>
      </c>
      <c r="AA1940" s="25">
        <v>1503.37</v>
      </c>
      <c r="AB1940" s="30">
        <f t="shared" si="503"/>
        <v>494000</v>
      </c>
      <c r="AC1940" s="30">
        <f t="shared" si="510"/>
        <v>1.2145748987854251E-2</v>
      </c>
      <c r="AD1940" s="31">
        <f t="shared" si="511"/>
        <v>1.3967611336032388</v>
      </c>
      <c r="AE1940" s="31">
        <f t="shared" si="512"/>
        <v>1.7246963562753037</v>
      </c>
      <c r="AG1940" s="30">
        <f t="shared" si="504"/>
        <v>1695000</v>
      </c>
      <c r="AH1940" s="30">
        <f t="shared" si="513"/>
        <v>3.5398230088495575E-3</v>
      </c>
      <c r="AI1940" s="31">
        <f t="shared" si="514"/>
        <v>0.40707964601769908</v>
      </c>
      <c r="AJ1940" s="31">
        <f t="shared" si="515"/>
        <v>0.50265486725663711</v>
      </c>
      <c r="AK1940" s="30">
        <f>IF(W1940="si",($S1940*'COSTOS DE CREDITOS'!$C$27)/DATA!$G1940,"")</f>
        <v>47.07631125553273</v>
      </c>
      <c r="AL1940" s="90">
        <f>IF(W1940="si",'COSTOS DE CREDITOS'!$C$35,"")</f>
        <v>20.421138461538462</v>
      </c>
      <c r="AM1940" s="30">
        <f t="shared" si="505"/>
        <v>369.23076923076923</v>
      </c>
      <c r="AN1940" s="30">
        <f t="shared" si="506"/>
        <v>0</v>
      </c>
      <c r="AO1940" s="30">
        <f t="shared" si="507"/>
        <v>436.72821894784045</v>
      </c>
      <c r="AP1940" s="30">
        <f t="shared" si="508"/>
        <v>1066.6417810521593</v>
      </c>
      <c r="AQ1940" s="19">
        <f t="shared" si="509"/>
        <v>0.70950050955663568</v>
      </c>
    </row>
    <row r="1941" spans="1:43" x14ac:dyDescent="0.2">
      <c r="A1941" s="23" t="s">
        <v>5665</v>
      </c>
      <c r="B1941" s="6" t="s">
        <v>5669</v>
      </c>
      <c r="C1941" s="6" t="s">
        <v>5670</v>
      </c>
      <c r="D1941" s="2">
        <v>159717</v>
      </c>
      <c r="E1941" s="2">
        <v>160026</v>
      </c>
      <c r="F1941" s="3" t="s">
        <v>2446</v>
      </c>
      <c r="G1941" s="2">
        <v>7</v>
      </c>
      <c r="H1941" s="2">
        <v>160032</v>
      </c>
      <c r="I1941" s="3" t="s">
        <v>2486</v>
      </c>
      <c r="J1941" s="15">
        <v>45135</v>
      </c>
      <c r="K1941" s="24">
        <v>1203435839</v>
      </c>
      <c r="L1941" s="15">
        <v>45138</v>
      </c>
      <c r="M1941" s="15">
        <v>45138</v>
      </c>
      <c r="N1941" s="15"/>
      <c r="O1941" s="26">
        <f>VLOOKUP(D1941,quash!A$2:$I$7791,9,FALSE)</f>
        <v>2</v>
      </c>
      <c r="P1941" s="7">
        <v>10000</v>
      </c>
      <c r="Q1941" s="26">
        <v>127</v>
      </c>
      <c r="R1941" s="19">
        <v>5.24391097594855E-2</v>
      </c>
      <c r="S1941" s="26">
        <v>16</v>
      </c>
      <c r="T1941" s="7">
        <v>6000</v>
      </c>
      <c r="U1941" s="2">
        <v>142</v>
      </c>
      <c r="V1941" s="11">
        <v>1503.37</v>
      </c>
      <c r="W1941" s="14" t="s">
        <v>5281</v>
      </c>
      <c r="X1941" s="18">
        <v>1</v>
      </c>
      <c r="Y1941" s="9">
        <v>6000</v>
      </c>
      <c r="Z1941" s="19">
        <f t="shared" si="502"/>
        <v>0</v>
      </c>
      <c r="AA1941" s="25">
        <v>1503.37</v>
      </c>
      <c r="AB1941" s="30">
        <f t="shared" si="503"/>
        <v>494000</v>
      </c>
      <c r="AC1941" s="30">
        <f t="shared" si="510"/>
        <v>1.2145748987854251E-2</v>
      </c>
      <c r="AD1941" s="31">
        <f t="shared" si="511"/>
        <v>1.5425101214574899</v>
      </c>
      <c r="AE1941" s="31">
        <f t="shared" si="512"/>
        <v>1.7246963562753037</v>
      </c>
      <c r="AG1941" s="30">
        <f t="shared" si="504"/>
        <v>1695000</v>
      </c>
      <c r="AH1941" s="30">
        <f t="shared" si="513"/>
        <v>3.5398230088495575E-3</v>
      </c>
      <c r="AI1941" s="31">
        <f t="shared" si="514"/>
        <v>0.44955752212389377</v>
      </c>
      <c r="AJ1941" s="31">
        <f t="shared" si="515"/>
        <v>0.50265486725663711</v>
      </c>
      <c r="AK1941" s="30">
        <f>IF(W1941="si",($S1941*'COSTOS DE CREDITOS'!$C$27)/DATA!$G1941,"")</f>
        <v>47.07631125553273</v>
      </c>
      <c r="AL1941" s="90">
        <f>IF(W1941="si",'COSTOS DE CREDITOS'!$C$35,"")</f>
        <v>20.421138461538462</v>
      </c>
      <c r="AM1941" s="30">
        <f t="shared" si="505"/>
        <v>369.23076923076923</v>
      </c>
      <c r="AN1941" s="30">
        <f t="shared" si="506"/>
        <v>0</v>
      </c>
      <c r="AO1941" s="30">
        <f t="shared" si="507"/>
        <v>436.72821894784045</v>
      </c>
      <c r="AP1941" s="30">
        <f t="shared" si="508"/>
        <v>1066.6417810521593</v>
      </c>
      <c r="AQ1941" s="19">
        <f t="shared" si="509"/>
        <v>0.70950050955663568</v>
      </c>
    </row>
    <row r="1942" spans="1:43" x14ac:dyDescent="0.2">
      <c r="A1942" s="23" t="s">
        <v>5665</v>
      </c>
      <c r="B1942" s="6" t="s">
        <v>5669</v>
      </c>
      <c r="C1942" s="6" t="s">
        <v>5670</v>
      </c>
      <c r="D1942" s="2">
        <v>159015</v>
      </c>
      <c r="E1942" s="2">
        <v>160048</v>
      </c>
      <c r="F1942" s="3" t="s">
        <v>2450</v>
      </c>
      <c r="G1942" s="2">
        <v>5</v>
      </c>
      <c r="H1942" s="2">
        <v>160053</v>
      </c>
      <c r="I1942" s="3" t="s">
        <v>2487</v>
      </c>
      <c r="J1942" s="15">
        <v>45241</v>
      </c>
      <c r="K1942" s="24">
        <v>1277040662</v>
      </c>
      <c r="L1942" s="15">
        <v>45138</v>
      </c>
      <c r="M1942" s="15">
        <v>45138</v>
      </c>
      <c r="N1942" s="15"/>
      <c r="O1942" s="26">
        <f>VLOOKUP(D1942,quash!A$2:$I$7791,9,FALSE)</f>
        <v>4</v>
      </c>
      <c r="P1942" s="7">
        <v>10000</v>
      </c>
      <c r="Q1942" s="26">
        <v>127</v>
      </c>
      <c r="R1942" s="19">
        <v>5.24391097594855E-2</v>
      </c>
      <c r="S1942" s="26">
        <v>16</v>
      </c>
      <c r="T1942" s="7">
        <v>7000</v>
      </c>
      <c r="U1942" s="2">
        <v>122</v>
      </c>
      <c r="V1942" s="11">
        <v>1496.57</v>
      </c>
      <c r="W1942" s="14" t="s">
        <v>5281</v>
      </c>
      <c r="X1942" s="18">
        <v>1</v>
      </c>
      <c r="Y1942" s="9">
        <v>7000</v>
      </c>
      <c r="Z1942" s="19">
        <f t="shared" si="502"/>
        <v>0</v>
      </c>
      <c r="AA1942" s="25">
        <v>1496.57</v>
      </c>
      <c r="AB1942" s="30">
        <f t="shared" si="503"/>
        <v>343000</v>
      </c>
      <c r="AC1942" s="30">
        <f t="shared" si="510"/>
        <v>2.0408163265306121E-2</v>
      </c>
      <c r="AD1942" s="31">
        <f t="shared" si="511"/>
        <v>2.5918367346938775</v>
      </c>
      <c r="AE1942" s="31">
        <f t="shared" si="512"/>
        <v>2.4897959183673466</v>
      </c>
      <c r="AG1942" s="30">
        <f t="shared" si="504"/>
        <v>927000</v>
      </c>
      <c r="AH1942" s="30">
        <f t="shared" si="513"/>
        <v>7.551240560949299E-3</v>
      </c>
      <c r="AI1942" s="31">
        <f t="shared" si="514"/>
        <v>0.95900755124056103</v>
      </c>
      <c r="AJ1942" s="31">
        <f t="shared" si="515"/>
        <v>0.92125134843581447</v>
      </c>
      <c r="AK1942" s="30">
        <f>IF(W1942="si",($S1942*'COSTOS DE CREDITOS'!$C$27)/DATA!$G1942,"")</f>
        <v>65.906835757745824</v>
      </c>
      <c r="AL1942" s="90">
        <f>IF(W1942="si",'COSTOS DE CREDITOS'!$C$35,"")</f>
        <v>20.421138461538462</v>
      </c>
      <c r="AM1942" s="30">
        <f t="shared" si="505"/>
        <v>430.76923076923077</v>
      </c>
      <c r="AN1942" s="30">
        <f t="shared" si="506"/>
        <v>0</v>
      </c>
      <c r="AO1942" s="30">
        <f t="shared" si="507"/>
        <v>517.09720498851505</v>
      </c>
      <c r="AP1942" s="30">
        <f t="shared" si="508"/>
        <v>979.47279501148489</v>
      </c>
      <c r="AQ1942" s="19">
        <f t="shared" si="509"/>
        <v>0.65447843736777089</v>
      </c>
    </row>
    <row r="1943" spans="1:43" x14ac:dyDescent="0.2">
      <c r="A1943" s="23" t="s">
        <v>5665</v>
      </c>
      <c r="B1943" s="6" t="s">
        <v>5682</v>
      </c>
      <c r="C1943" s="6" t="s">
        <v>5670</v>
      </c>
      <c r="D1943" s="2">
        <v>159834</v>
      </c>
      <c r="E1943" s="2">
        <v>160060</v>
      </c>
      <c r="F1943" s="3" t="s">
        <v>2452</v>
      </c>
      <c r="G1943" s="2">
        <v>6</v>
      </c>
      <c r="H1943" s="2">
        <v>160065</v>
      </c>
      <c r="I1943" s="3" t="s">
        <v>2488</v>
      </c>
      <c r="J1943" s="15">
        <v>45136</v>
      </c>
      <c r="K1943" s="24">
        <v>1204047001</v>
      </c>
      <c r="L1943" s="15">
        <v>45138</v>
      </c>
      <c r="M1943" s="15">
        <v>45138</v>
      </c>
      <c r="N1943" s="15"/>
      <c r="O1943" s="26">
        <f>VLOOKUP(D1943,quash!A$2:$I$7791,9,FALSE)</f>
        <v>1</v>
      </c>
      <c r="P1943" s="7">
        <v>10000</v>
      </c>
      <c r="Q1943" s="26">
        <v>132</v>
      </c>
      <c r="R1943" s="19">
        <v>5.8283715876113903E-2</v>
      </c>
      <c r="S1943" s="26">
        <v>16</v>
      </c>
      <c r="T1943" s="7">
        <v>10000</v>
      </c>
      <c r="U1943" s="2">
        <v>142</v>
      </c>
      <c r="V1943" s="11">
        <v>2510.34</v>
      </c>
      <c r="W1943" s="14" t="s">
        <v>5281</v>
      </c>
      <c r="X1943" s="18">
        <v>1</v>
      </c>
      <c r="Y1943" s="9">
        <v>10000</v>
      </c>
      <c r="Z1943" s="19">
        <f t="shared" si="502"/>
        <v>0</v>
      </c>
      <c r="AA1943" s="25">
        <v>2510.34</v>
      </c>
      <c r="AB1943" s="30">
        <f t="shared" si="503"/>
        <v>529000</v>
      </c>
      <c r="AC1943" s="30">
        <f t="shared" si="510"/>
        <v>1.890359168241966E-2</v>
      </c>
      <c r="AD1943" s="31">
        <f t="shared" si="511"/>
        <v>2.4952741020793949</v>
      </c>
      <c r="AE1943" s="31">
        <f t="shared" si="512"/>
        <v>2.6843100189035916</v>
      </c>
      <c r="AG1943" s="30">
        <f t="shared" si="504"/>
        <v>2427000</v>
      </c>
      <c r="AH1943" s="30">
        <f t="shared" si="513"/>
        <v>4.1203131437989289E-3</v>
      </c>
      <c r="AI1943" s="31">
        <f t="shared" si="514"/>
        <v>0.54388133498145863</v>
      </c>
      <c r="AJ1943" s="31">
        <f t="shared" si="515"/>
        <v>0.58508446641944789</v>
      </c>
      <c r="AK1943" s="30">
        <f>IF(W1943="si",($S1943*'COSTOS DE CREDITOS'!$C$27)/DATA!$G1943,"")</f>
        <v>54.922363131454851</v>
      </c>
      <c r="AL1943" s="90">
        <f>IF(W1943="si",'COSTOS DE CREDITOS'!$C$35,"")</f>
        <v>20.421138461538462</v>
      </c>
      <c r="AM1943" s="30">
        <f t="shared" si="505"/>
        <v>615.38461538461547</v>
      </c>
      <c r="AN1943" s="30">
        <f t="shared" si="506"/>
        <v>0</v>
      </c>
      <c r="AO1943" s="30">
        <f t="shared" si="507"/>
        <v>690.72811697760881</v>
      </c>
      <c r="AP1943" s="30">
        <f t="shared" si="508"/>
        <v>1819.6118830223913</v>
      </c>
      <c r="AQ1943" s="19">
        <f t="shared" si="509"/>
        <v>0.72484678689834492</v>
      </c>
    </row>
    <row r="1944" spans="1:43" x14ac:dyDescent="0.2">
      <c r="A1944" s="23" t="s">
        <v>5665</v>
      </c>
      <c r="B1944" s="6" t="s">
        <v>5674</v>
      </c>
      <c r="C1944" s="6" t="s">
        <v>5670</v>
      </c>
      <c r="D1944" s="2">
        <v>159952</v>
      </c>
      <c r="E1944" s="2">
        <v>160083</v>
      </c>
      <c r="F1944" s="3" t="s">
        <v>2489</v>
      </c>
      <c r="G1944" s="2">
        <v>5</v>
      </c>
      <c r="H1944" s="2">
        <v>160089</v>
      </c>
      <c r="I1944" s="3" t="s">
        <v>2490</v>
      </c>
      <c r="J1944" s="15">
        <v>45138</v>
      </c>
      <c r="K1944" s="24">
        <v>1205023040</v>
      </c>
      <c r="L1944" s="15">
        <v>45139</v>
      </c>
      <c r="M1944" s="15">
        <v>45138</v>
      </c>
      <c r="N1944" s="15"/>
      <c r="O1944" s="26">
        <f>VLOOKUP(D1944,quash!A$2:$I$7791,9,FALSE)</f>
        <v>2</v>
      </c>
      <c r="P1944" s="7">
        <v>10000</v>
      </c>
      <c r="Q1944" s="26">
        <v>127</v>
      </c>
      <c r="R1944" s="19">
        <v>5.24391097594855E-2</v>
      </c>
      <c r="S1944" s="93">
        <v>26</v>
      </c>
      <c r="T1944" s="7">
        <v>6000</v>
      </c>
      <c r="U1944" s="2">
        <v>142</v>
      </c>
      <c r="V1944" s="11">
        <v>1503.37</v>
      </c>
      <c r="W1944" s="14" t="s">
        <v>5281</v>
      </c>
      <c r="X1944" s="18">
        <v>0.57259852526388444</v>
      </c>
      <c r="Y1944" s="9">
        <v>3435.5911515833068</v>
      </c>
      <c r="Z1944" s="19">
        <f t="shared" si="502"/>
        <v>-0.42740147473611556</v>
      </c>
      <c r="AA1944" s="25">
        <v>860.82744492596589</v>
      </c>
      <c r="AB1944" s="30">
        <f t="shared" si="503"/>
        <v>494000</v>
      </c>
      <c r="AC1944" s="30">
        <f t="shared" si="510"/>
        <v>1.2145748987854251E-2</v>
      </c>
      <c r="AD1944" s="31">
        <f t="shared" si="511"/>
        <v>1.5425101214574899</v>
      </c>
      <c r="AE1944" s="31">
        <f t="shared" si="512"/>
        <v>1.7246963562753037</v>
      </c>
      <c r="AG1944" s="30">
        <f t="shared" si="504"/>
        <v>1695000</v>
      </c>
      <c r="AH1944" s="30">
        <f t="shared" si="513"/>
        <v>3.5398230088495575E-3</v>
      </c>
      <c r="AI1944" s="31">
        <f t="shared" si="514"/>
        <v>0.44955752212389377</v>
      </c>
      <c r="AJ1944" s="31">
        <f t="shared" si="515"/>
        <v>0.50265486725663711</v>
      </c>
      <c r="AK1944" s="30">
        <f>IF(W1944="si",($S1944*'COSTOS DE CREDITOS'!$C$27)/DATA!$G1944,"")</f>
        <v>107.09860810633695</v>
      </c>
      <c r="AL1944" s="90">
        <f>IF(W1944="si",'COSTOS DE CREDITOS'!$C$35,"")</f>
        <v>20.421138461538462</v>
      </c>
      <c r="AM1944" s="30">
        <f t="shared" si="505"/>
        <v>600</v>
      </c>
      <c r="AN1944" s="30">
        <f t="shared" si="506"/>
        <v>2564.4088484166932</v>
      </c>
      <c r="AO1944" s="30">
        <f t="shared" si="507"/>
        <v>3291.9285949845689</v>
      </c>
      <c r="AP1944" s="30">
        <f t="shared" si="508"/>
        <v>-2431.1011500586028</v>
      </c>
      <c r="AQ1944" s="19">
        <f t="shared" si="509"/>
        <v>-2.8241445650791093</v>
      </c>
    </row>
    <row r="1945" spans="1:43" x14ac:dyDescent="0.2">
      <c r="A1945" s="23" t="s">
        <v>5665</v>
      </c>
      <c r="B1945" s="6" t="s">
        <v>5674</v>
      </c>
      <c r="C1945" s="6" t="s">
        <v>5670</v>
      </c>
      <c r="D1945" s="2">
        <v>159964</v>
      </c>
      <c r="E1945" s="2">
        <v>160083</v>
      </c>
      <c r="F1945" s="3" t="s">
        <v>2489</v>
      </c>
      <c r="G1945" s="2">
        <v>5</v>
      </c>
      <c r="H1945" s="2">
        <v>160090</v>
      </c>
      <c r="I1945" s="3" t="s">
        <v>2491</v>
      </c>
      <c r="J1945" s="15">
        <v>45138</v>
      </c>
      <c r="K1945" s="24">
        <v>1205028072</v>
      </c>
      <c r="L1945" s="15">
        <v>45139</v>
      </c>
      <c r="M1945" s="15">
        <v>45138</v>
      </c>
      <c r="N1945" s="15"/>
      <c r="O1945" s="26">
        <f>VLOOKUP(D1945,quash!A$2:$I$7791,9,FALSE)</f>
        <v>2</v>
      </c>
      <c r="P1945" s="7">
        <v>10000</v>
      </c>
      <c r="Q1945" s="26">
        <v>115</v>
      </c>
      <c r="R1945" s="19">
        <v>3.97705569269148E-2</v>
      </c>
      <c r="S1945" s="93">
        <v>26</v>
      </c>
      <c r="T1945" s="7">
        <v>6000</v>
      </c>
      <c r="U1945" s="2">
        <v>142</v>
      </c>
      <c r="V1945" s="11">
        <v>1503.37</v>
      </c>
      <c r="W1945" s="14" t="s">
        <v>5281</v>
      </c>
      <c r="X1945" s="18">
        <v>0.57259852526388444</v>
      </c>
      <c r="Y1945" s="9">
        <v>3435.5911515833068</v>
      </c>
      <c r="Z1945" s="19">
        <f t="shared" si="502"/>
        <v>-0.42740147473611556</v>
      </c>
      <c r="AA1945" s="25">
        <v>860.82744492596589</v>
      </c>
      <c r="AB1945" s="30">
        <f t="shared" si="503"/>
        <v>494000</v>
      </c>
      <c r="AC1945" s="30">
        <f t="shared" si="510"/>
        <v>1.2145748987854251E-2</v>
      </c>
      <c r="AD1945" s="31">
        <f t="shared" si="511"/>
        <v>1.3967611336032388</v>
      </c>
      <c r="AE1945" s="31">
        <f t="shared" si="512"/>
        <v>1.7246963562753037</v>
      </c>
      <c r="AG1945" s="30">
        <f t="shared" si="504"/>
        <v>1695000</v>
      </c>
      <c r="AH1945" s="30">
        <f t="shared" si="513"/>
        <v>3.5398230088495575E-3</v>
      </c>
      <c r="AI1945" s="31">
        <f t="shared" si="514"/>
        <v>0.40707964601769908</v>
      </c>
      <c r="AJ1945" s="31">
        <f t="shared" si="515"/>
        <v>0.50265486725663711</v>
      </c>
      <c r="AK1945" s="30">
        <f>IF(W1945="si",($S1945*'COSTOS DE CREDITOS'!$C$27)/DATA!$G1945,"")</f>
        <v>107.09860810633695</v>
      </c>
      <c r="AL1945" s="90">
        <f>IF(W1945="si",'COSTOS DE CREDITOS'!$C$35,"")</f>
        <v>20.421138461538462</v>
      </c>
      <c r="AM1945" s="30">
        <f t="shared" si="505"/>
        <v>600</v>
      </c>
      <c r="AN1945" s="30">
        <f t="shared" si="506"/>
        <v>2564.4088484166932</v>
      </c>
      <c r="AO1945" s="30">
        <f t="shared" si="507"/>
        <v>3291.9285949845689</v>
      </c>
      <c r="AP1945" s="30">
        <f t="shared" si="508"/>
        <v>-2431.1011500586028</v>
      </c>
      <c r="AQ1945" s="19">
        <f t="shared" si="509"/>
        <v>-2.8241445650791093</v>
      </c>
    </row>
    <row r="1946" spans="1:43" x14ac:dyDescent="0.2">
      <c r="A1946" s="23" t="s">
        <v>5665</v>
      </c>
      <c r="B1946" s="6" t="s">
        <v>5674</v>
      </c>
      <c r="C1946" s="6" t="s">
        <v>5670</v>
      </c>
      <c r="D1946" s="2">
        <v>159960</v>
      </c>
      <c r="E1946" s="2">
        <v>160083</v>
      </c>
      <c r="F1946" s="3" t="s">
        <v>2489</v>
      </c>
      <c r="G1946" s="2">
        <v>5</v>
      </c>
      <c r="H1946" s="2">
        <v>160093</v>
      </c>
      <c r="I1946" s="3" t="s">
        <v>2492</v>
      </c>
      <c r="J1946" s="15" t="s">
        <v>5688</v>
      </c>
      <c r="K1946" s="24" t="s">
        <v>5688</v>
      </c>
      <c r="L1946" s="15">
        <v>45139</v>
      </c>
      <c r="M1946" s="15">
        <v>45138</v>
      </c>
      <c r="N1946" s="15"/>
      <c r="O1946" s="26" t="e">
        <f>VLOOKUP(D1946,quash!A$2:$I$7791,9,FALSE)</f>
        <v>#N/A</v>
      </c>
      <c r="P1946" s="7">
        <v>12000</v>
      </c>
      <c r="Q1946" s="26">
        <v>122</v>
      </c>
      <c r="R1946" s="19">
        <v>4.8894826895459244E-2</v>
      </c>
      <c r="S1946" s="93">
        <v>26</v>
      </c>
      <c r="T1946" s="7">
        <v>6000</v>
      </c>
      <c r="U1946" s="2">
        <v>142</v>
      </c>
      <c r="V1946" s="11">
        <v>1503.37</v>
      </c>
      <c r="W1946" s="14" t="s">
        <v>5281</v>
      </c>
      <c r="X1946" s="18">
        <v>0.57259852526388444</v>
      </c>
      <c r="Y1946" s="9">
        <v>3435.5911515833068</v>
      </c>
      <c r="Z1946" s="19">
        <f t="shared" si="502"/>
        <v>-0.42740147473611556</v>
      </c>
      <c r="AA1946" s="25">
        <v>860.82744492596589</v>
      </c>
      <c r="AB1946" s="30">
        <f t="shared" si="503"/>
        <v>318000</v>
      </c>
      <c r="AC1946" s="30">
        <f t="shared" si="510"/>
        <v>1.8867924528301886E-2</v>
      </c>
      <c r="AD1946" s="31">
        <f t="shared" si="511"/>
        <v>2.3018867924528301</v>
      </c>
      <c r="AE1946" s="31">
        <f t="shared" si="512"/>
        <v>2.6792452830188678</v>
      </c>
      <c r="AG1946" s="30">
        <f t="shared" si="504"/>
        <v>6126000</v>
      </c>
      <c r="AH1946" s="30">
        <f t="shared" si="513"/>
        <v>9.7943192948090111E-4</v>
      </c>
      <c r="AI1946" s="31">
        <f t="shared" si="514"/>
        <v>0.11949069539666994</v>
      </c>
      <c r="AJ1946" s="31">
        <f t="shared" si="515"/>
        <v>0.13907933398628797</v>
      </c>
      <c r="AK1946" s="30">
        <f>IF(W1946="si",($S1946*'COSTOS DE CREDITOS'!$C$27)/DATA!$G1946,"")</f>
        <v>107.09860810633695</v>
      </c>
      <c r="AL1946" s="90">
        <f>IF(W1946="si",'COSTOS DE CREDITOS'!$C$35,"")</f>
        <v>20.421138461538462</v>
      </c>
      <c r="AM1946" s="30">
        <f t="shared" si="505"/>
        <v>600</v>
      </c>
      <c r="AN1946" s="30">
        <f t="shared" si="506"/>
        <v>2564.4088484166932</v>
      </c>
      <c r="AO1946" s="30">
        <f t="shared" si="507"/>
        <v>3291.9285949845689</v>
      </c>
      <c r="AP1946" s="30">
        <f t="shared" si="508"/>
        <v>-2431.1011500586028</v>
      </c>
      <c r="AQ1946" s="19">
        <f t="shared" si="509"/>
        <v>-2.8241445650791093</v>
      </c>
    </row>
    <row r="1947" spans="1:43" x14ac:dyDescent="0.2">
      <c r="A1947" s="23" t="s">
        <v>5665</v>
      </c>
      <c r="B1947" s="6" t="s">
        <v>5682</v>
      </c>
      <c r="C1947" s="6" t="s">
        <v>5670</v>
      </c>
      <c r="D1947" s="4">
        <v>159674</v>
      </c>
      <c r="E1947" s="4">
        <v>160255</v>
      </c>
      <c r="F1947" s="5" t="s">
        <v>2493</v>
      </c>
      <c r="G1947" s="2">
        <v>5</v>
      </c>
      <c r="H1947" s="4">
        <v>160256</v>
      </c>
      <c r="I1947" s="5" t="s">
        <v>2494</v>
      </c>
      <c r="J1947" s="15">
        <v>45134</v>
      </c>
      <c r="K1947" s="24">
        <v>1203164834</v>
      </c>
      <c r="L1947" s="15">
        <v>45142</v>
      </c>
      <c r="M1947" s="15">
        <v>45169</v>
      </c>
      <c r="N1947" s="15"/>
      <c r="O1947" s="26">
        <f>VLOOKUP(D1947,quash!A$2:$I$7791,9,FALSE)</f>
        <v>1</v>
      </c>
      <c r="P1947" s="7">
        <v>10000</v>
      </c>
      <c r="Q1947" s="26">
        <v>110</v>
      </c>
      <c r="R1947" s="19">
        <v>3.3741050530766099E-2</v>
      </c>
      <c r="S1947" s="26">
        <v>16</v>
      </c>
      <c r="T1947" s="8">
        <v>10000</v>
      </c>
      <c r="U1947" s="4">
        <v>142</v>
      </c>
      <c r="V1947" s="10">
        <v>2510.34</v>
      </c>
      <c r="W1947" s="14" t="s">
        <v>5281</v>
      </c>
      <c r="X1947" s="18">
        <v>1</v>
      </c>
      <c r="Y1947" s="9">
        <v>10000</v>
      </c>
      <c r="Z1947" s="19">
        <f t="shared" si="502"/>
        <v>0</v>
      </c>
      <c r="AA1947" s="25">
        <v>2510.34</v>
      </c>
      <c r="AB1947" s="30">
        <f t="shared" si="503"/>
        <v>523000</v>
      </c>
      <c r="AC1947" s="30">
        <f t="shared" si="510"/>
        <v>1.9120458891013385E-2</v>
      </c>
      <c r="AD1947" s="31">
        <f t="shared" si="511"/>
        <v>2.1032504780114722</v>
      </c>
      <c r="AE1947" s="31">
        <f t="shared" si="512"/>
        <v>2.7151051625239004</v>
      </c>
      <c r="AG1947" s="30">
        <f t="shared" si="504"/>
        <v>2427000</v>
      </c>
      <c r="AH1947" s="30">
        <f t="shared" si="513"/>
        <v>4.1203131437989289E-3</v>
      </c>
      <c r="AI1947" s="31">
        <f t="shared" si="514"/>
        <v>0.45323444581788219</v>
      </c>
      <c r="AJ1947" s="31">
        <f t="shared" si="515"/>
        <v>0.58508446641944789</v>
      </c>
      <c r="AK1947" s="30">
        <f>IF(W1947="si",($S1947*'COSTOS DE CREDITOS'!$C$27)/DATA!$G1947,"")</f>
        <v>65.906835757745824</v>
      </c>
      <c r="AL1947" s="90">
        <f>IF(W1947="si",'COSTOS DE CREDITOS'!$C$35,"")</f>
        <v>20.421138461538462</v>
      </c>
      <c r="AM1947" s="30">
        <f t="shared" si="505"/>
        <v>615.38461538461547</v>
      </c>
      <c r="AN1947" s="30">
        <f t="shared" si="506"/>
        <v>0</v>
      </c>
      <c r="AO1947" s="30">
        <f t="shared" si="507"/>
        <v>701.7125896038998</v>
      </c>
      <c r="AP1947" s="30">
        <f t="shared" si="508"/>
        <v>1808.6274103961005</v>
      </c>
      <c r="AQ1947" s="19">
        <f t="shared" si="509"/>
        <v>0.72047109570659762</v>
      </c>
    </row>
    <row r="1948" spans="1:43" x14ac:dyDescent="0.2">
      <c r="A1948" s="23" t="s">
        <v>5665</v>
      </c>
      <c r="B1948" s="6" t="s">
        <v>5684</v>
      </c>
      <c r="C1948" s="6" t="s">
        <v>5667</v>
      </c>
      <c r="D1948" s="4">
        <v>159497</v>
      </c>
      <c r="E1948" s="4">
        <v>160320</v>
      </c>
      <c r="F1948" s="5" t="s">
        <v>2495</v>
      </c>
      <c r="G1948" s="2">
        <v>5</v>
      </c>
      <c r="H1948" s="4">
        <v>160321</v>
      </c>
      <c r="I1948" s="5" t="s">
        <v>2496</v>
      </c>
      <c r="J1948" s="15" t="s">
        <v>5688</v>
      </c>
      <c r="K1948" s="24" t="s">
        <v>5688</v>
      </c>
      <c r="L1948" s="15">
        <v>45142</v>
      </c>
      <c r="M1948" s="15">
        <v>45169</v>
      </c>
      <c r="N1948" s="15"/>
      <c r="O1948" s="26">
        <f>VLOOKUP(D1948,quash!A$2:$I$7791,9,FALSE)</f>
        <v>1</v>
      </c>
      <c r="P1948" s="7">
        <v>7000</v>
      </c>
      <c r="Q1948" s="26">
        <v>143</v>
      </c>
      <c r="R1948" s="19">
        <v>0.10681598899714528</v>
      </c>
      <c r="S1948" s="93">
        <v>26</v>
      </c>
      <c r="T1948" s="8">
        <v>7000</v>
      </c>
      <c r="U1948" s="4">
        <v>142</v>
      </c>
      <c r="V1948" s="10">
        <v>1758.65</v>
      </c>
      <c r="W1948" s="14" t="s">
        <v>5281</v>
      </c>
      <c r="X1948" s="18">
        <v>0.79006323587003846</v>
      </c>
      <c r="Y1948" s="9">
        <v>5530.4426510902695</v>
      </c>
      <c r="Z1948" s="19">
        <f t="shared" si="502"/>
        <v>-0.20993676412996154</v>
      </c>
      <c r="AA1948" s="25">
        <v>1389.4447097628431</v>
      </c>
      <c r="AB1948" s="30">
        <f t="shared" si="503"/>
        <v>523000</v>
      </c>
      <c r="AC1948" s="30">
        <f t="shared" si="510"/>
        <v>1.338432122370937E-2</v>
      </c>
      <c r="AD1948" s="31">
        <f t="shared" si="511"/>
        <v>1.9139579349904399</v>
      </c>
      <c r="AE1948" s="31">
        <f t="shared" si="512"/>
        <v>1.9005736137667306</v>
      </c>
      <c r="AG1948" s="30">
        <f t="shared" si="504"/>
        <v>2427000</v>
      </c>
      <c r="AH1948" s="30">
        <f t="shared" si="513"/>
        <v>2.88421920065925E-3</v>
      </c>
      <c r="AI1948" s="31">
        <f t="shared" si="514"/>
        <v>0.41244334569427277</v>
      </c>
      <c r="AJ1948" s="31">
        <f t="shared" si="515"/>
        <v>0.40955912649361348</v>
      </c>
      <c r="AK1948" s="30">
        <f>IF(W1948="si",($S1948*'COSTOS DE CREDITOS'!$C$27)/DATA!$G1948,"")</f>
        <v>107.09860810633695</v>
      </c>
      <c r="AL1948" s="90">
        <f>IF(W1948="si",'COSTOS DE CREDITOS'!$C$35,"")</f>
        <v>20.421138461538462</v>
      </c>
      <c r="AM1948" s="30">
        <f t="shared" si="505"/>
        <v>700</v>
      </c>
      <c r="AN1948" s="30">
        <f t="shared" si="506"/>
        <v>1469.5573489097305</v>
      </c>
      <c r="AO1948" s="30">
        <f t="shared" si="507"/>
        <v>2297.0770954776062</v>
      </c>
      <c r="AP1948" s="30">
        <f t="shared" si="508"/>
        <v>-907.63238571476313</v>
      </c>
      <c r="AQ1948" s="19">
        <f t="shared" si="509"/>
        <v>-0.65323389936810228</v>
      </c>
    </row>
    <row r="1949" spans="1:43" x14ac:dyDescent="0.2">
      <c r="A1949" s="23" t="s">
        <v>5665</v>
      </c>
      <c r="B1949" s="6" t="s">
        <v>5669</v>
      </c>
      <c r="C1949" s="6" t="s">
        <v>5670</v>
      </c>
      <c r="D1949" s="2">
        <v>159582</v>
      </c>
      <c r="E1949" s="2">
        <v>160098</v>
      </c>
      <c r="F1949" s="3" t="s">
        <v>1208</v>
      </c>
      <c r="G1949" s="2">
        <v>7</v>
      </c>
      <c r="H1949" s="2">
        <v>160106</v>
      </c>
      <c r="I1949" s="3" t="s">
        <v>2497</v>
      </c>
      <c r="J1949" s="15">
        <v>45134</v>
      </c>
      <c r="K1949" s="24">
        <v>1202804619</v>
      </c>
      <c r="L1949" s="15">
        <v>45139</v>
      </c>
      <c r="M1949" s="15">
        <v>45169</v>
      </c>
      <c r="N1949" s="15"/>
      <c r="O1949" s="26">
        <f>VLOOKUP(D1949,quash!A$2:$I$7791,9,FALSE)</f>
        <v>4</v>
      </c>
      <c r="P1949" s="7">
        <v>14000</v>
      </c>
      <c r="Q1949" s="26">
        <v>126</v>
      </c>
      <c r="R1949" s="19">
        <v>5.5243381134289865E-2</v>
      </c>
      <c r="S1949" s="93">
        <v>26</v>
      </c>
      <c r="T1949" s="7">
        <v>8000</v>
      </c>
      <c r="U1949" s="2">
        <v>142</v>
      </c>
      <c r="V1949" s="11">
        <v>2013.74</v>
      </c>
      <c r="W1949" s="14" t="s">
        <v>5281</v>
      </c>
      <c r="X1949" s="18">
        <v>0.95379492096499641</v>
      </c>
      <c r="Y1949" s="9">
        <v>7630.3593677199715</v>
      </c>
      <c r="Z1949" s="19">
        <f t="shared" si="502"/>
        <v>-4.6205079035003593E-2</v>
      </c>
      <c r="AA1949" s="25">
        <v>1920.6949841440519</v>
      </c>
      <c r="AB1949" s="30">
        <f t="shared" si="503"/>
        <v>247000</v>
      </c>
      <c r="AC1949" s="30">
        <f t="shared" si="510"/>
        <v>3.2388663967611336E-2</v>
      </c>
      <c r="AD1949" s="31">
        <f t="shared" si="511"/>
        <v>4.0809716599190287</v>
      </c>
      <c r="AE1949" s="31">
        <f t="shared" si="512"/>
        <v>4.5991902834008096</v>
      </c>
      <c r="AG1949" s="30">
        <f t="shared" si="504"/>
        <v>927000</v>
      </c>
      <c r="AH1949" s="30">
        <f t="shared" si="513"/>
        <v>8.6299892125134836E-3</v>
      </c>
      <c r="AI1949" s="31">
        <f t="shared" si="514"/>
        <v>1.087378640776699</v>
      </c>
      <c r="AJ1949" s="31">
        <f t="shared" si="515"/>
        <v>1.2254584681769147</v>
      </c>
      <c r="AK1949" s="30">
        <f>IF(W1949="si",($S1949*'COSTOS DE CREDITOS'!$C$27)/DATA!$G1949,"")</f>
        <v>76.499005790240673</v>
      </c>
      <c r="AL1949" s="90">
        <f>IF(W1949="si",'COSTOS DE CREDITOS'!$C$35,"")</f>
        <v>20.421138461538462</v>
      </c>
      <c r="AM1949" s="30">
        <f t="shared" si="505"/>
        <v>800</v>
      </c>
      <c r="AN1949" s="30">
        <f t="shared" si="506"/>
        <v>369.64063228002851</v>
      </c>
      <c r="AO1949" s="30">
        <f t="shared" si="507"/>
        <v>1266.5607765318077</v>
      </c>
      <c r="AP1949" s="30">
        <f t="shared" si="508"/>
        <v>654.13420761224415</v>
      </c>
      <c r="AQ1949" s="19">
        <f t="shared" si="509"/>
        <v>0.34057162277838499</v>
      </c>
    </row>
    <row r="1950" spans="1:43" x14ac:dyDescent="0.2">
      <c r="A1950" s="23" t="s">
        <v>5665</v>
      </c>
      <c r="B1950" s="6" t="s">
        <v>5682</v>
      </c>
      <c r="C1950" s="6" t="s">
        <v>5670</v>
      </c>
      <c r="D1950" s="2">
        <v>159720</v>
      </c>
      <c r="E1950" s="2">
        <v>160255</v>
      </c>
      <c r="F1950" s="3" t="s">
        <v>2493</v>
      </c>
      <c r="G1950" s="2">
        <v>5</v>
      </c>
      <c r="H1950" s="2">
        <v>160257</v>
      </c>
      <c r="I1950" s="3" t="s">
        <v>2498</v>
      </c>
      <c r="J1950" s="15">
        <v>45135</v>
      </c>
      <c r="K1950" s="24">
        <v>1203440142</v>
      </c>
      <c r="L1950" s="15">
        <v>45142</v>
      </c>
      <c r="M1950" s="15">
        <v>45169</v>
      </c>
      <c r="N1950" s="15"/>
      <c r="O1950" s="26">
        <f>VLOOKUP(D1950,quash!A$2:$I$7791,9,FALSE)</f>
        <v>2</v>
      </c>
      <c r="P1950" s="7">
        <v>10000</v>
      </c>
      <c r="Q1950" s="26">
        <v>110</v>
      </c>
      <c r="R1950" s="19">
        <v>3.3741050530766099E-2</v>
      </c>
      <c r="S1950" s="26">
        <v>16</v>
      </c>
      <c r="T1950" s="7">
        <v>10000</v>
      </c>
      <c r="U1950" s="2">
        <v>142</v>
      </c>
      <c r="V1950" s="11">
        <v>2510.34</v>
      </c>
      <c r="W1950" s="14" t="s">
        <v>5281</v>
      </c>
      <c r="X1950" s="18">
        <v>1</v>
      </c>
      <c r="Y1950" s="9">
        <v>10000</v>
      </c>
      <c r="Z1950" s="19">
        <f t="shared" si="502"/>
        <v>0</v>
      </c>
      <c r="AA1950" s="25">
        <v>2510.34</v>
      </c>
      <c r="AB1950" s="30">
        <f t="shared" si="503"/>
        <v>457000</v>
      </c>
      <c r="AC1950" s="30">
        <f t="shared" si="510"/>
        <v>2.1881838074398249E-2</v>
      </c>
      <c r="AD1950" s="31">
        <f t="shared" si="511"/>
        <v>2.4070021881838075</v>
      </c>
      <c r="AE1950" s="31">
        <f t="shared" si="512"/>
        <v>3.1072210065645511</v>
      </c>
      <c r="AG1950" s="30">
        <f t="shared" si="504"/>
        <v>1695000</v>
      </c>
      <c r="AH1950" s="30">
        <f t="shared" si="513"/>
        <v>5.8997050147492625E-3</v>
      </c>
      <c r="AI1950" s="31">
        <f t="shared" si="514"/>
        <v>0.64896755162241893</v>
      </c>
      <c r="AJ1950" s="31">
        <f t="shared" si="515"/>
        <v>0.83775811209439532</v>
      </c>
      <c r="AK1950" s="30">
        <f>IF(W1950="si",($S1950*'COSTOS DE CREDITOS'!$C$27)/DATA!$G1950,"")</f>
        <v>65.906835757745824</v>
      </c>
      <c r="AL1950" s="90">
        <f>IF(W1950="si",'COSTOS DE CREDITOS'!$C$35,"")</f>
        <v>20.421138461538462</v>
      </c>
      <c r="AM1950" s="30">
        <f t="shared" si="505"/>
        <v>615.38461538461547</v>
      </c>
      <c r="AN1950" s="30">
        <f t="shared" si="506"/>
        <v>0</v>
      </c>
      <c r="AO1950" s="30">
        <f t="shared" si="507"/>
        <v>701.7125896038998</v>
      </c>
      <c r="AP1950" s="30">
        <f t="shared" si="508"/>
        <v>1808.6274103961005</v>
      </c>
      <c r="AQ1950" s="19">
        <f t="shared" si="509"/>
        <v>0.72047109570659762</v>
      </c>
    </row>
    <row r="1951" spans="1:43" x14ac:dyDescent="0.2">
      <c r="A1951" s="23" t="s">
        <v>5665</v>
      </c>
      <c r="B1951" s="6" t="s">
        <v>5682</v>
      </c>
      <c r="C1951" s="6" t="s">
        <v>5670</v>
      </c>
      <c r="D1951" s="2">
        <v>159673</v>
      </c>
      <c r="E1951" s="2">
        <v>160255</v>
      </c>
      <c r="F1951" s="3" t="s">
        <v>2493</v>
      </c>
      <c r="G1951" s="2">
        <v>5</v>
      </c>
      <c r="H1951" s="2">
        <v>160258</v>
      </c>
      <c r="I1951" s="3" t="s">
        <v>2499</v>
      </c>
      <c r="J1951" s="15">
        <v>45134</v>
      </c>
      <c r="K1951" s="24">
        <v>1203165076</v>
      </c>
      <c r="L1951" s="15">
        <v>45142</v>
      </c>
      <c r="M1951" s="15">
        <v>45169</v>
      </c>
      <c r="N1951" s="15"/>
      <c r="O1951" s="26">
        <f>VLOOKUP(D1951,quash!A$2:$I$7791,9,FALSE)</f>
        <v>4</v>
      </c>
      <c r="P1951" s="7">
        <v>10000</v>
      </c>
      <c r="Q1951" s="26">
        <v>132</v>
      </c>
      <c r="R1951" s="19">
        <v>5.8283715876113903E-2</v>
      </c>
      <c r="S1951" s="26">
        <v>16</v>
      </c>
      <c r="T1951" s="7">
        <v>10000</v>
      </c>
      <c r="U1951" s="2">
        <v>142</v>
      </c>
      <c r="V1951" s="11">
        <v>2510.34</v>
      </c>
      <c r="W1951" s="14" t="s">
        <v>5281</v>
      </c>
      <c r="X1951" s="18">
        <v>1</v>
      </c>
      <c r="Y1951" s="9">
        <v>10000</v>
      </c>
      <c r="Z1951" s="19">
        <f t="shared" si="502"/>
        <v>0</v>
      </c>
      <c r="AA1951" s="25">
        <v>2510.34</v>
      </c>
      <c r="AB1951" s="30">
        <f t="shared" si="503"/>
        <v>247000</v>
      </c>
      <c r="AC1951" s="30">
        <f t="shared" si="510"/>
        <v>4.048582995951417E-2</v>
      </c>
      <c r="AD1951" s="31">
        <f t="shared" si="511"/>
        <v>5.3441295546558703</v>
      </c>
      <c r="AE1951" s="31">
        <f t="shared" si="512"/>
        <v>5.7489878542510118</v>
      </c>
      <c r="AG1951" s="30">
        <f t="shared" si="504"/>
        <v>927000</v>
      </c>
      <c r="AH1951" s="30">
        <f t="shared" si="513"/>
        <v>1.0787486515641856E-2</v>
      </c>
      <c r="AI1951" s="31">
        <f t="shared" si="514"/>
        <v>1.4239482200647251</v>
      </c>
      <c r="AJ1951" s="31">
        <f t="shared" si="515"/>
        <v>1.5318230852211436</v>
      </c>
      <c r="AK1951" s="30">
        <f>IF(W1951="si",($S1951*'COSTOS DE CREDITOS'!$C$27)/DATA!$G1951,"")</f>
        <v>65.906835757745824</v>
      </c>
      <c r="AL1951" s="90">
        <f>IF(W1951="si",'COSTOS DE CREDITOS'!$C$35,"")</f>
        <v>20.421138461538462</v>
      </c>
      <c r="AM1951" s="30">
        <f t="shared" si="505"/>
        <v>615.38461538461547</v>
      </c>
      <c r="AN1951" s="30">
        <f t="shared" si="506"/>
        <v>0</v>
      </c>
      <c r="AO1951" s="30">
        <f t="shared" si="507"/>
        <v>701.7125896038998</v>
      </c>
      <c r="AP1951" s="30">
        <f t="shared" si="508"/>
        <v>1808.6274103961005</v>
      </c>
      <c r="AQ1951" s="19">
        <f t="shared" si="509"/>
        <v>0.72047109570659762</v>
      </c>
    </row>
    <row r="1952" spans="1:43" x14ac:dyDescent="0.2">
      <c r="A1952" s="23" t="s">
        <v>5665</v>
      </c>
      <c r="B1952" s="6" t="s">
        <v>5682</v>
      </c>
      <c r="C1952" s="6" t="s">
        <v>5670</v>
      </c>
      <c r="D1952" s="2">
        <v>159675</v>
      </c>
      <c r="E1952" s="2">
        <v>160255</v>
      </c>
      <c r="F1952" s="3" t="s">
        <v>2493</v>
      </c>
      <c r="G1952" s="2">
        <v>5</v>
      </c>
      <c r="H1952" s="2">
        <v>160259</v>
      </c>
      <c r="I1952" s="3" t="s">
        <v>2500</v>
      </c>
      <c r="J1952" s="15">
        <v>45313</v>
      </c>
      <c r="K1952" s="24">
        <v>1324661777</v>
      </c>
      <c r="L1952" s="15">
        <v>45142</v>
      </c>
      <c r="M1952" s="15">
        <v>45169</v>
      </c>
      <c r="N1952" s="15"/>
      <c r="O1952" s="26">
        <f>VLOOKUP(D1952,quash!A$2:$I$7791,9,FALSE)</f>
        <v>2</v>
      </c>
      <c r="P1952" s="7">
        <v>10000</v>
      </c>
      <c r="Q1952" s="26">
        <v>132</v>
      </c>
      <c r="R1952" s="19">
        <v>5.8283715876113903E-2</v>
      </c>
      <c r="S1952" s="26">
        <v>16</v>
      </c>
      <c r="T1952" s="7">
        <v>9000</v>
      </c>
      <c r="U1952" s="2">
        <v>142</v>
      </c>
      <c r="V1952" s="11">
        <v>2255.2800000000002</v>
      </c>
      <c r="W1952" s="14" t="s">
        <v>5281</v>
      </c>
      <c r="X1952" s="18">
        <v>1</v>
      </c>
      <c r="Y1952" s="9">
        <v>9000</v>
      </c>
      <c r="Z1952" s="19">
        <f t="shared" si="502"/>
        <v>0</v>
      </c>
      <c r="AA1952" s="25">
        <v>2255.2800000000002</v>
      </c>
      <c r="AB1952" s="30">
        <f t="shared" si="503"/>
        <v>457000</v>
      </c>
      <c r="AC1952" s="30">
        <f t="shared" si="510"/>
        <v>1.9693654266958426E-2</v>
      </c>
      <c r="AD1952" s="31">
        <f t="shared" si="511"/>
        <v>2.5995623632385123</v>
      </c>
      <c r="AE1952" s="31">
        <f t="shared" si="512"/>
        <v>2.7964989059080962</v>
      </c>
      <c r="AG1952" s="30">
        <f t="shared" si="504"/>
        <v>1695000</v>
      </c>
      <c r="AH1952" s="30">
        <f t="shared" si="513"/>
        <v>5.3097345132743362E-3</v>
      </c>
      <c r="AI1952" s="31">
        <f t="shared" si="514"/>
        <v>0.70088495575221232</v>
      </c>
      <c r="AJ1952" s="31">
        <f t="shared" si="515"/>
        <v>0.75398230088495577</v>
      </c>
      <c r="AK1952" s="30">
        <f>IF(W1952="si",($S1952*'COSTOS DE CREDITOS'!$C$27)/DATA!$G1952,"")</f>
        <v>65.906835757745824</v>
      </c>
      <c r="AL1952" s="90">
        <f>IF(W1952="si",'COSTOS DE CREDITOS'!$C$35,"")</f>
        <v>20.421138461538462</v>
      </c>
      <c r="AM1952" s="30">
        <f t="shared" si="505"/>
        <v>553.84615384615392</v>
      </c>
      <c r="AN1952" s="30">
        <f t="shared" si="506"/>
        <v>0</v>
      </c>
      <c r="AO1952" s="30">
        <f t="shared" si="507"/>
        <v>640.17412806543825</v>
      </c>
      <c r="AP1952" s="30">
        <f t="shared" si="508"/>
        <v>1615.1058719345619</v>
      </c>
      <c r="AQ1952" s="19">
        <f t="shared" si="509"/>
        <v>0.71614428006037467</v>
      </c>
    </row>
    <row r="1953" spans="1:43" x14ac:dyDescent="0.2">
      <c r="A1953" s="23" t="s">
        <v>5665</v>
      </c>
      <c r="B1953" s="6" t="s">
        <v>5682</v>
      </c>
      <c r="C1953" s="6" t="s">
        <v>5670</v>
      </c>
      <c r="D1953" s="2">
        <v>160181</v>
      </c>
      <c r="E1953" s="2">
        <v>160255</v>
      </c>
      <c r="F1953" s="3" t="s">
        <v>2493</v>
      </c>
      <c r="G1953" s="2">
        <v>5</v>
      </c>
      <c r="H1953" s="2">
        <v>160260</v>
      </c>
      <c r="I1953" s="3" t="s">
        <v>2501</v>
      </c>
      <c r="J1953" s="15">
        <v>45139</v>
      </c>
      <c r="K1953" s="24">
        <v>1206078863</v>
      </c>
      <c r="L1953" s="15">
        <v>45142</v>
      </c>
      <c r="M1953" s="15">
        <v>45169</v>
      </c>
      <c r="N1953" s="15"/>
      <c r="O1953" s="26">
        <f>VLOOKUP(D1953,quash!A$2:$I$7791,9,FALSE)</f>
        <v>1</v>
      </c>
      <c r="P1953" s="7">
        <v>10000</v>
      </c>
      <c r="Q1953" s="26">
        <v>127</v>
      </c>
      <c r="R1953" s="19">
        <v>5.24391097594855E-2</v>
      </c>
      <c r="S1953" s="26">
        <v>16</v>
      </c>
      <c r="T1953" s="7">
        <v>10000</v>
      </c>
      <c r="U1953" s="2">
        <v>142</v>
      </c>
      <c r="V1953" s="11">
        <v>2510.34</v>
      </c>
      <c r="W1953" s="14" t="s">
        <v>5281</v>
      </c>
      <c r="X1953" s="18">
        <v>1</v>
      </c>
      <c r="Y1953" s="9">
        <v>10000</v>
      </c>
      <c r="Z1953" s="19">
        <f t="shared" si="502"/>
        <v>0</v>
      </c>
      <c r="AA1953" s="25">
        <v>2510.34</v>
      </c>
      <c r="AB1953" s="30">
        <f t="shared" si="503"/>
        <v>523000</v>
      </c>
      <c r="AC1953" s="30">
        <f t="shared" si="510"/>
        <v>1.9120458891013385E-2</v>
      </c>
      <c r="AD1953" s="31">
        <f t="shared" si="511"/>
        <v>2.4282982791587</v>
      </c>
      <c r="AE1953" s="31">
        <f t="shared" si="512"/>
        <v>2.7151051625239004</v>
      </c>
      <c r="AG1953" s="30">
        <f t="shared" si="504"/>
        <v>2427000</v>
      </c>
      <c r="AH1953" s="30">
        <f t="shared" si="513"/>
        <v>4.1203131437989289E-3</v>
      </c>
      <c r="AI1953" s="31">
        <f t="shared" si="514"/>
        <v>0.523279769262464</v>
      </c>
      <c r="AJ1953" s="31">
        <f t="shared" si="515"/>
        <v>0.58508446641944789</v>
      </c>
      <c r="AK1953" s="30">
        <f>IF(W1953="si",($S1953*'COSTOS DE CREDITOS'!$C$27)/DATA!$G1953,"")</f>
        <v>65.906835757745824</v>
      </c>
      <c r="AL1953" s="90">
        <f>IF(W1953="si",'COSTOS DE CREDITOS'!$C$35,"")</f>
        <v>20.421138461538462</v>
      </c>
      <c r="AM1953" s="30">
        <f t="shared" si="505"/>
        <v>615.38461538461547</v>
      </c>
      <c r="AN1953" s="30">
        <f t="shared" si="506"/>
        <v>0</v>
      </c>
      <c r="AO1953" s="30">
        <f t="shared" si="507"/>
        <v>701.7125896038998</v>
      </c>
      <c r="AP1953" s="30">
        <f t="shared" si="508"/>
        <v>1808.6274103961005</v>
      </c>
      <c r="AQ1953" s="19">
        <f t="shared" si="509"/>
        <v>0.72047109570659762</v>
      </c>
    </row>
    <row r="1954" spans="1:43" x14ac:dyDescent="0.2">
      <c r="A1954" s="23" t="s">
        <v>5665</v>
      </c>
      <c r="B1954" s="6" t="s">
        <v>5677</v>
      </c>
      <c r="C1954" s="6" t="s">
        <v>5667</v>
      </c>
      <c r="D1954" s="2">
        <v>159930</v>
      </c>
      <c r="E1954" s="2">
        <v>159987</v>
      </c>
      <c r="F1954" s="3" t="s">
        <v>2502</v>
      </c>
      <c r="G1954" s="2">
        <v>6</v>
      </c>
      <c r="H1954" s="2">
        <v>160191</v>
      </c>
      <c r="I1954" s="3" t="s">
        <v>2503</v>
      </c>
      <c r="J1954" s="15">
        <v>45138</v>
      </c>
      <c r="K1954" s="24">
        <v>1204965827</v>
      </c>
      <c r="L1954" s="15">
        <v>45140</v>
      </c>
      <c r="M1954" s="15">
        <v>45169</v>
      </c>
      <c r="N1954" s="15"/>
      <c r="O1954" s="26">
        <f>VLOOKUP(D1954,quash!A$2:$I$7791,9,FALSE)</f>
        <v>4</v>
      </c>
      <c r="P1954" s="7">
        <v>10000</v>
      </c>
      <c r="Q1954" s="26">
        <v>115</v>
      </c>
      <c r="R1954" s="19">
        <v>3.97705569269148E-2</v>
      </c>
      <c r="S1954" s="93">
        <v>26</v>
      </c>
      <c r="T1954" s="7">
        <v>6000</v>
      </c>
      <c r="U1954" s="2">
        <v>142</v>
      </c>
      <c r="V1954" s="11">
        <v>1503.37</v>
      </c>
      <c r="W1954" s="14" t="s">
        <v>5281</v>
      </c>
      <c r="X1954" s="18">
        <v>0.86157476510575759</v>
      </c>
      <c r="Y1954" s="9">
        <v>5169.4485906345453</v>
      </c>
      <c r="Z1954" s="19">
        <f t="shared" si="502"/>
        <v>-0.13842523489424241</v>
      </c>
      <c r="AA1954" s="25">
        <v>1295.2656546170426</v>
      </c>
      <c r="AB1954" s="30">
        <f t="shared" si="503"/>
        <v>247000</v>
      </c>
      <c r="AC1954" s="30">
        <f t="shared" si="510"/>
        <v>2.4291497975708502E-2</v>
      </c>
      <c r="AD1954" s="31">
        <f t="shared" si="511"/>
        <v>2.7935222672064777</v>
      </c>
      <c r="AE1954" s="31">
        <f t="shared" si="512"/>
        <v>3.4493927125506074</v>
      </c>
      <c r="AG1954" s="30">
        <f t="shared" si="504"/>
        <v>927000</v>
      </c>
      <c r="AH1954" s="30">
        <f t="shared" si="513"/>
        <v>6.4724919093851136E-3</v>
      </c>
      <c r="AI1954" s="31">
        <f t="shared" si="514"/>
        <v>0.74433656957928807</v>
      </c>
      <c r="AJ1954" s="31">
        <f t="shared" si="515"/>
        <v>0.91909385113268616</v>
      </c>
      <c r="AK1954" s="30">
        <f>IF(W1954="si",($S1954*'COSTOS DE CREDITOS'!$C$27)/DATA!$G1954,"")</f>
        <v>89.248840088614131</v>
      </c>
      <c r="AL1954" s="90">
        <f>IF(W1954="si",'COSTOS DE CREDITOS'!$C$35,"")</f>
        <v>20.421138461538462</v>
      </c>
      <c r="AM1954" s="30">
        <f t="shared" si="505"/>
        <v>600</v>
      </c>
      <c r="AN1954" s="30">
        <f t="shared" si="506"/>
        <v>830.55140936545467</v>
      </c>
      <c r="AO1954" s="30">
        <f t="shared" si="507"/>
        <v>1540.2213879156072</v>
      </c>
      <c r="AP1954" s="30">
        <f t="shared" si="508"/>
        <v>-244.95573329856461</v>
      </c>
      <c r="AQ1954" s="19">
        <f t="shared" si="509"/>
        <v>-0.1891162113543326</v>
      </c>
    </row>
    <row r="1955" spans="1:43" x14ac:dyDescent="0.2">
      <c r="A1955" s="23" t="s">
        <v>5665</v>
      </c>
      <c r="B1955" s="6" t="s">
        <v>5684</v>
      </c>
      <c r="C1955" s="6" t="s">
        <v>5667</v>
      </c>
      <c r="D1955" s="2">
        <v>159527</v>
      </c>
      <c r="E1955" s="2">
        <v>160320</v>
      </c>
      <c r="F1955" s="3" t="s">
        <v>2495</v>
      </c>
      <c r="G1955" s="2">
        <v>5</v>
      </c>
      <c r="H1955" s="2">
        <v>160322</v>
      </c>
      <c r="I1955" s="3" t="s">
        <v>2504</v>
      </c>
      <c r="J1955" s="15" t="s">
        <v>5688</v>
      </c>
      <c r="K1955" s="24" t="s">
        <v>5688</v>
      </c>
      <c r="L1955" s="15">
        <v>45142</v>
      </c>
      <c r="M1955" s="15">
        <v>45169</v>
      </c>
      <c r="N1955" s="15"/>
      <c r="O1955" s="26">
        <f>VLOOKUP(D1955,quash!A$2:$I$7791,9,FALSE)</f>
        <v>1</v>
      </c>
      <c r="P1955" s="7">
        <v>9000</v>
      </c>
      <c r="Q1955" s="26">
        <v>139</v>
      </c>
      <c r="R1955" s="19">
        <v>6.9955643724125577E-2</v>
      </c>
      <c r="S1955" s="93">
        <v>26</v>
      </c>
      <c r="T1955" s="7">
        <v>7000</v>
      </c>
      <c r="U1955" s="2">
        <v>142</v>
      </c>
      <c r="V1955" s="11">
        <v>1758.65</v>
      </c>
      <c r="W1955" s="14" t="s">
        <v>5281</v>
      </c>
      <c r="X1955" s="18">
        <v>0.79006323587003846</v>
      </c>
      <c r="Y1955" s="9">
        <v>5530.4426510902695</v>
      </c>
      <c r="Z1955" s="19">
        <f t="shared" si="502"/>
        <v>-0.20993676412996154</v>
      </c>
      <c r="AA1955" s="25">
        <v>1389.4447097628431</v>
      </c>
      <c r="AB1955" s="30">
        <f t="shared" si="503"/>
        <v>523000</v>
      </c>
      <c r="AC1955" s="30">
        <f t="shared" si="510"/>
        <v>1.338432122370937E-2</v>
      </c>
      <c r="AD1955" s="31">
        <f t="shared" si="511"/>
        <v>1.8604206500956024</v>
      </c>
      <c r="AE1955" s="31">
        <f t="shared" si="512"/>
        <v>1.9005736137667306</v>
      </c>
      <c r="AG1955" s="30">
        <f t="shared" si="504"/>
        <v>2427000</v>
      </c>
      <c r="AH1955" s="30">
        <f t="shared" si="513"/>
        <v>2.88421920065925E-3</v>
      </c>
      <c r="AI1955" s="31">
        <f t="shared" si="514"/>
        <v>0.40090646889163573</v>
      </c>
      <c r="AJ1955" s="31">
        <f t="shared" si="515"/>
        <v>0.40955912649361348</v>
      </c>
      <c r="AK1955" s="30">
        <f>IF(W1955="si",($S1955*'COSTOS DE CREDITOS'!$C$27)/DATA!$G1955,"")</f>
        <v>107.09860810633695</v>
      </c>
      <c r="AL1955" s="90">
        <f>IF(W1955="si",'COSTOS DE CREDITOS'!$C$35,"")</f>
        <v>20.421138461538462</v>
      </c>
      <c r="AM1955" s="30">
        <f t="shared" si="505"/>
        <v>700</v>
      </c>
      <c r="AN1955" s="30">
        <f t="shared" si="506"/>
        <v>1469.5573489097305</v>
      </c>
      <c r="AO1955" s="30">
        <f t="shared" si="507"/>
        <v>2297.0770954776062</v>
      </c>
      <c r="AP1955" s="30">
        <f t="shared" si="508"/>
        <v>-907.63238571476313</v>
      </c>
      <c r="AQ1955" s="19">
        <f t="shared" si="509"/>
        <v>-0.65323389936810228</v>
      </c>
    </row>
    <row r="1956" spans="1:43" x14ac:dyDescent="0.2">
      <c r="A1956" s="23" t="s">
        <v>5665</v>
      </c>
      <c r="B1956" s="6" t="s">
        <v>5684</v>
      </c>
      <c r="C1956" s="6" t="s">
        <v>5667</v>
      </c>
      <c r="D1956" s="2">
        <v>159498</v>
      </c>
      <c r="E1956" s="2">
        <v>160320</v>
      </c>
      <c r="F1956" s="3" t="s">
        <v>2495</v>
      </c>
      <c r="G1956" s="2">
        <v>5</v>
      </c>
      <c r="H1956" s="2">
        <v>160323</v>
      </c>
      <c r="I1956" s="3" t="s">
        <v>2505</v>
      </c>
      <c r="J1956" s="15" t="s">
        <v>5688</v>
      </c>
      <c r="K1956" s="24" t="s">
        <v>5688</v>
      </c>
      <c r="L1956" s="15">
        <v>45142</v>
      </c>
      <c r="M1956" s="15">
        <v>45169</v>
      </c>
      <c r="N1956" s="15"/>
      <c r="O1956" s="26">
        <f>VLOOKUP(D1956,quash!A$2:$I$7791,9,FALSE)</f>
        <v>2</v>
      </c>
      <c r="P1956" s="7">
        <v>11000</v>
      </c>
      <c r="Q1956" s="26">
        <v>134</v>
      </c>
      <c r="R1956" s="19">
        <v>5.648986168702446E-2</v>
      </c>
      <c r="S1956" s="93">
        <v>26</v>
      </c>
      <c r="T1956" s="7">
        <v>9000</v>
      </c>
      <c r="U1956" s="2">
        <v>142</v>
      </c>
      <c r="V1956" s="11">
        <v>2255.2800000000002</v>
      </c>
      <c r="W1956" s="14" t="s">
        <v>5281</v>
      </c>
      <c r="X1956" s="18">
        <v>0.79006323587003846</v>
      </c>
      <c r="Y1956" s="9">
        <v>7110.5691228303458</v>
      </c>
      <c r="Z1956" s="19">
        <f t="shared" si="502"/>
        <v>-0.20993676412996154</v>
      </c>
      <c r="AA1956" s="25">
        <v>1781.8138145929804</v>
      </c>
      <c r="AB1956" s="30">
        <f t="shared" si="503"/>
        <v>457000</v>
      </c>
      <c r="AC1956" s="30">
        <f t="shared" si="510"/>
        <v>1.9693654266958426E-2</v>
      </c>
      <c r="AD1956" s="31">
        <f t="shared" si="511"/>
        <v>2.638949671772429</v>
      </c>
      <c r="AE1956" s="31">
        <f t="shared" si="512"/>
        <v>2.7964989059080962</v>
      </c>
      <c r="AG1956" s="30">
        <f t="shared" si="504"/>
        <v>1695000</v>
      </c>
      <c r="AH1956" s="30">
        <f t="shared" si="513"/>
        <v>5.3097345132743362E-3</v>
      </c>
      <c r="AI1956" s="31">
        <f t="shared" si="514"/>
        <v>0.71150442477876108</v>
      </c>
      <c r="AJ1956" s="31">
        <f t="shared" si="515"/>
        <v>0.75398230088495577</v>
      </c>
      <c r="AK1956" s="30">
        <f>IF(W1956="si",($S1956*'COSTOS DE CREDITOS'!$C$27)/DATA!$G1956,"")</f>
        <v>107.09860810633695</v>
      </c>
      <c r="AL1956" s="90">
        <f>IF(W1956="si",'COSTOS DE CREDITOS'!$C$35,"")</f>
        <v>20.421138461538462</v>
      </c>
      <c r="AM1956" s="30">
        <f t="shared" si="505"/>
        <v>900</v>
      </c>
      <c r="AN1956" s="30">
        <f t="shared" si="506"/>
        <v>1889.4308771696542</v>
      </c>
      <c r="AO1956" s="30">
        <f t="shared" si="507"/>
        <v>2916.9506237375299</v>
      </c>
      <c r="AP1956" s="30">
        <f t="shared" si="508"/>
        <v>-1135.1368091445495</v>
      </c>
      <c r="AQ1956" s="19">
        <f t="shared" si="509"/>
        <v>-0.63706813801073192</v>
      </c>
    </row>
    <row r="1957" spans="1:43" x14ac:dyDescent="0.2">
      <c r="A1957" s="23" t="s">
        <v>5665</v>
      </c>
      <c r="B1957" s="6" t="s">
        <v>5684</v>
      </c>
      <c r="C1957" s="6" t="s">
        <v>5667</v>
      </c>
      <c r="D1957" s="2">
        <v>159833</v>
      </c>
      <c r="E1957" s="2">
        <v>160320</v>
      </c>
      <c r="F1957" s="3" t="s">
        <v>2495</v>
      </c>
      <c r="G1957" s="2">
        <v>5</v>
      </c>
      <c r="H1957" s="2">
        <v>160324</v>
      </c>
      <c r="I1957" s="3" t="s">
        <v>2506</v>
      </c>
      <c r="J1957" s="15">
        <v>45136</v>
      </c>
      <c r="K1957" s="24">
        <v>1204045722</v>
      </c>
      <c r="L1957" s="15">
        <v>45142</v>
      </c>
      <c r="M1957" s="15">
        <v>45169</v>
      </c>
      <c r="N1957" s="15"/>
      <c r="O1957" s="26">
        <f>VLOOKUP(D1957,quash!A$2:$I$7791,9,FALSE)</f>
        <v>1</v>
      </c>
      <c r="P1957" s="7">
        <v>10000</v>
      </c>
      <c r="Q1957" s="26">
        <v>115</v>
      </c>
      <c r="R1957" s="19">
        <v>3.97705569269148E-2</v>
      </c>
      <c r="S1957" s="93">
        <v>26</v>
      </c>
      <c r="T1957" s="7">
        <v>7000</v>
      </c>
      <c r="U1957" s="2">
        <v>142</v>
      </c>
      <c r="V1957" s="11">
        <v>1758.65</v>
      </c>
      <c r="W1957" s="14" t="s">
        <v>5281</v>
      </c>
      <c r="X1957" s="18">
        <v>0.79006323587003846</v>
      </c>
      <c r="Y1957" s="9">
        <v>5530.4426510902695</v>
      </c>
      <c r="Z1957" s="19">
        <f t="shared" si="502"/>
        <v>-0.20993676412996154</v>
      </c>
      <c r="AA1957" s="25">
        <v>1389.4447097628431</v>
      </c>
      <c r="AB1957" s="30">
        <f t="shared" si="503"/>
        <v>523000</v>
      </c>
      <c r="AC1957" s="30">
        <f t="shared" si="510"/>
        <v>1.338432122370937E-2</v>
      </c>
      <c r="AD1957" s="31">
        <f t="shared" si="511"/>
        <v>1.5391969407265775</v>
      </c>
      <c r="AE1957" s="31">
        <f t="shared" si="512"/>
        <v>1.9005736137667306</v>
      </c>
      <c r="AG1957" s="30">
        <f t="shared" si="504"/>
        <v>2427000</v>
      </c>
      <c r="AH1957" s="30">
        <f t="shared" si="513"/>
        <v>2.88421920065925E-3</v>
      </c>
      <c r="AI1957" s="31">
        <f t="shared" si="514"/>
        <v>0.33168520807581375</v>
      </c>
      <c r="AJ1957" s="31">
        <f t="shared" si="515"/>
        <v>0.40955912649361348</v>
      </c>
      <c r="AK1957" s="30">
        <f>IF(W1957="si",($S1957*'COSTOS DE CREDITOS'!$C$27)/DATA!$G1957,"")</f>
        <v>107.09860810633695</v>
      </c>
      <c r="AL1957" s="90">
        <f>IF(W1957="si",'COSTOS DE CREDITOS'!$C$35,"")</f>
        <v>20.421138461538462</v>
      </c>
      <c r="AM1957" s="30">
        <f t="shared" si="505"/>
        <v>700</v>
      </c>
      <c r="AN1957" s="30">
        <f t="shared" si="506"/>
        <v>1469.5573489097305</v>
      </c>
      <c r="AO1957" s="30">
        <f t="shared" si="507"/>
        <v>2297.0770954776062</v>
      </c>
      <c r="AP1957" s="30">
        <f t="shared" si="508"/>
        <v>-907.63238571476313</v>
      </c>
      <c r="AQ1957" s="19">
        <f t="shared" si="509"/>
        <v>-0.65323389936810228</v>
      </c>
    </row>
    <row r="1958" spans="1:43" x14ac:dyDescent="0.2">
      <c r="A1958" s="23" t="s">
        <v>5665</v>
      </c>
      <c r="B1958" s="6" t="s">
        <v>5684</v>
      </c>
      <c r="C1958" s="6" t="s">
        <v>5667</v>
      </c>
      <c r="D1958" s="2">
        <v>159529</v>
      </c>
      <c r="E1958" s="2">
        <v>160320</v>
      </c>
      <c r="F1958" s="3" t="s">
        <v>2495</v>
      </c>
      <c r="G1958" s="2">
        <v>5</v>
      </c>
      <c r="H1958" s="2">
        <v>160326</v>
      </c>
      <c r="I1958" s="3" t="s">
        <v>2507</v>
      </c>
      <c r="J1958" s="15">
        <v>45133</v>
      </c>
      <c r="K1958" s="24">
        <v>1202452305</v>
      </c>
      <c r="L1958" s="15">
        <v>45142</v>
      </c>
      <c r="M1958" s="15">
        <v>45169</v>
      </c>
      <c r="N1958" s="15"/>
      <c r="O1958" s="26">
        <f>VLOOKUP(D1958,quash!A$2:$I$7791,9,FALSE)</f>
        <v>1</v>
      </c>
      <c r="P1958" s="7">
        <v>10000</v>
      </c>
      <c r="Q1958" s="26">
        <v>132</v>
      </c>
      <c r="R1958" s="19">
        <v>5.8283715876113903E-2</v>
      </c>
      <c r="S1958" s="93">
        <v>26</v>
      </c>
      <c r="T1958" s="7">
        <v>7000</v>
      </c>
      <c r="U1958" s="2">
        <v>142</v>
      </c>
      <c r="V1958" s="11">
        <v>1758.65</v>
      </c>
      <c r="W1958" s="14" t="s">
        <v>5281</v>
      </c>
      <c r="X1958" s="18">
        <v>0.79006323587003846</v>
      </c>
      <c r="Y1958" s="9">
        <v>5530.4426510902695</v>
      </c>
      <c r="Z1958" s="19">
        <f t="shared" si="502"/>
        <v>-0.20993676412996154</v>
      </c>
      <c r="AA1958" s="25">
        <v>1389.4447097628431</v>
      </c>
      <c r="AB1958" s="30">
        <f t="shared" si="503"/>
        <v>523000</v>
      </c>
      <c r="AC1958" s="30">
        <f t="shared" si="510"/>
        <v>1.338432122370937E-2</v>
      </c>
      <c r="AD1958" s="31">
        <f t="shared" si="511"/>
        <v>1.7667304015296368</v>
      </c>
      <c r="AE1958" s="31">
        <f t="shared" si="512"/>
        <v>1.9005736137667306</v>
      </c>
      <c r="AG1958" s="30">
        <f t="shared" si="504"/>
        <v>2427000</v>
      </c>
      <c r="AH1958" s="30">
        <f t="shared" si="513"/>
        <v>2.88421920065925E-3</v>
      </c>
      <c r="AI1958" s="31">
        <f t="shared" si="514"/>
        <v>0.38071693448702099</v>
      </c>
      <c r="AJ1958" s="31">
        <f t="shared" si="515"/>
        <v>0.40955912649361348</v>
      </c>
      <c r="AK1958" s="30">
        <f>IF(W1958="si",($S1958*'COSTOS DE CREDITOS'!$C$27)/DATA!$G1958,"")</f>
        <v>107.09860810633695</v>
      </c>
      <c r="AL1958" s="90">
        <f>IF(W1958="si",'COSTOS DE CREDITOS'!$C$35,"")</f>
        <v>20.421138461538462</v>
      </c>
      <c r="AM1958" s="30">
        <f t="shared" si="505"/>
        <v>700</v>
      </c>
      <c r="AN1958" s="30">
        <f t="shared" si="506"/>
        <v>1469.5573489097305</v>
      </c>
      <c r="AO1958" s="30">
        <f t="shared" si="507"/>
        <v>2297.0770954776062</v>
      </c>
      <c r="AP1958" s="30">
        <f t="shared" si="508"/>
        <v>-907.63238571476313</v>
      </c>
      <c r="AQ1958" s="19">
        <f t="shared" si="509"/>
        <v>-0.65323389936810228</v>
      </c>
    </row>
    <row r="1959" spans="1:43" x14ac:dyDescent="0.2">
      <c r="A1959" s="23" t="s">
        <v>5665</v>
      </c>
      <c r="B1959" s="6" t="s">
        <v>5669</v>
      </c>
      <c r="C1959" s="6" t="s">
        <v>5670</v>
      </c>
      <c r="D1959" s="2">
        <v>159598</v>
      </c>
      <c r="E1959" s="2">
        <v>160274</v>
      </c>
      <c r="F1959" s="3" t="s">
        <v>10</v>
      </c>
      <c r="G1959" s="2">
        <v>6</v>
      </c>
      <c r="H1959" s="2">
        <v>160282</v>
      </c>
      <c r="I1959" s="3" t="s">
        <v>2508</v>
      </c>
      <c r="J1959" s="15">
        <v>45134</v>
      </c>
      <c r="K1959" s="24">
        <v>1202834824</v>
      </c>
      <c r="L1959" s="15">
        <v>45142</v>
      </c>
      <c r="M1959" s="15">
        <v>45169</v>
      </c>
      <c r="N1959" s="15"/>
      <c r="O1959" s="26">
        <f>VLOOKUP(D1959,quash!A$2:$I$7791,9,FALSE)</f>
        <v>2</v>
      </c>
      <c r="P1959" s="7">
        <v>10000</v>
      </c>
      <c r="Q1959" s="26">
        <v>127</v>
      </c>
      <c r="R1959" s="19">
        <v>5.24391097594855E-2</v>
      </c>
      <c r="S1959" s="26">
        <v>16</v>
      </c>
      <c r="T1959" s="7">
        <v>6000</v>
      </c>
      <c r="U1959" s="2">
        <v>142</v>
      </c>
      <c r="V1959" s="11">
        <v>1503.37</v>
      </c>
      <c r="W1959" s="14" t="s">
        <v>5281</v>
      </c>
      <c r="X1959" s="18">
        <v>1</v>
      </c>
      <c r="Y1959" s="9">
        <v>6000</v>
      </c>
      <c r="Z1959" s="19">
        <f t="shared" si="502"/>
        <v>0</v>
      </c>
      <c r="AA1959" s="25">
        <v>1503.37</v>
      </c>
      <c r="AB1959" s="30">
        <f t="shared" si="503"/>
        <v>457000</v>
      </c>
      <c r="AC1959" s="30">
        <f t="shared" si="510"/>
        <v>1.3129102844638949E-2</v>
      </c>
      <c r="AD1959" s="31">
        <f t="shared" si="511"/>
        <v>1.6673960612691465</v>
      </c>
      <c r="AE1959" s="31">
        <f t="shared" si="512"/>
        <v>1.8643326039387307</v>
      </c>
      <c r="AG1959" s="30">
        <f t="shared" si="504"/>
        <v>1695000</v>
      </c>
      <c r="AH1959" s="30">
        <f t="shared" si="513"/>
        <v>3.5398230088495575E-3</v>
      </c>
      <c r="AI1959" s="31">
        <f t="shared" si="514"/>
        <v>0.44955752212389377</v>
      </c>
      <c r="AJ1959" s="31">
        <f t="shared" si="515"/>
        <v>0.50265486725663711</v>
      </c>
      <c r="AK1959" s="30">
        <f>IF(W1959="si",($S1959*'COSTOS DE CREDITOS'!$C$27)/DATA!$G1959,"")</f>
        <v>54.922363131454851</v>
      </c>
      <c r="AL1959" s="90">
        <f>IF(W1959="si",'COSTOS DE CREDITOS'!$C$35,"")</f>
        <v>20.421138461538462</v>
      </c>
      <c r="AM1959" s="30">
        <f t="shared" si="505"/>
        <v>369.23076923076923</v>
      </c>
      <c r="AN1959" s="30">
        <f t="shared" si="506"/>
        <v>0</v>
      </c>
      <c r="AO1959" s="30">
        <f t="shared" si="507"/>
        <v>444.5742708237625</v>
      </c>
      <c r="AP1959" s="30">
        <f t="shared" si="508"/>
        <v>1058.7957291762373</v>
      </c>
      <c r="AQ1959" s="19">
        <f t="shared" si="509"/>
        <v>0.70428153360532497</v>
      </c>
    </row>
    <row r="1960" spans="1:43" x14ac:dyDescent="0.2">
      <c r="A1960" s="23" t="s">
        <v>5665</v>
      </c>
      <c r="B1960" s="6" t="s">
        <v>5669</v>
      </c>
      <c r="C1960" s="6" t="s">
        <v>5670</v>
      </c>
      <c r="D1960" s="2">
        <v>159599</v>
      </c>
      <c r="E1960" s="2">
        <v>160274</v>
      </c>
      <c r="F1960" s="3" t="s">
        <v>10</v>
      </c>
      <c r="G1960" s="2">
        <v>6</v>
      </c>
      <c r="H1960" s="2">
        <v>160283</v>
      </c>
      <c r="I1960" s="3" t="s">
        <v>2509</v>
      </c>
      <c r="J1960" s="15">
        <v>45241</v>
      </c>
      <c r="K1960" s="24">
        <v>1277035464</v>
      </c>
      <c r="L1960" s="15">
        <v>45142</v>
      </c>
      <c r="M1960" s="15">
        <v>45169</v>
      </c>
      <c r="N1960" s="15"/>
      <c r="O1960" s="26">
        <f>VLOOKUP(D1960,quash!A$2:$I$7791,9,FALSE)</f>
        <v>5</v>
      </c>
      <c r="P1960" s="7">
        <v>10000</v>
      </c>
      <c r="Q1960" s="26">
        <v>115</v>
      </c>
      <c r="R1960" s="19">
        <v>3.97705569269148E-2</v>
      </c>
      <c r="S1960" s="26">
        <v>16</v>
      </c>
      <c r="T1960" s="7">
        <v>5000</v>
      </c>
      <c r="U1960" s="2">
        <v>147</v>
      </c>
      <c r="V1960" s="11">
        <v>1303.3399999999999</v>
      </c>
      <c r="W1960" s="14" t="s">
        <v>5281</v>
      </c>
      <c r="X1960" s="18">
        <v>1</v>
      </c>
      <c r="Y1960" s="9">
        <v>5000</v>
      </c>
      <c r="Z1960" s="19">
        <f t="shared" si="502"/>
        <v>0</v>
      </c>
      <c r="AA1960" s="25">
        <v>1303.3399999999999</v>
      </c>
      <c r="AB1960" s="30">
        <f t="shared" si="503"/>
        <v>119000</v>
      </c>
      <c r="AC1960" s="30">
        <f t="shared" ref="AC1960:AC1991" si="516">$T1960/AB1960</f>
        <v>4.2016806722689079E-2</v>
      </c>
      <c r="AD1960" s="31">
        <f t="shared" ref="AD1960:AD1991" si="517">AC1960*$Q1960</f>
        <v>4.8319327731092443</v>
      </c>
      <c r="AE1960" s="31">
        <f t="shared" ref="AE1960:AE1991" si="518">AC1960*$U1960</f>
        <v>6.1764705882352944</v>
      </c>
      <c r="AG1960" s="30">
        <f t="shared" si="504"/>
        <v>352000</v>
      </c>
      <c r="AH1960" s="30">
        <f t="shared" si="513"/>
        <v>1.4204545454545454E-2</v>
      </c>
      <c r="AI1960" s="31">
        <f t="shared" si="514"/>
        <v>1.6335227272727273</v>
      </c>
      <c r="AJ1960" s="31">
        <f t="shared" si="515"/>
        <v>2.0880681818181817</v>
      </c>
      <c r="AK1960" s="30">
        <f>IF(W1960="si",($S1960*'COSTOS DE CREDITOS'!$C$27)/DATA!$G1960,"")</f>
        <v>54.922363131454851</v>
      </c>
      <c r="AL1960" s="90">
        <f>IF(W1960="si",'COSTOS DE CREDITOS'!$C$35,"")</f>
        <v>20.421138461538462</v>
      </c>
      <c r="AM1960" s="30">
        <f t="shared" si="505"/>
        <v>307.69230769230774</v>
      </c>
      <c r="AN1960" s="30">
        <f t="shared" si="506"/>
        <v>0</v>
      </c>
      <c r="AO1960" s="30">
        <f t="shared" si="507"/>
        <v>383.03580928530107</v>
      </c>
      <c r="AP1960" s="30">
        <f t="shared" si="508"/>
        <v>920.30419071469885</v>
      </c>
      <c r="AQ1960" s="19">
        <f t="shared" si="509"/>
        <v>0.70611213552465124</v>
      </c>
    </row>
    <row r="1961" spans="1:43" x14ac:dyDescent="0.2">
      <c r="A1961" s="23" t="s">
        <v>5665</v>
      </c>
      <c r="B1961" s="6" t="s">
        <v>5685</v>
      </c>
      <c r="C1961" s="6" t="s">
        <v>5680</v>
      </c>
      <c r="D1961" s="2">
        <v>160172</v>
      </c>
      <c r="E1961" s="2">
        <v>160353</v>
      </c>
      <c r="F1961" s="3" t="s">
        <v>1437</v>
      </c>
      <c r="G1961" s="2">
        <v>5</v>
      </c>
      <c r="H1961" s="2">
        <v>160360</v>
      </c>
      <c r="I1961" s="3" t="s">
        <v>2510</v>
      </c>
      <c r="J1961" s="15" t="s">
        <v>5688</v>
      </c>
      <c r="K1961" s="24" t="s">
        <v>5688</v>
      </c>
      <c r="L1961" s="15">
        <v>45142</v>
      </c>
      <c r="M1961" s="15">
        <v>45169</v>
      </c>
      <c r="N1961" s="15"/>
      <c r="O1961" s="26">
        <f>VLOOKUP(D1961,quash!A$2:$I$7791,9,FALSE)</f>
        <v>2</v>
      </c>
      <c r="P1961" s="7">
        <v>5000</v>
      </c>
      <c r="Q1961" s="26">
        <v>147</v>
      </c>
      <c r="R1961" s="19">
        <v>0.11226939921536</v>
      </c>
      <c r="S1961" s="93">
        <v>26</v>
      </c>
      <c r="T1961" s="7">
        <v>5000</v>
      </c>
      <c r="U1961" s="2">
        <v>147</v>
      </c>
      <c r="V1961" s="11">
        <v>1303.3399999999999</v>
      </c>
      <c r="W1961" s="14" t="s">
        <v>5281</v>
      </c>
      <c r="X1961" s="18">
        <v>0.89094977217472626</v>
      </c>
      <c r="Y1961" s="9">
        <v>4454.7488608736312</v>
      </c>
      <c r="Z1961" s="19">
        <f t="shared" si="502"/>
        <v>-0.10905022782527374</v>
      </c>
      <c r="AA1961" s="25">
        <v>1161.2104760662075</v>
      </c>
      <c r="AB1961" s="30">
        <f t="shared" si="503"/>
        <v>457000</v>
      </c>
      <c r="AC1961" s="30">
        <f t="shared" si="516"/>
        <v>1.0940919037199124E-2</v>
      </c>
      <c r="AD1961" s="31">
        <f t="shared" si="517"/>
        <v>1.6083150984682713</v>
      </c>
      <c r="AE1961" s="31">
        <f t="shared" si="518"/>
        <v>1.6083150984682713</v>
      </c>
      <c r="AG1961" s="30">
        <f t="shared" si="504"/>
        <v>1695000</v>
      </c>
      <c r="AH1961" s="30">
        <f t="shared" si="513"/>
        <v>2.9498525073746312E-3</v>
      </c>
      <c r="AI1961" s="31">
        <f t="shared" si="514"/>
        <v>0.4336283185840708</v>
      </c>
      <c r="AJ1961" s="31">
        <f t="shared" si="515"/>
        <v>0.4336283185840708</v>
      </c>
      <c r="AK1961" s="30">
        <f>IF(W1961="si",($S1961*'COSTOS DE CREDITOS'!$C$27)/DATA!$G1961,"")</f>
        <v>107.09860810633695</v>
      </c>
      <c r="AL1961" s="90">
        <f>IF(W1961="si",'COSTOS DE CREDITOS'!$C$35,"")</f>
        <v>20.421138461538462</v>
      </c>
      <c r="AM1961" s="30">
        <f t="shared" si="505"/>
        <v>500</v>
      </c>
      <c r="AN1961" s="30">
        <f t="shared" si="506"/>
        <v>545.2511391263688</v>
      </c>
      <c r="AO1961" s="30">
        <f t="shared" si="507"/>
        <v>1172.7708856942443</v>
      </c>
      <c r="AP1961" s="30">
        <f t="shared" si="508"/>
        <v>-11.560409628036723</v>
      </c>
      <c r="AQ1961" s="19">
        <f t="shared" si="509"/>
        <v>-9.9554816859726593E-3</v>
      </c>
    </row>
    <row r="1962" spans="1:43" x14ac:dyDescent="0.2">
      <c r="A1962" s="23" t="s">
        <v>5665</v>
      </c>
      <c r="B1962" s="6" t="s">
        <v>5668</v>
      </c>
      <c r="C1962" s="6" t="s">
        <v>5667</v>
      </c>
      <c r="D1962" s="2">
        <v>160450</v>
      </c>
      <c r="E1962" s="2">
        <v>160518</v>
      </c>
      <c r="F1962" s="3" t="s">
        <v>40</v>
      </c>
      <c r="G1962" s="2">
        <v>7</v>
      </c>
      <c r="H1962" s="2">
        <v>160550</v>
      </c>
      <c r="I1962" s="3" t="s">
        <v>2513</v>
      </c>
      <c r="J1962" s="15">
        <v>45143</v>
      </c>
      <c r="K1962" s="24">
        <v>1208891488</v>
      </c>
      <c r="L1962" s="15">
        <v>45147</v>
      </c>
      <c r="M1962" s="15">
        <v>45169</v>
      </c>
      <c r="N1962" s="15"/>
      <c r="O1962" s="26">
        <f>VLOOKUP(D1962,quash!A$2:$I$7791,9,FALSE)</f>
        <v>1</v>
      </c>
      <c r="P1962" s="7">
        <v>10000</v>
      </c>
      <c r="Q1962" s="26">
        <v>127</v>
      </c>
      <c r="R1962" s="19">
        <v>5.24391097594855E-2</v>
      </c>
      <c r="S1962" s="26">
        <v>16</v>
      </c>
      <c r="T1962" s="7">
        <v>8000</v>
      </c>
      <c r="U1962" s="2">
        <v>142</v>
      </c>
      <c r="V1962" s="11">
        <v>2013.74</v>
      </c>
      <c r="W1962" s="14" t="s">
        <v>5281</v>
      </c>
      <c r="X1962" s="18">
        <v>1</v>
      </c>
      <c r="Y1962" s="9">
        <v>8000</v>
      </c>
      <c r="Z1962" s="19">
        <f t="shared" si="502"/>
        <v>0</v>
      </c>
      <c r="AA1962" s="25">
        <v>2013.74</v>
      </c>
      <c r="AB1962" s="30">
        <f t="shared" si="503"/>
        <v>523000</v>
      </c>
      <c r="AC1962" s="30">
        <f t="shared" si="516"/>
        <v>1.5296367112810707E-2</v>
      </c>
      <c r="AD1962" s="31">
        <f t="shared" si="517"/>
        <v>1.9426386233269597</v>
      </c>
      <c r="AE1962" s="31">
        <f t="shared" si="518"/>
        <v>2.1720841300191203</v>
      </c>
      <c r="AG1962" s="30">
        <f t="shared" si="504"/>
        <v>2427000</v>
      </c>
      <c r="AH1962" s="30">
        <f t="shared" si="513"/>
        <v>3.296250515039143E-3</v>
      </c>
      <c r="AI1962" s="31">
        <f t="shared" si="514"/>
        <v>0.41862381540997118</v>
      </c>
      <c r="AJ1962" s="31">
        <f t="shared" si="515"/>
        <v>0.4680675731355583</v>
      </c>
      <c r="AK1962" s="30">
        <f>IF(W1962="si",($S1962*'COSTOS DE CREDITOS'!$C$27)/DATA!$G1962,"")</f>
        <v>47.07631125553273</v>
      </c>
      <c r="AL1962" s="90">
        <f>IF(W1962="si",'COSTOS DE CREDITOS'!$C$35,"")</f>
        <v>20.421138461538462</v>
      </c>
      <c r="AM1962" s="30">
        <f t="shared" si="505"/>
        <v>492.30769230769232</v>
      </c>
      <c r="AN1962" s="30">
        <f t="shared" si="506"/>
        <v>0</v>
      </c>
      <c r="AO1962" s="30">
        <f t="shared" si="507"/>
        <v>559.80514202476354</v>
      </c>
      <c r="AP1962" s="30">
        <f t="shared" si="508"/>
        <v>1453.9348579752364</v>
      </c>
      <c r="AQ1962" s="19">
        <f t="shared" si="509"/>
        <v>0.72200723925394361</v>
      </c>
    </row>
    <row r="1963" spans="1:43" x14ac:dyDescent="0.2">
      <c r="A1963" s="23" t="s">
        <v>5665</v>
      </c>
      <c r="B1963" s="6" t="s">
        <v>5677</v>
      </c>
      <c r="C1963" s="6" t="s">
        <v>5667</v>
      </c>
      <c r="D1963" s="2">
        <v>159515</v>
      </c>
      <c r="E1963" s="2">
        <v>160473</v>
      </c>
      <c r="F1963" s="3" t="s">
        <v>2511</v>
      </c>
      <c r="G1963" s="2">
        <v>8</v>
      </c>
      <c r="H1963" s="2">
        <v>160477</v>
      </c>
      <c r="I1963" s="3" t="s">
        <v>2514</v>
      </c>
      <c r="J1963" s="15" t="s">
        <v>5688</v>
      </c>
      <c r="K1963" s="24" t="s">
        <v>5688</v>
      </c>
      <c r="L1963" s="15">
        <v>45142</v>
      </c>
      <c r="M1963" s="15">
        <v>45169</v>
      </c>
      <c r="N1963" s="15"/>
      <c r="O1963" s="26">
        <f>VLOOKUP(D1963,quash!A$2:$I$7791,9,FALSE)</f>
        <v>1</v>
      </c>
      <c r="P1963" s="7">
        <v>10000</v>
      </c>
      <c r="Q1963" s="26">
        <v>112</v>
      </c>
      <c r="R1963" s="19">
        <v>4.0440458402001903E-2</v>
      </c>
      <c r="S1963" s="26">
        <v>16</v>
      </c>
      <c r="T1963" s="7">
        <v>7000</v>
      </c>
      <c r="U1963" s="2">
        <v>142</v>
      </c>
      <c r="V1963" s="11">
        <v>1758.65</v>
      </c>
      <c r="W1963" s="14" t="s">
        <v>5281</v>
      </c>
      <c r="X1963" s="18">
        <v>1</v>
      </c>
      <c r="Y1963" s="9">
        <v>7000</v>
      </c>
      <c r="Z1963" s="19">
        <f t="shared" si="502"/>
        <v>0</v>
      </c>
      <c r="AA1963" s="25">
        <v>1758.65</v>
      </c>
      <c r="AB1963" s="30">
        <f t="shared" si="503"/>
        <v>523000</v>
      </c>
      <c r="AC1963" s="30">
        <f t="shared" si="516"/>
        <v>1.338432122370937E-2</v>
      </c>
      <c r="AD1963" s="31">
        <f t="shared" si="517"/>
        <v>1.4990439770554493</v>
      </c>
      <c r="AE1963" s="31">
        <f t="shared" si="518"/>
        <v>1.9005736137667306</v>
      </c>
      <c r="AG1963" s="30">
        <f t="shared" si="504"/>
        <v>2427000</v>
      </c>
      <c r="AH1963" s="30">
        <f t="shared" si="513"/>
        <v>2.88421920065925E-3</v>
      </c>
      <c r="AI1963" s="31">
        <f t="shared" si="514"/>
        <v>0.323032550473836</v>
      </c>
      <c r="AJ1963" s="31">
        <f t="shared" si="515"/>
        <v>0.40955912649361348</v>
      </c>
      <c r="AK1963" s="30">
        <f>IF(W1963="si",($S1963*'COSTOS DE CREDITOS'!$C$27)/DATA!$G1963,"")</f>
        <v>41.191772348591137</v>
      </c>
      <c r="AL1963" s="90">
        <f>IF(W1963="si",'COSTOS DE CREDITOS'!$C$35,"")</f>
        <v>20.421138461538462</v>
      </c>
      <c r="AM1963" s="30">
        <f t="shared" si="505"/>
        <v>430.76923076923077</v>
      </c>
      <c r="AN1963" s="30">
        <f t="shared" si="506"/>
        <v>0</v>
      </c>
      <c r="AO1963" s="30">
        <f t="shared" si="507"/>
        <v>492.38214157936039</v>
      </c>
      <c r="AP1963" s="30">
        <f t="shared" si="508"/>
        <v>1266.2678584206396</v>
      </c>
      <c r="AQ1963" s="19">
        <f t="shared" si="509"/>
        <v>0.72002266421439143</v>
      </c>
    </row>
    <row r="1964" spans="1:43" x14ac:dyDescent="0.2">
      <c r="A1964" s="23" t="s">
        <v>5665</v>
      </c>
      <c r="B1964" s="6" t="s">
        <v>5677</v>
      </c>
      <c r="C1964" s="6" t="s">
        <v>5667</v>
      </c>
      <c r="D1964" s="2">
        <v>160143</v>
      </c>
      <c r="E1964" s="2">
        <v>160473</v>
      </c>
      <c r="F1964" s="3" t="s">
        <v>2511</v>
      </c>
      <c r="G1964" s="2">
        <v>8</v>
      </c>
      <c r="H1964" s="2">
        <v>160480</v>
      </c>
      <c r="I1964" s="3" t="s">
        <v>2515</v>
      </c>
      <c r="J1964" s="15">
        <v>45139</v>
      </c>
      <c r="K1964" s="24">
        <v>1205858944</v>
      </c>
      <c r="L1964" s="15">
        <v>45142</v>
      </c>
      <c r="M1964" s="15">
        <v>45169</v>
      </c>
      <c r="N1964" s="15"/>
      <c r="O1964" s="26">
        <f>VLOOKUP(D1964,quash!A$2:$I$7791,9,FALSE)</f>
        <v>5</v>
      </c>
      <c r="P1964" s="7">
        <v>10000</v>
      </c>
      <c r="Q1964" s="26">
        <v>110</v>
      </c>
      <c r="R1964" s="19">
        <v>3.3741050530766099E-2</v>
      </c>
      <c r="S1964" s="26">
        <v>16</v>
      </c>
      <c r="T1964" s="7">
        <v>7000</v>
      </c>
      <c r="U1964" s="2">
        <v>142</v>
      </c>
      <c r="V1964" s="11">
        <v>1758.65</v>
      </c>
      <c r="W1964" s="14" t="s">
        <v>5281</v>
      </c>
      <c r="X1964" s="18">
        <v>1</v>
      </c>
      <c r="Y1964" s="9">
        <v>7000</v>
      </c>
      <c r="Z1964" s="19">
        <f t="shared" si="502"/>
        <v>0</v>
      </c>
      <c r="AA1964" s="25">
        <v>1758.65</v>
      </c>
      <c r="AB1964" s="30">
        <f t="shared" si="503"/>
        <v>119000</v>
      </c>
      <c r="AC1964" s="30">
        <f t="shared" si="516"/>
        <v>5.8823529411764705E-2</v>
      </c>
      <c r="AD1964" s="31">
        <f t="shared" si="517"/>
        <v>6.4705882352941178</v>
      </c>
      <c r="AE1964" s="31">
        <f t="shared" si="518"/>
        <v>8.3529411764705888</v>
      </c>
      <c r="AG1964" s="30">
        <f t="shared" si="504"/>
        <v>352000</v>
      </c>
      <c r="AH1964" s="30">
        <f t="shared" si="513"/>
        <v>1.9886363636363636E-2</v>
      </c>
      <c r="AI1964" s="31">
        <f t="shared" si="514"/>
        <v>2.1875</v>
      </c>
      <c r="AJ1964" s="31">
        <f t="shared" si="515"/>
        <v>2.8238636363636362</v>
      </c>
      <c r="AK1964" s="30">
        <f>IF(W1964="si",($S1964*'COSTOS DE CREDITOS'!$C$27)/DATA!$G1964,"")</f>
        <v>41.191772348591137</v>
      </c>
      <c r="AL1964" s="90">
        <f>IF(W1964="si",'COSTOS DE CREDITOS'!$C$35,"")</f>
        <v>20.421138461538462</v>
      </c>
      <c r="AM1964" s="30">
        <f t="shared" si="505"/>
        <v>430.76923076923077</v>
      </c>
      <c r="AN1964" s="30">
        <f t="shared" si="506"/>
        <v>0</v>
      </c>
      <c r="AO1964" s="30">
        <f t="shared" si="507"/>
        <v>492.38214157936039</v>
      </c>
      <c r="AP1964" s="30">
        <f t="shared" si="508"/>
        <v>1266.2678584206396</v>
      </c>
      <c r="AQ1964" s="19">
        <f t="shared" si="509"/>
        <v>0.72002266421439143</v>
      </c>
    </row>
    <row r="1965" spans="1:43" x14ac:dyDescent="0.2">
      <c r="A1965" s="23" t="s">
        <v>5665</v>
      </c>
      <c r="B1965" s="6" t="s">
        <v>5677</v>
      </c>
      <c r="C1965" s="6" t="s">
        <v>5667</v>
      </c>
      <c r="D1965" s="2">
        <v>160133</v>
      </c>
      <c r="E1965" s="2">
        <v>160473</v>
      </c>
      <c r="F1965" s="3" t="s">
        <v>2511</v>
      </c>
      <c r="G1965" s="2">
        <v>8</v>
      </c>
      <c r="H1965" s="2">
        <v>160482</v>
      </c>
      <c r="I1965" s="3" t="s">
        <v>2516</v>
      </c>
      <c r="J1965" s="15">
        <v>45139</v>
      </c>
      <c r="K1965" s="24">
        <v>1205826965</v>
      </c>
      <c r="L1965" s="15">
        <v>45142</v>
      </c>
      <c r="M1965" s="15">
        <v>45169</v>
      </c>
      <c r="N1965" s="15"/>
      <c r="O1965" s="26">
        <f>VLOOKUP(D1965,quash!A$2:$I$7791,9,FALSE)</f>
        <v>4</v>
      </c>
      <c r="P1965" s="7">
        <v>10000</v>
      </c>
      <c r="Q1965" s="26">
        <v>115</v>
      </c>
      <c r="R1965" s="19">
        <v>3.97705569269148E-2</v>
      </c>
      <c r="S1965" s="26">
        <v>16</v>
      </c>
      <c r="T1965" s="7">
        <v>7000</v>
      </c>
      <c r="U1965" s="2">
        <v>142</v>
      </c>
      <c r="V1965" s="11">
        <v>1541.11</v>
      </c>
      <c r="W1965" s="14" t="s">
        <v>5281</v>
      </c>
      <c r="X1965" s="18">
        <v>1</v>
      </c>
      <c r="Y1965" s="9">
        <v>7000</v>
      </c>
      <c r="Z1965" s="19">
        <f t="shared" si="502"/>
        <v>0</v>
      </c>
      <c r="AA1965" s="25">
        <v>1541.11</v>
      </c>
      <c r="AB1965" s="30">
        <f t="shared" si="503"/>
        <v>247000</v>
      </c>
      <c r="AC1965" s="30">
        <f t="shared" si="516"/>
        <v>2.8340080971659919E-2</v>
      </c>
      <c r="AD1965" s="31">
        <f t="shared" si="517"/>
        <v>3.2591093117408909</v>
      </c>
      <c r="AE1965" s="31">
        <f t="shared" si="518"/>
        <v>4.0242914979757085</v>
      </c>
      <c r="AG1965" s="30">
        <f t="shared" si="504"/>
        <v>927000</v>
      </c>
      <c r="AH1965" s="30">
        <f t="shared" si="513"/>
        <v>7.551240560949299E-3</v>
      </c>
      <c r="AI1965" s="31">
        <f t="shared" si="514"/>
        <v>0.86839266450916941</v>
      </c>
      <c r="AJ1965" s="31">
        <f t="shared" si="515"/>
        <v>1.0722761596548005</v>
      </c>
      <c r="AK1965" s="30">
        <f>IF(W1965="si",($S1965*'COSTOS DE CREDITOS'!$C$27)/DATA!$G1965,"")</f>
        <v>41.191772348591137</v>
      </c>
      <c r="AL1965" s="90">
        <f>IF(W1965="si",'COSTOS DE CREDITOS'!$C$35,"")</f>
        <v>20.421138461538462</v>
      </c>
      <c r="AM1965" s="30">
        <f t="shared" si="505"/>
        <v>430.76923076923077</v>
      </c>
      <c r="AN1965" s="30">
        <f t="shared" si="506"/>
        <v>0</v>
      </c>
      <c r="AO1965" s="30">
        <f t="shared" si="507"/>
        <v>492.38214157936039</v>
      </c>
      <c r="AP1965" s="30">
        <f t="shared" si="508"/>
        <v>1048.7278584206394</v>
      </c>
      <c r="AQ1965" s="19">
        <f t="shared" si="509"/>
        <v>0.68050162442696471</v>
      </c>
    </row>
    <row r="1966" spans="1:43" x14ac:dyDescent="0.2">
      <c r="A1966" s="23" t="s">
        <v>5665</v>
      </c>
      <c r="B1966" s="6" t="s">
        <v>5669</v>
      </c>
      <c r="C1966" s="6" t="s">
        <v>5670</v>
      </c>
      <c r="D1966" s="2">
        <v>160330</v>
      </c>
      <c r="E1966" s="2">
        <v>160484</v>
      </c>
      <c r="F1966" s="3" t="s">
        <v>2512</v>
      </c>
      <c r="G1966" s="2">
        <v>7</v>
      </c>
      <c r="H1966" s="2">
        <v>160491</v>
      </c>
      <c r="I1966" s="3" t="s">
        <v>2517</v>
      </c>
      <c r="J1966" s="15">
        <v>45258</v>
      </c>
      <c r="K1966" s="24">
        <v>1290656667</v>
      </c>
      <c r="L1966" s="15">
        <v>45145</v>
      </c>
      <c r="M1966" s="15">
        <v>45169</v>
      </c>
      <c r="N1966" s="15"/>
      <c r="O1966" s="26">
        <f>VLOOKUP(D1966,quash!A$2:$I$7791,9,FALSE)</f>
        <v>5</v>
      </c>
      <c r="P1966" s="7">
        <v>10000</v>
      </c>
      <c r="Q1966" s="26">
        <v>115</v>
      </c>
      <c r="R1966" s="19">
        <v>3.97705569269148E-2</v>
      </c>
      <c r="S1966" s="26">
        <v>16</v>
      </c>
      <c r="T1966" s="7">
        <v>8000</v>
      </c>
      <c r="U1966" s="2">
        <v>115</v>
      </c>
      <c r="V1966" s="11">
        <v>1599.92</v>
      </c>
      <c r="W1966" s="14" t="s">
        <v>5281</v>
      </c>
      <c r="X1966" s="18">
        <v>1</v>
      </c>
      <c r="Y1966" s="9">
        <v>8000</v>
      </c>
      <c r="Z1966" s="19">
        <f t="shared" si="502"/>
        <v>0</v>
      </c>
      <c r="AA1966" s="25">
        <v>1599.92</v>
      </c>
      <c r="AB1966" s="30">
        <f t="shared" si="503"/>
        <v>119000</v>
      </c>
      <c r="AC1966" s="30">
        <f t="shared" si="516"/>
        <v>6.7226890756302518E-2</v>
      </c>
      <c r="AD1966" s="31">
        <f t="shared" si="517"/>
        <v>7.73109243697479</v>
      </c>
      <c r="AE1966" s="31">
        <f t="shared" si="518"/>
        <v>7.73109243697479</v>
      </c>
      <c r="AG1966" s="30">
        <f t="shared" si="504"/>
        <v>352000</v>
      </c>
      <c r="AH1966" s="30">
        <f t="shared" si="513"/>
        <v>2.2727272727272728E-2</v>
      </c>
      <c r="AI1966" s="31">
        <f t="shared" si="514"/>
        <v>2.6136363636363638</v>
      </c>
      <c r="AJ1966" s="31">
        <f t="shared" si="515"/>
        <v>2.6136363636363638</v>
      </c>
      <c r="AK1966" s="30">
        <f>IF(W1966="si",($S1966*'COSTOS DE CREDITOS'!$C$27)/DATA!$G1966,"")</f>
        <v>47.07631125553273</v>
      </c>
      <c r="AL1966" s="90">
        <f>IF(W1966="si",'COSTOS DE CREDITOS'!$C$35,"")</f>
        <v>20.421138461538462</v>
      </c>
      <c r="AM1966" s="30">
        <f t="shared" si="505"/>
        <v>492.30769230769232</v>
      </c>
      <c r="AN1966" s="30">
        <f t="shared" si="506"/>
        <v>0</v>
      </c>
      <c r="AO1966" s="30">
        <f t="shared" si="507"/>
        <v>559.80514202476354</v>
      </c>
      <c r="AP1966" s="30">
        <f t="shared" si="508"/>
        <v>1040.1148579752366</v>
      </c>
      <c r="AQ1966" s="19">
        <f t="shared" si="509"/>
        <v>0.65010429144909532</v>
      </c>
    </row>
    <row r="1967" spans="1:43" x14ac:dyDescent="0.2">
      <c r="A1967" s="23" t="s">
        <v>5665</v>
      </c>
      <c r="B1967" s="6" t="s">
        <v>5672</v>
      </c>
      <c r="C1967" s="6" t="s">
        <v>5667</v>
      </c>
      <c r="D1967" s="2">
        <v>160382</v>
      </c>
      <c r="E1967" s="2">
        <v>160551</v>
      </c>
      <c r="F1967" s="3" t="s">
        <v>2518</v>
      </c>
      <c r="G1967" s="2">
        <v>6</v>
      </c>
      <c r="H1967" s="2">
        <v>160558</v>
      </c>
      <c r="I1967" s="3" t="s">
        <v>2519</v>
      </c>
      <c r="J1967" s="15">
        <v>45240</v>
      </c>
      <c r="K1967" s="24">
        <v>1275937994</v>
      </c>
      <c r="L1967" s="15">
        <v>45147</v>
      </c>
      <c r="M1967" s="15">
        <v>45169</v>
      </c>
      <c r="N1967" s="15"/>
      <c r="O1967" s="26">
        <f>VLOOKUP(D1967,quash!A$2:$I$7791,9,FALSE)</f>
        <v>1</v>
      </c>
      <c r="P1967" s="7">
        <v>10000</v>
      </c>
      <c r="Q1967" s="26">
        <v>147</v>
      </c>
      <c r="R1967" s="19">
        <v>7.9000519063170294E-2</v>
      </c>
      <c r="S1967" s="26">
        <v>16</v>
      </c>
      <c r="T1967" s="7">
        <v>5000</v>
      </c>
      <c r="U1967" s="2">
        <v>147</v>
      </c>
      <c r="V1967" s="11">
        <v>1303.3399999999999</v>
      </c>
      <c r="W1967" s="14" t="s">
        <v>5281</v>
      </c>
      <c r="X1967" s="18">
        <v>1</v>
      </c>
      <c r="Y1967" s="9">
        <v>5000</v>
      </c>
      <c r="Z1967" s="19">
        <f t="shared" si="502"/>
        <v>0</v>
      </c>
      <c r="AA1967" s="25">
        <v>1303.3399999999999</v>
      </c>
      <c r="AB1967" s="30">
        <f t="shared" si="503"/>
        <v>523000</v>
      </c>
      <c r="AC1967" s="30">
        <f t="shared" si="516"/>
        <v>9.5602294455066923E-3</v>
      </c>
      <c r="AD1967" s="31">
        <f t="shared" si="517"/>
        <v>1.4053537284894837</v>
      </c>
      <c r="AE1967" s="31">
        <f t="shared" si="518"/>
        <v>1.4053537284894837</v>
      </c>
      <c r="AG1967" s="30">
        <f t="shared" si="504"/>
        <v>2427000</v>
      </c>
      <c r="AH1967" s="30">
        <f t="shared" si="513"/>
        <v>2.0601565718994645E-3</v>
      </c>
      <c r="AI1967" s="31">
        <f t="shared" si="514"/>
        <v>0.30284301606922126</v>
      </c>
      <c r="AJ1967" s="31">
        <f t="shared" si="515"/>
        <v>0.30284301606922126</v>
      </c>
      <c r="AK1967" s="30">
        <f>IF(W1967="si",($S1967*'COSTOS DE CREDITOS'!$C$27)/DATA!$G1967,"")</f>
        <v>54.922363131454851</v>
      </c>
      <c r="AL1967" s="90">
        <f>IF(W1967="si",'COSTOS DE CREDITOS'!$C$35,"")</f>
        <v>20.421138461538462</v>
      </c>
      <c r="AM1967" s="30">
        <f t="shared" si="505"/>
        <v>307.69230769230774</v>
      </c>
      <c r="AN1967" s="30">
        <f t="shared" si="506"/>
        <v>0</v>
      </c>
      <c r="AO1967" s="30">
        <f t="shared" si="507"/>
        <v>383.03580928530107</v>
      </c>
      <c r="AP1967" s="30">
        <f t="shared" si="508"/>
        <v>920.30419071469885</v>
      </c>
      <c r="AQ1967" s="19">
        <f t="shared" si="509"/>
        <v>0.70611213552465124</v>
      </c>
    </row>
    <row r="1968" spans="1:43" x14ac:dyDescent="0.2">
      <c r="A1968" s="23" t="s">
        <v>5665</v>
      </c>
      <c r="B1968" s="6" t="s">
        <v>5671</v>
      </c>
      <c r="C1968" s="6" t="s">
        <v>5670</v>
      </c>
      <c r="D1968" s="2">
        <v>160231</v>
      </c>
      <c r="E1968" s="2">
        <v>160619</v>
      </c>
      <c r="F1968" s="3" t="s">
        <v>1313</v>
      </c>
      <c r="G1968" s="2">
        <v>6</v>
      </c>
      <c r="H1968" s="2">
        <v>160626</v>
      </c>
      <c r="I1968" s="3" t="s">
        <v>2520</v>
      </c>
      <c r="J1968" s="15">
        <v>45269</v>
      </c>
      <c r="K1968" s="24">
        <v>1298018657</v>
      </c>
      <c r="L1968" s="15">
        <v>45147</v>
      </c>
      <c r="M1968" s="15">
        <v>45169</v>
      </c>
      <c r="N1968" s="15"/>
      <c r="O1968" s="26">
        <f>VLOOKUP(D1968,quash!A$2:$I$7791,9,FALSE)</f>
        <v>2</v>
      </c>
      <c r="P1968" s="7">
        <v>5000</v>
      </c>
      <c r="Q1968" s="26">
        <v>147</v>
      </c>
      <c r="R1968" s="19">
        <v>0.11226939921536</v>
      </c>
      <c r="S1968" s="26">
        <v>16</v>
      </c>
      <c r="T1968" s="7">
        <v>6000</v>
      </c>
      <c r="U1968" s="2">
        <v>142</v>
      </c>
      <c r="V1968" s="11">
        <v>1503.37</v>
      </c>
      <c r="W1968" s="14" t="s">
        <v>5281</v>
      </c>
      <c r="X1968" s="18">
        <v>1</v>
      </c>
      <c r="Y1968" s="9">
        <v>6000</v>
      </c>
      <c r="Z1968" s="19">
        <f t="shared" si="502"/>
        <v>0</v>
      </c>
      <c r="AA1968" s="25">
        <v>1503.37</v>
      </c>
      <c r="AB1968" s="30">
        <f t="shared" si="503"/>
        <v>457000</v>
      </c>
      <c r="AC1968" s="30">
        <f t="shared" si="516"/>
        <v>1.3129102844638949E-2</v>
      </c>
      <c r="AD1968" s="31">
        <f t="shared" si="517"/>
        <v>1.9299781181619255</v>
      </c>
      <c r="AE1968" s="31">
        <f t="shared" si="518"/>
        <v>1.8643326039387307</v>
      </c>
      <c r="AG1968" s="30">
        <f t="shared" si="504"/>
        <v>1695000</v>
      </c>
      <c r="AH1968" s="30">
        <f t="shared" si="513"/>
        <v>3.5398230088495575E-3</v>
      </c>
      <c r="AI1968" s="31">
        <f t="shared" si="514"/>
        <v>0.52035398230088492</v>
      </c>
      <c r="AJ1968" s="31">
        <f t="shared" si="515"/>
        <v>0.50265486725663711</v>
      </c>
      <c r="AK1968" s="30">
        <f>IF(W1968="si",($S1968*'COSTOS DE CREDITOS'!$C$27)/DATA!$G1968,"")</f>
        <v>54.922363131454851</v>
      </c>
      <c r="AL1968" s="90">
        <f>IF(W1968="si",'COSTOS DE CREDITOS'!$C$35,"")</f>
        <v>20.421138461538462</v>
      </c>
      <c r="AM1968" s="30">
        <f t="shared" si="505"/>
        <v>369.23076923076923</v>
      </c>
      <c r="AN1968" s="30">
        <f t="shared" si="506"/>
        <v>0</v>
      </c>
      <c r="AO1968" s="30">
        <f t="shared" si="507"/>
        <v>444.5742708237625</v>
      </c>
      <c r="AP1968" s="30">
        <f t="shared" si="508"/>
        <v>1058.7957291762373</v>
      </c>
      <c r="AQ1968" s="19">
        <f t="shared" si="509"/>
        <v>0.70428153360532497</v>
      </c>
    </row>
    <row r="1969" spans="1:43" x14ac:dyDescent="0.2">
      <c r="A1969" s="23" t="s">
        <v>5665</v>
      </c>
      <c r="B1969" s="6" t="s">
        <v>5675</v>
      </c>
      <c r="C1969" s="6" t="s">
        <v>5667</v>
      </c>
      <c r="D1969" s="2">
        <v>160020</v>
      </c>
      <c r="E1969" s="2">
        <v>160505</v>
      </c>
      <c r="F1969" s="3" t="s">
        <v>2521</v>
      </c>
      <c r="G1969" s="2">
        <v>5</v>
      </c>
      <c r="H1969" s="2">
        <v>160509</v>
      </c>
      <c r="I1969" s="3" t="s">
        <v>2522</v>
      </c>
      <c r="J1969" s="15">
        <v>45138</v>
      </c>
      <c r="K1969" s="24">
        <v>1205237646</v>
      </c>
      <c r="L1969" s="15">
        <v>45145</v>
      </c>
      <c r="M1969" s="15">
        <v>45169</v>
      </c>
      <c r="N1969" s="15"/>
      <c r="O1969" s="26">
        <f>VLOOKUP(D1969,quash!A$2:$I$7791,9,FALSE)</f>
        <v>1</v>
      </c>
      <c r="P1969" s="7">
        <v>10000</v>
      </c>
      <c r="Q1969" s="26">
        <v>127</v>
      </c>
      <c r="R1969" s="19">
        <v>5.24391097594855E-2</v>
      </c>
      <c r="S1969" s="26">
        <v>16</v>
      </c>
      <c r="T1969" s="7">
        <v>9000</v>
      </c>
      <c r="U1969" s="2">
        <v>142</v>
      </c>
      <c r="V1969" s="11">
        <v>2255.2800000000002</v>
      </c>
      <c r="W1969" s="14" t="s">
        <v>5281</v>
      </c>
      <c r="X1969" s="18">
        <v>1</v>
      </c>
      <c r="Y1969" s="9">
        <v>9000</v>
      </c>
      <c r="Z1969" s="19">
        <f t="shared" si="502"/>
        <v>0</v>
      </c>
      <c r="AA1969" s="25">
        <v>2255.2800000000002</v>
      </c>
      <c r="AB1969" s="30">
        <f t="shared" si="503"/>
        <v>523000</v>
      </c>
      <c r="AC1969" s="30">
        <f t="shared" si="516"/>
        <v>1.7208413001912046E-2</v>
      </c>
      <c r="AD1969" s="31">
        <f t="shared" si="517"/>
        <v>2.18546845124283</v>
      </c>
      <c r="AE1969" s="31">
        <f t="shared" si="518"/>
        <v>2.4435946462715106</v>
      </c>
      <c r="AG1969" s="30">
        <f t="shared" si="504"/>
        <v>2427000</v>
      </c>
      <c r="AH1969" s="30">
        <f t="shared" si="513"/>
        <v>3.708281829419036E-3</v>
      </c>
      <c r="AI1969" s="31">
        <f t="shared" si="514"/>
        <v>0.47095179233621759</v>
      </c>
      <c r="AJ1969" s="31">
        <f t="shared" si="515"/>
        <v>0.52657601977750312</v>
      </c>
      <c r="AK1969" s="30">
        <f>IF(W1969="si",($S1969*'COSTOS DE CREDITOS'!$C$27)/DATA!$G1969,"")</f>
        <v>65.906835757745824</v>
      </c>
      <c r="AL1969" s="90">
        <f>IF(W1969="si",'COSTOS DE CREDITOS'!$C$35,"")</f>
        <v>20.421138461538462</v>
      </c>
      <c r="AM1969" s="30">
        <f t="shared" si="505"/>
        <v>553.84615384615392</v>
      </c>
      <c r="AN1969" s="30">
        <f t="shared" si="506"/>
        <v>0</v>
      </c>
      <c r="AO1969" s="30">
        <f t="shared" si="507"/>
        <v>640.17412806543825</v>
      </c>
      <c r="AP1969" s="30">
        <f t="shared" si="508"/>
        <v>1615.1058719345619</v>
      </c>
      <c r="AQ1969" s="19">
        <f t="shared" si="509"/>
        <v>0.71614428006037467</v>
      </c>
    </row>
    <row r="1970" spans="1:43" x14ac:dyDescent="0.2">
      <c r="A1970" s="23" t="s">
        <v>5665</v>
      </c>
      <c r="B1970" s="6" t="s">
        <v>5669</v>
      </c>
      <c r="C1970" s="6" t="s">
        <v>5670</v>
      </c>
      <c r="D1970" s="2">
        <v>160463</v>
      </c>
      <c r="E1970" s="2">
        <v>160657</v>
      </c>
      <c r="F1970" s="3" t="s">
        <v>1413</v>
      </c>
      <c r="G1970" s="2">
        <v>7</v>
      </c>
      <c r="H1970" s="2">
        <v>160664</v>
      </c>
      <c r="I1970" s="3" t="s">
        <v>2523</v>
      </c>
      <c r="J1970" s="15" t="s">
        <v>5688</v>
      </c>
      <c r="K1970" s="24" t="s">
        <v>5688</v>
      </c>
      <c r="L1970" s="15">
        <v>45147</v>
      </c>
      <c r="M1970" s="15">
        <v>45169</v>
      </c>
      <c r="N1970" s="15"/>
      <c r="O1970" s="26">
        <f>VLOOKUP(D1970,quash!A$2:$I$7791,9,FALSE)</f>
        <v>2</v>
      </c>
      <c r="P1970" s="7">
        <v>20000</v>
      </c>
      <c r="Q1970" s="26">
        <v>113</v>
      </c>
      <c r="R1970" s="19">
        <v>3.8055562260733623E-2</v>
      </c>
      <c r="S1970" s="26">
        <v>16</v>
      </c>
      <c r="T1970" s="7">
        <v>10000</v>
      </c>
      <c r="U1970" s="2">
        <v>142</v>
      </c>
      <c r="V1970" s="11">
        <v>2510.34</v>
      </c>
      <c r="W1970" s="14" t="s">
        <v>5281</v>
      </c>
      <c r="X1970" s="18">
        <v>1</v>
      </c>
      <c r="Y1970" s="9">
        <v>10000</v>
      </c>
      <c r="Z1970" s="19">
        <f t="shared" si="502"/>
        <v>0</v>
      </c>
      <c r="AA1970" s="25">
        <v>2510.34</v>
      </c>
      <c r="AB1970" s="30">
        <f t="shared" si="503"/>
        <v>457000</v>
      </c>
      <c r="AC1970" s="30">
        <f t="shared" si="516"/>
        <v>2.1881838074398249E-2</v>
      </c>
      <c r="AD1970" s="31">
        <f t="shared" si="517"/>
        <v>2.4726477024070022</v>
      </c>
      <c r="AE1970" s="31">
        <f t="shared" si="518"/>
        <v>3.1072210065645511</v>
      </c>
      <c r="AG1970" s="30">
        <f t="shared" si="504"/>
        <v>1695000</v>
      </c>
      <c r="AH1970" s="30">
        <f t="shared" si="513"/>
        <v>5.8997050147492625E-3</v>
      </c>
      <c r="AI1970" s="31">
        <f t="shared" si="514"/>
        <v>0.66666666666666663</v>
      </c>
      <c r="AJ1970" s="31">
        <f t="shared" si="515"/>
        <v>0.83775811209439532</v>
      </c>
      <c r="AK1970" s="30">
        <f>IF(W1970="si",($S1970*'COSTOS DE CREDITOS'!$C$27)/DATA!$G1970,"")</f>
        <v>47.07631125553273</v>
      </c>
      <c r="AL1970" s="90">
        <f>IF(W1970="si",'COSTOS DE CREDITOS'!$C$35,"")</f>
        <v>20.421138461538462</v>
      </c>
      <c r="AM1970" s="30">
        <f t="shared" si="505"/>
        <v>615.38461538461547</v>
      </c>
      <c r="AN1970" s="30">
        <f t="shared" si="506"/>
        <v>0</v>
      </c>
      <c r="AO1970" s="30">
        <f t="shared" si="507"/>
        <v>682.88206510168663</v>
      </c>
      <c r="AP1970" s="30">
        <f t="shared" si="508"/>
        <v>1827.4579348983134</v>
      </c>
      <c r="AQ1970" s="19">
        <f t="shared" si="509"/>
        <v>0.72797228060673591</v>
      </c>
    </row>
    <row r="1971" spans="1:43" x14ac:dyDescent="0.2">
      <c r="A1971" s="23" t="s">
        <v>5665</v>
      </c>
      <c r="B1971" s="6" t="s">
        <v>5669</v>
      </c>
      <c r="C1971" s="6" t="s">
        <v>5670</v>
      </c>
      <c r="D1971" s="2">
        <v>160547</v>
      </c>
      <c r="E1971" s="2">
        <v>160706</v>
      </c>
      <c r="F1971" s="3" t="s">
        <v>1282</v>
      </c>
      <c r="G1971" s="2">
        <v>7</v>
      </c>
      <c r="H1971" s="2">
        <v>160714</v>
      </c>
      <c r="I1971" s="3" t="s">
        <v>2524</v>
      </c>
      <c r="J1971" s="15">
        <v>45145</v>
      </c>
      <c r="K1971" s="24">
        <v>1209702007</v>
      </c>
      <c r="L1971" s="15">
        <v>45148</v>
      </c>
      <c r="M1971" s="15">
        <v>45169</v>
      </c>
      <c r="N1971" s="15"/>
      <c r="O1971" s="26">
        <f>VLOOKUP(D1971,quash!A$2:$I$7791,9,FALSE)</f>
        <v>5</v>
      </c>
      <c r="P1971" s="7">
        <v>10000</v>
      </c>
      <c r="Q1971" s="26">
        <v>115</v>
      </c>
      <c r="R1971" s="19">
        <v>3.97705569269148E-2</v>
      </c>
      <c r="S1971" s="26">
        <v>16</v>
      </c>
      <c r="T1971" s="7">
        <v>8000</v>
      </c>
      <c r="U1971" s="2">
        <v>142</v>
      </c>
      <c r="V1971" s="11">
        <v>2013.74</v>
      </c>
      <c r="W1971" s="14" t="s">
        <v>5281</v>
      </c>
      <c r="X1971" s="18">
        <v>1</v>
      </c>
      <c r="Y1971" s="9">
        <v>8000</v>
      </c>
      <c r="Z1971" s="19">
        <f t="shared" si="502"/>
        <v>0</v>
      </c>
      <c r="AA1971" s="25">
        <v>2013.74</v>
      </c>
      <c r="AB1971" s="30">
        <f t="shared" si="503"/>
        <v>119000</v>
      </c>
      <c r="AC1971" s="30">
        <f t="shared" si="516"/>
        <v>6.7226890756302518E-2</v>
      </c>
      <c r="AD1971" s="31">
        <f t="shared" si="517"/>
        <v>7.73109243697479</v>
      </c>
      <c r="AE1971" s="31">
        <f t="shared" si="518"/>
        <v>9.5462184873949578</v>
      </c>
      <c r="AG1971" s="30">
        <f t="shared" si="504"/>
        <v>352000</v>
      </c>
      <c r="AH1971" s="30">
        <f t="shared" si="513"/>
        <v>2.2727272727272728E-2</v>
      </c>
      <c r="AI1971" s="31">
        <f t="shared" si="514"/>
        <v>2.6136363636363638</v>
      </c>
      <c r="AJ1971" s="31">
        <f t="shared" si="515"/>
        <v>3.2272727272727275</v>
      </c>
      <c r="AK1971" s="30">
        <f>IF(W1971="si",($S1971*'COSTOS DE CREDITOS'!$C$27)/DATA!$G1971,"")</f>
        <v>47.07631125553273</v>
      </c>
      <c r="AL1971" s="90">
        <f>IF(W1971="si",'COSTOS DE CREDITOS'!$C$35,"")</f>
        <v>20.421138461538462</v>
      </c>
      <c r="AM1971" s="30">
        <f t="shared" si="505"/>
        <v>492.30769230769232</v>
      </c>
      <c r="AN1971" s="30">
        <f t="shared" si="506"/>
        <v>0</v>
      </c>
      <c r="AO1971" s="30">
        <f t="shared" si="507"/>
        <v>559.80514202476354</v>
      </c>
      <c r="AP1971" s="30">
        <f t="shared" si="508"/>
        <v>1453.9348579752364</v>
      </c>
      <c r="AQ1971" s="19">
        <f t="shared" si="509"/>
        <v>0.72200723925394361</v>
      </c>
    </row>
    <row r="1972" spans="1:43" x14ac:dyDescent="0.2">
      <c r="A1972" s="23" t="s">
        <v>5665</v>
      </c>
      <c r="B1972" s="6" t="s">
        <v>5671</v>
      </c>
      <c r="C1972" s="6" t="s">
        <v>5670</v>
      </c>
      <c r="D1972" s="4">
        <v>160674</v>
      </c>
      <c r="E1972" s="4">
        <v>160836</v>
      </c>
      <c r="F1972" s="5" t="s">
        <v>2525</v>
      </c>
      <c r="G1972" s="2">
        <v>6</v>
      </c>
      <c r="H1972" s="4">
        <v>160837</v>
      </c>
      <c r="I1972" s="5" t="s">
        <v>2526</v>
      </c>
      <c r="J1972" s="15">
        <v>45146</v>
      </c>
      <c r="K1972" s="24">
        <v>1210793966</v>
      </c>
      <c r="L1972" s="15">
        <v>45149</v>
      </c>
      <c r="M1972" s="15">
        <v>45169</v>
      </c>
      <c r="N1972" s="15"/>
      <c r="O1972" s="26">
        <f>VLOOKUP(D1972,quash!A$2:$I$7791,9,FALSE)</f>
        <v>2</v>
      </c>
      <c r="P1972" s="7">
        <v>5000</v>
      </c>
      <c r="Q1972" s="26">
        <v>147</v>
      </c>
      <c r="R1972" s="19">
        <v>0.11226939921536</v>
      </c>
      <c r="S1972" s="26">
        <v>16</v>
      </c>
      <c r="T1972" s="8">
        <v>7000</v>
      </c>
      <c r="U1972" s="4">
        <v>142</v>
      </c>
      <c r="V1972" s="10">
        <v>1758.65</v>
      </c>
      <c r="W1972" s="14" t="s">
        <v>5281</v>
      </c>
      <c r="X1972" s="18">
        <v>1</v>
      </c>
      <c r="Y1972" s="9">
        <v>7000</v>
      </c>
      <c r="Z1972" s="19">
        <f t="shared" si="502"/>
        <v>0</v>
      </c>
      <c r="AA1972" s="25">
        <v>1758.65</v>
      </c>
      <c r="AB1972" s="30">
        <f t="shared" si="503"/>
        <v>457000</v>
      </c>
      <c r="AC1972" s="30">
        <f t="shared" si="516"/>
        <v>1.5317286652078774E-2</v>
      </c>
      <c r="AD1972" s="31">
        <f t="shared" si="517"/>
        <v>2.2516411378555796</v>
      </c>
      <c r="AE1972" s="31">
        <f t="shared" si="518"/>
        <v>2.175054704595186</v>
      </c>
      <c r="AG1972" s="30">
        <f t="shared" si="504"/>
        <v>1695000</v>
      </c>
      <c r="AH1972" s="30">
        <f t="shared" si="513"/>
        <v>4.1297935103244837E-3</v>
      </c>
      <c r="AI1972" s="31">
        <f t="shared" si="514"/>
        <v>0.60707964601769915</v>
      </c>
      <c r="AJ1972" s="31">
        <f t="shared" si="515"/>
        <v>0.58643067846607666</v>
      </c>
      <c r="AK1972" s="30">
        <f>IF(W1972="si",($S1972*'COSTOS DE CREDITOS'!$C$27)/DATA!$G1972,"")</f>
        <v>54.922363131454851</v>
      </c>
      <c r="AL1972" s="90">
        <f>IF(W1972="si",'COSTOS DE CREDITOS'!$C$35,"")</f>
        <v>20.421138461538462</v>
      </c>
      <c r="AM1972" s="30">
        <f t="shared" si="505"/>
        <v>430.76923076923077</v>
      </c>
      <c r="AN1972" s="30">
        <f t="shared" si="506"/>
        <v>0</v>
      </c>
      <c r="AO1972" s="30">
        <f t="shared" si="507"/>
        <v>506.11273236222405</v>
      </c>
      <c r="AP1972" s="30">
        <f t="shared" si="508"/>
        <v>1252.537267637776</v>
      </c>
      <c r="AQ1972" s="19">
        <f t="shared" si="509"/>
        <v>0.71221520350142209</v>
      </c>
    </row>
    <row r="1973" spans="1:43" x14ac:dyDescent="0.2">
      <c r="A1973" s="23" t="s">
        <v>5665</v>
      </c>
      <c r="B1973" s="6" t="s">
        <v>5671</v>
      </c>
      <c r="C1973" s="6" t="s">
        <v>5670</v>
      </c>
      <c r="D1973" s="2">
        <v>160675</v>
      </c>
      <c r="E1973" s="2">
        <v>160836</v>
      </c>
      <c r="F1973" s="3" t="s">
        <v>2525</v>
      </c>
      <c r="G1973" s="2">
        <v>6</v>
      </c>
      <c r="H1973" s="2">
        <v>160838</v>
      </c>
      <c r="I1973" s="3" t="s">
        <v>2528</v>
      </c>
      <c r="J1973" s="15" t="s">
        <v>5688</v>
      </c>
      <c r="K1973" s="24" t="s">
        <v>5688</v>
      </c>
      <c r="L1973" s="15">
        <v>45149</v>
      </c>
      <c r="M1973" s="15">
        <v>45169</v>
      </c>
      <c r="N1973" s="15"/>
      <c r="O1973" s="26">
        <f>VLOOKUP(D1973,quash!A$2:$I$7791,9,FALSE)</f>
        <v>5</v>
      </c>
      <c r="P1973" s="7">
        <v>9000</v>
      </c>
      <c r="Q1973" s="26">
        <v>146</v>
      </c>
      <c r="R1973" s="19">
        <v>7.9000519063170377E-2</v>
      </c>
      <c r="S1973" s="26">
        <v>16</v>
      </c>
      <c r="T1973" s="7">
        <v>5000</v>
      </c>
      <c r="U1973" s="2">
        <v>147</v>
      </c>
      <c r="V1973" s="11">
        <v>1303.3399999999999</v>
      </c>
      <c r="W1973" s="14" t="s">
        <v>5281</v>
      </c>
      <c r="X1973" s="18">
        <v>1</v>
      </c>
      <c r="Y1973" s="9">
        <v>5000</v>
      </c>
      <c r="Z1973" s="19">
        <f t="shared" si="502"/>
        <v>0</v>
      </c>
      <c r="AA1973" s="25">
        <v>1303.3399999999999</v>
      </c>
      <c r="AB1973" s="30">
        <f t="shared" si="503"/>
        <v>119000</v>
      </c>
      <c r="AC1973" s="30">
        <f t="shared" si="516"/>
        <v>4.2016806722689079E-2</v>
      </c>
      <c r="AD1973" s="31">
        <f t="shared" si="517"/>
        <v>6.1344537815126055</v>
      </c>
      <c r="AE1973" s="31">
        <f t="shared" si="518"/>
        <v>6.1764705882352944</v>
      </c>
      <c r="AG1973" s="30">
        <f t="shared" si="504"/>
        <v>352000</v>
      </c>
      <c r="AH1973" s="30">
        <f t="shared" si="513"/>
        <v>1.4204545454545454E-2</v>
      </c>
      <c r="AI1973" s="31">
        <f t="shared" si="514"/>
        <v>2.0738636363636362</v>
      </c>
      <c r="AJ1973" s="31">
        <f t="shared" si="515"/>
        <v>2.0880681818181817</v>
      </c>
      <c r="AK1973" s="30">
        <f>IF(W1973="si",($S1973*'COSTOS DE CREDITOS'!$C$27)/DATA!$G1973,"")</f>
        <v>54.922363131454851</v>
      </c>
      <c r="AL1973" s="90">
        <f>IF(W1973="si",'COSTOS DE CREDITOS'!$C$35,"")</f>
        <v>20.421138461538462</v>
      </c>
      <c r="AM1973" s="30">
        <f t="shared" si="505"/>
        <v>307.69230769230774</v>
      </c>
      <c r="AN1973" s="30">
        <f t="shared" si="506"/>
        <v>0</v>
      </c>
      <c r="AO1973" s="30">
        <f t="shared" si="507"/>
        <v>383.03580928530107</v>
      </c>
      <c r="AP1973" s="30">
        <f t="shared" si="508"/>
        <v>920.30419071469885</v>
      </c>
      <c r="AQ1973" s="19">
        <f t="shared" si="509"/>
        <v>0.70611213552465124</v>
      </c>
    </row>
    <row r="1974" spans="1:43" x14ac:dyDescent="0.2">
      <c r="A1974" s="23" t="s">
        <v>5665</v>
      </c>
      <c r="B1974" s="6" t="s">
        <v>5671</v>
      </c>
      <c r="C1974" s="6" t="s">
        <v>5670</v>
      </c>
      <c r="D1974" s="2">
        <v>160668</v>
      </c>
      <c r="E1974" s="2">
        <v>160836</v>
      </c>
      <c r="F1974" s="3" t="s">
        <v>2525</v>
      </c>
      <c r="G1974" s="2">
        <v>6</v>
      </c>
      <c r="H1974" s="2">
        <v>160839</v>
      </c>
      <c r="I1974" s="3" t="s">
        <v>2529</v>
      </c>
      <c r="J1974" s="15">
        <v>45146</v>
      </c>
      <c r="K1974" s="24">
        <v>1210790395</v>
      </c>
      <c r="L1974" s="15">
        <v>45149</v>
      </c>
      <c r="M1974" s="15">
        <v>45169</v>
      </c>
      <c r="N1974" s="15"/>
      <c r="O1974" s="26">
        <f>VLOOKUP(D1974,quash!A$2:$I$7791,9,FALSE)</f>
        <v>3</v>
      </c>
      <c r="P1974" s="7">
        <v>10000</v>
      </c>
      <c r="Q1974" s="26">
        <v>132</v>
      </c>
      <c r="R1974" s="19">
        <v>5.8283715876113903E-2</v>
      </c>
      <c r="S1974" s="26">
        <v>16</v>
      </c>
      <c r="T1974" s="7">
        <v>7000</v>
      </c>
      <c r="U1974" s="2">
        <v>142</v>
      </c>
      <c r="V1974" s="11">
        <v>1758.65</v>
      </c>
      <c r="W1974" s="14" t="s">
        <v>5281</v>
      </c>
      <c r="X1974" s="18">
        <v>1</v>
      </c>
      <c r="Y1974" s="9">
        <v>7000</v>
      </c>
      <c r="Z1974" s="19">
        <f t="shared" si="502"/>
        <v>0</v>
      </c>
      <c r="AA1974" s="25">
        <v>1758.65</v>
      </c>
      <c r="AB1974" s="30">
        <f t="shared" si="503"/>
        <v>162000</v>
      </c>
      <c r="AC1974" s="30">
        <f t="shared" si="516"/>
        <v>4.3209876543209874E-2</v>
      </c>
      <c r="AD1974" s="31">
        <f t="shared" si="517"/>
        <v>5.7037037037037033</v>
      </c>
      <c r="AE1974" s="31">
        <f t="shared" si="518"/>
        <v>6.1358024691358022</v>
      </c>
      <c r="AG1974" s="30">
        <f t="shared" si="504"/>
        <v>778000</v>
      </c>
      <c r="AH1974" s="30">
        <f t="shared" si="513"/>
        <v>8.9974293059125968E-3</v>
      </c>
      <c r="AI1974" s="31">
        <f t="shared" si="514"/>
        <v>1.1876606683804627</v>
      </c>
      <c r="AJ1974" s="31">
        <f t="shared" si="515"/>
        <v>1.2776349614395888</v>
      </c>
      <c r="AK1974" s="30">
        <f>IF(W1974="si",($S1974*'COSTOS DE CREDITOS'!$C$27)/DATA!$G1974,"")</f>
        <v>54.922363131454851</v>
      </c>
      <c r="AL1974" s="90">
        <f>IF(W1974="si",'COSTOS DE CREDITOS'!$C$35,"")</f>
        <v>20.421138461538462</v>
      </c>
      <c r="AM1974" s="30">
        <f t="shared" si="505"/>
        <v>430.76923076923077</v>
      </c>
      <c r="AN1974" s="30">
        <f t="shared" si="506"/>
        <v>0</v>
      </c>
      <c r="AO1974" s="30">
        <f t="shared" si="507"/>
        <v>506.11273236222405</v>
      </c>
      <c r="AP1974" s="30">
        <f t="shared" si="508"/>
        <v>1252.537267637776</v>
      </c>
      <c r="AQ1974" s="19">
        <f t="shared" si="509"/>
        <v>0.71221520350142209</v>
      </c>
    </row>
    <row r="1975" spans="1:43" x14ac:dyDescent="0.2">
      <c r="A1975" s="23" t="s">
        <v>5665</v>
      </c>
      <c r="B1975" s="6" t="s">
        <v>5671</v>
      </c>
      <c r="C1975" s="6" t="s">
        <v>5670</v>
      </c>
      <c r="D1975" s="2">
        <v>160671</v>
      </c>
      <c r="E1975" s="2">
        <v>160836</v>
      </c>
      <c r="F1975" s="3" t="s">
        <v>2525</v>
      </c>
      <c r="G1975" s="2">
        <v>6</v>
      </c>
      <c r="H1975" s="2">
        <v>160840</v>
      </c>
      <c r="I1975" s="3" t="s">
        <v>2530</v>
      </c>
      <c r="J1975" s="15">
        <v>45146</v>
      </c>
      <c r="K1975" s="24">
        <v>1210793409</v>
      </c>
      <c r="L1975" s="15">
        <v>45149</v>
      </c>
      <c r="M1975" s="15">
        <v>45169</v>
      </c>
      <c r="N1975" s="15"/>
      <c r="O1975" s="26">
        <f>VLOOKUP(D1975,quash!A$2:$I$7791,9,FALSE)</f>
        <v>3</v>
      </c>
      <c r="P1975" s="7">
        <v>10000</v>
      </c>
      <c r="Q1975" s="26">
        <v>132</v>
      </c>
      <c r="R1975" s="19">
        <v>5.8283715876113903E-2</v>
      </c>
      <c r="S1975" s="26">
        <v>16</v>
      </c>
      <c r="T1975" s="7">
        <v>5000</v>
      </c>
      <c r="U1975" s="2">
        <v>147</v>
      </c>
      <c r="V1975" s="11">
        <v>1303.3399999999999</v>
      </c>
      <c r="W1975" s="14" t="s">
        <v>5281</v>
      </c>
      <c r="X1975" s="18">
        <v>1</v>
      </c>
      <c r="Y1975" s="9">
        <v>5000</v>
      </c>
      <c r="Z1975" s="19">
        <f t="shared" si="502"/>
        <v>0</v>
      </c>
      <c r="AA1975" s="25">
        <v>1303.3399999999999</v>
      </c>
      <c r="AB1975" s="30">
        <f t="shared" si="503"/>
        <v>162000</v>
      </c>
      <c r="AC1975" s="30">
        <f t="shared" si="516"/>
        <v>3.0864197530864196E-2</v>
      </c>
      <c r="AD1975" s="31">
        <f t="shared" si="517"/>
        <v>4.0740740740740735</v>
      </c>
      <c r="AE1975" s="31">
        <f t="shared" si="518"/>
        <v>4.5370370370370372</v>
      </c>
      <c r="AG1975" s="30">
        <f t="shared" si="504"/>
        <v>778000</v>
      </c>
      <c r="AH1975" s="30">
        <f t="shared" si="513"/>
        <v>6.4267352185089976E-3</v>
      </c>
      <c r="AI1975" s="31">
        <f t="shared" si="514"/>
        <v>0.84832904884318772</v>
      </c>
      <c r="AJ1975" s="31">
        <f t="shared" si="515"/>
        <v>0.94473007712082269</v>
      </c>
      <c r="AK1975" s="30">
        <f>IF(W1975="si",($S1975*'COSTOS DE CREDITOS'!$C$27)/DATA!$G1975,"")</f>
        <v>54.922363131454851</v>
      </c>
      <c r="AL1975" s="90">
        <f>IF(W1975="si",'COSTOS DE CREDITOS'!$C$35,"")</f>
        <v>20.421138461538462</v>
      </c>
      <c r="AM1975" s="30">
        <f t="shared" si="505"/>
        <v>307.69230769230774</v>
      </c>
      <c r="AN1975" s="30">
        <f t="shared" si="506"/>
        <v>0</v>
      </c>
      <c r="AO1975" s="30">
        <f t="shared" si="507"/>
        <v>383.03580928530107</v>
      </c>
      <c r="AP1975" s="30">
        <f t="shared" si="508"/>
        <v>920.30419071469885</v>
      </c>
      <c r="AQ1975" s="19">
        <f t="shared" si="509"/>
        <v>0.70611213552465124</v>
      </c>
    </row>
    <row r="1976" spans="1:43" x14ac:dyDescent="0.2">
      <c r="A1976" s="23" t="s">
        <v>5665</v>
      </c>
      <c r="B1976" s="6" t="s">
        <v>5671</v>
      </c>
      <c r="C1976" s="6" t="s">
        <v>5670</v>
      </c>
      <c r="D1976" s="2">
        <v>160728</v>
      </c>
      <c r="E1976" s="2">
        <v>160836</v>
      </c>
      <c r="F1976" s="3" t="s">
        <v>2525</v>
      </c>
      <c r="G1976" s="2">
        <v>6</v>
      </c>
      <c r="H1976" s="2">
        <v>160841</v>
      </c>
      <c r="I1976" s="3" t="s">
        <v>2531</v>
      </c>
      <c r="J1976" s="15">
        <v>45147</v>
      </c>
      <c r="K1976" s="24">
        <v>1211210714</v>
      </c>
      <c r="L1976" s="15">
        <v>45149</v>
      </c>
      <c r="M1976" s="15">
        <v>45169</v>
      </c>
      <c r="N1976" s="15"/>
      <c r="O1976" s="26">
        <f>VLOOKUP(D1976,quash!A$2:$I$7791,9,FALSE)</f>
        <v>4</v>
      </c>
      <c r="P1976" s="7">
        <v>10000</v>
      </c>
      <c r="Q1976" s="26">
        <v>132</v>
      </c>
      <c r="R1976" s="19">
        <v>5.8283715876113903E-2</v>
      </c>
      <c r="S1976" s="26">
        <v>16</v>
      </c>
      <c r="T1976" s="7">
        <v>8000</v>
      </c>
      <c r="U1976" s="2">
        <v>142</v>
      </c>
      <c r="V1976" s="11">
        <v>2013.74</v>
      </c>
      <c r="W1976" s="14" t="s">
        <v>5281</v>
      </c>
      <c r="X1976" s="18">
        <v>1</v>
      </c>
      <c r="Y1976" s="9">
        <v>8000</v>
      </c>
      <c r="Z1976" s="19">
        <f t="shared" si="502"/>
        <v>0</v>
      </c>
      <c r="AA1976" s="25">
        <v>2013.74</v>
      </c>
      <c r="AB1976" s="30">
        <f t="shared" si="503"/>
        <v>247000</v>
      </c>
      <c r="AC1976" s="30">
        <f t="shared" si="516"/>
        <v>3.2388663967611336E-2</v>
      </c>
      <c r="AD1976" s="31">
        <f t="shared" si="517"/>
        <v>4.2753036437246967</v>
      </c>
      <c r="AE1976" s="31">
        <f t="shared" si="518"/>
        <v>4.5991902834008096</v>
      </c>
      <c r="AG1976" s="30">
        <f t="shared" si="504"/>
        <v>927000</v>
      </c>
      <c r="AH1976" s="30">
        <f t="shared" si="513"/>
        <v>8.6299892125134836E-3</v>
      </c>
      <c r="AI1976" s="31">
        <f t="shared" si="514"/>
        <v>1.1391585760517797</v>
      </c>
      <c r="AJ1976" s="31">
        <f t="shared" si="515"/>
        <v>1.2254584681769147</v>
      </c>
      <c r="AK1976" s="30">
        <f>IF(W1976="si",($S1976*'COSTOS DE CREDITOS'!$C$27)/DATA!$G1976,"")</f>
        <v>54.922363131454851</v>
      </c>
      <c r="AL1976" s="90">
        <f>IF(W1976="si",'COSTOS DE CREDITOS'!$C$35,"")</f>
        <v>20.421138461538462</v>
      </c>
      <c r="AM1976" s="30">
        <f t="shared" si="505"/>
        <v>492.30769230769232</v>
      </c>
      <c r="AN1976" s="30">
        <f t="shared" si="506"/>
        <v>0</v>
      </c>
      <c r="AO1976" s="30">
        <f t="shared" si="507"/>
        <v>567.6511939006856</v>
      </c>
      <c r="AP1976" s="30">
        <f t="shared" si="508"/>
        <v>1446.0888060993143</v>
      </c>
      <c r="AQ1976" s="19">
        <f t="shared" si="509"/>
        <v>0.71811098061284684</v>
      </c>
    </row>
    <row r="1977" spans="1:43" x14ac:dyDescent="0.2">
      <c r="A1977" s="23" t="s">
        <v>5665</v>
      </c>
      <c r="B1977" s="6" t="s">
        <v>5671</v>
      </c>
      <c r="C1977" s="6" t="s">
        <v>5670</v>
      </c>
      <c r="D1977" s="2">
        <v>160814</v>
      </c>
      <c r="E1977" s="2">
        <v>160836</v>
      </c>
      <c r="F1977" s="3" t="s">
        <v>2525</v>
      </c>
      <c r="G1977" s="2">
        <v>6</v>
      </c>
      <c r="H1977" s="2">
        <v>160867</v>
      </c>
      <c r="I1977" s="3" t="s">
        <v>2532</v>
      </c>
      <c r="J1977" s="15">
        <v>45238</v>
      </c>
      <c r="K1977" s="24">
        <v>1274490383</v>
      </c>
      <c r="L1977" s="15">
        <v>45149</v>
      </c>
      <c r="M1977" s="15">
        <v>45169</v>
      </c>
      <c r="N1977" s="15"/>
      <c r="O1977" s="26" t="e">
        <f>VLOOKUP(D1977,quash!A$2:$I$7791,9,FALSE)</f>
        <v>#N/A</v>
      </c>
      <c r="P1977" s="7">
        <v>8000</v>
      </c>
      <c r="Q1977" s="26">
        <v>139</v>
      </c>
      <c r="R1977" s="19">
        <v>3.9770556926914676E-2</v>
      </c>
      <c r="S1977" s="26">
        <v>16</v>
      </c>
      <c r="T1977" s="7">
        <v>8000</v>
      </c>
      <c r="U1977" s="2">
        <v>142</v>
      </c>
      <c r="V1977" s="11">
        <v>2013.74</v>
      </c>
      <c r="W1977" s="14" t="s">
        <v>5281</v>
      </c>
      <c r="X1977" s="18">
        <v>1</v>
      </c>
      <c r="Y1977" s="9">
        <v>8000</v>
      </c>
      <c r="Z1977" s="19">
        <f t="shared" si="502"/>
        <v>0</v>
      </c>
      <c r="AA1977" s="25">
        <v>2013.74</v>
      </c>
      <c r="AB1977" s="30">
        <f t="shared" si="503"/>
        <v>622000</v>
      </c>
      <c r="AC1977" s="30">
        <f t="shared" si="516"/>
        <v>1.2861736334405145E-2</v>
      </c>
      <c r="AD1977" s="31">
        <f t="shared" si="517"/>
        <v>1.787781350482315</v>
      </c>
      <c r="AE1977" s="31">
        <f t="shared" si="518"/>
        <v>1.8263665594855305</v>
      </c>
      <c r="AG1977" s="30">
        <f t="shared" si="504"/>
        <v>6126000</v>
      </c>
      <c r="AH1977" s="30">
        <f t="shared" si="513"/>
        <v>1.3059092393078681E-3</v>
      </c>
      <c r="AI1977" s="31">
        <f t="shared" si="514"/>
        <v>0.18152138426379366</v>
      </c>
      <c r="AJ1977" s="31">
        <f t="shared" si="515"/>
        <v>0.18543911198171725</v>
      </c>
      <c r="AK1977" s="30">
        <f>IF(W1977="si",($S1977*'COSTOS DE CREDITOS'!$C$27)/DATA!$G1977,"")</f>
        <v>54.922363131454851</v>
      </c>
      <c r="AL1977" s="90">
        <f>IF(W1977="si",'COSTOS DE CREDITOS'!$C$35,"")</f>
        <v>20.421138461538462</v>
      </c>
      <c r="AM1977" s="30">
        <f t="shared" si="505"/>
        <v>492.30769230769232</v>
      </c>
      <c r="AN1977" s="30">
        <f t="shared" si="506"/>
        <v>0</v>
      </c>
      <c r="AO1977" s="30">
        <f t="shared" si="507"/>
        <v>567.6511939006856</v>
      </c>
      <c r="AP1977" s="30">
        <f t="shared" si="508"/>
        <v>1446.0888060993143</v>
      </c>
      <c r="AQ1977" s="19">
        <f t="shared" si="509"/>
        <v>0.71811098061284684</v>
      </c>
    </row>
    <row r="1978" spans="1:43" x14ac:dyDescent="0.2">
      <c r="A1978" s="23" t="s">
        <v>5665</v>
      </c>
      <c r="B1978" s="6" t="s">
        <v>5668</v>
      </c>
      <c r="C1978" s="6" t="s">
        <v>5667</v>
      </c>
      <c r="D1978" s="2">
        <v>160392</v>
      </c>
      <c r="E1978" s="2">
        <v>160676</v>
      </c>
      <c r="F1978" s="3" t="s">
        <v>2527</v>
      </c>
      <c r="G1978" s="2">
        <v>6</v>
      </c>
      <c r="H1978" s="2">
        <v>160681</v>
      </c>
      <c r="I1978" s="3" t="s">
        <v>2533</v>
      </c>
      <c r="J1978" s="15">
        <v>45141</v>
      </c>
      <c r="K1978" s="24">
        <v>1207432797</v>
      </c>
      <c r="L1978" s="15">
        <v>45147</v>
      </c>
      <c r="M1978" s="15">
        <v>45169</v>
      </c>
      <c r="N1978" s="15"/>
      <c r="O1978" s="26">
        <f>VLOOKUP(D1978,quash!A$2:$I$7791,9,FALSE)</f>
        <v>2</v>
      </c>
      <c r="P1978" s="7">
        <v>10000</v>
      </c>
      <c r="Q1978" s="26">
        <v>100</v>
      </c>
      <c r="R1978" s="19">
        <v>1.82981294070719E-2</v>
      </c>
      <c r="S1978" s="26">
        <v>16</v>
      </c>
      <c r="T1978" s="7">
        <v>10000</v>
      </c>
      <c r="U1978" s="2">
        <v>142</v>
      </c>
      <c r="V1978" s="11">
        <v>2510.34</v>
      </c>
      <c r="W1978" s="14" t="s">
        <v>5281</v>
      </c>
      <c r="X1978" s="18">
        <v>1</v>
      </c>
      <c r="Y1978" s="9">
        <v>10000</v>
      </c>
      <c r="Z1978" s="19">
        <f t="shared" si="502"/>
        <v>0</v>
      </c>
      <c r="AA1978" s="25">
        <v>2510.34</v>
      </c>
      <c r="AB1978" s="30">
        <f t="shared" si="503"/>
        <v>457000</v>
      </c>
      <c r="AC1978" s="30">
        <f t="shared" si="516"/>
        <v>2.1881838074398249E-2</v>
      </c>
      <c r="AD1978" s="31">
        <f t="shared" si="517"/>
        <v>2.1881838074398248</v>
      </c>
      <c r="AE1978" s="31">
        <f t="shared" si="518"/>
        <v>3.1072210065645511</v>
      </c>
      <c r="AG1978" s="30">
        <f t="shared" si="504"/>
        <v>1695000</v>
      </c>
      <c r="AH1978" s="30">
        <f t="shared" si="513"/>
        <v>5.8997050147492625E-3</v>
      </c>
      <c r="AI1978" s="31">
        <f t="shared" si="514"/>
        <v>0.58997050147492625</v>
      </c>
      <c r="AJ1978" s="31">
        <f t="shared" si="515"/>
        <v>0.83775811209439532</v>
      </c>
      <c r="AK1978" s="30">
        <f>IF(W1978="si",($S1978*'COSTOS DE CREDITOS'!$C$27)/DATA!$G1978,"")</f>
        <v>54.922363131454851</v>
      </c>
      <c r="AL1978" s="90">
        <f>IF(W1978="si",'COSTOS DE CREDITOS'!$C$35,"")</f>
        <v>20.421138461538462</v>
      </c>
      <c r="AM1978" s="30">
        <f t="shared" si="505"/>
        <v>615.38461538461547</v>
      </c>
      <c r="AN1978" s="30">
        <f t="shared" si="506"/>
        <v>0</v>
      </c>
      <c r="AO1978" s="30">
        <f t="shared" si="507"/>
        <v>690.72811697760881</v>
      </c>
      <c r="AP1978" s="30">
        <f t="shared" si="508"/>
        <v>1819.6118830223913</v>
      </c>
      <c r="AQ1978" s="19">
        <f t="shared" si="509"/>
        <v>0.72484678689834492</v>
      </c>
    </row>
    <row r="1979" spans="1:43" x14ac:dyDescent="0.2">
      <c r="A1979" s="23" t="s">
        <v>5665</v>
      </c>
      <c r="B1979" s="6" t="s">
        <v>5683</v>
      </c>
      <c r="C1979" s="6" t="s">
        <v>5670</v>
      </c>
      <c r="D1979" s="4">
        <v>157982</v>
      </c>
      <c r="E1979" s="4">
        <v>160797</v>
      </c>
      <c r="F1979" s="5" t="s">
        <v>2534</v>
      </c>
      <c r="G1979" s="2">
        <v>6</v>
      </c>
      <c r="H1979" s="4">
        <v>160798</v>
      </c>
      <c r="I1979" s="5" t="s">
        <v>2535</v>
      </c>
      <c r="J1979" s="15">
        <v>45118</v>
      </c>
      <c r="K1979" s="24">
        <v>1190893466</v>
      </c>
      <c r="L1979" s="15">
        <v>45148</v>
      </c>
      <c r="M1979" s="15">
        <v>45169</v>
      </c>
      <c r="N1979" s="15"/>
      <c r="O1979" s="26">
        <f>VLOOKUP(D1979,quash!A$2:$I$7791,9,FALSE)</f>
        <v>4</v>
      </c>
      <c r="P1979" s="7">
        <v>5000</v>
      </c>
      <c r="Q1979" s="26">
        <v>147</v>
      </c>
      <c r="R1979" s="19">
        <v>0.11226939921536</v>
      </c>
      <c r="S1979" s="93">
        <v>26</v>
      </c>
      <c r="T1979" s="8">
        <v>10000</v>
      </c>
      <c r="U1979" s="4">
        <v>147</v>
      </c>
      <c r="V1979" s="10">
        <v>2606.85</v>
      </c>
      <c r="W1979" s="14" t="s">
        <v>5281</v>
      </c>
      <c r="X1979" s="18">
        <v>0.32750942617334783</v>
      </c>
      <c r="Y1979" s="9">
        <v>3275.0942617334781</v>
      </c>
      <c r="Z1979" s="19">
        <f t="shared" si="502"/>
        <v>-0.67249057382665223</v>
      </c>
      <c r="AA1979" s="25">
        <v>853.76794761999179</v>
      </c>
      <c r="AB1979" s="30">
        <f t="shared" si="503"/>
        <v>247000</v>
      </c>
      <c r="AC1979" s="30">
        <f t="shared" si="516"/>
        <v>4.048582995951417E-2</v>
      </c>
      <c r="AD1979" s="31">
        <f t="shared" si="517"/>
        <v>5.951417004048583</v>
      </c>
      <c r="AE1979" s="31">
        <f t="shared" si="518"/>
        <v>5.951417004048583</v>
      </c>
      <c r="AG1979" s="30">
        <f t="shared" si="504"/>
        <v>927000</v>
      </c>
      <c r="AH1979" s="30">
        <f t="shared" si="513"/>
        <v>1.0787486515641856E-2</v>
      </c>
      <c r="AI1979" s="31">
        <f t="shared" si="514"/>
        <v>1.5857605177993528</v>
      </c>
      <c r="AJ1979" s="31">
        <f t="shared" si="515"/>
        <v>1.5857605177993528</v>
      </c>
      <c r="AK1979" s="30">
        <f>IF(W1979="si",($S1979*'COSTOS DE CREDITOS'!$C$27)/DATA!$G1979,"")</f>
        <v>89.248840088614131</v>
      </c>
      <c r="AL1979" s="90">
        <f>IF(W1979="si",'COSTOS DE CREDITOS'!$C$35,"")</f>
        <v>20.421138461538462</v>
      </c>
      <c r="AM1979" s="30">
        <f t="shared" si="505"/>
        <v>1000</v>
      </c>
      <c r="AN1979" s="30">
        <f t="shared" si="506"/>
        <v>6724.9057382665214</v>
      </c>
      <c r="AO1979" s="30">
        <f t="shared" si="507"/>
        <v>7834.5757168166738</v>
      </c>
      <c r="AP1979" s="30">
        <f t="shared" si="508"/>
        <v>-6980.8077691966819</v>
      </c>
      <c r="AQ1979" s="19">
        <f t="shared" si="509"/>
        <v>-8.1764697171599696</v>
      </c>
    </row>
    <row r="1980" spans="1:43" x14ac:dyDescent="0.2">
      <c r="A1980" s="23" t="s">
        <v>5665</v>
      </c>
      <c r="B1980" s="6" t="s">
        <v>5678</v>
      </c>
      <c r="C1980" s="6" t="s">
        <v>5670</v>
      </c>
      <c r="D1980" s="2">
        <v>160689</v>
      </c>
      <c r="E1980" s="2">
        <v>160893</v>
      </c>
      <c r="F1980" s="3" t="s">
        <v>1420</v>
      </c>
      <c r="G1980" s="2">
        <v>6</v>
      </c>
      <c r="H1980" s="2">
        <v>160944</v>
      </c>
      <c r="I1980" s="3" t="s">
        <v>2536</v>
      </c>
      <c r="J1980" s="15">
        <v>45146</v>
      </c>
      <c r="K1980" s="24">
        <v>1210872884</v>
      </c>
      <c r="L1980" s="15">
        <v>45149</v>
      </c>
      <c r="M1980" s="15">
        <v>45169</v>
      </c>
      <c r="N1980" s="15"/>
      <c r="O1980" s="26">
        <f>VLOOKUP(D1980,quash!A$2:$I$7791,9,FALSE)</f>
        <v>3</v>
      </c>
      <c r="P1980" s="7">
        <v>10000</v>
      </c>
      <c r="Q1980" s="26">
        <v>110</v>
      </c>
      <c r="R1980" s="19">
        <v>3.3220596517330399E-2</v>
      </c>
      <c r="S1980" s="26">
        <v>16</v>
      </c>
      <c r="T1980" s="7">
        <v>6000</v>
      </c>
      <c r="U1980" s="2">
        <v>142</v>
      </c>
      <c r="V1980" s="11">
        <v>1503.37</v>
      </c>
      <c r="W1980" s="14" t="s">
        <v>5281</v>
      </c>
      <c r="X1980" s="18">
        <v>1</v>
      </c>
      <c r="Y1980" s="9">
        <v>6000</v>
      </c>
      <c r="Z1980" s="19">
        <f t="shared" si="502"/>
        <v>0</v>
      </c>
      <c r="AA1980" s="25">
        <v>1503.37</v>
      </c>
      <c r="AB1980" s="30">
        <f t="shared" si="503"/>
        <v>162000</v>
      </c>
      <c r="AC1980" s="30">
        <f t="shared" si="516"/>
        <v>3.7037037037037035E-2</v>
      </c>
      <c r="AD1980" s="31">
        <f t="shared" si="517"/>
        <v>4.0740740740740735</v>
      </c>
      <c r="AE1980" s="31">
        <f t="shared" si="518"/>
        <v>5.2592592592592586</v>
      </c>
      <c r="AG1980" s="30">
        <f t="shared" si="504"/>
        <v>778000</v>
      </c>
      <c r="AH1980" s="30">
        <f t="shared" si="513"/>
        <v>7.7120822622107968E-3</v>
      </c>
      <c r="AI1980" s="31">
        <f t="shared" si="514"/>
        <v>0.84832904884318761</v>
      </c>
      <c r="AJ1980" s="31">
        <f t="shared" si="515"/>
        <v>1.0951156812339331</v>
      </c>
      <c r="AK1980" s="30">
        <f>IF(W1980="si",($S1980*'COSTOS DE CREDITOS'!$C$27)/DATA!$G1980,"")</f>
        <v>54.922363131454851</v>
      </c>
      <c r="AL1980" s="90">
        <f>IF(W1980="si",'COSTOS DE CREDITOS'!$C$35,"")</f>
        <v>20.421138461538462</v>
      </c>
      <c r="AM1980" s="30">
        <f t="shared" si="505"/>
        <v>369.23076923076923</v>
      </c>
      <c r="AN1980" s="30">
        <f t="shared" si="506"/>
        <v>0</v>
      </c>
      <c r="AO1980" s="30">
        <f t="shared" si="507"/>
        <v>444.5742708237625</v>
      </c>
      <c r="AP1980" s="30">
        <f t="shared" si="508"/>
        <v>1058.7957291762373</v>
      </c>
      <c r="AQ1980" s="19">
        <f t="shared" si="509"/>
        <v>0.70428153360532497</v>
      </c>
    </row>
    <row r="1981" spans="1:43" x14ac:dyDescent="0.2">
      <c r="A1981" s="23" t="s">
        <v>5665</v>
      </c>
      <c r="B1981" s="6" t="s">
        <v>5678</v>
      </c>
      <c r="C1981" s="6" t="s">
        <v>5670</v>
      </c>
      <c r="D1981" s="2">
        <v>160687</v>
      </c>
      <c r="E1981" s="2">
        <v>160893</v>
      </c>
      <c r="F1981" s="3" t="s">
        <v>1420</v>
      </c>
      <c r="G1981" s="2">
        <v>6</v>
      </c>
      <c r="H1981" s="2">
        <v>160945</v>
      </c>
      <c r="I1981" s="3" t="s">
        <v>2537</v>
      </c>
      <c r="J1981" s="15">
        <v>45341</v>
      </c>
      <c r="K1981" s="24">
        <v>1343237540</v>
      </c>
      <c r="L1981" s="15">
        <v>45149</v>
      </c>
      <c r="M1981" s="15">
        <v>45169</v>
      </c>
      <c r="N1981" s="15"/>
      <c r="O1981" s="26">
        <f>VLOOKUP(D1981,quash!A$2:$I$7791,9,FALSE)</f>
        <v>6</v>
      </c>
      <c r="P1981" s="7">
        <v>10000</v>
      </c>
      <c r="Q1981" s="26">
        <v>110</v>
      </c>
      <c r="R1981" s="19">
        <v>3.11605023919212E-2</v>
      </c>
      <c r="S1981" s="26">
        <v>16</v>
      </c>
      <c r="T1981" s="7">
        <v>5000</v>
      </c>
      <c r="U1981" s="2">
        <v>147</v>
      </c>
      <c r="V1981" s="11">
        <v>1303.3399999999999</v>
      </c>
      <c r="W1981" s="14" t="s">
        <v>5281</v>
      </c>
      <c r="X1981" s="18">
        <v>1</v>
      </c>
      <c r="Y1981" s="9">
        <v>5000</v>
      </c>
      <c r="Z1981" s="19">
        <f t="shared" si="502"/>
        <v>0</v>
      </c>
      <c r="AA1981" s="25">
        <v>1303.3399999999999</v>
      </c>
      <c r="AB1981" s="30">
        <f t="shared" si="503"/>
        <v>137000</v>
      </c>
      <c r="AC1981" s="30">
        <f t="shared" si="516"/>
        <v>3.6496350364963501E-2</v>
      </c>
      <c r="AD1981" s="31">
        <f t="shared" si="517"/>
        <v>4.0145985401459852</v>
      </c>
      <c r="AE1981" s="31">
        <f t="shared" si="518"/>
        <v>5.3649635036496344</v>
      </c>
      <c r="AG1981" s="30">
        <f t="shared" si="504"/>
        <v>288000</v>
      </c>
      <c r="AH1981" s="30">
        <f t="shared" si="513"/>
        <v>1.7361111111111112E-2</v>
      </c>
      <c r="AI1981" s="31">
        <f t="shared" si="514"/>
        <v>1.9097222222222223</v>
      </c>
      <c r="AJ1981" s="31">
        <f t="shared" si="515"/>
        <v>2.5520833333333335</v>
      </c>
      <c r="AK1981" s="30">
        <f>IF(W1981="si",($S1981*'COSTOS DE CREDITOS'!$C$27)/DATA!$G1981,"")</f>
        <v>54.922363131454851</v>
      </c>
      <c r="AL1981" s="90">
        <f>IF(W1981="si",'COSTOS DE CREDITOS'!$C$35,"")</f>
        <v>20.421138461538462</v>
      </c>
      <c r="AM1981" s="30">
        <f t="shared" si="505"/>
        <v>307.69230769230774</v>
      </c>
      <c r="AN1981" s="30">
        <f t="shared" si="506"/>
        <v>0</v>
      </c>
      <c r="AO1981" s="30">
        <f t="shared" si="507"/>
        <v>383.03580928530107</v>
      </c>
      <c r="AP1981" s="30">
        <f t="shared" si="508"/>
        <v>920.30419071469885</v>
      </c>
      <c r="AQ1981" s="19">
        <f t="shared" si="509"/>
        <v>0.70611213552465124</v>
      </c>
    </row>
    <row r="1982" spans="1:43" x14ac:dyDescent="0.2">
      <c r="A1982" s="23" t="s">
        <v>5665</v>
      </c>
      <c r="B1982" s="6" t="s">
        <v>5666</v>
      </c>
      <c r="C1982" s="6" t="s">
        <v>5667</v>
      </c>
      <c r="D1982" s="2">
        <v>160563</v>
      </c>
      <c r="E1982" s="2">
        <v>160776</v>
      </c>
      <c r="F1982" s="3" t="s">
        <v>2538</v>
      </c>
      <c r="G1982" s="2">
        <v>6</v>
      </c>
      <c r="H1982" s="2">
        <v>161064</v>
      </c>
      <c r="I1982" s="3" t="s">
        <v>2539</v>
      </c>
      <c r="J1982" s="15" t="s">
        <v>5688</v>
      </c>
      <c r="K1982" s="24" t="s">
        <v>5688</v>
      </c>
      <c r="L1982" s="15">
        <v>45152</v>
      </c>
      <c r="M1982" s="15">
        <v>45169</v>
      </c>
      <c r="N1982" s="15"/>
      <c r="O1982" s="26">
        <f>VLOOKUP(D1982,quash!A$2:$I$7791,9,FALSE)</f>
        <v>4</v>
      </c>
      <c r="P1982" s="7">
        <v>12000</v>
      </c>
      <c r="Q1982" s="26">
        <v>115</v>
      </c>
      <c r="R1982" s="19">
        <v>4.0602146025225612E-2</v>
      </c>
      <c r="S1982" s="26">
        <v>16</v>
      </c>
      <c r="T1982" s="7">
        <v>6000</v>
      </c>
      <c r="U1982" s="2">
        <v>142</v>
      </c>
      <c r="V1982" s="11">
        <v>1503.37</v>
      </c>
      <c r="W1982" s="14" t="s">
        <v>5281</v>
      </c>
      <c r="X1982" s="18">
        <v>1</v>
      </c>
      <c r="Y1982" s="9">
        <v>6000</v>
      </c>
      <c r="Z1982" s="19">
        <f t="shared" si="502"/>
        <v>0</v>
      </c>
      <c r="AA1982" s="25">
        <v>1503.37</v>
      </c>
      <c r="AB1982" s="30">
        <f t="shared" si="503"/>
        <v>247000</v>
      </c>
      <c r="AC1982" s="30">
        <f t="shared" si="516"/>
        <v>2.4291497975708502E-2</v>
      </c>
      <c r="AD1982" s="31">
        <f t="shared" si="517"/>
        <v>2.7935222672064777</v>
      </c>
      <c r="AE1982" s="31">
        <f t="shared" si="518"/>
        <v>3.4493927125506074</v>
      </c>
      <c r="AG1982" s="30">
        <f t="shared" si="504"/>
        <v>927000</v>
      </c>
      <c r="AH1982" s="30">
        <f t="shared" si="513"/>
        <v>6.4724919093851136E-3</v>
      </c>
      <c r="AI1982" s="31">
        <f t="shared" si="514"/>
        <v>0.74433656957928807</v>
      </c>
      <c r="AJ1982" s="31">
        <f t="shared" si="515"/>
        <v>0.91909385113268616</v>
      </c>
      <c r="AK1982" s="30">
        <f>IF(W1982="si",($S1982*'COSTOS DE CREDITOS'!$C$27)/DATA!$G1982,"")</f>
        <v>54.922363131454851</v>
      </c>
      <c r="AL1982" s="90">
        <f>IF(W1982="si",'COSTOS DE CREDITOS'!$C$35,"")</f>
        <v>20.421138461538462</v>
      </c>
      <c r="AM1982" s="30">
        <f t="shared" si="505"/>
        <v>369.23076923076923</v>
      </c>
      <c r="AN1982" s="30">
        <f t="shared" si="506"/>
        <v>0</v>
      </c>
      <c r="AO1982" s="30">
        <f t="shared" si="507"/>
        <v>444.5742708237625</v>
      </c>
      <c r="AP1982" s="30">
        <f t="shared" si="508"/>
        <v>1058.7957291762373</v>
      </c>
      <c r="AQ1982" s="19">
        <f t="shared" si="509"/>
        <v>0.70428153360532497</v>
      </c>
    </row>
    <row r="1983" spans="1:43" x14ac:dyDescent="0.2">
      <c r="A1983" s="23" t="s">
        <v>5665</v>
      </c>
      <c r="B1983" s="6" t="s">
        <v>5669</v>
      </c>
      <c r="C1983" s="6" t="s">
        <v>5670</v>
      </c>
      <c r="D1983" s="2">
        <v>160653</v>
      </c>
      <c r="E1983" s="2">
        <v>161002</v>
      </c>
      <c r="F1983" s="3" t="s">
        <v>1422</v>
      </c>
      <c r="G1983" s="2">
        <v>5</v>
      </c>
      <c r="H1983" s="2">
        <v>161007</v>
      </c>
      <c r="I1983" s="3" t="s">
        <v>2540</v>
      </c>
      <c r="J1983" s="15" t="s">
        <v>5688</v>
      </c>
      <c r="K1983" s="24" t="s">
        <v>5688</v>
      </c>
      <c r="L1983" s="15">
        <v>45152</v>
      </c>
      <c r="M1983" s="15">
        <v>45169</v>
      </c>
      <c r="N1983" s="15"/>
      <c r="O1983" s="26">
        <f>VLOOKUP(D1983,quash!A$2:$I$7791,9,FALSE)</f>
        <v>4</v>
      </c>
      <c r="P1983" s="7">
        <v>14000</v>
      </c>
      <c r="Q1983" s="26">
        <v>117</v>
      </c>
      <c r="R1983" s="19">
        <v>3.8813884200804387E-2</v>
      </c>
      <c r="S1983" s="26">
        <v>16</v>
      </c>
      <c r="T1983" s="7">
        <v>6000</v>
      </c>
      <c r="U1983" s="2">
        <v>142</v>
      </c>
      <c r="V1983" s="11">
        <v>1503.37</v>
      </c>
      <c r="W1983" s="14" t="s">
        <v>5281</v>
      </c>
      <c r="X1983" s="18">
        <v>1</v>
      </c>
      <c r="Y1983" s="9">
        <v>6000</v>
      </c>
      <c r="Z1983" s="19">
        <f t="shared" si="502"/>
        <v>0</v>
      </c>
      <c r="AA1983" s="25">
        <v>1503.37</v>
      </c>
      <c r="AB1983" s="30">
        <f t="shared" si="503"/>
        <v>247000</v>
      </c>
      <c r="AC1983" s="30">
        <f t="shared" si="516"/>
        <v>2.4291497975708502E-2</v>
      </c>
      <c r="AD1983" s="31">
        <f t="shared" si="517"/>
        <v>2.8421052631578947</v>
      </c>
      <c r="AE1983" s="31">
        <f t="shared" si="518"/>
        <v>3.4493927125506074</v>
      </c>
      <c r="AG1983" s="30">
        <f t="shared" si="504"/>
        <v>927000</v>
      </c>
      <c r="AH1983" s="30">
        <f t="shared" si="513"/>
        <v>6.4724919093851136E-3</v>
      </c>
      <c r="AI1983" s="31">
        <f t="shared" si="514"/>
        <v>0.75728155339805825</v>
      </c>
      <c r="AJ1983" s="31">
        <f t="shared" si="515"/>
        <v>0.91909385113268616</v>
      </c>
      <c r="AK1983" s="30">
        <f>IF(W1983="si",($S1983*'COSTOS DE CREDITOS'!$C$27)/DATA!$G1983,"")</f>
        <v>65.906835757745824</v>
      </c>
      <c r="AL1983" s="90">
        <f>IF(W1983="si",'COSTOS DE CREDITOS'!$C$35,"")</f>
        <v>20.421138461538462</v>
      </c>
      <c r="AM1983" s="30">
        <f t="shared" si="505"/>
        <v>369.23076923076923</v>
      </c>
      <c r="AN1983" s="30">
        <f t="shared" si="506"/>
        <v>0</v>
      </c>
      <c r="AO1983" s="30">
        <f t="shared" si="507"/>
        <v>455.5587434500535</v>
      </c>
      <c r="AP1983" s="30">
        <f t="shared" si="508"/>
        <v>1047.8112565499464</v>
      </c>
      <c r="AQ1983" s="19">
        <f t="shared" si="509"/>
        <v>0.69697496727348984</v>
      </c>
    </row>
    <row r="1984" spans="1:43" x14ac:dyDescent="0.2">
      <c r="A1984" s="23" t="s">
        <v>5665</v>
      </c>
      <c r="B1984" s="6" t="s">
        <v>5672</v>
      </c>
      <c r="C1984" s="6" t="s">
        <v>5667</v>
      </c>
      <c r="D1984" s="4">
        <v>160775</v>
      </c>
      <c r="E1984" s="4">
        <v>161157</v>
      </c>
      <c r="F1984" s="5" t="s">
        <v>2541</v>
      </c>
      <c r="G1984" s="2">
        <v>8</v>
      </c>
      <c r="H1984" s="4">
        <v>161158</v>
      </c>
      <c r="I1984" s="5" t="s">
        <v>2542</v>
      </c>
      <c r="J1984" s="15">
        <v>45147</v>
      </c>
      <c r="K1984" s="24">
        <v>1211417628</v>
      </c>
      <c r="L1984" s="15">
        <v>45153</v>
      </c>
      <c r="M1984" s="15">
        <v>45169</v>
      </c>
      <c r="N1984" s="15"/>
      <c r="O1984" s="26">
        <f>VLOOKUP(D1984,quash!A$2:$I$7791,9,FALSE)</f>
        <v>3</v>
      </c>
      <c r="P1984" s="7">
        <v>10000</v>
      </c>
      <c r="Q1984" s="26">
        <v>115</v>
      </c>
      <c r="R1984" s="19">
        <v>3.97705569269148E-2</v>
      </c>
      <c r="S1984" s="26">
        <v>16</v>
      </c>
      <c r="T1984" s="8">
        <v>6000</v>
      </c>
      <c r="U1984" s="4">
        <v>142</v>
      </c>
      <c r="V1984" s="10">
        <v>1503.37</v>
      </c>
      <c r="W1984" s="14" t="s">
        <v>5281</v>
      </c>
      <c r="X1984" s="18">
        <v>1</v>
      </c>
      <c r="Y1984" s="9">
        <v>6000</v>
      </c>
      <c r="Z1984" s="19">
        <f t="shared" si="502"/>
        <v>0</v>
      </c>
      <c r="AA1984" s="25">
        <v>1503.37</v>
      </c>
      <c r="AB1984" s="30">
        <f t="shared" si="503"/>
        <v>162000</v>
      </c>
      <c r="AC1984" s="30">
        <f t="shared" si="516"/>
        <v>3.7037037037037035E-2</v>
      </c>
      <c r="AD1984" s="31">
        <f t="shared" si="517"/>
        <v>4.2592592592592586</v>
      </c>
      <c r="AE1984" s="31">
        <f t="shared" si="518"/>
        <v>5.2592592592592586</v>
      </c>
      <c r="AG1984" s="30">
        <f t="shared" si="504"/>
        <v>778000</v>
      </c>
      <c r="AH1984" s="30">
        <f t="shared" si="513"/>
        <v>7.7120822622107968E-3</v>
      </c>
      <c r="AI1984" s="31">
        <f t="shared" si="514"/>
        <v>0.88688946015424164</v>
      </c>
      <c r="AJ1984" s="31">
        <f t="shared" si="515"/>
        <v>1.0951156812339331</v>
      </c>
      <c r="AK1984" s="30">
        <f>IF(W1984="si",($S1984*'COSTOS DE CREDITOS'!$C$27)/DATA!$G1984,"")</f>
        <v>41.191772348591137</v>
      </c>
      <c r="AL1984" s="90">
        <f>IF(W1984="si",'COSTOS DE CREDITOS'!$C$35,"")</f>
        <v>20.421138461538462</v>
      </c>
      <c r="AM1984" s="30">
        <f t="shared" si="505"/>
        <v>369.23076923076923</v>
      </c>
      <c r="AN1984" s="30">
        <f t="shared" si="506"/>
        <v>0</v>
      </c>
      <c r="AO1984" s="30">
        <f t="shared" si="507"/>
        <v>430.84368004089885</v>
      </c>
      <c r="AP1984" s="30">
        <f t="shared" si="508"/>
        <v>1072.5263199591011</v>
      </c>
      <c r="AQ1984" s="19">
        <f t="shared" si="509"/>
        <v>0.71341474152011897</v>
      </c>
    </row>
    <row r="1985" spans="1:43" x14ac:dyDescent="0.2">
      <c r="A1985" s="23" t="s">
        <v>5665</v>
      </c>
      <c r="B1985" s="6" t="s">
        <v>5678</v>
      </c>
      <c r="C1985" s="6" t="s">
        <v>5670</v>
      </c>
      <c r="D1985" s="4">
        <v>160883</v>
      </c>
      <c r="E1985" s="4">
        <v>161137</v>
      </c>
      <c r="F1985" s="5" t="s">
        <v>2543</v>
      </c>
      <c r="G1985" s="2">
        <v>5</v>
      </c>
      <c r="H1985" s="4">
        <v>161138</v>
      </c>
      <c r="I1985" s="5" t="s">
        <v>2544</v>
      </c>
      <c r="J1985" s="15">
        <v>45148</v>
      </c>
      <c r="K1985" s="24">
        <v>1211926881</v>
      </c>
      <c r="L1985" s="15">
        <v>45153</v>
      </c>
      <c r="M1985" s="15">
        <v>45169</v>
      </c>
      <c r="N1985" s="15"/>
      <c r="O1985" s="26">
        <f>VLOOKUP(D1985,quash!A$2:$I$7791,9,FALSE)</f>
        <v>3</v>
      </c>
      <c r="P1985" s="7">
        <v>9000</v>
      </c>
      <c r="Q1985" s="26">
        <v>112</v>
      </c>
      <c r="R1985" s="19">
        <v>3.4454121926124535E-2</v>
      </c>
      <c r="S1985" s="26">
        <v>16</v>
      </c>
      <c r="T1985" s="8">
        <v>10000</v>
      </c>
      <c r="U1985" s="4">
        <v>142</v>
      </c>
      <c r="V1985" s="10">
        <v>2510.34</v>
      </c>
      <c r="W1985" s="14" t="s">
        <v>5281</v>
      </c>
      <c r="X1985" s="18">
        <v>1</v>
      </c>
      <c r="Y1985" s="9">
        <v>10000</v>
      </c>
      <c r="Z1985" s="19">
        <f t="shared" si="502"/>
        <v>0</v>
      </c>
      <c r="AA1985" s="25">
        <v>2510.34</v>
      </c>
      <c r="AB1985" s="30">
        <f t="shared" si="503"/>
        <v>162000</v>
      </c>
      <c r="AC1985" s="30">
        <f t="shared" si="516"/>
        <v>6.1728395061728392E-2</v>
      </c>
      <c r="AD1985" s="31">
        <f t="shared" si="517"/>
        <v>6.9135802469135799</v>
      </c>
      <c r="AE1985" s="31">
        <f t="shared" si="518"/>
        <v>8.7654320987654319</v>
      </c>
      <c r="AG1985" s="30">
        <f t="shared" si="504"/>
        <v>778000</v>
      </c>
      <c r="AH1985" s="30">
        <f t="shared" si="513"/>
        <v>1.2853470437017995E-2</v>
      </c>
      <c r="AI1985" s="31">
        <f t="shared" si="514"/>
        <v>1.4395886889460154</v>
      </c>
      <c r="AJ1985" s="31">
        <f t="shared" si="515"/>
        <v>1.8251928020565553</v>
      </c>
      <c r="AK1985" s="30">
        <f>IF(W1985="si",($S1985*'COSTOS DE CREDITOS'!$C$27)/DATA!$G1985,"")</f>
        <v>65.906835757745824</v>
      </c>
      <c r="AL1985" s="90">
        <f>IF(W1985="si",'COSTOS DE CREDITOS'!$C$35,"")</f>
        <v>20.421138461538462</v>
      </c>
      <c r="AM1985" s="30">
        <f t="shared" si="505"/>
        <v>615.38461538461547</v>
      </c>
      <c r="AN1985" s="30">
        <f t="shared" si="506"/>
        <v>0</v>
      </c>
      <c r="AO1985" s="30">
        <f t="shared" si="507"/>
        <v>701.7125896038998</v>
      </c>
      <c r="AP1985" s="30">
        <f t="shared" si="508"/>
        <v>1808.6274103961005</v>
      </c>
      <c r="AQ1985" s="19">
        <f t="shared" si="509"/>
        <v>0.72047109570659762</v>
      </c>
    </row>
    <row r="1986" spans="1:43" x14ac:dyDescent="0.2">
      <c r="A1986" s="23" t="s">
        <v>5665</v>
      </c>
      <c r="B1986" s="6" t="s">
        <v>5682</v>
      </c>
      <c r="C1986" s="6" t="s">
        <v>5670</v>
      </c>
      <c r="D1986" s="4">
        <v>160527</v>
      </c>
      <c r="E1986" s="4">
        <v>161240</v>
      </c>
      <c r="F1986" s="5" t="s">
        <v>2545</v>
      </c>
      <c r="G1986" s="2">
        <v>5</v>
      </c>
      <c r="H1986" s="4">
        <v>161242</v>
      </c>
      <c r="I1986" s="5" t="s">
        <v>2546</v>
      </c>
      <c r="J1986" s="15">
        <v>45143</v>
      </c>
      <c r="K1986" s="24">
        <v>1208923113</v>
      </c>
      <c r="L1986" s="15">
        <v>45153</v>
      </c>
      <c r="M1986" s="15">
        <v>45169</v>
      </c>
      <c r="N1986" s="15"/>
      <c r="O1986" s="26">
        <f>VLOOKUP(D1986,quash!A$2:$I$7791,9,FALSE)</f>
        <v>3</v>
      </c>
      <c r="P1986" s="7">
        <v>10000</v>
      </c>
      <c r="Q1986" s="26">
        <v>127</v>
      </c>
      <c r="R1986" s="19">
        <v>5.24391097594855E-2</v>
      </c>
      <c r="S1986" s="93">
        <v>26</v>
      </c>
      <c r="T1986" s="8">
        <v>10000</v>
      </c>
      <c r="U1986" s="4">
        <v>142</v>
      </c>
      <c r="V1986" s="10">
        <v>2510.34</v>
      </c>
      <c r="W1986" s="14" t="s">
        <v>5281</v>
      </c>
      <c r="X1986" s="18">
        <v>0.57671122416141063</v>
      </c>
      <c r="Y1986" s="9">
        <v>5767.1122416141061</v>
      </c>
      <c r="Z1986" s="19">
        <f t="shared" ref="Z1986:Z2049" si="519">Y1986/T1986-1</f>
        <v>-0.42328877583858937</v>
      </c>
      <c r="AA1986" s="25">
        <v>1447.7412544613555</v>
      </c>
      <c r="AB1986" s="30">
        <f t="shared" ref="AB1986:AB2049" si="520">SUMIFS($T:$T,$M:$M,$M1986,$O:$O,$O1986)</f>
        <v>162000</v>
      </c>
      <c r="AC1986" s="30">
        <f t="shared" si="516"/>
        <v>6.1728395061728392E-2</v>
      </c>
      <c r="AD1986" s="31">
        <f t="shared" si="517"/>
        <v>7.8395061728395055</v>
      </c>
      <c r="AE1986" s="31">
        <f t="shared" si="518"/>
        <v>8.7654320987654319</v>
      </c>
      <c r="AG1986" s="30">
        <f t="shared" ref="AG1986:AG2049" si="521">SUMIFS($T:$T,$O:$O,$O1986,$N:$N,1)</f>
        <v>778000</v>
      </c>
      <c r="AH1986" s="30">
        <f t="shared" si="513"/>
        <v>1.2853470437017995E-2</v>
      </c>
      <c r="AI1986" s="31">
        <f t="shared" si="514"/>
        <v>1.6323907455012854</v>
      </c>
      <c r="AJ1986" s="31">
        <f t="shared" si="515"/>
        <v>1.8251928020565553</v>
      </c>
      <c r="AK1986" s="30">
        <f>IF(W1986="si",($S1986*'COSTOS DE CREDITOS'!$C$27)/DATA!$G1986,"")</f>
        <v>107.09860810633695</v>
      </c>
      <c r="AL1986" s="90">
        <f>IF(W1986="si",'COSTOS DE CREDITOS'!$C$35,"")</f>
        <v>20.421138461538462</v>
      </c>
      <c r="AM1986" s="30">
        <f t="shared" si="505"/>
        <v>1000</v>
      </c>
      <c r="AN1986" s="30">
        <f t="shared" si="506"/>
        <v>4232.8877583858939</v>
      </c>
      <c r="AO1986" s="30">
        <f t="shared" si="507"/>
        <v>5360.4075049537696</v>
      </c>
      <c r="AP1986" s="30">
        <f t="shared" si="508"/>
        <v>-3912.6662504924143</v>
      </c>
      <c r="AQ1986" s="19">
        <f t="shared" si="509"/>
        <v>-2.7026005085060278</v>
      </c>
    </row>
    <row r="1987" spans="1:43" x14ac:dyDescent="0.2">
      <c r="A1987" s="23" t="s">
        <v>5665</v>
      </c>
      <c r="B1987" s="6" t="s">
        <v>5668</v>
      </c>
      <c r="C1987" s="6" t="s">
        <v>5667</v>
      </c>
      <c r="D1987" s="4">
        <v>160409</v>
      </c>
      <c r="E1987" s="4">
        <v>161276</v>
      </c>
      <c r="F1987" s="5" t="s">
        <v>2547</v>
      </c>
      <c r="G1987" s="2">
        <v>5</v>
      </c>
      <c r="H1987" s="4">
        <v>161277</v>
      </c>
      <c r="I1987" s="5" t="s">
        <v>2548</v>
      </c>
      <c r="J1987" s="15">
        <v>45141</v>
      </c>
      <c r="K1987" s="24">
        <v>1207578950</v>
      </c>
      <c r="L1987" s="15">
        <v>45153</v>
      </c>
      <c r="M1987" s="15">
        <v>45169</v>
      </c>
      <c r="N1987" s="15"/>
      <c r="O1987" s="26">
        <f>VLOOKUP(D1987,quash!A$2:$I$7791,9,FALSE)</f>
        <v>6</v>
      </c>
      <c r="P1987" s="7">
        <v>10000</v>
      </c>
      <c r="Q1987" s="26">
        <v>100</v>
      </c>
      <c r="R1987" s="19">
        <v>1.82981294070719E-2</v>
      </c>
      <c r="S1987" s="93">
        <v>26</v>
      </c>
      <c r="T1987" s="8">
        <v>10000</v>
      </c>
      <c r="U1987" s="4">
        <v>142</v>
      </c>
      <c r="V1987" s="10">
        <v>2510.34</v>
      </c>
      <c r="W1987" s="14" t="s">
        <v>5281</v>
      </c>
      <c r="X1987" s="18">
        <v>0.74704481058616956</v>
      </c>
      <c r="Y1987" s="9">
        <v>7470.4481058616957</v>
      </c>
      <c r="Z1987" s="19">
        <f t="shared" si="519"/>
        <v>-0.25295518941383044</v>
      </c>
      <c r="AA1987" s="25">
        <v>1875.3364698068849</v>
      </c>
      <c r="AB1987" s="30">
        <f t="shared" si="520"/>
        <v>137000</v>
      </c>
      <c r="AC1987" s="30">
        <f t="shared" si="516"/>
        <v>7.2992700729927001E-2</v>
      </c>
      <c r="AD1987" s="31">
        <f t="shared" si="517"/>
        <v>7.2992700729926998</v>
      </c>
      <c r="AE1987" s="31">
        <f t="shared" si="518"/>
        <v>10.364963503649633</v>
      </c>
      <c r="AG1987" s="30">
        <f t="shared" si="521"/>
        <v>288000</v>
      </c>
      <c r="AH1987" s="30">
        <f t="shared" si="513"/>
        <v>3.4722222222222224E-2</v>
      </c>
      <c r="AI1987" s="31">
        <f t="shared" si="514"/>
        <v>3.4722222222222223</v>
      </c>
      <c r="AJ1987" s="31">
        <f t="shared" si="515"/>
        <v>4.9305555555555554</v>
      </c>
      <c r="AK1987" s="30">
        <f>IF(W1987="si",($S1987*'COSTOS DE CREDITOS'!$C$27)/DATA!$G1987,"")</f>
        <v>107.09860810633695</v>
      </c>
      <c r="AL1987" s="90">
        <f>IF(W1987="si",'COSTOS DE CREDITOS'!$C$35,"")</f>
        <v>20.421138461538462</v>
      </c>
      <c r="AM1987" s="30">
        <f t="shared" ref="AM1987:AM2050" si="522">IF(W1987="si",(20%/52*$S1987)*$T1987,"")</f>
        <v>1000</v>
      </c>
      <c r="AN1987" s="30">
        <f t="shared" ref="AN1987:AN2050" si="523">IF(W1987="SI",T1987-Y1987,"")</f>
        <v>2529.5518941383043</v>
      </c>
      <c r="AO1987" s="30">
        <f t="shared" ref="AO1987:AO2050" si="524">SUM(AK1987:AN1987)</f>
        <v>3657.07164070618</v>
      </c>
      <c r="AP1987" s="30">
        <f t="shared" ref="AP1987:AP2050" si="525">AA1987-AO1987</f>
        <v>-1781.7351708992951</v>
      </c>
      <c r="AQ1987" s="19">
        <f t="shared" ref="AQ1987:AQ2050" si="526">IFERROR(AP1987/AA1987,"")</f>
        <v>-0.95008826393845558</v>
      </c>
    </row>
    <row r="1988" spans="1:43" x14ac:dyDescent="0.2">
      <c r="A1988" s="23" t="s">
        <v>5665</v>
      </c>
      <c r="B1988" s="6" t="s">
        <v>5674</v>
      </c>
      <c r="C1988" s="6" t="s">
        <v>5670</v>
      </c>
      <c r="D1988" s="2">
        <v>160761</v>
      </c>
      <c r="E1988" s="2">
        <v>160869</v>
      </c>
      <c r="F1988" s="3" t="s">
        <v>2549</v>
      </c>
      <c r="G1988" s="2">
        <v>5</v>
      </c>
      <c r="H1988" s="2">
        <v>160877</v>
      </c>
      <c r="I1988" s="3" t="s">
        <v>2550</v>
      </c>
      <c r="J1988" s="15">
        <v>45147</v>
      </c>
      <c r="K1988" s="24">
        <v>1211388867</v>
      </c>
      <c r="L1988" s="15">
        <v>45149</v>
      </c>
      <c r="M1988" s="15">
        <v>45169</v>
      </c>
      <c r="N1988" s="15"/>
      <c r="O1988" s="26">
        <f>VLOOKUP(D1988,quash!A$2:$I$7791,9,FALSE)</f>
        <v>1</v>
      </c>
      <c r="P1988" s="7">
        <v>10000</v>
      </c>
      <c r="Q1988" s="26">
        <v>110</v>
      </c>
      <c r="R1988" s="19">
        <v>3.3741050530766099E-2</v>
      </c>
      <c r="S1988" s="26">
        <v>16</v>
      </c>
      <c r="T1988" s="7">
        <v>5000</v>
      </c>
      <c r="U1988" s="2">
        <v>147</v>
      </c>
      <c r="V1988" s="11">
        <v>1303.3399999999999</v>
      </c>
      <c r="W1988" s="14" t="s">
        <v>5281</v>
      </c>
      <c r="X1988" s="18">
        <v>1</v>
      </c>
      <c r="Y1988" s="9">
        <v>5000</v>
      </c>
      <c r="Z1988" s="19">
        <f t="shared" si="519"/>
        <v>0</v>
      </c>
      <c r="AA1988" s="25">
        <v>1303.3399999999999</v>
      </c>
      <c r="AB1988" s="30">
        <f t="shared" si="520"/>
        <v>523000</v>
      </c>
      <c r="AC1988" s="30">
        <f t="shared" si="516"/>
        <v>9.5602294455066923E-3</v>
      </c>
      <c r="AD1988" s="31">
        <f t="shared" si="517"/>
        <v>1.0516252390057361</v>
      </c>
      <c r="AE1988" s="31">
        <f t="shared" si="518"/>
        <v>1.4053537284894837</v>
      </c>
      <c r="AG1988" s="30">
        <f t="shared" si="521"/>
        <v>2427000</v>
      </c>
      <c r="AH1988" s="30">
        <f t="shared" si="513"/>
        <v>2.0601565718994645E-3</v>
      </c>
      <c r="AI1988" s="31">
        <f t="shared" si="514"/>
        <v>0.2266172229089411</v>
      </c>
      <c r="AJ1988" s="31">
        <f t="shared" si="515"/>
        <v>0.30284301606922126</v>
      </c>
      <c r="AK1988" s="30">
        <f>IF(W1988="si",($S1988*'COSTOS DE CREDITOS'!$C$27)/DATA!$G1988,"")</f>
        <v>65.906835757745824</v>
      </c>
      <c r="AL1988" s="90">
        <f>IF(W1988="si",'COSTOS DE CREDITOS'!$C$35,"")</f>
        <v>20.421138461538462</v>
      </c>
      <c r="AM1988" s="30">
        <f t="shared" si="522"/>
        <v>307.69230769230774</v>
      </c>
      <c r="AN1988" s="30">
        <f t="shared" si="523"/>
        <v>0</v>
      </c>
      <c r="AO1988" s="30">
        <f t="shared" si="524"/>
        <v>394.02028191159201</v>
      </c>
      <c r="AP1988" s="30">
        <f t="shared" si="525"/>
        <v>909.31971808840785</v>
      </c>
      <c r="AQ1988" s="19">
        <f t="shared" si="526"/>
        <v>0.69768419452208008</v>
      </c>
    </row>
    <row r="1989" spans="1:43" x14ac:dyDescent="0.2">
      <c r="A1989" s="23" t="s">
        <v>5665</v>
      </c>
      <c r="B1989" s="6" t="s">
        <v>5672</v>
      </c>
      <c r="C1989" s="6" t="s">
        <v>5667</v>
      </c>
      <c r="D1989" s="2">
        <v>160752</v>
      </c>
      <c r="E1989" s="2">
        <v>161157</v>
      </c>
      <c r="F1989" s="3" t="s">
        <v>2541</v>
      </c>
      <c r="G1989" s="2">
        <v>8</v>
      </c>
      <c r="H1989" s="2">
        <v>161159</v>
      </c>
      <c r="I1989" s="3" t="s">
        <v>2551</v>
      </c>
      <c r="J1989" s="15">
        <v>45147</v>
      </c>
      <c r="K1989" s="24">
        <v>1211326291</v>
      </c>
      <c r="L1989" s="15">
        <v>45153</v>
      </c>
      <c r="M1989" s="15">
        <v>45169</v>
      </c>
      <c r="N1989" s="15"/>
      <c r="O1989" s="26">
        <f>VLOOKUP(D1989,quash!A$2:$I$7791,9,FALSE)</f>
        <v>4</v>
      </c>
      <c r="P1989" s="7">
        <v>10000</v>
      </c>
      <c r="Q1989" s="26">
        <v>110</v>
      </c>
      <c r="R1989" s="19">
        <v>3.3741050530766099E-2</v>
      </c>
      <c r="S1989" s="26">
        <v>16</v>
      </c>
      <c r="T1989" s="7">
        <v>6000</v>
      </c>
      <c r="U1989" s="2">
        <v>142</v>
      </c>
      <c r="V1989" s="11">
        <v>1503.37</v>
      </c>
      <c r="W1989" s="14" t="s">
        <v>5281</v>
      </c>
      <c r="X1989" s="18">
        <v>1</v>
      </c>
      <c r="Y1989" s="9">
        <v>6000</v>
      </c>
      <c r="Z1989" s="19">
        <f t="shared" si="519"/>
        <v>0</v>
      </c>
      <c r="AA1989" s="25">
        <v>1503.37</v>
      </c>
      <c r="AB1989" s="30">
        <f t="shared" si="520"/>
        <v>247000</v>
      </c>
      <c r="AC1989" s="30">
        <f t="shared" si="516"/>
        <v>2.4291497975708502E-2</v>
      </c>
      <c r="AD1989" s="31">
        <f t="shared" si="517"/>
        <v>2.6720647773279351</v>
      </c>
      <c r="AE1989" s="31">
        <f t="shared" si="518"/>
        <v>3.4493927125506074</v>
      </c>
      <c r="AG1989" s="30">
        <f t="shared" si="521"/>
        <v>927000</v>
      </c>
      <c r="AH1989" s="30">
        <f t="shared" si="513"/>
        <v>6.4724919093851136E-3</v>
      </c>
      <c r="AI1989" s="31">
        <f t="shared" si="514"/>
        <v>0.71197411003236244</v>
      </c>
      <c r="AJ1989" s="31">
        <f t="shared" si="515"/>
        <v>0.91909385113268616</v>
      </c>
      <c r="AK1989" s="30">
        <f>IF(W1989="si",($S1989*'COSTOS DE CREDITOS'!$C$27)/DATA!$G1989,"")</f>
        <v>41.191772348591137</v>
      </c>
      <c r="AL1989" s="90">
        <f>IF(W1989="si",'COSTOS DE CREDITOS'!$C$35,"")</f>
        <v>20.421138461538462</v>
      </c>
      <c r="AM1989" s="30">
        <f t="shared" si="522"/>
        <v>369.23076923076923</v>
      </c>
      <c r="AN1989" s="30">
        <f t="shared" si="523"/>
        <v>0</v>
      </c>
      <c r="AO1989" s="30">
        <f t="shared" si="524"/>
        <v>430.84368004089885</v>
      </c>
      <c r="AP1989" s="30">
        <f t="shared" si="525"/>
        <v>1072.5263199591011</v>
      </c>
      <c r="AQ1989" s="19">
        <f t="shared" si="526"/>
        <v>0.71341474152011897</v>
      </c>
    </row>
    <row r="1990" spans="1:43" x14ac:dyDescent="0.2">
      <c r="A1990" s="23" t="s">
        <v>5665</v>
      </c>
      <c r="B1990" s="6" t="s">
        <v>5672</v>
      </c>
      <c r="C1990" s="6" t="s">
        <v>5667</v>
      </c>
      <c r="D1990" s="2">
        <v>160758</v>
      </c>
      <c r="E1990" s="2">
        <v>161157</v>
      </c>
      <c r="F1990" s="3" t="s">
        <v>2541</v>
      </c>
      <c r="G1990" s="2">
        <v>8</v>
      </c>
      <c r="H1990" s="2">
        <v>161160</v>
      </c>
      <c r="I1990" s="3" t="s">
        <v>2552</v>
      </c>
      <c r="J1990" s="15">
        <v>45147</v>
      </c>
      <c r="K1990" s="24">
        <v>1211377765</v>
      </c>
      <c r="L1990" s="15">
        <v>45153</v>
      </c>
      <c r="M1990" s="15">
        <v>45169</v>
      </c>
      <c r="N1990" s="15"/>
      <c r="O1990" s="26">
        <f>VLOOKUP(D1990,quash!A$2:$I$7791,9,FALSE)</f>
        <v>2</v>
      </c>
      <c r="P1990" s="7">
        <v>10000</v>
      </c>
      <c r="Q1990" s="26">
        <v>115</v>
      </c>
      <c r="R1990" s="19">
        <v>3.97705569269148E-2</v>
      </c>
      <c r="S1990" s="26">
        <v>16</v>
      </c>
      <c r="T1990" s="7">
        <v>6000</v>
      </c>
      <c r="U1990" s="2">
        <v>142</v>
      </c>
      <c r="V1990" s="11">
        <v>1503.37</v>
      </c>
      <c r="W1990" s="14" t="s">
        <v>5281</v>
      </c>
      <c r="X1990" s="18">
        <v>1</v>
      </c>
      <c r="Y1990" s="9">
        <v>6000</v>
      </c>
      <c r="Z1990" s="19">
        <f t="shared" si="519"/>
        <v>0</v>
      </c>
      <c r="AA1990" s="25">
        <v>1503.37</v>
      </c>
      <c r="AB1990" s="30">
        <f t="shared" si="520"/>
        <v>457000</v>
      </c>
      <c r="AC1990" s="30">
        <f t="shared" si="516"/>
        <v>1.3129102844638949E-2</v>
      </c>
      <c r="AD1990" s="31">
        <f t="shared" si="517"/>
        <v>1.5098468271334791</v>
      </c>
      <c r="AE1990" s="31">
        <f t="shared" si="518"/>
        <v>1.8643326039387307</v>
      </c>
      <c r="AG1990" s="30">
        <f t="shared" si="521"/>
        <v>1695000</v>
      </c>
      <c r="AH1990" s="30">
        <f t="shared" si="513"/>
        <v>3.5398230088495575E-3</v>
      </c>
      <c r="AI1990" s="31">
        <f t="shared" si="514"/>
        <v>0.40707964601769908</v>
      </c>
      <c r="AJ1990" s="31">
        <f t="shared" si="515"/>
        <v>0.50265486725663711</v>
      </c>
      <c r="AK1990" s="30">
        <f>IF(W1990="si",($S1990*'COSTOS DE CREDITOS'!$C$27)/DATA!$G1990,"")</f>
        <v>41.191772348591137</v>
      </c>
      <c r="AL1990" s="90">
        <f>IF(W1990="si",'COSTOS DE CREDITOS'!$C$35,"")</f>
        <v>20.421138461538462</v>
      </c>
      <c r="AM1990" s="30">
        <f t="shared" si="522"/>
        <v>369.23076923076923</v>
      </c>
      <c r="AN1990" s="30">
        <f t="shared" si="523"/>
        <v>0</v>
      </c>
      <c r="AO1990" s="30">
        <f t="shared" si="524"/>
        <v>430.84368004089885</v>
      </c>
      <c r="AP1990" s="30">
        <f t="shared" si="525"/>
        <v>1072.5263199591011</v>
      </c>
      <c r="AQ1990" s="19">
        <f t="shared" si="526"/>
        <v>0.71341474152011897</v>
      </c>
    </row>
    <row r="1991" spans="1:43" x14ac:dyDescent="0.2">
      <c r="A1991" s="23" t="s">
        <v>5665</v>
      </c>
      <c r="B1991" s="6" t="s">
        <v>5672</v>
      </c>
      <c r="C1991" s="6" t="s">
        <v>5667</v>
      </c>
      <c r="D1991" s="2">
        <v>160793</v>
      </c>
      <c r="E1991" s="2">
        <v>161157</v>
      </c>
      <c r="F1991" s="3" t="s">
        <v>2541</v>
      </c>
      <c r="G1991" s="2">
        <v>8</v>
      </c>
      <c r="H1991" s="2">
        <v>161161</v>
      </c>
      <c r="I1991" s="3" t="s">
        <v>2553</v>
      </c>
      <c r="J1991" s="15">
        <v>45147</v>
      </c>
      <c r="K1991" s="24">
        <v>1211516144</v>
      </c>
      <c r="L1991" s="15">
        <v>45153</v>
      </c>
      <c r="M1991" s="15">
        <v>45169</v>
      </c>
      <c r="N1991" s="15"/>
      <c r="O1991" s="26">
        <f>VLOOKUP(D1991,quash!A$2:$I$7791,9,FALSE)</f>
        <v>2</v>
      </c>
      <c r="P1991" s="7">
        <v>10000</v>
      </c>
      <c r="Q1991" s="26">
        <v>115</v>
      </c>
      <c r="R1991" s="19">
        <v>3.97705569269148E-2</v>
      </c>
      <c r="S1991" s="26">
        <v>16</v>
      </c>
      <c r="T1991" s="7">
        <v>6000</v>
      </c>
      <c r="U1991" s="2">
        <v>142</v>
      </c>
      <c r="V1991" s="11">
        <v>1503.37</v>
      </c>
      <c r="W1991" s="14" t="s">
        <v>5281</v>
      </c>
      <c r="X1991" s="18">
        <v>1</v>
      </c>
      <c r="Y1991" s="9">
        <v>6000</v>
      </c>
      <c r="Z1991" s="19">
        <f t="shared" si="519"/>
        <v>0</v>
      </c>
      <c r="AA1991" s="25">
        <v>1503.37</v>
      </c>
      <c r="AB1991" s="30">
        <f t="shared" si="520"/>
        <v>457000</v>
      </c>
      <c r="AC1991" s="30">
        <f t="shared" si="516"/>
        <v>1.3129102844638949E-2</v>
      </c>
      <c r="AD1991" s="31">
        <f t="shared" si="517"/>
        <v>1.5098468271334791</v>
      </c>
      <c r="AE1991" s="31">
        <f t="shared" si="518"/>
        <v>1.8643326039387307</v>
      </c>
      <c r="AG1991" s="30">
        <f t="shared" si="521"/>
        <v>1695000</v>
      </c>
      <c r="AH1991" s="30">
        <f t="shared" si="513"/>
        <v>3.5398230088495575E-3</v>
      </c>
      <c r="AI1991" s="31">
        <f t="shared" si="514"/>
        <v>0.40707964601769908</v>
      </c>
      <c r="AJ1991" s="31">
        <f t="shared" si="515"/>
        <v>0.50265486725663711</v>
      </c>
      <c r="AK1991" s="30">
        <f>IF(W1991="si",($S1991*'COSTOS DE CREDITOS'!$C$27)/DATA!$G1991,"")</f>
        <v>41.191772348591137</v>
      </c>
      <c r="AL1991" s="90">
        <f>IF(W1991="si",'COSTOS DE CREDITOS'!$C$35,"")</f>
        <v>20.421138461538462</v>
      </c>
      <c r="AM1991" s="30">
        <f t="shared" si="522"/>
        <v>369.23076923076923</v>
      </c>
      <c r="AN1991" s="30">
        <f t="shared" si="523"/>
        <v>0</v>
      </c>
      <c r="AO1991" s="30">
        <f t="shared" si="524"/>
        <v>430.84368004089885</v>
      </c>
      <c r="AP1991" s="30">
        <f t="shared" si="525"/>
        <v>1072.5263199591011</v>
      </c>
      <c r="AQ1991" s="19">
        <f t="shared" si="526"/>
        <v>0.71341474152011897</v>
      </c>
    </row>
    <row r="1992" spans="1:43" x14ac:dyDescent="0.2">
      <c r="A1992" s="23" t="s">
        <v>5665</v>
      </c>
      <c r="B1992" s="6" t="s">
        <v>5672</v>
      </c>
      <c r="C1992" s="6" t="s">
        <v>5667</v>
      </c>
      <c r="D1992" s="2">
        <v>160774</v>
      </c>
      <c r="E1992" s="2">
        <v>161157</v>
      </c>
      <c r="F1992" s="3" t="s">
        <v>2541</v>
      </c>
      <c r="G1992" s="2">
        <v>8</v>
      </c>
      <c r="H1992" s="2">
        <v>161162</v>
      </c>
      <c r="I1992" s="3" t="s">
        <v>2554</v>
      </c>
      <c r="J1992" s="15" t="s">
        <v>5688</v>
      </c>
      <c r="K1992" s="24" t="s">
        <v>5688</v>
      </c>
      <c r="L1992" s="15">
        <v>45153</v>
      </c>
      <c r="M1992" s="15">
        <v>45169</v>
      </c>
      <c r="N1992" s="15"/>
      <c r="O1992" s="26">
        <f>VLOOKUP(D1992,quash!A$2:$I$7791,9,FALSE)</f>
        <v>3</v>
      </c>
      <c r="P1992" s="7">
        <v>11000</v>
      </c>
      <c r="Q1992" s="26">
        <v>129</v>
      </c>
      <c r="R1992" s="19">
        <v>5.5746734497036335E-2</v>
      </c>
      <c r="S1992" s="26">
        <v>16</v>
      </c>
      <c r="T1992" s="7">
        <v>6000</v>
      </c>
      <c r="U1992" s="2">
        <v>142</v>
      </c>
      <c r="V1992" s="11">
        <v>1503.37</v>
      </c>
      <c r="W1992" s="14" t="s">
        <v>5281</v>
      </c>
      <c r="X1992" s="18">
        <v>1</v>
      </c>
      <c r="Y1992" s="9">
        <v>6000</v>
      </c>
      <c r="Z1992" s="19">
        <f t="shared" si="519"/>
        <v>0</v>
      </c>
      <c r="AA1992" s="25">
        <v>1503.37</v>
      </c>
      <c r="AB1992" s="30">
        <f t="shared" si="520"/>
        <v>162000</v>
      </c>
      <c r="AC1992" s="30">
        <f t="shared" ref="AC1992:AC2023" si="527">$T1992/AB1992</f>
        <v>3.7037037037037035E-2</v>
      </c>
      <c r="AD1992" s="31">
        <f t="shared" ref="AD1992:AD2023" si="528">AC1992*$Q1992</f>
        <v>4.7777777777777777</v>
      </c>
      <c r="AE1992" s="31">
        <f t="shared" ref="AE1992:AE2021" si="529">AC1992*$U1992</f>
        <v>5.2592592592592586</v>
      </c>
      <c r="AG1992" s="30">
        <f t="shared" si="521"/>
        <v>778000</v>
      </c>
      <c r="AH1992" s="30">
        <f t="shared" si="513"/>
        <v>7.7120822622107968E-3</v>
      </c>
      <c r="AI1992" s="31">
        <f t="shared" si="514"/>
        <v>0.99485861182519275</v>
      </c>
      <c r="AJ1992" s="31">
        <f t="shared" si="515"/>
        <v>1.0951156812339331</v>
      </c>
      <c r="AK1992" s="30">
        <f>IF(W1992="si",($S1992*'COSTOS DE CREDITOS'!$C$27)/DATA!$G1992,"")</f>
        <v>41.191772348591137</v>
      </c>
      <c r="AL1992" s="90">
        <f>IF(W1992="si",'COSTOS DE CREDITOS'!$C$35,"")</f>
        <v>20.421138461538462</v>
      </c>
      <c r="AM1992" s="30">
        <f t="shared" si="522"/>
        <v>369.23076923076923</v>
      </c>
      <c r="AN1992" s="30">
        <f t="shared" si="523"/>
        <v>0</v>
      </c>
      <c r="AO1992" s="30">
        <f t="shared" si="524"/>
        <v>430.84368004089885</v>
      </c>
      <c r="AP1992" s="30">
        <f t="shared" si="525"/>
        <v>1072.5263199591011</v>
      </c>
      <c r="AQ1992" s="19">
        <f t="shared" si="526"/>
        <v>0.71341474152011897</v>
      </c>
    </row>
    <row r="1993" spans="1:43" x14ac:dyDescent="0.2">
      <c r="A1993" s="23" t="s">
        <v>5665</v>
      </c>
      <c r="B1993" s="6" t="s">
        <v>5672</v>
      </c>
      <c r="C1993" s="6" t="s">
        <v>5667</v>
      </c>
      <c r="D1993" s="2">
        <v>160753</v>
      </c>
      <c r="E1993" s="2">
        <v>161157</v>
      </c>
      <c r="F1993" s="3" t="s">
        <v>2541</v>
      </c>
      <c r="G1993" s="2">
        <v>8</v>
      </c>
      <c r="H1993" s="2">
        <v>161163</v>
      </c>
      <c r="I1993" s="3" t="s">
        <v>2555</v>
      </c>
      <c r="J1993" s="15">
        <v>45147</v>
      </c>
      <c r="K1993" s="24">
        <v>1211343069</v>
      </c>
      <c r="L1993" s="15">
        <v>45153</v>
      </c>
      <c r="M1993" s="15">
        <v>45169</v>
      </c>
      <c r="N1993" s="15"/>
      <c r="O1993" s="26">
        <f>VLOOKUP(D1993,quash!A$2:$I$7791,9,FALSE)</f>
        <v>5</v>
      </c>
      <c r="P1993" s="7">
        <v>10000</v>
      </c>
      <c r="Q1993" s="26">
        <v>115</v>
      </c>
      <c r="R1993" s="19">
        <v>3.97705569269148E-2</v>
      </c>
      <c r="S1993" s="26">
        <v>16</v>
      </c>
      <c r="T1993" s="7">
        <v>6000</v>
      </c>
      <c r="U1993" s="2">
        <v>142</v>
      </c>
      <c r="V1993" s="11">
        <v>1503.37</v>
      </c>
      <c r="W1993" s="14" t="s">
        <v>5281</v>
      </c>
      <c r="X1993" s="18">
        <v>1</v>
      </c>
      <c r="Y1993" s="9">
        <v>6000</v>
      </c>
      <c r="Z1993" s="19">
        <f t="shared" si="519"/>
        <v>0</v>
      </c>
      <c r="AA1993" s="25">
        <v>1503.37</v>
      </c>
      <c r="AB1993" s="30">
        <f t="shared" si="520"/>
        <v>119000</v>
      </c>
      <c r="AC1993" s="30">
        <f t="shared" si="527"/>
        <v>5.0420168067226892E-2</v>
      </c>
      <c r="AD1993" s="31">
        <f t="shared" si="528"/>
        <v>5.7983193277310923</v>
      </c>
      <c r="AE1993" s="31">
        <f t="shared" si="529"/>
        <v>7.1596638655462188</v>
      </c>
      <c r="AG1993" s="30">
        <f t="shared" si="521"/>
        <v>352000</v>
      </c>
      <c r="AH1993" s="30">
        <f t="shared" si="513"/>
        <v>1.7045454545454544E-2</v>
      </c>
      <c r="AI1993" s="31">
        <f t="shared" si="514"/>
        <v>1.9602272727272725</v>
      </c>
      <c r="AJ1993" s="31">
        <f t="shared" si="515"/>
        <v>2.4204545454545454</v>
      </c>
      <c r="AK1993" s="30">
        <f>IF(W1993="si",($S1993*'COSTOS DE CREDITOS'!$C$27)/DATA!$G1993,"")</f>
        <v>41.191772348591137</v>
      </c>
      <c r="AL1993" s="90">
        <f>IF(W1993="si",'COSTOS DE CREDITOS'!$C$35,"")</f>
        <v>20.421138461538462</v>
      </c>
      <c r="AM1993" s="30">
        <f t="shared" si="522"/>
        <v>369.23076923076923</v>
      </c>
      <c r="AN1993" s="30">
        <f t="shared" si="523"/>
        <v>0</v>
      </c>
      <c r="AO1993" s="30">
        <f t="shared" si="524"/>
        <v>430.84368004089885</v>
      </c>
      <c r="AP1993" s="30">
        <f t="shared" si="525"/>
        <v>1072.5263199591011</v>
      </c>
      <c r="AQ1993" s="19">
        <f t="shared" si="526"/>
        <v>0.71341474152011897</v>
      </c>
    </row>
    <row r="1994" spans="1:43" x14ac:dyDescent="0.2">
      <c r="A1994" s="23" t="s">
        <v>5665</v>
      </c>
      <c r="B1994" s="6" t="s">
        <v>5672</v>
      </c>
      <c r="C1994" s="6" t="s">
        <v>5667</v>
      </c>
      <c r="D1994" s="2">
        <v>160782</v>
      </c>
      <c r="E1994" s="2">
        <v>161157</v>
      </c>
      <c r="F1994" s="3" t="s">
        <v>2541</v>
      </c>
      <c r="G1994" s="2">
        <v>8</v>
      </c>
      <c r="H1994" s="2">
        <v>161164</v>
      </c>
      <c r="I1994" s="3" t="s">
        <v>2556</v>
      </c>
      <c r="J1994" s="15">
        <v>45147</v>
      </c>
      <c r="K1994" s="24">
        <v>1211423628</v>
      </c>
      <c r="L1994" s="15">
        <v>45153</v>
      </c>
      <c r="M1994" s="15">
        <v>45169</v>
      </c>
      <c r="N1994" s="15"/>
      <c r="O1994" s="26" t="e">
        <f>VLOOKUP(D1994,quash!A$2:$I$7791,9,FALSE)</f>
        <v>#N/A</v>
      </c>
      <c r="P1994" s="7">
        <v>11000</v>
      </c>
      <c r="Q1994" s="26">
        <v>119</v>
      </c>
      <c r="R1994" s="19">
        <v>4.6797046777239087E-2</v>
      </c>
      <c r="S1994" s="26">
        <v>16</v>
      </c>
      <c r="T1994" s="7">
        <v>6000</v>
      </c>
      <c r="U1994" s="2">
        <v>142</v>
      </c>
      <c r="V1994" s="11">
        <v>1503.37</v>
      </c>
      <c r="W1994" s="14" t="s">
        <v>5281</v>
      </c>
      <c r="X1994" s="18">
        <v>1</v>
      </c>
      <c r="Y1994" s="9">
        <v>6000</v>
      </c>
      <c r="Z1994" s="19">
        <f t="shared" si="519"/>
        <v>0</v>
      </c>
      <c r="AA1994" s="25">
        <v>1503.37</v>
      </c>
      <c r="AB1994" s="30">
        <f t="shared" si="520"/>
        <v>622000</v>
      </c>
      <c r="AC1994" s="30">
        <f t="shared" si="527"/>
        <v>9.6463022508038593E-3</v>
      </c>
      <c r="AD1994" s="31">
        <f t="shared" si="528"/>
        <v>1.1479099678456592</v>
      </c>
      <c r="AE1994" s="31">
        <f t="shared" si="529"/>
        <v>1.369774919614148</v>
      </c>
      <c r="AG1994" s="30">
        <f t="shared" si="521"/>
        <v>6126000</v>
      </c>
      <c r="AH1994" s="30">
        <f t="shared" si="513"/>
        <v>9.7943192948090111E-4</v>
      </c>
      <c r="AI1994" s="31">
        <f t="shared" si="514"/>
        <v>0.11655239960822723</v>
      </c>
      <c r="AJ1994" s="31">
        <f t="shared" si="515"/>
        <v>0.13907933398628797</v>
      </c>
      <c r="AK1994" s="30">
        <f>IF(W1994="si",($S1994*'COSTOS DE CREDITOS'!$C$27)/DATA!$G1994,"")</f>
        <v>41.191772348591137</v>
      </c>
      <c r="AL1994" s="90">
        <f>IF(W1994="si",'COSTOS DE CREDITOS'!$C$35,"")</f>
        <v>20.421138461538462</v>
      </c>
      <c r="AM1994" s="30">
        <f t="shared" si="522"/>
        <v>369.23076923076923</v>
      </c>
      <c r="AN1994" s="30">
        <f t="shared" si="523"/>
        <v>0</v>
      </c>
      <c r="AO1994" s="30">
        <f t="shared" si="524"/>
        <v>430.84368004089885</v>
      </c>
      <c r="AP1994" s="30">
        <f t="shared" si="525"/>
        <v>1072.5263199591011</v>
      </c>
      <c r="AQ1994" s="19">
        <f t="shared" si="526"/>
        <v>0.71341474152011897</v>
      </c>
    </row>
    <row r="1995" spans="1:43" x14ac:dyDescent="0.2">
      <c r="A1995" s="23" t="s">
        <v>5665</v>
      </c>
      <c r="B1995" s="6" t="s">
        <v>5672</v>
      </c>
      <c r="C1995" s="6" t="s">
        <v>5667</v>
      </c>
      <c r="D1995" s="2">
        <v>160751</v>
      </c>
      <c r="E1995" s="2">
        <v>161157</v>
      </c>
      <c r="F1995" s="3" t="s">
        <v>2541</v>
      </c>
      <c r="G1995" s="2">
        <v>8</v>
      </c>
      <c r="H1995" s="2">
        <v>161165</v>
      </c>
      <c r="I1995" s="3" t="s">
        <v>2557</v>
      </c>
      <c r="J1995" s="15" t="s">
        <v>5688</v>
      </c>
      <c r="K1995" s="24" t="s">
        <v>5688</v>
      </c>
      <c r="L1995" s="15">
        <v>45153</v>
      </c>
      <c r="M1995" s="15">
        <v>45169</v>
      </c>
      <c r="N1995" s="15"/>
      <c r="O1995" s="26">
        <f>VLOOKUP(D1995,quash!A$2:$I$7791,9,FALSE)</f>
        <v>4</v>
      </c>
      <c r="P1995" s="7">
        <v>11000</v>
      </c>
      <c r="Q1995" s="26">
        <v>119</v>
      </c>
      <c r="R1995" s="19">
        <v>4.6797046777239087E-2</v>
      </c>
      <c r="S1995" s="26">
        <v>16</v>
      </c>
      <c r="T1995" s="7">
        <v>6000</v>
      </c>
      <c r="U1995" s="2">
        <v>142</v>
      </c>
      <c r="V1995" s="11">
        <v>1503.37</v>
      </c>
      <c r="W1995" s="14" t="s">
        <v>5281</v>
      </c>
      <c r="X1995" s="18">
        <v>1</v>
      </c>
      <c r="Y1995" s="9">
        <v>6000</v>
      </c>
      <c r="Z1995" s="19">
        <f t="shared" si="519"/>
        <v>0</v>
      </c>
      <c r="AA1995" s="25">
        <v>1503.37</v>
      </c>
      <c r="AB1995" s="30">
        <f t="shared" si="520"/>
        <v>247000</v>
      </c>
      <c r="AC1995" s="30">
        <f t="shared" si="527"/>
        <v>2.4291497975708502E-2</v>
      </c>
      <c r="AD1995" s="31">
        <f t="shared" si="528"/>
        <v>2.8906882591093117</v>
      </c>
      <c r="AE1995" s="31">
        <f t="shared" si="529"/>
        <v>3.4493927125506074</v>
      </c>
      <c r="AG1995" s="30">
        <f t="shared" si="521"/>
        <v>927000</v>
      </c>
      <c r="AH1995" s="30">
        <f t="shared" si="513"/>
        <v>6.4724919093851136E-3</v>
      </c>
      <c r="AI1995" s="31">
        <f t="shared" si="514"/>
        <v>0.77022653721682854</v>
      </c>
      <c r="AJ1995" s="31">
        <f t="shared" si="515"/>
        <v>0.91909385113268616</v>
      </c>
      <c r="AK1995" s="30">
        <f>IF(W1995="si",($S1995*'COSTOS DE CREDITOS'!$C$27)/DATA!$G1995,"")</f>
        <v>41.191772348591137</v>
      </c>
      <c r="AL1995" s="90">
        <f>IF(W1995="si",'COSTOS DE CREDITOS'!$C$35,"")</f>
        <v>20.421138461538462</v>
      </c>
      <c r="AM1995" s="30">
        <f t="shared" si="522"/>
        <v>369.23076923076923</v>
      </c>
      <c r="AN1995" s="30">
        <f t="shared" si="523"/>
        <v>0</v>
      </c>
      <c r="AO1995" s="30">
        <f t="shared" si="524"/>
        <v>430.84368004089885</v>
      </c>
      <c r="AP1995" s="30">
        <f t="shared" si="525"/>
        <v>1072.5263199591011</v>
      </c>
      <c r="AQ1995" s="19">
        <f t="shared" si="526"/>
        <v>0.71341474152011897</v>
      </c>
    </row>
    <row r="1996" spans="1:43" x14ac:dyDescent="0.2">
      <c r="A1996" s="23" t="s">
        <v>5665</v>
      </c>
      <c r="B1996" s="6" t="s">
        <v>5678</v>
      </c>
      <c r="C1996" s="6" t="s">
        <v>5670</v>
      </c>
      <c r="D1996" s="2">
        <v>160881</v>
      </c>
      <c r="E1996" s="2">
        <v>161137</v>
      </c>
      <c r="F1996" s="3" t="s">
        <v>2543</v>
      </c>
      <c r="G1996" s="2">
        <v>5</v>
      </c>
      <c r="H1996" s="2">
        <v>161139</v>
      </c>
      <c r="I1996" s="3" t="s">
        <v>2558</v>
      </c>
      <c r="J1996" s="15">
        <v>45148</v>
      </c>
      <c r="K1996" s="24">
        <v>1211923536</v>
      </c>
      <c r="L1996" s="15">
        <v>45153</v>
      </c>
      <c r="M1996" s="15">
        <v>45169</v>
      </c>
      <c r="N1996" s="15"/>
      <c r="O1996" s="26">
        <f>VLOOKUP(D1996,quash!A$2:$I$7791,9,FALSE)</f>
        <v>4</v>
      </c>
      <c r="P1996" s="7">
        <v>9000</v>
      </c>
      <c r="Q1996" s="26">
        <v>112</v>
      </c>
      <c r="R1996" s="19">
        <v>3.4454121926124535E-2</v>
      </c>
      <c r="S1996" s="26">
        <v>16</v>
      </c>
      <c r="T1996" s="7">
        <v>10000</v>
      </c>
      <c r="U1996" s="2">
        <v>142</v>
      </c>
      <c r="V1996" s="11">
        <v>1619.41</v>
      </c>
      <c r="W1996" s="14" t="s">
        <v>5281</v>
      </c>
      <c r="X1996" s="18">
        <v>1</v>
      </c>
      <c r="Y1996" s="9">
        <v>10000</v>
      </c>
      <c r="Z1996" s="19">
        <f t="shared" si="519"/>
        <v>0</v>
      </c>
      <c r="AA1996" s="25">
        <v>1619.41</v>
      </c>
      <c r="AB1996" s="30">
        <f t="shared" si="520"/>
        <v>247000</v>
      </c>
      <c r="AC1996" s="30">
        <f t="shared" si="527"/>
        <v>4.048582995951417E-2</v>
      </c>
      <c r="AD1996" s="31">
        <f t="shared" si="528"/>
        <v>4.5344129554655872</v>
      </c>
      <c r="AE1996" s="31">
        <f t="shared" si="529"/>
        <v>5.7489878542510118</v>
      </c>
      <c r="AG1996" s="30">
        <f t="shared" si="521"/>
        <v>927000</v>
      </c>
      <c r="AH1996" s="30">
        <f t="shared" si="513"/>
        <v>1.0787486515641856E-2</v>
      </c>
      <c r="AI1996" s="31">
        <f t="shared" si="514"/>
        <v>1.2081984897518878</v>
      </c>
      <c r="AJ1996" s="31">
        <f t="shared" si="515"/>
        <v>1.5318230852211436</v>
      </c>
      <c r="AK1996" s="30">
        <f>IF(W1996="si",($S1996*'COSTOS DE CREDITOS'!$C$27)/DATA!$G1996,"")</f>
        <v>65.906835757745824</v>
      </c>
      <c r="AL1996" s="90">
        <f>IF(W1996="si",'COSTOS DE CREDITOS'!$C$35,"")</f>
        <v>20.421138461538462</v>
      </c>
      <c r="AM1996" s="30">
        <f t="shared" si="522"/>
        <v>615.38461538461547</v>
      </c>
      <c r="AN1996" s="30">
        <f t="shared" si="523"/>
        <v>0</v>
      </c>
      <c r="AO1996" s="30">
        <f t="shared" si="524"/>
        <v>701.7125896038998</v>
      </c>
      <c r="AP1996" s="30">
        <f t="shared" si="525"/>
        <v>917.69741039610028</v>
      </c>
      <c r="AQ1996" s="19">
        <f t="shared" si="526"/>
        <v>0.56668626870039107</v>
      </c>
    </row>
    <row r="1997" spans="1:43" x14ac:dyDescent="0.2">
      <c r="A1997" s="23" t="s">
        <v>5665</v>
      </c>
      <c r="B1997" s="6" t="s">
        <v>5678</v>
      </c>
      <c r="C1997" s="6" t="s">
        <v>5670</v>
      </c>
      <c r="D1997" s="2">
        <v>160868</v>
      </c>
      <c r="E1997" s="2">
        <v>161137</v>
      </c>
      <c r="F1997" s="3" t="s">
        <v>2543</v>
      </c>
      <c r="G1997" s="2">
        <v>5</v>
      </c>
      <c r="H1997" s="2">
        <v>161140</v>
      </c>
      <c r="I1997" s="3" t="s">
        <v>2559</v>
      </c>
      <c r="J1997" s="15">
        <v>45148</v>
      </c>
      <c r="K1997" s="24">
        <v>1211921918</v>
      </c>
      <c r="L1997" s="15">
        <v>45153</v>
      </c>
      <c r="M1997" s="15">
        <v>45169</v>
      </c>
      <c r="N1997" s="15"/>
      <c r="O1997" s="26">
        <f>VLOOKUP(D1997,quash!A$2:$I$7791,9,FALSE)</f>
        <v>2</v>
      </c>
      <c r="P1997" s="7">
        <v>10000</v>
      </c>
      <c r="Q1997" s="26">
        <v>116</v>
      </c>
      <c r="R1997" s="19">
        <v>2.7942683098729243E-2</v>
      </c>
      <c r="S1997" s="26">
        <v>16</v>
      </c>
      <c r="T1997" s="7">
        <v>7000</v>
      </c>
      <c r="U1997" s="2">
        <v>142</v>
      </c>
      <c r="V1997" s="11">
        <v>1134.2</v>
      </c>
      <c r="W1997" s="14" t="s">
        <v>5281</v>
      </c>
      <c r="X1997" s="18">
        <v>1</v>
      </c>
      <c r="Y1997" s="9">
        <v>7000</v>
      </c>
      <c r="Z1997" s="19">
        <f t="shared" si="519"/>
        <v>0</v>
      </c>
      <c r="AA1997" s="25">
        <v>1134.2</v>
      </c>
      <c r="AB1997" s="30">
        <f t="shared" si="520"/>
        <v>457000</v>
      </c>
      <c r="AC1997" s="30">
        <f t="shared" si="527"/>
        <v>1.5317286652078774E-2</v>
      </c>
      <c r="AD1997" s="31">
        <f t="shared" si="528"/>
        <v>1.7768052516411379</v>
      </c>
      <c r="AE1997" s="31">
        <f t="shared" si="529"/>
        <v>2.175054704595186</v>
      </c>
      <c r="AG1997" s="30">
        <f t="shared" si="521"/>
        <v>1695000</v>
      </c>
      <c r="AH1997" s="30">
        <f t="shared" si="513"/>
        <v>4.1297935103244837E-3</v>
      </c>
      <c r="AI1997" s="31">
        <f t="shared" si="514"/>
        <v>0.47905604719764011</v>
      </c>
      <c r="AJ1997" s="31">
        <f t="shared" si="515"/>
        <v>0.58643067846607666</v>
      </c>
      <c r="AK1997" s="30">
        <f>IF(W1997="si",($S1997*'COSTOS DE CREDITOS'!$C$27)/DATA!$G1997,"")</f>
        <v>65.906835757745824</v>
      </c>
      <c r="AL1997" s="90">
        <f>IF(W1997="si",'COSTOS DE CREDITOS'!$C$35,"")</f>
        <v>20.421138461538462</v>
      </c>
      <c r="AM1997" s="30">
        <f t="shared" si="522"/>
        <v>430.76923076923077</v>
      </c>
      <c r="AN1997" s="30">
        <f t="shared" si="523"/>
        <v>0</v>
      </c>
      <c r="AO1997" s="30">
        <f t="shared" si="524"/>
        <v>517.09720498851505</v>
      </c>
      <c r="AP1997" s="30">
        <f t="shared" si="525"/>
        <v>617.102795011485</v>
      </c>
      <c r="AQ1997" s="19">
        <f t="shared" si="526"/>
        <v>0.54408640011592746</v>
      </c>
    </row>
    <row r="1998" spans="1:43" x14ac:dyDescent="0.2">
      <c r="A1998" s="23" t="s">
        <v>5665</v>
      </c>
      <c r="B1998" s="6" t="s">
        <v>5678</v>
      </c>
      <c r="C1998" s="6" t="s">
        <v>5670</v>
      </c>
      <c r="D1998" s="2">
        <v>161208</v>
      </c>
      <c r="E1998" s="2">
        <v>161137</v>
      </c>
      <c r="F1998" s="3" t="s">
        <v>2543</v>
      </c>
      <c r="G1998" s="2">
        <v>5</v>
      </c>
      <c r="H1998" s="2">
        <v>161211</v>
      </c>
      <c r="I1998" s="3" t="s">
        <v>2560</v>
      </c>
      <c r="J1998" s="15">
        <v>45152</v>
      </c>
      <c r="K1998" s="24">
        <v>1214727794</v>
      </c>
      <c r="L1998" s="15">
        <v>45153</v>
      </c>
      <c r="M1998" s="15">
        <v>45169</v>
      </c>
      <c r="N1998" s="15"/>
      <c r="O1998" s="26" t="e">
        <f>VLOOKUP(D1998,quash!A$2:$I$7791,9,FALSE)</f>
        <v>#N/A</v>
      </c>
      <c r="P1998" s="7">
        <v>10000</v>
      </c>
      <c r="Q1998" s="26">
        <v>116</v>
      </c>
      <c r="R1998" s="19">
        <v>2.7942683098729243E-2</v>
      </c>
      <c r="S1998" s="26">
        <v>16</v>
      </c>
      <c r="T1998" s="7">
        <v>7000</v>
      </c>
      <c r="U1998" s="2">
        <v>142</v>
      </c>
      <c r="V1998" s="11">
        <v>1134.2</v>
      </c>
      <c r="W1998" s="14" t="s">
        <v>5281</v>
      </c>
      <c r="X1998" s="18">
        <v>1</v>
      </c>
      <c r="Y1998" s="9">
        <v>7000</v>
      </c>
      <c r="Z1998" s="19">
        <f t="shared" si="519"/>
        <v>0</v>
      </c>
      <c r="AA1998" s="25">
        <v>1134.2</v>
      </c>
      <c r="AB1998" s="30">
        <f t="shared" si="520"/>
        <v>622000</v>
      </c>
      <c r="AC1998" s="30">
        <f t="shared" si="527"/>
        <v>1.1254019292604502E-2</v>
      </c>
      <c r="AD1998" s="31">
        <f t="shared" si="528"/>
        <v>1.3054662379421222</v>
      </c>
      <c r="AE1998" s="31">
        <f t="shared" si="529"/>
        <v>1.5980707395498392</v>
      </c>
      <c r="AG1998" s="30">
        <f t="shared" si="521"/>
        <v>6126000</v>
      </c>
      <c r="AH1998" s="30">
        <f t="shared" si="513"/>
        <v>1.1426705843943846E-3</v>
      </c>
      <c r="AI1998" s="31">
        <f t="shared" si="514"/>
        <v>0.1325497877897486</v>
      </c>
      <c r="AJ1998" s="31">
        <f t="shared" si="515"/>
        <v>0.16225922298400261</v>
      </c>
      <c r="AK1998" s="30">
        <f>IF(W1998="si",($S1998*'COSTOS DE CREDITOS'!$C$27)/DATA!$G1998,"")</f>
        <v>65.906835757745824</v>
      </c>
      <c r="AL1998" s="90">
        <f>IF(W1998="si",'COSTOS DE CREDITOS'!$C$35,"")</f>
        <v>20.421138461538462</v>
      </c>
      <c r="AM1998" s="30">
        <f t="shared" si="522"/>
        <v>430.76923076923077</v>
      </c>
      <c r="AN1998" s="30">
        <f t="shared" si="523"/>
        <v>0</v>
      </c>
      <c r="AO1998" s="30">
        <f t="shared" si="524"/>
        <v>517.09720498851505</v>
      </c>
      <c r="AP1998" s="30">
        <f t="shared" si="525"/>
        <v>617.102795011485</v>
      </c>
      <c r="AQ1998" s="19">
        <f t="shared" si="526"/>
        <v>0.54408640011592746</v>
      </c>
    </row>
    <row r="1999" spans="1:43" x14ac:dyDescent="0.2">
      <c r="A1999" s="23" t="s">
        <v>5665</v>
      </c>
      <c r="B1999" s="6" t="s">
        <v>5668</v>
      </c>
      <c r="C1999" s="6" t="s">
        <v>5667</v>
      </c>
      <c r="D1999" s="2">
        <v>160415</v>
      </c>
      <c r="E1999" s="2">
        <v>161276</v>
      </c>
      <c r="F1999" s="3" t="s">
        <v>2547</v>
      </c>
      <c r="G1999" s="2">
        <v>5</v>
      </c>
      <c r="H1999" s="2">
        <v>161278</v>
      </c>
      <c r="I1999" s="3" t="s">
        <v>2561</v>
      </c>
      <c r="J1999" s="15" t="s">
        <v>5688</v>
      </c>
      <c r="K1999" s="24" t="s">
        <v>5688</v>
      </c>
      <c r="L1999" s="15">
        <v>45154</v>
      </c>
      <c r="M1999" s="15">
        <v>45169</v>
      </c>
      <c r="N1999" s="15"/>
      <c r="O1999" s="26" t="e">
        <f>VLOOKUP(D1999,quash!A$2:$I$7791,9,FALSE)</f>
        <v>#N/A</v>
      </c>
      <c r="P1999" s="7">
        <v>9000</v>
      </c>
      <c r="Q1999" s="26">
        <v>124</v>
      </c>
      <c r="R1999" s="19">
        <v>3.546552965941794E-2</v>
      </c>
      <c r="S1999" s="93">
        <v>26</v>
      </c>
      <c r="T1999" s="7">
        <v>10000</v>
      </c>
      <c r="U1999" s="2">
        <v>142</v>
      </c>
      <c r="V1999" s="11">
        <v>1432.62</v>
      </c>
      <c r="W1999" s="14" t="s">
        <v>5281</v>
      </c>
      <c r="X1999" s="18">
        <v>0.74704481058616956</v>
      </c>
      <c r="Y1999" s="9">
        <v>7470.4481058616957</v>
      </c>
      <c r="Z1999" s="19">
        <f t="shared" si="519"/>
        <v>-0.25295518941383044</v>
      </c>
      <c r="AA1999" s="25">
        <v>1070.2313365419582</v>
      </c>
      <c r="AB1999" s="30">
        <f t="shared" si="520"/>
        <v>622000</v>
      </c>
      <c r="AC1999" s="30">
        <f t="shared" si="527"/>
        <v>1.607717041800643E-2</v>
      </c>
      <c r="AD1999" s="31">
        <f t="shared" si="528"/>
        <v>1.9935691318327973</v>
      </c>
      <c r="AE1999" s="31">
        <f t="shared" si="529"/>
        <v>2.282958199356913</v>
      </c>
      <c r="AG1999" s="30">
        <f t="shared" si="521"/>
        <v>6126000</v>
      </c>
      <c r="AH1999" s="30">
        <f t="shared" si="513"/>
        <v>1.632386549134835E-3</v>
      </c>
      <c r="AI1999" s="31">
        <f t="shared" si="514"/>
        <v>0.20241593209271955</v>
      </c>
      <c r="AJ1999" s="31">
        <f t="shared" si="515"/>
        <v>0.23179888997714657</v>
      </c>
      <c r="AK1999" s="30">
        <f>IF(W1999="si",($S1999*'COSTOS DE CREDITOS'!$C$27)/DATA!$G1999,"")</f>
        <v>107.09860810633695</v>
      </c>
      <c r="AL1999" s="90">
        <f>IF(W1999="si",'COSTOS DE CREDITOS'!$C$35,"")</f>
        <v>20.421138461538462</v>
      </c>
      <c r="AM1999" s="30">
        <f t="shared" si="522"/>
        <v>1000</v>
      </c>
      <c r="AN1999" s="30">
        <f t="shared" si="523"/>
        <v>2529.5518941383043</v>
      </c>
      <c r="AO1999" s="30">
        <f t="shared" si="524"/>
        <v>3657.07164070618</v>
      </c>
      <c r="AP1999" s="30">
        <f t="shared" si="525"/>
        <v>-2586.8403041642218</v>
      </c>
      <c r="AQ1999" s="19">
        <f t="shared" si="526"/>
        <v>-2.4170851813427587</v>
      </c>
    </row>
    <row r="2000" spans="1:43" x14ac:dyDescent="0.2">
      <c r="A2000" s="23" t="s">
        <v>5665</v>
      </c>
      <c r="B2000" s="6" t="s">
        <v>5668</v>
      </c>
      <c r="C2000" s="6" t="s">
        <v>5667</v>
      </c>
      <c r="D2000" s="2">
        <v>160417</v>
      </c>
      <c r="E2000" s="2">
        <v>161276</v>
      </c>
      <c r="F2000" s="3" t="s">
        <v>2547</v>
      </c>
      <c r="G2000" s="2">
        <v>5</v>
      </c>
      <c r="H2000" s="2">
        <v>161279</v>
      </c>
      <c r="I2000" s="3" t="s">
        <v>2562</v>
      </c>
      <c r="J2000" s="15">
        <v>45146</v>
      </c>
      <c r="K2000" s="24">
        <v>1210830189</v>
      </c>
      <c r="L2000" s="15">
        <v>45154</v>
      </c>
      <c r="M2000" s="15">
        <v>45169</v>
      </c>
      <c r="N2000" s="15"/>
      <c r="O2000" s="26">
        <f>VLOOKUP(D2000,quash!A$2:$I$7791,9,FALSE)</f>
        <v>1</v>
      </c>
      <c r="P2000" s="7">
        <v>15000</v>
      </c>
      <c r="Q2000" s="26">
        <v>100</v>
      </c>
      <c r="R2000" s="19">
        <v>1.82981294070719E-2</v>
      </c>
      <c r="S2000" s="93">
        <v>26</v>
      </c>
      <c r="T2000" s="7">
        <v>9000</v>
      </c>
      <c r="U2000" s="2">
        <v>142</v>
      </c>
      <c r="V2000" s="11">
        <v>2255.2800000000002</v>
      </c>
      <c r="W2000" s="14" t="s">
        <v>5281</v>
      </c>
      <c r="X2000" s="18">
        <v>0.74704481058616956</v>
      </c>
      <c r="Y2000" s="9">
        <v>6723.403295275526</v>
      </c>
      <c r="Z2000" s="19">
        <f t="shared" si="519"/>
        <v>-0.25295518941383044</v>
      </c>
      <c r="AA2000" s="25">
        <v>1684.7952204187766</v>
      </c>
      <c r="AB2000" s="30">
        <f t="shared" si="520"/>
        <v>523000</v>
      </c>
      <c r="AC2000" s="30">
        <f t="shared" si="527"/>
        <v>1.7208413001912046E-2</v>
      </c>
      <c r="AD2000" s="31">
        <f t="shared" si="528"/>
        <v>1.7208413001912046</v>
      </c>
      <c r="AE2000" s="31">
        <f t="shared" si="529"/>
        <v>2.4435946462715106</v>
      </c>
      <c r="AG2000" s="30">
        <f t="shared" si="521"/>
        <v>2427000</v>
      </c>
      <c r="AH2000" s="30">
        <f t="shared" si="513"/>
        <v>3.708281829419036E-3</v>
      </c>
      <c r="AI2000" s="31">
        <f t="shared" si="514"/>
        <v>0.37082818294190362</v>
      </c>
      <c r="AJ2000" s="31">
        <f t="shared" si="515"/>
        <v>0.52657601977750312</v>
      </c>
      <c r="AK2000" s="30">
        <f>IF(W2000="si",($S2000*'COSTOS DE CREDITOS'!$C$27)/DATA!$G2000,"")</f>
        <v>107.09860810633695</v>
      </c>
      <c r="AL2000" s="90">
        <f>IF(W2000="si",'COSTOS DE CREDITOS'!$C$35,"")</f>
        <v>20.421138461538462</v>
      </c>
      <c r="AM2000" s="30">
        <f t="shared" si="522"/>
        <v>900</v>
      </c>
      <c r="AN2000" s="30">
        <f t="shared" si="523"/>
        <v>2276.596704724474</v>
      </c>
      <c r="AO2000" s="30">
        <f t="shared" si="524"/>
        <v>3304.1164512923497</v>
      </c>
      <c r="AP2000" s="30">
        <f t="shared" si="525"/>
        <v>-1619.3212308735731</v>
      </c>
      <c r="AQ2000" s="19">
        <f t="shared" si="526"/>
        <v>-0.96113831001435945</v>
      </c>
    </row>
    <row r="2001" spans="1:43" x14ac:dyDescent="0.2">
      <c r="A2001" s="23" t="s">
        <v>5665</v>
      </c>
      <c r="B2001" s="6" t="s">
        <v>5668</v>
      </c>
      <c r="C2001" s="6" t="s">
        <v>5667</v>
      </c>
      <c r="D2001" s="2">
        <v>160401</v>
      </c>
      <c r="E2001" s="2">
        <v>161276</v>
      </c>
      <c r="F2001" s="3" t="s">
        <v>2547</v>
      </c>
      <c r="G2001" s="2">
        <v>5</v>
      </c>
      <c r="H2001" s="2">
        <v>161280</v>
      </c>
      <c r="I2001" s="3" t="s">
        <v>2563</v>
      </c>
      <c r="J2001" s="15" t="s">
        <v>5688</v>
      </c>
      <c r="K2001" s="24" t="s">
        <v>5688</v>
      </c>
      <c r="L2001" s="15">
        <v>45154</v>
      </c>
      <c r="M2001" s="15">
        <v>45169</v>
      </c>
      <c r="N2001" s="15"/>
      <c r="O2001" s="26" t="e">
        <f>VLOOKUP(D2001,quash!A$2:$I$7791,9,FALSE)</f>
        <v>#N/A</v>
      </c>
      <c r="P2001" s="7">
        <v>7000</v>
      </c>
      <c r="Q2001" s="26">
        <v>126</v>
      </c>
      <c r="R2001" s="19">
        <v>3.3741050530766176E-2</v>
      </c>
      <c r="S2001" s="93">
        <v>26</v>
      </c>
      <c r="T2001" s="7">
        <v>6000</v>
      </c>
      <c r="U2001" s="2">
        <v>142</v>
      </c>
      <c r="V2001" s="11">
        <v>1503.37</v>
      </c>
      <c r="W2001" s="14" t="s">
        <v>5281</v>
      </c>
      <c r="X2001" s="18">
        <v>0.74704481058616956</v>
      </c>
      <c r="Y2001" s="9">
        <v>4482.2688635170171</v>
      </c>
      <c r="Z2001" s="19">
        <f t="shared" si="519"/>
        <v>-0.25295518941383044</v>
      </c>
      <c r="AA2001" s="25">
        <v>1123.0847568909296</v>
      </c>
      <c r="AB2001" s="30">
        <f t="shared" si="520"/>
        <v>622000</v>
      </c>
      <c r="AC2001" s="30">
        <f t="shared" si="527"/>
        <v>9.6463022508038593E-3</v>
      </c>
      <c r="AD2001" s="31">
        <f t="shared" si="528"/>
        <v>1.2154340836012862</v>
      </c>
      <c r="AE2001" s="31">
        <f t="shared" si="529"/>
        <v>1.369774919614148</v>
      </c>
      <c r="AG2001" s="30">
        <f t="shared" si="521"/>
        <v>6126000</v>
      </c>
      <c r="AH2001" s="30">
        <f t="shared" ref="AH2001:AH2064" si="530">IFERROR($T2001/AG2001,"")</f>
        <v>9.7943192948090111E-4</v>
      </c>
      <c r="AI2001" s="31">
        <f t="shared" ref="AI2001:AI2064" si="531">IFERROR(AH2001*$Q2001,"")</f>
        <v>0.12340842311459355</v>
      </c>
      <c r="AJ2001" s="31">
        <f t="shared" ref="AJ2001:AJ2064" si="532">IFERROR(AH2001*$U2001,"")</f>
        <v>0.13907933398628797</v>
      </c>
      <c r="AK2001" s="30">
        <f>IF(W2001="si",($S2001*'COSTOS DE CREDITOS'!$C$27)/DATA!$G2001,"")</f>
        <v>107.09860810633695</v>
      </c>
      <c r="AL2001" s="90">
        <f>IF(W2001="si",'COSTOS DE CREDITOS'!$C$35,"")</f>
        <v>20.421138461538462</v>
      </c>
      <c r="AM2001" s="30">
        <f t="shared" si="522"/>
        <v>600</v>
      </c>
      <c r="AN2001" s="30">
        <f t="shared" si="523"/>
        <v>1517.7311364829829</v>
      </c>
      <c r="AO2001" s="30">
        <f t="shared" si="524"/>
        <v>2245.2508830508586</v>
      </c>
      <c r="AP2001" s="30">
        <f t="shared" si="525"/>
        <v>-1122.166126159929</v>
      </c>
      <c r="AQ2001" s="19">
        <f t="shared" si="526"/>
        <v>-0.99918204683541101</v>
      </c>
    </row>
    <row r="2002" spans="1:43" x14ac:dyDescent="0.2">
      <c r="A2002" s="23" t="s">
        <v>5665</v>
      </c>
      <c r="B2002" s="6" t="s">
        <v>5668</v>
      </c>
      <c r="C2002" s="6" t="s">
        <v>5667</v>
      </c>
      <c r="D2002" s="2">
        <v>160407</v>
      </c>
      <c r="E2002" s="2">
        <v>161276</v>
      </c>
      <c r="F2002" s="3" t="s">
        <v>2547</v>
      </c>
      <c r="G2002" s="2">
        <v>5</v>
      </c>
      <c r="H2002" s="2">
        <v>161281</v>
      </c>
      <c r="I2002" s="3" t="s">
        <v>2564</v>
      </c>
      <c r="J2002" s="15" t="s">
        <v>5688</v>
      </c>
      <c r="K2002" s="24" t="s">
        <v>5688</v>
      </c>
      <c r="L2002" s="15">
        <v>45154</v>
      </c>
      <c r="M2002" s="15">
        <v>45169</v>
      </c>
      <c r="N2002" s="15"/>
      <c r="O2002" s="26" t="e">
        <f>VLOOKUP(D2002,quash!A$2:$I$7791,9,FALSE)</f>
        <v>#N/A</v>
      </c>
      <c r="P2002" s="7">
        <v>7000</v>
      </c>
      <c r="Q2002" s="26">
        <v>126</v>
      </c>
      <c r="R2002" s="19">
        <v>3.3741050530766176E-2</v>
      </c>
      <c r="S2002" s="93">
        <v>26</v>
      </c>
      <c r="T2002" s="7">
        <v>6000</v>
      </c>
      <c r="U2002" s="2">
        <v>142</v>
      </c>
      <c r="V2002" s="11">
        <v>858.52</v>
      </c>
      <c r="W2002" s="14" t="s">
        <v>5281</v>
      </c>
      <c r="X2002" s="18">
        <v>0.74704481058616956</v>
      </c>
      <c r="Y2002" s="9">
        <v>4482.2688635170171</v>
      </c>
      <c r="Z2002" s="19">
        <f t="shared" si="519"/>
        <v>-0.25295518941383044</v>
      </c>
      <c r="AA2002" s="25">
        <v>641.35291078443822</v>
      </c>
      <c r="AB2002" s="30">
        <f t="shared" si="520"/>
        <v>622000</v>
      </c>
      <c r="AC2002" s="30">
        <f t="shared" si="527"/>
        <v>9.6463022508038593E-3</v>
      </c>
      <c r="AD2002" s="31">
        <f t="shared" si="528"/>
        <v>1.2154340836012862</v>
      </c>
      <c r="AE2002" s="31">
        <f t="shared" si="529"/>
        <v>1.369774919614148</v>
      </c>
      <c r="AG2002" s="30">
        <f t="shared" si="521"/>
        <v>6126000</v>
      </c>
      <c r="AH2002" s="30">
        <f t="shared" si="530"/>
        <v>9.7943192948090111E-4</v>
      </c>
      <c r="AI2002" s="31">
        <f t="shared" si="531"/>
        <v>0.12340842311459355</v>
      </c>
      <c r="AJ2002" s="31">
        <f t="shared" si="532"/>
        <v>0.13907933398628797</v>
      </c>
      <c r="AK2002" s="30">
        <f>IF(W2002="si",($S2002*'COSTOS DE CREDITOS'!$C$27)/DATA!$G2002,"")</f>
        <v>107.09860810633695</v>
      </c>
      <c r="AL2002" s="90">
        <f>IF(W2002="si",'COSTOS DE CREDITOS'!$C$35,"")</f>
        <v>20.421138461538462</v>
      </c>
      <c r="AM2002" s="30">
        <f t="shared" si="522"/>
        <v>600</v>
      </c>
      <c r="AN2002" s="30">
        <f t="shared" si="523"/>
        <v>1517.7311364829829</v>
      </c>
      <c r="AO2002" s="30">
        <f t="shared" si="524"/>
        <v>2245.2508830508586</v>
      </c>
      <c r="AP2002" s="30">
        <f t="shared" si="525"/>
        <v>-1603.8979722664203</v>
      </c>
      <c r="AQ2002" s="19">
        <f t="shared" si="526"/>
        <v>-2.5008040741636206</v>
      </c>
    </row>
    <row r="2003" spans="1:43" x14ac:dyDescent="0.2">
      <c r="A2003" s="23" t="s">
        <v>5665</v>
      </c>
      <c r="B2003" s="6" t="s">
        <v>5668</v>
      </c>
      <c r="C2003" s="6" t="s">
        <v>5667</v>
      </c>
      <c r="D2003" s="4">
        <v>158902</v>
      </c>
      <c r="E2003" s="4">
        <v>161316</v>
      </c>
      <c r="F2003" s="5" t="s">
        <v>2565</v>
      </c>
      <c r="G2003" s="2">
        <v>7</v>
      </c>
      <c r="H2003" s="4">
        <v>161317</v>
      </c>
      <c r="I2003" s="5" t="s">
        <v>2566</v>
      </c>
      <c r="J2003" s="15">
        <v>45127</v>
      </c>
      <c r="K2003" s="24">
        <v>1197809523</v>
      </c>
      <c r="L2003" s="15">
        <v>45154</v>
      </c>
      <c r="M2003" s="15">
        <v>45169</v>
      </c>
      <c r="N2003" s="15"/>
      <c r="O2003" s="26">
        <f>VLOOKUP(D2003,quash!A$2:$I$7791,9,FALSE)</f>
        <v>6</v>
      </c>
      <c r="P2003" s="7">
        <v>5000</v>
      </c>
      <c r="Q2003" s="26">
        <v>147</v>
      </c>
      <c r="R2003" s="19">
        <v>0.11226939921536</v>
      </c>
      <c r="S2003" s="26">
        <v>16</v>
      </c>
      <c r="T2003" s="8">
        <v>8000</v>
      </c>
      <c r="U2003" s="4">
        <v>142</v>
      </c>
      <c r="V2003" s="10">
        <v>2013.74</v>
      </c>
      <c r="W2003" s="14" t="s">
        <v>5281</v>
      </c>
      <c r="X2003" s="18">
        <v>1</v>
      </c>
      <c r="Y2003" s="9">
        <v>8000</v>
      </c>
      <c r="Z2003" s="19">
        <f t="shared" si="519"/>
        <v>0</v>
      </c>
      <c r="AA2003" s="25">
        <v>2013.74</v>
      </c>
      <c r="AB2003" s="30">
        <f t="shared" si="520"/>
        <v>137000</v>
      </c>
      <c r="AC2003" s="30">
        <f t="shared" si="527"/>
        <v>5.8394160583941604E-2</v>
      </c>
      <c r="AD2003" s="31">
        <f t="shared" si="528"/>
        <v>8.5839416058394153</v>
      </c>
      <c r="AE2003" s="31">
        <f t="shared" si="529"/>
        <v>8.2919708029197086</v>
      </c>
      <c r="AG2003" s="30">
        <f t="shared" si="521"/>
        <v>288000</v>
      </c>
      <c r="AH2003" s="30">
        <f t="shared" si="530"/>
        <v>2.7777777777777776E-2</v>
      </c>
      <c r="AI2003" s="31">
        <f t="shared" si="531"/>
        <v>4.083333333333333</v>
      </c>
      <c r="AJ2003" s="31">
        <f t="shared" si="532"/>
        <v>3.9444444444444442</v>
      </c>
      <c r="AK2003" s="30">
        <f>IF(W2003="si",($S2003*'COSTOS DE CREDITOS'!$C$27)/DATA!$G2003,"")</f>
        <v>47.07631125553273</v>
      </c>
      <c r="AL2003" s="90">
        <f>IF(W2003="si",'COSTOS DE CREDITOS'!$C$35,"")</f>
        <v>20.421138461538462</v>
      </c>
      <c r="AM2003" s="30">
        <f t="shared" si="522"/>
        <v>492.30769230769232</v>
      </c>
      <c r="AN2003" s="30">
        <f t="shared" si="523"/>
        <v>0</v>
      </c>
      <c r="AO2003" s="30">
        <f t="shared" si="524"/>
        <v>559.80514202476354</v>
      </c>
      <c r="AP2003" s="30">
        <f t="shared" si="525"/>
        <v>1453.9348579752364</v>
      </c>
      <c r="AQ2003" s="19">
        <f t="shared" si="526"/>
        <v>0.72200723925394361</v>
      </c>
    </row>
    <row r="2004" spans="1:43" x14ac:dyDescent="0.2">
      <c r="A2004" s="23" t="s">
        <v>5665</v>
      </c>
      <c r="B2004" s="6" t="s">
        <v>5676</v>
      </c>
      <c r="C2004" s="6" t="s">
        <v>5670</v>
      </c>
      <c r="D2004" s="4">
        <v>159830</v>
      </c>
      <c r="E2004" s="4">
        <v>161353</v>
      </c>
      <c r="F2004" s="5" t="s">
        <v>2567</v>
      </c>
      <c r="G2004" s="2">
        <v>5</v>
      </c>
      <c r="H2004" s="4">
        <v>161354</v>
      </c>
      <c r="I2004" s="5" t="s">
        <v>2568</v>
      </c>
      <c r="J2004" s="15">
        <v>45136</v>
      </c>
      <c r="K2004" s="24">
        <v>1204014902</v>
      </c>
      <c r="L2004" s="15">
        <v>45154</v>
      </c>
      <c r="M2004" s="15">
        <v>45169</v>
      </c>
      <c r="N2004" s="15"/>
      <c r="O2004" s="26" t="e">
        <f>VLOOKUP(D2004,quash!A$2:$I$7791,9,FALSE)</f>
        <v>#N/A</v>
      </c>
      <c r="P2004" s="7">
        <v>7000</v>
      </c>
      <c r="Q2004" s="26">
        <v>111</v>
      </c>
      <c r="R2004" s="19">
        <v>3.3220596517330447E-2</v>
      </c>
      <c r="S2004" s="26">
        <v>16</v>
      </c>
      <c r="T2004" s="8">
        <v>7000</v>
      </c>
      <c r="U2004" s="4">
        <v>142</v>
      </c>
      <c r="V2004" s="10">
        <v>1758.65</v>
      </c>
      <c r="W2004" s="14" t="s">
        <v>5281</v>
      </c>
      <c r="X2004" s="18">
        <v>1</v>
      </c>
      <c r="Y2004" s="9">
        <v>7000</v>
      </c>
      <c r="Z2004" s="19">
        <f t="shared" si="519"/>
        <v>0</v>
      </c>
      <c r="AA2004" s="25">
        <v>1758.65</v>
      </c>
      <c r="AB2004" s="30">
        <f t="shared" si="520"/>
        <v>622000</v>
      </c>
      <c r="AC2004" s="30">
        <f t="shared" si="527"/>
        <v>1.1254019292604502E-2</v>
      </c>
      <c r="AD2004" s="31">
        <f t="shared" si="528"/>
        <v>1.2491961414790997</v>
      </c>
      <c r="AE2004" s="31">
        <f t="shared" si="529"/>
        <v>1.5980707395498392</v>
      </c>
      <c r="AG2004" s="30">
        <f t="shared" si="521"/>
        <v>6126000</v>
      </c>
      <c r="AH2004" s="30">
        <f t="shared" si="530"/>
        <v>1.1426705843943846E-3</v>
      </c>
      <c r="AI2004" s="31">
        <f t="shared" si="531"/>
        <v>0.12683643486777668</v>
      </c>
      <c r="AJ2004" s="31">
        <f t="shared" si="532"/>
        <v>0.16225922298400261</v>
      </c>
      <c r="AK2004" s="30">
        <f>IF(W2004="si",($S2004*'COSTOS DE CREDITOS'!$C$27)/DATA!$G2004,"")</f>
        <v>65.906835757745824</v>
      </c>
      <c r="AL2004" s="90">
        <f>IF(W2004="si",'COSTOS DE CREDITOS'!$C$35,"")</f>
        <v>20.421138461538462</v>
      </c>
      <c r="AM2004" s="30">
        <f t="shared" si="522"/>
        <v>430.76923076923077</v>
      </c>
      <c r="AN2004" s="30">
        <f t="shared" si="523"/>
        <v>0</v>
      </c>
      <c r="AO2004" s="30">
        <f t="shared" si="524"/>
        <v>517.09720498851505</v>
      </c>
      <c r="AP2004" s="30">
        <f t="shared" si="525"/>
        <v>1241.5527950114852</v>
      </c>
      <c r="AQ2004" s="19">
        <f t="shared" si="526"/>
        <v>0.70596923493104657</v>
      </c>
    </row>
    <row r="2005" spans="1:43" x14ac:dyDescent="0.2">
      <c r="A2005" s="23" t="s">
        <v>5665</v>
      </c>
      <c r="B2005" s="6" t="s">
        <v>5674</v>
      </c>
      <c r="C2005" s="6" t="s">
        <v>5670</v>
      </c>
      <c r="D2005" s="2">
        <v>159946</v>
      </c>
      <c r="E2005" s="2">
        <v>160955</v>
      </c>
      <c r="F2005" s="3" t="s">
        <v>2569</v>
      </c>
      <c r="G2005" s="2">
        <v>7</v>
      </c>
      <c r="H2005" s="2">
        <v>160957</v>
      </c>
      <c r="I2005" s="3" t="s">
        <v>2570</v>
      </c>
      <c r="J2005" s="15">
        <v>45138</v>
      </c>
      <c r="K2005" s="24">
        <v>1204999148</v>
      </c>
      <c r="L2005" s="15">
        <v>45149</v>
      </c>
      <c r="M2005" s="15">
        <v>45169</v>
      </c>
      <c r="N2005" s="15"/>
      <c r="O2005" s="26">
        <f>VLOOKUP(D2005,quash!A$2:$I$7791,9,FALSE)</f>
        <v>2</v>
      </c>
      <c r="P2005" s="7">
        <v>10000</v>
      </c>
      <c r="Q2005" s="26">
        <v>132</v>
      </c>
      <c r="R2005" s="19">
        <v>5.8283715876113903E-2</v>
      </c>
      <c r="S2005" s="26">
        <v>16</v>
      </c>
      <c r="T2005" s="7">
        <v>7000</v>
      </c>
      <c r="U2005" s="2">
        <v>142</v>
      </c>
      <c r="V2005" s="11">
        <v>1758.65</v>
      </c>
      <c r="W2005" s="14" t="s">
        <v>5281</v>
      </c>
      <c r="X2005" s="18">
        <v>1</v>
      </c>
      <c r="Y2005" s="9">
        <v>7000</v>
      </c>
      <c r="Z2005" s="19">
        <f t="shared" si="519"/>
        <v>0</v>
      </c>
      <c r="AA2005" s="25">
        <v>1758.65</v>
      </c>
      <c r="AB2005" s="30">
        <f t="shared" si="520"/>
        <v>457000</v>
      </c>
      <c r="AC2005" s="30">
        <f t="shared" si="527"/>
        <v>1.5317286652078774E-2</v>
      </c>
      <c r="AD2005" s="31">
        <f t="shared" si="528"/>
        <v>2.0218818380743984</v>
      </c>
      <c r="AE2005" s="31">
        <f t="shared" si="529"/>
        <v>2.175054704595186</v>
      </c>
      <c r="AG2005" s="30">
        <f t="shared" si="521"/>
        <v>1695000</v>
      </c>
      <c r="AH2005" s="30">
        <f t="shared" si="530"/>
        <v>4.1297935103244837E-3</v>
      </c>
      <c r="AI2005" s="31">
        <f t="shared" si="531"/>
        <v>0.54513274336283191</v>
      </c>
      <c r="AJ2005" s="31">
        <f t="shared" si="532"/>
        <v>0.58643067846607666</v>
      </c>
      <c r="AK2005" s="30">
        <f>IF(W2005="si",($S2005*'COSTOS DE CREDITOS'!$C$27)/DATA!$G2005,"")</f>
        <v>47.07631125553273</v>
      </c>
      <c r="AL2005" s="90">
        <f>IF(W2005="si",'COSTOS DE CREDITOS'!$C$35,"")</f>
        <v>20.421138461538462</v>
      </c>
      <c r="AM2005" s="30">
        <f t="shared" si="522"/>
        <v>430.76923076923077</v>
      </c>
      <c r="AN2005" s="30">
        <f t="shared" si="523"/>
        <v>0</v>
      </c>
      <c r="AO2005" s="30">
        <f t="shared" si="524"/>
        <v>498.26668048630199</v>
      </c>
      <c r="AP2005" s="30">
        <f t="shared" si="525"/>
        <v>1260.3833195136981</v>
      </c>
      <c r="AQ2005" s="19">
        <f t="shared" si="526"/>
        <v>0.71667660962311885</v>
      </c>
    </row>
    <row r="2006" spans="1:43" x14ac:dyDescent="0.2">
      <c r="A2006" s="23" t="s">
        <v>5665</v>
      </c>
      <c r="B2006" s="6" t="s">
        <v>5674</v>
      </c>
      <c r="C2006" s="6" t="s">
        <v>5670</v>
      </c>
      <c r="D2006" s="2">
        <v>159941</v>
      </c>
      <c r="E2006" s="2">
        <v>160955</v>
      </c>
      <c r="F2006" s="3" t="s">
        <v>2569</v>
      </c>
      <c r="G2006" s="2">
        <v>7</v>
      </c>
      <c r="H2006" s="2">
        <v>160960</v>
      </c>
      <c r="I2006" s="3" t="s">
        <v>2571</v>
      </c>
      <c r="J2006" s="15">
        <v>45138</v>
      </c>
      <c r="K2006" s="24">
        <v>1204992863</v>
      </c>
      <c r="L2006" s="15">
        <v>45149</v>
      </c>
      <c r="M2006" s="15">
        <v>45169</v>
      </c>
      <c r="N2006" s="15"/>
      <c r="O2006" s="26">
        <f>VLOOKUP(D2006,quash!A$2:$I$7791,9,FALSE)</f>
        <v>4</v>
      </c>
      <c r="P2006" s="7">
        <v>10000</v>
      </c>
      <c r="Q2006" s="26">
        <v>147</v>
      </c>
      <c r="R2006" s="19">
        <v>7.9000519063170294E-2</v>
      </c>
      <c r="S2006" s="26">
        <v>16</v>
      </c>
      <c r="T2006" s="7">
        <v>5000</v>
      </c>
      <c r="U2006" s="2">
        <v>132</v>
      </c>
      <c r="V2006" s="11">
        <v>1165.46</v>
      </c>
      <c r="W2006" s="14" t="s">
        <v>5281</v>
      </c>
      <c r="X2006" s="18">
        <v>1</v>
      </c>
      <c r="Y2006" s="9">
        <v>5000</v>
      </c>
      <c r="Z2006" s="19">
        <f t="shared" si="519"/>
        <v>0</v>
      </c>
      <c r="AA2006" s="25">
        <v>1165.46</v>
      </c>
      <c r="AB2006" s="30">
        <f t="shared" si="520"/>
        <v>247000</v>
      </c>
      <c r="AC2006" s="30">
        <f t="shared" si="527"/>
        <v>2.0242914979757085E-2</v>
      </c>
      <c r="AD2006" s="31">
        <f t="shared" si="528"/>
        <v>2.9757085020242915</v>
      </c>
      <c r="AE2006" s="31">
        <f t="shared" si="529"/>
        <v>2.6720647773279351</v>
      </c>
      <c r="AG2006" s="30">
        <f t="shared" si="521"/>
        <v>927000</v>
      </c>
      <c r="AH2006" s="30">
        <f t="shared" si="530"/>
        <v>5.3937432578209281E-3</v>
      </c>
      <c r="AI2006" s="31">
        <f t="shared" si="531"/>
        <v>0.79288025889967639</v>
      </c>
      <c r="AJ2006" s="31">
        <f t="shared" si="532"/>
        <v>0.71197411003236255</v>
      </c>
      <c r="AK2006" s="30">
        <f>IF(W2006="si",($S2006*'COSTOS DE CREDITOS'!$C$27)/DATA!$G2006,"")</f>
        <v>47.07631125553273</v>
      </c>
      <c r="AL2006" s="90">
        <f>IF(W2006="si",'COSTOS DE CREDITOS'!$C$35,"")</f>
        <v>20.421138461538462</v>
      </c>
      <c r="AM2006" s="30">
        <f t="shared" si="522"/>
        <v>307.69230769230774</v>
      </c>
      <c r="AN2006" s="30">
        <f t="shared" si="523"/>
        <v>0</v>
      </c>
      <c r="AO2006" s="30">
        <f t="shared" si="524"/>
        <v>375.1897574093789</v>
      </c>
      <c r="AP2006" s="30">
        <f t="shared" si="525"/>
        <v>790.27024259062114</v>
      </c>
      <c r="AQ2006" s="19">
        <f t="shared" si="526"/>
        <v>0.67807581778063697</v>
      </c>
    </row>
    <row r="2007" spans="1:43" x14ac:dyDescent="0.2">
      <c r="A2007" s="23" t="s">
        <v>5665</v>
      </c>
      <c r="B2007" s="6" t="s">
        <v>5674</v>
      </c>
      <c r="C2007" s="6" t="s">
        <v>5670</v>
      </c>
      <c r="D2007" s="2">
        <v>159949</v>
      </c>
      <c r="E2007" s="2">
        <v>160955</v>
      </c>
      <c r="F2007" s="3" t="s">
        <v>2569</v>
      </c>
      <c r="G2007" s="2">
        <v>7</v>
      </c>
      <c r="H2007" s="2">
        <v>160961</v>
      </c>
      <c r="I2007" s="3" t="s">
        <v>2572</v>
      </c>
      <c r="J2007" s="15">
        <v>45138</v>
      </c>
      <c r="K2007" s="24">
        <v>1205008470</v>
      </c>
      <c r="L2007" s="15">
        <v>45149</v>
      </c>
      <c r="M2007" s="15">
        <v>45169</v>
      </c>
      <c r="N2007" s="15"/>
      <c r="O2007" s="26">
        <f>VLOOKUP(D2007,quash!A$2:$I$7791,9,FALSE)</f>
        <v>2</v>
      </c>
      <c r="P2007" s="7">
        <v>10000</v>
      </c>
      <c r="Q2007" s="26">
        <v>110</v>
      </c>
      <c r="R2007" s="19">
        <v>3.11605023919212E-2</v>
      </c>
      <c r="S2007" s="26">
        <v>16</v>
      </c>
      <c r="T2007" s="7">
        <v>10000</v>
      </c>
      <c r="U2007" s="2">
        <v>132</v>
      </c>
      <c r="V2007" s="11">
        <v>2317.19</v>
      </c>
      <c r="W2007" s="14" t="s">
        <v>5281</v>
      </c>
      <c r="X2007" s="18">
        <v>1</v>
      </c>
      <c r="Y2007" s="9">
        <v>10000</v>
      </c>
      <c r="Z2007" s="19">
        <f t="shared" si="519"/>
        <v>0</v>
      </c>
      <c r="AA2007" s="25">
        <v>2317.19</v>
      </c>
      <c r="AB2007" s="30">
        <f t="shared" si="520"/>
        <v>457000</v>
      </c>
      <c r="AC2007" s="30">
        <f t="shared" si="527"/>
        <v>2.1881838074398249E-2</v>
      </c>
      <c r="AD2007" s="31">
        <f t="shared" si="528"/>
        <v>2.4070021881838075</v>
      </c>
      <c r="AE2007" s="31">
        <f t="shared" si="529"/>
        <v>2.8884026258205688</v>
      </c>
      <c r="AG2007" s="30">
        <f t="shared" si="521"/>
        <v>1695000</v>
      </c>
      <c r="AH2007" s="30">
        <f t="shared" si="530"/>
        <v>5.8997050147492625E-3</v>
      </c>
      <c r="AI2007" s="31">
        <f t="shared" si="531"/>
        <v>0.64896755162241893</v>
      </c>
      <c r="AJ2007" s="31">
        <f t="shared" si="532"/>
        <v>0.77876106194690264</v>
      </c>
      <c r="AK2007" s="30">
        <f>IF(W2007="si",($S2007*'COSTOS DE CREDITOS'!$C$27)/DATA!$G2007,"")</f>
        <v>47.07631125553273</v>
      </c>
      <c r="AL2007" s="90">
        <f>IF(W2007="si",'COSTOS DE CREDITOS'!$C$35,"")</f>
        <v>20.421138461538462</v>
      </c>
      <c r="AM2007" s="30">
        <f t="shared" si="522"/>
        <v>615.38461538461547</v>
      </c>
      <c r="AN2007" s="30">
        <f t="shared" si="523"/>
        <v>0</v>
      </c>
      <c r="AO2007" s="30">
        <f t="shared" si="524"/>
        <v>682.88206510168663</v>
      </c>
      <c r="AP2007" s="30">
        <f t="shared" si="525"/>
        <v>1634.3079348983133</v>
      </c>
      <c r="AQ2007" s="19">
        <f t="shared" si="526"/>
        <v>0.70529733638515324</v>
      </c>
    </row>
    <row r="2008" spans="1:43" x14ac:dyDescent="0.2">
      <c r="A2008" s="23" t="s">
        <v>5665</v>
      </c>
      <c r="B2008" s="6" t="s">
        <v>5674</v>
      </c>
      <c r="C2008" s="6" t="s">
        <v>5670</v>
      </c>
      <c r="D2008" s="2">
        <v>159943</v>
      </c>
      <c r="E2008" s="2">
        <v>160955</v>
      </c>
      <c r="F2008" s="3" t="s">
        <v>2569</v>
      </c>
      <c r="G2008" s="2">
        <v>7</v>
      </c>
      <c r="H2008" s="2">
        <v>160962</v>
      </c>
      <c r="I2008" s="3" t="s">
        <v>2573</v>
      </c>
      <c r="J2008" s="15">
        <v>45138</v>
      </c>
      <c r="K2008" s="24">
        <v>1204994771</v>
      </c>
      <c r="L2008" s="15">
        <v>45149</v>
      </c>
      <c r="M2008" s="15">
        <v>45169</v>
      </c>
      <c r="N2008" s="15"/>
      <c r="O2008" s="26">
        <f>VLOOKUP(D2008,quash!A$2:$I$7791,9,FALSE)</f>
        <v>1</v>
      </c>
      <c r="P2008" s="7">
        <v>10000</v>
      </c>
      <c r="Q2008" s="26">
        <v>110</v>
      </c>
      <c r="R2008" s="19">
        <v>3.3220596517330399E-2</v>
      </c>
      <c r="S2008" s="26">
        <v>16</v>
      </c>
      <c r="T2008" s="7">
        <v>10000</v>
      </c>
      <c r="U2008" s="2">
        <v>132</v>
      </c>
      <c r="V2008" s="11">
        <v>2317.19</v>
      </c>
      <c r="W2008" s="14" t="s">
        <v>5281</v>
      </c>
      <c r="X2008" s="18">
        <v>1</v>
      </c>
      <c r="Y2008" s="9">
        <v>10000</v>
      </c>
      <c r="Z2008" s="19">
        <f t="shared" si="519"/>
        <v>0</v>
      </c>
      <c r="AA2008" s="25">
        <v>2317.19</v>
      </c>
      <c r="AB2008" s="30">
        <f t="shared" si="520"/>
        <v>523000</v>
      </c>
      <c r="AC2008" s="30">
        <f t="shared" si="527"/>
        <v>1.9120458891013385E-2</v>
      </c>
      <c r="AD2008" s="31">
        <f t="shared" si="528"/>
        <v>2.1032504780114722</v>
      </c>
      <c r="AE2008" s="31">
        <f t="shared" si="529"/>
        <v>2.523900573613767</v>
      </c>
      <c r="AG2008" s="30">
        <f t="shared" si="521"/>
        <v>2427000</v>
      </c>
      <c r="AH2008" s="30">
        <f t="shared" si="530"/>
        <v>4.1203131437989289E-3</v>
      </c>
      <c r="AI2008" s="31">
        <f t="shared" si="531"/>
        <v>0.45323444581788219</v>
      </c>
      <c r="AJ2008" s="31">
        <f t="shared" si="532"/>
        <v>0.54388133498145863</v>
      </c>
      <c r="AK2008" s="30">
        <f>IF(W2008="si",($S2008*'COSTOS DE CREDITOS'!$C$27)/DATA!$G2008,"")</f>
        <v>47.07631125553273</v>
      </c>
      <c r="AL2008" s="90">
        <f>IF(W2008="si",'COSTOS DE CREDITOS'!$C$35,"")</f>
        <v>20.421138461538462</v>
      </c>
      <c r="AM2008" s="30">
        <f t="shared" si="522"/>
        <v>615.38461538461547</v>
      </c>
      <c r="AN2008" s="30">
        <f t="shared" si="523"/>
        <v>0</v>
      </c>
      <c r="AO2008" s="30">
        <f t="shared" si="524"/>
        <v>682.88206510168663</v>
      </c>
      <c r="AP2008" s="30">
        <f t="shared" si="525"/>
        <v>1634.3079348983133</v>
      </c>
      <c r="AQ2008" s="19">
        <f t="shared" si="526"/>
        <v>0.70529733638515324</v>
      </c>
    </row>
    <row r="2009" spans="1:43" x14ac:dyDescent="0.2">
      <c r="A2009" s="23" t="s">
        <v>5665</v>
      </c>
      <c r="B2009" s="6" t="s">
        <v>5668</v>
      </c>
      <c r="C2009" s="6" t="s">
        <v>5667</v>
      </c>
      <c r="D2009" s="2">
        <v>158798</v>
      </c>
      <c r="E2009" s="2">
        <v>161316</v>
      </c>
      <c r="F2009" s="3" t="s">
        <v>2565</v>
      </c>
      <c r="G2009" s="2">
        <v>7</v>
      </c>
      <c r="H2009" s="2">
        <v>161318</v>
      </c>
      <c r="I2009" s="3" t="s">
        <v>2574</v>
      </c>
      <c r="J2009" s="15">
        <v>45145</v>
      </c>
      <c r="K2009" s="24">
        <v>1209853432</v>
      </c>
      <c r="L2009" s="15">
        <v>45154</v>
      </c>
      <c r="M2009" s="15">
        <v>45169</v>
      </c>
      <c r="N2009" s="15"/>
      <c r="O2009" s="26">
        <f>VLOOKUP(D2009,quash!A$2:$I$7791,9,FALSE)</f>
        <v>4</v>
      </c>
      <c r="P2009" s="7">
        <v>10000</v>
      </c>
      <c r="Q2009" s="26">
        <v>110</v>
      </c>
      <c r="R2009" s="19">
        <v>3.3220596517330399E-2</v>
      </c>
      <c r="S2009" s="26">
        <v>16</v>
      </c>
      <c r="T2009" s="7">
        <v>8000</v>
      </c>
      <c r="U2009" s="2">
        <v>142</v>
      </c>
      <c r="V2009" s="11">
        <v>2013.74</v>
      </c>
      <c r="W2009" s="14" t="s">
        <v>5281</v>
      </c>
      <c r="X2009" s="18">
        <v>1</v>
      </c>
      <c r="Y2009" s="9">
        <v>8000</v>
      </c>
      <c r="Z2009" s="19">
        <f t="shared" si="519"/>
        <v>0</v>
      </c>
      <c r="AA2009" s="25">
        <v>2013.74</v>
      </c>
      <c r="AB2009" s="30">
        <f t="shared" si="520"/>
        <v>247000</v>
      </c>
      <c r="AC2009" s="30">
        <f t="shared" si="527"/>
        <v>3.2388663967611336E-2</v>
      </c>
      <c r="AD2009" s="31">
        <f t="shared" si="528"/>
        <v>3.5627530364372468</v>
      </c>
      <c r="AE2009" s="31">
        <f t="shared" si="529"/>
        <v>4.5991902834008096</v>
      </c>
      <c r="AG2009" s="30">
        <f t="shared" si="521"/>
        <v>927000</v>
      </c>
      <c r="AH2009" s="30">
        <f t="shared" si="530"/>
        <v>8.6299892125134836E-3</v>
      </c>
      <c r="AI2009" s="31">
        <f t="shared" si="531"/>
        <v>0.94929881337648325</v>
      </c>
      <c r="AJ2009" s="31">
        <f t="shared" si="532"/>
        <v>1.2254584681769147</v>
      </c>
      <c r="AK2009" s="30">
        <f>IF(W2009="si",($S2009*'COSTOS DE CREDITOS'!$C$27)/DATA!$G2009,"")</f>
        <v>47.07631125553273</v>
      </c>
      <c r="AL2009" s="90">
        <f>IF(W2009="si",'COSTOS DE CREDITOS'!$C$35,"")</f>
        <v>20.421138461538462</v>
      </c>
      <c r="AM2009" s="30">
        <f t="shared" si="522"/>
        <v>492.30769230769232</v>
      </c>
      <c r="AN2009" s="30">
        <f t="shared" si="523"/>
        <v>0</v>
      </c>
      <c r="AO2009" s="30">
        <f t="shared" si="524"/>
        <v>559.80514202476354</v>
      </c>
      <c r="AP2009" s="30">
        <f t="shared" si="525"/>
        <v>1453.9348579752364</v>
      </c>
      <c r="AQ2009" s="19">
        <f t="shared" si="526"/>
        <v>0.72200723925394361</v>
      </c>
    </row>
    <row r="2010" spans="1:43" x14ac:dyDescent="0.2">
      <c r="A2010" s="23" t="s">
        <v>5665</v>
      </c>
      <c r="B2010" s="6" t="s">
        <v>5668</v>
      </c>
      <c r="C2010" s="6" t="s">
        <v>5667</v>
      </c>
      <c r="D2010" s="2">
        <v>160469</v>
      </c>
      <c r="E2010" s="2">
        <v>161316</v>
      </c>
      <c r="F2010" s="3" t="s">
        <v>2565</v>
      </c>
      <c r="G2010" s="2">
        <v>7</v>
      </c>
      <c r="H2010" s="2">
        <v>161319</v>
      </c>
      <c r="I2010" s="3" t="s">
        <v>2575</v>
      </c>
      <c r="J2010" s="15">
        <v>45145</v>
      </c>
      <c r="K2010" s="24">
        <v>1209655914</v>
      </c>
      <c r="L2010" s="15">
        <v>45154</v>
      </c>
      <c r="M2010" s="15">
        <v>45169</v>
      </c>
      <c r="N2010" s="15"/>
      <c r="O2010" s="26">
        <f>VLOOKUP(D2010,quash!A$2:$I$7791,9,FALSE)</f>
        <v>6</v>
      </c>
      <c r="P2010" s="7">
        <v>10000</v>
      </c>
      <c r="Q2010" s="26">
        <v>100</v>
      </c>
      <c r="R2010" s="19">
        <v>1.82981294070719E-2</v>
      </c>
      <c r="S2010" s="26">
        <v>16</v>
      </c>
      <c r="T2010" s="7">
        <v>8000</v>
      </c>
      <c r="U2010" s="2">
        <v>142</v>
      </c>
      <c r="V2010" s="11">
        <v>2013.74</v>
      </c>
      <c r="W2010" s="14" t="s">
        <v>5281</v>
      </c>
      <c r="X2010" s="18">
        <v>1</v>
      </c>
      <c r="Y2010" s="9">
        <v>8000</v>
      </c>
      <c r="Z2010" s="19">
        <f t="shared" si="519"/>
        <v>0</v>
      </c>
      <c r="AA2010" s="25">
        <v>2013.74</v>
      </c>
      <c r="AB2010" s="30">
        <f t="shared" si="520"/>
        <v>137000</v>
      </c>
      <c r="AC2010" s="30">
        <f t="shared" si="527"/>
        <v>5.8394160583941604E-2</v>
      </c>
      <c r="AD2010" s="31">
        <f t="shared" si="528"/>
        <v>5.8394160583941606</v>
      </c>
      <c r="AE2010" s="31">
        <f t="shared" si="529"/>
        <v>8.2919708029197086</v>
      </c>
      <c r="AG2010" s="30">
        <f t="shared" si="521"/>
        <v>288000</v>
      </c>
      <c r="AH2010" s="30">
        <f t="shared" si="530"/>
        <v>2.7777777777777776E-2</v>
      </c>
      <c r="AI2010" s="31">
        <f t="shared" si="531"/>
        <v>2.7777777777777777</v>
      </c>
      <c r="AJ2010" s="31">
        <f t="shared" si="532"/>
        <v>3.9444444444444442</v>
      </c>
      <c r="AK2010" s="30">
        <f>IF(W2010="si",($S2010*'COSTOS DE CREDITOS'!$C$27)/DATA!$G2010,"")</f>
        <v>47.07631125553273</v>
      </c>
      <c r="AL2010" s="90">
        <f>IF(W2010="si",'COSTOS DE CREDITOS'!$C$35,"")</f>
        <v>20.421138461538462</v>
      </c>
      <c r="AM2010" s="30">
        <f t="shared" si="522"/>
        <v>492.30769230769232</v>
      </c>
      <c r="AN2010" s="30">
        <f t="shared" si="523"/>
        <v>0</v>
      </c>
      <c r="AO2010" s="30">
        <f t="shared" si="524"/>
        <v>559.80514202476354</v>
      </c>
      <c r="AP2010" s="30">
        <f t="shared" si="525"/>
        <v>1453.9348579752364</v>
      </c>
      <c r="AQ2010" s="19">
        <f t="shared" si="526"/>
        <v>0.72200723925394361</v>
      </c>
    </row>
    <row r="2011" spans="1:43" x14ac:dyDescent="0.2">
      <c r="A2011" s="23" t="s">
        <v>5665</v>
      </c>
      <c r="B2011" s="6" t="s">
        <v>5668</v>
      </c>
      <c r="C2011" s="6" t="s">
        <v>5667</v>
      </c>
      <c r="D2011" s="2">
        <v>160465</v>
      </c>
      <c r="E2011" s="2">
        <v>161316</v>
      </c>
      <c r="F2011" s="3" t="s">
        <v>2565</v>
      </c>
      <c r="G2011" s="2">
        <v>7</v>
      </c>
      <c r="H2011" s="2">
        <v>161320</v>
      </c>
      <c r="I2011" s="3" t="s">
        <v>2576</v>
      </c>
      <c r="J2011" s="15">
        <v>45143</v>
      </c>
      <c r="K2011" s="24">
        <v>1208902540</v>
      </c>
      <c r="L2011" s="15">
        <v>45154</v>
      </c>
      <c r="M2011" s="15">
        <v>45169</v>
      </c>
      <c r="N2011" s="15"/>
      <c r="O2011" s="26">
        <f>VLOOKUP(D2011,quash!A$2:$I$7791,9,FALSE)</f>
        <v>5</v>
      </c>
      <c r="P2011" s="7">
        <v>5000</v>
      </c>
      <c r="Q2011" s="26">
        <v>147</v>
      </c>
      <c r="R2011" s="19">
        <v>0.11226939921536</v>
      </c>
      <c r="S2011" s="26">
        <v>16</v>
      </c>
      <c r="T2011" s="7">
        <v>8000</v>
      </c>
      <c r="U2011" s="2">
        <v>142</v>
      </c>
      <c r="V2011" s="11">
        <v>2013.74</v>
      </c>
      <c r="W2011" s="14" t="s">
        <v>5281</v>
      </c>
      <c r="X2011" s="18">
        <v>1</v>
      </c>
      <c r="Y2011" s="9">
        <v>8000</v>
      </c>
      <c r="Z2011" s="19">
        <f t="shared" si="519"/>
        <v>0</v>
      </c>
      <c r="AA2011" s="25">
        <v>2013.74</v>
      </c>
      <c r="AB2011" s="30">
        <f t="shared" si="520"/>
        <v>119000</v>
      </c>
      <c r="AC2011" s="30">
        <f t="shared" si="527"/>
        <v>6.7226890756302518E-2</v>
      </c>
      <c r="AD2011" s="31">
        <f t="shared" si="528"/>
        <v>9.882352941176471</v>
      </c>
      <c r="AE2011" s="31">
        <f t="shared" si="529"/>
        <v>9.5462184873949578</v>
      </c>
      <c r="AG2011" s="30">
        <f t="shared" si="521"/>
        <v>352000</v>
      </c>
      <c r="AH2011" s="30">
        <f t="shared" si="530"/>
        <v>2.2727272727272728E-2</v>
      </c>
      <c r="AI2011" s="31">
        <f t="shared" si="531"/>
        <v>3.3409090909090908</v>
      </c>
      <c r="AJ2011" s="31">
        <f t="shared" si="532"/>
        <v>3.2272727272727275</v>
      </c>
      <c r="AK2011" s="30">
        <f>IF(W2011="si",($S2011*'COSTOS DE CREDITOS'!$C$27)/DATA!$G2011,"")</f>
        <v>47.07631125553273</v>
      </c>
      <c r="AL2011" s="90">
        <f>IF(W2011="si",'COSTOS DE CREDITOS'!$C$35,"")</f>
        <v>20.421138461538462</v>
      </c>
      <c r="AM2011" s="30">
        <f t="shared" si="522"/>
        <v>492.30769230769232</v>
      </c>
      <c r="AN2011" s="30">
        <f t="shared" si="523"/>
        <v>0</v>
      </c>
      <c r="AO2011" s="30">
        <f t="shared" si="524"/>
        <v>559.80514202476354</v>
      </c>
      <c r="AP2011" s="30">
        <f t="shared" si="525"/>
        <v>1453.9348579752364</v>
      </c>
      <c r="AQ2011" s="19">
        <f t="shared" si="526"/>
        <v>0.72200723925394361</v>
      </c>
    </row>
    <row r="2012" spans="1:43" x14ac:dyDescent="0.2">
      <c r="A2012" s="23" t="s">
        <v>5665</v>
      </c>
      <c r="B2012" s="6" t="s">
        <v>5668</v>
      </c>
      <c r="C2012" s="6" t="s">
        <v>5667</v>
      </c>
      <c r="D2012" s="2">
        <v>158800</v>
      </c>
      <c r="E2012" s="2">
        <v>161316</v>
      </c>
      <c r="F2012" s="3" t="s">
        <v>2565</v>
      </c>
      <c r="G2012" s="2">
        <v>7</v>
      </c>
      <c r="H2012" s="2">
        <v>161348</v>
      </c>
      <c r="I2012" s="3" t="s">
        <v>2577</v>
      </c>
      <c r="J2012" s="15" t="s">
        <v>5688</v>
      </c>
      <c r="K2012" s="24" t="s">
        <v>5688</v>
      </c>
      <c r="L2012" s="15">
        <v>45154</v>
      </c>
      <c r="M2012" s="15">
        <v>45169</v>
      </c>
      <c r="N2012" s="15"/>
      <c r="O2012" s="26">
        <f>VLOOKUP(D2012,quash!A$2:$I$7791,9,FALSE)</f>
        <v>4</v>
      </c>
      <c r="P2012" s="7">
        <v>10000</v>
      </c>
      <c r="Q2012" s="26">
        <v>120</v>
      </c>
      <c r="R2012" s="19">
        <v>3.1590593748395276E-2</v>
      </c>
      <c r="S2012" s="26">
        <v>16</v>
      </c>
      <c r="T2012" s="7">
        <v>8000</v>
      </c>
      <c r="U2012" s="2">
        <v>142</v>
      </c>
      <c r="V2012" s="11">
        <v>2013.74</v>
      </c>
      <c r="W2012" s="14" t="s">
        <v>5281</v>
      </c>
      <c r="X2012" s="18">
        <v>1</v>
      </c>
      <c r="Y2012" s="9">
        <v>8000</v>
      </c>
      <c r="Z2012" s="19">
        <f t="shared" si="519"/>
        <v>0</v>
      </c>
      <c r="AA2012" s="25">
        <v>2013.74</v>
      </c>
      <c r="AB2012" s="30">
        <f t="shared" si="520"/>
        <v>247000</v>
      </c>
      <c r="AC2012" s="30">
        <f t="shared" si="527"/>
        <v>3.2388663967611336E-2</v>
      </c>
      <c r="AD2012" s="31">
        <f t="shared" si="528"/>
        <v>3.8866396761133606</v>
      </c>
      <c r="AE2012" s="31">
        <f t="shared" si="529"/>
        <v>4.5991902834008096</v>
      </c>
      <c r="AG2012" s="30">
        <f t="shared" si="521"/>
        <v>927000</v>
      </c>
      <c r="AH2012" s="30">
        <f t="shared" si="530"/>
        <v>8.6299892125134836E-3</v>
      </c>
      <c r="AI2012" s="31">
        <f t="shared" si="531"/>
        <v>1.035598705501618</v>
      </c>
      <c r="AJ2012" s="31">
        <f t="shared" si="532"/>
        <v>1.2254584681769147</v>
      </c>
      <c r="AK2012" s="30">
        <f>IF(W2012="si",($S2012*'COSTOS DE CREDITOS'!$C$27)/DATA!$G2012,"")</f>
        <v>47.07631125553273</v>
      </c>
      <c r="AL2012" s="90">
        <f>IF(W2012="si",'COSTOS DE CREDITOS'!$C$35,"")</f>
        <v>20.421138461538462</v>
      </c>
      <c r="AM2012" s="30">
        <f t="shared" si="522"/>
        <v>492.30769230769232</v>
      </c>
      <c r="AN2012" s="30">
        <f t="shared" si="523"/>
        <v>0</v>
      </c>
      <c r="AO2012" s="30">
        <f t="shared" si="524"/>
        <v>559.80514202476354</v>
      </c>
      <c r="AP2012" s="30">
        <f t="shared" si="525"/>
        <v>1453.9348579752364</v>
      </c>
      <c r="AQ2012" s="19">
        <f t="shared" si="526"/>
        <v>0.72200723925394361</v>
      </c>
    </row>
    <row r="2013" spans="1:43" x14ac:dyDescent="0.2">
      <c r="A2013" s="23" t="s">
        <v>5665</v>
      </c>
      <c r="B2013" s="6" t="s">
        <v>5668</v>
      </c>
      <c r="C2013" s="6" t="s">
        <v>5667</v>
      </c>
      <c r="D2013" s="2">
        <v>158796</v>
      </c>
      <c r="E2013" s="2">
        <v>161316</v>
      </c>
      <c r="F2013" s="3" t="s">
        <v>2565</v>
      </c>
      <c r="G2013" s="2">
        <v>7</v>
      </c>
      <c r="H2013" s="2">
        <v>161349</v>
      </c>
      <c r="I2013" s="3" t="s">
        <v>2578</v>
      </c>
      <c r="J2013" s="15" t="s">
        <v>5688</v>
      </c>
      <c r="K2013" s="24" t="s">
        <v>5688</v>
      </c>
      <c r="L2013" s="15">
        <v>45154</v>
      </c>
      <c r="M2013" s="15">
        <v>45169</v>
      </c>
      <c r="N2013" s="15"/>
      <c r="O2013" s="26">
        <f>VLOOKUP(D2013,quash!A$2:$I$7791,9,FALSE)</f>
        <v>5</v>
      </c>
      <c r="P2013" s="7">
        <v>13000</v>
      </c>
      <c r="Q2013" s="26">
        <v>128</v>
      </c>
      <c r="R2013" s="19">
        <v>5.3573988293582266E-2</v>
      </c>
      <c r="S2013" s="26">
        <v>16</v>
      </c>
      <c r="T2013" s="7">
        <v>8000</v>
      </c>
      <c r="U2013" s="2">
        <v>142</v>
      </c>
      <c r="V2013" s="11">
        <v>2013.74</v>
      </c>
      <c r="W2013" s="14" t="s">
        <v>5281</v>
      </c>
      <c r="X2013" s="18">
        <v>1</v>
      </c>
      <c r="Y2013" s="9">
        <v>8000</v>
      </c>
      <c r="Z2013" s="19">
        <f t="shared" si="519"/>
        <v>0</v>
      </c>
      <c r="AA2013" s="25">
        <v>2013.74</v>
      </c>
      <c r="AB2013" s="30">
        <f t="shared" si="520"/>
        <v>119000</v>
      </c>
      <c r="AC2013" s="30">
        <f t="shared" si="527"/>
        <v>6.7226890756302518E-2</v>
      </c>
      <c r="AD2013" s="31">
        <f t="shared" si="528"/>
        <v>8.6050420168067223</v>
      </c>
      <c r="AE2013" s="31">
        <f t="shared" si="529"/>
        <v>9.5462184873949578</v>
      </c>
      <c r="AG2013" s="30">
        <f t="shared" si="521"/>
        <v>352000</v>
      </c>
      <c r="AH2013" s="30">
        <f t="shared" si="530"/>
        <v>2.2727272727272728E-2</v>
      </c>
      <c r="AI2013" s="31">
        <f t="shared" si="531"/>
        <v>2.9090909090909092</v>
      </c>
      <c r="AJ2013" s="31">
        <f t="shared" si="532"/>
        <v>3.2272727272727275</v>
      </c>
      <c r="AK2013" s="30">
        <f>IF(W2013="si",($S2013*'COSTOS DE CREDITOS'!$C$27)/DATA!$G2013,"")</f>
        <v>47.07631125553273</v>
      </c>
      <c r="AL2013" s="90">
        <f>IF(W2013="si",'COSTOS DE CREDITOS'!$C$35,"")</f>
        <v>20.421138461538462</v>
      </c>
      <c r="AM2013" s="30">
        <f t="shared" si="522"/>
        <v>492.30769230769232</v>
      </c>
      <c r="AN2013" s="30">
        <f t="shared" si="523"/>
        <v>0</v>
      </c>
      <c r="AO2013" s="30">
        <f t="shared" si="524"/>
        <v>559.80514202476354</v>
      </c>
      <c r="AP2013" s="30">
        <f t="shared" si="525"/>
        <v>1453.9348579752364</v>
      </c>
      <c r="AQ2013" s="19">
        <f t="shared" si="526"/>
        <v>0.72200723925394361</v>
      </c>
    </row>
    <row r="2014" spans="1:43" x14ac:dyDescent="0.2">
      <c r="A2014" s="23" t="s">
        <v>5665</v>
      </c>
      <c r="B2014" s="6" t="s">
        <v>5668</v>
      </c>
      <c r="C2014" s="6" t="s">
        <v>5667</v>
      </c>
      <c r="D2014" s="2">
        <v>158905</v>
      </c>
      <c r="E2014" s="2">
        <v>161316</v>
      </c>
      <c r="F2014" s="3" t="s">
        <v>2565</v>
      </c>
      <c r="G2014" s="2">
        <v>7</v>
      </c>
      <c r="H2014" s="2">
        <v>161350</v>
      </c>
      <c r="I2014" s="3" t="s">
        <v>2579</v>
      </c>
      <c r="J2014" s="15" t="s">
        <v>5688</v>
      </c>
      <c r="K2014" s="24" t="s">
        <v>5688</v>
      </c>
      <c r="L2014" s="15">
        <v>45154</v>
      </c>
      <c r="M2014" s="15">
        <v>45169</v>
      </c>
      <c r="N2014" s="15"/>
      <c r="O2014" s="26" t="e">
        <f>VLOOKUP(D2014,quash!A$2:$I$7791,9,FALSE)</f>
        <v>#N/A</v>
      </c>
      <c r="P2014" s="7">
        <v>7000</v>
      </c>
      <c r="Q2014" s="26">
        <v>126</v>
      </c>
      <c r="R2014" s="19">
        <v>3.3741050530766176E-2</v>
      </c>
      <c r="S2014" s="26">
        <v>16</v>
      </c>
      <c r="T2014" s="7">
        <v>8000</v>
      </c>
      <c r="U2014" s="2">
        <v>142</v>
      </c>
      <c r="V2014" s="11">
        <v>2013.74</v>
      </c>
      <c r="W2014" s="14" t="s">
        <v>5281</v>
      </c>
      <c r="X2014" s="18">
        <v>1</v>
      </c>
      <c r="Y2014" s="9">
        <v>8000</v>
      </c>
      <c r="Z2014" s="19">
        <f t="shared" si="519"/>
        <v>0</v>
      </c>
      <c r="AA2014" s="25">
        <v>2013.74</v>
      </c>
      <c r="AB2014" s="30">
        <f t="shared" si="520"/>
        <v>622000</v>
      </c>
      <c r="AC2014" s="30">
        <f t="shared" si="527"/>
        <v>1.2861736334405145E-2</v>
      </c>
      <c r="AD2014" s="31">
        <f t="shared" si="528"/>
        <v>1.6205787781350482</v>
      </c>
      <c r="AE2014" s="31">
        <f t="shared" si="529"/>
        <v>1.8263665594855305</v>
      </c>
      <c r="AG2014" s="30">
        <f t="shared" si="521"/>
        <v>6126000</v>
      </c>
      <c r="AH2014" s="30">
        <f t="shared" si="530"/>
        <v>1.3059092393078681E-3</v>
      </c>
      <c r="AI2014" s="31">
        <f t="shared" si="531"/>
        <v>0.16454456415279137</v>
      </c>
      <c r="AJ2014" s="31">
        <f t="shared" si="532"/>
        <v>0.18543911198171725</v>
      </c>
      <c r="AK2014" s="30">
        <f>IF(W2014="si",($S2014*'COSTOS DE CREDITOS'!$C$27)/DATA!$G2014,"")</f>
        <v>47.07631125553273</v>
      </c>
      <c r="AL2014" s="90">
        <f>IF(W2014="si",'COSTOS DE CREDITOS'!$C$35,"")</f>
        <v>20.421138461538462</v>
      </c>
      <c r="AM2014" s="30">
        <f t="shared" si="522"/>
        <v>492.30769230769232</v>
      </c>
      <c r="AN2014" s="30">
        <f t="shared" si="523"/>
        <v>0</v>
      </c>
      <c r="AO2014" s="30">
        <f t="shared" si="524"/>
        <v>559.80514202476354</v>
      </c>
      <c r="AP2014" s="30">
        <f t="shared" si="525"/>
        <v>1453.9348579752364</v>
      </c>
      <c r="AQ2014" s="19">
        <f t="shared" si="526"/>
        <v>0.72200723925394361</v>
      </c>
    </row>
    <row r="2015" spans="1:43" x14ac:dyDescent="0.2">
      <c r="A2015" s="23" t="s">
        <v>5665</v>
      </c>
      <c r="B2015" s="6" t="s">
        <v>5676</v>
      </c>
      <c r="C2015" s="6" t="s">
        <v>5670</v>
      </c>
      <c r="D2015" s="2">
        <v>160227</v>
      </c>
      <c r="E2015" s="2">
        <v>161353</v>
      </c>
      <c r="F2015" s="3" t="s">
        <v>2567</v>
      </c>
      <c r="G2015" s="2">
        <v>5</v>
      </c>
      <c r="H2015" s="2">
        <v>161355</v>
      </c>
      <c r="I2015" s="3" t="s">
        <v>2580</v>
      </c>
      <c r="J2015" s="15">
        <v>45140</v>
      </c>
      <c r="K2015" s="24">
        <v>1206472325</v>
      </c>
      <c r="L2015" s="15">
        <v>45154</v>
      </c>
      <c r="M2015" s="15">
        <v>45169</v>
      </c>
      <c r="N2015" s="15"/>
      <c r="O2015" s="26">
        <f>VLOOKUP(D2015,quash!A$2:$I$7791,9,FALSE)</f>
        <v>2</v>
      </c>
      <c r="P2015" s="7">
        <v>5000</v>
      </c>
      <c r="Q2015" s="26">
        <v>147</v>
      </c>
      <c r="R2015" s="19">
        <v>0.11226939921536</v>
      </c>
      <c r="S2015" s="26">
        <v>16</v>
      </c>
      <c r="T2015" s="7">
        <v>7000</v>
      </c>
      <c r="U2015" s="2">
        <v>142</v>
      </c>
      <c r="V2015" s="11">
        <v>1758.65</v>
      </c>
      <c r="W2015" s="14" t="s">
        <v>5281</v>
      </c>
      <c r="X2015" s="18">
        <v>1</v>
      </c>
      <c r="Y2015" s="9">
        <v>7000</v>
      </c>
      <c r="Z2015" s="19">
        <f t="shared" si="519"/>
        <v>0</v>
      </c>
      <c r="AA2015" s="25">
        <v>1758.65</v>
      </c>
      <c r="AB2015" s="30">
        <f t="shared" si="520"/>
        <v>457000</v>
      </c>
      <c r="AC2015" s="30">
        <f t="shared" si="527"/>
        <v>1.5317286652078774E-2</v>
      </c>
      <c r="AD2015" s="31">
        <f t="shared" si="528"/>
        <v>2.2516411378555796</v>
      </c>
      <c r="AE2015" s="31">
        <f t="shared" si="529"/>
        <v>2.175054704595186</v>
      </c>
      <c r="AG2015" s="30">
        <f t="shared" si="521"/>
        <v>1695000</v>
      </c>
      <c r="AH2015" s="30">
        <f t="shared" si="530"/>
        <v>4.1297935103244837E-3</v>
      </c>
      <c r="AI2015" s="31">
        <f t="shared" si="531"/>
        <v>0.60707964601769915</v>
      </c>
      <c r="AJ2015" s="31">
        <f t="shared" si="532"/>
        <v>0.58643067846607666</v>
      </c>
      <c r="AK2015" s="30">
        <f>IF(W2015="si",($S2015*'COSTOS DE CREDITOS'!$C$27)/DATA!$G2015,"")</f>
        <v>65.906835757745824</v>
      </c>
      <c r="AL2015" s="90">
        <f>IF(W2015="si",'COSTOS DE CREDITOS'!$C$35,"")</f>
        <v>20.421138461538462</v>
      </c>
      <c r="AM2015" s="30">
        <f t="shared" si="522"/>
        <v>430.76923076923077</v>
      </c>
      <c r="AN2015" s="30">
        <f t="shared" si="523"/>
        <v>0</v>
      </c>
      <c r="AO2015" s="30">
        <f t="shared" si="524"/>
        <v>517.09720498851505</v>
      </c>
      <c r="AP2015" s="30">
        <f t="shared" si="525"/>
        <v>1241.5527950114852</v>
      </c>
      <c r="AQ2015" s="19">
        <f t="shared" si="526"/>
        <v>0.70596923493104657</v>
      </c>
    </row>
    <row r="2016" spans="1:43" x14ac:dyDescent="0.2">
      <c r="A2016" s="23" t="s">
        <v>5665</v>
      </c>
      <c r="B2016" s="6" t="s">
        <v>5676</v>
      </c>
      <c r="C2016" s="6" t="s">
        <v>5670</v>
      </c>
      <c r="D2016" s="2">
        <v>159837</v>
      </c>
      <c r="E2016" s="2">
        <v>161353</v>
      </c>
      <c r="F2016" s="3" t="s">
        <v>2567</v>
      </c>
      <c r="G2016" s="2">
        <v>5</v>
      </c>
      <c r="H2016" s="2">
        <v>161356</v>
      </c>
      <c r="I2016" s="3" t="s">
        <v>2581</v>
      </c>
      <c r="J2016" s="15">
        <v>45136</v>
      </c>
      <c r="K2016" s="24">
        <v>1204065988</v>
      </c>
      <c r="L2016" s="15">
        <v>45154</v>
      </c>
      <c r="M2016" s="15">
        <v>45169</v>
      </c>
      <c r="N2016" s="15"/>
      <c r="O2016" s="26">
        <f>VLOOKUP(D2016,quash!A$2:$I$7791,9,FALSE)</f>
        <v>4</v>
      </c>
      <c r="P2016" s="7">
        <v>10000</v>
      </c>
      <c r="Q2016" s="26">
        <v>147</v>
      </c>
      <c r="R2016" s="19">
        <v>7.9000519063170294E-2</v>
      </c>
      <c r="S2016" s="26">
        <v>16</v>
      </c>
      <c r="T2016" s="7">
        <v>7000</v>
      </c>
      <c r="U2016" s="2">
        <v>142</v>
      </c>
      <c r="V2016" s="11">
        <v>1758.65</v>
      </c>
      <c r="W2016" s="14" t="s">
        <v>5281</v>
      </c>
      <c r="X2016" s="18">
        <v>1</v>
      </c>
      <c r="Y2016" s="9">
        <v>7000</v>
      </c>
      <c r="Z2016" s="19">
        <f t="shared" si="519"/>
        <v>0</v>
      </c>
      <c r="AA2016" s="25">
        <v>1758.65</v>
      </c>
      <c r="AB2016" s="30">
        <f t="shared" si="520"/>
        <v>247000</v>
      </c>
      <c r="AC2016" s="30">
        <f t="shared" si="527"/>
        <v>2.8340080971659919E-2</v>
      </c>
      <c r="AD2016" s="31">
        <f t="shared" si="528"/>
        <v>4.1659919028340084</v>
      </c>
      <c r="AE2016" s="31">
        <f t="shared" si="529"/>
        <v>4.0242914979757085</v>
      </c>
      <c r="AG2016" s="30">
        <f t="shared" si="521"/>
        <v>927000</v>
      </c>
      <c r="AH2016" s="30">
        <f t="shared" si="530"/>
        <v>7.551240560949299E-3</v>
      </c>
      <c r="AI2016" s="31">
        <f t="shared" si="531"/>
        <v>1.110032362459547</v>
      </c>
      <c r="AJ2016" s="31">
        <f t="shared" si="532"/>
        <v>1.0722761596548005</v>
      </c>
      <c r="AK2016" s="30">
        <f>IF(W2016="si",($S2016*'COSTOS DE CREDITOS'!$C$27)/DATA!$G2016,"")</f>
        <v>65.906835757745824</v>
      </c>
      <c r="AL2016" s="90">
        <f>IF(W2016="si",'COSTOS DE CREDITOS'!$C$35,"")</f>
        <v>20.421138461538462</v>
      </c>
      <c r="AM2016" s="30">
        <f t="shared" si="522"/>
        <v>430.76923076923077</v>
      </c>
      <c r="AN2016" s="30">
        <f t="shared" si="523"/>
        <v>0</v>
      </c>
      <c r="AO2016" s="30">
        <f t="shared" si="524"/>
        <v>517.09720498851505</v>
      </c>
      <c r="AP2016" s="30">
        <f t="shared" si="525"/>
        <v>1241.5527950114852</v>
      </c>
      <c r="AQ2016" s="19">
        <f t="shared" si="526"/>
        <v>0.70596923493104657</v>
      </c>
    </row>
    <row r="2017" spans="1:43" x14ac:dyDescent="0.2">
      <c r="A2017" s="23" t="s">
        <v>5665</v>
      </c>
      <c r="B2017" s="6" t="s">
        <v>5676</v>
      </c>
      <c r="C2017" s="6" t="s">
        <v>5670</v>
      </c>
      <c r="D2017" s="2">
        <v>156718</v>
      </c>
      <c r="E2017" s="2">
        <v>161353</v>
      </c>
      <c r="F2017" s="3" t="s">
        <v>2567</v>
      </c>
      <c r="G2017" s="2">
        <v>5</v>
      </c>
      <c r="H2017" s="2">
        <v>161357</v>
      </c>
      <c r="I2017" s="3" t="s">
        <v>2582</v>
      </c>
      <c r="J2017" s="15">
        <v>45106</v>
      </c>
      <c r="K2017" s="24">
        <v>1182798031</v>
      </c>
      <c r="L2017" s="15">
        <v>45154</v>
      </c>
      <c r="M2017" s="15">
        <v>45169</v>
      </c>
      <c r="N2017" s="15"/>
      <c r="O2017" s="26">
        <f>VLOOKUP(D2017,quash!A$2:$I$7791,9,FALSE)</f>
        <v>1</v>
      </c>
      <c r="P2017" s="7">
        <v>10000</v>
      </c>
      <c r="Q2017" s="26">
        <v>127</v>
      </c>
      <c r="R2017" s="19">
        <v>5.24391097594855E-2</v>
      </c>
      <c r="S2017" s="26">
        <v>16</v>
      </c>
      <c r="T2017" s="7">
        <v>7000</v>
      </c>
      <c r="U2017" s="2">
        <v>142</v>
      </c>
      <c r="V2017" s="11">
        <v>1758.65</v>
      </c>
      <c r="W2017" s="14" t="s">
        <v>5281</v>
      </c>
      <c r="X2017" s="18">
        <v>1</v>
      </c>
      <c r="Y2017" s="9">
        <v>7000</v>
      </c>
      <c r="Z2017" s="19">
        <f t="shared" si="519"/>
        <v>0</v>
      </c>
      <c r="AA2017" s="25">
        <v>1758.65</v>
      </c>
      <c r="AB2017" s="30">
        <f t="shared" si="520"/>
        <v>523000</v>
      </c>
      <c r="AC2017" s="30">
        <f t="shared" si="527"/>
        <v>1.338432122370937E-2</v>
      </c>
      <c r="AD2017" s="31">
        <f t="shared" si="528"/>
        <v>1.6998087954110899</v>
      </c>
      <c r="AE2017" s="31">
        <f t="shared" si="529"/>
        <v>1.9005736137667306</v>
      </c>
      <c r="AG2017" s="30">
        <f t="shared" si="521"/>
        <v>2427000</v>
      </c>
      <c r="AH2017" s="30">
        <f t="shared" si="530"/>
        <v>2.88421920065925E-3</v>
      </c>
      <c r="AI2017" s="31">
        <f t="shared" si="531"/>
        <v>0.36629583848372477</v>
      </c>
      <c r="AJ2017" s="31">
        <f t="shared" si="532"/>
        <v>0.40955912649361348</v>
      </c>
      <c r="AK2017" s="30">
        <f>IF(W2017="si",($S2017*'COSTOS DE CREDITOS'!$C$27)/DATA!$G2017,"")</f>
        <v>65.906835757745824</v>
      </c>
      <c r="AL2017" s="90">
        <f>IF(W2017="si",'COSTOS DE CREDITOS'!$C$35,"")</f>
        <v>20.421138461538462</v>
      </c>
      <c r="AM2017" s="30">
        <f t="shared" si="522"/>
        <v>430.76923076923077</v>
      </c>
      <c r="AN2017" s="30">
        <f t="shared" si="523"/>
        <v>0</v>
      </c>
      <c r="AO2017" s="30">
        <f t="shared" si="524"/>
        <v>517.09720498851505</v>
      </c>
      <c r="AP2017" s="30">
        <f t="shared" si="525"/>
        <v>1241.5527950114852</v>
      </c>
      <c r="AQ2017" s="19">
        <f t="shared" si="526"/>
        <v>0.70596923493104657</v>
      </c>
    </row>
    <row r="2018" spans="1:43" x14ac:dyDescent="0.2">
      <c r="A2018" s="23" t="s">
        <v>5665</v>
      </c>
      <c r="B2018" s="6" t="s">
        <v>5676</v>
      </c>
      <c r="C2018" s="6" t="s">
        <v>5670</v>
      </c>
      <c r="D2018" s="2">
        <v>156716</v>
      </c>
      <c r="E2018" s="2">
        <v>161353</v>
      </c>
      <c r="F2018" s="3" t="s">
        <v>2567</v>
      </c>
      <c r="G2018" s="2">
        <v>5</v>
      </c>
      <c r="H2018" s="2">
        <v>161358</v>
      </c>
      <c r="I2018" s="3" t="s">
        <v>2583</v>
      </c>
      <c r="J2018" s="15" t="s">
        <v>5688</v>
      </c>
      <c r="K2018" s="24" t="s">
        <v>5688</v>
      </c>
      <c r="L2018" s="15">
        <v>45155</v>
      </c>
      <c r="M2018" s="15">
        <v>45169</v>
      </c>
      <c r="N2018" s="15"/>
      <c r="O2018" s="26" t="e">
        <f>VLOOKUP(D2018,quash!A$2:$I$7791,9,FALSE)</f>
        <v>#N/A</v>
      </c>
      <c r="P2018" s="7">
        <v>9000</v>
      </c>
      <c r="Q2018" s="26">
        <v>147</v>
      </c>
      <c r="R2018" s="19">
        <v>8.456731836388684E-2</v>
      </c>
      <c r="S2018" s="26">
        <v>16</v>
      </c>
      <c r="T2018" s="7">
        <v>7000</v>
      </c>
      <c r="U2018" s="2">
        <v>142</v>
      </c>
      <c r="V2018" s="11">
        <v>1758.65</v>
      </c>
      <c r="W2018" s="14" t="s">
        <v>5281</v>
      </c>
      <c r="X2018" s="18">
        <v>1</v>
      </c>
      <c r="Y2018" s="9">
        <v>7000</v>
      </c>
      <c r="Z2018" s="19">
        <f t="shared" si="519"/>
        <v>0</v>
      </c>
      <c r="AA2018" s="25">
        <v>1758.65</v>
      </c>
      <c r="AB2018" s="30">
        <f t="shared" si="520"/>
        <v>622000</v>
      </c>
      <c r="AC2018" s="30">
        <f t="shared" si="527"/>
        <v>1.1254019292604502E-2</v>
      </c>
      <c r="AD2018" s="31">
        <f t="shared" si="528"/>
        <v>1.6543408360128617</v>
      </c>
      <c r="AE2018" s="31">
        <f t="shared" si="529"/>
        <v>1.5980707395498392</v>
      </c>
      <c r="AG2018" s="30">
        <f t="shared" si="521"/>
        <v>6126000</v>
      </c>
      <c r="AH2018" s="30">
        <f t="shared" si="530"/>
        <v>1.1426705843943846E-3</v>
      </c>
      <c r="AI2018" s="31">
        <f t="shared" si="531"/>
        <v>0.16797257590597453</v>
      </c>
      <c r="AJ2018" s="31">
        <f t="shared" si="532"/>
        <v>0.16225922298400261</v>
      </c>
      <c r="AK2018" s="30">
        <f>IF(W2018="si",($S2018*'COSTOS DE CREDITOS'!$C$27)/DATA!$G2018,"")</f>
        <v>65.906835757745824</v>
      </c>
      <c r="AL2018" s="90">
        <f>IF(W2018="si",'COSTOS DE CREDITOS'!$C$35,"")</f>
        <v>20.421138461538462</v>
      </c>
      <c r="AM2018" s="30">
        <f t="shared" si="522"/>
        <v>430.76923076923077</v>
      </c>
      <c r="AN2018" s="30">
        <f t="shared" si="523"/>
        <v>0</v>
      </c>
      <c r="AO2018" s="30">
        <f t="shared" si="524"/>
        <v>517.09720498851505</v>
      </c>
      <c r="AP2018" s="30">
        <f t="shared" si="525"/>
        <v>1241.5527950114852</v>
      </c>
      <c r="AQ2018" s="19">
        <f t="shared" si="526"/>
        <v>0.70596923493104657</v>
      </c>
    </row>
    <row r="2019" spans="1:43" x14ac:dyDescent="0.2">
      <c r="A2019" s="23" t="s">
        <v>5665</v>
      </c>
      <c r="B2019" s="6" t="s">
        <v>5671</v>
      </c>
      <c r="C2019" s="6" t="s">
        <v>5670</v>
      </c>
      <c r="D2019" s="2">
        <v>160747</v>
      </c>
      <c r="E2019" s="2">
        <v>161455</v>
      </c>
      <c r="F2019" s="3" t="s">
        <v>1430</v>
      </c>
      <c r="G2019" s="2">
        <v>6</v>
      </c>
      <c r="H2019" s="2">
        <v>161464</v>
      </c>
      <c r="I2019" s="3" t="s">
        <v>2584</v>
      </c>
      <c r="J2019" s="15">
        <v>45147</v>
      </c>
      <c r="K2019" s="24">
        <v>1211299184</v>
      </c>
      <c r="L2019" s="15">
        <v>45155</v>
      </c>
      <c r="M2019" s="15">
        <v>45169</v>
      </c>
      <c r="N2019" s="15"/>
      <c r="O2019" s="26">
        <f>VLOOKUP(D2019,quash!A$2:$I$7791,9,FALSE)</f>
        <v>1</v>
      </c>
      <c r="P2019" s="7">
        <v>10000</v>
      </c>
      <c r="Q2019" s="26">
        <v>132</v>
      </c>
      <c r="R2019" s="19">
        <v>5.8283715876113903E-2</v>
      </c>
      <c r="S2019" s="26">
        <v>16</v>
      </c>
      <c r="T2019" s="7">
        <v>7000</v>
      </c>
      <c r="U2019" s="2">
        <v>142</v>
      </c>
      <c r="V2019" s="11">
        <v>1758.65</v>
      </c>
      <c r="W2019" s="14" t="s">
        <v>5281</v>
      </c>
      <c r="X2019" s="18">
        <v>1</v>
      </c>
      <c r="Y2019" s="9">
        <v>7000</v>
      </c>
      <c r="Z2019" s="19">
        <f t="shared" si="519"/>
        <v>0</v>
      </c>
      <c r="AA2019" s="25">
        <v>1758.65</v>
      </c>
      <c r="AB2019" s="30">
        <f t="shared" si="520"/>
        <v>523000</v>
      </c>
      <c r="AC2019" s="30">
        <f t="shared" si="527"/>
        <v>1.338432122370937E-2</v>
      </c>
      <c r="AD2019" s="31">
        <f t="shared" si="528"/>
        <v>1.7667304015296368</v>
      </c>
      <c r="AE2019" s="31">
        <f t="shared" si="529"/>
        <v>1.9005736137667306</v>
      </c>
      <c r="AG2019" s="30">
        <f t="shared" si="521"/>
        <v>2427000</v>
      </c>
      <c r="AH2019" s="30">
        <f t="shared" si="530"/>
        <v>2.88421920065925E-3</v>
      </c>
      <c r="AI2019" s="31">
        <f t="shared" si="531"/>
        <v>0.38071693448702099</v>
      </c>
      <c r="AJ2019" s="31">
        <f t="shared" si="532"/>
        <v>0.40955912649361348</v>
      </c>
      <c r="AK2019" s="30">
        <f>IF(W2019="si",($S2019*'COSTOS DE CREDITOS'!$C$27)/DATA!$G2019,"")</f>
        <v>54.922363131454851</v>
      </c>
      <c r="AL2019" s="90">
        <f>IF(W2019="si",'COSTOS DE CREDITOS'!$C$35,"")</f>
        <v>20.421138461538462</v>
      </c>
      <c r="AM2019" s="30">
        <f t="shared" si="522"/>
        <v>430.76923076923077</v>
      </c>
      <c r="AN2019" s="30">
        <f t="shared" si="523"/>
        <v>0</v>
      </c>
      <c r="AO2019" s="30">
        <f t="shared" si="524"/>
        <v>506.11273236222405</v>
      </c>
      <c r="AP2019" s="30">
        <f t="shared" si="525"/>
        <v>1252.537267637776</v>
      </c>
      <c r="AQ2019" s="19">
        <f t="shared" si="526"/>
        <v>0.71221520350142209</v>
      </c>
    </row>
    <row r="2020" spans="1:43" x14ac:dyDescent="0.2">
      <c r="A2020" s="23" t="s">
        <v>5665</v>
      </c>
      <c r="B2020" s="6" t="s">
        <v>5669</v>
      </c>
      <c r="C2020" s="6" t="s">
        <v>5670</v>
      </c>
      <c r="D2020" s="4">
        <v>160899</v>
      </c>
      <c r="E2020" s="4">
        <v>161052</v>
      </c>
      <c r="F2020" s="5" t="s">
        <v>2585</v>
      </c>
      <c r="G2020" s="2">
        <v>5</v>
      </c>
      <c r="H2020" s="4">
        <v>161053</v>
      </c>
      <c r="I2020" s="5" t="s">
        <v>2586</v>
      </c>
      <c r="J2020" s="15">
        <v>45148</v>
      </c>
      <c r="K2020" s="24">
        <v>1212024279</v>
      </c>
      <c r="L2020" s="15">
        <v>45152</v>
      </c>
      <c r="M2020" s="15">
        <v>45169</v>
      </c>
      <c r="N2020" s="15"/>
      <c r="O2020" s="26">
        <f>VLOOKUP(D2020,quash!A$2:$I$7791,9,FALSE)</f>
        <v>2</v>
      </c>
      <c r="P2020" s="7">
        <v>10000</v>
      </c>
      <c r="Q2020" s="26">
        <v>110</v>
      </c>
      <c r="R2020" s="19">
        <v>3.3741050530766099E-2</v>
      </c>
      <c r="S2020" s="26">
        <v>16</v>
      </c>
      <c r="T2020" s="8">
        <v>7000</v>
      </c>
      <c r="U2020" s="4">
        <v>142</v>
      </c>
      <c r="V2020" s="10">
        <v>1758.65</v>
      </c>
      <c r="W2020" s="14" t="s">
        <v>5281</v>
      </c>
      <c r="X2020" s="18">
        <v>1</v>
      </c>
      <c r="Y2020" s="9">
        <v>7000</v>
      </c>
      <c r="Z2020" s="19">
        <f t="shared" si="519"/>
        <v>0</v>
      </c>
      <c r="AA2020" s="25">
        <v>1758.65</v>
      </c>
      <c r="AB2020" s="30">
        <f t="shared" si="520"/>
        <v>457000</v>
      </c>
      <c r="AC2020" s="30">
        <f t="shared" si="527"/>
        <v>1.5317286652078774E-2</v>
      </c>
      <c r="AD2020" s="31">
        <f t="shared" si="528"/>
        <v>1.6849015317286651</v>
      </c>
      <c r="AE2020" s="31">
        <f t="shared" si="529"/>
        <v>2.175054704595186</v>
      </c>
      <c r="AG2020" s="30">
        <f t="shared" si="521"/>
        <v>1695000</v>
      </c>
      <c r="AH2020" s="30">
        <f t="shared" si="530"/>
        <v>4.1297935103244837E-3</v>
      </c>
      <c r="AI2020" s="31">
        <f t="shared" si="531"/>
        <v>0.45427728613569318</v>
      </c>
      <c r="AJ2020" s="31">
        <f t="shared" si="532"/>
        <v>0.58643067846607666</v>
      </c>
      <c r="AK2020" s="30">
        <f>IF(W2020="si",($S2020*'COSTOS DE CREDITOS'!$C$27)/DATA!$G2020,"")</f>
        <v>65.906835757745824</v>
      </c>
      <c r="AL2020" s="90">
        <f>IF(W2020="si",'COSTOS DE CREDITOS'!$C$35,"")</f>
        <v>20.421138461538462</v>
      </c>
      <c r="AM2020" s="30">
        <f t="shared" si="522"/>
        <v>430.76923076923077</v>
      </c>
      <c r="AN2020" s="30">
        <f t="shared" si="523"/>
        <v>0</v>
      </c>
      <c r="AO2020" s="30">
        <f t="shared" si="524"/>
        <v>517.09720498851505</v>
      </c>
      <c r="AP2020" s="30">
        <f t="shared" si="525"/>
        <v>1241.5527950114852</v>
      </c>
      <c r="AQ2020" s="19">
        <f t="shared" si="526"/>
        <v>0.70596923493104657</v>
      </c>
    </row>
    <row r="2021" spans="1:43" x14ac:dyDescent="0.2">
      <c r="A2021" s="23" t="s">
        <v>5665</v>
      </c>
      <c r="B2021" s="6" t="s">
        <v>5678</v>
      </c>
      <c r="C2021" s="6" t="s">
        <v>5670</v>
      </c>
      <c r="D2021" s="2">
        <v>160997</v>
      </c>
      <c r="E2021" s="2">
        <v>161066</v>
      </c>
      <c r="F2021" s="3" t="s">
        <v>2587</v>
      </c>
      <c r="G2021" s="2">
        <v>5</v>
      </c>
      <c r="H2021" s="2">
        <v>161291</v>
      </c>
      <c r="I2021" s="3" t="s">
        <v>2588</v>
      </c>
      <c r="J2021" s="15">
        <v>45149</v>
      </c>
      <c r="K2021" s="24">
        <v>1212757429</v>
      </c>
      <c r="L2021" s="15">
        <v>45154</v>
      </c>
      <c r="M2021" s="15">
        <v>45169</v>
      </c>
      <c r="N2021" s="15"/>
      <c r="O2021" s="26">
        <f>VLOOKUP(D2021,quash!A$2:$I$7791,9,FALSE)</f>
        <v>1</v>
      </c>
      <c r="P2021" s="7">
        <v>10000</v>
      </c>
      <c r="Q2021" s="26">
        <v>110</v>
      </c>
      <c r="R2021" s="19">
        <v>3.11605023919212E-2</v>
      </c>
      <c r="S2021" s="26">
        <v>16</v>
      </c>
      <c r="T2021" s="7">
        <v>6000</v>
      </c>
      <c r="U2021" s="2">
        <v>142</v>
      </c>
      <c r="V2021" s="11">
        <v>1503.37</v>
      </c>
      <c r="W2021" s="14" t="s">
        <v>5281</v>
      </c>
      <c r="X2021" s="18">
        <v>1</v>
      </c>
      <c r="Y2021" s="9">
        <v>6000</v>
      </c>
      <c r="Z2021" s="19">
        <f t="shared" si="519"/>
        <v>0</v>
      </c>
      <c r="AA2021" s="25">
        <v>1503.37</v>
      </c>
      <c r="AB2021" s="30">
        <f t="shared" si="520"/>
        <v>523000</v>
      </c>
      <c r="AC2021" s="30">
        <f t="shared" si="527"/>
        <v>1.1472275334608031E-2</v>
      </c>
      <c r="AD2021" s="31">
        <f t="shared" si="528"/>
        <v>1.2619502868068835</v>
      </c>
      <c r="AE2021" s="31">
        <f t="shared" si="529"/>
        <v>1.6290630975143403</v>
      </c>
      <c r="AG2021" s="30">
        <f t="shared" si="521"/>
        <v>2427000</v>
      </c>
      <c r="AH2021" s="30">
        <f t="shared" si="530"/>
        <v>2.472187886279357E-3</v>
      </c>
      <c r="AI2021" s="31">
        <f t="shared" si="531"/>
        <v>0.27194066749072926</v>
      </c>
      <c r="AJ2021" s="31">
        <f t="shared" si="532"/>
        <v>0.35105067985166871</v>
      </c>
      <c r="AK2021" s="30">
        <f>IF(W2021="si",($S2021*'COSTOS DE CREDITOS'!$C$27)/DATA!$G2021,"")</f>
        <v>65.906835757745824</v>
      </c>
      <c r="AL2021" s="90">
        <f>IF(W2021="si",'COSTOS DE CREDITOS'!$C$35,"")</f>
        <v>20.421138461538462</v>
      </c>
      <c r="AM2021" s="30">
        <f t="shared" si="522"/>
        <v>369.23076923076923</v>
      </c>
      <c r="AN2021" s="30">
        <f t="shared" si="523"/>
        <v>0</v>
      </c>
      <c r="AO2021" s="30">
        <f t="shared" si="524"/>
        <v>455.5587434500535</v>
      </c>
      <c r="AP2021" s="30">
        <f t="shared" si="525"/>
        <v>1047.8112565499464</v>
      </c>
      <c r="AQ2021" s="19">
        <f t="shared" si="526"/>
        <v>0.69697496727348984</v>
      </c>
    </row>
    <row r="2022" spans="1:43" x14ac:dyDescent="0.2">
      <c r="A2022" s="23" t="s">
        <v>5665</v>
      </c>
      <c r="B2022" s="6" t="s">
        <v>5678</v>
      </c>
      <c r="C2022" s="6" t="s">
        <v>5670</v>
      </c>
      <c r="D2022" s="2">
        <v>161000</v>
      </c>
      <c r="E2022" s="2">
        <v>161066</v>
      </c>
      <c r="F2022" s="3" t="s">
        <v>2587</v>
      </c>
      <c r="G2022" s="2">
        <v>5</v>
      </c>
      <c r="H2022" s="2">
        <v>161292</v>
      </c>
      <c r="I2022" s="3" t="s">
        <v>2589</v>
      </c>
      <c r="J2022" s="15">
        <v>45149</v>
      </c>
      <c r="K2022" s="24">
        <v>1212782902</v>
      </c>
      <c r="L2022" s="15">
        <v>45154</v>
      </c>
      <c r="M2022" s="15">
        <v>45169</v>
      </c>
      <c r="N2022" s="15"/>
      <c r="O2022" s="26">
        <f>VLOOKUP(D2022,quash!A$2:$I$7791,9,FALSE)</f>
        <v>2</v>
      </c>
      <c r="P2022" s="7">
        <v>10000</v>
      </c>
      <c r="Q2022" s="26">
        <v>110</v>
      </c>
      <c r="R2022" s="19">
        <v>3.3220596517330399E-2</v>
      </c>
      <c r="S2022" s="26">
        <v>16</v>
      </c>
      <c r="T2022" s="7">
        <v>10000</v>
      </c>
      <c r="U2022" s="2">
        <v>142</v>
      </c>
      <c r="V2022" s="11">
        <v>2510.34</v>
      </c>
      <c r="W2022" s="14" t="s">
        <v>5281</v>
      </c>
      <c r="X2022" s="18">
        <v>1</v>
      </c>
      <c r="Y2022" s="9">
        <v>10000</v>
      </c>
      <c r="Z2022" s="19">
        <f t="shared" si="519"/>
        <v>0</v>
      </c>
      <c r="AA2022" s="25">
        <v>2510.34</v>
      </c>
      <c r="AB2022" s="30">
        <f t="shared" si="520"/>
        <v>457000</v>
      </c>
      <c r="AC2022" s="30">
        <f t="shared" ref="AC2022:AC2069" si="533">$T2022/AB2022</f>
        <v>2.1881838074398249E-2</v>
      </c>
      <c r="AD2022" s="31">
        <f t="shared" ref="AD2022:AD2069" si="534">AC2022*$Q2022</f>
        <v>2.4070021881838075</v>
      </c>
      <c r="AE2022" s="31">
        <f t="shared" ref="AE2022:AE2069" si="535">AC2022*$U2022</f>
        <v>3.1072210065645511</v>
      </c>
      <c r="AG2022" s="30">
        <f t="shared" si="521"/>
        <v>1695000</v>
      </c>
      <c r="AH2022" s="30">
        <f t="shared" si="530"/>
        <v>5.8997050147492625E-3</v>
      </c>
      <c r="AI2022" s="31">
        <f t="shared" si="531"/>
        <v>0.64896755162241893</v>
      </c>
      <c r="AJ2022" s="31">
        <f t="shared" si="532"/>
        <v>0.83775811209439532</v>
      </c>
      <c r="AK2022" s="30">
        <f>IF(W2022="si",($S2022*'COSTOS DE CREDITOS'!$C$27)/DATA!$G2022,"")</f>
        <v>65.906835757745824</v>
      </c>
      <c r="AL2022" s="90">
        <f>IF(W2022="si",'COSTOS DE CREDITOS'!$C$35,"")</f>
        <v>20.421138461538462</v>
      </c>
      <c r="AM2022" s="30">
        <f t="shared" si="522"/>
        <v>615.38461538461547</v>
      </c>
      <c r="AN2022" s="30">
        <f t="shared" si="523"/>
        <v>0</v>
      </c>
      <c r="AO2022" s="30">
        <f t="shared" si="524"/>
        <v>701.7125896038998</v>
      </c>
      <c r="AP2022" s="30">
        <f t="shared" si="525"/>
        <v>1808.6274103961005</v>
      </c>
      <c r="AQ2022" s="19">
        <f t="shared" si="526"/>
        <v>0.72047109570659762</v>
      </c>
    </row>
    <row r="2023" spans="1:43" x14ac:dyDescent="0.2">
      <c r="A2023" s="23" t="s">
        <v>5665</v>
      </c>
      <c r="B2023" s="6" t="s">
        <v>5666</v>
      </c>
      <c r="C2023" s="6" t="s">
        <v>5667</v>
      </c>
      <c r="D2023" s="2">
        <v>161083</v>
      </c>
      <c r="E2023" s="2">
        <v>161476</v>
      </c>
      <c r="F2023" s="3" t="s">
        <v>2590</v>
      </c>
      <c r="G2023" s="2">
        <v>6</v>
      </c>
      <c r="H2023" s="2">
        <v>161486</v>
      </c>
      <c r="I2023" s="3" t="s">
        <v>2591</v>
      </c>
      <c r="J2023" s="15" t="s">
        <v>5688</v>
      </c>
      <c r="K2023" s="24" t="s">
        <v>5688</v>
      </c>
      <c r="L2023" s="15">
        <v>45155</v>
      </c>
      <c r="M2023" s="15">
        <v>45169</v>
      </c>
      <c r="N2023" s="15"/>
      <c r="O2023" s="26">
        <f>VLOOKUP(D2023,quash!A$2:$I$7791,9,FALSE)</f>
        <v>3</v>
      </c>
      <c r="P2023" s="7">
        <v>9000</v>
      </c>
      <c r="Q2023" s="26">
        <v>122</v>
      </c>
      <c r="R2023" s="19">
        <v>4.4742554869223475E-2</v>
      </c>
      <c r="S2023" s="26">
        <v>16</v>
      </c>
      <c r="T2023" s="7">
        <v>6000</v>
      </c>
      <c r="U2023" s="2">
        <v>142</v>
      </c>
      <c r="V2023" s="11">
        <v>1503.37</v>
      </c>
      <c r="W2023" s="14" t="s">
        <v>5281</v>
      </c>
      <c r="X2023" s="18">
        <v>1</v>
      </c>
      <c r="Y2023" s="9">
        <v>6000</v>
      </c>
      <c r="Z2023" s="19">
        <f t="shared" si="519"/>
        <v>0</v>
      </c>
      <c r="AA2023" s="25">
        <v>1503.37</v>
      </c>
      <c r="AB2023" s="30">
        <f t="shared" si="520"/>
        <v>162000</v>
      </c>
      <c r="AC2023" s="30">
        <f t="shared" si="533"/>
        <v>3.7037037037037035E-2</v>
      </c>
      <c r="AD2023" s="31">
        <f t="shared" si="534"/>
        <v>4.5185185185185182</v>
      </c>
      <c r="AE2023" s="31">
        <f t="shared" si="535"/>
        <v>5.2592592592592586</v>
      </c>
      <c r="AG2023" s="30">
        <f t="shared" si="521"/>
        <v>778000</v>
      </c>
      <c r="AH2023" s="30">
        <f t="shared" si="530"/>
        <v>7.7120822622107968E-3</v>
      </c>
      <c r="AI2023" s="31">
        <f t="shared" si="531"/>
        <v>0.94087403598971719</v>
      </c>
      <c r="AJ2023" s="31">
        <f t="shared" si="532"/>
        <v>1.0951156812339331</v>
      </c>
      <c r="AK2023" s="30">
        <f>IF(W2023="si",($S2023*'COSTOS DE CREDITOS'!$C$27)/DATA!$G2023,"")</f>
        <v>54.922363131454851</v>
      </c>
      <c r="AL2023" s="90">
        <f>IF(W2023="si",'COSTOS DE CREDITOS'!$C$35,"")</f>
        <v>20.421138461538462</v>
      </c>
      <c r="AM2023" s="30">
        <f t="shared" si="522"/>
        <v>369.23076923076923</v>
      </c>
      <c r="AN2023" s="30">
        <f t="shared" si="523"/>
        <v>0</v>
      </c>
      <c r="AO2023" s="30">
        <f t="shared" si="524"/>
        <v>444.5742708237625</v>
      </c>
      <c r="AP2023" s="30">
        <f t="shared" si="525"/>
        <v>1058.7957291762373</v>
      </c>
      <c r="AQ2023" s="19">
        <f t="shared" si="526"/>
        <v>0.70428153360532497</v>
      </c>
    </row>
    <row r="2024" spans="1:43" x14ac:dyDescent="0.2">
      <c r="A2024" s="23" t="s">
        <v>5665</v>
      </c>
      <c r="B2024" s="6" t="s">
        <v>5669</v>
      </c>
      <c r="C2024" s="6" t="s">
        <v>5670</v>
      </c>
      <c r="D2024" s="2">
        <v>160953</v>
      </c>
      <c r="E2024" s="2">
        <v>161052</v>
      </c>
      <c r="F2024" s="3" t="s">
        <v>2585</v>
      </c>
      <c r="G2024" s="2">
        <v>5</v>
      </c>
      <c r="H2024" s="2">
        <v>161057</v>
      </c>
      <c r="I2024" s="3" t="s">
        <v>2592</v>
      </c>
      <c r="J2024" s="15">
        <v>45149</v>
      </c>
      <c r="K2024" s="24">
        <v>1212446947</v>
      </c>
      <c r="L2024" s="15">
        <v>45152</v>
      </c>
      <c r="M2024" s="15">
        <v>45169</v>
      </c>
      <c r="N2024" s="15"/>
      <c r="O2024" s="26">
        <f>VLOOKUP(D2024,quash!A$2:$I$7791,9,FALSE)</f>
        <v>6</v>
      </c>
      <c r="P2024" s="7">
        <v>10000</v>
      </c>
      <c r="Q2024" s="26">
        <v>115</v>
      </c>
      <c r="R2024" s="19">
        <v>3.97705569269148E-2</v>
      </c>
      <c r="S2024" s="26">
        <v>16</v>
      </c>
      <c r="T2024" s="7">
        <v>10000</v>
      </c>
      <c r="U2024" s="2">
        <v>142</v>
      </c>
      <c r="V2024" s="11">
        <v>2510.34</v>
      </c>
      <c r="W2024" s="14" t="s">
        <v>5281</v>
      </c>
      <c r="X2024" s="18">
        <v>1</v>
      </c>
      <c r="Y2024" s="9">
        <v>10000</v>
      </c>
      <c r="Z2024" s="19">
        <f t="shared" si="519"/>
        <v>0</v>
      </c>
      <c r="AA2024" s="25">
        <v>2510.34</v>
      </c>
      <c r="AB2024" s="30">
        <f t="shared" si="520"/>
        <v>137000</v>
      </c>
      <c r="AC2024" s="30">
        <f t="shared" si="533"/>
        <v>7.2992700729927001E-2</v>
      </c>
      <c r="AD2024" s="31">
        <f t="shared" si="534"/>
        <v>8.3941605839416056</v>
      </c>
      <c r="AE2024" s="31">
        <f t="shared" si="535"/>
        <v>10.364963503649633</v>
      </c>
      <c r="AG2024" s="30">
        <f t="shared" si="521"/>
        <v>288000</v>
      </c>
      <c r="AH2024" s="30">
        <f t="shared" si="530"/>
        <v>3.4722222222222224E-2</v>
      </c>
      <c r="AI2024" s="31">
        <f t="shared" si="531"/>
        <v>3.9930555555555558</v>
      </c>
      <c r="AJ2024" s="31">
        <f t="shared" si="532"/>
        <v>4.9305555555555554</v>
      </c>
      <c r="AK2024" s="30">
        <f>IF(W2024="si",($S2024*'COSTOS DE CREDITOS'!$C$27)/DATA!$G2024,"")</f>
        <v>65.906835757745824</v>
      </c>
      <c r="AL2024" s="90">
        <f>IF(W2024="si",'COSTOS DE CREDITOS'!$C$35,"")</f>
        <v>20.421138461538462</v>
      </c>
      <c r="AM2024" s="30">
        <f t="shared" si="522"/>
        <v>615.38461538461547</v>
      </c>
      <c r="AN2024" s="30">
        <f t="shared" si="523"/>
        <v>0</v>
      </c>
      <c r="AO2024" s="30">
        <f t="shared" si="524"/>
        <v>701.7125896038998</v>
      </c>
      <c r="AP2024" s="30">
        <f t="shared" si="525"/>
        <v>1808.6274103961005</v>
      </c>
      <c r="AQ2024" s="19">
        <f t="shared" si="526"/>
        <v>0.72047109570659762</v>
      </c>
    </row>
    <row r="2025" spans="1:43" x14ac:dyDescent="0.2">
      <c r="A2025" s="23" t="s">
        <v>5665</v>
      </c>
      <c r="B2025" s="6" t="s">
        <v>5675</v>
      </c>
      <c r="C2025" s="6" t="s">
        <v>5667</v>
      </c>
      <c r="D2025" s="2">
        <v>160794</v>
      </c>
      <c r="E2025" s="2">
        <v>161410</v>
      </c>
      <c r="F2025" s="3" t="s">
        <v>1491</v>
      </c>
      <c r="G2025" s="2">
        <v>6</v>
      </c>
      <c r="H2025" s="2">
        <v>161470</v>
      </c>
      <c r="I2025" s="3" t="s">
        <v>2593</v>
      </c>
      <c r="J2025" s="15" t="s">
        <v>5688</v>
      </c>
      <c r="K2025" s="24" t="s">
        <v>5688</v>
      </c>
      <c r="L2025" s="15">
        <v>45155</v>
      </c>
      <c r="M2025" s="15">
        <v>45169</v>
      </c>
      <c r="N2025" s="15"/>
      <c r="O2025" s="26">
        <f>VLOOKUP(D2025,quash!A$2:$I$7791,9,FALSE)</f>
        <v>4</v>
      </c>
      <c r="P2025" s="7">
        <v>14000</v>
      </c>
      <c r="Q2025" s="26">
        <v>129</v>
      </c>
      <c r="R2025" s="19">
        <v>0.11226939921536</v>
      </c>
      <c r="S2025" s="26">
        <v>16</v>
      </c>
      <c r="T2025" s="7">
        <v>8000</v>
      </c>
      <c r="U2025" s="2">
        <v>142</v>
      </c>
      <c r="V2025" s="11">
        <v>2013.74</v>
      </c>
      <c r="W2025" s="14" t="s">
        <v>5281</v>
      </c>
      <c r="X2025" s="18">
        <v>1</v>
      </c>
      <c r="Y2025" s="9">
        <v>8000</v>
      </c>
      <c r="Z2025" s="19">
        <f t="shared" si="519"/>
        <v>0</v>
      </c>
      <c r="AA2025" s="25">
        <v>2013.74</v>
      </c>
      <c r="AB2025" s="30">
        <f t="shared" si="520"/>
        <v>247000</v>
      </c>
      <c r="AC2025" s="30">
        <f t="shared" si="533"/>
        <v>3.2388663967611336E-2</v>
      </c>
      <c r="AD2025" s="31">
        <f t="shared" si="534"/>
        <v>4.1781376518218627</v>
      </c>
      <c r="AE2025" s="31">
        <f t="shared" si="535"/>
        <v>4.5991902834008096</v>
      </c>
      <c r="AG2025" s="30">
        <f t="shared" si="521"/>
        <v>927000</v>
      </c>
      <c r="AH2025" s="30">
        <f t="shared" si="530"/>
        <v>8.6299892125134836E-3</v>
      </c>
      <c r="AI2025" s="31">
        <f t="shared" si="531"/>
        <v>1.1132686084142394</v>
      </c>
      <c r="AJ2025" s="31">
        <f t="shared" si="532"/>
        <v>1.2254584681769147</v>
      </c>
      <c r="AK2025" s="30">
        <f>IF(W2025="si",($S2025*'COSTOS DE CREDITOS'!$C$27)/DATA!$G2025,"")</f>
        <v>54.922363131454851</v>
      </c>
      <c r="AL2025" s="90">
        <f>IF(W2025="si",'COSTOS DE CREDITOS'!$C$35,"")</f>
        <v>20.421138461538462</v>
      </c>
      <c r="AM2025" s="30">
        <f t="shared" si="522"/>
        <v>492.30769230769232</v>
      </c>
      <c r="AN2025" s="30">
        <f t="shared" si="523"/>
        <v>0</v>
      </c>
      <c r="AO2025" s="30">
        <f t="shared" si="524"/>
        <v>567.6511939006856</v>
      </c>
      <c r="AP2025" s="30">
        <f t="shared" si="525"/>
        <v>1446.0888060993143</v>
      </c>
      <c r="AQ2025" s="19">
        <f t="shared" si="526"/>
        <v>0.71811098061284684</v>
      </c>
    </row>
    <row r="2026" spans="1:43" x14ac:dyDescent="0.2">
      <c r="A2026" s="23" t="s">
        <v>5665</v>
      </c>
      <c r="B2026" s="6" t="s">
        <v>5673</v>
      </c>
      <c r="C2026" s="6" t="s">
        <v>5667</v>
      </c>
      <c r="D2026" s="2">
        <v>161111</v>
      </c>
      <c r="E2026" s="2">
        <v>161606</v>
      </c>
      <c r="F2026" s="3" t="s">
        <v>1164</v>
      </c>
      <c r="G2026" s="2">
        <v>5</v>
      </c>
      <c r="H2026" s="2">
        <v>161618</v>
      </c>
      <c r="I2026" s="3" t="s">
        <v>2594</v>
      </c>
      <c r="J2026" s="15">
        <v>45152</v>
      </c>
      <c r="K2026" s="24">
        <v>1214400639</v>
      </c>
      <c r="L2026" s="15">
        <v>45156</v>
      </c>
      <c r="M2026" s="15">
        <v>45169</v>
      </c>
      <c r="N2026" s="15"/>
      <c r="O2026" s="26">
        <f>VLOOKUP(D2026,quash!A$2:$I$7791,9,FALSE)</f>
        <v>4</v>
      </c>
      <c r="P2026" s="7">
        <v>10000</v>
      </c>
      <c r="Q2026" s="26">
        <v>90</v>
      </c>
      <c r="R2026" s="19">
        <v>5.9818464604665302E-3</v>
      </c>
      <c r="S2026" s="26">
        <v>16</v>
      </c>
      <c r="T2026" s="7">
        <v>6000</v>
      </c>
      <c r="U2026" s="2">
        <v>142</v>
      </c>
      <c r="V2026" s="11">
        <v>1503.37</v>
      </c>
      <c r="W2026" s="14" t="s">
        <v>5281</v>
      </c>
      <c r="X2026" s="18">
        <v>1</v>
      </c>
      <c r="Y2026" s="9">
        <v>6000</v>
      </c>
      <c r="Z2026" s="19">
        <f t="shared" si="519"/>
        <v>0</v>
      </c>
      <c r="AA2026" s="25">
        <v>1503.37</v>
      </c>
      <c r="AB2026" s="30">
        <f t="shared" si="520"/>
        <v>247000</v>
      </c>
      <c r="AC2026" s="30">
        <f t="shared" si="533"/>
        <v>2.4291497975708502E-2</v>
      </c>
      <c r="AD2026" s="31">
        <f t="shared" si="534"/>
        <v>2.1862348178137654</v>
      </c>
      <c r="AE2026" s="31">
        <f t="shared" si="535"/>
        <v>3.4493927125506074</v>
      </c>
      <c r="AG2026" s="30">
        <f t="shared" si="521"/>
        <v>927000</v>
      </c>
      <c r="AH2026" s="30">
        <f t="shared" si="530"/>
        <v>6.4724919093851136E-3</v>
      </c>
      <c r="AI2026" s="31">
        <f t="shared" si="531"/>
        <v>0.58252427184466027</v>
      </c>
      <c r="AJ2026" s="31">
        <f t="shared" si="532"/>
        <v>0.91909385113268616</v>
      </c>
      <c r="AK2026" s="30">
        <f>IF(W2026="si",($S2026*'COSTOS DE CREDITOS'!$C$27)/DATA!$G2026,"")</f>
        <v>65.906835757745824</v>
      </c>
      <c r="AL2026" s="90">
        <f>IF(W2026="si",'COSTOS DE CREDITOS'!$C$35,"")</f>
        <v>20.421138461538462</v>
      </c>
      <c r="AM2026" s="30">
        <f t="shared" si="522"/>
        <v>369.23076923076923</v>
      </c>
      <c r="AN2026" s="30">
        <f t="shared" si="523"/>
        <v>0</v>
      </c>
      <c r="AO2026" s="30">
        <f t="shared" si="524"/>
        <v>455.5587434500535</v>
      </c>
      <c r="AP2026" s="30">
        <f t="shared" si="525"/>
        <v>1047.8112565499464</v>
      </c>
      <c r="AQ2026" s="19">
        <f t="shared" si="526"/>
        <v>0.69697496727348984</v>
      </c>
    </row>
    <row r="2027" spans="1:43" x14ac:dyDescent="0.2">
      <c r="A2027" s="23" t="s">
        <v>5665</v>
      </c>
      <c r="B2027" s="6" t="s">
        <v>5684</v>
      </c>
      <c r="C2027" s="6" t="s">
        <v>5667</v>
      </c>
      <c r="D2027" s="4">
        <v>161297</v>
      </c>
      <c r="E2027" s="4">
        <v>161808</v>
      </c>
      <c r="F2027" s="5" t="s">
        <v>2596</v>
      </c>
      <c r="G2027" s="2">
        <v>5</v>
      </c>
      <c r="H2027" s="4">
        <v>161809</v>
      </c>
      <c r="I2027" s="5" t="s">
        <v>2597</v>
      </c>
      <c r="J2027" s="15">
        <v>45153</v>
      </c>
      <c r="K2027" s="24">
        <v>1215252484</v>
      </c>
      <c r="L2027" s="15">
        <v>45156</v>
      </c>
      <c r="M2027" s="15">
        <v>45169</v>
      </c>
      <c r="N2027" s="15"/>
      <c r="O2027" s="26">
        <f>VLOOKUP(D2027,quash!A$2:$I$7791,9,FALSE)</f>
        <v>1</v>
      </c>
      <c r="P2027" s="7">
        <v>10000</v>
      </c>
      <c r="Q2027" s="26">
        <v>147</v>
      </c>
      <c r="R2027" s="19">
        <v>7.9000519063170294E-2</v>
      </c>
      <c r="S2027" s="93">
        <v>26</v>
      </c>
      <c r="T2027" s="8">
        <v>10000</v>
      </c>
      <c r="U2027" s="4">
        <v>142</v>
      </c>
      <c r="V2027" s="10">
        <v>2510.34</v>
      </c>
      <c r="W2027" s="14" t="s">
        <v>5281</v>
      </c>
      <c r="X2027" s="18">
        <v>0.5893752853058275</v>
      </c>
      <c r="Y2027" s="9">
        <v>5893.7528530582749</v>
      </c>
      <c r="Z2027" s="19">
        <f t="shared" si="519"/>
        <v>-0.4106247146941725</v>
      </c>
      <c r="AA2027" s="25">
        <v>1479.5323537146312</v>
      </c>
      <c r="AB2027" s="30">
        <f t="shared" si="520"/>
        <v>523000</v>
      </c>
      <c r="AC2027" s="30">
        <f t="shared" si="533"/>
        <v>1.9120458891013385E-2</v>
      </c>
      <c r="AD2027" s="31">
        <f t="shared" si="534"/>
        <v>2.8107074569789674</v>
      </c>
      <c r="AE2027" s="31">
        <f t="shared" si="535"/>
        <v>2.7151051625239004</v>
      </c>
      <c r="AG2027" s="30">
        <f t="shared" si="521"/>
        <v>2427000</v>
      </c>
      <c r="AH2027" s="30">
        <f t="shared" si="530"/>
        <v>4.1203131437989289E-3</v>
      </c>
      <c r="AI2027" s="31">
        <f t="shared" si="531"/>
        <v>0.60568603213844252</v>
      </c>
      <c r="AJ2027" s="31">
        <f t="shared" si="532"/>
        <v>0.58508446641944789</v>
      </c>
      <c r="AK2027" s="30">
        <f>IF(W2027="si",($S2027*'COSTOS DE CREDITOS'!$C$27)/DATA!$G2027,"")</f>
        <v>107.09860810633695</v>
      </c>
      <c r="AL2027" s="90">
        <f>IF(W2027="si",'COSTOS DE CREDITOS'!$C$35,"")</f>
        <v>20.421138461538462</v>
      </c>
      <c r="AM2027" s="30">
        <f t="shared" si="522"/>
        <v>1000</v>
      </c>
      <c r="AN2027" s="30">
        <f t="shared" si="523"/>
        <v>4106.2471469417251</v>
      </c>
      <c r="AO2027" s="30">
        <f t="shared" si="524"/>
        <v>5233.7668935096008</v>
      </c>
      <c r="AP2027" s="30">
        <f t="shared" si="525"/>
        <v>-3754.2345397949694</v>
      </c>
      <c r="AQ2027" s="19">
        <f t="shared" si="526"/>
        <v>-2.5374467346856528</v>
      </c>
    </row>
    <row r="2028" spans="1:43" x14ac:dyDescent="0.2">
      <c r="A2028" s="23" t="s">
        <v>5665</v>
      </c>
      <c r="B2028" s="6" t="s">
        <v>5675</v>
      </c>
      <c r="C2028" s="6" t="s">
        <v>5667</v>
      </c>
      <c r="D2028" s="2">
        <v>161239</v>
      </c>
      <c r="E2028" s="2">
        <v>161376</v>
      </c>
      <c r="F2028" s="3" t="s">
        <v>124</v>
      </c>
      <c r="G2028" s="2">
        <v>6</v>
      </c>
      <c r="H2028" s="2">
        <v>161439</v>
      </c>
      <c r="I2028" s="3" t="s">
        <v>2598</v>
      </c>
      <c r="J2028" s="15">
        <v>45153</v>
      </c>
      <c r="K2028" s="24">
        <v>1214953383</v>
      </c>
      <c r="L2028" s="15">
        <v>45155</v>
      </c>
      <c r="M2028" s="15">
        <v>45169</v>
      </c>
      <c r="N2028" s="15"/>
      <c r="O2028" s="26">
        <f>VLOOKUP(D2028,quash!A$2:$I$7791,9,FALSE)</f>
        <v>4</v>
      </c>
      <c r="P2028" s="7">
        <v>10000</v>
      </c>
      <c r="Q2028" s="26">
        <v>147</v>
      </c>
      <c r="R2028" s="19">
        <v>7.9000519063170294E-2</v>
      </c>
      <c r="S2028" s="26">
        <v>16</v>
      </c>
      <c r="T2028" s="7">
        <v>6000</v>
      </c>
      <c r="U2028" s="2">
        <v>142</v>
      </c>
      <c r="V2028" s="11">
        <v>1503.37</v>
      </c>
      <c r="W2028" s="14" t="s">
        <v>5281</v>
      </c>
      <c r="X2028" s="18">
        <v>1</v>
      </c>
      <c r="Y2028" s="9">
        <v>6000</v>
      </c>
      <c r="Z2028" s="19">
        <f t="shared" si="519"/>
        <v>0</v>
      </c>
      <c r="AA2028" s="25">
        <v>1503.37</v>
      </c>
      <c r="AB2028" s="30">
        <f t="shared" si="520"/>
        <v>247000</v>
      </c>
      <c r="AC2028" s="30">
        <f t="shared" si="533"/>
        <v>2.4291497975708502E-2</v>
      </c>
      <c r="AD2028" s="31">
        <f t="shared" si="534"/>
        <v>3.57085020242915</v>
      </c>
      <c r="AE2028" s="31">
        <f t="shared" si="535"/>
        <v>3.4493927125506074</v>
      </c>
      <c r="AG2028" s="30">
        <f t="shared" si="521"/>
        <v>927000</v>
      </c>
      <c r="AH2028" s="30">
        <f t="shared" si="530"/>
        <v>6.4724919093851136E-3</v>
      </c>
      <c r="AI2028" s="31">
        <f t="shared" si="531"/>
        <v>0.95145631067961167</v>
      </c>
      <c r="AJ2028" s="31">
        <f t="shared" si="532"/>
        <v>0.91909385113268616</v>
      </c>
      <c r="AK2028" s="30">
        <f>IF(W2028="si",($S2028*'COSTOS DE CREDITOS'!$C$27)/DATA!$G2028,"")</f>
        <v>54.922363131454851</v>
      </c>
      <c r="AL2028" s="90">
        <f>IF(W2028="si",'COSTOS DE CREDITOS'!$C$35,"")</f>
        <v>20.421138461538462</v>
      </c>
      <c r="AM2028" s="30">
        <f t="shared" si="522"/>
        <v>369.23076923076923</v>
      </c>
      <c r="AN2028" s="30">
        <f t="shared" si="523"/>
        <v>0</v>
      </c>
      <c r="AO2028" s="30">
        <f t="shared" si="524"/>
        <v>444.5742708237625</v>
      </c>
      <c r="AP2028" s="30">
        <f t="shared" si="525"/>
        <v>1058.7957291762373</v>
      </c>
      <c r="AQ2028" s="19">
        <f t="shared" si="526"/>
        <v>0.70428153360532497</v>
      </c>
    </row>
    <row r="2029" spans="1:43" x14ac:dyDescent="0.2">
      <c r="A2029" s="23" t="s">
        <v>5665</v>
      </c>
      <c r="B2029" s="6" t="s">
        <v>5668</v>
      </c>
      <c r="C2029" s="6" t="s">
        <v>5667</v>
      </c>
      <c r="D2029" s="2">
        <v>161506</v>
      </c>
      <c r="E2029" s="2">
        <v>161653</v>
      </c>
      <c r="F2029" s="3" t="s">
        <v>1432</v>
      </c>
      <c r="G2029" s="2">
        <v>6</v>
      </c>
      <c r="H2029" s="2">
        <v>161681</v>
      </c>
      <c r="I2029" s="3" t="s">
        <v>2599</v>
      </c>
      <c r="J2029" s="15">
        <v>45154</v>
      </c>
      <c r="K2029" s="24">
        <v>1216350580</v>
      </c>
      <c r="L2029" s="15">
        <v>45156</v>
      </c>
      <c r="M2029" s="15">
        <v>45169</v>
      </c>
      <c r="N2029" s="15"/>
      <c r="O2029" s="26">
        <f>VLOOKUP(D2029,quash!A$2:$I$7791,9,FALSE)</f>
        <v>6</v>
      </c>
      <c r="P2029" s="7">
        <v>10000</v>
      </c>
      <c r="Q2029" s="26">
        <v>110</v>
      </c>
      <c r="R2029" s="19">
        <v>3.11605023919212E-2</v>
      </c>
      <c r="S2029" s="26">
        <v>16</v>
      </c>
      <c r="T2029" s="7">
        <v>6000</v>
      </c>
      <c r="U2029" s="2">
        <v>142</v>
      </c>
      <c r="V2029" s="11">
        <v>1503.37</v>
      </c>
      <c r="W2029" s="14" t="s">
        <v>5281</v>
      </c>
      <c r="X2029" s="18">
        <v>1</v>
      </c>
      <c r="Y2029" s="9">
        <v>6000</v>
      </c>
      <c r="Z2029" s="19">
        <f t="shared" si="519"/>
        <v>0</v>
      </c>
      <c r="AA2029" s="25">
        <v>1503.37</v>
      </c>
      <c r="AB2029" s="30">
        <f t="shared" si="520"/>
        <v>137000</v>
      </c>
      <c r="AC2029" s="30">
        <f t="shared" si="533"/>
        <v>4.3795620437956206E-2</v>
      </c>
      <c r="AD2029" s="31">
        <f t="shared" si="534"/>
        <v>4.8175182481751824</v>
      </c>
      <c r="AE2029" s="31">
        <f t="shared" si="535"/>
        <v>6.218978102189781</v>
      </c>
      <c r="AG2029" s="30">
        <f t="shared" si="521"/>
        <v>288000</v>
      </c>
      <c r="AH2029" s="30">
        <f t="shared" si="530"/>
        <v>2.0833333333333332E-2</v>
      </c>
      <c r="AI2029" s="31">
        <f t="shared" si="531"/>
        <v>2.2916666666666665</v>
      </c>
      <c r="AJ2029" s="31">
        <f t="shared" si="532"/>
        <v>2.958333333333333</v>
      </c>
      <c r="AK2029" s="30">
        <f>IF(W2029="si",($S2029*'COSTOS DE CREDITOS'!$C$27)/DATA!$G2029,"")</f>
        <v>54.922363131454851</v>
      </c>
      <c r="AL2029" s="90">
        <f>IF(W2029="si",'COSTOS DE CREDITOS'!$C$35,"")</f>
        <v>20.421138461538462</v>
      </c>
      <c r="AM2029" s="30">
        <f t="shared" si="522"/>
        <v>369.23076923076923</v>
      </c>
      <c r="AN2029" s="30">
        <f t="shared" si="523"/>
        <v>0</v>
      </c>
      <c r="AO2029" s="30">
        <f t="shared" si="524"/>
        <v>444.5742708237625</v>
      </c>
      <c r="AP2029" s="30">
        <f t="shared" si="525"/>
        <v>1058.7957291762373</v>
      </c>
      <c r="AQ2029" s="19">
        <f t="shared" si="526"/>
        <v>0.70428153360532497</v>
      </c>
    </row>
    <row r="2030" spans="1:43" x14ac:dyDescent="0.2">
      <c r="A2030" s="23" t="s">
        <v>5665</v>
      </c>
      <c r="B2030" s="6" t="s">
        <v>5672</v>
      </c>
      <c r="C2030" s="6" t="s">
        <v>5667</v>
      </c>
      <c r="D2030" s="2">
        <v>161338</v>
      </c>
      <c r="E2030" s="2">
        <v>161715</v>
      </c>
      <c r="F2030" s="3" t="s">
        <v>1492</v>
      </c>
      <c r="G2030" s="2">
        <v>8</v>
      </c>
      <c r="H2030" s="2">
        <v>161724</v>
      </c>
      <c r="I2030" s="3" t="s">
        <v>2600</v>
      </c>
      <c r="J2030" s="15" t="s">
        <v>5688</v>
      </c>
      <c r="K2030" s="24" t="s">
        <v>5688</v>
      </c>
      <c r="L2030" s="15">
        <v>45156</v>
      </c>
      <c r="M2030" s="15">
        <v>45169</v>
      </c>
      <c r="N2030" s="15"/>
      <c r="O2030" s="26" t="e">
        <f>VLOOKUP(D2030,quash!A$2:$I$7791,9,FALSE)</f>
        <v>#N/A</v>
      </c>
      <c r="P2030" s="7">
        <v>11000</v>
      </c>
      <c r="Q2030" s="26">
        <v>119</v>
      </c>
      <c r="R2030" s="19">
        <v>4.4808469477509841E-2</v>
      </c>
      <c r="S2030" s="93">
        <v>26</v>
      </c>
      <c r="T2030" s="7">
        <v>5000</v>
      </c>
      <c r="U2030" s="2">
        <v>147</v>
      </c>
      <c r="V2030" s="11">
        <v>1303.3399999999999</v>
      </c>
      <c r="W2030" s="14" t="s">
        <v>5281</v>
      </c>
      <c r="X2030" s="18">
        <v>0.86807605746478322</v>
      </c>
      <c r="Y2030" s="9">
        <v>4340.3802873239165</v>
      </c>
      <c r="Z2030" s="19">
        <f t="shared" si="519"/>
        <v>-0.13192394253521667</v>
      </c>
      <c r="AA2030" s="25">
        <v>1131.3982487361504</v>
      </c>
      <c r="AB2030" s="30">
        <f t="shared" si="520"/>
        <v>622000</v>
      </c>
      <c r="AC2030" s="30">
        <f t="shared" si="533"/>
        <v>8.0385852090032149E-3</v>
      </c>
      <c r="AD2030" s="31">
        <f t="shared" si="534"/>
        <v>0.95659163987138263</v>
      </c>
      <c r="AE2030" s="31">
        <f t="shared" si="535"/>
        <v>1.1816720257234725</v>
      </c>
      <c r="AG2030" s="30">
        <f t="shared" si="521"/>
        <v>6126000</v>
      </c>
      <c r="AH2030" s="30">
        <f t="shared" si="530"/>
        <v>8.1619327456741752E-4</v>
      </c>
      <c r="AI2030" s="31">
        <f t="shared" si="531"/>
        <v>9.7126999673522688E-2</v>
      </c>
      <c r="AJ2030" s="31">
        <f t="shared" si="532"/>
        <v>0.11998041136141037</v>
      </c>
      <c r="AK2030" s="30">
        <f>IF(W2030="si",($S2030*'COSTOS DE CREDITOS'!$C$27)/DATA!$G2030,"")</f>
        <v>66.936630066460594</v>
      </c>
      <c r="AL2030" s="90">
        <f>IF(W2030="si",'COSTOS DE CREDITOS'!$C$35,"")</f>
        <v>20.421138461538462</v>
      </c>
      <c r="AM2030" s="30">
        <f t="shared" si="522"/>
        <v>500</v>
      </c>
      <c r="AN2030" s="30">
        <f t="shared" si="523"/>
        <v>659.61971267608351</v>
      </c>
      <c r="AO2030" s="30">
        <f t="shared" si="524"/>
        <v>1246.9774812040826</v>
      </c>
      <c r="AP2030" s="30">
        <f t="shared" si="525"/>
        <v>-115.57923246793212</v>
      </c>
      <c r="AQ2030" s="19">
        <f t="shared" si="526"/>
        <v>-0.1021560998499353</v>
      </c>
    </row>
    <row r="2031" spans="1:43" x14ac:dyDescent="0.2">
      <c r="A2031" s="23" t="s">
        <v>5665</v>
      </c>
      <c r="B2031" s="6" t="s">
        <v>5669</v>
      </c>
      <c r="C2031" s="6" t="s">
        <v>5670</v>
      </c>
      <c r="D2031" s="2">
        <v>160501</v>
      </c>
      <c r="E2031" s="2">
        <v>161672</v>
      </c>
      <c r="F2031" s="3" t="s">
        <v>2595</v>
      </c>
      <c r="G2031" s="2">
        <v>6</v>
      </c>
      <c r="H2031" s="2">
        <v>161679</v>
      </c>
      <c r="I2031" s="3" t="s">
        <v>2601</v>
      </c>
      <c r="J2031" s="15" t="s">
        <v>5688</v>
      </c>
      <c r="K2031" s="24" t="s">
        <v>5688</v>
      </c>
      <c r="L2031" s="15">
        <v>45156</v>
      </c>
      <c r="M2031" s="15">
        <v>45169</v>
      </c>
      <c r="N2031" s="15"/>
      <c r="O2031" s="26">
        <f>VLOOKUP(D2031,quash!A$2:$I$7791,9,FALSE)</f>
        <v>4</v>
      </c>
      <c r="P2031" s="7">
        <v>14000</v>
      </c>
      <c r="Q2031" s="26">
        <v>126</v>
      </c>
      <c r="R2031" s="19">
        <v>5.4021157160757644E-2</v>
      </c>
      <c r="S2031" s="93">
        <v>26</v>
      </c>
      <c r="T2031" s="7">
        <v>6000</v>
      </c>
      <c r="U2031" s="2">
        <v>142</v>
      </c>
      <c r="V2031" s="11">
        <v>1503.37</v>
      </c>
      <c r="W2031" s="14" t="s">
        <v>5281</v>
      </c>
      <c r="X2031" s="18">
        <v>0.31295649474736703</v>
      </c>
      <c r="Y2031" s="9">
        <v>1877.7389684842021</v>
      </c>
      <c r="Z2031" s="19">
        <f t="shared" si="519"/>
        <v>-0.68704350525263291</v>
      </c>
      <c r="AA2031" s="25">
        <v>470.48940550834914</v>
      </c>
      <c r="AB2031" s="30">
        <f t="shared" si="520"/>
        <v>247000</v>
      </c>
      <c r="AC2031" s="30">
        <f t="shared" si="533"/>
        <v>2.4291497975708502E-2</v>
      </c>
      <c r="AD2031" s="31">
        <f t="shared" si="534"/>
        <v>3.0607287449392713</v>
      </c>
      <c r="AE2031" s="31">
        <f t="shared" si="535"/>
        <v>3.4493927125506074</v>
      </c>
      <c r="AG2031" s="30">
        <f t="shared" si="521"/>
        <v>927000</v>
      </c>
      <c r="AH2031" s="30">
        <f t="shared" si="530"/>
        <v>6.4724919093851136E-3</v>
      </c>
      <c r="AI2031" s="31">
        <f t="shared" si="531"/>
        <v>0.81553398058252435</v>
      </c>
      <c r="AJ2031" s="31">
        <f t="shared" si="532"/>
        <v>0.91909385113268616</v>
      </c>
      <c r="AK2031" s="30">
        <f>IF(W2031="si",($S2031*'COSTOS DE CREDITOS'!$C$27)/DATA!$G2031,"")</f>
        <v>89.248840088614131</v>
      </c>
      <c r="AL2031" s="90">
        <f>IF(W2031="si",'COSTOS DE CREDITOS'!$C$35,"")</f>
        <v>20.421138461538462</v>
      </c>
      <c r="AM2031" s="30">
        <f t="shared" si="522"/>
        <v>600</v>
      </c>
      <c r="AN2031" s="30">
        <f t="shared" si="523"/>
        <v>4122.2610315157981</v>
      </c>
      <c r="AO2031" s="30">
        <f t="shared" si="524"/>
        <v>4831.9310100659504</v>
      </c>
      <c r="AP2031" s="30">
        <f t="shared" si="525"/>
        <v>-4361.4416045576017</v>
      </c>
      <c r="AQ2031" s="19">
        <f t="shared" si="526"/>
        <v>-9.2700102350768141</v>
      </c>
    </row>
    <row r="2032" spans="1:43" x14ac:dyDescent="0.2">
      <c r="A2032" s="23" t="s">
        <v>5665</v>
      </c>
      <c r="B2032" s="6" t="s">
        <v>5675</v>
      </c>
      <c r="C2032" s="6" t="s">
        <v>5667</v>
      </c>
      <c r="D2032" s="2">
        <v>161375</v>
      </c>
      <c r="E2032" s="2">
        <v>161592</v>
      </c>
      <c r="F2032" s="3" t="s">
        <v>84</v>
      </c>
      <c r="G2032" s="2">
        <v>5</v>
      </c>
      <c r="H2032" s="2">
        <v>161663</v>
      </c>
      <c r="I2032" s="3" t="s">
        <v>2602</v>
      </c>
      <c r="J2032" s="15">
        <v>45154</v>
      </c>
      <c r="K2032" s="24">
        <v>1216029376</v>
      </c>
      <c r="L2032" s="15">
        <v>45156</v>
      </c>
      <c r="M2032" s="15">
        <v>45169</v>
      </c>
      <c r="N2032" s="15"/>
      <c r="O2032" s="26">
        <f>VLOOKUP(D2032,quash!A$2:$I$7791,9,FALSE)</f>
        <v>1</v>
      </c>
      <c r="P2032" s="7">
        <v>10000</v>
      </c>
      <c r="Q2032" s="26">
        <v>147</v>
      </c>
      <c r="R2032" s="19">
        <v>7.9000519063170294E-2</v>
      </c>
      <c r="S2032" s="26">
        <v>16</v>
      </c>
      <c r="T2032" s="7">
        <v>10000</v>
      </c>
      <c r="U2032" s="2">
        <v>142</v>
      </c>
      <c r="V2032" s="11">
        <v>2510.34</v>
      </c>
      <c r="W2032" s="14" t="s">
        <v>5281</v>
      </c>
      <c r="X2032" s="18">
        <v>1</v>
      </c>
      <c r="Y2032" s="9">
        <v>10000</v>
      </c>
      <c r="Z2032" s="19">
        <f t="shared" si="519"/>
        <v>0</v>
      </c>
      <c r="AA2032" s="25">
        <v>2510.34</v>
      </c>
      <c r="AB2032" s="30">
        <f t="shared" si="520"/>
        <v>523000</v>
      </c>
      <c r="AC2032" s="30">
        <f t="shared" si="533"/>
        <v>1.9120458891013385E-2</v>
      </c>
      <c r="AD2032" s="31">
        <f t="shared" si="534"/>
        <v>2.8107074569789674</v>
      </c>
      <c r="AE2032" s="31">
        <f t="shared" si="535"/>
        <v>2.7151051625239004</v>
      </c>
      <c r="AG2032" s="30">
        <f t="shared" si="521"/>
        <v>2427000</v>
      </c>
      <c r="AH2032" s="30">
        <f t="shared" si="530"/>
        <v>4.1203131437989289E-3</v>
      </c>
      <c r="AI2032" s="31">
        <f t="shared" si="531"/>
        <v>0.60568603213844252</v>
      </c>
      <c r="AJ2032" s="31">
        <f t="shared" si="532"/>
        <v>0.58508446641944789</v>
      </c>
      <c r="AK2032" s="30">
        <f>IF(W2032="si",($S2032*'COSTOS DE CREDITOS'!$C$27)/DATA!$G2032,"")</f>
        <v>65.906835757745824</v>
      </c>
      <c r="AL2032" s="90">
        <f>IF(W2032="si",'COSTOS DE CREDITOS'!$C$35,"")</f>
        <v>20.421138461538462</v>
      </c>
      <c r="AM2032" s="30">
        <f t="shared" si="522"/>
        <v>615.38461538461547</v>
      </c>
      <c r="AN2032" s="30">
        <f t="shared" si="523"/>
        <v>0</v>
      </c>
      <c r="AO2032" s="30">
        <f t="shared" si="524"/>
        <v>701.7125896038998</v>
      </c>
      <c r="AP2032" s="30">
        <f t="shared" si="525"/>
        <v>1808.6274103961005</v>
      </c>
      <c r="AQ2032" s="19">
        <f t="shared" si="526"/>
        <v>0.72047109570659762</v>
      </c>
    </row>
    <row r="2033" spans="1:43" x14ac:dyDescent="0.2">
      <c r="A2033" s="23" t="s">
        <v>5665</v>
      </c>
      <c r="B2033" s="6" t="s">
        <v>5684</v>
      </c>
      <c r="C2033" s="6" t="s">
        <v>5667</v>
      </c>
      <c r="D2033" s="2">
        <v>160967</v>
      </c>
      <c r="E2033" s="2">
        <v>161808</v>
      </c>
      <c r="F2033" s="3" t="s">
        <v>2596</v>
      </c>
      <c r="G2033" s="2">
        <v>5</v>
      </c>
      <c r="H2033" s="2">
        <v>161811</v>
      </c>
      <c r="I2033" s="3" t="s">
        <v>2603</v>
      </c>
      <c r="J2033" s="15" t="s">
        <v>5688</v>
      </c>
      <c r="K2033" s="24" t="s">
        <v>5688</v>
      </c>
      <c r="L2033" s="15">
        <v>45156</v>
      </c>
      <c r="M2033" s="15">
        <v>45169</v>
      </c>
      <c r="N2033" s="15"/>
      <c r="O2033" s="26">
        <f>VLOOKUP(D2033,quash!A$2:$I$7791,9,FALSE)</f>
        <v>1</v>
      </c>
      <c r="P2033" s="7">
        <v>9000</v>
      </c>
      <c r="Q2033" s="26">
        <v>135</v>
      </c>
      <c r="R2033" s="19">
        <v>6.2074335512328715E-2</v>
      </c>
      <c r="S2033" s="93">
        <v>26</v>
      </c>
      <c r="T2033" s="7">
        <v>7000</v>
      </c>
      <c r="U2033" s="2">
        <v>142</v>
      </c>
      <c r="V2033" s="11">
        <v>1758.65</v>
      </c>
      <c r="W2033" s="14" t="s">
        <v>5281</v>
      </c>
      <c r="X2033" s="18">
        <v>0.5893752853058275</v>
      </c>
      <c r="Y2033" s="9">
        <v>4125.6269971407928</v>
      </c>
      <c r="Z2033" s="19">
        <f t="shared" si="519"/>
        <v>-0.4106247146941725</v>
      </c>
      <c r="AA2033" s="25">
        <v>1036.5048455030935</v>
      </c>
      <c r="AB2033" s="30">
        <f t="shared" si="520"/>
        <v>523000</v>
      </c>
      <c r="AC2033" s="30">
        <f t="shared" si="533"/>
        <v>1.338432122370937E-2</v>
      </c>
      <c r="AD2033" s="31">
        <f t="shared" si="534"/>
        <v>1.806883365200765</v>
      </c>
      <c r="AE2033" s="31">
        <f t="shared" si="535"/>
        <v>1.9005736137667306</v>
      </c>
      <c r="AG2033" s="30">
        <f t="shared" si="521"/>
        <v>2427000</v>
      </c>
      <c r="AH2033" s="30">
        <f t="shared" si="530"/>
        <v>2.88421920065925E-3</v>
      </c>
      <c r="AI2033" s="31">
        <f t="shared" si="531"/>
        <v>0.38936959208899874</v>
      </c>
      <c r="AJ2033" s="31">
        <f t="shared" si="532"/>
        <v>0.40955912649361348</v>
      </c>
      <c r="AK2033" s="30">
        <f>IF(W2033="si",($S2033*'COSTOS DE CREDITOS'!$C$27)/DATA!$G2033,"")</f>
        <v>107.09860810633695</v>
      </c>
      <c r="AL2033" s="90">
        <f>IF(W2033="si",'COSTOS DE CREDITOS'!$C$35,"")</f>
        <v>20.421138461538462</v>
      </c>
      <c r="AM2033" s="30">
        <f t="shared" si="522"/>
        <v>700</v>
      </c>
      <c r="AN2033" s="30">
        <f t="shared" si="523"/>
        <v>2874.3730028592072</v>
      </c>
      <c r="AO2033" s="30">
        <f t="shared" si="524"/>
        <v>3701.8927494270829</v>
      </c>
      <c r="AP2033" s="30">
        <f t="shared" si="525"/>
        <v>-2665.3879039239891</v>
      </c>
      <c r="AQ2033" s="19">
        <f t="shared" si="526"/>
        <v>-2.5715151409931676</v>
      </c>
    </row>
    <row r="2034" spans="1:43" x14ac:dyDescent="0.2">
      <c r="A2034" s="23" t="s">
        <v>5665</v>
      </c>
      <c r="B2034" s="6" t="s">
        <v>5684</v>
      </c>
      <c r="C2034" s="6" t="s">
        <v>5667</v>
      </c>
      <c r="D2034" s="2">
        <v>160965</v>
      </c>
      <c r="E2034" s="2">
        <v>161808</v>
      </c>
      <c r="F2034" s="3" t="s">
        <v>2596</v>
      </c>
      <c r="G2034" s="2">
        <v>5</v>
      </c>
      <c r="H2034" s="2">
        <v>161812</v>
      </c>
      <c r="I2034" s="3" t="s">
        <v>2604</v>
      </c>
      <c r="J2034" s="15" t="s">
        <v>5688</v>
      </c>
      <c r="K2034" s="24" t="s">
        <v>5688</v>
      </c>
      <c r="L2034" s="15">
        <v>45156</v>
      </c>
      <c r="M2034" s="15">
        <v>45169</v>
      </c>
      <c r="N2034" s="15"/>
      <c r="O2034" s="26" t="e">
        <f>VLOOKUP(D2034,quash!A$2:$I$7791,9,FALSE)</f>
        <v>#N/A</v>
      </c>
      <c r="P2034" s="7">
        <v>9000</v>
      </c>
      <c r="Q2034" s="26">
        <v>135</v>
      </c>
      <c r="R2034" s="19">
        <v>5.6270833788413653E-2</v>
      </c>
      <c r="S2034" s="93">
        <v>26</v>
      </c>
      <c r="T2034" s="7">
        <v>6000</v>
      </c>
      <c r="U2034" s="2">
        <v>142</v>
      </c>
      <c r="V2034" s="11">
        <v>1503.37</v>
      </c>
      <c r="W2034" s="14" t="s">
        <v>5281</v>
      </c>
      <c r="X2034" s="18">
        <v>0.5893752853058275</v>
      </c>
      <c r="Y2034" s="9">
        <v>3536.2517118349651</v>
      </c>
      <c r="Z2034" s="19">
        <f t="shared" si="519"/>
        <v>-0.4106247146941725</v>
      </c>
      <c r="AA2034" s="25">
        <v>886.04912267022178</v>
      </c>
      <c r="AB2034" s="30">
        <f t="shared" si="520"/>
        <v>622000</v>
      </c>
      <c r="AC2034" s="30">
        <f t="shared" si="533"/>
        <v>9.6463022508038593E-3</v>
      </c>
      <c r="AD2034" s="31">
        <f t="shared" si="534"/>
        <v>1.302250803858521</v>
      </c>
      <c r="AE2034" s="31">
        <f t="shared" si="535"/>
        <v>1.369774919614148</v>
      </c>
      <c r="AG2034" s="30">
        <f t="shared" si="521"/>
        <v>6126000</v>
      </c>
      <c r="AH2034" s="30">
        <f t="shared" si="530"/>
        <v>9.7943192948090111E-4</v>
      </c>
      <c r="AI2034" s="31">
        <f t="shared" si="531"/>
        <v>0.13222331047992164</v>
      </c>
      <c r="AJ2034" s="31">
        <f t="shared" si="532"/>
        <v>0.13907933398628797</v>
      </c>
      <c r="AK2034" s="30">
        <f>IF(W2034="si",($S2034*'COSTOS DE CREDITOS'!$C$27)/DATA!$G2034,"")</f>
        <v>107.09860810633695</v>
      </c>
      <c r="AL2034" s="90">
        <f>IF(W2034="si",'COSTOS DE CREDITOS'!$C$35,"")</f>
        <v>20.421138461538462</v>
      </c>
      <c r="AM2034" s="30">
        <f t="shared" si="522"/>
        <v>600</v>
      </c>
      <c r="AN2034" s="30">
        <f t="shared" si="523"/>
        <v>2463.7482881650349</v>
      </c>
      <c r="AO2034" s="30">
        <f t="shared" si="524"/>
        <v>3191.2680347329106</v>
      </c>
      <c r="AP2034" s="30">
        <f t="shared" si="525"/>
        <v>-2305.218912062689</v>
      </c>
      <c r="AQ2034" s="19">
        <f t="shared" si="526"/>
        <v>-2.6016829689031447</v>
      </c>
    </row>
    <row r="2035" spans="1:43" x14ac:dyDescent="0.2">
      <c r="A2035" s="23" t="s">
        <v>5665</v>
      </c>
      <c r="B2035" s="6" t="s">
        <v>5684</v>
      </c>
      <c r="C2035" s="6" t="s">
        <v>5667</v>
      </c>
      <c r="D2035" s="2">
        <v>160963</v>
      </c>
      <c r="E2035" s="2">
        <v>161808</v>
      </c>
      <c r="F2035" s="3" t="s">
        <v>2596</v>
      </c>
      <c r="G2035" s="2">
        <v>5</v>
      </c>
      <c r="H2035" s="2">
        <v>161813</v>
      </c>
      <c r="I2035" s="3" t="s">
        <v>2605</v>
      </c>
      <c r="J2035" s="15" t="s">
        <v>5688</v>
      </c>
      <c r="K2035" s="24" t="s">
        <v>5688</v>
      </c>
      <c r="L2035" s="15">
        <v>45156</v>
      </c>
      <c r="M2035" s="15">
        <v>45169</v>
      </c>
      <c r="N2035" s="15"/>
      <c r="O2035" s="26">
        <f>VLOOKUP(D2035,quash!A$2:$I$7791,9,FALSE)</f>
        <v>1</v>
      </c>
      <c r="P2035" s="7">
        <v>9000</v>
      </c>
      <c r="Q2035" s="26">
        <v>139</v>
      </c>
      <c r="R2035" s="19">
        <v>6.9955643724125577E-2</v>
      </c>
      <c r="S2035" s="93">
        <v>26</v>
      </c>
      <c r="T2035" s="7">
        <v>7000</v>
      </c>
      <c r="U2035" s="2">
        <v>142</v>
      </c>
      <c r="V2035" s="11">
        <v>1758.65</v>
      </c>
      <c r="W2035" s="14" t="s">
        <v>5281</v>
      </c>
      <c r="X2035" s="18">
        <v>0.5893752853058275</v>
      </c>
      <c r="Y2035" s="9">
        <v>4125.6269971407928</v>
      </c>
      <c r="Z2035" s="19">
        <f t="shared" si="519"/>
        <v>-0.4106247146941725</v>
      </c>
      <c r="AA2035" s="25">
        <v>1036.5048455030935</v>
      </c>
      <c r="AB2035" s="30">
        <f t="shared" si="520"/>
        <v>523000</v>
      </c>
      <c r="AC2035" s="30">
        <f t="shared" si="533"/>
        <v>1.338432122370937E-2</v>
      </c>
      <c r="AD2035" s="31">
        <f t="shared" si="534"/>
        <v>1.8604206500956024</v>
      </c>
      <c r="AE2035" s="31">
        <f t="shared" si="535"/>
        <v>1.9005736137667306</v>
      </c>
      <c r="AG2035" s="30">
        <f t="shared" si="521"/>
        <v>2427000</v>
      </c>
      <c r="AH2035" s="30">
        <f t="shared" si="530"/>
        <v>2.88421920065925E-3</v>
      </c>
      <c r="AI2035" s="31">
        <f t="shared" si="531"/>
        <v>0.40090646889163573</v>
      </c>
      <c r="AJ2035" s="31">
        <f t="shared" si="532"/>
        <v>0.40955912649361348</v>
      </c>
      <c r="AK2035" s="30">
        <f>IF(W2035="si",($S2035*'COSTOS DE CREDITOS'!$C$27)/DATA!$G2035,"")</f>
        <v>107.09860810633695</v>
      </c>
      <c r="AL2035" s="90">
        <f>IF(W2035="si",'COSTOS DE CREDITOS'!$C$35,"")</f>
        <v>20.421138461538462</v>
      </c>
      <c r="AM2035" s="30">
        <f t="shared" si="522"/>
        <v>700</v>
      </c>
      <c r="AN2035" s="30">
        <f t="shared" si="523"/>
        <v>2874.3730028592072</v>
      </c>
      <c r="AO2035" s="30">
        <f t="shared" si="524"/>
        <v>3701.8927494270829</v>
      </c>
      <c r="AP2035" s="30">
        <f t="shared" si="525"/>
        <v>-2665.3879039239891</v>
      </c>
      <c r="AQ2035" s="19">
        <f t="shared" si="526"/>
        <v>-2.5715151409931676</v>
      </c>
    </row>
    <row r="2036" spans="1:43" x14ac:dyDescent="0.2">
      <c r="A2036" s="23" t="s">
        <v>5665</v>
      </c>
      <c r="B2036" s="6" t="s">
        <v>5684</v>
      </c>
      <c r="C2036" s="6" t="s">
        <v>5667</v>
      </c>
      <c r="D2036" s="2">
        <v>161487</v>
      </c>
      <c r="E2036" s="2">
        <v>161808</v>
      </c>
      <c r="F2036" s="3" t="s">
        <v>2596</v>
      </c>
      <c r="G2036" s="2">
        <v>5</v>
      </c>
      <c r="H2036" s="2">
        <v>161814</v>
      </c>
      <c r="I2036" s="3" t="s">
        <v>2606</v>
      </c>
      <c r="J2036" s="15" t="s">
        <v>5688</v>
      </c>
      <c r="K2036" s="24" t="s">
        <v>5688</v>
      </c>
      <c r="L2036" s="15">
        <v>45156</v>
      </c>
      <c r="M2036" s="15">
        <v>45169</v>
      </c>
      <c r="N2036" s="15"/>
      <c r="O2036" s="26">
        <f>VLOOKUP(D2036,quash!A$2:$I$7791,9,FALSE)</f>
        <v>1</v>
      </c>
      <c r="P2036" s="7">
        <v>7000</v>
      </c>
      <c r="Q2036" s="26">
        <v>143</v>
      </c>
      <c r="R2036" s="19">
        <v>0.10681598899714528</v>
      </c>
      <c r="S2036" s="93">
        <v>26</v>
      </c>
      <c r="T2036" s="7">
        <v>7000</v>
      </c>
      <c r="U2036" s="2">
        <v>142</v>
      </c>
      <c r="V2036" s="11">
        <v>1758.65</v>
      </c>
      <c r="W2036" s="14" t="s">
        <v>5281</v>
      </c>
      <c r="X2036" s="18">
        <v>0.5893752853058275</v>
      </c>
      <c r="Y2036" s="9">
        <v>4125.6269971407928</v>
      </c>
      <c r="Z2036" s="19">
        <f t="shared" si="519"/>
        <v>-0.4106247146941725</v>
      </c>
      <c r="AA2036" s="25">
        <v>1036.5048455030935</v>
      </c>
      <c r="AB2036" s="30">
        <f t="shared" si="520"/>
        <v>523000</v>
      </c>
      <c r="AC2036" s="30">
        <f t="shared" si="533"/>
        <v>1.338432122370937E-2</v>
      </c>
      <c r="AD2036" s="31">
        <f t="shared" si="534"/>
        <v>1.9139579349904399</v>
      </c>
      <c r="AE2036" s="31">
        <f t="shared" si="535"/>
        <v>1.9005736137667306</v>
      </c>
      <c r="AG2036" s="30">
        <f t="shared" si="521"/>
        <v>2427000</v>
      </c>
      <c r="AH2036" s="30">
        <f t="shared" si="530"/>
        <v>2.88421920065925E-3</v>
      </c>
      <c r="AI2036" s="31">
        <f t="shared" si="531"/>
        <v>0.41244334569427277</v>
      </c>
      <c r="AJ2036" s="31">
        <f t="shared" si="532"/>
        <v>0.40955912649361348</v>
      </c>
      <c r="AK2036" s="30">
        <f>IF(W2036="si",($S2036*'COSTOS DE CREDITOS'!$C$27)/DATA!$G2036,"")</f>
        <v>107.09860810633695</v>
      </c>
      <c r="AL2036" s="90">
        <f>IF(W2036="si",'COSTOS DE CREDITOS'!$C$35,"")</f>
        <v>20.421138461538462</v>
      </c>
      <c r="AM2036" s="30">
        <f t="shared" si="522"/>
        <v>700</v>
      </c>
      <c r="AN2036" s="30">
        <f t="shared" si="523"/>
        <v>2874.3730028592072</v>
      </c>
      <c r="AO2036" s="30">
        <f t="shared" si="524"/>
        <v>3701.8927494270829</v>
      </c>
      <c r="AP2036" s="30">
        <f t="shared" si="525"/>
        <v>-2665.3879039239891</v>
      </c>
      <c r="AQ2036" s="19">
        <f t="shared" si="526"/>
        <v>-2.5715151409931676</v>
      </c>
    </row>
    <row r="2037" spans="1:43" x14ac:dyDescent="0.2">
      <c r="A2037" s="23" t="s">
        <v>5665</v>
      </c>
      <c r="B2037" s="6" t="s">
        <v>5676</v>
      </c>
      <c r="C2037" s="6" t="s">
        <v>5670</v>
      </c>
      <c r="D2037" s="4">
        <v>161538</v>
      </c>
      <c r="E2037" s="4">
        <v>161852</v>
      </c>
      <c r="F2037" s="5" t="s">
        <v>2607</v>
      </c>
      <c r="G2037" s="2">
        <v>5</v>
      </c>
      <c r="H2037" s="4">
        <v>161853</v>
      </c>
      <c r="I2037" s="5" t="s">
        <v>2608</v>
      </c>
      <c r="J2037" s="15">
        <v>45155</v>
      </c>
      <c r="K2037" s="24">
        <v>1216733792</v>
      </c>
      <c r="L2037" s="15">
        <v>45157</v>
      </c>
      <c r="M2037" s="15">
        <v>45169</v>
      </c>
      <c r="N2037" s="15"/>
      <c r="O2037" s="26">
        <f>VLOOKUP(D2037,quash!A$2:$I$7791,9,FALSE)</f>
        <v>2</v>
      </c>
      <c r="P2037" s="7">
        <v>5000</v>
      </c>
      <c r="Q2037" s="26">
        <v>147</v>
      </c>
      <c r="R2037" s="19">
        <v>0.11226939921536</v>
      </c>
      <c r="S2037" s="26">
        <v>16</v>
      </c>
      <c r="T2037" s="8">
        <v>7000</v>
      </c>
      <c r="U2037" s="4">
        <v>142</v>
      </c>
      <c r="V2037" s="10">
        <v>1758.65</v>
      </c>
      <c r="W2037" s="14" t="s">
        <v>5281</v>
      </c>
      <c r="X2037" s="18">
        <v>1</v>
      </c>
      <c r="Y2037" s="9">
        <v>7000</v>
      </c>
      <c r="Z2037" s="19">
        <f t="shared" si="519"/>
        <v>0</v>
      </c>
      <c r="AA2037" s="25">
        <v>1758.65</v>
      </c>
      <c r="AB2037" s="30">
        <f t="shared" si="520"/>
        <v>457000</v>
      </c>
      <c r="AC2037" s="30">
        <f t="shared" si="533"/>
        <v>1.5317286652078774E-2</v>
      </c>
      <c r="AD2037" s="31">
        <f t="shared" si="534"/>
        <v>2.2516411378555796</v>
      </c>
      <c r="AE2037" s="31">
        <f t="shared" si="535"/>
        <v>2.175054704595186</v>
      </c>
      <c r="AG2037" s="30">
        <f t="shared" si="521"/>
        <v>1695000</v>
      </c>
      <c r="AH2037" s="30">
        <f t="shared" si="530"/>
        <v>4.1297935103244837E-3</v>
      </c>
      <c r="AI2037" s="31">
        <f t="shared" si="531"/>
        <v>0.60707964601769915</v>
      </c>
      <c r="AJ2037" s="31">
        <f t="shared" si="532"/>
        <v>0.58643067846607666</v>
      </c>
      <c r="AK2037" s="30">
        <f>IF(W2037="si",($S2037*'COSTOS DE CREDITOS'!$C$27)/DATA!$G2037,"")</f>
        <v>65.906835757745824</v>
      </c>
      <c r="AL2037" s="90">
        <f>IF(W2037="si",'COSTOS DE CREDITOS'!$C$35,"")</f>
        <v>20.421138461538462</v>
      </c>
      <c r="AM2037" s="30">
        <f t="shared" si="522"/>
        <v>430.76923076923077</v>
      </c>
      <c r="AN2037" s="30">
        <f t="shared" si="523"/>
        <v>0</v>
      </c>
      <c r="AO2037" s="30">
        <f t="shared" si="524"/>
        <v>517.09720498851505</v>
      </c>
      <c r="AP2037" s="30">
        <f t="shared" si="525"/>
        <v>1241.5527950114852</v>
      </c>
      <c r="AQ2037" s="19">
        <f t="shared" si="526"/>
        <v>0.70596923493104657</v>
      </c>
    </row>
    <row r="2038" spans="1:43" x14ac:dyDescent="0.2">
      <c r="A2038" s="23" t="s">
        <v>5665</v>
      </c>
      <c r="B2038" s="6" t="s">
        <v>5682</v>
      </c>
      <c r="C2038" s="6" t="s">
        <v>5670</v>
      </c>
      <c r="D2038" s="4">
        <v>159676</v>
      </c>
      <c r="E2038" s="4">
        <v>161819</v>
      </c>
      <c r="F2038" s="5" t="s">
        <v>2609</v>
      </c>
      <c r="G2038" s="2">
        <v>5</v>
      </c>
      <c r="H2038" s="4">
        <v>161820</v>
      </c>
      <c r="I2038" s="5" t="s">
        <v>2610</v>
      </c>
      <c r="J2038" s="15">
        <v>45135</v>
      </c>
      <c r="K2038" s="24">
        <v>1203440881</v>
      </c>
      <c r="L2038" s="15">
        <v>45157</v>
      </c>
      <c r="M2038" s="15">
        <v>45169</v>
      </c>
      <c r="N2038" s="15"/>
      <c r="O2038" s="26" t="e">
        <f>VLOOKUP(D2038,quash!A$2:$I$7791,9,FALSE)</f>
        <v>#N/A</v>
      </c>
      <c r="P2038" s="7">
        <v>7000</v>
      </c>
      <c r="Q2038" s="26">
        <v>109</v>
      </c>
      <c r="R2038" s="19">
        <v>1.8298129407071966E-2</v>
      </c>
      <c r="S2038" s="26">
        <v>16</v>
      </c>
      <c r="T2038" s="8">
        <v>10000</v>
      </c>
      <c r="U2038" s="4">
        <v>142</v>
      </c>
      <c r="V2038" s="10">
        <v>2510.34</v>
      </c>
      <c r="W2038" s="14" t="s">
        <v>5281</v>
      </c>
      <c r="X2038" s="18">
        <v>1</v>
      </c>
      <c r="Y2038" s="9">
        <v>10000</v>
      </c>
      <c r="Z2038" s="19">
        <f t="shared" si="519"/>
        <v>0</v>
      </c>
      <c r="AA2038" s="25">
        <v>2510.34</v>
      </c>
      <c r="AB2038" s="30">
        <f t="shared" si="520"/>
        <v>622000</v>
      </c>
      <c r="AC2038" s="30">
        <f t="shared" si="533"/>
        <v>1.607717041800643E-2</v>
      </c>
      <c r="AD2038" s="31">
        <f t="shared" si="534"/>
        <v>1.7524115755627008</v>
      </c>
      <c r="AE2038" s="31">
        <f t="shared" si="535"/>
        <v>2.282958199356913</v>
      </c>
      <c r="AG2038" s="30">
        <f t="shared" si="521"/>
        <v>6126000</v>
      </c>
      <c r="AH2038" s="30">
        <f t="shared" si="530"/>
        <v>1.632386549134835E-3</v>
      </c>
      <c r="AI2038" s="31">
        <f t="shared" si="531"/>
        <v>0.17793013385569703</v>
      </c>
      <c r="AJ2038" s="31">
        <f t="shared" si="532"/>
        <v>0.23179888997714657</v>
      </c>
      <c r="AK2038" s="30">
        <f>IF(W2038="si",($S2038*'COSTOS DE CREDITOS'!$C$27)/DATA!$G2038,"")</f>
        <v>65.906835757745824</v>
      </c>
      <c r="AL2038" s="90">
        <f>IF(W2038="si",'COSTOS DE CREDITOS'!$C$35,"")</f>
        <v>20.421138461538462</v>
      </c>
      <c r="AM2038" s="30">
        <f t="shared" si="522"/>
        <v>615.38461538461547</v>
      </c>
      <c r="AN2038" s="30">
        <f t="shared" si="523"/>
        <v>0</v>
      </c>
      <c r="AO2038" s="30">
        <f t="shared" si="524"/>
        <v>701.7125896038998</v>
      </c>
      <c r="AP2038" s="30">
        <f t="shared" si="525"/>
        <v>1808.6274103961005</v>
      </c>
      <c r="AQ2038" s="19">
        <f t="shared" si="526"/>
        <v>0.72047109570659762</v>
      </c>
    </row>
    <row r="2039" spans="1:43" x14ac:dyDescent="0.2">
      <c r="A2039" s="23" t="s">
        <v>5665</v>
      </c>
      <c r="B2039" s="6" t="s">
        <v>5684</v>
      </c>
      <c r="C2039" s="6" t="s">
        <v>5667</v>
      </c>
      <c r="D2039" s="4">
        <v>160910</v>
      </c>
      <c r="E2039" s="4">
        <v>161923</v>
      </c>
      <c r="F2039" s="5" t="s">
        <v>2611</v>
      </c>
      <c r="G2039" s="2">
        <v>5</v>
      </c>
      <c r="H2039" s="4">
        <v>161924</v>
      </c>
      <c r="I2039" s="5" t="s">
        <v>2612</v>
      </c>
      <c r="J2039" s="15">
        <v>45148</v>
      </c>
      <c r="K2039" s="24">
        <v>1212143256</v>
      </c>
      <c r="L2039" s="15">
        <v>45159</v>
      </c>
      <c r="M2039" s="15">
        <v>45169</v>
      </c>
      <c r="N2039" s="15"/>
      <c r="O2039" s="26" t="e">
        <f>VLOOKUP(D2039,quash!A$2:$I$7791,9,FALSE)</f>
        <v>#N/A</v>
      </c>
      <c r="P2039" s="7">
        <v>7000</v>
      </c>
      <c r="Q2039" s="26">
        <v>121</v>
      </c>
      <c r="R2039" s="19">
        <v>3.1160502391921113E-2</v>
      </c>
      <c r="S2039" s="26">
        <v>16</v>
      </c>
      <c r="T2039" s="8">
        <v>10000</v>
      </c>
      <c r="U2039" s="4">
        <v>142</v>
      </c>
      <c r="V2039" s="10">
        <v>2510.34</v>
      </c>
      <c r="W2039" s="14" t="s">
        <v>5281</v>
      </c>
      <c r="X2039" s="18">
        <v>1</v>
      </c>
      <c r="Y2039" s="9">
        <v>10000</v>
      </c>
      <c r="Z2039" s="19">
        <f t="shared" si="519"/>
        <v>0</v>
      </c>
      <c r="AA2039" s="25">
        <v>2510.34</v>
      </c>
      <c r="AB2039" s="30">
        <f t="shared" si="520"/>
        <v>622000</v>
      </c>
      <c r="AC2039" s="30">
        <f t="shared" si="533"/>
        <v>1.607717041800643E-2</v>
      </c>
      <c r="AD2039" s="31">
        <f t="shared" si="534"/>
        <v>1.945337620578778</v>
      </c>
      <c r="AE2039" s="31">
        <f t="shared" si="535"/>
        <v>2.282958199356913</v>
      </c>
      <c r="AG2039" s="30">
        <f t="shared" si="521"/>
        <v>6126000</v>
      </c>
      <c r="AH2039" s="30">
        <f t="shared" si="530"/>
        <v>1.632386549134835E-3</v>
      </c>
      <c r="AI2039" s="31">
        <f t="shared" si="531"/>
        <v>0.19751877244531504</v>
      </c>
      <c r="AJ2039" s="31">
        <f t="shared" si="532"/>
        <v>0.23179888997714657</v>
      </c>
      <c r="AK2039" s="30">
        <f>IF(W2039="si",($S2039*'COSTOS DE CREDITOS'!$C$27)/DATA!$G2039,"")</f>
        <v>65.906835757745824</v>
      </c>
      <c r="AL2039" s="90">
        <f>IF(W2039="si",'COSTOS DE CREDITOS'!$C$35,"")</f>
        <v>20.421138461538462</v>
      </c>
      <c r="AM2039" s="30">
        <f t="shared" si="522"/>
        <v>615.38461538461547</v>
      </c>
      <c r="AN2039" s="30">
        <f t="shared" si="523"/>
        <v>0</v>
      </c>
      <c r="AO2039" s="30">
        <f t="shared" si="524"/>
        <v>701.7125896038998</v>
      </c>
      <c r="AP2039" s="30">
        <f t="shared" si="525"/>
        <v>1808.6274103961005</v>
      </c>
      <c r="AQ2039" s="19">
        <f t="shared" si="526"/>
        <v>0.72047109570659762</v>
      </c>
    </row>
    <row r="2040" spans="1:43" x14ac:dyDescent="0.2">
      <c r="A2040" s="23" t="s">
        <v>5665</v>
      </c>
      <c r="B2040" s="6" t="s">
        <v>5676</v>
      </c>
      <c r="C2040" s="6" t="s">
        <v>5670</v>
      </c>
      <c r="D2040" s="2">
        <v>160613</v>
      </c>
      <c r="E2040" s="2">
        <v>161852</v>
      </c>
      <c r="F2040" s="3" t="s">
        <v>2607</v>
      </c>
      <c r="G2040" s="2">
        <v>5</v>
      </c>
      <c r="H2040" s="2">
        <v>161854</v>
      </c>
      <c r="I2040" s="3" t="s">
        <v>2613</v>
      </c>
      <c r="J2040" s="15">
        <v>45146</v>
      </c>
      <c r="K2040" s="24">
        <v>1210454322</v>
      </c>
      <c r="L2040" s="15">
        <v>45157</v>
      </c>
      <c r="M2040" s="15">
        <v>45169</v>
      </c>
      <c r="N2040" s="15"/>
      <c r="O2040" s="26">
        <f>VLOOKUP(D2040,quash!A$2:$I$7791,9,FALSE)</f>
        <v>3</v>
      </c>
      <c r="P2040" s="7">
        <v>10000</v>
      </c>
      <c r="Q2040" s="26">
        <v>147</v>
      </c>
      <c r="R2040" s="19">
        <v>7.9000519063170294E-2</v>
      </c>
      <c r="S2040" s="26">
        <v>16</v>
      </c>
      <c r="T2040" s="7">
        <v>7000</v>
      </c>
      <c r="U2040" s="2">
        <v>142</v>
      </c>
      <c r="V2040" s="11">
        <v>1758.65</v>
      </c>
      <c r="W2040" s="14" t="s">
        <v>5281</v>
      </c>
      <c r="X2040" s="18">
        <v>1</v>
      </c>
      <c r="Y2040" s="9">
        <v>7000</v>
      </c>
      <c r="Z2040" s="19">
        <f t="shared" si="519"/>
        <v>0</v>
      </c>
      <c r="AA2040" s="25">
        <v>1758.65</v>
      </c>
      <c r="AB2040" s="30">
        <f t="shared" si="520"/>
        <v>162000</v>
      </c>
      <c r="AC2040" s="30">
        <f t="shared" si="533"/>
        <v>4.3209876543209874E-2</v>
      </c>
      <c r="AD2040" s="31">
        <f t="shared" si="534"/>
        <v>6.3518518518518512</v>
      </c>
      <c r="AE2040" s="31">
        <f t="shared" si="535"/>
        <v>6.1358024691358022</v>
      </c>
      <c r="AG2040" s="30">
        <f t="shared" si="521"/>
        <v>778000</v>
      </c>
      <c r="AH2040" s="30">
        <f t="shared" si="530"/>
        <v>8.9974293059125968E-3</v>
      </c>
      <c r="AI2040" s="31">
        <f t="shared" si="531"/>
        <v>1.3226221079691518</v>
      </c>
      <c r="AJ2040" s="31">
        <f t="shared" si="532"/>
        <v>1.2776349614395888</v>
      </c>
      <c r="AK2040" s="30">
        <f>IF(W2040="si",($S2040*'COSTOS DE CREDITOS'!$C$27)/DATA!$G2040,"")</f>
        <v>65.906835757745824</v>
      </c>
      <c r="AL2040" s="90">
        <f>IF(W2040="si",'COSTOS DE CREDITOS'!$C$35,"")</f>
        <v>20.421138461538462</v>
      </c>
      <c r="AM2040" s="30">
        <f t="shared" si="522"/>
        <v>430.76923076923077</v>
      </c>
      <c r="AN2040" s="30">
        <f t="shared" si="523"/>
        <v>0</v>
      </c>
      <c r="AO2040" s="30">
        <f t="shared" si="524"/>
        <v>517.09720498851505</v>
      </c>
      <c r="AP2040" s="30">
        <f t="shared" si="525"/>
        <v>1241.5527950114852</v>
      </c>
      <c r="AQ2040" s="19">
        <f t="shared" si="526"/>
        <v>0.70596923493104657</v>
      </c>
    </row>
    <row r="2041" spans="1:43" x14ac:dyDescent="0.2">
      <c r="A2041" s="23" t="s">
        <v>5665</v>
      </c>
      <c r="B2041" s="6" t="s">
        <v>5676</v>
      </c>
      <c r="C2041" s="6" t="s">
        <v>5670</v>
      </c>
      <c r="D2041" s="2">
        <v>161524</v>
      </c>
      <c r="E2041" s="2">
        <v>161852</v>
      </c>
      <c r="F2041" s="3" t="s">
        <v>2607</v>
      </c>
      <c r="G2041" s="2">
        <v>5</v>
      </c>
      <c r="H2041" s="2">
        <v>161857</v>
      </c>
      <c r="I2041" s="3" t="s">
        <v>2614</v>
      </c>
      <c r="J2041" s="15">
        <v>45155</v>
      </c>
      <c r="K2041" s="24">
        <v>1216702857</v>
      </c>
      <c r="L2041" s="15">
        <v>45159</v>
      </c>
      <c r="M2041" s="15">
        <v>45169</v>
      </c>
      <c r="N2041" s="15"/>
      <c r="O2041" s="26">
        <f>VLOOKUP(D2041,quash!A$2:$I$7791,9,FALSE)</f>
        <v>3</v>
      </c>
      <c r="P2041" s="7">
        <v>10000</v>
      </c>
      <c r="Q2041" s="26">
        <v>132</v>
      </c>
      <c r="R2041" s="19">
        <v>5.8283715876113903E-2</v>
      </c>
      <c r="S2041" s="26">
        <v>16</v>
      </c>
      <c r="T2041" s="7">
        <v>7000</v>
      </c>
      <c r="U2041" s="2">
        <v>142</v>
      </c>
      <c r="V2041" s="11">
        <v>1758.65</v>
      </c>
      <c r="W2041" s="14" t="s">
        <v>5281</v>
      </c>
      <c r="X2041" s="18">
        <v>1</v>
      </c>
      <c r="Y2041" s="9">
        <v>7000</v>
      </c>
      <c r="Z2041" s="19">
        <f t="shared" si="519"/>
        <v>0</v>
      </c>
      <c r="AA2041" s="25">
        <v>1758.65</v>
      </c>
      <c r="AB2041" s="30">
        <f t="shared" si="520"/>
        <v>162000</v>
      </c>
      <c r="AC2041" s="30">
        <f t="shared" si="533"/>
        <v>4.3209876543209874E-2</v>
      </c>
      <c r="AD2041" s="31">
        <f t="shared" si="534"/>
        <v>5.7037037037037033</v>
      </c>
      <c r="AE2041" s="31">
        <f t="shared" si="535"/>
        <v>6.1358024691358022</v>
      </c>
      <c r="AG2041" s="30">
        <f t="shared" si="521"/>
        <v>778000</v>
      </c>
      <c r="AH2041" s="30">
        <f t="shared" si="530"/>
        <v>8.9974293059125968E-3</v>
      </c>
      <c r="AI2041" s="31">
        <f t="shared" si="531"/>
        <v>1.1876606683804627</v>
      </c>
      <c r="AJ2041" s="31">
        <f t="shared" si="532"/>
        <v>1.2776349614395888</v>
      </c>
      <c r="AK2041" s="30">
        <f>IF(W2041="si",($S2041*'COSTOS DE CREDITOS'!$C$27)/DATA!$G2041,"")</f>
        <v>65.906835757745824</v>
      </c>
      <c r="AL2041" s="90">
        <f>IF(W2041="si",'COSTOS DE CREDITOS'!$C$35,"")</f>
        <v>20.421138461538462</v>
      </c>
      <c r="AM2041" s="30">
        <f t="shared" si="522"/>
        <v>430.76923076923077</v>
      </c>
      <c r="AN2041" s="30">
        <f t="shared" si="523"/>
        <v>0</v>
      </c>
      <c r="AO2041" s="30">
        <f t="shared" si="524"/>
        <v>517.09720498851505</v>
      </c>
      <c r="AP2041" s="30">
        <f t="shared" si="525"/>
        <v>1241.5527950114852</v>
      </c>
      <c r="AQ2041" s="19">
        <f t="shared" si="526"/>
        <v>0.70596923493104657</v>
      </c>
    </row>
    <row r="2042" spans="1:43" x14ac:dyDescent="0.2">
      <c r="A2042" s="23" t="s">
        <v>5665</v>
      </c>
      <c r="B2042" s="6" t="s">
        <v>5676</v>
      </c>
      <c r="C2042" s="6" t="s">
        <v>5670</v>
      </c>
      <c r="D2042" s="2">
        <v>161522</v>
      </c>
      <c r="E2042" s="2">
        <v>161852</v>
      </c>
      <c r="F2042" s="3" t="s">
        <v>2607</v>
      </c>
      <c r="G2042" s="2">
        <v>5</v>
      </c>
      <c r="H2042" s="2">
        <v>161858</v>
      </c>
      <c r="I2042" s="3" t="s">
        <v>2615</v>
      </c>
      <c r="J2042" s="15">
        <v>45155</v>
      </c>
      <c r="K2042" s="24">
        <v>1216698941</v>
      </c>
      <c r="L2042" s="15">
        <v>45159</v>
      </c>
      <c r="M2042" s="15">
        <v>45169</v>
      </c>
      <c r="N2042" s="15"/>
      <c r="O2042" s="26">
        <f>VLOOKUP(D2042,quash!A$2:$I$7791,9,FALSE)</f>
        <v>4</v>
      </c>
      <c r="P2042" s="7">
        <v>10000</v>
      </c>
      <c r="Q2042" s="26">
        <v>147</v>
      </c>
      <c r="R2042" s="19">
        <v>7.9000519063170294E-2</v>
      </c>
      <c r="S2042" s="26">
        <v>16</v>
      </c>
      <c r="T2042" s="7">
        <v>7000</v>
      </c>
      <c r="U2042" s="2">
        <v>142</v>
      </c>
      <c r="V2042" s="11">
        <v>1758.65</v>
      </c>
      <c r="W2042" s="14" t="s">
        <v>5281</v>
      </c>
      <c r="X2042" s="18">
        <v>1</v>
      </c>
      <c r="Y2042" s="9">
        <v>7000</v>
      </c>
      <c r="Z2042" s="19">
        <f t="shared" si="519"/>
        <v>0</v>
      </c>
      <c r="AA2042" s="25">
        <v>1758.65</v>
      </c>
      <c r="AB2042" s="30">
        <f t="shared" si="520"/>
        <v>247000</v>
      </c>
      <c r="AC2042" s="30">
        <f t="shared" si="533"/>
        <v>2.8340080971659919E-2</v>
      </c>
      <c r="AD2042" s="31">
        <f t="shared" si="534"/>
        <v>4.1659919028340084</v>
      </c>
      <c r="AE2042" s="31">
        <f t="shared" si="535"/>
        <v>4.0242914979757085</v>
      </c>
      <c r="AG2042" s="30">
        <f t="shared" si="521"/>
        <v>927000</v>
      </c>
      <c r="AH2042" s="30">
        <f t="shared" si="530"/>
        <v>7.551240560949299E-3</v>
      </c>
      <c r="AI2042" s="31">
        <f t="shared" si="531"/>
        <v>1.110032362459547</v>
      </c>
      <c r="AJ2042" s="31">
        <f t="shared" si="532"/>
        <v>1.0722761596548005</v>
      </c>
      <c r="AK2042" s="30">
        <f>IF(W2042="si",($S2042*'COSTOS DE CREDITOS'!$C$27)/DATA!$G2042,"")</f>
        <v>65.906835757745824</v>
      </c>
      <c r="AL2042" s="90">
        <f>IF(W2042="si",'COSTOS DE CREDITOS'!$C$35,"")</f>
        <v>20.421138461538462</v>
      </c>
      <c r="AM2042" s="30">
        <f t="shared" si="522"/>
        <v>430.76923076923077</v>
      </c>
      <c r="AN2042" s="30">
        <f t="shared" si="523"/>
        <v>0</v>
      </c>
      <c r="AO2042" s="30">
        <f t="shared" si="524"/>
        <v>517.09720498851505</v>
      </c>
      <c r="AP2042" s="30">
        <f t="shared" si="525"/>
        <v>1241.5527950114852</v>
      </c>
      <c r="AQ2042" s="19">
        <f t="shared" si="526"/>
        <v>0.70596923493104657</v>
      </c>
    </row>
    <row r="2043" spans="1:43" x14ac:dyDescent="0.2">
      <c r="A2043" s="23" t="s">
        <v>5665</v>
      </c>
      <c r="B2043" s="6" t="s">
        <v>5676</v>
      </c>
      <c r="C2043" s="6" t="s">
        <v>5670</v>
      </c>
      <c r="D2043" s="2">
        <v>160616</v>
      </c>
      <c r="E2043" s="2">
        <v>161852</v>
      </c>
      <c r="F2043" s="3" t="s">
        <v>2607</v>
      </c>
      <c r="G2043" s="2">
        <v>5</v>
      </c>
      <c r="H2043" s="2">
        <v>161859</v>
      </c>
      <c r="I2043" s="3" t="s">
        <v>2616</v>
      </c>
      <c r="J2043" s="15">
        <v>45146</v>
      </c>
      <c r="K2043" s="24">
        <v>1210468096</v>
      </c>
      <c r="L2043" s="15">
        <v>45159</v>
      </c>
      <c r="M2043" s="15">
        <v>45169</v>
      </c>
      <c r="N2043" s="15"/>
      <c r="O2043" s="26">
        <f>VLOOKUP(D2043,quash!A$2:$I$7791,9,FALSE)</f>
        <v>1</v>
      </c>
      <c r="P2043" s="7">
        <v>10000</v>
      </c>
      <c r="Q2043" s="26">
        <v>127</v>
      </c>
      <c r="R2043" s="19">
        <v>5.24391097594855E-2</v>
      </c>
      <c r="S2043" s="26">
        <v>16</v>
      </c>
      <c r="T2043" s="7">
        <v>7000</v>
      </c>
      <c r="U2043" s="2">
        <v>142</v>
      </c>
      <c r="V2043" s="11">
        <v>1758.65</v>
      </c>
      <c r="W2043" s="14" t="s">
        <v>5281</v>
      </c>
      <c r="X2043" s="18">
        <v>1</v>
      </c>
      <c r="Y2043" s="9">
        <v>7000</v>
      </c>
      <c r="Z2043" s="19">
        <f t="shared" si="519"/>
        <v>0</v>
      </c>
      <c r="AA2043" s="25">
        <v>1758.65</v>
      </c>
      <c r="AB2043" s="30">
        <f t="shared" si="520"/>
        <v>523000</v>
      </c>
      <c r="AC2043" s="30">
        <f t="shared" si="533"/>
        <v>1.338432122370937E-2</v>
      </c>
      <c r="AD2043" s="31">
        <f t="shared" si="534"/>
        <v>1.6998087954110899</v>
      </c>
      <c r="AE2043" s="31">
        <f t="shared" si="535"/>
        <v>1.9005736137667306</v>
      </c>
      <c r="AG2043" s="30">
        <f t="shared" si="521"/>
        <v>2427000</v>
      </c>
      <c r="AH2043" s="30">
        <f t="shared" si="530"/>
        <v>2.88421920065925E-3</v>
      </c>
      <c r="AI2043" s="31">
        <f t="shared" si="531"/>
        <v>0.36629583848372477</v>
      </c>
      <c r="AJ2043" s="31">
        <f t="shared" si="532"/>
        <v>0.40955912649361348</v>
      </c>
      <c r="AK2043" s="30">
        <f>IF(W2043="si",($S2043*'COSTOS DE CREDITOS'!$C$27)/DATA!$G2043,"")</f>
        <v>65.906835757745824</v>
      </c>
      <c r="AL2043" s="90">
        <f>IF(W2043="si",'COSTOS DE CREDITOS'!$C$35,"")</f>
        <v>20.421138461538462</v>
      </c>
      <c r="AM2043" s="30">
        <f t="shared" si="522"/>
        <v>430.76923076923077</v>
      </c>
      <c r="AN2043" s="30">
        <f t="shared" si="523"/>
        <v>0</v>
      </c>
      <c r="AO2043" s="30">
        <f t="shared" si="524"/>
        <v>517.09720498851505</v>
      </c>
      <c r="AP2043" s="30">
        <f t="shared" si="525"/>
        <v>1241.5527950114852</v>
      </c>
      <c r="AQ2043" s="19">
        <f t="shared" si="526"/>
        <v>0.70596923493104657</v>
      </c>
    </row>
    <row r="2044" spans="1:43" x14ac:dyDescent="0.2">
      <c r="A2044" s="23" t="s">
        <v>5665</v>
      </c>
      <c r="B2044" s="6" t="s">
        <v>5673</v>
      </c>
      <c r="C2044" s="6" t="s">
        <v>5667</v>
      </c>
      <c r="D2044" s="2">
        <v>160986</v>
      </c>
      <c r="E2044" s="2">
        <v>161774</v>
      </c>
      <c r="F2044" s="3" t="s">
        <v>1441</v>
      </c>
      <c r="G2044" s="2">
        <v>5</v>
      </c>
      <c r="H2044" s="2">
        <v>161791</v>
      </c>
      <c r="I2044" s="3" t="s">
        <v>2617</v>
      </c>
      <c r="J2044" s="15">
        <v>45149</v>
      </c>
      <c r="K2044" s="24">
        <v>1212546754</v>
      </c>
      <c r="L2044" s="15">
        <v>45156</v>
      </c>
      <c r="M2044" s="15">
        <v>45169</v>
      </c>
      <c r="N2044" s="15"/>
      <c r="O2044" s="26">
        <f>VLOOKUP(D2044,quash!A$2:$I$7791,9,FALSE)</f>
        <v>2</v>
      </c>
      <c r="P2044" s="7">
        <v>10000</v>
      </c>
      <c r="Q2044" s="26">
        <v>90</v>
      </c>
      <c r="R2044" s="19">
        <v>5.9818464604665302E-3</v>
      </c>
      <c r="S2044" s="26">
        <v>16</v>
      </c>
      <c r="T2044" s="7">
        <v>5000</v>
      </c>
      <c r="U2044" s="2">
        <v>147</v>
      </c>
      <c r="V2044" s="11">
        <v>1303.3399999999999</v>
      </c>
      <c r="W2044" s="14" t="s">
        <v>5281</v>
      </c>
      <c r="X2044" s="18">
        <v>1</v>
      </c>
      <c r="Y2044" s="9">
        <v>5000</v>
      </c>
      <c r="Z2044" s="19">
        <f t="shared" si="519"/>
        <v>0</v>
      </c>
      <c r="AA2044" s="25">
        <v>1303.3399999999999</v>
      </c>
      <c r="AB2044" s="30">
        <f t="shared" si="520"/>
        <v>457000</v>
      </c>
      <c r="AC2044" s="30">
        <f t="shared" si="533"/>
        <v>1.0940919037199124E-2</v>
      </c>
      <c r="AD2044" s="31">
        <f t="shared" si="534"/>
        <v>0.98468271334792123</v>
      </c>
      <c r="AE2044" s="31">
        <f t="shared" si="535"/>
        <v>1.6083150984682713</v>
      </c>
      <c r="AG2044" s="30">
        <f t="shared" si="521"/>
        <v>1695000</v>
      </c>
      <c r="AH2044" s="30">
        <f t="shared" si="530"/>
        <v>2.9498525073746312E-3</v>
      </c>
      <c r="AI2044" s="31">
        <f t="shared" si="531"/>
        <v>0.26548672566371678</v>
      </c>
      <c r="AJ2044" s="31">
        <f t="shared" si="532"/>
        <v>0.4336283185840708</v>
      </c>
      <c r="AK2044" s="30">
        <f>IF(W2044="si",($S2044*'COSTOS DE CREDITOS'!$C$27)/DATA!$G2044,"")</f>
        <v>65.906835757745824</v>
      </c>
      <c r="AL2044" s="90">
        <f>IF(W2044="si",'COSTOS DE CREDITOS'!$C$35,"")</f>
        <v>20.421138461538462</v>
      </c>
      <c r="AM2044" s="30">
        <f t="shared" si="522"/>
        <v>307.69230769230774</v>
      </c>
      <c r="AN2044" s="30">
        <f t="shared" si="523"/>
        <v>0</v>
      </c>
      <c r="AO2044" s="30">
        <f t="shared" si="524"/>
        <v>394.02028191159201</v>
      </c>
      <c r="AP2044" s="30">
        <f t="shared" si="525"/>
        <v>909.31971808840785</v>
      </c>
      <c r="AQ2044" s="19">
        <f t="shared" si="526"/>
        <v>0.69768419452208008</v>
      </c>
    </row>
    <row r="2045" spans="1:43" x14ac:dyDescent="0.2">
      <c r="A2045" s="23" t="s">
        <v>5665</v>
      </c>
      <c r="B2045" s="6" t="s">
        <v>5673</v>
      </c>
      <c r="C2045" s="6" t="s">
        <v>5667</v>
      </c>
      <c r="D2045" s="2">
        <v>161666</v>
      </c>
      <c r="E2045" s="2">
        <v>161774</v>
      </c>
      <c r="F2045" s="3" t="s">
        <v>1441</v>
      </c>
      <c r="G2045" s="2">
        <v>5</v>
      </c>
      <c r="H2045" s="2">
        <v>161794</v>
      </c>
      <c r="I2045" s="3" t="s">
        <v>2618</v>
      </c>
      <c r="J2045" s="15">
        <v>45155</v>
      </c>
      <c r="K2045" s="24">
        <v>1217111943</v>
      </c>
      <c r="L2045" s="15">
        <v>45156</v>
      </c>
      <c r="M2045" s="15">
        <v>45169</v>
      </c>
      <c r="N2045" s="15"/>
      <c r="O2045" s="26">
        <f>VLOOKUP(D2045,quash!A$2:$I$7791,9,FALSE)</f>
        <v>4</v>
      </c>
      <c r="P2045" s="7">
        <v>10000</v>
      </c>
      <c r="Q2045" s="26">
        <v>90</v>
      </c>
      <c r="R2045" s="19">
        <v>5.9818464604665302E-3</v>
      </c>
      <c r="S2045" s="26">
        <v>16</v>
      </c>
      <c r="T2045" s="7">
        <v>5000</v>
      </c>
      <c r="U2045" s="2">
        <v>147</v>
      </c>
      <c r="V2045" s="11">
        <v>1303.3399999999999</v>
      </c>
      <c r="W2045" s="14" t="s">
        <v>5281</v>
      </c>
      <c r="X2045" s="18">
        <v>1</v>
      </c>
      <c r="Y2045" s="9">
        <v>5000</v>
      </c>
      <c r="Z2045" s="19">
        <f t="shared" si="519"/>
        <v>0</v>
      </c>
      <c r="AA2045" s="25">
        <v>1303.3399999999999</v>
      </c>
      <c r="AB2045" s="30">
        <f t="shared" si="520"/>
        <v>247000</v>
      </c>
      <c r="AC2045" s="30">
        <f t="shared" si="533"/>
        <v>2.0242914979757085E-2</v>
      </c>
      <c r="AD2045" s="31">
        <f t="shared" si="534"/>
        <v>1.8218623481781377</v>
      </c>
      <c r="AE2045" s="31">
        <f t="shared" si="535"/>
        <v>2.9757085020242915</v>
      </c>
      <c r="AG2045" s="30">
        <f t="shared" si="521"/>
        <v>927000</v>
      </c>
      <c r="AH2045" s="30">
        <f t="shared" si="530"/>
        <v>5.3937432578209281E-3</v>
      </c>
      <c r="AI2045" s="31">
        <f t="shared" si="531"/>
        <v>0.48543689320388356</v>
      </c>
      <c r="AJ2045" s="31">
        <f t="shared" si="532"/>
        <v>0.79288025889967639</v>
      </c>
      <c r="AK2045" s="30">
        <f>IF(W2045="si",($S2045*'COSTOS DE CREDITOS'!$C$27)/DATA!$G2045,"")</f>
        <v>65.906835757745824</v>
      </c>
      <c r="AL2045" s="90">
        <f>IF(W2045="si",'COSTOS DE CREDITOS'!$C$35,"")</f>
        <v>20.421138461538462</v>
      </c>
      <c r="AM2045" s="30">
        <f t="shared" si="522"/>
        <v>307.69230769230774</v>
      </c>
      <c r="AN2045" s="30">
        <f t="shared" si="523"/>
        <v>0</v>
      </c>
      <c r="AO2045" s="30">
        <f t="shared" si="524"/>
        <v>394.02028191159201</v>
      </c>
      <c r="AP2045" s="30">
        <f t="shared" si="525"/>
        <v>909.31971808840785</v>
      </c>
      <c r="AQ2045" s="19">
        <f t="shared" si="526"/>
        <v>0.69768419452208008</v>
      </c>
    </row>
    <row r="2046" spans="1:43" x14ac:dyDescent="0.2">
      <c r="A2046" s="23" t="s">
        <v>5665</v>
      </c>
      <c r="B2046" s="6" t="s">
        <v>5682</v>
      </c>
      <c r="C2046" s="6" t="s">
        <v>5670</v>
      </c>
      <c r="D2046" s="2">
        <v>159870</v>
      </c>
      <c r="E2046" s="2">
        <v>161819</v>
      </c>
      <c r="F2046" s="3" t="s">
        <v>2609</v>
      </c>
      <c r="G2046" s="2">
        <v>5</v>
      </c>
      <c r="H2046" s="2">
        <v>161821</v>
      </c>
      <c r="I2046" s="3" t="s">
        <v>2619</v>
      </c>
      <c r="J2046" s="15">
        <v>45136</v>
      </c>
      <c r="K2046" s="24">
        <v>1204150124</v>
      </c>
      <c r="L2046" s="15">
        <v>45157</v>
      </c>
      <c r="M2046" s="15">
        <v>45169</v>
      </c>
      <c r="N2046" s="15"/>
      <c r="O2046" s="26">
        <f>VLOOKUP(D2046,quash!A$2:$I$7791,9,FALSE)</f>
        <v>3</v>
      </c>
      <c r="P2046" s="7">
        <v>10000</v>
      </c>
      <c r="Q2046" s="26">
        <v>132</v>
      </c>
      <c r="R2046" s="19">
        <v>5.8283715876113903E-2</v>
      </c>
      <c r="S2046" s="26">
        <v>16</v>
      </c>
      <c r="T2046" s="7">
        <v>10000</v>
      </c>
      <c r="U2046" s="2">
        <v>142</v>
      </c>
      <c r="V2046" s="11">
        <v>2510.34</v>
      </c>
      <c r="W2046" s="14" t="s">
        <v>5281</v>
      </c>
      <c r="X2046" s="18">
        <v>1</v>
      </c>
      <c r="Y2046" s="9">
        <v>10000</v>
      </c>
      <c r="Z2046" s="19">
        <f t="shared" si="519"/>
        <v>0</v>
      </c>
      <c r="AA2046" s="25">
        <v>2510.34</v>
      </c>
      <c r="AB2046" s="30">
        <f t="shared" si="520"/>
        <v>162000</v>
      </c>
      <c r="AC2046" s="30">
        <f t="shared" si="533"/>
        <v>6.1728395061728392E-2</v>
      </c>
      <c r="AD2046" s="31">
        <f t="shared" si="534"/>
        <v>8.148148148148147</v>
      </c>
      <c r="AE2046" s="31">
        <f t="shared" si="535"/>
        <v>8.7654320987654319</v>
      </c>
      <c r="AG2046" s="30">
        <f t="shared" si="521"/>
        <v>778000</v>
      </c>
      <c r="AH2046" s="30">
        <f t="shared" si="530"/>
        <v>1.2853470437017995E-2</v>
      </c>
      <c r="AI2046" s="31">
        <f t="shared" si="531"/>
        <v>1.6966580976863754</v>
      </c>
      <c r="AJ2046" s="31">
        <f t="shared" si="532"/>
        <v>1.8251928020565553</v>
      </c>
      <c r="AK2046" s="30">
        <f>IF(W2046="si",($S2046*'COSTOS DE CREDITOS'!$C$27)/DATA!$G2046,"")</f>
        <v>65.906835757745824</v>
      </c>
      <c r="AL2046" s="90">
        <f>IF(W2046="si",'COSTOS DE CREDITOS'!$C$35,"")</f>
        <v>20.421138461538462</v>
      </c>
      <c r="AM2046" s="30">
        <f t="shared" si="522"/>
        <v>615.38461538461547</v>
      </c>
      <c r="AN2046" s="30">
        <f t="shared" si="523"/>
        <v>0</v>
      </c>
      <c r="AO2046" s="30">
        <f t="shared" si="524"/>
        <v>701.7125896038998</v>
      </c>
      <c r="AP2046" s="30">
        <f t="shared" si="525"/>
        <v>1808.6274103961005</v>
      </c>
      <c r="AQ2046" s="19">
        <f t="shared" si="526"/>
        <v>0.72047109570659762</v>
      </c>
    </row>
    <row r="2047" spans="1:43" x14ac:dyDescent="0.2">
      <c r="A2047" s="23" t="s">
        <v>5665</v>
      </c>
      <c r="B2047" s="6" t="s">
        <v>5682</v>
      </c>
      <c r="C2047" s="6" t="s">
        <v>5670</v>
      </c>
      <c r="D2047" s="2">
        <v>161270</v>
      </c>
      <c r="E2047" s="2">
        <v>161819</v>
      </c>
      <c r="F2047" s="3" t="s">
        <v>2609</v>
      </c>
      <c r="G2047" s="2">
        <v>5</v>
      </c>
      <c r="H2047" s="2">
        <v>161822</v>
      </c>
      <c r="I2047" s="3" t="s">
        <v>2620</v>
      </c>
      <c r="J2047" s="15">
        <v>45153</v>
      </c>
      <c r="K2047" s="24">
        <v>1215067407</v>
      </c>
      <c r="L2047" s="15">
        <v>45157</v>
      </c>
      <c r="M2047" s="15">
        <v>45169</v>
      </c>
      <c r="N2047" s="15"/>
      <c r="O2047" s="26" t="e">
        <f>VLOOKUP(D2047,quash!A$2:$I$7791,9,FALSE)</f>
        <v>#N/A</v>
      </c>
      <c r="P2047" s="7">
        <v>7000</v>
      </c>
      <c r="Q2047" s="26">
        <v>121</v>
      </c>
      <c r="R2047" s="19">
        <v>3.1160502391921113E-2</v>
      </c>
      <c r="S2047" s="26">
        <v>16</v>
      </c>
      <c r="T2047" s="7">
        <v>10000</v>
      </c>
      <c r="U2047" s="2">
        <v>142</v>
      </c>
      <c r="V2047" s="11">
        <v>2510.34</v>
      </c>
      <c r="W2047" s="14" t="s">
        <v>5281</v>
      </c>
      <c r="X2047" s="18">
        <v>1</v>
      </c>
      <c r="Y2047" s="9">
        <v>10000</v>
      </c>
      <c r="Z2047" s="19">
        <f t="shared" si="519"/>
        <v>0</v>
      </c>
      <c r="AA2047" s="25">
        <v>2510.34</v>
      </c>
      <c r="AB2047" s="30">
        <f t="shared" si="520"/>
        <v>622000</v>
      </c>
      <c r="AC2047" s="30">
        <f t="shared" si="533"/>
        <v>1.607717041800643E-2</v>
      </c>
      <c r="AD2047" s="31">
        <f t="shared" si="534"/>
        <v>1.945337620578778</v>
      </c>
      <c r="AE2047" s="31">
        <f t="shared" si="535"/>
        <v>2.282958199356913</v>
      </c>
      <c r="AG2047" s="30">
        <f t="shared" si="521"/>
        <v>6126000</v>
      </c>
      <c r="AH2047" s="30">
        <f t="shared" si="530"/>
        <v>1.632386549134835E-3</v>
      </c>
      <c r="AI2047" s="31">
        <f t="shared" si="531"/>
        <v>0.19751877244531504</v>
      </c>
      <c r="AJ2047" s="31">
        <f t="shared" si="532"/>
        <v>0.23179888997714657</v>
      </c>
      <c r="AK2047" s="30">
        <f>IF(W2047="si",($S2047*'COSTOS DE CREDITOS'!$C$27)/DATA!$G2047,"")</f>
        <v>65.906835757745824</v>
      </c>
      <c r="AL2047" s="90">
        <f>IF(W2047="si",'COSTOS DE CREDITOS'!$C$35,"")</f>
        <v>20.421138461538462</v>
      </c>
      <c r="AM2047" s="30">
        <f t="shared" si="522"/>
        <v>615.38461538461547</v>
      </c>
      <c r="AN2047" s="30">
        <f t="shared" si="523"/>
        <v>0</v>
      </c>
      <c r="AO2047" s="30">
        <f t="shared" si="524"/>
        <v>701.7125896038998</v>
      </c>
      <c r="AP2047" s="30">
        <f t="shared" si="525"/>
        <v>1808.6274103961005</v>
      </c>
      <c r="AQ2047" s="19">
        <f t="shared" si="526"/>
        <v>0.72047109570659762</v>
      </c>
    </row>
    <row r="2048" spans="1:43" x14ac:dyDescent="0.2">
      <c r="A2048" s="23" t="s">
        <v>5665</v>
      </c>
      <c r="B2048" s="6" t="s">
        <v>5682</v>
      </c>
      <c r="C2048" s="6" t="s">
        <v>5670</v>
      </c>
      <c r="D2048" s="2">
        <v>161651</v>
      </c>
      <c r="E2048" s="2">
        <v>161819</v>
      </c>
      <c r="F2048" s="3" t="s">
        <v>2609</v>
      </c>
      <c r="G2048" s="2">
        <v>5</v>
      </c>
      <c r="H2048" s="2">
        <v>161823</v>
      </c>
      <c r="I2048" s="3" t="s">
        <v>2621</v>
      </c>
      <c r="J2048" s="15">
        <v>45155</v>
      </c>
      <c r="K2048" s="24">
        <v>1217070647</v>
      </c>
      <c r="L2048" s="15">
        <v>45157</v>
      </c>
      <c r="M2048" s="15">
        <v>45169</v>
      </c>
      <c r="N2048" s="15"/>
      <c r="O2048" s="26" t="e">
        <f>VLOOKUP(D2048,quash!A$2:$I$7791,9,FALSE)</f>
        <v>#N/A</v>
      </c>
      <c r="P2048" s="7">
        <v>5000</v>
      </c>
      <c r="Q2048" s="26">
        <v>147</v>
      </c>
      <c r="R2048" s="19">
        <v>5.8283715876113994E-2</v>
      </c>
      <c r="S2048" s="26">
        <v>16</v>
      </c>
      <c r="T2048" s="7">
        <v>10000</v>
      </c>
      <c r="U2048" s="2">
        <v>142</v>
      </c>
      <c r="V2048" s="11">
        <v>2510.34</v>
      </c>
      <c r="W2048" s="14" t="s">
        <v>5281</v>
      </c>
      <c r="X2048" s="18">
        <v>1</v>
      </c>
      <c r="Y2048" s="9">
        <v>10000</v>
      </c>
      <c r="Z2048" s="19">
        <f t="shared" si="519"/>
        <v>0</v>
      </c>
      <c r="AA2048" s="25">
        <v>2510.34</v>
      </c>
      <c r="AB2048" s="30">
        <f t="shared" si="520"/>
        <v>622000</v>
      </c>
      <c r="AC2048" s="30">
        <f t="shared" si="533"/>
        <v>1.607717041800643E-2</v>
      </c>
      <c r="AD2048" s="31">
        <f t="shared" si="534"/>
        <v>2.363344051446945</v>
      </c>
      <c r="AE2048" s="31">
        <f t="shared" si="535"/>
        <v>2.282958199356913</v>
      </c>
      <c r="AG2048" s="30">
        <f t="shared" si="521"/>
        <v>6126000</v>
      </c>
      <c r="AH2048" s="30">
        <f t="shared" si="530"/>
        <v>1.632386549134835E-3</v>
      </c>
      <c r="AI2048" s="31">
        <f t="shared" si="531"/>
        <v>0.23996082272282074</v>
      </c>
      <c r="AJ2048" s="31">
        <f t="shared" si="532"/>
        <v>0.23179888997714657</v>
      </c>
      <c r="AK2048" s="30">
        <f>IF(W2048="si",($S2048*'COSTOS DE CREDITOS'!$C$27)/DATA!$G2048,"")</f>
        <v>65.906835757745824</v>
      </c>
      <c r="AL2048" s="90">
        <f>IF(W2048="si",'COSTOS DE CREDITOS'!$C$35,"")</f>
        <v>20.421138461538462</v>
      </c>
      <c r="AM2048" s="30">
        <f t="shared" si="522"/>
        <v>615.38461538461547</v>
      </c>
      <c r="AN2048" s="30">
        <f t="shared" si="523"/>
        <v>0</v>
      </c>
      <c r="AO2048" s="30">
        <f t="shared" si="524"/>
        <v>701.7125896038998</v>
      </c>
      <c r="AP2048" s="30">
        <f t="shared" si="525"/>
        <v>1808.6274103961005</v>
      </c>
      <c r="AQ2048" s="19">
        <f t="shared" si="526"/>
        <v>0.72047109570659762</v>
      </c>
    </row>
    <row r="2049" spans="1:43" x14ac:dyDescent="0.2">
      <c r="A2049" s="23" t="s">
        <v>5665</v>
      </c>
      <c r="B2049" s="6" t="s">
        <v>5682</v>
      </c>
      <c r="C2049" s="6" t="s">
        <v>5670</v>
      </c>
      <c r="D2049" s="2">
        <v>159951</v>
      </c>
      <c r="E2049" s="2">
        <v>161819</v>
      </c>
      <c r="F2049" s="3" t="s">
        <v>2609</v>
      </c>
      <c r="G2049" s="2">
        <v>5</v>
      </c>
      <c r="H2049" s="2">
        <v>161824</v>
      </c>
      <c r="I2049" s="3" t="s">
        <v>2622</v>
      </c>
      <c r="J2049" s="15">
        <v>45138</v>
      </c>
      <c r="K2049" s="24">
        <v>1205019684</v>
      </c>
      <c r="L2049" s="15">
        <v>45157</v>
      </c>
      <c r="M2049" s="15">
        <v>45169</v>
      </c>
      <c r="N2049" s="15"/>
      <c r="O2049" s="26">
        <f>VLOOKUP(D2049,quash!A$2:$I$7791,9,FALSE)</f>
        <v>2</v>
      </c>
      <c r="P2049" s="7">
        <v>10000</v>
      </c>
      <c r="Q2049" s="26">
        <v>147</v>
      </c>
      <c r="R2049" s="19">
        <v>7.9000519063170294E-2</v>
      </c>
      <c r="S2049" s="26">
        <v>16</v>
      </c>
      <c r="T2049" s="7">
        <v>9000</v>
      </c>
      <c r="U2049" s="2">
        <v>142</v>
      </c>
      <c r="V2049" s="11">
        <v>2255.2800000000002</v>
      </c>
      <c r="W2049" s="14" t="s">
        <v>5281</v>
      </c>
      <c r="X2049" s="18">
        <v>1</v>
      </c>
      <c r="Y2049" s="9">
        <v>9000</v>
      </c>
      <c r="Z2049" s="19">
        <f t="shared" si="519"/>
        <v>0</v>
      </c>
      <c r="AA2049" s="25">
        <v>2255.2800000000002</v>
      </c>
      <c r="AB2049" s="30">
        <f t="shared" si="520"/>
        <v>457000</v>
      </c>
      <c r="AC2049" s="30">
        <f t="shared" si="533"/>
        <v>1.9693654266958426E-2</v>
      </c>
      <c r="AD2049" s="31">
        <f t="shared" si="534"/>
        <v>2.8949671772428887</v>
      </c>
      <c r="AE2049" s="31">
        <f t="shared" si="535"/>
        <v>2.7964989059080962</v>
      </c>
      <c r="AG2049" s="30">
        <f t="shared" si="521"/>
        <v>1695000</v>
      </c>
      <c r="AH2049" s="30">
        <f t="shared" si="530"/>
        <v>5.3097345132743362E-3</v>
      </c>
      <c r="AI2049" s="31">
        <f t="shared" si="531"/>
        <v>0.78053097345132738</v>
      </c>
      <c r="AJ2049" s="31">
        <f t="shared" si="532"/>
        <v>0.75398230088495577</v>
      </c>
      <c r="AK2049" s="30">
        <f>IF(W2049="si",($S2049*'COSTOS DE CREDITOS'!$C$27)/DATA!$G2049,"")</f>
        <v>65.906835757745824</v>
      </c>
      <c r="AL2049" s="90">
        <f>IF(W2049="si",'COSTOS DE CREDITOS'!$C$35,"")</f>
        <v>20.421138461538462</v>
      </c>
      <c r="AM2049" s="30">
        <f t="shared" si="522"/>
        <v>553.84615384615392</v>
      </c>
      <c r="AN2049" s="30">
        <f t="shared" si="523"/>
        <v>0</v>
      </c>
      <c r="AO2049" s="30">
        <f t="shared" si="524"/>
        <v>640.17412806543825</v>
      </c>
      <c r="AP2049" s="30">
        <f t="shared" si="525"/>
        <v>1615.1058719345619</v>
      </c>
      <c r="AQ2049" s="19">
        <f t="shared" si="526"/>
        <v>0.71614428006037467</v>
      </c>
    </row>
    <row r="2050" spans="1:43" x14ac:dyDescent="0.2">
      <c r="A2050" s="23" t="s">
        <v>5665</v>
      </c>
      <c r="B2050" s="6" t="s">
        <v>5673</v>
      </c>
      <c r="C2050" s="6" t="s">
        <v>5667</v>
      </c>
      <c r="D2050" s="2">
        <v>161668</v>
      </c>
      <c r="E2050" s="2">
        <v>161800</v>
      </c>
      <c r="F2050" s="3" t="s">
        <v>2623</v>
      </c>
      <c r="G2050" s="2">
        <v>7</v>
      </c>
      <c r="H2050" s="2">
        <v>161916</v>
      </c>
      <c r="I2050" s="3" t="s">
        <v>2624</v>
      </c>
      <c r="J2050" s="15">
        <v>45155</v>
      </c>
      <c r="K2050" s="24">
        <v>1217125784</v>
      </c>
      <c r="L2050" s="15">
        <v>45159</v>
      </c>
      <c r="M2050" s="15">
        <v>45169</v>
      </c>
      <c r="N2050" s="15"/>
      <c r="O2050" s="26" t="e">
        <f>VLOOKUP(D2050,quash!A$2:$I$7791,9,FALSE)</f>
        <v>#N/A</v>
      </c>
      <c r="P2050" s="7">
        <v>14000</v>
      </c>
      <c r="Q2050" s="26">
        <v>99</v>
      </c>
      <c r="R2050" s="19">
        <v>5.9818464604665302E-3</v>
      </c>
      <c r="S2050" s="26">
        <v>16</v>
      </c>
      <c r="T2050" s="7">
        <v>5000</v>
      </c>
      <c r="U2050" s="2">
        <v>147</v>
      </c>
      <c r="V2050" s="11">
        <v>1303.3399999999999</v>
      </c>
      <c r="W2050" s="14" t="s">
        <v>5281</v>
      </c>
      <c r="X2050" s="18">
        <v>1</v>
      </c>
      <c r="Y2050" s="9">
        <v>5000</v>
      </c>
      <c r="Z2050" s="19">
        <f t="shared" ref="Z2050:Z2113" si="536">Y2050/T2050-1</f>
        <v>0</v>
      </c>
      <c r="AA2050" s="25">
        <v>1303.3399999999999</v>
      </c>
      <c r="AB2050" s="30">
        <f t="shared" ref="AB2050:AB2113" si="537">SUMIFS($T:$T,$M:$M,$M2050,$O:$O,$O2050)</f>
        <v>622000</v>
      </c>
      <c r="AC2050" s="30">
        <f t="shared" si="533"/>
        <v>8.0385852090032149E-3</v>
      </c>
      <c r="AD2050" s="31">
        <f t="shared" si="534"/>
        <v>0.79581993569131826</v>
      </c>
      <c r="AE2050" s="31">
        <f t="shared" si="535"/>
        <v>1.1816720257234725</v>
      </c>
      <c r="AG2050" s="30">
        <f t="shared" ref="AG2050:AG2113" si="538">SUMIFS($T:$T,$O:$O,$O2050,$N:$N,1)</f>
        <v>6126000</v>
      </c>
      <c r="AH2050" s="30">
        <f t="shared" si="530"/>
        <v>8.1619327456741752E-4</v>
      </c>
      <c r="AI2050" s="31">
        <f t="shared" si="531"/>
        <v>8.080313418217433E-2</v>
      </c>
      <c r="AJ2050" s="31">
        <f t="shared" si="532"/>
        <v>0.11998041136141037</v>
      </c>
      <c r="AK2050" s="30">
        <f>IF(W2050="si",($S2050*'COSTOS DE CREDITOS'!$C$27)/DATA!$G2050,"")</f>
        <v>47.07631125553273</v>
      </c>
      <c r="AL2050" s="90">
        <f>IF(W2050="si",'COSTOS DE CREDITOS'!$C$35,"")</f>
        <v>20.421138461538462</v>
      </c>
      <c r="AM2050" s="30">
        <f t="shared" si="522"/>
        <v>307.69230769230774</v>
      </c>
      <c r="AN2050" s="30">
        <f t="shared" si="523"/>
        <v>0</v>
      </c>
      <c r="AO2050" s="30">
        <f t="shared" si="524"/>
        <v>375.1897574093789</v>
      </c>
      <c r="AP2050" s="30">
        <f t="shared" si="525"/>
        <v>928.15024259062102</v>
      </c>
      <c r="AQ2050" s="19">
        <f t="shared" si="526"/>
        <v>0.71213209338363059</v>
      </c>
    </row>
    <row r="2051" spans="1:43" x14ac:dyDescent="0.2">
      <c r="A2051" s="23" t="s">
        <v>5665</v>
      </c>
      <c r="B2051" s="6" t="s">
        <v>5684</v>
      </c>
      <c r="C2051" s="6" t="s">
        <v>5667</v>
      </c>
      <c r="D2051" s="2">
        <v>160941</v>
      </c>
      <c r="E2051" s="2">
        <v>161923</v>
      </c>
      <c r="F2051" s="3" t="s">
        <v>2611</v>
      </c>
      <c r="G2051" s="2">
        <v>5</v>
      </c>
      <c r="H2051" s="2">
        <v>161925</v>
      </c>
      <c r="I2051" s="3" t="s">
        <v>2625</v>
      </c>
      <c r="J2051" s="15">
        <v>45253</v>
      </c>
      <c r="K2051" s="24">
        <v>1286618410</v>
      </c>
      <c r="L2051" s="15">
        <v>45159</v>
      </c>
      <c r="M2051" s="15">
        <v>45169</v>
      </c>
      <c r="N2051" s="15"/>
      <c r="O2051" s="26" t="e">
        <f>VLOOKUP(D2051,quash!A$2:$I$7791,9,FALSE)</f>
        <v>#N/A</v>
      </c>
      <c r="P2051" s="7">
        <v>8000</v>
      </c>
      <c r="Q2051" s="26">
        <v>110</v>
      </c>
      <c r="R2051" s="19">
        <v>3.3220596517330447E-2</v>
      </c>
      <c r="S2051" s="26">
        <v>16</v>
      </c>
      <c r="T2051" s="7">
        <v>7000</v>
      </c>
      <c r="U2051" s="2">
        <v>142</v>
      </c>
      <c r="V2051" s="11">
        <v>1758.65</v>
      </c>
      <c r="W2051" s="14" t="s">
        <v>5281</v>
      </c>
      <c r="X2051" s="18">
        <v>1</v>
      </c>
      <c r="Y2051" s="9">
        <v>7000</v>
      </c>
      <c r="Z2051" s="19">
        <f t="shared" si="536"/>
        <v>0</v>
      </c>
      <c r="AA2051" s="25">
        <v>1758.65</v>
      </c>
      <c r="AB2051" s="30">
        <f t="shared" si="537"/>
        <v>622000</v>
      </c>
      <c r="AC2051" s="30">
        <f t="shared" si="533"/>
        <v>1.1254019292604502E-2</v>
      </c>
      <c r="AD2051" s="31">
        <f t="shared" si="534"/>
        <v>1.2379421221864952</v>
      </c>
      <c r="AE2051" s="31">
        <f t="shared" si="535"/>
        <v>1.5980707395498392</v>
      </c>
      <c r="AG2051" s="30">
        <f t="shared" si="538"/>
        <v>6126000</v>
      </c>
      <c r="AH2051" s="30">
        <f t="shared" si="530"/>
        <v>1.1426705843943846E-3</v>
      </c>
      <c r="AI2051" s="31">
        <f t="shared" si="531"/>
        <v>0.1256937642833823</v>
      </c>
      <c r="AJ2051" s="31">
        <f t="shared" si="532"/>
        <v>0.16225922298400261</v>
      </c>
      <c r="AK2051" s="30">
        <f>IF(W2051="si",($S2051*'COSTOS DE CREDITOS'!$C$27)/DATA!$G2051,"")</f>
        <v>65.906835757745824</v>
      </c>
      <c r="AL2051" s="90">
        <f>IF(W2051="si",'COSTOS DE CREDITOS'!$C$35,"")</f>
        <v>20.421138461538462</v>
      </c>
      <c r="AM2051" s="30">
        <f t="shared" ref="AM2051:AM2114" si="539">IF(W2051="si",(20%/52*$S2051)*$T2051,"")</f>
        <v>430.76923076923077</v>
      </c>
      <c r="AN2051" s="30">
        <f t="shared" ref="AN2051:AN2114" si="540">IF(W2051="SI",T2051-Y2051,"")</f>
        <v>0</v>
      </c>
      <c r="AO2051" s="30">
        <f t="shared" ref="AO2051:AO2114" si="541">SUM(AK2051:AN2051)</f>
        <v>517.09720498851505</v>
      </c>
      <c r="AP2051" s="30">
        <f t="shared" ref="AP2051:AP2114" si="542">AA2051-AO2051</f>
        <v>1241.5527950114852</v>
      </c>
      <c r="AQ2051" s="19">
        <f t="shared" ref="AQ2051:AQ2114" si="543">IFERROR(AP2051/AA2051,"")</f>
        <v>0.70596923493104657</v>
      </c>
    </row>
    <row r="2052" spans="1:43" x14ac:dyDescent="0.2">
      <c r="A2052" s="23" t="s">
        <v>5665</v>
      </c>
      <c r="B2052" s="6" t="s">
        <v>5684</v>
      </c>
      <c r="C2052" s="6" t="s">
        <v>5667</v>
      </c>
      <c r="D2052" s="2">
        <v>160905</v>
      </c>
      <c r="E2052" s="2">
        <v>161923</v>
      </c>
      <c r="F2052" s="3" t="s">
        <v>2611</v>
      </c>
      <c r="G2052" s="2">
        <v>5</v>
      </c>
      <c r="H2052" s="2">
        <v>161926</v>
      </c>
      <c r="I2052" s="3" t="s">
        <v>2626</v>
      </c>
      <c r="J2052" s="15">
        <v>45254</v>
      </c>
      <c r="K2052" s="24">
        <v>1286616875</v>
      </c>
      <c r="L2052" s="15">
        <v>45159</v>
      </c>
      <c r="M2052" s="15">
        <v>45169</v>
      </c>
      <c r="N2052" s="15"/>
      <c r="O2052" s="26" t="e">
        <f>VLOOKUP(D2052,quash!A$2:$I$7791,9,FALSE)</f>
        <v>#N/A</v>
      </c>
      <c r="P2052" s="7">
        <v>7000</v>
      </c>
      <c r="Q2052" s="26">
        <v>121</v>
      </c>
      <c r="R2052" s="19">
        <v>3.1160502391921113E-2</v>
      </c>
      <c r="S2052" s="26">
        <v>16</v>
      </c>
      <c r="T2052" s="7">
        <v>7000</v>
      </c>
      <c r="U2052" s="2">
        <v>142</v>
      </c>
      <c r="V2052" s="11">
        <v>1758.65</v>
      </c>
      <c r="W2052" s="14" t="s">
        <v>5281</v>
      </c>
      <c r="X2052" s="18">
        <v>1</v>
      </c>
      <c r="Y2052" s="9">
        <v>7000</v>
      </c>
      <c r="Z2052" s="19">
        <f t="shared" si="536"/>
        <v>0</v>
      </c>
      <c r="AA2052" s="25">
        <v>1758.65</v>
      </c>
      <c r="AB2052" s="30">
        <f t="shared" si="537"/>
        <v>622000</v>
      </c>
      <c r="AC2052" s="30">
        <f t="shared" si="533"/>
        <v>1.1254019292604502E-2</v>
      </c>
      <c r="AD2052" s="31">
        <f t="shared" si="534"/>
        <v>1.3617363344051447</v>
      </c>
      <c r="AE2052" s="31">
        <f t="shared" si="535"/>
        <v>1.5980707395498392</v>
      </c>
      <c r="AG2052" s="30">
        <f t="shared" si="538"/>
        <v>6126000</v>
      </c>
      <c r="AH2052" s="30">
        <f t="shared" si="530"/>
        <v>1.1426705843943846E-3</v>
      </c>
      <c r="AI2052" s="31">
        <f t="shared" si="531"/>
        <v>0.13826314071172052</v>
      </c>
      <c r="AJ2052" s="31">
        <f t="shared" si="532"/>
        <v>0.16225922298400261</v>
      </c>
      <c r="AK2052" s="30">
        <f>IF(W2052="si",($S2052*'COSTOS DE CREDITOS'!$C$27)/DATA!$G2052,"")</f>
        <v>65.906835757745824</v>
      </c>
      <c r="AL2052" s="90">
        <f>IF(W2052="si",'COSTOS DE CREDITOS'!$C$35,"")</f>
        <v>20.421138461538462</v>
      </c>
      <c r="AM2052" s="30">
        <f t="shared" si="539"/>
        <v>430.76923076923077</v>
      </c>
      <c r="AN2052" s="30">
        <f t="shared" si="540"/>
        <v>0</v>
      </c>
      <c r="AO2052" s="30">
        <f t="shared" si="541"/>
        <v>517.09720498851505</v>
      </c>
      <c r="AP2052" s="30">
        <f t="shared" si="542"/>
        <v>1241.5527950114852</v>
      </c>
      <c r="AQ2052" s="19">
        <f t="shared" si="543"/>
        <v>0.70596923493104657</v>
      </c>
    </row>
    <row r="2053" spans="1:43" x14ac:dyDescent="0.2">
      <c r="A2053" s="23" t="s">
        <v>5665</v>
      </c>
      <c r="B2053" s="6" t="s">
        <v>5684</v>
      </c>
      <c r="C2053" s="6" t="s">
        <v>5667</v>
      </c>
      <c r="D2053" s="2">
        <v>160913</v>
      </c>
      <c r="E2053" s="2">
        <v>161923</v>
      </c>
      <c r="F2053" s="3" t="s">
        <v>2611</v>
      </c>
      <c r="G2053" s="2">
        <v>5</v>
      </c>
      <c r="H2053" s="2">
        <v>161927</v>
      </c>
      <c r="I2053" s="3" t="s">
        <v>2627</v>
      </c>
      <c r="J2053" s="15">
        <v>45253</v>
      </c>
      <c r="K2053" s="24">
        <v>1286616340</v>
      </c>
      <c r="L2053" s="15">
        <v>45160</v>
      </c>
      <c r="M2053" s="15">
        <v>45169</v>
      </c>
      <c r="N2053" s="15"/>
      <c r="O2053" s="26" t="e">
        <f>VLOOKUP(D2053,quash!A$2:$I$7791,9,FALSE)</f>
        <v>#N/A</v>
      </c>
      <c r="P2053" s="7">
        <v>7000</v>
      </c>
      <c r="Q2053" s="26">
        <v>110</v>
      </c>
      <c r="R2053" s="19">
        <v>1.8298129407071966E-2</v>
      </c>
      <c r="S2053" s="26">
        <v>16</v>
      </c>
      <c r="T2053" s="7">
        <v>7000</v>
      </c>
      <c r="U2053" s="2">
        <v>142</v>
      </c>
      <c r="V2053" s="11">
        <v>1758.65</v>
      </c>
      <c r="W2053" s="14" t="s">
        <v>5281</v>
      </c>
      <c r="X2053" s="18">
        <v>1</v>
      </c>
      <c r="Y2053" s="9">
        <v>7000</v>
      </c>
      <c r="Z2053" s="19">
        <f t="shared" si="536"/>
        <v>0</v>
      </c>
      <c r="AA2053" s="25">
        <v>1758.65</v>
      </c>
      <c r="AB2053" s="30">
        <f t="shared" si="537"/>
        <v>622000</v>
      </c>
      <c r="AC2053" s="30">
        <f t="shared" si="533"/>
        <v>1.1254019292604502E-2</v>
      </c>
      <c r="AD2053" s="31">
        <f t="shared" si="534"/>
        <v>1.2379421221864952</v>
      </c>
      <c r="AE2053" s="31">
        <f t="shared" si="535"/>
        <v>1.5980707395498392</v>
      </c>
      <c r="AG2053" s="30">
        <f t="shared" si="538"/>
        <v>6126000</v>
      </c>
      <c r="AH2053" s="30">
        <f t="shared" si="530"/>
        <v>1.1426705843943846E-3</v>
      </c>
      <c r="AI2053" s="31">
        <f t="shared" si="531"/>
        <v>0.1256937642833823</v>
      </c>
      <c r="AJ2053" s="31">
        <f t="shared" si="532"/>
        <v>0.16225922298400261</v>
      </c>
      <c r="AK2053" s="30">
        <f>IF(W2053="si",($S2053*'COSTOS DE CREDITOS'!$C$27)/DATA!$G2053,"")</f>
        <v>65.906835757745824</v>
      </c>
      <c r="AL2053" s="90">
        <f>IF(W2053="si",'COSTOS DE CREDITOS'!$C$35,"")</f>
        <v>20.421138461538462</v>
      </c>
      <c r="AM2053" s="30">
        <f t="shared" si="539"/>
        <v>430.76923076923077</v>
      </c>
      <c r="AN2053" s="30">
        <f t="shared" si="540"/>
        <v>0</v>
      </c>
      <c r="AO2053" s="30">
        <f t="shared" si="541"/>
        <v>517.09720498851505</v>
      </c>
      <c r="AP2053" s="30">
        <f t="shared" si="542"/>
        <v>1241.5527950114852</v>
      </c>
      <c r="AQ2053" s="19">
        <f t="shared" si="543"/>
        <v>0.70596923493104657</v>
      </c>
    </row>
    <row r="2054" spans="1:43" x14ac:dyDescent="0.2">
      <c r="A2054" s="23" t="s">
        <v>5665</v>
      </c>
      <c r="B2054" s="6" t="s">
        <v>5684</v>
      </c>
      <c r="C2054" s="6" t="s">
        <v>5667</v>
      </c>
      <c r="D2054" s="2">
        <v>160911</v>
      </c>
      <c r="E2054" s="2">
        <v>161923</v>
      </c>
      <c r="F2054" s="3" t="s">
        <v>2611</v>
      </c>
      <c r="G2054" s="2">
        <v>5</v>
      </c>
      <c r="H2054" s="2">
        <v>161928</v>
      </c>
      <c r="I2054" s="3" t="s">
        <v>2628</v>
      </c>
      <c r="J2054" s="15">
        <v>45254</v>
      </c>
      <c r="K2054" s="24">
        <v>1286617676</v>
      </c>
      <c r="L2054" s="15">
        <v>45160</v>
      </c>
      <c r="M2054" s="15">
        <v>45169</v>
      </c>
      <c r="N2054" s="15"/>
      <c r="O2054" s="26" t="e">
        <f>VLOOKUP(D2054,quash!A$2:$I$7791,9,FALSE)</f>
        <v>#N/A</v>
      </c>
      <c r="P2054" s="7">
        <v>8000</v>
      </c>
      <c r="Q2054" s="26">
        <v>110</v>
      </c>
      <c r="R2054" s="19">
        <v>3.3220596517330447E-2</v>
      </c>
      <c r="S2054" s="26">
        <v>16</v>
      </c>
      <c r="T2054" s="7">
        <v>7000</v>
      </c>
      <c r="U2054" s="2">
        <v>142</v>
      </c>
      <c r="V2054" s="11">
        <v>1758.65</v>
      </c>
      <c r="W2054" s="14" t="s">
        <v>5281</v>
      </c>
      <c r="X2054" s="18">
        <v>1</v>
      </c>
      <c r="Y2054" s="9">
        <v>7000</v>
      </c>
      <c r="Z2054" s="19">
        <f t="shared" si="536"/>
        <v>0</v>
      </c>
      <c r="AA2054" s="25">
        <v>1758.65</v>
      </c>
      <c r="AB2054" s="30">
        <f t="shared" si="537"/>
        <v>622000</v>
      </c>
      <c r="AC2054" s="30">
        <f t="shared" si="533"/>
        <v>1.1254019292604502E-2</v>
      </c>
      <c r="AD2054" s="31">
        <f t="shared" si="534"/>
        <v>1.2379421221864952</v>
      </c>
      <c r="AE2054" s="31">
        <f t="shared" si="535"/>
        <v>1.5980707395498392</v>
      </c>
      <c r="AG2054" s="30">
        <f t="shared" si="538"/>
        <v>6126000</v>
      </c>
      <c r="AH2054" s="30">
        <f t="shared" si="530"/>
        <v>1.1426705843943846E-3</v>
      </c>
      <c r="AI2054" s="31">
        <f t="shared" si="531"/>
        <v>0.1256937642833823</v>
      </c>
      <c r="AJ2054" s="31">
        <f t="shared" si="532"/>
        <v>0.16225922298400261</v>
      </c>
      <c r="AK2054" s="30">
        <f>IF(W2054="si",($S2054*'COSTOS DE CREDITOS'!$C$27)/DATA!$G2054,"")</f>
        <v>65.906835757745824</v>
      </c>
      <c r="AL2054" s="90">
        <f>IF(W2054="si",'COSTOS DE CREDITOS'!$C$35,"")</f>
        <v>20.421138461538462</v>
      </c>
      <c r="AM2054" s="30">
        <f t="shared" si="539"/>
        <v>430.76923076923077</v>
      </c>
      <c r="AN2054" s="30">
        <f t="shared" si="540"/>
        <v>0</v>
      </c>
      <c r="AO2054" s="30">
        <f t="shared" si="541"/>
        <v>517.09720498851505</v>
      </c>
      <c r="AP2054" s="30">
        <f t="shared" si="542"/>
        <v>1241.5527950114852</v>
      </c>
      <c r="AQ2054" s="19">
        <f t="shared" si="543"/>
        <v>0.70596923493104657</v>
      </c>
    </row>
    <row r="2055" spans="1:43" x14ac:dyDescent="0.2">
      <c r="A2055" s="23" t="s">
        <v>5665</v>
      </c>
      <c r="B2055" s="6" t="s">
        <v>5684</v>
      </c>
      <c r="C2055" s="6" t="s">
        <v>5667</v>
      </c>
      <c r="D2055" s="2">
        <v>161782</v>
      </c>
      <c r="E2055" s="2">
        <v>161569</v>
      </c>
      <c r="F2055" s="3" t="s">
        <v>299</v>
      </c>
      <c r="G2055" s="2">
        <v>6</v>
      </c>
      <c r="H2055" s="2">
        <v>161892</v>
      </c>
      <c r="I2055" s="3" t="s">
        <v>2629</v>
      </c>
      <c r="J2055" s="15">
        <v>45156</v>
      </c>
      <c r="K2055" s="24">
        <v>1217649937</v>
      </c>
      <c r="L2055" s="15">
        <v>45159</v>
      </c>
      <c r="M2055" s="15">
        <v>45169</v>
      </c>
      <c r="N2055" s="15"/>
      <c r="O2055" s="26" t="e">
        <f>VLOOKUP(D2055,quash!A$2:$I$7791,9,FALSE)</f>
        <v>#N/A</v>
      </c>
      <c r="P2055" s="7">
        <v>9000</v>
      </c>
      <c r="Q2055" s="26">
        <v>135</v>
      </c>
      <c r="R2055" s="19">
        <v>5.6270833788413653E-2</v>
      </c>
      <c r="S2055" s="93">
        <v>26</v>
      </c>
      <c r="T2055" s="7">
        <v>6000</v>
      </c>
      <c r="U2055" s="2">
        <v>142</v>
      </c>
      <c r="V2055" s="11">
        <v>1503.37</v>
      </c>
      <c r="W2055" s="14" t="s">
        <v>5281</v>
      </c>
      <c r="X2055" s="18">
        <v>0.50050885917829391</v>
      </c>
      <c r="Y2055" s="9">
        <v>3003.0531550697633</v>
      </c>
      <c r="Z2055" s="19">
        <f t="shared" si="536"/>
        <v>-0.49949114082170609</v>
      </c>
      <c r="AA2055" s="25">
        <v>752.45000362287169</v>
      </c>
      <c r="AB2055" s="30">
        <f t="shared" si="537"/>
        <v>622000</v>
      </c>
      <c r="AC2055" s="30">
        <f t="shared" si="533"/>
        <v>9.6463022508038593E-3</v>
      </c>
      <c r="AD2055" s="31">
        <f t="shared" si="534"/>
        <v>1.302250803858521</v>
      </c>
      <c r="AE2055" s="31">
        <f t="shared" si="535"/>
        <v>1.369774919614148</v>
      </c>
      <c r="AG2055" s="30">
        <f t="shared" si="538"/>
        <v>6126000</v>
      </c>
      <c r="AH2055" s="30">
        <f t="shared" si="530"/>
        <v>9.7943192948090111E-4</v>
      </c>
      <c r="AI2055" s="31">
        <f t="shared" si="531"/>
        <v>0.13222331047992164</v>
      </c>
      <c r="AJ2055" s="31">
        <f t="shared" si="532"/>
        <v>0.13907933398628797</v>
      </c>
      <c r="AK2055" s="30">
        <f>IF(W2055="si",($S2055*'COSTOS DE CREDITOS'!$C$27)/DATA!$G2055,"")</f>
        <v>89.248840088614131</v>
      </c>
      <c r="AL2055" s="90">
        <f>IF(W2055="si",'COSTOS DE CREDITOS'!$C$35,"")</f>
        <v>20.421138461538462</v>
      </c>
      <c r="AM2055" s="30">
        <f t="shared" si="539"/>
        <v>600</v>
      </c>
      <c r="AN2055" s="30">
        <f t="shared" si="540"/>
        <v>2996.9468449302367</v>
      </c>
      <c r="AO2055" s="30">
        <f t="shared" si="541"/>
        <v>3706.616823480389</v>
      </c>
      <c r="AP2055" s="30">
        <f t="shared" si="542"/>
        <v>-2954.1668198575171</v>
      </c>
      <c r="AQ2055" s="19">
        <f t="shared" si="543"/>
        <v>-3.9260639320006527</v>
      </c>
    </row>
    <row r="2056" spans="1:43" x14ac:dyDescent="0.2">
      <c r="A2056" s="23" t="s">
        <v>5665</v>
      </c>
      <c r="B2056" s="6" t="s">
        <v>5668</v>
      </c>
      <c r="C2056" s="6" t="s">
        <v>5667</v>
      </c>
      <c r="D2056" s="4">
        <v>161027</v>
      </c>
      <c r="E2056" s="4">
        <v>161954</v>
      </c>
      <c r="F2056" s="5" t="s">
        <v>2630</v>
      </c>
      <c r="G2056" s="2">
        <v>6</v>
      </c>
      <c r="H2056" s="4">
        <v>161955</v>
      </c>
      <c r="I2056" s="5" t="s">
        <v>2631</v>
      </c>
      <c r="J2056" s="15" t="s">
        <v>5688</v>
      </c>
      <c r="K2056" s="24" t="s">
        <v>5688</v>
      </c>
      <c r="L2056" s="15">
        <v>45160</v>
      </c>
      <c r="M2056" s="15">
        <v>45169</v>
      </c>
      <c r="N2056" s="15"/>
      <c r="O2056" s="26" t="e">
        <f>VLOOKUP(D2056,quash!A$2:$I$7791,9,FALSE)</f>
        <v>#N/A</v>
      </c>
      <c r="P2056" s="7">
        <v>7000</v>
      </c>
      <c r="Q2056" s="26">
        <v>126</v>
      </c>
      <c r="R2056" s="19">
        <v>3.3741050530766176E-2</v>
      </c>
      <c r="S2056" s="26">
        <v>16</v>
      </c>
      <c r="T2056" s="8">
        <v>6000</v>
      </c>
      <c r="U2056" s="4">
        <v>142</v>
      </c>
      <c r="V2056" s="10">
        <v>1503.37</v>
      </c>
      <c r="W2056" s="14" t="s">
        <v>5281</v>
      </c>
      <c r="X2056" s="18">
        <v>1</v>
      </c>
      <c r="Y2056" s="9">
        <v>6000</v>
      </c>
      <c r="Z2056" s="19">
        <f t="shared" si="536"/>
        <v>0</v>
      </c>
      <c r="AA2056" s="25">
        <v>1503.37</v>
      </c>
      <c r="AB2056" s="30">
        <f t="shared" si="537"/>
        <v>622000</v>
      </c>
      <c r="AC2056" s="30">
        <f t="shared" si="533"/>
        <v>9.6463022508038593E-3</v>
      </c>
      <c r="AD2056" s="31">
        <f t="shared" si="534"/>
        <v>1.2154340836012862</v>
      </c>
      <c r="AE2056" s="31">
        <f t="shared" si="535"/>
        <v>1.369774919614148</v>
      </c>
      <c r="AG2056" s="30">
        <f t="shared" si="538"/>
        <v>6126000</v>
      </c>
      <c r="AH2056" s="30">
        <f t="shared" si="530"/>
        <v>9.7943192948090111E-4</v>
      </c>
      <c r="AI2056" s="31">
        <f t="shared" si="531"/>
        <v>0.12340842311459355</v>
      </c>
      <c r="AJ2056" s="31">
        <f t="shared" si="532"/>
        <v>0.13907933398628797</v>
      </c>
      <c r="AK2056" s="30">
        <f>IF(W2056="si",($S2056*'COSTOS DE CREDITOS'!$C$27)/DATA!$G2056,"")</f>
        <v>54.922363131454851</v>
      </c>
      <c r="AL2056" s="90">
        <f>IF(W2056="si",'COSTOS DE CREDITOS'!$C$35,"")</f>
        <v>20.421138461538462</v>
      </c>
      <c r="AM2056" s="30">
        <f t="shared" si="539"/>
        <v>369.23076923076923</v>
      </c>
      <c r="AN2056" s="30">
        <f t="shared" si="540"/>
        <v>0</v>
      </c>
      <c r="AO2056" s="30">
        <f t="shared" si="541"/>
        <v>444.5742708237625</v>
      </c>
      <c r="AP2056" s="30">
        <f t="shared" si="542"/>
        <v>1058.7957291762373</v>
      </c>
      <c r="AQ2056" s="19">
        <f t="shared" si="543"/>
        <v>0.70428153360532497</v>
      </c>
    </row>
    <row r="2057" spans="1:43" x14ac:dyDescent="0.2">
      <c r="A2057" s="23" t="s">
        <v>5665</v>
      </c>
      <c r="B2057" s="6" t="s">
        <v>5685</v>
      </c>
      <c r="C2057" s="6" t="s">
        <v>5680</v>
      </c>
      <c r="D2057" s="4">
        <v>161110</v>
      </c>
      <c r="E2057" s="4">
        <v>161758</v>
      </c>
      <c r="F2057" s="5" t="s">
        <v>2632</v>
      </c>
      <c r="G2057" s="2">
        <v>5</v>
      </c>
      <c r="H2057" s="4">
        <v>161759</v>
      </c>
      <c r="I2057" s="5" t="s">
        <v>2633</v>
      </c>
      <c r="J2057" s="15">
        <v>45152</v>
      </c>
      <c r="K2057" s="24">
        <v>1214349789</v>
      </c>
      <c r="L2057" s="15">
        <v>45156</v>
      </c>
      <c r="M2057" s="15">
        <v>45169</v>
      </c>
      <c r="N2057" s="15"/>
      <c r="O2057" s="26" t="e">
        <f>VLOOKUP(D2057,quash!A$2:$I$7791,9,FALSE)</f>
        <v>#N/A</v>
      </c>
      <c r="P2057" s="7">
        <v>10000</v>
      </c>
      <c r="Q2057" s="26">
        <v>132</v>
      </c>
      <c r="R2057" s="19">
        <v>5.8283715876113903E-2</v>
      </c>
      <c r="S2057" s="93">
        <v>26</v>
      </c>
      <c r="T2057" s="8">
        <v>7000</v>
      </c>
      <c r="U2057" s="4">
        <v>142</v>
      </c>
      <c r="V2057" s="10">
        <v>1758.65</v>
      </c>
      <c r="W2057" s="14" t="s">
        <v>5281</v>
      </c>
      <c r="X2057" s="18">
        <v>0.43794918601441152</v>
      </c>
      <c r="Y2057" s="9">
        <v>3065.6443021008809</v>
      </c>
      <c r="Z2057" s="19">
        <f t="shared" si="536"/>
        <v>-0.56205081398558843</v>
      </c>
      <c r="AA2057" s="25">
        <v>770.19933598424484</v>
      </c>
      <c r="AB2057" s="30">
        <f t="shared" si="537"/>
        <v>622000</v>
      </c>
      <c r="AC2057" s="30">
        <f t="shared" si="533"/>
        <v>1.1254019292604502E-2</v>
      </c>
      <c r="AD2057" s="31">
        <f t="shared" si="534"/>
        <v>1.4855305466237942</v>
      </c>
      <c r="AE2057" s="31">
        <f t="shared" si="535"/>
        <v>1.5980707395498392</v>
      </c>
      <c r="AG2057" s="30">
        <f t="shared" si="538"/>
        <v>6126000</v>
      </c>
      <c r="AH2057" s="30">
        <f t="shared" si="530"/>
        <v>1.1426705843943846E-3</v>
      </c>
      <c r="AI2057" s="31">
        <f t="shared" si="531"/>
        <v>0.15083251714005877</v>
      </c>
      <c r="AJ2057" s="31">
        <f t="shared" si="532"/>
        <v>0.16225922298400261</v>
      </c>
      <c r="AK2057" s="30">
        <f>IF(W2057="si",($S2057*'COSTOS DE CREDITOS'!$C$27)/DATA!$G2057,"")</f>
        <v>107.09860810633695</v>
      </c>
      <c r="AL2057" s="90">
        <f>IF(W2057="si",'COSTOS DE CREDITOS'!$C$35,"")</f>
        <v>20.421138461538462</v>
      </c>
      <c r="AM2057" s="30">
        <f t="shared" si="539"/>
        <v>700</v>
      </c>
      <c r="AN2057" s="30">
        <f t="shared" si="540"/>
        <v>3934.3556978991191</v>
      </c>
      <c r="AO2057" s="30">
        <f t="shared" si="541"/>
        <v>4761.8754444669948</v>
      </c>
      <c r="AP2057" s="30">
        <f t="shared" si="542"/>
        <v>-3991.6761084827499</v>
      </c>
      <c r="AQ2057" s="19">
        <f t="shared" si="543"/>
        <v>-5.1826532716777143</v>
      </c>
    </row>
    <row r="2058" spans="1:43" x14ac:dyDescent="0.2">
      <c r="A2058" s="23" t="s">
        <v>5665</v>
      </c>
      <c r="B2058" s="6" t="s">
        <v>5669</v>
      </c>
      <c r="C2058" s="6" t="s">
        <v>5670</v>
      </c>
      <c r="D2058" s="2">
        <v>161087</v>
      </c>
      <c r="E2058" s="2">
        <v>161546</v>
      </c>
      <c r="F2058" s="3" t="s">
        <v>1352</v>
      </c>
      <c r="G2058" s="2">
        <v>7</v>
      </c>
      <c r="H2058" s="2">
        <v>161562</v>
      </c>
      <c r="I2058" s="3" t="s">
        <v>2634</v>
      </c>
      <c r="J2058" s="15">
        <v>45152</v>
      </c>
      <c r="K2058" s="24">
        <v>1214301173</v>
      </c>
      <c r="L2058" s="15">
        <v>45156</v>
      </c>
      <c r="M2058" s="15">
        <v>45169</v>
      </c>
      <c r="N2058" s="15"/>
      <c r="O2058" s="26">
        <f>VLOOKUP(D2058,quash!A$2:$I$7791,9,FALSE)</f>
        <v>6</v>
      </c>
      <c r="P2058" s="7">
        <v>10000</v>
      </c>
      <c r="Q2058" s="26">
        <v>110</v>
      </c>
      <c r="R2058" s="19">
        <v>3.3741050530766099E-2</v>
      </c>
      <c r="S2058" s="26">
        <v>16</v>
      </c>
      <c r="T2058" s="7">
        <v>6000</v>
      </c>
      <c r="U2058" s="2">
        <v>142</v>
      </c>
      <c r="V2058" s="11">
        <v>1503.37</v>
      </c>
      <c r="W2058" s="14" t="s">
        <v>5281</v>
      </c>
      <c r="X2058" s="18">
        <v>1</v>
      </c>
      <c r="Y2058" s="9">
        <v>6000</v>
      </c>
      <c r="Z2058" s="19">
        <f t="shared" si="536"/>
        <v>0</v>
      </c>
      <c r="AA2058" s="25">
        <v>1503.37</v>
      </c>
      <c r="AB2058" s="30">
        <f t="shared" si="537"/>
        <v>137000</v>
      </c>
      <c r="AC2058" s="30">
        <f t="shared" si="533"/>
        <v>4.3795620437956206E-2</v>
      </c>
      <c r="AD2058" s="31">
        <f t="shared" si="534"/>
        <v>4.8175182481751824</v>
      </c>
      <c r="AE2058" s="31">
        <f t="shared" si="535"/>
        <v>6.218978102189781</v>
      </c>
      <c r="AG2058" s="30">
        <f t="shared" si="538"/>
        <v>288000</v>
      </c>
      <c r="AH2058" s="30">
        <f t="shared" si="530"/>
        <v>2.0833333333333332E-2</v>
      </c>
      <c r="AI2058" s="31">
        <f t="shared" si="531"/>
        <v>2.2916666666666665</v>
      </c>
      <c r="AJ2058" s="31">
        <f t="shared" si="532"/>
        <v>2.958333333333333</v>
      </c>
      <c r="AK2058" s="30">
        <f>IF(W2058="si",($S2058*'COSTOS DE CREDITOS'!$C$27)/DATA!$G2058,"")</f>
        <v>47.07631125553273</v>
      </c>
      <c r="AL2058" s="90">
        <f>IF(W2058="si",'COSTOS DE CREDITOS'!$C$35,"")</f>
        <v>20.421138461538462</v>
      </c>
      <c r="AM2058" s="30">
        <f t="shared" si="539"/>
        <v>369.23076923076923</v>
      </c>
      <c r="AN2058" s="30">
        <f t="shared" si="540"/>
        <v>0</v>
      </c>
      <c r="AO2058" s="30">
        <f t="shared" si="541"/>
        <v>436.72821894784045</v>
      </c>
      <c r="AP2058" s="30">
        <f t="shared" si="542"/>
        <v>1066.6417810521593</v>
      </c>
      <c r="AQ2058" s="19">
        <f t="shared" si="543"/>
        <v>0.70950050955663568</v>
      </c>
    </row>
    <row r="2059" spans="1:43" x14ac:dyDescent="0.2">
      <c r="A2059" s="23" t="s">
        <v>5665</v>
      </c>
      <c r="B2059" s="6" t="s">
        <v>5669</v>
      </c>
      <c r="C2059" s="6" t="s">
        <v>5670</v>
      </c>
      <c r="D2059" s="2">
        <v>161249</v>
      </c>
      <c r="E2059" s="2">
        <v>161546</v>
      </c>
      <c r="F2059" s="3" t="s">
        <v>1352</v>
      </c>
      <c r="G2059" s="2">
        <v>7</v>
      </c>
      <c r="H2059" s="2">
        <v>161563</v>
      </c>
      <c r="I2059" s="3" t="s">
        <v>2635</v>
      </c>
      <c r="J2059" s="15">
        <v>45153</v>
      </c>
      <c r="K2059" s="24">
        <v>1215001499</v>
      </c>
      <c r="L2059" s="15">
        <v>45156</v>
      </c>
      <c r="M2059" s="15">
        <v>45169</v>
      </c>
      <c r="N2059" s="15"/>
      <c r="O2059" s="26">
        <f>VLOOKUP(D2059,quash!A$2:$I$7791,9,FALSE)</f>
        <v>2</v>
      </c>
      <c r="P2059" s="7">
        <v>10000</v>
      </c>
      <c r="Q2059" s="26">
        <v>110</v>
      </c>
      <c r="R2059" s="19">
        <v>3.3741050530766099E-2</v>
      </c>
      <c r="S2059" s="26">
        <v>16</v>
      </c>
      <c r="T2059" s="7">
        <v>5000</v>
      </c>
      <c r="U2059" s="2">
        <v>147</v>
      </c>
      <c r="V2059" s="11">
        <v>1303.3399999999999</v>
      </c>
      <c r="W2059" s="14" t="s">
        <v>5281</v>
      </c>
      <c r="X2059" s="18">
        <v>1</v>
      </c>
      <c r="Y2059" s="9">
        <v>5000</v>
      </c>
      <c r="Z2059" s="19">
        <f t="shared" si="536"/>
        <v>0</v>
      </c>
      <c r="AA2059" s="25">
        <v>1303.3399999999999</v>
      </c>
      <c r="AB2059" s="30">
        <f t="shared" si="537"/>
        <v>457000</v>
      </c>
      <c r="AC2059" s="30">
        <f t="shared" si="533"/>
        <v>1.0940919037199124E-2</v>
      </c>
      <c r="AD2059" s="31">
        <f t="shared" si="534"/>
        <v>1.2035010940919038</v>
      </c>
      <c r="AE2059" s="31">
        <f t="shared" si="535"/>
        <v>1.6083150984682713</v>
      </c>
      <c r="AG2059" s="30">
        <f t="shared" si="538"/>
        <v>1695000</v>
      </c>
      <c r="AH2059" s="30">
        <f t="shared" si="530"/>
        <v>2.9498525073746312E-3</v>
      </c>
      <c r="AI2059" s="31">
        <f t="shared" si="531"/>
        <v>0.32448377581120946</v>
      </c>
      <c r="AJ2059" s="31">
        <f t="shared" si="532"/>
        <v>0.4336283185840708</v>
      </c>
      <c r="AK2059" s="30">
        <f>IF(W2059="si",($S2059*'COSTOS DE CREDITOS'!$C$27)/DATA!$G2059,"")</f>
        <v>47.07631125553273</v>
      </c>
      <c r="AL2059" s="90">
        <f>IF(W2059="si",'COSTOS DE CREDITOS'!$C$35,"")</f>
        <v>20.421138461538462</v>
      </c>
      <c r="AM2059" s="30">
        <f t="shared" si="539"/>
        <v>307.69230769230774</v>
      </c>
      <c r="AN2059" s="30">
        <f t="shared" si="540"/>
        <v>0</v>
      </c>
      <c r="AO2059" s="30">
        <f t="shared" si="541"/>
        <v>375.1897574093789</v>
      </c>
      <c r="AP2059" s="30">
        <f t="shared" si="542"/>
        <v>928.15024259062102</v>
      </c>
      <c r="AQ2059" s="19">
        <f t="shared" si="543"/>
        <v>0.71213209338363059</v>
      </c>
    </row>
    <row r="2060" spans="1:43" x14ac:dyDescent="0.2">
      <c r="A2060" s="23" t="s">
        <v>5665</v>
      </c>
      <c r="B2060" s="6" t="s">
        <v>5668</v>
      </c>
      <c r="C2060" s="6" t="s">
        <v>5667</v>
      </c>
      <c r="D2060" s="2">
        <v>161028</v>
      </c>
      <c r="E2060" s="2">
        <v>161954</v>
      </c>
      <c r="F2060" s="3" t="s">
        <v>2630</v>
      </c>
      <c r="G2060" s="2">
        <v>6</v>
      </c>
      <c r="H2060" s="2">
        <v>161956</v>
      </c>
      <c r="I2060" s="3" t="s">
        <v>2636</v>
      </c>
      <c r="J2060" s="15">
        <v>45149</v>
      </c>
      <c r="K2060" s="24">
        <v>1213097018</v>
      </c>
      <c r="L2060" s="15">
        <v>45160</v>
      </c>
      <c r="M2060" s="15">
        <v>45169</v>
      </c>
      <c r="N2060" s="15"/>
      <c r="O2060" s="26">
        <f>VLOOKUP(D2060,quash!A$2:$I$7791,9,FALSE)</f>
        <v>5</v>
      </c>
      <c r="P2060" s="7">
        <v>10000</v>
      </c>
      <c r="Q2060" s="26">
        <v>110</v>
      </c>
      <c r="R2060" s="19">
        <v>3.11605023919212E-2</v>
      </c>
      <c r="S2060" s="26">
        <v>16</v>
      </c>
      <c r="T2060" s="7">
        <v>7000</v>
      </c>
      <c r="U2060" s="2">
        <v>142</v>
      </c>
      <c r="V2060" s="11">
        <v>1758.65</v>
      </c>
      <c r="W2060" s="14" t="s">
        <v>5281</v>
      </c>
      <c r="X2060" s="18">
        <v>1</v>
      </c>
      <c r="Y2060" s="9">
        <v>7000</v>
      </c>
      <c r="Z2060" s="19">
        <f t="shared" si="536"/>
        <v>0</v>
      </c>
      <c r="AA2060" s="25">
        <v>1758.65</v>
      </c>
      <c r="AB2060" s="30">
        <f t="shared" si="537"/>
        <v>119000</v>
      </c>
      <c r="AC2060" s="30">
        <f t="shared" si="533"/>
        <v>5.8823529411764705E-2</v>
      </c>
      <c r="AD2060" s="31">
        <f t="shared" si="534"/>
        <v>6.4705882352941178</v>
      </c>
      <c r="AE2060" s="31">
        <f t="shared" si="535"/>
        <v>8.3529411764705888</v>
      </c>
      <c r="AG2060" s="30">
        <f t="shared" si="538"/>
        <v>352000</v>
      </c>
      <c r="AH2060" s="30">
        <f t="shared" si="530"/>
        <v>1.9886363636363636E-2</v>
      </c>
      <c r="AI2060" s="31">
        <f t="shared" si="531"/>
        <v>2.1875</v>
      </c>
      <c r="AJ2060" s="31">
        <f t="shared" si="532"/>
        <v>2.8238636363636362</v>
      </c>
      <c r="AK2060" s="30">
        <f>IF(W2060="si",($S2060*'COSTOS DE CREDITOS'!$C$27)/DATA!$G2060,"")</f>
        <v>54.922363131454851</v>
      </c>
      <c r="AL2060" s="90">
        <f>IF(W2060="si",'COSTOS DE CREDITOS'!$C$35,"")</f>
        <v>20.421138461538462</v>
      </c>
      <c r="AM2060" s="30">
        <f t="shared" si="539"/>
        <v>430.76923076923077</v>
      </c>
      <c r="AN2060" s="30">
        <f t="shared" si="540"/>
        <v>0</v>
      </c>
      <c r="AO2060" s="30">
        <f t="shared" si="541"/>
        <v>506.11273236222405</v>
      </c>
      <c r="AP2060" s="30">
        <f t="shared" si="542"/>
        <v>1252.537267637776</v>
      </c>
      <c r="AQ2060" s="19">
        <f t="shared" si="543"/>
        <v>0.71221520350142209</v>
      </c>
    </row>
    <row r="2061" spans="1:43" x14ac:dyDescent="0.2">
      <c r="A2061" s="23" t="s">
        <v>5665</v>
      </c>
      <c r="B2061" s="6" t="s">
        <v>5668</v>
      </c>
      <c r="C2061" s="6" t="s">
        <v>5667</v>
      </c>
      <c r="D2061" s="2">
        <v>161024</v>
      </c>
      <c r="E2061" s="2">
        <v>161954</v>
      </c>
      <c r="F2061" s="3" t="s">
        <v>2630</v>
      </c>
      <c r="G2061" s="2">
        <v>6</v>
      </c>
      <c r="H2061" s="2">
        <v>161957</v>
      </c>
      <c r="I2061" s="3" t="s">
        <v>2637</v>
      </c>
      <c r="J2061" s="15" t="s">
        <v>5688</v>
      </c>
      <c r="K2061" s="24" t="s">
        <v>5688</v>
      </c>
      <c r="L2061" s="15">
        <v>45160</v>
      </c>
      <c r="M2061" s="15">
        <v>45169</v>
      </c>
      <c r="N2061" s="15"/>
      <c r="O2061" s="26" t="e">
        <f>VLOOKUP(D2061,quash!A$2:$I$7791,9,FALSE)</f>
        <v>#N/A</v>
      </c>
      <c r="P2061" s="7">
        <v>7000</v>
      </c>
      <c r="Q2061" s="26">
        <v>126</v>
      </c>
      <c r="R2061" s="19">
        <v>3.3741050530766176E-2</v>
      </c>
      <c r="S2061" s="26">
        <v>16</v>
      </c>
      <c r="T2061" s="7">
        <v>8000</v>
      </c>
      <c r="U2061" s="2">
        <v>142</v>
      </c>
      <c r="V2061" s="11">
        <v>2013.74</v>
      </c>
      <c r="W2061" s="14" t="s">
        <v>5281</v>
      </c>
      <c r="X2061" s="18">
        <v>1</v>
      </c>
      <c r="Y2061" s="9">
        <v>8000</v>
      </c>
      <c r="Z2061" s="19">
        <f t="shared" si="536"/>
        <v>0</v>
      </c>
      <c r="AA2061" s="25">
        <v>2013.74</v>
      </c>
      <c r="AB2061" s="30">
        <f t="shared" si="537"/>
        <v>622000</v>
      </c>
      <c r="AC2061" s="30">
        <f t="shared" si="533"/>
        <v>1.2861736334405145E-2</v>
      </c>
      <c r="AD2061" s="31">
        <f t="shared" si="534"/>
        <v>1.6205787781350482</v>
      </c>
      <c r="AE2061" s="31">
        <f t="shared" si="535"/>
        <v>1.8263665594855305</v>
      </c>
      <c r="AG2061" s="30">
        <f t="shared" si="538"/>
        <v>6126000</v>
      </c>
      <c r="AH2061" s="30">
        <f t="shared" si="530"/>
        <v>1.3059092393078681E-3</v>
      </c>
      <c r="AI2061" s="31">
        <f t="shared" si="531"/>
        <v>0.16454456415279137</v>
      </c>
      <c r="AJ2061" s="31">
        <f t="shared" si="532"/>
        <v>0.18543911198171725</v>
      </c>
      <c r="AK2061" s="30">
        <f>IF(W2061="si",($S2061*'COSTOS DE CREDITOS'!$C$27)/DATA!$G2061,"")</f>
        <v>54.922363131454851</v>
      </c>
      <c r="AL2061" s="90">
        <f>IF(W2061="si",'COSTOS DE CREDITOS'!$C$35,"")</f>
        <v>20.421138461538462</v>
      </c>
      <c r="AM2061" s="30">
        <f t="shared" si="539"/>
        <v>492.30769230769232</v>
      </c>
      <c r="AN2061" s="30">
        <f t="shared" si="540"/>
        <v>0</v>
      </c>
      <c r="AO2061" s="30">
        <f t="shared" si="541"/>
        <v>567.6511939006856</v>
      </c>
      <c r="AP2061" s="30">
        <f t="shared" si="542"/>
        <v>1446.0888060993143</v>
      </c>
      <c r="AQ2061" s="19">
        <f t="shared" si="543"/>
        <v>0.71811098061284684</v>
      </c>
    </row>
    <row r="2062" spans="1:43" x14ac:dyDescent="0.2">
      <c r="A2062" s="23" t="s">
        <v>5665</v>
      </c>
      <c r="B2062" s="6" t="s">
        <v>5668</v>
      </c>
      <c r="C2062" s="6" t="s">
        <v>5667</v>
      </c>
      <c r="D2062" s="2">
        <v>161026</v>
      </c>
      <c r="E2062" s="2">
        <v>161954</v>
      </c>
      <c r="F2062" s="3" t="s">
        <v>2630</v>
      </c>
      <c r="G2062" s="2">
        <v>6</v>
      </c>
      <c r="H2062" s="2">
        <v>161958</v>
      </c>
      <c r="I2062" s="3" t="s">
        <v>2638</v>
      </c>
      <c r="J2062" s="15" t="s">
        <v>5688</v>
      </c>
      <c r="K2062" s="24" t="s">
        <v>5688</v>
      </c>
      <c r="L2062" s="15">
        <v>45160</v>
      </c>
      <c r="M2062" s="15">
        <v>45169</v>
      </c>
      <c r="N2062" s="15"/>
      <c r="O2062" s="26" t="e">
        <f>VLOOKUP(D2062,quash!A$2:$I$7791,9,FALSE)</f>
        <v>#N/A</v>
      </c>
      <c r="P2062" s="7">
        <v>9000</v>
      </c>
      <c r="Q2062" s="26">
        <v>124</v>
      </c>
      <c r="R2062" s="19">
        <v>3.546552965941794E-2</v>
      </c>
      <c r="S2062" s="26">
        <v>16</v>
      </c>
      <c r="T2062" s="7">
        <v>10000</v>
      </c>
      <c r="U2062" s="2">
        <v>142</v>
      </c>
      <c r="V2062" s="11">
        <v>2510.34</v>
      </c>
      <c r="W2062" s="14" t="s">
        <v>5281</v>
      </c>
      <c r="X2062" s="18">
        <v>1</v>
      </c>
      <c r="Y2062" s="9">
        <v>10000</v>
      </c>
      <c r="Z2062" s="19">
        <f t="shared" si="536"/>
        <v>0</v>
      </c>
      <c r="AA2062" s="25">
        <v>2510.34</v>
      </c>
      <c r="AB2062" s="30">
        <f t="shared" si="537"/>
        <v>622000</v>
      </c>
      <c r="AC2062" s="30">
        <f t="shared" si="533"/>
        <v>1.607717041800643E-2</v>
      </c>
      <c r="AD2062" s="31">
        <f t="shared" si="534"/>
        <v>1.9935691318327973</v>
      </c>
      <c r="AE2062" s="31">
        <f t="shared" si="535"/>
        <v>2.282958199356913</v>
      </c>
      <c r="AG2062" s="30">
        <f t="shared" si="538"/>
        <v>6126000</v>
      </c>
      <c r="AH2062" s="30">
        <f t="shared" si="530"/>
        <v>1.632386549134835E-3</v>
      </c>
      <c r="AI2062" s="31">
        <f t="shared" si="531"/>
        <v>0.20241593209271955</v>
      </c>
      <c r="AJ2062" s="31">
        <f t="shared" si="532"/>
        <v>0.23179888997714657</v>
      </c>
      <c r="AK2062" s="30">
        <f>IF(W2062="si",($S2062*'COSTOS DE CREDITOS'!$C$27)/DATA!$G2062,"")</f>
        <v>54.922363131454851</v>
      </c>
      <c r="AL2062" s="90">
        <f>IF(W2062="si",'COSTOS DE CREDITOS'!$C$35,"")</f>
        <v>20.421138461538462</v>
      </c>
      <c r="AM2062" s="30">
        <f t="shared" si="539"/>
        <v>615.38461538461547</v>
      </c>
      <c r="AN2062" s="30">
        <f t="shared" si="540"/>
        <v>0</v>
      </c>
      <c r="AO2062" s="30">
        <f t="shared" si="541"/>
        <v>690.72811697760881</v>
      </c>
      <c r="AP2062" s="30">
        <f t="shared" si="542"/>
        <v>1819.6118830223913</v>
      </c>
      <c r="AQ2062" s="19">
        <f t="shared" si="543"/>
        <v>0.72484678689834492</v>
      </c>
    </row>
    <row r="2063" spans="1:43" x14ac:dyDescent="0.2">
      <c r="A2063" s="23" t="s">
        <v>5665</v>
      </c>
      <c r="B2063" s="6" t="s">
        <v>5668</v>
      </c>
      <c r="C2063" s="6" t="s">
        <v>5667</v>
      </c>
      <c r="D2063" s="2">
        <v>161701</v>
      </c>
      <c r="E2063" s="2">
        <v>161954</v>
      </c>
      <c r="F2063" s="3" t="s">
        <v>2630</v>
      </c>
      <c r="G2063" s="2">
        <v>6</v>
      </c>
      <c r="H2063" s="2">
        <v>161959</v>
      </c>
      <c r="I2063" s="3" t="s">
        <v>2639</v>
      </c>
      <c r="J2063" s="15">
        <v>45156</v>
      </c>
      <c r="K2063" s="24">
        <v>1217375826</v>
      </c>
      <c r="L2063" s="15">
        <v>45160</v>
      </c>
      <c r="M2063" s="15">
        <v>45169</v>
      </c>
      <c r="N2063" s="15"/>
      <c r="O2063" s="26">
        <f>VLOOKUP(D2063,quash!A$2:$I$7791,9,FALSE)</f>
        <v>5</v>
      </c>
      <c r="P2063" s="7">
        <v>10000</v>
      </c>
      <c r="Q2063" s="26">
        <v>110</v>
      </c>
      <c r="R2063" s="19">
        <v>3.3220596517330399E-2</v>
      </c>
      <c r="S2063" s="26">
        <v>16</v>
      </c>
      <c r="T2063" s="7">
        <v>7000</v>
      </c>
      <c r="U2063" s="2">
        <v>142</v>
      </c>
      <c r="V2063" s="11">
        <v>1758.65</v>
      </c>
      <c r="W2063" s="14" t="s">
        <v>5281</v>
      </c>
      <c r="X2063" s="18">
        <v>1</v>
      </c>
      <c r="Y2063" s="9">
        <v>7000</v>
      </c>
      <c r="Z2063" s="19">
        <f t="shared" si="536"/>
        <v>0</v>
      </c>
      <c r="AA2063" s="25">
        <v>1758.65</v>
      </c>
      <c r="AB2063" s="30">
        <f t="shared" si="537"/>
        <v>119000</v>
      </c>
      <c r="AC2063" s="30">
        <f t="shared" si="533"/>
        <v>5.8823529411764705E-2</v>
      </c>
      <c r="AD2063" s="31">
        <f t="shared" si="534"/>
        <v>6.4705882352941178</v>
      </c>
      <c r="AE2063" s="31">
        <f t="shared" si="535"/>
        <v>8.3529411764705888</v>
      </c>
      <c r="AG2063" s="30">
        <f t="shared" si="538"/>
        <v>352000</v>
      </c>
      <c r="AH2063" s="30">
        <f t="shared" si="530"/>
        <v>1.9886363636363636E-2</v>
      </c>
      <c r="AI2063" s="31">
        <f t="shared" si="531"/>
        <v>2.1875</v>
      </c>
      <c r="AJ2063" s="31">
        <f t="shared" si="532"/>
        <v>2.8238636363636362</v>
      </c>
      <c r="AK2063" s="30">
        <f>IF(W2063="si",($S2063*'COSTOS DE CREDITOS'!$C$27)/DATA!$G2063,"")</f>
        <v>54.922363131454851</v>
      </c>
      <c r="AL2063" s="90">
        <f>IF(W2063="si",'COSTOS DE CREDITOS'!$C$35,"")</f>
        <v>20.421138461538462</v>
      </c>
      <c r="AM2063" s="30">
        <f t="shared" si="539"/>
        <v>430.76923076923077</v>
      </c>
      <c r="AN2063" s="30">
        <f t="shared" si="540"/>
        <v>0</v>
      </c>
      <c r="AO2063" s="30">
        <f t="shared" si="541"/>
        <v>506.11273236222405</v>
      </c>
      <c r="AP2063" s="30">
        <f t="shared" si="542"/>
        <v>1252.537267637776</v>
      </c>
      <c r="AQ2063" s="19">
        <f t="shared" si="543"/>
        <v>0.71221520350142209</v>
      </c>
    </row>
    <row r="2064" spans="1:43" x14ac:dyDescent="0.2">
      <c r="A2064" s="23" t="s">
        <v>5665</v>
      </c>
      <c r="B2064" s="6" t="s">
        <v>5668</v>
      </c>
      <c r="C2064" s="6" t="s">
        <v>5667</v>
      </c>
      <c r="D2064" s="2">
        <v>161705</v>
      </c>
      <c r="E2064" s="2">
        <v>161954</v>
      </c>
      <c r="F2064" s="3" t="s">
        <v>2630</v>
      </c>
      <c r="G2064" s="2">
        <v>6</v>
      </c>
      <c r="H2064" s="2">
        <v>161961</v>
      </c>
      <c r="I2064" s="3" t="s">
        <v>2640</v>
      </c>
      <c r="J2064" s="15" t="s">
        <v>5688</v>
      </c>
      <c r="K2064" s="24" t="s">
        <v>5688</v>
      </c>
      <c r="L2064" s="15">
        <v>45160</v>
      </c>
      <c r="M2064" s="15">
        <v>45169</v>
      </c>
      <c r="N2064" s="15"/>
      <c r="O2064" s="26" t="e">
        <f>VLOOKUP(D2064,quash!A$2:$I$7791,9,FALSE)</f>
        <v>#N/A</v>
      </c>
      <c r="P2064" s="7">
        <v>7000</v>
      </c>
      <c r="Q2064" s="26">
        <v>126</v>
      </c>
      <c r="R2064" s="19">
        <v>3.3741050530766176E-2</v>
      </c>
      <c r="S2064" s="26">
        <v>16</v>
      </c>
      <c r="T2064" s="7">
        <v>7000</v>
      </c>
      <c r="U2064" s="2">
        <v>142</v>
      </c>
      <c r="V2064" s="11">
        <v>1758.65</v>
      </c>
      <c r="W2064" s="14" t="s">
        <v>5281</v>
      </c>
      <c r="X2064" s="18">
        <v>1</v>
      </c>
      <c r="Y2064" s="9">
        <v>7000</v>
      </c>
      <c r="Z2064" s="19">
        <f t="shared" si="536"/>
        <v>0</v>
      </c>
      <c r="AA2064" s="25">
        <v>1758.65</v>
      </c>
      <c r="AB2064" s="30">
        <f t="shared" si="537"/>
        <v>622000</v>
      </c>
      <c r="AC2064" s="30">
        <f t="shared" si="533"/>
        <v>1.1254019292604502E-2</v>
      </c>
      <c r="AD2064" s="31">
        <f t="shared" si="534"/>
        <v>1.4180064308681672</v>
      </c>
      <c r="AE2064" s="31">
        <f t="shared" si="535"/>
        <v>1.5980707395498392</v>
      </c>
      <c r="AG2064" s="30">
        <f t="shared" si="538"/>
        <v>6126000</v>
      </c>
      <c r="AH2064" s="30">
        <f t="shared" si="530"/>
        <v>1.1426705843943846E-3</v>
      </c>
      <c r="AI2064" s="31">
        <f t="shared" si="531"/>
        <v>0.14397649363369247</v>
      </c>
      <c r="AJ2064" s="31">
        <f t="shared" si="532"/>
        <v>0.16225922298400261</v>
      </c>
      <c r="AK2064" s="30">
        <f>IF(W2064="si",($S2064*'COSTOS DE CREDITOS'!$C$27)/DATA!$G2064,"")</f>
        <v>54.922363131454851</v>
      </c>
      <c r="AL2064" s="90">
        <f>IF(W2064="si",'COSTOS DE CREDITOS'!$C$35,"")</f>
        <v>20.421138461538462</v>
      </c>
      <c r="AM2064" s="30">
        <f t="shared" si="539"/>
        <v>430.76923076923077</v>
      </c>
      <c r="AN2064" s="30">
        <f t="shared" si="540"/>
        <v>0</v>
      </c>
      <c r="AO2064" s="30">
        <f t="shared" si="541"/>
        <v>506.11273236222405</v>
      </c>
      <c r="AP2064" s="30">
        <f t="shared" si="542"/>
        <v>1252.537267637776</v>
      </c>
      <c r="AQ2064" s="19">
        <f t="shared" si="543"/>
        <v>0.71221520350142209</v>
      </c>
    </row>
    <row r="2065" spans="1:43" x14ac:dyDescent="0.2">
      <c r="A2065" s="23" t="s">
        <v>5665</v>
      </c>
      <c r="B2065" s="6" t="s">
        <v>5685</v>
      </c>
      <c r="C2065" s="6" t="s">
        <v>5680</v>
      </c>
      <c r="D2065" s="2">
        <v>161092</v>
      </c>
      <c r="E2065" s="2">
        <v>161758</v>
      </c>
      <c r="F2065" s="3" t="s">
        <v>2632</v>
      </c>
      <c r="G2065" s="2">
        <v>5</v>
      </c>
      <c r="H2065" s="2">
        <v>161760</v>
      </c>
      <c r="I2065" s="3" t="s">
        <v>2641</v>
      </c>
      <c r="J2065" s="15">
        <v>45152</v>
      </c>
      <c r="K2065" s="24">
        <v>1214316328</v>
      </c>
      <c r="L2065" s="15">
        <v>45156</v>
      </c>
      <c r="M2065" s="15">
        <v>45169</v>
      </c>
      <c r="N2065" s="15"/>
      <c r="O2065" s="26" t="e">
        <f>VLOOKUP(D2065,quash!A$2:$I$7791,9,FALSE)</f>
        <v>#N/A</v>
      </c>
      <c r="P2065" s="7">
        <v>13000</v>
      </c>
      <c r="Q2065" s="26">
        <v>115</v>
      </c>
      <c r="R2065" s="19">
        <v>3.97705569269148E-2</v>
      </c>
      <c r="S2065" s="93">
        <v>26</v>
      </c>
      <c r="T2065" s="7">
        <v>6000</v>
      </c>
      <c r="U2065" s="2">
        <v>142</v>
      </c>
      <c r="V2065" s="11">
        <v>1503.37</v>
      </c>
      <c r="W2065" s="14" t="s">
        <v>5281</v>
      </c>
      <c r="X2065" s="18">
        <v>0.43794918601441152</v>
      </c>
      <c r="Y2065" s="9">
        <v>2627.6951160864692</v>
      </c>
      <c r="Z2065" s="19">
        <f t="shared" si="536"/>
        <v>-0.56205081398558843</v>
      </c>
      <c r="AA2065" s="25">
        <v>658.39966777848576</v>
      </c>
      <c r="AB2065" s="30">
        <f t="shared" si="537"/>
        <v>622000</v>
      </c>
      <c r="AC2065" s="30">
        <f t="shared" si="533"/>
        <v>9.6463022508038593E-3</v>
      </c>
      <c r="AD2065" s="31">
        <f t="shared" si="534"/>
        <v>1.1093247588424437</v>
      </c>
      <c r="AE2065" s="31">
        <f t="shared" si="535"/>
        <v>1.369774919614148</v>
      </c>
      <c r="AG2065" s="30">
        <f t="shared" si="538"/>
        <v>6126000</v>
      </c>
      <c r="AH2065" s="30">
        <f t="shared" ref="AH2065:AH2128" si="544">IFERROR($T2065/AG2065,"")</f>
        <v>9.7943192948090111E-4</v>
      </c>
      <c r="AI2065" s="31">
        <f t="shared" ref="AI2065:AI2128" si="545">IFERROR(AH2065*$Q2065,"")</f>
        <v>0.11263467189030363</v>
      </c>
      <c r="AJ2065" s="31">
        <f t="shared" ref="AJ2065:AJ2098" si="546">IFERROR(AH2065*$U2065,"")</f>
        <v>0.13907933398628797</v>
      </c>
      <c r="AK2065" s="30">
        <f>IF(W2065="si",($S2065*'COSTOS DE CREDITOS'!$C$27)/DATA!$G2065,"")</f>
        <v>107.09860810633695</v>
      </c>
      <c r="AL2065" s="90">
        <f>IF(W2065="si",'COSTOS DE CREDITOS'!$C$35,"")</f>
        <v>20.421138461538462</v>
      </c>
      <c r="AM2065" s="30">
        <f t="shared" si="539"/>
        <v>600</v>
      </c>
      <c r="AN2065" s="30">
        <f t="shared" si="540"/>
        <v>3372.3048839135308</v>
      </c>
      <c r="AO2065" s="30">
        <f t="shared" si="541"/>
        <v>4099.8246304814065</v>
      </c>
      <c r="AP2065" s="30">
        <f t="shared" si="542"/>
        <v>-3441.4249627029208</v>
      </c>
      <c r="AQ2065" s="19">
        <f t="shared" si="543"/>
        <v>-5.2269542819100652</v>
      </c>
    </row>
    <row r="2066" spans="1:43" x14ac:dyDescent="0.2">
      <c r="A2066" s="23" t="s">
        <v>5665</v>
      </c>
      <c r="B2066" s="6" t="s">
        <v>5685</v>
      </c>
      <c r="C2066" s="6" t="s">
        <v>5680</v>
      </c>
      <c r="D2066" s="2">
        <v>161130</v>
      </c>
      <c r="E2066" s="2">
        <v>161758</v>
      </c>
      <c r="F2066" s="3" t="s">
        <v>2632</v>
      </c>
      <c r="G2066" s="2">
        <v>5</v>
      </c>
      <c r="H2066" s="2">
        <v>161761</v>
      </c>
      <c r="I2066" s="3" t="s">
        <v>2642</v>
      </c>
      <c r="J2066" s="15" t="s">
        <v>5688</v>
      </c>
      <c r="K2066" s="24" t="s">
        <v>5688</v>
      </c>
      <c r="L2066" s="15">
        <v>45156</v>
      </c>
      <c r="M2066" s="15">
        <v>45169</v>
      </c>
      <c r="N2066" s="15"/>
      <c r="O2066" s="26" t="e">
        <f>VLOOKUP(D2066,quash!A$2:$I$7791,9,FALSE)</f>
        <v>#N/A</v>
      </c>
      <c r="P2066" s="7">
        <v>13000</v>
      </c>
      <c r="Q2066" s="26">
        <v>115</v>
      </c>
      <c r="R2066" s="19">
        <v>3.97705569269148E-2</v>
      </c>
      <c r="S2066" s="93">
        <v>26</v>
      </c>
      <c r="T2066" s="7">
        <v>6000</v>
      </c>
      <c r="U2066" s="2">
        <v>142</v>
      </c>
      <c r="V2066" s="11">
        <v>1503.37</v>
      </c>
      <c r="W2066" s="14" t="s">
        <v>5281</v>
      </c>
      <c r="X2066" s="18">
        <v>0.43794918601441152</v>
      </c>
      <c r="Y2066" s="9">
        <v>2627.6951160864692</v>
      </c>
      <c r="Z2066" s="19">
        <f t="shared" si="536"/>
        <v>-0.56205081398558843</v>
      </c>
      <c r="AA2066" s="25">
        <v>658.39966777848576</v>
      </c>
      <c r="AB2066" s="30">
        <f t="shared" si="537"/>
        <v>622000</v>
      </c>
      <c r="AC2066" s="30">
        <f t="shared" si="533"/>
        <v>9.6463022508038593E-3</v>
      </c>
      <c r="AD2066" s="31">
        <f t="shared" si="534"/>
        <v>1.1093247588424437</v>
      </c>
      <c r="AE2066" s="31">
        <f t="shared" si="535"/>
        <v>1.369774919614148</v>
      </c>
      <c r="AG2066" s="30">
        <f t="shared" si="538"/>
        <v>6126000</v>
      </c>
      <c r="AH2066" s="30">
        <f t="shared" si="544"/>
        <v>9.7943192948090111E-4</v>
      </c>
      <c r="AI2066" s="31">
        <f t="shared" si="545"/>
        <v>0.11263467189030363</v>
      </c>
      <c r="AJ2066" s="31">
        <f t="shared" si="546"/>
        <v>0.13907933398628797</v>
      </c>
      <c r="AK2066" s="30">
        <f>IF(W2066="si",($S2066*'COSTOS DE CREDITOS'!$C$27)/DATA!$G2066,"")</f>
        <v>107.09860810633695</v>
      </c>
      <c r="AL2066" s="90">
        <f>IF(W2066="si",'COSTOS DE CREDITOS'!$C$35,"")</f>
        <v>20.421138461538462</v>
      </c>
      <c r="AM2066" s="30">
        <f t="shared" si="539"/>
        <v>600</v>
      </c>
      <c r="AN2066" s="30">
        <f t="shared" si="540"/>
        <v>3372.3048839135308</v>
      </c>
      <c r="AO2066" s="30">
        <f t="shared" si="541"/>
        <v>4099.8246304814065</v>
      </c>
      <c r="AP2066" s="30">
        <f t="shared" si="542"/>
        <v>-3441.4249627029208</v>
      </c>
      <c r="AQ2066" s="19">
        <f t="shared" si="543"/>
        <v>-5.2269542819100652</v>
      </c>
    </row>
    <row r="2067" spans="1:43" x14ac:dyDescent="0.2">
      <c r="A2067" s="23" t="s">
        <v>5665</v>
      </c>
      <c r="B2067" s="6" t="s">
        <v>5685</v>
      </c>
      <c r="C2067" s="6" t="s">
        <v>5680</v>
      </c>
      <c r="D2067" s="2">
        <v>161251</v>
      </c>
      <c r="E2067" s="2">
        <v>161758</v>
      </c>
      <c r="F2067" s="3" t="s">
        <v>2632</v>
      </c>
      <c r="G2067" s="2">
        <v>5</v>
      </c>
      <c r="H2067" s="2">
        <v>161762</v>
      </c>
      <c r="I2067" s="3" t="s">
        <v>2643</v>
      </c>
      <c r="J2067" s="15">
        <v>45153</v>
      </c>
      <c r="K2067" s="24">
        <v>1215024911</v>
      </c>
      <c r="L2067" s="15">
        <v>45156</v>
      </c>
      <c r="M2067" s="15">
        <v>45169</v>
      </c>
      <c r="N2067" s="15"/>
      <c r="O2067" s="26" t="e">
        <f>VLOOKUP(D2067,quash!A$2:$I$7791,9,FALSE)</f>
        <v>#N/A</v>
      </c>
      <c r="P2067" s="7">
        <v>10000</v>
      </c>
      <c r="Q2067" s="26">
        <v>147</v>
      </c>
      <c r="R2067" s="19">
        <v>7.9000519063170294E-2</v>
      </c>
      <c r="S2067" s="93">
        <v>26</v>
      </c>
      <c r="T2067" s="7">
        <v>8000</v>
      </c>
      <c r="U2067" s="2">
        <v>142</v>
      </c>
      <c r="V2067" s="11">
        <v>2013.74</v>
      </c>
      <c r="W2067" s="14" t="s">
        <v>5281</v>
      </c>
      <c r="X2067" s="18">
        <v>0.43794918601441152</v>
      </c>
      <c r="Y2067" s="9">
        <v>3503.5934881152921</v>
      </c>
      <c r="Z2067" s="19">
        <f t="shared" si="536"/>
        <v>-0.56205081398558843</v>
      </c>
      <c r="AA2067" s="25">
        <v>881.91579384466104</v>
      </c>
      <c r="AB2067" s="30">
        <f t="shared" si="537"/>
        <v>622000</v>
      </c>
      <c r="AC2067" s="30">
        <f t="shared" si="533"/>
        <v>1.2861736334405145E-2</v>
      </c>
      <c r="AD2067" s="31">
        <f t="shared" si="534"/>
        <v>1.8906752411575563</v>
      </c>
      <c r="AE2067" s="31">
        <f t="shared" si="535"/>
        <v>1.8263665594855305</v>
      </c>
      <c r="AG2067" s="30">
        <f t="shared" si="538"/>
        <v>6126000</v>
      </c>
      <c r="AH2067" s="30">
        <f t="shared" si="544"/>
        <v>1.3059092393078681E-3</v>
      </c>
      <c r="AI2067" s="31">
        <f t="shared" si="545"/>
        <v>0.19196865817825662</v>
      </c>
      <c r="AJ2067" s="31">
        <f t="shared" si="546"/>
        <v>0.18543911198171725</v>
      </c>
      <c r="AK2067" s="30">
        <f>IF(W2067="si",($S2067*'COSTOS DE CREDITOS'!$C$27)/DATA!$G2067,"")</f>
        <v>107.09860810633695</v>
      </c>
      <c r="AL2067" s="90">
        <f>IF(W2067="si",'COSTOS DE CREDITOS'!$C$35,"")</f>
        <v>20.421138461538462</v>
      </c>
      <c r="AM2067" s="30">
        <f t="shared" si="539"/>
        <v>800</v>
      </c>
      <c r="AN2067" s="30">
        <f t="shared" si="540"/>
        <v>4496.4065118847084</v>
      </c>
      <c r="AO2067" s="30">
        <f t="shared" si="541"/>
        <v>5423.9262584525841</v>
      </c>
      <c r="AP2067" s="30">
        <f t="shared" si="542"/>
        <v>-4542.0104646079235</v>
      </c>
      <c r="AQ2067" s="19">
        <f t="shared" si="543"/>
        <v>-5.1501634241147798</v>
      </c>
    </row>
    <row r="2068" spans="1:43" x14ac:dyDescent="0.2">
      <c r="A2068" s="23" t="s">
        <v>5665</v>
      </c>
      <c r="B2068" s="6" t="s">
        <v>5685</v>
      </c>
      <c r="C2068" s="6" t="s">
        <v>5680</v>
      </c>
      <c r="D2068" s="2">
        <v>161105</v>
      </c>
      <c r="E2068" s="2">
        <v>161758</v>
      </c>
      <c r="F2068" s="3" t="s">
        <v>2632</v>
      </c>
      <c r="G2068" s="2">
        <v>5</v>
      </c>
      <c r="H2068" s="2">
        <v>161763</v>
      </c>
      <c r="I2068" s="3" t="s">
        <v>2644</v>
      </c>
      <c r="J2068" s="15">
        <v>45152</v>
      </c>
      <c r="K2068" s="24">
        <v>1214354877</v>
      </c>
      <c r="L2068" s="15">
        <v>45156</v>
      </c>
      <c r="M2068" s="15">
        <v>45169</v>
      </c>
      <c r="N2068" s="15"/>
      <c r="O2068" s="26" t="e">
        <f>VLOOKUP(D2068,quash!A$2:$I$7791,9,FALSE)</f>
        <v>#N/A</v>
      </c>
      <c r="P2068" s="7">
        <v>13000</v>
      </c>
      <c r="Q2068" s="26">
        <v>115</v>
      </c>
      <c r="R2068" s="19">
        <v>3.97705569269148E-2</v>
      </c>
      <c r="S2068" s="93">
        <v>26</v>
      </c>
      <c r="T2068" s="7">
        <v>6000</v>
      </c>
      <c r="U2068" s="2">
        <v>142</v>
      </c>
      <c r="V2068" s="11">
        <v>1503.37</v>
      </c>
      <c r="W2068" s="14" t="s">
        <v>5281</v>
      </c>
      <c r="X2068" s="18">
        <v>0.43794918601441152</v>
      </c>
      <c r="Y2068" s="9">
        <v>2627.6951160864692</v>
      </c>
      <c r="Z2068" s="19">
        <f t="shared" si="536"/>
        <v>-0.56205081398558843</v>
      </c>
      <c r="AA2068" s="25">
        <v>658.39966777848576</v>
      </c>
      <c r="AB2068" s="30">
        <f t="shared" si="537"/>
        <v>622000</v>
      </c>
      <c r="AC2068" s="30">
        <f t="shared" si="533"/>
        <v>9.6463022508038593E-3</v>
      </c>
      <c r="AD2068" s="31">
        <f t="shared" si="534"/>
        <v>1.1093247588424437</v>
      </c>
      <c r="AE2068" s="31">
        <f t="shared" si="535"/>
        <v>1.369774919614148</v>
      </c>
      <c r="AG2068" s="30">
        <f t="shared" si="538"/>
        <v>6126000</v>
      </c>
      <c r="AH2068" s="30">
        <f t="shared" si="544"/>
        <v>9.7943192948090111E-4</v>
      </c>
      <c r="AI2068" s="31">
        <f t="shared" si="545"/>
        <v>0.11263467189030363</v>
      </c>
      <c r="AJ2068" s="31">
        <f t="shared" si="546"/>
        <v>0.13907933398628797</v>
      </c>
      <c r="AK2068" s="30">
        <f>IF(W2068="si",($S2068*'COSTOS DE CREDITOS'!$C$27)/DATA!$G2068,"")</f>
        <v>107.09860810633695</v>
      </c>
      <c r="AL2068" s="90">
        <f>IF(W2068="si",'COSTOS DE CREDITOS'!$C$35,"")</f>
        <v>20.421138461538462</v>
      </c>
      <c r="AM2068" s="30">
        <f t="shared" si="539"/>
        <v>600</v>
      </c>
      <c r="AN2068" s="30">
        <f t="shared" si="540"/>
        <v>3372.3048839135308</v>
      </c>
      <c r="AO2068" s="30">
        <f t="shared" si="541"/>
        <v>4099.8246304814065</v>
      </c>
      <c r="AP2068" s="30">
        <f t="shared" si="542"/>
        <v>-3441.4249627029208</v>
      </c>
      <c r="AQ2068" s="19">
        <f t="shared" si="543"/>
        <v>-5.2269542819100652</v>
      </c>
    </row>
    <row r="2069" spans="1:43" x14ac:dyDescent="0.2">
      <c r="A2069" s="23" t="s">
        <v>5665</v>
      </c>
      <c r="B2069" s="6" t="s">
        <v>5679</v>
      </c>
      <c r="C2069" s="6" t="s">
        <v>5680</v>
      </c>
      <c r="D2069" s="2">
        <v>140847</v>
      </c>
      <c r="E2069" s="2">
        <v>152486</v>
      </c>
      <c r="F2069" s="3" t="s">
        <v>145</v>
      </c>
      <c r="G2069" s="2">
        <v>5</v>
      </c>
      <c r="H2069" s="2">
        <v>161931</v>
      </c>
      <c r="I2069" s="3" t="s">
        <v>2645</v>
      </c>
      <c r="J2069" s="15">
        <v>44945</v>
      </c>
      <c r="K2069" s="24">
        <v>1078990014</v>
      </c>
      <c r="L2069" s="15">
        <v>45160</v>
      </c>
      <c r="M2069" s="15">
        <v>45169</v>
      </c>
      <c r="N2069" s="15"/>
      <c r="O2069" s="26">
        <f>VLOOKUP(D2069,quash!A$2:$I$7791,9,FALSE)</f>
        <v>2</v>
      </c>
      <c r="P2069" s="7">
        <v>13000</v>
      </c>
      <c r="Q2069" s="26">
        <v>112</v>
      </c>
      <c r="R2069" s="19">
        <v>3.4822276789427703E-2</v>
      </c>
      <c r="S2069" s="93">
        <v>26</v>
      </c>
      <c r="T2069" s="7">
        <v>5000</v>
      </c>
      <c r="U2069" s="2">
        <v>147</v>
      </c>
      <c r="V2069" s="11">
        <v>1303.3399999999999</v>
      </c>
      <c r="W2069" s="14" t="s">
        <v>5281</v>
      </c>
      <c r="X2069" s="18">
        <v>0.83478183981814769</v>
      </c>
      <c r="Y2069" s="9">
        <v>4173.9091990907382</v>
      </c>
      <c r="Z2069" s="19">
        <f t="shared" si="536"/>
        <v>-0.16521816018185231</v>
      </c>
      <c r="AA2069" s="25">
        <v>1088.0045631085845</v>
      </c>
      <c r="AB2069" s="30">
        <f t="shared" si="537"/>
        <v>457000</v>
      </c>
      <c r="AC2069" s="30">
        <f t="shared" si="533"/>
        <v>1.0940919037199124E-2</v>
      </c>
      <c r="AD2069" s="31">
        <f t="shared" si="534"/>
        <v>1.2253829321663019</v>
      </c>
      <c r="AE2069" s="31">
        <f t="shared" si="535"/>
        <v>1.6083150984682713</v>
      </c>
      <c r="AG2069" s="30">
        <f t="shared" si="538"/>
        <v>1695000</v>
      </c>
      <c r="AH2069" s="30">
        <f t="shared" si="544"/>
        <v>2.9498525073746312E-3</v>
      </c>
      <c r="AI2069" s="31">
        <f t="shared" si="545"/>
        <v>0.3303834808259587</v>
      </c>
      <c r="AJ2069" s="31">
        <f t="shared" si="546"/>
        <v>0.4336283185840708</v>
      </c>
      <c r="AK2069" s="30">
        <f>IF(W2069="si",($S2069*'COSTOS DE CREDITOS'!$C$27)/DATA!$G2069,"")</f>
        <v>107.09860810633695</v>
      </c>
      <c r="AL2069" s="90">
        <f>IF(W2069="si",'COSTOS DE CREDITOS'!$C$35,"")</f>
        <v>20.421138461538462</v>
      </c>
      <c r="AM2069" s="30">
        <f t="shared" si="539"/>
        <v>500</v>
      </c>
      <c r="AN2069" s="30">
        <f t="shared" si="540"/>
        <v>826.09080090926182</v>
      </c>
      <c r="AO2069" s="30">
        <f t="shared" si="541"/>
        <v>1453.6105474771373</v>
      </c>
      <c r="AP2069" s="30">
        <f t="shared" si="542"/>
        <v>-365.60598436855275</v>
      </c>
      <c r="AQ2069" s="19">
        <f t="shared" si="543"/>
        <v>-0.33603350276763932</v>
      </c>
    </row>
    <row r="2070" spans="1:43" x14ac:dyDescent="0.2">
      <c r="A2070" s="23" t="s">
        <v>5665</v>
      </c>
      <c r="B2070" s="6" t="s">
        <v>5679</v>
      </c>
      <c r="C2070" s="6" t="s">
        <v>5680</v>
      </c>
      <c r="D2070" s="2">
        <v>161545</v>
      </c>
      <c r="E2070" s="2">
        <v>152486</v>
      </c>
      <c r="F2070" s="3" t="s">
        <v>145</v>
      </c>
      <c r="G2070" s="2">
        <v>5</v>
      </c>
      <c r="H2070" s="2">
        <v>161932</v>
      </c>
      <c r="I2070" s="3" t="s">
        <v>2646</v>
      </c>
      <c r="J2070" s="15">
        <v>45155</v>
      </c>
      <c r="K2070" s="24">
        <v>1216753011</v>
      </c>
      <c r="L2070" s="15">
        <v>45160</v>
      </c>
      <c r="M2070" s="15">
        <v>45169</v>
      </c>
      <c r="N2070" s="15"/>
      <c r="O2070" s="26">
        <f>VLOOKUP(D2070,quash!A$2:$I$7791,9,FALSE)</f>
        <v>1</v>
      </c>
      <c r="P2070" s="7">
        <v>5000</v>
      </c>
      <c r="Q2070" s="26">
        <v>147</v>
      </c>
      <c r="R2070" s="19">
        <v>0.11226939921536</v>
      </c>
      <c r="S2070" s="93">
        <v>26</v>
      </c>
      <c r="T2070" s="7">
        <v>5000</v>
      </c>
      <c r="U2070" s="2">
        <v>147</v>
      </c>
      <c r="V2070" s="11">
        <v>1303.3399999999999</v>
      </c>
      <c r="W2070" s="14" t="s">
        <v>5281</v>
      </c>
      <c r="X2070" s="18">
        <v>0.83478183981814769</v>
      </c>
      <c r="Y2070" s="9">
        <v>4173.9091990907382</v>
      </c>
      <c r="Z2070" s="19">
        <f t="shared" si="536"/>
        <v>-0.16521816018185231</v>
      </c>
      <c r="AA2070" s="25">
        <v>1088.0045631085845</v>
      </c>
      <c r="AB2070" s="30">
        <f t="shared" si="537"/>
        <v>523000</v>
      </c>
      <c r="AC2070" s="30">
        <f t="shared" ref="AC2070:AC2133" si="547">$T2070/AB2070</f>
        <v>9.5602294455066923E-3</v>
      </c>
      <c r="AD2070" s="31">
        <f t="shared" ref="AD2070:AD2133" si="548">AC2070*$Q2070</f>
        <v>1.4053537284894837</v>
      </c>
      <c r="AE2070" s="31">
        <f t="shared" ref="AE2070:AE2133" si="549">AC2070*$U2070</f>
        <v>1.4053537284894837</v>
      </c>
      <c r="AG2070" s="30">
        <f t="shared" si="538"/>
        <v>2427000</v>
      </c>
      <c r="AH2070" s="30">
        <f t="shared" si="544"/>
        <v>2.0601565718994645E-3</v>
      </c>
      <c r="AI2070" s="31">
        <f t="shared" si="545"/>
        <v>0.30284301606922126</v>
      </c>
      <c r="AJ2070" s="31">
        <f t="shared" si="546"/>
        <v>0.30284301606922126</v>
      </c>
      <c r="AK2070" s="30">
        <f>IF(W2070="si",($S2070*'COSTOS DE CREDITOS'!$C$27)/DATA!$G2070,"")</f>
        <v>107.09860810633695</v>
      </c>
      <c r="AL2070" s="90">
        <f>IF(W2070="si",'COSTOS DE CREDITOS'!$C$35,"")</f>
        <v>20.421138461538462</v>
      </c>
      <c r="AM2070" s="30">
        <f t="shared" si="539"/>
        <v>500</v>
      </c>
      <c r="AN2070" s="30">
        <f t="shared" si="540"/>
        <v>826.09080090926182</v>
      </c>
      <c r="AO2070" s="30">
        <f t="shared" si="541"/>
        <v>1453.6105474771373</v>
      </c>
      <c r="AP2070" s="30">
        <f t="shared" si="542"/>
        <v>-365.60598436855275</v>
      </c>
      <c r="AQ2070" s="19">
        <f t="shared" si="543"/>
        <v>-0.33603350276763932</v>
      </c>
    </row>
    <row r="2071" spans="1:43" x14ac:dyDescent="0.2">
      <c r="A2071" s="23" t="s">
        <v>5665</v>
      </c>
      <c r="B2071" s="6" t="s">
        <v>5669</v>
      </c>
      <c r="C2071" s="6" t="s">
        <v>5670</v>
      </c>
      <c r="D2071" s="2">
        <v>160379</v>
      </c>
      <c r="E2071" s="2">
        <v>161943</v>
      </c>
      <c r="F2071" s="3" t="s">
        <v>2647</v>
      </c>
      <c r="G2071" s="2">
        <v>6</v>
      </c>
      <c r="H2071" s="2">
        <v>161947</v>
      </c>
      <c r="I2071" s="3" t="s">
        <v>2648</v>
      </c>
      <c r="J2071" s="15" t="s">
        <v>5688</v>
      </c>
      <c r="K2071" s="24" t="s">
        <v>5688</v>
      </c>
      <c r="L2071" s="15">
        <v>45160</v>
      </c>
      <c r="M2071" s="15">
        <v>45169</v>
      </c>
      <c r="N2071" s="15"/>
      <c r="O2071" s="26">
        <f>VLOOKUP(D2071,quash!A$2:$I$7791,9,FALSE)</f>
        <v>2</v>
      </c>
      <c r="P2071" s="7">
        <v>14000</v>
      </c>
      <c r="Q2071" s="26">
        <v>117</v>
      </c>
      <c r="R2071" s="19">
        <v>3.9016868627396201E-2</v>
      </c>
      <c r="S2071" s="93">
        <v>26</v>
      </c>
      <c r="T2071" s="7">
        <v>7000</v>
      </c>
      <c r="U2071" s="2">
        <v>142</v>
      </c>
      <c r="V2071" s="11">
        <v>1758.65</v>
      </c>
      <c r="W2071" s="14" t="s">
        <v>5281</v>
      </c>
      <c r="X2071" s="18">
        <v>0.90527587370116491</v>
      </c>
      <c r="Y2071" s="9">
        <v>6336.9311159081544</v>
      </c>
      <c r="Z2071" s="19">
        <f t="shared" si="536"/>
        <v>-9.4724126298835087E-2</v>
      </c>
      <c r="AA2071" s="25">
        <v>1592.0634152845537</v>
      </c>
      <c r="AB2071" s="30">
        <f t="shared" si="537"/>
        <v>457000</v>
      </c>
      <c r="AC2071" s="30">
        <f t="shared" si="547"/>
        <v>1.5317286652078774E-2</v>
      </c>
      <c r="AD2071" s="31">
        <f t="shared" si="548"/>
        <v>1.7921225382932167</v>
      </c>
      <c r="AE2071" s="31">
        <f t="shared" si="549"/>
        <v>2.175054704595186</v>
      </c>
      <c r="AG2071" s="30">
        <f t="shared" si="538"/>
        <v>1695000</v>
      </c>
      <c r="AH2071" s="30">
        <f t="shared" si="544"/>
        <v>4.1297935103244837E-3</v>
      </c>
      <c r="AI2071" s="31">
        <f t="shared" si="545"/>
        <v>0.48318584070796461</v>
      </c>
      <c r="AJ2071" s="31">
        <f t="shared" si="546"/>
        <v>0.58643067846607666</v>
      </c>
      <c r="AK2071" s="30">
        <f>IF(W2071="si",($S2071*'COSTOS DE CREDITOS'!$C$27)/DATA!$G2071,"")</f>
        <v>89.248840088614131</v>
      </c>
      <c r="AL2071" s="90">
        <f>IF(W2071="si",'COSTOS DE CREDITOS'!$C$35,"")</f>
        <v>20.421138461538462</v>
      </c>
      <c r="AM2071" s="30">
        <f t="shared" si="539"/>
        <v>700</v>
      </c>
      <c r="AN2071" s="30">
        <f t="shared" si="540"/>
        <v>663.06888409184558</v>
      </c>
      <c r="AO2071" s="30">
        <f t="shared" si="541"/>
        <v>1472.7388626419981</v>
      </c>
      <c r="AP2071" s="30">
        <f t="shared" si="542"/>
        <v>119.32455264255555</v>
      </c>
      <c r="AQ2071" s="19">
        <f t="shared" si="543"/>
        <v>7.4949622921413814E-2</v>
      </c>
    </row>
    <row r="2072" spans="1:43" x14ac:dyDescent="0.2">
      <c r="A2072" s="23" t="s">
        <v>5665</v>
      </c>
      <c r="B2072" s="6" t="s">
        <v>5671</v>
      </c>
      <c r="C2072" s="6" t="s">
        <v>5670</v>
      </c>
      <c r="D2072" s="2">
        <v>161223</v>
      </c>
      <c r="E2072" s="2">
        <v>162031</v>
      </c>
      <c r="F2072" s="3" t="s">
        <v>18</v>
      </c>
      <c r="G2072" s="2">
        <v>6</v>
      </c>
      <c r="H2072" s="2">
        <v>162038</v>
      </c>
      <c r="I2072" s="3" t="s">
        <v>2649</v>
      </c>
      <c r="J2072" s="15">
        <v>45153</v>
      </c>
      <c r="K2072" s="24">
        <v>1214905400</v>
      </c>
      <c r="L2072" s="15">
        <v>45160</v>
      </c>
      <c r="M2072" s="15">
        <v>45169</v>
      </c>
      <c r="N2072" s="15"/>
      <c r="O2072" s="26" t="e">
        <f>VLOOKUP(D2072,quash!A$2:$I$7791,9,FALSE)</f>
        <v>#N/A</v>
      </c>
      <c r="P2072" s="7">
        <v>9000</v>
      </c>
      <c r="Q2072" s="26">
        <v>139</v>
      </c>
      <c r="R2072" s="19">
        <v>6.0873316274495971E-2</v>
      </c>
      <c r="S2072" s="93">
        <v>26</v>
      </c>
      <c r="T2072" s="7">
        <v>6000</v>
      </c>
      <c r="U2072" s="2">
        <v>142</v>
      </c>
      <c r="V2072" s="11">
        <v>1503.37</v>
      </c>
      <c r="W2072" s="14" t="s">
        <v>5281</v>
      </c>
      <c r="X2072" s="18">
        <v>0.61007307565322844</v>
      </c>
      <c r="Y2072" s="9">
        <v>3660.4384539193707</v>
      </c>
      <c r="Z2072" s="19">
        <f t="shared" si="536"/>
        <v>-0.38992692434677156</v>
      </c>
      <c r="AA2072" s="25">
        <v>917.165559744794</v>
      </c>
      <c r="AB2072" s="30">
        <f t="shared" si="537"/>
        <v>622000</v>
      </c>
      <c r="AC2072" s="30">
        <f t="shared" si="547"/>
        <v>9.6463022508038593E-3</v>
      </c>
      <c r="AD2072" s="31">
        <f t="shared" si="548"/>
        <v>1.3408360128617365</v>
      </c>
      <c r="AE2072" s="31">
        <f t="shared" si="549"/>
        <v>1.369774919614148</v>
      </c>
      <c r="AG2072" s="30">
        <f t="shared" si="538"/>
        <v>6126000</v>
      </c>
      <c r="AH2072" s="30">
        <f t="shared" si="544"/>
        <v>9.7943192948090111E-4</v>
      </c>
      <c r="AI2072" s="31">
        <f t="shared" si="545"/>
        <v>0.13614103819784526</v>
      </c>
      <c r="AJ2072" s="31">
        <f t="shared" si="546"/>
        <v>0.13907933398628797</v>
      </c>
      <c r="AK2072" s="30">
        <f>IF(W2072="si",($S2072*'COSTOS DE CREDITOS'!$C$27)/DATA!$G2072,"")</f>
        <v>89.248840088614131</v>
      </c>
      <c r="AL2072" s="90">
        <f>IF(W2072="si",'COSTOS DE CREDITOS'!$C$35,"")</f>
        <v>20.421138461538462</v>
      </c>
      <c r="AM2072" s="30">
        <f t="shared" si="539"/>
        <v>600</v>
      </c>
      <c r="AN2072" s="30">
        <f t="shared" si="540"/>
        <v>2339.5615460806293</v>
      </c>
      <c r="AO2072" s="30">
        <f t="shared" si="541"/>
        <v>3049.2315246307817</v>
      </c>
      <c r="AP2072" s="30">
        <f t="shared" si="542"/>
        <v>-2132.0659648859878</v>
      </c>
      <c r="AQ2072" s="19">
        <f t="shared" si="543"/>
        <v>-2.3246249733573139</v>
      </c>
    </row>
    <row r="2073" spans="1:43" x14ac:dyDescent="0.2">
      <c r="A2073" s="23" t="s">
        <v>5665</v>
      </c>
      <c r="B2073" s="6" t="s">
        <v>5671</v>
      </c>
      <c r="C2073" s="6" t="s">
        <v>5670</v>
      </c>
      <c r="D2073" s="2">
        <v>161228</v>
      </c>
      <c r="E2073" s="2">
        <v>162031</v>
      </c>
      <c r="F2073" s="3" t="s">
        <v>18</v>
      </c>
      <c r="G2073" s="2">
        <v>6</v>
      </c>
      <c r="H2073" s="2">
        <v>162039</v>
      </c>
      <c r="I2073" s="3" t="s">
        <v>2650</v>
      </c>
      <c r="J2073" s="15">
        <v>45153</v>
      </c>
      <c r="K2073" s="24">
        <v>1214905617</v>
      </c>
      <c r="L2073" s="15">
        <v>45160</v>
      </c>
      <c r="M2073" s="15">
        <v>45169</v>
      </c>
      <c r="N2073" s="15"/>
      <c r="O2073" s="26" t="e">
        <f>VLOOKUP(D2073,quash!A$2:$I$7791,9,FALSE)</f>
        <v>#N/A</v>
      </c>
      <c r="P2073" s="7">
        <v>9000</v>
      </c>
      <c r="Q2073" s="26">
        <v>139</v>
      </c>
      <c r="R2073" s="19">
        <v>6.0873316274495971E-2</v>
      </c>
      <c r="S2073" s="93">
        <v>26</v>
      </c>
      <c r="T2073" s="7">
        <v>6000</v>
      </c>
      <c r="U2073" s="2">
        <v>142</v>
      </c>
      <c r="V2073" s="11">
        <v>1503.37</v>
      </c>
      <c r="W2073" s="14" t="s">
        <v>5281</v>
      </c>
      <c r="X2073" s="18">
        <v>0.61007307565322844</v>
      </c>
      <c r="Y2073" s="9">
        <v>3660.4384539193707</v>
      </c>
      <c r="Z2073" s="19">
        <f t="shared" si="536"/>
        <v>-0.38992692434677156</v>
      </c>
      <c r="AA2073" s="25">
        <v>917.165559744794</v>
      </c>
      <c r="AB2073" s="30">
        <f t="shared" si="537"/>
        <v>622000</v>
      </c>
      <c r="AC2073" s="30">
        <f t="shared" si="547"/>
        <v>9.6463022508038593E-3</v>
      </c>
      <c r="AD2073" s="31">
        <f t="shared" si="548"/>
        <v>1.3408360128617365</v>
      </c>
      <c r="AE2073" s="31">
        <f t="shared" si="549"/>
        <v>1.369774919614148</v>
      </c>
      <c r="AG2073" s="30">
        <f t="shared" si="538"/>
        <v>6126000</v>
      </c>
      <c r="AH2073" s="30">
        <f t="shared" si="544"/>
        <v>9.7943192948090111E-4</v>
      </c>
      <c r="AI2073" s="31">
        <f t="shared" si="545"/>
        <v>0.13614103819784526</v>
      </c>
      <c r="AJ2073" s="31">
        <f t="shared" si="546"/>
        <v>0.13907933398628797</v>
      </c>
      <c r="AK2073" s="30">
        <f>IF(W2073="si",($S2073*'COSTOS DE CREDITOS'!$C$27)/DATA!$G2073,"")</f>
        <v>89.248840088614131</v>
      </c>
      <c r="AL2073" s="90">
        <f>IF(W2073="si",'COSTOS DE CREDITOS'!$C$35,"")</f>
        <v>20.421138461538462</v>
      </c>
      <c r="AM2073" s="30">
        <f t="shared" si="539"/>
        <v>600</v>
      </c>
      <c r="AN2073" s="30">
        <f t="shared" si="540"/>
        <v>2339.5615460806293</v>
      </c>
      <c r="AO2073" s="30">
        <f t="shared" si="541"/>
        <v>3049.2315246307817</v>
      </c>
      <c r="AP2073" s="30">
        <f t="shared" si="542"/>
        <v>-2132.0659648859878</v>
      </c>
      <c r="AQ2073" s="19">
        <f t="shared" si="543"/>
        <v>-2.3246249733573139</v>
      </c>
    </row>
    <row r="2074" spans="1:43" x14ac:dyDescent="0.2">
      <c r="A2074" s="23" t="s">
        <v>5665</v>
      </c>
      <c r="B2074" s="6" t="s">
        <v>5676</v>
      </c>
      <c r="C2074" s="6" t="s">
        <v>5670</v>
      </c>
      <c r="D2074" s="4">
        <v>160245</v>
      </c>
      <c r="E2074" s="4">
        <v>162143</v>
      </c>
      <c r="F2074" s="5" t="s">
        <v>2651</v>
      </c>
      <c r="G2074" s="2">
        <v>5</v>
      </c>
      <c r="H2074" s="4">
        <v>162144</v>
      </c>
      <c r="I2074" s="5" t="s">
        <v>2652</v>
      </c>
      <c r="J2074" s="15">
        <v>45140</v>
      </c>
      <c r="K2074" s="24">
        <v>1206574500</v>
      </c>
      <c r="L2074" s="15">
        <v>45161</v>
      </c>
      <c r="M2074" s="15">
        <v>45169</v>
      </c>
      <c r="N2074" s="15"/>
      <c r="O2074" s="26">
        <f>VLOOKUP(D2074,quash!A$2:$I$7791,9,FALSE)</f>
        <v>1</v>
      </c>
      <c r="P2074" s="7">
        <v>5000</v>
      </c>
      <c r="Q2074" s="26">
        <v>147</v>
      </c>
      <c r="R2074" s="19">
        <v>0.11226939921536</v>
      </c>
      <c r="S2074" s="26">
        <v>16</v>
      </c>
      <c r="T2074" s="8">
        <v>7000</v>
      </c>
      <c r="U2074" s="4">
        <v>142</v>
      </c>
      <c r="V2074" s="10">
        <v>1758.65</v>
      </c>
      <c r="W2074" s="14" t="s">
        <v>5281</v>
      </c>
      <c r="X2074" s="18">
        <v>1</v>
      </c>
      <c r="Y2074" s="9">
        <v>7000</v>
      </c>
      <c r="Z2074" s="19">
        <f t="shared" si="536"/>
        <v>0</v>
      </c>
      <c r="AA2074" s="25">
        <v>1758.65</v>
      </c>
      <c r="AB2074" s="30">
        <f t="shared" si="537"/>
        <v>523000</v>
      </c>
      <c r="AC2074" s="30">
        <f t="shared" si="547"/>
        <v>1.338432122370937E-2</v>
      </c>
      <c r="AD2074" s="31">
        <f t="shared" si="548"/>
        <v>1.9674952198852773</v>
      </c>
      <c r="AE2074" s="31">
        <f t="shared" si="549"/>
        <v>1.9005736137667306</v>
      </c>
      <c r="AG2074" s="30">
        <f t="shared" si="538"/>
        <v>2427000</v>
      </c>
      <c r="AH2074" s="30">
        <f t="shared" si="544"/>
        <v>2.88421920065925E-3</v>
      </c>
      <c r="AI2074" s="31">
        <f t="shared" si="545"/>
        <v>0.42398022249690975</v>
      </c>
      <c r="AJ2074" s="31">
        <f t="shared" si="546"/>
        <v>0.40955912649361348</v>
      </c>
      <c r="AK2074" s="30">
        <f>IF(W2074="si",($S2074*'COSTOS DE CREDITOS'!$C$27)/DATA!$G2074,"")</f>
        <v>65.906835757745824</v>
      </c>
      <c r="AL2074" s="90">
        <f>IF(W2074="si",'COSTOS DE CREDITOS'!$C$35,"")</f>
        <v>20.421138461538462</v>
      </c>
      <c r="AM2074" s="30">
        <f t="shared" si="539"/>
        <v>430.76923076923077</v>
      </c>
      <c r="AN2074" s="30">
        <f t="shared" si="540"/>
        <v>0</v>
      </c>
      <c r="AO2074" s="30">
        <f t="shared" si="541"/>
        <v>517.09720498851505</v>
      </c>
      <c r="AP2074" s="30">
        <f t="shared" si="542"/>
        <v>1241.5527950114852</v>
      </c>
      <c r="AQ2074" s="19">
        <f t="shared" si="543"/>
        <v>0.70596923493104657</v>
      </c>
    </row>
    <row r="2075" spans="1:43" x14ac:dyDescent="0.2">
      <c r="A2075" s="23" t="s">
        <v>5665</v>
      </c>
      <c r="B2075" s="6" t="s">
        <v>5677</v>
      </c>
      <c r="C2075" s="6" t="s">
        <v>5667</v>
      </c>
      <c r="D2075" s="4">
        <v>161621</v>
      </c>
      <c r="E2075" s="4">
        <v>162072</v>
      </c>
      <c r="F2075" s="5" t="s">
        <v>2653</v>
      </c>
      <c r="G2075" s="2">
        <v>5</v>
      </c>
      <c r="H2075" s="4">
        <v>162073</v>
      </c>
      <c r="I2075" s="5" t="s">
        <v>2654</v>
      </c>
      <c r="J2075" s="15">
        <v>45155</v>
      </c>
      <c r="K2075" s="24">
        <v>1216918120</v>
      </c>
      <c r="L2075" s="15">
        <v>45161</v>
      </c>
      <c r="M2075" s="15">
        <v>45169</v>
      </c>
      <c r="N2075" s="15"/>
      <c r="O2075" s="26">
        <f>VLOOKUP(D2075,quash!A$2:$I$7791,9,FALSE)</f>
        <v>2</v>
      </c>
      <c r="P2075" s="7">
        <v>10000</v>
      </c>
      <c r="Q2075" s="26">
        <v>110</v>
      </c>
      <c r="R2075" s="19">
        <v>3.11605023919212E-2</v>
      </c>
      <c r="S2075" s="26">
        <v>16</v>
      </c>
      <c r="T2075" s="8">
        <v>10000</v>
      </c>
      <c r="U2075" s="4">
        <v>142</v>
      </c>
      <c r="V2075" s="10">
        <v>2510.34</v>
      </c>
      <c r="W2075" s="14" t="s">
        <v>5281</v>
      </c>
      <c r="X2075" s="18">
        <v>1</v>
      </c>
      <c r="Y2075" s="9">
        <v>10000</v>
      </c>
      <c r="Z2075" s="19">
        <f t="shared" si="536"/>
        <v>0</v>
      </c>
      <c r="AA2075" s="25">
        <v>2510.34</v>
      </c>
      <c r="AB2075" s="30">
        <f t="shared" si="537"/>
        <v>457000</v>
      </c>
      <c r="AC2075" s="30">
        <f t="shared" si="547"/>
        <v>2.1881838074398249E-2</v>
      </c>
      <c r="AD2075" s="31">
        <f t="shared" si="548"/>
        <v>2.4070021881838075</v>
      </c>
      <c r="AE2075" s="31">
        <f t="shared" si="549"/>
        <v>3.1072210065645511</v>
      </c>
      <c r="AG2075" s="30">
        <f t="shared" si="538"/>
        <v>1695000</v>
      </c>
      <c r="AH2075" s="30">
        <f t="shared" si="544"/>
        <v>5.8997050147492625E-3</v>
      </c>
      <c r="AI2075" s="31">
        <f t="shared" si="545"/>
        <v>0.64896755162241893</v>
      </c>
      <c r="AJ2075" s="31">
        <f t="shared" si="546"/>
        <v>0.83775811209439532</v>
      </c>
      <c r="AK2075" s="30">
        <f>IF(W2075="si",($S2075*'COSTOS DE CREDITOS'!$C$27)/DATA!$G2075,"")</f>
        <v>65.906835757745824</v>
      </c>
      <c r="AL2075" s="90">
        <f>IF(W2075="si",'COSTOS DE CREDITOS'!$C$35,"")</f>
        <v>20.421138461538462</v>
      </c>
      <c r="AM2075" s="30">
        <f t="shared" si="539"/>
        <v>615.38461538461547</v>
      </c>
      <c r="AN2075" s="30">
        <f t="shared" si="540"/>
        <v>0</v>
      </c>
      <c r="AO2075" s="30">
        <f t="shared" si="541"/>
        <v>701.7125896038998</v>
      </c>
      <c r="AP2075" s="30">
        <f t="shared" si="542"/>
        <v>1808.6274103961005</v>
      </c>
      <c r="AQ2075" s="19">
        <f t="shared" si="543"/>
        <v>0.72047109570659762</v>
      </c>
    </row>
    <row r="2076" spans="1:43" x14ac:dyDescent="0.2">
      <c r="A2076" s="23" t="s">
        <v>5665</v>
      </c>
      <c r="B2076" s="6" t="s">
        <v>5681</v>
      </c>
      <c r="C2076" s="6" t="s">
        <v>5667</v>
      </c>
      <c r="D2076" s="4">
        <v>161445</v>
      </c>
      <c r="E2076" s="4">
        <v>162192</v>
      </c>
      <c r="F2076" s="5" t="s">
        <v>2655</v>
      </c>
      <c r="G2076" s="2">
        <v>5</v>
      </c>
      <c r="H2076" s="4">
        <v>162193</v>
      </c>
      <c r="I2076" s="5" t="s">
        <v>2656</v>
      </c>
      <c r="J2076" s="15">
        <v>45154</v>
      </c>
      <c r="K2076" s="24">
        <v>1216164871</v>
      </c>
      <c r="L2076" s="15">
        <v>45161</v>
      </c>
      <c r="M2076" s="15">
        <v>45169</v>
      </c>
      <c r="N2076" s="15"/>
      <c r="O2076" s="26">
        <f>VLOOKUP(D2076,quash!A$2:$I$7791,9,FALSE)</f>
        <v>2</v>
      </c>
      <c r="P2076" s="7">
        <v>10000</v>
      </c>
      <c r="Q2076" s="26">
        <v>132</v>
      </c>
      <c r="R2076" s="19">
        <v>5.8283715876113903E-2</v>
      </c>
      <c r="S2076" s="26">
        <v>16</v>
      </c>
      <c r="T2076" s="8">
        <v>10000</v>
      </c>
      <c r="U2076" s="4">
        <v>142</v>
      </c>
      <c r="V2076" s="10">
        <v>2510.34</v>
      </c>
      <c r="W2076" s="14" t="s">
        <v>5281</v>
      </c>
      <c r="X2076" s="18">
        <v>1</v>
      </c>
      <c r="Y2076" s="9">
        <v>10000</v>
      </c>
      <c r="Z2076" s="19">
        <f t="shared" si="536"/>
        <v>0</v>
      </c>
      <c r="AA2076" s="25">
        <v>2510.34</v>
      </c>
      <c r="AB2076" s="30">
        <f t="shared" si="537"/>
        <v>457000</v>
      </c>
      <c r="AC2076" s="30">
        <f t="shared" si="547"/>
        <v>2.1881838074398249E-2</v>
      </c>
      <c r="AD2076" s="31">
        <f t="shared" si="548"/>
        <v>2.8884026258205688</v>
      </c>
      <c r="AE2076" s="31">
        <f t="shared" si="549"/>
        <v>3.1072210065645511</v>
      </c>
      <c r="AG2076" s="30">
        <f t="shared" si="538"/>
        <v>1695000</v>
      </c>
      <c r="AH2076" s="30">
        <f t="shared" si="544"/>
        <v>5.8997050147492625E-3</v>
      </c>
      <c r="AI2076" s="31">
        <f t="shared" si="545"/>
        <v>0.77876106194690264</v>
      </c>
      <c r="AJ2076" s="31">
        <f t="shared" si="546"/>
        <v>0.83775811209439532</v>
      </c>
      <c r="AK2076" s="30">
        <f>IF(W2076="si",($S2076*'COSTOS DE CREDITOS'!$C$27)/DATA!$G2076,"")</f>
        <v>65.906835757745824</v>
      </c>
      <c r="AL2076" s="90">
        <f>IF(W2076="si",'COSTOS DE CREDITOS'!$C$35,"")</f>
        <v>20.421138461538462</v>
      </c>
      <c r="AM2076" s="30">
        <f t="shared" si="539"/>
        <v>615.38461538461547</v>
      </c>
      <c r="AN2076" s="30">
        <f t="shared" si="540"/>
        <v>0</v>
      </c>
      <c r="AO2076" s="30">
        <f t="shared" si="541"/>
        <v>701.7125896038998</v>
      </c>
      <c r="AP2076" s="30">
        <f t="shared" si="542"/>
        <v>1808.6274103961005</v>
      </c>
      <c r="AQ2076" s="19">
        <f t="shared" si="543"/>
        <v>0.72047109570659762</v>
      </c>
    </row>
    <row r="2077" spans="1:43" x14ac:dyDescent="0.2">
      <c r="A2077" s="23" t="s">
        <v>5665</v>
      </c>
      <c r="B2077" s="6" t="s">
        <v>5676</v>
      </c>
      <c r="C2077" s="6" t="s">
        <v>5670</v>
      </c>
      <c r="D2077" s="2">
        <v>160719</v>
      </c>
      <c r="E2077" s="2">
        <v>162143</v>
      </c>
      <c r="F2077" s="3" t="s">
        <v>2651</v>
      </c>
      <c r="G2077" s="2">
        <v>5</v>
      </c>
      <c r="H2077" s="2">
        <v>162145</v>
      </c>
      <c r="I2077" s="3" t="s">
        <v>2657</v>
      </c>
      <c r="J2077" s="15" t="s">
        <v>5688</v>
      </c>
      <c r="K2077" s="24" t="s">
        <v>5688</v>
      </c>
      <c r="L2077" s="15">
        <v>45161</v>
      </c>
      <c r="M2077" s="15">
        <v>45169</v>
      </c>
      <c r="N2077" s="15"/>
      <c r="O2077" s="26">
        <f>VLOOKUP(D2077,quash!A$2:$I$7791,9,FALSE)</f>
        <v>1</v>
      </c>
      <c r="P2077" s="7">
        <v>9000</v>
      </c>
      <c r="Q2077" s="26">
        <v>138</v>
      </c>
      <c r="R2077" s="19">
        <v>7.1362846262775129E-2</v>
      </c>
      <c r="S2077" s="26">
        <v>16</v>
      </c>
      <c r="T2077" s="7">
        <v>7000</v>
      </c>
      <c r="U2077" s="2">
        <v>142</v>
      </c>
      <c r="V2077" s="11">
        <v>1758.65</v>
      </c>
      <c r="W2077" s="14" t="s">
        <v>5281</v>
      </c>
      <c r="X2077" s="18">
        <v>1</v>
      </c>
      <c r="Y2077" s="9">
        <v>7000</v>
      </c>
      <c r="Z2077" s="19">
        <f t="shared" si="536"/>
        <v>0</v>
      </c>
      <c r="AA2077" s="25">
        <v>1758.65</v>
      </c>
      <c r="AB2077" s="30">
        <f t="shared" si="537"/>
        <v>523000</v>
      </c>
      <c r="AC2077" s="30">
        <f t="shared" si="547"/>
        <v>1.338432122370937E-2</v>
      </c>
      <c r="AD2077" s="31">
        <f t="shared" si="548"/>
        <v>1.847036328871893</v>
      </c>
      <c r="AE2077" s="31">
        <f t="shared" si="549"/>
        <v>1.9005736137667306</v>
      </c>
      <c r="AG2077" s="30">
        <f t="shared" si="538"/>
        <v>2427000</v>
      </c>
      <c r="AH2077" s="30">
        <f t="shared" si="544"/>
        <v>2.88421920065925E-3</v>
      </c>
      <c r="AI2077" s="31">
        <f t="shared" si="545"/>
        <v>0.39802224969097649</v>
      </c>
      <c r="AJ2077" s="31">
        <f t="shared" si="546"/>
        <v>0.40955912649361348</v>
      </c>
      <c r="AK2077" s="30">
        <f>IF(W2077="si",($S2077*'COSTOS DE CREDITOS'!$C$27)/DATA!$G2077,"")</f>
        <v>65.906835757745824</v>
      </c>
      <c r="AL2077" s="90">
        <f>IF(W2077="si",'COSTOS DE CREDITOS'!$C$35,"")</f>
        <v>20.421138461538462</v>
      </c>
      <c r="AM2077" s="30">
        <f t="shared" si="539"/>
        <v>430.76923076923077</v>
      </c>
      <c r="AN2077" s="30">
        <f t="shared" si="540"/>
        <v>0</v>
      </c>
      <c r="AO2077" s="30">
        <f t="shared" si="541"/>
        <v>517.09720498851505</v>
      </c>
      <c r="AP2077" s="30">
        <f t="shared" si="542"/>
        <v>1241.5527950114852</v>
      </c>
      <c r="AQ2077" s="19">
        <f t="shared" si="543"/>
        <v>0.70596923493104657</v>
      </c>
    </row>
    <row r="2078" spans="1:43" x14ac:dyDescent="0.2">
      <c r="A2078" s="23" t="s">
        <v>5665</v>
      </c>
      <c r="B2078" s="6" t="s">
        <v>5676</v>
      </c>
      <c r="C2078" s="6" t="s">
        <v>5670</v>
      </c>
      <c r="D2078" s="2">
        <v>158833</v>
      </c>
      <c r="E2078" s="2">
        <v>162143</v>
      </c>
      <c r="F2078" s="3" t="s">
        <v>2651</v>
      </c>
      <c r="G2078" s="2">
        <v>5</v>
      </c>
      <c r="H2078" s="2">
        <v>162146</v>
      </c>
      <c r="I2078" s="3" t="s">
        <v>2658</v>
      </c>
      <c r="J2078" s="15">
        <v>45127</v>
      </c>
      <c r="K2078" s="24">
        <v>1197670430</v>
      </c>
      <c r="L2078" s="15">
        <v>45161</v>
      </c>
      <c r="M2078" s="15">
        <v>45169</v>
      </c>
      <c r="N2078" s="15"/>
      <c r="O2078" s="26">
        <f>VLOOKUP(D2078,quash!A$2:$I$7791,9,FALSE)</f>
        <v>1</v>
      </c>
      <c r="P2078" s="7">
        <v>10000</v>
      </c>
      <c r="Q2078" s="26">
        <v>147</v>
      </c>
      <c r="R2078" s="19">
        <v>7.9000519063170294E-2</v>
      </c>
      <c r="S2078" s="26">
        <v>16</v>
      </c>
      <c r="T2078" s="7">
        <v>7000</v>
      </c>
      <c r="U2078" s="2">
        <v>142</v>
      </c>
      <c r="V2078" s="11">
        <v>1758.65</v>
      </c>
      <c r="W2078" s="14" t="s">
        <v>5281</v>
      </c>
      <c r="X2078" s="18">
        <v>1</v>
      </c>
      <c r="Y2078" s="9">
        <v>7000</v>
      </c>
      <c r="Z2078" s="19">
        <f t="shared" si="536"/>
        <v>0</v>
      </c>
      <c r="AA2078" s="25">
        <v>1758.65</v>
      </c>
      <c r="AB2078" s="30">
        <f t="shared" si="537"/>
        <v>523000</v>
      </c>
      <c r="AC2078" s="30">
        <f t="shared" si="547"/>
        <v>1.338432122370937E-2</v>
      </c>
      <c r="AD2078" s="31">
        <f t="shared" si="548"/>
        <v>1.9674952198852773</v>
      </c>
      <c r="AE2078" s="31">
        <f t="shared" si="549"/>
        <v>1.9005736137667306</v>
      </c>
      <c r="AG2078" s="30">
        <f t="shared" si="538"/>
        <v>2427000</v>
      </c>
      <c r="AH2078" s="30">
        <f t="shared" si="544"/>
        <v>2.88421920065925E-3</v>
      </c>
      <c r="AI2078" s="31">
        <f t="shared" si="545"/>
        <v>0.42398022249690975</v>
      </c>
      <c r="AJ2078" s="31">
        <f t="shared" si="546"/>
        <v>0.40955912649361348</v>
      </c>
      <c r="AK2078" s="30">
        <f>IF(W2078="si",($S2078*'COSTOS DE CREDITOS'!$C$27)/DATA!$G2078,"")</f>
        <v>65.906835757745824</v>
      </c>
      <c r="AL2078" s="90">
        <f>IF(W2078="si",'COSTOS DE CREDITOS'!$C$35,"")</f>
        <v>20.421138461538462</v>
      </c>
      <c r="AM2078" s="30">
        <f t="shared" si="539"/>
        <v>430.76923076923077</v>
      </c>
      <c r="AN2078" s="30">
        <f t="shared" si="540"/>
        <v>0</v>
      </c>
      <c r="AO2078" s="30">
        <f t="shared" si="541"/>
        <v>517.09720498851505</v>
      </c>
      <c r="AP2078" s="30">
        <f t="shared" si="542"/>
        <v>1241.5527950114852</v>
      </c>
      <c r="AQ2078" s="19">
        <f t="shared" si="543"/>
        <v>0.70596923493104657</v>
      </c>
    </row>
    <row r="2079" spans="1:43" x14ac:dyDescent="0.2">
      <c r="A2079" s="23" t="s">
        <v>5665</v>
      </c>
      <c r="B2079" s="6" t="s">
        <v>5676</v>
      </c>
      <c r="C2079" s="6" t="s">
        <v>5670</v>
      </c>
      <c r="D2079" s="2">
        <v>160544</v>
      </c>
      <c r="E2079" s="2">
        <v>162143</v>
      </c>
      <c r="F2079" s="3" t="s">
        <v>2651</v>
      </c>
      <c r="G2079" s="2">
        <v>5</v>
      </c>
      <c r="H2079" s="2">
        <v>162147</v>
      </c>
      <c r="I2079" s="3" t="s">
        <v>2659</v>
      </c>
      <c r="J2079" s="15">
        <v>45145</v>
      </c>
      <c r="K2079" s="24">
        <v>1209689332</v>
      </c>
      <c r="L2079" s="15">
        <v>45161</v>
      </c>
      <c r="M2079" s="15">
        <v>45169</v>
      </c>
      <c r="N2079" s="15"/>
      <c r="O2079" s="26">
        <f>VLOOKUP(D2079,quash!A$2:$I$7791,9,FALSE)</f>
        <v>1</v>
      </c>
      <c r="P2079" s="7">
        <v>5000</v>
      </c>
      <c r="Q2079" s="26">
        <v>147</v>
      </c>
      <c r="R2079" s="19">
        <v>0.11226939921536</v>
      </c>
      <c r="S2079" s="26">
        <v>16</v>
      </c>
      <c r="T2079" s="7">
        <v>7000</v>
      </c>
      <c r="U2079" s="2">
        <v>142</v>
      </c>
      <c r="V2079" s="11">
        <v>1758.65</v>
      </c>
      <c r="W2079" s="14" t="s">
        <v>5281</v>
      </c>
      <c r="X2079" s="18">
        <v>1</v>
      </c>
      <c r="Y2079" s="9">
        <v>7000</v>
      </c>
      <c r="Z2079" s="19">
        <f t="shared" si="536"/>
        <v>0</v>
      </c>
      <c r="AA2079" s="25">
        <v>1758.65</v>
      </c>
      <c r="AB2079" s="30">
        <f t="shared" si="537"/>
        <v>523000</v>
      </c>
      <c r="AC2079" s="30">
        <f t="shared" si="547"/>
        <v>1.338432122370937E-2</v>
      </c>
      <c r="AD2079" s="31">
        <f t="shared" si="548"/>
        <v>1.9674952198852773</v>
      </c>
      <c r="AE2079" s="31">
        <f t="shared" si="549"/>
        <v>1.9005736137667306</v>
      </c>
      <c r="AG2079" s="30">
        <f t="shared" si="538"/>
        <v>2427000</v>
      </c>
      <c r="AH2079" s="30">
        <f t="shared" si="544"/>
        <v>2.88421920065925E-3</v>
      </c>
      <c r="AI2079" s="31">
        <f t="shared" si="545"/>
        <v>0.42398022249690975</v>
      </c>
      <c r="AJ2079" s="31">
        <f t="shared" si="546"/>
        <v>0.40955912649361348</v>
      </c>
      <c r="AK2079" s="30">
        <f>IF(W2079="si",($S2079*'COSTOS DE CREDITOS'!$C$27)/DATA!$G2079,"")</f>
        <v>65.906835757745824</v>
      </c>
      <c r="AL2079" s="90">
        <f>IF(W2079="si",'COSTOS DE CREDITOS'!$C$35,"")</f>
        <v>20.421138461538462</v>
      </c>
      <c r="AM2079" s="30">
        <f t="shared" si="539"/>
        <v>430.76923076923077</v>
      </c>
      <c r="AN2079" s="30">
        <f t="shared" si="540"/>
        <v>0</v>
      </c>
      <c r="AO2079" s="30">
        <f t="shared" si="541"/>
        <v>517.09720498851505</v>
      </c>
      <c r="AP2079" s="30">
        <f t="shared" si="542"/>
        <v>1241.5527950114852</v>
      </c>
      <c r="AQ2079" s="19">
        <f t="shared" si="543"/>
        <v>0.70596923493104657</v>
      </c>
    </row>
    <row r="2080" spans="1:43" x14ac:dyDescent="0.2">
      <c r="A2080" s="23" t="s">
        <v>5665</v>
      </c>
      <c r="B2080" s="6" t="s">
        <v>5676</v>
      </c>
      <c r="C2080" s="6" t="s">
        <v>5670</v>
      </c>
      <c r="D2080" s="2">
        <v>160237</v>
      </c>
      <c r="E2080" s="2">
        <v>162143</v>
      </c>
      <c r="F2080" s="3" t="s">
        <v>2651</v>
      </c>
      <c r="G2080" s="2">
        <v>5</v>
      </c>
      <c r="H2080" s="2">
        <v>162148</v>
      </c>
      <c r="I2080" s="3" t="s">
        <v>2660</v>
      </c>
      <c r="J2080" s="15">
        <v>45140</v>
      </c>
      <c r="K2080" s="24">
        <v>1206513439</v>
      </c>
      <c r="L2080" s="15">
        <v>45161</v>
      </c>
      <c r="M2080" s="15">
        <v>45169</v>
      </c>
      <c r="N2080" s="15"/>
      <c r="O2080" s="26">
        <f>VLOOKUP(D2080,quash!A$2:$I$7791,9,FALSE)</f>
        <v>1</v>
      </c>
      <c r="P2080" s="7">
        <v>10000</v>
      </c>
      <c r="Q2080" s="26">
        <v>147</v>
      </c>
      <c r="R2080" s="19">
        <v>7.9000519063170294E-2</v>
      </c>
      <c r="S2080" s="26">
        <v>16</v>
      </c>
      <c r="T2080" s="7">
        <v>7000</v>
      </c>
      <c r="U2080" s="2">
        <v>142</v>
      </c>
      <c r="V2080" s="11">
        <v>1758.65</v>
      </c>
      <c r="W2080" s="14" t="s">
        <v>5281</v>
      </c>
      <c r="X2080" s="18">
        <v>1</v>
      </c>
      <c r="Y2080" s="9">
        <v>7000</v>
      </c>
      <c r="Z2080" s="19">
        <f t="shared" si="536"/>
        <v>0</v>
      </c>
      <c r="AA2080" s="25">
        <v>1758.65</v>
      </c>
      <c r="AB2080" s="30">
        <f t="shared" si="537"/>
        <v>523000</v>
      </c>
      <c r="AC2080" s="30">
        <f t="shared" si="547"/>
        <v>1.338432122370937E-2</v>
      </c>
      <c r="AD2080" s="31">
        <f t="shared" si="548"/>
        <v>1.9674952198852773</v>
      </c>
      <c r="AE2080" s="31">
        <f t="shared" si="549"/>
        <v>1.9005736137667306</v>
      </c>
      <c r="AG2080" s="30">
        <f t="shared" si="538"/>
        <v>2427000</v>
      </c>
      <c r="AH2080" s="30">
        <f t="shared" si="544"/>
        <v>2.88421920065925E-3</v>
      </c>
      <c r="AI2080" s="31">
        <f t="shared" si="545"/>
        <v>0.42398022249690975</v>
      </c>
      <c r="AJ2080" s="31">
        <f t="shared" si="546"/>
        <v>0.40955912649361348</v>
      </c>
      <c r="AK2080" s="30">
        <f>IF(W2080="si",($S2080*'COSTOS DE CREDITOS'!$C$27)/DATA!$G2080,"")</f>
        <v>65.906835757745824</v>
      </c>
      <c r="AL2080" s="90">
        <f>IF(W2080="si",'COSTOS DE CREDITOS'!$C$35,"")</f>
        <v>20.421138461538462</v>
      </c>
      <c r="AM2080" s="30">
        <f t="shared" si="539"/>
        <v>430.76923076923077</v>
      </c>
      <c r="AN2080" s="30">
        <f t="shared" si="540"/>
        <v>0</v>
      </c>
      <c r="AO2080" s="30">
        <f t="shared" si="541"/>
        <v>517.09720498851505</v>
      </c>
      <c r="AP2080" s="30">
        <f t="shared" si="542"/>
        <v>1241.5527950114852</v>
      </c>
      <c r="AQ2080" s="19">
        <f t="shared" si="543"/>
        <v>0.70596923493104657</v>
      </c>
    </row>
    <row r="2081" spans="1:43" x14ac:dyDescent="0.2">
      <c r="A2081" s="23" t="s">
        <v>5665</v>
      </c>
      <c r="B2081" s="6" t="s">
        <v>5672</v>
      </c>
      <c r="C2081" s="6" t="s">
        <v>5667</v>
      </c>
      <c r="D2081" s="2">
        <v>161045</v>
      </c>
      <c r="E2081" s="2">
        <v>162106</v>
      </c>
      <c r="F2081" s="3" t="s">
        <v>1287</v>
      </c>
      <c r="G2081" s="2">
        <v>6</v>
      </c>
      <c r="H2081" s="2">
        <v>162114</v>
      </c>
      <c r="I2081" s="3" t="s">
        <v>2661</v>
      </c>
      <c r="J2081" s="15">
        <v>45150</v>
      </c>
      <c r="K2081" s="24">
        <v>1213406879</v>
      </c>
      <c r="L2081" s="15">
        <v>45161</v>
      </c>
      <c r="M2081" s="15">
        <v>45169</v>
      </c>
      <c r="N2081" s="15"/>
      <c r="O2081" s="26">
        <f>VLOOKUP(D2081,quash!A$2:$I$7791,9,FALSE)</f>
        <v>3</v>
      </c>
      <c r="P2081" s="7">
        <v>10000</v>
      </c>
      <c r="Q2081" s="26">
        <v>132</v>
      </c>
      <c r="R2081" s="19">
        <v>5.8283715876113903E-2</v>
      </c>
      <c r="S2081" s="93">
        <v>26</v>
      </c>
      <c r="T2081" s="7">
        <v>5000</v>
      </c>
      <c r="U2081" s="2">
        <v>147</v>
      </c>
      <c r="V2081" s="11">
        <v>1303.3399999999999</v>
      </c>
      <c r="W2081" s="14" t="s">
        <v>5281</v>
      </c>
      <c r="X2081" s="18">
        <v>0.84497606348469223</v>
      </c>
      <c r="Y2081" s="9">
        <v>4224.8803174234608</v>
      </c>
      <c r="Z2081" s="19">
        <f t="shared" si="536"/>
        <v>-0.15502393651530788</v>
      </c>
      <c r="AA2081" s="25">
        <v>1101.2911025821386</v>
      </c>
      <c r="AB2081" s="30">
        <f t="shared" si="537"/>
        <v>162000</v>
      </c>
      <c r="AC2081" s="30">
        <f t="shared" si="547"/>
        <v>3.0864197530864196E-2</v>
      </c>
      <c r="AD2081" s="31">
        <f t="shared" si="548"/>
        <v>4.0740740740740735</v>
      </c>
      <c r="AE2081" s="31">
        <f t="shared" si="549"/>
        <v>4.5370370370370372</v>
      </c>
      <c r="AG2081" s="30">
        <f t="shared" si="538"/>
        <v>778000</v>
      </c>
      <c r="AH2081" s="30">
        <f t="shared" si="544"/>
        <v>6.4267352185089976E-3</v>
      </c>
      <c r="AI2081" s="31">
        <f t="shared" si="545"/>
        <v>0.84832904884318772</v>
      </c>
      <c r="AJ2081" s="31">
        <f t="shared" si="546"/>
        <v>0.94473007712082269</v>
      </c>
      <c r="AK2081" s="30">
        <f>IF(W2081="si",($S2081*'COSTOS DE CREDITOS'!$C$27)/DATA!$G2081,"")</f>
        <v>89.248840088614131</v>
      </c>
      <c r="AL2081" s="90">
        <f>IF(W2081="si",'COSTOS DE CREDITOS'!$C$35,"")</f>
        <v>20.421138461538462</v>
      </c>
      <c r="AM2081" s="30">
        <f t="shared" si="539"/>
        <v>500</v>
      </c>
      <c r="AN2081" s="30">
        <f t="shared" si="540"/>
        <v>775.11968257653916</v>
      </c>
      <c r="AO2081" s="30">
        <f t="shared" si="541"/>
        <v>1384.7896611266917</v>
      </c>
      <c r="AP2081" s="30">
        <f t="shared" si="542"/>
        <v>-283.49855854455313</v>
      </c>
      <c r="AQ2081" s="19">
        <f t="shared" si="543"/>
        <v>-0.25742381635504835</v>
      </c>
    </row>
    <row r="2082" spans="1:43" x14ac:dyDescent="0.2">
      <c r="A2082" s="23" t="s">
        <v>5665</v>
      </c>
      <c r="B2082" s="6" t="s">
        <v>5672</v>
      </c>
      <c r="C2082" s="6" t="s">
        <v>5667</v>
      </c>
      <c r="D2082" s="2">
        <v>161392</v>
      </c>
      <c r="E2082" s="2">
        <v>162106</v>
      </c>
      <c r="F2082" s="3" t="s">
        <v>1287</v>
      </c>
      <c r="G2082" s="2">
        <v>6</v>
      </c>
      <c r="H2082" s="2">
        <v>162115</v>
      </c>
      <c r="I2082" s="3" t="s">
        <v>2662</v>
      </c>
      <c r="J2082" s="15" t="s">
        <v>5688</v>
      </c>
      <c r="K2082" s="24" t="s">
        <v>5688</v>
      </c>
      <c r="L2082" s="15">
        <v>45161</v>
      </c>
      <c r="M2082" s="15">
        <v>45169</v>
      </c>
      <c r="N2082" s="15"/>
      <c r="O2082" s="26">
        <f>VLOOKUP(D2082,quash!A$2:$I$7791,9,FALSE)</f>
        <v>2</v>
      </c>
      <c r="P2082" s="7">
        <v>11000</v>
      </c>
      <c r="Q2082" s="26">
        <v>115</v>
      </c>
      <c r="R2082" s="19">
        <v>3.5603988867353852E-2</v>
      </c>
      <c r="S2082" s="93">
        <v>26</v>
      </c>
      <c r="T2082" s="7">
        <v>5000</v>
      </c>
      <c r="U2082" s="2">
        <v>147</v>
      </c>
      <c r="V2082" s="11">
        <v>1303.3399999999999</v>
      </c>
      <c r="W2082" s="14" t="s">
        <v>5281</v>
      </c>
      <c r="X2082" s="18">
        <v>0.84497606348469223</v>
      </c>
      <c r="Y2082" s="9">
        <v>4224.8803174234608</v>
      </c>
      <c r="Z2082" s="19">
        <f t="shared" si="536"/>
        <v>-0.15502393651530788</v>
      </c>
      <c r="AA2082" s="25">
        <v>1101.2911025821386</v>
      </c>
      <c r="AB2082" s="30">
        <f t="shared" si="537"/>
        <v>457000</v>
      </c>
      <c r="AC2082" s="30">
        <f t="shared" si="547"/>
        <v>1.0940919037199124E-2</v>
      </c>
      <c r="AD2082" s="31">
        <f t="shared" si="548"/>
        <v>1.2582056892778992</v>
      </c>
      <c r="AE2082" s="31">
        <f t="shared" si="549"/>
        <v>1.6083150984682713</v>
      </c>
      <c r="AG2082" s="30">
        <f t="shared" si="538"/>
        <v>1695000</v>
      </c>
      <c r="AH2082" s="30">
        <f t="shared" si="544"/>
        <v>2.9498525073746312E-3</v>
      </c>
      <c r="AI2082" s="31">
        <f t="shared" si="545"/>
        <v>0.33923303834808261</v>
      </c>
      <c r="AJ2082" s="31">
        <f t="shared" si="546"/>
        <v>0.4336283185840708</v>
      </c>
      <c r="AK2082" s="30">
        <f>IF(W2082="si",($S2082*'COSTOS DE CREDITOS'!$C$27)/DATA!$G2082,"")</f>
        <v>89.248840088614131</v>
      </c>
      <c r="AL2082" s="90">
        <f>IF(W2082="si",'COSTOS DE CREDITOS'!$C$35,"")</f>
        <v>20.421138461538462</v>
      </c>
      <c r="AM2082" s="30">
        <f t="shared" si="539"/>
        <v>500</v>
      </c>
      <c r="AN2082" s="30">
        <f t="shared" si="540"/>
        <v>775.11968257653916</v>
      </c>
      <c r="AO2082" s="30">
        <f t="shared" si="541"/>
        <v>1384.7896611266917</v>
      </c>
      <c r="AP2082" s="30">
        <f t="shared" si="542"/>
        <v>-283.49855854455313</v>
      </c>
      <c r="AQ2082" s="19">
        <f t="shared" si="543"/>
        <v>-0.25742381635504835</v>
      </c>
    </row>
    <row r="2083" spans="1:43" x14ac:dyDescent="0.2">
      <c r="A2083" s="23" t="s">
        <v>5665</v>
      </c>
      <c r="B2083" s="6" t="s">
        <v>5677</v>
      </c>
      <c r="C2083" s="6" t="s">
        <v>5667</v>
      </c>
      <c r="D2083" s="2">
        <v>161523</v>
      </c>
      <c r="E2083" s="2">
        <v>162072</v>
      </c>
      <c r="F2083" s="3" t="s">
        <v>2653</v>
      </c>
      <c r="G2083" s="2">
        <v>5</v>
      </c>
      <c r="H2083" s="2">
        <v>162074</v>
      </c>
      <c r="I2083" s="3" t="s">
        <v>2663</v>
      </c>
      <c r="J2083" s="15">
        <v>45260</v>
      </c>
      <c r="K2083" s="24">
        <v>1290674232</v>
      </c>
      <c r="L2083" s="15">
        <v>45161</v>
      </c>
      <c r="M2083" s="15">
        <v>45169</v>
      </c>
      <c r="N2083" s="15"/>
      <c r="O2083" s="26">
        <f>VLOOKUP(D2083,quash!A$2:$I$7791,9,FALSE)</f>
        <v>6</v>
      </c>
      <c r="P2083" s="7">
        <v>10000</v>
      </c>
      <c r="Q2083" s="26">
        <v>115</v>
      </c>
      <c r="R2083" s="19">
        <v>3.97705569269148E-2</v>
      </c>
      <c r="S2083" s="26">
        <v>16</v>
      </c>
      <c r="T2083" s="7">
        <v>7000</v>
      </c>
      <c r="U2083" s="2">
        <v>142</v>
      </c>
      <c r="V2083" s="11">
        <v>1758.65</v>
      </c>
      <c r="W2083" s="14" t="s">
        <v>5281</v>
      </c>
      <c r="X2083" s="18">
        <v>1</v>
      </c>
      <c r="Y2083" s="9">
        <v>7000</v>
      </c>
      <c r="Z2083" s="19">
        <f t="shared" si="536"/>
        <v>0</v>
      </c>
      <c r="AA2083" s="25">
        <v>1758.65</v>
      </c>
      <c r="AB2083" s="30">
        <f t="shared" si="537"/>
        <v>137000</v>
      </c>
      <c r="AC2083" s="30">
        <f t="shared" si="547"/>
        <v>5.1094890510948905E-2</v>
      </c>
      <c r="AD2083" s="31">
        <f t="shared" si="548"/>
        <v>5.8759124087591239</v>
      </c>
      <c r="AE2083" s="31">
        <f t="shared" si="549"/>
        <v>7.2554744525547443</v>
      </c>
      <c r="AG2083" s="30">
        <f t="shared" si="538"/>
        <v>288000</v>
      </c>
      <c r="AH2083" s="30">
        <f t="shared" si="544"/>
        <v>2.4305555555555556E-2</v>
      </c>
      <c r="AI2083" s="31">
        <f t="shared" si="545"/>
        <v>2.7951388888888888</v>
      </c>
      <c r="AJ2083" s="31">
        <f t="shared" si="546"/>
        <v>3.4513888888888888</v>
      </c>
      <c r="AK2083" s="30">
        <f>IF(W2083="si",($S2083*'COSTOS DE CREDITOS'!$C$27)/DATA!$G2083,"")</f>
        <v>65.906835757745824</v>
      </c>
      <c r="AL2083" s="90">
        <f>IF(W2083="si",'COSTOS DE CREDITOS'!$C$35,"")</f>
        <v>20.421138461538462</v>
      </c>
      <c r="AM2083" s="30">
        <f t="shared" si="539"/>
        <v>430.76923076923077</v>
      </c>
      <c r="AN2083" s="30">
        <f t="shared" si="540"/>
        <v>0</v>
      </c>
      <c r="AO2083" s="30">
        <f t="shared" si="541"/>
        <v>517.09720498851505</v>
      </c>
      <c r="AP2083" s="30">
        <f t="shared" si="542"/>
        <v>1241.5527950114852</v>
      </c>
      <c r="AQ2083" s="19">
        <f t="shared" si="543"/>
        <v>0.70596923493104657</v>
      </c>
    </row>
    <row r="2084" spans="1:43" x14ac:dyDescent="0.2">
      <c r="A2084" s="23" t="s">
        <v>5665</v>
      </c>
      <c r="B2084" s="6" t="s">
        <v>5677</v>
      </c>
      <c r="C2084" s="6" t="s">
        <v>5667</v>
      </c>
      <c r="D2084" s="2">
        <v>161577</v>
      </c>
      <c r="E2084" s="2">
        <v>162072</v>
      </c>
      <c r="F2084" s="3" t="s">
        <v>2653</v>
      </c>
      <c r="G2084" s="2">
        <v>5</v>
      </c>
      <c r="H2084" s="2">
        <v>162075</v>
      </c>
      <c r="I2084" s="3" t="s">
        <v>2664</v>
      </c>
      <c r="J2084" s="15">
        <v>45258</v>
      </c>
      <c r="K2084" s="24">
        <v>1290674617</v>
      </c>
      <c r="L2084" s="15">
        <v>45161</v>
      </c>
      <c r="M2084" s="15">
        <v>45169</v>
      </c>
      <c r="N2084" s="15"/>
      <c r="O2084" s="26">
        <f>VLOOKUP(D2084,quash!A$2:$I$7791,9,FALSE)</f>
        <v>2</v>
      </c>
      <c r="P2084" s="7">
        <v>10000</v>
      </c>
      <c r="Q2084" s="26">
        <v>110</v>
      </c>
      <c r="R2084" s="19">
        <v>3.11605023919212E-2</v>
      </c>
      <c r="S2084" s="26">
        <v>16</v>
      </c>
      <c r="T2084" s="7">
        <v>10000</v>
      </c>
      <c r="U2084" s="2">
        <v>142</v>
      </c>
      <c r="V2084" s="11">
        <v>2081.0100000000002</v>
      </c>
      <c r="W2084" s="14" t="s">
        <v>5281</v>
      </c>
      <c r="X2084" s="18">
        <v>1</v>
      </c>
      <c r="Y2084" s="9">
        <v>10000</v>
      </c>
      <c r="Z2084" s="19">
        <f t="shared" si="536"/>
        <v>0</v>
      </c>
      <c r="AA2084" s="25">
        <v>2081.0100000000002</v>
      </c>
      <c r="AB2084" s="30">
        <f t="shared" si="537"/>
        <v>457000</v>
      </c>
      <c r="AC2084" s="30">
        <f t="shared" si="547"/>
        <v>2.1881838074398249E-2</v>
      </c>
      <c r="AD2084" s="31">
        <f t="shared" si="548"/>
        <v>2.4070021881838075</v>
      </c>
      <c r="AE2084" s="31">
        <f t="shared" si="549"/>
        <v>3.1072210065645511</v>
      </c>
      <c r="AG2084" s="30">
        <f t="shared" si="538"/>
        <v>1695000</v>
      </c>
      <c r="AH2084" s="30">
        <f t="shared" si="544"/>
        <v>5.8997050147492625E-3</v>
      </c>
      <c r="AI2084" s="31">
        <f t="shared" si="545"/>
        <v>0.64896755162241893</v>
      </c>
      <c r="AJ2084" s="31">
        <f t="shared" si="546"/>
        <v>0.83775811209439532</v>
      </c>
      <c r="AK2084" s="30">
        <f>IF(W2084="si",($S2084*'COSTOS DE CREDITOS'!$C$27)/DATA!$G2084,"")</f>
        <v>65.906835757745824</v>
      </c>
      <c r="AL2084" s="90">
        <f>IF(W2084="si",'COSTOS DE CREDITOS'!$C$35,"")</f>
        <v>20.421138461538462</v>
      </c>
      <c r="AM2084" s="30">
        <f t="shared" si="539"/>
        <v>615.38461538461547</v>
      </c>
      <c r="AN2084" s="30">
        <f t="shared" si="540"/>
        <v>0</v>
      </c>
      <c r="AO2084" s="30">
        <f t="shared" si="541"/>
        <v>701.7125896038998</v>
      </c>
      <c r="AP2084" s="30">
        <f t="shared" si="542"/>
        <v>1379.2974103961005</v>
      </c>
      <c r="AQ2084" s="19">
        <f t="shared" si="543"/>
        <v>0.66280191368426888</v>
      </c>
    </row>
    <row r="2085" spans="1:43" x14ac:dyDescent="0.2">
      <c r="A2085" s="23" t="s">
        <v>5665</v>
      </c>
      <c r="B2085" s="6" t="s">
        <v>5677</v>
      </c>
      <c r="C2085" s="6" t="s">
        <v>5667</v>
      </c>
      <c r="D2085" s="2">
        <v>159579</v>
      </c>
      <c r="E2085" s="2">
        <v>162072</v>
      </c>
      <c r="F2085" s="3" t="s">
        <v>2653</v>
      </c>
      <c r="G2085" s="2">
        <v>5</v>
      </c>
      <c r="H2085" s="2">
        <v>162076</v>
      </c>
      <c r="I2085" s="3" t="s">
        <v>2665</v>
      </c>
      <c r="J2085" s="15">
        <v>45260</v>
      </c>
      <c r="K2085" s="24">
        <v>1290674846</v>
      </c>
      <c r="L2085" s="15">
        <v>45161</v>
      </c>
      <c r="M2085" s="15">
        <v>45169</v>
      </c>
      <c r="N2085" s="15"/>
      <c r="O2085" s="26">
        <f>VLOOKUP(D2085,quash!A$2:$I$7791,9,FALSE)</f>
        <v>4</v>
      </c>
      <c r="P2085" s="7">
        <v>10000</v>
      </c>
      <c r="Q2085" s="26">
        <v>110</v>
      </c>
      <c r="R2085" s="19">
        <v>3.11605023919212E-2</v>
      </c>
      <c r="S2085" s="26">
        <v>16</v>
      </c>
      <c r="T2085" s="7">
        <v>7000</v>
      </c>
      <c r="U2085" s="2">
        <v>142</v>
      </c>
      <c r="V2085" s="11">
        <v>1758.65</v>
      </c>
      <c r="W2085" s="14" t="s">
        <v>5281</v>
      </c>
      <c r="X2085" s="18">
        <v>1</v>
      </c>
      <c r="Y2085" s="9">
        <v>7000</v>
      </c>
      <c r="Z2085" s="19">
        <f t="shared" si="536"/>
        <v>0</v>
      </c>
      <c r="AA2085" s="25">
        <v>1758.65</v>
      </c>
      <c r="AB2085" s="30">
        <f t="shared" si="537"/>
        <v>247000</v>
      </c>
      <c r="AC2085" s="30">
        <f t="shared" si="547"/>
        <v>2.8340080971659919E-2</v>
      </c>
      <c r="AD2085" s="31">
        <f t="shared" si="548"/>
        <v>3.117408906882591</v>
      </c>
      <c r="AE2085" s="31">
        <f t="shared" si="549"/>
        <v>4.0242914979757085</v>
      </c>
      <c r="AG2085" s="30">
        <f t="shared" si="538"/>
        <v>927000</v>
      </c>
      <c r="AH2085" s="30">
        <f t="shared" si="544"/>
        <v>7.551240560949299E-3</v>
      </c>
      <c r="AI2085" s="31">
        <f t="shared" si="545"/>
        <v>0.83063646170442285</v>
      </c>
      <c r="AJ2085" s="31">
        <f t="shared" si="546"/>
        <v>1.0722761596548005</v>
      </c>
      <c r="AK2085" s="30">
        <f>IF(W2085="si",($S2085*'COSTOS DE CREDITOS'!$C$27)/DATA!$G2085,"")</f>
        <v>65.906835757745824</v>
      </c>
      <c r="AL2085" s="90">
        <f>IF(W2085="si",'COSTOS DE CREDITOS'!$C$35,"")</f>
        <v>20.421138461538462</v>
      </c>
      <c r="AM2085" s="30">
        <f t="shared" si="539"/>
        <v>430.76923076923077</v>
      </c>
      <c r="AN2085" s="30">
        <f t="shared" si="540"/>
        <v>0</v>
      </c>
      <c r="AO2085" s="30">
        <f t="shared" si="541"/>
        <v>517.09720498851505</v>
      </c>
      <c r="AP2085" s="30">
        <f t="shared" si="542"/>
        <v>1241.5527950114852</v>
      </c>
      <c r="AQ2085" s="19">
        <f t="shared" si="543"/>
        <v>0.70596923493104657</v>
      </c>
    </row>
    <row r="2086" spans="1:43" x14ac:dyDescent="0.2">
      <c r="A2086" s="23" t="s">
        <v>5665</v>
      </c>
      <c r="B2086" s="6" t="s">
        <v>5681</v>
      </c>
      <c r="C2086" s="6" t="s">
        <v>5667</v>
      </c>
      <c r="D2086" s="2">
        <v>161462</v>
      </c>
      <c r="E2086" s="2">
        <v>162192</v>
      </c>
      <c r="F2086" s="3" t="s">
        <v>2655</v>
      </c>
      <c r="G2086" s="2">
        <v>5</v>
      </c>
      <c r="H2086" s="2">
        <v>162194</v>
      </c>
      <c r="I2086" s="3" t="s">
        <v>2666</v>
      </c>
      <c r="J2086" s="15">
        <v>45154</v>
      </c>
      <c r="K2086" s="24">
        <v>1216205873</v>
      </c>
      <c r="L2086" s="15">
        <v>45161</v>
      </c>
      <c r="M2086" s="15">
        <v>45169</v>
      </c>
      <c r="N2086" s="15"/>
      <c r="O2086" s="26">
        <f>VLOOKUP(D2086,quash!A$2:$I$7791,9,FALSE)</f>
        <v>2</v>
      </c>
      <c r="P2086" s="7">
        <v>10000</v>
      </c>
      <c r="Q2086" s="26">
        <v>127</v>
      </c>
      <c r="R2086" s="19">
        <v>5.24391097594855E-2</v>
      </c>
      <c r="S2086" s="26">
        <v>16</v>
      </c>
      <c r="T2086" s="7">
        <v>10000</v>
      </c>
      <c r="U2086" s="2">
        <v>142</v>
      </c>
      <c r="V2086" s="11">
        <v>2510.34</v>
      </c>
      <c r="W2086" s="14" t="s">
        <v>5281</v>
      </c>
      <c r="X2086" s="18">
        <v>1</v>
      </c>
      <c r="Y2086" s="9">
        <v>10000</v>
      </c>
      <c r="Z2086" s="19">
        <f t="shared" si="536"/>
        <v>0</v>
      </c>
      <c r="AA2086" s="25">
        <v>2510.34</v>
      </c>
      <c r="AB2086" s="30">
        <f t="shared" si="537"/>
        <v>457000</v>
      </c>
      <c r="AC2086" s="30">
        <f t="shared" si="547"/>
        <v>2.1881838074398249E-2</v>
      </c>
      <c r="AD2086" s="31">
        <f t="shared" si="548"/>
        <v>2.7789934354485775</v>
      </c>
      <c r="AE2086" s="31">
        <f t="shared" si="549"/>
        <v>3.1072210065645511</v>
      </c>
      <c r="AG2086" s="30">
        <f t="shared" si="538"/>
        <v>1695000</v>
      </c>
      <c r="AH2086" s="30">
        <f t="shared" si="544"/>
        <v>5.8997050147492625E-3</v>
      </c>
      <c r="AI2086" s="31">
        <f t="shared" si="545"/>
        <v>0.74926253687315636</v>
      </c>
      <c r="AJ2086" s="31">
        <f t="shared" si="546"/>
        <v>0.83775811209439532</v>
      </c>
      <c r="AK2086" s="30">
        <f>IF(W2086="si",($S2086*'COSTOS DE CREDITOS'!$C$27)/DATA!$G2086,"")</f>
        <v>65.906835757745824</v>
      </c>
      <c r="AL2086" s="90">
        <f>IF(W2086="si",'COSTOS DE CREDITOS'!$C$35,"")</f>
        <v>20.421138461538462</v>
      </c>
      <c r="AM2086" s="30">
        <f t="shared" si="539"/>
        <v>615.38461538461547</v>
      </c>
      <c r="AN2086" s="30">
        <f t="shared" si="540"/>
        <v>0</v>
      </c>
      <c r="AO2086" s="30">
        <f t="shared" si="541"/>
        <v>701.7125896038998</v>
      </c>
      <c r="AP2086" s="30">
        <f t="shared" si="542"/>
        <v>1808.6274103961005</v>
      </c>
      <c r="AQ2086" s="19">
        <f t="shared" si="543"/>
        <v>0.72047109570659762</v>
      </c>
    </row>
    <row r="2087" spans="1:43" x14ac:dyDescent="0.2">
      <c r="A2087" s="23" t="s">
        <v>5665</v>
      </c>
      <c r="B2087" s="6" t="s">
        <v>5681</v>
      </c>
      <c r="C2087" s="6" t="s">
        <v>5667</v>
      </c>
      <c r="D2087" s="2">
        <v>161467</v>
      </c>
      <c r="E2087" s="2">
        <v>162192</v>
      </c>
      <c r="F2087" s="3" t="s">
        <v>2655</v>
      </c>
      <c r="G2087" s="2">
        <v>5</v>
      </c>
      <c r="H2087" s="2">
        <v>162201</v>
      </c>
      <c r="I2087" s="3" t="s">
        <v>2667</v>
      </c>
      <c r="J2087" s="15">
        <v>45154</v>
      </c>
      <c r="K2087" s="24">
        <v>1216228242</v>
      </c>
      <c r="L2087" s="15">
        <v>45161</v>
      </c>
      <c r="M2087" s="15">
        <v>45169</v>
      </c>
      <c r="N2087" s="15"/>
      <c r="O2087" s="26">
        <f>VLOOKUP(D2087,quash!A$2:$I$7791,9,FALSE)</f>
        <v>3</v>
      </c>
      <c r="P2087" s="7">
        <v>10000</v>
      </c>
      <c r="Q2087" s="26">
        <v>132</v>
      </c>
      <c r="R2087" s="19">
        <v>5.8283715876113903E-2</v>
      </c>
      <c r="S2087" s="26">
        <v>16</v>
      </c>
      <c r="T2087" s="7">
        <v>8000</v>
      </c>
      <c r="U2087" s="2">
        <v>142</v>
      </c>
      <c r="V2087" s="11">
        <v>2013.74</v>
      </c>
      <c r="W2087" s="14" t="s">
        <v>5281</v>
      </c>
      <c r="X2087" s="18">
        <v>1</v>
      </c>
      <c r="Y2087" s="9">
        <v>8000</v>
      </c>
      <c r="Z2087" s="19">
        <f t="shared" si="536"/>
        <v>0</v>
      </c>
      <c r="AA2087" s="25">
        <v>2013.74</v>
      </c>
      <c r="AB2087" s="30">
        <f t="shared" si="537"/>
        <v>162000</v>
      </c>
      <c r="AC2087" s="30">
        <f t="shared" si="547"/>
        <v>4.9382716049382713E-2</v>
      </c>
      <c r="AD2087" s="31">
        <f t="shared" si="548"/>
        <v>6.5185185185185182</v>
      </c>
      <c r="AE2087" s="31">
        <f t="shared" si="549"/>
        <v>7.0123456790123448</v>
      </c>
      <c r="AG2087" s="30">
        <f t="shared" si="538"/>
        <v>778000</v>
      </c>
      <c r="AH2087" s="30">
        <f t="shared" si="544"/>
        <v>1.0282776349614395E-2</v>
      </c>
      <c r="AI2087" s="31">
        <f t="shared" si="545"/>
        <v>1.3573264781491001</v>
      </c>
      <c r="AJ2087" s="31">
        <f t="shared" si="546"/>
        <v>1.4601542416452442</v>
      </c>
      <c r="AK2087" s="30">
        <f>IF(W2087="si",($S2087*'COSTOS DE CREDITOS'!$C$27)/DATA!$G2087,"")</f>
        <v>65.906835757745824</v>
      </c>
      <c r="AL2087" s="90">
        <f>IF(W2087="si",'COSTOS DE CREDITOS'!$C$35,"")</f>
        <v>20.421138461538462</v>
      </c>
      <c r="AM2087" s="30">
        <f t="shared" si="539"/>
        <v>492.30769230769232</v>
      </c>
      <c r="AN2087" s="30">
        <f t="shared" si="540"/>
        <v>0</v>
      </c>
      <c r="AO2087" s="30">
        <f t="shared" si="541"/>
        <v>578.63566652697659</v>
      </c>
      <c r="AP2087" s="30">
        <f t="shared" si="542"/>
        <v>1435.1043334730234</v>
      </c>
      <c r="AQ2087" s="19">
        <f t="shared" si="543"/>
        <v>0.71265621851531147</v>
      </c>
    </row>
    <row r="2088" spans="1:43" x14ac:dyDescent="0.2">
      <c r="A2088" s="23" t="s">
        <v>5665</v>
      </c>
      <c r="B2088" s="6" t="s">
        <v>5681</v>
      </c>
      <c r="C2088" s="6" t="s">
        <v>5667</v>
      </c>
      <c r="D2088" s="2">
        <v>161519</v>
      </c>
      <c r="E2088" s="2">
        <v>162192</v>
      </c>
      <c r="F2088" s="3" t="s">
        <v>2655</v>
      </c>
      <c r="G2088" s="2">
        <v>5</v>
      </c>
      <c r="H2088" s="2">
        <v>162203</v>
      </c>
      <c r="I2088" s="3" t="s">
        <v>2668</v>
      </c>
      <c r="J2088" s="15">
        <v>45155</v>
      </c>
      <c r="K2088" s="24">
        <v>1216691394</v>
      </c>
      <c r="L2088" s="15">
        <v>45161</v>
      </c>
      <c r="M2088" s="15">
        <v>45169</v>
      </c>
      <c r="N2088" s="15"/>
      <c r="O2088" s="26">
        <f>VLOOKUP(D2088,quash!A$2:$I$7791,9,FALSE)</f>
        <v>1</v>
      </c>
      <c r="P2088" s="7">
        <v>10000</v>
      </c>
      <c r="Q2088" s="26">
        <v>147</v>
      </c>
      <c r="R2088" s="19">
        <v>7.9000519063170294E-2</v>
      </c>
      <c r="S2088" s="26">
        <v>16</v>
      </c>
      <c r="T2088" s="7">
        <v>10000</v>
      </c>
      <c r="U2088" s="2">
        <v>142</v>
      </c>
      <c r="V2088" s="11">
        <v>2510.34</v>
      </c>
      <c r="W2088" s="14" t="s">
        <v>5281</v>
      </c>
      <c r="X2088" s="18">
        <v>1</v>
      </c>
      <c r="Y2088" s="9">
        <v>10000</v>
      </c>
      <c r="Z2088" s="19">
        <f t="shared" si="536"/>
        <v>0</v>
      </c>
      <c r="AA2088" s="25">
        <v>2510.34</v>
      </c>
      <c r="AB2088" s="30">
        <f t="shared" si="537"/>
        <v>523000</v>
      </c>
      <c r="AC2088" s="30">
        <f t="shared" si="547"/>
        <v>1.9120458891013385E-2</v>
      </c>
      <c r="AD2088" s="31">
        <f t="shared" si="548"/>
        <v>2.8107074569789674</v>
      </c>
      <c r="AE2088" s="31">
        <f t="shared" si="549"/>
        <v>2.7151051625239004</v>
      </c>
      <c r="AG2088" s="30">
        <f t="shared" si="538"/>
        <v>2427000</v>
      </c>
      <c r="AH2088" s="30">
        <f t="shared" si="544"/>
        <v>4.1203131437989289E-3</v>
      </c>
      <c r="AI2088" s="31">
        <f t="shared" si="545"/>
        <v>0.60568603213844252</v>
      </c>
      <c r="AJ2088" s="31">
        <f t="shared" si="546"/>
        <v>0.58508446641944789</v>
      </c>
      <c r="AK2088" s="30">
        <f>IF(W2088="si",($S2088*'COSTOS DE CREDITOS'!$C$27)/DATA!$G2088,"")</f>
        <v>65.906835757745824</v>
      </c>
      <c r="AL2088" s="90">
        <f>IF(W2088="si",'COSTOS DE CREDITOS'!$C$35,"")</f>
        <v>20.421138461538462</v>
      </c>
      <c r="AM2088" s="30">
        <f t="shared" si="539"/>
        <v>615.38461538461547</v>
      </c>
      <c r="AN2088" s="30">
        <f t="shared" si="540"/>
        <v>0</v>
      </c>
      <c r="AO2088" s="30">
        <f t="shared" si="541"/>
        <v>701.7125896038998</v>
      </c>
      <c r="AP2088" s="30">
        <f t="shared" si="542"/>
        <v>1808.6274103961005</v>
      </c>
      <c r="AQ2088" s="19">
        <f t="shared" si="543"/>
        <v>0.72047109570659762</v>
      </c>
    </row>
    <row r="2089" spans="1:43" x14ac:dyDescent="0.2">
      <c r="A2089" s="23" t="s">
        <v>5665</v>
      </c>
      <c r="B2089" s="6" t="s">
        <v>5677</v>
      </c>
      <c r="C2089" s="6" t="s">
        <v>5667</v>
      </c>
      <c r="D2089" s="2">
        <v>161001</v>
      </c>
      <c r="E2089" s="2">
        <v>162072</v>
      </c>
      <c r="F2089" s="3" t="s">
        <v>2653</v>
      </c>
      <c r="G2089" s="2">
        <v>5</v>
      </c>
      <c r="H2089" s="2">
        <v>162204</v>
      </c>
      <c r="I2089" s="3" t="s">
        <v>2669</v>
      </c>
      <c r="J2089" s="15">
        <v>45260</v>
      </c>
      <c r="K2089" s="24">
        <v>1290673454</v>
      </c>
      <c r="L2089" s="15">
        <v>45161</v>
      </c>
      <c r="M2089" s="15">
        <v>45169</v>
      </c>
      <c r="N2089" s="15"/>
      <c r="O2089" s="26">
        <f>VLOOKUP(D2089,quash!A$2:$I$7791,9,FALSE)</f>
        <v>5</v>
      </c>
      <c r="P2089" s="7">
        <v>10000</v>
      </c>
      <c r="Q2089" s="26">
        <v>110</v>
      </c>
      <c r="R2089" s="19">
        <v>3.11605023919212E-2</v>
      </c>
      <c r="S2089" s="26">
        <v>16</v>
      </c>
      <c r="T2089" s="7">
        <v>10000</v>
      </c>
      <c r="U2089" s="2">
        <v>142</v>
      </c>
      <c r="V2089" s="11">
        <v>2510.34</v>
      </c>
      <c r="W2089" s="14" t="s">
        <v>5281</v>
      </c>
      <c r="X2089" s="18">
        <v>1</v>
      </c>
      <c r="Y2089" s="9">
        <v>10000</v>
      </c>
      <c r="Z2089" s="19">
        <f t="shared" si="536"/>
        <v>0</v>
      </c>
      <c r="AA2089" s="25">
        <v>2510.34</v>
      </c>
      <c r="AB2089" s="30">
        <f t="shared" si="537"/>
        <v>119000</v>
      </c>
      <c r="AC2089" s="30">
        <f t="shared" si="547"/>
        <v>8.4033613445378158E-2</v>
      </c>
      <c r="AD2089" s="31">
        <f t="shared" si="548"/>
        <v>9.2436974789915975</v>
      </c>
      <c r="AE2089" s="31">
        <f t="shared" si="549"/>
        <v>11.932773109243698</v>
      </c>
      <c r="AG2089" s="30">
        <f t="shared" si="538"/>
        <v>352000</v>
      </c>
      <c r="AH2089" s="30">
        <f t="shared" si="544"/>
        <v>2.8409090909090908E-2</v>
      </c>
      <c r="AI2089" s="31">
        <f t="shared" si="545"/>
        <v>3.125</v>
      </c>
      <c r="AJ2089" s="31">
        <f t="shared" si="546"/>
        <v>4.0340909090909092</v>
      </c>
      <c r="AK2089" s="30">
        <f>IF(W2089="si",($S2089*'COSTOS DE CREDITOS'!$C$27)/DATA!$G2089,"")</f>
        <v>65.906835757745824</v>
      </c>
      <c r="AL2089" s="90">
        <f>IF(W2089="si",'COSTOS DE CREDITOS'!$C$35,"")</f>
        <v>20.421138461538462</v>
      </c>
      <c r="AM2089" s="30">
        <f t="shared" si="539"/>
        <v>615.38461538461547</v>
      </c>
      <c r="AN2089" s="30">
        <f t="shared" si="540"/>
        <v>0</v>
      </c>
      <c r="AO2089" s="30">
        <f t="shared" si="541"/>
        <v>701.7125896038998</v>
      </c>
      <c r="AP2089" s="30">
        <f t="shared" si="542"/>
        <v>1808.6274103961005</v>
      </c>
      <c r="AQ2089" s="19">
        <f t="shared" si="543"/>
        <v>0.72047109570659762</v>
      </c>
    </row>
    <row r="2090" spans="1:43" x14ac:dyDescent="0.2">
      <c r="A2090" s="23" t="s">
        <v>5665</v>
      </c>
      <c r="B2090" s="6" t="s">
        <v>5678</v>
      </c>
      <c r="C2090" s="6" t="s">
        <v>5670</v>
      </c>
      <c r="D2090" s="4">
        <v>161878</v>
      </c>
      <c r="E2090" s="4">
        <v>162324</v>
      </c>
      <c r="F2090" s="5" t="s">
        <v>2671</v>
      </c>
      <c r="G2090" s="2">
        <v>6</v>
      </c>
      <c r="H2090" s="4">
        <v>162325</v>
      </c>
      <c r="I2090" s="5" t="s">
        <v>2672</v>
      </c>
      <c r="J2090" s="15">
        <v>45157</v>
      </c>
      <c r="K2090" s="24">
        <v>1218269805</v>
      </c>
      <c r="L2090" s="15">
        <v>45166</v>
      </c>
      <c r="M2090" s="15">
        <v>45169</v>
      </c>
      <c r="N2090" s="15"/>
      <c r="O2090" s="26" t="e">
        <f>VLOOKUP(D2090,quash!A$2:$I$7791,9,FALSE)</f>
        <v>#N/A</v>
      </c>
      <c r="P2090" s="7">
        <v>10000</v>
      </c>
      <c r="Q2090" s="26">
        <v>116</v>
      </c>
      <c r="R2090" s="19">
        <v>2.9034343166993288E-2</v>
      </c>
      <c r="S2090" s="26">
        <v>16</v>
      </c>
      <c r="T2090" s="8">
        <v>8000</v>
      </c>
      <c r="U2090" s="4">
        <v>142</v>
      </c>
      <c r="V2090" s="10">
        <v>2013.74</v>
      </c>
      <c r="W2090" s="14" t="s">
        <v>5281</v>
      </c>
      <c r="X2090" s="18">
        <v>1</v>
      </c>
      <c r="Y2090" s="9">
        <v>8000</v>
      </c>
      <c r="Z2090" s="19">
        <f t="shared" si="536"/>
        <v>0</v>
      </c>
      <c r="AA2090" s="25">
        <v>2013.74</v>
      </c>
      <c r="AB2090" s="30">
        <f t="shared" si="537"/>
        <v>622000</v>
      </c>
      <c r="AC2090" s="30">
        <f t="shared" si="547"/>
        <v>1.2861736334405145E-2</v>
      </c>
      <c r="AD2090" s="31">
        <f t="shared" si="548"/>
        <v>1.4919614147909968</v>
      </c>
      <c r="AE2090" s="31">
        <f t="shared" si="549"/>
        <v>1.8263665594855305</v>
      </c>
      <c r="AG2090" s="30">
        <f t="shared" si="538"/>
        <v>6126000</v>
      </c>
      <c r="AH2090" s="30">
        <f t="shared" si="544"/>
        <v>1.3059092393078681E-3</v>
      </c>
      <c r="AI2090" s="31">
        <f t="shared" si="545"/>
        <v>0.15148547175971269</v>
      </c>
      <c r="AJ2090" s="31">
        <f t="shared" si="546"/>
        <v>0.18543911198171725</v>
      </c>
      <c r="AK2090" s="30">
        <f>IF(W2090="si",($S2090*'COSTOS DE CREDITOS'!$C$27)/DATA!$G2090,"")</f>
        <v>54.922363131454851</v>
      </c>
      <c r="AL2090" s="90">
        <f>IF(W2090="si",'COSTOS DE CREDITOS'!$C$35,"")</f>
        <v>20.421138461538462</v>
      </c>
      <c r="AM2090" s="30">
        <f t="shared" si="539"/>
        <v>492.30769230769232</v>
      </c>
      <c r="AN2090" s="30">
        <f t="shared" si="540"/>
        <v>0</v>
      </c>
      <c r="AO2090" s="30">
        <f t="shared" si="541"/>
        <v>567.6511939006856</v>
      </c>
      <c r="AP2090" s="30">
        <f t="shared" si="542"/>
        <v>1446.0888060993143</v>
      </c>
      <c r="AQ2090" s="19">
        <f t="shared" si="543"/>
        <v>0.71811098061284684</v>
      </c>
    </row>
    <row r="2091" spans="1:43" x14ac:dyDescent="0.2">
      <c r="A2091" s="23" t="s">
        <v>5665</v>
      </c>
      <c r="B2091" s="6" t="s">
        <v>5678</v>
      </c>
      <c r="C2091" s="6" t="s">
        <v>5670</v>
      </c>
      <c r="D2091" s="2">
        <v>161850</v>
      </c>
      <c r="E2091" s="2">
        <v>162138</v>
      </c>
      <c r="F2091" s="3" t="s">
        <v>2673</v>
      </c>
      <c r="G2091" s="2">
        <v>6</v>
      </c>
      <c r="H2091" s="2">
        <v>162140</v>
      </c>
      <c r="I2091" s="3" t="s">
        <v>2674</v>
      </c>
      <c r="J2091" s="15">
        <v>45156</v>
      </c>
      <c r="K2091" s="24">
        <v>1217881299</v>
      </c>
      <c r="L2091" s="15">
        <v>45161</v>
      </c>
      <c r="M2091" s="15">
        <v>45169</v>
      </c>
      <c r="N2091" s="15"/>
      <c r="O2091" s="26" t="e">
        <f>VLOOKUP(D2091,quash!A$2:$I$7791,9,FALSE)</f>
        <v>#N/A</v>
      </c>
      <c r="P2091" s="7">
        <v>10000</v>
      </c>
      <c r="Q2091" s="26">
        <v>116</v>
      </c>
      <c r="R2091" s="19">
        <v>2.9034343166993288E-2</v>
      </c>
      <c r="S2091" s="93">
        <v>26</v>
      </c>
      <c r="T2091" s="7">
        <v>8000</v>
      </c>
      <c r="U2091" s="2">
        <v>142</v>
      </c>
      <c r="V2091" s="11">
        <v>2013.74</v>
      </c>
      <c r="W2091" s="14" t="s">
        <v>5281</v>
      </c>
      <c r="X2091" s="18">
        <v>0.78839412091764516</v>
      </c>
      <c r="Y2091" s="9">
        <v>6307.1529673411615</v>
      </c>
      <c r="Z2091" s="19">
        <f t="shared" si="536"/>
        <v>-0.21160587908235484</v>
      </c>
      <c r="AA2091" s="25">
        <v>1587.6207770566987</v>
      </c>
      <c r="AB2091" s="30">
        <f t="shared" si="537"/>
        <v>622000</v>
      </c>
      <c r="AC2091" s="30">
        <f t="shared" si="547"/>
        <v>1.2861736334405145E-2</v>
      </c>
      <c r="AD2091" s="31">
        <f t="shared" si="548"/>
        <v>1.4919614147909968</v>
      </c>
      <c r="AE2091" s="31">
        <f t="shared" si="549"/>
        <v>1.8263665594855305</v>
      </c>
      <c r="AG2091" s="30">
        <f t="shared" si="538"/>
        <v>6126000</v>
      </c>
      <c r="AH2091" s="30">
        <f t="shared" si="544"/>
        <v>1.3059092393078681E-3</v>
      </c>
      <c r="AI2091" s="31">
        <f t="shared" si="545"/>
        <v>0.15148547175971269</v>
      </c>
      <c r="AJ2091" s="31">
        <f t="shared" si="546"/>
        <v>0.18543911198171725</v>
      </c>
      <c r="AK2091" s="30">
        <f>IF(W2091="si",($S2091*'COSTOS DE CREDITOS'!$C$27)/DATA!$G2091,"")</f>
        <v>89.248840088614131</v>
      </c>
      <c r="AL2091" s="90">
        <f>IF(W2091="si",'COSTOS DE CREDITOS'!$C$35,"")</f>
        <v>20.421138461538462</v>
      </c>
      <c r="AM2091" s="30">
        <f t="shared" si="539"/>
        <v>800</v>
      </c>
      <c r="AN2091" s="30">
        <f t="shared" si="540"/>
        <v>1692.8470326588385</v>
      </c>
      <c r="AO2091" s="30">
        <f t="shared" si="541"/>
        <v>2602.5170112089909</v>
      </c>
      <c r="AP2091" s="30">
        <f t="shared" si="542"/>
        <v>-1014.8962341522922</v>
      </c>
      <c r="AQ2091" s="19">
        <f t="shared" si="543"/>
        <v>-0.63925607980125798</v>
      </c>
    </row>
    <row r="2092" spans="1:43" x14ac:dyDescent="0.2">
      <c r="A2092" s="23" t="s">
        <v>5665</v>
      </c>
      <c r="B2092" s="6" t="s">
        <v>5678</v>
      </c>
      <c r="C2092" s="6" t="s">
        <v>5670</v>
      </c>
      <c r="D2092" s="2">
        <v>161849</v>
      </c>
      <c r="E2092" s="2">
        <v>162138</v>
      </c>
      <c r="F2092" s="3" t="s">
        <v>2673</v>
      </c>
      <c r="G2092" s="2">
        <v>6</v>
      </c>
      <c r="H2092" s="2">
        <v>162141</v>
      </c>
      <c r="I2092" s="3" t="s">
        <v>2675</v>
      </c>
      <c r="J2092" s="15">
        <v>45156</v>
      </c>
      <c r="K2092" s="24">
        <v>1217879056</v>
      </c>
      <c r="L2092" s="15">
        <v>45161</v>
      </c>
      <c r="M2092" s="15">
        <v>45169</v>
      </c>
      <c r="N2092" s="15"/>
      <c r="O2092" s="26" t="e">
        <f>VLOOKUP(D2092,quash!A$2:$I$7791,9,FALSE)</f>
        <v>#N/A</v>
      </c>
      <c r="P2092" s="7">
        <v>10000</v>
      </c>
      <c r="Q2092" s="26">
        <v>112</v>
      </c>
      <c r="R2092" s="19">
        <v>2.6646217136486149E-2</v>
      </c>
      <c r="S2092" s="93">
        <v>26</v>
      </c>
      <c r="T2092" s="7">
        <v>6000</v>
      </c>
      <c r="U2092" s="2">
        <v>142</v>
      </c>
      <c r="V2092" s="11">
        <v>1503.37</v>
      </c>
      <c r="W2092" s="14" t="s">
        <v>5281</v>
      </c>
      <c r="X2092" s="18">
        <v>0.78839412091764516</v>
      </c>
      <c r="Y2092" s="9">
        <v>4730.3647255058713</v>
      </c>
      <c r="Z2092" s="19">
        <f t="shared" si="536"/>
        <v>-0.21160587908235473</v>
      </c>
      <c r="AA2092" s="25">
        <v>1185.2480695639601</v>
      </c>
      <c r="AB2092" s="30">
        <f t="shared" si="537"/>
        <v>622000</v>
      </c>
      <c r="AC2092" s="30">
        <f t="shared" si="547"/>
        <v>9.6463022508038593E-3</v>
      </c>
      <c r="AD2092" s="31">
        <f t="shared" si="548"/>
        <v>1.0803858520900322</v>
      </c>
      <c r="AE2092" s="31">
        <f t="shared" si="549"/>
        <v>1.369774919614148</v>
      </c>
      <c r="AG2092" s="30">
        <f t="shared" si="538"/>
        <v>6126000</v>
      </c>
      <c r="AH2092" s="30">
        <f t="shared" si="544"/>
        <v>9.7943192948090111E-4</v>
      </c>
      <c r="AI2092" s="31">
        <f t="shared" si="545"/>
        <v>0.10969637610186092</v>
      </c>
      <c r="AJ2092" s="31">
        <f t="shared" si="546"/>
        <v>0.13907933398628797</v>
      </c>
      <c r="AK2092" s="30">
        <f>IF(W2092="si",($S2092*'COSTOS DE CREDITOS'!$C$27)/DATA!$G2092,"")</f>
        <v>89.248840088614131</v>
      </c>
      <c r="AL2092" s="90">
        <f>IF(W2092="si",'COSTOS DE CREDITOS'!$C$35,"")</f>
        <v>20.421138461538462</v>
      </c>
      <c r="AM2092" s="30">
        <f t="shared" si="539"/>
        <v>600</v>
      </c>
      <c r="AN2092" s="30">
        <f t="shared" si="540"/>
        <v>1269.6352744941287</v>
      </c>
      <c r="AO2092" s="30">
        <f t="shared" si="541"/>
        <v>1979.3052530442812</v>
      </c>
      <c r="AP2092" s="30">
        <f t="shared" si="542"/>
        <v>-794.0571834803211</v>
      </c>
      <c r="AQ2092" s="19">
        <f t="shared" si="543"/>
        <v>-0.66995020187836807</v>
      </c>
    </row>
    <row r="2093" spans="1:43" x14ac:dyDescent="0.2">
      <c r="A2093" s="23" t="s">
        <v>5665</v>
      </c>
      <c r="B2093" s="6" t="s">
        <v>5678</v>
      </c>
      <c r="C2093" s="6" t="s">
        <v>5670</v>
      </c>
      <c r="D2093" s="2">
        <v>161847</v>
      </c>
      <c r="E2093" s="2">
        <v>162138</v>
      </c>
      <c r="F2093" s="3" t="s">
        <v>2673</v>
      </c>
      <c r="G2093" s="2">
        <v>6</v>
      </c>
      <c r="H2093" s="2">
        <v>162142</v>
      </c>
      <c r="I2093" s="3" t="s">
        <v>2676</v>
      </c>
      <c r="J2093" s="15">
        <v>45156</v>
      </c>
      <c r="K2093" s="24">
        <v>1217876269</v>
      </c>
      <c r="L2093" s="15">
        <v>45161</v>
      </c>
      <c r="M2093" s="15">
        <v>45169</v>
      </c>
      <c r="N2093" s="15"/>
      <c r="O2093" s="26" t="e">
        <f>VLOOKUP(D2093,quash!A$2:$I$7791,9,FALSE)</f>
        <v>#N/A</v>
      </c>
      <c r="P2093" s="7">
        <v>10000</v>
      </c>
      <c r="Q2093" s="26">
        <v>112</v>
      </c>
      <c r="R2093" s="19">
        <v>2.6646217136486149E-2</v>
      </c>
      <c r="S2093" s="93">
        <v>26</v>
      </c>
      <c r="T2093" s="7">
        <v>6000</v>
      </c>
      <c r="U2093" s="2">
        <v>142</v>
      </c>
      <c r="V2093" s="11">
        <v>1503.37</v>
      </c>
      <c r="W2093" s="14" t="s">
        <v>5281</v>
      </c>
      <c r="X2093" s="18">
        <v>0.78839412091764516</v>
      </c>
      <c r="Y2093" s="9">
        <v>4730.3647255058713</v>
      </c>
      <c r="Z2093" s="19">
        <f t="shared" si="536"/>
        <v>-0.21160587908235473</v>
      </c>
      <c r="AA2093" s="25">
        <v>1185.2480695639601</v>
      </c>
      <c r="AB2093" s="30">
        <f t="shared" si="537"/>
        <v>622000</v>
      </c>
      <c r="AC2093" s="30">
        <f t="shared" si="547"/>
        <v>9.6463022508038593E-3</v>
      </c>
      <c r="AD2093" s="31">
        <f t="shared" si="548"/>
        <v>1.0803858520900322</v>
      </c>
      <c r="AE2093" s="31">
        <f t="shared" si="549"/>
        <v>1.369774919614148</v>
      </c>
      <c r="AG2093" s="30">
        <f t="shared" si="538"/>
        <v>6126000</v>
      </c>
      <c r="AH2093" s="30">
        <f t="shared" si="544"/>
        <v>9.7943192948090111E-4</v>
      </c>
      <c r="AI2093" s="31">
        <f t="shared" si="545"/>
        <v>0.10969637610186092</v>
      </c>
      <c r="AJ2093" s="31">
        <f t="shared" si="546"/>
        <v>0.13907933398628797</v>
      </c>
      <c r="AK2093" s="30">
        <f>IF(W2093="si",($S2093*'COSTOS DE CREDITOS'!$C$27)/DATA!$G2093,"")</f>
        <v>89.248840088614131</v>
      </c>
      <c r="AL2093" s="90">
        <f>IF(W2093="si",'COSTOS DE CREDITOS'!$C$35,"")</f>
        <v>20.421138461538462</v>
      </c>
      <c r="AM2093" s="30">
        <f t="shared" si="539"/>
        <v>600</v>
      </c>
      <c r="AN2093" s="30">
        <f t="shared" si="540"/>
        <v>1269.6352744941287</v>
      </c>
      <c r="AO2093" s="30">
        <f t="shared" si="541"/>
        <v>1979.3052530442812</v>
      </c>
      <c r="AP2093" s="30">
        <f t="shared" si="542"/>
        <v>-794.0571834803211</v>
      </c>
      <c r="AQ2093" s="19">
        <f t="shared" si="543"/>
        <v>-0.66995020187836807</v>
      </c>
    </row>
    <row r="2094" spans="1:43" x14ac:dyDescent="0.2">
      <c r="A2094" s="23" t="s">
        <v>5665</v>
      </c>
      <c r="B2094" s="6" t="s">
        <v>5675</v>
      </c>
      <c r="C2094" s="6" t="s">
        <v>5667</v>
      </c>
      <c r="D2094" s="2">
        <v>161731</v>
      </c>
      <c r="E2094" s="2">
        <v>162160</v>
      </c>
      <c r="F2094" s="3" t="s">
        <v>2670</v>
      </c>
      <c r="G2094" s="2">
        <v>5</v>
      </c>
      <c r="H2094" s="2">
        <v>162162</v>
      </c>
      <c r="I2094" s="3" t="s">
        <v>2677</v>
      </c>
      <c r="J2094" s="15">
        <v>45265</v>
      </c>
      <c r="K2094" s="24">
        <v>1285479196</v>
      </c>
      <c r="L2094" s="15">
        <v>45161</v>
      </c>
      <c r="M2094" s="15">
        <v>45169</v>
      </c>
      <c r="N2094" s="15"/>
      <c r="O2094" s="26" t="e">
        <f>VLOOKUP(D2094,quash!A$2:$I$7791,9,FALSE)</f>
        <v>#N/A</v>
      </c>
      <c r="P2094" s="7">
        <v>7000</v>
      </c>
      <c r="Q2094" s="26">
        <v>121</v>
      </c>
      <c r="R2094" s="19">
        <v>3.1160502391921113E-2</v>
      </c>
      <c r="S2094" s="26">
        <v>16</v>
      </c>
      <c r="T2094" s="7">
        <v>8000</v>
      </c>
      <c r="U2094" s="2">
        <v>132</v>
      </c>
      <c r="V2094" s="11">
        <v>1862.16</v>
      </c>
      <c r="W2094" s="14" t="s">
        <v>5281</v>
      </c>
      <c r="X2094" s="18">
        <v>1</v>
      </c>
      <c r="Y2094" s="9">
        <v>8000</v>
      </c>
      <c r="Z2094" s="19">
        <f t="shared" si="536"/>
        <v>0</v>
      </c>
      <c r="AA2094" s="25">
        <v>1862.16</v>
      </c>
      <c r="AB2094" s="30">
        <f t="shared" si="537"/>
        <v>622000</v>
      </c>
      <c r="AC2094" s="30">
        <f t="shared" si="547"/>
        <v>1.2861736334405145E-2</v>
      </c>
      <c r="AD2094" s="31">
        <f t="shared" si="548"/>
        <v>1.5562700964630225</v>
      </c>
      <c r="AE2094" s="31">
        <f t="shared" si="549"/>
        <v>1.697749196141479</v>
      </c>
      <c r="AG2094" s="30">
        <f t="shared" si="538"/>
        <v>6126000</v>
      </c>
      <c r="AH2094" s="30">
        <f t="shared" si="544"/>
        <v>1.3059092393078681E-3</v>
      </c>
      <c r="AI2094" s="31">
        <f t="shared" si="545"/>
        <v>0.15801501795625203</v>
      </c>
      <c r="AJ2094" s="31">
        <f t="shared" si="546"/>
        <v>0.17238001958863858</v>
      </c>
      <c r="AK2094" s="30">
        <f>IF(W2094="si",($S2094*'COSTOS DE CREDITOS'!$C$27)/DATA!$G2094,"")</f>
        <v>65.906835757745824</v>
      </c>
      <c r="AL2094" s="90">
        <f>IF(W2094="si",'COSTOS DE CREDITOS'!$C$35,"")</f>
        <v>20.421138461538462</v>
      </c>
      <c r="AM2094" s="30">
        <f t="shared" si="539"/>
        <v>492.30769230769232</v>
      </c>
      <c r="AN2094" s="30">
        <f t="shared" si="540"/>
        <v>0</v>
      </c>
      <c r="AO2094" s="30">
        <f t="shared" si="541"/>
        <v>578.63566652697659</v>
      </c>
      <c r="AP2094" s="30">
        <f t="shared" si="542"/>
        <v>1283.5243334730235</v>
      </c>
      <c r="AQ2094" s="19">
        <f t="shared" si="543"/>
        <v>0.6892664075444771</v>
      </c>
    </row>
    <row r="2095" spans="1:43" x14ac:dyDescent="0.2">
      <c r="A2095" s="23" t="s">
        <v>5665</v>
      </c>
      <c r="B2095" s="6" t="s">
        <v>5675</v>
      </c>
      <c r="C2095" s="6" t="s">
        <v>5667</v>
      </c>
      <c r="D2095" s="2">
        <v>161786</v>
      </c>
      <c r="E2095" s="2">
        <v>162160</v>
      </c>
      <c r="F2095" s="3" t="s">
        <v>2670</v>
      </c>
      <c r="G2095" s="2">
        <v>5</v>
      </c>
      <c r="H2095" s="2">
        <v>162163</v>
      </c>
      <c r="I2095" s="3" t="s">
        <v>2678</v>
      </c>
      <c r="J2095" s="15">
        <v>45265</v>
      </c>
      <c r="K2095" s="24">
        <v>1285479667</v>
      </c>
      <c r="L2095" s="15">
        <v>45161</v>
      </c>
      <c r="M2095" s="15">
        <v>45169</v>
      </c>
      <c r="N2095" s="15"/>
      <c r="O2095" s="26" t="e">
        <f>VLOOKUP(D2095,quash!A$2:$I$7791,9,FALSE)</f>
        <v>#N/A</v>
      </c>
      <c r="P2095" s="7">
        <v>8000</v>
      </c>
      <c r="Q2095" s="26">
        <v>138</v>
      </c>
      <c r="R2095" s="19">
        <v>3.9770556926914676E-2</v>
      </c>
      <c r="S2095" s="26">
        <v>16</v>
      </c>
      <c r="T2095" s="7">
        <v>5000</v>
      </c>
      <c r="U2095" s="2">
        <v>132</v>
      </c>
      <c r="V2095" s="11">
        <v>1165.46</v>
      </c>
      <c r="W2095" s="14" t="s">
        <v>5281</v>
      </c>
      <c r="X2095" s="18">
        <v>1</v>
      </c>
      <c r="Y2095" s="9">
        <v>5000</v>
      </c>
      <c r="Z2095" s="19">
        <f t="shared" si="536"/>
        <v>0</v>
      </c>
      <c r="AA2095" s="25">
        <v>1165.46</v>
      </c>
      <c r="AB2095" s="30">
        <f t="shared" si="537"/>
        <v>622000</v>
      </c>
      <c r="AC2095" s="30">
        <f t="shared" si="547"/>
        <v>8.0385852090032149E-3</v>
      </c>
      <c r="AD2095" s="31">
        <f t="shared" si="548"/>
        <v>1.1093247588424437</v>
      </c>
      <c r="AE2095" s="31">
        <f t="shared" si="549"/>
        <v>1.0610932475884243</v>
      </c>
      <c r="AG2095" s="30">
        <f t="shared" si="538"/>
        <v>6126000</v>
      </c>
      <c r="AH2095" s="30">
        <f t="shared" si="544"/>
        <v>8.1619327456741752E-4</v>
      </c>
      <c r="AI2095" s="31">
        <f t="shared" si="545"/>
        <v>0.11263467189030361</v>
      </c>
      <c r="AJ2095" s="31">
        <f t="shared" si="546"/>
        <v>0.10773751224289911</v>
      </c>
      <c r="AK2095" s="30">
        <f>IF(W2095="si",($S2095*'COSTOS DE CREDITOS'!$C$27)/DATA!$G2095,"")</f>
        <v>65.906835757745824</v>
      </c>
      <c r="AL2095" s="90">
        <f>IF(W2095="si",'COSTOS DE CREDITOS'!$C$35,"")</f>
        <v>20.421138461538462</v>
      </c>
      <c r="AM2095" s="30">
        <f t="shared" si="539"/>
        <v>307.69230769230774</v>
      </c>
      <c r="AN2095" s="30">
        <f t="shared" si="540"/>
        <v>0</v>
      </c>
      <c r="AO2095" s="30">
        <f t="shared" si="541"/>
        <v>394.02028191159201</v>
      </c>
      <c r="AP2095" s="30">
        <f t="shared" si="542"/>
        <v>771.43971808840797</v>
      </c>
      <c r="AQ2095" s="19">
        <f t="shared" si="543"/>
        <v>0.66191865708682229</v>
      </c>
    </row>
    <row r="2096" spans="1:43" x14ac:dyDescent="0.2">
      <c r="A2096" s="23" t="s">
        <v>5665</v>
      </c>
      <c r="B2096" s="6" t="s">
        <v>5675</v>
      </c>
      <c r="C2096" s="6" t="s">
        <v>5667</v>
      </c>
      <c r="D2096" s="2">
        <v>161635</v>
      </c>
      <c r="E2096" s="2">
        <v>162160</v>
      </c>
      <c r="F2096" s="3" t="s">
        <v>2670</v>
      </c>
      <c r="G2096" s="2">
        <v>5</v>
      </c>
      <c r="H2096" s="2">
        <v>162164</v>
      </c>
      <c r="I2096" s="3" t="s">
        <v>2679</v>
      </c>
      <c r="J2096" s="15">
        <v>45155</v>
      </c>
      <c r="K2096" s="24">
        <v>1216995206</v>
      </c>
      <c r="L2096" s="15">
        <v>45161</v>
      </c>
      <c r="M2096" s="15">
        <v>45169</v>
      </c>
      <c r="N2096" s="15"/>
      <c r="O2096" s="26">
        <f>VLOOKUP(D2096,quash!A$2:$I$7791,9,FALSE)</f>
        <v>1</v>
      </c>
      <c r="P2096" s="7">
        <v>10000</v>
      </c>
      <c r="Q2096" s="26">
        <v>115</v>
      </c>
      <c r="R2096" s="19">
        <v>3.97705569269148E-2</v>
      </c>
      <c r="S2096" s="26">
        <v>16</v>
      </c>
      <c r="T2096" s="7">
        <v>6000</v>
      </c>
      <c r="U2096" s="2">
        <v>115</v>
      </c>
      <c r="V2096" s="11">
        <v>1199.92</v>
      </c>
      <c r="W2096" s="14" t="s">
        <v>5281</v>
      </c>
      <c r="X2096" s="18">
        <v>1</v>
      </c>
      <c r="Y2096" s="9">
        <v>6000</v>
      </c>
      <c r="Z2096" s="19">
        <f t="shared" si="536"/>
        <v>0</v>
      </c>
      <c r="AA2096" s="25">
        <v>1199.92</v>
      </c>
      <c r="AB2096" s="30">
        <f t="shared" si="537"/>
        <v>523000</v>
      </c>
      <c r="AC2096" s="30">
        <f t="shared" si="547"/>
        <v>1.1472275334608031E-2</v>
      </c>
      <c r="AD2096" s="31">
        <f t="shared" si="548"/>
        <v>1.3193116634799236</v>
      </c>
      <c r="AE2096" s="31">
        <f t="shared" si="549"/>
        <v>1.3193116634799236</v>
      </c>
      <c r="AG2096" s="30">
        <f t="shared" si="538"/>
        <v>2427000</v>
      </c>
      <c r="AH2096" s="30">
        <f t="shared" si="544"/>
        <v>2.472187886279357E-3</v>
      </c>
      <c r="AI2096" s="31">
        <f t="shared" si="545"/>
        <v>0.28430160692212608</v>
      </c>
      <c r="AJ2096" s="31">
        <f t="shared" si="546"/>
        <v>0.28430160692212608</v>
      </c>
      <c r="AK2096" s="30">
        <f>IF(W2096="si",($S2096*'COSTOS DE CREDITOS'!$C$27)/DATA!$G2096,"")</f>
        <v>65.906835757745824</v>
      </c>
      <c r="AL2096" s="90">
        <f>IF(W2096="si",'COSTOS DE CREDITOS'!$C$35,"")</f>
        <v>20.421138461538462</v>
      </c>
      <c r="AM2096" s="30">
        <f t="shared" si="539"/>
        <v>369.23076923076923</v>
      </c>
      <c r="AN2096" s="30">
        <f t="shared" si="540"/>
        <v>0</v>
      </c>
      <c r="AO2096" s="30">
        <f t="shared" si="541"/>
        <v>455.5587434500535</v>
      </c>
      <c r="AP2096" s="30">
        <f t="shared" si="542"/>
        <v>744.36125654994657</v>
      </c>
      <c r="AQ2096" s="19">
        <f t="shared" si="543"/>
        <v>0.62034240328517443</v>
      </c>
    </row>
    <row r="2097" spans="1:43" x14ac:dyDescent="0.2">
      <c r="A2097" s="23" t="s">
        <v>5665</v>
      </c>
      <c r="B2097" s="6" t="s">
        <v>5675</v>
      </c>
      <c r="C2097" s="6" t="s">
        <v>5667</v>
      </c>
      <c r="D2097" s="2">
        <v>161540</v>
      </c>
      <c r="E2097" s="2">
        <v>162160</v>
      </c>
      <c r="F2097" s="3" t="s">
        <v>2670</v>
      </c>
      <c r="G2097" s="2">
        <v>5</v>
      </c>
      <c r="H2097" s="2">
        <v>162165</v>
      </c>
      <c r="I2097" s="3" t="s">
        <v>2680</v>
      </c>
      <c r="J2097" s="15">
        <v>45155</v>
      </c>
      <c r="K2097" s="24">
        <v>1216734260</v>
      </c>
      <c r="L2097" s="15">
        <v>45161</v>
      </c>
      <c r="M2097" s="15">
        <v>45169</v>
      </c>
      <c r="N2097" s="15"/>
      <c r="O2097" s="26">
        <f>VLOOKUP(D2097,quash!A$2:$I$7791,9,FALSE)</f>
        <v>2</v>
      </c>
      <c r="P2097" s="7">
        <v>5000</v>
      </c>
      <c r="Q2097" s="26">
        <v>147</v>
      </c>
      <c r="R2097" s="19">
        <v>0.11226939921536</v>
      </c>
      <c r="S2097" s="26">
        <v>16</v>
      </c>
      <c r="T2097" s="7">
        <v>10000</v>
      </c>
      <c r="U2097" s="2">
        <v>115</v>
      </c>
      <c r="V2097" s="11">
        <v>2000.01</v>
      </c>
      <c r="W2097" s="14" t="s">
        <v>5281</v>
      </c>
      <c r="X2097" s="18">
        <v>1</v>
      </c>
      <c r="Y2097" s="9">
        <v>10000</v>
      </c>
      <c r="Z2097" s="19">
        <f t="shared" si="536"/>
        <v>0</v>
      </c>
      <c r="AA2097" s="25">
        <v>2000.01</v>
      </c>
      <c r="AB2097" s="30">
        <f t="shared" si="537"/>
        <v>457000</v>
      </c>
      <c r="AC2097" s="30">
        <f t="shared" si="547"/>
        <v>2.1881838074398249E-2</v>
      </c>
      <c r="AD2097" s="31">
        <f t="shared" si="548"/>
        <v>3.2166301969365425</v>
      </c>
      <c r="AE2097" s="31">
        <f t="shared" si="549"/>
        <v>2.5164113785557984</v>
      </c>
      <c r="AG2097" s="30">
        <f t="shared" si="538"/>
        <v>1695000</v>
      </c>
      <c r="AH2097" s="30">
        <f t="shared" si="544"/>
        <v>5.8997050147492625E-3</v>
      </c>
      <c r="AI2097" s="31">
        <f t="shared" si="545"/>
        <v>0.86725663716814161</v>
      </c>
      <c r="AJ2097" s="31">
        <f t="shared" si="546"/>
        <v>0.67846607669616521</v>
      </c>
      <c r="AK2097" s="30">
        <f>IF(W2097="si",($S2097*'COSTOS DE CREDITOS'!$C$27)/DATA!$G2097,"")</f>
        <v>65.906835757745824</v>
      </c>
      <c r="AL2097" s="90">
        <f>IF(W2097="si",'COSTOS DE CREDITOS'!$C$35,"")</f>
        <v>20.421138461538462</v>
      </c>
      <c r="AM2097" s="30">
        <f t="shared" si="539"/>
        <v>615.38461538461547</v>
      </c>
      <c r="AN2097" s="30">
        <f t="shared" si="540"/>
        <v>0</v>
      </c>
      <c r="AO2097" s="30">
        <f t="shared" si="541"/>
        <v>701.7125896038998</v>
      </c>
      <c r="AP2097" s="30">
        <f t="shared" si="542"/>
        <v>1298.2974103961001</v>
      </c>
      <c r="AQ2097" s="19">
        <f t="shared" si="543"/>
        <v>0.64914545947075264</v>
      </c>
    </row>
    <row r="2098" spans="1:43" x14ac:dyDescent="0.2">
      <c r="A2098" s="23" t="s">
        <v>5665</v>
      </c>
      <c r="B2098" s="6" t="s">
        <v>5678</v>
      </c>
      <c r="C2098" s="6" t="s">
        <v>5670</v>
      </c>
      <c r="D2098" s="2">
        <v>161862</v>
      </c>
      <c r="E2098" s="2">
        <v>162138</v>
      </c>
      <c r="F2098" s="3" t="s">
        <v>2673</v>
      </c>
      <c r="G2098" s="2">
        <v>6</v>
      </c>
      <c r="H2098" s="2">
        <v>162187</v>
      </c>
      <c r="I2098" s="3" t="s">
        <v>2681</v>
      </c>
      <c r="J2098" s="15" t="s">
        <v>5688</v>
      </c>
      <c r="K2098" s="24" t="s">
        <v>5688</v>
      </c>
      <c r="L2098" s="15">
        <v>45161</v>
      </c>
      <c r="M2098" s="15">
        <v>45169</v>
      </c>
      <c r="N2098" s="15"/>
      <c r="O2098" s="26" t="e">
        <f>VLOOKUP(D2098,quash!A$2:$I$7791,9,FALSE)</f>
        <v>#N/A</v>
      </c>
      <c r="P2098" s="7">
        <v>10000</v>
      </c>
      <c r="Q2098" s="26">
        <v>116</v>
      </c>
      <c r="R2098" s="19">
        <v>3.3286601924359928E-2</v>
      </c>
      <c r="S2098" s="93">
        <v>26</v>
      </c>
      <c r="T2098" s="7">
        <v>5000</v>
      </c>
      <c r="U2098" s="2">
        <v>147</v>
      </c>
      <c r="V2098" s="11">
        <v>1303.3399999999999</v>
      </c>
      <c r="W2098" s="14" t="s">
        <v>5281</v>
      </c>
      <c r="X2098" s="18">
        <v>0.78839412091764516</v>
      </c>
      <c r="Y2098" s="9">
        <v>3941.9706045882258</v>
      </c>
      <c r="Z2098" s="19">
        <f t="shared" si="536"/>
        <v>-0.21160587908235484</v>
      </c>
      <c r="AA2098" s="25">
        <v>1027.5455935568036</v>
      </c>
      <c r="AB2098" s="30">
        <f t="shared" si="537"/>
        <v>622000</v>
      </c>
      <c r="AC2098" s="30">
        <f t="shared" si="547"/>
        <v>8.0385852090032149E-3</v>
      </c>
      <c r="AD2098" s="31">
        <f t="shared" si="548"/>
        <v>0.93247588424437289</v>
      </c>
      <c r="AE2098" s="31">
        <f t="shared" si="549"/>
        <v>1.1816720257234725</v>
      </c>
      <c r="AG2098" s="30">
        <f t="shared" si="538"/>
        <v>6126000</v>
      </c>
      <c r="AH2098" s="30">
        <f t="shared" si="544"/>
        <v>8.1619327456741752E-4</v>
      </c>
      <c r="AI2098" s="31">
        <f t="shared" si="545"/>
        <v>9.4678419849820436E-2</v>
      </c>
      <c r="AJ2098" s="31">
        <f t="shared" si="546"/>
        <v>0.11998041136141037</v>
      </c>
      <c r="AK2098" s="30">
        <f>IF(W2098="si",($S2098*'COSTOS DE CREDITOS'!$C$27)/DATA!$G2098,"")</f>
        <v>89.248840088614131</v>
      </c>
      <c r="AL2098" s="90">
        <f>IF(W2098="si",'COSTOS DE CREDITOS'!$C$35,"")</f>
        <v>20.421138461538462</v>
      </c>
      <c r="AM2098" s="30">
        <f t="shared" si="539"/>
        <v>500</v>
      </c>
      <c r="AN2098" s="30">
        <f t="shared" si="540"/>
        <v>1058.0293954117742</v>
      </c>
      <c r="AO2098" s="30">
        <f t="shared" si="541"/>
        <v>1667.6993739619268</v>
      </c>
      <c r="AP2098" s="30">
        <f t="shared" si="542"/>
        <v>-640.15378040512314</v>
      </c>
      <c r="AQ2098" s="19">
        <f t="shared" si="543"/>
        <v>-0.62299306660374953</v>
      </c>
    </row>
    <row r="2099" spans="1:43" x14ac:dyDescent="0.2">
      <c r="A2099" s="23" t="s">
        <v>5665</v>
      </c>
      <c r="B2099" s="6" t="s">
        <v>5678</v>
      </c>
      <c r="C2099" s="6" t="s">
        <v>5670</v>
      </c>
      <c r="D2099" s="2">
        <v>161846</v>
      </c>
      <c r="E2099" s="2">
        <v>162138</v>
      </c>
      <c r="F2099" s="3" t="s">
        <v>2673</v>
      </c>
      <c r="G2099" s="2">
        <v>6</v>
      </c>
      <c r="H2099" s="2">
        <v>162191</v>
      </c>
      <c r="I2099" s="3" t="s">
        <v>2682</v>
      </c>
      <c r="J2099" s="15" t="s">
        <v>5688</v>
      </c>
      <c r="K2099" s="24" t="s">
        <v>5688</v>
      </c>
      <c r="L2099" s="15">
        <v>45161</v>
      </c>
      <c r="M2099" s="15">
        <v>45169</v>
      </c>
      <c r="N2099" s="15"/>
      <c r="O2099" s="26" t="e">
        <f>VLOOKUP(D2099,quash!A$2:$I$7791,9,FALSE)</f>
        <v>#N/A</v>
      </c>
      <c r="P2099" s="7">
        <v>10000</v>
      </c>
      <c r="Q2099" s="26">
        <v>116</v>
      </c>
      <c r="R2099" s="19">
        <v>3.3286601924359928E-2</v>
      </c>
      <c r="S2099" s="93">
        <v>26</v>
      </c>
      <c r="T2099" s="7">
        <v>5000</v>
      </c>
      <c r="U2099" s="2">
        <v>147</v>
      </c>
      <c r="V2099" s="11">
        <v>1303.3399999999999</v>
      </c>
      <c r="W2099" s="14" t="s">
        <v>5281</v>
      </c>
      <c r="X2099" s="18">
        <v>0.78839412091764516</v>
      </c>
      <c r="Y2099" s="9">
        <v>3941.9706045882258</v>
      </c>
      <c r="Z2099" s="19">
        <f t="shared" si="536"/>
        <v>-0.21160587908235484</v>
      </c>
      <c r="AA2099" s="25">
        <v>1027.5455935568036</v>
      </c>
      <c r="AB2099" s="30">
        <f t="shared" si="537"/>
        <v>622000</v>
      </c>
      <c r="AC2099" s="30">
        <f t="shared" si="547"/>
        <v>8.0385852090032149E-3</v>
      </c>
      <c r="AD2099" s="31">
        <f t="shared" si="548"/>
        <v>0.93247588424437289</v>
      </c>
      <c r="AE2099" s="31">
        <f t="shared" si="549"/>
        <v>1.1816720257234725</v>
      </c>
      <c r="AG2099" s="30">
        <f t="shared" si="538"/>
        <v>6126000</v>
      </c>
      <c r="AH2099" s="30">
        <f t="shared" ref="AH2099:AH2162" si="550">IFERROR($T2099/AG2099,"")</f>
        <v>8.1619327456741752E-4</v>
      </c>
      <c r="AI2099" s="31">
        <f t="shared" ref="AI2099:AI2162" si="551">IFERROR(AH2099*$Q2099,"")</f>
        <v>9.4678419849820436E-2</v>
      </c>
      <c r="AJ2099" s="31">
        <f t="shared" ref="AJ2099:AJ2162" si="552">IFERROR(AH2099*$U2099,"")</f>
        <v>0.11998041136141037</v>
      </c>
      <c r="AK2099" s="30">
        <f>IF(W2099="si",($S2099*'COSTOS DE CREDITOS'!$C$27)/DATA!$G2099,"")</f>
        <v>89.248840088614131</v>
      </c>
      <c r="AL2099" s="90">
        <f>IF(W2099="si",'COSTOS DE CREDITOS'!$C$35,"")</f>
        <v>20.421138461538462</v>
      </c>
      <c r="AM2099" s="30">
        <f t="shared" si="539"/>
        <v>500</v>
      </c>
      <c r="AN2099" s="30">
        <f t="shared" si="540"/>
        <v>1058.0293954117742</v>
      </c>
      <c r="AO2099" s="30">
        <f t="shared" si="541"/>
        <v>1667.6993739619268</v>
      </c>
      <c r="AP2099" s="30">
        <f t="shared" si="542"/>
        <v>-640.15378040512314</v>
      </c>
      <c r="AQ2099" s="19">
        <f t="shared" si="543"/>
        <v>-0.62299306660374953</v>
      </c>
    </row>
    <row r="2100" spans="1:43" x14ac:dyDescent="0.2">
      <c r="A2100" s="23" t="s">
        <v>5665</v>
      </c>
      <c r="B2100" s="6" t="s">
        <v>5678</v>
      </c>
      <c r="C2100" s="6" t="s">
        <v>5670</v>
      </c>
      <c r="D2100" s="2">
        <v>161876</v>
      </c>
      <c r="E2100" s="2">
        <v>162132</v>
      </c>
      <c r="F2100" s="3" t="s">
        <v>2683</v>
      </c>
      <c r="G2100" s="2">
        <v>5</v>
      </c>
      <c r="H2100" s="2">
        <v>162236</v>
      </c>
      <c r="I2100" s="3" t="s">
        <v>2684</v>
      </c>
      <c r="J2100" s="15">
        <v>45266</v>
      </c>
      <c r="K2100" s="24">
        <v>1294971868</v>
      </c>
      <c r="L2100" s="15">
        <v>45166</v>
      </c>
      <c r="M2100" s="15">
        <v>45169</v>
      </c>
      <c r="N2100" s="15"/>
      <c r="O2100" s="26" t="e">
        <f>VLOOKUP(D2100,quash!A$2:$I$7791,9,FALSE)</f>
        <v>#N/A</v>
      </c>
      <c r="P2100" s="7">
        <v>7000</v>
      </c>
      <c r="Q2100" s="26">
        <v>127</v>
      </c>
      <c r="R2100" s="19">
        <v>3.3741050530766176E-2</v>
      </c>
      <c r="S2100" s="26">
        <v>16</v>
      </c>
      <c r="T2100" s="7">
        <v>5000</v>
      </c>
      <c r="U2100" s="2">
        <v>147</v>
      </c>
      <c r="V2100" s="11">
        <v>1303.3399999999999</v>
      </c>
      <c r="W2100" s="14" t="s">
        <v>5281</v>
      </c>
      <c r="X2100" s="18">
        <v>1</v>
      </c>
      <c r="Y2100" s="9">
        <v>5000</v>
      </c>
      <c r="Z2100" s="19">
        <f t="shared" si="536"/>
        <v>0</v>
      </c>
      <c r="AA2100" s="25">
        <v>1303.3399999999999</v>
      </c>
      <c r="AB2100" s="30">
        <f t="shared" si="537"/>
        <v>622000</v>
      </c>
      <c r="AC2100" s="30">
        <f t="shared" si="547"/>
        <v>8.0385852090032149E-3</v>
      </c>
      <c r="AD2100" s="31">
        <f t="shared" si="548"/>
        <v>1.0209003215434083</v>
      </c>
      <c r="AE2100" s="31">
        <f t="shared" si="549"/>
        <v>1.1816720257234725</v>
      </c>
      <c r="AG2100" s="30">
        <f t="shared" si="538"/>
        <v>6126000</v>
      </c>
      <c r="AH2100" s="30">
        <f t="shared" si="550"/>
        <v>8.1619327456741752E-4</v>
      </c>
      <c r="AI2100" s="31">
        <f t="shared" si="551"/>
        <v>0.10365654587006203</v>
      </c>
      <c r="AJ2100" s="31">
        <f t="shared" si="552"/>
        <v>0.11998041136141037</v>
      </c>
      <c r="AK2100" s="30">
        <f>IF(W2100="si",($S2100*'COSTOS DE CREDITOS'!$C$27)/DATA!$G2100,"")</f>
        <v>65.906835757745824</v>
      </c>
      <c r="AL2100" s="90">
        <f>IF(W2100="si",'COSTOS DE CREDITOS'!$C$35,"")</f>
        <v>20.421138461538462</v>
      </c>
      <c r="AM2100" s="30">
        <f t="shared" si="539"/>
        <v>307.69230769230774</v>
      </c>
      <c r="AN2100" s="30">
        <f t="shared" si="540"/>
        <v>0</v>
      </c>
      <c r="AO2100" s="30">
        <f t="shared" si="541"/>
        <v>394.02028191159201</v>
      </c>
      <c r="AP2100" s="30">
        <f t="shared" si="542"/>
        <v>909.31971808840785</v>
      </c>
      <c r="AQ2100" s="19">
        <f t="shared" si="543"/>
        <v>0.69768419452208008</v>
      </c>
    </row>
    <row r="2101" spans="1:43" x14ac:dyDescent="0.2">
      <c r="A2101" s="23" t="s">
        <v>5665</v>
      </c>
      <c r="B2101" s="6" t="s">
        <v>5678</v>
      </c>
      <c r="C2101" s="6" t="s">
        <v>5670</v>
      </c>
      <c r="D2101" s="2">
        <v>161877</v>
      </c>
      <c r="E2101" s="2">
        <v>162132</v>
      </c>
      <c r="F2101" s="3" t="s">
        <v>2683</v>
      </c>
      <c r="G2101" s="2">
        <v>5</v>
      </c>
      <c r="H2101" s="2">
        <v>162237</v>
      </c>
      <c r="I2101" s="3" t="s">
        <v>2685</v>
      </c>
      <c r="J2101" s="15">
        <v>45157</v>
      </c>
      <c r="K2101" s="24">
        <v>1218122774</v>
      </c>
      <c r="L2101" s="15">
        <v>45166</v>
      </c>
      <c r="M2101" s="15">
        <v>45169</v>
      </c>
      <c r="N2101" s="15"/>
      <c r="O2101" s="26" t="e">
        <f>VLOOKUP(D2101,quash!A$2:$I$7791,9,FALSE)</f>
        <v>#N/A</v>
      </c>
      <c r="P2101" s="7">
        <v>10000</v>
      </c>
      <c r="Q2101" s="26">
        <v>116</v>
      </c>
      <c r="R2101" s="19">
        <v>3.3286601924359928E-2</v>
      </c>
      <c r="S2101" s="26">
        <v>16</v>
      </c>
      <c r="T2101" s="7">
        <v>5000</v>
      </c>
      <c r="U2101" s="2">
        <v>147</v>
      </c>
      <c r="V2101" s="11">
        <v>1303.3399999999999</v>
      </c>
      <c r="W2101" s="14" t="s">
        <v>5281</v>
      </c>
      <c r="X2101" s="18">
        <v>1</v>
      </c>
      <c r="Y2101" s="9">
        <v>5000</v>
      </c>
      <c r="Z2101" s="19">
        <f t="shared" si="536"/>
        <v>0</v>
      </c>
      <c r="AA2101" s="25">
        <v>1303.3399999999999</v>
      </c>
      <c r="AB2101" s="30">
        <f t="shared" si="537"/>
        <v>622000</v>
      </c>
      <c r="AC2101" s="30">
        <f t="shared" si="547"/>
        <v>8.0385852090032149E-3</v>
      </c>
      <c r="AD2101" s="31">
        <f t="shared" si="548"/>
        <v>0.93247588424437289</v>
      </c>
      <c r="AE2101" s="31">
        <f t="shared" si="549"/>
        <v>1.1816720257234725</v>
      </c>
      <c r="AG2101" s="30">
        <f t="shared" si="538"/>
        <v>6126000</v>
      </c>
      <c r="AH2101" s="30">
        <f t="shared" si="550"/>
        <v>8.1619327456741752E-4</v>
      </c>
      <c r="AI2101" s="31">
        <f t="shared" si="551"/>
        <v>9.4678419849820436E-2</v>
      </c>
      <c r="AJ2101" s="31">
        <f t="shared" si="552"/>
        <v>0.11998041136141037</v>
      </c>
      <c r="AK2101" s="30">
        <f>IF(W2101="si",($S2101*'COSTOS DE CREDITOS'!$C$27)/DATA!$G2101,"")</f>
        <v>65.906835757745824</v>
      </c>
      <c r="AL2101" s="90">
        <f>IF(W2101="si",'COSTOS DE CREDITOS'!$C$35,"")</f>
        <v>20.421138461538462</v>
      </c>
      <c r="AM2101" s="30">
        <f t="shared" si="539"/>
        <v>307.69230769230774</v>
      </c>
      <c r="AN2101" s="30">
        <f t="shared" si="540"/>
        <v>0</v>
      </c>
      <c r="AO2101" s="30">
        <f t="shared" si="541"/>
        <v>394.02028191159201</v>
      </c>
      <c r="AP2101" s="30">
        <f t="shared" si="542"/>
        <v>909.31971808840785</v>
      </c>
      <c r="AQ2101" s="19">
        <f t="shared" si="543"/>
        <v>0.69768419452208008</v>
      </c>
    </row>
    <row r="2102" spans="1:43" x14ac:dyDescent="0.2">
      <c r="A2102" s="23" t="s">
        <v>5665</v>
      </c>
      <c r="B2102" s="6" t="s">
        <v>5672</v>
      </c>
      <c r="C2102" s="6" t="s">
        <v>5667</v>
      </c>
      <c r="D2102" s="2">
        <v>160406</v>
      </c>
      <c r="E2102" s="2">
        <v>162275</v>
      </c>
      <c r="F2102" s="3" t="s">
        <v>2686</v>
      </c>
      <c r="G2102" s="2">
        <v>6</v>
      </c>
      <c r="H2102" s="2">
        <v>162283</v>
      </c>
      <c r="I2102" s="3" t="s">
        <v>2687</v>
      </c>
      <c r="J2102" s="15">
        <v>45141</v>
      </c>
      <c r="K2102" s="24">
        <v>1207563268</v>
      </c>
      <c r="L2102" s="15">
        <v>45166</v>
      </c>
      <c r="M2102" s="15">
        <v>45169</v>
      </c>
      <c r="N2102" s="15"/>
      <c r="O2102" s="26">
        <f>VLOOKUP(D2102,quash!A$2:$I$7791,9,FALSE)</f>
        <v>2</v>
      </c>
      <c r="P2102" s="7">
        <v>10000</v>
      </c>
      <c r="Q2102" s="26">
        <v>115</v>
      </c>
      <c r="R2102" s="19">
        <v>3.97705569269148E-2</v>
      </c>
      <c r="S2102" s="26">
        <v>16</v>
      </c>
      <c r="T2102" s="7">
        <v>7000</v>
      </c>
      <c r="U2102" s="2">
        <v>142</v>
      </c>
      <c r="V2102" s="11">
        <v>1758.65</v>
      </c>
      <c r="W2102" s="14" t="s">
        <v>5281</v>
      </c>
      <c r="X2102" s="18">
        <v>1</v>
      </c>
      <c r="Y2102" s="9">
        <v>7000</v>
      </c>
      <c r="Z2102" s="19">
        <f t="shared" si="536"/>
        <v>0</v>
      </c>
      <c r="AA2102" s="25">
        <v>1758.65</v>
      </c>
      <c r="AB2102" s="30">
        <f t="shared" si="537"/>
        <v>457000</v>
      </c>
      <c r="AC2102" s="30">
        <f t="shared" si="547"/>
        <v>1.5317286652078774E-2</v>
      </c>
      <c r="AD2102" s="31">
        <f t="shared" si="548"/>
        <v>1.7614879649890589</v>
      </c>
      <c r="AE2102" s="31">
        <f t="shared" si="549"/>
        <v>2.175054704595186</v>
      </c>
      <c r="AG2102" s="30">
        <f t="shared" si="538"/>
        <v>1695000</v>
      </c>
      <c r="AH2102" s="30">
        <f t="shared" si="550"/>
        <v>4.1297935103244837E-3</v>
      </c>
      <c r="AI2102" s="31">
        <f t="shared" si="551"/>
        <v>0.47492625368731561</v>
      </c>
      <c r="AJ2102" s="31">
        <f t="shared" si="552"/>
        <v>0.58643067846607666</v>
      </c>
      <c r="AK2102" s="30">
        <f>IF(W2102="si",($S2102*'COSTOS DE CREDITOS'!$C$27)/DATA!$G2102,"")</f>
        <v>54.922363131454851</v>
      </c>
      <c r="AL2102" s="90">
        <f>IF(W2102="si",'COSTOS DE CREDITOS'!$C$35,"")</f>
        <v>20.421138461538462</v>
      </c>
      <c r="AM2102" s="30">
        <f t="shared" si="539"/>
        <v>430.76923076923077</v>
      </c>
      <c r="AN2102" s="30">
        <f t="shared" si="540"/>
        <v>0</v>
      </c>
      <c r="AO2102" s="30">
        <f t="shared" si="541"/>
        <v>506.11273236222405</v>
      </c>
      <c r="AP2102" s="30">
        <f t="shared" si="542"/>
        <v>1252.537267637776</v>
      </c>
      <c r="AQ2102" s="19">
        <f t="shared" si="543"/>
        <v>0.71221520350142209</v>
      </c>
    </row>
    <row r="2103" spans="1:43" x14ac:dyDescent="0.2">
      <c r="A2103" s="23" t="s">
        <v>5665</v>
      </c>
      <c r="B2103" s="6" t="s">
        <v>5672</v>
      </c>
      <c r="C2103" s="6" t="s">
        <v>5667</v>
      </c>
      <c r="D2103" s="2">
        <v>161989</v>
      </c>
      <c r="E2103" s="2">
        <v>162275</v>
      </c>
      <c r="F2103" s="3" t="s">
        <v>2686</v>
      </c>
      <c r="G2103" s="2">
        <v>6</v>
      </c>
      <c r="H2103" s="2">
        <v>162284</v>
      </c>
      <c r="I2103" s="3" t="s">
        <v>2688</v>
      </c>
      <c r="J2103" s="15">
        <v>45159</v>
      </c>
      <c r="K2103" s="24">
        <v>1219122848</v>
      </c>
      <c r="L2103" s="15">
        <v>45166</v>
      </c>
      <c r="M2103" s="15">
        <v>45169</v>
      </c>
      <c r="N2103" s="15"/>
      <c r="O2103" s="26">
        <f>VLOOKUP(D2103,quash!A$2:$I$7791,9,FALSE)</f>
        <v>2</v>
      </c>
      <c r="P2103" s="7">
        <v>10000</v>
      </c>
      <c r="Q2103" s="26">
        <v>115</v>
      </c>
      <c r="R2103" s="19">
        <v>3.97705569269148E-2</v>
      </c>
      <c r="S2103" s="26">
        <v>16</v>
      </c>
      <c r="T2103" s="7">
        <v>5000</v>
      </c>
      <c r="U2103" s="2">
        <v>147</v>
      </c>
      <c r="V2103" s="11">
        <v>1303.3399999999999</v>
      </c>
      <c r="W2103" s="14" t="s">
        <v>5281</v>
      </c>
      <c r="X2103" s="18">
        <v>1</v>
      </c>
      <c r="Y2103" s="9">
        <v>5000</v>
      </c>
      <c r="Z2103" s="19">
        <f t="shared" si="536"/>
        <v>0</v>
      </c>
      <c r="AA2103" s="25">
        <v>1303.3399999999999</v>
      </c>
      <c r="AB2103" s="30">
        <f t="shared" si="537"/>
        <v>457000</v>
      </c>
      <c r="AC2103" s="30">
        <f t="shared" si="547"/>
        <v>1.0940919037199124E-2</v>
      </c>
      <c r="AD2103" s="31">
        <f t="shared" si="548"/>
        <v>1.2582056892778992</v>
      </c>
      <c r="AE2103" s="31">
        <f t="shared" si="549"/>
        <v>1.6083150984682713</v>
      </c>
      <c r="AG2103" s="30">
        <f t="shared" si="538"/>
        <v>1695000</v>
      </c>
      <c r="AH2103" s="30">
        <f t="shared" si="550"/>
        <v>2.9498525073746312E-3</v>
      </c>
      <c r="AI2103" s="31">
        <f t="shared" si="551"/>
        <v>0.33923303834808261</v>
      </c>
      <c r="AJ2103" s="31">
        <f t="shared" si="552"/>
        <v>0.4336283185840708</v>
      </c>
      <c r="AK2103" s="30">
        <f>IF(W2103="si",($S2103*'COSTOS DE CREDITOS'!$C$27)/DATA!$G2103,"")</f>
        <v>54.922363131454851</v>
      </c>
      <c r="AL2103" s="90">
        <f>IF(W2103="si",'COSTOS DE CREDITOS'!$C$35,"")</f>
        <v>20.421138461538462</v>
      </c>
      <c r="AM2103" s="30">
        <f t="shared" si="539"/>
        <v>307.69230769230774</v>
      </c>
      <c r="AN2103" s="30">
        <f t="shared" si="540"/>
        <v>0</v>
      </c>
      <c r="AO2103" s="30">
        <f t="shared" si="541"/>
        <v>383.03580928530107</v>
      </c>
      <c r="AP2103" s="30">
        <f t="shared" si="542"/>
        <v>920.30419071469885</v>
      </c>
      <c r="AQ2103" s="19">
        <f t="shared" si="543"/>
        <v>0.70611213552465124</v>
      </c>
    </row>
    <row r="2104" spans="1:43" x14ac:dyDescent="0.2">
      <c r="A2104" s="23" t="s">
        <v>5665</v>
      </c>
      <c r="B2104" s="6" t="s">
        <v>5677</v>
      </c>
      <c r="C2104" s="6" t="s">
        <v>5667</v>
      </c>
      <c r="D2104" s="2">
        <v>160806</v>
      </c>
      <c r="E2104" s="2">
        <v>162223</v>
      </c>
      <c r="F2104" s="3" t="s">
        <v>2689</v>
      </c>
      <c r="G2104" s="2">
        <v>6</v>
      </c>
      <c r="H2104" s="2">
        <v>162226</v>
      </c>
      <c r="I2104" s="3" t="s">
        <v>2690</v>
      </c>
      <c r="J2104" s="15">
        <v>45264</v>
      </c>
      <c r="K2104" s="24">
        <v>1294531566</v>
      </c>
      <c r="L2104" s="15">
        <v>45162</v>
      </c>
      <c r="M2104" s="15">
        <v>45169</v>
      </c>
      <c r="N2104" s="15"/>
      <c r="O2104" s="26">
        <f>VLOOKUP(D2104,quash!A$2:$I$7791,9,FALSE)</f>
        <v>6</v>
      </c>
      <c r="P2104" s="7">
        <v>10000</v>
      </c>
      <c r="Q2104" s="26">
        <v>127</v>
      </c>
      <c r="R2104" s="19">
        <v>5.24391097594855E-2</v>
      </c>
      <c r="S2104" s="26">
        <v>16</v>
      </c>
      <c r="T2104" s="7">
        <v>5000</v>
      </c>
      <c r="U2104" s="2">
        <v>147</v>
      </c>
      <c r="V2104" s="11">
        <v>1303.3399999999999</v>
      </c>
      <c r="W2104" s="14" t="s">
        <v>5281</v>
      </c>
      <c r="X2104" s="18">
        <v>1</v>
      </c>
      <c r="Y2104" s="9">
        <v>5000</v>
      </c>
      <c r="Z2104" s="19">
        <f t="shared" si="536"/>
        <v>0</v>
      </c>
      <c r="AA2104" s="25">
        <v>1303.3399999999999</v>
      </c>
      <c r="AB2104" s="30">
        <f t="shared" si="537"/>
        <v>137000</v>
      </c>
      <c r="AC2104" s="30">
        <f t="shared" si="547"/>
        <v>3.6496350364963501E-2</v>
      </c>
      <c r="AD2104" s="31">
        <f t="shared" si="548"/>
        <v>4.6350364963503647</v>
      </c>
      <c r="AE2104" s="31">
        <f t="shared" si="549"/>
        <v>5.3649635036496344</v>
      </c>
      <c r="AG2104" s="30">
        <f t="shared" si="538"/>
        <v>288000</v>
      </c>
      <c r="AH2104" s="30">
        <f t="shared" si="550"/>
        <v>1.7361111111111112E-2</v>
      </c>
      <c r="AI2104" s="31">
        <f t="shared" si="551"/>
        <v>2.2048611111111112</v>
      </c>
      <c r="AJ2104" s="31">
        <f t="shared" si="552"/>
        <v>2.5520833333333335</v>
      </c>
      <c r="AK2104" s="30">
        <f>IF(W2104="si",($S2104*'COSTOS DE CREDITOS'!$C$27)/DATA!$G2104,"")</f>
        <v>54.922363131454851</v>
      </c>
      <c r="AL2104" s="90">
        <f>IF(W2104="si",'COSTOS DE CREDITOS'!$C$35,"")</f>
        <v>20.421138461538462</v>
      </c>
      <c r="AM2104" s="30">
        <f t="shared" si="539"/>
        <v>307.69230769230774</v>
      </c>
      <c r="AN2104" s="30">
        <f t="shared" si="540"/>
        <v>0</v>
      </c>
      <c r="AO2104" s="30">
        <f t="shared" si="541"/>
        <v>383.03580928530107</v>
      </c>
      <c r="AP2104" s="30">
        <f t="shared" si="542"/>
        <v>920.30419071469885</v>
      </c>
      <c r="AQ2104" s="19">
        <f t="shared" si="543"/>
        <v>0.70611213552465124</v>
      </c>
    </row>
    <row r="2105" spans="1:43" x14ac:dyDescent="0.2">
      <c r="A2105" s="23" t="s">
        <v>5665</v>
      </c>
      <c r="B2105" s="6" t="s">
        <v>5678</v>
      </c>
      <c r="C2105" s="6" t="s">
        <v>5670</v>
      </c>
      <c r="D2105" s="2">
        <v>161680</v>
      </c>
      <c r="E2105" s="2">
        <v>162324</v>
      </c>
      <c r="F2105" s="3" t="s">
        <v>2671</v>
      </c>
      <c r="G2105" s="2">
        <v>6</v>
      </c>
      <c r="H2105" s="2">
        <v>162326</v>
      </c>
      <c r="I2105" s="3" t="s">
        <v>2691</v>
      </c>
      <c r="J2105" s="15" t="s">
        <v>5688</v>
      </c>
      <c r="K2105" s="24" t="s">
        <v>5688</v>
      </c>
      <c r="L2105" s="15">
        <v>45166</v>
      </c>
      <c r="M2105" s="15">
        <v>45169</v>
      </c>
      <c r="N2105" s="15"/>
      <c r="O2105" s="26" t="e">
        <f>VLOOKUP(D2105,quash!A$2:$I$7791,9,FALSE)</f>
        <v>#N/A</v>
      </c>
      <c r="P2105" s="7">
        <v>10000</v>
      </c>
      <c r="Q2105" s="26">
        <v>116</v>
      </c>
      <c r="R2105" s="19">
        <v>3.3286601924359928E-2</v>
      </c>
      <c r="S2105" s="26">
        <v>16</v>
      </c>
      <c r="T2105" s="7">
        <v>5000</v>
      </c>
      <c r="U2105" s="2">
        <v>147</v>
      </c>
      <c r="V2105" s="11">
        <v>1303.3399999999999</v>
      </c>
      <c r="W2105" s="14" t="s">
        <v>5281</v>
      </c>
      <c r="X2105" s="18">
        <v>1</v>
      </c>
      <c r="Y2105" s="9">
        <v>5000</v>
      </c>
      <c r="Z2105" s="19">
        <f t="shared" si="536"/>
        <v>0</v>
      </c>
      <c r="AA2105" s="25">
        <v>1303.3399999999999</v>
      </c>
      <c r="AB2105" s="30">
        <f t="shared" si="537"/>
        <v>622000</v>
      </c>
      <c r="AC2105" s="30">
        <f t="shared" si="547"/>
        <v>8.0385852090032149E-3</v>
      </c>
      <c r="AD2105" s="31">
        <f t="shared" si="548"/>
        <v>0.93247588424437289</v>
      </c>
      <c r="AE2105" s="31">
        <f t="shared" si="549"/>
        <v>1.1816720257234725</v>
      </c>
      <c r="AG2105" s="30">
        <f t="shared" si="538"/>
        <v>6126000</v>
      </c>
      <c r="AH2105" s="30">
        <f t="shared" si="550"/>
        <v>8.1619327456741752E-4</v>
      </c>
      <c r="AI2105" s="31">
        <f t="shared" si="551"/>
        <v>9.4678419849820436E-2</v>
      </c>
      <c r="AJ2105" s="31">
        <f t="shared" si="552"/>
        <v>0.11998041136141037</v>
      </c>
      <c r="AK2105" s="30">
        <f>IF(W2105="si",($S2105*'COSTOS DE CREDITOS'!$C$27)/DATA!$G2105,"")</f>
        <v>54.922363131454851</v>
      </c>
      <c r="AL2105" s="90">
        <f>IF(W2105="si",'COSTOS DE CREDITOS'!$C$35,"")</f>
        <v>20.421138461538462</v>
      </c>
      <c r="AM2105" s="30">
        <f t="shared" si="539"/>
        <v>307.69230769230774</v>
      </c>
      <c r="AN2105" s="30">
        <f t="shared" si="540"/>
        <v>0</v>
      </c>
      <c r="AO2105" s="30">
        <f t="shared" si="541"/>
        <v>383.03580928530107</v>
      </c>
      <c r="AP2105" s="30">
        <f t="shared" si="542"/>
        <v>920.30419071469885</v>
      </c>
      <c r="AQ2105" s="19">
        <f t="shared" si="543"/>
        <v>0.70611213552465124</v>
      </c>
    </row>
    <row r="2106" spans="1:43" x14ac:dyDescent="0.2">
      <c r="A2106" s="23" t="s">
        <v>5665</v>
      </c>
      <c r="B2106" s="6" t="s">
        <v>5678</v>
      </c>
      <c r="C2106" s="6" t="s">
        <v>5670</v>
      </c>
      <c r="D2106" s="2">
        <v>161671</v>
      </c>
      <c r="E2106" s="2">
        <v>162324</v>
      </c>
      <c r="F2106" s="3" t="s">
        <v>2671</v>
      </c>
      <c r="G2106" s="2">
        <v>6</v>
      </c>
      <c r="H2106" s="2">
        <v>162327</v>
      </c>
      <c r="I2106" s="3" t="s">
        <v>2692</v>
      </c>
      <c r="J2106" s="15">
        <v>45155</v>
      </c>
      <c r="K2106" s="24">
        <v>1217142172</v>
      </c>
      <c r="L2106" s="15">
        <v>45166</v>
      </c>
      <c r="M2106" s="15">
        <v>45169</v>
      </c>
      <c r="N2106" s="15"/>
      <c r="O2106" s="26" t="e">
        <f>VLOOKUP(D2106,quash!A$2:$I$7791,9,FALSE)</f>
        <v>#N/A</v>
      </c>
      <c r="P2106" s="7">
        <v>6000</v>
      </c>
      <c r="Q2106" s="26">
        <v>119</v>
      </c>
      <c r="R2106" s="19">
        <v>3.3220596517330447E-2</v>
      </c>
      <c r="S2106" s="26">
        <v>16</v>
      </c>
      <c r="T2106" s="7">
        <v>6000</v>
      </c>
      <c r="U2106" s="2">
        <v>142</v>
      </c>
      <c r="V2106" s="11">
        <v>1503.37</v>
      </c>
      <c r="W2106" s="14" t="s">
        <v>5281</v>
      </c>
      <c r="X2106" s="18">
        <v>1</v>
      </c>
      <c r="Y2106" s="9">
        <v>6000</v>
      </c>
      <c r="Z2106" s="19">
        <f t="shared" si="536"/>
        <v>0</v>
      </c>
      <c r="AA2106" s="25">
        <v>1503.37</v>
      </c>
      <c r="AB2106" s="30">
        <f t="shared" si="537"/>
        <v>622000</v>
      </c>
      <c r="AC2106" s="30">
        <f t="shared" si="547"/>
        <v>9.6463022508038593E-3</v>
      </c>
      <c r="AD2106" s="31">
        <f t="shared" si="548"/>
        <v>1.1479099678456592</v>
      </c>
      <c r="AE2106" s="31">
        <f t="shared" si="549"/>
        <v>1.369774919614148</v>
      </c>
      <c r="AG2106" s="30">
        <f t="shared" si="538"/>
        <v>6126000</v>
      </c>
      <c r="AH2106" s="30">
        <f t="shared" si="550"/>
        <v>9.7943192948090111E-4</v>
      </c>
      <c r="AI2106" s="31">
        <f t="shared" si="551"/>
        <v>0.11655239960822723</v>
      </c>
      <c r="AJ2106" s="31">
        <f t="shared" si="552"/>
        <v>0.13907933398628797</v>
      </c>
      <c r="AK2106" s="30">
        <f>IF(W2106="si",($S2106*'COSTOS DE CREDITOS'!$C$27)/DATA!$G2106,"")</f>
        <v>54.922363131454851</v>
      </c>
      <c r="AL2106" s="90">
        <f>IF(W2106="si",'COSTOS DE CREDITOS'!$C$35,"")</f>
        <v>20.421138461538462</v>
      </c>
      <c r="AM2106" s="30">
        <f t="shared" si="539"/>
        <v>369.23076923076923</v>
      </c>
      <c r="AN2106" s="30">
        <f t="shared" si="540"/>
        <v>0</v>
      </c>
      <c r="AO2106" s="30">
        <f t="shared" si="541"/>
        <v>444.5742708237625</v>
      </c>
      <c r="AP2106" s="30">
        <f t="shared" si="542"/>
        <v>1058.7957291762373</v>
      </c>
      <c r="AQ2106" s="19">
        <f t="shared" si="543"/>
        <v>0.70428153360532497</v>
      </c>
    </row>
    <row r="2107" spans="1:43" x14ac:dyDescent="0.2">
      <c r="A2107" s="23" t="s">
        <v>5665</v>
      </c>
      <c r="B2107" s="6" t="s">
        <v>5678</v>
      </c>
      <c r="C2107" s="6" t="s">
        <v>5670</v>
      </c>
      <c r="D2107" s="2">
        <v>161670</v>
      </c>
      <c r="E2107" s="2">
        <v>162324</v>
      </c>
      <c r="F2107" s="3" t="s">
        <v>2671</v>
      </c>
      <c r="G2107" s="2">
        <v>6</v>
      </c>
      <c r="H2107" s="2">
        <v>162328</v>
      </c>
      <c r="I2107" s="3" t="s">
        <v>2693</v>
      </c>
      <c r="J2107" s="15">
        <v>45155</v>
      </c>
      <c r="K2107" s="24">
        <v>1217139392</v>
      </c>
      <c r="L2107" s="15">
        <v>45166</v>
      </c>
      <c r="M2107" s="15">
        <v>45169</v>
      </c>
      <c r="N2107" s="15"/>
      <c r="O2107" s="26" t="e">
        <f>VLOOKUP(D2107,quash!A$2:$I$7791,9,FALSE)</f>
        <v>#N/A</v>
      </c>
      <c r="P2107" s="7">
        <v>8000</v>
      </c>
      <c r="Q2107" s="26">
        <v>108</v>
      </c>
      <c r="R2107" s="19">
        <v>1.8298129407071966E-2</v>
      </c>
      <c r="S2107" s="26">
        <v>16</v>
      </c>
      <c r="T2107" s="7">
        <v>7000</v>
      </c>
      <c r="U2107" s="2">
        <v>142</v>
      </c>
      <c r="V2107" s="11">
        <v>1758.65</v>
      </c>
      <c r="W2107" s="14" t="s">
        <v>5281</v>
      </c>
      <c r="X2107" s="18">
        <v>1</v>
      </c>
      <c r="Y2107" s="9">
        <v>7000</v>
      </c>
      <c r="Z2107" s="19">
        <f t="shared" si="536"/>
        <v>0</v>
      </c>
      <c r="AA2107" s="25">
        <v>1758.65</v>
      </c>
      <c r="AB2107" s="30">
        <f t="shared" si="537"/>
        <v>622000</v>
      </c>
      <c r="AC2107" s="30">
        <f t="shared" si="547"/>
        <v>1.1254019292604502E-2</v>
      </c>
      <c r="AD2107" s="31">
        <f t="shared" si="548"/>
        <v>1.2154340836012862</v>
      </c>
      <c r="AE2107" s="31">
        <f t="shared" si="549"/>
        <v>1.5980707395498392</v>
      </c>
      <c r="AG2107" s="30">
        <f t="shared" si="538"/>
        <v>6126000</v>
      </c>
      <c r="AH2107" s="30">
        <f t="shared" si="550"/>
        <v>1.1426705843943846E-3</v>
      </c>
      <c r="AI2107" s="31">
        <f t="shared" si="551"/>
        <v>0.12340842311459353</v>
      </c>
      <c r="AJ2107" s="31">
        <f t="shared" si="552"/>
        <v>0.16225922298400261</v>
      </c>
      <c r="AK2107" s="30">
        <f>IF(W2107="si",($S2107*'COSTOS DE CREDITOS'!$C$27)/DATA!$G2107,"")</f>
        <v>54.922363131454851</v>
      </c>
      <c r="AL2107" s="90">
        <f>IF(W2107="si",'COSTOS DE CREDITOS'!$C$35,"")</f>
        <v>20.421138461538462</v>
      </c>
      <c r="AM2107" s="30">
        <f t="shared" si="539"/>
        <v>430.76923076923077</v>
      </c>
      <c r="AN2107" s="30">
        <f t="shared" si="540"/>
        <v>0</v>
      </c>
      <c r="AO2107" s="30">
        <f t="shared" si="541"/>
        <v>506.11273236222405</v>
      </c>
      <c r="AP2107" s="30">
        <f t="shared" si="542"/>
        <v>1252.537267637776</v>
      </c>
      <c r="AQ2107" s="19">
        <f t="shared" si="543"/>
        <v>0.71221520350142209</v>
      </c>
    </row>
    <row r="2108" spans="1:43" x14ac:dyDescent="0.2">
      <c r="A2108" s="23" t="s">
        <v>5665</v>
      </c>
      <c r="B2108" s="6" t="s">
        <v>5678</v>
      </c>
      <c r="C2108" s="6" t="s">
        <v>5670</v>
      </c>
      <c r="D2108" s="2">
        <v>116271</v>
      </c>
      <c r="E2108" s="2">
        <v>162324</v>
      </c>
      <c r="F2108" s="3" t="s">
        <v>2671</v>
      </c>
      <c r="G2108" s="2">
        <v>6</v>
      </c>
      <c r="H2108" s="2">
        <v>162329</v>
      </c>
      <c r="I2108" s="3" t="s">
        <v>2694</v>
      </c>
      <c r="J2108" s="15">
        <v>45155</v>
      </c>
      <c r="K2108" s="24">
        <v>1217148374</v>
      </c>
      <c r="L2108" s="15">
        <v>45166</v>
      </c>
      <c r="M2108" s="15">
        <v>45169</v>
      </c>
      <c r="N2108" s="15"/>
      <c r="O2108" s="26" t="e">
        <f>VLOOKUP(D2108,quash!A$2:$I$7791,9,FALSE)</f>
        <v>#N/A</v>
      </c>
      <c r="P2108" s="7">
        <v>6000</v>
      </c>
      <c r="Q2108" s="26">
        <v>119</v>
      </c>
      <c r="R2108" s="19">
        <v>3.3220596517330447E-2</v>
      </c>
      <c r="S2108" s="26">
        <v>16</v>
      </c>
      <c r="T2108" s="7">
        <v>6000</v>
      </c>
      <c r="U2108" s="2">
        <v>142</v>
      </c>
      <c r="V2108" s="11">
        <v>1503.37</v>
      </c>
      <c r="W2108" s="14" t="s">
        <v>5281</v>
      </c>
      <c r="X2108" s="18">
        <v>1</v>
      </c>
      <c r="Y2108" s="9">
        <v>6000</v>
      </c>
      <c r="Z2108" s="19">
        <f t="shared" si="536"/>
        <v>0</v>
      </c>
      <c r="AA2108" s="25">
        <v>1503.37</v>
      </c>
      <c r="AB2108" s="30">
        <f t="shared" si="537"/>
        <v>622000</v>
      </c>
      <c r="AC2108" s="30">
        <f t="shared" si="547"/>
        <v>9.6463022508038593E-3</v>
      </c>
      <c r="AD2108" s="31">
        <f t="shared" si="548"/>
        <v>1.1479099678456592</v>
      </c>
      <c r="AE2108" s="31">
        <f t="shared" si="549"/>
        <v>1.369774919614148</v>
      </c>
      <c r="AG2108" s="30">
        <f t="shared" si="538"/>
        <v>6126000</v>
      </c>
      <c r="AH2108" s="30">
        <f t="shared" si="550"/>
        <v>9.7943192948090111E-4</v>
      </c>
      <c r="AI2108" s="31">
        <f t="shared" si="551"/>
        <v>0.11655239960822723</v>
      </c>
      <c r="AJ2108" s="31">
        <f t="shared" si="552"/>
        <v>0.13907933398628797</v>
      </c>
      <c r="AK2108" s="30">
        <f>IF(W2108="si",($S2108*'COSTOS DE CREDITOS'!$C$27)/DATA!$G2108,"")</f>
        <v>54.922363131454851</v>
      </c>
      <c r="AL2108" s="90">
        <f>IF(W2108="si",'COSTOS DE CREDITOS'!$C$35,"")</f>
        <v>20.421138461538462</v>
      </c>
      <c r="AM2108" s="30">
        <f t="shared" si="539"/>
        <v>369.23076923076923</v>
      </c>
      <c r="AN2108" s="30">
        <f t="shared" si="540"/>
        <v>0</v>
      </c>
      <c r="AO2108" s="30">
        <f t="shared" si="541"/>
        <v>444.5742708237625</v>
      </c>
      <c r="AP2108" s="30">
        <f t="shared" si="542"/>
        <v>1058.7957291762373</v>
      </c>
      <c r="AQ2108" s="19">
        <f t="shared" si="543"/>
        <v>0.70428153360532497</v>
      </c>
    </row>
    <row r="2109" spans="1:43" x14ac:dyDescent="0.2">
      <c r="A2109" s="23" t="s">
        <v>5665</v>
      </c>
      <c r="B2109" s="6" t="s">
        <v>5678</v>
      </c>
      <c r="C2109" s="6" t="s">
        <v>5670</v>
      </c>
      <c r="D2109" s="2">
        <v>161669</v>
      </c>
      <c r="E2109" s="2">
        <v>162324</v>
      </c>
      <c r="F2109" s="3" t="s">
        <v>2671</v>
      </c>
      <c r="G2109" s="2">
        <v>6</v>
      </c>
      <c r="H2109" s="2">
        <v>162340</v>
      </c>
      <c r="I2109" s="3" t="s">
        <v>2695</v>
      </c>
      <c r="J2109" s="15">
        <v>45265</v>
      </c>
      <c r="K2109" s="24">
        <v>1294262582</v>
      </c>
      <c r="L2109" s="15">
        <v>45166</v>
      </c>
      <c r="M2109" s="15">
        <v>45169</v>
      </c>
      <c r="N2109" s="15"/>
      <c r="O2109" s="26" t="e">
        <f>VLOOKUP(D2109,quash!A$2:$I$7791,9,FALSE)</f>
        <v>#N/A</v>
      </c>
      <c r="P2109" s="7">
        <v>8000</v>
      </c>
      <c r="Q2109" s="26">
        <v>139</v>
      </c>
      <c r="R2109" s="19">
        <v>3.9770556926914676E-2</v>
      </c>
      <c r="S2109" s="26">
        <v>16</v>
      </c>
      <c r="T2109" s="7">
        <v>5000</v>
      </c>
      <c r="U2109" s="2">
        <v>147</v>
      </c>
      <c r="V2109" s="11">
        <v>1303.3399999999999</v>
      </c>
      <c r="W2109" s="14" t="s">
        <v>5281</v>
      </c>
      <c r="X2109" s="18">
        <v>1</v>
      </c>
      <c r="Y2109" s="9">
        <v>5000</v>
      </c>
      <c r="Z2109" s="19">
        <f t="shared" si="536"/>
        <v>0</v>
      </c>
      <c r="AA2109" s="25">
        <v>1303.3399999999999</v>
      </c>
      <c r="AB2109" s="30">
        <f t="shared" si="537"/>
        <v>622000</v>
      </c>
      <c r="AC2109" s="30">
        <f t="shared" si="547"/>
        <v>8.0385852090032149E-3</v>
      </c>
      <c r="AD2109" s="31">
        <f t="shared" si="548"/>
        <v>1.1173633440514468</v>
      </c>
      <c r="AE2109" s="31">
        <f t="shared" si="549"/>
        <v>1.1816720257234725</v>
      </c>
      <c r="AG2109" s="30">
        <f t="shared" si="538"/>
        <v>6126000</v>
      </c>
      <c r="AH2109" s="30">
        <f t="shared" si="550"/>
        <v>8.1619327456741752E-4</v>
      </c>
      <c r="AI2109" s="31">
        <f t="shared" si="551"/>
        <v>0.11345086516487103</v>
      </c>
      <c r="AJ2109" s="31">
        <f t="shared" si="552"/>
        <v>0.11998041136141037</v>
      </c>
      <c r="AK2109" s="30">
        <f>IF(W2109="si",($S2109*'COSTOS DE CREDITOS'!$C$27)/DATA!$G2109,"")</f>
        <v>54.922363131454851</v>
      </c>
      <c r="AL2109" s="90">
        <f>IF(W2109="si",'COSTOS DE CREDITOS'!$C$35,"")</f>
        <v>20.421138461538462</v>
      </c>
      <c r="AM2109" s="30">
        <f t="shared" si="539"/>
        <v>307.69230769230774</v>
      </c>
      <c r="AN2109" s="30">
        <f t="shared" si="540"/>
        <v>0</v>
      </c>
      <c r="AO2109" s="30">
        <f t="shared" si="541"/>
        <v>383.03580928530107</v>
      </c>
      <c r="AP2109" s="30">
        <f t="shared" si="542"/>
        <v>920.30419071469885</v>
      </c>
      <c r="AQ2109" s="19">
        <f t="shared" si="543"/>
        <v>0.70611213552465124</v>
      </c>
    </row>
    <row r="2110" spans="1:43" x14ac:dyDescent="0.2">
      <c r="A2110" s="23" t="s">
        <v>5665</v>
      </c>
      <c r="B2110" s="6" t="s">
        <v>5672</v>
      </c>
      <c r="C2110" s="6" t="s">
        <v>5667</v>
      </c>
      <c r="D2110" s="2">
        <v>161829</v>
      </c>
      <c r="E2110" s="2">
        <v>162117</v>
      </c>
      <c r="F2110" s="3" t="s">
        <v>2696</v>
      </c>
      <c r="G2110" s="2">
        <v>5</v>
      </c>
      <c r="H2110" s="2">
        <v>162169</v>
      </c>
      <c r="I2110" s="3" t="s">
        <v>2697</v>
      </c>
      <c r="J2110" s="15">
        <v>45156</v>
      </c>
      <c r="K2110" s="24">
        <v>1217779106</v>
      </c>
      <c r="L2110" s="15">
        <v>45161</v>
      </c>
      <c r="M2110" s="15">
        <v>45169</v>
      </c>
      <c r="N2110" s="15"/>
      <c r="O2110" s="26">
        <f>VLOOKUP(D2110,quash!A$2:$I$7791,9,FALSE)</f>
        <v>1</v>
      </c>
      <c r="P2110" s="7">
        <v>10000</v>
      </c>
      <c r="Q2110" s="26">
        <v>115</v>
      </c>
      <c r="R2110" s="19">
        <v>3.97705569269148E-2</v>
      </c>
      <c r="S2110" s="26">
        <v>16</v>
      </c>
      <c r="T2110" s="7">
        <v>5000</v>
      </c>
      <c r="U2110" s="2">
        <v>147</v>
      </c>
      <c r="V2110" s="11">
        <v>1303.3399999999999</v>
      </c>
      <c r="W2110" s="14" t="s">
        <v>5281</v>
      </c>
      <c r="X2110" s="18">
        <v>1</v>
      </c>
      <c r="Y2110" s="9">
        <v>5000</v>
      </c>
      <c r="Z2110" s="19">
        <f t="shared" si="536"/>
        <v>0</v>
      </c>
      <c r="AA2110" s="25">
        <v>1303.3399999999999</v>
      </c>
      <c r="AB2110" s="30">
        <f t="shared" si="537"/>
        <v>523000</v>
      </c>
      <c r="AC2110" s="30">
        <f t="shared" si="547"/>
        <v>9.5602294455066923E-3</v>
      </c>
      <c r="AD2110" s="31">
        <f t="shared" si="548"/>
        <v>1.0994263862332696</v>
      </c>
      <c r="AE2110" s="31">
        <f t="shared" si="549"/>
        <v>1.4053537284894837</v>
      </c>
      <c r="AG2110" s="30">
        <f t="shared" si="538"/>
        <v>2427000</v>
      </c>
      <c r="AH2110" s="30">
        <f t="shared" si="550"/>
        <v>2.0601565718994645E-3</v>
      </c>
      <c r="AI2110" s="31">
        <f t="shared" si="551"/>
        <v>0.23691800576843841</v>
      </c>
      <c r="AJ2110" s="31">
        <f t="shared" si="552"/>
        <v>0.30284301606922126</v>
      </c>
      <c r="AK2110" s="30">
        <f>IF(W2110="si",($S2110*'COSTOS DE CREDITOS'!$C$27)/DATA!$G2110,"")</f>
        <v>65.906835757745824</v>
      </c>
      <c r="AL2110" s="90">
        <f>IF(W2110="si",'COSTOS DE CREDITOS'!$C$35,"")</f>
        <v>20.421138461538462</v>
      </c>
      <c r="AM2110" s="30">
        <f t="shared" si="539"/>
        <v>307.69230769230774</v>
      </c>
      <c r="AN2110" s="30">
        <f t="shared" si="540"/>
        <v>0</v>
      </c>
      <c r="AO2110" s="30">
        <f t="shared" si="541"/>
        <v>394.02028191159201</v>
      </c>
      <c r="AP2110" s="30">
        <f t="shared" si="542"/>
        <v>909.31971808840785</v>
      </c>
      <c r="AQ2110" s="19">
        <f t="shared" si="543"/>
        <v>0.69768419452208008</v>
      </c>
    </row>
    <row r="2111" spans="1:43" x14ac:dyDescent="0.2">
      <c r="A2111" s="23" t="s">
        <v>5665</v>
      </c>
      <c r="B2111" s="6" t="s">
        <v>5672</v>
      </c>
      <c r="C2111" s="6" t="s">
        <v>5667</v>
      </c>
      <c r="D2111" s="2">
        <v>160456</v>
      </c>
      <c r="E2111" s="2">
        <v>162117</v>
      </c>
      <c r="F2111" s="3" t="s">
        <v>2696</v>
      </c>
      <c r="G2111" s="2">
        <v>5</v>
      </c>
      <c r="H2111" s="2">
        <v>162170</v>
      </c>
      <c r="I2111" s="3" t="s">
        <v>2698</v>
      </c>
      <c r="J2111" s="15">
        <v>45142</v>
      </c>
      <c r="K2111" s="24">
        <v>1208112555</v>
      </c>
      <c r="L2111" s="15">
        <v>45161</v>
      </c>
      <c r="M2111" s="15">
        <v>45169</v>
      </c>
      <c r="N2111" s="15"/>
      <c r="O2111" s="26">
        <f>VLOOKUP(D2111,quash!A$2:$I$7791,9,FALSE)</f>
        <v>5</v>
      </c>
      <c r="P2111" s="7">
        <v>10000</v>
      </c>
      <c r="Q2111" s="26">
        <v>127</v>
      </c>
      <c r="R2111" s="19">
        <v>5.24391097594855E-2</v>
      </c>
      <c r="S2111" s="26">
        <v>16</v>
      </c>
      <c r="T2111" s="7">
        <v>5000</v>
      </c>
      <c r="U2111" s="2">
        <v>147</v>
      </c>
      <c r="V2111" s="11">
        <v>1303.3399999999999</v>
      </c>
      <c r="W2111" s="14" t="s">
        <v>5281</v>
      </c>
      <c r="X2111" s="18">
        <v>1</v>
      </c>
      <c r="Y2111" s="9">
        <v>5000</v>
      </c>
      <c r="Z2111" s="19">
        <f t="shared" si="536"/>
        <v>0</v>
      </c>
      <c r="AA2111" s="25">
        <v>1303.3399999999999</v>
      </c>
      <c r="AB2111" s="30">
        <f t="shared" si="537"/>
        <v>119000</v>
      </c>
      <c r="AC2111" s="30">
        <f t="shared" si="547"/>
        <v>4.2016806722689079E-2</v>
      </c>
      <c r="AD2111" s="31">
        <f t="shared" si="548"/>
        <v>5.3361344537815132</v>
      </c>
      <c r="AE2111" s="31">
        <f t="shared" si="549"/>
        <v>6.1764705882352944</v>
      </c>
      <c r="AG2111" s="30">
        <f t="shared" si="538"/>
        <v>352000</v>
      </c>
      <c r="AH2111" s="30">
        <f t="shared" si="550"/>
        <v>1.4204545454545454E-2</v>
      </c>
      <c r="AI2111" s="31">
        <f t="shared" si="551"/>
        <v>1.8039772727272727</v>
      </c>
      <c r="AJ2111" s="31">
        <f t="shared" si="552"/>
        <v>2.0880681818181817</v>
      </c>
      <c r="AK2111" s="30">
        <f>IF(W2111="si",($S2111*'COSTOS DE CREDITOS'!$C$27)/DATA!$G2111,"")</f>
        <v>65.906835757745824</v>
      </c>
      <c r="AL2111" s="90">
        <f>IF(W2111="si",'COSTOS DE CREDITOS'!$C$35,"")</f>
        <v>20.421138461538462</v>
      </c>
      <c r="AM2111" s="30">
        <f t="shared" si="539"/>
        <v>307.69230769230774</v>
      </c>
      <c r="AN2111" s="30">
        <f t="shared" si="540"/>
        <v>0</v>
      </c>
      <c r="AO2111" s="30">
        <f t="shared" si="541"/>
        <v>394.02028191159201</v>
      </c>
      <c r="AP2111" s="30">
        <f t="shared" si="542"/>
        <v>909.31971808840785</v>
      </c>
      <c r="AQ2111" s="19">
        <f t="shared" si="543"/>
        <v>0.69768419452208008</v>
      </c>
    </row>
    <row r="2112" spans="1:43" x14ac:dyDescent="0.2">
      <c r="A2112" s="23" t="s">
        <v>5665</v>
      </c>
      <c r="B2112" s="6" t="s">
        <v>5668</v>
      </c>
      <c r="C2112" s="6" t="s">
        <v>5667</v>
      </c>
      <c r="D2112" s="4">
        <v>161871</v>
      </c>
      <c r="E2112" s="4">
        <v>162407</v>
      </c>
      <c r="F2112" s="5" t="s">
        <v>2699</v>
      </c>
      <c r="G2112" s="2">
        <v>6</v>
      </c>
      <c r="H2112" s="4">
        <v>162409</v>
      </c>
      <c r="I2112" s="5" t="s">
        <v>2700</v>
      </c>
      <c r="J2112" s="15" t="s">
        <v>5688</v>
      </c>
      <c r="K2112" s="24" t="s">
        <v>5688</v>
      </c>
      <c r="L2112" s="15">
        <v>45166</v>
      </c>
      <c r="M2112" s="15">
        <v>45169</v>
      </c>
      <c r="N2112" s="15"/>
      <c r="O2112" s="26">
        <f>VLOOKUP(D2112,quash!A$2:$I$7791,9,FALSE)</f>
        <v>4</v>
      </c>
      <c r="P2112" s="7">
        <v>15000</v>
      </c>
      <c r="Q2112" s="26">
        <v>100</v>
      </c>
      <c r="R2112" s="19">
        <v>1.82981294070719E-2</v>
      </c>
      <c r="S2112" s="93">
        <v>26</v>
      </c>
      <c r="T2112" s="8">
        <v>8000</v>
      </c>
      <c r="U2112" s="4">
        <v>142</v>
      </c>
      <c r="V2112" s="10">
        <v>2013.74</v>
      </c>
      <c r="W2112" s="14" t="s">
        <v>5281</v>
      </c>
      <c r="X2112" s="18">
        <v>0.65850054565660232</v>
      </c>
      <c r="Y2112" s="9">
        <v>5268.0043652528184</v>
      </c>
      <c r="Z2112" s="19">
        <f t="shared" si="536"/>
        <v>-0.34149945434339768</v>
      </c>
      <c r="AA2112" s="25">
        <v>1326.0488888105263</v>
      </c>
      <c r="AB2112" s="30">
        <f t="shared" si="537"/>
        <v>247000</v>
      </c>
      <c r="AC2112" s="30">
        <f t="shared" si="547"/>
        <v>3.2388663967611336E-2</v>
      </c>
      <c r="AD2112" s="31">
        <f t="shared" si="548"/>
        <v>3.2388663967611335</v>
      </c>
      <c r="AE2112" s="31">
        <f t="shared" si="549"/>
        <v>4.5991902834008096</v>
      </c>
      <c r="AG2112" s="30">
        <f t="shared" si="538"/>
        <v>927000</v>
      </c>
      <c r="AH2112" s="30">
        <f t="shared" si="550"/>
        <v>8.6299892125134836E-3</v>
      </c>
      <c r="AI2112" s="31">
        <f t="shared" si="551"/>
        <v>0.86299892125134836</v>
      </c>
      <c r="AJ2112" s="31">
        <f t="shared" si="552"/>
        <v>1.2254584681769147</v>
      </c>
      <c r="AK2112" s="30">
        <f>IF(W2112="si",($S2112*'COSTOS DE CREDITOS'!$C$27)/DATA!$G2112,"")</f>
        <v>89.248840088614131</v>
      </c>
      <c r="AL2112" s="90">
        <f>IF(W2112="si",'COSTOS DE CREDITOS'!$C$35,"")</f>
        <v>20.421138461538462</v>
      </c>
      <c r="AM2112" s="30">
        <f t="shared" si="539"/>
        <v>800</v>
      </c>
      <c r="AN2112" s="30">
        <f t="shared" si="540"/>
        <v>2731.9956347471816</v>
      </c>
      <c r="AO2112" s="30">
        <f t="shared" si="541"/>
        <v>3641.6656132973339</v>
      </c>
      <c r="AP2112" s="30">
        <f t="shared" si="542"/>
        <v>-2315.6167244868075</v>
      </c>
      <c r="AQ2112" s="19">
        <f t="shared" si="543"/>
        <v>-1.7462529051729982</v>
      </c>
    </row>
    <row r="2113" spans="1:43" x14ac:dyDescent="0.2">
      <c r="A2113" s="23" t="s">
        <v>5665</v>
      </c>
      <c r="B2113" s="6" t="s">
        <v>5676</v>
      </c>
      <c r="C2113" s="6" t="s">
        <v>5670</v>
      </c>
      <c r="D2113" s="4">
        <v>161749</v>
      </c>
      <c r="E2113" s="4">
        <v>162397</v>
      </c>
      <c r="F2113" s="5" t="s">
        <v>2701</v>
      </c>
      <c r="G2113" s="2">
        <v>5</v>
      </c>
      <c r="H2113" s="4">
        <v>162398</v>
      </c>
      <c r="I2113" s="5" t="s">
        <v>2702</v>
      </c>
      <c r="J2113" s="15">
        <v>45362</v>
      </c>
      <c r="K2113" s="24">
        <v>1356436750</v>
      </c>
      <c r="L2113" s="15">
        <v>45166</v>
      </c>
      <c r="M2113" s="15">
        <v>45169</v>
      </c>
      <c r="N2113" s="15"/>
      <c r="O2113" s="26" t="e">
        <f>VLOOKUP(D2113,quash!A$2:$I$7791,9,FALSE)</f>
        <v>#N/A</v>
      </c>
      <c r="P2113" s="7">
        <v>7000</v>
      </c>
      <c r="Q2113" s="26">
        <v>126</v>
      </c>
      <c r="R2113" s="19">
        <v>3.3741050530766176E-2</v>
      </c>
      <c r="S2113" s="26">
        <v>16</v>
      </c>
      <c r="T2113" s="8">
        <v>7000</v>
      </c>
      <c r="U2113" s="4">
        <v>142</v>
      </c>
      <c r="V2113" s="10">
        <v>1758.65</v>
      </c>
      <c r="W2113" s="14" t="s">
        <v>5281</v>
      </c>
      <c r="X2113" s="18">
        <v>1</v>
      </c>
      <c r="Y2113" s="9">
        <v>7000</v>
      </c>
      <c r="Z2113" s="19">
        <f t="shared" si="536"/>
        <v>0</v>
      </c>
      <c r="AA2113" s="25">
        <v>1758.65</v>
      </c>
      <c r="AB2113" s="30">
        <f t="shared" si="537"/>
        <v>622000</v>
      </c>
      <c r="AC2113" s="30">
        <f t="shared" si="547"/>
        <v>1.1254019292604502E-2</v>
      </c>
      <c r="AD2113" s="31">
        <f t="shared" si="548"/>
        <v>1.4180064308681672</v>
      </c>
      <c r="AE2113" s="31">
        <f t="shared" si="549"/>
        <v>1.5980707395498392</v>
      </c>
      <c r="AG2113" s="30">
        <f t="shared" si="538"/>
        <v>6126000</v>
      </c>
      <c r="AH2113" s="30">
        <f t="shared" si="550"/>
        <v>1.1426705843943846E-3</v>
      </c>
      <c r="AI2113" s="31">
        <f t="shared" si="551"/>
        <v>0.14397649363369247</v>
      </c>
      <c r="AJ2113" s="31">
        <f t="shared" si="552"/>
        <v>0.16225922298400261</v>
      </c>
      <c r="AK2113" s="30">
        <f>IF(W2113="si",($S2113*'COSTOS DE CREDITOS'!$C$27)/DATA!$G2113,"")</f>
        <v>65.906835757745824</v>
      </c>
      <c r="AL2113" s="90">
        <f>IF(W2113="si",'COSTOS DE CREDITOS'!$C$35,"")</f>
        <v>20.421138461538462</v>
      </c>
      <c r="AM2113" s="30">
        <f t="shared" si="539"/>
        <v>430.76923076923077</v>
      </c>
      <c r="AN2113" s="30">
        <f t="shared" si="540"/>
        <v>0</v>
      </c>
      <c r="AO2113" s="30">
        <f t="shared" si="541"/>
        <v>517.09720498851505</v>
      </c>
      <c r="AP2113" s="30">
        <f t="shared" si="542"/>
        <v>1241.5527950114852</v>
      </c>
      <c r="AQ2113" s="19">
        <f t="shared" si="543"/>
        <v>0.70596923493104657</v>
      </c>
    </row>
    <row r="2114" spans="1:43" x14ac:dyDescent="0.2">
      <c r="A2114" s="23" t="s">
        <v>5665</v>
      </c>
      <c r="B2114" s="6" t="s">
        <v>5684</v>
      </c>
      <c r="C2114" s="6" t="s">
        <v>5667</v>
      </c>
      <c r="D2114" s="4">
        <v>162019</v>
      </c>
      <c r="E2114" s="4">
        <v>162501</v>
      </c>
      <c r="F2114" s="5" t="s">
        <v>2703</v>
      </c>
      <c r="G2114" s="2">
        <v>5</v>
      </c>
      <c r="H2114" s="4">
        <v>162502</v>
      </c>
      <c r="I2114" s="5" t="s">
        <v>2704</v>
      </c>
      <c r="J2114" s="15">
        <v>45160</v>
      </c>
      <c r="K2114" s="24">
        <v>1219484100</v>
      </c>
      <c r="L2114" s="15">
        <v>45166</v>
      </c>
      <c r="M2114" s="15">
        <v>45169</v>
      </c>
      <c r="N2114" s="15"/>
      <c r="O2114" s="26">
        <f>VLOOKUP(D2114,quash!A$2:$I$7791,9,FALSE)</f>
        <v>1</v>
      </c>
      <c r="P2114" s="7">
        <v>10000</v>
      </c>
      <c r="Q2114" s="26">
        <v>147</v>
      </c>
      <c r="R2114" s="19">
        <v>7.9000519063170294E-2</v>
      </c>
      <c r="S2114" s="26">
        <v>16</v>
      </c>
      <c r="T2114" s="8">
        <v>7000</v>
      </c>
      <c r="U2114" s="4">
        <v>142</v>
      </c>
      <c r="V2114" s="10">
        <v>1758.65</v>
      </c>
      <c r="W2114" s="14" t="s">
        <v>5281</v>
      </c>
      <c r="X2114" s="18">
        <v>1</v>
      </c>
      <c r="Y2114" s="9">
        <v>7000</v>
      </c>
      <c r="Z2114" s="19">
        <f t="shared" ref="Z2114:Z2177" si="553">Y2114/T2114-1</f>
        <v>0</v>
      </c>
      <c r="AA2114" s="25">
        <v>1758.65</v>
      </c>
      <c r="AB2114" s="30">
        <f t="shared" ref="AB2114:AB2177" si="554">SUMIFS($T:$T,$M:$M,$M2114,$O:$O,$O2114)</f>
        <v>523000</v>
      </c>
      <c r="AC2114" s="30">
        <f t="shared" si="547"/>
        <v>1.338432122370937E-2</v>
      </c>
      <c r="AD2114" s="31">
        <f t="shared" si="548"/>
        <v>1.9674952198852773</v>
      </c>
      <c r="AE2114" s="31">
        <f t="shared" si="549"/>
        <v>1.9005736137667306</v>
      </c>
      <c r="AG2114" s="30">
        <f t="shared" ref="AG2114:AG2177" si="555">SUMIFS($T:$T,$O:$O,$O2114,$N:$N,1)</f>
        <v>2427000</v>
      </c>
      <c r="AH2114" s="30">
        <f t="shared" si="550"/>
        <v>2.88421920065925E-3</v>
      </c>
      <c r="AI2114" s="31">
        <f t="shared" si="551"/>
        <v>0.42398022249690975</v>
      </c>
      <c r="AJ2114" s="31">
        <f t="shared" si="552"/>
        <v>0.40955912649361348</v>
      </c>
      <c r="AK2114" s="30">
        <f>IF(W2114="si",($S2114*'COSTOS DE CREDITOS'!$C$27)/DATA!$G2114,"")</f>
        <v>65.906835757745824</v>
      </c>
      <c r="AL2114" s="90">
        <f>IF(W2114="si",'COSTOS DE CREDITOS'!$C$35,"")</f>
        <v>20.421138461538462</v>
      </c>
      <c r="AM2114" s="30">
        <f t="shared" si="539"/>
        <v>430.76923076923077</v>
      </c>
      <c r="AN2114" s="30">
        <f t="shared" si="540"/>
        <v>0</v>
      </c>
      <c r="AO2114" s="30">
        <f t="shared" si="541"/>
        <v>517.09720498851505</v>
      </c>
      <c r="AP2114" s="30">
        <f t="shared" si="542"/>
        <v>1241.5527950114852</v>
      </c>
      <c r="AQ2114" s="19">
        <f t="shared" si="543"/>
        <v>0.70596923493104657</v>
      </c>
    </row>
    <row r="2115" spans="1:43" x14ac:dyDescent="0.2">
      <c r="A2115" s="23" t="s">
        <v>5665</v>
      </c>
      <c r="B2115" s="6" t="s">
        <v>5671</v>
      </c>
      <c r="C2115" s="6" t="s">
        <v>5670</v>
      </c>
      <c r="D2115" s="4">
        <v>161178</v>
      </c>
      <c r="E2115" s="4">
        <v>162514</v>
      </c>
      <c r="F2115" s="5" t="s">
        <v>2705</v>
      </c>
      <c r="G2115" s="2">
        <v>5</v>
      </c>
      <c r="H2115" s="4">
        <v>162515</v>
      </c>
      <c r="I2115" s="5" t="s">
        <v>2706</v>
      </c>
      <c r="J2115" s="15">
        <v>45152</v>
      </c>
      <c r="K2115" s="24">
        <v>1214595816</v>
      </c>
      <c r="L2115" s="15">
        <v>45166</v>
      </c>
      <c r="M2115" s="15">
        <v>45169</v>
      </c>
      <c r="N2115" s="15"/>
      <c r="O2115" s="26">
        <f>VLOOKUP(D2115,quash!A$2:$I$7791,9,FALSE)</f>
        <v>1</v>
      </c>
      <c r="P2115" s="7">
        <v>10000</v>
      </c>
      <c r="Q2115" s="26">
        <v>147</v>
      </c>
      <c r="R2115" s="19">
        <v>7.9000519063170294E-2</v>
      </c>
      <c r="S2115" s="26">
        <v>16</v>
      </c>
      <c r="T2115" s="8">
        <v>8000</v>
      </c>
      <c r="U2115" s="4">
        <v>142</v>
      </c>
      <c r="V2115" s="10">
        <v>2013.74</v>
      </c>
      <c r="W2115" s="14" t="s">
        <v>5281</v>
      </c>
      <c r="X2115" s="18">
        <v>1</v>
      </c>
      <c r="Y2115" s="9">
        <v>8000</v>
      </c>
      <c r="Z2115" s="19">
        <f t="shared" si="553"/>
        <v>0</v>
      </c>
      <c r="AA2115" s="25">
        <v>2013.74</v>
      </c>
      <c r="AB2115" s="30">
        <f t="shared" si="554"/>
        <v>523000</v>
      </c>
      <c r="AC2115" s="30">
        <f t="shared" si="547"/>
        <v>1.5296367112810707E-2</v>
      </c>
      <c r="AD2115" s="31">
        <f t="shared" si="548"/>
        <v>2.248565965583174</v>
      </c>
      <c r="AE2115" s="31">
        <f t="shared" si="549"/>
        <v>2.1720841300191203</v>
      </c>
      <c r="AG2115" s="30">
        <f t="shared" si="555"/>
        <v>2427000</v>
      </c>
      <c r="AH2115" s="30">
        <f t="shared" si="550"/>
        <v>3.296250515039143E-3</v>
      </c>
      <c r="AI2115" s="31">
        <f t="shared" si="551"/>
        <v>0.48454882571075403</v>
      </c>
      <c r="AJ2115" s="31">
        <f t="shared" si="552"/>
        <v>0.4680675731355583</v>
      </c>
      <c r="AK2115" s="30">
        <f>IF(W2115="si",($S2115*'COSTOS DE CREDITOS'!$C$27)/DATA!$G2115,"")</f>
        <v>65.906835757745824</v>
      </c>
      <c r="AL2115" s="90">
        <f>IF(W2115="si",'COSTOS DE CREDITOS'!$C$35,"")</f>
        <v>20.421138461538462</v>
      </c>
      <c r="AM2115" s="30">
        <f t="shared" ref="AM2115:AM2178" si="556">IF(W2115="si",(20%/52*$S2115)*$T2115,"")</f>
        <v>492.30769230769232</v>
      </c>
      <c r="AN2115" s="30">
        <f t="shared" ref="AN2115:AN2178" si="557">IF(W2115="SI",T2115-Y2115,"")</f>
        <v>0</v>
      </c>
      <c r="AO2115" s="30">
        <f t="shared" ref="AO2115:AO2178" si="558">SUM(AK2115:AN2115)</f>
        <v>578.63566652697659</v>
      </c>
      <c r="AP2115" s="30">
        <f t="shared" ref="AP2115:AP2178" si="559">AA2115-AO2115</f>
        <v>1435.1043334730234</v>
      </c>
      <c r="AQ2115" s="19">
        <f t="shared" ref="AQ2115:AQ2178" si="560">IFERROR(AP2115/AA2115,"")</f>
        <v>0.71265621851531147</v>
      </c>
    </row>
    <row r="2116" spans="1:43" x14ac:dyDescent="0.2">
      <c r="A2116" s="23" t="s">
        <v>5665</v>
      </c>
      <c r="B2116" s="6" t="s">
        <v>5672</v>
      </c>
      <c r="C2116" s="6" t="s">
        <v>5667</v>
      </c>
      <c r="D2116" s="4">
        <v>161895</v>
      </c>
      <c r="E2116" s="4">
        <v>162555</v>
      </c>
      <c r="F2116" s="5" t="s">
        <v>2707</v>
      </c>
      <c r="G2116" s="2">
        <v>6</v>
      </c>
      <c r="H2116" s="4">
        <v>162556</v>
      </c>
      <c r="I2116" s="5" t="s">
        <v>2708</v>
      </c>
      <c r="J2116" s="15" t="s">
        <v>5688</v>
      </c>
      <c r="K2116" s="24" t="s">
        <v>5688</v>
      </c>
      <c r="L2116" s="15">
        <v>45166</v>
      </c>
      <c r="M2116" s="15">
        <v>45169</v>
      </c>
      <c r="N2116" s="15"/>
      <c r="O2116" s="26" t="e">
        <f>VLOOKUP(D2116,quash!A$2:$I$7791,9,FALSE)</f>
        <v>#N/A</v>
      </c>
      <c r="P2116" s="7">
        <v>11000</v>
      </c>
      <c r="Q2116" s="26">
        <v>119</v>
      </c>
      <c r="R2116" s="19">
        <v>4.6797046777239087E-2</v>
      </c>
      <c r="S2116" s="93">
        <v>26</v>
      </c>
      <c r="T2116" s="8">
        <v>6000</v>
      </c>
      <c r="U2116" s="4">
        <v>142</v>
      </c>
      <c r="V2116" s="10">
        <v>1503.37</v>
      </c>
      <c r="W2116" s="14" t="s">
        <v>5281</v>
      </c>
      <c r="X2116" s="18">
        <v>0.34778454665506287</v>
      </c>
      <c r="Y2116" s="9">
        <v>2086.7072799303774</v>
      </c>
      <c r="Z2116" s="19">
        <f t="shared" si="553"/>
        <v>-0.65221545334493713</v>
      </c>
      <c r="AA2116" s="25">
        <v>522.84885390482179</v>
      </c>
      <c r="AB2116" s="30">
        <f t="shared" si="554"/>
        <v>622000</v>
      </c>
      <c r="AC2116" s="30">
        <f t="shared" si="547"/>
        <v>9.6463022508038593E-3</v>
      </c>
      <c r="AD2116" s="31">
        <f t="shared" si="548"/>
        <v>1.1479099678456592</v>
      </c>
      <c r="AE2116" s="31">
        <f t="shared" si="549"/>
        <v>1.369774919614148</v>
      </c>
      <c r="AG2116" s="30">
        <f t="shared" si="555"/>
        <v>6126000</v>
      </c>
      <c r="AH2116" s="30">
        <f t="shared" si="550"/>
        <v>9.7943192948090111E-4</v>
      </c>
      <c r="AI2116" s="31">
        <f t="shared" si="551"/>
        <v>0.11655239960822723</v>
      </c>
      <c r="AJ2116" s="31">
        <f t="shared" si="552"/>
        <v>0.13907933398628797</v>
      </c>
      <c r="AK2116" s="30">
        <f>IF(W2116="si",($S2116*'COSTOS DE CREDITOS'!$C$27)/DATA!$G2116,"")</f>
        <v>89.248840088614131</v>
      </c>
      <c r="AL2116" s="90">
        <f>IF(W2116="si",'COSTOS DE CREDITOS'!$C$35,"")</f>
        <v>20.421138461538462</v>
      </c>
      <c r="AM2116" s="30">
        <f t="shared" si="556"/>
        <v>600</v>
      </c>
      <c r="AN2116" s="30">
        <f t="shared" si="557"/>
        <v>3913.2927200696226</v>
      </c>
      <c r="AO2116" s="30">
        <f t="shared" si="558"/>
        <v>4622.9626986197754</v>
      </c>
      <c r="AP2116" s="30">
        <f t="shared" si="559"/>
        <v>-4100.1138447149533</v>
      </c>
      <c r="AQ2116" s="19">
        <f t="shared" si="560"/>
        <v>-7.8418721091073262</v>
      </c>
    </row>
    <row r="2117" spans="1:43" x14ac:dyDescent="0.2">
      <c r="A2117" s="23" t="s">
        <v>5665</v>
      </c>
      <c r="B2117" s="6" t="s">
        <v>5676</v>
      </c>
      <c r="C2117" s="6" t="s">
        <v>5670</v>
      </c>
      <c r="D2117" s="2">
        <v>162184</v>
      </c>
      <c r="E2117" s="2">
        <v>162341</v>
      </c>
      <c r="F2117" s="3" t="s">
        <v>69</v>
      </c>
      <c r="G2117" s="2">
        <v>6</v>
      </c>
      <c r="H2117" s="2">
        <v>162348</v>
      </c>
      <c r="I2117" s="3" t="s">
        <v>2709</v>
      </c>
      <c r="J2117" s="15">
        <v>45161</v>
      </c>
      <c r="K2117" s="24">
        <v>1220201624</v>
      </c>
      <c r="L2117" s="15">
        <v>45166</v>
      </c>
      <c r="M2117" s="15">
        <v>45169</v>
      </c>
      <c r="N2117" s="15"/>
      <c r="O2117" s="26">
        <f>VLOOKUP(D2117,quash!A$2:$I$7791,9,FALSE)</f>
        <v>2</v>
      </c>
      <c r="P2117" s="7">
        <v>10000</v>
      </c>
      <c r="Q2117" s="26">
        <v>147</v>
      </c>
      <c r="R2117" s="19">
        <v>7.9000519063170294E-2</v>
      </c>
      <c r="S2117" s="26">
        <v>16</v>
      </c>
      <c r="T2117" s="7">
        <v>7000</v>
      </c>
      <c r="U2117" s="2">
        <v>142</v>
      </c>
      <c r="V2117" s="11">
        <v>1758.65</v>
      </c>
      <c r="W2117" s="14" t="s">
        <v>5281</v>
      </c>
      <c r="X2117" s="18">
        <v>1</v>
      </c>
      <c r="Y2117" s="9">
        <v>7000</v>
      </c>
      <c r="Z2117" s="19">
        <f t="shared" si="553"/>
        <v>0</v>
      </c>
      <c r="AA2117" s="25">
        <v>1758.65</v>
      </c>
      <c r="AB2117" s="30">
        <f t="shared" si="554"/>
        <v>457000</v>
      </c>
      <c r="AC2117" s="30">
        <f t="shared" si="547"/>
        <v>1.5317286652078774E-2</v>
      </c>
      <c r="AD2117" s="31">
        <f t="shared" si="548"/>
        <v>2.2516411378555796</v>
      </c>
      <c r="AE2117" s="31">
        <f t="shared" si="549"/>
        <v>2.175054704595186</v>
      </c>
      <c r="AG2117" s="30">
        <f t="shared" si="555"/>
        <v>1695000</v>
      </c>
      <c r="AH2117" s="30">
        <f t="shared" si="550"/>
        <v>4.1297935103244837E-3</v>
      </c>
      <c r="AI2117" s="31">
        <f t="shared" si="551"/>
        <v>0.60707964601769915</v>
      </c>
      <c r="AJ2117" s="31">
        <f t="shared" si="552"/>
        <v>0.58643067846607666</v>
      </c>
      <c r="AK2117" s="30">
        <f>IF(W2117="si",($S2117*'COSTOS DE CREDITOS'!$C$27)/DATA!$G2117,"")</f>
        <v>54.922363131454851</v>
      </c>
      <c r="AL2117" s="90">
        <f>IF(W2117="si",'COSTOS DE CREDITOS'!$C$35,"")</f>
        <v>20.421138461538462</v>
      </c>
      <c r="AM2117" s="30">
        <f t="shared" si="556"/>
        <v>430.76923076923077</v>
      </c>
      <c r="AN2117" s="30">
        <f t="shared" si="557"/>
        <v>0</v>
      </c>
      <c r="AO2117" s="30">
        <f t="shared" si="558"/>
        <v>506.11273236222405</v>
      </c>
      <c r="AP2117" s="30">
        <f t="shared" si="559"/>
        <v>1252.537267637776</v>
      </c>
      <c r="AQ2117" s="19">
        <f t="shared" si="560"/>
        <v>0.71221520350142209</v>
      </c>
    </row>
    <row r="2118" spans="1:43" x14ac:dyDescent="0.2">
      <c r="A2118" s="23" t="s">
        <v>5665</v>
      </c>
      <c r="B2118" s="6" t="s">
        <v>5668</v>
      </c>
      <c r="C2118" s="6" t="s">
        <v>5667</v>
      </c>
      <c r="D2118" s="2">
        <v>161709</v>
      </c>
      <c r="E2118" s="2">
        <v>162407</v>
      </c>
      <c r="F2118" s="3" t="s">
        <v>2699</v>
      </c>
      <c r="G2118" s="2">
        <v>6</v>
      </c>
      <c r="H2118" s="2">
        <v>162411</v>
      </c>
      <c r="I2118" s="3" t="s">
        <v>2710</v>
      </c>
      <c r="J2118" s="15" t="s">
        <v>5688</v>
      </c>
      <c r="K2118" s="24" t="s">
        <v>5688</v>
      </c>
      <c r="L2118" s="15">
        <v>45166</v>
      </c>
      <c r="M2118" s="15">
        <v>45169</v>
      </c>
      <c r="N2118" s="15"/>
      <c r="O2118" s="26" t="e">
        <f>VLOOKUP(D2118,quash!A$2:$I$7791,9,FALSE)</f>
        <v>#N/A</v>
      </c>
      <c r="P2118" s="7">
        <v>7000</v>
      </c>
      <c r="Q2118" s="26">
        <v>126</v>
      </c>
      <c r="R2118" s="19">
        <v>3.3741050530766176E-2</v>
      </c>
      <c r="S2118" s="93">
        <v>26</v>
      </c>
      <c r="T2118" s="7">
        <v>6000</v>
      </c>
      <c r="U2118" s="2">
        <v>142</v>
      </c>
      <c r="V2118" s="11">
        <v>1503.37</v>
      </c>
      <c r="W2118" s="14" t="s">
        <v>5281</v>
      </c>
      <c r="X2118" s="18">
        <v>0.65850054565660232</v>
      </c>
      <c r="Y2118" s="9">
        <v>3951.0032739396138</v>
      </c>
      <c r="Z2118" s="19">
        <f t="shared" si="553"/>
        <v>-0.34149945434339768</v>
      </c>
      <c r="AA2118" s="25">
        <v>989.96996532376613</v>
      </c>
      <c r="AB2118" s="30">
        <f t="shared" si="554"/>
        <v>622000</v>
      </c>
      <c r="AC2118" s="30">
        <f t="shared" si="547"/>
        <v>9.6463022508038593E-3</v>
      </c>
      <c r="AD2118" s="31">
        <f t="shared" si="548"/>
        <v>1.2154340836012862</v>
      </c>
      <c r="AE2118" s="31">
        <f t="shared" si="549"/>
        <v>1.369774919614148</v>
      </c>
      <c r="AG2118" s="30">
        <f t="shared" si="555"/>
        <v>6126000</v>
      </c>
      <c r="AH2118" s="30">
        <f t="shared" si="550"/>
        <v>9.7943192948090111E-4</v>
      </c>
      <c r="AI2118" s="31">
        <f t="shared" si="551"/>
        <v>0.12340842311459355</v>
      </c>
      <c r="AJ2118" s="31">
        <f t="shared" si="552"/>
        <v>0.13907933398628797</v>
      </c>
      <c r="AK2118" s="30">
        <f>IF(W2118="si",($S2118*'COSTOS DE CREDITOS'!$C$27)/DATA!$G2118,"")</f>
        <v>89.248840088614131</v>
      </c>
      <c r="AL2118" s="90">
        <f>IF(W2118="si",'COSTOS DE CREDITOS'!$C$35,"")</f>
        <v>20.421138461538462</v>
      </c>
      <c r="AM2118" s="30">
        <f t="shared" si="556"/>
        <v>600</v>
      </c>
      <c r="AN2118" s="30">
        <f t="shared" si="557"/>
        <v>2048.9967260603862</v>
      </c>
      <c r="AO2118" s="30">
        <f t="shared" si="558"/>
        <v>2758.6667046105385</v>
      </c>
      <c r="AP2118" s="30">
        <f t="shared" si="559"/>
        <v>-1768.6967392867723</v>
      </c>
      <c r="AQ2118" s="19">
        <f t="shared" si="560"/>
        <v>-1.7866165653907757</v>
      </c>
    </row>
    <row r="2119" spans="1:43" x14ac:dyDescent="0.2">
      <c r="A2119" s="23" t="s">
        <v>5665</v>
      </c>
      <c r="B2119" s="6" t="s">
        <v>5668</v>
      </c>
      <c r="C2119" s="6" t="s">
        <v>5667</v>
      </c>
      <c r="D2119" s="2">
        <v>160410</v>
      </c>
      <c r="E2119" s="2">
        <v>162407</v>
      </c>
      <c r="F2119" s="3" t="s">
        <v>2699</v>
      </c>
      <c r="G2119" s="2">
        <v>6</v>
      </c>
      <c r="H2119" s="2">
        <v>162408</v>
      </c>
      <c r="I2119" s="3" t="s">
        <v>2711</v>
      </c>
      <c r="J2119" s="15" t="s">
        <v>5688</v>
      </c>
      <c r="K2119" s="24" t="s">
        <v>5688</v>
      </c>
      <c r="L2119" s="15">
        <v>45166</v>
      </c>
      <c r="M2119" s="15">
        <v>45169</v>
      </c>
      <c r="N2119" s="15"/>
      <c r="O2119" s="26">
        <f>VLOOKUP(D2119,quash!A$2:$I$7791,9,FALSE)</f>
        <v>2</v>
      </c>
      <c r="P2119" s="7">
        <v>10000</v>
      </c>
      <c r="Q2119" s="26">
        <v>120</v>
      </c>
      <c r="R2119" s="19">
        <v>3.1590593748395276E-2</v>
      </c>
      <c r="S2119" s="93">
        <v>26</v>
      </c>
      <c r="T2119" s="7">
        <v>6000</v>
      </c>
      <c r="U2119" s="2">
        <v>142</v>
      </c>
      <c r="V2119" s="11">
        <v>737.24</v>
      </c>
      <c r="W2119" s="14" t="s">
        <v>5281</v>
      </c>
      <c r="X2119" s="18">
        <v>0.65850054565660232</v>
      </c>
      <c r="Y2119" s="9">
        <v>3951.0032739396138</v>
      </c>
      <c r="Z2119" s="19">
        <f t="shared" si="553"/>
        <v>-0.34149945434339768</v>
      </c>
      <c r="AA2119" s="25">
        <v>485.47294227987351</v>
      </c>
      <c r="AB2119" s="30">
        <f t="shared" si="554"/>
        <v>457000</v>
      </c>
      <c r="AC2119" s="30">
        <f t="shared" si="547"/>
        <v>1.3129102844638949E-2</v>
      </c>
      <c r="AD2119" s="31">
        <f t="shared" si="548"/>
        <v>1.5754923413566739</v>
      </c>
      <c r="AE2119" s="31">
        <f t="shared" si="549"/>
        <v>1.8643326039387307</v>
      </c>
      <c r="AG2119" s="30">
        <f t="shared" si="555"/>
        <v>1695000</v>
      </c>
      <c r="AH2119" s="30">
        <f t="shared" si="550"/>
        <v>3.5398230088495575E-3</v>
      </c>
      <c r="AI2119" s="31">
        <f t="shared" si="551"/>
        <v>0.4247787610619469</v>
      </c>
      <c r="AJ2119" s="31">
        <f t="shared" si="552"/>
        <v>0.50265486725663711</v>
      </c>
      <c r="AK2119" s="30">
        <f>IF(W2119="si",($S2119*'COSTOS DE CREDITOS'!$C$27)/DATA!$G2119,"")</f>
        <v>89.248840088614131</v>
      </c>
      <c r="AL2119" s="90">
        <f>IF(W2119="si",'COSTOS DE CREDITOS'!$C$35,"")</f>
        <v>20.421138461538462</v>
      </c>
      <c r="AM2119" s="30">
        <f t="shared" si="556"/>
        <v>600</v>
      </c>
      <c r="AN2119" s="30">
        <f t="shared" si="557"/>
        <v>2048.9967260603862</v>
      </c>
      <c r="AO2119" s="30">
        <f t="shared" si="558"/>
        <v>2758.6667046105385</v>
      </c>
      <c r="AP2119" s="30">
        <f t="shared" si="559"/>
        <v>-2273.1937623306649</v>
      </c>
      <c r="AQ2119" s="19">
        <f t="shared" si="560"/>
        <v>-4.6824314279088624</v>
      </c>
    </row>
    <row r="2120" spans="1:43" x14ac:dyDescent="0.2">
      <c r="A2120" s="23" t="s">
        <v>5665</v>
      </c>
      <c r="B2120" s="6" t="s">
        <v>5668</v>
      </c>
      <c r="C2120" s="6" t="s">
        <v>5667</v>
      </c>
      <c r="D2120" s="2">
        <v>161697</v>
      </c>
      <c r="E2120" s="2">
        <v>162407</v>
      </c>
      <c r="F2120" s="3" t="s">
        <v>2699</v>
      </c>
      <c r="G2120" s="2">
        <v>6</v>
      </c>
      <c r="H2120" s="2">
        <v>162410</v>
      </c>
      <c r="I2120" s="3" t="s">
        <v>2712</v>
      </c>
      <c r="J2120" s="15" t="s">
        <v>5688</v>
      </c>
      <c r="K2120" s="24" t="s">
        <v>5688</v>
      </c>
      <c r="L2120" s="15">
        <v>45166</v>
      </c>
      <c r="M2120" s="15">
        <v>45169</v>
      </c>
      <c r="N2120" s="15"/>
      <c r="O2120" s="26" t="e">
        <f>VLOOKUP(D2120,quash!A$2:$I$7791,9,FALSE)</f>
        <v>#N/A</v>
      </c>
      <c r="P2120" s="7">
        <v>7000</v>
      </c>
      <c r="Q2120" s="26">
        <v>126</v>
      </c>
      <c r="R2120" s="19">
        <v>3.3741050530766176E-2</v>
      </c>
      <c r="S2120" s="93">
        <v>26</v>
      </c>
      <c r="T2120" s="7">
        <v>6000</v>
      </c>
      <c r="U2120" s="2">
        <v>142</v>
      </c>
      <c r="V2120" s="11">
        <v>1503.37</v>
      </c>
      <c r="W2120" s="14" t="s">
        <v>5281</v>
      </c>
      <c r="X2120" s="18">
        <v>0.65850054565660232</v>
      </c>
      <c r="Y2120" s="9">
        <v>3951.0032739396138</v>
      </c>
      <c r="Z2120" s="19">
        <f t="shared" si="553"/>
        <v>-0.34149945434339768</v>
      </c>
      <c r="AA2120" s="25">
        <v>989.96996532376613</v>
      </c>
      <c r="AB2120" s="30">
        <f t="shared" si="554"/>
        <v>622000</v>
      </c>
      <c r="AC2120" s="30">
        <f t="shared" si="547"/>
        <v>9.6463022508038593E-3</v>
      </c>
      <c r="AD2120" s="31">
        <f t="shared" si="548"/>
        <v>1.2154340836012862</v>
      </c>
      <c r="AE2120" s="31">
        <f t="shared" si="549"/>
        <v>1.369774919614148</v>
      </c>
      <c r="AG2120" s="30">
        <f t="shared" si="555"/>
        <v>6126000</v>
      </c>
      <c r="AH2120" s="30">
        <f t="shared" si="550"/>
        <v>9.7943192948090111E-4</v>
      </c>
      <c r="AI2120" s="31">
        <f t="shared" si="551"/>
        <v>0.12340842311459355</v>
      </c>
      <c r="AJ2120" s="31">
        <f t="shared" si="552"/>
        <v>0.13907933398628797</v>
      </c>
      <c r="AK2120" s="30">
        <f>IF(W2120="si",($S2120*'COSTOS DE CREDITOS'!$C$27)/DATA!$G2120,"")</f>
        <v>89.248840088614131</v>
      </c>
      <c r="AL2120" s="90">
        <f>IF(W2120="si",'COSTOS DE CREDITOS'!$C$35,"")</f>
        <v>20.421138461538462</v>
      </c>
      <c r="AM2120" s="30">
        <f t="shared" si="556"/>
        <v>600</v>
      </c>
      <c r="AN2120" s="30">
        <f t="shared" si="557"/>
        <v>2048.9967260603862</v>
      </c>
      <c r="AO2120" s="30">
        <f t="shared" si="558"/>
        <v>2758.6667046105385</v>
      </c>
      <c r="AP2120" s="30">
        <f t="shared" si="559"/>
        <v>-1768.6967392867723</v>
      </c>
      <c r="AQ2120" s="19">
        <f t="shared" si="560"/>
        <v>-1.7866165653907757</v>
      </c>
    </row>
    <row r="2121" spans="1:43" x14ac:dyDescent="0.2">
      <c r="A2121" s="23" t="s">
        <v>5665</v>
      </c>
      <c r="B2121" s="6" t="s">
        <v>5668</v>
      </c>
      <c r="C2121" s="6" t="s">
        <v>5667</v>
      </c>
      <c r="D2121" s="2">
        <v>161711</v>
      </c>
      <c r="E2121" s="2">
        <v>162407</v>
      </c>
      <c r="F2121" s="3" t="s">
        <v>2699</v>
      </c>
      <c r="G2121" s="2">
        <v>6</v>
      </c>
      <c r="H2121" s="2">
        <v>162412</v>
      </c>
      <c r="I2121" s="3" t="s">
        <v>2713</v>
      </c>
      <c r="J2121" s="15">
        <v>45156</v>
      </c>
      <c r="K2121" s="24">
        <v>1217390830</v>
      </c>
      <c r="L2121" s="15">
        <v>45166</v>
      </c>
      <c r="M2121" s="15">
        <v>45169</v>
      </c>
      <c r="N2121" s="15"/>
      <c r="O2121" s="26">
        <f>VLOOKUP(D2121,quash!A$2:$I$7791,9,FALSE)</f>
        <v>2</v>
      </c>
      <c r="P2121" s="7">
        <v>10000</v>
      </c>
      <c r="Q2121" s="26">
        <v>90</v>
      </c>
      <c r="R2121" s="19">
        <v>5.9818464604665302E-3</v>
      </c>
      <c r="S2121" s="93">
        <v>26</v>
      </c>
      <c r="T2121" s="7">
        <v>6000</v>
      </c>
      <c r="U2121" s="2">
        <v>142</v>
      </c>
      <c r="V2121" s="11">
        <v>737.24</v>
      </c>
      <c r="W2121" s="14" t="s">
        <v>5281</v>
      </c>
      <c r="X2121" s="18">
        <v>0.65850054565660232</v>
      </c>
      <c r="Y2121" s="9">
        <v>3951.0032739396138</v>
      </c>
      <c r="Z2121" s="19">
        <f t="shared" si="553"/>
        <v>-0.34149945434339768</v>
      </c>
      <c r="AA2121" s="25">
        <v>485.47294227987351</v>
      </c>
      <c r="AB2121" s="30">
        <f t="shared" si="554"/>
        <v>457000</v>
      </c>
      <c r="AC2121" s="30">
        <f t="shared" si="547"/>
        <v>1.3129102844638949E-2</v>
      </c>
      <c r="AD2121" s="31">
        <f t="shared" si="548"/>
        <v>1.1816192560175054</v>
      </c>
      <c r="AE2121" s="31">
        <f t="shared" si="549"/>
        <v>1.8643326039387307</v>
      </c>
      <c r="AG2121" s="30">
        <f t="shared" si="555"/>
        <v>1695000</v>
      </c>
      <c r="AH2121" s="30">
        <f t="shared" si="550"/>
        <v>3.5398230088495575E-3</v>
      </c>
      <c r="AI2121" s="31">
        <f t="shared" si="551"/>
        <v>0.31858407079646017</v>
      </c>
      <c r="AJ2121" s="31">
        <f t="shared" si="552"/>
        <v>0.50265486725663711</v>
      </c>
      <c r="AK2121" s="30">
        <f>IF(W2121="si",($S2121*'COSTOS DE CREDITOS'!$C$27)/DATA!$G2121,"")</f>
        <v>89.248840088614131</v>
      </c>
      <c r="AL2121" s="90">
        <f>IF(W2121="si",'COSTOS DE CREDITOS'!$C$35,"")</f>
        <v>20.421138461538462</v>
      </c>
      <c r="AM2121" s="30">
        <f t="shared" si="556"/>
        <v>600</v>
      </c>
      <c r="AN2121" s="30">
        <f t="shared" si="557"/>
        <v>2048.9967260603862</v>
      </c>
      <c r="AO2121" s="30">
        <f t="shared" si="558"/>
        <v>2758.6667046105385</v>
      </c>
      <c r="AP2121" s="30">
        <f t="shared" si="559"/>
        <v>-2273.1937623306649</v>
      </c>
      <c r="AQ2121" s="19">
        <f t="shared" si="560"/>
        <v>-4.6824314279088624</v>
      </c>
    </row>
    <row r="2122" spans="1:43" x14ac:dyDescent="0.2">
      <c r="A2122" s="23" t="s">
        <v>5665</v>
      </c>
      <c r="B2122" s="6" t="s">
        <v>5668</v>
      </c>
      <c r="C2122" s="6" t="s">
        <v>5667</v>
      </c>
      <c r="D2122" s="2">
        <v>160413</v>
      </c>
      <c r="E2122" s="2">
        <v>162407</v>
      </c>
      <c r="F2122" s="3" t="s">
        <v>2699</v>
      </c>
      <c r="G2122" s="2">
        <v>6</v>
      </c>
      <c r="H2122" s="2">
        <v>162413</v>
      </c>
      <c r="I2122" s="3" t="s">
        <v>2714</v>
      </c>
      <c r="J2122" s="15" t="s">
        <v>5688</v>
      </c>
      <c r="K2122" s="24" t="s">
        <v>5688</v>
      </c>
      <c r="L2122" s="15">
        <v>45166</v>
      </c>
      <c r="M2122" s="15">
        <v>45169</v>
      </c>
      <c r="N2122" s="15"/>
      <c r="O2122" s="26">
        <f>VLOOKUP(D2122,quash!A$2:$I$7791,9,FALSE)</f>
        <v>2</v>
      </c>
      <c r="P2122" s="7">
        <v>10000</v>
      </c>
      <c r="Q2122" s="26">
        <v>120</v>
      </c>
      <c r="R2122" s="19">
        <v>3.1590593748395276E-2</v>
      </c>
      <c r="S2122" s="93">
        <v>26</v>
      </c>
      <c r="T2122" s="7">
        <v>6000</v>
      </c>
      <c r="U2122" s="2">
        <v>142</v>
      </c>
      <c r="V2122" s="11">
        <v>737.24</v>
      </c>
      <c r="W2122" s="14" t="s">
        <v>5281</v>
      </c>
      <c r="X2122" s="18">
        <v>0.65850054565660232</v>
      </c>
      <c r="Y2122" s="9">
        <v>3951.0032739396138</v>
      </c>
      <c r="Z2122" s="19">
        <f t="shared" si="553"/>
        <v>-0.34149945434339768</v>
      </c>
      <c r="AA2122" s="25">
        <v>485.47294227987351</v>
      </c>
      <c r="AB2122" s="30">
        <f t="shared" si="554"/>
        <v>457000</v>
      </c>
      <c r="AC2122" s="30">
        <f t="shared" si="547"/>
        <v>1.3129102844638949E-2</v>
      </c>
      <c r="AD2122" s="31">
        <f t="shared" si="548"/>
        <v>1.5754923413566739</v>
      </c>
      <c r="AE2122" s="31">
        <f t="shared" si="549"/>
        <v>1.8643326039387307</v>
      </c>
      <c r="AG2122" s="30">
        <f t="shared" si="555"/>
        <v>1695000</v>
      </c>
      <c r="AH2122" s="30">
        <f t="shared" si="550"/>
        <v>3.5398230088495575E-3</v>
      </c>
      <c r="AI2122" s="31">
        <f t="shared" si="551"/>
        <v>0.4247787610619469</v>
      </c>
      <c r="AJ2122" s="31">
        <f t="shared" si="552"/>
        <v>0.50265486725663711</v>
      </c>
      <c r="AK2122" s="30">
        <f>IF(W2122="si",($S2122*'COSTOS DE CREDITOS'!$C$27)/DATA!$G2122,"")</f>
        <v>89.248840088614131</v>
      </c>
      <c r="AL2122" s="90">
        <f>IF(W2122="si",'COSTOS DE CREDITOS'!$C$35,"")</f>
        <v>20.421138461538462</v>
      </c>
      <c r="AM2122" s="30">
        <f t="shared" si="556"/>
        <v>600</v>
      </c>
      <c r="AN2122" s="30">
        <f t="shared" si="557"/>
        <v>2048.9967260603862</v>
      </c>
      <c r="AO2122" s="30">
        <f t="shared" si="558"/>
        <v>2758.6667046105385</v>
      </c>
      <c r="AP2122" s="30">
        <f t="shared" si="559"/>
        <v>-2273.1937623306649</v>
      </c>
      <c r="AQ2122" s="19">
        <f t="shared" si="560"/>
        <v>-4.6824314279088624</v>
      </c>
    </row>
    <row r="2123" spans="1:43" x14ac:dyDescent="0.2">
      <c r="A2123" s="23" t="s">
        <v>5665</v>
      </c>
      <c r="B2123" s="6" t="s">
        <v>5677</v>
      </c>
      <c r="C2123" s="6" t="s">
        <v>5667</v>
      </c>
      <c r="D2123" s="2">
        <v>161591</v>
      </c>
      <c r="E2123" s="2">
        <v>162390</v>
      </c>
      <c r="F2123" s="3" t="s">
        <v>2715</v>
      </c>
      <c r="G2123" s="2">
        <v>5</v>
      </c>
      <c r="H2123" s="2">
        <v>162392</v>
      </c>
      <c r="I2123" s="3" t="s">
        <v>2716</v>
      </c>
      <c r="J2123" s="15">
        <v>45155</v>
      </c>
      <c r="K2123" s="24">
        <v>1216855003</v>
      </c>
      <c r="L2123" s="15">
        <v>45166</v>
      </c>
      <c r="M2123" s="15">
        <v>45169</v>
      </c>
      <c r="N2123" s="15"/>
      <c r="O2123" s="26">
        <f>VLOOKUP(D2123,quash!A$2:$I$7791,9,FALSE)</f>
        <v>6</v>
      </c>
      <c r="P2123" s="7">
        <v>10000</v>
      </c>
      <c r="Q2123" s="26">
        <v>127</v>
      </c>
      <c r="R2123" s="19">
        <v>5.24391097594855E-2</v>
      </c>
      <c r="S2123" s="26">
        <v>16</v>
      </c>
      <c r="T2123" s="7">
        <v>10000</v>
      </c>
      <c r="U2123" s="2">
        <v>142</v>
      </c>
      <c r="V2123" s="11">
        <v>2510.34</v>
      </c>
      <c r="W2123" s="14" t="s">
        <v>5281</v>
      </c>
      <c r="X2123" s="18">
        <v>1</v>
      </c>
      <c r="Y2123" s="9">
        <v>10000</v>
      </c>
      <c r="Z2123" s="19">
        <f t="shared" si="553"/>
        <v>0</v>
      </c>
      <c r="AA2123" s="25">
        <v>2510.34</v>
      </c>
      <c r="AB2123" s="30">
        <f t="shared" si="554"/>
        <v>137000</v>
      </c>
      <c r="AC2123" s="30">
        <f t="shared" si="547"/>
        <v>7.2992700729927001E-2</v>
      </c>
      <c r="AD2123" s="31">
        <f t="shared" si="548"/>
        <v>9.2700729927007295</v>
      </c>
      <c r="AE2123" s="31">
        <f t="shared" si="549"/>
        <v>10.364963503649633</v>
      </c>
      <c r="AG2123" s="30">
        <f t="shared" si="555"/>
        <v>288000</v>
      </c>
      <c r="AH2123" s="30">
        <f t="shared" si="550"/>
        <v>3.4722222222222224E-2</v>
      </c>
      <c r="AI2123" s="31">
        <f t="shared" si="551"/>
        <v>4.4097222222222223</v>
      </c>
      <c r="AJ2123" s="31">
        <f t="shared" si="552"/>
        <v>4.9305555555555554</v>
      </c>
      <c r="AK2123" s="30">
        <f>IF(W2123="si",($S2123*'COSTOS DE CREDITOS'!$C$27)/DATA!$G2123,"")</f>
        <v>65.906835757745824</v>
      </c>
      <c r="AL2123" s="90">
        <f>IF(W2123="si",'COSTOS DE CREDITOS'!$C$35,"")</f>
        <v>20.421138461538462</v>
      </c>
      <c r="AM2123" s="30">
        <f t="shared" si="556"/>
        <v>615.38461538461547</v>
      </c>
      <c r="AN2123" s="30">
        <f t="shared" si="557"/>
        <v>0</v>
      </c>
      <c r="AO2123" s="30">
        <f t="shared" si="558"/>
        <v>701.7125896038998</v>
      </c>
      <c r="AP2123" s="30">
        <f t="shared" si="559"/>
        <v>1808.6274103961005</v>
      </c>
      <c r="AQ2123" s="19">
        <f t="shared" si="560"/>
        <v>0.72047109570659762</v>
      </c>
    </row>
    <row r="2124" spans="1:43" x14ac:dyDescent="0.2">
      <c r="A2124" s="23" t="s">
        <v>5665</v>
      </c>
      <c r="B2124" s="6" t="s">
        <v>5677</v>
      </c>
      <c r="C2124" s="6" t="s">
        <v>5667</v>
      </c>
      <c r="D2124" s="2">
        <v>161394</v>
      </c>
      <c r="E2124" s="2">
        <v>162390</v>
      </c>
      <c r="F2124" s="3" t="s">
        <v>2715</v>
      </c>
      <c r="G2124" s="2">
        <v>5</v>
      </c>
      <c r="H2124" s="2">
        <v>162393</v>
      </c>
      <c r="I2124" s="3" t="s">
        <v>2717</v>
      </c>
      <c r="J2124" s="15">
        <v>45154</v>
      </c>
      <c r="K2124" s="24">
        <v>1216085207</v>
      </c>
      <c r="L2124" s="15">
        <v>45166</v>
      </c>
      <c r="M2124" s="15">
        <v>45169</v>
      </c>
      <c r="N2124" s="15"/>
      <c r="O2124" s="26">
        <f>VLOOKUP(D2124,quash!A$2:$I$7791,9,FALSE)</f>
        <v>5</v>
      </c>
      <c r="P2124" s="7">
        <v>10000</v>
      </c>
      <c r="Q2124" s="26">
        <v>127</v>
      </c>
      <c r="R2124" s="19">
        <v>5.24391097594855E-2</v>
      </c>
      <c r="S2124" s="26">
        <v>16</v>
      </c>
      <c r="T2124" s="7">
        <v>10000</v>
      </c>
      <c r="U2124" s="2">
        <v>142</v>
      </c>
      <c r="V2124" s="11">
        <v>2510.34</v>
      </c>
      <c r="W2124" s="14" t="s">
        <v>5281</v>
      </c>
      <c r="X2124" s="18">
        <v>1</v>
      </c>
      <c r="Y2124" s="9">
        <v>10000</v>
      </c>
      <c r="Z2124" s="19">
        <f t="shared" si="553"/>
        <v>0</v>
      </c>
      <c r="AA2124" s="25">
        <v>2510.34</v>
      </c>
      <c r="AB2124" s="30">
        <f t="shared" si="554"/>
        <v>119000</v>
      </c>
      <c r="AC2124" s="30">
        <f t="shared" si="547"/>
        <v>8.4033613445378158E-2</v>
      </c>
      <c r="AD2124" s="31">
        <f t="shared" si="548"/>
        <v>10.672268907563026</v>
      </c>
      <c r="AE2124" s="31">
        <f t="shared" si="549"/>
        <v>11.932773109243698</v>
      </c>
      <c r="AG2124" s="30">
        <f t="shared" si="555"/>
        <v>352000</v>
      </c>
      <c r="AH2124" s="30">
        <f t="shared" si="550"/>
        <v>2.8409090909090908E-2</v>
      </c>
      <c r="AI2124" s="31">
        <f t="shared" si="551"/>
        <v>3.6079545454545454</v>
      </c>
      <c r="AJ2124" s="31">
        <f t="shared" si="552"/>
        <v>4.0340909090909092</v>
      </c>
      <c r="AK2124" s="30">
        <f>IF(W2124="si",($S2124*'COSTOS DE CREDITOS'!$C$27)/DATA!$G2124,"")</f>
        <v>65.906835757745824</v>
      </c>
      <c r="AL2124" s="90">
        <f>IF(W2124="si",'COSTOS DE CREDITOS'!$C$35,"")</f>
        <v>20.421138461538462</v>
      </c>
      <c r="AM2124" s="30">
        <f t="shared" si="556"/>
        <v>615.38461538461547</v>
      </c>
      <c r="AN2124" s="30">
        <f t="shared" si="557"/>
        <v>0</v>
      </c>
      <c r="AO2124" s="30">
        <f t="shared" si="558"/>
        <v>701.7125896038998</v>
      </c>
      <c r="AP2124" s="30">
        <f t="shared" si="559"/>
        <v>1808.6274103961005</v>
      </c>
      <c r="AQ2124" s="19">
        <f t="shared" si="560"/>
        <v>0.72047109570659762</v>
      </c>
    </row>
    <row r="2125" spans="1:43" x14ac:dyDescent="0.2">
      <c r="A2125" s="23" t="s">
        <v>5665</v>
      </c>
      <c r="B2125" s="6" t="s">
        <v>5677</v>
      </c>
      <c r="C2125" s="6" t="s">
        <v>5667</v>
      </c>
      <c r="D2125" s="2">
        <v>161951</v>
      </c>
      <c r="E2125" s="2">
        <v>162390</v>
      </c>
      <c r="F2125" s="3" t="s">
        <v>2715</v>
      </c>
      <c r="G2125" s="2">
        <v>5</v>
      </c>
      <c r="H2125" s="2">
        <v>162394</v>
      </c>
      <c r="I2125" s="3" t="s">
        <v>2718</v>
      </c>
      <c r="J2125" s="15">
        <v>45261</v>
      </c>
      <c r="K2125" s="24">
        <v>1292850256</v>
      </c>
      <c r="L2125" s="15">
        <v>45166</v>
      </c>
      <c r="M2125" s="15">
        <v>45169</v>
      </c>
      <c r="N2125" s="15"/>
      <c r="O2125" s="26" t="e">
        <f>VLOOKUP(D2125,quash!A$2:$I$7791,9,FALSE)</f>
        <v>#N/A</v>
      </c>
      <c r="P2125" s="7">
        <v>7000</v>
      </c>
      <c r="Q2125" s="26">
        <v>111</v>
      </c>
      <c r="R2125" s="19">
        <v>3.3220596517330447E-2</v>
      </c>
      <c r="S2125" s="26">
        <v>16</v>
      </c>
      <c r="T2125" s="7">
        <v>10000</v>
      </c>
      <c r="U2125" s="2">
        <v>142</v>
      </c>
      <c r="V2125" s="11">
        <v>2510.34</v>
      </c>
      <c r="W2125" s="14" t="s">
        <v>5281</v>
      </c>
      <c r="X2125" s="18">
        <v>1</v>
      </c>
      <c r="Y2125" s="9">
        <v>10000</v>
      </c>
      <c r="Z2125" s="19">
        <f t="shared" si="553"/>
        <v>0</v>
      </c>
      <c r="AA2125" s="25">
        <v>2510.34</v>
      </c>
      <c r="AB2125" s="30">
        <f t="shared" si="554"/>
        <v>622000</v>
      </c>
      <c r="AC2125" s="30">
        <f t="shared" si="547"/>
        <v>1.607717041800643E-2</v>
      </c>
      <c r="AD2125" s="31">
        <f t="shared" si="548"/>
        <v>1.7845659163987138</v>
      </c>
      <c r="AE2125" s="31">
        <f t="shared" si="549"/>
        <v>2.282958199356913</v>
      </c>
      <c r="AG2125" s="30">
        <f t="shared" si="555"/>
        <v>6126000</v>
      </c>
      <c r="AH2125" s="30">
        <f t="shared" si="550"/>
        <v>1.632386549134835E-3</v>
      </c>
      <c r="AI2125" s="31">
        <f t="shared" si="551"/>
        <v>0.1811949069539667</v>
      </c>
      <c r="AJ2125" s="31">
        <f t="shared" si="552"/>
        <v>0.23179888997714657</v>
      </c>
      <c r="AK2125" s="30">
        <f>IF(W2125="si",($S2125*'COSTOS DE CREDITOS'!$C$27)/DATA!$G2125,"")</f>
        <v>65.906835757745824</v>
      </c>
      <c r="AL2125" s="90">
        <f>IF(W2125="si",'COSTOS DE CREDITOS'!$C$35,"")</f>
        <v>20.421138461538462</v>
      </c>
      <c r="AM2125" s="30">
        <f t="shared" si="556"/>
        <v>615.38461538461547</v>
      </c>
      <c r="AN2125" s="30">
        <f t="shared" si="557"/>
        <v>0</v>
      </c>
      <c r="AO2125" s="30">
        <f t="shared" si="558"/>
        <v>701.7125896038998</v>
      </c>
      <c r="AP2125" s="30">
        <f t="shared" si="559"/>
        <v>1808.6274103961005</v>
      </c>
      <c r="AQ2125" s="19">
        <f t="shared" si="560"/>
        <v>0.72047109570659762</v>
      </c>
    </row>
    <row r="2126" spans="1:43" x14ac:dyDescent="0.2">
      <c r="A2126" s="23" t="s">
        <v>5665</v>
      </c>
      <c r="B2126" s="6" t="s">
        <v>5677</v>
      </c>
      <c r="C2126" s="6" t="s">
        <v>5667</v>
      </c>
      <c r="D2126" s="2">
        <v>161732</v>
      </c>
      <c r="E2126" s="2">
        <v>162390</v>
      </c>
      <c r="F2126" s="3" t="s">
        <v>2715</v>
      </c>
      <c r="G2126" s="2">
        <v>5</v>
      </c>
      <c r="H2126" s="2">
        <v>162395</v>
      </c>
      <c r="I2126" s="3" t="s">
        <v>2719</v>
      </c>
      <c r="J2126" s="15">
        <v>45156</v>
      </c>
      <c r="K2126" s="24">
        <v>1217693810</v>
      </c>
      <c r="L2126" s="15">
        <v>45166</v>
      </c>
      <c r="M2126" s="15">
        <v>45169</v>
      </c>
      <c r="N2126" s="15"/>
      <c r="O2126" s="26">
        <f>VLOOKUP(D2126,quash!A$2:$I$7791,9,FALSE)</f>
        <v>6</v>
      </c>
      <c r="P2126" s="7">
        <v>10000</v>
      </c>
      <c r="Q2126" s="26">
        <v>127</v>
      </c>
      <c r="R2126" s="19">
        <v>5.24391097594855E-2</v>
      </c>
      <c r="S2126" s="26">
        <v>16</v>
      </c>
      <c r="T2126" s="7">
        <v>10000</v>
      </c>
      <c r="U2126" s="2">
        <v>142</v>
      </c>
      <c r="V2126" s="11">
        <v>2510.34</v>
      </c>
      <c r="W2126" s="14" t="s">
        <v>5281</v>
      </c>
      <c r="X2126" s="18">
        <v>1</v>
      </c>
      <c r="Y2126" s="9">
        <v>10000</v>
      </c>
      <c r="Z2126" s="19">
        <f t="shared" si="553"/>
        <v>0</v>
      </c>
      <c r="AA2126" s="25">
        <v>2510.34</v>
      </c>
      <c r="AB2126" s="30">
        <f t="shared" si="554"/>
        <v>137000</v>
      </c>
      <c r="AC2126" s="30">
        <f t="shared" si="547"/>
        <v>7.2992700729927001E-2</v>
      </c>
      <c r="AD2126" s="31">
        <f t="shared" si="548"/>
        <v>9.2700729927007295</v>
      </c>
      <c r="AE2126" s="31">
        <f t="shared" si="549"/>
        <v>10.364963503649633</v>
      </c>
      <c r="AG2126" s="30">
        <f t="shared" si="555"/>
        <v>288000</v>
      </c>
      <c r="AH2126" s="30">
        <f t="shared" si="550"/>
        <v>3.4722222222222224E-2</v>
      </c>
      <c r="AI2126" s="31">
        <f t="shared" si="551"/>
        <v>4.4097222222222223</v>
      </c>
      <c r="AJ2126" s="31">
        <f t="shared" si="552"/>
        <v>4.9305555555555554</v>
      </c>
      <c r="AK2126" s="30">
        <f>IF(W2126="si",($S2126*'COSTOS DE CREDITOS'!$C$27)/DATA!$G2126,"")</f>
        <v>65.906835757745824</v>
      </c>
      <c r="AL2126" s="90">
        <f>IF(W2126="si",'COSTOS DE CREDITOS'!$C$35,"")</f>
        <v>20.421138461538462</v>
      </c>
      <c r="AM2126" s="30">
        <f t="shared" si="556"/>
        <v>615.38461538461547</v>
      </c>
      <c r="AN2126" s="30">
        <f t="shared" si="557"/>
        <v>0</v>
      </c>
      <c r="AO2126" s="30">
        <f t="shared" si="558"/>
        <v>701.7125896038998</v>
      </c>
      <c r="AP2126" s="30">
        <f t="shared" si="559"/>
        <v>1808.6274103961005</v>
      </c>
      <c r="AQ2126" s="19">
        <f t="shared" si="560"/>
        <v>0.72047109570659762</v>
      </c>
    </row>
    <row r="2127" spans="1:43" x14ac:dyDescent="0.2">
      <c r="A2127" s="23" t="s">
        <v>5665</v>
      </c>
      <c r="B2127" s="6" t="s">
        <v>5673</v>
      </c>
      <c r="C2127" s="6" t="s">
        <v>5667</v>
      </c>
      <c r="D2127" s="2">
        <v>162096</v>
      </c>
      <c r="E2127" s="2">
        <v>162416</v>
      </c>
      <c r="F2127" s="3" t="s">
        <v>2720</v>
      </c>
      <c r="G2127" s="2">
        <v>7</v>
      </c>
      <c r="H2127" s="2">
        <v>162423</v>
      </c>
      <c r="I2127" s="3" t="s">
        <v>2721</v>
      </c>
      <c r="J2127" s="15" t="s">
        <v>5688</v>
      </c>
      <c r="K2127" s="24" t="s">
        <v>5688</v>
      </c>
      <c r="L2127" s="15">
        <v>45166</v>
      </c>
      <c r="M2127" s="15">
        <v>45169</v>
      </c>
      <c r="N2127" s="15"/>
      <c r="O2127" s="26">
        <f>VLOOKUP(D2127,quash!A$2:$I$7791,9,FALSE)</f>
        <v>4</v>
      </c>
      <c r="P2127" s="7">
        <v>10000</v>
      </c>
      <c r="Q2127" s="26">
        <v>92</v>
      </c>
      <c r="R2127" s="19">
        <v>7.9646467512022104E-3</v>
      </c>
      <c r="S2127" s="26">
        <v>16</v>
      </c>
      <c r="T2127" s="7">
        <v>6000</v>
      </c>
      <c r="U2127" s="2">
        <v>142</v>
      </c>
      <c r="V2127" s="11">
        <v>1503.37</v>
      </c>
      <c r="W2127" s="14" t="s">
        <v>5281</v>
      </c>
      <c r="X2127" s="18">
        <v>1</v>
      </c>
      <c r="Y2127" s="9">
        <v>6000</v>
      </c>
      <c r="Z2127" s="19">
        <f t="shared" si="553"/>
        <v>0</v>
      </c>
      <c r="AA2127" s="25">
        <v>1503.37</v>
      </c>
      <c r="AB2127" s="30">
        <f t="shared" si="554"/>
        <v>247000</v>
      </c>
      <c r="AC2127" s="30">
        <f t="shared" si="547"/>
        <v>2.4291497975708502E-2</v>
      </c>
      <c r="AD2127" s="31">
        <f t="shared" si="548"/>
        <v>2.2348178137651824</v>
      </c>
      <c r="AE2127" s="31">
        <f t="shared" si="549"/>
        <v>3.4493927125506074</v>
      </c>
      <c r="AG2127" s="30">
        <f t="shared" si="555"/>
        <v>927000</v>
      </c>
      <c r="AH2127" s="30">
        <f t="shared" si="550"/>
        <v>6.4724919093851136E-3</v>
      </c>
      <c r="AI2127" s="31">
        <f t="shared" si="551"/>
        <v>0.59546925566343045</v>
      </c>
      <c r="AJ2127" s="31">
        <f t="shared" si="552"/>
        <v>0.91909385113268616</v>
      </c>
      <c r="AK2127" s="30">
        <f>IF(W2127="si",($S2127*'COSTOS DE CREDITOS'!$C$27)/DATA!$G2127,"")</f>
        <v>47.07631125553273</v>
      </c>
      <c r="AL2127" s="90">
        <f>IF(W2127="si",'COSTOS DE CREDITOS'!$C$35,"")</f>
        <v>20.421138461538462</v>
      </c>
      <c r="AM2127" s="30">
        <f t="shared" si="556"/>
        <v>369.23076923076923</v>
      </c>
      <c r="AN2127" s="30">
        <f t="shared" si="557"/>
        <v>0</v>
      </c>
      <c r="AO2127" s="30">
        <f t="shared" si="558"/>
        <v>436.72821894784045</v>
      </c>
      <c r="AP2127" s="30">
        <f t="shared" si="559"/>
        <v>1066.6417810521593</v>
      </c>
      <c r="AQ2127" s="19">
        <f t="shared" si="560"/>
        <v>0.70950050955663568</v>
      </c>
    </row>
    <row r="2128" spans="1:43" x14ac:dyDescent="0.2">
      <c r="A2128" s="23" t="s">
        <v>5665</v>
      </c>
      <c r="B2128" s="6" t="s">
        <v>5676</v>
      </c>
      <c r="C2128" s="6" t="s">
        <v>5670</v>
      </c>
      <c r="D2128" s="2">
        <v>161747</v>
      </c>
      <c r="E2128" s="2">
        <v>162397</v>
      </c>
      <c r="F2128" s="3" t="s">
        <v>2701</v>
      </c>
      <c r="G2128" s="2">
        <v>5</v>
      </c>
      <c r="H2128" s="2">
        <v>162537</v>
      </c>
      <c r="I2128" s="3" t="s">
        <v>2722</v>
      </c>
      <c r="J2128" s="15">
        <v>45156</v>
      </c>
      <c r="K2128" s="24">
        <v>1217515651</v>
      </c>
      <c r="L2128" s="15">
        <v>45166</v>
      </c>
      <c r="M2128" s="15">
        <v>45169</v>
      </c>
      <c r="N2128" s="15"/>
      <c r="O2128" s="26">
        <f>VLOOKUP(D2128,quash!A$2:$I$7791,9,FALSE)</f>
        <v>1</v>
      </c>
      <c r="P2128" s="7">
        <v>10000</v>
      </c>
      <c r="Q2128" s="26">
        <v>147</v>
      </c>
      <c r="R2128" s="19">
        <v>7.9000519063170294E-2</v>
      </c>
      <c r="S2128" s="26">
        <v>16</v>
      </c>
      <c r="T2128" s="7">
        <v>7000</v>
      </c>
      <c r="U2128" s="2">
        <v>142</v>
      </c>
      <c r="V2128" s="11">
        <v>1758.65</v>
      </c>
      <c r="W2128" s="14" t="s">
        <v>5281</v>
      </c>
      <c r="X2128" s="18">
        <v>1</v>
      </c>
      <c r="Y2128" s="9">
        <v>7000</v>
      </c>
      <c r="Z2128" s="19">
        <f t="shared" si="553"/>
        <v>0</v>
      </c>
      <c r="AA2128" s="25">
        <v>1758.65</v>
      </c>
      <c r="AB2128" s="30">
        <f t="shared" si="554"/>
        <v>523000</v>
      </c>
      <c r="AC2128" s="30">
        <f t="shared" si="547"/>
        <v>1.338432122370937E-2</v>
      </c>
      <c r="AD2128" s="31">
        <f t="shared" si="548"/>
        <v>1.9674952198852773</v>
      </c>
      <c r="AE2128" s="31">
        <f t="shared" si="549"/>
        <v>1.9005736137667306</v>
      </c>
      <c r="AG2128" s="30">
        <f t="shared" si="555"/>
        <v>2427000</v>
      </c>
      <c r="AH2128" s="30">
        <f t="shared" si="550"/>
        <v>2.88421920065925E-3</v>
      </c>
      <c r="AI2128" s="31">
        <f t="shared" si="551"/>
        <v>0.42398022249690975</v>
      </c>
      <c r="AJ2128" s="31">
        <f t="shared" si="552"/>
        <v>0.40955912649361348</v>
      </c>
      <c r="AK2128" s="30">
        <f>IF(W2128="si",($S2128*'COSTOS DE CREDITOS'!$C$27)/DATA!$G2128,"")</f>
        <v>65.906835757745824</v>
      </c>
      <c r="AL2128" s="90">
        <f>IF(W2128="si",'COSTOS DE CREDITOS'!$C$35,"")</f>
        <v>20.421138461538462</v>
      </c>
      <c r="AM2128" s="30">
        <f t="shared" si="556"/>
        <v>430.76923076923077</v>
      </c>
      <c r="AN2128" s="30">
        <f t="shared" si="557"/>
        <v>0</v>
      </c>
      <c r="AO2128" s="30">
        <f t="shared" si="558"/>
        <v>517.09720498851505</v>
      </c>
      <c r="AP2128" s="30">
        <f t="shared" si="559"/>
        <v>1241.5527950114852</v>
      </c>
      <c r="AQ2128" s="19">
        <f t="shared" si="560"/>
        <v>0.70596923493104657</v>
      </c>
    </row>
    <row r="2129" spans="1:43" x14ac:dyDescent="0.2">
      <c r="A2129" s="23" t="s">
        <v>5665</v>
      </c>
      <c r="B2129" s="6" t="s">
        <v>5676</v>
      </c>
      <c r="C2129" s="6" t="s">
        <v>5670</v>
      </c>
      <c r="D2129" s="2">
        <v>161787</v>
      </c>
      <c r="E2129" s="2">
        <v>162397</v>
      </c>
      <c r="F2129" s="3" t="s">
        <v>2701</v>
      </c>
      <c r="G2129" s="2">
        <v>5</v>
      </c>
      <c r="H2129" s="2">
        <v>162538</v>
      </c>
      <c r="I2129" s="3" t="s">
        <v>2723</v>
      </c>
      <c r="J2129" s="15">
        <v>45156</v>
      </c>
      <c r="K2129" s="24">
        <v>1217678847</v>
      </c>
      <c r="L2129" s="15">
        <v>45166</v>
      </c>
      <c r="M2129" s="15">
        <v>45169</v>
      </c>
      <c r="N2129" s="15"/>
      <c r="O2129" s="26">
        <f>VLOOKUP(D2129,quash!A$2:$I$7791,9,FALSE)</f>
        <v>1</v>
      </c>
      <c r="P2129" s="7">
        <v>10000</v>
      </c>
      <c r="Q2129" s="26">
        <v>147</v>
      </c>
      <c r="R2129" s="19">
        <v>7.9000519063170294E-2</v>
      </c>
      <c r="S2129" s="26">
        <v>16</v>
      </c>
      <c r="T2129" s="7">
        <v>7000</v>
      </c>
      <c r="U2129" s="2">
        <v>142</v>
      </c>
      <c r="V2129" s="11">
        <v>1758.65</v>
      </c>
      <c r="W2129" s="14" t="s">
        <v>5281</v>
      </c>
      <c r="X2129" s="18">
        <v>1</v>
      </c>
      <c r="Y2129" s="9">
        <v>7000</v>
      </c>
      <c r="Z2129" s="19">
        <f t="shared" si="553"/>
        <v>0</v>
      </c>
      <c r="AA2129" s="25">
        <v>1758.65</v>
      </c>
      <c r="AB2129" s="30">
        <f t="shared" si="554"/>
        <v>523000</v>
      </c>
      <c r="AC2129" s="30">
        <f t="shared" si="547"/>
        <v>1.338432122370937E-2</v>
      </c>
      <c r="AD2129" s="31">
        <f t="shared" si="548"/>
        <v>1.9674952198852773</v>
      </c>
      <c r="AE2129" s="31">
        <f t="shared" si="549"/>
        <v>1.9005736137667306</v>
      </c>
      <c r="AG2129" s="30">
        <f t="shared" si="555"/>
        <v>2427000</v>
      </c>
      <c r="AH2129" s="30">
        <f t="shared" si="550"/>
        <v>2.88421920065925E-3</v>
      </c>
      <c r="AI2129" s="31">
        <f t="shared" si="551"/>
        <v>0.42398022249690975</v>
      </c>
      <c r="AJ2129" s="31">
        <f t="shared" si="552"/>
        <v>0.40955912649361348</v>
      </c>
      <c r="AK2129" s="30">
        <f>IF(W2129="si",($S2129*'COSTOS DE CREDITOS'!$C$27)/DATA!$G2129,"")</f>
        <v>65.906835757745824</v>
      </c>
      <c r="AL2129" s="90">
        <f>IF(W2129="si",'COSTOS DE CREDITOS'!$C$35,"")</f>
        <v>20.421138461538462</v>
      </c>
      <c r="AM2129" s="30">
        <f t="shared" si="556"/>
        <v>430.76923076923077</v>
      </c>
      <c r="AN2129" s="30">
        <f t="shared" si="557"/>
        <v>0</v>
      </c>
      <c r="AO2129" s="30">
        <f t="shared" si="558"/>
        <v>517.09720498851505</v>
      </c>
      <c r="AP2129" s="30">
        <f t="shared" si="559"/>
        <v>1241.5527950114852</v>
      </c>
      <c r="AQ2129" s="19">
        <f t="shared" si="560"/>
        <v>0.70596923493104657</v>
      </c>
    </row>
    <row r="2130" spans="1:43" x14ac:dyDescent="0.2">
      <c r="A2130" s="23" t="s">
        <v>5665</v>
      </c>
      <c r="B2130" s="6" t="s">
        <v>5676</v>
      </c>
      <c r="C2130" s="6" t="s">
        <v>5670</v>
      </c>
      <c r="D2130" s="2">
        <v>161810</v>
      </c>
      <c r="E2130" s="2">
        <v>162397</v>
      </c>
      <c r="F2130" s="3" t="s">
        <v>2701</v>
      </c>
      <c r="G2130" s="2">
        <v>5</v>
      </c>
      <c r="H2130" s="2">
        <v>162541</v>
      </c>
      <c r="I2130" s="3" t="s">
        <v>2724</v>
      </c>
      <c r="J2130" s="15">
        <v>45156</v>
      </c>
      <c r="K2130" s="24">
        <v>1217723596</v>
      </c>
      <c r="L2130" s="15">
        <v>45166</v>
      </c>
      <c r="M2130" s="15">
        <v>45169</v>
      </c>
      <c r="N2130" s="15"/>
      <c r="O2130" s="26">
        <f>VLOOKUP(D2130,quash!A$2:$I$7791,9,FALSE)</f>
        <v>2</v>
      </c>
      <c r="P2130" s="7">
        <v>5000</v>
      </c>
      <c r="Q2130" s="26">
        <v>147</v>
      </c>
      <c r="R2130" s="19">
        <v>0.11226939921536</v>
      </c>
      <c r="S2130" s="26">
        <v>16</v>
      </c>
      <c r="T2130" s="7">
        <v>7000</v>
      </c>
      <c r="U2130" s="2">
        <v>142</v>
      </c>
      <c r="V2130" s="11">
        <v>1758.65</v>
      </c>
      <c r="W2130" s="14" t="s">
        <v>5281</v>
      </c>
      <c r="X2130" s="18">
        <v>1</v>
      </c>
      <c r="Y2130" s="9">
        <v>7000</v>
      </c>
      <c r="Z2130" s="19">
        <f t="shared" si="553"/>
        <v>0</v>
      </c>
      <c r="AA2130" s="25">
        <v>1758.65</v>
      </c>
      <c r="AB2130" s="30">
        <f t="shared" si="554"/>
        <v>457000</v>
      </c>
      <c r="AC2130" s="30">
        <f t="shared" si="547"/>
        <v>1.5317286652078774E-2</v>
      </c>
      <c r="AD2130" s="31">
        <f t="shared" si="548"/>
        <v>2.2516411378555796</v>
      </c>
      <c r="AE2130" s="31">
        <f t="shared" si="549"/>
        <v>2.175054704595186</v>
      </c>
      <c r="AG2130" s="30">
        <f t="shared" si="555"/>
        <v>1695000</v>
      </c>
      <c r="AH2130" s="30">
        <f t="shared" si="550"/>
        <v>4.1297935103244837E-3</v>
      </c>
      <c r="AI2130" s="31">
        <f t="shared" si="551"/>
        <v>0.60707964601769915</v>
      </c>
      <c r="AJ2130" s="31">
        <f t="shared" si="552"/>
        <v>0.58643067846607666</v>
      </c>
      <c r="AK2130" s="30">
        <f>IF(W2130="si",($S2130*'COSTOS DE CREDITOS'!$C$27)/DATA!$G2130,"")</f>
        <v>65.906835757745824</v>
      </c>
      <c r="AL2130" s="90">
        <f>IF(W2130="si",'COSTOS DE CREDITOS'!$C$35,"")</f>
        <v>20.421138461538462</v>
      </c>
      <c r="AM2130" s="30">
        <f t="shared" si="556"/>
        <v>430.76923076923077</v>
      </c>
      <c r="AN2130" s="30">
        <f t="shared" si="557"/>
        <v>0</v>
      </c>
      <c r="AO2130" s="30">
        <f t="shared" si="558"/>
        <v>517.09720498851505</v>
      </c>
      <c r="AP2130" s="30">
        <f t="shared" si="559"/>
        <v>1241.5527950114852</v>
      </c>
      <c r="AQ2130" s="19">
        <f t="shared" si="560"/>
        <v>0.70596923493104657</v>
      </c>
    </row>
    <row r="2131" spans="1:43" x14ac:dyDescent="0.2">
      <c r="A2131" s="23" t="s">
        <v>5665</v>
      </c>
      <c r="B2131" s="6" t="s">
        <v>5676</v>
      </c>
      <c r="C2131" s="6" t="s">
        <v>5670</v>
      </c>
      <c r="D2131" s="2">
        <v>161799</v>
      </c>
      <c r="E2131" s="2">
        <v>162397</v>
      </c>
      <c r="F2131" s="3" t="s">
        <v>2701</v>
      </c>
      <c r="G2131" s="2">
        <v>5</v>
      </c>
      <c r="H2131" s="2">
        <v>162542</v>
      </c>
      <c r="I2131" s="3" t="s">
        <v>2725</v>
      </c>
      <c r="J2131" s="15">
        <v>45156</v>
      </c>
      <c r="K2131" s="24">
        <v>1217715914</v>
      </c>
      <c r="L2131" s="15">
        <v>45166</v>
      </c>
      <c r="M2131" s="15">
        <v>45169</v>
      </c>
      <c r="N2131" s="15"/>
      <c r="O2131" s="26">
        <f>VLOOKUP(D2131,quash!A$2:$I$7791,9,FALSE)</f>
        <v>1</v>
      </c>
      <c r="P2131" s="7">
        <v>10000</v>
      </c>
      <c r="Q2131" s="26">
        <v>147</v>
      </c>
      <c r="R2131" s="19">
        <v>7.9000519063170294E-2</v>
      </c>
      <c r="S2131" s="26">
        <v>16</v>
      </c>
      <c r="T2131" s="7">
        <v>7000</v>
      </c>
      <c r="U2131" s="2">
        <v>142</v>
      </c>
      <c r="V2131" s="11">
        <v>1758.65</v>
      </c>
      <c r="W2131" s="14" t="s">
        <v>5281</v>
      </c>
      <c r="X2131" s="18">
        <v>1</v>
      </c>
      <c r="Y2131" s="9">
        <v>7000</v>
      </c>
      <c r="Z2131" s="19">
        <f t="shared" si="553"/>
        <v>0</v>
      </c>
      <c r="AA2131" s="25">
        <v>1758.65</v>
      </c>
      <c r="AB2131" s="30">
        <f t="shared" si="554"/>
        <v>523000</v>
      </c>
      <c r="AC2131" s="30">
        <f t="shared" si="547"/>
        <v>1.338432122370937E-2</v>
      </c>
      <c r="AD2131" s="31">
        <f t="shared" si="548"/>
        <v>1.9674952198852773</v>
      </c>
      <c r="AE2131" s="31">
        <f t="shared" si="549"/>
        <v>1.9005736137667306</v>
      </c>
      <c r="AG2131" s="30">
        <f t="shared" si="555"/>
        <v>2427000</v>
      </c>
      <c r="AH2131" s="30">
        <f t="shared" si="550"/>
        <v>2.88421920065925E-3</v>
      </c>
      <c r="AI2131" s="31">
        <f t="shared" si="551"/>
        <v>0.42398022249690975</v>
      </c>
      <c r="AJ2131" s="31">
        <f t="shared" si="552"/>
        <v>0.40955912649361348</v>
      </c>
      <c r="AK2131" s="30">
        <f>IF(W2131="si",($S2131*'COSTOS DE CREDITOS'!$C$27)/DATA!$G2131,"")</f>
        <v>65.906835757745824</v>
      </c>
      <c r="AL2131" s="90">
        <f>IF(W2131="si",'COSTOS DE CREDITOS'!$C$35,"")</f>
        <v>20.421138461538462</v>
      </c>
      <c r="AM2131" s="30">
        <f t="shared" si="556"/>
        <v>430.76923076923077</v>
      </c>
      <c r="AN2131" s="30">
        <f t="shared" si="557"/>
        <v>0</v>
      </c>
      <c r="AO2131" s="30">
        <f t="shared" si="558"/>
        <v>517.09720498851505</v>
      </c>
      <c r="AP2131" s="30">
        <f t="shared" si="559"/>
        <v>1241.5527950114852</v>
      </c>
      <c r="AQ2131" s="19">
        <f t="shared" si="560"/>
        <v>0.70596923493104657</v>
      </c>
    </row>
    <row r="2132" spans="1:43" x14ac:dyDescent="0.2">
      <c r="A2132" s="23" t="s">
        <v>5665</v>
      </c>
      <c r="B2132" s="6" t="s">
        <v>5673</v>
      </c>
      <c r="C2132" s="6" t="s">
        <v>5667</v>
      </c>
      <c r="D2132" s="2">
        <v>161627</v>
      </c>
      <c r="E2132" s="2">
        <v>161977</v>
      </c>
      <c r="F2132" s="3" t="s">
        <v>1537</v>
      </c>
      <c r="G2132" s="2">
        <v>10</v>
      </c>
      <c r="H2132" s="2">
        <v>162206</v>
      </c>
      <c r="I2132" s="3" t="s">
        <v>2726</v>
      </c>
      <c r="J2132" s="15" t="s">
        <v>5688</v>
      </c>
      <c r="K2132" s="24" t="s">
        <v>5688</v>
      </c>
      <c r="L2132" s="15">
        <v>45161</v>
      </c>
      <c r="M2132" s="15">
        <v>45169</v>
      </c>
      <c r="N2132" s="15"/>
      <c r="O2132" s="26">
        <f>VLOOKUP(D2132,quash!A$2:$I$7791,9,FALSE)</f>
        <v>5</v>
      </c>
      <c r="P2132" s="7">
        <v>15000</v>
      </c>
      <c r="Q2132" s="26">
        <v>92</v>
      </c>
      <c r="R2132" s="19">
        <v>5.9818464604665276E-3</v>
      </c>
      <c r="S2132" s="26">
        <v>16</v>
      </c>
      <c r="T2132" s="7">
        <v>10000</v>
      </c>
      <c r="U2132" s="2">
        <v>142</v>
      </c>
      <c r="V2132" s="11">
        <v>2510.34</v>
      </c>
      <c r="W2132" s="14" t="s">
        <v>5281</v>
      </c>
      <c r="X2132" s="18">
        <v>1</v>
      </c>
      <c r="Y2132" s="9">
        <v>10000</v>
      </c>
      <c r="Z2132" s="19">
        <f t="shared" si="553"/>
        <v>0</v>
      </c>
      <c r="AA2132" s="25">
        <v>2510.34</v>
      </c>
      <c r="AB2132" s="30">
        <f t="shared" si="554"/>
        <v>119000</v>
      </c>
      <c r="AC2132" s="30">
        <f t="shared" si="547"/>
        <v>8.4033613445378158E-2</v>
      </c>
      <c r="AD2132" s="31">
        <f t="shared" si="548"/>
        <v>7.7310924369747909</v>
      </c>
      <c r="AE2132" s="31">
        <f t="shared" si="549"/>
        <v>11.932773109243698</v>
      </c>
      <c r="AG2132" s="30">
        <f t="shared" si="555"/>
        <v>352000</v>
      </c>
      <c r="AH2132" s="30">
        <f t="shared" si="550"/>
        <v>2.8409090909090908E-2</v>
      </c>
      <c r="AI2132" s="31">
        <f t="shared" si="551"/>
        <v>2.6136363636363638</v>
      </c>
      <c r="AJ2132" s="31">
        <f t="shared" si="552"/>
        <v>4.0340909090909092</v>
      </c>
      <c r="AK2132" s="30">
        <f>IF(W2132="si",($S2132*'COSTOS DE CREDITOS'!$C$27)/DATA!$G2132,"")</f>
        <v>32.953417878872912</v>
      </c>
      <c r="AL2132" s="90">
        <f>IF(W2132="si",'COSTOS DE CREDITOS'!$C$35,"")</f>
        <v>20.421138461538462</v>
      </c>
      <c r="AM2132" s="30">
        <f t="shared" si="556"/>
        <v>615.38461538461547</v>
      </c>
      <c r="AN2132" s="30">
        <f t="shared" si="557"/>
        <v>0</v>
      </c>
      <c r="AO2132" s="30">
        <f t="shared" si="558"/>
        <v>668.75917172502682</v>
      </c>
      <c r="AP2132" s="30">
        <f t="shared" si="559"/>
        <v>1841.5808282749733</v>
      </c>
      <c r="AQ2132" s="19">
        <f t="shared" si="560"/>
        <v>0.73359816928183963</v>
      </c>
    </row>
    <row r="2133" spans="1:43" x14ac:dyDescent="0.2">
      <c r="A2133" s="23" t="s">
        <v>5665</v>
      </c>
      <c r="B2133" s="6" t="s">
        <v>5684</v>
      </c>
      <c r="C2133" s="6" t="s">
        <v>5667</v>
      </c>
      <c r="D2133" s="2">
        <v>161301</v>
      </c>
      <c r="E2133" s="2">
        <v>162501</v>
      </c>
      <c r="F2133" s="3" t="s">
        <v>2703</v>
      </c>
      <c r="G2133" s="2">
        <v>5</v>
      </c>
      <c r="H2133" s="2">
        <v>162503</v>
      </c>
      <c r="I2133" s="3" t="s">
        <v>2727</v>
      </c>
      <c r="J2133" s="15">
        <v>45278</v>
      </c>
      <c r="K2133" s="24">
        <v>1302075987</v>
      </c>
      <c r="L2133" s="15">
        <v>45166</v>
      </c>
      <c r="M2133" s="15">
        <v>45169</v>
      </c>
      <c r="N2133" s="15"/>
      <c r="O2133" s="26">
        <f>VLOOKUP(D2133,quash!A$2:$I$7791,9,FALSE)</f>
        <v>2</v>
      </c>
      <c r="P2133" s="7">
        <v>10000</v>
      </c>
      <c r="Q2133" s="26">
        <v>127</v>
      </c>
      <c r="R2133" s="19">
        <v>5.24391097594855E-2</v>
      </c>
      <c r="S2133" s="26">
        <v>16</v>
      </c>
      <c r="T2133" s="7">
        <v>10000</v>
      </c>
      <c r="U2133" s="2">
        <v>142</v>
      </c>
      <c r="V2133" s="11">
        <v>2510.34</v>
      </c>
      <c r="W2133" s="14" t="s">
        <v>5281</v>
      </c>
      <c r="X2133" s="18">
        <v>1</v>
      </c>
      <c r="Y2133" s="9">
        <v>10000</v>
      </c>
      <c r="Z2133" s="19">
        <f t="shared" si="553"/>
        <v>0</v>
      </c>
      <c r="AA2133" s="25">
        <v>2510.34</v>
      </c>
      <c r="AB2133" s="30">
        <f t="shared" si="554"/>
        <v>457000</v>
      </c>
      <c r="AC2133" s="30">
        <f t="shared" si="547"/>
        <v>2.1881838074398249E-2</v>
      </c>
      <c r="AD2133" s="31">
        <f t="shared" si="548"/>
        <v>2.7789934354485775</v>
      </c>
      <c r="AE2133" s="31">
        <f t="shared" si="549"/>
        <v>3.1072210065645511</v>
      </c>
      <c r="AG2133" s="30">
        <f t="shared" si="555"/>
        <v>1695000</v>
      </c>
      <c r="AH2133" s="30">
        <f t="shared" si="550"/>
        <v>5.8997050147492625E-3</v>
      </c>
      <c r="AI2133" s="31">
        <f t="shared" si="551"/>
        <v>0.74926253687315636</v>
      </c>
      <c r="AJ2133" s="31">
        <f t="shared" si="552"/>
        <v>0.83775811209439532</v>
      </c>
      <c r="AK2133" s="30">
        <f>IF(W2133="si",($S2133*'COSTOS DE CREDITOS'!$C$27)/DATA!$G2133,"")</f>
        <v>65.906835757745824</v>
      </c>
      <c r="AL2133" s="90">
        <f>IF(W2133="si",'COSTOS DE CREDITOS'!$C$35,"")</f>
        <v>20.421138461538462</v>
      </c>
      <c r="AM2133" s="30">
        <f t="shared" si="556"/>
        <v>615.38461538461547</v>
      </c>
      <c r="AN2133" s="30">
        <f t="shared" si="557"/>
        <v>0</v>
      </c>
      <c r="AO2133" s="30">
        <f t="shared" si="558"/>
        <v>701.7125896038998</v>
      </c>
      <c r="AP2133" s="30">
        <f t="shared" si="559"/>
        <v>1808.6274103961005</v>
      </c>
      <c r="AQ2133" s="19">
        <f t="shared" si="560"/>
        <v>0.72047109570659762</v>
      </c>
    </row>
    <row r="2134" spans="1:43" x14ac:dyDescent="0.2">
      <c r="A2134" s="23" t="s">
        <v>5665</v>
      </c>
      <c r="B2134" s="6" t="s">
        <v>5684</v>
      </c>
      <c r="C2134" s="6" t="s">
        <v>5667</v>
      </c>
      <c r="D2134" s="2">
        <v>162017</v>
      </c>
      <c r="E2134" s="2">
        <v>162501</v>
      </c>
      <c r="F2134" s="3" t="s">
        <v>2703</v>
      </c>
      <c r="G2134" s="2">
        <v>5</v>
      </c>
      <c r="H2134" s="2">
        <v>162504</v>
      </c>
      <c r="I2134" s="3" t="s">
        <v>2728</v>
      </c>
      <c r="J2134" s="15">
        <v>45160</v>
      </c>
      <c r="K2134" s="24">
        <v>1219480164</v>
      </c>
      <c r="L2134" s="15">
        <v>45166</v>
      </c>
      <c r="M2134" s="15">
        <v>45169</v>
      </c>
      <c r="N2134" s="15"/>
      <c r="O2134" s="26">
        <f>VLOOKUP(D2134,quash!A$2:$I$7791,9,FALSE)</f>
        <v>1</v>
      </c>
      <c r="P2134" s="7">
        <v>5000</v>
      </c>
      <c r="Q2134" s="26">
        <v>147</v>
      </c>
      <c r="R2134" s="19">
        <v>0.11226939921536</v>
      </c>
      <c r="S2134" s="26">
        <v>16</v>
      </c>
      <c r="T2134" s="7">
        <v>7000</v>
      </c>
      <c r="U2134" s="2">
        <v>142</v>
      </c>
      <c r="V2134" s="11">
        <v>1758.65</v>
      </c>
      <c r="W2134" s="14" t="s">
        <v>5281</v>
      </c>
      <c r="X2134" s="18">
        <v>1</v>
      </c>
      <c r="Y2134" s="9">
        <v>7000</v>
      </c>
      <c r="Z2134" s="19">
        <f t="shared" si="553"/>
        <v>0</v>
      </c>
      <c r="AA2134" s="25">
        <v>1758.65</v>
      </c>
      <c r="AB2134" s="30">
        <f t="shared" si="554"/>
        <v>523000</v>
      </c>
      <c r="AC2134" s="30">
        <f t="shared" ref="AC2134:AC2197" si="561">$T2134/AB2134</f>
        <v>1.338432122370937E-2</v>
      </c>
      <c r="AD2134" s="31">
        <f t="shared" ref="AD2134:AD2197" si="562">AC2134*$Q2134</f>
        <v>1.9674952198852773</v>
      </c>
      <c r="AE2134" s="31">
        <f t="shared" ref="AE2134:AE2197" si="563">AC2134*$U2134</f>
        <v>1.9005736137667306</v>
      </c>
      <c r="AG2134" s="30">
        <f t="shared" si="555"/>
        <v>2427000</v>
      </c>
      <c r="AH2134" s="30">
        <f t="shared" si="550"/>
        <v>2.88421920065925E-3</v>
      </c>
      <c r="AI2134" s="31">
        <f t="shared" si="551"/>
        <v>0.42398022249690975</v>
      </c>
      <c r="AJ2134" s="31">
        <f t="shared" si="552"/>
        <v>0.40955912649361348</v>
      </c>
      <c r="AK2134" s="30">
        <f>IF(W2134="si",($S2134*'COSTOS DE CREDITOS'!$C$27)/DATA!$G2134,"")</f>
        <v>65.906835757745824</v>
      </c>
      <c r="AL2134" s="90">
        <f>IF(W2134="si",'COSTOS DE CREDITOS'!$C$35,"")</f>
        <v>20.421138461538462</v>
      </c>
      <c r="AM2134" s="30">
        <f t="shared" si="556"/>
        <v>430.76923076923077</v>
      </c>
      <c r="AN2134" s="30">
        <f t="shared" si="557"/>
        <v>0</v>
      </c>
      <c r="AO2134" s="30">
        <f t="shared" si="558"/>
        <v>517.09720498851505</v>
      </c>
      <c r="AP2134" s="30">
        <f t="shared" si="559"/>
        <v>1241.5527950114852</v>
      </c>
      <c r="AQ2134" s="19">
        <f t="shared" si="560"/>
        <v>0.70596923493104657</v>
      </c>
    </row>
    <row r="2135" spans="1:43" x14ac:dyDescent="0.2">
      <c r="A2135" s="23" t="s">
        <v>5665</v>
      </c>
      <c r="B2135" s="6" t="s">
        <v>5684</v>
      </c>
      <c r="C2135" s="6" t="s">
        <v>5667</v>
      </c>
      <c r="D2135" s="2">
        <v>162021</v>
      </c>
      <c r="E2135" s="2">
        <v>162501</v>
      </c>
      <c r="F2135" s="3" t="s">
        <v>2703</v>
      </c>
      <c r="G2135" s="2">
        <v>5</v>
      </c>
      <c r="H2135" s="2">
        <v>162505</v>
      </c>
      <c r="I2135" s="3" t="s">
        <v>2729</v>
      </c>
      <c r="J2135" s="15">
        <v>45160</v>
      </c>
      <c r="K2135" s="24">
        <v>1219488041</v>
      </c>
      <c r="L2135" s="15">
        <v>45166</v>
      </c>
      <c r="M2135" s="15">
        <v>45169</v>
      </c>
      <c r="N2135" s="15"/>
      <c r="O2135" s="26">
        <f>VLOOKUP(D2135,quash!A$2:$I$7791,9,FALSE)</f>
        <v>1</v>
      </c>
      <c r="P2135" s="7">
        <v>10000</v>
      </c>
      <c r="Q2135" s="26">
        <v>132</v>
      </c>
      <c r="R2135" s="19">
        <v>5.8283715876113903E-2</v>
      </c>
      <c r="S2135" s="26">
        <v>16</v>
      </c>
      <c r="T2135" s="7">
        <v>7000</v>
      </c>
      <c r="U2135" s="2">
        <v>142</v>
      </c>
      <c r="V2135" s="11">
        <v>1758.65</v>
      </c>
      <c r="W2135" s="14" t="s">
        <v>5281</v>
      </c>
      <c r="X2135" s="18">
        <v>1</v>
      </c>
      <c r="Y2135" s="9">
        <v>7000</v>
      </c>
      <c r="Z2135" s="19">
        <f t="shared" si="553"/>
        <v>0</v>
      </c>
      <c r="AA2135" s="25">
        <v>1758.65</v>
      </c>
      <c r="AB2135" s="30">
        <f t="shared" si="554"/>
        <v>523000</v>
      </c>
      <c r="AC2135" s="30">
        <f t="shared" si="561"/>
        <v>1.338432122370937E-2</v>
      </c>
      <c r="AD2135" s="31">
        <f t="shared" si="562"/>
        <v>1.7667304015296368</v>
      </c>
      <c r="AE2135" s="31">
        <f t="shared" si="563"/>
        <v>1.9005736137667306</v>
      </c>
      <c r="AG2135" s="30">
        <f t="shared" si="555"/>
        <v>2427000</v>
      </c>
      <c r="AH2135" s="30">
        <f t="shared" si="550"/>
        <v>2.88421920065925E-3</v>
      </c>
      <c r="AI2135" s="31">
        <f t="shared" si="551"/>
        <v>0.38071693448702099</v>
      </c>
      <c r="AJ2135" s="31">
        <f t="shared" si="552"/>
        <v>0.40955912649361348</v>
      </c>
      <c r="AK2135" s="30">
        <f>IF(W2135="si",($S2135*'COSTOS DE CREDITOS'!$C$27)/DATA!$G2135,"")</f>
        <v>65.906835757745824</v>
      </c>
      <c r="AL2135" s="90">
        <f>IF(W2135="si",'COSTOS DE CREDITOS'!$C$35,"")</f>
        <v>20.421138461538462</v>
      </c>
      <c r="AM2135" s="30">
        <f t="shared" si="556"/>
        <v>430.76923076923077</v>
      </c>
      <c r="AN2135" s="30">
        <f t="shared" si="557"/>
        <v>0</v>
      </c>
      <c r="AO2135" s="30">
        <f t="shared" si="558"/>
        <v>517.09720498851505</v>
      </c>
      <c r="AP2135" s="30">
        <f t="shared" si="559"/>
        <v>1241.5527950114852</v>
      </c>
      <c r="AQ2135" s="19">
        <f t="shared" si="560"/>
        <v>0.70596923493104657</v>
      </c>
    </row>
    <row r="2136" spans="1:43" x14ac:dyDescent="0.2">
      <c r="A2136" s="23" t="s">
        <v>5665</v>
      </c>
      <c r="B2136" s="6" t="s">
        <v>5684</v>
      </c>
      <c r="C2136" s="6" t="s">
        <v>5667</v>
      </c>
      <c r="D2136" s="2">
        <v>162022</v>
      </c>
      <c r="E2136" s="2">
        <v>162501</v>
      </c>
      <c r="F2136" s="3" t="s">
        <v>2703</v>
      </c>
      <c r="G2136" s="2">
        <v>5</v>
      </c>
      <c r="H2136" s="2">
        <v>162506</v>
      </c>
      <c r="I2136" s="3" t="s">
        <v>2730</v>
      </c>
      <c r="J2136" s="15">
        <v>45160</v>
      </c>
      <c r="K2136" s="24">
        <v>1219490829</v>
      </c>
      <c r="L2136" s="15">
        <v>45166</v>
      </c>
      <c r="M2136" s="15">
        <v>45169</v>
      </c>
      <c r="N2136" s="15"/>
      <c r="O2136" s="26">
        <f>VLOOKUP(D2136,quash!A$2:$I$7791,9,FALSE)</f>
        <v>1</v>
      </c>
      <c r="P2136" s="7">
        <v>10000</v>
      </c>
      <c r="Q2136" s="26">
        <v>132</v>
      </c>
      <c r="R2136" s="19">
        <v>5.8283715876113903E-2</v>
      </c>
      <c r="S2136" s="26">
        <v>16</v>
      </c>
      <c r="T2136" s="7">
        <v>7000</v>
      </c>
      <c r="U2136" s="2">
        <v>142</v>
      </c>
      <c r="V2136" s="11">
        <v>1758.65</v>
      </c>
      <c r="W2136" s="14" t="s">
        <v>5281</v>
      </c>
      <c r="X2136" s="18">
        <v>1</v>
      </c>
      <c r="Y2136" s="9">
        <v>7000</v>
      </c>
      <c r="Z2136" s="19">
        <f t="shared" si="553"/>
        <v>0</v>
      </c>
      <c r="AA2136" s="25">
        <v>1758.65</v>
      </c>
      <c r="AB2136" s="30">
        <f t="shared" si="554"/>
        <v>523000</v>
      </c>
      <c r="AC2136" s="30">
        <f t="shared" si="561"/>
        <v>1.338432122370937E-2</v>
      </c>
      <c r="AD2136" s="31">
        <f t="shared" si="562"/>
        <v>1.7667304015296368</v>
      </c>
      <c r="AE2136" s="31">
        <f t="shared" si="563"/>
        <v>1.9005736137667306</v>
      </c>
      <c r="AG2136" s="30">
        <f t="shared" si="555"/>
        <v>2427000</v>
      </c>
      <c r="AH2136" s="30">
        <f t="shared" si="550"/>
        <v>2.88421920065925E-3</v>
      </c>
      <c r="AI2136" s="31">
        <f t="shared" si="551"/>
        <v>0.38071693448702099</v>
      </c>
      <c r="AJ2136" s="31">
        <f t="shared" si="552"/>
        <v>0.40955912649361348</v>
      </c>
      <c r="AK2136" s="30">
        <f>IF(W2136="si",($S2136*'COSTOS DE CREDITOS'!$C$27)/DATA!$G2136,"")</f>
        <v>65.906835757745824</v>
      </c>
      <c r="AL2136" s="90">
        <f>IF(W2136="si",'COSTOS DE CREDITOS'!$C$35,"")</f>
        <v>20.421138461538462</v>
      </c>
      <c r="AM2136" s="30">
        <f t="shared" si="556"/>
        <v>430.76923076923077</v>
      </c>
      <c r="AN2136" s="30">
        <f t="shared" si="557"/>
        <v>0</v>
      </c>
      <c r="AO2136" s="30">
        <f t="shared" si="558"/>
        <v>517.09720498851505</v>
      </c>
      <c r="AP2136" s="30">
        <f t="shared" si="559"/>
        <v>1241.5527950114852</v>
      </c>
      <c r="AQ2136" s="19">
        <f t="shared" si="560"/>
        <v>0.70596923493104657</v>
      </c>
    </row>
    <row r="2137" spans="1:43" x14ac:dyDescent="0.2">
      <c r="A2137" s="23" t="s">
        <v>5665</v>
      </c>
      <c r="B2137" s="6" t="s">
        <v>5671</v>
      </c>
      <c r="C2137" s="6" t="s">
        <v>5670</v>
      </c>
      <c r="D2137" s="2">
        <v>161706</v>
      </c>
      <c r="E2137" s="2">
        <v>162514</v>
      </c>
      <c r="F2137" s="3" t="s">
        <v>2705</v>
      </c>
      <c r="G2137" s="2">
        <v>5</v>
      </c>
      <c r="H2137" s="2">
        <v>162516</v>
      </c>
      <c r="I2137" s="3" t="s">
        <v>2731</v>
      </c>
      <c r="J2137" s="15">
        <v>45156</v>
      </c>
      <c r="K2137" s="24">
        <v>1217386874</v>
      </c>
      <c r="L2137" s="15">
        <v>45166</v>
      </c>
      <c r="M2137" s="15">
        <v>45169</v>
      </c>
      <c r="N2137" s="15"/>
      <c r="O2137" s="26">
        <f>VLOOKUP(D2137,quash!A$2:$I$7791,9,FALSE)</f>
        <v>2</v>
      </c>
      <c r="P2137" s="7">
        <v>10000</v>
      </c>
      <c r="Q2137" s="26">
        <v>127</v>
      </c>
      <c r="R2137" s="19">
        <v>5.24391097594855E-2</v>
      </c>
      <c r="S2137" s="26">
        <v>16</v>
      </c>
      <c r="T2137" s="7">
        <v>6000</v>
      </c>
      <c r="U2137" s="2">
        <v>142</v>
      </c>
      <c r="V2137" s="11">
        <v>1503.37</v>
      </c>
      <c r="W2137" s="14" t="s">
        <v>5281</v>
      </c>
      <c r="X2137" s="18">
        <v>1</v>
      </c>
      <c r="Y2137" s="9">
        <v>6000</v>
      </c>
      <c r="Z2137" s="19">
        <f t="shared" si="553"/>
        <v>0</v>
      </c>
      <c r="AA2137" s="25">
        <v>1503.37</v>
      </c>
      <c r="AB2137" s="30">
        <f t="shared" si="554"/>
        <v>457000</v>
      </c>
      <c r="AC2137" s="30">
        <f t="shared" si="561"/>
        <v>1.3129102844638949E-2</v>
      </c>
      <c r="AD2137" s="31">
        <f t="shared" si="562"/>
        <v>1.6673960612691465</v>
      </c>
      <c r="AE2137" s="31">
        <f t="shared" si="563"/>
        <v>1.8643326039387307</v>
      </c>
      <c r="AG2137" s="30">
        <f t="shared" si="555"/>
        <v>1695000</v>
      </c>
      <c r="AH2137" s="30">
        <f t="shared" si="550"/>
        <v>3.5398230088495575E-3</v>
      </c>
      <c r="AI2137" s="31">
        <f t="shared" si="551"/>
        <v>0.44955752212389377</v>
      </c>
      <c r="AJ2137" s="31">
        <f t="shared" si="552"/>
        <v>0.50265486725663711</v>
      </c>
      <c r="AK2137" s="30">
        <f>IF(W2137="si",($S2137*'COSTOS DE CREDITOS'!$C$27)/DATA!$G2137,"")</f>
        <v>65.906835757745824</v>
      </c>
      <c r="AL2137" s="90">
        <f>IF(W2137="si",'COSTOS DE CREDITOS'!$C$35,"")</f>
        <v>20.421138461538462</v>
      </c>
      <c r="AM2137" s="30">
        <f t="shared" si="556"/>
        <v>369.23076923076923</v>
      </c>
      <c r="AN2137" s="30">
        <f t="shared" si="557"/>
        <v>0</v>
      </c>
      <c r="AO2137" s="30">
        <f t="shared" si="558"/>
        <v>455.5587434500535</v>
      </c>
      <c r="AP2137" s="30">
        <f t="shared" si="559"/>
        <v>1047.8112565499464</v>
      </c>
      <c r="AQ2137" s="19">
        <f t="shared" si="560"/>
        <v>0.69697496727348984</v>
      </c>
    </row>
    <row r="2138" spans="1:43" x14ac:dyDescent="0.2">
      <c r="A2138" s="23" t="s">
        <v>5665</v>
      </c>
      <c r="B2138" s="6" t="s">
        <v>5671</v>
      </c>
      <c r="C2138" s="6" t="s">
        <v>5670</v>
      </c>
      <c r="D2138" s="2">
        <v>161866</v>
      </c>
      <c r="E2138" s="2">
        <v>162514</v>
      </c>
      <c r="F2138" s="3" t="s">
        <v>2705</v>
      </c>
      <c r="G2138" s="2">
        <v>5</v>
      </c>
      <c r="H2138" s="2">
        <v>162517</v>
      </c>
      <c r="I2138" s="3" t="s">
        <v>2732</v>
      </c>
      <c r="J2138" s="15" t="s">
        <v>5688</v>
      </c>
      <c r="K2138" s="24" t="s">
        <v>5688</v>
      </c>
      <c r="L2138" s="15">
        <v>45166</v>
      </c>
      <c r="M2138" s="15">
        <v>45169</v>
      </c>
      <c r="N2138" s="15"/>
      <c r="O2138" s="26">
        <f>VLOOKUP(D2138,quash!A$2:$I$7791,9,FALSE)</f>
        <v>1</v>
      </c>
      <c r="P2138" s="7">
        <v>9000</v>
      </c>
      <c r="Q2138" s="26">
        <v>139</v>
      </c>
      <c r="R2138" s="19">
        <v>8.6183749348172869E-2</v>
      </c>
      <c r="S2138" s="26">
        <v>16</v>
      </c>
      <c r="T2138" s="7">
        <v>8000</v>
      </c>
      <c r="U2138" s="2">
        <v>142</v>
      </c>
      <c r="V2138" s="11">
        <v>2013.74</v>
      </c>
      <c r="W2138" s="14" t="s">
        <v>5281</v>
      </c>
      <c r="X2138" s="18">
        <v>1</v>
      </c>
      <c r="Y2138" s="9">
        <v>8000</v>
      </c>
      <c r="Z2138" s="19">
        <f t="shared" si="553"/>
        <v>0</v>
      </c>
      <c r="AA2138" s="25">
        <v>2013.74</v>
      </c>
      <c r="AB2138" s="30">
        <f t="shared" si="554"/>
        <v>523000</v>
      </c>
      <c r="AC2138" s="30">
        <f t="shared" si="561"/>
        <v>1.5296367112810707E-2</v>
      </c>
      <c r="AD2138" s="31">
        <f t="shared" si="562"/>
        <v>2.1261950286806881</v>
      </c>
      <c r="AE2138" s="31">
        <f t="shared" si="563"/>
        <v>2.1720841300191203</v>
      </c>
      <c r="AG2138" s="30">
        <f t="shared" si="555"/>
        <v>2427000</v>
      </c>
      <c r="AH2138" s="30">
        <f t="shared" si="550"/>
        <v>3.296250515039143E-3</v>
      </c>
      <c r="AI2138" s="31">
        <f t="shared" si="551"/>
        <v>0.45817882159044088</v>
      </c>
      <c r="AJ2138" s="31">
        <f t="shared" si="552"/>
        <v>0.4680675731355583</v>
      </c>
      <c r="AK2138" s="30">
        <f>IF(W2138="si",($S2138*'COSTOS DE CREDITOS'!$C$27)/DATA!$G2138,"")</f>
        <v>65.906835757745824</v>
      </c>
      <c r="AL2138" s="90">
        <f>IF(W2138="si",'COSTOS DE CREDITOS'!$C$35,"")</f>
        <v>20.421138461538462</v>
      </c>
      <c r="AM2138" s="30">
        <f t="shared" si="556"/>
        <v>492.30769230769232</v>
      </c>
      <c r="AN2138" s="30">
        <f t="shared" si="557"/>
        <v>0</v>
      </c>
      <c r="AO2138" s="30">
        <f t="shared" si="558"/>
        <v>578.63566652697659</v>
      </c>
      <c r="AP2138" s="30">
        <f t="shared" si="559"/>
        <v>1435.1043334730234</v>
      </c>
      <c r="AQ2138" s="19">
        <f t="shared" si="560"/>
        <v>0.71265621851531147</v>
      </c>
    </row>
    <row r="2139" spans="1:43" x14ac:dyDescent="0.2">
      <c r="A2139" s="23" t="s">
        <v>5665</v>
      </c>
      <c r="B2139" s="6" t="s">
        <v>5671</v>
      </c>
      <c r="C2139" s="6" t="s">
        <v>5670</v>
      </c>
      <c r="D2139" s="2">
        <v>161987</v>
      </c>
      <c r="E2139" s="2">
        <v>162514</v>
      </c>
      <c r="F2139" s="3" t="s">
        <v>2705</v>
      </c>
      <c r="G2139" s="2">
        <v>5</v>
      </c>
      <c r="H2139" s="2">
        <v>162518</v>
      </c>
      <c r="I2139" s="3" t="s">
        <v>2733</v>
      </c>
      <c r="J2139" s="15">
        <v>45159</v>
      </c>
      <c r="K2139" s="24">
        <v>1219118253</v>
      </c>
      <c r="L2139" s="15">
        <v>45166</v>
      </c>
      <c r="M2139" s="15">
        <v>45169</v>
      </c>
      <c r="N2139" s="15"/>
      <c r="O2139" s="26">
        <f>VLOOKUP(D2139,quash!A$2:$I$7791,9,FALSE)</f>
        <v>2</v>
      </c>
      <c r="P2139" s="7">
        <v>10000</v>
      </c>
      <c r="Q2139" s="26">
        <v>147</v>
      </c>
      <c r="R2139" s="19">
        <v>7.9000519063170294E-2</v>
      </c>
      <c r="S2139" s="26">
        <v>16</v>
      </c>
      <c r="T2139" s="7">
        <v>8000</v>
      </c>
      <c r="U2139" s="2">
        <v>142</v>
      </c>
      <c r="V2139" s="11">
        <v>2013.74</v>
      </c>
      <c r="W2139" s="14" t="s">
        <v>5281</v>
      </c>
      <c r="X2139" s="18">
        <v>1</v>
      </c>
      <c r="Y2139" s="9">
        <v>8000</v>
      </c>
      <c r="Z2139" s="19">
        <f t="shared" si="553"/>
        <v>0</v>
      </c>
      <c r="AA2139" s="25">
        <v>2013.74</v>
      </c>
      <c r="AB2139" s="30">
        <f t="shared" si="554"/>
        <v>457000</v>
      </c>
      <c r="AC2139" s="30">
        <f t="shared" si="561"/>
        <v>1.7505470459518599E-2</v>
      </c>
      <c r="AD2139" s="31">
        <f t="shared" si="562"/>
        <v>2.5733041575492339</v>
      </c>
      <c r="AE2139" s="31">
        <f t="shared" si="563"/>
        <v>2.4857768052516409</v>
      </c>
      <c r="AG2139" s="30">
        <f t="shared" si="555"/>
        <v>1695000</v>
      </c>
      <c r="AH2139" s="30">
        <f t="shared" si="550"/>
        <v>4.71976401179941E-3</v>
      </c>
      <c r="AI2139" s="31">
        <f t="shared" si="551"/>
        <v>0.69380530973451326</v>
      </c>
      <c r="AJ2139" s="31">
        <f t="shared" si="552"/>
        <v>0.67020648967551621</v>
      </c>
      <c r="AK2139" s="30">
        <f>IF(W2139="si",($S2139*'COSTOS DE CREDITOS'!$C$27)/DATA!$G2139,"")</f>
        <v>65.906835757745824</v>
      </c>
      <c r="AL2139" s="90">
        <f>IF(W2139="si",'COSTOS DE CREDITOS'!$C$35,"")</f>
        <v>20.421138461538462</v>
      </c>
      <c r="AM2139" s="30">
        <f t="shared" si="556"/>
        <v>492.30769230769232</v>
      </c>
      <c r="AN2139" s="30">
        <f t="shared" si="557"/>
        <v>0</v>
      </c>
      <c r="AO2139" s="30">
        <f t="shared" si="558"/>
        <v>578.63566652697659</v>
      </c>
      <c r="AP2139" s="30">
        <f t="shared" si="559"/>
        <v>1435.1043334730234</v>
      </c>
      <c r="AQ2139" s="19">
        <f t="shared" si="560"/>
        <v>0.71265621851531147</v>
      </c>
    </row>
    <row r="2140" spans="1:43" x14ac:dyDescent="0.2">
      <c r="A2140" s="23" t="s">
        <v>5665</v>
      </c>
      <c r="B2140" s="6" t="s">
        <v>5671</v>
      </c>
      <c r="C2140" s="6" t="s">
        <v>5670</v>
      </c>
      <c r="D2140" s="2">
        <v>161605</v>
      </c>
      <c r="E2140" s="2">
        <v>162514</v>
      </c>
      <c r="F2140" s="3" t="s">
        <v>2705</v>
      </c>
      <c r="G2140" s="2">
        <v>5</v>
      </c>
      <c r="H2140" s="2">
        <v>162520</v>
      </c>
      <c r="I2140" s="3" t="s">
        <v>2734</v>
      </c>
      <c r="J2140" s="15" t="s">
        <v>5688</v>
      </c>
      <c r="K2140" s="24" t="s">
        <v>5688</v>
      </c>
      <c r="L2140" s="15">
        <v>45166</v>
      </c>
      <c r="M2140" s="15">
        <v>45169</v>
      </c>
      <c r="N2140" s="15"/>
      <c r="O2140" s="26" t="e">
        <f>VLOOKUP(D2140,quash!A$2:$I$7791,9,FALSE)</f>
        <v>#N/A</v>
      </c>
      <c r="P2140" s="7">
        <v>9000</v>
      </c>
      <c r="Q2140" s="26">
        <v>139</v>
      </c>
      <c r="R2140" s="19">
        <v>6.0873316274495971E-2</v>
      </c>
      <c r="S2140" s="26">
        <v>16</v>
      </c>
      <c r="T2140" s="7">
        <v>6000</v>
      </c>
      <c r="U2140" s="2">
        <v>142</v>
      </c>
      <c r="V2140" s="11">
        <v>1503.37</v>
      </c>
      <c r="W2140" s="14" t="s">
        <v>5281</v>
      </c>
      <c r="X2140" s="18">
        <v>1</v>
      </c>
      <c r="Y2140" s="9">
        <v>6000</v>
      </c>
      <c r="Z2140" s="19">
        <f t="shared" si="553"/>
        <v>0</v>
      </c>
      <c r="AA2140" s="25">
        <v>1503.37</v>
      </c>
      <c r="AB2140" s="30">
        <f t="shared" si="554"/>
        <v>622000</v>
      </c>
      <c r="AC2140" s="30">
        <f t="shared" si="561"/>
        <v>9.6463022508038593E-3</v>
      </c>
      <c r="AD2140" s="31">
        <f t="shared" si="562"/>
        <v>1.3408360128617365</v>
      </c>
      <c r="AE2140" s="31">
        <f t="shared" si="563"/>
        <v>1.369774919614148</v>
      </c>
      <c r="AG2140" s="30">
        <f t="shared" si="555"/>
        <v>6126000</v>
      </c>
      <c r="AH2140" s="30">
        <f t="shared" si="550"/>
        <v>9.7943192948090111E-4</v>
      </c>
      <c r="AI2140" s="31">
        <f t="shared" si="551"/>
        <v>0.13614103819784526</v>
      </c>
      <c r="AJ2140" s="31">
        <f t="shared" si="552"/>
        <v>0.13907933398628797</v>
      </c>
      <c r="AK2140" s="30">
        <f>IF(W2140="si",($S2140*'COSTOS DE CREDITOS'!$C$27)/DATA!$G2140,"")</f>
        <v>65.906835757745824</v>
      </c>
      <c r="AL2140" s="90">
        <f>IF(W2140="si",'COSTOS DE CREDITOS'!$C$35,"")</f>
        <v>20.421138461538462</v>
      </c>
      <c r="AM2140" s="30">
        <f t="shared" si="556"/>
        <v>369.23076923076923</v>
      </c>
      <c r="AN2140" s="30">
        <f t="shared" si="557"/>
        <v>0</v>
      </c>
      <c r="AO2140" s="30">
        <f t="shared" si="558"/>
        <v>455.5587434500535</v>
      </c>
      <c r="AP2140" s="30">
        <f t="shared" si="559"/>
        <v>1047.8112565499464</v>
      </c>
      <c r="AQ2140" s="19">
        <f t="shared" si="560"/>
        <v>0.69697496727348984</v>
      </c>
    </row>
    <row r="2141" spans="1:43" x14ac:dyDescent="0.2">
      <c r="A2141" s="23" t="s">
        <v>5665</v>
      </c>
      <c r="B2141" s="6" t="s">
        <v>5666</v>
      </c>
      <c r="C2141" s="6" t="s">
        <v>5667</v>
      </c>
      <c r="D2141" s="2">
        <v>161286</v>
      </c>
      <c r="E2141" s="2">
        <v>162376</v>
      </c>
      <c r="F2141" s="3" t="s">
        <v>2735</v>
      </c>
      <c r="G2141" s="2">
        <v>5</v>
      </c>
      <c r="H2141" s="2">
        <v>162545</v>
      </c>
      <c r="I2141" s="3" t="s">
        <v>2736</v>
      </c>
      <c r="J2141" s="15">
        <v>45153</v>
      </c>
      <c r="K2141" s="24">
        <v>1215127115</v>
      </c>
      <c r="L2141" s="15">
        <v>45166</v>
      </c>
      <c r="M2141" s="15">
        <v>45169</v>
      </c>
      <c r="N2141" s="15"/>
      <c r="O2141" s="26" t="e">
        <f>VLOOKUP(D2141,quash!A$2:$I$7791,9,FALSE)</f>
        <v>#N/A</v>
      </c>
      <c r="P2141" s="7">
        <v>12000</v>
      </c>
      <c r="Q2141" s="26">
        <v>115</v>
      </c>
      <c r="R2141" s="19">
        <v>4.426220662471151E-2</v>
      </c>
      <c r="S2141" s="93">
        <v>26</v>
      </c>
      <c r="T2141" s="7">
        <v>10000</v>
      </c>
      <c r="U2141" s="2">
        <v>142</v>
      </c>
      <c r="V2141" s="11">
        <v>2510.34</v>
      </c>
      <c r="W2141" s="14" t="s">
        <v>5281</v>
      </c>
      <c r="X2141" s="18">
        <v>0.60510213265296631</v>
      </c>
      <c r="Y2141" s="9">
        <v>6051.0213265296634</v>
      </c>
      <c r="Z2141" s="19">
        <f t="shared" si="553"/>
        <v>-0.39489786734703369</v>
      </c>
      <c r="AA2141" s="25">
        <v>1519.0120876840476</v>
      </c>
      <c r="AB2141" s="30">
        <f t="shared" si="554"/>
        <v>622000</v>
      </c>
      <c r="AC2141" s="30">
        <f t="shared" si="561"/>
        <v>1.607717041800643E-2</v>
      </c>
      <c r="AD2141" s="31">
        <f t="shared" si="562"/>
        <v>1.8488745980707395</v>
      </c>
      <c r="AE2141" s="31">
        <f t="shared" si="563"/>
        <v>2.282958199356913</v>
      </c>
      <c r="AG2141" s="30">
        <f t="shared" si="555"/>
        <v>6126000</v>
      </c>
      <c r="AH2141" s="30">
        <f t="shared" si="550"/>
        <v>1.632386549134835E-3</v>
      </c>
      <c r="AI2141" s="31">
        <f t="shared" si="551"/>
        <v>0.18772445315050604</v>
      </c>
      <c r="AJ2141" s="31">
        <f t="shared" si="552"/>
        <v>0.23179888997714657</v>
      </c>
      <c r="AK2141" s="30">
        <f>IF(W2141="si",($S2141*'COSTOS DE CREDITOS'!$C$27)/DATA!$G2141,"")</f>
        <v>107.09860810633695</v>
      </c>
      <c r="AL2141" s="90">
        <f>IF(W2141="si",'COSTOS DE CREDITOS'!$C$35,"")</f>
        <v>20.421138461538462</v>
      </c>
      <c r="AM2141" s="30">
        <f t="shared" si="556"/>
        <v>1000</v>
      </c>
      <c r="AN2141" s="30">
        <f t="shared" si="557"/>
        <v>3948.9786734703366</v>
      </c>
      <c r="AO2141" s="30">
        <f t="shared" si="558"/>
        <v>5076.4984200382123</v>
      </c>
      <c r="AP2141" s="30">
        <f t="shared" si="559"/>
        <v>-3557.4863323541649</v>
      </c>
      <c r="AQ2141" s="19">
        <f t="shared" si="560"/>
        <v>-2.3419736822358432</v>
      </c>
    </row>
    <row r="2142" spans="1:43" x14ac:dyDescent="0.2">
      <c r="A2142" s="23" t="s">
        <v>5665</v>
      </c>
      <c r="B2142" s="6" t="s">
        <v>5672</v>
      </c>
      <c r="C2142" s="6" t="s">
        <v>5667</v>
      </c>
      <c r="D2142" s="2">
        <v>161818</v>
      </c>
      <c r="E2142" s="2">
        <v>162546</v>
      </c>
      <c r="F2142" s="3" t="s">
        <v>2737</v>
      </c>
      <c r="G2142" s="2">
        <v>7</v>
      </c>
      <c r="H2142" s="2">
        <v>162549</v>
      </c>
      <c r="I2142" s="3" t="s">
        <v>2738</v>
      </c>
      <c r="J2142" s="15">
        <v>45268</v>
      </c>
      <c r="K2142" s="24">
        <v>1294234731</v>
      </c>
      <c r="L2142" s="15">
        <v>45166</v>
      </c>
      <c r="M2142" s="15">
        <v>45169</v>
      </c>
      <c r="N2142" s="15"/>
      <c r="O2142" s="26" t="e">
        <f>VLOOKUP(D2142,quash!A$2:$I$7791,9,FALSE)</f>
        <v>#N/A</v>
      </c>
      <c r="P2142" s="7">
        <v>7000</v>
      </c>
      <c r="Q2142" s="26">
        <v>125</v>
      </c>
      <c r="R2142" s="19">
        <v>3.3741050530766176E-2</v>
      </c>
      <c r="S2142" s="26">
        <v>16</v>
      </c>
      <c r="T2142" s="7">
        <v>5000</v>
      </c>
      <c r="U2142" s="2">
        <v>147</v>
      </c>
      <c r="V2142" s="11">
        <v>1303.3399999999999</v>
      </c>
      <c r="W2142" s="14" t="s">
        <v>5281</v>
      </c>
      <c r="X2142" s="18">
        <v>1</v>
      </c>
      <c r="Y2142" s="9">
        <v>5000</v>
      </c>
      <c r="Z2142" s="19">
        <f t="shared" si="553"/>
        <v>0</v>
      </c>
      <c r="AA2142" s="25">
        <v>1303.3399999999999</v>
      </c>
      <c r="AB2142" s="30">
        <f t="shared" si="554"/>
        <v>622000</v>
      </c>
      <c r="AC2142" s="30">
        <f t="shared" si="561"/>
        <v>8.0385852090032149E-3</v>
      </c>
      <c r="AD2142" s="31">
        <f t="shared" si="562"/>
        <v>1.0048231511254018</v>
      </c>
      <c r="AE2142" s="31">
        <f t="shared" si="563"/>
        <v>1.1816720257234725</v>
      </c>
      <c r="AG2142" s="30">
        <f t="shared" si="555"/>
        <v>6126000</v>
      </c>
      <c r="AH2142" s="30">
        <f t="shared" si="550"/>
        <v>8.1619327456741752E-4</v>
      </c>
      <c r="AI2142" s="31">
        <f t="shared" si="551"/>
        <v>0.10202415932092719</v>
      </c>
      <c r="AJ2142" s="31">
        <f t="shared" si="552"/>
        <v>0.11998041136141037</v>
      </c>
      <c r="AK2142" s="30">
        <f>IF(W2142="si",($S2142*'COSTOS DE CREDITOS'!$C$27)/DATA!$G2142,"")</f>
        <v>47.07631125553273</v>
      </c>
      <c r="AL2142" s="90">
        <f>IF(W2142="si",'COSTOS DE CREDITOS'!$C$35,"")</f>
        <v>20.421138461538462</v>
      </c>
      <c r="AM2142" s="30">
        <f t="shared" si="556"/>
        <v>307.69230769230774</v>
      </c>
      <c r="AN2142" s="30">
        <f t="shared" si="557"/>
        <v>0</v>
      </c>
      <c r="AO2142" s="30">
        <f t="shared" si="558"/>
        <v>375.1897574093789</v>
      </c>
      <c r="AP2142" s="30">
        <f t="shared" si="559"/>
        <v>928.15024259062102</v>
      </c>
      <c r="AQ2142" s="19">
        <f t="shared" si="560"/>
        <v>0.71213209338363059</v>
      </c>
    </row>
    <row r="2143" spans="1:43" x14ac:dyDescent="0.2">
      <c r="A2143" s="23" t="s">
        <v>5665</v>
      </c>
      <c r="B2143" s="6" t="s">
        <v>5672</v>
      </c>
      <c r="C2143" s="6" t="s">
        <v>5667</v>
      </c>
      <c r="D2143" s="2">
        <v>161736</v>
      </c>
      <c r="E2143" s="2">
        <v>162546</v>
      </c>
      <c r="F2143" s="3" t="s">
        <v>2737</v>
      </c>
      <c r="G2143" s="2">
        <v>7</v>
      </c>
      <c r="H2143" s="2">
        <v>162550</v>
      </c>
      <c r="I2143" s="3" t="s">
        <v>2739</v>
      </c>
      <c r="J2143" s="15">
        <v>45156</v>
      </c>
      <c r="K2143" s="24">
        <v>1217493456</v>
      </c>
      <c r="L2143" s="15">
        <v>45166</v>
      </c>
      <c r="M2143" s="15">
        <v>45169</v>
      </c>
      <c r="N2143" s="15"/>
      <c r="O2143" s="26" t="e">
        <f>VLOOKUP(D2143,quash!A$2:$I$7791,9,FALSE)</f>
        <v>#N/A</v>
      </c>
      <c r="P2143" s="7">
        <v>7000</v>
      </c>
      <c r="Q2143" s="26">
        <v>125</v>
      </c>
      <c r="R2143" s="19">
        <v>3.3741050530766176E-2</v>
      </c>
      <c r="S2143" s="26">
        <v>16</v>
      </c>
      <c r="T2143" s="7">
        <v>5000</v>
      </c>
      <c r="U2143" s="2">
        <v>147</v>
      </c>
      <c r="V2143" s="11">
        <v>1303.3399999999999</v>
      </c>
      <c r="W2143" s="14" t="s">
        <v>5281</v>
      </c>
      <c r="X2143" s="18">
        <v>1</v>
      </c>
      <c r="Y2143" s="9">
        <v>5000</v>
      </c>
      <c r="Z2143" s="19">
        <f t="shared" si="553"/>
        <v>0</v>
      </c>
      <c r="AA2143" s="25">
        <v>1303.3399999999999</v>
      </c>
      <c r="AB2143" s="30">
        <f t="shared" si="554"/>
        <v>622000</v>
      </c>
      <c r="AC2143" s="30">
        <f t="shared" si="561"/>
        <v>8.0385852090032149E-3</v>
      </c>
      <c r="AD2143" s="31">
        <f t="shared" si="562"/>
        <v>1.0048231511254018</v>
      </c>
      <c r="AE2143" s="31">
        <f t="shared" si="563"/>
        <v>1.1816720257234725</v>
      </c>
      <c r="AG2143" s="30">
        <f t="shared" si="555"/>
        <v>6126000</v>
      </c>
      <c r="AH2143" s="30">
        <f t="shared" si="550"/>
        <v>8.1619327456741752E-4</v>
      </c>
      <c r="AI2143" s="31">
        <f t="shared" si="551"/>
        <v>0.10202415932092719</v>
      </c>
      <c r="AJ2143" s="31">
        <f t="shared" si="552"/>
        <v>0.11998041136141037</v>
      </c>
      <c r="AK2143" s="30">
        <f>IF(W2143="si",($S2143*'COSTOS DE CREDITOS'!$C$27)/DATA!$G2143,"")</f>
        <v>47.07631125553273</v>
      </c>
      <c r="AL2143" s="90">
        <f>IF(W2143="si",'COSTOS DE CREDITOS'!$C$35,"")</f>
        <v>20.421138461538462</v>
      </c>
      <c r="AM2143" s="30">
        <f t="shared" si="556"/>
        <v>307.69230769230774</v>
      </c>
      <c r="AN2143" s="30">
        <f t="shared" si="557"/>
        <v>0</v>
      </c>
      <c r="AO2143" s="30">
        <f t="shared" si="558"/>
        <v>375.1897574093789</v>
      </c>
      <c r="AP2143" s="30">
        <f t="shared" si="559"/>
        <v>928.15024259062102</v>
      </c>
      <c r="AQ2143" s="19">
        <f t="shared" si="560"/>
        <v>0.71213209338363059</v>
      </c>
    </row>
    <row r="2144" spans="1:43" x14ac:dyDescent="0.2">
      <c r="A2144" s="23" t="s">
        <v>5665</v>
      </c>
      <c r="B2144" s="6" t="s">
        <v>5672</v>
      </c>
      <c r="C2144" s="6" t="s">
        <v>5667</v>
      </c>
      <c r="D2144" s="2">
        <v>161583</v>
      </c>
      <c r="E2144" s="2">
        <v>162546</v>
      </c>
      <c r="F2144" s="3" t="s">
        <v>2737</v>
      </c>
      <c r="G2144" s="2">
        <v>7</v>
      </c>
      <c r="H2144" s="2">
        <v>162551</v>
      </c>
      <c r="I2144" s="3" t="s">
        <v>2740</v>
      </c>
      <c r="J2144" s="15">
        <v>45155</v>
      </c>
      <c r="K2144" s="24">
        <v>1216817594</v>
      </c>
      <c r="L2144" s="15">
        <v>45166</v>
      </c>
      <c r="M2144" s="15">
        <v>45169</v>
      </c>
      <c r="N2144" s="15"/>
      <c r="O2144" s="26" t="e">
        <f>VLOOKUP(D2144,quash!A$2:$I$7791,9,FALSE)</f>
        <v>#N/A</v>
      </c>
      <c r="P2144" s="7">
        <v>7000</v>
      </c>
      <c r="Q2144" s="26">
        <v>112</v>
      </c>
      <c r="R2144" s="19">
        <v>3.3220596517330447E-2</v>
      </c>
      <c r="S2144" s="26">
        <v>16</v>
      </c>
      <c r="T2144" s="7">
        <v>7000</v>
      </c>
      <c r="U2144" s="2">
        <v>142</v>
      </c>
      <c r="V2144" s="11">
        <v>1758.65</v>
      </c>
      <c r="W2144" s="14" t="s">
        <v>5281</v>
      </c>
      <c r="X2144" s="18">
        <v>1</v>
      </c>
      <c r="Y2144" s="9">
        <v>7000</v>
      </c>
      <c r="Z2144" s="19">
        <f t="shared" si="553"/>
        <v>0</v>
      </c>
      <c r="AA2144" s="25">
        <v>1758.65</v>
      </c>
      <c r="AB2144" s="30">
        <f t="shared" si="554"/>
        <v>622000</v>
      </c>
      <c r="AC2144" s="30">
        <f t="shared" si="561"/>
        <v>1.1254019292604502E-2</v>
      </c>
      <c r="AD2144" s="31">
        <f t="shared" si="562"/>
        <v>1.2604501607717042</v>
      </c>
      <c r="AE2144" s="31">
        <f t="shared" si="563"/>
        <v>1.5980707395498392</v>
      </c>
      <c r="AG2144" s="30">
        <f t="shared" si="555"/>
        <v>6126000</v>
      </c>
      <c r="AH2144" s="30">
        <f t="shared" si="550"/>
        <v>1.1426705843943846E-3</v>
      </c>
      <c r="AI2144" s="31">
        <f t="shared" si="551"/>
        <v>0.12797910545217106</v>
      </c>
      <c r="AJ2144" s="31">
        <f t="shared" si="552"/>
        <v>0.16225922298400261</v>
      </c>
      <c r="AK2144" s="30">
        <f>IF(W2144="si",($S2144*'COSTOS DE CREDITOS'!$C$27)/DATA!$G2144,"")</f>
        <v>47.07631125553273</v>
      </c>
      <c r="AL2144" s="90">
        <f>IF(W2144="si",'COSTOS DE CREDITOS'!$C$35,"")</f>
        <v>20.421138461538462</v>
      </c>
      <c r="AM2144" s="30">
        <f t="shared" si="556"/>
        <v>430.76923076923077</v>
      </c>
      <c r="AN2144" s="30">
        <f t="shared" si="557"/>
        <v>0</v>
      </c>
      <c r="AO2144" s="30">
        <f t="shared" si="558"/>
        <v>498.26668048630199</v>
      </c>
      <c r="AP2144" s="30">
        <f t="shared" si="559"/>
        <v>1260.3833195136981</v>
      </c>
      <c r="AQ2144" s="19">
        <f t="shared" si="560"/>
        <v>0.71667660962311885</v>
      </c>
    </row>
    <row r="2145" spans="1:43" x14ac:dyDescent="0.2">
      <c r="A2145" s="23" t="s">
        <v>5665</v>
      </c>
      <c r="B2145" s="6" t="s">
        <v>5672</v>
      </c>
      <c r="C2145" s="6" t="s">
        <v>5667</v>
      </c>
      <c r="D2145" s="2">
        <v>161889</v>
      </c>
      <c r="E2145" s="2">
        <v>162546</v>
      </c>
      <c r="F2145" s="3" t="s">
        <v>2737</v>
      </c>
      <c r="G2145" s="2">
        <v>7</v>
      </c>
      <c r="H2145" s="2">
        <v>162552</v>
      </c>
      <c r="I2145" s="3" t="s">
        <v>2741</v>
      </c>
      <c r="J2145" s="15">
        <v>45159</v>
      </c>
      <c r="K2145" s="24">
        <v>1218746482</v>
      </c>
      <c r="L2145" s="15">
        <v>45166</v>
      </c>
      <c r="M2145" s="15">
        <v>45169</v>
      </c>
      <c r="N2145" s="15"/>
      <c r="O2145" s="26" t="e">
        <f>VLOOKUP(D2145,quash!A$2:$I$7791,9,FALSE)</f>
        <v>#N/A</v>
      </c>
      <c r="P2145" s="7">
        <v>8000</v>
      </c>
      <c r="Q2145" s="26">
        <v>138</v>
      </c>
      <c r="R2145" s="19">
        <v>3.9770556926914676E-2</v>
      </c>
      <c r="S2145" s="26">
        <v>16</v>
      </c>
      <c r="T2145" s="7">
        <v>7000</v>
      </c>
      <c r="U2145" s="2">
        <v>142</v>
      </c>
      <c r="V2145" s="11">
        <v>1758.65</v>
      </c>
      <c r="W2145" s="14" t="s">
        <v>5281</v>
      </c>
      <c r="X2145" s="18">
        <v>1</v>
      </c>
      <c r="Y2145" s="9">
        <v>7000</v>
      </c>
      <c r="Z2145" s="19">
        <f t="shared" si="553"/>
        <v>0</v>
      </c>
      <c r="AA2145" s="25">
        <v>1758.65</v>
      </c>
      <c r="AB2145" s="30">
        <f t="shared" si="554"/>
        <v>622000</v>
      </c>
      <c r="AC2145" s="30">
        <f t="shared" si="561"/>
        <v>1.1254019292604502E-2</v>
      </c>
      <c r="AD2145" s="31">
        <f t="shared" si="562"/>
        <v>1.5530546623794212</v>
      </c>
      <c r="AE2145" s="31">
        <f t="shared" si="563"/>
        <v>1.5980707395498392</v>
      </c>
      <c r="AG2145" s="30">
        <f t="shared" si="555"/>
        <v>6126000</v>
      </c>
      <c r="AH2145" s="30">
        <f t="shared" si="550"/>
        <v>1.1426705843943846E-3</v>
      </c>
      <c r="AI2145" s="31">
        <f t="shared" si="551"/>
        <v>0.15768854064642507</v>
      </c>
      <c r="AJ2145" s="31">
        <f t="shared" si="552"/>
        <v>0.16225922298400261</v>
      </c>
      <c r="AK2145" s="30">
        <f>IF(W2145="si",($S2145*'COSTOS DE CREDITOS'!$C$27)/DATA!$G2145,"")</f>
        <v>47.07631125553273</v>
      </c>
      <c r="AL2145" s="90">
        <f>IF(W2145="si",'COSTOS DE CREDITOS'!$C$35,"")</f>
        <v>20.421138461538462</v>
      </c>
      <c r="AM2145" s="30">
        <f t="shared" si="556"/>
        <v>430.76923076923077</v>
      </c>
      <c r="AN2145" s="30">
        <f t="shared" si="557"/>
        <v>0</v>
      </c>
      <c r="AO2145" s="30">
        <f t="shared" si="558"/>
        <v>498.26668048630199</v>
      </c>
      <c r="AP2145" s="30">
        <f t="shared" si="559"/>
        <v>1260.3833195136981</v>
      </c>
      <c r="AQ2145" s="19">
        <f t="shared" si="560"/>
        <v>0.71667660962311885</v>
      </c>
    </row>
    <row r="2146" spans="1:43" x14ac:dyDescent="0.2">
      <c r="A2146" s="23" t="s">
        <v>5665</v>
      </c>
      <c r="B2146" s="6" t="s">
        <v>5672</v>
      </c>
      <c r="C2146" s="6" t="s">
        <v>5667</v>
      </c>
      <c r="D2146" s="2">
        <v>162483</v>
      </c>
      <c r="E2146" s="2">
        <v>162546</v>
      </c>
      <c r="F2146" s="3" t="s">
        <v>2737</v>
      </c>
      <c r="G2146" s="2">
        <v>7</v>
      </c>
      <c r="H2146" s="2">
        <v>162553</v>
      </c>
      <c r="I2146" s="3" t="s">
        <v>2742</v>
      </c>
      <c r="J2146" s="15">
        <v>45268</v>
      </c>
      <c r="K2146" s="24">
        <v>1294236482</v>
      </c>
      <c r="L2146" s="15">
        <v>45166</v>
      </c>
      <c r="M2146" s="15">
        <v>45169</v>
      </c>
      <c r="N2146" s="15"/>
      <c r="O2146" s="26" t="e">
        <f>VLOOKUP(D2146,quash!A$2:$I$7791,9,FALSE)</f>
        <v>#N/A</v>
      </c>
      <c r="P2146" s="7">
        <v>5000</v>
      </c>
      <c r="Q2146" s="26">
        <v>147</v>
      </c>
      <c r="R2146" s="19">
        <v>5.8283715876113994E-2</v>
      </c>
      <c r="S2146" s="26">
        <v>16</v>
      </c>
      <c r="T2146" s="7">
        <v>5000</v>
      </c>
      <c r="U2146" s="2">
        <v>147</v>
      </c>
      <c r="V2146" s="11">
        <v>1303.3399999999999</v>
      </c>
      <c r="W2146" s="14" t="s">
        <v>5281</v>
      </c>
      <c r="X2146" s="18">
        <v>1</v>
      </c>
      <c r="Y2146" s="9">
        <v>5000</v>
      </c>
      <c r="Z2146" s="19">
        <f t="shared" si="553"/>
        <v>0</v>
      </c>
      <c r="AA2146" s="25">
        <v>1303.3399999999999</v>
      </c>
      <c r="AB2146" s="30">
        <f t="shared" si="554"/>
        <v>622000</v>
      </c>
      <c r="AC2146" s="30">
        <f t="shared" si="561"/>
        <v>8.0385852090032149E-3</v>
      </c>
      <c r="AD2146" s="31">
        <f t="shared" si="562"/>
        <v>1.1816720257234725</v>
      </c>
      <c r="AE2146" s="31">
        <f t="shared" si="563"/>
        <v>1.1816720257234725</v>
      </c>
      <c r="AG2146" s="30">
        <f t="shared" si="555"/>
        <v>6126000</v>
      </c>
      <c r="AH2146" s="30">
        <f t="shared" si="550"/>
        <v>8.1619327456741752E-4</v>
      </c>
      <c r="AI2146" s="31">
        <f t="shared" si="551"/>
        <v>0.11998041136141037</v>
      </c>
      <c r="AJ2146" s="31">
        <f t="shared" si="552"/>
        <v>0.11998041136141037</v>
      </c>
      <c r="AK2146" s="30">
        <f>IF(W2146="si",($S2146*'COSTOS DE CREDITOS'!$C$27)/DATA!$G2146,"")</f>
        <v>47.07631125553273</v>
      </c>
      <c r="AL2146" s="90">
        <f>IF(W2146="si",'COSTOS DE CREDITOS'!$C$35,"")</f>
        <v>20.421138461538462</v>
      </c>
      <c r="AM2146" s="30">
        <f t="shared" si="556"/>
        <v>307.69230769230774</v>
      </c>
      <c r="AN2146" s="30">
        <f t="shared" si="557"/>
        <v>0</v>
      </c>
      <c r="AO2146" s="30">
        <f t="shared" si="558"/>
        <v>375.1897574093789</v>
      </c>
      <c r="AP2146" s="30">
        <f t="shared" si="559"/>
        <v>928.15024259062102</v>
      </c>
      <c r="AQ2146" s="19">
        <f t="shared" si="560"/>
        <v>0.71213209338363059</v>
      </c>
    </row>
    <row r="2147" spans="1:43" x14ac:dyDescent="0.2">
      <c r="A2147" s="23" t="s">
        <v>5665</v>
      </c>
      <c r="B2147" s="6" t="s">
        <v>5672</v>
      </c>
      <c r="C2147" s="6" t="s">
        <v>5667</v>
      </c>
      <c r="D2147" s="2">
        <v>161893</v>
      </c>
      <c r="E2147" s="2">
        <v>162555</v>
      </c>
      <c r="F2147" s="3" t="s">
        <v>2707</v>
      </c>
      <c r="G2147" s="2">
        <v>6</v>
      </c>
      <c r="H2147" s="2">
        <v>162557</v>
      </c>
      <c r="I2147" s="3" t="s">
        <v>2743</v>
      </c>
      <c r="J2147" s="15">
        <v>45159</v>
      </c>
      <c r="K2147" s="24">
        <v>1218753711</v>
      </c>
      <c r="L2147" s="15">
        <v>45166</v>
      </c>
      <c r="M2147" s="15">
        <v>45169</v>
      </c>
      <c r="N2147" s="15"/>
      <c r="O2147" s="26" t="e">
        <f>VLOOKUP(D2147,quash!A$2:$I$7791,9,FALSE)</f>
        <v>#N/A</v>
      </c>
      <c r="P2147" s="7">
        <v>11000</v>
      </c>
      <c r="Q2147" s="26">
        <v>119</v>
      </c>
      <c r="R2147" s="19">
        <v>4.4808469477509841E-2</v>
      </c>
      <c r="S2147" s="93">
        <v>26</v>
      </c>
      <c r="T2147" s="7">
        <v>5000</v>
      </c>
      <c r="U2147" s="2">
        <v>147</v>
      </c>
      <c r="V2147" s="11">
        <v>1303.3399999999999</v>
      </c>
      <c r="W2147" s="14" t="s">
        <v>5281</v>
      </c>
      <c r="X2147" s="18">
        <v>0.34778454665506287</v>
      </c>
      <c r="Y2147" s="9">
        <v>1738.9227332753144</v>
      </c>
      <c r="Z2147" s="19">
        <f t="shared" si="553"/>
        <v>-0.65221545334493713</v>
      </c>
      <c r="AA2147" s="25">
        <v>453.28151103740959</v>
      </c>
      <c r="AB2147" s="30">
        <f t="shared" si="554"/>
        <v>622000</v>
      </c>
      <c r="AC2147" s="30">
        <f t="shared" si="561"/>
        <v>8.0385852090032149E-3</v>
      </c>
      <c r="AD2147" s="31">
        <f t="shared" si="562"/>
        <v>0.95659163987138263</v>
      </c>
      <c r="AE2147" s="31">
        <f t="shared" si="563"/>
        <v>1.1816720257234725</v>
      </c>
      <c r="AG2147" s="30">
        <f t="shared" si="555"/>
        <v>6126000</v>
      </c>
      <c r="AH2147" s="30">
        <f t="shared" si="550"/>
        <v>8.1619327456741752E-4</v>
      </c>
      <c r="AI2147" s="31">
        <f t="shared" si="551"/>
        <v>9.7126999673522688E-2</v>
      </c>
      <c r="AJ2147" s="31">
        <f t="shared" si="552"/>
        <v>0.11998041136141037</v>
      </c>
      <c r="AK2147" s="30">
        <f>IF(W2147="si",($S2147*'COSTOS DE CREDITOS'!$C$27)/DATA!$G2147,"")</f>
        <v>89.248840088614131</v>
      </c>
      <c r="AL2147" s="90">
        <f>IF(W2147="si",'COSTOS DE CREDITOS'!$C$35,"")</f>
        <v>20.421138461538462</v>
      </c>
      <c r="AM2147" s="30">
        <f t="shared" si="556"/>
        <v>500</v>
      </c>
      <c r="AN2147" s="30">
        <f t="shared" si="557"/>
        <v>3261.0772667246856</v>
      </c>
      <c r="AO2147" s="30">
        <f t="shared" si="558"/>
        <v>3870.747245274838</v>
      </c>
      <c r="AP2147" s="30">
        <f t="shared" si="559"/>
        <v>-3417.4657342374285</v>
      </c>
      <c r="AQ2147" s="19">
        <f t="shared" si="560"/>
        <v>-7.5393892118299597</v>
      </c>
    </row>
    <row r="2148" spans="1:43" x14ac:dyDescent="0.2">
      <c r="A2148" s="23" t="s">
        <v>5665</v>
      </c>
      <c r="B2148" s="6" t="s">
        <v>5672</v>
      </c>
      <c r="C2148" s="6" t="s">
        <v>5667</v>
      </c>
      <c r="D2148" s="2">
        <v>161905</v>
      </c>
      <c r="E2148" s="2">
        <v>162555</v>
      </c>
      <c r="F2148" s="3" t="s">
        <v>2707</v>
      </c>
      <c r="G2148" s="2">
        <v>6</v>
      </c>
      <c r="H2148" s="2">
        <v>162558</v>
      </c>
      <c r="I2148" s="3" t="s">
        <v>2744</v>
      </c>
      <c r="J2148" s="15">
        <v>45159</v>
      </c>
      <c r="K2148" s="24">
        <v>1218808620</v>
      </c>
      <c r="L2148" s="15">
        <v>45166</v>
      </c>
      <c r="M2148" s="15">
        <v>45169</v>
      </c>
      <c r="N2148" s="15"/>
      <c r="O2148" s="26" t="e">
        <f>VLOOKUP(D2148,quash!A$2:$I$7791,9,FALSE)</f>
        <v>#N/A</v>
      </c>
      <c r="P2148" s="7">
        <v>11000</v>
      </c>
      <c r="Q2148" s="26">
        <v>119</v>
      </c>
      <c r="R2148" s="19">
        <v>4.6797046777239087E-2</v>
      </c>
      <c r="S2148" s="93">
        <v>26</v>
      </c>
      <c r="T2148" s="7">
        <v>6000</v>
      </c>
      <c r="U2148" s="2">
        <v>142</v>
      </c>
      <c r="V2148" s="11">
        <v>1503.37</v>
      </c>
      <c r="W2148" s="14" t="s">
        <v>5281</v>
      </c>
      <c r="X2148" s="18">
        <v>0.34778454665506287</v>
      </c>
      <c r="Y2148" s="9">
        <v>2086.7072799303774</v>
      </c>
      <c r="Z2148" s="19">
        <f t="shared" si="553"/>
        <v>-0.65221545334493713</v>
      </c>
      <c r="AA2148" s="25">
        <v>522.84885390482179</v>
      </c>
      <c r="AB2148" s="30">
        <f t="shared" si="554"/>
        <v>622000</v>
      </c>
      <c r="AC2148" s="30">
        <f t="shared" si="561"/>
        <v>9.6463022508038593E-3</v>
      </c>
      <c r="AD2148" s="31">
        <f t="shared" si="562"/>
        <v>1.1479099678456592</v>
      </c>
      <c r="AE2148" s="31">
        <f t="shared" si="563"/>
        <v>1.369774919614148</v>
      </c>
      <c r="AG2148" s="30">
        <f t="shared" si="555"/>
        <v>6126000</v>
      </c>
      <c r="AH2148" s="30">
        <f t="shared" si="550"/>
        <v>9.7943192948090111E-4</v>
      </c>
      <c r="AI2148" s="31">
        <f t="shared" si="551"/>
        <v>0.11655239960822723</v>
      </c>
      <c r="AJ2148" s="31">
        <f t="shared" si="552"/>
        <v>0.13907933398628797</v>
      </c>
      <c r="AK2148" s="30">
        <f>IF(W2148="si",($S2148*'COSTOS DE CREDITOS'!$C$27)/DATA!$G2148,"")</f>
        <v>89.248840088614131</v>
      </c>
      <c r="AL2148" s="90">
        <f>IF(W2148="si",'COSTOS DE CREDITOS'!$C$35,"")</f>
        <v>20.421138461538462</v>
      </c>
      <c r="AM2148" s="30">
        <f t="shared" si="556"/>
        <v>600</v>
      </c>
      <c r="AN2148" s="30">
        <f t="shared" si="557"/>
        <v>3913.2927200696226</v>
      </c>
      <c r="AO2148" s="30">
        <f t="shared" si="558"/>
        <v>4622.9626986197754</v>
      </c>
      <c r="AP2148" s="30">
        <f t="shared" si="559"/>
        <v>-4100.1138447149533</v>
      </c>
      <c r="AQ2148" s="19">
        <f t="shared" si="560"/>
        <v>-7.8418721091073262</v>
      </c>
    </row>
    <row r="2149" spans="1:43" x14ac:dyDescent="0.2">
      <c r="A2149" s="23" t="s">
        <v>5665</v>
      </c>
      <c r="B2149" s="6" t="s">
        <v>5672</v>
      </c>
      <c r="C2149" s="6" t="s">
        <v>5667</v>
      </c>
      <c r="D2149" s="2">
        <v>161248</v>
      </c>
      <c r="E2149" s="2">
        <v>162555</v>
      </c>
      <c r="F2149" s="3" t="s">
        <v>2707</v>
      </c>
      <c r="G2149" s="2">
        <v>6</v>
      </c>
      <c r="H2149" s="2">
        <v>162559</v>
      </c>
      <c r="I2149" s="3" t="s">
        <v>2745</v>
      </c>
      <c r="J2149" s="15">
        <v>45153</v>
      </c>
      <c r="K2149" s="24">
        <v>1214976176</v>
      </c>
      <c r="L2149" s="15">
        <v>45166</v>
      </c>
      <c r="M2149" s="15">
        <v>45169</v>
      </c>
      <c r="N2149" s="15"/>
      <c r="O2149" s="26" t="e">
        <f>VLOOKUP(D2149,quash!A$2:$I$7791,9,FALSE)</f>
        <v>#N/A</v>
      </c>
      <c r="P2149" s="7">
        <v>11000</v>
      </c>
      <c r="Q2149" s="26">
        <v>119</v>
      </c>
      <c r="R2149" s="19">
        <v>4.0668324378343571E-2</v>
      </c>
      <c r="S2149" s="93">
        <v>26</v>
      </c>
      <c r="T2149" s="7">
        <v>7000</v>
      </c>
      <c r="U2149" s="2">
        <v>142</v>
      </c>
      <c r="V2149" s="11">
        <v>1758.65</v>
      </c>
      <c r="W2149" s="14" t="s">
        <v>5281</v>
      </c>
      <c r="X2149" s="18">
        <v>0.34778454665506287</v>
      </c>
      <c r="Y2149" s="9">
        <v>2434.4918265854399</v>
      </c>
      <c r="Z2149" s="19">
        <f t="shared" si="553"/>
        <v>-0.65221545334493713</v>
      </c>
      <c r="AA2149" s="25">
        <v>611.6312929749264</v>
      </c>
      <c r="AB2149" s="30">
        <f t="shared" si="554"/>
        <v>622000</v>
      </c>
      <c r="AC2149" s="30">
        <f t="shared" si="561"/>
        <v>1.1254019292604502E-2</v>
      </c>
      <c r="AD2149" s="31">
        <f t="shared" si="562"/>
        <v>1.3392282958199357</v>
      </c>
      <c r="AE2149" s="31">
        <f t="shared" si="563"/>
        <v>1.5980707395498392</v>
      </c>
      <c r="AG2149" s="30">
        <f t="shared" si="555"/>
        <v>6126000</v>
      </c>
      <c r="AH2149" s="30">
        <f t="shared" si="550"/>
        <v>1.1426705843943846E-3</v>
      </c>
      <c r="AI2149" s="31">
        <f t="shared" si="551"/>
        <v>0.13597779954293177</v>
      </c>
      <c r="AJ2149" s="31">
        <f t="shared" si="552"/>
        <v>0.16225922298400261</v>
      </c>
      <c r="AK2149" s="30">
        <f>IF(W2149="si",($S2149*'COSTOS DE CREDITOS'!$C$27)/DATA!$G2149,"")</f>
        <v>89.248840088614131</v>
      </c>
      <c r="AL2149" s="90">
        <f>IF(W2149="si",'COSTOS DE CREDITOS'!$C$35,"")</f>
        <v>20.421138461538462</v>
      </c>
      <c r="AM2149" s="30">
        <f t="shared" si="556"/>
        <v>700</v>
      </c>
      <c r="AN2149" s="30">
        <f t="shared" si="557"/>
        <v>4565.5081734145606</v>
      </c>
      <c r="AO2149" s="30">
        <f t="shared" si="558"/>
        <v>5375.1781519647129</v>
      </c>
      <c r="AP2149" s="30">
        <f t="shared" si="559"/>
        <v>-4763.5468589897864</v>
      </c>
      <c r="AQ2149" s="19">
        <f t="shared" si="560"/>
        <v>-7.788265436551276</v>
      </c>
    </row>
    <row r="2150" spans="1:43" x14ac:dyDescent="0.2">
      <c r="A2150" s="23" t="s">
        <v>5665</v>
      </c>
      <c r="B2150" s="6" t="s">
        <v>5672</v>
      </c>
      <c r="C2150" s="6" t="s">
        <v>5667</v>
      </c>
      <c r="D2150" s="2">
        <v>161908</v>
      </c>
      <c r="E2150" s="2">
        <v>162555</v>
      </c>
      <c r="F2150" s="3" t="s">
        <v>2707</v>
      </c>
      <c r="G2150" s="2">
        <v>6</v>
      </c>
      <c r="H2150" s="2">
        <v>162560</v>
      </c>
      <c r="I2150" s="3" t="s">
        <v>2746</v>
      </c>
      <c r="J2150" s="15">
        <v>45159</v>
      </c>
      <c r="K2150" s="24">
        <v>1218815114</v>
      </c>
      <c r="L2150" s="15">
        <v>45166</v>
      </c>
      <c r="M2150" s="15">
        <v>45169</v>
      </c>
      <c r="N2150" s="15"/>
      <c r="O2150" s="26" t="e">
        <f>VLOOKUP(D2150,quash!A$2:$I$7791,9,FALSE)</f>
        <v>#N/A</v>
      </c>
      <c r="P2150" s="7">
        <v>11000</v>
      </c>
      <c r="Q2150" s="26">
        <v>119</v>
      </c>
      <c r="R2150" s="19">
        <v>4.6797046777239087E-2</v>
      </c>
      <c r="S2150" s="93">
        <v>26</v>
      </c>
      <c r="T2150" s="7">
        <v>6000</v>
      </c>
      <c r="U2150" s="2">
        <v>142</v>
      </c>
      <c r="V2150" s="11">
        <v>1503.37</v>
      </c>
      <c r="W2150" s="14" t="s">
        <v>5281</v>
      </c>
      <c r="X2150" s="18">
        <v>0.34778454665506287</v>
      </c>
      <c r="Y2150" s="9">
        <v>2086.7072799303774</v>
      </c>
      <c r="Z2150" s="19">
        <f t="shared" si="553"/>
        <v>-0.65221545334493713</v>
      </c>
      <c r="AA2150" s="25">
        <v>522.84885390482179</v>
      </c>
      <c r="AB2150" s="30">
        <f t="shared" si="554"/>
        <v>622000</v>
      </c>
      <c r="AC2150" s="30">
        <f t="shared" si="561"/>
        <v>9.6463022508038593E-3</v>
      </c>
      <c r="AD2150" s="31">
        <f t="shared" si="562"/>
        <v>1.1479099678456592</v>
      </c>
      <c r="AE2150" s="31">
        <f t="shared" si="563"/>
        <v>1.369774919614148</v>
      </c>
      <c r="AG2150" s="30">
        <f t="shared" si="555"/>
        <v>6126000</v>
      </c>
      <c r="AH2150" s="30">
        <f t="shared" si="550"/>
        <v>9.7943192948090111E-4</v>
      </c>
      <c r="AI2150" s="31">
        <f t="shared" si="551"/>
        <v>0.11655239960822723</v>
      </c>
      <c r="AJ2150" s="31">
        <f t="shared" si="552"/>
        <v>0.13907933398628797</v>
      </c>
      <c r="AK2150" s="30">
        <f>IF(W2150="si",($S2150*'COSTOS DE CREDITOS'!$C$27)/DATA!$G2150,"")</f>
        <v>89.248840088614131</v>
      </c>
      <c r="AL2150" s="90">
        <f>IF(W2150="si",'COSTOS DE CREDITOS'!$C$35,"")</f>
        <v>20.421138461538462</v>
      </c>
      <c r="AM2150" s="30">
        <f t="shared" si="556"/>
        <v>600</v>
      </c>
      <c r="AN2150" s="30">
        <f t="shared" si="557"/>
        <v>3913.2927200696226</v>
      </c>
      <c r="AO2150" s="30">
        <f t="shared" si="558"/>
        <v>4622.9626986197754</v>
      </c>
      <c r="AP2150" s="30">
        <f t="shared" si="559"/>
        <v>-4100.1138447149533</v>
      </c>
      <c r="AQ2150" s="19">
        <f t="shared" si="560"/>
        <v>-7.8418721091073262</v>
      </c>
    </row>
    <row r="2151" spans="1:43" x14ac:dyDescent="0.2">
      <c r="A2151" s="23" t="s">
        <v>5665</v>
      </c>
      <c r="B2151" s="6" t="s">
        <v>5672</v>
      </c>
      <c r="C2151" s="6" t="s">
        <v>5667</v>
      </c>
      <c r="D2151" s="2">
        <v>161361</v>
      </c>
      <c r="E2151" s="2">
        <v>162555</v>
      </c>
      <c r="F2151" s="3" t="s">
        <v>2707</v>
      </c>
      <c r="G2151" s="2">
        <v>6</v>
      </c>
      <c r="H2151" s="2">
        <v>162561</v>
      </c>
      <c r="I2151" s="3" t="s">
        <v>2747</v>
      </c>
      <c r="J2151" s="15">
        <v>45154</v>
      </c>
      <c r="K2151" s="24">
        <v>1215942561</v>
      </c>
      <c r="L2151" s="15">
        <v>45166</v>
      </c>
      <c r="M2151" s="15">
        <v>45169</v>
      </c>
      <c r="N2151" s="15"/>
      <c r="O2151" s="26" t="e">
        <f>VLOOKUP(D2151,quash!A$2:$I$7791,9,FALSE)</f>
        <v>#N/A</v>
      </c>
      <c r="P2151" s="7">
        <v>11000</v>
      </c>
      <c r="Q2151" s="26">
        <v>119</v>
      </c>
      <c r="R2151" s="19">
        <v>4.4808469477509841E-2</v>
      </c>
      <c r="S2151" s="93">
        <v>26</v>
      </c>
      <c r="T2151" s="7">
        <v>5000</v>
      </c>
      <c r="U2151" s="2">
        <v>147</v>
      </c>
      <c r="V2151" s="11">
        <v>1303.3399999999999</v>
      </c>
      <c r="W2151" s="14" t="s">
        <v>5281</v>
      </c>
      <c r="X2151" s="18">
        <v>0.34778454665506287</v>
      </c>
      <c r="Y2151" s="9">
        <v>1738.9227332753144</v>
      </c>
      <c r="Z2151" s="19">
        <f t="shared" si="553"/>
        <v>-0.65221545334493713</v>
      </c>
      <c r="AA2151" s="25">
        <v>453.28151103740959</v>
      </c>
      <c r="AB2151" s="30">
        <f t="shared" si="554"/>
        <v>622000</v>
      </c>
      <c r="AC2151" s="30">
        <f t="shared" si="561"/>
        <v>8.0385852090032149E-3</v>
      </c>
      <c r="AD2151" s="31">
        <f t="shared" si="562"/>
        <v>0.95659163987138263</v>
      </c>
      <c r="AE2151" s="31">
        <f t="shared" si="563"/>
        <v>1.1816720257234725</v>
      </c>
      <c r="AG2151" s="30">
        <f t="shared" si="555"/>
        <v>6126000</v>
      </c>
      <c r="AH2151" s="30">
        <f t="shared" si="550"/>
        <v>8.1619327456741752E-4</v>
      </c>
      <c r="AI2151" s="31">
        <f t="shared" si="551"/>
        <v>9.7126999673522688E-2</v>
      </c>
      <c r="AJ2151" s="31">
        <f t="shared" si="552"/>
        <v>0.11998041136141037</v>
      </c>
      <c r="AK2151" s="30">
        <f>IF(W2151="si",($S2151*'COSTOS DE CREDITOS'!$C$27)/DATA!$G2151,"")</f>
        <v>89.248840088614131</v>
      </c>
      <c r="AL2151" s="90">
        <f>IF(W2151="si",'COSTOS DE CREDITOS'!$C$35,"")</f>
        <v>20.421138461538462</v>
      </c>
      <c r="AM2151" s="30">
        <f t="shared" si="556"/>
        <v>500</v>
      </c>
      <c r="AN2151" s="30">
        <f t="shared" si="557"/>
        <v>3261.0772667246856</v>
      </c>
      <c r="AO2151" s="30">
        <f t="shared" si="558"/>
        <v>3870.747245274838</v>
      </c>
      <c r="AP2151" s="30">
        <f t="shared" si="559"/>
        <v>-3417.4657342374285</v>
      </c>
      <c r="AQ2151" s="19">
        <f t="shared" si="560"/>
        <v>-7.5393892118299597</v>
      </c>
    </row>
    <row r="2152" spans="1:43" x14ac:dyDescent="0.2">
      <c r="A2152" s="23" t="s">
        <v>5665</v>
      </c>
      <c r="B2152" s="6" t="s">
        <v>5672</v>
      </c>
      <c r="C2152" s="6" t="s">
        <v>5667</v>
      </c>
      <c r="D2152" s="2">
        <v>161991</v>
      </c>
      <c r="E2152" s="2">
        <v>162565</v>
      </c>
      <c r="F2152" s="3" t="s">
        <v>899</v>
      </c>
      <c r="G2152" s="2">
        <v>6</v>
      </c>
      <c r="H2152" s="2">
        <v>162578</v>
      </c>
      <c r="I2152" s="3" t="s">
        <v>2748</v>
      </c>
      <c r="J2152" s="15">
        <v>45159</v>
      </c>
      <c r="K2152" s="24">
        <v>1219128608</v>
      </c>
      <c r="L2152" s="15">
        <v>45166</v>
      </c>
      <c r="M2152" s="15">
        <v>45169</v>
      </c>
      <c r="N2152" s="15"/>
      <c r="O2152" s="26">
        <f>VLOOKUP(D2152,quash!A$2:$I$7791,9,FALSE)</f>
        <v>4</v>
      </c>
      <c r="P2152" s="7">
        <v>10000</v>
      </c>
      <c r="Q2152" s="26">
        <v>110</v>
      </c>
      <c r="R2152" s="19">
        <v>3.3741050530766099E-2</v>
      </c>
      <c r="S2152" s="26">
        <v>16</v>
      </c>
      <c r="T2152" s="7">
        <v>5000</v>
      </c>
      <c r="U2152" s="2">
        <v>147</v>
      </c>
      <c r="V2152" s="11">
        <v>1303.3399999999999</v>
      </c>
      <c r="W2152" s="14" t="s">
        <v>5281</v>
      </c>
      <c r="X2152" s="18">
        <v>1</v>
      </c>
      <c r="Y2152" s="9">
        <v>5000</v>
      </c>
      <c r="Z2152" s="19">
        <f t="shared" si="553"/>
        <v>0</v>
      </c>
      <c r="AA2152" s="25">
        <v>1303.3399999999999</v>
      </c>
      <c r="AB2152" s="30">
        <f t="shared" si="554"/>
        <v>247000</v>
      </c>
      <c r="AC2152" s="30">
        <f t="shared" si="561"/>
        <v>2.0242914979757085E-2</v>
      </c>
      <c r="AD2152" s="31">
        <f t="shared" si="562"/>
        <v>2.2267206477732793</v>
      </c>
      <c r="AE2152" s="31">
        <f t="shared" si="563"/>
        <v>2.9757085020242915</v>
      </c>
      <c r="AG2152" s="30">
        <f t="shared" si="555"/>
        <v>927000</v>
      </c>
      <c r="AH2152" s="30">
        <f t="shared" si="550"/>
        <v>5.3937432578209281E-3</v>
      </c>
      <c r="AI2152" s="31">
        <f t="shared" si="551"/>
        <v>0.59331175836030214</v>
      </c>
      <c r="AJ2152" s="31">
        <f t="shared" si="552"/>
        <v>0.79288025889967639</v>
      </c>
      <c r="AK2152" s="30">
        <f>IF(W2152="si",($S2152*'COSTOS DE CREDITOS'!$C$27)/DATA!$G2152,"")</f>
        <v>54.922363131454851</v>
      </c>
      <c r="AL2152" s="90">
        <f>IF(W2152="si",'COSTOS DE CREDITOS'!$C$35,"")</f>
        <v>20.421138461538462</v>
      </c>
      <c r="AM2152" s="30">
        <f t="shared" si="556"/>
        <v>307.69230769230774</v>
      </c>
      <c r="AN2152" s="30">
        <f t="shared" si="557"/>
        <v>0</v>
      </c>
      <c r="AO2152" s="30">
        <f t="shared" si="558"/>
        <v>383.03580928530107</v>
      </c>
      <c r="AP2152" s="30">
        <f t="shared" si="559"/>
        <v>920.30419071469885</v>
      </c>
      <c r="AQ2152" s="19">
        <f t="shared" si="560"/>
        <v>0.70611213552465124</v>
      </c>
    </row>
    <row r="2153" spans="1:43" x14ac:dyDescent="0.2">
      <c r="A2153" s="23" t="s">
        <v>5665</v>
      </c>
      <c r="B2153" s="6" t="s">
        <v>5672</v>
      </c>
      <c r="C2153" s="6" t="s">
        <v>5667</v>
      </c>
      <c r="D2153" s="2">
        <v>161903</v>
      </c>
      <c r="E2153" s="2">
        <v>162565</v>
      </c>
      <c r="F2153" s="3" t="s">
        <v>899</v>
      </c>
      <c r="G2153" s="2">
        <v>6</v>
      </c>
      <c r="H2153" s="2">
        <v>162579</v>
      </c>
      <c r="I2153" s="3" t="s">
        <v>2749</v>
      </c>
      <c r="J2153" s="15">
        <v>45159</v>
      </c>
      <c r="K2153" s="24">
        <v>1218801718</v>
      </c>
      <c r="L2153" s="15">
        <v>45166</v>
      </c>
      <c r="M2153" s="15">
        <v>45169</v>
      </c>
      <c r="N2153" s="15"/>
      <c r="O2153" s="26">
        <f>VLOOKUP(D2153,quash!A$2:$I$7791,9,FALSE)</f>
        <v>2</v>
      </c>
      <c r="P2153" s="7">
        <v>10000</v>
      </c>
      <c r="Q2153" s="26">
        <v>132</v>
      </c>
      <c r="R2153" s="19">
        <v>5.8283715876113903E-2</v>
      </c>
      <c r="S2153" s="26">
        <v>16</v>
      </c>
      <c r="T2153" s="7">
        <v>5000</v>
      </c>
      <c r="U2153" s="2">
        <v>147</v>
      </c>
      <c r="V2153" s="11">
        <v>1303.3399999999999</v>
      </c>
      <c r="W2153" s="14" t="s">
        <v>5281</v>
      </c>
      <c r="X2153" s="18">
        <v>1</v>
      </c>
      <c r="Y2153" s="9">
        <v>5000</v>
      </c>
      <c r="Z2153" s="19">
        <f t="shared" si="553"/>
        <v>0</v>
      </c>
      <c r="AA2153" s="25">
        <v>1303.3399999999999</v>
      </c>
      <c r="AB2153" s="30">
        <f t="shared" si="554"/>
        <v>457000</v>
      </c>
      <c r="AC2153" s="30">
        <f t="shared" si="561"/>
        <v>1.0940919037199124E-2</v>
      </c>
      <c r="AD2153" s="31">
        <f t="shared" si="562"/>
        <v>1.4442013129102844</v>
      </c>
      <c r="AE2153" s="31">
        <f t="shared" si="563"/>
        <v>1.6083150984682713</v>
      </c>
      <c r="AG2153" s="30">
        <f t="shared" si="555"/>
        <v>1695000</v>
      </c>
      <c r="AH2153" s="30">
        <f t="shared" si="550"/>
        <v>2.9498525073746312E-3</v>
      </c>
      <c r="AI2153" s="31">
        <f t="shared" si="551"/>
        <v>0.38938053097345132</v>
      </c>
      <c r="AJ2153" s="31">
        <f t="shared" si="552"/>
        <v>0.4336283185840708</v>
      </c>
      <c r="AK2153" s="30">
        <f>IF(W2153="si",($S2153*'COSTOS DE CREDITOS'!$C$27)/DATA!$G2153,"")</f>
        <v>54.922363131454851</v>
      </c>
      <c r="AL2153" s="90">
        <f>IF(W2153="si",'COSTOS DE CREDITOS'!$C$35,"")</f>
        <v>20.421138461538462</v>
      </c>
      <c r="AM2153" s="30">
        <f t="shared" si="556"/>
        <v>307.69230769230774</v>
      </c>
      <c r="AN2153" s="30">
        <f t="shared" si="557"/>
        <v>0</v>
      </c>
      <c r="AO2153" s="30">
        <f t="shared" si="558"/>
        <v>383.03580928530107</v>
      </c>
      <c r="AP2153" s="30">
        <f t="shared" si="559"/>
        <v>920.30419071469885</v>
      </c>
      <c r="AQ2153" s="19">
        <f t="shared" si="560"/>
        <v>0.70611213552465124</v>
      </c>
    </row>
    <row r="2154" spans="1:43" x14ac:dyDescent="0.2">
      <c r="A2154" s="23" t="s">
        <v>5665</v>
      </c>
      <c r="B2154" s="6" t="s">
        <v>5682</v>
      </c>
      <c r="C2154" s="6" t="s">
        <v>5670</v>
      </c>
      <c r="D2154" s="2">
        <v>161443</v>
      </c>
      <c r="E2154" s="2">
        <v>161963</v>
      </c>
      <c r="F2154" s="3" t="s">
        <v>2750</v>
      </c>
      <c r="G2154" s="2">
        <v>5</v>
      </c>
      <c r="H2154" s="2">
        <v>161965</v>
      </c>
      <c r="I2154" s="3" t="s">
        <v>2751</v>
      </c>
      <c r="J2154" s="15">
        <v>45260</v>
      </c>
      <c r="K2154" s="24">
        <v>1291799299</v>
      </c>
      <c r="L2154" s="15">
        <v>45160</v>
      </c>
      <c r="M2154" s="15">
        <v>45169</v>
      </c>
      <c r="N2154" s="15"/>
      <c r="O2154" s="26">
        <f>VLOOKUP(D2154,quash!A$2:$I$7791,9,FALSE)</f>
        <v>2</v>
      </c>
      <c r="P2154" s="7">
        <v>10000</v>
      </c>
      <c r="Q2154" s="26">
        <v>115</v>
      </c>
      <c r="R2154" s="19">
        <v>3.97705569269148E-2</v>
      </c>
      <c r="S2154" s="26">
        <v>16</v>
      </c>
      <c r="T2154" s="7">
        <v>10000</v>
      </c>
      <c r="U2154" s="2">
        <v>115</v>
      </c>
      <c r="V2154" s="11">
        <v>2000.01</v>
      </c>
      <c r="W2154" s="14" t="s">
        <v>5281</v>
      </c>
      <c r="X2154" s="18">
        <v>1</v>
      </c>
      <c r="Y2154" s="9">
        <v>10000</v>
      </c>
      <c r="Z2154" s="19">
        <f t="shared" si="553"/>
        <v>0</v>
      </c>
      <c r="AA2154" s="25">
        <v>2000.01</v>
      </c>
      <c r="AB2154" s="30">
        <f t="shared" si="554"/>
        <v>457000</v>
      </c>
      <c r="AC2154" s="30">
        <f t="shared" si="561"/>
        <v>2.1881838074398249E-2</v>
      </c>
      <c r="AD2154" s="31">
        <f t="shared" si="562"/>
        <v>2.5164113785557984</v>
      </c>
      <c r="AE2154" s="31">
        <f t="shared" si="563"/>
        <v>2.5164113785557984</v>
      </c>
      <c r="AG2154" s="30">
        <f t="shared" si="555"/>
        <v>1695000</v>
      </c>
      <c r="AH2154" s="30">
        <f t="shared" si="550"/>
        <v>5.8997050147492625E-3</v>
      </c>
      <c r="AI2154" s="31">
        <f t="shared" si="551"/>
        <v>0.67846607669616521</v>
      </c>
      <c r="AJ2154" s="31">
        <f t="shared" si="552"/>
        <v>0.67846607669616521</v>
      </c>
      <c r="AK2154" s="30">
        <f>IF(W2154="si",($S2154*'COSTOS DE CREDITOS'!$C$27)/DATA!$G2154,"")</f>
        <v>65.906835757745824</v>
      </c>
      <c r="AL2154" s="90">
        <f>IF(W2154="si",'COSTOS DE CREDITOS'!$C$35,"")</f>
        <v>20.421138461538462</v>
      </c>
      <c r="AM2154" s="30">
        <f t="shared" si="556"/>
        <v>615.38461538461547</v>
      </c>
      <c r="AN2154" s="30">
        <f t="shared" si="557"/>
        <v>0</v>
      </c>
      <c r="AO2154" s="30">
        <f t="shared" si="558"/>
        <v>701.7125896038998</v>
      </c>
      <c r="AP2154" s="30">
        <f t="shared" si="559"/>
        <v>1298.2974103961001</v>
      </c>
      <c r="AQ2154" s="19">
        <f t="shared" si="560"/>
        <v>0.64914545947075264</v>
      </c>
    </row>
    <row r="2155" spans="1:43" x14ac:dyDescent="0.2">
      <c r="A2155" s="23" t="s">
        <v>5665</v>
      </c>
      <c r="B2155" s="6" t="s">
        <v>5682</v>
      </c>
      <c r="C2155" s="6" t="s">
        <v>5670</v>
      </c>
      <c r="D2155" s="2">
        <v>160755</v>
      </c>
      <c r="E2155" s="2">
        <v>161963</v>
      </c>
      <c r="F2155" s="3" t="s">
        <v>2750</v>
      </c>
      <c r="G2155" s="2">
        <v>5</v>
      </c>
      <c r="H2155" s="2">
        <v>161967</v>
      </c>
      <c r="I2155" s="3" t="s">
        <v>2752</v>
      </c>
      <c r="J2155" s="15">
        <v>45147</v>
      </c>
      <c r="K2155" s="24">
        <v>1211399797</v>
      </c>
      <c r="L2155" s="15">
        <v>45160</v>
      </c>
      <c r="M2155" s="15">
        <v>45169</v>
      </c>
      <c r="N2155" s="15"/>
      <c r="O2155" s="26">
        <f>VLOOKUP(D2155,quash!A$2:$I$7791,9,FALSE)</f>
        <v>4</v>
      </c>
      <c r="P2155" s="7">
        <v>10000</v>
      </c>
      <c r="Q2155" s="26">
        <v>110</v>
      </c>
      <c r="R2155" s="19">
        <v>3.3741050530766099E-2</v>
      </c>
      <c r="S2155" s="26">
        <v>16</v>
      </c>
      <c r="T2155" s="7">
        <v>8000</v>
      </c>
      <c r="U2155" s="2">
        <v>142</v>
      </c>
      <c r="V2155" s="11">
        <v>2013.74</v>
      </c>
      <c r="W2155" s="14" t="s">
        <v>5281</v>
      </c>
      <c r="X2155" s="18">
        <v>1</v>
      </c>
      <c r="Y2155" s="9">
        <v>8000</v>
      </c>
      <c r="Z2155" s="19">
        <f t="shared" si="553"/>
        <v>0</v>
      </c>
      <c r="AA2155" s="25">
        <v>2013.74</v>
      </c>
      <c r="AB2155" s="30">
        <f t="shared" si="554"/>
        <v>247000</v>
      </c>
      <c r="AC2155" s="30">
        <f t="shared" si="561"/>
        <v>3.2388663967611336E-2</v>
      </c>
      <c r="AD2155" s="31">
        <f t="shared" si="562"/>
        <v>3.5627530364372468</v>
      </c>
      <c r="AE2155" s="31">
        <f t="shared" si="563"/>
        <v>4.5991902834008096</v>
      </c>
      <c r="AG2155" s="30">
        <f t="shared" si="555"/>
        <v>927000</v>
      </c>
      <c r="AH2155" s="30">
        <f t="shared" si="550"/>
        <v>8.6299892125134836E-3</v>
      </c>
      <c r="AI2155" s="31">
        <f t="shared" si="551"/>
        <v>0.94929881337648325</v>
      </c>
      <c r="AJ2155" s="31">
        <f t="shared" si="552"/>
        <v>1.2254584681769147</v>
      </c>
      <c r="AK2155" s="30">
        <f>IF(W2155="si",($S2155*'COSTOS DE CREDITOS'!$C$27)/DATA!$G2155,"")</f>
        <v>65.906835757745824</v>
      </c>
      <c r="AL2155" s="90">
        <f>IF(W2155="si",'COSTOS DE CREDITOS'!$C$35,"")</f>
        <v>20.421138461538462</v>
      </c>
      <c r="AM2155" s="30">
        <f t="shared" si="556"/>
        <v>492.30769230769232</v>
      </c>
      <c r="AN2155" s="30">
        <f t="shared" si="557"/>
        <v>0</v>
      </c>
      <c r="AO2155" s="30">
        <f t="shared" si="558"/>
        <v>578.63566652697659</v>
      </c>
      <c r="AP2155" s="30">
        <f t="shared" si="559"/>
        <v>1435.1043334730234</v>
      </c>
      <c r="AQ2155" s="19">
        <f t="shared" si="560"/>
        <v>0.71265621851531147</v>
      </c>
    </row>
    <row r="2156" spans="1:43" x14ac:dyDescent="0.2">
      <c r="A2156" s="23" t="s">
        <v>5665</v>
      </c>
      <c r="B2156" s="6" t="s">
        <v>5676</v>
      </c>
      <c r="C2156" s="6" t="s">
        <v>5670</v>
      </c>
      <c r="D2156" s="2">
        <v>162090</v>
      </c>
      <c r="E2156" s="2">
        <v>162681</v>
      </c>
      <c r="F2156" s="3" t="s">
        <v>2753</v>
      </c>
      <c r="G2156" s="2">
        <v>5</v>
      </c>
      <c r="H2156" s="2">
        <v>162682</v>
      </c>
      <c r="I2156" s="3" t="s">
        <v>2754</v>
      </c>
      <c r="J2156" s="15">
        <v>45160</v>
      </c>
      <c r="K2156" s="24">
        <v>1219715018</v>
      </c>
      <c r="L2156" s="15">
        <v>45166</v>
      </c>
      <c r="M2156" s="15">
        <v>45169</v>
      </c>
      <c r="N2156" s="15"/>
      <c r="O2156" s="26" t="e">
        <f>VLOOKUP(D2156,quash!A$2:$I$7791,9,FALSE)</f>
        <v>#N/A</v>
      </c>
      <c r="P2156" s="7">
        <v>7000</v>
      </c>
      <c r="Q2156" s="26">
        <v>126</v>
      </c>
      <c r="R2156" s="19">
        <v>3.3741050530766176E-2</v>
      </c>
      <c r="S2156" s="26">
        <v>16</v>
      </c>
      <c r="T2156" s="7">
        <v>7000</v>
      </c>
      <c r="U2156" s="2">
        <v>142</v>
      </c>
      <c r="V2156" s="11">
        <v>1758.65</v>
      </c>
      <c r="W2156" s="14" t="s">
        <v>5281</v>
      </c>
      <c r="X2156" s="18">
        <v>1</v>
      </c>
      <c r="Y2156" s="9">
        <v>7000</v>
      </c>
      <c r="Z2156" s="19">
        <f t="shared" si="553"/>
        <v>0</v>
      </c>
      <c r="AA2156" s="25">
        <v>1758.65</v>
      </c>
      <c r="AB2156" s="30">
        <f t="shared" si="554"/>
        <v>622000</v>
      </c>
      <c r="AC2156" s="30">
        <f t="shared" si="561"/>
        <v>1.1254019292604502E-2</v>
      </c>
      <c r="AD2156" s="31">
        <f t="shared" si="562"/>
        <v>1.4180064308681672</v>
      </c>
      <c r="AE2156" s="31">
        <f t="shared" si="563"/>
        <v>1.5980707395498392</v>
      </c>
      <c r="AG2156" s="30">
        <f t="shared" si="555"/>
        <v>6126000</v>
      </c>
      <c r="AH2156" s="30">
        <f t="shared" si="550"/>
        <v>1.1426705843943846E-3</v>
      </c>
      <c r="AI2156" s="31">
        <f t="shared" si="551"/>
        <v>0.14397649363369247</v>
      </c>
      <c r="AJ2156" s="31">
        <f t="shared" si="552"/>
        <v>0.16225922298400261</v>
      </c>
      <c r="AK2156" s="30">
        <f>IF(W2156="si",($S2156*'COSTOS DE CREDITOS'!$C$27)/DATA!$G2156,"")</f>
        <v>65.906835757745824</v>
      </c>
      <c r="AL2156" s="90">
        <f>IF(W2156="si",'COSTOS DE CREDITOS'!$C$35,"")</f>
        <v>20.421138461538462</v>
      </c>
      <c r="AM2156" s="30">
        <f t="shared" si="556"/>
        <v>430.76923076923077</v>
      </c>
      <c r="AN2156" s="30">
        <f t="shared" si="557"/>
        <v>0</v>
      </c>
      <c r="AO2156" s="30">
        <f t="shared" si="558"/>
        <v>517.09720498851505</v>
      </c>
      <c r="AP2156" s="30">
        <f t="shared" si="559"/>
        <v>1241.5527950114852</v>
      </c>
      <c r="AQ2156" s="19">
        <f t="shared" si="560"/>
        <v>0.70596923493104657</v>
      </c>
    </row>
    <row r="2157" spans="1:43" x14ac:dyDescent="0.2">
      <c r="A2157" s="23" t="s">
        <v>5665</v>
      </c>
      <c r="B2157" s="6" t="s">
        <v>5682</v>
      </c>
      <c r="C2157" s="6" t="s">
        <v>5670</v>
      </c>
      <c r="D2157" s="2">
        <v>160969</v>
      </c>
      <c r="E2157" s="2">
        <v>162709</v>
      </c>
      <c r="F2157" s="3" t="s">
        <v>2755</v>
      </c>
      <c r="G2157" s="2">
        <v>5</v>
      </c>
      <c r="H2157" s="2">
        <v>162710</v>
      </c>
      <c r="I2157" s="3" t="s">
        <v>2756</v>
      </c>
      <c r="J2157" s="15">
        <v>45149</v>
      </c>
      <c r="K2157" s="24">
        <v>1212513239</v>
      </c>
      <c r="L2157" s="15">
        <v>45166</v>
      </c>
      <c r="M2157" s="15">
        <v>45169</v>
      </c>
      <c r="N2157" s="15"/>
      <c r="O2157" s="26">
        <f>VLOOKUP(D2157,quash!A$2:$I$7791,9,FALSE)</f>
        <v>1</v>
      </c>
      <c r="P2157" s="7">
        <v>10000</v>
      </c>
      <c r="Q2157" s="26">
        <v>147</v>
      </c>
      <c r="R2157" s="19">
        <v>7.9000519063170294E-2</v>
      </c>
      <c r="S2157" s="93">
        <v>26</v>
      </c>
      <c r="T2157" s="7">
        <v>6000</v>
      </c>
      <c r="U2157" s="2">
        <v>142</v>
      </c>
      <c r="V2157" s="11">
        <v>1503.37</v>
      </c>
      <c r="W2157" s="14" t="s">
        <v>5281</v>
      </c>
      <c r="X2157" s="18">
        <v>0.8199542743228998</v>
      </c>
      <c r="Y2157" s="9">
        <v>4919.7256459373984</v>
      </c>
      <c r="Z2157" s="19">
        <f t="shared" si="553"/>
        <v>-0.18004572567710031</v>
      </c>
      <c r="AA2157" s="25">
        <v>1232.6946573888179</v>
      </c>
      <c r="AB2157" s="30">
        <f t="shared" si="554"/>
        <v>523000</v>
      </c>
      <c r="AC2157" s="30">
        <f t="shared" si="561"/>
        <v>1.1472275334608031E-2</v>
      </c>
      <c r="AD2157" s="31">
        <f t="shared" si="562"/>
        <v>1.6864244741873806</v>
      </c>
      <c r="AE2157" s="31">
        <f t="shared" si="563"/>
        <v>1.6290630975143403</v>
      </c>
      <c r="AG2157" s="30">
        <f t="shared" si="555"/>
        <v>2427000</v>
      </c>
      <c r="AH2157" s="30">
        <f t="shared" si="550"/>
        <v>2.472187886279357E-3</v>
      </c>
      <c r="AI2157" s="31">
        <f t="shared" si="551"/>
        <v>0.36341161928306548</v>
      </c>
      <c r="AJ2157" s="31">
        <f t="shared" si="552"/>
        <v>0.35105067985166871</v>
      </c>
      <c r="AK2157" s="30">
        <f>IF(W2157="si",($S2157*'COSTOS DE CREDITOS'!$C$27)/DATA!$G2157,"")</f>
        <v>107.09860810633695</v>
      </c>
      <c r="AL2157" s="90">
        <f>IF(W2157="si",'COSTOS DE CREDITOS'!$C$35,"")</f>
        <v>20.421138461538462</v>
      </c>
      <c r="AM2157" s="30">
        <f t="shared" si="556"/>
        <v>600</v>
      </c>
      <c r="AN2157" s="30">
        <f t="shared" si="557"/>
        <v>1080.2743540626016</v>
      </c>
      <c r="AO2157" s="30">
        <f t="shared" si="558"/>
        <v>1807.794100630477</v>
      </c>
      <c r="AP2157" s="30">
        <f t="shared" si="559"/>
        <v>-575.09944324165917</v>
      </c>
      <c r="AQ2157" s="19">
        <f t="shared" si="560"/>
        <v>-0.46653844063855687</v>
      </c>
    </row>
    <row r="2158" spans="1:43" x14ac:dyDescent="0.2">
      <c r="A2158" s="23" t="s">
        <v>5665</v>
      </c>
      <c r="B2158" s="6" t="s">
        <v>5671</v>
      </c>
      <c r="C2158" s="6" t="s">
        <v>5670</v>
      </c>
      <c r="D2158" s="2">
        <v>162002</v>
      </c>
      <c r="E2158" s="2">
        <v>162718</v>
      </c>
      <c r="F2158" s="3" t="s">
        <v>2757</v>
      </c>
      <c r="G2158" s="2">
        <v>5</v>
      </c>
      <c r="H2158" s="2">
        <v>162719</v>
      </c>
      <c r="I2158" s="3" t="s">
        <v>2758</v>
      </c>
      <c r="J2158" s="15">
        <v>45160</v>
      </c>
      <c r="K2158" s="24">
        <v>1219405061</v>
      </c>
      <c r="L2158" s="15">
        <v>45166</v>
      </c>
      <c r="M2158" s="15">
        <v>45169</v>
      </c>
      <c r="N2158" s="15"/>
      <c r="O2158" s="26" t="e">
        <f>VLOOKUP(D2158,quash!A$2:$I$7791,9,FALSE)</f>
        <v>#N/A</v>
      </c>
      <c r="P2158" s="7">
        <v>7000</v>
      </c>
      <c r="Q2158" s="26">
        <v>125</v>
      </c>
      <c r="R2158" s="19">
        <v>3.3741050530766176E-2</v>
      </c>
      <c r="S2158" s="93">
        <v>26</v>
      </c>
      <c r="T2158" s="7">
        <v>8000</v>
      </c>
      <c r="U2158" s="2">
        <v>142</v>
      </c>
      <c r="V2158" s="11">
        <v>2013.74</v>
      </c>
      <c r="W2158" s="14" t="s">
        <v>5281</v>
      </c>
      <c r="X2158" s="18">
        <v>0.77264787843501526</v>
      </c>
      <c r="Y2158" s="9">
        <v>6181.1830274801223</v>
      </c>
      <c r="Z2158" s="19">
        <f t="shared" si="553"/>
        <v>-0.22735212156498474</v>
      </c>
      <c r="AA2158" s="25">
        <v>1555.9119387197277</v>
      </c>
      <c r="AB2158" s="30">
        <f t="shared" si="554"/>
        <v>622000</v>
      </c>
      <c r="AC2158" s="30">
        <f t="shared" si="561"/>
        <v>1.2861736334405145E-2</v>
      </c>
      <c r="AD2158" s="31">
        <f t="shared" si="562"/>
        <v>1.607717041800643</v>
      </c>
      <c r="AE2158" s="31">
        <f t="shared" si="563"/>
        <v>1.8263665594855305</v>
      </c>
      <c r="AG2158" s="30">
        <f t="shared" si="555"/>
        <v>6126000</v>
      </c>
      <c r="AH2158" s="30">
        <f t="shared" si="550"/>
        <v>1.3059092393078681E-3</v>
      </c>
      <c r="AI2158" s="31">
        <f t="shared" si="551"/>
        <v>0.16323865491348352</v>
      </c>
      <c r="AJ2158" s="31">
        <f t="shared" si="552"/>
        <v>0.18543911198171725</v>
      </c>
      <c r="AK2158" s="30">
        <f>IF(W2158="si",($S2158*'COSTOS DE CREDITOS'!$C$27)/DATA!$G2158,"")</f>
        <v>107.09860810633695</v>
      </c>
      <c r="AL2158" s="90">
        <f>IF(W2158="si",'COSTOS DE CREDITOS'!$C$35,"")</f>
        <v>20.421138461538462</v>
      </c>
      <c r="AM2158" s="30">
        <f t="shared" si="556"/>
        <v>800</v>
      </c>
      <c r="AN2158" s="30">
        <f t="shared" si="557"/>
        <v>1818.8169725198777</v>
      </c>
      <c r="AO2158" s="30">
        <f t="shared" si="558"/>
        <v>2746.3367190877534</v>
      </c>
      <c r="AP2158" s="30">
        <f t="shared" si="559"/>
        <v>-1190.4247803680257</v>
      </c>
      <c r="AQ2158" s="19">
        <f t="shared" si="560"/>
        <v>-0.7650977865415437</v>
      </c>
    </row>
    <row r="2159" spans="1:43" x14ac:dyDescent="0.2">
      <c r="A2159" s="23" t="s">
        <v>5665</v>
      </c>
      <c r="B2159" s="6" t="s">
        <v>5676</v>
      </c>
      <c r="C2159" s="6" t="s">
        <v>5670</v>
      </c>
      <c r="D2159" s="2">
        <v>162093</v>
      </c>
      <c r="E2159" s="2">
        <v>162681</v>
      </c>
      <c r="F2159" s="3" t="s">
        <v>2753</v>
      </c>
      <c r="G2159" s="2">
        <v>5</v>
      </c>
      <c r="H2159" s="2">
        <v>162689</v>
      </c>
      <c r="I2159" s="3" t="s">
        <v>2759</v>
      </c>
      <c r="J2159" s="15">
        <v>45160</v>
      </c>
      <c r="K2159" s="24">
        <v>1219731422</v>
      </c>
      <c r="L2159" s="15">
        <v>45166</v>
      </c>
      <c r="M2159" s="15">
        <v>45169</v>
      </c>
      <c r="N2159" s="15"/>
      <c r="O2159" s="26" t="e">
        <f>VLOOKUP(D2159,quash!A$2:$I$7791,9,FALSE)</f>
        <v>#N/A</v>
      </c>
      <c r="P2159" s="7">
        <v>7000</v>
      </c>
      <c r="Q2159" s="26">
        <v>111</v>
      </c>
      <c r="R2159" s="19">
        <v>3.3220596517330447E-2</v>
      </c>
      <c r="S2159" s="26">
        <v>16</v>
      </c>
      <c r="T2159" s="7">
        <v>7000</v>
      </c>
      <c r="U2159" s="2">
        <v>142</v>
      </c>
      <c r="V2159" s="11">
        <v>1758.65</v>
      </c>
      <c r="W2159" s="14" t="s">
        <v>5281</v>
      </c>
      <c r="X2159" s="18">
        <v>1</v>
      </c>
      <c r="Y2159" s="9">
        <v>7000</v>
      </c>
      <c r="Z2159" s="19">
        <f t="shared" si="553"/>
        <v>0</v>
      </c>
      <c r="AA2159" s="25">
        <v>1758.65</v>
      </c>
      <c r="AB2159" s="30">
        <f t="shared" si="554"/>
        <v>622000</v>
      </c>
      <c r="AC2159" s="30">
        <f t="shared" si="561"/>
        <v>1.1254019292604502E-2</v>
      </c>
      <c r="AD2159" s="31">
        <f t="shared" si="562"/>
        <v>1.2491961414790997</v>
      </c>
      <c r="AE2159" s="31">
        <f t="shared" si="563"/>
        <v>1.5980707395498392</v>
      </c>
      <c r="AG2159" s="30">
        <f t="shared" si="555"/>
        <v>6126000</v>
      </c>
      <c r="AH2159" s="30">
        <f t="shared" si="550"/>
        <v>1.1426705843943846E-3</v>
      </c>
      <c r="AI2159" s="31">
        <f t="shared" si="551"/>
        <v>0.12683643486777668</v>
      </c>
      <c r="AJ2159" s="31">
        <f t="shared" si="552"/>
        <v>0.16225922298400261</v>
      </c>
      <c r="AK2159" s="30">
        <f>IF(W2159="si",($S2159*'COSTOS DE CREDITOS'!$C$27)/DATA!$G2159,"")</f>
        <v>65.906835757745824</v>
      </c>
      <c r="AL2159" s="90">
        <f>IF(W2159="si",'COSTOS DE CREDITOS'!$C$35,"")</f>
        <v>20.421138461538462</v>
      </c>
      <c r="AM2159" s="30">
        <f t="shared" si="556"/>
        <v>430.76923076923077</v>
      </c>
      <c r="AN2159" s="30">
        <f t="shared" si="557"/>
        <v>0</v>
      </c>
      <c r="AO2159" s="30">
        <f t="shared" si="558"/>
        <v>517.09720498851505</v>
      </c>
      <c r="AP2159" s="30">
        <f t="shared" si="559"/>
        <v>1241.5527950114852</v>
      </c>
      <c r="AQ2159" s="19">
        <f t="shared" si="560"/>
        <v>0.70596923493104657</v>
      </c>
    </row>
    <row r="2160" spans="1:43" x14ac:dyDescent="0.2">
      <c r="A2160" s="23" t="s">
        <v>5665</v>
      </c>
      <c r="B2160" s="6" t="s">
        <v>5676</v>
      </c>
      <c r="C2160" s="6" t="s">
        <v>5670</v>
      </c>
      <c r="D2160" s="2">
        <v>162089</v>
      </c>
      <c r="E2160" s="2">
        <v>162681</v>
      </c>
      <c r="F2160" s="3" t="s">
        <v>2753</v>
      </c>
      <c r="G2160" s="2">
        <v>5</v>
      </c>
      <c r="H2160" s="2">
        <v>162690</v>
      </c>
      <c r="I2160" s="3" t="s">
        <v>2760</v>
      </c>
      <c r="J2160" s="15">
        <v>45160</v>
      </c>
      <c r="K2160" s="24">
        <v>1219704656</v>
      </c>
      <c r="L2160" s="15">
        <v>45166</v>
      </c>
      <c r="M2160" s="15">
        <v>45169</v>
      </c>
      <c r="N2160" s="15"/>
      <c r="O2160" s="26">
        <f>VLOOKUP(D2160,quash!A$2:$I$7791,9,FALSE)</f>
        <v>3</v>
      </c>
      <c r="P2160" s="7">
        <v>10000</v>
      </c>
      <c r="Q2160" s="26">
        <v>147</v>
      </c>
      <c r="R2160" s="19">
        <v>7.9000519063170294E-2</v>
      </c>
      <c r="S2160" s="26">
        <v>16</v>
      </c>
      <c r="T2160" s="7">
        <v>7000</v>
      </c>
      <c r="U2160" s="2">
        <v>142</v>
      </c>
      <c r="V2160" s="11">
        <v>1758.65</v>
      </c>
      <c r="W2160" s="14" t="s">
        <v>5281</v>
      </c>
      <c r="X2160" s="18">
        <v>1</v>
      </c>
      <c r="Y2160" s="9">
        <v>7000</v>
      </c>
      <c r="Z2160" s="19">
        <f t="shared" si="553"/>
        <v>0</v>
      </c>
      <c r="AA2160" s="25">
        <v>1758.65</v>
      </c>
      <c r="AB2160" s="30">
        <f t="shared" si="554"/>
        <v>162000</v>
      </c>
      <c r="AC2160" s="30">
        <f t="shared" si="561"/>
        <v>4.3209876543209874E-2</v>
      </c>
      <c r="AD2160" s="31">
        <f t="shared" si="562"/>
        <v>6.3518518518518512</v>
      </c>
      <c r="AE2160" s="31">
        <f t="shared" si="563"/>
        <v>6.1358024691358022</v>
      </c>
      <c r="AG2160" s="30">
        <f t="shared" si="555"/>
        <v>778000</v>
      </c>
      <c r="AH2160" s="30">
        <f t="shared" si="550"/>
        <v>8.9974293059125968E-3</v>
      </c>
      <c r="AI2160" s="31">
        <f t="shared" si="551"/>
        <v>1.3226221079691518</v>
      </c>
      <c r="AJ2160" s="31">
        <f t="shared" si="552"/>
        <v>1.2776349614395888</v>
      </c>
      <c r="AK2160" s="30">
        <f>IF(W2160="si",($S2160*'COSTOS DE CREDITOS'!$C$27)/DATA!$G2160,"")</f>
        <v>65.906835757745824</v>
      </c>
      <c r="AL2160" s="90">
        <f>IF(W2160="si",'COSTOS DE CREDITOS'!$C$35,"")</f>
        <v>20.421138461538462</v>
      </c>
      <c r="AM2160" s="30">
        <f t="shared" si="556"/>
        <v>430.76923076923077</v>
      </c>
      <c r="AN2160" s="30">
        <f t="shared" si="557"/>
        <v>0</v>
      </c>
      <c r="AO2160" s="30">
        <f t="shared" si="558"/>
        <v>517.09720498851505</v>
      </c>
      <c r="AP2160" s="30">
        <f t="shared" si="559"/>
        <v>1241.5527950114852</v>
      </c>
      <c r="AQ2160" s="19">
        <f t="shared" si="560"/>
        <v>0.70596923493104657</v>
      </c>
    </row>
    <row r="2161" spans="1:43" x14ac:dyDescent="0.2">
      <c r="A2161" s="23" t="s">
        <v>5665</v>
      </c>
      <c r="B2161" s="6" t="s">
        <v>5676</v>
      </c>
      <c r="C2161" s="6" t="s">
        <v>5670</v>
      </c>
      <c r="D2161" s="2">
        <v>162220</v>
      </c>
      <c r="E2161" s="2">
        <v>162681</v>
      </c>
      <c r="F2161" s="3" t="s">
        <v>2753</v>
      </c>
      <c r="G2161" s="2">
        <v>5</v>
      </c>
      <c r="H2161" s="2">
        <v>162691</v>
      </c>
      <c r="I2161" s="3" t="s">
        <v>2761</v>
      </c>
      <c r="J2161" s="15">
        <v>45161</v>
      </c>
      <c r="K2161" s="24">
        <v>1220291408</v>
      </c>
      <c r="L2161" s="15">
        <v>45166</v>
      </c>
      <c r="M2161" s="15">
        <v>45169</v>
      </c>
      <c r="N2161" s="15"/>
      <c r="O2161" s="26">
        <f>VLOOKUP(D2161,quash!A$2:$I$7791,9,FALSE)</f>
        <v>4</v>
      </c>
      <c r="P2161" s="7">
        <v>10000</v>
      </c>
      <c r="Q2161" s="26">
        <v>147</v>
      </c>
      <c r="R2161" s="19">
        <v>7.9000519063170294E-2</v>
      </c>
      <c r="S2161" s="26">
        <v>16</v>
      </c>
      <c r="T2161" s="7">
        <v>7000</v>
      </c>
      <c r="U2161" s="2">
        <v>142</v>
      </c>
      <c r="V2161" s="11">
        <v>1758.65</v>
      </c>
      <c r="W2161" s="14" t="s">
        <v>5281</v>
      </c>
      <c r="X2161" s="18">
        <v>1</v>
      </c>
      <c r="Y2161" s="9">
        <v>7000</v>
      </c>
      <c r="Z2161" s="19">
        <f t="shared" si="553"/>
        <v>0</v>
      </c>
      <c r="AA2161" s="25">
        <v>1758.65</v>
      </c>
      <c r="AB2161" s="30">
        <f t="shared" si="554"/>
        <v>247000</v>
      </c>
      <c r="AC2161" s="30">
        <f t="shared" si="561"/>
        <v>2.8340080971659919E-2</v>
      </c>
      <c r="AD2161" s="31">
        <f t="shared" si="562"/>
        <v>4.1659919028340084</v>
      </c>
      <c r="AE2161" s="31">
        <f t="shared" si="563"/>
        <v>4.0242914979757085</v>
      </c>
      <c r="AG2161" s="30">
        <f t="shared" si="555"/>
        <v>927000</v>
      </c>
      <c r="AH2161" s="30">
        <f t="shared" si="550"/>
        <v>7.551240560949299E-3</v>
      </c>
      <c r="AI2161" s="31">
        <f t="shared" si="551"/>
        <v>1.110032362459547</v>
      </c>
      <c r="AJ2161" s="31">
        <f t="shared" si="552"/>
        <v>1.0722761596548005</v>
      </c>
      <c r="AK2161" s="30">
        <f>IF(W2161="si",($S2161*'COSTOS DE CREDITOS'!$C$27)/DATA!$G2161,"")</f>
        <v>65.906835757745824</v>
      </c>
      <c r="AL2161" s="90">
        <f>IF(W2161="si",'COSTOS DE CREDITOS'!$C$35,"")</f>
        <v>20.421138461538462</v>
      </c>
      <c r="AM2161" s="30">
        <f t="shared" si="556"/>
        <v>430.76923076923077</v>
      </c>
      <c r="AN2161" s="30">
        <f t="shared" si="557"/>
        <v>0</v>
      </c>
      <c r="AO2161" s="30">
        <f t="shared" si="558"/>
        <v>517.09720498851505</v>
      </c>
      <c r="AP2161" s="30">
        <f t="shared" si="559"/>
        <v>1241.5527950114852</v>
      </c>
      <c r="AQ2161" s="19">
        <f t="shared" si="560"/>
        <v>0.70596923493104657</v>
      </c>
    </row>
    <row r="2162" spans="1:43" x14ac:dyDescent="0.2">
      <c r="A2162" s="23" t="s">
        <v>5665</v>
      </c>
      <c r="B2162" s="6" t="s">
        <v>5676</v>
      </c>
      <c r="C2162" s="6" t="s">
        <v>5670</v>
      </c>
      <c r="D2162" s="2">
        <v>162317</v>
      </c>
      <c r="E2162" s="2">
        <v>162681</v>
      </c>
      <c r="F2162" s="3" t="s">
        <v>2753</v>
      </c>
      <c r="G2162" s="2">
        <v>5</v>
      </c>
      <c r="H2162" s="2">
        <v>162692</v>
      </c>
      <c r="I2162" s="3" t="s">
        <v>2762</v>
      </c>
      <c r="J2162" s="15">
        <v>45162</v>
      </c>
      <c r="K2162" s="24">
        <v>1220897415</v>
      </c>
      <c r="L2162" s="15">
        <v>45166</v>
      </c>
      <c r="M2162" s="15">
        <v>45169</v>
      </c>
      <c r="N2162" s="15"/>
      <c r="O2162" s="26">
        <f>VLOOKUP(D2162,quash!A$2:$I$7791,9,FALSE)</f>
        <v>4</v>
      </c>
      <c r="P2162" s="7">
        <v>10000</v>
      </c>
      <c r="Q2162" s="26">
        <v>147</v>
      </c>
      <c r="R2162" s="19">
        <v>7.9000519063170294E-2</v>
      </c>
      <c r="S2162" s="26">
        <v>16</v>
      </c>
      <c r="T2162" s="7">
        <v>7000</v>
      </c>
      <c r="U2162" s="2">
        <v>142</v>
      </c>
      <c r="V2162" s="11">
        <v>1758.65</v>
      </c>
      <c r="W2162" s="14" t="s">
        <v>5281</v>
      </c>
      <c r="X2162" s="18">
        <v>1</v>
      </c>
      <c r="Y2162" s="9">
        <v>7000</v>
      </c>
      <c r="Z2162" s="19">
        <f t="shared" si="553"/>
        <v>0</v>
      </c>
      <c r="AA2162" s="25">
        <v>1758.65</v>
      </c>
      <c r="AB2162" s="30">
        <f t="shared" si="554"/>
        <v>247000</v>
      </c>
      <c r="AC2162" s="30">
        <f t="shared" si="561"/>
        <v>2.8340080971659919E-2</v>
      </c>
      <c r="AD2162" s="31">
        <f t="shared" si="562"/>
        <v>4.1659919028340084</v>
      </c>
      <c r="AE2162" s="31">
        <f t="shared" si="563"/>
        <v>4.0242914979757085</v>
      </c>
      <c r="AG2162" s="30">
        <f t="shared" si="555"/>
        <v>927000</v>
      </c>
      <c r="AH2162" s="30">
        <f t="shared" si="550"/>
        <v>7.551240560949299E-3</v>
      </c>
      <c r="AI2162" s="31">
        <f t="shared" si="551"/>
        <v>1.110032362459547</v>
      </c>
      <c r="AJ2162" s="31">
        <f t="shared" si="552"/>
        <v>1.0722761596548005</v>
      </c>
      <c r="AK2162" s="30">
        <f>IF(W2162="si",($S2162*'COSTOS DE CREDITOS'!$C$27)/DATA!$G2162,"")</f>
        <v>65.906835757745824</v>
      </c>
      <c r="AL2162" s="90">
        <f>IF(W2162="si",'COSTOS DE CREDITOS'!$C$35,"")</f>
        <v>20.421138461538462</v>
      </c>
      <c r="AM2162" s="30">
        <f t="shared" si="556"/>
        <v>430.76923076923077</v>
      </c>
      <c r="AN2162" s="30">
        <f t="shared" si="557"/>
        <v>0</v>
      </c>
      <c r="AO2162" s="30">
        <f t="shared" si="558"/>
        <v>517.09720498851505</v>
      </c>
      <c r="AP2162" s="30">
        <f t="shared" si="559"/>
        <v>1241.5527950114852</v>
      </c>
      <c r="AQ2162" s="19">
        <f t="shared" si="560"/>
        <v>0.70596923493104657</v>
      </c>
    </row>
    <row r="2163" spans="1:43" x14ac:dyDescent="0.2">
      <c r="A2163" s="23" t="s">
        <v>5665</v>
      </c>
      <c r="B2163" s="6" t="s">
        <v>5675</v>
      </c>
      <c r="C2163" s="6" t="s">
        <v>5667</v>
      </c>
      <c r="D2163" s="2">
        <v>162264</v>
      </c>
      <c r="E2163" s="2">
        <v>162472</v>
      </c>
      <c r="F2163" s="3" t="s">
        <v>1595</v>
      </c>
      <c r="G2163" s="2">
        <v>7</v>
      </c>
      <c r="H2163" s="2">
        <v>162635</v>
      </c>
      <c r="I2163" s="3" t="s">
        <v>2763</v>
      </c>
      <c r="J2163" s="15">
        <v>45161</v>
      </c>
      <c r="K2163" s="24">
        <v>1220440415</v>
      </c>
      <c r="L2163" s="15">
        <v>45166</v>
      </c>
      <c r="M2163" s="15">
        <v>45169</v>
      </c>
      <c r="N2163" s="15"/>
      <c r="O2163" s="26">
        <f>VLOOKUP(D2163,quash!A$2:$I$7791,9,FALSE)</f>
        <v>2</v>
      </c>
      <c r="P2163" s="7">
        <v>10000</v>
      </c>
      <c r="Q2163" s="26">
        <v>147</v>
      </c>
      <c r="R2163" s="19">
        <v>7.9000519063170294E-2</v>
      </c>
      <c r="S2163" s="93">
        <v>26</v>
      </c>
      <c r="T2163" s="7">
        <v>10000</v>
      </c>
      <c r="U2163" s="2">
        <v>142</v>
      </c>
      <c r="V2163" s="11">
        <v>1683.91</v>
      </c>
      <c r="W2163" s="14" t="s">
        <v>5281</v>
      </c>
      <c r="X2163" s="18">
        <v>0.6207864504845646</v>
      </c>
      <c r="Y2163" s="9">
        <v>6207.8645048456456</v>
      </c>
      <c r="Z2163" s="19">
        <f t="shared" si="553"/>
        <v>-0.3792135495154354</v>
      </c>
      <c r="AA2163" s="25">
        <v>1045.3485118354631</v>
      </c>
      <c r="AB2163" s="30">
        <f t="shared" si="554"/>
        <v>457000</v>
      </c>
      <c r="AC2163" s="30">
        <f t="shared" si="561"/>
        <v>2.1881838074398249E-2</v>
      </c>
      <c r="AD2163" s="31">
        <f t="shared" si="562"/>
        <v>3.2166301969365425</v>
      </c>
      <c r="AE2163" s="31">
        <f t="shared" si="563"/>
        <v>3.1072210065645511</v>
      </c>
      <c r="AG2163" s="30">
        <f t="shared" si="555"/>
        <v>1695000</v>
      </c>
      <c r="AH2163" s="30">
        <f t="shared" ref="AH2163:AH2226" si="564">IFERROR($T2163/AG2163,"")</f>
        <v>5.8997050147492625E-3</v>
      </c>
      <c r="AI2163" s="31">
        <f t="shared" ref="AI2163:AI2226" si="565">IFERROR(AH2163*$Q2163,"")</f>
        <v>0.86725663716814161</v>
      </c>
      <c r="AJ2163" s="31">
        <f t="shared" ref="AJ2163:AJ2226" si="566">IFERROR(AH2163*$U2163,"")</f>
        <v>0.83775811209439532</v>
      </c>
      <c r="AK2163" s="30">
        <f>IF(W2163="si",($S2163*'COSTOS DE CREDITOS'!$C$27)/DATA!$G2163,"")</f>
        <v>76.499005790240673</v>
      </c>
      <c r="AL2163" s="90">
        <f>IF(W2163="si",'COSTOS DE CREDITOS'!$C$35,"")</f>
        <v>20.421138461538462</v>
      </c>
      <c r="AM2163" s="30">
        <f t="shared" si="556"/>
        <v>1000</v>
      </c>
      <c r="AN2163" s="30">
        <f t="shared" si="557"/>
        <v>3792.1354951543544</v>
      </c>
      <c r="AO2163" s="30">
        <f t="shared" si="558"/>
        <v>4889.0556394061332</v>
      </c>
      <c r="AP2163" s="30">
        <f t="shared" si="559"/>
        <v>-3843.7071275706703</v>
      </c>
      <c r="AQ2163" s="19">
        <f t="shared" si="560"/>
        <v>-3.6769623566228087</v>
      </c>
    </row>
    <row r="2164" spans="1:43" x14ac:dyDescent="0.2">
      <c r="A2164" s="23" t="s">
        <v>5665</v>
      </c>
      <c r="B2164" s="6" t="s">
        <v>5682</v>
      </c>
      <c r="C2164" s="6" t="s">
        <v>5670</v>
      </c>
      <c r="D2164" s="2">
        <v>160972</v>
      </c>
      <c r="E2164" s="2">
        <v>162709</v>
      </c>
      <c r="F2164" s="3" t="s">
        <v>2755</v>
      </c>
      <c r="G2164" s="2">
        <v>5</v>
      </c>
      <c r="H2164" s="2">
        <v>162711</v>
      </c>
      <c r="I2164" s="3" t="s">
        <v>2764</v>
      </c>
      <c r="J2164" s="15">
        <v>45149</v>
      </c>
      <c r="K2164" s="24">
        <v>1212513787</v>
      </c>
      <c r="L2164" s="15">
        <v>45166</v>
      </c>
      <c r="M2164" s="15">
        <v>45169</v>
      </c>
      <c r="N2164" s="15"/>
      <c r="O2164" s="26">
        <f>VLOOKUP(D2164,quash!A$2:$I$7791,9,FALSE)</f>
        <v>1</v>
      </c>
      <c r="P2164" s="7">
        <v>10000</v>
      </c>
      <c r="Q2164" s="26">
        <v>110</v>
      </c>
      <c r="R2164" s="19">
        <v>3.3741050530766099E-2</v>
      </c>
      <c r="S2164" s="93">
        <v>26</v>
      </c>
      <c r="T2164" s="7">
        <v>10000</v>
      </c>
      <c r="U2164" s="2">
        <v>142</v>
      </c>
      <c r="V2164" s="11">
        <v>2510.34</v>
      </c>
      <c r="W2164" s="14" t="s">
        <v>5281</v>
      </c>
      <c r="X2164" s="18">
        <v>0.8199542743228998</v>
      </c>
      <c r="Y2164" s="9">
        <v>8199.542743228998</v>
      </c>
      <c r="Z2164" s="19">
        <f t="shared" si="553"/>
        <v>-0.1800457256771002</v>
      </c>
      <c r="AA2164" s="25">
        <v>2058.3640130037484</v>
      </c>
      <c r="AB2164" s="30">
        <f t="shared" si="554"/>
        <v>523000</v>
      </c>
      <c r="AC2164" s="30">
        <f t="shared" si="561"/>
        <v>1.9120458891013385E-2</v>
      </c>
      <c r="AD2164" s="31">
        <f t="shared" si="562"/>
        <v>2.1032504780114722</v>
      </c>
      <c r="AE2164" s="31">
        <f t="shared" si="563"/>
        <v>2.7151051625239004</v>
      </c>
      <c r="AG2164" s="30">
        <f t="shared" si="555"/>
        <v>2427000</v>
      </c>
      <c r="AH2164" s="30">
        <f t="shared" si="564"/>
        <v>4.1203131437989289E-3</v>
      </c>
      <c r="AI2164" s="31">
        <f t="shared" si="565"/>
        <v>0.45323444581788219</v>
      </c>
      <c r="AJ2164" s="31">
        <f t="shared" si="566"/>
        <v>0.58508446641944789</v>
      </c>
      <c r="AK2164" s="30">
        <f>IF(W2164="si",($S2164*'COSTOS DE CREDITOS'!$C$27)/DATA!$G2164,"")</f>
        <v>107.09860810633695</v>
      </c>
      <c r="AL2164" s="90">
        <f>IF(W2164="si",'COSTOS DE CREDITOS'!$C$35,"")</f>
        <v>20.421138461538462</v>
      </c>
      <c r="AM2164" s="30">
        <f t="shared" si="556"/>
        <v>1000</v>
      </c>
      <c r="AN2164" s="30">
        <f t="shared" si="557"/>
        <v>1800.457256771002</v>
      </c>
      <c r="AO2164" s="30">
        <f t="shared" si="558"/>
        <v>2927.9770033388777</v>
      </c>
      <c r="AP2164" s="30">
        <f t="shared" si="559"/>
        <v>-869.61299033512933</v>
      </c>
      <c r="AQ2164" s="19">
        <f t="shared" si="560"/>
        <v>-0.42247774681316569</v>
      </c>
    </row>
    <row r="2165" spans="1:43" x14ac:dyDescent="0.2">
      <c r="A2165" s="23" t="s">
        <v>5665</v>
      </c>
      <c r="B2165" s="6" t="s">
        <v>5682</v>
      </c>
      <c r="C2165" s="6" t="s">
        <v>5670</v>
      </c>
      <c r="D2165" s="2">
        <v>162105</v>
      </c>
      <c r="E2165" s="2">
        <v>162709</v>
      </c>
      <c r="F2165" s="3" t="s">
        <v>2755</v>
      </c>
      <c r="G2165" s="2">
        <v>5</v>
      </c>
      <c r="H2165" s="2">
        <v>162712</v>
      </c>
      <c r="I2165" s="3" t="s">
        <v>2765</v>
      </c>
      <c r="J2165" s="15">
        <v>45160</v>
      </c>
      <c r="K2165" s="24">
        <v>1219795645</v>
      </c>
      <c r="L2165" s="15">
        <v>45166</v>
      </c>
      <c r="M2165" s="15">
        <v>45169</v>
      </c>
      <c r="N2165" s="15"/>
      <c r="O2165" s="26">
        <f>VLOOKUP(D2165,quash!A$2:$I$7791,9,FALSE)</f>
        <v>1</v>
      </c>
      <c r="P2165" s="7">
        <v>9000</v>
      </c>
      <c r="Q2165" s="26">
        <v>132</v>
      </c>
      <c r="R2165" s="19">
        <v>5.7799952063473291E-2</v>
      </c>
      <c r="S2165" s="93">
        <v>26</v>
      </c>
      <c r="T2165" s="7">
        <v>10000</v>
      </c>
      <c r="U2165" s="2">
        <v>142</v>
      </c>
      <c r="V2165" s="11">
        <v>2510.34</v>
      </c>
      <c r="W2165" s="14" t="s">
        <v>5281</v>
      </c>
      <c r="X2165" s="18">
        <v>0.8199542743228998</v>
      </c>
      <c r="Y2165" s="9">
        <v>8199.542743228998</v>
      </c>
      <c r="Z2165" s="19">
        <f t="shared" si="553"/>
        <v>-0.1800457256771002</v>
      </c>
      <c r="AA2165" s="25">
        <v>2058.3640130037484</v>
      </c>
      <c r="AB2165" s="30">
        <f t="shared" si="554"/>
        <v>523000</v>
      </c>
      <c r="AC2165" s="30">
        <f t="shared" si="561"/>
        <v>1.9120458891013385E-2</v>
      </c>
      <c r="AD2165" s="31">
        <f t="shared" si="562"/>
        <v>2.523900573613767</v>
      </c>
      <c r="AE2165" s="31">
        <f t="shared" si="563"/>
        <v>2.7151051625239004</v>
      </c>
      <c r="AG2165" s="30">
        <f t="shared" si="555"/>
        <v>2427000</v>
      </c>
      <c r="AH2165" s="30">
        <f t="shared" si="564"/>
        <v>4.1203131437989289E-3</v>
      </c>
      <c r="AI2165" s="31">
        <f t="shared" si="565"/>
        <v>0.54388133498145863</v>
      </c>
      <c r="AJ2165" s="31">
        <f t="shared" si="566"/>
        <v>0.58508446641944789</v>
      </c>
      <c r="AK2165" s="30">
        <f>IF(W2165="si",($S2165*'COSTOS DE CREDITOS'!$C$27)/DATA!$G2165,"")</f>
        <v>107.09860810633695</v>
      </c>
      <c r="AL2165" s="90">
        <f>IF(W2165="si",'COSTOS DE CREDITOS'!$C$35,"")</f>
        <v>20.421138461538462</v>
      </c>
      <c r="AM2165" s="30">
        <f t="shared" si="556"/>
        <v>1000</v>
      </c>
      <c r="AN2165" s="30">
        <f t="shared" si="557"/>
        <v>1800.457256771002</v>
      </c>
      <c r="AO2165" s="30">
        <f t="shared" si="558"/>
        <v>2927.9770033388777</v>
      </c>
      <c r="AP2165" s="30">
        <f t="shared" si="559"/>
        <v>-869.61299033512933</v>
      </c>
      <c r="AQ2165" s="19">
        <f t="shared" si="560"/>
        <v>-0.42247774681316569</v>
      </c>
    </row>
    <row r="2166" spans="1:43" x14ac:dyDescent="0.2">
      <c r="A2166" s="23" t="s">
        <v>5665</v>
      </c>
      <c r="B2166" s="6" t="s">
        <v>5682</v>
      </c>
      <c r="C2166" s="6" t="s">
        <v>5670</v>
      </c>
      <c r="D2166" s="2">
        <v>162310</v>
      </c>
      <c r="E2166" s="2">
        <v>162709</v>
      </c>
      <c r="F2166" s="3" t="s">
        <v>2755</v>
      </c>
      <c r="G2166" s="2">
        <v>5</v>
      </c>
      <c r="H2166" s="2">
        <v>162713</v>
      </c>
      <c r="I2166" s="3" t="s">
        <v>2766</v>
      </c>
      <c r="J2166" s="15">
        <v>45162</v>
      </c>
      <c r="K2166" s="24">
        <v>1221021167</v>
      </c>
      <c r="L2166" s="15">
        <v>45166</v>
      </c>
      <c r="M2166" s="15">
        <v>45169</v>
      </c>
      <c r="N2166" s="15"/>
      <c r="O2166" s="26">
        <f>VLOOKUP(D2166,quash!A$2:$I$7791,9,FALSE)</f>
        <v>4</v>
      </c>
      <c r="P2166" s="7">
        <v>10000</v>
      </c>
      <c r="Q2166" s="26">
        <v>147</v>
      </c>
      <c r="R2166" s="19">
        <v>7.9000519063170294E-2</v>
      </c>
      <c r="S2166" s="93">
        <v>26</v>
      </c>
      <c r="T2166" s="7">
        <v>7000</v>
      </c>
      <c r="U2166" s="2">
        <v>142</v>
      </c>
      <c r="V2166" s="11">
        <v>1457.59</v>
      </c>
      <c r="W2166" s="14" t="s">
        <v>5281</v>
      </c>
      <c r="X2166" s="18">
        <v>0.8199542743228998</v>
      </c>
      <c r="Y2166" s="9">
        <v>5739.6799202602988</v>
      </c>
      <c r="Z2166" s="19">
        <f t="shared" si="553"/>
        <v>-0.1800457256771002</v>
      </c>
      <c r="AA2166" s="25">
        <v>1195.1571507103154</v>
      </c>
      <c r="AB2166" s="30">
        <f t="shared" si="554"/>
        <v>247000</v>
      </c>
      <c r="AC2166" s="30">
        <f t="shared" si="561"/>
        <v>2.8340080971659919E-2</v>
      </c>
      <c r="AD2166" s="31">
        <f t="shared" si="562"/>
        <v>4.1659919028340084</v>
      </c>
      <c r="AE2166" s="31">
        <f t="shared" si="563"/>
        <v>4.0242914979757085</v>
      </c>
      <c r="AG2166" s="30">
        <f t="shared" si="555"/>
        <v>927000</v>
      </c>
      <c r="AH2166" s="30">
        <f t="shared" si="564"/>
        <v>7.551240560949299E-3</v>
      </c>
      <c r="AI2166" s="31">
        <f t="shared" si="565"/>
        <v>1.110032362459547</v>
      </c>
      <c r="AJ2166" s="31">
        <f t="shared" si="566"/>
        <v>1.0722761596548005</v>
      </c>
      <c r="AK2166" s="30">
        <f>IF(W2166="si",($S2166*'COSTOS DE CREDITOS'!$C$27)/DATA!$G2166,"")</f>
        <v>107.09860810633695</v>
      </c>
      <c r="AL2166" s="90">
        <f>IF(W2166="si",'COSTOS DE CREDITOS'!$C$35,"")</f>
        <v>20.421138461538462</v>
      </c>
      <c r="AM2166" s="30">
        <f t="shared" si="556"/>
        <v>700</v>
      </c>
      <c r="AN2166" s="30">
        <f t="shared" si="557"/>
        <v>1260.3200797397012</v>
      </c>
      <c r="AO2166" s="30">
        <f t="shared" si="558"/>
        <v>2087.8398263075769</v>
      </c>
      <c r="AP2166" s="30">
        <f t="shared" si="559"/>
        <v>-892.68267559726155</v>
      </c>
      <c r="AQ2166" s="19">
        <f t="shared" si="560"/>
        <v>-0.74691656663453443</v>
      </c>
    </row>
    <row r="2167" spans="1:43" x14ac:dyDescent="0.2">
      <c r="A2167" s="23" t="s">
        <v>5665</v>
      </c>
      <c r="B2167" s="6" t="s">
        <v>5682</v>
      </c>
      <c r="C2167" s="6" t="s">
        <v>5670</v>
      </c>
      <c r="D2167" s="2">
        <v>162112</v>
      </c>
      <c r="E2167" s="2">
        <v>162709</v>
      </c>
      <c r="F2167" s="3" t="s">
        <v>2755</v>
      </c>
      <c r="G2167" s="2">
        <v>5</v>
      </c>
      <c r="H2167" s="2">
        <v>162716</v>
      </c>
      <c r="I2167" s="3" t="s">
        <v>2767</v>
      </c>
      <c r="J2167" s="15" t="s">
        <v>5688</v>
      </c>
      <c r="K2167" s="24" t="s">
        <v>5688</v>
      </c>
      <c r="L2167" s="15">
        <v>45166</v>
      </c>
      <c r="M2167" s="15">
        <v>45169</v>
      </c>
      <c r="N2167" s="15"/>
      <c r="O2167" s="26">
        <f>VLOOKUP(D2167,quash!A$2:$I$7791,9,FALSE)</f>
        <v>2</v>
      </c>
      <c r="P2167" s="7">
        <v>8000</v>
      </c>
      <c r="Q2167" s="26">
        <v>139</v>
      </c>
      <c r="R2167" s="19">
        <v>9.4346258993044926E-2</v>
      </c>
      <c r="S2167" s="93">
        <v>26</v>
      </c>
      <c r="T2167" s="7">
        <v>10000</v>
      </c>
      <c r="U2167" s="2">
        <v>142</v>
      </c>
      <c r="V2167" s="11">
        <v>2510.34</v>
      </c>
      <c r="W2167" s="14" t="s">
        <v>5281</v>
      </c>
      <c r="X2167" s="18">
        <v>0.8199542743228998</v>
      </c>
      <c r="Y2167" s="9">
        <v>8199.542743228998</v>
      </c>
      <c r="Z2167" s="19">
        <f t="shared" si="553"/>
        <v>-0.1800457256771002</v>
      </c>
      <c r="AA2167" s="25">
        <v>2058.3640130037484</v>
      </c>
      <c r="AB2167" s="30">
        <f t="shared" si="554"/>
        <v>457000</v>
      </c>
      <c r="AC2167" s="30">
        <f t="shared" si="561"/>
        <v>2.1881838074398249E-2</v>
      </c>
      <c r="AD2167" s="31">
        <f t="shared" si="562"/>
        <v>3.0415754923413565</v>
      </c>
      <c r="AE2167" s="31">
        <f t="shared" si="563"/>
        <v>3.1072210065645511</v>
      </c>
      <c r="AG2167" s="30">
        <f t="shared" si="555"/>
        <v>1695000</v>
      </c>
      <c r="AH2167" s="30">
        <f t="shared" si="564"/>
        <v>5.8997050147492625E-3</v>
      </c>
      <c r="AI2167" s="31">
        <f t="shared" si="565"/>
        <v>0.82005899705014751</v>
      </c>
      <c r="AJ2167" s="31">
        <f t="shared" si="566"/>
        <v>0.83775811209439532</v>
      </c>
      <c r="AK2167" s="30">
        <f>IF(W2167="si",($S2167*'COSTOS DE CREDITOS'!$C$27)/DATA!$G2167,"")</f>
        <v>107.09860810633695</v>
      </c>
      <c r="AL2167" s="90">
        <f>IF(W2167="si",'COSTOS DE CREDITOS'!$C$35,"")</f>
        <v>20.421138461538462</v>
      </c>
      <c r="AM2167" s="30">
        <f t="shared" si="556"/>
        <v>1000</v>
      </c>
      <c r="AN2167" s="30">
        <f t="shared" si="557"/>
        <v>1800.457256771002</v>
      </c>
      <c r="AO2167" s="30">
        <f t="shared" si="558"/>
        <v>2927.9770033388777</v>
      </c>
      <c r="AP2167" s="30">
        <f t="shared" si="559"/>
        <v>-869.61299033512933</v>
      </c>
      <c r="AQ2167" s="19">
        <f t="shared" si="560"/>
        <v>-0.42247774681316569</v>
      </c>
    </row>
    <row r="2168" spans="1:43" x14ac:dyDescent="0.2">
      <c r="A2168" s="23" t="s">
        <v>5665</v>
      </c>
      <c r="B2168" s="6" t="s">
        <v>5671</v>
      </c>
      <c r="C2168" s="6" t="s">
        <v>5670</v>
      </c>
      <c r="D2168" s="2">
        <v>162540</v>
      </c>
      <c r="E2168" s="2">
        <v>162718</v>
      </c>
      <c r="F2168" s="3" t="s">
        <v>2757</v>
      </c>
      <c r="G2168" s="2">
        <v>5</v>
      </c>
      <c r="H2168" s="2">
        <v>162720</v>
      </c>
      <c r="I2168" s="3" t="s">
        <v>2768</v>
      </c>
      <c r="J2168" s="15">
        <v>45268</v>
      </c>
      <c r="K2168" s="24">
        <v>1297764944</v>
      </c>
      <c r="L2168" s="15">
        <v>45166</v>
      </c>
      <c r="M2168" s="15">
        <v>45169</v>
      </c>
      <c r="N2168" s="15"/>
      <c r="O2168" s="26" t="e">
        <f>VLOOKUP(D2168,quash!A$2:$I$7791,9,FALSE)</f>
        <v>#N/A</v>
      </c>
      <c r="P2168" s="7">
        <v>8000</v>
      </c>
      <c r="Q2168" s="26">
        <v>110</v>
      </c>
      <c r="R2168" s="19">
        <v>3.3220596517330447E-2</v>
      </c>
      <c r="S2168" s="93">
        <v>26</v>
      </c>
      <c r="T2168" s="7">
        <v>8000</v>
      </c>
      <c r="U2168" s="2">
        <v>142</v>
      </c>
      <c r="V2168" s="11">
        <v>2013.74</v>
      </c>
      <c r="W2168" s="14" t="s">
        <v>5281</v>
      </c>
      <c r="X2168" s="18">
        <v>0.77264787843501526</v>
      </c>
      <c r="Y2168" s="9">
        <v>6181.1830274801223</v>
      </c>
      <c r="Z2168" s="19">
        <f t="shared" si="553"/>
        <v>-0.22735212156498474</v>
      </c>
      <c r="AA2168" s="25">
        <v>1555.9119387197277</v>
      </c>
      <c r="AB2168" s="30">
        <f t="shared" si="554"/>
        <v>622000</v>
      </c>
      <c r="AC2168" s="30">
        <f t="shared" si="561"/>
        <v>1.2861736334405145E-2</v>
      </c>
      <c r="AD2168" s="31">
        <f t="shared" si="562"/>
        <v>1.414790996784566</v>
      </c>
      <c r="AE2168" s="31">
        <f t="shared" si="563"/>
        <v>1.8263665594855305</v>
      </c>
      <c r="AG2168" s="30">
        <f t="shared" si="555"/>
        <v>6126000</v>
      </c>
      <c r="AH2168" s="30">
        <f t="shared" si="564"/>
        <v>1.3059092393078681E-3</v>
      </c>
      <c r="AI2168" s="31">
        <f t="shared" si="565"/>
        <v>0.14365001632386548</v>
      </c>
      <c r="AJ2168" s="31">
        <f t="shared" si="566"/>
        <v>0.18543911198171725</v>
      </c>
      <c r="AK2168" s="30">
        <f>IF(W2168="si",($S2168*'COSTOS DE CREDITOS'!$C$27)/DATA!$G2168,"")</f>
        <v>107.09860810633695</v>
      </c>
      <c r="AL2168" s="90">
        <f>IF(W2168="si",'COSTOS DE CREDITOS'!$C$35,"")</f>
        <v>20.421138461538462</v>
      </c>
      <c r="AM2168" s="30">
        <f t="shared" si="556"/>
        <v>800</v>
      </c>
      <c r="AN2168" s="30">
        <f t="shared" si="557"/>
        <v>1818.8169725198777</v>
      </c>
      <c r="AO2168" s="30">
        <f t="shared" si="558"/>
        <v>2746.3367190877534</v>
      </c>
      <c r="AP2168" s="30">
        <f t="shared" si="559"/>
        <v>-1190.4247803680257</v>
      </c>
      <c r="AQ2168" s="19">
        <f t="shared" si="560"/>
        <v>-0.7650977865415437</v>
      </c>
    </row>
    <row r="2169" spans="1:43" x14ac:dyDescent="0.2">
      <c r="A2169" s="23" t="s">
        <v>5665</v>
      </c>
      <c r="B2169" s="6" t="s">
        <v>5671</v>
      </c>
      <c r="C2169" s="6" t="s">
        <v>5670</v>
      </c>
      <c r="D2169" s="2">
        <v>162234</v>
      </c>
      <c r="E2169" s="2">
        <v>162718</v>
      </c>
      <c r="F2169" s="3" t="s">
        <v>2757</v>
      </c>
      <c r="G2169" s="2">
        <v>5</v>
      </c>
      <c r="H2169" s="2">
        <v>162721</v>
      </c>
      <c r="I2169" s="3" t="s">
        <v>2769</v>
      </c>
      <c r="J2169" s="15">
        <v>45161</v>
      </c>
      <c r="K2169" s="24">
        <v>1220337695</v>
      </c>
      <c r="L2169" s="15">
        <v>45166</v>
      </c>
      <c r="M2169" s="15">
        <v>45169</v>
      </c>
      <c r="N2169" s="15"/>
      <c r="O2169" s="26" t="e">
        <f>VLOOKUP(D2169,quash!A$2:$I$7791,9,FALSE)</f>
        <v>#N/A</v>
      </c>
      <c r="P2169" s="7">
        <v>9000</v>
      </c>
      <c r="Q2169" s="26">
        <v>139</v>
      </c>
      <c r="R2169" s="19">
        <v>6.0873316274495971E-2</v>
      </c>
      <c r="S2169" s="93">
        <v>26</v>
      </c>
      <c r="T2169" s="7">
        <v>6000</v>
      </c>
      <c r="U2169" s="2">
        <v>142</v>
      </c>
      <c r="V2169" s="11">
        <v>1503.37</v>
      </c>
      <c r="W2169" s="14" t="s">
        <v>5281</v>
      </c>
      <c r="X2169" s="18">
        <v>0.77264787843501526</v>
      </c>
      <c r="Y2169" s="9">
        <v>4635.8872706100919</v>
      </c>
      <c r="Z2169" s="19">
        <f t="shared" si="553"/>
        <v>-0.22735212156498463</v>
      </c>
      <c r="AA2169" s="25">
        <v>1161.5756410028489</v>
      </c>
      <c r="AB2169" s="30">
        <f t="shared" si="554"/>
        <v>622000</v>
      </c>
      <c r="AC2169" s="30">
        <f t="shared" si="561"/>
        <v>9.6463022508038593E-3</v>
      </c>
      <c r="AD2169" s="31">
        <f t="shared" si="562"/>
        <v>1.3408360128617365</v>
      </c>
      <c r="AE2169" s="31">
        <f t="shared" si="563"/>
        <v>1.369774919614148</v>
      </c>
      <c r="AG2169" s="30">
        <f t="shared" si="555"/>
        <v>6126000</v>
      </c>
      <c r="AH2169" s="30">
        <f t="shared" si="564"/>
        <v>9.7943192948090111E-4</v>
      </c>
      <c r="AI2169" s="31">
        <f t="shared" si="565"/>
        <v>0.13614103819784526</v>
      </c>
      <c r="AJ2169" s="31">
        <f t="shared" si="566"/>
        <v>0.13907933398628797</v>
      </c>
      <c r="AK2169" s="30">
        <f>IF(W2169="si",($S2169*'COSTOS DE CREDITOS'!$C$27)/DATA!$G2169,"")</f>
        <v>107.09860810633695</v>
      </c>
      <c r="AL2169" s="90">
        <f>IF(W2169="si",'COSTOS DE CREDITOS'!$C$35,"")</f>
        <v>20.421138461538462</v>
      </c>
      <c r="AM2169" s="30">
        <f t="shared" si="556"/>
        <v>600</v>
      </c>
      <c r="AN2169" s="30">
        <f t="shared" si="557"/>
        <v>1364.1127293899081</v>
      </c>
      <c r="AO2169" s="30">
        <f t="shared" si="558"/>
        <v>2091.6324759577838</v>
      </c>
      <c r="AP2169" s="30">
        <f t="shared" si="559"/>
        <v>-930.05683495493486</v>
      </c>
      <c r="AQ2169" s="19">
        <f t="shared" si="560"/>
        <v>-0.80068555341946412</v>
      </c>
    </row>
    <row r="2170" spans="1:43" x14ac:dyDescent="0.2">
      <c r="A2170" s="23" t="s">
        <v>5665</v>
      </c>
      <c r="B2170" s="6" t="s">
        <v>5671</v>
      </c>
      <c r="C2170" s="6" t="s">
        <v>5670</v>
      </c>
      <c r="D2170" s="2">
        <v>162052</v>
      </c>
      <c r="E2170" s="2">
        <v>162718</v>
      </c>
      <c r="F2170" s="3" t="s">
        <v>2757</v>
      </c>
      <c r="G2170" s="2">
        <v>5</v>
      </c>
      <c r="H2170" s="2">
        <v>162722</v>
      </c>
      <c r="I2170" s="3" t="s">
        <v>2770</v>
      </c>
      <c r="J2170" s="15">
        <v>45160</v>
      </c>
      <c r="K2170" s="24">
        <v>1219621903</v>
      </c>
      <c r="L2170" s="15">
        <v>45166</v>
      </c>
      <c r="M2170" s="15">
        <v>45169</v>
      </c>
      <c r="N2170" s="15"/>
      <c r="O2170" s="26" t="e">
        <f>VLOOKUP(D2170,quash!A$2:$I$7791,9,FALSE)</f>
        <v>#N/A</v>
      </c>
      <c r="P2170" s="7">
        <v>9000</v>
      </c>
      <c r="Q2170" s="26">
        <v>146</v>
      </c>
      <c r="R2170" s="19">
        <v>8.1278822863721623E-2</v>
      </c>
      <c r="S2170" s="93">
        <v>26</v>
      </c>
      <c r="T2170" s="7">
        <v>7000</v>
      </c>
      <c r="U2170" s="2">
        <v>142</v>
      </c>
      <c r="V2170" s="11">
        <v>1758.65</v>
      </c>
      <c r="W2170" s="14" t="s">
        <v>5281</v>
      </c>
      <c r="X2170" s="18">
        <v>0.77264787843501526</v>
      </c>
      <c r="Y2170" s="9">
        <v>5408.5351490451067</v>
      </c>
      <c r="Z2170" s="19">
        <f t="shared" si="553"/>
        <v>-0.22735212156498474</v>
      </c>
      <c r="AA2170" s="25">
        <v>1358.8171914097397</v>
      </c>
      <c r="AB2170" s="30">
        <f t="shared" si="554"/>
        <v>622000</v>
      </c>
      <c r="AC2170" s="30">
        <f t="shared" si="561"/>
        <v>1.1254019292604502E-2</v>
      </c>
      <c r="AD2170" s="31">
        <f t="shared" si="562"/>
        <v>1.6430868167202572</v>
      </c>
      <c r="AE2170" s="31">
        <f t="shared" si="563"/>
        <v>1.5980707395498392</v>
      </c>
      <c r="AG2170" s="30">
        <f t="shared" si="555"/>
        <v>6126000</v>
      </c>
      <c r="AH2170" s="30">
        <f t="shared" si="564"/>
        <v>1.1426705843943846E-3</v>
      </c>
      <c r="AI2170" s="31">
        <f t="shared" si="565"/>
        <v>0.16682990532158015</v>
      </c>
      <c r="AJ2170" s="31">
        <f t="shared" si="566"/>
        <v>0.16225922298400261</v>
      </c>
      <c r="AK2170" s="30">
        <f>IF(W2170="si",($S2170*'COSTOS DE CREDITOS'!$C$27)/DATA!$G2170,"")</f>
        <v>107.09860810633695</v>
      </c>
      <c r="AL2170" s="90">
        <f>IF(W2170="si",'COSTOS DE CREDITOS'!$C$35,"")</f>
        <v>20.421138461538462</v>
      </c>
      <c r="AM2170" s="30">
        <f t="shared" si="556"/>
        <v>700</v>
      </c>
      <c r="AN2170" s="30">
        <f t="shared" si="557"/>
        <v>1591.4648509548933</v>
      </c>
      <c r="AO2170" s="30">
        <f t="shared" si="558"/>
        <v>2418.984597522769</v>
      </c>
      <c r="AP2170" s="30">
        <f t="shared" si="559"/>
        <v>-1060.1674061130293</v>
      </c>
      <c r="AQ2170" s="19">
        <f t="shared" si="560"/>
        <v>-0.78021341856378157</v>
      </c>
    </row>
    <row r="2171" spans="1:43" x14ac:dyDescent="0.2">
      <c r="A2171" s="23" t="s">
        <v>5665</v>
      </c>
      <c r="B2171" s="6" t="s">
        <v>5671</v>
      </c>
      <c r="C2171" s="6" t="s">
        <v>5670</v>
      </c>
      <c r="D2171" s="2">
        <v>160672</v>
      </c>
      <c r="E2171" s="2">
        <v>162718</v>
      </c>
      <c r="F2171" s="3" t="s">
        <v>2757</v>
      </c>
      <c r="G2171" s="2">
        <v>5</v>
      </c>
      <c r="H2171" s="2">
        <v>162724</v>
      </c>
      <c r="I2171" s="3" t="s">
        <v>2771</v>
      </c>
      <c r="J2171" s="15">
        <v>45146</v>
      </c>
      <c r="K2171" s="24">
        <v>1210793633</v>
      </c>
      <c r="L2171" s="15">
        <v>45166</v>
      </c>
      <c r="M2171" s="15">
        <v>45169</v>
      </c>
      <c r="N2171" s="15"/>
      <c r="O2171" s="26" t="e">
        <f>VLOOKUP(D2171,quash!A$2:$I$7791,9,FALSE)</f>
        <v>#N/A</v>
      </c>
      <c r="P2171" s="7">
        <v>8000</v>
      </c>
      <c r="Q2171" s="26">
        <v>139</v>
      </c>
      <c r="R2171" s="19">
        <v>3.9770556926914676E-2</v>
      </c>
      <c r="S2171" s="93">
        <v>26</v>
      </c>
      <c r="T2171" s="7">
        <v>7000</v>
      </c>
      <c r="U2171" s="2">
        <v>142</v>
      </c>
      <c r="V2171" s="11">
        <v>1758.65</v>
      </c>
      <c r="W2171" s="14" t="s">
        <v>5281</v>
      </c>
      <c r="X2171" s="18">
        <v>0.77264787843501526</v>
      </c>
      <c r="Y2171" s="9">
        <v>5408.5351490451067</v>
      </c>
      <c r="Z2171" s="19">
        <f t="shared" si="553"/>
        <v>-0.22735212156498474</v>
      </c>
      <c r="AA2171" s="25">
        <v>1358.8171914097397</v>
      </c>
      <c r="AB2171" s="30">
        <f t="shared" si="554"/>
        <v>622000</v>
      </c>
      <c r="AC2171" s="30">
        <f t="shared" si="561"/>
        <v>1.1254019292604502E-2</v>
      </c>
      <c r="AD2171" s="31">
        <f t="shared" si="562"/>
        <v>1.5643086816720257</v>
      </c>
      <c r="AE2171" s="31">
        <f t="shared" si="563"/>
        <v>1.5980707395498392</v>
      </c>
      <c r="AG2171" s="30">
        <f t="shared" si="555"/>
        <v>6126000</v>
      </c>
      <c r="AH2171" s="30">
        <f t="shared" si="564"/>
        <v>1.1426705843943846E-3</v>
      </c>
      <c r="AI2171" s="31">
        <f t="shared" si="565"/>
        <v>0.15883121123081945</v>
      </c>
      <c r="AJ2171" s="31">
        <f t="shared" si="566"/>
        <v>0.16225922298400261</v>
      </c>
      <c r="AK2171" s="30">
        <f>IF(W2171="si",($S2171*'COSTOS DE CREDITOS'!$C$27)/DATA!$G2171,"")</f>
        <v>107.09860810633695</v>
      </c>
      <c r="AL2171" s="90">
        <f>IF(W2171="si",'COSTOS DE CREDITOS'!$C$35,"")</f>
        <v>20.421138461538462</v>
      </c>
      <c r="AM2171" s="30">
        <f t="shared" si="556"/>
        <v>700</v>
      </c>
      <c r="AN2171" s="30">
        <f t="shared" si="557"/>
        <v>1591.4648509548933</v>
      </c>
      <c r="AO2171" s="30">
        <f t="shared" si="558"/>
        <v>2418.984597522769</v>
      </c>
      <c r="AP2171" s="30">
        <f t="shared" si="559"/>
        <v>-1060.1674061130293</v>
      </c>
      <c r="AQ2171" s="19">
        <f t="shared" si="560"/>
        <v>-0.78021341856378157</v>
      </c>
    </row>
    <row r="2172" spans="1:43" x14ac:dyDescent="0.2">
      <c r="A2172" s="23" t="s">
        <v>5665</v>
      </c>
      <c r="B2172" s="6" t="s">
        <v>5672</v>
      </c>
      <c r="C2172" s="6" t="s">
        <v>5667</v>
      </c>
      <c r="D2172" s="2">
        <v>161543</v>
      </c>
      <c r="E2172" s="2">
        <v>162975</v>
      </c>
      <c r="F2172" s="3" t="s">
        <v>2773</v>
      </c>
      <c r="G2172" s="2">
        <v>7</v>
      </c>
      <c r="H2172" s="2">
        <v>162976</v>
      </c>
      <c r="I2172" s="3" t="s">
        <v>2774</v>
      </c>
      <c r="J2172" s="15" t="s">
        <v>5688</v>
      </c>
      <c r="K2172" s="24" t="s">
        <v>5688</v>
      </c>
      <c r="L2172" s="15">
        <v>45168</v>
      </c>
      <c r="M2172" s="15">
        <v>45169</v>
      </c>
      <c r="N2172" s="15"/>
      <c r="O2172" s="26" t="e">
        <f>VLOOKUP(D2172,quash!A$2:$I$7791,9,FALSE)</f>
        <v>#N/A</v>
      </c>
      <c r="P2172" s="7">
        <v>11000</v>
      </c>
      <c r="Q2172" s="26">
        <v>119</v>
      </c>
      <c r="R2172" s="19">
        <v>4.0668324378343571E-2</v>
      </c>
      <c r="S2172" s="26">
        <v>16</v>
      </c>
      <c r="T2172" s="7">
        <v>7000</v>
      </c>
      <c r="U2172" s="2">
        <v>142</v>
      </c>
      <c r="V2172" s="11">
        <v>1758.65</v>
      </c>
      <c r="W2172" s="14" t="s">
        <v>5281</v>
      </c>
      <c r="X2172" s="18">
        <v>1</v>
      </c>
      <c r="Y2172" s="9">
        <v>7000</v>
      </c>
      <c r="Z2172" s="19">
        <f t="shared" si="553"/>
        <v>0</v>
      </c>
      <c r="AA2172" s="25">
        <v>1758.65</v>
      </c>
      <c r="AB2172" s="30">
        <f t="shared" si="554"/>
        <v>622000</v>
      </c>
      <c r="AC2172" s="30">
        <f t="shared" si="561"/>
        <v>1.1254019292604502E-2</v>
      </c>
      <c r="AD2172" s="31">
        <f t="shared" si="562"/>
        <v>1.3392282958199357</v>
      </c>
      <c r="AE2172" s="31">
        <f t="shared" si="563"/>
        <v>1.5980707395498392</v>
      </c>
      <c r="AG2172" s="30">
        <f t="shared" si="555"/>
        <v>6126000</v>
      </c>
      <c r="AH2172" s="30">
        <f t="shared" si="564"/>
        <v>1.1426705843943846E-3</v>
      </c>
      <c r="AI2172" s="31">
        <f t="shared" si="565"/>
        <v>0.13597779954293177</v>
      </c>
      <c r="AJ2172" s="31">
        <f t="shared" si="566"/>
        <v>0.16225922298400261</v>
      </c>
      <c r="AK2172" s="30">
        <f>IF(W2172="si",($S2172*'COSTOS DE CREDITOS'!$C$27)/DATA!$G2172,"")</f>
        <v>47.07631125553273</v>
      </c>
      <c r="AL2172" s="90">
        <f>IF(W2172="si",'COSTOS DE CREDITOS'!$C$35,"")</f>
        <v>20.421138461538462</v>
      </c>
      <c r="AM2172" s="30">
        <f t="shared" si="556"/>
        <v>430.76923076923077</v>
      </c>
      <c r="AN2172" s="30">
        <f t="shared" si="557"/>
        <v>0</v>
      </c>
      <c r="AO2172" s="30">
        <f t="shared" si="558"/>
        <v>498.26668048630199</v>
      </c>
      <c r="AP2172" s="30">
        <f t="shared" si="559"/>
        <v>1260.3833195136981</v>
      </c>
      <c r="AQ2172" s="19">
        <f t="shared" si="560"/>
        <v>0.71667660962311885</v>
      </c>
    </row>
    <row r="2173" spans="1:43" x14ac:dyDescent="0.2">
      <c r="A2173" s="23" t="s">
        <v>5665</v>
      </c>
      <c r="B2173" s="6" t="s">
        <v>5683</v>
      </c>
      <c r="C2173" s="6" t="s">
        <v>5670</v>
      </c>
      <c r="D2173" s="2">
        <v>162267</v>
      </c>
      <c r="E2173" s="2">
        <v>162777</v>
      </c>
      <c r="F2173" s="3" t="s">
        <v>2772</v>
      </c>
      <c r="G2173" s="2">
        <v>6</v>
      </c>
      <c r="H2173" s="2">
        <v>162780</v>
      </c>
      <c r="I2173" s="3" t="s">
        <v>2775</v>
      </c>
      <c r="J2173" s="15" t="s">
        <v>5688</v>
      </c>
      <c r="K2173" s="24" t="s">
        <v>5688</v>
      </c>
      <c r="L2173" s="15">
        <v>45167</v>
      </c>
      <c r="M2173" s="15">
        <v>45169</v>
      </c>
      <c r="N2173" s="15"/>
      <c r="O2173" s="26">
        <f>VLOOKUP(D2173,quash!A$2:$I$7791,9,FALSE)</f>
        <v>1</v>
      </c>
      <c r="P2173" s="7">
        <v>10000</v>
      </c>
      <c r="Q2173" s="26">
        <v>120</v>
      </c>
      <c r="R2173" s="19">
        <v>4.3970616542230029E-2</v>
      </c>
      <c r="S2173" s="93">
        <v>26</v>
      </c>
      <c r="T2173" s="7">
        <v>9000</v>
      </c>
      <c r="U2173" s="2">
        <v>115</v>
      </c>
      <c r="V2173" s="11">
        <v>1800.13</v>
      </c>
      <c r="W2173" s="14" t="s">
        <v>5281</v>
      </c>
      <c r="X2173" s="18">
        <v>0.87099875776581548</v>
      </c>
      <c r="Y2173" s="9">
        <v>7838.9888198923391</v>
      </c>
      <c r="Z2173" s="19">
        <f t="shared" si="553"/>
        <v>-0.12900124223418452</v>
      </c>
      <c r="AA2173" s="25">
        <v>1567.9109938169775</v>
      </c>
      <c r="AB2173" s="30">
        <f t="shared" si="554"/>
        <v>523000</v>
      </c>
      <c r="AC2173" s="30">
        <f t="shared" si="561"/>
        <v>1.7208413001912046E-2</v>
      </c>
      <c r="AD2173" s="31">
        <f t="shared" si="562"/>
        <v>2.0650095602294454</v>
      </c>
      <c r="AE2173" s="31">
        <f t="shared" si="563"/>
        <v>1.9789674952198852</v>
      </c>
      <c r="AG2173" s="30">
        <f t="shared" si="555"/>
        <v>2427000</v>
      </c>
      <c r="AH2173" s="30">
        <f t="shared" si="564"/>
        <v>3.708281829419036E-3</v>
      </c>
      <c r="AI2173" s="31">
        <f t="shared" si="565"/>
        <v>0.44499381953028433</v>
      </c>
      <c r="AJ2173" s="31">
        <f t="shared" si="566"/>
        <v>0.42645241038318915</v>
      </c>
      <c r="AK2173" s="30">
        <f>IF(W2173="si",($S2173*'COSTOS DE CREDITOS'!$C$27)/DATA!$G2173,"")</f>
        <v>89.248840088614131</v>
      </c>
      <c r="AL2173" s="90">
        <f>IF(W2173="si",'COSTOS DE CREDITOS'!$C$35,"")</f>
        <v>20.421138461538462</v>
      </c>
      <c r="AM2173" s="30">
        <f t="shared" si="556"/>
        <v>900</v>
      </c>
      <c r="AN2173" s="30">
        <f t="shared" si="557"/>
        <v>1161.0111801076609</v>
      </c>
      <c r="AO2173" s="30">
        <f t="shared" si="558"/>
        <v>2170.6811586578133</v>
      </c>
      <c r="AP2173" s="30">
        <f t="shared" si="559"/>
        <v>-602.77016484083583</v>
      </c>
      <c r="AQ2173" s="19">
        <f t="shared" si="560"/>
        <v>-0.38444157048317584</v>
      </c>
    </row>
    <row r="2174" spans="1:43" x14ac:dyDescent="0.2">
      <c r="A2174" s="23" t="s">
        <v>5665</v>
      </c>
      <c r="B2174" s="6" t="s">
        <v>5683</v>
      </c>
      <c r="C2174" s="6" t="s">
        <v>5670</v>
      </c>
      <c r="D2174" s="2">
        <v>161899</v>
      </c>
      <c r="E2174" s="2">
        <v>162777</v>
      </c>
      <c r="F2174" s="3" t="s">
        <v>2772</v>
      </c>
      <c r="G2174" s="2">
        <v>6</v>
      </c>
      <c r="H2174" s="2">
        <v>162783</v>
      </c>
      <c r="I2174" s="3" t="s">
        <v>2776</v>
      </c>
      <c r="J2174" s="15">
        <v>45159</v>
      </c>
      <c r="K2174" s="24">
        <v>1218785816</v>
      </c>
      <c r="L2174" s="15">
        <v>45167</v>
      </c>
      <c r="M2174" s="15">
        <v>45169</v>
      </c>
      <c r="N2174" s="15"/>
      <c r="O2174" s="26">
        <f>VLOOKUP(D2174,quash!A$2:$I$7791,9,FALSE)</f>
        <v>1</v>
      </c>
      <c r="P2174" s="7">
        <v>9000</v>
      </c>
      <c r="Q2174" s="26">
        <v>139</v>
      </c>
      <c r="R2174" s="19">
        <v>7.9000519063170294E-2</v>
      </c>
      <c r="S2174" s="93">
        <v>26</v>
      </c>
      <c r="T2174" s="7">
        <v>9000</v>
      </c>
      <c r="U2174" s="2">
        <v>142</v>
      </c>
      <c r="V2174" s="11">
        <v>2255.2800000000002</v>
      </c>
      <c r="W2174" s="14" t="s">
        <v>5281</v>
      </c>
      <c r="X2174" s="18">
        <v>0.87099875776581548</v>
      </c>
      <c r="Y2174" s="9">
        <v>7838.9888198923391</v>
      </c>
      <c r="Z2174" s="19">
        <f t="shared" si="553"/>
        <v>-0.12900124223418452</v>
      </c>
      <c r="AA2174" s="25">
        <v>1964.3460784140884</v>
      </c>
      <c r="AB2174" s="30">
        <f t="shared" si="554"/>
        <v>523000</v>
      </c>
      <c r="AC2174" s="30">
        <f t="shared" si="561"/>
        <v>1.7208413001912046E-2</v>
      </c>
      <c r="AD2174" s="31">
        <f t="shared" si="562"/>
        <v>2.3919694072657744</v>
      </c>
      <c r="AE2174" s="31">
        <f t="shared" si="563"/>
        <v>2.4435946462715106</v>
      </c>
      <c r="AG2174" s="30">
        <f t="shared" si="555"/>
        <v>2427000</v>
      </c>
      <c r="AH2174" s="30">
        <f t="shared" si="564"/>
        <v>3.708281829419036E-3</v>
      </c>
      <c r="AI2174" s="31">
        <f t="shared" si="565"/>
        <v>0.51545117428924603</v>
      </c>
      <c r="AJ2174" s="31">
        <f t="shared" si="566"/>
        <v>0.52657601977750312</v>
      </c>
      <c r="AK2174" s="30">
        <f>IF(W2174="si",($S2174*'COSTOS DE CREDITOS'!$C$27)/DATA!$G2174,"")</f>
        <v>89.248840088614131</v>
      </c>
      <c r="AL2174" s="90">
        <f>IF(W2174="si",'COSTOS DE CREDITOS'!$C$35,"")</f>
        <v>20.421138461538462</v>
      </c>
      <c r="AM2174" s="30">
        <f t="shared" si="556"/>
        <v>900</v>
      </c>
      <c r="AN2174" s="30">
        <f t="shared" si="557"/>
        <v>1161.0111801076609</v>
      </c>
      <c r="AO2174" s="30">
        <f t="shared" si="558"/>
        <v>2170.6811586578133</v>
      </c>
      <c r="AP2174" s="30">
        <f t="shared" si="559"/>
        <v>-206.33508024372486</v>
      </c>
      <c r="AQ2174" s="19">
        <f t="shared" si="560"/>
        <v>-0.10504008560971555</v>
      </c>
    </row>
    <row r="2175" spans="1:43" x14ac:dyDescent="0.2">
      <c r="A2175" s="23" t="s">
        <v>5665</v>
      </c>
      <c r="B2175" s="6" t="s">
        <v>5671</v>
      </c>
      <c r="C2175" s="6" t="s">
        <v>5670</v>
      </c>
      <c r="D2175" s="2">
        <v>161494</v>
      </c>
      <c r="E2175" s="2">
        <v>162808</v>
      </c>
      <c r="F2175" s="3" t="s">
        <v>301</v>
      </c>
      <c r="G2175" s="2">
        <v>5</v>
      </c>
      <c r="H2175" s="2">
        <v>162814</v>
      </c>
      <c r="I2175" s="3" t="s">
        <v>2777</v>
      </c>
      <c r="J2175" s="15">
        <v>45155</v>
      </c>
      <c r="K2175" s="24">
        <v>1216742746</v>
      </c>
      <c r="L2175" s="15">
        <v>45167</v>
      </c>
      <c r="M2175" s="15">
        <v>45169</v>
      </c>
      <c r="N2175" s="15"/>
      <c r="O2175" s="26" t="e">
        <f>VLOOKUP(D2175,quash!A$2:$I$7791,9,FALSE)</f>
        <v>#N/A</v>
      </c>
      <c r="P2175" s="7">
        <v>9000</v>
      </c>
      <c r="Q2175" s="26">
        <v>139</v>
      </c>
      <c r="R2175" s="19">
        <v>6.0873316274495971E-2</v>
      </c>
      <c r="S2175" s="93">
        <v>26</v>
      </c>
      <c r="T2175" s="7">
        <v>6000</v>
      </c>
      <c r="U2175" s="2">
        <v>142</v>
      </c>
      <c r="V2175" s="11">
        <v>1503.37</v>
      </c>
      <c r="W2175" s="14" t="s">
        <v>5281</v>
      </c>
      <c r="X2175" s="18">
        <v>0.27462713198738425</v>
      </c>
      <c r="Y2175" s="9">
        <v>1647.7627919243055</v>
      </c>
      <c r="Z2175" s="19">
        <f t="shared" si="553"/>
        <v>-0.72537286801261569</v>
      </c>
      <c r="AA2175" s="25">
        <v>412.86619141587386</v>
      </c>
      <c r="AB2175" s="30">
        <f t="shared" si="554"/>
        <v>622000</v>
      </c>
      <c r="AC2175" s="30">
        <f t="shared" si="561"/>
        <v>9.6463022508038593E-3</v>
      </c>
      <c r="AD2175" s="31">
        <f t="shared" si="562"/>
        <v>1.3408360128617365</v>
      </c>
      <c r="AE2175" s="31">
        <f t="shared" si="563"/>
        <v>1.369774919614148</v>
      </c>
      <c r="AG2175" s="30">
        <f t="shared" si="555"/>
        <v>6126000</v>
      </c>
      <c r="AH2175" s="30">
        <f t="shared" si="564"/>
        <v>9.7943192948090111E-4</v>
      </c>
      <c r="AI2175" s="31">
        <f t="shared" si="565"/>
        <v>0.13614103819784526</v>
      </c>
      <c r="AJ2175" s="31">
        <f t="shared" si="566"/>
        <v>0.13907933398628797</v>
      </c>
      <c r="AK2175" s="30">
        <f>IF(W2175="si",($S2175*'COSTOS DE CREDITOS'!$C$27)/DATA!$G2175,"")</f>
        <v>107.09860810633695</v>
      </c>
      <c r="AL2175" s="90">
        <f>IF(W2175="si",'COSTOS DE CREDITOS'!$C$35,"")</f>
        <v>20.421138461538462</v>
      </c>
      <c r="AM2175" s="30">
        <f t="shared" si="556"/>
        <v>600</v>
      </c>
      <c r="AN2175" s="30">
        <f t="shared" si="557"/>
        <v>4352.2372080756941</v>
      </c>
      <c r="AO2175" s="30">
        <f t="shared" si="558"/>
        <v>5079.7569546435698</v>
      </c>
      <c r="AP2175" s="30">
        <f t="shared" si="559"/>
        <v>-4666.890763227696</v>
      </c>
      <c r="AQ2175" s="19">
        <f t="shared" si="560"/>
        <v>-11.30363992077716</v>
      </c>
    </row>
    <row r="2176" spans="1:43" x14ac:dyDescent="0.2">
      <c r="A2176" s="23" t="s">
        <v>5665</v>
      </c>
      <c r="B2176" s="6" t="s">
        <v>5674</v>
      </c>
      <c r="C2176" s="6" t="s">
        <v>5670</v>
      </c>
      <c r="D2176" s="2">
        <v>160528</v>
      </c>
      <c r="E2176" s="2">
        <v>161527</v>
      </c>
      <c r="F2176" s="3" t="s">
        <v>98</v>
      </c>
      <c r="G2176" s="2">
        <v>5</v>
      </c>
      <c r="H2176" s="2">
        <v>161536</v>
      </c>
      <c r="I2176" s="3" t="s">
        <v>2778</v>
      </c>
      <c r="J2176" s="15">
        <v>45143</v>
      </c>
      <c r="K2176" s="24">
        <v>1208925085</v>
      </c>
      <c r="L2176" s="15">
        <v>45156</v>
      </c>
      <c r="M2176" s="15">
        <v>45169</v>
      </c>
      <c r="N2176" s="15"/>
      <c r="O2176" s="26">
        <f>VLOOKUP(D2176,quash!A$2:$I$7791,9,FALSE)</f>
        <v>3</v>
      </c>
      <c r="P2176" s="7">
        <v>10000</v>
      </c>
      <c r="Q2176" s="26">
        <v>127</v>
      </c>
      <c r="R2176" s="19">
        <v>5.24391097594855E-2</v>
      </c>
      <c r="S2176" s="26">
        <v>16</v>
      </c>
      <c r="T2176" s="7">
        <v>8000</v>
      </c>
      <c r="U2176" s="2">
        <v>142</v>
      </c>
      <c r="V2176" s="11">
        <v>2013.74</v>
      </c>
      <c r="W2176" s="14" t="s">
        <v>5281</v>
      </c>
      <c r="X2176" s="18">
        <v>1</v>
      </c>
      <c r="Y2176" s="9">
        <v>8000</v>
      </c>
      <c r="Z2176" s="19">
        <f t="shared" si="553"/>
        <v>0</v>
      </c>
      <c r="AA2176" s="25">
        <v>2013.74</v>
      </c>
      <c r="AB2176" s="30">
        <f t="shared" si="554"/>
        <v>162000</v>
      </c>
      <c r="AC2176" s="30">
        <f t="shared" si="561"/>
        <v>4.9382716049382713E-2</v>
      </c>
      <c r="AD2176" s="31">
        <f t="shared" si="562"/>
        <v>6.2716049382716044</v>
      </c>
      <c r="AE2176" s="31">
        <f t="shared" si="563"/>
        <v>7.0123456790123448</v>
      </c>
      <c r="AG2176" s="30">
        <f t="shared" si="555"/>
        <v>778000</v>
      </c>
      <c r="AH2176" s="30">
        <f t="shared" si="564"/>
        <v>1.0282776349614395E-2</v>
      </c>
      <c r="AI2176" s="31">
        <f t="shared" si="565"/>
        <v>1.3059125964010281</v>
      </c>
      <c r="AJ2176" s="31">
        <f t="shared" si="566"/>
        <v>1.4601542416452442</v>
      </c>
      <c r="AK2176" s="30">
        <f>IF(W2176="si",($S2176*'COSTOS DE CREDITOS'!$C$27)/DATA!$G2176,"")</f>
        <v>65.906835757745824</v>
      </c>
      <c r="AL2176" s="90">
        <f>IF(W2176="si",'COSTOS DE CREDITOS'!$C$35,"")</f>
        <v>20.421138461538462</v>
      </c>
      <c r="AM2176" s="30">
        <f t="shared" si="556"/>
        <v>492.30769230769232</v>
      </c>
      <c r="AN2176" s="30">
        <f t="shared" si="557"/>
        <v>0</v>
      </c>
      <c r="AO2176" s="30">
        <f t="shared" si="558"/>
        <v>578.63566652697659</v>
      </c>
      <c r="AP2176" s="30">
        <f t="shared" si="559"/>
        <v>1435.1043334730234</v>
      </c>
      <c r="AQ2176" s="19">
        <f t="shared" si="560"/>
        <v>0.71265621851531147</v>
      </c>
    </row>
    <row r="2177" spans="1:43" x14ac:dyDescent="0.2">
      <c r="A2177" s="23" t="s">
        <v>5665</v>
      </c>
      <c r="B2177" s="6" t="s">
        <v>5672</v>
      </c>
      <c r="C2177" s="6" t="s">
        <v>5667</v>
      </c>
      <c r="D2177" s="2">
        <v>160631</v>
      </c>
      <c r="E2177" s="2">
        <v>162975</v>
      </c>
      <c r="F2177" s="3" t="s">
        <v>2773</v>
      </c>
      <c r="G2177" s="2">
        <v>7</v>
      </c>
      <c r="H2177" s="2">
        <v>162977</v>
      </c>
      <c r="I2177" s="3" t="s">
        <v>2779</v>
      </c>
      <c r="J2177" s="15" t="s">
        <v>5688</v>
      </c>
      <c r="K2177" s="24" t="s">
        <v>5688</v>
      </c>
      <c r="L2177" s="15">
        <v>45168</v>
      </c>
      <c r="M2177" s="15">
        <v>45169</v>
      </c>
      <c r="N2177" s="15"/>
      <c r="O2177" s="26" t="e">
        <f>VLOOKUP(D2177,quash!A$2:$I$7791,9,FALSE)</f>
        <v>#N/A</v>
      </c>
      <c r="P2177" s="7">
        <v>11000</v>
      </c>
      <c r="Q2177" s="26">
        <v>119</v>
      </c>
      <c r="R2177" s="19">
        <v>4.6797046777239087E-2</v>
      </c>
      <c r="S2177" s="26">
        <v>16</v>
      </c>
      <c r="T2177" s="7">
        <v>6000</v>
      </c>
      <c r="U2177" s="2">
        <v>142</v>
      </c>
      <c r="V2177" s="11">
        <v>1503.37</v>
      </c>
      <c r="W2177" s="14" t="s">
        <v>5281</v>
      </c>
      <c r="X2177" s="18">
        <v>1</v>
      </c>
      <c r="Y2177" s="9">
        <v>6000</v>
      </c>
      <c r="Z2177" s="19">
        <f t="shared" si="553"/>
        <v>0</v>
      </c>
      <c r="AA2177" s="25">
        <v>1503.37</v>
      </c>
      <c r="AB2177" s="30">
        <f t="shared" si="554"/>
        <v>622000</v>
      </c>
      <c r="AC2177" s="30">
        <f t="shared" si="561"/>
        <v>9.6463022508038593E-3</v>
      </c>
      <c r="AD2177" s="31">
        <f t="shared" si="562"/>
        <v>1.1479099678456592</v>
      </c>
      <c r="AE2177" s="31">
        <f t="shared" si="563"/>
        <v>1.369774919614148</v>
      </c>
      <c r="AG2177" s="30">
        <f t="shared" si="555"/>
        <v>6126000</v>
      </c>
      <c r="AH2177" s="30">
        <f t="shared" si="564"/>
        <v>9.7943192948090111E-4</v>
      </c>
      <c r="AI2177" s="31">
        <f t="shared" si="565"/>
        <v>0.11655239960822723</v>
      </c>
      <c r="AJ2177" s="31">
        <f t="shared" si="566"/>
        <v>0.13907933398628797</v>
      </c>
      <c r="AK2177" s="30">
        <f>IF(W2177="si",($S2177*'COSTOS DE CREDITOS'!$C$27)/DATA!$G2177,"")</f>
        <v>47.07631125553273</v>
      </c>
      <c r="AL2177" s="90">
        <f>IF(W2177="si",'COSTOS DE CREDITOS'!$C$35,"")</f>
        <v>20.421138461538462</v>
      </c>
      <c r="AM2177" s="30">
        <f t="shared" si="556"/>
        <v>369.23076923076923</v>
      </c>
      <c r="AN2177" s="30">
        <f t="shared" si="557"/>
        <v>0</v>
      </c>
      <c r="AO2177" s="30">
        <f t="shared" si="558"/>
        <v>436.72821894784045</v>
      </c>
      <c r="AP2177" s="30">
        <f t="shared" si="559"/>
        <v>1066.6417810521593</v>
      </c>
      <c r="AQ2177" s="19">
        <f t="shared" si="560"/>
        <v>0.70950050955663568</v>
      </c>
    </row>
    <row r="2178" spans="1:43" x14ac:dyDescent="0.2">
      <c r="A2178" s="23" t="s">
        <v>5665</v>
      </c>
      <c r="B2178" s="6" t="s">
        <v>5672</v>
      </c>
      <c r="C2178" s="6" t="s">
        <v>5667</v>
      </c>
      <c r="D2178" s="2">
        <v>160632</v>
      </c>
      <c r="E2178" s="2">
        <v>162975</v>
      </c>
      <c r="F2178" s="3" t="s">
        <v>2773</v>
      </c>
      <c r="G2178" s="2">
        <v>7</v>
      </c>
      <c r="H2178" s="2">
        <v>162979</v>
      </c>
      <c r="I2178" s="3" t="s">
        <v>2780</v>
      </c>
      <c r="J2178" s="15">
        <v>45146</v>
      </c>
      <c r="K2178" s="24">
        <v>1210556733</v>
      </c>
      <c r="L2178" s="15">
        <v>45168</v>
      </c>
      <c r="M2178" s="15">
        <v>45169</v>
      </c>
      <c r="N2178" s="15"/>
      <c r="O2178" s="26" t="e">
        <f>VLOOKUP(D2178,quash!A$2:$I$7791,9,FALSE)</f>
        <v>#N/A</v>
      </c>
      <c r="P2178" s="7">
        <v>7000</v>
      </c>
      <c r="Q2178" s="26">
        <v>125</v>
      </c>
      <c r="R2178" s="19">
        <v>3.3741050530766176E-2</v>
      </c>
      <c r="S2178" s="26">
        <v>16</v>
      </c>
      <c r="T2178" s="7">
        <v>6000</v>
      </c>
      <c r="U2178" s="2">
        <v>142</v>
      </c>
      <c r="V2178" s="11">
        <v>1503.37</v>
      </c>
      <c r="W2178" s="14" t="s">
        <v>5281</v>
      </c>
      <c r="X2178" s="18">
        <v>1</v>
      </c>
      <c r="Y2178" s="9">
        <v>6000</v>
      </c>
      <c r="Z2178" s="19">
        <f t="shared" ref="Z2178:Z2241" si="567">Y2178/T2178-1</f>
        <v>0</v>
      </c>
      <c r="AA2178" s="25">
        <v>1503.37</v>
      </c>
      <c r="AB2178" s="30">
        <f t="shared" ref="AB2178:AB2241" si="568">SUMIFS($T:$T,$M:$M,$M2178,$O:$O,$O2178)</f>
        <v>622000</v>
      </c>
      <c r="AC2178" s="30">
        <f t="shared" si="561"/>
        <v>9.6463022508038593E-3</v>
      </c>
      <c r="AD2178" s="31">
        <f t="shared" si="562"/>
        <v>1.2057877813504825</v>
      </c>
      <c r="AE2178" s="31">
        <f t="shared" si="563"/>
        <v>1.369774919614148</v>
      </c>
      <c r="AG2178" s="30">
        <f t="shared" ref="AG2178:AG2241" si="569">SUMIFS($T:$T,$O:$O,$O2178,$N:$N,1)</f>
        <v>6126000</v>
      </c>
      <c r="AH2178" s="30">
        <f t="shared" si="564"/>
        <v>9.7943192948090111E-4</v>
      </c>
      <c r="AI2178" s="31">
        <f t="shared" si="565"/>
        <v>0.12242899118511263</v>
      </c>
      <c r="AJ2178" s="31">
        <f t="shared" si="566"/>
        <v>0.13907933398628797</v>
      </c>
      <c r="AK2178" s="30">
        <f>IF(W2178="si",($S2178*'COSTOS DE CREDITOS'!$C$27)/DATA!$G2178,"")</f>
        <v>47.07631125553273</v>
      </c>
      <c r="AL2178" s="90">
        <f>IF(W2178="si",'COSTOS DE CREDITOS'!$C$35,"")</f>
        <v>20.421138461538462</v>
      </c>
      <c r="AM2178" s="30">
        <f t="shared" si="556"/>
        <v>369.23076923076923</v>
      </c>
      <c r="AN2178" s="30">
        <f t="shared" si="557"/>
        <v>0</v>
      </c>
      <c r="AO2178" s="30">
        <f t="shared" si="558"/>
        <v>436.72821894784045</v>
      </c>
      <c r="AP2178" s="30">
        <f t="shared" si="559"/>
        <v>1066.6417810521593</v>
      </c>
      <c r="AQ2178" s="19">
        <f t="shared" si="560"/>
        <v>0.70950050955663568</v>
      </c>
    </row>
    <row r="2179" spans="1:43" x14ac:dyDescent="0.2">
      <c r="A2179" s="23" t="s">
        <v>5665</v>
      </c>
      <c r="B2179" s="6" t="s">
        <v>5672</v>
      </c>
      <c r="C2179" s="6" t="s">
        <v>5667</v>
      </c>
      <c r="D2179" s="2">
        <v>160630</v>
      </c>
      <c r="E2179" s="2">
        <v>162975</v>
      </c>
      <c r="F2179" s="3" t="s">
        <v>2773</v>
      </c>
      <c r="G2179" s="2">
        <v>7</v>
      </c>
      <c r="H2179" s="2">
        <v>162980</v>
      </c>
      <c r="I2179" s="3" t="s">
        <v>2781</v>
      </c>
      <c r="J2179" s="15">
        <v>45247</v>
      </c>
      <c r="K2179" s="24">
        <v>1281230922</v>
      </c>
      <c r="L2179" s="15">
        <v>45168</v>
      </c>
      <c r="M2179" s="15">
        <v>45169</v>
      </c>
      <c r="N2179" s="15"/>
      <c r="O2179" s="26" t="e">
        <f>VLOOKUP(D2179,quash!A$2:$I$7791,9,FALSE)</f>
        <v>#N/A</v>
      </c>
      <c r="P2179" s="7">
        <v>5000</v>
      </c>
      <c r="Q2179" s="26">
        <v>147</v>
      </c>
      <c r="R2179" s="19">
        <v>5.8283715876113994E-2</v>
      </c>
      <c r="S2179" s="26">
        <v>16</v>
      </c>
      <c r="T2179" s="7">
        <v>5000</v>
      </c>
      <c r="U2179" s="2">
        <v>147</v>
      </c>
      <c r="V2179" s="11">
        <v>1303.3399999999999</v>
      </c>
      <c r="W2179" s="14" t="s">
        <v>5281</v>
      </c>
      <c r="X2179" s="18">
        <v>1</v>
      </c>
      <c r="Y2179" s="9">
        <v>5000</v>
      </c>
      <c r="Z2179" s="19">
        <f t="shared" si="567"/>
        <v>0</v>
      </c>
      <c r="AA2179" s="25">
        <v>1303.3399999999999</v>
      </c>
      <c r="AB2179" s="30">
        <f t="shared" si="568"/>
        <v>622000</v>
      </c>
      <c r="AC2179" s="30">
        <f t="shared" si="561"/>
        <v>8.0385852090032149E-3</v>
      </c>
      <c r="AD2179" s="31">
        <f t="shared" si="562"/>
        <v>1.1816720257234725</v>
      </c>
      <c r="AE2179" s="31">
        <f t="shared" si="563"/>
        <v>1.1816720257234725</v>
      </c>
      <c r="AG2179" s="30">
        <f t="shared" si="569"/>
        <v>6126000</v>
      </c>
      <c r="AH2179" s="30">
        <f t="shared" si="564"/>
        <v>8.1619327456741752E-4</v>
      </c>
      <c r="AI2179" s="31">
        <f t="shared" si="565"/>
        <v>0.11998041136141037</v>
      </c>
      <c r="AJ2179" s="31">
        <f t="shared" si="566"/>
        <v>0.11998041136141037</v>
      </c>
      <c r="AK2179" s="30">
        <f>IF(W2179="si",($S2179*'COSTOS DE CREDITOS'!$C$27)/DATA!$G2179,"")</f>
        <v>47.07631125553273</v>
      </c>
      <c r="AL2179" s="90">
        <f>IF(W2179="si",'COSTOS DE CREDITOS'!$C$35,"")</f>
        <v>20.421138461538462</v>
      </c>
      <c r="AM2179" s="30">
        <f t="shared" ref="AM2179:AM2242" si="570">IF(W2179="si",(20%/52*$S2179)*$T2179,"")</f>
        <v>307.69230769230774</v>
      </c>
      <c r="AN2179" s="30">
        <f t="shared" ref="AN2179:AN2242" si="571">IF(W2179="SI",T2179-Y2179,"")</f>
        <v>0</v>
      </c>
      <c r="AO2179" s="30">
        <f t="shared" ref="AO2179:AO2242" si="572">SUM(AK2179:AN2179)</f>
        <v>375.1897574093789</v>
      </c>
      <c r="AP2179" s="30">
        <f t="shared" ref="AP2179:AP2242" si="573">AA2179-AO2179</f>
        <v>928.15024259062102</v>
      </c>
      <c r="AQ2179" s="19">
        <f t="shared" ref="AQ2179:AQ2242" si="574">IFERROR(AP2179/AA2179,"")</f>
        <v>0.71213209338363059</v>
      </c>
    </row>
    <row r="2180" spans="1:43" x14ac:dyDescent="0.2">
      <c r="A2180" s="23" t="s">
        <v>5665</v>
      </c>
      <c r="B2180" s="6" t="s">
        <v>5672</v>
      </c>
      <c r="C2180" s="6" t="s">
        <v>5667</v>
      </c>
      <c r="D2180" s="2">
        <v>161624</v>
      </c>
      <c r="E2180" s="2">
        <v>162975</v>
      </c>
      <c r="F2180" s="3" t="s">
        <v>2773</v>
      </c>
      <c r="G2180" s="2">
        <v>7</v>
      </c>
      <c r="H2180" s="2">
        <v>162982</v>
      </c>
      <c r="I2180" s="3" t="s">
        <v>2782</v>
      </c>
      <c r="J2180" s="15">
        <v>45155</v>
      </c>
      <c r="K2180" s="24">
        <v>1216933310</v>
      </c>
      <c r="L2180" s="15">
        <v>45168</v>
      </c>
      <c r="M2180" s="15">
        <v>45169</v>
      </c>
      <c r="N2180" s="15"/>
      <c r="O2180" s="26" t="e">
        <f>VLOOKUP(D2180,quash!A$2:$I$7791,9,FALSE)</f>
        <v>#N/A</v>
      </c>
      <c r="P2180" s="7">
        <v>7000</v>
      </c>
      <c r="Q2180" s="26">
        <v>110</v>
      </c>
      <c r="R2180" s="19">
        <v>1.8298129407071966E-2</v>
      </c>
      <c r="S2180" s="26">
        <v>16</v>
      </c>
      <c r="T2180" s="7">
        <v>7000</v>
      </c>
      <c r="U2180" s="2">
        <v>142</v>
      </c>
      <c r="V2180" s="11">
        <v>1758.65</v>
      </c>
      <c r="W2180" s="14" t="s">
        <v>5281</v>
      </c>
      <c r="X2180" s="18">
        <v>1</v>
      </c>
      <c r="Y2180" s="9">
        <v>7000</v>
      </c>
      <c r="Z2180" s="19">
        <f t="shared" si="567"/>
        <v>0</v>
      </c>
      <c r="AA2180" s="25">
        <v>1758.65</v>
      </c>
      <c r="AB2180" s="30">
        <f t="shared" si="568"/>
        <v>622000</v>
      </c>
      <c r="AC2180" s="30">
        <f t="shared" si="561"/>
        <v>1.1254019292604502E-2</v>
      </c>
      <c r="AD2180" s="31">
        <f t="shared" si="562"/>
        <v>1.2379421221864952</v>
      </c>
      <c r="AE2180" s="31">
        <f t="shared" si="563"/>
        <v>1.5980707395498392</v>
      </c>
      <c r="AG2180" s="30">
        <f t="shared" si="569"/>
        <v>6126000</v>
      </c>
      <c r="AH2180" s="30">
        <f t="shared" si="564"/>
        <v>1.1426705843943846E-3</v>
      </c>
      <c r="AI2180" s="31">
        <f t="shared" si="565"/>
        <v>0.1256937642833823</v>
      </c>
      <c r="AJ2180" s="31">
        <f t="shared" si="566"/>
        <v>0.16225922298400261</v>
      </c>
      <c r="AK2180" s="30">
        <f>IF(W2180="si",($S2180*'COSTOS DE CREDITOS'!$C$27)/DATA!$G2180,"")</f>
        <v>47.07631125553273</v>
      </c>
      <c r="AL2180" s="90">
        <f>IF(W2180="si",'COSTOS DE CREDITOS'!$C$35,"")</f>
        <v>20.421138461538462</v>
      </c>
      <c r="AM2180" s="30">
        <f t="shared" si="570"/>
        <v>430.76923076923077</v>
      </c>
      <c r="AN2180" s="30">
        <f t="shared" si="571"/>
        <v>0</v>
      </c>
      <c r="AO2180" s="30">
        <f t="shared" si="572"/>
        <v>498.26668048630199</v>
      </c>
      <c r="AP2180" s="30">
        <f t="shared" si="573"/>
        <v>1260.3833195136981</v>
      </c>
      <c r="AQ2180" s="19">
        <f t="shared" si="574"/>
        <v>0.71667660962311885</v>
      </c>
    </row>
    <row r="2181" spans="1:43" x14ac:dyDescent="0.2">
      <c r="A2181" s="23" t="s">
        <v>5665</v>
      </c>
      <c r="B2181" s="6" t="s">
        <v>5672</v>
      </c>
      <c r="C2181" s="6" t="s">
        <v>5667</v>
      </c>
      <c r="D2181" s="2">
        <v>160716</v>
      </c>
      <c r="E2181" s="2">
        <v>162975</v>
      </c>
      <c r="F2181" s="3" t="s">
        <v>2773</v>
      </c>
      <c r="G2181" s="2">
        <v>7</v>
      </c>
      <c r="H2181" s="2">
        <v>162983</v>
      </c>
      <c r="I2181" s="3" t="s">
        <v>2783</v>
      </c>
      <c r="J2181" s="15">
        <v>45147</v>
      </c>
      <c r="K2181" s="24">
        <v>1211191397</v>
      </c>
      <c r="L2181" s="15">
        <v>45168</v>
      </c>
      <c r="M2181" s="15">
        <v>45169</v>
      </c>
      <c r="N2181" s="15"/>
      <c r="O2181" s="26" t="e">
        <f>VLOOKUP(D2181,quash!A$2:$I$7791,9,FALSE)</f>
        <v>#N/A</v>
      </c>
      <c r="P2181" s="7">
        <v>7000</v>
      </c>
      <c r="Q2181" s="26">
        <v>121</v>
      </c>
      <c r="R2181" s="19">
        <v>3.1160502391921113E-2</v>
      </c>
      <c r="S2181" s="26">
        <v>16</v>
      </c>
      <c r="T2181" s="7">
        <v>8000</v>
      </c>
      <c r="U2181" s="2">
        <v>142</v>
      </c>
      <c r="V2181" s="11">
        <v>2013.74</v>
      </c>
      <c r="W2181" s="14" t="s">
        <v>5281</v>
      </c>
      <c r="X2181" s="18">
        <v>1</v>
      </c>
      <c r="Y2181" s="9">
        <v>8000</v>
      </c>
      <c r="Z2181" s="19">
        <f t="shared" si="567"/>
        <v>0</v>
      </c>
      <c r="AA2181" s="25">
        <v>2013.74</v>
      </c>
      <c r="AB2181" s="30">
        <f t="shared" si="568"/>
        <v>622000</v>
      </c>
      <c r="AC2181" s="30">
        <f t="shared" si="561"/>
        <v>1.2861736334405145E-2</v>
      </c>
      <c r="AD2181" s="31">
        <f t="shared" si="562"/>
        <v>1.5562700964630225</v>
      </c>
      <c r="AE2181" s="31">
        <f t="shared" si="563"/>
        <v>1.8263665594855305</v>
      </c>
      <c r="AG2181" s="30">
        <f t="shared" si="569"/>
        <v>6126000</v>
      </c>
      <c r="AH2181" s="30">
        <f t="shared" si="564"/>
        <v>1.3059092393078681E-3</v>
      </c>
      <c r="AI2181" s="31">
        <f t="shared" si="565"/>
        <v>0.15801501795625203</v>
      </c>
      <c r="AJ2181" s="31">
        <f t="shared" si="566"/>
        <v>0.18543911198171725</v>
      </c>
      <c r="AK2181" s="30">
        <f>IF(W2181="si",($S2181*'COSTOS DE CREDITOS'!$C$27)/DATA!$G2181,"")</f>
        <v>47.07631125553273</v>
      </c>
      <c r="AL2181" s="90">
        <f>IF(W2181="si",'COSTOS DE CREDITOS'!$C$35,"")</f>
        <v>20.421138461538462</v>
      </c>
      <c r="AM2181" s="30">
        <f t="shared" si="570"/>
        <v>492.30769230769232</v>
      </c>
      <c r="AN2181" s="30">
        <f t="shared" si="571"/>
        <v>0</v>
      </c>
      <c r="AO2181" s="30">
        <f t="shared" si="572"/>
        <v>559.80514202476354</v>
      </c>
      <c r="AP2181" s="30">
        <f t="shared" si="573"/>
        <v>1453.9348579752364</v>
      </c>
      <c r="AQ2181" s="19">
        <f t="shared" si="574"/>
        <v>0.72200723925394361</v>
      </c>
    </row>
    <row r="2182" spans="1:43" x14ac:dyDescent="0.2">
      <c r="A2182" s="23" t="s">
        <v>5665</v>
      </c>
      <c r="B2182" s="6" t="s">
        <v>5672</v>
      </c>
      <c r="C2182" s="6" t="s">
        <v>5667</v>
      </c>
      <c r="D2182" s="2">
        <v>161734</v>
      </c>
      <c r="E2182" s="2">
        <v>162975</v>
      </c>
      <c r="F2182" s="3" t="s">
        <v>2773</v>
      </c>
      <c r="G2182" s="2">
        <v>7</v>
      </c>
      <c r="H2182" s="2">
        <v>162984</v>
      </c>
      <c r="I2182" s="3" t="s">
        <v>2784</v>
      </c>
      <c r="J2182" s="15">
        <v>45156</v>
      </c>
      <c r="K2182" s="24">
        <v>1217488062</v>
      </c>
      <c r="L2182" s="15">
        <v>45168</v>
      </c>
      <c r="M2182" s="15">
        <v>45169</v>
      </c>
      <c r="N2182" s="15"/>
      <c r="O2182" s="26" t="e">
        <f>VLOOKUP(D2182,quash!A$2:$I$7791,9,FALSE)</f>
        <v>#N/A</v>
      </c>
      <c r="P2182" s="7">
        <v>7000</v>
      </c>
      <c r="Q2182" s="26">
        <v>110</v>
      </c>
      <c r="R2182" s="19">
        <v>1.8298129407071966E-2</v>
      </c>
      <c r="S2182" s="26">
        <v>16</v>
      </c>
      <c r="T2182" s="7">
        <v>6000</v>
      </c>
      <c r="U2182" s="2">
        <v>142</v>
      </c>
      <c r="V2182" s="11">
        <v>1503.37</v>
      </c>
      <c r="W2182" s="14" t="s">
        <v>5281</v>
      </c>
      <c r="X2182" s="18">
        <v>1</v>
      </c>
      <c r="Y2182" s="9">
        <v>6000</v>
      </c>
      <c r="Z2182" s="19">
        <f t="shared" si="567"/>
        <v>0</v>
      </c>
      <c r="AA2182" s="25">
        <v>1503.37</v>
      </c>
      <c r="AB2182" s="30">
        <f t="shared" si="568"/>
        <v>622000</v>
      </c>
      <c r="AC2182" s="30">
        <f t="shared" si="561"/>
        <v>9.6463022508038593E-3</v>
      </c>
      <c r="AD2182" s="31">
        <f t="shared" si="562"/>
        <v>1.0610932475884245</v>
      </c>
      <c r="AE2182" s="31">
        <f t="shared" si="563"/>
        <v>1.369774919614148</v>
      </c>
      <c r="AG2182" s="30">
        <f t="shared" si="569"/>
        <v>6126000</v>
      </c>
      <c r="AH2182" s="30">
        <f t="shared" si="564"/>
        <v>9.7943192948090111E-4</v>
      </c>
      <c r="AI2182" s="31">
        <f t="shared" si="565"/>
        <v>0.10773751224289912</v>
      </c>
      <c r="AJ2182" s="31">
        <f t="shared" si="566"/>
        <v>0.13907933398628797</v>
      </c>
      <c r="AK2182" s="30">
        <f>IF(W2182="si",($S2182*'COSTOS DE CREDITOS'!$C$27)/DATA!$G2182,"")</f>
        <v>47.07631125553273</v>
      </c>
      <c r="AL2182" s="90">
        <f>IF(W2182="si",'COSTOS DE CREDITOS'!$C$35,"")</f>
        <v>20.421138461538462</v>
      </c>
      <c r="AM2182" s="30">
        <f t="shared" si="570"/>
        <v>369.23076923076923</v>
      </c>
      <c r="AN2182" s="30">
        <f t="shared" si="571"/>
        <v>0</v>
      </c>
      <c r="AO2182" s="30">
        <f t="shared" si="572"/>
        <v>436.72821894784045</v>
      </c>
      <c r="AP2182" s="30">
        <f t="shared" si="573"/>
        <v>1066.6417810521593</v>
      </c>
      <c r="AQ2182" s="19">
        <f t="shared" si="574"/>
        <v>0.70950050955663568</v>
      </c>
    </row>
    <row r="2183" spans="1:43" x14ac:dyDescent="0.2">
      <c r="A2183" s="23" t="s">
        <v>5665</v>
      </c>
      <c r="B2183" s="6" t="s">
        <v>5676</v>
      </c>
      <c r="C2183" s="6" t="s">
        <v>5670</v>
      </c>
      <c r="D2183" s="2">
        <v>162573</v>
      </c>
      <c r="E2183" s="2">
        <v>163041</v>
      </c>
      <c r="F2183" s="3" t="s">
        <v>2786</v>
      </c>
      <c r="G2183" s="2">
        <v>6</v>
      </c>
      <c r="H2183" s="2">
        <v>163042</v>
      </c>
      <c r="I2183" s="3" t="s">
        <v>2787</v>
      </c>
      <c r="J2183" s="15">
        <v>45163</v>
      </c>
      <c r="K2183" s="24">
        <v>1223354792</v>
      </c>
      <c r="L2183" s="15">
        <v>45168</v>
      </c>
      <c r="M2183" s="15">
        <v>45169</v>
      </c>
      <c r="N2183" s="15"/>
      <c r="O2183" s="26">
        <f>VLOOKUP(D2183,quash!A$2:$I$7791,9,FALSE)</f>
        <v>2</v>
      </c>
      <c r="P2183" s="7">
        <v>5000</v>
      </c>
      <c r="Q2183" s="26">
        <v>147</v>
      </c>
      <c r="R2183" s="19">
        <v>0.11226939921536</v>
      </c>
      <c r="S2183" s="26">
        <v>16</v>
      </c>
      <c r="T2183" s="7">
        <v>7000</v>
      </c>
      <c r="U2183" s="2">
        <v>142</v>
      </c>
      <c r="V2183" s="11">
        <v>1758.65</v>
      </c>
      <c r="W2183" s="14" t="s">
        <v>5281</v>
      </c>
      <c r="X2183" s="18">
        <v>1</v>
      </c>
      <c r="Y2183" s="9">
        <v>7000</v>
      </c>
      <c r="Z2183" s="19">
        <f t="shared" si="567"/>
        <v>0</v>
      </c>
      <c r="AA2183" s="25">
        <v>1758.65</v>
      </c>
      <c r="AB2183" s="30">
        <f t="shared" si="568"/>
        <v>457000</v>
      </c>
      <c r="AC2183" s="30">
        <f t="shared" si="561"/>
        <v>1.5317286652078774E-2</v>
      </c>
      <c r="AD2183" s="31">
        <f t="shared" si="562"/>
        <v>2.2516411378555796</v>
      </c>
      <c r="AE2183" s="31">
        <f t="shared" si="563"/>
        <v>2.175054704595186</v>
      </c>
      <c r="AG2183" s="30">
        <f t="shared" si="569"/>
        <v>1695000</v>
      </c>
      <c r="AH2183" s="30">
        <f t="shared" si="564"/>
        <v>4.1297935103244837E-3</v>
      </c>
      <c r="AI2183" s="31">
        <f t="shared" si="565"/>
        <v>0.60707964601769915</v>
      </c>
      <c r="AJ2183" s="31">
        <f t="shared" si="566"/>
        <v>0.58643067846607666</v>
      </c>
      <c r="AK2183" s="30">
        <f>IF(W2183="si",($S2183*'COSTOS DE CREDITOS'!$C$27)/DATA!$G2183,"")</f>
        <v>54.922363131454851</v>
      </c>
      <c r="AL2183" s="90">
        <f>IF(W2183="si",'COSTOS DE CREDITOS'!$C$35,"")</f>
        <v>20.421138461538462</v>
      </c>
      <c r="AM2183" s="30">
        <f t="shared" si="570"/>
        <v>430.76923076923077</v>
      </c>
      <c r="AN2183" s="30">
        <f t="shared" si="571"/>
        <v>0</v>
      </c>
      <c r="AO2183" s="30">
        <f t="shared" si="572"/>
        <v>506.11273236222405</v>
      </c>
      <c r="AP2183" s="30">
        <f t="shared" si="573"/>
        <v>1252.537267637776</v>
      </c>
      <c r="AQ2183" s="19">
        <f t="shared" si="574"/>
        <v>0.71221520350142209</v>
      </c>
    </row>
    <row r="2184" spans="1:43" x14ac:dyDescent="0.2">
      <c r="A2184" s="23" t="s">
        <v>5665</v>
      </c>
      <c r="B2184" s="6" t="s">
        <v>5676</v>
      </c>
      <c r="C2184" s="6" t="s">
        <v>5670</v>
      </c>
      <c r="D2184" s="2">
        <v>162526</v>
      </c>
      <c r="E2184" s="2">
        <v>163150</v>
      </c>
      <c r="F2184" s="3" t="s">
        <v>2788</v>
      </c>
      <c r="G2184" s="2">
        <v>5</v>
      </c>
      <c r="H2184" s="2">
        <v>163151</v>
      </c>
      <c r="I2184" s="3" t="s">
        <v>2789</v>
      </c>
      <c r="J2184" s="15">
        <v>45163</v>
      </c>
      <c r="K2184" s="24">
        <v>1222958980</v>
      </c>
      <c r="L2184" s="15">
        <v>45170</v>
      </c>
      <c r="M2184" s="15">
        <v>45169</v>
      </c>
      <c r="N2184" s="15"/>
      <c r="O2184" s="26">
        <f>VLOOKUP(D2184,quash!A$2:$I$7791,9,FALSE)</f>
        <v>1</v>
      </c>
      <c r="P2184" s="7">
        <v>10000</v>
      </c>
      <c r="Q2184" s="26">
        <v>132</v>
      </c>
      <c r="R2184" s="19">
        <v>5.8283715876113903E-2</v>
      </c>
      <c r="S2184" s="26">
        <v>16</v>
      </c>
      <c r="T2184" s="7">
        <v>7000</v>
      </c>
      <c r="U2184" s="2">
        <v>142</v>
      </c>
      <c r="V2184" s="11">
        <v>1758.65</v>
      </c>
      <c r="W2184" s="14" t="s">
        <v>5281</v>
      </c>
      <c r="X2184" s="18">
        <v>1</v>
      </c>
      <c r="Y2184" s="9">
        <v>7000</v>
      </c>
      <c r="Z2184" s="19">
        <f t="shared" si="567"/>
        <v>0</v>
      </c>
      <c r="AA2184" s="25">
        <v>1758.65</v>
      </c>
      <c r="AB2184" s="30">
        <f t="shared" si="568"/>
        <v>523000</v>
      </c>
      <c r="AC2184" s="30">
        <f t="shared" si="561"/>
        <v>1.338432122370937E-2</v>
      </c>
      <c r="AD2184" s="31">
        <f t="shared" si="562"/>
        <v>1.7667304015296368</v>
      </c>
      <c r="AE2184" s="31">
        <f t="shared" si="563"/>
        <v>1.9005736137667306</v>
      </c>
      <c r="AG2184" s="30">
        <f t="shared" si="569"/>
        <v>2427000</v>
      </c>
      <c r="AH2184" s="30">
        <f t="shared" si="564"/>
        <v>2.88421920065925E-3</v>
      </c>
      <c r="AI2184" s="31">
        <f t="shared" si="565"/>
        <v>0.38071693448702099</v>
      </c>
      <c r="AJ2184" s="31">
        <f t="shared" si="566"/>
        <v>0.40955912649361348</v>
      </c>
      <c r="AK2184" s="30">
        <f>IF(W2184="si",($S2184*'COSTOS DE CREDITOS'!$C$27)/DATA!$G2184,"")</f>
        <v>65.906835757745824</v>
      </c>
      <c r="AL2184" s="90">
        <f>IF(W2184="si",'COSTOS DE CREDITOS'!$C$35,"")</f>
        <v>20.421138461538462</v>
      </c>
      <c r="AM2184" s="30">
        <f t="shared" si="570"/>
        <v>430.76923076923077</v>
      </c>
      <c r="AN2184" s="30">
        <f t="shared" si="571"/>
        <v>0</v>
      </c>
      <c r="AO2184" s="30">
        <f t="shared" si="572"/>
        <v>517.09720498851505</v>
      </c>
      <c r="AP2184" s="30">
        <f t="shared" si="573"/>
        <v>1241.5527950114852</v>
      </c>
      <c r="AQ2184" s="19">
        <f t="shared" si="574"/>
        <v>0.70596923493104657</v>
      </c>
    </row>
    <row r="2185" spans="1:43" x14ac:dyDescent="0.2">
      <c r="A2185" s="23" t="s">
        <v>5665</v>
      </c>
      <c r="B2185" s="6" t="s">
        <v>5678</v>
      </c>
      <c r="C2185" s="6" t="s">
        <v>5670</v>
      </c>
      <c r="D2185" s="2">
        <v>141878</v>
      </c>
      <c r="E2185" s="2">
        <v>162673</v>
      </c>
      <c r="F2185" s="3" t="s">
        <v>137</v>
      </c>
      <c r="G2185" s="2">
        <v>8</v>
      </c>
      <c r="H2185" s="2">
        <v>162926</v>
      </c>
      <c r="I2185" s="3" t="s">
        <v>2790</v>
      </c>
      <c r="J2185" s="15">
        <v>44956</v>
      </c>
      <c r="K2185" s="24">
        <v>1085811807</v>
      </c>
      <c r="L2185" s="15">
        <v>45168</v>
      </c>
      <c r="M2185" s="15">
        <v>45169</v>
      </c>
      <c r="N2185" s="15"/>
      <c r="O2185" s="26" t="e">
        <f>VLOOKUP(D2185,quash!A$2:$I$7791,9,FALSE)</f>
        <v>#N/A</v>
      </c>
      <c r="P2185" s="7">
        <v>9000</v>
      </c>
      <c r="Q2185" s="26">
        <v>146</v>
      </c>
      <c r="R2185" s="19">
        <v>5.2439109759484744E-2</v>
      </c>
      <c r="S2185" s="26">
        <v>16</v>
      </c>
      <c r="T2185" s="7">
        <v>7000</v>
      </c>
      <c r="U2185" s="2">
        <v>142</v>
      </c>
      <c r="V2185" s="11">
        <v>1758.65</v>
      </c>
      <c r="W2185" s="14" t="s">
        <v>5281</v>
      </c>
      <c r="X2185" s="18">
        <v>1</v>
      </c>
      <c r="Y2185" s="9">
        <v>7000</v>
      </c>
      <c r="Z2185" s="19">
        <f t="shared" si="567"/>
        <v>0</v>
      </c>
      <c r="AA2185" s="25">
        <v>1758.65</v>
      </c>
      <c r="AB2185" s="30">
        <f t="shared" si="568"/>
        <v>622000</v>
      </c>
      <c r="AC2185" s="30">
        <f t="shared" si="561"/>
        <v>1.1254019292604502E-2</v>
      </c>
      <c r="AD2185" s="31">
        <f t="shared" si="562"/>
        <v>1.6430868167202572</v>
      </c>
      <c r="AE2185" s="31">
        <f t="shared" si="563"/>
        <v>1.5980707395498392</v>
      </c>
      <c r="AG2185" s="30">
        <f t="shared" si="569"/>
        <v>6126000</v>
      </c>
      <c r="AH2185" s="30">
        <f t="shared" si="564"/>
        <v>1.1426705843943846E-3</v>
      </c>
      <c r="AI2185" s="31">
        <f t="shared" si="565"/>
        <v>0.16682990532158015</v>
      </c>
      <c r="AJ2185" s="31">
        <f t="shared" si="566"/>
        <v>0.16225922298400261</v>
      </c>
      <c r="AK2185" s="30">
        <f>IF(W2185="si",($S2185*'COSTOS DE CREDITOS'!$C$27)/DATA!$G2185,"")</f>
        <v>41.191772348591137</v>
      </c>
      <c r="AL2185" s="90">
        <f>IF(W2185="si",'COSTOS DE CREDITOS'!$C$35,"")</f>
        <v>20.421138461538462</v>
      </c>
      <c r="AM2185" s="30">
        <f t="shared" si="570"/>
        <v>430.76923076923077</v>
      </c>
      <c r="AN2185" s="30">
        <f t="shared" si="571"/>
        <v>0</v>
      </c>
      <c r="AO2185" s="30">
        <f t="shared" si="572"/>
        <v>492.38214157936039</v>
      </c>
      <c r="AP2185" s="30">
        <f t="shared" si="573"/>
        <v>1266.2678584206396</v>
      </c>
      <c r="AQ2185" s="19">
        <f t="shared" si="574"/>
        <v>0.72002266421439143</v>
      </c>
    </row>
    <row r="2186" spans="1:43" x14ac:dyDescent="0.2">
      <c r="A2186" s="23" t="s">
        <v>5665</v>
      </c>
      <c r="B2186" s="6" t="s">
        <v>5681</v>
      </c>
      <c r="C2186" s="6" t="s">
        <v>5667</v>
      </c>
      <c r="D2186" s="2">
        <v>11429</v>
      </c>
      <c r="E2186" s="2">
        <v>162969</v>
      </c>
      <c r="F2186" s="3" t="s">
        <v>2791</v>
      </c>
      <c r="G2186" s="2">
        <v>5</v>
      </c>
      <c r="H2186" s="2">
        <v>162972</v>
      </c>
      <c r="I2186" s="3" t="s">
        <v>2792</v>
      </c>
      <c r="J2186" s="15">
        <v>45162</v>
      </c>
      <c r="K2186" s="24">
        <v>1221093519</v>
      </c>
      <c r="L2186" s="15">
        <v>45168</v>
      </c>
      <c r="M2186" s="15">
        <v>45169</v>
      </c>
      <c r="N2186" s="15"/>
      <c r="O2186" s="26" t="e">
        <f>VLOOKUP(D2186,quash!A$2:$I$7791,9,FALSE)</f>
        <v>#N/A</v>
      </c>
      <c r="P2186" s="7">
        <v>10000</v>
      </c>
      <c r="Q2186" s="26">
        <v>115</v>
      </c>
      <c r="R2186" s="19">
        <v>3.97705569269148E-2</v>
      </c>
      <c r="S2186" s="26">
        <v>16</v>
      </c>
      <c r="T2186" s="7">
        <v>10000</v>
      </c>
      <c r="U2186" s="2">
        <v>142</v>
      </c>
      <c r="V2186" s="11">
        <v>2510.34</v>
      </c>
      <c r="W2186" s="14" t="s">
        <v>5281</v>
      </c>
      <c r="X2186" s="18">
        <v>1</v>
      </c>
      <c r="Y2186" s="9">
        <v>10000</v>
      </c>
      <c r="Z2186" s="19">
        <f t="shared" si="567"/>
        <v>0</v>
      </c>
      <c r="AA2186" s="25">
        <v>2510.34</v>
      </c>
      <c r="AB2186" s="30">
        <f t="shared" si="568"/>
        <v>622000</v>
      </c>
      <c r="AC2186" s="30">
        <f t="shared" si="561"/>
        <v>1.607717041800643E-2</v>
      </c>
      <c r="AD2186" s="31">
        <f t="shared" si="562"/>
        <v>1.8488745980707395</v>
      </c>
      <c r="AE2186" s="31">
        <f t="shared" si="563"/>
        <v>2.282958199356913</v>
      </c>
      <c r="AG2186" s="30">
        <f t="shared" si="569"/>
        <v>6126000</v>
      </c>
      <c r="AH2186" s="30">
        <f t="shared" si="564"/>
        <v>1.632386549134835E-3</v>
      </c>
      <c r="AI2186" s="31">
        <f t="shared" si="565"/>
        <v>0.18772445315050604</v>
      </c>
      <c r="AJ2186" s="31">
        <f t="shared" si="566"/>
        <v>0.23179888997714657</v>
      </c>
      <c r="AK2186" s="30">
        <f>IF(W2186="si",($S2186*'COSTOS DE CREDITOS'!$C$27)/DATA!$G2186,"")</f>
        <v>65.906835757745824</v>
      </c>
      <c r="AL2186" s="90">
        <f>IF(W2186="si",'COSTOS DE CREDITOS'!$C$35,"")</f>
        <v>20.421138461538462</v>
      </c>
      <c r="AM2186" s="30">
        <f t="shared" si="570"/>
        <v>615.38461538461547</v>
      </c>
      <c r="AN2186" s="30">
        <f t="shared" si="571"/>
        <v>0</v>
      </c>
      <c r="AO2186" s="30">
        <f t="shared" si="572"/>
        <v>701.7125896038998</v>
      </c>
      <c r="AP2186" s="30">
        <f t="shared" si="573"/>
        <v>1808.6274103961005</v>
      </c>
      <c r="AQ2186" s="19">
        <f t="shared" si="574"/>
        <v>0.72047109570659762</v>
      </c>
    </row>
    <row r="2187" spans="1:43" x14ac:dyDescent="0.2">
      <c r="A2187" s="23" t="s">
        <v>5665</v>
      </c>
      <c r="B2187" s="6" t="s">
        <v>5681</v>
      </c>
      <c r="C2187" s="6" t="s">
        <v>5667</v>
      </c>
      <c r="D2187" s="2">
        <v>162222</v>
      </c>
      <c r="E2187" s="2">
        <v>162969</v>
      </c>
      <c r="F2187" s="3" t="s">
        <v>2791</v>
      </c>
      <c r="G2187" s="2">
        <v>5</v>
      </c>
      <c r="H2187" s="2">
        <v>162973</v>
      </c>
      <c r="I2187" s="3" t="s">
        <v>2793</v>
      </c>
      <c r="J2187" s="15">
        <v>45161</v>
      </c>
      <c r="K2187" s="24">
        <v>1220305953</v>
      </c>
      <c r="L2187" s="15">
        <v>45168</v>
      </c>
      <c r="M2187" s="15">
        <v>45169</v>
      </c>
      <c r="N2187" s="15"/>
      <c r="O2187" s="26">
        <f>VLOOKUP(D2187,quash!A$2:$I$7791,9,FALSE)</f>
        <v>2</v>
      </c>
      <c r="P2187" s="7">
        <v>10000</v>
      </c>
      <c r="Q2187" s="26">
        <v>110</v>
      </c>
      <c r="R2187" s="19">
        <v>3.3741050530766099E-2</v>
      </c>
      <c r="S2187" s="26">
        <v>16</v>
      </c>
      <c r="T2187" s="7">
        <v>10000</v>
      </c>
      <c r="U2187" s="2">
        <v>142</v>
      </c>
      <c r="V2187" s="11">
        <v>2510.34</v>
      </c>
      <c r="W2187" s="14" t="s">
        <v>5281</v>
      </c>
      <c r="X2187" s="18">
        <v>1</v>
      </c>
      <c r="Y2187" s="9">
        <v>10000</v>
      </c>
      <c r="Z2187" s="19">
        <f t="shared" si="567"/>
        <v>0</v>
      </c>
      <c r="AA2187" s="25">
        <v>2510.34</v>
      </c>
      <c r="AB2187" s="30">
        <f t="shared" si="568"/>
        <v>457000</v>
      </c>
      <c r="AC2187" s="30">
        <f t="shared" si="561"/>
        <v>2.1881838074398249E-2</v>
      </c>
      <c r="AD2187" s="31">
        <f t="shared" si="562"/>
        <v>2.4070021881838075</v>
      </c>
      <c r="AE2187" s="31">
        <f t="shared" si="563"/>
        <v>3.1072210065645511</v>
      </c>
      <c r="AG2187" s="30">
        <f t="shared" si="569"/>
        <v>1695000</v>
      </c>
      <c r="AH2187" s="30">
        <f t="shared" si="564"/>
        <v>5.8997050147492625E-3</v>
      </c>
      <c r="AI2187" s="31">
        <f t="shared" si="565"/>
        <v>0.64896755162241893</v>
      </c>
      <c r="AJ2187" s="31">
        <f t="shared" si="566"/>
        <v>0.83775811209439532</v>
      </c>
      <c r="AK2187" s="30">
        <f>IF(W2187="si",($S2187*'COSTOS DE CREDITOS'!$C$27)/DATA!$G2187,"")</f>
        <v>65.906835757745824</v>
      </c>
      <c r="AL2187" s="90">
        <f>IF(W2187="si",'COSTOS DE CREDITOS'!$C$35,"")</f>
        <v>20.421138461538462</v>
      </c>
      <c r="AM2187" s="30">
        <f t="shared" si="570"/>
        <v>615.38461538461547</v>
      </c>
      <c r="AN2187" s="30">
        <f t="shared" si="571"/>
        <v>0</v>
      </c>
      <c r="AO2187" s="30">
        <f t="shared" si="572"/>
        <v>701.7125896038998</v>
      </c>
      <c r="AP2187" s="30">
        <f t="shared" si="573"/>
        <v>1808.6274103961005</v>
      </c>
      <c r="AQ2187" s="19">
        <f t="shared" si="574"/>
        <v>0.72047109570659762</v>
      </c>
    </row>
    <row r="2188" spans="1:43" x14ac:dyDescent="0.2">
      <c r="A2188" s="23" t="s">
        <v>5665</v>
      </c>
      <c r="B2188" s="6" t="s">
        <v>5681</v>
      </c>
      <c r="C2188" s="6" t="s">
        <v>5667</v>
      </c>
      <c r="D2188" s="2">
        <v>162217</v>
      </c>
      <c r="E2188" s="2">
        <v>162969</v>
      </c>
      <c r="F2188" s="3" t="s">
        <v>2791</v>
      </c>
      <c r="G2188" s="2">
        <v>5</v>
      </c>
      <c r="H2188" s="2">
        <v>162974</v>
      </c>
      <c r="I2188" s="3" t="s">
        <v>2794</v>
      </c>
      <c r="J2188" s="15">
        <v>45161</v>
      </c>
      <c r="K2188" s="24">
        <v>1220290281</v>
      </c>
      <c r="L2188" s="15">
        <v>45168</v>
      </c>
      <c r="M2188" s="15">
        <v>45169</v>
      </c>
      <c r="N2188" s="15"/>
      <c r="O2188" s="26">
        <f>VLOOKUP(D2188,quash!A$2:$I$7791,9,FALSE)</f>
        <v>6</v>
      </c>
      <c r="P2188" s="7">
        <v>10000</v>
      </c>
      <c r="Q2188" s="26">
        <v>110</v>
      </c>
      <c r="R2188" s="19">
        <v>3.3741050530766099E-2</v>
      </c>
      <c r="S2188" s="26">
        <v>16</v>
      </c>
      <c r="T2188" s="7">
        <v>10000</v>
      </c>
      <c r="U2188" s="2">
        <v>142</v>
      </c>
      <c r="V2188" s="11">
        <v>2510.34</v>
      </c>
      <c r="W2188" s="14" t="s">
        <v>5281</v>
      </c>
      <c r="X2188" s="18">
        <v>1</v>
      </c>
      <c r="Y2188" s="9">
        <v>10000</v>
      </c>
      <c r="Z2188" s="19">
        <f t="shared" si="567"/>
        <v>0</v>
      </c>
      <c r="AA2188" s="25">
        <v>2510.34</v>
      </c>
      <c r="AB2188" s="30">
        <f t="shared" si="568"/>
        <v>137000</v>
      </c>
      <c r="AC2188" s="30">
        <f t="shared" si="561"/>
        <v>7.2992700729927001E-2</v>
      </c>
      <c r="AD2188" s="31">
        <f t="shared" si="562"/>
        <v>8.0291970802919703</v>
      </c>
      <c r="AE2188" s="31">
        <f t="shared" si="563"/>
        <v>10.364963503649633</v>
      </c>
      <c r="AG2188" s="30">
        <f t="shared" si="569"/>
        <v>288000</v>
      </c>
      <c r="AH2188" s="30">
        <f t="shared" si="564"/>
        <v>3.4722222222222224E-2</v>
      </c>
      <c r="AI2188" s="31">
        <f t="shared" si="565"/>
        <v>3.8194444444444446</v>
      </c>
      <c r="AJ2188" s="31">
        <f t="shared" si="566"/>
        <v>4.9305555555555554</v>
      </c>
      <c r="AK2188" s="30">
        <f>IF(W2188="si",($S2188*'COSTOS DE CREDITOS'!$C$27)/DATA!$G2188,"")</f>
        <v>65.906835757745824</v>
      </c>
      <c r="AL2188" s="90">
        <f>IF(W2188="si",'COSTOS DE CREDITOS'!$C$35,"")</f>
        <v>20.421138461538462</v>
      </c>
      <c r="AM2188" s="30">
        <f t="shared" si="570"/>
        <v>615.38461538461547</v>
      </c>
      <c r="AN2188" s="30">
        <f t="shared" si="571"/>
        <v>0</v>
      </c>
      <c r="AO2188" s="30">
        <f t="shared" si="572"/>
        <v>701.7125896038998</v>
      </c>
      <c r="AP2188" s="30">
        <f t="shared" si="573"/>
        <v>1808.6274103961005</v>
      </c>
      <c r="AQ2188" s="19">
        <f t="shared" si="574"/>
        <v>0.72047109570659762</v>
      </c>
    </row>
    <row r="2189" spans="1:43" x14ac:dyDescent="0.2">
      <c r="A2189" s="23" t="s">
        <v>5665</v>
      </c>
      <c r="B2189" s="6" t="s">
        <v>5681</v>
      </c>
      <c r="C2189" s="6" t="s">
        <v>5667</v>
      </c>
      <c r="D2189" s="2">
        <v>162773</v>
      </c>
      <c r="E2189" s="2">
        <v>162969</v>
      </c>
      <c r="F2189" s="3" t="s">
        <v>2791</v>
      </c>
      <c r="G2189" s="2">
        <v>5</v>
      </c>
      <c r="H2189" s="2">
        <v>162978</v>
      </c>
      <c r="I2189" s="3" t="s">
        <v>2795</v>
      </c>
      <c r="J2189" s="15">
        <v>45166</v>
      </c>
      <c r="K2189" s="24">
        <v>1225036966</v>
      </c>
      <c r="L2189" s="15">
        <v>45168</v>
      </c>
      <c r="M2189" s="15">
        <v>45169</v>
      </c>
      <c r="N2189" s="15"/>
      <c r="O2189" s="26">
        <f>VLOOKUP(D2189,quash!A$2:$I$7791,9,FALSE)</f>
        <v>2</v>
      </c>
      <c r="P2189" s="7">
        <v>10000</v>
      </c>
      <c r="Q2189" s="26">
        <v>115</v>
      </c>
      <c r="R2189" s="19">
        <v>3.97705569269148E-2</v>
      </c>
      <c r="S2189" s="26">
        <v>16</v>
      </c>
      <c r="T2189" s="7">
        <v>5000</v>
      </c>
      <c r="U2189" s="2">
        <v>147</v>
      </c>
      <c r="V2189" s="11">
        <v>1303.3399999999999</v>
      </c>
      <c r="W2189" s="14" t="s">
        <v>5281</v>
      </c>
      <c r="X2189" s="18">
        <v>1</v>
      </c>
      <c r="Y2189" s="9">
        <v>5000</v>
      </c>
      <c r="Z2189" s="19">
        <f t="shared" si="567"/>
        <v>0</v>
      </c>
      <c r="AA2189" s="25">
        <v>1303.3399999999999</v>
      </c>
      <c r="AB2189" s="30">
        <f t="shared" si="568"/>
        <v>457000</v>
      </c>
      <c r="AC2189" s="30">
        <f t="shared" si="561"/>
        <v>1.0940919037199124E-2</v>
      </c>
      <c r="AD2189" s="31">
        <f t="shared" si="562"/>
        <v>1.2582056892778992</v>
      </c>
      <c r="AE2189" s="31">
        <f t="shared" si="563"/>
        <v>1.6083150984682713</v>
      </c>
      <c r="AG2189" s="30">
        <f t="shared" si="569"/>
        <v>1695000</v>
      </c>
      <c r="AH2189" s="30">
        <f t="shared" si="564"/>
        <v>2.9498525073746312E-3</v>
      </c>
      <c r="AI2189" s="31">
        <f t="shared" si="565"/>
        <v>0.33923303834808261</v>
      </c>
      <c r="AJ2189" s="31">
        <f t="shared" si="566"/>
        <v>0.4336283185840708</v>
      </c>
      <c r="AK2189" s="30">
        <f>IF(W2189="si",($S2189*'COSTOS DE CREDITOS'!$C$27)/DATA!$G2189,"")</f>
        <v>65.906835757745824</v>
      </c>
      <c r="AL2189" s="90">
        <f>IF(W2189="si",'COSTOS DE CREDITOS'!$C$35,"")</f>
        <v>20.421138461538462</v>
      </c>
      <c r="AM2189" s="30">
        <f t="shared" si="570"/>
        <v>307.69230769230774</v>
      </c>
      <c r="AN2189" s="30">
        <f t="shared" si="571"/>
        <v>0</v>
      </c>
      <c r="AO2189" s="30">
        <f t="shared" si="572"/>
        <v>394.02028191159201</v>
      </c>
      <c r="AP2189" s="30">
        <f t="shared" si="573"/>
        <v>909.31971808840785</v>
      </c>
      <c r="AQ2189" s="19">
        <f t="shared" si="574"/>
        <v>0.69768419452208008</v>
      </c>
    </row>
    <row r="2190" spans="1:43" x14ac:dyDescent="0.2">
      <c r="A2190" s="23" t="s">
        <v>5665</v>
      </c>
      <c r="B2190" s="6" t="s">
        <v>5678</v>
      </c>
      <c r="C2190" s="6" t="s">
        <v>5670</v>
      </c>
      <c r="D2190" s="2">
        <v>162679</v>
      </c>
      <c r="E2190" s="2">
        <v>162683</v>
      </c>
      <c r="F2190" s="3" t="s">
        <v>189</v>
      </c>
      <c r="G2190" s="2">
        <v>5</v>
      </c>
      <c r="H2190" s="2">
        <v>163023</v>
      </c>
      <c r="I2190" s="3" t="s">
        <v>2796</v>
      </c>
      <c r="J2190" s="15">
        <v>45166</v>
      </c>
      <c r="K2190" s="24">
        <v>1224795663</v>
      </c>
      <c r="L2190" s="15">
        <v>45168</v>
      </c>
      <c r="M2190" s="15">
        <v>45169</v>
      </c>
      <c r="N2190" s="15"/>
      <c r="O2190" s="26">
        <f>VLOOKUP(D2190,quash!A$2:$I$7791,9,FALSE)</f>
        <v>1</v>
      </c>
      <c r="P2190" s="7">
        <v>10000</v>
      </c>
      <c r="Q2190" s="26">
        <v>100</v>
      </c>
      <c r="R2190" s="19">
        <v>1.82981294070719E-2</v>
      </c>
      <c r="S2190" s="26">
        <v>16</v>
      </c>
      <c r="T2190" s="7">
        <v>5000</v>
      </c>
      <c r="U2190" s="2">
        <v>147</v>
      </c>
      <c r="V2190" s="11">
        <v>1303.3399999999999</v>
      </c>
      <c r="W2190" s="14" t="s">
        <v>5281</v>
      </c>
      <c r="X2190" s="18">
        <v>1</v>
      </c>
      <c r="Y2190" s="9">
        <v>5000</v>
      </c>
      <c r="Z2190" s="19">
        <f t="shared" si="567"/>
        <v>0</v>
      </c>
      <c r="AA2190" s="25">
        <v>1303.3399999999999</v>
      </c>
      <c r="AB2190" s="30">
        <f t="shared" si="568"/>
        <v>523000</v>
      </c>
      <c r="AC2190" s="30">
        <f t="shared" si="561"/>
        <v>9.5602294455066923E-3</v>
      </c>
      <c r="AD2190" s="31">
        <f t="shared" si="562"/>
        <v>0.95602294455066927</v>
      </c>
      <c r="AE2190" s="31">
        <f t="shared" si="563"/>
        <v>1.4053537284894837</v>
      </c>
      <c r="AG2190" s="30">
        <f t="shared" si="569"/>
        <v>2427000</v>
      </c>
      <c r="AH2190" s="30">
        <f t="shared" si="564"/>
        <v>2.0601565718994645E-3</v>
      </c>
      <c r="AI2190" s="31">
        <f t="shared" si="565"/>
        <v>0.20601565718994644</v>
      </c>
      <c r="AJ2190" s="31">
        <f t="shared" si="566"/>
        <v>0.30284301606922126</v>
      </c>
      <c r="AK2190" s="30">
        <f>IF(W2190="si",($S2190*'COSTOS DE CREDITOS'!$C$27)/DATA!$G2190,"")</f>
        <v>65.906835757745824</v>
      </c>
      <c r="AL2190" s="90">
        <f>IF(W2190="si",'COSTOS DE CREDITOS'!$C$35,"")</f>
        <v>20.421138461538462</v>
      </c>
      <c r="AM2190" s="30">
        <f t="shared" si="570"/>
        <v>307.69230769230774</v>
      </c>
      <c r="AN2190" s="30">
        <f t="shared" si="571"/>
        <v>0</v>
      </c>
      <c r="AO2190" s="30">
        <f t="shared" si="572"/>
        <v>394.02028191159201</v>
      </c>
      <c r="AP2190" s="30">
        <f t="shared" si="573"/>
        <v>909.31971808840785</v>
      </c>
      <c r="AQ2190" s="19">
        <f t="shared" si="574"/>
        <v>0.69768419452208008</v>
      </c>
    </row>
    <row r="2191" spans="1:43" x14ac:dyDescent="0.2">
      <c r="A2191" s="23" t="s">
        <v>5665</v>
      </c>
      <c r="B2191" s="6" t="s">
        <v>5673</v>
      </c>
      <c r="C2191" s="6" t="s">
        <v>5667</v>
      </c>
      <c r="D2191" s="2">
        <v>162071</v>
      </c>
      <c r="E2191" s="2">
        <v>162754</v>
      </c>
      <c r="F2191" s="3" t="s">
        <v>241</v>
      </c>
      <c r="G2191" s="2">
        <v>9</v>
      </c>
      <c r="H2191" s="2">
        <v>162997</v>
      </c>
      <c r="I2191" s="3" t="s">
        <v>2797</v>
      </c>
      <c r="J2191" s="15" t="s">
        <v>5688</v>
      </c>
      <c r="K2191" s="24" t="s">
        <v>5688</v>
      </c>
      <c r="L2191" s="15">
        <v>45168</v>
      </c>
      <c r="M2191" s="15">
        <v>45169</v>
      </c>
      <c r="N2191" s="15"/>
      <c r="O2191" s="26">
        <f>VLOOKUP(D2191,quash!A$2:$I$7791,9,FALSE)</f>
        <v>4</v>
      </c>
      <c r="P2191" s="7">
        <v>12000</v>
      </c>
      <c r="Q2191" s="26">
        <v>93</v>
      </c>
      <c r="R2191" s="19">
        <v>5.9818464604665302E-3</v>
      </c>
      <c r="S2191" s="26">
        <v>16</v>
      </c>
      <c r="T2191" s="7">
        <v>10000</v>
      </c>
      <c r="U2191" s="2">
        <v>142</v>
      </c>
      <c r="V2191" s="11">
        <v>2510.34</v>
      </c>
      <c r="W2191" s="14" t="s">
        <v>5281</v>
      </c>
      <c r="X2191" s="18">
        <v>1</v>
      </c>
      <c r="Y2191" s="9">
        <v>10000</v>
      </c>
      <c r="Z2191" s="19">
        <f t="shared" si="567"/>
        <v>0</v>
      </c>
      <c r="AA2191" s="25">
        <v>2510.34</v>
      </c>
      <c r="AB2191" s="30">
        <f t="shared" si="568"/>
        <v>247000</v>
      </c>
      <c r="AC2191" s="30">
        <f t="shared" si="561"/>
        <v>4.048582995951417E-2</v>
      </c>
      <c r="AD2191" s="31">
        <f t="shared" si="562"/>
        <v>3.765182186234818</v>
      </c>
      <c r="AE2191" s="31">
        <f t="shared" si="563"/>
        <v>5.7489878542510118</v>
      </c>
      <c r="AG2191" s="30">
        <f t="shared" si="569"/>
        <v>927000</v>
      </c>
      <c r="AH2191" s="30">
        <f t="shared" si="564"/>
        <v>1.0787486515641856E-2</v>
      </c>
      <c r="AI2191" s="31">
        <f t="shared" si="565"/>
        <v>1.0032362459546926</v>
      </c>
      <c r="AJ2191" s="31">
        <f t="shared" si="566"/>
        <v>1.5318230852211436</v>
      </c>
      <c r="AK2191" s="30">
        <f>IF(W2191="si",($S2191*'COSTOS DE CREDITOS'!$C$27)/DATA!$G2191,"")</f>
        <v>36.614908754303229</v>
      </c>
      <c r="AL2191" s="90">
        <f>IF(W2191="si",'COSTOS DE CREDITOS'!$C$35,"")</f>
        <v>20.421138461538462</v>
      </c>
      <c r="AM2191" s="30">
        <f t="shared" si="570"/>
        <v>615.38461538461547</v>
      </c>
      <c r="AN2191" s="30">
        <f t="shared" si="571"/>
        <v>0</v>
      </c>
      <c r="AO2191" s="30">
        <f t="shared" si="572"/>
        <v>672.42066260045715</v>
      </c>
      <c r="AP2191" s="30">
        <f t="shared" si="573"/>
        <v>1837.9193373995431</v>
      </c>
      <c r="AQ2191" s="19">
        <f t="shared" si="574"/>
        <v>0.73213960555125723</v>
      </c>
    </row>
    <row r="2192" spans="1:43" x14ac:dyDescent="0.2">
      <c r="A2192" s="23" t="s">
        <v>5665</v>
      </c>
      <c r="B2192" s="6" t="s">
        <v>5673</v>
      </c>
      <c r="C2192" s="6" t="s">
        <v>5667</v>
      </c>
      <c r="D2192" s="2">
        <v>161102</v>
      </c>
      <c r="E2192" s="2">
        <v>162754</v>
      </c>
      <c r="F2192" s="3" t="s">
        <v>241</v>
      </c>
      <c r="G2192" s="2">
        <v>9</v>
      </c>
      <c r="H2192" s="2">
        <v>162999</v>
      </c>
      <c r="I2192" s="3" t="s">
        <v>2798</v>
      </c>
      <c r="J2192" s="15">
        <v>45152</v>
      </c>
      <c r="K2192" s="24">
        <v>1214323725</v>
      </c>
      <c r="L2192" s="15">
        <v>45168</v>
      </c>
      <c r="M2192" s="15">
        <v>45169</v>
      </c>
      <c r="N2192" s="15"/>
      <c r="O2192" s="26">
        <f>VLOOKUP(D2192,quash!A$2:$I$7791,9,FALSE)</f>
        <v>3</v>
      </c>
      <c r="P2192" s="7">
        <v>10000</v>
      </c>
      <c r="Q2192" s="26">
        <v>90</v>
      </c>
      <c r="R2192" s="19">
        <v>5.9818464604665302E-3</v>
      </c>
      <c r="S2192" s="26">
        <v>16</v>
      </c>
      <c r="T2192" s="7">
        <v>10000</v>
      </c>
      <c r="U2192" s="2">
        <v>142</v>
      </c>
      <c r="V2192" s="11">
        <v>2510.34</v>
      </c>
      <c r="W2192" s="14" t="s">
        <v>5281</v>
      </c>
      <c r="X2192" s="18">
        <v>1</v>
      </c>
      <c r="Y2192" s="9">
        <v>10000</v>
      </c>
      <c r="Z2192" s="19">
        <f t="shared" si="567"/>
        <v>0</v>
      </c>
      <c r="AA2192" s="25">
        <v>2510.34</v>
      </c>
      <c r="AB2192" s="30">
        <f t="shared" si="568"/>
        <v>162000</v>
      </c>
      <c r="AC2192" s="30">
        <f t="shared" si="561"/>
        <v>6.1728395061728392E-2</v>
      </c>
      <c r="AD2192" s="31">
        <f t="shared" si="562"/>
        <v>5.5555555555555554</v>
      </c>
      <c r="AE2192" s="31">
        <f t="shared" si="563"/>
        <v>8.7654320987654319</v>
      </c>
      <c r="AG2192" s="30">
        <f t="shared" si="569"/>
        <v>778000</v>
      </c>
      <c r="AH2192" s="30">
        <f t="shared" si="564"/>
        <v>1.2853470437017995E-2</v>
      </c>
      <c r="AI2192" s="31">
        <f t="shared" si="565"/>
        <v>1.1568123393316196</v>
      </c>
      <c r="AJ2192" s="31">
        <f t="shared" si="566"/>
        <v>1.8251928020565553</v>
      </c>
      <c r="AK2192" s="30">
        <f>IF(W2192="si",($S2192*'COSTOS DE CREDITOS'!$C$27)/DATA!$G2192,"")</f>
        <v>36.614908754303229</v>
      </c>
      <c r="AL2192" s="90">
        <f>IF(W2192="si",'COSTOS DE CREDITOS'!$C$35,"")</f>
        <v>20.421138461538462</v>
      </c>
      <c r="AM2192" s="30">
        <f t="shared" si="570"/>
        <v>615.38461538461547</v>
      </c>
      <c r="AN2192" s="30">
        <f t="shared" si="571"/>
        <v>0</v>
      </c>
      <c r="AO2192" s="30">
        <f t="shared" si="572"/>
        <v>672.42066260045715</v>
      </c>
      <c r="AP2192" s="30">
        <f t="shared" si="573"/>
        <v>1837.9193373995431</v>
      </c>
      <c r="AQ2192" s="19">
        <f t="shared" si="574"/>
        <v>0.73213960555125723</v>
      </c>
    </row>
    <row r="2193" spans="1:43" x14ac:dyDescent="0.2">
      <c r="A2193" s="23" t="s">
        <v>5665</v>
      </c>
      <c r="B2193" s="6" t="s">
        <v>5676</v>
      </c>
      <c r="C2193" s="6" t="s">
        <v>5670</v>
      </c>
      <c r="D2193" s="2">
        <v>162847</v>
      </c>
      <c r="E2193" s="2">
        <v>163041</v>
      </c>
      <c r="F2193" s="3" t="s">
        <v>2786</v>
      </c>
      <c r="G2193" s="2">
        <v>6</v>
      </c>
      <c r="H2193" s="2">
        <v>163043</v>
      </c>
      <c r="I2193" s="3" t="s">
        <v>2799</v>
      </c>
      <c r="J2193" s="15">
        <v>45167</v>
      </c>
      <c r="K2193" s="24">
        <v>1225412005</v>
      </c>
      <c r="L2193" s="15">
        <v>45168</v>
      </c>
      <c r="M2193" s="15">
        <v>45169</v>
      </c>
      <c r="N2193" s="15"/>
      <c r="O2193" s="26">
        <f>VLOOKUP(D2193,quash!A$2:$I$7791,9,FALSE)</f>
        <v>2</v>
      </c>
      <c r="P2193" s="7">
        <v>10000</v>
      </c>
      <c r="Q2193" s="26">
        <v>147</v>
      </c>
      <c r="R2193" s="19">
        <v>7.9000519063170294E-2</v>
      </c>
      <c r="S2193" s="26">
        <v>16</v>
      </c>
      <c r="T2193" s="7">
        <v>7000</v>
      </c>
      <c r="U2193" s="2">
        <v>142</v>
      </c>
      <c r="V2193" s="11">
        <v>1758.65</v>
      </c>
      <c r="W2193" s="14" t="s">
        <v>5281</v>
      </c>
      <c r="X2193" s="18">
        <v>1</v>
      </c>
      <c r="Y2193" s="9">
        <v>7000</v>
      </c>
      <c r="Z2193" s="19">
        <f t="shared" si="567"/>
        <v>0</v>
      </c>
      <c r="AA2193" s="25">
        <v>1758.65</v>
      </c>
      <c r="AB2193" s="30">
        <f t="shared" si="568"/>
        <v>457000</v>
      </c>
      <c r="AC2193" s="30">
        <f t="shared" si="561"/>
        <v>1.5317286652078774E-2</v>
      </c>
      <c r="AD2193" s="31">
        <f t="shared" si="562"/>
        <v>2.2516411378555796</v>
      </c>
      <c r="AE2193" s="31">
        <f t="shared" si="563"/>
        <v>2.175054704595186</v>
      </c>
      <c r="AG2193" s="30">
        <f t="shared" si="569"/>
        <v>1695000</v>
      </c>
      <c r="AH2193" s="30">
        <f t="shared" si="564"/>
        <v>4.1297935103244837E-3</v>
      </c>
      <c r="AI2193" s="31">
        <f t="shared" si="565"/>
        <v>0.60707964601769915</v>
      </c>
      <c r="AJ2193" s="31">
        <f t="shared" si="566"/>
        <v>0.58643067846607666</v>
      </c>
      <c r="AK2193" s="30">
        <f>IF(W2193="si",($S2193*'COSTOS DE CREDITOS'!$C$27)/DATA!$G2193,"")</f>
        <v>54.922363131454851</v>
      </c>
      <c r="AL2193" s="90">
        <f>IF(W2193="si",'COSTOS DE CREDITOS'!$C$35,"")</f>
        <v>20.421138461538462</v>
      </c>
      <c r="AM2193" s="30">
        <f t="shared" si="570"/>
        <v>430.76923076923077</v>
      </c>
      <c r="AN2193" s="30">
        <f t="shared" si="571"/>
        <v>0</v>
      </c>
      <c r="AO2193" s="30">
        <f t="shared" si="572"/>
        <v>506.11273236222405</v>
      </c>
      <c r="AP2193" s="30">
        <f t="shared" si="573"/>
        <v>1252.537267637776</v>
      </c>
      <c r="AQ2193" s="19">
        <f t="shared" si="574"/>
        <v>0.71221520350142209</v>
      </c>
    </row>
    <row r="2194" spans="1:43" x14ac:dyDescent="0.2">
      <c r="A2194" s="23" t="s">
        <v>5665</v>
      </c>
      <c r="B2194" s="6" t="s">
        <v>5676</v>
      </c>
      <c r="C2194" s="6" t="s">
        <v>5670</v>
      </c>
      <c r="D2194" s="2">
        <v>162855</v>
      </c>
      <c r="E2194" s="2">
        <v>163041</v>
      </c>
      <c r="F2194" s="3" t="s">
        <v>2786</v>
      </c>
      <c r="G2194" s="2">
        <v>6</v>
      </c>
      <c r="H2194" s="2">
        <v>163044</v>
      </c>
      <c r="I2194" s="3" t="s">
        <v>2800</v>
      </c>
      <c r="J2194" s="15">
        <v>45167</v>
      </c>
      <c r="K2194" s="24">
        <v>1225449077</v>
      </c>
      <c r="L2194" s="15">
        <v>45168</v>
      </c>
      <c r="M2194" s="15">
        <v>45169</v>
      </c>
      <c r="N2194" s="15"/>
      <c r="O2194" s="26">
        <f>VLOOKUP(D2194,quash!A$2:$I$7791,9,FALSE)</f>
        <v>3</v>
      </c>
      <c r="P2194" s="7">
        <v>5000</v>
      </c>
      <c r="Q2194" s="26">
        <v>147</v>
      </c>
      <c r="R2194" s="19">
        <v>0.11226939921536</v>
      </c>
      <c r="S2194" s="26">
        <v>16</v>
      </c>
      <c r="T2194" s="7">
        <v>7000</v>
      </c>
      <c r="U2194" s="2">
        <v>142</v>
      </c>
      <c r="V2194" s="11">
        <v>1758.65</v>
      </c>
      <c r="W2194" s="14" t="s">
        <v>5281</v>
      </c>
      <c r="X2194" s="18">
        <v>1</v>
      </c>
      <c r="Y2194" s="9">
        <v>7000</v>
      </c>
      <c r="Z2194" s="19">
        <f t="shared" si="567"/>
        <v>0</v>
      </c>
      <c r="AA2194" s="25">
        <v>1758.65</v>
      </c>
      <c r="AB2194" s="30">
        <f t="shared" si="568"/>
        <v>162000</v>
      </c>
      <c r="AC2194" s="30">
        <f t="shared" si="561"/>
        <v>4.3209876543209874E-2</v>
      </c>
      <c r="AD2194" s="31">
        <f t="shared" si="562"/>
        <v>6.3518518518518512</v>
      </c>
      <c r="AE2194" s="31">
        <f t="shared" si="563"/>
        <v>6.1358024691358022</v>
      </c>
      <c r="AG2194" s="30">
        <f t="shared" si="569"/>
        <v>778000</v>
      </c>
      <c r="AH2194" s="30">
        <f t="shared" si="564"/>
        <v>8.9974293059125968E-3</v>
      </c>
      <c r="AI2194" s="31">
        <f t="shared" si="565"/>
        <v>1.3226221079691518</v>
      </c>
      <c r="AJ2194" s="31">
        <f t="shared" si="566"/>
        <v>1.2776349614395888</v>
      </c>
      <c r="AK2194" s="30">
        <f>IF(W2194="si",($S2194*'COSTOS DE CREDITOS'!$C$27)/DATA!$G2194,"")</f>
        <v>54.922363131454851</v>
      </c>
      <c r="AL2194" s="90">
        <f>IF(W2194="si",'COSTOS DE CREDITOS'!$C$35,"")</f>
        <v>20.421138461538462</v>
      </c>
      <c r="AM2194" s="30">
        <f t="shared" si="570"/>
        <v>430.76923076923077</v>
      </c>
      <c r="AN2194" s="30">
        <f t="shared" si="571"/>
        <v>0</v>
      </c>
      <c r="AO2194" s="30">
        <f t="shared" si="572"/>
        <v>506.11273236222405</v>
      </c>
      <c r="AP2194" s="30">
        <f t="shared" si="573"/>
        <v>1252.537267637776</v>
      </c>
      <c r="AQ2194" s="19">
        <f t="shared" si="574"/>
        <v>0.71221520350142209</v>
      </c>
    </row>
    <row r="2195" spans="1:43" x14ac:dyDescent="0.2">
      <c r="A2195" s="23" t="s">
        <v>5665</v>
      </c>
      <c r="B2195" s="6" t="s">
        <v>5676</v>
      </c>
      <c r="C2195" s="6" t="s">
        <v>5670</v>
      </c>
      <c r="D2195" s="2">
        <v>162051</v>
      </c>
      <c r="E2195" s="2">
        <v>163041</v>
      </c>
      <c r="F2195" s="3" t="s">
        <v>2786</v>
      </c>
      <c r="G2195" s="2">
        <v>6</v>
      </c>
      <c r="H2195" s="2">
        <v>163045</v>
      </c>
      <c r="I2195" s="3" t="s">
        <v>2801</v>
      </c>
      <c r="J2195" s="15">
        <v>45160</v>
      </c>
      <c r="K2195" s="24">
        <v>1219609788</v>
      </c>
      <c r="L2195" s="15">
        <v>45168</v>
      </c>
      <c r="M2195" s="15">
        <v>45169</v>
      </c>
      <c r="N2195" s="15"/>
      <c r="O2195" s="26" t="e">
        <f>VLOOKUP(D2195,quash!A$2:$I$7791,9,FALSE)</f>
        <v>#N/A</v>
      </c>
      <c r="P2195" s="7">
        <v>9000</v>
      </c>
      <c r="Q2195" s="26">
        <v>147</v>
      </c>
      <c r="R2195" s="19">
        <v>8.456731836388684E-2</v>
      </c>
      <c r="S2195" s="26">
        <v>16</v>
      </c>
      <c r="T2195" s="7">
        <v>7000</v>
      </c>
      <c r="U2195" s="2">
        <v>142</v>
      </c>
      <c r="V2195" s="11">
        <v>1758.65</v>
      </c>
      <c r="W2195" s="14" t="s">
        <v>5281</v>
      </c>
      <c r="X2195" s="18">
        <v>1</v>
      </c>
      <c r="Y2195" s="9">
        <v>7000</v>
      </c>
      <c r="Z2195" s="19">
        <f t="shared" si="567"/>
        <v>0</v>
      </c>
      <c r="AA2195" s="25">
        <v>1758.65</v>
      </c>
      <c r="AB2195" s="30">
        <f t="shared" si="568"/>
        <v>622000</v>
      </c>
      <c r="AC2195" s="30">
        <f t="shared" si="561"/>
        <v>1.1254019292604502E-2</v>
      </c>
      <c r="AD2195" s="31">
        <f t="shared" si="562"/>
        <v>1.6543408360128617</v>
      </c>
      <c r="AE2195" s="31">
        <f t="shared" si="563"/>
        <v>1.5980707395498392</v>
      </c>
      <c r="AG2195" s="30">
        <f t="shared" si="569"/>
        <v>6126000</v>
      </c>
      <c r="AH2195" s="30">
        <f t="shared" si="564"/>
        <v>1.1426705843943846E-3</v>
      </c>
      <c r="AI2195" s="31">
        <f t="shared" si="565"/>
        <v>0.16797257590597453</v>
      </c>
      <c r="AJ2195" s="31">
        <f t="shared" si="566"/>
        <v>0.16225922298400261</v>
      </c>
      <c r="AK2195" s="30">
        <f>IF(W2195="si",($S2195*'COSTOS DE CREDITOS'!$C$27)/DATA!$G2195,"")</f>
        <v>54.922363131454851</v>
      </c>
      <c r="AL2195" s="90">
        <f>IF(W2195="si",'COSTOS DE CREDITOS'!$C$35,"")</f>
        <v>20.421138461538462</v>
      </c>
      <c r="AM2195" s="30">
        <f t="shared" si="570"/>
        <v>430.76923076923077</v>
      </c>
      <c r="AN2195" s="30">
        <f t="shared" si="571"/>
        <v>0</v>
      </c>
      <c r="AO2195" s="30">
        <f t="shared" si="572"/>
        <v>506.11273236222405</v>
      </c>
      <c r="AP2195" s="30">
        <f t="shared" si="573"/>
        <v>1252.537267637776</v>
      </c>
      <c r="AQ2195" s="19">
        <f t="shared" si="574"/>
        <v>0.71221520350142209</v>
      </c>
    </row>
    <row r="2196" spans="1:43" x14ac:dyDescent="0.2">
      <c r="A2196" s="23" t="s">
        <v>5665</v>
      </c>
      <c r="B2196" s="6" t="s">
        <v>5676</v>
      </c>
      <c r="C2196" s="6" t="s">
        <v>5670</v>
      </c>
      <c r="D2196" s="2">
        <v>162012</v>
      </c>
      <c r="E2196" s="2">
        <v>163041</v>
      </c>
      <c r="F2196" s="3" t="s">
        <v>2786</v>
      </c>
      <c r="G2196" s="2">
        <v>6</v>
      </c>
      <c r="H2196" s="2">
        <v>163046</v>
      </c>
      <c r="I2196" s="3" t="s">
        <v>2802</v>
      </c>
      <c r="J2196" s="15">
        <v>45160</v>
      </c>
      <c r="K2196" s="24">
        <v>1219455451</v>
      </c>
      <c r="L2196" s="15">
        <v>45168</v>
      </c>
      <c r="M2196" s="15">
        <v>45169</v>
      </c>
      <c r="N2196" s="15"/>
      <c r="O2196" s="26" t="e">
        <f>VLOOKUP(D2196,quash!A$2:$I$7791,9,FALSE)</f>
        <v>#N/A</v>
      </c>
      <c r="P2196" s="7">
        <v>9000</v>
      </c>
      <c r="Q2196" s="26">
        <v>147</v>
      </c>
      <c r="R2196" s="19">
        <v>8.456731836388684E-2</v>
      </c>
      <c r="S2196" s="26">
        <v>16</v>
      </c>
      <c r="T2196" s="7">
        <v>7000</v>
      </c>
      <c r="U2196" s="2">
        <v>142</v>
      </c>
      <c r="V2196" s="11">
        <v>1758.65</v>
      </c>
      <c r="W2196" s="14" t="s">
        <v>5281</v>
      </c>
      <c r="X2196" s="18">
        <v>1</v>
      </c>
      <c r="Y2196" s="9">
        <v>7000</v>
      </c>
      <c r="Z2196" s="19">
        <f t="shared" si="567"/>
        <v>0</v>
      </c>
      <c r="AA2196" s="25">
        <v>1758.65</v>
      </c>
      <c r="AB2196" s="30">
        <f t="shared" si="568"/>
        <v>622000</v>
      </c>
      <c r="AC2196" s="30">
        <f t="shared" si="561"/>
        <v>1.1254019292604502E-2</v>
      </c>
      <c r="AD2196" s="31">
        <f t="shared" si="562"/>
        <v>1.6543408360128617</v>
      </c>
      <c r="AE2196" s="31">
        <f t="shared" si="563"/>
        <v>1.5980707395498392</v>
      </c>
      <c r="AG2196" s="30">
        <f t="shared" si="569"/>
        <v>6126000</v>
      </c>
      <c r="AH2196" s="30">
        <f t="shared" si="564"/>
        <v>1.1426705843943846E-3</v>
      </c>
      <c r="AI2196" s="31">
        <f t="shared" si="565"/>
        <v>0.16797257590597453</v>
      </c>
      <c r="AJ2196" s="31">
        <f t="shared" si="566"/>
        <v>0.16225922298400261</v>
      </c>
      <c r="AK2196" s="30">
        <f>IF(W2196="si",($S2196*'COSTOS DE CREDITOS'!$C$27)/DATA!$G2196,"")</f>
        <v>54.922363131454851</v>
      </c>
      <c r="AL2196" s="90">
        <f>IF(W2196="si",'COSTOS DE CREDITOS'!$C$35,"")</f>
        <v>20.421138461538462</v>
      </c>
      <c r="AM2196" s="30">
        <f t="shared" si="570"/>
        <v>430.76923076923077</v>
      </c>
      <c r="AN2196" s="30">
        <f t="shared" si="571"/>
        <v>0</v>
      </c>
      <c r="AO2196" s="30">
        <f t="shared" si="572"/>
        <v>506.11273236222405</v>
      </c>
      <c r="AP2196" s="30">
        <f t="shared" si="573"/>
        <v>1252.537267637776</v>
      </c>
      <c r="AQ2196" s="19">
        <f t="shared" si="574"/>
        <v>0.71221520350142209</v>
      </c>
    </row>
    <row r="2197" spans="1:43" x14ac:dyDescent="0.2">
      <c r="A2197" s="23" t="s">
        <v>5665</v>
      </c>
      <c r="B2197" s="6" t="s">
        <v>5676</v>
      </c>
      <c r="C2197" s="6" t="s">
        <v>5670</v>
      </c>
      <c r="D2197" s="2">
        <v>162046</v>
      </c>
      <c r="E2197" s="2">
        <v>163041</v>
      </c>
      <c r="F2197" s="3" t="s">
        <v>2786</v>
      </c>
      <c r="G2197" s="2">
        <v>6</v>
      </c>
      <c r="H2197" s="2">
        <v>163047</v>
      </c>
      <c r="I2197" s="3" t="s">
        <v>2803</v>
      </c>
      <c r="J2197" s="15">
        <v>45160</v>
      </c>
      <c r="K2197" s="24">
        <v>1219588464</v>
      </c>
      <c r="L2197" s="15">
        <v>45168</v>
      </c>
      <c r="M2197" s="15">
        <v>45169</v>
      </c>
      <c r="N2197" s="15"/>
      <c r="O2197" s="26" t="e">
        <f>VLOOKUP(D2197,quash!A$2:$I$7791,9,FALSE)</f>
        <v>#N/A</v>
      </c>
      <c r="P2197" s="7">
        <v>9000</v>
      </c>
      <c r="Q2197" s="26">
        <v>147</v>
      </c>
      <c r="R2197" s="19">
        <v>8.456731836388684E-2</v>
      </c>
      <c r="S2197" s="26">
        <v>16</v>
      </c>
      <c r="T2197" s="7">
        <v>7000</v>
      </c>
      <c r="U2197" s="2">
        <v>142</v>
      </c>
      <c r="V2197" s="11">
        <v>1758.65</v>
      </c>
      <c r="W2197" s="14" t="s">
        <v>5281</v>
      </c>
      <c r="X2197" s="18">
        <v>1</v>
      </c>
      <c r="Y2197" s="9">
        <v>7000</v>
      </c>
      <c r="Z2197" s="19">
        <f t="shared" si="567"/>
        <v>0</v>
      </c>
      <c r="AA2197" s="25">
        <v>1758.65</v>
      </c>
      <c r="AB2197" s="30">
        <f t="shared" si="568"/>
        <v>622000</v>
      </c>
      <c r="AC2197" s="30">
        <f t="shared" si="561"/>
        <v>1.1254019292604502E-2</v>
      </c>
      <c r="AD2197" s="31">
        <f t="shared" si="562"/>
        <v>1.6543408360128617</v>
      </c>
      <c r="AE2197" s="31">
        <f t="shared" si="563"/>
        <v>1.5980707395498392</v>
      </c>
      <c r="AG2197" s="30">
        <f t="shared" si="569"/>
        <v>6126000</v>
      </c>
      <c r="AH2197" s="30">
        <f t="shared" si="564"/>
        <v>1.1426705843943846E-3</v>
      </c>
      <c r="AI2197" s="31">
        <f t="shared" si="565"/>
        <v>0.16797257590597453</v>
      </c>
      <c r="AJ2197" s="31">
        <f t="shared" si="566"/>
        <v>0.16225922298400261</v>
      </c>
      <c r="AK2197" s="30">
        <f>IF(W2197="si",($S2197*'COSTOS DE CREDITOS'!$C$27)/DATA!$G2197,"")</f>
        <v>54.922363131454851</v>
      </c>
      <c r="AL2197" s="90">
        <f>IF(W2197="si",'COSTOS DE CREDITOS'!$C$35,"")</f>
        <v>20.421138461538462</v>
      </c>
      <c r="AM2197" s="30">
        <f t="shared" si="570"/>
        <v>430.76923076923077</v>
      </c>
      <c r="AN2197" s="30">
        <f t="shared" si="571"/>
        <v>0</v>
      </c>
      <c r="AO2197" s="30">
        <f t="shared" si="572"/>
        <v>506.11273236222405</v>
      </c>
      <c r="AP2197" s="30">
        <f t="shared" si="573"/>
        <v>1252.537267637776</v>
      </c>
      <c r="AQ2197" s="19">
        <f t="shared" si="574"/>
        <v>0.71221520350142209</v>
      </c>
    </row>
    <row r="2198" spans="1:43" x14ac:dyDescent="0.2">
      <c r="A2198" s="23" t="s">
        <v>5665</v>
      </c>
      <c r="B2198" s="6" t="s">
        <v>5676</v>
      </c>
      <c r="C2198" s="6" t="s">
        <v>5670</v>
      </c>
      <c r="D2198" s="2">
        <v>162354</v>
      </c>
      <c r="E2198" s="2">
        <v>163150</v>
      </c>
      <c r="F2198" s="3" t="s">
        <v>2788</v>
      </c>
      <c r="G2198" s="2">
        <v>5</v>
      </c>
      <c r="H2198" s="2">
        <v>163152</v>
      </c>
      <c r="I2198" s="3" t="s">
        <v>2804</v>
      </c>
      <c r="J2198" s="15">
        <v>45162</v>
      </c>
      <c r="K2198" s="24">
        <v>1220956100</v>
      </c>
      <c r="L2198" s="15">
        <v>45170</v>
      </c>
      <c r="M2198" s="15">
        <v>45169</v>
      </c>
      <c r="N2198" s="15"/>
      <c r="O2198" s="26">
        <f>VLOOKUP(D2198,quash!A$2:$I$7791,9,FALSE)</f>
        <v>1</v>
      </c>
      <c r="P2198" s="7">
        <v>10000</v>
      </c>
      <c r="Q2198" s="26">
        <v>132</v>
      </c>
      <c r="R2198" s="19">
        <v>5.8283715876113903E-2</v>
      </c>
      <c r="S2198" s="26">
        <v>16</v>
      </c>
      <c r="T2198" s="7">
        <v>7000</v>
      </c>
      <c r="U2198" s="2">
        <v>142</v>
      </c>
      <c r="V2198" s="11">
        <v>1758.65</v>
      </c>
      <c r="W2198" s="14" t="s">
        <v>5281</v>
      </c>
      <c r="X2198" s="18">
        <v>1</v>
      </c>
      <c r="Y2198" s="9">
        <v>7000</v>
      </c>
      <c r="Z2198" s="19">
        <f t="shared" si="567"/>
        <v>0</v>
      </c>
      <c r="AA2198" s="25">
        <v>1758.65</v>
      </c>
      <c r="AB2198" s="30">
        <f t="shared" si="568"/>
        <v>523000</v>
      </c>
      <c r="AC2198" s="30">
        <f t="shared" ref="AC2198:AC2261" si="575">$T2198/AB2198</f>
        <v>1.338432122370937E-2</v>
      </c>
      <c r="AD2198" s="31">
        <f t="shared" ref="AD2198:AD2261" si="576">AC2198*$Q2198</f>
        <v>1.7667304015296368</v>
      </c>
      <c r="AE2198" s="31">
        <f t="shared" ref="AE2198:AE2261" si="577">AC2198*$U2198</f>
        <v>1.9005736137667306</v>
      </c>
      <c r="AG2198" s="30">
        <f t="shared" si="569"/>
        <v>2427000</v>
      </c>
      <c r="AH2198" s="30">
        <f t="shared" si="564"/>
        <v>2.88421920065925E-3</v>
      </c>
      <c r="AI2198" s="31">
        <f t="shared" si="565"/>
        <v>0.38071693448702099</v>
      </c>
      <c r="AJ2198" s="31">
        <f t="shared" si="566"/>
        <v>0.40955912649361348</v>
      </c>
      <c r="AK2198" s="30">
        <f>IF(W2198="si",($S2198*'COSTOS DE CREDITOS'!$C$27)/DATA!$G2198,"")</f>
        <v>65.906835757745824</v>
      </c>
      <c r="AL2198" s="90">
        <f>IF(W2198="si",'COSTOS DE CREDITOS'!$C$35,"")</f>
        <v>20.421138461538462</v>
      </c>
      <c r="AM2198" s="30">
        <f t="shared" si="570"/>
        <v>430.76923076923077</v>
      </c>
      <c r="AN2198" s="30">
        <f t="shared" si="571"/>
        <v>0</v>
      </c>
      <c r="AO2198" s="30">
        <f t="shared" si="572"/>
        <v>517.09720498851505</v>
      </c>
      <c r="AP2198" s="30">
        <f t="shared" si="573"/>
        <v>1241.5527950114852</v>
      </c>
      <c r="AQ2198" s="19">
        <f t="shared" si="574"/>
        <v>0.70596923493104657</v>
      </c>
    </row>
    <row r="2199" spans="1:43" x14ac:dyDescent="0.2">
      <c r="A2199" s="23" t="s">
        <v>5665</v>
      </c>
      <c r="B2199" s="6" t="s">
        <v>5676</v>
      </c>
      <c r="C2199" s="6" t="s">
        <v>5670</v>
      </c>
      <c r="D2199" s="2">
        <v>162099</v>
      </c>
      <c r="E2199" s="2">
        <v>163150</v>
      </c>
      <c r="F2199" s="3" t="s">
        <v>2788</v>
      </c>
      <c r="G2199" s="2">
        <v>5</v>
      </c>
      <c r="H2199" s="2">
        <v>163153</v>
      </c>
      <c r="I2199" s="3" t="s">
        <v>2805</v>
      </c>
      <c r="J2199" s="15">
        <v>45160</v>
      </c>
      <c r="K2199" s="24">
        <v>1219767112</v>
      </c>
      <c r="L2199" s="15">
        <v>45170</v>
      </c>
      <c r="M2199" s="15">
        <v>45169</v>
      </c>
      <c r="N2199" s="15"/>
      <c r="O2199" s="26">
        <f>VLOOKUP(D2199,quash!A$2:$I$7791,9,FALSE)</f>
        <v>1</v>
      </c>
      <c r="P2199" s="7">
        <v>10000</v>
      </c>
      <c r="Q2199" s="26">
        <v>132</v>
      </c>
      <c r="R2199" s="19">
        <v>5.8283715876113903E-2</v>
      </c>
      <c r="S2199" s="26">
        <v>16</v>
      </c>
      <c r="T2199" s="7">
        <v>7000</v>
      </c>
      <c r="U2199" s="2">
        <v>142</v>
      </c>
      <c r="V2199" s="11">
        <v>1758.65</v>
      </c>
      <c r="W2199" s="14" t="s">
        <v>5281</v>
      </c>
      <c r="X2199" s="18">
        <v>1</v>
      </c>
      <c r="Y2199" s="9">
        <v>7000</v>
      </c>
      <c r="Z2199" s="19">
        <f t="shared" si="567"/>
        <v>0</v>
      </c>
      <c r="AA2199" s="25">
        <v>1758.65</v>
      </c>
      <c r="AB2199" s="30">
        <f t="shared" si="568"/>
        <v>523000</v>
      </c>
      <c r="AC2199" s="30">
        <f t="shared" si="575"/>
        <v>1.338432122370937E-2</v>
      </c>
      <c r="AD2199" s="31">
        <f t="shared" si="576"/>
        <v>1.7667304015296368</v>
      </c>
      <c r="AE2199" s="31">
        <f t="shared" si="577"/>
        <v>1.9005736137667306</v>
      </c>
      <c r="AG2199" s="30">
        <f t="shared" si="569"/>
        <v>2427000</v>
      </c>
      <c r="AH2199" s="30">
        <f t="shared" si="564"/>
        <v>2.88421920065925E-3</v>
      </c>
      <c r="AI2199" s="31">
        <f t="shared" si="565"/>
        <v>0.38071693448702099</v>
      </c>
      <c r="AJ2199" s="31">
        <f t="shared" si="566"/>
        <v>0.40955912649361348</v>
      </c>
      <c r="AK2199" s="30">
        <f>IF(W2199="si",($S2199*'COSTOS DE CREDITOS'!$C$27)/DATA!$G2199,"")</f>
        <v>65.906835757745824</v>
      </c>
      <c r="AL2199" s="90">
        <f>IF(W2199="si",'COSTOS DE CREDITOS'!$C$35,"")</f>
        <v>20.421138461538462</v>
      </c>
      <c r="AM2199" s="30">
        <f t="shared" si="570"/>
        <v>430.76923076923077</v>
      </c>
      <c r="AN2199" s="30">
        <f t="shared" si="571"/>
        <v>0</v>
      </c>
      <c r="AO2199" s="30">
        <f t="shared" si="572"/>
        <v>517.09720498851505</v>
      </c>
      <c r="AP2199" s="30">
        <f t="shared" si="573"/>
        <v>1241.5527950114852</v>
      </c>
      <c r="AQ2199" s="19">
        <f t="shared" si="574"/>
        <v>0.70596923493104657</v>
      </c>
    </row>
    <row r="2200" spans="1:43" x14ac:dyDescent="0.2">
      <c r="A2200" s="23" t="s">
        <v>5665</v>
      </c>
      <c r="B2200" s="6" t="s">
        <v>5676</v>
      </c>
      <c r="C2200" s="6" t="s">
        <v>5670</v>
      </c>
      <c r="D2200" s="2">
        <v>162311</v>
      </c>
      <c r="E2200" s="2">
        <v>163150</v>
      </c>
      <c r="F2200" s="3" t="s">
        <v>2788</v>
      </c>
      <c r="G2200" s="2">
        <v>5</v>
      </c>
      <c r="H2200" s="2">
        <v>163154</v>
      </c>
      <c r="I2200" s="3" t="s">
        <v>2806</v>
      </c>
      <c r="J2200" s="15">
        <v>45162</v>
      </c>
      <c r="K2200" s="24">
        <v>1220877725</v>
      </c>
      <c r="L2200" s="15">
        <v>45170</v>
      </c>
      <c r="M2200" s="15">
        <v>45169</v>
      </c>
      <c r="N2200" s="15"/>
      <c r="O2200" s="26">
        <f>VLOOKUP(D2200,quash!A$2:$I$7791,9,FALSE)</f>
        <v>1</v>
      </c>
      <c r="P2200" s="7">
        <v>10000</v>
      </c>
      <c r="Q2200" s="26">
        <v>147</v>
      </c>
      <c r="R2200" s="19">
        <v>7.9000519063170294E-2</v>
      </c>
      <c r="S2200" s="26">
        <v>16</v>
      </c>
      <c r="T2200" s="7">
        <v>7000</v>
      </c>
      <c r="U2200" s="2">
        <v>142</v>
      </c>
      <c r="V2200" s="11">
        <v>1758.65</v>
      </c>
      <c r="W2200" s="14" t="s">
        <v>5281</v>
      </c>
      <c r="X2200" s="18">
        <v>1</v>
      </c>
      <c r="Y2200" s="9">
        <v>7000</v>
      </c>
      <c r="Z2200" s="19">
        <f t="shared" si="567"/>
        <v>0</v>
      </c>
      <c r="AA2200" s="25">
        <v>1758.65</v>
      </c>
      <c r="AB2200" s="30">
        <f t="shared" si="568"/>
        <v>523000</v>
      </c>
      <c r="AC2200" s="30">
        <f t="shared" si="575"/>
        <v>1.338432122370937E-2</v>
      </c>
      <c r="AD2200" s="31">
        <f t="shared" si="576"/>
        <v>1.9674952198852773</v>
      </c>
      <c r="AE2200" s="31">
        <f t="shared" si="577"/>
        <v>1.9005736137667306</v>
      </c>
      <c r="AG2200" s="30">
        <f t="shared" si="569"/>
        <v>2427000</v>
      </c>
      <c r="AH2200" s="30">
        <f t="shared" si="564"/>
        <v>2.88421920065925E-3</v>
      </c>
      <c r="AI2200" s="31">
        <f t="shared" si="565"/>
        <v>0.42398022249690975</v>
      </c>
      <c r="AJ2200" s="31">
        <f t="shared" si="566"/>
        <v>0.40955912649361348</v>
      </c>
      <c r="AK2200" s="30">
        <f>IF(W2200="si",($S2200*'COSTOS DE CREDITOS'!$C$27)/DATA!$G2200,"")</f>
        <v>65.906835757745824</v>
      </c>
      <c r="AL2200" s="90">
        <f>IF(W2200="si",'COSTOS DE CREDITOS'!$C$35,"")</f>
        <v>20.421138461538462</v>
      </c>
      <c r="AM2200" s="30">
        <f t="shared" si="570"/>
        <v>430.76923076923077</v>
      </c>
      <c r="AN2200" s="30">
        <f t="shared" si="571"/>
        <v>0</v>
      </c>
      <c r="AO2200" s="30">
        <f t="shared" si="572"/>
        <v>517.09720498851505</v>
      </c>
      <c r="AP2200" s="30">
        <f t="shared" si="573"/>
        <v>1241.5527950114852</v>
      </c>
      <c r="AQ2200" s="19">
        <f t="shared" si="574"/>
        <v>0.70596923493104657</v>
      </c>
    </row>
    <row r="2201" spans="1:43" x14ac:dyDescent="0.2">
      <c r="A2201" s="23" t="s">
        <v>5665</v>
      </c>
      <c r="B2201" s="6" t="s">
        <v>5676</v>
      </c>
      <c r="C2201" s="6" t="s">
        <v>5670</v>
      </c>
      <c r="D2201" s="2">
        <v>162535</v>
      </c>
      <c r="E2201" s="2">
        <v>163150</v>
      </c>
      <c r="F2201" s="3" t="s">
        <v>2788</v>
      </c>
      <c r="G2201" s="2">
        <v>5</v>
      </c>
      <c r="H2201" s="2">
        <v>163155</v>
      </c>
      <c r="I2201" s="3" t="s">
        <v>2807</v>
      </c>
      <c r="J2201" s="15">
        <v>45163</v>
      </c>
      <c r="K2201" s="24">
        <v>1223007628</v>
      </c>
      <c r="L2201" s="15">
        <v>45170</v>
      </c>
      <c r="M2201" s="15">
        <v>45169</v>
      </c>
      <c r="N2201" s="15"/>
      <c r="O2201" s="26" t="e">
        <f>VLOOKUP(D2201,quash!A$2:$I$7791,9,FALSE)</f>
        <v>#N/A</v>
      </c>
      <c r="P2201" s="7">
        <v>7000</v>
      </c>
      <c r="Q2201" s="26">
        <v>126</v>
      </c>
      <c r="R2201" s="19">
        <v>3.3741050530766176E-2</v>
      </c>
      <c r="S2201" s="26">
        <v>16</v>
      </c>
      <c r="T2201" s="7">
        <v>7000</v>
      </c>
      <c r="U2201" s="2">
        <v>142</v>
      </c>
      <c r="V2201" s="11">
        <v>1758.65</v>
      </c>
      <c r="W2201" s="14" t="s">
        <v>5281</v>
      </c>
      <c r="X2201" s="18">
        <v>1</v>
      </c>
      <c r="Y2201" s="9">
        <v>7000</v>
      </c>
      <c r="Z2201" s="19">
        <f t="shared" si="567"/>
        <v>0</v>
      </c>
      <c r="AA2201" s="25">
        <v>1758.65</v>
      </c>
      <c r="AB2201" s="30">
        <f t="shared" si="568"/>
        <v>622000</v>
      </c>
      <c r="AC2201" s="30">
        <f t="shared" si="575"/>
        <v>1.1254019292604502E-2</v>
      </c>
      <c r="AD2201" s="31">
        <f t="shared" si="576"/>
        <v>1.4180064308681672</v>
      </c>
      <c r="AE2201" s="31">
        <f t="shared" si="577"/>
        <v>1.5980707395498392</v>
      </c>
      <c r="AG2201" s="30">
        <f t="shared" si="569"/>
        <v>6126000</v>
      </c>
      <c r="AH2201" s="30">
        <f t="shared" si="564"/>
        <v>1.1426705843943846E-3</v>
      </c>
      <c r="AI2201" s="31">
        <f t="shared" si="565"/>
        <v>0.14397649363369247</v>
      </c>
      <c r="AJ2201" s="31">
        <f t="shared" si="566"/>
        <v>0.16225922298400261</v>
      </c>
      <c r="AK2201" s="30">
        <f>IF(W2201="si",($S2201*'COSTOS DE CREDITOS'!$C$27)/DATA!$G2201,"")</f>
        <v>65.906835757745824</v>
      </c>
      <c r="AL2201" s="90">
        <f>IF(W2201="si",'COSTOS DE CREDITOS'!$C$35,"")</f>
        <v>20.421138461538462</v>
      </c>
      <c r="AM2201" s="30">
        <f t="shared" si="570"/>
        <v>430.76923076923077</v>
      </c>
      <c r="AN2201" s="30">
        <f t="shared" si="571"/>
        <v>0</v>
      </c>
      <c r="AO2201" s="30">
        <f t="shared" si="572"/>
        <v>517.09720498851505</v>
      </c>
      <c r="AP2201" s="30">
        <f t="shared" si="573"/>
        <v>1241.5527950114852</v>
      </c>
      <c r="AQ2201" s="19">
        <f t="shared" si="574"/>
        <v>0.70596923493104657</v>
      </c>
    </row>
    <row r="2202" spans="1:43" x14ac:dyDescent="0.2">
      <c r="A2202" s="23" t="s">
        <v>5665</v>
      </c>
      <c r="B2202" s="6" t="s">
        <v>5676</v>
      </c>
      <c r="C2202" s="6" t="s">
        <v>5670</v>
      </c>
      <c r="D2202" s="2">
        <v>162600</v>
      </c>
      <c r="E2202" s="2">
        <v>163058</v>
      </c>
      <c r="F2202" s="3" t="s">
        <v>2808</v>
      </c>
      <c r="G2202" s="2">
        <v>5</v>
      </c>
      <c r="H2202" s="2">
        <v>163059</v>
      </c>
      <c r="I2202" s="3" t="s">
        <v>2809</v>
      </c>
      <c r="J2202" s="15">
        <v>45164</v>
      </c>
      <c r="K2202" s="24">
        <v>1223912037</v>
      </c>
      <c r="L2202" s="15">
        <v>45168</v>
      </c>
      <c r="M2202" s="15">
        <v>45169</v>
      </c>
      <c r="N2202" s="15"/>
      <c r="O2202" s="26">
        <f>VLOOKUP(D2202,quash!A$2:$I$7791,9,FALSE)</f>
        <v>1</v>
      </c>
      <c r="P2202" s="7">
        <v>5000</v>
      </c>
      <c r="Q2202" s="26">
        <v>147</v>
      </c>
      <c r="R2202" s="19">
        <v>0.11226939921536</v>
      </c>
      <c r="S2202" s="26">
        <v>16</v>
      </c>
      <c r="T2202" s="7">
        <v>7000</v>
      </c>
      <c r="U2202" s="2">
        <v>142</v>
      </c>
      <c r="V2202" s="11">
        <v>1758.65</v>
      </c>
      <c r="W2202" s="14" t="s">
        <v>5281</v>
      </c>
      <c r="X2202" s="18">
        <v>1</v>
      </c>
      <c r="Y2202" s="9">
        <v>7000</v>
      </c>
      <c r="Z2202" s="19">
        <f t="shared" si="567"/>
        <v>0</v>
      </c>
      <c r="AA2202" s="25">
        <v>1758.65</v>
      </c>
      <c r="AB2202" s="30">
        <f t="shared" si="568"/>
        <v>523000</v>
      </c>
      <c r="AC2202" s="30">
        <f t="shared" si="575"/>
        <v>1.338432122370937E-2</v>
      </c>
      <c r="AD2202" s="31">
        <f t="shared" si="576"/>
        <v>1.9674952198852773</v>
      </c>
      <c r="AE2202" s="31">
        <f t="shared" si="577"/>
        <v>1.9005736137667306</v>
      </c>
      <c r="AG2202" s="30">
        <f t="shared" si="569"/>
        <v>2427000</v>
      </c>
      <c r="AH2202" s="30">
        <f t="shared" si="564"/>
        <v>2.88421920065925E-3</v>
      </c>
      <c r="AI2202" s="31">
        <f t="shared" si="565"/>
        <v>0.42398022249690975</v>
      </c>
      <c r="AJ2202" s="31">
        <f t="shared" si="566"/>
        <v>0.40955912649361348</v>
      </c>
      <c r="AK2202" s="30">
        <f>IF(W2202="si",($S2202*'COSTOS DE CREDITOS'!$C$27)/DATA!$G2202,"")</f>
        <v>65.906835757745824</v>
      </c>
      <c r="AL2202" s="90">
        <f>IF(W2202="si",'COSTOS DE CREDITOS'!$C$35,"")</f>
        <v>20.421138461538462</v>
      </c>
      <c r="AM2202" s="30">
        <f t="shared" si="570"/>
        <v>430.76923076923077</v>
      </c>
      <c r="AN2202" s="30">
        <f t="shared" si="571"/>
        <v>0</v>
      </c>
      <c r="AO2202" s="30">
        <f t="shared" si="572"/>
        <v>517.09720498851505</v>
      </c>
      <c r="AP2202" s="30">
        <f t="shared" si="573"/>
        <v>1241.5527950114852</v>
      </c>
      <c r="AQ2202" s="19">
        <f t="shared" si="574"/>
        <v>0.70596923493104657</v>
      </c>
    </row>
    <row r="2203" spans="1:43" x14ac:dyDescent="0.2">
      <c r="A2203" s="23" t="s">
        <v>5665</v>
      </c>
      <c r="B2203" s="6" t="s">
        <v>5674</v>
      </c>
      <c r="C2203" s="6" t="s">
        <v>5670</v>
      </c>
      <c r="D2203" s="2">
        <v>162480</v>
      </c>
      <c r="E2203" s="2">
        <v>163188</v>
      </c>
      <c r="F2203" s="3" t="s">
        <v>2810</v>
      </c>
      <c r="G2203" s="2">
        <v>6</v>
      </c>
      <c r="H2203" s="2">
        <v>163189</v>
      </c>
      <c r="I2203" s="3" t="s">
        <v>2811</v>
      </c>
      <c r="J2203" s="15">
        <v>45163</v>
      </c>
      <c r="K2203" s="24">
        <v>1222687483</v>
      </c>
      <c r="L2203" s="15">
        <v>45170</v>
      </c>
      <c r="M2203" s="15">
        <v>45169</v>
      </c>
      <c r="N2203" s="15"/>
      <c r="O2203" s="26">
        <f>VLOOKUP(D2203,quash!A$2:$I$7791,9,FALSE)</f>
        <v>1</v>
      </c>
      <c r="P2203" s="7">
        <v>10000</v>
      </c>
      <c r="Q2203" s="26">
        <v>115</v>
      </c>
      <c r="R2203" s="19">
        <v>3.97705569269148E-2</v>
      </c>
      <c r="S2203" s="26">
        <v>16</v>
      </c>
      <c r="T2203" s="7">
        <v>6000</v>
      </c>
      <c r="U2203" s="2">
        <v>122</v>
      </c>
      <c r="V2203" s="11">
        <v>1282.8499999999999</v>
      </c>
      <c r="W2203" s="14" t="s">
        <v>5281</v>
      </c>
      <c r="X2203" s="18">
        <v>1</v>
      </c>
      <c r="Y2203" s="9">
        <v>6000</v>
      </c>
      <c r="Z2203" s="19">
        <f t="shared" si="567"/>
        <v>0</v>
      </c>
      <c r="AA2203" s="25">
        <v>1282.8499999999999</v>
      </c>
      <c r="AB2203" s="30">
        <f t="shared" si="568"/>
        <v>523000</v>
      </c>
      <c r="AC2203" s="30">
        <f t="shared" si="575"/>
        <v>1.1472275334608031E-2</v>
      </c>
      <c r="AD2203" s="31">
        <f t="shared" si="576"/>
        <v>1.3193116634799236</v>
      </c>
      <c r="AE2203" s="31">
        <f t="shared" si="577"/>
        <v>1.3996175908221797</v>
      </c>
      <c r="AG2203" s="30">
        <f t="shared" si="569"/>
        <v>2427000</v>
      </c>
      <c r="AH2203" s="30">
        <f t="shared" si="564"/>
        <v>2.472187886279357E-3</v>
      </c>
      <c r="AI2203" s="31">
        <f t="shared" si="565"/>
        <v>0.28430160692212608</v>
      </c>
      <c r="AJ2203" s="31">
        <f t="shared" si="566"/>
        <v>0.30160692212608153</v>
      </c>
      <c r="AK2203" s="30">
        <f>IF(W2203="si",($S2203*'COSTOS DE CREDITOS'!$C$27)/DATA!$G2203,"")</f>
        <v>54.922363131454851</v>
      </c>
      <c r="AL2203" s="90">
        <f>IF(W2203="si",'COSTOS DE CREDITOS'!$C$35,"")</f>
        <v>20.421138461538462</v>
      </c>
      <c r="AM2203" s="30">
        <f t="shared" si="570"/>
        <v>369.23076923076923</v>
      </c>
      <c r="AN2203" s="30">
        <f t="shared" si="571"/>
        <v>0</v>
      </c>
      <c r="AO2203" s="30">
        <f t="shared" si="572"/>
        <v>444.5742708237625</v>
      </c>
      <c r="AP2203" s="30">
        <f t="shared" si="573"/>
        <v>838.27572917623741</v>
      </c>
      <c r="AQ2203" s="19">
        <f t="shared" si="574"/>
        <v>0.65344797067173677</v>
      </c>
    </row>
    <row r="2204" spans="1:43" x14ac:dyDescent="0.2">
      <c r="A2204" s="23" t="s">
        <v>5665</v>
      </c>
      <c r="B2204" s="6" t="s">
        <v>5668</v>
      </c>
      <c r="C2204" s="6" t="s">
        <v>5667</v>
      </c>
      <c r="D2204" s="2">
        <v>162723</v>
      </c>
      <c r="E2204" s="2">
        <v>162832</v>
      </c>
      <c r="F2204" s="3" t="s">
        <v>2812</v>
      </c>
      <c r="G2204" s="2">
        <v>6</v>
      </c>
      <c r="H2204" s="2">
        <v>162833</v>
      </c>
      <c r="I2204" s="3" t="s">
        <v>2813</v>
      </c>
      <c r="J2204" s="15">
        <v>45166</v>
      </c>
      <c r="K2204" s="24">
        <v>1224887601</v>
      </c>
      <c r="L2204" s="15">
        <v>45167</v>
      </c>
      <c r="M2204" s="15">
        <v>45169</v>
      </c>
      <c r="N2204" s="15"/>
      <c r="O2204" s="26">
        <f>VLOOKUP(D2204,quash!A$2:$I$7791,9,FALSE)</f>
        <v>5</v>
      </c>
      <c r="P2204" s="7">
        <v>10000</v>
      </c>
      <c r="Q2204" s="26">
        <v>110</v>
      </c>
      <c r="R2204" s="19">
        <v>3.3220596517330399E-2</v>
      </c>
      <c r="S2204" s="26">
        <v>16</v>
      </c>
      <c r="T2204" s="7">
        <v>8000</v>
      </c>
      <c r="U2204" s="2">
        <v>117</v>
      </c>
      <c r="V2204" s="11">
        <v>1641.38</v>
      </c>
      <c r="W2204" s="14" t="s">
        <v>5281</v>
      </c>
      <c r="X2204" s="18">
        <v>1</v>
      </c>
      <c r="Y2204" s="9">
        <v>8000</v>
      </c>
      <c r="Z2204" s="19">
        <f t="shared" si="567"/>
        <v>0</v>
      </c>
      <c r="AA2204" s="25">
        <v>1641.38</v>
      </c>
      <c r="AB2204" s="30">
        <f t="shared" si="568"/>
        <v>119000</v>
      </c>
      <c r="AC2204" s="30">
        <f t="shared" si="575"/>
        <v>6.7226890756302518E-2</v>
      </c>
      <c r="AD2204" s="31">
        <f t="shared" si="576"/>
        <v>7.3949579831932768</v>
      </c>
      <c r="AE2204" s="31">
        <f t="shared" si="577"/>
        <v>7.8655462184873945</v>
      </c>
      <c r="AG2204" s="30">
        <f t="shared" si="569"/>
        <v>352000</v>
      </c>
      <c r="AH2204" s="30">
        <f t="shared" si="564"/>
        <v>2.2727272727272728E-2</v>
      </c>
      <c r="AI2204" s="31">
        <f t="shared" si="565"/>
        <v>2.5</v>
      </c>
      <c r="AJ2204" s="31">
        <f t="shared" si="566"/>
        <v>2.6590909090909092</v>
      </c>
      <c r="AK2204" s="30">
        <f>IF(W2204="si",($S2204*'COSTOS DE CREDITOS'!$C$27)/DATA!$G2204,"")</f>
        <v>54.922363131454851</v>
      </c>
      <c r="AL2204" s="90">
        <f>IF(W2204="si",'COSTOS DE CREDITOS'!$C$35,"")</f>
        <v>20.421138461538462</v>
      </c>
      <c r="AM2204" s="30">
        <f t="shared" si="570"/>
        <v>492.30769230769232</v>
      </c>
      <c r="AN2204" s="30">
        <f t="shared" si="571"/>
        <v>0</v>
      </c>
      <c r="AO2204" s="30">
        <f t="shared" si="572"/>
        <v>567.6511939006856</v>
      </c>
      <c r="AP2204" s="30">
        <f t="shared" si="573"/>
        <v>1073.7288060993146</v>
      </c>
      <c r="AQ2204" s="19">
        <f t="shared" si="574"/>
        <v>0.65416223305956855</v>
      </c>
    </row>
    <row r="2205" spans="1:43" x14ac:dyDescent="0.2">
      <c r="A2205" s="23" t="s">
        <v>5665</v>
      </c>
      <c r="B2205" s="6" t="s">
        <v>5681</v>
      </c>
      <c r="C2205" s="6" t="s">
        <v>5667</v>
      </c>
      <c r="D2205" s="2">
        <v>162851</v>
      </c>
      <c r="E2205" s="2">
        <v>163286</v>
      </c>
      <c r="F2205" s="3" t="s">
        <v>2814</v>
      </c>
      <c r="G2205" s="2">
        <v>5</v>
      </c>
      <c r="H2205" s="2">
        <v>163287</v>
      </c>
      <c r="I2205" s="3" t="s">
        <v>2815</v>
      </c>
      <c r="J2205" s="15">
        <v>45167</v>
      </c>
      <c r="K2205" s="24">
        <v>1225423816</v>
      </c>
      <c r="L2205" s="15">
        <v>45170</v>
      </c>
      <c r="M2205" s="15">
        <v>45169</v>
      </c>
      <c r="N2205" s="15"/>
      <c r="O2205" s="26">
        <f>VLOOKUP(D2205,quash!A$2:$I$7791,9,FALSE)</f>
        <v>2</v>
      </c>
      <c r="P2205" s="7">
        <v>10000</v>
      </c>
      <c r="Q2205" s="26">
        <v>110</v>
      </c>
      <c r="R2205" s="19">
        <v>3.11605023919212E-2</v>
      </c>
      <c r="S2205" s="93">
        <v>26</v>
      </c>
      <c r="T2205" s="7">
        <v>5000</v>
      </c>
      <c r="U2205" s="2">
        <v>147</v>
      </c>
      <c r="V2205" s="11">
        <v>1303.3399999999999</v>
      </c>
      <c r="W2205" s="14" t="s">
        <v>5281</v>
      </c>
      <c r="X2205" s="18">
        <v>0.93385733183619479</v>
      </c>
      <c r="Y2205" s="9">
        <v>4669.2866591809743</v>
      </c>
      <c r="Z2205" s="19">
        <f t="shared" si="567"/>
        <v>-6.6142668163805096E-2</v>
      </c>
      <c r="AA2205" s="25">
        <v>1217.133614875386</v>
      </c>
      <c r="AB2205" s="30">
        <f t="shared" si="568"/>
        <v>457000</v>
      </c>
      <c r="AC2205" s="30">
        <f t="shared" si="575"/>
        <v>1.0940919037199124E-2</v>
      </c>
      <c r="AD2205" s="31">
        <f t="shared" si="576"/>
        <v>1.2035010940919038</v>
      </c>
      <c r="AE2205" s="31">
        <f t="shared" si="577"/>
        <v>1.6083150984682713</v>
      </c>
      <c r="AG2205" s="30">
        <f t="shared" si="569"/>
        <v>1695000</v>
      </c>
      <c r="AH2205" s="30">
        <f t="shared" si="564"/>
        <v>2.9498525073746312E-3</v>
      </c>
      <c r="AI2205" s="31">
        <f t="shared" si="565"/>
        <v>0.32448377581120946</v>
      </c>
      <c r="AJ2205" s="31">
        <f t="shared" si="566"/>
        <v>0.4336283185840708</v>
      </c>
      <c r="AK2205" s="30">
        <f>IF(W2205="si",($S2205*'COSTOS DE CREDITOS'!$C$27)/DATA!$G2205,"")</f>
        <v>107.09860810633695</v>
      </c>
      <c r="AL2205" s="90">
        <f>IF(W2205="si",'COSTOS DE CREDITOS'!$C$35,"")</f>
        <v>20.421138461538462</v>
      </c>
      <c r="AM2205" s="30">
        <f t="shared" si="570"/>
        <v>500</v>
      </c>
      <c r="AN2205" s="30">
        <f t="shared" si="571"/>
        <v>330.71334081902569</v>
      </c>
      <c r="AO2205" s="30">
        <f t="shared" si="572"/>
        <v>958.23308738690116</v>
      </c>
      <c r="AP2205" s="30">
        <f t="shared" si="573"/>
        <v>258.90052748848484</v>
      </c>
      <c r="AQ2205" s="19">
        <f t="shared" si="574"/>
        <v>0.212713316208091</v>
      </c>
    </row>
    <row r="2206" spans="1:43" x14ac:dyDescent="0.2">
      <c r="A2206" s="23" t="s">
        <v>5665</v>
      </c>
      <c r="B2206" s="6" t="s">
        <v>5674</v>
      </c>
      <c r="C2206" s="6" t="s">
        <v>5670</v>
      </c>
      <c r="D2206" s="2">
        <v>162527</v>
      </c>
      <c r="E2206" s="2">
        <v>163078</v>
      </c>
      <c r="F2206" s="3" t="s">
        <v>2816</v>
      </c>
      <c r="G2206" s="2">
        <v>5</v>
      </c>
      <c r="H2206" s="2">
        <v>163079</v>
      </c>
      <c r="I2206" s="3" t="s">
        <v>2817</v>
      </c>
      <c r="J2206" s="15" t="s">
        <v>5688</v>
      </c>
      <c r="K2206" s="24" t="s">
        <v>5688</v>
      </c>
      <c r="L2206" s="15">
        <v>45168</v>
      </c>
      <c r="M2206" s="15">
        <v>45169</v>
      </c>
      <c r="N2206" s="15"/>
      <c r="O2206" s="26">
        <f>VLOOKUP(D2206,quash!A$2:$I$7791,9,FALSE)</f>
        <v>3</v>
      </c>
      <c r="P2206" s="7">
        <v>13000</v>
      </c>
      <c r="Q2206" s="26">
        <v>119</v>
      </c>
      <c r="R2206" s="19">
        <v>4.2177699152639532E-2</v>
      </c>
      <c r="S2206" s="26">
        <v>16</v>
      </c>
      <c r="T2206" s="7">
        <v>10000</v>
      </c>
      <c r="U2206" s="2">
        <v>122</v>
      </c>
      <c r="V2206" s="11">
        <v>2137.87</v>
      </c>
      <c r="W2206" s="14" t="s">
        <v>5281</v>
      </c>
      <c r="X2206" s="18">
        <v>1</v>
      </c>
      <c r="Y2206" s="9">
        <v>10000</v>
      </c>
      <c r="Z2206" s="19">
        <f t="shared" si="567"/>
        <v>0</v>
      </c>
      <c r="AA2206" s="25">
        <v>2137.87</v>
      </c>
      <c r="AB2206" s="30">
        <f t="shared" si="568"/>
        <v>162000</v>
      </c>
      <c r="AC2206" s="30">
        <f t="shared" si="575"/>
        <v>6.1728395061728392E-2</v>
      </c>
      <c r="AD2206" s="31">
        <f t="shared" si="576"/>
        <v>7.3456790123456788</v>
      </c>
      <c r="AE2206" s="31">
        <f t="shared" si="577"/>
        <v>7.5308641975308639</v>
      </c>
      <c r="AG2206" s="30">
        <f t="shared" si="569"/>
        <v>778000</v>
      </c>
      <c r="AH2206" s="30">
        <f t="shared" si="564"/>
        <v>1.2853470437017995E-2</v>
      </c>
      <c r="AI2206" s="31">
        <f t="shared" si="565"/>
        <v>1.5295629820051415</v>
      </c>
      <c r="AJ2206" s="31">
        <f t="shared" si="566"/>
        <v>1.5681233933161953</v>
      </c>
      <c r="AK2206" s="30">
        <f>IF(W2206="si",($S2206*'COSTOS DE CREDITOS'!$C$27)/DATA!$G2206,"")</f>
        <v>65.906835757745824</v>
      </c>
      <c r="AL2206" s="90">
        <f>IF(W2206="si",'COSTOS DE CREDITOS'!$C$35,"")</f>
        <v>20.421138461538462</v>
      </c>
      <c r="AM2206" s="30">
        <f t="shared" si="570"/>
        <v>615.38461538461547</v>
      </c>
      <c r="AN2206" s="30">
        <f t="shared" si="571"/>
        <v>0</v>
      </c>
      <c r="AO2206" s="30">
        <f t="shared" si="572"/>
        <v>701.7125896038998</v>
      </c>
      <c r="AP2206" s="30">
        <f t="shared" si="573"/>
        <v>1436.1574103961002</v>
      </c>
      <c r="AQ2206" s="19">
        <f t="shared" si="574"/>
        <v>0.67177022475459236</v>
      </c>
    </row>
    <row r="2207" spans="1:43" x14ac:dyDescent="0.2">
      <c r="A2207" s="23" t="s">
        <v>5665</v>
      </c>
      <c r="B2207" s="6" t="s">
        <v>5684</v>
      </c>
      <c r="C2207" s="6" t="s">
        <v>5667</v>
      </c>
      <c r="D2207" s="2">
        <v>162554</v>
      </c>
      <c r="E2207" s="2">
        <v>163159</v>
      </c>
      <c r="F2207" s="3" t="s">
        <v>2818</v>
      </c>
      <c r="G2207" s="2">
        <v>7</v>
      </c>
      <c r="H2207" s="2">
        <v>163160</v>
      </c>
      <c r="I2207" s="3" t="s">
        <v>2819</v>
      </c>
      <c r="J2207" s="15">
        <v>45268</v>
      </c>
      <c r="K2207" s="24">
        <v>1296660563</v>
      </c>
      <c r="L2207" s="15">
        <v>45170</v>
      </c>
      <c r="M2207" s="15">
        <v>45169</v>
      </c>
      <c r="N2207" s="15"/>
      <c r="O2207" s="26">
        <f>VLOOKUP(D2207,quash!A$2:$I$7791,9,FALSE)</f>
        <v>1</v>
      </c>
      <c r="P2207" s="7">
        <v>10000</v>
      </c>
      <c r="Q2207" s="26">
        <v>115</v>
      </c>
      <c r="R2207" s="19">
        <v>3.97705569269148E-2</v>
      </c>
      <c r="S2207" s="26">
        <v>16</v>
      </c>
      <c r="T2207" s="7">
        <v>8000</v>
      </c>
      <c r="U2207" s="2">
        <v>142</v>
      </c>
      <c r="V2207" s="11">
        <v>2013.74</v>
      </c>
      <c r="W2207" s="14" t="s">
        <v>5281</v>
      </c>
      <c r="X2207" s="18">
        <v>1</v>
      </c>
      <c r="Y2207" s="9">
        <v>8000</v>
      </c>
      <c r="Z2207" s="19">
        <f t="shared" si="567"/>
        <v>0</v>
      </c>
      <c r="AA2207" s="25">
        <v>2013.74</v>
      </c>
      <c r="AB2207" s="30">
        <f t="shared" si="568"/>
        <v>523000</v>
      </c>
      <c r="AC2207" s="30">
        <f t="shared" si="575"/>
        <v>1.5296367112810707E-2</v>
      </c>
      <c r="AD2207" s="31">
        <f t="shared" si="576"/>
        <v>1.7590822179732313</v>
      </c>
      <c r="AE2207" s="31">
        <f t="shared" si="577"/>
        <v>2.1720841300191203</v>
      </c>
      <c r="AG2207" s="30">
        <f t="shared" si="569"/>
        <v>2427000</v>
      </c>
      <c r="AH2207" s="30">
        <f t="shared" si="564"/>
        <v>3.296250515039143E-3</v>
      </c>
      <c r="AI2207" s="31">
        <f t="shared" si="565"/>
        <v>0.37906880922950142</v>
      </c>
      <c r="AJ2207" s="31">
        <f t="shared" si="566"/>
        <v>0.4680675731355583</v>
      </c>
      <c r="AK2207" s="30">
        <f>IF(W2207="si",($S2207*'COSTOS DE CREDITOS'!$C$27)/DATA!$G2207,"")</f>
        <v>47.07631125553273</v>
      </c>
      <c r="AL2207" s="90">
        <f>IF(W2207="si",'COSTOS DE CREDITOS'!$C$35,"")</f>
        <v>20.421138461538462</v>
      </c>
      <c r="AM2207" s="30">
        <f t="shared" si="570"/>
        <v>492.30769230769232</v>
      </c>
      <c r="AN2207" s="30">
        <f t="shared" si="571"/>
        <v>0</v>
      </c>
      <c r="AO2207" s="30">
        <f t="shared" si="572"/>
        <v>559.80514202476354</v>
      </c>
      <c r="AP2207" s="30">
        <f t="shared" si="573"/>
        <v>1453.9348579752364</v>
      </c>
      <c r="AQ2207" s="19">
        <f t="shared" si="574"/>
        <v>0.72200723925394361</v>
      </c>
    </row>
    <row r="2208" spans="1:43" x14ac:dyDescent="0.2">
      <c r="A2208" s="23" t="s">
        <v>5665</v>
      </c>
      <c r="B2208" s="6" t="s">
        <v>5684</v>
      </c>
      <c r="C2208" s="6" t="s">
        <v>5667</v>
      </c>
      <c r="D2208" s="2">
        <v>162863</v>
      </c>
      <c r="E2208" s="2">
        <v>163325</v>
      </c>
      <c r="F2208" s="3" t="s">
        <v>2820</v>
      </c>
      <c r="G2208" s="2">
        <v>5</v>
      </c>
      <c r="H2208" s="2">
        <v>163326</v>
      </c>
      <c r="I2208" s="3" t="s">
        <v>2821</v>
      </c>
      <c r="J2208" s="15">
        <v>45273</v>
      </c>
      <c r="K2208" s="24">
        <v>1300037771</v>
      </c>
      <c r="L2208" s="15">
        <v>45170</v>
      </c>
      <c r="M2208" s="15">
        <v>45169</v>
      </c>
      <c r="N2208" s="15"/>
      <c r="O2208" s="26">
        <f>VLOOKUP(D2208,quash!A$2:$I$7791,9,FALSE)</f>
        <v>1</v>
      </c>
      <c r="P2208" s="7">
        <v>5000</v>
      </c>
      <c r="Q2208" s="26">
        <v>147</v>
      </c>
      <c r="R2208" s="19">
        <v>0.11226939921536</v>
      </c>
      <c r="S2208" s="26">
        <v>16</v>
      </c>
      <c r="T2208" s="7">
        <v>8000</v>
      </c>
      <c r="U2208" s="2">
        <v>142</v>
      </c>
      <c r="V2208" s="11">
        <v>2013.74</v>
      </c>
      <c r="W2208" s="14" t="s">
        <v>5281</v>
      </c>
      <c r="X2208" s="18">
        <v>1</v>
      </c>
      <c r="Y2208" s="9">
        <v>8000</v>
      </c>
      <c r="Z2208" s="19">
        <f t="shared" si="567"/>
        <v>0</v>
      </c>
      <c r="AA2208" s="25">
        <v>2013.74</v>
      </c>
      <c r="AB2208" s="30">
        <f t="shared" si="568"/>
        <v>523000</v>
      </c>
      <c r="AC2208" s="30">
        <f t="shared" si="575"/>
        <v>1.5296367112810707E-2</v>
      </c>
      <c r="AD2208" s="31">
        <f t="shared" si="576"/>
        <v>2.248565965583174</v>
      </c>
      <c r="AE2208" s="31">
        <f t="shared" si="577"/>
        <v>2.1720841300191203</v>
      </c>
      <c r="AG2208" s="30">
        <f t="shared" si="569"/>
        <v>2427000</v>
      </c>
      <c r="AH2208" s="30">
        <f t="shared" si="564"/>
        <v>3.296250515039143E-3</v>
      </c>
      <c r="AI2208" s="31">
        <f t="shared" si="565"/>
        <v>0.48454882571075403</v>
      </c>
      <c r="AJ2208" s="31">
        <f t="shared" si="566"/>
        <v>0.4680675731355583</v>
      </c>
      <c r="AK2208" s="30">
        <f>IF(W2208="si",($S2208*'COSTOS DE CREDITOS'!$C$27)/DATA!$G2208,"")</f>
        <v>65.906835757745824</v>
      </c>
      <c r="AL2208" s="90">
        <f>IF(W2208="si",'COSTOS DE CREDITOS'!$C$35,"")</f>
        <v>20.421138461538462</v>
      </c>
      <c r="AM2208" s="30">
        <f t="shared" si="570"/>
        <v>492.30769230769232</v>
      </c>
      <c r="AN2208" s="30">
        <f t="shared" si="571"/>
        <v>0</v>
      </c>
      <c r="AO2208" s="30">
        <f t="shared" si="572"/>
        <v>578.63566652697659</v>
      </c>
      <c r="AP2208" s="30">
        <f t="shared" si="573"/>
        <v>1435.1043334730234</v>
      </c>
      <c r="AQ2208" s="19">
        <f t="shared" si="574"/>
        <v>0.71265621851531147</v>
      </c>
    </row>
    <row r="2209" spans="1:43" x14ac:dyDescent="0.2">
      <c r="A2209" s="23" t="s">
        <v>5665</v>
      </c>
      <c r="B2209" s="6" t="s">
        <v>5676</v>
      </c>
      <c r="C2209" s="6" t="s">
        <v>5670</v>
      </c>
      <c r="D2209" s="2">
        <v>162939</v>
      </c>
      <c r="E2209" s="2">
        <v>163058</v>
      </c>
      <c r="F2209" s="3" t="s">
        <v>2808</v>
      </c>
      <c r="G2209" s="2">
        <v>5</v>
      </c>
      <c r="H2209" s="2">
        <v>163060</v>
      </c>
      <c r="I2209" s="3" t="s">
        <v>2823</v>
      </c>
      <c r="J2209" s="15">
        <v>45167</v>
      </c>
      <c r="K2209" s="24">
        <v>1225644549</v>
      </c>
      <c r="L2209" s="15">
        <v>45168</v>
      </c>
      <c r="M2209" s="15">
        <v>45169</v>
      </c>
      <c r="N2209" s="15"/>
      <c r="O2209" s="26">
        <f>VLOOKUP(D2209,quash!A$2:$I$7791,9,FALSE)</f>
        <v>2</v>
      </c>
      <c r="P2209" s="7">
        <v>5000</v>
      </c>
      <c r="Q2209" s="26">
        <v>147</v>
      </c>
      <c r="R2209" s="19">
        <v>0.11226939921536</v>
      </c>
      <c r="S2209" s="26">
        <v>16</v>
      </c>
      <c r="T2209" s="7">
        <v>7000</v>
      </c>
      <c r="U2209" s="2">
        <v>142</v>
      </c>
      <c r="V2209" s="11">
        <v>1758.65</v>
      </c>
      <c r="W2209" s="14" t="s">
        <v>5281</v>
      </c>
      <c r="X2209" s="18">
        <v>1</v>
      </c>
      <c r="Y2209" s="9">
        <v>7000</v>
      </c>
      <c r="Z2209" s="19">
        <f t="shared" si="567"/>
        <v>0</v>
      </c>
      <c r="AA2209" s="25">
        <v>1758.65</v>
      </c>
      <c r="AB2209" s="30">
        <f t="shared" si="568"/>
        <v>457000</v>
      </c>
      <c r="AC2209" s="30">
        <f t="shared" si="575"/>
        <v>1.5317286652078774E-2</v>
      </c>
      <c r="AD2209" s="31">
        <f t="shared" si="576"/>
        <v>2.2516411378555796</v>
      </c>
      <c r="AE2209" s="31">
        <f t="shared" si="577"/>
        <v>2.175054704595186</v>
      </c>
      <c r="AG2209" s="30">
        <f t="shared" si="569"/>
        <v>1695000</v>
      </c>
      <c r="AH2209" s="30">
        <f t="shared" si="564"/>
        <v>4.1297935103244837E-3</v>
      </c>
      <c r="AI2209" s="31">
        <f t="shared" si="565"/>
        <v>0.60707964601769915</v>
      </c>
      <c r="AJ2209" s="31">
        <f t="shared" si="566"/>
        <v>0.58643067846607666</v>
      </c>
      <c r="AK2209" s="30">
        <f>IF(W2209="si",($S2209*'COSTOS DE CREDITOS'!$C$27)/DATA!$G2209,"")</f>
        <v>65.906835757745824</v>
      </c>
      <c r="AL2209" s="90">
        <f>IF(W2209="si",'COSTOS DE CREDITOS'!$C$35,"")</f>
        <v>20.421138461538462</v>
      </c>
      <c r="AM2209" s="30">
        <f t="shared" si="570"/>
        <v>430.76923076923077</v>
      </c>
      <c r="AN2209" s="30">
        <f t="shared" si="571"/>
        <v>0</v>
      </c>
      <c r="AO2209" s="30">
        <f t="shared" si="572"/>
        <v>517.09720498851505</v>
      </c>
      <c r="AP2209" s="30">
        <f t="shared" si="573"/>
        <v>1241.5527950114852</v>
      </c>
      <c r="AQ2209" s="19">
        <f t="shared" si="574"/>
        <v>0.70596923493104657</v>
      </c>
    </row>
    <row r="2210" spans="1:43" x14ac:dyDescent="0.2">
      <c r="A2210" s="23" t="s">
        <v>5665</v>
      </c>
      <c r="B2210" s="6" t="s">
        <v>5676</v>
      </c>
      <c r="C2210" s="6" t="s">
        <v>5670</v>
      </c>
      <c r="D2210" s="2">
        <v>162455</v>
      </c>
      <c r="E2210" s="2">
        <v>163058</v>
      </c>
      <c r="F2210" s="3" t="s">
        <v>2808</v>
      </c>
      <c r="G2210" s="2">
        <v>5</v>
      </c>
      <c r="H2210" s="2">
        <v>163061</v>
      </c>
      <c r="I2210" s="3" t="s">
        <v>2824</v>
      </c>
      <c r="J2210" s="15">
        <v>45163</v>
      </c>
      <c r="K2210" s="24">
        <v>1222533084</v>
      </c>
      <c r="L2210" s="15">
        <v>45168</v>
      </c>
      <c r="M2210" s="15">
        <v>45169</v>
      </c>
      <c r="N2210" s="15"/>
      <c r="O2210" s="26">
        <f>VLOOKUP(D2210,quash!A$2:$I$7791,9,FALSE)</f>
        <v>2</v>
      </c>
      <c r="P2210" s="7">
        <v>10000</v>
      </c>
      <c r="Q2210" s="26">
        <v>147</v>
      </c>
      <c r="R2210" s="19">
        <v>7.9000519063170294E-2</v>
      </c>
      <c r="S2210" s="26">
        <v>16</v>
      </c>
      <c r="T2210" s="7">
        <v>7000</v>
      </c>
      <c r="U2210" s="2">
        <v>142</v>
      </c>
      <c r="V2210" s="11">
        <v>1758.65</v>
      </c>
      <c r="W2210" s="14" t="s">
        <v>5281</v>
      </c>
      <c r="X2210" s="18">
        <v>1</v>
      </c>
      <c r="Y2210" s="9">
        <v>7000</v>
      </c>
      <c r="Z2210" s="19">
        <f t="shared" si="567"/>
        <v>0</v>
      </c>
      <c r="AA2210" s="25">
        <v>1758.65</v>
      </c>
      <c r="AB2210" s="30">
        <f t="shared" si="568"/>
        <v>457000</v>
      </c>
      <c r="AC2210" s="30">
        <f t="shared" si="575"/>
        <v>1.5317286652078774E-2</v>
      </c>
      <c r="AD2210" s="31">
        <f t="shared" si="576"/>
        <v>2.2516411378555796</v>
      </c>
      <c r="AE2210" s="31">
        <f t="shared" si="577"/>
        <v>2.175054704595186</v>
      </c>
      <c r="AG2210" s="30">
        <f t="shared" si="569"/>
        <v>1695000</v>
      </c>
      <c r="AH2210" s="30">
        <f t="shared" si="564"/>
        <v>4.1297935103244837E-3</v>
      </c>
      <c r="AI2210" s="31">
        <f t="shared" si="565"/>
        <v>0.60707964601769915</v>
      </c>
      <c r="AJ2210" s="31">
        <f t="shared" si="566"/>
        <v>0.58643067846607666</v>
      </c>
      <c r="AK2210" s="30">
        <f>IF(W2210="si",($S2210*'COSTOS DE CREDITOS'!$C$27)/DATA!$G2210,"")</f>
        <v>65.906835757745824</v>
      </c>
      <c r="AL2210" s="90">
        <f>IF(W2210="si",'COSTOS DE CREDITOS'!$C$35,"")</f>
        <v>20.421138461538462</v>
      </c>
      <c r="AM2210" s="30">
        <f t="shared" si="570"/>
        <v>430.76923076923077</v>
      </c>
      <c r="AN2210" s="30">
        <f t="shared" si="571"/>
        <v>0</v>
      </c>
      <c r="AO2210" s="30">
        <f t="shared" si="572"/>
        <v>517.09720498851505</v>
      </c>
      <c r="AP2210" s="30">
        <f t="shared" si="573"/>
        <v>1241.5527950114852</v>
      </c>
      <c r="AQ2210" s="19">
        <f t="shared" si="574"/>
        <v>0.70596923493104657</v>
      </c>
    </row>
    <row r="2211" spans="1:43" x14ac:dyDescent="0.2">
      <c r="A2211" s="23" t="s">
        <v>5665</v>
      </c>
      <c r="B2211" s="6" t="s">
        <v>5676</v>
      </c>
      <c r="C2211" s="6" t="s">
        <v>5670</v>
      </c>
      <c r="D2211" s="2">
        <v>162454</v>
      </c>
      <c r="E2211" s="2">
        <v>163058</v>
      </c>
      <c r="F2211" s="3" t="s">
        <v>2808</v>
      </c>
      <c r="G2211" s="2">
        <v>5</v>
      </c>
      <c r="H2211" s="2">
        <v>163062</v>
      </c>
      <c r="I2211" s="3" t="s">
        <v>2825</v>
      </c>
      <c r="J2211" s="15">
        <v>45163</v>
      </c>
      <c r="K2211" s="24">
        <v>1222531449</v>
      </c>
      <c r="L2211" s="15">
        <v>45168</v>
      </c>
      <c r="M2211" s="15">
        <v>45169</v>
      </c>
      <c r="N2211" s="15"/>
      <c r="O2211" s="26">
        <f>VLOOKUP(D2211,quash!A$2:$I$7791,9,FALSE)</f>
        <v>1</v>
      </c>
      <c r="P2211" s="7">
        <v>5000</v>
      </c>
      <c r="Q2211" s="26">
        <v>147</v>
      </c>
      <c r="R2211" s="19">
        <v>0.11226939921536</v>
      </c>
      <c r="S2211" s="26">
        <v>16</v>
      </c>
      <c r="T2211" s="7">
        <v>7000</v>
      </c>
      <c r="U2211" s="2">
        <v>142</v>
      </c>
      <c r="V2211" s="11">
        <v>1758.65</v>
      </c>
      <c r="W2211" s="14" t="s">
        <v>5281</v>
      </c>
      <c r="X2211" s="18">
        <v>1</v>
      </c>
      <c r="Y2211" s="9">
        <v>7000</v>
      </c>
      <c r="Z2211" s="19">
        <f t="shared" si="567"/>
        <v>0</v>
      </c>
      <c r="AA2211" s="25">
        <v>1758.65</v>
      </c>
      <c r="AB2211" s="30">
        <f t="shared" si="568"/>
        <v>523000</v>
      </c>
      <c r="AC2211" s="30">
        <f t="shared" si="575"/>
        <v>1.338432122370937E-2</v>
      </c>
      <c r="AD2211" s="31">
        <f t="shared" si="576"/>
        <v>1.9674952198852773</v>
      </c>
      <c r="AE2211" s="31">
        <f t="shared" si="577"/>
        <v>1.9005736137667306</v>
      </c>
      <c r="AG2211" s="30">
        <f t="shared" si="569"/>
        <v>2427000</v>
      </c>
      <c r="AH2211" s="30">
        <f t="shared" si="564"/>
        <v>2.88421920065925E-3</v>
      </c>
      <c r="AI2211" s="31">
        <f t="shared" si="565"/>
        <v>0.42398022249690975</v>
      </c>
      <c r="AJ2211" s="31">
        <f t="shared" si="566"/>
        <v>0.40955912649361348</v>
      </c>
      <c r="AK2211" s="30">
        <f>IF(W2211="si",($S2211*'COSTOS DE CREDITOS'!$C$27)/DATA!$G2211,"")</f>
        <v>65.906835757745824</v>
      </c>
      <c r="AL2211" s="90">
        <f>IF(W2211="si",'COSTOS DE CREDITOS'!$C$35,"")</f>
        <v>20.421138461538462</v>
      </c>
      <c r="AM2211" s="30">
        <f t="shared" si="570"/>
        <v>430.76923076923077</v>
      </c>
      <c r="AN2211" s="30">
        <f t="shared" si="571"/>
        <v>0</v>
      </c>
      <c r="AO2211" s="30">
        <f t="shared" si="572"/>
        <v>517.09720498851505</v>
      </c>
      <c r="AP2211" s="30">
        <f t="shared" si="573"/>
        <v>1241.5527950114852</v>
      </c>
      <c r="AQ2211" s="19">
        <f t="shared" si="574"/>
        <v>0.70596923493104657</v>
      </c>
    </row>
    <row r="2212" spans="1:43" x14ac:dyDescent="0.2">
      <c r="A2212" s="23" t="s">
        <v>5665</v>
      </c>
      <c r="B2212" s="6" t="s">
        <v>5676</v>
      </c>
      <c r="C2212" s="6" t="s">
        <v>5670</v>
      </c>
      <c r="D2212" s="2">
        <v>162481</v>
      </c>
      <c r="E2212" s="2">
        <v>163058</v>
      </c>
      <c r="F2212" s="3" t="s">
        <v>2808</v>
      </c>
      <c r="G2212" s="2">
        <v>5</v>
      </c>
      <c r="H2212" s="2">
        <v>163063</v>
      </c>
      <c r="I2212" s="3" t="s">
        <v>2826</v>
      </c>
      <c r="J2212" s="15">
        <v>45163</v>
      </c>
      <c r="K2212" s="24">
        <v>1222713299</v>
      </c>
      <c r="L2212" s="15">
        <v>45168</v>
      </c>
      <c r="M2212" s="15">
        <v>45169</v>
      </c>
      <c r="N2212" s="15"/>
      <c r="O2212" s="26">
        <f>VLOOKUP(D2212,quash!A$2:$I$7791,9,FALSE)</f>
        <v>2</v>
      </c>
      <c r="P2212" s="7">
        <v>9000</v>
      </c>
      <c r="Q2212" s="26">
        <v>132</v>
      </c>
      <c r="R2212" s="19">
        <v>5.7517226639757162E-2</v>
      </c>
      <c r="S2212" s="26">
        <v>16</v>
      </c>
      <c r="T2212" s="7">
        <v>7000</v>
      </c>
      <c r="U2212" s="2">
        <v>142</v>
      </c>
      <c r="V2212" s="11">
        <v>1758.65</v>
      </c>
      <c r="W2212" s="14" t="s">
        <v>5281</v>
      </c>
      <c r="X2212" s="18">
        <v>1</v>
      </c>
      <c r="Y2212" s="9">
        <v>7000</v>
      </c>
      <c r="Z2212" s="19">
        <f t="shared" si="567"/>
        <v>0</v>
      </c>
      <c r="AA2212" s="25">
        <v>1758.65</v>
      </c>
      <c r="AB2212" s="30">
        <f t="shared" si="568"/>
        <v>457000</v>
      </c>
      <c r="AC2212" s="30">
        <f t="shared" si="575"/>
        <v>1.5317286652078774E-2</v>
      </c>
      <c r="AD2212" s="31">
        <f t="shared" si="576"/>
        <v>2.0218818380743984</v>
      </c>
      <c r="AE2212" s="31">
        <f t="shared" si="577"/>
        <v>2.175054704595186</v>
      </c>
      <c r="AG2212" s="30">
        <f t="shared" si="569"/>
        <v>1695000</v>
      </c>
      <c r="AH2212" s="30">
        <f t="shared" si="564"/>
        <v>4.1297935103244837E-3</v>
      </c>
      <c r="AI2212" s="31">
        <f t="shared" si="565"/>
        <v>0.54513274336283191</v>
      </c>
      <c r="AJ2212" s="31">
        <f t="shared" si="566"/>
        <v>0.58643067846607666</v>
      </c>
      <c r="AK2212" s="30">
        <f>IF(W2212="si",($S2212*'COSTOS DE CREDITOS'!$C$27)/DATA!$G2212,"")</f>
        <v>65.906835757745824</v>
      </c>
      <c r="AL2212" s="90">
        <f>IF(W2212="si",'COSTOS DE CREDITOS'!$C$35,"")</f>
        <v>20.421138461538462</v>
      </c>
      <c r="AM2212" s="30">
        <f t="shared" si="570"/>
        <v>430.76923076923077</v>
      </c>
      <c r="AN2212" s="30">
        <f t="shared" si="571"/>
        <v>0</v>
      </c>
      <c r="AO2212" s="30">
        <f t="shared" si="572"/>
        <v>517.09720498851505</v>
      </c>
      <c r="AP2212" s="30">
        <f t="shared" si="573"/>
        <v>1241.5527950114852</v>
      </c>
      <c r="AQ2212" s="19">
        <f t="shared" si="574"/>
        <v>0.70596923493104657</v>
      </c>
    </row>
    <row r="2213" spans="1:43" x14ac:dyDescent="0.2">
      <c r="A2213" s="23" t="s">
        <v>5665</v>
      </c>
      <c r="B2213" s="6" t="s">
        <v>5677</v>
      </c>
      <c r="C2213" s="6" t="s">
        <v>5667</v>
      </c>
      <c r="D2213" s="2">
        <v>162013</v>
      </c>
      <c r="E2213" s="2">
        <v>163124</v>
      </c>
      <c r="F2213" s="3" t="s">
        <v>2827</v>
      </c>
      <c r="G2213" s="2">
        <v>5</v>
      </c>
      <c r="H2213" s="2">
        <v>163127</v>
      </c>
      <c r="I2213" s="3" t="s">
        <v>2828</v>
      </c>
      <c r="J2213" s="15">
        <v>45160</v>
      </c>
      <c r="K2213" s="24">
        <v>1219455264</v>
      </c>
      <c r="L2213" s="15">
        <v>45169</v>
      </c>
      <c r="M2213" s="15">
        <v>45169</v>
      </c>
      <c r="N2213" s="15"/>
      <c r="O2213" s="26">
        <f>VLOOKUP(D2213,quash!A$2:$I$7791,9,FALSE)</f>
        <v>4</v>
      </c>
      <c r="P2213" s="7">
        <v>10000</v>
      </c>
      <c r="Q2213" s="26">
        <v>124</v>
      </c>
      <c r="R2213" s="19">
        <v>4.6104833343200147E-2</v>
      </c>
      <c r="S2213" s="93">
        <v>26</v>
      </c>
      <c r="T2213" s="7">
        <v>5000</v>
      </c>
      <c r="U2213" s="2">
        <v>117</v>
      </c>
      <c r="V2213" s="11">
        <v>469.16</v>
      </c>
      <c r="W2213" s="14" t="s">
        <v>5281</v>
      </c>
      <c r="X2213" s="18">
        <v>0.65849726289010546</v>
      </c>
      <c r="Y2213" s="9">
        <v>3292.4863144505275</v>
      </c>
      <c r="Z2213" s="19">
        <f t="shared" si="567"/>
        <v>-0.34150273710989454</v>
      </c>
      <c r="AA2213" s="25">
        <v>308.94057585752188</v>
      </c>
      <c r="AB2213" s="30">
        <f t="shared" si="568"/>
        <v>247000</v>
      </c>
      <c r="AC2213" s="30">
        <f t="shared" si="575"/>
        <v>2.0242914979757085E-2</v>
      </c>
      <c r="AD2213" s="31">
        <f t="shared" si="576"/>
        <v>2.5101214574898787</v>
      </c>
      <c r="AE2213" s="31">
        <f t="shared" si="577"/>
        <v>2.3684210526315788</v>
      </c>
      <c r="AG2213" s="30">
        <f t="shared" si="569"/>
        <v>927000</v>
      </c>
      <c r="AH2213" s="30">
        <f t="shared" si="564"/>
        <v>5.3937432578209281E-3</v>
      </c>
      <c r="AI2213" s="31">
        <f t="shared" si="565"/>
        <v>0.66882416396979505</v>
      </c>
      <c r="AJ2213" s="31">
        <f t="shared" si="566"/>
        <v>0.6310679611650486</v>
      </c>
      <c r="AK2213" s="30">
        <f>IF(W2213="si",($S2213*'COSTOS DE CREDITOS'!$C$27)/DATA!$G2213,"")</f>
        <v>107.09860810633695</v>
      </c>
      <c r="AL2213" s="90">
        <f>IF(W2213="si",'COSTOS DE CREDITOS'!$C$35,"")</f>
        <v>20.421138461538462</v>
      </c>
      <c r="AM2213" s="30">
        <f t="shared" si="570"/>
        <v>500</v>
      </c>
      <c r="AN2213" s="30">
        <f t="shared" si="571"/>
        <v>1707.5136855494725</v>
      </c>
      <c r="AO2213" s="30">
        <f t="shared" si="572"/>
        <v>2335.0334321173477</v>
      </c>
      <c r="AP2213" s="30">
        <f t="shared" si="573"/>
        <v>-2026.0928562598258</v>
      </c>
      <c r="AQ2213" s="19">
        <f t="shared" si="574"/>
        <v>-6.5581960240607087</v>
      </c>
    </row>
    <row r="2214" spans="1:43" x14ac:dyDescent="0.2">
      <c r="A2214" s="23" t="s">
        <v>5665</v>
      </c>
      <c r="B2214" s="6" t="s">
        <v>5676</v>
      </c>
      <c r="C2214" s="6" t="s">
        <v>5670</v>
      </c>
      <c r="D2214" s="2">
        <v>162846</v>
      </c>
      <c r="E2214" s="2">
        <v>163201</v>
      </c>
      <c r="F2214" s="3" t="s">
        <v>2829</v>
      </c>
      <c r="G2214" s="2">
        <v>5</v>
      </c>
      <c r="H2214" s="2">
        <v>163204</v>
      </c>
      <c r="I2214" s="3" t="s">
        <v>2830</v>
      </c>
      <c r="J2214" s="15">
        <v>45167</v>
      </c>
      <c r="K2214" s="24">
        <v>1225408864</v>
      </c>
      <c r="L2214" s="15">
        <v>45170</v>
      </c>
      <c r="M2214" s="15">
        <v>45169</v>
      </c>
      <c r="N2214" s="15"/>
      <c r="O2214" s="26">
        <f>VLOOKUP(D2214,quash!A$2:$I$7791,9,FALSE)</f>
        <v>2</v>
      </c>
      <c r="P2214" s="7">
        <v>10000</v>
      </c>
      <c r="Q2214" s="26">
        <v>132</v>
      </c>
      <c r="R2214" s="19">
        <v>5.8283715876113903E-2</v>
      </c>
      <c r="S2214" s="26">
        <v>16</v>
      </c>
      <c r="T2214" s="7">
        <v>7000</v>
      </c>
      <c r="U2214" s="2">
        <v>142</v>
      </c>
      <c r="V2214" s="11">
        <v>1758.65</v>
      </c>
      <c r="W2214" s="14" t="s">
        <v>5281</v>
      </c>
      <c r="X2214" s="18">
        <v>1</v>
      </c>
      <c r="Y2214" s="9">
        <v>7000</v>
      </c>
      <c r="Z2214" s="19">
        <f t="shared" si="567"/>
        <v>0</v>
      </c>
      <c r="AA2214" s="25">
        <v>1758.65</v>
      </c>
      <c r="AB2214" s="30">
        <f t="shared" si="568"/>
        <v>457000</v>
      </c>
      <c r="AC2214" s="30">
        <f t="shared" si="575"/>
        <v>1.5317286652078774E-2</v>
      </c>
      <c r="AD2214" s="31">
        <f t="shared" si="576"/>
        <v>2.0218818380743984</v>
      </c>
      <c r="AE2214" s="31">
        <f t="shared" si="577"/>
        <v>2.175054704595186</v>
      </c>
      <c r="AG2214" s="30">
        <f t="shared" si="569"/>
        <v>1695000</v>
      </c>
      <c r="AH2214" s="30">
        <f t="shared" si="564"/>
        <v>4.1297935103244837E-3</v>
      </c>
      <c r="AI2214" s="31">
        <f t="shared" si="565"/>
        <v>0.54513274336283191</v>
      </c>
      <c r="AJ2214" s="31">
        <f t="shared" si="566"/>
        <v>0.58643067846607666</v>
      </c>
      <c r="AK2214" s="30">
        <f>IF(W2214="si",($S2214*'COSTOS DE CREDITOS'!$C$27)/DATA!$G2214,"")</f>
        <v>65.906835757745824</v>
      </c>
      <c r="AL2214" s="90">
        <f>IF(W2214="si",'COSTOS DE CREDITOS'!$C$35,"")</f>
        <v>20.421138461538462</v>
      </c>
      <c r="AM2214" s="30">
        <f t="shared" si="570"/>
        <v>430.76923076923077</v>
      </c>
      <c r="AN2214" s="30">
        <f t="shared" si="571"/>
        <v>0</v>
      </c>
      <c r="AO2214" s="30">
        <f t="shared" si="572"/>
        <v>517.09720498851505</v>
      </c>
      <c r="AP2214" s="30">
        <f t="shared" si="573"/>
        <v>1241.5527950114852</v>
      </c>
      <c r="AQ2214" s="19">
        <f t="shared" si="574"/>
        <v>0.70596923493104657</v>
      </c>
    </row>
    <row r="2215" spans="1:43" x14ac:dyDescent="0.2">
      <c r="A2215" s="23" t="s">
        <v>5665</v>
      </c>
      <c r="B2215" s="6" t="s">
        <v>5676</v>
      </c>
      <c r="C2215" s="6" t="s">
        <v>5670</v>
      </c>
      <c r="D2215" s="2">
        <v>162730</v>
      </c>
      <c r="E2215" s="2">
        <v>163201</v>
      </c>
      <c r="F2215" s="3" t="s">
        <v>2829</v>
      </c>
      <c r="G2215" s="2">
        <v>5</v>
      </c>
      <c r="H2215" s="2">
        <v>163212</v>
      </c>
      <c r="I2215" s="3" t="s">
        <v>2831</v>
      </c>
      <c r="J2215" s="15">
        <v>45166</v>
      </c>
      <c r="K2215" s="24">
        <v>1225128208</v>
      </c>
      <c r="L2215" s="15">
        <v>45170</v>
      </c>
      <c r="M2215" s="15">
        <v>45169</v>
      </c>
      <c r="N2215" s="15"/>
      <c r="O2215" s="26">
        <f>VLOOKUP(D2215,quash!A$2:$I$7791,9,FALSE)</f>
        <v>2</v>
      </c>
      <c r="P2215" s="7">
        <v>10000</v>
      </c>
      <c r="Q2215" s="26">
        <v>147</v>
      </c>
      <c r="R2215" s="19">
        <v>7.9000519063170294E-2</v>
      </c>
      <c r="S2215" s="26">
        <v>16</v>
      </c>
      <c r="T2215" s="7">
        <v>7000</v>
      </c>
      <c r="U2215" s="2">
        <v>142</v>
      </c>
      <c r="V2215" s="11">
        <v>1758.65</v>
      </c>
      <c r="W2215" s="14" t="s">
        <v>5281</v>
      </c>
      <c r="X2215" s="18">
        <v>1</v>
      </c>
      <c r="Y2215" s="9">
        <v>7000</v>
      </c>
      <c r="Z2215" s="19">
        <f t="shared" si="567"/>
        <v>0</v>
      </c>
      <c r="AA2215" s="25">
        <v>1758.65</v>
      </c>
      <c r="AB2215" s="30">
        <f t="shared" si="568"/>
        <v>457000</v>
      </c>
      <c r="AC2215" s="30">
        <f t="shared" si="575"/>
        <v>1.5317286652078774E-2</v>
      </c>
      <c r="AD2215" s="31">
        <f t="shared" si="576"/>
        <v>2.2516411378555796</v>
      </c>
      <c r="AE2215" s="31">
        <f t="shared" si="577"/>
        <v>2.175054704595186</v>
      </c>
      <c r="AG2215" s="30">
        <f t="shared" si="569"/>
        <v>1695000</v>
      </c>
      <c r="AH2215" s="30">
        <f t="shared" si="564"/>
        <v>4.1297935103244837E-3</v>
      </c>
      <c r="AI2215" s="31">
        <f t="shared" si="565"/>
        <v>0.60707964601769915</v>
      </c>
      <c r="AJ2215" s="31">
        <f t="shared" si="566"/>
        <v>0.58643067846607666</v>
      </c>
      <c r="AK2215" s="30">
        <f>IF(W2215="si",($S2215*'COSTOS DE CREDITOS'!$C$27)/DATA!$G2215,"")</f>
        <v>65.906835757745824</v>
      </c>
      <c r="AL2215" s="90">
        <f>IF(W2215="si",'COSTOS DE CREDITOS'!$C$35,"")</f>
        <v>20.421138461538462</v>
      </c>
      <c r="AM2215" s="30">
        <f t="shared" si="570"/>
        <v>430.76923076923077</v>
      </c>
      <c r="AN2215" s="30">
        <f t="shared" si="571"/>
        <v>0</v>
      </c>
      <c r="AO2215" s="30">
        <f t="shared" si="572"/>
        <v>517.09720498851505</v>
      </c>
      <c r="AP2215" s="30">
        <f t="shared" si="573"/>
        <v>1241.5527950114852</v>
      </c>
      <c r="AQ2215" s="19">
        <f t="shared" si="574"/>
        <v>0.70596923493104657</v>
      </c>
    </row>
    <row r="2216" spans="1:43" x14ac:dyDescent="0.2">
      <c r="A2216" s="23" t="s">
        <v>5665</v>
      </c>
      <c r="B2216" s="6" t="s">
        <v>5676</v>
      </c>
      <c r="C2216" s="6" t="s">
        <v>5670</v>
      </c>
      <c r="D2216" s="2">
        <v>162940</v>
      </c>
      <c r="E2216" s="2">
        <v>163201</v>
      </c>
      <c r="F2216" s="3" t="s">
        <v>2829</v>
      </c>
      <c r="G2216" s="2">
        <v>5</v>
      </c>
      <c r="H2216" s="2">
        <v>163213</v>
      </c>
      <c r="I2216" s="3" t="s">
        <v>2832</v>
      </c>
      <c r="J2216" s="15">
        <v>45167</v>
      </c>
      <c r="K2216" s="24">
        <v>1225647965</v>
      </c>
      <c r="L2216" s="15">
        <v>45170</v>
      </c>
      <c r="M2216" s="15">
        <v>45169</v>
      </c>
      <c r="N2216" s="15"/>
      <c r="O2216" s="26">
        <f>VLOOKUP(D2216,quash!A$2:$I$7791,9,FALSE)</f>
        <v>4</v>
      </c>
      <c r="P2216" s="7">
        <v>5000</v>
      </c>
      <c r="Q2216" s="26">
        <v>147</v>
      </c>
      <c r="R2216" s="19">
        <v>0.11226939921536</v>
      </c>
      <c r="S2216" s="26">
        <v>16</v>
      </c>
      <c r="T2216" s="7">
        <v>7000</v>
      </c>
      <c r="U2216" s="2">
        <v>142</v>
      </c>
      <c r="V2216" s="11">
        <v>1758.65</v>
      </c>
      <c r="W2216" s="14" t="s">
        <v>5281</v>
      </c>
      <c r="X2216" s="18">
        <v>1</v>
      </c>
      <c r="Y2216" s="9">
        <v>7000</v>
      </c>
      <c r="Z2216" s="19">
        <f t="shared" si="567"/>
        <v>0</v>
      </c>
      <c r="AA2216" s="25">
        <v>1758.65</v>
      </c>
      <c r="AB2216" s="30">
        <f t="shared" si="568"/>
        <v>247000</v>
      </c>
      <c r="AC2216" s="30">
        <f t="shared" si="575"/>
        <v>2.8340080971659919E-2</v>
      </c>
      <c r="AD2216" s="31">
        <f t="shared" si="576"/>
        <v>4.1659919028340084</v>
      </c>
      <c r="AE2216" s="31">
        <f t="shared" si="577"/>
        <v>4.0242914979757085</v>
      </c>
      <c r="AG2216" s="30">
        <f t="shared" si="569"/>
        <v>927000</v>
      </c>
      <c r="AH2216" s="30">
        <f t="shared" si="564"/>
        <v>7.551240560949299E-3</v>
      </c>
      <c r="AI2216" s="31">
        <f t="shared" si="565"/>
        <v>1.110032362459547</v>
      </c>
      <c r="AJ2216" s="31">
        <f t="shared" si="566"/>
        <v>1.0722761596548005</v>
      </c>
      <c r="AK2216" s="30">
        <f>IF(W2216="si",($S2216*'COSTOS DE CREDITOS'!$C$27)/DATA!$G2216,"")</f>
        <v>65.906835757745824</v>
      </c>
      <c r="AL2216" s="90">
        <f>IF(W2216="si",'COSTOS DE CREDITOS'!$C$35,"")</f>
        <v>20.421138461538462</v>
      </c>
      <c r="AM2216" s="30">
        <f t="shared" si="570"/>
        <v>430.76923076923077</v>
      </c>
      <c r="AN2216" s="30">
        <f t="shared" si="571"/>
        <v>0</v>
      </c>
      <c r="AO2216" s="30">
        <f t="shared" si="572"/>
        <v>517.09720498851505</v>
      </c>
      <c r="AP2216" s="30">
        <f t="shared" si="573"/>
        <v>1241.5527950114852</v>
      </c>
      <c r="AQ2216" s="19">
        <f t="shared" si="574"/>
        <v>0.70596923493104657</v>
      </c>
    </row>
    <row r="2217" spans="1:43" x14ac:dyDescent="0.2">
      <c r="A2217" s="23" t="s">
        <v>5665</v>
      </c>
      <c r="B2217" s="6" t="s">
        <v>5669</v>
      </c>
      <c r="C2217" s="6" t="s">
        <v>5670</v>
      </c>
      <c r="D2217" s="2">
        <v>145444</v>
      </c>
      <c r="E2217" s="2">
        <v>162800</v>
      </c>
      <c r="F2217" s="3" t="s">
        <v>1596</v>
      </c>
      <c r="G2217" s="2">
        <v>5</v>
      </c>
      <c r="H2217" s="2">
        <v>162806</v>
      </c>
      <c r="I2217" s="3" t="s">
        <v>2833</v>
      </c>
      <c r="J2217" s="15">
        <v>44991</v>
      </c>
      <c r="K2217" s="24">
        <v>1105436849</v>
      </c>
      <c r="L2217" s="15">
        <v>45167</v>
      </c>
      <c r="M2217" s="15">
        <v>45169</v>
      </c>
      <c r="N2217" s="15"/>
      <c r="O2217" s="26">
        <f>VLOOKUP(D2217,quash!A$2:$I$7791,9,FALSE)</f>
        <v>6</v>
      </c>
      <c r="P2217" s="7">
        <v>15000</v>
      </c>
      <c r="Q2217" s="26">
        <v>113</v>
      </c>
      <c r="R2217" s="19">
        <v>3.7837728768083424E-2</v>
      </c>
      <c r="S2217" s="26">
        <v>16</v>
      </c>
      <c r="T2217" s="7">
        <v>6000</v>
      </c>
      <c r="U2217" s="2">
        <v>142</v>
      </c>
      <c r="V2217" s="11">
        <v>1503.37</v>
      </c>
      <c r="W2217" s="14" t="s">
        <v>5281</v>
      </c>
      <c r="X2217" s="18">
        <v>1</v>
      </c>
      <c r="Y2217" s="9">
        <v>6000</v>
      </c>
      <c r="Z2217" s="19">
        <f t="shared" si="567"/>
        <v>0</v>
      </c>
      <c r="AA2217" s="25">
        <v>1503.37</v>
      </c>
      <c r="AB2217" s="30">
        <f t="shared" si="568"/>
        <v>137000</v>
      </c>
      <c r="AC2217" s="30">
        <f t="shared" si="575"/>
        <v>4.3795620437956206E-2</v>
      </c>
      <c r="AD2217" s="31">
        <f t="shared" si="576"/>
        <v>4.9489051094890515</v>
      </c>
      <c r="AE2217" s="31">
        <f t="shared" si="577"/>
        <v>6.218978102189781</v>
      </c>
      <c r="AG2217" s="30">
        <f t="shared" si="569"/>
        <v>288000</v>
      </c>
      <c r="AH2217" s="30">
        <f t="shared" si="564"/>
        <v>2.0833333333333332E-2</v>
      </c>
      <c r="AI2217" s="31">
        <f t="shared" si="565"/>
        <v>2.3541666666666665</v>
      </c>
      <c r="AJ2217" s="31">
        <f t="shared" si="566"/>
        <v>2.958333333333333</v>
      </c>
      <c r="AK2217" s="30">
        <f>IF(W2217="si",($S2217*'COSTOS DE CREDITOS'!$C$27)/DATA!$G2217,"")</f>
        <v>65.906835757745824</v>
      </c>
      <c r="AL2217" s="90">
        <f>IF(W2217="si",'COSTOS DE CREDITOS'!$C$35,"")</f>
        <v>20.421138461538462</v>
      </c>
      <c r="AM2217" s="30">
        <f t="shared" si="570"/>
        <v>369.23076923076923</v>
      </c>
      <c r="AN2217" s="30">
        <f t="shared" si="571"/>
        <v>0</v>
      </c>
      <c r="AO2217" s="30">
        <f t="shared" si="572"/>
        <v>455.5587434500535</v>
      </c>
      <c r="AP2217" s="30">
        <f t="shared" si="573"/>
        <v>1047.8112565499464</v>
      </c>
      <c r="AQ2217" s="19">
        <f t="shared" si="574"/>
        <v>0.69697496727348984</v>
      </c>
    </row>
    <row r="2218" spans="1:43" x14ac:dyDescent="0.2">
      <c r="A2218" s="23" t="s">
        <v>5665</v>
      </c>
      <c r="B2218" s="6" t="s">
        <v>5669</v>
      </c>
      <c r="C2218" s="6" t="s">
        <v>5670</v>
      </c>
      <c r="D2218" s="2">
        <v>145442</v>
      </c>
      <c r="E2218" s="2">
        <v>162800</v>
      </c>
      <c r="F2218" s="3" t="s">
        <v>1596</v>
      </c>
      <c r="G2218" s="2">
        <v>5</v>
      </c>
      <c r="H2218" s="2">
        <v>162807</v>
      </c>
      <c r="I2218" s="3" t="s">
        <v>2834</v>
      </c>
      <c r="J2218" s="15">
        <v>44991</v>
      </c>
      <c r="K2218" s="24">
        <v>1105433273</v>
      </c>
      <c r="L2218" s="15">
        <v>45167</v>
      </c>
      <c r="M2218" s="15">
        <v>45169</v>
      </c>
      <c r="N2218" s="15"/>
      <c r="O2218" s="26">
        <f>VLOOKUP(D2218,quash!A$2:$I$7791,9,FALSE)</f>
        <v>2</v>
      </c>
      <c r="P2218" s="7">
        <v>12000</v>
      </c>
      <c r="Q2218" s="26">
        <v>115</v>
      </c>
      <c r="R2218" s="19">
        <v>3.9623493245329426E-2</v>
      </c>
      <c r="S2218" s="26">
        <v>16</v>
      </c>
      <c r="T2218" s="7">
        <v>6000</v>
      </c>
      <c r="U2218" s="2">
        <v>142</v>
      </c>
      <c r="V2218" s="11">
        <v>1503.37</v>
      </c>
      <c r="W2218" s="14" t="s">
        <v>5281</v>
      </c>
      <c r="X2218" s="18">
        <v>1</v>
      </c>
      <c r="Y2218" s="9">
        <v>6000</v>
      </c>
      <c r="Z2218" s="19">
        <f t="shared" si="567"/>
        <v>0</v>
      </c>
      <c r="AA2218" s="25">
        <v>1503.37</v>
      </c>
      <c r="AB2218" s="30">
        <f t="shared" si="568"/>
        <v>457000</v>
      </c>
      <c r="AC2218" s="30">
        <f t="shared" si="575"/>
        <v>1.3129102844638949E-2</v>
      </c>
      <c r="AD2218" s="31">
        <f t="shared" si="576"/>
        <v>1.5098468271334791</v>
      </c>
      <c r="AE2218" s="31">
        <f t="shared" si="577"/>
        <v>1.8643326039387307</v>
      </c>
      <c r="AG2218" s="30">
        <f t="shared" si="569"/>
        <v>1695000</v>
      </c>
      <c r="AH2218" s="30">
        <f t="shared" si="564"/>
        <v>3.5398230088495575E-3</v>
      </c>
      <c r="AI2218" s="31">
        <f t="shared" si="565"/>
        <v>0.40707964601769908</v>
      </c>
      <c r="AJ2218" s="31">
        <f t="shared" si="566"/>
        <v>0.50265486725663711</v>
      </c>
      <c r="AK2218" s="30">
        <f>IF(W2218="si",($S2218*'COSTOS DE CREDITOS'!$C$27)/DATA!$G2218,"")</f>
        <v>65.906835757745824</v>
      </c>
      <c r="AL2218" s="90">
        <f>IF(W2218="si",'COSTOS DE CREDITOS'!$C$35,"")</f>
        <v>20.421138461538462</v>
      </c>
      <c r="AM2218" s="30">
        <f t="shared" si="570"/>
        <v>369.23076923076923</v>
      </c>
      <c r="AN2218" s="30">
        <f t="shared" si="571"/>
        <v>0</v>
      </c>
      <c r="AO2218" s="30">
        <f t="shared" si="572"/>
        <v>455.5587434500535</v>
      </c>
      <c r="AP2218" s="30">
        <f t="shared" si="573"/>
        <v>1047.8112565499464</v>
      </c>
      <c r="AQ2218" s="19">
        <f t="shared" si="574"/>
        <v>0.69697496727348984</v>
      </c>
    </row>
    <row r="2219" spans="1:43" x14ac:dyDescent="0.2">
      <c r="A2219" s="23" t="s">
        <v>5665</v>
      </c>
      <c r="B2219" s="6" t="s">
        <v>5669</v>
      </c>
      <c r="C2219" s="6" t="s">
        <v>5670</v>
      </c>
      <c r="D2219" s="2">
        <v>162907</v>
      </c>
      <c r="E2219" s="2">
        <v>163084</v>
      </c>
      <c r="F2219" s="3" t="s">
        <v>1579</v>
      </c>
      <c r="G2219" s="2">
        <v>7</v>
      </c>
      <c r="H2219" s="2">
        <v>163092</v>
      </c>
      <c r="I2219" s="3" t="s">
        <v>2835</v>
      </c>
      <c r="J2219" s="15" t="s">
        <v>5688</v>
      </c>
      <c r="K2219" s="24" t="s">
        <v>5688</v>
      </c>
      <c r="L2219" s="15">
        <v>45168</v>
      </c>
      <c r="M2219" s="15">
        <v>45169</v>
      </c>
      <c r="N2219" s="15"/>
      <c r="O2219" s="26">
        <f>VLOOKUP(D2219,quash!A$2:$I$7791,9,FALSE)</f>
        <v>4</v>
      </c>
      <c r="P2219" s="7">
        <v>20000</v>
      </c>
      <c r="Q2219" s="26">
        <v>113</v>
      </c>
      <c r="R2219" s="19">
        <v>3.5677249408633836E-2</v>
      </c>
      <c r="S2219" s="26">
        <v>16</v>
      </c>
      <c r="T2219" s="7">
        <v>5000</v>
      </c>
      <c r="U2219" s="2">
        <v>147</v>
      </c>
      <c r="V2219" s="11">
        <v>1303.3399999999999</v>
      </c>
      <c r="W2219" s="14" t="s">
        <v>5281</v>
      </c>
      <c r="X2219" s="18">
        <v>1</v>
      </c>
      <c r="Y2219" s="9">
        <v>5000</v>
      </c>
      <c r="Z2219" s="19">
        <f t="shared" si="567"/>
        <v>0</v>
      </c>
      <c r="AA2219" s="25">
        <v>1303.3399999999999</v>
      </c>
      <c r="AB2219" s="30">
        <f t="shared" si="568"/>
        <v>247000</v>
      </c>
      <c r="AC2219" s="30">
        <f t="shared" si="575"/>
        <v>2.0242914979757085E-2</v>
      </c>
      <c r="AD2219" s="31">
        <f t="shared" si="576"/>
        <v>2.2874493927125505</v>
      </c>
      <c r="AE2219" s="31">
        <f t="shared" si="577"/>
        <v>2.9757085020242915</v>
      </c>
      <c r="AG2219" s="30">
        <f t="shared" si="569"/>
        <v>927000</v>
      </c>
      <c r="AH2219" s="30">
        <f t="shared" si="564"/>
        <v>5.3937432578209281E-3</v>
      </c>
      <c r="AI2219" s="31">
        <f t="shared" si="565"/>
        <v>0.60949298813376485</v>
      </c>
      <c r="AJ2219" s="31">
        <f t="shared" si="566"/>
        <v>0.79288025889967639</v>
      </c>
      <c r="AK2219" s="30">
        <f>IF(W2219="si",($S2219*'COSTOS DE CREDITOS'!$C$27)/DATA!$G2219,"")</f>
        <v>47.07631125553273</v>
      </c>
      <c r="AL2219" s="90">
        <f>IF(W2219="si",'COSTOS DE CREDITOS'!$C$35,"")</f>
        <v>20.421138461538462</v>
      </c>
      <c r="AM2219" s="30">
        <f t="shared" si="570"/>
        <v>307.69230769230774</v>
      </c>
      <c r="AN2219" s="30">
        <f t="shared" si="571"/>
        <v>0</v>
      </c>
      <c r="AO2219" s="30">
        <f t="shared" si="572"/>
        <v>375.1897574093789</v>
      </c>
      <c r="AP2219" s="30">
        <f t="shared" si="573"/>
        <v>928.15024259062102</v>
      </c>
      <c r="AQ2219" s="19">
        <f t="shared" si="574"/>
        <v>0.71213209338363059</v>
      </c>
    </row>
    <row r="2220" spans="1:43" x14ac:dyDescent="0.2">
      <c r="A2220" s="23" t="s">
        <v>5665</v>
      </c>
      <c r="B2220" s="6" t="s">
        <v>5674</v>
      </c>
      <c r="C2220" s="6" t="s">
        <v>5670</v>
      </c>
      <c r="D2220" s="2">
        <v>162489</v>
      </c>
      <c r="E2220" s="2">
        <v>163188</v>
      </c>
      <c r="F2220" s="3" t="s">
        <v>2810</v>
      </c>
      <c r="G2220" s="2">
        <v>6</v>
      </c>
      <c r="H2220" s="2">
        <v>163190</v>
      </c>
      <c r="I2220" s="3" t="s">
        <v>2836</v>
      </c>
      <c r="J2220" s="15">
        <v>45273</v>
      </c>
      <c r="K2220" s="24">
        <v>1299179362</v>
      </c>
      <c r="L2220" s="15">
        <v>45170</v>
      </c>
      <c r="M2220" s="15">
        <v>45169</v>
      </c>
      <c r="N2220" s="15"/>
      <c r="O2220" s="26">
        <f>VLOOKUP(D2220,quash!A$2:$I$7791,9,FALSE)</f>
        <v>1</v>
      </c>
      <c r="P2220" s="7">
        <v>10000</v>
      </c>
      <c r="Q2220" s="26">
        <v>127</v>
      </c>
      <c r="R2220" s="19">
        <v>5.24391097594855E-2</v>
      </c>
      <c r="S2220" s="26">
        <v>16</v>
      </c>
      <c r="T2220" s="7">
        <v>6000</v>
      </c>
      <c r="U2220" s="2">
        <v>122</v>
      </c>
      <c r="V2220" s="11">
        <v>1282.8499999999999</v>
      </c>
      <c r="W2220" s="14" t="s">
        <v>5281</v>
      </c>
      <c r="X2220" s="18">
        <v>1</v>
      </c>
      <c r="Y2220" s="9">
        <v>6000</v>
      </c>
      <c r="Z2220" s="19">
        <f t="shared" si="567"/>
        <v>0</v>
      </c>
      <c r="AA2220" s="25">
        <v>1282.8499999999999</v>
      </c>
      <c r="AB2220" s="30">
        <f t="shared" si="568"/>
        <v>523000</v>
      </c>
      <c r="AC2220" s="30">
        <f t="shared" si="575"/>
        <v>1.1472275334608031E-2</v>
      </c>
      <c r="AD2220" s="31">
        <f t="shared" si="576"/>
        <v>1.45697896749522</v>
      </c>
      <c r="AE2220" s="31">
        <f t="shared" si="577"/>
        <v>1.3996175908221797</v>
      </c>
      <c r="AG2220" s="30">
        <f t="shared" si="569"/>
        <v>2427000</v>
      </c>
      <c r="AH2220" s="30">
        <f t="shared" si="564"/>
        <v>2.472187886279357E-3</v>
      </c>
      <c r="AI2220" s="31">
        <f t="shared" si="565"/>
        <v>0.31396786155747836</v>
      </c>
      <c r="AJ2220" s="31">
        <f t="shared" si="566"/>
        <v>0.30160692212608153</v>
      </c>
      <c r="AK2220" s="30">
        <f>IF(W2220="si",($S2220*'COSTOS DE CREDITOS'!$C$27)/DATA!$G2220,"")</f>
        <v>54.922363131454851</v>
      </c>
      <c r="AL2220" s="90">
        <f>IF(W2220="si",'COSTOS DE CREDITOS'!$C$35,"")</f>
        <v>20.421138461538462</v>
      </c>
      <c r="AM2220" s="30">
        <f t="shared" si="570"/>
        <v>369.23076923076923</v>
      </c>
      <c r="AN2220" s="30">
        <f t="shared" si="571"/>
        <v>0</v>
      </c>
      <c r="AO2220" s="30">
        <f t="shared" si="572"/>
        <v>444.5742708237625</v>
      </c>
      <c r="AP2220" s="30">
        <f t="shared" si="573"/>
        <v>838.27572917623741</v>
      </c>
      <c r="AQ2220" s="19">
        <f t="shared" si="574"/>
        <v>0.65344797067173677</v>
      </c>
    </row>
    <row r="2221" spans="1:43" x14ac:dyDescent="0.2">
      <c r="A2221" s="23" t="s">
        <v>5665</v>
      </c>
      <c r="B2221" s="6" t="s">
        <v>5674</v>
      </c>
      <c r="C2221" s="6" t="s">
        <v>5670</v>
      </c>
      <c r="D2221" s="2">
        <v>162487</v>
      </c>
      <c r="E2221" s="2">
        <v>163188</v>
      </c>
      <c r="F2221" s="3" t="s">
        <v>2810</v>
      </c>
      <c r="G2221" s="2">
        <v>6</v>
      </c>
      <c r="H2221" s="2">
        <v>163191</v>
      </c>
      <c r="I2221" s="3" t="s">
        <v>2837</v>
      </c>
      <c r="J2221" s="15">
        <v>45163</v>
      </c>
      <c r="K2221" s="24">
        <v>1222857165</v>
      </c>
      <c r="L2221" s="15">
        <v>45170</v>
      </c>
      <c r="M2221" s="15">
        <v>45169</v>
      </c>
      <c r="N2221" s="15"/>
      <c r="O2221" s="26">
        <f>VLOOKUP(D2221,quash!A$2:$I$7791,9,FALSE)</f>
        <v>1</v>
      </c>
      <c r="P2221" s="7">
        <v>10000</v>
      </c>
      <c r="Q2221" s="26">
        <v>147</v>
      </c>
      <c r="R2221" s="19">
        <v>7.9000519063170294E-2</v>
      </c>
      <c r="S2221" s="26">
        <v>16</v>
      </c>
      <c r="T2221" s="7">
        <v>6000</v>
      </c>
      <c r="U2221" s="2">
        <v>142</v>
      </c>
      <c r="V2221" s="11">
        <v>1503.37</v>
      </c>
      <c r="W2221" s="14" t="s">
        <v>5281</v>
      </c>
      <c r="X2221" s="18">
        <v>1</v>
      </c>
      <c r="Y2221" s="9">
        <v>6000</v>
      </c>
      <c r="Z2221" s="19">
        <f t="shared" si="567"/>
        <v>0</v>
      </c>
      <c r="AA2221" s="25">
        <v>1503.37</v>
      </c>
      <c r="AB2221" s="30">
        <f t="shared" si="568"/>
        <v>523000</v>
      </c>
      <c r="AC2221" s="30">
        <f t="shared" si="575"/>
        <v>1.1472275334608031E-2</v>
      </c>
      <c r="AD2221" s="31">
        <f t="shared" si="576"/>
        <v>1.6864244741873806</v>
      </c>
      <c r="AE2221" s="31">
        <f t="shared" si="577"/>
        <v>1.6290630975143403</v>
      </c>
      <c r="AG2221" s="30">
        <f t="shared" si="569"/>
        <v>2427000</v>
      </c>
      <c r="AH2221" s="30">
        <f t="shared" si="564"/>
        <v>2.472187886279357E-3</v>
      </c>
      <c r="AI2221" s="31">
        <f t="shared" si="565"/>
        <v>0.36341161928306548</v>
      </c>
      <c r="AJ2221" s="31">
        <f t="shared" si="566"/>
        <v>0.35105067985166871</v>
      </c>
      <c r="AK2221" s="30">
        <f>IF(W2221="si",($S2221*'COSTOS DE CREDITOS'!$C$27)/DATA!$G2221,"")</f>
        <v>54.922363131454851</v>
      </c>
      <c r="AL2221" s="90">
        <f>IF(W2221="si",'COSTOS DE CREDITOS'!$C$35,"")</f>
        <v>20.421138461538462</v>
      </c>
      <c r="AM2221" s="30">
        <f t="shared" si="570"/>
        <v>369.23076923076923</v>
      </c>
      <c r="AN2221" s="30">
        <f t="shared" si="571"/>
        <v>0</v>
      </c>
      <c r="AO2221" s="30">
        <f t="shared" si="572"/>
        <v>444.5742708237625</v>
      </c>
      <c r="AP2221" s="30">
        <f t="shared" si="573"/>
        <v>1058.7957291762373</v>
      </c>
      <c r="AQ2221" s="19">
        <f t="shared" si="574"/>
        <v>0.70428153360532497</v>
      </c>
    </row>
    <row r="2222" spans="1:43" x14ac:dyDescent="0.2">
      <c r="A2222" s="23" t="s">
        <v>5665</v>
      </c>
      <c r="B2222" s="6" t="s">
        <v>5674</v>
      </c>
      <c r="C2222" s="6" t="s">
        <v>5670</v>
      </c>
      <c r="D2222" s="2">
        <v>162696</v>
      </c>
      <c r="E2222" s="2">
        <v>163188</v>
      </c>
      <c r="F2222" s="3" t="s">
        <v>2810</v>
      </c>
      <c r="G2222" s="2">
        <v>6</v>
      </c>
      <c r="H2222" s="2">
        <v>163192</v>
      </c>
      <c r="I2222" s="3" t="s">
        <v>2838</v>
      </c>
      <c r="J2222" s="15">
        <v>45271</v>
      </c>
      <c r="K2222" s="24">
        <v>1299180184</v>
      </c>
      <c r="L2222" s="15">
        <v>45170</v>
      </c>
      <c r="M2222" s="15">
        <v>45169</v>
      </c>
      <c r="N2222" s="15"/>
      <c r="O2222" s="26" t="e">
        <f>VLOOKUP(D2222,quash!A$2:$I$7791,9,FALSE)</f>
        <v>#N/A</v>
      </c>
      <c r="P2222" s="7">
        <v>7000</v>
      </c>
      <c r="Q2222" s="26">
        <v>127</v>
      </c>
      <c r="R2222" s="19">
        <v>3.3741050530766176E-2</v>
      </c>
      <c r="S2222" s="26">
        <v>16</v>
      </c>
      <c r="T2222" s="7">
        <v>6000</v>
      </c>
      <c r="U2222" s="2">
        <v>122</v>
      </c>
      <c r="V2222" s="11">
        <v>1282.8499999999999</v>
      </c>
      <c r="W2222" s="14" t="s">
        <v>5281</v>
      </c>
      <c r="X2222" s="18">
        <v>1</v>
      </c>
      <c r="Y2222" s="9">
        <v>6000</v>
      </c>
      <c r="Z2222" s="19">
        <f t="shared" si="567"/>
        <v>0</v>
      </c>
      <c r="AA2222" s="25">
        <v>1282.8499999999999</v>
      </c>
      <c r="AB2222" s="30">
        <f t="shared" si="568"/>
        <v>622000</v>
      </c>
      <c r="AC2222" s="30">
        <f t="shared" si="575"/>
        <v>9.6463022508038593E-3</v>
      </c>
      <c r="AD2222" s="31">
        <f t="shared" si="576"/>
        <v>1.2250803858520902</v>
      </c>
      <c r="AE2222" s="31">
        <f t="shared" si="577"/>
        <v>1.1768488745980707</v>
      </c>
      <c r="AG2222" s="30">
        <f t="shared" si="569"/>
        <v>6126000</v>
      </c>
      <c r="AH2222" s="30">
        <f t="shared" si="564"/>
        <v>9.7943192948090111E-4</v>
      </c>
      <c r="AI2222" s="31">
        <f t="shared" si="565"/>
        <v>0.12438785504407444</v>
      </c>
      <c r="AJ2222" s="31">
        <f t="shared" si="566"/>
        <v>0.11949069539666994</v>
      </c>
      <c r="AK2222" s="30">
        <f>IF(W2222="si",($S2222*'COSTOS DE CREDITOS'!$C$27)/DATA!$G2222,"")</f>
        <v>54.922363131454851</v>
      </c>
      <c r="AL2222" s="90">
        <f>IF(W2222="si",'COSTOS DE CREDITOS'!$C$35,"")</f>
        <v>20.421138461538462</v>
      </c>
      <c r="AM2222" s="30">
        <f t="shared" si="570"/>
        <v>369.23076923076923</v>
      </c>
      <c r="AN2222" s="30">
        <f t="shared" si="571"/>
        <v>0</v>
      </c>
      <c r="AO2222" s="30">
        <f t="shared" si="572"/>
        <v>444.5742708237625</v>
      </c>
      <c r="AP2222" s="30">
        <f t="shared" si="573"/>
        <v>838.27572917623741</v>
      </c>
      <c r="AQ2222" s="19">
        <f t="shared" si="574"/>
        <v>0.65344797067173677</v>
      </c>
    </row>
    <row r="2223" spans="1:43" x14ac:dyDescent="0.2">
      <c r="A2223" s="23" t="s">
        <v>5665</v>
      </c>
      <c r="B2223" s="6" t="s">
        <v>5674</v>
      </c>
      <c r="C2223" s="6" t="s">
        <v>5670</v>
      </c>
      <c r="D2223" s="2">
        <v>162488</v>
      </c>
      <c r="E2223" s="2">
        <v>163188</v>
      </c>
      <c r="F2223" s="3" t="s">
        <v>2810</v>
      </c>
      <c r="G2223" s="2">
        <v>6</v>
      </c>
      <c r="H2223" s="2">
        <v>163193</v>
      </c>
      <c r="I2223" s="3" t="s">
        <v>2839</v>
      </c>
      <c r="J2223" s="15">
        <v>45273</v>
      </c>
      <c r="K2223" s="24">
        <v>1299180448</v>
      </c>
      <c r="L2223" s="15">
        <v>45170</v>
      </c>
      <c r="M2223" s="15">
        <v>45169</v>
      </c>
      <c r="N2223" s="15"/>
      <c r="O2223" s="26">
        <f>VLOOKUP(D2223,quash!A$2:$I$7791,9,FALSE)</f>
        <v>1</v>
      </c>
      <c r="P2223" s="7">
        <v>7000</v>
      </c>
      <c r="Q2223" s="26">
        <v>110</v>
      </c>
      <c r="R2223" s="19">
        <v>0.11226939921536</v>
      </c>
      <c r="S2223" s="26">
        <v>16</v>
      </c>
      <c r="T2223" s="7">
        <v>6000</v>
      </c>
      <c r="U2223" s="2">
        <v>122</v>
      </c>
      <c r="V2223" s="11">
        <v>1282.8499999999999</v>
      </c>
      <c r="W2223" s="14" t="s">
        <v>5281</v>
      </c>
      <c r="X2223" s="18">
        <v>1</v>
      </c>
      <c r="Y2223" s="9">
        <v>6000</v>
      </c>
      <c r="Z2223" s="19">
        <f t="shared" si="567"/>
        <v>0</v>
      </c>
      <c r="AA2223" s="25">
        <v>1282.8499999999999</v>
      </c>
      <c r="AB2223" s="30">
        <f t="shared" si="568"/>
        <v>523000</v>
      </c>
      <c r="AC2223" s="30">
        <f t="shared" si="575"/>
        <v>1.1472275334608031E-2</v>
      </c>
      <c r="AD2223" s="31">
        <f t="shared" si="576"/>
        <v>1.2619502868068835</v>
      </c>
      <c r="AE2223" s="31">
        <f t="shared" si="577"/>
        <v>1.3996175908221797</v>
      </c>
      <c r="AG2223" s="30">
        <f t="shared" si="569"/>
        <v>2427000</v>
      </c>
      <c r="AH2223" s="30">
        <f t="shared" si="564"/>
        <v>2.472187886279357E-3</v>
      </c>
      <c r="AI2223" s="31">
        <f t="shared" si="565"/>
        <v>0.27194066749072926</v>
      </c>
      <c r="AJ2223" s="31">
        <f t="shared" si="566"/>
        <v>0.30160692212608153</v>
      </c>
      <c r="AK2223" s="30">
        <f>IF(W2223="si",($S2223*'COSTOS DE CREDITOS'!$C$27)/DATA!$G2223,"")</f>
        <v>54.922363131454851</v>
      </c>
      <c r="AL2223" s="90">
        <f>IF(W2223="si",'COSTOS DE CREDITOS'!$C$35,"")</f>
        <v>20.421138461538462</v>
      </c>
      <c r="AM2223" s="30">
        <f t="shared" si="570"/>
        <v>369.23076923076923</v>
      </c>
      <c r="AN2223" s="30">
        <f t="shared" si="571"/>
        <v>0</v>
      </c>
      <c r="AO2223" s="30">
        <f t="shared" si="572"/>
        <v>444.5742708237625</v>
      </c>
      <c r="AP2223" s="30">
        <f t="shared" si="573"/>
        <v>838.27572917623741</v>
      </c>
      <c r="AQ2223" s="19">
        <f t="shared" si="574"/>
        <v>0.65344797067173677</v>
      </c>
    </row>
    <row r="2224" spans="1:43" x14ac:dyDescent="0.2">
      <c r="A2224" s="23" t="s">
        <v>5665</v>
      </c>
      <c r="B2224" s="6" t="s">
        <v>5668</v>
      </c>
      <c r="C2224" s="6" t="s">
        <v>5667</v>
      </c>
      <c r="D2224" s="2">
        <v>162708</v>
      </c>
      <c r="E2224" s="2">
        <v>162832</v>
      </c>
      <c r="F2224" s="3" t="s">
        <v>2812</v>
      </c>
      <c r="G2224" s="2">
        <v>6</v>
      </c>
      <c r="H2224" s="2">
        <v>162834</v>
      </c>
      <c r="I2224" s="3" t="s">
        <v>2840</v>
      </c>
      <c r="J2224" s="15">
        <v>45166</v>
      </c>
      <c r="K2224" s="24">
        <v>1224887331</v>
      </c>
      <c r="L2224" s="15">
        <v>45167</v>
      </c>
      <c r="M2224" s="15">
        <v>45169</v>
      </c>
      <c r="N2224" s="15"/>
      <c r="O2224" s="26">
        <f>VLOOKUP(D2224,quash!A$2:$I$7791,9,FALSE)</f>
        <v>1</v>
      </c>
      <c r="P2224" s="7">
        <v>10000</v>
      </c>
      <c r="Q2224" s="26">
        <v>100</v>
      </c>
      <c r="R2224" s="19">
        <v>1.82981294070719E-2</v>
      </c>
      <c r="S2224" s="26">
        <v>16</v>
      </c>
      <c r="T2224" s="7">
        <v>8000</v>
      </c>
      <c r="U2224" s="2">
        <v>117</v>
      </c>
      <c r="V2224" s="11">
        <v>1641.38</v>
      </c>
      <c r="W2224" s="14" t="s">
        <v>5281</v>
      </c>
      <c r="X2224" s="18">
        <v>1</v>
      </c>
      <c r="Y2224" s="9">
        <v>8000</v>
      </c>
      <c r="Z2224" s="19">
        <f t="shared" si="567"/>
        <v>0</v>
      </c>
      <c r="AA2224" s="25">
        <v>1641.38</v>
      </c>
      <c r="AB2224" s="30">
        <f t="shared" si="568"/>
        <v>523000</v>
      </c>
      <c r="AC2224" s="30">
        <f t="shared" si="575"/>
        <v>1.5296367112810707E-2</v>
      </c>
      <c r="AD2224" s="31">
        <f t="shared" si="576"/>
        <v>1.5296367112810707</v>
      </c>
      <c r="AE2224" s="31">
        <f t="shared" si="577"/>
        <v>1.7896749521988526</v>
      </c>
      <c r="AG2224" s="30">
        <f t="shared" si="569"/>
        <v>2427000</v>
      </c>
      <c r="AH2224" s="30">
        <f t="shared" si="564"/>
        <v>3.296250515039143E-3</v>
      </c>
      <c r="AI2224" s="31">
        <f t="shared" si="565"/>
        <v>0.3296250515039143</v>
      </c>
      <c r="AJ2224" s="31">
        <f t="shared" si="566"/>
        <v>0.38566131025957973</v>
      </c>
      <c r="AK2224" s="30">
        <f>IF(W2224="si",($S2224*'COSTOS DE CREDITOS'!$C$27)/DATA!$G2224,"")</f>
        <v>54.922363131454851</v>
      </c>
      <c r="AL2224" s="90">
        <f>IF(W2224="si",'COSTOS DE CREDITOS'!$C$35,"")</f>
        <v>20.421138461538462</v>
      </c>
      <c r="AM2224" s="30">
        <f t="shared" si="570"/>
        <v>492.30769230769232</v>
      </c>
      <c r="AN2224" s="30">
        <f t="shared" si="571"/>
        <v>0</v>
      </c>
      <c r="AO2224" s="30">
        <f t="shared" si="572"/>
        <v>567.6511939006856</v>
      </c>
      <c r="AP2224" s="30">
        <f t="shared" si="573"/>
        <v>1073.7288060993146</v>
      </c>
      <c r="AQ2224" s="19">
        <f t="shared" si="574"/>
        <v>0.65416223305956855</v>
      </c>
    </row>
    <row r="2225" spans="1:43" x14ac:dyDescent="0.2">
      <c r="A2225" s="23" t="s">
        <v>5665</v>
      </c>
      <c r="B2225" s="6" t="s">
        <v>5668</v>
      </c>
      <c r="C2225" s="6" t="s">
        <v>5667</v>
      </c>
      <c r="D2225" s="2">
        <v>162591</v>
      </c>
      <c r="E2225" s="2">
        <v>162832</v>
      </c>
      <c r="F2225" s="3" t="s">
        <v>2812</v>
      </c>
      <c r="G2225" s="2">
        <v>6</v>
      </c>
      <c r="H2225" s="2">
        <v>162835</v>
      </c>
      <c r="I2225" s="3" t="s">
        <v>2841</v>
      </c>
      <c r="J2225" s="15">
        <v>45163</v>
      </c>
      <c r="K2225" s="24">
        <v>1223565923</v>
      </c>
      <c r="L2225" s="15">
        <v>45167</v>
      </c>
      <c r="M2225" s="15">
        <v>45169</v>
      </c>
      <c r="N2225" s="15"/>
      <c r="O2225" s="26">
        <f>VLOOKUP(D2225,quash!A$2:$I$7791,9,FALSE)</f>
        <v>1</v>
      </c>
      <c r="P2225" s="7">
        <v>10000</v>
      </c>
      <c r="Q2225" s="26">
        <v>110</v>
      </c>
      <c r="R2225" s="19">
        <v>3.3741050530766099E-2</v>
      </c>
      <c r="S2225" s="26">
        <v>16</v>
      </c>
      <c r="T2225" s="7">
        <v>8000</v>
      </c>
      <c r="U2225" s="2">
        <v>142</v>
      </c>
      <c r="V2225" s="11">
        <v>2013.74</v>
      </c>
      <c r="W2225" s="14" t="s">
        <v>5281</v>
      </c>
      <c r="X2225" s="18">
        <v>1</v>
      </c>
      <c r="Y2225" s="9">
        <v>8000</v>
      </c>
      <c r="Z2225" s="19">
        <f t="shared" si="567"/>
        <v>0</v>
      </c>
      <c r="AA2225" s="25">
        <v>2013.74</v>
      </c>
      <c r="AB2225" s="30">
        <f t="shared" si="568"/>
        <v>523000</v>
      </c>
      <c r="AC2225" s="30">
        <f t="shared" si="575"/>
        <v>1.5296367112810707E-2</v>
      </c>
      <c r="AD2225" s="31">
        <f t="shared" si="576"/>
        <v>1.6826003824091778</v>
      </c>
      <c r="AE2225" s="31">
        <f t="shared" si="577"/>
        <v>2.1720841300191203</v>
      </c>
      <c r="AG2225" s="30">
        <f t="shared" si="569"/>
        <v>2427000</v>
      </c>
      <c r="AH2225" s="30">
        <f t="shared" si="564"/>
        <v>3.296250515039143E-3</v>
      </c>
      <c r="AI2225" s="31">
        <f t="shared" si="565"/>
        <v>0.36258755665430575</v>
      </c>
      <c r="AJ2225" s="31">
        <f t="shared" si="566"/>
        <v>0.4680675731355583</v>
      </c>
      <c r="AK2225" s="30">
        <f>IF(W2225="si",($S2225*'COSTOS DE CREDITOS'!$C$27)/DATA!$G2225,"")</f>
        <v>54.922363131454851</v>
      </c>
      <c r="AL2225" s="90">
        <f>IF(W2225="si",'COSTOS DE CREDITOS'!$C$35,"")</f>
        <v>20.421138461538462</v>
      </c>
      <c r="AM2225" s="30">
        <f t="shared" si="570"/>
        <v>492.30769230769232</v>
      </c>
      <c r="AN2225" s="30">
        <f t="shared" si="571"/>
        <v>0</v>
      </c>
      <c r="AO2225" s="30">
        <f t="shared" si="572"/>
        <v>567.6511939006856</v>
      </c>
      <c r="AP2225" s="30">
        <f t="shared" si="573"/>
        <v>1446.0888060993143</v>
      </c>
      <c r="AQ2225" s="19">
        <f t="shared" si="574"/>
        <v>0.71811098061284684</v>
      </c>
    </row>
    <row r="2226" spans="1:43" x14ac:dyDescent="0.2">
      <c r="A2226" s="23" t="s">
        <v>5665</v>
      </c>
      <c r="B2226" s="6" t="s">
        <v>5668</v>
      </c>
      <c r="C2226" s="6" t="s">
        <v>5667</v>
      </c>
      <c r="D2226" s="2">
        <v>162725</v>
      </c>
      <c r="E2226" s="2">
        <v>162832</v>
      </c>
      <c r="F2226" s="3" t="s">
        <v>2812</v>
      </c>
      <c r="G2226" s="2">
        <v>6</v>
      </c>
      <c r="H2226" s="2">
        <v>163014</v>
      </c>
      <c r="I2226" s="3" t="s">
        <v>2842</v>
      </c>
      <c r="J2226" s="15" t="s">
        <v>5688</v>
      </c>
      <c r="K2226" s="24" t="s">
        <v>5688</v>
      </c>
      <c r="L2226" s="15">
        <v>45168</v>
      </c>
      <c r="M2226" s="15">
        <v>45169</v>
      </c>
      <c r="N2226" s="15"/>
      <c r="O2226" s="26">
        <f>VLOOKUP(D2226,quash!A$2:$I$7791,9,FALSE)</f>
        <v>3</v>
      </c>
      <c r="P2226" s="7">
        <v>9000</v>
      </c>
      <c r="Q2226" s="26">
        <v>124</v>
      </c>
      <c r="R2226" s="19">
        <v>3.546552965941794E-2</v>
      </c>
      <c r="S2226" s="26">
        <v>16</v>
      </c>
      <c r="T2226" s="7">
        <v>8000</v>
      </c>
      <c r="U2226" s="2">
        <v>117</v>
      </c>
      <c r="V2226" s="11">
        <v>1641.38</v>
      </c>
      <c r="W2226" s="14" t="s">
        <v>5281</v>
      </c>
      <c r="X2226" s="18">
        <v>1</v>
      </c>
      <c r="Y2226" s="9">
        <v>8000</v>
      </c>
      <c r="Z2226" s="19">
        <f t="shared" si="567"/>
        <v>0</v>
      </c>
      <c r="AA2226" s="25">
        <v>1641.38</v>
      </c>
      <c r="AB2226" s="30">
        <f t="shared" si="568"/>
        <v>162000</v>
      </c>
      <c r="AC2226" s="30">
        <f t="shared" si="575"/>
        <v>4.9382716049382713E-2</v>
      </c>
      <c r="AD2226" s="31">
        <f t="shared" si="576"/>
        <v>6.1234567901234565</v>
      </c>
      <c r="AE2226" s="31">
        <f t="shared" si="577"/>
        <v>5.7777777777777777</v>
      </c>
      <c r="AG2226" s="30">
        <f t="shared" si="569"/>
        <v>778000</v>
      </c>
      <c r="AH2226" s="30">
        <f t="shared" si="564"/>
        <v>1.0282776349614395E-2</v>
      </c>
      <c r="AI2226" s="31">
        <f t="shared" si="565"/>
        <v>1.275064267352185</v>
      </c>
      <c r="AJ2226" s="31">
        <f t="shared" si="566"/>
        <v>1.2030848329048842</v>
      </c>
      <c r="AK2226" s="30">
        <f>IF(W2226="si",($S2226*'COSTOS DE CREDITOS'!$C$27)/DATA!$G2226,"")</f>
        <v>54.922363131454851</v>
      </c>
      <c r="AL2226" s="90">
        <f>IF(W2226="si",'COSTOS DE CREDITOS'!$C$35,"")</f>
        <v>20.421138461538462</v>
      </c>
      <c r="AM2226" s="30">
        <f t="shared" si="570"/>
        <v>492.30769230769232</v>
      </c>
      <c r="AN2226" s="30">
        <f t="shared" si="571"/>
        <v>0</v>
      </c>
      <c r="AO2226" s="30">
        <f t="shared" si="572"/>
        <v>567.6511939006856</v>
      </c>
      <c r="AP2226" s="30">
        <f t="shared" si="573"/>
        <v>1073.7288060993146</v>
      </c>
      <c r="AQ2226" s="19">
        <f t="shared" si="574"/>
        <v>0.65416223305956855</v>
      </c>
    </row>
    <row r="2227" spans="1:43" x14ac:dyDescent="0.2">
      <c r="A2227" s="23" t="s">
        <v>5665</v>
      </c>
      <c r="B2227" s="6" t="s">
        <v>5668</v>
      </c>
      <c r="C2227" s="6" t="s">
        <v>5667</v>
      </c>
      <c r="D2227" s="2">
        <v>162583</v>
      </c>
      <c r="E2227" s="2">
        <v>162832</v>
      </c>
      <c r="F2227" s="3" t="s">
        <v>2812</v>
      </c>
      <c r="G2227" s="2">
        <v>6</v>
      </c>
      <c r="H2227" s="2">
        <v>163015</v>
      </c>
      <c r="I2227" s="3" t="s">
        <v>2843</v>
      </c>
      <c r="J2227" s="15" t="s">
        <v>5688</v>
      </c>
      <c r="K2227" s="24" t="s">
        <v>5688</v>
      </c>
      <c r="L2227" s="15">
        <v>45168</v>
      </c>
      <c r="M2227" s="15">
        <v>45169</v>
      </c>
      <c r="N2227" s="15"/>
      <c r="O2227" s="26">
        <f>VLOOKUP(D2227,quash!A$2:$I$7791,9,FALSE)</f>
        <v>5</v>
      </c>
      <c r="P2227" s="7">
        <v>10000</v>
      </c>
      <c r="Q2227" s="26">
        <v>120</v>
      </c>
      <c r="R2227" s="19">
        <v>3.1590593748395276E-2</v>
      </c>
      <c r="S2227" s="26">
        <v>16</v>
      </c>
      <c r="T2227" s="7">
        <v>7000</v>
      </c>
      <c r="U2227" s="2">
        <v>117</v>
      </c>
      <c r="V2227" s="11">
        <v>1427.63</v>
      </c>
      <c r="W2227" s="14" t="s">
        <v>5281</v>
      </c>
      <c r="X2227" s="18">
        <v>1</v>
      </c>
      <c r="Y2227" s="9">
        <v>7000</v>
      </c>
      <c r="Z2227" s="19">
        <f t="shared" si="567"/>
        <v>0</v>
      </c>
      <c r="AA2227" s="25">
        <v>1427.63</v>
      </c>
      <c r="AB2227" s="30">
        <f t="shared" si="568"/>
        <v>119000</v>
      </c>
      <c r="AC2227" s="30">
        <f t="shared" si="575"/>
        <v>5.8823529411764705E-2</v>
      </c>
      <c r="AD2227" s="31">
        <f t="shared" si="576"/>
        <v>7.0588235294117645</v>
      </c>
      <c r="AE2227" s="31">
        <f t="shared" si="577"/>
        <v>6.8823529411764701</v>
      </c>
      <c r="AG2227" s="30">
        <f t="shared" si="569"/>
        <v>352000</v>
      </c>
      <c r="AH2227" s="30">
        <f t="shared" ref="AH2227:AH2290" si="578">IFERROR($T2227/AG2227,"")</f>
        <v>1.9886363636363636E-2</v>
      </c>
      <c r="AI2227" s="31">
        <f t="shared" ref="AI2227:AI2290" si="579">IFERROR(AH2227*$Q2227,"")</f>
        <v>2.3863636363636362</v>
      </c>
      <c r="AJ2227" s="31">
        <f t="shared" ref="AJ2227:AJ2290" si="580">IFERROR(AH2227*$U2227,"")</f>
        <v>2.3267045454545454</v>
      </c>
      <c r="AK2227" s="30">
        <f>IF(W2227="si",($S2227*'COSTOS DE CREDITOS'!$C$27)/DATA!$G2227,"")</f>
        <v>54.922363131454851</v>
      </c>
      <c r="AL2227" s="90">
        <f>IF(W2227="si",'COSTOS DE CREDITOS'!$C$35,"")</f>
        <v>20.421138461538462</v>
      </c>
      <c r="AM2227" s="30">
        <f t="shared" si="570"/>
        <v>430.76923076923077</v>
      </c>
      <c r="AN2227" s="30">
        <f t="shared" si="571"/>
        <v>0</v>
      </c>
      <c r="AO2227" s="30">
        <f t="shared" si="572"/>
        <v>506.11273236222405</v>
      </c>
      <c r="AP2227" s="30">
        <f t="shared" si="573"/>
        <v>921.51726763777606</v>
      </c>
      <c r="AQ2227" s="19">
        <f t="shared" si="574"/>
        <v>0.64548746358494569</v>
      </c>
    </row>
    <row r="2228" spans="1:43" x14ac:dyDescent="0.2">
      <c r="A2228" s="23" t="s">
        <v>5665</v>
      </c>
      <c r="B2228" s="6" t="s">
        <v>5668</v>
      </c>
      <c r="C2228" s="6" t="s">
        <v>5667</v>
      </c>
      <c r="D2228" s="2">
        <v>162586</v>
      </c>
      <c r="E2228" s="2">
        <v>162832</v>
      </c>
      <c r="F2228" s="3" t="s">
        <v>2812</v>
      </c>
      <c r="G2228" s="2">
        <v>6</v>
      </c>
      <c r="H2228" s="2">
        <v>163016</v>
      </c>
      <c r="I2228" s="3" t="s">
        <v>2844</v>
      </c>
      <c r="J2228" s="15" t="s">
        <v>5688</v>
      </c>
      <c r="K2228" s="24" t="s">
        <v>5688</v>
      </c>
      <c r="L2228" s="15">
        <v>45168</v>
      </c>
      <c r="M2228" s="15">
        <v>45169</v>
      </c>
      <c r="N2228" s="15"/>
      <c r="O2228" s="26">
        <f>VLOOKUP(D2228,quash!A$2:$I$7791,9,FALSE)</f>
        <v>6</v>
      </c>
      <c r="P2228" s="7">
        <v>7000</v>
      </c>
      <c r="Q2228" s="26">
        <v>126</v>
      </c>
      <c r="R2228" s="19">
        <v>3.3741050530766176E-2</v>
      </c>
      <c r="S2228" s="26">
        <v>16</v>
      </c>
      <c r="T2228" s="7">
        <v>8000</v>
      </c>
      <c r="U2228" s="2">
        <v>142</v>
      </c>
      <c r="V2228" s="11">
        <v>2013.74</v>
      </c>
      <c r="W2228" s="14" t="s">
        <v>5281</v>
      </c>
      <c r="X2228" s="18">
        <v>1</v>
      </c>
      <c r="Y2228" s="9">
        <v>8000</v>
      </c>
      <c r="Z2228" s="19">
        <f t="shared" si="567"/>
        <v>0</v>
      </c>
      <c r="AA2228" s="25">
        <v>2013.74</v>
      </c>
      <c r="AB2228" s="30">
        <f t="shared" si="568"/>
        <v>137000</v>
      </c>
      <c r="AC2228" s="30">
        <f t="shared" si="575"/>
        <v>5.8394160583941604E-2</v>
      </c>
      <c r="AD2228" s="31">
        <f t="shared" si="576"/>
        <v>7.3576642335766422</v>
      </c>
      <c r="AE2228" s="31">
        <f t="shared" si="577"/>
        <v>8.2919708029197086</v>
      </c>
      <c r="AG2228" s="30">
        <f t="shared" si="569"/>
        <v>288000</v>
      </c>
      <c r="AH2228" s="30">
        <f t="shared" si="578"/>
        <v>2.7777777777777776E-2</v>
      </c>
      <c r="AI2228" s="31">
        <f t="shared" si="579"/>
        <v>3.5</v>
      </c>
      <c r="AJ2228" s="31">
        <f t="shared" si="580"/>
        <v>3.9444444444444442</v>
      </c>
      <c r="AK2228" s="30">
        <f>IF(W2228="si",($S2228*'COSTOS DE CREDITOS'!$C$27)/DATA!$G2228,"")</f>
        <v>54.922363131454851</v>
      </c>
      <c r="AL2228" s="90">
        <f>IF(W2228="si",'COSTOS DE CREDITOS'!$C$35,"")</f>
        <v>20.421138461538462</v>
      </c>
      <c r="AM2228" s="30">
        <f t="shared" si="570"/>
        <v>492.30769230769232</v>
      </c>
      <c r="AN2228" s="30">
        <f t="shared" si="571"/>
        <v>0</v>
      </c>
      <c r="AO2228" s="30">
        <f t="shared" si="572"/>
        <v>567.6511939006856</v>
      </c>
      <c r="AP2228" s="30">
        <f t="shared" si="573"/>
        <v>1446.0888060993143</v>
      </c>
      <c r="AQ2228" s="19">
        <f t="shared" si="574"/>
        <v>0.71811098061284684</v>
      </c>
    </row>
    <row r="2229" spans="1:43" x14ac:dyDescent="0.2">
      <c r="A2229" s="23" t="s">
        <v>5665</v>
      </c>
      <c r="B2229" s="6" t="s">
        <v>5682</v>
      </c>
      <c r="C2229" s="6" t="s">
        <v>5670</v>
      </c>
      <c r="D2229" s="2">
        <v>163049</v>
      </c>
      <c r="E2229" s="2">
        <v>163216</v>
      </c>
      <c r="F2229" s="3" t="s">
        <v>1531</v>
      </c>
      <c r="G2229" s="2">
        <v>5</v>
      </c>
      <c r="H2229" s="2">
        <v>163222</v>
      </c>
      <c r="I2229" s="3" t="s">
        <v>2845</v>
      </c>
      <c r="J2229" s="15">
        <v>45168</v>
      </c>
      <c r="K2229" s="24">
        <v>1226084828</v>
      </c>
      <c r="L2229" s="15">
        <v>45170</v>
      </c>
      <c r="M2229" s="15">
        <v>45169</v>
      </c>
      <c r="N2229" s="15"/>
      <c r="O2229" s="26">
        <f>VLOOKUP(D2229,quash!A$2:$I$7791,9,FALSE)</f>
        <v>2</v>
      </c>
      <c r="P2229" s="7">
        <v>10000</v>
      </c>
      <c r="Q2229" s="26">
        <v>132</v>
      </c>
      <c r="R2229" s="19">
        <v>5.8283715876113903E-2</v>
      </c>
      <c r="S2229" s="26">
        <v>16</v>
      </c>
      <c r="T2229" s="7">
        <v>10000</v>
      </c>
      <c r="U2229" s="2">
        <v>142</v>
      </c>
      <c r="V2229" s="11">
        <v>2510.34</v>
      </c>
      <c r="W2229" s="14" t="s">
        <v>5281</v>
      </c>
      <c r="X2229" s="18">
        <v>1</v>
      </c>
      <c r="Y2229" s="9">
        <v>10000</v>
      </c>
      <c r="Z2229" s="19">
        <f t="shared" si="567"/>
        <v>0</v>
      </c>
      <c r="AA2229" s="25">
        <v>2510.34</v>
      </c>
      <c r="AB2229" s="30">
        <f t="shared" si="568"/>
        <v>457000</v>
      </c>
      <c r="AC2229" s="30">
        <f t="shared" si="575"/>
        <v>2.1881838074398249E-2</v>
      </c>
      <c r="AD2229" s="31">
        <f t="shared" si="576"/>
        <v>2.8884026258205688</v>
      </c>
      <c r="AE2229" s="31">
        <f t="shared" si="577"/>
        <v>3.1072210065645511</v>
      </c>
      <c r="AG2229" s="30">
        <f t="shared" si="569"/>
        <v>1695000</v>
      </c>
      <c r="AH2229" s="30">
        <f t="shared" si="578"/>
        <v>5.8997050147492625E-3</v>
      </c>
      <c r="AI2229" s="31">
        <f t="shared" si="579"/>
        <v>0.77876106194690264</v>
      </c>
      <c r="AJ2229" s="31">
        <f t="shared" si="580"/>
        <v>0.83775811209439532</v>
      </c>
      <c r="AK2229" s="30">
        <f>IF(W2229="si",($S2229*'COSTOS DE CREDITOS'!$C$27)/DATA!$G2229,"")</f>
        <v>65.906835757745824</v>
      </c>
      <c r="AL2229" s="90">
        <f>IF(W2229="si",'COSTOS DE CREDITOS'!$C$35,"")</f>
        <v>20.421138461538462</v>
      </c>
      <c r="AM2229" s="30">
        <f t="shared" si="570"/>
        <v>615.38461538461547</v>
      </c>
      <c r="AN2229" s="30">
        <f t="shared" si="571"/>
        <v>0</v>
      </c>
      <c r="AO2229" s="30">
        <f t="shared" si="572"/>
        <v>701.7125896038998</v>
      </c>
      <c r="AP2229" s="30">
        <f t="shared" si="573"/>
        <v>1808.6274103961005</v>
      </c>
      <c r="AQ2229" s="19">
        <f t="shared" si="574"/>
        <v>0.72047109570659762</v>
      </c>
    </row>
    <row r="2230" spans="1:43" x14ac:dyDescent="0.2">
      <c r="A2230" s="23" t="s">
        <v>5665</v>
      </c>
      <c r="B2230" s="6" t="s">
        <v>5676</v>
      </c>
      <c r="C2230" s="6" t="s">
        <v>5670</v>
      </c>
      <c r="D2230" s="2">
        <v>162415</v>
      </c>
      <c r="E2230" s="2">
        <v>162872</v>
      </c>
      <c r="F2230" s="3" t="s">
        <v>321</v>
      </c>
      <c r="G2230" s="2">
        <v>7</v>
      </c>
      <c r="H2230" s="2">
        <v>162893</v>
      </c>
      <c r="I2230" s="3" t="s">
        <v>2846</v>
      </c>
      <c r="J2230" s="15">
        <v>45162</v>
      </c>
      <c r="K2230" s="24">
        <v>1221203308</v>
      </c>
      <c r="L2230" s="15">
        <v>45167</v>
      </c>
      <c r="M2230" s="15">
        <v>45169</v>
      </c>
      <c r="N2230" s="15"/>
      <c r="O2230" s="26" t="e">
        <f>VLOOKUP(D2230,quash!A$2:$I$7791,9,FALSE)</f>
        <v>#N/A</v>
      </c>
      <c r="P2230" s="7">
        <v>9000</v>
      </c>
      <c r="Q2230" s="26">
        <v>147</v>
      </c>
      <c r="R2230" s="19">
        <v>8.456731836388684E-2</v>
      </c>
      <c r="S2230" s="93">
        <v>26</v>
      </c>
      <c r="T2230" s="7">
        <v>7000</v>
      </c>
      <c r="U2230" s="2">
        <v>142</v>
      </c>
      <c r="V2230" s="11">
        <v>1758.65</v>
      </c>
      <c r="W2230" s="14" t="s">
        <v>5281</v>
      </c>
      <c r="X2230" s="18">
        <v>0.68513104711052997</v>
      </c>
      <c r="Y2230" s="9">
        <v>4795.9173297737098</v>
      </c>
      <c r="Z2230" s="19">
        <f t="shared" si="567"/>
        <v>-0.31486895288947003</v>
      </c>
      <c r="AA2230" s="25">
        <v>1204.9057160009336</v>
      </c>
      <c r="AB2230" s="30">
        <f t="shared" si="568"/>
        <v>622000</v>
      </c>
      <c r="AC2230" s="30">
        <f t="shared" si="575"/>
        <v>1.1254019292604502E-2</v>
      </c>
      <c r="AD2230" s="31">
        <f t="shared" si="576"/>
        <v>1.6543408360128617</v>
      </c>
      <c r="AE2230" s="31">
        <f t="shared" si="577"/>
        <v>1.5980707395498392</v>
      </c>
      <c r="AG2230" s="30">
        <f t="shared" si="569"/>
        <v>6126000</v>
      </c>
      <c r="AH2230" s="30">
        <f t="shared" si="578"/>
        <v>1.1426705843943846E-3</v>
      </c>
      <c r="AI2230" s="31">
        <f t="shared" si="579"/>
        <v>0.16797257590597453</v>
      </c>
      <c r="AJ2230" s="31">
        <f t="shared" si="580"/>
        <v>0.16225922298400261</v>
      </c>
      <c r="AK2230" s="30">
        <f>IF(W2230="si",($S2230*'COSTOS DE CREDITOS'!$C$27)/DATA!$G2230,"")</f>
        <v>76.499005790240673</v>
      </c>
      <c r="AL2230" s="90">
        <f>IF(W2230="si",'COSTOS DE CREDITOS'!$C$35,"")</f>
        <v>20.421138461538462</v>
      </c>
      <c r="AM2230" s="30">
        <f t="shared" si="570"/>
        <v>700</v>
      </c>
      <c r="AN2230" s="30">
        <f t="shared" si="571"/>
        <v>2204.0826702262902</v>
      </c>
      <c r="AO2230" s="30">
        <f t="shared" si="572"/>
        <v>3001.0028144780695</v>
      </c>
      <c r="AP2230" s="30">
        <f t="shared" si="573"/>
        <v>-1796.0970984771359</v>
      </c>
      <c r="AQ2230" s="19">
        <f t="shared" si="574"/>
        <v>-1.4906536458623159</v>
      </c>
    </row>
    <row r="2231" spans="1:43" x14ac:dyDescent="0.2">
      <c r="A2231" s="23" t="s">
        <v>5665</v>
      </c>
      <c r="B2231" s="6" t="s">
        <v>5669</v>
      </c>
      <c r="C2231" s="6" t="s">
        <v>5670</v>
      </c>
      <c r="D2231" s="2">
        <v>162703</v>
      </c>
      <c r="E2231" s="2">
        <v>163239</v>
      </c>
      <c r="F2231" s="3" t="s">
        <v>1234</v>
      </c>
      <c r="G2231" s="2">
        <v>6</v>
      </c>
      <c r="H2231" s="2">
        <v>163247</v>
      </c>
      <c r="I2231" s="3" t="s">
        <v>2847</v>
      </c>
      <c r="J2231" s="15" t="s">
        <v>5688</v>
      </c>
      <c r="K2231" s="24" t="s">
        <v>5688</v>
      </c>
      <c r="L2231" s="15">
        <v>45170</v>
      </c>
      <c r="M2231" s="15">
        <v>45169</v>
      </c>
      <c r="N2231" s="15"/>
      <c r="O2231" s="26">
        <f>VLOOKUP(D2231,quash!A$2:$I$7791,9,FALSE)</f>
        <v>4</v>
      </c>
      <c r="P2231" s="7">
        <v>15000</v>
      </c>
      <c r="Q2231" s="26">
        <v>113</v>
      </c>
      <c r="R2231" s="19">
        <v>3.599721102260435E-2</v>
      </c>
      <c r="S2231" s="26">
        <v>16</v>
      </c>
      <c r="T2231" s="7">
        <v>8000</v>
      </c>
      <c r="U2231" s="2">
        <v>142</v>
      </c>
      <c r="V2231" s="11">
        <v>2013.74</v>
      </c>
      <c r="W2231" s="14" t="s">
        <v>5281</v>
      </c>
      <c r="X2231" s="18">
        <v>1</v>
      </c>
      <c r="Y2231" s="9">
        <v>8000</v>
      </c>
      <c r="Z2231" s="19">
        <f t="shared" si="567"/>
        <v>0</v>
      </c>
      <c r="AA2231" s="25">
        <v>2013.74</v>
      </c>
      <c r="AB2231" s="30">
        <f t="shared" si="568"/>
        <v>247000</v>
      </c>
      <c r="AC2231" s="30">
        <f t="shared" si="575"/>
        <v>3.2388663967611336E-2</v>
      </c>
      <c r="AD2231" s="31">
        <f t="shared" si="576"/>
        <v>3.6599190283400809</v>
      </c>
      <c r="AE2231" s="31">
        <f t="shared" si="577"/>
        <v>4.5991902834008096</v>
      </c>
      <c r="AG2231" s="30">
        <f t="shared" si="569"/>
        <v>927000</v>
      </c>
      <c r="AH2231" s="30">
        <f t="shared" si="578"/>
        <v>8.6299892125134836E-3</v>
      </c>
      <c r="AI2231" s="31">
        <f t="shared" si="579"/>
        <v>0.97518878101402362</v>
      </c>
      <c r="AJ2231" s="31">
        <f t="shared" si="580"/>
        <v>1.2254584681769147</v>
      </c>
      <c r="AK2231" s="30">
        <f>IF(W2231="si",($S2231*'COSTOS DE CREDITOS'!$C$27)/DATA!$G2231,"")</f>
        <v>54.922363131454851</v>
      </c>
      <c r="AL2231" s="90">
        <f>IF(W2231="si",'COSTOS DE CREDITOS'!$C$35,"")</f>
        <v>20.421138461538462</v>
      </c>
      <c r="AM2231" s="30">
        <f t="shared" si="570"/>
        <v>492.30769230769232</v>
      </c>
      <c r="AN2231" s="30">
        <f t="shared" si="571"/>
        <v>0</v>
      </c>
      <c r="AO2231" s="30">
        <f t="shared" si="572"/>
        <v>567.6511939006856</v>
      </c>
      <c r="AP2231" s="30">
        <f t="shared" si="573"/>
        <v>1446.0888060993143</v>
      </c>
      <c r="AQ2231" s="19">
        <f t="shared" si="574"/>
        <v>0.71811098061284684</v>
      </c>
    </row>
    <row r="2232" spans="1:43" x14ac:dyDescent="0.2">
      <c r="A2232" s="23" t="s">
        <v>5665</v>
      </c>
      <c r="B2232" s="6" t="s">
        <v>5669</v>
      </c>
      <c r="C2232" s="6" t="s">
        <v>5670</v>
      </c>
      <c r="D2232" s="2">
        <v>162699</v>
      </c>
      <c r="E2232" s="2">
        <v>163239</v>
      </c>
      <c r="F2232" s="3" t="s">
        <v>1234</v>
      </c>
      <c r="G2232" s="2">
        <v>6</v>
      </c>
      <c r="H2232" s="2">
        <v>163248</v>
      </c>
      <c r="I2232" s="3" t="s">
        <v>2848</v>
      </c>
      <c r="J2232" s="15">
        <v>45166</v>
      </c>
      <c r="K2232" s="24">
        <v>1224841419</v>
      </c>
      <c r="L2232" s="15">
        <v>45170</v>
      </c>
      <c r="M2232" s="15">
        <v>45169</v>
      </c>
      <c r="N2232" s="15"/>
      <c r="O2232" s="26">
        <f>VLOOKUP(D2232,quash!A$2:$I$7791,9,FALSE)</f>
        <v>1</v>
      </c>
      <c r="P2232" s="7">
        <v>10000</v>
      </c>
      <c r="Q2232" s="26">
        <v>110</v>
      </c>
      <c r="R2232" s="19">
        <v>3.3741050530766099E-2</v>
      </c>
      <c r="S2232" s="26">
        <v>16</v>
      </c>
      <c r="T2232" s="7">
        <v>10000</v>
      </c>
      <c r="U2232" s="2">
        <v>142</v>
      </c>
      <c r="V2232" s="11">
        <v>2510.34</v>
      </c>
      <c r="W2232" s="14" t="s">
        <v>5281</v>
      </c>
      <c r="X2232" s="18">
        <v>1</v>
      </c>
      <c r="Y2232" s="9">
        <v>10000</v>
      </c>
      <c r="Z2232" s="19">
        <f t="shared" si="567"/>
        <v>0</v>
      </c>
      <c r="AA2232" s="25">
        <v>2510.34</v>
      </c>
      <c r="AB2232" s="30">
        <f t="shared" si="568"/>
        <v>523000</v>
      </c>
      <c r="AC2232" s="30">
        <f t="shared" si="575"/>
        <v>1.9120458891013385E-2</v>
      </c>
      <c r="AD2232" s="31">
        <f t="shared" si="576"/>
        <v>2.1032504780114722</v>
      </c>
      <c r="AE2232" s="31">
        <f t="shared" si="577"/>
        <v>2.7151051625239004</v>
      </c>
      <c r="AG2232" s="30">
        <f t="shared" si="569"/>
        <v>2427000</v>
      </c>
      <c r="AH2232" s="30">
        <f t="shared" si="578"/>
        <v>4.1203131437989289E-3</v>
      </c>
      <c r="AI2232" s="31">
        <f t="shared" si="579"/>
        <v>0.45323444581788219</v>
      </c>
      <c r="AJ2232" s="31">
        <f t="shared" si="580"/>
        <v>0.58508446641944789</v>
      </c>
      <c r="AK2232" s="30">
        <f>IF(W2232="si",($S2232*'COSTOS DE CREDITOS'!$C$27)/DATA!$G2232,"")</f>
        <v>54.922363131454851</v>
      </c>
      <c r="AL2232" s="90">
        <f>IF(W2232="si",'COSTOS DE CREDITOS'!$C$35,"")</f>
        <v>20.421138461538462</v>
      </c>
      <c r="AM2232" s="30">
        <f t="shared" si="570"/>
        <v>615.38461538461547</v>
      </c>
      <c r="AN2232" s="30">
        <f t="shared" si="571"/>
        <v>0</v>
      </c>
      <c r="AO2232" s="30">
        <f t="shared" si="572"/>
        <v>690.72811697760881</v>
      </c>
      <c r="AP2232" s="30">
        <f t="shared" si="573"/>
        <v>1819.6118830223913</v>
      </c>
      <c r="AQ2232" s="19">
        <f t="shared" si="574"/>
        <v>0.72484678689834492</v>
      </c>
    </row>
    <row r="2233" spans="1:43" x14ac:dyDescent="0.2">
      <c r="A2233" s="23" t="s">
        <v>5665</v>
      </c>
      <c r="B2233" s="6" t="s">
        <v>5669</v>
      </c>
      <c r="C2233" s="6" t="s">
        <v>5670</v>
      </c>
      <c r="D2233" s="2">
        <v>162672</v>
      </c>
      <c r="E2233" s="2">
        <v>163239</v>
      </c>
      <c r="F2233" s="3" t="s">
        <v>1234</v>
      </c>
      <c r="G2233" s="2">
        <v>6</v>
      </c>
      <c r="H2233" s="2">
        <v>163249</v>
      </c>
      <c r="I2233" s="3" t="s">
        <v>2849</v>
      </c>
      <c r="J2233" s="15">
        <v>45166</v>
      </c>
      <c r="K2233" s="24">
        <v>1224786759</v>
      </c>
      <c r="L2233" s="15">
        <v>45170</v>
      </c>
      <c r="M2233" s="15">
        <v>45169</v>
      </c>
      <c r="N2233" s="15"/>
      <c r="O2233" s="26">
        <f>VLOOKUP(D2233,quash!A$2:$I$7791,9,FALSE)</f>
        <v>3</v>
      </c>
      <c r="P2233" s="7">
        <v>10000</v>
      </c>
      <c r="Q2233" s="26">
        <v>110</v>
      </c>
      <c r="R2233" s="19">
        <v>3.3741050530766099E-2</v>
      </c>
      <c r="S2233" s="26">
        <v>16</v>
      </c>
      <c r="T2233" s="7">
        <v>10000</v>
      </c>
      <c r="U2233" s="2">
        <v>142</v>
      </c>
      <c r="V2233" s="11">
        <v>2510.34</v>
      </c>
      <c r="W2233" s="14" t="s">
        <v>5281</v>
      </c>
      <c r="X2233" s="18">
        <v>1</v>
      </c>
      <c r="Y2233" s="9">
        <v>10000</v>
      </c>
      <c r="Z2233" s="19">
        <f t="shared" si="567"/>
        <v>0</v>
      </c>
      <c r="AA2233" s="25">
        <v>2510.34</v>
      </c>
      <c r="AB2233" s="30">
        <f t="shared" si="568"/>
        <v>162000</v>
      </c>
      <c r="AC2233" s="30">
        <f t="shared" si="575"/>
        <v>6.1728395061728392E-2</v>
      </c>
      <c r="AD2233" s="31">
        <f t="shared" si="576"/>
        <v>6.7901234567901234</v>
      </c>
      <c r="AE2233" s="31">
        <f t="shared" si="577"/>
        <v>8.7654320987654319</v>
      </c>
      <c r="AG2233" s="30">
        <f t="shared" si="569"/>
        <v>778000</v>
      </c>
      <c r="AH2233" s="30">
        <f t="shared" si="578"/>
        <v>1.2853470437017995E-2</v>
      </c>
      <c r="AI2233" s="31">
        <f t="shared" si="579"/>
        <v>1.4138817480719794</v>
      </c>
      <c r="AJ2233" s="31">
        <f t="shared" si="580"/>
        <v>1.8251928020565553</v>
      </c>
      <c r="AK2233" s="30">
        <f>IF(W2233="si",($S2233*'COSTOS DE CREDITOS'!$C$27)/DATA!$G2233,"")</f>
        <v>54.922363131454851</v>
      </c>
      <c r="AL2233" s="90">
        <f>IF(W2233="si",'COSTOS DE CREDITOS'!$C$35,"")</f>
        <v>20.421138461538462</v>
      </c>
      <c r="AM2233" s="30">
        <f t="shared" si="570"/>
        <v>615.38461538461547</v>
      </c>
      <c r="AN2233" s="30">
        <f t="shared" si="571"/>
        <v>0</v>
      </c>
      <c r="AO2233" s="30">
        <f t="shared" si="572"/>
        <v>690.72811697760881</v>
      </c>
      <c r="AP2233" s="30">
        <f t="shared" si="573"/>
        <v>1819.6118830223913</v>
      </c>
      <c r="AQ2233" s="19">
        <f t="shared" si="574"/>
        <v>0.72484678689834492</v>
      </c>
    </row>
    <row r="2234" spans="1:43" x14ac:dyDescent="0.2">
      <c r="A2234" s="23" t="s">
        <v>5665</v>
      </c>
      <c r="B2234" s="6" t="s">
        <v>5681</v>
      </c>
      <c r="C2234" s="6" t="s">
        <v>5667</v>
      </c>
      <c r="D2234" s="2">
        <v>163027</v>
      </c>
      <c r="E2234" s="2">
        <v>163286</v>
      </c>
      <c r="F2234" s="3" t="s">
        <v>2814</v>
      </c>
      <c r="G2234" s="2">
        <v>5</v>
      </c>
      <c r="H2234" s="2">
        <v>163288</v>
      </c>
      <c r="I2234" s="3" t="s">
        <v>2850</v>
      </c>
      <c r="J2234" s="15">
        <v>45168</v>
      </c>
      <c r="K2234" s="24">
        <v>1226041312</v>
      </c>
      <c r="L2234" s="15">
        <v>45170</v>
      </c>
      <c r="M2234" s="15">
        <v>45169</v>
      </c>
      <c r="N2234" s="15"/>
      <c r="O2234" s="26" t="e">
        <f>VLOOKUP(D2234,quash!A$2:$I$7791,9,FALSE)</f>
        <v>#N/A</v>
      </c>
      <c r="P2234" s="7">
        <v>10000</v>
      </c>
      <c r="Q2234" s="26">
        <v>125</v>
      </c>
      <c r="R2234" s="19">
        <v>4.6612794430132547E-2</v>
      </c>
      <c r="S2234" s="93">
        <v>26</v>
      </c>
      <c r="T2234" s="7">
        <v>10000</v>
      </c>
      <c r="U2234" s="2">
        <v>142</v>
      </c>
      <c r="V2234" s="11">
        <v>2510.34</v>
      </c>
      <c r="W2234" s="14" t="s">
        <v>5281</v>
      </c>
      <c r="X2234" s="18">
        <v>0.93385733183619479</v>
      </c>
      <c r="Y2234" s="9">
        <v>9338.5733183619486</v>
      </c>
      <c r="Z2234" s="19">
        <f t="shared" si="567"/>
        <v>-6.6142668163805096E-2</v>
      </c>
      <c r="AA2234" s="25">
        <v>2344.2994144016734</v>
      </c>
      <c r="AB2234" s="30">
        <f t="shared" si="568"/>
        <v>622000</v>
      </c>
      <c r="AC2234" s="30">
        <f t="shared" si="575"/>
        <v>1.607717041800643E-2</v>
      </c>
      <c r="AD2234" s="31">
        <f t="shared" si="576"/>
        <v>2.0096463022508035</v>
      </c>
      <c r="AE2234" s="31">
        <f t="shared" si="577"/>
        <v>2.282958199356913</v>
      </c>
      <c r="AG2234" s="30">
        <f t="shared" si="569"/>
        <v>6126000</v>
      </c>
      <c r="AH2234" s="30">
        <f t="shared" si="578"/>
        <v>1.632386549134835E-3</v>
      </c>
      <c r="AI2234" s="31">
        <f t="shared" si="579"/>
        <v>0.20404831864185438</v>
      </c>
      <c r="AJ2234" s="31">
        <f t="shared" si="580"/>
        <v>0.23179888997714657</v>
      </c>
      <c r="AK2234" s="30">
        <f>IF(W2234="si",($S2234*'COSTOS DE CREDITOS'!$C$27)/DATA!$G2234,"")</f>
        <v>107.09860810633695</v>
      </c>
      <c r="AL2234" s="90">
        <f>IF(W2234="si",'COSTOS DE CREDITOS'!$C$35,"")</f>
        <v>20.421138461538462</v>
      </c>
      <c r="AM2234" s="30">
        <f t="shared" si="570"/>
        <v>1000</v>
      </c>
      <c r="AN2234" s="30">
        <f t="shared" si="571"/>
        <v>661.42668163805138</v>
      </c>
      <c r="AO2234" s="30">
        <f t="shared" si="572"/>
        <v>1788.9464282059268</v>
      </c>
      <c r="AP2234" s="30">
        <f t="shared" si="573"/>
        <v>555.35298619574655</v>
      </c>
      <c r="AQ2234" s="19">
        <f t="shared" si="574"/>
        <v>0.23689507525534539</v>
      </c>
    </row>
    <row r="2235" spans="1:43" x14ac:dyDescent="0.2">
      <c r="A2235" s="23" t="s">
        <v>5665</v>
      </c>
      <c r="B2235" s="6" t="s">
        <v>5681</v>
      </c>
      <c r="C2235" s="6" t="s">
        <v>5667</v>
      </c>
      <c r="D2235" s="2">
        <v>162850</v>
      </c>
      <c r="E2235" s="2">
        <v>163286</v>
      </c>
      <c r="F2235" s="3" t="s">
        <v>2814</v>
      </c>
      <c r="G2235" s="2">
        <v>5</v>
      </c>
      <c r="H2235" s="2">
        <v>163289</v>
      </c>
      <c r="I2235" s="3" t="s">
        <v>2851</v>
      </c>
      <c r="J2235" s="15">
        <v>45167</v>
      </c>
      <c r="K2235" s="24">
        <v>1225421657</v>
      </c>
      <c r="L2235" s="15">
        <v>45170</v>
      </c>
      <c r="M2235" s="15">
        <v>45169</v>
      </c>
      <c r="N2235" s="15"/>
      <c r="O2235" s="26">
        <f>VLOOKUP(D2235,quash!A$2:$I$7791,9,FALSE)</f>
        <v>2</v>
      </c>
      <c r="P2235" s="7">
        <v>10000</v>
      </c>
      <c r="Q2235" s="26">
        <v>110</v>
      </c>
      <c r="R2235" s="19">
        <v>3.3741050530766099E-2</v>
      </c>
      <c r="S2235" s="93">
        <v>26</v>
      </c>
      <c r="T2235" s="7">
        <v>5000</v>
      </c>
      <c r="U2235" s="2">
        <v>147</v>
      </c>
      <c r="V2235" s="11">
        <v>1303.3399999999999</v>
      </c>
      <c r="W2235" s="14" t="s">
        <v>5281</v>
      </c>
      <c r="X2235" s="18">
        <v>0.93385733183619479</v>
      </c>
      <c r="Y2235" s="9">
        <v>4669.2866591809743</v>
      </c>
      <c r="Z2235" s="19">
        <f t="shared" si="567"/>
        <v>-6.6142668163805096E-2</v>
      </c>
      <c r="AA2235" s="25">
        <v>1217.133614875386</v>
      </c>
      <c r="AB2235" s="30">
        <f t="shared" si="568"/>
        <v>457000</v>
      </c>
      <c r="AC2235" s="30">
        <f t="shared" si="575"/>
        <v>1.0940919037199124E-2</v>
      </c>
      <c r="AD2235" s="31">
        <f t="shared" si="576"/>
        <v>1.2035010940919038</v>
      </c>
      <c r="AE2235" s="31">
        <f t="shared" si="577"/>
        <v>1.6083150984682713</v>
      </c>
      <c r="AG2235" s="30">
        <f t="shared" si="569"/>
        <v>1695000</v>
      </c>
      <c r="AH2235" s="30">
        <f t="shared" si="578"/>
        <v>2.9498525073746312E-3</v>
      </c>
      <c r="AI2235" s="31">
        <f t="shared" si="579"/>
        <v>0.32448377581120946</v>
      </c>
      <c r="AJ2235" s="31">
        <f t="shared" si="580"/>
        <v>0.4336283185840708</v>
      </c>
      <c r="AK2235" s="30">
        <f>IF(W2235="si",($S2235*'COSTOS DE CREDITOS'!$C$27)/DATA!$G2235,"")</f>
        <v>107.09860810633695</v>
      </c>
      <c r="AL2235" s="90">
        <f>IF(W2235="si",'COSTOS DE CREDITOS'!$C$35,"")</f>
        <v>20.421138461538462</v>
      </c>
      <c r="AM2235" s="30">
        <f t="shared" si="570"/>
        <v>500</v>
      </c>
      <c r="AN2235" s="30">
        <f t="shared" si="571"/>
        <v>330.71334081902569</v>
      </c>
      <c r="AO2235" s="30">
        <f t="shared" si="572"/>
        <v>958.23308738690116</v>
      </c>
      <c r="AP2235" s="30">
        <f t="shared" si="573"/>
        <v>258.90052748848484</v>
      </c>
      <c r="AQ2235" s="19">
        <f t="shared" si="574"/>
        <v>0.212713316208091</v>
      </c>
    </row>
    <row r="2236" spans="1:43" x14ac:dyDescent="0.2">
      <c r="A2236" s="23" t="s">
        <v>5665</v>
      </c>
      <c r="B2236" s="6" t="s">
        <v>5681</v>
      </c>
      <c r="C2236" s="6" t="s">
        <v>5667</v>
      </c>
      <c r="D2236" s="2">
        <v>163102</v>
      </c>
      <c r="E2236" s="2">
        <v>163286</v>
      </c>
      <c r="F2236" s="3" t="s">
        <v>2814</v>
      </c>
      <c r="G2236" s="2">
        <v>5</v>
      </c>
      <c r="H2236" s="2">
        <v>163290</v>
      </c>
      <c r="I2236" s="3" t="s">
        <v>2852</v>
      </c>
      <c r="J2236" s="15">
        <v>45168</v>
      </c>
      <c r="K2236" s="24">
        <v>1226274943</v>
      </c>
      <c r="L2236" s="15">
        <v>45170</v>
      </c>
      <c r="M2236" s="15">
        <v>45169</v>
      </c>
      <c r="N2236" s="15"/>
      <c r="O2236" s="26" t="e">
        <f>VLOOKUP(D2236,quash!A$2:$I$7791,9,FALSE)</f>
        <v>#N/A</v>
      </c>
      <c r="P2236" s="7">
        <v>11000</v>
      </c>
      <c r="Q2236" s="26">
        <v>121</v>
      </c>
      <c r="R2236" s="19">
        <v>3.992294193698312E-2</v>
      </c>
      <c r="S2236" s="93">
        <v>26</v>
      </c>
      <c r="T2236" s="7">
        <v>5000</v>
      </c>
      <c r="U2236" s="2">
        <v>147</v>
      </c>
      <c r="V2236" s="11">
        <v>1303.3399999999999</v>
      </c>
      <c r="W2236" s="14" t="s">
        <v>5281</v>
      </c>
      <c r="X2236" s="18">
        <v>0.93385733183619479</v>
      </c>
      <c r="Y2236" s="9">
        <v>4669.2866591809743</v>
      </c>
      <c r="Z2236" s="19">
        <f t="shared" si="567"/>
        <v>-6.6142668163805096E-2</v>
      </c>
      <c r="AA2236" s="25">
        <v>1217.133614875386</v>
      </c>
      <c r="AB2236" s="30">
        <f t="shared" si="568"/>
        <v>622000</v>
      </c>
      <c r="AC2236" s="30">
        <f t="shared" si="575"/>
        <v>8.0385852090032149E-3</v>
      </c>
      <c r="AD2236" s="31">
        <f t="shared" si="576"/>
        <v>0.97266881028938901</v>
      </c>
      <c r="AE2236" s="31">
        <f t="shared" si="577"/>
        <v>1.1816720257234725</v>
      </c>
      <c r="AG2236" s="30">
        <f t="shared" si="569"/>
        <v>6126000</v>
      </c>
      <c r="AH2236" s="30">
        <f t="shared" si="578"/>
        <v>8.1619327456741752E-4</v>
      </c>
      <c r="AI2236" s="31">
        <f t="shared" si="579"/>
        <v>9.8759386222657522E-2</v>
      </c>
      <c r="AJ2236" s="31">
        <f t="shared" si="580"/>
        <v>0.11998041136141037</v>
      </c>
      <c r="AK2236" s="30">
        <f>IF(W2236="si",($S2236*'COSTOS DE CREDITOS'!$C$27)/DATA!$G2236,"")</f>
        <v>107.09860810633695</v>
      </c>
      <c r="AL2236" s="90">
        <f>IF(W2236="si",'COSTOS DE CREDITOS'!$C$35,"")</f>
        <v>20.421138461538462</v>
      </c>
      <c r="AM2236" s="30">
        <f t="shared" si="570"/>
        <v>500</v>
      </c>
      <c r="AN2236" s="30">
        <f t="shared" si="571"/>
        <v>330.71334081902569</v>
      </c>
      <c r="AO2236" s="30">
        <f t="shared" si="572"/>
        <v>958.23308738690116</v>
      </c>
      <c r="AP2236" s="30">
        <f t="shared" si="573"/>
        <v>258.90052748848484</v>
      </c>
      <c r="AQ2236" s="19">
        <f t="shared" si="574"/>
        <v>0.212713316208091</v>
      </c>
    </row>
    <row r="2237" spans="1:43" x14ac:dyDescent="0.2">
      <c r="A2237" s="23" t="s">
        <v>5665</v>
      </c>
      <c r="B2237" s="6" t="s">
        <v>5681</v>
      </c>
      <c r="C2237" s="6" t="s">
        <v>5667</v>
      </c>
      <c r="D2237" s="2">
        <v>162852</v>
      </c>
      <c r="E2237" s="2">
        <v>163286</v>
      </c>
      <c r="F2237" s="3" t="s">
        <v>2814</v>
      </c>
      <c r="G2237" s="2">
        <v>5</v>
      </c>
      <c r="H2237" s="2">
        <v>163291</v>
      </c>
      <c r="I2237" s="3" t="s">
        <v>2853</v>
      </c>
      <c r="J2237" s="15">
        <v>45167</v>
      </c>
      <c r="K2237" s="24">
        <v>1225428090</v>
      </c>
      <c r="L2237" s="15">
        <v>45170</v>
      </c>
      <c r="M2237" s="15">
        <v>45169</v>
      </c>
      <c r="N2237" s="15"/>
      <c r="O2237" s="26">
        <f>VLOOKUP(D2237,quash!A$2:$I$7791,9,FALSE)</f>
        <v>1</v>
      </c>
      <c r="P2237" s="7">
        <v>10000</v>
      </c>
      <c r="Q2237" s="26">
        <v>110</v>
      </c>
      <c r="R2237" s="19">
        <v>3.3741050530766099E-2</v>
      </c>
      <c r="S2237" s="93">
        <v>26</v>
      </c>
      <c r="T2237" s="7">
        <v>10000</v>
      </c>
      <c r="U2237" s="2">
        <v>142</v>
      </c>
      <c r="V2237" s="11">
        <v>2510.34</v>
      </c>
      <c r="W2237" s="14" t="s">
        <v>5281</v>
      </c>
      <c r="X2237" s="18">
        <v>0.93385733183619479</v>
      </c>
      <c r="Y2237" s="9">
        <v>9338.5733183619486</v>
      </c>
      <c r="Z2237" s="19">
        <f t="shared" si="567"/>
        <v>-6.6142668163805096E-2</v>
      </c>
      <c r="AA2237" s="25">
        <v>2344.2994144016734</v>
      </c>
      <c r="AB2237" s="30">
        <f t="shared" si="568"/>
        <v>523000</v>
      </c>
      <c r="AC2237" s="30">
        <f t="shared" si="575"/>
        <v>1.9120458891013385E-2</v>
      </c>
      <c r="AD2237" s="31">
        <f t="shared" si="576"/>
        <v>2.1032504780114722</v>
      </c>
      <c r="AE2237" s="31">
        <f t="shared" si="577"/>
        <v>2.7151051625239004</v>
      </c>
      <c r="AG2237" s="30">
        <f t="shared" si="569"/>
        <v>2427000</v>
      </c>
      <c r="AH2237" s="30">
        <f t="shared" si="578"/>
        <v>4.1203131437989289E-3</v>
      </c>
      <c r="AI2237" s="31">
        <f t="shared" si="579"/>
        <v>0.45323444581788219</v>
      </c>
      <c r="AJ2237" s="31">
        <f t="shared" si="580"/>
        <v>0.58508446641944789</v>
      </c>
      <c r="AK2237" s="30">
        <f>IF(W2237="si",($S2237*'COSTOS DE CREDITOS'!$C$27)/DATA!$G2237,"")</f>
        <v>107.09860810633695</v>
      </c>
      <c r="AL2237" s="90">
        <f>IF(W2237="si",'COSTOS DE CREDITOS'!$C$35,"")</f>
        <v>20.421138461538462</v>
      </c>
      <c r="AM2237" s="30">
        <f t="shared" si="570"/>
        <v>1000</v>
      </c>
      <c r="AN2237" s="30">
        <f t="shared" si="571"/>
        <v>661.42668163805138</v>
      </c>
      <c r="AO2237" s="30">
        <f t="shared" si="572"/>
        <v>1788.9464282059268</v>
      </c>
      <c r="AP2237" s="30">
        <f t="shared" si="573"/>
        <v>555.35298619574655</v>
      </c>
      <c r="AQ2237" s="19">
        <f t="shared" si="574"/>
        <v>0.23689507525534539</v>
      </c>
    </row>
    <row r="2238" spans="1:43" x14ac:dyDescent="0.2">
      <c r="A2238" s="23" t="s">
        <v>5665</v>
      </c>
      <c r="B2238" s="6" t="s">
        <v>5674</v>
      </c>
      <c r="C2238" s="6" t="s">
        <v>5670</v>
      </c>
      <c r="D2238" s="2">
        <v>162372</v>
      </c>
      <c r="E2238" s="2">
        <v>163078</v>
      </c>
      <c r="F2238" s="3" t="s">
        <v>2816</v>
      </c>
      <c r="G2238" s="2">
        <v>5</v>
      </c>
      <c r="H2238" s="2">
        <v>163080</v>
      </c>
      <c r="I2238" s="3" t="s">
        <v>2854</v>
      </c>
      <c r="J2238" s="15">
        <v>45162</v>
      </c>
      <c r="K2238" s="24">
        <v>1221045819</v>
      </c>
      <c r="L2238" s="15">
        <v>45168</v>
      </c>
      <c r="M2238" s="15">
        <v>45169</v>
      </c>
      <c r="N2238" s="15"/>
      <c r="O2238" s="26">
        <f>VLOOKUP(D2238,quash!A$2:$I$7791,9,FALSE)</f>
        <v>1</v>
      </c>
      <c r="P2238" s="7">
        <v>10000</v>
      </c>
      <c r="Q2238" s="26">
        <v>110</v>
      </c>
      <c r="R2238" s="19">
        <v>3.3741050530766099E-2</v>
      </c>
      <c r="S2238" s="26">
        <v>16</v>
      </c>
      <c r="T2238" s="7">
        <v>7000</v>
      </c>
      <c r="U2238" s="2">
        <v>122</v>
      </c>
      <c r="V2238" s="11">
        <v>1496.57</v>
      </c>
      <c r="W2238" s="14" t="s">
        <v>5281</v>
      </c>
      <c r="X2238" s="18">
        <v>1</v>
      </c>
      <c r="Y2238" s="9">
        <v>7000</v>
      </c>
      <c r="Z2238" s="19">
        <f t="shared" si="567"/>
        <v>0</v>
      </c>
      <c r="AA2238" s="25">
        <v>1496.57</v>
      </c>
      <c r="AB2238" s="30">
        <f t="shared" si="568"/>
        <v>523000</v>
      </c>
      <c r="AC2238" s="30">
        <f t="shared" si="575"/>
        <v>1.338432122370937E-2</v>
      </c>
      <c r="AD2238" s="31">
        <f t="shared" si="576"/>
        <v>1.4722753346080306</v>
      </c>
      <c r="AE2238" s="31">
        <f t="shared" si="577"/>
        <v>1.6328871892925432</v>
      </c>
      <c r="AG2238" s="30">
        <f t="shared" si="569"/>
        <v>2427000</v>
      </c>
      <c r="AH2238" s="30">
        <f t="shared" si="578"/>
        <v>2.88421920065925E-3</v>
      </c>
      <c r="AI2238" s="31">
        <f t="shared" si="579"/>
        <v>0.31726411207251748</v>
      </c>
      <c r="AJ2238" s="31">
        <f t="shared" si="580"/>
        <v>0.35187474248042849</v>
      </c>
      <c r="AK2238" s="30">
        <f>IF(W2238="si",($S2238*'COSTOS DE CREDITOS'!$C$27)/DATA!$G2238,"")</f>
        <v>65.906835757745824</v>
      </c>
      <c r="AL2238" s="90">
        <f>IF(W2238="si",'COSTOS DE CREDITOS'!$C$35,"")</f>
        <v>20.421138461538462</v>
      </c>
      <c r="AM2238" s="30">
        <f t="shared" si="570"/>
        <v>430.76923076923077</v>
      </c>
      <c r="AN2238" s="30">
        <f t="shared" si="571"/>
        <v>0</v>
      </c>
      <c r="AO2238" s="30">
        <f t="shared" si="572"/>
        <v>517.09720498851505</v>
      </c>
      <c r="AP2238" s="30">
        <f t="shared" si="573"/>
        <v>979.47279501148489</v>
      </c>
      <c r="AQ2238" s="19">
        <f t="shared" si="574"/>
        <v>0.65447843736777089</v>
      </c>
    </row>
    <row r="2239" spans="1:43" x14ac:dyDescent="0.2">
      <c r="A2239" s="23" t="s">
        <v>5665</v>
      </c>
      <c r="B2239" s="6" t="s">
        <v>5674</v>
      </c>
      <c r="C2239" s="6" t="s">
        <v>5670</v>
      </c>
      <c r="D2239" s="2">
        <v>162182</v>
      </c>
      <c r="E2239" s="2">
        <v>163078</v>
      </c>
      <c r="F2239" s="3" t="s">
        <v>2816</v>
      </c>
      <c r="G2239" s="2">
        <v>5</v>
      </c>
      <c r="H2239" s="2">
        <v>163081</v>
      </c>
      <c r="I2239" s="3" t="s">
        <v>2855</v>
      </c>
      <c r="J2239" s="15" t="s">
        <v>5688</v>
      </c>
      <c r="K2239" s="24" t="s">
        <v>5688</v>
      </c>
      <c r="L2239" s="15">
        <v>45168</v>
      </c>
      <c r="M2239" s="15">
        <v>45169</v>
      </c>
      <c r="N2239" s="15"/>
      <c r="O2239" s="26">
        <f>VLOOKUP(D2239,quash!A$2:$I$7791,9,FALSE)</f>
        <v>3</v>
      </c>
      <c r="P2239" s="7">
        <v>6000</v>
      </c>
      <c r="Q2239" s="26">
        <v>145</v>
      </c>
      <c r="R2239" s="19">
        <v>0.10210002915009517</v>
      </c>
      <c r="S2239" s="26">
        <v>16</v>
      </c>
      <c r="T2239" s="7">
        <v>9000</v>
      </c>
      <c r="U2239" s="2">
        <v>122</v>
      </c>
      <c r="V2239" s="11">
        <v>1924.18</v>
      </c>
      <c r="W2239" s="14" t="s">
        <v>5281</v>
      </c>
      <c r="X2239" s="18">
        <v>1</v>
      </c>
      <c r="Y2239" s="9">
        <v>9000</v>
      </c>
      <c r="Z2239" s="19">
        <f t="shared" si="567"/>
        <v>0</v>
      </c>
      <c r="AA2239" s="25">
        <v>1924.18</v>
      </c>
      <c r="AB2239" s="30">
        <f t="shared" si="568"/>
        <v>162000</v>
      </c>
      <c r="AC2239" s="30">
        <f t="shared" si="575"/>
        <v>5.5555555555555552E-2</v>
      </c>
      <c r="AD2239" s="31">
        <f t="shared" si="576"/>
        <v>8.0555555555555554</v>
      </c>
      <c r="AE2239" s="31">
        <f t="shared" si="577"/>
        <v>6.7777777777777777</v>
      </c>
      <c r="AG2239" s="30">
        <f t="shared" si="569"/>
        <v>778000</v>
      </c>
      <c r="AH2239" s="30">
        <f t="shared" si="578"/>
        <v>1.1568123393316195E-2</v>
      </c>
      <c r="AI2239" s="31">
        <f t="shared" si="579"/>
        <v>1.6773778920308482</v>
      </c>
      <c r="AJ2239" s="31">
        <f t="shared" si="580"/>
        <v>1.4113110539845759</v>
      </c>
      <c r="AK2239" s="30">
        <f>IF(W2239="si",($S2239*'COSTOS DE CREDITOS'!$C$27)/DATA!$G2239,"")</f>
        <v>65.906835757745824</v>
      </c>
      <c r="AL2239" s="90">
        <f>IF(W2239="si",'COSTOS DE CREDITOS'!$C$35,"")</f>
        <v>20.421138461538462</v>
      </c>
      <c r="AM2239" s="30">
        <f t="shared" si="570"/>
        <v>553.84615384615392</v>
      </c>
      <c r="AN2239" s="30">
        <f t="shared" si="571"/>
        <v>0</v>
      </c>
      <c r="AO2239" s="30">
        <f t="shared" si="572"/>
        <v>640.17412806543825</v>
      </c>
      <c r="AP2239" s="30">
        <f t="shared" si="573"/>
        <v>1284.0058719345618</v>
      </c>
      <c r="AQ2239" s="19">
        <f t="shared" si="574"/>
        <v>0.66730028995965129</v>
      </c>
    </row>
    <row r="2240" spans="1:43" x14ac:dyDescent="0.2">
      <c r="A2240" s="23" t="s">
        <v>5665</v>
      </c>
      <c r="B2240" s="6" t="s">
        <v>5674</v>
      </c>
      <c r="C2240" s="6" t="s">
        <v>5670</v>
      </c>
      <c r="D2240" s="2">
        <v>162385</v>
      </c>
      <c r="E2240" s="2">
        <v>163078</v>
      </c>
      <c r="F2240" s="3" t="s">
        <v>2816</v>
      </c>
      <c r="G2240" s="2">
        <v>5</v>
      </c>
      <c r="H2240" s="2">
        <v>163082</v>
      </c>
      <c r="I2240" s="3" t="s">
        <v>2856</v>
      </c>
      <c r="J2240" s="15">
        <v>45162</v>
      </c>
      <c r="K2240" s="24">
        <v>1221075964</v>
      </c>
      <c r="L2240" s="15">
        <v>45168</v>
      </c>
      <c r="M2240" s="15">
        <v>45169</v>
      </c>
      <c r="N2240" s="15"/>
      <c r="O2240" s="26">
        <f>VLOOKUP(D2240,quash!A$2:$I$7791,9,FALSE)</f>
        <v>1</v>
      </c>
      <c r="P2240" s="7">
        <v>10000</v>
      </c>
      <c r="Q2240" s="26">
        <v>127</v>
      </c>
      <c r="R2240" s="19">
        <v>5.24391097594855E-2</v>
      </c>
      <c r="S2240" s="26">
        <v>16</v>
      </c>
      <c r="T2240" s="7">
        <v>8000</v>
      </c>
      <c r="U2240" s="2">
        <v>122</v>
      </c>
      <c r="V2240" s="11">
        <v>1710.45</v>
      </c>
      <c r="W2240" s="14" t="s">
        <v>5281</v>
      </c>
      <c r="X2240" s="18">
        <v>1</v>
      </c>
      <c r="Y2240" s="9">
        <v>8000</v>
      </c>
      <c r="Z2240" s="19">
        <f t="shared" si="567"/>
        <v>0</v>
      </c>
      <c r="AA2240" s="25">
        <v>1710.45</v>
      </c>
      <c r="AB2240" s="30">
        <f t="shared" si="568"/>
        <v>523000</v>
      </c>
      <c r="AC2240" s="30">
        <f t="shared" si="575"/>
        <v>1.5296367112810707E-2</v>
      </c>
      <c r="AD2240" s="31">
        <f t="shared" si="576"/>
        <v>1.9426386233269597</v>
      </c>
      <c r="AE2240" s="31">
        <f t="shared" si="577"/>
        <v>1.8661567877629062</v>
      </c>
      <c r="AG2240" s="30">
        <f t="shared" si="569"/>
        <v>2427000</v>
      </c>
      <c r="AH2240" s="30">
        <f t="shared" si="578"/>
        <v>3.296250515039143E-3</v>
      </c>
      <c r="AI2240" s="31">
        <f t="shared" si="579"/>
        <v>0.41862381540997118</v>
      </c>
      <c r="AJ2240" s="31">
        <f t="shared" si="580"/>
        <v>0.40214256283477545</v>
      </c>
      <c r="AK2240" s="30">
        <f>IF(W2240="si",($S2240*'COSTOS DE CREDITOS'!$C$27)/DATA!$G2240,"")</f>
        <v>65.906835757745824</v>
      </c>
      <c r="AL2240" s="90">
        <f>IF(W2240="si",'COSTOS DE CREDITOS'!$C$35,"")</f>
        <v>20.421138461538462</v>
      </c>
      <c r="AM2240" s="30">
        <f t="shared" si="570"/>
        <v>492.30769230769232</v>
      </c>
      <c r="AN2240" s="30">
        <f t="shared" si="571"/>
        <v>0</v>
      </c>
      <c r="AO2240" s="30">
        <f t="shared" si="572"/>
        <v>578.63566652697659</v>
      </c>
      <c r="AP2240" s="30">
        <f t="shared" si="573"/>
        <v>1131.8143334730235</v>
      </c>
      <c r="AQ2240" s="19">
        <f t="shared" si="574"/>
        <v>0.66170559412612084</v>
      </c>
    </row>
    <row r="2241" spans="1:43" x14ac:dyDescent="0.2">
      <c r="A2241" s="23" t="s">
        <v>5665</v>
      </c>
      <c r="B2241" s="6" t="s">
        <v>5674</v>
      </c>
      <c r="C2241" s="6" t="s">
        <v>5670</v>
      </c>
      <c r="D2241" s="2">
        <v>65981</v>
      </c>
      <c r="E2241" s="2">
        <v>163078</v>
      </c>
      <c r="F2241" s="3" t="s">
        <v>2816</v>
      </c>
      <c r="G2241" s="2">
        <v>5</v>
      </c>
      <c r="H2241" s="2">
        <v>163292</v>
      </c>
      <c r="I2241" s="3" t="s">
        <v>2857</v>
      </c>
      <c r="J2241" s="15">
        <v>45167</v>
      </c>
      <c r="K2241" s="24">
        <v>1225640832</v>
      </c>
      <c r="L2241" s="15">
        <v>45170</v>
      </c>
      <c r="M2241" s="15">
        <v>45169</v>
      </c>
      <c r="N2241" s="15"/>
      <c r="O2241" s="26" t="e">
        <f>VLOOKUP(D2241,quash!A$2:$I$7791,9,FALSE)</f>
        <v>#N/A</v>
      </c>
      <c r="P2241" s="7">
        <v>10000</v>
      </c>
      <c r="Q2241" s="26">
        <v>132</v>
      </c>
      <c r="R2241" s="19">
        <v>5.8283715876113903E-2</v>
      </c>
      <c r="S2241" s="26">
        <v>16</v>
      </c>
      <c r="T2241" s="7">
        <v>10000</v>
      </c>
      <c r="U2241" s="2">
        <v>122</v>
      </c>
      <c r="V2241" s="11">
        <v>2137.87</v>
      </c>
      <c r="W2241" s="14" t="s">
        <v>5281</v>
      </c>
      <c r="X2241" s="18">
        <v>1</v>
      </c>
      <c r="Y2241" s="9">
        <v>10000</v>
      </c>
      <c r="Z2241" s="19">
        <f t="shared" si="567"/>
        <v>0</v>
      </c>
      <c r="AA2241" s="25">
        <v>2137.87</v>
      </c>
      <c r="AB2241" s="30">
        <f t="shared" si="568"/>
        <v>622000</v>
      </c>
      <c r="AC2241" s="30">
        <f t="shared" si="575"/>
        <v>1.607717041800643E-2</v>
      </c>
      <c r="AD2241" s="31">
        <f t="shared" si="576"/>
        <v>2.1221864951768485</v>
      </c>
      <c r="AE2241" s="31">
        <f t="shared" si="577"/>
        <v>1.9614147909967845</v>
      </c>
      <c r="AG2241" s="30">
        <f t="shared" si="569"/>
        <v>6126000</v>
      </c>
      <c r="AH2241" s="30">
        <f t="shared" si="578"/>
        <v>1.632386549134835E-3</v>
      </c>
      <c r="AI2241" s="31">
        <f t="shared" si="579"/>
        <v>0.21547502448579822</v>
      </c>
      <c r="AJ2241" s="31">
        <f t="shared" si="580"/>
        <v>0.19915115899444988</v>
      </c>
      <c r="AK2241" s="30">
        <f>IF(W2241="si",($S2241*'COSTOS DE CREDITOS'!$C$27)/DATA!$G2241,"")</f>
        <v>65.906835757745824</v>
      </c>
      <c r="AL2241" s="90">
        <f>IF(W2241="si",'COSTOS DE CREDITOS'!$C$35,"")</f>
        <v>20.421138461538462</v>
      </c>
      <c r="AM2241" s="30">
        <f t="shared" si="570"/>
        <v>615.38461538461547</v>
      </c>
      <c r="AN2241" s="30">
        <f t="shared" si="571"/>
        <v>0</v>
      </c>
      <c r="AO2241" s="30">
        <f t="shared" si="572"/>
        <v>701.7125896038998</v>
      </c>
      <c r="AP2241" s="30">
        <f t="shared" si="573"/>
        <v>1436.1574103961002</v>
      </c>
      <c r="AQ2241" s="19">
        <f t="shared" si="574"/>
        <v>0.67177022475459236</v>
      </c>
    </row>
    <row r="2242" spans="1:43" x14ac:dyDescent="0.2">
      <c r="A2242" s="23" t="s">
        <v>5665</v>
      </c>
      <c r="B2242" s="6" t="s">
        <v>5668</v>
      </c>
      <c r="C2242" s="6" t="s">
        <v>5667</v>
      </c>
      <c r="D2242" s="2">
        <v>160459</v>
      </c>
      <c r="E2242" s="2">
        <v>163224</v>
      </c>
      <c r="F2242" s="3" t="s">
        <v>2858</v>
      </c>
      <c r="G2242" s="2">
        <v>5</v>
      </c>
      <c r="H2242" s="2">
        <v>163321</v>
      </c>
      <c r="I2242" s="3" t="s">
        <v>2859</v>
      </c>
      <c r="J2242" s="15">
        <v>45166</v>
      </c>
      <c r="K2242" s="24">
        <v>1224823266</v>
      </c>
      <c r="L2242" s="15">
        <v>45170</v>
      </c>
      <c r="M2242" s="15">
        <v>45169</v>
      </c>
      <c r="N2242" s="15"/>
      <c r="O2242" s="26">
        <f>VLOOKUP(D2242,quash!A$2:$I$7791,9,FALSE)</f>
        <v>4</v>
      </c>
      <c r="P2242" s="7">
        <v>5000</v>
      </c>
      <c r="Q2242" s="26">
        <v>147</v>
      </c>
      <c r="R2242" s="19">
        <v>0.11226939921536</v>
      </c>
      <c r="S2242" s="93">
        <v>26</v>
      </c>
      <c r="T2242" s="7">
        <v>8000</v>
      </c>
      <c r="U2242" s="2">
        <v>142</v>
      </c>
      <c r="V2242" s="11">
        <v>2013.74</v>
      </c>
      <c r="W2242" s="14" t="s">
        <v>5281</v>
      </c>
      <c r="X2242" s="18">
        <v>8.9837481283858073E-2</v>
      </c>
      <c r="Y2242" s="9">
        <v>718.69985027086454</v>
      </c>
      <c r="Z2242" s="19">
        <f t="shared" ref="Z2242:Z2305" si="581">Y2242/T2242-1</f>
        <v>-0.91016251871614196</v>
      </c>
      <c r="AA2242" s="25">
        <v>180.90932956055636</v>
      </c>
      <c r="AB2242" s="30">
        <f t="shared" ref="AB2242:AB2305" si="582">SUMIFS($T:$T,$M:$M,$M2242,$O:$O,$O2242)</f>
        <v>247000</v>
      </c>
      <c r="AC2242" s="30">
        <f t="shared" si="575"/>
        <v>3.2388663967611336E-2</v>
      </c>
      <c r="AD2242" s="31">
        <f t="shared" si="576"/>
        <v>4.761133603238866</v>
      </c>
      <c r="AE2242" s="31">
        <f t="shared" si="577"/>
        <v>4.5991902834008096</v>
      </c>
      <c r="AG2242" s="30">
        <f t="shared" ref="AG2242:AG2305" si="583">SUMIFS($T:$T,$O:$O,$O2242,$N:$N,1)</f>
        <v>927000</v>
      </c>
      <c r="AH2242" s="30">
        <f t="shared" si="578"/>
        <v>8.6299892125134836E-3</v>
      </c>
      <c r="AI2242" s="31">
        <f t="shared" si="579"/>
        <v>1.268608414239482</v>
      </c>
      <c r="AJ2242" s="31">
        <f t="shared" si="580"/>
        <v>1.2254584681769147</v>
      </c>
      <c r="AK2242" s="30">
        <f>IF(W2242="si",($S2242*'COSTOS DE CREDITOS'!$C$27)/DATA!$G2242,"")</f>
        <v>107.09860810633695</v>
      </c>
      <c r="AL2242" s="90">
        <f>IF(W2242="si",'COSTOS DE CREDITOS'!$C$35,"")</f>
        <v>20.421138461538462</v>
      </c>
      <c r="AM2242" s="30">
        <f t="shared" si="570"/>
        <v>800</v>
      </c>
      <c r="AN2242" s="30">
        <f t="shared" si="571"/>
        <v>7281.3001497291352</v>
      </c>
      <c r="AO2242" s="30">
        <f t="shared" si="572"/>
        <v>8208.8198962970109</v>
      </c>
      <c r="AP2242" s="30">
        <f t="shared" si="573"/>
        <v>-8027.9105667364547</v>
      </c>
      <c r="AQ2242" s="19">
        <f t="shared" si="574"/>
        <v>-44.375326503264979</v>
      </c>
    </row>
    <row r="2243" spans="1:43" x14ac:dyDescent="0.2">
      <c r="A2243" s="23" t="s">
        <v>5665</v>
      </c>
      <c r="B2243" s="6" t="s">
        <v>5668</v>
      </c>
      <c r="C2243" s="6" t="s">
        <v>5667</v>
      </c>
      <c r="D2243" s="2">
        <v>161843</v>
      </c>
      <c r="E2243" s="2">
        <v>163224</v>
      </c>
      <c r="F2243" s="3" t="s">
        <v>2858</v>
      </c>
      <c r="G2243" s="2">
        <v>5</v>
      </c>
      <c r="H2243" s="2">
        <v>163322</v>
      </c>
      <c r="I2243" s="3" t="s">
        <v>2860</v>
      </c>
      <c r="J2243" s="15">
        <v>45156</v>
      </c>
      <c r="K2243" s="24">
        <v>1217797040</v>
      </c>
      <c r="L2243" s="15">
        <v>45170</v>
      </c>
      <c r="M2243" s="15">
        <v>45169</v>
      </c>
      <c r="N2243" s="15"/>
      <c r="O2243" s="26">
        <f>VLOOKUP(D2243,quash!A$2:$I$7791,9,FALSE)</f>
        <v>2</v>
      </c>
      <c r="P2243" s="7">
        <v>10000</v>
      </c>
      <c r="Q2243" s="26">
        <v>100</v>
      </c>
      <c r="R2243" s="19">
        <v>1.82981294070719E-2</v>
      </c>
      <c r="S2243" s="93">
        <v>26</v>
      </c>
      <c r="T2243" s="7">
        <v>8000</v>
      </c>
      <c r="U2243" s="2">
        <v>142</v>
      </c>
      <c r="V2243" s="11">
        <v>2013.74</v>
      </c>
      <c r="W2243" s="14" t="s">
        <v>5281</v>
      </c>
      <c r="X2243" s="18">
        <v>8.9837481283858073E-2</v>
      </c>
      <c r="Y2243" s="9">
        <v>718.69985027086454</v>
      </c>
      <c r="Z2243" s="19">
        <f t="shared" si="581"/>
        <v>-0.91016251871614196</v>
      </c>
      <c r="AA2243" s="25">
        <v>180.90932956055636</v>
      </c>
      <c r="AB2243" s="30">
        <f t="shared" si="582"/>
        <v>457000</v>
      </c>
      <c r="AC2243" s="30">
        <f t="shared" si="575"/>
        <v>1.7505470459518599E-2</v>
      </c>
      <c r="AD2243" s="31">
        <f t="shared" si="576"/>
        <v>1.7505470459518599</v>
      </c>
      <c r="AE2243" s="31">
        <f t="shared" si="577"/>
        <v>2.4857768052516409</v>
      </c>
      <c r="AG2243" s="30">
        <f t="shared" si="583"/>
        <v>1695000</v>
      </c>
      <c r="AH2243" s="30">
        <f t="shared" si="578"/>
        <v>4.71976401179941E-3</v>
      </c>
      <c r="AI2243" s="31">
        <f t="shared" si="579"/>
        <v>0.471976401179941</v>
      </c>
      <c r="AJ2243" s="31">
        <f t="shared" si="580"/>
        <v>0.67020648967551621</v>
      </c>
      <c r="AK2243" s="30">
        <f>IF(W2243="si",($S2243*'COSTOS DE CREDITOS'!$C$27)/DATA!$G2243,"")</f>
        <v>107.09860810633695</v>
      </c>
      <c r="AL2243" s="90">
        <f>IF(W2243="si",'COSTOS DE CREDITOS'!$C$35,"")</f>
        <v>20.421138461538462</v>
      </c>
      <c r="AM2243" s="30">
        <f t="shared" ref="AM2243:AM2306" si="584">IF(W2243="si",(20%/52*$S2243)*$T2243,"")</f>
        <v>800</v>
      </c>
      <c r="AN2243" s="30">
        <f t="shared" ref="AN2243:AN2306" si="585">IF(W2243="SI",T2243-Y2243,"")</f>
        <v>7281.3001497291352</v>
      </c>
      <c r="AO2243" s="30">
        <f t="shared" ref="AO2243:AO2306" si="586">SUM(AK2243:AN2243)</f>
        <v>8208.8198962970109</v>
      </c>
      <c r="AP2243" s="30">
        <f t="shared" ref="AP2243:AP2306" si="587">AA2243-AO2243</f>
        <v>-8027.9105667364547</v>
      </c>
      <c r="AQ2243" s="19">
        <f t="shared" ref="AQ2243:AQ2306" si="588">IFERROR(AP2243/AA2243,"")</f>
        <v>-44.375326503264979</v>
      </c>
    </row>
    <row r="2244" spans="1:43" x14ac:dyDescent="0.2">
      <c r="A2244" s="23" t="s">
        <v>5665</v>
      </c>
      <c r="B2244" s="6" t="s">
        <v>5668</v>
      </c>
      <c r="C2244" s="6" t="s">
        <v>5667</v>
      </c>
      <c r="D2244" s="2">
        <v>162594</v>
      </c>
      <c r="E2244" s="2">
        <v>163224</v>
      </c>
      <c r="F2244" s="3" t="s">
        <v>2858</v>
      </c>
      <c r="G2244" s="2">
        <v>5</v>
      </c>
      <c r="H2244" s="2">
        <v>163323</v>
      </c>
      <c r="I2244" s="3" t="s">
        <v>2861</v>
      </c>
      <c r="J2244" s="15" t="s">
        <v>5688</v>
      </c>
      <c r="K2244" s="24" t="s">
        <v>5688</v>
      </c>
      <c r="L2244" s="15">
        <v>45170</v>
      </c>
      <c r="M2244" s="15">
        <v>45169</v>
      </c>
      <c r="N2244" s="15"/>
      <c r="O2244" s="26">
        <f>VLOOKUP(D2244,quash!A$2:$I$7791,9,FALSE)</f>
        <v>2</v>
      </c>
      <c r="P2244" s="7">
        <v>10000</v>
      </c>
      <c r="Q2244" s="26">
        <v>120</v>
      </c>
      <c r="R2244" s="19">
        <v>3.1590593748395276E-2</v>
      </c>
      <c r="S2244" s="93">
        <v>26</v>
      </c>
      <c r="T2244" s="7">
        <v>8000</v>
      </c>
      <c r="U2244" s="2">
        <v>142</v>
      </c>
      <c r="V2244" s="11">
        <v>2013.74</v>
      </c>
      <c r="W2244" s="14" t="s">
        <v>5281</v>
      </c>
      <c r="X2244" s="18">
        <v>8.9837481283858073E-2</v>
      </c>
      <c r="Y2244" s="9">
        <v>718.69985027086454</v>
      </c>
      <c r="Z2244" s="19">
        <f t="shared" si="581"/>
        <v>-0.91016251871614196</v>
      </c>
      <c r="AA2244" s="25">
        <v>180.90932956055636</v>
      </c>
      <c r="AB2244" s="30">
        <f t="shared" si="582"/>
        <v>457000</v>
      </c>
      <c r="AC2244" s="30">
        <f t="shared" si="575"/>
        <v>1.7505470459518599E-2</v>
      </c>
      <c r="AD2244" s="31">
        <f t="shared" si="576"/>
        <v>2.1006564551422318</v>
      </c>
      <c r="AE2244" s="31">
        <f t="shared" si="577"/>
        <v>2.4857768052516409</v>
      </c>
      <c r="AG2244" s="30">
        <f t="shared" si="583"/>
        <v>1695000</v>
      </c>
      <c r="AH2244" s="30">
        <f t="shared" si="578"/>
        <v>4.71976401179941E-3</v>
      </c>
      <c r="AI2244" s="31">
        <f t="shared" si="579"/>
        <v>0.5663716814159292</v>
      </c>
      <c r="AJ2244" s="31">
        <f t="shared" si="580"/>
        <v>0.67020648967551621</v>
      </c>
      <c r="AK2244" s="30">
        <f>IF(W2244="si",($S2244*'COSTOS DE CREDITOS'!$C$27)/DATA!$G2244,"")</f>
        <v>107.09860810633695</v>
      </c>
      <c r="AL2244" s="90">
        <f>IF(W2244="si",'COSTOS DE CREDITOS'!$C$35,"")</f>
        <v>20.421138461538462</v>
      </c>
      <c r="AM2244" s="30">
        <f t="shared" si="584"/>
        <v>800</v>
      </c>
      <c r="AN2244" s="30">
        <f t="shared" si="585"/>
        <v>7281.3001497291352</v>
      </c>
      <c r="AO2244" s="30">
        <f t="shared" si="586"/>
        <v>8208.8198962970109</v>
      </c>
      <c r="AP2244" s="30">
        <f t="shared" si="587"/>
        <v>-8027.9105667364547</v>
      </c>
      <c r="AQ2244" s="19">
        <f t="shared" si="588"/>
        <v>-44.375326503264979</v>
      </c>
    </row>
    <row r="2245" spans="1:43" x14ac:dyDescent="0.2">
      <c r="A2245" s="23" t="s">
        <v>5665</v>
      </c>
      <c r="B2245" s="6" t="s">
        <v>5684</v>
      </c>
      <c r="C2245" s="6" t="s">
        <v>5667</v>
      </c>
      <c r="D2245" s="2">
        <v>162589</v>
      </c>
      <c r="E2245" s="2">
        <v>163159</v>
      </c>
      <c r="F2245" s="3" t="s">
        <v>2818</v>
      </c>
      <c r="G2245" s="2">
        <v>7</v>
      </c>
      <c r="H2245" s="2">
        <v>163161</v>
      </c>
      <c r="I2245" s="3" t="s">
        <v>2862</v>
      </c>
      <c r="J2245" s="15">
        <v>45268</v>
      </c>
      <c r="K2245" s="24">
        <v>1296660086</v>
      </c>
      <c r="L2245" s="15">
        <v>45170</v>
      </c>
      <c r="M2245" s="15">
        <v>45169</v>
      </c>
      <c r="N2245" s="15"/>
      <c r="O2245" s="26">
        <f>VLOOKUP(D2245,quash!A$2:$I$7791,9,FALSE)</f>
        <v>1</v>
      </c>
      <c r="P2245" s="7">
        <v>10000</v>
      </c>
      <c r="Q2245" s="26">
        <v>147</v>
      </c>
      <c r="R2245" s="19">
        <v>7.9000519063170294E-2</v>
      </c>
      <c r="S2245" s="26">
        <v>16</v>
      </c>
      <c r="T2245" s="7">
        <v>8000</v>
      </c>
      <c r="U2245" s="2">
        <v>142</v>
      </c>
      <c r="V2245" s="11">
        <v>2013.74</v>
      </c>
      <c r="W2245" s="14" t="s">
        <v>5281</v>
      </c>
      <c r="X2245" s="18">
        <v>1</v>
      </c>
      <c r="Y2245" s="9">
        <v>8000</v>
      </c>
      <c r="Z2245" s="19">
        <f t="shared" si="581"/>
        <v>0</v>
      </c>
      <c r="AA2245" s="25">
        <v>2013.74</v>
      </c>
      <c r="AB2245" s="30">
        <f t="shared" si="582"/>
        <v>523000</v>
      </c>
      <c r="AC2245" s="30">
        <f t="shared" si="575"/>
        <v>1.5296367112810707E-2</v>
      </c>
      <c r="AD2245" s="31">
        <f t="shared" si="576"/>
        <v>2.248565965583174</v>
      </c>
      <c r="AE2245" s="31">
        <f t="shared" si="577"/>
        <v>2.1720841300191203</v>
      </c>
      <c r="AG2245" s="30">
        <f t="shared" si="583"/>
        <v>2427000</v>
      </c>
      <c r="AH2245" s="30">
        <f t="shared" si="578"/>
        <v>3.296250515039143E-3</v>
      </c>
      <c r="AI2245" s="31">
        <f t="shared" si="579"/>
        <v>0.48454882571075403</v>
      </c>
      <c r="AJ2245" s="31">
        <f t="shared" si="580"/>
        <v>0.4680675731355583</v>
      </c>
      <c r="AK2245" s="30">
        <f>IF(W2245="si",($S2245*'COSTOS DE CREDITOS'!$C$27)/DATA!$G2245,"")</f>
        <v>47.07631125553273</v>
      </c>
      <c r="AL2245" s="90">
        <f>IF(W2245="si",'COSTOS DE CREDITOS'!$C$35,"")</f>
        <v>20.421138461538462</v>
      </c>
      <c r="AM2245" s="30">
        <f t="shared" si="584"/>
        <v>492.30769230769232</v>
      </c>
      <c r="AN2245" s="30">
        <f t="shared" si="585"/>
        <v>0</v>
      </c>
      <c r="AO2245" s="30">
        <f t="shared" si="586"/>
        <v>559.80514202476354</v>
      </c>
      <c r="AP2245" s="30">
        <f t="shared" si="587"/>
        <v>1453.9348579752364</v>
      </c>
      <c r="AQ2245" s="19">
        <f t="shared" si="588"/>
        <v>0.72200723925394361</v>
      </c>
    </row>
    <row r="2246" spans="1:43" x14ac:dyDescent="0.2">
      <c r="A2246" s="23" t="s">
        <v>5665</v>
      </c>
      <c r="B2246" s="6" t="s">
        <v>5684</v>
      </c>
      <c r="C2246" s="6" t="s">
        <v>5667</v>
      </c>
      <c r="D2246" s="2">
        <v>162619</v>
      </c>
      <c r="E2246" s="2">
        <v>163159</v>
      </c>
      <c r="F2246" s="3" t="s">
        <v>2818</v>
      </c>
      <c r="G2246" s="2">
        <v>7</v>
      </c>
      <c r="H2246" s="2">
        <v>163162</v>
      </c>
      <c r="I2246" s="3" t="s">
        <v>2863</v>
      </c>
      <c r="J2246" s="15">
        <v>45164</v>
      </c>
      <c r="K2246" s="24">
        <v>1224068074</v>
      </c>
      <c r="L2246" s="15">
        <v>45170</v>
      </c>
      <c r="M2246" s="15">
        <v>45169</v>
      </c>
      <c r="N2246" s="15"/>
      <c r="O2246" s="26">
        <f>VLOOKUP(D2246,quash!A$2:$I$7791,9,FALSE)</f>
        <v>2</v>
      </c>
      <c r="P2246" s="7">
        <v>10000</v>
      </c>
      <c r="Q2246" s="26">
        <v>132</v>
      </c>
      <c r="R2246" s="19">
        <v>5.8283715876113903E-2</v>
      </c>
      <c r="S2246" s="26">
        <v>16</v>
      </c>
      <c r="T2246" s="7">
        <v>10000</v>
      </c>
      <c r="U2246" s="2">
        <v>142</v>
      </c>
      <c r="V2246" s="11">
        <v>2510.34</v>
      </c>
      <c r="W2246" s="14" t="s">
        <v>5281</v>
      </c>
      <c r="X2246" s="18">
        <v>1</v>
      </c>
      <c r="Y2246" s="9">
        <v>10000</v>
      </c>
      <c r="Z2246" s="19">
        <f t="shared" si="581"/>
        <v>0</v>
      </c>
      <c r="AA2246" s="25">
        <v>2510.34</v>
      </c>
      <c r="AB2246" s="30">
        <f t="shared" si="582"/>
        <v>457000</v>
      </c>
      <c r="AC2246" s="30">
        <f t="shared" si="575"/>
        <v>2.1881838074398249E-2</v>
      </c>
      <c r="AD2246" s="31">
        <f t="shared" si="576"/>
        <v>2.8884026258205688</v>
      </c>
      <c r="AE2246" s="31">
        <f t="shared" si="577"/>
        <v>3.1072210065645511</v>
      </c>
      <c r="AG2246" s="30">
        <f t="shared" si="583"/>
        <v>1695000</v>
      </c>
      <c r="AH2246" s="30">
        <f t="shared" si="578"/>
        <v>5.8997050147492625E-3</v>
      </c>
      <c r="AI2246" s="31">
        <f t="shared" si="579"/>
        <v>0.77876106194690264</v>
      </c>
      <c r="AJ2246" s="31">
        <f t="shared" si="580"/>
        <v>0.83775811209439532</v>
      </c>
      <c r="AK2246" s="30">
        <f>IF(W2246="si",($S2246*'COSTOS DE CREDITOS'!$C$27)/DATA!$G2246,"")</f>
        <v>47.07631125553273</v>
      </c>
      <c r="AL2246" s="90">
        <f>IF(W2246="si",'COSTOS DE CREDITOS'!$C$35,"")</f>
        <v>20.421138461538462</v>
      </c>
      <c r="AM2246" s="30">
        <f t="shared" si="584"/>
        <v>615.38461538461547</v>
      </c>
      <c r="AN2246" s="30">
        <f t="shared" si="585"/>
        <v>0</v>
      </c>
      <c r="AO2246" s="30">
        <f t="shared" si="586"/>
        <v>682.88206510168663</v>
      </c>
      <c r="AP2246" s="30">
        <f t="shared" si="587"/>
        <v>1827.4579348983134</v>
      </c>
      <c r="AQ2246" s="19">
        <f t="shared" si="588"/>
        <v>0.72797228060673591</v>
      </c>
    </row>
    <row r="2247" spans="1:43" x14ac:dyDescent="0.2">
      <c r="A2247" s="23" t="s">
        <v>5665</v>
      </c>
      <c r="B2247" s="6" t="s">
        <v>5684</v>
      </c>
      <c r="C2247" s="6" t="s">
        <v>5667</v>
      </c>
      <c r="D2247" s="2">
        <v>162623</v>
      </c>
      <c r="E2247" s="2">
        <v>163159</v>
      </c>
      <c r="F2247" s="3" t="s">
        <v>2818</v>
      </c>
      <c r="G2247" s="2">
        <v>7</v>
      </c>
      <c r="H2247" s="2">
        <v>163164</v>
      </c>
      <c r="I2247" s="3" t="s">
        <v>2864</v>
      </c>
      <c r="J2247" s="15">
        <v>45164</v>
      </c>
      <c r="K2247" s="24">
        <v>1224067967</v>
      </c>
      <c r="L2247" s="15">
        <v>45170</v>
      </c>
      <c r="M2247" s="15">
        <v>45169</v>
      </c>
      <c r="N2247" s="15"/>
      <c r="O2247" s="26">
        <f>VLOOKUP(D2247,quash!A$2:$I$7791,9,FALSE)</f>
        <v>1</v>
      </c>
      <c r="P2247" s="7">
        <v>10000</v>
      </c>
      <c r="Q2247" s="26">
        <v>132</v>
      </c>
      <c r="R2247" s="19">
        <v>5.8283715876113903E-2</v>
      </c>
      <c r="S2247" s="26">
        <v>16</v>
      </c>
      <c r="T2247" s="7">
        <v>8000</v>
      </c>
      <c r="U2247" s="2">
        <v>142</v>
      </c>
      <c r="V2247" s="11">
        <v>2013.74</v>
      </c>
      <c r="W2247" s="14" t="s">
        <v>5281</v>
      </c>
      <c r="X2247" s="18">
        <v>1</v>
      </c>
      <c r="Y2247" s="9">
        <v>8000</v>
      </c>
      <c r="Z2247" s="19">
        <f t="shared" si="581"/>
        <v>0</v>
      </c>
      <c r="AA2247" s="25">
        <v>2013.74</v>
      </c>
      <c r="AB2247" s="30">
        <f t="shared" si="582"/>
        <v>523000</v>
      </c>
      <c r="AC2247" s="30">
        <f t="shared" si="575"/>
        <v>1.5296367112810707E-2</v>
      </c>
      <c r="AD2247" s="31">
        <f t="shared" si="576"/>
        <v>2.0191204588910132</v>
      </c>
      <c r="AE2247" s="31">
        <f t="shared" si="577"/>
        <v>2.1720841300191203</v>
      </c>
      <c r="AG2247" s="30">
        <f t="shared" si="583"/>
        <v>2427000</v>
      </c>
      <c r="AH2247" s="30">
        <f t="shared" si="578"/>
        <v>3.296250515039143E-3</v>
      </c>
      <c r="AI2247" s="31">
        <f t="shared" si="579"/>
        <v>0.43510506798516685</v>
      </c>
      <c r="AJ2247" s="31">
        <f t="shared" si="580"/>
        <v>0.4680675731355583</v>
      </c>
      <c r="AK2247" s="30">
        <f>IF(W2247="si",($S2247*'COSTOS DE CREDITOS'!$C$27)/DATA!$G2247,"")</f>
        <v>47.07631125553273</v>
      </c>
      <c r="AL2247" s="90">
        <f>IF(W2247="si",'COSTOS DE CREDITOS'!$C$35,"")</f>
        <v>20.421138461538462</v>
      </c>
      <c r="AM2247" s="30">
        <f t="shared" si="584"/>
        <v>492.30769230769232</v>
      </c>
      <c r="AN2247" s="30">
        <f t="shared" si="585"/>
        <v>0</v>
      </c>
      <c r="AO2247" s="30">
        <f t="shared" si="586"/>
        <v>559.80514202476354</v>
      </c>
      <c r="AP2247" s="30">
        <f t="shared" si="587"/>
        <v>1453.9348579752364</v>
      </c>
      <c r="AQ2247" s="19">
        <f t="shared" si="588"/>
        <v>0.72200723925394361</v>
      </c>
    </row>
    <row r="2248" spans="1:43" x14ac:dyDescent="0.2">
      <c r="A2248" s="23" t="s">
        <v>5665</v>
      </c>
      <c r="B2248" s="6" t="s">
        <v>5684</v>
      </c>
      <c r="C2248" s="6" t="s">
        <v>5667</v>
      </c>
      <c r="D2248" s="2">
        <v>162626</v>
      </c>
      <c r="E2248" s="2">
        <v>163159</v>
      </c>
      <c r="F2248" s="3" t="s">
        <v>2818</v>
      </c>
      <c r="G2248" s="2">
        <v>7</v>
      </c>
      <c r="H2248" s="2">
        <v>163166</v>
      </c>
      <c r="I2248" s="3" t="s">
        <v>2865</v>
      </c>
      <c r="J2248" s="15">
        <v>45268</v>
      </c>
      <c r="K2248" s="24">
        <v>1296662079</v>
      </c>
      <c r="L2248" s="15">
        <v>45170</v>
      </c>
      <c r="M2248" s="15">
        <v>45169</v>
      </c>
      <c r="N2248" s="15"/>
      <c r="O2248" s="26">
        <f>VLOOKUP(D2248,quash!A$2:$I$7791,9,FALSE)</f>
        <v>1</v>
      </c>
      <c r="P2248" s="7">
        <v>10000</v>
      </c>
      <c r="Q2248" s="26">
        <v>147</v>
      </c>
      <c r="R2248" s="19">
        <v>7.9000519063170294E-2</v>
      </c>
      <c r="S2248" s="26">
        <v>16</v>
      </c>
      <c r="T2248" s="7">
        <v>6000</v>
      </c>
      <c r="U2248" s="2">
        <v>142</v>
      </c>
      <c r="V2248" s="11">
        <v>1503.37</v>
      </c>
      <c r="W2248" s="14" t="s">
        <v>5281</v>
      </c>
      <c r="X2248" s="18">
        <v>1</v>
      </c>
      <c r="Y2248" s="9">
        <v>6000</v>
      </c>
      <c r="Z2248" s="19">
        <f t="shared" si="581"/>
        <v>0</v>
      </c>
      <c r="AA2248" s="25">
        <v>1503.37</v>
      </c>
      <c r="AB2248" s="30">
        <f t="shared" si="582"/>
        <v>523000</v>
      </c>
      <c r="AC2248" s="30">
        <f t="shared" si="575"/>
        <v>1.1472275334608031E-2</v>
      </c>
      <c r="AD2248" s="31">
        <f t="shared" si="576"/>
        <v>1.6864244741873806</v>
      </c>
      <c r="AE2248" s="31">
        <f t="shared" si="577"/>
        <v>1.6290630975143403</v>
      </c>
      <c r="AG2248" s="30">
        <f t="shared" si="583"/>
        <v>2427000</v>
      </c>
      <c r="AH2248" s="30">
        <f t="shared" si="578"/>
        <v>2.472187886279357E-3</v>
      </c>
      <c r="AI2248" s="31">
        <f t="shared" si="579"/>
        <v>0.36341161928306548</v>
      </c>
      <c r="AJ2248" s="31">
        <f t="shared" si="580"/>
        <v>0.35105067985166871</v>
      </c>
      <c r="AK2248" s="30">
        <f>IF(W2248="si",($S2248*'COSTOS DE CREDITOS'!$C$27)/DATA!$G2248,"")</f>
        <v>47.07631125553273</v>
      </c>
      <c r="AL2248" s="90">
        <f>IF(W2248="si",'COSTOS DE CREDITOS'!$C$35,"")</f>
        <v>20.421138461538462</v>
      </c>
      <c r="AM2248" s="30">
        <f t="shared" si="584"/>
        <v>369.23076923076923</v>
      </c>
      <c r="AN2248" s="30">
        <f t="shared" si="585"/>
        <v>0</v>
      </c>
      <c r="AO2248" s="30">
        <f t="shared" si="586"/>
        <v>436.72821894784045</v>
      </c>
      <c r="AP2248" s="30">
        <f t="shared" si="587"/>
        <v>1066.6417810521593</v>
      </c>
      <c r="AQ2248" s="19">
        <f t="shared" si="588"/>
        <v>0.70950050955663568</v>
      </c>
    </row>
    <row r="2249" spans="1:43" x14ac:dyDescent="0.2">
      <c r="A2249" s="23" t="s">
        <v>5665</v>
      </c>
      <c r="B2249" s="6" t="s">
        <v>5684</v>
      </c>
      <c r="C2249" s="6" t="s">
        <v>5667</v>
      </c>
      <c r="D2249" s="2">
        <v>162634</v>
      </c>
      <c r="E2249" s="2">
        <v>163159</v>
      </c>
      <c r="F2249" s="3" t="s">
        <v>2818</v>
      </c>
      <c r="G2249" s="2">
        <v>7</v>
      </c>
      <c r="H2249" s="2">
        <v>163167</v>
      </c>
      <c r="I2249" s="3" t="s">
        <v>2866</v>
      </c>
      <c r="J2249" s="15">
        <v>45268</v>
      </c>
      <c r="K2249" s="24">
        <v>1296661608</v>
      </c>
      <c r="L2249" s="15">
        <v>45170</v>
      </c>
      <c r="M2249" s="15">
        <v>45169</v>
      </c>
      <c r="N2249" s="15"/>
      <c r="O2249" s="26">
        <f>VLOOKUP(D2249,quash!A$2:$I$7791,9,FALSE)</f>
        <v>1</v>
      </c>
      <c r="P2249" s="7">
        <v>10000</v>
      </c>
      <c r="Q2249" s="26">
        <v>132</v>
      </c>
      <c r="R2249" s="19">
        <v>5.8283715876113903E-2</v>
      </c>
      <c r="S2249" s="26">
        <v>16</v>
      </c>
      <c r="T2249" s="7">
        <v>8000</v>
      </c>
      <c r="U2249" s="2">
        <v>142</v>
      </c>
      <c r="V2249" s="11">
        <v>2013.74</v>
      </c>
      <c r="W2249" s="14" t="s">
        <v>5281</v>
      </c>
      <c r="X2249" s="18">
        <v>1</v>
      </c>
      <c r="Y2249" s="9">
        <v>8000</v>
      </c>
      <c r="Z2249" s="19">
        <f t="shared" si="581"/>
        <v>0</v>
      </c>
      <c r="AA2249" s="25">
        <v>2013.74</v>
      </c>
      <c r="AB2249" s="30">
        <f t="shared" si="582"/>
        <v>523000</v>
      </c>
      <c r="AC2249" s="30">
        <f t="shared" si="575"/>
        <v>1.5296367112810707E-2</v>
      </c>
      <c r="AD2249" s="31">
        <f t="shared" si="576"/>
        <v>2.0191204588910132</v>
      </c>
      <c r="AE2249" s="31">
        <f t="shared" si="577"/>
        <v>2.1720841300191203</v>
      </c>
      <c r="AG2249" s="30">
        <f t="shared" si="583"/>
        <v>2427000</v>
      </c>
      <c r="AH2249" s="30">
        <f t="shared" si="578"/>
        <v>3.296250515039143E-3</v>
      </c>
      <c r="AI2249" s="31">
        <f t="shared" si="579"/>
        <v>0.43510506798516685</v>
      </c>
      <c r="AJ2249" s="31">
        <f t="shared" si="580"/>
        <v>0.4680675731355583</v>
      </c>
      <c r="AK2249" s="30">
        <f>IF(W2249="si",($S2249*'COSTOS DE CREDITOS'!$C$27)/DATA!$G2249,"")</f>
        <v>47.07631125553273</v>
      </c>
      <c r="AL2249" s="90">
        <f>IF(W2249="si",'COSTOS DE CREDITOS'!$C$35,"")</f>
        <v>20.421138461538462</v>
      </c>
      <c r="AM2249" s="30">
        <f t="shared" si="584"/>
        <v>492.30769230769232</v>
      </c>
      <c r="AN2249" s="30">
        <f t="shared" si="585"/>
        <v>0</v>
      </c>
      <c r="AO2249" s="30">
        <f t="shared" si="586"/>
        <v>559.80514202476354</v>
      </c>
      <c r="AP2249" s="30">
        <f t="shared" si="587"/>
        <v>1453.9348579752364</v>
      </c>
      <c r="AQ2249" s="19">
        <f t="shared" si="588"/>
        <v>0.72200723925394361</v>
      </c>
    </row>
    <row r="2250" spans="1:43" x14ac:dyDescent="0.2">
      <c r="A2250" s="23" t="s">
        <v>5665</v>
      </c>
      <c r="B2250" s="6" t="s">
        <v>5684</v>
      </c>
      <c r="C2250" s="6" t="s">
        <v>5667</v>
      </c>
      <c r="D2250" s="2">
        <v>162886</v>
      </c>
      <c r="E2250" s="2">
        <v>163325</v>
      </c>
      <c r="F2250" s="3" t="s">
        <v>2820</v>
      </c>
      <c r="G2250" s="2">
        <v>5</v>
      </c>
      <c r="H2250" s="2">
        <v>163327</v>
      </c>
      <c r="I2250" s="3" t="s">
        <v>2867</v>
      </c>
      <c r="J2250" s="15">
        <v>45273</v>
      </c>
      <c r="K2250" s="24">
        <v>1300037392</v>
      </c>
      <c r="L2250" s="15">
        <v>45170</v>
      </c>
      <c r="M2250" s="15">
        <v>45169</v>
      </c>
      <c r="N2250" s="15"/>
      <c r="O2250" s="26">
        <f>VLOOKUP(D2250,quash!A$2:$I$7791,9,FALSE)</f>
        <v>1</v>
      </c>
      <c r="P2250" s="7">
        <v>10000</v>
      </c>
      <c r="Q2250" s="26">
        <v>147</v>
      </c>
      <c r="R2250" s="19">
        <v>7.9000519063170294E-2</v>
      </c>
      <c r="S2250" s="26">
        <v>16</v>
      </c>
      <c r="T2250" s="7">
        <v>8000</v>
      </c>
      <c r="U2250" s="2">
        <v>142</v>
      </c>
      <c r="V2250" s="11">
        <v>2013.74</v>
      </c>
      <c r="W2250" s="14" t="s">
        <v>5281</v>
      </c>
      <c r="X2250" s="18">
        <v>1</v>
      </c>
      <c r="Y2250" s="9">
        <v>8000</v>
      </c>
      <c r="Z2250" s="19">
        <f t="shared" si="581"/>
        <v>0</v>
      </c>
      <c r="AA2250" s="25">
        <v>2013.74</v>
      </c>
      <c r="AB2250" s="30">
        <f t="shared" si="582"/>
        <v>523000</v>
      </c>
      <c r="AC2250" s="30">
        <f t="shared" si="575"/>
        <v>1.5296367112810707E-2</v>
      </c>
      <c r="AD2250" s="31">
        <f t="shared" si="576"/>
        <v>2.248565965583174</v>
      </c>
      <c r="AE2250" s="31">
        <f t="shared" si="577"/>
        <v>2.1720841300191203</v>
      </c>
      <c r="AG2250" s="30">
        <f t="shared" si="583"/>
        <v>2427000</v>
      </c>
      <c r="AH2250" s="30">
        <f t="shared" si="578"/>
        <v>3.296250515039143E-3</v>
      </c>
      <c r="AI2250" s="31">
        <f t="shared" si="579"/>
        <v>0.48454882571075403</v>
      </c>
      <c r="AJ2250" s="31">
        <f t="shared" si="580"/>
        <v>0.4680675731355583</v>
      </c>
      <c r="AK2250" s="30">
        <f>IF(W2250="si",($S2250*'COSTOS DE CREDITOS'!$C$27)/DATA!$G2250,"")</f>
        <v>65.906835757745824</v>
      </c>
      <c r="AL2250" s="90">
        <f>IF(W2250="si",'COSTOS DE CREDITOS'!$C$35,"")</f>
        <v>20.421138461538462</v>
      </c>
      <c r="AM2250" s="30">
        <f t="shared" si="584"/>
        <v>492.30769230769232</v>
      </c>
      <c r="AN2250" s="30">
        <f t="shared" si="585"/>
        <v>0</v>
      </c>
      <c r="AO2250" s="30">
        <f t="shared" si="586"/>
        <v>578.63566652697659</v>
      </c>
      <c r="AP2250" s="30">
        <f t="shared" si="587"/>
        <v>1435.1043334730234</v>
      </c>
      <c r="AQ2250" s="19">
        <f t="shared" si="588"/>
        <v>0.71265621851531147</v>
      </c>
    </row>
    <row r="2251" spans="1:43" x14ac:dyDescent="0.2">
      <c r="A2251" s="23" t="s">
        <v>5665</v>
      </c>
      <c r="B2251" s="6" t="s">
        <v>5684</v>
      </c>
      <c r="C2251" s="6" t="s">
        <v>5667</v>
      </c>
      <c r="D2251" s="2">
        <v>162774</v>
      </c>
      <c r="E2251" s="2">
        <v>163325</v>
      </c>
      <c r="F2251" s="3" t="s">
        <v>2820</v>
      </c>
      <c r="G2251" s="2">
        <v>5</v>
      </c>
      <c r="H2251" s="2">
        <v>163328</v>
      </c>
      <c r="I2251" s="3" t="s">
        <v>2868</v>
      </c>
      <c r="J2251" s="15">
        <v>45273</v>
      </c>
      <c r="K2251" s="24">
        <v>1300036966</v>
      </c>
      <c r="L2251" s="15">
        <v>45170</v>
      </c>
      <c r="M2251" s="15">
        <v>45169</v>
      </c>
      <c r="N2251" s="15"/>
      <c r="O2251" s="26">
        <f>VLOOKUP(D2251,quash!A$2:$I$7791,9,FALSE)</f>
        <v>1</v>
      </c>
      <c r="P2251" s="7">
        <v>10000</v>
      </c>
      <c r="Q2251" s="26">
        <v>127</v>
      </c>
      <c r="R2251" s="19">
        <v>5.24391097594855E-2</v>
      </c>
      <c r="S2251" s="26">
        <v>16</v>
      </c>
      <c r="T2251" s="7">
        <v>8000</v>
      </c>
      <c r="U2251" s="2">
        <v>142</v>
      </c>
      <c r="V2251" s="11">
        <v>2013.74</v>
      </c>
      <c r="W2251" s="14" t="s">
        <v>5281</v>
      </c>
      <c r="X2251" s="18">
        <v>1</v>
      </c>
      <c r="Y2251" s="9">
        <v>8000</v>
      </c>
      <c r="Z2251" s="19">
        <f t="shared" si="581"/>
        <v>0</v>
      </c>
      <c r="AA2251" s="25">
        <v>2013.74</v>
      </c>
      <c r="AB2251" s="30">
        <f t="shared" si="582"/>
        <v>523000</v>
      </c>
      <c r="AC2251" s="30">
        <f t="shared" si="575"/>
        <v>1.5296367112810707E-2</v>
      </c>
      <c r="AD2251" s="31">
        <f t="shared" si="576"/>
        <v>1.9426386233269597</v>
      </c>
      <c r="AE2251" s="31">
        <f t="shared" si="577"/>
        <v>2.1720841300191203</v>
      </c>
      <c r="AG2251" s="30">
        <f t="shared" si="583"/>
        <v>2427000</v>
      </c>
      <c r="AH2251" s="30">
        <f t="shared" si="578"/>
        <v>3.296250515039143E-3</v>
      </c>
      <c r="AI2251" s="31">
        <f t="shared" si="579"/>
        <v>0.41862381540997118</v>
      </c>
      <c r="AJ2251" s="31">
        <f t="shared" si="580"/>
        <v>0.4680675731355583</v>
      </c>
      <c r="AK2251" s="30">
        <f>IF(W2251="si",($S2251*'COSTOS DE CREDITOS'!$C$27)/DATA!$G2251,"")</f>
        <v>65.906835757745824</v>
      </c>
      <c r="AL2251" s="90">
        <f>IF(W2251="si",'COSTOS DE CREDITOS'!$C$35,"")</f>
        <v>20.421138461538462</v>
      </c>
      <c r="AM2251" s="30">
        <f t="shared" si="584"/>
        <v>492.30769230769232</v>
      </c>
      <c r="AN2251" s="30">
        <f t="shared" si="585"/>
        <v>0</v>
      </c>
      <c r="AO2251" s="30">
        <f t="shared" si="586"/>
        <v>578.63566652697659</v>
      </c>
      <c r="AP2251" s="30">
        <f t="shared" si="587"/>
        <v>1435.1043334730234</v>
      </c>
      <c r="AQ2251" s="19">
        <f t="shared" si="588"/>
        <v>0.71265621851531147</v>
      </c>
    </row>
    <row r="2252" spans="1:43" x14ac:dyDescent="0.2">
      <c r="A2252" s="23" t="s">
        <v>5665</v>
      </c>
      <c r="B2252" s="6" t="s">
        <v>5684</v>
      </c>
      <c r="C2252" s="6" t="s">
        <v>5667</v>
      </c>
      <c r="D2252" s="2">
        <v>162772</v>
      </c>
      <c r="E2252" s="2">
        <v>163325</v>
      </c>
      <c r="F2252" s="3" t="s">
        <v>2820</v>
      </c>
      <c r="G2252" s="2">
        <v>5</v>
      </c>
      <c r="H2252" s="2">
        <v>163329</v>
      </c>
      <c r="I2252" s="3" t="s">
        <v>2869</v>
      </c>
      <c r="J2252" s="15">
        <v>45167</v>
      </c>
      <c r="K2252" s="24">
        <v>1225461637</v>
      </c>
      <c r="L2252" s="15">
        <v>45170</v>
      </c>
      <c r="M2252" s="15">
        <v>45169</v>
      </c>
      <c r="N2252" s="15"/>
      <c r="O2252" s="26">
        <f>VLOOKUP(D2252,quash!A$2:$I$7791,9,FALSE)</f>
        <v>2</v>
      </c>
      <c r="P2252" s="7">
        <v>5000</v>
      </c>
      <c r="Q2252" s="26">
        <v>147</v>
      </c>
      <c r="R2252" s="19">
        <v>0.11226939921536</v>
      </c>
      <c r="S2252" s="26">
        <v>16</v>
      </c>
      <c r="T2252" s="7">
        <v>8000</v>
      </c>
      <c r="U2252" s="2">
        <v>142</v>
      </c>
      <c r="V2252" s="11">
        <v>2013.74</v>
      </c>
      <c r="W2252" s="14" t="s">
        <v>5281</v>
      </c>
      <c r="X2252" s="18">
        <v>1</v>
      </c>
      <c r="Y2252" s="9">
        <v>8000</v>
      </c>
      <c r="Z2252" s="19">
        <f t="shared" si="581"/>
        <v>0</v>
      </c>
      <c r="AA2252" s="25">
        <v>2013.74</v>
      </c>
      <c r="AB2252" s="30">
        <f t="shared" si="582"/>
        <v>457000</v>
      </c>
      <c r="AC2252" s="30">
        <f t="shared" si="575"/>
        <v>1.7505470459518599E-2</v>
      </c>
      <c r="AD2252" s="31">
        <f t="shared" si="576"/>
        <v>2.5733041575492339</v>
      </c>
      <c r="AE2252" s="31">
        <f t="shared" si="577"/>
        <v>2.4857768052516409</v>
      </c>
      <c r="AG2252" s="30">
        <f t="shared" si="583"/>
        <v>1695000</v>
      </c>
      <c r="AH2252" s="30">
        <f t="shared" si="578"/>
        <v>4.71976401179941E-3</v>
      </c>
      <c r="AI2252" s="31">
        <f t="shared" si="579"/>
        <v>0.69380530973451326</v>
      </c>
      <c r="AJ2252" s="31">
        <f t="shared" si="580"/>
        <v>0.67020648967551621</v>
      </c>
      <c r="AK2252" s="30">
        <f>IF(W2252="si",($S2252*'COSTOS DE CREDITOS'!$C$27)/DATA!$G2252,"")</f>
        <v>65.906835757745824</v>
      </c>
      <c r="AL2252" s="90">
        <f>IF(W2252="si",'COSTOS DE CREDITOS'!$C$35,"")</f>
        <v>20.421138461538462</v>
      </c>
      <c r="AM2252" s="30">
        <f t="shared" si="584"/>
        <v>492.30769230769232</v>
      </c>
      <c r="AN2252" s="30">
        <f t="shared" si="585"/>
        <v>0</v>
      </c>
      <c r="AO2252" s="30">
        <f t="shared" si="586"/>
        <v>578.63566652697659</v>
      </c>
      <c r="AP2252" s="30">
        <f t="shared" si="587"/>
        <v>1435.1043334730234</v>
      </c>
      <c r="AQ2252" s="19">
        <f t="shared" si="588"/>
        <v>0.71265621851531147</v>
      </c>
    </row>
    <row r="2253" spans="1:43" x14ac:dyDescent="0.2">
      <c r="A2253" s="23" t="s">
        <v>5665</v>
      </c>
      <c r="B2253" s="6" t="s">
        <v>5684</v>
      </c>
      <c r="C2253" s="6" t="s">
        <v>5667</v>
      </c>
      <c r="D2253" s="2">
        <v>162857</v>
      </c>
      <c r="E2253" s="2">
        <v>163325</v>
      </c>
      <c r="F2253" s="3" t="s">
        <v>2820</v>
      </c>
      <c r="G2253" s="2">
        <v>5</v>
      </c>
      <c r="H2253" s="2">
        <v>163372</v>
      </c>
      <c r="I2253" s="3" t="s">
        <v>2870</v>
      </c>
      <c r="J2253" s="15">
        <v>45273</v>
      </c>
      <c r="K2253" s="24">
        <v>1300038275</v>
      </c>
      <c r="L2253" s="15">
        <v>45170</v>
      </c>
      <c r="M2253" s="15">
        <v>45169</v>
      </c>
      <c r="N2253" s="15"/>
      <c r="O2253" s="26" t="e">
        <f>VLOOKUP(D2253,quash!A$2:$I$7791,9,FALSE)</f>
        <v>#N/A</v>
      </c>
      <c r="P2253" s="7">
        <v>9000</v>
      </c>
      <c r="Q2253" s="26">
        <v>146</v>
      </c>
      <c r="R2253" s="19">
        <v>5.2439109759484744E-2</v>
      </c>
      <c r="S2253" s="26">
        <v>16</v>
      </c>
      <c r="T2253" s="7">
        <v>8000</v>
      </c>
      <c r="U2253" s="2">
        <v>142</v>
      </c>
      <c r="V2253" s="11">
        <v>2013.74</v>
      </c>
      <c r="W2253" s="14" t="s">
        <v>5281</v>
      </c>
      <c r="X2253" s="18">
        <v>1</v>
      </c>
      <c r="Y2253" s="9">
        <v>8000</v>
      </c>
      <c r="Z2253" s="19">
        <f t="shared" si="581"/>
        <v>0</v>
      </c>
      <c r="AA2253" s="25">
        <v>2013.74</v>
      </c>
      <c r="AB2253" s="30">
        <f t="shared" si="582"/>
        <v>622000</v>
      </c>
      <c r="AC2253" s="30">
        <f t="shared" si="575"/>
        <v>1.2861736334405145E-2</v>
      </c>
      <c r="AD2253" s="31">
        <f t="shared" si="576"/>
        <v>1.877813504823151</v>
      </c>
      <c r="AE2253" s="31">
        <f t="shared" si="577"/>
        <v>1.8263665594855305</v>
      </c>
      <c r="AG2253" s="30">
        <f t="shared" si="583"/>
        <v>6126000</v>
      </c>
      <c r="AH2253" s="30">
        <f t="shared" si="578"/>
        <v>1.3059092393078681E-3</v>
      </c>
      <c r="AI2253" s="31">
        <f t="shared" si="579"/>
        <v>0.19066274893894875</v>
      </c>
      <c r="AJ2253" s="31">
        <f t="shared" si="580"/>
        <v>0.18543911198171725</v>
      </c>
      <c r="AK2253" s="30">
        <f>IF(W2253="si",($S2253*'COSTOS DE CREDITOS'!$C$27)/DATA!$G2253,"")</f>
        <v>65.906835757745824</v>
      </c>
      <c r="AL2253" s="90">
        <f>IF(W2253="si",'COSTOS DE CREDITOS'!$C$35,"")</f>
        <v>20.421138461538462</v>
      </c>
      <c r="AM2253" s="30">
        <f t="shared" si="584"/>
        <v>492.30769230769232</v>
      </c>
      <c r="AN2253" s="30">
        <f t="shared" si="585"/>
        <v>0</v>
      </c>
      <c r="AO2253" s="30">
        <f t="shared" si="586"/>
        <v>578.63566652697659</v>
      </c>
      <c r="AP2253" s="30">
        <f t="shared" si="587"/>
        <v>1435.1043334730234</v>
      </c>
      <c r="AQ2253" s="19">
        <f t="shared" si="588"/>
        <v>0.71265621851531147</v>
      </c>
    </row>
    <row r="2254" spans="1:43" x14ac:dyDescent="0.2">
      <c r="A2254" s="23" t="s">
        <v>5665</v>
      </c>
      <c r="B2254" s="6" t="s">
        <v>5669</v>
      </c>
      <c r="C2254" s="6" t="s">
        <v>5670</v>
      </c>
      <c r="D2254" s="2">
        <v>162519</v>
      </c>
      <c r="E2254" s="2">
        <v>163388</v>
      </c>
      <c r="F2254" s="3" t="s">
        <v>2822</v>
      </c>
      <c r="G2254" s="2">
        <v>7</v>
      </c>
      <c r="H2254" s="2">
        <v>163391</v>
      </c>
      <c r="I2254" s="3" t="s">
        <v>2871</v>
      </c>
      <c r="J2254" s="15" t="s">
        <v>5688</v>
      </c>
      <c r="K2254" s="24" t="s">
        <v>5688</v>
      </c>
      <c r="L2254" s="15">
        <v>45170</v>
      </c>
      <c r="M2254" s="15">
        <v>45169</v>
      </c>
      <c r="N2254" s="15"/>
      <c r="O2254" s="26">
        <f>VLOOKUP(D2254,quash!A$2:$I$7791,9,FALSE)</f>
        <v>6</v>
      </c>
      <c r="P2254" s="7">
        <v>14000</v>
      </c>
      <c r="Q2254" s="26">
        <v>115</v>
      </c>
      <c r="R2254" s="19">
        <v>4.4888722531598056E-2</v>
      </c>
      <c r="S2254" s="26">
        <v>16</v>
      </c>
      <c r="T2254" s="7">
        <v>8000</v>
      </c>
      <c r="U2254" s="2">
        <v>110</v>
      </c>
      <c r="V2254" s="11">
        <v>1530.98</v>
      </c>
      <c r="W2254" s="14" t="s">
        <v>5281</v>
      </c>
      <c r="X2254" s="18">
        <v>1</v>
      </c>
      <c r="Y2254" s="9">
        <v>8000</v>
      </c>
      <c r="Z2254" s="19">
        <f t="shared" si="581"/>
        <v>0</v>
      </c>
      <c r="AA2254" s="25">
        <v>1530.98</v>
      </c>
      <c r="AB2254" s="30">
        <f t="shared" si="582"/>
        <v>137000</v>
      </c>
      <c r="AC2254" s="30">
        <f t="shared" si="575"/>
        <v>5.8394160583941604E-2</v>
      </c>
      <c r="AD2254" s="31">
        <f t="shared" si="576"/>
        <v>6.7153284671532845</v>
      </c>
      <c r="AE2254" s="31">
        <f t="shared" si="577"/>
        <v>6.4233576642335768</v>
      </c>
      <c r="AG2254" s="30">
        <f t="shared" si="583"/>
        <v>288000</v>
      </c>
      <c r="AH2254" s="30">
        <f t="shared" si="578"/>
        <v>2.7777777777777776E-2</v>
      </c>
      <c r="AI2254" s="31">
        <f t="shared" si="579"/>
        <v>3.1944444444444442</v>
      </c>
      <c r="AJ2254" s="31">
        <f t="shared" si="580"/>
        <v>3.0555555555555554</v>
      </c>
      <c r="AK2254" s="30">
        <f>IF(W2254="si",($S2254*'COSTOS DE CREDITOS'!$C$27)/DATA!$G2254,"")</f>
        <v>47.07631125553273</v>
      </c>
      <c r="AL2254" s="90">
        <f>IF(W2254="si",'COSTOS DE CREDITOS'!$C$35,"")</f>
        <v>20.421138461538462</v>
      </c>
      <c r="AM2254" s="30">
        <f t="shared" si="584"/>
        <v>492.30769230769232</v>
      </c>
      <c r="AN2254" s="30">
        <f t="shared" si="585"/>
        <v>0</v>
      </c>
      <c r="AO2254" s="30">
        <f t="shared" si="586"/>
        <v>559.80514202476354</v>
      </c>
      <c r="AP2254" s="30">
        <f t="shared" si="587"/>
        <v>971.17485797523648</v>
      </c>
      <c r="AQ2254" s="19">
        <f t="shared" si="588"/>
        <v>0.6343484944122304</v>
      </c>
    </row>
    <row r="2255" spans="1:43" x14ac:dyDescent="0.2">
      <c r="A2255" s="23" t="s">
        <v>5665</v>
      </c>
      <c r="B2255" s="6" t="s">
        <v>5669</v>
      </c>
      <c r="C2255" s="6" t="s">
        <v>5670</v>
      </c>
      <c r="D2255" s="2">
        <v>162513</v>
      </c>
      <c r="E2255" s="2">
        <v>163388</v>
      </c>
      <c r="F2255" s="3" t="s">
        <v>2822</v>
      </c>
      <c r="G2255" s="2">
        <v>7</v>
      </c>
      <c r="H2255" s="2">
        <v>163392</v>
      </c>
      <c r="I2255" s="3" t="s">
        <v>2872</v>
      </c>
      <c r="J2255" s="15" t="s">
        <v>5688</v>
      </c>
      <c r="K2255" s="24" t="s">
        <v>5688</v>
      </c>
      <c r="L2255" s="15">
        <v>45170</v>
      </c>
      <c r="M2255" s="15">
        <v>45169</v>
      </c>
      <c r="N2255" s="15"/>
      <c r="O2255" s="26">
        <f>VLOOKUP(D2255,quash!A$2:$I$7791,9,FALSE)</f>
        <v>2</v>
      </c>
      <c r="P2255" s="7">
        <v>10000</v>
      </c>
      <c r="Q2255" s="26">
        <v>130</v>
      </c>
      <c r="R2255" s="19">
        <v>6.6561950662098204E-2</v>
      </c>
      <c r="S2255" s="26">
        <v>16</v>
      </c>
      <c r="T2255" s="7">
        <v>5000</v>
      </c>
      <c r="U2255" s="2">
        <v>147</v>
      </c>
      <c r="V2255" s="11">
        <v>1303.3399999999999</v>
      </c>
      <c r="W2255" s="14" t="s">
        <v>5281</v>
      </c>
      <c r="X2255" s="18">
        <v>1</v>
      </c>
      <c r="Y2255" s="9">
        <v>5000</v>
      </c>
      <c r="Z2255" s="19">
        <f t="shared" si="581"/>
        <v>0</v>
      </c>
      <c r="AA2255" s="25">
        <v>1303.3399999999999</v>
      </c>
      <c r="AB2255" s="30">
        <f t="shared" si="582"/>
        <v>457000</v>
      </c>
      <c r="AC2255" s="30">
        <f t="shared" si="575"/>
        <v>1.0940919037199124E-2</v>
      </c>
      <c r="AD2255" s="31">
        <f t="shared" si="576"/>
        <v>1.4223194748358861</v>
      </c>
      <c r="AE2255" s="31">
        <f t="shared" si="577"/>
        <v>1.6083150984682713</v>
      </c>
      <c r="AG2255" s="30">
        <f t="shared" si="583"/>
        <v>1695000</v>
      </c>
      <c r="AH2255" s="30">
        <f t="shared" si="578"/>
        <v>2.9498525073746312E-3</v>
      </c>
      <c r="AI2255" s="31">
        <f t="shared" si="579"/>
        <v>0.38348082595870203</v>
      </c>
      <c r="AJ2255" s="31">
        <f t="shared" si="580"/>
        <v>0.4336283185840708</v>
      </c>
      <c r="AK2255" s="30">
        <f>IF(W2255="si",($S2255*'COSTOS DE CREDITOS'!$C$27)/DATA!$G2255,"")</f>
        <v>47.07631125553273</v>
      </c>
      <c r="AL2255" s="90">
        <f>IF(W2255="si",'COSTOS DE CREDITOS'!$C$35,"")</f>
        <v>20.421138461538462</v>
      </c>
      <c r="AM2255" s="30">
        <f t="shared" si="584"/>
        <v>307.69230769230774</v>
      </c>
      <c r="AN2255" s="30">
        <f t="shared" si="585"/>
        <v>0</v>
      </c>
      <c r="AO2255" s="30">
        <f t="shared" si="586"/>
        <v>375.1897574093789</v>
      </c>
      <c r="AP2255" s="30">
        <f t="shared" si="587"/>
        <v>928.15024259062102</v>
      </c>
      <c r="AQ2255" s="19">
        <f t="shared" si="588"/>
        <v>0.71213209338363059</v>
      </c>
    </row>
    <row r="2256" spans="1:43" x14ac:dyDescent="0.2">
      <c r="A2256" s="23" t="s">
        <v>5665</v>
      </c>
      <c r="B2256" s="6" t="s">
        <v>5669</v>
      </c>
      <c r="C2256" s="6" t="s">
        <v>5670</v>
      </c>
      <c r="D2256" s="2">
        <v>150585</v>
      </c>
      <c r="E2256" s="2">
        <v>163388</v>
      </c>
      <c r="F2256" s="3" t="s">
        <v>2822</v>
      </c>
      <c r="G2256" s="2">
        <v>7</v>
      </c>
      <c r="H2256" s="2">
        <v>163393</v>
      </c>
      <c r="I2256" s="3" t="s">
        <v>2873</v>
      </c>
      <c r="J2256" s="15">
        <v>45043</v>
      </c>
      <c r="K2256" s="24">
        <v>1136262805</v>
      </c>
      <c r="L2256" s="15">
        <v>45170</v>
      </c>
      <c r="M2256" s="15">
        <v>45169</v>
      </c>
      <c r="N2256" s="15"/>
      <c r="O2256" s="26">
        <f>VLOOKUP(D2256,quash!A$2:$I$7791,9,FALSE)</f>
        <v>6</v>
      </c>
      <c r="P2256" s="7">
        <v>10000</v>
      </c>
      <c r="Q2256" s="26">
        <v>110</v>
      </c>
      <c r="R2256" s="19">
        <v>3.11605023919212E-2</v>
      </c>
      <c r="S2256" s="26">
        <v>16</v>
      </c>
      <c r="T2256" s="7">
        <v>10000</v>
      </c>
      <c r="U2256" s="2">
        <v>110</v>
      </c>
      <c r="V2256" s="11">
        <v>1917.29</v>
      </c>
      <c r="W2256" s="14" t="s">
        <v>5281</v>
      </c>
      <c r="X2256" s="18">
        <v>1</v>
      </c>
      <c r="Y2256" s="9">
        <v>10000</v>
      </c>
      <c r="Z2256" s="19">
        <f t="shared" si="581"/>
        <v>0</v>
      </c>
      <c r="AA2256" s="25">
        <v>1917.29</v>
      </c>
      <c r="AB2256" s="30">
        <f t="shared" si="582"/>
        <v>137000</v>
      </c>
      <c r="AC2256" s="30">
        <f t="shared" si="575"/>
        <v>7.2992700729927001E-2</v>
      </c>
      <c r="AD2256" s="31">
        <f t="shared" si="576"/>
        <v>8.0291970802919703</v>
      </c>
      <c r="AE2256" s="31">
        <f t="shared" si="577"/>
        <v>8.0291970802919703</v>
      </c>
      <c r="AG2256" s="30">
        <f t="shared" si="583"/>
        <v>288000</v>
      </c>
      <c r="AH2256" s="30">
        <f t="shared" si="578"/>
        <v>3.4722222222222224E-2</v>
      </c>
      <c r="AI2256" s="31">
        <f t="shared" si="579"/>
        <v>3.8194444444444446</v>
      </c>
      <c r="AJ2256" s="31">
        <f t="shared" si="580"/>
        <v>3.8194444444444446</v>
      </c>
      <c r="AK2256" s="30">
        <f>IF(W2256="si",($S2256*'COSTOS DE CREDITOS'!$C$27)/DATA!$G2256,"")</f>
        <v>47.07631125553273</v>
      </c>
      <c r="AL2256" s="90">
        <f>IF(W2256="si",'COSTOS DE CREDITOS'!$C$35,"")</f>
        <v>20.421138461538462</v>
      </c>
      <c r="AM2256" s="30">
        <f t="shared" si="584"/>
        <v>615.38461538461547</v>
      </c>
      <c r="AN2256" s="30">
        <f t="shared" si="585"/>
        <v>0</v>
      </c>
      <c r="AO2256" s="30">
        <f t="shared" si="586"/>
        <v>682.88206510168663</v>
      </c>
      <c r="AP2256" s="30">
        <f t="shared" si="587"/>
        <v>1234.4079348983132</v>
      </c>
      <c r="AQ2256" s="19">
        <f t="shared" si="588"/>
        <v>0.64382953799285092</v>
      </c>
    </row>
    <row r="2257" spans="1:43" x14ac:dyDescent="0.2">
      <c r="A2257" s="23" t="s">
        <v>5665</v>
      </c>
      <c r="B2257" s="6" t="s">
        <v>5669</v>
      </c>
      <c r="C2257" s="6" t="s">
        <v>5670</v>
      </c>
      <c r="D2257" s="2">
        <v>162508</v>
      </c>
      <c r="E2257" s="2">
        <v>163388</v>
      </c>
      <c r="F2257" s="3" t="s">
        <v>2822</v>
      </c>
      <c r="G2257" s="2">
        <v>7</v>
      </c>
      <c r="H2257" s="2">
        <v>163394</v>
      </c>
      <c r="I2257" s="3" t="s">
        <v>2874</v>
      </c>
      <c r="J2257" s="15">
        <v>45163</v>
      </c>
      <c r="K2257" s="24">
        <v>1222919054</v>
      </c>
      <c r="L2257" s="15">
        <v>45170</v>
      </c>
      <c r="M2257" s="15">
        <v>45169</v>
      </c>
      <c r="N2257" s="15"/>
      <c r="O2257" s="26">
        <f>VLOOKUP(D2257,quash!A$2:$I$7791,9,FALSE)</f>
        <v>6</v>
      </c>
      <c r="P2257" s="7">
        <v>10000</v>
      </c>
      <c r="Q2257" s="26">
        <v>110</v>
      </c>
      <c r="R2257" s="19">
        <v>3.3220596517330399E-2</v>
      </c>
      <c r="S2257" s="26">
        <v>16</v>
      </c>
      <c r="T2257" s="7">
        <v>10000</v>
      </c>
      <c r="U2257" s="2">
        <v>142</v>
      </c>
      <c r="V2257" s="11">
        <v>2510.34</v>
      </c>
      <c r="W2257" s="14" t="s">
        <v>5281</v>
      </c>
      <c r="X2257" s="18">
        <v>1</v>
      </c>
      <c r="Y2257" s="9">
        <v>10000</v>
      </c>
      <c r="Z2257" s="19">
        <f t="shared" si="581"/>
        <v>0</v>
      </c>
      <c r="AA2257" s="25">
        <v>2510.34</v>
      </c>
      <c r="AB2257" s="30">
        <f t="shared" si="582"/>
        <v>137000</v>
      </c>
      <c r="AC2257" s="30">
        <f t="shared" si="575"/>
        <v>7.2992700729927001E-2</v>
      </c>
      <c r="AD2257" s="31">
        <f t="shared" si="576"/>
        <v>8.0291970802919703</v>
      </c>
      <c r="AE2257" s="31">
        <f t="shared" si="577"/>
        <v>10.364963503649633</v>
      </c>
      <c r="AG2257" s="30">
        <f t="shared" si="583"/>
        <v>288000</v>
      </c>
      <c r="AH2257" s="30">
        <f t="shared" si="578"/>
        <v>3.4722222222222224E-2</v>
      </c>
      <c r="AI2257" s="31">
        <f t="shared" si="579"/>
        <v>3.8194444444444446</v>
      </c>
      <c r="AJ2257" s="31">
        <f t="shared" si="580"/>
        <v>4.9305555555555554</v>
      </c>
      <c r="AK2257" s="30">
        <f>IF(W2257="si",($S2257*'COSTOS DE CREDITOS'!$C$27)/DATA!$G2257,"")</f>
        <v>47.07631125553273</v>
      </c>
      <c r="AL2257" s="90">
        <f>IF(W2257="si",'COSTOS DE CREDITOS'!$C$35,"")</f>
        <v>20.421138461538462</v>
      </c>
      <c r="AM2257" s="30">
        <f t="shared" si="584"/>
        <v>615.38461538461547</v>
      </c>
      <c r="AN2257" s="30">
        <f t="shared" si="585"/>
        <v>0</v>
      </c>
      <c r="AO2257" s="30">
        <f t="shared" si="586"/>
        <v>682.88206510168663</v>
      </c>
      <c r="AP2257" s="30">
        <f t="shared" si="587"/>
        <v>1827.4579348983134</v>
      </c>
      <c r="AQ2257" s="19">
        <f t="shared" si="588"/>
        <v>0.72797228060673591</v>
      </c>
    </row>
    <row r="2258" spans="1:43" x14ac:dyDescent="0.2">
      <c r="A2258" s="23" t="s">
        <v>5665</v>
      </c>
      <c r="B2258" s="6" t="s">
        <v>5675</v>
      </c>
      <c r="C2258" s="6" t="s">
        <v>5667</v>
      </c>
      <c r="D2258" s="4">
        <v>163109</v>
      </c>
      <c r="E2258" s="4">
        <v>163382</v>
      </c>
      <c r="F2258" s="5" t="s">
        <v>2875</v>
      </c>
      <c r="G2258" s="2">
        <v>5</v>
      </c>
      <c r="H2258" s="4">
        <v>163383</v>
      </c>
      <c r="I2258" s="5" t="s">
        <v>2876</v>
      </c>
      <c r="J2258" s="15">
        <v>45168</v>
      </c>
      <c r="K2258" s="24">
        <v>1226285361</v>
      </c>
      <c r="L2258" s="15">
        <v>45170</v>
      </c>
      <c r="M2258" s="15">
        <v>45199</v>
      </c>
      <c r="N2258" s="15"/>
      <c r="O2258" s="26">
        <f>VLOOKUP(D2258,quash!A$2:$I$7791,9,FALSE)</f>
        <v>4</v>
      </c>
      <c r="P2258" s="7">
        <v>10000</v>
      </c>
      <c r="Q2258" s="26">
        <v>147</v>
      </c>
      <c r="R2258" s="19">
        <v>7.9000519063170294E-2</v>
      </c>
      <c r="S2258" s="26">
        <v>16</v>
      </c>
      <c r="T2258" s="8">
        <v>5000</v>
      </c>
      <c r="U2258" s="4">
        <v>115</v>
      </c>
      <c r="V2258" s="10">
        <v>999.89</v>
      </c>
      <c r="W2258" s="14" t="s">
        <v>5281</v>
      </c>
      <c r="X2258" s="18">
        <v>1</v>
      </c>
      <c r="Y2258" s="9">
        <v>5000</v>
      </c>
      <c r="Z2258" s="19">
        <f t="shared" si="581"/>
        <v>0</v>
      </c>
      <c r="AA2258" s="25">
        <v>999.89</v>
      </c>
      <c r="AB2258" s="30">
        <f t="shared" si="582"/>
        <v>176000</v>
      </c>
      <c r="AC2258" s="30">
        <f t="shared" si="575"/>
        <v>2.8409090909090908E-2</v>
      </c>
      <c r="AD2258" s="31">
        <f t="shared" si="576"/>
        <v>4.1761363636363633</v>
      </c>
      <c r="AE2258" s="31">
        <f t="shared" si="577"/>
        <v>3.2670454545454546</v>
      </c>
      <c r="AG2258" s="30">
        <f t="shared" si="583"/>
        <v>927000</v>
      </c>
      <c r="AH2258" s="30">
        <f t="shared" si="578"/>
        <v>5.3937432578209281E-3</v>
      </c>
      <c r="AI2258" s="31">
        <f t="shared" si="579"/>
        <v>0.79288025889967639</v>
      </c>
      <c r="AJ2258" s="31">
        <f t="shared" si="580"/>
        <v>0.62028047464940672</v>
      </c>
      <c r="AK2258" s="30">
        <f>IF(W2258="si",($S2258*'COSTOS DE CREDITOS'!$C$27)/DATA!$G2258,"")</f>
        <v>65.906835757745824</v>
      </c>
      <c r="AL2258" s="90">
        <f>IF(W2258="si",'COSTOS DE CREDITOS'!$C$35,"")</f>
        <v>20.421138461538462</v>
      </c>
      <c r="AM2258" s="30">
        <f t="shared" si="584"/>
        <v>307.69230769230774</v>
      </c>
      <c r="AN2258" s="30">
        <f t="shared" si="585"/>
        <v>0</v>
      </c>
      <c r="AO2258" s="30">
        <f t="shared" si="586"/>
        <v>394.02028191159201</v>
      </c>
      <c r="AP2258" s="30">
        <f t="shared" si="587"/>
        <v>605.86971808840804</v>
      </c>
      <c r="AQ2258" s="19">
        <f t="shared" si="588"/>
        <v>0.60593637108922782</v>
      </c>
    </row>
    <row r="2259" spans="1:43" x14ac:dyDescent="0.2">
      <c r="A2259" s="23" t="s">
        <v>5665</v>
      </c>
      <c r="B2259" s="6" t="s">
        <v>5671</v>
      </c>
      <c r="C2259" s="6" t="s">
        <v>5670</v>
      </c>
      <c r="D2259" s="4">
        <v>162053</v>
      </c>
      <c r="E2259" s="4">
        <v>163455</v>
      </c>
      <c r="F2259" s="5" t="s">
        <v>2877</v>
      </c>
      <c r="G2259" s="2">
        <v>5</v>
      </c>
      <c r="H2259" s="4">
        <v>163456</v>
      </c>
      <c r="I2259" s="5" t="s">
        <v>2878</v>
      </c>
      <c r="J2259" s="15">
        <v>45160</v>
      </c>
      <c r="K2259" s="24">
        <v>1219622569</v>
      </c>
      <c r="L2259" s="15">
        <v>45196</v>
      </c>
      <c r="M2259" s="15">
        <v>45199</v>
      </c>
      <c r="N2259" s="15"/>
      <c r="O2259" s="26">
        <f>VLOOKUP(D2259,quash!A$2:$I$7791,9,FALSE)</f>
        <v>1</v>
      </c>
      <c r="P2259" s="7">
        <v>10000</v>
      </c>
      <c r="Q2259" s="26">
        <v>147</v>
      </c>
      <c r="R2259" s="19">
        <v>7.9000519063170294E-2</v>
      </c>
      <c r="S2259" s="93">
        <v>26</v>
      </c>
      <c r="T2259" s="8">
        <v>8000</v>
      </c>
      <c r="U2259" s="4">
        <v>142</v>
      </c>
      <c r="V2259" s="10">
        <v>2013.74</v>
      </c>
      <c r="W2259" s="14" t="s">
        <v>5281</v>
      </c>
      <c r="X2259" s="18">
        <v>0.66935514746596703</v>
      </c>
      <c r="Y2259" s="9">
        <v>5354.8411797277358</v>
      </c>
      <c r="Z2259" s="19">
        <f t="shared" si="581"/>
        <v>-0.33064485253403297</v>
      </c>
      <c r="AA2259" s="25">
        <v>1347.9072346581165</v>
      </c>
      <c r="AB2259" s="30">
        <f t="shared" si="582"/>
        <v>283000</v>
      </c>
      <c r="AC2259" s="30">
        <f t="shared" si="575"/>
        <v>2.8268551236749116E-2</v>
      </c>
      <c r="AD2259" s="31">
        <f t="shared" si="576"/>
        <v>4.1554770318021204</v>
      </c>
      <c r="AE2259" s="31">
        <f t="shared" si="577"/>
        <v>4.0141342756183747</v>
      </c>
      <c r="AG2259" s="30">
        <f t="shared" si="583"/>
        <v>2427000</v>
      </c>
      <c r="AH2259" s="30">
        <f t="shared" si="578"/>
        <v>3.296250515039143E-3</v>
      </c>
      <c r="AI2259" s="31">
        <f t="shared" si="579"/>
        <v>0.48454882571075403</v>
      </c>
      <c r="AJ2259" s="31">
        <f t="shared" si="580"/>
        <v>0.4680675731355583</v>
      </c>
      <c r="AK2259" s="30">
        <f>IF(W2259="si",($S2259*'COSTOS DE CREDITOS'!$C$27)/DATA!$G2259,"")</f>
        <v>107.09860810633695</v>
      </c>
      <c r="AL2259" s="90">
        <f>IF(W2259="si",'COSTOS DE CREDITOS'!$C$35,"")</f>
        <v>20.421138461538462</v>
      </c>
      <c r="AM2259" s="30">
        <f t="shared" si="584"/>
        <v>800</v>
      </c>
      <c r="AN2259" s="30">
        <f t="shared" si="585"/>
        <v>2645.1588202722642</v>
      </c>
      <c r="AO2259" s="30">
        <f t="shared" si="586"/>
        <v>3572.6785668401399</v>
      </c>
      <c r="AP2259" s="30">
        <f t="shared" si="587"/>
        <v>-2224.7713321820233</v>
      </c>
      <c r="AQ2259" s="19">
        <f t="shared" si="588"/>
        <v>-1.6505374219957465</v>
      </c>
    </row>
    <row r="2260" spans="1:43" x14ac:dyDescent="0.2">
      <c r="A2260" s="23" t="s">
        <v>5665</v>
      </c>
      <c r="B2260" s="6" t="s">
        <v>5675</v>
      </c>
      <c r="C2260" s="6" t="s">
        <v>5667</v>
      </c>
      <c r="D2260" s="2">
        <v>163099</v>
      </c>
      <c r="E2260" s="2">
        <v>163382</v>
      </c>
      <c r="F2260" s="3" t="s">
        <v>2875</v>
      </c>
      <c r="G2260" s="2">
        <v>5</v>
      </c>
      <c r="H2260" s="2">
        <v>163384</v>
      </c>
      <c r="I2260" s="3" t="s">
        <v>2879</v>
      </c>
      <c r="J2260" s="15">
        <v>45168</v>
      </c>
      <c r="K2260" s="24">
        <v>1226259968</v>
      </c>
      <c r="L2260" s="15">
        <v>45170</v>
      </c>
      <c r="M2260" s="15">
        <v>45199</v>
      </c>
      <c r="N2260" s="15"/>
      <c r="O2260" s="26">
        <f>VLOOKUP(D2260,quash!A$2:$I$7791,9,FALSE)</f>
        <v>4</v>
      </c>
      <c r="P2260" s="7">
        <v>10000</v>
      </c>
      <c r="Q2260" s="26">
        <v>115</v>
      </c>
      <c r="R2260" s="19">
        <v>3.97705569269148E-2</v>
      </c>
      <c r="S2260" s="26">
        <v>16</v>
      </c>
      <c r="T2260" s="7">
        <v>10000</v>
      </c>
      <c r="U2260" s="2">
        <v>115</v>
      </c>
      <c r="V2260" s="11">
        <v>2000.01</v>
      </c>
      <c r="W2260" s="14" t="s">
        <v>5281</v>
      </c>
      <c r="X2260" s="18">
        <v>1</v>
      </c>
      <c r="Y2260" s="9">
        <v>10000</v>
      </c>
      <c r="Z2260" s="19">
        <f t="shared" si="581"/>
        <v>0</v>
      </c>
      <c r="AA2260" s="25">
        <v>2000.01</v>
      </c>
      <c r="AB2260" s="30">
        <f t="shared" si="582"/>
        <v>176000</v>
      </c>
      <c r="AC2260" s="30">
        <f t="shared" si="575"/>
        <v>5.6818181818181816E-2</v>
      </c>
      <c r="AD2260" s="31">
        <f t="shared" si="576"/>
        <v>6.5340909090909092</v>
      </c>
      <c r="AE2260" s="31">
        <f t="shared" si="577"/>
        <v>6.5340909090909092</v>
      </c>
      <c r="AG2260" s="30">
        <f t="shared" si="583"/>
        <v>927000</v>
      </c>
      <c r="AH2260" s="30">
        <f t="shared" si="578"/>
        <v>1.0787486515641856E-2</v>
      </c>
      <c r="AI2260" s="31">
        <f t="shared" si="579"/>
        <v>1.2405609492988134</v>
      </c>
      <c r="AJ2260" s="31">
        <f t="shared" si="580"/>
        <v>1.2405609492988134</v>
      </c>
      <c r="AK2260" s="30">
        <f>IF(W2260="si",($S2260*'COSTOS DE CREDITOS'!$C$27)/DATA!$G2260,"")</f>
        <v>65.906835757745824</v>
      </c>
      <c r="AL2260" s="90">
        <f>IF(W2260="si",'COSTOS DE CREDITOS'!$C$35,"")</f>
        <v>20.421138461538462</v>
      </c>
      <c r="AM2260" s="30">
        <f t="shared" si="584"/>
        <v>615.38461538461547</v>
      </c>
      <c r="AN2260" s="30">
        <f t="shared" si="585"/>
        <v>0</v>
      </c>
      <c r="AO2260" s="30">
        <f t="shared" si="586"/>
        <v>701.7125896038998</v>
      </c>
      <c r="AP2260" s="30">
        <f t="shared" si="587"/>
        <v>1298.2974103961001</v>
      </c>
      <c r="AQ2260" s="19">
        <f t="shared" si="588"/>
        <v>0.64914545947075264</v>
      </c>
    </row>
    <row r="2261" spans="1:43" x14ac:dyDescent="0.2">
      <c r="A2261" s="23" t="s">
        <v>5665</v>
      </c>
      <c r="B2261" s="6" t="s">
        <v>5675</v>
      </c>
      <c r="C2261" s="6" t="s">
        <v>5667</v>
      </c>
      <c r="D2261" s="2">
        <v>163261</v>
      </c>
      <c r="E2261" s="2">
        <v>163382</v>
      </c>
      <c r="F2261" s="3" t="s">
        <v>2875</v>
      </c>
      <c r="G2261" s="2">
        <v>5</v>
      </c>
      <c r="H2261" s="2">
        <v>163385</v>
      </c>
      <c r="I2261" s="3" t="s">
        <v>2880</v>
      </c>
      <c r="J2261" s="15">
        <v>45259</v>
      </c>
      <c r="K2261" s="24">
        <v>1291576968</v>
      </c>
      <c r="L2261" s="15">
        <v>45170</v>
      </c>
      <c r="M2261" s="15">
        <v>45199</v>
      </c>
      <c r="N2261" s="15"/>
      <c r="O2261" s="26">
        <f>VLOOKUP(D2261,quash!A$2:$I$7791,9,FALSE)</f>
        <v>2</v>
      </c>
      <c r="P2261" s="7">
        <v>10000</v>
      </c>
      <c r="Q2261" s="26">
        <v>147</v>
      </c>
      <c r="R2261" s="19">
        <v>7.9000519063170294E-2</v>
      </c>
      <c r="S2261" s="26">
        <v>16</v>
      </c>
      <c r="T2261" s="7">
        <v>5000</v>
      </c>
      <c r="U2261" s="2">
        <v>122</v>
      </c>
      <c r="V2261" s="11">
        <v>1068.94</v>
      </c>
      <c r="W2261" s="14" t="s">
        <v>5281</v>
      </c>
      <c r="X2261" s="18">
        <v>1</v>
      </c>
      <c r="Y2261" s="9">
        <v>5000</v>
      </c>
      <c r="Z2261" s="19">
        <f t="shared" si="581"/>
        <v>0</v>
      </c>
      <c r="AA2261" s="25">
        <v>1068.94</v>
      </c>
      <c r="AB2261" s="30">
        <f t="shared" si="582"/>
        <v>291000</v>
      </c>
      <c r="AC2261" s="30">
        <f t="shared" si="575"/>
        <v>1.7182130584192441E-2</v>
      </c>
      <c r="AD2261" s="31">
        <f t="shared" si="576"/>
        <v>2.525773195876289</v>
      </c>
      <c r="AE2261" s="31">
        <f t="shared" si="577"/>
        <v>2.0962199312714778</v>
      </c>
      <c r="AG2261" s="30">
        <f t="shared" si="583"/>
        <v>1695000</v>
      </c>
      <c r="AH2261" s="30">
        <f t="shared" si="578"/>
        <v>2.9498525073746312E-3</v>
      </c>
      <c r="AI2261" s="31">
        <f t="shared" si="579"/>
        <v>0.4336283185840708</v>
      </c>
      <c r="AJ2261" s="31">
        <f t="shared" si="580"/>
        <v>0.35988200589970498</v>
      </c>
      <c r="AK2261" s="30">
        <f>IF(W2261="si",($S2261*'COSTOS DE CREDITOS'!$C$27)/DATA!$G2261,"")</f>
        <v>65.906835757745824</v>
      </c>
      <c r="AL2261" s="90">
        <f>IF(W2261="si",'COSTOS DE CREDITOS'!$C$35,"")</f>
        <v>20.421138461538462</v>
      </c>
      <c r="AM2261" s="30">
        <f t="shared" si="584"/>
        <v>307.69230769230774</v>
      </c>
      <c r="AN2261" s="30">
        <f t="shared" si="585"/>
        <v>0</v>
      </c>
      <c r="AO2261" s="30">
        <f t="shared" si="586"/>
        <v>394.02028191159201</v>
      </c>
      <c r="AP2261" s="30">
        <f t="shared" si="587"/>
        <v>674.91971808840799</v>
      </c>
      <c r="AQ2261" s="19">
        <f t="shared" si="588"/>
        <v>0.63139158239789694</v>
      </c>
    </row>
    <row r="2262" spans="1:43" x14ac:dyDescent="0.2">
      <c r="A2262" s="23" t="s">
        <v>5665</v>
      </c>
      <c r="B2262" s="6" t="s">
        <v>5675</v>
      </c>
      <c r="C2262" s="6" t="s">
        <v>5667</v>
      </c>
      <c r="D2262" s="2">
        <v>163255</v>
      </c>
      <c r="E2262" s="2">
        <v>163382</v>
      </c>
      <c r="F2262" s="3" t="s">
        <v>2875</v>
      </c>
      <c r="G2262" s="2">
        <v>5</v>
      </c>
      <c r="H2262" s="2">
        <v>163386</v>
      </c>
      <c r="I2262" s="3" t="s">
        <v>2881</v>
      </c>
      <c r="J2262" s="15">
        <v>45259</v>
      </c>
      <c r="K2262" s="24">
        <v>1291577395</v>
      </c>
      <c r="L2262" s="15">
        <v>45170</v>
      </c>
      <c r="M2262" s="15">
        <v>45199</v>
      </c>
      <c r="N2262" s="15"/>
      <c r="O2262" s="26">
        <f>VLOOKUP(D2262,quash!A$2:$I$7791,9,FALSE)</f>
        <v>1</v>
      </c>
      <c r="P2262" s="7">
        <v>10000</v>
      </c>
      <c r="Q2262" s="26">
        <v>132</v>
      </c>
      <c r="R2262" s="19">
        <v>5.8283715876113903E-2</v>
      </c>
      <c r="S2262" s="26">
        <v>16</v>
      </c>
      <c r="T2262" s="7">
        <v>6000</v>
      </c>
      <c r="U2262" s="2">
        <v>122</v>
      </c>
      <c r="V2262" s="11">
        <v>1282.8499999999999</v>
      </c>
      <c r="W2262" s="14" t="s">
        <v>5281</v>
      </c>
      <c r="X2262" s="18">
        <v>1</v>
      </c>
      <c r="Y2262" s="9">
        <v>6000</v>
      </c>
      <c r="Z2262" s="19">
        <f t="shared" si="581"/>
        <v>0</v>
      </c>
      <c r="AA2262" s="25">
        <v>1282.8499999999999</v>
      </c>
      <c r="AB2262" s="30">
        <f t="shared" si="582"/>
        <v>283000</v>
      </c>
      <c r="AC2262" s="30">
        <f t="shared" ref="AC2262:AC2325" si="589">$T2262/AB2262</f>
        <v>2.1201413427561839E-2</v>
      </c>
      <c r="AD2262" s="31">
        <f t="shared" ref="AD2262:AD2325" si="590">AC2262*$Q2262</f>
        <v>2.7985865724381629</v>
      </c>
      <c r="AE2262" s="31">
        <f t="shared" ref="AE2262:AE2325" si="591">AC2262*$U2262</f>
        <v>2.5865724381625443</v>
      </c>
      <c r="AG2262" s="30">
        <f t="shared" si="583"/>
        <v>2427000</v>
      </c>
      <c r="AH2262" s="30">
        <f t="shared" si="578"/>
        <v>2.472187886279357E-3</v>
      </c>
      <c r="AI2262" s="31">
        <f t="shared" si="579"/>
        <v>0.32632880098887512</v>
      </c>
      <c r="AJ2262" s="31">
        <f t="shared" si="580"/>
        <v>0.30160692212608153</v>
      </c>
      <c r="AK2262" s="30">
        <f>IF(W2262="si",($S2262*'COSTOS DE CREDITOS'!$C$27)/DATA!$G2262,"")</f>
        <v>65.906835757745824</v>
      </c>
      <c r="AL2262" s="90">
        <f>IF(W2262="si",'COSTOS DE CREDITOS'!$C$35,"")</f>
        <v>20.421138461538462</v>
      </c>
      <c r="AM2262" s="30">
        <f t="shared" si="584"/>
        <v>369.23076923076923</v>
      </c>
      <c r="AN2262" s="30">
        <f t="shared" si="585"/>
        <v>0</v>
      </c>
      <c r="AO2262" s="30">
        <f t="shared" si="586"/>
        <v>455.5587434500535</v>
      </c>
      <c r="AP2262" s="30">
        <f t="shared" si="587"/>
        <v>827.29125654994641</v>
      </c>
      <c r="AQ2262" s="19">
        <f t="shared" si="588"/>
        <v>0.64488541649448217</v>
      </c>
    </row>
    <row r="2263" spans="1:43" x14ac:dyDescent="0.2">
      <c r="A2263" s="23" t="s">
        <v>5665</v>
      </c>
      <c r="B2263" s="6" t="s">
        <v>5675</v>
      </c>
      <c r="C2263" s="6" t="s">
        <v>5667</v>
      </c>
      <c r="D2263" s="2">
        <v>163269</v>
      </c>
      <c r="E2263" s="2">
        <v>163382</v>
      </c>
      <c r="F2263" s="3" t="s">
        <v>2875</v>
      </c>
      <c r="G2263" s="2">
        <v>5</v>
      </c>
      <c r="H2263" s="2">
        <v>163387</v>
      </c>
      <c r="I2263" s="3" t="s">
        <v>2882</v>
      </c>
      <c r="J2263" s="15">
        <v>45259</v>
      </c>
      <c r="K2263" s="24">
        <v>1291577604</v>
      </c>
      <c r="L2263" s="15">
        <v>45170</v>
      </c>
      <c r="M2263" s="15">
        <v>45199</v>
      </c>
      <c r="N2263" s="15"/>
      <c r="O2263" s="26">
        <f>VLOOKUP(D2263,quash!A$2:$I$7791,9,FALSE)</f>
        <v>1</v>
      </c>
      <c r="P2263" s="7">
        <v>10000</v>
      </c>
      <c r="Q2263" s="26">
        <v>147</v>
      </c>
      <c r="R2263" s="19">
        <v>7.9000519063170294E-2</v>
      </c>
      <c r="S2263" s="26">
        <v>16</v>
      </c>
      <c r="T2263" s="7">
        <v>9000</v>
      </c>
      <c r="U2263" s="2">
        <v>122</v>
      </c>
      <c r="V2263" s="11">
        <v>1924.18</v>
      </c>
      <c r="W2263" s="14" t="s">
        <v>5281</v>
      </c>
      <c r="X2263" s="18">
        <v>1</v>
      </c>
      <c r="Y2263" s="9">
        <v>9000</v>
      </c>
      <c r="Z2263" s="19">
        <f t="shared" si="581"/>
        <v>0</v>
      </c>
      <c r="AA2263" s="25">
        <v>1924.18</v>
      </c>
      <c r="AB2263" s="30">
        <f t="shared" si="582"/>
        <v>283000</v>
      </c>
      <c r="AC2263" s="30">
        <f t="shared" si="589"/>
        <v>3.1802120141342753E-2</v>
      </c>
      <c r="AD2263" s="31">
        <f t="shared" si="590"/>
        <v>4.6749116607773846</v>
      </c>
      <c r="AE2263" s="31">
        <f t="shared" si="591"/>
        <v>3.8798586572438158</v>
      </c>
      <c r="AG2263" s="30">
        <f t="shared" si="583"/>
        <v>2427000</v>
      </c>
      <c r="AH2263" s="30">
        <f t="shared" si="578"/>
        <v>3.708281829419036E-3</v>
      </c>
      <c r="AI2263" s="31">
        <f t="shared" si="579"/>
        <v>0.54511742892459825</v>
      </c>
      <c r="AJ2263" s="31">
        <f t="shared" si="580"/>
        <v>0.45241038318912241</v>
      </c>
      <c r="AK2263" s="30">
        <f>IF(W2263="si",($S2263*'COSTOS DE CREDITOS'!$C$27)/DATA!$G2263,"")</f>
        <v>65.906835757745824</v>
      </c>
      <c r="AL2263" s="90">
        <f>IF(W2263="si",'COSTOS DE CREDITOS'!$C$35,"")</f>
        <v>20.421138461538462</v>
      </c>
      <c r="AM2263" s="30">
        <f t="shared" si="584"/>
        <v>553.84615384615392</v>
      </c>
      <c r="AN2263" s="30">
        <f t="shared" si="585"/>
        <v>0</v>
      </c>
      <c r="AO2263" s="30">
        <f t="shared" si="586"/>
        <v>640.17412806543825</v>
      </c>
      <c r="AP2263" s="30">
        <f t="shared" si="587"/>
        <v>1284.0058719345618</v>
      </c>
      <c r="AQ2263" s="19">
        <f t="shared" si="588"/>
        <v>0.66730028995965129</v>
      </c>
    </row>
    <row r="2264" spans="1:43" x14ac:dyDescent="0.2">
      <c r="A2264" s="23" t="s">
        <v>5665</v>
      </c>
      <c r="B2264" s="6" t="s">
        <v>5671</v>
      </c>
      <c r="C2264" s="6" t="s">
        <v>5670</v>
      </c>
      <c r="D2264" s="2">
        <v>162001</v>
      </c>
      <c r="E2264" s="2">
        <v>163455</v>
      </c>
      <c r="F2264" s="3" t="s">
        <v>2877</v>
      </c>
      <c r="G2264" s="2">
        <v>5</v>
      </c>
      <c r="H2264" s="2">
        <v>163457</v>
      </c>
      <c r="I2264" s="3" t="s">
        <v>2883</v>
      </c>
      <c r="J2264" s="15">
        <v>45160</v>
      </c>
      <c r="K2264" s="24">
        <v>1219404997</v>
      </c>
      <c r="L2264" s="15">
        <v>45196</v>
      </c>
      <c r="M2264" s="15">
        <v>45199</v>
      </c>
      <c r="N2264" s="15"/>
      <c r="O2264" s="26">
        <f>VLOOKUP(D2264,quash!A$2:$I$7791,9,FALSE)</f>
        <v>2</v>
      </c>
      <c r="P2264" s="7">
        <v>9000</v>
      </c>
      <c r="Q2264" s="26">
        <v>146</v>
      </c>
      <c r="R2264" s="19">
        <v>8.1464880555925129E-2</v>
      </c>
      <c r="S2264" s="93">
        <v>26</v>
      </c>
      <c r="T2264" s="7">
        <v>6000</v>
      </c>
      <c r="U2264" s="2">
        <v>142</v>
      </c>
      <c r="V2264" s="11">
        <v>1503.37</v>
      </c>
      <c r="W2264" s="14" t="s">
        <v>5281</v>
      </c>
      <c r="X2264" s="18">
        <v>0.66935514746596703</v>
      </c>
      <c r="Y2264" s="9">
        <v>4016.1308847958021</v>
      </c>
      <c r="Z2264" s="19">
        <f t="shared" si="581"/>
        <v>-0.33064485253403297</v>
      </c>
      <c r="AA2264" s="25">
        <v>1006.2884480459107</v>
      </c>
      <c r="AB2264" s="30">
        <f t="shared" si="582"/>
        <v>291000</v>
      </c>
      <c r="AC2264" s="30">
        <f t="shared" si="589"/>
        <v>2.0618556701030927E-2</v>
      </c>
      <c r="AD2264" s="31">
        <f t="shared" si="590"/>
        <v>3.0103092783505154</v>
      </c>
      <c r="AE2264" s="31">
        <f t="shared" si="591"/>
        <v>2.9278350515463916</v>
      </c>
      <c r="AG2264" s="30">
        <f t="shared" si="583"/>
        <v>1695000</v>
      </c>
      <c r="AH2264" s="30">
        <f t="shared" si="578"/>
        <v>3.5398230088495575E-3</v>
      </c>
      <c r="AI2264" s="31">
        <f t="shared" si="579"/>
        <v>0.51681415929203545</v>
      </c>
      <c r="AJ2264" s="31">
        <f t="shared" si="580"/>
        <v>0.50265486725663711</v>
      </c>
      <c r="AK2264" s="30">
        <f>IF(W2264="si",($S2264*'COSTOS DE CREDITOS'!$C$27)/DATA!$G2264,"")</f>
        <v>107.09860810633695</v>
      </c>
      <c r="AL2264" s="90">
        <f>IF(W2264="si",'COSTOS DE CREDITOS'!$C$35,"")</f>
        <v>20.421138461538462</v>
      </c>
      <c r="AM2264" s="30">
        <f t="shared" si="584"/>
        <v>600</v>
      </c>
      <c r="AN2264" s="30">
        <f t="shared" si="585"/>
        <v>1983.8691152041979</v>
      </c>
      <c r="AO2264" s="30">
        <f t="shared" si="586"/>
        <v>2711.3888617720731</v>
      </c>
      <c r="AP2264" s="30">
        <f t="shared" si="587"/>
        <v>-1705.1004137261625</v>
      </c>
      <c r="AQ2264" s="19">
        <f t="shared" si="588"/>
        <v>-1.6944449844746396</v>
      </c>
    </row>
    <row r="2265" spans="1:43" x14ac:dyDescent="0.2">
      <c r="A2265" s="23" t="s">
        <v>5665</v>
      </c>
      <c r="B2265" s="6" t="s">
        <v>5671</v>
      </c>
      <c r="C2265" s="6" t="s">
        <v>5670</v>
      </c>
      <c r="D2265" s="2">
        <v>162269</v>
      </c>
      <c r="E2265" s="2">
        <v>163455</v>
      </c>
      <c r="F2265" s="3" t="s">
        <v>2877</v>
      </c>
      <c r="G2265" s="2">
        <v>5</v>
      </c>
      <c r="H2265" s="2">
        <v>163458</v>
      </c>
      <c r="I2265" s="3" t="s">
        <v>2884</v>
      </c>
      <c r="J2265" s="15">
        <v>45161</v>
      </c>
      <c r="K2265" s="24">
        <v>1220473268</v>
      </c>
      <c r="L2265" s="15">
        <v>45196</v>
      </c>
      <c r="M2265" s="15">
        <v>45199</v>
      </c>
      <c r="N2265" s="15"/>
      <c r="O2265" s="26">
        <f>VLOOKUP(D2265,quash!A$2:$I$7791,9,FALSE)</f>
        <v>2</v>
      </c>
      <c r="P2265" s="7">
        <v>5000</v>
      </c>
      <c r="Q2265" s="26">
        <v>147</v>
      </c>
      <c r="R2265" s="19">
        <v>0.11226939921536</v>
      </c>
      <c r="S2265" s="93">
        <v>26</v>
      </c>
      <c r="T2265" s="7">
        <v>6000</v>
      </c>
      <c r="U2265" s="2">
        <v>142</v>
      </c>
      <c r="V2265" s="11">
        <v>1503.37</v>
      </c>
      <c r="W2265" s="14" t="s">
        <v>5281</v>
      </c>
      <c r="X2265" s="18">
        <v>0.66935514746596703</v>
      </c>
      <c r="Y2265" s="9">
        <v>4016.1308847958021</v>
      </c>
      <c r="Z2265" s="19">
        <f t="shared" si="581"/>
        <v>-0.33064485253403297</v>
      </c>
      <c r="AA2265" s="25">
        <v>1006.2884480459107</v>
      </c>
      <c r="AB2265" s="30">
        <f t="shared" si="582"/>
        <v>291000</v>
      </c>
      <c r="AC2265" s="30">
        <f t="shared" si="589"/>
        <v>2.0618556701030927E-2</v>
      </c>
      <c r="AD2265" s="31">
        <f t="shared" si="590"/>
        <v>3.0309278350515463</v>
      </c>
      <c r="AE2265" s="31">
        <f t="shared" si="591"/>
        <v>2.9278350515463916</v>
      </c>
      <c r="AG2265" s="30">
        <f t="shared" si="583"/>
        <v>1695000</v>
      </c>
      <c r="AH2265" s="30">
        <f t="shared" si="578"/>
        <v>3.5398230088495575E-3</v>
      </c>
      <c r="AI2265" s="31">
        <f t="shared" si="579"/>
        <v>0.52035398230088492</v>
      </c>
      <c r="AJ2265" s="31">
        <f t="shared" si="580"/>
        <v>0.50265486725663711</v>
      </c>
      <c r="AK2265" s="30">
        <f>IF(W2265="si",($S2265*'COSTOS DE CREDITOS'!$C$27)/DATA!$G2265,"")</f>
        <v>107.09860810633695</v>
      </c>
      <c r="AL2265" s="90">
        <f>IF(W2265="si",'COSTOS DE CREDITOS'!$C$35,"")</f>
        <v>20.421138461538462</v>
      </c>
      <c r="AM2265" s="30">
        <f t="shared" si="584"/>
        <v>600</v>
      </c>
      <c r="AN2265" s="30">
        <f t="shared" si="585"/>
        <v>1983.8691152041979</v>
      </c>
      <c r="AO2265" s="30">
        <f t="shared" si="586"/>
        <v>2711.3888617720731</v>
      </c>
      <c r="AP2265" s="30">
        <f t="shared" si="587"/>
        <v>-1705.1004137261625</v>
      </c>
      <c r="AQ2265" s="19">
        <f t="shared" si="588"/>
        <v>-1.6944449844746396</v>
      </c>
    </row>
    <row r="2266" spans="1:43" x14ac:dyDescent="0.2">
      <c r="A2266" s="23" t="s">
        <v>5665</v>
      </c>
      <c r="B2266" s="6" t="s">
        <v>5671</v>
      </c>
      <c r="C2266" s="6" t="s">
        <v>5670</v>
      </c>
      <c r="D2266" s="2">
        <v>163054</v>
      </c>
      <c r="E2266" s="2">
        <v>163455</v>
      </c>
      <c r="F2266" s="3" t="s">
        <v>2877</v>
      </c>
      <c r="G2266" s="2">
        <v>5</v>
      </c>
      <c r="H2266" s="2">
        <v>163460</v>
      </c>
      <c r="I2266" s="3" t="s">
        <v>2885</v>
      </c>
      <c r="J2266" s="15">
        <v>45168</v>
      </c>
      <c r="K2266" s="24">
        <v>1226125045</v>
      </c>
      <c r="L2266" s="15">
        <v>45196</v>
      </c>
      <c r="M2266" s="15">
        <v>45199</v>
      </c>
      <c r="N2266" s="15"/>
      <c r="O2266" s="26">
        <f>VLOOKUP(D2266,quash!A$2:$I$7791,9,FALSE)</f>
        <v>1</v>
      </c>
      <c r="P2266" s="7">
        <v>13000</v>
      </c>
      <c r="Q2266" s="26">
        <v>124</v>
      </c>
      <c r="R2266" s="19">
        <v>5.7972957174443604E-2</v>
      </c>
      <c r="S2266" s="93">
        <v>26</v>
      </c>
      <c r="T2266" s="7">
        <v>8000</v>
      </c>
      <c r="U2266" s="2">
        <v>142</v>
      </c>
      <c r="V2266" s="11">
        <v>2013.74</v>
      </c>
      <c r="W2266" s="14" t="s">
        <v>5281</v>
      </c>
      <c r="X2266" s="18">
        <v>0.66935514746596703</v>
      </c>
      <c r="Y2266" s="9">
        <v>5354.8411797277358</v>
      </c>
      <c r="Z2266" s="19">
        <f t="shared" si="581"/>
        <v>-0.33064485253403297</v>
      </c>
      <c r="AA2266" s="25">
        <v>1347.9072346581165</v>
      </c>
      <c r="AB2266" s="30">
        <f t="shared" si="582"/>
        <v>283000</v>
      </c>
      <c r="AC2266" s="30">
        <f t="shared" si="589"/>
        <v>2.8268551236749116E-2</v>
      </c>
      <c r="AD2266" s="31">
        <f t="shared" si="590"/>
        <v>3.5053003533568905</v>
      </c>
      <c r="AE2266" s="31">
        <f t="shared" si="591"/>
        <v>4.0141342756183747</v>
      </c>
      <c r="AG2266" s="30">
        <f t="shared" si="583"/>
        <v>2427000</v>
      </c>
      <c r="AH2266" s="30">
        <f t="shared" si="578"/>
        <v>3.296250515039143E-3</v>
      </c>
      <c r="AI2266" s="31">
        <f t="shared" si="579"/>
        <v>0.40873506386485375</v>
      </c>
      <c r="AJ2266" s="31">
        <f t="shared" si="580"/>
        <v>0.4680675731355583</v>
      </c>
      <c r="AK2266" s="30">
        <f>IF(W2266="si",($S2266*'COSTOS DE CREDITOS'!$C$27)/DATA!$G2266,"")</f>
        <v>107.09860810633695</v>
      </c>
      <c r="AL2266" s="90">
        <f>IF(W2266="si",'COSTOS DE CREDITOS'!$C$35,"")</f>
        <v>20.421138461538462</v>
      </c>
      <c r="AM2266" s="30">
        <f t="shared" si="584"/>
        <v>800</v>
      </c>
      <c r="AN2266" s="30">
        <f t="shared" si="585"/>
        <v>2645.1588202722642</v>
      </c>
      <c r="AO2266" s="30">
        <f t="shared" si="586"/>
        <v>3572.6785668401399</v>
      </c>
      <c r="AP2266" s="30">
        <f t="shared" si="587"/>
        <v>-2224.7713321820233</v>
      </c>
      <c r="AQ2266" s="19">
        <f t="shared" si="588"/>
        <v>-1.6505374219957465</v>
      </c>
    </row>
    <row r="2267" spans="1:43" x14ac:dyDescent="0.2">
      <c r="A2267" s="23" t="s">
        <v>5665</v>
      </c>
      <c r="B2267" s="6" t="s">
        <v>5671</v>
      </c>
      <c r="C2267" s="6" t="s">
        <v>5670</v>
      </c>
      <c r="D2267" s="2">
        <v>162981</v>
      </c>
      <c r="E2267" s="2">
        <v>163455</v>
      </c>
      <c r="F2267" s="3" t="s">
        <v>2877</v>
      </c>
      <c r="G2267" s="2">
        <v>5</v>
      </c>
      <c r="H2267" s="2">
        <v>163461</v>
      </c>
      <c r="I2267" s="3" t="s">
        <v>2886</v>
      </c>
      <c r="J2267" s="15">
        <v>45167</v>
      </c>
      <c r="K2267" s="24">
        <v>1225719620</v>
      </c>
      <c r="L2267" s="15">
        <v>45196</v>
      </c>
      <c r="M2267" s="15">
        <v>45199</v>
      </c>
      <c r="N2267" s="15"/>
      <c r="O2267" s="26">
        <f>VLOOKUP(D2267,quash!A$2:$I$7791,9,FALSE)</f>
        <v>1</v>
      </c>
      <c r="P2267" s="7">
        <v>10000</v>
      </c>
      <c r="Q2267" s="26">
        <v>126</v>
      </c>
      <c r="R2267" s="19">
        <v>6.3914029552368898E-2</v>
      </c>
      <c r="S2267" s="93">
        <v>26</v>
      </c>
      <c r="T2267" s="7">
        <v>7000</v>
      </c>
      <c r="U2267" s="2">
        <v>142</v>
      </c>
      <c r="V2267" s="11">
        <v>1758.65</v>
      </c>
      <c r="W2267" s="14" t="s">
        <v>5281</v>
      </c>
      <c r="X2267" s="18">
        <v>0.66935514746596703</v>
      </c>
      <c r="Y2267" s="9">
        <v>4685.4860322617687</v>
      </c>
      <c r="Z2267" s="19">
        <f t="shared" si="581"/>
        <v>-0.33064485253403308</v>
      </c>
      <c r="AA2267" s="25">
        <v>1177.161430091023</v>
      </c>
      <c r="AB2267" s="30">
        <f t="shared" si="582"/>
        <v>283000</v>
      </c>
      <c r="AC2267" s="30">
        <f t="shared" si="589"/>
        <v>2.4734982332155476E-2</v>
      </c>
      <c r="AD2267" s="31">
        <f t="shared" si="590"/>
        <v>3.11660777385159</v>
      </c>
      <c r="AE2267" s="31">
        <f t="shared" si="591"/>
        <v>3.5123674911660774</v>
      </c>
      <c r="AG2267" s="30">
        <f t="shared" si="583"/>
        <v>2427000</v>
      </c>
      <c r="AH2267" s="30">
        <f t="shared" si="578"/>
        <v>2.88421920065925E-3</v>
      </c>
      <c r="AI2267" s="31">
        <f t="shared" si="579"/>
        <v>0.36341161928306548</v>
      </c>
      <c r="AJ2267" s="31">
        <f t="shared" si="580"/>
        <v>0.40955912649361348</v>
      </c>
      <c r="AK2267" s="30">
        <f>IF(W2267="si",($S2267*'COSTOS DE CREDITOS'!$C$27)/DATA!$G2267,"")</f>
        <v>107.09860810633695</v>
      </c>
      <c r="AL2267" s="90">
        <f>IF(W2267="si",'COSTOS DE CREDITOS'!$C$35,"")</f>
        <v>20.421138461538462</v>
      </c>
      <c r="AM2267" s="30">
        <f t="shared" si="584"/>
        <v>700</v>
      </c>
      <c r="AN2267" s="30">
        <f t="shared" si="585"/>
        <v>2314.5139677382313</v>
      </c>
      <c r="AO2267" s="30">
        <f t="shared" si="586"/>
        <v>3142.033714306107</v>
      </c>
      <c r="AP2267" s="30">
        <f t="shared" si="587"/>
        <v>-1964.8722842150839</v>
      </c>
      <c r="AQ2267" s="19">
        <f t="shared" si="588"/>
        <v>-1.66916128407567</v>
      </c>
    </row>
    <row r="2268" spans="1:43" x14ac:dyDescent="0.2">
      <c r="A2268" s="23" t="s">
        <v>5665</v>
      </c>
      <c r="B2268" s="6" t="s">
        <v>5683</v>
      </c>
      <c r="C2268" s="6" t="s">
        <v>5670</v>
      </c>
      <c r="D2268" s="4">
        <v>162642</v>
      </c>
      <c r="E2268" s="4">
        <v>163347</v>
      </c>
      <c r="F2268" s="5" t="s">
        <v>2887</v>
      </c>
      <c r="G2268" s="2">
        <v>5</v>
      </c>
      <c r="H2268" s="4">
        <v>163348</v>
      </c>
      <c r="I2268" s="5" t="s">
        <v>2888</v>
      </c>
      <c r="J2268" s="15">
        <v>45164</v>
      </c>
      <c r="K2268" s="24">
        <v>1224009878</v>
      </c>
      <c r="L2268" s="15">
        <v>45170</v>
      </c>
      <c r="M2268" s="15">
        <v>45199</v>
      </c>
      <c r="N2268" s="15"/>
      <c r="O2268" s="26">
        <f>VLOOKUP(D2268,quash!A$2:$I$7791,9,FALSE)</f>
        <v>2</v>
      </c>
      <c r="P2268" s="7">
        <v>10000</v>
      </c>
      <c r="Q2268" s="26">
        <v>110</v>
      </c>
      <c r="R2268" s="19">
        <v>3.3741050530766099E-2</v>
      </c>
      <c r="S2268" s="26">
        <v>16</v>
      </c>
      <c r="T2268" s="8">
        <v>7000</v>
      </c>
      <c r="U2268" s="4">
        <v>110</v>
      </c>
      <c r="V2268" s="10">
        <v>1344.78</v>
      </c>
      <c r="W2268" s="14" t="s">
        <v>5281</v>
      </c>
      <c r="X2268" s="18">
        <v>1</v>
      </c>
      <c r="Y2268" s="9">
        <v>7000</v>
      </c>
      <c r="Z2268" s="19">
        <f t="shared" si="581"/>
        <v>0</v>
      </c>
      <c r="AA2268" s="25">
        <v>1344.78</v>
      </c>
      <c r="AB2268" s="30">
        <f t="shared" si="582"/>
        <v>291000</v>
      </c>
      <c r="AC2268" s="30">
        <f t="shared" si="589"/>
        <v>2.4054982817869417E-2</v>
      </c>
      <c r="AD2268" s="31">
        <f t="shared" si="590"/>
        <v>2.6460481099656357</v>
      </c>
      <c r="AE2268" s="31">
        <f t="shared" si="591"/>
        <v>2.6460481099656357</v>
      </c>
      <c r="AG2268" s="30">
        <f t="shared" si="583"/>
        <v>1695000</v>
      </c>
      <c r="AH2268" s="30">
        <f t="shared" si="578"/>
        <v>4.1297935103244837E-3</v>
      </c>
      <c r="AI2268" s="31">
        <f t="shared" si="579"/>
        <v>0.45427728613569318</v>
      </c>
      <c r="AJ2268" s="31">
        <f t="shared" si="580"/>
        <v>0.45427728613569318</v>
      </c>
      <c r="AK2268" s="30">
        <f>IF(W2268="si",($S2268*'COSTOS DE CREDITOS'!$C$27)/DATA!$G2268,"")</f>
        <v>65.906835757745824</v>
      </c>
      <c r="AL2268" s="90">
        <f>IF(W2268="si",'COSTOS DE CREDITOS'!$C$35,"")</f>
        <v>20.421138461538462</v>
      </c>
      <c r="AM2268" s="30">
        <f t="shared" si="584"/>
        <v>430.76923076923077</v>
      </c>
      <c r="AN2268" s="30">
        <f t="shared" si="585"/>
        <v>0</v>
      </c>
      <c r="AO2268" s="30">
        <f t="shared" si="586"/>
        <v>517.09720498851505</v>
      </c>
      <c r="AP2268" s="30">
        <f t="shared" si="587"/>
        <v>827.68279501148493</v>
      </c>
      <c r="AQ2268" s="19">
        <f t="shared" si="588"/>
        <v>0.61547821577617523</v>
      </c>
    </row>
    <row r="2269" spans="1:43" x14ac:dyDescent="0.2">
      <c r="A2269" s="23" t="s">
        <v>5665</v>
      </c>
      <c r="B2269" s="6" t="s">
        <v>5683</v>
      </c>
      <c r="C2269" s="6" t="s">
        <v>5670</v>
      </c>
      <c r="D2269" s="2">
        <v>162646</v>
      </c>
      <c r="E2269" s="2">
        <v>163347</v>
      </c>
      <c r="F2269" s="3" t="s">
        <v>2887</v>
      </c>
      <c r="G2269" s="2">
        <v>5</v>
      </c>
      <c r="H2269" s="2">
        <v>163349</v>
      </c>
      <c r="I2269" s="3" t="s">
        <v>2889</v>
      </c>
      <c r="J2269" s="15">
        <v>45164</v>
      </c>
      <c r="K2269" s="24">
        <v>1224044511</v>
      </c>
      <c r="L2269" s="15">
        <v>45170</v>
      </c>
      <c r="M2269" s="15">
        <v>45199</v>
      </c>
      <c r="N2269" s="15"/>
      <c r="O2269" s="26">
        <f>VLOOKUP(D2269,quash!A$2:$I$7791,9,FALSE)</f>
        <v>2</v>
      </c>
      <c r="P2269" s="7">
        <v>10000</v>
      </c>
      <c r="Q2269" s="26">
        <v>132</v>
      </c>
      <c r="R2269" s="19">
        <v>5.8283715876113903E-2</v>
      </c>
      <c r="S2269" s="26">
        <v>16</v>
      </c>
      <c r="T2269" s="7">
        <v>6000</v>
      </c>
      <c r="U2269" s="2">
        <v>115</v>
      </c>
      <c r="V2269" s="11">
        <v>1199.92</v>
      </c>
      <c r="W2269" s="14" t="s">
        <v>5281</v>
      </c>
      <c r="X2269" s="18">
        <v>1</v>
      </c>
      <c r="Y2269" s="9">
        <v>6000</v>
      </c>
      <c r="Z2269" s="19">
        <f t="shared" si="581"/>
        <v>0</v>
      </c>
      <c r="AA2269" s="25">
        <v>1199.92</v>
      </c>
      <c r="AB2269" s="30">
        <f t="shared" si="582"/>
        <v>291000</v>
      </c>
      <c r="AC2269" s="30">
        <f t="shared" si="589"/>
        <v>2.0618556701030927E-2</v>
      </c>
      <c r="AD2269" s="31">
        <f t="shared" si="590"/>
        <v>2.7216494845360826</v>
      </c>
      <c r="AE2269" s="31">
        <f t="shared" si="591"/>
        <v>2.3711340206185567</v>
      </c>
      <c r="AG2269" s="30">
        <f t="shared" si="583"/>
        <v>1695000</v>
      </c>
      <c r="AH2269" s="30">
        <f t="shared" si="578"/>
        <v>3.5398230088495575E-3</v>
      </c>
      <c r="AI2269" s="31">
        <f t="shared" si="579"/>
        <v>0.46725663716814159</v>
      </c>
      <c r="AJ2269" s="31">
        <f t="shared" si="580"/>
        <v>0.40707964601769908</v>
      </c>
      <c r="AK2269" s="30">
        <f>IF(W2269="si",($S2269*'COSTOS DE CREDITOS'!$C$27)/DATA!$G2269,"")</f>
        <v>65.906835757745824</v>
      </c>
      <c r="AL2269" s="90">
        <f>IF(W2269="si",'COSTOS DE CREDITOS'!$C$35,"")</f>
        <v>20.421138461538462</v>
      </c>
      <c r="AM2269" s="30">
        <f t="shared" si="584"/>
        <v>369.23076923076923</v>
      </c>
      <c r="AN2269" s="30">
        <f t="shared" si="585"/>
        <v>0</v>
      </c>
      <c r="AO2269" s="30">
        <f t="shared" si="586"/>
        <v>455.5587434500535</v>
      </c>
      <c r="AP2269" s="30">
        <f t="shared" si="587"/>
        <v>744.36125654994657</v>
      </c>
      <c r="AQ2269" s="19">
        <f t="shared" si="588"/>
        <v>0.62034240328517443</v>
      </c>
    </row>
    <row r="2270" spans="1:43" x14ac:dyDescent="0.2">
      <c r="A2270" s="23" t="s">
        <v>5665</v>
      </c>
      <c r="B2270" s="6" t="s">
        <v>5668</v>
      </c>
      <c r="C2270" s="6" t="s">
        <v>5667</v>
      </c>
      <c r="D2270" s="2">
        <v>162645</v>
      </c>
      <c r="E2270" s="2">
        <v>163506</v>
      </c>
      <c r="F2270" s="3" t="s">
        <v>1583</v>
      </c>
      <c r="G2270" s="2">
        <v>6</v>
      </c>
      <c r="H2270" s="2">
        <v>163514</v>
      </c>
      <c r="I2270" s="3" t="s">
        <v>2890</v>
      </c>
      <c r="J2270" s="15">
        <v>45164</v>
      </c>
      <c r="K2270" s="24">
        <v>1224019873</v>
      </c>
      <c r="L2270" s="15">
        <v>45196</v>
      </c>
      <c r="M2270" s="15">
        <v>45199</v>
      </c>
      <c r="N2270" s="15"/>
      <c r="O2270" s="26">
        <f>VLOOKUP(D2270,quash!A$2:$I$7791,9,FALSE)</f>
        <v>1</v>
      </c>
      <c r="P2270" s="7">
        <v>10000</v>
      </c>
      <c r="Q2270" s="26">
        <v>110</v>
      </c>
      <c r="R2270" s="19">
        <v>3.3741050530766099E-2</v>
      </c>
      <c r="S2270" s="26">
        <v>16</v>
      </c>
      <c r="T2270" s="7">
        <v>8000</v>
      </c>
      <c r="U2270" s="2">
        <v>142</v>
      </c>
      <c r="V2270" s="11">
        <v>2013.74</v>
      </c>
      <c r="W2270" s="14" t="s">
        <v>5281</v>
      </c>
      <c r="X2270" s="18">
        <v>1</v>
      </c>
      <c r="Y2270" s="9">
        <v>8000</v>
      </c>
      <c r="Z2270" s="19">
        <f t="shared" si="581"/>
        <v>0</v>
      </c>
      <c r="AA2270" s="25">
        <v>2013.74</v>
      </c>
      <c r="AB2270" s="30">
        <f t="shared" si="582"/>
        <v>283000</v>
      </c>
      <c r="AC2270" s="30">
        <f t="shared" si="589"/>
        <v>2.8268551236749116E-2</v>
      </c>
      <c r="AD2270" s="31">
        <f t="shared" si="590"/>
        <v>3.1095406360424027</v>
      </c>
      <c r="AE2270" s="31">
        <f t="shared" si="591"/>
        <v>4.0141342756183747</v>
      </c>
      <c r="AG2270" s="30">
        <f t="shared" si="583"/>
        <v>2427000</v>
      </c>
      <c r="AH2270" s="30">
        <f t="shared" si="578"/>
        <v>3.296250515039143E-3</v>
      </c>
      <c r="AI2270" s="31">
        <f t="shared" si="579"/>
        <v>0.36258755665430575</v>
      </c>
      <c r="AJ2270" s="31">
        <f t="shared" si="580"/>
        <v>0.4680675731355583</v>
      </c>
      <c r="AK2270" s="30">
        <f>IF(W2270="si",($S2270*'COSTOS DE CREDITOS'!$C$27)/DATA!$G2270,"")</f>
        <v>54.922363131454851</v>
      </c>
      <c r="AL2270" s="90">
        <f>IF(W2270="si",'COSTOS DE CREDITOS'!$C$35,"")</f>
        <v>20.421138461538462</v>
      </c>
      <c r="AM2270" s="30">
        <f t="shared" si="584"/>
        <v>492.30769230769232</v>
      </c>
      <c r="AN2270" s="30">
        <f t="shared" si="585"/>
        <v>0</v>
      </c>
      <c r="AO2270" s="30">
        <f t="shared" si="586"/>
        <v>567.6511939006856</v>
      </c>
      <c r="AP2270" s="30">
        <f t="shared" si="587"/>
        <v>1446.0888060993143</v>
      </c>
      <c r="AQ2270" s="19">
        <f t="shared" si="588"/>
        <v>0.71811098061284684</v>
      </c>
    </row>
    <row r="2271" spans="1:43" x14ac:dyDescent="0.2">
      <c r="A2271" s="23" t="s">
        <v>5665</v>
      </c>
      <c r="B2271" s="6" t="s">
        <v>5672</v>
      </c>
      <c r="C2271" s="6" t="s">
        <v>5667</v>
      </c>
      <c r="D2271" s="2">
        <v>161046</v>
      </c>
      <c r="E2271" s="2">
        <v>163639</v>
      </c>
      <c r="F2271" s="3" t="s">
        <v>179</v>
      </c>
      <c r="G2271" s="2">
        <v>5</v>
      </c>
      <c r="H2271" s="2">
        <v>163683</v>
      </c>
      <c r="I2271" s="3" t="s">
        <v>2891</v>
      </c>
      <c r="J2271" s="15">
        <v>45150</v>
      </c>
      <c r="K2271" s="24">
        <v>1213408589</v>
      </c>
      <c r="L2271" s="15">
        <v>45196</v>
      </c>
      <c r="M2271" s="15">
        <v>45199</v>
      </c>
      <c r="N2271" s="15"/>
      <c r="O2271" s="26">
        <f>VLOOKUP(D2271,quash!A$2:$I$7791,9,FALSE)</f>
        <v>1</v>
      </c>
      <c r="P2271" s="7">
        <v>10000</v>
      </c>
      <c r="Q2271" s="26">
        <v>127</v>
      </c>
      <c r="R2271" s="19">
        <v>5.24391097594855E-2</v>
      </c>
      <c r="S2271" s="26">
        <v>16</v>
      </c>
      <c r="T2271" s="7">
        <v>5000</v>
      </c>
      <c r="U2271" s="2">
        <v>147</v>
      </c>
      <c r="V2271" s="11">
        <v>1303.3399999999999</v>
      </c>
      <c r="W2271" s="14" t="s">
        <v>5281</v>
      </c>
      <c r="X2271" s="18">
        <v>1</v>
      </c>
      <c r="Y2271" s="9">
        <v>5000</v>
      </c>
      <c r="Z2271" s="19">
        <f t="shared" si="581"/>
        <v>0</v>
      </c>
      <c r="AA2271" s="25">
        <v>1303.3399999999999</v>
      </c>
      <c r="AB2271" s="30">
        <f t="shared" si="582"/>
        <v>283000</v>
      </c>
      <c r="AC2271" s="30">
        <f t="shared" si="589"/>
        <v>1.7667844522968199E-2</v>
      </c>
      <c r="AD2271" s="31">
        <f t="shared" si="590"/>
        <v>2.2438162544169611</v>
      </c>
      <c r="AE2271" s="31">
        <f t="shared" si="591"/>
        <v>2.5971731448763253</v>
      </c>
      <c r="AG2271" s="30">
        <f t="shared" si="583"/>
        <v>2427000</v>
      </c>
      <c r="AH2271" s="30">
        <f t="shared" si="578"/>
        <v>2.0601565718994645E-3</v>
      </c>
      <c r="AI2271" s="31">
        <f t="shared" si="579"/>
        <v>0.261639884631232</v>
      </c>
      <c r="AJ2271" s="31">
        <f t="shared" si="580"/>
        <v>0.30284301606922126</v>
      </c>
      <c r="AK2271" s="30">
        <f>IF(W2271="si",($S2271*'COSTOS DE CREDITOS'!$C$27)/DATA!$G2271,"")</f>
        <v>65.906835757745824</v>
      </c>
      <c r="AL2271" s="90">
        <f>IF(W2271="si",'COSTOS DE CREDITOS'!$C$35,"")</f>
        <v>20.421138461538462</v>
      </c>
      <c r="AM2271" s="30">
        <f t="shared" si="584"/>
        <v>307.69230769230774</v>
      </c>
      <c r="AN2271" s="30">
        <f t="shared" si="585"/>
        <v>0</v>
      </c>
      <c r="AO2271" s="30">
        <f t="shared" si="586"/>
        <v>394.02028191159201</v>
      </c>
      <c r="AP2271" s="30">
        <f t="shared" si="587"/>
        <v>909.31971808840785</v>
      </c>
      <c r="AQ2271" s="19">
        <f t="shared" si="588"/>
        <v>0.69768419452208008</v>
      </c>
    </row>
    <row r="2272" spans="1:43" x14ac:dyDescent="0.2">
      <c r="A2272" s="23" t="s">
        <v>5665</v>
      </c>
      <c r="B2272" s="6" t="s">
        <v>5672</v>
      </c>
      <c r="C2272" s="6" t="s">
        <v>5667</v>
      </c>
      <c r="D2272" s="2">
        <v>161015</v>
      </c>
      <c r="E2272" s="2">
        <v>163639</v>
      </c>
      <c r="F2272" s="3" t="s">
        <v>179</v>
      </c>
      <c r="G2272" s="2">
        <v>5</v>
      </c>
      <c r="H2272" s="2">
        <v>163684</v>
      </c>
      <c r="I2272" s="3" t="s">
        <v>2892</v>
      </c>
      <c r="J2272" s="15">
        <v>45149</v>
      </c>
      <c r="K2272" s="24">
        <v>1213001375</v>
      </c>
      <c r="L2272" s="15">
        <v>45196</v>
      </c>
      <c r="M2272" s="15">
        <v>45199</v>
      </c>
      <c r="N2272" s="15"/>
      <c r="O2272" s="26">
        <f>VLOOKUP(D2272,quash!A$2:$I$7791,9,FALSE)</f>
        <v>4</v>
      </c>
      <c r="P2272" s="7">
        <v>10000</v>
      </c>
      <c r="Q2272" s="26">
        <v>110</v>
      </c>
      <c r="R2272" s="19">
        <v>3.3741050530766099E-2</v>
      </c>
      <c r="S2272" s="26">
        <v>16</v>
      </c>
      <c r="T2272" s="7">
        <v>5000</v>
      </c>
      <c r="U2272" s="2">
        <v>147</v>
      </c>
      <c r="V2272" s="11">
        <v>1303.3399999999999</v>
      </c>
      <c r="W2272" s="14" t="s">
        <v>5281</v>
      </c>
      <c r="X2272" s="18">
        <v>1</v>
      </c>
      <c r="Y2272" s="9">
        <v>5000</v>
      </c>
      <c r="Z2272" s="19">
        <f t="shared" si="581"/>
        <v>0</v>
      </c>
      <c r="AA2272" s="25">
        <v>1303.3399999999999</v>
      </c>
      <c r="AB2272" s="30">
        <f t="shared" si="582"/>
        <v>176000</v>
      </c>
      <c r="AC2272" s="30">
        <f t="shared" si="589"/>
        <v>2.8409090909090908E-2</v>
      </c>
      <c r="AD2272" s="31">
        <f t="shared" si="590"/>
        <v>3.125</v>
      </c>
      <c r="AE2272" s="31">
        <f t="shared" si="591"/>
        <v>4.1761363636363633</v>
      </c>
      <c r="AG2272" s="30">
        <f t="shared" si="583"/>
        <v>927000</v>
      </c>
      <c r="AH2272" s="30">
        <f t="shared" si="578"/>
        <v>5.3937432578209281E-3</v>
      </c>
      <c r="AI2272" s="31">
        <f t="shared" si="579"/>
        <v>0.59331175836030214</v>
      </c>
      <c r="AJ2272" s="31">
        <f t="shared" si="580"/>
        <v>0.79288025889967639</v>
      </c>
      <c r="AK2272" s="30">
        <f>IF(W2272="si",($S2272*'COSTOS DE CREDITOS'!$C$27)/DATA!$G2272,"")</f>
        <v>65.906835757745824</v>
      </c>
      <c r="AL2272" s="90">
        <f>IF(W2272="si",'COSTOS DE CREDITOS'!$C$35,"")</f>
        <v>20.421138461538462</v>
      </c>
      <c r="AM2272" s="30">
        <f t="shared" si="584"/>
        <v>307.69230769230774</v>
      </c>
      <c r="AN2272" s="30">
        <f t="shared" si="585"/>
        <v>0</v>
      </c>
      <c r="AO2272" s="30">
        <f t="shared" si="586"/>
        <v>394.02028191159201</v>
      </c>
      <c r="AP2272" s="30">
        <f t="shared" si="587"/>
        <v>909.31971808840785</v>
      </c>
      <c r="AQ2272" s="19">
        <f t="shared" si="588"/>
        <v>0.69768419452208008</v>
      </c>
    </row>
    <row r="2273" spans="1:43" x14ac:dyDescent="0.2">
      <c r="A2273" s="23" t="s">
        <v>5665</v>
      </c>
      <c r="B2273" s="6" t="s">
        <v>5672</v>
      </c>
      <c r="C2273" s="6" t="s">
        <v>5667</v>
      </c>
      <c r="D2273" s="4">
        <v>162614</v>
      </c>
      <c r="E2273" s="4">
        <v>163355</v>
      </c>
      <c r="F2273" s="5" t="s">
        <v>2893</v>
      </c>
      <c r="G2273" s="2">
        <v>6</v>
      </c>
      <c r="H2273" s="4">
        <v>163359</v>
      </c>
      <c r="I2273" s="5" t="s">
        <v>2894</v>
      </c>
      <c r="J2273" s="15">
        <v>45164</v>
      </c>
      <c r="K2273" s="24">
        <v>1223929573</v>
      </c>
      <c r="L2273" s="15">
        <v>45170</v>
      </c>
      <c r="M2273" s="15">
        <v>45199</v>
      </c>
      <c r="N2273" s="15"/>
      <c r="O2273" s="26">
        <f>VLOOKUP(D2273,quash!A$2:$I$7791,9,FALSE)</f>
        <v>1</v>
      </c>
      <c r="P2273" s="7">
        <v>10000</v>
      </c>
      <c r="Q2273" s="26">
        <v>110</v>
      </c>
      <c r="R2273" s="19">
        <v>3.11605023919212E-2</v>
      </c>
      <c r="S2273" s="26">
        <v>16</v>
      </c>
      <c r="T2273" s="8">
        <v>10000</v>
      </c>
      <c r="U2273" s="4">
        <v>122</v>
      </c>
      <c r="V2273" s="10">
        <v>2137.87</v>
      </c>
      <c r="W2273" s="14" t="s">
        <v>5281</v>
      </c>
      <c r="X2273" s="18">
        <v>1</v>
      </c>
      <c r="Y2273" s="9">
        <v>10000</v>
      </c>
      <c r="Z2273" s="19">
        <f t="shared" si="581"/>
        <v>0</v>
      </c>
      <c r="AA2273" s="25">
        <v>2137.87</v>
      </c>
      <c r="AB2273" s="30">
        <f t="shared" si="582"/>
        <v>283000</v>
      </c>
      <c r="AC2273" s="30">
        <f t="shared" si="589"/>
        <v>3.5335689045936397E-2</v>
      </c>
      <c r="AD2273" s="31">
        <f t="shared" si="590"/>
        <v>3.8869257950530036</v>
      </c>
      <c r="AE2273" s="31">
        <f t="shared" si="591"/>
        <v>4.3109540636042407</v>
      </c>
      <c r="AG2273" s="30">
        <f t="shared" si="583"/>
        <v>2427000</v>
      </c>
      <c r="AH2273" s="30">
        <f t="shared" si="578"/>
        <v>4.1203131437989289E-3</v>
      </c>
      <c r="AI2273" s="31">
        <f t="shared" si="579"/>
        <v>0.45323444581788219</v>
      </c>
      <c r="AJ2273" s="31">
        <f t="shared" si="580"/>
        <v>0.50267820354346937</v>
      </c>
      <c r="AK2273" s="30">
        <f>IF(W2273="si",($S2273*'COSTOS DE CREDITOS'!$C$27)/DATA!$G2273,"")</f>
        <v>54.922363131454851</v>
      </c>
      <c r="AL2273" s="90">
        <f>IF(W2273="si",'COSTOS DE CREDITOS'!$C$35,"")</f>
        <v>20.421138461538462</v>
      </c>
      <c r="AM2273" s="30">
        <f t="shared" si="584"/>
        <v>615.38461538461547</v>
      </c>
      <c r="AN2273" s="30">
        <f t="shared" si="585"/>
        <v>0</v>
      </c>
      <c r="AO2273" s="30">
        <f t="shared" si="586"/>
        <v>690.72811697760881</v>
      </c>
      <c r="AP2273" s="30">
        <f t="shared" si="587"/>
        <v>1447.1418830223911</v>
      </c>
      <c r="AQ2273" s="19">
        <f t="shared" si="588"/>
        <v>0.67690826992398567</v>
      </c>
    </row>
    <row r="2274" spans="1:43" x14ac:dyDescent="0.2">
      <c r="A2274" s="23" t="s">
        <v>5665</v>
      </c>
      <c r="B2274" s="6" t="s">
        <v>5672</v>
      </c>
      <c r="C2274" s="6" t="s">
        <v>5667</v>
      </c>
      <c r="D2274" s="2">
        <v>162797</v>
      </c>
      <c r="E2274" s="2">
        <v>163355</v>
      </c>
      <c r="F2274" s="3" t="s">
        <v>2893</v>
      </c>
      <c r="G2274" s="2">
        <v>6</v>
      </c>
      <c r="H2274" s="2">
        <v>163357</v>
      </c>
      <c r="I2274" s="3" t="s">
        <v>2895</v>
      </c>
      <c r="J2274" s="15">
        <v>45265</v>
      </c>
      <c r="K2274" s="24">
        <v>1295202129</v>
      </c>
      <c r="L2274" s="15">
        <v>45170</v>
      </c>
      <c r="M2274" s="15">
        <v>45199</v>
      </c>
      <c r="N2274" s="15"/>
      <c r="O2274" s="26">
        <f>VLOOKUP(D2274,quash!A$2:$I$7791,9,FALSE)</f>
        <v>2</v>
      </c>
      <c r="P2274" s="7">
        <v>10000</v>
      </c>
      <c r="Q2274" s="26">
        <v>127</v>
      </c>
      <c r="R2274" s="19">
        <v>5.24391097594855E-2</v>
      </c>
      <c r="S2274" s="26">
        <v>16</v>
      </c>
      <c r="T2274" s="7">
        <v>10000</v>
      </c>
      <c r="U2274" s="2">
        <v>122</v>
      </c>
      <c r="V2274" s="11">
        <v>2137.87</v>
      </c>
      <c r="W2274" s="14" t="s">
        <v>5281</v>
      </c>
      <c r="X2274" s="18">
        <v>1</v>
      </c>
      <c r="Y2274" s="9">
        <v>10000</v>
      </c>
      <c r="Z2274" s="19">
        <f t="shared" si="581"/>
        <v>0</v>
      </c>
      <c r="AA2274" s="25">
        <v>2137.87</v>
      </c>
      <c r="AB2274" s="30">
        <f t="shared" si="582"/>
        <v>291000</v>
      </c>
      <c r="AC2274" s="30">
        <f t="shared" si="589"/>
        <v>3.4364261168384883E-2</v>
      </c>
      <c r="AD2274" s="31">
        <f t="shared" si="590"/>
        <v>4.3642611683848802</v>
      </c>
      <c r="AE2274" s="31">
        <f t="shared" si="591"/>
        <v>4.1924398625429555</v>
      </c>
      <c r="AG2274" s="30">
        <f t="shared" si="583"/>
        <v>1695000</v>
      </c>
      <c r="AH2274" s="30">
        <f t="shared" si="578"/>
        <v>5.8997050147492625E-3</v>
      </c>
      <c r="AI2274" s="31">
        <f t="shared" si="579"/>
        <v>0.74926253687315636</v>
      </c>
      <c r="AJ2274" s="31">
        <f t="shared" si="580"/>
        <v>0.71976401179940996</v>
      </c>
      <c r="AK2274" s="30">
        <f>IF(W2274="si",($S2274*'COSTOS DE CREDITOS'!$C$27)/DATA!$G2274,"")</f>
        <v>54.922363131454851</v>
      </c>
      <c r="AL2274" s="90">
        <f>IF(W2274="si",'COSTOS DE CREDITOS'!$C$35,"")</f>
        <v>20.421138461538462</v>
      </c>
      <c r="AM2274" s="30">
        <f t="shared" si="584"/>
        <v>615.38461538461547</v>
      </c>
      <c r="AN2274" s="30">
        <f t="shared" si="585"/>
        <v>0</v>
      </c>
      <c r="AO2274" s="30">
        <f t="shared" si="586"/>
        <v>690.72811697760881</v>
      </c>
      <c r="AP2274" s="30">
        <f t="shared" si="587"/>
        <v>1447.1418830223911</v>
      </c>
      <c r="AQ2274" s="19">
        <f t="shared" si="588"/>
        <v>0.67690826992398567</v>
      </c>
    </row>
    <row r="2275" spans="1:43" x14ac:dyDescent="0.2">
      <c r="A2275" s="23" t="s">
        <v>5665</v>
      </c>
      <c r="B2275" s="6" t="s">
        <v>5678</v>
      </c>
      <c r="C2275" s="6" t="s">
        <v>5670</v>
      </c>
      <c r="D2275" s="2">
        <v>163573</v>
      </c>
      <c r="E2275" s="2">
        <v>163698</v>
      </c>
      <c r="F2275" s="3" t="s">
        <v>1824</v>
      </c>
      <c r="G2275" s="2">
        <v>7</v>
      </c>
      <c r="H2275" s="2">
        <v>163750</v>
      </c>
      <c r="I2275" s="3" t="s">
        <v>2896</v>
      </c>
      <c r="J2275" s="15" t="s">
        <v>5688</v>
      </c>
      <c r="K2275" s="24" t="s">
        <v>5688</v>
      </c>
      <c r="L2275" s="15">
        <v>45196</v>
      </c>
      <c r="M2275" s="15">
        <v>45199</v>
      </c>
      <c r="N2275" s="15"/>
      <c r="O2275" s="26" t="e">
        <f>VLOOKUP(D2275,quash!A$2:$I$7791,9,FALSE)</f>
        <v>#N/A</v>
      </c>
      <c r="P2275" s="7">
        <v>10000</v>
      </c>
      <c r="Q2275" s="26">
        <v>116</v>
      </c>
      <c r="R2275" s="19">
        <v>3.3286601924359928E-2</v>
      </c>
      <c r="S2275" s="93">
        <v>26</v>
      </c>
      <c r="T2275" s="7">
        <v>5000</v>
      </c>
      <c r="U2275" s="2">
        <v>147</v>
      </c>
      <c r="V2275" s="11">
        <v>1303.3399999999999</v>
      </c>
      <c r="W2275" s="14" t="s">
        <v>5281</v>
      </c>
      <c r="X2275" s="18">
        <v>0.47467964572945603</v>
      </c>
      <c r="Y2275" s="9">
        <v>2373.3982286472801</v>
      </c>
      <c r="Z2275" s="19">
        <f t="shared" si="581"/>
        <v>-0.52532035427054402</v>
      </c>
      <c r="AA2275" s="25">
        <v>618.66896946502914</v>
      </c>
      <c r="AB2275" s="30">
        <f t="shared" si="582"/>
        <v>153000</v>
      </c>
      <c r="AC2275" s="30">
        <f t="shared" si="589"/>
        <v>3.2679738562091505E-2</v>
      </c>
      <c r="AD2275" s="31">
        <f t="shared" si="590"/>
        <v>3.7908496732026147</v>
      </c>
      <c r="AE2275" s="31">
        <f t="shared" si="591"/>
        <v>4.8039215686274517</v>
      </c>
      <c r="AG2275" s="30">
        <f t="shared" si="583"/>
        <v>6126000</v>
      </c>
      <c r="AH2275" s="30">
        <f t="shared" si="578"/>
        <v>8.1619327456741752E-4</v>
      </c>
      <c r="AI2275" s="31">
        <f t="shared" si="579"/>
        <v>9.4678419849820436E-2</v>
      </c>
      <c r="AJ2275" s="31">
        <f t="shared" si="580"/>
        <v>0.11998041136141037</v>
      </c>
      <c r="AK2275" s="30">
        <f>IF(W2275="si",($S2275*'COSTOS DE CREDITOS'!$C$27)/DATA!$G2275,"")</f>
        <v>76.499005790240673</v>
      </c>
      <c r="AL2275" s="90">
        <f>IF(W2275="si",'COSTOS DE CREDITOS'!$C$35,"")</f>
        <v>20.421138461538462</v>
      </c>
      <c r="AM2275" s="30">
        <f t="shared" si="584"/>
        <v>500</v>
      </c>
      <c r="AN2275" s="30">
        <f t="shared" si="585"/>
        <v>2626.6017713527199</v>
      </c>
      <c r="AO2275" s="30">
        <f t="shared" si="586"/>
        <v>3223.5219156044991</v>
      </c>
      <c r="AP2275" s="30">
        <f t="shared" si="587"/>
        <v>-2604.8529461394701</v>
      </c>
      <c r="AQ2275" s="19">
        <f t="shared" si="588"/>
        <v>-4.2104147366432798</v>
      </c>
    </row>
    <row r="2276" spans="1:43" x14ac:dyDescent="0.2">
      <c r="A2276" s="23" t="s">
        <v>5665</v>
      </c>
      <c r="B2276" s="6" t="s">
        <v>5672</v>
      </c>
      <c r="C2276" s="6" t="s">
        <v>5667</v>
      </c>
      <c r="D2276" s="2">
        <v>163452</v>
      </c>
      <c r="E2276" s="2">
        <v>163730</v>
      </c>
      <c r="F2276" s="3" t="s">
        <v>1652</v>
      </c>
      <c r="G2276" s="2">
        <v>7</v>
      </c>
      <c r="H2276" s="2">
        <v>163755</v>
      </c>
      <c r="I2276" s="3" t="s">
        <v>2897</v>
      </c>
      <c r="J2276" s="15" t="s">
        <v>5688</v>
      </c>
      <c r="K2276" s="24" t="s">
        <v>5688</v>
      </c>
      <c r="L2276" s="15">
        <v>45196</v>
      </c>
      <c r="M2276" s="15">
        <v>45199</v>
      </c>
      <c r="N2276" s="15"/>
      <c r="O2276" s="26">
        <f>VLOOKUP(D2276,quash!A$2:$I$7791,9,FALSE)</f>
        <v>1</v>
      </c>
      <c r="P2276" s="7">
        <v>11000</v>
      </c>
      <c r="Q2276" s="26">
        <v>119</v>
      </c>
      <c r="R2276" s="19">
        <v>4.4808469477509841E-2</v>
      </c>
      <c r="S2276" s="93">
        <v>26</v>
      </c>
      <c r="T2276" s="7">
        <v>5000</v>
      </c>
      <c r="U2276" s="2">
        <v>147</v>
      </c>
      <c r="V2276" s="11">
        <v>1303.3399999999999</v>
      </c>
      <c r="W2276" s="14" t="s">
        <v>5281</v>
      </c>
      <c r="X2276" s="18">
        <v>0.56683265534412619</v>
      </c>
      <c r="Y2276" s="9">
        <v>2834.1632767206311</v>
      </c>
      <c r="Z2276" s="19">
        <f t="shared" si="581"/>
        <v>-0.43316734465587381</v>
      </c>
      <c r="AA2276" s="25">
        <v>738.77567301621343</v>
      </c>
      <c r="AB2276" s="30">
        <f t="shared" si="582"/>
        <v>283000</v>
      </c>
      <c r="AC2276" s="30">
        <f t="shared" si="589"/>
        <v>1.7667844522968199E-2</v>
      </c>
      <c r="AD2276" s="31">
        <f t="shared" si="590"/>
        <v>2.1024734982332158</v>
      </c>
      <c r="AE2276" s="31">
        <f t="shared" si="591"/>
        <v>2.5971731448763253</v>
      </c>
      <c r="AG2276" s="30">
        <f t="shared" si="583"/>
        <v>2427000</v>
      </c>
      <c r="AH2276" s="30">
        <f t="shared" si="578"/>
        <v>2.0601565718994645E-3</v>
      </c>
      <c r="AI2276" s="31">
        <f t="shared" si="579"/>
        <v>0.24515863205603627</v>
      </c>
      <c r="AJ2276" s="31">
        <f t="shared" si="580"/>
        <v>0.30284301606922126</v>
      </c>
      <c r="AK2276" s="30">
        <f>IF(W2276="si",($S2276*'COSTOS DE CREDITOS'!$C$27)/DATA!$G2276,"")</f>
        <v>76.499005790240673</v>
      </c>
      <c r="AL2276" s="90">
        <f>IF(W2276="si",'COSTOS DE CREDITOS'!$C$35,"")</f>
        <v>20.421138461538462</v>
      </c>
      <c r="AM2276" s="30">
        <f t="shared" si="584"/>
        <v>500</v>
      </c>
      <c r="AN2276" s="30">
        <f t="shared" si="585"/>
        <v>2165.8367232793689</v>
      </c>
      <c r="AO2276" s="30">
        <f t="shared" si="586"/>
        <v>2762.7568675311481</v>
      </c>
      <c r="AP2276" s="30">
        <f t="shared" si="587"/>
        <v>-2023.9811945149347</v>
      </c>
      <c r="AQ2276" s="19">
        <f t="shared" si="588"/>
        <v>-2.7396424495836311</v>
      </c>
    </row>
    <row r="2277" spans="1:43" x14ac:dyDescent="0.2">
      <c r="A2277" s="23" t="s">
        <v>5665</v>
      </c>
      <c r="B2277" s="6" t="s">
        <v>5685</v>
      </c>
      <c r="C2277" s="6" t="s">
        <v>5680</v>
      </c>
      <c r="D2277" s="2">
        <v>160834</v>
      </c>
      <c r="E2277" s="2">
        <v>163425</v>
      </c>
      <c r="F2277" s="3" t="s">
        <v>2898</v>
      </c>
      <c r="G2277" s="2">
        <v>6</v>
      </c>
      <c r="H2277" s="2">
        <v>163432</v>
      </c>
      <c r="I2277" s="3" t="s">
        <v>2899</v>
      </c>
      <c r="J2277" s="15">
        <v>45148</v>
      </c>
      <c r="K2277" s="24">
        <v>1211844441</v>
      </c>
      <c r="L2277" s="15">
        <v>45170</v>
      </c>
      <c r="M2277" s="15">
        <v>45199</v>
      </c>
      <c r="N2277" s="15"/>
      <c r="O2277" s="26">
        <f>VLOOKUP(D2277,quash!A$2:$I$7791,9,FALSE)</f>
        <v>1</v>
      </c>
      <c r="P2277" s="7">
        <v>17000</v>
      </c>
      <c r="Q2277" s="26">
        <v>110</v>
      </c>
      <c r="R2277" s="19">
        <v>3.11605023919212E-2</v>
      </c>
      <c r="S2277" s="26">
        <v>16</v>
      </c>
      <c r="T2277" s="7">
        <v>6000</v>
      </c>
      <c r="U2277" s="2">
        <v>147</v>
      </c>
      <c r="V2277" s="11">
        <v>1558.57</v>
      </c>
      <c r="W2277" s="14" t="s">
        <v>5281</v>
      </c>
      <c r="X2277" s="18">
        <v>1</v>
      </c>
      <c r="Y2277" s="9">
        <v>6000</v>
      </c>
      <c r="Z2277" s="19">
        <f t="shared" si="581"/>
        <v>0</v>
      </c>
      <c r="AA2277" s="25">
        <v>1558.57</v>
      </c>
      <c r="AB2277" s="30">
        <f t="shared" si="582"/>
        <v>283000</v>
      </c>
      <c r="AC2277" s="30">
        <f t="shared" si="589"/>
        <v>2.1201413427561839E-2</v>
      </c>
      <c r="AD2277" s="31">
        <f t="shared" si="590"/>
        <v>2.3321554770318023</v>
      </c>
      <c r="AE2277" s="31">
        <f t="shared" si="591"/>
        <v>3.1166077738515905</v>
      </c>
      <c r="AG2277" s="30">
        <f t="shared" si="583"/>
        <v>2427000</v>
      </c>
      <c r="AH2277" s="30">
        <f t="shared" si="578"/>
        <v>2.472187886279357E-3</v>
      </c>
      <c r="AI2277" s="31">
        <f t="shared" si="579"/>
        <v>0.27194066749072926</v>
      </c>
      <c r="AJ2277" s="31">
        <f t="shared" si="580"/>
        <v>0.36341161928306548</v>
      </c>
      <c r="AK2277" s="30">
        <f>IF(W2277="si",($S2277*'COSTOS DE CREDITOS'!$C$27)/DATA!$G2277,"")</f>
        <v>54.922363131454851</v>
      </c>
      <c r="AL2277" s="90">
        <f>IF(W2277="si",'COSTOS DE CREDITOS'!$C$35,"")</f>
        <v>20.421138461538462</v>
      </c>
      <c r="AM2277" s="30">
        <f t="shared" si="584"/>
        <v>369.23076923076923</v>
      </c>
      <c r="AN2277" s="30">
        <f t="shared" si="585"/>
        <v>0</v>
      </c>
      <c r="AO2277" s="30">
        <f t="shared" si="586"/>
        <v>444.5742708237625</v>
      </c>
      <c r="AP2277" s="30">
        <f t="shared" si="587"/>
        <v>1113.9957291762375</v>
      </c>
      <c r="AQ2277" s="19">
        <f t="shared" si="588"/>
        <v>0.71475501849531142</v>
      </c>
    </row>
    <row r="2278" spans="1:43" x14ac:dyDescent="0.2">
      <c r="A2278" s="23" t="s">
        <v>5665</v>
      </c>
      <c r="B2278" s="6" t="s">
        <v>5685</v>
      </c>
      <c r="C2278" s="6" t="s">
        <v>5680</v>
      </c>
      <c r="D2278" s="2">
        <v>163540</v>
      </c>
      <c r="E2278" s="2">
        <v>163425</v>
      </c>
      <c r="F2278" s="3" t="s">
        <v>2898</v>
      </c>
      <c r="G2278" s="2">
        <v>6</v>
      </c>
      <c r="H2278" s="2">
        <v>163739</v>
      </c>
      <c r="I2278" s="3" t="s">
        <v>2900</v>
      </c>
      <c r="J2278" s="15">
        <v>45173</v>
      </c>
      <c r="K2278" s="24">
        <v>1230111497</v>
      </c>
      <c r="L2278" s="15">
        <v>45196</v>
      </c>
      <c r="M2278" s="15">
        <v>45199</v>
      </c>
      <c r="N2278" s="15"/>
      <c r="O2278" s="26">
        <f>VLOOKUP(D2278,quash!A$2:$I$7791,9,FALSE)</f>
        <v>1</v>
      </c>
      <c r="P2278" s="7">
        <v>10000</v>
      </c>
      <c r="Q2278" s="26">
        <v>115</v>
      </c>
      <c r="R2278" s="19">
        <v>3.97705569269148E-2</v>
      </c>
      <c r="S2278" s="26">
        <v>16</v>
      </c>
      <c r="T2278" s="7">
        <v>6000</v>
      </c>
      <c r="U2278" s="2">
        <v>147</v>
      </c>
      <c r="V2278" s="11">
        <v>1558.57</v>
      </c>
      <c r="W2278" s="14" t="s">
        <v>5281</v>
      </c>
      <c r="X2278" s="18">
        <v>1</v>
      </c>
      <c r="Y2278" s="9">
        <v>6000</v>
      </c>
      <c r="Z2278" s="19">
        <f t="shared" si="581"/>
        <v>0</v>
      </c>
      <c r="AA2278" s="25">
        <v>1558.57</v>
      </c>
      <c r="AB2278" s="30">
        <f t="shared" si="582"/>
        <v>283000</v>
      </c>
      <c r="AC2278" s="30">
        <f t="shared" si="589"/>
        <v>2.1201413427561839E-2</v>
      </c>
      <c r="AD2278" s="31">
        <f t="shared" si="590"/>
        <v>2.4381625441696113</v>
      </c>
      <c r="AE2278" s="31">
        <f t="shared" si="591"/>
        <v>3.1166077738515905</v>
      </c>
      <c r="AG2278" s="30">
        <f t="shared" si="583"/>
        <v>2427000</v>
      </c>
      <c r="AH2278" s="30">
        <f t="shared" si="578"/>
        <v>2.472187886279357E-3</v>
      </c>
      <c r="AI2278" s="31">
        <f t="shared" si="579"/>
        <v>0.28430160692212608</v>
      </c>
      <c r="AJ2278" s="31">
        <f t="shared" si="580"/>
        <v>0.36341161928306548</v>
      </c>
      <c r="AK2278" s="30">
        <f>IF(W2278="si",($S2278*'COSTOS DE CREDITOS'!$C$27)/DATA!$G2278,"")</f>
        <v>54.922363131454851</v>
      </c>
      <c r="AL2278" s="90">
        <f>IF(W2278="si",'COSTOS DE CREDITOS'!$C$35,"")</f>
        <v>20.421138461538462</v>
      </c>
      <c r="AM2278" s="30">
        <f t="shared" si="584"/>
        <v>369.23076923076923</v>
      </c>
      <c r="AN2278" s="30">
        <f t="shared" si="585"/>
        <v>0</v>
      </c>
      <c r="AO2278" s="30">
        <f t="shared" si="586"/>
        <v>444.5742708237625</v>
      </c>
      <c r="AP2278" s="30">
        <f t="shared" si="587"/>
        <v>1113.9957291762375</v>
      </c>
      <c r="AQ2278" s="19">
        <f t="shared" si="588"/>
        <v>0.71475501849531142</v>
      </c>
    </row>
    <row r="2279" spans="1:43" x14ac:dyDescent="0.2">
      <c r="A2279" s="23" t="s">
        <v>5665</v>
      </c>
      <c r="B2279" s="6" t="s">
        <v>5681</v>
      </c>
      <c r="C2279" s="6" t="s">
        <v>5667</v>
      </c>
      <c r="D2279" s="2">
        <v>163422</v>
      </c>
      <c r="E2279" s="2">
        <v>163769</v>
      </c>
      <c r="F2279" s="3" t="s">
        <v>1698</v>
      </c>
      <c r="G2279" s="2">
        <v>7</v>
      </c>
      <c r="H2279" s="2">
        <v>163776</v>
      </c>
      <c r="I2279" s="3" t="s">
        <v>2901</v>
      </c>
      <c r="J2279" s="15">
        <v>45170</v>
      </c>
      <c r="K2279" s="24">
        <v>1227998182</v>
      </c>
      <c r="L2279" s="15">
        <v>45196</v>
      </c>
      <c r="M2279" s="15">
        <v>45199</v>
      </c>
      <c r="N2279" s="15"/>
      <c r="O2279" s="26">
        <f>VLOOKUP(D2279,quash!A$2:$I$7791,9,FALSE)</f>
        <v>4</v>
      </c>
      <c r="P2279" s="7">
        <v>10000</v>
      </c>
      <c r="Q2279" s="26">
        <v>147</v>
      </c>
      <c r="R2279" s="19">
        <v>7.9000519063170294E-2</v>
      </c>
      <c r="S2279" s="26">
        <v>16</v>
      </c>
      <c r="T2279" s="7">
        <v>10000</v>
      </c>
      <c r="U2279" s="2">
        <v>142</v>
      </c>
      <c r="V2279" s="11">
        <v>2510.34</v>
      </c>
      <c r="W2279" s="14" t="s">
        <v>5281</v>
      </c>
      <c r="X2279" s="18">
        <v>1</v>
      </c>
      <c r="Y2279" s="9">
        <v>10000</v>
      </c>
      <c r="Z2279" s="19">
        <f t="shared" si="581"/>
        <v>0</v>
      </c>
      <c r="AA2279" s="25">
        <v>2510.34</v>
      </c>
      <c r="AB2279" s="30">
        <f t="shared" si="582"/>
        <v>176000</v>
      </c>
      <c r="AC2279" s="30">
        <f t="shared" si="589"/>
        <v>5.6818181818181816E-2</v>
      </c>
      <c r="AD2279" s="31">
        <f t="shared" si="590"/>
        <v>8.3522727272727266</v>
      </c>
      <c r="AE2279" s="31">
        <f t="shared" si="591"/>
        <v>8.0681818181818183</v>
      </c>
      <c r="AG2279" s="30">
        <f t="shared" si="583"/>
        <v>927000</v>
      </c>
      <c r="AH2279" s="30">
        <f t="shared" si="578"/>
        <v>1.0787486515641856E-2</v>
      </c>
      <c r="AI2279" s="31">
        <f t="shared" si="579"/>
        <v>1.5857605177993528</v>
      </c>
      <c r="AJ2279" s="31">
        <f t="shared" si="580"/>
        <v>1.5318230852211436</v>
      </c>
      <c r="AK2279" s="30">
        <f>IF(W2279="si",($S2279*'COSTOS DE CREDITOS'!$C$27)/DATA!$G2279,"")</f>
        <v>47.07631125553273</v>
      </c>
      <c r="AL2279" s="90">
        <f>IF(W2279="si",'COSTOS DE CREDITOS'!$C$35,"")</f>
        <v>20.421138461538462</v>
      </c>
      <c r="AM2279" s="30">
        <f t="shared" si="584"/>
        <v>615.38461538461547</v>
      </c>
      <c r="AN2279" s="30">
        <f t="shared" si="585"/>
        <v>0</v>
      </c>
      <c r="AO2279" s="30">
        <f t="shared" si="586"/>
        <v>682.88206510168663</v>
      </c>
      <c r="AP2279" s="30">
        <f t="shared" si="587"/>
        <v>1827.4579348983134</v>
      </c>
      <c r="AQ2279" s="19">
        <f t="shared" si="588"/>
        <v>0.72797228060673591</v>
      </c>
    </row>
    <row r="2280" spans="1:43" x14ac:dyDescent="0.2">
      <c r="A2280" s="23" t="s">
        <v>5665</v>
      </c>
      <c r="B2280" s="6" t="s">
        <v>5668</v>
      </c>
      <c r="C2280" s="6" t="s">
        <v>5667</v>
      </c>
      <c r="D2280" s="2">
        <v>163454</v>
      </c>
      <c r="E2280" s="2">
        <v>163893</v>
      </c>
      <c r="F2280" s="3" t="s">
        <v>1696</v>
      </c>
      <c r="G2280" s="2">
        <v>5</v>
      </c>
      <c r="H2280" s="2">
        <v>163901</v>
      </c>
      <c r="I2280" s="3" t="s">
        <v>2903</v>
      </c>
      <c r="J2280" s="15">
        <v>45173</v>
      </c>
      <c r="K2280" s="24">
        <v>1230044753</v>
      </c>
      <c r="L2280" s="15">
        <v>45196</v>
      </c>
      <c r="M2280" s="15">
        <v>45199</v>
      </c>
      <c r="N2280" s="15"/>
      <c r="O2280" s="26">
        <f>VLOOKUP(D2280,quash!A$2:$I$7791,9,FALSE)</f>
        <v>4</v>
      </c>
      <c r="P2280" s="7">
        <v>5000</v>
      </c>
      <c r="Q2280" s="26">
        <v>147</v>
      </c>
      <c r="R2280" s="19">
        <v>0.11226939921536</v>
      </c>
      <c r="S2280" s="26">
        <v>16</v>
      </c>
      <c r="T2280" s="7">
        <v>8000</v>
      </c>
      <c r="U2280" s="2">
        <v>142</v>
      </c>
      <c r="V2280" s="11">
        <v>2013.74</v>
      </c>
      <c r="W2280" s="14" t="s">
        <v>5281</v>
      </c>
      <c r="X2280" s="18">
        <v>1</v>
      </c>
      <c r="Y2280" s="9">
        <v>8000</v>
      </c>
      <c r="Z2280" s="19">
        <f t="shared" si="581"/>
        <v>0</v>
      </c>
      <c r="AA2280" s="25">
        <v>2013.74</v>
      </c>
      <c r="AB2280" s="30">
        <f t="shared" si="582"/>
        <v>176000</v>
      </c>
      <c r="AC2280" s="30">
        <f t="shared" si="589"/>
        <v>4.5454545454545456E-2</v>
      </c>
      <c r="AD2280" s="31">
        <f t="shared" si="590"/>
        <v>6.6818181818181817</v>
      </c>
      <c r="AE2280" s="31">
        <f t="shared" si="591"/>
        <v>6.454545454545455</v>
      </c>
      <c r="AG2280" s="30">
        <f t="shared" si="583"/>
        <v>927000</v>
      </c>
      <c r="AH2280" s="30">
        <f t="shared" si="578"/>
        <v>8.6299892125134836E-3</v>
      </c>
      <c r="AI2280" s="31">
        <f t="shared" si="579"/>
        <v>1.268608414239482</v>
      </c>
      <c r="AJ2280" s="31">
        <f t="shared" si="580"/>
        <v>1.2254584681769147</v>
      </c>
      <c r="AK2280" s="30">
        <f>IF(W2280="si",($S2280*'COSTOS DE CREDITOS'!$C$27)/DATA!$G2280,"")</f>
        <v>65.906835757745824</v>
      </c>
      <c r="AL2280" s="90">
        <f>IF(W2280="si",'COSTOS DE CREDITOS'!$C$35,"")</f>
        <v>20.421138461538462</v>
      </c>
      <c r="AM2280" s="30">
        <f t="shared" si="584"/>
        <v>492.30769230769232</v>
      </c>
      <c r="AN2280" s="30">
        <f t="shared" si="585"/>
        <v>0</v>
      </c>
      <c r="AO2280" s="30">
        <f t="shared" si="586"/>
        <v>578.63566652697659</v>
      </c>
      <c r="AP2280" s="30">
        <f t="shared" si="587"/>
        <v>1435.1043334730234</v>
      </c>
      <c r="AQ2280" s="19">
        <f t="shared" si="588"/>
        <v>0.71265621851531147</v>
      </c>
    </row>
    <row r="2281" spans="1:43" x14ac:dyDescent="0.2">
      <c r="A2281" s="23" t="s">
        <v>5665</v>
      </c>
      <c r="B2281" s="6" t="s">
        <v>5672</v>
      </c>
      <c r="C2281" s="6" t="s">
        <v>5667</v>
      </c>
      <c r="D2281" s="2">
        <v>161091</v>
      </c>
      <c r="E2281" s="2">
        <v>163331</v>
      </c>
      <c r="F2281" s="3" t="s">
        <v>2902</v>
      </c>
      <c r="G2281" s="2">
        <v>5</v>
      </c>
      <c r="H2281" s="2">
        <v>163333</v>
      </c>
      <c r="I2281" s="3" t="s">
        <v>2904</v>
      </c>
      <c r="J2281" s="15" t="s">
        <v>5688</v>
      </c>
      <c r="K2281" s="24" t="s">
        <v>5688</v>
      </c>
      <c r="L2281" s="15">
        <v>45170</v>
      </c>
      <c r="M2281" s="15">
        <v>45199</v>
      </c>
      <c r="N2281" s="15"/>
      <c r="O2281" s="26">
        <f>VLOOKUP(D2281,quash!A$2:$I$7791,9,FALSE)</f>
        <v>5</v>
      </c>
      <c r="P2281" s="7">
        <v>11000</v>
      </c>
      <c r="Q2281" s="26">
        <v>119</v>
      </c>
      <c r="R2281" s="19">
        <v>4.6797046777239087E-2</v>
      </c>
      <c r="S2281" s="26">
        <v>16</v>
      </c>
      <c r="T2281" s="7">
        <v>6000</v>
      </c>
      <c r="U2281" s="2">
        <v>132</v>
      </c>
      <c r="V2281" s="11">
        <v>1393.18</v>
      </c>
      <c r="W2281" s="14" t="s">
        <v>5281</v>
      </c>
      <c r="X2281" s="18">
        <v>1</v>
      </c>
      <c r="Y2281" s="9">
        <v>6000</v>
      </c>
      <c r="Z2281" s="19">
        <f t="shared" si="581"/>
        <v>0</v>
      </c>
      <c r="AA2281" s="25">
        <v>1393.18</v>
      </c>
      <c r="AB2281" s="30">
        <f t="shared" si="582"/>
        <v>86000</v>
      </c>
      <c r="AC2281" s="30">
        <f t="shared" si="589"/>
        <v>6.9767441860465115E-2</v>
      </c>
      <c r="AD2281" s="31">
        <f t="shared" si="590"/>
        <v>8.3023255813953494</v>
      </c>
      <c r="AE2281" s="31">
        <f t="shared" si="591"/>
        <v>9.2093023255813957</v>
      </c>
      <c r="AG2281" s="30">
        <f t="shared" si="583"/>
        <v>352000</v>
      </c>
      <c r="AH2281" s="30">
        <f t="shared" si="578"/>
        <v>1.7045454545454544E-2</v>
      </c>
      <c r="AI2281" s="31">
        <f t="shared" si="579"/>
        <v>2.0284090909090908</v>
      </c>
      <c r="AJ2281" s="31">
        <f t="shared" si="580"/>
        <v>2.25</v>
      </c>
      <c r="AK2281" s="30">
        <f>IF(W2281="si",($S2281*'COSTOS DE CREDITOS'!$C$27)/DATA!$G2281,"")</f>
        <v>65.906835757745824</v>
      </c>
      <c r="AL2281" s="90">
        <f>IF(W2281="si",'COSTOS DE CREDITOS'!$C$35,"")</f>
        <v>20.421138461538462</v>
      </c>
      <c r="AM2281" s="30">
        <f t="shared" si="584"/>
        <v>369.23076923076923</v>
      </c>
      <c r="AN2281" s="30">
        <f t="shared" si="585"/>
        <v>0</v>
      </c>
      <c r="AO2281" s="30">
        <f t="shared" si="586"/>
        <v>455.5587434500535</v>
      </c>
      <c r="AP2281" s="30">
        <f t="shared" si="587"/>
        <v>937.62125654994657</v>
      </c>
      <c r="AQ2281" s="19">
        <f t="shared" si="588"/>
        <v>0.67300797926322986</v>
      </c>
    </row>
    <row r="2282" spans="1:43" x14ac:dyDescent="0.2">
      <c r="A2282" s="23" t="s">
        <v>5665</v>
      </c>
      <c r="B2282" s="6" t="s">
        <v>5672</v>
      </c>
      <c r="C2282" s="6" t="s">
        <v>5667</v>
      </c>
      <c r="D2282" s="2">
        <v>161567</v>
      </c>
      <c r="E2282" s="2">
        <v>163331</v>
      </c>
      <c r="F2282" s="3" t="s">
        <v>2902</v>
      </c>
      <c r="G2282" s="2">
        <v>5</v>
      </c>
      <c r="H2282" s="2">
        <v>163335</v>
      </c>
      <c r="I2282" s="3" t="s">
        <v>2905</v>
      </c>
      <c r="J2282" s="15">
        <v>45155</v>
      </c>
      <c r="K2282" s="24">
        <v>1216790924</v>
      </c>
      <c r="L2282" s="15">
        <v>45170</v>
      </c>
      <c r="M2282" s="15">
        <v>45199</v>
      </c>
      <c r="N2282" s="15"/>
      <c r="O2282" s="26">
        <f>VLOOKUP(D2282,quash!A$2:$I$7791,9,FALSE)</f>
        <v>4</v>
      </c>
      <c r="P2282" s="7">
        <v>10000</v>
      </c>
      <c r="Q2282" s="26">
        <v>110</v>
      </c>
      <c r="R2282" s="19">
        <v>3.3741050530766099E-2</v>
      </c>
      <c r="S2282" s="26">
        <v>16</v>
      </c>
      <c r="T2282" s="7">
        <v>7000</v>
      </c>
      <c r="U2282" s="2">
        <v>147</v>
      </c>
      <c r="V2282" s="11">
        <v>1827.61</v>
      </c>
      <c r="W2282" s="14" t="s">
        <v>5281</v>
      </c>
      <c r="X2282" s="18">
        <v>1</v>
      </c>
      <c r="Y2282" s="9">
        <v>7000</v>
      </c>
      <c r="Z2282" s="19">
        <f t="shared" si="581"/>
        <v>0</v>
      </c>
      <c r="AA2282" s="25">
        <v>1827.61</v>
      </c>
      <c r="AB2282" s="30">
        <f t="shared" si="582"/>
        <v>176000</v>
      </c>
      <c r="AC2282" s="30">
        <f t="shared" si="589"/>
        <v>3.9772727272727272E-2</v>
      </c>
      <c r="AD2282" s="31">
        <f t="shared" si="590"/>
        <v>4.375</v>
      </c>
      <c r="AE2282" s="31">
        <f t="shared" si="591"/>
        <v>5.8465909090909092</v>
      </c>
      <c r="AG2282" s="30">
        <f t="shared" si="583"/>
        <v>927000</v>
      </c>
      <c r="AH2282" s="30">
        <f t="shared" si="578"/>
        <v>7.551240560949299E-3</v>
      </c>
      <c r="AI2282" s="31">
        <f t="shared" si="579"/>
        <v>0.83063646170442285</v>
      </c>
      <c r="AJ2282" s="31">
        <f t="shared" si="580"/>
        <v>1.110032362459547</v>
      </c>
      <c r="AK2282" s="30">
        <f>IF(W2282="si",($S2282*'COSTOS DE CREDITOS'!$C$27)/DATA!$G2282,"")</f>
        <v>65.906835757745824</v>
      </c>
      <c r="AL2282" s="90">
        <f>IF(W2282="si",'COSTOS DE CREDITOS'!$C$35,"")</f>
        <v>20.421138461538462</v>
      </c>
      <c r="AM2282" s="30">
        <f t="shared" si="584"/>
        <v>430.76923076923077</v>
      </c>
      <c r="AN2282" s="30">
        <f t="shared" si="585"/>
        <v>0</v>
      </c>
      <c r="AO2282" s="30">
        <f t="shared" si="586"/>
        <v>517.09720498851505</v>
      </c>
      <c r="AP2282" s="30">
        <f t="shared" si="587"/>
        <v>1310.5127950114847</v>
      </c>
      <c r="AQ2282" s="19">
        <f t="shared" si="588"/>
        <v>0.7170637034222207</v>
      </c>
    </row>
    <row r="2283" spans="1:43" x14ac:dyDescent="0.2">
      <c r="A2283" s="23" t="s">
        <v>5665</v>
      </c>
      <c r="B2283" s="6" t="s">
        <v>5672</v>
      </c>
      <c r="C2283" s="6" t="s">
        <v>5667</v>
      </c>
      <c r="D2283" s="2">
        <v>161590</v>
      </c>
      <c r="E2283" s="2">
        <v>163331</v>
      </c>
      <c r="F2283" s="3" t="s">
        <v>2902</v>
      </c>
      <c r="G2283" s="2">
        <v>5</v>
      </c>
      <c r="H2283" s="2">
        <v>163336</v>
      </c>
      <c r="I2283" s="3" t="s">
        <v>2906</v>
      </c>
      <c r="J2283" s="15">
        <v>45274</v>
      </c>
      <c r="K2283" s="24">
        <v>1300664717</v>
      </c>
      <c r="L2283" s="15">
        <v>45170</v>
      </c>
      <c r="M2283" s="15">
        <v>45199</v>
      </c>
      <c r="N2283" s="15"/>
      <c r="O2283" s="26">
        <f>VLOOKUP(D2283,quash!A$2:$I$7791,9,FALSE)</f>
        <v>3</v>
      </c>
      <c r="P2283" s="7">
        <v>10000</v>
      </c>
      <c r="Q2283" s="26">
        <v>132</v>
      </c>
      <c r="R2283" s="19">
        <v>5.8283715876113903E-2</v>
      </c>
      <c r="S2283" s="26">
        <v>16</v>
      </c>
      <c r="T2283" s="7">
        <v>6000</v>
      </c>
      <c r="U2283" s="2">
        <v>132</v>
      </c>
      <c r="V2283" s="11">
        <v>1393.18</v>
      </c>
      <c r="W2283" s="14" t="s">
        <v>5281</v>
      </c>
      <c r="X2283" s="18">
        <v>1</v>
      </c>
      <c r="Y2283" s="9">
        <v>6000</v>
      </c>
      <c r="Z2283" s="19">
        <f t="shared" si="581"/>
        <v>0</v>
      </c>
      <c r="AA2283" s="25">
        <v>1393.18</v>
      </c>
      <c r="AB2283" s="30">
        <f t="shared" si="582"/>
        <v>130000</v>
      </c>
      <c r="AC2283" s="30">
        <f t="shared" si="589"/>
        <v>4.6153846153846156E-2</v>
      </c>
      <c r="AD2283" s="31">
        <f t="shared" si="590"/>
        <v>6.0923076923076929</v>
      </c>
      <c r="AE2283" s="31">
        <f t="shared" si="591"/>
        <v>6.0923076923076929</v>
      </c>
      <c r="AG2283" s="30">
        <f t="shared" si="583"/>
        <v>778000</v>
      </c>
      <c r="AH2283" s="30">
        <f t="shared" si="578"/>
        <v>7.7120822622107968E-3</v>
      </c>
      <c r="AI2283" s="31">
        <f t="shared" si="579"/>
        <v>1.0179948586118253</v>
      </c>
      <c r="AJ2283" s="31">
        <f t="shared" si="580"/>
        <v>1.0179948586118253</v>
      </c>
      <c r="AK2283" s="30">
        <f>IF(W2283="si",($S2283*'COSTOS DE CREDITOS'!$C$27)/DATA!$G2283,"")</f>
        <v>65.906835757745824</v>
      </c>
      <c r="AL2283" s="90">
        <f>IF(W2283="si",'COSTOS DE CREDITOS'!$C$35,"")</f>
        <v>20.421138461538462</v>
      </c>
      <c r="AM2283" s="30">
        <f t="shared" si="584"/>
        <v>369.23076923076923</v>
      </c>
      <c r="AN2283" s="30">
        <f t="shared" si="585"/>
        <v>0</v>
      </c>
      <c r="AO2283" s="30">
        <f t="shared" si="586"/>
        <v>455.5587434500535</v>
      </c>
      <c r="AP2283" s="30">
        <f t="shared" si="587"/>
        <v>937.62125654994657</v>
      </c>
      <c r="AQ2283" s="19">
        <f t="shared" si="588"/>
        <v>0.67300797926322986</v>
      </c>
    </row>
    <row r="2284" spans="1:43" x14ac:dyDescent="0.2">
      <c r="A2284" s="23" t="s">
        <v>5665</v>
      </c>
      <c r="B2284" s="6" t="s">
        <v>5681</v>
      </c>
      <c r="C2284" s="6" t="s">
        <v>5667</v>
      </c>
      <c r="D2284" s="2">
        <v>163883</v>
      </c>
      <c r="E2284" s="2">
        <v>163957</v>
      </c>
      <c r="F2284" s="3" t="s">
        <v>1867</v>
      </c>
      <c r="G2284" s="2">
        <v>5</v>
      </c>
      <c r="H2284" s="2">
        <v>163963</v>
      </c>
      <c r="I2284" s="3" t="s">
        <v>2907</v>
      </c>
      <c r="J2284" s="15">
        <v>45176</v>
      </c>
      <c r="K2284" s="24">
        <v>1232370976</v>
      </c>
      <c r="L2284" s="15">
        <v>45196</v>
      </c>
      <c r="M2284" s="15">
        <v>45199</v>
      </c>
      <c r="N2284" s="15"/>
      <c r="O2284" s="26">
        <f>VLOOKUP(D2284,quash!A$2:$I$7791,9,FALSE)</f>
        <v>2</v>
      </c>
      <c r="P2284" s="7">
        <v>10000</v>
      </c>
      <c r="Q2284" s="26">
        <v>128</v>
      </c>
      <c r="R2284" s="19">
        <v>4.3775981136212748E-2</v>
      </c>
      <c r="S2284" s="26">
        <v>16</v>
      </c>
      <c r="T2284" s="7">
        <v>5000</v>
      </c>
      <c r="U2284" s="2">
        <v>147</v>
      </c>
      <c r="V2284" s="11">
        <v>1303.3399999999999</v>
      </c>
      <c r="W2284" s="14" t="s">
        <v>5281</v>
      </c>
      <c r="X2284" s="18">
        <v>1</v>
      </c>
      <c r="Y2284" s="9">
        <v>5000</v>
      </c>
      <c r="Z2284" s="19">
        <f t="shared" si="581"/>
        <v>0</v>
      </c>
      <c r="AA2284" s="25">
        <v>1303.3399999999999</v>
      </c>
      <c r="AB2284" s="30">
        <f t="shared" si="582"/>
        <v>291000</v>
      </c>
      <c r="AC2284" s="30">
        <f t="shared" si="589"/>
        <v>1.7182130584192441E-2</v>
      </c>
      <c r="AD2284" s="31">
        <f t="shared" si="590"/>
        <v>2.1993127147766325</v>
      </c>
      <c r="AE2284" s="31">
        <f t="shared" si="591"/>
        <v>2.525773195876289</v>
      </c>
      <c r="AG2284" s="30">
        <f t="shared" si="583"/>
        <v>1695000</v>
      </c>
      <c r="AH2284" s="30">
        <f t="shared" si="578"/>
        <v>2.9498525073746312E-3</v>
      </c>
      <c r="AI2284" s="31">
        <f t="shared" si="579"/>
        <v>0.3775811209439528</v>
      </c>
      <c r="AJ2284" s="31">
        <f t="shared" si="580"/>
        <v>0.4336283185840708</v>
      </c>
      <c r="AK2284" s="30">
        <f>IF(W2284="si",($S2284*'COSTOS DE CREDITOS'!$C$27)/DATA!$G2284,"")</f>
        <v>65.906835757745824</v>
      </c>
      <c r="AL2284" s="90">
        <f>IF(W2284="si",'COSTOS DE CREDITOS'!$C$35,"")</f>
        <v>20.421138461538462</v>
      </c>
      <c r="AM2284" s="30">
        <f t="shared" si="584"/>
        <v>307.69230769230774</v>
      </c>
      <c r="AN2284" s="30">
        <f t="shared" si="585"/>
        <v>0</v>
      </c>
      <c r="AO2284" s="30">
        <f t="shared" si="586"/>
        <v>394.02028191159201</v>
      </c>
      <c r="AP2284" s="30">
        <f t="shared" si="587"/>
        <v>909.31971808840785</v>
      </c>
      <c r="AQ2284" s="19">
        <f t="shared" si="588"/>
        <v>0.69768419452208008</v>
      </c>
    </row>
    <row r="2285" spans="1:43" x14ac:dyDescent="0.2">
      <c r="A2285" s="23" t="s">
        <v>5665</v>
      </c>
      <c r="B2285" s="6" t="s">
        <v>5669</v>
      </c>
      <c r="C2285" s="6" t="s">
        <v>5670</v>
      </c>
      <c r="D2285" s="2">
        <v>161911</v>
      </c>
      <c r="E2285" s="2">
        <v>163933</v>
      </c>
      <c r="F2285" s="3" t="s">
        <v>2088</v>
      </c>
      <c r="G2285" s="2">
        <v>6</v>
      </c>
      <c r="H2285" s="2">
        <v>163939</v>
      </c>
      <c r="I2285" s="3" t="s">
        <v>2908</v>
      </c>
      <c r="J2285" s="15">
        <v>45159</v>
      </c>
      <c r="K2285" s="24">
        <v>1218839052</v>
      </c>
      <c r="L2285" s="15">
        <v>45196</v>
      </c>
      <c r="M2285" s="15">
        <v>45199</v>
      </c>
      <c r="N2285" s="15"/>
      <c r="O2285" s="26">
        <f>VLOOKUP(D2285,quash!A$2:$I$7791,9,FALSE)</f>
        <v>2</v>
      </c>
      <c r="P2285" s="7">
        <v>10000</v>
      </c>
      <c r="Q2285" s="26">
        <v>115</v>
      </c>
      <c r="R2285" s="19">
        <v>3.97705569269148E-2</v>
      </c>
      <c r="S2285" s="26">
        <v>16</v>
      </c>
      <c r="T2285" s="7">
        <v>6000</v>
      </c>
      <c r="U2285" s="2">
        <v>142</v>
      </c>
      <c r="V2285" s="11">
        <v>1503.37</v>
      </c>
      <c r="W2285" s="14" t="s">
        <v>5281</v>
      </c>
      <c r="X2285" s="18">
        <v>1</v>
      </c>
      <c r="Y2285" s="9">
        <v>6000</v>
      </c>
      <c r="Z2285" s="19">
        <f t="shared" si="581"/>
        <v>0</v>
      </c>
      <c r="AA2285" s="25">
        <v>1503.37</v>
      </c>
      <c r="AB2285" s="30">
        <f t="shared" si="582"/>
        <v>291000</v>
      </c>
      <c r="AC2285" s="30">
        <f t="shared" si="589"/>
        <v>2.0618556701030927E-2</v>
      </c>
      <c r="AD2285" s="31">
        <f t="shared" si="590"/>
        <v>2.3711340206185567</v>
      </c>
      <c r="AE2285" s="31">
        <f t="shared" si="591"/>
        <v>2.9278350515463916</v>
      </c>
      <c r="AG2285" s="30">
        <f t="shared" si="583"/>
        <v>1695000</v>
      </c>
      <c r="AH2285" s="30">
        <f t="shared" si="578"/>
        <v>3.5398230088495575E-3</v>
      </c>
      <c r="AI2285" s="31">
        <f t="shared" si="579"/>
        <v>0.40707964601769908</v>
      </c>
      <c r="AJ2285" s="31">
        <f t="shared" si="580"/>
        <v>0.50265486725663711</v>
      </c>
      <c r="AK2285" s="30">
        <f>IF(W2285="si",($S2285*'COSTOS DE CREDITOS'!$C$27)/DATA!$G2285,"")</f>
        <v>54.922363131454851</v>
      </c>
      <c r="AL2285" s="90">
        <f>IF(W2285="si",'COSTOS DE CREDITOS'!$C$35,"")</f>
        <v>20.421138461538462</v>
      </c>
      <c r="AM2285" s="30">
        <f t="shared" si="584"/>
        <v>369.23076923076923</v>
      </c>
      <c r="AN2285" s="30">
        <f t="shared" si="585"/>
        <v>0</v>
      </c>
      <c r="AO2285" s="30">
        <f t="shared" si="586"/>
        <v>444.5742708237625</v>
      </c>
      <c r="AP2285" s="30">
        <f t="shared" si="587"/>
        <v>1058.7957291762373</v>
      </c>
      <c r="AQ2285" s="19">
        <f t="shared" si="588"/>
        <v>0.70428153360532497</v>
      </c>
    </row>
    <row r="2286" spans="1:43" x14ac:dyDescent="0.2">
      <c r="A2286" s="23" t="s">
        <v>5665</v>
      </c>
      <c r="B2286" s="6" t="s">
        <v>5672</v>
      </c>
      <c r="C2286" s="6" t="s">
        <v>5667</v>
      </c>
      <c r="D2286" s="4">
        <v>162601</v>
      </c>
      <c r="E2286" s="4">
        <v>163984</v>
      </c>
      <c r="F2286" s="5" t="s">
        <v>2909</v>
      </c>
      <c r="G2286" s="2">
        <v>6</v>
      </c>
      <c r="H2286" s="4">
        <v>163985</v>
      </c>
      <c r="I2286" s="5" t="s">
        <v>2910</v>
      </c>
      <c r="J2286" s="15">
        <v>45164</v>
      </c>
      <c r="K2286" s="24">
        <v>1223915236</v>
      </c>
      <c r="L2286" s="15">
        <v>45196</v>
      </c>
      <c r="M2286" s="15">
        <v>45199</v>
      </c>
      <c r="N2286" s="15"/>
      <c r="O2286" s="26">
        <f>VLOOKUP(D2286,quash!A$2:$I$7791,9,FALSE)</f>
        <v>1</v>
      </c>
      <c r="P2286" s="7">
        <v>10000</v>
      </c>
      <c r="Q2286" s="26">
        <v>147</v>
      </c>
      <c r="R2286" s="19">
        <v>7.9000519063170294E-2</v>
      </c>
      <c r="S2286" s="26">
        <v>16</v>
      </c>
      <c r="T2286" s="8">
        <v>6000</v>
      </c>
      <c r="U2286" s="4">
        <v>142</v>
      </c>
      <c r="V2286" s="10">
        <v>1503.37</v>
      </c>
      <c r="W2286" s="14" t="s">
        <v>5281</v>
      </c>
      <c r="X2286" s="18">
        <v>1</v>
      </c>
      <c r="Y2286" s="9">
        <v>6000</v>
      </c>
      <c r="Z2286" s="19">
        <f t="shared" si="581"/>
        <v>0</v>
      </c>
      <c r="AA2286" s="25">
        <v>1503.37</v>
      </c>
      <c r="AB2286" s="30">
        <f t="shared" si="582"/>
        <v>283000</v>
      </c>
      <c r="AC2286" s="30">
        <f t="shared" si="589"/>
        <v>2.1201413427561839E-2</v>
      </c>
      <c r="AD2286" s="31">
        <f t="shared" si="590"/>
        <v>3.1166077738515905</v>
      </c>
      <c r="AE2286" s="31">
        <f t="shared" si="591"/>
        <v>3.010600706713781</v>
      </c>
      <c r="AG2286" s="30">
        <f t="shared" si="583"/>
        <v>2427000</v>
      </c>
      <c r="AH2286" s="30">
        <f t="shared" si="578"/>
        <v>2.472187886279357E-3</v>
      </c>
      <c r="AI2286" s="31">
        <f t="shared" si="579"/>
        <v>0.36341161928306548</v>
      </c>
      <c r="AJ2286" s="31">
        <f t="shared" si="580"/>
        <v>0.35105067985166871</v>
      </c>
      <c r="AK2286" s="30">
        <f>IF(W2286="si",($S2286*'COSTOS DE CREDITOS'!$C$27)/DATA!$G2286,"")</f>
        <v>54.922363131454851</v>
      </c>
      <c r="AL2286" s="90">
        <f>IF(W2286="si",'COSTOS DE CREDITOS'!$C$35,"")</f>
        <v>20.421138461538462</v>
      </c>
      <c r="AM2286" s="30">
        <f t="shared" si="584"/>
        <v>369.23076923076923</v>
      </c>
      <c r="AN2286" s="30">
        <f t="shared" si="585"/>
        <v>0</v>
      </c>
      <c r="AO2286" s="30">
        <f t="shared" si="586"/>
        <v>444.5742708237625</v>
      </c>
      <c r="AP2286" s="30">
        <f t="shared" si="587"/>
        <v>1058.7957291762373</v>
      </c>
      <c r="AQ2286" s="19">
        <f t="shared" si="588"/>
        <v>0.70428153360532497</v>
      </c>
    </row>
    <row r="2287" spans="1:43" x14ac:dyDescent="0.2">
      <c r="A2287" s="23" t="s">
        <v>5665</v>
      </c>
      <c r="B2287" s="6" t="s">
        <v>5672</v>
      </c>
      <c r="C2287" s="6" t="s">
        <v>5667</v>
      </c>
      <c r="D2287" s="2">
        <v>163038</v>
      </c>
      <c r="E2287" s="2">
        <v>163984</v>
      </c>
      <c r="F2287" s="3" t="s">
        <v>2909</v>
      </c>
      <c r="G2287" s="2">
        <v>6</v>
      </c>
      <c r="H2287" s="2">
        <v>163987</v>
      </c>
      <c r="I2287" s="3" t="s">
        <v>2912</v>
      </c>
      <c r="J2287" s="15" t="s">
        <v>5688</v>
      </c>
      <c r="K2287" s="24" t="s">
        <v>5688</v>
      </c>
      <c r="L2287" s="15">
        <v>45196</v>
      </c>
      <c r="M2287" s="15">
        <v>45199</v>
      </c>
      <c r="N2287" s="15"/>
      <c r="O2287" s="26">
        <f>VLOOKUP(D2287,quash!A$2:$I$7791,9,FALSE)</f>
        <v>2</v>
      </c>
      <c r="P2287" s="7">
        <v>11000</v>
      </c>
      <c r="Q2287" s="26">
        <v>129</v>
      </c>
      <c r="R2287" s="19">
        <v>5.5746734497036335E-2</v>
      </c>
      <c r="S2287" s="26">
        <v>16</v>
      </c>
      <c r="T2287" s="7">
        <v>6000</v>
      </c>
      <c r="U2287" s="2">
        <v>142</v>
      </c>
      <c r="V2287" s="11">
        <v>1503.37</v>
      </c>
      <c r="W2287" s="14" t="s">
        <v>5281</v>
      </c>
      <c r="X2287" s="18">
        <v>1</v>
      </c>
      <c r="Y2287" s="9">
        <v>6000</v>
      </c>
      <c r="Z2287" s="19">
        <f t="shared" si="581"/>
        <v>0</v>
      </c>
      <c r="AA2287" s="25">
        <v>1503.37</v>
      </c>
      <c r="AB2287" s="30">
        <f t="shared" si="582"/>
        <v>291000</v>
      </c>
      <c r="AC2287" s="30">
        <f t="shared" si="589"/>
        <v>2.0618556701030927E-2</v>
      </c>
      <c r="AD2287" s="31">
        <f t="shared" si="590"/>
        <v>2.6597938144329896</v>
      </c>
      <c r="AE2287" s="31">
        <f t="shared" si="591"/>
        <v>2.9278350515463916</v>
      </c>
      <c r="AG2287" s="30">
        <f t="shared" si="583"/>
        <v>1695000</v>
      </c>
      <c r="AH2287" s="30">
        <f t="shared" si="578"/>
        <v>3.5398230088495575E-3</v>
      </c>
      <c r="AI2287" s="31">
        <f t="shared" si="579"/>
        <v>0.45663716814159294</v>
      </c>
      <c r="AJ2287" s="31">
        <f t="shared" si="580"/>
        <v>0.50265486725663711</v>
      </c>
      <c r="AK2287" s="30">
        <f>IF(W2287="si",($S2287*'COSTOS DE CREDITOS'!$C$27)/DATA!$G2287,"")</f>
        <v>54.922363131454851</v>
      </c>
      <c r="AL2287" s="90">
        <f>IF(W2287="si",'COSTOS DE CREDITOS'!$C$35,"")</f>
        <v>20.421138461538462</v>
      </c>
      <c r="AM2287" s="30">
        <f t="shared" si="584"/>
        <v>369.23076923076923</v>
      </c>
      <c r="AN2287" s="30">
        <f t="shared" si="585"/>
        <v>0</v>
      </c>
      <c r="AO2287" s="30">
        <f t="shared" si="586"/>
        <v>444.5742708237625</v>
      </c>
      <c r="AP2287" s="30">
        <f t="shared" si="587"/>
        <v>1058.7957291762373</v>
      </c>
      <c r="AQ2287" s="19">
        <f t="shared" si="588"/>
        <v>0.70428153360532497</v>
      </c>
    </row>
    <row r="2288" spans="1:43" x14ac:dyDescent="0.2">
      <c r="A2288" s="23" t="s">
        <v>5665</v>
      </c>
      <c r="B2288" s="6" t="s">
        <v>5672</v>
      </c>
      <c r="C2288" s="6" t="s">
        <v>5667</v>
      </c>
      <c r="D2288" s="2">
        <v>162609</v>
      </c>
      <c r="E2288" s="2">
        <v>163984</v>
      </c>
      <c r="F2288" s="3" t="s">
        <v>2909</v>
      </c>
      <c r="G2288" s="2">
        <v>6</v>
      </c>
      <c r="H2288" s="2">
        <v>163988</v>
      </c>
      <c r="I2288" s="3" t="s">
        <v>2913</v>
      </c>
      <c r="J2288" s="15">
        <v>45164</v>
      </c>
      <c r="K2288" s="24">
        <v>1223922725</v>
      </c>
      <c r="L2288" s="15">
        <v>45196</v>
      </c>
      <c r="M2288" s="15">
        <v>45199</v>
      </c>
      <c r="N2288" s="15"/>
      <c r="O2288" s="26">
        <f>VLOOKUP(D2288,quash!A$2:$I$7791,9,FALSE)</f>
        <v>1</v>
      </c>
      <c r="P2288" s="7">
        <v>10000</v>
      </c>
      <c r="Q2288" s="26">
        <v>115</v>
      </c>
      <c r="R2288" s="19">
        <v>3.97705569269148E-2</v>
      </c>
      <c r="S2288" s="26">
        <v>16</v>
      </c>
      <c r="T2288" s="7">
        <v>6000</v>
      </c>
      <c r="U2288" s="2">
        <v>142</v>
      </c>
      <c r="V2288" s="11">
        <v>1503.37</v>
      </c>
      <c r="W2288" s="14" t="s">
        <v>5281</v>
      </c>
      <c r="X2288" s="18">
        <v>1</v>
      </c>
      <c r="Y2288" s="9">
        <v>6000</v>
      </c>
      <c r="Z2288" s="19">
        <f t="shared" si="581"/>
        <v>0</v>
      </c>
      <c r="AA2288" s="25">
        <v>1503.37</v>
      </c>
      <c r="AB2288" s="30">
        <f t="shared" si="582"/>
        <v>283000</v>
      </c>
      <c r="AC2288" s="30">
        <f t="shared" si="589"/>
        <v>2.1201413427561839E-2</v>
      </c>
      <c r="AD2288" s="31">
        <f t="shared" si="590"/>
        <v>2.4381625441696113</v>
      </c>
      <c r="AE2288" s="31">
        <f t="shared" si="591"/>
        <v>3.010600706713781</v>
      </c>
      <c r="AG2288" s="30">
        <f t="shared" si="583"/>
        <v>2427000</v>
      </c>
      <c r="AH2288" s="30">
        <f t="shared" si="578"/>
        <v>2.472187886279357E-3</v>
      </c>
      <c r="AI2288" s="31">
        <f t="shared" si="579"/>
        <v>0.28430160692212608</v>
      </c>
      <c r="AJ2288" s="31">
        <f t="shared" si="580"/>
        <v>0.35105067985166871</v>
      </c>
      <c r="AK2288" s="30">
        <f>IF(W2288="si",($S2288*'COSTOS DE CREDITOS'!$C$27)/DATA!$G2288,"")</f>
        <v>54.922363131454851</v>
      </c>
      <c r="AL2288" s="90">
        <f>IF(W2288="si",'COSTOS DE CREDITOS'!$C$35,"")</f>
        <v>20.421138461538462</v>
      </c>
      <c r="AM2288" s="30">
        <f t="shared" si="584"/>
        <v>369.23076923076923</v>
      </c>
      <c r="AN2288" s="30">
        <f t="shared" si="585"/>
        <v>0</v>
      </c>
      <c r="AO2288" s="30">
        <f t="shared" si="586"/>
        <v>444.5742708237625</v>
      </c>
      <c r="AP2288" s="30">
        <f t="shared" si="587"/>
        <v>1058.7957291762373</v>
      </c>
      <c r="AQ2288" s="19">
        <f t="shared" si="588"/>
        <v>0.70428153360532497</v>
      </c>
    </row>
    <row r="2289" spans="1:43" x14ac:dyDescent="0.2">
      <c r="A2289" s="23" t="s">
        <v>5665</v>
      </c>
      <c r="B2289" s="6" t="s">
        <v>5672</v>
      </c>
      <c r="C2289" s="6" t="s">
        <v>5667</v>
      </c>
      <c r="D2289" s="2">
        <v>162859</v>
      </c>
      <c r="E2289" s="2">
        <v>163984</v>
      </c>
      <c r="F2289" s="3" t="s">
        <v>2909</v>
      </c>
      <c r="G2289" s="2">
        <v>6</v>
      </c>
      <c r="H2289" s="2">
        <v>163990</v>
      </c>
      <c r="I2289" s="3" t="s">
        <v>2914</v>
      </c>
      <c r="J2289" s="15">
        <v>45167</v>
      </c>
      <c r="K2289" s="24">
        <v>1225440464</v>
      </c>
      <c r="L2289" s="15">
        <v>45196</v>
      </c>
      <c r="M2289" s="15">
        <v>45199</v>
      </c>
      <c r="N2289" s="15"/>
      <c r="O2289" s="26">
        <f>VLOOKUP(D2289,quash!A$2:$I$7791,9,FALSE)</f>
        <v>1</v>
      </c>
      <c r="P2289" s="7">
        <v>10000</v>
      </c>
      <c r="Q2289" s="26">
        <v>147</v>
      </c>
      <c r="R2289" s="19">
        <v>7.9000519063170294E-2</v>
      </c>
      <c r="S2289" s="26">
        <v>16</v>
      </c>
      <c r="T2289" s="7">
        <v>6000</v>
      </c>
      <c r="U2289" s="2">
        <v>142</v>
      </c>
      <c r="V2289" s="11">
        <v>1503.37</v>
      </c>
      <c r="W2289" s="14" t="s">
        <v>5281</v>
      </c>
      <c r="X2289" s="18">
        <v>1</v>
      </c>
      <c r="Y2289" s="9">
        <v>6000</v>
      </c>
      <c r="Z2289" s="19">
        <f t="shared" si="581"/>
        <v>0</v>
      </c>
      <c r="AA2289" s="25">
        <v>1503.37</v>
      </c>
      <c r="AB2289" s="30">
        <f t="shared" si="582"/>
        <v>283000</v>
      </c>
      <c r="AC2289" s="30">
        <f t="shared" si="589"/>
        <v>2.1201413427561839E-2</v>
      </c>
      <c r="AD2289" s="31">
        <f t="shared" si="590"/>
        <v>3.1166077738515905</v>
      </c>
      <c r="AE2289" s="31">
        <f t="shared" si="591"/>
        <v>3.010600706713781</v>
      </c>
      <c r="AG2289" s="30">
        <f t="shared" si="583"/>
        <v>2427000</v>
      </c>
      <c r="AH2289" s="30">
        <f t="shared" si="578"/>
        <v>2.472187886279357E-3</v>
      </c>
      <c r="AI2289" s="31">
        <f t="shared" si="579"/>
        <v>0.36341161928306548</v>
      </c>
      <c r="AJ2289" s="31">
        <f t="shared" si="580"/>
        <v>0.35105067985166871</v>
      </c>
      <c r="AK2289" s="30">
        <f>IF(W2289="si",($S2289*'COSTOS DE CREDITOS'!$C$27)/DATA!$G2289,"")</f>
        <v>54.922363131454851</v>
      </c>
      <c r="AL2289" s="90">
        <f>IF(W2289="si",'COSTOS DE CREDITOS'!$C$35,"")</f>
        <v>20.421138461538462</v>
      </c>
      <c r="AM2289" s="30">
        <f t="shared" si="584"/>
        <v>369.23076923076923</v>
      </c>
      <c r="AN2289" s="30">
        <f t="shared" si="585"/>
        <v>0</v>
      </c>
      <c r="AO2289" s="30">
        <f t="shared" si="586"/>
        <v>444.5742708237625</v>
      </c>
      <c r="AP2289" s="30">
        <f t="shared" si="587"/>
        <v>1058.7957291762373</v>
      </c>
      <c r="AQ2289" s="19">
        <f t="shared" si="588"/>
        <v>0.70428153360532497</v>
      </c>
    </row>
    <row r="2290" spans="1:43" x14ac:dyDescent="0.2">
      <c r="A2290" s="23" t="s">
        <v>5665</v>
      </c>
      <c r="B2290" s="6" t="s">
        <v>5672</v>
      </c>
      <c r="C2290" s="6" t="s">
        <v>5667</v>
      </c>
      <c r="D2290" s="2">
        <v>163468</v>
      </c>
      <c r="E2290" s="2">
        <v>163984</v>
      </c>
      <c r="F2290" s="3" t="s">
        <v>2909</v>
      </c>
      <c r="G2290" s="2">
        <v>6</v>
      </c>
      <c r="H2290" s="2">
        <v>163992</v>
      </c>
      <c r="I2290" s="3" t="s">
        <v>2915</v>
      </c>
      <c r="J2290" s="15" t="s">
        <v>5688</v>
      </c>
      <c r="K2290" s="24" t="s">
        <v>5688</v>
      </c>
      <c r="L2290" s="15">
        <v>45196</v>
      </c>
      <c r="M2290" s="15">
        <v>45199</v>
      </c>
      <c r="N2290" s="15"/>
      <c r="O2290" s="26">
        <f>VLOOKUP(D2290,quash!A$2:$I$7791,9,FALSE)</f>
        <v>2</v>
      </c>
      <c r="P2290" s="7">
        <v>10000</v>
      </c>
      <c r="Q2290" s="26">
        <v>130</v>
      </c>
      <c r="R2290" s="19">
        <v>5.661597351278113E-2</v>
      </c>
      <c r="S2290" s="26">
        <v>16</v>
      </c>
      <c r="T2290" s="7">
        <v>5000</v>
      </c>
      <c r="U2290" s="2">
        <v>147</v>
      </c>
      <c r="V2290" s="11">
        <v>1303.3399999999999</v>
      </c>
      <c r="W2290" s="14" t="s">
        <v>5281</v>
      </c>
      <c r="X2290" s="18">
        <v>1</v>
      </c>
      <c r="Y2290" s="9">
        <v>5000</v>
      </c>
      <c r="Z2290" s="19">
        <f t="shared" si="581"/>
        <v>0</v>
      </c>
      <c r="AA2290" s="25">
        <v>1303.3399999999999</v>
      </c>
      <c r="AB2290" s="30">
        <f t="shared" si="582"/>
        <v>291000</v>
      </c>
      <c r="AC2290" s="30">
        <f t="shared" si="589"/>
        <v>1.7182130584192441E-2</v>
      </c>
      <c r="AD2290" s="31">
        <f t="shared" si="590"/>
        <v>2.2336769759450172</v>
      </c>
      <c r="AE2290" s="31">
        <f t="shared" si="591"/>
        <v>2.525773195876289</v>
      </c>
      <c r="AG2290" s="30">
        <f t="shared" si="583"/>
        <v>1695000</v>
      </c>
      <c r="AH2290" s="30">
        <f t="shared" si="578"/>
        <v>2.9498525073746312E-3</v>
      </c>
      <c r="AI2290" s="31">
        <f t="shared" si="579"/>
        <v>0.38348082595870203</v>
      </c>
      <c r="AJ2290" s="31">
        <f t="shared" si="580"/>
        <v>0.4336283185840708</v>
      </c>
      <c r="AK2290" s="30">
        <f>IF(W2290="si",($S2290*'COSTOS DE CREDITOS'!$C$27)/DATA!$G2290,"")</f>
        <v>54.922363131454851</v>
      </c>
      <c r="AL2290" s="90">
        <f>IF(W2290="si",'COSTOS DE CREDITOS'!$C$35,"")</f>
        <v>20.421138461538462</v>
      </c>
      <c r="AM2290" s="30">
        <f t="shared" si="584"/>
        <v>307.69230769230774</v>
      </c>
      <c r="AN2290" s="30">
        <f t="shared" si="585"/>
        <v>0</v>
      </c>
      <c r="AO2290" s="30">
        <f t="shared" si="586"/>
        <v>383.03580928530107</v>
      </c>
      <c r="AP2290" s="30">
        <f t="shared" si="587"/>
        <v>920.30419071469885</v>
      </c>
      <c r="AQ2290" s="19">
        <f t="shared" si="588"/>
        <v>0.70611213552465124</v>
      </c>
    </row>
    <row r="2291" spans="1:43" x14ac:dyDescent="0.2">
      <c r="A2291" s="23" t="s">
        <v>5665</v>
      </c>
      <c r="B2291" s="6" t="s">
        <v>5675</v>
      </c>
      <c r="C2291" s="6" t="s">
        <v>5667</v>
      </c>
      <c r="D2291" s="2">
        <v>163725</v>
      </c>
      <c r="E2291" s="2">
        <v>163993</v>
      </c>
      <c r="F2291" s="3" t="s">
        <v>2911</v>
      </c>
      <c r="G2291" s="2">
        <v>5</v>
      </c>
      <c r="H2291" s="2">
        <v>163996</v>
      </c>
      <c r="I2291" s="3" t="s">
        <v>2916</v>
      </c>
      <c r="J2291" s="15">
        <v>45174</v>
      </c>
      <c r="K2291" s="24">
        <v>1231158668</v>
      </c>
      <c r="L2291" s="15">
        <v>45196</v>
      </c>
      <c r="M2291" s="15">
        <v>45199</v>
      </c>
      <c r="N2291" s="15"/>
      <c r="O2291" s="26">
        <f>VLOOKUP(D2291,quash!A$2:$I$7791,9,FALSE)</f>
        <v>1</v>
      </c>
      <c r="P2291" s="7">
        <v>10000</v>
      </c>
      <c r="Q2291" s="26">
        <v>147</v>
      </c>
      <c r="R2291" s="19">
        <v>7.9000519063170294E-2</v>
      </c>
      <c r="S2291" s="26">
        <v>16</v>
      </c>
      <c r="T2291" s="7">
        <v>9000</v>
      </c>
      <c r="U2291" s="2">
        <v>127</v>
      </c>
      <c r="V2291" s="11">
        <v>2006.93</v>
      </c>
      <c r="W2291" s="14" t="s">
        <v>5281</v>
      </c>
      <c r="X2291" s="18">
        <v>1</v>
      </c>
      <c r="Y2291" s="9">
        <v>9000</v>
      </c>
      <c r="Z2291" s="19">
        <f t="shared" si="581"/>
        <v>0</v>
      </c>
      <c r="AA2291" s="25">
        <v>2006.93</v>
      </c>
      <c r="AB2291" s="30">
        <f t="shared" si="582"/>
        <v>283000</v>
      </c>
      <c r="AC2291" s="30">
        <f t="shared" si="589"/>
        <v>3.1802120141342753E-2</v>
      </c>
      <c r="AD2291" s="31">
        <f t="shared" si="590"/>
        <v>4.6749116607773846</v>
      </c>
      <c r="AE2291" s="31">
        <f t="shared" si="591"/>
        <v>4.0388692579505294</v>
      </c>
      <c r="AG2291" s="30">
        <f t="shared" si="583"/>
        <v>2427000</v>
      </c>
      <c r="AH2291" s="30">
        <f t="shared" ref="AH2291:AH2354" si="592">IFERROR($T2291/AG2291,"")</f>
        <v>3.708281829419036E-3</v>
      </c>
      <c r="AI2291" s="31">
        <f t="shared" ref="AI2291:AI2354" si="593">IFERROR(AH2291*$Q2291,"")</f>
        <v>0.54511742892459825</v>
      </c>
      <c r="AJ2291" s="31">
        <f t="shared" ref="AJ2291:AJ2354" si="594">IFERROR(AH2291*$U2291,"")</f>
        <v>0.47095179233621759</v>
      </c>
      <c r="AK2291" s="30">
        <f>IF(W2291="si",($S2291*'COSTOS DE CREDITOS'!$C$27)/DATA!$G2291,"")</f>
        <v>65.906835757745824</v>
      </c>
      <c r="AL2291" s="90">
        <f>IF(W2291="si",'COSTOS DE CREDITOS'!$C$35,"")</f>
        <v>20.421138461538462</v>
      </c>
      <c r="AM2291" s="30">
        <f t="shared" si="584"/>
        <v>553.84615384615392</v>
      </c>
      <c r="AN2291" s="30">
        <f t="shared" si="585"/>
        <v>0</v>
      </c>
      <c r="AO2291" s="30">
        <f t="shared" si="586"/>
        <v>640.17412806543825</v>
      </c>
      <c r="AP2291" s="30">
        <f t="shared" si="587"/>
        <v>1366.7558719345618</v>
      </c>
      <c r="AQ2291" s="19">
        <f t="shared" si="588"/>
        <v>0.68101820787698708</v>
      </c>
    </row>
    <row r="2292" spans="1:43" x14ac:dyDescent="0.2">
      <c r="A2292" s="23" t="s">
        <v>5665</v>
      </c>
      <c r="B2292" s="6" t="s">
        <v>5682</v>
      </c>
      <c r="C2292" s="6" t="s">
        <v>5670</v>
      </c>
      <c r="D2292" s="4">
        <v>163758</v>
      </c>
      <c r="E2292" s="4">
        <v>164064</v>
      </c>
      <c r="F2292" s="5" t="s">
        <v>2917</v>
      </c>
      <c r="G2292" s="2">
        <v>5</v>
      </c>
      <c r="H2292" s="4">
        <v>164065</v>
      </c>
      <c r="I2292" s="5" t="s">
        <v>2918</v>
      </c>
      <c r="J2292" s="15">
        <v>45175</v>
      </c>
      <c r="K2292" s="24">
        <v>1231520441</v>
      </c>
      <c r="L2292" s="15">
        <v>45196</v>
      </c>
      <c r="M2292" s="15">
        <v>45199</v>
      </c>
      <c r="N2292" s="15"/>
      <c r="O2292" s="26" t="e">
        <f>VLOOKUP(D2292,quash!A$2:$I$7791,9,FALSE)</f>
        <v>#N/A</v>
      </c>
      <c r="P2292" s="7">
        <v>9000</v>
      </c>
      <c r="Q2292" s="26">
        <v>132</v>
      </c>
      <c r="R2292" s="19">
        <v>5.7799952063473291E-2</v>
      </c>
      <c r="S2292" s="26">
        <v>16</v>
      </c>
      <c r="T2292" s="8">
        <v>10000</v>
      </c>
      <c r="U2292" s="4">
        <v>142</v>
      </c>
      <c r="V2292" s="10">
        <v>2510.34</v>
      </c>
      <c r="W2292" s="14" t="s">
        <v>5281</v>
      </c>
      <c r="X2292" s="18">
        <v>1</v>
      </c>
      <c r="Y2292" s="9">
        <v>10000</v>
      </c>
      <c r="Z2292" s="19">
        <f t="shared" si="581"/>
        <v>0</v>
      </c>
      <c r="AA2292" s="25">
        <v>2510.34</v>
      </c>
      <c r="AB2292" s="30">
        <f t="shared" si="582"/>
        <v>153000</v>
      </c>
      <c r="AC2292" s="30">
        <f t="shared" si="589"/>
        <v>6.535947712418301E-2</v>
      </c>
      <c r="AD2292" s="31">
        <f t="shared" si="590"/>
        <v>8.6274509803921582</v>
      </c>
      <c r="AE2292" s="31">
        <f t="shared" si="591"/>
        <v>9.2810457516339877</v>
      </c>
      <c r="AG2292" s="30">
        <f t="shared" si="583"/>
        <v>6126000</v>
      </c>
      <c r="AH2292" s="30">
        <f t="shared" si="592"/>
        <v>1.632386549134835E-3</v>
      </c>
      <c r="AI2292" s="31">
        <f t="shared" si="593"/>
        <v>0.21547502448579822</v>
      </c>
      <c r="AJ2292" s="31">
        <f t="shared" si="594"/>
        <v>0.23179888997714657</v>
      </c>
      <c r="AK2292" s="30">
        <f>IF(W2292="si",($S2292*'COSTOS DE CREDITOS'!$C$27)/DATA!$G2292,"")</f>
        <v>65.906835757745824</v>
      </c>
      <c r="AL2292" s="90">
        <f>IF(W2292="si",'COSTOS DE CREDITOS'!$C$35,"")</f>
        <v>20.421138461538462</v>
      </c>
      <c r="AM2292" s="30">
        <f t="shared" si="584"/>
        <v>615.38461538461547</v>
      </c>
      <c r="AN2292" s="30">
        <f t="shared" si="585"/>
        <v>0</v>
      </c>
      <c r="AO2292" s="30">
        <f t="shared" si="586"/>
        <v>701.7125896038998</v>
      </c>
      <c r="AP2292" s="30">
        <f t="shared" si="587"/>
        <v>1808.6274103961005</v>
      </c>
      <c r="AQ2292" s="19">
        <f t="shared" si="588"/>
        <v>0.72047109570659762</v>
      </c>
    </row>
    <row r="2293" spans="1:43" x14ac:dyDescent="0.2">
      <c r="A2293" s="23" t="s">
        <v>5665</v>
      </c>
      <c r="B2293" s="6" t="s">
        <v>5672</v>
      </c>
      <c r="C2293" s="6" t="s">
        <v>5667</v>
      </c>
      <c r="D2293" s="4">
        <v>163594</v>
      </c>
      <c r="E2293" s="4">
        <v>164042</v>
      </c>
      <c r="F2293" s="5" t="s">
        <v>2919</v>
      </c>
      <c r="G2293" s="2">
        <v>7</v>
      </c>
      <c r="H2293" s="4">
        <v>164043</v>
      </c>
      <c r="I2293" s="5" t="s">
        <v>2920</v>
      </c>
      <c r="J2293" s="15">
        <v>45173</v>
      </c>
      <c r="K2293" s="24">
        <v>1230401037</v>
      </c>
      <c r="L2293" s="15">
        <v>45196</v>
      </c>
      <c r="M2293" s="15">
        <v>45199</v>
      </c>
      <c r="N2293" s="15"/>
      <c r="O2293" s="26">
        <f>VLOOKUP(D2293,quash!A$2:$I$7791,9,FALSE)</f>
        <v>1</v>
      </c>
      <c r="P2293" s="7">
        <v>10000</v>
      </c>
      <c r="Q2293" s="26">
        <v>110</v>
      </c>
      <c r="R2293" s="19">
        <v>3.11605023919212E-2</v>
      </c>
      <c r="S2293" s="26">
        <v>16</v>
      </c>
      <c r="T2293" s="8">
        <v>8000</v>
      </c>
      <c r="U2293" s="4">
        <v>137</v>
      </c>
      <c r="V2293" s="10">
        <v>1930.99</v>
      </c>
      <c r="W2293" s="14" t="s">
        <v>5281</v>
      </c>
      <c r="X2293" s="18">
        <v>1</v>
      </c>
      <c r="Y2293" s="9">
        <v>8000</v>
      </c>
      <c r="Z2293" s="19">
        <f t="shared" si="581"/>
        <v>0</v>
      </c>
      <c r="AA2293" s="25">
        <v>1930.99</v>
      </c>
      <c r="AB2293" s="30">
        <f t="shared" si="582"/>
        <v>283000</v>
      </c>
      <c r="AC2293" s="30">
        <f t="shared" si="589"/>
        <v>2.8268551236749116E-2</v>
      </c>
      <c r="AD2293" s="31">
        <f t="shared" si="590"/>
        <v>3.1095406360424027</v>
      </c>
      <c r="AE2293" s="31">
        <f t="shared" si="591"/>
        <v>3.872791519434629</v>
      </c>
      <c r="AG2293" s="30">
        <f t="shared" si="583"/>
        <v>2427000</v>
      </c>
      <c r="AH2293" s="30">
        <f t="shared" si="592"/>
        <v>3.296250515039143E-3</v>
      </c>
      <c r="AI2293" s="31">
        <f t="shared" si="593"/>
        <v>0.36258755665430575</v>
      </c>
      <c r="AJ2293" s="31">
        <f t="shared" si="594"/>
        <v>0.45158632056036258</v>
      </c>
      <c r="AK2293" s="30">
        <f>IF(W2293="si",($S2293*'COSTOS DE CREDITOS'!$C$27)/DATA!$G2293,"")</f>
        <v>47.07631125553273</v>
      </c>
      <c r="AL2293" s="90">
        <f>IF(W2293="si",'COSTOS DE CREDITOS'!$C$35,"")</f>
        <v>20.421138461538462</v>
      </c>
      <c r="AM2293" s="30">
        <f t="shared" si="584"/>
        <v>492.30769230769232</v>
      </c>
      <c r="AN2293" s="30">
        <f t="shared" si="585"/>
        <v>0</v>
      </c>
      <c r="AO2293" s="30">
        <f t="shared" si="586"/>
        <v>559.80514202476354</v>
      </c>
      <c r="AP2293" s="30">
        <f t="shared" si="587"/>
        <v>1371.1848579752364</v>
      </c>
      <c r="AQ2293" s="19">
        <f t="shared" si="588"/>
        <v>0.7100942304078407</v>
      </c>
    </row>
    <row r="2294" spans="1:43" x14ac:dyDescent="0.2">
      <c r="A2294" s="23" t="s">
        <v>5665</v>
      </c>
      <c r="B2294" s="6" t="s">
        <v>5682</v>
      </c>
      <c r="C2294" s="6" t="s">
        <v>5670</v>
      </c>
      <c r="D2294" s="2">
        <v>163094</v>
      </c>
      <c r="E2294" s="2">
        <v>164064</v>
      </c>
      <c r="F2294" s="3" t="s">
        <v>2917</v>
      </c>
      <c r="G2294" s="2">
        <v>5</v>
      </c>
      <c r="H2294" s="2">
        <v>164066</v>
      </c>
      <c r="I2294" s="3" t="s">
        <v>2921</v>
      </c>
      <c r="J2294" s="15">
        <v>45168</v>
      </c>
      <c r="K2294" s="24">
        <v>1226235005</v>
      </c>
      <c r="L2294" s="15">
        <v>45196</v>
      </c>
      <c r="M2294" s="15">
        <v>45199</v>
      </c>
      <c r="N2294" s="15"/>
      <c r="O2294" s="26" t="e">
        <f>VLOOKUP(D2294,quash!A$2:$I$7791,9,FALSE)</f>
        <v>#N/A</v>
      </c>
      <c r="P2294" s="7">
        <v>7000</v>
      </c>
      <c r="Q2294" s="26">
        <v>109</v>
      </c>
      <c r="R2294" s="19">
        <v>1.8298129407071966E-2</v>
      </c>
      <c r="S2294" s="26">
        <v>16</v>
      </c>
      <c r="T2294" s="7">
        <v>10000</v>
      </c>
      <c r="U2294" s="2">
        <v>142</v>
      </c>
      <c r="V2294" s="11">
        <v>2510.34</v>
      </c>
      <c r="W2294" s="14" t="s">
        <v>5281</v>
      </c>
      <c r="X2294" s="18">
        <v>1</v>
      </c>
      <c r="Y2294" s="9">
        <v>10000</v>
      </c>
      <c r="Z2294" s="19">
        <f t="shared" si="581"/>
        <v>0</v>
      </c>
      <c r="AA2294" s="25">
        <v>2510.34</v>
      </c>
      <c r="AB2294" s="30">
        <f t="shared" si="582"/>
        <v>153000</v>
      </c>
      <c r="AC2294" s="30">
        <f t="shared" si="589"/>
        <v>6.535947712418301E-2</v>
      </c>
      <c r="AD2294" s="31">
        <f t="shared" si="590"/>
        <v>7.1241830065359482</v>
      </c>
      <c r="AE2294" s="31">
        <f t="shared" si="591"/>
        <v>9.2810457516339877</v>
      </c>
      <c r="AG2294" s="30">
        <f t="shared" si="583"/>
        <v>6126000</v>
      </c>
      <c r="AH2294" s="30">
        <f t="shared" si="592"/>
        <v>1.632386549134835E-3</v>
      </c>
      <c r="AI2294" s="31">
        <f t="shared" si="593"/>
        <v>0.17793013385569703</v>
      </c>
      <c r="AJ2294" s="31">
        <f t="shared" si="594"/>
        <v>0.23179888997714657</v>
      </c>
      <c r="AK2294" s="30">
        <f>IF(W2294="si",($S2294*'COSTOS DE CREDITOS'!$C$27)/DATA!$G2294,"")</f>
        <v>65.906835757745824</v>
      </c>
      <c r="AL2294" s="90">
        <f>IF(W2294="si",'COSTOS DE CREDITOS'!$C$35,"")</f>
        <v>20.421138461538462</v>
      </c>
      <c r="AM2294" s="30">
        <f t="shared" si="584"/>
        <v>615.38461538461547</v>
      </c>
      <c r="AN2294" s="30">
        <f t="shared" si="585"/>
        <v>0</v>
      </c>
      <c r="AO2294" s="30">
        <f t="shared" si="586"/>
        <v>701.7125896038998</v>
      </c>
      <c r="AP2294" s="30">
        <f t="shared" si="587"/>
        <v>1808.6274103961005</v>
      </c>
      <c r="AQ2294" s="19">
        <f t="shared" si="588"/>
        <v>0.72047109570659762</v>
      </c>
    </row>
    <row r="2295" spans="1:43" x14ac:dyDescent="0.2">
      <c r="A2295" s="23" t="s">
        <v>5665</v>
      </c>
      <c r="B2295" s="6" t="s">
        <v>5682</v>
      </c>
      <c r="C2295" s="6" t="s">
        <v>5670</v>
      </c>
      <c r="D2295" s="2">
        <v>162432</v>
      </c>
      <c r="E2295" s="2">
        <v>164064</v>
      </c>
      <c r="F2295" s="3" t="s">
        <v>2917</v>
      </c>
      <c r="G2295" s="2">
        <v>5</v>
      </c>
      <c r="H2295" s="2">
        <v>164067</v>
      </c>
      <c r="I2295" s="3" t="s">
        <v>2922</v>
      </c>
      <c r="J2295" s="15">
        <v>45162</v>
      </c>
      <c r="K2295" s="24">
        <v>1221222162</v>
      </c>
      <c r="L2295" s="15">
        <v>45196</v>
      </c>
      <c r="M2295" s="15">
        <v>45199</v>
      </c>
      <c r="N2295" s="15"/>
      <c r="O2295" s="26" t="e">
        <f>VLOOKUP(D2295,quash!A$2:$I$7791,9,FALSE)</f>
        <v>#N/A</v>
      </c>
      <c r="P2295" s="7">
        <v>7000</v>
      </c>
      <c r="Q2295" s="26">
        <v>127</v>
      </c>
      <c r="R2295" s="19">
        <v>3.3741050530766176E-2</v>
      </c>
      <c r="S2295" s="26">
        <v>16</v>
      </c>
      <c r="T2295" s="7">
        <v>9000</v>
      </c>
      <c r="U2295" s="2">
        <v>142</v>
      </c>
      <c r="V2295" s="11">
        <v>2255.2800000000002</v>
      </c>
      <c r="W2295" s="14" t="s">
        <v>5281</v>
      </c>
      <c r="X2295" s="18">
        <v>1</v>
      </c>
      <c r="Y2295" s="9">
        <v>9000</v>
      </c>
      <c r="Z2295" s="19">
        <f t="shared" si="581"/>
        <v>0</v>
      </c>
      <c r="AA2295" s="25">
        <v>2255.2800000000002</v>
      </c>
      <c r="AB2295" s="30">
        <f t="shared" si="582"/>
        <v>153000</v>
      </c>
      <c r="AC2295" s="30">
        <f t="shared" si="589"/>
        <v>5.8823529411764705E-2</v>
      </c>
      <c r="AD2295" s="31">
        <f t="shared" si="590"/>
        <v>7.4705882352941178</v>
      </c>
      <c r="AE2295" s="31">
        <f t="shared" si="591"/>
        <v>8.3529411764705888</v>
      </c>
      <c r="AG2295" s="30">
        <f t="shared" si="583"/>
        <v>6126000</v>
      </c>
      <c r="AH2295" s="30">
        <f t="shared" si="592"/>
        <v>1.4691478942213516E-3</v>
      </c>
      <c r="AI2295" s="31">
        <f t="shared" si="593"/>
        <v>0.18658178256611166</v>
      </c>
      <c r="AJ2295" s="31">
        <f t="shared" si="594"/>
        <v>0.20861900097943192</v>
      </c>
      <c r="AK2295" s="30">
        <f>IF(W2295="si",($S2295*'COSTOS DE CREDITOS'!$C$27)/DATA!$G2295,"")</f>
        <v>65.906835757745824</v>
      </c>
      <c r="AL2295" s="90">
        <f>IF(W2295="si",'COSTOS DE CREDITOS'!$C$35,"")</f>
        <v>20.421138461538462</v>
      </c>
      <c r="AM2295" s="30">
        <f t="shared" si="584"/>
        <v>553.84615384615392</v>
      </c>
      <c r="AN2295" s="30">
        <f t="shared" si="585"/>
        <v>0</v>
      </c>
      <c r="AO2295" s="30">
        <f t="shared" si="586"/>
        <v>640.17412806543825</v>
      </c>
      <c r="AP2295" s="30">
        <f t="shared" si="587"/>
        <v>1615.1058719345619</v>
      </c>
      <c r="AQ2295" s="19">
        <f t="shared" si="588"/>
        <v>0.71614428006037467</v>
      </c>
    </row>
    <row r="2296" spans="1:43" x14ac:dyDescent="0.2">
      <c r="A2296" s="23" t="s">
        <v>5665</v>
      </c>
      <c r="B2296" s="6" t="s">
        <v>5682</v>
      </c>
      <c r="C2296" s="6" t="s">
        <v>5670</v>
      </c>
      <c r="D2296" s="2">
        <v>162530</v>
      </c>
      <c r="E2296" s="2">
        <v>164064</v>
      </c>
      <c r="F2296" s="3" t="s">
        <v>2917</v>
      </c>
      <c r="G2296" s="2">
        <v>5</v>
      </c>
      <c r="H2296" s="2">
        <v>164068</v>
      </c>
      <c r="I2296" s="3" t="s">
        <v>2923</v>
      </c>
      <c r="J2296" s="15">
        <v>45163</v>
      </c>
      <c r="K2296" s="24">
        <v>1222972059</v>
      </c>
      <c r="L2296" s="15">
        <v>45196</v>
      </c>
      <c r="M2296" s="15">
        <v>45199</v>
      </c>
      <c r="N2296" s="15"/>
      <c r="O2296" s="26" t="e">
        <f>VLOOKUP(D2296,quash!A$2:$I$7791,9,FALSE)</f>
        <v>#N/A</v>
      </c>
      <c r="P2296" s="7">
        <v>7000</v>
      </c>
      <c r="Q2296" s="26">
        <v>121</v>
      </c>
      <c r="R2296" s="19">
        <v>3.1160502391921113E-2</v>
      </c>
      <c r="S2296" s="26">
        <v>16</v>
      </c>
      <c r="T2296" s="7">
        <v>10000</v>
      </c>
      <c r="U2296" s="2">
        <v>142</v>
      </c>
      <c r="V2296" s="11">
        <v>2510.34</v>
      </c>
      <c r="W2296" s="14" t="s">
        <v>5281</v>
      </c>
      <c r="X2296" s="18">
        <v>1</v>
      </c>
      <c r="Y2296" s="9">
        <v>10000</v>
      </c>
      <c r="Z2296" s="19">
        <f t="shared" si="581"/>
        <v>0</v>
      </c>
      <c r="AA2296" s="25">
        <v>2510.34</v>
      </c>
      <c r="AB2296" s="30">
        <f t="shared" si="582"/>
        <v>153000</v>
      </c>
      <c r="AC2296" s="30">
        <f t="shared" si="589"/>
        <v>6.535947712418301E-2</v>
      </c>
      <c r="AD2296" s="31">
        <f t="shared" si="590"/>
        <v>7.9084967320261441</v>
      </c>
      <c r="AE2296" s="31">
        <f t="shared" si="591"/>
        <v>9.2810457516339877</v>
      </c>
      <c r="AG2296" s="30">
        <f t="shared" si="583"/>
        <v>6126000</v>
      </c>
      <c r="AH2296" s="30">
        <f t="shared" si="592"/>
        <v>1.632386549134835E-3</v>
      </c>
      <c r="AI2296" s="31">
        <f t="shared" si="593"/>
        <v>0.19751877244531504</v>
      </c>
      <c r="AJ2296" s="31">
        <f t="shared" si="594"/>
        <v>0.23179888997714657</v>
      </c>
      <c r="AK2296" s="30">
        <f>IF(W2296="si",($S2296*'COSTOS DE CREDITOS'!$C$27)/DATA!$G2296,"")</f>
        <v>65.906835757745824</v>
      </c>
      <c r="AL2296" s="90">
        <f>IF(W2296="si",'COSTOS DE CREDITOS'!$C$35,"")</f>
        <v>20.421138461538462</v>
      </c>
      <c r="AM2296" s="30">
        <f t="shared" si="584"/>
        <v>615.38461538461547</v>
      </c>
      <c r="AN2296" s="30">
        <f t="shared" si="585"/>
        <v>0</v>
      </c>
      <c r="AO2296" s="30">
        <f t="shared" si="586"/>
        <v>701.7125896038998</v>
      </c>
      <c r="AP2296" s="30">
        <f t="shared" si="587"/>
        <v>1808.6274103961005</v>
      </c>
      <c r="AQ2296" s="19">
        <f t="shared" si="588"/>
        <v>0.72047109570659762</v>
      </c>
    </row>
    <row r="2297" spans="1:43" x14ac:dyDescent="0.2">
      <c r="A2297" s="23" t="s">
        <v>5665</v>
      </c>
      <c r="B2297" s="6" t="s">
        <v>5682</v>
      </c>
      <c r="C2297" s="6" t="s">
        <v>5670</v>
      </c>
      <c r="D2297" s="2">
        <v>162485</v>
      </c>
      <c r="E2297" s="2">
        <v>164064</v>
      </c>
      <c r="F2297" s="3" t="s">
        <v>2917</v>
      </c>
      <c r="G2297" s="2">
        <v>5</v>
      </c>
      <c r="H2297" s="2">
        <v>164069</v>
      </c>
      <c r="I2297" s="3" t="s">
        <v>2924</v>
      </c>
      <c r="J2297" s="15" t="s">
        <v>5688</v>
      </c>
      <c r="K2297" s="24" t="s">
        <v>5688</v>
      </c>
      <c r="L2297" s="15">
        <v>45196</v>
      </c>
      <c r="M2297" s="15">
        <v>45199</v>
      </c>
      <c r="N2297" s="15"/>
      <c r="O2297" s="26" t="e">
        <f>VLOOKUP(D2297,quash!A$2:$I$7791,9,FALSE)</f>
        <v>#N/A</v>
      </c>
      <c r="P2297" s="7">
        <v>9000</v>
      </c>
      <c r="Q2297" s="26">
        <v>132</v>
      </c>
      <c r="R2297" s="19">
        <v>5.7799952063473291E-2</v>
      </c>
      <c r="S2297" s="26">
        <v>16</v>
      </c>
      <c r="T2297" s="7">
        <v>10000</v>
      </c>
      <c r="U2297" s="2">
        <v>142</v>
      </c>
      <c r="V2297" s="11">
        <v>2510.34</v>
      </c>
      <c r="W2297" s="14" t="s">
        <v>5281</v>
      </c>
      <c r="X2297" s="18">
        <v>1</v>
      </c>
      <c r="Y2297" s="9">
        <v>10000</v>
      </c>
      <c r="Z2297" s="19">
        <f t="shared" si="581"/>
        <v>0</v>
      </c>
      <c r="AA2297" s="25">
        <v>2510.34</v>
      </c>
      <c r="AB2297" s="30">
        <f t="shared" si="582"/>
        <v>153000</v>
      </c>
      <c r="AC2297" s="30">
        <f t="shared" si="589"/>
        <v>6.535947712418301E-2</v>
      </c>
      <c r="AD2297" s="31">
        <f t="shared" si="590"/>
        <v>8.6274509803921582</v>
      </c>
      <c r="AE2297" s="31">
        <f t="shared" si="591"/>
        <v>9.2810457516339877</v>
      </c>
      <c r="AG2297" s="30">
        <f t="shared" si="583"/>
        <v>6126000</v>
      </c>
      <c r="AH2297" s="30">
        <f t="shared" si="592"/>
        <v>1.632386549134835E-3</v>
      </c>
      <c r="AI2297" s="31">
        <f t="shared" si="593"/>
        <v>0.21547502448579822</v>
      </c>
      <c r="AJ2297" s="31">
        <f t="shared" si="594"/>
        <v>0.23179888997714657</v>
      </c>
      <c r="AK2297" s="30">
        <f>IF(W2297="si",($S2297*'COSTOS DE CREDITOS'!$C$27)/DATA!$G2297,"")</f>
        <v>65.906835757745824</v>
      </c>
      <c r="AL2297" s="90">
        <f>IF(W2297="si",'COSTOS DE CREDITOS'!$C$35,"")</f>
        <v>20.421138461538462</v>
      </c>
      <c r="AM2297" s="30">
        <f t="shared" si="584"/>
        <v>615.38461538461547</v>
      </c>
      <c r="AN2297" s="30">
        <f t="shared" si="585"/>
        <v>0</v>
      </c>
      <c r="AO2297" s="30">
        <f t="shared" si="586"/>
        <v>701.7125896038998</v>
      </c>
      <c r="AP2297" s="30">
        <f t="shared" si="587"/>
        <v>1808.6274103961005</v>
      </c>
      <c r="AQ2297" s="19">
        <f t="shared" si="588"/>
        <v>0.72047109570659762</v>
      </c>
    </row>
    <row r="2298" spans="1:43" x14ac:dyDescent="0.2">
      <c r="A2298" s="23" t="s">
        <v>5665</v>
      </c>
      <c r="B2298" s="6" t="s">
        <v>5672</v>
      </c>
      <c r="C2298" s="6" t="s">
        <v>5667</v>
      </c>
      <c r="D2298" s="2">
        <v>163596</v>
      </c>
      <c r="E2298" s="2">
        <v>164042</v>
      </c>
      <c r="F2298" s="3" t="s">
        <v>2919</v>
      </c>
      <c r="G2298" s="2">
        <v>7</v>
      </c>
      <c r="H2298" s="2">
        <v>164044</v>
      </c>
      <c r="I2298" s="3" t="s">
        <v>2925</v>
      </c>
      <c r="J2298" s="15">
        <v>45173</v>
      </c>
      <c r="K2298" s="24">
        <v>1230414316</v>
      </c>
      <c r="L2298" s="15">
        <v>45196</v>
      </c>
      <c r="M2298" s="15">
        <v>45199</v>
      </c>
      <c r="N2298" s="15"/>
      <c r="O2298" s="26">
        <f>VLOOKUP(D2298,quash!A$2:$I$7791,9,FALSE)</f>
        <v>2</v>
      </c>
      <c r="P2298" s="7">
        <v>10000</v>
      </c>
      <c r="Q2298" s="26">
        <v>110</v>
      </c>
      <c r="R2298" s="19">
        <v>3.3741050530766099E-2</v>
      </c>
      <c r="S2298" s="26">
        <v>16</v>
      </c>
      <c r="T2298" s="7">
        <v>10000</v>
      </c>
      <c r="U2298" s="2">
        <v>137</v>
      </c>
      <c r="V2298" s="11">
        <v>2413.96</v>
      </c>
      <c r="W2298" s="14" t="s">
        <v>5281</v>
      </c>
      <c r="X2298" s="18">
        <v>1</v>
      </c>
      <c r="Y2298" s="9">
        <v>10000</v>
      </c>
      <c r="Z2298" s="19">
        <f t="shared" si="581"/>
        <v>0</v>
      </c>
      <c r="AA2298" s="25">
        <v>2413.96</v>
      </c>
      <c r="AB2298" s="30">
        <f t="shared" si="582"/>
        <v>291000</v>
      </c>
      <c r="AC2298" s="30">
        <f t="shared" si="589"/>
        <v>3.4364261168384883E-2</v>
      </c>
      <c r="AD2298" s="31">
        <f t="shared" si="590"/>
        <v>3.7800687285223371</v>
      </c>
      <c r="AE2298" s="31">
        <f t="shared" si="591"/>
        <v>4.7079037800687287</v>
      </c>
      <c r="AG2298" s="30">
        <f t="shared" si="583"/>
        <v>1695000</v>
      </c>
      <c r="AH2298" s="30">
        <f t="shared" si="592"/>
        <v>5.8997050147492625E-3</v>
      </c>
      <c r="AI2298" s="31">
        <f t="shared" si="593"/>
        <v>0.64896755162241893</v>
      </c>
      <c r="AJ2298" s="31">
        <f t="shared" si="594"/>
        <v>0.80825958702064893</v>
      </c>
      <c r="AK2298" s="30">
        <f>IF(W2298="si",($S2298*'COSTOS DE CREDITOS'!$C$27)/DATA!$G2298,"")</f>
        <v>47.07631125553273</v>
      </c>
      <c r="AL2298" s="90">
        <f>IF(W2298="si",'COSTOS DE CREDITOS'!$C$35,"")</f>
        <v>20.421138461538462</v>
      </c>
      <c r="AM2298" s="30">
        <f t="shared" si="584"/>
        <v>615.38461538461547</v>
      </c>
      <c r="AN2298" s="30">
        <f t="shared" si="585"/>
        <v>0</v>
      </c>
      <c r="AO2298" s="30">
        <f t="shared" si="586"/>
        <v>682.88206510168663</v>
      </c>
      <c r="AP2298" s="30">
        <f t="shared" si="587"/>
        <v>1731.0779348983133</v>
      </c>
      <c r="AQ2298" s="19">
        <f t="shared" si="588"/>
        <v>0.71711127562110111</v>
      </c>
    </row>
    <row r="2299" spans="1:43" x14ac:dyDescent="0.2">
      <c r="A2299" s="23" t="s">
        <v>5665</v>
      </c>
      <c r="B2299" s="6" t="s">
        <v>5672</v>
      </c>
      <c r="C2299" s="6" t="s">
        <v>5667</v>
      </c>
      <c r="D2299" s="2">
        <v>163579</v>
      </c>
      <c r="E2299" s="2">
        <v>164042</v>
      </c>
      <c r="F2299" s="3" t="s">
        <v>2919</v>
      </c>
      <c r="G2299" s="2">
        <v>7</v>
      </c>
      <c r="H2299" s="2">
        <v>164045</v>
      </c>
      <c r="I2299" s="3" t="s">
        <v>2926</v>
      </c>
      <c r="J2299" s="15">
        <v>45286</v>
      </c>
      <c r="K2299" s="24">
        <v>1306983078</v>
      </c>
      <c r="L2299" s="15">
        <v>45196</v>
      </c>
      <c r="M2299" s="15">
        <v>45199</v>
      </c>
      <c r="N2299" s="15"/>
      <c r="O2299" s="26">
        <f>VLOOKUP(D2299,quash!A$2:$I$7791,9,FALSE)</f>
        <v>1</v>
      </c>
      <c r="P2299" s="7">
        <v>10000</v>
      </c>
      <c r="Q2299" s="26">
        <v>127</v>
      </c>
      <c r="R2299" s="19">
        <v>5.24391097594855E-2</v>
      </c>
      <c r="S2299" s="26">
        <v>16</v>
      </c>
      <c r="T2299" s="7">
        <v>5000</v>
      </c>
      <c r="U2299" s="2">
        <v>137</v>
      </c>
      <c r="V2299" s="11">
        <v>1206.8599999999999</v>
      </c>
      <c r="W2299" s="14" t="s">
        <v>5281</v>
      </c>
      <c r="X2299" s="18">
        <v>1</v>
      </c>
      <c r="Y2299" s="9">
        <v>5000</v>
      </c>
      <c r="Z2299" s="19">
        <f t="shared" si="581"/>
        <v>0</v>
      </c>
      <c r="AA2299" s="25">
        <v>1206.8599999999999</v>
      </c>
      <c r="AB2299" s="30">
        <f t="shared" si="582"/>
        <v>283000</v>
      </c>
      <c r="AC2299" s="30">
        <f t="shared" si="589"/>
        <v>1.7667844522968199E-2</v>
      </c>
      <c r="AD2299" s="31">
        <f t="shared" si="590"/>
        <v>2.2438162544169611</v>
      </c>
      <c r="AE2299" s="31">
        <f t="shared" si="591"/>
        <v>2.420494699646643</v>
      </c>
      <c r="AG2299" s="30">
        <f t="shared" si="583"/>
        <v>2427000</v>
      </c>
      <c r="AH2299" s="30">
        <f t="shared" si="592"/>
        <v>2.0601565718994645E-3</v>
      </c>
      <c r="AI2299" s="31">
        <f t="shared" si="593"/>
        <v>0.261639884631232</v>
      </c>
      <c r="AJ2299" s="31">
        <f t="shared" si="594"/>
        <v>0.28224145035022663</v>
      </c>
      <c r="AK2299" s="30">
        <f>IF(W2299="si",($S2299*'COSTOS DE CREDITOS'!$C$27)/DATA!$G2299,"")</f>
        <v>47.07631125553273</v>
      </c>
      <c r="AL2299" s="90">
        <f>IF(W2299="si",'COSTOS DE CREDITOS'!$C$35,"")</f>
        <v>20.421138461538462</v>
      </c>
      <c r="AM2299" s="30">
        <f t="shared" si="584"/>
        <v>307.69230769230774</v>
      </c>
      <c r="AN2299" s="30">
        <f t="shared" si="585"/>
        <v>0</v>
      </c>
      <c r="AO2299" s="30">
        <f t="shared" si="586"/>
        <v>375.1897574093789</v>
      </c>
      <c r="AP2299" s="30">
        <f t="shared" si="587"/>
        <v>831.670242590621</v>
      </c>
      <c r="AQ2299" s="19">
        <f t="shared" si="588"/>
        <v>0.68911907146696472</v>
      </c>
    </row>
    <row r="2300" spans="1:43" x14ac:dyDescent="0.2">
      <c r="A2300" s="23" t="s">
        <v>5665</v>
      </c>
      <c r="B2300" s="6" t="s">
        <v>5672</v>
      </c>
      <c r="C2300" s="6" t="s">
        <v>5667</v>
      </c>
      <c r="D2300" s="2">
        <v>163592</v>
      </c>
      <c r="E2300" s="2">
        <v>164042</v>
      </c>
      <c r="F2300" s="3" t="s">
        <v>2919</v>
      </c>
      <c r="G2300" s="2">
        <v>7</v>
      </c>
      <c r="H2300" s="2">
        <v>164046</v>
      </c>
      <c r="I2300" s="3" t="s">
        <v>2927</v>
      </c>
      <c r="J2300" s="15">
        <v>45173</v>
      </c>
      <c r="K2300" s="24">
        <v>1230392989</v>
      </c>
      <c r="L2300" s="15">
        <v>45196</v>
      </c>
      <c r="M2300" s="15">
        <v>45199</v>
      </c>
      <c r="N2300" s="15"/>
      <c r="O2300" s="26">
        <f>VLOOKUP(D2300,quash!A$2:$I$7791,9,FALSE)</f>
        <v>1</v>
      </c>
      <c r="P2300" s="7">
        <v>10000</v>
      </c>
      <c r="Q2300" s="26">
        <v>115</v>
      </c>
      <c r="R2300" s="19">
        <v>3.97705569269148E-2</v>
      </c>
      <c r="S2300" s="26">
        <v>16</v>
      </c>
      <c r="T2300" s="7">
        <v>5000</v>
      </c>
      <c r="U2300" s="2">
        <v>137</v>
      </c>
      <c r="V2300" s="11">
        <v>1206.8599999999999</v>
      </c>
      <c r="W2300" s="14" t="s">
        <v>5281</v>
      </c>
      <c r="X2300" s="18">
        <v>1</v>
      </c>
      <c r="Y2300" s="9">
        <v>5000</v>
      </c>
      <c r="Z2300" s="19">
        <f t="shared" si="581"/>
        <v>0</v>
      </c>
      <c r="AA2300" s="25">
        <v>1206.8599999999999</v>
      </c>
      <c r="AB2300" s="30">
        <f t="shared" si="582"/>
        <v>283000</v>
      </c>
      <c r="AC2300" s="30">
        <f t="shared" si="589"/>
        <v>1.7667844522968199E-2</v>
      </c>
      <c r="AD2300" s="31">
        <f t="shared" si="590"/>
        <v>2.031802120141343</v>
      </c>
      <c r="AE2300" s="31">
        <f t="shared" si="591"/>
        <v>2.420494699646643</v>
      </c>
      <c r="AG2300" s="30">
        <f t="shared" si="583"/>
        <v>2427000</v>
      </c>
      <c r="AH2300" s="30">
        <f t="shared" si="592"/>
        <v>2.0601565718994645E-3</v>
      </c>
      <c r="AI2300" s="31">
        <f t="shared" si="593"/>
        <v>0.23691800576843841</v>
      </c>
      <c r="AJ2300" s="31">
        <f t="shared" si="594"/>
        <v>0.28224145035022663</v>
      </c>
      <c r="AK2300" s="30">
        <f>IF(W2300="si",($S2300*'COSTOS DE CREDITOS'!$C$27)/DATA!$G2300,"")</f>
        <v>47.07631125553273</v>
      </c>
      <c r="AL2300" s="90">
        <f>IF(W2300="si",'COSTOS DE CREDITOS'!$C$35,"")</f>
        <v>20.421138461538462</v>
      </c>
      <c r="AM2300" s="30">
        <f t="shared" si="584"/>
        <v>307.69230769230774</v>
      </c>
      <c r="AN2300" s="30">
        <f t="shared" si="585"/>
        <v>0</v>
      </c>
      <c r="AO2300" s="30">
        <f t="shared" si="586"/>
        <v>375.1897574093789</v>
      </c>
      <c r="AP2300" s="30">
        <f t="shared" si="587"/>
        <v>831.670242590621</v>
      </c>
      <c r="AQ2300" s="19">
        <f t="shared" si="588"/>
        <v>0.68911907146696472</v>
      </c>
    </row>
    <row r="2301" spans="1:43" x14ac:dyDescent="0.2">
      <c r="A2301" s="23" t="s">
        <v>5665</v>
      </c>
      <c r="B2301" s="6" t="s">
        <v>5672</v>
      </c>
      <c r="C2301" s="6" t="s">
        <v>5667</v>
      </c>
      <c r="D2301" s="2">
        <v>163697</v>
      </c>
      <c r="E2301" s="2">
        <v>164042</v>
      </c>
      <c r="F2301" s="3" t="s">
        <v>2919</v>
      </c>
      <c r="G2301" s="2">
        <v>7</v>
      </c>
      <c r="H2301" s="2">
        <v>164047</v>
      </c>
      <c r="I2301" s="3" t="s">
        <v>2928</v>
      </c>
      <c r="J2301" s="15">
        <v>45283</v>
      </c>
      <c r="K2301" s="24">
        <v>1306988096</v>
      </c>
      <c r="L2301" s="15">
        <v>45196</v>
      </c>
      <c r="M2301" s="15">
        <v>45199</v>
      </c>
      <c r="N2301" s="15"/>
      <c r="O2301" s="26">
        <f>VLOOKUP(D2301,quash!A$2:$I$7791,9,FALSE)</f>
        <v>4</v>
      </c>
      <c r="P2301" s="7">
        <v>10000</v>
      </c>
      <c r="Q2301" s="26">
        <v>147</v>
      </c>
      <c r="R2301" s="19">
        <v>7.9000519063170294E-2</v>
      </c>
      <c r="S2301" s="26">
        <v>16</v>
      </c>
      <c r="T2301" s="7">
        <v>5000</v>
      </c>
      <c r="U2301" s="2">
        <v>137</v>
      </c>
      <c r="V2301" s="11">
        <v>1206.8599999999999</v>
      </c>
      <c r="W2301" s="14" t="s">
        <v>5281</v>
      </c>
      <c r="X2301" s="18">
        <v>1</v>
      </c>
      <c r="Y2301" s="9">
        <v>5000</v>
      </c>
      <c r="Z2301" s="19">
        <f t="shared" si="581"/>
        <v>0</v>
      </c>
      <c r="AA2301" s="25">
        <v>1206.8599999999999</v>
      </c>
      <c r="AB2301" s="30">
        <f t="shared" si="582"/>
        <v>176000</v>
      </c>
      <c r="AC2301" s="30">
        <f t="shared" si="589"/>
        <v>2.8409090909090908E-2</v>
      </c>
      <c r="AD2301" s="31">
        <f t="shared" si="590"/>
        <v>4.1761363636363633</v>
      </c>
      <c r="AE2301" s="31">
        <f t="shared" si="591"/>
        <v>3.8920454545454546</v>
      </c>
      <c r="AG2301" s="30">
        <f t="shared" si="583"/>
        <v>927000</v>
      </c>
      <c r="AH2301" s="30">
        <f t="shared" si="592"/>
        <v>5.3937432578209281E-3</v>
      </c>
      <c r="AI2301" s="31">
        <f t="shared" si="593"/>
        <v>0.79288025889967639</v>
      </c>
      <c r="AJ2301" s="31">
        <f t="shared" si="594"/>
        <v>0.73894282632146713</v>
      </c>
      <c r="AK2301" s="30">
        <f>IF(W2301="si",($S2301*'COSTOS DE CREDITOS'!$C$27)/DATA!$G2301,"")</f>
        <v>47.07631125553273</v>
      </c>
      <c r="AL2301" s="90">
        <f>IF(W2301="si",'COSTOS DE CREDITOS'!$C$35,"")</f>
        <v>20.421138461538462</v>
      </c>
      <c r="AM2301" s="30">
        <f t="shared" si="584"/>
        <v>307.69230769230774</v>
      </c>
      <c r="AN2301" s="30">
        <f t="shared" si="585"/>
        <v>0</v>
      </c>
      <c r="AO2301" s="30">
        <f t="shared" si="586"/>
        <v>375.1897574093789</v>
      </c>
      <c r="AP2301" s="30">
        <f t="shared" si="587"/>
        <v>831.670242590621</v>
      </c>
      <c r="AQ2301" s="19">
        <f t="shared" si="588"/>
        <v>0.68911907146696472</v>
      </c>
    </row>
    <row r="2302" spans="1:43" x14ac:dyDescent="0.2">
      <c r="A2302" s="23" t="s">
        <v>5665</v>
      </c>
      <c r="B2302" s="6" t="s">
        <v>5672</v>
      </c>
      <c r="C2302" s="6" t="s">
        <v>5667</v>
      </c>
      <c r="D2302" s="2">
        <v>163577</v>
      </c>
      <c r="E2302" s="2">
        <v>164042</v>
      </c>
      <c r="F2302" s="3" t="s">
        <v>2919</v>
      </c>
      <c r="G2302" s="2">
        <v>7</v>
      </c>
      <c r="H2302" s="2">
        <v>164048</v>
      </c>
      <c r="I2302" s="3" t="s">
        <v>2929</v>
      </c>
      <c r="J2302" s="15">
        <v>45173</v>
      </c>
      <c r="K2302" s="24">
        <v>1230346305</v>
      </c>
      <c r="L2302" s="15">
        <v>45196</v>
      </c>
      <c r="M2302" s="15">
        <v>45199</v>
      </c>
      <c r="N2302" s="15"/>
      <c r="O2302" s="26">
        <f>VLOOKUP(D2302,quash!A$2:$I$7791,9,FALSE)</f>
        <v>3</v>
      </c>
      <c r="P2302" s="7">
        <v>10000</v>
      </c>
      <c r="Q2302" s="26">
        <v>115</v>
      </c>
      <c r="R2302" s="19">
        <v>3.97705569269148E-2</v>
      </c>
      <c r="S2302" s="26">
        <v>16</v>
      </c>
      <c r="T2302" s="7">
        <v>5000</v>
      </c>
      <c r="U2302" s="2">
        <v>137</v>
      </c>
      <c r="V2302" s="11">
        <v>1206.8599999999999</v>
      </c>
      <c r="W2302" s="14" t="s">
        <v>5281</v>
      </c>
      <c r="X2302" s="18">
        <v>1</v>
      </c>
      <c r="Y2302" s="9">
        <v>5000</v>
      </c>
      <c r="Z2302" s="19">
        <f t="shared" si="581"/>
        <v>0</v>
      </c>
      <c r="AA2302" s="25">
        <v>1206.8599999999999</v>
      </c>
      <c r="AB2302" s="30">
        <f t="shared" si="582"/>
        <v>130000</v>
      </c>
      <c r="AC2302" s="30">
        <f t="shared" si="589"/>
        <v>3.8461538461538464E-2</v>
      </c>
      <c r="AD2302" s="31">
        <f t="shared" si="590"/>
        <v>4.4230769230769234</v>
      </c>
      <c r="AE2302" s="31">
        <f t="shared" si="591"/>
        <v>5.2692307692307692</v>
      </c>
      <c r="AG2302" s="30">
        <f t="shared" si="583"/>
        <v>778000</v>
      </c>
      <c r="AH2302" s="30">
        <f t="shared" si="592"/>
        <v>6.4267352185089976E-3</v>
      </c>
      <c r="AI2302" s="31">
        <f t="shared" si="593"/>
        <v>0.73907455012853474</v>
      </c>
      <c r="AJ2302" s="31">
        <f t="shared" si="594"/>
        <v>0.88046272493573263</v>
      </c>
      <c r="AK2302" s="30">
        <f>IF(W2302="si",($S2302*'COSTOS DE CREDITOS'!$C$27)/DATA!$G2302,"")</f>
        <v>47.07631125553273</v>
      </c>
      <c r="AL2302" s="90">
        <f>IF(W2302="si",'COSTOS DE CREDITOS'!$C$35,"")</f>
        <v>20.421138461538462</v>
      </c>
      <c r="AM2302" s="30">
        <f t="shared" si="584"/>
        <v>307.69230769230774</v>
      </c>
      <c r="AN2302" s="30">
        <f t="shared" si="585"/>
        <v>0</v>
      </c>
      <c r="AO2302" s="30">
        <f t="shared" si="586"/>
        <v>375.1897574093789</v>
      </c>
      <c r="AP2302" s="30">
        <f t="shared" si="587"/>
        <v>831.670242590621</v>
      </c>
      <c r="AQ2302" s="19">
        <f t="shared" si="588"/>
        <v>0.68911907146696472</v>
      </c>
    </row>
    <row r="2303" spans="1:43" x14ac:dyDescent="0.2">
      <c r="A2303" s="23" t="s">
        <v>5665</v>
      </c>
      <c r="B2303" s="6" t="s">
        <v>5672</v>
      </c>
      <c r="C2303" s="6" t="s">
        <v>5667</v>
      </c>
      <c r="D2303" s="2">
        <v>163588</v>
      </c>
      <c r="E2303" s="2">
        <v>164042</v>
      </c>
      <c r="F2303" s="3" t="s">
        <v>2919</v>
      </c>
      <c r="G2303" s="2">
        <v>7</v>
      </c>
      <c r="H2303" s="2">
        <v>164049</v>
      </c>
      <c r="I2303" s="3" t="s">
        <v>2930</v>
      </c>
      <c r="J2303" s="15">
        <v>45283</v>
      </c>
      <c r="K2303" s="24">
        <v>1306988789</v>
      </c>
      <c r="L2303" s="15">
        <v>45196</v>
      </c>
      <c r="M2303" s="15">
        <v>45199</v>
      </c>
      <c r="N2303" s="15"/>
      <c r="O2303" s="26">
        <f>VLOOKUP(D2303,quash!A$2:$I$7791,9,FALSE)</f>
        <v>2</v>
      </c>
      <c r="P2303" s="7">
        <v>10000</v>
      </c>
      <c r="Q2303" s="26">
        <v>110</v>
      </c>
      <c r="R2303" s="19">
        <v>3.3741050530766099E-2</v>
      </c>
      <c r="S2303" s="26">
        <v>16</v>
      </c>
      <c r="T2303" s="7">
        <v>5000</v>
      </c>
      <c r="U2303" s="2">
        <v>137</v>
      </c>
      <c r="V2303" s="11">
        <v>1206.8599999999999</v>
      </c>
      <c r="W2303" s="14" t="s">
        <v>5281</v>
      </c>
      <c r="X2303" s="18">
        <v>1</v>
      </c>
      <c r="Y2303" s="9">
        <v>5000</v>
      </c>
      <c r="Z2303" s="19">
        <f t="shared" si="581"/>
        <v>0</v>
      </c>
      <c r="AA2303" s="25">
        <v>1206.8599999999999</v>
      </c>
      <c r="AB2303" s="30">
        <f t="shared" si="582"/>
        <v>291000</v>
      </c>
      <c r="AC2303" s="30">
        <f t="shared" si="589"/>
        <v>1.7182130584192441E-2</v>
      </c>
      <c r="AD2303" s="31">
        <f t="shared" si="590"/>
        <v>1.8900343642611686</v>
      </c>
      <c r="AE2303" s="31">
        <f t="shared" si="591"/>
        <v>2.3539518900343643</v>
      </c>
      <c r="AG2303" s="30">
        <f t="shared" si="583"/>
        <v>1695000</v>
      </c>
      <c r="AH2303" s="30">
        <f t="shared" si="592"/>
        <v>2.9498525073746312E-3</v>
      </c>
      <c r="AI2303" s="31">
        <f t="shared" si="593"/>
        <v>0.32448377581120946</v>
      </c>
      <c r="AJ2303" s="31">
        <f t="shared" si="594"/>
        <v>0.40412979351032446</v>
      </c>
      <c r="AK2303" s="30">
        <f>IF(W2303="si",($S2303*'COSTOS DE CREDITOS'!$C$27)/DATA!$G2303,"")</f>
        <v>47.07631125553273</v>
      </c>
      <c r="AL2303" s="90">
        <f>IF(W2303="si",'COSTOS DE CREDITOS'!$C$35,"")</f>
        <v>20.421138461538462</v>
      </c>
      <c r="AM2303" s="30">
        <f t="shared" si="584"/>
        <v>307.69230769230774</v>
      </c>
      <c r="AN2303" s="30">
        <f t="shared" si="585"/>
        <v>0</v>
      </c>
      <c r="AO2303" s="30">
        <f t="shared" si="586"/>
        <v>375.1897574093789</v>
      </c>
      <c r="AP2303" s="30">
        <f t="shared" si="587"/>
        <v>831.670242590621</v>
      </c>
      <c r="AQ2303" s="19">
        <f t="shared" si="588"/>
        <v>0.68911907146696472</v>
      </c>
    </row>
    <row r="2304" spans="1:43" x14ac:dyDescent="0.2">
      <c r="A2304" s="23" t="s">
        <v>5665</v>
      </c>
      <c r="B2304" s="6" t="s">
        <v>5677</v>
      </c>
      <c r="C2304" s="6" t="s">
        <v>5667</v>
      </c>
      <c r="D2304" s="2">
        <v>163983</v>
      </c>
      <c r="E2304" s="2">
        <v>164190</v>
      </c>
      <c r="F2304" s="3" t="s">
        <v>1599</v>
      </c>
      <c r="G2304" s="2">
        <v>6</v>
      </c>
      <c r="H2304" s="2">
        <v>164199</v>
      </c>
      <c r="I2304" s="3" t="s">
        <v>2931</v>
      </c>
      <c r="J2304" s="15" t="s">
        <v>5688</v>
      </c>
      <c r="K2304" s="24" t="s">
        <v>5688</v>
      </c>
      <c r="L2304" s="15">
        <v>45196</v>
      </c>
      <c r="M2304" s="15">
        <v>45199</v>
      </c>
      <c r="N2304" s="15"/>
      <c r="O2304" s="26">
        <f>VLOOKUP(D2304,quash!A$2:$I$7791,9,FALSE)</f>
        <v>3</v>
      </c>
      <c r="P2304" s="7">
        <v>14000</v>
      </c>
      <c r="Q2304" s="26">
        <v>112</v>
      </c>
      <c r="R2304" s="19">
        <v>3.8401844110557012E-2</v>
      </c>
      <c r="S2304" s="93">
        <v>26</v>
      </c>
      <c r="T2304" s="7">
        <v>7000</v>
      </c>
      <c r="U2304" s="2">
        <v>142</v>
      </c>
      <c r="V2304" s="11">
        <v>1758.65</v>
      </c>
      <c r="W2304" s="14" t="s">
        <v>5281</v>
      </c>
      <c r="X2304" s="18">
        <v>0.44330811611241988</v>
      </c>
      <c r="Y2304" s="9">
        <v>3103.1568127869391</v>
      </c>
      <c r="Z2304" s="19">
        <f t="shared" si="581"/>
        <v>-0.55669188388758006</v>
      </c>
      <c r="AA2304" s="25">
        <v>779.62381840110731</v>
      </c>
      <c r="AB2304" s="30">
        <f t="shared" si="582"/>
        <v>130000</v>
      </c>
      <c r="AC2304" s="30">
        <f t="shared" si="589"/>
        <v>5.3846153846153849E-2</v>
      </c>
      <c r="AD2304" s="31">
        <f t="shared" si="590"/>
        <v>6.0307692307692307</v>
      </c>
      <c r="AE2304" s="31">
        <f t="shared" si="591"/>
        <v>7.6461538461538465</v>
      </c>
      <c r="AG2304" s="30">
        <f t="shared" si="583"/>
        <v>778000</v>
      </c>
      <c r="AH2304" s="30">
        <f t="shared" si="592"/>
        <v>8.9974293059125968E-3</v>
      </c>
      <c r="AI2304" s="31">
        <f t="shared" si="593"/>
        <v>1.0077120822622108</v>
      </c>
      <c r="AJ2304" s="31">
        <f t="shared" si="594"/>
        <v>1.2776349614395888</v>
      </c>
      <c r="AK2304" s="30">
        <f>IF(W2304="si",($S2304*'COSTOS DE CREDITOS'!$C$27)/DATA!$G2304,"")</f>
        <v>89.248840088614131</v>
      </c>
      <c r="AL2304" s="90">
        <f>IF(W2304="si",'COSTOS DE CREDITOS'!$C$35,"")</f>
        <v>20.421138461538462</v>
      </c>
      <c r="AM2304" s="30">
        <f t="shared" si="584"/>
        <v>700</v>
      </c>
      <c r="AN2304" s="30">
        <f t="shared" si="585"/>
        <v>3896.8431872130609</v>
      </c>
      <c r="AO2304" s="30">
        <f t="shared" si="586"/>
        <v>4706.5131657632137</v>
      </c>
      <c r="AP2304" s="30">
        <f t="shared" si="587"/>
        <v>-3926.8893473621065</v>
      </c>
      <c r="AQ2304" s="19">
        <f t="shared" si="588"/>
        <v>-5.0369027403698023</v>
      </c>
    </row>
    <row r="2305" spans="1:43" x14ac:dyDescent="0.2">
      <c r="A2305" s="23" t="s">
        <v>5665</v>
      </c>
      <c r="B2305" s="6" t="s">
        <v>5677</v>
      </c>
      <c r="C2305" s="6" t="s">
        <v>5667</v>
      </c>
      <c r="D2305" s="2">
        <v>163970</v>
      </c>
      <c r="E2305" s="2">
        <v>164190</v>
      </c>
      <c r="F2305" s="3" t="s">
        <v>1599</v>
      </c>
      <c r="G2305" s="2">
        <v>6</v>
      </c>
      <c r="H2305" s="2">
        <v>164229</v>
      </c>
      <c r="I2305" s="3" t="s">
        <v>2932</v>
      </c>
      <c r="J2305" s="15">
        <v>45177</v>
      </c>
      <c r="K2305" s="24">
        <v>1232957717</v>
      </c>
      <c r="L2305" s="15">
        <v>45196</v>
      </c>
      <c r="M2305" s="15">
        <v>45199</v>
      </c>
      <c r="N2305" s="15"/>
      <c r="O2305" s="26">
        <f>VLOOKUP(D2305,quash!A$2:$I$7791,9,FALSE)</f>
        <v>5</v>
      </c>
      <c r="P2305" s="7">
        <v>5000</v>
      </c>
      <c r="Q2305" s="26">
        <v>147</v>
      </c>
      <c r="R2305" s="19">
        <v>0.11226939921536</v>
      </c>
      <c r="S2305" s="93">
        <v>26</v>
      </c>
      <c r="T2305" s="7">
        <v>7000</v>
      </c>
      <c r="U2305" s="2">
        <v>142</v>
      </c>
      <c r="V2305" s="11">
        <v>1758.65</v>
      </c>
      <c r="W2305" s="14" t="s">
        <v>5281</v>
      </c>
      <c r="X2305" s="18">
        <v>0.44330811611241988</v>
      </c>
      <c r="Y2305" s="9">
        <v>3103.1568127869391</v>
      </c>
      <c r="Z2305" s="19">
        <f t="shared" si="581"/>
        <v>-0.55669188388758006</v>
      </c>
      <c r="AA2305" s="25">
        <v>779.62381840110731</v>
      </c>
      <c r="AB2305" s="30">
        <f t="shared" si="582"/>
        <v>86000</v>
      </c>
      <c r="AC2305" s="30">
        <f t="shared" si="589"/>
        <v>8.1395348837209308E-2</v>
      </c>
      <c r="AD2305" s="31">
        <f t="shared" si="590"/>
        <v>11.965116279069768</v>
      </c>
      <c r="AE2305" s="31">
        <f t="shared" si="591"/>
        <v>11.558139534883722</v>
      </c>
      <c r="AG2305" s="30">
        <f t="shared" si="583"/>
        <v>352000</v>
      </c>
      <c r="AH2305" s="30">
        <f t="shared" si="592"/>
        <v>1.9886363636363636E-2</v>
      </c>
      <c r="AI2305" s="31">
        <f t="shared" si="593"/>
        <v>2.9232954545454546</v>
      </c>
      <c r="AJ2305" s="31">
        <f t="shared" si="594"/>
        <v>2.8238636363636362</v>
      </c>
      <c r="AK2305" s="30">
        <f>IF(W2305="si",($S2305*'COSTOS DE CREDITOS'!$C$27)/DATA!$G2305,"")</f>
        <v>89.248840088614131</v>
      </c>
      <c r="AL2305" s="90">
        <f>IF(W2305="si",'COSTOS DE CREDITOS'!$C$35,"")</f>
        <v>20.421138461538462</v>
      </c>
      <c r="AM2305" s="30">
        <f t="shared" si="584"/>
        <v>700</v>
      </c>
      <c r="AN2305" s="30">
        <f t="shared" si="585"/>
        <v>3896.8431872130609</v>
      </c>
      <c r="AO2305" s="30">
        <f t="shared" si="586"/>
        <v>4706.5131657632137</v>
      </c>
      <c r="AP2305" s="30">
        <f t="shared" si="587"/>
        <v>-3926.8893473621065</v>
      </c>
      <c r="AQ2305" s="19">
        <f t="shared" si="588"/>
        <v>-5.0369027403698023</v>
      </c>
    </row>
    <row r="2306" spans="1:43" x14ac:dyDescent="0.2">
      <c r="A2306" s="23" t="s">
        <v>5665</v>
      </c>
      <c r="B2306" s="6" t="s">
        <v>5675</v>
      </c>
      <c r="C2306" s="6" t="s">
        <v>5667</v>
      </c>
      <c r="D2306" s="2">
        <v>164118</v>
      </c>
      <c r="E2306" s="2">
        <v>164216</v>
      </c>
      <c r="F2306" s="3" t="s">
        <v>452</v>
      </c>
      <c r="G2306" s="2">
        <v>7</v>
      </c>
      <c r="H2306" s="2">
        <v>164236</v>
      </c>
      <c r="I2306" s="3" t="s">
        <v>2933</v>
      </c>
      <c r="J2306" s="15">
        <v>45181</v>
      </c>
      <c r="K2306" s="24">
        <v>1235586141</v>
      </c>
      <c r="L2306" s="15">
        <v>45196</v>
      </c>
      <c r="M2306" s="15">
        <v>45199</v>
      </c>
      <c r="N2306" s="15"/>
      <c r="O2306" s="26">
        <f>VLOOKUP(D2306,quash!A$2:$I$7791,9,FALSE)</f>
        <v>5</v>
      </c>
      <c r="P2306" s="7">
        <v>10000</v>
      </c>
      <c r="Q2306" s="26">
        <v>147</v>
      </c>
      <c r="R2306" s="19">
        <v>7.9000519063170294E-2</v>
      </c>
      <c r="S2306" s="26">
        <v>16</v>
      </c>
      <c r="T2306" s="7">
        <v>10000</v>
      </c>
      <c r="U2306" s="2">
        <v>142</v>
      </c>
      <c r="V2306" s="11">
        <v>2510.34</v>
      </c>
      <c r="W2306" s="14" t="s">
        <v>5281</v>
      </c>
      <c r="X2306" s="18">
        <v>1</v>
      </c>
      <c r="Y2306" s="9">
        <v>10000</v>
      </c>
      <c r="Z2306" s="19">
        <f t="shared" ref="Z2306:Z2369" si="595">Y2306/T2306-1</f>
        <v>0</v>
      </c>
      <c r="AA2306" s="25">
        <v>2510.34</v>
      </c>
      <c r="AB2306" s="30">
        <f t="shared" ref="AB2306:AB2369" si="596">SUMIFS($T:$T,$M:$M,$M2306,$O:$O,$O2306)</f>
        <v>86000</v>
      </c>
      <c r="AC2306" s="30">
        <f t="shared" si="589"/>
        <v>0.11627906976744186</v>
      </c>
      <c r="AD2306" s="31">
        <f t="shared" si="590"/>
        <v>17.093023255813954</v>
      </c>
      <c r="AE2306" s="31">
        <f t="shared" si="591"/>
        <v>16.511627906976745</v>
      </c>
      <c r="AG2306" s="30">
        <f t="shared" ref="AG2306:AG2369" si="597">SUMIFS($T:$T,$O:$O,$O2306,$N:$N,1)</f>
        <v>352000</v>
      </c>
      <c r="AH2306" s="30">
        <f t="shared" si="592"/>
        <v>2.8409090909090908E-2</v>
      </c>
      <c r="AI2306" s="31">
        <f t="shared" si="593"/>
        <v>4.1761363636363633</v>
      </c>
      <c r="AJ2306" s="31">
        <f t="shared" si="594"/>
        <v>4.0340909090909092</v>
      </c>
      <c r="AK2306" s="30">
        <f>IF(W2306="si",($S2306*'COSTOS DE CREDITOS'!$C$27)/DATA!$G2306,"")</f>
        <v>47.07631125553273</v>
      </c>
      <c r="AL2306" s="90">
        <f>IF(W2306="si",'COSTOS DE CREDITOS'!$C$35,"")</f>
        <v>20.421138461538462</v>
      </c>
      <c r="AM2306" s="30">
        <f t="shared" si="584"/>
        <v>615.38461538461547</v>
      </c>
      <c r="AN2306" s="30">
        <f t="shared" si="585"/>
        <v>0</v>
      </c>
      <c r="AO2306" s="30">
        <f t="shared" si="586"/>
        <v>682.88206510168663</v>
      </c>
      <c r="AP2306" s="30">
        <f t="shared" si="587"/>
        <v>1827.4579348983134</v>
      </c>
      <c r="AQ2306" s="19">
        <f t="shared" si="588"/>
        <v>0.72797228060673591</v>
      </c>
    </row>
    <row r="2307" spans="1:43" x14ac:dyDescent="0.2">
      <c r="A2307" s="23" t="s">
        <v>5665</v>
      </c>
      <c r="B2307" s="6" t="s">
        <v>5671</v>
      </c>
      <c r="C2307" s="6" t="s">
        <v>5670</v>
      </c>
      <c r="D2307" s="2">
        <v>163906</v>
      </c>
      <c r="E2307" s="2">
        <v>164334</v>
      </c>
      <c r="F2307" s="3" t="s">
        <v>2934</v>
      </c>
      <c r="G2307" s="2">
        <v>5</v>
      </c>
      <c r="H2307" s="2">
        <v>164336</v>
      </c>
      <c r="I2307" s="3" t="s">
        <v>2935</v>
      </c>
      <c r="J2307" s="15">
        <v>45176</v>
      </c>
      <c r="K2307" s="24">
        <v>1232453590</v>
      </c>
      <c r="L2307" s="15">
        <v>45196</v>
      </c>
      <c r="M2307" s="15">
        <v>45199</v>
      </c>
      <c r="N2307" s="15"/>
      <c r="O2307" s="26">
        <f>VLOOKUP(D2307,quash!A$2:$I$7791,9,FALSE)</f>
        <v>2</v>
      </c>
      <c r="P2307" s="7">
        <v>8000</v>
      </c>
      <c r="Q2307" s="26">
        <v>110</v>
      </c>
      <c r="R2307" s="19">
        <v>0.11226939921536</v>
      </c>
      <c r="S2307" s="26">
        <v>16</v>
      </c>
      <c r="T2307" s="7">
        <v>7000</v>
      </c>
      <c r="U2307" s="2">
        <v>142</v>
      </c>
      <c r="V2307" s="11">
        <v>1758.65</v>
      </c>
      <c r="W2307" s="14" t="s">
        <v>5281</v>
      </c>
      <c r="X2307" s="18">
        <v>1</v>
      </c>
      <c r="Y2307" s="9">
        <v>7000</v>
      </c>
      <c r="Z2307" s="19">
        <f t="shared" si="595"/>
        <v>0</v>
      </c>
      <c r="AA2307" s="25">
        <v>1758.65</v>
      </c>
      <c r="AB2307" s="30">
        <f t="shared" si="596"/>
        <v>291000</v>
      </c>
      <c r="AC2307" s="30">
        <f t="shared" si="589"/>
        <v>2.4054982817869417E-2</v>
      </c>
      <c r="AD2307" s="31">
        <f t="shared" si="590"/>
        <v>2.6460481099656357</v>
      </c>
      <c r="AE2307" s="31">
        <f t="shared" si="591"/>
        <v>3.4158075601374573</v>
      </c>
      <c r="AG2307" s="30">
        <f t="shared" si="597"/>
        <v>1695000</v>
      </c>
      <c r="AH2307" s="30">
        <f t="shared" si="592"/>
        <v>4.1297935103244837E-3</v>
      </c>
      <c r="AI2307" s="31">
        <f t="shared" si="593"/>
        <v>0.45427728613569318</v>
      </c>
      <c r="AJ2307" s="31">
        <f t="shared" si="594"/>
        <v>0.58643067846607666</v>
      </c>
      <c r="AK2307" s="30">
        <f>IF(W2307="si",($S2307*'COSTOS DE CREDITOS'!$C$27)/DATA!$G2307,"")</f>
        <v>65.906835757745824</v>
      </c>
      <c r="AL2307" s="90">
        <f>IF(W2307="si",'COSTOS DE CREDITOS'!$C$35,"")</f>
        <v>20.421138461538462</v>
      </c>
      <c r="AM2307" s="30">
        <f t="shared" ref="AM2307:AM2370" si="598">IF(W2307="si",(20%/52*$S2307)*$T2307,"")</f>
        <v>430.76923076923077</v>
      </c>
      <c r="AN2307" s="30">
        <f t="shared" ref="AN2307:AN2370" si="599">IF(W2307="SI",T2307-Y2307,"")</f>
        <v>0</v>
      </c>
      <c r="AO2307" s="30">
        <f t="shared" ref="AO2307:AO2370" si="600">SUM(AK2307:AN2307)</f>
        <v>517.09720498851505</v>
      </c>
      <c r="AP2307" s="30">
        <f t="shared" ref="AP2307:AP2370" si="601">AA2307-AO2307</f>
        <v>1241.5527950114852</v>
      </c>
      <c r="AQ2307" s="19">
        <f t="shared" ref="AQ2307:AQ2370" si="602">IFERROR(AP2307/AA2307,"")</f>
        <v>0.70596923493104657</v>
      </c>
    </row>
    <row r="2308" spans="1:43" x14ac:dyDescent="0.2">
      <c r="A2308" s="23" t="s">
        <v>5665</v>
      </c>
      <c r="B2308" s="6" t="s">
        <v>5671</v>
      </c>
      <c r="C2308" s="6" t="s">
        <v>5670</v>
      </c>
      <c r="D2308" s="2">
        <v>163880</v>
      </c>
      <c r="E2308" s="2">
        <v>164334</v>
      </c>
      <c r="F2308" s="3" t="s">
        <v>2934</v>
      </c>
      <c r="G2308" s="2">
        <v>5</v>
      </c>
      <c r="H2308" s="2">
        <v>164337</v>
      </c>
      <c r="I2308" s="3" t="s">
        <v>2936</v>
      </c>
      <c r="J2308" s="15">
        <v>45176</v>
      </c>
      <c r="K2308" s="24">
        <v>1232440727</v>
      </c>
      <c r="L2308" s="15">
        <v>45196</v>
      </c>
      <c r="M2308" s="15">
        <v>45199</v>
      </c>
      <c r="N2308" s="15"/>
      <c r="O2308" s="26">
        <f>VLOOKUP(D2308,quash!A$2:$I$7791,9,FALSE)</f>
        <v>5</v>
      </c>
      <c r="P2308" s="7">
        <v>5000</v>
      </c>
      <c r="Q2308" s="26">
        <v>147</v>
      </c>
      <c r="R2308" s="19">
        <v>0.11226939921536</v>
      </c>
      <c r="S2308" s="26">
        <v>16</v>
      </c>
      <c r="T2308" s="7">
        <v>8000</v>
      </c>
      <c r="U2308" s="2">
        <v>142</v>
      </c>
      <c r="V2308" s="11">
        <v>2013.74</v>
      </c>
      <c r="W2308" s="14" t="s">
        <v>5281</v>
      </c>
      <c r="X2308" s="18">
        <v>1</v>
      </c>
      <c r="Y2308" s="9">
        <v>8000</v>
      </c>
      <c r="Z2308" s="19">
        <f t="shared" si="595"/>
        <v>0</v>
      </c>
      <c r="AA2308" s="25">
        <v>2013.74</v>
      </c>
      <c r="AB2308" s="30">
        <f t="shared" si="596"/>
        <v>86000</v>
      </c>
      <c r="AC2308" s="30">
        <f t="shared" si="589"/>
        <v>9.3023255813953487E-2</v>
      </c>
      <c r="AD2308" s="31">
        <f t="shared" si="590"/>
        <v>13.674418604651162</v>
      </c>
      <c r="AE2308" s="31">
        <f t="shared" si="591"/>
        <v>13.209302325581396</v>
      </c>
      <c r="AG2308" s="30">
        <f t="shared" si="597"/>
        <v>352000</v>
      </c>
      <c r="AH2308" s="30">
        <f t="shared" si="592"/>
        <v>2.2727272727272728E-2</v>
      </c>
      <c r="AI2308" s="31">
        <f t="shared" si="593"/>
        <v>3.3409090909090908</v>
      </c>
      <c r="AJ2308" s="31">
        <f t="shared" si="594"/>
        <v>3.2272727272727275</v>
      </c>
      <c r="AK2308" s="30">
        <f>IF(W2308="si",($S2308*'COSTOS DE CREDITOS'!$C$27)/DATA!$G2308,"")</f>
        <v>65.906835757745824</v>
      </c>
      <c r="AL2308" s="90">
        <f>IF(W2308="si",'COSTOS DE CREDITOS'!$C$35,"")</f>
        <v>20.421138461538462</v>
      </c>
      <c r="AM2308" s="30">
        <f t="shared" si="598"/>
        <v>492.30769230769232</v>
      </c>
      <c r="AN2308" s="30">
        <f t="shared" si="599"/>
        <v>0</v>
      </c>
      <c r="AO2308" s="30">
        <f t="shared" si="600"/>
        <v>578.63566652697659</v>
      </c>
      <c r="AP2308" s="30">
        <f t="shared" si="601"/>
        <v>1435.1043334730234</v>
      </c>
      <c r="AQ2308" s="19">
        <f t="shared" si="602"/>
        <v>0.71265621851531147</v>
      </c>
    </row>
    <row r="2309" spans="1:43" x14ac:dyDescent="0.2">
      <c r="A2309" s="23" t="s">
        <v>5665</v>
      </c>
      <c r="B2309" s="6" t="s">
        <v>5671</v>
      </c>
      <c r="C2309" s="6" t="s">
        <v>5670</v>
      </c>
      <c r="D2309" s="2">
        <v>163925</v>
      </c>
      <c r="E2309" s="2">
        <v>164334</v>
      </c>
      <c r="F2309" s="3" t="s">
        <v>2934</v>
      </c>
      <c r="G2309" s="2">
        <v>5</v>
      </c>
      <c r="H2309" s="2">
        <v>164338</v>
      </c>
      <c r="I2309" s="3" t="s">
        <v>2937</v>
      </c>
      <c r="J2309" s="15">
        <v>45289</v>
      </c>
      <c r="K2309" s="24">
        <v>1310384884</v>
      </c>
      <c r="L2309" s="15">
        <v>45196</v>
      </c>
      <c r="M2309" s="15">
        <v>45199</v>
      </c>
      <c r="N2309" s="15"/>
      <c r="O2309" s="26">
        <f>VLOOKUP(D2309,quash!A$2:$I$7791,9,FALSE)</f>
        <v>3</v>
      </c>
      <c r="P2309" s="7">
        <v>5000</v>
      </c>
      <c r="Q2309" s="26">
        <v>147</v>
      </c>
      <c r="R2309" s="19">
        <v>0.11226939921536</v>
      </c>
      <c r="S2309" s="26">
        <v>16</v>
      </c>
      <c r="T2309" s="7">
        <v>6000</v>
      </c>
      <c r="U2309" s="2">
        <v>142</v>
      </c>
      <c r="V2309" s="11">
        <v>1503.37</v>
      </c>
      <c r="W2309" s="14" t="s">
        <v>5281</v>
      </c>
      <c r="X2309" s="18">
        <v>1</v>
      </c>
      <c r="Y2309" s="9">
        <v>6000</v>
      </c>
      <c r="Z2309" s="19">
        <f t="shared" si="595"/>
        <v>0</v>
      </c>
      <c r="AA2309" s="25">
        <v>1503.37</v>
      </c>
      <c r="AB2309" s="30">
        <f t="shared" si="596"/>
        <v>130000</v>
      </c>
      <c r="AC2309" s="30">
        <f t="shared" si="589"/>
        <v>4.6153846153846156E-2</v>
      </c>
      <c r="AD2309" s="31">
        <f t="shared" si="590"/>
        <v>6.7846153846153854</v>
      </c>
      <c r="AE2309" s="31">
        <f t="shared" si="591"/>
        <v>6.5538461538461545</v>
      </c>
      <c r="AG2309" s="30">
        <f t="shared" si="597"/>
        <v>778000</v>
      </c>
      <c r="AH2309" s="30">
        <f t="shared" si="592"/>
        <v>7.7120822622107968E-3</v>
      </c>
      <c r="AI2309" s="31">
        <f t="shared" si="593"/>
        <v>1.1336760925449871</v>
      </c>
      <c r="AJ2309" s="31">
        <f t="shared" si="594"/>
        <v>1.0951156812339331</v>
      </c>
      <c r="AK2309" s="30">
        <f>IF(W2309="si",($S2309*'COSTOS DE CREDITOS'!$C$27)/DATA!$G2309,"")</f>
        <v>65.906835757745824</v>
      </c>
      <c r="AL2309" s="90">
        <f>IF(W2309="si",'COSTOS DE CREDITOS'!$C$35,"")</f>
        <v>20.421138461538462</v>
      </c>
      <c r="AM2309" s="30">
        <f t="shared" si="598"/>
        <v>369.23076923076923</v>
      </c>
      <c r="AN2309" s="30">
        <f t="shared" si="599"/>
        <v>0</v>
      </c>
      <c r="AO2309" s="30">
        <f t="shared" si="600"/>
        <v>455.5587434500535</v>
      </c>
      <c r="AP2309" s="30">
        <f t="shared" si="601"/>
        <v>1047.8112565499464</v>
      </c>
      <c r="AQ2309" s="19">
        <f t="shared" si="602"/>
        <v>0.69697496727348984</v>
      </c>
    </row>
    <row r="2310" spans="1:43" x14ac:dyDescent="0.2">
      <c r="A2310" s="23" t="s">
        <v>5665</v>
      </c>
      <c r="B2310" s="6" t="s">
        <v>5671</v>
      </c>
      <c r="C2310" s="6" t="s">
        <v>5670</v>
      </c>
      <c r="D2310" s="2">
        <v>163998</v>
      </c>
      <c r="E2310" s="2">
        <v>164334</v>
      </c>
      <c r="F2310" s="3" t="s">
        <v>2934</v>
      </c>
      <c r="G2310" s="2">
        <v>5</v>
      </c>
      <c r="H2310" s="2">
        <v>164348</v>
      </c>
      <c r="I2310" s="3" t="s">
        <v>2938</v>
      </c>
      <c r="J2310" s="15">
        <v>45289</v>
      </c>
      <c r="K2310" s="24">
        <v>1310383273</v>
      </c>
      <c r="L2310" s="15">
        <v>45196</v>
      </c>
      <c r="M2310" s="15">
        <v>45199</v>
      </c>
      <c r="N2310" s="15"/>
      <c r="O2310" s="26" t="e">
        <f>VLOOKUP(D2310,quash!A$2:$I$7791,9,FALSE)</f>
        <v>#N/A</v>
      </c>
      <c r="P2310" s="7">
        <v>7000</v>
      </c>
      <c r="Q2310" s="26">
        <v>125</v>
      </c>
      <c r="R2310" s="19">
        <v>3.3741050530766176E-2</v>
      </c>
      <c r="S2310" s="26">
        <v>16</v>
      </c>
      <c r="T2310" s="7">
        <v>8000</v>
      </c>
      <c r="U2310" s="2">
        <v>142</v>
      </c>
      <c r="V2310" s="11">
        <v>2013.74</v>
      </c>
      <c r="W2310" s="14" t="s">
        <v>5281</v>
      </c>
      <c r="X2310" s="18">
        <v>1</v>
      </c>
      <c r="Y2310" s="9">
        <v>8000</v>
      </c>
      <c r="Z2310" s="19">
        <f t="shared" si="595"/>
        <v>0</v>
      </c>
      <c r="AA2310" s="25">
        <v>2013.74</v>
      </c>
      <c r="AB2310" s="30">
        <f t="shared" si="596"/>
        <v>153000</v>
      </c>
      <c r="AC2310" s="30">
        <f t="shared" si="589"/>
        <v>5.2287581699346407E-2</v>
      </c>
      <c r="AD2310" s="31">
        <f t="shared" si="590"/>
        <v>6.5359477124183005</v>
      </c>
      <c r="AE2310" s="31">
        <f t="shared" si="591"/>
        <v>7.4248366013071898</v>
      </c>
      <c r="AG2310" s="30">
        <f t="shared" si="597"/>
        <v>6126000</v>
      </c>
      <c r="AH2310" s="30">
        <f t="shared" si="592"/>
        <v>1.3059092393078681E-3</v>
      </c>
      <c r="AI2310" s="31">
        <f t="shared" si="593"/>
        <v>0.16323865491348352</v>
      </c>
      <c r="AJ2310" s="31">
        <f t="shared" si="594"/>
        <v>0.18543911198171725</v>
      </c>
      <c r="AK2310" s="30">
        <f>IF(W2310="si",($S2310*'COSTOS DE CREDITOS'!$C$27)/DATA!$G2310,"")</f>
        <v>65.906835757745824</v>
      </c>
      <c r="AL2310" s="90">
        <f>IF(W2310="si",'COSTOS DE CREDITOS'!$C$35,"")</f>
        <v>20.421138461538462</v>
      </c>
      <c r="AM2310" s="30">
        <f t="shared" si="598"/>
        <v>492.30769230769232</v>
      </c>
      <c r="AN2310" s="30">
        <f t="shared" si="599"/>
        <v>0</v>
      </c>
      <c r="AO2310" s="30">
        <f t="shared" si="600"/>
        <v>578.63566652697659</v>
      </c>
      <c r="AP2310" s="30">
        <f t="shared" si="601"/>
        <v>1435.1043334730234</v>
      </c>
      <c r="AQ2310" s="19">
        <f t="shared" si="602"/>
        <v>0.71265621851531147</v>
      </c>
    </row>
    <row r="2311" spans="1:43" x14ac:dyDescent="0.2">
      <c r="A2311" s="23" t="s">
        <v>5665</v>
      </c>
      <c r="B2311" s="6" t="s">
        <v>5675</v>
      </c>
      <c r="C2311" s="6" t="s">
        <v>5667</v>
      </c>
      <c r="D2311" s="2">
        <v>163620</v>
      </c>
      <c r="E2311" s="2">
        <v>164368</v>
      </c>
      <c r="F2311" s="3" t="s">
        <v>2940</v>
      </c>
      <c r="G2311" s="2">
        <v>5</v>
      </c>
      <c r="H2311" s="2">
        <v>164370</v>
      </c>
      <c r="I2311" s="3" t="s">
        <v>2941</v>
      </c>
      <c r="J2311" s="15">
        <v>45173</v>
      </c>
      <c r="K2311" s="24">
        <v>1230539878</v>
      </c>
      <c r="L2311" s="15">
        <v>45196</v>
      </c>
      <c r="M2311" s="15">
        <v>45199</v>
      </c>
      <c r="N2311" s="15"/>
      <c r="O2311" s="26">
        <f>VLOOKUP(D2311,quash!A$2:$I$7791,9,FALSE)</f>
        <v>1</v>
      </c>
      <c r="P2311" s="7">
        <v>5000</v>
      </c>
      <c r="Q2311" s="26">
        <v>147</v>
      </c>
      <c r="R2311" s="19">
        <v>0.11226939921536</v>
      </c>
      <c r="S2311" s="26">
        <v>16</v>
      </c>
      <c r="T2311" s="7">
        <v>5000</v>
      </c>
      <c r="U2311" s="2">
        <v>115</v>
      </c>
      <c r="V2311" s="11">
        <v>999.89</v>
      </c>
      <c r="W2311" s="14" t="s">
        <v>5281</v>
      </c>
      <c r="X2311" s="18">
        <v>1</v>
      </c>
      <c r="Y2311" s="9">
        <v>5000</v>
      </c>
      <c r="Z2311" s="19">
        <f t="shared" si="595"/>
        <v>0</v>
      </c>
      <c r="AA2311" s="25">
        <v>999.89</v>
      </c>
      <c r="AB2311" s="30">
        <f t="shared" si="596"/>
        <v>283000</v>
      </c>
      <c r="AC2311" s="30">
        <f t="shared" si="589"/>
        <v>1.7667844522968199E-2</v>
      </c>
      <c r="AD2311" s="31">
        <f t="shared" si="590"/>
        <v>2.5971731448763253</v>
      </c>
      <c r="AE2311" s="31">
        <f t="shared" si="591"/>
        <v>2.031802120141343</v>
      </c>
      <c r="AG2311" s="30">
        <f t="shared" si="597"/>
        <v>2427000</v>
      </c>
      <c r="AH2311" s="30">
        <f t="shared" si="592"/>
        <v>2.0601565718994645E-3</v>
      </c>
      <c r="AI2311" s="31">
        <f t="shared" si="593"/>
        <v>0.30284301606922126</v>
      </c>
      <c r="AJ2311" s="31">
        <f t="shared" si="594"/>
        <v>0.23691800576843841</v>
      </c>
      <c r="AK2311" s="30">
        <f>IF(W2311="si",($S2311*'COSTOS DE CREDITOS'!$C$27)/DATA!$G2311,"")</f>
        <v>65.906835757745824</v>
      </c>
      <c r="AL2311" s="90">
        <f>IF(W2311="si",'COSTOS DE CREDITOS'!$C$35,"")</f>
        <v>20.421138461538462</v>
      </c>
      <c r="AM2311" s="30">
        <f t="shared" si="598"/>
        <v>307.69230769230774</v>
      </c>
      <c r="AN2311" s="30">
        <f t="shared" si="599"/>
        <v>0</v>
      </c>
      <c r="AO2311" s="30">
        <f t="shared" si="600"/>
        <v>394.02028191159201</v>
      </c>
      <c r="AP2311" s="30">
        <f t="shared" si="601"/>
        <v>605.86971808840804</v>
      </c>
      <c r="AQ2311" s="19">
        <f t="shared" si="602"/>
        <v>0.60593637108922782</v>
      </c>
    </row>
    <row r="2312" spans="1:43" x14ac:dyDescent="0.2">
      <c r="A2312" s="23" t="s">
        <v>5665</v>
      </c>
      <c r="B2312" s="6" t="s">
        <v>5675</v>
      </c>
      <c r="C2312" s="6" t="s">
        <v>5667</v>
      </c>
      <c r="D2312" s="2">
        <v>163617</v>
      </c>
      <c r="E2312" s="2">
        <v>164368</v>
      </c>
      <c r="F2312" s="3" t="s">
        <v>2940</v>
      </c>
      <c r="G2312" s="2">
        <v>5</v>
      </c>
      <c r="H2312" s="2">
        <v>164371</v>
      </c>
      <c r="I2312" s="3" t="s">
        <v>2942</v>
      </c>
      <c r="J2312" s="15">
        <v>45280</v>
      </c>
      <c r="K2312" s="24">
        <v>1300695109</v>
      </c>
      <c r="L2312" s="15">
        <v>45196</v>
      </c>
      <c r="M2312" s="15">
        <v>45199</v>
      </c>
      <c r="N2312" s="15"/>
      <c r="O2312" s="26">
        <f>VLOOKUP(D2312,quash!A$2:$I$7791,9,FALSE)</f>
        <v>4</v>
      </c>
      <c r="P2312" s="7">
        <v>10000</v>
      </c>
      <c r="Q2312" s="26">
        <v>132</v>
      </c>
      <c r="R2312" s="19">
        <v>5.8283715876113903E-2</v>
      </c>
      <c r="S2312" s="26">
        <v>16</v>
      </c>
      <c r="T2312" s="7">
        <v>5000</v>
      </c>
      <c r="U2312" s="2">
        <v>122</v>
      </c>
      <c r="V2312" s="11">
        <v>1068.94</v>
      </c>
      <c r="W2312" s="14" t="s">
        <v>5281</v>
      </c>
      <c r="X2312" s="18">
        <v>1</v>
      </c>
      <c r="Y2312" s="9">
        <v>5000</v>
      </c>
      <c r="Z2312" s="19">
        <f t="shared" si="595"/>
        <v>0</v>
      </c>
      <c r="AA2312" s="25">
        <v>1068.94</v>
      </c>
      <c r="AB2312" s="30">
        <f t="shared" si="596"/>
        <v>176000</v>
      </c>
      <c r="AC2312" s="30">
        <f t="shared" si="589"/>
        <v>2.8409090909090908E-2</v>
      </c>
      <c r="AD2312" s="31">
        <f t="shared" si="590"/>
        <v>3.75</v>
      </c>
      <c r="AE2312" s="31">
        <f t="shared" si="591"/>
        <v>3.4659090909090908</v>
      </c>
      <c r="AG2312" s="30">
        <f t="shared" si="597"/>
        <v>927000</v>
      </c>
      <c r="AH2312" s="30">
        <f t="shared" si="592"/>
        <v>5.3937432578209281E-3</v>
      </c>
      <c r="AI2312" s="31">
        <f t="shared" si="593"/>
        <v>0.71197411003236255</v>
      </c>
      <c r="AJ2312" s="31">
        <f t="shared" si="594"/>
        <v>0.65803667745415328</v>
      </c>
      <c r="AK2312" s="30">
        <f>IF(W2312="si",($S2312*'COSTOS DE CREDITOS'!$C$27)/DATA!$G2312,"")</f>
        <v>65.906835757745824</v>
      </c>
      <c r="AL2312" s="90">
        <f>IF(W2312="si",'COSTOS DE CREDITOS'!$C$35,"")</f>
        <v>20.421138461538462</v>
      </c>
      <c r="AM2312" s="30">
        <f t="shared" si="598"/>
        <v>307.69230769230774</v>
      </c>
      <c r="AN2312" s="30">
        <f t="shared" si="599"/>
        <v>0</v>
      </c>
      <c r="AO2312" s="30">
        <f t="shared" si="600"/>
        <v>394.02028191159201</v>
      </c>
      <c r="AP2312" s="30">
        <f t="shared" si="601"/>
        <v>674.91971808840799</v>
      </c>
      <c r="AQ2312" s="19">
        <f t="shared" si="602"/>
        <v>0.63139158239789694</v>
      </c>
    </row>
    <row r="2313" spans="1:43" x14ac:dyDescent="0.2">
      <c r="A2313" s="23" t="s">
        <v>5665</v>
      </c>
      <c r="B2313" s="6" t="s">
        <v>5675</v>
      </c>
      <c r="C2313" s="6" t="s">
        <v>5667</v>
      </c>
      <c r="D2313" s="2">
        <v>163611</v>
      </c>
      <c r="E2313" s="2">
        <v>164368</v>
      </c>
      <c r="F2313" s="3" t="s">
        <v>2940</v>
      </c>
      <c r="G2313" s="2">
        <v>5</v>
      </c>
      <c r="H2313" s="2">
        <v>164372</v>
      </c>
      <c r="I2313" s="3" t="s">
        <v>2943</v>
      </c>
      <c r="J2313" s="15">
        <v>45280</v>
      </c>
      <c r="K2313" s="24">
        <v>1300695332</v>
      </c>
      <c r="L2313" s="15">
        <v>45196</v>
      </c>
      <c r="M2313" s="15">
        <v>45199</v>
      </c>
      <c r="N2313" s="15"/>
      <c r="O2313" s="26">
        <f>VLOOKUP(D2313,quash!A$2:$I$7791,9,FALSE)</f>
        <v>1</v>
      </c>
      <c r="P2313" s="7">
        <v>5000</v>
      </c>
      <c r="Q2313" s="26">
        <v>147</v>
      </c>
      <c r="R2313" s="19">
        <v>0.11226939921536</v>
      </c>
      <c r="S2313" s="26">
        <v>16</v>
      </c>
      <c r="T2313" s="7">
        <v>5000</v>
      </c>
      <c r="U2313" s="2">
        <v>122</v>
      </c>
      <c r="V2313" s="11">
        <v>1068.94</v>
      </c>
      <c r="W2313" s="14" t="s">
        <v>5281</v>
      </c>
      <c r="X2313" s="18">
        <v>1</v>
      </c>
      <c r="Y2313" s="9">
        <v>5000</v>
      </c>
      <c r="Z2313" s="19">
        <f t="shared" si="595"/>
        <v>0</v>
      </c>
      <c r="AA2313" s="25">
        <v>1068.94</v>
      </c>
      <c r="AB2313" s="30">
        <f t="shared" si="596"/>
        <v>283000</v>
      </c>
      <c r="AC2313" s="30">
        <f t="shared" si="589"/>
        <v>1.7667844522968199E-2</v>
      </c>
      <c r="AD2313" s="31">
        <f t="shared" si="590"/>
        <v>2.5971731448763253</v>
      </c>
      <c r="AE2313" s="31">
        <f t="shared" si="591"/>
        <v>2.1554770318021204</v>
      </c>
      <c r="AG2313" s="30">
        <f t="shared" si="597"/>
        <v>2427000</v>
      </c>
      <c r="AH2313" s="30">
        <f t="shared" si="592"/>
        <v>2.0601565718994645E-3</v>
      </c>
      <c r="AI2313" s="31">
        <f t="shared" si="593"/>
        <v>0.30284301606922126</v>
      </c>
      <c r="AJ2313" s="31">
        <f t="shared" si="594"/>
        <v>0.25133910177173469</v>
      </c>
      <c r="AK2313" s="30">
        <f>IF(W2313="si",($S2313*'COSTOS DE CREDITOS'!$C$27)/DATA!$G2313,"")</f>
        <v>65.906835757745824</v>
      </c>
      <c r="AL2313" s="90">
        <f>IF(W2313="si",'COSTOS DE CREDITOS'!$C$35,"")</f>
        <v>20.421138461538462</v>
      </c>
      <c r="AM2313" s="30">
        <f t="shared" si="598"/>
        <v>307.69230769230774</v>
      </c>
      <c r="AN2313" s="30">
        <f t="shared" si="599"/>
        <v>0</v>
      </c>
      <c r="AO2313" s="30">
        <f t="shared" si="600"/>
        <v>394.02028191159201</v>
      </c>
      <c r="AP2313" s="30">
        <f t="shared" si="601"/>
        <v>674.91971808840799</v>
      </c>
      <c r="AQ2313" s="19">
        <f t="shared" si="602"/>
        <v>0.63139158239789694</v>
      </c>
    </row>
    <row r="2314" spans="1:43" x14ac:dyDescent="0.2">
      <c r="A2314" s="23" t="s">
        <v>5665</v>
      </c>
      <c r="B2314" s="6" t="s">
        <v>5675</v>
      </c>
      <c r="C2314" s="6" t="s">
        <v>5667</v>
      </c>
      <c r="D2314" s="2">
        <v>163615</v>
      </c>
      <c r="E2314" s="2">
        <v>164368</v>
      </c>
      <c r="F2314" s="3" t="s">
        <v>2940</v>
      </c>
      <c r="G2314" s="2">
        <v>5</v>
      </c>
      <c r="H2314" s="2">
        <v>164374</v>
      </c>
      <c r="I2314" s="3" t="s">
        <v>2944</v>
      </c>
      <c r="J2314" s="15">
        <v>45280</v>
      </c>
      <c r="K2314" s="24">
        <v>1300695527</v>
      </c>
      <c r="L2314" s="15">
        <v>45196</v>
      </c>
      <c r="M2314" s="15">
        <v>45199</v>
      </c>
      <c r="N2314" s="15"/>
      <c r="O2314" s="26">
        <f>VLOOKUP(D2314,quash!A$2:$I$7791,9,FALSE)</f>
        <v>3</v>
      </c>
      <c r="P2314" s="7">
        <v>10000</v>
      </c>
      <c r="Q2314" s="26">
        <v>147</v>
      </c>
      <c r="R2314" s="19">
        <v>7.9000519063170294E-2</v>
      </c>
      <c r="S2314" s="26">
        <v>16</v>
      </c>
      <c r="T2314" s="7">
        <v>5000</v>
      </c>
      <c r="U2314" s="2">
        <v>122</v>
      </c>
      <c r="V2314" s="11">
        <v>1068.94</v>
      </c>
      <c r="W2314" s="14" t="s">
        <v>5281</v>
      </c>
      <c r="X2314" s="18">
        <v>1</v>
      </c>
      <c r="Y2314" s="9">
        <v>5000</v>
      </c>
      <c r="Z2314" s="19">
        <f t="shared" si="595"/>
        <v>0</v>
      </c>
      <c r="AA2314" s="25">
        <v>1068.94</v>
      </c>
      <c r="AB2314" s="30">
        <f t="shared" si="596"/>
        <v>130000</v>
      </c>
      <c r="AC2314" s="30">
        <f t="shared" si="589"/>
        <v>3.8461538461538464E-2</v>
      </c>
      <c r="AD2314" s="31">
        <f t="shared" si="590"/>
        <v>5.6538461538461542</v>
      </c>
      <c r="AE2314" s="31">
        <f t="shared" si="591"/>
        <v>4.6923076923076925</v>
      </c>
      <c r="AG2314" s="30">
        <f t="shared" si="597"/>
        <v>778000</v>
      </c>
      <c r="AH2314" s="30">
        <f t="shared" si="592"/>
        <v>6.4267352185089976E-3</v>
      </c>
      <c r="AI2314" s="31">
        <f t="shared" si="593"/>
        <v>0.94473007712082269</v>
      </c>
      <c r="AJ2314" s="31">
        <f t="shared" si="594"/>
        <v>0.78406169665809766</v>
      </c>
      <c r="AK2314" s="30">
        <f>IF(W2314="si",($S2314*'COSTOS DE CREDITOS'!$C$27)/DATA!$G2314,"")</f>
        <v>65.906835757745824</v>
      </c>
      <c r="AL2314" s="90">
        <f>IF(W2314="si",'COSTOS DE CREDITOS'!$C$35,"")</f>
        <v>20.421138461538462</v>
      </c>
      <c r="AM2314" s="30">
        <f t="shared" si="598"/>
        <v>307.69230769230774</v>
      </c>
      <c r="AN2314" s="30">
        <f t="shared" si="599"/>
        <v>0</v>
      </c>
      <c r="AO2314" s="30">
        <f t="shared" si="600"/>
        <v>394.02028191159201</v>
      </c>
      <c r="AP2314" s="30">
        <f t="shared" si="601"/>
        <v>674.91971808840799</v>
      </c>
      <c r="AQ2314" s="19">
        <f t="shared" si="602"/>
        <v>0.63139158239789694</v>
      </c>
    </row>
    <row r="2315" spans="1:43" x14ac:dyDescent="0.2">
      <c r="A2315" s="23" t="s">
        <v>5665</v>
      </c>
      <c r="B2315" s="6" t="s">
        <v>5682</v>
      </c>
      <c r="C2315" s="6" t="s">
        <v>5670</v>
      </c>
      <c r="D2315" s="2">
        <v>164160</v>
      </c>
      <c r="E2315" s="2">
        <v>164381</v>
      </c>
      <c r="F2315" s="3" t="s">
        <v>1897</v>
      </c>
      <c r="G2315" s="2">
        <v>6</v>
      </c>
      <c r="H2315" s="2">
        <v>164388</v>
      </c>
      <c r="I2315" s="3" t="s">
        <v>2945</v>
      </c>
      <c r="J2315" s="15">
        <v>45181</v>
      </c>
      <c r="K2315" s="24">
        <v>1235535873</v>
      </c>
      <c r="L2315" s="15">
        <v>45196</v>
      </c>
      <c r="M2315" s="15">
        <v>45199</v>
      </c>
      <c r="N2315" s="15"/>
      <c r="O2315" s="26">
        <f>VLOOKUP(D2315,quash!A$2:$I$7791,9,FALSE)</f>
        <v>2</v>
      </c>
      <c r="P2315" s="7">
        <v>10000</v>
      </c>
      <c r="Q2315" s="26">
        <v>110</v>
      </c>
      <c r="R2315" s="19">
        <v>3.11605023919212E-2</v>
      </c>
      <c r="S2315" s="26">
        <v>16</v>
      </c>
      <c r="T2315" s="7">
        <v>10000</v>
      </c>
      <c r="U2315" s="2">
        <v>142</v>
      </c>
      <c r="V2315" s="11">
        <v>2510.34</v>
      </c>
      <c r="W2315" s="14" t="s">
        <v>5281</v>
      </c>
      <c r="X2315" s="18">
        <v>1</v>
      </c>
      <c r="Y2315" s="9">
        <v>10000</v>
      </c>
      <c r="Z2315" s="19">
        <f t="shared" si="595"/>
        <v>0</v>
      </c>
      <c r="AA2315" s="25">
        <v>2510.34</v>
      </c>
      <c r="AB2315" s="30">
        <f t="shared" si="596"/>
        <v>291000</v>
      </c>
      <c r="AC2315" s="30">
        <f t="shared" si="589"/>
        <v>3.4364261168384883E-2</v>
      </c>
      <c r="AD2315" s="31">
        <f t="shared" si="590"/>
        <v>3.7800687285223371</v>
      </c>
      <c r="AE2315" s="31">
        <f t="shared" si="591"/>
        <v>4.8797250859106533</v>
      </c>
      <c r="AG2315" s="30">
        <f t="shared" si="597"/>
        <v>1695000</v>
      </c>
      <c r="AH2315" s="30">
        <f t="shared" si="592"/>
        <v>5.8997050147492625E-3</v>
      </c>
      <c r="AI2315" s="31">
        <f t="shared" si="593"/>
        <v>0.64896755162241893</v>
      </c>
      <c r="AJ2315" s="31">
        <f t="shared" si="594"/>
        <v>0.83775811209439532</v>
      </c>
      <c r="AK2315" s="30">
        <f>IF(W2315="si",($S2315*'COSTOS DE CREDITOS'!$C$27)/DATA!$G2315,"")</f>
        <v>54.922363131454851</v>
      </c>
      <c r="AL2315" s="90">
        <f>IF(W2315="si",'COSTOS DE CREDITOS'!$C$35,"")</f>
        <v>20.421138461538462</v>
      </c>
      <c r="AM2315" s="30">
        <f t="shared" si="598"/>
        <v>615.38461538461547</v>
      </c>
      <c r="AN2315" s="30">
        <f t="shared" si="599"/>
        <v>0</v>
      </c>
      <c r="AO2315" s="30">
        <f t="shared" si="600"/>
        <v>690.72811697760881</v>
      </c>
      <c r="AP2315" s="30">
        <f t="shared" si="601"/>
        <v>1819.6118830223913</v>
      </c>
      <c r="AQ2315" s="19">
        <f t="shared" si="602"/>
        <v>0.72484678689834492</v>
      </c>
    </row>
    <row r="2316" spans="1:43" x14ac:dyDescent="0.2">
      <c r="A2316" s="23" t="s">
        <v>5665</v>
      </c>
      <c r="B2316" s="6" t="s">
        <v>5668</v>
      </c>
      <c r="C2316" s="6" t="s">
        <v>5667</v>
      </c>
      <c r="D2316" s="2">
        <v>164025</v>
      </c>
      <c r="E2316" s="2">
        <v>164454</v>
      </c>
      <c r="F2316" s="3" t="s">
        <v>1632</v>
      </c>
      <c r="G2316" s="2">
        <v>5</v>
      </c>
      <c r="H2316" s="2">
        <v>164474</v>
      </c>
      <c r="I2316" s="3" t="s">
        <v>2946</v>
      </c>
      <c r="J2316" s="15">
        <v>45178</v>
      </c>
      <c r="K2316" s="24">
        <v>1233850658</v>
      </c>
      <c r="L2316" s="15">
        <v>45196</v>
      </c>
      <c r="M2316" s="15">
        <v>45199</v>
      </c>
      <c r="N2316" s="15"/>
      <c r="O2316" s="26" t="e">
        <f>VLOOKUP(D2316,quash!A$2:$I$7791,9,FALSE)</f>
        <v>#N/A</v>
      </c>
      <c r="P2316" s="7">
        <v>7000</v>
      </c>
      <c r="Q2316" s="26">
        <v>126</v>
      </c>
      <c r="R2316" s="19">
        <v>3.3741050530766176E-2</v>
      </c>
      <c r="S2316" s="26">
        <v>16</v>
      </c>
      <c r="T2316" s="7">
        <v>5000</v>
      </c>
      <c r="U2316" s="2">
        <v>147</v>
      </c>
      <c r="V2316" s="11">
        <v>1303.3399999999999</v>
      </c>
      <c r="W2316" s="14" t="s">
        <v>5281</v>
      </c>
      <c r="X2316" s="18">
        <v>1</v>
      </c>
      <c r="Y2316" s="9">
        <v>5000</v>
      </c>
      <c r="Z2316" s="19">
        <f t="shared" si="595"/>
        <v>0</v>
      </c>
      <c r="AA2316" s="25">
        <v>1303.3399999999999</v>
      </c>
      <c r="AB2316" s="30">
        <f t="shared" si="596"/>
        <v>153000</v>
      </c>
      <c r="AC2316" s="30">
        <f t="shared" si="589"/>
        <v>3.2679738562091505E-2</v>
      </c>
      <c r="AD2316" s="31">
        <f t="shared" si="590"/>
        <v>4.1176470588235299</v>
      </c>
      <c r="AE2316" s="31">
        <f t="shared" si="591"/>
        <v>4.8039215686274517</v>
      </c>
      <c r="AG2316" s="30">
        <f t="shared" si="597"/>
        <v>6126000</v>
      </c>
      <c r="AH2316" s="30">
        <f t="shared" si="592"/>
        <v>8.1619327456741752E-4</v>
      </c>
      <c r="AI2316" s="31">
        <f t="shared" si="593"/>
        <v>0.10284035259549461</v>
      </c>
      <c r="AJ2316" s="31">
        <f t="shared" si="594"/>
        <v>0.11998041136141037</v>
      </c>
      <c r="AK2316" s="30">
        <f>IF(W2316="si",($S2316*'COSTOS DE CREDITOS'!$C$27)/DATA!$G2316,"")</f>
        <v>65.906835757745824</v>
      </c>
      <c r="AL2316" s="90">
        <f>IF(W2316="si",'COSTOS DE CREDITOS'!$C$35,"")</f>
        <v>20.421138461538462</v>
      </c>
      <c r="AM2316" s="30">
        <f t="shared" si="598"/>
        <v>307.69230769230774</v>
      </c>
      <c r="AN2316" s="30">
        <f t="shared" si="599"/>
        <v>0</v>
      </c>
      <c r="AO2316" s="30">
        <f t="shared" si="600"/>
        <v>394.02028191159201</v>
      </c>
      <c r="AP2316" s="30">
        <f t="shared" si="601"/>
        <v>909.31971808840785</v>
      </c>
      <c r="AQ2316" s="19">
        <f t="shared" si="602"/>
        <v>0.69768419452208008</v>
      </c>
    </row>
    <row r="2317" spans="1:43" x14ac:dyDescent="0.2">
      <c r="A2317" s="23" t="s">
        <v>5665</v>
      </c>
      <c r="B2317" s="6" t="s">
        <v>5668</v>
      </c>
      <c r="C2317" s="6" t="s">
        <v>5667</v>
      </c>
      <c r="D2317" s="2">
        <v>164058</v>
      </c>
      <c r="E2317" s="2">
        <v>164454</v>
      </c>
      <c r="F2317" s="3" t="s">
        <v>1632</v>
      </c>
      <c r="G2317" s="2">
        <v>5</v>
      </c>
      <c r="H2317" s="2">
        <v>164483</v>
      </c>
      <c r="I2317" s="3" t="s">
        <v>2947</v>
      </c>
      <c r="J2317" s="15" t="s">
        <v>5688</v>
      </c>
      <c r="K2317" s="24" t="s">
        <v>5688</v>
      </c>
      <c r="L2317" s="15">
        <v>45196</v>
      </c>
      <c r="M2317" s="15">
        <v>45199</v>
      </c>
      <c r="N2317" s="15"/>
      <c r="O2317" s="26" t="e">
        <f>VLOOKUP(D2317,quash!A$2:$I$7791,9,FALSE)</f>
        <v>#N/A</v>
      </c>
      <c r="P2317" s="7">
        <v>7000</v>
      </c>
      <c r="Q2317" s="26">
        <v>126</v>
      </c>
      <c r="R2317" s="19">
        <v>3.3741050530766176E-2</v>
      </c>
      <c r="S2317" s="26">
        <v>16</v>
      </c>
      <c r="T2317" s="7">
        <v>5000</v>
      </c>
      <c r="U2317" s="2">
        <v>147</v>
      </c>
      <c r="V2317" s="11">
        <v>1303.3399999999999</v>
      </c>
      <c r="W2317" s="14" t="s">
        <v>5281</v>
      </c>
      <c r="X2317" s="18">
        <v>1</v>
      </c>
      <c r="Y2317" s="9">
        <v>5000</v>
      </c>
      <c r="Z2317" s="19">
        <f t="shared" si="595"/>
        <v>0</v>
      </c>
      <c r="AA2317" s="25">
        <v>1303.3399999999999</v>
      </c>
      <c r="AB2317" s="30">
        <f t="shared" si="596"/>
        <v>153000</v>
      </c>
      <c r="AC2317" s="30">
        <f t="shared" si="589"/>
        <v>3.2679738562091505E-2</v>
      </c>
      <c r="AD2317" s="31">
        <f t="shared" si="590"/>
        <v>4.1176470588235299</v>
      </c>
      <c r="AE2317" s="31">
        <f t="shared" si="591"/>
        <v>4.8039215686274517</v>
      </c>
      <c r="AG2317" s="30">
        <f t="shared" si="597"/>
        <v>6126000</v>
      </c>
      <c r="AH2317" s="30">
        <f t="shared" si="592"/>
        <v>8.1619327456741752E-4</v>
      </c>
      <c r="AI2317" s="31">
        <f t="shared" si="593"/>
        <v>0.10284035259549461</v>
      </c>
      <c r="AJ2317" s="31">
        <f t="shared" si="594"/>
        <v>0.11998041136141037</v>
      </c>
      <c r="AK2317" s="30">
        <f>IF(W2317="si",($S2317*'COSTOS DE CREDITOS'!$C$27)/DATA!$G2317,"")</f>
        <v>65.906835757745824</v>
      </c>
      <c r="AL2317" s="90">
        <f>IF(W2317="si",'COSTOS DE CREDITOS'!$C$35,"")</f>
        <v>20.421138461538462</v>
      </c>
      <c r="AM2317" s="30">
        <f t="shared" si="598"/>
        <v>307.69230769230774</v>
      </c>
      <c r="AN2317" s="30">
        <f t="shared" si="599"/>
        <v>0</v>
      </c>
      <c r="AO2317" s="30">
        <f t="shared" si="600"/>
        <v>394.02028191159201</v>
      </c>
      <c r="AP2317" s="30">
        <f t="shared" si="601"/>
        <v>909.31971808840785</v>
      </c>
      <c r="AQ2317" s="19">
        <f t="shared" si="602"/>
        <v>0.69768419452208008</v>
      </c>
    </row>
    <row r="2318" spans="1:43" x14ac:dyDescent="0.2">
      <c r="A2318" s="23" t="s">
        <v>5665</v>
      </c>
      <c r="B2318" s="6" t="s">
        <v>5668</v>
      </c>
      <c r="C2318" s="6" t="s">
        <v>5667</v>
      </c>
      <c r="D2318" s="2">
        <v>163817</v>
      </c>
      <c r="E2318" s="2">
        <v>164475</v>
      </c>
      <c r="F2318" s="3" t="s">
        <v>2948</v>
      </c>
      <c r="G2318" s="2">
        <v>7</v>
      </c>
      <c r="H2318" s="2">
        <v>164480</v>
      </c>
      <c r="I2318" s="3" t="s">
        <v>2949</v>
      </c>
      <c r="J2318" s="15">
        <v>45175</v>
      </c>
      <c r="K2318" s="24">
        <v>1231767089</v>
      </c>
      <c r="L2318" s="15">
        <v>45196</v>
      </c>
      <c r="M2318" s="15">
        <v>45199</v>
      </c>
      <c r="N2318" s="15"/>
      <c r="O2318" s="26">
        <f>VLOOKUP(D2318,quash!A$2:$I$7791,9,FALSE)</f>
        <v>1</v>
      </c>
      <c r="P2318" s="7">
        <v>10000</v>
      </c>
      <c r="Q2318" s="26">
        <v>110</v>
      </c>
      <c r="R2318" s="19">
        <v>3.11605023919212E-2</v>
      </c>
      <c r="S2318" s="26">
        <v>16</v>
      </c>
      <c r="T2318" s="7">
        <v>5000</v>
      </c>
      <c r="U2318" s="2">
        <v>147</v>
      </c>
      <c r="V2318" s="11">
        <v>1303.3399999999999</v>
      </c>
      <c r="W2318" s="14" t="s">
        <v>5281</v>
      </c>
      <c r="X2318" s="18">
        <v>1</v>
      </c>
      <c r="Y2318" s="9">
        <v>5000</v>
      </c>
      <c r="Z2318" s="19">
        <f t="shared" si="595"/>
        <v>0</v>
      </c>
      <c r="AA2318" s="25">
        <v>1303.3399999999999</v>
      </c>
      <c r="AB2318" s="30">
        <f t="shared" si="596"/>
        <v>283000</v>
      </c>
      <c r="AC2318" s="30">
        <f t="shared" si="589"/>
        <v>1.7667844522968199E-2</v>
      </c>
      <c r="AD2318" s="31">
        <f t="shared" si="590"/>
        <v>1.9434628975265018</v>
      </c>
      <c r="AE2318" s="31">
        <f t="shared" si="591"/>
        <v>2.5971731448763253</v>
      </c>
      <c r="AG2318" s="30">
        <f t="shared" si="597"/>
        <v>2427000</v>
      </c>
      <c r="AH2318" s="30">
        <f t="shared" si="592"/>
        <v>2.0601565718994645E-3</v>
      </c>
      <c r="AI2318" s="31">
        <f t="shared" si="593"/>
        <v>0.2266172229089411</v>
      </c>
      <c r="AJ2318" s="31">
        <f t="shared" si="594"/>
        <v>0.30284301606922126</v>
      </c>
      <c r="AK2318" s="30">
        <f>IF(W2318="si",($S2318*'COSTOS DE CREDITOS'!$C$27)/DATA!$G2318,"")</f>
        <v>47.07631125553273</v>
      </c>
      <c r="AL2318" s="90">
        <f>IF(W2318="si",'COSTOS DE CREDITOS'!$C$35,"")</f>
        <v>20.421138461538462</v>
      </c>
      <c r="AM2318" s="30">
        <f t="shared" si="598"/>
        <v>307.69230769230774</v>
      </c>
      <c r="AN2318" s="30">
        <f t="shared" si="599"/>
        <v>0</v>
      </c>
      <c r="AO2318" s="30">
        <f t="shared" si="600"/>
        <v>375.1897574093789</v>
      </c>
      <c r="AP2318" s="30">
        <f t="shared" si="601"/>
        <v>928.15024259062102</v>
      </c>
      <c r="AQ2318" s="19">
        <f t="shared" si="602"/>
        <v>0.71213209338363059</v>
      </c>
    </row>
    <row r="2319" spans="1:43" x14ac:dyDescent="0.2">
      <c r="A2319" s="23" t="s">
        <v>5665</v>
      </c>
      <c r="B2319" s="6" t="s">
        <v>5668</v>
      </c>
      <c r="C2319" s="6" t="s">
        <v>5667</v>
      </c>
      <c r="D2319" s="2">
        <v>163967</v>
      </c>
      <c r="E2319" s="2">
        <v>164475</v>
      </c>
      <c r="F2319" s="3" t="s">
        <v>2948</v>
      </c>
      <c r="G2319" s="2">
        <v>7</v>
      </c>
      <c r="H2319" s="2">
        <v>164481</v>
      </c>
      <c r="I2319" s="3" t="s">
        <v>2950</v>
      </c>
      <c r="J2319" s="15">
        <v>45177</v>
      </c>
      <c r="K2319" s="24">
        <v>1232945786</v>
      </c>
      <c r="L2319" s="15">
        <v>45196</v>
      </c>
      <c r="M2319" s="15">
        <v>45199</v>
      </c>
      <c r="N2319" s="15"/>
      <c r="O2319" s="26">
        <f>VLOOKUP(D2319,quash!A$2:$I$7791,9,FALSE)</f>
        <v>1</v>
      </c>
      <c r="P2319" s="7">
        <v>10000</v>
      </c>
      <c r="Q2319" s="26">
        <v>110</v>
      </c>
      <c r="R2319" s="19">
        <v>3.3741050530766099E-2</v>
      </c>
      <c r="S2319" s="26">
        <v>16</v>
      </c>
      <c r="T2319" s="7">
        <v>8000</v>
      </c>
      <c r="U2319" s="2">
        <v>142</v>
      </c>
      <c r="V2319" s="11">
        <v>2013.74</v>
      </c>
      <c r="W2319" s="14" t="s">
        <v>5281</v>
      </c>
      <c r="X2319" s="18">
        <v>1</v>
      </c>
      <c r="Y2319" s="9">
        <v>8000</v>
      </c>
      <c r="Z2319" s="19">
        <f t="shared" si="595"/>
        <v>0</v>
      </c>
      <c r="AA2319" s="25">
        <v>2013.74</v>
      </c>
      <c r="AB2319" s="30">
        <f t="shared" si="596"/>
        <v>283000</v>
      </c>
      <c r="AC2319" s="30">
        <f t="shared" si="589"/>
        <v>2.8268551236749116E-2</v>
      </c>
      <c r="AD2319" s="31">
        <f t="shared" si="590"/>
        <v>3.1095406360424027</v>
      </c>
      <c r="AE2319" s="31">
        <f t="shared" si="591"/>
        <v>4.0141342756183747</v>
      </c>
      <c r="AG2319" s="30">
        <f t="shared" si="597"/>
        <v>2427000</v>
      </c>
      <c r="AH2319" s="30">
        <f t="shared" si="592"/>
        <v>3.296250515039143E-3</v>
      </c>
      <c r="AI2319" s="31">
        <f t="shared" si="593"/>
        <v>0.36258755665430575</v>
      </c>
      <c r="AJ2319" s="31">
        <f t="shared" si="594"/>
        <v>0.4680675731355583</v>
      </c>
      <c r="AK2319" s="30">
        <f>IF(W2319="si",($S2319*'COSTOS DE CREDITOS'!$C$27)/DATA!$G2319,"")</f>
        <v>47.07631125553273</v>
      </c>
      <c r="AL2319" s="90">
        <f>IF(W2319="si",'COSTOS DE CREDITOS'!$C$35,"")</f>
        <v>20.421138461538462</v>
      </c>
      <c r="AM2319" s="30">
        <f t="shared" si="598"/>
        <v>492.30769230769232</v>
      </c>
      <c r="AN2319" s="30">
        <f t="shared" si="599"/>
        <v>0</v>
      </c>
      <c r="AO2319" s="30">
        <f t="shared" si="600"/>
        <v>559.80514202476354</v>
      </c>
      <c r="AP2319" s="30">
        <f t="shared" si="601"/>
        <v>1453.9348579752364</v>
      </c>
      <c r="AQ2319" s="19">
        <f t="shared" si="602"/>
        <v>0.72200723925394361</v>
      </c>
    </row>
    <row r="2320" spans="1:43" x14ac:dyDescent="0.2">
      <c r="A2320" s="23" t="s">
        <v>5665</v>
      </c>
      <c r="B2320" s="6" t="s">
        <v>5681</v>
      </c>
      <c r="C2320" s="6" t="s">
        <v>5667</v>
      </c>
      <c r="D2320" s="4">
        <v>164346</v>
      </c>
      <c r="E2320" s="4">
        <v>164680</v>
      </c>
      <c r="F2320" s="5" t="s">
        <v>2951</v>
      </c>
      <c r="G2320" s="2">
        <v>5</v>
      </c>
      <c r="H2320" s="4">
        <v>164681</v>
      </c>
      <c r="I2320" s="5" t="s">
        <v>2952</v>
      </c>
      <c r="J2320" s="15">
        <v>45182</v>
      </c>
      <c r="K2320" s="24">
        <v>1236330618</v>
      </c>
      <c r="L2320" s="15">
        <v>45196</v>
      </c>
      <c r="M2320" s="15">
        <v>45199</v>
      </c>
      <c r="N2320" s="15"/>
      <c r="O2320" s="26">
        <f>VLOOKUP(D2320,quash!A$2:$I$7791,9,FALSE)</f>
        <v>5</v>
      </c>
      <c r="P2320" s="7">
        <v>9000</v>
      </c>
      <c r="Q2320" s="26">
        <v>107</v>
      </c>
      <c r="R2320" s="19">
        <v>3.2132781168290207E-2</v>
      </c>
      <c r="S2320" s="26">
        <v>16</v>
      </c>
      <c r="T2320" s="8">
        <v>5000</v>
      </c>
      <c r="U2320" s="4">
        <v>147</v>
      </c>
      <c r="V2320" s="10">
        <v>1303.3399999999999</v>
      </c>
      <c r="W2320" s="14" t="s">
        <v>5281</v>
      </c>
      <c r="X2320" s="18">
        <v>1</v>
      </c>
      <c r="Y2320" s="9">
        <v>5000</v>
      </c>
      <c r="Z2320" s="19">
        <f t="shared" si="595"/>
        <v>0</v>
      </c>
      <c r="AA2320" s="25">
        <v>1303.3399999999999</v>
      </c>
      <c r="AB2320" s="30">
        <f t="shared" si="596"/>
        <v>86000</v>
      </c>
      <c r="AC2320" s="30">
        <f t="shared" si="589"/>
        <v>5.8139534883720929E-2</v>
      </c>
      <c r="AD2320" s="31">
        <f t="shared" si="590"/>
        <v>6.220930232558139</v>
      </c>
      <c r="AE2320" s="31">
        <f t="shared" si="591"/>
        <v>8.5465116279069768</v>
      </c>
      <c r="AG2320" s="30">
        <f t="shared" si="597"/>
        <v>352000</v>
      </c>
      <c r="AH2320" s="30">
        <f t="shared" si="592"/>
        <v>1.4204545454545454E-2</v>
      </c>
      <c r="AI2320" s="31">
        <f t="shared" si="593"/>
        <v>1.5198863636363635</v>
      </c>
      <c r="AJ2320" s="31">
        <f t="shared" si="594"/>
        <v>2.0880681818181817</v>
      </c>
      <c r="AK2320" s="30">
        <f>IF(W2320="si",($S2320*'COSTOS DE CREDITOS'!$C$27)/DATA!$G2320,"")</f>
        <v>65.906835757745824</v>
      </c>
      <c r="AL2320" s="90">
        <f>IF(W2320="si",'COSTOS DE CREDITOS'!$C$35,"")</f>
        <v>20.421138461538462</v>
      </c>
      <c r="AM2320" s="30">
        <f t="shared" si="598"/>
        <v>307.69230769230774</v>
      </c>
      <c r="AN2320" s="30">
        <f t="shared" si="599"/>
        <v>0</v>
      </c>
      <c r="AO2320" s="30">
        <f t="shared" si="600"/>
        <v>394.02028191159201</v>
      </c>
      <c r="AP2320" s="30">
        <f t="shared" si="601"/>
        <v>909.31971808840785</v>
      </c>
      <c r="AQ2320" s="19">
        <f t="shared" si="602"/>
        <v>0.69768419452208008</v>
      </c>
    </row>
    <row r="2321" spans="1:43" x14ac:dyDescent="0.2">
      <c r="A2321" s="23" t="s">
        <v>5665</v>
      </c>
      <c r="B2321" s="6" t="s">
        <v>5681</v>
      </c>
      <c r="C2321" s="6" t="s">
        <v>5667</v>
      </c>
      <c r="D2321" s="2">
        <v>163646</v>
      </c>
      <c r="E2321" s="2">
        <v>164680</v>
      </c>
      <c r="F2321" s="3" t="s">
        <v>2951</v>
      </c>
      <c r="G2321" s="2">
        <v>5</v>
      </c>
      <c r="H2321" s="2">
        <v>164682</v>
      </c>
      <c r="I2321" s="3" t="s">
        <v>2953</v>
      </c>
      <c r="J2321" s="15" t="s">
        <v>5688</v>
      </c>
      <c r="K2321" s="24" t="s">
        <v>5688</v>
      </c>
      <c r="L2321" s="15">
        <v>45196</v>
      </c>
      <c r="M2321" s="15">
        <v>45199</v>
      </c>
      <c r="N2321" s="15"/>
      <c r="O2321" s="26">
        <f>VLOOKUP(D2321,quash!A$2:$I$7791,9,FALSE)</f>
        <v>2</v>
      </c>
      <c r="P2321" s="7">
        <v>10000</v>
      </c>
      <c r="Q2321" s="26">
        <v>128</v>
      </c>
      <c r="R2321" s="19">
        <v>5.5837456818770038E-2</v>
      </c>
      <c r="S2321" s="26">
        <v>16</v>
      </c>
      <c r="T2321" s="7">
        <v>10000</v>
      </c>
      <c r="U2321" s="2">
        <v>142</v>
      </c>
      <c r="V2321" s="11">
        <v>2510.34</v>
      </c>
      <c r="W2321" s="14" t="s">
        <v>5281</v>
      </c>
      <c r="X2321" s="18">
        <v>1</v>
      </c>
      <c r="Y2321" s="9">
        <v>10000</v>
      </c>
      <c r="Z2321" s="19">
        <f t="shared" si="595"/>
        <v>0</v>
      </c>
      <c r="AA2321" s="25">
        <v>2510.34</v>
      </c>
      <c r="AB2321" s="30">
        <f t="shared" si="596"/>
        <v>291000</v>
      </c>
      <c r="AC2321" s="30">
        <f t="shared" si="589"/>
        <v>3.4364261168384883E-2</v>
      </c>
      <c r="AD2321" s="31">
        <f t="shared" si="590"/>
        <v>4.398625429553265</v>
      </c>
      <c r="AE2321" s="31">
        <f t="shared" si="591"/>
        <v>4.8797250859106533</v>
      </c>
      <c r="AG2321" s="30">
        <f t="shared" si="597"/>
        <v>1695000</v>
      </c>
      <c r="AH2321" s="30">
        <f t="shared" si="592"/>
        <v>5.8997050147492625E-3</v>
      </c>
      <c r="AI2321" s="31">
        <f t="shared" si="593"/>
        <v>0.75516224188790559</v>
      </c>
      <c r="AJ2321" s="31">
        <f t="shared" si="594"/>
        <v>0.83775811209439532</v>
      </c>
      <c r="AK2321" s="30">
        <f>IF(W2321="si",($S2321*'COSTOS DE CREDITOS'!$C$27)/DATA!$G2321,"")</f>
        <v>65.906835757745824</v>
      </c>
      <c r="AL2321" s="90">
        <f>IF(W2321="si",'COSTOS DE CREDITOS'!$C$35,"")</f>
        <v>20.421138461538462</v>
      </c>
      <c r="AM2321" s="30">
        <f t="shared" si="598"/>
        <v>615.38461538461547</v>
      </c>
      <c r="AN2321" s="30">
        <f t="shared" si="599"/>
        <v>0</v>
      </c>
      <c r="AO2321" s="30">
        <f t="shared" si="600"/>
        <v>701.7125896038998</v>
      </c>
      <c r="AP2321" s="30">
        <f t="shared" si="601"/>
        <v>1808.6274103961005</v>
      </c>
      <c r="AQ2321" s="19">
        <f t="shared" si="602"/>
        <v>0.72047109570659762</v>
      </c>
    </row>
    <row r="2322" spans="1:43" x14ac:dyDescent="0.2">
      <c r="A2322" s="23" t="s">
        <v>5665</v>
      </c>
      <c r="B2322" s="6" t="s">
        <v>5681</v>
      </c>
      <c r="C2322" s="6" t="s">
        <v>5667</v>
      </c>
      <c r="D2322" s="2">
        <v>163666</v>
      </c>
      <c r="E2322" s="2">
        <v>164680</v>
      </c>
      <c r="F2322" s="3" t="s">
        <v>2951</v>
      </c>
      <c r="G2322" s="2">
        <v>5</v>
      </c>
      <c r="H2322" s="2">
        <v>164683</v>
      </c>
      <c r="I2322" s="3" t="s">
        <v>2954</v>
      </c>
      <c r="J2322" s="15">
        <v>45174</v>
      </c>
      <c r="K2322" s="24">
        <v>1230952058</v>
      </c>
      <c r="L2322" s="15">
        <v>45196</v>
      </c>
      <c r="M2322" s="15">
        <v>45199</v>
      </c>
      <c r="N2322" s="15"/>
      <c r="O2322" s="26">
        <f>VLOOKUP(D2322,quash!A$2:$I$7791,9,FALSE)</f>
        <v>3</v>
      </c>
      <c r="P2322" s="7">
        <v>10000</v>
      </c>
      <c r="Q2322" s="26">
        <v>113</v>
      </c>
      <c r="R2322" s="19">
        <v>3.4725158911225018E-2</v>
      </c>
      <c r="S2322" s="26">
        <v>16</v>
      </c>
      <c r="T2322" s="7">
        <v>8000</v>
      </c>
      <c r="U2322" s="2">
        <v>142</v>
      </c>
      <c r="V2322" s="11">
        <v>2013.74</v>
      </c>
      <c r="W2322" s="14" t="s">
        <v>5281</v>
      </c>
      <c r="X2322" s="18">
        <v>1</v>
      </c>
      <c r="Y2322" s="9">
        <v>8000</v>
      </c>
      <c r="Z2322" s="19">
        <f t="shared" si="595"/>
        <v>0</v>
      </c>
      <c r="AA2322" s="25">
        <v>2013.74</v>
      </c>
      <c r="AB2322" s="30">
        <f t="shared" si="596"/>
        <v>130000</v>
      </c>
      <c r="AC2322" s="30">
        <f t="shared" si="589"/>
        <v>6.1538461538461542E-2</v>
      </c>
      <c r="AD2322" s="31">
        <f t="shared" si="590"/>
        <v>6.953846153846154</v>
      </c>
      <c r="AE2322" s="31">
        <f t="shared" si="591"/>
        <v>8.7384615384615394</v>
      </c>
      <c r="AG2322" s="30">
        <f t="shared" si="597"/>
        <v>778000</v>
      </c>
      <c r="AH2322" s="30">
        <f t="shared" si="592"/>
        <v>1.0282776349614395E-2</v>
      </c>
      <c r="AI2322" s="31">
        <f t="shared" si="593"/>
        <v>1.1619537275064267</v>
      </c>
      <c r="AJ2322" s="31">
        <f t="shared" si="594"/>
        <v>1.4601542416452442</v>
      </c>
      <c r="AK2322" s="30">
        <f>IF(W2322="si",($S2322*'COSTOS DE CREDITOS'!$C$27)/DATA!$G2322,"")</f>
        <v>65.906835757745824</v>
      </c>
      <c r="AL2322" s="90">
        <f>IF(W2322="si",'COSTOS DE CREDITOS'!$C$35,"")</f>
        <v>20.421138461538462</v>
      </c>
      <c r="AM2322" s="30">
        <f t="shared" si="598"/>
        <v>492.30769230769232</v>
      </c>
      <c r="AN2322" s="30">
        <f t="shared" si="599"/>
        <v>0</v>
      </c>
      <c r="AO2322" s="30">
        <f t="shared" si="600"/>
        <v>578.63566652697659</v>
      </c>
      <c r="AP2322" s="30">
        <f t="shared" si="601"/>
        <v>1435.1043334730234</v>
      </c>
      <c r="AQ2322" s="19">
        <f t="shared" si="602"/>
        <v>0.71265621851531147</v>
      </c>
    </row>
    <row r="2323" spans="1:43" x14ac:dyDescent="0.2">
      <c r="A2323" s="23" t="s">
        <v>5665</v>
      </c>
      <c r="B2323" s="6" t="s">
        <v>5681</v>
      </c>
      <c r="C2323" s="6" t="s">
        <v>5667</v>
      </c>
      <c r="D2323" s="2">
        <v>163645</v>
      </c>
      <c r="E2323" s="2">
        <v>164680</v>
      </c>
      <c r="F2323" s="3" t="s">
        <v>2951</v>
      </c>
      <c r="G2323" s="2">
        <v>5</v>
      </c>
      <c r="H2323" s="2">
        <v>164684</v>
      </c>
      <c r="I2323" s="3" t="s">
        <v>2955</v>
      </c>
      <c r="J2323" s="15">
        <v>45174</v>
      </c>
      <c r="K2323" s="24">
        <v>1230838860</v>
      </c>
      <c r="L2323" s="15">
        <v>45196</v>
      </c>
      <c r="M2323" s="15">
        <v>45199</v>
      </c>
      <c r="N2323" s="15"/>
      <c r="O2323" s="26">
        <f>VLOOKUP(D2323,quash!A$2:$I$7791,9,FALSE)</f>
        <v>2</v>
      </c>
      <c r="P2323" s="7">
        <v>10000</v>
      </c>
      <c r="Q2323" s="26">
        <v>115</v>
      </c>
      <c r="R2323" s="19">
        <v>3.97705569269148E-2</v>
      </c>
      <c r="S2323" s="26">
        <v>16</v>
      </c>
      <c r="T2323" s="7">
        <v>7000</v>
      </c>
      <c r="U2323" s="2">
        <v>142</v>
      </c>
      <c r="V2323" s="11">
        <v>1758.65</v>
      </c>
      <c r="W2323" s="14" t="s">
        <v>5281</v>
      </c>
      <c r="X2323" s="18">
        <v>1</v>
      </c>
      <c r="Y2323" s="9">
        <v>7000</v>
      </c>
      <c r="Z2323" s="19">
        <f t="shared" si="595"/>
        <v>0</v>
      </c>
      <c r="AA2323" s="25">
        <v>1758.65</v>
      </c>
      <c r="AB2323" s="30">
        <f t="shared" si="596"/>
        <v>291000</v>
      </c>
      <c r="AC2323" s="30">
        <f t="shared" si="589"/>
        <v>2.4054982817869417E-2</v>
      </c>
      <c r="AD2323" s="31">
        <f t="shared" si="590"/>
        <v>2.7663230240549828</v>
      </c>
      <c r="AE2323" s="31">
        <f t="shared" si="591"/>
        <v>3.4158075601374573</v>
      </c>
      <c r="AG2323" s="30">
        <f t="shared" si="597"/>
        <v>1695000</v>
      </c>
      <c r="AH2323" s="30">
        <f t="shared" si="592"/>
        <v>4.1297935103244837E-3</v>
      </c>
      <c r="AI2323" s="31">
        <f t="shared" si="593"/>
        <v>0.47492625368731561</v>
      </c>
      <c r="AJ2323" s="31">
        <f t="shared" si="594"/>
        <v>0.58643067846607666</v>
      </c>
      <c r="AK2323" s="30">
        <f>IF(W2323="si",($S2323*'COSTOS DE CREDITOS'!$C$27)/DATA!$G2323,"")</f>
        <v>65.906835757745824</v>
      </c>
      <c r="AL2323" s="90">
        <f>IF(W2323="si",'COSTOS DE CREDITOS'!$C$35,"")</f>
        <v>20.421138461538462</v>
      </c>
      <c r="AM2323" s="30">
        <f t="shared" si="598"/>
        <v>430.76923076923077</v>
      </c>
      <c r="AN2323" s="30">
        <f t="shared" si="599"/>
        <v>0</v>
      </c>
      <c r="AO2323" s="30">
        <f t="shared" si="600"/>
        <v>517.09720498851505</v>
      </c>
      <c r="AP2323" s="30">
        <f t="shared" si="601"/>
        <v>1241.5527950114852</v>
      </c>
      <c r="AQ2323" s="19">
        <f t="shared" si="602"/>
        <v>0.70596923493104657</v>
      </c>
    </row>
    <row r="2324" spans="1:43" x14ac:dyDescent="0.2">
      <c r="A2324" s="23" t="s">
        <v>5665</v>
      </c>
      <c r="B2324" s="6" t="s">
        <v>5681</v>
      </c>
      <c r="C2324" s="6" t="s">
        <v>5667</v>
      </c>
      <c r="D2324" s="2">
        <v>164239</v>
      </c>
      <c r="E2324" s="2">
        <v>164680</v>
      </c>
      <c r="F2324" s="3" t="s">
        <v>2951</v>
      </c>
      <c r="G2324" s="2">
        <v>5</v>
      </c>
      <c r="H2324" s="2">
        <v>164685</v>
      </c>
      <c r="I2324" s="3" t="s">
        <v>2956</v>
      </c>
      <c r="J2324" s="15">
        <v>45181</v>
      </c>
      <c r="K2324" s="24">
        <v>1235766696</v>
      </c>
      <c r="L2324" s="15">
        <v>45196</v>
      </c>
      <c r="M2324" s="15">
        <v>45199</v>
      </c>
      <c r="N2324" s="15"/>
      <c r="O2324" s="26">
        <f>VLOOKUP(D2324,quash!A$2:$I$7791,9,FALSE)</f>
        <v>2</v>
      </c>
      <c r="P2324" s="7">
        <v>10000</v>
      </c>
      <c r="Q2324" s="26">
        <v>110</v>
      </c>
      <c r="R2324" s="19">
        <v>3.3741050530766099E-2</v>
      </c>
      <c r="S2324" s="26">
        <v>16</v>
      </c>
      <c r="T2324" s="7">
        <v>5000</v>
      </c>
      <c r="U2324" s="2">
        <v>147</v>
      </c>
      <c r="V2324" s="11">
        <v>1303.3399999999999</v>
      </c>
      <c r="W2324" s="14" t="s">
        <v>5281</v>
      </c>
      <c r="X2324" s="18">
        <v>1</v>
      </c>
      <c r="Y2324" s="9">
        <v>5000</v>
      </c>
      <c r="Z2324" s="19">
        <f t="shared" si="595"/>
        <v>0</v>
      </c>
      <c r="AA2324" s="25">
        <v>1303.3399999999999</v>
      </c>
      <c r="AB2324" s="30">
        <f t="shared" si="596"/>
        <v>291000</v>
      </c>
      <c r="AC2324" s="30">
        <f t="shared" si="589"/>
        <v>1.7182130584192441E-2</v>
      </c>
      <c r="AD2324" s="31">
        <f t="shared" si="590"/>
        <v>1.8900343642611686</v>
      </c>
      <c r="AE2324" s="31">
        <f t="shared" si="591"/>
        <v>2.525773195876289</v>
      </c>
      <c r="AG2324" s="30">
        <f t="shared" si="597"/>
        <v>1695000</v>
      </c>
      <c r="AH2324" s="30">
        <f t="shared" si="592"/>
        <v>2.9498525073746312E-3</v>
      </c>
      <c r="AI2324" s="31">
        <f t="shared" si="593"/>
        <v>0.32448377581120946</v>
      </c>
      <c r="AJ2324" s="31">
        <f t="shared" si="594"/>
        <v>0.4336283185840708</v>
      </c>
      <c r="AK2324" s="30">
        <f>IF(W2324="si",($S2324*'COSTOS DE CREDITOS'!$C$27)/DATA!$G2324,"")</f>
        <v>65.906835757745824</v>
      </c>
      <c r="AL2324" s="90">
        <f>IF(W2324="si",'COSTOS DE CREDITOS'!$C$35,"")</f>
        <v>20.421138461538462</v>
      </c>
      <c r="AM2324" s="30">
        <f t="shared" si="598"/>
        <v>307.69230769230774</v>
      </c>
      <c r="AN2324" s="30">
        <f t="shared" si="599"/>
        <v>0</v>
      </c>
      <c r="AO2324" s="30">
        <f t="shared" si="600"/>
        <v>394.02028191159201</v>
      </c>
      <c r="AP2324" s="30">
        <f t="shared" si="601"/>
        <v>909.31971808840785</v>
      </c>
      <c r="AQ2324" s="19">
        <f t="shared" si="602"/>
        <v>0.69768419452208008</v>
      </c>
    </row>
    <row r="2325" spans="1:43" x14ac:dyDescent="0.2">
      <c r="A2325" s="23" t="s">
        <v>5665</v>
      </c>
      <c r="B2325" s="6" t="s">
        <v>5668</v>
      </c>
      <c r="C2325" s="6" t="s">
        <v>5667</v>
      </c>
      <c r="D2325" s="2">
        <v>163256</v>
      </c>
      <c r="E2325" s="2">
        <v>164598</v>
      </c>
      <c r="F2325" s="3" t="s">
        <v>1850</v>
      </c>
      <c r="G2325" s="2">
        <v>6</v>
      </c>
      <c r="H2325" s="2">
        <v>164672</v>
      </c>
      <c r="I2325" s="3" t="s">
        <v>2957</v>
      </c>
      <c r="J2325" s="15" t="s">
        <v>5688</v>
      </c>
      <c r="K2325" s="24" t="s">
        <v>5688</v>
      </c>
      <c r="L2325" s="15">
        <v>45196</v>
      </c>
      <c r="M2325" s="15">
        <v>45199</v>
      </c>
      <c r="N2325" s="15"/>
      <c r="O2325" s="26">
        <f>VLOOKUP(D2325,quash!A$2:$I$7791,9,FALSE)</f>
        <v>4</v>
      </c>
      <c r="P2325" s="7">
        <v>7000</v>
      </c>
      <c r="Q2325" s="26">
        <v>126</v>
      </c>
      <c r="R2325" s="19">
        <v>3.3741050530766176E-2</v>
      </c>
      <c r="S2325" s="26">
        <v>16</v>
      </c>
      <c r="T2325" s="7">
        <v>5000</v>
      </c>
      <c r="U2325" s="2">
        <v>147</v>
      </c>
      <c r="V2325" s="11">
        <v>1303.3399999999999</v>
      </c>
      <c r="W2325" s="14" t="s">
        <v>5281</v>
      </c>
      <c r="X2325" s="18">
        <v>1</v>
      </c>
      <c r="Y2325" s="9">
        <v>5000</v>
      </c>
      <c r="Z2325" s="19">
        <f t="shared" si="595"/>
        <v>0</v>
      </c>
      <c r="AA2325" s="25">
        <v>1303.3399999999999</v>
      </c>
      <c r="AB2325" s="30">
        <f t="shared" si="596"/>
        <v>176000</v>
      </c>
      <c r="AC2325" s="30">
        <f t="shared" si="589"/>
        <v>2.8409090909090908E-2</v>
      </c>
      <c r="AD2325" s="31">
        <f t="shared" si="590"/>
        <v>3.5795454545454546</v>
      </c>
      <c r="AE2325" s="31">
        <f t="shared" si="591"/>
        <v>4.1761363636363633</v>
      </c>
      <c r="AG2325" s="30">
        <f t="shared" si="597"/>
        <v>927000</v>
      </c>
      <c r="AH2325" s="30">
        <f t="shared" si="592"/>
        <v>5.3937432578209281E-3</v>
      </c>
      <c r="AI2325" s="31">
        <f t="shared" si="593"/>
        <v>0.67961165048543692</v>
      </c>
      <c r="AJ2325" s="31">
        <f t="shared" si="594"/>
        <v>0.79288025889967639</v>
      </c>
      <c r="AK2325" s="30">
        <f>IF(W2325="si",($S2325*'COSTOS DE CREDITOS'!$C$27)/DATA!$G2325,"")</f>
        <v>54.922363131454851</v>
      </c>
      <c r="AL2325" s="90">
        <f>IF(W2325="si",'COSTOS DE CREDITOS'!$C$35,"")</f>
        <v>20.421138461538462</v>
      </c>
      <c r="AM2325" s="30">
        <f t="shared" si="598"/>
        <v>307.69230769230774</v>
      </c>
      <c r="AN2325" s="30">
        <f t="shared" si="599"/>
        <v>0</v>
      </c>
      <c r="AO2325" s="30">
        <f t="shared" si="600"/>
        <v>383.03580928530107</v>
      </c>
      <c r="AP2325" s="30">
        <f t="shared" si="601"/>
        <v>920.30419071469885</v>
      </c>
      <c r="AQ2325" s="19">
        <f t="shared" si="602"/>
        <v>0.70611213552465124</v>
      </c>
    </row>
    <row r="2326" spans="1:43" x14ac:dyDescent="0.2">
      <c r="A2326" s="23" t="s">
        <v>5665</v>
      </c>
      <c r="B2326" s="6" t="s">
        <v>5668</v>
      </c>
      <c r="C2326" s="6" t="s">
        <v>5667</v>
      </c>
      <c r="D2326" s="2">
        <v>163259</v>
      </c>
      <c r="E2326" s="2">
        <v>164598</v>
      </c>
      <c r="F2326" s="3" t="s">
        <v>1850</v>
      </c>
      <c r="G2326" s="2">
        <v>6</v>
      </c>
      <c r="H2326" s="2">
        <v>164673</v>
      </c>
      <c r="I2326" s="3" t="s">
        <v>2958</v>
      </c>
      <c r="J2326" s="15">
        <v>45169</v>
      </c>
      <c r="K2326" s="24">
        <v>1227692864</v>
      </c>
      <c r="L2326" s="15">
        <v>45196</v>
      </c>
      <c r="M2326" s="15">
        <v>45199</v>
      </c>
      <c r="N2326" s="15"/>
      <c r="O2326" s="26">
        <f>VLOOKUP(D2326,quash!A$2:$I$7791,9,FALSE)</f>
        <v>4</v>
      </c>
      <c r="P2326" s="7">
        <v>7000</v>
      </c>
      <c r="Q2326" s="26">
        <v>111</v>
      </c>
      <c r="R2326" s="19">
        <v>3.3220596517330447E-2</v>
      </c>
      <c r="S2326" s="26">
        <v>16</v>
      </c>
      <c r="T2326" s="7">
        <v>8000</v>
      </c>
      <c r="U2326" s="2">
        <v>142</v>
      </c>
      <c r="V2326" s="11">
        <v>2013.74</v>
      </c>
      <c r="W2326" s="14" t="s">
        <v>5281</v>
      </c>
      <c r="X2326" s="18">
        <v>1</v>
      </c>
      <c r="Y2326" s="9">
        <v>8000</v>
      </c>
      <c r="Z2326" s="19">
        <f t="shared" si="595"/>
        <v>0</v>
      </c>
      <c r="AA2326" s="25">
        <v>2013.74</v>
      </c>
      <c r="AB2326" s="30">
        <f t="shared" si="596"/>
        <v>176000</v>
      </c>
      <c r="AC2326" s="30">
        <f t="shared" ref="AC2326:AC2389" si="603">$T2326/AB2326</f>
        <v>4.5454545454545456E-2</v>
      </c>
      <c r="AD2326" s="31">
        <f t="shared" ref="AD2326:AD2389" si="604">AC2326*$Q2326</f>
        <v>5.0454545454545459</v>
      </c>
      <c r="AE2326" s="31">
        <f t="shared" ref="AE2326:AE2389" si="605">AC2326*$U2326</f>
        <v>6.454545454545455</v>
      </c>
      <c r="AG2326" s="30">
        <f t="shared" si="597"/>
        <v>927000</v>
      </c>
      <c r="AH2326" s="30">
        <f t="shared" si="592"/>
        <v>8.6299892125134836E-3</v>
      </c>
      <c r="AI2326" s="31">
        <f t="shared" si="593"/>
        <v>0.95792880258899671</v>
      </c>
      <c r="AJ2326" s="31">
        <f t="shared" si="594"/>
        <v>1.2254584681769147</v>
      </c>
      <c r="AK2326" s="30">
        <f>IF(W2326="si",($S2326*'COSTOS DE CREDITOS'!$C$27)/DATA!$G2326,"")</f>
        <v>54.922363131454851</v>
      </c>
      <c r="AL2326" s="90">
        <f>IF(W2326="si",'COSTOS DE CREDITOS'!$C$35,"")</f>
        <v>20.421138461538462</v>
      </c>
      <c r="AM2326" s="30">
        <f t="shared" si="598"/>
        <v>492.30769230769232</v>
      </c>
      <c r="AN2326" s="30">
        <f t="shared" si="599"/>
        <v>0</v>
      </c>
      <c r="AO2326" s="30">
        <f t="shared" si="600"/>
        <v>567.6511939006856</v>
      </c>
      <c r="AP2326" s="30">
        <f t="shared" si="601"/>
        <v>1446.0888060993143</v>
      </c>
      <c r="AQ2326" s="19">
        <f t="shared" si="602"/>
        <v>0.71811098061284684</v>
      </c>
    </row>
    <row r="2327" spans="1:43" x14ac:dyDescent="0.2">
      <c r="A2327" s="23" t="s">
        <v>5665</v>
      </c>
      <c r="B2327" s="6" t="s">
        <v>5678</v>
      </c>
      <c r="C2327" s="6" t="s">
        <v>5670</v>
      </c>
      <c r="D2327" s="2">
        <v>163381</v>
      </c>
      <c r="E2327" s="2">
        <v>164715</v>
      </c>
      <c r="F2327" s="3" t="s">
        <v>2959</v>
      </c>
      <c r="G2327" s="2">
        <v>5</v>
      </c>
      <c r="H2327" s="2">
        <v>164718</v>
      </c>
      <c r="I2327" s="3" t="s">
        <v>2960</v>
      </c>
      <c r="J2327" s="15">
        <v>45169</v>
      </c>
      <c r="K2327" s="24">
        <v>1227772678</v>
      </c>
      <c r="L2327" s="15">
        <v>45196</v>
      </c>
      <c r="M2327" s="15">
        <v>45199</v>
      </c>
      <c r="N2327" s="15"/>
      <c r="O2327" s="26">
        <f>VLOOKUP(D2327,quash!A$2:$I$7791,9,FALSE)</f>
        <v>2</v>
      </c>
      <c r="P2327" s="7">
        <v>10000</v>
      </c>
      <c r="Q2327" s="26">
        <v>110</v>
      </c>
      <c r="R2327" s="19">
        <v>3.3220596517330399E-2</v>
      </c>
      <c r="S2327" s="26">
        <v>16</v>
      </c>
      <c r="T2327" s="7">
        <v>10000</v>
      </c>
      <c r="U2327" s="2">
        <v>142</v>
      </c>
      <c r="V2327" s="11">
        <v>2510.34</v>
      </c>
      <c r="W2327" s="14" t="s">
        <v>5281</v>
      </c>
      <c r="X2327" s="18">
        <v>1</v>
      </c>
      <c r="Y2327" s="9">
        <v>10000</v>
      </c>
      <c r="Z2327" s="19">
        <f t="shared" si="595"/>
        <v>0</v>
      </c>
      <c r="AA2327" s="25">
        <v>2510.34</v>
      </c>
      <c r="AB2327" s="30">
        <f t="shared" si="596"/>
        <v>291000</v>
      </c>
      <c r="AC2327" s="30">
        <f t="shared" si="603"/>
        <v>3.4364261168384883E-2</v>
      </c>
      <c r="AD2327" s="31">
        <f t="shared" si="604"/>
        <v>3.7800687285223371</v>
      </c>
      <c r="AE2327" s="31">
        <f t="shared" si="605"/>
        <v>4.8797250859106533</v>
      </c>
      <c r="AG2327" s="30">
        <f t="shared" si="597"/>
        <v>1695000</v>
      </c>
      <c r="AH2327" s="30">
        <f t="shared" si="592"/>
        <v>5.8997050147492625E-3</v>
      </c>
      <c r="AI2327" s="31">
        <f t="shared" si="593"/>
        <v>0.64896755162241893</v>
      </c>
      <c r="AJ2327" s="31">
        <f t="shared" si="594"/>
        <v>0.83775811209439532</v>
      </c>
      <c r="AK2327" s="30">
        <f>IF(W2327="si",($S2327*'COSTOS DE CREDITOS'!$C$27)/DATA!$G2327,"")</f>
        <v>65.906835757745824</v>
      </c>
      <c r="AL2327" s="90">
        <f>IF(W2327="si",'COSTOS DE CREDITOS'!$C$35,"")</f>
        <v>20.421138461538462</v>
      </c>
      <c r="AM2327" s="30">
        <f t="shared" si="598"/>
        <v>615.38461538461547</v>
      </c>
      <c r="AN2327" s="30">
        <f t="shared" si="599"/>
        <v>0</v>
      </c>
      <c r="AO2327" s="30">
        <f t="shared" si="600"/>
        <v>701.7125896038998</v>
      </c>
      <c r="AP2327" s="30">
        <f t="shared" si="601"/>
        <v>1808.6274103961005</v>
      </c>
      <c r="AQ2327" s="19">
        <f t="shared" si="602"/>
        <v>0.72047109570659762</v>
      </c>
    </row>
    <row r="2328" spans="1:43" x14ac:dyDescent="0.2">
      <c r="A2328" s="23" t="s">
        <v>5665</v>
      </c>
      <c r="B2328" s="6" t="s">
        <v>5678</v>
      </c>
      <c r="C2328" s="6" t="s">
        <v>5670</v>
      </c>
      <c r="D2328" s="2">
        <v>163354</v>
      </c>
      <c r="E2328" s="2">
        <v>164715</v>
      </c>
      <c r="F2328" s="3" t="s">
        <v>2959</v>
      </c>
      <c r="G2328" s="2">
        <v>5</v>
      </c>
      <c r="H2328" s="2">
        <v>164719</v>
      </c>
      <c r="I2328" s="3" t="s">
        <v>2961</v>
      </c>
      <c r="J2328" s="15">
        <v>45169</v>
      </c>
      <c r="K2328" s="24">
        <v>1227710009</v>
      </c>
      <c r="L2328" s="15">
        <v>45196</v>
      </c>
      <c r="M2328" s="15">
        <v>45199</v>
      </c>
      <c r="N2328" s="15"/>
      <c r="O2328" s="26">
        <f>VLOOKUP(D2328,quash!A$2:$I$7791,9,FALSE)</f>
        <v>3</v>
      </c>
      <c r="P2328" s="7">
        <v>10000</v>
      </c>
      <c r="Q2328" s="26">
        <v>110</v>
      </c>
      <c r="R2328" s="19">
        <v>3.3220596517330399E-2</v>
      </c>
      <c r="S2328" s="26">
        <v>16</v>
      </c>
      <c r="T2328" s="7">
        <v>9000</v>
      </c>
      <c r="U2328" s="2">
        <v>142</v>
      </c>
      <c r="V2328" s="11">
        <v>2255.2800000000002</v>
      </c>
      <c r="W2328" s="14" t="s">
        <v>5281</v>
      </c>
      <c r="X2328" s="18">
        <v>1</v>
      </c>
      <c r="Y2328" s="9">
        <v>9000</v>
      </c>
      <c r="Z2328" s="19">
        <f t="shared" si="595"/>
        <v>0</v>
      </c>
      <c r="AA2328" s="25">
        <v>2255.2800000000002</v>
      </c>
      <c r="AB2328" s="30">
        <f t="shared" si="596"/>
        <v>130000</v>
      </c>
      <c r="AC2328" s="30">
        <f t="shared" si="603"/>
        <v>6.9230769230769235E-2</v>
      </c>
      <c r="AD2328" s="31">
        <f t="shared" si="604"/>
        <v>7.6153846153846159</v>
      </c>
      <c r="AE2328" s="31">
        <f t="shared" si="605"/>
        <v>9.8307692307692314</v>
      </c>
      <c r="AG2328" s="30">
        <f t="shared" si="597"/>
        <v>778000</v>
      </c>
      <c r="AH2328" s="30">
        <f t="shared" si="592"/>
        <v>1.1568123393316195E-2</v>
      </c>
      <c r="AI2328" s="31">
        <f t="shared" si="593"/>
        <v>1.2724935732647815</v>
      </c>
      <c r="AJ2328" s="31">
        <f t="shared" si="594"/>
        <v>1.6426735218508997</v>
      </c>
      <c r="AK2328" s="30">
        <f>IF(W2328="si",($S2328*'COSTOS DE CREDITOS'!$C$27)/DATA!$G2328,"")</f>
        <v>65.906835757745824</v>
      </c>
      <c r="AL2328" s="90">
        <f>IF(W2328="si",'COSTOS DE CREDITOS'!$C$35,"")</f>
        <v>20.421138461538462</v>
      </c>
      <c r="AM2328" s="30">
        <f t="shared" si="598"/>
        <v>553.84615384615392</v>
      </c>
      <c r="AN2328" s="30">
        <f t="shared" si="599"/>
        <v>0</v>
      </c>
      <c r="AO2328" s="30">
        <f t="shared" si="600"/>
        <v>640.17412806543825</v>
      </c>
      <c r="AP2328" s="30">
        <f t="shared" si="601"/>
        <v>1615.1058719345619</v>
      </c>
      <c r="AQ2328" s="19">
        <f t="shared" si="602"/>
        <v>0.71614428006037467</v>
      </c>
    </row>
    <row r="2329" spans="1:43" x14ac:dyDescent="0.2">
      <c r="A2329" s="23" t="s">
        <v>5665</v>
      </c>
      <c r="B2329" s="6" t="s">
        <v>5678</v>
      </c>
      <c r="C2329" s="6" t="s">
        <v>5670</v>
      </c>
      <c r="D2329" s="2">
        <v>163362</v>
      </c>
      <c r="E2329" s="2">
        <v>164715</v>
      </c>
      <c r="F2329" s="3" t="s">
        <v>2959</v>
      </c>
      <c r="G2329" s="2">
        <v>5</v>
      </c>
      <c r="H2329" s="2">
        <v>164720</v>
      </c>
      <c r="I2329" s="3" t="s">
        <v>2962</v>
      </c>
      <c r="J2329" s="15">
        <v>45169</v>
      </c>
      <c r="K2329" s="24">
        <v>1227713175</v>
      </c>
      <c r="L2329" s="15">
        <v>45196</v>
      </c>
      <c r="M2329" s="15">
        <v>45199</v>
      </c>
      <c r="N2329" s="15"/>
      <c r="O2329" s="26">
        <f>VLOOKUP(D2329,quash!A$2:$I$7791,9,FALSE)</f>
        <v>3</v>
      </c>
      <c r="P2329" s="7">
        <v>10000</v>
      </c>
      <c r="Q2329" s="26">
        <v>110</v>
      </c>
      <c r="R2329" s="19">
        <v>3.3220596517330399E-2</v>
      </c>
      <c r="S2329" s="26">
        <v>16</v>
      </c>
      <c r="T2329" s="7">
        <v>8000</v>
      </c>
      <c r="U2329" s="2">
        <v>142</v>
      </c>
      <c r="V2329" s="11">
        <v>2013.74</v>
      </c>
      <c r="W2329" s="14" t="s">
        <v>5281</v>
      </c>
      <c r="X2329" s="18">
        <v>1</v>
      </c>
      <c r="Y2329" s="9">
        <v>8000</v>
      </c>
      <c r="Z2329" s="19">
        <f t="shared" si="595"/>
        <v>0</v>
      </c>
      <c r="AA2329" s="25">
        <v>2013.74</v>
      </c>
      <c r="AB2329" s="30">
        <f t="shared" si="596"/>
        <v>130000</v>
      </c>
      <c r="AC2329" s="30">
        <f t="shared" si="603"/>
        <v>6.1538461538461542E-2</v>
      </c>
      <c r="AD2329" s="31">
        <f t="shared" si="604"/>
        <v>6.7692307692307701</v>
      </c>
      <c r="AE2329" s="31">
        <f t="shared" si="605"/>
        <v>8.7384615384615394</v>
      </c>
      <c r="AG2329" s="30">
        <f t="shared" si="597"/>
        <v>778000</v>
      </c>
      <c r="AH2329" s="30">
        <f t="shared" si="592"/>
        <v>1.0282776349614395E-2</v>
      </c>
      <c r="AI2329" s="31">
        <f t="shared" si="593"/>
        <v>1.1311053984575834</v>
      </c>
      <c r="AJ2329" s="31">
        <f t="shared" si="594"/>
        <v>1.4601542416452442</v>
      </c>
      <c r="AK2329" s="30">
        <f>IF(W2329="si",($S2329*'COSTOS DE CREDITOS'!$C$27)/DATA!$G2329,"")</f>
        <v>65.906835757745824</v>
      </c>
      <c r="AL2329" s="90">
        <f>IF(W2329="si",'COSTOS DE CREDITOS'!$C$35,"")</f>
        <v>20.421138461538462</v>
      </c>
      <c r="AM2329" s="30">
        <f t="shared" si="598"/>
        <v>492.30769230769232</v>
      </c>
      <c r="AN2329" s="30">
        <f t="shared" si="599"/>
        <v>0</v>
      </c>
      <c r="AO2329" s="30">
        <f t="shared" si="600"/>
        <v>578.63566652697659</v>
      </c>
      <c r="AP2329" s="30">
        <f t="shared" si="601"/>
        <v>1435.1043334730234</v>
      </c>
      <c r="AQ2329" s="19">
        <f t="shared" si="602"/>
        <v>0.71265621851531147</v>
      </c>
    </row>
    <row r="2330" spans="1:43" x14ac:dyDescent="0.2">
      <c r="A2330" s="23" t="s">
        <v>5665</v>
      </c>
      <c r="B2330" s="6" t="s">
        <v>5678</v>
      </c>
      <c r="C2330" s="6" t="s">
        <v>5670</v>
      </c>
      <c r="D2330" s="2">
        <v>164227</v>
      </c>
      <c r="E2330" s="2">
        <v>164778</v>
      </c>
      <c r="F2330" s="3" t="s">
        <v>2963</v>
      </c>
      <c r="G2330" s="2">
        <v>6</v>
      </c>
      <c r="H2330" s="2">
        <v>164912</v>
      </c>
      <c r="I2330" s="3" t="s">
        <v>2964</v>
      </c>
      <c r="J2330" s="15">
        <v>45181</v>
      </c>
      <c r="K2330" s="24">
        <v>1235719035</v>
      </c>
      <c r="L2330" s="15">
        <v>45196</v>
      </c>
      <c r="M2330" s="15">
        <v>45199</v>
      </c>
      <c r="N2330" s="15"/>
      <c r="O2330" s="26">
        <f>VLOOKUP(D2330,quash!A$2:$I$7791,9,FALSE)</f>
        <v>4</v>
      </c>
      <c r="P2330" s="7">
        <v>10000</v>
      </c>
      <c r="Q2330" s="26">
        <v>100</v>
      </c>
      <c r="R2330" s="19">
        <v>1.82981294070719E-2</v>
      </c>
      <c r="S2330" s="26">
        <v>16</v>
      </c>
      <c r="T2330" s="7">
        <v>6000</v>
      </c>
      <c r="U2330" s="2">
        <v>142</v>
      </c>
      <c r="V2330" s="11">
        <v>1503.37</v>
      </c>
      <c r="W2330" s="14" t="s">
        <v>5281</v>
      </c>
      <c r="X2330" s="18">
        <v>1</v>
      </c>
      <c r="Y2330" s="9">
        <v>6000</v>
      </c>
      <c r="Z2330" s="19">
        <f t="shared" si="595"/>
        <v>0</v>
      </c>
      <c r="AA2330" s="25">
        <v>1503.37</v>
      </c>
      <c r="AB2330" s="30">
        <f t="shared" si="596"/>
        <v>176000</v>
      </c>
      <c r="AC2330" s="30">
        <f t="shared" si="603"/>
        <v>3.4090909090909088E-2</v>
      </c>
      <c r="AD2330" s="31">
        <f t="shared" si="604"/>
        <v>3.4090909090909087</v>
      </c>
      <c r="AE2330" s="31">
        <f t="shared" si="605"/>
        <v>4.8409090909090908</v>
      </c>
      <c r="AG2330" s="30">
        <f t="shared" si="597"/>
        <v>927000</v>
      </c>
      <c r="AH2330" s="30">
        <f t="shared" si="592"/>
        <v>6.4724919093851136E-3</v>
      </c>
      <c r="AI2330" s="31">
        <f t="shared" si="593"/>
        <v>0.64724919093851141</v>
      </c>
      <c r="AJ2330" s="31">
        <f t="shared" si="594"/>
        <v>0.91909385113268616</v>
      </c>
      <c r="AK2330" s="30">
        <f>IF(W2330="si",($S2330*'COSTOS DE CREDITOS'!$C$27)/DATA!$G2330,"")</f>
        <v>54.922363131454851</v>
      </c>
      <c r="AL2330" s="90">
        <f>IF(W2330="si",'COSTOS DE CREDITOS'!$C$35,"")</f>
        <v>20.421138461538462</v>
      </c>
      <c r="AM2330" s="30">
        <f t="shared" si="598"/>
        <v>369.23076923076923</v>
      </c>
      <c r="AN2330" s="30">
        <f t="shared" si="599"/>
        <v>0</v>
      </c>
      <c r="AO2330" s="30">
        <f t="shared" si="600"/>
        <v>444.5742708237625</v>
      </c>
      <c r="AP2330" s="30">
        <f t="shared" si="601"/>
        <v>1058.7957291762373</v>
      </c>
      <c r="AQ2330" s="19">
        <f t="shared" si="602"/>
        <v>0.70428153360532497</v>
      </c>
    </row>
    <row r="2331" spans="1:43" x14ac:dyDescent="0.2">
      <c r="A2331" s="23" t="s">
        <v>5665</v>
      </c>
      <c r="B2331" s="6" t="s">
        <v>5678</v>
      </c>
      <c r="C2331" s="6" t="s">
        <v>5670</v>
      </c>
      <c r="D2331" s="2">
        <v>164666</v>
      </c>
      <c r="E2331" s="2">
        <v>164778</v>
      </c>
      <c r="F2331" s="3" t="s">
        <v>2963</v>
      </c>
      <c r="G2331" s="2">
        <v>6</v>
      </c>
      <c r="H2331" s="2">
        <v>164918</v>
      </c>
      <c r="I2331" s="3" t="s">
        <v>2965</v>
      </c>
      <c r="J2331" s="15">
        <v>45187</v>
      </c>
      <c r="K2331" s="24">
        <v>1239521959</v>
      </c>
      <c r="L2331" s="15">
        <v>45196</v>
      </c>
      <c r="M2331" s="15">
        <v>45199</v>
      </c>
      <c r="N2331" s="15"/>
      <c r="O2331" s="26">
        <f>VLOOKUP(D2331,quash!A$2:$I$7791,9,FALSE)</f>
        <v>4</v>
      </c>
      <c r="P2331" s="7">
        <v>10000</v>
      </c>
      <c r="Q2331" s="26">
        <v>100</v>
      </c>
      <c r="R2331" s="19">
        <v>1.82981294070719E-2</v>
      </c>
      <c r="S2331" s="26">
        <v>16</v>
      </c>
      <c r="T2331" s="7">
        <v>6000</v>
      </c>
      <c r="U2331" s="2">
        <v>142</v>
      </c>
      <c r="V2331" s="11">
        <v>1503.37</v>
      </c>
      <c r="W2331" s="14" t="s">
        <v>5281</v>
      </c>
      <c r="X2331" s="18">
        <v>1</v>
      </c>
      <c r="Y2331" s="9">
        <v>6000</v>
      </c>
      <c r="Z2331" s="19">
        <f t="shared" si="595"/>
        <v>0</v>
      </c>
      <c r="AA2331" s="25">
        <v>1503.37</v>
      </c>
      <c r="AB2331" s="30">
        <f t="shared" si="596"/>
        <v>176000</v>
      </c>
      <c r="AC2331" s="30">
        <f t="shared" si="603"/>
        <v>3.4090909090909088E-2</v>
      </c>
      <c r="AD2331" s="31">
        <f t="shared" si="604"/>
        <v>3.4090909090909087</v>
      </c>
      <c r="AE2331" s="31">
        <f t="shared" si="605"/>
        <v>4.8409090909090908</v>
      </c>
      <c r="AG2331" s="30">
        <f t="shared" si="597"/>
        <v>927000</v>
      </c>
      <c r="AH2331" s="30">
        <f t="shared" si="592"/>
        <v>6.4724919093851136E-3</v>
      </c>
      <c r="AI2331" s="31">
        <f t="shared" si="593"/>
        <v>0.64724919093851141</v>
      </c>
      <c r="AJ2331" s="31">
        <f t="shared" si="594"/>
        <v>0.91909385113268616</v>
      </c>
      <c r="AK2331" s="30">
        <f>IF(W2331="si",($S2331*'COSTOS DE CREDITOS'!$C$27)/DATA!$G2331,"")</f>
        <v>54.922363131454851</v>
      </c>
      <c r="AL2331" s="90">
        <f>IF(W2331="si",'COSTOS DE CREDITOS'!$C$35,"")</f>
        <v>20.421138461538462</v>
      </c>
      <c r="AM2331" s="30">
        <f t="shared" si="598"/>
        <v>369.23076923076923</v>
      </c>
      <c r="AN2331" s="30">
        <f t="shared" si="599"/>
        <v>0</v>
      </c>
      <c r="AO2331" s="30">
        <f t="shared" si="600"/>
        <v>444.5742708237625</v>
      </c>
      <c r="AP2331" s="30">
        <f t="shared" si="601"/>
        <v>1058.7957291762373</v>
      </c>
      <c r="AQ2331" s="19">
        <f t="shared" si="602"/>
        <v>0.70428153360532497</v>
      </c>
    </row>
    <row r="2332" spans="1:43" x14ac:dyDescent="0.2">
      <c r="A2332" s="23" t="s">
        <v>5665</v>
      </c>
      <c r="B2332" s="6" t="s">
        <v>5678</v>
      </c>
      <c r="C2332" s="6" t="s">
        <v>5670</v>
      </c>
      <c r="D2332" s="2">
        <v>164231</v>
      </c>
      <c r="E2332" s="2">
        <v>164778</v>
      </c>
      <c r="F2332" s="3" t="s">
        <v>2963</v>
      </c>
      <c r="G2332" s="2">
        <v>6</v>
      </c>
      <c r="H2332" s="2">
        <v>164920</v>
      </c>
      <c r="I2332" s="3" t="s">
        <v>2966</v>
      </c>
      <c r="J2332" s="15" t="s">
        <v>5688</v>
      </c>
      <c r="K2332" s="24" t="s">
        <v>5688</v>
      </c>
      <c r="L2332" s="15">
        <v>45196</v>
      </c>
      <c r="M2332" s="15">
        <v>45199</v>
      </c>
      <c r="N2332" s="15"/>
      <c r="O2332" s="26">
        <f>VLOOKUP(D2332,quash!A$2:$I$7791,9,FALSE)</f>
        <v>4</v>
      </c>
      <c r="P2332" s="7">
        <v>10000</v>
      </c>
      <c r="Q2332" s="26">
        <v>111</v>
      </c>
      <c r="R2332" s="19">
        <v>3.2154721949547597E-2</v>
      </c>
      <c r="S2332" s="26">
        <v>16</v>
      </c>
      <c r="T2332" s="7">
        <v>5000</v>
      </c>
      <c r="U2332" s="2">
        <v>147</v>
      </c>
      <c r="V2332" s="11">
        <v>1303.3399999999999</v>
      </c>
      <c r="W2332" s="14" t="s">
        <v>5281</v>
      </c>
      <c r="X2332" s="18">
        <v>1</v>
      </c>
      <c r="Y2332" s="9">
        <v>5000</v>
      </c>
      <c r="Z2332" s="19">
        <f t="shared" si="595"/>
        <v>0</v>
      </c>
      <c r="AA2332" s="25">
        <v>1303.3399999999999</v>
      </c>
      <c r="AB2332" s="30">
        <f t="shared" si="596"/>
        <v>176000</v>
      </c>
      <c r="AC2332" s="30">
        <f t="shared" si="603"/>
        <v>2.8409090909090908E-2</v>
      </c>
      <c r="AD2332" s="31">
        <f t="shared" si="604"/>
        <v>3.1534090909090908</v>
      </c>
      <c r="AE2332" s="31">
        <f t="shared" si="605"/>
        <v>4.1761363636363633</v>
      </c>
      <c r="AG2332" s="30">
        <f t="shared" si="597"/>
        <v>927000</v>
      </c>
      <c r="AH2332" s="30">
        <f t="shared" si="592"/>
        <v>5.3937432578209281E-3</v>
      </c>
      <c r="AI2332" s="31">
        <f t="shared" si="593"/>
        <v>0.59870550161812297</v>
      </c>
      <c r="AJ2332" s="31">
        <f t="shared" si="594"/>
        <v>0.79288025889967639</v>
      </c>
      <c r="AK2332" s="30">
        <f>IF(W2332="si",($S2332*'COSTOS DE CREDITOS'!$C$27)/DATA!$G2332,"")</f>
        <v>54.922363131454851</v>
      </c>
      <c r="AL2332" s="90">
        <f>IF(W2332="si",'COSTOS DE CREDITOS'!$C$35,"")</f>
        <v>20.421138461538462</v>
      </c>
      <c r="AM2332" s="30">
        <f t="shared" si="598"/>
        <v>307.69230769230774</v>
      </c>
      <c r="AN2332" s="30">
        <f t="shared" si="599"/>
        <v>0</v>
      </c>
      <c r="AO2332" s="30">
        <f t="shared" si="600"/>
        <v>383.03580928530107</v>
      </c>
      <c r="AP2332" s="30">
        <f t="shared" si="601"/>
        <v>920.30419071469885</v>
      </c>
      <c r="AQ2332" s="19">
        <f t="shared" si="602"/>
        <v>0.70611213552465124</v>
      </c>
    </row>
    <row r="2333" spans="1:43" x14ac:dyDescent="0.2">
      <c r="A2333" s="23" t="s">
        <v>5665</v>
      </c>
      <c r="B2333" s="6" t="s">
        <v>5678</v>
      </c>
      <c r="C2333" s="6" t="s">
        <v>5670</v>
      </c>
      <c r="D2333" s="2">
        <v>164230</v>
      </c>
      <c r="E2333" s="2">
        <v>164778</v>
      </c>
      <c r="F2333" s="3" t="s">
        <v>2963</v>
      </c>
      <c r="G2333" s="2">
        <v>6</v>
      </c>
      <c r="H2333" s="2">
        <v>164933</v>
      </c>
      <c r="I2333" s="3" t="s">
        <v>2967</v>
      </c>
      <c r="J2333" s="15">
        <v>45303</v>
      </c>
      <c r="K2333" s="24">
        <v>1318553748</v>
      </c>
      <c r="L2333" s="15">
        <v>45196</v>
      </c>
      <c r="M2333" s="15">
        <v>45199</v>
      </c>
      <c r="N2333" s="15"/>
      <c r="O2333" s="26" t="e">
        <f>VLOOKUP(D2333,quash!A$2:$I$7791,9,FALSE)</f>
        <v>#N/A</v>
      </c>
      <c r="P2333" s="7">
        <v>8000</v>
      </c>
      <c r="Q2333" s="26">
        <v>139</v>
      </c>
      <c r="R2333" s="19">
        <v>3.9770556926914676E-2</v>
      </c>
      <c r="S2333" s="26">
        <v>16</v>
      </c>
      <c r="T2333" s="7">
        <v>5000</v>
      </c>
      <c r="U2333" s="2">
        <v>147</v>
      </c>
      <c r="V2333" s="11">
        <v>1303.3399999999999</v>
      </c>
      <c r="W2333" s="14" t="s">
        <v>5281</v>
      </c>
      <c r="X2333" s="18">
        <v>1</v>
      </c>
      <c r="Y2333" s="9">
        <v>5000</v>
      </c>
      <c r="Z2333" s="19">
        <f t="shared" si="595"/>
        <v>0</v>
      </c>
      <c r="AA2333" s="25">
        <v>1303.3399999999999</v>
      </c>
      <c r="AB2333" s="30">
        <f t="shared" si="596"/>
        <v>153000</v>
      </c>
      <c r="AC2333" s="30">
        <f t="shared" si="603"/>
        <v>3.2679738562091505E-2</v>
      </c>
      <c r="AD2333" s="31">
        <f t="shared" si="604"/>
        <v>4.5424836601307188</v>
      </c>
      <c r="AE2333" s="31">
        <f t="shared" si="605"/>
        <v>4.8039215686274517</v>
      </c>
      <c r="AG2333" s="30">
        <f t="shared" si="597"/>
        <v>6126000</v>
      </c>
      <c r="AH2333" s="30">
        <f t="shared" si="592"/>
        <v>8.1619327456741752E-4</v>
      </c>
      <c r="AI2333" s="31">
        <f t="shared" si="593"/>
        <v>0.11345086516487103</v>
      </c>
      <c r="AJ2333" s="31">
        <f t="shared" si="594"/>
        <v>0.11998041136141037</v>
      </c>
      <c r="AK2333" s="30">
        <f>IF(W2333="si",($S2333*'COSTOS DE CREDITOS'!$C$27)/DATA!$G2333,"")</f>
        <v>54.922363131454851</v>
      </c>
      <c r="AL2333" s="90">
        <f>IF(W2333="si",'COSTOS DE CREDITOS'!$C$35,"")</f>
        <v>20.421138461538462</v>
      </c>
      <c r="AM2333" s="30">
        <f t="shared" si="598"/>
        <v>307.69230769230774</v>
      </c>
      <c r="AN2333" s="30">
        <f t="shared" si="599"/>
        <v>0</v>
      </c>
      <c r="AO2333" s="30">
        <f t="shared" si="600"/>
        <v>383.03580928530107</v>
      </c>
      <c r="AP2333" s="30">
        <f t="shared" si="601"/>
        <v>920.30419071469885</v>
      </c>
      <c r="AQ2333" s="19">
        <f t="shared" si="602"/>
        <v>0.70611213552465124</v>
      </c>
    </row>
    <row r="2334" spans="1:43" x14ac:dyDescent="0.2">
      <c r="A2334" s="23" t="s">
        <v>5665</v>
      </c>
      <c r="B2334" s="6" t="s">
        <v>5673</v>
      </c>
      <c r="C2334" s="6" t="s">
        <v>5667</v>
      </c>
      <c r="D2334" s="2">
        <v>164268</v>
      </c>
      <c r="E2334" s="2">
        <v>164259</v>
      </c>
      <c r="F2334" s="3" t="s">
        <v>155</v>
      </c>
      <c r="G2334" s="2">
        <v>6</v>
      </c>
      <c r="H2334" s="2">
        <v>164954</v>
      </c>
      <c r="I2334" s="3" t="s">
        <v>2968</v>
      </c>
      <c r="J2334" s="15">
        <v>45181</v>
      </c>
      <c r="K2334" s="24">
        <v>1235875438</v>
      </c>
      <c r="L2334" s="15">
        <v>45196</v>
      </c>
      <c r="M2334" s="15">
        <v>45199</v>
      </c>
      <c r="N2334" s="15"/>
      <c r="O2334" s="26">
        <f>VLOOKUP(D2334,quash!A$2:$I$7791,9,FALSE)</f>
        <v>3</v>
      </c>
      <c r="P2334" s="7">
        <v>10000</v>
      </c>
      <c r="Q2334" s="26">
        <v>90</v>
      </c>
      <c r="R2334" s="19">
        <v>5.9818464604665302E-3</v>
      </c>
      <c r="S2334" s="26">
        <v>16</v>
      </c>
      <c r="T2334" s="7">
        <v>5000</v>
      </c>
      <c r="U2334" s="2">
        <v>147</v>
      </c>
      <c r="V2334" s="11">
        <v>1303.3399999999999</v>
      </c>
      <c r="W2334" s="14" t="s">
        <v>5281</v>
      </c>
      <c r="X2334" s="18">
        <v>1</v>
      </c>
      <c r="Y2334" s="9">
        <v>5000</v>
      </c>
      <c r="Z2334" s="19">
        <f t="shared" si="595"/>
        <v>0</v>
      </c>
      <c r="AA2334" s="25">
        <v>1303.3399999999999</v>
      </c>
      <c r="AB2334" s="30">
        <f t="shared" si="596"/>
        <v>130000</v>
      </c>
      <c r="AC2334" s="30">
        <f t="shared" si="603"/>
        <v>3.8461538461538464E-2</v>
      </c>
      <c r="AD2334" s="31">
        <f t="shared" si="604"/>
        <v>3.4615384615384617</v>
      </c>
      <c r="AE2334" s="31">
        <f t="shared" si="605"/>
        <v>5.6538461538461542</v>
      </c>
      <c r="AG2334" s="30">
        <f t="shared" si="597"/>
        <v>778000</v>
      </c>
      <c r="AH2334" s="30">
        <f t="shared" si="592"/>
        <v>6.4267352185089976E-3</v>
      </c>
      <c r="AI2334" s="31">
        <f t="shared" si="593"/>
        <v>0.57840616966580982</v>
      </c>
      <c r="AJ2334" s="31">
        <f t="shared" si="594"/>
        <v>0.94473007712082269</v>
      </c>
      <c r="AK2334" s="30">
        <f>IF(W2334="si",($S2334*'COSTOS DE CREDITOS'!$C$27)/DATA!$G2334,"")</f>
        <v>54.922363131454851</v>
      </c>
      <c r="AL2334" s="90">
        <f>IF(W2334="si",'COSTOS DE CREDITOS'!$C$35,"")</f>
        <v>20.421138461538462</v>
      </c>
      <c r="AM2334" s="30">
        <f t="shared" si="598"/>
        <v>307.69230769230774</v>
      </c>
      <c r="AN2334" s="30">
        <f t="shared" si="599"/>
        <v>0</v>
      </c>
      <c r="AO2334" s="30">
        <f t="shared" si="600"/>
        <v>383.03580928530107</v>
      </c>
      <c r="AP2334" s="30">
        <f t="shared" si="601"/>
        <v>920.30419071469885</v>
      </c>
      <c r="AQ2334" s="19">
        <f t="shared" si="602"/>
        <v>0.70611213552465124</v>
      </c>
    </row>
    <row r="2335" spans="1:43" x14ac:dyDescent="0.2">
      <c r="A2335" s="23" t="s">
        <v>5665</v>
      </c>
      <c r="B2335" s="6" t="s">
        <v>5677</v>
      </c>
      <c r="C2335" s="6" t="s">
        <v>5667</v>
      </c>
      <c r="D2335" s="4">
        <v>163632</v>
      </c>
      <c r="E2335" s="4">
        <v>164934</v>
      </c>
      <c r="F2335" s="5" t="s">
        <v>2969</v>
      </c>
      <c r="G2335" s="2">
        <v>5</v>
      </c>
      <c r="H2335" s="4">
        <v>164935</v>
      </c>
      <c r="I2335" s="5" t="s">
        <v>2970</v>
      </c>
      <c r="J2335" s="15">
        <v>45174</v>
      </c>
      <c r="K2335" s="24">
        <v>1230820908</v>
      </c>
      <c r="L2335" s="15">
        <v>45196</v>
      </c>
      <c r="M2335" s="15">
        <v>45199</v>
      </c>
      <c r="N2335" s="15"/>
      <c r="O2335" s="26">
        <f>VLOOKUP(D2335,quash!A$2:$I$7791,9,FALSE)</f>
        <v>5</v>
      </c>
      <c r="P2335" s="7">
        <v>10000</v>
      </c>
      <c r="Q2335" s="26">
        <v>127</v>
      </c>
      <c r="R2335" s="19">
        <v>5.24391097594855E-2</v>
      </c>
      <c r="S2335" s="93">
        <v>26</v>
      </c>
      <c r="T2335" s="8">
        <v>9000</v>
      </c>
      <c r="U2335" s="4">
        <v>142</v>
      </c>
      <c r="V2335" s="10">
        <v>2255.2800000000002</v>
      </c>
      <c r="W2335" s="14" t="s">
        <v>5281</v>
      </c>
      <c r="X2335" s="18">
        <v>0.88734065304693877</v>
      </c>
      <c r="Y2335" s="9">
        <v>7986.0658774224485</v>
      </c>
      <c r="Z2335" s="19">
        <f t="shared" si="595"/>
        <v>-0.11265934695306123</v>
      </c>
      <c r="AA2335" s="25">
        <v>2001.2016280037003</v>
      </c>
      <c r="AB2335" s="30">
        <f t="shared" si="596"/>
        <v>86000</v>
      </c>
      <c r="AC2335" s="30">
        <f t="shared" si="603"/>
        <v>0.10465116279069768</v>
      </c>
      <c r="AD2335" s="31">
        <f t="shared" si="604"/>
        <v>13.290697674418606</v>
      </c>
      <c r="AE2335" s="31">
        <f t="shared" si="605"/>
        <v>14.860465116279071</v>
      </c>
      <c r="AG2335" s="30">
        <f t="shared" si="597"/>
        <v>352000</v>
      </c>
      <c r="AH2335" s="30">
        <f t="shared" si="592"/>
        <v>2.556818181818182E-2</v>
      </c>
      <c r="AI2335" s="31">
        <f t="shared" si="593"/>
        <v>3.2471590909090913</v>
      </c>
      <c r="AJ2335" s="31">
        <f t="shared" si="594"/>
        <v>3.6306818181818183</v>
      </c>
      <c r="AK2335" s="30">
        <f>IF(W2335="si",($S2335*'COSTOS DE CREDITOS'!$C$27)/DATA!$G2335,"")</f>
        <v>107.09860810633695</v>
      </c>
      <c r="AL2335" s="90">
        <f>IF(W2335="si",'COSTOS DE CREDITOS'!$C$35,"")</f>
        <v>20.421138461538462</v>
      </c>
      <c r="AM2335" s="30">
        <f t="shared" si="598"/>
        <v>900</v>
      </c>
      <c r="AN2335" s="30">
        <f t="shared" si="599"/>
        <v>1013.9341225775515</v>
      </c>
      <c r="AO2335" s="30">
        <f t="shared" si="600"/>
        <v>2041.453869145427</v>
      </c>
      <c r="AP2335" s="30">
        <f t="shared" si="601"/>
        <v>-40.252241141726699</v>
      </c>
      <c r="AQ2335" s="19">
        <f t="shared" si="602"/>
        <v>-2.0114035776535092E-2</v>
      </c>
    </row>
    <row r="2336" spans="1:43" x14ac:dyDescent="0.2">
      <c r="A2336" s="23" t="s">
        <v>5665</v>
      </c>
      <c r="B2336" s="6" t="s">
        <v>5675</v>
      </c>
      <c r="C2336" s="6" t="s">
        <v>5667</v>
      </c>
      <c r="D2336" s="4">
        <v>164119</v>
      </c>
      <c r="E2336" s="4">
        <v>164973</v>
      </c>
      <c r="F2336" s="5" t="s">
        <v>2971</v>
      </c>
      <c r="G2336" s="2">
        <v>6</v>
      </c>
      <c r="H2336" s="4">
        <v>164974</v>
      </c>
      <c r="I2336" s="5" t="s">
        <v>2972</v>
      </c>
      <c r="J2336" s="15">
        <v>45181</v>
      </c>
      <c r="K2336" s="24">
        <v>1235761008</v>
      </c>
      <c r="L2336" s="15">
        <v>45196</v>
      </c>
      <c r="M2336" s="15">
        <v>45199</v>
      </c>
      <c r="N2336" s="15"/>
      <c r="O2336" s="26">
        <f>VLOOKUP(D2336,quash!A$2:$I$7791,9,FALSE)</f>
        <v>1</v>
      </c>
      <c r="P2336" s="7">
        <v>5000</v>
      </c>
      <c r="Q2336" s="26">
        <v>147</v>
      </c>
      <c r="R2336" s="19">
        <v>0.11226939921536</v>
      </c>
      <c r="S2336" s="26">
        <v>16</v>
      </c>
      <c r="T2336" s="8">
        <v>5000</v>
      </c>
      <c r="U2336" s="4">
        <v>147</v>
      </c>
      <c r="V2336" s="10">
        <v>1303.3399999999999</v>
      </c>
      <c r="W2336" s="14" t="s">
        <v>5281</v>
      </c>
      <c r="X2336" s="18">
        <v>1</v>
      </c>
      <c r="Y2336" s="9">
        <v>5000</v>
      </c>
      <c r="Z2336" s="19">
        <f t="shared" si="595"/>
        <v>0</v>
      </c>
      <c r="AA2336" s="25">
        <v>1303.3399999999999</v>
      </c>
      <c r="AB2336" s="30">
        <f t="shared" si="596"/>
        <v>283000</v>
      </c>
      <c r="AC2336" s="30">
        <f t="shared" si="603"/>
        <v>1.7667844522968199E-2</v>
      </c>
      <c r="AD2336" s="31">
        <f t="shared" si="604"/>
        <v>2.5971731448763253</v>
      </c>
      <c r="AE2336" s="31">
        <f t="shared" si="605"/>
        <v>2.5971731448763253</v>
      </c>
      <c r="AG2336" s="30">
        <f t="shared" si="597"/>
        <v>2427000</v>
      </c>
      <c r="AH2336" s="30">
        <f t="shared" si="592"/>
        <v>2.0601565718994645E-3</v>
      </c>
      <c r="AI2336" s="31">
        <f t="shared" si="593"/>
        <v>0.30284301606922126</v>
      </c>
      <c r="AJ2336" s="31">
        <f t="shared" si="594"/>
        <v>0.30284301606922126</v>
      </c>
      <c r="AK2336" s="30">
        <f>IF(W2336="si",($S2336*'COSTOS DE CREDITOS'!$C$27)/DATA!$G2336,"")</f>
        <v>54.922363131454851</v>
      </c>
      <c r="AL2336" s="90">
        <f>IF(W2336="si",'COSTOS DE CREDITOS'!$C$35,"")</f>
        <v>20.421138461538462</v>
      </c>
      <c r="AM2336" s="30">
        <f t="shared" si="598"/>
        <v>307.69230769230774</v>
      </c>
      <c r="AN2336" s="30">
        <f t="shared" si="599"/>
        <v>0</v>
      </c>
      <c r="AO2336" s="30">
        <f t="shared" si="600"/>
        <v>383.03580928530107</v>
      </c>
      <c r="AP2336" s="30">
        <f t="shared" si="601"/>
        <v>920.30419071469885</v>
      </c>
      <c r="AQ2336" s="19">
        <f t="shared" si="602"/>
        <v>0.70611213552465124</v>
      </c>
    </row>
    <row r="2337" spans="1:43" x14ac:dyDescent="0.2">
      <c r="A2337" s="23" t="s">
        <v>5665</v>
      </c>
      <c r="B2337" s="6" t="s">
        <v>5681</v>
      </c>
      <c r="C2337" s="6" t="s">
        <v>5667</v>
      </c>
      <c r="D2337" s="2">
        <v>164679</v>
      </c>
      <c r="E2337" s="2">
        <v>164878</v>
      </c>
      <c r="F2337" s="3" t="s">
        <v>1597</v>
      </c>
      <c r="G2337" s="2">
        <v>5</v>
      </c>
      <c r="H2337" s="2">
        <v>164888</v>
      </c>
      <c r="I2337" s="3" t="s">
        <v>2975</v>
      </c>
      <c r="J2337" s="15">
        <v>45187</v>
      </c>
      <c r="K2337" s="24">
        <v>1239641368</v>
      </c>
      <c r="L2337" s="15">
        <v>45196</v>
      </c>
      <c r="M2337" s="15">
        <v>45199</v>
      </c>
      <c r="N2337" s="15"/>
      <c r="O2337" s="26">
        <f>VLOOKUP(D2337,quash!A$2:$I$7791,9,FALSE)</f>
        <v>3</v>
      </c>
      <c r="P2337" s="7">
        <v>10000</v>
      </c>
      <c r="Q2337" s="26">
        <v>110</v>
      </c>
      <c r="R2337" s="19">
        <v>3.3741050530766099E-2</v>
      </c>
      <c r="S2337" s="26">
        <v>16</v>
      </c>
      <c r="T2337" s="7">
        <v>7000</v>
      </c>
      <c r="U2337" s="2">
        <v>142</v>
      </c>
      <c r="V2337" s="11">
        <v>1758.65</v>
      </c>
      <c r="W2337" s="14" t="s">
        <v>5281</v>
      </c>
      <c r="X2337" s="18">
        <v>1</v>
      </c>
      <c r="Y2337" s="9">
        <v>7000</v>
      </c>
      <c r="Z2337" s="19">
        <f t="shared" si="595"/>
        <v>0</v>
      </c>
      <c r="AA2337" s="25">
        <v>1758.65</v>
      </c>
      <c r="AB2337" s="30">
        <f t="shared" si="596"/>
        <v>130000</v>
      </c>
      <c r="AC2337" s="30">
        <f t="shared" si="603"/>
        <v>5.3846153846153849E-2</v>
      </c>
      <c r="AD2337" s="31">
        <f t="shared" si="604"/>
        <v>5.9230769230769234</v>
      </c>
      <c r="AE2337" s="31">
        <f t="shared" si="605"/>
        <v>7.6461538461538465</v>
      </c>
      <c r="AG2337" s="30">
        <f t="shared" si="597"/>
        <v>778000</v>
      </c>
      <c r="AH2337" s="30">
        <f t="shared" si="592"/>
        <v>8.9974293059125968E-3</v>
      </c>
      <c r="AI2337" s="31">
        <f t="shared" si="593"/>
        <v>0.98971722365038561</v>
      </c>
      <c r="AJ2337" s="31">
        <f t="shared" si="594"/>
        <v>1.2776349614395888</v>
      </c>
      <c r="AK2337" s="30">
        <f>IF(W2337="si",($S2337*'COSTOS DE CREDITOS'!$C$27)/DATA!$G2337,"")</f>
        <v>65.906835757745824</v>
      </c>
      <c r="AL2337" s="90">
        <f>IF(W2337="si",'COSTOS DE CREDITOS'!$C$35,"")</f>
        <v>20.421138461538462</v>
      </c>
      <c r="AM2337" s="30">
        <f t="shared" si="598"/>
        <v>430.76923076923077</v>
      </c>
      <c r="AN2337" s="30">
        <f t="shared" si="599"/>
        <v>0</v>
      </c>
      <c r="AO2337" s="30">
        <f t="shared" si="600"/>
        <v>517.09720498851505</v>
      </c>
      <c r="AP2337" s="30">
        <f t="shared" si="601"/>
        <v>1241.5527950114852</v>
      </c>
      <c r="AQ2337" s="19">
        <f t="shared" si="602"/>
        <v>0.70596923493104657</v>
      </c>
    </row>
    <row r="2338" spans="1:43" x14ac:dyDescent="0.2">
      <c r="A2338" s="23" t="s">
        <v>5665</v>
      </c>
      <c r="B2338" s="6" t="s">
        <v>5677</v>
      </c>
      <c r="C2338" s="6" t="s">
        <v>5667</v>
      </c>
      <c r="D2338" s="2">
        <v>163604</v>
      </c>
      <c r="E2338" s="2">
        <v>164934</v>
      </c>
      <c r="F2338" s="3" t="s">
        <v>2969</v>
      </c>
      <c r="G2338" s="2">
        <v>5</v>
      </c>
      <c r="H2338" s="2">
        <v>164936</v>
      </c>
      <c r="I2338" s="3" t="s">
        <v>2976</v>
      </c>
      <c r="J2338" s="15">
        <v>45173</v>
      </c>
      <c r="K2338" s="24">
        <v>1230460758</v>
      </c>
      <c r="L2338" s="15">
        <v>45196</v>
      </c>
      <c r="M2338" s="15">
        <v>45199</v>
      </c>
      <c r="N2338" s="15"/>
      <c r="O2338" s="26">
        <f>VLOOKUP(D2338,quash!A$2:$I$7791,9,FALSE)</f>
        <v>4</v>
      </c>
      <c r="P2338" s="7">
        <v>10000</v>
      </c>
      <c r="Q2338" s="26">
        <v>132</v>
      </c>
      <c r="R2338" s="19">
        <v>5.8283715876113903E-2</v>
      </c>
      <c r="S2338" s="93">
        <v>26</v>
      </c>
      <c r="T2338" s="7">
        <v>10000</v>
      </c>
      <c r="U2338" s="2">
        <v>142</v>
      </c>
      <c r="V2338" s="11">
        <v>2510.34</v>
      </c>
      <c r="W2338" s="14" t="s">
        <v>5281</v>
      </c>
      <c r="X2338" s="18">
        <v>0.88734065304693877</v>
      </c>
      <c r="Y2338" s="9">
        <v>8873.4065304693868</v>
      </c>
      <c r="Z2338" s="19">
        <f t="shared" si="595"/>
        <v>-0.11265934695306135</v>
      </c>
      <c r="AA2338" s="25">
        <v>2227.5267349698524</v>
      </c>
      <c r="AB2338" s="30">
        <f t="shared" si="596"/>
        <v>176000</v>
      </c>
      <c r="AC2338" s="30">
        <f t="shared" si="603"/>
        <v>5.6818181818181816E-2</v>
      </c>
      <c r="AD2338" s="31">
        <f t="shared" si="604"/>
        <v>7.5</v>
      </c>
      <c r="AE2338" s="31">
        <f t="shared" si="605"/>
        <v>8.0681818181818183</v>
      </c>
      <c r="AG2338" s="30">
        <f t="shared" si="597"/>
        <v>927000</v>
      </c>
      <c r="AH2338" s="30">
        <f t="shared" si="592"/>
        <v>1.0787486515641856E-2</v>
      </c>
      <c r="AI2338" s="31">
        <f t="shared" si="593"/>
        <v>1.4239482200647251</v>
      </c>
      <c r="AJ2338" s="31">
        <f t="shared" si="594"/>
        <v>1.5318230852211436</v>
      </c>
      <c r="AK2338" s="30">
        <f>IF(W2338="si",($S2338*'COSTOS DE CREDITOS'!$C$27)/DATA!$G2338,"")</f>
        <v>107.09860810633695</v>
      </c>
      <c r="AL2338" s="90">
        <f>IF(W2338="si",'COSTOS DE CREDITOS'!$C$35,"")</f>
        <v>20.421138461538462</v>
      </c>
      <c r="AM2338" s="30">
        <f t="shared" si="598"/>
        <v>1000</v>
      </c>
      <c r="AN2338" s="30">
        <f t="shared" si="599"/>
        <v>1126.5934695306132</v>
      </c>
      <c r="AO2338" s="30">
        <f t="shared" si="600"/>
        <v>2254.1132160984889</v>
      </c>
      <c r="AP2338" s="30">
        <f t="shared" si="601"/>
        <v>-26.586481128636478</v>
      </c>
      <c r="AQ2338" s="19">
        <f t="shared" si="602"/>
        <v>-1.1935426278507182E-2</v>
      </c>
    </row>
    <row r="2339" spans="1:43" x14ac:dyDescent="0.2">
      <c r="A2339" s="23" t="s">
        <v>5665</v>
      </c>
      <c r="B2339" s="6" t="s">
        <v>5677</v>
      </c>
      <c r="C2339" s="6" t="s">
        <v>5667</v>
      </c>
      <c r="D2339" s="2">
        <v>163609</v>
      </c>
      <c r="E2339" s="2">
        <v>164934</v>
      </c>
      <c r="F2339" s="3" t="s">
        <v>2969</v>
      </c>
      <c r="G2339" s="2">
        <v>5</v>
      </c>
      <c r="H2339" s="2">
        <v>164937</v>
      </c>
      <c r="I2339" s="3" t="s">
        <v>2977</v>
      </c>
      <c r="J2339" s="15">
        <v>45173</v>
      </c>
      <c r="K2339" s="24">
        <v>1230482376</v>
      </c>
      <c r="L2339" s="15">
        <v>45196</v>
      </c>
      <c r="M2339" s="15">
        <v>45199</v>
      </c>
      <c r="N2339" s="15"/>
      <c r="O2339" s="26">
        <f>VLOOKUP(D2339,quash!A$2:$I$7791,9,FALSE)</f>
        <v>2</v>
      </c>
      <c r="P2339" s="7">
        <v>5000</v>
      </c>
      <c r="Q2339" s="26">
        <v>147</v>
      </c>
      <c r="R2339" s="19">
        <v>0.11226939921536</v>
      </c>
      <c r="S2339" s="93">
        <v>26</v>
      </c>
      <c r="T2339" s="7">
        <v>10000</v>
      </c>
      <c r="U2339" s="2">
        <v>142</v>
      </c>
      <c r="V2339" s="11">
        <v>2510.34</v>
      </c>
      <c r="W2339" s="14" t="s">
        <v>5281</v>
      </c>
      <c r="X2339" s="18">
        <v>0.88734065304693877</v>
      </c>
      <c r="Y2339" s="9">
        <v>8873.4065304693868</v>
      </c>
      <c r="Z2339" s="19">
        <f t="shared" si="595"/>
        <v>-0.11265934695306135</v>
      </c>
      <c r="AA2339" s="25">
        <v>2227.5267349698524</v>
      </c>
      <c r="AB2339" s="30">
        <f t="shared" si="596"/>
        <v>291000</v>
      </c>
      <c r="AC2339" s="30">
        <f t="shared" si="603"/>
        <v>3.4364261168384883E-2</v>
      </c>
      <c r="AD2339" s="31">
        <f t="shared" si="604"/>
        <v>5.051546391752578</v>
      </c>
      <c r="AE2339" s="31">
        <f t="shared" si="605"/>
        <v>4.8797250859106533</v>
      </c>
      <c r="AG2339" s="30">
        <f t="shared" si="597"/>
        <v>1695000</v>
      </c>
      <c r="AH2339" s="30">
        <f t="shared" si="592"/>
        <v>5.8997050147492625E-3</v>
      </c>
      <c r="AI2339" s="31">
        <f t="shared" si="593"/>
        <v>0.86725663716814161</v>
      </c>
      <c r="AJ2339" s="31">
        <f t="shared" si="594"/>
        <v>0.83775811209439532</v>
      </c>
      <c r="AK2339" s="30">
        <f>IF(W2339="si",($S2339*'COSTOS DE CREDITOS'!$C$27)/DATA!$G2339,"")</f>
        <v>107.09860810633695</v>
      </c>
      <c r="AL2339" s="90">
        <f>IF(W2339="si",'COSTOS DE CREDITOS'!$C$35,"")</f>
        <v>20.421138461538462</v>
      </c>
      <c r="AM2339" s="30">
        <f t="shared" si="598"/>
        <v>1000</v>
      </c>
      <c r="AN2339" s="30">
        <f t="shared" si="599"/>
        <v>1126.5934695306132</v>
      </c>
      <c r="AO2339" s="30">
        <f t="shared" si="600"/>
        <v>2254.1132160984889</v>
      </c>
      <c r="AP2339" s="30">
        <f t="shared" si="601"/>
        <v>-26.586481128636478</v>
      </c>
      <c r="AQ2339" s="19">
        <f t="shared" si="602"/>
        <v>-1.1935426278507182E-2</v>
      </c>
    </row>
    <row r="2340" spans="1:43" x14ac:dyDescent="0.2">
      <c r="A2340" s="23" t="s">
        <v>5665</v>
      </c>
      <c r="B2340" s="6" t="s">
        <v>5677</v>
      </c>
      <c r="C2340" s="6" t="s">
        <v>5667</v>
      </c>
      <c r="D2340" s="2">
        <v>164566</v>
      </c>
      <c r="E2340" s="2">
        <v>164934</v>
      </c>
      <c r="F2340" s="3" t="s">
        <v>2969</v>
      </c>
      <c r="G2340" s="2">
        <v>5</v>
      </c>
      <c r="H2340" s="2">
        <v>164938</v>
      </c>
      <c r="I2340" s="3" t="s">
        <v>2978</v>
      </c>
      <c r="J2340" s="15" t="s">
        <v>5688</v>
      </c>
      <c r="K2340" s="24" t="s">
        <v>5688</v>
      </c>
      <c r="L2340" s="15">
        <v>45196</v>
      </c>
      <c r="M2340" s="15">
        <v>45199</v>
      </c>
      <c r="N2340" s="15"/>
      <c r="O2340" s="26">
        <f>VLOOKUP(D2340,quash!A$2:$I$7791,9,FALSE)</f>
        <v>4</v>
      </c>
      <c r="P2340" s="7">
        <v>10000</v>
      </c>
      <c r="Q2340" s="26">
        <v>131</v>
      </c>
      <c r="R2340" s="19">
        <v>4.9977192794002097E-2</v>
      </c>
      <c r="S2340" s="93">
        <v>26</v>
      </c>
      <c r="T2340" s="7">
        <v>10000</v>
      </c>
      <c r="U2340" s="2">
        <v>142</v>
      </c>
      <c r="V2340" s="11">
        <v>1012.63</v>
      </c>
      <c r="W2340" s="14" t="s">
        <v>5281</v>
      </c>
      <c r="X2340" s="18">
        <v>0.88734065304693877</v>
      </c>
      <c r="Y2340" s="9">
        <v>8873.4065304693868</v>
      </c>
      <c r="Z2340" s="19">
        <f t="shared" si="595"/>
        <v>-0.11265934695306135</v>
      </c>
      <c r="AA2340" s="25">
        <v>898.54776549492158</v>
      </c>
      <c r="AB2340" s="30">
        <f t="shared" si="596"/>
        <v>176000</v>
      </c>
      <c r="AC2340" s="30">
        <f t="shared" si="603"/>
        <v>5.6818181818181816E-2</v>
      </c>
      <c r="AD2340" s="31">
        <f t="shared" si="604"/>
        <v>7.4431818181818183</v>
      </c>
      <c r="AE2340" s="31">
        <f t="shared" si="605"/>
        <v>8.0681818181818183</v>
      </c>
      <c r="AG2340" s="30">
        <f t="shared" si="597"/>
        <v>927000</v>
      </c>
      <c r="AH2340" s="30">
        <f t="shared" si="592"/>
        <v>1.0787486515641856E-2</v>
      </c>
      <c r="AI2340" s="31">
        <f t="shared" si="593"/>
        <v>1.4131607335490832</v>
      </c>
      <c r="AJ2340" s="31">
        <f t="shared" si="594"/>
        <v>1.5318230852211436</v>
      </c>
      <c r="AK2340" s="30">
        <f>IF(W2340="si",($S2340*'COSTOS DE CREDITOS'!$C$27)/DATA!$G2340,"")</f>
        <v>107.09860810633695</v>
      </c>
      <c r="AL2340" s="90">
        <f>IF(W2340="si",'COSTOS DE CREDITOS'!$C$35,"")</f>
        <v>20.421138461538462</v>
      </c>
      <c r="AM2340" s="30">
        <f t="shared" si="598"/>
        <v>1000</v>
      </c>
      <c r="AN2340" s="30">
        <f t="shared" si="599"/>
        <v>1126.5934695306132</v>
      </c>
      <c r="AO2340" s="30">
        <f t="shared" si="600"/>
        <v>2254.1132160984889</v>
      </c>
      <c r="AP2340" s="30">
        <f t="shared" si="601"/>
        <v>-1355.5654506035673</v>
      </c>
      <c r="AQ2340" s="19">
        <f t="shared" si="602"/>
        <v>-1.5086181310093401</v>
      </c>
    </row>
    <row r="2341" spans="1:43" x14ac:dyDescent="0.2">
      <c r="A2341" s="23" t="s">
        <v>5665</v>
      </c>
      <c r="B2341" s="6" t="s">
        <v>5677</v>
      </c>
      <c r="C2341" s="6" t="s">
        <v>5667</v>
      </c>
      <c r="D2341" s="2">
        <v>164765</v>
      </c>
      <c r="E2341" s="2">
        <v>164934</v>
      </c>
      <c r="F2341" s="3" t="s">
        <v>2969</v>
      </c>
      <c r="G2341" s="2">
        <v>5</v>
      </c>
      <c r="H2341" s="2">
        <v>164939</v>
      </c>
      <c r="I2341" s="3" t="s">
        <v>2979</v>
      </c>
      <c r="J2341" s="15" t="s">
        <v>5688</v>
      </c>
      <c r="K2341" s="24" t="s">
        <v>5688</v>
      </c>
      <c r="L2341" s="15">
        <v>45196</v>
      </c>
      <c r="M2341" s="15">
        <v>45199</v>
      </c>
      <c r="N2341" s="15"/>
      <c r="O2341" s="26">
        <f>VLOOKUP(D2341,quash!A$2:$I$7791,9,FALSE)</f>
        <v>4</v>
      </c>
      <c r="P2341" s="7">
        <v>14000</v>
      </c>
      <c r="Q2341" s="26">
        <v>112</v>
      </c>
      <c r="R2341" s="19">
        <v>3.3454322959783331E-2</v>
      </c>
      <c r="S2341" s="93">
        <v>26</v>
      </c>
      <c r="T2341" s="7">
        <v>5000</v>
      </c>
      <c r="U2341" s="2">
        <v>147</v>
      </c>
      <c r="V2341" s="11">
        <v>1303.3399999999999</v>
      </c>
      <c r="W2341" s="14" t="s">
        <v>5281</v>
      </c>
      <c r="X2341" s="18">
        <v>0.88734065304693877</v>
      </c>
      <c r="Y2341" s="9">
        <v>4436.7032652346934</v>
      </c>
      <c r="Z2341" s="19">
        <f t="shared" si="595"/>
        <v>-0.11265934695306135</v>
      </c>
      <c r="AA2341" s="25">
        <v>1156.506566742197</v>
      </c>
      <c r="AB2341" s="30">
        <f t="shared" si="596"/>
        <v>176000</v>
      </c>
      <c r="AC2341" s="30">
        <f t="shared" si="603"/>
        <v>2.8409090909090908E-2</v>
      </c>
      <c r="AD2341" s="31">
        <f t="shared" si="604"/>
        <v>3.1818181818181817</v>
      </c>
      <c r="AE2341" s="31">
        <f t="shared" si="605"/>
        <v>4.1761363636363633</v>
      </c>
      <c r="AG2341" s="30">
        <f t="shared" si="597"/>
        <v>927000</v>
      </c>
      <c r="AH2341" s="30">
        <f t="shared" si="592"/>
        <v>5.3937432578209281E-3</v>
      </c>
      <c r="AI2341" s="31">
        <f t="shared" si="593"/>
        <v>0.60409924487594391</v>
      </c>
      <c r="AJ2341" s="31">
        <f t="shared" si="594"/>
        <v>0.79288025889967639</v>
      </c>
      <c r="AK2341" s="30">
        <f>IF(W2341="si",($S2341*'COSTOS DE CREDITOS'!$C$27)/DATA!$G2341,"")</f>
        <v>107.09860810633695</v>
      </c>
      <c r="AL2341" s="90">
        <f>IF(W2341="si",'COSTOS DE CREDITOS'!$C$35,"")</f>
        <v>20.421138461538462</v>
      </c>
      <c r="AM2341" s="30">
        <f t="shared" si="598"/>
        <v>500</v>
      </c>
      <c r="AN2341" s="30">
        <f t="shared" si="599"/>
        <v>563.29673476530661</v>
      </c>
      <c r="AO2341" s="30">
        <f t="shared" si="600"/>
        <v>1190.8164813331821</v>
      </c>
      <c r="AP2341" s="30">
        <f t="shared" si="601"/>
        <v>-34.309914590985045</v>
      </c>
      <c r="AQ2341" s="19">
        <f t="shared" si="602"/>
        <v>-2.9666856702451606E-2</v>
      </c>
    </row>
    <row r="2342" spans="1:43" x14ac:dyDescent="0.2">
      <c r="A2342" s="23" t="s">
        <v>5665</v>
      </c>
      <c r="B2342" s="6" t="s">
        <v>5675</v>
      </c>
      <c r="C2342" s="6" t="s">
        <v>5667</v>
      </c>
      <c r="D2342" s="2">
        <v>164242</v>
      </c>
      <c r="E2342" s="2">
        <v>164973</v>
      </c>
      <c r="F2342" s="3" t="s">
        <v>2971</v>
      </c>
      <c r="G2342" s="2">
        <v>6</v>
      </c>
      <c r="H2342" s="2">
        <v>164975</v>
      </c>
      <c r="I2342" s="3" t="s">
        <v>2980</v>
      </c>
      <c r="J2342" s="15" t="s">
        <v>5688</v>
      </c>
      <c r="K2342" s="24" t="s">
        <v>5688</v>
      </c>
      <c r="L2342" s="15">
        <v>45196</v>
      </c>
      <c r="M2342" s="15">
        <v>45199</v>
      </c>
      <c r="N2342" s="15"/>
      <c r="O2342" s="26">
        <f>VLOOKUP(D2342,quash!A$2:$I$7791,9,FALSE)</f>
        <v>4</v>
      </c>
      <c r="P2342" s="7">
        <v>5000</v>
      </c>
      <c r="Q2342" s="26">
        <v>147</v>
      </c>
      <c r="R2342" s="19">
        <v>0.11226939921535999</v>
      </c>
      <c r="S2342" s="26">
        <v>16</v>
      </c>
      <c r="T2342" s="7">
        <v>8000</v>
      </c>
      <c r="U2342" s="2">
        <v>142</v>
      </c>
      <c r="V2342" s="11">
        <v>2013.74</v>
      </c>
      <c r="W2342" s="14" t="s">
        <v>5281</v>
      </c>
      <c r="X2342" s="18">
        <v>1</v>
      </c>
      <c r="Y2342" s="9">
        <v>8000</v>
      </c>
      <c r="Z2342" s="19">
        <f t="shared" si="595"/>
        <v>0</v>
      </c>
      <c r="AA2342" s="25">
        <v>2013.74</v>
      </c>
      <c r="AB2342" s="30">
        <f t="shared" si="596"/>
        <v>176000</v>
      </c>
      <c r="AC2342" s="30">
        <f t="shared" si="603"/>
        <v>4.5454545454545456E-2</v>
      </c>
      <c r="AD2342" s="31">
        <f t="shared" si="604"/>
        <v>6.6818181818181817</v>
      </c>
      <c r="AE2342" s="31">
        <f t="shared" si="605"/>
        <v>6.454545454545455</v>
      </c>
      <c r="AG2342" s="30">
        <f t="shared" si="597"/>
        <v>927000</v>
      </c>
      <c r="AH2342" s="30">
        <f t="shared" si="592"/>
        <v>8.6299892125134836E-3</v>
      </c>
      <c r="AI2342" s="31">
        <f t="shared" si="593"/>
        <v>1.268608414239482</v>
      </c>
      <c r="AJ2342" s="31">
        <f t="shared" si="594"/>
        <v>1.2254584681769147</v>
      </c>
      <c r="AK2342" s="30">
        <f>IF(W2342="si",($S2342*'COSTOS DE CREDITOS'!$C$27)/DATA!$G2342,"")</f>
        <v>54.922363131454851</v>
      </c>
      <c r="AL2342" s="90">
        <f>IF(W2342="si",'COSTOS DE CREDITOS'!$C$35,"")</f>
        <v>20.421138461538462</v>
      </c>
      <c r="AM2342" s="30">
        <f t="shared" si="598"/>
        <v>492.30769230769232</v>
      </c>
      <c r="AN2342" s="30">
        <f t="shared" si="599"/>
        <v>0</v>
      </c>
      <c r="AO2342" s="30">
        <f t="shared" si="600"/>
        <v>567.6511939006856</v>
      </c>
      <c r="AP2342" s="30">
        <f t="shared" si="601"/>
        <v>1446.0888060993143</v>
      </c>
      <c r="AQ2342" s="19">
        <f t="shared" si="602"/>
        <v>0.71811098061284684</v>
      </c>
    </row>
    <row r="2343" spans="1:43" x14ac:dyDescent="0.2">
      <c r="A2343" s="23" t="s">
        <v>5665</v>
      </c>
      <c r="B2343" s="6" t="s">
        <v>5675</v>
      </c>
      <c r="C2343" s="6" t="s">
        <v>5667</v>
      </c>
      <c r="D2343" s="2">
        <v>164453</v>
      </c>
      <c r="E2343" s="2">
        <v>164973</v>
      </c>
      <c r="F2343" s="3" t="s">
        <v>2971</v>
      </c>
      <c r="G2343" s="2">
        <v>6</v>
      </c>
      <c r="H2343" s="2">
        <v>164976</v>
      </c>
      <c r="I2343" s="3" t="s">
        <v>2981</v>
      </c>
      <c r="J2343" s="15">
        <v>45183</v>
      </c>
      <c r="K2343" s="24">
        <v>1236948362</v>
      </c>
      <c r="L2343" s="15">
        <v>45196</v>
      </c>
      <c r="M2343" s="15">
        <v>45199</v>
      </c>
      <c r="N2343" s="15"/>
      <c r="O2343" s="26">
        <f>VLOOKUP(D2343,quash!A$2:$I$7791,9,FALSE)</f>
        <v>2</v>
      </c>
      <c r="P2343" s="7">
        <v>10000</v>
      </c>
      <c r="Q2343" s="26">
        <v>132</v>
      </c>
      <c r="R2343" s="19">
        <v>5.8283715876113903E-2</v>
      </c>
      <c r="S2343" s="26">
        <v>16</v>
      </c>
      <c r="T2343" s="7">
        <v>10000</v>
      </c>
      <c r="U2343" s="2">
        <v>142</v>
      </c>
      <c r="V2343" s="11">
        <v>2510.34</v>
      </c>
      <c r="W2343" s="14" t="s">
        <v>5281</v>
      </c>
      <c r="X2343" s="18">
        <v>1</v>
      </c>
      <c r="Y2343" s="9">
        <v>10000</v>
      </c>
      <c r="Z2343" s="19">
        <f t="shared" si="595"/>
        <v>0</v>
      </c>
      <c r="AA2343" s="25">
        <v>2510.34</v>
      </c>
      <c r="AB2343" s="30">
        <f t="shared" si="596"/>
        <v>291000</v>
      </c>
      <c r="AC2343" s="30">
        <f t="shared" si="603"/>
        <v>3.4364261168384883E-2</v>
      </c>
      <c r="AD2343" s="31">
        <f t="shared" si="604"/>
        <v>4.5360824742268049</v>
      </c>
      <c r="AE2343" s="31">
        <f t="shared" si="605"/>
        <v>4.8797250859106533</v>
      </c>
      <c r="AG2343" s="30">
        <f t="shared" si="597"/>
        <v>1695000</v>
      </c>
      <c r="AH2343" s="30">
        <f t="shared" si="592"/>
        <v>5.8997050147492625E-3</v>
      </c>
      <c r="AI2343" s="31">
        <f t="shared" si="593"/>
        <v>0.77876106194690264</v>
      </c>
      <c r="AJ2343" s="31">
        <f t="shared" si="594"/>
        <v>0.83775811209439532</v>
      </c>
      <c r="AK2343" s="30">
        <f>IF(W2343="si",($S2343*'COSTOS DE CREDITOS'!$C$27)/DATA!$G2343,"")</f>
        <v>54.922363131454851</v>
      </c>
      <c r="AL2343" s="90">
        <f>IF(W2343="si",'COSTOS DE CREDITOS'!$C$35,"")</f>
        <v>20.421138461538462</v>
      </c>
      <c r="AM2343" s="30">
        <f t="shared" si="598"/>
        <v>615.38461538461547</v>
      </c>
      <c r="AN2343" s="30">
        <f t="shared" si="599"/>
        <v>0</v>
      </c>
      <c r="AO2343" s="30">
        <f t="shared" si="600"/>
        <v>690.72811697760881</v>
      </c>
      <c r="AP2343" s="30">
        <f t="shared" si="601"/>
        <v>1819.6118830223913</v>
      </c>
      <c r="AQ2343" s="19">
        <f t="shared" si="602"/>
        <v>0.72484678689834492</v>
      </c>
    </row>
    <row r="2344" spans="1:43" x14ac:dyDescent="0.2">
      <c r="A2344" s="23" t="s">
        <v>5665</v>
      </c>
      <c r="B2344" s="6" t="s">
        <v>5675</v>
      </c>
      <c r="C2344" s="6" t="s">
        <v>5667</v>
      </c>
      <c r="D2344" s="2">
        <v>164485</v>
      </c>
      <c r="E2344" s="2">
        <v>164973</v>
      </c>
      <c r="F2344" s="3" t="s">
        <v>2971</v>
      </c>
      <c r="G2344" s="2">
        <v>6</v>
      </c>
      <c r="H2344" s="2">
        <v>164977</v>
      </c>
      <c r="I2344" s="3" t="s">
        <v>2982</v>
      </c>
      <c r="J2344" s="15" t="s">
        <v>5688</v>
      </c>
      <c r="K2344" s="24" t="s">
        <v>5688</v>
      </c>
      <c r="L2344" s="15">
        <v>45196</v>
      </c>
      <c r="M2344" s="15">
        <v>45199</v>
      </c>
      <c r="N2344" s="15"/>
      <c r="O2344" s="26">
        <f>VLOOKUP(D2344,quash!A$2:$I$7791,9,FALSE)</f>
        <v>3</v>
      </c>
      <c r="P2344" s="7">
        <v>5000</v>
      </c>
      <c r="Q2344" s="26">
        <v>147</v>
      </c>
      <c r="R2344" s="19">
        <v>0.11226939921535993</v>
      </c>
      <c r="S2344" s="26">
        <v>16</v>
      </c>
      <c r="T2344" s="7">
        <v>10000</v>
      </c>
      <c r="U2344" s="2">
        <v>137</v>
      </c>
      <c r="V2344" s="11">
        <v>2413.96</v>
      </c>
      <c r="W2344" s="14" t="s">
        <v>5281</v>
      </c>
      <c r="X2344" s="18">
        <v>1</v>
      </c>
      <c r="Y2344" s="9">
        <v>10000</v>
      </c>
      <c r="Z2344" s="19">
        <f t="shared" si="595"/>
        <v>0</v>
      </c>
      <c r="AA2344" s="25">
        <v>2413.96</v>
      </c>
      <c r="AB2344" s="30">
        <f t="shared" si="596"/>
        <v>130000</v>
      </c>
      <c r="AC2344" s="30">
        <f t="shared" si="603"/>
        <v>7.6923076923076927E-2</v>
      </c>
      <c r="AD2344" s="31">
        <f t="shared" si="604"/>
        <v>11.307692307692308</v>
      </c>
      <c r="AE2344" s="31">
        <f t="shared" si="605"/>
        <v>10.538461538461538</v>
      </c>
      <c r="AG2344" s="30">
        <f t="shared" si="597"/>
        <v>778000</v>
      </c>
      <c r="AH2344" s="30">
        <f t="shared" si="592"/>
        <v>1.2853470437017995E-2</v>
      </c>
      <c r="AI2344" s="31">
        <f t="shared" si="593"/>
        <v>1.8894601542416454</v>
      </c>
      <c r="AJ2344" s="31">
        <f t="shared" si="594"/>
        <v>1.7609254498714653</v>
      </c>
      <c r="AK2344" s="30">
        <f>IF(W2344="si",($S2344*'COSTOS DE CREDITOS'!$C$27)/DATA!$G2344,"")</f>
        <v>54.922363131454851</v>
      </c>
      <c r="AL2344" s="90">
        <f>IF(W2344="si",'COSTOS DE CREDITOS'!$C$35,"")</f>
        <v>20.421138461538462</v>
      </c>
      <c r="AM2344" s="30">
        <f t="shared" si="598"/>
        <v>615.38461538461547</v>
      </c>
      <c r="AN2344" s="30">
        <f t="shared" si="599"/>
        <v>0</v>
      </c>
      <c r="AO2344" s="30">
        <f t="shared" si="600"/>
        <v>690.72811697760881</v>
      </c>
      <c r="AP2344" s="30">
        <f t="shared" si="601"/>
        <v>1723.2318830223912</v>
      </c>
      <c r="AQ2344" s="19">
        <f t="shared" si="602"/>
        <v>0.71386099314917861</v>
      </c>
    </row>
    <row r="2345" spans="1:43" x14ac:dyDescent="0.2">
      <c r="A2345" s="23" t="s">
        <v>5665</v>
      </c>
      <c r="B2345" s="6" t="s">
        <v>5675</v>
      </c>
      <c r="C2345" s="6" t="s">
        <v>5667</v>
      </c>
      <c r="D2345" s="2">
        <v>164540</v>
      </c>
      <c r="E2345" s="2">
        <v>164973</v>
      </c>
      <c r="F2345" s="3" t="s">
        <v>2971</v>
      </c>
      <c r="G2345" s="2">
        <v>6</v>
      </c>
      <c r="H2345" s="2">
        <v>164978</v>
      </c>
      <c r="I2345" s="3" t="s">
        <v>2983</v>
      </c>
      <c r="J2345" s="15">
        <v>45184</v>
      </c>
      <c r="K2345" s="24">
        <v>1237866596</v>
      </c>
      <c r="L2345" s="15">
        <v>45196</v>
      </c>
      <c r="M2345" s="15">
        <v>45199</v>
      </c>
      <c r="N2345" s="15"/>
      <c r="O2345" s="26">
        <f>VLOOKUP(D2345,quash!A$2:$I$7791,9,FALSE)</f>
        <v>1</v>
      </c>
      <c r="P2345" s="7">
        <v>10000</v>
      </c>
      <c r="Q2345" s="26">
        <v>147</v>
      </c>
      <c r="R2345" s="19">
        <v>7.9000519063170294E-2</v>
      </c>
      <c r="S2345" s="26">
        <v>16</v>
      </c>
      <c r="T2345" s="7">
        <v>5000</v>
      </c>
      <c r="U2345" s="2">
        <v>132</v>
      </c>
      <c r="V2345" s="11">
        <v>1165.46</v>
      </c>
      <c r="W2345" s="14" t="s">
        <v>5281</v>
      </c>
      <c r="X2345" s="18">
        <v>1</v>
      </c>
      <c r="Y2345" s="9">
        <v>5000</v>
      </c>
      <c r="Z2345" s="19">
        <f t="shared" si="595"/>
        <v>0</v>
      </c>
      <c r="AA2345" s="25">
        <v>1165.46</v>
      </c>
      <c r="AB2345" s="30">
        <f t="shared" si="596"/>
        <v>283000</v>
      </c>
      <c r="AC2345" s="30">
        <f t="shared" si="603"/>
        <v>1.7667844522968199E-2</v>
      </c>
      <c r="AD2345" s="31">
        <f t="shared" si="604"/>
        <v>2.5971731448763253</v>
      </c>
      <c r="AE2345" s="31">
        <f t="shared" si="605"/>
        <v>2.3321554770318023</v>
      </c>
      <c r="AG2345" s="30">
        <f t="shared" si="597"/>
        <v>2427000</v>
      </c>
      <c r="AH2345" s="30">
        <f t="shared" si="592"/>
        <v>2.0601565718994645E-3</v>
      </c>
      <c r="AI2345" s="31">
        <f t="shared" si="593"/>
        <v>0.30284301606922126</v>
      </c>
      <c r="AJ2345" s="31">
        <f t="shared" si="594"/>
        <v>0.27194066749072932</v>
      </c>
      <c r="AK2345" s="30">
        <f>IF(W2345="si",($S2345*'COSTOS DE CREDITOS'!$C$27)/DATA!$G2345,"")</f>
        <v>54.922363131454851</v>
      </c>
      <c r="AL2345" s="90">
        <f>IF(W2345="si",'COSTOS DE CREDITOS'!$C$35,"")</f>
        <v>20.421138461538462</v>
      </c>
      <c r="AM2345" s="30">
        <f t="shared" si="598"/>
        <v>307.69230769230774</v>
      </c>
      <c r="AN2345" s="30">
        <f t="shared" si="599"/>
        <v>0</v>
      </c>
      <c r="AO2345" s="30">
        <f t="shared" si="600"/>
        <v>383.03580928530107</v>
      </c>
      <c r="AP2345" s="30">
        <f t="shared" si="601"/>
        <v>782.42419071469897</v>
      </c>
      <c r="AQ2345" s="19">
        <f t="shared" si="602"/>
        <v>0.6713436674915475</v>
      </c>
    </row>
    <row r="2346" spans="1:43" x14ac:dyDescent="0.2">
      <c r="A2346" s="23" t="s">
        <v>5665</v>
      </c>
      <c r="B2346" s="6" t="s">
        <v>5675</v>
      </c>
      <c r="C2346" s="6" t="s">
        <v>5667</v>
      </c>
      <c r="D2346" s="2">
        <v>164834</v>
      </c>
      <c r="E2346" s="2">
        <v>164973</v>
      </c>
      <c r="F2346" s="3" t="s">
        <v>2971</v>
      </c>
      <c r="G2346" s="2">
        <v>6</v>
      </c>
      <c r="H2346" s="2">
        <v>164979</v>
      </c>
      <c r="I2346" s="3" t="s">
        <v>2984</v>
      </c>
      <c r="J2346" s="15" t="s">
        <v>5688</v>
      </c>
      <c r="K2346" s="24" t="s">
        <v>5688</v>
      </c>
      <c r="L2346" s="15">
        <v>45196</v>
      </c>
      <c r="M2346" s="15">
        <v>45199</v>
      </c>
      <c r="N2346" s="15"/>
      <c r="O2346" s="26">
        <f>VLOOKUP(D2346,quash!A$2:$I$7791,9,FALSE)</f>
        <v>2</v>
      </c>
      <c r="P2346" s="7">
        <v>10000</v>
      </c>
      <c r="Q2346" s="26">
        <v>147</v>
      </c>
      <c r="R2346" s="19">
        <v>7.9000519063170294E-2</v>
      </c>
      <c r="S2346" s="26">
        <v>16</v>
      </c>
      <c r="T2346" s="7">
        <v>8000</v>
      </c>
      <c r="U2346" s="2">
        <v>142</v>
      </c>
      <c r="V2346" s="11">
        <v>2013.74</v>
      </c>
      <c r="W2346" s="14" t="s">
        <v>5281</v>
      </c>
      <c r="X2346" s="18">
        <v>1</v>
      </c>
      <c r="Y2346" s="9">
        <v>8000</v>
      </c>
      <c r="Z2346" s="19">
        <f t="shared" si="595"/>
        <v>0</v>
      </c>
      <c r="AA2346" s="25">
        <v>2013.74</v>
      </c>
      <c r="AB2346" s="30">
        <f t="shared" si="596"/>
        <v>291000</v>
      </c>
      <c r="AC2346" s="30">
        <f t="shared" si="603"/>
        <v>2.7491408934707903E-2</v>
      </c>
      <c r="AD2346" s="31">
        <f t="shared" si="604"/>
        <v>4.0412371134020617</v>
      </c>
      <c r="AE2346" s="31">
        <f t="shared" si="605"/>
        <v>3.9037800687285222</v>
      </c>
      <c r="AG2346" s="30">
        <f t="shared" si="597"/>
        <v>1695000</v>
      </c>
      <c r="AH2346" s="30">
        <f t="shared" si="592"/>
        <v>4.71976401179941E-3</v>
      </c>
      <c r="AI2346" s="31">
        <f t="shared" si="593"/>
        <v>0.69380530973451326</v>
      </c>
      <c r="AJ2346" s="31">
        <f t="shared" si="594"/>
        <v>0.67020648967551621</v>
      </c>
      <c r="AK2346" s="30">
        <f>IF(W2346="si",($S2346*'COSTOS DE CREDITOS'!$C$27)/DATA!$G2346,"")</f>
        <v>54.922363131454851</v>
      </c>
      <c r="AL2346" s="90">
        <f>IF(W2346="si",'COSTOS DE CREDITOS'!$C$35,"")</f>
        <v>20.421138461538462</v>
      </c>
      <c r="AM2346" s="30">
        <f t="shared" si="598"/>
        <v>492.30769230769232</v>
      </c>
      <c r="AN2346" s="30">
        <f t="shared" si="599"/>
        <v>0</v>
      </c>
      <c r="AO2346" s="30">
        <f t="shared" si="600"/>
        <v>567.6511939006856</v>
      </c>
      <c r="AP2346" s="30">
        <f t="shared" si="601"/>
        <v>1446.0888060993143</v>
      </c>
      <c r="AQ2346" s="19">
        <f t="shared" si="602"/>
        <v>0.71811098061284684</v>
      </c>
    </row>
    <row r="2347" spans="1:43" x14ac:dyDescent="0.2">
      <c r="A2347" s="23" t="s">
        <v>5665</v>
      </c>
      <c r="B2347" s="6" t="s">
        <v>5673</v>
      </c>
      <c r="C2347" s="6" t="s">
        <v>5667</v>
      </c>
      <c r="D2347" s="2">
        <v>164832</v>
      </c>
      <c r="E2347" s="2">
        <v>165031</v>
      </c>
      <c r="F2347" s="3" t="s">
        <v>521</v>
      </c>
      <c r="G2347" s="2">
        <v>6</v>
      </c>
      <c r="H2347" s="2">
        <v>165038</v>
      </c>
      <c r="I2347" s="3" t="s">
        <v>2985</v>
      </c>
      <c r="J2347" s="15">
        <v>45189</v>
      </c>
      <c r="K2347" s="24">
        <v>1240887419</v>
      </c>
      <c r="L2347" s="15">
        <v>45196</v>
      </c>
      <c r="M2347" s="15">
        <v>45199</v>
      </c>
      <c r="N2347" s="15"/>
      <c r="O2347" s="26">
        <f>VLOOKUP(D2347,quash!A$2:$I$7791,9,FALSE)</f>
        <v>6</v>
      </c>
      <c r="P2347" s="7">
        <v>10000</v>
      </c>
      <c r="Q2347" s="26">
        <v>90</v>
      </c>
      <c r="R2347" s="19">
        <v>5.9818464604665302E-3</v>
      </c>
      <c r="S2347" s="26">
        <v>16</v>
      </c>
      <c r="T2347" s="7">
        <v>10000</v>
      </c>
      <c r="U2347" s="2">
        <v>142</v>
      </c>
      <c r="V2347" s="11">
        <v>2510.34</v>
      </c>
      <c r="W2347" s="14" t="s">
        <v>5281</v>
      </c>
      <c r="X2347" s="18">
        <v>1</v>
      </c>
      <c r="Y2347" s="9">
        <v>10000</v>
      </c>
      <c r="Z2347" s="19">
        <f t="shared" si="595"/>
        <v>0</v>
      </c>
      <c r="AA2347" s="25">
        <v>2510.34</v>
      </c>
      <c r="AB2347" s="30">
        <f t="shared" si="596"/>
        <v>27000</v>
      </c>
      <c r="AC2347" s="30">
        <f t="shared" si="603"/>
        <v>0.37037037037037035</v>
      </c>
      <c r="AD2347" s="31">
        <f t="shared" si="604"/>
        <v>33.333333333333329</v>
      </c>
      <c r="AE2347" s="31">
        <f t="shared" si="605"/>
        <v>52.592592592592588</v>
      </c>
      <c r="AG2347" s="30">
        <f t="shared" si="597"/>
        <v>288000</v>
      </c>
      <c r="AH2347" s="30">
        <f t="shared" si="592"/>
        <v>3.4722222222222224E-2</v>
      </c>
      <c r="AI2347" s="31">
        <f t="shared" si="593"/>
        <v>3.125</v>
      </c>
      <c r="AJ2347" s="31">
        <f t="shared" si="594"/>
        <v>4.9305555555555554</v>
      </c>
      <c r="AK2347" s="30">
        <f>IF(W2347="si",($S2347*'COSTOS DE CREDITOS'!$C$27)/DATA!$G2347,"")</f>
        <v>54.922363131454851</v>
      </c>
      <c r="AL2347" s="90">
        <f>IF(W2347="si",'COSTOS DE CREDITOS'!$C$35,"")</f>
        <v>20.421138461538462</v>
      </c>
      <c r="AM2347" s="30">
        <f t="shared" si="598"/>
        <v>615.38461538461547</v>
      </c>
      <c r="AN2347" s="30">
        <f t="shared" si="599"/>
        <v>0</v>
      </c>
      <c r="AO2347" s="30">
        <f t="shared" si="600"/>
        <v>690.72811697760881</v>
      </c>
      <c r="AP2347" s="30">
        <f t="shared" si="601"/>
        <v>1819.6118830223913</v>
      </c>
      <c r="AQ2347" s="19">
        <f t="shared" si="602"/>
        <v>0.72484678689834492</v>
      </c>
    </row>
    <row r="2348" spans="1:43" x14ac:dyDescent="0.2">
      <c r="A2348" s="23" t="s">
        <v>5665</v>
      </c>
      <c r="B2348" s="6" t="s">
        <v>5682</v>
      </c>
      <c r="C2348" s="6" t="s">
        <v>5670</v>
      </c>
      <c r="D2348" s="2">
        <v>164701</v>
      </c>
      <c r="E2348" s="2">
        <v>165076</v>
      </c>
      <c r="F2348" s="3" t="s">
        <v>2973</v>
      </c>
      <c r="G2348" s="2">
        <v>5</v>
      </c>
      <c r="H2348" s="2">
        <v>165081</v>
      </c>
      <c r="I2348" s="3" t="s">
        <v>2986</v>
      </c>
      <c r="J2348" s="15">
        <v>45187</v>
      </c>
      <c r="K2348" s="24">
        <v>1239702611</v>
      </c>
      <c r="L2348" s="15">
        <v>45196</v>
      </c>
      <c r="M2348" s="15">
        <v>45199</v>
      </c>
      <c r="N2348" s="15"/>
      <c r="O2348" s="26">
        <f>VLOOKUP(D2348,quash!A$2:$I$7791,9,FALSE)</f>
        <v>2</v>
      </c>
      <c r="P2348" s="7">
        <v>10000</v>
      </c>
      <c r="Q2348" s="26">
        <v>132</v>
      </c>
      <c r="R2348" s="19">
        <v>5.8283715876113903E-2</v>
      </c>
      <c r="S2348" s="26">
        <v>16</v>
      </c>
      <c r="T2348" s="7">
        <v>5000</v>
      </c>
      <c r="U2348" s="2">
        <v>147</v>
      </c>
      <c r="V2348" s="11">
        <v>1303.3399999999999</v>
      </c>
      <c r="W2348" s="14" t="s">
        <v>5281</v>
      </c>
      <c r="X2348" s="18">
        <v>1</v>
      </c>
      <c r="Y2348" s="9">
        <v>5000</v>
      </c>
      <c r="Z2348" s="19">
        <f t="shared" si="595"/>
        <v>0</v>
      </c>
      <c r="AA2348" s="25">
        <v>1303.3399999999999</v>
      </c>
      <c r="AB2348" s="30">
        <f t="shared" si="596"/>
        <v>291000</v>
      </c>
      <c r="AC2348" s="30">
        <f t="shared" si="603"/>
        <v>1.7182130584192441E-2</v>
      </c>
      <c r="AD2348" s="31">
        <f t="shared" si="604"/>
        <v>2.2680412371134024</v>
      </c>
      <c r="AE2348" s="31">
        <f t="shared" si="605"/>
        <v>2.525773195876289</v>
      </c>
      <c r="AG2348" s="30">
        <f t="shared" si="597"/>
        <v>1695000</v>
      </c>
      <c r="AH2348" s="30">
        <f t="shared" si="592"/>
        <v>2.9498525073746312E-3</v>
      </c>
      <c r="AI2348" s="31">
        <f t="shared" si="593"/>
        <v>0.38938053097345132</v>
      </c>
      <c r="AJ2348" s="31">
        <f t="shared" si="594"/>
        <v>0.4336283185840708</v>
      </c>
      <c r="AK2348" s="30">
        <f>IF(W2348="si",($S2348*'COSTOS DE CREDITOS'!$C$27)/DATA!$G2348,"")</f>
        <v>65.906835757745824</v>
      </c>
      <c r="AL2348" s="90">
        <f>IF(W2348="si",'COSTOS DE CREDITOS'!$C$35,"")</f>
        <v>20.421138461538462</v>
      </c>
      <c r="AM2348" s="30">
        <f t="shared" si="598"/>
        <v>307.69230769230774</v>
      </c>
      <c r="AN2348" s="30">
        <f t="shared" si="599"/>
        <v>0</v>
      </c>
      <c r="AO2348" s="30">
        <f t="shared" si="600"/>
        <v>394.02028191159201</v>
      </c>
      <c r="AP2348" s="30">
        <f t="shared" si="601"/>
        <v>909.31971808840785</v>
      </c>
      <c r="AQ2348" s="19">
        <f t="shared" si="602"/>
        <v>0.69768419452208008</v>
      </c>
    </row>
    <row r="2349" spans="1:43" x14ac:dyDescent="0.2">
      <c r="A2349" s="23" t="s">
        <v>5665</v>
      </c>
      <c r="B2349" s="6" t="s">
        <v>5669</v>
      </c>
      <c r="C2349" s="6" t="s">
        <v>5670</v>
      </c>
      <c r="D2349" s="2">
        <v>164071</v>
      </c>
      <c r="E2349" s="2">
        <v>165019</v>
      </c>
      <c r="F2349" s="3" t="s">
        <v>2974</v>
      </c>
      <c r="G2349" s="2">
        <v>5</v>
      </c>
      <c r="H2349" s="2">
        <v>165024</v>
      </c>
      <c r="I2349" s="3" t="s">
        <v>2987</v>
      </c>
      <c r="J2349" s="15">
        <v>45178</v>
      </c>
      <c r="K2349" s="24">
        <v>1233904301</v>
      </c>
      <c r="L2349" s="15">
        <v>45196</v>
      </c>
      <c r="M2349" s="15">
        <v>45199</v>
      </c>
      <c r="N2349" s="15"/>
      <c r="O2349" s="26">
        <f>VLOOKUP(D2349,quash!A$2:$I$7791,9,FALSE)</f>
        <v>2</v>
      </c>
      <c r="P2349" s="7">
        <v>10000</v>
      </c>
      <c r="Q2349" s="26">
        <v>115</v>
      </c>
      <c r="R2349" s="19">
        <v>3.97705569269148E-2</v>
      </c>
      <c r="S2349" s="26">
        <v>16</v>
      </c>
      <c r="T2349" s="7">
        <v>6000</v>
      </c>
      <c r="U2349" s="2">
        <v>142</v>
      </c>
      <c r="V2349" s="11">
        <v>1503.37</v>
      </c>
      <c r="W2349" s="14" t="s">
        <v>5281</v>
      </c>
      <c r="X2349" s="18">
        <v>1</v>
      </c>
      <c r="Y2349" s="9">
        <v>6000</v>
      </c>
      <c r="Z2349" s="19">
        <f t="shared" si="595"/>
        <v>0</v>
      </c>
      <c r="AA2349" s="25">
        <v>1503.37</v>
      </c>
      <c r="AB2349" s="30">
        <f t="shared" si="596"/>
        <v>291000</v>
      </c>
      <c r="AC2349" s="30">
        <f t="shared" si="603"/>
        <v>2.0618556701030927E-2</v>
      </c>
      <c r="AD2349" s="31">
        <f t="shared" si="604"/>
        <v>2.3711340206185567</v>
      </c>
      <c r="AE2349" s="31">
        <f t="shared" si="605"/>
        <v>2.9278350515463916</v>
      </c>
      <c r="AG2349" s="30">
        <f t="shared" si="597"/>
        <v>1695000</v>
      </c>
      <c r="AH2349" s="30">
        <f t="shared" si="592"/>
        <v>3.5398230088495575E-3</v>
      </c>
      <c r="AI2349" s="31">
        <f t="shared" si="593"/>
        <v>0.40707964601769908</v>
      </c>
      <c r="AJ2349" s="31">
        <f t="shared" si="594"/>
        <v>0.50265486725663711</v>
      </c>
      <c r="AK2349" s="30">
        <f>IF(W2349="si",($S2349*'COSTOS DE CREDITOS'!$C$27)/DATA!$G2349,"")</f>
        <v>65.906835757745824</v>
      </c>
      <c r="AL2349" s="90">
        <f>IF(W2349="si",'COSTOS DE CREDITOS'!$C$35,"")</f>
        <v>20.421138461538462</v>
      </c>
      <c r="AM2349" s="30">
        <f t="shared" si="598"/>
        <v>369.23076923076923</v>
      </c>
      <c r="AN2349" s="30">
        <f t="shared" si="599"/>
        <v>0</v>
      </c>
      <c r="AO2349" s="30">
        <f t="shared" si="600"/>
        <v>455.5587434500535</v>
      </c>
      <c r="AP2349" s="30">
        <f t="shared" si="601"/>
        <v>1047.8112565499464</v>
      </c>
      <c r="AQ2349" s="19">
        <f t="shared" si="602"/>
        <v>0.69697496727348984</v>
      </c>
    </row>
    <row r="2350" spans="1:43" x14ac:dyDescent="0.2">
      <c r="A2350" s="23" t="s">
        <v>5665</v>
      </c>
      <c r="B2350" s="6" t="s">
        <v>5682</v>
      </c>
      <c r="C2350" s="6" t="s">
        <v>5670</v>
      </c>
      <c r="D2350" s="4">
        <v>163133</v>
      </c>
      <c r="E2350" s="4">
        <v>165143</v>
      </c>
      <c r="F2350" s="5" t="s">
        <v>2988</v>
      </c>
      <c r="G2350" s="2">
        <v>5</v>
      </c>
      <c r="H2350" s="4">
        <v>165144</v>
      </c>
      <c r="I2350" s="5" t="s">
        <v>2989</v>
      </c>
      <c r="J2350" s="15">
        <v>45168</v>
      </c>
      <c r="K2350" s="24">
        <v>1226370374</v>
      </c>
      <c r="L2350" s="15">
        <v>45196</v>
      </c>
      <c r="M2350" s="15">
        <v>45199</v>
      </c>
      <c r="N2350" s="15"/>
      <c r="O2350" s="26">
        <f>VLOOKUP(D2350,quash!A$2:$I$7791,9,FALSE)</f>
        <v>1</v>
      </c>
      <c r="P2350" s="7">
        <v>10000</v>
      </c>
      <c r="Q2350" s="26">
        <v>127</v>
      </c>
      <c r="R2350" s="19">
        <v>5.24391097594855E-2</v>
      </c>
      <c r="S2350" s="26">
        <v>16</v>
      </c>
      <c r="T2350" s="8">
        <v>10000</v>
      </c>
      <c r="U2350" s="4">
        <v>142</v>
      </c>
      <c r="V2350" s="10">
        <v>2510.34</v>
      </c>
      <c r="W2350" s="14" t="s">
        <v>5281</v>
      </c>
      <c r="X2350" s="18">
        <v>1</v>
      </c>
      <c r="Y2350" s="9">
        <v>10000</v>
      </c>
      <c r="Z2350" s="19">
        <f t="shared" si="595"/>
        <v>0</v>
      </c>
      <c r="AA2350" s="25">
        <v>2510.34</v>
      </c>
      <c r="AB2350" s="30">
        <f t="shared" si="596"/>
        <v>283000</v>
      </c>
      <c r="AC2350" s="30">
        <f t="shared" si="603"/>
        <v>3.5335689045936397E-2</v>
      </c>
      <c r="AD2350" s="31">
        <f t="shared" si="604"/>
        <v>4.4876325088339222</v>
      </c>
      <c r="AE2350" s="31">
        <f t="shared" si="605"/>
        <v>5.0176678445229683</v>
      </c>
      <c r="AG2350" s="30">
        <f t="shared" si="597"/>
        <v>2427000</v>
      </c>
      <c r="AH2350" s="30">
        <f t="shared" si="592"/>
        <v>4.1203131437989289E-3</v>
      </c>
      <c r="AI2350" s="31">
        <f t="shared" si="593"/>
        <v>0.523279769262464</v>
      </c>
      <c r="AJ2350" s="31">
        <f t="shared" si="594"/>
        <v>0.58508446641944789</v>
      </c>
      <c r="AK2350" s="30">
        <f>IF(W2350="si",($S2350*'COSTOS DE CREDITOS'!$C$27)/DATA!$G2350,"")</f>
        <v>65.906835757745824</v>
      </c>
      <c r="AL2350" s="90">
        <f>IF(W2350="si",'COSTOS DE CREDITOS'!$C$35,"")</f>
        <v>20.421138461538462</v>
      </c>
      <c r="AM2350" s="30">
        <f t="shared" si="598"/>
        <v>615.38461538461547</v>
      </c>
      <c r="AN2350" s="30">
        <f t="shared" si="599"/>
        <v>0</v>
      </c>
      <c r="AO2350" s="30">
        <f t="shared" si="600"/>
        <v>701.7125896038998</v>
      </c>
      <c r="AP2350" s="30">
        <f t="shared" si="601"/>
        <v>1808.6274103961005</v>
      </c>
      <c r="AQ2350" s="19">
        <f t="shared" si="602"/>
        <v>0.72047109570659762</v>
      </c>
    </row>
    <row r="2351" spans="1:43" x14ac:dyDescent="0.2">
      <c r="A2351" s="23" t="s">
        <v>5665</v>
      </c>
      <c r="B2351" s="6" t="s">
        <v>5674</v>
      </c>
      <c r="C2351" s="6" t="s">
        <v>5670</v>
      </c>
      <c r="D2351" s="4">
        <v>163778</v>
      </c>
      <c r="E2351" s="4">
        <v>165126</v>
      </c>
      <c r="F2351" s="5" t="s">
        <v>2990</v>
      </c>
      <c r="G2351" s="2">
        <v>7</v>
      </c>
      <c r="H2351" s="4">
        <v>165127</v>
      </c>
      <c r="I2351" s="5" t="s">
        <v>2991</v>
      </c>
      <c r="J2351" s="15">
        <v>45300</v>
      </c>
      <c r="K2351" s="24">
        <v>1316504190</v>
      </c>
      <c r="L2351" s="15">
        <v>45196</v>
      </c>
      <c r="M2351" s="15">
        <v>45199</v>
      </c>
      <c r="N2351" s="15"/>
      <c r="O2351" s="26">
        <f>VLOOKUP(D2351,quash!A$2:$I$7791,9,FALSE)</f>
        <v>1</v>
      </c>
      <c r="P2351" s="7">
        <v>10000</v>
      </c>
      <c r="Q2351" s="26">
        <v>110</v>
      </c>
      <c r="R2351" s="19">
        <v>3.3741050530766099E-2</v>
      </c>
      <c r="S2351" s="26">
        <v>16</v>
      </c>
      <c r="T2351" s="8">
        <v>7000</v>
      </c>
      <c r="U2351" s="4">
        <v>142</v>
      </c>
      <c r="V2351" s="10">
        <v>1758.65</v>
      </c>
      <c r="W2351" s="14" t="s">
        <v>5281</v>
      </c>
      <c r="X2351" s="18">
        <v>1</v>
      </c>
      <c r="Y2351" s="9">
        <v>7000</v>
      </c>
      <c r="Z2351" s="19">
        <f t="shared" si="595"/>
        <v>0</v>
      </c>
      <c r="AA2351" s="25">
        <v>1758.65</v>
      </c>
      <c r="AB2351" s="30">
        <f t="shared" si="596"/>
        <v>283000</v>
      </c>
      <c r="AC2351" s="30">
        <f t="shared" si="603"/>
        <v>2.4734982332155476E-2</v>
      </c>
      <c r="AD2351" s="31">
        <f t="shared" si="604"/>
        <v>2.7208480565371023</v>
      </c>
      <c r="AE2351" s="31">
        <f t="shared" si="605"/>
        <v>3.5123674911660774</v>
      </c>
      <c r="AG2351" s="30">
        <f t="shared" si="597"/>
        <v>2427000</v>
      </c>
      <c r="AH2351" s="30">
        <f t="shared" si="592"/>
        <v>2.88421920065925E-3</v>
      </c>
      <c r="AI2351" s="31">
        <f t="shared" si="593"/>
        <v>0.31726411207251748</v>
      </c>
      <c r="AJ2351" s="31">
        <f t="shared" si="594"/>
        <v>0.40955912649361348</v>
      </c>
      <c r="AK2351" s="30">
        <f>IF(W2351="si",($S2351*'COSTOS DE CREDITOS'!$C$27)/DATA!$G2351,"")</f>
        <v>47.07631125553273</v>
      </c>
      <c r="AL2351" s="90">
        <f>IF(W2351="si",'COSTOS DE CREDITOS'!$C$35,"")</f>
        <v>20.421138461538462</v>
      </c>
      <c r="AM2351" s="30">
        <f t="shared" si="598"/>
        <v>430.76923076923077</v>
      </c>
      <c r="AN2351" s="30">
        <f t="shared" si="599"/>
        <v>0</v>
      </c>
      <c r="AO2351" s="30">
        <f t="shared" si="600"/>
        <v>498.26668048630199</v>
      </c>
      <c r="AP2351" s="30">
        <f t="shared" si="601"/>
        <v>1260.3833195136981</v>
      </c>
      <c r="AQ2351" s="19">
        <f t="shared" si="602"/>
        <v>0.71667660962311885</v>
      </c>
    </row>
    <row r="2352" spans="1:43" x14ac:dyDescent="0.2">
      <c r="A2352" s="23" t="s">
        <v>5665</v>
      </c>
      <c r="B2352" s="6" t="s">
        <v>5681</v>
      </c>
      <c r="C2352" s="6" t="s">
        <v>5667</v>
      </c>
      <c r="D2352" s="4">
        <v>165052</v>
      </c>
      <c r="E2352" s="4">
        <v>165228</v>
      </c>
      <c r="F2352" s="5" t="s">
        <v>2992</v>
      </c>
      <c r="G2352" s="2">
        <v>5</v>
      </c>
      <c r="H2352" s="4">
        <v>165229</v>
      </c>
      <c r="I2352" s="5" t="s">
        <v>2993</v>
      </c>
      <c r="J2352" s="15">
        <v>45190</v>
      </c>
      <c r="K2352" s="24">
        <v>1241909063</v>
      </c>
      <c r="L2352" s="15">
        <v>45196</v>
      </c>
      <c r="M2352" s="15">
        <v>45199</v>
      </c>
      <c r="N2352" s="15"/>
      <c r="O2352" s="26">
        <f>VLOOKUP(D2352,quash!A$2:$I$7791,9,FALSE)</f>
        <v>2</v>
      </c>
      <c r="P2352" s="7">
        <v>10000</v>
      </c>
      <c r="Q2352" s="26">
        <v>127</v>
      </c>
      <c r="R2352" s="19">
        <v>5.24391097594855E-2</v>
      </c>
      <c r="S2352" s="26">
        <v>16</v>
      </c>
      <c r="T2352" s="8">
        <v>5000</v>
      </c>
      <c r="U2352" s="4">
        <v>147</v>
      </c>
      <c r="V2352" s="10">
        <v>1303.3399999999999</v>
      </c>
      <c r="W2352" s="14" t="s">
        <v>5281</v>
      </c>
      <c r="X2352" s="18">
        <v>1</v>
      </c>
      <c r="Y2352" s="9">
        <v>5000</v>
      </c>
      <c r="Z2352" s="19">
        <f t="shared" si="595"/>
        <v>0</v>
      </c>
      <c r="AA2352" s="25">
        <v>1303.3399999999999</v>
      </c>
      <c r="AB2352" s="30">
        <f t="shared" si="596"/>
        <v>291000</v>
      </c>
      <c r="AC2352" s="30">
        <f t="shared" si="603"/>
        <v>1.7182130584192441E-2</v>
      </c>
      <c r="AD2352" s="31">
        <f t="shared" si="604"/>
        <v>2.1821305841924401</v>
      </c>
      <c r="AE2352" s="31">
        <f t="shared" si="605"/>
        <v>2.525773195876289</v>
      </c>
      <c r="AG2352" s="30">
        <f t="shared" si="597"/>
        <v>1695000</v>
      </c>
      <c r="AH2352" s="30">
        <f t="shared" si="592"/>
        <v>2.9498525073746312E-3</v>
      </c>
      <c r="AI2352" s="31">
        <f t="shared" si="593"/>
        <v>0.37463126843657818</v>
      </c>
      <c r="AJ2352" s="31">
        <f t="shared" si="594"/>
        <v>0.4336283185840708</v>
      </c>
      <c r="AK2352" s="30">
        <f>IF(W2352="si",($S2352*'COSTOS DE CREDITOS'!$C$27)/DATA!$G2352,"")</f>
        <v>65.906835757745824</v>
      </c>
      <c r="AL2352" s="90">
        <f>IF(W2352="si",'COSTOS DE CREDITOS'!$C$35,"")</f>
        <v>20.421138461538462</v>
      </c>
      <c r="AM2352" s="30">
        <f t="shared" si="598"/>
        <v>307.69230769230774</v>
      </c>
      <c r="AN2352" s="30">
        <f t="shared" si="599"/>
        <v>0</v>
      </c>
      <c r="AO2352" s="30">
        <f t="shared" si="600"/>
        <v>394.02028191159201</v>
      </c>
      <c r="AP2352" s="30">
        <f t="shared" si="601"/>
        <v>909.31971808840785</v>
      </c>
      <c r="AQ2352" s="19">
        <f t="shared" si="602"/>
        <v>0.69768419452208008</v>
      </c>
    </row>
    <row r="2353" spans="1:43" x14ac:dyDescent="0.2">
      <c r="A2353" s="23" t="s">
        <v>5665</v>
      </c>
      <c r="B2353" s="6" t="s">
        <v>5682</v>
      </c>
      <c r="C2353" s="6" t="s">
        <v>5670</v>
      </c>
      <c r="D2353" s="2">
        <v>163132</v>
      </c>
      <c r="E2353" s="2">
        <v>165143</v>
      </c>
      <c r="F2353" s="3" t="s">
        <v>2988</v>
      </c>
      <c r="G2353" s="2">
        <v>5</v>
      </c>
      <c r="H2353" s="2">
        <v>165145</v>
      </c>
      <c r="I2353" s="3" t="s">
        <v>2994</v>
      </c>
      <c r="J2353" s="15">
        <v>45288</v>
      </c>
      <c r="K2353" s="24">
        <v>1310048575</v>
      </c>
      <c r="L2353" s="15">
        <v>45196</v>
      </c>
      <c r="M2353" s="15">
        <v>45199</v>
      </c>
      <c r="N2353" s="15"/>
      <c r="O2353" s="26">
        <f>VLOOKUP(D2353,quash!A$2:$I$7791,9,FALSE)</f>
        <v>3</v>
      </c>
      <c r="P2353" s="7">
        <v>5000</v>
      </c>
      <c r="Q2353" s="26">
        <v>147</v>
      </c>
      <c r="R2353" s="19">
        <v>0.11226939921536</v>
      </c>
      <c r="S2353" s="26">
        <v>16</v>
      </c>
      <c r="T2353" s="7">
        <v>7000</v>
      </c>
      <c r="U2353" s="2">
        <v>142</v>
      </c>
      <c r="V2353" s="11">
        <v>1758.65</v>
      </c>
      <c r="W2353" s="14" t="s">
        <v>5281</v>
      </c>
      <c r="X2353" s="18">
        <v>1</v>
      </c>
      <c r="Y2353" s="9">
        <v>7000</v>
      </c>
      <c r="Z2353" s="19">
        <f t="shared" si="595"/>
        <v>0</v>
      </c>
      <c r="AA2353" s="25">
        <v>1758.65</v>
      </c>
      <c r="AB2353" s="30">
        <f t="shared" si="596"/>
        <v>130000</v>
      </c>
      <c r="AC2353" s="30">
        <f t="shared" si="603"/>
        <v>5.3846153846153849E-2</v>
      </c>
      <c r="AD2353" s="31">
        <f t="shared" si="604"/>
        <v>7.9153846153846157</v>
      </c>
      <c r="AE2353" s="31">
        <f t="shared" si="605"/>
        <v>7.6461538461538465</v>
      </c>
      <c r="AG2353" s="30">
        <f t="shared" si="597"/>
        <v>778000</v>
      </c>
      <c r="AH2353" s="30">
        <f t="shared" si="592"/>
        <v>8.9974293059125968E-3</v>
      </c>
      <c r="AI2353" s="31">
        <f t="shared" si="593"/>
        <v>1.3226221079691518</v>
      </c>
      <c r="AJ2353" s="31">
        <f t="shared" si="594"/>
        <v>1.2776349614395888</v>
      </c>
      <c r="AK2353" s="30">
        <f>IF(W2353="si",($S2353*'COSTOS DE CREDITOS'!$C$27)/DATA!$G2353,"")</f>
        <v>65.906835757745824</v>
      </c>
      <c r="AL2353" s="90">
        <f>IF(W2353="si",'COSTOS DE CREDITOS'!$C$35,"")</f>
        <v>20.421138461538462</v>
      </c>
      <c r="AM2353" s="30">
        <f t="shared" si="598"/>
        <v>430.76923076923077</v>
      </c>
      <c r="AN2353" s="30">
        <f t="shared" si="599"/>
        <v>0</v>
      </c>
      <c r="AO2353" s="30">
        <f t="shared" si="600"/>
        <v>517.09720498851505</v>
      </c>
      <c r="AP2353" s="30">
        <f t="shared" si="601"/>
        <v>1241.5527950114852</v>
      </c>
      <c r="AQ2353" s="19">
        <f t="shared" si="602"/>
        <v>0.70596923493104657</v>
      </c>
    </row>
    <row r="2354" spans="1:43" x14ac:dyDescent="0.2">
      <c r="A2354" s="23" t="s">
        <v>5665</v>
      </c>
      <c r="B2354" s="6" t="s">
        <v>5682</v>
      </c>
      <c r="C2354" s="6" t="s">
        <v>5670</v>
      </c>
      <c r="D2354" s="2">
        <v>163438</v>
      </c>
      <c r="E2354" s="2">
        <v>165143</v>
      </c>
      <c r="F2354" s="3" t="s">
        <v>2988</v>
      </c>
      <c r="G2354" s="2">
        <v>5</v>
      </c>
      <c r="H2354" s="2">
        <v>165146</v>
      </c>
      <c r="I2354" s="3" t="s">
        <v>2995</v>
      </c>
      <c r="J2354" s="15">
        <v>45170</v>
      </c>
      <c r="K2354" s="24">
        <v>1228062011</v>
      </c>
      <c r="L2354" s="15">
        <v>45196</v>
      </c>
      <c r="M2354" s="15">
        <v>45199</v>
      </c>
      <c r="N2354" s="15"/>
      <c r="O2354" s="26">
        <f>VLOOKUP(D2354,quash!A$2:$I$7791,9,FALSE)</f>
        <v>2</v>
      </c>
      <c r="P2354" s="7">
        <v>10000</v>
      </c>
      <c r="Q2354" s="26">
        <v>115</v>
      </c>
      <c r="R2354" s="19">
        <v>3.97705569269148E-2</v>
      </c>
      <c r="S2354" s="26">
        <v>16</v>
      </c>
      <c r="T2354" s="7">
        <v>10000</v>
      </c>
      <c r="U2354" s="2">
        <v>142</v>
      </c>
      <c r="V2354" s="11">
        <v>2510.34</v>
      </c>
      <c r="W2354" s="14" t="s">
        <v>5281</v>
      </c>
      <c r="X2354" s="18">
        <v>1</v>
      </c>
      <c r="Y2354" s="9">
        <v>10000</v>
      </c>
      <c r="Z2354" s="19">
        <f t="shared" si="595"/>
        <v>0</v>
      </c>
      <c r="AA2354" s="25">
        <v>2510.34</v>
      </c>
      <c r="AB2354" s="30">
        <f t="shared" si="596"/>
        <v>291000</v>
      </c>
      <c r="AC2354" s="30">
        <f t="shared" si="603"/>
        <v>3.4364261168384883E-2</v>
      </c>
      <c r="AD2354" s="31">
        <f t="shared" si="604"/>
        <v>3.9518900343642613</v>
      </c>
      <c r="AE2354" s="31">
        <f t="shared" si="605"/>
        <v>4.8797250859106533</v>
      </c>
      <c r="AG2354" s="30">
        <f t="shared" si="597"/>
        <v>1695000</v>
      </c>
      <c r="AH2354" s="30">
        <f t="shared" si="592"/>
        <v>5.8997050147492625E-3</v>
      </c>
      <c r="AI2354" s="31">
        <f t="shared" si="593"/>
        <v>0.67846607669616521</v>
      </c>
      <c r="AJ2354" s="31">
        <f t="shared" si="594"/>
        <v>0.83775811209439532</v>
      </c>
      <c r="AK2354" s="30">
        <f>IF(W2354="si",($S2354*'COSTOS DE CREDITOS'!$C$27)/DATA!$G2354,"")</f>
        <v>65.906835757745824</v>
      </c>
      <c r="AL2354" s="90">
        <f>IF(W2354="si",'COSTOS DE CREDITOS'!$C$35,"")</f>
        <v>20.421138461538462</v>
      </c>
      <c r="AM2354" s="30">
        <f t="shared" si="598"/>
        <v>615.38461538461547</v>
      </c>
      <c r="AN2354" s="30">
        <f t="shared" si="599"/>
        <v>0</v>
      </c>
      <c r="AO2354" s="30">
        <f t="shared" si="600"/>
        <v>701.7125896038998</v>
      </c>
      <c r="AP2354" s="30">
        <f t="shared" si="601"/>
        <v>1808.6274103961005</v>
      </c>
      <c r="AQ2354" s="19">
        <f t="shared" si="602"/>
        <v>0.72047109570659762</v>
      </c>
    </row>
    <row r="2355" spans="1:43" x14ac:dyDescent="0.2">
      <c r="A2355" s="23" t="s">
        <v>5665</v>
      </c>
      <c r="B2355" s="6" t="s">
        <v>5682</v>
      </c>
      <c r="C2355" s="6" t="s">
        <v>5670</v>
      </c>
      <c r="D2355" s="2">
        <v>163450</v>
      </c>
      <c r="E2355" s="2">
        <v>165143</v>
      </c>
      <c r="F2355" s="3" t="s">
        <v>2988</v>
      </c>
      <c r="G2355" s="2">
        <v>5</v>
      </c>
      <c r="H2355" s="2">
        <v>165147</v>
      </c>
      <c r="I2355" s="3" t="s">
        <v>2996</v>
      </c>
      <c r="J2355" s="15">
        <v>45170</v>
      </c>
      <c r="K2355" s="24">
        <v>1228126122</v>
      </c>
      <c r="L2355" s="15">
        <v>45196</v>
      </c>
      <c r="M2355" s="15">
        <v>45199</v>
      </c>
      <c r="N2355" s="15"/>
      <c r="O2355" s="26">
        <f>VLOOKUP(D2355,quash!A$2:$I$7791,9,FALSE)</f>
        <v>4</v>
      </c>
      <c r="P2355" s="7">
        <v>5000</v>
      </c>
      <c r="Q2355" s="26">
        <v>147</v>
      </c>
      <c r="R2355" s="19">
        <v>0.11226939921536</v>
      </c>
      <c r="S2355" s="26">
        <v>16</v>
      </c>
      <c r="T2355" s="7">
        <v>7000</v>
      </c>
      <c r="U2355" s="2">
        <v>142</v>
      </c>
      <c r="V2355" s="11">
        <v>1758.65</v>
      </c>
      <c r="W2355" s="14" t="s">
        <v>5281</v>
      </c>
      <c r="X2355" s="18">
        <v>1</v>
      </c>
      <c r="Y2355" s="9">
        <v>7000</v>
      </c>
      <c r="Z2355" s="19">
        <f t="shared" si="595"/>
        <v>0</v>
      </c>
      <c r="AA2355" s="25">
        <v>1758.65</v>
      </c>
      <c r="AB2355" s="30">
        <f t="shared" si="596"/>
        <v>176000</v>
      </c>
      <c r="AC2355" s="30">
        <f t="shared" si="603"/>
        <v>3.9772727272727272E-2</v>
      </c>
      <c r="AD2355" s="31">
        <f t="shared" si="604"/>
        <v>5.8465909090909092</v>
      </c>
      <c r="AE2355" s="31">
        <f t="shared" si="605"/>
        <v>5.6477272727272725</v>
      </c>
      <c r="AG2355" s="30">
        <f t="shared" si="597"/>
        <v>927000</v>
      </c>
      <c r="AH2355" s="30">
        <f t="shared" ref="AH2355:AH2418" si="606">IFERROR($T2355/AG2355,"")</f>
        <v>7.551240560949299E-3</v>
      </c>
      <c r="AI2355" s="31">
        <f t="shared" ref="AI2355:AI2418" si="607">IFERROR(AH2355*$Q2355,"")</f>
        <v>1.110032362459547</v>
      </c>
      <c r="AJ2355" s="31">
        <f t="shared" ref="AJ2355:AJ2418" si="608">IFERROR(AH2355*$U2355,"")</f>
        <v>1.0722761596548005</v>
      </c>
      <c r="AK2355" s="30">
        <f>IF(W2355="si",($S2355*'COSTOS DE CREDITOS'!$C$27)/DATA!$G2355,"")</f>
        <v>65.906835757745824</v>
      </c>
      <c r="AL2355" s="90">
        <f>IF(W2355="si",'COSTOS DE CREDITOS'!$C$35,"")</f>
        <v>20.421138461538462</v>
      </c>
      <c r="AM2355" s="30">
        <f t="shared" si="598"/>
        <v>430.76923076923077</v>
      </c>
      <c r="AN2355" s="30">
        <f t="shared" si="599"/>
        <v>0</v>
      </c>
      <c r="AO2355" s="30">
        <f t="shared" si="600"/>
        <v>517.09720498851505</v>
      </c>
      <c r="AP2355" s="30">
        <f t="shared" si="601"/>
        <v>1241.5527950114852</v>
      </c>
      <c r="AQ2355" s="19">
        <f t="shared" si="602"/>
        <v>0.70596923493104657</v>
      </c>
    </row>
    <row r="2356" spans="1:43" x14ac:dyDescent="0.2">
      <c r="A2356" s="23" t="s">
        <v>5665</v>
      </c>
      <c r="B2356" s="6" t="s">
        <v>5682</v>
      </c>
      <c r="C2356" s="6" t="s">
        <v>5670</v>
      </c>
      <c r="D2356" s="2">
        <v>163907</v>
      </c>
      <c r="E2356" s="2">
        <v>165143</v>
      </c>
      <c r="F2356" s="3" t="s">
        <v>2988</v>
      </c>
      <c r="G2356" s="2">
        <v>5</v>
      </c>
      <c r="H2356" s="2">
        <v>165148</v>
      </c>
      <c r="I2356" s="3" t="s">
        <v>2997</v>
      </c>
      <c r="J2356" s="15">
        <v>45288</v>
      </c>
      <c r="K2356" s="24">
        <v>1310049316</v>
      </c>
      <c r="L2356" s="15">
        <v>45196</v>
      </c>
      <c r="M2356" s="15">
        <v>45199</v>
      </c>
      <c r="N2356" s="15"/>
      <c r="O2356" s="26">
        <f>VLOOKUP(D2356,quash!A$2:$I$7791,9,FALSE)</f>
        <v>1</v>
      </c>
      <c r="P2356" s="7">
        <v>10000</v>
      </c>
      <c r="Q2356" s="26">
        <v>132</v>
      </c>
      <c r="R2356" s="19">
        <v>5.8283715876113903E-2</v>
      </c>
      <c r="S2356" s="26">
        <v>16</v>
      </c>
      <c r="T2356" s="7">
        <v>10000</v>
      </c>
      <c r="U2356" s="2">
        <v>142</v>
      </c>
      <c r="V2356" s="11">
        <v>2510.34</v>
      </c>
      <c r="W2356" s="14" t="s">
        <v>5281</v>
      </c>
      <c r="X2356" s="18">
        <v>1</v>
      </c>
      <c r="Y2356" s="9">
        <v>10000</v>
      </c>
      <c r="Z2356" s="19">
        <f t="shared" si="595"/>
        <v>0</v>
      </c>
      <c r="AA2356" s="25">
        <v>2510.34</v>
      </c>
      <c r="AB2356" s="30">
        <f t="shared" si="596"/>
        <v>283000</v>
      </c>
      <c r="AC2356" s="30">
        <f t="shared" si="603"/>
        <v>3.5335689045936397E-2</v>
      </c>
      <c r="AD2356" s="31">
        <f t="shared" si="604"/>
        <v>4.6643109540636045</v>
      </c>
      <c r="AE2356" s="31">
        <f t="shared" si="605"/>
        <v>5.0176678445229683</v>
      </c>
      <c r="AG2356" s="30">
        <f t="shared" si="597"/>
        <v>2427000</v>
      </c>
      <c r="AH2356" s="30">
        <f t="shared" si="606"/>
        <v>4.1203131437989289E-3</v>
      </c>
      <c r="AI2356" s="31">
        <f t="shared" si="607"/>
        <v>0.54388133498145863</v>
      </c>
      <c r="AJ2356" s="31">
        <f t="shared" si="608"/>
        <v>0.58508446641944789</v>
      </c>
      <c r="AK2356" s="30">
        <f>IF(W2356="si",($S2356*'COSTOS DE CREDITOS'!$C$27)/DATA!$G2356,"")</f>
        <v>65.906835757745824</v>
      </c>
      <c r="AL2356" s="90">
        <f>IF(W2356="si",'COSTOS DE CREDITOS'!$C$35,"")</f>
        <v>20.421138461538462</v>
      </c>
      <c r="AM2356" s="30">
        <f t="shared" si="598"/>
        <v>615.38461538461547</v>
      </c>
      <c r="AN2356" s="30">
        <f t="shared" si="599"/>
        <v>0</v>
      </c>
      <c r="AO2356" s="30">
        <f t="shared" si="600"/>
        <v>701.7125896038998</v>
      </c>
      <c r="AP2356" s="30">
        <f t="shared" si="601"/>
        <v>1808.6274103961005</v>
      </c>
      <c r="AQ2356" s="19">
        <f t="shared" si="602"/>
        <v>0.72047109570659762</v>
      </c>
    </row>
    <row r="2357" spans="1:43" x14ac:dyDescent="0.2">
      <c r="A2357" s="23" t="s">
        <v>5665</v>
      </c>
      <c r="B2357" s="6" t="s">
        <v>5674</v>
      </c>
      <c r="C2357" s="6" t="s">
        <v>5670</v>
      </c>
      <c r="D2357" s="2">
        <v>164406</v>
      </c>
      <c r="E2357" s="2">
        <v>164983</v>
      </c>
      <c r="F2357" s="3" t="s">
        <v>398</v>
      </c>
      <c r="G2357" s="2">
        <v>6</v>
      </c>
      <c r="H2357" s="2">
        <v>164991</v>
      </c>
      <c r="I2357" s="3" t="s">
        <v>2998</v>
      </c>
      <c r="J2357" s="15">
        <v>45286</v>
      </c>
      <c r="K2357" s="24">
        <v>1308311820</v>
      </c>
      <c r="L2357" s="15">
        <v>45196</v>
      </c>
      <c r="M2357" s="15">
        <v>45199</v>
      </c>
      <c r="N2357" s="15"/>
      <c r="O2357" s="26">
        <f>VLOOKUP(D2357,quash!A$2:$I$7791,9,FALSE)</f>
        <v>5</v>
      </c>
      <c r="P2357" s="7">
        <v>10000</v>
      </c>
      <c r="Q2357" s="26">
        <v>115</v>
      </c>
      <c r="R2357" s="19">
        <v>3.97705569269148E-2</v>
      </c>
      <c r="S2357" s="26">
        <v>16</v>
      </c>
      <c r="T2357" s="7">
        <v>5000</v>
      </c>
      <c r="U2357" s="2">
        <v>147</v>
      </c>
      <c r="V2357" s="11">
        <v>1303.3399999999999</v>
      </c>
      <c r="W2357" s="14" t="s">
        <v>5281</v>
      </c>
      <c r="X2357" s="18">
        <v>1</v>
      </c>
      <c r="Y2357" s="9">
        <v>5000</v>
      </c>
      <c r="Z2357" s="19">
        <f t="shared" si="595"/>
        <v>0</v>
      </c>
      <c r="AA2357" s="25">
        <v>1303.3399999999999</v>
      </c>
      <c r="AB2357" s="30">
        <f t="shared" si="596"/>
        <v>86000</v>
      </c>
      <c r="AC2357" s="30">
        <f t="shared" si="603"/>
        <v>5.8139534883720929E-2</v>
      </c>
      <c r="AD2357" s="31">
        <f t="shared" si="604"/>
        <v>6.6860465116279073</v>
      </c>
      <c r="AE2357" s="31">
        <f t="shared" si="605"/>
        <v>8.5465116279069768</v>
      </c>
      <c r="AG2357" s="30">
        <f t="shared" si="597"/>
        <v>352000</v>
      </c>
      <c r="AH2357" s="30">
        <f t="shared" si="606"/>
        <v>1.4204545454545454E-2</v>
      </c>
      <c r="AI2357" s="31">
        <f t="shared" si="607"/>
        <v>1.6335227272727273</v>
      </c>
      <c r="AJ2357" s="31">
        <f t="shared" si="608"/>
        <v>2.0880681818181817</v>
      </c>
      <c r="AK2357" s="30">
        <f>IF(W2357="si",($S2357*'COSTOS DE CREDITOS'!$C$27)/DATA!$G2357,"")</f>
        <v>54.922363131454851</v>
      </c>
      <c r="AL2357" s="90">
        <f>IF(W2357="si",'COSTOS DE CREDITOS'!$C$35,"")</f>
        <v>20.421138461538462</v>
      </c>
      <c r="AM2357" s="30">
        <f t="shared" si="598"/>
        <v>307.69230769230774</v>
      </c>
      <c r="AN2357" s="30">
        <f t="shared" si="599"/>
        <v>0</v>
      </c>
      <c r="AO2357" s="30">
        <f t="shared" si="600"/>
        <v>383.03580928530107</v>
      </c>
      <c r="AP2357" s="30">
        <f t="shared" si="601"/>
        <v>920.30419071469885</v>
      </c>
      <c r="AQ2357" s="19">
        <f t="shared" si="602"/>
        <v>0.70611213552465124</v>
      </c>
    </row>
    <row r="2358" spans="1:43" x14ac:dyDescent="0.2">
      <c r="A2358" s="23" t="s">
        <v>5665</v>
      </c>
      <c r="B2358" s="6" t="s">
        <v>5674</v>
      </c>
      <c r="C2358" s="6" t="s">
        <v>5670</v>
      </c>
      <c r="D2358" s="2">
        <v>163874</v>
      </c>
      <c r="E2358" s="2">
        <v>165126</v>
      </c>
      <c r="F2358" s="3" t="s">
        <v>2990</v>
      </c>
      <c r="G2358" s="2">
        <v>7</v>
      </c>
      <c r="H2358" s="2">
        <v>165128</v>
      </c>
      <c r="I2358" s="3" t="s">
        <v>2999</v>
      </c>
      <c r="J2358" s="15">
        <v>45300</v>
      </c>
      <c r="K2358" s="24">
        <v>1316504436</v>
      </c>
      <c r="L2358" s="15">
        <v>45196</v>
      </c>
      <c r="M2358" s="15">
        <v>45199</v>
      </c>
      <c r="N2358" s="15"/>
      <c r="O2358" s="26">
        <f>VLOOKUP(D2358,quash!A$2:$I$7791,9,FALSE)</f>
        <v>5</v>
      </c>
      <c r="P2358" s="7">
        <v>10000</v>
      </c>
      <c r="Q2358" s="26">
        <v>147</v>
      </c>
      <c r="R2358" s="19">
        <v>7.9000519063170294E-2</v>
      </c>
      <c r="S2358" s="26">
        <v>16</v>
      </c>
      <c r="T2358" s="7">
        <v>8000</v>
      </c>
      <c r="U2358" s="2">
        <v>142</v>
      </c>
      <c r="V2358" s="11">
        <v>2013.74</v>
      </c>
      <c r="W2358" s="14" t="s">
        <v>5281</v>
      </c>
      <c r="X2358" s="18">
        <v>1</v>
      </c>
      <c r="Y2358" s="9">
        <v>8000</v>
      </c>
      <c r="Z2358" s="19">
        <f t="shared" si="595"/>
        <v>0</v>
      </c>
      <c r="AA2358" s="25">
        <v>2013.74</v>
      </c>
      <c r="AB2358" s="30">
        <f t="shared" si="596"/>
        <v>86000</v>
      </c>
      <c r="AC2358" s="30">
        <f t="shared" si="603"/>
        <v>9.3023255813953487E-2</v>
      </c>
      <c r="AD2358" s="31">
        <f t="shared" si="604"/>
        <v>13.674418604651162</v>
      </c>
      <c r="AE2358" s="31">
        <f t="shared" si="605"/>
        <v>13.209302325581396</v>
      </c>
      <c r="AG2358" s="30">
        <f t="shared" si="597"/>
        <v>352000</v>
      </c>
      <c r="AH2358" s="30">
        <f t="shared" si="606"/>
        <v>2.2727272727272728E-2</v>
      </c>
      <c r="AI2358" s="31">
        <f t="shared" si="607"/>
        <v>3.3409090909090908</v>
      </c>
      <c r="AJ2358" s="31">
        <f t="shared" si="608"/>
        <v>3.2272727272727275</v>
      </c>
      <c r="AK2358" s="30">
        <f>IF(W2358="si",($S2358*'COSTOS DE CREDITOS'!$C$27)/DATA!$G2358,"")</f>
        <v>47.07631125553273</v>
      </c>
      <c r="AL2358" s="90">
        <f>IF(W2358="si",'COSTOS DE CREDITOS'!$C$35,"")</f>
        <v>20.421138461538462</v>
      </c>
      <c r="AM2358" s="30">
        <f t="shared" si="598"/>
        <v>492.30769230769232</v>
      </c>
      <c r="AN2358" s="30">
        <f t="shared" si="599"/>
        <v>0</v>
      </c>
      <c r="AO2358" s="30">
        <f t="shared" si="600"/>
        <v>559.80514202476354</v>
      </c>
      <c r="AP2358" s="30">
        <f t="shared" si="601"/>
        <v>1453.9348579752364</v>
      </c>
      <c r="AQ2358" s="19">
        <f t="shared" si="602"/>
        <v>0.72200723925394361</v>
      </c>
    </row>
    <row r="2359" spans="1:43" x14ac:dyDescent="0.2">
      <c r="A2359" s="23" t="s">
        <v>5665</v>
      </c>
      <c r="B2359" s="6" t="s">
        <v>5674</v>
      </c>
      <c r="C2359" s="6" t="s">
        <v>5670</v>
      </c>
      <c r="D2359" s="2">
        <v>163765</v>
      </c>
      <c r="E2359" s="2">
        <v>165126</v>
      </c>
      <c r="F2359" s="3" t="s">
        <v>2990</v>
      </c>
      <c r="G2359" s="2">
        <v>7</v>
      </c>
      <c r="H2359" s="2">
        <v>165129</v>
      </c>
      <c r="I2359" s="3" t="s">
        <v>3000</v>
      </c>
      <c r="J2359" s="15">
        <v>45300</v>
      </c>
      <c r="K2359" s="24">
        <v>1316504684</v>
      </c>
      <c r="L2359" s="15">
        <v>45196</v>
      </c>
      <c r="M2359" s="15">
        <v>45199</v>
      </c>
      <c r="N2359" s="15"/>
      <c r="O2359" s="26">
        <f>VLOOKUP(D2359,quash!A$2:$I$7791,9,FALSE)</f>
        <v>4</v>
      </c>
      <c r="P2359" s="7">
        <v>10000</v>
      </c>
      <c r="Q2359" s="26">
        <v>115</v>
      </c>
      <c r="R2359" s="19">
        <v>3.97705569269148E-2</v>
      </c>
      <c r="S2359" s="26">
        <v>16</v>
      </c>
      <c r="T2359" s="7">
        <v>10000</v>
      </c>
      <c r="U2359" s="2">
        <v>142</v>
      </c>
      <c r="V2359" s="11">
        <v>2510.34</v>
      </c>
      <c r="W2359" s="14" t="s">
        <v>5281</v>
      </c>
      <c r="X2359" s="18">
        <v>1</v>
      </c>
      <c r="Y2359" s="9">
        <v>10000</v>
      </c>
      <c r="Z2359" s="19">
        <f t="shared" si="595"/>
        <v>0</v>
      </c>
      <c r="AA2359" s="25">
        <v>2510.34</v>
      </c>
      <c r="AB2359" s="30">
        <f t="shared" si="596"/>
        <v>176000</v>
      </c>
      <c r="AC2359" s="30">
        <f t="shared" si="603"/>
        <v>5.6818181818181816E-2</v>
      </c>
      <c r="AD2359" s="31">
        <f t="shared" si="604"/>
        <v>6.5340909090909092</v>
      </c>
      <c r="AE2359" s="31">
        <f t="shared" si="605"/>
        <v>8.0681818181818183</v>
      </c>
      <c r="AG2359" s="30">
        <f t="shared" si="597"/>
        <v>927000</v>
      </c>
      <c r="AH2359" s="30">
        <f t="shared" si="606"/>
        <v>1.0787486515641856E-2</v>
      </c>
      <c r="AI2359" s="31">
        <f t="shared" si="607"/>
        <v>1.2405609492988134</v>
      </c>
      <c r="AJ2359" s="31">
        <f t="shared" si="608"/>
        <v>1.5318230852211436</v>
      </c>
      <c r="AK2359" s="30">
        <f>IF(W2359="si",($S2359*'COSTOS DE CREDITOS'!$C$27)/DATA!$G2359,"")</f>
        <v>47.07631125553273</v>
      </c>
      <c r="AL2359" s="90">
        <f>IF(W2359="si",'COSTOS DE CREDITOS'!$C$35,"")</f>
        <v>20.421138461538462</v>
      </c>
      <c r="AM2359" s="30">
        <f t="shared" si="598"/>
        <v>615.38461538461547</v>
      </c>
      <c r="AN2359" s="30">
        <f t="shared" si="599"/>
        <v>0</v>
      </c>
      <c r="AO2359" s="30">
        <f t="shared" si="600"/>
        <v>682.88206510168663</v>
      </c>
      <c r="AP2359" s="30">
        <f t="shared" si="601"/>
        <v>1827.4579348983134</v>
      </c>
      <c r="AQ2359" s="19">
        <f t="shared" si="602"/>
        <v>0.72797228060673591</v>
      </c>
    </row>
    <row r="2360" spans="1:43" x14ac:dyDescent="0.2">
      <c r="A2360" s="23" t="s">
        <v>5665</v>
      </c>
      <c r="B2360" s="6" t="s">
        <v>5674</v>
      </c>
      <c r="C2360" s="6" t="s">
        <v>5670</v>
      </c>
      <c r="D2360" s="2">
        <v>163871</v>
      </c>
      <c r="E2360" s="2">
        <v>165126</v>
      </c>
      <c r="F2360" s="3" t="s">
        <v>2990</v>
      </c>
      <c r="G2360" s="2">
        <v>7</v>
      </c>
      <c r="H2360" s="2">
        <v>165130</v>
      </c>
      <c r="I2360" s="3" t="s">
        <v>3001</v>
      </c>
      <c r="J2360" s="15">
        <v>45300</v>
      </c>
      <c r="K2360" s="24">
        <v>1316504923</v>
      </c>
      <c r="L2360" s="15">
        <v>45196</v>
      </c>
      <c r="M2360" s="15">
        <v>45199</v>
      </c>
      <c r="N2360" s="15"/>
      <c r="O2360" s="26">
        <f>VLOOKUP(D2360,quash!A$2:$I$7791,9,FALSE)</f>
        <v>2</v>
      </c>
      <c r="P2360" s="7">
        <v>10000</v>
      </c>
      <c r="Q2360" s="26">
        <v>132</v>
      </c>
      <c r="R2360" s="19">
        <v>5.8283715876113903E-2</v>
      </c>
      <c r="S2360" s="26">
        <v>16</v>
      </c>
      <c r="T2360" s="7">
        <v>8000</v>
      </c>
      <c r="U2360" s="2">
        <v>142</v>
      </c>
      <c r="V2360" s="11">
        <v>2013.74</v>
      </c>
      <c r="W2360" s="14" t="s">
        <v>5281</v>
      </c>
      <c r="X2360" s="18">
        <v>1</v>
      </c>
      <c r="Y2360" s="9">
        <v>8000</v>
      </c>
      <c r="Z2360" s="19">
        <f t="shared" si="595"/>
        <v>0</v>
      </c>
      <c r="AA2360" s="25">
        <v>2013.74</v>
      </c>
      <c r="AB2360" s="30">
        <f t="shared" si="596"/>
        <v>291000</v>
      </c>
      <c r="AC2360" s="30">
        <f t="shared" si="603"/>
        <v>2.7491408934707903E-2</v>
      </c>
      <c r="AD2360" s="31">
        <f t="shared" si="604"/>
        <v>3.6288659793814433</v>
      </c>
      <c r="AE2360" s="31">
        <f t="shared" si="605"/>
        <v>3.9037800687285222</v>
      </c>
      <c r="AG2360" s="30">
        <f t="shared" si="597"/>
        <v>1695000</v>
      </c>
      <c r="AH2360" s="30">
        <f t="shared" si="606"/>
        <v>4.71976401179941E-3</v>
      </c>
      <c r="AI2360" s="31">
        <f t="shared" si="607"/>
        <v>0.62300884955752212</v>
      </c>
      <c r="AJ2360" s="31">
        <f t="shared" si="608"/>
        <v>0.67020648967551621</v>
      </c>
      <c r="AK2360" s="30">
        <f>IF(W2360="si",($S2360*'COSTOS DE CREDITOS'!$C$27)/DATA!$G2360,"")</f>
        <v>47.07631125553273</v>
      </c>
      <c r="AL2360" s="90">
        <f>IF(W2360="si",'COSTOS DE CREDITOS'!$C$35,"")</f>
        <v>20.421138461538462</v>
      </c>
      <c r="AM2360" s="30">
        <f t="shared" si="598"/>
        <v>492.30769230769232</v>
      </c>
      <c r="AN2360" s="30">
        <f t="shared" si="599"/>
        <v>0</v>
      </c>
      <c r="AO2360" s="30">
        <f t="shared" si="600"/>
        <v>559.80514202476354</v>
      </c>
      <c r="AP2360" s="30">
        <f t="shared" si="601"/>
        <v>1453.9348579752364</v>
      </c>
      <c r="AQ2360" s="19">
        <f t="shared" si="602"/>
        <v>0.72200723925394361</v>
      </c>
    </row>
    <row r="2361" spans="1:43" x14ac:dyDescent="0.2">
      <c r="A2361" s="23" t="s">
        <v>5665</v>
      </c>
      <c r="B2361" s="6" t="s">
        <v>5674</v>
      </c>
      <c r="C2361" s="6" t="s">
        <v>5670</v>
      </c>
      <c r="D2361" s="2">
        <v>163891</v>
      </c>
      <c r="E2361" s="2">
        <v>165126</v>
      </c>
      <c r="F2361" s="3" t="s">
        <v>2990</v>
      </c>
      <c r="G2361" s="2">
        <v>7</v>
      </c>
      <c r="H2361" s="2">
        <v>165131</v>
      </c>
      <c r="I2361" s="3" t="s">
        <v>3002</v>
      </c>
      <c r="J2361" s="15">
        <v>45300</v>
      </c>
      <c r="K2361" s="24">
        <v>1316505319</v>
      </c>
      <c r="L2361" s="15">
        <v>45196</v>
      </c>
      <c r="M2361" s="15">
        <v>45199</v>
      </c>
      <c r="N2361" s="15"/>
      <c r="O2361" s="26">
        <f>VLOOKUP(D2361,quash!A$2:$I$7791,9,FALSE)</f>
        <v>2</v>
      </c>
      <c r="P2361" s="7">
        <v>10000</v>
      </c>
      <c r="Q2361" s="26">
        <v>132</v>
      </c>
      <c r="R2361" s="19">
        <v>5.8283715876113903E-2</v>
      </c>
      <c r="S2361" s="26">
        <v>16</v>
      </c>
      <c r="T2361" s="7">
        <v>6000</v>
      </c>
      <c r="U2361" s="2">
        <v>142</v>
      </c>
      <c r="V2361" s="11">
        <v>1503.37</v>
      </c>
      <c r="W2361" s="14" t="s">
        <v>5281</v>
      </c>
      <c r="X2361" s="18">
        <v>1</v>
      </c>
      <c r="Y2361" s="9">
        <v>6000</v>
      </c>
      <c r="Z2361" s="19">
        <f t="shared" si="595"/>
        <v>0</v>
      </c>
      <c r="AA2361" s="25">
        <v>1503.37</v>
      </c>
      <c r="AB2361" s="30">
        <f t="shared" si="596"/>
        <v>291000</v>
      </c>
      <c r="AC2361" s="30">
        <f t="shared" si="603"/>
        <v>2.0618556701030927E-2</v>
      </c>
      <c r="AD2361" s="31">
        <f t="shared" si="604"/>
        <v>2.7216494845360826</v>
      </c>
      <c r="AE2361" s="31">
        <f t="shared" si="605"/>
        <v>2.9278350515463916</v>
      </c>
      <c r="AG2361" s="30">
        <f t="shared" si="597"/>
        <v>1695000</v>
      </c>
      <c r="AH2361" s="30">
        <f t="shared" si="606"/>
        <v>3.5398230088495575E-3</v>
      </c>
      <c r="AI2361" s="31">
        <f t="shared" si="607"/>
        <v>0.46725663716814159</v>
      </c>
      <c r="AJ2361" s="31">
        <f t="shared" si="608"/>
        <v>0.50265486725663711</v>
      </c>
      <c r="AK2361" s="30">
        <f>IF(W2361="si",($S2361*'COSTOS DE CREDITOS'!$C$27)/DATA!$G2361,"")</f>
        <v>47.07631125553273</v>
      </c>
      <c r="AL2361" s="90">
        <f>IF(W2361="si",'COSTOS DE CREDITOS'!$C$35,"")</f>
        <v>20.421138461538462</v>
      </c>
      <c r="AM2361" s="30">
        <f t="shared" si="598"/>
        <v>369.23076923076923</v>
      </c>
      <c r="AN2361" s="30">
        <f t="shared" si="599"/>
        <v>0</v>
      </c>
      <c r="AO2361" s="30">
        <f t="shared" si="600"/>
        <v>436.72821894784045</v>
      </c>
      <c r="AP2361" s="30">
        <f t="shared" si="601"/>
        <v>1066.6417810521593</v>
      </c>
      <c r="AQ2361" s="19">
        <f t="shared" si="602"/>
        <v>0.70950050955663568</v>
      </c>
    </row>
    <row r="2362" spans="1:43" x14ac:dyDescent="0.2">
      <c r="A2362" s="23" t="s">
        <v>5665</v>
      </c>
      <c r="B2362" s="6" t="s">
        <v>5674</v>
      </c>
      <c r="C2362" s="6" t="s">
        <v>5670</v>
      </c>
      <c r="D2362" s="2">
        <v>162353</v>
      </c>
      <c r="E2362" s="2">
        <v>165126</v>
      </c>
      <c r="F2362" s="3" t="s">
        <v>2990</v>
      </c>
      <c r="G2362" s="2">
        <v>7</v>
      </c>
      <c r="H2362" s="2">
        <v>165132</v>
      </c>
      <c r="I2362" s="3" t="s">
        <v>3003</v>
      </c>
      <c r="J2362" s="15">
        <v>45300</v>
      </c>
      <c r="K2362" s="24">
        <v>1316505876</v>
      </c>
      <c r="L2362" s="15">
        <v>45196</v>
      </c>
      <c r="M2362" s="15">
        <v>45199</v>
      </c>
      <c r="N2362" s="15"/>
      <c r="O2362" s="26">
        <f>VLOOKUP(D2362,quash!A$2:$I$7791,9,FALSE)</f>
        <v>1</v>
      </c>
      <c r="P2362" s="7">
        <v>10000</v>
      </c>
      <c r="Q2362" s="26">
        <v>115</v>
      </c>
      <c r="R2362" s="19">
        <v>3.97705569269148E-2</v>
      </c>
      <c r="S2362" s="26">
        <v>16</v>
      </c>
      <c r="T2362" s="7">
        <v>7000</v>
      </c>
      <c r="U2362" s="2">
        <v>142</v>
      </c>
      <c r="V2362" s="11">
        <v>1758.65</v>
      </c>
      <c r="W2362" s="14" t="s">
        <v>5281</v>
      </c>
      <c r="X2362" s="18">
        <v>1</v>
      </c>
      <c r="Y2362" s="9">
        <v>7000</v>
      </c>
      <c r="Z2362" s="19">
        <f t="shared" si="595"/>
        <v>0</v>
      </c>
      <c r="AA2362" s="25">
        <v>1758.65</v>
      </c>
      <c r="AB2362" s="30">
        <f t="shared" si="596"/>
        <v>283000</v>
      </c>
      <c r="AC2362" s="30">
        <f t="shared" si="603"/>
        <v>2.4734982332155476E-2</v>
      </c>
      <c r="AD2362" s="31">
        <f t="shared" si="604"/>
        <v>2.8445229681978796</v>
      </c>
      <c r="AE2362" s="31">
        <f t="shared" si="605"/>
        <v>3.5123674911660774</v>
      </c>
      <c r="AG2362" s="30">
        <f t="shared" si="597"/>
        <v>2427000</v>
      </c>
      <c r="AH2362" s="30">
        <f t="shared" si="606"/>
        <v>2.88421920065925E-3</v>
      </c>
      <c r="AI2362" s="31">
        <f t="shared" si="607"/>
        <v>0.33168520807581375</v>
      </c>
      <c r="AJ2362" s="31">
        <f t="shared" si="608"/>
        <v>0.40955912649361348</v>
      </c>
      <c r="AK2362" s="30">
        <f>IF(W2362="si",($S2362*'COSTOS DE CREDITOS'!$C$27)/DATA!$G2362,"")</f>
        <v>47.07631125553273</v>
      </c>
      <c r="AL2362" s="90">
        <f>IF(W2362="si",'COSTOS DE CREDITOS'!$C$35,"")</f>
        <v>20.421138461538462</v>
      </c>
      <c r="AM2362" s="30">
        <f t="shared" si="598"/>
        <v>430.76923076923077</v>
      </c>
      <c r="AN2362" s="30">
        <f t="shared" si="599"/>
        <v>0</v>
      </c>
      <c r="AO2362" s="30">
        <f t="shared" si="600"/>
        <v>498.26668048630199</v>
      </c>
      <c r="AP2362" s="30">
        <f t="shared" si="601"/>
        <v>1260.3833195136981</v>
      </c>
      <c r="AQ2362" s="19">
        <f t="shared" si="602"/>
        <v>0.71667660962311885</v>
      </c>
    </row>
    <row r="2363" spans="1:43" x14ac:dyDescent="0.2">
      <c r="A2363" s="23" t="s">
        <v>5665</v>
      </c>
      <c r="B2363" s="6" t="s">
        <v>5674</v>
      </c>
      <c r="C2363" s="6" t="s">
        <v>5670</v>
      </c>
      <c r="D2363" s="2">
        <v>162399</v>
      </c>
      <c r="E2363" s="2">
        <v>165126</v>
      </c>
      <c r="F2363" s="3" t="s">
        <v>2990</v>
      </c>
      <c r="G2363" s="2">
        <v>7</v>
      </c>
      <c r="H2363" s="2">
        <v>165133</v>
      </c>
      <c r="I2363" s="3" t="s">
        <v>3004</v>
      </c>
      <c r="J2363" s="15">
        <v>45162</v>
      </c>
      <c r="K2363" s="24">
        <v>1221142259</v>
      </c>
      <c r="L2363" s="15">
        <v>45196</v>
      </c>
      <c r="M2363" s="15">
        <v>45199</v>
      </c>
      <c r="N2363" s="15"/>
      <c r="O2363" s="26">
        <f>VLOOKUP(D2363,quash!A$2:$I$7791,9,FALSE)</f>
        <v>2</v>
      </c>
      <c r="P2363" s="7">
        <v>10000</v>
      </c>
      <c r="Q2363" s="26">
        <v>110</v>
      </c>
      <c r="R2363" s="19">
        <v>3.11605023919212E-2</v>
      </c>
      <c r="S2363" s="26">
        <v>16</v>
      </c>
      <c r="T2363" s="7">
        <v>8000</v>
      </c>
      <c r="U2363" s="2">
        <v>142</v>
      </c>
      <c r="V2363" s="11">
        <v>2013.74</v>
      </c>
      <c r="W2363" s="14" t="s">
        <v>5281</v>
      </c>
      <c r="X2363" s="18">
        <v>1</v>
      </c>
      <c r="Y2363" s="9">
        <v>8000</v>
      </c>
      <c r="Z2363" s="19">
        <f t="shared" si="595"/>
        <v>0</v>
      </c>
      <c r="AA2363" s="25">
        <v>2013.74</v>
      </c>
      <c r="AB2363" s="30">
        <f t="shared" si="596"/>
        <v>291000</v>
      </c>
      <c r="AC2363" s="30">
        <f t="shared" si="603"/>
        <v>2.7491408934707903E-2</v>
      </c>
      <c r="AD2363" s="31">
        <f t="shared" si="604"/>
        <v>3.0240549828178693</v>
      </c>
      <c r="AE2363" s="31">
        <f t="shared" si="605"/>
        <v>3.9037800687285222</v>
      </c>
      <c r="AG2363" s="30">
        <f t="shared" si="597"/>
        <v>1695000</v>
      </c>
      <c r="AH2363" s="30">
        <f t="shared" si="606"/>
        <v>4.71976401179941E-3</v>
      </c>
      <c r="AI2363" s="31">
        <f t="shared" si="607"/>
        <v>0.5191740412979351</v>
      </c>
      <c r="AJ2363" s="31">
        <f t="shared" si="608"/>
        <v>0.67020648967551621</v>
      </c>
      <c r="AK2363" s="30">
        <f>IF(W2363="si",($S2363*'COSTOS DE CREDITOS'!$C$27)/DATA!$G2363,"")</f>
        <v>47.07631125553273</v>
      </c>
      <c r="AL2363" s="90">
        <f>IF(W2363="si",'COSTOS DE CREDITOS'!$C$35,"")</f>
        <v>20.421138461538462</v>
      </c>
      <c r="AM2363" s="30">
        <f t="shared" si="598"/>
        <v>492.30769230769232</v>
      </c>
      <c r="AN2363" s="30">
        <f t="shared" si="599"/>
        <v>0</v>
      </c>
      <c r="AO2363" s="30">
        <f t="shared" si="600"/>
        <v>559.80514202476354</v>
      </c>
      <c r="AP2363" s="30">
        <f t="shared" si="601"/>
        <v>1453.9348579752364</v>
      </c>
      <c r="AQ2363" s="19">
        <f t="shared" si="602"/>
        <v>0.72200723925394361</v>
      </c>
    </row>
    <row r="2364" spans="1:43" x14ac:dyDescent="0.2">
      <c r="A2364" s="23" t="s">
        <v>5665</v>
      </c>
      <c r="B2364" s="6" t="s">
        <v>5681</v>
      </c>
      <c r="C2364" s="6" t="s">
        <v>5667</v>
      </c>
      <c r="D2364" s="2">
        <v>164919</v>
      </c>
      <c r="E2364" s="2">
        <v>165228</v>
      </c>
      <c r="F2364" s="3" t="s">
        <v>2992</v>
      </c>
      <c r="G2364" s="2">
        <v>5</v>
      </c>
      <c r="H2364" s="2">
        <v>165230</v>
      </c>
      <c r="I2364" s="3" t="s">
        <v>3005</v>
      </c>
      <c r="J2364" s="15">
        <v>45189</v>
      </c>
      <c r="K2364" s="24">
        <v>1241143404</v>
      </c>
      <c r="L2364" s="15">
        <v>45196</v>
      </c>
      <c r="M2364" s="15">
        <v>45199</v>
      </c>
      <c r="N2364" s="15"/>
      <c r="O2364" s="26">
        <f>VLOOKUP(D2364,quash!A$2:$I$7791,9,FALSE)</f>
        <v>4</v>
      </c>
      <c r="P2364" s="7">
        <v>10000</v>
      </c>
      <c r="Q2364" s="26">
        <v>115</v>
      </c>
      <c r="R2364" s="19">
        <v>3.97705569269148E-2</v>
      </c>
      <c r="S2364" s="26">
        <v>16</v>
      </c>
      <c r="T2364" s="7">
        <v>7000</v>
      </c>
      <c r="U2364" s="2">
        <v>142</v>
      </c>
      <c r="V2364" s="11">
        <v>1758.65</v>
      </c>
      <c r="W2364" s="14" t="s">
        <v>5281</v>
      </c>
      <c r="X2364" s="18">
        <v>1</v>
      </c>
      <c r="Y2364" s="9">
        <v>7000</v>
      </c>
      <c r="Z2364" s="19">
        <f t="shared" si="595"/>
        <v>0</v>
      </c>
      <c r="AA2364" s="25">
        <v>1758.65</v>
      </c>
      <c r="AB2364" s="30">
        <f t="shared" si="596"/>
        <v>176000</v>
      </c>
      <c r="AC2364" s="30">
        <f t="shared" si="603"/>
        <v>3.9772727272727272E-2</v>
      </c>
      <c r="AD2364" s="31">
        <f t="shared" si="604"/>
        <v>4.5738636363636367</v>
      </c>
      <c r="AE2364" s="31">
        <f t="shared" si="605"/>
        <v>5.6477272727272725</v>
      </c>
      <c r="AG2364" s="30">
        <f t="shared" si="597"/>
        <v>927000</v>
      </c>
      <c r="AH2364" s="30">
        <f t="shared" si="606"/>
        <v>7.551240560949299E-3</v>
      </c>
      <c r="AI2364" s="31">
        <f t="shared" si="607"/>
        <v>0.86839266450916941</v>
      </c>
      <c r="AJ2364" s="31">
        <f t="shared" si="608"/>
        <v>1.0722761596548005</v>
      </c>
      <c r="AK2364" s="30">
        <f>IF(W2364="si",($S2364*'COSTOS DE CREDITOS'!$C$27)/DATA!$G2364,"")</f>
        <v>65.906835757745824</v>
      </c>
      <c r="AL2364" s="90">
        <f>IF(W2364="si",'COSTOS DE CREDITOS'!$C$35,"")</f>
        <v>20.421138461538462</v>
      </c>
      <c r="AM2364" s="30">
        <f t="shared" si="598"/>
        <v>430.76923076923077</v>
      </c>
      <c r="AN2364" s="30">
        <f t="shared" si="599"/>
        <v>0</v>
      </c>
      <c r="AO2364" s="30">
        <f t="shared" si="600"/>
        <v>517.09720498851505</v>
      </c>
      <c r="AP2364" s="30">
        <f t="shared" si="601"/>
        <v>1241.5527950114852</v>
      </c>
      <c r="AQ2364" s="19">
        <f t="shared" si="602"/>
        <v>0.70596923493104657</v>
      </c>
    </row>
    <row r="2365" spans="1:43" x14ac:dyDescent="0.2">
      <c r="A2365" s="23" t="s">
        <v>5665</v>
      </c>
      <c r="B2365" s="6" t="s">
        <v>5681</v>
      </c>
      <c r="C2365" s="6" t="s">
        <v>5667</v>
      </c>
      <c r="D2365" s="2">
        <v>164914</v>
      </c>
      <c r="E2365" s="2">
        <v>165228</v>
      </c>
      <c r="F2365" s="3" t="s">
        <v>2992</v>
      </c>
      <c r="G2365" s="2">
        <v>5</v>
      </c>
      <c r="H2365" s="2">
        <v>165231</v>
      </c>
      <c r="I2365" s="3" t="s">
        <v>3006</v>
      </c>
      <c r="J2365" s="15">
        <v>45189</v>
      </c>
      <c r="K2365" s="24">
        <v>1241128534</v>
      </c>
      <c r="L2365" s="15">
        <v>45196</v>
      </c>
      <c r="M2365" s="15">
        <v>45199</v>
      </c>
      <c r="N2365" s="15"/>
      <c r="O2365" s="26">
        <f>VLOOKUP(D2365,quash!A$2:$I$7791,9,FALSE)</f>
        <v>3</v>
      </c>
      <c r="P2365" s="7">
        <v>5000</v>
      </c>
      <c r="Q2365" s="26">
        <v>147</v>
      </c>
      <c r="R2365" s="19">
        <v>0.11226939921536</v>
      </c>
      <c r="S2365" s="26">
        <v>16</v>
      </c>
      <c r="T2365" s="7">
        <v>6000</v>
      </c>
      <c r="U2365" s="2">
        <v>142</v>
      </c>
      <c r="V2365" s="11">
        <v>1503.37</v>
      </c>
      <c r="W2365" s="14" t="s">
        <v>5281</v>
      </c>
      <c r="X2365" s="18">
        <v>1</v>
      </c>
      <c r="Y2365" s="9">
        <v>6000</v>
      </c>
      <c r="Z2365" s="19">
        <f t="shared" si="595"/>
        <v>0</v>
      </c>
      <c r="AA2365" s="25">
        <v>1503.37</v>
      </c>
      <c r="AB2365" s="30">
        <f t="shared" si="596"/>
        <v>130000</v>
      </c>
      <c r="AC2365" s="30">
        <f t="shared" si="603"/>
        <v>4.6153846153846156E-2</v>
      </c>
      <c r="AD2365" s="31">
        <f t="shared" si="604"/>
        <v>6.7846153846153854</v>
      </c>
      <c r="AE2365" s="31">
        <f t="shared" si="605"/>
        <v>6.5538461538461545</v>
      </c>
      <c r="AG2365" s="30">
        <f t="shared" si="597"/>
        <v>778000</v>
      </c>
      <c r="AH2365" s="30">
        <f t="shared" si="606"/>
        <v>7.7120822622107968E-3</v>
      </c>
      <c r="AI2365" s="31">
        <f t="shared" si="607"/>
        <v>1.1336760925449871</v>
      </c>
      <c r="AJ2365" s="31">
        <f t="shared" si="608"/>
        <v>1.0951156812339331</v>
      </c>
      <c r="AK2365" s="30">
        <f>IF(W2365="si",($S2365*'COSTOS DE CREDITOS'!$C$27)/DATA!$G2365,"")</f>
        <v>65.906835757745824</v>
      </c>
      <c r="AL2365" s="90">
        <f>IF(W2365="si",'COSTOS DE CREDITOS'!$C$35,"")</f>
        <v>20.421138461538462</v>
      </c>
      <c r="AM2365" s="30">
        <f t="shared" si="598"/>
        <v>369.23076923076923</v>
      </c>
      <c r="AN2365" s="30">
        <f t="shared" si="599"/>
        <v>0</v>
      </c>
      <c r="AO2365" s="30">
        <f t="shared" si="600"/>
        <v>455.5587434500535</v>
      </c>
      <c r="AP2365" s="30">
        <f t="shared" si="601"/>
        <v>1047.8112565499464</v>
      </c>
      <c r="AQ2365" s="19">
        <f t="shared" si="602"/>
        <v>0.69697496727348984</v>
      </c>
    </row>
    <row r="2366" spans="1:43" x14ac:dyDescent="0.2">
      <c r="A2366" s="23" t="s">
        <v>5665</v>
      </c>
      <c r="B2366" s="6" t="s">
        <v>5681</v>
      </c>
      <c r="C2366" s="6" t="s">
        <v>5667</v>
      </c>
      <c r="D2366" s="2">
        <v>164931</v>
      </c>
      <c r="E2366" s="2">
        <v>165228</v>
      </c>
      <c r="F2366" s="3" t="s">
        <v>2992</v>
      </c>
      <c r="G2366" s="2">
        <v>5</v>
      </c>
      <c r="H2366" s="2">
        <v>165232</v>
      </c>
      <c r="I2366" s="3" t="s">
        <v>3007</v>
      </c>
      <c r="J2366" s="15">
        <v>45189</v>
      </c>
      <c r="K2366" s="24">
        <v>1241226974</v>
      </c>
      <c r="L2366" s="15">
        <v>45196</v>
      </c>
      <c r="M2366" s="15">
        <v>45199</v>
      </c>
      <c r="N2366" s="15"/>
      <c r="O2366" s="26" t="e">
        <f>VLOOKUP(D2366,quash!A$2:$I$7791,9,FALSE)</f>
        <v>#N/A</v>
      </c>
      <c r="P2366" s="7">
        <v>10000</v>
      </c>
      <c r="Q2366" s="26">
        <v>125</v>
      </c>
      <c r="R2366" s="19">
        <v>4.6612794430132547E-2</v>
      </c>
      <c r="S2366" s="26">
        <v>16</v>
      </c>
      <c r="T2366" s="7">
        <v>10000</v>
      </c>
      <c r="U2366" s="2">
        <v>142</v>
      </c>
      <c r="V2366" s="11">
        <v>2510.34</v>
      </c>
      <c r="W2366" s="14" t="s">
        <v>5281</v>
      </c>
      <c r="X2366" s="18">
        <v>1</v>
      </c>
      <c r="Y2366" s="9">
        <v>10000</v>
      </c>
      <c r="Z2366" s="19">
        <f t="shared" si="595"/>
        <v>0</v>
      </c>
      <c r="AA2366" s="25">
        <v>2510.34</v>
      </c>
      <c r="AB2366" s="30">
        <f t="shared" si="596"/>
        <v>153000</v>
      </c>
      <c r="AC2366" s="30">
        <f t="shared" si="603"/>
        <v>6.535947712418301E-2</v>
      </c>
      <c r="AD2366" s="31">
        <f t="shared" si="604"/>
        <v>8.169934640522877</v>
      </c>
      <c r="AE2366" s="31">
        <f t="shared" si="605"/>
        <v>9.2810457516339877</v>
      </c>
      <c r="AG2366" s="30">
        <f t="shared" si="597"/>
        <v>6126000</v>
      </c>
      <c r="AH2366" s="30">
        <f t="shared" si="606"/>
        <v>1.632386549134835E-3</v>
      </c>
      <c r="AI2366" s="31">
        <f t="shared" si="607"/>
        <v>0.20404831864185438</v>
      </c>
      <c r="AJ2366" s="31">
        <f t="shared" si="608"/>
        <v>0.23179888997714657</v>
      </c>
      <c r="AK2366" s="30">
        <f>IF(W2366="si",($S2366*'COSTOS DE CREDITOS'!$C$27)/DATA!$G2366,"")</f>
        <v>65.906835757745824</v>
      </c>
      <c r="AL2366" s="90">
        <f>IF(W2366="si",'COSTOS DE CREDITOS'!$C$35,"")</f>
        <v>20.421138461538462</v>
      </c>
      <c r="AM2366" s="30">
        <f t="shared" si="598"/>
        <v>615.38461538461547</v>
      </c>
      <c r="AN2366" s="30">
        <f t="shared" si="599"/>
        <v>0</v>
      </c>
      <c r="AO2366" s="30">
        <f t="shared" si="600"/>
        <v>701.7125896038998</v>
      </c>
      <c r="AP2366" s="30">
        <f t="shared" si="601"/>
        <v>1808.6274103961005</v>
      </c>
      <c r="AQ2366" s="19">
        <f t="shared" si="602"/>
        <v>0.72047109570659762</v>
      </c>
    </row>
    <row r="2367" spans="1:43" x14ac:dyDescent="0.2">
      <c r="A2367" s="23" t="s">
        <v>5665</v>
      </c>
      <c r="B2367" s="6" t="s">
        <v>5681</v>
      </c>
      <c r="C2367" s="6" t="s">
        <v>5667</v>
      </c>
      <c r="D2367" s="2">
        <v>164921</v>
      </c>
      <c r="E2367" s="2">
        <v>165228</v>
      </c>
      <c r="F2367" s="3" t="s">
        <v>2992</v>
      </c>
      <c r="G2367" s="2">
        <v>5</v>
      </c>
      <c r="H2367" s="2">
        <v>165233</v>
      </c>
      <c r="I2367" s="3" t="s">
        <v>3008</v>
      </c>
      <c r="J2367" s="15" t="s">
        <v>5688</v>
      </c>
      <c r="K2367" s="24" t="s">
        <v>5688</v>
      </c>
      <c r="L2367" s="15">
        <v>45196</v>
      </c>
      <c r="M2367" s="15">
        <v>45199</v>
      </c>
      <c r="N2367" s="15"/>
      <c r="O2367" s="26">
        <f>VLOOKUP(D2367,quash!A$2:$I$7791,9,FALSE)</f>
        <v>4</v>
      </c>
      <c r="P2367" s="7">
        <v>7000</v>
      </c>
      <c r="Q2367" s="26">
        <v>141</v>
      </c>
      <c r="R2367" s="19">
        <v>8.0399213081351145E-2</v>
      </c>
      <c r="S2367" s="26">
        <v>16</v>
      </c>
      <c r="T2367" s="7">
        <v>10000</v>
      </c>
      <c r="U2367" s="2">
        <v>142</v>
      </c>
      <c r="V2367" s="11">
        <v>2510.34</v>
      </c>
      <c r="W2367" s="14" t="s">
        <v>5281</v>
      </c>
      <c r="X2367" s="18">
        <v>1</v>
      </c>
      <c r="Y2367" s="9">
        <v>10000</v>
      </c>
      <c r="Z2367" s="19">
        <f t="shared" si="595"/>
        <v>0</v>
      </c>
      <c r="AA2367" s="25">
        <v>2510.34</v>
      </c>
      <c r="AB2367" s="30">
        <f t="shared" si="596"/>
        <v>176000</v>
      </c>
      <c r="AC2367" s="30">
        <f t="shared" si="603"/>
        <v>5.6818181818181816E-2</v>
      </c>
      <c r="AD2367" s="31">
        <f t="shared" si="604"/>
        <v>8.0113636363636367</v>
      </c>
      <c r="AE2367" s="31">
        <f t="shared" si="605"/>
        <v>8.0681818181818183</v>
      </c>
      <c r="AG2367" s="30">
        <f t="shared" si="597"/>
        <v>927000</v>
      </c>
      <c r="AH2367" s="30">
        <f t="shared" si="606"/>
        <v>1.0787486515641856E-2</v>
      </c>
      <c r="AI2367" s="31">
        <f t="shared" si="607"/>
        <v>1.5210355987055018</v>
      </c>
      <c r="AJ2367" s="31">
        <f t="shared" si="608"/>
        <v>1.5318230852211436</v>
      </c>
      <c r="AK2367" s="30">
        <f>IF(W2367="si",($S2367*'COSTOS DE CREDITOS'!$C$27)/DATA!$G2367,"")</f>
        <v>65.906835757745824</v>
      </c>
      <c r="AL2367" s="90">
        <f>IF(W2367="si",'COSTOS DE CREDITOS'!$C$35,"")</f>
        <v>20.421138461538462</v>
      </c>
      <c r="AM2367" s="30">
        <f t="shared" si="598"/>
        <v>615.38461538461547</v>
      </c>
      <c r="AN2367" s="30">
        <f t="shared" si="599"/>
        <v>0</v>
      </c>
      <c r="AO2367" s="30">
        <f t="shared" si="600"/>
        <v>701.7125896038998</v>
      </c>
      <c r="AP2367" s="30">
        <f t="shared" si="601"/>
        <v>1808.6274103961005</v>
      </c>
      <c r="AQ2367" s="19">
        <f t="shared" si="602"/>
        <v>0.72047109570659762</v>
      </c>
    </row>
    <row r="2368" spans="1:43" x14ac:dyDescent="0.2">
      <c r="A2368" s="23" t="s">
        <v>5665</v>
      </c>
      <c r="B2368" s="6" t="s">
        <v>5671</v>
      </c>
      <c r="C2368" s="6" t="s">
        <v>5670</v>
      </c>
      <c r="D2368" s="4">
        <v>164784</v>
      </c>
      <c r="E2368" s="4">
        <v>165282</v>
      </c>
      <c r="F2368" s="5" t="s">
        <v>3009</v>
      </c>
      <c r="G2368" s="2">
        <v>6</v>
      </c>
      <c r="H2368" s="4">
        <v>165283</v>
      </c>
      <c r="I2368" s="5" t="s">
        <v>3010</v>
      </c>
      <c r="J2368" s="15">
        <v>45308</v>
      </c>
      <c r="K2368" s="24">
        <v>1321778240</v>
      </c>
      <c r="L2368" s="15">
        <v>45196</v>
      </c>
      <c r="M2368" s="15">
        <v>45199</v>
      </c>
      <c r="N2368" s="15"/>
      <c r="O2368" s="26">
        <f>VLOOKUP(D2368,quash!A$2:$I$7791,9,FALSE)</f>
        <v>2</v>
      </c>
      <c r="P2368" s="7">
        <v>10000</v>
      </c>
      <c r="Q2368" s="26">
        <v>147</v>
      </c>
      <c r="R2368" s="19">
        <v>7.9000519063170294E-2</v>
      </c>
      <c r="S2368" s="26">
        <v>16</v>
      </c>
      <c r="T2368" s="8">
        <v>7000</v>
      </c>
      <c r="U2368" s="4">
        <v>142</v>
      </c>
      <c r="V2368" s="10">
        <v>1758.65</v>
      </c>
      <c r="W2368" s="14" t="s">
        <v>5281</v>
      </c>
      <c r="X2368" s="18">
        <v>1</v>
      </c>
      <c r="Y2368" s="9">
        <v>7000</v>
      </c>
      <c r="Z2368" s="19">
        <f t="shared" si="595"/>
        <v>0</v>
      </c>
      <c r="AA2368" s="25">
        <v>1758.65</v>
      </c>
      <c r="AB2368" s="30">
        <f t="shared" si="596"/>
        <v>291000</v>
      </c>
      <c r="AC2368" s="30">
        <f t="shared" si="603"/>
        <v>2.4054982817869417E-2</v>
      </c>
      <c r="AD2368" s="31">
        <f t="shared" si="604"/>
        <v>3.5360824742268044</v>
      </c>
      <c r="AE2368" s="31">
        <f t="shared" si="605"/>
        <v>3.4158075601374573</v>
      </c>
      <c r="AG2368" s="30">
        <f t="shared" si="597"/>
        <v>1695000</v>
      </c>
      <c r="AH2368" s="30">
        <f t="shared" si="606"/>
        <v>4.1297935103244837E-3</v>
      </c>
      <c r="AI2368" s="31">
        <f t="shared" si="607"/>
        <v>0.60707964601769915</v>
      </c>
      <c r="AJ2368" s="31">
        <f t="shared" si="608"/>
        <v>0.58643067846607666</v>
      </c>
      <c r="AK2368" s="30">
        <f>IF(W2368="si",($S2368*'COSTOS DE CREDITOS'!$C$27)/DATA!$G2368,"")</f>
        <v>54.922363131454851</v>
      </c>
      <c r="AL2368" s="90">
        <f>IF(W2368="si",'COSTOS DE CREDITOS'!$C$35,"")</f>
        <v>20.421138461538462</v>
      </c>
      <c r="AM2368" s="30">
        <f t="shared" si="598"/>
        <v>430.76923076923077</v>
      </c>
      <c r="AN2368" s="30">
        <f t="shared" si="599"/>
        <v>0</v>
      </c>
      <c r="AO2368" s="30">
        <f t="shared" si="600"/>
        <v>506.11273236222405</v>
      </c>
      <c r="AP2368" s="30">
        <f t="shared" si="601"/>
        <v>1252.537267637776</v>
      </c>
      <c r="AQ2368" s="19">
        <f t="shared" si="602"/>
        <v>0.71221520350142209</v>
      </c>
    </row>
    <row r="2369" spans="1:43" x14ac:dyDescent="0.2">
      <c r="A2369" s="23" t="s">
        <v>5665</v>
      </c>
      <c r="B2369" s="6" t="s">
        <v>5677</v>
      </c>
      <c r="C2369" s="6" t="s">
        <v>5667</v>
      </c>
      <c r="D2369" s="4">
        <v>164911</v>
      </c>
      <c r="E2369" s="4">
        <v>165251</v>
      </c>
      <c r="F2369" s="5" t="s">
        <v>3011</v>
      </c>
      <c r="G2369" s="2">
        <v>5</v>
      </c>
      <c r="H2369" s="4">
        <v>165252</v>
      </c>
      <c r="I2369" s="5" t="s">
        <v>3012</v>
      </c>
      <c r="J2369" s="15">
        <v>45189</v>
      </c>
      <c r="K2369" s="24">
        <v>1241079530</v>
      </c>
      <c r="L2369" s="15">
        <v>45196</v>
      </c>
      <c r="M2369" s="15">
        <v>45199</v>
      </c>
      <c r="N2369" s="15"/>
      <c r="O2369" s="26">
        <f>VLOOKUP(D2369,quash!A$2:$I$7791,9,FALSE)</f>
        <v>3</v>
      </c>
      <c r="P2369" s="7">
        <v>10000</v>
      </c>
      <c r="Q2369" s="26">
        <v>110</v>
      </c>
      <c r="R2369" s="19">
        <v>3.3741050530766099E-2</v>
      </c>
      <c r="S2369" s="93">
        <v>26</v>
      </c>
      <c r="T2369" s="8">
        <v>10000</v>
      </c>
      <c r="U2369" s="4">
        <v>142</v>
      </c>
      <c r="V2369" s="10">
        <v>2510.34</v>
      </c>
      <c r="W2369" s="14" t="s">
        <v>5281</v>
      </c>
      <c r="X2369" s="18">
        <v>0.35022600057702274</v>
      </c>
      <c r="Y2369" s="9">
        <v>3502.2600057702275</v>
      </c>
      <c r="Z2369" s="19">
        <f t="shared" si="595"/>
        <v>-0.6497739994229772</v>
      </c>
      <c r="AA2369" s="25">
        <v>879.1863382885233</v>
      </c>
      <c r="AB2369" s="30">
        <f t="shared" si="596"/>
        <v>130000</v>
      </c>
      <c r="AC2369" s="30">
        <f t="shared" si="603"/>
        <v>7.6923076923076927E-2</v>
      </c>
      <c r="AD2369" s="31">
        <f t="shared" si="604"/>
        <v>8.4615384615384617</v>
      </c>
      <c r="AE2369" s="31">
        <f t="shared" si="605"/>
        <v>10.923076923076923</v>
      </c>
      <c r="AG2369" s="30">
        <f t="shared" si="597"/>
        <v>778000</v>
      </c>
      <c r="AH2369" s="30">
        <f t="shared" si="606"/>
        <v>1.2853470437017995E-2</v>
      </c>
      <c r="AI2369" s="31">
        <f t="shared" si="607"/>
        <v>1.4138817480719794</v>
      </c>
      <c r="AJ2369" s="31">
        <f t="shared" si="608"/>
        <v>1.8251928020565553</v>
      </c>
      <c r="AK2369" s="30">
        <f>IF(W2369="si",($S2369*'COSTOS DE CREDITOS'!$C$27)/DATA!$G2369,"")</f>
        <v>107.09860810633695</v>
      </c>
      <c r="AL2369" s="90">
        <f>IF(W2369="si",'COSTOS DE CREDITOS'!$C$35,"")</f>
        <v>20.421138461538462</v>
      </c>
      <c r="AM2369" s="30">
        <f t="shared" si="598"/>
        <v>1000</v>
      </c>
      <c r="AN2369" s="30">
        <f t="shared" si="599"/>
        <v>6497.7399942297725</v>
      </c>
      <c r="AO2369" s="30">
        <f t="shared" si="600"/>
        <v>7625.2597407976482</v>
      </c>
      <c r="AP2369" s="30">
        <f t="shared" si="601"/>
        <v>-6746.0734025091251</v>
      </c>
      <c r="AQ2369" s="19">
        <f t="shared" si="602"/>
        <v>-7.6730871587943863</v>
      </c>
    </row>
    <row r="2370" spans="1:43" x14ac:dyDescent="0.2">
      <c r="A2370" s="23" t="s">
        <v>5665</v>
      </c>
      <c r="B2370" s="6" t="s">
        <v>5682</v>
      </c>
      <c r="C2370" s="6" t="s">
        <v>5670</v>
      </c>
      <c r="D2370" s="4">
        <v>164759</v>
      </c>
      <c r="E2370" s="4">
        <v>165258</v>
      </c>
      <c r="F2370" s="5" t="s">
        <v>3013</v>
      </c>
      <c r="G2370" s="2">
        <v>6</v>
      </c>
      <c r="H2370" s="4">
        <v>165259</v>
      </c>
      <c r="I2370" s="5" t="s">
        <v>3014</v>
      </c>
      <c r="J2370" s="15">
        <v>45188</v>
      </c>
      <c r="K2370" s="24">
        <v>1240118817</v>
      </c>
      <c r="L2370" s="15">
        <v>45196</v>
      </c>
      <c r="M2370" s="15">
        <v>45199</v>
      </c>
      <c r="N2370" s="15"/>
      <c r="O2370" s="26">
        <f>VLOOKUP(D2370,quash!A$2:$I$7791,9,FALSE)</f>
        <v>1</v>
      </c>
      <c r="P2370" s="7">
        <v>10000</v>
      </c>
      <c r="Q2370" s="26">
        <v>132</v>
      </c>
      <c r="R2370" s="19">
        <v>5.8283715876113903E-2</v>
      </c>
      <c r="S2370" s="26">
        <v>16</v>
      </c>
      <c r="T2370" s="8">
        <v>10000</v>
      </c>
      <c r="U2370" s="4">
        <v>142</v>
      </c>
      <c r="V2370" s="10">
        <v>2510.34</v>
      </c>
      <c r="W2370" s="14" t="s">
        <v>5281</v>
      </c>
      <c r="X2370" s="18">
        <v>1</v>
      </c>
      <c r="Y2370" s="9">
        <v>10000</v>
      </c>
      <c r="Z2370" s="19">
        <f t="shared" ref="Z2370:Z2433" si="609">Y2370/T2370-1</f>
        <v>0</v>
      </c>
      <c r="AA2370" s="25">
        <v>2510.34</v>
      </c>
      <c r="AB2370" s="30">
        <f t="shared" ref="AB2370:AB2433" si="610">SUMIFS($T:$T,$M:$M,$M2370,$O:$O,$O2370)</f>
        <v>283000</v>
      </c>
      <c r="AC2370" s="30">
        <f t="shared" si="603"/>
        <v>3.5335689045936397E-2</v>
      </c>
      <c r="AD2370" s="31">
        <f t="shared" si="604"/>
        <v>4.6643109540636045</v>
      </c>
      <c r="AE2370" s="31">
        <f t="shared" si="605"/>
        <v>5.0176678445229683</v>
      </c>
      <c r="AG2370" s="30">
        <f t="shared" ref="AG2370:AG2433" si="611">SUMIFS($T:$T,$O:$O,$O2370,$N:$N,1)</f>
        <v>2427000</v>
      </c>
      <c r="AH2370" s="30">
        <f t="shared" si="606"/>
        <v>4.1203131437989289E-3</v>
      </c>
      <c r="AI2370" s="31">
        <f t="shared" si="607"/>
        <v>0.54388133498145863</v>
      </c>
      <c r="AJ2370" s="31">
        <f t="shared" si="608"/>
        <v>0.58508446641944789</v>
      </c>
      <c r="AK2370" s="30">
        <f>IF(W2370="si",($S2370*'COSTOS DE CREDITOS'!$C$27)/DATA!$G2370,"")</f>
        <v>54.922363131454851</v>
      </c>
      <c r="AL2370" s="90">
        <f>IF(W2370="si",'COSTOS DE CREDITOS'!$C$35,"")</f>
        <v>20.421138461538462</v>
      </c>
      <c r="AM2370" s="30">
        <f t="shared" si="598"/>
        <v>615.38461538461547</v>
      </c>
      <c r="AN2370" s="30">
        <f t="shared" si="599"/>
        <v>0</v>
      </c>
      <c r="AO2370" s="30">
        <f t="shared" si="600"/>
        <v>690.72811697760881</v>
      </c>
      <c r="AP2370" s="30">
        <f t="shared" si="601"/>
        <v>1819.6118830223913</v>
      </c>
      <c r="AQ2370" s="19">
        <f t="shared" si="602"/>
        <v>0.72484678689834492</v>
      </c>
    </row>
    <row r="2371" spans="1:43" x14ac:dyDescent="0.2">
      <c r="A2371" s="23" t="s">
        <v>5665</v>
      </c>
      <c r="B2371" s="6" t="s">
        <v>5684</v>
      </c>
      <c r="C2371" s="6" t="s">
        <v>5667</v>
      </c>
      <c r="D2371" s="4">
        <v>163884</v>
      </c>
      <c r="E2371" s="4">
        <v>165276</v>
      </c>
      <c r="F2371" s="5" t="s">
        <v>3015</v>
      </c>
      <c r="G2371" s="2">
        <v>5</v>
      </c>
      <c r="H2371" s="4">
        <v>165277</v>
      </c>
      <c r="I2371" s="5" t="s">
        <v>3016</v>
      </c>
      <c r="J2371" s="15" t="s">
        <v>5688</v>
      </c>
      <c r="K2371" s="24" t="s">
        <v>5688</v>
      </c>
      <c r="L2371" s="15">
        <v>45196</v>
      </c>
      <c r="M2371" s="15">
        <v>45199</v>
      </c>
      <c r="N2371" s="15"/>
      <c r="O2371" s="26">
        <f>VLOOKUP(D2371,quash!A$2:$I$7791,9,FALSE)</f>
        <v>1</v>
      </c>
      <c r="P2371" s="7">
        <v>7000</v>
      </c>
      <c r="Q2371" s="26">
        <v>143</v>
      </c>
      <c r="R2371" s="19">
        <v>9.4274171435611301E-2</v>
      </c>
      <c r="S2371" s="93">
        <v>26</v>
      </c>
      <c r="T2371" s="8">
        <v>8000</v>
      </c>
      <c r="U2371" s="4">
        <v>142</v>
      </c>
      <c r="V2371" s="10">
        <v>2013.74</v>
      </c>
      <c r="W2371" s="14" t="s">
        <v>5281</v>
      </c>
      <c r="X2371" s="18">
        <v>0.47453450724983437</v>
      </c>
      <c r="Y2371" s="9">
        <v>3796.2760579986748</v>
      </c>
      <c r="Z2371" s="19">
        <f t="shared" si="609"/>
        <v>-0.52546549275016563</v>
      </c>
      <c r="AA2371" s="25">
        <v>955.58911862928142</v>
      </c>
      <c r="AB2371" s="30">
        <f t="shared" si="610"/>
        <v>283000</v>
      </c>
      <c r="AC2371" s="30">
        <f t="shared" si="603"/>
        <v>2.8268551236749116E-2</v>
      </c>
      <c r="AD2371" s="31">
        <f t="shared" si="604"/>
        <v>4.042402826855124</v>
      </c>
      <c r="AE2371" s="31">
        <f t="shared" si="605"/>
        <v>4.0141342756183747</v>
      </c>
      <c r="AG2371" s="30">
        <f t="shared" si="611"/>
        <v>2427000</v>
      </c>
      <c r="AH2371" s="30">
        <f t="shared" si="606"/>
        <v>3.296250515039143E-3</v>
      </c>
      <c r="AI2371" s="31">
        <f t="shared" si="607"/>
        <v>0.47136382365059742</v>
      </c>
      <c r="AJ2371" s="31">
        <f t="shared" si="608"/>
        <v>0.4680675731355583</v>
      </c>
      <c r="AK2371" s="30">
        <f>IF(W2371="si",($S2371*'COSTOS DE CREDITOS'!$C$27)/DATA!$G2371,"")</f>
        <v>107.09860810633695</v>
      </c>
      <c r="AL2371" s="90">
        <f>IF(W2371="si",'COSTOS DE CREDITOS'!$C$35,"")</f>
        <v>20.421138461538462</v>
      </c>
      <c r="AM2371" s="30">
        <f t="shared" ref="AM2371:AM2434" si="612">IF(W2371="si",(20%/52*$S2371)*$T2371,"")</f>
        <v>800</v>
      </c>
      <c r="AN2371" s="30">
        <f t="shared" ref="AN2371:AN2434" si="613">IF(W2371="SI",T2371-Y2371,"")</f>
        <v>4203.7239420013248</v>
      </c>
      <c r="AO2371" s="30">
        <f t="shared" ref="AO2371:AO2434" si="614">SUM(AK2371:AN2371)</f>
        <v>5131.2436885692005</v>
      </c>
      <c r="AP2371" s="30">
        <f t="shared" ref="AP2371:AP2434" si="615">AA2371-AO2371</f>
        <v>-4175.6545699399194</v>
      </c>
      <c r="AQ2371" s="19">
        <f t="shared" ref="AQ2371:AQ2434" si="616">IFERROR(AP2371/AA2371,"")</f>
        <v>-4.3697175789627787</v>
      </c>
    </row>
    <row r="2372" spans="1:43" x14ac:dyDescent="0.2">
      <c r="A2372" s="23" t="s">
        <v>5665</v>
      </c>
      <c r="B2372" s="6" t="s">
        <v>5671</v>
      </c>
      <c r="C2372" s="6" t="s">
        <v>5670</v>
      </c>
      <c r="D2372" s="2">
        <v>164507</v>
      </c>
      <c r="E2372" s="2">
        <v>165282</v>
      </c>
      <c r="F2372" s="3" t="s">
        <v>3009</v>
      </c>
      <c r="G2372" s="2">
        <v>6</v>
      </c>
      <c r="H2372" s="2">
        <v>165284</v>
      </c>
      <c r="I2372" s="3" t="s">
        <v>3017</v>
      </c>
      <c r="J2372" s="15">
        <v>45184</v>
      </c>
      <c r="K2372" s="24">
        <v>1237817577</v>
      </c>
      <c r="L2372" s="15">
        <v>45196</v>
      </c>
      <c r="M2372" s="15">
        <v>45199</v>
      </c>
      <c r="N2372" s="15"/>
      <c r="O2372" s="26">
        <f>VLOOKUP(D2372,quash!A$2:$I$7791,9,FALSE)</f>
        <v>2</v>
      </c>
      <c r="P2372" s="7">
        <v>10000</v>
      </c>
      <c r="Q2372" s="26">
        <v>147</v>
      </c>
      <c r="R2372" s="19">
        <v>7.9000519063170294E-2</v>
      </c>
      <c r="S2372" s="26">
        <v>16</v>
      </c>
      <c r="T2372" s="7">
        <v>7000</v>
      </c>
      <c r="U2372" s="2">
        <v>142</v>
      </c>
      <c r="V2372" s="11">
        <v>1758.65</v>
      </c>
      <c r="W2372" s="14" t="s">
        <v>5281</v>
      </c>
      <c r="X2372" s="18">
        <v>1</v>
      </c>
      <c r="Y2372" s="9">
        <v>7000</v>
      </c>
      <c r="Z2372" s="19">
        <f t="shared" si="609"/>
        <v>0</v>
      </c>
      <c r="AA2372" s="25">
        <v>1758.65</v>
      </c>
      <c r="AB2372" s="30">
        <f t="shared" si="610"/>
        <v>291000</v>
      </c>
      <c r="AC2372" s="30">
        <f t="shared" si="603"/>
        <v>2.4054982817869417E-2</v>
      </c>
      <c r="AD2372" s="31">
        <f t="shared" si="604"/>
        <v>3.5360824742268044</v>
      </c>
      <c r="AE2372" s="31">
        <f t="shared" si="605"/>
        <v>3.4158075601374573</v>
      </c>
      <c r="AG2372" s="30">
        <f t="shared" si="611"/>
        <v>1695000</v>
      </c>
      <c r="AH2372" s="30">
        <f t="shared" si="606"/>
        <v>4.1297935103244837E-3</v>
      </c>
      <c r="AI2372" s="31">
        <f t="shared" si="607"/>
        <v>0.60707964601769915</v>
      </c>
      <c r="AJ2372" s="31">
        <f t="shared" si="608"/>
        <v>0.58643067846607666</v>
      </c>
      <c r="AK2372" s="30">
        <f>IF(W2372="si",($S2372*'COSTOS DE CREDITOS'!$C$27)/DATA!$G2372,"")</f>
        <v>54.922363131454851</v>
      </c>
      <c r="AL2372" s="90">
        <f>IF(W2372="si",'COSTOS DE CREDITOS'!$C$35,"")</f>
        <v>20.421138461538462</v>
      </c>
      <c r="AM2372" s="30">
        <f t="shared" si="612"/>
        <v>430.76923076923077</v>
      </c>
      <c r="AN2372" s="30">
        <f t="shared" si="613"/>
        <v>0</v>
      </c>
      <c r="AO2372" s="30">
        <f t="shared" si="614"/>
        <v>506.11273236222405</v>
      </c>
      <c r="AP2372" s="30">
        <f t="shared" si="615"/>
        <v>1252.537267637776</v>
      </c>
      <c r="AQ2372" s="19">
        <f t="shared" si="616"/>
        <v>0.71221520350142209</v>
      </c>
    </row>
    <row r="2373" spans="1:43" x14ac:dyDescent="0.2">
      <c r="A2373" s="23" t="s">
        <v>5665</v>
      </c>
      <c r="B2373" s="6" t="s">
        <v>5671</v>
      </c>
      <c r="C2373" s="6" t="s">
        <v>5670</v>
      </c>
      <c r="D2373" s="2">
        <v>164517</v>
      </c>
      <c r="E2373" s="2">
        <v>165282</v>
      </c>
      <c r="F2373" s="3" t="s">
        <v>3009</v>
      </c>
      <c r="G2373" s="2">
        <v>6</v>
      </c>
      <c r="H2373" s="2">
        <v>165285</v>
      </c>
      <c r="I2373" s="3" t="s">
        <v>3018</v>
      </c>
      <c r="J2373" s="15">
        <v>45184</v>
      </c>
      <c r="K2373" s="24">
        <v>1237818067</v>
      </c>
      <c r="L2373" s="15">
        <v>45196</v>
      </c>
      <c r="M2373" s="15">
        <v>45199</v>
      </c>
      <c r="N2373" s="15"/>
      <c r="O2373" s="26">
        <f>VLOOKUP(D2373,quash!A$2:$I$7791,9,FALSE)</f>
        <v>4</v>
      </c>
      <c r="P2373" s="7">
        <v>10000</v>
      </c>
      <c r="Q2373" s="26">
        <v>110</v>
      </c>
      <c r="R2373" s="19">
        <v>3.3741050530766099E-2</v>
      </c>
      <c r="S2373" s="26">
        <v>16</v>
      </c>
      <c r="T2373" s="7">
        <v>6000</v>
      </c>
      <c r="U2373" s="2">
        <v>142</v>
      </c>
      <c r="V2373" s="11">
        <v>1503.37</v>
      </c>
      <c r="W2373" s="14" t="s">
        <v>5281</v>
      </c>
      <c r="X2373" s="18">
        <v>1</v>
      </c>
      <c r="Y2373" s="9">
        <v>6000</v>
      </c>
      <c r="Z2373" s="19">
        <f t="shared" si="609"/>
        <v>0</v>
      </c>
      <c r="AA2373" s="25">
        <v>1503.37</v>
      </c>
      <c r="AB2373" s="30">
        <f t="shared" si="610"/>
        <v>176000</v>
      </c>
      <c r="AC2373" s="30">
        <f t="shared" si="603"/>
        <v>3.4090909090909088E-2</v>
      </c>
      <c r="AD2373" s="31">
        <f t="shared" si="604"/>
        <v>3.7499999999999996</v>
      </c>
      <c r="AE2373" s="31">
        <f t="shared" si="605"/>
        <v>4.8409090909090908</v>
      </c>
      <c r="AG2373" s="30">
        <f t="shared" si="611"/>
        <v>927000</v>
      </c>
      <c r="AH2373" s="30">
        <f t="shared" si="606"/>
        <v>6.4724919093851136E-3</v>
      </c>
      <c r="AI2373" s="31">
        <f t="shared" si="607"/>
        <v>0.71197411003236244</v>
      </c>
      <c r="AJ2373" s="31">
        <f t="shared" si="608"/>
        <v>0.91909385113268616</v>
      </c>
      <c r="AK2373" s="30">
        <f>IF(W2373="si",($S2373*'COSTOS DE CREDITOS'!$C$27)/DATA!$G2373,"")</f>
        <v>54.922363131454851</v>
      </c>
      <c r="AL2373" s="90">
        <f>IF(W2373="si",'COSTOS DE CREDITOS'!$C$35,"")</f>
        <v>20.421138461538462</v>
      </c>
      <c r="AM2373" s="30">
        <f t="shared" si="612"/>
        <v>369.23076923076923</v>
      </c>
      <c r="AN2373" s="30">
        <f t="shared" si="613"/>
        <v>0</v>
      </c>
      <c r="AO2373" s="30">
        <f t="shared" si="614"/>
        <v>444.5742708237625</v>
      </c>
      <c r="AP2373" s="30">
        <f t="shared" si="615"/>
        <v>1058.7957291762373</v>
      </c>
      <c r="AQ2373" s="19">
        <f t="shared" si="616"/>
        <v>0.70428153360532497</v>
      </c>
    </row>
    <row r="2374" spans="1:43" x14ac:dyDescent="0.2">
      <c r="A2374" s="23" t="s">
        <v>5665</v>
      </c>
      <c r="B2374" s="6" t="s">
        <v>5671</v>
      </c>
      <c r="C2374" s="6" t="s">
        <v>5670</v>
      </c>
      <c r="D2374" s="2">
        <v>164508</v>
      </c>
      <c r="E2374" s="2">
        <v>165282</v>
      </c>
      <c r="F2374" s="3" t="s">
        <v>3009</v>
      </c>
      <c r="G2374" s="2">
        <v>6</v>
      </c>
      <c r="H2374" s="2">
        <v>165286</v>
      </c>
      <c r="I2374" s="3" t="s">
        <v>3019</v>
      </c>
      <c r="J2374" s="15">
        <v>45184</v>
      </c>
      <c r="K2374" s="24">
        <v>1237817830</v>
      </c>
      <c r="L2374" s="15">
        <v>45196</v>
      </c>
      <c r="M2374" s="15">
        <v>45199</v>
      </c>
      <c r="N2374" s="15"/>
      <c r="O2374" s="26">
        <f>VLOOKUP(D2374,quash!A$2:$I$7791,9,FALSE)</f>
        <v>4</v>
      </c>
      <c r="P2374" s="7">
        <v>10000</v>
      </c>
      <c r="Q2374" s="26">
        <v>132</v>
      </c>
      <c r="R2374" s="19">
        <v>5.8283715876113903E-2</v>
      </c>
      <c r="S2374" s="26">
        <v>16</v>
      </c>
      <c r="T2374" s="7">
        <v>7000</v>
      </c>
      <c r="U2374" s="2">
        <v>142</v>
      </c>
      <c r="V2374" s="11">
        <v>1758.65</v>
      </c>
      <c r="W2374" s="14" t="s">
        <v>5281</v>
      </c>
      <c r="X2374" s="18">
        <v>1</v>
      </c>
      <c r="Y2374" s="9">
        <v>7000</v>
      </c>
      <c r="Z2374" s="19">
        <f t="shared" si="609"/>
        <v>0</v>
      </c>
      <c r="AA2374" s="25">
        <v>1758.65</v>
      </c>
      <c r="AB2374" s="30">
        <f t="shared" si="610"/>
        <v>176000</v>
      </c>
      <c r="AC2374" s="30">
        <f t="shared" si="603"/>
        <v>3.9772727272727272E-2</v>
      </c>
      <c r="AD2374" s="31">
        <f t="shared" si="604"/>
        <v>5.25</v>
      </c>
      <c r="AE2374" s="31">
        <f t="shared" si="605"/>
        <v>5.6477272727272725</v>
      </c>
      <c r="AG2374" s="30">
        <f t="shared" si="611"/>
        <v>927000</v>
      </c>
      <c r="AH2374" s="30">
        <f t="shared" si="606"/>
        <v>7.551240560949299E-3</v>
      </c>
      <c r="AI2374" s="31">
        <f t="shared" si="607"/>
        <v>0.99676375404530748</v>
      </c>
      <c r="AJ2374" s="31">
        <f t="shared" si="608"/>
        <v>1.0722761596548005</v>
      </c>
      <c r="AK2374" s="30">
        <f>IF(W2374="si",($S2374*'COSTOS DE CREDITOS'!$C$27)/DATA!$G2374,"")</f>
        <v>54.922363131454851</v>
      </c>
      <c r="AL2374" s="90">
        <f>IF(W2374="si",'COSTOS DE CREDITOS'!$C$35,"")</f>
        <v>20.421138461538462</v>
      </c>
      <c r="AM2374" s="30">
        <f t="shared" si="612"/>
        <v>430.76923076923077</v>
      </c>
      <c r="AN2374" s="30">
        <f t="shared" si="613"/>
        <v>0</v>
      </c>
      <c r="AO2374" s="30">
        <f t="shared" si="614"/>
        <v>506.11273236222405</v>
      </c>
      <c r="AP2374" s="30">
        <f t="shared" si="615"/>
        <v>1252.537267637776</v>
      </c>
      <c r="AQ2374" s="19">
        <f t="shared" si="616"/>
        <v>0.71221520350142209</v>
      </c>
    </row>
    <row r="2375" spans="1:43" x14ac:dyDescent="0.2">
      <c r="A2375" s="23" t="s">
        <v>5665</v>
      </c>
      <c r="B2375" s="6" t="s">
        <v>5671</v>
      </c>
      <c r="C2375" s="6" t="s">
        <v>5670</v>
      </c>
      <c r="D2375" s="2">
        <v>165091</v>
      </c>
      <c r="E2375" s="2">
        <v>165282</v>
      </c>
      <c r="F2375" s="3" t="s">
        <v>3009</v>
      </c>
      <c r="G2375" s="2">
        <v>6</v>
      </c>
      <c r="H2375" s="2">
        <v>165287</v>
      </c>
      <c r="I2375" s="3" t="s">
        <v>3020</v>
      </c>
      <c r="J2375" s="15">
        <v>45191</v>
      </c>
      <c r="K2375" s="24">
        <v>1242249332</v>
      </c>
      <c r="L2375" s="15">
        <v>45196</v>
      </c>
      <c r="M2375" s="15">
        <v>45199</v>
      </c>
      <c r="N2375" s="15"/>
      <c r="O2375" s="26">
        <f>VLOOKUP(D2375,quash!A$2:$I$7791,9,FALSE)</f>
        <v>4</v>
      </c>
      <c r="P2375" s="7">
        <v>10000</v>
      </c>
      <c r="Q2375" s="26">
        <v>147</v>
      </c>
      <c r="R2375" s="19">
        <v>7.9000519063170294E-2</v>
      </c>
      <c r="S2375" s="26">
        <v>16</v>
      </c>
      <c r="T2375" s="7">
        <v>6000</v>
      </c>
      <c r="U2375" s="2">
        <v>142</v>
      </c>
      <c r="V2375" s="11">
        <v>1503.37</v>
      </c>
      <c r="W2375" s="14" t="s">
        <v>5281</v>
      </c>
      <c r="X2375" s="18">
        <v>1</v>
      </c>
      <c r="Y2375" s="9">
        <v>6000</v>
      </c>
      <c r="Z2375" s="19">
        <f t="shared" si="609"/>
        <v>0</v>
      </c>
      <c r="AA2375" s="25">
        <v>1503.37</v>
      </c>
      <c r="AB2375" s="30">
        <f t="shared" si="610"/>
        <v>176000</v>
      </c>
      <c r="AC2375" s="30">
        <f t="shared" si="603"/>
        <v>3.4090909090909088E-2</v>
      </c>
      <c r="AD2375" s="31">
        <f t="shared" si="604"/>
        <v>5.0113636363636358</v>
      </c>
      <c r="AE2375" s="31">
        <f t="shared" si="605"/>
        <v>4.8409090909090908</v>
      </c>
      <c r="AG2375" s="30">
        <f t="shared" si="611"/>
        <v>927000</v>
      </c>
      <c r="AH2375" s="30">
        <f t="shared" si="606"/>
        <v>6.4724919093851136E-3</v>
      </c>
      <c r="AI2375" s="31">
        <f t="shared" si="607"/>
        <v>0.95145631067961167</v>
      </c>
      <c r="AJ2375" s="31">
        <f t="shared" si="608"/>
        <v>0.91909385113268616</v>
      </c>
      <c r="AK2375" s="30">
        <f>IF(W2375="si",($S2375*'COSTOS DE CREDITOS'!$C$27)/DATA!$G2375,"")</f>
        <v>54.922363131454851</v>
      </c>
      <c r="AL2375" s="90">
        <f>IF(W2375="si",'COSTOS DE CREDITOS'!$C$35,"")</f>
        <v>20.421138461538462</v>
      </c>
      <c r="AM2375" s="30">
        <f t="shared" si="612"/>
        <v>369.23076923076923</v>
      </c>
      <c r="AN2375" s="30">
        <f t="shared" si="613"/>
        <v>0</v>
      </c>
      <c r="AO2375" s="30">
        <f t="shared" si="614"/>
        <v>444.5742708237625</v>
      </c>
      <c r="AP2375" s="30">
        <f t="shared" si="615"/>
        <v>1058.7957291762373</v>
      </c>
      <c r="AQ2375" s="19">
        <f t="shared" si="616"/>
        <v>0.70428153360532497</v>
      </c>
    </row>
    <row r="2376" spans="1:43" x14ac:dyDescent="0.2">
      <c r="A2376" s="23" t="s">
        <v>5665</v>
      </c>
      <c r="B2376" s="6" t="s">
        <v>5671</v>
      </c>
      <c r="C2376" s="6" t="s">
        <v>5670</v>
      </c>
      <c r="D2376" s="2">
        <v>165093</v>
      </c>
      <c r="E2376" s="2">
        <v>165282</v>
      </c>
      <c r="F2376" s="3" t="s">
        <v>3009</v>
      </c>
      <c r="G2376" s="2">
        <v>6</v>
      </c>
      <c r="H2376" s="2">
        <v>165289</v>
      </c>
      <c r="I2376" s="3" t="s">
        <v>3021</v>
      </c>
      <c r="J2376" s="15">
        <v>45191</v>
      </c>
      <c r="K2376" s="24">
        <v>1242249616</v>
      </c>
      <c r="L2376" s="15">
        <v>45196</v>
      </c>
      <c r="M2376" s="15">
        <v>45199</v>
      </c>
      <c r="N2376" s="15"/>
      <c r="O2376" s="26">
        <f>VLOOKUP(D2376,quash!A$2:$I$7791,9,FALSE)</f>
        <v>3</v>
      </c>
      <c r="P2376" s="7">
        <v>10000</v>
      </c>
      <c r="Q2376" s="26">
        <v>110</v>
      </c>
      <c r="R2376" s="19">
        <v>3.3741050530766099E-2</v>
      </c>
      <c r="S2376" s="26">
        <v>16</v>
      </c>
      <c r="T2376" s="7">
        <v>7000</v>
      </c>
      <c r="U2376" s="2">
        <v>142</v>
      </c>
      <c r="V2376" s="11">
        <v>1758.65</v>
      </c>
      <c r="W2376" s="14" t="s">
        <v>5281</v>
      </c>
      <c r="X2376" s="18">
        <v>1</v>
      </c>
      <c r="Y2376" s="9">
        <v>7000</v>
      </c>
      <c r="Z2376" s="19">
        <f t="shared" si="609"/>
        <v>0</v>
      </c>
      <c r="AA2376" s="25">
        <v>1758.65</v>
      </c>
      <c r="AB2376" s="30">
        <f t="shared" si="610"/>
        <v>130000</v>
      </c>
      <c r="AC2376" s="30">
        <f t="shared" si="603"/>
        <v>5.3846153846153849E-2</v>
      </c>
      <c r="AD2376" s="31">
        <f t="shared" si="604"/>
        <v>5.9230769230769234</v>
      </c>
      <c r="AE2376" s="31">
        <f t="shared" si="605"/>
        <v>7.6461538461538465</v>
      </c>
      <c r="AG2376" s="30">
        <f t="shared" si="611"/>
        <v>778000</v>
      </c>
      <c r="AH2376" s="30">
        <f t="shared" si="606"/>
        <v>8.9974293059125968E-3</v>
      </c>
      <c r="AI2376" s="31">
        <f t="shared" si="607"/>
        <v>0.98971722365038561</v>
      </c>
      <c r="AJ2376" s="31">
        <f t="shared" si="608"/>
        <v>1.2776349614395888</v>
      </c>
      <c r="AK2376" s="30">
        <f>IF(W2376="si",($S2376*'COSTOS DE CREDITOS'!$C$27)/DATA!$G2376,"")</f>
        <v>54.922363131454851</v>
      </c>
      <c r="AL2376" s="90">
        <f>IF(W2376="si",'COSTOS DE CREDITOS'!$C$35,"")</f>
        <v>20.421138461538462</v>
      </c>
      <c r="AM2376" s="30">
        <f t="shared" si="612"/>
        <v>430.76923076923077</v>
      </c>
      <c r="AN2376" s="30">
        <f t="shared" si="613"/>
        <v>0</v>
      </c>
      <c r="AO2376" s="30">
        <f t="shared" si="614"/>
        <v>506.11273236222405</v>
      </c>
      <c r="AP2376" s="30">
        <f t="shared" si="615"/>
        <v>1252.537267637776</v>
      </c>
      <c r="AQ2376" s="19">
        <f t="shared" si="616"/>
        <v>0.71221520350142209</v>
      </c>
    </row>
    <row r="2377" spans="1:43" x14ac:dyDescent="0.2">
      <c r="A2377" s="23" t="s">
        <v>5665</v>
      </c>
      <c r="B2377" s="6" t="s">
        <v>5677</v>
      </c>
      <c r="C2377" s="6" t="s">
        <v>5667</v>
      </c>
      <c r="D2377" s="2">
        <v>164899</v>
      </c>
      <c r="E2377" s="2">
        <v>165251</v>
      </c>
      <c r="F2377" s="3" t="s">
        <v>3011</v>
      </c>
      <c r="G2377" s="2">
        <v>5</v>
      </c>
      <c r="H2377" s="2">
        <v>165253</v>
      </c>
      <c r="I2377" s="3" t="s">
        <v>3022</v>
      </c>
      <c r="J2377" s="15">
        <v>45189</v>
      </c>
      <c r="K2377" s="24">
        <v>1241057146</v>
      </c>
      <c r="L2377" s="15">
        <v>45196</v>
      </c>
      <c r="M2377" s="15">
        <v>45199</v>
      </c>
      <c r="N2377" s="15"/>
      <c r="O2377" s="26">
        <f>VLOOKUP(D2377,quash!A$2:$I$7791,9,FALSE)</f>
        <v>2</v>
      </c>
      <c r="P2377" s="7">
        <v>10000</v>
      </c>
      <c r="Q2377" s="26">
        <v>147</v>
      </c>
      <c r="R2377" s="19">
        <v>7.9000519063170294E-2</v>
      </c>
      <c r="S2377" s="93">
        <v>26</v>
      </c>
      <c r="T2377" s="7">
        <v>10000</v>
      </c>
      <c r="U2377" s="2">
        <v>142</v>
      </c>
      <c r="V2377" s="11">
        <v>2510.34</v>
      </c>
      <c r="W2377" s="14" t="s">
        <v>5281</v>
      </c>
      <c r="X2377" s="18">
        <v>0.35022600057702274</v>
      </c>
      <c r="Y2377" s="9">
        <v>3502.2600057702275</v>
      </c>
      <c r="Z2377" s="19">
        <f t="shared" si="609"/>
        <v>-0.6497739994229772</v>
      </c>
      <c r="AA2377" s="25">
        <v>879.1863382885233</v>
      </c>
      <c r="AB2377" s="30">
        <f t="shared" si="610"/>
        <v>291000</v>
      </c>
      <c r="AC2377" s="30">
        <f t="shared" si="603"/>
        <v>3.4364261168384883E-2</v>
      </c>
      <c r="AD2377" s="31">
        <f t="shared" si="604"/>
        <v>5.051546391752578</v>
      </c>
      <c r="AE2377" s="31">
        <f t="shared" si="605"/>
        <v>4.8797250859106533</v>
      </c>
      <c r="AG2377" s="30">
        <f t="shared" si="611"/>
        <v>1695000</v>
      </c>
      <c r="AH2377" s="30">
        <f t="shared" si="606"/>
        <v>5.8997050147492625E-3</v>
      </c>
      <c r="AI2377" s="31">
        <f t="shared" si="607"/>
        <v>0.86725663716814161</v>
      </c>
      <c r="AJ2377" s="31">
        <f t="shared" si="608"/>
        <v>0.83775811209439532</v>
      </c>
      <c r="AK2377" s="30">
        <f>IF(W2377="si",($S2377*'COSTOS DE CREDITOS'!$C$27)/DATA!$G2377,"")</f>
        <v>107.09860810633695</v>
      </c>
      <c r="AL2377" s="90">
        <f>IF(W2377="si",'COSTOS DE CREDITOS'!$C$35,"")</f>
        <v>20.421138461538462</v>
      </c>
      <c r="AM2377" s="30">
        <f t="shared" si="612"/>
        <v>1000</v>
      </c>
      <c r="AN2377" s="30">
        <f t="shared" si="613"/>
        <v>6497.7399942297725</v>
      </c>
      <c r="AO2377" s="30">
        <f t="shared" si="614"/>
        <v>7625.2597407976482</v>
      </c>
      <c r="AP2377" s="30">
        <f t="shared" si="615"/>
        <v>-6746.0734025091251</v>
      </c>
      <c r="AQ2377" s="19">
        <f t="shared" si="616"/>
        <v>-7.6730871587943863</v>
      </c>
    </row>
    <row r="2378" spans="1:43" x14ac:dyDescent="0.2">
      <c r="A2378" s="23" t="s">
        <v>5665</v>
      </c>
      <c r="B2378" s="6" t="s">
        <v>5677</v>
      </c>
      <c r="C2378" s="6" t="s">
        <v>5667</v>
      </c>
      <c r="D2378" s="2">
        <v>164900</v>
      </c>
      <c r="E2378" s="2">
        <v>165251</v>
      </c>
      <c r="F2378" s="3" t="s">
        <v>3011</v>
      </c>
      <c r="G2378" s="2">
        <v>5</v>
      </c>
      <c r="H2378" s="2">
        <v>165254</v>
      </c>
      <c r="I2378" s="3" t="s">
        <v>3023</v>
      </c>
      <c r="J2378" s="15" t="s">
        <v>5688</v>
      </c>
      <c r="K2378" s="24" t="s">
        <v>5688</v>
      </c>
      <c r="L2378" s="15">
        <v>45196</v>
      </c>
      <c r="M2378" s="15">
        <v>45199</v>
      </c>
      <c r="N2378" s="15"/>
      <c r="O2378" s="26">
        <f>VLOOKUP(D2378,quash!A$2:$I$7791,9,FALSE)</f>
        <v>2</v>
      </c>
      <c r="P2378" s="7">
        <v>7000</v>
      </c>
      <c r="Q2378" s="26">
        <v>138</v>
      </c>
      <c r="R2378" s="19">
        <v>0.11226939921536</v>
      </c>
      <c r="S2378" s="93">
        <v>26</v>
      </c>
      <c r="T2378" s="7">
        <v>10000</v>
      </c>
      <c r="U2378" s="2">
        <v>142</v>
      </c>
      <c r="V2378" s="11">
        <v>2510.34</v>
      </c>
      <c r="W2378" s="14" t="s">
        <v>5281</v>
      </c>
      <c r="X2378" s="18">
        <v>0.35022600057702274</v>
      </c>
      <c r="Y2378" s="9">
        <v>3502.2600057702275</v>
      </c>
      <c r="Z2378" s="19">
        <f t="shared" si="609"/>
        <v>-0.6497739994229772</v>
      </c>
      <c r="AA2378" s="25">
        <v>879.1863382885233</v>
      </c>
      <c r="AB2378" s="30">
        <f t="shared" si="610"/>
        <v>291000</v>
      </c>
      <c r="AC2378" s="30">
        <f t="shared" si="603"/>
        <v>3.4364261168384883E-2</v>
      </c>
      <c r="AD2378" s="31">
        <f t="shared" si="604"/>
        <v>4.7422680412371134</v>
      </c>
      <c r="AE2378" s="31">
        <f t="shared" si="605"/>
        <v>4.8797250859106533</v>
      </c>
      <c r="AG2378" s="30">
        <f t="shared" si="611"/>
        <v>1695000</v>
      </c>
      <c r="AH2378" s="30">
        <f t="shared" si="606"/>
        <v>5.8997050147492625E-3</v>
      </c>
      <c r="AI2378" s="31">
        <f t="shared" si="607"/>
        <v>0.81415929203539816</v>
      </c>
      <c r="AJ2378" s="31">
        <f t="shared" si="608"/>
        <v>0.83775811209439532</v>
      </c>
      <c r="AK2378" s="30">
        <f>IF(W2378="si",($S2378*'COSTOS DE CREDITOS'!$C$27)/DATA!$G2378,"")</f>
        <v>107.09860810633695</v>
      </c>
      <c r="AL2378" s="90">
        <f>IF(W2378="si",'COSTOS DE CREDITOS'!$C$35,"")</f>
        <v>20.421138461538462</v>
      </c>
      <c r="AM2378" s="30">
        <f t="shared" si="612"/>
        <v>1000</v>
      </c>
      <c r="AN2378" s="30">
        <f t="shared" si="613"/>
        <v>6497.7399942297725</v>
      </c>
      <c r="AO2378" s="30">
        <f t="shared" si="614"/>
        <v>7625.2597407976482</v>
      </c>
      <c r="AP2378" s="30">
        <f t="shared" si="615"/>
        <v>-6746.0734025091251</v>
      </c>
      <c r="AQ2378" s="19">
        <f t="shared" si="616"/>
        <v>-7.6730871587943863</v>
      </c>
    </row>
    <row r="2379" spans="1:43" x14ac:dyDescent="0.2">
      <c r="A2379" s="23" t="s">
        <v>5665</v>
      </c>
      <c r="B2379" s="6" t="s">
        <v>5677</v>
      </c>
      <c r="C2379" s="6" t="s">
        <v>5667</v>
      </c>
      <c r="D2379" s="2">
        <v>164902</v>
      </c>
      <c r="E2379" s="2">
        <v>165251</v>
      </c>
      <c r="F2379" s="3" t="s">
        <v>3011</v>
      </c>
      <c r="G2379" s="2">
        <v>5</v>
      </c>
      <c r="H2379" s="2">
        <v>165255</v>
      </c>
      <c r="I2379" s="3" t="s">
        <v>3024</v>
      </c>
      <c r="J2379" s="15" t="s">
        <v>5688</v>
      </c>
      <c r="K2379" s="24" t="s">
        <v>5688</v>
      </c>
      <c r="L2379" s="15">
        <v>45196</v>
      </c>
      <c r="M2379" s="15">
        <v>45199</v>
      </c>
      <c r="N2379" s="15"/>
      <c r="O2379" s="26">
        <f>VLOOKUP(D2379,quash!A$2:$I$7791,9,FALSE)</f>
        <v>3</v>
      </c>
      <c r="P2379" s="7">
        <v>15000</v>
      </c>
      <c r="Q2379" s="26">
        <v>118</v>
      </c>
      <c r="R2379" s="19">
        <v>4.2242675919141E-2</v>
      </c>
      <c r="S2379" s="93">
        <v>26</v>
      </c>
      <c r="T2379" s="7">
        <v>10000</v>
      </c>
      <c r="U2379" s="2">
        <v>142</v>
      </c>
      <c r="V2379" s="11">
        <v>2510.34</v>
      </c>
      <c r="W2379" s="14" t="s">
        <v>5281</v>
      </c>
      <c r="X2379" s="18">
        <v>0.35022600057702274</v>
      </c>
      <c r="Y2379" s="9">
        <v>3502.2600057702275</v>
      </c>
      <c r="Z2379" s="19">
        <f t="shared" si="609"/>
        <v>-0.6497739994229772</v>
      </c>
      <c r="AA2379" s="25">
        <v>879.1863382885233</v>
      </c>
      <c r="AB2379" s="30">
        <f t="shared" si="610"/>
        <v>130000</v>
      </c>
      <c r="AC2379" s="30">
        <f t="shared" si="603"/>
        <v>7.6923076923076927E-2</v>
      </c>
      <c r="AD2379" s="31">
        <f t="shared" si="604"/>
        <v>9.0769230769230766</v>
      </c>
      <c r="AE2379" s="31">
        <f t="shared" si="605"/>
        <v>10.923076923076923</v>
      </c>
      <c r="AG2379" s="30">
        <f t="shared" si="611"/>
        <v>778000</v>
      </c>
      <c r="AH2379" s="30">
        <f t="shared" si="606"/>
        <v>1.2853470437017995E-2</v>
      </c>
      <c r="AI2379" s="31">
        <f t="shared" si="607"/>
        <v>1.5167095115681235</v>
      </c>
      <c r="AJ2379" s="31">
        <f t="shared" si="608"/>
        <v>1.8251928020565553</v>
      </c>
      <c r="AK2379" s="30">
        <f>IF(W2379="si",($S2379*'COSTOS DE CREDITOS'!$C$27)/DATA!$G2379,"")</f>
        <v>107.09860810633695</v>
      </c>
      <c r="AL2379" s="90">
        <f>IF(W2379="si",'COSTOS DE CREDITOS'!$C$35,"")</f>
        <v>20.421138461538462</v>
      </c>
      <c r="AM2379" s="30">
        <f t="shared" si="612"/>
        <v>1000</v>
      </c>
      <c r="AN2379" s="30">
        <f t="shared" si="613"/>
        <v>6497.7399942297725</v>
      </c>
      <c r="AO2379" s="30">
        <f t="shared" si="614"/>
        <v>7625.2597407976482</v>
      </c>
      <c r="AP2379" s="30">
        <f t="shared" si="615"/>
        <v>-6746.0734025091251</v>
      </c>
      <c r="AQ2379" s="19">
        <f t="shared" si="616"/>
        <v>-7.6730871587943863</v>
      </c>
    </row>
    <row r="2380" spans="1:43" x14ac:dyDescent="0.2">
      <c r="A2380" s="23" t="s">
        <v>5665</v>
      </c>
      <c r="B2380" s="6" t="s">
        <v>5677</v>
      </c>
      <c r="C2380" s="6" t="s">
        <v>5667</v>
      </c>
      <c r="D2380" s="2">
        <v>165123</v>
      </c>
      <c r="E2380" s="2">
        <v>165251</v>
      </c>
      <c r="F2380" s="3" t="s">
        <v>3011</v>
      </c>
      <c r="G2380" s="2">
        <v>5</v>
      </c>
      <c r="H2380" s="2">
        <v>165256</v>
      </c>
      <c r="I2380" s="3" t="s">
        <v>3025</v>
      </c>
      <c r="J2380" s="15">
        <v>45191</v>
      </c>
      <c r="K2380" s="24">
        <v>1242551166</v>
      </c>
      <c r="L2380" s="15">
        <v>45196</v>
      </c>
      <c r="M2380" s="15">
        <v>45199</v>
      </c>
      <c r="N2380" s="15"/>
      <c r="O2380" s="26">
        <f>VLOOKUP(D2380,quash!A$2:$I$7791,9,FALSE)</f>
        <v>3</v>
      </c>
      <c r="P2380" s="7">
        <v>10000</v>
      </c>
      <c r="Q2380" s="26">
        <v>131</v>
      </c>
      <c r="R2380" s="19">
        <v>5.6686260266014254E-2</v>
      </c>
      <c r="S2380" s="93">
        <v>26</v>
      </c>
      <c r="T2380" s="7">
        <v>7000</v>
      </c>
      <c r="U2380" s="2">
        <v>142</v>
      </c>
      <c r="V2380" s="11">
        <v>1758.65</v>
      </c>
      <c r="W2380" s="14" t="s">
        <v>5281</v>
      </c>
      <c r="X2380" s="18">
        <v>0.35022600057702274</v>
      </c>
      <c r="Y2380" s="9">
        <v>2451.5820040391591</v>
      </c>
      <c r="Z2380" s="19">
        <f t="shared" si="609"/>
        <v>-0.6497739994229772</v>
      </c>
      <c r="AA2380" s="25">
        <v>615.92495591478109</v>
      </c>
      <c r="AB2380" s="30">
        <f t="shared" si="610"/>
        <v>130000</v>
      </c>
      <c r="AC2380" s="30">
        <f t="shared" si="603"/>
        <v>5.3846153846153849E-2</v>
      </c>
      <c r="AD2380" s="31">
        <f t="shared" si="604"/>
        <v>7.0538461538461545</v>
      </c>
      <c r="AE2380" s="31">
        <f t="shared" si="605"/>
        <v>7.6461538461538465</v>
      </c>
      <c r="AG2380" s="30">
        <f t="shared" si="611"/>
        <v>778000</v>
      </c>
      <c r="AH2380" s="30">
        <f t="shared" si="606"/>
        <v>8.9974293059125968E-3</v>
      </c>
      <c r="AI2380" s="31">
        <f t="shared" si="607"/>
        <v>1.1786632390745502</v>
      </c>
      <c r="AJ2380" s="31">
        <f t="shared" si="608"/>
        <v>1.2776349614395888</v>
      </c>
      <c r="AK2380" s="30">
        <f>IF(W2380="si",($S2380*'COSTOS DE CREDITOS'!$C$27)/DATA!$G2380,"")</f>
        <v>107.09860810633695</v>
      </c>
      <c r="AL2380" s="90">
        <f>IF(W2380="si",'COSTOS DE CREDITOS'!$C$35,"")</f>
        <v>20.421138461538462</v>
      </c>
      <c r="AM2380" s="30">
        <f t="shared" si="612"/>
        <v>700</v>
      </c>
      <c r="AN2380" s="30">
        <f t="shared" si="613"/>
        <v>4548.4179959608409</v>
      </c>
      <c r="AO2380" s="30">
        <f t="shared" si="614"/>
        <v>5375.9377425287166</v>
      </c>
      <c r="AP2380" s="30">
        <f t="shared" si="615"/>
        <v>-4760.0127866139355</v>
      </c>
      <c r="AQ2380" s="19">
        <f t="shared" si="616"/>
        <v>-7.7282349755487534</v>
      </c>
    </row>
    <row r="2381" spans="1:43" x14ac:dyDescent="0.2">
      <c r="A2381" s="23" t="s">
        <v>5665</v>
      </c>
      <c r="B2381" s="6" t="s">
        <v>5684</v>
      </c>
      <c r="C2381" s="6" t="s">
        <v>5667</v>
      </c>
      <c r="D2381" s="2">
        <v>163887</v>
      </c>
      <c r="E2381" s="2">
        <v>165276</v>
      </c>
      <c r="F2381" s="3" t="s">
        <v>3015</v>
      </c>
      <c r="G2381" s="2">
        <v>5</v>
      </c>
      <c r="H2381" s="2">
        <v>165278</v>
      </c>
      <c r="I2381" s="3" t="s">
        <v>3026</v>
      </c>
      <c r="J2381" s="15">
        <v>45176</v>
      </c>
      <c r="K2381" s="24">
        <v>1232406509</v>
      </c>
      <c r="L2381" s="15">
        <v>45196</v>
      </c>
      <c r="M2381" s="15">
        <v>45199</v>
      </c>
      <c r="N2381" s="15"/>
      <c r="O2381" s="26" t="e">
        <f>VLOOKUP(D2381,quash!A$2:$I$7791,9,FALSE)</f>
        <v>#N/A</v>
      </c>
      <c r="P2381" s="7">
        <v>11000</v>
      </c>
      <c r="Q2381" s="26">
        <v>134</v>
      </c>
      <c r="R2381" s="19">
        <v>5.648986168702446E-2</v>
      </c>
      <c r="S2381" s="93">
        <v>26</v>
      </c>
      <c r="T2381" s="7">
        <v>9000</v>
      </c>
      <c r="U2381" s="2">
        <v>142</v>
      </c>
      <c r="V2381" s="11">
        <v>2255.2800000000002</v>
      </c>
      <c r="W2381" s="14" t="s">
        <v>5281</v>
      </c>
      <c r="X2381" s="18">
        <v>0.47453450724983437</v>
      </c>
      <c r="Y2381" s="9">
        <v>4270.8105652485092</v>
      </c>
      <c r="Z2381" s="19">
        <f t="shared" si="609"/>
        <v>-0.52546549275016563</v>
      </c>
      <c r="AA2381" s="25">
        <v>1070.2081835104066</v>
      </c>
      <c r="AB2381" s="30">
        <f t="shared" si="610"/>
        <v>153000</v>
      </c>
      <c r="AC2381" s="30">
        <f t="shared" si="603"/>
        <v>5.8823529411764705E-2</v>
      </c>
      <c r="AD2381" s="31">
        <f t="shared" si="604"/>
        <v>7.8823529411764701</v>
      </c>
      <c r="AE2381" s="31">
        <f t="shared" si="605"/>
        <v>8.3529411764705888</v>
      </c>
      <c r="AG2381" s="30">
        <f t="shared" si="611"/>
        <v>6126000</v>
      </c>
      <c r="AH2381" s="30">
        <f t="shared" si="606"/>
        <v>1.4691478942213516E-3</v>
      </c>
      <c r="AI2381" s="31">
        <f t="shared" si="607"/>
        <v>0.19686581782566112</v>
      </c>
      <c r="AJ2381" s="31">
        <f t="shared" si="608"/>
        <v>0.20861900097943192</v>
      </c>
      <c r="AK2381" s="30">
        <f>IF(W2381="si",($S2381*'COSTOS DE CREDITOS'!$C$27)/DATA!$G2381,"")</f>
        <v>107.09860810633695</v>
      </c>
      <c r="AL2381" s="90">
        <f>IF(W2381="si",'COSTOS DE CREDITOS'!$C$35,"")</f>
        <v>20.421138461538462</v>
      </c>
      <c r="AM2381" s="30">
        <f t="shared" si="612"/>
        <v>900</v>
      </c>
      <c r="AN2381" s="30">
        <f t="shared" si="613"/>
        <v>4729.1894347514908</v>
      </c>
      <c r="AO2381" s="30">
        <f t="shared" si="614"/>
        <v>5756.7091813193665</v>
      </c>
      <c r="AP2381" s="30">
        <f t="shared" si="615"/>
        <v>-4686.5009978089602</v>
      </c>
      <c r="AQ2381" s="19">
        <f t="shared" si="616"/>
        <v>-4.3790554679153129</v>
      </c>
    </row>
    <row r="2382" spans="1:43" x14ac:dyDescent="0.2">
      <c r="A2382" s="23" t="s">
        <v>5665</v>
      </c>
      <c r="B2382" s="6" t="s">
        <v>5684</v>
      </c>
      <c r="C2382" s="6" t="s">
        <v>5667</v>
      </c>
      <c r="D2382" s="2">
        <v>163923</v>
      </c>
      <c r="E2382" s="2">
        <v>165276</v>
      </c>
      <c r="F2382" s="3" t="s">
        <v>3015</v>
      </c>
      <c r="G2382" s="2">
        <v>5</v>
      </c>
      <c r="H2382" s="2">
        <v>165279</v>
      </c>
      <c r="I2382" s="3" t="s">
        <v>3027</v>
      </c>
      <c r="J2382" s="15">
        <v>45176</v>
      </c>
      <c r="K2382" s="24">
        <v>1232491578</v>
      </c>
      <c r="L2382" s="15">
        <v>45196</v>
      </c>
      <c r="M2382" s="15">
        <v>45199</v>
      </c>
      <c r="N2382" s="15"/>
      <c r="O2382" s="26">
        <f>VLOOKUP(D2382,quash!A$2:$I$7791,9,FALSE)</f>
        <v>2</v>
      </c>
      <c r="P2382" s="7">
        <v>10000</v>
      </c>
      <c r="Q2382" s="26">
        <v>147</v>
      </c>
      <c r="R2382" s="19">
        <v>7.9000519063170294E-2</v>
      </c>
      <c r="S2382" s="93">
        <v>26</v>
      </c>
      <c r="T2382" s="7">
        <v>9000</v>
      </c>
      <c r="U2382" s="2">
        <v>142</v>
      </c>
      <c r="V2382" s="11">
        <v>2255.2800000000002</v>
      </c>
      <c r="W2382" s="14" t="s">
        <v>5281</v>
      </c>
      <c r="X2382" s="18">
        <v>0.47453450724983437</v>
      </c>
      <c r="Y2382" s="9">
        <v>4270.8105652485092</v>
      </c>
      <c r="Z2382" s="19">
        <f t="shared" si="609"/>
        <v>-0.52546549275016563</v>
      </c>
      <c r="AA2382" s="25">
        <v>1070.2081835104066</v>
      </c>
      <c r="AB2382" s="30">
        <f t="shared" si="610"/>
        <v>291000</v>
      </c>
      <c r="AC2382" s="30">
        <f t="shared" si="603"/>
        <v>3.0927835051546393E-2</v>
      </c>
      <c r="AD2382" s="31">
        <f t="shared" si="604"/>
        <v>4.5463917525773194</v>
      </c>
      <c r="AE2382" s="31">
        <f t="shared" si="605"/>
        <v>4.391752577319588</v>
      </c>
      <c r="AG2382" s="30">
        <f t="shared" si="611"/>
        <v>1695000</v>
      </c>
      <c r="AH2382" s="30">
        <f t="shared" si="606"/>
        <v>5.3097345132743362E-3</v>
      </c>
      <c r="AI2382" s="31">
        <f t="shared" si="607"/>
        <v>0.78053097345132738</v>
      </c>
      <c r="AJ2382" s="31">
        <f t="shared" si="608"/>
        <v>0.75398230088495577</v>
      </c>
      <c r="AK2382" s="30">
        <f>IF(W2382="si",($S2382*'COSTOS DE CREDITOS'!$C$27)/DATA!$G2382,"")</f>
        <v>107.09860810633695</v>
      </c>
      <c r="AL2382" s="90">
        <f>IF(W2382="si",'COSTOS DE CREDITOS'!$C$35,"")</f>
        <v>20.421138461538462</v>
      </c>
      <c r="AM2382" s="30">
        <f t="shared" si="612"/>
        <v>900</v>
      </c>
      <c r="AN2382" s="30">
        <f t="shared" si="613"/>
        <v>4729.1894347514908</v>
      </c>
      <c r="AO2382" s="30">
        <f t="shared" si="614"/>
        <v>5756.7091813193665</v>
      </c>
      <c r="AP2382" s="30">
        <f t="shared" si="615"/>
        <v>-4686.5009978089602</v>
      </c>
      <c r="AQ2382" s="19">
        <f t="shared" si="616"/>
        <v>-4.3790554679153129</v>
      </c>
    </row>
    <row r="2383" spans="1:43" x14ac:dyDescent="0.2">
      <c r="A2383" s="23" t="s">
        <v>5665</v>
      </c>
      <c r="B2383" s="6" t="s">
        <v>5684</v>
      </c>
      <c r="C2383" s="6" t="s">
        <v>5667</v>
      </c>
      <c r="D2383" s="2">
        <v>163892</v>
      </c>
      <c r="E2383" s="2">
        <v>165276</v>
      </c>
      <c r="F2383" s="3" t="s">
        <v>3015</v>
      </c>
      <c r="G2383" s="2">
        <v>5</v>
      </c>
      <c r="H2383" s="2">
        <v>165280</v>
      </c>
      <c r="I2383" s="3" t="s">
        <v>3028</v>
      </c>
      <c r="J2383" s="15">
        <v>45176</v>
      </c>
      <c r="K2383" s="24">
        <v>1232406753</v>
      </c>
      <c r="L2383" s="15">
        <v>45196</v>
      </c>
      <c r="M2383" s="15">
        <v>45199</v>
      </c>
      <c r="N2383" s="15"/>
      <c r="O2383" s="26">
        <f>VLOOKUP(D2383,quash!A$2:$I$7791,9,FALSE)</f>
        <v>1</v>
      </c>
      <c r="P2383" s="7">
        <v>10000</v>
      </c>
      <c r="Q2383" s="26">
        <v>115</v>
      </c>
      <c r="R2383" s="19">
        <v>3.97705569269148E-2</v>
      </c>
      <c r="S2383" s="93">
        <v>26</v>
      </c>
      <c r="T2383" s="7">
        <v>9000</v>
      </c>
      <c r="U2383" s="2">
        <v>142</v>
      </c>
      <c r="V2383" s="11">
        <v>2255.2800000000002</v>
      </c>
      <c r="W2383" s="14" t="s">
        <v>5281</v>
      </c>
      <c r="X2383" s="18">
        <v>0.47453450724983437</v>
      </c>
      <c r="Y2383" s="9">
        <v>4270.8105652485092</v>
      </c>
      <c r="Z2383" s="19">
        <f t="shared" si="609"/>
        <v>-0.52546549275016563</v>
      </c>
      <c r="AA2383" s="25">
        <v>1070.2081835104066</v>
      </c>
      <c r="AB2383" s="30">
        <f t="shared" si="610"/>
        <v>283000</v>
      </c>
      <c r="AC2383" s="30">
        <f t="shared" si="603"/>
        <v>3.1802120141342753E-2</v>
      </c>
      <c r="AD2383" s="31">
        <f t="shared" si="604"/>
        <v>3.6572438162544167</v>
      </c>
      <c r="AE2383" s="31">
        <f t="shared" si="605"/>
        <v>4.5159010600706706</v>
      </c>
      <c r="AG2383" s="30">
        <f t="shared" si="611"/>
        <v>2427000</v>
      </c>
      <c r="AH2383" s="30">
        <f t="shared" si="606"/>
        <v>3.708281829419036E-3</v>
      </c>
      <c r="AI2383" s="31">
        <f t="shared" si="607"/>
        <v>0.42645241038318915</v>
      </c>
      <c r="AJ2383" s="31">
        <f t="shared" si="608"/>
        <v>0.52657601977750312</v>
      </c>
      <c r="AK2383" s="30">
        <f>IF(W2383="si",($S2383*'COSTOS DE CREDITOS'!$C$27)/DATA!$G2383,"")</f>
        <v>107.09860810633695</v>
      </c>
      <c r="AL2383" s="90">
        <f>IF(W2383="si",'COSTOS DE CREDITOS'!$C$35,"")</f>
        <v>20.421138461538462</v>
      </c>
      <c r="AM2383" s="30">
        <f t="shared" si="612"/>
        <v>900</v>
      </c>
      <c r="AN2383" s="30">
        <f t="shared" si="613"/>
        <v>4729.1894347514908</v>
      </c>
      <c r="AO2383" s="30">
        <f t="shared" si="614"/>
        <v>5756.7091813193665</v>
      </c>
      <c r="AP2383" s="30">
        <f t="shared" si="615"/>
        <v>-4686.5009978089602</v>
      </c>
      <c r="AQ2383" s="19">
        <f t="shared" si="616"/>
        <v>-4.3790554679153129</v>
      </c>
    </row>
    <row r="2384" spans="1:43" x14ac:dyDescent="0.2">
      <c r="A2384" s="23" t="s">
        <v>5665</v>
      </c>
      <c r="B2384" s="6" t="s">
        <v>5684</v>
      </c>
      <c r="C2384" s="6" t="s">
        <v>5667</v>
      </c>
      <c r="D2384" s="2">
        <v>163899</v>
      </c>
      <c r="E2384" s="2">
        <v>165276</v>
      </c>
      <c r="F2384" s="3" t="s">
        <v>3015</v>
      </c>
      <c r="G2384" s="2">
        <v>5</v>
      </c>
      <c r="H2384" s="2">
        <v>165281</v>
      </c>
      <c r="I2384" s="3" t="s">
        <v>3029</v>
      </c>
      <c r="J2384" s="15" t="s">
        <v>5688</v>
      </c>
      <c r="K2384" s="24" t="s">
        <v>5688</v>
      </c>
      <c r="L2384" s="15">
        <v>45196</v>
      </c>
      <c r="M2384" s="15">
        <v>45199</v>
      </c>
      <c r="N2384" s="15"/>
      <c r="O2384" s="26">
        <f>VLOOKUP(D2384,quash!A$2:$I$7791,9,FALSE)</f>
        <v>1</v>
      </c>
      <c r="P2384" s="7">
        <v>9000</v>
      </c>
      <c r="Q2384" s="26">
        <v>135</v>
      </c>
      <c r="R2384" s="19">
        <v>6.2074335512328715E-2</v>
      </c>
      <c r="S2384" s="93">
        <v>26</v>
      </c>
      <c r="T2384" s="7">
        <v>7000</v>
      </c>
      <c r="U2384" s="2">
        <v>142</v>
      </c>
      <c r="V2384" s="11">
        <v>1758.65</v>
      </c>
      <c r="W2384" s="14" t="s">
        <v>5281</v>
      </c>
      <c r="X2384" s="18">
        <v>0.47453450724983437</v>
      </c>
      <c r="Y2384" s="9">
        <v>3321.7415507488404</v>
      </c>
      <c r="Z2384" s="19">
        <f t="shared" si="609"/>
        <v>-0.52546549275016563</v>
      </c>
      <c r="AA2384" s="25">
        <v>834.54011117492121</v>
      </c>
      <c r="AB2384" s="30">
        <f t="shared" si="610"/>
        <v>283000</v>
      </c>
      <c r="AC2384" s="30">
        <f t="shared" si="603"/>
        <v>2.4734982332155476E-2</v>
      </c>
      <c r="AD2384" s="31">
        <f t="shared" si="604"/>
        <v>3.3392226148409891</v>
      </c>
      <c r="AE2384" s="31">
        <f t="shared" si="605"/>
        <v>3.5123674911660774</v>
      </c>
      <c r="AG2384" s="30">
        <f t="shared" si="611"/>
        <v>2427000</v>
      </c>
      <c r="AH2384" s="30">
        <f t="shared" si="606"/>
        <v>2.88421920065925E-3</v>
      </c>
      <c r="AI2384" s="31">
        <f t="shared" si="607"/>
        <v>0.38936959208899874</v>
      </c>
      <c r="AJ2384" s="31">
        <f t="shared" si="608"/>
        <v>0.40955912649361348</v>
      </c>
      <c r="AK2384" s="30">
        <f>IF(W2384="si",($S2384*'COSTOS DE CREDITOS'!$C$27)/DATA!$G2384,"")</f>
        <v>107.09860810633695</v>
      </c>
      <c r="AL2384" s="90">
        <f>IF(W2384="si",'COSTOS DE CREDITOS'!$C$35,"")</f>
        <v>20.421138461538462</v>
      </c>
      <c r="AM2384" s="30">
        <f t="shared" si="612"/>
        <v>700</v>
      </c>
      <c r="AN2384" s="30">
        <f t="shared" si="613"/>
        <v>3678.2584492511596</v>
      </c>
      <c r="AO2384" s="30">
        <f t="shared" si="614"/>
        <v>4505.7781958190353</v>
      </c>
      <c r="AP2384" s="30">
        <f t="shared" si="615"/>
        <v>-3671.2380846441142</v>
      </c>
      <c r="AQ2384" s="19">
        <f t="shared" si="616"/>
        <v>-4.3991151958837547</v>
      </c>
    </row>
    <row r="2385" spans="1:43" x14ac:dyDescent="0.2">
      <c r="A2385" s="23" t="s">
        <v>5665</v>
      </c>
      <c r="B2385" s="6" t="s">
        <v>5684</v>
      </c>
      <c r="C2385" s="6" t="s">
        <v>5667</v>
      </c>
      <c r="D2385" s="4">
        <v>164614</v>
      </c>
      <c r="E2385" s="4">
        <v>165383</v>
      </c>
      <c r="F2385" s="5" t="s">
        <v>3030</v>
      </c>
      <c r="G2385" s="2">
        <v>5</v>
      </c>
      <c r="H2385" s="4">
        <v>165384</v>
      </c>
      <c r="I2385" s="5" t="s">
        <v>3031</v>
      </c>
      <c r="J2385" s="15">
        <v>45187</v>
      </c>
      <c r="K2385" s="24">
        <v>1239320468</v>
      </c>
      <c r="L2385" s="15">
        <v>45197</v>
      </c>
      <c r="M2385" s="15">
        <v>45199</v>
      </c>
      <c r="N2385" s="15"/>
      <c r="O2385" s="26">
        <f>VLOOKUP(D2385,quash!A$2:$I$7791,9,FALSE)</f>
        <v>1</v>
      </c>
      <c r="P2385" s="7">
        <v>10000</v>
      </c>
      <c r="Q2385" s="26">
        <v>115</v>
      </c>
      <c r="R2385" s="19">
        <v>3.97705569269148E-2</v>
      </c>
      <c r="S2385" s="26">
        <v>16</v>
      </c>
      <c r="T2385" s="8">
        <v>10000</v>
      </c>
      <c r="U2385" s="4">
        <v>142</v>
      </c>
      <c r="V2385" s="10">
        <v>2510.34</v>
      </c>
      <c r="W2385" s="14" t="s">
        <v>5281</v>
      </c>
      <c r="X2385" s="18">
        <v>1</v>
      </c>
      <c r="Y2385" s="9">
        <v>10000</v>
      </c>
      <c r="Z2385" s="19">
        <f t="shared" si="609"/>
        <v>0</v>
      </c>
      <c r="AA2385" s="25">
        <v>2510.34</v>
      </c>
      <c r="AB2385" s="30">
        <f t="shared" si="610"/>
        <v>283000</v>
      </c>
      <c r="AC2385" s="30">
        <f t="shared" si="603"/>
        <v>3.5335689045936397E-2</v>
      </c>
      <c r="AD2385" s="31">
        <f t="shared" si="604"/>
        <v>4.063604240282686</v>
      </c>
      <c r="AE2385" s="31">
        <f t="shared" si="605"/>
        <v>5.0176678445229683</v>
      </c>
      <c r="AG2385" s="30">
        <f t="shared" si="611"/>
        <v>2427000</v>
      </c>
      <c r="AH2385" s="30">
        <f t="shared" si="606"/>
        <v>4.1203131437989289E-3</v>
      </c>
      <c r="AI2385" s="31">
        <f t="shared" si="607"/>
        <v>0.47383601153687682</v>
      </c>
      <c r="AJ2385" s="31">
        <f t="shared" si="608"/>
        <v>0.58508446641944789</v>
      </c>
      <c r="AK2385" s="30">
        <f>IF(W2385="si",($S2385*'COSTOS DE CREDITOS'!$C$27)/DATA!$G2385,"")</f>
        <v>65.906835757745824</v>
      </c>
      <c r="AL2385" s="90">
        <f>IF(W2385="si",'COSTOS DE CREDITOS'!$C$35,"")</f>
        <v>20.421138461538462</v>
      </c>
      <c r="AM2385" s="30">
        <f t="shared" si="612"/>
        <v>615.38461538461547</v>
      </c>
      <c r="AN2385" s="30">
        <f t="shared" si="613"/>
        <v>0</v>
      </c>
      <c r="AO2385" s="30">
        <f t="shared" si="614"/>
        <v>701.7125896038998</v>
      </c>
      <c r="AP2385" s="30">
        <f t="shared" si="615"/>
        <v>1808.6274103961005</v>
      </c>
      <c r="AQ2385" s="19">
        <f t="shared" si="616"/>
        <v>0.72047109570659762</v>
      </c>
    </row>
    <row r="2386" spans="1:43" x14ac:dyDescent="0.2">
      <c r="A2386" s="23" t="s">
        <v>5665</v>
      </c>
      <c r="B2386" s="6" t="s">
        <v>5677</v>
      </c>
      <c r="C2386" s="6" t="s">
        <v>5667</v>
      </c>
      <c r="D2386" s="4">
        <v>164755</v>
      </c>
      <c r="E2386" s="4">
        <v>165410</v>
      </c>
      <c r="F2386" s="5" t="s">
        <v>3032</v>
      </c>
      <c r="G2386" s="2">
        <v>6</v>
      </c>
      <c r="H2386" s="4">
        <v>165411</v>
      </c>
      <c r="I2386" s="5" t="s">
        <v>3033</v>
      </c>
      <c r="J2386" s="15">
        <v>45188</v>
      </c>
      <c r="K2386" s="24">
        <v>1240099605</v>
      </c>
      <c r="L2386" s="15">
        <v>45197</v>
      </c>
      <c r="M2386" s="15">
        <v>45199</v>
      </c>
      <c r="N2386" s="15"/>
      <c r="O2386" s="26">
        <f>VLOOKUP(D2386,quash!A$2:$I$7791,9,FALSE)</f>
        <v>5</v>
      </c>
      <c r="P2386" s="7">
        <v>10000</v>
      </c>
      <c r="Q2386" s="26">
        <v>110</v>
      </c>
      <c r="R2386" s="19">
        <v>3.3741050530766099E-2</v>
      </c>
      <c r="S2386" s="93">
        <v>26</v>
      </c>
      <c r="T2386" s="8">
        <v>7000</v>
      </c>
      <c r="U2386" s="4">
        <v>142</v>
      </c>
      <c r="V2386" s="10">
        <v>1758.65</v>
      </c>
      <c r="W2386" s="14" t="s">
        <v>5281</v>
      </c>
      <c r="X2386" s="18">
        <v>0.79666717000453013</v>
      </c>
      <c r="Y2386" s="9">
        <v>5576.6701900317112</v>
      </c>
      <c r="Z2386" s="19">
        <f t="shared" si="609"/>
        <v>-0.20333282999546987</v>
      </c>
      <c r="AA2386" s="25">
        <v>1401.0587185284669</v>
      </c>
      <c r="AB2386" s="30">
        <f t="shared" si="610"/>
        <v>86000</v>
      </c>
      <c r="AC2386" s="30">
        <f t="shared" si="603"/>
        <v>8.1395348837209308E-2</v>
      </c>
      <c r="AD2386" s="31">
        <f t="shared" si="604"/>
        <v>8.9534883720930232</v>
      </c>
      <c r="AE2386" s="31">
        <f t="shared" si="605"/>
        <v>11.558139534883722</v>
      </c>
      <c r="AG2386" s="30">
        <f t="shared" si="611"/>
        <v>352000</v>
      </c>
      <c r="AH2386" s="30">
        <f t="shared" si="606"/>
        <v>1.9886363636363636E-2</v>
      </c>
      <c r="AI2386" s="31">
        <f t="shared" si="607"/>
        <v>2.1875</v>
      </c>
      <c r="AJ2386" s="31">
        <f t="shared" si="608"/>
        <v>2.8238636363636362</v>
      </c>
      <c r="AK2386" s="30">
        <f>IF(W2386="si",($S2386*'COSTOS DE CREDITOS'!$C$27)/DATA!$G2386,"")</f>
        <v>89.248840088614131</v>
      </c>
      <c r="AL2386" s="90">
        <f>IF(W2386="si",'COSTOS DE CREDITOS'!$C$35,"")</f>
        <v>20.421138461538462</v>
      </c>
      <c r="AM2386" s="30">
        <f t="shared" si="612"/>
        <v>700</v>
      </c>
      <c r="AN2386" s="30">
        <f t="shared" si="613"/>
        <v>1423.3298099682888</v>
      </c>
      <c r="AO2386" s="30">
        <f t="shared" si="614"/>
        <v>2232.9997885184412</v>
      </c>
      <c r="AP2386" s="30">
        <f t="shared" si="615"/>
        <v>-831.94106998997427</v>
      </c>
      <c r="AQ2386" s="19">
        <f t="shared" si="616"/>
        <v>-0.5937945776203889</v>
      </c>
    </row>
    <row r="2387" spans="1:43" x14ac:dyDescent="0.2">
      <c r="A2387" s="23" t="s">
        <v>5665</v>
      </c>
      <c r="B2387" s="6" t="s">
        <v>5684</v>
      </c>
      <c r="C2387" s="6" t="s">
        <v>5667</v>
      </c>
      <c r="D2387" s="2">
        <v>164572</v>
      </c>
      <c r="E2387" s="2">
        <v>165383</v>
      </c>
      <c r="F2387" s="3" t="s">
        <v>3030</v>
      </c>
      <c r="G2387" s="2">
        <v>5</v>
      </c>
      <c r="H2387" s="2">
        <v>165385</v>
      </c>
      <c r="I2387" s="3" t="s">
        <v>3034</v>
      </c>
      <c r="J2387" s="15">
        <v>45187</v>
      </c>
      <c r="K2387" s="24">
        <v>1239317534</v>
      </c>
      <c r="L2387" s="15">
        <v>45197</v>
      </c>
      <c r="M2387" s="15">
        <v>45199</v>
      </c>
      <c r="N2387" s="15"/>
      <c r="O2387" s="26">
        <f>VLOOKUP(D2387,quash!A$2:$I$7791,9,FALSE)</f>
        <v>1</v>
      </c>
      <c r="P2387" s="7">
        <v>10000</v>
      </c>
      <c r="Q2387" s="26">
        <v>132</v>
      </c>
      <c r="R2387" s="19">
        <v>5.8283715876113903E-2</v>
      </c>
      <c r="S2387" s="26">
        <v>16</v>
      </c>
      <c r="T2387" s="7">
        <v>10000</v>
      </c>
      <c r="U2387" s="2">
        <v>142</v>
      </c>
      <c r="V2387" s="11">
        <v>2510.34</v>
      </c>
      <c r="W2387" s="14" t="s">
        <v>5281</v>
      </c>
      <c r="X2387" s="18">
        <v>1</v>
      </c>
      <c r="Y2387" s="9">
        <v>10000</v>
      </c>
      <c r="Z2387" s="19">
        <f t="shared" si="609"/>
        <v>0</v>
      </c>
      <c r="AA2387" s="25">
        <v>2510.34</v>
      </c>
      <c r="AB2387" s="30">
        <f t="shared" si="610"/>
        <v>283000</v>
      </c>
      <c r="AC2387" s="30">
        <f t="shared" si="603"/>
        <v>3.5335689045936397E-2</v>
      </c>
      <c r="AD2387" s="31">
        <f t="shared" si="604"/>
        <v>4.6643109540636045</v>
      </c>
      <c r="AE2387" s="31">
        <f t="shared" si="605"/>
        <v>5.0176678445229683</v>
      </c>
      <c r="AG2387" s="30">
        <f t="shared" si="611"/>
        <v>2427000</v>
      </c>
      <c r="AH2387" s="30">
        <f t="shared" si="606"/>
        <v>4.1203131437989289E-3</v>
      </c>
      <c r="AI2387" s="31">
        <f t="shared" si="607"/>
        <v>0.54388133498145863</v>
      </c>
      <c r="AJ2387" s="31">
        <f t="shared" si="608"/>
        <v>0.58508446641944789</v>
      </c>
      <c r="AK2387" s="30">
        <f>IF(W2387="si",($S2387*'COSTOS DE CREDITOS'!$C$27)/DATA!$G2387,"")</f>
        <v>65.906835757745824</v>
      </c>
      <c r="AL2387" s="90">
        <f>IF(W2387="si",'COSTOS DE CREDITOS'!$C$35,"")</f>
        <v>20.421138461538462</v>
      </c>
      <c r="AM2387" s="30">
        <f t="shared" si="612"/>
        <v>615.38461538461547</v>
      </c>
      <c r="AN2387" s="30">
        <f t="shared" si="613"/>
        <v>0</v>
      </c>
      <c r="AO2387" s="30">
        <f t="shared" si="614"/>
        <v>701.7125896038998</v>
      </c>
      <c r="AP2387" s="30">
        <f t="shared" si="615"/>
        <v>1808.6274103961005</v>
      </c>
      <c r="AQ2387" s="19">
        <f t="shared" si="616"/>
        <v>0.72047109570659762</v>
      </c>
    </row>
    <row r="2388" spans="1:43" x14ac:dyDescent="0.2">
      <c r="A2388" s="23" t="s">
        <v>5665</v>
      </c>
      <c r="B2388" s="6" t="s">
        <v>5684</v>
      </c>
      <c r="C2388" s="6" t="s">
        <v>5667</v>
      </c>
      <c r="D2388" s="2">
        <v>164571</v>
      </c>
      <c r="E2388" s="2">
        <v>165383</v>
      </c>
      <c r="F2388" s="3" t="s">
        <v>3030</v>
      </c>
      <c r="G2388" s="2">
        <v>5</v>
      </c>
      <c r="H2388" s="2">
        <v>165386</v>
      </c>
      <c r="I2388" s="3" t="s">
        <v>3035</v>
      </c>
      <c r="J2388" s="15">
        <v>45187</v>
      </c>
      <c r="K2388" s="24">
        <v>1239316960</v>
      </c>
      <c r="L2388" s="15">
        <v>45197</v>
      </c>
      <c r="M2388" s="15">
        <v>45199</v>
      </c>
      <c r="N2388" s="15"/>
      <c r="O2388" s="26">
        <f>VLOOKUP(D2388,quash!A$2:$I$7791,9,FALSE)</f>
        <v>1</v>
      </c>
      <c r="P2388" s="7">
        <v>10000</v>
      </c>
      <c r="Q2388" s="26">
        <v>147</v>
      </c>
      <c r="R2388" s="19">
        <v>7.9000519063170294E-2</v>
      </c>
      <c r="S2388" s="26">
        <v>16</v>
      </c>
      <c r="T2388" s="7">
        <v>9000</v>
      </c>
      <c r="U2388" s="2">
        <v>142</v>
      </c>
      <c r="V2388" s="11">
        <v>2255.2800000000002</v>
      </c>
      <c r="W2388" s="14" t="s">
        <v>5281</v>
      </c>
      <c r="X2388" s="18">
        <v>1</v>
      </c>
      <c r="Y2388" s="9">
        <v>9000</v>
      </c>
      <c r="Z2388" s="19">
        <f t="shared" si="609"/>
        <v>0</v>
      </c>
      <c r="AA2388" s="25">
        <v>2255.2800000000002</v>
      </c>
      <c r="AB2388" s="30">
        <f t="shared" si="610"/>
        <v>283000</v>
      </c>
      <c r="AC2388" s="30">
        <f t="shared" si="603"/>
        <v>3.1802120141342753E-2</v>
      </c>
      <c r="AD2388" s="31">
        <f t="shared" si="604"/>
        <v>4.6749116607773846</v>
      </c>
      <c r="AE2388" s="31">
        <f t="shared" si="605"/>
        <v>4.5159010600706706</v>
      </c>
      <c r="AG2388" s="30">
        <f t="shared" si="611"/>
        <v>2427000</v>
      </c>
      <c r="AH2388" s="30">
        <f t="shared" si="606"/>
        <v>3.708281829419036E-3</v>
      </c>
      <c r="AI2388" s="31">
        <f t="shared" si="607"/>
        <v>0.54511742892459825</v>
      </c>
      <c r="AJ2388" s="31">
        <f t="shared" si="608"/>
        <v>0.52657601977750312</v>
      </c>
      <c r="AK2388" s="30">
        <f>IF(W2388="si",($S2388*'COSTOS DE CREDITOS'!$C$27)/DATA!$G2388,"")</f>
        <v>65.906835757745824</v>
      </c>
      <c r="AL2388" s="90">
        <f>IF(W2388="si",'COSTOS DE CREDITOS'!$C$35,"")</f>
        <v>20.421138461538462</v>
      </c>
      <c r="AM2388" s="30">
        <f t="shared" si="612"/>
        <v>553.84615384615392</v>
      </c>
      <c r="AN2388" s="30">
        <f t="shared" si="613"/>
        <v>0</v>
      </c>
      <c r="AO2388" s="30">
        <f t="shared" si="614"/>
        <v>640.17412806543825</v>
      </c>
      <c r="AP2388" s="30">
        <f t="shared" si="615"/>
        <v>1615.1058719345619</v>
      </c>
      <c r="AQ2388" s="19">
        <f t="shared" si="616"/>
        <v>0.71614428006037467</v>
      </c>
    </row>
    <row r="2389" spans="1:43" x14ac:dyDescent="0.2">
      <c r="A2389" s="23" t="s">
        <v>5665</v>
      </c>
      <c r="B2389" s="6" t="s">
        <v>5684</v>
      </c>
      <c r="C2389" s="6" t="s">
        <v>5667</v>
      </c>
      <c r="D2389" s="2">
        <v>164567</v>
      </c>
      <c r="E2389" s="2">
        <v>165383</v>
      </c>
      <c r="F2389" s="3" t="s">
        <v>3030</v>
      </c>
      <c r="G2389" s="2">
        <v>5</v>
      </c>
      <c r="H2389" s="2">
        <v>165387</v>
      </c>
      <c r="I2389" s="3" t="s">
        <v>3036</v>
      </c>
      <c r="J2389" s="15">
        <v>45187</v>
      </c>
      <c r="K2389" s="24">
        <v>1239315972</v>
      </c>
      <c r="L2389" s="15">
        <v>45197</v>
      </c>
      <c r="M2389" s="15">
        <v>45199</v>
      </c>
      <c r="N2389" s="15"/>
      <c r="O2389" s="26">
        <f>VLOOKUP(D2389,quash!A$2:$I$7791,9,FALSE)</f>
        <v>2</v>
      </c>
      <c r="P2389" s="7">
        <v>10000</v>
      </c>
      <c r="Q2389" s="26">
        <v>127</v>
      </c>
      <c r="R2389" s="19">
        <v>5.24391097594855E-2</v>
      </c>
      <c r="S2389" s="26">
        <v>16</v>
      </c>
      <c r="T2389" s="7">
        <v>10000</v>
      </c>
      <c r="U2389" s="2">
        <v>142</v>
      </c>
      <c r="V2389" s="11">
        <v>2510.34</v>
      </c>
      <c r="W2389" s="14" t="s">
        <v>5281</v>
      </c>
      <c r="X2389" s="18">
        <v>1</v>
      </c>
      <c r="Y2389" s="9">
        <v>10000</v>
      </c>
      <c r="Z2389" s="19">
        <f t="shared" si="609"/>
        <v>0</v>
      </c>
      <c r="AA2389" s="25">
        <v>2510.34</v>
      </c>
      <c r="AB2389" s="30">
        <f t="shared" si="610"/>
        <v>291000</v>
      </c>
      <c r="AC2389" s="30">
        <f t="shared" si="603"/>
        <v>3.4364261168384883E-2</v>
      </c>
      <c r="AD2389" s="31">
        <f t="shared" si="604"/>
        <v>4.3642611683848802</v>
      </c>
      <c r="AE2389" s="31">
        <f t="shared" si="605"/>
        <v>4.8797250859106533</v>
      </c>
      <c r="AG2389" s="30">
        <f t="shared" si="611"/>
        <v>1695000</v>
      </c>
      <c r="AH2389" s="30">
        <f t="shared" si="606"/>
        <v>5.8997050147492625E-3</v>
      </c>
      <c r="AI2389" s="31">
        <f t="shared" si="607"/>
        <v>0.74926253687315636</v>
      </c>
      <c r="AJ2389" s="31">
        <f t="shared" si="608"/>
        <v>0.83775811209439532</v>
      </c>
      <c r="AK2389" s="30">
        <f>IF(W2389="si",($S2389*'COSTOS DE CREDITOS'!$C$27)/DATA!$G2389,"")</f>
        <v>65.906835757745824</v>
      </c>
      <c r="AL2389" s="90">
        <f>IF(W2389="si",'COSTOS DE CREDITOS'!$C$35,"")</f>
        <v>20.421138461538462</v>
      </c>
      <c r="AM2389" s="30">
        <f t="shared" si="612"/>
        <v>615.38461538461547</v>
      </c>
      <c r="AN2389" s="30">
        <f t="shared" si="613"/>
        <v>0</v>
      </c>
      <c r="AO2389" s="30">
        <f t="shared" si="614"/>
        <v>701.7125896038998</v>
      </c>
      <c r="AP2389" s="30">
        <f t="shared" si="615"/>
        <v>1808.6274103961005</v>
      </c>
      <c r="AQ2389" s="19">
        <f t="shared" si="616"/>
        <v>0.72047109570659762</v>
      </c>
    </row>
    <row r="2390" spans="1:43" x14ac:dyDescent="0.2">
      <c r="A2390" s="23" t="s">
        <v>5665</v>
      </c>
      <c r="B2390" s="6" t="s">
        <v>5684</v>
      </c>
      <c r="C2390" s="6" t="s">
        <v>5667</v>
      </c>
      <c r="D2390" s="2">
        <v>164573</v>
      </c>
      <c r="E2390" s="2">
        <v>165383</v>
      </c>
      <c r="F2390" s="3" t="s">
        <v>3030</v>
      </c>
      <c r="G2390" s="2">
        <v>5</v>
      </c>
      <c r="H2390" s="2">
        <v>165388</v>
      </c>
      <c r="I2390" s="3" t="s">
        <v>3037</v>
      </c>
      <c r="J2390" s="15">
        <v>45187</v>
      </c>
      <c r="K2390" s="24">
        <v>1239318653</v>
      </c>
      <c r="L2390" s="15">
        <v>45197</v>
      </c>
      <c r="M2390" s="15">
        <v>45199</v>
      </c>
      <c r="N2390" s="15"/>
      <c r="O2390" s="26" t="e">
        <f>VLOOKUP(D2390,quash!A$2:$I$7791,9,FALSE)</f>
        <v>#N/A</v>
      </c>
      <c r="P2390" s="7">
        <v>9000</v>
      </c>
      <c r="Q2390" s="26">
        <v>146</v>
      </c>
      <c r="R2390" s="19">
        <v>5.2439109759484744E-2</v>
      </c>
      <c r="S2390" s="26">
        <v>16</v>
      </c>
      <c r="T2390" s="7">
        <v>5000</v>
      </c>
      <c r="U2390" s="2">
        <v>147</v>
      </c>
      <c r="V2390" s="11">
        <v>1303.3399999999999</v>
      </c>
      <c r="W2390" s="14" t="s">
        <v>5281</v>
      </c>
      <c r="X2390" s="18">
        <v>1</v>
      </c>
      <c r="Y2390" s="9">
        <v>5000</v>
      </c>
      <c r="Z2390" s="19">
        <f t="shared" si="609"/>
        <v>0</v>
      </c>
      <c r="AA2390" s="25">
        <v>1303.3399999999999</v>
      </c>
      <c r="AB2390" s="30">
        <f t="shared" si="610"/>
        <v>153000</v>
      </c>
      <c r="AC2390" s="30">
        <f t="shared" ref="AC2390:AC2453" si="617">$T2390/AB2390</f>
        <v>3.2679738562091505E-2</v>
      </c>
      <c r="AD2390" s="31">
        <f t="shared" ref="AD2390:AD2453" si="618">AC2390*$Q2390</f>
        <v>4.7712418300653594</v>
      </c>
      <c r="AE2390" s="31">
        <f t="shared" ref="AE2390:AE2453" si="619">AC2390*$U2390</f>
        <v>4.8039215686274517</v>
      </c>
      <c r="AG2390" s="30">
        <f t="shared" si="611"/>
        <v>6126000</v>
      </c>
      <c r="AH2390" s="30">
        <f t="shared" si="606"/>
        <v>8.1619327456741752E-4</v>
      </c>
      <c r="AI2390" s="31">
        <f t="shared" si="607"/>
        <v>0.11916421808684295</v>
      </c>
      <c r="AJ2390" s="31">
        <f t="shared" si="608"/>
        <v>0.11998041136141037</v>
      </c>
      <c r="AK2390" s="30">
        <f>IF(W2390="si",($S2390*'COSTOS DE CREDITOS'!$C$27)/DATA!$G2390,"")</f>
        <v>65.906835757745824</v>
      </c>
      <c r="AL2390" s="90">
        <f>IF(W2390="si",'COSTOS DE CREDITOS'!$C$35,"")</f>
        <v>20.421138461538462</v>
      </c>
      <c r="AM2390" s="30">
        <f t="shared" si="612"/>
        <v>307.69230769230774</v>
      </c>
      <c r="AN2390" s="30">
        <f t="shared" si="613"/>
        <v>0</v>
      </c>
      <c r="AO2390" s="30">
        <f t="shared" si="614"/>
        <v>394.02028191159201</v>
      </c>
      <c r="AP2390" s="30">
        <f t="shared" si="615"/>
        <v>909.31971808840785</v>
      </c>
      <c r="AQ2390" s="19">
        <f t="shared" si="616"/>
        <v>0.69768419452208008</v>
      </c>
    </row>
    <row r="2391" spans="1:43" x14ac:dyDescent="0.2">
      <c r="A2391" s="23" t="s">
        <v>5665</v>
      </c>
      <c r="B2391" s="6" t="s">
        <v>5681</v>
      </c>
      <c r="C2391" s="6" t="s">
        <v>5667</v>
      </c>
      <c r="D2391" s="2">
        <v>164650</v>
      </c>
      <c r="E2391" s="2">
        <v>165374</v>
      </c>
      <c r="F2391" s="3" t="s">
        <v>1900</v>
      </c>
      <c r="G2391" s="2">
        <v>7</v>
      </c>
      <c r="H2391" s="2">
        <v>165380</v>
      </c>
      <c r="I2391" s="3" t="s">
        <v>3038</v>
      </c>
      <c r="J2391" s="15">
        <v>45187</v>
      </c>
      <c r="K2391" s="24">
        <v>1239458001</v>
      </c>
      <c r="L2391" s="15">
        <v>45197</v>
      </c>
      <c r="M2391" s="15">
        <v>45199</v>
      </c>
      <c r="N2391" s="15"/>
      <c r="O2391" s="26">
        <f>VLOOKUP(D2391,quash!A$2:$I$7791,9,FALSE)</f>
        <v>2</v>
      </c>
      <c r="P2391" s="7">
        <v>10000</v>
      </c>
      <c r="Q2391" s="26">
        <v>110</v>
      </c>
      <c r="R2391" s="19">
        <v>3.3220596517330399E-2</v>
      </c>
      <c r="S2391" s="93">
        <v>26</v>
      </c>
      <c r="T2391" s="7">
        <v>10000</v>
      </c>
      <c r="U2391" s="2">
        <v>142</v>
      </c>
      <c r="V2391" s="11">
        <v>2510.34</v>
      </c>
      <c r="W2391" s="14" t="s">
        <v>5281</v>
      </c>
      <c r="X2391" s="18">
        <v>0.65711435093081727</v>
      </c>
      <c r="Y2391" s="9">
        <v>6571.1435093081727</v>
      </c>
      <c r="Z2391" s="19">
        <f t="shared" si="609"/>
        <v>-0.34288564906918273</v>
      </c>
      <c r="AA2391" s="25">
        <v>1649.580439715668</v>
      </c>
      <c r="AB2391" s="30">
        <f t="shared" si="610"/>
        <v>291000</v>
      </c>
      <c r="AC2391" s="30">
        <f t="shared" si="617"/>
        <v>3.4364261168384883E-2</v>
      </c>
      <c r="AD2391" s="31">
        <f t="shared" si="618"/>
        <v>3.7800687285223371</v>
      </c>
      <c r="AE2391" s="31">
        <f t="shared" si="619"/>
        <v>4.8797250859106533</v>
      </c>
      <c r="AG2391" s="30">
        <f t="shared" si="611"/>
        <v>1695000</v>
      </c>
      <c r="AH2391" s="30">
        <f t="shared" si="606"/>
        <v>5.8997050147492625E-3</v>
      </c>
      <c r="AI2391" s="31">
        <f t="shared" si="607"/>
        <v>0.64896755162241893</v>
      </c>
      <c r="AJ2391" s="31">
        <f t="shared" si="608"/>
        <v>0.83775811209439532</v>
      </c>
      <c r="AK2391" s="30">
        <f>IF(W2391="si",($S2391*'COSTOS DE CREDITOS'!$C$27)/DATA!$G2391,"")</f>
        <v>76.499005790240673</v>
      </c>
      <c r="AL2391" s="90">
        <f>IF(W2391="si",'COSTOS DE CREDITOS'!$C$35,"")</f>
        <v>20.421138461538462</v>
      </c>
      <c r="AM2391" s="30">
        <f t="shared" si="612"/>
        <v>1000</v>
      </c>
      <c r="AN2391" s="30">
        <f t="shared" si="613"/>
        <v>3428.8564906918273</v>
      </c>
      <c r="AO2391" s="30">
        <f t="shared" si="614"/>
        <v>4525.776634943606</v>
      </c>
      <c r="AP2391" s="30">
        <f t="shared" si="615"/>
        <v>-2876.196195227938</v>
      </c>
      <c r="AQ2391" s="19">
        <f t="shared" si="616"/>
        <v>-1.743592568134293</v>
      </c>
    </row>
    <row r="2392" spans="1:43" x14ac:dyDescent="0.2">
      <c r="A2392" s="23" t="s">
        <v>5665</v>
      </c>
      <c r="B2392" s="6" t="s">
        <v>5681</v>
      </c>
      <c r="C2392" s="6" t="s">
        <v>5667</v>
      </c>
      <c r="D2392" s="2">
        <v>157654</v>
      </c>
      <c r="E2392" s="2">
        <v>165374</v>
      </c>
      <c r="F2392" s="3" t="s">
        <v>1900</v>
      </c>
      <c r="G2392" s="2">
        <v>7</v>
      </c>
      <c r="H2392" s="2">
        <v>165381</v>
      </c>
      <c r="I2392" s="3" t="s">
        <v>3039</v>
      </c>
      <c r="J2392" s="15">
        <v>45114</v>
      </c>
      <c r="K2392" s="24">
        <v>1188830968</v>
      </c>
      <c r="L2392" s="15">
        <v>45197</v>
      </c>
      <c r="M2392" s="15">
        <v>45199</v>
      </c>
      <c r="N2392" s="15"/>
      <c r="O2392" s="26">
        <f>VLOOKUP(D2392,quash!A$2:$I$7791,9,FALSE)</f>
        <v>1</v>
      </c>
      <c r="P2392" s="7">
        <v>10000</v>
      </c>
      <c r="Q2392" s="26">
        <v>110</v>
      </c>
      <c r="R2392" s="19">
        <v>3.11605023919212E-2</v>
      </c>
      <c r="S2392" s="93">
        <v>26</v>
      </c>
      <c r="T2392" s="7">
        <v>10000</v>
      </c>
      <c r="U2392" s="2">
        <v>142</v>
      </c>
      <c r="V2392" s="11">
        <v>2510.34</v>
      </c>
      <c r="W2392" s="14" t="s">
        <v>5281</v>
      </c>
      <c r="X2392" s="18">
        <v>0.65711435093081727</v>
      </c>
      <c r="Y2392" s="9">
        <v>6571.1435093081727</v>
      </c>
      <c r="Z2392" s="19">
        <f t="shared" si="609"/>
        <v>-0.34288564906918273</v>
      </c>
      <c r="AA2392" s="25">
        <v>1649.580439715668</v>
      </c>
      <c r="AB2392" s="30">
        <f t="shared" si="610"/>
        <v>283000</v>
      </c>
      <c r="AC2392" s="30">
        <f t="shared" si="617"/>
        <v>3.5335689045936397E-2</v>
      </c>
      <c r="AD2392" s="31">
        <f t="shared" si="618"/>
        <v>3.8869257950530036</v>
      </c>
      <c r="AE2392" s="31">
        <f t="shared" si="619"/>
        <v>5.0176678445229683</v>
      </c>
      <c r="AG2392" s="30">
        <f t="shared" si="611"/>
        <v>2427000</v>
      </c>
      <c r="AH2392" s="30">
        <f t="shared" si="606"/>
        <v>4.1203131437989289E-3</v>
      </c>
      <c r="AI2392" s="31">
        <f t="shared" si="607"/>
        <v>0.45323444581788219</v>
      </c>
      <c r="AJ2392" s="31">
        <f t="shared" si="608"/>
        <v>0.58508446641944789</v>
      </c>
      <c r="AK2392" s="30">
        <f>IF(W2392="si",($S2392*'COSTOS DE CREDITOS'!$C$27)/DATA!$G2392,"")</f>
        <v>76.499005790240673</v>
      </c>
      <c r="AL2392" s="90">
        <f>IF(W2392="si",'COSTOS DE CREDITOS'!$C$35,"")</f>
        <v>20.421138461538462</v>
      </c>
      <c r="AM2392" s="30">
        <f t="shared" si="612"/>
        <v>1000</v>
      </c>
      <c r="AN2392" s="30">
        <f t="shared" si="613"/>
        <v>3428.8564906918273</v>
      </c>
      <c r="AO2392" s="30">
        <f t="shared" si="614"/>
        <v>4525.776634943606</v>
      </c>
      <c r="AP2392" s="30">
        <f t="shared" si="615"/>
        <v>-2876.196195227938</v>
      </c>
      <c r="AQ2392" s="19">
        <f t="shared" si="616"/>
        <v>-1.743592568134293</v>
      </c>
    </row>
    <row r="2393" spans="1:43" x14ac:dyDescent="0.2">
      <c r="A2393" s="23" t="s">
        <v>5665</v>
      </c>
      <c r="B2393" s="6" t="s">
        <v>5681</v>
      </c>
      <c r="C2393" s="6" t="s">
        <v>5667</v>
      </c>
      <c r="D2393" s="2">
        <v>164927</v>
      </c>
      <c r="E2393" s="2">
        <v>165374</v>
      </c>
      <c r="F2393" s="3" t="s">
        <v>1900</v>
      </c>
      <c r="G2393" s="2">
        <v>7</v>
      </c>
      <c r="H2393" s="2">
        <v>165382</v>
      </c>
      <c r="I2393" s="3" t="s">
        <v>3040</v>
      </c>
      <c r="J2393" s="15">
        <v>45189</v>
      </c>
      <c r="K2393" s="24">
        <v>1241174414</v>
      </c>
      <c r="L2393" s="15">
        <v>45197</v>
      </c>
      <c r="M2393" s="15">
        <v>45199</v>
      </c>
      <c r="N2393" s="15"/>
      <c r="O2393" s="26">
        <f>VLOOKUP(D2393,quash!A$2:$I$7791,9,FALSE)</f>
        <v>1</v>
      </c>
      <c r="P2393" s="7">
        <v>10000</v>
      </c>
      <c r="Q2393" s="26">
        <v>110</v>
      </c>
      <c r="R2393" s="19">
        <v>3.3741050530766099E-2</v>
      </c>
      <c r="S2393" s="93">
        <v>26</v>
      </c>
      <c r="T2393" s="7">
        <v>5000</v>
      </c>
      <c r="U2393" s="2">
        <v>147</v>
      </c>
      <c r="V2393" s="11">
        <v>1303.3399999999999</v>
      </c>
      <c r="W2393" s="14" t="s">
        <v>5281</v>
      </c>
      <c r="X2393" s="18">
        <v>0.65711435093081727</v>
      </c>
      <c r="Y2393" s="9">
        <v>3285.5717546540864</v>
      </c>
      <c r="Z2393" s="19">
        <f t="shared" si="609"/>
        <v>-0.34288564906918273</v>
      </c>
      <c r="AA2393" s="25">
        <v>856.44341814217137</v>
      </c>
      <c r="AB2393" s="30">
        <f t="shared" si="610"/>
        <v>283000</v>
      </c>
      <c r="AC2393" s="30">
        <f t="shared" si="617"/>
        <v>1.7667844522968199E-2</v>
      </c>
      <c r="AD2393" s="31">
        <f t="shared" si="618"/>
        <v>1.9434628975265018</v>
      </c>
      <c r="AE2393" s="31">
        <f t="shared" si="619"/>
        <v>2.5971731448763253</v>
      </c>
      <c r="AG2393" s="30">
        <f t="shared" si="611"/>
        <v>2427000</v>
      </c>
      <c r="AH2393" s="30">
        <f t="shared" si="606"/>
        <v>2.0601565718994645E-3</v>
      </c>
      <c r="AI2393" s="31">
        <f t="shared" si="607"/>
        <v>0.2266172229089411</v>
      </c>
      <c r="AJ2393" s="31">
        <f t="shared" si="608"/>
        <v>0.30284301606922126</v>
      </c>
      <c r="AK2393" s="30">
        <f>IF(W2393="si",($S2393*'COSTOS DE CREDITOS'!$C$27)/DATA!$G2393,"")</f>
        <v>76.499005790240673</v>
      </c>
      <c r="AL2393" s="90">
        <f>IF(W2393="si",'COSTOS DE CREDITOS'!$C$35,"")</f>
        <v>20.421138461538462</v>
      </c>
      <c r="AM2393" s="30">
        <f t="shared" si="612"/>
        <v>500</v>
      </c>
      <c r="AN2393" s="30">
        <f t="shared" si="613"/>
        <v>1714.4282453459136</v>
      </c>
      <c r="AO2393" s="30">
        <f t="shared" si="614"/>
        <v>2311.3483895976929</v>
      </c>
      <c r="AP2393" s="30">
        <f t="shared" si="615"/>
        <v>-1454.9049714555215</v>
      </c>
      <c r="AQ2393" s="19">
        <f t="shared" si="616"/>
        <v>-1.6987753547240225</v>
      </c>
    </row>
    <row r="2394" spans="1:43" x14ac:dyDescent="0.2">
      <c r="A2394" s="23" t="s">
        <v>5665</v>
      </c>
      <c r="B2394" s="6" t="s">
        <v>5677</v>
      </c>
      <c r="C2394" s="6" t="s">
        <v>5667</v>
      </c>
      <c r="D2394" s="2">
        <v>164757</v>
      </c>
      <c r="E2394" s="2">
        <v>165410</v>
      </c>
      <c r="F2394" s="3" t="s">
        <v>3032</v>
      </c>
      <c r="G2394" s="2">
        <v>6</v>
      </c>
      <c r="H2394" s="2">
        <v>165412</v>
      </c>
      <c r="I2394" s="3" t="s">
        <v>3041</v>
      </c>
      <c r="J2394" s="15" t="s">
        <v>5688</v>
      </c>
      <c r="K2394" s="24" t="s">
        <v>5688</v>
      </c>
      <c r="L2394" s="15">
        <v>45197</v>
      </c>
      <c r="M2394" s="15">
        <v>45199</v>
      </c>
      <c r="N2394" s="15"/>
      <c r="O2394" s="26">
        <f>VLOOKUP(D2394,quash!A$2:$I$7791,9,FALSE)</f>
        <v>5</v>
      </c>
      <c r="P2394" s="7">
        <v>14000</v>
      </c>
      <c r="Q2394" s="26">
        <v>112</v>
      </c>
      <c r="R2394" s="19">
        <v>3.8401844110557012E-2</v>
      </c>
      <c r="S2394" s="93">
        <v>26</v>
      </c>
      <c r="T2394" s="7">
        <v>7000</v>
      </c>
      <c r="U2394" s="2">
        <v>142</v>
      </c>
      <c r="V2394" s="11">
        <v>1758.65</v>
      </c>
      <c r="W2394" s="14" t="s">
        <v>5281</v>
      </c>
      <c r="X2394" s="18">
        <v>0.79666717000453013</v>
      </c>
      <c r="Y2394" s="9">
        <v>5576.6701900317112</v>
      </c>
      <c r="Z2394" s="19">
        <f t="shared" si="609"/>
        <v>-0.20333282999546987</v>
      </c>
      <c r="AA2394" s="25">
        <v>1401.0587185284669</v>
      </c>
      <c r="AB2394" s="30">
        <f t="shared" si="610"/>
        <v>86000</v>
      </c>
      <c r="AC2394" s="30">
        <f t="shared" si="617"/>
        <v>8.1395348837209308E-2</v>
      </c>
      <c r="AD2394" s="31">
        <f t="shared" si="618"/>
        <v>9.1162790697674421</v>
      </c>
      <c r="AE2394" s="31">
        <f t="shared" si="619"/>
        <v>11.558139534883722</v>
      </c>
      <c r="AG2394" s="30">
        <f t="shared" si="611"/>
        <v>352000</v>
      </c>
      <c r="AH2394" s="30">
        <f t="shared" si="606"/>
        <v>1.9886363636363636E-2</v>
      </c>
      <c r="AI2394" s="31">
        <f t="shared" si="607"/>
        <v>2.2272727272727271</v>
      </c>
      <c r="AJ2394" s="31">
        <f t="shared" si="608"/>
        <v>2.8238636363636362</v>
      </c>
      <c r="AK2394" s="30">
        <f>IF(W2394="si",($S2394*'COSTOS DE CREDITOS'!$C$27)/DATA!$G2394,"")</f>
        <v>89.248840088614131</v>
      </c>
      <c r="AL2394" s="90">
        <f>IF(W2394="si",'COSTOS DE CREDITOS'!$C$35,"")</f>
        <v>20.421138461538462</v>
      </c>
      <c r="AM2394" s="30">
        <f t="shared" si="612"/>
        <v>700</v>
      </c>
      <c r="AN2394" s="30">
        <f t="shared" si="613"/>
        <v>1423.3298099682888</v>
      </c>
      <c r="AO2394" s="30">
        <f t="shared" si="614"/>
        <v>2232.9997885184412</v>
      </c>
      <c r="AP2394" s="30">
        <f t="shared" si="615"/>
        <v>-831.94106998997427</v>
      </c>
      <c r="AQ2394" s="19">
        <f t="shared" si="616"/>
        <v>-0.5937945776203889</v>
      </c>
    </row>
    <row r="2395" spans="1:43" x14ac:dyDescent="0.2">
      <c r="A2395" s="23" t="s">
        <v>5665</v>
      </c>
      <c r="B2395" s="6" t="s">
        <v>5677</v>
      </c>
      <c r="C2395" s="6" t="s">
        <v>5667</v>
      </c>
      <c r="D2395" s="2">
        <v>164754</v>
      </c>
      <c r="E2395" s="2">
        <v>165410</v>
      </c>
      <c r="F2395" s="3" t="s">
        <v>3032</v>
      </c>
      <c r="G2395" s="2">
        <v>6</v>
      </c>
      <c r="H2395" s="2">
        <v>165413</v>
      </c>
      <c r="I2395" s="3" t="s">
        <v>3042</v>
      </c>
      <c r="J2395" s="15" t="s">
        <v>5688</v>
      </c>
      <c r="K2395" s="24" t="s">
        <v>5688</v>
      </c>
      <c r="L2395" s="15">
        <v>45197</v>
      </c>
      <c r="M2395" s="15">
        <v>45199</v>
      </c>
      <c r="N2395" s="15"/>
      <c r="O2395" s="26">
        <f>VLOOKUP(D2395,quash!A$2:$I$7791,9,FALSE)</f>
        <v>5</v>
      </c>
      <c r="P2395" s="7">
        <v>14000</v>
      </c>
      <c r="Q2395" s="26">
        <v>112</v>
      </c>
      <c r="R2395" s="19">
        <v>3.8401844110557012E-2</v>
      </c>
      <c r="S2395" s="93">
        <v>26</v>
      </c>
      <c r="T2395" s="7">
        <v>7000</v>
      </c>
      <c r="U2395" s="2">
        <v>142</v>
      </c>
      <c r="V2395" s="11">
        <v>1758.65</v>
      </c>
      <c r="W2395" s="14" t="s">
        <v>5281</v>
      </c>
      <c r="X2395" s="18">
        <v>0.79666717000453013</v>
      </c>
      <c r="Y2395" s="9">
        <v>5576.6701900317112</v>
      </c>
      <c r="Z2395" s="19">
        <f t="shared" si="609"/>
        <v>-0.20333282999546987</v>
      </c>
      <c r="AA2395" s="25">
        <v>1401.0587185284669</v>
      </c>
      <c r="AB2395" s="30">
        <f t="shared" si="610"/>
        <v>86000</v>
      </c>
      <c r="AC2395" s="30">
        <f t="shared" si="617"/>
        <v>8.1395348837209308E-2</v>
      </c>
      <c r="AD2395" s="31">
        <f t="shared" si="618"/>
        <v>9.1162790697674421</v>
      </c>
      <c r="AE2395" s="31">
        <f t="shared" si="619"/>
        <v>11.558139534883722</v>
      </c>
      <c r="AG2395" s="30">
        <f t="shared" si="611"/>
        <v>352000</v>
      </c>
      <c r="AH2395" s="30">
        <f t="shared" si="606"/>
        <v>1.9886363636363636E-2</v>
      </c>
      <c r="AI2395" s="31">
        <f t="shared" si="607"/>
        <v>2.2272727272727271</v>
      </c>
      <c r="AJ2395" s="31">
        <f t="shared" si="608"/>
        <v>2.8238636363636362</v>
      </c>
      <c r="AK2395" s="30">
        <f>IF(W2395="si",($S2395*'COSTOS DE CREDITOS'!$C$27)/DATA!$G2395,"")</f>
        <v>89.248840088614131</v>
      </c>
      <c r="AL2395" s="90">
        <f>IF(W2395="si",'COSTOS DE CREDITOS'!$C$35,"")</f>
        <v>20.421138461538462</v>
      </c>
      <c r="AM2395" s="30">
        <f t="shared" si="612"/>
        <v>700</v>
      </c>
      <c r="AN2395" s="30">
        <f t="shared" si="613"/>
        <v>1423.3298099682888</v>
      </c>
      <c r="AO2395" s="30">
        <f t="shared" si="614"/>
        <v>2232.9997885184412</v>
      </c>
      <c r="AP2395" s="30">
        <f t="shared" si="615"/>
        <v>-831.94106998997427</v>
      </c>
      <c r="AQ2395" s="19">
        <f t="shared" si="616"/>
        <v>-0.5937945776203889</v>
      </c>
    </row>
    <row r="2396" spans="1:43" x14ac:dyDescent="0.2">
      <c r="A2396" s="23" t="s">
        <v>5665</v>
      </c>
      <c r="B2396" s="6" t="s">
        <v>5677</v>
      </c>
      <c r="C2396" s="6" t="s">
        <v>5667</v>
      </c>
      <c r="D2396" s="2">
        <v>164752</v>
      </c>
      <c r="E2396" s="2">
        <v>165410</v>
      </c>
      <c r="F2396" s="3" t="s">
        <v>3032</v>
      </c>
      <c r="G2396" s="2">
        <v>6</v>
      </c>
      <c r="H2396" s="2">
        <v>165414</v>
      </c>
      <c r="I2396" s="3" t="s">
        <v>3043</v>
      </c>
      <c r="J2396" s="15" t="s">
        <v>5688</v>
      </c>
      <c r="K2396" s="24" t="s">
        <v>5688</v>
      </c>
      <c r="L2396" s="15">
        <v>45197</v>
      </c>
      <c r="M2396" s="15">
        <v>45199</v>
      </c>
      <c r="N2396" s="15"/>
      <c r="O2396" s="26">
        <f>VLOOKUP(D2396,quash!A$2:$I$7791,9,FALSE)</f>
        <v>6</v>
      </c>
      <c r="P2396" s="7">
        <v>15000</v>
      </c>
      <c r="Q2396" s="26">
        <v>118</v>
      </c>
      <c r="R2396" s="19">
        <v>4.2637369962707131E-2</v>
      </c>
      <c r="S2396" s="93">
        <v>26</v>
      </c>
      <c r="T2396" s="7">
        <v>7000</v>
      </c>
      <c r="U2396" s="2">
        <v>142</v>
      </c>
      <c r="V2396" s="11">
        <v>1758.65</v>
      </c>
      <c r="W2396" s="14" t="s">
        <v>5281</v>
      </c>
      <c r="X2396" s="18">
        <v>0.79666717000453013</v>
      </c>
      <c r="Y2396" s="9">
        <v>5576.6701900317112</v>
      </c>
      <c r="Z2396" s="19">
        <f t="shared" si="609"/>
        <v>-0.20333282999546987</v>
      </c>
      <c r="AA2396" s="25">
        <v>1401.0587185284669</v>
      </c>
      <c r="AB2396" s="30">
        <f t="shared" si="610"/>
        <v>27000</v>
      </c>
      <c r="AC2396" s="30">
        <f t="shared" si="617"/>
        <v>0.25925925925925924</v>
      </c>
      <c r="AD2396" s="31">
        <f t="shared" si="618"/>
        <v>30.592592592592592</v>
      </c>
      <c r="AE2396" s="31">
        <f t="shared" si="619"/>
        <v>36.81481481481481</v>
      </c>
      <c r="AG2396" s="30">
        <f t="shared" si="611"/>
        <v>288000</v>
      </c>
      <c r="AH2396" s="30">
        <f t="shared" si="606"/>
        <v>2.4305555555555556E-2</v>
      </c>
      <c r="AI2396" s="31">
        <f t="shared" si="607"/>
        <v>2.8680555555555558</v>
      </c>
      <c r="AJ2396" s="31">
        <f t="shared" si="608"/>
        <v>3.4513888888888888</v>
      </c>
      <c r="AK2396" s="30">
        <f>IF(W2396="si",($S2396*'COSTOS DE CREDITOS'!$C$27)/DATA!$G2396,"")</f>
        <v>89.248840088614131</v>
      </c>
      <c r="AL2396" s="90">
        <f>IF(W2396="si",'COSTOS DE CREDITOS'!$C$35,"")</f>
        <v>20.421138461538462</v>
      </c>
      <c r="AM2396" s="30">
        <f t="shared" si="612"/>
        <v>700</v>
      </c>
      <c r="AN2396" s="30">
        <f t="shared" si="613"/>
        <v>1423.3298099682888</v>
      </c>
      <c r="AO2396" s="30">
        <f t="shared" si="614"/>
        <v>2232.9997885184412</v>
      </c>
      <c r="AP2396" s="30">
        <f t="shared" si="615"/>
        <v>-831.94106998997427</v>
      </c>
      <c r="AQ2396" s="19">
        <f t="shared" si="616"/>
        <v>-0.5937945776203889</v>
      </c>
    </row>
    <row r="2397" spans="1:43" x14ac:dyDescent="0.2">
      <c r="A2397" s="23" t="s">
        <v>5665</v>
      </c>
      <c r="B2397" s="6" t="s">
        <v>5677</v>
      </c>
      <c r="C2397" s="6" t="s">
        <v>5667</v>
      </c>
      <c r="D2397" s="2">
        <v>164751</v>
      </c>
      <c r="E2397" s="2">
        <v>165410</v>
      </c>
      <c r="F2397" s="3" t="s">
        <v>3032</v>
      </c>
      <c r="G2397" s="2">
        <v>6</v>
      </c>
      <c r="H2397" s="2">
        <v>165415</v>
      </c>
      <c r="I2397" s="3" t="s">
        <v>3044</v>
      </c>
      <c r="J2397" s="15" t="s">
        <v>5688</v>
      </c>
      <c r="K2397" s="24" t="s">
        <v>5688</v>
      </c>
      <c r="L2397" s="15">
        <v>45197</v>
      </c>
      <c r="M2397" s="15">
        <v>45199</v>
      </c>
      <c r="N2397" s="15"/>
      <c r="O2397" s="26">
        <f>VLOOKUP(D2397,quash!A$2:$I$7791,9,FALSE)</f>
        <v>5</v>
      </c>
      <c r="P2397" s="7">
        <v>14000</v>
      </c>
      <c r="Q2397" s="26">
        <v>112</v>
      </c>
      <c r="R2397" s="19">
        <v>3.8401844110557012E-2</v>
      </c>
      <c r="S2397" s="93">
        <v>26</v>
      </c>
      <c r="T2397" s="7">
        <v>7000</v>
      </c>
      <c r="U2397" s="2">
        <v>142</v>
      </c>
      <c r="V2397" s="11">
        <v>1758.65</v>
      </c>
      <c r="W2397" s="14" t="s">
        <v>5281</v>
      </c>
      <c r="X2397" s="18">
        <v>0.79666717000453013</v>
      </c>
      <c r="Y2397" s="9">
        <v>5576.6701900317112</v>
      </c>
      <c r="Z2397" s="19">
        <f t="shared" si="609"/>
        <v>-0.20333282999546987</v>
      </c>
      <c r="AA2397" s="25">
        <v>1401.0587185284669</v>
      </c>
      <c r="AB2397" s="30">
        <f t="shared" si="610"/>
        <v>86000</v>
      </c>
      <c r="AC2397" s="30">
        <f t="shared" si="617"/>
        <v>8.1395348837209308E-2</v>
      </c>
      <c r="AD2397" s="31">
        <f t="shared" si="618"/>
        <v>9.1162790697674421</v>
      </c>
      <c r="AE2397" s="31">
        <f t="shared" si="619"/>
        <v>11.558139534883722</v>
      </c>
      <c r="AG2397" s="30">
        <f t="shared" si="611"/>
        <v>352000</v>
      </c>
      <c r="AH2397" s="30">
        <f t="shared" si="606"/>
        <v>1.9886363636363636E-2</v>
      </c>
      <c r="AI2397" s="31">
        <f t="shared" si="607"/>
        <v>2.2272727272727271</v>
      </c>
      <c r="AJ2397" s="31">
        <f t="shared" si="608"/>
        <v>2.8238636363636362</v>
      </c>
      <c r="AK2397" s="30">
        <f>IF(W2397="si",($S2397*'COSTOS DE CREDITOS'!$C$27)/DATA!$G2397,"")</f>
        <v>89.248840088614131</v>
      </c>
      <c r="AL2397" s="90">
        <f>IF(W2397="si",'COSTOS DE CREDITOS'!$C$35,"")</f>
        <v>20.421138461538462</v>
      </c>
      <c r="AM2397" s="30">
        <f t="shared" si="612"/>
        <v>700</v>
      </c>
      <c r="AN2397" s="30">
        <f t="shared" si="613"/>
        <v>1423.3298099682888</v>
      </c>
      <c r="AO2397" s="30">
        <f t="shared" si="614"/>
        <v>2232.9997885184412</v>
      </c>
      <c r="AP2397" s="30">
        <f t="shared" si="615"/>
        <v>-831.94106998997427</v>
      </c>
      <c r="AQ2397" s="19">
        <f t="shared" si="616"/>
        <v>-0.5937945776203889</v>
      </c>
    </row>
    <row r="2398" spans="1:43" x14ac:dyDescent="0.2">
      <c r="A2398" s="23" t="s">
        <v>5665</v>
      </c>
      <c r="B2398" s="6" t="s">
        <v>5677</v>
      </c>
      <c r="C2398" s="6" t="s">
        <v>5667</v>
      </c>
      <c r="D2398" s="2">
        <v>164749</v>
      </c>
      <c r="E2398" s="2">
        <v>165410</v>
      </c>
      <c r="F2398" s="3" t="s">
        <v>3032</v>
      </c>
      <c r="G2398" s="2">
        <v>6</v>
      </c>
      <c r="H2398" s="2">
        <v>165416</v>
      </c>
      <c r="I2398" s="3" t="s">
        <v>3045</v>
      </c>
      <c r="J2398" s="15" t="s">
        <v>5688</v>
      </c>
      <c r="K2398" s="24" t="s">
        <v>5688</v>
      </c>
      <c r="L2398" s="15">
        <v>45197</v>
      </c>
      <c r="M2398" s="15">
        <v>45199</v>
      </c>
      <c r="N2398" s="15"/>
      <c r="O2398" s="26">
        <f>VLOOKUP(D2398,quash!A$2:$I$7791,9,FALSE)</f>
        <v>4</v>
      </c>
      <c r="P2398" s="7">
        <v>14000</v>
      </c>
      <c r="Q2398" s="26">
        <v>112</v>
      </c>
      <c r="R2398" s="19">
        <v>3.3454322959783331E-2</v>
      </c>
      <c r="S2398" s="93">
        <v>26</v>
      </c>
      <c r="T2398" s="7">
        <v>5000</v>
      </c>
      <c r="U2398" s="2">
        <v>147</v>
      </c>
      <c r="V2398" s="11">
        <v>1303.3399999999999</v>
      </c>
      <c r="W2398" s="14" t="s">
        <v>5281</v>
      </c>
      <c r="X2398" s="18">
        <v>0.79666717000453013</v>
      </c>
      <c r="Y2398" s="9">
        <v>3983.3358500226504</v>
      </c>
      <c r="Z2398" s="19">
        <f t="shared" si="609"/>
        <v>-0.20333282999546987</v>
      </c>
      <c r="AA2398" s="25">
        <v>1038.3281893537041</v>
      </c>
      <c r="AB2398" s="30">
        <f t="shared" si="610"/>
        <v>176000</v>
      </c>
      <c r="AC2398" s="30">
        <f t="shared" si="617"/>
        <v>2.8409090909090908E-2</v>
      </c>
      <c r="AD2398" s="31">
        <f t="shared" si="618"/>
        <v>3.1818181818181817</v>
      </c>
      <c r="AE2398" s="31">
        <f t="shared" si="619"/>
        <v>4.1761363636363633</v>
      </c>
      <c r="AG2398" s="30">
        <f t="shared" si="611"/>
        <v>927000</v>
      </c>
      <c r="AH2398" s="30">
        <f t="shared" si="606"/>
        <v>5.3937432578209281E-3</v>
      </c>
      <c r="AI2398" s="31">
        <f t="shared" si="607"/>
        <v>0.60409924487594391</v>
      </c>
      <c r="AJ2398" s="31">
        <f t="shared" si="608"/>
        <v>0.79288025889967639</v>
      </c>
      <c r="AK2398" s="30">
        <f>IF(W2398="si",($S2398*'COSTOS DE CREDITOS'!$C$27)/DATA!$G2398,"")</f>
        <v>89.248840088614131</v>
      </c>
      <c r="AL2398" s="90">
        <f>IF(W2398="si",'COSTOS DE CREDITOS'!$C$35,"")</f>
        <v>20.421138461538462</v>
      </c>
      <c r="AM2398" s="30">
        <f t="shared" si="612"/>
        <v>500</v>
      </c>
      <c r="AN2398" s="30">
        <f t="shared" si="613"/>
        <v>1016.6641499773496</v>
      </c>
      <c r="AO2398" s="30">
        <f t="shared" si="614"/>
        <v>1626.3341285275021</v>
      </c>
      <c r="AP2398" s="30">
        <f t="shared" si="615"/>
        <v>-588.00593917379797</v>
      </c>
      <c r="AQ2398" s="19">
        <f t="shared" si="616"/>
        <v>-0.56630066023710257</v>
      </c>
    </row>
    <row r="2399" spans="1:43" x14ac:dyDescent="0.2">
      <c r="A2399" s="23" t="s">
        <v>5665</v>
      </c>
      <c r="B2399" s="6" t="s">
        <v>5682</v>
      </c>
      <c r="C2399" s="6" t="s">
        <v>5670</v>
      </c>
      <c r="D2399" s="4">
        <v>165333</v>
      </c>
      <c r="E2399" s="4">
        <v>165547</v>
      </c>
      <c r="F2399" s="5" t="s">
        <v>3046</v>
      </c>
      <c r="G2399" s="2">
        <v>6</v>
      </c>
      <c r="H2399" s="4">
        <v>165548</v>
      </c>
      <c r="I2399" s="5" t="s">
        <v>3047</v>
      </c>
      <c r="J2399" s="15">
        <v>45195</v>
      </c>
      <c r="K2399" s="24">
        <v>1246454454</v>
      </c>
      <c r="L2399" s="15">
        <v>45197</v>
      </c>
      <c r="M2399" s="15">
        <v>45199</v>
      </c>
      <c r="N2399" s="15"/>
      <c r="O2399" s="26">
        <f>VLOOKUP(D2399,quash!A$2:$I$7791,9,FALSE)</f>
        <v>3</v>
      </c>
      <c r="P2399" s="7">
        <v>5000</v>
      </c>
      <c r="Q2399" s="26">
        <v>147</v>
      </c>
      <c r="R2399" s="19">
        <v>0.11226939921536</v>
      </c>
      <c r="S2399" s="26">
        <v>16</v>
      </c>
      <c r="T2399" s="8">
        <v>7000</v>
      </c>
      <c r="U2399" s="4">
        <v>142</v>
      </c>
      <c r="V2399" s="10">
        <v>1758.65</v>
      </c>
      <c r="W2399" s="14" t="s">
        <v>5281</v>
      </c>
      <c r="X2399" s="18">
        <v>1</v>
      </c>
      <c r="Y2399" s="9">
        <v>7000</v>
      </c>
      <c r="Z2399" s="19">
        <f t="shared" si="609"/>
        <v>0</v>
      </c>
      <c r="AA2399" s="25">
        <v>1758.65</v>
      </c>
      <c r="AB2399" s="30">
        <f t="shared" si="610"/>
        <v>130000</v>
      </c>
      <c r="AC2399" s="30">
        <f t="shared" si="617"/>
        <v>5.3846153846153849E-2</v>
      </c>
      <c r="AD2399" s="31">
        <f t="shared" si="618"/>
        <v>7.9153846153846157</v>
      </c>
      <c r="AE2399" s="31">
        <f t="shared" si="619"/>
        <v>7.6461538461538465</v>
      </c>
      <c r="AG2399" s="30">
        <f t="shared" si="611"/>
        <v>778000</v>
      </c>
      <c r="AH2399" s="30">
        <f t="shared" si="606"/>
        <v>8.9974293059125968E-3</v>
      </c>
      <c r="AI2399" s="31">
        <f t="shared" si="607"/>
        <v>1.3226221079691518</v>
      </c>
      <c r="AJ2399" s="31">
        <f t="shared" si="608"/>
        <v>1.2776349614395888</v>
      </c>
      <c r="AK2399" s="30">
        <f>IF(W2399="si",($S2399*'COSTOS DE CREDITOS'!$C$27)/DATA!$G2399,"")</f>
        <v>54.922363131454851</v>
      </c>
      <c r="AL2399" s="90">
        <f>IF(W2399="si",'COSTOS DE CREDITOS'!$C$35,"")</f>
        <v>20.421138461538462</v>
      </c>
      <c r="AM2399" s="30">
        <f t="shared" si="612"/>
        <v>430.76923076923077</v>
      </c>
      <c r="AN2399" s="30">
        <f t="shared" si="613"/>
        <v>0</v>
      </c>
      <c r="AO2399" s="30">
        <f t="shared" si="614"/>
        <v>506.11273236222405</v>
      </c>
      <c r="AP2399" s="30">
        <f t="shared" si="615"/>
        <v>1252.537267637776</v>
      </c>
      <c r="AQ2399" s="19">
        <f t="shared" si="616"/>
        <v>0.71221520350142209</v>
      </c>
    </row>
    <row r="2400" spans="1:43" x14ac:dyDescent="0.2">
      <c r="A2400" s="23" t="s">
        <v>5665</v>
      </c>
      <c r="B2400" s="6" t="s">
        <v>5674</v>
      </c>
      <c r="C2400" s="6" t="s">
        <v>5670</v>
      </c>
      <c r="D2400" s="2">
        <v>165339</v>
      </c>
      <c r="E2400" s="2">
        <v>165347</v>
      </c>
      <c r="F2400" s="3" t="s">
        <v>674</v>
      </c>
      <c r="G2400" s="2">
        <v>6</v>
      </c>
      <c r="H2400" s="2">
        <v>165358</v>
      </c>
      <c r="I2400" s="3" t="s">
        <v>3048</v>
      </c>
      <c r="J2400" s="15">
        <v>45299</v>
      </c>
      <c r="K2400" s="24">
        <v>1315706742</v>
      </c>
      <c r="L2400" s="15">
        <v>45197</v>
      </c>
      <c r="M2400" s="15">
        <v>45199</v>
      </c>
      <c r="N2400" s="15"/>
      <c r="O2400" s="26">
        <f>VLOOKUP(D2400,quash!A$2:$I$7791,9,FALSE)</f>
        <v>2</v>
      </c>
      <c r="P2400" s="7">
        <v>10000</v>
      </c>
      <c r="Q2400" s="26">
        <v>115</v>
      </c>
      <c r="R2400" s="19">
        <v>3.97705569269148E-2</v>
      </c>
      <c r="S2400" s="26">
        <v>16</v>
      </c>
      <c r="T2400" s="7">
        <v>5000</v>
      </c>
      <c r="U2400" s="2">
        <v>147</v>
      </c>
      <c r="V2400" s="11">
        <v>1303.3399999999999</v>
      </c>
      <c r="W2400" s="14" t="s">
        <v>5281</v>
      </c>
      <c r="X2400" s="18">
        <v>1</v>
      </c>
      <c r="Y2400" s="9">
        <v>5000</v>
      </c>
      <c r="Z2400" s="19">
        <f t="shared" si="609"/>
        <v>0</v>
      </c>
      <c r="AA2400" s="25">
        <v>1303.3399999999999</v>
      </c>
      <c r="AB2400" s="30">
        <f t="shared" si="610"/>
        <v>291000</v>
      </c>
      <c r="AC2400" s="30">
        <f t="shared" si="617"/>
        <v>1.7182130584192441E-2</v>
      </c>
      <c r="AD2400" s="31">
        <f t="shared" si="618"/>
        <v>1.9759450171821307</v>
      </c>
      <c r="AE2400" s="31">
        <f t="shared" si="619"/>
        <v>2.525773195876289</v>
      </c>
      <c r="AG2400" s="30">
        <f t="shared" si="611"/>
        <v>1695000</v>
      </c>
      <c r="AH2400" s="30">
        <f t="shared" si="606"/>
        <v>2.9498525073746312E-3</v>
      </c>
      <c r="AI2400" s="31">
        <f t="shared" si="607"/>
        <v>0.33923303834808261</v>
      </c>
      <c r="AJ2400" s="31">
        <f t="shared" si="608"/>
        <v>0.4336283185840708</v>
      </c>
      <c r="AK2400" s="30">
        <f>IF(W2400="si",($S2400*'COSTOS DE CREDITOS'!$C$27)/DATA!$G2400,"")</f>
        <v>54.922363131454851</v>
      </c>
      <c r="AL2400" s="90">
        <f>IF(W2400="si",'COSTOS DE CREDITOS'!$C$35,"")</f>
        <v>20.421138461538462</v>
      </c>
      <c r="AM2400" s="30">
        <f t="shared" si="612"/>
        <v>307.69230769230774</v>
      </c>
      <c r="AN2400" s="30">
        <f t="shared" si="613"/>
        <v>0</v>
      </c>
      <c r="AO2400" s="30">
        <f t="shared" si="614"/>
        <v>383.03580928530107</v>
      </c>
      <c r="AP2400" s="30">
        <f t="shared" si="615"/>
        <v>920.30419071469885</v>
      </c>
      <c r="AQ2400" s="19">
        <f t="shared" si="616"/>
        <v>0.70611213552465124</v>
      </c>
    </row>
    <row r="2401" spans="1:43" x14ac:dyDescent="0.2">
      <c r="A2401" s="23" t="s">
        <v>5665</v>
      </c>
      <c r="B2401" s="6" t="s">
        <v>5677</v>
      </c>
      <c r="C2401" s="6" t="s">
        <v>5667</v>
      </c>
      <c r="D2401" s="2">
        <v>165141</v>
      </c>
      <c r="E2401" s="2">
        <v>165402</v>
      </c>
      <c r="F2401" s="3" t="s">
        <v>1954</v>
      </c>
      <c r="G2401" s="2">
        <v>5</v>
      </c>
      <c r="H2401" s="2">
        <v>165408</v>
      </c>
      <c r="I2401" s="3" t="s">
        <v>3049</v>
      </c>
      <c r="J2401" s="15">
        <v>45192</v>
      </c>
      <c r="K2401" s="24">
        <v>1243991043</v>
      </c>
      <c r="L2401" s="15">
        <v>45197</v>
      </c>
      <c r="M2401" s="15">
        <v>45199</v>
      </c>
      <c r="N2401" s="15"/>
      <c r="O2401" s="26">
        <f>VLOOKUP(D2401,quash!A$2:$I$7791,9,FALSE)</f>
        <v>6</v>
      </c>
      <c r="P2401" s="7">
        <v>10000</v>
      </c>
      <c r="Q2401" s="26">
        <v>110</v>
      </c>
      <c r="R2401" s="19">
        <v>3.3741050530766099E-2</v>
      </c>
      <c r="S2401" s="26">
        <v>16</v>
      </c>
      <c r="T2401" s="7">
        <v>10000</v>
      </c>
      <c r="U2401" s="2">
        <v>142</v>
      </c>
      <c r="V2401" s="11">
        <v>2510.34</v>
      </c>
      <c r="W2401" s="14" t="s">
        <v>5281</v>
      </c>
      <c r="X2401" s="18">
        <v>1</v>
      </c>
      <c r="Y2401" s="9">
        <v>10000</v>
      </c>
      <c r="Z2401" s="19">
        <f t="shared" si="609"/>
        <v>0</v>
      </c>
      <c r="AA2401" s="25">
        <v>2510.34</v>
      </c>
      <c r="AB2401" s="30">
        <f t="shared" si="610"/>
        <v>27000</v>
      </c>
      <c r="AC2401" s="30">
        <f t="shared" si="617"/>
        <v>0.37037037037037035</v>
      </c>
      <c r="AD2401" s="31">
        <f t="shared" si="618"/>
        <v>40.74074074074074</v>
      </c>
      <c r="AE2401" s="31">
        <f t="shared" si="619"/>
        <v>52.592592592592588</v>
      </c>
      <c r="AG2401" s="30">
        <f t="shared" si="611"/>
        <v>288000</v>
      </c>
      <c r="AH2401" s="30">
        <f t="shared" si="606"/>
        <v>3.4722222222222224E-2</v>
      </c>
      <c r="AI2401" s="31">
        <f t="shared" si="607"/>
        <v>3.8194444444444446</v>
      </c>
      <c r="AJ2401" s="31">
        <f t="shared" si="608"/>
        <v>4.9305555555555554</v>
      </c>
      <c r="AK2401" s="30">
        <f>IF(W2401="si",($S2401*'COSTOS DE CREDITOS'!$C$27)/DATA!$G2401,"")</f>
        <v>65.906835757745824</v>
      </c>
      <c r="AL2401" s="90">
        <f>IF(W2401="si",'COSTOS DE CREDITOS'!$C$35,"")</f>
        <v>20.421138461538462</v>
      </c>
      <c r="AM2401" s="30">
        <f t="shared" si="612"/>
        <v>615.38461538461547</v>
      </c>
      <c r="AN2401" s="30">
        <f t="shared" si="613"/>
        <v>0</v>
      </c>
      <c r="AO2401" s="30">
        <f t="shared" si="614"/>
        <v>701.7125896038998</v>
      </c>
      <c r="AP2401" s="30">
        <f t="shared" si="615"/>
        <v>1808.6274103961005</v>
      </c>
      <c r="AQ2401" s="19">
        <f t="shared" si="616"/>
        <v>0.72047109570659762</v>
      </c>
    </row>
    <row r="2402" spans="1:43" x14ac:dyDescent="0.2">
      <c r="A2402" s="23" t="s">
        <v>5665</v>
      </c>
      <c r="B2402" s="6" t="s">
        <v>5675</v>
      </c>
      <c r="C2402" s="6" t="s">
        <v>5667</v>
      </c>
      <c r="D2402" s="2">
        <v>165332</v>
      </c>
      <c r="E2402" s="2">
        <v>165496</v>
      </c>
      <c r="F2402" s="3" t="s">
        <v>1957</v>
      </c>
      <c r="G2402" s="2">
        <v>5</v>
      </c>
      <c r="H2402" s="2">
        <v>165539</v>
      </c>
      <c r="I2402" s="3" t="s">
        <v>3050</v>
      </c>
      <c r="J2402" s="15">
        <v>45195</v>
      </c>
      <c r="K2402" s="24">
        <v>1246442654</v>
      </c>
      <c r="L2402" s="15">
        <v>45197</v>
      </c>
      <c r="M2402" s="15">
        <v>45199</v>
      </c>
      <c r="N2402" s="15"/>
      <c r="O2402" s="26">
        <f>VLOOKUP(D2402,quash!A$2:$I$7791,9,FALSE)</f>
        <v>2</v>
      </c>
      <c r="P2402" s="7">
        <v>10000</v>
      </c>
      <c r="Q2402" s="26">
        <v>132</v>
      </c>
      <c r="R2402" s="19">
        <v>5.8283715876113903E-2</v>
      </c>
      <c r="S2402" s="26">
        <v>16</v>
      </c>
      <c r="T2402" s="7">
        <v>5000</v>
      </c>
      <c r="U2402" s="2">
        <v>147</v>
      </c>
      <c r="V2402" s="11">
        <v>1303.3399999999999</v>
      </c>
      <c r="W2402" s="14" t="s">
        <v>5281</v>
      </c>
      <c r="X2402" s="18">
        <v>1</v>
      </c>
      <c r="Y2402" s="9">
        <v>5000</v>
      </c>
      <c r="Z2402" s="19">
        <f t="shared" si="609"/>
        <v>0</v>
      </c>
      <c r="AA2402" s="25">
        <v>1303.3399999999999</v>
      </c>
      <c r="AB2402" s="30">
        <f t="shared" si="610"/>
        <v>291000</v>
      </c>
      <c r="AC2402" s="30">
        <f t="shared" si="617"/>
        <v>1.7182130584192441E-2</v>
      </c>
      <c r="AD2402" s="31">
        <f t="shared" si="618"/>
        <v>2.2680412371134024</v>
      </c>
      <c r="AE2402" s="31">
        <f t="shared" si="619"/>
        <v>2.525773195876289</v>
      </c>
      <c r="AG2402" s="30">
        <f t="shared" si="611"/>
        <v>1695000</v>
      </c>
      <c r="AH2402" s="30">
        <f t="shared" si="606"/>
        <v>2.9498525073746312E-3</v>
      </c>
      <c r="AI2402" s="31">
        <f t="shared" si="607"/>
        <v>0.38938053097345132</v>
      </c>
      <c r="AJ2402" s="31">
        <f t="shared" si="608"/>
        <v>0.4336283185840708</v>
      </c>
      <c r="AK2402" s="30">
        <f>IF(W2402="si",($S2402*'COSTOS DE CREDITOS'!$C$27)/DATA!$G2402,"")</f>
        <v>65.906835757745824</v>
      </c>
      <c r="AL2402" s="90">
        <f>IF(W2402="si",'COSTOS DE CREDITOS'!$C$35,"")</f>
        <v>20.421138461538462</v>
      </c>
      <c r="AM2402" s="30">
        <f t="shared" si="612"/>
        <v>307.69230769230774</v>
      </c>
      <c r="AN2402" s="30">
        <f t="shared" si="613"/>
        <v>0</v>
      </c>
      <c r="AO2402" s="30">
        <f t="shared" si="614"/>
        <v>394.02028191159201</v>
      </c>
      <c r="AP2402" s="30">
        <f t="shared" si="615"/>
        <v>909.31971808840785</v>
      </c>
      <c r="AQ2402" s="19">
        <f t="shared" si="616"/>
        <v>0.69768419452208008</v>
      </c>
    </row>
    <row r="2403" spans="1:43" x14ac:dyDescent="0.2">
      <c r="A2403" s="23" t="s">
        <v>5665</v>
      </c>
      <c r="B2403" s="6" t="s">
        <v>5673</v>
      </c>
      <c r="C2403" s="6" t="s">
        <v>5667</v>
      </c>
      <c r="D2403" s="2">
        <v>165463</v>
      </c>
      <c r="E2403" s="2">
        <v>165529</v>
      </c>
      <c r="F2403" s="3" t="s">
        <v>389</v>
      </c>
      <c r="G2403" s="2">
        <v>5</v>
      </c>
      <c r="H2403" s="2">
        <v>165538</v>
      </c>
      <c r="I2403" s="3" t="s">
        <v>3051</v>
      </c>
      <c r="J2403" s="15">
        <v>45196</v>
      </c>
      <c r="K2403" s="24">
        <v>1247053771</v>
      </c>
      <c r="L2403" s="15">
        <v>45197</v>
      </c>
      <c r="M2403" s="15">
        <v>45199</v>
      </c>
      <c r="N2403" s="15"/>
      <c r="O2403" s="26">
        <f>VLOOKUP(D2403,quash!A$2:$I$7791,9,FALSE)</f>
        <v>2</v>
      </c>
      <c r="P2403" s="7">
        <v>10000</v>
      </c>
      <c r="Q2403" s="26">
        <v>90</v>
      </c>
      <c r="R2403" s="19">
        <v>5.9818464604665302E-3</v>
      </c>
      <c r="S2403" s="26">
        <v>16</v>
      </c>
      <c r="T2403" s="7">
        <v>10000</v>
      </c>
      <c r="U2403" s="2">
        <v>142</v>
      </c>
      <c r="V2403" s="11">
        <v>2510.34</v>
      </c>
      <c r="W2403" s="14" t="s">
        <v>5281</v>
      </c>
      <c r="X2403" s="18">
        <v>1</v>
      </c>
      <c r="Y2403" s="9">
        <v>10000</v>
      </c>
      <c r="Z2403" s="19">
        <f t="shared" si="609"/>
        <v>0</v>
      </c>
      <c r="AA2403" s="25">
        <v>2510.34</v>
      </c>
      <c r="AB2403" s="30">
        <f t="shared" si="610"/>
        <v>291000</v>
      </c>
      <c r="AC2403" s="30">
        <f t="shared" si="617"/>
        <v>3.4364261168384883E-2</v>
      </c>
      <c r="AD2403" s="31">
        <f t="shared" si="618"/>
        <v>3.0927835051546393</v>
      </c>
      <c r="AE2403" s="31">
        <f t="shared" si="619"/>
        <v>4.8797250859106533</v>
      </c>
      <c r="AG2403" s="30">
        <f t="shared" si="611"/>
        <v>1695000</v>
      </c>
      <c r="AH2403" s="30">
        <f t="shared" si="606"/>
        <v>5.8997050147492625E-3</v>
      </c>
      <c r="AI2403" s="31">
        <f t="shared" si="607"/>
        <v>0.53097345132743357</v>
      </c>
      <c r="AJ2403" s="31">
        <f t="shared" si="608"/>
        <v>0.83775811209439532</v>
      </c>
      <c r="AK2403" s="30">
        <f>IF(W2403="si",($S2403*'COSTOS DE CREDITOS'!$C$27)/DATA!$G2403,"")</f>
        <v>65.906835757745824</v>
      </c>
      <c r="AL2403" s="90">
        <f>IF(W2403="si",'COSTOS DE CREDITOS'!$C$35,"")</f>
        <v>20.421138461538462</v>
      </c>
      <c r="AM2403" s="30">
        <f t="shared" si="612"/>
        <v>615.38461538461547</v>
      </c>
      <c r="AN2403" s="30">
        <f t="shared" si="613"/>
        <v>0</v>
      </c>
      <c r="AO2403" s="30">
        <f t="shared" si="614"/>
        <v>701.7125896038998</v>
      </c>
      <c r="AP2403" s="30">
        <f t="shared" si="615"/>
        <v>1808.6274103961005</v>
      </c>
      <c r="AQ2403" s="19">
        <f t="shared" si="616"/>
        <v>0.72047109570659762</v>
      </c>
    </row>
    <row r="2404" spans="1:43" x14ac:dyDescent="0.2">
      <c r="A2404" s="23" t="s">
        <v>5665</v>
      </c>
      <c r="B2404" s="6" t="s">
        <v>5672</v>
      </c>
      <c r="C2404" s="6" t="s">
        <v>5667</v>
      </c>
      <c r="D2404" s="2">
        <v>165249</v>
      </c>
      <c r="E2404" s="2">
        <v>165675</v>
      </c>
      <c r="F2404" s="3" t="s">
        <v>514</v>
      </c>
      <c r="G2404" s="2">
        <v>6</v>
      </c>
      <c r="H2404" s="2">
        <v>165682</v>
      </c>
      <c r="I2404" s="3" t="s">
        <v>3052</v>
      </c>
      <c r="J2404" s="15">
        <v>45194</v>
      </c>
      <c r="K2404" s="24">
        <v>1245793258</v>
      </c>
      <c r="L2404" s="15">
        <v>45198</v>
      </c>
      <c r="M2404" s="15">
        <v>45199</v>
      </c>
      <c r="N2404" s="15"/>
      <c r="O2404" s="26">
        <f>VLOOKUP(D2404,quash!A$2:$I$7791,9,FALSE)</f>
        <v>1</v>
      </c>
      <c r="P2404" s="7">
        <v>10000</v>
      </c>
      <c r="Q2404" s="26">
        <v>115</v>
      </c>
      <c r="R2404" s="19">
        <v>3.97705569269148E-2</v>
      </c>
      <c r="S2404" s="93">
        <v>26</v>
      </c>
      <c r="T2404" s="7">
        <v>5000</v>
      </c>
      <c r="U2404" s="2">
        <v>147</v>
      </c>
      <c r="V2404" s="11">
        <v>1303.3399999999999</v>
      </c>
      <c r="W2404" s="14" t="s">
        <v>5281</v>
      </c>
      <c r="X2404" s="18">
        <v>0.80227077363610311</v>
      </c>
      <c r="Y2404" s="9">
        <v>4011.3538681805157</v>
      </c>
      <c r="Z2404" s="19">
        <f t="shared" si="609"/>
        <v>-0.19772922636389689</v>
      </c>
      <c r="AA2404" s="25">
        <v>1045.6315901108785</v>
      </c>
      <c r="AB2404" s="30">
        <f t="shared" si="610"/>
        <v>283000</v>
      </c>
      <c r="AC2404" s="30">
        <f t="shared" si="617"/>
        <v>1.7667844522968199E-2</v>
      </c>
      <c r="AD2404" s="31">
        <f t="shared" si="618"/>
        <v>2.031802120141343</v>
      </c>
      <c r="AE2404" s="31">
        <f t="shared" si="619"/>
        <v>2.5971731448763253</v>
      </c>
      <c r="AG2404" s="30">
        <f t="shared" si="611"/>
        <v>2427000</v>
      </c>
      <c r="AH2404" s="30">
        <f t="shared" si="606"/>
        <v>2.0601565718994645E-3</v>
      </c>
      <c r="AI2404" s="31">
        <f t="shared" si="607"/>
        <v>0.23691800576843841</v>
      </c>
      <c r="AJ2404" s="31">
        <f t="shared" si="608"/>
        <v>0.30284301606922126</v>
      </c>
      <c r="AK2404" s="30">
        <f>IF(W2404="si",($S2404*'COSTOS DE CREDITOS'!$C$27)/DATA!$G2404,"")</f>
        <v>89.248840088614131</v>
      </c>
      <c r="AL2404" s="90">
        <f>IF(W2404="si",'COSTOS DE CREDITOS'!$C$35,"")</f>
        <v>20.421138461538462</v>
      </c>
      <c r="AM2404" s="30">
        <f t="shared" si="612"/>
        <v>500</v>
      </c>
      <c r="AN2404" s="30">
        <f t="shared" si="613"/>
        <v>988.64613181948425</v>
      </c>
      <c r="AO2404" s="30">
        <f t="shared" si="614"/>
        <v>1598.3161103696368</v>
      </c>
      <c r="AP2404" s="30">
        <f t="shared" si="615"/>
        <v>-552.68452025875831</v>
      </c>
      <c r="AQ2404" s="19">
        <f t="shared" si="616"/>
        <v>-0.52856524753632561</v>
      </c>
    </row>
    <row r="2405" spans="1:43" x14ac:dyDescent="0.2">
      <c r="A2405" s="23" t="s">
        <v>5665</v>
      </c>
      <c r="B2405" s="6" t="s">
        <v>5672</v>
      </c>
      <c r="C2405" s="6" t="s">
        <v>5667</v>
      </c>
      <c r="D2405" s="2">
        <v>165341</v>
      </c>
      <c r="E2405" s="2">
        <v>165716</v>
      </c>
      <c r="F2405" s="3" t="s">
        <v>1997</v>
      </c>
      <c r="G2405" s="2">
        <v>6</v>
      </c>
      <c r="H2405" s="2">
        <v>165723</v>
      </c>
      <c r="I2405" s="3" t="s">
        <v>3053</v>
      </c>
      <c r="J2405" s="15">
        <v>45195</v>
      </c>
      <c r="K2405" s="24">
        <v>1246491942</v>
      </c>
      <c r="L2405" s="15">
        <v>45198</v>
      </c>
      <c r="M2405" s="15">
        <v>45199</v>
      </c>
      <c r="N2405" s="15"/>
      <c r="O2405" s="26" t="e">
        <f>VLOOKUP(D2405,quash!A$2:$I$7791,9,FALSE)</f>
        <v>#N/A</v>
      </c>
      <c r="P2405" s="7">
        <v>11000</v>
      </c>
      <c r="Q2405" s="26">
        <v>119</v>
      </c>
      <c r="R2405" s="19">
        <v>4.4808469477509841E-2</v>
      </c>
      <c r="S2405" s="26">
        <v>16</v>
      </c>
      <c r="T2405" s="7">
        <v>5000</v>
      </c>
      <c r="U2405" s="2">
        <v>147</v>
      </c>
      <c r="V2405" s="11">
        <v>742.61</v>
      </c>
      <c r="W2405" s="14" t="s">
        <v>5281</v>
      </c>
      <c r="X2405" s="18">
        <v>1</v>
      </c>
      <c r="Y2405" s="9">
        <v>5000</v>
      </c>
      <c r="Z2405" s="19">
        <f t="shared" si="609"/>
        <v>0</v>
      </c>
      <c r="AA2405" s="25">
        <v>742.61</v>
      </c>
      <c r="AB2405" s="30">
        <f t="shared" si="610"/>
        <v>153000</v>
      </c>
      <c r="AC2405" s="30">
        <f t="shared" si="617"/>
        <v>3.2679738562091505E-2</v>
      </c>
      <c r="AD2405" s="31">
        <f t="shared" si="618"/>
        <v>3.8888888888888893</v>
      </c>
      <c r="AE2405" s="31">
        <f t="shared" si="619"/>
        <v>4.8039215686274517</v>
      </c>
      <c r="AG2405" s="30">
        <f t="shared" si="611"/>
        <v>6126000</v>
      </c>
      <c r="AH2405" s="30">
        <f t="shared" si="606"/>
        <v>8.1619327456741752E-4</v>
      </c>
      <c r="AI2405" s="31">
        <f t="shared" si="607"/>
        <v>9.7126999673522688E-2</v>
      </c>
      <c r="AJ2405" s="31">
        <f t="shared" si="608"/>
        <v>0.11998041136141037</v>
      </c>
      <c r="AK2405" s="30">
        <f>IF(W2405="si",($S2405*'COSTOS DE CREDITOS'!$C$27)/DATA!$G2405,"")</f>
        <v>54.922363131454851</v>
      </c>
      <c r="AL2405" s="90">
        <f>IF(W2405="si",'COSTOS DE CREDITOS'!$C$35,"")</f>
        <v>20.421138461538462</v>
      </c>
      <c r="AM2405" s="30">
        <f t="shared" si="612"/>
        <v>307.69230769230774</v>
      </c>
      <c r="AN2405" s="30">
        <f t="shared" si="613"/>
        <v>0</v>
      </c>
      <c r="AO2405" s="30">
        <f t="shared" si="614"/>
        <v>383.03580928530107</v>
      </c>
      <c r="AP2405" s="30">
        <f t="shared" si="615"/>
        <v>359.57419071469894</v>
      </c>
      <c r="AQ2405" s="19">
        <f t="shared" si="616"/>
        <v>0.48420327051170725</v>
      </c>
    </row>
    <row r="2406" spans="1:43" x14ac:dyDescent="0.2">
      <c r="A2406" s="23" t="s">
        <v>5665</v>
      </c>
      <c r="B2406" s="6" t="s">
        <v>5682</v>
      </c>
      <c r="C2406" s="6" t="s">
        <v>5670</v>
      </c>
      <c r="D2406" s="4">
        <v>165166</v>
      </c>
      <c r="E2406" s="4">
        <v>165778</v>
      </c>
      <c r="F2406" s="5" t="s">
        <v>3054</v>
      </c>
      <c r="G2406" s="2">
        <v>5</v>
      </c>
      <c r="H2406" s="4">
        <v>165779</v>
      </c>
      <c r="I2406" s="5" t="s">
        <v>3055</v>
      </c>
      <c r="J2406" s="15">
        <v>45192</v>
      </c>
      <c r="K2406" s="24">
        <v>1244241854</v>
      </c>
      <c r="L2406" s="15">
        <v>45201</v>
      </c>
      <c r="M2406" s="15">
        <v>45199</v>
      </c>
      <c r="N2406" s="15"/>
      <c r="O2406" s="26" t="e">
        <f>VLOOKUP(D2406,quash!A$2:$I$7791,9,FALSE)</f>
        <v>#N/A</v>
      </c>
      <c r="P2406" s="7">
        <v>9000</v>
      </c>
      <c r="Q2406" s="26">
        <v>132</v>
      </c>
      <c r="R2406" s="19">
        <v>5.7799952063473291E-2</v>
      </c>
      <c r="S2406" s="26">
        <v>16</v>
      </c>
      <c r="T2406" s="8">
        <v>10000</v>
      </c>
      <c r="U2406" s="4">
        <v>142</v>
      </c>
      <c r="V2406" s="10">
        <v>2510.34</v>
      </c>
      <c r="W2406" s="14" t="s">
        <v>5281</v>
      </c>
      <c r="X2406" s="18">
        <v>1</v>
      </c>
      <c r="Y2406" s="9">
        <v>10000</v>
      </c>
      <c r="Z2406" s="19">
        <f t="shared" si="609"/>
        <v>0</v>
      </c>
      <c r="AA2406" s="25">
        <v>2510.34</v>
      </c>
      <c r="AB2406" s="30">
        <f t="shared" si="610"/>
        <v>153000</v>
      </c>
      <c r="AC2406" s="30">
        <f t="shared" si="617"/>
        <v>6.535947712418301E-2</v>
      </c>
      <c r="AD2406" s="31">
        <f t="shared" si="618"/>
        <v>8.6274509803921582</v>
      </c>
      <c r="AE2406" s="31">
        <f t="shared" si="619"/>
        <v>9.2810457516339877</v>
      </c>
      <c r="AG2406" s="30">
        <f t="shared" si="611"/>
        <v>6126000</v>
      </c>
      <c r="AH2406" s="30">
        <f t="shared" si="606"/>
        <v>1.632386549134835E-3</v>
      </c>
      <c r="AI2406" s="31">
        <f t="shared" si="607"/>
        <v>0.21547502448579822</v>
      </c>
      <c r="AJ2406" s="31">
        <f t="shared" si="608"/>
        <v>0.23179888997714657</v>
      </c>
      <c r="AK2406" s="30">
        <f>IF(W2406="si",($S2406*'COSTOS DE CREDITOS'!$C$27)/DATA!$G2406,"")</f>
        <v>65.906835757745824</v>
      </c>
      <c r="AL2406" s="90">
        <f>IF(W2406="si",'COSTOS DE CREDITOS'!$C$35,"")</f>
        <v>20.421138461538462</v>
      </c>
      <c r="AM2406" s="30">
        <f t="shared" si="612"/>
        <v>615.38461538461547</v>
      </c>
      <c r="AN2406" s="30">
        <f t="shared" si="613"/>
        <v>0</v>
      </c>
      <c r="AO2406" s="30">
        <f t="shared" si="614"/>
        <v>701.7125896038998</v>
      </c>
      <c r="AP2406" s="30">
        <f t="shared" si="615"/>
        <v>1808.6274103961005</v>
      </c>
      <c r="AQ2406" s="19">
        <f t="shared" si="616"/>
        <v>0.72047109570659762</v>
      </c>
    </row>
    <row r="2407" spans="1:43" x14ac:dyDescent="0.2">
      <c r="A2407" s="23" t="s">
        <v>5665</v>
      </c>
      <c r="B2407" s="6" t="s">
        <v>5683</v>
      </c>
      <c r="C2407" s="6" t="s">
        <v>5670</v>
      </c>
      <c r="D2407" s="2">
        <v>165554</v>
      </c>
      <c r="E2407" s="2">
        <v>165700</v>
      </c>
      <c r="F2407" s="3" t="s">
        <v>2001</v>
      </c>
      <c r="G2407" s="2">
        <v>5</v>
      </c>
      <c r="H2407" s="2">
        <v>165706</v>
      </c>
      <c r="I2407" s="3" t="s">
        <v>3056</v>
      </c>
      <c r="J2407" s="15" t="s">
        <v>5688</v>
      </c>
      <c r="K2407" s="24" t="s">
        <v>5688</v>
      </c>
      <c r="L2407" s="15">
        <v>45198</v>
      </c>
      <c r="M2407" s="15">
        <v>45199</v>
      </c>
      <c r="N2407" s="15"/>
      <c r="O2407" s="26">
        <f>VLOOKUP(D2407,quash!A$2:$I$7791,9,FALSE)</f>
        <v>2</v>
      </c>
      <c r="P2407" s="7">
        <v>14000</v>
      </c>
      <c r="Q2407" s="26">
        <v>118</v>
      </c>
      <c r="R2407" s="19">
        <v>4.7175820506594447E-2</v>
      </c>
      <c r="S2407" s="26">
        <v>16</v>
      </c>
      <c r="T2407" s="7">
        <v>6000</v>
      </c>
      <c r="U2407" s="2">
        <v>142</v>
      </c>
      <c r="V2407" s="11">
        <v>1503.37</v>
      </c>
      <c r="W2407" s="14" t="s">
        <v>5281</v>
      </c>
      <c r="X2407" s="18">
        <v>1</v>
      </c>
      <c r="Y2407" s="9">
        <v>6000</v>
      </c>
      <c r="Z2407" s="19">
        <f t="shared" si="609"/>
        <v>0</v>
      </c>
      <c r="AA2407" s="25">
        <v>1503.37</v>
      </c>
      <c r="AB2407" s="30">
        <f t="shared" si="610"/>
        <v>291000</v>
      </c>
      <c r="AC2407" s="30">
        <f t="shared" si="617"/>
        <v>2.0618556701030927E-2</v>
      </c>
      <c r="AD2407" s="31">
        <f t="shared" si="618"/>
        <v>2.4329896907216493</v>
      </c>
      <c r="AE2407" s="31">
        <f t="shared" si="619"/>
        <v>2.9278350515463916</v>
      </c>
      <c r="AG2407" s="30">
        <f t="shared" si="611"/>
        <v>1695000</v>
      </c>
      <c r="AH2407" s="30">
        <f t="shared" si="606"/>
        <v>3.5398230088495575E-3</v>
      </c>
      <c r="AI2407" s="31">
        <f t="shared" si="607"/>
        <v>0.41769911504424778</v>
      </c>
      <c r="AJ2407" s="31">
        <f t="shared" si="608"/>
        <v>0.50265486725663711</v>
      </c>
      <c r="AK2407" s="30">
        <f>IF(W2407="si",($S2407*'COSTOS DE CREDITOS'!$C$27)/DATA!$G2407,"")</f>
        <v>65.906835757745824</v>
      </c>
      <c r="AL2407" s="90">
        <f>IF(W2407="si",'COSTOS DE CREDITOS'!$C$35,"")</f>
        <v>20.421138461538462</v>
      </c>
      <c r="AM2407" s="30">
        <f t="shared" si="612"/>
        <v>369.23076923076923</v>
      </c>
      <c r="AN2407" s="30">
        <f t="shared" si="613"/>
        <v>0</v>
      </c>
      <c r="AO2407" s="30">
        <f t="shared" si="614"/>
        <v>455.5587434500535</v>
      </c>
      <c r="AP2407" s="30">
        <f t="shared" si="615"/>
        <v>1047.8112565499464</v>
      </c>
      <c r="AQ2407" s="19">
        <f t="shared" si="616"/>
        <v>0.69697496727348984</v>
      </c>
    </row>
    <row r="2408" spans="1:43" x14ac:dyDescent="0.2">
      <c r="A2408" s="23" t="s">
        <v>5665</v>
      </c>
      <c r="B2408" s="6" t="s">
        <v>5672</v>
      </c>
      <c r="C2408" s="6" t="s">
        <v>5667</v>
      </c>
      <c r="D2408" s="2">
        <v>165670</v>
      </c>
      <c r="E2408" s="2">
        <v>165744</v>
      </c>
      <c r="F2408" s="3" t="s">
        <v>1225</v>
      </c>
      <c r="G2408" s="2">
        <v>5</v>
      </c>
      <c r="H2408" s="2">
        <v>165752</v>
      </c>
      <c r="I2408" s="3" t="s">
        <v>3057</v>
      </c>
      <c r="J2408" s="15">
        <v>45198</v>
      </c>
      <c r="K2408" s="24">
        <v>1248353688</v>
      </c>
      <c r="L2408" s="15">
        <v>45201</v>
      </c>
      <c r="M2408" s="15">
        <v>45199</v>
      </c>
      <c r="N2408" s="15"/>
      <c r="O2408" s="26" t="e">
        <f>VLOOKUP(D2408,quash!A$2:$I$7791,9,FALSE)</f>
        <v>#N/A</v>
      </c>
      <c r="P2408" s="7">
        <v>7000</v>
      </c>
      <c r="Q2408" s="26">
        <v>121</v>
      </c>
      <c r="R2408" s="19">
        <v>3.1160502391921113E-2</v>
      </c>
      <c r="S2408" s="26">
        <v>16</v>
      </c>
      <c r="T2408" s="7">
        <v>5000</v>
      </c>
      <c r="U2408" s="2">
        <v>147</v>
      </c>
      <c r="V2408" s="11">
        <v>1303.3399999999999</v>
      </c>
      <c r="W2408" s="14" t="s">
        <v>5281</v>
      </c>
      <c r="X2408" s="18">
        <v>1</v>
      </c>
      <c r="Y2408" s="9">
        <v>5000</v>
      </c>
      <c r="Z2408" s="19">
        <f t="shared" si="609"/>
        <v>0</v>
      </c>
      <c r="AA2408" s="25">
        <v>1303.3399999999999</v>
      </c>
      <c r="AB2408" s="30">
        <f t="shared" si="610"/>
        <v>153000</v>
      </c>
      <c r="AC2408" s="30">
        <f t="shared" si="617"/>
        <v>3.2679738562091505E-2</v>
      </c>
      <c r="AD2408" s="31">
        <f t="shared" si="618"/>
        <v>3.9542483660130721</v>
      </c>
      <c r="AE2408" s="31">
        <f t="shared" si="619"/>
        <v>4.8039215686274517</v>
      </c>
      <c r="AG2408" s="30">
        <f t="shared" si="611"/>
        <v>6126000</v>
      </c>
      <c r="AH2408" s="30">
        <f t="shared" si="606"/>
        <v>8.1619327456741752E-4</v>
      </c>
      <c r="AI2408" s="31">
        <f t="shared" si="607"/>
        <v>9.8759386222657522E-2</v>
      </c>
      <c r="AJ2408" s="31">
        <f t="shared" si="608"/>
        <v>0.11998041136141037</v>
      </c>
      <c r="AK2408" s="30">
        <f>IF(W2408="si",($S2408*'COSTOS DE CREDITOS'!$C$27)/DATA!$G2408,"")</f>
        <v>65.906835757745824</v>
      </c>
      <c r="AL2408" s="90">
        <f>IF(W2408="si",'COSTOS DE CREDITOS'!$C$35,"")</f>
        <v>20.421138461538462</v>
      </c>
      <c r="AM2408" s="30">
        <f t="shared" si="612"/>
        <v>307.69230769230774</v>
      </c>
      <c r="AN2408" s="30">
        <f t="shared" si="613"/>
        <v>0</v>
      </c>
      <c r="AO2408" s="30">
        <f t="shared" si="614"/>
        <v>394.02028191159201</v>
      </c>
      <c r="AP2408" s="30">
        <f t="shared" si="615"/>
        <v>909.31971808840785</v>
      </c>
      <c r="AQ2408" s="19">
        <f t="shared" si="616"/>
        <v>0.69768419452208008</v>
      </c>
    </row>
    <row r="2409" spans="1:43" x14ac:dyDescent="0.2">
      <c r="A2409" s="23" t="s">
        <v>5665</v>
      </c>
      <c r="B2409" s="6" t="s">
        <v>5672</v>
      </c>
      <c r="C2409" s="6" t="s">
        <v>5667</v>
      </c>
      <c r="D2409" s="2">
        <v>164897</v>
      </c>
      <c r="E2409" s="2">
        <v>165744</v>
      </c>
      <c r="F2409" s="3" t="s">
        <v>1225</v>
      </c>
      <c r="G2409" s="2">
        <v>5</v>
      </c>
      <c r="H2409" s="2">
        <v>165760</v>
      </c>
      <c r="I2409" s="3" t="s">
        <v>3058</v>
      </c>
      <c r="J2409" s="15">
        <v>45295</v>
      </c>
      <c r="K2409" s="24">
        <v>1313501703</v>
      </c>
      <c r="L2409" s="15">
        <v>45201</v>
      </c>
      <c r="M2409" s="15">
        <v>45199</v>
      </c>
      <c r="N2409" s="15"/>
      <c r="O2409" s="26" t="e">
        <f>VLOOKUP(D2409,quash!A$2:$I$7791,9,FALSE)</f>
        <v>#N/A</v>
      </c>
      <c r="P2409" s="7">
        <v>7000</v>
      </c>
      <c r="Q2409" s="26">
        <v>125</v>
      </c>
      <c r="R2409" s="19">
        <v>3.3741050530766176E-2</v>
      </c>
      <c r="S2409" s="26">
        <v>16</v>
      </c>
      <c r="T2409" s="7">
        <v>5000</v>
      </c>
      <c r="U2409" s="2">
        <v>147</v>
      </c>
      <c r="V2409" s="11">
        <v>1303.3399999999999</v>
      </c>
      <c r="W2409" s="14" t="s">
        <v>5281</v>
      </c>
      <c r="X2409" s="18">
        <v>1</v>
      </c>
      <c r="Y2409" s="9">
        <v>5000</v>
      </c>
      <c r="Z2409" s="19">
        <f t="shared" si="609"/>
        <v>0</v>
      </c>
      <c r="AA2409" s="25">
        <v>1303.3399999999999</v>
      </c>
      <c r="AB2409" s="30">
        <f t="shared" si="610"/>
        <v>153000</v>
      </c>
      <c r="AC2409" s="30">
        <f t="shared" si="617"/>
        <v>3.2679738562091505E-2</v>
      </c>
      <c r="AD2409" s="31">
        <f t="shared" si="618"/>
        <v>4.0849673202614385</v>
      </c>
      <c r="AE2409" s="31">
        <f t="shared" si="619"/>
        <v>4.8039215686274517</v>
      </c>
      <c r="AG2409" s="30">
        <f t="shared" si="611"/>
        <v>6126000</v>
      </c>
      <c r="AH2409" s="30">
        <f t="shared" si="606"/>
        <v>8.1619327456741752E-4</v>
      </c>
      <c r="AI2409" s="31">
        <f t="shared" si="607"/>
        <v>0.10202415932092719</v>
      </c>
      <c r="AJ2409" s="31">
        <f t="shared" si="608"/>
        <v>0.11998041136141037</v>
      </c>
      <c r="AK2409" s="30">
        <f>IF(W2409="si",($S2409*'COSTOS DE CREDITOS'!$C$27)/DATA!$G2409,"")</f>
        <v>65.906835757745824</v>
      </c>
      <c r="AL2409" s="90">
        <f>IF(W2409="si",'COSTOS DE CREDITOS'!$C$35,"")</f>
        <v>20.421138461538462</v>
      </c>
      <c r="AM2409" s="30">
        <f t="shared" si="612"/>
        <v>307.69230769230774</v>
      </c>
      <c r="AN2409" s="30">
        <f t="shared" si="613"/>
        <v>0</v>
      </c>
      <c r="AO2409" s="30">
        <f t="shared" si="614"/>
        <v>394.02028191159201</v>
      </c>
      <c r="AP2409" s="30">
        <f t="shared" si="615"/>
        <v>909.31971808840785</v>
      </c>
      <c r="AQ2409" s="19">
        <f t="shared" si="616"/>
        <v>0.69768419452208008</v>
      </c>
    </row>
    <row r="2410" spans="1:43" x14ac:dyDescent="0.2">
      <c r="A2410" s="23" t="s">
        <v>5665</v>
      </c>
      <c r="B2410" s="6" t="s">
        <v>5682</v>
      </c>
      <c r="C2410" s="6" t="s">
        <v>5670</v>
      </c>
      <c r="D2410" s="2">
        <v>165356</v>
      </c>
      <c r="E2410" s="2">
        <v>165778</v>
      </c>
      <c r="F2410" s="3" t="s">
        <v>3054</v>
      </c>
      <c r="G2410" s="2">
        <v>5</v>
      </c>
      <c r="H2410" s="2">
        <v>165780</v>
      </c>
      <c r="I2410" s="3" t="s">
        <v>3059</v>
      </c>
      <c r="J2410" s="15">
        <v>45195</v>
      </c>
      <c r="K2410" s="24">
        <v>1246517967</v>
      </c>
      <c r="L2410" s="15">
        <v>45201</v>
      </c>
      <c r="M2410" s="15">
        <v>45199</v>
      </c>
      <c r="N2410" s="15"/>
      <c r="O2410" s="26" t="e">
        <f>VLOOKUP(D2410,quash!A$2:$I$7791,9,FALSE)</f>
        <v>#N/A</v>
      </c>
      <c r="P2410" s="7">
        <v>9000</v>
      </c>
      <c r="Q2410" s="26">
        <v>132</v>
      </c>
      <c r="R2410" s="19">
        <v>5.7799952063473291E-2</v>
      </c>
      <c r="S2410" s="26">
        <v>16</v>
      </c>
      <c r="T2410" s="7">
        <v>10000</v>
      </c>
      <c r="U2410" s="2">
        <v>142</v>
      </c>
      <c r="V2410" s="11">
        <v>2510.34</v>
      </c>
      <c r="W2410" s="14" t="s">
        <v>5281</v>
      </c>
      <c r="X2410" s="18">
        <v>1</v>
      </c>
      <c r="Y2410" s="9">
        <v>10000</v>
      </c>
      <c r="Z2410" s="19">
        <f t="shared" si="609"/>
        <v>0</v>
      </c>
      <c r="AA2410" s="25">
        <v>2510.34</v>
      </c>
      <c r="AB2410" s="30">
        <f t="shared" si="610"/>
        <v>153000</v>
      </c>
      <c r="AC2410" s="30">
        <f t="shared" si="617"/>
        <v>6.535947712418301E-2</v>
      </c>
      <c r="AD2410" s="31">
        <f t="shared" si="618"/>
        <v>8.6274509803921582</v>
      </c>
      <c r="AE2410" s="31">
        <f t="shared" si="619"/>
        <v>9.2810457516339877</v>
      </c>
      <c r="AG2410" s="30">
        <f t="shared" si="611"/>
        <v>6126000</v>
      </c>
      <c r="AH2410" s="30">
        <f t="shared" si="606"/>
        <v>1.632386549134835E-3</v>
      </c>
      <c r="AI2410" s="31">
        <f t="shared" si="607"/>
        <v>0.21547502448579822</v>
      </c>
      <c r="AJ2410" s="31">
        <f t="shared" si="608"/>
        <v>0.23179888997714657</v>
      </c>
      <c r="AK2410" s="30">
        <f>IF(W2410="si",($S2410*'COSTOS DE CREDITOS'!$C$27)/DATA!$G2410,"")</f>
        <v>65.906835757745824</v>
      </c>
      <c r="AL2410" s="90">
        <f>IF(W2410="si",'COSTOS DE CREDITOS'!$C$35,"")</f>
        <v>20.421138461538462</v>
      </c>
      <c r="AM2410" s="30">
        <f t="shared" si="612"/>
        <v>615.38461538461547</v>
      </c>
      <c r="AN2410" s="30">
        <f t="shared" si="613"/>
        <v>0</v>
      </c>
      <c r="AO2410" s="30">
        <f t="shared" si="614"/>
        <v>701.7125896038998</v>
      </c>
      <c r="AP2410" s="30">
        <f t="shared" si="615"/>
        <v>1808.6274103961005</v>
      </c>
      <c r="AQ2410" s="19">
        <f t="shared" si="616"/>
        <v>0.72047109570659762</v>
      </c>
    </row>
    <row r="2411" spans="1:43" x14ac:dyDescent="0.2">
      <c r="A2411" s="23" t="s">
        <v>5665</v>
      </c>
      <c r="B2411" s="6" t="s">
        <v>5682</v>
      </c>
      <c r="C2411" s="6" t="s">
        <v>5670</v>
      </c>
      <c r="D2411" s="2">
        <v>165354</v>
      </c>
      <c r="E2411" s="2">
        <v>165778</v>
      </c>
      <c r="F2411" s="3" t="s">
        <v>3054</v>
      </c>
      <c r="G2411" s="2">
        <v>5</v>
      </c>
      <c r="H2411" s="2">
        <v>165781</v>
      </c>
      <c r="I2411" s="3" t="s">
        <v>3060</v>
      </c>
      <c r="J2411" s="15">
        <v>45195</v>
      </c>
      <c r="K2411" s="24">
        <v>1246518265</v>
      </c>
      <c r="L2411" s="15">
        <v>45201</v>
      </c>
      <c r="M2411" s="15">
        <v>45199</v>
      </c>
      <c r="N2411" s="15"/>
      <c r="O2411" s="26" t="e">
        <f>VLOOKUP(D2411,quash!A$2:$I$7791,9,FALSE)</f>
        <v>#N/A</v>
      </c>
      <c r="P2411" s="7">
        <v>9000</v>
      </c>
      <c r="Q2411" s="26">
        <v>132</v>
      </c>
      <c r="R2411" s="19">
        <v>5.7799952063473291E-2</v>
      </c>
      <c r="S2411" s="26">
        <v>16</v>
      </c>
      <c r="T2411" s="7">
        <v>10000</v>
      </c>
      <c r="U2411" s="2">
        <v>142</v>
      </c>
      <c r="V2411" s="11">
        <v>2510.34</v>
      </c>
      <c r="W2411" s="14" t="s">
        <v>5281</v>
      </c>
      <c r="X2411" s="18">
        <v>1</v>
      </c>
      <c r="Y2411" s="9">
        <v>10000</v>
      </c>
      <c r="Z2411" s="19">
        <f t="shared" si="609"/>
        <v>0</v>
      </c>
      <c r="AA2411" s="25">
        <v>2510.34</v>
      </c>
      <c r="AB2411" s="30">
        <f t="shared" si="610"/>
        <v>153000</v>
      </c>
      <c r="AC2411" s="30">
        <f t="shared" si="617"/>
        <v>6.535947712418301E-2</v>
      </c>
      <c r="AD2411" s="31">
        <f t="shared" si="618"/>
        <v>8.6274509803921582</v>
      </c>
      <c r="AE2411" s="31">
        <f t="shared" si="619"/>
        <v>9.2810457516339877</v>
      </c>
      <c r="AG2411" s="30">
        <f t="shared" si="611"/>
        <v>6126000</v>
      </c>
      <c r="AH2411" s="30">
        <f t="shared" si="606"/>
        <v>1.632386549134835E-3</v>
      </c>
      <c r="AI2411" s="31">
        <f t="shared" si="607"/>
        <v>0.21547502448579822</v>
      </c>
      <c r="AJ2411" s="31">
        <f t="shared" si="608"/>
        <v>0.23179888997714657</v>
      </c>
      <c r="AK2411" s="30">
        <f>IF(W2411="si",($S2411*'COSTOS DE CREDITOS'!$C$27)/DATA!$G2411,"")</f>
        <v>65.906835757745824</v>
      </c>
      <c r="AL2411" s="90">
        <f>IF(W2411="si",'COSTOS DE CREDITOS'!$C$35,"")</f>
        <v>20.421138461538462</v>
      </c>
      <c r="AM2411" s="30">
        <f t="shared" si="612"/>
        <v>615.38461538461547</v>
      </c>
      <c r="AN2411" s="30">
        <f t="shared" si="613"/>
        <v>0</v>
      </c>
      <c r="AO2411" s="30">
        <f t="shared" si="614"/>
        <v>701.7125896038998</v>
      </c>
      <c r="AP2411" s="30">
        <f t="shared" si="615"/>
        <v>1808.6274103961005</v>
      </c>
      <c r="AQ2411" s="19">
        <f t="shared" si="616"/>
        <v>0.72047109570659762</v>
      </c>
    </row>
    <row r="2412" spans="1:43" x14ac:dyDescent="0.2">
      <c r="A2412" s="23" t="s">
        <v>5665</v>
      </c>
      <c r="B2412" s="6" t="s">
        <v>5682</v>
      </c>
      <c r="C2412" s="6" t="s">
        <v>5670</v>
      </c>
      <c r="D2412" s="2">
        <v>165167</v>
      </c>
      <c r="E2412" s="2">
        <v>165778</v>
      </c>
      <c r="F2412" s="3" t="s">
        <v>3054</v>
      </c>
      <c r="G2412" s="2">
        <v>5</v>
      </c>
      <c r="H2412" s="2">
        <v>165782</v>
      </c>
      <c r="I2412" s="3" t="s">
        <v>3061</v>
      </c>
      <c r="J2412" s="15" t="s">
        <v>5688</v>
      </c>
      <c r="K2412" s="24" t="s">
        <v>5688</v>
      </c>
      <c r="L2412" s="15">
        <v>45201</v>
      </c>
      <c r="M2412" s="15">
        <v>45199</v>
      </c>
      <c r="N2412" s="15"/>
      <c r="O2412" s="26">
        <f>VLOOKUP(D2412,quash!A$2:$I$7791,9,FALSE)</f>
        <v>1</v>
      </c>
      <c r="P2412" s="7">
        <v>9000</v>
      </c>
      <c r="Q2412" s="26">
        <v>141</v>
      </c>
      <c r="R2412" s="19">
        <v>6.9987985296513525E-2</v>
      </c>
      <c r="S2412" s="26">
        <v>16</v>
      </c>
      <c r="T2412" s="7">
        <v>10000</v>
      </c>
      <c r="U2412" s="2">
        <v>142</v>
      </c>
      <c r="V2412" s="11">
        <v>2510.34</v>
      </c>
      <c r="W2412" s="14" t="s">
        <v>5281</v>
      </c>
      <c r="X2412" s="18">
        <v>1</v>
      </c>
      <c r="Y2412" s="9">
        <v>10000</v>
      </c>
      <c r="Z2412" s="19">
        <f t="shared" si="609"/>
        <v>0</v>
      </c>
      <c r="AA2412" s="25">
        <v>2510.34</v>
      </c>
      <c r="AB2412" s="30">
        <f t="shared" si="610"/>
        <v>283000</v>
      </c>
      <c r="AC2412" s="30">
        <f t="shared" si="617"/>
        <v>3.5335689045936397E-2</v>
      </c>
      <c r="AD2412" s="31">
        <f t="shared" si="618"/>
        <v>4.9823321554770317</v>
      </c>
      <c r="AE2412" s="31">
        <f t="shared" si="619"/>
        <v>5.0176678445229683</v>
      </c>
      <c r="AG2412" s="30">
        <f t="shared" si="611"/>
        <v>2427000</v>
      </c>
      <c r="AH2412" s="30">
        <f t="shared" si="606"/>
        <v>4.1203131437989289E-3</v>
      </c>
      <c r="AI2412" s="31">
        <f t="shared" si="607"/>
        <v>0.58096415327564899</v>
      </c>
      <c r="AJ2412" s="31">
        <f t="shared" si="608"/>
        <v>0.58508446641944789</v>
      </c>
      <c r="AK2412" s="30">
        <f>IF(W2412="si",($S2412*'COSTOS DE CREDITOS'!$C$27)/DATA!$G2412,"")</f>
        <v>65.906835757745824</v>
      </c>
      <c r="AL2412" s="90">
        <f>IF(W2412="si",'COSTOS DE CREDITOS'!$C$35,"")</f>
        <v>20.421138461538462</v>
      </c>
      <c r="AM2412" s="30">
        <f t="shared" si="612"/>
        <v>615.38461538461547</v>
      </c>
      <c r="AN2412" s="30">
        <f t="shared" si="613"/>
        <v>0</v>
      </c>
      <c r="AO2412" s="30">
        <f t="shared" si="614"/>
        <v>701.7125896038998</v>
      </c>
      <c r="AP2412" s="30">
        <f t="shared" si="615"/>
        <v>1808.6274103961005</v>
      </c>
      <c r="AQ2412" s="19">
        <f t="shared" si="616"/>
        <v>0.72047109570659762</v>
      </c>
    </row>
    <row r="2413" spans="1:43" x14ac:dyDescent="0.2">
      <c r="A2413" s="23" t="s">
        <v>5665</v>
      </c>
      <c r="B2413" s="6" t="s">
        <v>5682</v>
      </c>
      <c r="C2413" s="6" t="s">
        <v>5670</v>
      </c>
      <c r="D2413" s="2">
        <v>165165</v>
      </c>
      <c r="E2413" s="2">
        <v>165778</v>
      </c>
      <c r="F2413" s="3" t="s">
        <v>3054</v>
      </c>
      <c r="G2413" s="2">
        <v>5</v>
      </c>
      <c r="H2413" s="2">
        <v>165783</v>
      </c>
      <c r="I2413" s="3" t="s">
        <v>3062</v>
      </c>
      <c r="J2413" s="15">
        <v>45192</v>
      </c>
      <c r="K2413" s="24">
        <v>1244242429</v>
      </c>
      <c r="L2413" s="15">
        <v>45201</v>
      </c>
      <c r="M2413" s="15">
        <v>45199</v>
      </c>
      <c r="N2413" s="15"/>
      <c r="O2413" s="26" t="e">
        <f>VLOOKUP(D2413,quash!A$2:$I$7791,9,FALSE)</f>
        <v>#N/A</v>
      </c>
      <c r="P2413" s="7">
        <v>9000</v>
      </c>
      <c r="Q2413" s="26">
        <v>132</v>
      </c>
      <c r="R2413" s="19">
        <v>6.7251152013599866E-2</v>
      </c>
      <c r="S2413" s="26">
        <v>16</v>
      </c>
      <c r="T2413" s="7">
        <v>7000</v>
      </c>
      <c r="U2413" s="2">
        <v>142</v>
      </c>
      <c r="V2413" s="11">
        <v>1758.65</v>
      </c>
      <c r="W2413" s="14" t="s">
        <v>5281</v>
      </c>
      <c r="X2413" s="18">
        <v>1</v>
      </c>
      <c r="Y2413" s="9">
        <v>7000</v>
      </c>
      <c r="Z2413" s="19">
        <f t="shared" si="609"/>
        <v>0</v>
      </c>
      <c r="AA2413" s="25">
        <v>1758.65</v>
      </c>
      <c r="AB2413" s="30">
        <f t="shared" si="610"/>
        <v>153000</v>
      </c>
      <c r="AC2413" s="30">
        <f t="shared" si="617"/>
        <v>4.5751633986928102E-2</v>
      </c>
      <c r="AD2413" s="31">
        <f t="shared" si="618"/>
        <v>6.0392156862745097</v>
      </c>
      <c r="AE2413" s="31">
        <f t="shared" si="619"/>
        <v>6.4967320261437909</v>
      </c>
      <c r="AG2413" s="30">
        <f t="shared" si="611"/>
        <v>6126000</v>
      </c>
      <c r="AH2413" s="30">
        <f t="shared" si="606"/>
        <v>1.1426705843943846E-3</v>
      </c>
      <c r="AI2413" s="31">
        <f t="shared" si="607"/>
        <v>0.15083251714005877</v>
      </c>
      <c r="AJ2413" s="31">
        <f t="shared" si="608"/>
        <v>0.16225922298400261</v>
      </c>
      <c r="AK2413" s="30">
        <f>IF(W2413="si",($S2413*'COSTOS DE CREDITOS'!$C$27)/DATA!$G2413,"")</f>
        <v>65.906835757745824</v>
      </c>
      <c r="AL2413" s="90">
        <f>IF(W2413="si",'COSTOS DE CREDITOS'!$C$35,"")</f>
        <v>20.421138461538462</v>
      </c>
      <c r="AM2413" s="30">
        <f t="shared" si="612"/>
        <v>430.76923076923077</v>
      </c>
      <c r="AN2413" s="30">
        <f t="shared" si="613"/>
        <v>0</v>
      </c>
      <c r="AO2413" s="30">
        <f t="shared" si="614"/>
        <v>517.09720498851505</v>
      </c>
      <c r="AP2413" s="30">
        <f t="shared" si="615"/>
        <v>1241.5527950114852</v>
      </c>
      <c r="AQ2413" s="19">
        <f t="shared" si="616"/>
        <v>0.70596923493104657</v>
      </c>
    </row>
    <row r="2414" spans="1:43" x14ac:dyDescent="0.2">
      <c r="A2414" s="23" t="s">
        <v>5665</v>
      </c>
      <c r="B2414" s="6" t="s">
        <v>5675</v>
      </c>
      <c r="C2414" s="6" t="s">
        <v>5667</v>
      </c>
      <c r="D2414" s="4">
        <v>165318</v>
      </c>
      <c r="E2414" s="4">
        <v>165768</v>
      </c>
      <c r="F2414" s="5" t="s">
        <v>3063</v>
      </c>
      <c r="G2414" s="2">
        <v>5</v>
      </c>
      <c r="H2414" s="4">
        <v>165769</v>
      </c>
      <c r="I2414" s="5" t="s">
        <v>3064</v>
      </c>
      <c r="J2414" s="15">
        <v>45195</v>
      </c>
      <c r="K2414" s="24">
        <v>1246349598</v>
      </c>
      <c r="L2414" s="15">
        <v>45201</v>
      </c>
      <c r="M2414" s="15">
        <v>45230</v>
      </c>
      <c r="N2414" s="15"/>
      <c r="O2414" s="26" t="e">
        <f>VLOOKUP(D2414,quash!A$2:$I$7791,9,FALSE)</f>
        <v>#N/A</v>
      </c>
      <c r="P2414" s="7">
        <v>9000</v>
      </c>
      <c r="Q2414" s="26">
        <v>136</v>
      </c>
      <c r="R2414" s="19">
        <v>8.1420437307219373E-2</v>
      </c>
      <c r="S2414" s="26">
        <v>16</v>
      </c>
      <c r="T2414" s="8">
        <v>8000</v>
      </c>
      <c r="U2414" s="4">
        <v>115</v>
      </c>
      <c r="V2414" s="10">
        <v>1599.92</v>
      </c>
      <c r="W2414" s="14" t="s">
        <v>5281</v>
      </c>
      <c r="X2414" s="18">
        <v>1</v>
      </c>
      <c r="Y2414" s="9">
        <v>8000</v>
      </c>
      <c r="Z2414" s="19">
        <f t="shared" si="609"/>
        <v>0</v>
      </c>
      <c r="AA2414" s="25">
        <v>1599.92</v>
      </c>
      <c r="AB2414" s="30">
        <f t="shared" si="610"/>
        <v>464000</v>
      </c>
      <c r="AC2414" s="30">
        <f t="shared" si="617"/>
        <v>1.7241379310344827E-2</v>
      </c>
      <c r="AD2414" s="31">
        <f t="shared" si="618"/>
        <v>2.3448275862068964</v>
      </c>
      <c r="AE2414" s="31">
        <f t="shared" si="619"/>
        <v>1.9827586206896552</v>
      </c>
      <c r="AG2414" s="30">
        <f t="shared" si="611"/>
        <v>6126000</v>
      </c>
      <c r="AH2414" s="30">
        <f t="shared" si="606"/>
        <v>1.3059092393078681E-3</v>
      </c>
      <c r="AI2414" s="31">
        <f t="shared" si="607"/>
        <v>0.17760365654587007</v>
      </c>
      <c r="AJ2414" s="31">
        <f t="shared" si="608"/>
        <v>0.15017956252040482</v>
      </c>
      <c r="AK2414" s="30">
        <f>IF(W2414="si",($S2414*'COSTOS DE CREDITOS'!$C$27)/DATA!$G2414,"")</f>
        <v>65.906835757745824</v>
      </c>
      <c r="AL2414" s="90">
        <f>IF(W2414="si",'COSTOS DE CREDITOS'!$C$35,"")</f>
        <v>20.421138461538462</v>
      </c>
      <c r="AM2414" s="30">
        <f t="shared" si="612"/>
        <v>492.30769230769232</v>
      </c>
      <c r="AN2414" s="30">
        <f t="shared" si="613"/>
        <v>0</v>
      </c>
      <c r="AO2414" s="30">
        <f t="shared" si="614"/>
        <v>578.63566652697659</v>
      </c>
      <c r="AP2414" s="30">
        <f t="shared" si="615"/>
        <v>1021.2843334730235</v>
      </c>
      <c r="AQ2414" s="19">
        <f t="shared" si="616"/>
        <v>0.63833462515189721</v>
      </c>
    </row>
    <row r="2415" spans="1:43" x14ac:dyDescent="0.2">
      <c r="A2415" s="23" t="s">
        <v>5665</v>
      </c>
      <c r="B2415" s="6" t="s">
        <v>5675</v>
      </c>
      <c r="C2415" s="6" t="s">
        <v>5667</v>
      </c>
      <c r="D2415" s="2">
        <v>165316</v>
      </c>
      <c r="E2415" s="2">
        <v>165768</v>
      </c>
      <c r="F2415" s="3" t="s">
        <v>3063</v>
      </c>
      <c r="G2415" s="2">
        <v>5</v>
      </c>
      <c r="H2415" s="2">
        <v>165770</v>
      </c>
      <c r="I2415" s="3" t="s">
        <v>3066</v>
      </c>
      <c r="J2415" s="15">
        <v>45195</v>
      </c>
      <c r="K2415" s="24">
        <v>1246342016</v>
      </c>
      <c r="L2415" s="15">
        <v>45201</v>
      </c>
      <c r="M2415" s="15">
        <v>45230</v>
      </c>
      <c r="N2415" s="15"/>
      <c r="O2415" s="26" t="e">
        <f>VLOOKUP(D2415,quash!A$2:$I$7791,9,FALSE)</f>
        <v>#N/A</v>
      </c>
      <c r="P2415" s="7">
        <v>13000</v>
      </c>
      <c r="Q2415" s="26">
        <v>136</v>
      </c>
      <c r="R2415" s="19">
        <v>6.7396682123454121E-2</v>
      </c>
      <c r="S2415" s="26">
        <v>16</v>
      </c>
      <c r="T2415" s="7">
        <v>6000</v>
      </c>
      <c r="U2415" s="2">
        <v>120</v>
      </c>
      <c r="V2415" s="11">
        <v>1255.2</v>
      </c>
      <c r="W2415" s="14" t="s">
        <v>5281</v>
      </c>
      <c r="X2415" s="18">
        <v>1</v>
      </c>
      <c r="Y2415" s="9">
        <v>6000</v>
      </c>
      <c r="Z2415" s="19">
        <f t="shared" si="609"/>
        <v>0</v>
      </c>
      <c r="AA2415" s="25">
        <v>1255.2</v>
      </c>
      <c r="AB2415" s="30">
        <f t="shared" si="610"/>
        <v>464000</v>
      </c>
      <c r="AC2415" s="30">
        <f t="shared" si="617"/>
        <v>1.2931034482758621E-2</v>
      </c>
      <c r="AD2415" s="31">
        <f t="shared" si="618"/>
        <v>1.7586206896551724</v>
      </c>
      <c r="AE2415" s="31">
        <f t="shared" si="619"/>
        <v>1.5517241379310345</v>
      </c>
      <c r="AG2415" s="30">
        <f t="shared" si="611"/>
        <v>6126000</v>
      </c>
      <c r="AH2415" s="30">
        <f t="shared" si="606"/>
        <v>9.7943192948090111E-4</v>
      </c>
      <c r="AI2415" s="31">
        <f t="shared" si="607"/>
        <v>0.13320274240940255</v>
      </c>
      <c r="AJ2415" s="31">
        <f t="shared" si="608"/>
        <v>0.11753183153770813</v>
      </c>
      <c r="AK2415" s="30">
        <f>IF(W2415="si",($S2415*'COSTOS DE CREDITOS'!$C$27)/DATA!$G2415,"")</f>
        <v>65.906835757745824</v>
      </c>
      <c r="AL2415" s="90">
        <f>IF(W2415="si",'COSTOS DE CREDITOS'!$C$35,"")</f>
        <v>20.421138461538462</v>
      </c>
      <c r="AM2415" s="30">
        <f t="shared" si="612"/>
        <v>369.23076923076923</v>
      </c>
      <c r="AN2415" s="30">
        <f t="shared" si="613"/>
        <v>0</v>
      </c>
      <c r="AO2415" s="30">
        <f t="shared" si="614"/>
        <v>455.5587434500535</v>
      </c>
      <c r="AP2415" s="30">
        <f t="shared" si="615"/>
        <v>799.64125654994655</v>
      </c>
      <c r="AQ2415" s="19">
        <f t="shared" si="616"/>
        <v>0.63706282389256419</v>
      </c>
    </row>
    <row r="2416" spans="1:43" x14ac:dyDescent="0.2">
      <c r="A2416" s="23" t="s">
        <v>5665</v>
      </c>
      <c r="B2416" s="6" t="s">
        <v>5675</v>
      </c>
      <c r="C2416" s="6" t="s">
        <v>5667</v>
      </c>
      <c r="D2416" s="2">
        <v>165315</v>
      </c>
      <c r="E2416" s="2">
        <v>165768</v>
      </c>
      <c r="F2416" s="3" t="s">
        <v>3063</v>
      </c>
      <c r="G2416" s="2">
        <v>5</v>
      </c>
      <c r="H2416" s="2">
        <v>165771</v>
      </c>
      <c r="I2416" s="3" t="s">
        <v>3067</v>
      </c>
      <c r="J2416" s="15">
        <v>45195</v>
      </c>
      <c r="K2416" s="24">
        <v>1246330925</v>
      </c>
      <c r="L2416" s="15">
        <v>45201</v>
      </c>
      <c r="M2416" s="15">
        <v>45230</v>
      </c>
      <c r="N2416" s="15"/>
      <c r="O2416" s="26" t="e">
        <f>VLOOKUP(D2416,quash!A$2:$I$7791,9,FALSE)</f>
        <v>#N/A</v>
      </c>
      <c r="P2416" s="7">
        <v>13000</v>
      </c>
      <c r="Q2416" s="26">
        <v>136</v>
      </c>
      <c r="R2416" s="19">
        <v>6.7396682123454121E-2</v>
      </c>
      <c r="S2416" s="26">
        <v>16</v>
      </c>
      <c r="T2416" s="7">
        <v>6000</v>
      </c>
      <c r="U2416" s="2">
        <v>120</v>
      </c>
      <c r="V2416" s="11">
        <v>1255.2</v>
      </c>
      <c r="W2416" s="14" t="s">
        <v>5281</v>
      </c>
      <c r="X2416" s="18">
        <v>1</v>
      </c>
      <c r="Y2416" s="9">
        <v>6000</v>
      </c>
      <c r="Z2416" s="19">
        <f t="shared" si="609"/>
        <v>0</v>
      </c>
      <c r="AA2416" s="25">
        <v>1255.2</v>
      </c>
      <c r="AB2416" s="30">
        <f t="shared" si="610"/>
        <v>464000</v>
      </c>
      <c r="AC2416" s="30">
        <f t="shared" si="617"/>
        <v>1.2931034482758621E-2</v>
      </c>
      <c r="AD2416" s="31">
        <f t="shared" si="618"/>
        <v>1.7586206896551724</v>
      </c>
      <c r="AE2416" s="31">
        <f t="shared" si="619"/>
        <v>1.5517241379310345</v>
      </c>
      <c r="AG2416" s="30">
        <f t="shared" si="611"/>
        <v>6126000</v>
      </c>
      <c r="AH2416" s="30">
        <f t="shared" si="606"/>
        <v>9.7943192948090111E-4</v>
      </c>
      <c r="AI2416" s="31">
        <f t="shared" si="607"/>
        <v>0.13320274240940255</v>
      </c>
      <c r="AJ2416" s="31">
        <f t="shared" si="608"/>
        <v>0.11753183153770813</v>
      </c>
      <c r="AK2416" s="30">
        <f>IF(W2416="si",($S2416*'COSTOS DE CREDITOS'!$C$27)/DATA!$G2416,"")</f>
        <v>65.906835757745824</v>
      </c>
      <c r="AL2416" s="90">
        <f>IF(W2416="si",'COSTOS DE CREDITOS'!$C$35,"")</f>
        <v>20.421138461538462</v>
      </c>
      <c r="AM2416" s="30">
        <f t="shared" si="612"/>
        <v>369.23076923076923</v>
      </c>
      <c r="AN2416" s="30">
        <f t="shared" si="613"/>
        <v>0</v>
      </c>
      <c r="AO2416" s="30">
        <f t="shared" si="614"/>
        <v>455.5587434500535</v>
      </c>
      <c r="AP2416" s="30">
        <f t="shared" si="615"/>
        <v>799.64125654994655</v>
      </c>
      <c r="AQ2416" s="19">
        <f t="shared" si="616"/>
        <v>0.63706282389256419</v>
      </c>
    </row>
    <row r="2417" spans="1:43" x14ac:dyDescent="0.2">
      <c r="A2417" s="23" t="s">
        <v>5665</v>
      </c>
      <c r="B2417" s="6" t="s">
        <v>5675</v>
      </c>
      <c r="C2417" s="6" t="s">
        <v>5667</v>
      </c>
      <c r="D2417" s="2">
        <v>165308</v>
      </c>
      <c r="E2417" s="2">
        <v>165768</v>
      </c>
      <c r="F2417" s="3" t="s">
        <v>3063</v>
      </c>
      <c r="G2417" s="2">
        <v>5</v>
      </c>
      <c r="H2417" s="2">
        <v>165791</v>
      </c>
      <c r="I2417" s="3" t="s">
        <v>3068</v>
      </c>
      <c r="J2417" s="15" t="s">
        <v>5688</v>
      </c>
      <c r="K2417" s="24" t="s">
        <v>5688</v>
      </c>
      <c r="L2417" s="15">
        <v>45201</v>
      </c>
      <c r="M2417" s="15">
        <v>45230</v>
      </c>
      <c r="N2417" s="15"/>
      <c r="O2417" s="26" t="e">
        <f>VLOOKUP(D2417,quash!A$2:$I$7791,9,FALSE)</f>
        <v>#N/A</v>
      </c>
      <c r="P2417" s="7">
        <v>13000</v>
      </c>
      <c r="Q2417" s="26">
        <v>136</v>
      </c>
      <c r="R2417" s="19">
        <v>6.7396682123454121E-2</v>
      </c>
      <c r="S2417" s="26">
        <v>16</v>
      </c>
      <c r="T2417" s="7">
        <v>6000</v>
      </c>
      <c r="U2417" s="2">
        <v>127</v>
      </c>
      <c r="V2417" s="11">
        <v>1337.87</v>
      </c>
      <c r="W2417" s="14" t="s">
        <v>5281</v>
      </c>
      <c r="X2417" s="18">
        <v>1</v>
      </c>
      <c r="Y2417" s="9">
        <v>6000</v>
      </c>
      <c r="Z2417" s="19">
        <f t="shared" si="609"/>
        <v>0</v>
      </c>
      <c r="AA2417" s="25">
        <v>1337.87</v>
      </c>
      <c r="AB2417" s="30">
        <f t="shared" si="610"/>
        <v>464000</v>
      </c>
      <c r="AC2417" s="30">
        <f t="shared" si="617"/>
        <v>1.2931034482758621E-2</v>
      </c>
      <c r="AD2417" s="31">
        <f t="shared" si="618"/>
        <v>1.7586206896551724</v>
      </c>
      <c r="AE2417" s="31">
        <f t="shared" si="619"/>
        <v>1.6422413793103448</v>
      </c>
      <c r="AG2417" s="30">
        <f t="shared" si="611"/>
        <v>6126000</v>
      </c>
      <c r="AH2417" s="30">
        <f t="shared" si="606"/>
        <v>9.7943192948090111E-4</v>
      </c>
      <c r="AI2417" s="31">
        <f t="shared" si="607"/>
        <v>0.13320274240940255</v>
      </c>
      <c r="AJ2417" s="31">
        <f t="shared" si="608"/>
        <v>0.12438785504407444</v>
      </c>
      <c r="AK2417" s="30">
        <f>IF(W2417="si",($S2417*'COSTOS DE CREDITOS'!$C$27)/DATA!$G2417,"")</f>
        <v>65.906835757745824</v>
      </c>
      <c r="AL2417" s="90">
        <f>IF(W2417="si",'COSTOS DE CREDITOS'!$C$35,"")</f>
        <v>20.421138461538462</v>
      </c>
      <c r="AM2417" s="30">
        <f t="shared" si="612"/>
        <v>369.23076923076923</v>
      </c>
      <c r="AN2417" s="30">
        <f t="shared" si="613"/>
        <v>0</v>
      </c>
      <c r="AO2417" s="30">
        <f t="shared" si="614"/>
        <v>455.5587434500535</v>
      </c>
      <c r="AP2417" s="30">
        <f t="shared" si="615"/>
        <v>882.31125654994639</v>
      </c>
      <c r="AQ2417" s="19">
        <f t="shared" si="616"/>
        <v>0.6594895292890538</v>
      </c>
    </row>
    <row r="2418" spans="1:43" x14ac:dyDescent="0.2">
      <c r="A2418" s="23" t="s">
        <v>5665</v>
      </c>
      <c r="B2418" s="6" t="s">
        <v>5675</v>
      </c>
      <c r="C2418" s="6" t="s">
        <v>5667</v>
      </c>
      <c r="D2418" s="2">
        <v>165392</v>
      </c>
      <c r="E2418" s="2">
        <v>165768</v>
      </c>
      <c r="F2418" s="3" t="s">
        <v>3063</v>
      </c>
      <c r="G2418" s="2">
        <v>5</v>
      </c>
      <c r="H2418" s="2">
        <v>165792</v>
      </c>
      <c r="I2418" s="3" t="s">
        <v>3069</v>
      </c>
      <c r="J2418" s="15" t="s">
        <v>5688</v>
      </c>
      <c r="K2418" s="24" t="s">
        <v>5688</v>
      </c>
      <c r="L2418" s="15">
        <v>45201</v>
      </c>
      <c r="M2418" s="15">
        <v>45230</v>
      </c>
      <c r="N2418" s="15"/>
      <c r="O2418" s="26" t="e">
        <f>VLOOKUP(D2418,quash!A$2:$I$7791,9,FALSE)</f>
        <v>#N/A</v>
      </c>
      <c r="P2418" s="7">
        <v>9000</v>
      </c>
      <c r="Q2418" s="26">
        <v>136</v>
      </c>
      <c r="R2418" s="19">
        <v>7.9000519063170294E-2</v>
      </c>
      <c r="S2418" s="26">
        <v>16</v>
      </c>
      <c r="T2418" s="7">
        <v>9000</v>
      </c>
      <c r="U2418" s="2">
        <v>127</v>
      </c>
      <c r="V2418" s="11">
        <v>2006.93</v>
      </c>
      <c r="W2418" s="14" t="s">
        <v>5281</v>
      </c>
      <c r="X2418" s="18">
        <v>1</v>
      </c>
      <c r="Y2418" s="9">
        <v>9000</v>
      </c>
      <c r="Z2418" s="19">
        <f t="shared" si="609"/>
        <v>0</v>
      </c>
      <c r="AA2418" s="25">
        <v>2006.93</v>
      </c>
      <c r="AB2418" s="30">
        <f t="shared" si="610"/>
        <v>464000</v>
      </c>
      <c r="AC2418" s="30">
        <f t="shared" si="617"/>
        <v>1.9396551724137932E-2</v>
      </c>
      <c r="AD2418" s="31">
        <f t="shared" si="618"/>
        <v>2.6379310344827589</v>
      </c>
      <c r="AE2418" s="31">
        <f t="shared" si="619"/>
        <v>2.4633620689655173</v>
      </c>
      <c r="AG2418" s="30">
        <f t="shared" si="611"/>
        <v>6126000</v>
      </c>
      <c r="AH2418" s="30">
        <f t="shared" si="606"/>
        <v>1.4691478942213516E-3</v>
      </c>
      <c r="AI2418" s="31">
        <f t="shared" si="607"/>
        <v>0.1998041136141038</v>
      </c>
      <c r="AJ2418" s="31">
        <f t="shared" si="608"/>
        <v>0.18658178256611166</v>
      </c>
      <c r="AK2418" s="30">
        <f>IF(W2418="si",($S2418*'COSTOS DE CREDITOS'!$C$27)/DATA!$G2418,"")</f>
        <v>65.906835757745824</v>
      </c>
      <c r="AL2418" s="90">
        <f>IF(W2418="si",'COSTOS DE CREDITOS'!$C$35,"")</f>
        <v>20.421138461538462</v>
      </c>
      <c r="AM2418" s="30">
        <f t="shared" si="612"/>
        <v>553.84615384615392</v>
      </c>
      <c r="AN2418" s="30">
        <f t="shared" si="613"/>
        <v>0</v>
      </c>
      <c r="AO2418" s="30">
        <f t="shared" si="614"/>
        <v>640.17412806543825</v>
      </c>
      <c r="AP2418" s="30">
        <f t="shared" si="615"/>
        <v>1366.7558719345618</v>
      </c>
      <c r="AQ2418" s="19">
        <f t="shared" si="616"/>
        <v>0.68101820787698708</v>
      </c>
    </row>
    <row r="2419" spans="1:43" x14ac:dyDescent="0.2">
      <c r="A2419" s="23" t="s">
        <v>5665</v>
      </c>
      <c r="B2419" s="6" t="s">
        <v>5666</v>
      </c>
      <c r="C2419" s="6" t="s">
        <v>5667</v>
      </c>
      <c r="D2419" s="2">
        <v>165542</v>
      </c>
      <c r="E2419" s="2">
        <v>165794</v>
      </c>
      <c r="F2419" s="3" t="s">
        <v>3070</v>
      </c>
      <c r="G2419" s="2">
        <v>5</v>
      </c>
      <c r="H2419" s="2">
        <v>165796</v>
      </c>
      <c r="I2419" s="3" t="s">
        <v>3071</v>
      </c>
      <c r="J2419" s="15" t="s">
        <v>5688</v>
      </c>
      <c r="K2419" s="24" t="s">
        <v>5688</v>
      </c>
      <c r="L2419" s="15">
        <v>45201</v>
      </c>
      <c r="M2419" s="15">
        <v>45230</v>
      </c>
      <c r="N2419" s="15"/>
      <c r="O2419" s="26" t="e">
        <f>VLOOKUP(D2419,quash!A$2:$I$7791,9,FALSE)</f>
        <v>#N/A</v>
      </c>
      <c r="P2419" s="7">
        <v>12000</v>
      </c>
      <c r="Q2419" s="26">
        <v>115</v>
      </c>
      <c r="R2419" s="19">
        <v>4.426220662471151E-2</v>
      </c>
      <c r="S2419" s="26">
        <v>16</v>
      </c>
      <c r="T2419" s="7">
        <v>10000</v>
      </c>
      <c r="U2419" s="2">
        <v>142</v>
      </c>
      <c r="V2419" s="11">
        <v>2510.34</v>
      </c>
      <c r="W2419" s="14" t="s">
        <v>5281</v>
      </c>
      <c r="X2419" s="18">
        <v>1</v>
      </c>
      <c r="Y2419" s="9">
        <v>10000</v>
      </c>
      <c r="Z2419" s="19">
        <f t="shared" si="609"/>
        <v>0</v>
      </c>
      <c r="AA2419" s="25">
        <v>2510.34</v>
      </c>
      <c r="AB2419" s="30">
        <f t="shared" si="610"/>
        <v>464000</v>
      </c>
      <c r="AC2419" s="30">
        <f t="shared" si="617"/>
        <v>2.1551724137931036E-2</v>
      </c>
      <c r="AD2419" s="31">
        <f t="shared" si="618"/>
        <v>2.478448275862069</v>
      </c>
      <c r="AE2419" s="31">
        <f t="shared" si="619"/>
        <v>3.0603448275862073</v>
      </c>
      <c r="AG2419" s="30">
        <f t="shared" si="611"/>
        <v>6126000</v>
      </c>
      <c r="AH2419" s="30">
        <f t="shared" ref="AH2419:AH2482" si="620">IFERROR($T2419/AG2419,"")</f>
        <v>1.632386549134835E-3</v>
      </c>
      <c r="AI2419" s="31">
        <f t="shared" ref="AI2419:AI2482" si="621">IFERROR(AH2419*$Q2419,"")</f>
        <v>0.18772445315050604</v>
      </c>
      <c r="AJ2419" s="31">
        <f t="shared" ref="AJ2419:AJ2482" si="622">IFERROR(AH2419*$U2419,"")</f>
        <v>0.23179888997714657</v>
      </c>
      <c r="AK2419" s="30">
        <f>IF(W2419="si",($S2419*'COSTOS DE CREDITOS'!$C$27)/DATA!$G2419,"")</f>
        <v>65.906835757745824</v>
      </c>
      <c r="AL2419" s="90">
        <f>IF(W2419="si",'COSTOS DE CREDITOS'!$C$35,"")</f>
        <v>20.421138461538462</v>
      </c>
      <c r="AM2419" s="30">
        <f t="shared" si="612"/>
        <v>615.38461538461547</v>
      </c>
      <c r="AN2419" s="30">
        <f t="shared" si="613"/>
        <v>0</v>
      </c>
      <c r="AO2419" s="30">
        <f t="shared" si="614"/>
        <v>701.7125896038998</v>
      </c>
      <c r="AP2419" s="30">
        <f t="shared" si="615"/>
        <v>1808.6274103961005</v>
      </c>
      <c r="AQ2419" s="19">
        <f t="shared" si="616"/>
        <v>0.72047109570659762</v>
      </c>
    </row>
    <row r="2420" spans="1:43" x14ac:dyDescent="0.2">
      <c r="A2420" s="23" t="s">
        <v>5665</v>
      </c>
      <c r="B2420" s="6" t="s">
        <v>5666</v>
      </c>
      <c r="C2420" s="6" t="s">
        <v>5667</v>
      </c>
      <c r="D2420" s="2">
        <v>165540</v>
      </c>
      <c r="E2420" s="2">
        <v>165794</v>
      </c>
      <c r="F2420" s="3" t="s">
        <v>3070</v>
      </c>
      <c r="G2420" s="2">
        <v>5</v>
      </c>
      <c r="H2420" s="2">
        <v>165797</v>
      </c>
      <c r="I2420" s="3" t="s">
        <v>3072</v>
      </c>
      <c r="J2420" s="15">
        <v>45196</v>
      </c>
      <c r="K2420" s="24">
        <v>1247372741</v>
      </c>
      <c r="L2420" s="15">
        <v>45201</v>
      </c>
      <c r="M2420" s="15">
        <v>45230</v>
      </c>
      <c r="N2420" s="15"/>
      <c r="O2420" s="26" t="e">
        <f>VLOOKUP(D2420,quash!A$2:$I$7791,9,FALSE)</f>
        <v>#N/A</v>
      </c>
      <c r="P2420" s="7">
        <v>15000</v>
      </c>
      <c r="Q2420" s="26">
        <v>113</v>
      </c>
      <c r="R2420" s="19">
        <v>3.373427512292651E-2</v>
      </c>
      <c r="S2420" s="26">
        <v>16</v>
      </c>
      <c r="T2420" s="7">
        <v>6000</v>
      </c>
      <c r="U2420" s="2">
        <v>142</v>
      </c>
      <c r="V2420" s="11">
        <v>1503.37</v>
      </c>
      <c r="W2420" s="14" t="s">
        <v>5281</v>
      </c>
      <c r="X2420" s="18">
        <v>1</v>
      </c>
      <c r="Y2420" s="9">
        <v>6000</v>
      </c>
      <c r="Z2420" s="19">
        <f t="shared" si="609"/>
        <v>0</v>
      </c>
      <c r="AA2420" s="25">
        <v>1503.37</v>
      </c>
      <c r="AB2420" s="30">
        <f t="shared" si="610"/>
        <v>464000</v>
      </c>
      <c r="AC2420" s="30">
        <f t="shared" si="617"/>
        <v>1.2931034482758621E-2</v>
      </c>
      <c r="AD2420" s="31">
        <f t="shared" si="618"/>
        <v>1.4612068965517242</v>
      </c>
      <c r="AE2420" s="31">
        <f t="shared" si="619"/>
        <v>1.8362068965517242</v>
      </c>
      <c r="AG2420" s="30">
        <f t="shared" si="611"/>
        <v>6126000</v>
      </c>
      <c r="AH2420" s="30">
        <f t="shared" si="620"/>
        <v>9.7943192948090111E-4</v>
      </c>
      <c r="AI2420" s="31">
        <f t="shared" si="621"/>
        <v>0.11067580803134182</v>
      </c>
      <c r="AJ2420" s="31">
        <f t="shared" si="622"/>
        <v>0.13907933398628797</v>
      </c>
      <c r="AK2420" s="30">
        <f>IF(W2420="si",($S2420*'COSTOS DE CREDITOS'!$C$27)/DATA!$G2420,"")</f>
        <v>65.906835757745824</v>
      </c>
      <c r="AL2420" s="90">
        <f>IF(W2420="si",'COSTOS DE CREDITOS'!$C$35,"")</f>
        <v>20.421138461538462</v>
      </c>
      <c r="AM2420" s="30">
        <f t="shared" si="612"/>
        <v>369.23076923076923</v>
      </c>
      <c r="AN2420" s="30">
        <f t="shared" si="613"/>
        <v>0</v>
      </c>
      <c r="AO2420" s="30">
        <f t="shared" si="614"/>
        <v>455.5587434500535</v>
      </c>
      <c r="AP2420" s="30">
        <f t="shared" si="615"/>
        <v>1047.8112565499464</v>
      </c>
      <c r="AQ2420" s="19">
        <f t="shared" si="616"/>
        <v>0.69697496727348984</v>
      </c>
    </row>
    <row r="2421" spans="1:43" x14ac:dyDescent="0.2">
      <c r="A2421" s="23" t="s">
        <v>5665</v>
      </c>
      <c r="B2421" s="6" t="s">
        <v>5666</v>
      </c>
      <c r="C2421" s="6" t="s">
        <v>5667</v>
      </c>
      <c r="D2421" s="2">
        <v>165642</v>
      </c>
      <c r="E2421" s="2">
        <v>165794</v>
      </c>
      <c r="F2421" s="3" t="s">
        <v>3070</v>
      </c>
      <c r="G2421" s="2">
        <v>5</v>
      </c>
      <c r="H2421" s="2">
        <v>165798</v>
      </c>
      <c r="I2421" s="3" t="s">
        <v>3073</v>
      </c>
      <c r="J2421" s="15">
        <v>45197</v>
      </c>
      <c r="K2421" s="24">
        <v>1247973227</v>
      </c>
      <c r="L2421" s="15">
        <v>45201</v>
      </c>
      <c r="M2421" s="15">
        <v>45230</v>
      </c>
      <c r="N2421" s="15"/>
      <c r="O2421" s="26" t="e">
        <f>VLOOKUP(D2421,quash!A$2:$I$7791,9,FALSE)</f>
        <v>#N/A</v>
      </c>
      <c r="P2421" s="7">
        <v>12000</v>
      </c>
      <c r="Q2421" s="26">
        <v>115</v>
      </c>
      <c r="R2421" s="19">
        <v>3.9275521896138865E-2</v>
      </c>
      <c r="S2421" s="26">
        <v>16</v>
      </c>
      <c r="T2421" s="7">
        <v>7000</v>
      </c>
      <c r="U2421" s="2">
        <v>142</v>
      </c>
      <c r="V2421" s="11">
        <v>1758.65</v>
      </c>
      <c r="W2421" s="14" t="s">
        <v>5281</v>
      </c>
      <c r="X2421" s="18">
        <v>1</v>
      </c>
      <c r="Y2421" s="9">
        <v>7000</v>
      </c>
      <c r="Z2421" s="19">
        <f t="shared" si="609"/>
        <v>0</v>
      </c>
      <c r="AA2421" s="25">
        <v>1758.65</v>
      </c>
      <c r="AB2421" s="30">
        <f t="shared" si="610"/>
        <v>464000</v>
      </c>
      <c r="AC2421" s="30">
        <f t="shared" si="617"/>
        <v>1.5086206896551725E-2</v>
      </c>
      <c r="AD2421" s="31">
        <f t="shared" si="618"/>
        <v>1.7349137931034484</v>
      </c>
      <c r="AE2421" s="31">
        <f t="shared" si="619"/>
        <v>2.1422413793103448</v>
      </c>
      <c r="AG2421" s="30">
        <f t="shared" si="611"/>
        <v>6126000</v>
      </c>
      <c r="AH2421" s="30">
        <f t="shared" si="620"/>
        <v>1.1426705843943846E-3</v>
      </c>
      <c r="AI2421" s="31">
        <f t="shared" si="621"/>
        <v>0.13140711720535422</v>
      </c>
      <c r="AJ2421" s="31">
        <f t="shared" si="622"/>
        <v>0.16225922298400261</v>
      </c>
      <c r="AK2421" s="30">
        <f>IF(W2421="si",($S2421*'COSTOS DE CREDITOS'!$C$27)/DATA!$G2421,"")</f>
        <v>65.906835757745824</v>
      </c>
      <c r="AL2421" s="90">
        <f>IF(W2421="si",'COSTOS DE CREDITOS'!$C$35,"")</f>
        <v>20.421138461538462</v>
      </c>
      <c r="AM2421" s="30">
        <f t="shared" si="612"/>
        <v>430.76923076923077</v>
      </c>
      <c r="AN2421" s="30">
        <f t="shared" si="613"/>
        <v>0</v>
      </c>
      <c r="AO2421" s="30">
        <f t="shared" si="614"/>
        <v>517.09720498851505</v>
      </c>
      <c r="AP2421" s="30">
        <f t="shared" si="615"/>
        <v>1241.5527950114852</v>
      </c>
      <c r="AQ2421" s="19">
        <f t="shared" si="616"/>
        <v>0.70596923493104657</v>
      </c>
    </row>
    <row r="2422" spans="1:43" x14ac:dyDescent="0.2">
      <c r="A2422" s="23" t="s">
        <v>5665</v>
      </c>
      <c r="B2422" s="6" t="s">
        <v>5666</v>
      </c>
      <c r="C2422" s="6" t="s">
        <v>5667</v>
      </c>
      <c r="D2422" s="2">
        <v>165641</v>
      </c>
      <c r="E2422" s="2">
        <v>165794</v>
      </c>
      <c r="F2422" s="3" t="s">
        <v>3070</v>
      </c>
      <c r="G2422" s="2">
        <v>5</v>
      </c>
      <c r="H2422" s="2">
        <v>165799</v>
      </c>
      <c r="I2422" s="3" t="s">
        <v>3074</v>
      </c>
      <c r="J2422" s="15">
        <v>45197</v>
      </c>
      <c r="K2422" s="24">
        <v>1247961583</v>
      </c>
      <c r="L2422" s="15">
        <v>45201</v>
      </c>
      <c r="M2422" s="15">
        <v>45230</v>
      </c>
      <c r="N2422" s="15"/>
      <c r="O2422" s="26" t="e">
        <f>VLOOKUP(D2422,quash!A$2:$I$7791,9,FALSE)</f>
        <v>#N/A</v>
      </c>
      <c r="P2422" s="7">
        <v>12000</v>
      </c>
      <c r="Q2422" s="26">
        <v>115</v>
      </c>
      <c r="R2422" s="19">
        <v>4.426220662471151E-2</v>
      </c>
      <c r="S2422" s="26">
        <v>16</v>
      </c>
      <c r="T2422" s="7">
        <v>10000</v>
      </c>
      <c r="U2422" s="2">
        <v>142</v>
      </c>
      <c r="V2422" s="11">
        <v>2510.34</v>
      </c>
      <c r="W2422" s="14" t="s">
        <v>5281</v>
      </c>
      <c r="X2422" s="18">
        <v>1</v>
      </c>
      <c r="Y2422" s="9">
        <v>10000</v>
      </c>
      <c r="Z2422" s="19">
        <f t="shared" si="609"/>
        <v>0</v>
      </c>
      <c r="AA2422" s="25">
        <v>2510.34</v>
      </c>
      <c r="AB2422" s="30">
        <f t="shared" si="610"/>
        <v>464000</v>
      </c>
      <c r="AC2422" s="30">
        <f t="shared" si="617"/>
        <v>2.1551724137931036E-2</v>
      </c>
      <c r="AD2422" s="31">
        <f t="shared" si="618"/>
        <v>2.478448275862069</v>
      </c>
      <c r="AE2422" s="31">
        <f t="shared" si="619"/>
        <v>3.0603448275862073</v>
      </c>
      <c r="AG2422" s="30">
        <f t="shared" si="611"/>
        <v>6126000</v>
      </c>
      <c r="AH2422" s="30">
        <f t="shared" si="620"/>
        <v>1.632386549134835E-3</v>
      </c>
      <c r="AI2422" s="31">
        <f t="shared" si="621"/>
        <v>0.18772445315050604</v>
      </c>
      <c r="AJ2422" s="31">
        <f t="shared" si="622"/>
        <v>0.23179888997714657</v>
      </c>
      <c r="AK2422" s="30">
        <f>IF(W2422="si",($S2422*'COSTOS DE CREDITOS'!$C$27)/DATA!$G2422,"")</f>
        <v>65.906835757745824</v>
      </c>
      <c r="AL2422" s="90">
        <f>IF(W2422="si",'COSTOS DE CREDITOS'!$C$35,"")</f>
        <v>20.421138461538462</v>
      </c>
      <c r="AM2422" s="30">
        <f t="shared" si="612"/>
        <v>615.38461538461547</v>
      </c>
      <c r="AN2422" s="30">
        <f t="shared" si="613"/>
        <v>0</v>
      </c>
      <c r="AO2422" s="30">
        <f t="shared" si="614"/>
        <v>701.7125896038998</v>
      </c>
      <c r="AP2422" s="30">
        <f t="shared" si="615"/>
        <v>1808.6274103961005</v>
      </c>
      <c r="AQ2422" s="19">
        <f t="shared" si="616"/>
        <v>0.72047109570659762</v>
      </c>
    </row>
    <row r="2423" spans="1:43" x14ac:dyDescent="0.2">
      <c r="A2423" s="23" t="s">
        <v>5665</v>
      </c>
      <c r="B2423" s="6" t="s">
        <v>5666</v>
      </c>
      <c r="C2423" s="6" t="s">
        <v>5667</v>
      </c>
      <c r="D2423" s="2">
        <v>165236</v>
      </c>
      <c r="E2423" s="2">
        <v>165762</v>
      </c>
      <c r="F2423" s="3" t="s">
        <v>3075</v>
      </c>
      <c r="G2423" s="2">
        <v>5</v>
      </c>
      <c r="H2423" s="2">
        <v>165772</v>
      </c>
      <c r="I2423" s="3" t="s">
        <v>3076</v>
      </c>
      <c r="J2423" s="15">
        <v>45194</v>
      </c>
      <c r="K2423" s="24">
        <v>1245593253</v>
      </c>
      <c r="L2423" s="15">
        <v>45201</v>
      </c>
      <c r="M2423" s="15">
        <v>45230</v>
      </c>
      <c r="N2423" s="15"/>
      <c r="O2423" s="26" t="e">
        <f>VLOOKUP(D2423,quash!A$2:$I$7791,9,FALSE)</f>
        <v>#N/A</v>
      </c>
      <c r="P2423" s="7">
        <v>15000</v>
      </c>
      <c r="Q2423" s="26">
        <v>113</v>
      </c>
      <c r="R2423" s="19">
        <v>3.373427512292651E-2</v>
      </c>
      <c r="S2423" s="93">
        <v>26</v>
      </c>
      <c r="T2423" s="7">
        <v>6000</v>
      </c>
      <c r="U2423" s="2">
        <v>142</v>
      </c>
      <c r="V2423" s="11">
        <v>1503.37</v>
      </c>
      <c r="W2423" s="14" t="s">
        <v>5281</v>
      </c>
      <c r="X2423" s="18">
        <v>0.46704570275184937</v>
      </c>
      <c r="Y2423" s="9">
        <v>2802.2742165110963</v>
      </c>
      <c r="Z2423" s="19">
        <f t="shared" si="609"/>
        <v>-0.53295429724815069</v>
      </c>
      <c r="AA2423" s="25">
        <v>702.14249814604773</v>
      </c>
      <c r="AB2423" s="30">
        <f t="shared" si="610"/>
        <v>464000</v>
      </c>
      <c r="AC2423" s="30">
        <f t="shared" si="617"/>
        <v>1.2931034482758621E-2</v>
      </c>
      <c r="AD2423" s="31">
        <f t="shared" si="618"/>
        <v>1.4612068965517242</v>
      </c>
      <c r="AE2423" s="31">
        <f t="shared" si="619"/>
        <v>1.8362068965517242</v>
      </c>
      <c r="AG2423" s="30">
        <f t="shared" si="611"/>
        <v>6126000</v>
      </c>
      <c r="AH2423" s="30">
        <f t="shared" si="620"/>
        <v>9.7943192948090111E-4</v>
      </c>
      <c r="AI2423" s="31">
        <f t="shared" si="621"/>
        <v>0.11067580803134182</v>
      </c>
      <c r="AJ2423" s="31">
        <f t="shared" si="622"/>
        <v>0.13907933398628797</v>
      </c>
      <c r="AK2423" s="30">
        <f>IF(W2423="si",($S2423*'COSTOS DE CREDITOS'!$C$27)/DATA!$G2423,"")</f>
        <v>107.09860810633695</v>
      </c>
      <c r="AL2423" s="90">
        <f>IF(W2423="si",'COSTOS DE CREDITOS'!$C$35,"")</f>
        <v>20.421138461538462</v>
      </c>
      <c r="AM2423" s="30">
        <f t="shared" si="612"/>
        <v>600</v>
      </c>
      <c r="AN2423" s="30">
        <f t="shared" si="613"/>
        <v>3197.7257834889037</v>
      </c>
      <c r="AO2423" s="30">
        <f t="shared" si="614"/>
        <v>3925.245530056779</v>
      </c>
      <c r="AP2423" s="30">
        <f t="shared" si="615"/>
        <v>-3223.1030319107313</v>
      </c>
      <c r="AQ2423" s="19">
        <f t="shared" si="616"/>
        <v>-4.5903830638667822</v>
      </c>
    </row>
    <row r="2424" spans="1:43" x14ac:dyDescent="0.2">
      <c r="A2424" s="23" t="s">
        <v>5665</v>
      </c>
      <c r="B2424" s="6" t="s">
        <v>5666</v>
      </c>
      <c r="C2424" s="6" t="s">
        <v>5667</v>
      </c>
      <c r="D2424" s="2">
        <v>163668</v>
      </c>
      <c r="E2424" s="2">
        <v>165762</v>
      </c>
      <c r="F2424" s="3" t="s">
        <v>3075</v>
      </c>
      <c r="G2424" s="2">
        <v>5</v>
      </c>
      <c r="H2424" s="2">
        <v>165773</v>
      </c>
      <c r="I2424" s="3" t="s">
        <v>3077</v>
      </c>
      <c r="J2424" s="15">
        <v>45174</v>
      </c>
      <c r="K2424" s="24">
        <v>1230921397</v>
      </c>
      <c r="L2424" s="15">
        <v>45201</v>
      </c>
      <c r="M2424" s="15">
        <v>45230</v>
      </c>
      <c r="N2424" s="15"/>
      <c r="O2424" s="26" t="e">
        <f>VLOOKUP(D2424,quash!A$2:$I$7791,9,FALSE)</f>
        <v>#N/A</v>
      </c>
      <c r="P2424" s="7">
        <v>15000</v>
      </c>
      <c r="Q2424" s="26">
        <v>113</v>
      </c>
      <c r="R2424" s="19">
        <v>3.373427512292651E-2</v>
      </c>
      <c r="S2424" s="93">
        <v>26</v>
      </c>
      <c r="T2424" s="7">
        <v>6000</v>
      </c>
      <c r="U2424" s="2">
        <v>142</v>
      </c>
      <c r="V2424" s="11">
        <v>1503.37</v>
      </c>
      <c r="W2424" s="14" t="s">
        <v>5281</v>
      </c>
      <c r="X2424" s="18">
        <v>0.46704570275184937</v>
      </c>
      <c r="Y2424" s="9">
        <v>2802.2742165110963</v>
      </c>
      <c r="Z2424" s="19">
        <f t="shared" si="609"/>
        <v>-0.53295429724815069</v>
      </c>
      <c r="AA2424" s="25">
        <v>702.14249814604773</v>
      </c>
      <c r="AB2424" s="30">
        <f t="shared" si="610"/>
        <v>464000</v>
      </c>
      <c r="AC2424" s="30">
        <f t="shared" si="617"/>
        <v>1.2931034482758621E-2</v>
      </c>
      <c r="AD2424" s="31">
        <f t="shared" si="618"/>
        <v>1.4612068965517242</v>
      </c>
      <c r="AE2424" s="31">
        <f t="shared" si="619"/>
        <v>1.8362068965517242</v>
      </c>
      <c r="AG2424" s="30">
        <f t="shared" si="611"/>
        <v>6126000</v>
      </c>
      <c r="AH2424" s="30">
        <f t="shared" si="620"/>
        <v>9.7943192948090111E-4</v>
      </c>
      <c r="AI2424" s="31">
        <f t="shared" si="621"/>
        <v>0.11067580803134182</v>
      </c>
      <c r="AJ2424" s="31">
        <f t="shared" si="622"/>
        <v>0.13907933398628797</v>
      </c>
      <c r="AK2424" s="30">
        <f>IF(W2424="si",($S2424*'COSTOS DE CREDITOS'!$C$27)/DATA!$G2424,"")</f>
        <v>107.09860810633695</v>
      </c>
      <c r="AL2424" s="90">
        <f>IF(W2424="si",'COSTOS DE CREDITOS'!$C$35,"")</f>
        <v>20.421138461538462</v>
      </c>
      <c r="AM2424" s="30">
        <f t="shared" si="612"/>
        <v>600</v>
      </c>
      <c r="AN2424" s="30">
        <f t="shared" si="613"/>
        <v>3197.7257834889037</v>
      </c>
      <c r="AO2424" s="30">
        <f t="shared" si="614"/>
        <v>3925.245530056779</v>
      </c>
      <c r="AP2424" s="30">
        <f t="shared" si="615"/>
        <v>-3223.1030319107313</v>
      </c>
      <c r="AQ2424" s="19">
        <f t="shared" si="616"/>
        <v>-4.5903830638667822</v>
      </c>
    </row>
    <row r="2425" spans="1:43" x14ac:dyDescent="0.2">
      <c r="A2425" s="23" t="s">
        <v>5665</v>
      </c>
      <c r="B2425" s="6" t="s">
        <v>5666</v>
      </c>
      <c r="C2425" s="6" t="s">
        <v>5667</v>
      </c>
      <c r="D2425" s="2">
        <v>163670</v>
      </c>
      <c r="E2425" s="2">
        <v>165762</v>
      </c>
      <c r="F2425" s="3" t="s">
        <v>3075</v>
      </c>
      <c r="G2425" s="2">
        <v>5</v>
      </c>
      <c r="H2425" s="2">
        <v>165774</v>
      </c>
      <c r="I2425" s="3" t="s">
        <v>3078</v>
      </c>
      <c r="J2425" s="15">
        <v>45174</v>
      </c>
      <c r="K2425" s="24">
        <v>1230921060</v>
      </c>
      <c r="L2425" s="15">
        <v>45201</v>
      </c>
      <c r="M2425" s="15">
        <v>45230</v>
      </c>
      <c r="N2425" s="15"/>
      <c r="O2425" s="26" t="e">
        <f>VLOOKUP(D2425,quash!A$2:$I$7791,9,FALSE)</f>
        <v>#N/A</v>
      </c>
      <c r="P2425" s="7">
        <v>15000</v>
      </c>
      <c r="Q2425" s="26">
        <v>113</v>
      </c>
      <c r="R2425" s="19">
        <v>3.373427512292651E-2</v>
      </c>
      <c r="S2425" s="93">
        <v>26</v>
      </c>
      <c r="T2425" s="7">
        <v>6000</v>
      </c>
      <c r="U2425" s="2">
        <v>142</v>
      </c>
      <c r="V2425" s="11">
        <v>1503.37</v>
      </c>
      <c r="W2425" s="14" t="s">
        <v>5281</v>
      </c>
      <c r="X2425" s="18">
        <v>0.46704570275184937</v>
      </c>
      <c r="Y2425" s="9">
        <v>2802.2742165110963</v>
      </c>
      <c r="Z2425" s="19">
        <f t="shared" si="609"/>
        <v>-0.53295429724815069</v>
      </c>
      <c r="AA2425" s="25">
        <v>702.14249814604773</v>
      </c>
      <c r="AB2425" s="30">
        <f t="shared" si="610"/>
        <v>464000</v>
      </c>
      <c r="AC2425" s="30">
        <f t="shared" si="617"/>
        <v>1.2931034482758621E-2</v>
      </c>
      <c r="AD2425" s="31">
        <f t="shared" si="618"/>
        <v>1.4612068965517242</v>
      </c>
      <c r="AE2425" s="31">
        <f t="shared" si="619"/>
        <v>1.8362068965517242</v>
      </c>
      <c r="AG2425" s="30">
        <f t="shared" si="611"/>
        <v>6126000</v>
      </c>
      <c r="AH2425" s="30">
        <f t="shared" si="620"/>
        <v>9.7943192948090111E-4</v>
      </c>
      <c r="AI2425" s="31">
        <f t="shared" si="621"/>
        <v>0.11067580803134182</v>
      </c>
      <c r="AJ2425" s="31">
        <f t="shared" si="622"/>
        <v>0.13907933398628797</v>
      </c>
      <c r="AK2425" s="30">
        <f>IF(W2425="si",($S2425*'COSTOS DE CREDITOS'!$C$27)/DATA!$G2425,"")</f>
        <v>107.09860810633695</v>
      </c>
      <c r="AL2425" s="90">
        <f>IF(W2425="si",'COSTOS DE CREDITOS'!$C$35,"")</f>
        <v>20.421138461538462</v>
      </c>
      <c r="AM2425" s="30">
        <f t="shared" si="612"/>
        <v>600</v>
      </c>
      <c r="AN2425" s="30">
        <f t="shared" si="613"/>
        <v>3197.7257834889037</v>
      </c>
      <c r="AO2425" s="30">
        <f t="shared" si="614"/>
        <v>3925.245530056779</v>
      </c>
      <c r="AP2425" s="30">
        <f t="shared" si="615"/>
        <v>-3223.1030319107313</v>
      </c>
      <c r="AQ2425" s="19">
        <f t="shared" si="616"/>
        <v>-4.5903830638667822</v>
      </c>
    </row>
    <row r="2426" spans="1:43" x14ac:dyDescent="0.2">
      <c r="A2426" s="23" t="s">
        <v>5665</v>
      </c>
      <c r="B2426" s="6" t="s">
        <v>5674</v>
      </c>
      <c r="C2426" s="6" t="s">
        <v>5670</v>
      </c>
      <c r="D2426" s="2">
        <v>165452</v>
      </c>
      <c r="E2426" s="2">
        <v>165707</v>
      </c>
      <c r="F2426" s="3" t="s">
        <v>3065</v>
      </c>
      <c r="G2426" s="2">
        <v>6</v>
      </c>
      <c r="H2426" s="2">
        <v>165711</v>
      </c>
      <c r="I2426" s="3" t="s">
        <v>3079</v>
      </c>
      <c r="J2426" s="15">
        <v>45313</v>
      </c>
      <c r="K2426" s="24">
        <v>1324490688</v>
      </c>
      <c r="L2426" s="15">
        <v>45198</v>
      </c>
      <c r="M2426" s="15">
        <v>45230</v>
      </c>
      <c r="N2426" s="15"/>
      <c r="O2426" s="26">
        <f>VLOOKUP(D2426,quash!A$2:$I$7791,9,FALSE)</f>
        <v>2</v>
      </c>
      <c r="P2426" s="7">
        <v>10000</v>
      </c>
      <c r="Q2426" s="26">
        <v>147</v>
      </c>
      <c r="R2426" s="19">
        <v>7.9000519063170294E-2</v>
      </c>
      <c r="S2426" s="26">
        <v>16</v>
      </c>
      <c r="T2426" s="7">
        <v>5000</v>
      </c>
      <c r="U2426" s="2">
        <v>137</v>
      </c>
      <c r="V2426" s="11">
        <v>1206.8599999999999</v>
      </c>
      <c r="W2426" s="14" t="s">
        <v>5281</v>
      </c>
      <c r="X2426" s="18">
        <v>1</v>
      </c>
      <c r="Y2426" s="9">
        <v>5000</v>
      </c>
      <c r="Z2426" s="19">
        <f t="shared" si="609"/>
        <v>0</v>
      </c>
      <c r="AA2426" s="25">
        <v>1206.8599999999999</v>
      </c>
      <c r="AB2426" s="30">
        <f t="shared" si="610"/>
        <v>309000</v>
      </c>
      <c r="AC2426" s="30">
        <f t="shared" si="617"/>
        <v>1.6181229773462782E-2</v>
      </c>
      <c r="AD2426" s="31">
        <f t="shared" si="618"/>
        <v>2.378640776699029</v>
      </c>
      <c r="AE2426" s="31">
        <f t="shared" si="619"/>
        <v>2.2168284789644011</v>
      </c>
      <c r="AG2426" s="30">
        <f t="shared" si="611"/>
        <v>1695000</v>
      </c>
      <c r="AH2426" s="30">
        <f t="shared" si="620"/>
        <v>2.9498525073746312E-3</v>
      </c>
      <c r="AI2426" s="31">
        <f t="shared" si="621"/>
        <v>0.4336283185840708</v>
      </c>
      <c r="AJ2426" s="31">
        <f t="shared" si="622"/>
        <v>0.40412979351032446</v>
      </c>
      <c r="AK2426" s="30">
        <f>IF(W2426="si",($S2426*'COSTOS DE CREDITOS'!$C$27)/DATA!$G2426,"")</f>
        <v>54.922363131454851</v>
      </c>
      <c r="AL2426" s="90">
        <f>IF(W2426="si",'COSTOS DE CREDITOS'!$C$35,"")</f>
        <v>20.421138461538462</v>
      </c>
      <c r="AM2426" s="30">
        <f t="shared" si="612"/>
        <v>307.69230769230774</v>
      </c>
      <c r="AN2426" s="30">
        <f t="shared" si="613"/>
        <v>0</v>
      </c>
      <c r="AO2426" s="30">
        <f t="shared" si="614"/>
        <v>383.03580928530107</v>
      </c>
      <c r="AP2426" s="30">
        <f t="shared" si="615"/>
        <v>823.82419071469883</v>
      </c>
      <c r="AQ2426" s="19">
        <f t="shared" si="616"/>
        <v>0.68261786016165826</v>
      </c>
    </row>
    <row r="2427" spans="1:43" x14ac:dyDescent="0.2">
      <c r="A2427" s="23" t="s">
        <v>5665</v>
      </c>
      <c r="B2427" s="6" t="s">
        <v>5674</v>
      </c>
      <c r="C2427" s="6" t="s">
        <v>5670</v>
      </c>
      <c r="D2427" s="2">
        <v>165511</v>
      </c>
      <c r="E2427" s="2">
        <v>165707</v>
      </c>
      <c r="F2427" s="3" t="s">
        <v>3065</v>
      </c>
      <c r="G2427" s="2">
        <v>6</v>
      </c>
      <c r="H2427" s="2">
        <v>165712</v>
      </c>
      <c r="I2427" s="3" t="s">
        <v>3080</v>
      </c>
      <c r="J2427" s="15">
        <v>45313</v>
      </c>
      <c r="K2427" s="24">
        <v>1324490705</v>
      </c>
      <c r="L2427" s="15">
        <v>45198</v>
      </c>
      <c r="M2427" s="15">
        <v>45230</v>
      </c>
      <c r="N2427" s="15"/>
      <c r="O2427" s="26">
        <f>VLOOKUP(D2427,quash!A$2:$I$7791,9,FALSE)</f>
        <v>5</v>
      </c>
      <c r="P2427" s="7">
        <v>10000</v>
      </c>
      <c r="Q2427" s="26">
        <v>147</v>
      </c>
      <c r="R2427" s="19">
        <v>7.9000519063170294E-2</v>
      </c>
      <c r="S2427" s="26">
        <v>16</v>
      </c>
      <c r="T2427" s="7">
        <v>8000</v>
      </c>
      <c r="U2427" s="2">
        <v>142</v>
      </c>
      <c r="V2427" s="11">
        <v>2013.74</v>
      </c>
      <c r="W2427" s="14" t="s">
        <v>5281</v>
      </c>
      <c r="X2427" s="18">
        <v>1</v>
      </c>
      <c r="Y2427" s="9">
        <v>8000</v>
      </c>
      <c r="Z2427" s="19">
        <f t="shared" si="609"/>
        <v>0</v>
      </c>
      <c r="AA2427" s="25">
        <v>2013.74</v>
      </c>
      <c r="AB2427" s="30">
        <f t="shared" si="610"/>
        <v>83000</v>
      </c>
      <c r="AC2427" s="30">
        <f t="shared" si="617"/>
        <v>9.6385542168674704E-2</v>
      </c>
      <c r="AD2427" s="31">
        <f t="shared" si="618"/>
        <v>14.168674698795181</v>
      </c>
      <c r="AE2427" s="31">
        <f t="shared" si="619"/>
        <v>13.686746987951809</v>
      </c>
      <c r="AG2427" s="30">
        <f t="shared" si="611"/>
        <v>352000</v>
      </c>
      <c r="AH2427" s="30">
        <f t="shared" si="620"/>
        <v>2.2727272727272728E-2</v>
      </c>
      <c r="AI2427" s="31">
        <f t="shared" si="621"/>
        <v>3.3409090909090908</v>
      </c>
      <c r="AJ2427" s="31">
        <f t="shared" si="622"/>
        <v>3.2272727272727275</v>
      </c>
      <c r="AK2427" s="30">
        <f>IF(W2427="si",($S2427*'COSTOS DE CREDITOS'!$C$27)/DATA!$G2427,"")</f>
        <v>54.922363131454851</v>
      </c>
      <c r="AL2427" s="90">
        <f>IF(W2427="si",'COSTOS DE CREDITOS'!$C$35,"")</f>
        <v>20.421138461538462</v>
      </c>
      <c r="AM2427" s="30">
        <f t="shared" si="612"/>
        <v>492.30769230769232</v>
      </c>
      <c r="AN2427" s="30">
        <f t="shared" si="613"/>
        <v>0</v>
      </c>
      <c r="AO2427" s="30">
        <f t="shared" si="614"/>
        <v>567.6511939006856</v>
      </c>
      <c r="AP2427" s="30">
        <f t="shared" si="615"/>
        <v>1446.0888060993143</v>
      </c>
      <c r="AQ2427" s="19">
        <f t="shared" si="616"/>
        <v>0.71811098061284684</v>
      </c>
    </row>
    <row r="2428" spans="1:43" x14ac:dyDescent="0.2">
      <c r="A2428" s="23" t="s">
        <v>5665</v>
      </c>
      <c r="B2428" s="6" t="s">
        <v>5674</v>
      </c>
      <c r="C2428" s="6" t="s">
        <v>5670</v>
      </c>
      <c r="D2428" s="2">
        <v>165225</v>
      </c>
      <c r="E2428" s="2">
        <v>165707</v>
      </c>
      <c r="F2428" s="3" t="s">
        <v>3065</v>
      </c>
      <c r="G2428" s="2">
        <v>6</v>
      </c>
      <c r="H2428" s="2">
        <v>165713</v>
      </c>
      <c r="I2428" s="3" t="s">
        <v>3081</v>
      </c>
      <c r="J2428" s="15">
        <v>45313</v>
      </c>
      <c r="K2428" s="24">
        <v>1324490757</v>
      </c>
      <c r="L2428" s="15">
        <v>45198</v>
      </c>
      <c r="M2428" s="15">
        <v>45230</v>
      </c>
      <c r="N2428" s="15"/>
      <c r="O2428" s="26">
        <f>VLOOKUP(D2428,quash!A$2:$I$7791,9,FALSE)</f>
        <v>2</v>
      </c>
      <c r="P2428" s="7">
        <v>10000</v>
      </c>
      <c r="Q2428" s="26">
        <v>127</v>
      </c>
      <c r="R2428" s="19">
        <v>5.24391097594855E-2</v>
      </c>
      <c r="S2428" s="26">
        <v>16</v>
      </c>
      <c r="T2428" s="7">
        <v>8000</v>
      </c>
      <c r="U2428" s="2">
        <v>137</v>
      </c>
      <c r="V2428" s="11">
        <v>1930.99</v>
      </c>
      <c r="W2428" s="14" t="s">
        <v>5281</v>
      </c>
      <c r="X2428" s="18">
        <v>1</v>
      </c>
      <c r="Y2428" s="9">
        <v>8000</v>
      </c>
      <c r="Z2428" s="19">
        <f t="shared" si="609"/>
        <v>0</v>
      </c>
      <c r="AA2428" s="25">
        <v>1930.99</v>
      </c>
      <c r="AB2428" s="30">
        <f t="shared" si="610"/>
        <v>309000</v>
      </c>
      <c r="AC2428" s="30">
        <f t="shared" si="617"/>
        <v>2.5889967637540454E-2</v>
      </c>
      <c r="AD2428" s="31">
        <f t="shared" si="618"/>
        <v>3.2880258899676376</v>
      </c>
      <c r="AE2428" s="31">
        <f t="shared" si="619"/>
        <v>3.5469255663430421</v>
      </c>
      <c r="AG2428" s="30">
        <f t="shared" si="611"/>
        <v>1695000</v>
      </c>
      <c r="AH2428" s="30">
        <f t="shared" si="620"/>
        <v>4.71976401179941E-3</v>
      </c>
      <c r="AI2428" s="31">
        <f t="shared" si="621"/>
        <v>0.59941002949852507</v>
      </c>
      <c r="AJ2428" s="31">
        <f t="shared" si="622"/>
        <v>0.64660766961651917</v>
      </c>
      <c r="AK2428" s="30">
        <f>IF(W2428="si",($S2428*'COSTOS DE CREDITOS'!$C$27)/DATA!$G2428,"")</f>
        <v>54.922363131454851</v>
      </c>
      <c r="AL2428" s="90">
        <f>IF(W2428="si",'COSTOS DE CREDITOS'!$C$35,"")</f>
        <v>20.421138461538462</v>
      </c>
      <c r="AM2428" s="30">
        <f t="shared" si="612"/>
        <v>492.30769230769232</v>
      </c>
      <c r="AN2428" s="30">
        <f t="shared" si="613"/>
        <v>0</v>
      </c>
      <c r="AO2428" s="30">
        <f t="shared" si="614"/>
        <v>567.6511939006856</v>
      </c>
      <c r="AP2428" s="30">
        <f t="shared" si="615"/>
        <v>1363.3388060993143</v>
      </c>
      <c r="AQ2428" s="19">
        <f t="shared" si="616"/>
        <v>0.70603100280131659</v>
      </c>
    </row>
    <row r="2429" spans="1:43" x14ac:dyDescent="0.2">
      <c r="A2429" s="23" t="s">
        <v>5665</v>
      </c>
      <c r="B2429" s="6" t="s">
        <v>5668</v>
      </c>
      <c r="C2429" s="6" t="s">
        <v>5667</v>
      </c>
      <c r="D2429" s="2">
        <v>165432</v>
      </c>
      <c r="E2429" s="2">
        <v>165843</v>
      </c>
      <c r="F2429" s="3" t="s">
        <v>1902</v>
      </c>
      <c r="G2429" s="2">
        <v>5</v>
      </c>
      <c r="H2429" s="2">
        <v>165850</v>
      </c>
      <c r="I2429" s="3" t="s">
        <v>3083</v>
      </c>
      <c r="J2429" s="15">
        <v>45196</v>
      </c>
      <c r="K2429" s="24">
        <v>1246975527</v>
      </c>
      <c r="L2429" s="15">
        <v>45202</v>
      </c>
      <c r="M2429" s="15">
        <v>45230</v>
      </c>
      <c r="N2429" s="15"/>
      <c r="O2429" s="26">
        <f>VLOOKUP(D2429,quash!A$2:$I$7791,9,FALSE)</f>
        <v>6</v>
      </c>
      <c r="P2429" s="7">
        <v>10000</v>
      </c>
      <c r="Q2429" s="26">
        <v>110</v>
      </c>
      <c r="R2429" s="19">
        <v>3.11605023919212E-2</v>
      </c>
      <c r="S2429" s="26">
        <v>16</v>
      </c>
      <c r="T2429" s="7">
        <v>6000</v>
      </c>
      <c r="U2429" s="2">
        <v>142</v>
      </c>
      <c r="V2429" s="11">
        <v>1503.37</v>
      </c>
      <c r="W2429" s="14" t="s">
        <v>5281</v>
      </c>
      <c r="X2429" s="18">
        <v>1</v>
      </c>
      <c r="Y2429" s="9">
        <v>6000</v>
      </c>
      <c r="Z2429" s="19">
        <f t="shared" si="609"/>
        <v>0</v>
      </c>
      <c r="AA2429" s="25">
        <v>1503.37</v>
      </c>
      <c r="AB2429" s="30">
        <f t="shared" si="610"/>
        <v>27000</v>
      </c>
      <c r="AC2429" s="30">
        <f t="shared" si="617"/>
        <v>0.22222222222222221</v>
      </c>
      <c r="AD2429" s="31">
        <f t="shared" si="618"/>
        <v>24.444444444444443</v>
      </c>
      <c r="AE2429" s="31">
        <f t="shared" si="619"/>
        <v>31.555555555555554</v>
      </c>
      <c r="AG2429" s="30">
        <f t="shared" si="611"/>
        <v>288000</v>
      </c>
      <c r="AH2429" s="30">
        <f t="shared" si="620"/>
        <v>2.0833333333333332E-2</v>
      </c>
      <c r="AI2429" s="31">
        <f t="shared" si="621"/>
        <v>2.2916666666666665</v>
      </c>
      <c r="AJ2429" s="31">
        <f t="shared" si="622"/>
        <v>2.958333333333333</v>
      </c>
      <c r="AK2429" s="30">
        <f>IF(W2429="si",($S2429*'COSTOS DE CREDITOS'!$C$27)/DATA!$G2429,"")</f>
        <v>65.906835757745824</v>
      </c>
      <c r="AL2429" s="90">
        <f>IF(W2429="si",'COSTOS DE CREDITOS'!$C$35,"")</f>
        <v>20.421138461538462</v>
      </c>
      <c r="AM2429" s="30">
        <f t="shared" si="612"/>
        <v>369.23076923076923</v>
      </c>
      <c r="AN2429" s="30">
        <f t="shared" si="613"/>
        <v>0</v>
      </c>
      <c r="AO2429" s="30">
        <f t="shared" si="614"/>
        <v>455.5587434500535</v>
      </c>
      <c r="AP2429" s="30">
        <f t="shared" si="615"/>
        <v>1047.8112565499464</v>
      </c>
      <c r="AQ2429" s="19">
        <f t="shared" si="616"/>
        <v>0.69697496727348984</v>
      </c>
    </row>
    <row r="2430" spans="1:43" x14ac:dyDescent="0.2">
      <c r="A2430" s="23" t="s">
        <v>5665</v>
      </c>
      <c r="B2430" s="6" t="s">
        <v>5668</v>
      </c>
      <c r="C2430" s="6" t="s">
        <v>5667</v>
      </c>
      <c r="D2430" s="2">
        <v>165428</v>
      </c>
      <c r="E2430" s="2">
        <v>165843</v>
      </c>
      <c r="F2430" s="3" t="s">
        <v>1902</v>
      </c>
      <c r="G2430" s="2">
        <v>5</v>
      </c>
      <c r="H2430" s="2">
        <v>165851</v>
      </c>
      <c r="I2430" s="3" t="s">
        <v>3084</v>
      </c>
      <c r="J2430" s="15" t="s">
        <v>5688</v>
      </c>
      <c r="K2430" s="24" t="s">
        <v>5688</v>
      </c>
      <c r="L2430" s="15">
        <v>45202</v>
      </c>
      <c r="M2430" s="15">
        <v>45230</v>
      </c>
      <c r="N2430" s="15"/>
      <c r="O2430" s="26">
        <f>VLOOKUP(D2430,quash!A$2:$I$7791,9,FALSE)</f>
        <v>2</v>
      </c>
      <c r="P2430" s="7">
        <v>13000</v>
      </c>
      <c r="Q2430" s="26">
        <v>128</v>
      </c>
      <c r="R2430" s="19">
        <v>5.3573988293582266E-2</v>
      </c>
      <c r="S2430" s="26">
        <v>16</v>
      </c>
      <c r="T2430" s="7">
        <v>5000</v>
      </c>
      <c r="U2430" s="2">
        <v>147</v>
      </c>
      <c r="V2430" s="11">
        <v>1303.3399999999999</v>
      </c>
      <c r="W2430" s="14" t="s">
        <v>5281</v>
      </c>
      <c r="X2430" s="18">
        <v>1</v>
      </c>
      <c r="Y2430" s="9">
        <v>5000</v>
      </c>
      <c r="Z2430" s="19">
        <f t="shared" si="609"/>
        <v>0</v>
      </c>
      <c r="AA2430" s="25">
        <v>1303.3399999999999</v>
      </c>
      <c r="AB2430" s="30">
        <f t="shared" si="610"/>
        <v>309000</v>
      </c>
      <c r="AC2430" s="30">
        <f t="shared" si="617"/>
        <v>1.6181229773462782E-2</v>
      </c>
      <c r="AD2430" s="31">
        <f t="shared" si="618"/>
        <v>2.0711974110032361</v>
      </c>
      <c r="AE2430" s="31">
        <f t="shared" si="619"/>
        <v>2.378640776699029</v>
      </c>
      <c r="AG2430" s="30">
        <f t="shared" si="611"/>
        <v>1695000</v>
      </c>
      <c r="AH2430" s="30">
        <f t="shared" si="620"/>
        <v>2.9498525073746312E-3</v>
      </c>
      <c r="AI2430" s="31">
        <f t="shared" si="621"/>
        <v>0.3775811209439528</v>
      </c>
      <c r="AJ2430" s="31">
        <f t="shared" si="622"/>
        <v>0.4336283185840708</v>
      </c>
      <c r="AK2430" s="30">
        <f>IF(W2430="si",($S2430*'COSTOS DE CREDITOS'!$C$27)/DATA!$G2430,"")</f>
        <v>65.906835757745824</v>
      </c>
      <c r="AL2430" s="90">
        <f>IF(W2430="si",'COSTOS DE CREDITOS'!$C$35,"")</f>
        <v>20.421138461538462</v>
      </c>
      <c r="AM2430" s="30">
        <f t="shared" si="612"/>
        <v>307.69230769230774</v>
      </c>
      <c r="AN2430" s="30">
        <f t="shared" si="613"/>
        <v>0</v>
      </c>
      <c r="AO2430" s="30">
        <f t="shared" si="614"/>
        <v>394.02028191159201</v>
      </c>
      <c r="AP2430" s="30">
        <f t="shared" si="615"/>
        <v>909.31971808840785</v>
      </c>
      <c r="AQ2430" s="19">
        <f t="shared" si="616"/>
        <v>0.69768419452208008</v>
      </c>
    </row>
    <row r="2431" spans="1:43" x14ac:dyDescent="0.2">
      <c r="A2431" s="23" t="s">
        <v>5665</v>
      </c>
      <c r="B2431" s="6" t="s">
        <v>5668</v>
      </c>
      <c r="C2431" s="6" t="s">
        <v>5667</v>
      </c>
      <c r="D2431" s="2">
        <v>165555</v>
      </c>
      <c r="E2431" s="2">
        <v>165754</v>
      </c>
      <c r="F2431" s="3" t="s">
        <v>3082</v>
      </c>
      <c r="G2431" s="2">
        <v>5</v>
      </c>
      <c r="H2431" s="2">
        <v>165759</v>
      </c>
      <c r="I2431" s="3" t="s">
        <v>3085</v>
      </c>
      <c r="J2431" s="15">
        <v>45197</v>
      </c>
      <c r="K2431" s="24">
        <v>1247585200</v>
      </c>
      <c r="L2431" s="15">
        <v>45201</v>
      </c>
      <c r="M2431" s="15">
        <v>45230</v>
      </c>
      <c r="N2431" s="15"/>
      <c r="O2431" s="26">
        <f>VLOOKUP(D2431,quash!A$2:$I$7791,9,FALSE)</f>
        <v>2</v>
      </c>
      <c r="P2431" s="7">
        <v>10000</v>
      </c>
      <c r="Q2431" s="26">
        <v>100</v>
      </c>
      <c r="R2431" s="19">
        <v>1.82981294070719E-2</v>
      </c>
      <c r="S2431" s="26">
        <v>16</v>
      </c>
      <c r="T2431" s="7">
        <v>8000</v>
      </c>
      <c r="U2431" s="2">
        <v>142</v>
      </c>
      <c r="V2431" s="11">
        <v>2013.74</v>
      </c>
      <c r="W2431" s="14" t="s">
        <v>5281</v>
      </c>
      <c r="X2431" s="18">
        <v>1</v>
      </c>
      <c r="Y2431" s="9">
        <v>8000</v>
      </c>
      <c r="Z2431" s="19">
        <f t="shared" si="609"/>
        <v>0</v>
      </c>
      <c r="AA2431" s="25">
        <v>2013.74</v>
      </c>
      <c r="AB2431" s="30">
        <f t="shared" si="610"/>
        <v>309000</v>
      </c>
      <c r="AC2431" s="30">
        <f t="shared" si="617"/>
        <v>2.5889967637540454E-2</v>
      </c>
      <c r="AD2431" s="31">
        <f t="shared" si="618"/>
        <v>2.5889967637540456</v>
      </c>
      <c r="AE2431" s="31">
        <f t="shared" si="619"/>
        <v>3.6763754045307446</v>
      </c>
      <c r="AG2431" s="30">
        <f t="shared" si="611"/>
        <v>1695000</v>
      </c>
      <c r="AH2431" s="30">
        <f t="shared" si="620"/>
        <v>4.71976401179941E-3</v>
      </c>
      <c r="AI2431" s="31">
        <f t="shared" si="621"/>
        <v>0.471976401179941</v>
      </c>
      <c r="AJ2431" s="31">
        <f t="shared" si="622"/>
        <v>0.67020648967551621</v>
      </c>
      <c r="AK2431" s="30">
        <f>IF(W2431="si",($S2431*'COSTOS DE CREDITOS'!$C$27)/DATA!$G2431,"")</f>
        <v>65.906835757745824</v>
      </c>
      <c r="AL2431" s="90">
        <f>IF(W2431="si",'COSTOS DE CREDITOS'!$C$35,"")</f>
        <v>20.421138461538462</v>
      </c>
      <c r="AM2431" s="30">
        <f t="shared" si="612"/>
        <v>492.30769230769232</v>
      </c>
      <c r="AN2431" s="30">
        <f t="shared" si="613"/>
        <v>0</v>
      </c>
      <c r="AO2431" s="30">
        <f t="shared" si="614"/>
        <v>578.63566652697659</v>
      </c>
      <c r="AP2431" s="30">
        <f t="shared" si="615"/>
        <v>1435.1043334730234</v>
      </c>
      <c r="AQ2431" s="19">
        <f t="shared" si="616"/>
        <v>0.71265621851531147</v>
      </c>
    </row>
    <row r="2432" spans="1:43" x14ac:dyDescent="0.2">
      <c r="A2432" s="23" t="s">
        <v>5665</v>
      </c>
      <c r="B2432" s="6" t="s">
        <v>5683</v>
      </c>
      <c r="C2432" s="6" t="s">
        <v>5670</v>
      </c>
      <c r="D2432" s="4">
        <v>165046</v>
      </c>
      <c r="E2432" s="4">
        <v>165933</v>
      </c>
      <c r="F2432" s="5" t="s">
        <v>3086</v>
      </c>
      <c r="G2432" s="2">
        <v>5</v>
      </c>
      <c r="H2432" s="4">
        <v>165934</v>
      </c>
      <c r="I2432" s="5" t="s">
        <v>3087</v>
      </c>
      <c r="J2432" s="15">
        <v>45190</v>
      </c>
      <c r="K2432" s="24">
        <v>1241847136</v>
      </c>
      <c r="L2432" s="15">
        <v>45202</v>
      </c>
      <c r="M2432" s="15">
        <v>45230</v>
      </c>
      <c r="N2432" s="15"/>
      <c r="O2432" s="26">
        <f>VLOOKUP(D2432,quash!A$2:$I$7791,9,FALSE)</f>
        <v>2</v>
      </c>
      <c r="P2432" s="7">
        <v>10000</v>
      </c>
      <c r="Q2432" s="26">
        <v>115</v>
      </c>
      <c r="R2432" s="19">
        <v>3.97705569269148E-2</v>
      </c>
      <c r="S2432" s="26">
        <v>16</v>
      </c>
      <c r="T2432" s="8">
        <v>6000</v>
      </c>
      <c r="U2432" s="4">
        <v>142</v>
      </c>
      <c r="V2432" s="10">
        <v>1503.37</v>
      </c>
      <c r="W2432" s="14" t="s">
        <v>5281</v>
      </c>
      <c r="X2432" s="18">
        <v>1</v>
      </c>
      <c r="Y2432" s="9">
        <v>6000</v>
      </c>
      <c r="Z2432" s="19">
        <f t="shared" si="609"/>
        <v>0</v>
      </c>
      <c r="AA2432" s="25">
        <v>1503.37</v>
      </c>
      <c r="AB2432" s="30">
        <f t="shared" si="610"/>
        <v>309000</v>
      </c>
      <c r="AC2432" s="30">
        <f t="shared" si="617"/>
        <v>1.9417475728155338E-2</v>
      </c>
      <c r="AD2432" s="31">
        <f t="shared" si="618"/>
        <v>2.233009708737864</v>
      </c>
      <c r="AE2432" s="31">
        <f t="shared" si="619"/>
        <v>2.7572815533980579</v>
      </c>
      <c r="AG2432" s="30">
        <f t="shared" si="611"/>
        <v>1695000</v>
      </c>
      <c r="AH2432" s="30">
        <f t="shared" si="620"/>
        <v>3.5398230088495575E-3</v>
      </c>
      <c r="AI2432" s="31">
        <f t="shared" si="621"/>
        <v>0.40707964601769908</v>
      </c>
      <c r="AJ2432" s="31">
        <f t="shared" si="622"/>
        <v>0.50265486725663711</v>
      </c>
      <c r="AK2432" s="30">
        <f>IF(W2432="si",($S2432*'COSTOS DE CREDITOS'!$C$27)/DATA!$G2432,"")</f>
        <v>65.906835757745824</v>
      </c>
      <c r="AL2432" s="90">
        <f>IF(W2432="si",'COSTOS DE CREDITOS'!$C$35,"")</f>
        <v>20.421138461538462</v>
      </c>
      <c r="AM2432" s="30">
        <f t="shared" si="612"/>
        <v>369.23076923076923</v>
      </c>
      <c r="AN2432" s="30">
        <f t="shared" si="613"/>
        <v>0</v>
      </c>
      <c r="AO2432" s="30">
        <f t="shared" si="614"/>
        <v>455.5587434500535</v>
      </c>
      <c r="AP2432" s="30">
        <f t="shared" si="615"/>
        <v>1047.8112565499464</v>
      </c>
      <c r="AQ2432" s="19">
        <f t="shared" si="616"/>
        <v>0.69697496727348984</v>
      </c>
    </row>
    <row r="2433" spans="1:43" x14ac:dyDescent="0.2">
      <c r="A2433" s="23" t="s">
        <v>5665</v>
      </c>
      <c r="B2433" s="6" t="s">
        <v>5683</v>
      </c>
      <c r="C2433" s="6" t="s">
        <v>5670</v>
      </c>
      <c r="D2433" s="2">
        <v>165149</v>
      </c>
      <c r="E2433" s="2">
        <v>165933</v>
      </c>
      <c r="F2433" s="3" t="s">
        <v>3086</v>
      </c>
      <c r="G2433" s="2">
        <v>5</v>
      </c>
      <c r="H2433" s="2">
        <v>165935</v>
      </c>
      <c r="I2433" s="3" t="s">
        <v>3088</v>
      </c>
      <c r="J2433" s="15">
        <v>45192</v>
      </c>
      <c r="K2433" s="24">
        <v>1244057039</v>
      </c>
      <c r="L2433" s="15">
        <v>45202</v>
      </c>
      <c r="M2433" s="15">
        <v>45230</v>
      </c>
      <c r="N2433" s="15"/>
      <c r="O2433" s="26">
        <f>VLOOKUP(D2433,quash!A$2:$I$7791,9,FALSE)</f>
        <v>1</v>
      </c>
      <c r="P2433" s="7">
        <v>5000</v>
      </c>
      <c r="Q2433" s="26">
        <v>147</v>
      </c>
      <c r="R2433" s="19">
        <v>0.11226939921536</v>
      </c>
      <c r="S2433" s="26">
        <v>16</v>
      </c>
      <c r="T2433" s="7">
        <v>8000</v>
      </c>
      <c r="U2433" s="2">
        <v>142</v>
      </c>
      <c r="V2433" s="11">
        <v>2013.74</v>
      </c>
      <c r="W2433" s="14" t="s">
        <v>5281</v>
      </c>
      <c r="X2433" s="18">
        <v>1</v>
      </c>
      <c r="Y2433" s="9">
        <v>8000</v>
      </c>
      <c r="Z2433" s="19">
        <f t="shared" si="609"/>
        <v>0</v>
      </c>
      <c r="AA2433" s="25">
        <v>2013.74</v>
      </c>
      <c r="AB2433" s="30">
        <f t="shared" si="610"/>
        <v>369000</v>
      </c>
      <c r="AC2433" s="30">
        <f t="shared" si="617"/>
        <v>2.1680216802168022E-2</v>
      </c>
      <c r="AD2433" s="31">
        <f t="shared" si="618"/>
        <v>3.1869918699186992</v>
      </c>
      <c r="AE2433" s="31">
        <f t="shared" si="619"/>
        <v>3.078590785907859</v>
      </c>
      <c r="AG2433" s="30">
        <f t="shared" si="611"/>
        <v>2427000</v>
      </c>
      <c r="AH2433" s="30">
        <f t="shared" si="620"/>
        <v>3.296250515039143E-3</v>
      </c>
      <c r="AI2433" s="31">
        <f t="shared" si="621"/>
        <v>0.48454882571075403</v>
      </c>
      <c r="AJ2433" s="31">
        <f t="shared" si="622"/>
        <v>0.4680675731355583</v>
      </c>
      <c r="AK2433" s="30">
        <f>IF(W2433="si",($S2433*'COSTOS DE CREDITOS'!$C$27)/DATA!$G2433,"")</f>
        <v>65.906835757745824</v>
      </c>
      <c r="AL2433" s="90">
        <f>IF(W2433="si",'COSTOS DE CREDITOS'!$C$35,"")</f>
        <v>20.421138461538462</v>
      </c>
      <c r="AM2433" s="30">
        <f t="shared" si="612"/>
        <v>492.30769230769232</v>
      </c>
      <c r="AN2433" s="30">
        <f t="shared" si="613"/>
        <v>0</v>
      </c>
      <c r="AO2433" s="30">
        <f t="shared" si="614"/>
        <v>578.63566652697659</v>
      </c>
      <c r="AP2433" s="30">
        <f t="shared" si="615"/>
        <v>1435.1043334730234</v>
      </c>
      <c r="AQ2433" s="19">
        <f t="shared" si="616"/>
        <v>0.71265621851531147</v>
      </c>
    </row>
    <row r="2434" spans="1:43" x14ac:dyDescent="0.2">
      <c r="A2434" s="23" t="s">
        <v>5665</v>
      </c>
      <c r="B2434" s="6" t="s">
        <v>5683</v>
      </c>
      <c r="C2434" s="6" t="s">
        <v>5670</v>
      </c>
      <c r="D2434" s="2">
        <v>165370</v>
      </c>
      <c r="E2434" s="2">
        <v>165933</v>
      </c>
      <c r="F2434" s="3" t="s">
        <v>3086</v>
      </c>
      <c r="G2434" s="2">
        <v>5</v>
      </c>
      <c r="H2434" s="2">
        <v>165936</v>
      </c>
      <c r="I2434" s="3" t="s">
        <v>3089</v>
      </c>
      <c r="J2434" s="15">
        <v>45195</v>
      </c>
      <c r="K2434" s="24">
        <v>1246617882</v>
      </c>
      <c r="L2434" s="15">
        <v>45202</v>
      </c>
      <c r="M2434" s="15">
        <v>45230</v>
      </c>
      <c r="N2434" s="15"/>
      <c r="O2434" s="26">
        <f>VLOOKUP(D2434,quash!A$2:$I$7791,9,FALSE)</f>
        <v>1</v>
      </c>
      <c r="P2434" s="7">
        <v>10000</v>
      </c>
      <c r="Q2434" s="26">
        <v>132</v>
      </c>
      <c r="R2434" s="19">
        <v>5.8283715876113903E-2</v>
      </c>
      <c r="S2434" s="26">
        <v>16</v>
      </c>
      <c r="T2434" s="7">
        <v>6000</v>
      </c>
      <c r="U2434" s="2">
        <v>142</v>
      </c>
      <c r="V2434" s="11">
        <v>1503.37</v>
      </c>
      <c r="W2434" s="14" t="s">
        <v>5281</v>
      </c>
      <c r="X2434" s="18">
        <v>1</v>
      </c>
      <c r="Y2434" s="9">
        <v>6000</v>
      </c>
      <c r="Z2434" s="19">
        <f t="shared" ref="Z2434:Z2497" si="623">Y2434/T2434-1</f>
        <v>0</v>
      </c>
      <c r="AA2434" s="25">
        <v>1503.37</v>
      </c>
      <c r="AB2434" s="30">
        <f t="shared" ref="AB2434:AB2497" si="624">SUMIFS($T:$T,$M:$M,$M2434,$O:$O,$O2434)</f>
        <v>369000</v>
      </c>
      <c r="AC2434" s="30">
        <f t="shared" si="617"/>
        <v>1.6260162601626018E-2</v>
      </c>
      <c r="AD2434" s="31">
        <f t="shared" si="618"/>
        <v>2.1463414634146343</v>
      </c>
      <c r="AE2434" s="31">
        <f t="shared" si="619"/>
        <v>2.3089430894308944</v>
      </c>
      <c r="AG2434" s="30">
        <f t="shared" ref="AG2434:AG2497" si="625">SUMIFS($T:$T,$O:$O,$O2434,$N:$N,1)</f>
        <v>2427000</v>
      </c>
      <c r="AH2434" s="30">
        <f t="shared" si="620"/>
        <v>2.472187886279357E-3</v>
      </c>
      <c r="AI2434" s="31">
        <f t="shared" si="621"/>
        <v>0.32632880098887512</v>
      </c>
      <c r="AJ2434" s="31">
        <f t="shared" si="622"/>
        <v>0.35105067985166871</v>
      </c>
      <c r="AK2434" s="30">
        <f>IF(W2434="si",($S2434*'COSTOS DE CREDITOS'!$C$27)/DATA!$G2434,"")</f>
        <v>65.906835757745824</v>
      </c>
      <c r="AL2434" s="90">
        <f>IF(W2434="si",'COSTOS DE CREDITOS'!$C$35,"")</f>
        <v>20.421138461538462</v>
      </c>
      <c r="AM2434" s="30">
        <f t="shared" si="612"/>
        <v>369.23076923076923</v>
      </c>
      <c r="AN2434" s="30">
        <f t="shared" si="613"/>
        <v>0</v>
      </c>
      <c r="AO2434" s="30">
        <f t="shared" si="614"/>
        <v>455.5587434500535</v>
      </c>
      <c r="AP2434" s="30">
        <f t="shared" si="615"/>
        <v>1047.8112565499464</v>
      </c>
      <c r="AQ2434" s="19">
        <f t="shared" si="616"/>
        <v>0.69697496727348984</v>
      </c>
    </row>
    <row r="2435" spans="1:43" x14ac:dyDescent="0.2">
      <c r="A2435" s="23" t="s">
        <v>5665</v>
      </c>
      <c r="B2435" s="6" t="s">
        <v>5683</v>
      </c>
      <c r="C2435" s="6" t="s">
        <v>5670</v>
      </c>
      <c r="D2435" s="2">
        <v>163071</v>
      </c>
      <c r="E2435" s="2">
        <v>165933</v>
      </c>
      <c r="F2435" s="3" t="s">
        <v>3086</v>
      </c>
      <c r="G2435" s="2">
        <v>5</v>
      </c>
      <c r="H2435" s="2">
        <v>165937</v>
      </c>
      <c r="I2435" s="3" t="s">
        <v>3090</v>
      </c>
      <c r="J2435" s="15">
        <v>45168</v>
      </c>
      <c r="K2435" s="24">
        <v>1226189941</v>
      </c>
      <c r="L2435" s="15">
        <v>45202</v>
      </c>
      <c r="M2435" s="15">
        <v>45230</v>
      </c>
      <c r="N2435" s="15"/>
      <c r="O2435" s="26">
        <f>VLOOKUP(D2435,quash!A$2:$I$7791,9,FALSE)</f>
        <v>3</v>
      </c>
      <c r="P2435" s="7">
        <v>10000</v>
      </c>
      <c r="Q2435" s="26">
        <v>132</v>
      </c>
      <c r="R2435" s="19">
        <v>5.8283715876113903E-2</v>
      </c>
      <c r="S2435" s="26">
        <v>16</v>
      </c>
      <c r="T2435" s="7">
        <v>6000</v>
      </c>
      <c r="U2435" s="2">
        <v>142</v>
      </c>
      <c r="V2435" s="11">
        <v>1503.37</v>
      </c>
      <c r="W2435" s="14" t="s">
        <v>5281</v>
      </c>
      <c r="X2435" s="18">
        <v>1</v>
      </c>
      <c r="Y2435" s="9">
        <v>6000</v>
      </c>
      <c r="Z2435" s="19">
        <f t="shared" si="623"/>
        <v>0</v>
      </c>
      <c r="AA2435" s="25">
        <v>1503.37</v>
      </c>
      <c r="AB2435" s="30">
        <f t="shared" si="624"/>
        <v>51000</v>
      </c>
      <c r="AC2435" s="30">
        <f t="shared" si="617"/>
        <v>0.11764705882352941</v>
      </c>
      <c r="AD2435" s="31">
        <f t="shared" si="618"/>
        <v>15.529411764705882</v>
      </c>
      <c r="AE2435" s="31">
        <f t="shared" si="619"/>
        <v>16.705882352941178</v>
      </c>
      <c r="AG2435" s="30">
        <f t="shared" si="625"/>
        <v>778000</v>
      </c>
      <c r="AH2435" s="30">
        <f t="shared" si="620"/>
        <v>7.7120822622107968E-3</v>
      </c>
      <c r="AI2435" s="31">
        <f t="shared" si="621"/>
        <v>1.0179948586118253</v>
      </c>
      <c r="AJ2435" s="31">
        <f t="shared" si="622"/>
        <v>1.0951156812339331</v>
      </c>
      <c r="AK2435" s="30">
        <f>IF(W2435="si",($S2435*'COSTOS DE CREDITOS'!$C$27)/DATA!$G2435,"")</f>
        <v>65.906835757745824</v>
      </c>
      <c r="AL2435" s="90">
        <f>IF(W2435="si",'COSTOS DE CREDITOS'!$C$35,"")</f>
        <v>20.421138461538462</v>
      </c>
      <c r="AM2435" s="30">
        <f t="shared" ref="AM2435:AM2498" si="626">IF(W2435="si",(20%/52*$S2435)*$T2435,"")</f>
        <v>369.23076923076923</v>
      </c>
      <c r="AN2435" s="30">
        <f t="shared" ref="AN2435:AN2498" si="627">IF(W2435="SI",T2435-Y2435,"")</f>
        <v>0</v>
      </c>
      <c r="AO2435" s="30">
        <f t="shared" ref="AO2435:AO2498" si="628">SUM(AK2435:AN2435)</f>
        <v>455.5587434500535</v>
      </c>
      <c r="AP2435" s="30">
        <f t="shared" ref="AP2435:AP2498" si="629">AA2435-AO2435</f>
        <v>1047.8112565499464</v>
      </c>
      <c r="AQ2435" s="19">
        <f t="shared" ref="AQ2435:AQ2498" si="630">IFERROR(AP2435/AA2435,"")</f>
        <v>0.69697496727348984</v>
      </c>
    </row>
    <row r="2436" spans="1:43" x14ac:dyDescent="0.2">
      <c r="A2436" s="23" t="s">
        <v>5665</v>
      </c>
      <c r="B2436" s="6" t="s">
        <v>5683</v>
      </c>
      <c r="C2436" s="6" t="s">
        <v>5670</v>
      </c>
      <c r="D2436" s="2">
        <v>165047</v>
      </c>
      <c r="E2436" s="2">
        <v>165933</v>
      </c>
      <c r="F2436" s="3" t="s">
        <v>3086</v>
      </c>
      <c r="G2436" s="2">
        <v>5</v>
      </c>
      <c r="H2436" s="2">
        <v>165938</v>
      </c>
      <c r="I2436" s="3" t="s">
        <v>3091</v>
      </c>
      <c r="J2436" s="15">
        <v>45190</v>
      </c>
      <c r="K2436" s="24">
        <v>1241852697</v>
      </c>
      <c r="L2436" s="15">
        <v>45202</v>
      </c>
      <c r="M2436" s="15">
        <v>45230</v>
      </c>
      <c r="N2436" s="15"/>
      <c r="O2436" s="26">
        <f>VLOOKUP(D2436,quash!A$2:$I$7791,9,FALSE)</f>
        <v>2</v>
      </c>
      <c r="P2436" s="7">
        <v>10000</v>
      </c>
      <c r="Q2436" s="26">
        <v>127</v>
      </c>
      <c r="R2436" s="19">
        <v>5.24391097594855E-2</v>
      </c>
      <c r="S2436" s="26">
        <v>16</v>
      </c>
      <c r="T2436" s="7">
        <v>6000</v>
      </c>
      <c r="U2436" s="2">
        <v>142</v>
      </c>
      <c r="V2436" s="11">
        <v>1503.37</v>
      </c>
      <c r="W2436" s="14" t="s">
        <v>5281</v>
      </c>
      <c r="X2436" s="18">
        <v>1</v>
      </c>
      <c r="Y2436" s="9">
        <v>6000</v>
      </c>
      <c r="Z2436" s="19">
        <f t="shared" si="623"/>
        <v>0</v>
      </c>
      <c r="AA2436" s="25">
        <v>1503.37</v>
      </c>
      <c r="AB2436" s="30">
        <f t="shared" si="624"/>
        <v>309000</v>
      </c>
      <c r="AC2436" s="30">
        <f t="shared" si="617"/>
        <v>1.9417475728155338E-2</v>
      </c>
      <c r="AD2436" s="31">
        <f t="shared" si="618"/>
        <v>2.4660194174757279</v>
      </c>
      <c r="AE2436" s="31">
        <f t="shared" si="619"/>
        <v>2.7572815533980579</v>
      </c>
      <c r="AG2436" s="30">
        <f t="shared" si="625"/>
        <v>1695000</v>
      </c>
      <c r="AH2436" s="30">
        <f t="shared" si="620"/>
        <v>3.5398230088495575E-3</v>
      </c>
      <c r="AI2436" s="31">
        <f t="shared" si="621"/>
        <v>0.44955752212389377</v>
      </c>
      <c r="AJ2436" s="31">
        <f t="shared" si="622"/>
        <v>0.50265486725663711</v>
      </c>
      <c r="AK2436" s="30">
        <f>IF(W2436="si",($S2436*'COSTOS DE CREDITOS'!$C$27)/DATA!$G2436,"")</f>
        <v>65.906835757745824</v>
      </c>
      <c r="AL2436" s="90">
        <f>IF(W2436="si",'COSTOS DE CREDITOS'!$C$35,"")</f>
        <v>20.421138461538462</v>
      </c>
      <c r="AM2436" s="30">
        <f t="shared" si="626"/>
        <v>369.23076923076923</v>
      </c>
      <c r="AN2436" s="30">
        <f t="shared" si="627"/>
        <v>0</v>
      </c>
      <c r="AO2436" s="30">
        <f t="shared" si="628"/>
        <v>455.5587434500535</v>
      </c>
      <c r="AP2436" s="30">
        <f t="shared" si="629"/>
        <v>1047.8112565499464</v>
      </c>
      <c r="AQ2436" s="19">
        <f t="shared" si="630"/>
        <v>0.69697496727348984</v>
      </c>
    </row>
    <row r="2437" spans="1:43" x14ac:dyDescent="0.2">
      <c r="A2437" s="23" t="s">
        <v>5665</v>
      </c>
      <c r="B2437" s="6" t="s">
        <v>5668</v>
      </c>
      <c r="C2437" s="6" t="s">
        <v>5667</v>
      </c>
      <c r="D2437" s="4">
        <v>164944</v>
      </c>
      <c r="E2437" s="4">
        <v>166042</v>
      </c>
      <c r="F2437" s="5" t="s">
        <v>3092</v>
      </c>
      <c r="G2437" s="2">
        <v>5</v>
      </c>
      <c r="H2437" s="4">
        <v>166043</v>
      </c>
      <c r="I2437" s="5" t="s">
        <v>3093</v>
      </c>
      <c r="J2437" s="15">
        <v>45189</v>
      </c>
      <c r="K2437" s="24">
        <v>1241305516</v>
      </c>
      <c r="L2437" s="15">
        <v>45204</v>
      </c>
      <c r="M2437" s="15">
        <v>45230</v>
      </c>
      <c r="N2437" s="15"/>
      <c r="O2437" s="26">
        <f>VLOOKUP(D2437,quash!A$2:$I$7791,9,FALSE)</f>
        <v>3</v>
      </c>
      <c r="P2437" s="7">
        <v>10000</v>
      </c>
      <c r="Q2437" s="26">
        <v>100</v>
      </c>
      <c r="R2437" s="19">
        <v>1.82981294070719E-2</v>
      </c>
      <c r="S2437" s="93">
        <v>26</v>
      </c>
      <c r="T2437" s="8">
        <v>8000</v>
      </c>
      <c r="U2437" s="4">
        <v>142</v>
      </c>
      <c r="V2437" s="10">
        <v>2013.74</v>
      </c>
      <c r="W2437" s="14" t="s">
        <v>5281</v>
      </c>
      <c r="X2437" s="18">
        <v>0.72110530613576795</v>
      </c>
      <c r="Y2437" s="9">
        <v>5768.8424490861435</v>
      </c>
      <c r="Z2437" s="19">
        <f t="shared" si="623"/>
        <v>-0.27889469386423205</v>
      </c>
      <c r="AA2437" s="25">
        <v>1452.1185991778414</v>
      </c>
      <c r="AB2437" s="30">
        <f t="shared" si="624"/>
        <v>51000</v>
      </c>
      <c r="AC2437" s="30">
        <f t="shared" si="617"/>
        <v>0.15686274509803921</v>
      </c>
      <c r="AD2437" s="31">
        <f t="shared" si="618"/>
        <v>15.686274509803921</v>
      </c>
      <c r="AE2437" s="31">
        <f t="shared" si="619"/>
        <v>22.274509803921568</v>
      </c>
      <c r="AG2437" s="30">
        <f t="shared" si="625"/>
        <v>778000</v>
      </c>
      <c r="AH2437" s="30">
        <f t="shared" si="620"/>
        <v>1.0282776349614395E-2</v>
      </c>
      <c r="AI2437" s="31">
        <f t="shared" si="621"/>
        <v>1.0282776349614395</v>
      </c>
      <c r="AJ2437" s="31">
        <f t="shared" si="622"/>
        <v>1.4601542416452442</v>
      </c>
      <c r="AK2437" s="30">
        <f>IF(W2437="si",($S2437*'COSTOS DE CREDITOS'!$C$27)/DATA!$G2437,"")</f>
        <v>107.09860810633695</v>
      </c>
      <c r="AL2437" s="90">
        <f>IF(W2437="si",'COSTOS DE CREDITOS'!$C$35,"")</f>
        <v>20.421138461538462</v>
      </c>
      <c r="AM2437" s="30">
        <f t="shared" si="626"/>
        <v>800</v>
      </c>
      <c r="AN2437" s="30">
        <f t="shared" si="627"/>
        <v>2231.1575509138565</v>
      </c>
      <c r="AO2437" s="30">
        <f t="shared" si="628"/>
        <v>3158.6772974817322</v>
      </c>
      <c r="AP2437" s="30">
        <f t="shared" si="629"/>
        <v>-1706.5586983038909</v>
      </c>
      <c r="AQ2437" s="19">
        <f t="shared" si="630"/>
        <v>-1.1752199161074779</v>
      </c>
    </row>
    <row r="2438" spans="1:43" x14ac:dyDescent="0.2">
      <c r="A2438" s="23" t="s">
        <v>5665</v>
      </c>
      <c r="B2438" s="6" t="s">
        <v>5668</v>
      </c>
      <c r="C2438" s="6" t="s">
        <v>5667</v>
      </c>
      <c r="D2438" s="2">
        <v>164945</v>
      </c>
      <c r="E2438" s="2">
        <v>166042</v>
      </c>
      <c r="F2438" s="3" t="s">
        <v>3092</v>
      </c>
      <c r="G2438" s="2">
        <v>5</v>
      </c>
      <c r="H2438" s="2">
        <v>166044</v>
      </c>
      <c r="I2438" s="3" t="s">
        <v>3094</v>
      </c>
      <c r="J2438" s="15" t="s">
        <v>5688</v>
      </c>
      <c r="K2438" s="24" t="s">
        <v>5688</v>
      </c>
      <c r="L2438" s="15">
        <v>45204</v>
      </c>
      <c r="M2438" s="15">
        <v>45230</v>
      </c>
      <c r="N2438" s="15"/>
      <c r="O2438" s="26">
        <f>VLOOKUP(D2438,quash!A$2:$I$7791,9,FALSE)</f>
        <v>2</v>
      </c>
      <c r="P2438" s="7">
        <v>7000</v>
      </c>
      <c r="Q2438" s="26">
        <v>126</v>
      </c>
      <c r="R2438" s="19">
        <v>3.3741050530766176E-2</v>
      </c>
      <c r="S2438" s="93">
        <v>26</v>
      </c>
      <c r="T2438" s="7">
        <v>6000</v>
      </c>
      <c r="U2438" s="2">
        <v>142</v>
      </c>
      <c r="V2438" s="11">
        <v>1503.37</v>
      </c>
      <c r="W2438" s="14" t="s">
        <v>5281</v>
      </c>
      <c r="X2438" s="18">
        <v>0.72110530613576795</v>
      </c>
      <c r="Y2438" s="9">
        <v>4326.6318368146076</v>
      </c>
      <c r="Z2438" s="19">
        <f t="shared" si="623"/>
        <v>-0.27889469386423205</v>
      </c>
      <c r="AA2438" s="25">
        <v>1084.0880840853295</v>
      </c>
      <c r="AB2438" s="30">
        <f t="shared" si="624"/>
        <v>309000</v>
      </c>
      <c r="AC2438" s="30">
        <f t="shared" si="617"/>
        <v>1.9417475728155338E-2</v>
      </c>
      <c r="AD2438" s="31">
        <f t="shared" si="618"/>
        <v>2.4466019417475726</v>
      </c>
      <c r="AE2438" s="31">
        <f t="shared" si="619"/>
        <v>2.7572815533980579</v>
      </c>
      <c r="AG2438" s="30">
        <f t="shared" si="625"/>
        <v>1695000</v>
      </c>
      <c r="AH2438" s="30">
        <f t="shared" si="620"/>
        <v>3.5398230088495575E-3</v>
      </c>
      <c r="AI2438" s="31">
        <f t="shared" si="621"/>
        <v>0.44601769911504424</v>
      </c>
      <c r="AJ2438" s="31">
        <f t="shared" si="622"/>
        <v>0.50265486725663711</v>
      </c>
      <c r="AK2438" s="30">
        <f>IF(W2438="si",($S2438*'COSTOS DE CREDITOS'!$C$27)/DATA!$G2438,"")</f>
        <v>107.09860810633695</v>
      </c>
      <c r="AL2438" s="90">
        <f>IF(W2438="si",'COSTOS DE CREDITOS'!$C$35,"")</f>
        <v>20.421138461538462</v>
      </c>
      <c r="AM2438" s="30">
        <f t="shared" si="626"/>
        <v>600</v>
      </c>
      <c r="AN2438" s="30">
        <f t="shared" si="627"/>
        <v>1673.3681631853924</v>
      </c>
      <c r="AO2438" s="30">
        <f t="shared" si="628"/>
        <v>2400.8879097532681</v>
      </c>
      <c r="AP2438" s="30">
        <f t="shared" si="629"/>
        <v>-1316.7998256679386</v>
      </c>
      <c r="AQ2438" s="19">
        <f t="shared" si="630"/>
        <v>-1.214661285368664</v>
      </c>
    </row>
    <row r="2439" spans="1:43" x14ac:dyDescent="0.2">
      <c r="A2439" s="23" t="s">
        <v>5665</v>
      </c>
      <c r="B2439" s="6" t="s">
        <v>5668</v>
      </c>
      <c r="C2439" s="6" t="s">
        <v>5667</v>
      </c>
      <c r="D2439" s="2">
        <v>164943</v>
      </c>
      <c r="E2439" s="2">
        <v>166042</v>
      </c>
      <c r="F2439" s="3" t="s">
        <v>3092</v>
      </c>
      <c r="G2439" s="2">
        <v>5</v>
      </c>
      <c r="H2439" s="2">
        <v>166045</v>
      </c>
      <c r="I2439" s="3" t="s">
        <v>3095</v>
      </c>
      <c r="J2439" s="15">
        <v>45189</v>
      </c>
      <c r="K2439" s="24">
        <v>1241301357</v>
      </c>
      <c r="L2439" s="15">
        <v>45204</v>
      </c>
      <c r="M2439" s="15">
        <v>45230</v>
      </c>
      <c r="N2439" s="15"/>
      <c r="O2439" s="26">
        <f>VLOOKUP(D2439,quash!A$2:$I$7791,9,FALSE)</f>
        <v>4</v>
      </c>
      <c r="P2439" s="7">
        <v>10000</v>
      </c>
      <c r="Q2439" s="26">
        <v>132</v>
      </c>
      <c r="R2439" s="19">
        <v>5.8283715876113903E-2</v>
      </c>
      <c r="S2439" s="93">
        <v>26</v>
      </c>
      <c r="T2439" s="7">
        <v>8000</v>
      </c>
      <c r="U2439" s="2">
        <v>142</v>
      </c>
      <c r="V2439" s="11">
        <v>2013.74</v>
      </c>
      <c r="W2439" s="14" t="s">
        <v>5281</v>
      </c>
      <c r="X2439" s="18">
        <v>0.72110530613576795</v>
      </c>
      <c r="Y2439" s="9">
        <v>5768.8424490861435</v>
      </c>
      <c r="Z2439" s="19">
        <f t="shared" si="623"/>
        <v>-0.27889469386423205</v>
      </c>
      <c r="AA2439" s="25">
        <v>1452.1185991778414</v>
      </c>
      <c r="AB2439" s="30">
        <f t="shared" si="624"/>
        <v>100000</v>
      </c>
      <c r="AC2439" s="30">
        <f t="shared" si="617"/>
        <v>0.08</v>
      </c>
      <c r="AD2439" s="31">
        <f t="shared" si="618"/>
        <v>10.56</v>
      </c>
      <c r="AE2439" s="31">
        <f t="shared" si="619"/>
        <v>11.36</v>
      </c>
      <c r="AG2439" s="30">
        <f t="shared" si="625"/>
        <v>927000</v>
      </c>
      <c r="AH2439" s="30">
        <f t="shared" si="620"/>
        <v>8.6299892125134836E-3</v>
      </c>
      <c r="AI2439" s="31">
        <f t="shared" si="621"/>
        <v>1.1391585760517797</v>
      </c>
      <c r="AJ2439" s="31">
        <f t="shared" si="622"/>
        <v>1.2254584681769147</v>
      </c>
      <c r="AK2439" s="30">
        <f>IF(W2439="si",($S2439*'COSTOS DE CREDITOS'!$C$27)/DATA!$G2439,"")</f>
        <v>107.09860810633695</v>
      </c>
      <c r="AL2439" s="90">
        <f>IF(W2439="si",'COSTOS DE CREDITOS'!$C$35,"")</f>
        <v>20.421138461538462</v>
      </c>
      <c r="AM2439" s="30">
        <f t="shared" si="626"/>
        <v>800</v>
      </c>
      <c r="AN2439" s="30">
        <f t="shared" si="627"/>
        <v>2231.1575509138565</v>
      </c>
      <c r="AO2439" s="30">
        <f t="shared" si="628"/>
        <v>3158.6772974817322</v>
      </c>
      <c r="AP2439" s="30">
        <f t="shared" si="629"/>
        <v>-1706.5586983038909</v>
      </c>
      <c r="AQ2439" s="19">
        <f t="shared" si="630"/>
        <v>-1.1752199161074779</v>
      </c>
    </row>
    <row r="2440" spans="1:43" x14ac:dyDescent="0.2">
      <c r="A2440" s="23" t="s">
        <v>5665</v>
      </c>
      <c r="B2440" s="6" t="s">
        <v>5668</v>
      </c>
      <c r="C2440" s="6" t="s">
        <v>5667</v>
      </c>
      <c r="D2440" s="2">
        <v>165164</v>
      </c>
      <c r="E2440" s="2">
        <v>166042</v>
      </c>
      <c r="F2440" s="3" t="s">
        <v>3092</v>
      </c>
      <c r="G2440" s="2">
        <v>5</v>
      </c>
      <c r="H2440" s="2">
        <v>166046</v>
      </c>
      <c r="I2440" s="3" t="s">
        <v>3096</v>
      </c>
      <c r="J2440" s="15">
        <v>45192</v>
      </c>
      <c r="K2440" s="24">
        <v>1244201756</v>
      </c>
      <c r="L2440" s="15">
        <v>45204</v>
      </c>
      <c r="M2440" s="15">
        <v>45230</v>
      </c>
      <c r="N2440" s="15"/>
      <c r="O2440" s="26">
        <f>VLOOKUP(D2440,quash!A$2:$I$7791,9,FALSE)</f>
        <v>1</v>
      </c>
      <c r="P2440" s="7">
        <v>10000</v>
      </c>
      <c r="Q2440" s="26">
        <v>100</v>
      </c>
      <c r="R2440" s="19">
        <v>1.82981294070719E-2</v>
      </c>
      <c r="S2440" s="93">
        <v>26</v>
      </c>
      <c r="T2440" s="7">
        <v>8000</v>
      </c>
      <c r="U2440" s="2">
        <v>142</v>
      </c>
      <c r="V2440" s="11">
        <v>2013.74</v>
      </c>
      <c r="W2440" s="14" t="s">
        <v>5281</v>
      </c>
      <c r="X2440" s="18">
        <v>0.72110530613576795</v>
      </c>
      <c r="Y2440" s="9">
        <v>5768.8424490861435</v>
      </c>
      <c r="Z2440" s="19">
        <f t="shared" si="623"/>
        <v>-0.27889469386423205</v>
      </c>
      <c r="AA2440" s="25">
        <v>1452.1185991778414</v>
      </c>
      <c r="AB2440" s="30">
        <f t="shared" si="624"/>
        <v>369000</v>
      </c>
      <c r="AC2440" s="30">
        <f t="shared" si="617"/>
        <v>2.1680216802168022E-2</v>
      </c>
      <c r="AD2440" s="31">
        <f t="shared" si="618"/>
        <v>2.168021680216802</v>
      </c>
      <c r="AE2440" s="31">
        <f t="shared" si="619"/>
        <v>3.078590785907859</v>
      </c>
      <c r="AG2440" s="30">
        <f t="shared" si="625"/>
        <v>2427000</v>
      </c>
      <c r="AH2440" s="30">
        <f t="shared" si="620"/>
        <v>3.296250515039143E-3</v>
      </c>
      <c r="AI2440" s="31">
        <f t="shared" si="621"/>
        <v>0.3296250515039143</v>
      </c>
      <c r="AJ2440" s="31">
        <f t="shared" si="622"/>
        <v>0.4680675731355583</v>
      </c>
      <c r="AK2440" s="30">
        <f>IF(W2440="si",($S2440*'COSTOS DE CREDITOS'!$C$27)/DATA!$G2440,"")</f>
        <v>107.09860810633695</v>
      </c>
      <c r="AL2440" s="90">
        <f>IF(W2440="si",'COSTOS DE CREDITOS'!$C$35,"")</f>
        <v>20.421138461538462</v>
      </c>
      <c r="AM2440" s="30">
        <f t="shared" si="626"/>
        <v>800</v>
      </c>
      <c r="AN2440" s="30">
        <f t="shared" si="627"/>
        <v>2231.1575509138565</v>
      </c>
      <c r="AO2440" s="30">
        <f t="shared" si="628"/>
        <v>3158.6772974817322</v>
      </c>
      <c r="AP2440" s="30">
        <f t="shared" si="629"/>
        <v>-1706.5586983038909</v>
      </c>
      <c r="AQ2440" s="19">
        <f t="shared" si="630"/>
        <v>-1.1752199161074779</v>
      </c>
    </row>
    <row r="2441" spans="1:43" x14ac:dyDescent="0.2">
      <c r="A2441" s="23" t="s">
        <v>5665</v>
      </c>
      <c r="B2441" s="6" t="s">
        <v>5668</v>
      </c>
      <c r="C2441" s="6" t="s">
        <v>5667</v>
      </c>
      <c r="D2441" s="2">
        <v>165422</v>
      </c>
      <c r="E2441" s="2">
        <v>166042</v>
      </c>
      <c r="F2441" s="3" t="s">
        <v>3092</v>
      </c>
      <c r="G2441" s="2">
        <v>5</v>
      </c>
      <c r="H2441" s="2">
        <v>166047</v>
      </c>
      <c r="I2441" s="3" t="s">
        <v>3097</v>
      </c>
      <c r="J2441" s="15">
        <v>45196</v>
      </c>
      <c r="K2441" s="24">
        <v>1246908167</v>
      </c>
      <c r="L2441" s="15">
        <v>45204</v>
      </c>
      <c r="M2441" s="15">
        <v>45230</v>
      </c>
      <c r="N2441" s="15"/>
      <c r="O2441" s="26">
        <f>VLOOKUP(D2441,quash!A$2:$I$7791,9,FALSE)</f>
        <v>1</v>
      </c>
      <c r="P2441" s="7">
        <v>10000</v>
      </c>
      <c r="Q2441" s="26">
        <v>90</v>
      </c>
      <c r="R2441" s="19">
        <v>5.9818464604665302E-3</v>
      </c>
      <c r="S2441" s="93">
        <v>26</v>
      </c>
      <c r="T2441" s="7">
        <v>8000</v>
      </c>
      <c r="U2441" s="2">
        <v>142</v>
      </c>
      <c r="V2441" s="11">
        <v>2013.74</v>
      </c>
      <c r="W2441" s="14" t="s">
        <v>5281</v>
      </c>
      <c r="X2441" s="18">
        <v>0.72110530613576795</v>
      </c>
      <c r="Y2441" s="9">
        <v>5768.8424490861435</v>
      </c>
      <c r="Z2441" s="19">
        <f t="shared" si="623"/>
        <v>-0.27889469386423205</v>
      </c>
      <c r="AA2441" s="25">
        <v>1452.1185991778414</v>
      </c>
      <c r="AB2441" s="30">
        <f t="shared" si="624"/>
        <v>369000</v>
      </c>
      <c r="AC2441" s="30">
        <f t="shared" si="617"/>
        <v>2.1680216802168022E-2</v>
      </c>
      <c r="AD2441" s="31">
        <f t="shared" si="618"/>
        <v>1.9512195121951219</v>
      </c>
      <c r="AE2441" s="31">
        <f t="shared" si="619"/>
        <v>3.078590785907859</v>
      </c>
      <c r="AG2441" s="30">
        <f t="shared" si="625"/>
        <v>2427000</v>
      </c>
      <c r="AH2441" s="30">
        <f t="shared" si="620"/>
        <v>3.296250515039143E-3</v>
      </c>
      <c r="AI2441" s="31">
        <f t="shared" si="621"/>
        <v>0.29666254635352285</v>
      </c>
      <c r="AJ2441" s="31">
        <f t="shared" si="622"/>
        <v>0.4680675731355583</v>
      </c>
      <c r="AK2441" s="30">
        <f>IF(W2441="si",($S2441*'COSTOS DE CREDITOS'!$C$27)/DATA!$G2441,"")</f>
        <v>107.09860810633695</v>
      </c>
      <c r="AL2441" s="90">
        <f>IF(W2441="si",'COSTOS DE CREDITOS'!$C$35,"")</f>
        <v>20.421138461538462</v>
      </c>
      <c r="AM2441" s="30">
        <f t="shared" si="626"/>
        <v>800</v>
      </c>
      <c r="AN2441" s="30">
        <f t="shared" si="627"/>
        <v>2231.1575509138565</v>
      </c>
      <c r="AO2441" s="30">
        <f t="shared" si="628"/>
        <v>3158.6772974817322</v>
      </c>
      <c r="AP2441" s="30">
        <f t="shared" si="629"/>
        <v>-1706.5586983038909</v>
      </c>
      <c r="AQ2441" s="19">
        <f t="shared" si="630"/>
        <v>-1.1752199161074779</v>
      </c>
    </row>
    <row r="2442" spans="1:43" x14ac:dyDescent="0.2">
      <c r="A2442" s="23" t="s">
        <v>5665</v>
      </c>
      <c r="B2442" s="6" t="s">
        <v>5672</v>
      </c>
      <c r="C2442" s="6" t="s">
        <v>5667</v>
      </c>
      <c r="D2442" s="4">
        <v>164317</v>
      </c>
      <c r="E2442" s="4">
        <v>166181</v>
      </c>
      <c r="F2442" s="5" t="s">
        <v>3098</v>
      </c>
      <c r="G2442" s="2">
        <v>7</v>
      </c>
      <c r="H2442" s="4">
        <v>166182</v>
      </c>
      <c r="I2442" s="5" t="s">
        <v>3099</v>
      </c>
      <c r="J2442" s="15">
        <v>45182</v>
      </c>
      <c r="K2442" s="24">
        <v>1236298005</v>
      </c>
      <c r="L2442" s="15">
        <v>45206</v>
      </c>
      <c r="M2442" s="15">
        <v>45230</v>
      </c>
      <c r="N2442" s="15"/>
      <c r="O2442" s="26">
        <f>VLOOKUP(D2442,quash!A$2:$I$7791,9,FALSE)</f>
        <v>1</v>
      </c>
      <c r="P2442" s="7">
        <v>5000</v>
      </c>
      <c r="Q2442" s="26">
        <v>147</v>
      </c>
      <c r="R2442" s="19">
        <v>0.11226939921536</v>
      </c>
      <c r="S2442" s="26">
        <v>16</v>
      </c>
      <c r="T2442" s="8">
        <v>5000</v>
      </c>
      <c r="U2442" s="4">
        <v>147</v>
      </c>
      <c r="V2442" s="10">
        <v>1303.3399999999999</v>
      </c>
      <c r="W2442" s="14" t="s">
        <v>5281</v>
      </c>
      <c r="X2442" s="18">
        <v>1</v>
      </c>
      <c r="Y2442" s="9">
        <v>5000</v>
      </c>
      <c r="Z2442" s="19">
        <f t="shared" si="623"/>
        <v>0</v>
      </c>
      <c r="AA2442" s="25">
        <v>1303.3399999999999</v>
      </c>
      <c r="AB2442" s="30">
        <f t="shared" si="624"/>
        <v>369000</v>
      </c>
      <c r="AC2442" s="30">
        <f t="shared" si="617"/>
        <v>1.3550135501355014E-2</v>
      </c>
      <c r="AD2442" s="31">
        <f t="shared" si="618"/>
        <v>1.9918699186991871</v>
      </c>
      <c r="AE2442" s="31">
        <f t="shared" si="619"/>
        <v>1.9918699186991871</v>
      </c>
      <c r="AG2442" s="30">
        <f t="shared" si="625"/>
        <v>2427000</v>
      </c>
      <c r="AH2442" s="30">
        <f t="shared" si="620"/>
        <v>2.0601565718994645E-3</v>
      </c>
      <c r="AI2442" s="31">
        <f t="shared" si="621"/>
        <v>0.30284301606922126</v>
      </c>
      <c r="AJ2442" s="31">
        <f t="shared" si="622"/>
        <v>0.30284301606922126</v>
      </c>
      <c r="AK2442" s="30">
        <f>IF(W2442="si",($S2442*'COSTOS DE CREDITOS'!$C$27)/DATA!$G2442,"")</f>
        <v>47.07631125553273</v>
      </c>
      <c r="AL2442" s="90">
        <f>IF(W2442="si",'COSTOS DE CREDITOS'!$C$35,"")</f>
        <v>20.421138461538462</v>
      </c>
      <c r="AM2442" s="30">
        <f t="shared" si="626"/>
        <v>307.69230769230774</v>
      </c>
      <c r="AN2442" s="30">
        <f t="shared" si="627"/>
        <v>0</v>
      </c>
      <c r="AO2442" s="30">
        <f t="shared" si="628"/>
        <v>375.1897574093789</v>
      </c>
      <c r="AP2442" s="30">
        <f t="shared" si="629"/>
        <v>928.15024259062102</v>
      </c>
      <c r="AQ2442" s="19">
        <f t="shared" si="630"/>
        <v>0.71213209338363059</v>
      </c>
    </row>
    <row r="2443" spans="1:43" x14ac:dyDescent="0.2">
      <c r="A2443" s="23" t="s">
        <v>5665</v>
      </c>
      <c r="B2443" s="6" t="s">
        <v>5672</v>
      </c>
      <c r="C2443" s="6" t="s">
        <v>5667</v>
      </c>
      <c r="D2443" s="2">
        <v>164980</v>
      </c>
      <c r="E2443" s="2">
        <v>166181</v>
      </c>
      <c r="F2443" s="3" t="s">
        <v>3098</v>
      </c>
      <c r="G2443" s="2">
        <v>7</v>
      </c>
      <c r="H2443" s="2">
        <v>166183</v>
      </c>
      <c r="I2443" s="3" t="s">
        <v>3100</v>
      </c>
      <c r="J2443" s="15">
        <v>45190</v>
      </c>
      <c r="K2443" s="24">
        <v>1241552095</v>
      </c>
      <c r="L2443" s="15">
        <v>45206</v>
      </c>
      <c r="M2443" s="15">
        <v>45230</v>
      </c>
      <c r="N2443" s="15"/>
      <c r="O2443" s="26">
        <f>VLOOKUP(D2443,quash!A$2:$I$7791,9,FALSE)</f>
        <v>1</v>
      </c>
      <c r="P2443" s="7">
        <v>5000</v>
      </c>
      <c r="Q2443" s="26">
        <v>147</v>
      </c>
      <c r="R2443" s="19">
        <v>0.11226939921536</v>
      </c>
      <c r="S2443" s="26">
        <v>16</v>
      </c>
      <c r="T2443" s="7">
        <v>5000</v>
      </c>
      <c r="U2443" s="2">
        <v>147</v>
      </c>
      <c r="V2443" s="11">
        <v>1303.3399999999999</v>
      </c>
      <c r="W2443" s="14" t="s">
        <v>5281</v>
      </c>
      <c r="X2443" s="18">
        <v>1</v>
      </c>
      <c r="Y2443" s="9">
        <v>5000</v>
      </c>
      <c r="Z2443" s="19">
        <f t="shared" si="623"/>
        <v>0</v>
      </c>
      <c r="AA2443" s="25">
        <v>1303.3399999999999</v>
      </c>
      <c r="AB2443" s="30">
        <f t="shared" si="624"/>
        <v>369000</v>
      </c>
      <c r="AC2443" s="30">
        <f t="shared" si="617"/>
        <v>1.3550135501355014E-2</v>
      </c>
      <c r="AD2443" s="31">
        <f t="shared" si="618"/>
        <v>1.9918699186991871</v>
      </c>
      <c r="AE2443" s="31">
        <f t="shared" si="619"/>
        <v>1.9918699186991871</v>
      </c>
      <c r="AG2443" s="30">
        <f t="shared" si="625"/>
        <v>2427000</v>
      </c>
      <c r="AH2443" s="30">
        <f t="shared" si="620"/>
        <v>2.0601565718994645E-3</v>
      </c>
      <c r="AI2443" s="31">
        <f t="shared" si="621"/>
        <v>0.30284301606922126</v>
      </c>
      <c r="AJ2443" s="31">
        <f t="shared" si="622"/>
        <v>0.30284301606922126</v>
      </c>
      <c r="AK2443" s="30">
        <f>IF(W2443="si",($S2443*'COSTOS DE CREDITOS'!$C$27)/DATA!$G2443,"")</f>
        <v>47.07631125553273</v>
      </c>
      <c r="AL2443" s="90">
        <f>IF(W2443="si",'COSTOS DE CREDITOS'!$C$35,"")</f>
        <v>20.421138461538462</v>
      </c>
      <c r="AM2443" s="30">
        <f t="shared" si="626"/>
        <v>307.69230769230774</v>
      </c>
      <c r="AN2443" s="30">
        <f t="shared" si="627"/>
        <v>0</v>
      </c>
      <c r="AO2443" s="30">
        <f t="shared" si="628"/>
        <v>375.1897574093789</v>
      </c>
      <c r="AP2443" s="30">
        <f t="shared" si="629"/>
        <v>928.15024259062102</v>
      </c>
      <c r="AQ2443" s="19">
        <f t="shared" si="630"/>
        <v>0.71213209338363059</v>
      </c>
    </row>
    <row r="2444" spans="1:43" x14ac:dyDescent="0.2">
      <c r="A2444" s="23" t="s">
        <v>5665</v>
      </c>
      <c r="B2444" s="6" t="s">
        <v>5672</v>
      </c>
      <c r="C2444" s="6" t="s">
        <v>5667</v>
      </c>
      <c r="D2444" s="2">
        <v>163826</v>
      </c>
      <c r="E2444" s="2">
        <v>166181</v>
      </c>
      <c r="F2444" s="3" t="s">
        <v>3098</v>
      </c>
      <c r="G2444" s="2">
        <v>7</v>
      </c>
      <c r="H2444" s="2">
        <v>166184</v>
      </c>
      <c r="I2444" s="3" t="s">
        <v>3101</v>
      </c>
      <c r="J2444" s="15">
        <v>45175</v>
      </c>
      <c r="K2444" s="24">
        <v>1231794588</v>
      </c>
      <c r="L2444" s="15">
        <v>45206</v>
      </c>
      <c r="M2444" s="15">
        <v>45230</v>
      </c>
      <c r="N2444" s="15"/>
      <c r="O2444" s="26">
        <f>VLOOKUP(D2444,quash!A$2:$I$7791,9,FALSE)</f>
        <v>1</v>
      </c>
      <c r="P2444" s="7">
        <v>10000</v>
      </c>
      <c r="Q2444" s="26">
        <v>147</v>
      </c>
      <c r="R2444" s="19">
        <v>7.9000519063170294E-2</v>
      </c>
      <c r="S2444" s="26">
        <v>16</v>
      </c>
      <c r="T2444" s="7">
        <v>5000</v>
      </c>
      <c r="U2444" s="2">
        <v>147</v>
      </c>
      <c r="V2444" s="11">
        <v>1303.3399999999999</v>
      </c>
      <c r="W2444" s="14" t="s">
        <v>5281</v>
      </c>
      <c r="X2444" s="18">
        <v>1</v>
      </c>
      <c r="Y2444" s="9">
        <v>5000</v>
      </c>
      <c r="Z2444" s="19">
        <f t="shared" si="623"/>
        <v>0</v>
      </c>
      <c r="AA2444" s="25">
        <v>1303.3399999999999</v>
      </c>
      <c r="AB2444" s="30">
        <f t="shared" si="624"/>
        <v>369000</v>
      </c>
      <c r="AC2444" s="30">
        <f t="shared" si="617"/>
        <v>1.3550135501355014E-2</v>
      </c>
      <c r="AD2444" s="31">
        <f t="shared" si="618"/>
        <v>1.9918699186991871</v>
      </c>
      <c r="AE2444" s="31">
        <f t="shared" si="619"/>
        <v>1.9918699186991871</v>
      </c>
      <c r="AG2444" s="30">
        <f t="shared" si="625"/>
        <v>2427000</v>
      </c>
      <c r="AH2444" s="30">
        <f t="shared" si="620"/>
        <v>2.0601565718994645E-3</v>
      </c>
      <c r="AI2444" s="31">
        <f t="shared" si="621"/>
        <v>0.30284301606922126</v>
      </c>
      <c r="AJ2444" s="31">
        <f t="shared" si="622"/>
        <v>0.30284301606922126</v>
      </c>
      <c r="AK2444" s="30">
        <f>IF(W2444="si",($S2444*'COSTOS DE CREDITOS'!$C$27)/DATA!$G2444,"")</f>
        <v>47.07631125553273</v>
      </c>
      <c r="AL2444" s="90">
        <f>IF(W2444="si",'COSTOS DE CREDITOS'!$C$35,"")</f>
        <v>20.421138461538462</v>
      </c>
      <c r="AM2444" s="30">
        <f t="shared" si="626"/>
        <v>307.69230769230774</v>
      </c>
      <c r="AN2444" s="30">
        <f t="shared" si="627"/>
        <v>0</v>
      </c>
      <c r="AO2444" s="30">
        <f t="shared" si="628"/>
        <v>375.1897574093789</v>
      </c>
      <c r="AP2444" s="30">
        <f t="shared" si="629"/>
        <v>928.15024259062102</v>
      </c>
      <c r="AQ2444" s="19">
        <f t="shared" si="630"/>
        <v>0.71213209338363059</v>
      </c>
    </row>
    <row r="2445" spans="1:43" x14ac:dyDescent="0.2">
      <c r="A2445" s="23" t="s">
        <v>5665</v>
      </c>
      <c r="B2445" s="6" t="s">
        <v>5672</v>
      </c>
      <c r="C2445" s="6" t="s">
        <v>5667</v>
      </c>
      <c r="D2445" s="2">
        <v>163825</v>
      </c>
      <c r="E2445" s="2">
        <v>166181</v>
      </c>
      <c r="F2445" s="3" t="s">
        <v>3098</v>
      </c>
      <c r="G2445" s="2">
        <v>7</v>
      </c>
      <c r="H2445" s="2">
        <v>166185</v>
      </c>
      <c r="I2445" s="3" t="s">
        <v>3102</v>
      </c>
      <c r="J2445" s="15">
        <v>45175</v>
      </c>
      <c r="K2445" s="24">
        <v>1231790241</v>
      </c>
      <c r="L2445" s="15">
        <v>45206</v>
      </c>
      <c r="M2445" s="15">
        <v>45230</v>
      </c>
      <c r="N2445" s="15"/>
      <c r="O2445" s="26">
        <f>VLOOKUP(D2445,quash!A$2:$I$7791,9,FALSE)</f>
        <v>4</v>
      </c>
      <c r="P2445" s="7">
        <v>10000</v>
      </c>
      <c r="Q2445" s="26">
        <v>110</v>
      </c>
      <c r="R2445" s="19">
        <v>3.3741050530766099E-2</v>
      </c>
      <c r="S2445" s="26">
        <v>16</v>
      </c>
      <c r="T2445" s="7">
        <v>5000</v>
      </c>
      <c r="U2445" s="2">
        <v>147</v>
      </c>
      <c r="V2445" s="11">
        <v>1303.3399999999999</v>
      </c>
      <c r="W2445" s="14" t="s">
        <v>5281</v>
      </c>
      <c r="X2445" s="18">
        <v>1</v>
      </c>
      <c r="Y2445" s="9">
        <v>5000</v>
      </c>
      <c r="Z2445" s="19">
        <f t="shared" si="623"/>
        <v>0</v>
      </c>
      <c r="AA2445" s="25">
        <v>1303.3399999999999</v>
      </c>
      <c r="AB2445" s="30">
        <f t="shared" si="624"/>
        <v>100000</v>
      </c>
      <c r="AC2445" s="30">
        <f t="shared" si="617"/>
        <v>0.05</v>
      </c>
      <c r="AD2445" s="31">
        <f t="shared" si="618"/>
        <v>5.5</v>
      </c>
      <c r="AE2445" s="31">
        <f t="shared" si="619"/>
        <v>7.3500000000000005</v>
      </c>
      <c r="AG2445" s="30">
        <f t="shared" si="625"/>
        <v>927000</v>
      </c>
      <c r="AH2445" s="30">
        <f t="shared" si="620"/>
        <v>5.3937432578209281E-3</v>
      </c>
      <c r="AI2445" s="31">
        <f t="shared" si="621"/>
        <v>0.59331175836030214</v>
      </c>
      <c r="AJ2445" s="31">
        <f t="shared" si="622"/>
        <v>0.79288025889967639</v>
      </c>
      <c r="AK2445" s="30">
        <f>IF(W2445="si",($S2445*'COSTOS DE CREDITOS'!$C$27)/DATA!$G2445,"")</f>
        <v>47.07631125553273</v>
      </c>
      <c r="AL2445" s="90">
        <f>IF(W2445="si",'COSTOS DE CREDITOS'!$C$35,"")</f>
        <v>20.421138461538462</v>
      </c>
      <c r="AM2445" s="30">
        <f t="shared" si="626"/>
        <v>307.69230769230774</v>
      </c>
      <c r="AN2445" s="30">
        <f t="shared" si="627"/>
        <v>0</v>
      </c>
      <c r="AO2445" s="30">
        <f t="shared" si="628"/>
        <v>375.1897574093789</v>
      </c>
      <c r="AP2445" s="30">
        <f t="shared" si="629"/>
        <v>928.15024259062102</v>
      </c>
      <c r="AQ2445" s="19">
        <f t="shared" si="630"/>
        <v>0.71213209338363059</v>
      </c>
    </row>
    <row r="2446" spans="1:43" x14ac:dyDescent="0.2">
      <c r="A2446" s="23" t="s">
        <v>5665</v>
      </c>
      <c r="B2446" s="6" t="s">
        <v>5672</v>
      </c>
      <c r="C2446" s="6" t="s">
        <v>5667</v>
      </c>
      <c r="D2446" s="2">
        <v>165665</v>
      </c>
      <c r="E2446" s="2">
        <v>166181</v>
      </c>
      <c r="F2446" s="3" t="s">
        <v>3098</v>
      </c>
      <c r="G2446" s="2">
        <v>7</v>
      </c>
      <c r="H2446" s="2">
        <v>166186</v>
      </c>
      <c r="I2446" s="3" t="s">
        <v>3103</v>
      </c>
      <c r="J2446" s="15">
        <v>45198</v>
      </c>
      <c r="K2446" s="24">
        <v>1248310525</v>
      </c>
      <c r="L2446" s="15">
        <v>45206</v>
      </c>
      <c r="M2446" s="15">
        <v>45230</v>
      </c>
      <c r="N2446" s="15"/>
      <c r="O2446" s="26">
        <f>VLOOKUP(D2446,quash!A$2:$I$7791,9,FALSE)</f>
        <v>2</v>
      </c>
      <c r="P2446" s="7">
        <v>10000</v>
      </c>
      <c r="Q2446" s="26">
        <v>127</v>
      </c>
      <c r="R2446" s="19">
        <v>5.24391097594855E-2</v>
      </c>
      <c r="S2446" s="26">
        <v>16</v>
      </c>
      <c r="T2446" s="7">
        <v>5000</v>
      </c>
      <c r="U2446" s="2">
        <v>147</v>
      </c>
      <c r="V2446" s="11">
        <v>1303.3399999999999</v>
      </c>
      <c r="W2446" s="14" t="s">
        <v>5281</v>
      </c>
      <c r="X2446" s="18">
        <v>1</v>
      </c>
      <c r="Y2446" s="9">
        <v>5000</v>
      </c>
      <c r="Z2446" s="19">
        <f t="shared" si="623"/>
        <v>0</v>
      </c>
      <c r="AA2446" s="25">
        <v>1303.3399999999999</v>
      </c>
      <c r="AB2446" s="30">
        <f t="shared" si="624"/>
        <v>309000</v>
      </c>
      <c r="AC2446" s="30">
        <f t="shared" si="617"/>
        <v>1.6181229773462782E-2</v>
      </c>
      <c r="AD2446" s="31">
        <f t="shared" si="618"/>
        <v>2.0550161812297731</v>
      </c>
      <c r="AE2446" s="31">
        <f t="shared" si="619"/>
        <v>2.378640776699029</v>
      </c>
      <c r="AG2446" s="30">
        <f t="shared" si="625"/>
        <v>1695000</v>
      </c>
      <c r="AH2446" s="30">
        <f t="shared" si="620"/>
        <v>2.9498525073746312E-3</v>
      </c>
      <c r="AI2446" s="31">
        <f t="shared" si="621"/>
        <v>0.37463126843657818</v>
      </c>
      <c r="AJ2446" s="31">
        <f t="shared" si="622"/>
        <v>0.4336283185840708</v>
      </c>
      <c r="AK2446" s="30">
        <f>IF(W2446="si",($S2446*'COSTOS DE CREDITOS'!$C$27)/DATA!$G2446,"")</f>
        <v>47.07631125553273</v>
      </c>
      <c r="AL2446" s="90">
        <f>IF(W2446="si",'COSTOS DE CREDITOS'!$C$35,"")</f>
        <v>20.421138461538462</v>
      </c>
      <c r="AM2446" s="30">
        <f t="shared" si="626"/>
        <v>307.69230769230774</v>
      </c>
      <c r="AN2446" s="30">
        <f t="shared" si="627"/>
        <v>0</v>
      </c>
      <c r="AO2446" s="30">
        <f t="shared" si="628"/>
        <v>375.1897574093789</v>
      </c>
      <c r="AP2446" s="30">
        <f t="shared" si="629"/>
        <v>928.15024259062102</v>
      </c>
      <c r="AQ2446" s="19">
        <f t="shared" si="630"/>
        <v>0.71213209338363059</v>
      </c>
    </row>
    <row r="2447" spans="1:43" x14ac:dyDescent="0.2">
      <c r="A2447" s="23" t="s">
        <v>5665</v>
      </c>
      <c r="B2447" s="6" t="s">
        <v>5672</v>
      </c>
      <c r="C2447" s="6" t="s">
        <v>5667</v>
      </c>
      <c r="D2447" s="2">
        <v>165673</v>
      </c>
      <c r="E2447" s="2">
        <v>166181</v>
      </c>
      <c r="F2447" s="3" t="s">
        <v>3098</v>
      </c>
      <c r="G2447" s="2">
        <v>7</v>
      </c>
      <c r="H2447" s="2">
        <v>166187</v>
      </c>
      <c r="I2447" s="3" t="s">
        <v>3104</v>
      </c>
      <c r="J2447" s="15">
        <v>45299</v>
      </c>
      <c r="K2447" s="24">
        <v>1315642839</v>
      </c>
      <c r="L2447" s="15">
        <v>45206</v>
      </c>
      <c r="M2447" s="15">
        <v>45230</v>
      </c>
      <c r="N2447" s="15"/>
      <c r="O2447" s="26" t="e">
        <f>VLOOKUP(D2447,quash!A$2:$I$7791,9,FALSE)</f>
        <v>#N/A</v>
      </c>
      <c r="P2447" s="7">
        <v>7000</v>
      </c>
      <c r="Q2447" s="26">
        <v>125</v>
      </c>
      <c r="R2447" s="19">
        <v>3.3741050530766176E-2</v>
      </c>
      <c r="S2447" s="26">
        <v>16</v>
      </c>
      <c r="T2447" s="7">
        <v>5000</v>
      </c>
      <c r="U2447" s="2">
        <v>147</v>
      </c>
      <c r="V2447" s="11">
        <v>1303.3399999999999</v>
      </c>
      <c r="W2447" s="14" t="s">
        <v>5281</v>
      </c>
      <c r="X2447" s="18">
        <v>1</v>
      </c>
      <c r="Y2447" s="9">
        <v>5000</v>
      </c>
      <c r="Z2447" s="19">
        <f t="shared" si="623"/>
        <v>0</v>
      </c>
      <c r="AA2447" s="25">
        <v>1303.3399999999999</v>
      </c>
      <c r="AB2447" s="30">
        <f t="shared" si="624"/>
        <v>464000</v>
      </c>
      <c r="AC2447" s="30">
        <f t="shared" si="617"/>
        <v>1.0775862068965518E-2</v>
      </c>
      <c r="AD2447" s="31">
        <f t="shared" si="618"/>
        <v>1.3469827586206897</v>
      </c>
      <c r="AE2447" s="31">
        <f t="shared" si="619"/>
        <v>1.584051724137931</v>
      </c>
      <c r="AG2447" s="30">
        <f t="shared" si="625"/>
        <v>6126000</v>
      </c>
      <c r="AH2447" s="30">
        <f t="shared" si="620"/>
        <v>8.1619327456741752E-4</v>
      </c>
      <c r="AI2447" s="31">
        <f t="shared" si="621"/>
        <v>0.10202415932092719</v>
      </c>
      <c r="AJ2447" s="31">
        <f t="shared" si="622"/>
        <v>0.11998041136141037</v>
      </c>
      <c r="AK2447" s="30">
        <f>IF(W2447="si",($S2447*'COSTOS DE CREDITOS'!$C$27)/DATA!$G2447,"")</f>
        <v>47.07631125553273</v>
      </c>
      <c r="AL2447" s="90">
        <f>IF(W2447="si",'COSTOS DE CREDITOS'!$C$35,"")</f>
        <v>20.421138461538462</v>
      </c>
      <c r="AM2447" s="30">
        <f t="shared" si="626"/>
        <v>307.69230769230774</v>
      </c>
      <c r="AN2447" s="30">
        <f t="shared" si="627"/>
        <v>0</v>
      </c>
      <c r="AO2447" s="30">
        <f t="shared" si="628"/>
        <v>375.1897574093789</v>
      </c>
      <c r="AP2447" s="30">
        <f t="shared" si="629"/>
        <v>928.15024259062102</v>
      </c>
      <c r="AQ2447" s="19">
        <f t="shared" si="630"/>
        <v>0.71213209338363059</v>
      </c>
    </row>
    <row r="2448" spans="1:43" x14ac:dyDescent="0.2">
      <c r="A2448" s="23" t="s">
        <v>5665</v>
      </c>
      <c r="B2448" s="6" t="s">
        <v>5672</v>
      </c>
      <c r="C2448" s="6" t="s">
        <v>5667</v>
      </c>
      <c r="D2448" s="2">
        <v>165669</v>
      </c>
      <c r="E2448" s="2">
        <v>166181</v>
      </c>
      <c r="F2448" s="3" t="s">
        <v>3098</v>
      </c>
      <c r="G2448" s="2">
        <v>7</v>
      </c>
      <c r="H2448" s="2">
        <v>166188</v>
      </c>
      <c r="I2448" s="3" t="s">
        <v>3105</v>
      </c>
      <c r="J2448" s="15">
        <v>45198</v>
      </c>
      <c r="K2448" s="24">
        <v>1248346889</v>
      </c>
      <c r="L2448" s="15">
        <v>45206</v>
      </c>
      <c r="M2448" s="15">
        <v>45230</v>
      </c>
      <c r="N2448" s="15"/>
      <c r="O2448" s="26">
        <f>VLOOKUP(D2448,quash!A$2:$I$7791,9,FALSE)</f>
        <v>1</v>
      </c>
      <c r="P2448" s="7">
        <v>10000</v>
      </c>
      <c r="Q2448" s="26">
        <v>110</v>
      </c>
      <c r="R2448" s="19">
        <v>3.3741050530766099E-2</v>
      </c>
      <c r="S2448" s="26">
        <v>16</v>
      </c>
      <c r="T2448" s="7">
        <v>5000</v>
      </c>
      <c r="U2448" s="2">
        <v>147</v>
      </c>
      <c r="V2448" s="11">
        <v>1303.3399999999999</v>
      </c>
      <c r="W2448" s="14" t="s">
        <v>5281</v>
      </c>
      <c r="X2448" s="18">
        <v>1</v>
      </c>
      <c r="Y2448" s="9">
        <v>5000</v>
      </c>
      <c r="Z2448" s="19">
        <f t="shared" si="623"/>
        <v>0</v>
      </c>
      <c r="AA2448" s="25">
        <v>1303.3399999999999</v>
      </c>
      <c r="AB2448" s="30">
        <f t="shared" si="624"/>
        <v>369000</v>
      </c>
      <c r="AC2448" s="30">
        <f t="shared" si="617"/>
        <v>1.3550135501355014E-2</v>
      </c>
      <c r="AD2448" s="31">
        <f t="shared" si="618"/>
        <v>1.4905149051490516</v>
      </c>
      <c r="AE2448" s="31">
        <f t="shared" si="619"/>
        <v>1.9918699186991871</v>
      </c>
      <c r="AG2448" s="30">
        <f t="shared" si="625"/>
        <v>2427000</v>
      </c>
      <c r="AH2448" s="30">
        <f t="shared" si="620"/>
        <v>2.0601565718994645E-3</v>
      </c>
      <c r="AI2448" s="31">
        <f t="shared" si="621"/>
        <v>0.2266172229089411</v>
      </c>
      <c r="AJ2448" s="31">
        <f t="shared" si="622"/>
        <v>0.30284301606922126</v>
      </c>
      <c r="AK2448" s="30">
        <f>IF(W2448="si",($S2448*'COSTOS DE CREDITOS'!$C$27)/DATA!$G2448,"")</f>
        <v>47.07631125553273</v>
      </c>
      <c r="AL2448" s="90">
        <f>IF(W2448="si",'COSTOS DE CREDITOS'!$C$35,"")</f>
        <v>20.421138461538462</v>
      </c>
      <c r="AM2448" s="30">
        <f t="shared" si="626"/>
        <v>307.69230769230774</v>
      </c>
      <c r="AN2448" s="30">
        <f t="shared" si="627"/>
        <v>0</v>
      </c>
      <c r="AO2448" s="30">
        <f t="shared" si="628"/>
        <v>375.1897574093789</v>
      </c>
      <c r="AP2448" s="30">
        <f t="shared" si="629"/>
        <v>928.15024259062102</v>
      </c>
      <c r="AQ2448" s="19">
        <f t="shared" si="630"/>
        <v>0.71213209338363059</v>
      </c>
    </row>
    <row r="2449" spans="1:43" x14ac:dyDescent="0.2">
      <c r="A2449" s="23" t="s">
        <v>5665</v>
      </c>
      <c r="B2449" s="6" t="s">
        <v>5673</v>
      </c>
      <c r="C2449" s="6" t="s">
        <v>5667</v>
      </c>
      <c r="D2449" s="4">
        <v>166198</v>
      </c>
      <c r="E2449" s="4">
        <v>166236</v>
      </c>
      <c r="F2449" s="5" t="s">
        <v>3106</v>
      </c>
      <c r="G2449" s="2">
        <v>5</v>
      </c>
      <c r="H2449" s="4">
        <v>166237</v>
      </c>
      <c r="I2449" s="5" t="s">
        <v>3107</v>
      </c>
      <c r="J2449" s="15" t="s">
        <v>5688</v>
      </c>
      <c r="K2449" s="24" t="s">
        <v>5688</v>
      </c>
      <c r="L2449" s="15">
        <v>45208</v>
      </c>
      <c r="M2449" s="15">
        <v>45230</v>
      </c>
      <c r="N2449" s="15"/>
      <c r="O2449" s="26" t="e">
        <f>VLOOKUP(D2449,quash!A$2:$I$7791,9,FALSE)</f>
        <v>#N/A</v>
      </c>
      <c r="P2449" s="7">
        <v>11000</v>
      </c>
      <c r="Q2449" s="26">
        <v>101</v>
      </c>
      <c r="R2449" s="19">
        <v>5.9818464604665302E-3</v>
      </c>
      <c r="S2449" s="26">
        <v>16</v>
      </c>
      <c r="T2449" s="8">
        <v>7000</v>
      </c>
      <c r="U2449" s="4">
        <v>142</v>
      </c>
      <c r="V2449" s="10">
        <v>1758.65</v>
      </c>
      <c r="W2449" s="14" t="s">
        <v>5281</v>
      </c>
      <c r="X2449" s="18">
        <v>1</v>
      </c>
      <c r="Y2449" s="9">
        <v>7000</v>
      </c>
      <c r="Z2449" s="19">
        <f t="shared" si="623"/>
        <v>0</v>
      </c>
      <c r="AA2449" s="25">
        <v>1758.65</v>
      </c>
      <c r="AB2449" s="30">
        <f t="shared" si="624"/>
        <v>464000</v>
      </c>
      <c r="AC2449" s="30">
        <f t="shared" si="617"/>
        <v>1.5086206896551725E-2</v>
      </c>
      <c r="AD2449" s="31">
        <f t="shared" si="618"/>
        <v>1.5237068965517242</v>
      </c>
      <c r="AE2449" s="31">
        <f t="shared" si="619"/>
        <v>2.1422413793103448</v>
      </c>
      <c r="AG2449" s="30">
        <f t="shared" si="625"/>
        <v>6126000</v>
      </c>
      <c r="AH2449" s="30">
        <f t="shared" si="620"/>
        <v>1.1426705843943846E-3</v>
      </c>
      <c r="AI2449" s="31">
        <f t="shared" si="621"/>
        <v>0.11540972902383284</v>
      </c>
      <c r="AJ2449" s="31">
        <f t="shared" si="622"/>
        <v>0.16225922298400261</v>
      </c>
      <c r="AK2449" s="30">
        <f>IF(W2449="si",($S2449*'COSTOS DE CREDITOS'!$C$27)/DATA!$G2449,"")</f>
        <v>65.906835757745824</v>
      </c>
      <c r="AL2449" s="90">
        <f>IF(W2449="si",'COSTOS DE CREDITOS'!$C$35,"")</f>
        <v>20.421138461538462</v>
      </c>
      <c r="AM2449" s="30">
        <f t="shared" si="626"/>
        <v>430.76923076923077</v>
      </c>
      <c r="AN2449" s="30">
        <f t="shared" si="627"/>
        <v>0</v>
      </c>
      <c r="AO2449" s="30">
        <f t="shared" si="628"/>
        <v>517.09720498851505</v>
      </c>
      <c r="AP2449" s="30">
        <f t="shared" si="629"/>
        <v>1241.5527950114852</v>
      </c>
      <c r="AQ2449" s="19">
        <f t="shared" si="630"/>
        <v>0.70596923493104657</v>
      </c>
    </row>
    <row r="2450" spans="1:43" x14ac:dyDescent="0.2">
      <c r="A2450" s="23" t="s">
        <v>5665</v>
      </c>
      <c r="B2450" s="6" t="s">
        <v>5673</v>
      </c>
      <c r="C2450" s="6" t="s">
        <v>5667</v>
      </c>
      <c r="D2450" s="2">
        <v>166122</v>
      </c>
      <c r="E2450" s="2">
        <v>166236</v>
      </c>
      <c r="F2450" s="3" t="s">
        <v>3106</v>
      </c>
      <c r="G2450" s="2">
        <v>5</v>
      </c>
      <c r="H2450" s="2">
        <v>166238</v>
      </c>
      <c r="I2450" s="3" t="s">
        <v>3108</v>
      </c>
      <c r="J2450" s="15">
        <v>45204</v>
      </c>
      <c r="K2450" s="24">
        <v>1252417904</v>
      </c>
      <c r="L2450" s="15">
        <v>45208</v>
      </c>
      <c r="M2450" s="15">
        <v>45230</v>
      </c>
      <c r="N2450" s="15"/>
      <c r="O2450" s="26">
        <f>VLOOKUP(D2450,quash!A$2:$I$7791,9,FALSE)</f>
        <v>3</v>
      </c>
      <c r="P2450" s="7">
        <v>9000</v>
      </c>
      <c r="Q2450" s="26">
        <v>104</v>
      </c>
      <c r="R2450" s="19">
        <v>1.9057313814378394E-2</v>
      </c>
      <c r="S2450" s="26">
        <v>16</v>
      </c>
      <c r="T2450" s="7">
        <v>5000</v>
      </c>
      <c r="U2450" s="2">
        <v>147</v>
      </c>
      <c r="V2450" s="11">
        <v>1303.3399999999999</v>
      </c>
      <c r="W2450" s="14" t="s">
        <v>5281</v>
      </c>
      <c r="X2450" s="18">
        <v>1</v>
      </c>
      <c r="Y2450" s="9">
        <v>5000</v>
      </c>
      <c r="Z2450" s="19">
        <f t="shared" si="623"/>
        <v>0</v>
      </c>
      <c r="AA2450" s="25">
        <v>1303.3399999999999</v>
      </c>
      <c r="AB2450" s="30">
        <f t="shared" si="624"/>
        <v>51000</v>
      </c>
      <c r="AC2450" s="30">
        <f t="shared" si="617"/>
        <v>9.8039215686274508E-2</v>
      </c>
      <c r="AD2450" s="31">
        <f t="shared" si="618"/>
        <v>10.196078431372548</v>
      </c>
      <c r="AE2450" s="31">
        <f t="shared" si="619"/>
        <v>14.411764705882353</v>
      </c>
      <c r="AG2450" s="30">
        <f t="shared" si="625"/>
        <v>778000</v>
      </c>
      <c r="AH2450" s="30">
        <f t="shared" si="620"/>
        <v>6.4267352185089976E-3</v>
      </c>
      <c r="AI2450" s="31">
        <f t="shared" si="621"/>
        <v>0.66838046272493579</v>
      </c>
      <c r="AJ2450" s="31">
        <f t="shared" si="622"/>
        <v>0.94473007712082269</v>
      </c>
      <c r="AK2450" s="30">
        <f>IF(W2450="si",($S2450*'COSTOS DE CREDITOS'!$C$27)/DATA!$G2450,"")</f>
        <v>65.906835757745824</v>
      </c>
      <c r="AL2450" s="90">
        <f>IF(W2450="si",'COSTOS DE CREDITOS'!$C$35,"")</f>
        <v>20.421138461538462</v>
      </c>
      <c r="AM2450" s="30">
        <f t="shared" si="626"/>
        <v>307.69230769230774</v>
      </c>
      <c r="AN2450" s="30">
        <f t="shared" si="627"/>
        <v>0</v>
      </c>
      <c r="AO2450" s="30">
        <f t="shared" si="628"/>
        <v>394.02028191159201</v>
      </c>
      <c r="AP2450" s="30">
        <f t="shared" si="629"/>
        <v>909.31971808840785</v>
      </c>
      <c r="AQ2450" s="19">
        <f t="shared" si="630"/>
        <v>0.69768419452208008</v>
      </c>
    </row>
    <row r="2451" spans="1:43" x14ac:dyDescent="0.2">
      <c r="A2451" s="23" t="s">
        <v>5665</v>
      </c>
      <c r="B2451" s="6" t="s">
        <v>5673</v>
      </c>
      <c r="C2451" s="6" t="s">
        <v>5667</v>
      </c>
      <c r="D2451" s="2">
        <v>166174</v>
      </c>
      <c r="E2451" s="2">
        <v>166236</v>
      </c>
      <c r="F2451" s="3" t="s">
        <v>3106</v>
      </c>
      <c r="G2451" s="2">
        <v>5</v>
      </c>
      <c r="H2451" s="2">
        <v>166239</v>
      </c>
      <c r="I2451" s="3" t="s">
        <v>3109</v>
      </c>
      <c r="J2451" s="15" t="s">
        <v>5688</v>
      </c>
      <c r="K2451" s="24" t="s">
        <v>5688</v>
      </c>
      <c r="L2451" s="15">
        <v>45208</v>
      </c>
      <c r="M2451" s="15">
        <v>45230</v>
      </c>
      <c r="N2451" s="15"/>
      <c r="O2451" s="26" t="e">
        <f>VLOOKUP(D2451,quash!A$2:$I$7791,9,FALSE)</f>
        <v>#N/A</v>
      </c>
      <c r="P2451" s="7">
        <v>11000</v>
      </c>
      <c r="Q2451" s="26">
        <v>101</v>
      </c>
      <c r="R2451" s="19">
        <v>5.9818464604665302E-3</v>
      </c>
      <c r="S2451" s="26">
        <v>16</v>
      </c>
      <c r="T2451" s="7">
        <v>7000</v>
      </c>
      <c r="U2451" s="2">
        <v>142</v>
      </c>
      <c r="V2451" s="11">
        <v>1758.65</v>
      </c>
      <c r="W2451" s="14" t="s">
        <v>5281</v>
      </c>
      <c r="X2451" s="18">
        <v>1</v>
      </c>
      <c r="Y2451" s="9">
        <v>7000</v>
      </c>
      <c r="Z2451" s="19">
        <f t="shared" si="623"/>
        <v>0</v>
      </c>
      <c r="AA2451" s="25">
        <v>1758.65</v>
      </c>
      <c r="AB2451" s="30">
        <f t="shared" si="624"/>
        <v>464000</v>
      </c>
      <c r="AC2451" s="30">
        <f t="shared" si="617"/>
        <v>1.5086206896551725E-2</v>
      </c>
      <c r="AD2451" s="31">
        <f t="shared" si="618"/>
        <v>1.5237068965517242</v>
      </c>
      <c r="AE2451" s="31">
        <f t="shared" si="619"/>
        <v>2.1422413793103448</v>
      </c>
      <c r="AG2451" s="30">
        <f t="shared" si="625"/>
        <v>6126000</v>
      </c>
      <c r="AH2451" s="30">
        <f t="shared" si="620"/>
        <v>1.1426705843943846E-3</v>
      </c>
      <c r="AI2451" s="31">
        <f t="shared" si="621"/>
        <v>0.11540972902383284</v>
      </c>
      <c r="AJ2451" s="31">
        <f t="shared" si="622"/>
        <v>0.16225922298400261</v>
      </c>
      <c r="AK2451" s="30">
        <f>IF(W2451="si",($S2451*'COSTOS DE CREDITOS'!$C$27)/DATA!$G2451,"")</f>
        <v>65.906835757745824</v>
      </c>
      <c r="AL2451" s="90">
        <f>IF(W2451="si",'COSTOS DE CREDITOS'!$C$35,"")</f>
        <v>20.421138461538462</v>
      </c>
      <c r="AM2451" s="30">
        <f t="shared" si="626"/>
        <v>430.76923076923077</v>
      </c>
      <c r="AN2451" s="30">
        <f t="shared" si="627"/>
        <v>0</v>
      </c>
      <c r="AO2451" s="30">
        <f t="shared" si="628"/>
        <v>517.09720498851505</v>
      </c>
      <c r="AP2451" s="30">
        <f t="shared" si="629"/>
        <v>1241.5527950114852</v>
      </c>
      <c r="AQ2451" s="19">
        <f t="shared" si="630"/>
        <v>0.70596923493104657</v>
      </c>
    </row>
    <row r="2452" spans="1:43" x14ac:dyDescent="0.2">
      <c r="A2452" s="23" t="s">
        <v>5665</v>
      </c>
      <c r="B2452" s="6" t="s">
        <v>5673</v>
      </c>
      <c r="C2452" s="6" t="s">
        <v>5667</v>
      </c>
      <c r="D2452" s="2">
        <v>166121</v>
      </c>
      <c r="E2452" s="2">
        <v>166236</v>
      </c>
      <c r="F2452" s="3" t="s">
        <v>3106</v>
      </c>
      <c r="G2452" s="2">
        <v>5</v>
      </c>
      <c r="H2452" s="2">
        <v>166240</v>
      </c>
      <c r="I2452" s="3" t="s">
        <v>3110</v>
      </c>
      <c r="J2452" s="15">
        <v>45204</v>
      </c>
      <c r="K2452" s="24">
        <v>1252418495</v>
      </c>
      <c r="L2452" s="15">
        <v>45208</v>
      </c>
      <c r="M2452" s="15">
        <v>45230</v>
      </c>
      <c r="N2452" s="15"/>
      <c r="O2452" s="26">
        <f>VLOOKUP(D2452,quash!A$2:$I$7791,9,FALSE)</f>
        <v>5</v>
      </c>
      <c r="P2452" s="7">
        <v>10000</v>
      </c>
      <c r="Q2452" s="26">
        <v>110</v>
      </c>
      <c r="R2452" s="19">
        <v>3.3220596517330399E-2</v>
      </c>
      <c r="S2452" s="26">
        <v>16</v>
      </c>
      <c r="T2452" s="7">
        <v>5000</v>
      </c>
      <c r="U2452" s="2">
        <v>147</v>
      </c>
      <c r="V2452" s="11">
        <v>1303.3399999999999</v>
      </c>
      <c r="W2452" s="14" t="s">
        <v>5281</v>
      </c>
      <c r="X2452" s="18">
        <v>1</v>
      </c>
      <c r="Y2452" s="9">
        <v>5000</v>
      </c>
      <c r="Z2452" s="19">
        <f t="shared" si="623"/>
        <v>0</v>
      </c>
      <c r="AA2452" s="25">
        <v>1303.3399999999999</v>
      </c>
      <c r="AB2452" s="30">
        <f t="shared" si="624"/>
        <v>83000</v>
      </c>
      <c r="AC2452" s="30">
        <f t="shared" si="617"/>
        <v>6.0240963855421686E-2</v>
      </c>
      <c r="AD2452" s="31">
        <f t="shared" si="618"/>
        <v>6.6265060240963853</v>
      </c>
      <c r="AE2452" s="31">
        <f t="shared" si="619"/>
        <v>8.8554216867469879</v>
      </c>
      <c r="AG2452" s="30">
        <f t="shared" si="625"/>
        <v>352000</v>
      </c>
      <c r="AH2452" s="30">
        <f t="shared" si="620"/>
        <v>1.4204545454545454E-2</v>
      </c>
      <c r="AI2452" s="31">
        <f t="shared" si="621"/>
        <v>1.5625</v>
      </c>
      <c r="AJ2452" s="31">
        <f t="shared" si="622"/>
        <v>2.0880681818181817</v>
      </c>
      <c r="AK2452" s="30">
        <f>IF(W2452="si",($S2452*'COSTOS DE CREDITOS'!$C$27)/DATA!$G2452,"")</f>
        <v>65.906835757745824</v>
      </c>
      <c r="AL2452" s="90">
        <f>IF(W2452="si",'COSTOS DE CREDITOS'!$C$35,"")</f>
        <v>20.421138461538462</v>
      </c>
      <c r="AM2452" s="30">
        <f t="shared" si="626"/>
        <v>307.69230769230774</v>
      </c>
      <c r="AN2452" s="30">
        <f t="shared" si="627"/>
        <v>0</v>
      </c>
      <c r="AO2452" s="30">
        <f t="shared" si="628"/>
        <v>394.02028191159201</v>
      </c>
      <c r="AP2452" s="30">
        <f t="shared" si="629"/>
        <v>909.31971808840785</v>
      </c>
      <c r="AQ2452" s="19">
        <f t="shared" si="630"/>
        <v>0.69768419452208008</v>
      </c>
    </row>
    <row r="2453" spans="1:43" x14ac:dyDescent="0.2">
      <c r="A2453" s="23" t="s">
        <v>5665</v>
      </c>
      <c r="B2453" s="6" t="s">
        <v>5673</v>
      </c>
      <c r="C2453" s="6" t="s">
        <v>5667</v>
      </c>
      <c r="D2453" s="2">
        <v>166134</v>
      </c>
      <c r="E2453" s="2">
        <v>166236</v>
      </c>
      <c r="F2453" s="3" t="s">
        <v>3106</v>
      </c>
      <c r="G2453" s="2">
        <v>5</v>
      </c>
      <c r="H2453" s="2">
        <v>166241</v>
      </c>
      <c r="I2453" s="3" t="s">
        <v>3111</v>
      </c>
      <c r="J2453" s="15">
        <v>45205</v>
      </c>
      <c r="K2453" s="24">
        <v>1252723488</v>
      </c>
      <c r="L2453" s="15">
        <v>45208</v>
      </c>
      <c r="M2453" s="15">
        <v>45230</v>
      </c>
      <c r="N2453" s="15"/>
      <c r="O2453" s="26">
        <f>VLOOKUP(D2453,quash!A$2:$I$7791,9,FALSE)</f>
        <v>5</v>
      </c>
      <c r="P2453" s="7">
        <v>10000</v>
      </c>
      <c r="Q2453" s="26">
        <v>115</v>
      </c>
      <c r="R2453" s="19">
        <v>3.97705569269148E-2</v>
      </c>
      <c r="S2453" s="26">
        <v>16</v>
      </c>
      <c r="T2453" s="7">
        <v>5000</v>
      </c>
      <c r="U2453" s="2">
        <v>147</v>
      </c>
      <c r="V2453" s="11">
        <v>1303.3399999999999</v>
      </c>
      <c r="W2453" s="14" t="s">
        <v>5281</v>
      </c>
      <c r="X2453" s="18">
        <v>1</v>
      </c>
      <c r="Y2453" s="9">
        <v>5000</v>
      </c>
      <c r="Z2453" s="19">
        <f t="shared" si="623"/>
        <v>0</v>
      </c>
      <c r="AA2453" s="25">
        <v>1303.3399999999999</v>
      </c>
      <c r="AB2453" s="30">
        <f t="shared" si="624"/>
        <v>83000</v>
      </c>
      <c r="AC2453" s="30">
        <f t="shared" si="617"/>
        <v>6.0240963855421686E-2</v>
      </c>
      <c r="AD2453" s="31">
        <f t="shared" si="618"/>
        <v>6.927710843373494</v>
      </c>
      <c r="AE2453" s="31">
        <f t="shared" si="619"/>
        <v>8.8554216867469879</v>
      </c>
      <c r="AG2453" s="30">
        <f t="shared" si="625"/>
        <v>352000</v>
      </c>
      <c r="AH2453" s="30">
        <f t="shared" si="620"/>
        <v>1.4204545454545454E-2</v>
      </c>
      <c r="AI2453" s="31">
        <f t="shared" si="621"/>
        <v>1.6335227272727273</v>
      </c>
      <c r="AJ2453" s="31">
        <f t="shared" si="622"/>
        <v>2.0880681818181817</v>
      </c>
      <c r="AK2453" s="30">
        <f>IF(W2453="si",($S2453*'COSTOS DE CREDITOS'!$C$27)/DATA!$G2453,"")</f>
        <v>65.906835757745824</v>
      </c>
      <c r="AL2453" s="90">
        <f>IF(W2453="si",'COSTOS DE CREDITOS'!$C$35,"")</f>
        <v>20.421138461538462</v>
      </c>
      <c r="AM2453" s="30">
        <f t="shared" si="626"/>
        <v>307.69230769230774</v>
      </c>
      <c r="AN2453" s="30">
        <f t="shared" si="627"/>
        <v>0</v>
      </c>
      <c r="AO2453" s="30">
        <f t="shared" si="628"/>
        <v>394.02028191159201</v>
      </c>
      <c r="AP2453" s="30">
        <f t="shared" si="629"/>
        <v>909.31971808840785</v>
      </c>
      <c r="AQ2453" s="19">
        <f t="shared" si="630"/>
        <v>0.69768419452208008</v>
      </c>
    </row>
    <row r="2454" spans="1:43" x14ac:dyDescent="0.2">
      <c r="A2454" s="23" t="s">
        <v>5665</v>
      </c>
      <c r="B2454" s="6" t="s">
        <v>5666</v>
      </c>
      <c r="C2454" s="6" t="s">
        <v>5667</v>
      </c>
      <c r="D2454" s="2">
        <v>166173</v>
      </c>
      <c r="E2454" s="2">
        <v>166244</v>
      </c>
      <c r="F2454" s="3" t="s">
        <v>2153</v>
      </c>
      <c r="G2454" s="2">
        <v>6</v>
      </c>
      <c r="H2454" s="2">
        <v>166258</v>
      </c>
      <c r="I2454" s="3" t="s">
        <v>3112</v>
      </c>
      <c r="J2454" s="15">
        <v>45205</v>
      </c>
      <c r="K2454" s="24">
        <v>1253014791</v>
      </c>
      <c r="L2454" s="15">
        <v>45208</v>
      </c>
      <c r="M2454" s="15">
        <v>45230</v>
      </c>
      <c r="N2454" s="15"/>
      <c r="O2454" s="26" t="e">
        <f>VLOOKUP(D2454,quash!A$2:$I$7791,9,FALSE)</f>
        <v>#N/A</v>
      </c>
      <c r="P2454" s="7">
        <v>12000</v>
      </c>
      <c r="Q2454" s="26">
        <v>115</v>
      </c>
      <c r="R2454" s="19">
        <v>4.426220662471151E-2</v>
      </c>
      <c r="S2454" s="26">
        <v>16</v>
      </c>
      <c r="T2454" s="7">
        <v>10000</v>
      </c>
      <c r="U2454" s="2">
        <v>142</v>
      </c>
      <c r="V2454" s="11">
        <v>2510.34</v>
      </c>
      <c r="W2454" s="14" t="s">
        <v>5281</v>
      </c>
      <c r="X2454" s="18">
        <v>1</v>
      </c>
      <c r="Y2454" s="9">
        <v>10000</v>
      </c>
      <c r="Z2454" s="19">
        <f t="shared" si="623"/>
        <v>0</v>
      </c>
      <c r="AA2454" s="25">
        <v>2510.34</v>
      </c>
      <c r="AB2454" s="30">
        <f t="shared" si="624"/>
        <v>464000</v>
      </c>
      <c r="AC2454" s="30">
        <f t="shared" ref="AC2454:AC2517" si="631">$T2454/AB2454</f>
        <v>2.1551724137931036E-2</v>
      </c>
      <c r="AD2454" s="31">
        <f t="shared" ref="AD2454:AD2517" si="632">AC2454*$Q2454</f>
        <v>2.478448275862069</v>
      </c>
      <c r="AE2454" s="31">
        <f t="shared" ref="AE2454:AE2517" si="633">AC2454*$U2454</f>
        <v>3.0603448275862073</v>
      </c>
      <c r="AG2454" s="30">
        <f t="shared" si="625"/>
        <v>6126000</v>
      </c>
      <c r="AH2454" s="30">
        <f t="shared" si="620"/>
        <v>1.632386549134835E-3</v>
      </c>
      <c r="AI2454" s="31">
        <f t="shared" si="621"/>
        <v>0.18772445315050604</v>
      </c>
      <c r="AJ2454" s="31">
        <f t="shared" si="622"/>
        <v>0.23179888997714657</v>
      </c>
      <c r="AK2454" s="30">
        <f>IF(W2454="si",($S2454*'COSTOS DE CREDITOS'!$C$27)/DATA!$G2454,"")</f>
        <v>54.922363131454851</v>
      </c>
      <c r="AL2454" s="90">
        <f>IF(W2454="si",'COSTOS DE CREDITOS'!$C$35,"")</f>
        <v>20.421138461538462</v>
      </c>
      <c r="AM2454" s="30">
        <f t="shared" si="626"/>
        <v>615.38461538461547</v>
      </c>
      <c r="AN2454" s="30">
        <f t="shared" si="627"/>
        <v>0</v>
      </c>
      <c r="AO2454" s="30">
        <f t="shared" si="628"/>
        <v>690.72811697760881</v>
      </c>
      <c r="AP2454" s="30">
        <f t="shared" si="629"/>
        <v>1819.6118830223913</v>
      </c>
      <c r="AQ2454" s="19">
        <f t="shared" si="630"/>
        <v>0.72484678689834492</v>
      </c>
    </row>
    <row r="2455" spans="1:43" x14ac:dyDescent="0.2">
      <c r="A2455" s="23" t="s">
        <v>5665</v>
      </c>
      <c r="B2455" s="6" t="s">
        <v>5676</v>
      </c>
      <c r="C2455" s="6" t="s">
        <v>5670</v>
      </c>
      <c r="D2455" s="4">
        <v>166110</v>
      </c>
      <c r="E2455" s="4">
        <v>166191</v>
      </c>
      <c r="F2455" s="5" t="s">
        <v>2097</v>
      </c>
      <c r="G2455" s="2">
        <v>5</v>
      </c>
      <c r="H2455" s="4">
        <v>166197</v>
      </c>
      <c r="I2455" s="5" t="s">
        <v>3113</v>
      </c>
      <c r="J2455" s="15">
        <v>45204</v>
      </c>
      <c r="K2455" s="24">
        <v>1252295840</v>
      </c>
      <c r="L2455" s="15">
        <v>45206</v>
      </c>
      <c r="M2455" s="15">
        <v>45230</v>
      </c>
      <c r="N2455" s="15"/>
      <c r="O2455" s="26" t="e">
        <f>VLOOKUP(D2455,quash!A$2:$I$7791,9,FALSE)</f>
        <v>#N/A</v>
      </c>
      <c r="P2455" s="7">
        <v>9000</v>
      </c>
      <c r="Q2455" s="26">
        <v>147</v>
      </c>
      <c r="R2455" s="19">
        <v>8.456731836388684E-2</v>
      </c>
      <c r="S2455" s="26">
        <v>16</v>
      </c>
      <c r="T2455" s="8">
        <v>7000</v>
      </c>
      <c r="U2455" s="4">
        <v>142</v>
      </c>
      <c r="V2455" s="10">
        <v>1758.65</v>
      </c>
      <c r="W2455" s="14" t="s">
        <v>5281</v>
      </c>
      <c r="X2455" s="18">
        <v>1</v>
      </c>
      <c r="Y2455" s="9">
        <v>7000</v>
      </c>
      <c r="Z2455" s="19">
        <f t="shared" si="623"/>
        <v>0</v>
      </c>
      <c r="AA2455" s="25">
        <v>1758.65</v>
      </c>
      <c r="AB2455" s="30">
        <f t="shared" si="624"/>
        <v>464000</v>
      </c>
      <c r="AC2455" s="30">
        <f t="shared" si="631"/>
        <v>1.5086206896551725E-2</v>
      </c>
      <c r="AD2455" s="31">
        <f t="shared" si="632"/>
        <v>2.2176724137931036</v>
      </c>
      <c r="AE2455" s="31">
        <f t="shared" si="633"/>
        <v>2.1422413793103448</v>
      </c>
      <c r="AG2455" s="30">
        <f t="shared" si="625"/>
        <v>6126000</v>
      </c>
      <c r="AH2455" s="30">
        <f t="shared" si="620"/>
        <v>1.1426705843943846E-3</v>
      </c>
      <c r="AI2455" s="31">
        <f t="shared" si="621"/>
        <v>0.16797257590597453</v>
      </c>
      <c r="AJ2455" s="31">
        <f t="shared" si="622"/>
        <v>0.16225922298400261</v>
      </c>
      <c r="AK2455" s="30">
        <f>IF(W2455="si",($S2455*'COSTOS DE CREDITOS'!$C$27)/DATA!$G2455,"")</f>
        <v>65.906835757745824</v>
      </c>
      <c r="AL2455" s="90">
        <f>IF(W2455="si",'COSTOS DE CREDITOS'!$C$35,"")</f>
        <v>20.421138461538462</v>
      </c>
      <c r="AM2455" s="30">
        <f t="shared" si="626"/>
        <v>430.76923076923077</v>
      </c>
      <c r="AN2455" s="30">
        <f t="shared" si="627"/>
        <v>0</v>
      </c>
      <c r="AO2455" s="30">
        <f t="shared" si="628"/>
        <v>517.09720498851505</v>
      </c>
      <c r="AP2455" s="30">
        <f t="shared" si="629"/>
        <v>1241.5527950114852</v>
      </c>
      <c r="AQ2455" s="19">
        <f t="shared" si="630"/>
        <v>0.70596923493104657</v>
      </c>
    </row>
    <row r="2456" spans="1:43" x14ac:dyDescent="0.2">
      <c r="A2456" s="23" t="s">
        <v>5665</v>
      </c>
      <c r="B2456" s="6" t="s">
        <v>5668</v>
      </c>
      <c r="C2456" s="6" t="s">
        <v>5667</v>
      </c>
      <c r="D2456" s="2">
        <v>165849</v>
      </c>
      <c r="E2456" s="2">
        <v>166339</v>
      </c>
      <c r="F2456" s="3" t="s">
        <v>3114</v>
      </c>
      <c r="G2456" s="2">
        <v>5</v>
      </c>
      <c r="H2456" s="2">
        <v>166341</v>
      </c>
      <c r="I2456" s="3" t="s">
        <v>3115</v>
      </c>
      <c r="J2456" s="15">
        <v>45201</v>
      </c>
      <c r="K2456" s="24">
        <v>1249976431</v>
      </c>
      <c r="L2456" s="15">
        <v>45209</v>
      </c>
      <c r="M2456" s="15">
        <v>45230</v>
      </c>
      <c r="N2456" s="15"/>
      <c r="O2456" s="26">
        <f>VLOOKUP(D2456,quash!A$2:$I$7791,9,FALSE)</f>
        <v>4</v>
      </c>
      <c r="P2456" s="7">
        <v>10000</v>
      </c>
      <c r="Q2456" s="26">
        <v>100</v>
      </c>
      <c r="R2456" s="19">
        <v>1.82981294070719E-2</v>
      </c>
      <c r="S2456" s="26">
        <v>16</v>
      </c>
      <c r="T2456" s="7">
        <v>7000</v>
      </c>
      <c r="U2456" s="2">
        <v>142</v>
      </c>
      <c r="V2456" s="11">
        <v>1758.65</v>
      </c>
      <c r="W2456" s="14" t="s">
        <v>5281</v>
      </c>
      <c r="X2456" s="18">
        <v>1</v>
      </c>
      <c r="Y2456" s="9">
        <v>7000</v>
      </c>
      <c r="Z2456" s="19">
        <f t="shared" si="623"/>
        <v>0</v>
      </c>
      <c r="AA2456" s="25">
        <v>1758.65</v>
      </c>
      <c r="AB2456" s="30">
        <f t="shared" si="624"/>
        <v>100000</v>
      </c>
      <c r="AC2456" s="30">
        <f t="shared" si="631"/>
        <v>7.0000000000000007E-2</v>
      </c>
      <c r="AD2456" s="31">
        <f t="shared" si="632"/>
        <v>7.0000000000000009</v>
      </c>
      <c r="AE2456" s="31">
        <f t="shared" si="633"/>
        <v>9.9400000000000013</v>
      </c>
      <c r="AG2456" s="30">
        <f t="shared" si="625"/>
        <v>927000</v>
      </c>
      <c r="AH2456" s="30">
        <f t="shared" si="620"/>
        <v>7.551240560949299E-3</v>
      </c>
      <c r="AI2456" s="31">
        <f t="shared" si="621"/>
        <v>0.75512405609492994</v>
      </c>
      <c r="AJ2456" s="31">
        <f t="shared" si="622"/>
        <v>1.0722761596548005</v>
      </c>
      <c r="AK2456" s="30">
        <f>IF(W2456="si",($S2456*'COSTOS DE CREDITOS'!$C$27)/DATA!$G2456,"")</f>
        <v>65.906835757745824</v>
      </c>
      <c r="AL2456" s="90">
        <f>IF(W2456="si",'COSTOS DE CREDITOS'!$C$35,"")</f>
        <v>20.421138461538462</v>
      </c>
      <c r="AM2456" s="30">
        <f t="shared" si="626"/>
        <v>430.76923076923077</v>
      </c>
      <c r="AN2456" s="30">
        <f t="shared" si="627"/>
        <v>0</v>
      </c>
      <c r="AO2456" s="30">
        <f t="shared" si="628"/>
        <v>517.09720498851505</v>
      </c>
      <c r="AP2456" s="30">
        <f t="shared" si="629"/>
        <v>1241.5527950114852</v>
      </c>
      <c r="AQ2456" s="19">
        <f t="shared" si="630"/>
        <v>0.70596923493104657</v>
      </c>
    </row>
    <row r="2457" spans="1:43" x14ac:dyDescent="0.2">
      <c r="A2457" s="23" t="s">
        <v>5665</v>
      </c>
      <c r="B2457" s="6" t="s">
        <v>5676</v>
      </c>
      <c r="C2457" s="6" t="s">
        <v>5670</v>
      </c>
      <c r="D2457" s="4">
        <v>162405</v>
      </c>
      <c r="E2457" s="4">
        <v>164809</v>
      </c>
      <c r="F2457" s="5" t="s">
        <v>3116</v>
      </c>
      <c r="G2457" s="2">
        <v>5</v>
      </c>
      <c r="H2457" s="4">
        <v>164810</v>
      </c>
      <c r="I2457" s="5" t="s">
        <v>3117</v>
      </c>
      <c r="J2457" s="15">
        <v>45162</v>
      </c>
      <c r="K2457" s="24">
        <v>1221179920</v>
      </c>
      <c r="L2457" s="15">
        <v>45196</v>
      </c>
      <c r="M2457" s="15">
        <v>45230</v>
      </c>
      <c r="N2457" s="15"/>
      <c r="O2457" s="26">
        <f>VLOOKUP(D2457,quash!A$2:$I$7791,9,FALSE)</f>
        <v>2</v>
      </c>
      <c r="P2457" s="7">
        <v>10000</v>
      </c>
      <c r="Q2457" s="26">
        <v>115</v>
      </c>
      <c r="R2457" s="19">
        <v>3.97705569269148E-2</v>
      </c>
      <c r="S2457" s="26">
        <v>16</v>
      </c>
      <c r="T2457" s="8">
        <v>7000</v>
      </c>
      <c r="U2457" s="4">
        <v>142</v>
      </c>
      <c r="V2457" s="10">
        <v>1758.65</v>
      </c>
      <c r="W2457" s="14" t="s">
        <v>5281</v>
      </c>
      <c r="X2457" s="18">
        <v>1</v>
      </c>
      <c r="Y2457" s="9">
        <v>7000</v>
      </c>
      <c r="Z2457" s="19">
        <f t="shared" si="623"/>
        <v>0</v>
      </c>
      <c r="AA2457" s="25">
        <v>1758.65</v>
      </c>
      <c r="AB2457" s="30">
        <f t="shared" si="624"/>
        <v>309000</v>
      </c>
      <c r="AC2457" s="30">
        <f t="shared" si="631"/>
        <v>2.2653721682847898E-2</v>
      </c>
      <c r="AD2457" s="31">
        <f t="shared" si="632"/>
        <v>2.6051779935275081</v>
      </c>
      <c r="AE2457" s="31">
        <f t="shared" si="633"/>
        <v>3.2168284789644015</v>
      </c>
      <c r="AG2457" s="30">
        <f t="shared" si="625"/>
        <v>1695000</v>
      </c>
      <c r="AH2457" s="30">
        <f t="shared" si="620"/>
        <v>4.1297935103244837E-3</v>
      </c>
      <c r="AI2457" s="31">
        <f t="shared" si="621"/>
        <v>0.47492625368731561</v>
      </c>
      <c r="AJ2457" s="31">
        <f t="shared" si="622"/>
        <v>0.58643067846607666</v>
      </c>
      <c r="AK2457" s="30">
        <f>IF(W2457="si",($S2457*'COSTOS DE CREDITOS'!$C$27)/DATA!$G2457,"")</f>
        <v>65.906835757745824</v>
      </c>
      <c r="AL2457" s="90">
        <f>IF(W2457="si",'COSTOS DE CREDITOS'!$C$35,"")</f>
        <v>20.421138461538462</v>
      </c>
      <c r="AM2457" s="30">
        <f t="shared" si="626"/>
        <v>430.76923076923077</v>
      </c>
      <c r="AN2457" s="30">
        <f t="shared" si="627"/>
        <v>0</v>
      </c>
      <c r="AO2457" s="30">
        <f t="shared" si="628"/>
        <v>517.09720498851505</v>
      </c>
      <c r="AP2457" s="30">
        <f t="shared" si="629"/>
        <v>1241.5527950114852</v>
      </c>
      <c r="AQ2457" s="19">
        <f t="shared" si="630"/>
        <v>0.70596923493104657</v>
      </c>
    </row>
    <row r="2458" spans="1:43" x14ac:dyDescent="0.2">
      <c r="A2458" s="23" t="s">
        <v>5665</v>
      </c>
      <c r="B2458" s="6" t="s">
        <v>5683</v>
      </c>
      <c r="C2458" s="6" t="s">
        <v>5670</v>
      </c>
      <c r="D2458" s="4">
        <v>163777</v>
      </c>
      <c r="E2458" s="4">
        <v>166449</v>
      </c>
      <c r="F2458" s="5" t="s">
        <v>3118</v>
      </c>
      <c r="G2458" s="2">
        <v>5</v>
      </c>
      <c r="H2458" s="4">
        <v>166450</v>
      </c>
      <c r="I2458" s="5" t="s">
        <v>3119</v>
      </c>
      <c r="J2458" s="15">
        <v>45175</v>
      </c>
      <c r="K2458" s="24">
        <v>1231578062</v>
      </c>
      <c r="L2458" s="15">
        <v>45211</v>
      </c>
      <c r="M2458" s="15">
        <v>45230</v>
      </c>
      <c r="N2458" s="15"/>
      <c r="O2458" s="26" t="e">
        <f>VLOOKUP(D2458,quash!A$2:$I$7791,9,FALSE)</f>
        <v>#N/A</v>
      </c>
      <c r="P2458" s="7">
        <v>7000</v>
      </c>
      <c r="Q2458" s="26">
        <v>125</v>
      </c>
      <c r="R2458" s="19">
        <v>3.3741050530766176E-2</v>
      </c>
      <c r="S2458" s="26">
        <v>16</v>
      </c>
      <c r="T2458" s="8">
        <v>7000</v>
      </c>
      <c r="U2458" s="4">
        <v>142</v>
      </c>
      <c r="V2458" s="10">
        <v>1758.65</v>
      </c>
      <c r="W2458" s="14" t="s">
        <v>5281</v>
      </c>
      <c r="X2458" s="18">
        <v>1</v>
      </c>
      <c r="Y2458" s="9">
        <v>7000</v>
      </c>
      <c r="Z2458" s="19">
        <f t="shared" si="623"/>
        <v>0</v>
      </c>
      <c r="AA2458" s="25">
        <v>1758.65</v>
      </c>
      <c r="AB2458" s="30">
        <f t="shared" si="624"/>
        <v>464000</v>
      </c>
      <c r="AC2458" s="30">
        <f t="shared" si="631"/>
        <v>1.5086206896551725E-2</v>
      </c>
      <c r="AD2458" s="31">
        <f t="shared" si="632"/>
        <v>1.8857758620689655</v>
      </c>
      <c r="AE2458" s="31">
        <f t="shared" si="633"/>
        <v>2.1422413793103448</v>
      </c>
      <c r="AG2458" s="30">
        <f t="shared" si="625"/>
        <v>6126000</v>
      </c>
      <c r="AH2458" s="30">
        <f t="shared" si="620"/>
        <v>1.1426705843943846E-3</v>
      </c>
      <c r="AI2458" s="31">
        <f t="shared" si="621"/>
        <v>0.14283382304929806</v>
      </c>
      <c r="AJ2458" s="31">
        <f t="shared" si="622"/>
        <v>0.16225922298400261</v>
      </c>
      <c r="AK2458" s="30">
        <f>IF(W2458="si",($S2458*'COSTOS DE CREDITOS'!$C$27)/DATA!$G2458,"")</f>
        <v>65.906835757745824</v>
      </c>
      <c r="AL2458" s="90">
        <f>IF(W2458="si",'COSTOS DE CREDITOS'!$C$35,"")</f>
        <v>20.421138461538462</v>
      </c>
      <c r="AM2458" s="30">
        <f t="shared" si="626"/>
        <v>430.76923076923077</v>
      </c>
      <c r="AN2458" s="30">
        <f t="shared" si="627"/>
        <v>0</v>
      </c>
      <c r="AO2458" s="30">
        <f t="shared" si="628"/>
        <v>517.09720498851505</v>
      </c>
      <c r="AP2458" s="30">
        <f t="shared" si="629"/>
        <v>1241.5527950114852</v>
      </c>
      <c r="AQ2458" s="19">
        <f t="shared" si="630"/>
        <v>0.70596923493104657</v>
      </c>
    </row>
    <row r="2459" spans="1:43" x14ac:dyDescent="0.2">
      <c r="A2459" s="23" t="s">
        <v>5665</v>
      </c>
      <c r="B2459" s="6" t="s">
        <v>5676</v>
      </c>
      <c r="C2459" s="6" t="s">
        <v>5670</v>
      </c>
      <c r="D2459" s="2">
        <v>162731</v>
      </c>
      <c r="E2459" s="2">
        <v>164809</v>
      </c>
      <c r="F2459" s="3" t="s">
        <v>3116</v>
      </c>
      <c r="G2459" s="2">
        <v>5</v>
      </c>
      <c r="H2459" s="2">
        <v>164811</v>
      </c>
      <c r="I2459" s="3" t="s">
        <v>3120</v>
      </c>
      <c r="J2459" s="15">
        <v>45166</v>
      </c>
      <c r="K2459" s="24">
        <v>1224914605</v>
      </c>
      <c r="L2459" s="15">
        <v>45196</v>
      </c>
      <c r="M2459" s="15">
        <v>45230</v>
      </c>
      <c r="N2459" s="15"/>
      <c r="O2459" s="26">
        <f>VLOOKUP(D2459,quash!A$2:$I$7791,9,FALSE)</f>
        <v>1</v>
      </c>
      <c r="P2459" s="7">
        <v>5000</v>
      </c>
      <c r="Q2459" s="26">
        <v>147</v>
      </c>
      <c r="R2459" s="19">
        <v>0.11226939921536</v>
      </c>
      <c r="S2459" s="26">
        <v>16</v>
      </c>
      <c r="T2459" s="7">
        <v>7000</v>
      </c>
      <c r="U2459" s="2">
        <v>142</v>
      </c>
      <c r="V2459" s="11">
        <v>1758.65</v>
      </c>
      <c r="W2459" s="14" t="s">
        <v>5281</v>
      </c>
      <c r="X2459" s="18">
        <v>1</v>
      </c>
      <c r="Y2459" s="9">
        <v>7000</v>
      </c>
      <c r="Z2459" s="19">
        <f t="shared" si="623"/>
        <v>0</v>
      </c>
      <c r="AA2459" s="25">
        <v>1758.65</v>
      </c>
      <c r="AB2459" s="30">
        <f t="shared" si="624"/>
        <v>369000</v>
      </c>
      <c r="AC2459" s="30">
        <f t="shared" si="631"/>
        <v>1.8970189701897018E-2</v>
      </c>
      <c r="AD2459" s="31">
        <f t="shared" si="632"/>
        <v>2.7886178861788617</v>
      </c>
      <c r="AE2459" s="31">
        <f t="shared" si="633"/>
        <v>2.6937669376693765</v>
      </c>
      <c r="AG2459" s="30">
        <f t="shared" si="625"/>
        <v>2427000</v>
      </c>
      <c r="AH2459" s="30">
        <f t="shared" si="620"/>
        <v>2.88421920065925E-3</v>
      </c>
      <c r="AI2459" s="31">
        <f t="shared" si="621"/>
        <v>0.42398022249690975</v>
      </c>
      <c r="AJ2459" s="31">
        <f t="shared" si="622"/>
        <v>0.40955912649361348</v>
      </c>
      <c r="AK2459" s="30">
        <f>IF(W2459="si",($S2459*'COSTOS DE CREDITOS'!$C$27)/DATA!$G2459,"")</f>
        <v>65.906835757745824</v>
      </c>
      <c r="AL2459" s="90">
        <f>IF(W2459="si",'COSTOS DE CREDITOS'!$C$35,"")</f>
        <v>20.421138461538462</v>
      </c>
      <c r="AM2459" s="30">
        <f t="shared" si="626"/>
        <v>430.76923076923077</v>
      </c>
      <c r="AN2459" s="30">
        <f t="shared" si="627"/>
        <v>0</v>
      </c>
      <c r="AO2459" s="30">
        <f t="shared" si="628"/>
        <v>517.09720498851505</v>
      </c>
      <c r="AP2459" s="30">
        <f t="shared" si="629"/>
        <v>1241.5527950114852</v>
      </c>
      <c r="AQ2459" s="19">
        <f t="shared" si="630"/>
        <v>0.70596923493104657</v>
      </c>
    </row>
    <row r="2460" spans="1:43" x14ac:dyDescent="0.2">
      <c r="A2460" s="23" t="s">
        <v>5665</v>
      </c>
      <c r="B2460" s="6" t="s">
        <v>5676</v>
      </c>
      <c r="C2460" s="6" t="s">
        <v>5670</v>
      </c>
      <c r="D2460" s="2">
        <v>163250</v>
      </c>
      <c r="E2460" s="2">
        <v>164809</v>
      </c>
      <c r="F2460" s="3" t="s">
        <v>3116</v>
      </c>
      <c r="G2460" s="2">
        <v>5</v>
      </c>
      <c r="H2460" s="2">
        <v>164812</v>
      </c>
      <c r="I2460" s="3" t="s">
        <v>3121</v>
      </c>
      <c r="J2460" s="15">
        <v>45169</v>
      </c>
      <c r="K2460" s="24">
        <v>1227023516</v>
      </c>
      <c r="L2460" s="15">
        <v>45196</v>
      </c>
      <c r="M2460" s="15">
        <v>45230</v>
      </c>
      <c r="N2460" s="15"/>
      <c r="O2460" s="26">
        <f>VLOOKUP(D2460,quash!A$2:$I$7791,9,FALSE)</f>
        <v>1</v>
      </c>
      <c r="P2460" s="7">
        <v>10000</v>
      </c>
      <c r="Q2460" s="26">
        <v>147</v>
      </c>
      <c r="R2460" s="19">
        <v>7.9000519063170294E-2</v>
      </c>
      <c r="S2460" s="26">
        <v>16</v>
      </c>
      <c r="T2460" s="7">
        <v>7000</v>
      </c>
      <c r="U2460" s="2">
        <v>142</v>
      </c>
      <c r="V2460" s="11">
        <v>1758.65</v>
      </c>
      <c r="W2460" s="14" t="s">
        <v>5281</v>
      </c>
      <c r="X2460" s="18">
        <v>1</v>
      </c>
      <c r="Y2460" s="9">
        <v>7000</v>
      </c>
      <c r="Z2460" s="19">
        <f t="shared" si="623"/>
        <v>0</v>
      </c>
      <c r="AA2460" s="25">
        <v>1758.65</v>
      </c>
      <c r="AB2460" s="30">
        <f t="shared" si="624"/>
        <v>369000</v>
      </c>
      <c r="AC2460" s="30">
        <f t="shared" si="631"/>
        <v>1.8970189701897018E-2</v>
      </c>
      <c r="AD2460" s="31">
        <f t="shared" si="632"/>
        <v>2.7886178861788617</v>
      </c>
      <c r="AE2460" s="31">
        <f t="shared" si="633"/>
        <v>2.6937669376693765</v>
      </c>
      <c r="AG2460" s="30">
        <f t="shared" si="625"/>
        <v>2427000</v>
      </c>
      <c r="AH2460" s="30">
        <f t="shared" si="620"/>
        <v>2.88421920065925E-3</v>
      </c>
      <c r="AI2460" s="31">
        <f t="shared" si="621"/>
        <v>0.42398022249690975</v>
      </c>
      <c r="AJ2460" s="31">
        <f t="shared" si="622"/>
        <v>0.40955912649361348</v>
      </c>
      <c r="AK2460" s="30">
        <f>IF(W2460="si",($S2460*'COSTOS DE CREDITOS'!$C$27)/DATA!$G2460,"")</f>
        <v>65.906835757745824</v>
      </c>
      <c r="AL2460" s="90">
        <f>IF(W2460="si",'COSTOS DE CREDITOS'!$C$35,"")</f>
        <v>20.421138461538462</v>
      </c>
      <c r="AM2460" s="30">
        <f t="shared" si="626"/>
        <v>430.76923076923077</v>
      </c>
      <c r="AN2460" s="30">
        <f t="shared" si="627"/>
        <v>0</v>
      </c>
      <c r="AO2460" s="30">
        <f t="shared" si="628"/>
        <v>517.09720498851505</v>
      </c>
      <c r="AP2460" s="30">
        <f t="shared" si="629"/>
        <v>1241.5527950114852</v>
      </c>
      <c r="AQ2460" s="19">
        <f t="shared" si="630"/>
        <v>0.70596923493104657</v>
      </c>
    </row>
    <row r="2461" spans="1:43" x14ac:dyDescent="0.2">
      <c r="A2461" s="23" t="s">
        <v>5665</v>
      </c>
      <c r="B2461" s="6" t="s">
        <v>5676</v>
      </c>
      <c r="C2461" s="6" t="s">
        <v>5670</v>
      </c>
      <c r="D2461" s="2">
        <v>162154</v>
      </c>
      <c r="E2461" s="2">
        <v>164809</v>
      </c>
      <c r="F2461" s="3" t="s">
        <v>3116</v>
      </c>
      <c r="G2461" s="2">
        <v>5</v>
      </c>
      <c r="H2461" s="2">
        <v>164813</v>
      </c>
      <c r="I2461" s="3" t="s">
        <v>3122</v>
      </c>
      <c r="J2461" s="15">
        <v>45161</v>
      </c>
      <c r="K2461" s="24">
        <v>1220142106</v>
      </c>
      <c r="L2461" s="15">
        <v>45196</v>
      </c>
      <c r="M2461" s="15">
        <v>45230</v>
      </c>
      <c r="N2461" s="15"/>
      <c r="O2461" s="26">
        <f>VLOOKUP(D2461,quash!A$2:$I$7791,9,FALSE)</f>
        <v>1</v>
      </c>
      <c r="P2461" s="7">
        <v>10000</v>
      </c>
      <c r="Q2461" s="26">
        <v>132</v>
      </c>
      <c r="R2461" s="19">
        <v>5.8283715876113903E-2</v>
      </c>
      <c r="S2461" s="26">
        <v>16</v>
      </c>
      <c r="T2461" s="7">
        <v>7000</v>
      </c>
      <c r="U2461" s="2">
        <v>142</v>
      </c>
      <c r="V2461" s="11">
        <v>1758.65</v>
      </c>
      <c r="W2461" s="14" t="s">
        <v>5281</v>
      </c>
      <c r="X2461" s="18">
        <v>1</v>
      </c>
      <c r="Y2461" s="9">
        <v>7000</v>
      </c>
      <c r="Z2461" s="19">
        <f t="shared" si="623"/>
        <v>0</v>
      </c>
      <c r="AA2461" s="25">
        <v>1758.65</v>
      </c>
      <c r="AB2461" s="30">
        <f t="shared" si="624"/>
        <v>369000</v>
      </c>
      <c r="AC2461" s="30">
        <f t="shared" si="631"/>
        <v>1.8970189701897018E-2</v>
      </c>
      <c r="AD2461" s="31">
        <f t="shared" si="632"/>
        <v>2.5040650406504064</v>
      </c>
      <c r="AE2461" s="31">
        <f t="shared" si="633"/>
        <v>2.6937669376693765</v>
      </c>
      <c r="AG2461" s="30">
        <f t="shared" si="625"/>
        <v>2427000</v>
      </c>
      <c r="AH2461" s="30">
        <f t="shared" si="620"/>
        <v>2.88421920065925E-3</v>
      </c>
      <c r="AI2461" s="31">
        <f t="shared" si="621"/>
        <v>0.38071693448702099</v>
      </c>
      <c r="AJ2461" s="31">
        <f t="shared" si="622"/>
        <v>0.40955912649361348</v>
      </c>
      <c r="AK2461" s="30">
        <f>IF(W2461="si",($S2461*'COSTOS DE CREDITOS'!$C$27)/DATA!$G2461,"")</f>
        <v>65.906835757745824</v>
      </c>
      <c r="AL2461" s="90">
        <f>IF(W2461="si",'COSTOS DE CREDITOS'!$C$35,"")</f>
        <v>20.421138461538462</v>
      </c>
      <c r="AM2461" s="30">
        <f t="shared" si="626"/>
        <v>430.76923076923077</v>
      </c>
      <c r="AN2461" s="30">
        <f t="shared" si="627"/>
        <v>0</v>
      </c>
      <c r="AO2461" s="30">
        <f t="shared" si="628"/>
        <v>517.09720498851505</v>
      </c>
      <c r="AP2461" s="30">
        <f t="shared" si="629"/>
        <v>1241.5527950114852</v>
      </c>
      <c r="AQ2461" s="19">
        <f t="shared" si="630"/>
        <v>0.70596923493104657</v>
      </c>
    </row>
    <row r="2462" spans="1:43" x14ac:dyDescent="0.2">
      <c r="A2462" s="23" t="s">
        <v>5665</v>
      </c>
      <c r="B2462" s="6" t="s">
        <v>5676</v>
      </c>
      <c r="C2462" s="6" t="s">
        <v>5670</v>
      </c>
      <c r="D2462" s="2">
        <v>163252</v>
      </c>
      <c r="E2462" s="2">
        <v>164809</v>
      </c>
      <c r="F2462" s="3" t="s">
        <v>3116</v>
      </c>
      <c r="G2462" s="2">
        <v>5</v>
      </c>
      <c r="H2462" s="2">
        <v>164814</v>
      </c>
      <c r="I2462" s="3" t="s">
        <v>3123</v>
      </c>
      <c r="J2462" s="15">
        <v>45169</v>
      </c>
      <c r="K2462" s="24">
        <v>1227073172</v>
      </c>
      <c r="L2462" s="15">
        <v>45196</v>
      </c>
      <c r="M2462" s="15">
        <v>45230</v>
      </c>
      <c r="N2462" s="15"/>
      <c r="O2462" s="26">
        <f>VLOOKUP(D2462,quash!A$2:$I$7791,9,FALSE)</f>
        <v>1</v>
      </c>
      <c r="P2462" s="7">
        <v>5000</v>
      </c>
      <c r="Q2462" s="26">
        <v>147</v>
      </c>
      <c r="R2462" s="19">
        <v>0.11226939921536</v>
      </c>
      <c r="S2462" s="26">
        <v>16</v>
      </c>
      <c r="T2462" s="7">
        <v>7000</v>
      </c>
      <c r="U2462" s="2">
        <v>142</v>
      </c>
      <c r="V2462" s="11">
        <v>1758.65</v>
      </c>
      <c r="W2462" s="14" t="s">
        <v>5281</v>
      </c>
      <c r="X2462" s="18">
        <v>1</v>
      </c>
      <c r="Y2462" s="9">
        <v>7000</v>
      </c>
      <c r="Z2462" s="19">
        <f t="shared" si="623"/>
        <v>0</v>
      </c>
      <c r="AA2462" s="25">
        <v>1758.65</v>
      </c>
      <c r="AB2462" s="30">
        <f t="shared" si="624"/>
        <v>369000</v>
      </c>
      <c r="AC2462" s="30">
        <f t="shared" si="631"/>
        <v>1.8970189701897018E-2</v>
      </c>
      <c r="AD2462" s="31">
        <f t="shared" si="632"/>
        <v>2.7886178861788617</v>
      </c>
      <c r="AE2462" s="31">
        <f t="shared" si="633"/>
        <v>2.6937669376693765</v>
      </c>
      <c r="AG2462" s="30">
        <f t="shared" si="625"/>
        <v>2427000</v>
      </c>
      <c r="AH2462" s="30">
        <f t="shared" si="620"/>
        <v>2.88421920065925E-3</v>
      </c>
      <c r="AI2462" s="31">
        <f t="shared" si="621"/>
        <v>0.42398022249690975</v>
      </c>
      <c r="AJ2462" s="31">
        <f t="shared" si="622"/>
        <v>0.40955912649361348</v>
      </c>
      <c r="AK2462" s="30">
        <f>IF(W2462="si",($S2462*'COSTOS DE CREDITOS'!$C$27)/DATA!$G2462,"")</f>
        <v>65.906835757745824</v>
      </c>
      <c r="AL2462" s="90">
        <f>IF(W2462="si",'COSTOS DE CREDITOS'!$C$35,"")</f>
        <v>20.421138461538462</v>
      </c>
      <c r="AM2462" s="30">
        <f t="shared" si="626"/>
        <v>430.76923076923077</v>
      </c>
      <c r="AN2462" s="30">
        <f t="shared" si="627"/>
        <v>0</v>
      </c>
      <c r="AO2462" s="30">
        <f t="shared" si="628"/>
        <v>517.09720498851505</v>
      </c>
      <c r="AP2462" s="30">
        <f t="shared" si="629"/>
        <v>1241.5527950114852</v>
      </c>
      <c r="AQ2462" s="19">
        <f t="shared" si="630"/>
        <v>0.70596923493104657</v>
      </c>
    </row>
    <row r="2463" spans="1:43" x14ac:dyDescent="0.2">
      <c r="A2463" s="23" t="s">
        <v>5665</v>
      </c>
      <c r="B2463" s="6" t="s">
        <v>5673</v>
      </c>
      <c r="C2463" s="6" t="s">
        <v>5667</v>
      </c>
      <c r="D2463" s="2">
        <v>166204</v>
      </c>
      <c r="E2463" s="2">
        <v>166285</v>
      </c>
      <c r="F2463" s="3" t="s">
        <v>3124</v>
      </c>
      <c r="G2463" s="2">
        <v>7</v>
      </c>
      <c r="H2463" s="2">
        <v>166294</v>
      </c>
      <c r="I2463" s="3" t="s">
        <v>3125</v>
      </c>
      <c r="J2463" s="15">
        <v>45206</v>
      </c>
      <c r="K2463" s="24">
        <v>1253381680</v>
      </c>
      <c r="L2463" s="15">
        <v>45209</v>
      </c>
      <c r="M2463" s="15">
        <v>45230</v>
      </c>
      <c r="N2463" s="15"/>
      <c r="O2463" s="26">
        <f>VLOOKUP(D2463,quash!A$2:$I$7791,9,FALSE)</f>
        <v>5</v>
      </c>
      <c r="P2463" s="7">
        <v>10000</v>
      </c>
      <c r="Q2463" s="26">
        <v>92</v>
      </c>
      <c r="R2463" s="19">
        <v>9.9474470419378958E-3</v>
      </c>
      <c r="S2463" s="26">
        <v>16</v>
      </c>
      <c r="T2463" s="7">
        <v>10000</v>
      </c>
      <c r="U2463" s="2">
        <v>142</v>
      </c>
      <c r="V2463" s="11">
        <v>2510.34</v>
      </c>
      <c r="W2463" s="14" t="s">
        <v>5281</v>
      </c>
      <c r="X2463" s="18">
        <v>1</v>
      </c>
      <c r="Y2463" s="9">
        <v>10000</v>
      </c>
      <c r="Z2463" s="19">
        <f t="shared" si="623"/>
        <v>0</v>
      </c>
      <c r="AA2463" s="25">
        <v>2510.34</v>
      </c>
      <c r="AB2463" s="30">
        <f t="shared" si="624"/>
        <v>83000</v>
      </c>
      <c r="AC2463" s="30">
        <f t="shared" si="631"/>
        <v>0.12048192771084337</v>
      </c>
      <c r="AD2463" s="31">
        <f t="shared" si="632"/>
        <v>11.08433734939759</v>
      </c>
      <c r="AE2463" s="31">
        <f t="shared" si="633"/>
        <v>17.108433734939759</v>
      </c>
      <c r="AG2463" s="30">
        <f t="shared" si="625"/>
        <v>352000</v>
      </c>
      <c r="AH2463" s="30">
        <f t="shared" si="620"/>
        <v>2.8409090909090908E-2</v>
      </c>
      <c r="AI2463" s="31">
        <f t="shared" si="621"/>
        <v>2.6136363636363638</v>
      </c>
      <c r="AJ2463" s="31">
        <f t="shared" si="622"/>
        <v>4.0340909090909092</v>
      </c>
      <c r="AK2463" s="30">
        <f>IF(W2463="si",($S2463*'COSTOS DE CREDITOS'!$C$27)/DATA!$G2463,"")</f>
        <v>47.07631125553273</v>
      </c>
      <c r="AL2463" s="90">
        <f>IF(W2463="si",'COSTOS DE CREDITOS'!$C$35,"")</f>
        <v>20.421138461538462</v>
      </c>
      <c r="AM2463" s="30">
        <f t="shared" si="626"/>
        <v>615.38461538461547</v>
      </c>
      <c r="AN2463" s="30">
        <f t="shared" si="627"/>
        <v>0</v>
      </c>
      <c r="AO2463" s="30">
        <f t="shared" si="628"/>
        <v>682.88206510168663</v>
      </c>
      <c r="AP2463" s="30">
        <f t="shared" si="629"/>
        <v>1827.4579348983134</v>
      </c>
      <c r="AQ2463" s="19">
        <f t="shared" si="630"/>
        <v>0.72797228060673591</v>
      </c>
    </row>
    <row r="2464" spans="1:43" x14ac:dyDescent="0.2">
      <c r="A2464" s="23" t="s">
        <v>5665</v>
      </c>
      <c r="B2464" s="6" t="s">
        <v>5684</v>
      </c>
      <c r="C2464" s="6" t="s">
        <v>5667</v>
      </c>
      <c r="D2464" s="2">
        <v>165029</v>
      </c>
      <c r="E2464" s="2">
        <v>166422</v>
      </c>
      <c r="F2464" s="3" t="s">
        <v>2099</v>
      </c>
      <c r="G2464" s="2">
        <v>5</v>
      </c>
      <c r="H2464" s="2">
        <v>166445</v>
      </c>
      <c r="I2464" s="3" t="s">
        <v>3126</v>
      </c>
      <c r="J2464" s="15">
        <v>45190</v>
      </c>
      <c r="K2464" s="24">
        <v>1241777566</v>
      </c>
      <c r="L2464" s="15">
        <v>45211</v>
      </c>
      <c r="M2464" s="15">
        <v>45230</v>
      </c>
      <c r="N2464" s="15"/>
      <c r="O2464" s="26" t="e">
        <f>VLOOKUP(D2464,quash!A$2:$I$7791,9,FALSE)</f>
        <v>#N/A</v>
      </c>
      <c r="P2464" s="7">
        <v>7000</v>
      </c>
      <c r="Q2464" s="26">
        <v>110</v>
      </c>
      <c r="R2464" s="19">
        <v>1.8298129407071966E-2</v>
      </c>
      <c r="S2464" s="26">
        <v>16</v>
      </c>
      <c r="T2464" s="7">
        <v>8000</v>
      </c>
      <c r="U2464" s="2">
        <v>142</v>
      </c>
      <c r="V2464" s="11">
        <v>2013.74</v>
      </c>
      <c r="W2464" s="14" t="s">
        <v>5281</v>
      </c>
      <c r="X2464" s="18">
        <v>1</v>
      </c>
      <c r="Y2464" s="9">
        <v>8000</v>
      </c>
      <c r="Z2464" s="19">
        <f t="shared" si="623"/>
        <v>0</v>
      </c>
      <c r="AA2464" s="25">
        <v>2013.74</v>
      </c>
      <c r="AB2464" s="30">
        <f t="shared" si="624"/>
        <v>464000</v>
      </c>
      <c r="AC2464" s="30">
        <f t="shared" si="631"/>
        <v>1.7241379310344827E-2</v>
      </c>
      <c r="AD2464" s="31">
        <f t="shared" si="632"/>
        <v>1.896551724137931</v>
      </c>
      <c r="AE2464" s="31">
        <f t="shared" si="633"/>
        <v>2.4482758620689653</v>
      </c>
      <c r="AG2464" s="30">
        <f t="shared" si="625"/>
        <v>6126000</v>
      </c>
      <c r="AH2464" s="30">
        <f t="shared" si="620"/>
        <v>1.3059092393078681E-3</v>
      </c>
      <c r="AI2464" s="31">
        <f t="shared" si="621"/>
        <v>0.14365001632386548</v>
      </c>
      <c r="AJ2464" s="31">
        <f t="shared" si="622"/>
        <v>0.18543911198171725</v>
      </c>
      <c r="AK2464" s="30">
        <f>IF(W2464="si",($S2464*'COSTOS DE CREDITOS'!$C$27)/DATA!$G2464,"")</f>
        <v>65.906835757745824</v>
      </c>
      <c r="AL2464" s="90">
        <f>IF(W2464="si",'COSTOS DE CREDITOS'!$C$35,"")</f>
        <v>20.421138461538462</v>
      </c>
      <c r="AM2464" s="30">
        <f t="shared" si="626"/>
        <v>492.30769230769232</v>
      </c>
      <c r="AN2464" s="30">
        <f t="shared" si="627"/>
        <v>0</v>
      </c>
      <c r="AO2464" s="30">
        <f t="shared" si="628"/>
        <v>578.63566652697659</v>
      </c>
      <c r="AP2464" s="30">
        <f t="shared" si="629"/>
        <v>1435.1043334730234</v>
      </c>
      <c r="AQ2464" s="19">
        <f t="shared" si="630"/>
        <v>0.71265621851531147</v>
      </c>
    </row>
    <row r="2465" spans="1:43" x14ac:dyDescent="0.2">
      <c r="A2465" s="23" t="s">
        <v>5665</v>
      </c>
      <c r="B2465" s="6" t="s">
        <v>5684</v>
      </c>
      <c r="C2465" s="6" t="s">
        <v>5667</v>
      </c>
      <c r="D2465" s="2">
        <v>164767</v>
      </c>
      <c r="E2465" s="2">
        <v>166422</v>
      </c>
      <c r="F2465" s="3" t="s">
        <v>2099</v>
      </c>
      <c r="G2465" s="2">
        <v>5</v>
      </c>
      <c r="H2465" s="2">
        <v>166446</v>
      </c>
      <c r="I2465" s="3" t="s">
        <v>3127</v>
      </c>
      <c r="J2465" s="15">
        <v>45188</v>
      </c>
      <c r="K2465" s="24">
        <v>1240177022</v>
      </c>
      <c r="L2465" s="15">
        <v>45211</v>
      </c>
      <c r="M2465" s="15">
        <v>45230</v>
      </c>
      <c r="N2465" s="15"/>
      <c r="O2465" s="26" t="e">
        <f>VLOOKUP(D2465,quash!A$2:$I$7791,9,FALSE)</f>
        <v>#N/A</v>
      </c>
      <c r="P2465" s="7">
        <v>9000</v>
      </c>
      <c r="Q2465" s="26">
        <v>146</v>
      </c>
      <c r="R2465" s="19">
        <v>5.2439109759484744E-2</v>
      </c>
      <c r="S2465" s="26">
        <v>16</v>
      </c>
      <c r="T2465" s="7">
        <v>8000</v>
      </c>
      <c r="U2465" s="2">
        <v>142</v>
      </c>
      <c r="V2465" s="11">
        <v>2013.74</v>
      </c>
      <c r="W2465" s="14" t="s">
        <v>5281</v>
      </c>
      <c r="X2465" s="18">
        <v>1</v>
      </c>
      <c r="Y2465" s="9">
        <v>8000</v>
      </c>
      <c r="Z2465" s="19">
        <f t="shared" si="623"/>
        <v>0</v>
      </c>
      <c r="AA2465" s="25">
        <v>2013.74</v>
      </c>
      <c r="AB2465" s="30">
        <f t="shared" si="624"/>
        <v>464000</v>
      </c>
      <c r="AC2465" s="30">
        <f t="shared" si="631"/>
        <v>1.7241379310344827E-2</v>
      </c>
      <c r="AD2465" s="31">
        <f t="shared" si="632"/>
        <v>2.5172413793103448</v>
      </c>
      <c r="AE2465" s="31">
        <f t="shared" si="633"/>
        <v>2.4482758620689653</v>
      </c>
      <c r="AG2465" s="30">
        <f t="shared" si="625"/>
        <v>6126000</v>
      </c>
      <c r="AH2465" s="30">
        <f t="shared" si="620"/>
        <v>1.3059092393078681E-3</v>
      </c>
      <c r="AI2465" s="31">
        <f t="shared" si="621"/>
        <v>0.19066274893894875</v>
      </c>
      <c r="AJ2465" s="31">
        <f t="shared" si="622"/>
        <v>0.18543911198171725</v>
      </c>
      <c r="AK2465" s="30">
        <f>IF(W2465="si",($S2465*'COSTOS DE CREDITOS'!$C$27)/DATA!$G2465,"")</f>
        <v>65.906835757745824</v>
      </c>
      <c r="AL2465" s="90">
        <f>IF(W2465="si",'COSTOS DE CREDITOS'!$C$35,"")</f>
        <v>20.421138461538462</v>
      </c>
      <c r="AM2465" s="30">
        <f t="shared" si="626"/>
        <v>492.30769230769232</v>
      </c>
      <c r="AN2465" s="30">
        <f t="shared" si="627"/>
        <v>0</v>
      </c>
      <c r="AO2465" s="30">
        <f t="shared" si="628"/>
        <v>578.63566652697659</v>
      </c>
      <c r="AP2465" s="30">
        <f t="shared" si="629"/>
        <v>1435.1043334730234</v>
      </c>
      <c r="AQ2465" s="19">
        <f t="shared" si="630"/>
        <v>0.71265621851531147</v>
      </c>
    </row>
    <row r="2466" spans="1:43" x14ac:dyDescent="0.2">
      <c r="A2466" s="23" t="s">
        <v>5665</v>
      </c>
      <c r="B2466" s="6" t="s">
        <v>5674</v>
      </c>
      <c r="C2466" s="6" t="s">
        <v>5670</v>
      </c>
      <c r="D2466" s="2">
        <v>166163</v>
      </c>
      <c r="E2466" s="2">
        <v>166345</v>
      </c>
      <c r="F2466" s="3" t="s">
        <v>2101</v>
      </c>
      <c r="G2466" s="2">
        <v>8</v>
      </c>
      <c r="H2466" s="2">
        <v>166361</v>
      </c>
      <c r="I2466" s="3" t="s">
        <v>3128</v>
      </c>
      <c r="J2466" s="15">
        <v>45205</v>
      </c>
      <c r="K2466" s="24">
        <v>1252916007</v>
      </c>
      <c r="L2466" s="15">
        <v>45210</v>
      </c>
      <c r="M2466" s="15">
        <v>45230</v>
      </c>
      <c r="N2466" s="15"/>
      <c r="O2466" s="26">
        <f>VLOOKUP(D2466,quash!A$2:$I$7791,9,FALSE)</f>
        <v>2</v>
      </c>
      <c r="P2466" s="7">
        <v>10000</v>
      </c>
      <c r="Q2466" s="26">
        <v>147</v>
      </c>
      <c r="R2466" s="19">
        <v>7.9000519063170294E-2</v>
      </c>
      <c r="S2466" s="26">
        <v>16</v>
      </c>
      <c r="T2466" s="7">
        <v>7000</v>
      </c>
      <c r="U2466" s="2">
        <v>142</v>
      </c>
      <c r="V2466" s="11">
        <v>1758.65</v>
      </c>
      <c r="W2466" s="14" t="s">
        <v>5281</v>
      </c>
      <c r="X2466" s="18">
        <v>1</v>
      </c>
      <c r="Y2466" s="9">
        <v>7000</v>
      </c>
      <c r="Z2466" s="19">
        <f t="shared" si="623"/>
        <v>0</v>
      </c>
      <c r="AA2466" s="25">
        <v>1758.65</v>
      </c>
      <c r="AB2466" s="30">
        <f t="shared" si="624"/>
        <v>309000</v>
      </c>
      <c r="AC2466" s="30">
        <f t="shared" si="631"/>
        <v>2.2653721682847898E-2</v>
      </c>
      <c r="AD2466" s="31">
        <f t="shared" si="632"/>
        <v>3.3300970873786411</v>
      </c>
      <c r="AE2466" s="31">
        <f t="shared" si="633"/>
        <v>3.2168284789644015</v>
      </c>
      <c r="AG2466" s="30">
        <f t="shared" si="625"/>
        <v>1695000</v>
      </c>
      <c r="AH2466" s="30">
        <f t="shared" si="620"/>
        <v>4.1297935103244837E-3</v>
      </c>
      <c r="AI2466" s="31">
        <f t="shared" si="621"/>
        <v>0.60707964601769915</v>
      </c>
      <c r="AJ2466" s="31">
        <f t="shared" si="622"/>
        <v>0.58643067846607666</v>
      </c>
      <c r="AK2466" s="30">
        <f>IF(W2466="si",($S2466*'COSTOS DE CREDITOS'!$C$27)/DATA!$G2466,"")</f>
        <v>41.191772348591137</v>
      </c>
      <c r="AL2466" s="90">
        <f>IF(W2466="si",'COSTOS DE CREDITOS'!$C$35,"")</f>
        <v>20.421138461538462</v>
      </c>
      <c r="AM2466" s="30">
        <f t="shared" si="626"/>
        <v>430.76923076923077</v>
      </c>
      <c r="AN2466" s="30">
        <f t="shared" si="627"/>
        <v>0</v>
      </c>
      <c r="AO2466" s="30">
        <f t="shared" si="628"/>
        <v>492.38214157936039</v>
      </c>
      <c r="AP2466" s="30">
        <f t="shared" si="629"/>
        <v>1266.2678584206396</v>
      </c>
      <c r="AQ2466" s="19">
        <f t="shared" si="630"/>
        <v>0.72002266421439143</v>
      </c>
    </row>
    <row r="2467" spans="1:43" x14ac:dyDescent="0.2">
      <c r="A2467" s="23" t="s">
        <v>5665</v>
      </c>
      <c r="B2467" s="6" t="s">
        <v>5674</v>
      </c>
      <c r="C2467" s="6" t="s">
        <v>5670</v>
      </c>
      <c r="D2467" s="2">
        <v>166165</v>
      </c>
      <c r="E2467" s="2">
        <v>166345</v>
      </c>
      <c r="F2467" s="3" t="s">
        <v>2101</v>
      </c>
      <c r="G2467" s="2">
        <v>8</v>
      </c>
      <c r="H2467" s="2">
        <v>166362</v>
      </c>
      <c r="I2467" s="3" t="s">
        <v>3129</v>
      </c>
      <c r="J2467" s="15">
        <v>45205</v>
      </c>
      <c r="K2467" s="24">
        <v>1252915828</v>
      </c>
      <c r="L2467" s="15">
        <v>45210</v>
      </c>
      <c r="M2467" s="15">
        <v>45230</v>
      </c>
      <c r="N2467" s="15"/>
      <c r="O2467" s="26">
        <f>VLOOKUP(D2467,quash!A$2:$I$7791,9,FALSE)</f>
        <v>1</v>
      </c>
      <c r="P2467" s="7">
        <v>5000</v>
      </c>
      <c r="Q2467" s="26">
        <v>147</v>
      </c>
      <c r="R2467" s="19">
        <v>0.11226939921536</v>
      </c>
      <c r="S2467" s="26">
        <v>16</v>
      </c>
      <c r="T2467" s="7">
        <v>5000</v>
      </c>
      <c r="U2467" s="2">
        <v>147</v>
      </c>
      <c r="V2467" s="11">
        <v>1303.3399999999999</v>
      </c>
      <c r="W2467" s="14" t="s">
        <v>5281</v>
      </c>
      <c r="X2467" s="18">
        <v>1</v>
      </c>
      <c r="Y2467" s="9">
        <v>5000</v>
      </c>
      <c r="Z2467" s="19">
        <f t="shared" si="623"/>
        <v>0</v>
      </c>
      <c r="AA2467" s="25">
        <v>1303.3399999999999</v>
      </c>
      <c r="AB2467" s="30">
        <f t="shared" si="624"/>
        <v>369000</v>
      </c>
      <c r="AC2467" s="30">
        <f t="shared" si="631"/>
        <v>1.3550135501355014E-2</v>
      </c>
      <c r="AD2467" s="31">
        <f t="shared" si="632"/>
        <v>1.9918699186991871</v>
      </c>
      <c r="AE2467" s="31">
        <f t="shared" si="633"/>
        <v>1.9918699186991871</v>
      </c>
      <c r="AG2467" s="30">
        <f t="shared" si="625"/>
        <v>2427000</v>
      </c>
      <c r="AH2467" s="30">
        <f t="shared" si="620"/>
        <v>2.0601565718994645E-3</v>
      </c>
      <c r="AI2467" s="31">
        <f t="shared" si="621"/>
        <v>0.30284301606922126</v>
      </c>
      <c r="AJ2467" s="31">
        <f t="shared" si="622"/>
        <v>0.30284301606922126</v>
      </c>
      <c r="AK2467" s="30">
        <f>IF(W2467="si",($S2467*'COSTOS DE CREDITOS'!$C$27)/DATA!$G2467,"")</f>
        <v>41.191772348591137</v>
      </c>
      <c r="AL2467" s="90">
        <f>IF(W2467="si",'COSTOS DE CREDITOS'!$C$35,"")</f>
        <v>20.421138461538462</v>
      </c>
      <c r="AM2467" s="30">
        <f t="shared" si="626"/>
        <v>307.69230769230774</v>
      </c>
      <c r="AN2467" s="30">
        <f t="shared" si="627"/>
        <v>0</v>
      </c>
      <c r="AO2467" s="30">
        <f t="shared" si="628"/>
        <v>369.30521850243736</v>
      </c>
      <c r="AP2467" s="30">
        <f t="shared" si="629"/>
        <v>934.03478149756256</v>
      </c>
      <c r="AQ2467" s="19">
        <f t="shared" si="630"/>
        <v>0.71664706177786508</v>
      </c>
    </row>
    <row r="2468" spans="1:43" x14ac:dyDescent="0.2">
      <c r="A2468" s="23" t="s">
        <v>5665</v>
      </c>
      <c r="B2468" s="6" t="s">
        <v>5683</v>
      </c>
      <c r="C2468" s="6" t="s">
        <v>5670</v>
      </c>
      <c r="D2468" s="2">
        <v>163689</v>
      </c>
      <c r="E2468" s="2">
        <v>166449</v>
      </c>
      <c r="F2468" s="3" t="s">
        <v>3118</v>
      </c>
      <c r="G2468" s="2">
        <v>5</v>
      </c>
      <c r="H2468" s="2">
        <v>166451</v>
      </c>
      <c r="I2468" s="3" t="s">
        <v>3130</v>
      </c>
      <c r="J2468" s="15">
        <v>45174</v>
      </c>
      <c r="K2468" s="24">
        <v>1231056791</v>
      </c>
      <c r="L2468" s="15">
        <v>45211</v>
      </c>
      <c r="M2468" s="15">
        <v>45230</v>
      </c>
      <c r="N2468" s="15"/>
      <c r="O2468" s="26">
        <f>VLOOKUP(D2468,quash!A$2:$I$7791,9,FALSE)</f>
        <v>3</v>
      </c>
      <c r="P2468" s="7">
        <v>10000</v>
      </c>
      <c r="Q2468" s="26">
        <v>110</v>
      </c>
      <c r="R2468" s="19">
        <v>3.11605023919212E-2</v>
      </c>
      <c r="S2468" s="26">
        <v>16</v>
      </c>
      <c r="T2468" s="7">
        <v>7000</v>
      </c>
      <c r="U2468" s="2">
        <v>142</v>
      </c>
      <c r="V2468" s="11">
        <v>1758.65</v>
      </c>
      <c r="W2468" s="14" t="s">
        <v>5281</v>
      </c>
      <c r="X2468" s="18">
        <v>1</v>
      </c>
      <c r="Y2468" s="9">
        <v>7000</v>
      </c>
      <c r="Z2468" s="19">
        <f t="shared" si="623"/>
        <v>0</v>
      </c>
      <c r="AA2468" s="25">
        <v>1758.65</v>
      </c>
      <c r="AB2468" s="30">
        <f t="shared" si="624"/>
        <v>51000</v>
      </c>
      <c r="AC2468" s="30">
        <f t="shared" si="631"/>
        <v>0.13725490196078433</v>
      </c>
      <c r="AD2468" s="31">
        <f t="shared" si="632"/>
        <v>15.098039215686276</v>
      </c>
      <c r="AE2468" s="31">
        <f t="shared" si="633"/>
        <v>19.490196078431374</v>
      </c>
      <c r="AG2468" s="30">
        <f t="shared" si="625"/>
        <v>778000</v>
      </c>
      <c r="AH2468" s="30">
        <f t="shared" si="620"/>
        <v>8.9974293059125968E-3</v>
      </c>
      <c r="AI2468" s="31">
        <f t="shared" si="621"/>
        <v>0.98971722365038561</v>
      </c>
      <c r="AJ2468" s="31">
        <f t="shared" si="622"/>
        <v>1.2776349614395888</v>
      </c>
      <c r="AK2468" s="30">
        <f>IF(W2468="si",($S2468*'COSTOS DE CREDITOS'!$C$27)/DATA!$G2468,"")</f>
        <v>65.906835757745824</v>
      </c>
      <c r="AL2468" s="90">
        <f>IF(W2468="si",'COSTOS DE CREDITOS'!$C$35,"")</f>
        <v>20.421138461538462</v>
      </c>
      <c r="AM2468" s="30">
        <f t="shared" si="626"/>
        <v>430.76923076923077</v>
      </c>
      <c r="AN2468" s="30">
        <f t="shared" si="627"/>
        <v>0</v>
      </c>
      <c r="AO2468" s="30">
        <f t="shared" si="628"/>
        <v>517.09720498851505</v>
      </c>
      <c r="AP2468" s="30">
        <f t="shared" si="629"/>
        <v>1241.5527950114852</v>
      </c>
      <c r="AQ2468" s="19">
        <f t="shared" si="630"/>
        <v>0.70596923493104657</v>
      </c>
    </row>
    <row r="2469" spans="1:43" x14ac:dyDescent="0.2">
      <c r="A2469" s="23" t="s">
        <v>5665</v>
      </c>
      <c r="B2469" s="6" t="s">
        <v>5683</v>
      </c>
      <c r="C2469" s="6" t="s">
        <v>5670</v>
      </c>
      <c r="D2469" s="2">
        <v>163968</v>
      </c>
      <c r="E2469" s="2">
        <v>166449</v>
      </c>
      <c r="F2469" s="3" t="s">
        <v>3118</v>
      </c>
      <c r="G2469" s="2">
        <v>5</v>
      </c>
      <c r="H2469" s="2">
        <v>166452</v>
      </c>
      <c r="I2469" s="3" t="s">
        <v>3131</v>
      </c>
      <c r="J2469" s="15">
        <v>45177</v>
      </c>
      <c r="K2469" s="24">
        <v>1232951452</v>
      </c>
      <c r="L2469" s="15">
        <v>45211</v>
      </c>
      <c r="M2469" s="15">
        <v>45230</v>
      </c>
      <c r="N2469" s="15"/>
      <c r="O2469" s="26" t="e">
        <f>VLOOKUP(D2469,quash!A$2:$I$7791,9,FALSE)</f>
        <v>#N/A</v>
      </c>
      <c r="P2469" s="7">
        <v>7000</v>
      </c>
      <c r="Q2469" s="26">
        <v>110</v>
      </c>
      <c r="R2469" s="19">
        <v>3.3220596517330447E-2</v>
      </c>
      <c r="S2469" s="26">
        <v>16</v>
      </c>
      <c r="T2469" s="7">
        <v>7000</v>
      </c>
      <c r="U2469" s="2">
        <v>142</v>
      </c>
      <c r="V2469" s="11">
        <v>1758.65</v>
      </c>
      <c r="W2469" s="14" t="s">
        <v>5281</v>
      </c>
      <c r="X2469" s="18">
        <v>1</v>
      </c>
      <c r="Y2469" s="9">
        <v>7000</v>
      </c>
      <c r="Z2469" s="19">
        <f t="shared" si="623"/>
        <v>0</v>
      </c>
      <c r="AA2469" s="25">
        <v>1758.65</v>
      </c>
      <c r="AB2469" s="30">
        <f t="shared" si="624"/>
        <v>464000</v>
      </c>
      <c r="AC2469" s="30">
        <f t="shared" si="631"/>
        <v>1.5086206896551725E-2</v>
      </c>
      <c r="AD2469" s="31">
        <f t="shared" si="632"/>
        <v>1.6594827586206897</v>
      </c>
      <c r="AE2469" s="31">
        <f t="shared" si="633"/>
        <v>2.1422413793103448</v>
      </c>
      <c r="AG2469" s="30">
        <f t="shared" si="625"/>
        <v>6126000</v>
      </c>
      <c r="AH2469" s="30">
        <f t="shared" si="620"/>
        <v>1.1426705843943846E-3</v>
      </c>
      <c r="AI2469" s="31">
        <f t="shared" si="621"/>
        <v>0.1256937642833823</v>
      </c>
      <c r="AJ2469" s="31">
        <f t="shared" si="622"/>
        <v>0.16225922298400261</v>
      </c>
      <c r="AK2469" s="30">
        <f>IF(W2469="si",($S2469*'COSTOS DE CREDITOS'!$C$27)/DATA!$G2469,"")</f>
        <v>65.906835757745824</v>
      </c>
      <c r="AL2469" s="90">
        <f>IF(W2469="si",'COSTOS DE CREDITOS'!$C$35,"")</f>
        <v>20.421138461538462</v>
      </c>
      <c r="AM2469" s="30">
        <f t="shared" si="626"/>
        <v>430.76923076923077</v>
      </c>
      <c r="AN2469" s="30">
        <f t="shared" si="627"/>
        <v>0</v>
      </c>
      <c r="AO2469" s="30">
        <f t="shared" si="628"/>
        <v>517.09720498851505</v>
      </c>
      <c r="AP2469" s="30">
        <f t="shared" si="629"/>
        <v>1241.5527950114852</v>
      </c>
      <c r="AQ2469" s="19">
        <f t="shared" si="630"/>
        <v>0.70596923493104657</v>
      </c>
    </row>
    <row r="2470" spans="1:43" x14ac:dyDescent="0.2">
      <c r="A2470" s="23" t="s">
        <v>5665</v>
      </c>
      <c r="B2470" s="6" t="s">
        <v>5683</v>
      </c>
      <c r="C2470" s="6" t="s">
        <v>5670</v>
      </c>
      <c r="D2470" s="2">
        <v>163971</v>
      </c>
      <c r="E2470" s="2">
        <v>166449</v>
      </c>
      <c r="F2470" s="3" t="s">
        <v>3118</v>
      </c>
      <c r="G2470" s="2">
        <v>5</v>
      </c>
      <c r="H2470" s="2">
        <v>166453</v>
      </c>
      <c r="I2470" s="3" t="s">
        <v>3132</v>
      </c>
      <c r="J2470" s="15">
        <v>45314</v>
      </c>
      <c r="K2470" s="24">
        <v>1325706421</v>
      </c>
      <c r="L2470" s="15">
        <v>45211</v>
      </c>
      <c r="M2470" s="15">
        <v>45230</v>
      </c>
      <c r="N2470" s="15"/>
      <c r="O2470" s="26">
        <f>VLOOKUP(D2470,quash!A$2:$I$7791,9,FALSE)</f>
        <v>2</v>
      </c>
      <c r="P2470" s="7">
        <v>10000</v>
      </c>
      <c r="Q2470" s="26">
        <v>115</v>
      </c>
      <c r="R2470" s="19">
        <v>3.97705569269148E-2</v>
      </c>
      <c r="S2470" s="26">
        <v>16</v>
      </c>
      <c r="T2470" s="7">
        <v>7000</v>
      </c>
      <c r="U2470" s="2">
        <v>142</v>
      </c>
      <c r="V2470" s="11">
        <v>1758.65</v>
      </c>
      <c r="W2470" s="14" t="s">
        <v>5281</v>
      </c>
      <c r="X2470" s="18">
        <v>1</v>
      </c>
      <c r="Y2470" s="9">
        <v>7000</v>
      </c>
      <c r="Z2470" s="19">
        <f t="shared" si="623"/>
        <v>0</v>
      </c>
      <c r="AA2470" s="25">
        <v>1758.65</v>
      </c>
      <c r="AB2470" s="30">
        <f t="shared" si="624"/>
        <v>309000</v>
      </c>
      <c r="AC2470" s="30">
        <f t="shared" si="631"/>
        <v>2.2653721682847898E-2</v>
      </c>
      <c r="AD2470" s="31">
        <f t="shared" si="632"/>
        <v>2.6051779935275081</v>
      </c>
      <c r="AE2470" s="31">
        <f t="shared" si="633"/>
        <v>3.2168284789644015</v>
      </c>
      <c r="AG2470" s="30">
        <f t="shared" si="625"/>
        <v>1695000</v>
      </c>
      <c r="AH2470" s="30">
        <f t="shared" si="620"/>
        <v>4.1297935103244837E-3</v>
      </c>
      <c r="AI2470" s="31">
        <f t="shared" si="621"/>
        <v>0.47492625368731561</v>
      </c>
      <c r="AJ2470" s="31">
        <f t="shared" si="622"/>
        <v>0.58643067846607666</v>
      </c>
      <c r="AK2470" s="30">
        <f>IF(W2470="si",($S2470*'COSTOS DE CREDITOS'!$C$27)/DATA!$G2470,"")</f>
        <v>65.906835757745824</v>
      </c>
      <c r="AL2470" s="90">
        <f>IF(W2470="si",'COSTOS DE CREDITOS'!$C$35,"")</f>
        <v>20.421138461538462</v>
      </c>
      <c r="AM2470" s="30">
        <f t="shared" si="626"/>
        <v>430.76923076923077</v>
      </c>
      <c r="AN2470" s="30">
        <f t="shared" si="627"/>
        <v>0</v>
      </c>
      <c r="AO2470" s="30">
        <f t="shared" si="628"/>
        <v>517.09720498851505</v>
      </c>
      <c r="AP2470" s="30">
        <f t="shared" si="629"/>
        <v>1241.5527950114852</v>
      </c>
      <c r="AQ2470" s="19">
        <f t="shared" si="630"/>
        <v>0.70596923493104657</v>
      </c>
    </row>
    <row r="2471" spans="1:43" x14ac:dyDescent="0.2">
      <c r="A2471" s="23" t="s">
        <v>5665</v>
      </c>
      <c r="B2471" s="6" t="s">
        <v>5683</v>
      </c>
      <c r="C2471" s="6" t="s">
        <v>5670</v>
      </c>
      <c r="D2471" s="2">
        <v>166146</v>
      </c>
      <c r="E2471" s="2">
        <v>166449</v>
      </c>
      <c r="F2471" s="3" t="s">
        <v>3118</v>
      </c>
      <c r="G2471" s="2">
        <v>5</v>
      </c>
      <c r="H2471" s="2">
        <v>166454</v>
      </c>
      <c r="I2471" s="3" t="s">
        <v>3133</v>
      </c>
      <c r="J2471" s="15">
        <v>45205</v>
      </c>
      <c r="K2471" s="24">
        <v>1252812179</v>
      </c>
      <c r="L2471" s="15">
        <v>45211</v>
      </c>
      <c r="M2471" s="15">
        <v>45230</v>
      </c>
      <c r="N2471" s="15"/>
      <c r="O2471" s="26" t="e">
        <f>VLOOKUP(D2471,quash!A$2:$I$7791,9,FALSE)</f>
        <v>#N/A</v>
      </c>
      <c r="P2471" s="7">
        <v>9000</v>
      </c>
      <c r="Q2471" s="26">
        <v>134</v>
      </c>
      <c r="R2471" s="19">
        <v>5.6129967649606323E-2</v>
      </c>
      <c r="S2471" s="26">
        <v>16</v>
      </c>
      <c r="T2471" s="7">
        <v>7000</v>
      </c>
      <c r="U2471" s="2">
        <v>142</v>
      </c>
      <c r="V2471" s="11">
        <v>1758.65</v>
      </c>
      <c r="W2471" s="14" t="s">
        <v>5281</v>
      </c>
      <c r="X2471" s="18">
        <v>1</v>
      </c>
      <c r="Y2471" s="9">
        <v>7000</v>
      </c>
      <c r="Z2471" s="19">
        <f t="shared" si="623"/>
        <v>0</v>
      </c>
      <c r="AA2471" s="25">
        <v>1758.65</v>
      </c>
      <c r="AB2471" s="30">
        <f t="shared" si="624"/>
        <v>464000</v>
      </c>
      <c r="AC2471" s="30">
        <f t="shared" si="631"/>
        <v>1.5086206896551725E-2</v>
      </c>
      <c r="AD2471" s="31">
        <f t="shared" si="632"/>
        <v>2.021551724137931</v>
      </c>
      <c r="AE2471" s="31">
        <f t="shared" si="633"/>
        <v>2.1422413793103448</v>
      </c>
      <c r="AG2471" s="30">
        <f t="shared" si="625"/>
        <v>6126000</v>
      </c>
      <c r="AH2471" s="30">
        <f t="shared" si="620"/>
        <v>1.1426705843943846E-3</v>
      </c>
      <c r="AI2471" s="31">
        <f t="shared" si="621"/>
        <v>0.15311785830884753</v>
      </c>
      <c r="AJ2471" s="31">
        <f t="shared" si="622"/>
        <v>0.16225922298400261</v>
      </c>
      <c r="AK2471" s="30">
        <f>IF(W2471="si",($S2471*'COSTOS DE CREDITOS'!$C$27)/DATA!$G2471,"")</f>
        <v>65.906835757745824</v>
      </c>
      <c r="AL2471" s="90">
        <f>IF(W2471="si",'COSTOS DE CREDITOS'!$C$35,"")</f>
        <v>20.421138461538462</v>
      </c>
      <c r="AM2471" s="30">
        <f t="shared" si="626"/>
        <v>430.76923076923077</v>
      </c>
      <c r="AN2471" s="30">
        <f t="shared" si="627"/>
        <v>0</v>
      </c>
      <c r="AO2471" s="30">
        <f t="shared" si="628"/>
        <v>517.09720498851505</v>
      </c>
      <c r="AP2471" s="30">
        <f t="shared" si="629"/>
        <v>1241.5527950114852</v>
      </c>
      <c r="AQ2471" s="19">
        <f t="shared" si="630"/>
        <v>0.70596923493104657</v>
      </c>
    </row>
    <row r="2472" spans="1:43" x14ac:dyDescent="0.2">
      <c r="A2472" s="23" t="s">
        <v>5665</v>
      </c>
      <c r="B2472" s="6" t="s">
        <v>5673</v>
      </c>
      <c r="C2472" s="6" t="s">
        <v>5667</v>
      </c>
      <c r="D2472" s="2">
        <v>166390</v>
      </c>
      <c r="E2472" s="2">
        <v>166475</v>
      </c>
      <c r="F2472" s="3" t="s">
        <v>2197</v>
      </c>
      <c r="G2472" s="2">
        <v>6</v>
      </c>
      <c r="H2472" s="2">
        <v>166481</v>
      </c>
      <c r="I2472" s="3" t="s">
        <v>3134</v>
      </c>
      <c r="J2472" s="15" t="s">
        <v>5688</v>
      </c>
      <c r="K2472" s="24" t="s">
        <v>5688</v>
      </c>
      <c r="L2472" s="15">
        <v>45211</v>
      </c>
      <c r="M2472" s="15">
        <v>45230</v>
      </c>
      <c r="N2472" s="15"/>
      <c r="O2472" s="26">
        <f>VLOOKUP(D2472,quash!A$2:$I$7791,9,FALSE)</f>
        <v>4</v>
      </c>
      <c r="P2472" s="7">
        <v>15000</v>
      </c>
      <c r="Q2472" s="26">
        <v>92</v>
      </c>
      <c r="R2472" s="19">
        <v>5.9818464604665276E-3</v>
      </c>
      <c r="S2472" s="26">
        <v>16</v>
      </c>
      <c r="T2472" s="7">
        <v>10000</v>
      </c>
      <c r="U2472" s="2">
        <v>142</v>
      </c>
      <c r="V2472" s="11">
        <v>2510.34</v>
      </c>
      <c r="W2472" s="14" t="s">
        <v>5281</v>
      </c>
      <c r="X2472" s="18">
        <v>1</v>
      </c>
      <c r="Y2472" s="9">
        <v>10000</v>
      </c>
      <c r="Z2472" s="19">
        <f t="shared" si="623"/>
        <v>0</v>
      </c>
      <c r="AA2472" s="25">
        <v>2510.34</v>
      </c>
      <c r="AB2472" s="30">
        <f t="shared" si="624"/>
        <v>100000</v>
      </c>
      <c r="AC2472" s="30">
        <f t="shared" si="631"/>
        <v>0.1</v>
      </c>
      <c r="AD2472" s="31">
        <f t="shared" si="632"/>
        <v>9.2000000000000011</v>
      </c>
      <c r="AE2472" s="31">
        <f t="shared" si="633"/>
        <v>14.200000000000001</v>
      </c>
      <c r="AG2472" s="30">
        <f t="shared" si="625"/>
        <v>927000</v>
      </c>
      <c r="AH2472" s="30">
        <f t="shared" si="620"/>
        <v>1.0787486515641856E-2</v>
      </c>
      <c r="AI2472" s="31">
        <f t="shared" si="621"/>
        <v>0.99244875943905075</v>
      </c>
      <c r="AJ2472" s="31">
        <f t="shared" si="622"/>
        <v>1.5318230852211436</v>
      </c>
      <c r="AK2472" s="30">
        <f>IF(W2472="si",($S2472*'COSTOS DE CREDITOS'!$C$27)/DATA!$G2472,"")</f>
        <v>54.922363131454851</v>
      </c>
      <c r="AL2472" s="90">
        <f>IF(W2472="si",'COSTOS DE CREDITOS'!$C$35,"")</f>
        <v>20.421138461538462</v>
      </c>
      <c r="AM2472" s="30">
        <f t="shared" si="626"/>
        <v>615.38461538461547</v>
      </c>
      <c r="AN2472" s="30">
        <f t="shared" si="627"/>
        <v>0</v>
      </c>
      <c r="AO2472" s="30">
        <f t="shared" si="628"/>
        <v>690.72811697760881</v>
      </c>
      <c r="AP2472" s="30">
        <f t="shared" si="629"/>
        <v>1819.6118830223913</v>
      </c>
      <c r="AQ2472" s="19">
        <f t="shared" si="630"/>
        <v>0.72484678689834492</v>
      </c>
    </row>
    <row r="2473" spans="1:43" x14ac:dyDescent="0.2">
      <c r="A2473" s="23" t="s">
        <v>5665</v>
      </c>
      <c r="B2473" s="6" t="s">
        <v>5684</v>
      </c>
      <c r="C2473" s="6" t="s">
        <v>5667</v>
      </c>
      <c r="D2473" s="2">
        <v>166130</v>
      </c>
      <c r="E2473" s="2">
        <v>166458</v>
      </c>
      <c r="F2473" s="3" t="s">
        <v>2066</v>
      </c>
      <c r="G2473" s="2">
        <v>5</v>
      </c>
      <c r="H2473" s="2">
        <v>166468</v>
      </c>
      <c r="I2473" s="3" t="s">
        <v>3135</v>
      </c>
      <c r="J2473" s="15">
        <v>45204</v>
      </c>
      <c r="K2473" s="24">
        <v>1252475803</v>
      </c>
      <c r="L2473" s="15">
        <v>45211</v>
      </c>
      <c r="M2473" s="15">
        <v>45230</v>
      </c>
      <c r="N2473" s="15"/>
      <c r="O2473" s="26">
        <f>VLOOKUP(D2473,quash!A$2:$I$7791,9,FALSE)</f>
        <v>1</v>
      </c>
      <c r="P2473" s="7">
        <v>10000</v>
      </c>
      <c r="Q2473" s="26">
        <v>115</v>
      </c>
      <c r="R2473" s="19">
        <v>3.97705569269148E-2</v>
      </c>
      <c r="S2473" s="26">
        <v>16</v>
      </c>
      <c r="T2473" s="7">
        <v>10000</v>
      </c>
      <c r="U2473" s="2">
        <v>142</v>
      </c>
      <c r="V2473" s="11">
        <v>2510.34</v>
      </c>
      <c r="W2473" s="14" t="s">
        <v>5281</v>
      </c>
      <c r="X2473" s="18">
        <v>1</v>
      </c>
      <c r="Y2473" s="9">
        <v>10000</v>
      </c>
      <c r="Z2473" s="19">
        <f t="shared" si="623"/>
        <v>0</v>
      </c>
      <c r="AA2473" s="25">
        <v>2510.34</v>
      </c>
      <c r="AB2473" s="30">
        <f t="shared" si="624"/>
        <v>369000</v>
      </c>
      <c r="AC2473" s="30">
        <f t="shared" si="631"/>
        <v>2.7100271002710029E-2</v>
      </c>
      <c r="AD2473" s="31">
        <f t="shared" si="632"/>
        <v>3.1165311653116534</v>
      </c>
      <c r="AE2473" s="31">
        <f t="shared" si="633"/>
        <v>3.8482384823848239</v>
      </c>
      <c r="AG2473" s="30">
        <f t="shared" si="625"/>
        <v>2427000</v>
      </c>
      <c r="AH2473" s="30">
        <f t="shared" si="620"/>
        <v>4.1203131437989289E-3</v>
      </c>
      <c r="AI2473" s="31">
        <f t="shared" si="621"/>
        <v>0.47383601153687682</v>
      </c>
      <c r="AJ2473" s="31">
        <f t="shared" si="622"/>
        <v>0.58508446641944789</v>
      </c>
      <c r="AK2473" s="30">
        <f>IF(W2473="si",($S2473*'COSTOS DE CREDITOS'!$C$27)/DATA!$G2473,"")</f>
        <v>65.906835757745824</v>
      </c>
      <c r="AL2473" s="90">
        <f>IF(W2473="si",'COSTOS DE CREDITOS'!$C$35,"")</f>
        <v>20.421138461538462</v>
      </c>
      <c r="AM2473" s="30">
        <f t="shared" si="626"/>
        <v>615.38461538461547</v>
      </c>
      <c r="AN2473" s="30">
        <f t="shared" si="627"/>
        <v>0</v>
      </c>
      <c r="AO2473" s="30">
        <f t="shared" si="628"/>
        <v>701.7125896038998</v>
      </c>
      <c r="AP2473" s="30">
        <f t="shared" si="629"/>
        <v>1808.6274103961005</v>
      </c>
      <c r="AQ2473" s="19">
        <f t="shared" si="630"/>
        <v>0.72047109570659762</v>
      </c>
    </row>
    <row r="2474" spans="1:43" x14ac:dyDescent="0.2">
      <c r="A2474" s="23" t="s">
        <v>5665</v>
      </c>
      <c r="B2474" s="6" t="s">
        <v>5676</v>
      </c>
      <c r="C2474" s="6" t="s">
        <v>5670</v>
      </c>
      <c r="D2474" s="4">
        <v>165327</v>
      </c>
      <c r="E2474" s="4">
        <v>166576</v>
      </c>
      <c r="F2474" s="5" t="s">
        <v>3136</v>
      </c>
      <c r="G2474" s="2">
        <v>5</v>
      </c>
      <c r="H2474" s="4">
        <v>166577</v>
      </c>
      <c r="I2474" s="5" t="s">
        <v>3137</v>
      </c>
      <c r="J2474" s="15">
        <v>45197</v>
      </c>
      <c r="K2474" s="24">
        <v>1247604516</v>
      </c>
      <c r="L2474" s="15">
        <v>45212</v>
      </c>
      <c r="M2474" s="15">
        <v>45230</v>
      </c>
      <c r="N2474" s="15"/>
      <c r="O2474" s="26" t="e">
        <f>VLOOKUP(D2474,quash!A$2:$I$7791,9,FALSE)</f>
        <v>#N/A</v>
      </c>
      <c r="P2474" s="7">
        <v>9000</v>
      </c>
      <c r="Q2474" s="26">
        <v>147</v>
      </c>
      <c r="R2474" s="19">
        <v>8.456731836388684E-2</v>
      </c>
      <c r="S2474" s="26">
        <v>16</v>
      </c>
      <c r="T2474" s="8">
        <v>7000</v>
      </c>
      <c r="U2474" s="4">
        <v>142</v>
      </c>
      <c r="V2474" s="10">
        <v>1758.65</v>
      </c>
      <c r="W2474" s="14" t="s">
        <v>5281</v>
      </c>
      <c r="X2474" s="18">
        <v>1</v>
      </c>
      <c r="Y2474" s="9">
        <v>7000</v>
      </c>
      <c r="Z2474" s="19">
        <f t="shared" si="623"/>
        <v>0</v>
      </c>
      <c r="AA2474" s="25">
        <v>1758.65</v>
      </c>
      <c r="AB2474" s="30">
        <f t="shared" si="624"/>
        <v>464000</v>
      </c>
      <c r="AC2474" s="30">
        <f t="shared" si="631"/>
        <v>1.5086206896551725E-2</v>
      </c>
      <c r="AD2474" s="31">
        <f t="shared" si="632"/>
        <v>2.2176724137931036</v>
      </c>
      <c r="AE2474" s="31">
        <f t="shared" si="633"/>
        <v>2.1422413793103448</v>
      </c>
      <c r="AG2474" s="30">
        <f t="shared" si="625"/>
        <v>6126000</v>
      </c>
      <c r="AH2474" s="30">
        <f t="shared" si="620"/>
        <v>1.1426705843943846E-3</v>
      </c>
      <c r="AI2474" s="31">
        <f t="shared" si="621"/>
        <v>0.16797257590597453</v>
      </c>
      <c r="AJ2474" s="31">
        <f t="shared" si="622"/>
        <v>0.16225922298400261</v>
      </c>
      <c r="AK2474" s="30">
        <f>IF(W2474="si",($S2474*'COSTOS DE CREDITOS'!$C$27)/DATA!$G2474,"")</f>
        <v>65.906835757745824</v>
      </c>
      <c r="AL2474" s="90">
        <f>IF(W2474="si",'COSTOS DE CREDITOS'!$C$35,"")</f>
        <v>20.421138461538462</v>
      </c>
      <c r="AM2474" s="30">
        <f t="shared" si="626"/>
        <v>430.76923076923077</v>
      </c>
      <c r="AN2474" s="30">
        <f t="shared" si="627"/>
        <v>0</v>
      </c>
      <c r="AO2474" s="30">
        <f t="shared" si="628"/>
        <v>517.09720498851505</v>
      </c>
      <c r="AP2474" s="30">
        <f t="shared" si="629"/>
        <v>1241.5527950114852</v>
      </c>
      <c r="AQ2474" s="19">
        <f t="shared" si="630"/>
        <v>0.70596923493104657</v>
      </c>
    </row>
    <row r="2475" spans="1:43" x14ac:dyDescent="0.2">
      <c r="A2475" s="23" t="s">
        <v>5665</v>
      </c>
      <c r="B2475" s="6" t="s">
        <v>5676</v>
      </c>
      <c r="C2475" s="6" t="s">
        <v>5670</v>
      </c>
      <c r="D2475" s="4">
        <v>163198</v>
      </c>
      <c r="E2475" s="4">
        <v>166617</v>
      </c>
      <c r="F2475" s="5" t="s">
        <v>3138</v>
      </c>
      <c r="G2475" s="2">
        <v>5</v>
      </c>
      <c r="H2475" s="4">
        <v>166618</v>
      </c>
      <c r="I2475" s="5" t="s">
        <v>3139</v>
      </c>
      <c r="J2475" s="15">
        <v>45168</v>
      </c>
      <c r="K2475" s="24">
        <v>1226589121</v>
      </c>
      <c r="L2475" s="15">
        <v>45213</v>
      </c>
      <c r="M2475" s="15">
        <v>45230</v>
      </c>
      <c r="N2475" s="15"/>
      <c r="O2475" s="26" t="e">
        <f>VLOOKUP(D2475,quash!A$2:$I$7791,9,FALSE)</f>
        <v>#N/A</v>
      </c>
      <c r="P2475" s="7">
        <v>7000</v>
      </c>
      <c r="Q2475" s="26">
        <v>111</v>
      </c>
      <c r="R2475" s="19">
        <v>1.8298129407071966E-2</v>
      </c>
      <c r="S2475" s="26">
        <v>16</v>
      </c>
      <c r="T2475" s="8">
        <v>7000</v>
      </c>
      <c r="U2475" s="4">
        <v>142</v>
      </c>
      <c r="V2475" s="10">
        <v>1758.65</v>
      </c>
      <c r="W2475" s="14" t="s">
        <v>5281</v>
      </c>
      <c r="X2475" s="18">
        <v>1</v>
      </c>
      <c r="Y2475" s="9">
        <v>7000</v>
      </c>
      <c r="Z2475" s="19">
        <f t="shared" si="623"/>
        <v>0</v>
      </c>
      <c r="AA2475" s="25">
        <v>1758.65</v>
      </c>
      <c r="AB2475" s="30">
        <f t="shared" si="624"/>
        <v>464000</v>
      </c>
      <c r="AC2475" s="30">
        <f t="shared" si="631"/>
        <v>1.5086206896551725E-2</v>
      </c>
      <c r="AD2475" s="31">
        <f t="shared" si="632"/>
        <v>1.6745689655172415</v>
      </c>
      <c r="AE2475" s="31">
        <f t="shared" si="633"/>
        <v>2.1422413793103448</v>
      </c>
      <c r="AG2475" s="30">
        <f t="shared" si="625"/>
        <v>6126000</v>
      </c>
      <c r="AH2475" s="30">
        <f t="shared" si="620"/>
        <v>1.1426705843943846E-3</v>
      </c>
      <c r="AI2475" s="31">
        <f t="shared" si="621"/>
        <v>0.12683643486777668</v>
      </c>
      <c r="AJ2475" s="31">
        <f t="shared" si="622"/>
        <v>0.16225922298400261</v>
      </c>
      <c r="AK2475" s="30">
        <f>IF(W2475="si",($S2475*'COSTOS DE CREDITOS'!$C$27)/DATA!$G2475,"")</f>
        <v>65.906835757745824</v>
      </c>
      <c r="AL2475" s="90">
        <f>IF(W2475="si",'COSTOS DE CREDITOS'!$C$35,"")</f>
        <v>20.421138461538462</v>
      </c>
      <c r="AM2475" s="30">
        <f t="shared" si="626"/>
        <v>430.76923076923077</v>
      </c>
      <c r="AN2475" s="30">
        <f t="shared" si="627"/>
        <v>0</v>
      </c>
      <c r="AO2475" s="30">
        <f t="shared" si="628"/>
        <v>517.09720498851505</v>
      </c>
      <c r="AP2475" s="30">
        <f t="shared" si="629"/>
        <v>1241.5527950114852</v>
      </c>
      <c r="AQ2475" s="19">
        <f t="shared" si="630"/>
        <v>0.70596923493104657</v>
      </c>
    </row>
    <row r="2476" spans="1:43" x14ac:dyDescent="0.2">
      <c r="A2476" s="23" t="s">
        <v>5665</v>
      </c>
      <c r="B2476" s="6" t="s">
        <v>5672</v>
      </c>
      <c r="C2476" s="6" t="s">
        <v>5667</v>
      </c>
      <c r="D2476" s="2">
        <v>166384</v>
      </c>
      <c r="E2476" s="2">
        <v>166500</v>
      </c>
      <c r="F2476" s="3" t="s">
        <v>679</v>
      </c>
      <c r="G2476" s="2">
        <v>5</v>
      </c>
      <c r="H2476" s="2">
        <v>166506</v>
      </c>
      <c r="I2476" s="3" t="s">
        <v>3140</v>
      </c>
      <c r="J2476" s="15">
        <v>45209</v>
      </c>
      <c r="K2476" s="24">
        <v>1255319224</v>
      </c>
      <c r="L2476" s="15">
        <v>45211</v>
      </c>
      <c r="M2476" s="15">
        <v>45230</v>
      </c>
      <c r="N2476" s="15"/>
      <c r="O2476" s="26">
        <f>VLOOKUP(D2476,quash!A$2:$I$7791,9,FALSE)</f>
        <v>2</v>
      </c>
      <c r="P2476" s="7">
        <v>10000</v>
      </c>
      <c r="Q2476" s="26">
        <v>127</v>
      </c>
      <c r="R2476" s="19">
        <v>5.24391097594855E-2</v>
      </c>
      <c r="S2476" s="26">
        <v>16</v>
      </c>
      <c r="T2476" s="7">
        <v>5000</v>
      </c>
      <c r="U2476" s="2">
        <v>147</v>
      </c>
      <c r="V2476" s="11">
        <v>1303.3399999999999</v>
      </c>
      <c r="W2476" s="14" t="s">
        <v>5281</v>
      </c>
      <c r="X2476" s="18">
        <v>1</v>
      </c>
      <c r="Y2476" s="9">
        <v>5000</v>
      </c>
      <c r="Z2476" s="19">
        <f t="shared" si="623"/>
        <v>0</v>
      </c>
      <c r="AA2476" s="25">
        <v>1303.3399999999999</v>
      </c>
      <c r="AB2476" s="30">
        <f t="shared" si="624"/>
        <v>309000</v>
      </c>
      <c r="AC2476" s="30">
        <f t="shared" si="631"/>
        <v>1.6181229773462782E-2</v>
      </c>
      <c r="AD2476" s="31">
        <f t="shared" si="632"/>
        <v>2.0550161812297731</v>
      </c>
      <c r="AE2476" s="31">
        <f t="shared" si="633"/>
        <v>2.378640776699029</v>
      </c>
      <c r="AG2476" s="30">
        <f t="shared" si="625"/>
        <v>1695000</v>
      </c>
      <c r="AH2476" s="30">
        <f t="shared" si="620"/>
        <v>2.9498525073746312E-3</v>
      </c>
      <c r="AI2476" s="31">
        <f t="shared" si="621"/>
        <v>0.37463126843657818</v>
      </c>
      <c r="AJ2476" s="31">
        <f t="shared" si="622"/>
        <v>0.4336283185840708</v>
      </c>
      <c r="AK2476" s="30">
        <f>IF(W2476="si",($S2476*'COSTOS DE CREDITOS'!$C$27)/DATA!$G2476,"")</f>
        <v>65.906835757745824</v>
      </c>
      <c r="AL2476" s="90">
        <f>IF(W2476="si",'COSTOS DE CREDITOS'!$C$35,"")</f>
        <v>20.421138461538462</v>
      </c>
      <c r="AM2476" s="30">
        <f t="shared" si="626"/>
        <v>307.69230769230774</v>
      </c>
      <c r="AN2476" s="30">
        <f t="shared" si="627"/>
        <v>0</v>
      </c>
      <c r="AO2476" s="30">
        <f t="shared" si="628"/>
        <v>394.02028191159201</v>
      </c>
      <c r="AP2476" s="30">
        <f t="shared" si="629"/>
        <v>909.31971808840785</v>
      </c>
      <c r="AQ2476" s="19">
        <f t="shared" si="630"/>
        <v>0.69768419452208008</v>
      </c>
    </row>
    <row r="2477" spans="1:43" x14ac:dyDescent="0.2">
      <c r="A2477" s="23" t="s">
        <v>5665</v>
      </c>
      <c r="B2477" s="6" t="s">
        <v>5676</v>
      </c>
      <c r="C2477" s="6" t="s">
        <v>5670</v>
      </c>
      <c r="D2477" s="2">
        <v>165568</v>
      </c>
      <c r="E2477" s="2">
        <v>166576</v>
      </c>
      <c r="F2477" s="3" t="s">
        <v>3136</v>
      </c>
      <c r="G2477" s="2">
        <v>5</v>
      </c>
      <c r="H2477" s="2">
        <v>166578</v>
      </c>
      <c r="I2477" s="3" t="s">
        <v>3141</v>
      </c>
      <c r="J2477" s="15">
        <v>45197</v>
      </c>
      <c r="K2477" s="24">
        <v>1247598211</v>
      </c>
      <c r="L2477" s="15">
        <v>45212</v>
      </c>
      <c r="M2477" s="15">
        <v>45230</v>
      </c>
      <c r="N2477" s="15"/>
      <c r="O2477" s="26" t="e">
        <f>VLOOKUP(D2477,quash!A$2:$I$7791,9,FALSE)</f>
        <v>#N/A</v>
      </c>
      <c r="P2477" s="7">
        <v>9000</v>
      </c>
      <c r="Q2477" s="26">
        <v>147</v>
      </c>
      <c r="R2477" s="19">
        <v>8.456731836388684E-2</v>
      </c>
      <c r="S2477" s="26">
        <v>16</v>
      </c>
      <c r="T2477" s="7">
        <v>7000</v>
      </c>
      <c r="U2477" s="2">
        <v>142</v>
      </c>
      <c r="V2477" s="11">
        <v>1758.65</v>
      </c>
      <c r="W2477" s="14" t="s">
        <v>5281</v>
      </c>
      <c r="X2477" s="18">
        <v>1</v>
      </c>
      <c r="Y2477" s="9">
        <v>7000</v>
      </c>
      <c r="Z2477" s="19">
        <f t="shared" si="623"/>
        <v>0</v>
      </c>
      <c r="AA2477" s="25">
        <v>1758.65</v>
      </c>
      <c r="AB2477" s="30">
        <f t="shared" si="624"/>
        <v>464000</v>
      </c>
      <c r="AC2477" s="30">
        <f t="shared" si="631"/>
        <v>1.5086206896551725E-2</v>
      </c>
      <c r="AD2477" s="31">
        <f t="shared" si="632"/>
        <v>2.2176724137931036</v>
      </c>
      <c r="AE2477" s="31">
        <f t="shared" si="633"/>
        <v>2.1422413793103448</v>
      </c>
      <c r="AG2477" s="30">
        <f t="shared" si="625"/>
        <v>6126000</v>
      </c>
      <c r="AH2477" s="30">
        <f t="shared" si="620"/>
        <v>1.1426705843943846E-3</v>
      </c>
      <c r="AI2477" s="31">
        <f t="shared" si="621"/>
        <v>0.16797257590597453</v>
      </c>
      <c r="AJ2477" s="31">
        <f t="shared" si="622"/>
        <v>0.16225922298400261</v>
      </c>
      <c r="AK2477" s="30">
        <f>IF(W2477="si",($S2477*'COSTOS DE CREDITOS'!$C$27)/DATA!$G2477,"")</f>
        <v>65.906835757745824</v>
      </c>
      <c r="AL2477" s="90">
        <f>IF(W2477="si",'COSTOS DE CREDITOS'!$C$35,"")</f>
        <v>20.421138461538462</v>
      </c>
      <c r="AM2477" s="30">
        <f t="shared" si="626"/>
        <v>430.76923076923077</v>
      </c>
      <c r="AN2477" s="30">
        <f t="shared" si="627"/>
        <v>0</v>
      </c>
      <c r="AO2477" s="30">
        <f t="shared" si="628"/>
        <v>517.09720498851505</v>
      </c>
      <c r="AP2477" s="30">
        <f t="shared" si="629"/>
        <v>1241.5527950114852</v>
      </c>
      <c r="AQ2477" s="19">
        <f t="shared" si="630"/>
        <v>0.70596923493104657</v>
      </c>
    </row>
    <row r="2478" spans="1:43" x14ac:dyDescent="0.2">
      <c r="A2478" s="23" t="s">
        <v>5665</v>
      </c>
      <c r="B2478" s="6" t="s">
        <v>5676</v>
      </c>
      <c r="C2478" s="6" t="s">
        <v>5670</v>
      </c>
      <c r="D2478" s="2">
        <v>165569</v>
      </c>
      <c r="E2478" s="2">
        <v>166576</v>
      </c>
      <c r="F2478" s="3" t="s">
        <v>3136</v>
      </c>
      <c r="G2478" s="2">
        <v>5</v>
      </c>
      <c r="H2478" s="2">
        <v>166579</v>
      </c>
      <c r="I2478" s="3" t="s">
        <v>3142</v>
      </c>
      <c r="J2478" s="15">
        <v>45197</v>
      </c>
      <c r="K2478" s="24">
        <v>1247610024</v>
      </c>
      <c r="L2478" s="15">
        <v>45212</v>
      </c>
      <c r="M2478" s="15">
        <v>45230</v>
      </c>
      <c r="N2478" s="15"/>
      <c r="O2478" s="26" t="e">
        <f>VLOOKUP(D2478,quash!A$2:$I$7791,9,FALSE)</f>
        <v>#N/A</v>
      </c>
      <c r="P2478" s="7">
        <v>9000</v>
      </c>
      <c r="Q2478" s="26">
        <v>147</v>
      </c>
      <c r="R2478" s="19">
        <v>8.456731836388684E-2</v>
      </c>
      <c r="S2478" s="26">
        <v>16</v>
      </c>
      <c r="T2478" s="7">
        <v>7000</v>
      </c>
      <c r="U2478" s="2">
        <v>142</v>
      </c>
      <c r="V2478" s="11">
        <v>1758.65</v>
      </c>
      <c r="W2478" s="14" t="s">
        <v>5281</v>
      </c>
      <c r="X2478" s="18">
        <v>1</v>
      </c>
      <c r="Y2478" s="9">
        <v>7000</v>
      </c>
      <c r="Z2478" s="19">
        <f t="shared" si="623"/>
        <v>0</v>
      </c>
      <c r="AA2478" s="25">
        <v>1758.65</v>
      </c>
      <c r="AB2478" s="30">
        <f t="shared" si="624"/>
        <v>464000</v>
      </c>
      <c r="AC2478" s="30">
        <f t="shared" si="631"/>
        <v>1.5086206896551725E-2</v>
      </c>
      <c r="AD2478" s="31">
        <f t="shared" si="632"/>
        <v>2.2176724137931036</v>
      </c>
      <c r="AE2478" s="31">
        <f t="shared" si="633"/>
        <v>2.1422413793103448</v>
      </c>
      <c r="AG2478" s="30">
        <f t="shared" si="625"/>
        <v>6126000</v>
      </c>
      <c r="AH2478" s="30">
        <f t="shared" si="620"/>
        <v>1.1426705843943846E-3</v>
      </c>
      <c r="AI2478" s="31">
        <f t="shared" si="621"/>
        <v>0.16797257590597453</v>
      </c>
      <c r="AJ2478" s="31">
        <f t="shared" si="622"/>
        <v>0.16225922298400261</v>
      </c>
      <c r="AK2478" s="30">
        <f>IF(W2478="si",($S2478*'COSTOS DE CREDITOS'!$C$27)/DATA!$G2478,"")</f>
        <v>65.906835757745824</v>
      </c>
      <c r="AL2478" s="90">
        <f>IF(W2478="si",'COSTOS DE CREDITOS'!$C$35,"")</f>
        <v>20.421138461538462</v>
      </c>
      <c r="AM2478" s="30">
        <f t="shared" si="626"/>
        <v>430.76923076923077</v>
      </c>
      <c r="AN2478" s="30">
        <f t="shared" si="627"/>
        <v>0</v>
      </c>
      <c r="AO2478" s="30">
        <f t="shared" si="628"/>
        <v>517.09720498851505</v>
      </c>
      <c r="AP2478" s="30">
        <f t="shared" si="629"/>
        <v>1241.5527950114852</v>
      </c>
      <c r="AQ2478" s="19">
        <f t="shared" si="630"/>
        <v>0.70596923493104657</v>
      </c>
    </row>
    <row r="2479" spans="1:43" x14ac:dyDescent="0.2">
      <c r="A2479" s="23" t="s">
        <v>5665</v>
      </c>
      <c r="B2479" s="6" t="s">
        <v>5676</v>
      </c>
      <c r="C2479" s="6" t="s">
        <v>5670</v>
      </c>
      <c r="D2479" s="2">
        <v>165959</v>
      </c>
      <c r="E2479" s="2">
        <v>166576</v>
      </c>
      <c r="F2479" s="3" t="s">
        <v>3136</v>
      </c>
      <c r="G2479" s="2">
        <v>5</v>
      </c>
      <c r="H2479" s="2">
        <v>166583</v>
      </c>
      <c r="I2479" s="3" t="s">
        <v>3143</v>
      </c>
      <c r="J2479" s="15">
        <v>45202</v>
      </c>
      <c r="K2479" s="24">
        <v>1250794664</v>
      </c>
      <c r="L2479" s="15">
        <v>45212</v>
      </c>
      <c r="M2479" s="15">
        <v>45230</v>
      </c>
      <c r="N2479" s="15"/>
      <c r="O2479" s="26" t="e">
        <f>VLOOKUP(D2479,quash!A$2:$I$7791,9,FALSE)</f>
        <v>#N/A</v>
      </c>
      <c r="P2479" s="7">
        <v>9000</v>
      </c>
      <c r="Q2479" s="26">
        <v>147</v>
      </c>
      <c r="R2479" s="19">
        <v>8.456731836388684E-2</v>
      </c>
      <c r="S2479" s="26">
        <v>16</v>
      </c>
      <c r="T2479" s="7">
        <v>7000</v>
      </c>
      <c r="U2479" s="2">
        <v>142</v>
      </c>
      <c r="V2479" s="11">
        <v>1758.65</v>
      </c>
      <c r="W2479" s="14" t="s">
        <v>5281</v>
      </c>
      <c r="X2479" s="18">
        <v>1</v>
      </c>
      <c r="Y2479" s="9">
        <v>7000</v>
      </c>
      <c r="Z2479" s="19">
        <f t="shared" si="623"/>
        <v>0</v>
      </c>
      <c r="AA2479" s="25">
        <v>1758.65</v>
      </c>
      <c r="AB2479" s="30">
        <f t="shared" si="624"/>
        <v>464000</v>
      </c>
      <c r="AC2479" s="30">
        <f t="shared" si="631"/>
        <v>1.5086206896551725E-2</v>
      </c>
      <c r="AD2479" s="31">
        <f t="shared" si="632"/>
        <v>2.2176724137931036</v>
      </c>
      <c r="AE2479" s="31">
        <f t="shared" si="633"/>
        <v>2.1422413793103448</v>
      </c>
      <c r="AG2479" s="30">
        <f t="shared" si="625"/>
        <v>6126000</v>
      </c>
      <c r="AH2479" s="30">
        <f t="shared" si="620"/>
        <v>1.1426705843943846E-3</v>
      </c>
      <c r="AI2479" s="31">
        <f t="shared" si="621"/>
        <v>0.16797257590597453</v>
      </c>
      <c r="AJ2479" s="31">
        <f t="shared" si="622"/>
        <v>0.16225922298400261</v>
      </c>
      <c r="AK2479" s="30">
        <f>IF(W2479="si",($S2479*'COSTOS DE CREDITOS'!$C$27)/DATA!$G2479,"")</f>
        <v>65.906835757745824</v>
      </c>
      <c r="AL2479" s="90">
        <f>IF(W2479="si",'COSTOS DE CREDITOS'!$C$35,"")</f>
        <v>20.421138461538462</v>
      </c>
      <c r="AM2479" s="30">
        <f t="shared" si="626"/>
        <v>430.76923076923077</v>
      </c>
      <c r="AN2479" s="30">
        <f t="shared" si="627"/>
        <v>0</v>
      </c>
      <c r="AO2479" s="30">
        <f t="shared" si="628"/>
        <v>517.09720498851505</v>
      </c>
      <c r="AP2479" s="30">
        <f t="shared" si="629"/>
        <v>1241.5527950114852</v>
      </c>
      <c r="AQ2479" s="19">
        <f t="shared" si="630"/>
        <v>0.70596923493104657</v>
      </c>
    </row>
    <row r="2480" spans="1:43" x14ac:dyDescent="0.2">
      <c r="A2480" s="23" t="s">
        <v>5665</v>
      </c>
      <c r="B2480" s="6" t="s">
        <v>5676</v>
      </c>
      <c r="C2480" s="6" t="s">
        <v>5670</v>
      </c>
      <c r="D2480" s="2">
        <v>165557</v>
      </c>
      <c r="E2480" s="2">
        <v>166576</v>
      </c>
      <c r="F2480" s="3" t="s">
        <v>3136</v>
      </c>
      <c r="G2480" s="2">
        <v>5</v>
      </c>
      <c r="H2480" s="2">
        <v>166584</v>
      </c>
      <c r="I2480" s="3" t="s">
        <v>3144</v>
      </c>
      <c r="J2480" s="15">
        <v>45197</v>
      </c>
      <c r="K2480" s="24">
        <v>1247597901</v>
      </c>
      <c r="L2480" s="15">
        <v>45212</v>
      </c>
      <c r="M2480" s="15">
        <v>45230</v>
      </c>
      <c r="N2480" s="15"/>
      <c r="O2480" s="26" t="e">
        <f>VLOOKUP(D2480,quash!A$2:$I$7791,9,FALSE)</f>
        <v>#N/A</v>
      </c>
      <c r="P2480" s="7">
        <v>9000</v>
      </c>
      <c r="Q2480" s="26">
        <v>147</v>
      </c>
      <c r="R2480" s="19">
        <v>8.456731836388684E-2</v>
      </c>
      <c r="S2480" s="26">
        <v>16</v>
      </c>
      <c r="T2480" s="7">
        <v>7000</v>
      </c>
      <c r="U2480" s="2">
        <v>142</v>
      </c>
      <c r="V2480" s="11">
        <v>1758.65</v>
      </c>
      <c r="W2480" s="14" t="s">
        <v>5281</v>
      </c>
      <c r="X2480" s="18">
        <v>1</v>
      </c>
      <c r="Y2480" s="9">
        <v>7000</v>
      </c>
      <c r="Z2480" s="19">
        <f t="shared" si="623"/>
        <v>0</v>
      </c>
      <c r="AA2480" s="25">
        <v>1758.65</v>
      </c>
      <c r="AB2480" s="30">
        <f t="shared" si="624"/>
        <v>464000</v>
      </c>
      <c r="AC2480" s="30">
        <f t="shared" si="631"/>
        <v>1.5086206896551725E-2</v>
      </c>
      <c r="AD2480" s="31">
        <f t="shared" si="632"/>
        <v>2.2176724137931036</v>
      </c>
      <c r="AE2480" s="31">
        <f t="shared" si="633"/>
        <v>2.1422413793103448</v>
      </c>
      <c r="AG2480" s="30">
        <f t="shared" si="625"/>
        <v>6126000</v>
      </c>
      <c r="AH2480" s="30">
        <f t="shared" si="620"/>
        <v>1.1426705843943846E-3</v>
      </c>
      <c r="AI2480" s="31">
        <f t="shared" si="621"/>
        <v>0.16797257590597453</v>
      </c>
      <c r="AJ2480" s="31">
        <f t="shared" si="622"/>
        <v>0.16225922298400261</v>
      </c>
      <c r="AK2480" s="30">
        <f>IF(W2480="si",($S2480*'COSTOS DE CREDITOS'!$C$27)/DATA!$G2480,"")</f>
        <v>65.906835757745824</v>
      </c>
      <c r="AL2480" s="90">
        <f>IF(W2480="si",'COSTOS DE CREDITOS'!$C$35,"")</f>
        <v>20.421138461538462</v>
      </c>
      <c r="AM2480" s="30">
        <f t="shared" si="626"/>
        <v>430.76923076923077</v>
      </c>
      <c r="AN2480" s="30">
        <f t="shared" si="627"/>
        <v>0</v>
      </c>
      <c r="AO2480" s="30">
        <f t="shared" si="628"/>
        <v>517.09720498851505</v>
      </c>
      <c r="AP2480" s="30">
        <f t="shared" si="629"/>
        <v>1241.5527950114852</v>
      </c>
      <c r="AQ2480" s="19">
        <f t="shared" si="630"/>
        <v>0.70596923493104657</v>
      </c>
    </row>
    <row r="2481" spans="1:43" x14ac:dyDescent="0.2">
      <c r="A2481" s="23" t="s">
        <v>5665</v>
      </c>
      <c r="B2481" s="6" t="s">
        <v>5672</v>
      </c>
      <c r="C2481" s="6" t="s">
        <v>5667</v>
      </c>
      <c r="D2481" s="2">
        <v>166060</v>
      </c>
      <c r="E2481" s="2">
        <v>166589</v>
      </c>
      <c r="F2481" s="3" t="s">
        <v>254</v>
      </c>
      <c r="G2481" s="2">
        <v>5</v>
      </c>
      <c r="H2481" s="2">
        <v>166595</v>
      </c>
      <c r="I2481" s="3" t="s">
        <v>3145</v>
      </c>
      <c r="J2481" s="15">
        <v>45204</v>
      </c>
      <c r="K2481" s="24">
        <v>1252068859</v>
      </c>
      <c r="L2481" s="15">
        <v>45212</v>
      </c>
      <c r="M2481" s="15">
        <v>45230</v>
      </c>
      <c r="N2481" s="15"/>
      <c r="O2481" s="26">
        <f>VLOOKUP(D2481,quash!A$2:$I$7791,9,FALSE)</f>
        <v>2</v>
      </c>
      <c r="P2481" s="7">
        <v>10000</v>
      </c>
      <c r="Q2481" s="26">
        <v>110</v>
      </c>
      <c r="R2481" s="19">
        <v>3.3741050530766099E-2</v>
      </c>
      <c r="S2481" s="26">
        <v>16</v>
      </c>
      <c r="T2481" s="7">
        <v>6000</v>
      </c>
      <c r="U2481" s="2">
        <v>142</v>
      </c>
      <c r="V2481" s="11">
        <v>1503.37</v>
      </c>
      <c r="W2481" s="14" t="s">
        <v>5281</v>
      </c>
      <c r="X2481" s="18">
        <v>1</v>
      </c>
      <c r="Y2481" s="9">
        <v>6000</v>
      </c>
      <c r="Z2481" s="19">
        <f t="shared" si="623"/>
        <v>0</v>
      </c>
      <c r="AA2481" s="25">
        <v>1503.37</v>
      </c>
      <c r="AB2481" s="30">
        <f t="shared" si="624"/>
        <v>309000</v>
      </c>
      <c r="AC2481" s="30">
        <f t="shared" si="631"/>
        <v>1.9417475728155338E-2</v>
      </c>
      <c r="AD2481" s="31">
        <f t="shared" si="632"/>
        <v>2.1359223300970873</v>
      </c>
      <c r="AE2481" s="31">
        <f t="shared" si="633"/>
        <v>2.7572815533980579</v>
      </c>
      <c r="AG2481" s="30">
        <f t="shared" si="625"/>
        <v>1695000</v>
      </c>
      <c r="AH2481" s="30">
        <f t="shared" si="620"/>
        <v>3.5398230088495575E-3</v>
      </c>
      <c r="AI2481" s="31">
        <f t="shared" si="621"/>
        <v>0.38938053097345132</v>
      </c>
      <c r="AJ2481" s="31">
        <f t="shared" si="622"/>
        <v>0.50265486725663711</v>
      </c>
      <c r="AK2481" s="30">
        <f>IF(W2481="si",($S2481*'COSTOS DE CREDITOS'!$C$27)/DATA!$G2481,"")</f>
        <v>65.906835757745824</v>
      </c>
      <c r="AL2481" s="90">
        <f>IF(W2481="si",'COSTOS DE CREDITOS'!$C$35,"")</f>
        <v>20.421138461538462</v>
      </c>
      <c r="AM2481" s="30">
        <f t="shared" si="626"/>
        <v>369.23076923076923</v>
      </c>
      <c r="AN2481" s="30">
        <f t="shared" si="627"/>
        <v>0</v>
      </c>
      <c r="AO2481" s="30">
        <f t="shared" si="628"/>
        <v>455.5587434500535</v>
      </c>
      <c r="AP2481" s="30">
        <f t="shared" si="629"/>
        <v>1047.8112565499464</v>
      </c>
      <c r="AQ2481" s="19">
        <f t="shared" si="630"/>
        <v>0.69697496727348984</v>
      </c>
    </row>
    <row r="2482" spans="1:43" x14ac:dyDescent="0.2">
      <c r="A2482" s="23" t="s">
        <v>5665</v>
      </c>
      <c r="B2482" s="6" t="s">
        <v>5672</v>
      </c>
      <c r="C2482" s="6" t="s">
        <v>5667</v>
      </c>
      <c r="D2482" s="2">
        <v>166031</v>
      </c>
      <c r="E2482" s="2">
        <v>166589</v>
      </c>
      <c r="F2482" s="3" t="s">
        <v>254</v>
      </c>
      <c r="G2482" s="2">
        <v>5</v>
      </c>
      <c r="H2482" s="2">
        <v>166596</v>
      </c>
      <c r="I2482" s="3" t="s">
        <v>3146</v>
      </c>
      <c r="J2482" s="15">
        <v>45203</v>
      </c>
      <c r="K2482" s="24">
        <v>1251724884</v>
      </c>
      <c r="L2482" s="15">
        <v>45212</v>
      </c>
      <c r="M2482" s="15">
        <v>45230</v>
      </c>
      <c r="N2482" s="15"/>
      <c r="O2482" s="26">
        <f>VLOOKUP(D2482,quash!A$2:$I$7791,9,FALSE)</f>
        <v>1</v>
      </c>
      <c r="P2482" s="7">
        <v>10000</v>
      </c>
      <c r="Q2482" s="26">
        <v>110</v>
      </c>
      <c r="R2482" s="19">
        <v>3.11605023919212E-2</v>
      </c>
      <c r="S2482" s="26">
        <v>16</v>
      </c>
      <c r="T2482" s="7">
        <v>6000</v>
      </c>
      <c r="U2482" s="2">
        <v>142</v>
      </c>
      <c r="V2482" s="11">
        <v>1503.37</v>
      </c>
      <c r="W2482" s="14" t="s">
        <v>5281</v>
      </c>
      <c r="X2482" s="18">
        <v>1</v>
      </c>
      <c r="Y2482" s="9">
        <v>6000</v>
      </c>
      <c r="Z2482" s="19">
        <f t="shared" si="623"/>
        <v>0</v>
      </c>
      <c r="AA2482" s="25">
        <v>1503.37</v>
      </c>
      <c r="AB2482" s="30">
        <f t="shared" si="624"/>
        <v>369000</v>
      </c>
      <c r="AC2482" s="30">
        <f t="shared" si="631"/>
        <v>1.6260162601626018E-2</v>
      </c>
      <c r="AD2482" s="31">
        <f t="shared" si="632"/>
        <v>1.788617886178862</v>
      </c>
      <c r="AE2482" s="31">
        <f t="shared" si="633"/>
        <v>2.3089430894308944</v>
      </c>
      <c r="AG2482" s="30">
        <f t="shared" si="625"/>
        <v>2427000</v>
      </c>
      <c r="AH2482" s="30">
        <f t="shared" si="620"/>
        <v>2.472187886279357E-3</v>
      </c>
      <c r="AI2482" s="31">
        <f t="shared" si="621"/>
        <v>0.27194066749072926</v>
      </c>
      <c r="AJ2482" s="31">
        <f t="shared" si="622"/>
        <v>0.35105067985166871</v>
      </c>
      <c r="AK2482" s="30">
        <f>IF(W2482="si",($S2482*'COSTOS DE CREDITOS'!$C$27)/DATA!$G2482,"")</f>
        <v>65.906835757745824</v>
      </c>
      <c r="AL2482" s="90">
        <f>IF(W2482="si",'COSTOS DE CREDITOS'!$C$35,"")</f>
        <v>20.421138461538462</v>
      </c>
      <c r="AM2482" s="30">
        <f t="shared" si="626"/>
        <v>369.23076923076923</v>
      </c>
      <c r="AN2482" s="30">
        <f t="shared" si="627"/>
        <v>0</v>
      </c>
      <c r="AO2482" s="30">
        <f t="shared" si="628"/>
        <v>455.5587434500535</v>
      </c>
      <c r="AP2482" s="30">
        <f t="shared" si="629"/>
        <v>1047.8112565499464</v>
      </c>
      <c r="AQ2482" s="19">
        <f t="shared" si="630"/>
        <v>0.69697496727348984</v>
      </c>
    </row>
    <row r="2483" spans="1:43" x14ac:dyDescent="0.2">
      <c r="A2483" s="23" t="s">
        <v>5665</v>
      </c>
      <c r="B2483" s="6" t="s">
        <v>5672</v>
      </c>
      <c r="C2483" s="6" t="s">
        <v>5667</v>
      </c>
      <c r="D2483" s="2">
        <v>166330</v>
      </c>
      <c r="E2483" s="2">
        <v>166589</v>
      </c>
      <c r="F2483" s="3" t="s">
        <v>254</v>
      </c>
      <c r="G2483" s="2">
        <v>5</v>
      </c>
      <c r="H2483" s="2">
        <v>166597</v>
      </c>
      <c r="I2483" s="3" t="s">
        <v>3147</v>
      </c>
      <c r="J2483" s="15">
        <v>45209</v>
      </c>
      <c r="K2483" s="24">
        <v>1254982465</v>
      </c>
      <c r="L2483" s="15">
        <v>45212</v>
      </c>
      <c r="M2483" s="15">
        <v>45230</v>
      </c>
      <c r="N2483" s="15"/>
      <c r="O2483" s="26">
        <f>VLOOKUP(D2483,quash!A$2:$I$7791,9,FALSE)</f>
        <v>2</v>
      </c>
      <c r="P2483" s="7">
        <v>10000</v>
      </c>
      <c r="Q2483" s="26">
        <v>127</v>
      </c>
      <c r="R2483" s="19">
        <v>5.24391097594855E-2</v>
      </c>
      <c r="S2483" s="26">
        <v>16</v>
      </c>
      <c r="T2483" s="7">
        <v>6000</v>
      </c>
      <c r="U2483" s="2">
        <v>142</v>
      </c>
      <c r="V2483" s="11">
        <v>1503.37</v>
      </c>
      <c r="W2483" s="14" t="s">
        <v>5281</v>
      </c>
      <c r="X2483" s="18">
        <v>1</v>
      </c>
      <c r="Y2483" s="9">
        <v>6000</v>
      </c>
      <c r="Z2483" s="19">
        <f t="shared" si="623"/>
        <v>0</v>
      </c>
      <c r="AA2483" s="25">
        <v>1503.37</v>
      </c>
      <c r="AB2483" s="30">
        <f t="shared" si="624"/>
        <v>309000</v>
      </c>
      <c r="AC2483" s="30">
        <f t="shared" si="631"/>
        <v>1.9417475728155338E-2</v>
      </c>
      <c r="AD2483" s="31">
        <f t="shared" si="632"/>
        <v>2.4660194174757279</v>
      </c>
      <c r="AE2483" s="31">
        <f t="shared" si="633"/>
        <v>2.7572815533980579</v>
      </c>
      <c r="AG2483" s="30">
        <f t="shared" si="625"/>
        <v>1695000</v>
      </c>
      <c r="AH2483" s="30">
        <f t="shared" ref="AH2483:AH2546" si="634">IFERROR($T2483/AG2483,"")</f>
        <v>3.5398230088495575E-3</v>
      </c>
      <c r="AI2483" s="31">
        <f t="shared" ref="AI2483:AI2546" si="635">IFERROR(AH2483*$Q2483,"")</f>
        <v>0.44955752212389377</v>
      </c>
      <c r="AJ2483" s="31">
        <f t="shared" ref="AJ2483:AJ2546" si="636">IFERROR(AH2483*$U2483,"")</f>
        <v>0.50265486725663711</v>
      </c>
      <c r="AK2483" s="30">
        <f>IF(W2483="si",($S2483*'COSTOS DE CREDITOS'!$C$27)/DATA!$G2483,"")</f>
        <v>65.906835757745824</v>
      </c>
      <c r="AL2483" s="90">
        <f>IF(W2483="si",'COSTOS DE CREDITOS'!$C$35,"")</f>
        <v>20.421138461538462</v>
      </c>
      <c r="AM2483" s="30">
        <f t="shared" si="626"/>
        <v>369.23076923076923</v>
      </c>
      <c r="AN2483" s="30">
        <f t="shared" si="627"/>
        <v>0</v>
      </c>
      <c r="AO2483" s="30">
        <f t="shared" si="628"/>
        <v>455.5587434500535</v>
      </c>
      <c r="AP2483" s="30">
        <f t="shared" si="629"/>
        <v>1047.8112565499464</v>
      </c>
      <c r="AQ2483" s="19">
        <f t="shared" si="630"/>
        <v>0.69697496727348984</v>
      </c>
    </row>
    <row r="2484" spans="1:43" x14ac:dyDescent="0.2">
      <c r="A2484" s="23" t="s">
        <v>5665</v>
      </c>
      <c r="B2484" s="6" t="s">
        <v>5676</v>
      </c>
      <c r="C2484" s="6" t="s">
        <v>5670</v>
      </c>
      <c r="D2484" s="2">
        <v>166375</v>
      </c>
      <c r="E2484" s="2">
        <v>166617</v>
      </c>
      <c r="F2484" s="3" t="s">
        <v>3138</v>
      </c>
      <c r="G2484" s="2">
        <v>5</v>
      </c>
      <c r="H2484" s="2">
        <v>166619</v>
      </c>
      <c r="I2484" s="3" t="s">
        <v>3148</v>
      </c>
      <c r="J2484" s="15">
        <v>45209</v>
      </c>
      <c r="K2484" s="24">
        <v>1255261681</v>
      </c>
      <c r="L2484" s="15">
        <v>45213</v>
      </c>
      <c r="M2484" s="15">
        <v>45230</v>
      </c>
      <c r="N2484" s="15"/>
      <c r="O2484" s="26" t="e">
        <f>VLOOKUP(D2484,quash!A$2:$I$7791,9,FALSE)</f>
        <v>#N/A</v>
      </c>
      <c r="P2484" s="7">
        <v>9000</v>
      </c>
      <c r="Q2484" s="26">
        <v>147</v>
      </c>
      <c r="R2484" s="19">
        <v>8.456731836388684E-2</v>
      </c>
      <c r="S2484" s="26">
        <v>16</v>
      </c>
      <c r="T2484" s="7">
        <v>7000</v>
      </c>
      <c r="U2484" s="2">
        <v>142</v>
      </c>
      <c r="V2484" s="11">
        <v>1758.65</v>
      </c>
      <c r="W2484" s="14" t="s">
        <v>5281</v>
      </c>
      <c r="X2484" s="18">
        <v>1</v>
      </c>
      <c r="Y2484" s="9">
        <v>7000</v>
      </c>
      <c r="Z2484" s="19">
        <f t="shared" si="623"/>
        <v>0</v>
      </c>
      <c r="AA2484" s="25">
        <v>1758.65</v>
      </c>
      <c r="AB2484" s="30">
        <f t="shared" si="624"/>
        <v>464000</v>
      </c>
      <c r="AC2484" s="30">
        <f t="shared" si="631"/>
        <v>1.5086206896551725E-2</v>
      </c>
      <c r="AD2484" s="31">
        <f t="shared" si="632"/>
        <v>2.2176724137931036</v>
      </c>
      <c r="AE2484" s="31">
        <f t="shared" si="633"/>
        <v>2.1422413793103448</v>
      </c>
      <c r="AG2484" s="30">
        <f t="shared" si="625"/>
        <v>6126000</v>
      </c>
      <c r="AH2484" s="30">
        <f t="shared" si="634"/>
        <v>1.1426705843943846E-3</v>
      </c>
      <c r="AI2484" s="31">
        <f t="shared" si="635"/>
        <v>0.16797257590597453</v>
      </c>
      <c r="AJ2484" s="31">
        <f t="shared" si="636"/>
        <v>0.16225922298400261</v>
      </c>
      <c r="AK2484" s="30">
        <f>IF(W2484="si",($S2484*'COSTOS DE CREDITOS'!$C$27)/DATA!$G2484,"")</f>
        <v>65.906835757745824</v>
      </c>
      <c r="AL2484" s="90">
        <f>IF(W2484="si",'COSTOS DE CREDITOS'!$C$35,"")</f>
        <v>20.421138461538462</v>
      </c>
      <c r="AM2484" s="30">
        <f t="shared" si="626"/>
        <v>430.76923076923077</v>
      </c>
      <c r="AN2484" s="30">
        <f t="shared" si="627"/>
        <v>0</v>
      </c>
      <c r="AO2484" s="30">
        <f t="shared" si="628"/>
        <v>517.09720498851505</v>
      </c>
      <c r="AP2484" s="30">
        <f t="shared" si="629"/>
        <v>1241.5527950114852</v>
      </c>
      <c r="AQ2484" s="19">
        <f t="shared" si="630"/>
        <v>0.70596923493104657</v>
      </c>
    </row>
    <row r="2485" spans="1:43" x14ac:dyDescent="0.2">
      <c r="A2485" s="23" t="s">
        <v>5665</v>
      </c>
      <c r="B2485" s="6" t="s">
        <v>5676</v>
      </c>
      <c r="C2485" s="6" t="s">
        <v>5670</v>
      </c>
      <c r="D2485" s="2">
        <v>164003</v>
      </c>
      <c r="E2485" s="2">
        <v>166617</v>
      </c>
      <c r="F2485" s="3" t="s">
        <v>3138</v>
      </c>
      <c r="G2485" s="2">
        <v>5</v>
      </c>
      <c r="H2485" s="2">
        <v>166620</v>
      </c>
      <c r="I2485" s="3" t="s">
        <v>3149</v>
      </c>
      <c r="J2485" s="15">
        <v>45177</v>
      </c>
      <c r="K2485" s="24">
        <v>1233055555</v>
      </c>
      <c r="L2485" s="15">
        <v>45213</v>
      </c>
      <c r="M2485" s="15">
        <v>45230</v>
      </c>
      <c r="N2485" s="15"/>
      <c r="O2485" s="26">
        <f>VLOOKUP(D2485,quash!A$2:$I$7791,9,FALSE)</f>
        <v>4</v>
      </c>
      <c r="P2485" s="7">
        <v>10000</v>
      </c>
      <c r="Q2485" s="26">
        <v>147</v>
      </c>
      <c r="R2485" s="19">
        <v>7.9000519063170294E-2</v>
      </c>
      <c r="S2485" s="26">
        <v>16</v>
      </c>
      <c r="T2485" s="7">
        <v>7000</v>
      </c>
      <c r="U2485" s="2">
        <v>142</v>
      </c>
      <c r="V2485" s="11">
        <v>1758.65</v>
      </c>
      <c r="W2485" s="14" t="s">
        <v>5281</v>
      </c>
      <c r="X2485" s="18">
        <v>1</v>
      </c>
      <c r="Y2485" s="9">
        <v>7000</v>
      </c>
      <c r="Z2485" s="19">
        <f t="shared" si="623"/>
        <v>0</v>
      </c>
      <c r="AA2485" s="25">
        <v>1758.65</v>
      </c>
      <c r="AB2485" s="30">
        <f t="shared" si="624"/>
        <v>100000</v>
      </c>
      <c r="AC2485" s="30">
        <f t="shared" si="631"/>
        <v>7.0000000000000007E-2</v>
      </c>
      <c r="AD2485" s="31">
        <f t="shared" si="632"/>
        <v>10.290000000000001</v>
      </c>
      <c r="AE2485" s="31">
        <f t="shared" si="633"/>
        <v>9.9400000000000013</v>
      </c>
      <c r="AG2485" s="30">
        <f t="shared" si="625"/>
        <v>927000</v>
      </c>
      <c r="AH2485" s="30">
        <f t="shared" si="634"/>
        <v>7.551240560949299E-3</v>
      </c>
      <c r="AI2485" s="31">
        <f t="shared" si="635"/>
        <v>1.110032362459547</v>
      </c>
      <c r="AJ2485" s="31">
        <f t="shared" si="636"/>
        <v>1.0722761596548005</v>
      </c>
      <c r="AK2485" s="30">
        <f>IF(W2485="si",($S2485*'COSTOS DE CREDITOS'!$C$27)/DATA!$G2485,"")</f>
        <v>65.906835757745824</v>
      </c>
      <c r="AL2485" s="90">
        <f>IF(W2485="si",'COSTOS DE CREDITOS'!$C$35,"")</f>
        <v>20.421138461538462</v>
      </c>
      <c r="AM2485" s="30">
        <f t="shared" si="626"/>
        <v>430.76923076923077</v>
      </c>
      <c r="AN2485" s="30">
        <f t="shared" si="627"/>
        <v>0</v>
      </c>
      <c r="AO2485" s="30">
        <f t="shared" si="628"/>
        <v>517.09720498851505</v>
      </c>
      <c r="AP2485" s="30">
        <f t="shared" si="629"/>
        <v>1241.5527950114852</v>
      </c>
      <c r="AQ2485" s="19">
        <f t="shared" si="630"/>
        <v>0.70596923493104657</v>
      </c>
    </row>
    <row r="2486" spans="1:43" x14ac:dyDescent="0.2">
      <c r="A2486" s="23" t="s">
        <v>5665</v>
      </c>
      <c r="B2486" s="6" t="s">
        <v>5676</v>
      </c>
      <c r="C2486" s="6" t="s">
        <v>5670</v>
      </c>
      <c r="D2486" s="2">
        <v>164002</v>
      </c>
      <c r="E2486" s="2">
        <v>166617</v>
      </c>
      <c r="F2486" s="3" t="s">
        <v>3138</v>
      </c>
      <c r="G2486" s="2">
        <v>5</v>
      </c>
      <c r="H2486" s="2">
        <v>166621</v>
      </c>
      <c r="I2486" s="3" t="s">
        <v>3150</v>
      </c>
      <c r="J2486" s="15">
        <v>45177</v>
      </c>
      <c r="K2486" s="24">
        <v>1233015266</v>
      </c>
      <c r="L2486" s="15">
        <v>45213</v>
      </c>
      <c r="M2486" s="15">
        <v>45230</v>
      </c>
      <c r="N2486" s="15"/>
      <c r="O2486" s="26">
        <f>VLOOKUP(D2486,quash!A$2:$I$7791,9,FALSE)</f>
        <v>2</v>
      </c>
      <c r="P2486" s="7">
        <v>5000</v>
      </c>
      <c r="Q2486" s="26">
        <v>147</v>
      </c>
      <c r="R2486" s="19">
        <v>0.11226939921536</v>
      </c>
      <c r="S2486" s="26">
        <v>16</v>
      </c>
      <c r="T2486" s="7">
        <v>7000</v>
      </c>
      <c r="U2486" s="2">
        <v>142</v>
      </c>
      <c r="V2486" s="11">
        <v>1758.65</v>
      </c>
      <c r="W2486" s="14" t="s">
        <v>5281</v>
      </c>
      <c r="X2486" s="18">
        <v>1</v>
      </c>
      <c r="Y2486" s="9">
        <v>7000</v>
      </c>
      <c r="Z2486" s="19">
        <f t="shared" si="623"/>
        <v>0</v>
      </c>
      <c r="AA2486" s="25">
        <v>1758.65</v>
      </c>
      <c r="AB2486" s="30">
        <f t="shared" si="624"/>
        <v>309000</v>
      </c>
      <c r="AC2486" s="30">
        <f t="shared" si="631"/>
        <v>2.2653721682847898E-2</v>
      </c>
      <c r="AD2486" s="31">
        <f t="shared" si="632"/>
        <v>3.3300970873786411</v>
      </c>
      <c r="AE2486" s="31">
        <f t="shared" si="633"/>
        <v>3.2168284789644015</v>
      </c>
      <c r="AG2486" s="30">
        <f t="shared" si="625"/>
        <v>1695000</v>
      </c>
      <c r="AH2486" s="30">
        <f t="shared" si="634"/>
        <v>4.1297935103244837E-3</v>
      </c>
      <c r="AI2486" s="31">
        <f t="shared" si="635"/>
        <v>0.60707964601769915</v>
      </c>
      <c r="AJ2486" s="31">
        <f t="shared" si="636"/>
        <v>0.58643067846607666</v>
      </c>
      <c r="AK2486" s="30">
        <f>IF(W2486="si",($S2486*'COSTOS DE CREDITOS'!$C$27)/DATA!$G2486,"")</f>
        <v>65.906835757745824</v>
      </c>
      <c r="AL2486" s="90">
        <f>IF(W2486="si",'COSTOS DE CREDITOS'!$C$35,"")</f>
        <v>20.421138461538462</v>
      </c>
      <c r="AM2486" s="30">
        <f t="shared" si="626"/>
        <v>430.76923076923077</v>
      </c>
      <c r="AN2486" s="30">
        <f t="shared" si="627"/>
        <v>0</v>
      </c>
      <c r="AO2486" s="30">
        <f t="shared" si="628"/>
        <v>517.09720498851505</v>
      </c>
      <c r="AP2486" s="30">
        <f t="shared" si="629"/>
        <v>1241.5527950114852</v>
      </c>
      <c r="AQ2486" s="19">
        <f t="shared" si="630"/>
        <v>0.70596923493104657</v>
      </c>
    </row>
    <row r="2487" spans="1:43" x14ac:dyDescent="0.2">
      <c r="A2487" s="23" t="s">
        <v>5665</v>
      </c>
      <c r="B2487" s="6" t="s">
        <v>5676</v>
      </c>
      <c r="C2487" s="6" t="s">
        <v>5670</v>
      </c>
      <c r="D2487" s="2">
        <v>162963</v>
      </c>
      <c r="E2487" s="2">
        <v>166617</v>
      </c>
      <c r="F2487" s="3" t="s">
        <v>3138</v>
      </c>
      <c r="G2487" s="2">
        <v>5</v>
      </c>
      <c r="H2487" s="2">
        <v>166622</v>
      </c>
      <c r="I2487" s="3" t="s">
        <v>3151</v>
      </c>
      <c r="J2487" s="15">
        <v>45167</v>
      </c>
      <c r="K2487" s="24">
        <v>1225706337</v>
      </c>
      <c r="L2487" s="15">
        <v>45213</v>
      </c>
      <c r="M2487" s="15">
        <v>45230</v>
      </c>
      <c r="N2487" s="15"/>
      <c r="O2487" s="26">
        <f>VLOOKUP(D2487,quash!A$2:$I$7791,9,FALSE)</f>
        <v>2</v>
      </c>
      <c r="P2487" s="7">
        <v>10000</v>
      </c>
      <c r="Q2487" s="26">
        <v>147</v>
      </c>
      <c r="R2487" s="19">
        <v>7.9000519063170294E-2</v>
      </c>
      <c r="S2487" s="26">
        <v>16</v>
      </c>
      <c r="T2487" s="7">
        <v>7000</v>
      </c>
      <c r="U2487" s="2">
        <v>142</v>
      </c>
      <c r="V2487" s="11">
        <v>1758.65</v>
      </c>
      <c r="W2487" s="14" t="s">
        <v>5281</v>
      </c>
      <c r="X2487" s="18">
        <v>1</v>
      </c>
      <c r="Y2487" s="9">
        <v>7000</v>
      </c>
      <c r="Z2487" s="19">
        <f t="shared" si="623"/>
        <v>0</v>
      </c>
      <c r="AA2487" s="25">
        <v>1758.65</v>
      </c>
      <c r="AB2487" s="30">
        <f t="shared" si="624"/>
        <v>309000</v>
      </c>
      <c r="AC2487" s="30">
        <f t="shared" si="631"/>
        <v>2.2653721682847898E-2</v>
      </c>
      <c r="AD2487" s="31">
        <f t="shared" si="632"/>
        <v>3.3300970873786411</v>
      </c>
      <c r="AE2487" s="31">
        <f t="shared" si="633"/>
        <v>3.2168284789644015</v>
      </c>
      <c r="AG2487" s="30">
        <f t="shared" si="625"/>
        <v>1695000</v>
      </c>
      <c r="AH2487" s="30">
        <f t="shared" si="634"/>
        <v>4.1297935103244837E-3</v>
      </c>
      <c r="AI2487" s="31">
        <f t="shared" si="635"/>
        <v>0.60707964601769915</v>
      </c>
      <c r="AJ2487" s="31">
        <f t="shared" si="636"/>
        <v>0.58643067846607666</v>
      </c>
      <c r="AK2487" s="30">
        <f>IF(W2487="si",($S2487*'COSTOS DE CREDITOS'!$C$27)/DATA!$G2487,"")</f>
        <v>65.906835757745824</v>
      </c>
      <c r="AL2487" s="90">
        <f>IF(W2487="si",'COSTOS DE CREDITOS'!$C$35,"")</f>
        <v>20.421138461538462</v>
      </c>
      <c r="AM2487" s="30">
        <f t="shared" si="626"/>
        <v>430.76923076923077</v>
      </c>
      <c r="AN2487" s="30">
        <f t="shared" si="627"/>
        <v>0</v>
      </c>
      <c r="AO2487" s="30">
        <f t="shared" si="628"/>
        <v>517.09720498851505</v>
      </c>
      <c r="AP2487" s="30">
        <f t="shared" si="629"/>
        <v>1241.5527950114852</v>
      </c>
      <c r="AQ2487" s="19">
        <f t="shared" si="630"/>
        <v>0.70596923493104657</v>
      </c>
    </row>
    <row r="2488" spans="1:43" x14ac:dyDescent="0.2">
      <c r="A2488" s="23" t="s">
        <v>5665</v>
      </c>
      <c r="B2488" s="6" t="s">
        <v>5668</v>
      </c>
      <c r="C2488" s="6" t="s">
        <v>5667</v>
      </c>
      <c r="D2488" s="2">
        <v>166311</v>
      </c>
      <c r="E2488" s="2">
        <v>166649</v>
      </c>
      <c r="F2488" s="3" t="s">
        <v>2095</v>
      </c>
      <c r="G2488" s="2">
        <v>8</v>
      </c>
      <c r="H2488" s="2">
        <v>166684</v>
      </c>
      <c r="I2488" s="3" t="s">
        <v>3152</v>
      </c>
      <c r="J2488" s="15">
        <v>45210</v>
      </c>
      <c r="K2488" s="24">
        <v>1255743210</v>
      </c>
      <c r="L2488" s="15">
        <v>45215</v>
      </c>
      <c r="M2488" s="15">
        <v>45230</v>
      </c>
      <c r="N2488" s="15"/>
      <c r="O2488" s="26">
        <f>VLOOKUP(D2488,quash!A$2:$I$7791,9,FALSE)</f>
        <v>5</v>
      </c>
      <c r="P2488" s="7">
        <v>10000</v>
      </c>
      <c r="Q2488" s="26">
        <v>110</v>
      </c>
      <c r="R2488" s="19">
        <v>3.3220596517330399E-2</v>
      </c>
      <c r="S2488" s="26">
        <v>16</v>
      </c>
      <c r="T2488" s="7">
        <v>10000</v>
      </c>
      <c r="U2488" s="2">
        <v>142</v>
      </c>
      <c r="V2488" s="11">
        <v>2510.34</v>
      </c>
      <c r="W2488" s="14" t="s">
        <v>5281</v>
      </c>
      <c r="X2488" s="18">
        <v>1</v>
      </c>
      <c r="Y2488" s="9">
        <v>10000</v>
      </c>
      <c r="Z2488" s="19">
        <f t="shared" si="623"/>
        <v>0</v>
      </c>
      <c r="AA2488" s="25">
        <v>2510.34</v>
      </c>
      <c r="AB2488" s="30">
        <f t="shared" si="624"/>
        <v>83000</v>
      </c>
      <c r="AC2488" s="30">
        <f t="shared" si="631"/>
        <v>0.12048192771084337</v>
      </c>
      <c r="AD2488" s="31">
        <f t="shared" si="632"/>
        <v>13.253012048192771</v>
      </c>
      <c r="AE2488" s="31">
        <f t="shared" si="633"/>
        <v>17.108433734939759</v>
      </c>
      <c r="AG2488" s="30">
        <f t="shared" si="625"/>
        <v>352000</v>
      </c>
      <c r="AH2488" s="30">
        <f t="shared" si="634"/>
        <v>2.8409090909090908E-2</v>
      </c>
      <c r="AI2488" s="31">
        <f t="shared" si="635"/>
        <v>3.125</v>
      </c>
      <c r="AJ2488" s="31">
        <f t="shared" si="636"/>
        <v>4.0340909090909092</v>
      </c>
      <c r="AK2488" s="30">
        <f>IF(W2488="si",($S2488*'COSTOS DE CREDITOS'!$C$27)/DATA!$G2488,"")</f>
        <v>41.191772348591137</v>
      </c>
      <c r="AL2488" s="90">
        <f>IF(W2488="si",'COSTOS DE CREDITOS'!$C$35,"")</f>
        <v>20.421138461538462</v>
      </c>
      <c r="AM2488" s="30">
        <f t="shared" si="626"/>
        <v>615.38461538461547</v>
      </c>
      <c r="AN2488" s="30">
        <f t="shared" si="627"/>
        <v>0</v>
      </c>
      <c r="AO2488" s="30">
        <f t="shared" si="628"/>
        <v>676.99752619474509</v>
      </c>
      <c r="AP2488" s="30">
        <f t="shared" si="629"/>
        <v>1833.3424738052549</v>
      </c>
      <c r="AQ2488" s="19">
        <f t="shared" si="630"/>
        <v>0.73031640088802907</v>
      </c>
    </row>
    <row r="2489" spans="1:43" x14ac:dyDescent="0.2">
      <c r="A2489" s="23" t="s">
        <v>5665</v>
      </c>
      <c r="B2489" s="6" t="s">
        <v>5668</v>
      </c>
      <c r="C2489" s="6" t="s">
        <v>5667</v>
      </c>
      <c r="D2489" s="2">
        <v>166326</v>
      </c>
      <c r="E2489" s="2">
        <v>166668</v>
      </c>
      <c r="F2489" s="3" t="s">
        <v>2044</v>
      </c>
      <c r="G2489" s="2">
        <v>6</v>
      </c>
      <c r="H2489" s="2">
        <v>166678</v>
      </c>
      <c r="I2489" s="3" t="s">
        <v>3153</v>
      </c>
      <c r="J2489" s="15">
        <v>45209</v>
      </c>
      <c r="K2489" s="24">
        <v>1254941805</v>
      </c>
      <c r="L2489" s="15">
        <v>45213</v>
      </c>
      <c r="M2489" s="15">
        <v>45230</v>
      </c>
      <c r="N2489" s="15"/>
      <c r="O2489" s="26">
        <f>VLOOKUP(D2489,quash!A$2:$I$7791,9,FALSE)</f>
        <v>1</v>
      </c>
      <c r="P2489" s="7">
        <v>10000</v>
      </c>
      <c r="Q2489" s="26">
        <v>110</v>
      </c>
      <c r="R2489" s="19">
        <v>3.3741050530766099E-2</v>
      </c>
      <c r="S2489" s="26">
        <v>16</v>
      </c>
      <c r="T2489" s="7">
        <v>8000</v>
      </c>
      <c r="U2489" s="2">
        <v>142</v>
      </c>
      <c r="V2489" s="11">
        <v>2013.74</v>
      </c>
      <c r="W2489" s="14" t="s">
        <v>5281</v>
      </c>
      <c r="X2489" s="18">
        <v>1</v>
      </c>
      <c r="Y2489" s="9">
        <v>8000</v>
      </c>
      <c r="Z2489" s="19">
        <f t="shared" si="623"/>
        <v>0</v>
      </c>
      <c r="AA2489" s="25">
        <v>2013.74</v>
      </c>
      <c r="AB2489" s="30">
        <f t="shared" si="624"/>
        <v>369000</v>
      </c>
      <c r="AC2489" s="30">
        <f t="shared" si="631"/>
        <v>2.1680216802168022E-2</v>
      </c>
      <c r="AD2489" s="31">
        <f t="shared" si="632"/>
        <v>2.3848238482384825</v>
      </c>
      <c r="AE2489" s="31">
        <f t="shared" si="633"/>
        <v>3.078590785907859</v>
      </c>
      <c r="AG2489" s="30">
        <f t="shared" si="625"/>
        <v>2427000</v>
      </c>
      <c r="AH2489" s="30">
        <f t="shared" si="634"/>
        <v>3.296250515039143E-3</v>
      </c>
      <c r="AI2489" s="31">
        <f t="shared" si="635"/>
        <v>0.36258755665430575</v>
      </c>
      <c r="AJ2489" s="31">
        <f t="shared" si="636"/>
        <v>0.4680675731355583</v>
      </c>
      <c r="AK2489" s="30">
        <f>IF(W2489="si",($S2489*'COSTOS DE CREDITOS'!$C$27)/DATA!$G2489,"")</f>
        <v>54.922363131454851</v>
      </c>
      <c r="AL2489" s="90">
        <f>IF(W2489="si",'COSTOS DE CREDITOS'!$C$35,"")</f>
        <v>20.421138461538462</v>
      </c>
      <c r="AM2489" s="30">
        <f t="shared" si="626"/>
        <v>492.30769230769232</v>
      </c>
      <c r="AN2489" s="30">
        <f t="shared" si="627"/>
        <v>0</v>
      </c>
      <c r="AO2489" s="30">
        <f t="shared" si="628"/>
        <v>567.6511939006856</v>
      </c>
      <c r="AP2489" s="30">
        <f t="shared" si="629"/>
        <v>1446.0888060993143</v>
      </c>
      <c r="AQ2489" s="19">
        <f t="shared" si="630"/>
        <v>0.71811098061284684</v>
      </c>
    </row>
    <row r="2490" spans="1:43" x14ac:dyDescent="0.2">
      <c r="A2490" s="23" t="s">
        <v>5665</v>
      </c>
      <c r="B2490" s="6" t="s">
        <v>5684</v>
      </c>
      <c r="C2490" s="6" t="s">
        <v>5667</v>
      </c>
      <c r="D2490" s="2">
        <v>166385</v>
      </c>
      <c r="E2490" s="2">
        <v>166630</v>
      </c>
      <c r="F2490" s="3" t="s">
        <v>2151</v>
      </c>
      <c r="G2490" s="2">
        <v>5</v>
      </c>
      <c r="H2490" s="2">
        <v>166637</v>
      </c>
      <c r="I2490" s="3" t="s">
        <v>3154</v>
      </c>
      <c r="J2490" s="15">
        <v>45209</v>
      </c>
      <c r="K2490" s="24">
        <v>1255328140</v>
      </c>
      <c r="L2490" s="15">
        <v>45213</v>
      </c>
      <c r="M2490" s="15">
        <v>45230</v>
      </c>
      <c r="N2490" s="15"/>
      <c r="O2490" s="26">
        <f>VLOOKUP(D2490,quash!A$2:$I$7791,9,FALSE)</f>
        <v>1</v>
      </c>
      <c r="P2490" s="7">
        <v>5000</v>
      </c>
      <c r="Q2490" s="26">
        <v>147</v>
      </c>
      <c r="R2490" s="19">
        <v>0.11226939921536</v>
      </c>
      <c r="S2490" s="93">
        <v>26</v>
      </c>
      <c r="T2490" s="7">
        <v>6000</v>
      </c>
      <c r="U2490" s="2">
        <v>142</v>
      </c>
      <c r="V2490" s="11">
        <v>1503.37</v>
      </c>
      <c r="W2490" s="14" t="s">
        <v>5281</v>
      </c>
      <c r="X2490" s="18">
        <v>0.7190013199924572</v>
      </c>
      <c r="Y2490" s="9">
        <v>4314.0079199547436</v>
      </c>
      <c r="Z2490" s="19">
        <f t="shared" si="623"/>
        <v>-0.28099868000754269</v>
      </c>
      <c r="AA2490" s="25">
        <v>1080.9250144370603</v>
      </c>
      <c r="AB2490" s="30">
        <f t="shared" si="624"/>
        <v>369000</v>
      </c>
      <c r="AC2490" s="30">
        <f t="shared" si="631"/>
        <v>1.6260162601626018E-2</v>
      </c>
      <c r="AD2490" s="31">
        <f t="shared" si="632"/>
        <v>2.3902439024390247</v>
      </c>
      <c r="AE2490" s="31">
        <f t="shared" si="633"/>
        <v>2.3089430894308944</v>
      </c>
      <c r="AG2490" s="30">
        <f t="shared" si="625"/>
        <v>2427000</v>
      </c>
      <c r="AH2490" s="30">
        <f t="shared" si="634"/>
        <v>2.472187886279357E-3</v>
      </c>
      <c r="AI2490" s="31">
        <f t="shared" si="635"/>
        <v>0.36341161928306548</v>
      </c>
      <c r="AJ2490" s="31">
        <f t="shared" si="636"/>
        <v>0.35105067985166871</v>
      </c>
      <c r="AK2490" s="30">
        <f>IF(W2490="si",($S2490*'COSTOS DE CREDITOS'!$C$27)/DATA!$G2490,"")</f>
        <v>107.09860810633695</v>
      </c>
      <c r="AL2490" s="90">
        <f>IF(W2490="si",'COSTOS DE CREDITOS'!$C$35,"")</f>
        <v>20.421138461538462</v>
      </c>
      <c r="AM2490" s="30">
        <f t="shared" si="626"/>
        <v>600</v>
      </c>
      <c r="AN2490" s="30">
        <f t="shared" si="627"/>
        <v>1685.9920800452564</v>
      </c>
      <c r="AO2490" s="30">
        <f t="shared" si="628"/>
        <v>2413.5118266131321</v>
      </c>
      <c r="AP2490" s="30">
        <f t="shared" si="629"/>
        <v>-1332.5868121760718</v>
      </c>
      <c r="AQ2490" s="19">
        <f t="shared" si="630"/>
        <v>-1.2328207732985765</v>
      </c>
    </row>
    <row r="2491" spans="1:43" x14ac:dyDescent="0.2">
      <c r="A2491" s="23" t="s">
        <v>5665</v>
      </c>
      <c r="B2491" s="6" t="s">
        <v>5668</v>
      </c>
      <c r="C2491" s="6" t="s">
        <v>5667</v>
      </c>
      <c r="D2491" s="2">
        <v>166293</v>
      </c>
      <c r="E2491" s="2">
        <v>166668</v>
      </c>
      <c r="F2491" s="3" t="s">
        <v>2044</v>
      </c>
      <c r="G2491" s="2">
        <v>6</v>
      </c>
      <c r="H2491" s="2">
        <v>166679</v>
      </c>
      <c r="I2491" s="3" t="s">
        <v>3155</v>
      </c>
      <c r="J2491" s="15">
        <v>45208</v>
      </c>
      <c r="K2491" s="24">
        <v>1254616870</v>
      </c>
      <c r="L2491" s="15">
        <v>45213</v>
      </c>
      <c r="M2491" s="15">
        <v>45230</v>
      </c>
      <c r="N2491" s="15"/>
      <c r="O2491" s="26">
        <f>VLOOKUP(D2491,quash!A$2:$I$7791,9,FALSE)</f>
        <v>1</v>
      </c>
      <c r="P2491" s="7">
        <v>10000</v>
      </c>
      <c r="Q2491" s="26">
        <v>110</v>
      </c>
      <c r="R2491" s="19">
        <v>3.11605023919212E-2</v>
      </c>
      <c r="S2491" s="26">
        <v>16</v>
      </c>
      <c r="T2491" s="7">
        <v>8000</v>
      </c>
      <c r="U2491" s="2">
        <v>142</v>
      </c>
      <c r="V2491" s="11">
        <v>2013.74</v>
      </c>
      <c r="W2491" s="14" t="s">
        <v>5281</v>
      </c>
      <c r="X2491" s="18">
        <v>1</v>
      </c>
      <c r="Y2491" s="9">
        <v>8000</v>
      </c>
      <c r="Z2491" s="19">
        <f t="shared" si="623"/>
        <v>0</v>
      </c>
      <c r="AA2491" s="25">
        <v>2013.74</v>
      </c>
      <c r="AB2491" s="30">
        <f t="shared" si="624"/>
        <v>369000</v>
      </c>
      <c r="AC2491" s="30">
        <f t="shared" si="631"/>
        <v>2.1680216802168022E-2</v>
      </c>
      <c r="AD2491" s="31">
        <f t="shared" si="632"/>
        <v>2.3848238482384825</v>
      </c>
      <c r="AE2491" s="31">
        <f t="shared" si="633"/>
        <v>3.078590785907859</v>
      </c>
      <c r="AG2491" s="30">
        <f t="shared" si="625"/>
        <v>2427000</v>
      </c>
      <c r="AH2491" s="30">
        <f t="shared" si="634"/>
        <v>3.296250515039143E-3</v>
      </c>
      <c r="AI2491" s="31">
        <f t="shared" si="635"/>
        <v>0.36258755665430575</v>
      </c>
      <c r="AJ2491" s="31">
        <f t="shared" si="636"/>
        <v>0.4680675731355583</v>
      </c>
      <c r="AK2491" s="30">
        <f>IF(W2491="si",($S2491*'COSTOS DE CREDITOS'!$C$27)/DATA!$G2491,"")</f>
        <v>54.922363131454851</v>
      </c>
      <c r="AL2491" s="90">
        <f>IF(W2491="si",'COSTOS DE CREDITOS'!$C$35,"")</f>
        <v>20.421138461538462</v>
      </c>
      <c r="AM2491" s="30">
        <f t="shared" si="626"/>
        <v>492.30769230769232</v>
      </c>
      <c r="AN2491" s="30">
        <f t="shared" si="627"/>
        <v>0</v>
      </c>
      <c r="AO2491" s="30">
        <f t="shared" si="628"/>
        <v>567.6511939006856</v>
      </c>
      <c r="AP2491" s="30">
        <f t="shared" si="629"/>
        <v>1446.0888060993143</v>
      </c>
      <c r="AQ2491" s="19">
        <f t="shared" si="630"/>
        <v>0.71811098061284684</v>
      </c>
    </row>
    <row r="2492" spans="1:43" x14ac:dyDescent="0.2">
      <c r="A2492" s="23" t="s">
        <v>5665</v>
      </c>
      <c r="B2492" s="6" t="s">
        <v>5668</v>
      </c>
      <c r="C2492" s="6" t="s">
        <v>5667</v>
      </c>
      <c r="D2492" s="2">
        <v>166323</v>
      </c>
      <c r="E2492" s="2">
        <v>166668</v>
      </c>
      <c r="F2492" s="3" t="s">
        <v>2044</v>
      </c>
      <c r="G2492" s="2">
        <v>6</v>
      </c>
      <c r="H2492" s="2">
        <v>166680</v>
      </c>
      <c r="I2492" s="3" t="s">
        <v>3156</v>
      </c>
      <c r="J2492" s="15">
        <v>45210</v>
      </c>
      <c r="K2492" s="24">
        <v>1255737863</v>
      </c>
      <c r="L2492" s="15">
        <v>45213</v>
      </c>
      <c r="M2492" s="15">
        <v>45230</v>
      </c>
      <c r="N2492" s="15"/>
      <c r="O2492" s="26">
        <f>VLOOKUP(D2492,quash!A$2:$I$7791,9,FALSE)</f>
        <v>2</v>
      </c>
      <c r="P2492" s="7">
        <v>10000</v>
      </c>
      <c r="Q2492" s="26">
        <v>110</v>
      </c>
      <c r="R2492" s="19">
        <v>3.3741050530766099E-2</v>
      </c>
      <c r="S2492" s="26">
        <v>16</v>
      </c>
      <c r="T2492" s="7">
        <v>8000</v>
      </c>
      <c r="U2492" s="2">
        <v>142</v>
      </c>
      <c r="V2492" s="11">
        <v>2013.74</v>
      </c>
      <c r="W2492" s="14" t="s">
        <v>5281</v>
      </c>
      <c r="X2492" s="18">
        <v>1</v>
      </c>
      <c r="Y2492" s="9">
        <v>8000</v>
      </c>
      <c r="Z2492" s="19">
        <f t="shared" si="623"/>
        <v>0</v>
      </c>
      <c r="AA2492" s="25">
        <v>2013.74</v>
      </c>
      <c r="AB2492" s="30">
        <f t="shared" si="624"/>
        <v>309000</v>
      </c>
      <c r="AC2492" s="30">
        <f t="shared" si="631"/>
        <v>2.5889967637540454E-2</v>
      </c>
      <c r="AD2492" s="31">
        <f t="shared" si="632"/>
        <v>2.8478964401294498</v>
      </c>
      <c r="AE2492" s="31">
        <f t="shared" si="633"/>
        <v>3.6763754045307446</v>
      </c>
      <c r="AG2492" s="30">
        <f t="shared" si="625"/>
        <v>1695000</v>
      </c>
      <c r="AH2492" s="30">
        <f t="shared" si="634"/>
        <v>4.71976401179941E-3</v>
      </c>
      <c r="AI2492" s="31">
        <f t="shared" si="635"/>
        <v>0.5191740412979351</v>
      </c>
      <c r="AJ2492" s="31">
        <f t="shared" si="636"/>
        <v>0.67020648967551621</v>
      </c>
      <c r="AK2492" s="30">
        <f>IF(W2492="si",($S2492*'COSTOS DE CREDITOS'!$C$27)/DATA!$G2492,"")</f>
        <v>54.922363131454851</v>
      </c>
      <c r="AL2492" s="90">
        <f>IF(W2492="si",'COSTOS DE CREDITOS'!$C$35,"")</f>
        <v>20.421138461538462</v>
      </c>
      <c r="AM2492" s="30">
        <f t="shared" si="626"/>
        <v>492.30769230769232</v>
      </c>
      <c r="AN2492" s="30">
        <f t="shared" si="627"/>
        <v>0</v>
      </c>
      <c r="AO2492" s="30">
        <f t="shared" si="628"/>
        <v>567.6511939006856</v>
      </c>
      <c r="AP2492" s="30">
        <f t="shared" si="629"/>
        <v>1446.0888060993143</v>
      </c>
      <c r="AQ2492" s="19">
        <f t="shared" si="630"/>
        <v>0.71811098061284684</v>
      </c>
    </row>
    <row r="2493" spans="1:43" x14ac:dyDescent="0.2">
      <c r="A2493" s="23" t="s">
        <v>5665</v>
      </c>
      <c r="B2493" s="6" t="s">
        <v>5674</v>
      </c>
      <c r="C2493" s="6" t="s">
        <v>5670</v>
      </c>
      <c r="D2493" s="2">
        <v>166532</v>
      </c>
      <c r="E2493" s="2">
        <v>166751</v>
      </c>
      <c r="F2493" s="3" t="s">
        <v>2031</v>
      </c>
      <c r="G2493" s="2">
        <v>6</v>
      </c>
      <c r="H2493" s="2">
        <v>166761</v>
      </c>
      <c r="I2493" s="3" t="s">
        <v>3157</v>
      </c>
      <c r="J2493" s="15">
        <v>45211</v>
      </c>
      <c r="K2493" s="24">
        <v>1256335467</v>
      </c>
      <c r="L2493" s="15">
        <v>45215</v>
      </c>
      <c r="M2493" s="15">
        <v>45230</v>
      </c>
      <c r="N2493" s="15"/>
      <c r="O2493" s="26">
        <f>VLOOKUP(D2493,quash!A$2:$I$7791,9,FALSE)</f>
        <v>2</v>
      </c>
      <c r="P2493" s="7">
        <v>10000</v>
      </c>
      <c r="Q2493" s="26">
        <v>132</v>
      </c>
      <c r="R2493" s="19">
        <v>5.8283715876113903E-2</v>
      </c>
      <c r="S2493" s="26">
        <v>16</v>
      </c>
      <c r="T2493" s="7">
        <v>5000</v>
      </c>
      <c r="U2493" s="2">
        <v>147</v>
      </c>
      <c r="V2493" s="11">
        <v>1303.3399999999999</v>
      </c>
      <c r="W2493" s="14" t="s">
        <v>5281</v>
      </c>
      <c r="X2493" s="18">
        <v>1</v>
      </c>
      <c r="Y2493" s="9">
        <v>5000</v>
      </c>
      <c r="Z2493" s="19">
        <f t="shared" si="623"/>
        <v>0</v>
      </c>
      <c r="AA2493" s="25">
        <v>1303.3399999999999</v>
      </c>
      <c r="AB2493" s="30">
        <f t="shared" si="624"/>
        <v>309000</v>
      </c>
      <c r="AC2493" s="30">
        <f t="shared" si="631"/>
        <v>1.6181229773462782E-2</v>
      </c>
      <c r="AD2493" s="31">
        <f t="shared" si="632"/>
        <v>2.1359223300970873</v>
      </c>
      <c r="AE2493" s="31">
        <f t="shared" si="633"/>
        <v>2.378640776699029</v>
      </c>
      <c r="AG2493" s="30">
        <f t="shared" si="625"/>
        <v>1695000</v>
      </c>
      <c r="AH2493" s="30">
        <f t="shared" si="634"/>
        <v>2.9498525073746312E-3</v>
      </c>
      <c r="AI2493" s="31">
        <f t="shared" si="635"/>
        <v>0.38938053097345132</v>
      </c>
      <c r="AJ2493" s="31">
        <f t="shared" si="636"/>
        <v>0.4336283185840708</v>
      </c>
      <c r="AK2493" s="30">
        <f>IF(W2493="si",($S2493*'COSTOS DE CREDITOS'!$C$27)/DATA!$G2493,"")</f>
        <v>54.922363131454851</v>
      </c>
      <c r="AL2493" s="90">
        <f>IF(W2493="si",'COSTOS DE CREDITOS'!$C$35,"")</f>
        <v>20.421138461538462</v>
      </c>
      <c r="AM2493" s="30">
        <f t="shared" si="626"/>
        <v>307.69230769230774</v>
      </c>
      <c r="AN2493" s="30">
        <f t="shared" si="627"/>
        <v>0</v>
      </c>
      <c r="AO2493" s="30">
        <f t="shared" si="628"/>
        <v>383.03580928530107</v>
      </c>
      <c r="AP2493" s="30">
        <f t="shared" si="629"/>
        <v>920.30419071469885</v>
      </c>
      <c r="AQ2493" s="19">
        <f t="shared" si="630"/>
        <v>0.70611213552465124</v>
      </c>
    </row>
    <row r="2494" spans="1:43" x14ac:dyDescent="0.2">
      <c r="A2494" s="23" t="s">
        <v>5665</v>
      </c>
      <c r="B2494" s="6" t="s">
        <v>5683</v>
      </c>
      <c r="C2494" s="6" t="s">
        <v>5670</v>
      </c>
      <c r="D2494" s="2">
        <v>166103</v>
      </c>
      <c r="E2494" s="2">
        <v>166935</v>
      </c>
      <c r="F2494" s="3" t="s">
        <v>3158</v>
      </c>
      <c r="G2494" s="2">
        <v>6</v>
      </c>
      <c r="H2494" s="2">
        <v>166936</v>
      </c>
      <c r="I2494" s="3" t="s">
        <v>3159</v>
      </c>
      <c r="J2494" s="15">
        <v>45321</v>
      </c>
      <c r="K2494" s="24">
        <v>1330729065</v>
      </c>
      <c r="L2494" s="15">
        <v>45217</v>
      </c>
      <c r="M2494" s="15">
        <v>45230</v>
      </c>
      <c r="N2494" s="15"/>
      <c r="O2494" s="26">
        <f>VLOOKUP(D2494,quash!A$2:$I$7791,9,FALSE)</f>
        <v>1</v>
      </c>
      <c r="P2494" s="7">
        <v>10000</v>
      </c>
      <c r="Q2494" s="26">
        <v>132</v>
      </c>
      <c r="R2494" s="19">
        <v>5.8283715876113903E-2</v>
      </c>
      <c r="S2494" s="26">
        <v>16</v>
      </c>
      <c r="T2494" s="7">
        <v>6000</v>
      </c>
      <c r="U2494" s="2">
        <v>122</v>
      </c>
      <c r="V2494" s="11">
        <v>1282.8499999999999</v>
      </c>
      <c r="W2494" s="14" t="s">
        <v>5281</v>
      </c>
      <c r="X2494" s="18">
        <v>1</v>
      </c>
      <c r="Y2494" s="9">
        <v>6000</v>
      </c>
      <c r="Z2494" s="19">
        <f t="shared" si="623"/>
        <v>0</v>
      </c>
      <c r="AA2494" s="25">
        <v>1282.8499999999999</v>
      </c>
      <c r="AB2494" s="30">
        <f t="shared" si="624"/>
        <v>369000</v>
      </c>
      <c r="AC2494" s="30">
        <f t="shared" si="631"/>
        <v>1.6260162601626018E-2</v>
      </c>
      <c r="AD2494" s="31">
        <f t="shared" si="632"/>
        <v>2.1463414634146343</v>
      </c>
      <c r="AE2494" s="31">
        <f t="shared" si="633"/>
        <v>1.9837398373983741</v>
      </c>
      <c r="AG2494" s="30">
        <f t="shared" si="625"/>
        <v>2427000</v>
      </c>
      <c r="AH2494" s="30">
        <f t="shared" si="634"/>
        <v>2.472187886279357E-3</v>
      </c>
      <c r="AI2494" s="31">
        <f t="shared" si="635"/>
        <v>0.32632880098887512</v>
      </c>
      <c r="AJ2494" s="31">
        <f t="shared" si="636"/>
        <v>0.30160692212608153</v>
      </c>
      <c r="AK2494" s="30">
        <f>IF(W2494="si",($S2494*'COSTOS DE CREDITOS'!$C$27)/DATA!$G2494,"")</f>
        <v>54.922363131454851</v>
      </c>
      <c r="AL2494" s="90">
        <f>IF(W2494="si",'COSTOS DE CREDITOS'!$C$35,"")</f>
        <v>20.421138461538462</v>
      </c>
      <c r="AM2494" s="30">
        <f t="shared" si="626"/>
        <v>369.23076923076923</v>
      </c>
      <c r="AN2494" s="30">
        <f t="shared" si="627"/>
        <v>0</v>
      </c>
      <c r="AO2494" s="30">
        <f t="shared" si="628"/>
        <v>444.5742708237625</v>
      </c>
      <c r="AP2494" s="30">
        <f t="shared" si="629"/>
        <v>838.27572917623741</v>
      </c>
      <c r="AQ2494" s="19">
        <f t="shared" si="630"/>
        <v>0.65344797067173677</v>
      </c>
    </row>
    <row r="2495" spans="1:43" x14ac:dyDescent="0.2">
      <c r="A2495" s="23" t="s">
        <v>5665</v>
      </c>
      <c r="B2495" s="6" t="s">
        <v>5683</v>
      </c>
      <c r="C2495" s="6" t="s">
        <v>5670</v>
      </c>
      <c r="D2495" s="2">
        <v>166490</v>
      </c>
      <c r="E2495" s="2">
        <v>166935</v>
      </c>
      <c r="F2495" s="3" t="s">
        <v>3158</v>
      </c>
      <c r="G2495" s="2">
        <v>6</v>
      </c>
      <c r="H2495" s="2">
        <v>166937</v>
      </c>
      <c r="I2495" s="3" t="s">
        <v>3160</v>
      </c>
      <c r="J2495" s="15">
        <v>45321</v>
      </c>
      <c r="K2495" s="24">
        <v>1330732174</v>
      </c>
      <c r="L2495" s="15">
        <v>45217</v>
      </c>
      <c r="M2495" s="15">
        <v>45230</v>
      </c>
      <c r="N2495" s="15"/>
      <c r="O2495" s="26">
        <f>VLOOKUP(D2495,quash!A$2:$I$7791,9,FALSE)</f>
        <v>1</v>
      </c>
      <c r="P2495" s="7">
        <v>10000</v>
      </c>
      <c r="Q2495" s="26">
        <v>132</v>
      </c>
      <c r="R2495" s="19">
        <v>5.8283715876113903E-2</v>
      </c>
      <c r="S2495" s="26">
        <v>16</v>
      </c>
      <c r="T2495" s="7">
        <v>6000</v>
      </c>
      <c r="U2495" s="2">
        <v>122</v>
      </c>
      <c r="V2495" s="11">
        <v>1282.8499999999999</v>
      </c>
      <c r="W2495" s="14" t="s">
        <v>5281</v>
      </c>
      <c r="X2495" s="18">
        <v>1</v>
      </c>
      <c r="Y2495" s="9">
        <v>6000</v>
      </c>
      <c r="Z2495" s="19">
        <f t="shared" si="623"/>
        <v>0</v>
      </c>
      <c r="AA2495" s="25">
        <v>1282.8499999999999</v>
      </c>
      <c r="AB2495" s="30">
        <f t="shared" si="624"/>
        <v>369000</v>
      </c>
      <c r="AC2495" s="30">
        <f t="shared" si="631"/>
        <v>1.6260162601626018E-2</v>
      </c>
      <c r="AD2495" s="31">
        <f t="shared" si="632"/>
        <v>2.1463414634146343</v>
      </c>
      <c r="AE2495" s="31">
        <f t="shared" si="633"/>
        <v>1.9837398373983741</v>
      </c>
      <c r="AG2495" s="30">
        <f t="shared" si="625"/>
        <v>2427000</v>
      </c>
      <c r="AH2495" s="30">
        <f t="shared" si="634"/>
        <v>2.472187886279357E-3</v>
      </c>
      <c r="AI2495" s="31">
        <f t="shared" si="635"/>
        <v>0.32632880098887512</v>
      </c>
      <c r="AJ2495" s="31">
        <f t="shared" si="636"/>
        <v>0.30160692212608153</v>
      </c>
      <c r="AK2495" s="30">
        <f>IF(W2495="si",($S2495*'COSTOS DE CREDITOS'!$C$27)/DATA!$G2495,"")</f>
        <v>54.922363131454851</v>
      </c>
      <c r="AL2495" s="90">
        <f>IF(W2495="si",'COSTOS DE CREDITOS'!$C$35,"")</f>
        <v>20.421138461538462</v>
      </c>
      <c r="AM2495" s="30">
        <f t="shared" si="626"/>
        <v>369.23076923076923</v>
      </c>
      <c r="AN2495" s="30">
        <f t="shared" si="627"/>
        <v>0</v>
      </c>
      <c r="AO2495" s="30">
        <f t="shared" si="628"/>
        <v>444.5742708237625</v>
      </c>
      <c r="AP2495" s="30">
        <f t="shared" si="629"/>
        <v>838.27572917623741</v>
      </c>
      <c r="AQ2495" s="19">
        <f t="shared" si="630"/>
        <v>0.65344797067173677</v>
      </c>
    </row>
    <row r="2496" spans="1:43" x14ac:dyDescent="0.2">
      <c r="A2496" s="23" t="s">
        <v>5665</v>
      </c>
      <c r="B2496" s="6" t="s">
        <v>5683</v>
      </c>
      <c r="C2496" s="6" t="s">
        <v>5670</v>
      </c>
      <c r="D2496" s="2">
        <v>166176</v>
      </c>
      <c r="E2496" s="2">
        <v>166935</v>
      </c>
      <c r="F2496" s="3" t="s">
        <v>3158</v>
      </c>
      <c r="G2496" s="2">
        <v>6</v>
      </c>
      <c r="H2496" s="2">
        <v>166939</v>
      </c>
      <c r="I2496" s="3" t="s">
        <v>3161</v>
      </c>
      <c r="J2496" s="15">
        <v>45205</v>
      </c>
      <c r="K2496" s="24">
        <v>1253034541</v>
      </c>
      <c r="L2496" s="15">
        <v>45217</v>
      </c>
      <c r="M2496" s="15">
        <v>45230</v>
      </c>
      <c r="N2496" s="15"/>
      <c r="O2496" s="26">
        <f>VLOOKUP(D2496,quash!A$2:$I$7791,9,FALSE)</f>
        <v>4</v>
      </c>
      <c r="P2496" s="7">
        <v>10000</v>
      </c>
      <c r="Q2496" s="26">
        <v>132</v>
      </c>
      <c r="R2496" s="19">
        <v>5.8283715876113903E-2</v>
      </c>
      <c r="S2496" s="26">
        <v>16</v>
      </c>
      <c r="T2496" s="7">
        <v>8000</v>
      </c>
      <c r="U2496" s="2">
        <v>115</v>
      </c>
      <c r="V2496" s="11">
        <v>1599.92</v>
      </c>
      <c r="W2496" s="14" t="s">
        <v>5281</v>
      </c>
      <c r="X2496" s="18">
        <v>1</v>
      </c>
      <c r="Y2496" s="9">
        <v>8000</v>
      </c>
      <c r="Z2496" s="19">
        <f t="shared" si="623"/>
        <v>0</v>
      </c>
      <c r="AA2496" s="25">
        <v>1599.92</v>
      </c>
      <c r="AB2496" s="30">
        <f t="shared" si="624"/>
        <v>100000</v>
      </c>
      <c r="AC2496" s="30">
        <f t="shared" si="631"/>
        <v>0.08</v>
      </c>
      <c r="AD2496" s="31">
        <f t="shared" si="632"/>
        <v>10.56</v>
      </c>
      <c r="AE2496" s="31">
        <f t="shared" si="633"/>
        <v>9.2000000000000011</v>
      </c>
      <c r="AG2496" s="30">
        <f t="shared" si="625"/>
        <v>927000</v>
      </c>
      <c r="AH2496" s="30">
        <f t="shared" si="634"/>
        <v>8.6299892125134836E-3</v>
      </c>
      <c r="AI2496" s="31">
        <f t="shared" si="635"/>
        <v>1.1391585760517797</v>
      </c>
      <c r="AJ2496" s="31">
        <f t="shared" si="636"/>
        <v>0.99244875943905064</v>
      </c>
      <c r="AK2496" s="30">
        <f>IF(W2496="si",($S2496*'COSTOS DE CREDITOS'!$C$27)/DATA!$G2496,"")</f>
        <v>54.922363131454851</v>
      </c>
      <c r="AL2496" s="90">
        <f>IF(W2496="si",'COSTOS DE CREDITOS'!$C$35,"")</f>
        <v>20.421138461538462</v>
      </c>
      <c r="AM2496" s="30">
        <f t="shared" si="626"/>
        <v>492.30769230769232</v>
      </c>
      <c r="AN2496" s="30">
        <f t="shared" si="627"/>
        <v>0</v>
      </c>
      <c r="AO2496" s="30">
        <f t="shared" si="628"/>
        <v>567.6511939006856</v>
      </c>
      <c r="AP2496" s="30">
        <f t="shared" si="629"/>
        <v>1032.2688060993146</v>
      </c>
      <c r="AQ2496" s="19">
        <f t="shared" si="630"/>
        <v>0.64520026382526285</v>
      </c>
    </row>
    <row r="2497" spans="1:43" x14ac:dyDescent="0.2">
      <c r="A2497" s="23" t="s">
        <v>5665</v>
      </c>
      <c r="B2497" s="6" t="s">
        <v>5683</v>
      </c>
      <c r="C2497" s="6" t="s">
        <v>5670</v>
      </c>
      <c r="D2497" s="2">
        <v>166175</v>
      </c>
      <c r="E2497" s="2">
        <v>166935</v>
      </c>
      <c r="F2497" s="3" t="s">
        <v>3158</v>
      </c>
      <c r="G2497" s="2">
        <v>6</v>
      </c>
      <c r="H2497" s="2">
        <v>166940</v>
      </c>
      <c r="I2497" s="3" t="s">
        <v>3162</v>
      </c>
      <c r="J2497" s="15">
        <v>45205</v>
      </c>
      <c r="K2497" s="24">
        <v>1253023972</v>
      </c>
      <c r="L2497" s="15">
        <v>45217</v>
      </c>
      <c r="M2497" s="15">
        <v>45230</v>
      </c>
      <c r="N2497" s="15"/>
      <c r="O2497" s="26">
        <f>VLOOKUP(D2497,quash!A$2:$I$7791,9,FALSE)</f>
        <v>2</v>
      </c>
      <c r="P2497" s="7">
        <v>10000</v>
      </c>
      <c r="Q2497" s="26">
        <v>132</v>
      </c>
      <c r="R2497" s="19">
        <v>5.8283715876113903E-2</v>
      </c>
      <c r="S2497" s="26">
        <v>16</v>
      </c>
      <c r="T2497" s="7">
        <v>8000</v>
      </c>
      <c r="U2497" s="2">
        <v>115</v>
      </c>
      <c r="V2497" s="11">
        <v>1599.92</v>
      </c>
      <c r="W2497" s="14" t="s">
        <v>5281</v>
      </c>
      <c r="X2497" s="18">
        <v>1</v>
      </c>
      <c r="Y2497" s="9">
        <v>8000</v>
      </c>
      <c r="Z2497" s="19">
        <f t="shared" si="623"/>
        <v>0</v>
      </c>
      <c r="AA2497" s="25">
        <v>1599.92</v>
      </c>
      <c r="AB2497" s="30">
        <f t="shared" si="624"/>
        <v>309000</v>
      </c>
      <c r="AC2497" s="30">
        <f t="shared" si="631"/>
        <v>2.5889967637540454E-2</v>
      </c>
      <c r="AD2497" s="31">
        <f t="shared" si="632"/>
        <v>3.4174757281553401</v>
      </c>
      <c r="AE2497" s="31">
        <f t="shared" si="633"/>
        <v>2.9773462783171523</v>
      </c>
      <c r="AG2497" s="30">
        <f t="shared" si="625"/>
        <v>1695000</v>
      </c>
      <c r="AH2497" s="30">
        <f t="shared" si="634"/>
        <v>4.71976401179941E-3</v>
      </c>
      <c r="AI2497" s="31">
        <f t="shared" si="635"/>
        <v>0.62300884955752212</v>
      </c>
      <c r="AJ2497" s="31">
        <f t="shared" si="636"/>
        <v>0.54277286135693215</v>
      </c>
      <c r="AK2497" s="30">
        <f>IF(W2497="si",($S2497*'COSTOS DE CREDITOS'!$C$27)/DATA!$G2497,"")</f>
        <v>54.922363131454851</v>
      </c>
      <c r="AL2497" s="90">
        <f>IF(W2497="si",'COSTOS DE CREDITOS'!$C$35,"")</f>
        <v>20.421138461538462</v>
      </c>
      <c r="AM2497" s="30">
        <f t="shared" si="626"/>
        <v>492.30769230769232</v>
      </c>
      <c r="AN2497" s="30">
        <f t="shared" si="627"/>
        <v>0</v>
      </c>
      <c r="AO2497" s="30">
        <f t="shared" si="628"/>
        <v>567.6511939006856</v>
      </c>
      <c r="AP2497" s="30">
        <f t="shared" si="629"/>
        <v>1032.2688060993146</v>
      </c>
      <c r="AQ2497" s="19">
        <f t="shared" si="630"/>
        <v>0.64520026382526285</v>
      </c>
    </row>
    <row r="2498" spans="1:43" x14ac:dyDescent="0.2">
      <c r="A2498" s="23" t="s">
        <v>5665</v>
      </c>
      <c r="B2498" s="6" t="s">
        <v>5683</v>
      </c>
      <c r="C2498" s="6" t="s">
        <v>5670</v>
      </c>
      <c r="D2498" s="2">
        <v>166474</v>
      </c>
      <c r="E2498" s="2">
        <v>166935</v>
      </c>
      <c r="F2498" s="3" t="s">
        <v>3158</v>
      </c>
      <c r="G2498" s="2">
        <v>6</v>
      </c>
      <c r="H2498" s="2">
        <v>166941</v>
      </c>
      <c r="I2498" s="3" t="s">
        <v>3163</v>
      </c>
      <c r="J2498" s="15">
        <v>45210</v>
      </c>
      <c r="K2498" s="24">
        <v>1255947194</v>
      </c>
      <c r="L2498" s="15">
        <v>45217</v>
      </c>
      <c r="M2498" s="15">
        <v>45230</v>
      </c>
      <c r="N2498" s="15"/>
      <c r="O2498" s="26">
        <f>VLOOKUP(D2498,quash!A$2:$I$7791,9,FALSE)</f>
        <v>1</v>
      </c>
      <c r="P2498" s="7">
        <v>10000</v>
      </c>
      <c r="Q2498" s="26">
        <v>132</v>
      </c>
      <c r="R2498" s="19">
        <v>5.8283715876113903E-2</v>
      </c>
      <c r="S2498" s="26">
        <v>16</v>
      </c>
      <c r="T2498" s="7">
        <v>8000</v>
      </c>
      <c r="U2498" s="2">
        <v>115</v>
      </c>
      <c r="V2498" s="11">
        <v>1599.92</v>
      </c>
      <c r="W2498" s="14" t="s">
        <v>5281</v>
      </c>
      <c r="X2498" s="18">
        <v>1</v>
      </c>
      <c r="Y2498" s="9">
        <v>8000</v>
      </c>
      <c r="Z2498" s="19">
        <f t="shared" ref="Z2498:Z2561" si="637">Y2498/T2498-1</f>
        <v>0</v>
      </c>
      <c r="AA2498" s="25">
        <v>1599.92</v>
      </c>
      <c r="AB2498" s="30">
        <f t="shared" ref="AB2498:AB2561" si="638">SUMIFS($T:$T,$M:$M,$M2498,$O:$O,$O2498)</f>
        <v>369000</v>
      </c>
      <c r="AC2498" s="30">
        <f t="shared" si="631"/>
        <v>2.1680216802168022E-2</v>
      </c>
      <c r="AD2498" s="31">
        <f t="shared" si="632"/>
        <v>2.8617886178861789</v>
      </c>
      <c r="AE2498" s="31">
        <f t="shared" si="633"/>
        <v>2.4932249322493223</v>
      </c>
      <c r="AG2498" s="30">
        <f t="shared" ref="AG2498:AG2561" si="639">SUMIFS($T:$T,$O:$O,$O2498,$N:$N,1)</f>
        <v>2427000</v>
      </c>
      <c r="AH2498" s="30">
        <f t="shared" si="634"/>
        <v>3.296250515039143E-3</v>
      </c>
      <c r="AI2498" s="31">
        <f t="shared" si="635"/>
        <v>0.43510506798516685</v>
      </c>
      <c r="AJ2498" s="31">
        <f t="shared" si="636"/>
        <v>0.37906880922950142</v>
      </c>
      <c r="AK2498" s="30">
        <f>IF(W2498="si",($S2498*'COSTOS DE CREDITOS'!$C$27)/DATA!$G2498,"")</f>
        <v>54.922363131454851</v>
      </c>
      <c r="AL2498" s="90">
        <f>IF(W2498="si",'COSTOS DE CREDITOS'!$C$35,"")</f>
        <v>20.421138461538462</v>
      </c>
      <c r="AM2498" s="30">
        <f t="shared" si="626"/>
        <v>492.30769230769232</v>
      </c>
      <c r="AN2498" s="30">
        <f t="shared" si="627"/>
        <v>0</v>
      </c>
      <c r="AO2498" s="30">
        <f t="shared" si="628"/>
        <v>567.6511939006856</v>
      </c>
      <c r="AP2498" s="30">
        <f t="shared" si="629"/>
        <v>1032.2688060993146</v>
      </c>
      <c r="AQ2498" s="19">
        <f t="shared" si="630"/>
        <v>0.64520026382526285</v>
      </c>
    </row>
    <row r="2499" spans="1:43" x14ac:dyDescent="0.2">
      <c r="A2499" s="23" t="s">
        <v>5665</v>
      </c>
      <c r="B2499" s="6" t="s">
        <v>5678</v>
      </c>
      <c r="C2499" s="6" t="s">
        <v>5670</v>
      </c>
      <c r="D2499" s="2">
        <v>166925</v>
      </c>
      <c r="E2499" s="2">
        <v>167004</v>
      </c>
      <c r="F2499" s="3" t="s">
        <v>571</v>
      </c>
      <c r="G2499" s="2">
        <v>5</v>
      </c>
      <c r="H2499" s="2">
        <v>167066</v>
      </c>
      <c r="I2499" s="3" t="s">
        <v>3164</v>
      </c>
      <c r="J2499" s="15">
        <v>45313</v>
      </c>
      <c r="K2499" s="24">
        <v>1324506541</v>
      </c>
      <c r="L2499" s="15">
        <v>45219</v>
      </c>
      <c r="M2499" s="15">
        <v>45230</v>
      </c>
      <c r="N2499" s="15"/>
      <c r="O2499" s="26" t="e">
        <f>VLOOKUP(D2499,quash!A$2:$I$7791,9,FALSE)</f>
        <v>#N/A</v>
      </c>
      <c r="P2499" s="7">
        <v>8000</v>
      </c>
      <c r="Q2499" s="26">
        <v>139</v>
      </c>
      <c r="R2499" s="19">
        <v>3.9770556926914676E-2</v>
      </c>
      <c r="S2499" s="26">
        <v>16</v>
      </c>
      <c r="T2499" s="7">
        <v>5000</v>
      </c>
      <c r="U2499" s="2">
        <v>147</v>
      </c>
      <c r="V2499" s="11">
        <v>1303.3399999999999</v>
      </c>
      <c r="W2499" s="14" t="s">
        <v>5281</v>
      </c>
      <c r="X2499" s="18">
        <v>1</v>
      </c>
      <c r="Y2499" s="9">
        <v>5000</v>
      </c>
      <c r="Z2499" s="19">
        <f t="shared" si="637"/>
        <v>0</v>
      </c>
      <c r="AA2499" s="25">
        <v>1303.3399999999999</v>
      </c>
      <c r="AB2499" s="30">
        <f t="shared" si="638"/>
        <v>464000</v>
      </c>
      <c r="AC2499" s="30">
        <f t="shared" si="631"/>
        <v>1.0775862068965518E-2</v>
      </c>
      <c r="AD2499" s="31">
        <f t="shared" si="632"/>
        <v>1.4978448275862071</v>
      </c>
      <c r="AE2499" s="31">
        <f t="shared" si="633"/>
        <v>1.584051724137931</v>
      </c>
      <c r="AG2499" s="30">
        <f t="shared" si="639"/>
        <v>6126000</v>
      </c>
      <c r="AH2499" s="30">
        <f t="shared" si="634"/>
        <v>8.1619327456741752E-4</v>
      </c>
      <c r="AI2499" s="31">
        <f t="shared" si="635"/>
        <v>0.11345086516487103</v>
      </c>
      <c r="AJ2499" s="31">
        <f t="shared" si="636"/>
        <v>0.11998041136141037</v>
      </c>
      <c r="AK2499" s="30">
        <f>IF(W2499="si",($S2499*'COSTOS DE CREDITOS'!$C$27)/DATA!$G2499,"")</f>
        <v>65.906835757745824</v>
      </c>
      <c r="AL2499" s="90">
        <f>IF(W2499="si",'COSTOS DE CREDITOS'!$C$35,"")</f>
        <v>20.421138461538462</v>
      </c>
      <c r="AM2499" s="30">
        <f t="shared" ref="AM2499:AM2562" si="640">IF(W2499="si",(20%/52*$S2499)*$T2499,"")</f>
        <v>307.69230769230774</v>
      </c>
      <c r="AN2499" s="30">
        <f t="shared" ref="AN2499:AN2562" si="641">IF(W2499="SI",T2499-Y2499,"")</f>
        <v>0</v>
      </c>
      <c r="AO2499" s="30">
        <f t="shared" ref="AO2499:AO2562" si="642">SUM(AK2499:AN2499)</f>
        <v>394.02028191159201</v>
      </c>
      <c r="AP2499" s="30">
        <f t="shared" ref="AP2499:AP2562" si="643">AA2499-AO2499</f>
        <v>909.31971808840785</v>
      </c>
      <c r="AQ2499" s="19">
        <f t="shared" ref="AQ2499:AQ2562" si="644">IFERROR(AP2499/AA2499,"")</f>
        <v>0.69768419452208008</v>
      </c>
    </row>
    <row r="2500" spans="1:43" x14ac:dyDescent="0.2">
      <c r="A2500" s="23" t="s">
        <v>5665</v>
      </c>
      <c r="B2500" s="6" t="s">
        <v>5678</v>
      </c>
      <c r="C2500" s="6" t="s">
        <v>5670</v>
      </c>
      <c r="D2500" s="2">
        <v>166895</v>
      </c>
      <c r="E2500" s="2">
        <v>167010</v>
      </c>
      <c r="F2500" s="3" t="s">
        <v>2165</v>
      </c>
      <c r="G2500" s="2">
        <v>7</v>
      </c>
      <c r="H2500" s="2">
        <v>167094</v>
      </c>
      <c r="I2500" s="3" t="s">
        <v>3165</v>
      </c>
      <c r="J2500" s="15">
        <v>45216</v>
      </c>
      <c r="K2500" s="24">
        <v>1259604386</v>
      </c>
      <c r="L2500" s="15">
        <v>45219</v>
      </c>
      <c r="M2500" s="15">
        <v>45230</v>
      </c>
      <c r="N2500" s="15"/>
      <c r="O2500" s="26" t="e">
        <f>VLOOKUP(D2500,quash!A$2:$I$7791,9,FALSE)</f>
        <v>#N/A</v>
      </c>
      <c r="P2500" s="7">
        <v>10000</v>
      </c>
      <c r="Q2500" s="26">
        <v>116</v>
      </c>
      <c r="R2500" s="19">
        <v>2.7942683098729243E-2</v>
      </c>
      <c r="S2500" s="93">
        <v>26</v>
      </c>
      <c r="T2500" s="7">
        <v>7000</v>
      </c>
      <c r="U2500" s="2">
        <v>142</v>
      </c>
      <c r="V2500" s="11">
        <v>1758.65</v>
      </c>
      <c r="W2500" s="14" t="s">
        <v>5281</v>
      </c>
      <c r="X2500" s="18">
        <v>0.80073903658978096</v>
      </c>
      <c r="Y2500" s="9">
        <v>5605.1732561284671</v>
      </c>
      <c r="Z2500" s="19">
        <f t="shared" si="637"/>
        <v>-0.19926096341021904</v>
      </c>
      <c r="AA2500" s="25">
        <v>1408.2197066986184</v>
      </c>
      <c r="AB2500" s="30">
        <f t="shared" si="638"/>
        <v>464000</v>
      </c>
      <c r="AC2500" s="30">
        <f t="shared" si="631"/>
        <v>1.5086206896551725E-2</v>
      </c>
      <c r="AD2500" s="31">
        <f t="shared" si="632"/>
        <v>1.75</v>
      </c>
      <c r="AE2500" s="31">
        <f t="shared" si="633"/>
        <v>2.1422413793103448</v>
      </c>
      <c r="AG2500" s="30">
        <f t="shared" si="639"/>
        <v>6126000</v>
      </c>
      <c r="AH2500" s="30">
        <f t="shared" si="634"/>
        <v>1.1426705843943846E-3</v>
      </c>
      <c r="AI2500" s="31">
        <f t="shared" si="635"/>
        <v>0.1325497877897486</v>
      </c>
      <c r="AJ2500" s="31">
        <f t="shared" si="636"/>
        <v>0.16225922298400261</v>
      </c>
      <c r="AK2500" s="30">
        <f>IF(W2500="si",($S2500*'COSTOS DE CREDITOS'!$C$27)/DATA!$G2500,"")</f>
        <v>76.499005790240673</v>
      </c>
      <c r="AL2500" s="90">
        <f>IF(W2500="si",'COSTOS DE CREDITOS'!$C$35,"")</f>
        <v>20.421138461538462</v>
      </c>
      <c r="AM2500" s="30">
        <f t="shared" si="640"/>
        <v>700</v>
      </c>
      <c r="AN2500" s="30">
        <f t="shared" si="641"/>
        <v>1394.8267438715329</v>
      </c>
      <c r="AO2500" s="30">
        <f t="shared" si="642"/>
        <v>2191.7468881233121</v>
      </c>
      <c r="AP2500" s="30">
        <f t="shared" si="643"/>
        <v>-783.52718142469371</v>
      </c>
      <c r="AQ2500" s="19">
        <f t="shared" si="644"/>
        <v>-0.55639555226901893</v>
      </c>
    </row>
    <row r="2501" spans="1:43" x14ac:dyDescent="0.2">
      <c r="A2501" s="23" t="s">
        <v>5665</v>
      </c>
      <c r="B2501" s="6" t="s">
        <v>5674</v>
      </c>
      <c r="C2501" s="6" t="s">
        <v>5670</v>
      </c>
      <c r="D2501" s="4">
        <v>166261</v>
      </c>
      <c r="E2501" s="4">
        <v>167095</v>
      </c>
      <c r="F2501" s="5" t="s">
        <v>3166</v>
      </c>
      <c r="G2501" s="2">
        <v>6</v>
      </c>
      <c r="H2501" s="4">
        <v>167096</v>
      </c>
      <c r="I2501" s="5" t="s">
        <v>3167</v>
      </c>
      <c r="J2501" s="15">
        <v>45208</v>
      </c>
      <c r="K2501" s="24">
        <v>1254502603</v>
      </c>
      <c r="L2501" s="15">
        <v>45219</v>
      </c>
      <c r="M2501" s="15">
        <v>45230</v>
      </c>
      <c r="N2501" s="15"/>
      <c r="O2501" s="26">
        <f>VLOOKUP(D2501,quash!A$2:$I$7791,9,FALSE)</f>
        <v>2</v>
      </c>
      <c r="P2501" s="7">
        <v>10000</v>
      </c>
      <c r="Q2501" s="26">
        <v>110</v>
      </c>
      <c r="R2501" s="19">
        <v>3.3741050530766099E-2</v>
      </c>
      <c r="S2501" s="26">
        <v>16</v>
      </c>
      <c r="T2501" s="8">
        <v>8000</v>
      </c>
      <c r="U2501" s="4">
        <v>122</v>
      </c>
      <c r="V2501" s="10">
        <v>1710.45</v>
      </c>
      <c r="W2501" s="14" t="s">
        <v>5281</v>
      </c>
      <c r="X2501" s="18">
        <v>1</v>
      </c>
      <c r="Y2501" s="9">
        <v>8000</v>
      </c>
      <c r="Z2501" s="19">
        <f t="shared" si="637"/>
        <v>0</v>
      </c>
      <c r="AA2501" s="25">
        <v>1710.45</v>
      </c>
      <c r="AB2501" s="30">
        <f t="shared" si="638"/>
        <v>309000</v>
      </c>
      <c r="AC2501" s="30">
        <f t="shared" si="631"/>
        <v>2.5889967637540454E-2</v>
      </c>
      <c r="AD2501" s="31">
        <f t="shared" si="632"/>
        <v>2.8478964401294498</v>
      </c>
      <c r="AE2501" s="31">
        <f t="shared" si="633"/>
        <v>3.1585760517799355</v>
      </c>
      <c r="AG2501" s="30">
        <f t="shared" si="639"/>
        <v>1695000</v>
      </c>
      <c r="AH2501" s="30">
        <f t="shared" si="634"/>
        <v>4.71976401179941E-3</v>
      </c>
      <c r="AI2501" s="31">
        <f t="shared" si="635"/>
        <v>0.5191740412979351</v>
      </c>
      <c r="AJ2501" s="31">
        <f t="shared" si="636"/>
        <v>0.57581120943952802</v>
      </c>
      <c r="AK2501" s="30">
        <f>IF(W2501="si",($S2501*'COSTOS DE CREDITOS'!$C$27)/DATA!$G2501,"")</f>
        <v>54.922363131454851</v>
      </c>
      <c r="AL2501" s="90">
        <f>IF(W2501="si",'COSTOS DE CREDITOS'!$C$35,"")</f>
        <v>20.421138461538462</v>
      </c>
      <c r="AM2501" s="30">
        <f t="shared" si="640"/>
        <v>492.30769230769232</v>
      </c>
      <c r="AN2501" s="30">
        <f t="shared" si="641"/>
        <v>0</v>
      </c>
      <c r="AO2501" s="30">
        <f t="shared" si="642"/>
        <v>567.6511939006856</v>
      </c>
      <c r="AP2501" s="30">
        <f t="shared" si="643"/>
        <v>1142.7988060993143</v>
      </c>
      <c r="AQ2501" s="19">
        <f t="shared" si="644"/>
        <v>0.66812757233436482</v>
      </c>
    </row>
    <row r="2502" spans="1:43" x14ac:dyDescent="0.2">
      <c r="A2502" s="23" t="s">
        <v>5665</v>
      </c>
      <c r="B2502" s="6" t="s">
        <v>5674</v>
      </c>
      <c r="C2502" s="6" t="s">
        <v>5670</v>
      </c>
      <c r="D2502" s="2">
        <v>166260</v>
      </c>
      <c r="E2502" s="2">
        <v>167095</v>
      </c>
      <c r="F2502" s="3" t="s">
        <v>3166</v>
      </c>
      <c r="G2502" s="2">
        <v>6</v>
      </c>
      <c r="H2502" s="2">
        <v>167097</v>
      </c>
      <c r="I2502" s="3" t="s">
        <v>3168</v>
      </c>
      <c r="J2502" s="15">
        <v>45208</v>
      </c>
      <c r="K2502" s="24">
        <v>1254495315</v>
      </c>
      <c r="L2502" s="15">
        <v>45219</v>
      </c>
      <c r="M2502" s="15">
        <v>45230</v>
      </c>
      <c r="N2502" s="15"/>
      <c r="O2502" s="26">
        <f>VLOOKUP(D2502,quash!A$2:$I$7791,9,FALSE)</f>
        <v>2</v>
      </c>
      <c r="P2502" s="7">
        <v>10000</v>
      </c>
      <c r="Q2502" s="26">
        <v>127</v>
      </c>
      <c r="R2502" s="19">
        <v>5.24391097594855E-2</v>
      </c>
      <c r="S2502" s="26">
        <v>16</v>
      </c>
      <c r="T2502" s="7">
        <v>5000</v>
      </c>
      <c r="U2502" s="2">
        <v>147</v>
      </c>
      <c r="V2502" s="11">
        <v>1303.3399999999999</v>
      </c>
      <c r="W2502" s="14" t="s">
        <v>5281</v>
      </c>
      <c r="X2502" s="18">
        <v>1</v>
      </c>
      <c r="Y2502" s="9">
        <v>5000</v>
      </c>
      <c r="Z2502" s="19">
        <f t="shared" si="637"/>
        <v>0</v>
      </c>
      <c r="AA2502" s="25">
        <v>1303.3399999999999</v>
      </c>
      <c r="AB2502" s="30">
        <f t="shared" si="638"/>
        <v>309000</v>
      </c>
      <c r="AC2502" s="30">
        <f t="shared" si="631"/>
        <v>1.6181229773462782E-2</v>
      </c>
      <c r="AD2502" s="31">
        <f t="shared" si="632"/>
        <v>2.0550161812297731</v>
      </c>
      <c r="AE2502" s="31">
        <f t="shared" si="633"/>
        <v>2.378640776699029</v>
      </c>
      <c r="AG2502" s="30">
        <f t="shared" si="639"/>
        <v>1695000</v>
      </c>
      <c r="AH2502" s="30">
        <f t="shared" si="634"/>
        <v>2.9498525073746312E-3</v>
      </c>
      <c r="AI2502" s="31">
        <f t="shared" si="635"/>
        <v>0.37463126843657818</v>
      </c>
      <c r="AJ2502" s="31">
        <f t="shared" si="636"/>
        <v>0.4336283185840708</v>
      </c>
      <c r="AK2502" s="30">
        <f>IF(W2502="si",($S2502*'COSTOS DE CREDITOS'!$C$27)/DATA!$G2502,"")</f>
        <v>54.922363131454851</v>
      </c>
      <c r="AL2502" s="90">
        <f>IF(W2502="si",'COSTOS DE CREDITOS'!$C$35,"")</f>
        <v>20.421138461538462</v>
      </c>
      <c r="AM2502" s="30">
        <f t="shared" si="640"/>
        <v>307.69230769230774</v>
      </c>
      <c r="AN2502" s="30">
        <f t="shared" si="641"/>
        <v>0</v>
      </c>
      <c r="AO2502" s="30">
        <f t="shared" si="642"/>
        <v>383.03580928530107</v>
      </c>
      <c r="AP2502" s="30">
        <f t="shared" si="643"/>
        <v>920.30419071469885</v>
      </c>
      <c r="AQ2502" s="19">
        <f t="shared" si="644"/>
        <v>0.70611213552465124</v>
      </c>
    </row>
    <row r="2503" spans="1:43" x14ac:dyDescent="0.2">
      <c r="A2503" s="23" t="s">
        <v>5665</v>
      </c>
      <c r="B2503" s="6" t="s">
        <v>5674</v>
      </c>
      <c r="C2503" s="6" t="s">
        <v>5670</v>
      </c>
      <c r="D2503" s="2">
        <v>166262</v>
      </c>
      <c r="E2503" s="2">
        <v>167095</v>
      </c>
      <c r="F2503" s="3" t="s">
        <v>3166</v>
      </c>
      <c r="G2503" s="2">
        <v>6</v>
      </c>
      <c r="H2503" s="2">
        <v>167098</v>
      </c>
      <c r="I2503" s="3" t="s">
        <v>3169</v>
      </c>
      <c r="J2503" s="15">
        <v>45208</v>
      </c>
      <c r="K2503" s="24">
        <v>1254508076</v>
      </c>
      <c r="L2503" s="15">
        <v>45219</v>
      </c>
      <c r="M2503" s="15">
        <v>45230</v>
      </c>
      <c r="N2503" s="15"/>
      <c r="O2503" s="26">
        <f>VLOOKUP(D2503,quash!A$2:$I$7791,9,FALSE)</f>
        <v>1</v>
      </c>
      <c r="P2503" s="7">
        <v>10000</v>
      </c>
      <c r="Q2503" s="26">
        <v>127</v>
      </c>
      <c r="R2503" s="19">
        <v>5.24391097594855E-2</v>
      </c>
      <c r="S2503" s="26">
        <v>16</v>
      </c>
      <c r="T2503" s="7">
        <v>10000</v>
      </c>
      <c r="U2503" s="2">
        <v>122</v>
      </c>
      <c r="V2503" s="11">
        <v>2137.87</v>
      </c>
      <c r="W2503" s="14" t="s">
        <v>5281</v>
      </c>
      <c r="X2503" s="18">
        <v>1</v>
      </c>
      <c r="Y2503" s="9">
        <v>10000</v>
      </c>
      <c r="Z2503" s="19">
        <f t="shared" si="637"/>
        <v>0</v>
      </c>
      <c r="AA2503" s="25">
        <v>2137.87</v>
      </c>
      <c r="AB2503" s="30">
        <f t="shared" si="638"/>
        <v>369000</v>
      </c>
      <c r="AC2503" s="30">
        <f t="shared" si="631"/>
        <v>2.7100271002710029E-2</v>
      </c>
      <c r="AD2503" s="31">
        <f t="shared" si="632"/>
        <v>3.4417344173441737</v>
      </c>
      <c r="AE2503" s="31">
        <f t="shared" si="633"/>
        <v>3.3062330623306235</v>
      </c>
      <c r="AG2503" s="30">
        <f t="shared" si="639"/>
        <v>2427000</v>
      </c>
      <c r="AH2503" s="30">
        <f t="shared" si="634"/>
        <v>4.1203131437989289E-3</v>
      </c>
      <c r="AI2503" s="31">
        <f t="shared" si="635"/>
        <v>0.523279769262464</v>
      </c>
      <c r="AJ2503" s="31">
        <f t="shared" si="636"/>
        <v>0.50267820354346937</v>
      </c>
      <c r="AK2503" s="30">
        <f>IF(W2503="si",($S2503*'COSTOS DE CREDITOS'!$C$27)/DATA!$G2503,"")</f>
        <v>54.922363131454851</v>
      </c>
      <c r="AL2503" s="90">
        <f>IF(W2503="si",'COSTOS DE CREDITOS'!$C$35,"")</f>
        <v>20.421138461538462</v>
      </c>
      <c r="AM2503" s="30">
        <f t="shared" si="640"/>
        <v>615.38461538461547</v>
      </c>
      <c r="AN2503" s="30">
        <f t="shared" si="641"/>
        <v>0</v>
      </c>
      <c r="AO2503" s="30">
        <f t="shared" si="642"/>
        <v>690.72811697760881</v>
      </c>
      <c r="AP2503" s="30">
        <f t="shared" si="643"/>
        <v>1447.1418830223911</v>
      </c>
      <c r="AQ2503" s="19">
        <f t="shared" si="644"/>
        <v>0.67690826992398567</v>
      </c>
    </row>
    <row r="2504" spans="1:43" x14ac:dyDescent="0.2">
      <c r="A2504" s="23" t="s">
        <v>5665</v>
      </c>
      <c r="B2504" s="6" t="s">
        <v>5674</v>
      </c>
      <c r="C2504" s="6" t="s">
        <v>5670</v>
      </c>
      <c r="D2504" s="2">
        <v>166263</v>
      </c>
      <c r="E2504" s="2">
        <v>167095</v>
      </c>
      <c r="F2504" s="3" t="s">
        <v>3166</v>
      </c>
      <c r="G2504" s="2">
        <v>6</v>
      </c>
      <c r="H2504" s="2">
        <v>167099</v>
      </c>
      <c r="I2504" s="3" t="s">
        <v>3170</v>
      </c>
      <c r="J2504" s="15">
        <v>45310</v>
      </c>
      <c r="K2504" s="24">
        <v>1323165455</v>
      </c>
      <c r="L2504" s="15">
        <v>45219</v>
      </c>
      <c r="M2504" s="15">
        <v>45230</v>
      </c>
      <c r="N2504" s="15"/>
      <c r="O2504" s="26">
        <f>VLOOKUP(D2504,quash!A$2:$I$7791,9,FALSE)</f>
        <v>5</v>
      </c>
      <c r="P2504" s="7">
        <v>10000</v>
      </c>
      <c r="Q2504" s="26">
        <v>127</v>
      </c>
      <c r="R2504" s="19">
        <v>5.24391097594855E-2</v>
      </c>
      <c r="S2504" s="26">
        <v>16</v>
      </c>
      <c r="T2504" s="7">
        <v>10000</v>
      </c>
      <c r="U2504" s="2">
        <v>122</v>
      </c>
      <c r="V2504" s="11">
        <v>2137.87</v>
      </c>
      <c r="W2504" s="14" t="s">
        <v>5281</v>
      </c>
      <c r="X2504" s="18">
        <v>1</v>
      </c>
      <c r="Y2504" s="9">
        <v>10000</v>
      </c>
      <c r="Z2504" s="19">
        <f t="shared" si="637"/>
        <v>0</v>
      </c>
      <c r="AA2504" s="25">
        <v>2137.87</v>
      </c>
      <c r="AB2504" s="30">
        <f t="shared" si="638"/>
        <v>83000</v>
      </c>
      <c r="AC2504" s="30">
        <f t="shared" si="631"/>
        <v>0.12048192771084337</v>
      </c>
      <c r="AD2504" s="31">
        <f t="shared" si="632"/>
        <v>15.301204819277109</v>
      </c>
      <c r="AE2504" s="31">
        <f t="shared" si="633"/>
        <v>14.698795180722891</v>
      </c>
      <c r="AG2504" s="30">
        <f t="shared" si="639"/>
        <v>352000</v>
      </c>
      <c r="AH2504" s="30">
        <f t="shared" si="634"/>
        <v>2.8409090909090908E-2</v>
      </c>
      <c r="AI2504" s="31">
        <f t="shared" si="635"/>
        <v>3.6079545454545454</v>
      </c>
      <c r="AJ2504" s="31">
        <f t="shared" si="636"/>
        <v>3.4659090909090908</v>
      </c>
      <c r="AK2504" s="30">
        <f>IF(W2504="si",($S2504*'COSTOS DE CREDITOS'!$C$27)/DATA!$G2504,"")</f>
        <v>54.922363131454851</v>
      </c>
      <c r="AL2504" s="90">
        <f>IF(W2504="si",'COSTOS DE CREDITOS'!$C$35,"")</f>
        <v>20.421138461538462</v>
      </c>
      <c r="AM2504" s="30">
        <f t="shared" si="640"/>
        <v>615.38461538461547</v>
      </c>
      <c r="AN2504" s="30">
        <f t="shared" si="641"/>
        <v>0</v>
      </c>
      <c r="AO2504" s="30">
        <f t="shared" si="642"/>
        <v>690.72811697760881</v>
      </c>
      <c r="AP2504" s="30">
        <f t="shared" si="643"/>
        <v>1447.1418830223911</v>
      </c>
      <c r="AQ2504" s="19">
        <f t="shared" si="644"/>
        <v>0.67690826992398567</v>
      </c>
    </row>
    <row r="2505" spans="1:43" x14ac:dyDescent="0.2">
      <c r="A2505" s="23" t="s">
        <v>5665</v>
      </c>
      <c r="B2505" s="6" t="s">
        <v>5674</v>
      </c>
      <c r="C2505" s="6" t="s">
        <v>5670</v>
      </c>
      <c r="D2505" s="2">
        <v>166264</v>
      </c>
      <c r="E2505" s="2">
        <v>167095</v>
      </c>
      <c r="F2505" s="3" t="s">
        <v>3166</v>
      </c>
      <c r="G2505" s="2">
        <v>6</v>
      </c>
      <c r="H2505" s="2">
        <v>167100</v>
      </c>
      <c r="I2505" s="3" t="s">
        <v>3171</v>
      </c>
      <c r="J2505" s="15">
        <v>45208</v>
      </c>
      <c r="K2505" s="24">
        <v>1254521903</v>
      </c>
      <c r="L2505" s="15">
        <v>45219</v>
      </c>
      <c r="M2505" s="15">
        <v>45230</v>
      </c>
      <c r="N2505" s="15"/>
      <c r="O2505" s="26">
        <f>VLOOKUP(D2505,quash!A$2:$I$7791,9,FALSE)</f>
        <v>1</v>
      </c>
      <c r="P2505" s="7">
        <v>10000</v>
      </c>
      <c r="Q2505" s="26">
        <v>127</v>
      </c>
      <c r="R2505" s="19">
        <v>5.24391097594855E-2</v>
      </c>
      <c r="S2505" s="26">
        <v>16</v>
      </c>
      <c r="T2505" s="7">
        <v>5000</v>
      </c>
      <c r="U2505" s="2">
        <v>122</v>
      </c>
      <c r="V2505" s="11">
        <v>1068.94</v>
      </c>
      <c r="W2505" s="14" t="s">
        <v>5281</v>
      </c>
      <c r="X2505" s="18">
        <v>1</v>
      </c>
      <c r="Y2505" s="9">
        <v>5000</v>
      </c>
      <c r="Z2505" s="19">
        <f t="shared" si="637"/>
        <v>0</v>
      </c>
      <c r="AA2505" s="25">
        <v>1068.94</v>
      </c>
      <c r="AB2505" s="30">
        <f t="shared" si="638"/>
        <v>369000</v>
      </c>
      <c r="AC2505" s="30">
        <f t="shared" si="631"/>
        <v>1.3550135501355014E-2</v>
      </c>
      <c r="AD2505" s="31">
        <f t="shared" si="632"/>
        <v>1.7208672086720869</v>
      </c>
      <c r="AE2505" s="31">
        <f t="shared" si="633"/>
        <v>1.6531165311653118</v>
      </c>
      <c r="AG2505" s="30">
        <f t="shared" si="639"/>
        <v>2427000</v>
      </c>
      <c r="AH2505" s="30">
        <f t="shared" si="634"/>
        <v>2.0601565718994645E-3</v>
      </c>
      <c r="AI2505" s="31">
        <f t="shared" si="635"/>
        <v>0.261639884631232</v>
      </c>
      <c r="AJ2505" s="31">
        <f t="shared" si="636"/>
        <v>0.25133910177173469</v>
      </c>
      <c r="AK2505" s="30">
        <f>IF(W2505="si",($S2505*'COSTOS DE CREDITOS'!$C$27)/DATA!$G2505,"")</f>
        <v>54.922363131454851</v>
      </c>
      <c r="AL2505" s="90">
        <f>IF(W2505="si",'COSTOS DE CREDITOS'!$C$35,"")</f>
        <v>20.421138461538462</v>
      </c>
      <c r="AM2505" s="30">
        <f t="shared" si="640"/>
        <v>307.69230769230774</v>
      </c>
      <c r="AN2505" s="30">
        <f t="shared" si="641"/>
        <v>0</v>
      </c>
      <c r="AO2505" s="30">
        <f t="shared" si="642"/>
        <v>383.03580928530107</v>
      </c>
      <c r="AP2505" s="30">
        <f t="shared" si="643"/>
        <v>685.90419071469898</v>
      </c>
      <c r="AQ2505" s="19">
        <f t="shared" si="644"/>
        <v>0.64166762466995242</v>
      </c>
    </row>
    <row r="2506" spans="1:43" x14ac:dyDescent="0.2">
      <c r="A2506" s="23" t="s">
        <v>5665</v>
      </c>
      <c r="B2506" s="6" t="s">
        <v>5674</v>
      </c>
      <c r="C2506" s="6" t="s">
        <v>5670</v>
      </c>
      <c r="D2506" s="2">
        <v>166741</v>
      </c>
      <c r="E2506" s="2">
        <v>167095</v>
      </c>
      <c r="F2506" s="3" t="s">
        <v>3166</v>
      </c>
      <c r="G2506" s="2">
        <v>6</v>
      </c>
      <c r="H2506" s="2">
        <v>167102</v>
      </c>
      <c r="I2506" s="3" t="s">
        <v>3172</v>
      </c>
      <c r="J2506" s="15">
        <v>45213</v>
      </c>
      <c r="K2506" s="24">
        <v>1257835550</v>
      </c>
      <c r="L2506" s="15">
        <v>45219</v>
      </c>
      <c r="M2506" s="15">
        <v>45230</v>
      </c>
      <c r="N2506" s="15"/>
      <c r="O2506" s="26">
        <f>VLOOKUP(D2506,quash!A$2:$I$7791,9,FALSE)</f>
        <v>2</v>
      </c>
      <c r="P2506" s="7">
        <v>10000</v>
      </c>
      <c r="Q2506" s="26">
        <v>132</v>
      </c>
      <c r="R2506" s="19">
        <v>5.8283715876113903E-2</v>
      </c>
      <c r="S2506" s="26">
        <v>16</v>
      </c>
      <c r="T2506" s="7">
        <v>5000</v>
      </c>
      <c r="U2506" s="2">
        <v>122</v>
      </c>
      <c r="V2506" s="11">
        <v>1068.94</v>
      </c>
      <c r="W2506" s="14" t="s">
        <v>5281</v>
      </c>
      <c r="X2506" s="18">
        <v>1</v>
      </c>
      <c r="Y2506" s="9">
        <v>5000</v>
      </c>
      <c r="Z2506" s="19">
        <f t="shared" si="637"/>
        <v>0</v>
      </c>
      <c r="AA2506" s="25">
        <v>1068.94</v>
      </c>
      <c r="AB2506" s="30">
        <f t="shared" si="638"/>
        <v>309000</v>
      </c>
      <c r="AC2506" s="30">
        <f t="shared" si="631"/>
        <v>1.6181229773462782E-2</v>
      </c>
      <c r="AD2506" s="31">
        <f t="shared" si="632"/>
        <v>2.1359223300970873</v>
      </c>
      <c r="AE2506" s="31">
        <f t="shared" si="633"/>
        <v>1.9741100323624594</v>
      </c>
      <c r="AG2506" s="30">
        <f t="shared" si="639"/>
        <v>1695000</v>
      </c>
      <c r="AH2506" s="30">
        <f t="shared" si="634"/>
        <v>2.9498525073746312E-3</v>
      </c>
      <c r="AI2506" s="31">
        <f t="shared" si="635"/>
        <v>0.38938053097345132</v>
      </c>
      <c r="AJ2506" s="31">
        <f t="shared" si="636"/>
        <v>0.35988200589970498</v>
      </c>
      <c r="AK2506" s="30">
        <f>IF(W2506="si",($S2506*'COSTOS DE CREDITOS'!$C$27)/DATA!$G2506,"")</f>
        <v>54.922363131454851</v>
      </c>
      <c r="AL2506" s="90">
        <f>IF(W2506="si",'COSTOS DE CREDITOS'!$C$35,"")</f>
        <v>20.421138461538462</v>
      </c>
      <c r="AM2506" s="30">
        <f t="shared" si="640"/>
        <v>307.69230769230774</v>
      </c>
      <c r="AN2506" s="30">
        <f t="shared" si="641"/>
        <v>0</v>
      </c>
      <c r="AO2506" s="30">
        <f t="shared" si="642"/>
        <v>383.03580928530107</v>
      </c>
      <c r="AP2506" s="30">
        <f t="shared" si="643"/>
        <v>685.90419071469898</v>
      </c>
      <c r="AQ2506" s="19">
        <f t="shared" si="644"/>
        <v>0.64166762466995242</v>
      </c>
    </row>
    <row r="2507" spans="1:43" x14ac:dyDescent="0.2">
      <c r="A2507" s="23" t="s">
        <v>5665</v>
      </c>
      <c r="B2507" s="6" t="s">
        <v>5668</v>
      </c>
      <c r="C2507" s="6" t="s">
        <v>5667</v>
      </c>
      <c r="D2507" s="2">
        <v>166132</v>
      </c>
      <c r="E2507" s="2">
        <v>167047</v>
      </c>
      <c r="F2507" s="3" t="s">
        <v>2175</v>
      </c>
      <c r="G2507" s="2">
        <v>9</v>
      </c>
      <c r="H2507" s="2">
        <v>167075</v>
      </c>
      <c r="I2507" s="3" t="s">
        <v>3173</v>
      </c>
      <c r="J2507" s="15" t="s">
        <v>5688</v>
      </c>
      <c r="K2507" s="24" t="s">
        <v>5688</v>
      </c>
      <c r="L2507" s="15">
        <v>45219</v>
      </c>
      <c r="M2507" s="15">
        <v>45230</v>
      </c>
      <c r="N2507" s="15"/>
      <c r="O2507" s="26">
        <f>VLOOKUP(D2507,quash!A$2:$I$7791,9,FALSE)</f>
        <v>6</v>
      </c>
      <c r="P2507" s="7">
        <v>6000</v>
      </c>
      <c r="Q2507" s="26">
        <v>142</v>
      </c>
      <c r="R2507" s="19">
        <v>9.4891028137466985E-2</v>
      </c>
      <c r="S2507" s="93">
        <v>26</v>
      </c>
      <c r="T2507" s="7">
        <v>5000</v>
      </c>
      <c r="U2507" s="2">
        <v>147</v>
      </c>
      <c r="V2507" s="11">
        <v>1303.3399999999999</v>
      </c>
      <c r="W2507" s="14" t="s">
        <v>5281</v>
      </c>
      <c r="X2507" s="18">
        <v>0.72361165181787246</v>
      </c>
      <c r="Y2507" s="9">
        <v>3618.0582590893623</v>
      </c>
      <c r="Z2507" s="19">
        <f t="shared" si="637"/>
        <v>-0.27638834818212754</v>
      </c>
      <c r="AA2507" s="25">
        <v>943.11201028030587</v>
      </c>
      <c r="AB2507" s="30">
        <f t="shared" si="638"/>
        <v>27000</v>
      </c>
      <c r="AC2507" s="30">
        <f t="shared" si="631"/>
        <v>0.18518518518518517</v>
      </c>
      <c r="AD2507" s="31">
        <f t="shared" si="632"/>
        <v>26.296296296296294</v>
      </c>
      <c r="AE2507" s="31">
        <f t="shared" si="633"/>
        <v>27.222222222222221</v>
      </c>
      <c r="AG2507" s="30">
        <f t="shared" si="639"/>
        <v>288000</v>
      </c>
      <c r="AH2507" s="30">
        <f t="shared" si="634"/>
        <v>1.7361111111111112E-2</v>
      </c>
      <c r="AI2507" s="31">
        <f t="shared" si="635"/>
        <v>2.4652777777777777</v>
      </c>
      <c r="AJ2507" s="31">
        <f t="shared" si="636"/>
        <v>2.5520833333333335</v>
      </c>
      <c r="AK2507" s="30">
        <f>IF(W2507="si",($S2507*'COSTOS DE CREDITOS'!$C$27)/DATA!$G2507,"")</f>
        <v>59.499226725742751</v>
      </c>
      <c r="AL2507" s="90">
        <f>IF(W2507="si",'COSTOS DE CREDITOS'!$C$35,"")</f>
        <v>20.421138461538462</v>
      </c>
      <c r="AM2507" s="30">
        <f t="shared" si="640"/>
        <v>500</v>
      </c>
      <c r="AN2507" s="30">
        <f t="shared" si="641"/>
        <v>1381.9417409106377</v>
      </c>
      <c r="AO2507" s="30">
        <f t="shared" si="642"/>
        <v>1961.862106097919</v>
      </c>
      <c r="AP2507" s="30">
        <f t="shared" si="643"/>
        <v>-1018.7500958176131</v>
      </c>
      <c r="AQ2507" s="19">
        <f t="shared" si="644"/>
        <v>-1.0802005326120558</v>
      </c>
    </row>
    <row r="2508" spans="1:43" x14ac:dyDescent="0.2">
      <c r="A2508" s="23" t="s">
        <v>5665</v>
      </c>
      <c r="B2508" s="6" t="s">
        <v>5668</v>
      </c>
      <c r="C2508" s="6" t="s">
        <v>5667</v>
      </c>
      <c r="D2508" s="2">
        <v>166893</v>
      </c>
      <c r="E2508" s="2">
        <v>167047</v>
      </c>
      <c r="F2508" s="3" t="s">
        <v>2175</v>
      </c>
      <c r="G2508" s="2">
        <v>9</v>
      </c>
      <c r="H2508" s="2">
        <v>167076</v>
      </c>
      <c r="I2508" s="3" t="s">
        <v>3174</v>
      </c>
      <c r="J2508" s="15">
        <v>45216</v>
      </c>
      <c r="K2508" s="24">
        <v>1259605852</v>
      </c>
      <c r="L2508" s="15">
        <v>45219</v>
      </c>
      <c r="M2508" s="15">
        <v>45230</v>
      </c>
      <c r="N2508" s="15"/>
      <c r="O2508" s="26">
        <f>VLOOKUP(D2508,quash!A$2:$I$7791,9,FALSE)</f>
        <v>2</v>
      </c>
      <c r="P2508" s="7">
        <v>10000</v>
      </c>
      <c r="Q2508" s="26">
        <v>127</v>
      </c>
      <c r="R2508" s="19">
        <v>5.24391097594855E-2</v>
      </c>
      <c r="S2508" s="93">
        <v>26</v>
      </c>
      <c r="T2508" s="7">
        <v>5000</v>
      </c>
      <c r="U2508" s="2">
        <v>147</v>
      </c>
      <c r="V2508" s="11">
        <v>1303.3399999999999</v>
      </c>
      <c r="W2508" s="14" t="s">
        <v>5281</v>
      </c>
      <c r="X2508" s="18">
        <v>0.72361165181787246</v>
      </c>
      <c r="Y2508" s="9">
        <v>3618.0582590893623</v>
      </c>
      <c r="Z2508" s="19">
        <f t="shared" si="637"/>
        <v>-0.27638834818212754</v>
      </c>
      <c r="AA2508" s="25">
        <v>943.11201028030587</v>
      </c>
      <c r="AB2508" s="30">
        <f t="shared" si="638"/>
        <v>309000</v>
      </c>
      <c r="AC2508" s="30">
        <f t="shared" si="631"/>
        <v>1.6181229773462782E-2</v>
      </c>
      <c r="AD2508" s="31">
        <f t="shared" si="632"/>
        <v>2.0550161812297731</v>
      </c>
      <c r="AE2508" s="31">
        <f t="shared" si="633"/>
        <v>2.378640776699029</v>
      </c>
      <c r="AG2508" s="30">
        <f t="shared" si="639"/>
        <v>1695000</v>
      </c>
      <c r="AH2508" s="30">
        <f t="shared" si="634"/>
        <v>2.9498525073746312E-3</v>
      </c>
      <c r="AI2508" s="31">
        <f t="shared" si="635"/>
        <v>0.37463126843657818</v>
      </c>
      <c r="AJ2508" s="31">
        <f t="shared" si="636"/>
        <v>0.4336283185840708</v>
      </c>
      <c r="AK2508" s="30">
        <f>IF(W2508="si",($S2508*'COSTOS DE CREDITOS'!$C$27)/DATA!$G2508,"")</f>
        <v>59.499226725742751</v>
      </c>
      <c r="AL2508" s="90">
        <f>IF(W2508="si",'COSTOS DE CREDITOS'!$C$35,"")</f>
        <v>20.421138461538462</v>
      </c>
      <c r="AM2508" s="30">
        <f t="shared" si="640"/>
        <v>500</v>
      </c>
      <c r="AN2508" s="30">
        <f t="shared" si="641"/>
        <v>1381.9417409106377</v>
      </c>
      <c r="AO2508" s="30">
        <f t="shared" si="642"/>
        <v>1961.862106097919</v>
      </c>
      <c r="AP2508" s="30">
        <f t="shared" si="643"/>
        <v>-1018.7500958176131</v>
      </c>
      <c r="AQ2508" s="19">
        <f t="shared" si="644"/>
        <v>-1.0802005326120558</v>
      </c>
    </row>
    <row r="2509" spans="1:43" x14ac:dyDescent="0.2">
      <c r="A2509" s="23" t="s">
        <v>5665</v>
      </c>
      <c r="B2509" s="6" t="s">
        <v>5683</v>
      </c>
      <c r="C2509" s="6" t="s">
        <v>5670</v>
      </c>
      <c r="D2509" s="4">
        <v>167070</v>
      </c>
      <c r="E2509" s="4">
        <v>167254</v>
      </c>
      <c r="F2509" s="5" t="s">
        <v>3175</v>
      </c>
      <c r="G2509" s="2">
        <v>5</v>
      </c>
      <c r="H2509" s="4">
        <v>167255</v>
      </c>
      <c r="I2509" s="5" t="s">
        <v>3176</v>
      </c>
      <c r="J2509" s="15">
        <v>45217</v>
      </c>
      <c r="K2509" s="24">
        <v>1260782163</v>
      </c>
      <c r="L2509" s="15">
        <v>45222</v>
      </c>
      <c r="M2509" s="15">
        <v>45230</v>
      </c>
      <c r="N2509" s="15"/>
      <c r="O2509" s="26">
        <f>VLOOKUP(D2509,quash!A$2:$I$7791,9,FALSE)</f>
        <v>1</v>
      </c>
      <c r="P2509" s="7">
        <v>10000</v>
      </c>
      <c r="Q2509" s="26">
        <v>110</v>
      </c>
      <c r="R2509" s="19">
        <v>3.3741050530766099E-2</v>
      </c>
      <c r="S2509" s="93">
        <v>26</v>
      </c>
      <c r="T2509" s="8">
        <v>9000</v>
      </c>
      <c r="U2509" s="4">
        <v>142</v>
      </c>
      <c r="V2509" s="10">
        <v>2255.2800000000002</v>
      </c>
      <c r="W2509" s="14" t="s">
        <v>5281</v>
      </c>
      <c r="X2509" s="18">
        <v>0.37760128179344415</v>
      </c>
      <c r="Y2509" s="9">
        <v>3398.4115361409972</v>
      </c>
      <c r="Z2509" s="19">
        <f t="shared" si="637"/>
        <v>-0.62239871820655579</v>
      </c>
      <c r="AA2509" s="25">
        <v>851.59661880311876</v>
      </c>
      <c r="AB2509" s="30">
        <f t="shared" si="638"/>
        <v>369000</v>
      </c>
      <c r="AC2509" s="30">
        <f t="shared" si="631"/>
        <v>2.4390243902439025E-2</v>
      </c>
      <c r="AD2509" s="31">
        <f t="shared" si="632"/>
        <v>2.6829268292682928</v>
      </c>
      <c r="AE2509" s="31">
        <f t="shared" si="633"/>
        <v>3.4634146341463414</v>
      </c>
      <c r="AG2509" s="30">
        <f t="shared" si="639"/>
        <v>2427000</v>
      </c>
      <c r="AH2509" s="30">
        <f t="shared" si="634"/>
        <v>3.708281829419036E-3</v>
      </c>
      <c r="AI2509" s="31">
        <f t="shared" si="635"/>
        <v>0.40791100123609397</v>
      </c>
      <c r="AJ2509" s="31">
        <f t="shared" si="636"/>
        <v>0.52657601977750312</v>
      </c>
      <c r="AK2509" s="30">
        <f>IF(W2509="si",($S2509*'COSTOS DE CREDITOS'!$C$27)/DATA!$G2509,"")</f>
        <v>107.09860810633695</v>
      </c>
      <c r="AL2509" s="90">
        <f>IF(W2509="si",'COSTOS DE CREDITOS'!$C$35,"")</f>
        <v>20.421138461538462</v>
      </c>
      <c r="AM2509" s="30">
        <f t="shared" si="640"/>
        <v>900</v>
      </c>
      <c r="AN2509" s="30">
        <f t="shared" si="641"/>
        <v>5601.5884638590032</v>
      </c>
      <c r="AO2509" s="30">
        <f t="shared" si="642"/>
        <v>6629.1082104268789</v>
      </c>
      <c r="AP2509" s="30">
        <f t="shared" si="643"/>
        <v>-5777.5115916237601</v>
      </c>
      <c r="AQ2509" s="19">
        <f t="shared" si="644"/>
        <v>-6.7843289464251235</v>
      </c>
    </row>
    <row r="2510" spans="1:43" x14ac:dyDescent="0.2">
      <c r="A2510" s="23" t="s">
        <v>5665</v>
      </c>
      <c r="B2510" s="6" t="s">
        <v>5683</v>
      </c>
      <c r="C2510" s="6" t="s">
        <v>5670</v>
      </c>
      <c r="D2510" s="2">
        <v>166739</v>
      </c>
      <c r="E2510" s="2">
        <v>167254</v>
      </c>
      <c r="F2510" s="3" t="s">
        <v>3175</v>
      </c>
      <c r="G2510" s="2">
        <v>5</v>
      </c>
      <c r="H2510" s="2">
        <v>167256</v>
      </c>
      <c r="I2510" s="3" t="s">
        <v>3177</v>
      </c>
      <c r="J2510" s="15">
        <v>45213</v>
      </c>
      <c r="K2510" s="24">
        <v>1257832546</v>
      </c>
      <c r="L2510" s="15">
        <v>45222</v>
      </c>
      <c r="M2510" s="15">
        <v>45230</v>
      </c>
      <c r="N2510" s="15"/>
      <c r="O2510" s="26">
        <f>VLOOKUP(D2510,quash!A$2:$I$7791,9,FALSE)</f>
        <v>2</v>
      </c>
      <c r="P2510" s="7">
        <v>10000</v>
      </c>
      <c r="Q2510" s="26">
        <v>115</v>
      </c>
      <c r="R2510" s="19">
        <v>3.97705569269148E-2</v>
      </c>
      <c r="S2510" s="93">
        <v>26</v>
      </c>
      <c r="T2510" s="7">
        <v>9000</v>
      </c>
      <c r="U2510" s="2">
        <v>142</v>
      </c>
      <c r="V2510" s="11">
        <v>2255.2800000000002</v>
      </c>
      <c r="W2510" s="14" t="s">
        <v>5281</v>
      </c>
      <c r="X2510" s="18">
        <v>0.37760128179344415</v>
      </c>
      <c r="Y2510" s="9">
        <v>3398.4115361409972</v>
      </c>
      <c r="Z2510" s="19">
        <f t="shared" si="637"/>
        <v>-0.62239871820655579</v>
      </c>
      <c r="AA2510" s="25">
        <v>851.59661880311876</v>
      </c>
      <c r="AB2510" s="30">
        <f t="shared" si="638"/>
        <v>309000</v>
      </c>
      <c r="AC2510" s="30">
        <f t="shared" si="631"/>
        <v>2.9126213592233011E-2</v>
      </c>
      <c r="AD2510" s="31">
        <f t="shared" si="632"/>
        <v>3.3495145631067964</v>
      </c>
      <c r="AE2510" s="31">
        <f t="shared" si="633"/>
        <v>4.1359223300970873</v>
      </c>
      <c r="AG2510" s="30">
        <f t="shared" si="639"/>
        <v>1695000</v>
      </c>
      <c r="AH2510" s="30">
        <f t="shared" si="634"/>
        <v>5.3097345132743362E-3</v>
      </c>
      <c r="AI2510" s="31">
        <f t="shared" si="635"/>
        <v>0.61061946902654862</v>
      </c>
      <c r="AJ2510" s="31">
        <f t="shared" si="636"/>
        <v>0.75398230088495577</v>
      </c>
      <c r="AK2510" s="30">
        <f>IF(W2510="si",($S2510*'COSTOS DE CREDITOS'!$C$27)/DATA!$G2510,"")</f>
        <v>107.09860810633695</v>
      </c>
      <c r="AL2510" s="90">
        <f>IF(W2510="si",'COSTOS DE CREDITOS'!$C$35,"")</f>
        <v>20.421138461538462</v>
      </c>
      <c r="AM2510" s="30">
        <f t="shared" si="640"/>
        <v>900</v>
      </c>
      <c r="AN2510" s="30">
        <f t="shared" si="641"/>
        <v>5601.5884638590032</v>
      </c>
      <c r="AO2510" s="30">
        <f t="shared" si="642"/>
        <v>6629.1082104268789</v>
      </c>
      <c r="AP2510" s="30">
        <f t="shared" si="643"/>
        <v>-5777.5115916237601</v>
      </c>
      <c r="AQ2510" s="19">
        <f t="shared" si="644"/>
        <v>-6.7843289464251235</v>
      </c>
    </row>
    <row r="2511" spans="1:43" x14ac:dyDescent="0.2">
      <c r="A2511" s="23" t="s">
        <v>5665</v>
      </c>
      <c r="B2511" s="6" t="s">
        <v>5683</v>
      </c>
      <c r="C2511" s="6" t="s">
        <v>5670</v>
      </c>
      <c r="D2511" s="2">
        <v>166784</v>
      </c>
      <c r="E2511" s="2">
        <v>167254</v>
      </c>
      <c r="F2511" s="3" t="s">
        <v>3175</v>
      </c>
      <c r="G2511" s="2">
        <v>5</v>
      </c>
      <c r="H2511" s="2">
        <v>167257</v>
      </c>
      <c r="I2511" s="3" t="s">
        <v>3178</v>
      </c>
      <c r="J2511" s="15">
        <v>45215</v>
      </c>
      <c r="K2511" s="24">
        <v>1258787246</v>
      </c>
      <c r="L2511" s="15">
        <v>45222</v>
      </c>
      <c r="M2511" s="15">
        <v>45230</v>
      </c>
      <c r="N2511" s="15"/>
      <c r="O2511" s="26">
        <f>VLOOKUP(D2511,quash!A$2:$I$7791,9,FALSE)</f>
        <v>2</v>
      </c>
      <c r="P2511" s="7">
        <v>10000</v>
      </c>
      <c r="Q2511" s="26">
        <v>115</v>
      </c>
      <c r="R2511" s="19">
        <v>3.97705569269148E-2</v>
      </c>
      <c r="S2511" s="93">
        <v>26</v>
      </c>
      <c r="T2511" s="7">
        <v>9000</v>
      </c>
      <c r="U2511" s="2">
        <v>142</v>
      </c>
      <c r="V2511" s="11">
        <v>2255.2800000000002</v>
      </c>
      <c r="W2511" s="14" t="s">
        <v>5281</v>
      </c>
      <c r="X2511" s="18">
        <v>0.37760128179344415</v>
      </c>
      <c r="Y2511" s="9">
        <v>3398.4115361409972</v>
      </c>
      <c r="Z2511" s="19">
        <f t="shared" si="637"/>
        <v>-0.62239871820655579</v>
      </c>
      <c r="AA2511" s="25">
        <v>851.59661880311876</v>
      </c>
      <c r="AB2511" s="30">
        <f t="shared" si="638"/>
        <v>309000</v>
      </c>
      <c r="AC2511" s="30">
        <f t="shared" si="631"/>
        <v>2.9126213592233011E-2</v>
      </c>
      <c r="AD2511" s="31">
        <f t="shared" si="632"/>
        <v>3.3495145631067964</v>
      </c>
      <c r="AE2511" s="31">
        <f t="shared" si="633"/>
        <v>4.1359223300970873</v>
      </c>
      <c r="AG2511" s="30">
        <f t="shared" si="639"/>
        <v>1695000</v>
      </c>
      <c r="AH2511" s="30">
        <f t="shared" si="634"/>
        <v>5.3097345132743362E-3</v>
      </c>
      <c r="AI2511" s="31">
        <f t="shared" si="635"/>
        <v>0.61061946902654862</v>
      </c>
      <c r="AJ2511" s="31">
        <f t="shared" si="636"/>
        <v>0.75398230088495577</v>
      </c>
      <c r="AK2511" s="30">
        <f>IF(W2511="si",($S2511*'COSTOS DE CREDITOS'!$C$27)/DATA!$G2511,"")</f>
        <v>107.09860810633695</v>
      </c>
      <c r="AL2511" s="90">
        <f>IF(W2511="si",'COSTOS DE CREDITOS'!$C$35,"")</f>
        <v>20.421138461538462</v>
      </c>
      <c r="AM2511" s="30">
        <f t="shared" si="640"/>
        <v>900</v>
      </c>
      <c r="AN2511" s="30">
        <f t="shared" si="641"/>
        <v>5601.5884638590032</v>
      </c>
      <c r="AO2511" s="30">
        <f t="shared" si="642"/>
        <v>6629.1082104268789</v>
      </c>
      <c r="AP2511" s="30">
        <f t="shared" si="643"/>
        <v>-5777.5115916237601</v>
      </c>
      <c r="AQ2511" s="19">
        <f t="shared" si="644"/>
        <v>-6.7843289464251235</v>
      </c>
    </row>
    <row r="2512" spans="1:43" x14ac:dyDescent="0.2">
      <c r="A2512" s="23" t="s">
        <v>5665</v>
      </c>
      <c r="B2512" s="6" t="s">
        <v>5683</v>
      </c>
      <c r="C2512" s="6" t="s">
        <v>5670</v>
      </c>
      <c r="D2512" s="2">
        <v>166882</v>
      </c>
      <c r="E2512" s="2">
        <v>167254</v>
      </c>
      <c r="F2512" s="3" t="s">
        <v>3175</v>
      </c>
      <c r="G2512" s="2">
        <v>5</v>
      </c>
      <c r="H2512" s="2">
        <v>167258</v>
      </c>
      <c r="I2512" s="3" t="s">
        <v>3179</v>
      </c>
      <c r="J2512" s="15" t="s">
        <v>5688</v>
      </c>
      <c r="K2512" s="24" t="s">
        <v>5688</v>
      </c>
      <c r="L2512" s="15">
        <v>45222</v>
      </c>
      <c r="M2512" s="15">
        <v>45230</v>
      </c>
      <c r="N2512" s="15"/>
      <c r="O2512" s="26">
        <f>VLOOKUP(D2512,quash!A$2:$I$7791,9,FALSE)</f>
        <v>1</v>
      </c>
      <c r="P2512" s="7">
        <v>11000</v>
      </c>
      <c r="Q2512" s="26">
        <v>129</v>
      </c>
      <c r="R2512" s="19">
        <v>5.24391097594855E-2</v>
      </c>
      <c r="S2512" s="93">
        <v>26</v>
      </c>
      <c r="T2512" s="7">
        <v>9000</v>
      </c>
      <c r="U2512" s="2">
        <v>142</v>
      </c>
      <c r="V2512" s="11">
        <v>2255.2800000000002</v>
      </c>
      <c r="W2512" s="14" t="s">
        <v>5281</v>
      </c>
      <c r="X2512" s="18">
        <v>0.37760128179344415</v>
      </c>
      <c r="Y2512" s="9">
        <v>3398.4115361409972</v>
      </c>
      <c r="Z2512" s="19">
        <f t="shared" si="637"/>
        <v>-0.62239871820655579</v>
      </c>
      <c r="AA2512" s="25">
        <v>851.59661880311876</v>
      </c>
      <c r="AB2512" s="30">
        <f t="shared" si="638"/>
        <v>369000</v>
      </c>
      <c r="AC2512" s="30">
        <f t="shared" si="631"/>
        <v>2.4390243902439025E-2</v>
      </c>
      <c r="AD2512" s="31">
        <f t="shared" si="632"/>
        <v>3.1463414634146343</v>
      </c>
      <c r="AE2512" s="31">
        <f t="shared" si="633"/>
        <v>3.4634146341463414</v>
      </c>
      <c r="AG2512" s="30">
        <f t="shared" si="639"/>
        <v>2427000</v>
      </c>
      <c r="AH2512" s="30">
        <f t="shared" si="634"/>
        <v>3.708281829419036E-3</v>
      </c>
      <c r="AI2512" s="31">
        <f t="shared" si="635"/>
        <v>0.47836835599505562</v>
      </c>
      <c r="AJ2512" s="31">
        <f t="shared" si="636"/>
        <v>0.52657601977750312</v>
      </c>
      <c r="AK2512" s="30">
        <f>IF(W2512="si",($S2512*'COSTOS DE CREDITOS'!$C$27)/DATA!$G2512,"")</f>
        <v>107.09860810633695</v>
      </c>
      <c r="AL2512" s="90">
        <f>IF(W2512="si",'COSTOS DE CREDITOS'!$C$35,"")</f>
        <v>20.421138461538462</v>
      </c>
      <c r="AM2512" s="30">
        <f t="shared" si="640"/>
        <v>900</v>
      </c>
      <c r="AN2512" s="30">
        <f t="shared" si="641"/>
        <v>5601.5884638590032</v>
      </c>
      <c r="AO2512" s="30">
        <f t="shared" si="642"/>
        <v>6629.1082104268789</v>
      </c>
      <c r="AP2512" s="30">
        <f t="shared" si="643"/>
        <v>-5777.5115916237601</v>
      </c>
      <c r="AQ2512" s="19">
        <f t="shared" si="644"/>
        <v>-6.7843289464251235</v>
      </c>
    </row>
    <row r="2513" spans="1:43" x14ac:dyDescent="0.2">
      <c r="A2513" s="23" t="s">
        <v>5665</v>
      </c>
      <c r="B2513" s="6" t="s">
        <v>5683</v>
      </c>
      <c r="C2513" s="6" t="s">
        <v>5670</v>
      </c>
      <c r="D2513" s="2">
        <v>167202</v>
      </c>
      <c r="E2513" s="2">
        <v>167254</v>
      </c>
      <c r="F2513" s="3" t="s">
        <v>3175</v>
      </c>
      <c r="G2513" s="2">
        <v>5</v>
      </c>
      <c r="H2513" s="2">
        <v>167259</v>
      </c>
      <c r="I2513" s="3" t="s">
        <v>3180</v>
      </c>
      <c r="J2513" s="15">
        <v>45219</v>
      </c>
      <c r="K2513" s="24">
        <v>1261904848</v>
      </c>
      <c r="L2513" s="15">
        <v>45222</v>
      </c>
      <c r="M2513" s="15">
        <v>45230</v>
      </c>
      <c r="N2513" s="15"/>
      <c r="O2513" s="26">
        <f>VLOOKUP(D2513,quash!A$2:$I$7791,9,FALSE)</f>
        <v>1</v>
      </c>
      <c r="P2513" s="7">
        <v>10000</v>
      </c>
      <c r="Q2513" s="26">
        <v>127</v>
      </c>
      <c r="R2513" s="19">
        <v>5.24391097594855E-2</v>
      </c>
      <c r="S2513" s="93">
        <v>26</v>
      </c>
      <c r="T2513" s="7">
        <v>9000</v>
      </c>
      <c r="U2513" s="2">
        <v>142</v>
      </c>
      <c r="V2513" s="11">
        <v>2255.2800000000002</v>
      </c>
      <c r="W2513" s="14" t="s">
        <v>5281</v>
      </c>
      <c r="X2513" s="18">
        <v>0.37760128179344415</v>
      </c>
      <c r="Y2513" s="9">
        <v>3398.4115361409972</v>
      </c>
      <c r="Z2513" s="19">
        <f t="shared" si="637"/>
        <v>-0.62239871820655579</v>
      </c>
      <c r="AA2513" s="25">
        <v>851.59661880311876</v>
      </c>
      <c r="AB2513" s="30">
        <f t="shared" si="638"/>
        <v>369000</v>
      </c>
      <c r="AC2513" s="30">
        <f t="shared" si="631"/>
        <v>2.4390243902439025E-2</v>
      </c>
      <c r="AD2513" s="31">
        <f t="shared" si="632"/>
        <v>3.0975609756097562</v>
      </c>
      <c r="AE2513" s="31">
        <f t="shared" si="633"/>
        <v>3.4634146341463414</v>
      </c>
      <c r="AG2513" s="30">
        <f t="shared" si="639"/>
        <v>2427000</v>
      </c>
      <c r="AH2513" s="30">
        <f t="shared" si="634"/>
        <v>3.708281829419036E-3</v>
      </c>
      <c r="AI2513" s="31">
        <f t="shared" si="635"/>
        <v>0.47095179233621759</v>
      </c>
      <c r="AJ2513" s="31">
        <f t="shared" si="636"/>
        <v>0.52657601977750312</v>
      </c>
      <c r="AK2513" s="30">
        <f>IF(W2513="si",($S2513*'COSTOS DE CREDITOS'!$C$27)/DATA!$G2513,"")</f>
        <v>107.09860810633695</v>
      </c>
      <c r="AL2513" s="90">
        <f>IF(W2513="si",'COSTOS DE CREDITOS'!$C$35,"")</f>
        <v>20.421138461538462</v>
      </c>
      <c r="AM2513" s="30">
        <f t="shared" si="640"/>
        <v>900</v>
      </c>
      <c r="AN2513" s="30">
        <f t="shared" si="641"/>
        <v>5601.5884638590032</v>
      </c>
      <c r="AO2513" s="30">
        <f t="shared" si="642"/>
        <v>6629.1082104268789</v>
      </c>
      <c r="AP2513" s="30">
        <f t="shared" si="643"/>
        <v>-5777.5115916237601</v>
      </c>
      <c r="AQ2513" s="19">
        <f t="shared" si="644"/>
        <v>-6.7843289464251235</v>
      </c>
    </row>
    <row r="2514" spans="1:43" x14ac:dyDescent="0.2">
      <c r="A2514" s="23" t="s">
        <v>5665</v>
      </c>
      <c r="B2514" s="6" t="s">
        <v>5674</v>
      </c>
      <c r="C2514" s="6" t="s">
        <v>5670</v>
      </c>
      <c r="D2514" s="4">
        <v>166626</v>
      </c>
      <c r="E2514" s="4">
        <v>167239</v>
      </c>
      <c r="F2514" s="5" t="s">
        <v>3181</v>
      </c>
      <c r="G2514" s="2">
        <v>5</v>
      </c>
      <c r="H2514" s="4">
        <v>167240</v>
      </c>
      <c r="I2514" s="5" t="s">
        <v>3182</v>
      </c>
      <c r="J2514" s="15">
        <v>45211</v>
      </c>
      <c r="K2514" s="24">
        <v>1256670776</v>
      </c>
      <c r="L2514" s="15">
        <v>45222</v>
      </c>
      <c r="M2514" s="15">
        <v>45230</v>
      </c>
      <c r="N2514" s="15"/>
      <c r="O2514" s="26">
        <f>VLOOKUP(D2514,quash!A$2:$I$7791,9,FALSE)</f>
        <v>2</v>
      </c>
      <c r="P2514" s="7">
        <v>10000</v>
      </c>
      <c r="Q2514" s="26">
        <v>132</v>
      </c>
      <c r="R2514" s="19">
        <v>5.8283715876113903E-2</v>
      </c>
      <c r="S2514" s="26">
        <v>16</v>
      </c>
      <c r="T2514" s="8">
        <v>5000</v>
      </c>
      <c r="U2514" s="4">
        <v>122</v>
      </c>
      <c r="V2514" s="10">
        <v>1068.94</v>
      </c>
      <c r="W2514" s="14" t="s">
        <v>5281</v>
      </c>
      <c r="X2514" s="18">
        <v>1</v>
      </c>
      <c r="Y2514" s="9">
        <v>5000</v>
      </c>
      <c r="Z2514" s="19">
        <f t="shared" si="637"/>
        <v>0</v>
      </c>
      <c r="AA2514" s="25">
        <v>1068.94</v>
      </c>
      <c r="AB2514" s="30">
        <f t="shared" si="638"/>
        <v>309000</v>
      </c>
      <c r="AC2514" s="30">
        <f t="shared" si="631"/>
        <v>1.6181229773462782E-2</v>
      </c>
      <c r="AD2514" s="31">
        <f t="shared" si="632"/>
        <v>2.1359223300970873</v>
      </c>
      <c r="AE2514" s="31">
        <f t="shared" si="633"/>
        <v>1.9741100323624594</v>
      </c>
      <c r="AG2514" s="30">
        <f t="shared" si="639"/>
        <v>1695000</v>
      </c>
      <c r="AH2514" s="30">
        <f t="shared" si="634"/>
        <v>2.9498525073746312E-3</v>
      </c>
      <c r="AI2514" s="31">
        <f t="shared" si="635"/>
        <v>0.38938053097345132</v>
      </c>
      <c r="AJ2514" s="31">
        <f t="shared" si="636"/>
        <v>0.35988200589970498</v>
      </c>
      <c r="AK2514" s="30">
        <f>IF(W2514="si",($S2514*'COSTOS DE CREDITOS'!$C$27)/DATA!$G2514,"")</f>
        <v>65.906835757745824</v>
      </c>
      <c r="AL2514" s="90">
        <f>IF(W2514="si",'COSTOS DE CREDITOS'!$C$35,"")</f>
        <v>20.421138461538462</v>
      </c>
      <c r="AM2514" s="30">
        <f t="shared" si="640"/>
        <v>307.69230769230774</v>
      </c>
      <c r="AN2514" s="30">
        <f t="shared" si="641"/>
        <v>0</v>
      </c>
      <c r="AO2514" s="30">
        <f t="shared" si="642"/>
        <v>394.02028191159201</v>
      </c>
      <c r="AP2514" s="30">
        <f t="shared" si="643"/>
        <v>674.91971808840799</v>
      </c>
      <c r="AQ2514" s="19">
        <f t="shared" si="644"/>
        <v>0.63139158239789694</v>
      </c>
    </row>
    <row r="2515" spans="1:43" x14ac:dyDescent="0.2">
      <c r="A2515" s="23" t="s">
        <v>5665</v>
      </c>
      <c r="B2515" s="6" t="s">
        <v>5674</v>
      </c>
      <c r="C2515" s="6" t="s">
        <v>5670</v>
      </c>
      <c r="D2515" s="2">
        <v>166158</v>
      </c>
      <c r="E2515" s="2">
        <v>167239</v>
      </c>
      <c r="F2515" s="3" t="s">
        <v>3181</v>
      </c>
      <c r="G2515" s="2">
        <v>5</v>
      </c>
      <c r="H2515" s="2">
        <v>167241</v>
      </c>
      <c r="I2515" s="3" t="s">
        <v>3183</v>
      </c>
      <c r="J2515" s="15">
        <v>45316</v>
      </c>
      <c r="K2515" s="24">
        <v>1327413935</v>
      </c>
      <c r="L2515" s="15">
        <v>45222</v>
      </c>
      <c r="M2515" s="15">
        <v>45230</v>
      </c>
      <c r="N2515" s="15"/>
      <c r="O2515" s="26">
        <f>VLOOKUP(D2515,quash!A$2:$I$7791,9,FALSE)</f>
        <v>5</v>
      </c>
      <c r="P2515" s="7">
        <v>10000</v>
      </c>
      <c r="Q2515" s="26">
        <v>127</v>
      </c>
      <c r="R2515" s="19">
        <v>5.24391097594855E-2</v>
      </c>
      <c r="S2515" s="26">
        <v>16</v>
      </c>
      <c r="T2515" s="7">
        <v>8000</v>
      </c>
      <c r="U2515" s="2">
        <v>122</v>
      </c>
      <c r="V2515" s="11">
        <v>1710.45</v>
      </c>
      <c r="W2515" s="14" t="s">
        <v>5281</v>
      </c>
      <c r="X2515" s="18">
        <v>1</v>
      </c>
      <c r="Y2515" s="9">
        <v>8000</v>
      </c>
      <c r="Z2515" s="19">
        <f t="shared" si="637"/>
        <v>0</v>
      </c>
      <c r="AA2515" s="25">
        <v>1710.45</v>
      </c>
      <c r="AB2515" s="30">
        <f t="shared" si="638"/>
        <v>83000</v>
      </c>
      <c r="AC2515" s="30">
        <f t="shared" si="631"/>
        <v>9.6385542168674704E-2</v>
      </c>
      <c r="AD2515" s="31">
        <f t="shared" si="632"/>
        <v>12.240963855421688</v>
      </c>
      <c r="AE2515" s="31">
        <f t="shared" si="633"/>
        <v>11.759036144578314</v>
      </c>
      <c r="AG2515" s="30">
        <f t="shared" si="639"/>
        <v>352000</v>
      </c>
      <c r="AH2515" s="30">
        <f t="shared" si="634"/>
        <v>2.2727272727272728E-2</v>
      </c>
      <c r="AI2515" s="31">
        <f t="shared" si="635"/>
        <v>2.8863636363636362</v>
      </c>
      <c r="AJ2515" s="31">
        <f t="shared" si="636"/>
        <v>2.7727272727272729</v>
      </c>
      <c r="AK2515" s="30">
        <f>IF(W2515="si",($S2515*'COSTOS DE CREDITOS'!$C$27)/DATA!$G2515,"")</f>
        <v>65.906835757745824</v>
      </c>
      <c r="AL2515" s="90">
        <f>IF(W2515="si",'COSTOS DE CREDITOS'!$C$35,"")</f>
        <v>20.421138461538462</v>
      </c>
      <c r="AM2515" s="30">
        <f t="shared" si="640"/>
        <v>492.30769230769232</v>
      </c>
      <c r="AN2515" s="30">
        <f t="shared" si="641"/>
        <v>0</v>
      </c>
      <c r="AO2515" s="30">
        <f t="shared" si="642"/>
        <v>578.63566652697659</v>
      </c>
      <c r="AP2515" s="30">
        <f t="shared" si="643"/>
        <v>1131.8143334730235</v>
      </c>
      <c r="AQ2515" s="19">
        <f t="shared" si="644"/>
        <v>0.66170559412612084</v>
      </c>
    </row>
    <row r="2516" spans="1:43" x14ac:dyDescent="0.2">
      <c r="A2516" s="23" t="s">
        <v>5665</v>
      </c>
      <c r="B2516" s="6" t="s">
        <v>5674</v>
      </c>
      <c r="C2516" s="6" t="s">
        <v>5670</v>
      </c>
      <c r="D2516" s="2">
        <v>166308</v>
      </c>
      <c r="E2516" s="2">
        <v>167239</v>
      </c>
      <c r="F2516" s="3" t="s">
        <v>3181</v>
      </c>
      <c r="G2516" s="2">
        <v>5</v>
      </c>
      <c r="H2516" s="2">
        <v>167242</v>
      </c>
      <c r="I2516" s="3" t="s">
        <v>3184</v>
      </c>
      <c r="J2516" s="15">
        <v>45316</v>
      </c>
      <c r="K2516" s="24">
        <v>1327414208</v>
      </c>
      <c r="L2516" s="15">
        <v>45222</v>
      </c>
      <c r="M2516" s="15">
        <v>45230</v>
      </c>
      <c r="N2516" s="15"/>
      <c r="O2516" s="26">
        <f>VLOOKUP(D2516,quash!A$2:$I$7791,9,FALSE)</f>
        <v>1</v>
      </c>
      <c r="P2516" s="7">
        <v>10000</v>
      </c>
      <c r="Q2516" s="26">
        <v>147</v>
      </c>
      <c r="R2516" s="19">
        <v>7.9000519063170294E-2</v>
      </c>
      <c r="S2516" s="26">
        <v>16</v>
      </c>
      <c r="T2516" s="7">
        <v>10000</v>
      </c>
      <c r="U2516" s="2">
        <v>122</v>
      </c>
      <c r="V2516" s="11">
        <v>2137.87</v>
      </c>
      <c r="W2516" s="14" t="s">
        <v>5281</v>
      </c>
      <c r="X2516" s="18">
        <v>1</v>
      </c>
      <c r="Y2516" s="9">
        <v>10000</v>
      </c>
      <c r="Z2516" s="19">
        <f t="shared" si="637"/>
        <v>0</v>
      </c>
      <c r="AA2516" s="25">
        <v>2137.87</v>
      </c>
      <c r="AB2516" s="30">
        <f t="shared" si="638"/>
        <v>369000</v>
      </c>
      <c r="AC2516" s="30">
        <f t="shared" si="631"/>
        <v>2.7100271002710029E-2</v>
      </c>
      <c r="AD2516" s="31">
        <f t="shared" si="632"/>
        <v>3.9837398373983741</v>
      </c>
      <c r="AE2516" s="31">
        <f t="shared" si="633"/>
        <v>3.3062330623306235</v>
      </c>
      <c r="AG2516" s="30">
        <f t="shared" si="639"/>
        <v>2427000</v>
      </c>
      <c r="AH2516" s="30">
        <f t="shared" si="634"/>
        <v>4.1203131437989289E-3</v>
      </c>
      <c r="AI2516" s="31">
        <f t="shared" si="635"/>
        <v>0.60568603213844252</v>
      </c>
      <c r="AJ2516" s="31">
        <f t="shared" si="636"/>
        <v>0.50267820354346937</v>
      </c>
      <c r="AK2516" s="30">
        <f>IF(W2516="si",($S2516*'COSTOS DE CREDITOS'!$C$27)/DATA!$G2516,"")</f>
        <v>65.906835757745824</v>
      </c>
      <c r="AL2516" s="90">
        <f>IF(W2516="si",'COSTOS DE CREDITOS'!$C$35,"")</f>
        <v>20.421138461538462</v>
      </c>
      <c r="AM2516" s="30">
        <f t="shared" si="640"/>
        <v>615.38461538461547</v>
      </c>
      <c r="AN2516" s="30">
        <f t="shared" si="641"/>
        <v>0</v>
      </c>
      <c r="AO2516" s="30">
        <f t="shared" si="642"/>
        <v>701.7125896038998</v>
      </c>
      <c r="AP2516" s="30">
        <f t="shared" si="643"/>
        <v>1436.1574103961002</v>
      </c>
      <c r="AQ2516" s="19">
        <f t="shared" si="644"/>
        <v>0.67177022475459236</v>
      </c>
    </row>
    <row r="2517" spans="1:43" x14ac:dyDescent="0.2">
      <c r="A2517" s="23" t="s">
        <v>5665</v>
      </c>
      <c r="B2517" s="6" t="s">
        <v>5674</v>
      </c>
      <c r="C2517" s="6" t="s">
        <v>5670</v>
      </c>
      <c r="D2517" s="2">
        <v>166309</v>
      </c>
      <c r="E2517" s="2">
        <v>167239</v>
      </c>
      <c r="F2517" s="3" t="s">
        <v>3181</v>
      </c>
      <c r="G2517" s="2">
        <v>5</v>
      </c>
      <c r="H2517" s="2">
        <v>167243</v>
      </c>
      <c r="I2517" s="3" t="s">
        <v>3185</v>
      </c>
      <c r="J2517" s="15">
        <v>45316</v>
      </c>
      <c r="K2517" s="24">
        <v>1327414490</v>
      </c>
      <c r="L2517" s="15">
        <v>45222</v>
      </c>
      <c r="M2517" s="15">
        <v>45230</v>
      </c>
      <c r="N2517" s="15"/>
      <c r="O2517" s="26">
        <f>VLOOKUP(D2517,quash!A$2:$I$7791,9,FALSE)</f>
        <v>2</v>
      </c>
      <c r="P2517" s="7">
        <v>10000</v>
      </c>
      <c r="Q2517" s="26">
        <v>132</v>
      </c>
      <c r="R2517" s="19">
        <v>5.8283715876113903E-2</v>
      </c>
      <c r="S2517" s="26">
        <v>16</v>
      </c>
      <c r="T2517" s="7">
        <v>10000</v>
      </c>
      <c r="U2517" s="2">
        <v>122</v>
      </c>
      <c r="V2517" s="11">
        <v>2137.87</v>
      </c>
      <c r="W2517" s="14" t="s">
        <v>5281</v>
      </c>
      <c r="X2517" s="18">
        <v>1</v>
      </c>
      <c r="Y2517" s="9">
        <v>10000</v>
      </c>
      <c r="Z2517" s="19">
        <f t="shared" si="637"/>
        <v>0</v>
      </c>
      <c r="AA2517" s="25">
        <v>2137.87</v>
      </c>
      <c r="AB2517" s="30">
        <f t="shared" si="638"/>
        <v>309000</v>
      </c>
      <c r="AC2517" s="30">
        <f t="shared" si="631"/>
        <v>3.2362459546925564E-2</v>
      </c>
      <c r="AD2517" s="31">
        <f t="shared" si="632"/>
        <v>4.2718446601941746</v>
      </c>
      <c r="AE2517" s="31">
        <f t="shared" si="633"/>
        <v>3.9482200647249188</v>
      </c>
      <c r="AG2517" s="30">
        <f t="shared" si="639"/>
        <v>1695000</v>
      </c>
      <c r="AH2517" s="30">
        <f t="shared" si="634"/>
        <v>5.8997050147492625E-3</v>
      </c>
      <c r="AI2517" s="31">
        <f t="shared" si="635"/>
        <v>0.77876106194690264</v>
      </c>
      <c r="AJ2517" s="31">
        <f t="shared" si="636"/>
        <v>0.71976401179940996</v>
      </c>
      <c r="AK2517" s="30">
        <f>IF(W2517="si",($S2517*'COSTOS DE CREDITOS'!$C$27)/DATA!$G2517,"")</f>
        <v>65.906835757745824</v>
      </c>
      <c r="AL2517" s="90">
        <f>IF(W2517="si",'COSTOS DE CREDITOS'!$C$35,"")</f>
        <v>20.421138461538462</v>
      </c>
      <c r="AM2517" s="30">
        <f t="shared" si="640"/>
        <v>615.38461538461547</v>
      </c>
      <c r="AN2517" s="30">
        <f t="shared" si="641"/>
        <v>0</v>
      </c>
      <c r="AO2517" s="30">
        <f t="shared" si="642"/>
        <v>701.7125896038998</v>
      </c>
      <c r="AP2517" s="30">
        <f t="shared" si="643"/>
        <v>1436.1574103961002</v>
      </c>
      <c r="AQ2517" s="19">
        <f t="shared" si="644"/>
        <v>0.67177022475459236</v>
      </c>
    </row>
    <row r="2518" spans="1:43" x14ac:dyDescent="0.2">
      <c r="A2518" s="23" t="s">
        <v>5665</v>
      </c>
      <c r="B2518" s="6" t="s">
        <v>5684</v>
      </c>
      <c r="C2518" s="6" t="s">
        <v>5667</v>
      </c>
      <c r="D2518" s="4">
        <v>166975</v>
      </c>
      <c r="E2518" s="4">
        <v>167505</v>
      </c>
      <c r="F2518" s="5" t="s">
        <v>3186</v>
      </c>
      <c r="G2518" s="2">
        <v>5</v>
      </c>
      <c r="H2518" s="4">
        <v>167506</v>
      </c>
      <c r="I2518" s="5" t="s">
        <v>3187</v>
      </c>
      <c r="J2518" s="15" t="s">
        <v>5688</v>
      </c>
      <c r="K2518" s="24" t="s">
        <v>5688</v>
      </c>
      <c r="L2518" s="15">
        <v>45225</v>
      </c>
      <c r="M2518" s="15">
        <v>45230</v>
      </c>
      <c r="N2518" s="15"/>
      <c r="O2518" s="26">
        <f>VLOOKUP(D2518,quash!A$2:$I$7791,9,FALSE)</f>
        <v>1</v>
      </c>
      <c r="P2518" s="7">
        <v>11000</v>
      </c>
      <c r="Q2518" s="26">
        <v>134</v>
      </c>
      <c r="R2518" s="19">
        <v>7.3435377211974309E-2</v>
      </c>
      <c r="S2518" s="26">
        <v>16</v>
      </c>
      <c r="T2518" s="8">
        <v>10000</v>
      </c>
      <c r="U2518" s="4">
        <v>142</v>
      </c>
      <c r="V2518" s="10">
        <v>2510.34</v>
      </c>
      <c r="W2518" s="14" t="s">
        <v>5281</v>
      </c>
      <c r="X2518" s="18">
        <v>1</v>
      </c>
      <c r="Y2518" s="9">
        <v>10000</v>
      </c>
      <c r="Z2518" s="19">
        <f t="shared" si="637"/>
        <v>0</v>
      </c>
      <c r="AA2518" s="25">
        <v>2510.34</v>
      </c>
      <c r="AB2518" s="30">
        <f t="shared" si="638"/>
        <v>369000</v>
      </c>
      <c r="AC2518" s="30">
        <f t="shared" ref="AC2518:AC2581" si="645">$T2518/AB2518</f>
        <v>2.7100271002710029E-2</v>
      </c>
      <c r="AD2518" s="31">
        <f t="shared" ref="AD2518:AD2581" si="646">AC2518*$Q2518</f>
        <v>3.6314363143631438</v>
      </c>
      <c r="AE2518" s="31">
        <f t="shared" ref="AE2518:AE2574" si="647">AC2518*$U2518</f>
        <v>3.8482384823848239</v>
      </c>
      <c r="AG2518" s="30">
        <f t="shared" si="639"/>
        <v>2427000</v>
      </c>
      <c r="AH2518" s="30">
        <f t="shared" si="634"/>
        <v>4.1203131437989289E-3</v>
      </c>
      <c r="AI2518" s="31">
        <f t="shared" si="635"/>
        <v>0.55212196126905644</v>
      </c>
      <c r="AJ2518" s="31">
        <f t="shared" si="636"/>
        <v>0.58508446641944789</v>
      </c>
      <c r="AK2518" s="30">
        <f>IF(W2518="si",($S2518*'COSTOS DE CREDITOS'!$C$27)/DATA!$G2518,"")</f>
        <v>65.906835757745824</v>
      </c>
      <c r="AL2518" s="90">
        <f>IF(W2518="si",'COSTOS DE CREDITOS'!$C$35,"")</f>
        <v>20.421138461538462</v>
      </c>
      <c r="AM2518" s="30">
        <f t="shared" si="640"/>
        <v>615.38461538461547</v>
      </c>
      <c r="AN2518" s="30">
        <f t="shared" si="641"/>
        <v>0</v>
      </c>
      <c r="AO2518" s="30">
        <f t="shared" si="642"/>
        <v>701.7125896038998</v>
      </c>
      <c r="AP2518" s="30">
        <f t="shared" si="643"/>
        <v>1808.6274103961005</v>
      </c>
      <c r="AQ2518" s="19">
        <f t="shared" si="644"/>
        <v>0.72047109570659762</v>
      </c>
    </row>
    <row r="2519" spans="1:43" x14ac:dyDescent="0.2">
      <c r="A2519" s="23" t="s">
        <v>5665</v>
      </c>
      <c r="B2519" s="6" t="s">
        <v>5669</v>
      </c>
      <c r="C2519" s="6" t="s">
        <v>5670</v>
      </c>
      <c r="D2519" s="2">
        <v>166749</v>
      </c>
      <c r="E2519" s="2">
        <v>167169</v>
      </c>
      <c r="F2519" s="3" t="s">
        <v>557</v>
      </c>
      <c r="G2519" s="2">
        <v>5</v>
      </c>
      <c r="H2519" s="2">
        <v>167180</v>
      </c>
      <c r="I2519" s="3" t="s">
        <v>3188</v>
      </c>
      <c r="J2519" s="15" t="s">
        <v>5688</v>
      </c>
      <c r="K2519" s="24" t="s">
        <v>5688</v>
      </c>
      <c r="L2519" s="15">
        <v>45220</v>
      </c>
      <c r="M2519" s="15">
        <v>45230</v>
      </c>
      <c r="N2519" s="15"/>
      <c r="O2519" s="26">
        <f>VLOOKUP(D2519,quash!A$2:$I$7791,9,FALSE)</f>
        <v>6</v>
      </c>
      <c r="P2519" s="7">
        <v>14000</v>
      </c>
      <c r="Q2519" s="26">
        <v>126</v>
      </c>
      <c r="R2519" s="19">
        <v>5.4021157160757644E-2</v>
      </c>
      <c r="S2519" s="26">
        <v>16</v>
      </c>
      <c r="T2519" s="7">
        <v>6000</v>
      </c>
      <c r="U2519" s="2">
        <v>142</v>
      </c>
      <c r="V2519" s="11">
        <v>1503.37</v>
      </c>
      <c r="W2519" s="14" t="s">
        <v>5281</v>
      </c>
      <c r="X2519" s="18">
        <v>1</v>
      </c>
      <c r="Y2519" s="9">
        <v>6000</v>
      </c>
      <c r="Z2519" s="19">
        <f t="shared" si="637"/>
        <v>0</v>
      </c>
      <c r="AA2519" s="25">
        <v>1503.37</v>
      </c>
      <c r="AB2519" s="30">
        <f t="shared" si="638"/>
        <v>27000</v>
      </c>
      <c r="AC2519" s="30">
        <f t="shared" si="645"/>
        <v>0.22222222222222221</v>
      </c>
      <c r="AD2519" s="31">
        <f t="shared" si="646"/>
        <v>28</v>
      </c>
      <c r="AE2519" s="31">
        <f t="shared" si="647"/>
        <v>31.555555555555554</v>
      </c>
      <c r="AG2519" s="30">
        <f t="shared" si="639"/>
        <v>288000</v>
      </c>
      <c r="AH2519" s="30">
        <f t="shared" si="634"/>
        <v>2.0833333333333332E-2</v>
      </c>
      <c r="AI2519" s="31">
        <f t="shared" si="635"/>
        <v>2.625</v>
      </c>
      <c r="AJ2519" s="31">
        <f t="shared" si="636"/>
        <v>2.958333333333333</v>
      </c>
      <c r="AK2519" s="30">
        <f>IF(W2519="si",($S2519*'COSTOS DE CREDITOS'!$C$27)/DATA!$G2519,"")</f>
        <v>65.906835757745824</v>
      </c>
      <c r="AL2519" s="90">
        <f>IF(W2519="si",'COSTOS DE CREDITOS'!$C$35,"")</f>
        <v>20.421138461538462</v>
      </c>
      <c r="AM2519" s="30">
        <f t="shared" si="640"/>
        <v>369.23076923076923</v>
      </c>
      <c r="AN2519" s="30">
        <f t="shared" si="641"/>
        <v>0</v>
      </c>
      <c r="AO2519" s="30">
        <f t="shared" si="642"/>
        <v>455.5587434500535</v>
      </c>
      <c r="AP2519" s="30">
        <f t="shared" si="643"/>
        <v>1047.8112565499464</v>
      </c>
      <c r="AQ2519" s="19">
        <f t="shared" si="644"/>
        <v>0.69697496727348984</v>
      </c>
    </row>
    <row r="2520" spans="1:43" x14ac:dyDescent="0.2">
      <c r="A2520" s="23" t="s">
        <v>5665</v>
      </c>
      <c r="B2520" s="6" t="s">
        <v>5684</v>
      </c>
      <c r="C2520" s="6" t="s">
        <v>5667</v>
      </c>
      <c r="D2520" s="2">
        <v>166971</v>
      </c>
      <c r="E2520" s="2">
        <v>167505</v>
      </c>
      <c r="F2520" s="3" t="s">
        <v>3186</v>
      </c>
      <c r="G2520" s="2">
        <v>5</v>
      </c>
      <c r="H2520" s="2">
        <v>167507</v>
      </c>
      <c r="I2520" s="3" t="s">
        <v>3189</v>
      </c>
      <c r="J2520" s="15" t="s">
        <v>5688</v>
      </c>
      <c r="K2520" s="24" t="s">
        <v>5688</v>
      </c>
      <c r="L2520" s="15">
        <v>45225</v>
      </c>
      <c r="M2520" s="15">
        <v>45230</v>
      </c>
      <c r="N2520" s="15"/>
      <c r="O2520" s="26">
        <f>VLOOKUP(D2520,quash!A$2:$I$7791,9,FALSE)</f>
        <v>1</v>
      </c>
      <c r="P2520" s="7">
        <v>9000</v>
      </c>
      <c r="Q2520" s="26">
        <v>139</v>
      </c>
      <c r="R2520" s="19">
        <v>6.8510301837230766E-2</v>
      </c>
      <c r="S2520" s="26">
        <v>16</v>
      </c>
      <c r="T2520" s="7">
        <v>10000</v>
      </c>
      <c r="U2520" s="2">
        <v>142</v>
      </c>
      <c r="V2520" s="11">
        <v>2510.34</v>
      </c>
      <c r="W2520" s="14" t="s">
        <v>5281</v>
      </c>
      <c r="X2520" s="18">
        <v>1</v>
      </c>
      <c r="Y2520" s="9">
        <v>10000</v>
      </c>
      <c r="Z2520" s="19">
        <f t="shared" si="637"/>
        <v>0</v>
      </c>
      <c r="AA2520" s="25">
        <v>2510.34</v>
      </c>
      <c r="AB2520" s="30">
        <f t="shared" si="638"/>
        <v>369000</v>
      </c>
      <c r="AC2520" s="30">
        <f t="shared" si="645"/>
        <v>2.7100271002710029E-2</v>
      </c>
      <c r="AD2520" s="31">
        <f t="shared" si="646"/>
        <v>3.7669376693766941</v>
      </c>
      <c r="AE2520" s="31">
        <f t="shared" si="647"/>
        <v>3.8482384823848239</v>
      </c>
      <c r="AG2520" s="30">
        <f t="shared" si="639"/>
        <v>2427000</v>
      </c>
      <c r="AH2520" s="30">
        <f t="shared" si="634"/>
        <v>4.1203131437989289E-3</v>
      </c>
      <c r="AI2520" s="31">
        <f t="shared" si="635"/>
        <v>0.57272352698805107</v>
      </c>
      <c r="AJ2520" s="31">
        <f t="shared" si="636"/>
        <v>0.58508446641944789</v>
      </c>
      <c r="AK2520" s="30">
        <f>IF(W2520="si",($S2520*'COSTOS DE CREDITOS'!$C$27)/DATA!$G2520,"")</f>
        <v>65.906835757745824</v>
      </c>
      <c r="AL2520" s="90">
        <f>IF(W2520="si",'COSTOS DE CREDITOS'!$C$35,"")</f>
        <v>20.421138461538462</v>
      </c>
      <c r="AM2520" s="30">
        <f t="shared" si="640"/>
        <v>615.38461538461547</v>
      </c>
      <c r="AN2520" s="30">
        <f t="shared" si="641"/>
        <v>0</v>
      </c>
      <c r="AO2520" s="30">
        <f t="shared" si="642"/>
        <v>701.7125896038998</v>
      </c>
      <c r="AP2520" s="30">
        <f t="shared" si="643"/>
        <v>1808.6274103961005</v>
      </c>
      <c r="AQ2520" s="19">
        <f t="shared" si="644"/>
        <v>0.72047109570659762</v>
      </c>
    </row>
    <row r="2521" spans="1:43" x14ac:dyDescent="0.2">
      <c r="A2521" s="23" t="s">
        <v>5665</v>
      </c>
      <c r="B2521" s="6" t="s">
        <v>5684</v>
      </c>
      <c r="C2521" s="6" t="s">
        <v>5667</v>
      </c>
      <c r="D2521" s="2">
        <v>166968</v>
      </c>
      <c r="E2521" s="2">
        <v>167505</v>
      </c>
      <c r="F2521" s="3" t="s">
        <v>3186</v>
      </c>
      <c r="G2521" s="2">
        <v>5</v>
      </c>
      <c r="H2521" s="2">
        <v>167508</v>
      </c>
      <c r="I2521" s="3" t="s">
        <v>3190</v>
      </c>
      <c r="J2521" s="15">
        <v>45216</v>
      </c>
      <c r="K2521" s="24">
        <v>1260140114</v>
      </c>
      <c r="L2521" s="15">
        <v>45225</v>
      </c>
      <c r="M2521" s="15">
        <v>45230</v>
      </c>
      <c r="N2521" s="15"/>
      <c r="O2521" s="26">
        <f>VLOOKUP(D2521,quash!A$2:$I$7791,9,FALSE)</f>
        <v>1</v>
      </c>
      <c r="P2521" s="7">
        <v>10000</v>
      </c>
      <c r="Q2521" s="26">
        <v>132</v>
      </c>
      <c r="R2521" s="19">
        <v>5.8283715876113903E-2</v>
      </c>
      <c r="S2521" s="26">
        <v>16</v>
      </c>
      <c r="T2521" s="7">
        <v>10000</v>
      </c>
      <c r="U2521" s="2">
        <v>142</v>
      </c>
      <c r="V2521" s="11">
        <v>2510.34</v>
      </c>
      <c r="W2521" s="14" t="s">
        <v>5281</v>
      </c>
      <c r="X2521" s="18">
        <v>1</v>
      </c>
      <c r="Y2521" s="9">
        <v>10000</v>
      </c>
      <c r="Z2521" s="19">
        <f t="shared" si="637"/>
        <v>0</v>
      </c>
      <c r="AA2521" s="25">
        <v>2510.34</v>
      </c>
      <c r="AB2521" s="30">
        <f t="shared" si="638"/>
        <v>369000</v>
      </c>
      <c r="AC2521" s="30">
        <f t="shared" si="645"/>
        <v>2.7100271002710029E-2</v>
      </c>
      <c r="AD2521" s="31">
        <f t="shared" si="646"/>
        <v>3.5772357723577239</v>
      </c>
      <c r="AE2521" s="31">
        <f t="shared" si="647"/>
        <v>3.8482384823848239</v>
      </c>
      <c r="AG2521" s="30">
        <f t="shared" si="639"/>
        <v>2427000</v>
      </c>
      <c r="AH2521" s="30">
        <f t="shared" si="634"/>
        <v>4.1203131437989289E-3</v>
      </c>
      <c r="AI2521" s="31">
        <f t="shared" si="635"/>
        <v>0.54388133498145863</v>
      </c>
      <c r="AJ2521" s="31">
        <f t="shared" si="636"/>
        <v>0.58508446641944789</v>
      </c>
      <c r="AK2521" s="30">
        <f>IF(W2521="si",($S2521*'COSTOS DE CREDITOS'!$C$27)/DATA!$G2521,"")</f>
        <v>65.906835757745824</v>
      </c>
      <c r="AL2521" s="90">
        <f>IF(W2521="si",'COSTOS DE CREDITOS'!$C$35,"")</f>
        <v>20.421138461538462</v>
      </c>
      <c r="AM2521" s="30">
        <f t="shared" si="640"/>
        <v>615.38461538461547</v>
      </c>
      <c r="AN2521" s="30">
        <f t="shared" si="641"/>
        <v>0</v>
      </c>
      <c r="AO2521" s="30">
        <f t="shared" si="642"/>
        <v>701.7125896038998</v>
      </c>
      <c r="AP2521" s="30">
        <f t="shared" si="643"/>
        <v>1808.6274103961005</v>
      </c>
      <c r="AQ2521" s="19">
        <f t="shared" si="644"/>
        <v>0.72047109570659762</v>
      </c>
    </row>
    <row r="2522" spans="1:43" x14ac:dyDescent="0.2">
      <c r="A2522" s="23" t="s">
        <v>5665</v>
      </c>
      <c r="B2522" s="6" t="s">
        <v>5684</v>
      </c>
      <c r="C2522" s="6" t="s">
        <v>5667</v>
      </c>
      <c r="D2522" s="2">
        <v>167184</v>
      </c>
      <c r="E2522" s="2">
        <v>167505</v>
      </c>
      <c r="F2522" s="3" t="s">
        <v>3186</v>
      </c>
      <c r="G2522" s="2">
        <v>5</v>
      </c>
      <c r="H2522" s="2">
        <v>167509</v>
      </c>
      <c r="I2522" s="3" t="s">
        <v>3191</v>
      </c>
      <c r="J2522" s="15" t="s">
        <v>5688</v>
      </c>
      <c r="K2522" s="24" t="s">
        <v>5688</v>
      </c>
      <c r="L2522" s="15">
        <v>45225</v>
      </c>
      <c r="M2522" s="15">
        <v>45230</v>
      </c>
      <c r="N2522" s="15"/>
      <c r="O2522" s="26" t="e">
        <f>VLOOKUP(D2522,quash!A$2:$I$7791,9,FALSE)</f>
        <v>#N/A</v>
      </c>
      <c r="P2522" s="7">
        <v>11000</v>
      </c>
      <c r="Q2522" s="26">
        <v>134</v>
      </c>
      <c r="R2522" s="19">
        <v>5.648986168702446E-2</v>
      </c>
      <c r="S2522" s="26">
        <v>16</v>
      </c>
      <c r="T2522" s="7">
        <v>9000</v>
      </c>
      <c r="U2522" s="2">
        <v>142</v>
      </c>
      <c r="V2522" s="11">
        <v>2255.2800000000002</v>
      </c>
      <c r="W2522" s="14" t="s">
        <v>5281</v>
      </c>
      <c r="X2522" s="18">
        <v>1</v>
      </c>
      <c r="Y2522" s="9">
        <v>9000</v>
      </c>
      <c r="Z2522" s="19">
        <f t="shared" si="637"/>
        <v>0</v>
      </c>
      <c r="AA2522" s="25">
        <v>2255.2800000000002</v>
      </c>
      <c r="AB2522" s="30">
        <f t="shared" si="638"/>
        <v>464000</v>
      </c>
      <c r="AC2522" s="30">
        <f t="shared" si="645"/>
        <v>1.9396551724137932E-2</v>
      </c>
      <c r="AD2522" s="31">
        <f t="shared" si="646"/>
        <v>2.5991379310344827</v>
      </c>
      <c r="AE2522" s="31">
        <f t="shared" si="647"/>
        <v>2.7543103448275863</v>
      </c>
      <c r="AG2522" s="30">
        <f t="shared" si="639"/>
        <v>6126000</v>
      </c>
      <c r="AH2522" s="30">
        <f t="shared" si="634"/>
        <v>1.4691478942213516E-3</v>
      </c>
      <c r="AI2522" s="31">
        <f t="shared" si="635"/>
        <v>0.19686581782566112</v>
      </c>
      <c r="AJ2522" s="31">
        <f t="shared" si="636"/>
        <v>0.20861900097943192</v>
      </c>
      <c r="AK2522" s="30">
        <f>IF(W2522="si",($S2522*'COSTOS DE CREDITOS'!$C$27)/DATA!$G2522,"")</f>
        <v>65.906835757745824</v>
      </c>
      <c r="AL2522" s="90">
        <f>IF(W2522="si",'COSTOS DE CREDITOS'!$C$35,"")</f>
        <v>20.421138461538462</v>
      </c>
      <c r="AM2522" s="30">
        <f t="shared" si="640"/>
        <v>553.84615384615392</v>
      </c>
      <c r="AN2522" s="30">
        <f t="shared" si="641"/>
        <v>0</v>
      </c>
      <c r="AO2522" s="30">
        <f t="shared" si="642"/>
        <v>640.17412806543825</v>
      </c>
      <c r="AP2522" s="30">
        <f t="shared" si="643"/>
        <v>1615.1058719345619</v>
      </c>
      <c r="AQ2522" s="19">
        <f t="shared" si="644"/>
        <v>0.71614428006037467</v>
      </c>
    </row>
    <row r="2523" spans="1:43" x14ac:dyDescent="0.2">
      <c r="A2523" s="23" t="s">
        <v>5665</v>
      </c>
      <c r="B2523" s="6" t="s">
        <v>5684</v>
      </c>
      <c r="C2523" s="6" t="s">
        <v>5667</v>
      </c>
      <c r="D2523" s="2">
        <v>166973</v>
      </c>
      <c r="E2523" s="2">
        <v>167505</v>
      </c>
      <c r="F2523" s="3" t="s">
        <v>3186</v>
      </c>
      <c r="G2523" s="2">
        <v>5</v>
      </c>
      <c r="H2523" s="2">
        <v>167510</v>
      </c>
      <c r="I2523" s="3" t="s">
        <v>3192</v>
      </c>
      <c r="J2523" s="15">
        <v>45216</v>
      </c>
      <c r="K2523" s="24">
        <v>1260140795</v>
      </c>
      <c r="L2523" s="15">
        <v>45225</v>
      </c>
      <c r="M2523" s="15">
        <v>45230</v>
      </c>
      <c r="N2523" s="15"/>
      <c r="O2523" s="26" t="e">
        <f>VLOOKUP(D2523,quash!A$2:$I$7791,9,FALSE)</f>
        <v>#N/A</v>
      </c>
      <c r="P2523" s="7">
        <v>11000</v>
      </c>
      <c r="Q2523" s="26">
        <v>134</v>
      </c>
      <c r="R2523" s="19">
        <v>7.3435377211974309E-2</v>
      </c>
      <c r="S2523" s="26">
        <v>16</v>
      </c>
      <c r="T2523" s="7">
        <v>10000</v>
      </c>
      <c r="U2523" s="2">
        <v>142</v>
      </c>
      <c r="V2523" s="11">
        <v>2510.34</v>
      </c>
      <c r="W2523" s="14" t="s">
        <v>5281</v>
      </c>
      <c r="X2523" s="18">
        <v>1</v>
      </c>
      <c r="Y2523" s="9">
        <v>10000</v>
      </c>
      <c r="Z2523" s="19">
        <f t="shared" si="637"/>
        <v>0</v>
      </c>
      <c r="AA2523" s="25">
        <v>2510.34</v>
      </c>
      <c r="AB2523" s="30">
        <f t="shared" si="638"/>
        <v>464000</v>
      </c>
      <c r="AC2523" s="30">
        <f t="shared" si="645"/>
        <v>2.1551724137931036E-2</v>
      </c>
      <c r="AD2523" s="31">
        <f t="shared" si="646"/>
        <v>2.8879310344827589</v>
      </c>
      <c r="AE2523" s="31">
        <f t="shared" si="647"/>
        <v>3.0603448275862073</v>
      </c>
      <c r="AG2523" s="30">
        <f t="shared" si="639"/>
        <v>6126000</v>
      </c>
      <c r="AH2523" s="30">
        <f t="shared" si="634"/>
        <v>1.632386549134835E-3</v>
      </c>
      <c r="AI2523" s="31">
        <f t="shared" si="635"/>
        <v>0.21873979758406789</v>
      </c>
      <c r="AJ2523" s="31">
        <f t="shared" si="636"/>
        <v>0.23179888997714657</v>
      </c>
      <c r="AK2523" s="30">
        <f>IF(W2523="si",($S2523*'COSTOS DE CREDITOS'!$C$27)/DATA!$G2523,"")</f>
        <v>65.906835757745824</v>
      </c>
      <c r="AL2523" s="90">
        <f>IF(W2523="si",'COSTOS DE CREDITOS'!$C$35,"")</f>
        <v>20.421138461538462</v>
      </c>
      <c r="AM2523" s="30">
        <f t="shared" si="640"/>
        <v>615.38461538461547</v>
      </c>
      <c r="AN2523" s="30">
        <f t="shared" si="641"/>
        <v>0</v>
      </c>
      <c r="AO2523" s="30">
        <f t="shared" si="642"/>
        <v>701.7125896038998</v>
      </c>
      <c r="AP2523" s="30">
        <f t="shared" si="643"/>
        <v>1808.6274103961005</v>
      </c>
      <c r="AQ2523" s="19">
        <f t="shared" si="644"/>
        <v>0.72047109570659762</v>
      </c>
    </row>
    <row r="2524" spans="1:43" x14ac:dyDescent="0.2">
      <c r="A2524" s="23" t="s">
        <v>5665</v>
      </c>
      <c r="B2524" s="6" t="s">
        <v>5674</v>
      </c>
      <c r="C2524" s="6" t="s">
        <v>5670</v>
      </c>
      <c r="D2524" s="4">
        <v>166645</v>
      </c>
      <c r="E2524" s="4">
        <v>167438</v>
      </c>
      <c r="F2524" s="5" t="s">
        <v>3193</v>
      </c>
      <c r="G2524" s="2">
        <v>5</v>
      </c>
      <c r="H2524" s="4">
        <v>167439</v>
      </c>
      <c r="I2524" s="5" t="s">
        <v>3194</v>
      </c>
      <c r="J2524" s="15">
        <v>45212</v>
      </c>
      <c r="K2524" s="24">
        <v>1257243681</v>
      </c>
      <c r="L2524" s="15">
        <v>45223</v>
      </c>
      <c r="M2524" s="15">
        <v>45230</v>
      </c>
      <c r="N2524" s="15"/>
      <c r="O2524" s="26">
        <f>VLOOKUP(D2524,quash!A$2:$I$7791,9,FALSE)</f>
        <v>2</v>
      </c>
      <c r="P2524" s="7">
        <v>10000</v>
      </c>
      <c r="Q2524" s="26">
        <v>115</v>
      </c>
      <c r="R2524" s="19">
        <v>3.97705569269148E-2</v>
      </c>
      <c r="S2524" s="26">
        <v>16</v>
      </c>
      <c r="T2524" s="8">
        <v>8000</v>
      </c>
      <c r="U2524" s="4">
        <v>142</v>
      </c>
      <c r="V2524" s="10">
        <v>2013.74</v>
      </c>
      <c r="W2524" s="14" t="s">
        <v>5281</v>
      </c>
      <c r="X2524" s="18">
        <v>1</v>
      </c>
      <c r="Y2524" s="9">
        <v>8000</v>
      </c>
      <c r="Z2524" s="19">
        <f t="shared" si="637"/>
        <v>0</v>
      </c>
      <c r="AA2524" s="25">
        <v>2013.74</v>
      </c>
      <c r="AB2524" s="30">
        <f t="shared" si="638"/>
        <v>309000</v>
      </c>
      <c r="AC2524" s="30">
        <f t="shared" si="645"/>
        <v>2.5889967637540454E-2</v>
      </c>
      <c r="AD2524" s="31">
        <f t="shared" si="646"/>
        <v>2.9773462783171523</v>
      </c>
      <c r="AE2524" s="31">
        <f t="shared" si="647"/>
        <v>3.6763754045307446</v>
      </c>
      <c r="AG2524" s="30">
        <f t="shared" si="639"/>
        <v>1695000</v>
      </c>
      <c r="AH2524" s="30">
        <f t="shared" si="634"/>
        <v>4.71976401179941E-3</v>
      </c>
      <c r="AI2524" s="31">
        <f t="shared" si="635"/>
        <v>0.54277286135693215</v>
      </c>
      <c r="AJ2524" s="31">
        <f t="shared" si="636"/>
        <v>0.67020648967551621</v>
      </c>
      <c r="AK2524" s="30">
        <f>IF(W2524="si",($S2524*'COSTOS DE CREDITOS'!$C$27)/DATA!$G2524,"")</f>
        <v>65.906835757745824</v>
      </c>
      <c r="AL2524" s="90">
        <f>IF(W2524="si",'COSTOS DE CREDITOS'!$C$35,"")</f>
        <v>20.421138461538462</v>
      </c>
      <c r="AM2524" s="30">
        <f t="shared" si="640"/>
        <v>492.30769230769232</v>
      </c>
      <c r="AN2524" s="30">
        <f t="shared" si="641"/>
        <v>0</v>
      </c>
      <c r="AO2524" s="30">
        <f t="shared" si="642"/>
        <v>578.63566652697659</v>
      </c>
      <c r="AP2524" s="30">
        <f t="shared" si="643"/>
        <v>1435.1043334730234</v>
      </c>
      <c r="AQ2524" s="19">
        <f t="shared" si="644"/>
        <v>0.71265621851531147</v>
      </c>
    </row>
    <row r="2525" spans="1:43" x14ac:dyDescent="0.2">
      <c r="A2525" s="23" t="s">
        <v>5665</v>
      </c>
      <c r="B2525" s="6" t="s">
        <v>5674</v>
      </c>
      <c r="C2525" s="6" t="s">
        <v>5670</v>
      </c>
      <c r="D2525" s="2">
        <v>166549</v>
      </c>
      <c r="E2525" s="2">
        <v>167438</v>
      </c>
      <c r="F2525" s="3" t="s">
        <v>3193</v>
      </c>
      <c r="G2525" s="2">
        <v>5</v>
      </c>
      <c r="H2525" s="2">
        <v>167440</v>
      </c>
      <c r="I2525" s="3" t="s">
        <v>3195</v>
      </c>
      <c r="J2525" s="15">
        <v>45211</v>
      </c>
      <c r="K2525" s="24">
        <v>1256371008</v>
      </c>
      <c r="L2525" s="15">
        <v>45223</v>
      </c>
      <c r="M2525" s="15">
        <v>45230</v>
      </c>
      <c r="N2525" s="15"/>
      <c r="O2525" s="26">
        <f>VLOOKUP(D2525,quash!A$2:$I$7791,9,FALSE)</f>
        <v>1</v>
      </c>
      <c r="P2525" s="7">
        <v>10000</v>
      </c>
      <c r="Q2525" s="26">
        <v>132</v>
      </c>
      <c r="R2525" s="19">
        <v>5.8283715876113903E-2</v>
      </c>
      <c r="S2525" s="26">
        <v>16</v>
      </c>
      <c r="T2525" s="7">
        <v>8000</v>
      </c>
      <c r="U2525" s="2">
        <v>142</v>
      </c>
      <c r="V2525" s="11">
        <v>2013.74</v>
      </c>
      <c r="W2525" s="14" t="s">
        <v>5281</v>
      </c>
      <c r="X2525" s="18">
        <v>1</v>
      </c>
      <c r="Y2525" s="9">
        <v>8000</v>
      </c>
      <c r="Z2525" s="19">
        <f t="shared" si="637"/>
        <v>0</v>
      </c>
      <c r="AA2525" s="25">
        <v>2013.74</v>
      </c>
      <c r="AB2525" s="30">
        <f t="shared" si="638"/>
        <v>369000</v>
      </c>
      <c r="AC2525" s="30">
        <f t="shared" si="645"/>
        <v>2.1680216802168022E-2</v>
      </c>
      <c r="AD2525" s="31">
        <f t="shared" si="646"/>
        <v>2.8617886178861789</v>
      </c>
      <c r="AE2525" s="31">
        <f t="shared" si="647"/>
        <v>3.078590785907859</v>
      </c>
      <c r="AG2525" s="30">
        <f t="shared" si="639"/>
        <v>2427000</v>
      </c>
      <c r="AH2525" s="30">
        <f t="shared" si="634"/>
        <v>3.296250515039143E-3</v>
      </c>
      <c r="AI2525" s="31">
        <f t="shared" si="635"/>
        <v>0.43510506798516685</v>
      </c>
      <c r="AJ2525" s="31">
        <f t="shared" si="636"/>
        <v>0.4680675731355583</v>
      </c>
      <c r="AK2525" s="30">
        <f>IF(W2525="si",($S2525*'COSTOS DE CREDITOS'!$C$27)/DATA!$G2525,"")</f>
        <v>65.906835757745824</v>
      </c>
      <c r="AL2525" s="90">
        <f>IF(W2525="si",'COSTOS DE CREDITOS'!$C$35,"")</f>
        <v>20.421138461538462</v>
      </c>
      <c r="AM2525" s="30">
        <f t="shared" si="640"/>
        <v>492.30769230769232</v>
      </c>
      <c r="AN2525" s="30">
        <f t="shared" si="641"/>
        <v>0</v>
      </c>
      <c r="AO2525" s="30">
        <f t="shared" si="642"/>
        <v>578.63566652697659</v>
      </c>
      <c r="AP2525" s="30">
        <f t="shared" si="643"/>
        <v>1435.1043334730234</v>
      </c>
      <c r="AQ2525" s="19">
        <f t="shared" si="644"/>
        <v>0.71265621851531147</v>
      </c>
    </row>
    <row r="2526" spans="1:43" x14ac:dyDescent="0.2">
      <c r="A2526" s="23" t="s">
        <v>5665</v>
      </c>
      <c r="B2526" s="6" t="s">
        <v>5674</v>
      </c>
      <c r="C2526" s="6" t="s">
        <v>5670</v>
      </c>
      <c r="D2526" s="2">
        <v>166613</v>
      </c>
      <c r="E2526" s="2">
        <v>167438</v>
      </c>
      <c r="F2526" s="3" t="s">
        <v>3193</v>
      </c>
      <c r="G2526" s="2">
        <v>5</v>
      </c>
      <c r="H2526" s="2">
        <v>167441</v>
      </c>
      <c r="I2526" s="3" t="s">
        <v>3196</v>
      </c>
      <c r="J2526" s="15">
        <v>45211</v>
      </c>
      <c r="K2526" s="24">
        <v>1256625099</v>
      </c>
      <c r="L2526" s="15">
        <v>45223</v>
      </c>
      <c r="M2526" s="15">
        <v>45230</v>
      </c>
      <c r="N2526" s="15"/>
      <c r="O2526" s="26">
        <f>VLOOKUP(D2526,quash!A$2:$I$7791,9,FALSE)</f>
        <v>3</v>
      </c>
      <c r="P2526" s="7">
        <v>10000</v>
      </c>
      <c r="Q2526" s="26">
        <v>132</v>
      </c>
      <c r="R2526" s="19">
        <v>5.8283715876113903E-2</v>
      </c>
      <c r="S2526" s="26">
        <v>16</v>
      </c>
      <c r="T2526" s="7">
        <v>8000</v>
      </c>
      <c r="U2526" s="2">
        <v>142</v>
      </c>
      <c r="V2526" s="11">
        <v>2013.74</v>
      </c>
      <c r="W2526" s="14" t="s">
        <v>5281</v>
      </c>
      <c r="X2526" s="18">
        <v>1</v>
      </c>
      <c r="Y2526" s="9">
        <v>8000</v>
      </c>
      <c r="Z2526" s="19">
        <f t="shared" si="637"/>
        <v>0</v>
      </c>
      <c r="AA2526" s="25">
        <v>2013.74</v>
      </c>
      <c r="AB2526" s="30">
        <f t="shared" si="638"/>
        <v>51000</v>
      </c>
      <c r="AC2526" s="30">
        <f t="shared" si="645"/>
        <v>0.15686274509803921</v>
      </c>
      <c r="AD2526" s="31">
        <f t="shared" si="646"/>
        <v>20.705882352941178</v>
      </c>
      <c r="AE2526" s="31">
        <f t="shared" si="647"/>
        <v>22.274509803921568</v>
      </c>
      <c r="AG2526" s="30">
        <f t="shared" si="639"/>
        <v>778000</v>
      </c>
      <c r="AH2526" s="30">
        <f t="shared" si="634"/>
        <v>1.0282776349614395E-2</v>
      </c>
      <c r="AI2526" s="31">
        <f t="shared" si="635"/>
        <v>1.3573264781491001</v>
      </c>
      <c r="AJ2526" s="31">
        <f t="shared" si="636"/>
        <v>1.4601542416452442</v>
      </c>
      <c r="AK2526" s="30">
        <f>IF(W2526="si",($S2526*'COSTOS DE CREDITOS'!$C$27)/DATA!$G2526,"")</f>
        <v>65.906835757745824</v>
      </c>
      <c r="AL2526" s="90">
        <f>IF(W2526="si",'COSTOS DE CREDITOS'!$C$35,"")</f>
        <v>20.421138461538462</v>
      </c>
      <c r="AM2526" s="30">
        <f t="shared" si="640"/>
        <v>492.30769230769232</v>
      </c>
      <c r="AN2526" s="30">
        <f t="shared" si="641"/>
        <v>0</v>
      </c>
      <c r="AO2526" s="30">
        <f t="shared" si="642"/>
        <v>578.63566652697659</v>
      </c>
      <c r="AP2526" s="30">
        <f t="shared" si="643"/>
        <v>1435.1043334730234</v>
      </c>
      <c r="AQ2526" s="19">
        <f t="shared" si="644"/>
        <v>0.71265621851531147</v>
      </c>
    </row>
    <row r="2527" spans="1:43" x14ac:dyDescent="0.2">
      <c r="A2527" s="23" t="s">
        <v>5665</v>
      </c>
      <c r="B2527" s="6" t="s">
        <v>5674</v>
      </c>
      <c r="C2527" s="6" t="s">
        <v>5670</v>
      </c>
      <c r="D2527" s="2">
        <v>166984</v>
      </c>
      <c r="E2527" s="2">
        <v>167438</v>
      </c>
      <c r="F2527" s="3" t="s">
        <v>3193</v>
      </c>
      <c r="G2527" s="2">
        <v>5</v>
      </c>
      <c r="H2527" s="2">
        <v>167442</v>
      </c>
      <c r="I2527" s="3" t="s">
        <v>3197</v>
      </c>
      <c r="J2527" s="15">
        <v>45331</v>
      </c>
      <c r="K2527" s="24">
        <v>1336928708</v>
      </c>
      <c r="L2527" s="15">
        <v>45223</v>
      </c>
      <c r="M2527" s="15">
        <v>45230</v>
      </c>
      <c r="N2527" s="15"/>
      <c r="O2527" s="26">
        <f>VLOOKUP(D2527,quash!A$2:$I$7791,9,FALSE)</f>
        <v>2</v>
      </c>
      <c r="P2527" s="7">
        <v>10000</v>
      </c>
      <c r="Q2527" s="26">
        <v>127</v>
      </c>
      <c r="R2527" s="19">
        <v>5.24391097594855E-2</v>
      </c>
      <c r="S2527" s="26">
        <v>16</v>
      </c>
      <c r="T2527" s="7">
        <v>8000</v>
      </c>
      <c r="U2527" s="2">
        <v>142</v>
      </c>
      <c r="V2527" s="11">
        <v>2013.74</v>
      </c>
      <c r="W2527" s="14" t="s">
        <v>5281</v>
      </c>
      <c r="X2527" s="18">
        <v>1</v>
      </c>
      <c r="Y2527" s="9">
        <v>8000</v>
      </c>
      <c r="Z2527" s="19">
        <f t="shared" si="637"/>
        <v>0</v>
      </c>
      <c r="AA2527" s="25">
        <v>2013.74</v>
      </c>
      <c r="AB2527" s="30">
        <f t="shared" si="638"/>
        <v>309000</v>
      </c>
      <c r="AC2527" s="30">
        <f t="shared" si="645"/>
        <v>2.5889967637540454E-2</v>
      </c>
      <c r="AD2527" s="31">
        <f t="shared" si="646"/>
        <v>3.2880258899676376</v>
      </c>
      <c r="AE2527" s="31">
        <f t="shared" si="647"/>
        <v>3.6763754045307446</v>
      </c>
      <c r="AG2527" s="30">
        <f t="shared" si="639"/>
        <v>1695000</v>
      </c>
      <c r="AH2527" s="30">
        <f t="shared" si="634"/>
        <v>4.71976401179941E-3</v>
      </c>
      <c r="AI2527" s="31">
        <f t="shared" si="635"/>
        <v>0.59941002949852507</v>
      </c>
      <c r="AJ2527" s="31">
        <f t="shared" si="636"/>
        <v>0.67020648967551621</v>
      </c>
      <c r="AK2527" s="30">
        <f>IF(W2527="si",($S2527*'COSTOS DE CREDITOS'!$C$27)/DATA!$G2527,"")</f>
        <v>65.906835757745824</v>
      </c>
      <c r="AL2527" s="90">
        <f>IF(W2527="si",'COSTOS DE CREDITOS'!$C$35,"")</f>
        <v>20.421138461538462</v>
      </c>
      <c r="AM2527" s="30">
        <f t="shared" si="640"/>
        <v>492.30769230769232</v>
      </c>
      <c r="AN2527" s="30">
        <f t="shared" si="641"/>
        <v>0</v>
      </c>
      <c r="AO2527" s="30">
        <f t="shared" si="642"/>
        <v>578.63566652697659</v>
      </c>
      <c r="AP2527" s="30">
        <f t="shared" si="643"/>
        <v>1435.1043334730234</v>
      </c>
      <c r="AQ2527" s="19">
        <f t="shared" si="644"/>
        <v>0.71265621851531147</v>
      </c>
    </row>
    <row r="2528" spans="1:43" x14ac:dyDescent="0.2">
      <c r="A2528" s="23" t="s">
        <v>5665</v>
      </c>
      <c r="B2528" s="6" t="s">
        <v>5674</v>
      </c>
      <c r="C2528" s="6" t="s">
        <v>5670</v>
      </c>
      <c r="D2528" s="2">
        <v>166551</v>
      </c>
      <c r="E2528" s="2">
        <v>167438</v>
      </c>
      <c r="F2528" s="3" t="s">
        <v>3193</v>
      </c>
      <c r="G2528" s="2">
        <v>5</v>
      </c>
      <c r="H2528" s="2">
        <v>167443</v>
      </c>
      <c r="I2528" s="3" t="s">
        <v>3198</v>
      </c>
      <c r="J2528" s="15">
        <v>45211</v>
      </c>
      <c r="K2528" s="24">
        <v>1256373092</v>
      </c>
      <c r="L2528" s="15">
        <v>45223</v>
      </c>
      <c r="M2528" s="15">
        <v>45230</v>
      </c>
      <c r="N2528" s="15"/>
      <c r="O2528" s="26">
        <f>VLOOKUP(D2528,quash!A$2:$I$7791,9,FALSE)</f>
        <v>2</v>
      </c>
      <c r="P2528" s="7">
        <v>10000</v>
      </c>
      <c r="Q2528" s="26">
        <v>127</v>
      </c>
      <c r="R2528" s="19">
        <v>5.24391097594855E-2</v>
      </c>
      <c r="S2528" s="26">
        <v>16</v>
      </c>
      <c r="T2528" s="7">
        <v>8000</v>
      </c>
      <c r="U2528" s="2">
        <v>142</v>
      </c>
      <c r="V2528" s="11">
        <v>2013.74</v>
      </c>
      <c r="W2528" s="14" t="s">
        <v>5281</v>
      </c>
      <c r="X2528" s="18">
        <v>1</v>
      </c>
      <c r="Y2528" s="9">
        <v>8000</v>
      </c>
      <c r="Z2528" s="19">
        <f t="shared" si="637"/>
        <v>0</v>
      </c>
      <c r="AA2528" s="25">
        <v>2013.74</v>
      </c>
      <c r="AB2528" s="30">
        <f t="shared" si="638"/>
        <v>309000</v>
      </c>
      <c r="AC2528" s="30">
        <f t="shared" si="645"/>
        <v>2.5889967637540454E-2</v>
      </c>
      <c r="AD2528" s="31">
        <f t="shared" si="646"/>
        <v>3.2880258899676376</v>
      </c>
      <c r="AE2528" s="31">
        <f t="shared" si="647"/>
        <v>3.6763754045307446</v>
      </c>
      <c r="AG2528" s="30">
        <f t="shared" si="639"/>
        <v>1695000</v>
      </c>
      <c r="AH2528" s="30">
        <f t="shared" si="634"/>
        <v>4.71976401179941E-3</v>
      </c>
      <c r="AI2528" s="31">
        <f t="shared" si="635"/>
        <v>0.59941002949852507</v>
      </c>
      <c r="AJ2528" s="31">
        <f t="shared" si="636"/>
        <v>0.67020648967551621</v>
      </c>
      <c r="AK2528" s="30">
        <f>IF(W2528="si",($S2528*'COSTOS DE CREDITOS'!$C$27)/DATA!$G2528,"")</f>
        <v>65.906835757745824</v>
      </c>
      <c r="AL2528" s="90">
        <f>IF(W2528="si",'COSTOS DE CREDITOS'!$C$35,"")</f>
        <v>20.421138461538462</v>
      </c>
      <c r="AM2528" s="30">
        <f t="shared" si="640"/>
        <v>492.30769230769232</v>
      </c>
      <c r="AN2528" s="30">
        <f t="shared" si="641"/>
        <v>0</v>
      </c>
      <c r="AO2528" s="30">
        <f t="shared" si="642"/>
        <v>578.63566652697659</v>
      </c>
      <c r="AP2528" s="30">
        <f t="shared" si="643"/>
        <v>1435.1043334730234</v>
      </c>
      <c r="AQ2528" s="19">
        <f t="shared" si="644"/>
        <v>0.71265621851531147</v>
      </c>
    </row>
    <row r="2529" spans="1:43" x14ac:dyDescent="0.2">
      <c r="A2529" s="23" t="s">
        <v>5665</v>
      </c>
      <c r="B2529" s="6" t="s">
        <v>5677</v>
      </c>
      <c r="C2529" s="6" t="s">
        <v>5667</v>
      </c>
      <c r="D2529" s="2">
        <v>167289</v>
      </c>
      <c r="E2529" s="2">
        <v>167486</v>
      </c>
      <c r="F2529" s="3" t="s">
        <v>2245</v>
      </c>
      <c r="G2529" s="2">
        <v>10</v>
      </c>
      <c r="H2529" s="2">
        <v>167523</v>
      </c>
      <c r="I2529" s="3" t="s">
        <v>3199</v>
      </c>
      <c r="J2529" s="15">
        <v>45220</v>
      </c>
      <c r="K2529" s="24">
        <v>1262515714</v>
      </c>
      <c r="L2529" s="15">
        <v>45225</v>
      </c>
      <c r="M2529" s="15">
        <v>45230</v>
      </c>
      <c r="N2529" s="15"/>
      <c r="O2529" s="26">
        <f>VLOOKUP(D2529,quash!A$2:$I$7791,9,FALSE)</f>
        <v>6</v>
      </c>
      <c r="P2529" s="7">
        <v>10000</v>
      </c>
      <c r="Q2529" s="26">
        <v>115</v>
      </c>
      <c r="R2529" s="19">
        <v>3.97705569269148E-2</v>
      </c>
      <c r="S2529" s="26">
        <v>16</v>
      </c>
      <c r="T2529" s="7">
        <v>10000</v>
      </c>
      <c r="U2529" s="2">
        <v>142</v>
      </c>
      <c r="V2529" s="11">
        <v>2510.34</v>
      </c>
      <c r="W2529" s="14" t="s">
        <v>5281</v>
      </c>
      <c r="X2529" s="18">
        <v>1</v>
      </c>
      <c r="Y2529" s="9">
        <v>10000</v>
      </c>
      <c r="Z2529" s="19">
        <f t="shared" si="637"/>
        <v>0</v>
      </c>
      <c r="AA2529" s="25">
        <v>2510.34</v>
      </c>
      <c r="AB2529" s="30">
        <f t="shared" si="638"/>
        <v>27000</v>
      </c>
      <c r="AC2529" s="30">
        <f t="shared" si="645"/>
        <v>0.37037037037037035</v>
      </c>
      <c r="AD2529" s="31">
        <f t="shared" si="646"/>
        <v>42.592592592592588</v>
      </c>
      <c r="AE2529" s="31">
        <f t="shared" si="647"/>
        <v>52.592592592592588</v>
      </c>
      <c r="AG2529" s="30">
        <f t="shared" si="639"/>
        <v>288000</v>
      </c>
      <c r="AH2529" s="30">
        <f t="shared" si="634"/>
        <v>3.4722222222222224E-2</v>
      </c>
      <c r="AI2529" s="31">
        <f t="shared" si="635"/>
        <v>3.9930555555555558</v>
      </c>
      <c r="AJ2529" s="31">
        <f t="shared" si="636"/>
        <v>4.9305555555555554</v>
      </c>
      <c r="AK2529" s="30">
        <f>IF(W2529="si",($S2529*'COSTOS DE CREDITOS'!$C$27)/DATA!$G2529,"")</f>
        <v>32.953417878872912</v>
      </c>
      <c r="AL2529" s="90">
        <f>IF(W2529="si",'COSTOS DE CREDITOS'!$C$35,"")</f>
        <v>20.421138461538462</v>
      </c>
      <c r="AM2529" s="30">
        <f t="shared" si="640"/>
        <v>615.38461538461547</v>
      </c>
      <c r="AN2529" s="30">
        <f t="shared" si="641"/>
        <v>0</v>
      </c>
      <c r="AO2529" s="30">
        <f t="shared" si="642"/>
        <v>668.75917172502682</v>
      </c>
      <c r="AP2529" s="30">
        <f t="shared" si="643"/>
        <v>1841.5808282749733</v>
      </c>
      <c r="AQ2529" s="19">
        <f t="shared" si="644"/>
        <v>0.73359816928183963</v>
      </c>
    </row>
    <row r="2530" spans="1:43" x14ac:dyDescent="0.2">
      <c r="A2530" s="23" t="s">
        <v>5665</v>
      </c>
      <c r="B2530" s="6" t="s">
        <v>5668</v>
      </c>
      <c r="C2530" s="6" t="s">
        <v>5667</v>
      </c>
      <c r="D2530" s="2">
        <v>167228</v>
      </c>
      <c r="E2530" s="2">
        <v>167375</v>
      </c>
      <c r="F2530" s="3" t="s">
        <v>961</v>
      </c>
      <c r="G2530" s="2">
        <v>8</v>
      </c>
      <c r="H2530" s="2">
        <v>167644</v>
      </c>
      <c r="I2530" s="3" t="s">
        <v>3200</v>
      </c>
      <c r="J2530" s="15">
        <v>45219</v>
      </c>
      <c r="K2530" s="24">
        <v>1261960492</v>
      </c>
      <c r="L2530" s="15">
        <v>45225</v>
      </c>
      <c r="M2530" s="15">
        <v>45230</v>
      </c>
      <c r="N2530" s="15"/>
      <c r="O2530" s="26">
        <f>VLOOKUP(D2530,quash!A$2:$I$7791,9,FALSE)</f>
        <v>1</v>
      </c>
      <c r="P2530" s="7">
        <v>10000</v>
      </c>
      <c r="Q2530" s="26">
        <v>110</v>
      </c>
      <c r="R2530" s="19">
        <v>3.11605023919212E-2</v>
      </c>
      <c r="S2530" s="26">
        <v>16</v>
      </c>
      <c r="T2530" s="7">
        <v>6000</v>
      </c>
      <c r="U2530" s="2">
        <v>142</v>
      </c>
      <c r="V2530" s="11">
        <v>1503.37</v>
      </c>
      <c r="W2530" s="14" t="s">
        <v>5281</v>
      </c>
      <c r="X2530" s="18">
        <v>1</v>
      </c>
      <c r="Y2530" s="9">
        <v>6000</v>
      </c>
      <c r="Z2530" s="19">
        <f t="shared" si="637"/>
        <v>0</v>
      </c>
      <c r="AA2530" s="25">
        <v>1503.37</v>
      </c>
      <c r="AB2530" s="30">
        <f t="shared" si="638"/>
        <v>369000</v>
      </c>
      <c r="AC2530" s="30">
        <f t="shared" si="645"/>
        <v>1.6260162601626018E-2</v>
      </c>
      <c r="AD2530" s="31">
        <f t="shared" si="646"/>
        <v>1.788617886178862</v>
      </c>
      <c r="AE2530" s="31">
        <f t="shared" si="647"/>
        <v>2.3089430894308944</v>
      </c>
      <c r="AG2530" s="30">
        <f t="shared" si="639"/>
        <v>2427000</v>
      </c>
      <c r="AH2530" s="30">
        <f t="shared" si="634"/>
        <v>2.472187886279357E-3</v>
      </c>
      <c r="AI2530" s="31">
        <f t="shared" si="635"/>
        <v>0.27194066749072926</v>
      </c>
      <c r="AJ2530" s="31">
        <f t="shared" si="636"/>
        <v>0.35105067985166871</v>
      </c>
      <c r="AK2530" s="30">
        <f>IF(W2530="si",($S2530*'COSTOS DE CREDITOS'!$C$27)/DATA!$G2530,"")</f>
        <v>41.191772348591137</v>
      </c>
      <c r="AL2530" s="90">
        <f>IF(W2530="si",'COSTOS DE CREDITOS'!$C$35,"")</f>
        <v>20.421138461538462</v>
      </c>
      <c r="AM2530" s="30">
        <f t="shared" si="640"/>
        <v>369.23076923076923</v>
      </c>
      <c r="AN2530" s="30">
        <f t="shared" si="641"/>
        <v>0</v>
      </c>
      <c r="AO2530" s="30">
        <f t="shared" si="642"/>
        <v>430.84368004089885</v>
      </c>
      <c r="AP2530" s="30">
        <f t="shared" si="643"/>
        <v>1072.5263199591011</v>
      </c>
      <c r="AQ2530" s="19">
        <f t="shared" si="644"/>
        <v>0.71341474152011897</v>
      </c>
    </row>
    <row r="2531" spans="1:43" x14ac:dyDescent="0.2">
      <c r="A2531" s="23" t="s">
        <v>5665</v>
      </c>
      <c r="B2531" s="6" t="s">
        <v>5674</v>
      </c>
      <c r="C2531" s="6" t="s">
        <v>5670</v>
      </c>
      <c r="D2531" s="4">
        <v>167130</v>
      </c>
      <c r="E2531" s="4">
        <v>167693</v>
      </c>
      <c r="F2531" s="5" t="s">
        <v>3201</v>
      </c>
      <c r="G2531" s="2">
        <v>6</v>
      </c>
      <c r="H2531" s="4">
        <v>167694</v>
      </c>
      <c r="I2531" s="5" t="s">
        <v>3202</v>
      </c>
      <c r="J2531" s="15" t="s">
        <v>5688</v>
      </c>
      <c r="K2531" s="24" t="s">
        <v>5688</v>
      </c>
      <c r="L2531" s="15">
        <v>45225</v>
      </c>
      <c r="M2531" s="15">
        <v>45230</v>
      </c>
      <c r="N2531" s="15"/>
      <c r="O2531" s="26">
        <f>VLOOKUP(D2531,quash!A$2:$I$7791,9,FALSE)</f>
        <v>2</v>
      </c>
      <c r="P2531" s="7">
        <v>10000</v>
      </c>
      <c r="Q2531" s="26">
        <v>133</v>
      </c>
      <c r="R2531" s="19">
        <v>6.6367508409971077E-2</v>
      </c>
      <c r="S2531" s="93">
        <v>26</v>
      </c>
      <c r="T2531" s="8">
        <v>6000</v>
      </c>
      <c r="U2531" s="4">
        <v>142</v>
      </c>
      <c r="V2531" s="10">
        <v>1503.37</v>
      </c>
      <c r="W2531" s="14" t="s">
        <v>5281</v>
      </c>
      <c r="X2531" s="18">
        <v>0.41396805841348067</v>
      </c>
      <c r="Y2531" s="9">
        <v>2483.8083504808842</v>
      </c>
      <c r="Z2531" s="19">
        <f t="shared" si="637"/>
        <v>-0.58603194158651928</v>
      </c>
      <c r="AA2531" s="25">
        <v>622.3471599770744</v>
      </c>
      <c r="AB2531" s="30">
        <f t="shared" si="638"/>
        <v>309000</v>
      </c>
      <c r="AC2531" s="30">
        <f t="shared" si="645"/>
        <v>1.9417475728155338E-2</v>
      </c>
      <c r="AD2531" s="31">
        <f t="shared" si="646"/>
        <v>2.5825242718446599</v>
      </c>
      <c r="AE2531" s="31">
        <f t="shared" si="647"/>
        <v>2.7572815533980579</v>
      </c>
      <c r="AG2531" s="30">
        <f t="shared" si="639"/>
        <v>1695000</v>
      </c>
      <c r="AH2531" s="30">
        <f t="shared" si="634"/>
        <v>3.5398230088495575E-3</v>
      </c>
      <c r="AI2531" s="31">
        <f t="shared" si="635"/>
        <v>0.47079646017699117</v>
      </c>
      <c r="AJ2531" s="31">
        <f t="shared" si="636"/>
        <v>0.50265486725663711</v>
      </c>
      <c r="AK2531" s="30">
        <f>IF(W2531="si",($S2531*'COSTOS DE CREDITOS'!$C$27)/DATA!$G2531,"")</f>
        <v>89.248840088614131</v>
      </c>
      <c r="AL2531" s="90">
        <f>IF(W2531="si",'COSTOS DE CREDITOS'!$C$35,"")</f>
        <v>20.421138461538462</v>
      </c>
      <c r="AM2531" s="30">
        <f t="shared" si="640"/>
        <v>600</v>
      </c>
      <c r="AN2531" s="30">
        <f t="shared" si="641"/>
        <v>3516.1916495191158</v>
      </c>
      <c r="AO2531" s="30">
        <f t="shared" si="642"/>
        <v>4225.8616280692686</v>
      </c>
      <c r="AP2531" s="30">
        <f t="shared" si="643"/>
        <v>-3603.514468092194</v>
      </c>
      <c r="AQ2531" s="19">
        <f t="shared" si="644"/>
        <v>-5.7901999074358077</v>
      </c>
    </row>
    <row r="2532" spans="1:43" x14ac:dyDescent="0.2">
      <c r="A2532" s="23" t="s">
        <v>5665</v>
      </c>
      <c r="B2532" s="6" t="s">
        <v>5674</v>
      </c>
      <c r="C2532" s="6" t="s">
        <v>5670</v>
      </c>
      <c r="D2532" s="4">
        <v>166644</v>
      </c>
      <c r="E2532" s="4">
        <v>167810</v>
      </c>
      <c r="F2532" s="5" t="s">
        <v>3203</v>
      </c>
      <c r="G2532" s="2">
        <v>6</v>
      </c>
      <c r="H2532" s="4">
        <v>167811</v>
      </c>
      <c r="I2532" s="5" t="s">
        <v>3204</v>
      </c>
      <c r="J2532" s="15">
        <v>45212</v>
      </c>
      <c r="K2532" s="24">
        <v>1257440679</v>
      </c>
      <c r="L2532" s="15">
        <v>45226</v>
      </c>
      <c r="M2532" s="15">
        <v>45230</v>
      </c>
      <c r="N2532" s="15"/>
      <c r="O2532" s="26">
        <f>VLOOKUP(D2532,quash!A$2:$I$7791,9,FALSE)</f>
        <v>5</v>
      </c>
      <c r="P2532" s="7">
        <v>10000</v>
      </c>
      <c r="Q2532" s="26">
        <v>132</v>
      </c>
      <c r="R2532" s="19">
        <v>5.8283715876113903E-2</v>
      </c>
      <c r="S2532" s="93">
        <v>26</v>
      </c>
      <c r="T2532" s="8">
        <v>7000</v>
      </c>
      <c r="U2532" s="4">
        <v>142</v>
      </c>
      <c r="V2532" s="10">
        <v>1758.65</v>
      </c>
      <c r="W2532" s="14" t="s">
        <v>5281</v>
      </c>
      <c r="X2532" s="18">
        <v>0.52629744339935314</v>
      </c>
      <c r="Y2532" s="9">
        <v>3684.082103795472</v>
      </c>
      <c r="Z2532" s="19">
        <f t="shared" si="637"/>
        <v>-0.47370255660064686</v>
      </c>
      <c r="AA2532" s="25">
        <v>925.57299883427243</v>
      </c>
      <c r="AB2532" s="30">
        <f t="shared" si="638"/>
        <v>83000</v>
      </c>
      <c r="AC2532" s="30">
        <f t="shared" si="645"/>
        <v>8.4337349397590355E-2</v>
      </c>
      <c r="AD2532" s="31">
        <f t="shared" si="646"/>
        <v>11.132530120481928</v>
      </c>
      <c r="AE2532" s="31">
        <f t="shared" si="647"/>
        <v>11.975903614457831</v>
      </c>
      <c r="AG2532" s="30">
        <f t="shared" si="639"/>
        <v>352000</v>
      </c>
      <c r="AH2532" s="30">
        <f t="shared" si="634"/>
        <v>1.9886363636363636E-2</v>
      </c>
      <c r="AI2532" s="31">
        <f t="shared" si="635"/>
        <v>2.625</v>
      </c>
      <c r="AJ2532" s="31">
        <f t="shared" si="636"/>
        <v>2.8238636363636362</v>
      </c>
      <c r="AK2532" s="30">
        <f>IF(W2532="si",($S2532*'COSTOS DE CREDITOS'!$C$27)/DATA!$G2532,"")</f>
        <v>89.248840088614131</v>
      </c>
      <c r="AL2532" s="90">
        <f>IF(W2532="si",'COSTOS DE CREDITOS'!$C$35,"")</f>
        <v>20.421138461538462</v>
      </c>
      <c r="AM2532" s="30">
        <f t="shared" si="640"/>
        <v>700</v>
      </c>
      <c r="AN2532" s="30">
        <f t="shared" si="641"/>
        <v>3315.917896204528</v>
      </c>
      <c r="AO2532" s="30">
        <f t="shared" si="642"/>
        <v>4125.5878747546803</v>
      </c>
      <c r="AP2532" s="30">
        <f t="shared" si="643"/>
        <v>-3200.014875920408</v>
      </c>
      <c r="AQ2532" s="19">
        <f t="shared" si="644"/>
        <v>-3.4573338677237966</v>
      </c>
    </row>
    <row r="2533" spans="1:43" x14ac:dyDescent="0.2">
      <c r="A2533" s="23" t="s">
        <v>5665</v>
      </c>
      <c r="B2533" s="6" t="s">
        <v>5674</v>
      </c>
      <c r="C2533" s="6" t="s">
        <v>5670</v>
      </c>
      <c r="D2533" s="2">
        <v>167339</v>
      </c>
      <c r="E2533" s="2">
        <v>167693</v>
      </c>
      <c r="F2533" s="3" t="s">
        <v>3201</v>
      </c>
      <c r="G2533" s="2">
        <v>6</v>
      </c>
      <c r="H2533" s="2">
        <v>167695</v>
      </c>
      <c r="I2533" s="3" t="s">
        <v>3205</v>
      </c>
      <c r="J2533" s="15">
        <v>45222</v>
      </c>
      <c r="K2533" s="24">
        <v>1263530720</v>
      </c>
      <c r="L2533" s="15">
        <v>45225</v>
      </c>
      <c r="M2533" s="15">
        <v>45230</v>
      </c>
      <c r="N2533" s="15"/>
      <c r="O2533" s="26">
        <f>VLOOKUP(D2533,quash!A$2:$I$7791,9,FALSE)</f>
        <v>5</v>
      </c>
      <c r="P2533" s="7">
        <v>10000</v>
      </c>
      <c r="Q2533" s="26">
        <v>147</v>
      </c>
      <c r="R2533" s="19">
        <v>7.9000519063170294E-2</v>
      </c>
      <c r="S2533" s="93">
        <v>26</v>
      </c>
      <c r="T2533" s="7">
        <v>6000</v>
      </c>
      <c r="U2533" s="2">
        <v>142</v>
      </c>
      <c r="V2533" s="11">
        <v>1503.37</v>
      </c>
      <c r="W2533" s="14" t="s">
        <v>5281</v>
      </c>
      <c r="X2533" s="18">
        <v>0.41396805841348067</v>
      </c>
      <c r="Y2533" s="9">
        <v>2483.8083504808842</v>
      </c>
      <c r="Z2533" s="19">
        <f t="shared" si="637"/>
        <v>-0.58603194158651928</v>
      </c>
      <c r="AA2533" s="25">
        <v>622.3471599770744</v>
      </c>
      <c r="AB2533" s="30">
        <f t="shared" si="638"/>
        <v>83000</v>
      </c>
      <c r="AC2533" s="30">
        <f t="shared" si="645"/>
        <v>7.2289156626506021E-2</v>
      </c>
      <c r="AD2533" s="31">
        <f t="shared" si="646"/>
        <v>10.626506024096384</v>
      </c>
      <c r="AE2533" s="31">
        <f t="shared" si="647"/>
        <v>10.265060240963855</v>
      </c>
      <c r="AG2533" s="30">
        <f t="shared" si="639"/>
        <v>352000</v>
      </c>
      <c r="AH2533" s="30">
        <f t="shared" si="634"/>
        <v>1.7045454545454544E-2</v>
      </c>
      <c r="AI2533" s="31">
        <f t="shared" si="635"/>
        <v>2.5056818181818179</v>
      </c>
      <c r="AJ2533" s="31">
        <f t="shared" si="636"/>
        <v>2.4204545454545454</v>
      </c>
      <c r="AK2533" s="30">
        <f>IF(W2533="si",($S2533*'COSTOS DE CREDITOS'!$C$27)/DATA!$G2533,"")</f>
        <v>89.248840088614131</v>
      </c>
      <c r="AL2533" s="90">
        <f>IF(W2533="si",'COSTOS DE CREDITOS'!$C$35,"")</f>
        <v>20.421138461538462</v>
      </c>
      <c r="AM2533" s="30">
        <f t="shared" si="640"/>
        <v>600</v>
      </c>
      <c r="AN2533" s="30">
        <f t="shared" si="641"/>
        <v>3516.1916495191158</v>
      </c>
      <c r="AO2533" s="30">
        <f t="shared" si="642"/>
        <v>4225.8616280692686</v>
      </c>
      <c r="AP2533" s="30">
        <f t="shared" si="643"/>
        <v>-3603.514468092194</v>
      </c>
      <c r="AQ2533" s="19">
        <f t="shared" si="644"/>
        <v>-5.7901999074358077</v>
      </c>
    </row>
    <row r="2534" spans="1:43" x14ac:dyDescent="0.2">
      <c r="A2534" s="23" t="s">
        <v>5665</v>
      </c>
      <c r="B2534" s="6" t="s">
        <v>5674</v>
      </c>
      <c r="C2534" s="6" t="s">
        <v>5670</v>
      </c>
      <c r="D2534" s="2">
        <v>167167</v>
      </c>
      <c r="E2534" s="2">
        <v>167693</v>
      </c>
      <c r="F2534" s="3" t="s">
        <v>3201</v>
      </c>
      <c r="G2534" s="2">
        <v>6</v>
      </c>
      <c r="H2534" s="2">
        <v>167696</v>
      </c>
      <c r="I2534" s="3" t="s">
        <v>3206</v>
      </c>
      <c r="J2534" s="15">
        <v>45218</v>
      </c>
      <c r="K2534" s="24">
        <v>1261619836</v>
      </c>
      <c r="L2534" s="15">
        <v>45225</v>
      </c>
      <c r="M2534" s="15">
        <v>45230</v>
      </c>
      <c r="N2534" s="15"/>
      <c r="O2534" s="26">
        <f>VLOOKUP(D2534,quash!A$2:$I$7791,9,FALSE)</f>
        <v>1</v>
      </c>
      <c r="P2534" s="7">
        <v>10000</v>
      </c>
      <c r="Q2534" s="26">
        <v>115</v>
      </c>
      <c r="R2534" s="19">
        <v>3.97705569269148E-2</v>
      </c>
      <c r="S2534" s="93">
        <v>26</v>
      </c>
      <c r="T2534" s="7">
        <v>6000</v>
      </c>
      <c r="U2534" s="2">
        <v>142</v>
      </c>
      <c r="V2534" s="11">
        <v>1503.37</v>
      </c>
      <c r="W2534" s="14" t="s">
        <v>5281</v>
      </c>
      <c r="X2534" s="18">
        <v>0.41396805841348067</v>
      </c>
      <c r="Y2534" s="9">
        <v>2483.8083504808842</v>
      </c>
      <c r="Z2534" s="19">
        <f t="shared" si="637"/>
        <v>-0.58603194158651928</v>
      </c>
      <c r="AA2534" s="25">
        <v>622.3471599770744</v>
      </c>
      <c r="AB2534" s="30">
        <f t="shared" si="638"/>
        <v>369000</v>
      </c>
      <c r="AC2534" s="30">
        <f t="shared" si="645"/>
        <v>1.6260162601626018E-2</v>
      </c>
      <c r="AD2534" s="31">
        <f t="shared" si="646"/>
        <v>1.8699186991869921</v>
      </c>
      <c r="AE2534" s="31">
        <f t="shared" si="647"/>
        <v>2.3089430894308944</v>
      </c>
      <c r="AG2534" s="30">
        <f t="shared" si="639"/>
        <v>2427000</v>
      </c>
      <c r="AH2534" s="30">
        <f t="shared" si="634"/>
        <v>2.472187886279357E-3</v>
      </c>
      <c r="AI2534" s="31">
        <f t="shared" si="635"/>
        <v>0.28430160692212608</v>
      </c>
      <c r="AJ2534" s="31">
        <f t="shared" si="636"/>
        <v>0.35105067985166871</v>
      </c>
      <c r="AK2534" s="30">
        <f>IF(W2534="si",($S2534*'COSTOS DE CREDITOS'!$C$27)/DATA!$G2534,"")</f>
        <v>89.248840088614131</v>
      </c>
      <c r="AL2534" s="90">
        <f>IF(W2534="si",'COSTOS DE CREDITOS'!$C$35,"")</f>
        <v>20.421138461538462</v>
      </c>
      <c r="AM2534" s="30">
        <f t="shared" si="640"/>
        <v>600</v>
      </c>
      <c r="AN2534" s="30">
        <f t="shared" si="641"/>
        <v>3516.1916495191158</v>
      </c>
      <c r="AO2534" s="30">
        <f t="shared" si="642"/>
        <v>4225.8616280692686</v>
      </c>
      <c r="AP2534" s="30">
        <f t="shared" si="643"/>
        <v>-3603.514468092194</v>
      </c>
      <c r="AQ2534" s="19">
        <f t="shared" si="644"/>
        <v>-5.7901999074358077</v>
      </c>
    </row>
    <row r="2535" spans="1:43" x14ac:dyDescent="0.2">
      <c r="A2535" s="23" t="s">
        <v>5665</v>
      </c>
      <c r="B2535" s="6" t="s">
        <v>5674</v>
      </c>
      <c r="C2535" s="6" t="s">
        <v>5670</v>
      </c>
      <c r="D2535" s="2">
        <v>167132</v>
      </c>
      <c r="E2535" s="2">
        <v>167693</v>
      </c>
      <c r="F2535" s="3" t="s">
        <v>3201</v>
      </c>
      <c r="G2535" s="2">
        <v>6</v>
      </c>
      <c r="H2535" s="2">
        <v>167697</v>
      </c>
      <c r="I2535" s="3" t="s">
        <v>3207</v>
      </c>
      <c r="J2535" s="15" t="s">
        <v>5688</v>
      </c>
      <c r="K2535" s="24" t="s">
        <v>5688</v>
      </c>
      <c r="L2535" s="15">
        <v>45225</v>
      </c>
      <c r="M2535" s="15">
        <v>45230</v>
      </c>
      <c r="N2535" s="15"/>
      <c r="O2535" s="26">
        <f>VLOOKUP(D2535,quash!A$2:$I$7791,9,FALSE)</f>
        <v>1</v>
      </c>
      <c r="P2535" s="7">
        <v>12000</v>
      </c>
      <c r="Q2535" s="26">
        <v>122</v>
      </c>
      <c r="R2535" s="19">
        <v>4.8894826895459244E-2</v>
      </c>
      <c r="S2535" s="93">
        <v>26</v>
      </c>
      <c r="T2535" s="7">
        <v>6000</v>
      </c>
      <c r="U2535" s="2">
        <v>142</v>
      </c>
      <c r="V2535" s="11">
        <v>1503.37</v>
      </c>
      <c r="W2535" s="14" t="s">
        <v>5281</v>
      </c>
      <c r="X2535" s="18">
        <v>0.41396805841348067</v>
      </c>
      <c r="Y2535" s="9">
        <v>2483.8083504808842</v>
      </c>
      <c r="Z2535" s="19">
        <f t="shared" si="637"/>
        <v>-0.58603194158651928</v>
      </c>
      <c r="AA2535" s="25">
        <v>622.3471599770744</v>
      </c>
      <c r="AB2535" s="30">
        <f t="shared" si="638"/>
        <v>369000</v>
      </c>
      <c r="AC2535" s="30">
        <f t="shared" si="645"/>
        <v>1.6260162601626018E-2</v>
      </c>
      <c r="AD2535" s="31">
        <f t="shared" si="646"/>
        <v>1.9837398373983741</v>
      </c>
      <c r="AE2535" s="31">
        <f t="shared" si="647"/>
        <v>2.3089430894308944</v>
      </c>
      <c r="AG2535" s="30">
        <f t="shared" si="639"/>
        <v>2427000</v>
      </c>
      <c r="AH2535" s="30">
        <f t="shared" si="634"/>
        <v>2.472187886279357E-3</v>
      </c>
      <c r="AI2535" s="31">
        <f t="shared" si="635"/>
        <v>0.30160692212608153</v>
      </c>
      <c r="AJ2535" s="31">
        <f t="shared" si="636"/>
        <v>0.35105067985166871</v>
      </c>
      <c r="AK2535" s="30">
        <f>IF(W2535="si",($S2535*'COSTOS DE CREDITOS'!$C$27)/DATA!$G2535,"")</f>
        <v>89.248840088614131</v>
      </c>
      <c r="AL2535" s="90">
        <f>IF(W2535="si",'COSTOS DE CREDITOS'!$C$35,"")</f>
        <v>20.421138461538462</v>
      </c>
      <c r="AM2535" s="30">
        <f t="shared" si="640"/>
        <v>600</v>
      </c>
      <c r="AN2535" s="30">
        <f t="shared" si="641"/>
        <v>3516.1916495191158</v>
      </c>
      <c r="AO2535" s="30">
        <f t="shared" si="642"/>
        <v>4225.8616280692686</v>
      </c>
      <c r="AP2535" s="30">
        <f t="shared" si="643"/>
        <v>-3603.514468092194</v>
      </c>
      <c r="AQ2535" s="19">
        <f t="shared" si="644"/>
        <v>-5.7901999074358077</v>
      </c>
    </row>
    <row r="2536" spans="1:43" x14ac:dyDescent="0.2">
      <c r="A2536" s="23" t="s">
        <v>5665</v>
      </c>
      <c r="B2536" s="6" t="s">
        <v>5674</v>
      </c>
      <c r="C2536" s="6" t="s">
        <v>5670</v>
      </c>
      <c r="D2536" s="2">
        <v>167168</v>
      </c>
      <c r="E2536" s="2">
        <v>167693</v>
      </c>
      <c r="F2536" s="3" t="s">
        <v>3201</v>
      </c>
      <c r="G2536" s="2">
        <v>6</v>
      </c>
      <c r="H2536" s="2">
        <v>167698</v>
      </c>
      <c r="I2536" s="3" t="s">
        <v>3208</v>
      </c>
      <c r="J2536" s="15" t="s">
        <v>5688</v>
      </c>
      <c r="K2536" s="24" t="s">
        <v>5688</v>
      </c>
      <c r="L2536" s="15">
        <v>45225</v>
      </c>
      <c r="M2536" s="15">
        <v>45230</v>
      </c>
      <c r="N2536" s="15"/>
      <c r="O2536" s="26">
        <f>VLOOKUP(D2536,quash!A$2:$I$7791,9,FALSE)</f>
        <v>1</v>
      </c>
      <c r="P2536" s="7">
        <v>10000</v>
      </c>
      <c r="Q2536" s="26">
        <v>133</v>
      </c>
      <c r="R2536" s="19">
        <v>5.698972024830657E-2</v>
      </c>
      <c r="S2536" s="93">
        <v>26</v>
      </c>
      <c r="T2536" s="7">
        <v>5000</v>
      </c>
      <c r="U2536" s="2">
        <v>147</v>
      </c>
      <c r="V2536" s="11">
        <v>1303.3399999999999</v>
      </c>
      <c r="W2536" s="14" t="s">
        <v>5281</v>
      </c>
      <c r="X2536" s="18">
        <v>0.41396805841348067</v>
      </c>
      <c r="Y2536" s="9">
        <v>2069.8402920674034</v>
      </c>
      <c r="Z2536" s="19">
        <f t="shared" si="637"/>
        <v>-0.58603194158651939</v>
      </c>
      <c r="AA2536" s="25">
        <v>539.54112925262586</v>
      </c>
      <c r="AB2536" s="30">
        <f t="shared" si="638"/>
        <v>369000</v>
      </c>
      <c r="AC2536" s="30">
        <f t="shared" si="645"/>
        <v>1.3550135501355014E-2</v>
      </c>
      <c r="AD2536" s="31">
        <f t="shared" si="646"/>
        <v>1.8021680216802169</v>
      </c>
      <c r="AE2536" s="31">
        <f t="shared" si="647"/>
        <v>1.9918699186991871</v>
      </c>
      <c r="AG2536" s="30">
        <f t="shared" si="639"/>
        <v>2427000</v>
      </c>
      <c r="AH2536" s="30">
        <f t="shared" si="634"/>
        <v>2.0601565718994645E-3</v>
      </c>
      <c r="AI2536" s="31">
        <f t="shared" si="635"/>
        <v>0.27400082406262877</v>
      </c>
      <c r="AJ2536" s="31">
        <f t="shared" si="636"/>
        <v>0.30284301606922126</v>
      </c>
      <c r="AK2536" s="30">
        <f>IF(W2536="si",($S2536*'COSTOS DE CREDITOS'!$C$27)/DATA!$G2536,"")</f>
        <v>89.248840088614131</v>
      </c>
      <c r="AL2536" s="90">
        <f>IF(W2536="si",'COSTOS DE CREDITOS'!$C$35,"")</f>
        <v>20.421138461538462</v>
      </c>
      <c r="AM2536" s="30">
        <f t="shared" si="640"/>
        <v>500</v>
      </c>
      <c r="AN2536" s="30">
        <f t="shared" si="641"/>
        <v>2930.1597079325966</v>
      </c>
      <c r="AO2536" s="30">
        <f t="shared" si="642"/>
        <v>3539.8296864827489</v>
      </c>
      <c r="AP2536" s="30">
        <f t="shared" si="643"/>
        <v>-3000.2885572301229</v>
      </c>
      <c r="AQ2536" s="19">
        <f t="shared" si="644"/>
        <v>-5.5608152827684005</v>
      </c>
    </row>
    <row r="2537" spans="1:43" x14ac:dyDescent="0.2">
      <c r="A2537" s="23" t="s">
        <v>5665</v>
      </c>
      <c r="B2537" s="6" t="s">
        <v>5674</v>
      </c>
      <c r="C2537" s="6" t="s">
        <v>5670</v>
      </c>
      <c r="D2537" s="2">
        <v>167134</v>
      </c>
      <c r="E2537" s="2">
        <v>167693</v>
      </c>
      <c r="F2537" s="3" t="s">
        <v>3201</v>
      </c>
      <c r="G2537" s="2">
        <v>6</v>
      </c>
      <c r="H2537" s="2">
        <v>167699</v>
      </c>
      <c r="I2537" s="3" t="s">
        <v>3209</v>
      </c>
      <c r="J2537" s="15" t="s">
        <v>5688</v>
      </c>
      <c r="K2537" s="24" t="s">
        <v>5688</v>
      </c>
      <c r="L2537" s="15">
        <v>45225</v>
      </c>
      <c r="M2537" s="15">
        <v>45230</v>
      </c>
      <c r="N2537" s="15"/>
      <c r="O2537" s="26">
        <f>VLOOKUP(D2537,quash!A$2:$I$7791,9,FALSE)</f>
        <v>2</v>
      </c>
      <c r="P2537" s="7">
        <v>10000</v>
      </c>
      <c r="Q2537" s="26">
        <v>133</v>
      </c>
      <c r="R2537" s="19">
        <v>6.6367508409971077E-2</v>
      </c>
      <c r="S2537" s="93">
        <v>26</v>
      </c>
      <c r="T2537" s="7">
        <v>6000</v>
      </c>
      <c r="U2537" s="2">
        <v>142</v>
      </c>
      <c r="V2537" s="11">
        <v>1503.37</v>
      </c>
      <c r="W2537" s="14" t="s">
        <v>5281</v>
      </c>
      <c r="X2537" s="18">
        <v>0.41396805841348067</v>
      </c>
      <c r="Y2537" s="9">
        <v>2483.8083504808842</v>
      </c>
      <c r="Z2537" s="19">
        <f t="shared" si="637"/>
        <v>-0.58603194158651928</v>
      </c>
      <c r="AA2537" s="25">
        <v>622.3471599770744</v>
      </c>
      <c r="AB2537" s="30">
        <f t="shared" si="638"/>
        <v>309000</v>
      </c>
      <c r="AC2537" s="30">
        <f t="shared" si="645"/>
        <v>1.9417475728155338E-2</v>
      </c>
      <c r="AD2537" s="31">
        <f t="shared" si="646"/>
        <v>2.5825242718446599</v>
      </c>
      <c r="AE2537" s="31">
        <f t="shared" si="647"/>
        <v>2.7572815533980579</v>
      </c>
      <c r="AG2537" s="30">
        <f t="shared" si="639"/>
        <v>1695000</v>
      </c>
      <c r="AH2537" s="30">
        <f t="shared" si="634"/>
        <v>3.5398230088495575E-3</v>
      </c>
      <c r="AI2537" s="31">
        <f t="shared" si="635"/>
        <v>0.47079646017699117</v>
      </c>
      <c r="AJ2537" s="31">
        <f t="shared" si="636"/>
        <v>0.50265486725663711</v>
      </c>
      <c r="AK2537" s="30">
        <f>IF(W2537="si",($S2537*'COSTOS DE CREDITOS'!$C$27)/DATA!$G2537,"")</f>
        <v>89.248840088614131</v>
      </c>
      <c r="AL2537" s="90">
        <f>IF(W2537="si",'COSTOS DE CREDITOS'!$C$35,"")</f>
        <v>20.421138461538462</v>
      </c>
      <c r="AM2537" s="30">
        <f t="shared" si="640"/>
        <v>600</v>
      </c>
      <c r="AN2537" s="30">
        <f t="shared" si="641"/>
        <v>3516.1916495191158</v>
      </c>
      <c r="AO2537" s="30">
        <f t="shared" si="642"/>
        <v>4225.8616280692686</v>
      </c>
      <c r="AP2537" s="30">
        <f t="shared" si="643"/>
        <v>-3603.514468092194</v>
      </c>
      <c r="AQ2537" s="19">
        <f t="shared" si="644"/>
        <v>-5.7901999074358077</v>
      </c>
    </row>
    <row r="2538" spans="1:43" x14ac:dyDescent="0.2">
      <c r="A2538" s="23" t="s">
        <v>5665</v>
      </c>
      <c r="B2538" s="6" t="s">
        <v>5669</v>
      </c>
      <c r="C2538" s="6" t="s">
        <v>5670</v>
      </c>
      <c r="D2538" s="2">
        <v>167337</v>
      </c>
      <c r="E2538" s="2">
        <v>167728</v>
      </c>
      <c r="F2538" s="3" t="s">
        <v>2240</v>
      </c>
      <c r="G2538" s="2">
        <v>7</v>
      </c>
      <c r="H2538" s="2">
        <v>167736</v>
      </c>
      <c r="I2538" s="3" t="s">
        <v>3210</v>
      </c>
      <c r="J2538" s="15">
        <v>45222</v>
      </c>
      <c r="K2538" s="24">
        <v>1263521485</v>
      </c>
      <c r="L2538" s="15">
        <v>45226</v>
      </c>
      <c r="M2538" s="15">
        <v>45230</v>
      </c>
      <c r="N2538" s="15"/>
      <c r="O2538" s="26">
        <f>VLOOKUP(D2538,quash!A$2:$I$7791,9,FALSE)</f>
        <v>3</v>
      </c>
      <c r="P2538" s="7">
        <v>10000</v>
      </c>
      <c r="Q2538" s="26">
        <v>127</v>
      </c>
      <c r="R2538" s="19">
        <v>5.24391097594855E-2</v>
      </c>
      <c r="S2538" s="26">
        <v>16</v>
      </c>
      <c r="T2538" s="7">
        <v>10000</v>
      </c>
      <c r="U2538" s="2">
        <v>142</v>
      </c>
      <c r="V2538" s="11">
        <v>2510.34</v>
      </c>
      <c r="W2538" s="14" t="s">
        <v>5281</v>
      </c>
      <c r="X2538" s="18">
        <v>1</v>
      </c>
      <c r="Y2538" s="9">
        <v>10000</v>
      </c>
      <c r="Z2538" s="19">
        <f t="shared" si="637"/>
        <v>0</v>
      </c>
      <c r="AA2538" s="25">
        <v>2510.34</v>
      </c>
      <c r="AB2538" s="30">
        <f t="shared" si="638"/>
        <v>51000</v>
      </c>
      <c r="AC2538" s="30">
        <f t="shared" si="645"/>
        <v>0.19607843137254902</v>
      </c>
      <c r="AD2538" s="31">
        <f t="shared" si="646"/>
        <v>24.901960784313726</v>
      </c>
      <c r="AE2538" s="31">
        <f t="shared" si="647"/>
        <v>27.843137254901961</v>
      </c>
      <c r="AG2538" s="30">
        <f t="shared" si="639"/>
        <v>778000</v>
      </c>
      <c r="AH2538" s="30">
        <f t="shared" si="634"/>
        <v>1.2853470437017995E-2</v>
      </c>
      <c r="AI2538" s="31">
        <f t="shared" si="635"/>
        <v>1.6323907455012854</v>
      </c>
      <c r="AJ2538" s="31">
        <f t="shared" si="636"/>
        <v>1.8251928020565553</v>
      </c>
      <c r="AK2538" s="30">
        <f>IF(W2538="si",($S2538*'COSTOS DE CREDITOS'!$C$27)/DATA!$G2538,"")</f>
        <v>47.07631125553273</v>
      </c>
      <c r="AL2538" s="90">
        <f>IF(W2538="si",'COSTOS DE CREDITOS'!$C$35,"")</f>
        <v>20.421138461538462</v>
      </c>
      <c r="AM2538" s="30">
        <f t="shared" si="640"/>
        <v>615.38461538461547</v>
      </c>
      <c r="AN2538" s="30">
        <f t="shared" si="641"/>
        <v>0</v>
      </c>
      <c r="AO2538" s="30">
        <f t="shared" si="642"/>
        <v>682.88206510168663</v>
      </c>
      <c r="AP2538" s="30">
        <f t="shared" si="643"/>
        <v>1827.4579348983134</v>
      </c>
      <c r="AQ2538" s="19">
        <f t="shared" si="644"/>
        <v>0.72797228060673591</v>
      </c>
    </row>
    <row r="2539" spans="1:43" x14ac:dyDescent="0.2">
      <c r="A2539" s="23" t="s">
        <v>5665</v>
      </c>
      <c r="B2539" s="6" t="s">
        <v>5684</v>
      </c>
      <c r="C2539" s="6" t="s">
        <v>5667</v>
      </c>
      <c r="D2539" s="2">
        <v>167786</v>
      </c>
      <c r="E2539" s="2">
        <v>167839</v>
      </c>
      <c r="F2539" s="3" t="s">
        <v>1033</v>
      </c>
      <c r="G2539" s="2">
        <v>5</v>
      </c>
      <c r="H2539" s="2">
        <v>167891</v>
      </c>
      <c r="I2539" s="3" t="s">
        <v>3211</v>
      </c>
      <c r="J2539" s="15">
        <v>45225</v>
      </c>
      <c r="K2539" s="24">
        <v>1267008861</v>
      </c>
      <c r="L2539" s="15">
        <v>45227</v>
      </c>
      <c r="M2539" s="15">
        <v>45230</v>
      </c>
      <c r="N2539" s="15"/>
      <c r="O2539" s="26" t="e">
        <f>VLOOKUP(D2539,quash!A$2:$I$7791,9,FALSE)</f>
        <v>#N/A</v>
      </c>
      <c r="P2539" s="7">
        <v>7000</v>
      </c>
      <c r="Q2539" s="26">
        <v>111</v>
      </c>
      <c r="R2539" s="19">
        <v>5.9818464604665163E-3</v>
      </c>
      <c r="S2539" s="26">
        <v>16</v>
      </c>
      <c r="T2539" s="7">
        <v>7000</v>
      </c>
      <c r="U2539" s="2">
        <v>142</v>
      </c>
      <c r="V2539" s="11">
        <v>1758.65</v>
      </c>
      <c r="W2539" s="14" t="s">
        <v>5281</v>
      </c>
      <c r="X2539" s="18">
        <v>1</v>
      </c>
      <c r="Y2539" s="9">
        <v>7000</v>
      </c>
      <c r="Z2539" s="19">
        <f t="shared" si="637"/>
        <v>0</v>
      </c>
      <c r="AA2539" s="25">
        <v>1758.65</v>
      </c>
      <c r="AB2539" s="30">
        <f t="shared" si="638"/>
        <v>464000</v>
      </c>
      <c r="AC2539" s="30">
        <f t="shared" si="645"/>
        <v>1.5086206896551725E-2</v>
      </c>
      <c r="AD2539" s="31">
        <f t="shared" si="646"/>
        <v>1.6745689655172415</v>
      </c>
      <c r="AE2539" s="31">
        <f t="shared" si="647"/>
        <v>2.1422413793103448</v>
      </c>
      <c r="AG2539" s="30">
        <f t="shared" si="639"/>
        <v>6126000</v>
      </c>
      <c r="AH2539" s="30">
        <f t="shared" si="634"/>
        <v>1.1426705843943846E-3</v>
      </c>
      <c r="AI2539" s="31">
        <f t="shared" si="635"/>
        <v>0.12683643486777668</v>
      </c>
      <c r="AJ2539" s="31">
        <f t="shared" si="636"/>
        <v>0.16225922298400261</v>
      </c>
      <c r="AK2539" s="30">
        <f>IF(W2539="si",($S2539*'COSTOS DE CREDITOS'!$C$27)/DATA!$G2539,"")</f>
        <v>65.906835757745824</v>
      </c>
      <c r="AL2539" s="90">
        <f>IF(W2539="si",'COSTOS DE CREDITOS'!$C$35,"")</f>
        <v>20.421138461538462</v>
      </c>
      <c r="AM2539" s="30">
        <f t="shared" si="640"/>
        <v>430.76923076923077</v>
      </c>
      <c r="AN2539" s="30">
        <f t="shared" si="641"/>
        <v>0</v>
      </c>
      <c r="AO2539" s="30">
        <f t="shared" si="642"/>
        <v>517.09720498851505</v>
      </c>
      <c r="AP2539" s="30">
        <f t="shared" si="643"/>
        <v>1241.5527950114852</v>
      </c>
      <c r="AQ2539" s="19">
        <f t="shared" si="644"/>
        <v>0.70596923493104657</v>
      </c>
    </row>
    <row r="2540" spans="1:43" x14ac:dyDescent="0.2">
      <c r="A2540" s="23" t="s">
        <v>5665</v>
      </c>
      <c r="B2540" s="6" t="s">
        <v>5674</v>
      </c>
      <c r="C2540" s="6" t="s">
        <v>5670</v>
      </c>
      <c r="D2540" s="2">
        <v>166417</v>
      </c>
      <c r="E2540" s="2">
        <v>167810</v>
      </c>
      <c r="F2540" s="3" t="s">
        <v>3203</v>
      </c>
      <c r="G2540" s="2">
        <v>6</v>
      </c>
      <c r="H2540" s="2">
        <v>167812</v>
      </c>
      <c r="I2540" s="3" t="s">
        <v>3212</v>
      </c>
      <c r="J2540" s="15" t="s">
        <v>5688</v>
      </c>
      <c r="K2540" s="24" t="s">
        <v>5688</v>
      </c>
      <c r="L2540" s="15">
        <v>45226</v>
      </c>
      <c r="M2540" s="15">
        <v>45230</v>
      </c>
      <c r="N2540" s="15"/>
      <c r="O2540" s="26">
        <f>VLOOKUP(D2540,quash!A$2:$I$7791,9,FALSE)</f>
        <v>2</v>
      </c>
      <c r="P2540" s="7">
        <v>10000</v>
      </c>
      <c r="Q2540" s="26">
        <v>133</v>
      </c>
      <c r="R2540" s="19">
        <v>6.4725661786451949E-2</v>
      </c>
      <c r="S2540" s="93">
        <v>26</v>
      </c>
      <c r="T2540" s="7">
        <v>7000</v>
      </c>
      <c r="U2540" s="2">
        <v>142</v>
      </c>
      <c r="V2540" s="11">
        <v>1758.65</v>
      </c>
      <c r="W2540" s="14" t="s">
        <v>5281</v>
      </c>
      <c r="X2540" s="18">
        <v>0.52629744339935314</v>
      </c>
      <c r="Y2540" s="9">
        <v>3684.082103795472</v>
      </c>
      <c r="Z2540" s="19">
        <f t="shared" si="637"/>
        <v>-0.47370255660064686</v>
      </c>
      <c r="AA2540" s="25">
        <v>925.57299883427243</v>
      </c>
      <c r="AB2540" s="30">
        <f t="shared" si="638"/>
        <v>309000</v>
      </c>
      <c r="AC2540" s="30">
        <f t="shared" si="645"/>
        <v>2.2653721682847898E-2</v>
      </c>
      <c r="AD2540" s="31">
        <f t="shared" si="646"/>
        <v>3.0129449838187705</v>
      </c>
      <c r="AE2540" s="31">
        <f t="shared" si="647"/>
        <v>3.2168284789644015</v>
      </c>
      <c r="AG2540" s="30">
        <f t="shared" si="639"/>
        <v>1695000</v>
      </c>
      <c r="AH2540" s="30">
        <f t="shared" si="634"/>
        <v>4.1297935103244837E-3</v>
      </c>
      <c r="AI2540" s="31">
        <f t="shared" si="635"/>
        <v>0.54926253687315629</v>
      </c>
      <c r="AJ2540" s="31">
        <f t="shared" si="636"/>
        <v>0.58643067846607666</v>
      </c>
      <c r="AK2540" s="30">
        <f>IF(W2540="si",($S2540*'COSTOS DE CREDITOS'!$C$27)/DATA!$G2540,"")</f>
        <v>89.248840088614131</v>
      </c>
      <c r="AL2540" s="90">
        <f>IF(W2540="si",'COSTOS DE CREDITOS'!$C$35,"")</f>
        <v>20.421138461538462</v>
      </c>
      <c r="AM2540" s="30">
        <f t="shared" si="640"/>
        <v>700</v>
      </c>
      <c r="AN2540" s="30">
        <f t="shared" si="641"/>
        <v>3315.917896204528</v>
      </c>
      <c r="AO2540" s="30">
        <f t="shared" si="642"/>
        <v>4125.5878747546803</v>
      </c>
      <c r="AP2540" s="30">
        <f t="shared" si="643"/>
        <v>-3200.014875920408</v>
      </c>
      <c r="AQ2540" s="19">
        <f t="shared" si="644"/>
        <v>-3.4573338677237966</v>
      </c>
    </row>
    <row r="2541" spans="1:43" x14ac:dyDescent="0.2">
      <c r="A2541" s="23" t="s">
        <v>5665</v>
      </c>
      <c r="B2541" s="6" t="s">
        <v>5674</v>
      </c>
      <c r="C2541" s="6" t="s">
        <v>5670</v>
      </c>
      <c r="D2541" s="2">
        <v>166705</v>
      </c>
      <c r="E2541" s="2">
        <v>167810</v>
      </c>
      <c r="F2541" s="3" t="s">
        <v>3203</v>
      </c>
      <c r="G2541" s="2">
        <v>6</v>
      </c>
      <c r="H2541" s="2">
        <v>167813</v>
      </c>
      <c r="I2541" s="3" t="s">
        <v>3213</v>
      </c>
      <c r="J2541" s="15" t="s">
        <v>5688</v>
      </c>
      <c r="K2541" s="24" t="s">
        <v>5688</v>
      </c>
      <c r="L2541" s="15">
        <v>45226</v>
      </c>
      <c r="M2541" s="15">
        <v>45230</v>
      </c>
      <c r="N2541" s="15"/>
      <c r="O2541" s="26">
        <f>VLOOKUP(D2541,quash!A$2:$I$7791,9,FALSE)</f>
        <v>5</v>
      </c>
      <c r="P2541" s="7">
        <v>10000</v>
      </c>
      <c r="Q2541" s="26">
        <v>133</v>
      </c>
      <c r="R2541" s="19">
        <v>6.4725661786451949E-2</v>
      </c>
      <c r="S2541" s="93">
        <v>26</v>
      </c>
      <c r="T2541" s="7">
        <v>7000</v>
      </c>
      <c r="U2541" s="2">
        <v>142</v>
      </c>
      <c r="V2541" s="11">
        <v>1758.65</v>
      </c>
      <c r="W2541" s="14" t="s">
        <v>5281</v>
      </c>
      <c r="X2541" s="18">
        <v>0.52629744339935314</v>
      </c>
      <c r="Y2541" s="9">
        <v>3684.082103795472</v>
      </c>
      <c r="Z2541" s="19">
        <f t="shared" si="637"/>
        <v>-0.47370255660064686</v>
      </c>
      <c r="AA2541" s="25">
        <v>925.57299883427243</v>
      </c>
      <c r="AB2541" s="30">
        <f t="shared" si="638"/>
        <v>83000</v>
      </c>
      <c r="AC2541" s="30">
        <f t="shared" si="645"/>
        <v>8.4337349397590355E-2</v>
      </c>
      <c r="AD2541" s="31">
        <f t="shared" si="646"/>
        <v>11.216867469879517</v>
      </c>
      <c r="AE2541" s="31">
        <f t="shared" si="647"/>
        <v>11.975903614457831</v>
      </c>
      <c r="AG2541" s="30">
        <f t="shared" si="639"/>
        <v>352000</v>
      </c>
      <c r="AH2541" s="30">
        <f t="shared" si="634"/>
        <v>1.9886363636363636E-2</v>
      </c>
      <c r="AI2541" s="31">
        <f t="shared" si="635"/>
        <v>2.6448863636363638</v>
      </c>
      <c r="AJ2541" s="31">
        <f t="shared" si="636"/>
        <v>2.8238636363636362</v>
      </c>
      <c r="AK2541" s="30">
        <f>IF(W2541="si",($S2541*'COSTOS DE CREDITOS'!$C$27)/DATA!$G2541,"")</f>
        <v>89.248840088614131</v>
      </c>
      <c r="AL2541" s="90">
        <f>IF(W2541="si",'COSTOS DE CREDITOS'!$C$35,"")</f>
        <v>20.421138461538462</v>
      </c>
      <c r="AM2541" s="30">
        <f t="shared" si="640"/>
        <v>700</v>
      </c>
      <c r="AN2541" s="30">
        <f t="shared" si="641"/>
        <v>3315.917896204528</v>
      </c>
      <c r="AO2541" s="30">
        <f t="shared" si="642"/>
        <v>4125.5878747546803</v>
      </c>
      <c r="AP2541" s="30">
        <f t="shared" si="643"/>
        <v>-3200.014875920408</v>
      </c>
      <c r="AQ2541" s="19">
        <f t="shared" si="644"/>
        <v>-3.4573338677237966</v>
      </c>
    </row>
    <row r="2542" spans="1:43" x14ac:dyDescent="0.2">
      <c r="A2542" s="23" t="s">
        <v>5665</v>
      </c>
      <c r="B2542" s="6" t="s">
        <v>5674</v>
      </c>
      <c r="C2542" s="6" t="s">
        <v>5670</v>
      </c>
      <c r="D2542" s="2">
        <v>166419</v>
      </c>
      <c r="E2542" s="2">
        <v>167810</v>
      </c>
      <c r="F2542" s="3" t="s">
        <v>3203</v>
      </c>
      <c r="G2542" s="2">
        <v>6</v>
      </c>
      <c r="H2542" s="2">
        <v>167814</v>
      </c>
      <c r="I2542" s="3" t="s">
        <v>3214</v>
      </c>
      <c r="J2542" s="15" t="s">
        <v>5688</v>
      </c>
      <c r="K2542" s="24" t="s">
        <v>5688</v>
      </c>
      <c r="L2542" s="15">
        <v>45226</v>
      </c>
      <c r="M2542" s="15">
        <v>45230</v>
      </c>
      <c r="N2542" s="15"/>
      <c r="O2542" s="26">
        <f>VLOOKUP(D2542,quash!A$2:$I$7791,9,FALSE)</f>
        <v>2</v>
      </c>
      <c r="P2542" s="7">
        <v>10000</v>
      </c>
      <c r="Q2542" s="26">
        <v>142</v>
      </c>
      <c r="R2542" s="19">
        <v>7.0121889125860412E-2</v>
      </c>
      <c r="S2542" s="93">
        <v>26</v>
      </c>
      <c r="T2542" s="7">
        <v>7000</v>
      </c>
      <c r="U2542" s="2">
        <v>142</v>
      </c>
      <c r="V2542" s="11">
        <v>1758.65</v>
      </c>
      <c r="W2542" s="14" t="s">
        <v>5281</v>
      </c>
      <c r="X2542" s="18">
        <v>0.52629744339935314</v>
      </c>
      <c r="Y2542" s="9">
        <v>3684.082103795472</v>
      </c>
      <c r="Z2542" s="19">
        <f t="shared" si="637"/>
        <v>-0.47370255660064686</v>
      </c>
      <c r="AA2542" s="25">
        <v>925.57299883427243</v>
      </c>
      <c r="AB2542" s="30">
        <f t="shared" si="638"/>
        <v>309000</v>
      </c>
      <c r="AC2542" s="30">
        <f t="shared" si="645"/>
        <v>2.2653721682847898E-2</v>
      </c>
      <c r="AD2542" s="31">
        <f t="shared" si="646"/>
        <v>3.2168284789644015</v>
      </c>
      <c r="AE2542" s="31">
        <f t="shared" si="647"/>
        <v>3.2168284789644015</v>
      </c>
      <c r="AG2542" s="30">
        <f t="shared" si="639"/>
        <v>1695000</v>
      </c>
      <c r="AH2542" s="30">
        <f t="shared" si="634"/>
        <v>4.1297935103244837E-3</v>
      </c>
      <c r="AI2542" s="31">
        <f t="shared" si="635"/>
        <v>0.58643067846607666</v>
      </c>
      <c r="AJ2542" s="31">
        <f t="shared" si="636"/>
        <v>0.58643067846607666</v>
      </c>
      <c r="AK2542" s="30">
        <f>IF(W2542="si",($S2542*'COSTOS DE CREDITOS'!$C$27)/DATA!$G2542,"")</f>
        <v>89.248840088614131</v>
      </c>
      <c r="AL2542" s="90">
        <f>IF(W2542="si",'COSTOS DE CREDITOS'!$C$35,"")</f>
        <v>20.421138461538462</v>
      </c>
      <c r="AM2542" s="30">
        <f t="shared" si="640"/>
        <v>700</v>
      </c>
      <c r="AN2542" s="30">
        <f t="shared" si="641"/>
        <v>3315.917896204528</v>
      </c>
      <c r="AO2542" s="30">
        <f t="shared" si="642"/>
        <v>4125.5878747546803</v>
      </c>
      <c r="AP2542" s="30">
        <f t="shared" si="643"/>
        <v>-3200.014875920408</v>
      </c>
      <c r="AQ2542" s="19">
        <f t="shared" si="644"/>
        <v>-3.4573338677237966</v>
      </c>
    </row>
    <row r="2543" spans="1:43" x14ac:dyDescent="0.2">
      <c r="A2543" s="23" t="s">
        <v>5665</v>
      </c>
      <c r="B2543" s="6" t="s">
        <v>5674</v>
      </c>
      <c r="C2543" s="6" t="s">
        <v>5670</v>
      </c>
      <c r="D2543" s="2">
        <v>166642</v>
      </c>
      <c r="E2543" s="2">
        <v>167810</v>
      </c>
      <c r="F2543" s="3" t="s">
        <v>3203</v>
      </c>
      <c r="G2543" s="2">
        <v>6</v>
      </c>
      <c r="H2543" s="2">
        <v>167815</v>
      </c>
      <c r="I2543" s="3" t="s">
        <v>3215</v>
      </c>
      <c r="J2543" s="15" t="s">
        <v>5688</v>
      </c>
      <c r="K2543" s="24" t="s">
        <v>5688</v>
      </c>
      <c r="L2543" s="15">
        <v>45226</v>
      </c>
      <c r="M2543" s="15">
        <v>45230</v>
      </c>
      <c r="N2543" s="15"/>
      <c r="O2543" s="26">
        <f>VLOOKUP(D2543,quash!A$2:$I$7791,9,FALSE)</f>
        <v>2</v>
      </c>
      <c r="P2543" s="7">
        <v>10000</v>
      </c>
      <c r="Q2543" s="26">
        <v>133</v>
      </c>
      <c r="R2543" s="19">
        <v>6.4725661786451949E-2</v>
      </c>
      <c r="S2543" s="93">
        <v>26</v>
      </c>
      <c r="T2543" s="7">
        <v>7000</v>
      </c>
      <c r="U2543" s="2">
        <v>142</v>
      </c>
      <c r="V2543" s="11">
        <v>1758.65</v>
      </c>
      <c r="W2543" s="14" t="s">
        <v>5281</v>
      </c>
      <c r="X2543" s="18">
        <v>0.52629744339935314</v>
      </c>
      <c r="Y2543" s="9">
        <v>3684.082103795472</v>
      </c>
      <c r="Z2543" s="19">
        <f t="shared" si="637"/>
        <v>-0.47370255660064686</v>
      </c>
      <c r="AA2543" s="25">
        <v>925.57299883427243</v>
      </c>
      <c r="AB2543" s="30">
        <f t="shared" si="638"/>
        <v>309000</v>
      </c>
      <c r="AC2543" s="30">
        <f t="shared" si="645"/>
        <v>2.2653721682847898E-2</v>
      </c>
      <c r="AD2543" s="31">
        <f t="shared" si="646"/>
        <v>3.0129449838187705</v>
      </c>
      <c r="AE2543" s="31">
        <f t="shared" si="647"/>
        <v>3.2168284789644015</v>
      </c>
      <c r="AG2543" s="30">
        <f t="shared" si="639"/>
        <v>1695000</v>
      </c>
      <c r="AH2543" s="30">
        <f t="shared" si="634"/>
        <v>4.1297935103244837E-3</v>
      </c>
      <c r="AI2543" s="31">
        <f t="shared" si="635"/>
        <v>0.54926253687315629</v>
      </c>
      <c r="AJ2543" s="31">
        <f t="shared" si="636"/>
        <v>0.58643067846607666</v>
      </c>
      <c r="AK2543" s="30">
        <f>IF(W2543="si",($S2543*'COSTOS DE CREDITOS'!$C$27)/DATA!$G2543,"")</f>
        <v>89.248840088614131</v>
      </c>
      <c r="AL2543" s="90">
        <f>IF(W2543="si",'COSTOS DE CREDITOS'!$C$35,"")</f>
        <v>20.421138461538462</v>
      </c>
      <c r="AM2543" s="30">
        <f t="shared" si="640"/>
        <v>700</v>
      </c>
      <c r="AN2543" s="30">
        <f t="shared" si="641"/>
        <v>3315.917896204528</v>
      </c>
      <c r="AO2543" s="30">
        <f t="shared" si="642"/>
        <v>4125.5878747546803</v>
      </c>
      <c r="AP2543" s="30">
        <f t="shared" si="643"/>
        <v>-3200.014875920408</v>
      </c>
      <c r="AQ2543" s="19">
        <f t="shared" si="644"/>
        <v>-3.4573338677237966</v>
      </c>
    </row>
    <row r="2544" spans="1:43" x14ac:dyDescent="0.2">
      <c r="A2544" s="23" t="s">
        <v>5665</v>
      </c>
      <c r="B2544" s="6" t="s">
        <v>5674</v>
      </c>
      <c r="C2544" s="6" t="s">
        <v>5670</v>
      </c>
      <c r="D2544" s="2">
        <v>166647</v>
      </c>
      <c r="E2544" s="2">
        <v>167810</v>
      </c>
      <c r="F2544" s="3" t="s">
        <v>3203</v>
      </c>
      <c r="G2544" s="2">
        <v>6</v>
      </c>
      <c r="H2544" s="2">
        <v>167816</v>
      </c>
      <c r="I2544" s="3" t="s">
        <v>3216</v>
      </c>
      <c r="J2544" s="15" t="s">
        <v>5688</v>
      </c>
      <c r="K2544" s="24" t="s">
        <v>5688</v>
      </c>
      <c r="L2544" s="15">
        <v>45226</v>
      </c>
      <c r="M2544" s="15">
        <v>45230</v>
      </c>
      <c r="N2544" s="15"/>
      <c r="O2544" s="26">
        <f>VLOOKUP(D2544,quash!A$2:$I$7791,9,FALSE)</f>
        <v>4</v>
      </c>
      <c r="P2544" s="7">
        <v>6000</v>
      </c>
      <c r="Q2544" s="26">
        <v>145</v>
      </c>
      <c r="R2544" s="19">
        <v>9.7726971966787132E-2</v>
      </c>
      <c r="S2544" s="93">
        <v>26</v>
      </c>
      <c r="T2544" s="7">
        <v>7000</v>
      </c>
      <c r="U2544" s="2">
        <v>142</v>
      </c>
      <c r="V2544" s="11">
        <v>1758.65</v>
      </c>
      <c r="W2544" s="14" t="s">
        <v>5281</v>
      </c>
      <c r="X2544" s="18">
        <v>0.52629744339935314</v>
      </c>
      <c r="Y2544" s="9">
        <v>3684.082103795472</v>
      </c>
      <c r="Z2544" s="19">
        <f t="shared" si="637"/>
        <v>-0.47370255660064686</v>
      </c>
      <c r="AA2544" s="25">
        <v>925.57299883427243</v>
      </c>
      <c r="AB2544" s="30">
        <f t="shared" si="638"/>
        <v>100000</v>
      </c>
      <c r="AC2544" s="30">
        <f t="shared" si="645"/>
        <v>7.0000000000000007E-2</v>
      </c>
      <c r="AD2544" s="31">
        <f t="shared" si="646"/>
        <v>10.15</v>
      </c>
      <c r="AE2544" s="31">
        <f t="shared" si="647"/>
        <v>9.9400000000000013</v>
      </c>
      <c r="AG2544" s="30">
        <f t="shared" si="639"/>
        <v>927000</v>
      </c>
      <c r="AH2544" s="30">
        <f t="shared" si="634"/>
        <v>7.551240560949299E-3</v>
      </c>
      <c r="AI2544" s="31">
        <f t="shared" si="635"/>
        <v>1.0949298813376485</v>
      </c>
      <c r="AJ2544" s="31">
        <f t="shared" si="636"/>
        <v>1.0722761596548005</v>
      </c>
      <c r="AK2544" s="30">
        <f>IF(W2544="si",($S2544*'COSTOS DE CREDITOS'!$C$27)/DATA!$G2544,"")</f>
        <v>89.248840088614131</v>
      </c>
      <c r="AL2544" s="90">
        <f>IF(W2544="si",'COSTOS DE CREDITOS'!$C$35,"")</f>
        <v>20.421138461538462</v>
      </c>
      <c r="AM2544" s="30">
        <f t="shared" si="640"/>
        <v>700</v>
      </c>
      <c r="AN2544" s="30">
        <f t="shared" si="641"/>
        <v>3315.917896204528</v>
      </c>
      <c r="AO2544" s="30">
        <f t="shared" si="642"/>
        <v>4125.5878747546803</v>
      </c>
      <c r="AP2544" s="30">
        <f t="shared" si="643"/>
        <v>-3200.014875920408</v>
      </c>
      <c r="AQ2544" s="19">
        <f t="shared" si="644"/>
        <v>-3.4573338677237966</v>
      </c>
    </row>
    <row r="2545" spans="1:43" x14ac:dyDescent="0.2">
      <c r="A2545" s="23" t="s">
        <v>5665</v>
      </c>
      <c r="B2545" s="6" t="s">
        <v>5672</v>
      </c>
      <c r="C2545" s="6" t="s">
        <v>5667</v>
      </c>
      <c r="D2545" s="2">
        <v>167292</v>
      </c>
      <c r="E2545" s="2">
        <v>167861</v>
      </c>
      <c r="F2545" s="3" t="s">
        <v>3217</v>
      </c>
      <c r="G2545" s="2">
        <v>6</v>
      </c>
      <c r="H2545" s="2">
        <v>167904</v>
      </c>
      <c r="I2545" s="3" t="s">
        <v>3218</v>
      </c>
      <c r="J2545" s="15">
        <v>45220</v>
      </c>
      <c r="K2545" s="24">
        <v>1262582276</v>
      </c>
      <c r="L2545" s="15">
        <v>45227</v>
      </c>
      <c r="M2545" s="15">
        <v>45230</v>
      </c>
      <c r="N2545" s="15"/>
      <c r="O2545" s="26">
        <f>VLOOKUP(D2545,quash!A$2:$I$7791,9,FALSE)</f>
        <v>4</v>
      </c>
      <c r="P2545" s="7">
        <v>10000</v>
      </c>
      <c r="Q2545" s="26">
        <v>127</v>
      </c>
      <c r="R2545" s="19">
        <v>5.24391097594855E-2</v>
      </c>
      <c r="S2545" s="26">
        <v>16</v>
      </c>
      <c r="T2545" s="7">
        <v>10000</v>
      </c>
      <c r="U2545" s="2">
        <v>142</v>
      </c>
      <c r="V2545" s="11">
        <v>2510.34</v>
      </c>
      <c r="W2545" s="14" t="s">
        <v>5281</v>
      </c>
      <c r="X2545" s="18">
        <v>1</v>
      </c>
      <c r="Y2545" s="9">
        <v>10000</v>
      </c>
      <c r="Z2545" s="19">
        <f t="shared" si="637"/>
        <v>0</v>
      </c>
      <c r="AA2545" s="25">
        <v>2510.34</v>
      </c>
      <c r="AB2545" s="30">
        <f t="shared" si="638"/>
        <v>100000</v>
      </c>
      <c r="AC2545" s="30">
        <f t="shared" si="645"/>
        <v>0.1</v>
      </c>
      <c r="AD2545" s="31">
        <f t="shared" si="646"/>
        <v>12.700000000000001</v>
      </c>
      <c r="AE2545" s="31">
        <f t="shared" si="647"/>
        <v>14.200000000000001</v>
      </c>
      <c r="AG2545" s="30">
        <f t="shared" si="639"/>
        <v>927000</v>
      </c>
      <c r="AH2545" s="30">
        <f t="shared" si="634"/>
        <v>1.0787486515641856E-2</v>
      </c>
      <c r="AI2545" s="31">
        <f t="shared" si="635"/>
        <v>1.3700107874865157</v>
      </c>
      <c r="AJ2545" s="31">
        <f t="shared" si="636"/>
        <v>1.5318230852211436</v>
      </c>
      <c r="AK2545" s="30">
        <f>IF(W2545="si",($S2545*'COSTOS DE CREDITOS'!$C$27)/DATA!$G2545,"")</f>
        <v>54.922363131454851</v>
      </c>
      <c r="AL2545" s="90">
        <f>IF(W2545="si",'COSTOS DE CREDITOS'!$C$35,"")</f>
        <v>20.421138461538462</v>
      </c>
      <c r="AM2545" s="30">
        <f t="shared" si="640"/>
        <v>615.38461538461547</v>
      </c>
      <c r="AN2545" s="30">
        <f t="shared" si="641"/>
        <v>0</v>
      </c>
      <c r="AO2545" s="30">
        <f t="shared" si="642"/>
        <v>690.72811697760881</v>
      </c>
      <c r="AP2545" s="30">
        <f t="shared" si="643"/>
        <v>1819.6118830223913</v>
      </c>
      <c r="AQ2545" s="19">
        <f t="shared" si="644"/>
        <v>0.72484678689834492</v>
      </c>
    </row>
    <row r="2546" spans="1:43" x14ac:dyDescent="0.2">
      <c r="A2546" s="23" t="s">
        <v>5665</v>
      </c>
      <c r="B2546" s="6" t="s">
        <v>5672</v>
      </c>
      <c r="C2546" s="6" t="s">
        <v>5667</v>
      </c>
      <c r="D2546" s="2">
        <v>167446</v>
      </c>
      <c r="E2546" s="2">
        <v>167861</v>
      </c>
      <c r="F2546" s="3" t="s">
        <v>3217</v>
      </c>
      <c r="G2546" s="2">
        <v>6</v>
      </c>
      <c r="H2546" s="2">
        <v>167905</v>
      </c>
      <c r="I2546" s="3" t="s">
        <v>3219</v>
      </c>
      <c r="J2546" s="15">
        <v>45223</v>
      </c>
      <c r="K2546" s="24">
        <v>1264126374</v>
      </c>
      <c r="L2546" s="15">
        <v>45227</v>
      </c>
      <c r="M2546" s="15">
        <v>45230</v>
      </c>
      <c r="N2546" s="15"/>
      <c r="O2546" s="26">
        <f>VLOOKUP(D2546,quash!A$2:$I$7791,9,FALSE)</f>
        <v>1</v>
      </c>
      <c r="P2546" s="7">
        <v>10000</v>
      </c>
      <c r="Q2546" s="26">
        <v>127</v>
      </c>
      <c r="R2546" s="19">
        <v>5.24391097594855E-2</v>
      </c>
      <c r="S2546" s="26">
        <v>16</v>
      </c>
      <c r="T2546" s="7">
        <v>5000</v>
      </c>
      <c r="U2546" s="2">
        <v>147</v>
      </c>
      <c r="V2546" s="11">
        <v>1303.3399999999999</v>
      </c>
      <c r="W2546" s="14" t="s">
        <v>5281</v>
      </c>
      <c r="X2546" s="18">
        <v>1</v>
      </c>
      <c r="Y2546" s="9">
        <v>5000</v>
      </c>
      <c r="Z2546" s="19">
        <f t="shared" si="637"/>
        <v>0</v>
      </c>
      <c r="AA2546" s="25">
        <v>1303.3399999999999</v>
      </c>
      <c r="AB2546" s="30">
        <f t="shared" si="638"/>
        <v>369000</v>
      </c>
      <c r="AC2546" s="30">
        <f t="shared" si="645"/>
        <v>1.3550135501355014E-2</v>
      </c>
      <c r="AD2546" s="31">
        <f t="shared" si="646"/>
        <v>1.7208672086720869</v>
      </c>
      <c r="AE2546" s="31">
        <f t="shared" si="647"/>
        <v>1.9918699186991871</v>
      </c>
      <c r="AG2546" s="30">
        <f t="shared" si="639"/>
        <v>2427000</v>
      </c>
      <c r="AH2546" s="30">
        <f t="shared" si="634"/>
        <v>2.0601565718994645E-3</v>
      </c>
      <c r="AI2546" s="31">
        <f t="shared" si="635"/>
        <v>0.261639884631232</v>
      </c>
      <c r="AJ2546" s="31">
        <f t="shared" si="636"/>
        <v>0.30284301606922126</v>
      </c>
      <c r="AK2546" s="30">
        <f>IF(W2546="si",($S2546*'COSTOS DE CREDITOS'!$C$27)/DATA!$G2546,"")</f>
        <v>54.922363131454851</v>
      </c>
      <c r="AL2546" s="90">
        <f>IF(W2546="si",'COSTOS DE CREDITOS'!$C$35,"")</f>
        <v>20.421138461538462</v>
      </c>
      <c r="AM2546" s="30">
        <f t="shared" si="640"/>
        <v>307.69230769230774</v>
      </c>
      <c r="AN2546" s="30">
        <f t="shared" si="641"/>
        <v>0</v>
      </c>
      <c r="AO2546" s="30">
        <f t="shared" si="642"/>
        <v>383.03580928530107</v>
      </c>
      <c r="AP2546" s="30">
        <f t="shared" si="643"/>
        <v>920.30419071469885</v>
      </c>
      <c r="AQ2546" s="19">
        <f t="shared" si="644"/>
        <v>0.70611213552465124</v>
      </c>
    </row>
    <row r="2547" spans="1:43" x14ac:dyDescent="0.2">
      <c r="A2547" s="23" t="s">
        <v>5665</v>
      </c>
      <c r="B2547" s="6" t="s">
        <v>5672</v>
      </c>
      <c r="C2547" s="6" t="s">
        <v>5667</v>
      </c>
      <c r="D2547" s="2">
        <v>167585</v>
      </c>
      <c r="E2547" s="2">
        <v>167861</v>
      </c>
      <c r="F2547" s="3" t="s">
        <v>3217</v>
      </c>
      <c r="G2547" s="2">
        <v>6</v>
      </c>
      <c r="H2547" s="2">
        <v>167906</v>
      </c>
      <c r="I2547" s="3" t="s">
        <v>3220</v>
      </c>
      <c r="J2547" s="15">
        <v>45224</v>
      </c>
      <c r="K2547" s="24">
        <v>1266118035</v>
      </c>
      <c r="L2547" s="15">
        <v>45227</v>
      </c>
      <c r="M2547" s="15">
        <v>45230</v>
      </c>
      <c r="N2547" s="15"/>
      <c r="O2547" s="26">
        <f>VLOOKUP(D2547,quash!A$2:$I$7791,9,FALSE)</f>
        <v>2</v>
      </c>
      <c r="P2547" s="7">
        <v>10000</v>
      </c>
      <c r="Q2547" s="26">
        <v>142</v>
      </c>
      <c r="R2547" s="19">
        <v>5.2439109759484744E-2</v>
      </c>
      <c r="S2547" s="26">
        <v>16</v>
      </c>
      <c r="T2547" s="7">
        <v>10000</v>
      </c>
      <c r="U2547" s="2">
        <v>142</v>
      </c>
      <c r="V2547" s="11">
        <v>2510.34</v>
      </c>
      <c r="W2547" s="14" t="s">
        <v>5281</v>
      </c>
      <c r="X2547" s="18">
        <v>1</v>
      </c>
      <c r="Y2547" s="9">
        <v>10000</v>
      </c>
      <c r="Z2547" s="19">
        <f t="shared" si="637"/>
        <v>0</v>
      </c>
      <c r="AA2547" s="25">
        <v>2510.34</v>
      </c>
      <c r="AB2547" s="30">
        <f t="shared" si="638"/>
        <v>309000</v>
      </c>
      <c r="AC2547" s="30">
        <f t="shared" si="645"/>
        <v>3.2362459546925564E-2</v>
      </c>
      <c r="AD2547" s="31">
        <f t="shared" si="646"/>
        <v>4.5954692556634305</v>
      </c>
      <c r="AE2547" s="31">
        <f t="shared" si="647"/>
        <v>4.5954692556634305</v>
      </c>
      <c r="AG2547" s="30">
        <f t="shared" si="639"/>
        <v>1695000</v>
      </c>
      <c r="AH2547" s="30">
        <f t="shared" ref="AH2547:AH2610" si="648">IFERROR($T2547/AG2547,"")</f>
        <v>5.8997050147492625E-3</v>
      </c>
      <c r="AI2547" s="31">
        <f t="shared" ref="AI2547:AI2610" si="649">IFERROR(AH2547*$Q2547,"")</f>
        <v>0.83775811209439532</v>
      </c>
      <c r="AJ2547" s="31">
        <f t="shared" ref="AJ2547:AJ2583" si="650">IFERROR(AH2547*$U2547,"")</f>
        <v>0.83775811209439532</v>
      </c>
      <c r="AK2547" s="30">
        <f>IF(W2547="si",($S2547*'COSTOS DE CREDITOS'!$C$27)/DATA!$G2547,"")</f>
        <v>54.922363131454851</v>
      </c>
      <c r="AL2547" s="90">
        <f>IF(W2547="si",'COSTOS DE CREDITOS'!$C$35,"")</f>
        <v>20.421138461538462</v>
      </c>
      <c r="AM2547" s="30">
        <f t="shared" si="640"/>
        <v>615.38461538461547</v>
      </c>
      <c r="AN2547" s="30">
        <f t="shared" si="641"/>
        <v>0</v>
      </c>
      <c r="AO2547" s="30">
        <f t="shared" si="642"/>
        <v>690.72811697760881</v>
      </c>
      <c r="AP2547" s="30">
        <f t="shared" si="643"/>
        <v>1819.6118830223913</v>
      </c>
      <c r="AQ2547" s="19">
        <f t="shared" si="644"/>
        <v>0.72484678689834492</v>
      </c>
    </row>
    <row r="2548" spans="1:43" x14ac:dyDescent="0.2">
      <c r="A2548" s="23" t="s">
        <v>5665</v>
      </c>
      <c r="B2548" s="6" t="s">
        <v>5683</v>
      </c>
      <c r="C2548" s="6" t="s">
        <v>5670</v>
      </c>
      <c r="D2548" s="4">
        <v>166580</v>
      </c>
      <c r="E2548" s="4">
        <v>167796</v>
      </c>
      <c r="F2548" s="5" t="s">
        <v>3221</v>
      </c>
      <c r="G2548" s="2">
        <v>5</v>
      </c>
      <c r="H2548" s="4">
        <v>167797</v>
      </c>
      <c r="I2548" s="5" t="s">
        <v>3222</v>
      </c>
      <c r="J2548" s="15">
        <v>45211</v>
      </c>
      <c r="K2548" s="24">
        <v>1256486994</v>
      </c>
      <c r="L2548" s="15">
        <v>45226</v>
      </c>
      <c r="M2548" s="15">
        <v>45230</v>
      </c>
      <c r="N2548" s="15"/>
      <c r="O2548" s="26">
        <f>VLOOKUP(D2548,quash!A$2:$I$7791,9,FALSE)</f>
        <v>2</v>
      </c>
      <c r="P2548" s="7">
        <v>10000</v>
      </c>
      <c r="Q2548" s="26">
        <v>147</v>
      </c>
      <c r="R2548" s="19">
        <v>7.9000519063170294E-2</v>
      </c>
      <c r="S2548" s="26">
        <v>16</v>
      </c>
      <c r="T2548" s="8">
        <v>7000</v>
      </c>
      <c r="U2548" s="4">
        <v>115</v>
      </c>
      <c r="V2548" s="10">
        <v>1399.93</v>
      </c>
      <c r="W2548" s="14" t="s">
        <v>5281</v>
      </c>
      <c r="X2548" s="18">
        <v>1</v>
      </c>
      <c r="Y2548" s="9">
        <v>7000</v>
      </c>
      <c r="Z2548" s="19">
        <f t="shared" si="637"/>
        <v>0</v>
      </c>
      <c r="AA2548" s="25">
        <v>1399.93</v>
      </c>
      <c r="AB2548" s="30">
        <f t="shared" si="638"/>
        <v>309000</v>
      </c>
      <c r="AC2548" s="30">
        <f t="shared" si="645"/>
        <v>2.2653721682847898E-2</v>
      </c>
      <c r="AD2548" s="31">
        <f t="shared" si="646"/>
        <v>3.3300970873786411</v>
      </c>
      <c r="AE2548" s="31">
        <f t="shared" si="647"/>
        <v>2.6051779935275081</v>
      </c>
      <c r="AG2548" s="30">
        <f t="shared" si="639"/>
        <v>1695000</v>
      </c>
      <c r="AH2548" s="30">
        <f t="shared" si="648"/>
        <v>4.1297935103244837E-3</v>
      </c>
      <c r="AI2548" s="31">
        <f t="shared" si="649"/>
        <v>0.60707964601769915</v>
      </c>
      <c r="AJ2548" s="31">
        <f t="shared" si="650"/>
        <v>0.47492625368731561</v>
      </c>
      <c r="AK2548" s="30">
        <f>IF(W2548="si",($S2548*'COSTOS DE CREDITOS'!$C$27)/DATA!$G2548,"")</f>
        <v>65.906835757745824</v>
      </c>
      <c r="AL2548" s="90">
        <f>IF(W2548="si",'COSTOS DE CREDITOS'!$C$35,"")</f>
        <v>20.421138461538462</v>
      </c>
      <c r="AM2548" s="30">
        <f t="shared" si="640"/>
        <v>430.76923076923077</v>
      </c>
      <c r="AN2548" s="30">
        <f t="shared" si="641"/>
        <v>0</v>
      </c>
      <c r="AO2548" s="30">
        <f t="shared" si="642"/>
        <v>517.09720498851505</v>
      </c>
      <c r="AP2548" s="30">
        <f t="shared" si="643"/>
        <v>882.83279501148502</v>
      </c>
      <c r="AQ2548" s="19">
        <f t="shared" si="644"/>
        <v>0.63062638489887712</v>
      </c>
    </row>
    <row r="2549" spans="1:43" x14ac:dyDescent="0.2">
      <c r="A2549" s="23" t="s">
        <v>5665</v>
      </c>
      <c r="B2549" s="6" t="s">
        <v>5684</v>
      </c>
      <c r="C2549" s="6" t="s">
        <v>5667</v>
      </c>
      <c r="D2549" s="4">
        <v>166913</v>
      </c>
      <c r="E2549" s="4">
        <v>168074</v>
      </c>
      <c r="F2549" s="5" t="s">
        <v>3223</v>
      </c>
      <c r="G2549" s="2">
        <v>5</v>
      </c>
      <c r="H2549" s="4">
        <v>168075</v>
      </c>
      <c r="I2549" s="5" t="s">
        <v>3224</v>
      </c>
      <c r="J2549" s="15">
        <v>45216</v>
      </c>
      <c r="K2549" s="24">
        <v>1259742923</v>
      </c>
      <c r="L2549" s="15">
        <v>45231</v>
      </c>
      <c r="M2549" s="15">
        <v>45230</v>
      </c>
      <c r="N2549" s="15"/>
      <c r="O2549" s="26">
        <f>VLOOKUP(D2549,quash!A$2:$I$7791,9,FALSE)</f>
        <v>1</v>
      </c>
      <c r="P2549" s="7">
        <v>10000</v>
      </c>
      <c r="Q2549" s="26">
        <v>115</v>
      </c>
      <c r="R2549" s="19">
        <v>3.97705569269148E-2</v>
      </c>
      <c r="S2549" s="26">
        <v>16</v>
      </c>
      <c r="T2549" s="8">
        <v>10000</v>
      </c>
      <c r="U2549" s="4">
        <v>142</v>
      </c>
      <c r="V2549" s="10">
        <v>2510.34</v>
      </c>
      <c r="W2549" s="14" t="s">
        <v>5281</v>
      </c>
      <c r="X2549" s="18">
        <v>1</v>
      </c>
      <c r="Y2549" s="9">
        <v>10000</v>
      </c>
      <c r="Z2549" s="19">
        <f t="shared" si="637"/>
        <v>0</v>
      </c>
      <c r="AA2549" s="25">
        <v>2510.34</v>
      </c>
      <c r="AB2549" s="30">
        <f t="shared" si="638"/>
        <v>369000</v>
      </c>
      <c r="AC2549" s="30">
        <f t="shared" si="645"/>
        <v>2.7100271002710029E-2</v>
      </c>
      <c r="AD2549" s="31">
        <f t="shared" si="646"/>
        <v>3.1165311653116534</v>
      </c>
      <c r="AE2549" s="31">
        <f t="shared" si="647"/>
        <v>3.8482384823848239</v>
      </c>
      <c r="AG2549" s="30">
        <f t="shared" si="639"/>
        <v>2427000</v>
      </c>
      <c r="AH2549" s="30">
        <f t="shared" si="648"/>
        <v>4.1203131437989289E-3</v>
      </c>
      <c r="AI2549" s="31">
        <f t="shared" si="649"/>
        <v>0.47383601153687682</v>
      </c>
      <c r="AJ2549" s="31">
        <f t="shared" si="650"/>
        <v>0.58508446641944789</v>
      </c>
      <c r="AK2549" s="30">
        <f>IF(W2549="si",($S2549*'COSTOS DE CREDITOS'!$C$27)/DATA!$G2549,"")</f>
        <v>65.906835757745824</v>
      </c>
      <c r="AL2549" s="90">
        <f>IF(W2549="si",'COSTOS DE CREDITOS'!$C$35,"")</f>
        <v>20.421138461538462</v>
      </c>
      <c r="AM2549" s="30">
        <f t="shared" si="640"/>
        <v>615.38461538461547</v>
      </c>
      <c r="AN2549" s="30">
        <f t="shared" si="641"/>
        <v>0</v>
      </c>
      <c r="AO2549" s="30">
        <f t="shared" si="642"/>
        <v>701.7125896038998</v>
      </c>
      <c r="AP2549" s="30">
        <f t="shared" si="643"/>
        <v>1808.6274103961005</v>
      </c>
      <c r="AQ2549" s="19">
        <f t="shared" si="644"/>
        <v>0.72047109570659762</v>
      </c>
    </row>
    <row r="2550" spans="1:43" x14ac:dyDescent="0.2">
      <c r="A2550" s="23" t="s">
        <v>5665</v>
      </c>
      <c r="B2550" s="6" t="s">
        <v>5683</v>
      </c>
      <c r="C2550" s="6" t="s">
        <v>5670</v>
      </c>
      <c r="D2550" s="2">
        <v>166178</v>
      </c>
      <c r="E2550" s="2">
        <v>167796</v>
      </c>
      <c r="F2550" s="3" t="s">
        <v>3221</v>
      </c>
      <c r="G2550" s="2">
        <v>5</v>
      </c>
      <c r="H2550" s="2">
        <v>167799</v>
      </c>
      <c r="I2550" s="3" t="s">
        <v>3225</v>
      </c>
      <c r="J2550" s="15">
        <v>45330</v>
      </c>
      <c r="K2550" s="24">
        <v>1336237382</v>
      </c>
      <c r="L2550" s="15">
        <v>45226</v>
      </c>
      <c r="M2550" s="15">
        <v>45230</v>
      </c>
      <c r="N2550" s="15"/>
      <c r="O2550" s="26">
        <f>VLOOKUP(D2550,quash!A$2:$I$7791,9,FALSE)</f>
        <v>1</v>
      </c>
      <c r="P2550" s="7">
        <v>10000</v>
      </c>
      <c r="Q2550" s="26">
        <v>132</v>
      </c>
      <c r="R2550" s="19">
        <v>5.8283715876113903E-2</v>
      </c>
      <c r="S2550" s="26">
        <v>16</v>
      </c>
      <c r="T2550" s="7">
        <v>10000</v>
      </c>
      <c r="U2550" s="2">
        <v>120</v>
      </c>
      <c r="V2550" s="11">
        <v>2096.64</v>
      </c>
      <c r="W2550" s="14" t="s">
        <v>5281</v>
      </c>
      <c r="X2550" s="18">
        <v>1</v>
      </c>
      <c r="Y2550" s="9">
        <v>10000</v>
      </c>
      <c r="Z2550" s="19">
        <f t="shared" si="637"/>
        <v>0</v>
      </c>
      <c r="AA2550" s="25">
        <v>2096.64</v>
      </c>
      <c r="AB2550" s="30">
        <f t="shared" si="638"/>
        <v>369000</v>
      </c>
      <c r="AC2550" s="30">
        <f t="shared" si="645"/>
        <v>2.7100271002710029E-2</v>
      </c>
      <c r="AD2550" s="31">
        <f t="shared" si="646"/>
        <v>3.5772357723577239</v>
      </c>
      <c r="AE2550" s="31">
        <f t="shared" si="647"/>
        <v>3.2520325203252036</v>
      </c>
      <c r="AG2550" s="30">
        <f t="shared" si="639"/>
        <v>2427000</v>
      </c>
      <c r="AH2550" s="30">
        <f t="shared" si="648"/>
        <v>4.1203131437989289E-3</v>
      </c>
      <c r="AI2550" s="31">
        <f t="shared" si="649"/>
        <v>0.54388133498145863</v>
      </c>
      <c r="AJ2550" s="31">
        <f t="shared" si="650"/>
        <v>0.49443757725587145</v>
      </c>
      <c r="AK2550" s="30">
        <f>IF(W2550="si",($S2550*'COSTOS DE CREDITOS'!$C$27)/DATA!$G2550,"")</f>
        <v>65.906835757745824</v>
      </c>
      <c r="AL2550" s="90">
        <f>IF(W2550="si",'COSTOS DE CREDITOS'!$C$35,"")</f>
        <v>20.421138461538462</v>
      </c>
      <c r="AM2550" s="30">
        <f t="shared" si="640"/>
        <v>615.38461538461547</v>
      </c>
      <c r="AN2550" s="30">
        <f t="shared" si="641"/>
        <v>0</v>
      </c>
      <c r="AO2550" s="30">
        <f t="shared" si="642"/>
        <v>701.7125896038998</v>
      </c>
      <c r="AP2550" s="30">
        <f t="shared" si="643"/>
        <v>1394.9274103961002</v>
      </c>
      <c r="AQ2550" s="19">
        <f t="shared" si="644"/>
        <v>0.66531565285223038</v>
      </c>
    </row>
    <row r="2551" spans="1:43" x14ac:dyDescent="0.2">
      <c r="A2551" s="23" t="s">
        <v>5665</v>
      </c>
      <c r="B2551" s="6" t="s">
        <v>5683</v>
      </c>
      <c r="C2551" s="6" t="s">
        <v>5670</v>
      </c>
      <c r="D2551" s="2">
        <v>166177</v>
      </c>
      <c r="E2551" s="2">
        <v>167796</v>
      </c>
      <c r="F2551" s="3" t="s">
        <v>3221</v>
      </c>
      <c r="G2551" s="2">
        <v>5</v>
      </c>
      <c r="H2551" s="2">
        <v>167800</v>
      </c>
      <c r="I2551" s="3" t="s">
        <v>3226</v>
      </c>
      <c r="J2551" s="15">
        <v>45205</v>
      </c>
      <c r="K2551" s="24">
        <v>1253051883</v>
      </c>
      <c r="L2551" s="15">
        <v>45226</v>
      </c>
      <c r="M2551" s="15">
        <v>45230</v>
      </c>
      <c r="N2551" s="15"/>
      <c r="O2551" s="26">
        <f>VLOOKUP(D2551,quash!A$2:$I$7791,9,FALSE)</f>
        <v>2</v>
      </c>
      <c r="P2551" s="7">
        <v>10000</v>
      </c>
      <c r="Q2551" s="26">
        <v>147</v>
      </c>
      <c r="R2551" s="19">
        <v>7.9000519063170294E-2</v>
      </c>
      <c r="S2551" s="26">
        <v>16</v>
      </c>
      <c r="T2551" s="7">
        <v>10000</v>
      </c>
      <c r="U2551" s="2">
        <v>115</v>
      </c>
      <c r="V2551" s="11">
        <v>2000.01</v>
      </c>
      <c r="W2551" s="14" t="s">
        <v>5281</v>
      </c>
      <c r="X2551" s="18">
        <v>1</v>
      </c>
      <c r="Y2551" s="9">
        <v>10000</v>
      </c>
      <c r="Z2551" s="19">
        <f t="shared" si="637"/>
        <v>0</v>
      </c>
      <c r="AA2551" s="25">
        <v>2000.01</v>
      </c>
      <c r="AB2551" s="30">
        <f t="shared" si="638"/>
        <v>309000</v>
      </c>
      <c r="AC2551" s="30">
        <f t="shared" si="645"/>
        <v>3.2362459546925564E-2</v>
      </c>
      <c r="AD2551" s="31">
        <f t="shared" si="646"/>
        <v>4.7572815533980579</v>
      </c>
      <c r="AE2551" s="31">
        <f t="shared" si="647"/>
        <v>3.7216828478964397</v>
      </c>
      <c r="AG2551" s="30">
        <f t="shared" si="639"/>
        <v>1695000</v>
      </c>
      <c r="AH2551" s="30">
        <f t="shared" si="648"/>
        <v>5.8997050147492625E-3</v>
      </c>
      <c r="AI2551" s="31">
        <f t="shared" si="649"/>
        <v>0.86725663716814161</v>
      </c>
      <c r="AJ2551" s="31">
        <f t="shared" si="650"/>
        <v>0.67846607669616521</v>
      </c>
      <c r="AK2551" s="30">
        <f>IF(W2551="si",($S2551*'COSTOS DE CREDITOS'!$C$27)/DATA!$G2551,"")</f>
        <v>65.906835757745824</v>
      </c>
      <c r="AL2551" s="90">
        <f>IF(W2551="si",'COSTOS DE CREDITOS'!$C$35,"")</f>
        <v>20.421138461538462</v>
      </c>
      <c r="AM2551" s="30">
        <f t="shared" si="640"/>
        <v>615.38461538461547</v>
      </c>
      <c r="AN2551" s="30">
        <f t="shared" si="641"/>
        <v>0</v>
      </c>
      <c r="AO2551" s="30">
        <f t="shared" si="642"/>
        <v>701.7125896038998</v>
      </c>
      <c r="AP2551" s="30">
        <f t="shared" si="643"/>
        <v>1298.2974103961001</v>
      </c>
      <c r="AQ2551" s="19">
        <f t="shared" si="644"/>
        <v>0.64914545947075264</v>
      </c>
    </row>
    <row r="2552" spans="1:43" x14ac:dyDescent="0.2">
      <c r="A2552" s="23" t="s">
        <v>5665</v>
      </c>
      <c r="B2552" s="6" t="s">
        <v>5683</v>
      </c>
      <c r="C2552" s="6" t="s">
        <v>5670</v>
      </c>
      <c r="D2552" s="2">
        <v>166179</v>
      </c>
      <c r="E2552" s="2">
        <v>167796</v>
      </c>
      <c r="F2552" s="3" t="s">
        <v>3221</v>
      </c>
      <c r="G2552" s="2">
        <v>5</v>
      </c>
      <c r="H2552" s="2">
        <v>167801</v>
      </c>
      <c r="I2552" s="3" t="s">
        <v>3227</v>
      </c>
      <c r="J2552" s="15">
        <v>45205</v>
      </c>
      <c r="K2552" s="24">
        <v>1253066964</v>
      </c>
      <c r="L2552" s="15">
        <v>45226</v>
      </c>
      <c r="M2552" s="15">
        <v>45230</v>
      </c>
      <c r="N2552" s="15"/>
      <c r="O2552" s="26">
        <f>VLOOKUP(D2552,quash!A$2:$I$7791,9,FALSE)</f>
        <v>1</v>
      </c>
      <c r="P2552" s="7">
        <v>10000</v>
      </c>
      <c r="Q2552" s="26">
        <v>115</v>
      </c>
      <c r="R2552" s="19">
        <v>3.97705569269148E-2</v>
      </c>
      <c r="S2552" s="26">
        <v>16</v>
      </c>
      <c r="T2552" s="7">
        <v>10000</v>
      </c>
      <c r="U2552" s="2">
        <v>115</v>
      </c>
      <c r="V2552" s="11">
        <v>2000.01</v>
      </c>
      <c r="W2552" s="14" t="s">
        <v>5281</v>
      </c>
      <c r="X2552" s="18">
        <v>1</v>
      </c>
      <c r="Y2552" s="9">
        <v>10000</v>
      </c>
      <c r="Z2552" s="19">
        <f t="shared" si="637"/>
        <v>0</v>
      </c>
      <c r="AA2552" s="25">
        <v>2000.01</v>
      </c>
      <c r="AB2552" s="30">
        <f t="shared" si="638"/>
        <v>369000</v>
      </c>
      <c r="AC2552" s="30">
        <f t="shared" si="645"/>
        <v>2.7100271002710029E-2</v>
      </c>
      <c r="AD2552" s="31">
        <f t="shared" si="646"/>
        <v>3.1165311653116534</v>
      </c>
      <c r="AE2552" s="31">
        <f t="shared" si="647"/>
        <v>3.1165311653116534</v>
      </c>
      <c r="AG2552" s="30">
        <f t="shared" si="639"/>
        <v>2427000</v>
      </c>
      <c r="AH2552" s="30">
        <f t="shared" si="648"/>
        <v>4.1203131437989289E-3</v>
      </c>
      <c r="AI2552" s="31">
        <f t="shared" si="649"/>
        <v>0.47383601153687682</v>
      </c>
      <c r="AJ2552" s="31">
        <f t="shared" si="650"/>
        <v>0.47383601153687682</v>
      </c>
      <c r="AK2552" s="30">
        <f>IF(W2552="si",($S2552*'COSTOS DE CREDITOS'!$C$27)/DATA!$G2552,"")</f>
        <v>65.906835757745824</v>
      </c>
      <c r="AL2552" s="90">
        <f>IF(W2552="si",'COSTOS DE CREDITOS'!$C$35,"")</f>
        <v>20.421138461538462</v>
      </c>
      <c r="AM2552" s="30">
        <f t="shared" si="640"/>
        <v>615.38461538461547</v>
      </c>
      <c r="AN2552" s="30">
        <f t="shared" si="641"/>
        <v>0</v>
      </c>
      <c r="AO2552" s="30">
        <f t="shared" si="642"/>
        <v>701.7125896038998</v>
      </c>
      <c r="AP2552" s="30">
        <f t="shared" si="643"/>
        <v>1298.2974103961001</v>
      </c>
      <c r="AQ2552" s="19">
        <f t="shared" si="644"/>
        <v>0.64914545947075264</v>
      </c>
    </row>
    <row r="2553" spans="1:43" x14ac:dyDescent="0.2">
      <c r="A2553" s="23" t="s">
        <v>5665</v>
      </c>
      <c r="B2553" s="6" t="s">
        <v>5677</v>
      </c>
      <c r="C2553" s="6" t="s">
        <v>5667</v>
      </c>
      <c r="D2553" s="2">
        <v>167722</v>
      </c>
      <c r="E2553" s="2">
        <v>167924</v>
      </c>
      <c r="F2553" s="3" t="s">
        <v>2087</v>
      </c>
      <c r="G2553" s="2">
        <v>5</v>
      </c>
      <c r="H2553" s="2">
        <v>167930</v>
      </c>
      <c r="I2553" s="3" t="s">
        <v>3228</v>
      </c>
      <c r="J2553" s="15">
        <v>45225</v>
      </c>
      <c r="K2553" s="24">
        <v>1266797309</v>
      </c>
      <c r="L2553" s="15">
        <v>45227</v>
      </c>
      <c r="M2553" s="15">
        <v>45230</v>
      </c>
      <c r="N2553" s="15"/>
      <c r="O2553" s="26">
        <f>VLOOKUP(D2553,quash!A$2:$I$7791,9,FALSE)</f>
        <v>4</v>
      </c>
      <c r="P2553" s="7">
        <v>10000</v>
      </c>
      <c r="Q2553" s="26">
        <v>110</v>
      </c>
      <c r="R2553" s="19">
        <v>3.3741050530766099E-2</v>
      </c>
      <c r="S2553" s="93">
        <v>26</v>
      </c>
      <c r="T2553" s="7">
        <v>6000</v>
      </c>
      <c r="U2553" s="2">
        <v>142</v>
      </c>
      <c r="V2553" s="11">
        <v>1503.37</v>
      </c>
      <c r="W2553" s="14" t="s">
        <v>5281</v>
      </c>
      <c r="X2553" s="18">
        <v>0.72144078802631484</v>
      </c>
      <c r="Y2553" s="9">
        <v>4328.6447281578894</v>
      </c>
      <c r="Z2553" s="19">
        <f t="shared" si="637"/>
        <v>-0.27855921197368505</v>
      </c>
      <c r="AA2553" s="25">
        <v>1084.5924374951207</v>
      </c>
      <c r="AB2553" s="30">
        <f t="shared" si="638"/>
        <v>100000</v>
      </c>
      <c r="AC2553" s="30">
        <f t="shared" si="645"/>
        <v>0.06</v>
      </c>
      <c r="AD2553" s="31">
        <f t="shared" si="646"/>
        <v>6.6</v>
      </c>
      <c r="AE2553" s="31">
        <f t="shared" si="647"/>
        <v>8.52</v>
      </c>
      <c r="AG2553" s="30">
        <f t="shared" si="639"/>
        <v>927000</v>
      </c>
      <c r="AH2553" s="30">
        <f t="shared" si="648"/>
        <v>6.4724919093851136E-3</v>
      </c>
      <c r="AI2553" s="31">
        <f t="shared" si="649"/>
        <v>0.71197411003236244</v>
      </c>
      <c r="AJ2553" s="31">
        <f t="shared" si="650"/>
        <v>0.91909385113268616</v>
      </c>
      <c r="AK2553" s="30">
        <f>IF(W2553="si",($S2553*'COSTOS DE CREDITOS'!$C$27)/DATA!$G2553,"")</f>
        <v>107.09860810633695</v>
      </c>
      <c r="AL2553" s="90">
        <f>IF(W2553="si",'COSTOS DE CREDITOS'!$C$35,"")</f>
        <v>20.421138461538462</v>
      </c>
      <c r="AM2553" s="30">
        <f t="shared" si="640"/>
        <v>600</v>
      </c>
      <c r="AN2553" s="30">
        <f t="shared" si="641"/>
        <v>1671.3552718421106</v>
      </c>
      <c r="AO2553" s="30">
        <f t="shared" si="642"/>
        <v>2398.8750184099863</v>
      </c>
      <c r="AP2553" s="30">
        <f t="shared" si="643"/>
        <v>-1314.2825809148655</v>
      </c>
      <c r="AQ2553" s="19">
        <f t="shared" si="644"/>
        <v>-1.2117755347347037</v>
      </c>
    </row>
    <row r="2554" spans="1:43" x14ac:dyDescent="0.2">
      <c r="A2554" s="23" t="s">
        <v>5665</v>
      </c>
      <c r="B2554" s="6" t="s">
        <v>5677</v>
      </c>
      <c r="C2554" s="6" t="s">
        <v>5667</v>
      </c>
      <c r="D2554" s="2">
        <v>167712</v>
      </c>
      <c r="E2554" s="2">
        <v>167924</v>
      </c>
      <c r="F2554" s="3" t="s">
        <v>2087</v>
      </c>
      <c r="G2554" s="2">
        <v>5</v>
      </c>
      <c r="H2554" s="2">
        <v>167932</v>
      </c>
      <c r="I2554" s="3" t="s">
        <v>3229</v>
      </c>
      <c r="J2554" s="15">
        <v>45225</v>
      </c>
      <c r="K2554" s="24">
        <v>1266730116</v>
      </c>
      <c r="L2554" s="15">
        <v>45227</v>
      </c>
      <c r="M2554" s="15">
        <v>45230</v>
      </c>
      <c r="N2554" s="15"/>
      <c r="O2554" s="26" t="e">
        <f>VLOOKUP(D2554,quash!A$2:$I$7791,9,FALSE)</f>
        <v>#N/A</v>
      </c>
      <c r="P2554" s="7">
        <v>15000</v>
      </c>
      <c r="Q2554" s="26">
        <v>118</v>
      </c>
      <c r="R2554" s="19">
        <v>4.4674302193946733E-2</v>
      </c>
      <c r="S2554" s="93">
        <v>26</v>
      </c>
      <c r="T2554" s="7">
        <v>5000</v>
      </c>
      <c r="U2554" s="2">
        <v>147</v>
      </c>
      <c r="V2554" s="11">
        <v>1303.3399999999999</v>
      </c>
      <c r="W2554" s="14" t="s">
        <v>5281</v>
      </c>
      <c r="X2554" s="18">
        <v>0.72144078802631484</v>
      </c>
      <c r="Y2554" s="9">
        <v>3607.2039401315742</v>
      </c>
      <c r="Z2554" s="19">
        <f t="shared" si="637"/>
        <v>-0.27855921197368516</v>
      </c>
      <c r="AA2554" s="25">
        <v>940.28263666621717</v>
      </c>
      <c r="AB2554" s="30">
        <f t="shared" si="638"/>
        <v>464000</v>
      </c>
      <c r="AC2554" s="30">
        <f t="shared" si="645"/>
        <v>1.0775862068965518E-2</v>
      </c>
      <c r="AD2554" s="31">
        <f t="shared" si="646"/>
        <v>1.271551724137931</v>
      </c>
      <c r="AE2554" s="31">
        <f t="shared" si="647"/>
        <v>1.584051724137931</v>
      </c>
      <c r="AG2554" s="30">
        <f t="shared" si="639"/>
        <v>6126000</v>
      </c>
      <c r="AH2554" s="30">
        <f t="shared" si="648"/>
        <v>8.1619327456741752E-4</v>
      </c>
      <c r="AI2554" s="31">
        <f t="shared" si="649"/>
        <v>9.631080639895527E-2</v>
      </c>
      <c r="AJ2554" s="31">
        <f t="shared" si="650"/>
        <v>0.11998041136141037</v>
      </c>
      <c r="AK2554" s="30">
        <f>IF(W2554="si",($S2554*'COSTOS DE CREDITOS'!$C$27)/DATA!$G2554,"")</f>
        <v>107.09860810633695</v>
      </c>
      <c r="AL2554" s="90">
        <f>IF(W2554="si",'COSTOS DE CREDITOS'!$C$35,"")</f>
        <v>20.421138461538462</v>
      </c>
      <c r="AM2554" s="30">
        <f t="shared" si="640"/>
        <v>500</v>
      </c>
      <c r="AN2554" s="30">
        <f t="shared" si="641"/>
        <v>1392.7960598684258</v>
      </c>
      <c r="AO2554" s="30">
        <f t="shared" si="642"/>
        <v>2020.3158064363013</v>
      </c>
      <c r="AP2554" s="30">
        <f t="shared" si="643"/>
        <v>-1080.033169770084</v>
      </c>
      <c r="AQ2554" s="19">
        <f t="shared" si="644"/>
        <v>-1.1486260914051907</v>
      </c>
    </row>
    <row r="2555" spans="1:43" x14ac:dyDescent="0.2">
      <c r="A2555" s="23" t="s">
        <v>5665</v>
      </c>
      <c r="B2555" s="6" t="s">
        <v>5684</v>
      </c>
      <c r="C2555" s="6" t="s">
        <v>5667</v>
      </c>
      <c r="D2555" s="2">
        <v>166922</v>
      </c>
      <c r="E2555" s="2">
        <v>168074</v>
      </c>
      <c r="F2555" s="3" t="s">
        <v>3223</v>
      </c>
      <c r="G2555" s="2">
        <v>5</v>
      </c>
      <c r="H2555" s="2">
        <v>168076</v>
      </c>
      <c r="I2555" s="3" t="s">
        <v>3230</v>
      </c>
      <c r="J2555" s="15" t="s">
        <v>5688</v>
      </c>
      <c r="K2555" s="24" t="s">
        <v>5688</v>
      </c>
      <c r="L2555" s="15">
        <v>45231</v>
      </c>
      <c r="M2555" s="15">
        <v>45230</v>
      </c>
      <c r="N2555" s="15"/>
      <c r="O2555" s="26">
        <f>VLOOKUP(D2555,quash!A$2:$I$7791,9,FALSE)</f>
        <v>1</v>
      </c>
      <c r="P2555" s="7">
        <v>9000</v>
      </c>
      <c r="Q2555" s="26">
        <v>139</v>
      </c>
      <c r="R2555" s="19">
        <v>8.1510934456196962E-2</v>
      </c>
      <c r="S2555" s="26">
        <v>16</v>
      </c>
      <c r="T2555" s="7">
        <v>9000</v>
      </c>
      <c r="U2555" s="2">
        <v>142</v>
      </c>
      <c r="V2555" s="11">
        <v>303.57</v>
      </c>
      <c r="W2555" s="14" t="s">
        <v>5281</v>
      </c>
      <c r="X2555" s="18">
        <v>1</v>
      </c>
      <c r="Y2555" s="9">
        <v>9000</v>
      </c>
      <c r="Z2555" s="19">
        <f t="shared" si="637"/>
        <v>0</v>
      </c>
      <c r="AA2555" s="25">
        <v>303.57</v>
      </c>
      <c r="AB2555" s="30">
        <f t="shared" si="638"/>
        <v>369000</v>
      </c>
      <c r="AC2555" s="30">
        <f t="shared" si="645"/>
        <v>2.4390243902439025E-2</v>
      </c>
      <c r="AD2555" s="31">
        <f t="shared" si="646"/>
        <v>3.3902439024390243</v>
      </c>
      <c r="AE2555" s="31">
        <f t="shared" si="647"/>
        <v>3.4634146341463414</v>
      </c>
      <c r="AG2555" s="30">
        <f t="shared" si="639"/>
        <v>2427000</v>
      </c>
      <c r="AH2555" s="30">
        <f t="shared" si="648"/>
        <v>3.708281829419036E-3</v>
      </c>
      <c r="AI2555" s="31">
        <f t="shared" si="649"/>
        <v>0.51545117428924603</v>
      </c>
      <c r="AJ2555" s="31">
        <f t="shared" si="650"/>
        <v>0.52657601977750312</v>
      </c>
      <c r="AK2555" s="30">
        <f>IF(W2555="si",($S2555*'COSTOS DE CREDITOS'!$C$27)/DATA!$G2555,"")</f>
        <v>65.906835757745824</v>
      </c>
      <c r="AL2555" s="90">
        <f>IF(W2555="si",'COSTOS DE CREDITOS'!$C$35,"")</f>
        <v>20.421138461538462</v>
      </c>
      <c r="AM2555" s="30">
        <f t="shared" si="640"/>
        <v>553.84615384615392</v>
      </c>
      <c r="AN2555" s="30">
        <f t="shared" si="641"/>
        <v>0</v>
      </c>
      <c r="AO2555" s="30">
        <f t="shared" si="642"/>
        <v>640.17412806543825</v>
      </c>
      <c r="AP2555" s="30">
        <f t="shared" si="643"/>
        <v>-336.60412806543826</v>
      </c>
      <c r="AQ2555" s="19">
        <f t="shared" si="644"/>
        <v>-1.1088188163041086</v>
      </c>
    </row>
    <row r="2556" spans="1:43" x14ac:dyDescent="0.2">
      <c r="A2556" s="23" t="s">
        <v>5665</v>
      </c>
      <c r="B2556" s="6" t="s">
        <v>5684</v>
      </c>
      <c r="C2556" s="6" t="s">
        <v>5667</v>
      </c>
      <c r="D2556" s="2">
        <v>167045</v>
      </c>
      <c r="E2556" s="2">
        <v>168074</v>
      </c>
      <c r="F2556" s="3" t="s">
        <v>3223</v>
      </c>
      <c r="G2556" s="2">
        <v>5</v>
      </c>
      <c r="H2556" s="2">
        <v>168077</v>
      </c>
      <c r="I2556" s="3" t="s">
        <v>3231</v>
      </c>
      <c r="J2556" s="15">
        <v>45217</v>
      </c>
      <c r="K2556" s="24">
        <v>1260571152</v>
      </c>
      <c r="L2556" s="15">
        <v>45231</v>
      </c>
      <c r="M2556" s="15">
        <v>45230</v>
      </c>
      <c r="N2556" s="15"/>
      <c r="O2556" s="26">
        <f>VLOOKUP(D2556,quash!A$2:$I$7791,9,FALSE)</f>
        <v>1</v>
      </c>
      <c r="P2556" s="7">
        <v>10000</v>
      </c>
      <c r="Q2556" s="26">
        <v>115</v>
      </c>
      <c r="R2556" s="19">
        <v>3.97705569269148E-2</v>
      </c>
      <c r="S2556" s="26">
        <v>16</v>
      </c>
      <c r="T2556" s="7">
        <v>10000</v>
      </c>
      <c r="U2556" s="2">
        <v>142</v>
      </c>
      <c r="V2556" s="11">
        <v>338.13</v>
      </c>
      <c r="W2556" s="14" t="s">
        <v>5281</v>
      </c>
      <c r="X2556" s="18">
        <v>1</v>
      </c>
      <c r="Y2556" s="9">
        <v>10000</v>
      </c>
      <c r="Z2556" s="19">
        <f t="shared" si="637"/>
        <v>0</v>
      </c>
      <c r="AA2556" s="25">
        <v>338.13</v>
      </c>
      <c r="AB2556" s="30">
        <f t="shared" si="638"/>
        <v>369000</v>
      </c>
      <c r="AC2556" s="30">
        <f t="shared" si="645"/>
        <v>2.7100271002710029E-2</v>
      </c>
      <c r="AD2556" s="31">
        <f t="shared" si="646"/>
        <v>3.1165311653116534</v>
      </c>
      <c r="AE2556" s="31">
        <f t="shared" si="647"/>
        <v>3.8482384823848239</v>
      </c>
      <c r="AG2556" s="30">
        <f t="shared" si="639"/>
        <v>2427000</v>
      </c>
      <c r="AH2556" s="30">
        <f t="shared" si="648"/>
        <v>4.1203131437989289E-3</v>
      </c>
      <c r="AI2556" s="31">
        <f t="shared" si="649"/>
        <v>0.47383601153687682</v>
      </c>
      <c r="AJ2556" s="31">
        <f t="shared" si="650"/>
        <v>0.58508446641944789</v>
      </c>
      <c r="AK2556" s="30">
        <f>IF(W2556="si",($S2556*'COSTOS DE CREDITOS'!$C$27)/DATA!$G2556,"")</f>
        <v>65.906835757745824</v>
      </c>
      <c r="AL2556" s="90">
        <f>IF(W2556="si",'COSTOS DE CREDITOS'!$C$35,"")</f>
        <v>20.421138461538462</v>
      </c>
      <c r="AM2556" s="30">
        <f t="shared" si="640"/>
        <v>615.38461538461547</v>
      </c>
      <c r="AN2556" s="30">
        <f t="shared" si="641"/>
        <v>0</v>
      </c>
      <c r="AO2556" s="30">
        <f t="shared" si="642"/>
        <v>701.7125896038998</v>
      </c>
      <c r="AP2556" s="30">
        <f t="shared" si="643"/>
        <v>-363.58258960389981</v>
      </c>
      <c r="AQ2556" s="19">
        <f t="shared" si="644"/>
        <v>-1.0752745677813262</v>
      </c>
    </row>
    <row r="2557" spans="1:43" x14ac:dyDescent="0.2">
      <c r="A2557" s="23" t="s">
        <v>5665</v>
      </c>
      <c r="B2557" s="6" t="s">
        <v>5684</v>
      </c>
      <c r="C2557" s="6" t="s">
        <v>5667</v>
      </c>
      <c r="D2557" s="2">
        <v>167146</v>
      </c>
      <c r="E2557" s="2">
        <v>168074</v>
      </c>
      <c r="F2557" s="3" t="s">
        <v>3223</v>
      </c>
      <c r="G2557" s="2">
        <v>5</v>
      </c>
      <c r="H2557" s="2">
        <v>168078</v>
      </c>
      <c r="I2557" s="3" t="s">
        <v>3232</v>
      </c>
      <c r="J2557" s="15">
        <v>45218</v>
      </c>
      <c r="K2557" s="24">
        <v>1261405705</v>
      </c>
      <c r="L2557" s="15">
        <v>45231</v>
      </c>
      <c r="M2557" s="15">
        <v>45230</v>
      </c>
      <c r="N2557" s="15"/>
      <c r="O2557" s="26">
        <f>VLOOKUP(D2557,quash!A$2:$I$7791,9,FALSE)</f>
        <v>1</v>
      </c>
      <c r="P2557" s="7">
        <v>9000</v>
      </c>
      <c r="Q2557" s="26">
        <v>135</v>
      </c>
      <c r="R2557" s="19">
        <v>6.1248121263882217E-2</v>
      </c>
      <c r="S2557" s="26">
        <v>16</v>
      </c>
      <c r="T2557" s="7">
        <v>10000</v>
      </c>
      <c r="U2557" s="2">
        <v>142</v>
      </c>
      <c r="V2557" s="11">
        <v>338.13</v>
      </c>
      <c r="W2557" s="14" t="s">
        <v>5281</v>
      </c>
      <c r="X2557" s="18">
        <v>1</v>
      </c>
      <c r="Y2557" s="9">
        <v>10000</v>
      </c>
      <c r="Z2557" s="19">
        <f t="shared" si="637"/>
        <v>0</v>
      </c>
      <c r="AA2557" s="25">
        <v>338.13</v>
      </c>
      <c r="AB2557" s="30">
        <f t="shared" si="638"/>
        <v>369000</v>
      </c>
      <c r="AC2557" s="30">
        <f t="shared" si="645"/>
        <v>2.7100271002710029E-2</v>
      </c>
      <c r="AD2557" s="31">
        <f t="shared" si="646"/>
        <v>3.6585365853658538</v>
      </c>
      <c r="AE2557" s="31">
        <f t="shared" si="647"/>
        <v>3.8482384823848239</v>
      </c>
      <c r="AG2557" s="30">
        <f t="shared" si="639"/>
        <v>2427000</v>
      </c>
      <c r="AH2557" s="30">
        <f t="shared" si="648"/>
        <v>4.1203131437989289E-3</v>
      </c>
      <c r="AI2557" s="31">
        <f t="shared" si="649"/>
        <v>0.55624227441285545</v>
      </c>
      <c r="AJ2557" s="31">
        <f t="shared" si="650"/>
        <v>0.58508446641944789</v>
      </c>
      <c r="AK2557" s="30">
        <f>IF(W2557="si",($S2557*'COSTOS DE CREDITOS'!$C$27)/DATA!$G2557,"")</f>
        <v>65.906835757745824</v>
      </c>
      <c r="AL2557" s="90">
        <f>IF(W2557="si",'COSTOS DE CREDITOS'!$C$35,"")</f>
        <v>20.421138461538462</v>
      </c>
      <c r="AM2557" s="30">
        <f t="shared" si="640"/>
        <v>615.38461538461547</v>
      </c>
      <c r="AN2557" s="30">
        <f t="shared" si="641"/>
        <v>0</v>
      </c>
      <c r="AO2557" s="30">
        <f t="shared" si="642"/>
        <v>701.7125896038998</v>
      </c>
      <c r="AP2557" s="30">
        <f t="shared" si="643"/>
        <v>-363.58258960389981</v>
      </c>
      <c r="AQ2557" s="19">
        <f t="shared" si="644"/>
        <v>-1.0752745677813262</v>
      </c>
    </row>
    <row r="2558" spans="1:43" x14ac:dyDescent="0.2">
      <c r="A2558" s="23" t="s">
        <v>5665</v>
      </c>
      <c r="B2558" s="6" t="s">
        <v>5684</v>
      </c>
      <c r="C2558" s="6" t="s">
        <v>5667</v>
      </c>
      <c r="D2558" s="2">
        <v>167423</v>
      </c>
      <c r="E2558" s="2">
        <v>168074</v>
      </c>
      <c r="F2558" s="3" t="s">
        <v>3223</v>
      </c>
      <c r="G2558" s="2">
        <v>5</v>
      </c>
      <c r="H2558" s="2">
        <v>168079</v>
      </c>
      <c r="I2558" s="3" t="s">
        <v>3233</v>
      </c>
      <c r="J2558" s="15">
        <v>45223</v>
      </c>
      <c r="K2558" s="24">
        <v>1264040848</v>
      </c>
      <c r="L2558" s="15">
        <v>45231</v>
      </c>
      <c r="M2558" s="15">
        <v>45230</v>
      </c>
      <c r="N2558" s="15"/>
      <c r="O2558" s="26">
        <f>VLOOKUP(D2558,quash!A$2:$I$7791,9,FALSE)</f>
        <v>1</v>
      </c>
      <c r="P2558" s="7">
        <v>10000</v>
      </c>
      <c r="Q2558" s="26">
        <v>147</v>
      </c>
      <c r="R2558" s="19">
        <v>7.9000519063170294E-2</v>
      </c>
      <c r="S2558" s="26">
        <v>16</v>
      </c>
      <c r="T2558" s="7">
        <v>10000</v>
      </c>
      <c r="U2558" s="2">
        <v>142</v>
      </c>
      <c r="V2558" s="11">
        <v>338.13</v>
      </c>
      <c r="W2558" s="14" t="s">
        <v>5281</v>
      </c>
      <c r="X2558" s="18">
        <v>1</v>
      </c>
      <c r="Y2558" s="9">
        <v>10000</v>
      </c>
      <c r="Z2558" s="19">
        <f t="shared" si="637"/>
        <v>0</v>
      </c>
      <c r="AA2558" s="25">
        <v>338.13</v>
      </c>
      <c r="AB2558" s="30">
        <f t="shared" si="638"/>
        <v>369000</v>
      </c>
      <c r="AC2558" s="30">
        <f t="shared" si="645"/>
        <v>2.7100271002710029E-2</v>
      </c>
      <c r="AD2558" s="31">
        <f t="shared" si="646"/>
        <v>3.9837398373983741</v>
      </c>
      <c r="AE2558" s="31">
        <f t="shared" si="647"/>
        <v>3.8482384823848239</v>
      </c>
      <c r="AG2558" s="30">
        <f t="shared" si="639"/>
        <v>2427000</v>
      </c>
      <c r="AH2558" s="30">
        <f t="shared" si="648"/>
        <v>4.1203131437989289E-3</v>
      </c>
      <c r="AI2558" s="31">
        <f t="shared" si="649"/>
        <v>0.60568603213844252</v>
      </c>
      <c r="AJ2558" s="31">
        <f t="shared" si="650"/>
        <v>0.58508446641944789</v>
      </c>
      <c r="AK2558" s="30">
        <f>IF(W2558="si",($S2558*'COSTOS DE CREDITOS'!$C$27)/DATA!$G2558,"")</f>
        <v>65.906835757745824</v>
      </c>
      <c r="AL2558" s="90">
        <f>IF(W2558="si",'COSTOS DE CREDITOS'!$C$35,"")</f>
        <v>20.421138461538462</v>
      </c>
      <c r="AM2558" s="30">
        <f t="shared" si="640"/>
        <v>615.38461538461547</v>
      </c>
      <c r="AN2558" s="30">
        <f t="shared" si="641"/>
        <v>0</v>
      </c>
      <c r="AO2558" s="30">
        <f t="shared" si="642"/>
        <v>701.7125896038998</v>
      </c>
      <c r="AP2558" s="30">
        <f t="shared" si="643"/>
        <v>-363.58258960389981</v>
      </c>
      <c r="AQ2558" s="19">
        <f t="shared" si="644"/>
        <v>-1.0752745677813262</v>
      </c>
    </row>
    <row r="2559" spans="1:43" x14ac:dyDescent="0.2">
      <c r="A2559" s="23" t="s">
        <v>5665</v>
      </c>
      <c r="B2559" s="6" t="s">
        <v>5671</v>
      </c>
      <c r="C2559" s="6" t="s">
        <v>5670</v>
      </c>
      <c r="D2559" s="2">
        <v>167882</v>
      </c>
      <c r="E2559" s="2">
        <v>167977</v>
      </c>
      <c r="F2559" s="3" t="s">
        <v>1141</v>
      </c>
      <c r="G2559" s="2">
        <v>8</v>
      </c>
      <c r="H2559" s="2">
        <v>167986</v>
      </c>
      <c r="I2559" s="3" t="s">
        <v>3234</v>
      </c>
      <c r="J2559" s="15">
        <v>45226</v>
      </c>
      <c r="K2559" s="24">
        <v>1267437425</v>
      </c>
      <c r="L2559" s="15">
        <v>45229</v>
      </c>
      <c r="M2559" s="15">
        <v>45230</v>
      </c>
      <c r="N2559" s="15"/>
      <c r="O2559" s="26" t="e">
        <f>VLOOKUP(D2559,quash!A$2:$I$7791,9,FALSE)</f>
        <v>#N/A</v>
      </c>
      <c r="P2559" s="7">
        <v>8000</v>
      </c>
      <c r="Q2559" s="26">
        <v>108</v>
      </c>
      <c r="R2559" s="19">
        <v>1.8298129407071966E-2</v>
      </c>
      <c r="S2559" s="26">
        <v>16</v>
      </c>
      <c r="T2559" s="7">
        <v>6000</v>
      </c>
      <c r="U2559" s="2">
        <v>142</v>
      </c>
      <c r="V2559" s="11">
        <v>1503.37</v>
      </c>
      <c r="W2559" s="14" t="s">
        <v>5281</v>
      </c>
      <c r="X2559" s="18">
        <v>1</v>
      </c>
      <c r="Y2559" s="9">
        <v>6000</v>
      </c>
      <c r="Z2559" s="19">
        <f t="shared" si="637"/>
        <v>0</v>
      </c>
      <c r="AA2559" s="25">
        <v>1503.37</v>
      </c>
      <c r="AB2559" s="30">
        <f t="shared" si="638"/>
        <v>464000</v>
      </c>
      <c r="AC2559" s="30">
        <f t="shared" si="645"/>
        <v>1.2931034482758621E-2</v>
      </c>
      <c r="AD2559" s="31">
        <f t="shared" si="646"/>
        <v>1.396551724137931</v>
      </c>
      <c r="AE2559" s="31">
        <f t="shared" si="647"/>
        <v>1.8362068965517242</v>
      </c>
      <c r="AG2559" s="30">
        <f t="shared" si="639"/>
        <v>6126000</v>
      </c>
      <c r="AH2559" s="30">
        <f t="shared" si="648"/>
        <v>9.7943192948090111E-4</v>
      </c>
      <c r="AI2559" s="31">
        <f t="shared" si="649"/>
        <v>0.10577864838393732</v>
      </c>
      <c r="AJ2559" s="31">
        <f t="shared" si="650"/>
        <v>0.13907933398628797</v>
      </c>
      <c r="AK2559" s="30">
        <f>IF(W2559="si",($S2559*'COSTOS DE CREDITOS'!$C$27)/DATA!$G2559,"")</f>
        <v>41.191772348591137</v>
      </c>
      <c r="AL2559" s="90">
        <f>IF(W2559="si",'COSTOS DE CREDITOS'!$C$35,"")</f>
        <v>20.421138461538462</v>
      </c>
      <c r="AM2559" s="30">
        <f t="shared" si="640"/>
        <v>369.23076923076923</v>
      </c>
      <c r="AN2559" s="30">
        <f t="shared" si="641"/>
        <v>0</v>
      </c>
      <c r="AO2559" s="30">
        <f t="shared" si="642"/>
        <v>430.84368004089885</v>
      </c>
      <c r="AP2559" s="30">
        <f t="shared" si="643"/>
        <v>1072.5263199591011</v>
      </c>
      <c r="AQ2559" s="19">
        <f t="shared" si="644"/>
        <v>0.71341474152011897</v>
      </c>
    </row>
    <row r="2560" spans="1:43" x14ac:dyDescent="0.2">
      <c r="A2560" s="23" t="s">
        <v>5665</v>
      </c>
      <c r="B2560" s="6" t="s">
        <v>5668</v>
      </c>
      <c r="C2560" s="6" t="s">
        <v>5667</v>
      </c>
      <c r="D2560" s="2">
        <v>167689</v>
      </c>
      <c r="E2560" s="2">
        <v>167990</v>
      </c>
      <c r="F2560" s="3" t="s">
        <v>2256</v>
      </c>
      <c r="G2560" s="2">
        <v>7</v>
      </c>
      <c r="H2560" s="2">
        <v>168047</v>
      </c>
      <c r="I2560" s="3" t="s">
        <v>3235</v>
      </c>
      <c r="J2560" s="15" t="s">
        <v>5688</v>
      </c>
      <c r="K2560" s="24" t="s">
        <v>5688</v>
      </c>
      <c r="L2560" s="15">
        <v>45229</v>
      </c>
      <c r="M2560" s="15">
        <v>45230</v>
      </c>
      <c r="N2560" s="15"/>
      <c r="O2560" s="26" t="e">
        <f>VLOOKUP(D2560,quash!A$2:$I$7791,9,FALSE)</f>
        <v>#N/A</v>
      </c>
      <c r="P2560" s="7">
        <v>7000</v>
      </c>
      <c r="Q2560" s="26">
        <v>126</v>
      </c>
      <c r="R2560" s="19">
        <v>3.3741050530766176E-2</v>
      </c>
      <c r="S2560" s="26">
        <v>16</v>
      </c>
      <c r="T2560" s="7">
        <v>6000</v>
      </c>
      <c r="U2560" s="2">
        <v>142</v>
      </c>
      <c r="V2560" s="11">
        <v>1503.37</v>
      </c>
      <c r="W2560" s="14" t="s">
        <v>5281</v>
      </c>
      <c r="X2560" s="18">
        <v>1</v>
      </c>
      <c r="Y2560" s="9">
        <v>6000</v>
      </c>
      <c r="Z2560" s="19">
        <f t="shared" si="637"/>
        <v>0</v>
      </c>
      <c r="AA2560" s="25">
        <v>1503.37</v>
      </c>
      <c r="AB2560" s="30">
        <f t="shared" si="638"/>
        <v>464000</v>
      </c>
      <c r="AC2560" s="30">
        <f t="shared" si="645"/>
        <v>1.2931034482758621E-2</v>
      </c>
      <c r="AD2560" s="31">
        <f t="shared" si="646"/>
        <v>1.6293103448275861</v>
      </c>
      <c r="AE2560" s="31">
        <f t="shared" si="647"/>
        <v>1.8362068965517242</v>
      </c>
      <c r="AG2560" s="30">
        <f t="shared" si="639"/>
        <v>6126000</v>
      </c>
      <c r="AH2560" s="30">
        <f t="shared" si="648"/>
        <v>9.7943192948090111E-4</v>
      </c>
      <c r="AI2560" s="31">
        <f t="shared" si="649"/>
        <v>0.12340842311459355</v>
      </c>
      <c r="AJ2560" s="31">
        <f t="shared" si="650"/>
        <v>0.13907933398628797</v>
      </c>
      <c r="AK2560" s="30">
        <f>IF(W2560="si",($S2560*'COSTOS DE CREDITOS'!$C$27)/DATA!$G2560,"")</f>
        <v>47.07631125553273</v>
      </c>
      <c r="AL2560" s="90">
        <f>IF(W2560="si",'COSTOS DE CREDITOS'!$C$35,"")</f>
        <v>20.421138461538462</v>
      </c>
      <c r="AM2560" s="30">
        <f t="shared" si="640"/>
        <v>369.23076923076923</v>
      </c>
      <c r="AN2560" s="30">
        <f t="shared" si="641"/>
        <v>0</v>
      </c>
      <c r="AO2560" s="30">
        <f t="shared" si="642"/>
        <v>436.72821894784045</v>
      </c>
      <c r="AP2560" s="30">
        <f t="shared" si="643"/>
        <v>1066.6417810521593</v>
      </c>
      <c r="AQ2560" s="19">
        <f t="shared" si="644"/>
        <v>0.70950050955663568</v>
      </c>
    </row>
    <row r="2561" spans="1:43" x14ac:dyDescent="0.2">
      <c r="A2561" s="23" t="s">
        <v>5665</v>
      </c>
      <c r="B2561" s="6" t="s">
        <v>5671</v>
      </c>
      <c r="C2561" s="6" t="s">
        <v>5670</v>
      </c>
      <c r="D2561" s="4">
        <v>166740</v>
      </c>
      <c r="E2561" s="4">
        <v>168091</v>
      </c>
      <c r="F2561" s="5" t="s">
        <v>3236</v>
      </c>
      <c r="G2561" s="2">
        <v>5</v>
      </c>
      <c r="H2561" s="4">
        <v>168092</v>
      </c>
      <c r="I2561" s="5" t="s">
        <v>3237</v>
      </c>
      <c r="J2561" s="15">
        <v>45213</v>
      </c>
      <c r="K2561" s="24">
        <v>1257838768</v>
      </c>
      <c r="L2561" s="15">
        <v>45231</v>
      </c>
      <c r="M2561" s="15">
        <v>45230</v>
      </c>
      <c r="N2561" s="15"/>
      <c r="O2561" s="26">
        <f>VLOOKUP(D2561,quash!A$2:$I$7791,9,FALSE)</f>
        <v>1</v>
      </c>
      <c r="P2561" s="7">
        <v>10000</v>
      </c>
      <c r="Q2561" s="26">
        <v>132</v>
      </c>
      <c r="R2561" s="19">
        <v>5.8283715876113903E-2</v>
      </c>
      <c r="S2561" s="26">
        <v>16</v>
      </c>
      <c r="T2561" s="8">
        <v>7000</v>
      </c>
      <c r="U2561" s="4">
        <v>142</v>
      </c>
      <c r="V2561" s="10">
        <v>1758.65</v>
      </c>
      <c r="W2561" s="14" t="s">
        <v>5281</v>
      </c>
      <c r="X2561" s="18">
        <v>1</v>
      </c>
      <c r="Y2561" s="9">
        <v>7000</v>
      </c>
      <c r="Z2561" s="19">
        <f t="shared" si="637"/>
        <v>0</v>
      </c>
      <c r="AA2561" s="25">
        <v>1758.65</v>
      </c>
      <c r="AB2561" s="30">
        <f t="shared" si="638"/>
        <v>369000</v>
      </c>
      <c r="AC2561" s="30">
        <f t="shared" si="645"/>
        <v>1.8970189701897018E-2</v>
      </c>
      <c r="AD2561" s="31">
        <f t="shared" si="646"/>
        <v>2.5040650406504064</v>
      </c>
      <c r="AE2561" s="31">
        <f t="shared" si="647"/>
        <v>2.6937669376693765</v>
      </c>
      <c r="AG2561" s="30">
        <f t="shared" si="639"/>
        <v>2427000</v>
      </c>
      <c r="AH2561" s="30">
        <f t="shared" si="648"/>
        <v>2.88421920065925E-3</v>
      </c>
      <c r="AI2561" s="31">
        <f t="shared" si="649"/>
        <v>0.38071693448702099</v>
      </c>
      <c r="AJ2561" s="31">
        <f t="shared" si="650"/>
        <v>0.40955912649361348</v>
      </c>
      <c r="AK2561" s="30">
        <f>IF(W2561="si",($S2561*'COSTOS DE CREDITOS'!$C$27)/DATA!$G2561,"")</f>
        <v>65.906835757745824</v>
      </c>
      <c r="AL2561" s="90">
        <f>IF(W2561="si",'COSTOS DE CREDITOS'!$C$35,"")</f>
        <v>20.421138461538462</v>
      </c>
      <c r="AM2561" s="30">
        <f t="shared" si="640"/>
        <v>430.76923076923077</v>
      </c>
      <c r="AN2561" s="30">
        <f t="shared" si="641"/>
        <v>0</v>
      </c>
      <c r="AO2561" s="30">
        <f t="shared" si="642"/>
        <v>517.09720498851505</v>
      </c>
      <c r="AP2561" s="30">
        <f t="shared" si="643"/>
        <v>1241.5527950114852</v>
      </c>
      <c r="AQ2561" s="19">
        <f t="shared" si="644"/>
        <v>0.70596923493104657</v>
      </c>
    </row>
    <row r="2562" spans="1:43" x14ac:dyDescent="0.2">
      <c r="A2562" s="23" t="s">
        <v>5665</v>
      </c>
      <c r="B2562" s="6" t="s">
        <v>5666</v>
      </c>
      <c r="C2562" s="6" t="s">
        <v>5667</v>
      </c>
      <c r="D2562" s="4">
        <v>167344</v>
      </c>
      <c r="E2562" s="4">
        <v>168103</v>
      </c>
      <c r="F2562" s="5" t="s">
        <v>3238</v>
      </c>
      <c r="G2562" s="2">
        <v>5</v>
      </c>
      <c r="H2562" s="4">
        <v>168104</v>
      </c>
      <c r="I2562" s="5" t="s">
        <v>3239</v>
      </c>
      <c r="J2562" s="15">
        <v>45222</v>
      </c>
      <c r="K2562" s="24">
        <v>1263743030</v>
      </c>
      <c r="L2562" s="15">
        <v>45231</v>
      </c>
      <c r="M2562" s="15">
        <v>45230</v>
      </c>
      <c r="N2562" s="15"/>
      <c r="O2562" s="26">
        <f>VLOOKUP(D2562,quash!A$2:$I$7791,9,FALSE)</f>
        <v>5</v>
      </c>
      <c r="P2562" s="7">
        <v>10000</v>
      </c>
      <c r="Q2562" s="26">
        <v>115</v>
      </c>
      <c r="R2562" s="19">
        <v>3.97705569269148E-2</v>
      </c>
      <c r="S2562" s="93">
        <v>26</v>
      </c>
      <c r="T2562" s="8">
        <v>7000</v>
      </c>
      <c r="U2562" s="4">
        <v>142</v>
      </c>
      <c r="V2562" s="10">
        <v>1758.65</v>
      </c>
      <c r="W2562" s="14" t="s">
        <v>5281</v>
      </c>
      <c r="X2562" s="18">
        <v>0.65400629775567087</v>
      </c>
      <c r="Y2562" s="9">
        <v>4578.044084289696</v>
      </c>
      <c r="Z2562" s="19">
        <f t="shared" ref="Z2562:Z2625" si="651">Y2562/T2562-1</f>
        <v>-0.34599370224432913</v>
      </c>
      <c r="AA2562" s="25">
        <v>1150.1681755480106</v>
      </c>
      <c r="AB2562" s="30">
        <f t="shared" ref="AB2562:AB2625" si="652">SUMIFS($T:$T,$M:$M,$M2562,$O:$O,$O2562)</f>
        <v>83000</v>
      </c>
      <c r="AC2562" s="30">
        <f t="shared" si="645"/>
        <v>8.4337349397590355E-2</v>
      </c>
      <c r="AD2562" s="31">
        <f t="shared" si="646"/>
        <v>9.6987951807228914</v>
      </c>
      <c r="AE2562" s="31">
        <f t="shared" si="647"/>
        <v>11.975903614457831</v>
      </c>
      <c r="AG2562" s="30">
        <f t="shared" ref="AG2562:AG2625" si="653">SUMIFS($T:$T,$O:$O,$O2562,$N:$N,1)</f>
        <v>352000</v>
      </c>
      <c r="AH2562" s="30">
        <f t="shared" si="648"/>
        <v>1.9886363636363636E-2</v>
      </c>
      <c r="AI2562" s="31">
        <f t="shared" si="649"/>
        <v>2.2869318181818183</v>
      </c>
      <c r="AJ2562" s="31">
        <f t="shared" si="650"/>
        <v>2.8238636363636362</v>
      </c>
      <c r="AK2562" s="30">
        <f>IF(W2562="si",($S2562*'COSTOS DE CREDITOS'!$C$27)/DATA!$G2562,"")</f>
        <v>107.09860810633695</v>
      </c>
      <c r="AL2562" s="90">
        <f>IF(W2562="si",'COSTOS DE CREDITOS'!$C$35,"")</f>
        <v>20.421138461538462</v>
      </c>
      <c r="AM2562" s="30">
        <f t="shared" si="640"/>
        <v>700</v>
      </c>
      <c r="AN2562" s="30">
        <f t="shared" si="641"/>
        <v>2421.955915710304</v>
      </c>
      <c r="AO2562" s="30">
        <f t="shared" si="642"/>
        <v>3249.4756622781797</v>
      </c>
      <c r="AP2562" s="30">
        <f t="shared" si="643"/>
        <v>-2099.3074867301693</v>
      </c>
      <c r="AQ2562" s="19">
        <f t="shared" si="644"/>
        <v>-1.8252178519284197</v>
      </c>
    </row>
    <row r="2563" spans="1:43" x14ac:dyDescent="0.2">
      <c r="A2563" s="23" t="s">
        <v>5665</v>
      </c>
      <c r="B2563" s="6" t="s">
        <v>5676</v>
      </c>
      <c r="C2563" s="6" t="s">
        <v>5670</v>
      </c>
      <c r="D2563" s="4">
        <v>166470</v>
      </c>
      <c r="E2563" s="4">
        <v>168163</v>
      </c>
      <c r="F2563" s="5" t="s">
        <v>3240</v>
      </c>
      <c r="G2563" s="2">
        <v>5</v>
      </c>
      <c r="H2563" s="4">
        <v>168164</v>
      </c>
      <c r="I2563" s="5" t="s">
        <v>3241</v>
      </c>
      <c r="J2563" s="15">
        <v>45210</v>
      </c>
      <c r="K2563" s="24">
        <v>1255925658</v>
      </c>
      <c r="L2563" s="15">
        <v>45231</v>
      </c>
      <c r="M2563" s="15">
        <v>45230</v>
      </c>
      <c r="N2563" s="15"/>
      <c r="O2563" s="26">
        <f>VLOOKUP(D2563,quash!A$2:$I$7791,9,FALSE)</f>
        <v>2</v>
      </c>
      <c r="P2563" s="7">
        <v>10000</v>
      </c>
      <c r="Q2563" s="26">
        <v>147</v>
      </c>
      <c r="R2563" s="19">
        <v>7.9000519063170294E-2</v>
      </c>
      <c r="S2563" s="93">
        <v>26</v>
      </c>
      <c r="T2563" s="8">
        <v>7000</v>
      </c>
      <c r="U2563" s="4">
        <v>142</v>
      </c>
      <c r="V2563" s="10">
        <v>1758.65</v>
      </c>
      <c r="W2563" s="14" t="s">
        <v>5281</v>
      </c>
      <c r="X2563" s="18">
        <v>0.65394890227316893</v>
      </c>
      <c r="Y2563" s="9">
        <v>4577.6423159121823</v>
      </c>
      <c r="Z2563" s="19">
        <f t="shared" si="651"/>
        <v>-0.34605109772683107</v>
      </c>
      <c r="AA2563" s="25">
        <v>1150.0672369827087</v>
      </c>
      <c r="AB2563" s="30">
        <f t="shared" si="652"/>
        <v>309000</v>
      </c>
      <c r="AC2563" s="30">
        <f t="shared" si="645"/>
        <v>2.2653721682847898E-2</v>
      </c>
      <c r="AD2563" s="31">
        <f t="shared" si="646"/>
        <v>3.3300970873786411</v>
      </c>
      <c r="AE2563" s="31">
        <f t="shared" si="647"/>
        <v>3.2168284789644015</v>
      </c>
      <c r="AG2563" s="30">
        <f t="shared" si="653"/>
        <v>1695000</v>
      </c>
      <c r="AH2563" s="30">
        <f t="shared" si="648"/>
        <v>4.1297935103244837E-3</v>
      </c>
      <c r="AI2563" s="31">
        <f t="shared" si="649"/>
        <v>0.60707964601769915</v>
      </c>
      <c r="AJ2563" s="31">
        <f t="shared" si="650"/>
        <v>0.58643067846607666</v>
      </c>
      <c r="AK2563" s="30">
        <f>IF(W2563="si",($S2563*'COSTOS DE CREDITOS'!$C$27)/DATA!$G2563,"")</f>
        <v>107.09860810633695</v>
      </c>
      <c r="AL2563" s="90">
        <f>IF(W2563="si",'COSTOS DE CREDITOS'!$C$35,"")</f>
        <v>20.421138461538462</v>
      </c>
      <c r="AM2563" s="30">
        <f t="shared" ref="AM2563:AM2626" si="654">IF(W2563="si",(20%/52*$S2563)*$T2563,"")</f>
        <v>700</v>
      </c>
      <c r="AN2563" s="30">
        <f t="shared" ref="AN2563:AN2626" si="655">IF(W2563="SI",T2563-Y2563,"")</f>
        <v>2422.3576840878177</v>
      </c>
      <c r="AO2563" s="30">
        <f t="shared" ref="AO2563:AO2626" si="656">SUM(AK2563:AN2563)</f>
        <v>3249.8774306556934</v>
      </c>
      <c r="AP2563" s="30">
        <f t="shared" ref="AP2563:AP2626" si="657">AA2563-AO2563</f>
        <v>-2099.8101936729845</v>
      </c>
      <c r="AQ2563" s="19">
        <f t="shared" ref="AQ2563:AQ2626" si="658">IFERROR(AP2563/AA2563,"")</f>
        <v>-1.8258151577137358</v>
      </c>
    </row>
    <row r="2564" spans="1:43" x14ac:dyDescent="0.2">
      <c r="A2564" s="23" t="s">
        <v>5665</v>
      </c>
      <c r="B2564" s="6" t="s">
        <v>5672</v>
      </c>
      <c r="C2564" s="6" t="s">
        <v>5667</v>
      </c>
      <c r="D2564" s="4">
        <v>167587</v>
      </c>
      <c r="E2564" s="4">
        <v>168260</v>
      </c>
      <c r="F2564" s="5" t="s">
        <v>3242</v>
      </c>
      <c r="G2564" s="2">
        <v>5</v>
      </c>
      <c r="H2564" s="4">
        <v>168261</v>
      </c>
      <c r="I2564" s="5" t="s">
        <v>3243</v>
      </c>
      <c r="J2564" s="15">
        <v>45224</v>
      </c>
      <c r="K2564" s="24">
        <v>1266144753</v>
      </c>
      <c r="L2564" s="15">
        <v>45231</v>
      </c>
      <c r="M2564" s="15">
        <v>45230</v>
      </c>
      <c r="N2564" s="15"/>
      <c r="O2564" s="26" t="e">
        <f>VLOOKUP(D2564,quash!A$2:$I$7791,9,FALSE)</f>
        <v>#N/A</v>
      </c>
      <c r="P2564" s="7">
        <v>10000</v>
      </c>
      <c r="Q2564" s="26">
        <v>110</v>
      </c>
      <c r="R2564" s="19">
        <v>3.3741050530766099E-2</v>
      </c>
      <c r="S2564" s="26">
        <v>16</v>
      </c>
      <c r="T2564" s="8">
        <v>8000</v>
      </c>
      <c r="U2564" s="4">
        <v>142</v>
      </c>
      <c r="V2564" s="10">
        <v>2013.74</v>
      </c>
      <c r="W2564" s="14" t="s">
        <v>5281</v>
      </c>
      <c r="X2564" s="18">
        <v>1</v>
      </c>
      <c r="Y2564" s="9">
        <v>8000</v>
      </c>
      <c r="Z2564" s="19">
        <f t="shared" si="651"/>
        <v>0</v>
      </c>
      <c r="AA2564" s="25">
        <v>2013.74</v>
      </c>
      <c r="AB2564" s="30">
        <f t="shared" si="652"/>
        <v>464000</v>
      </c>
      <c r="AC2564" s="30">
        <f t="shared" si="645"/>
        <v>1.7241379310344827E-2</v>
      </c>
      <c r="AD2564" s="31">
        <f t="shared" si="646"/>
        <v>1.896551724137931</v>
      </c>
      <c r="AE2564" s="31">
        <f t="shared" si="647"/>
        <v>2.4482758620689653</v>
      </c>
      <c r="AG2564" s="30">
        <f t="shared" si="653"/>
        <v>6126000</v>
      </c>
      <c r="AH2564" s="30">
        <f t="shared" si="648"/>
        <v>1.3059092393078681E-3</v>
      </c>
      <c r="AI2564" s="31">
        <f t="shared" si="649"/>
        <v>0.14365001632386548</v>
      </c>
      <c r="AJ2564" s="31">
        <f t="shared" si="650"/>
        <v>0.18543911198171725</v>
      </c>
      <c r="AK2564" s="30">
        <f>IF(W2564="si",($S2564*'COSTOS DE CREDITOS'!$C$27)/DATA!$G2564,"")</f>
        <v>65.906835757745824</v>
      </c>
      <c r="AL2564" s="90">
        <f>IF(W2564="si",'COSTOS DE CREDITOS'!$C$35,"")</f>
        <v>20.421138461538462</v>
      </c>
      <c r="AM2564" s="30">
        <f t="shared" si="654"/>
        <v>492.30769230769232</v>
      </c>
      <c r="AN2564" s="30">
        <f t="shared" si="655"/>
        <v>0</v>
      </c>
      <c r="AO2564" s="30">
        <f t="shared" si="656"/>
        <v>578.63566652697659</v>
      </c>
      <c r="AP2564" s="30">
        <f t="shared" si="657"/>
        <v>1435.1043334730234</v>
      </c>
      <c r="AQ2564" s="19">
        <f t="shared" si="658"/>
        <v>0.71265621851531147</v>
      </c>
    </row>
    <row r="2565" spans="1:43" x14ac:dyDescent="0.2">
      <c r="A2565" s="23" t="s">
        <v>5665</v>
      </c>
      <c r="B2565" s="6" t="s">
        <v>5683</v>
      </c>
      <c r="C2565" s="6" t="s">
        <v>5670</v>
      </c>
      <c r="D2565" s="4">
        <v>167870</v>
      </c>
      <c r="E2565" s="4">
        <v>168304</v>
      </c>
      <c r="F2565" s="5" t="s">
        <v>3244</v>
      </c>
      <c r="G2565" s="2">
        <v>5</v>
      </c>
      <c r="H2565" s="4">
        <v>168305</v>
      </c>
      <c r="I2565" s="5" t="s">
        <v>3245</v>
      </c>
      <c r="J2565" s="15">
        <v>45348</v>
      </c>
      <c r="K2565" s="24">
        <v>1348877930</v>
      </c>
      <c r="L2565" s="15">
        <v>45233</v>
      </c>
      <c r="M2565" s="15">
        <v>45230</v>
      </c>
      <c r="N2565" s="15"/>
      <c r="O2565" s="26" t="e">
        <f>VLOOKUP(D2565,quash!A$2:$I$7791,9,FALSE)</f>
        <v>#N/A</v>
      </c>
      <c r="P2565" s="7">
        <v>10000</v>
      </c>
      <c r="Q2565" s="26">
        <v>147</v>
      </c>
      <c r="R2565" s="19">
        <v>7.9000519063170294E-2</v>
      </c>
      <c r="S2565" s="26">
        <v>16</v>
      </c>
      <c r="T2565" s="8">
        <v>8000</v>
      </c>
      <c r="U2565" s="4">
        <v>142</v>
      </c>
      <c r="V2565" s="10">
        <v>2013.74</v>
      </c>
      <c r="W2565" s="14" t="s">
        <v>5281</v>
      </c>
      <c r="X2565" s="18">
        <v>1</v>
      </c>
      <c r="Y2565" s="9">
        <v>8000</v>
      </c>
      <c r="Z2565" s="19">
        <f t="shared" si="651"/>
        <v>0</v>
      </c>
      <c r="AA2565" s="25">
        <v>2013.74</v>
      </c>
      <c r="AB2565" s="30">
        <f t="shared" si="652"/>
        <v>464000</v>
      </c>
      <c r="AC2565" s="30">
        <f t="shared" si="645"/>
        <v>1.7241379310344827E-2</v>
      </c>
      <c r="AD2565" s="31">
        <f t="shared" si="646"/>
        <v>2.5344827586206895</v>
      </c>
      <c r="AE2565" s="31">
        <f t="shared" si="647"/>
        <v>2.4482758620689653</v>
      </c>
      <c r="AG2565" s="30">
        <f t="shared" si="653"/>
        <v>6126000</v>
      </c>
      <c r="AH2565" s="30">
        <f t="shared" si="648"/>
        <v>1.3059092393078681E-3</v>
      </c>
      <c r="AI2565" s="31">
        <f t="shared" si="649"/>
        <v>0.19196865817825662</v>
      </c>
      <c r="AJ2565" s="31">
        <f t="shared" si="650"/>
        <v>0.18543911198171725</v>
      </c>
      <c r="AK2565" s="30">
        <f>IF(W2565="si",($S2565*'COSTOS DE CREDITOS'!$C$27)/DATA!$G2565,"")</f>
        <v>65.906835757745824</v>
      </c>
      <c r="AL2565" s="90">
        <f>IF(W2565="si",'COSTOS DE CREDITOS'!$C$35,"")</f>
        <v>20.421138461538462</v>
      </c>
      <c r="AM2565" s="30">
        <f t="shared" si="654"/>
        <v>492.30769230769232</v>
      </c>
      <c r="AN2565" s="30">
        <f t="shared" si="655"/>
        <v>0</v>
      </c>
      <c r="AO2565" s="30">
        <f t="shared" si="656"/>
        <v>578.63566652697659</v>
      </c>
      <c r="AP2565" s="30">
        <f t="shared" si="657"/>
        <v>1435.1043334730234</v>
      </c>
      <c r="AQ2565" s="19">
        <f t="shared" si="658"/>
        <v>0.71265621851531147</v>
      </c>
    </row>
    <row r="2566" spans="1:43" x14ac:dyDescent="0.2">
      <c r="A2566" s="23" t="s">
        <v>5665</v>
      </c>
      <c r="B2566" s="6" t="s">
        <v>5684</v>
      </c>
      <c r="C2566" s="6" t="s">
        <v>5667</v>
      </c>
      <c r="D2566" s="4">
        <v>168073</v>
      </c>
      <c r="E2566" s="4">
        <v>168311</v>
      </c>
      <c r="F2566" s="5" t="s">
        <v>3246</v>
      </c>
      <c r="G2566" s="2">
        <v>5</v>
      </c>
      <c r="H2566" s="4">
        <v>168312</v>
      </c>
      <c r="I2566" s="5" t="s">
        <v>3247</v>
      </c>
      <c r="J2566" s="15">
        <v>45229</v>
      </c>
      <c r="K2566" s="24">
        <v>1269516327</v>
      </c>
      <c r="L2566" s="15">
        <v>45233</v>
      </c>
      <c r="M2566" s="15">
        <v>45230</v>
      </c>
      <c r="N2566" s="15"/>
      <c r="O2566" s="26" t="e">
        <f>VLOOKUP(D2566,quash!A$2:$I$7791,9,FALSE)</f>
        <v>#N/A</v>
      </c>
      <c r="P2566" s="7">
        <v>10000</v>
      </c>
      <c r="Q2566" s="26">
        <v>147</v>
      </c>
      <c r="R2566" s="19">
        <v>7.9000519063170294E-2</v>
      </c>
      <c r="S2566" s="93">
        <v>26</v>
      </c>
      <c r="T2566" s="8">
        <v>10000</v>
      </c>
      <c r="U2566" s="4">
        <v>142</v>
      </c>
      <c r="V2566" s="10">
        <v>2510.34</v>
      </c>
      <c r="W2566" s="14" t="s">
        <v>5281</v>
      </c>
      <c r="X2566" s="18">
        <v>0.36544597541191004</v>
      </c>
      <c r="Y2566" s="9">
        <v>3654.4597541191006</v>
      </c>
      <c r="Z2566" s="19">
        <f t="shared" si="651"/>
        <v>-0.63455402458808996</v>
      </c>
      <c r="AA2566" s="25">
        <v>917.3936499155343</v>
      </c>
      <c r="AB2566" s="30">
        <f t="shared" si="652"/>
        <v>464000</v>
      </c>
      <c r="AC2566" s="30">
        <f t="shared" si="645"/>
        <v>2.1551724137931036E-2</v>
      </c>
      <c r="AD2566" s="31">
        <f t="shared" si="646"/>
        <v>3.1681034482758621</v>
      </c>
      <c r="AE2566" s="31">
        <f t="shared" si="647"/>
        <v>3.0603448275862073</v>
      </c>
      <c r="AG2566" s="30">
        <f t="shared" si="653"/>
        <v>6126000</v>
      </c>
      <c r="AH2566" s="30">
        <f t="shared" si="648"/>
        <v>1.632386549134835E-3</v>
      </c>
      <c r="AI2566" s="31">
        <f t="shared" si="649"/>
        <v>0.23996082272282074</v>
      </c>
      <c r="AJ2566" s="31">
        <f t="shared" si="650"/>
        <v>0.23179888997714657</v>
      </c>
      <c r="AK2566" s="30">
        <f>IF(W2566="si",($S2566*'COSTOS DE CREDITOS'!$C$27)/DATA!$G2566,"")</f>
        <v>107.09860810633695</v>
      </c>
      <c r="AL2566" s="90">
        <f>IF(W2566="si",'COSTOS DE CREDITOS'!$C$35,"")</f>
        <v>20.421138461538462</v>
      </c>
      <c r="AM2566" s="30">
        <f t="shared" si="654"/>
        <v>1000</v>
      </c>
      <c r="AN2566" s="30">
        <f t="shared" si="655"/>
        <v>6345.5402458808994</v>
      </c>
      <c r="AO2566" s="30">
        <f t="shared" si="656"/>
        <v>7473.0599924487751</v>
      </c>
      <c r="AP2566" s="30">
        <f t="shared" si="657"/>
        <v>-6555.6663425332408</v>
      </c>
      <c r="AQ2566" s="19">
        <f t="shared" si="658"/>
        <v>-7.1459687377788477</v>
      </c>
    </row>
    <row r="2567" spans="1:43" x14ac:dyDescent="0.2">
      <c r="A2567" s="23" t="s">
        <v>5665</v>
      </c>
      <c r="B2567" s="6" t="s">
        <v>5674</v>
      </c>
      <c r="C2567" s="6" t="s">
        <v>5670</v>
      </c>
      <c r="D2567" s="4">
        <v>166956</v>
      </c>
      <c r="E2567" s="4">
        <v>168244</v>
      </c>
      <c r="F2567" s="5" t="s">
        <v>3249</v>
      </c>
      <c r="G2567" s="2">
        <v>6</v>
      </c>
      <c r="H2567" s="4">
        <v>168245</v>
      </c>
      <c r="I2567" s="5" t="s">
        <v>3250</v>
      </c>
      <c r="J2567" s="15">
        <v>45216</v>
      </c>
      <c r="K2567" s="24">
        <v>1260011109</v>
      </c>
      <c r="L2567" s="15">
        <v>45231</v>
      </c>
      <c r="M2567" s="15">
        <v>45230</v>
      </c>
      <c r="N2567" s="15"/>
      <c r="O2567" s="26" t="e">
        <f>VLOOKUP(D2567,quash!A$2:$I$7791,9,FALSE)</f>
        <v>#N/A</v>
      </c>
      <c r="P2567" s="7">
        <v>10000</v>
      </c>
      <c r="Q2567" s="26">
        <v>110</v>
      </c>
      <c r="R2567" s="19">
        <v>3.11605023919212E-2</v>
      </c>
      <c r="S2567" s="26">
        <v>16</v>
      </c>
      <c r="T2567" s="8">
        <v>8000</v>
      </c>
      <c r="U2567" s="4">
        <v>122</v>
      </c>
      <c r="V2567" s="10">
        <v>1710.45</v>
      </c>
      <c r="W2567" s="14" t="s">
        <v>5281</v>
      </c>
      <c r="X2567" s="18">
        <v>1</v>
      </c>
      <c r="Y2567" s="9">
        <v>8000</v>
      </c>
      <c r="Z2567" s="19">
        <f t="shared" si="651"/>
        <v>0</v>
      </c>
      <c r="AA2567" s="25">
        <v>1710.45</v>
      </c>
      <c r="AB2567" s="30">
        <f t="shared" si="652"/>
        <v>464000</v>
      </c>
      <c r="AC2567" s="30">
        <f t="shared" si="645"/>
        <v>1.7241379310344827E-2</v>
      </c>
      <c r="AD2567" s="31">
        <f t="shared" si="646"/>
        <v>1.896551724137931</v>
      </c>
      <c r="AE2567" s="31">
        <f t="shared" si="647"/>
        <v>2.103448275862069</v>
      </c>
      <c r="AG2567" s="30">
        <f t="shared" si="653"/>
        <v>6126000</v>
      </c>
      <c r="AH2567" s="30">
        <f t="shared" si="648"/>
        <v>1.3059092393078681E-3</v>
      </c>
      <c r="AI2567" s="31">
        <f t="shared" si="649"/>
        <v>0.14365001632386548</v>
      </c>
      <c r="AJ2567" s="31">
        <f t="shared" si="650"/>
        <v>0.1593209271955599</v>
      </c>
      <c r="AK2567" s="30">
        <f>IF(W2567="si",($S2567*'COSTOS DE CREDITOS'!$C$27)/DATA!$G2567,"")</f>
        <v>54.922363131454851</v>
      </c>
      <c r="AL2567" s="90">
        <f>IF(W2567="si",'COSTOS DE CREDITOS'!$C$35,"")</f>
        <v>20.421138461538462</v>
      </c>
      <c r="AM2567" s="30">
        <f t="shared" si="654"/>
        <v>492.30769230769232</v>
      </c>
      <c r="AN2567" s="30">
        <f t="shared" si="655"/>
        <v>0</v>
      </c>
      <c r="AO2567" s="30">
        <f t="shared" si="656"/>
        <v>567.6511939006856</v>
      </c>
      <c r="AP2567" s="30">
        <f t="shared" si="657"/>
        <v>1142.7988060993143</v>
      </c>
      <c r="AQ2567" s="19">
        <f t="shared" si="658"/>
        <v>0.66812757233436482</v>
      </c>
    </row>
    <row r="2568" spans="1:43" x14ac:dyDescent="0.2">
      <c r="A2568" s="23" t="s">
        <v>5665</v>
      </c>
      <c r="B2568" s="6" t="s">
        <v>5671</v>
      </c>
      <c r="C2568" s="6" t="s">
        <v>5670</v>
      </c>
      <c r="D2568" s="2">
        <v>166214</v>
      </c>
      <c r="E2568" s="2">
        <v>168091</v>
      </c>
      <c r="F2568" s="3" t="s">
        <v>3236</v>
      </c>
      <c r="G2568" s="2">
        <v>5</v>
      </c>
      <c r="H2568" s="2">
        <v>168093</v>
      </c>
      <c r="I2568" s="3" t="s">
        <v>3251</v>
      </c>
      <c r="J2568" s="15">
        <v>45206</v>
      </c>
      <c r="K2568" s="24">
        <v>1253462326</v>
      </c>
      <c r="L2568" s="15">
        <v>45231</v>
      </c>
      <c r="M2568" s="15">
        <v>45230</v>
      </c>
      <c r="N2568" s="15"/>
      <c r="O2568" s="26">
        <f>VLOOKUP(D2568,quash!A$2:$I$7791,9,FALSE)</f>
        <v>1</v>
      </c>
      <c r="P2568" s="7">
        <v>10000</v>
      </c>
      <c r="Q2568" s="26">
        <v>132</v>
      </c>
      <c r="R2568" s="19">
        <v>5.8283715876113903E-2</v>
      </c>
      <c r="S2568" s="26">
        <v>16</v>
      </c>
      <c r="T2568" s="7">
        <v>7000</v>
      </c>
      <c r="U2568" s="2">
        <v>142</v>
      </c>
      <c r="V2568" s="11">
        <v>1758.65</v>
      </c>
      <c r="W2568" s="14" t="s">
        <v>5281</v>
      </c>
      <c r="X2568" s="18">
        <v>1</v>
      </c>
      <c r="Y2568" s="9">
        <v>7000</v>
      </c>
      <c r="Z2568" s="19">
        <f t="shared" si="651"/>
        <v>0</v>
      </c>
      <c r="AA2568" s="25">
        <v>1758.65</v>
      </c>
      <c r="AB2568" s="30">
        <f t="shared" si="652"/>
        <v>369000</v>
      </c>
      <c r="AC2568" s="30">
        <f t="shared" si="645"/>
        <v>1.8970189701897018E-2</v>
      </c>
      <c r="AD2568" s="31">
        <f t="shared" si="646"/>
        <v>2.5040650406504064</v>
      </c>
      <c r="AE2568" s="31">
        <f t="shared" si="647"/>
        <v>2.6937669376693765</v>
      </c>
      <c r="AG2568" s="30">
        <f t="shared" si="653"/>
        <v>2427000</v>
      </c>
      <c r="AH2568" s="30">
        <f t="shared" si="648"/>
        <v>2.88421920065925E-3</v>
      </c>
      <c r="AI2568" s="31">
        <f t="shared" si="649"/>
        <v>0.38071693448702099</v>
      </c>
      <c r="AJ2568" s="31">
        <f t="shared" si="650"/>
        <v>0.40955912649361348</v>
      </c>
      <c r="AK2568" s="30">
        <f>IF(W2568="si",($S2568*'COSTOS DE CREDITOS'!$C$27)/DATA!$G2568,"")</f>
        <v>65.906835757745824</v>
      </c>
      <c r="AL2568" s="90">
        <f>IF(W2568="si",'COSTOS DE CREDITOS'!$C$35,"")</f>
        <v>20.421138461538462</v>
      </c>
      <c r="AM2568" s="30">
        <f t="shared" si="654"/>
        <v>430.76923076923077</v>
      </c>
      <c r="AN2568" s="30">
        <f t="shared" si="655"/>
        <v>0</v>
      </c>
      <c r="AO2568" s="30">
        <f t="shared" si="656"/>
        <v>517.09720498851505</v>
      </c>
      <c r="AP2568" s="30">
        <f t="shared" si="657"/>
        <v>1241.5527950114852</v>
      </c>
      <c r="AQ2568" s="19">
        <f t="shared" si="658"/>
        <v>0.70596923493104657</v>
      </c>
    </row>
    <row r="2569" spans="1:43" x14ac:dyDescent="0.2">
      <c r="A2569" s="23" t="s">
        <v>5665</v>
      </c>
      <c r="B2569" s="6" t="s">
        <v>5671</v>
      </c>
      <c r="C2569" s="6" t="s">
        <v>5670</v>
      </c>
      <c r="D2569" s="2">
        <v>166728</v>
      </c>
      <c r="E2569" s="2">
        <v>168091</v>
      </c>
      <c r="F2569" s="3" t="s">
        <v>3236</v>
      </c>
      <c r="G2569" s="2">
        <v>5</v>
      </c>
      <c r="H2569" s="2">
        <v>168094</v>
      </c>
      <c r="I2569" s="3" t="s">
        <v>3252</v>
      </c>
      <c r="J2569" s="15">
        <v>45212</v>
      </c>
      <c r="K2569" s="24">
        <v>1257617016</v>
      </c>
      <c r="L2569" s="15">
        <v>45231</v>
      </c>
      <c r="M2569" s="15">
        <v>45230</v>
      </c>
      <c r="N2569" s="15"/>
      <c r="O2569" s="26">
        <f>VLOOKUP(D2569,quash!A$2:$I$7791,9,FALSE)</f>
        <v>1</v>
      </c>
      <c r="P2569" s="7">
        <v>5000</v>
      </c>
      <c r="Q2569" s="26">
        <v>147</v>
      </c>
      <c r="R2569" s="19">
        <v>0.11226939921536</v>
      </c>
      <c r="S2569" s="26">
        <v>16</v>
      </c>
      <c r="T2569" s="7">
        <v>7000</v>
      </c>
      <c r="U2569" s="2">
        <v>142</v>
      </c>
      <c r="V2569" s="11">
        <v>1758.65</v>
      </c>
      <c r="W2569" s="14" t="s">
        <v>5281</v>
      </c>
      <c r="X2569" s="18">
        <v>1</v>
      </c>
      <c r="Y2569" s="9">
        <v>7000</v>
      </c>
      <c r="Z2569" s="19">
        <f t="shared" si="651"/>
        <v>0</v>
      </c>
      <c r="AA2569" s="25">
        <v>1758.65</v>
      </c>
      <c r="AB2569" s="30">
        <f t="shared" si="652"/>
        <v>369000</v>
      </c>
      <c r="AC2569" s="30">
        <f t="shared" si="645"/>
        <v>1.8970189701897018E-2</v>
      </c>
      <c r="AD2569" s="31">
        <f t="shared" si="646"/>
        <v>2.7886178861788617</v>
      </c>
      <c r="AE2569" s="31">
        <f t="shared" si="647"/>
        <v>2.6937669376693765</v>
      </c>
      <c r="AG2569" s="30">
        <f t="shared" si="653"/>
        <v>2427000</v>
      </c>
      <c r="AH2569" s="30">
        <f t="shared" si="648"/>
        <v>2.88421920065925E-3</v>
      </c>
      <c r="AI2569" s="31">
        <f t="shared" si="649"/>
        <v>0.42398022249690975</v>
      </c>
      <c r="AJ2569" s="31">
        <f t="shared" si="650"/>
        <v>0.40955912649361348</v>
      </c>
      <c r="AK2569" s="30">
        <f>IF(W2569="si",($S2569*'COSTOS DE CREDITOS'!$C$27)/DATA!$G2569,"")</f>
        <v>65.906835757745824</v>
      </c>
      <c r="AL2569" s="90">
        <f>IF(W2569="si",'COSTOS DE CREDITOS'!$C$35,"")</f>
        <v>20.421138461538462</v>
      </c>
      <c r="AM2569" s="30">
        <f t="shared" si="654"/>
        <v>430.76923076923077</v>
      </c>
      <c r="AN2569" s="30">
        <f t="shared" si="655"/>
        <v>0</v>
      </c>
      <c r="AO2569" s="30">
        <f t="shared" si="656"/>
        <v>517.09720498851505</v>
      </c>
      <c r="AP2569" s="30">
        <f t="shared" si="657"/>
        <v>1241.5527950114852</v>
      </c>
      <c r="AQ2569" s="19">
        <f t="shared" si="658"/>
        <v>0.70596923493104657</v>
      </c>
    </row>
    <row r="2570" spans="1:43" x14ac:dyDescent="0.2">
      <c r="A2570" s="23" t="s">
        <v>5665</v>
      </c>
      <c r="B2570" s="6" t="s">
        <v>5671</v>
      </c>
      <c r="C2570" s="6" t="s">
        <v>5670</v>
      </c>
      <c r="D2570" s="2">
        <v>167295</v>
      </c>
      <c r="E2570" s="2">
        <v>168091</v>
      </c>
      <c r="F2570" s="3" t="s">
        <v>3236</v>
      </c>
      <c r="G2570" s="2">
        <v>5</v>
      </c>
      <c r="H2570" s="2">
        <v>168095</v>
      </c>
      <c r="I2570" s="3" t="s">
        <v>3253</v>
      </c>
      <c r="J2570" s="15">
        <v>45220</v>
      </c>
      <c r="K2570" s="24">
        <v>1262594346</v>
      </c>
      <c r="L2570" s="15">
        <v>45231</v>
      </c>
      <c r="M2570" s="15">
        <v>45230</v>
      </c>
      <c r="N2570" s="15"/>
      <c r="O2570" s="26">
        <f>VLOOKUP(D2570,quash!A$2:$I$7791,9,FALSE)</f>
        <v>1</v>
      </c>
      <c r="P2570" s="7">
        <v>10000</v>
      </c>
      <c r="Q2570" s="26">
        <v>147</v>
      </c>
      <c r="R2570" s="19">
        <v>7.9000519063170294E-2</v>
      </c>
      <c r="S2570" s="26">
        <v>16</v>
      </c>
      <c r="T2570" s="7">
        <v>7000</v>
      </c>
      <c r="U2570" s="2">
        <v>142</v>
      </c>
      <c r="V2570" s="11">
        <v>1758.65</v>
      </c>
      <c r="W2570" s="14" t="s">
        <v>5281</v>
      </c>
      <c r="X2570" s="18">
        <v>1</v>
      </c>
      <c r="Y2570" s="9">
        <v>7000</v>
      </c>
      <c r="Z2570" s="19">
        <f t="shared" si="651"/>
        <v>0</v>
      </c>
      <c r="AA2570" s="25">
        <v>1758.65</v>
      </c>
      <c r="AB2570" s="30">
        <f t="shared" si="652"/>
        <v>369000</v>
      </c>
      <c r="AC2570" s="30">
        <f t="shared" si="645"/>
        <v>1.8970189701897018E-2</v>
      </c>
      <c r="AD2570" s="31">
        <f t="shared" si="646"/>
        <v>2.7886178861788617</v>
      </c>
      <c r="AE2570" s="31">
        <f t="shared" si="647"/>
        <v>2.6937669376693765</v>
      </c>
      <c r="AG2570" s="30">
        <f t="shared" si="653"/>
        <v>2427000</v>
      </c>
      <c r="AH2570" s="30">
        <f t="shared" si="648"/>
        <v>2.88421920065925E-3</v>
      </c>
      <c r="AI2570" s="31">
        <f t="shared" si="649"/>
        <v>0.42398022249690975</v>
      </c>
      <c r="AJ2570" s="31">
        <f t="shared" si="650"/>
        <v>0.40955912649361348</v>
      </c>
      <c r="AK2570" s="30">
        <f>IF(W2570="si",($S2570*'COSTOS DE CREDITOS'!$C$27)/DATA!$G2570,"")</f>
        <v>65.906835757745824</v>
      </c>
      <c r="AL2570" s="90">
        <f>IF(W2570="si",'COSTOS DE CREDITOS'!$C$35,"")</f>
        <v>20.421138461538462</v>
      </c>
      <c r="AM2570" s="30">
        <f t="shared" si="654"/>
        <v>430.76923076923077</v>
      </c>
      <c r="AN2570" s="30">
        <f t="shared" si="655"/>
        <v>0</v>
      </c>
      <c r="AO2570" s="30">
        <f t="shared" si="656"/>
        <v>517.09720498851505</v>
      </c>
      <c r="AP2570" s="30">
        <f t="shared" si="657"/>
        <v>1241.5527950114852</v>
      </c>
      <c r="AQ2570" s="19">
        <f t="shared" si="658"/>
        <v>0.70596923493104657</v>
      </c>
    </row>
    <row r="2571" spans="1:43" x14ac:dyDescent="0.2">
      <c r="A2571" s="23" t="s">
        <v>5665</v>
      </c>
      <c r="B2571" s="6" t="s">
        <v>5671</v>
      </c>
      <c r="C2571" s="6" t="s">
        <v>5670</v>
      </c>
      <c r="D2571" s="2">
        <v>167845</v>
      </c>
      <c r="E2571" s="2">
        <v>168091</v>
      </c>
      <c r="F2571" s="3" t="s">
        <v>3236</v>
      </c>
      <c r="G2571" s="2">
        <v>5</v>
      </c>
      <c r="H2571" s="2">
        <v>168096</v>
      </c>
      <c r="I2571" s="3" t="s">
        <v>3254</v>
      </c>
      <c r="J2571" s="15">
        <v>45226</v>
      </c>
      <c r="K2571" s="24">
        <v>1267305789</v>
      </c>
      <c r="L2571" s="15">
        <v>45231</v>
      </c>
      <c r="M2571" s="15">
        <v>45230</v>
      </c>
      <c r="N2571" s="15"/>
      <c r="O2571" s="26" t="e">
        <f>VLOOKUP(D2571,quash!A$2:$I$7791,9,FALSE)</f>
        <v>#N/A</v>
      </c>
      <c r="P2571" s="7">
        <v>9000</v>
      </c>
      <c r="Q2571" s="26">
        <v>146</v>
      </c>
      <c r="R2571" s="19">
        <v>8.1278822863721623E-2</v>
      </c>
      <c r="S2571" s="26">
        <v>16</v>
      </c>
      <c r="T2571" s="7">
        <v>7000</v>
      </c>
      <c r="U2571" s="2">
        <v>142</v>
      </c>
      <c r="V2571" s="11">
        <v>1758.65</v>
      </c>
      <c r="W2571" s="14" t="s">
        <v>5281</v>
      </c>
      <c r="X2571" s="18">
        <v>1</v>
      </c>
      <c r="Y2571" s="9">
        <v>7000</v>
      </c>
      <c r="Z2571" s="19">
        <f t="shared" si="651"/>
        <v>0</v>
      </c>
      <c r="AA2571" s="25">
        <v>1758.65</v>
      </c>
      <c r="AB2571" s="30">
        <f t="shared" si="652"/>
        <v>464000</v>
      </c>
      <c r="AC2571" s="30">
        <f t="shared" si="645"/>
        <v>1.5086206896551725E-2</v>
      </c>
      <c r="AD2571" s="31">
        <f t="shared" si="646"/>
        <v>2.2025862068965516</v>
      </c>
      <c r="AE2571" s="31">
        <f t="shared" si="647"/>
        <v>2.1422413793103448</v>
      </c>
      <c r="AG2571" s="30">
        <f t="shared" si="653"/>
        <v>6126000</v>
      </c>
      <c r="AH2571" s="30">
        <f t="shared" si="648"/>
        <v>1.1426705843943846E-3</v>
      </c>
      <c r="AI2571" s="31">
        <f t="shared" si="649"/>
        <v>0.16682990532158015</v>
      </c>
      <c r="AJ2571" s="31">
        <f t="shared" si="650"/>
        <v>0.16225922298400261</v>
      </c>
      <c r="AK2571" s="30">
        <f>IF(W2571="si",($S2571*'COSTOS DE CREDITOS'!$C$27)/DATA!$G2571,"")</f>
        <v>65.906835757745824</v>
      </c>
      <c r="AL2571" s="90">
        <f>IF(W2571="si",'COSTOS DE CREDITOS'!$C$35,"")</f>
        <v>20.421138461538462</v>
      </c>
      <c r="AM2571" s="30">
        <f t="shared" si="654"/>
        <v>430.76923076923077</v>
      </c>
      <c r="AN2571" s="30">
        <f t="shared" si="655"/>
        <v>0</v>
      </c>
      <c r="AO2571" s="30">
        <f t="shared" si="656"/>
        <v>517.09720498851505</v>
      </c>
      <c r="AP2571" s="30">
        <f t="shared" si="657"/>
        <v>1241.5527950114852</v>
      </c>
      <c r="AQ2571" s="19">
        <f t="shared" si="658"/>
        <v>0.70596923493104657</v>
      </c>
    </row>
    <row r="2572" spans="1:43" x14ac:dyDescent="0.2">
      <c r="A2572" s="23" t="s">
        <v>5665</v>
      </c>
      <c r="B2572" s="6" t="s">
        <v>5666</v>
      </c>
      <c r="C2572" s="6" t="s">
        <v>5667</v>
      </c>
      <c r="D2572" s="2">
        <v>167346</v>
      </c>
      <c r="E2572" s="2">
        <v>168103</v>
      </c>
      <c r="F2572" s="3" t="s">
        <v>3238</v>
      </c>
      <c r="G2572" s="2">
        <v>5</v>
      </c>
      <c r="H2572" s="2">
        <v>168105</v>
      </c>
      <c r="I2572" s="3" t="s">
        <v>3255</v>
      </c>
      <c r="J2572" s="15">
        <v>45222</v>
      </c>
      <c r="K2572" s="24">
        <v>1263591900</v>
      </c>
      <c r="L2572" s="15">
        <v>45231</v>
      </c>
      <c r="M2572" s="15">
        <v>45230</v>
      </c>
      <c r="N2572" s="15"/>
      <c r="O2572" s="26">
        <f>VLOOKUP(D2572,quash!A$2:$I$7791,9,FALSE)</f>
        <v>4</v>
      </c>
      <c r="P2572" s="7">
        <v>10000</v>
      </c>
      <c r="Q2572" s="26">
        <v>110</v>
      </c>
      <c r="R2572" s="19">
        <v>3.3741050530766099E-2</v>
      </c>
      <c r="S2572" s="93">
        <v>26</v>
      </c>
      <c r="T2572" s="7">
        <v>9000</v>
      </c>
      <c r="U2572" s="2">
        <v>142</v>
      </c>
      <c r="V2572" s="11">
        <v>2255.2800000000002</v>
      </c>
      <c r="W2572" s="14" t="s">
        <v>5281</v>
      </c>
      <c r="X2572" s="18">
        <v>0.65400629775567087</v>
      </c>
      <c r="Y2572" s="9">
        <v>5886.0566798010377</v>
      </c>
      <c r="Z2572" s="19">
        <f t="shared" si="651"/>
        <v>-0.34599370224432913</v>
      </c>
      <c r="AA2572" s="25">
        <v>1474.9673232024095</v>
      </c>
      <c r="AB2572" s="30">
        <f t="shared" si="652"/>
        <v>100000</v>
      </c>
      <c r="AC2572" s="30">
        <f t="shared" si="645"/>
        <v>0.09</v>
      </c>
      <c r="AD2572" s="31">
        <f t="shared" si="646"/>
        <v>9.9</v>
      </c>
      <c r="AE2572" s="31">
        <f t="shared" si="647"/>
        <v>12.78</v>
      </c>
      <c r="AG2572" s="30">
        <f t="shared" si="653"/>
        <v>927000</v>
      </c>
      <c r="AH2572" s="30">
        <f t="shared" si="648"/>
        <v>9.7087378640776691E-3</v>
      </c>
      <c r="AI2572" s="31">
        <f t="shared" si="649"/>
        <v>1.0679611650485437</v>
      </c>
      <c r="AJ2572" s="31">
        <f t="shared" si="650"/>
        <v>1.378640776699029</v>
      </c>
      <c r="AK2572" s="30">
        <f>IF(W2572="si",($S2572*'COSTOS DE CREDITOS'!$C$27)/DATA!$G2572,"")</f>
        <v>107.09860810633695</v>
      </c>
      <c r="AL2572" s="90">
        <f>IF(W2572="si",'COSTOS DE CREDITOS'!$C$35,"")</f>
        <v>20.421138461538462</v>
      </c>
      <c r="AM2572" s="30">
        <f t="shared" si="654"/>
        <v>900</v>
      </c>
      <c r="AN2572" s="30">
        <f t="shared" si="655"/>
        <v>3113.9433201989623</v>
      </c>
      <c r="AO2572" s="30">
        <f t="shared" si="656"/>
        <v>4141.463066766838</v>
      </c>
      <c r="AP2572" s="30">
        <f t="shared" si="657"/>
        <v>-2666.4957435644283</v>
      </c>
      <c r="AQ2572" s="19">
        <f t="shared" si="658"/>
        <v>-1.8078337747679754</v>
      </c>
    </row>
    <row r="2573" spans="1:43" x14ac:dyDescent="0.2">
      <c r="A2573" s="23" t="s">
        <v>5665</v>
      </c>
      <c r="B2573" s="6" t="s">
        <v>5666</v>
      </c>
      <c r="C2573" s="6" t="s">
        <v>5667</v>
      </c>
      <c r="D2573" s="2">
        <v>167903</v>
      </c>
      <c r="E2573" s="2">
        <v>168103</v>
      </c>
      <c r="F2573" s="3" t="s">
        <v>3238</v>
      </c>
      <c r="G2573" s="2">
        <v>5</v>
      </c>
      <c r="H2573" s="2">
        <v>168106</v>
      </c>
      <c r="I2573" s="3" t="s">
        <v>3256</v>
      </c>
      <c r="J2573" s="15">
        <v>45226</v>
      </c>
      <c r="K2573" s="24">
        <v>1267534048</v>
      </c>
      <c r="L2573" s="15">
        <v>45231</v>
      </c>
      <c r="M2573" s="15">
        <v>45230</v>
      </c>
      <c r="N2573" s="15"/>
      <c r="O2573" s="26">
        <f>VLOOKUP(D2573,quash!A$2:$I$7791,9,FALSE)</f>
        <v>4</v>
      </c>
      <c r="P2573" s="7">
        <v>10000</v>
      </c>
      <c r="Q2573" s="26">
        <v>110</v>
      </c>
      <c r="R2573" s="19">
        <v>3.3741050530766099E-2</v>
      </c>
      <c r="S2573" s="93">
        <v>26</v>
      </c>
      <c r="T2573" s="7">
        <v>6000</v>
      </c>
      <c r="U2573" s="2">
        <v>142</v>
      </c>
      <c r="V2573" s="11">
        <v>1503.37</v>
      </c>
      <c r="W2573" s="14" t="s">
        <v>5281</v>
      </c>
      <c r="X2573" s="18">
        <v>0.65400629775567087</v>
      </c>
      <c r="Y2573" s="9">
        <v>3924.0377865340251</v>
      </c>
      <c r="Z2573" s="19">
        <f t="shared" si="651"/>
        <v>-0.34599370224432913</v>
      </c>
      <c r="AA2573" s="25">
        <v>983.21344785694282</v>
      </c>
      <c r="AB2573" s="30">
        <f t="shared" si="652"/>
        <v>100000</v>
      </c>
      <c r="AC2573" s="30">
        <f t="shared" si="645"/>
        <v>0.06</v>
      </c>
      <c r="AD2573" s="31">
        <f t="shared" si="646"/>
        <v>6.6</v>
      </c>
      <c r="AE2573" s="31">
        <f t="shared" si="647"/>
        <v>8.52</v>
      </c>
      <c r="AG2573" s="30">
        <f t="shared" si="653"/>
        <v>927000</v>
      </c>
      <c r="AH2573" s="30">
        <f t="shared" si="648"/>
        <v>6.4724919093851136E-3</v>
      </c>
      <c r="AI2573" s="31">
        <f t="shared" si="649"/>
        <v>0.71197411003236244</v>
      </c>
      <c r="AJ2573" s="31">
        <f t="shared" si="650"/>
        <v>0.91909385113268616</v>
      </c>
      <c r="AK2573" s="30">
        <f>IF(W2573="si",($S2573*'COSTOS DE CREDITOS'!$C$27)/DATA!$G2573,"")</f>
        <v>107.09860810633695</v>
      </c>
      <c r="AL2573" s="90">
        <f>IF(W2573="si",'COSTOS DE CREDITOS'!$C$35,"")</f>
        <v>20.421138461538462</v>
      </c>
      <c r="AM2573" s="30">
        <f t="shared" si="654"/>
        <v>600</v>
      </c>
      <c r="AN2573" s="30">
        <f t="shared" si="655"/>
        <v>2075.9622134659749</v>
      </c>
      <c r="AO2573" s="30">
        <f t="shared" si="656"/>
        <v>2803.4819600338506</v>
      </c>
      <c r="AP2573" s="30">
        <f t="shared" si="657"/>
        <v>-1820.2685121769077</v>
      </c>
      <c r="AQ2573" s="19">
        <f t="shared" si="658"/>
        <v>-1.8513462322392442</v>
      </c>
    </row>
    <row r="2574" spans="1:43" x14ac:dyDescent="0.2">
      <c r="A2574" s="23" t="s">
        <v>5665</v>
      </c>
      <c r="B2574" s="6" t="s">
        <v>5666</v>
      </c>
      <c r="C2574" s="6" t="s">
        <v>5667</v>
      </c>
      <c r="D2574" s="2">
        <v>167336</v>
      </c>
      <c r="E2574" s="2">
        <v>168103</v>
      </c>
      <c r="F2574" s="3" t="s">
        <v>3238</v>
      </c>
      <c r="G2574" s="2">
        <v>5</v>
      </c>
      <c r="H2574" s="2">
        <v>168107</v>
      </c>
      <c r="I2574" s="3" t="s">
        <v>3257</v>
      </c>
      <c r="J2574" s="15">
        <v>45222</v>
      </c>
      <c r="K2574" s="24">
        <v>1263516908</v>
      </c>
      <c r="L2574" s="15">
        <v>45231</v>
      </c>
      <c r="M2574" s="15">
        <v>45230</v>
      </c>
      <c r="N2574" s="15"/>
      <c r="O2574" s="26">
        <f>VLOOKUP(D2574,quash!A$2:$I$7791,9,FALSE)</f>
        <v>4</v>
      </c>
      <c r="P2574" s="7">
        <v>10000</v>
      </c>
      <c r="Q2574" s="26">
        <v>115</v>
      </c>
      <c r="R2574" s="19">
        <v>3.97705569269148E-2</v>
      </c>
      <c r="S2574" s="93">
        <v>26</v>
      </c>
      <c r="T2574" s="7">
        <v>7000</v>
      </c>
      <c r="U2574" s="2">
        <v>142</v>
      </c>
      <c r="V2574" s="11">
        <v>1758.65</v>
      </c>
      <c r="W2574" s="14" t="s">
        <v>5281</v>
      </c>
      <c r="X2574" s="18">
        <v>0.65400629775567087</v>
      </c>
      <c r="Y2574" s="9">
        <v>4578.044084289696</v>
      </c>
      <c r="Z2574" s="19">
        <f t="shared" si="651"/>
        <v>-0.34599370224432913</v>
      </c>
      <c r="AA2574" s="25">
        <v>1150.1681755480106</v>
      </c>
      <c r="AB2574" s="30">
        <f t="shared" si="652"/>
        <v>100000</v>
      </c>
      <c r="AC2574" s="30">
        <f t="shared" si="645"/>
        <v>7.0000000000000007E-2</v>
      </c>
      <c r="AD2574" s="31">
        <f t="shared" si="646"/>
        <v>8.0500000000000007</v>
      </c>
      <c r="AE2574" s="31">
        <f t="shared" si="647"/>
        <v>9.9400000000000013</v>
      </c>
      <c r="AG2574" s="30">
        <f t="shared" si="653"/>
        <v>927000</v>
      </c>
      <c r="AH2574" s="30">
        <f t="shared" si="648"/>
        <v>7.551240560949299E-3</v>
      </c>
      <c r="AI2574" s="31">
        <f t="shared" si="649"/>
        <v>0.86839266450916941</v>
      </c>
      <c r="AJ2574" s="31">
        <f t="shared" si="650"/>
        <v>1.0722761596548005</v>
      </c>
      <c r="AK2574" s="30">
        <f>IF(W2574="si",($S2574*'COSTOS DE CREDITOS'!$C$27)/DATA!$G2574,"")</f>
        <v>107.09860810633695</v>
      </c>
      <c r="AL2574" s="90">
        <f>IF(W2574="si",'COSTOS DE CREDITOS'!$C$35,"")</f>
        <v>20.421138461538462</v>
      </c>
      <c r="AM2574" s="30">
        <f t="shared" si="654"/>
        <v>700</v>
      </c>
      <c r="AN2574" s="30">
        <f t="shared" si="655"/>
        <v>2421.955915710304</v>
      </c>
      <c r="AO2574" s="30">
        <f t="shared" si="656"/>
        <v>3249.4756622781797</v>
      </c>
      <c r="AP2574" s="30">
        <f t="shared" si="657"/>
        <v>-2099.3074867301693</v>
      </c>
      <c r="AQ2574" s="19">
        <f t="shared" si="658"/>
        <v>-1.8252178519284197</v>
      </c>
    </row>
    <row r="2575" spans="1:43" x14ac:dyDescent="0.2">
      <c r="A2575" s="23" t="s">
        <v>5665</v>
      </c>
      <c r="B2575" s="6" t="s">
        <v>5666</v>
      </c>
      <c r="C2575" s="6" t="s">
        <v>5667</v>
      </c>
      <c r="D2575" s="2">
        <v>167900</v>
      </c>
      <c r="E2575" s="2">
        <v>168103</v>
      </c>
      <c r="F2575" s="3" t="s">
        <v>3238</v>
      </c>
      <c r="G2575" s="2">
        <v>5</v>
      </c>
      <c r="H2575" s="2">
        <v>168108</v>
      </c>
      <c r="I2575" s="3" t="s">
        <v>3258</v>
      </c>
      <c r="J2575" s="15">
        <v>45226</v>
      </c>
      <c r="K2575" s="24">
        <v>1267528645</v>
      </c>
      <c r="L2575" s="15">
        <v>45231</v>
      </c>
      <c r="M2575" s="15">
        <v>45230</v>
      </c>
      <c r="N2575" s="15"/>
      <c r="O2575" s="26">
        <f>VLOOKUP(D2575,quash!A$2:$I$7791,9,FALSE)</f>
        <v>2</v>
      </c>
      <c r="P2575" s="7">
        <v>10000</v>
      </c>
      <c r="Q2575" s="26">
        <v>115</v>
      </c>
      <c r="R2575" s="19">
        <v>3.97705569269148E-2</v>
      </c>
      <c r="S2575" s="93">
        <v>26</v>
      </c>
      <c r="T2575" s="7">
        <v>6000</v>
      </c>
      <c r="U2575" s="2">
        <v>142</v>
      </c>
      <c r="V2575" s="11">
        <v>1503.37</v>
      </c>
      <c r="W2575" s="14" t="s">
        <v>5281</v>
      </c>
      <c r="X2575" s="18">
        <v>0.65400629775567087</v>
      </c>
      <c r="Y2575" s="9">
        <v>3924.0377865340251</v>
      </c>
      <c r="Z2575" s="19">
        <f t="shared" si="651"/>
        <v>-0.34599370224432913</v>
      </c>
      <c r="AA2575" s="25">
        <v>983.21344785694282</v>
      </c>
      <c r="AB2575" s="30">
        <f t="shared" si="652"/>
        <v>309000</v>
      </c>
      <c r="AC2575" s="30">
        <f t="shared" ref="AC2575:AC2618" si="659">$T2575/AB2575</f>
        <v>1.9417475728155338E-2</v>
      </c>
      <c r="AD2575" s="31">
        <f t="shared" ref="AD2575:AD2618" si="660">AC2575*$Q2575</f>
        <v>2.233009708737864</v>
      </c>
      <c r="AE2575" s="31">
        <f t="shared" ref="AE2575:AE2618" si="661">AC2575*$U2575</f>
        <v>2.7572815533980579</v>
      </c>
      <c r="AG2575" s="30">
        <f t="shared" si="653"/>
        <v>1695000</v>
      </c>
      <c r="AH2575" s="30">
        <f t="shared" si="648"/>
        <v>3.5398230088495575E-3</v>
      </c>
      <c r="AI2575" s="31">
        <f t="shared" si="649"/>
        <v>0.40707964601769908</v>
      </c>
      <c r="AJ2575" s="31">
        <f t="shared" si="650"/>
        <v>0.50265486725663711</v>
      </c>
      <c r="AK2575" s="30">
        <f>IF(W2575="si",($S2575*'COSTOS DE CREDITOS'!$C$27)/DATA!$G2575,"")</f>
        <v>107.09860810633695</v>
      </c>
      <c r="AL2575" s="90">
        <f>IF(W2575="si",'COSTOS DE CREDITOS'!$C$35,"")</f>
        <v>20.421138461538462</v>
      </c>
      <c r="AM2575" s="30">
        <f t="shared" si="654"/>
        <v>600</v>
      </c>
      <c r="AN2575" s="30">
        <f t="shared" si="655"/>
        <v>2075.9622134659749</v>
      </c>
      <c r="AO2575" s="30">
        <f t="shared" si="656"/>
        <v>2803.4819600338506</v>
      </c>
      <c r="AP2575" s="30">
        <f t="shared" si="657"/>
        <v>-1820.2685121769077</v>
      </c>
      <c r="AQ2575" s="19">
        <f t="shared" si="658"/>
        <v>-1.8513462322392442</v>
      </c>
    </row>
    <row r="2576" spans="1:43" x14ac:dyDescent="0.2">
      <c r="A2576" s="23" t="s">
        <v>5665</v>
      </c>
      <c r="B2576" s="6" t="s">
        <v>5676</v>
      </c>
      <c r="C2576" s="6" t="s">
        <v>5670</v>
      </c>
      <c r="D2576" s="2">
        <v>166465</v>
      </c>
      <c r="E2576" s="2">
        <v>168163</v>
      </c>
      <c r="F2576" s="3" t="s">
        <v>3240</v>
      </c>
      <c r="G2576" s="2">
        <v>5</v>
      </c>
      <c r="H2576" s="2">
        <v>168165</v>
      </c>
      <c r="I2576" s="3" t="s">
        <v>3259</v>
      </c>
      <c r="J2576" s="15">
        <v>45210</v>
      </c>
      <c r="K2576" s="24">
        <v>1255911317</v>
      </c>
      <c r="L2576" s="15">
        <v>45231</v>
      </c>
      <c r="M2576" s="15">
        <v>45230</v>
      </c>
      <c r="N2576" s="15"/>
      <c r="O2576" s="26">
        <f>VLOOKUP(D2576,quash!A$2:$I$7791,9,FALSE)</f>
        <v>2</v>
      </c>
      <c r="P2576" s="7">
        <v>10000</v>
      </c>
      <c r="Q2576" s="26">
        <v>132</v>
      </c>
      <c r="R2576" s="19">
        <v>5.8283715876113903E-2</v>
      </c>
      <c r="S2576" s="93">
        <v>26</v>
      </c>
      <c r="T2576" s="7">
        <v>7000</v>
      </c>
      <c r="U2576" s="2">
        <v>142</v>
      </c>
      <c r="V2576" s="11">
        <v>1758.65</v>
      </c>
      <c r="W2576" s="14" t="s">
        <v>5281</v>
      </c>
      <c r="X2576" s="18">
        <v>0.65394890227316893</v>
      </c>
      <c r="Y2576" s="9">
        <v>4577.6423159121823</v>
      </c>
      <c r="Z2576" s="19">
        <f t="shared" si="651"/>
        <v>-0.34605109772683107</v>
      </c>
      <c r="AA2576" s="25">
        <v>1150.0672369827087</v>
      </c>
      <c r="AB2576" s="30">
        <f t="shared" si="652"/>
        <v>309000</v>
      </c>
      <c r="AC2576" s="30">
        <f t="shared" si="659"/>
        <v>2.2653721682847898E-2</v>
      </c>
      <c r="AD2576" s="31">
        <f t="shared" si="660"/>
        <v>2.9902912621359223</v>
      </c>
      <c r="AE2576" s="31">
        <f t="shared" si="661"/>
        <v>3.2168284789644015</v>
      </c>
      <c r="AG2576" s="30">
        <f t="shared" si="653"/>
        <v>1695000</v>
      </c>
      <c r="AH2576" s="30">
        <f t="shared" si="648"/>
        <v>4.1297935103244837E-3</v>
      </c>
      <c r="AI2576" s="31">
        <f t="shared" si="649"/>
        <v>0.54513274336283191</v>
      </c>
      <c r="AJ2576" s="31">
        <f t="shared" si="650"/>
        <v>0.58643067846607666</v>
      </c>
      <c r="AK2576" s="30">
        <f>IF(W2576="si",($S2576*'COSTOS DE CREDITOS'!$C$27)/DATA!$G2576,"")</f>
        <v>107.09860810633695</v>
      </c>
      <c r="AL2576" s="90">
        <f>IF(W2576="si",'COSTOS DE CREDITOS'!$C$35,"")</f>
        <v>20.421138461538462</v>
      </c>
      <c r="AM2576" s="30">
        <f t="shared" si="654"/>
        <v>700</v>
      </c>
      <c r="AN2576" s="30">
        <f t="shared" si="655"/>
        <v>2422.3576840878177</v>
      </c>
      <c r="AO2576" s="30">
        <f t="shared" si="656"/>
        <v>3249.8774306556934</v>
      </c>
      <c r="AP2576" s="30">
        <f t="shared" si="657"/>
        <v>-2099.8101936729845</v>
      </c>
      <c r="AQ2576" s="19">
        <f t="shared" si="658"/>
        <v>-1.8258151577137358</v>
      </c>
    </row>
    <row r="2577" spans="1:43" x14ac:dyDescent="0.2">
      <c r="A2577" s="23" t="s">
        <v>5665</v>
      </c>
      <c r="B2577" s="6" t="s">
        <v>5676</v>
      </c>
      <c r="C2577" s="6" t="s">
        <v>5670</v>
      </c>
      <c r="D2577" s="2">
        <v>166457</v>
      </c>
      <c r="E2577" s="2">
        <v>168163</v>
      </c>
      <c r="F2577" s="3" t="s">
        <v>3240</v>
      </c>
      <c r="G2577" s="2">
        <v>5</v>
      </c>
      <c r="H2577" s="2">
        <v>168166</v>
      </c>
      <c r="I2577" s="3" t="s">
        <v>3260</v>
      </c>
      <c r="J2577" s="15">
        <v>45210</v>
      </c>
      <c r="K2577" s="24">
        <v>1255893260</v>
      </c>
      <c r="L2577" s="15">
        <v>45231</v>
      </c>
      <c r="M2577" s="15">
        <v>45230</v>
      </c>
      <c r="N2577" s="15"/>
      <c r="O2577" s="26">
        <f>VLOOKUP(D2577,quash!A$2:$I$7791,9,FALSE)</f>
        <v>2</v>
      </c>
      <c r="P2577" s="7">
        <v>10000</v>
      </c>
      <c r="Q2577" s="26">
        <v>147</v>
      </c>
      <c r="R2577" s="19">
        <v>7.9000519063170294E-2</v>
      </c>
      <c r="S2577" s="93">
        <v>26</v>
      </c>
      <c r="T2577" s="7">
        <v>7000</v>
      </c>
      <c r="U2577" s="2">
        <v>142</v>
      </c>
      <c r="V2577" s="11">
        <v>1758.65</v>
      </c>
      <c r="W2577" s="14" t="s">
        <v>5281</v>
      </c>
      <c r="X2577" s="18">
        <v>0.65394890227316893</v>
      </c>
      <c r="Y2577" s="9">
        <v>4577.6423159121823</v>
      </c>
      <c r="Z2577" s="19">
        <f t="shared" si="651"/>
        <v>-0.34605109772683107</v>
      </c>
      <c r="AA2577" s="25">
        <v>1150.0672369827087</v>
      </c>
      <c r="AB2577" s="30">
        <f t="shared" si="652"/>
        <v>309000</v>
      </c>
      <c r="AC2577" s="30">
        <f t="shared" si="659"/>
        <v>2.2653721682847898E-2</v>
      </c>
      <c r="AD2577" s="31">
        <f t="shared" si="660"/>
        <v>3.3300970873786411</v>
      </c>
      <c r="AE2577" s="31">
        <f t="shared" si="661"/>
        <v>3.2168284789644015</v>
      </c>
      <c r="AG2577" s="30">
        <f t="shared" si="653"/>
        <v>1695000</v>
      </c>
      <c r="AH2577" s="30">
        <f t="shared" si="648"/>
        <v>4.1297935103244837E-3</v>
      </c>
      <c r="AI2577" s="31">
        <f t="shared" si="649"/>
        <v>0.60707964601769915</v>
      </c>
      <c r="AJ2577" s="31">
        <f t="shared" si="650"/>
        <v>0.58643067846607666</v>
      </c>
      <c r="AK2577" s="30">
        <f>IF(W2577="si",($S2577*'COSTOS DE CREDITOS'!$C$27)/DATA!$G2577,"")</f>
        <v>107.09860810633695</v>
      </c>
      <c r="AL2577" s="90">
        <f>IF(W2577="si",'COSTOS DE CREDITOS'!$C$35,"")</f>
        <v>20.421138461538462</v>
      </c>
      <c r="AM2577" s="30">
        <f t="shared" si="654"/>
        <v>700</v>
      </c>
      <c r="AN2577" s="30">
        <f t="shared" si="655"/>
        <v>2422.3576840878177</v>
      </c>
      <c r="AO2577" s="30">
        <f t="shared" si="656"/>
        <v>3249.8774306556934</v>
      </c>
      <c r="AP2577" s="30">
        <f t="shared" si="657"/>
        <v>-2099.8101936729845</v>
      </c>
      <c r="AQ2577" s="19">
        <f t="shared" si="658"/>
        <v>-1.8258151577137358</v>
      </c>
    </row>
    <row r="2578" spans="1:43" x14ac:dyDescent="0.2">
      <c r="A2578" s="23" t="s">
        <v>5665</v>
      </c>
      <c r="B2578" s="6" t="s">
        <v>5676</v>
      </c>
      <c r="C2578" s="6" t="s">
        <v>5670</v>
      </c>
      <c r="D2578" s="2">
        <v>166383</v>
      </c>
      <c r="E2578" s="2">
        <v>168163</v>
      </c>
      <c r="F2578" s="3" t="s">
        <v>3240</v>
      </c>
      <c r="G2578" s="2">
        <v>5</v>
      </c>
      <c r="H2578" s="2">
        <v>168167</v>
      </c>
      <c r="I2578" s="3" t="s">
        <v>3261</v>
      </c>
      <c r="J2578" s="15">
        <v>45209</v>
      </c>
      <c r="K2578" s="24">
        <v>1255313188</v>
      </c>
      <c r="L2578" s="15">
        <v>45231</v>
      </c>
      <c r="M2578" s="15">
        <v>45230</v>
      </c>
      <c r="N2578" s="15"/>
      <c r="O2578" s="26">
        <f>VLOOKUP(D2578,quash!A$2:$I$7791,9,FALSE)</f>
        <v>3</v>
      </c>
      <c r="P2578" s="7">
        <v>9000</v>
      </c>
      <c r="Q2578" s="26">
        <v>147</v>
      </c>
      <c r="R2578" s="19">
        <v>8.456731836388684E-2</v>
      </c>
      <c r="S2578" s="93">
        <v>26</v>
      </c>
      <c r="T2578" s="7">
        <v>7000</v>
      </c>
      <c r="U2578" s="2">
        <v>142</v>
      </c>
      <c r="V2578" s="11">
        <v>1758.65</v>
      </c>
      <c r="W2578" s="14" t="s">
        <v>5281</v>
      </c>
      <c r="X2578" s="18">
        <v>0.65394890227316893</v>
      </c>
      <c r="Y2578" s="9">
        <v>4577.6423159121823</v>
      </c>
      <c r="Z2578" s="19">
        <f t="shared" si="651"/>
        <v>-0.34605109772683107</v>
      </c>
      <c r="AA2578" s="25">
        <v>1150.0672369827087</v>
      </c>
      <c r="AB2578" s="30">
        <f t="shared" si="652"/>
        <v>51000</v>
      </c>
      <c r="AC2578" s="30">
        <f t="shared" si="659"/>
        <v>0.13725490196078433</v>
      </c>
      <c r="AD2578" s="31">
        <f t="shared" si="660"/>
        <v>20.176470588235297</v>
      </c>
      <c r="AE2578" s="31">
        <f t="shared" si="661"/>
        <v>19.490196078431374</v>
      </c>
      <c r="AG2578" s="30">
        <f t="shared" si="653"/>
        <v>778000</v>
      </c>
      <c r="AH2578" s="30">
        <f t="shared" si="648"/>
        <v>8.9974293059125968E-3</v>
      </c>
      <c r="AI2578" s="31">
        <f t="shared" si="649"/>
        <v>1.3226221079691518</v>
      </c>
      <c r="AJ2578" s="31">
        <f t="shared" si="650"/>
        <v>1.2776349614395888</v>
      </c>
      <c r="AK2578" s="30">
        <f>IF(W2578="si",($S2578*'COSTOS DE CREDITOS'!$C$27)/DATA!$G2578,"")</f>
        <v>107.09860810633695</v>
      </c>
      <c r="AL2578" s="90">
        <f>IF(W2578="si",'COSTOS DE CREDITOS'!$C$35,"")</f>
        <v>20.421138461538462</v>
      </c>
      <c r="AM2578" s="30">
        <f t="shared" si="654"/>
        <v>700</v>
      </c>
      <c r="AN2578" s="30">
        <f t="shared" si="655"/>
        <v>2422.3576840878177</v>
      </c>
      <c r="AO2578" s="30">
        <f t="shared" si="656"/>
        <v>3249.8774306556934</v>
      </c>
      <c r="AP2578" s="30">
        <f t="shared" si="657"/>
        <v>-2099.8101936729845</v>
      </c>
      <c r="AQ2578" s="19">
        <f t="shared" si="658"/>
        <v>-1.8258151577137358</v>
      </c>
    </row>
    <row r="2579" spans="1:43" x14ac:dyDescent="0.2">
      <c r="A2579" s="23" t="s">
        <v>5665</v>
      </c>
      <c r="B2579" s="6" t="s">
        <v>5676</v>
      </c>
      <c r="C2579" s="6" t="s">
        <v>5670</v>
      </c>
      <c r="D2579" s="2">
        <v>167559</v>
      </c>
      <c r="E2579" s="2">
        <v>168163</v>
      </c>
      <c r="F2579" s="3" t="s">
        <v>3240</v>
      </c>
      <c r="G2579" s="2">
        <v>5</v>
      </c>
      <c r="H2579" s="2">
        <v>168168</v>
      </c>
      <c r="I2579" s="3" t="s">
        <v>3262</v>
      </c>
      <c r="J2579" s="15">
        <v>45224</v>
      </c>
      <c r="K2579" s="24">
        <v>1266125882</v>
      </c>
      <c r="L2579" s="15">
        <v>45231</v>
      </c>
      <c r="M2579" s="15">
        <v>45230</v>
      </c>
      <c r="N2579" s="15"/>
      <c r="O2579" s="26" t="e">
        <f>VLOOKUP(D2579,quash!A$2:$I$7791,9,FALSE)</f>
        <v>#N/A</v>
      </c>
      <c r="P2579" s="7">
        <v>9000</v>
      </c>
      <c r="Q2579" s="26">
        <v>122</v>
      </c>
      <c r="R2579" s="19">
        <v>5.6446826052526725E-2</v>
      </c>
      <c r="S2579" s="93">
        <v>26</v>
      </c>
      <c r="T2579" s="7">
        <v>7000</v>
      </c>
      <c r="U2579" s="2">
        <v>142</v>
      </c>
      <c r="V2579" s="11">
        <v>1758.65</v>
      </c>
      <c r="W2579" s="14" t="s">
        <v>5281</v>
      </c>
      <c r="X2579" s="18">
        <v>0.65394890227316893</v>
      </c>
      <c r="Y2579" s="9">
        <v>4577.6423159121823</v>
      </c>
      <c r="Z2579" s="19">
        <f t="shared" si="651"/>
        <v>-0.34605109772683107</v>
      </c>
      <c r="AA2579" s="25">
        <v>1150.0672369827087</v>
      </c>
      <c r="AB2579" s="30">
        <f t="shared" si="652"/>
        <v>464000</v>
      </c>
      <c r="AC2579" s="30">
        <f t="shared" si="659"/>
        <v>1.5086206896551725E-2</v>
      </c>
      <c r="AD2579" s="31">
        <f t="shared" si="660"/>
        <v>1.8405172413793105</v>
      </c>
      <c r="AE2579" s="31">
        <f t="shared" si="661"/>
        <v>2.1422413793103448</v>
      </c>
      <c r="AG2579" s="30">
        <f t="shared" si="653"/>
        <v>6126000</v>
      </c>
      <c r="AH2579" s="30">
        <f t="shared" si="648"/>
        <v>1.1426705843943846E-3</v>
      </c>
      <c r="AI2579" s="31">
        <f t="shared" si="649"/>
        <v>0.13940581129611493</v>
      </c>
      <c r="AJ2579" s="31">
        <f t="shared" si="650"/>
        <v>0.16225922298400261</v>
      </c>
      <c r="AK2579" s="30">
        <f>IF(W2579="si",($S2579*'COSTOS DE CREDITOS'!$C$27)/DATA!$G2579,"")</f>
        <v>107.09860810633695</v>
      </c>
      <c r="AL2579" s="90">
        <f>IF(W2579="si",'COSTOS DE CREDITOS'!$C$35,"")</f>
        <v>20.421138461538462</v>
      </c>
      <c r="AM2579" s="30">
        <f t="shared" si="654"/>
        <v>700</v>
      </c>
      <c r="AN2579" s="30">
        <f t="shared" si="655"/>
        <v>2422.3576840878177</v>
      </c>
      <c r="AO2579" s="30">
        <f t="shared" si="656"/>
        <v>3249.8774306556934</v>
      </c>
      <c r="AP2579" s="30">
        <f t="shared" si="657"/>
        <v>-2099.8101936729845</v>
      </c>
      <c r="AQ2579" s="19">
        <f t="shared" si="658"/>
        <v>-1.8258151577137358</v>
      </c>
    </row>
    <row r="2580" spans="1:43" x14ac:dyDescent="0.2">
      <c r="A2580" s="23" t="s">
        <v>5665</v>
      </c>
      <c r="B2580" s="6" t="s">
        <v>5678</v>
      </c>
      <c r="C2580" s="6" t="s">
        <v>5670</v>
      </c>
      <c r="D2580" s="2">
        <v>167245</v>
      </c>
      <c r="E2580" s="2">
        <v>167846</v>
      </c>
      <c r="F2580" s="3" t="s">
        <v>977</v>
      </c>
      <c r="G2580" s="2">
        <v>5</v>
      </c>
      <c r="H2580" s="2">
        <v>168270</v>
      </c>
      <c r="I2580" s="3" t="s">
        <v>3263</v>
      </c>
      <c r="J2580" s="15" t="s">
        <v>5688</v>
      </c>
      <c r="K2580" s="24" t="s">
        <v>5688</v>
      </c>
      <c r="L2580" s="15">
        <v>45231</v>
      </c>
      <c r="M2580" s="15">
        <v>45230</v>
      </c>
      <c r="N2580" s="15"/>
      <c r="O2580" s="26" t="e">
        <f>VLOOKUP(D2580,quash!A$2:$I$7791,9,FALSE)</f>
        <v>#N/A</v>
      </c>
      <c r="P2580" s="7">
        <v>10000</v>
      </c>
      <c r="Q2580" s="26">
        <v>116</v>
      </c>
      <c r="R2580" s="19">
        <v>2.7942683098729243E-2</v>
      </c>
      <c r="S2580" s="26">
        <v>16</v>
      </c>
      <c r="T2580" s="7">
        <v>7000</v>
      </c>
      <c r="U2580" s="2">
        <v>142</v>
      </c>
      <c r="V2580" s="11">
        <v>1758.65</v>
      </c>
      <c r="W2580" s="14" t="s">
        <v>5281</v>
      </c>
      <c r="X2580" s="18">
        <v>1</v>
      </c>
      <c r="Y2580" s="9">
        <v>7000</v>
      </c>
      <c r="Z2580" s="19">
        <f t="shared" si="651"/>
        <v>0</v>
      </c>
      <c r="AA2580" s="25">
        <v>1758.65</v>
      </c>
      <c r="AB2580" s="30">
        <f t="shared" si="652"/>
        <v>464000</v>
      </c>
      <c r="AC2580" s="30">
        <f t="shared" si="659"/>
        <v>1.5086206896551725E-2</v>
      </c>
      <c r="AD2580" s="31">
        <f t="shared" si="660"/>
        <v>1.75</v>
      </c>
      <c r="AE2580" s="31">
        <f t="shared" si="661"/>
        <v>2.1422413793103448</v>
      </c>
      <c r="AG2580" s="30">
        <f t="shared" si="653"/>
        <v>6126000</v>
      </c>
      <c r="AH2580" s="30">
        <f t="shared" si="648"/>
        <v>1.1426705843943846E-3</v>
      </c>
      <c r="AI2580" s="31">
        <f t="shared" si="649"/>
        <v>0.1325497877897486</v>
      </c>
      <c r="AJ2580" s="31">
        <f t="shared" si="650"/>
        <v>0.16225922298400261</v>
      </c>
      <c r="AK2580" s="30">
        <f>IF(W2580="si",($S2580*'COSTOS DE CREDITOS'!$C$27)/DATA!$G2580,"")</f>
        <v>65.906835757745824</v>
      </c>
      <c r="AL2580" s="90">
        <f>IF(W2580="si",'COSTOS DE CREDITOS'!$C$35,"")</f>
        <v>20.421138461538462</v>
      </c>
      <c r="AM2580" s="30">
        <f t="shared" si="654"/>
        <v>430.76923076923077</v>
      </c>
      <c r="AN2580" s="30">
        <f t="shared" si="655"/>
        <v>0</v>
      </c>
      <c r="AO2580" s="30">
        <f t="shared" si="656"/>
        <v>517.09720498851505</v>
      </c>
      <c r="AP2580" s="30">
        <f t="shared" si="657"/>
        <v>1241.5527950114852</v>
      </c>
      <c r="AQ2580" s="19">
        <f t="shared" si="658"/>
        <v>0.70596923493104657</v>
      </c>
    </row>
    <row r="2581" spans="1:43" x14ac:dyDescent="0.2">
      <c r="A2581" s="23" t="s">
        <v>5665</v>
      </c>
      <c r="B2581" s="6" t="s">
        <v>5675</v>
      </c>
      <c r="C2581" s="6" t="s">
        <v>5667</v>
      </c>
      <c r="D2581" s="2">
        <v>168130</v>
      </c>
      <c r="E2581" s="2">
        <v>168212</v>
      </c>
      <c r="F2581" s="3" t="s">
        <v>1022</v>
      </c>
      <c r="G2581" s="2">
        <v>5</v>
      </c>
      <c r="H2581" s="2">
        <v>168236</v>
      </c>
      <c r="I2581" s="3" t="s">
        <v>3264</v>
      </c>
      <c r="J2581" s="15" t="s">
        <v>5688</v>
      </c>
      <c r="K2581" s="24" t="s">
        <v>5688</v>
      </c>
      <c r="L2581" s="15">
        <v>45231</v>
      </c>
      <c r="M2581" s="15">
        <v>45230</v>
      </c>
      <c r="N2581" s="15"/>
      <c r="O2581" s="26" t="e">
        <f>VLOOKUP(D2581,quash!A$2:$I$7791,9,FALSE)</f>
        <v>#N/A</v>
      </c>
      <c r="P2581" s="7">
        <v>5000</v>
      </c>
      <c r="Q2581" s="26">
        <v>147</v>
      </c>
      <c r="R2581" s="19">
        <v>0.10761444073495681</v>
      </c>
      <c r="S2581" s="26">
        <v>16</v>
      </c>
      <c r="T2581" s="7">
        <v>5000</v>
      </c>
      <c r="U2581" s="2">
        <v>147</v>
      </c>
      <c r="V2581" s="11">
        <v>1303.3399999999999</v>
      </c>
      <c r="W2581" s="14" t="s">
        <v>5281</v>
      </c>
      <c r="X2581" s="18">
        <v>1</v>
      </c>
      <c r="Y2581" s="9">
        <v>5000</v>
      </c>
      <c r="Z2581" s="19">
        <f t="shared" si="651"/>
        <v>0</v>
      </c>
      <c r="AA2581" s="25">
        <v>1303.3399999999999</v>
      </c>
      <c r="AB2581" s="30">
        <f t="shared" si="652"/>
        <v>464000</v>
      </c>
      <c r="AC2581" s="30">
        <f t="shared" si="659"/>
        <v>1.0775862068965518E-2</v>
      </c>
      <c r="AD2581" s="31">
        <f t="shared" si="660"/>
        <v>1.584051724137931</v>
      </c>
      <c r="AE2581" s="31">
        <f t="shared" si="661"/>
        <v>1.584051724137931</v>
      </c>
      <c r="AG2581" s="30">
        <f t="shared" si="653"/>
        <v>6126000</v>
      </c>
      <c r="AH2581" s="30">
        <f t="shared" si="648"/>
        <v>8.1619327456741752E-4</v>
      </c>
      <c r="AI2581" s="31">
        <f t="shared" si="649"/>
        <v>0.11998041136141037</v>
      </c>
      <c r="AJ2581" s="31">
        <f t="shared" si="650"/>
        <v>0.11998041136141037</v>
      </c>
      <c r="AK2581" s="30">
        <f>IF(W2581="si",($S2581*'COSTOS DE CREDITOS'!$C$27)/DATA!$G2581,"")</f>
        <v>65.906835757745824</v>
      </c>
      <c r="AL2581" s="90">
        <f>IF(W2581="si",'COSTOS DE CREDITOS'!$C$35,"")</f>
        <v>20.421138461538462</v>
      </c>
      <c r="AM2581" s="30">
        <f t="shared" si="654"/>
        <v>307.69230769230774</v>
      </c>
      <c r="AN2581" s="30">
        <f t="shared" si="655"/>
        <v>0</v>
      </c>
      <c r="AO2581" s="30">
        <f t="shared" si="656"/>
        <v>394.02028191159201</v>
      </c>
      <c r="AP2581" s="30">
        <f t="shared" si="657"/>
        <v>909.31971808840785</v>
      </c>
      <c r="AQ2581" s="19">
        <f t="shared" si="658"/>
        <v>0.69768419452208008</v>
      </c>
    </row>
    <row r="2582" spans="1:43" x14ac:dyDescent="0.2">
      <c r="A2582" s="23" t="s">
        <v>5665</v>
      </c>
      <c r="B2582" s="6" t="s">
        <v>5672</v>
      </c>
      <c r="C2582" s="6" t="s">
        <v>5667</v>
      </c>
      <c r="D2582" s="2">
        <v>167726</v>
      </c>
      <c r="E2582" s="2">
        <v>168260</v>
      </c>
      <c r="F2582" s="3" t="s">
        <v>3242</v>
      </c>
      <c r="G2582" s="2">
        <v>5</v>
      </c>
      <c r="H2582" s="2">
        <v>168262</v>
      </c>
      <c r="I2582" s="3" t="s">
        <v>3265</v>
      </c>
      <c r="J2582" s="15">
        <v>45225</v>
      </c>
      <c r="K2582" s="24">
        <v>1266762264</v>
      </c>
      <c r="L2582" s="15">
        <v>45231</v>
      </c>
      <c r="M2582" s="15">
        <v>45230</v>
      </c>
      <c r="N2582" s="15"/>
      <c r="O2582" s="26" t="e">
        <f>VLOOKUP(D2582,quash!A$2:$I$7791,9,FALSE)</f>
        <v>#N/A</v>
      </c>
      <c r="P2582" s="7">
        <v>5000</v>
      </c>
      <c r="Q2582" s="26">
        <v>147</v>
      </c>
      <c r="R2582" s="19">
        <v>0.11226939921536</v>
      </c>
      <c r="S2582" s="26">
        <v>16</v>
      </c>
      <c r="T2582" s="7">
        <v>7000</v>
      </c>
      <c r="U2582" s="2">
        <v>142</v>
      </c>
      <c r="V2582" s="11">
        <v>1758.65</v>
      </c>
      <c r="W2582" s="14" t="s">
        <v>5281</v>
      </c>
      <c r="X2582" s="18">
        <v>1</v>
      </c>
      <c r="Y2582" s="9">
        <v>7000</v>
      </c>
      <c r="Z2582" s="19">
        <f t="shared" si="651"/>
        <v>0</v>
      </c>
      <c r="AA2582" s="25">
        <v>1758.65</v>
      </c>
      <c r="AB2582" s="30">
        <f t="shared" si="652"/>
        <v>464000</v>
      </c>
      <c r="AC2582" s="30">
        <f t="shared" si="659"/>
        <v>1.5086206896551725E-2</v>
      </c>
      <c r="AD2582" s="31">
        <f t="shared" si="660"/>
        <v>2.2176724137931036</v>
      </c>
      <c r="AE2582" s="31">
        <f t="shared" si="661"/>
        <v>2.1422413793103448</v>
      </c>
      <c r="AG2582" s="30">
        <f t="shared" si="653"/>
        <v>6126000</v>
      </c>
      <c r="AH2582" s="30">
        <f t="shared" si="648"/>
        <v>1.1426705843943846E-3</v>
      </c>
      <c r="AI2582" s="31">
        <f t="shared" si="649"/>
        <v>0.16797257590597453</v>
      </c>
      <c r="AJ2582" s="31">
        <f t="shared" si="650"/>
        <v>0.16225922298400261</v>
      </c>
      <c r="AK2582" s="30">
        <f>IF(W2582="si",($S2582*'COSTOS DE CREDITOS'!$C$27)/DATA!$G2582,"")</f>
        <v>65.906835757745824</v>
      </c>
      <c r="AL2582" s="90">
        <f>IF(W2582="si",'COSTOS DE CREDITOS'!$C$35,"")</f>
        <v>20.421138461538462</v>
      </c>
      <c r="AM2582" s="30">
        <f t="shared" si="654"/>
        <v>430.76923076923077</v>
      </c>
      <c r="AN2582" s="30">
        <f t="shared" si="655"/>
        <v>0</v>
      </c>
      <c r="AO2582" s="30">
        <f t="shared" si="656"/>
        <v>517.09720498851505</v>
      </c>
      <c r="AP2582" s="30">
        <f t="shared" si="657"/>
        <v>1241.5527950114852</v>
      </c>
      <c r="AQ2582" s="19">
        <f t="shared" si="658"/>
        <v>0.70596923493104657</v>
      </c>
    </row>
    <row r="2583" spans="1:43" x14ac:dyDescent="0.2">
      <c r="A2583" s="23" t="s">
        <v>5665</v>
      </c>
      <c r="B2583" s="6" t="s">
        <v>5672</v>
      </c>
      <c r="C2583" s="6" t="s">
        <v>5667</v>
      </c>
      <c r="D2583" s="2">
        <v>167590</v>
      </c>
      <c r="E2583" s="2">
        <v>168260</v>
      </c>
      <c r="F2583" s="3" t="s">
        <v>3242</v>
      </c>
      <c r="G2583" s="2">
        <v>5</v>
      </c>
      <c r="H2583" s="2">
        <v>168263</v>
      </c>
      <c r="I2583" s="3" t="s">
        <v>3266</v>
      </c>
      <c r="J2583" s="15">
        <v>45224</v>
      </c>
      <c r="K2583" s="24">
        <v>1266154370</v>
      </c>
      <c r="L2583" s="15">
        <v>45231</v>
      </c>
      <c r="M2583" s="15">
        <v>45230</v>
      </c>
      <c r="N2583" s="15"/>
      <c r="O2583" s="26">
        <f>VLOOKUP(D2583,quash!A$2:$I$7791,9,FALSE)</f>
        <v>1</v>
      </c>
      <c r="P2583" s="7">
        <v>10000</v>
      </c>
      <c r="Q2583" s="26">
        <v>112</v>
      </c>
      <c r="R2583" s="19">
        <v>3.3741050530766176E-2</v>
      </c>
      <c r="S2583" s="26">
        <v>16</v>
      </c>
      <c r="T2583" s="7">
        <v>8000</v>
      </c>
      <c r="U2583" s="2">
        <v>142</v>
      </c>
      <c r="V2583" s="11">
        <v>2013.74</v>
      </c>
      <c r="W2583" s="14" t="s">
        <v>5281</v>
      </c>
      <c r="X2583" s="18">
        <v>1</v>
      </c>
      <c r="Y2583" s="9">
        <v>8000</v>
      </c>
      <c r="Z2583" s="19">
        <f t="shared" si="651"/>
        <v>0</v>
      </c>
      <c r="AA2583" s="25">
        <v>2013.74</v>
      </c>
      <c r="AB2583" s="30">
        <f t="shared" si="652"/>
        <v>369000</v>
      </c>
      <c r="AC2583" s="30">
        <f t="shared" si="659"/>
        <v>2.1680216802168022E-2</v>
      </c>
      <c r="AD2583" s="31">
        <f t="shared" si="660"/>
        <v>2.4281842818428183</v>
      </c>
      <c r="AE2583" s="31">
        <f t="shared" si="661"/>
        <v>3.078590785907859</v>
      </c>
      <c r="AG2583" s="30">
        <f t="shared" si="653"/>
        <v>2427000</v>
      </c>
      <c r="AH2583" s="30">
        <f t="shared" si="648"/>
        <v>3.296250515039143E-3</v>
      </c>
      <c r="AI2583" s="31">
        <f t="shared" si="649"/>
        <v>0.369180057684384</v>
      </c>
      <c r="AJ2583" s="31">
        <f t="shared" si="650"/>
        <v>0.4680675731355583</v>
      </c>
      <c r="AK2583" s="30">
        <f>IF(W2583="si",($S2583*'COSTOS DE CREDITOS'!$C$27)/DATA!$G2583,"")</f>
        <v>65.906835757745824</v>
      </c>
      <c r="AL2583" s="90">
        <f>IF(W2583="si",'COSTOS DE CREDITOS'!$C$35,"")</f>
        <v>20.421138461538462</v>
      </c>
      <c r="AM2583" s="30">
        <f t="shared" si="654"/>
        <v>492.30769230769232</v>
      </c>
      <c r="AN2583" s="30">
        <f t="shared" si="655"/>
        <v>0</v>
      </c>
      <c r="AO2583" s="30">
        <f t="shared" si="656"/>
        <v>578.63566652697659</v>
      </c>
      <c r="AP2583" s="30">
        <f t="shared" si="657"/>
        <v>1435.1043334730234</v>
      </c>
      <c r="AQ2583" s="19">
        <f t="shared" si="658"/>
        <v>0.71265621851531147</v>
      </c>
    </row>
    <row r="2584" spans="1:43" x14ac:dyDescent="0.2">
      <c r="A2584" s="23" t="s">
        <v>5665</v>
      </c>
      <c r="B2584" s="6" t="s">
        <v>5672</v>
      </c>
      <c r="C2584" s="6" t="s">
        <v>5667</v>
      </c>
      <c r="D2584" s="2">
        <v>167586</v>
      </c>
      <c r="E2584" s="2">
        <v>168260</v>
      </c>
      <c r="F2584" s="3" t="s">
        <v>3242</v>
      </c>
      <c r="G2584" s="2">
        <v>5</v>
      </c>
      <c r="H2584" s="2">
        <v>168264</v>
      </c>
      <c r="I2584" s="3" t="s">
        <v>3267</v>
      </c>
      <c r="J2584" s="15">
        <v>45224</v>
      </c>
      <c r="K2584" s="24">
        <v>1266134218</v>
      </c>
      <c r="L2584" s="15">
        <v>45231</v>
      </c>
      <c r="M2584" s="15">
        <v>45230</v>
      </c>
      <c r="N2584" s="15"/>
      <c r="O2584" s="26" t="e">
        <f>VLOOKUP(D2584,quash!A$2:$I$7791,9,FALSE)</f>
        <v>#N/A</v>
      </c>
      <c r="P2584" s="7">
        <v>10000</v>
      </c>
      <c r="Q2584" s="26">
        <v>132</v>
      </c>
      <c r="R2584" s="19">
        <v>5.8283715876113903E-2</v>
      </c>
      <c r="S2584" s="26">
        <v>16</v>
      </c>
      <c r="T2584" s="7">
        <v>5000</v>
      </c>
      <c r="U2584" s="2">
        <v>147</v>
      </c>
      <c r="V2584" s="11">
        <v>1303.3399999999999</v>
      </c>
      <c r="W2584" s="14" t="s">
        <v>5281</v>
      </c>
      <c r="X2584" s="18">
        <v>1</v>
      </c>
      <c r="Y2584" s="9">
        <v>5000</v>
      </c>
      <c r="Z2584" s="19">
        <f t="shared" si="651"/>
        <v>0</v>
      </c>
      <c r="AA2584" s="25">
        <v>1303.3399999999999</v>
      </c>
      <c r="AB2584" s="30">
        <f t="shared" si="652"/>
        <v>464000</v>
      </c>
      <c r="AC2584" s="30">
        <f t="shared" si="659"/>
        <v>1.0775862068965518E-2</v>
      </c>
      <c r="AD2584" s="31">
        <f t="shared" si="660"/>
        <v>1.4224137931034484</v>
      </c>
      <c r="AE2584" s="31">
        <f t="shared" si="661"/>
        <v>1.584051724137931</v>
      </c>
      <c r="AG2584" s="30">
        <f t="shared" si="653"/>
        <v>6126000</v>
      </c>
      <c r="AH2584" s="30">
        <f t="shared" ref="AH2584:AH2647" si="662">IFERROR($T2584/AG2584,"")</f>
        <v>8.1619327456741752E-4</v>
      </c>
      <c r="AI2584" s="31">
        <f t="shared" ref="AI2584:AI2647" si="663">IFERROR(AH2584*$Q2584,"")</f>
        <v>0.10773751224289911</v>
      </c>
      <c r="AJ2584" s="31">
        <f t="shared" ref="AJ2584:AJ2647" si="664">IFERROR(AH2584*$U2584,"")</f>
        <v>0.11998041136141037</v>
      </c>
      <c r="AK2584" s="30">
        <f>IF(W2584="si",($S2584*'COSTOS DE CREDITOS'!$C$27)/DATA!$G2584,"")</f>
        <v>65.906835757745824</v>
      </c>
      <c r="AL2584" s="90">
        <f>IF(W2584="si",'COSTOS DE CREDITOS'!$C$35,"")</f>
        <v>20.421138461538462</v>
      </c>
      <c r="AM2584" s="30">
        <f t="shared" si="654"/>
        <v>307.69230769230774</v>
      </c>
      <c r="AN2584" s="30">
        <f t="shared" si="655"/>
        <v>0</v>
      </c>
      <c r="AO2584" s="30">
        <f t="shared" si="656"/>
        <v>394.02028191159201</v>
      </c>
      <c r="AP2584" s="30">
        <f t="shared" si="657"/>
        <v>909.31971808840785</v>
      </c>
      <c r="AQ2584" s="19">
        <f t="shared" si="658"/>
        <v>0.69768419452208008</v>
      </c>
    </row>
    <row r="2585" spans="1:43" x14ac:dyDescent="0.2">
      <c r="A2585" s="23" t="s">
        <v>5665</v>
      </c>
      <c r="B2585" s="6" t="s">
        <v>5672</v>
      </c>
      <c r="C2585" s="6" t="s">
        <v>5667</v>
      </c>
      <c r="D2585" s="2">
        <v>167583</v>
      </c>
      <c r="E2585" s="2">
        <v>168260</v>
      </c>
      <c r="F2585" s="3" t="s">
        <v>3242</v>
      </c>
      <c r="G2585" s="2">
        <v>5</v>
      </c>
      <c r="H2585" s="2">
        <v>168265</v>
      </c>
      <c r="I2585" s="3" t="s">
        <v>3268</v>
      </c>
      <c r="J2585" s="15">
        <v>45224</v>
      </c>
      <c r="K2585" s="24">
        <v>1266095239</v>
      </c>
      <c r="L2585" s="15">
        <v>45231</v>
      </c>
      <c r="M2585" s="15">
        <v>45230</v>
      </c>
      <c r="N2585" s="15"/>
      <c r="O2585" s="26" t="e">
        <f>VLOOKUP(D2585,quash!A$2:$I$7791,9,FALSE)</f>
        <v>#N/A</v>
      </c>
      <c r="P2585" s="7">
        <v>10000</v>
      </c>
      <c r="Q2585" s="26">
        <v>115</v>
      </c>
      <c r="R2585" s="19">
        <v>3.97705569269148E-2</v>
      </c>
      <c r="S2585" s="26">
        <v>16</v>
      </c>
      <c r="T2585" s="7">
        <v>7000</v>
      </c>
      <c r="U2585" s="2">
        <v>142</v>
      </c>
      <c r="V2585" s="11">
        <v>1758.65</v>
      </c>
      <c r="W2585" s="14" t="s">
        <v>5281</v>
      </c>
      <c r="X2585" s="18">
        <v>1</v>
      </c>
      <c r="Y2585" s="9">
        <v>7000</v>
      </c>
      <c r="Z2585" s="19">
        <f t="shared" si="651"/>
        <v>0</v>
      </c>
      <c r="AA2585" s="25">
        <v>1758.65</v>
      </c>
      <c r="AB2585" s="30">
        <f t="shared" si="652"/>
        <v>464000</v>
      </c>
      <c r="AC2585" s="30">
        <f t="shared" si="659"/>
        <v>1.5086206896551725E-2</v>
      </c>
      <c r="AD2585" s="31">
        <f t="shared" si="660"/>
        <v>1.7349137931034484</v>
      </c>
      <c r="AE2585" s="31">
        <f t="shared" si="661"/>
        <v>2.1422413793103448</v>
      </c>
      <c r="AG2585" s="30">
        <f t="shared" si="653"/>
        <v>6126000</v>
      </c>
      <c r="AH2585" s="30">
        <f t="shared" si="662"/>
        <v>1.1426705843943846E-3</v>
      </c>
      <c r="AI2585" s="31">
        <f t="shared" si="663"/>
        <v>0.13140711720535422</v>
      </c>
      <c r="AJ2585" s="31">
        <f t="shared" si="664"/>
        <v>0.16225922298400261</v>
      </c>
      <c r="AK2585" s="30">
        <f>IF(W2585="si",($S2585*'COSTOS DE CREDITOS'!$C$27)/DATA!$G2585,"")</f>
        <v>65.906835757745824</v>
      </c>
      <c r="AL2585" s="90">
        <f>IF(W2585="si",'COSTOS DE CREDITOS'!$C$35,"")</f>
        <v>20.421138461538462</v>
      </c>
      <c r="AM2585" s="30">
        <f t="shared" si="654"/>
        <v>430.76923076923077</v>
      </c>
      <c r="AN2585" s="30">
        <f t="shared" si="655"/>
        <v>0</v>
      </c>
      <c r="AO2585" s="30">
        <f t="shared" si="656"/>
        <v>517.09720498851505</v>
      </c>
      <c r="AP2585" s="30">
        <f t="shared" si="657"/>
        <v>1241.5527950114852</v>
      </c>
      <c r="AQ2585" s="19">
        <f t="shared" si="658"/>
        <v>0.70596923493104657</v>
      </c>
    </row>
    <row r="2586" spans="1:43" x14ac:dyDescent="0.2">
      <c r="A2586" s="23" t="s">
        <v>5665</v>
      </c>
      <c r="B2586" s="6" t="s">
        <v>5672</v>
      </c>
      <c r="C2586" s="6" t="s">
        <v>5667</v>
      </c>
      <c r="D2586" s="2">
        <v>168086</v>
      </c>
      <c r="E2586" s="2">
        <v>168237</v>
      </c>
      <c r="F2586" s="3" t="s">
        <v>2324</v>
      </c>
      <c r="G2586" s="2">
        <v>5</v>
      </c>
      <c r="H2586" s="2">
        <v>168282</v>
      </c>
      <c r="I2586" s="3" t="s">
        <v>3269</v>
      </c>
      <c r="J2586" s="15">
        <v>45320</v>
      </c>
      <c r="K2586" s="24">
        <v>1329946613</v>
      </c>
      <c r="L2586" s="15">
        <v>45231</v>
      </c>
      <c r="M2586" s="15">
        <v>45230</v>
      </c>
      <c r="N2586" s="15"/>
      <c r="O2586" s="26" t="e">
        <f>VLOOKUP(D2586,quash!A$2:$I$7791,9,FALSE)</f>
        <v>#N/A</v>
      </c>
      <c r="P2586" s="7">
        <v>7000</v>
      </c>
      <c r="Q2586" s="26">
        <v>110</v>
      </c>
      <c r="R2586" s="19">
        <v>1.8298129407071966E-2</v>
      </c>
      <c r="S2586" s="26">
        <v>16</v>
      </c>
      <c r="T2586" s="7">
        <v>5000</v>
      </c>
      <c r="U2586" s="2">
        <v>147</v>
      </c>
      <c r="V2586" s="11">
        <v>1303.3399999999999</v>
      </c>
      <c r="W2586" s="14" t="s">
        <v>5281</v>
      </c>
      <c r="X2586" s="18">
        <v>1</v>
      </c>
      <c r="Y2586" s="9">
        <v>5000</v>
      </c>
      <c r="Z2586" s="19">
        <f t="shared" si="651"/>
        <v>0</v>
      </c>
      <c r="AA2586" s="25">
        <v>1303.3399999999999</v>
      </c>
      <c r="AB2586" s="30">
        <f t="shared" si="652"/>
        <v>464000</v>
      </c>
      <c r="AC2586" s="30">
        <f t="shared" si="659"/>
        <v>1.0775862068965518E-2</v>
      </c>
      <c r="AD2586" s="31">
        <f t="shared" si="660"/>
        <v>1.1853448275862071</v>
      </c>
      <c r="AE2586" s="31">
        <f t="shared" si="661"/>
        <v>1.584051724137931</v>
      </c>
      <c r="AG2586" s="30">
        <f t="shared" si="653"/>
        <v>6126000</v>
      </c>
      <c r="AH2586" s="30">
        <f t="shared" si="662"/>
        <v>8.1619327456741752E-4</v>
      </c>
      <c r="AI2586" s="31">
        <f t="shared" si="663"/>
        <v>8.9781260202415933E-2</v>
      </c>
      <c r="AJ2586" s="31">
        <f t="shared" si="664"/>
        <v>0.11998041136141037</v>
      </c>
      <c r="AK2586" s="30">
        <f>IF(W2586="si",($S2586*'COSTOS DE CREDITOS'!$C$27)/DATA!$G2586,"")</f>
        <v>65.906835757745824</v>
      </c>
      <c r="AL2586" s="90">
        <f>IF(W2586="si",'COSTOS DE CREDITOS'!$C$35,"")</f>
        <v>20.421138461538462</v>
      </c>
      <c r="AM2586" s="30">
        <f t="shared" si="654"/>
        <v>307.69230769230774</v>
      </c>
      <c r="AN2586" s="30">
        <f t="shared" si="655"/>
        <v>0</v>
      </c>
      <c r="AO2586" s="30">
        <f t="shared" si="656"/>
        <v>394.02028191159201</v>
      </c>
      <c r="AP2586" s="30">
        <f t="shared" si="657"/>
        <v>909.31971808840785</v>
      </c>
      <c r="AQ2586" s="19">
        <f t="shared" si="658"/>
        <v>0.69768419452208008</v>
      </c>
    </row>
    <row r="2587" spans="1:43" x14ac:dyDescent="0.2">
      <c r="A2587" s="23" t="s">
        <v>5665</v>
      </c>
      <c r="B2587" s="6" t="s">
        <v>5683</v>
      </c>
      <c r="C2587" s="6" t="s">
        <v>5670</v>
      </c>
      <c r="D2587" s="2">
        <v>167874</v>
      </c>
      <c r="E2587" s="2">
        <v>168304</v>
      </c>
      <c r="F2587" s="3" t="s">
        <v>3244</v>
      </c>
      <c r="G2587" s="2">
        <v>5</v>
      </c>
      <c r="H2587" s="2">
        <v>168306</v>
      </c>
      <c r="I2587" s="3" t="s">
        <v>3270</v>
      </c>
      <c r="J2587" s="15">
        <v>45226</v>
      </c>
      <c r="K2587" s="24">
        <v>1267402942</v>
      </c>
      <c r="L2587" s="15">
        <v>45233</v>
      </c>
      <c r="M2587" s="15">
        <v>45230</v>
      </c>
      <c r="N2587" s="15"/>
      <c r="O2587" s="26" t="e">
        <f>VLOOKUP(D2587,quash!A$2:$I$7791,9,FALSE)</f>
        <v>#N/A</v>
      </c>
      <c r="P2587" s="7">
        <v>10000</v>
      </c>
      <c r="Q2587" s="26">
        <v>132</v>
      </c>
      <c r="R2587" s="19">
        <v>5.8283715876113903E-2</v>
      </c>
      <c r="S2587" s="26">
        <v>16</v>
      </c>
      <c r="T2587" s="7">
        <v>8000</v>
      </c>
      <c r="U2587" s="2">
        <v>142</v>
      </c>
      <c r="V2587" s="11">
        <v>2013.74</v>
      </c>
      <c r="W2587" s="14" t="s">
        <v>5281</v>
      </c>
      <c r="X2587" s="18">
        <v>1</v>
      </c>
      <c r="Y2587" s="9">
        <v>8000</v>
      </c>
      <c r="Z2587" s="19">
        <f t="shared" si="651"/>
        <v>0</v>
      </c>
      <c r="AA2587" s="25">
        <v>2013.74</v>
      </c>
      <c r="AB2587" s="30">
        <f t="shared" si="652"/>
        <v>464000</v>
      </c>
      <c r="AC2587" s="30">
        <f t="shared" si="659"/>
        <v>1.7241379310344827E-2</v>
      </c>
      <c r="AD2587" s="31">
        <f t="shared" si="660"/>
        <v>2.2758620689655173</v>
      </c>
      <c r="AE2587" s="31">
        <f t="shared" si="661"/>
        <v>2.4482758620689653</v>
      </c>
      <c r="AG2587" s="30">
        <f t="shared" si="653"/>
        <v>6126000</v>
      </c>
      <c r="AH2587" s="30">
        <f t="shared" si="662"/>
        <v>1.3059092393078681E-3</v>
      </c>
      <c r="AI2587" s="31">
        <f t="shared" si="663"/>
        <v>0.17238001958863858</v>
      </c>
      <c r="AJ2587" s="31">
        <f t="shared" si="664"/>
        <v>0.18543911198171725</v>
      </c>
      <c r="AK2587" s="30">
        <f>IF(W2587="si",($S2587*'COSTOS DE CREDITOS'!$C$27)/DATA!$G2587,"")</f>
        <v>65.906835757745824</v>
      </c>
      <c r="AL2587" s="90">
        <f>IF(W2587="si",'COSTOS DE CREDITOS'!$C$35,"")</f>
        <v>20.421138461538462</v>
      </c>
      <c r="AM2587" s="30">
        <f t="shared" si="654"/>
        <v>492.30769230769232</v>
      </c>
      <c r="AN2587" s="30">
        <f t="shared" si="655"/>
        <v>0</v>
      </c>
      <c r="AO2587" s="30">
        <f t="shared" si="656"/>
        <v>578.63566652697659</v>
      </c>
      <c r="AP2587" s="30">
        <f t="shared" si="657"/>
        <v>1435.1043334730234</v>
      </c>
      <c r="AQ2587" s="19">
        <f t="shared" si="658"/>
        <v>0.71265621851531147</v>
      </c>
    </row>
    <row r="2588" spans="1:43" x14ac:dyDescent="0.2">
      <c r="A2588" s="23" t="s">
        <v>5665</v>
      </c>
      <c r="B2588" s="6" t="s">
        <v>5683</v>
      </c>
      <c r="C2588" s="6" t="s">
        <v>5670</v>
      </c>
      <c r="D2588" s="2">
        <v>168024</v>
      </c>
      <c r="E2588" s="2">
        <v>168304</v>
      </c>
      <c r="F2588" s="3" t="s">
        <v>3244</v>
      </c>
      <c r="G2588" s="2">
        <v>5</v>
      </c>
      <c r="H2588" s="2">
        <v>168307</v>
      </c>
      <c r="I2588" s="3" t="s">
        <v>3271</v>
      </c>
      <c r="J2588" s="15">
        <v>45229</v>
      </c>
      <c r="K2588" s="24">
        <v>1269382175</v>
      </c>
      <c r="L2588" s="15">
        <v>45233</v>
      </c>
      <c r="M2588" s="15">
        <v>45230</v>
      </c>
      <c r="N2588" s="15"/>
      <c r="O2588" s="26" t="e">
        <f>VLOOKUP(D2588,quash!A$2:$I$7791,9,FALSE)</f>
        <v>#N/A</v>
      </c>
      <c r="P2588" s="7">
        <v>10000</v>
      </c>
      <c r="Q2588" s="26">
        <v>132</v>
      </c>
      <c r="R2588" s="19">
        <v>5.8283715876113903E-2</v>
      </c>
      <c r="S2588" s="26">
        <v>16</v>
      </c>
      <c r="T2588" s="7">
        <v>8000</v>
      </c>
      <c r="U2588" s="2">
        <v>142</v>
      </c>
      <c r="V2588" s="11">
        <v>2013.74</v>
      </c>
      <c r="W2588" s="14" t="s">
        <v>5281</v>
      </c>
      <c r="X2588" s="18">
        <v>1</v>
      </c>
      <c r="Y2588" s="9">
        <v>8000</v>
      </c>
      <c r="Z2588" s="19">
        <f t="shared" si="651"/>
        <v>0</v>
      </c>
      <c r="AA2588" s="25">
        <v>2013.74</v>
      </c>
      <c r="AB2588" s="30">
        <f t="shared" si="652"/>
        <v>464000</v>
      </c>
      <c r="AC2588" s="30">
        <f t="shared" si="659"/>
        <v>1.7241379310344827E-2</v>
      </c>
      <c r="AD2588" s="31">
        <f t="shared" si="660"/>
        <v>2.2758620689655173</v>
      </c>
      <c r="AE2588" s="31">
        <f t="shared" si="661"/>
        <v>2.4482758620689653</v>
      </c>
      <c r="AG2588" s="30">
        <f t="shared" si="653"/>
        <v>6126000</v>
      </c>
      <c r="AH2588" s="30">
        <f t="shared" si="662"/>
        <v>1.3059092393078681E-3</v>
      </c>
      <c r="AI2588" s="31">
        <f t="shared" si="663"/>
        <v>0.17238001958863858</v>
      </c>
      <c r="AJ2588" s="31">
        <f t="shared" si="664"/>
        <v>0.18543911198171725</v>
      </c>
      <c r="AK2588" s="30">
        <f>IF(W2588="si",($S2588*'COSTOS DE CREDITOS'!$C$27)/DATA!$G2588,"")</f>
        <v>65.906835757745824</v>
      </c>
      <c r="AL2588" s="90">
        <f>IF(W2588="si",'COSTOS DE CREDITOS'!$C$35,"")</f>
        <v>20.421138461538462</v>
      </c>
      <c r="AM2588" s="30">
        <f t="shared" si="654"/>
        <v>492.30769230769232</v>
      </c>
      <c r="AN2588" s="30">
        <f t="shared" si="655"/>
        <v>0</v>
      </c>
      <c r="AO2588" s="30">
        <f t="shared" si="656"/>
        <v>578.63566652697659</v>
      </c>
      <c r="AP2588" s="30">
        <f t="shared" si="657"/>
        <v>1435.1043334730234</v>
      </c>
      <c r="AQ2588" s="19">
        <f t="shared" si="658"/>
        <v>0.71265621851531147</v>
      </c>
    </row>
    <row r="2589" spans="1:43" x14ac:dyDescent="0.2">
      <c r="A2589" s="23" t="s">
        <v>5665</v>
      </c>
      <c r="B2589" s="6" t="s">
        <v>5683</v>
      </c>
      <c r="C2589" s="6" t="s">
        <v>5670</v>
      </c>
      <c r="D2589" s="2">
        <v>167867</v>
      </c>
      <c r="E2589" s="2">
        <v>168304</v>
      </c>
      <c r="F2589" s="3" t="s">
        <v>3244</v>
      </c>
      <c r="G2589" s="2">
        <v>5</v>
      </c>
      <c r="H2589" s="2">
        <v>168308</v>
      </c>
      <c r="I2589" s="3" t="s">
        <v>3272</v>
      </c>
      <c r="J2589" s="15">
        <v>45348</v>
      </c>
      <c r="K2589" s="24">
        <v>1348876391</v>
      </c>
      <c r="L2589" s="15">
        <v>45233</v>
      </c>
      <c r="M2589" s="15">
        <v>45230</v>
      </c>
      <c r="N2589" s="15"/>
      <c r="O2589" s="26" t="e">
        <f>VLOOKUP(D2589,quash!A$2:$I$7791,9,FALSE)</f>
        <v>#N/A</v>
      </c>
      <c r="P2589" s="7">
        <v>10000</v>
      </c>
      <c r="Q2589" s="26">
        <v>147</v>
      </c>
      <c r="R2589" s="19">
        <v>7.9000519063170294E-2</v>
      </c>
      <c r="S2589" s="26">
        <v>16</v>
      </c>
      <c r="T2589" s="7">
        <v>6000</v>
      </c>
      <c r="U2589" s="2">
        <v>142</v>
      </c>
      <c r="V2589" s="11">
        <v>1503.37</v>
      </c>
      <c r="W2589" s="14" t="s">
        <v>5281</v>
      </c>
      <c r="X2589" s="18">
        <v>1</v>
      </c>
      <c r="Y2589" s="9">
        <v>6000</v>
      </c>
      <c r="Z2589" s="19">
        <f t="shared" si="651"/>
        <v>0</v>
      </c>
      <c r="AA2589" s="25">
        <v>1503.37</v>
      </c>
      <c r="AB2589" s="30">
        <f t="shared" si="652"/>
        <v>464000</v>
      </c>
      <c r="AC2589" s="30">
        <f t="shared" si="659"/>
        <v>1.2931034482758621E-2</v>
      </c>
      <c r="AD2589" s="31">
        <f t="shared" si="660"/>
        <v>1.9008620689655171</v>
      </c>
      <c r="AE2589" s="31">
        <f t="shared" si="661"/>
        <v>1.8362068965517242</v>
      </c>
      <c r="AG2589" s="30">
        <f t="shared" si="653"/>
        <v>6126000</v>
      </c>
      <c r="AH2589" s="30">
        <f t="shared" si="662"/>
        <v>9.7943192948090111E-4</v>
      </c>
      <c r="AI2589" s="31">
        <f t="shared" si="663"/>
        <v>0.14397649363369247</v>
      </c>
      <c r="AJ2589" s="31">
        <f t="shared" si="664"/>
        <v>0.13907933398628797</v>
      </c>
      <c r="AK2589" s="30">
        <f>IF(W2589="si",($S2589*'COSTOS DE CREDITOS'!$C$27)/DATA!$G2589,"")</f>
        <v>65.906835757745824</v>
      </c>
      <c r="AL2589" s="90">
        <f>IF(W2589="si",'COSTOS DE CREDITOS'!$C$35,"")</f>
        <v>20.421138461538462</v>
      </c>
      <c r="AM2589" s="30">
        <f t="shared" si="654"/>
        <v>369.23076923076923</v>
      </c>
      <c r="AN2589" s="30">
        <f t="shared" si="655"/>
        <v>0</v>
      </c>
      <c r="AO2589" s="30">
        <f t="shared" si="656"/>
        <v>455.5587434500535</v>
      </c>
      <c r="AP2589" s="30">
        <f t="shared" si="657"/>
        <v>1047.8112565499464</v>
      </c>
      <c r="AQ2589" s="19">
        <f t="shared" si="658"/>
        <v>0.69697496727348984</v>
      </c>
    </row>
    <row r="2590" spans="1:43" x14ac:dyDescent="0.2">
      <c r="A2590" s="23" t="s">
        <v>5665</v>
      </c>
      <c r="B2590" s="6" t="s">
        <v>5683</v>
      </c>
      <c r="C2590" s="6" t="s">
        <v>5670</v>
      </c>
      <c r="D2590" s="2">
        <v>167884</v>
      </c>
      <c r="E2590" s="2">
        <v>168304</v>
      </c>
      <c r="F2590" s="3" t="s">
        <v>3244</v>
      </c>
      <c r="G2590" s="2">
        <v>5</v>
      </c>
      <c r="H2590" s="2">
        <v>168309</v>
      </c>
      <c r="I2590" s="3" t="s">
        <v>3273</v>
      </c>
      <c r="J2590" s="15">
        <v>45348</v>
      </c>
      <c r="K2590" s="24">
        <v>1348874310</v>
      </c>
      <c r="L2590" s="15">
        <v>45233</v>
      </c>
      <c r="M2590" s="15">
        <v>45230</v>
      </c>
      <c r="N2590" s="15"/>
      <c r="O2590" s="26" t="e">
        <f>VLOOKUP(D2590,quash!A$2:$I$7791,9,FALSE)</f>
        <v>#N/A</v>
      </c>
      <c r="P2590" s="7">
        <v>10000</v>
      </c>
      <c r="Q2590" s="26">
        <v>115</v>
      </c>
      <c r="R2590" s="19">
        <v>3.97705569269148E-2</v>
      </c>
      <c r="S2590" s="26">
        <v>16</v>
      </c>
      <c r="T2590" s="7">
        <v>8000</v>
      </c>
      <c r="U2590" s="2">
        <v>142</v>
      </c>
      <c r="V2590" s="11">
        <v>2013.74</v>
      </c>
      <c r="W2590" s="14" t="s">
        <v>5281</v>
      </c>
      <c r="X2590" s="18">
        <v>1</v>
      </c>
      <c r="Y2590" s="9">
        <v>8000</v>
      </c>
      <c r="Z2590" s="19">
        <f t="shared" si="651"/>
        <v>0</v>
      </c>
      <c r="AA2590" s="25">
        <v>2013.74</v>
      </c>
      <c r="AB2590" s="30">
        <f t="shared" si="652"/>
        <v>464000</v>
      </c>
      <c r="AC2590" s="30">
        <f t="shared" si="659"/>
        <v>1.7241379310344827E-2</v>
      </c>
      <c r="AD2590" s="31">
        <f t="shared" si="660"/>
        <v>1.9827586206896552</v>
      </c>
      <c r="AE2590" s="31">
        <f t="shared" si="661"/>
        <v>2.4482758620689653</v>
      </c>
      <c r="AG2590" s="30">
        <f t="shared" si="653"/>
        <v>6126000</v>
      </c>
      <c r="AH2590" s="30">
        <f t="shared" si="662"/>
        <v>1.3059092393078681E-3</v>
      </c>
      <c r="AI2590" s="31">
        <f t="shared" si="663"/>
        <v>0.15017956252040482</v>
      </c>
      <c r="AJ2590" s="31">
        <f t="shared" si="664"/>
        <v>0.18543911198171725</v>
      </c>
      <c r="AK2590" s="30">
        <f>IF(W2590="si",($S2590*'COSTOS DE CREDITOS'!$C$27)/DATA!$G2590,"")</f>
        <v>65.906835757745824</v>
      </c>
      <c r="AL2590" s="90">
        <f>IF(W2590="si",'COSTOS DE CREDITOS'!$C$35,"")</f>
        <v>20.421138461538462</v>
      </c>
      <c r="AM2590" s="30">
        <f t="shared" si="654"/>
        <v>492.30769230769232</v>
      </c>
      <c r="AN2590" s="30">
        <f t="shared" si="655"/>
        <v>0</v>
      </c>
      <c r="AO2590" s="30">
        <f t="shared" si="656"/>
        <v>578.63566652697659</v>
      </c>
      <c r="AP2590" s="30">
        <f t="shared" si="657"/>
        <v>1435.1043334730234</v>
      </c>
      <c r="AQ2590" s="19">
        <f t="shared" si="658"/>
        <v>0.71265621851531147</v>
      </c>
    </row>
    <row r="2591" spans="1:43" x14ac:dyDescent="0.2">
      <c r="A2591" s="23" t="s">
        <v>5665</v>
      </c>
      <c r="B2591" s="6" t="s">
        <v>5684</v>
      </c>
      <c r="C2591" s="6" t="s">
        <v>5667</v>
      </c>
      <c r="D2591" s="2">
        <v>168048</v>
      </c>
      <c r="E2591" s="2">
        <v>168311</v>
      </c>
      <c r="F2591" s="3" t="s">
        <v>3246</v>
      </c>
      <c r="G2591" s="2">
        <v>5</v>
      </c>
      <c r="H2591" s="2">
        <v>168313</v>
      </c>
      <c r="I2591" s="3" t="s">
        <v>3274</v>
      </c>
      <c r="J2591" s="15" t="s">
        <v>5688</v>
      </c>
      <c r="K2591" s="24" t="s">
        <v>5688</v>
      </c>
      <c r="L2591" s="15">
        <v>45233</v>
      </c>
      <c r="M2591" s="15">
        <v>45230</v>
      </c>
      <c r="N2591" s="15"/>
      <c r="O2591" s="26" t="e">
        <f>VLOOKUP(D2591,quash!A$2:$I$7791,9,FALSE)</f>
        <v>#N/A</v>
      </c>
      <c r="P2591" s="7">
        <v>14000</v>
      </c>
      <c r="Q2591" s="26">
        <v>121</v>
      </c>
      <c r="R2591" s="19">
        <v>4.8603235157307835E-2</v>
      </c>
      <c r="S2591" s="93">
        <v>26</v>
      </c>
      <c r="T2591" s="7">
        <v>7000</v>
      </c>
      <c r="U2591" s="2">
        <v>142</v>
      </c>
      <c r="V2591" s="11">
        <v>1758.65</v>
      </c>
      <c r="W2591" s="14" t="s">
        <v>5281</v>
      </c>
      <c r="X2591" s="18">
        <v>0.36544597541191004</v>
      </c>
      <c r="Y2591" s="9">
        <v>2558.1218278833703</v>
      </c>
      <c r="Z2591" s="19">
        <f t="shared" si="651"/>
        <v>-0.63455402458808996</v>
      </c>
      <c r="AA2591" s="25">
        <v>642.69156465815558</v>
      </c>
      <c r="AB2591" s="30">
        <f t="shared" si="652"/>
        <v>464000</v>
      </c>
      <c r="AC2591" s="30">
        <f t="shared" si="659"/>
        <v>1.5086206896551725E-2</v>
      </c>
      <c r="AD2591" s="31">
        <f t="shared" si="660"/>
        <v>1.8254310344827587</v>
      </c>
      <c r="AE2591" s="31">
        <f t="shared" si="661"/>
        <v>2.1422413793103448</v>
      </c>
      <c r="AG2591" s="30">
        <f t="shared" si="653"/>
        <v>6126000</v>
      </c>
      <c r="AH2591" s="30">
        <f t="shared" si="662"/>
        <v>1.1426705843943846E-3</v>
      </c>
      <c r="AI2591" s="31">
        <f t="shared" si="663"/>
        <v>0.13826314071172052</v>
      </c>
      <c r="AJ2591" s="31">
        <f t="shared" si="664"/>
        <v>0.16225922298400261</v>
      </c>
      <c r="AK2591" s="30">
        <f>IF(W2591="si",($S2591*'COSTOS DE CREDITOS'!$C$27)/DATA!$G2591,"")</f>
        <v>107.09860810633695</v>
      </c>
      <c r="AL2591" s="90">
        <f>IF(W2591="si",'COSTOS DE CREDITOS'!$C$35,"")</f>
        <v>20.421138461538462</v>
      </c>
      <c r="AM2591" s="30">
        <f t="shared" si="654"/>
        <v>700</v>
      </c>
      <c r="AN2591" s="30">
        <f t="shared" si="655"/>
        <v>4441.8781721166297</v>
      </c>
      <c r="AO2591" s="30">
        <f t="shared" si="656"/>
        <v>5269.3979186845054</v>
      </c>
      <c r="AP2591" s="30">
        <f t="shared" si="657"/>
        <v>-4626.7063540263498</v>
      </c>
      <c r="AQ2591" s="19">
        <f t="shared" si="658"/>
        <v>-7.1989529790814535</v>
      </c>
    </row>
    <row r="2592" spans="1:43" x14ac:dyDescent="0.2">
      <c r="A2592" s="23" t="s">
        <v>5665</v>
      </c>
      <c r="B2592" s="6" t="s">
        <v>5684</v>
      </c>
      <c r="C2592" s="6" t="s">
        <v>5667</v>
      </c>
      <c r="D2592" s="2">
        <v>168050</v>
      </c>
      <c r="E2592" s="2">
        <v>168311</v>
      </c>
      <c r="F2592" s="3" t="s">
        <v>3246</v>
      </c>
      <c r="G2592" s="2">
        <v>5</v>
      </c>
      <c r="H2592" s="2">
        <v>168314</v>
      </c>
      <c r="I2592" s="3" t="s">
        <v>3275</v>
      </c>
      <c r="J2592" s="15" t="s">
        <v>5688</v>
      </c>
      <c r="K2592" s="24" t="s">
        <v>5688</v>
      </c>
      <c r="L2592" s="15">
        <v>45233</v>
      </c>
      <c r="M2592" s="15">
        <v>45230</v>
      </c>
      <c r="N2592" s="15"/>
      <c r="O2592" s="26" t="e">
        <f>VLOOKUP(D2592,quash!A$2:$I$7791,9,FALSE)</f>
        <v>#N/A</v>
      </c>
      <c r="P2592" s="7">
        <v>7000</v>
      </c>
      <c r="Q2592" s="26">
        <v>143</v>
      </c>
      <c r="R2592" s="19">
        <v>9.5634959139265147E-2</v>
      </c>
      <c r="S2592" s="93">
        <v>26</v>
      </c>
      <c r="T2592" s="7">
        <v>9000</v>
      </c>
      <c r="U2592" s="2">
        <v>142</v>
      </c>
      <c r="V2592" s="11">
        <v>2255.2800000000002</v>
      </c>
      <c r="W2592" s="14" t="s">
        <v>5281</v>
      </c>
      <c r="X2592" s="18">
        <v>0.36544597541191004</v>
      </c>
      <c r="Y2592" s="9">
        <v>3289.0137787071903</v>
      </c>
      <c r="Z2592" s="19">
        <f t="shared" si="651"/>
        <v>-0.63455402458808996</v>
      </c>
      <c r="AA2592" s="25">
        <v>824.18299942697251</v>
      </c>
      <c r="AB2592" s="30">
        <f t="shared" si="652"/>
        <v>464000</v>
      </c>
      <c r="AC2592" s="30">
        <f t="shared" si="659"/>
        <v>1.9396551724137932E-2</v>
      </c>
      <c r="AD2592" s="31">
        <f t="shared" si="660"/>
        <v>2.7737068965517242</v>
      </c>
      <c r="AE2592" s="31">
        <f t="shared" si="661"/>
        <v>2.7543103448275863</v>
      </c>
      <c r="AG2592" s="30">
        <f t="shared" si="653"/>
        <v>6126000</v>
      </c>
      <c r="AH2592" s="30">
        <f t="shared" si="662"/>
        <v>1.4691478942213516E-3</v>
      </c>
      <c r="AI2592" s="31">
        <f t="shared" si="663"/>
        <v>0.21008814887365326</v>
      </c>
      <c r="AJ2592" s="31">
        <f t="shared" si="664"/>
        <v>0.20861900097943192</v>
      </c>
      <c r="AK2592" s="30">
        <f>IF(W2592="si",($S2592*'COSTOS DE CREDITOS'!$C$27)/DATA!$G2592,"")</f>
        <v>107.09860810633695</v>
      </c>
      <c r="AL2592" s="90">
        <f>IF(W2592="si",'COSTOS DE CREDITOS'!$C$35,"")</f>
        <v>20.421138461538462</v>
      </c>
      <c r="AM2592" s="30">
        <f t="shared" si="654"/>
        <v>900</v>
      </c>
      <c r="AN2592" s="30">
        <f t="shared" si="655"/>
        <v>5710.9862212928092</v>
      </c>
      <c r="AO2592" s="30">
        <f t="shared" si="656"/>
        <v>6738.5059678606849</v>
      </c>
      <c r="AP2592" s="30">
        <f t="shared" si="657"/>
        <v>-5914.322968433712</v>
      </c>
      <c r="AQ2592" s="19">
        <f t="shared" si="658"/>
        <v>-7.1759827277992239</v>
      </c>
    </row>
    <row r="2593" spans="1:43" x14ac:dyDescent="0.2">
      <c r="A2593" s="23" t="s">
        <v>5665</v>
      </c>
      <c r="B2593" s="6" t="s">
        <v>5684</v>
      </c>
      <c r="C2593" s="6" t="s">
        <v>5667</v>
      </c>
      <c r="D2593" s="2">
        <v>168062</v>
      </c>
      <c r="E2593" s="2">
        <v>168311</v>
      </c>
      <c r="F2593" s="3" t="s">
        <v>3246</v>
      </c>
      <c r="G2593" s="2">
        <v>5</v>
      </c>
      <c r="H2593" s="2">
        <v>168315</v>
      </c>
      <c r="I2593" s="3" t="s">
        <v>3276</v>
      </c>
      <c r="J2593" s="15">
        <v>45229</v>
      </c>
      <c r="K2593" s="24">
        <v>1269515930</v>
      </c>
      <c r="L2593" s="15">
        <v>45233</v>
      </c>
      <c r="M2593" s="15">
        <v>45230</v>
      </c>
      <c r="N2593" s="15"/>
      <c r="O2593" s="26" t="e">
        <f>VLOOKUP(D2593,quash!A$2:$I$7791,9,FALSE)</f>
        <v>#N/A</v>
      </c>
      <c r="P2593" s="7">
        <v>10000</v>
      </c>
      <c r="Q2593" s="26">
        <v>127</v>
      </c>
      <c r="R2593" s="19">
        <v>5.24391097594855E-2</v>
      </c>
      <c r="S2593" s="93">
        <v>26</v>
      </c>
      <c r="T2593" s="7">
        <v>9000</v>
      </c>
      <c r="U2593" s="2">
        <v>142</v>
      </c>
      <c r="V2593" s="11">
        <v>2255.2800000000002</v>
      </c>
      <c r="W2593" s="14" t="s">
        <v>5281</v>
      </c>
      <c r="X2593" s="18">
        <v>0.36544597541191004</v>
      </c>
      <c r="Y2593" s="9">
        <v>3289.0137787071903</v>
      </c>
      <c r="Z2593" s="19">
        <f t="shared" si="651"/>
        <v>-0.63455402458808996</v>
      </c>
      <c r="AA2593" s="25">
        <v>824.18299942697251</v>
      </c>
      <c r="AB2593" s="30">
        <f t="shared" si="652"/>
        <v>464000</v>
      </c>
      <c r="AC2593" s="30">
        <f t="shared" si="659"/>
        <v>1.9396551724137932E-2</v>
      </c>
      <c r="AD2593" s="31">
        <f t="shared" si="660"/>
        <v>2.4633620689655173</v>
      </c>
      <c r="AE2593" s="31">
        <f t="shared" si="661"/>
        <v>2.7543103448275863</v>
      </c>
      <c r="AG2593" s="30">
        <f t="shared" si="653"/>
        <v>6126000</v>
      </c>
      <c r="AH2593" s="30">
        <f t="shared" si="662"/>
        <v>1.4691478942213516E-3</v>
      </c>
      <c r="AI2593" s="31">
        <f t="shared" si="663"/>
        <v>0.18658178256611166</v>
      </c>
      <c r="AJ2593" s="31">
        <f t="shared" si="664"/>
        <v>0.20861900097943192</v>
      </c>
      <c r="AK2593" s="30">
        <f>IF(W2593="si",($S2593*'COSTOS DE CREDITOS'!$C$27)/DATA!$G2593,"")</f>
        <v>107.09860810633695</v>
      </c>
      <c r="AL2593" s="90">
        <f>IF(W2593="si",'COSTOS DE CREDITOS'!$C$35,"")</f>
        <v>20.421138461538462</v>
      </c>
      <c r="AM2593" s="30">
        <f t="shared" si="654"/>
        <v>900</v>
      </c>
      <c r="AN2593" s="30">
        <f t="shared" si="655"/>
        <v>5710.9862212928092</v>
      </c>
      <c r="AO2593" s="30">
        <f t="shared" si="656"/>
        <v>6738.5059678606849</v>
      </c>
      <c r="AP2593" s="30">
        <f t="shared" si="657"/>
        <v>-5914.322968433712</v>
      </c>
      <c r="AQ2593" s="19">
        <f t="shared" si="658"/>
        <v>-7.1759827277992239</v>
      </c>
    </row>
    <row r="2594" spans="1:43" x14ac:dyDescent="0.2">
      <c r="A2594" s="23" t="s">
        <v>5665</v>
      </c>
      <c r="B2594" s="6" t="s">
        <v>5684</v>
      </c>
      <c r="C2594" s="6" t="s">
        <v>5667</v>
      </c>
      <c r="D2594" s="2">
        <v>168060</v>
      </c>
      <c r="E2594" s="2">
        <v>168311</v>
      </c>
      <c r="F2594" s="3" t="s">
        <v>3246</v>
      </c>
      <c r="G2594" s="2">
        <v>5</v>
      </c>
      <c r="H2594" s="2">
        <v>168316</v>
      </c>
      <c r="I2594" s="3" t="s">
        <v>3277</v>
      </c>
      <c r="J2594" s="15" t="s">
        <v>5688</v>
      </c>
      <c r="K2594" s="24" t="s">
        <v>5688</v>
      </c>
      <c r="L2594" s="15">
        <v>45233</v>
      </c>
      <c r="M2594" s="15">
        <v>45230</v>
      </c>
      <c r="N2594" s="15"/>
      <c r="O2594" s="26" t="e">
        <f>VLOOKUP(D2594,quash!A$2:$I$7791,9,FALSE)</f>
        <v>#N/A</v>
      </c>
      <c r="P2594" s="7">
        <v>9000</v>
      </c>
      <c r="Q2594" s="26">
        <v>139</v>
      </c>
      <c r="R2594" s="19">
        <v>7.5443467707021011E-2</v>
      </c>
      <c r="S2594" s="93">
        <v>26</v>
      </c>
      <c r="T2594" s="7">
        <v>8000</v>
      </c>
      <c r="U2594" s="2">
        <v>142</v>
      </c>
      <c r="V2594" s="11">
        <v>2013.74</v>
      </c>
      <c r="W2594" s="14" t="s">
        <v>5281</v>
      </c>
      <c r="X2594" s="18">
        <v>0.36544597541191004</v>
      </c>
      <c r="Y2594" s="9">
        <v>2923.5678032952801</v>
      </c>
      <c r="Z2594" s="19">
        <f t="shared" si="651"/>
        <v>-0.63455402458808996</v>
      </c>
      <c r="AA2594" s="25">
        <v>735.91317852597967</v>
      </c>
      <c r="AB2594" s="30">
        <f t="shared" si="652"/>
        <v>464000</v>
      </c>
      <c r="AC2594" s="30">
        <f t="shared" si="659"/>
        <v>1.7241379310344827E-2</v>
      </c>
      <c r="AD2594" s="31">
        <f t="shared" si="660"/>
        <v>2.396551724137931</v>
      </c>
      <c r="AE2594" s="31">
        <f t="shared" si="661"/>
        <v>2.4482758620689653</v>
      </c>
      <c r="AG2594" s="30">
        <f t="shared" si="653"/>
        <v>6126000</v>
      </c>
      <c r="AH2594" s="30">
        <f t="shared" si="662"/>
        <v>1.3059092393078681E-3</v>
      </c>
      <c r="AI2594" s="31">
        <f t="shared" si="663"/>
        <v>0.18152138426379366</v>
      </c>
      <c r="AJ2594" s="31">
        <f t="shared" si="664"/>
        <v>0.18543911198171725</v>
      </c>
      <c r="AK2594" s="30">
        <f>IF(W2594="si",($S2594*'COSTOS DE CREDITOS'!$C$27)/DATA!$G2594,"")</f>
        <v>107.09860810633695</v>
      </c>
      <c r="AL2594" s="90">
        <f>IF(W2594="si",'COSTOS DE CREDITOS'!$C$35,"")</f>
        <v>20.421138461538462</v>
      </c>
      <c r="AM2594" s="30">
        <f t="shared" si="654"/>
        <v>800</v>
      </c>
      <c r="AN2594" s="30">
        <f t="shared" si="655"/>
        <v>5076.4321967047199</v>
      </c>
      <c r="AO2594" s="30">
        <f t="shared" si="656"/>
        <v>6003.9519432725956</v>
      </c>
      <c r="AP2594" s="30">
        <f t="shared" si="657"/>
        <v>-5268.0387647466159</v>
      </c>
      <c r="AQ2594" s="19">
        <f t="shared" si="658"/>
        <v>-7.1585058108327386</v>
      </c>
    </row>
    <row r="2595" spans="1:43" x14ac:dyDescent="0.2">
      <c r="A2595" s="23" t="s">
        <v>5665</v>
      </c>
      <c r="B2595" s="6" t="s">
        <v>5675</v>
      </c>
      <c r="C2595" s="6" t="s">
        <v>5667</v>
      </c>
      <c r="D2595" s="2">
        <v>168088</v>
      </c>
      <c r="E2595" s="2">
        <v>168222</v>
      </c>
      <c r="F2595" s="3" t="s">
        <v>2320</v>
      </c>
      <c r="G2595" s="2">
        <v>9</v>
      </c>
      <c r="H2595" s="2">
        <v>168296</v>
      </c>
      <c r="I2595" s="3" t="s">
        <v>3278</v>
      </c>
      <c r="J2595" s="15">
        <v>45229</v>
      </c>
      <c r="K2595" s="24">
        <v>1269588343</v>
      </c>
      <c r="L2595" s="15">
        <v>45233</v>
      </c>
      <c r="M2595" s="15">
        <v>45230</v>
      </c>
      <c r="N2595" s="15"/>
      <c r="O2595" s="26" t="e">
        <f>VLOOKUP(D2595,quash!A$2:$I$7791,9,FALSE)</f>
        <v>#N/A</v>
      </c>
      <c r="P2595" s="7">
        <v>10000</v>
      </c>
      <c r="Q2595" s="26">
        <v>132</v>
      </c>
      <c r="R2595" s="19">
        <v>5.8283715876113903E-2</v>
      </c>
      <c r="S2595" s="26">
        <v>16</v>
      </c>
      <c r="T2595" s="7">
        <v>8000</v>
      </c>
      <c r="U2595" s="2">
        <v>142</v>
      </c>
      <c r="V2595" s="11">
        <v>2013.74</v>
      </c>
      <c r="W2595" s="14" t="s">
        <v>5281</v>
      </c>
      <c r="X2595" s="18">
        <v>1</v>
      </c>
      <c r="Y2595" s="9">
        <v>8000</v>
      </c>
      <c r="Z2595" s="19">
        <f t="shared" si="651"/>
        <v>0</v>
      </c>
      <c r="AA2595" s="25">
        <v>2013.74</v>
      </c>
      <c r="AB2595" s="30">
        <f t="shared" si="652"/>
        <v>464000</v>
      </c>
      <c r="AC2595" s="30">
        <f t="shared" si="659"/>
        <v>1.7241379310344827E-2</v>
      </c>
      <c r="AD2595" s="31">
        <f t="shared" si="660"/>
        <v>2.2758620689655173</v>
      </c>
      <c r="AE2595" s="31">
        <f t="shared" si="661"/>
        <v>2.4482758620689653</v>
      </c>
      <c r="AG2595" s="30">
        <f t="shared" si="653"/>
        <v>6126000</v>
      </c>
      <c r="AH2595" s="30">
        <f t="shared" si="662"/>
        <v>1.3059092393078681E-3</v>
      </c>
      <c r="AI2595" s="31">
        <f t="shared" si="663"/>
        <v>0.17238001958863858</v>
      </c>
      <c r="AJ2595" s="31">
        <f t="shared" si="664"/>
        <v>0.18543911198171725</v>
      </c>
      <c r="AK2595" s="30">
        <f>IF(W2595="si",($S2595*'COSTOS DE CREDITOS'!$C$27)/DATA!$G2595,"")</f>
        <v>36.614908754303229</v>
      </c>
      <c r="AL2595" s="90">
        <f>IF(W2595="si",'COSTOS DE CREDITOS'!$C$35,"")</f>
        <v>20.421138461538462</v>
      </c>
      <c r="AM2595" s="30">
        <f t="shared" si="654"/>
        <v>492.30769230769232</v>
      </c>
      <c r="AN2595" s="30">
        <f t="shared" si="655"/>
        <v>0</v>
      </c>
      <c r="AO2595" s="30">
        <f t="shared" si="656"/>
        <v>549.34373952353405</v>
      </c>
      <c r="AP2595" s="30">
        <f t="shared" si="657"/>
        <v>1464.3962604764661</v>
      </c>
      <c r="AQ2595" s="19">
        <f t="shared" si="658"/>
        <v>0.72720225077540601</v>
      </c>
    </row>
    <row r="2596" spans="1:43" x14ac:dyDescent="0.2">
      <c r="A2596" s="23" t="s">
        <v>5665</v>
      </c>
      <c r="B2596" s="6" t="s">
        <v>5675</v>
      </c>
      <c r="C2596" s="6" t="s">
        <v>5667</v>
      </c>
      <c r="D2596" s="2">
        <v>168089</v>
      </c>
      <c r="E2596" s="2">
        <v>168222</v>
      </c>
      <c r="F2596" s="3" t="s">
        <v>2320</v>
      </c>
      <c r="G2596" s="2">
        <v>9</v>
      </c>
      <c r="H2596" s="2">
        <v>168297</v>
      </c>
      <c r="I2596" s="3" t="s">
        <v>3279</v>
      </c>
      <c r="J2596" s="15">
        <v>45328</v>
      </c>
      <c r="K2596" s="24">
        <v>1334932867</v>
      </c>
      <c r="L2596" s="15">
        <v>45233</v>
      </c>
      <c r="M2596" s="15">
        <v>45230</v>
      </c>
      <c r="N2596" s="15"/>
      <c r="O2596" s="26" t="e">
        <f>VLOOKUP(D2596,quash!A$2:$I$7791,9,FALSE)</f>
        <v>#N/A</v>
      </c>
      <c r="P2596" s="7">
        <v>8000</v>
      </c>
      <c r="Q2596" s="26">
        <v>138</v>
      </c>
      <c r="R2596" s="19">
        <v>0.11226939921536</v>
      </c>
      <c r="S2596" s="26">
        <v>16</v>
      </c>
      <c r="T2596" s="7">
        <v>5000</v>
      </c>
      <c r="U2596" s="2">
        <v>147</v>
      </c>
      <c r="V2596" s="11">
        <v>1303.3399999999999</v>
      </c>
      <c r="W2596" s="14" t="s">
        <v>5281</v>
      </c>
      <c r="X2596" s="18">
        <v>1</v>
      </c>
      <c r="Y2596" s="9">
        <v>5000</v>
      </c>
      <c r="Z2596" s="19">
        <f t="shared" si="651"/>
        <v>0</v>
      </c>
      <c r="AA2596" s="25">
        <v>1303.3399999999999</v>
      </c>
      <c r="AB2596" s="30">
        <f t="shared" si="652"/>
        <v>464000</v>
      </c>
      <c r="AC2596" s="30">
        <f t="shared" si="659"/>
        <v>1.0775862068965518E-2</v>
      </c>
      <c r="AD2596" s="31">
        <f t="shared" si="660"/>
        <v>1.4870689655172415</v>
      </c>
      <c r="AE2596" s="31">
        <f t="shared" si="661"/>
        <v>1.584051724137931</v>
      </c>
      <c r="AG2596" s="30">
        <f t="shared" si="653"/>
        <v>6126000</v>
      </c>
      <c r="AH2596" s="30">
        <f t="shared" si="662"/>
        <v>8.1619327456741752E-4</v>
      </c>
      <c r="AI2596" s="31">
        <f t="shared" si="663"/>
        <v>0.11263467189030361</v>
      </c>
      <c r="AJ2596" s="31">
        <f t="shared" si="664"/>
        <v>0.11998041136141037</v>
      </c>
      <c r="AK2596" s="30">
        <f>IF(W2596="si",($S2596*'COSTOS DE CREDITOS'!$C$27)/DATA!$G2596,"")</f>
        <v>36.614908754303229</v>
      </c>
      <c r="AL2596" s="90">
        <f>IF(W2596="si",'COSTOS DE CREDITOS'!$C$35,"")</f>
        <v>20.421138461538462</v>
      </c>
      <c r="AM2596" s="30">
        <f t="shared" si="654"/>
        <v>307.69230769230774</v>
      </c>
      <c r="AN2596" s="30">
        <f t="shared" si="655"/>
        <v>0</v>
      </c>
      <c r="AO2596" s="30">
        <f t="shared" si="656"/>
        <v>364.72835490814941</v>
      </c>
      <c r="AP2596" s="30">
        <f t="shared" si="657"/>
        <v>938.61164509185051</v>
      </c>
      <c r="AQ2596" s="19">
        <f t="shared" si="658"/>
        <v>0.72015870386226966</v>
      </c>
    </row>
    <row r="2597" spans="1:43" x14ac:dyDescent="0.2">
      <c r="A2597" s="23" t="s">
        <v>5665</v>
      </c>
      <c r="B2597" s="6" t="s">
        <v>5674</v>
      </c>
      <c r="C2597" s="6" t="s">
        <v>5670</v>
      </c>
      <c r="D2597" s="2">
        <v>167532</v>
      </c>
      <c r="E2597" s="2">
        <v>168122</v>
      </c>
      <c r="F2597" s="3" t="s">
        <v>3248</v>
      </c>
      <c r="G2597" s="2">
        <v>7</v>
      </c>
      <c r="H2597" s="2">
        <v>168125</v>
      </c>
      <c r="I2597" s="3" t="s">
        <v>3280</v>
      </c>
      <c r="J2597" s="15">
        <v>45223</v>
      </c>
      <c r="K2597" s="24">
        <v>1264798706</v>
      </c>
      <c r="L2597" s="15">
        <v>45231</v>
      </c>
      <c r="M2597" s="15">
        <v>45230</v>
      </c>
      <c r="N2597" s="15"/>
      <c r="O2597" s="26">
        <f>VLOOKUP(D2597,quash!A$2:$I$7791,9,FALSE)</f>
        <v>2</v>
      </c>
      <c r="P2597" s="7">
        <v>10000</v>
      </c>
      <c r="Q2597" s="26">
        <v>127</v>
      </c>
      <c r="R2597" s="19">
        <v>5.24391097594855E-2</v>
      </c>
      <c r="S2597" s="26">
        <v>16</v>
      </c>
      <c r="T2597" s="7">
        <v>10000</v>
      </c>
      <c r="U2597" s="2">
        <v>122</v>
      </c>
      <c r="V2597" s="11">
        <v>2137.87</v>
      </c>
      <c r="W2597" s="14" t="s">
        <v>5281</v>
      </c>
      <c r="X2597" s="18">
        <v>1</v>
      </c>
      <c r="Y2597" s="9">
        <v>10000</v>
      </c>
      <c r="Z2597" s="19">
        <f t="shared" si="651"/>
        <v>0</v>
      </c>
      <c r="AA2597" s="25">
        <v>2137.87</v>
      </c>
      <c r="AB2597" s="30">
        <f t="shared" si="652"/>
        <v>309000</v>
      </c>
      <c r="AC2597" s="30">
        <f t="shared" si="659"/>
        <v>3.2362459546925564E-2</v>
      </c>
      <c r="AD2597" s="31">
        <f t="shared" si="660"/>
        <v>4.1100323624595463</v>
      </c>
      <c r="AE2597" s="31">
        <f t="shared" si="661"/>
        <v>3.9482200647249188</v>
      </c>
      <c r="AG2597" s="30">
        <f t="shared" si="653"/>
        <v>1695000</v>
      </c>
      <c r="AH2597" s="30">
        <f t="shared" si="662"/>
        <v>5.8997050147492625E-3</v>
      </c>
      <c r="AI2597" s="31">
        <f t="shared" si="663"/>
        <v>0.74926253687315636</v>
      </c>
      <c r="AJ2597" s="31">
        <f t="shared" si="664"/>
        <v>0.71976401179940996</v>
      </c>
      <c r="AK2597" s="30">
        <f>IF(W2597="si",($S2597*'COSTOS DE CREDITOS'!$C$27)/DATA!$G2597,"")</f>
        <v>47.07631125553273</v>
      </c>
      <c r="AL2597" s="90">
        <f>IF(W2597="si",'COSTOS DE CREDITOS'!$C$35,"")</f>
        <v>20.421138461538462</v>
      </c>
      <c r="AM2597" s="30">
        <f t="shared" si="654"/>
        <v>615.38461538461547</v>
      </c>
      <c r="AN2597" s="30">
        <f t="shared" si="655"/>
        <v>0</v>
      </c>
      <c r="AO2597" s="30">
        <f t="shared" si="656"/>
        <v>682.88206510168663</v>
      </c>
      <c r="AP2597" s="30">
        <f t="shared" si="657"/>
        <v>1454.9879348983131</v>
      </c>
      <c r="AQ2597" s="19">
        <f t="shared" si="658"/>
        <v>0.68057830218783799</v>
      </c>
    </row>
    <row r="2598" spans="1:43" x14ac:dyDescent="0.2">
      <c r="A2598" s="23" t="s">
        <v>5665</v>
      </c>
      <c r="B2598" s="6" t="s">
        <v>5674</v>
      </c>
      <c r="C2598" s="6" t="s">
        <v>5670</v>
      </c>
      <c r="D2598" s="2">
        <v>167860</v>
      </c>
      <c r="E2598" s="2">
        <v>168122</v>
      </c>
      <c r="F2598" s="3" t="s">
        <v>3248</v>
      </c>
      <c r="G2598" s="2">
        <v>7</v>
      </c>
      <c r="H2598" s="2">
        <v>168126</v>
      </c>
      <c r="I2598" s="3" t="s">
        <v>3281</v>
      </c>
      <c r="J2598" s="15">
        <v>45336</v>
      </c>
      <c r="K2598" s="24">
        <v>1339768369</v>
      </c>
      <c r="L2598" s="15">
        <v>45231</v>
      </c>
      <c r="M2598" s="15">
        <v>45230</v>
      </c>
      <c r="N2598" s="15"/>
      <c r="O2598" s="26" t="e">
        <f>VLOOKUP(D2598,quash!A$2:$I$7791,9,FALSE)</f>
        <v>#N/A</v>
      </c>
      <c r="P2598" s="7">
        <v>10000</v>
      </c>
      <c r="Q2598" s="26">
        <v>132</v>
      </c>
      <c r="R2598" s="19">
        <v>5.8283715876113903E-2</v>
      </c>
      <c r="S2598" s="26">
        <v>16</v>
      </c>
      <c r="T2598" s="7">
        <v>7000</v>
      </c>
      <c r="U2598" s="2">
        <v>122</v>
      </c>
      <c r="V2598" s="11">
        <v>1496.57</v>
      </c>
      <c r="W2598" s="14" t="s">
        <v>5281</v>
      </c>
      <c r="X2598" s="18">
        <v>1</v>
      </c>
      <c r="Y2598" s="9">
        <v>7000</v>
      </c>
      <c r="Z2598" s="19">
        <f t="shared" si="651"/>
        <v>0</v>
      </c>
      <c r="AA2598" s="25">
        <v>1496.57</v>
      </c>
      <c r="AB2598" s="30">
        <f t="shared" si="652"/>
        <v>464000</v>
      </c>
      <c r="AC2598" s="30">
        <f t="shared" si="659"/>
        <v>1.5086206896551725E-2</v>
      </c>
      <c r="AD2598" s="31">
        <f t="shared" si="660"/>
        <v>1.9913793103448276</v>
      </c>
      <c r="AE2598" s="31">
        <f t="shared" si="661"/>
        <v>1.8405172413793105</v>
      </c>
      <c r="AG2598" s="30">
        <f t="shared" si="653"/>
        <v>6126000</v>
      </c>
      <c r="AH2598" s="30">
        <f t="shared" si="662"/>
        <v>1.1426705843943846E-3</v>
      </c>
      <c r="AI2598" s="31">
        <f t="shared" si="663"/>
        <v>0.15083251714005877</v>
      </c>
      <c r="AJ2598" s="31">
        <f t="shared" si="664"/>
        <v>0.13940581129611493</v>
      </c>
      <c r="AK2598" s="30">
        <f>IF(W2598="si",($S2598*'COSTOS DE CREDITOS'!$C$27)/DATA!$G2598,"")</f>
        <v>47.07631125553273</v>
      </c>
      <c r="AL2598" s="90">
        <f>IF(W2598="si",'COSTOS DE CREDITOS'!$C$35,"")</f>
        <v>20.421138461538462</v>
      </c>
      <c r="AM2598" s="30">
        <f t="shared" si="654"/>
        <v>430.76923076923077</v>
      </c>
      <c r="AN2598" s="30">
        <f t="shared" si="655"/>
        <v>0</v>
      </c>
      <c r="AO2598" s="30">
        <f t="shared" si="656"/>
        <v>498.26668048630199</v>
      </c>
      <c r="AP2598" s="30">
        <f t="shared" si="657"/>
        <v>998.30331951369794</v>
      </c>
      <c r="AQ2598" s="19">
        <f t="shared" si="658"/>
        <v>0.66706089224940901</v>
      </c>
    </row>
    <row r="2599" spans="1:43" x14ac:dyDescent="0.2">
      <c r="A2599" s="23" t="s">
        <v>5665</v>
      </c>
      <c r="B2599" s="6" t="s">
        <v>5674</v>
      </c>
      <c r="C2599" s="6" t="s">
        <v>5670</v>
      </c>
      <c r="D2599" s="2">
        <v>167530</v>
      </c>
      <c r="E2599" s="2">
        <v>168122</v>
      </c>
      <c r="F2599" s="3" t="s">
        <v>3248</v>
      </c>
      <c r="G2599" s="2">
        <v>7</v>
      </c>
      <c r="H2599" s="2">
        <v>168127</v>
      </c>
      <c r="I2599" s="3" t="s">
        <v>3282</v>
      </c>
      <c r="J2599" s="15">
        <v>45336</v>
      </c>
      <c r="K2599" s="24">
        <v>1339768520</v>
      </c>
      <c r="L2599" s="15">
        <v>45231</v>
      </c>
      <c r="M2599" s="15">
        <v>45230</v>
      </c>
      <c r="N2599" s="15"/>
      <c r="O2599" s="26">
        <f>VLOOKUP(D2599,quash!A$2:$I$7791,9,FALSE)</f>
        <v>2</v>
      </c>
      <c r="P2599" s="7">
        <v>10000</v>
      </c>
      <c r="Q2599" s="26">
        <v>115</v>
      </c>
      <c r="R2599" s="19">
        <v>3.97705569269148E-2</v>
      </c>
      <c r="S2599" s="26">
        <v>16</v>
      </c>
      <c r="T2599" s="7">
        <v>10000</v>
      </c>
      <c r="U2599" s="2">
        <v>122</v>
      </c>
      <c r="V2599" s="11">
        <v>2137.87</v>
      </c>
      <c r="W2599" s="14" t="s">
        <v>5281</v>
      </c>
      <c r="X2599" s="18">
        <v>1</v>
      </c>
      <c r="Y2599" s="9">
        <v>10000</v>
      </c>
      <c r="Z2599" s="19">
        <f t="shared" si="651"/>
        <v>0</v>
      </c>
      <c r="AA2599" s="25">
        <v>2137.87</v>
      </c>
      <c r="AB2599" s="30">
        <f t="shared" si="652"/>
        <v>309000</v>
      </c>
      <c r="AC2599" s="30">
        <f t="shared" si="659"/>
        <v>3.2362459546925564E-2</v>
      </c>
      <c r="AD2599" s="31">
        <f t="shared" si="660"/>
        <v>3.7216828478964397</v>
      </c>
      <c r="AE2599" s="31">
        <f t="shared" si="661"/>
        <v>3.9482200647249188</v>
      </c>
      <c r="AG2599" s="30">
        <f t="shared" si="653"/>
        <v>1695000</v>
      </c>
      <c r="AH2599" s="30">
        <f t="shared" si="662"/>
        <v>5.8997050147492625E-3</v>
      </c>
      <c r="AI2599" s="31">
        <f t="shared" si="663"/>
        <v>0.67846607669616521</v>
      </c>
      <c r="AJ2599" s="31">
        <f t="shared" si="664"/>
        <v>0.71976401179940996</v>
      </c>
      <c r="AK2599" s="30">
        <f>IF(W2599="si",($S2599*'COSTOS DE CREDITOS'!$C$27)/DATA!$G2599,"")</f>
        <v>47.07631125553273</v>
      </c>
      <c r="AL2599" s="90">
        <f>IF(W2599="si",'COSTOS DE CREDITOS'!$C$35,"")</f>
        <v>20.421138461538462</v>
      </c>
      <c r="AM2599" s="30">
        <f t="shared" si="654"/>
        <v>615.38461538461547</v>
      </c>
      <c r="AN2599" s="30">
        <f t="shared" si="655"/>
        <v>0</v>
      </c>
      <c r="AO2599" s="30">
        <f t="shared" si="656"/>
        <v>682.88206510168663</v>
      </c>
      <c r="AP2599" s="30">
        <f t="shared" si="657"/>
        <v>1454.9879348983131</v>
      </c>
      <c r="AQ2599" s="19">
        <f t="shared" si="658"/>
        <v>0.68057830218783799</v>
      </c>
    </row>
    <row r="2600" spans="1:43" x14ac:dyDescent="0.2">
      <c r="A2600" s="23" t="s">
        <v>5665</v>
      </c>
      <c r="B2600" s="6" t="s">
        <v>5674</v>
      </c>
      <c r="C2600" s="6" t="s">
        <v>5670</v>
      </c>
      <c r="D2600" s="2">
        <v>167528</v>
      </c>
      <c r="E2600" s="2">
        <v>168122</v>
      </c>
      <c r="F2600" s="3" t="s">
        <v>3248</v>
      </c>
      <c r="G2600" s="2">
        <v>7</v>
      </c>
      <c r="H2600" s="2">
        <v>168128</v>
      </c>
      <c r="I2600" s="3" t="s">
        <v>3283</v>
      </c>
      <c r="J2600" s="15">
        <v>45223</v>
      </c>
      <c r="K2600" s="24">
        <v>1264753819</v>
      </c>
      <c r="L2600" s="15">
        <v>45231</v>
      </c>
      <c r="M2600" s="15">
        <v>45230</v>
      </c>
      <c r="N2600" s="15"/>
      <c r="O2600" s="26">
        <f>VLOOKUP(D2600,quash!A$2:$I$7791,9,FALSE)</f>
        <v>4</v>
      </c>
      <c r="P2600" s="7">
        <v>10000</v>
      </c>
      <c r="Q2600" s="26">
        <v>115</v>
      </c>
      <c r="R2600" s="19">
        <v>3.97705569269148E-2</v>
      </c>
      <c r="S2600" s="26">
        <v>16</v>
      </c>
      <c r="T2600" s="7">
        <v>10000</v>
      </c>
      <c r="U2600" s="2">
        <v>122</v>
      </c>
      <c r="V2600" s="11">
        <v>2137.87</v>
      </c>
      <c r="W2600" s="14" t="s">
        <v>5281</v>
      </c>
      <c r="X2600" s="18">
        <v>1</v>
      </c>
      <c r="Y2600" s="9">
        <v>10000</v>
      </c>
      <c r="Z2600" s="19">
        <f t="shared" si="651"/>
        <v>0</v>
      </c>
      <c r="AA2600" s="25">
        <v>2137.87</v>
      </c>
      <c r="AB2600" s="30">
        <f t="shared" si="652"/>
        <v>100000</v>
      </c>
      <c r="AC2600" s="30">
        <f t="shared" si="659"/>
        <v>0.1</v>
      </c>
      <c r="AD2600" s="31">
        <f t="shared" si="660"/>
        <v>11.5</v>
      </c>
      <c r="AE2600" s="31">
        <f t="shared" si="661"/>
        <v>12.200000000000001</v>
      </c>
      <c r="AG2600" s="30">
        <f t="shared" si="653"/>
        <v>927000</v>
      </c>
      <c r="AH2600" s="30">
        <f t="shared" si="662"/>
        <v>1.0787486515641856E-2</v>
      </c>
      <c r="AI2600" s="31">
        <f t="shared" si="663"/>
        <v>1.2405609492988134</v>
      </c>
      <c r="AJ2600" s="31">
        <f t="shared" si="664"/>
        <v>1.3160733549083066</v>
      </c>
      <c r="AK2600" s="30">
        <f>IF(W2600="si",($S2600*'COSTOS DE CREDITOS'!$C$27)/DATA!$G2600,"")</f>
        <v>47.07631125553273</v>
      </c>
      <c r="AL2600" s="90">
        <f>IF(W2600="si",'COSTOS DE CREDITOS'!$C$35,"")</f>
        <v>20.421138461538462</v>
      </c>
      <c r="AM2600" s="30">
        <f t="shared" si="654"/>
        <v>615.38461538461547</v>
      </c>
      <c r="AN2600" s="30">
        <f t="shared" si="655"/>
        <v>0</v>
      </c>
      <c r="AO2600" s="30">
        <f t="shared" si="656"/>
        <v>682.88206510168663</v>
      </c>
      <c r="AP2600" s="30">
        <f t="shared" si="657"/>
        <v>1454.9879348983131</v>
      </c>
      <c r="AQ2600" s="19">
        <f t="shared" si="658"/>
        <v>0.68057830218783799</v>
      </c>
    </row>
    <row r="2601" spans="1:43" x14ac:dyDescent="0.2">
      <c r="A2601" s="23" t="s">
        <v>5665</v>
      </c>
      <c r="B2601" s="6" t="s">
        <v>5674</v>
      </c>
      <c r="C2601" s="6" t="s">
        <v>5670</v>
      </c>
      <c r="D2601" s="2">
        <v>167538</v>
      </c>
      <c r="E2601" s="2">
        <v>168122</v>
      </c>
      <c r="F2601" s="3" t="s">
        <v>3248</v>
      </c>
      <c r="G2601" s="2">
        <v>7</v>
      </c>
      <c r="H2601" s="2">
        <v>168129</v>
      </c>
      <c r="I2601" s="3" t="s">
        <v>3284</v>
      </c>
      <c r="J2601" s="15">
        <v>45336</v>
      </c>
      <c r="K2601" s="24">
        <v>1339770090</v>
      </c>
      <c r="L2601" s="15">
        <v>45231</v>
      </c>
      <c r="M2601" s="15">
        <v>45230</v>
      </c>
      <c r="N2601" s="15"/>
      <c r="O2601" s="26">
        <f>VLOOKUP(D2601,quash!A$2:$I$7791,9,FALSE)</f>
        <v>1</v>
      </c>
      <c r="P2601" s="7">
        <v>10000</v>
      </c>
      <c r="Q2601" s="26">
        <v>115</v>
      </c>
      <c r="R2601" s="19">
        <v>3.97705569269148E-2</v>
      </c>
      <c r="S2601" s="26">
        <v>16</v>
      </c>
      <c r="T2601" s="7">
        <v>5000</v>
      </c>
      <c r="U2601" s="2">
        <v>122</v>
      </c>
      <c r="V2601" s="11">
        <v>1068.94</v>
      </c>
      <c r="W2601" s="14" t="s">
        <v>5281</v>
      </c>
      <c r="X2601" s="18">
        <v>1</v>
      </c>
      <c r="Y2601" s="9">
        <v>5000</v>
      </c>
      <c r="Z2601" s="19">
        <f t="shared" si="651"/>
        <v>0</v>
      </c>
      <c r="AA2601" s="25">
        <v>1068.94</v>
      </c>
      <c r="AB2601" s="30">
        <f t="shared" si="652"/>
        <v>369000</v>
      </c>
      <c r="AC2601" s="30">
        <f t="shared" si="659"/>
        <v>1.3550135501355014E-2</v>
      </c>
      <c r="AD2601" s="31">
        <f t="shared" si="660"/>
        <v>1.5582655826558267</v>
      </c>
      <c r="AE2601" s="31">
        <f t="shared" si="661"/>
        <v>1.6531165311653118</v>
      </c>
      <c r="AG2601" s="30">
        <f t="shared" si="653"/>
        <v>2427000</v>
      </c>
      <c r="AH2601" s="30">
        <f t="shared" si="662"/>
        <v>2.0601565718994645E-3</v>
      </c>
      <c r="AI2601" s="31">
        <f t="shared" si="663"/>
        <v>0.23691800576843841</v>
      </c>
      <c r="AJ2601" s="31">
        <f t="shared" si="664"/>
        <v>0.25133910177173469</v>
      </c>
      <c r="AK2601" s="30">
        <f>IF(W2601="si",($S2601*'COSTOS DE CREDITOS'!$C$27)/DATA!$G2601,"")</f>
        <v>47.07631125553273</v>
      </c>
      <c r="AL2601" s="90">
        <f>IF(W2601="si",'COSTOS DE CREDITOS'!$C$35,"")</f>
        <v>20.421138461538462</v>
      </c>
      <c r="AM2601" s="30">
        <f t="shared" si="654"/>
        <v>307.69230769230774</v>
      </c>
      <c r="AN2601" s="30">
        <f t="shared" si="655"/>
        <v>0</v>
      </c>
      <c r="AO2601" s="30">
        <f t="shared" si="656"/>
        <v>375.1897574093789</v>
      </c>
      <c r="AP2601" s="30">
        <f t="shared" si="657"/>
        <v>693.75024259062116</v>
      </c>
      <c r="AQ2601" s="19">
        <f t="shared" si="658"/>
        <v>0.64900765486427781</v>
      </c>
    </row>
    <row r="2602" spans="1:43" x14ac:dyDescent="0.2">
      <c r="A2602" s="23" t="s">
        <v>5665</v>
      </c>
      <c r="B2602" s="6" t="s">
        <v>5674</v>
      </c>
      <c r="C2602" s="6" t="s">
        <v>5670</v>
      </c>
      <c r="D2602" s="2">
        <v>167692</v>
      </c>
      <c r="E2602" s="2">
        <v>168244</v>
      </c>
      <c r="F2602" s="3" t="s">
        <v>3249</v>
      </c>
      <c r="G2602" s="2">
        <v>6</v>
      </c>
      <c r="H2602" s="2">
        <v>168246</v>
      </c>
      <c r="I2602" s="3" t="s">
        <v>3285</v>
      </c>
      <c r="J2602" s="15" t="s">
        <v>5688</v>
      </c>
      <c r="K2602" s="24" t="s">
        <v>5688</v>
      </c>
      <c r="L2602" s="15">
        <v>45231</v>
      </c>
      <c r="M2602" s="15">
        <v>45230</v>
      </c>
      <c r="N2602" s="15"/>
      <c r="O2602" s="26" t="e">
        <f>VLOOKUP(D2602,quash!A$2:$I$7791,9,FALSE)</f>
        <v>#N/A</v>
      </c>
      <c r="P2602" s="7">
        <v>13000</v>
      </c>
      <c r="Q2602" s="26">
        <v>129</v>
      </c>
      <c r="R2602" s="19">
        <v>5.5218805602622253E-2</v>
      </c>
      <c r="S2602" s="26">
        <v>16</v>
      </c>
      <c r="T2602" s="7">
        <v>8000</v>
      </c>
      <c r="U2602" s="2">
        <v>122</v>
      </c>
      <c r="V2602" s="11">
        <v>1710.45</v>
      </c>
      <c r="W2602" s="14" t="s">
        <v>5281</v>
      </c>
      <c r="X2602" s="18">
        <v>1</v>
      </c>
      <c r="Y2602" s="9">
        <v>8000</v>
      </c>
      <c r="Z2602" s="19">
        <f t="shared" si="651"/>
        <v>0</v>
      </c>
      <c r="AA2602" s="25">
        <v>1710.45</v>
      </c>
      <c r="AB2602" s="30">
        <f t="shared" si="652"/>
        <v>464000</v>
      </c>
      <c r="AC2602" s="30">
        <f t="shared" si="659"/>
        <v>1.7241379310344827E-2</v>
      </c>
      <c r="AD2602" s="31">
        <f t="shared" si="660"/>
        <v>2.2241379310344827</v>
      </c>
      <c r="AE2602" s="31">
        <f t="shared" si="661"/>
        <v>2.103448275862069</v>
      </c>
      <c r="AG2602" s="30">
        <f t="shared" si="653"/>
        <v>6126000</v>
      </c>
      <c r="AH2602" s="30">
        <f t="shared" si="662"/>
        <v>1.3059092393078681E-3</v>
      </c>
      <c r="AI2602" s="31">
        <f t="shared" si="663"/>
        <v>0.16846229187071499</v>
      </c>
      <c r="AJ2602" s="31">
        <f t="shared" si="664"/>
        <v>0.1593209271955599</v>
      </c>
      <c r="AK2602" s="30">
        <f>IF(W2602="si",($S2602*'COSTOS DE CREDITOS'!$C$27)/DATA!$G2602,"")</f>
        <v>54.922363131454851</v>
      </c>
      <c r="AL2602" s="90">
        <f>IF(W2602="si",'COSTOS DE CREDITOS'!$C$35,"")</f>
        <v>20.421138461538462</v>
      </c>
      <c r="AM2602" s="30">
        <f t="shared" si="654"/>
        <v>492.30769230769232</v>
      </c>
      <c r="AN2602" s="30">
        <f t="shared" si="655"/>
        <v>0</v>
      </c>
      <c r="AO2602" s="30">
        <f t="shared" si="656"/>
        <v>567.6511939006856</v>
      </c>
      <c r="AP2602" s="30">
        <f t="shared" si="657"/>
        <v>1142.7988060993143</v>
      </c>
      <c r="AQ2602" s="19">
        <f t="shared" si="658"/>
        <v>0.66812757233436482</v>
      </c>
    </row>
    <row r="2603" spans="1:43" x14ac:dyDescent="0.2">
      <c r="A2603" s="23" t="s">
        <v>5665</v>
      </c>
      <c r="B2603" s="6" t="s">
        <v>5674</v>
      </c>
      <c r="C2603" s="6" t="s">
        <v>5670</v>
      </c>
      <c r="D2603" s="2">
        <v>166955</v>
      </c>
      <c r="E2603" s="2">
        <v>168244</v>
      </c>
      <c r="F2603" s="3" t="s">
        <v>3249</v>
      </c>
      <c r="G2603" s="2">
        <v>6</v>
      </c>
      <c r="H2603" s="2">
        <v>168247</v>
      </c>
      <c r="I2603" s="3" t="s">
        <v>3286</v>
      </c>
      <c r="J2603" s="15">
        <v>45216</v>
      </c>
      <c r="K2603" s="24">
        <v>1260018396</v>
      </c>
      <c r="L2603" s="15">
        <v>45231</v>
      </c>
      <c r="M2603" s="15">
        <v>45230</v>
      </c>
      <c r="N2603" s="15"/>
      <c r="O2603" s="26" t="e">
        <f>VLOOKUP(D2603,quash!A$2:$I$7791,9,FALSE)</f>
        <v>#N/A</v>
      </c>
      <c r="P2603" s="7">
        <v>10000</v>
      </c>
      <c r="Q2603" s="26">
        <v>110</v>
      </c>
      <c r="R2603" s="19">
        <v>3.3741050530766099E-2</v>
      </c>
      <c r="S2603" s="26">
        <v>16</v>
      </c>
      <c r="T2603" s="7">
        <v>6000</v>
      </c>
      <c r="U2603" s="2">
        <v>122</v>
      </c>
      <c r="V2603" s="11">
        <v>1282.8499999999999</v>
      </c>
      <c r="W2603" s="14" t="s">
        <v>5281</v>
      </c>
      <c r="X2603" s="18">
        <v>1</v>
      </c>
      <c r="Y2603" s="9">
        <v>6000</v>
      </c>
      <c r="Z2603" s="19">
        <f t="shared" si="651"/>
        <v>0</v>
      </c>
      <c r="AA2603" s="25">
        <v>1282.8499999999999</v>
      </c>
      <c r="AB2603" s="30">
        <f t="shared" si="652"/>
        <v>464000</v>
      </c>
      <c r="AC2603" s="30">
        <f t="shared" si="659"/>
        <v>1.2931034482758621E-2</v>
      </c>
      <c r="AD2603" s="31">
        <f t="shared" si="660"/>
        <v>1.4224137931034482</v>
      </c>
      <c r="AE2603" s="31">
        <f t="shared" si="661"/>
        <v>1.5775862068965516</v>
      </c>
      <c r="AG2603" s="30">
        <f t="shared" si="653"/>
        <v>6126000</v>
      </c>
      <c r="AH2603" s="30">
        <f t="shared" si="662"/>
        <v>9.7943192948090111E-4</v>
      </c>
      <c r="AI2603" s="31">
        <f t="shared" si="663"/>
        <v>0.10773751224289912</v>
      </c>
      <c r="AJ2603" s="31">
        <f t="shared" si="664"/>
        <v>0.11949069539666994</v>
      </c>
      <c r="AK2603" s="30">
        <f>IF(W2603="si",($S2603*'COSTOS DE CREDITOS'!$C$27)/DATA!$G2603,"")</f>
        <v>54.922363131454851</v>
      </c>
      <c r="AL2603" s="90">
        <f>IF(W2603="si",'COSTOS DE CREDITOS'!$C$35,"")</f>
        <v>20.421138461538462</v>
      </c>
      <c r="AM2603" s="30">
        <f t="shared" si="654"/>
        <v>369.23076923076923</v>
      </c>
      <c r="AN2603" s="30">
        <f t="shared" si="655"/>
        <v>0</v>
      </c>
      <c r="AO2603" s="30">
        <f t="shared" si="656"/>
        <v>444.5742708237625</v>
      </c>
      <c r="AP2603" s="30">
        <f t="shared" si="657"/>
        <v>838.27572917623741</v>
      </c>
      <c r="AQ2603" s="19">
        <f t="shared" si="658"/>
        <v>0.65344797067173677</v>
      </c>
    </row>
    <row r="2604" spans="1:43" x14ac:dyDescent="0.2">
      <c r="A2604" s="23" t="s">
        <v>5665</v>
      </c>
      <c r="B2604" s="6" t="s">
        <v>5674</v>
      </c>
      <c r="C2604" s="6" t="s">
        <v>5670</v>
      </c>
      <c r="D2604" s="2">
        <v>167204</v>
      </c>
      <c r="E2604" s="2">
        <v>168244</v>
      </c>
      <c r="F2604" s="3" t="s">
        <v>3249</v>
      </c>
      <c r="G2604" s="2">
        <v>6</v>
      </c>
      <c r="H2604" s="2">
        <v>168248</v>
      </c>
      <c r="I2604" s="3" t="s">
        <v>3287</v>
      </c>
      <c r="J2604" s="15">
        <v>45219</v>
      </c>
      <c r="K2604" s="24">
        <v>1261923030</v>
      </c>
      <c r="L2604" s="15">
        <v>45231</v>
      </c>
      <c r="M2604" s="15">
        <v>45230</v>
      </c>
      <c r="N2604" s="15"/>
      <c r="O2604" s="26" t="e">
        <f>VLOOKUP(D2604,quash!A$2:$I$7791,9,FALSE)</f>
        <v>#N/A</v>
      </c>
      <c r="P2604" s="7">
        <v>5000</v>
      </c>
      <c r="Q2604" s="26">
        <v>147</v>
      </c>
      <c r="R2604" s="19">
        <v>0.11226939921536</v>
      </c>
      <c r="S2604" s="26">
        <v>16</v>
      </c>
      <c r="T2604" s="7">
        <v>6000</v>
      </c>
      <c r="U2604" s="2">
        <v>142</v>
      </c>
      <c r="V2604" s="11">
        <v>1503.37</v>
      </c>
      <c r="W2604" s="14" t="s">
        <v>5281</v>
      </c>
      <c r="X2604" s="18">
        <v>1</v>
      </c>
      <c r="Y2604" s="9">
        <v>6000</v>
      </c>
      <c r="Z2604" s="19">
        <f t="shared" si="651"/>
        <v>0</v>
      </c>
      <c r="AA2604" s="25">
        <v>1503.37</v>
      </c>
      <c r="AB2604" s="30">
        <f t="shared" si="652"/>
        <v>464000</v>
      </c>
      <c r="AC2604" s="30">
        <f t="shared" si="659"/>
        <v>1.2931034482758621E-2</v>
      </c>
      <c r="AD2604" s="31">
        <f t="shared" si="660"/>
        <v>1.9008620689655171</v>
      </c>
      <c r="AE2604" s="31">
        <f t="shared" si="661"/>
        <v>1.8362068965517242</v>
      </c>
      <c r="AG2604" s="30">
        <f t="shared" si="653"/>
        <v>6126000</v>
      </c>
      <c r="AH2604" s="30">
        <f t="shared" si="662"/>
        <v>9.7943192948090111E-4</v>
      </c>
      <c r="AI2604" s="31">
        <f t="shared" si="663"/>
        <v>0.14397649363369247</v>
      </c>
      <c r="AJ2604" s="31">
        <f t="shared" si="664"/>
        <v>0.13907933398628797</v>
      </c>
      <c r="AK2604" s="30">
        <f>IF(W2604="si",($S2604*'COSTOS DE CREDITOS'!$C$27)/DATA!$G2604,"")</f>
        <v>54.922363131454851</v>
      </c>
      <c r="AL2604" s="90">
        <f>IF(W2604="si",'COSTOS DE CREDITOS'!$C$35,"")</f>
        <v>20.421138461538462</v>
      </c>
      <c r="AM2604" s="30">
        <f t="shared" si="654"/>
        <v>369.23076923076923</v>
      </c>
      <c r="AN2604" s="30">
        <f t="shared" si="655"/>
        <v>0</v>
      </c>
      <c r="AO2604" s="30">
        <f t="shared" si="656"/>
        <v>444.5742708237625</v>
      </c>
      <c r="AP2604" s="30">
        <f t="shared" si="657"/>
        <v>1058.7957291762373</v>
      </c>
      <c r="AQ2604" s="19">
        <f t="shared" si="658"/>
        <v>0.70428153360532497</v>
      </c>
    </row>
    <row r="2605" spans="1:43" x14ac:dyDescent="0.2">
      <c r="A2605" s="23" t="s">
        <v>5665</v>
      </c>
      <c r="B2605" s="6" t="s">
        <v>5674</v>
      </c>
      <c r="C2605" s="6" t="s">
        <v>5670</v>
      </c>
      <c r="D2605" s="2">
        <v>167211</v>
      </c>
      <c r="E2605" s="2">
        <v>168244</v>
      </c>
      <c r="F2605" s="3" t="s">
        <v>3249</v>
      </c>
      <c r="G2605" s="2">
        <v>6</v>
      </c>
      <c r="H2605" s="2">
        <v>168249</v>
      </c>
      <c r="I2605" s="3" t="s">
        <v>3288</v>
      </c>
      <c r="J2605" s="15" t="s">
        <v>5688</v>
      </c>
      <c r="K2605" s="24" t="s">
        <v>5688</v>
      </c>
      <c r="L2605" s="15">
        <v>45231</v>
      </c>
      <c r="M2605" s="15">
        <v>45230</v>
      </c>
      <c r="N2605" s="15"/>
      <c r="O2605" s="26" t="e">
        <f>VLOOKUP(D2605,quash!A$2:$I$7791,9,FALSE)</f>
        <v>#N/A</v>
      </c>
      <c r="P2605" s="7">
        <v>6000</v>
      </c>
      <c r="Q2605" s="26">
        <v>145</v>
      </c>
      <c r="R2605" s="19">
        <v>9.5634959139265147E-2</v>
      </c>
      <c r="S2605" s="26">
        <v>16</v>
      </c>
      <c r="T2605" s="7">
        <v>6000</v>
      </c>
      <c r="U2605" s="2">
        <v>122</v>
      </c>
      <c r="V2605" s="11">
        <v>1282.8499999999999</v>
      </c>
      <c r="W2605" s="14" t="s">
        <v>5281</v>
      </c>
      <c r="X2605" s="18">
        <v>1</v>
      </c>
      <c r="Y2605" s="9">
        <v>6000</v>
      </c>
      <c r="Z2605" s="19">
        <f t="shared" si="651"/>
        <v>0</v>
      </c>
      <c r="AA2605" s="25">
        <v>1282.8499999999999</v>
      </c>
      <c r="AB2605" s="30">
        <f t="shared" si="652"/>
        <v>464000</v>
      </c>
      <c r="AC2605" s="30">
        <f t="shared" si="659"/>
        <v>1.2931034482758621E-2</v>
      </c>
      <c r="AD2605" s="31">
        <f t="shared" si="660"/>
        <v>1.875</v>
      </c>
      <c r="AE2605" s="31">
        <f t="shared" si="661"/>
        <v>1.5775862068965516</v>
      </c>
      <c r="AG2605" s="30">
        <f t="shared" si="653"/>
        <v>6126000</v>
      </c>
      <c r="AH2605" s="30">
        <f t="shared" si="662"/>
        <v>9.7943192948090111E-4</v>
      </c>
      <c r="AI2605" s="31">
        <f t="shared" si="663"/>
        <v>0.14201762977473065</v>
      </c>
      <c r="AJ2605" s="31">
        <f t="shared" si="664"/>
        <v>0.11949069539666994</v>
      </c>
      <c r="AK2605" s="30">
        <f>IF(W2605="si",($S2605*'COSTOS DE CREDITOS'!$C$27)/DATA!$G2605,"")</f>
        <v>54.922363131454851</v>
      </c>
      <c r="AL2605" s="90">
        <f>IF(W2605="si",'COSTOS DE CREDITOS'!$C$35,"")</f>
        <v>20.421138461538462</v>
      </c>
      <c r="AM2605" s="30">
        <f t="shared" si="654"/>
        <v>369.23076923076923</v>
      </c>
      <c r="AN2605" s="30">
        <f t="shared" si="655"/>
        <v>0</v>
      </c>
      <c r="AO2605" s="30">
        <f t="shared" si="656"/>
        <v>444.5742708237625</v>
      </c>
      <c r="AP2605" s="30">
        <f t="shared" si="657"/>
        <v>838.27572917623741</v>
      </c>
      <c r="AQ2605" s="19">
        <f t="shared" si="658"/>
        <v>0.65344797067173677</v>
      </c>
    </row>
    <row r="2606" spans="1:43" x14ac:dyDescent="0.2">
      <c r="A2606" s="23" t="s">
        <v>5665</v>
      </c>
      <c r="B2606" s="6" t="s">
        <v>5674</v>
      </c>
      <c r="C2606" s="6" t="s">
        <v>5670</v>
      </c>
      <c r="D2606" s="2">
        <v>167230</v>
      </c>
      <c r="E2606" s="2">
        <v>168244</v>
      </c>
      <c r="F2606" s="3" t="s">
        <v>3249</v>
      </c>
      <c r="G2606" s="2">
        <v>6</v>
      </c>
      <c r="H2606" s="2">
        <v>168250</v>
      </c>
      <c r="I2606" s="3" t="s">
        <v>3289</v>
      </c>
      <c r="J2606" s="15" t="s">
        <v>5688</v>
      </c>
      <c r="K2606" s="24" t="s">
        <v>5688</v>
      </c>
      <c r="L2606" s="15">
        <v>45231</v>
      </c>
      <c r="M2606" s="15">
        <v>45230</v>
      </c>
      <c r="N2606" s="15"/>
      <c r="O2606" s="26" t="e">
        <f>VLOOKUP(D2606,quash!A$2:$I$7791,9,FALSE)</f>
        <v>#N/A</v>
      </c>
      <c r="P2606" s="7">
        <v>12000</v>
      </c>
      <c r="Q2606" s="26">
        <v>122</v>
      </c>
      <c r="R2606" s="19">
        <v>4.6603438441845293E-2</v>
      </c>
      <c r="S2606" s="26">
        <v>16</v>
      </c>
      <c r="T2606" s="7">
        <v>8000</v>
      </c>
      <c r="U2606" s="2">
        <v>122</v>
      </c>
      <c r="V2606" s="11">
        <v>1710.45</v>
      </c>
      <c r="W2606" s="14" t="s">
        <v>5281</v>
      </c>
      <c r="X2606" s="18">
        <v>1</v>
      </c>
      <c r="Y2606" s="9">
        <v>8000</v>
      </c>
      <c r="Z2606" s="19">
        <f t="shared" si="651"/>
        <v>0</v>
      </c>
      <c r="AA2606" s="25">
        <v>1710.45</v>
      </c>
      <c r="AB2606" s="30">
        <f t="shared" si="652"/>
        <v>464000</v>
      </c>
      <c r="AC2606" s="30">
        <f t="shared" si="659"/>
        <v>1.7241379310344827E-2</v>
      </c>
      <c r="AD2606" s="31">
        <f t="shared" si="660"/>
        <v>2.103448275862069</v>
      </c>
      <c r="AE2606" s="31">
        <f t="shared" si="661"/>
        <v>2.103448275862069</v>
      </c>
      <c r="AG2606" s="30">
        <f t="shared" si="653"/>
        <v>6126000</v>
      </c>
      <c r="AH2606" s="30">
        <f t="shared" si="662"/>
        <v>1.3059092393078681E-3</v>
      </c>
      <c r="AI2606" s="31">
        <f t="shared" si="663"/>
        <v>0.1593209271955599</v>
      </c>
      <c r="AJ2606" s="31">
        <f t="shared" si="664"/>
        <v>0.1593209271955599</v>
      </c>
      <c r="AK2606" s="30">
        <f>IF(W2606="si",($S2606*'COSTOS DE CREDITOS'!$C$27)/DATA!$G2606,"")</f>
        <v>54.922363131454851</v>
      </c>
      <c r="AL2606" s="90">
        <f>IF(W2606="si",'COSTOS DE CREDITOS'!$C$35,"")</f>
        <v>20.421138461538462</v>
      </c>
      <c r="AM2606" s="30">
        <f t="shared" si="654"/>
        <v>492.30769230769232</v>
      </c>
      <c r="AN2606" s="30">
        <f t="shared" si="655"/>
        <v>0</v>
      </c>
      <c r="AO2606" s="30">
        <f t="shared" si="656"/>
        <v>567.6511939006856</v>
      </c>
      <c r="AP2606" s="30">
        <f t="shared" si="657"/>
        <v>1142.7988060993143</v>
      </c>
      <c r="AQ2606" s="19">
        <f t="shared" si="658"/>
        <v>0.66812757233436482</v>
      </c>
    </row>
    <row r="2607" spans="1:43" x14ac:dyDescent="0.2">
      <c r="A2607" s="23" t="s">
        <v>5665</v>
      </c>
      <c r="B2607" s="6" t="s">
        <v>5674</v>
      </c>
      <c r="C2607" s="6" t="s">
        <v>5670</v>
      </c>
      <c r="D2607" s="4">
        <v>167539</v>
      </c>
      <c r="E2607" s="4">
        <v>168289</v>
      </c>
      <c r="F2607" s="5" t="s">
        <v>3290</v>
      </c>
      <c r="G2607" s="2">
        <v>6</v>
      </c>
      <c r="H2607" s="4">
        <v>168290</v>
      </c>
      <c r="I2607" s="5" t="s">
        <v>3291</v>
      </c>
      <c r="J2607" s="15" t="s">
        <v>5688</v>
      </c>
      <c r="K2607" s="24" t="s">
        <v>5688</v>
      </c>
      <c r="L2607" s="15">
        <v>45233</v>
      </c>
      <c r="M2607" s="15">
        <v>45260</v>
      </c>
      <c r="N2607" s="15"/>
      <c r="O2607" s="26" t="e">
        <f>VLOOKUP(D2607,quash!A$2:$I$7791,9,FALSE)</f>
        <v>#N/A</v>
      </c>
      <c r="P2607" s="7">
        <v>12000</v>
      </c>
      <c r="Q2607" s="26">
        <v>122</v>
      </c>
      <c r="R2607" s="19">
        <v>4.4527436709070889E-2</v>
      </c>
      <c r="S2607" s="26">
        <v>16</v>
      </c>
      <c r="T2607" s="8">
        <v>10000</v>
      </c>
      <c r="U2607" s="4">
        <v>122</v>
      </c>
      <c r="V2607" s="10">
        <v>2137.87</v>
      </c>
      <c r="W2607" s="14" t="s">
        <v>5281</v>
      </c>
      <c r="X2607" s="18">
        <v>1</v>
      </c>
      <c r="Y2607" s="9">
        <v>10000</v>
      </c>
      <c r="Z2607" s="19">
        <f t="shared" si="651"/>
        <v>0</v>
      </c>
      <c r="AA2607" s="25">
        <v>2137.87</v>
      </c>
      <c r="AB2607" s="30">
        <f t="shared" si="652"/>
        <v>567000</v>
      </c>
      <c r="AC2607" s="30">
        <f t="shared" si="659"/>
        <v>1.7636684303350969E-2</v>
      </c>
      <c r="AD2607" s="31">
        <f t="shared" si="660"/>
        <v>2.151675485008818</v>
      </c>
      <c r="AE2607" s="31">
        <f t="shared" si="661"/>
        <v>2.151675485008818</v>
      </c>
      <c r="AG2607" s="30">
        <f t="shared" si="653"/>
        <v>6126000</v>
      </c>
      <c r="AH2607" s="30">
        <f t="shared" si="662"/>
        <v>1.632386549134835E-3</v>
      </c>
      <c r="AI2607" s="31">
        <f t="shared" si="663"/>
        <v>0.19915115899444988</v>
      </c>
      <c r="AJ2607" s="31">
        <f t="shared" si="664"/>
        <v>0.19915115899444988</v>
      </c>
      <c r="AK2607" s="30">
        <f>IF(W2607="si",($S2607*'COSTOS DE CREDITOS'!$C$27)/DATA!$G2607,"")</f>
        <v>54.922363131454851</v>
      </c>
      <c r="AL2607" s="90">
        <f>IF(W2607="si",'COSTOS DE CREDITOS'!$C$35,"")</f>
        <v>20.421138461538462</v>
      </c>
      <c r="AM2607" s="30">
        <f t="shared" si="654"/>
        <v>615.38461538461547</v>
      </c>
      <c r="AN2607" s="30">
        <f t="shared" si="655"/>
        <v>0</v>
      </c>
      <c r="AO2607" s="30">
        <f t="shared" si="656"/>
        <v>690.72811697760881</v>
      </c>
      <c r="AP2607" s="30">
        <f t="shared" si="657"/>
        <v>1447.1418830223911</v>
      </c>
      <c r="AQ2607" s="19">
        <f t="shared" si="658"/>
        <v>0.67690826992398567</v>
      </c>
    </row>
    <row r="2608" spans="1:43" x14ac:dyDescent="0.2">
      <c r="A2608" s="23" t="s">
        <v>5665</v>
      </c>
      <c r="B2608" s="6" t="s">
        <v>5674</v>
      </c>
      <c r="C2608" s="6" t="s">
        <v>5670</v>
      </c>
      <c r="D2608" s="2">
        <v>167545</v>
      </c>
      <c r="E2608" s="2">
        <v>168289</v>
      </c>
      <c r="F2608" s="3" t="s">
        <v>3290</v>
      </c>
      <c r="G2608" s="2">
        <v>6</v>
      </c>
      <c r="H2608" s="2">
        <v>168291</v>
      </c>
      <c r="I2608" s="3" t="s">
        <v>3292</v>
      </c>
      <c r="J2608" s="15">
        <v>45223</v>
      </c>
      <c r="K2608" s="24">
        <v>1264953863</v>
      </c>
      <c r="L2608" s="15">
        <v>45233</v>
      </c>
      <c r="M2608" s="15">
        <v>45260</v>
      </c>
      <c r="N2608" s="15"/>
      <c r="O2608" s="26" t="e">
        <f>VLOOKUP(D2608,quash!A$2:$I$7791,9,FALSE)</f>
        <v>#N/A</v>
      </c>
      <c r="P2608" s="7">
        <v>10000</v>
      </c>
      <c r="Q2608" s="26">
        <v>115</v>
      </c>
      <c r="R2608" s="19">
        <v>3.97705569269148E-2</v>
      </c>
      <c r="S2608" s="26">
        <v>16</v>
      </c>
      <c r="T2608" s="7">
        <v>10000</v>
      </c>
      <c r="U2608" s="2">
        <v>122</v>
      </c>
      <c r="V2608" s="11">
        <v>2137.87</v>
      </c>
      <c r="W2608" s="14" t="s">
        <v>5281</v>
      </c>
      <c r="X2608" s="18">
        <v>1</v>
      </c>
      <c r="Y2608" s="9">
        <v>10000</v>
      </c>
      <c r="Z2608" s="19">
        <f t="shared" si="651"/>
        <v>0</v>
      </c>
      <c r="AA2608" s="25">
        <v>2137.87</v>
      </c>
      <c r="AB2608" s="30">
        <f t="shared" si="652"/>
        <v>567000</v>
      </c>
      <c r="AC2608" s="30">
        <f t="shared" si="659"/>
        <v>1.7636684303350969E-2</v>
      </c>
      <c r="AD2608" s="31">
        <f t="shared" si="660"/>
        <v>2.0282186948853616</v>
      </c>
      <c r="AE2608" s="31">
        <f t="shared" si="661"/>
        <v>2.151675485008818</v>
      </c>
      <c r="AG2608" s="30">
        <f t="shared" si="653"/>
        <v>6126000</v>
      </c>
      <c r="AH2608" s="30">
        <f t="shared" si="662"/>
        <v>1.632386549134835E-3</v>
      </c>
      <c r="AI2608" s="31">
        <f t="shared" si="663"/>
        <v>0.18772445315050604</v>
      </c>
      <c r="AJ2608" s="31">
        <f t="shared" si="664"/>
        <v>0.19915115899444988</v>
      </c>
      <c r="AK2608" s="30">
        <f>IF(W2608="si",($S2608*'COSTOS DE CREDITOS'!$C$27)/DATA!$G2608,"")</f>
        <v>54.922363131454851</v>
      </c>
      <c r="AL2608" s="90">
        <f>IF(W2608="si",'COSTOS DE CREDITOS'!$C$35,"")</f>
        <v>20.421138461538462</v>
      </c>
      <c r="AM2608" s="30">
        <f t="shared" si="654"/>
        <v>615.38461538461547</v>
      </c>
      <c r="AN2608" s="30">
        <f t="shared" si="655"/>
        <v>0</v>
      </c>
      <c r="AO2608" s="30">
        <f t="shared" si="656"/>
        <v>690.72811697760881</v>
      </c>
      <c r="AP2608" s="30">
        <f t="shared" si="657"/>
        <v>1447.1418830223911</v>
      </c>
      <c r="AQ2608" s="19">
        <f t="shared" si="658"/>
        <v>0.67690826992398567</v>
      </c>
    </row>
    <row r="2609" spans="1:43" x14ac:dyDescent="0.2">
      <c r="A2609" s="23" t="s">
        <v>5665</v>
      </c>
      <c r="B2609" s="6" t="s">
        <v>5674</v>
      </c>
      <c r="C2609" s="6" t="s">
        <v>5670</v>
      </c>
      <c r="D2609" s="2">
        <v>167541</v>
      </c>
      <c r="E2609" s="2">
        <v>168289</v>
      </c>
      <c r="F2609" s="3" t="s">
        <v>3290</v>
      </c>
      <c r="G2609" s="2">
        <v>6</v>
      </c>
      <c r="H2609" s="2">
        <v>168292</v>
      </c>
      <c r="I2609" s="3" t="s">
        <v>3293</v>
      </c>
      <c r="J2609" s="15">
        <v>45223</v>
      </c>
      <c r="K2609" s="24">
        <v>1264954606</v>
      </c>
      <c r="L2609" s="15">
        <v>45233</v>
      </c>
      <c r="M2609" s="15">
        <v>45260</v>
      </c>
      <c r="N2609" s="15"/>
      <c r="O2609" s="26" t="e">
        <f>VLOOKUP(D2609,quash!A$2:$I$7791,9,FALSE)</f>
        <v>#N/A</v>
      </c>
      <c r="P2609" s="7">
        <v>10000</v>
      </c>
      <c r="Q2609" s="26">
        <v>127</v>
      </c>
      <c r="R2609" s="19">
        <v>5.24391097594855E-2</v>
      </c>
      <c r="S2609" s="26">
        <v>16</v>
      </c>
      <c r="T2609" s="7">
        <v>6000</v>
      </c>
      <c r="U2609" s="2">
        <v>142</v>
      </c>
      <c r="V2609" s="11">
        <v>1503.37</v>
      </c>
      <c r="W2609" s="14" t="s">
        <v>5281</v>
      </c>
      <c r="X2609" s="18">
        <v>1</v>
      </c>
      <c r="Y2609" s="9">
        <v>6000</v>
      </c>
      <c r="Z2609" s="19">
        <f t="shared" si="651"/>
        <v>0</v>
      </c>
      <c r="AA2609" s="25">
        <v>1503.37</v>
      </c>
      <c r="AB2609" s="30">
        <f t="shared" si="652"/>
        <v>567000</v>
      </c>
      <c r="AC2609" s="30">
        <f t="shared" si="659"/>
        <v>1.0582010582010581E-2</v>
      </c>
      <c r="AD2609" s="31">
        <f t="shared" si="660"/>
        <v>1.3439153439153437</v>
      </c>
      <c r="AE2609" s="31">
        <f t="shared" si="661"/>
        <v>1.5026455026455026</v>
      </c>
      <c r="AG2609" s="30">
        <f t="shared" si="653"/>
        <v>6126000</v>
      </c>
      <c r="AH2609" s="30">
        <f t="shared" si="662"/>
        <v>9.7943192948090111E-4</v>
      </c>
      <c r="AI2609" s="31">
        <f t="shared" si="663"/>
        <v>0.12438785504407444</v>
      </c>
      <c r="AJ2609" s="31">
        <f t="shared" si="664"/>
        <v>0.13907933398628797</v>
      </c>
      <c r="AK2609" s="30">
        <f>IF(W2609="si",($S2609*'COSTOS DE CREDITOS'!$C$27)/DATA!$G2609,"")</f>
        <v>54.922363131454851</v>
      </c>
      <c r="AL2609" s="90">
        <f>IF(W2609="si",'COSTOS DE CREDITOS'!$C$35,"")</f>
        <v>20.421138461538462</v>
      </c>
      <c r="AM2609" s="30">
        <f t="shared" si="654"/>
        <v>369.23076923076923</v>
      </c>
      <c r="AN2609" s="30">
        <f t="shared" si="655"/>
        <v>0</v>
      </c>
      <c r="AO2609" s="30">
        <f t="shared" si="656"/>
        <v>444.5742708237625</v>
      </c>
      <c r="AP2609" s="30">
        <f t="shared" si="657"/>
        <v>1058.7957291762373</v>
      </c>
      <c r="AQ2609" s="19">
        <f t="shared" si="658"/>
        <v>0.70428153360532497</v>
      </c>
    </row>
    <row r="2610" spans="1:43" x14ac:dyDescent="0.2">
      <c r="A2610" s="23" t="s">
        <v>5665</v>
      </c>
      <c r="B2610" s="6" t="s">
        <v>5674</v>
      </c>
      <c r="C2610" s="6" t="s">
        <v>5670</v>
      </c>
      <c r="D2610" s="2">
        <v>167543</v>
      </c>
      <c r="E2610" s="2">
        <v>168289</v>
      </c>
      <c r="F2610" s="3" t="s">
        <v>3290</v>
      </c>
      <c r="G2610" s="2">
        <v>6</v>
      </c>
      <c r="H2610" s="2">
        <v>168293</v>
      </c>
      <c r="I2610" s="3" t="s">
        <v>3294</v>
      </c>
      <c r="J2610" s="15">
        <v>45223</v>
      </c>
      <c r="K2610" s="24">
        <v>1264954298</v>
      </c>
      <c r="L2610" s="15">
        <v>45233</v>
      </c>
      <c r="M2610" s="15">
        <v>45260</v>
      </c>
      <c r="N2610" s="15"/>
      <c r="O2610" s="26" t="e">
        <f>VLOOKUP(D2610,quash!A$2:$I$7791,9,FALSE)</f>
        <v>#N/A</v>
      </c>
      <c r="P2610" s="7">
        <v>10000</v>
      </c>
      <c r="Q2610" s="26">
        <v>115</v>
      </c>
      <c r="R2610" s="19">
        <v>3.97705569269148E-2</v>
      </c>
      <c r="S2610" s="26">
        <v>16</v>
      </c>
      <c r="T2610" s="7">
        <v>7000</v>
      </c>
      <c r="U2610" s="2">
        <v>122</v>
      </c>
      <c r="V2610" s="11">
        <v>1496.57</v>
      </c>
      <c r="W2610" s="14" t="s">
        <v>5281</v>
      </c>
      <c r="X2610" s="18">
        <v>1</v>
      </c>
      <c r="Y2610" s="9">
        <v>7000</v>
      </c>
      <c r="Z2610" s="19">
        <f t="shared" si="651"/>
        <v>0</v>
      </c>
      <c r="AA2610" s="25">
        <v>1496.57</v>
      </c>
      <c r="AB2610" s="30">
        <f t="shared" si="652"/>
        <v>567000</v>
      </c>
      <c r="AC2610" s="30">
        <f t="shared" si="659"/>
        <v>1.2345679012345678E-2</v>
      </c>
      <c r="AD2610" s="31">
        <f t="shared" si="660"/>
        <v>1.419753086419753</v>
      </c>
      <c r="AE2610" s="31">
        <f t="shared" si="661"/>
        <v>1.5061728395061729</v>
      </c>
      <c r="AG2610" s="30">
        <f t="shared" si="653"/>
        <v>6126000</v>
      </c>
      <c r="AH2610" s="30">
        <f t="shared" si="662"/>
        <v>1.1426705843943846E-3</v>
      </c>
      <c r="AI2610" s="31">
        <f t="shared" si="663"/>
        <v>0.13140711720535422</v>
      </c>
      <c r="AJ2610" s="31">
        <f t="shared" si="664"/>
        <v>0.13940581129611493</v>
      </c>
      <c r="AK2610" s="30">
        <f>IF(W2610="si",($S2610*'COSTOS DE CREDITOS'!$C$27)/DATA!$G2610,"")</f>
        <v>54.922363131454851</v>
      </c>
      <c r="AL2610" s="90">
        <f>IF(W2610="si",'COSTOS DE CREDITOS'!$C$35,"")</f>
        <v>20.421138461538462</v>
      </c>
      <c r="AM2610" s="30">
        <f t="shared" si="654"/>
        <v>430.76923076923077</v>
      </c>
      <c r="AN2610" s="30">
        <f t="shared" si="655"/>
        <v>0</v>
      </c>
      <c r="AO2610" s="30">
        <f t="shared" si="656"/>
        <v>506.11273236222405</v>
      </c>
      <c r="AP2610" s="30">
        <f t="shared" si="657"/>
        <v>990.45726763777589</v>
      </c>
      <c r="AQ2610" s="19">
        <f t="shared" si="658"/>
        <v>0.66181820271539316</v>
      </c>
    </row>
    <row r="2611" spans="1:43" x14ac:dyDescent="0.2">
      <c r="A2611" s="23" t="s">
        <v>5665</v>
      </c>
      <c r="B2611" s="6" t="s">
        <v>5674</v>
      </c>
      <c r="C2611" s="6" t="s">
        <v>5670</v>
      </c>
      <c r="D2611" s="2">
        <v>167544</v>
      </c>
      <c r="E2611" s="2">
        <v>168289</v>
      </c>
      <c r="F2611" s="3" t="s">
        <v>3290</v>
      </c>
      <c r="G2611" s="2">
        <v>6</v>
      </c>
      <c r="H2611" s="2">
        <v>168294</v>
      </c>
      <c r="I2611" s="3" t="s">
        <v>3295</v>
      </c>
      <c r="J2611" s="15">
        <v>45223</v>
      </c>
      <c r="K2611" s="24">
        <v>1264954058</v>
      </c>
      <c r="L2611" s="15">
        <v>45233</v>
      </c>
      <c r="M2611" s="15">
        <v>45260</v>
      </c>
      <c r="N2611" s="15"/>
      <c r="O2611" s="26" t="e">
        <f>VLOOKUP(D2611,quash!A$2:$I$7791,9,FALSE)</f>
        <v>#N/A</v>
      </c>
      <c r="P2611" s="7">
        <v>10000</v>
      </c>
      <c r="Q2611" s="26">
        <v>127</v>
      </c>
      <c r="R2611" s="19">
        <v>5.24391097594855E-2</v>
      </c>
      <c r="S2611" s="26">
        <v>16</v>
      </c>
      <c r="T2611" s="7">
        <v>6000</v>
      </c>
      <c r="U2611" s="2">
        <v>122</v>
      </c>
      <c r="V2611" s="11">
        <v>1282.8499999999999</v>
      </c>
      <c r="W2611" s="14" t="s">
        <v>5281</v>
      </c>
      <c r="X2611" s="18">
        <v>1</v>
      </c>
      <c r="Y2611" s="9">
        <v>6000</v>
      </c>
      <c r="Z2611" s="19">
        <f t="shared" si="651"/>
        <v>0</v>
      </c>
      <c r="AA2611" s="25">
        <v>1282.8499999999999</v>
      </c>
      <c r="AB2611" s="30">
        <f t="shared" si="652"/>
        <v>567000</v>
      </c>
      <c r="AC2611" s="30">
        <f t="shared" si="659"/>
        <v>1.0582010582010581E-2</v>
      </c>
      <c r="AD2611" s="31">
        <f t="shared" si="660"/>
        <v>1.3439153439153437</v>
      </c>
      <c r="AE2611" s="31">
        <f t="shared" si="661"/>
        <v>1.2910052910052909</v>
      </c>
      <c r="AG2611" s="30">
        <f t="shared" si="653"/>
        <v>6126000</v>
      </c>
      <c r="AH2611" s="30">
        <f t="shared" si="662"/>
        <v>9.7943192948090111E-4</v>
      </c>
      <c r="AI2611" s="31">
        <f t="shared" si="663"/>
        <v>0.12438785504407444</v>
      </c>
      <c r="AJ2611" s="31">
        <f t="shared" si="664"/>
        <v>0.11949069539666994</v>
      </c>
      <c r="AK2611" s="30">
        <f>IF(W2611="si",($S2611*'COSTOS DE CREDITOS'!$C$27)/DATA!$G2611,"")</f>
        <v>54.922363131454851</v>
      </c>
      <c r="AL2611" s="90">
        <f>IF(W2611="si",'COSTOS DE CREDITOS'!$C$35,"")</f>
        <v>20.421138461538462</v>
      </c>
      <c r="AM2611" s="30">
        <f t="shared" si="654"/>
        <v>369.23076923076923</v>
      </c>
      <c r="AN2611" s="30">
        <f t="shared" si="655"/>
        <v>0</v>
      </c>
      <c r="AO2611" s="30">
        <f t="shared" si="656"/>
        <v>444.5742708237625</v>
      </c>
      <c r="AP2611" s="30">
        <f t="shared" si="657"/>
        <v>838.27572917623741</v>
      </c>
      <c r="AQ2611" s="19">
        <f t="shared" si="658"/>
        <v>0.65344797067173677</v>
      </c>
    </row>
    <row r="2612" spans="1:43" x14ac:dyDescent="0.2">
      <c r="A2612" s="23" t="s">
        <v>5665</v>
      </c>
      <c r="B2612" s="6" t="s">
        <v>5674</v>
      </c>
      <c r="C2612" s="6" t="s">
        <v>5670</v>
      </c>
      <c r="D2612" s="2">
        <v>167971</v>
      </c>
      <c r="E2612" s="2">
        <v>168289</v>
      </c>
      <c r="F2612" s="3" t="s">
        <v>3290</v>
      </c>
      <c r="G2612" s="2">
        <v>6</v>
      </c>
      <c r="H2612" s="2">
        <v>168295</v>
      </c>
      <c r="I2612" s="3" t="s">
        <v>3296</v>
      </c>
      <c r="J2612" s="15">
        <v>45229</v>
      </c>
      <c r="K2612" s="24">
        <v>1269369218</v>
      </c>
      <c r="L2612" s="15">
        <v>45233</v>
      </c>
      <c r="M2612" s="15">
        <v>45260</v>
      </c>
      <c r="N2612" s="15"/>
      <c r="O2612" s="26" t="e">
        <f>VLOOKUP(D2612,quash!A$2:$I$7791,9,FALSE)</f>
        <v>#N/A</v>
      </c>
      <c r="P2612" s="7">
        <v>10000</v>
      </c>
      <c r="Q2612" s="26">
        <v>132</v>
      </c>
      <c r="R2612" s="19">
        <v>5.8283715876113903E-2</v>
      </c>
      <c r="S2612" s="26">
        <v>16</v>
      </c>
      <c r="T2612" s="7">
        <v>5000</v>
      </c>
      <c r="U2612" s="2">
        <v>122</v>
      </c>
      <c r="V2612" s="11">
        <v>1068.94</v>
      </c>
      <c r="W2612" s="14" t="s">
        <v>5281</v>
      </c>
      <c r="X2612" s="18">
        <v>1</v>
      </c>
      <c r="Y2612" s="9">
        <v>5000</v>
      </c>
      <c r="Z2612" s="19">
        <f t="shared" si="651"/>
        <v>0</v>
      </c>
      <c r="AA2612" s="25">
        <v>1068.94</v>
      </c>
      <c r="AB2612" s="30">
        <f t="shared" si="652"/>
        <v>567000</v>
      </c>
      <c r="AC2612" s="30">
        <f t="shared" si="659"/>
        <v>8.8183421516754845E-3</v>
      </c>
      <c r="AD2612" s="31">
        <f t="shared" si="660"/>
        <v>1.164021164021164</v>
      </c>
      <c r="AE2612" s="31">
        <f t="shared" si="661"/>
        <v>1.075837742504409</v>
      </c>
      <c r="AG2612" s="30">
        <f t="shared" si="653"/>
        <v>6126000</v>
      </c>
      <c r="AH2612" s="30">
        <f t="shared" si="662"/>
        <v>8.1619327456741752E-4</v>
      </c>
      <c r="AI2612" s="31">
        <f t="shared" si="663"/>
        <v>0.10773751224289911</v>
      </c>
      <c r="AJ2612" s="31">
        <f t="shared" si="664"/>
        <v>9.9575579497224939E-2</v>
      </c>
      <c r="AK2612" s="30">
        <f>IF(W2612="si",($S2612*'COSTOS DE CREDITOS'!$C$27)/DATA!$G2612,"")</f>
        <v>54.922363131454851</v>
      </c>
      <c r="AL2612" s="90">
        <f>IF(W2612="si",'COSTOS DE CREDITOS'!$C$35,"")</f>
        <v>20.421138461538462</v>
      </c>
      <c r="AM2612" s="30">
        <f t="shared" si="654"/>
        <v>307.69230769230774</v>
      </c>
      <c r="AN2612" s="30">
        <f t="shared" si="655"/>
        <v>0</v>
      </c>
      <c r="AO2612" s="30">
        <f t="shared" si="656"/>
        <v>383.03580928530107</v>
      </c>
      <c r="AP2612" s="30">
        <f t="shared" si="657"/>
        <v>685.90419071469898</v>
      </c>
      <c r="AQ2612" s="19">
        <f t="shared" si="658"/>
        <v>0.64166762466995242</v>
      </c>
    </row>
    <row r="2613" spans="1:43" x14ac:dyDescent="0.2">
      <c r="A2613" s="23" t="s">
        <v>5665</v>
      </c>
      <c r="B2613" s="6" t="s">
        <v>5677</v>
      </c>
      <c r="C2613" s="6" t="s">
        <v>5667</v>
      </c>
      <c r="D2613" s="2">
        <v>168478</v>
      </c>
      <c r="E2613" s="2">
        <v>168345</v>
      </c>
      <c r="F2613" s="3" t="s">
        <v>3297</v>
      </c>
      <c r="G2613" s="2">
        <v>5</v>
      </c>
      <c r="H2613" s="2">
        <v>168486</v>
      </c>
      <c r="I2613" s="3" t="s">
        <v>3298</v>
      </c>
      <c r="J2613" s="15" t="s">
        <v>5688</v>
      </c>
      <c r="K2613" s="24" t="s">
        <v>5688</v>
      </c>
      <c r="L2613" s="15">
        <v>45236</v>
      </c>
      <c r="M2613" s="15">
        <v>45260</v>
      </c>
      <c r="N2613" s="15"/>
      <c r="O2613" s="26" t="e">
        <f>VLOOKUP(D2613,quash!A$2:$I$7791,9,FALSE)</f>
        <v>#N/A</v>
      </c>
      <c r="P2613" s="7">
        <v>15000</v>
      </c>
      <c r="Q2613" s="26">
        <v>118</v>
      </c>
      <c r="R2613" s="19">
        <v>4.4674302193946733E-2</v>
      </c>
      <c r="S2613" s="93">
        <v>26</v>
      </c>
      <c r="T2613" s="7">
        <v>5000</v>
      </c>
      <c r="U2613" s="2">
        <v>147</v>
      </c>
      <c r="V2613" s="11">
        <v>1303.3399999999999</v>
      </c>
      <c r="W2613" s="14" t="s">
        <v>5281</v>
      </c>
      <c r="X2613" s="18">
        <v>0.78977606888995699</v>
      </c>
      <c r="Y2613" s="9">
        <v>3948.8803444497848</v>
      </c>
      <c r="Z2613" s="19">
        <f t="shared" si="651"/>
        <v>-0.21022393111004301</v>
      </c>
      <c r="AA2613" s="25">
        <v>1029.3467416270364</v>
      </c>
      <c r="AB2613" s="30">
        <f t="shared" si="652"/>
        <v>567000</v>
      </c>
      <c r="AC2613" s="30">
        <f t="shared" si="659"/>
        <v>8.8183421516754845E-3</v>
      </c>
      <c r="AD2613" s="31">
        <f t="shared" si="660"/>
        <v>1.0405643738977073</v>
      </c>
      <c r="AE2613" s="31">
        <f t="shared" si="661"/>
        <v>1.2962962962962963</v>
      </c>
      <c r="AG2613" s="30">
        <f t="shared" si="653"/>
        <v>6126000</v>
      </c>
      <c r="AH2613" s="30">
        <f t="shared" si="662"/>
        <v>8.1619327456741752E-4</v>
      </c>
      <c r="AI2613" s="31">
        <f t="shared" si="663"/>
        <v>9.631080639895527E-2</v>
      </c>
      <c r="AJ2613" s="31">
        <f t="shared" si="664"/>
        <v>0.11998041136141037</v>
      </c>
      <c r="AK2613" s="30">
        <f>IF(W2613="si",($S2613*'COSTOS DE CREDITOS'!$C$27)/DATA!$G2613,"")</f>
        <v>107.09860810633695</v>
      </c>
      <c r="AL2613" s="90">
        <f>IF(W2613="si",'COSTOS DE CREDITOS'!$C$35,"")</f>
        <v>20.421138461538462</v>
      </c>
      <c r="AM2613" s="30">
        <f t="shared" si="654"/>
        <v>500</v>
      </c>
      <c r="AN2613" s="30">
        <f t="shared" si="655"/>
        <v>1051.1196555502152</v>
      </c>
      <c r="AO2613" s="30">
        <f t="shared" si="656"/>
        <v>1678.6394021180906</v>
      </c>
      <c r="AP2613" s="30">
        <f t="shared" si="657"/>
        <v>-649.29266049105422</v>
      </c>
      <c r="AQ2613" s="19">
        <f t="shared" si="658"/>
        <v>-0.63078128509422404</v>
      </c>
    </row>
    <row r="2614" spans="1:43" x14ac:dyDescent="0.2">
      <c r="A2614" s="23" t="s">
        <v>5665</v>
      </c>
      <c r="B2614" s="6" t="s">
        <v>5671</v>
      </c>
      <c r="C2614" s="6" t="s">
        <v>5670</v>
      </c>
      <c r="D2614" s="2">
        <v>167452</v>
      </c>
      <c r="E2614" s="2">
        <v>168485</v>
      </c>
      <c r="F2614" s="3" t="s">
        <v>2279</v>
      </c>
      <c r="G2614" s="2">
        <v>5</v>
      </c>
      <c r="H2614" s="2">
        <v>168492</v>
      </c>
      <c r="I2614" s="3" t="s">
        <v>3299</v>
      </c>
      <c r="J2614" s="15">
        <v>45223</v>
      </c>
      <c r="K2614" s="24">
        <v>1264147693</v>
      </c>
      <c r="L2614" s="15">
        <v>45236</v>
      </c>
      <c r="M2614" s="15">
        <v>45260</v>
      </c>
      <c r="N2614" s="15"/>
      <c r="O2614" s="26" t="e">
        <f>VLOOKUP(D2614,quash!A$2:$I$7791,9,FALSE)</f>
        <v>#N/A</v>
      </c>
      <c r="P2614" s="7">
        <v>10000</v>
      </c>
      <c r="Q2614" s="26">
        <v>127</v>
      </c>
      <c r="R2614" s="19">
        <v>5.24391097594855E-2</v>
      </c>
      <c r="S2614" s="93">
        <v>26</v>
      </c>
      <c r="T2614" s="7">
        <v>5000</v>
      </c>
      <c r="U2614" s="2">
        <v>147</v>
      </c>
      <c r="V2614" s="11">
        <v>1303.3399999999999</v>
      </c>
      <c r="W2614" s="14" t="s">
        <v>5281</v>
      </c>
      <c r="X2614" s="18">
        <v>0.38845359128145113</v>
      </c>
      <c r="Y2614" s="9">
        <v>1942.2679564072557</v>
      </c>
      <c r="Z2614" s="19">
        <f t="shared" si="651"/>
        <v>-0.61154640871854893</v>
      </c>
      <c r="AA2614" s="25">
        <v>506.28710366076649</v>
      </c>
      <c r="AB2614" s="30">
        <f t="shared" si="652"/>
        <v>567000</v>
      </c>
      <c r="AC2614" s="30">
        <f t="shared" si="659"/>
        <v>8.8183421516754845E-3</v>
      </c>
      <c r="AD2614" s="31">
        <f t="shared" si="660"/>
        <v>1.1199294532627866</v>
      </c>
      <c r="AE2614" s="31">
        <f t="shared" si="661"/>
        <v>1.2962962962962963</v>
      </c>
      <c r="AG2614" s="30">
        <f t="shared" si="653"/>
        <v>6126000</v>
      </c>
      <c r="AH2614" s="30">
        <f t="shared" si="662"/>
        <v>8.1619327456741752E-4</v>
      </c>
      <c r="AI2614" s="31">
        <f t="shared" si="663"/>
        <v>0.10365654587006203</v>
      </c>
      <c r="AJ2614" s="31">
        <f t="shared" si="664"/>
        <v>0.11998041136141037</v>
      </c>
      <c r="AK2614" s="30">
        <f>IF(W2614="si",($S2614*'COSTOS DE CREDITOS'!$C$27)/DATA!$G2614,"")</f>
        <v>107.09860810633695</v>
      </c>
      <c r="AL2614" s="90">
        <f>IF(W2614="si",'COSTOS DE CREDITOS'!$C$35,"")</f>
        <v>20.421138461538462</v>
      </c>
      <c r="AM2614" s="30">
        <f t="shared" si="654"/>
        <v>500</v>
      </c>
      <c r="AN2614" s="30">
        <f t="shared" si="655"/>
        <v>3057.732043592744</v>
      </c>
      <c r="AO2614" s="30">
        <f t="shared" si="656"/>
        <v>3685.2517901606197</v>
      </c>
      <c r="AP2614" s="30">
        <f t="shared" si="657"/>
        <v>-3178.9646864998531</v>
      </c>
      <c r="AQ2614" s="19">
        <f t="shared" si="658"/>
        <v>-6.2789762241897673</v>
      </c>
    </row>
    <row r="2615" spans="1:43" x14ac:dyDescent="0.2">
      <c r="A2615" s="23" t="s">
        <v>5665</v>
      </c>
      <c r="B2615" s="6" t="s">
        <v>5677</v>
      </c>
      <c r="C2615" s="6" t="s">
        <v>5667</v>
      </c>
      <c r="D2615" s="2">
        <v>168519</v>
      </c>
      <c r="E2615" s="2">
        <v>168345</v>
      </c>
      <c r="F2615" s="3" t="s">
        <v>3297</v>
      </c>
      <c r="G2615" s="2">
        <v>5</v>
      </c>
      <c r="H2615" s="2">
        <v>168539</v>
      </c>
      <c r="I2615" s="3" t="s">
        <v>3300</v>
      </c>
      <c r="J2615" s="15">
        <v>45236</v>
      </c>
      <c r="K2615" s="24">
        <v>1273233917</v>
      </c>
      <c r="L2615" s="15">
        <v>45236</v>
      </c>
      <c r="M2615" s="15">
        <v>45260</v>
      </c>
      <c r="N2615" s="15"/>
      <c r="O2615" s="26" t="e">
        <f>VLOOKUP(D2615,quash!A$2:$I$7791,9,FALSE)</f>
        <v>#N/A</v>
      </c>
      <c r="P2615" s="7">
        <v>7000</v>
      </c>
      <c r="Q2615" s="26">
        <v>114</v>
      </c>
      <c r="R2615" s="19">
        <v>5.9818464604665163E-3</v>
      </c>
      <c r="S2615" s="93">
        <v>26</v>
      </c>
      <c r="T2615" s="7">
        <v>5000</v>
      </c>
      <c r="U2615" s="2">
        <v>147</v>
      </c>
      <c r="V2615" s="11">
        <v>1303.3399999999999</v>
      </c>
      <c r="W2615" s="14" t="s">
        <v>5281</v>
      </c>
      <c r="X2615" s="18">
        <v>0.78977606888995699</v>
      </c>
      <c r="Y2615" s="9">
        <v>3948.8803444497848</v>
      </c>
      <c r="Z2615" s="19">
        <f t="shared" si="651"/>
        <v>-0.21022393111004301</v>
      </c>
      <c r="AA2615" s="25">
        <v>1029.3467416270364</v>
      </c>
      <c r="AB2615" s="30">
        <f t="shared" si="652"/>
        <v>567000</v>
      </c>
      <c r="AC2615" s="30">
        <f t="shared" si="659"/>
        <v>8.8183421516754845E-3</v>
      </c>
      <c r="AD2615" s="31">
        <f t="shared" si="660"/>
        <v>1.0052910052910051</v>
      </c>
      <c r="AE2615" s="31">
        <f t="shared" si="661"/>
        <v>1.2962962962962963</v>
      </c>
      <c r="AG2615" s="30">
        <f t="shared" si="653"/>
        <v>6126000</v>
      </c>
      <c r="AH2615" s="30">
        <f t="shared" si="662"/>
        <v>8.1619327456741752E-4</v>
      </c>
      <c r="AI2615" s="31">
        <f t="shared" si="663"/>
        <v>9.3046033300685602E-2</v>
      </c>
      <c r="AJ2615" s="31">
        <f t="shared" si="664"/>
        <v>0.11998041136141037</v>
      </c>
      <c r="AK2615" s="30">
        <f>IF(W2615="si",($S2615*'COSTOS DE CREDITOS'!$C$27)/DATA!$G2615,"")</f>
        <v>107.09860810633695</v>
      </c>
      <c r="AL2615" s="90">
        <f>IF(W2615="si",'COSTOS DE CREDITOS'!$C$35,"")</f>
        <v>20.421138461538462</v>
      </c>
      <c r="AM2615" s="30">
        <f t="shared" si="654"/>
        <v>500</v>
      </c>
      <c r="AN2615" s="30">
        <f t="shared" si="655"/>
        <v>1051.1196555502152</v>
      </c>
      <c r="AO2615" s="30">
        <f t="shared" si="656"/>
        <v>1678.6394021180906</v>
      </c>
      <c r="AP2615" s="30">
        <f t="shared" si="657"/>
        <v>-649.29266049105422</v>
      </c>
      <c r="AQ2615" s="19">
        <f t="shared" si="658"/>
        <v>-0.63078128509422404</v>
      </c>
    </row>
    <row r="2616" spans="1:43" x14ac:dyDescent="0.2">
      <c r="A2616" s="23" t="s">
        <v>5665</v>
      </c>
      <c r="B2616" s="6" t="s">
        <v>5673</v>
      </c>
      <c r="C2616" s="6" t="s">
        <v>5667</v>
      </c>
      <c r="D2616" s="2">
        <v>168554</v>
      </c>
      <c r="E2616" s="2">
        <v>168685</v>
      </c>
      <c r="F2616" s="3" t="s">
        <v>2389</v>
      </c>
      <c r="G2616" s="2">
        <v>5</v>
      </c>
      <c r="H2616" s="2">
        <v>168692</v>
      </c>
      <c r="I2616" s="3" t="s">
        <v>3301</v>
      </c>
      <c r="J2616" s="15">
        <v>45236</v>
      </c>
      <c r="K2616" s="24">
        <v>1273369138</v>
      </c>
      <c r="L2616" s="15">
        <v>45238</v>
      </c>
      <c r="M2616" s="15">
        <v>45260</v>
      </c>
      <c r="N2616" s="15"/>
      <c r="O2616" s="26" t="e">
        <f>VLOOKUP(D2616,quash!A$2:$I$7791,9,FALSE)</f>
        <v>#N/A</v>
      </c>
      <c r="P2616" s="7">
        <v>10000</v>
      </c>
      <c r="Q2616" s="26">
        <v>90</v>
      </c>
      <c r="R2616" s="19">
        <v>5.9818464604665302E-3</v>
      </c>
      <c r="S2616" s="26">
        <v>16</v>
      </c>
      <c r="T2616" s="7">
        <v>10000</v>
      </c>
      <c r="U2616" s="2">
        <v>142</v>
      </c>
      <c r="V2616" s="11">
        <v>2510.34</v>
      </c>
      <c r="W2616" s="14" t="s">
        <v>5281</v>
      </c>
      <c r="X2616" s="18">
        <v>1</v>
      </c>
      <c r="Y2616" s="9">
        <v>10000</v>
      </c>
      <c r="Z2616" s="19">
        <f t="shared" si="651"/>
        <v>0</v>
      </c>
      <c r="AA2616" s="25">
        <v>2510.34</v>
      </c>
      <c r="AB2616" s="30">
        <f t="shared" si="652"/>
        <v>567000</v>
      </c>
      <c r="AC2616" s="30">
        <f t="shared" si="659"/>
        <v>1.7636684303350969E-2</v>
      </c>
      <c r="AD2616" s="31">
        <f t="shared" si="660"/>
        <v>1.5873015873015872</v>
      </c>
      <c r="AE2616" s="31">
        <f t="shared" si="661"/>
        <v>2.5044091710758378</v>
      </c>
      <c r="AG2616" s="30">
        <f t="shared" si="653"/>
        <v>6126000</v>
      </c>
      <c r="AH2616" s="30">
        <f t="shared" si="662"/>
        <v>1.632386549134835E-3</v>
      </c>
      <c r="AI2616" s="31">
        <f t="shared" si="663"/>
        <v>0.14691478942213515</v>
      </c>
      <c r="AJ2616" s="31">
        <f t="shared" si="664"/>
        <v>0.23179888997714657</v>
      </c>
      <c r="AK2616" s="30">
        <f>IF(W2616="si",($S2616*'COSTOS DE CREDITOS'!$C$27)/DATA!$G2616,"")</f>
        <v>65.906835757745824</v>
      </c>
      <c r="AL2616" s="90">
        <f>IF(W2616="si",'COSTOS DE CREDITOS'!$C$35,"")</f>
        <v>20.421138461538462</v>
      </c>
      <c r="AM2616" s="30">
        <f t="shared" si="654"/>
        <v>615.38461538461547</v>
      </c>
      <c r="AN2616" s="30">
        <f t="shared" si="655"/>
        <v>0</v>
      </c>
      <c r="AO2616" s="30">
        <f t="shared" si="656"/>
        <v>701.7125896038998</v>
      </c>
      <c r="AP2616" s="30">
        <f t="shared" si="657"/>
        <v>1808.6274103961005</v>
      </c>
      <c r="AQ2616" s="19">
        <f t="shared" si="658"/>
        <v>0.72047109570659762</v>
      </c>
    </row>
    <row r="2617" spans="1:43" x14ac:dyDescent="0.2">
      <c r="A2617" s="23" t="s">
        <v>5665</v>
      </c>
      <c r="B2617" s="6" t="s">
        <v>5668</v>
      </c>
      <c r="C2617" s="6" t="s">
        <v>5667</v>
      </c>
      <c r="D2617" s="2">
        <v>168590</v>
      </c>
      <c r="E2617" s="2">
        <v>168737</v>
      </c>
      <c r="F2617" s="3" t="s">
        <v>2322</v>
      </c>
      <c r="G2617" s="2">
        <v>7</v>
      </c>
      <c r="H2617" s="2">
        <v>168749</v>
      </c>
      <c r="I2617" s="3" t="s">
        <v>3304</v>
      </c>
      <c r="J2617" s="15">
        <v>45343</v>
      </c>
      <c r="K2617" s="24">
        <v>1344243990</v>
      </c>
      <c r="L2617" s="15">
        <v>45238</v>
      </c>
      <c r="M2617" s="15">
        <v>45260</v>
      </c>
      <c r="N2617" s="15"/>
      <c r="O2617" s="26" t="e">
        <f>VLOOKUP(D2617,quash!A$2:$I$7791,9,FALSE)</f>
        <v>#N/A</v>
      </c>
      <c r="P2617" s="7">
        <v>10000</v>
      </c>
      <c r="Q2617" s="26">
        <v>110</v>
      </c>
      <c r="R2617" s="19">
        <v>3.11605023919212E-2</v>
      </c>
      <c r="S2617" s="26">
        <v>16</v>
      </c>
      <c r="T2617" s="7">
        <v>6000</v>
      </c>
      <c r="U2617" s="2">
        <v>142</v>
      </c>
      <c r="V2617" s="11">
        <v>1503.37</v>
      </c>
      <c r="W2617" s="14" t="s">
        <v>5281</v>
      </c>
      <c r="X2617" s="18">
        <v>1</v>
      </c>
      <c r="Y2617" s="9">
        <v>6000</v>
      </c>
      <c r="Z2617" s="19">
        <f t="shared" si="651"/>
        <v>0</v>
      </c>
      <c r="AA2617" s="25">
        <v>1503.37</v>
      </c>
      <c r="AB2617" s="30">
        <f t="shared" si="652"/>
        <v>567000</v>
      </c>
      <c r="AC2617" s="30">
        <f t="shared" si="659"/>
        <v>1.0582010582010581E-2</v>
      </c>
      <c r="AD2617" s="31">
        <f t="shared" si="660"/>
        <v>1.164021164021164</v>
      </c>
      <c r="AE2617" s="31">
        <f t="shared" si="661"/>
        <v>1.5026455026455026</v>
      </c>
      <c r="AG2617" s="30">
        <f t="shared" si="653"/>
        <v>6126000</v>
      </c>
      <c r="AH2617" s="30">
        <f t="shared" si="662"/>
        <v>9.7943192948090111E-4</v>
      </c>
      <c r="AI2617" s="31">
        <f t="shared" si="663"/>
        <v>0.10773751224289912</v>
      </c>
      <c r="AJ2617" s="31">
        <f t="shared" si="664"/>
        <v>0.13907933398628797</v>
      </c>
      <c r="AK2617" s="30">
        <f>IF(W2617="si",($S2617*'COSTOS DE CREDITOS'!$C$27)/DATA!$G2617,"")</f>
        <v>47.07631125553273</v>
      </c>
      <c r="AL2617" s="90">
        <f>IF(W2617="si",'COSTOS DE CREDITOS'!$C$35,"")</f>
        <v>20.421138461538462</v>
      </c>
      <c r="AM2617" s="30">
        <f t="shared" si="654"/>
        <v>369.23076923076923</v>
      </c>
      <c r="AN2617" s="30">
        <f t="shared" si="655"/>
        <v>0</v>
      </c>
      <c r="AO2617" s="30">
        <f t="shared" si="656"/>
        <v>436.72821894784045</v>
      </c>
      <c r="AP2617" s="30">
        <f t="shared" si="657"/>
        <v>1066.6417810521593</v>
      </c>
      <c r="AQ2617" s="19">
        <f t="shared" si="658"/>
        <v>0.70950050955663568</v>
      </c>
    </row>
    <row r="2618" spans="1:43" x14ac:dyDescent="0.2">
      <c r="A2618" s="23" t="s">
        <v>5665</v>
      </c>
      <c r="B2618" s="6" t="s">
        <v>5675</v>
      </c>
      <c r="C2618" s="6" t="s">
        <v>5667</v>
      </c>
      <c r="D2618" s="2">
        <v>167989</v>
      </c>
      <c r="E2618" s="2">
        <v>168441</v>
      </c>
      <c r="F2618" s="3" t="s">
        <v>3302</v>
      </c>
      <c r="G2618" s="2">
        <v>5</v>
      </c>
      <c r="H2618" s="2">
        <v>168446</v>
      </c>
      <c r="I2618" s="3" t="s">
        <v>3305</v>
      </c>
      <c r="J2618" s="15" t="s">
        <v>5688</v>
      </c>
      <c r="K2618" s="24" t="s">
        <v>5688</v>
      </c>
      <c r="L2618" s="15">
        <v>45233</v>
      </c>
      <c r="M2618" s="15">
        <v>45260</v>
      </c>
      <c r="N2618" s="15"/>
      <c r="O2618" s="26" t="e">
        <f>VLOOKUP(D2618,quash!A$2:$I$7791,9,FALSE)</f>
        <v>#N/A</v>
      </c>
      <c r="P2618" s="7">
        <v>9000</v>
      </c>
      <c r="Q2618" s="26">
        <v>136</v>
      </c>
      <c r="R2618" s="19">
        <v>8.1420437307219373E-2</v>
      </c>
      <c r="S2618" s="26">
        <v>16</v>
      </c>
      <c r="T2618" s="7">
        <v>8000</v>
      </c>
      <c r="U2618" s="2">
        <v>142</v>
      </c>
      <c r="V2618" s="11">
        <v>2013.74</v>
      </c>
      <c r="W2618" s="14" t="s">
        <v>5281</v>
      </c>
      <c r="X2618" s="18">
        <v>1</v>
      </c>
      <c r="Y2618" s="9">
        <v>8000</v>
      </c>
      <c r="Z2618" s="19">
        <f t="shared" si="651"/>
        <v>0</v>
      </c>
      <c r="AA2618" s="25">
        <v>2013.74</v>
      </c>
      <c r="AB2618" s="30">
        <f t="shared" si="652"/>
        <v>567000</v>
      </c>
      <c r="AC2618" s="30">
        <f t="shared" si="659"/>
        <v>1.4109347442680775E-2</v>
      </c>
      <c r="AD2618" s="31">
        <f t="shared" si="660"/>
        <v>1.9188712522045854</v>
      </c>
      <c r="AE2618" s="31">
        <f t="shared" si="661"/>
        <v>2.0035273368606701</v>
      </c>
      <c r="AG2618" s="30">
        <f t="shared" si="653"/>
        <v>6126000</v>
      </c>
      <c r="AH2618" s="30">
        <f t="shared" si="662"/>
        <v>1.3059092393078681E-3</v>
      </c>
      <c r="AI2618" s="31">
        <f t="shared" si="663"/>
        <v>0.17760365654587007</v>
      </c>
      <c r="AJ2618" s="31">
        <f t="shared" si="664"/>
        <v>0.18543911198171725</v>
      </c>
      <c r="AK2618" s="30">
        <f>IF(W2618="si",($S2618*'COSTOS DE CREDITOS'!$C$27)/DATA!$G2618,"")</f>
        <v>65.906835757745824</v>
      </c>
      <c r="AL2618" s="90">
        <f>IF(W2618="si",'COSTOS DE CREDITOS'!$C$35,"")</f>
        <v>20.421138461538462</v>
      </c>
      <c r="AM2618" s="30">
        <f t="shared" si="654"/>
        <v>492.30769230769232</v>
      </c>
      <c r="AN2618" s="30">
        <f t="shared" si="655"/>
        <v>0</v>
      </c>
      <c r="AO2618" s="30">
        <f t="shared" si="656"/>
        <v>578.63566652697659</v>
      </c>
      <c r="AP2618" s="30">
        <f t="shared" si="657"/>
        <v>1435.1043334730234</v>
      </c>
      <c r="AQ2618" s="19">
        <f t="shared" si="658"/>
        <v>0.71265621851531147</v>
      </c>
    </row>
    <row r="2619" spans="1:43" x14ac:dyDescent="0.2">
      <c r="A2619" s="23" t="s">
        <v>5665</v>
      </c>
      <c r="B2619" s="6" t="s">
        <v>5683</v>
      </c>
      <c r="C2619" s="6" t="s">
        <v>5670</v>
      </c>
      <c r="D2619" s="4">
        <v>166116</v>
      </c>
      <c r="E2619" s="4">
        <v>168760</v>
      </c>
      <c r="F2619" s="5" t="s">
        <v>3306</v>
      </c>
      <c r="G2619" s="2">
        <v>5</v>
      </c>
      <c r="H2619" s="4">
        <v>168761</v>
      </c>
      <c r="I2619" s="5" t="s">
        <v>3307</v>
      </c>
      <c r="J2619" s="15">
        <v>45346</v>
      </c>
      <c r="K2619" s="24">
        <v>1347859901</v>
      </c>
      <c r="L2619" s="15">
        <v>45238</v>
      </c>
      <c r="M2619" s="15">
        <v>45260</v>
      </c>
      <c r="N2619" s="15"/>
      <c r="O2619" s="26" t="e">
        <f>VLOOKUP(D2619,quash!A$2:$I$7791,9,FALSE)</f>
        <v>#N/A</v>
      </c>
      <c r="P2619" s="7">
        <v>10000</v>
      </c>
      <c r="Q2619" s="26">
        <v>132</v>
      </c>
      <c r="R2619" s="19">
        <v>5.8283715876113903E-2</v>
      </c>
      <c r="S2619" s="26">
        <v>16</v>
      </c>
      <c r="T2619" s="8">
        <v>10000</v>
      </c>
      <c r="U2619" s="4">
        <v>120</v>
      </c>
      <c r="V2619" s="10">
        <v>2096.64</v>
      </c>
      <c r="W2619" s="14" t="s">
        <v>5281</v>
      </c>
      <c r="X2619" s="18">
        <v>1</v>
      </c>
      <c r="Y2619" s="9">
        <v>10000</v>
      </c>
      <c r="Z2619" s="19">
        <f t="shared" si="651"/>
        <v>0</v>
      </c>
      <c r="AA2619" s="25">
        <v>2096.64</v>
      </c>
      <c r="AB2619" s="30">
        <f t="shared" si="652"/>
        <v>567000</v>
      </c>
      <c r="AC2619" s="30">
        <f t="shared" ref="AC2619:AC2652" si="665">$T2619/AB2619</f>
        <v>1.7636684303350969E-2</v>
      </c>
      <c r="AD2619" s="31">
        <f t="shared" ref="AD2619:AD2652" si="666">AC2619*$Q2619</f>
        <v>2.3280423280423279</v>
      </c>
      <c r="AE2619" s="31">
        <f t="shared" ref="AE2619:AE2652" si="667">AC2619*$U2619</f>
        <v>2.1164021164021163</v>
      </c>
      <c r="AG2619" s="30">
        <f t="shared" si="653"/>
        <v>6126000</v>
      </c>
      <c r="AH2619" s="30">
        <f t="shared" si="662"/>
        <v>1.632386549134835E-3</v>
      </c>
      <c r="AI2619" s="31">
        <f t="shared" si="663"/>
        <v>0.21547502448579822</v>
      </c>
      <c r="AJ2619" s="31">
        <f t="shared" si="664"/>
        <v>0.19588638589618021</v>
      </c>
      <c r="AK2619" s="30">
        <f>IF(W2619="si",($S2619*'COSTOS DE CREDITOS'!$C$27)/DATA!$G2619,"")</f>
        <v>65.906835757745824</v>
      </c>
      <c r="AL2619" s="90">
        <f>IF(W2619="si",'COSTOS DE CREDITOS'!$C$35,"")</f>
        <v>20.421138461538462</v>
      </c>
      <c r="AM2619" s="30">
        <f t="shared" si="654"/>
        <v>615.38461538461547</v>
      </c>
      <c r="AN2619" s="30">
        <f t="shared" si="655"/>
        <v>0</v>
      </c>
      <c r="AO2619" s="30">
        <f t="shared" si="656"/>
        <v>701.7125896038998</v>
      </c>
      <c r="AP2619" s="30">
        <f t="shared" si="657"/>
        <v>1394.9274103961002</v>
      </c>
      <c r="AQ2619" s="19">
        <f t="shared" si="658"/>
        <v>0.66531565285223038</v>
      </c>
    </row>
    <row r="2620" spans="1:43" x14ac:dyDescent="0.2">
      <c r="A2620" s="23" t="s">
        <v>5665</v>
      </c>
      <c r="B2620" s="6" t="s">
        <v>5683</v>
      </c>
      <c r="C2620" s="6" t="s">
        <v>5670</v>
      </c>
      <c r="D2620" s="2">
        <v>167546</v>
      </c>
      <c r="E2620" s="2">
        <v>168760</v>
      </c>
      <c r="F2620" s="3" t="s">
        <v>3306</v>
      </c>
      <c r="G2620" s="2">
        <v>5</v>
      </c>
      <c r="H2620" s="2">
        <v>168762</v>
      </c>
      <c r="I2620" s="3" t="s">
        <v>3309</v>
      </c>
      <c r="J2620" s="15" t="s">
        <v>5688</v>
      </c>
      <c r="K2620" s="24" t="s">
        <v>5688</v>
      </c>
      <c r="L2620" s="15">
        <v>45238</v>
      </c>
      <c r="M2620" s="15">
        <v>45260</v>
      </c>
      <c r="N2620" s="15"/>
      <c r="O2620" s="26" t="e">
        <f>VLOOKUP(D2620,quash!A$2:$I$7791,9,FALSE)</f>
        <v>#N/A</v>
      </c>
      <c r="P2620" s="7">
        <v>11000</v>
      </c>
      <c r="Q2620" s="26">
        <v>129</v>
      </c>
      <c r="R2620" s="19">
        <v>5.4856466042383221E-2</v>
      </c>
      <c r="S2620" s="26">
        <v>16</v>
      </c>
      <c r="T2620" s="7">
        <v>7000</v>
      </c>
      <c r="U2620" s="2">
        <v>120</v>
      </c>
      <c r="V2620" s="11">
        <v>1468.92</v>
      </c>
      <c r="W2620" s="14" t="s">
        <v>5281</v>
      </c>
      <c r="X2620" s="18">
        <v>1</v>
      </c>
      <c r="Y2620" s="9">
        <v>7000</v>
      </c>
      <c r="Z2620" s="19">
        <f t="shared" si="651"/>
        <v>0</v>
      </c>
      <c r="AA2620" s="25">
        <v>1468.92</v>
      </c>
      <c r="AB2620" s="30">
        <f t="shared" si="652"/>
        <v>567000</v>
      </c>
      <c r="AC2620" s="30">
        <f t="shared" si="665"/>
        <v>1.2345679012345678E-2</v>
      </c>
      <c r="AD2620" s="31">
        <f t="shared" si="666"/>
        <v>1.5925925925925926</v>
      </c>
      <c r="AE2620" s="31">
        <f t="shared" si="667"/>
        <v>1.4814814814814814</v>
      </c>
      <c r="AG2620" s="30">
        <f t="shared" si="653"/>
        <v>6126000</v>
      </c>
      <c r="AH2620" s="30">
        <f t="shared" si="662"/>
        <v>1.1426705843943846E-3</v>
      </c>
      <c r="AI2620" s="31">
        <f t="shared" si="663"/>
        <v>0.14740450538687561</v>
      </c>
      <c r="AJ2620" s="31">
        <f t="shared" si="664"/>
        <v>0.13712047012732614</v>
      </c>
      <c r="AK2620" s="30">
        <f>IF(W2620="si",($S2620*'COSTOS DE CREDITOS'!$C$27)/DATA!$G2620,"")</f>
        <v>65.906835757745824</v>
      </c>
      <c r="AL2620" s="90">
        <f>IF(W2620="si",'COSTOS DE CREDITOS'!$C$35,"")</f>
        <v>20.421138461538462</v>
      </c>
      <c r="AM2620" s="30">
        <f t="shared" si="654"/>
        <v>430.76923076923077</v>
      </c>
      <c r="AN2620" s="30">
        <f t="shared" si="655"/>
        <v>0</v>
      </c>
      <c r="AO2620" s="30">
        <f t="shared" si="656"/>
        <v>517.09720498851505</v>
      </c>
      <c r="AP2620" s="30">
        <f t="shared" si="657"/>
        <v>951.82279501148503</v>
      </c>
      <c r="AQ2620" s="19">
        <f t="shared" si="658"/>
        <v>0.6479745629520226</v>
      </c>
    </row>
    <row r="2621" spans="1:43" x14ac:dyDescent="0.2">
      <c r="A2621" s="23" t="s">
        <v>5665</v>
      </c>
      <c r="B2621" s="6" t="s">
        <v>5683</v>
      </c>
      <c r="C2621" s="6" t="s">
        <v>5670</v>
      </c>
      <c r="D2621" s="2">
        <v>166115</v>
      </c>
      <c r="E2621" s="2">
        <v>168760</v>
      </c>
      <c r="F2621" s="3" t="s">
        <v>3306</v>
      </c>
      <c r="G2621" s="2">
        <v>5</v>
      </c>
      <c r="H2621" s="2">
        <v>168763</v>
      </c>
      <c r="I2621" s="3" t="s">
        <v>3310</v>
      </c>
      <c r="J2621" s="15">
        <v>45346</v>
      </c>
      <c r="K2621" s="24">
        <v>1347854541</v>
      </c>
      <c r="L2621" s="15">
        <v>45238</v>
      </c>
      <c r="M2621" s="15">
        <v>45260</v>
      </c>
      <c r="N2621" s="15"/>
      <c r="O2621" s="26" t="e">
        <f>VLOOKUP(D2621,quash!A$2:$I$7791,9,FALSE)</f>
        <v>#N/A</v>
      </c>
      <c r="P2621" s="7">
        <v>10000</v>
      </c>
      <c r="Q2621" s="26">
        <v>115</v>
      </c>
      <c r="R2621" s="19">
        <v>3.97705569269148E-2</v>
      </c>
      <c r="S2621" s="26">
        <v>16</v>
      </c>
      <c r="T2621" s="7">
        <v>10000</v>
      </c>
      <c r="U2621" s="2">
        <v>127</v>
      </c>
      <c r="V2621" s="11">
        <v>2220.65</v>
      </c>
      <c r="W2621" s="14" t="s">
        <v>5281</v>
      </c>
      <c r="X2621" s="18">
        <v>1</v>
      </c>
      <c r="Y2621" s="9">
        <v>10000</v>
      </c>
      <c r="Z2621" s="19">
        <f t="shared" si="651"/>
        <v>0</v>
      </c>
      <c r="AA2621" s="25">
        <v>2220.65</v>
      </c>
      <c r="AB2621" s="30">
        <f t="shared" si="652"/>
        <v>567000</v>
      </c>
      <c r="AC2621" s="30">
        <f t="shared" si="665"/>
        <v>1.7636684303350969E-2</v>
      </c>
      <c r="AD2621" s="31">
        <f t="shared" si="666"/>
        <v>2.0282186948853616</v>
      </c>
      <c r="AE2621" s="31">
        <f t="shared" si="667"/>
        <v>2.2398589065255732</v>
      </c>
      <c r="AG2621" s="30">
        <f t="shared" si="653"/>
        <v>6126000</v>
      </c>
      <c r="AH2621" s="30">
        <f t="shared" si="662"/>
        <v>1.632386549134835E-3</v>
      </c>
      <c r="AI2621" s="31">
        <f t="shared" si="663"/>
        <v>0.18772445315050604</v>
      </c>
      <c r="AJ2621" s="31">
        <f t="shared" si="664"/>
        <v>0.20731309174012405</v>
      </c>
      <c r="AK2621" s="30">
        <f>IF(W2621="si",($S2621*'COSTOS DE CREDITOS'!$C$27)/DATA!$G2621,"")</f>
        <v>65.906835757745824</v>
      </c>
      <c r="AL2621" s="90">
        <f>IF(W2621="si",'COSTOS DE CREDITOS'!$C$35,"")</f>
        <v>20.421138461538462</v>
      </c>
      <c r="AM2621" s="30">
        <f t="shared" si="654"/>
        <v>615.38461538461547</v>
      </c>
      <c r="AN2621" s="30">
        <f t="shared" si="655"/>
        <v>0</v>
      </c>
      <c r="AO2621" s="30">
        <f t="shared" si="656"/>
        <v>701.7125896038998</v>
      </c>
      <c r="AP2621" s="30">
        <f t="shared" si="657"/>
        <v>1518.9374103961004</v>
      </c>
      <c r="AQ2621" s="19">
        <f t="shared" si="658"/>
        <v>0.68400576875964259</v>
      </c>
    </row>
    <row r="2622" spans="1:43" x14ac:dyDescent="0.2">
      <c r="A2622" s="23" t="s">
        <v>5665</v>
      </c>
      <c r="B2622" s="6" t="s">
        <v>5683</v>
      </c>
      <c r="C2622" s="6" t="s">
        <v>5670</v>
      </c>
      <c r="D2622" s="2">
        <v>167302</v>
      </c>
      <c r="E2622" s="2">
        <v>168760</v>
      </c>
      <c r="F2622" s="3" t="s">
        <v>3306</v>
      </c>
      <c r="G2622" s="2">
        <v>5</v>
      </c>
      <c r="H2622" s="2">
        <v>168764</v>
      </c>
      <c r="I2622" s="3" t="s">
        <v>3311</v>
      </c>
      <c r="J2622" s="15">
        <v>45220</v>
      </c>
      <c r="K2622" s="24">
        <v>1262610184</v>
      </c>
      <c r="L2622" s="15">
        <v>45238</v>
      </c>
      <c r="M2622" s="15">
        <v>45260</v>
      </c>
      <c r="N2622" s="15"/>
      <c r="O2622" s="26" t="e">
        <f>VLOOKUP(D2622,quash!A$2:$I$7791,9,FALSE)</f>
        <v>#N/A</v>
      </c>
      <c r="P2622" s="7">
        <v>10000</v>
      </c>
      <c r="Q2622" s="26">
        <v>127</v>
      </c>
      <c r="R2622" s="19">
        <v>5.24391097594855E-2</v>
      </c>
      <c r="S2622" s="26">
        <v>16</v>
      </c>
      <c r="T2622" s="7">
        <v>7000</v>
      </c>
      <c r="U2622" s="2">
        <v>120</v>
      </c>
      <c r="V2622" s="11">
        <v>1468.92</v>
      </c>
      <c r="W2622" s="14" t="s">
        <v>5281</v>
      </c>
      <c r="X2622" s="18">
        <v>1</v>
      </c>
      <c r="Y2622" s="9">
        <v>7000</v>
      </c>
      <c r="Z2622" s="19">
        <f t="shared" si="651"/>
        <v>0</v>
      </c>
      <c r="AA2622" s="25">
        <v>1468.92</v>
      </c>
      <c r="AB2622" s="30">
        <f t="shared" si="652"/>
        <v>567000</v>
      </c>
      <c r="AC2622" s="30">
        <f t="shared" si="665"/>
        <v>1.2345679012345678E-2</v>
      </c>
      <c r="AD2622" s="31">
        <f t="shared" si="666"/>
        <v>1.5679012345679011</v>
      </c>
      <c r="AE2622" s="31">
        <f t="shared" si="667"/>
        <v>1.4814814814814814</v>
      </c>
      <c r="AG2622" s="30">
        <f t="shared" si="653"/>
        <v>6126000</v>
      </c>
      <c r="AH2622" s="30">
        <f t="shared" si="662"/>
        <v>1.1426705843943846E-3</v>
      </c>
      <c r="AI2622" s="31">
        <f t="shared" si="663"/>
        <v>0.14511916421808685</v>
      </c>
      <c r="AJ2622" s="31">
        <f t="shared" si="664"/>
        <v>0.13712047012732614</v>
      </c>
      <c r="AK2622" s="30">
        <f>IF(W2622="si",($S2622*'COSTOS DE CREDITOS'!$C$27)/DATA!$G2622,"")</f>
        <v>65.906835757745824</v>
      </c>
      <c r="AL2622" s="90">
        <f>IF(W2622="si",'COSTOS DE CREDITOS'!$C$35,"")</f>
        <v>20.421138461538462</v>
      </c>
      <c r="AM2622" s="30">
        <f t="shared" si="654"/>
        <v>430.76923076923077</v>
      </c>
      <c r="AN2622" s="30">
        <f t="shared" si="655"/>
        <v>0</v>
      </c>
      <c r="AO2622" s="30">
        <f t="shared" si="656"/>
        <v>517.09720498851505</v>
      </c>
      <c r="AP2622" s="30">
        <f t="shared" si="657"/>
        <v>951.82279501148503</v>
      </c>
      <c r="AQ2622" s="19">
        <f t="shared" si="658"/>
        <v>0.6479745629520226</v>
      </c>
    </row>
    <row r="2623" spans="1:43" x14ac:dyDescent="0.2">
      <c r="A2623" s="23" t="s">
        <v>5665</v>
      </c>
      <c r="B2623" s="6" t="s">
        <v>5683</v>
      </c>
      <c r="C2623" s="6" t="s">
        <v>5670</v>
      </c>
      <c r="D2623" s="2">
        <v>168322</v>
      </c>
      <c r="E2623" s="2">
        <v>168760</v>
      </c>
      <c r="F2623" s="3" t="s">
        <v>3306</v>
      </c>
      <c r="G2623" s="2">
        <v>5</v>
      </c>
      <c r="H2623" s="2">
        <v>168765</v>
      </c>
      <c r="I2623" s="3" t="s">
        <v>3312</v>
      </c>
      <c r="J2623" s="15">
        <v>45230</v>
      </c>
      <c r="K2623" s="24">
        <v>1270504907</v>
      </c>
      <c r="L2623" s="15">
        <v>45238</v>
      </c>
      <c r="M2623" s="15">
        <v>45260</v>
      </c>
      <c r="N2623" s="15"/>
      <c r="O2623" s="26" t="e">
        <f>VLOOKUP(D2623,quash!A$2:$I$7791,9,FALSE)</f>
        <v>#N/A</v>
      </c>
      <c r="P2623" s="7">
        <v>10000</v>
      </c>
      <c r="Q2623" s="26">
        <v>127</v>
      </c>
      <c r="R2623" s="19">
        <v>5.24391097594855E-2</v>
      </c>
      <c r="S2623" s="26">
        <v>16</v>
      </c>
      <c r="T2623" s="7">
        <v>10000</v>
      </c>
      <c r="U2623" s="2">
        <v>115</v>
      </c>
      <c r="V2623" s="11">
        <v>2000.01</v>
      </c>
      <c r="W2623" s="14" t="s">
        <v>5281</v>
      </c>
      <c r="X2623" s="18">
        <v>1</v>
      </c>
      <c r="Y2623" s="9">
        <v>10000</v>
      </c>
      <c r="Z2623" s="19">
        <f t="shared" si="651"/>
        <v>0</v>
      </c>
      <c r="AA2623" s="25">
        <v>2000.01</v>
      </c>
      <c r="AB2623" s="30">
        <f t="shared" si="652"/>
        <v>567000</v>
      </c>
      <c r="AC2623" s="30">
        <f t="shared" si="665"/>
        <v>1.7636684303350969E-2</v>
      </c>
      <c r="AD2623" s="31">
        <f t="shared" si="666"/>
        <v>2.2398589065255732</v>
      </c>
      <c r="AE2623" s="31">
        <f t="shared" si="667"/>
        <v>2.0282186948853616</v>
      </c>
      <c r="AG2623" s="30">
        <f t="shared" si="653"/>
        <v>6126000</v>
      </c>
      <c r="AH2623" s="30">
        <f t="shared" si="662"/>
        <v>1.632386549134835E-3</v>
      </c>
      <c r="AI2623" s="31">
        <f t="shared" si="663"/>
        <v>0.20731309174012405</v>
      </c>
      <c r="AJ2623" s="31">
        <f t="shared" si="664"/>
        <v>0.18772445315050604</v>
      </c>
      <c r="AK2623" s="30">
        <f>IF(W2623="si",($S2623*'COSTOS DE CREDITOS'!$C$27)/DATA!$G2623,"")</f>
        <v>65.906835757745824</v>
      </c>
      <c r="AL2623" s="90">
        <f>IF(W2623="si",'COSTOS DE CREDITOS'!$C$35,"")</f>
        <v>20.421138461538462</v>
      </c>
      <c r="AM2623" s="30">
        <f t="shared" si="654"/>
        <v>615.38461538461547</v>
      </c>
      <c r="AN2623" s="30">
        <f t="shared" si="655"/>
        <v>0</v>
      </c>
      <c r="AO2623" s="30">
        <f t="shared" si="656"/>
        <v>701.7125896038998</v>
      </c>
      <c r="AP2623" s="30">
        <f t="shared" si="657"/>
        <v>1298.2974103961001</v>
      </c>
      <c r="AQ2623" s="19">
        <f t="shared" si="658"/>
        <v>0.64914545947075264</v>
      </c>
    </row>
    <row r="2624" spans="1:43" x14ac:dyDescent="0.2">
      <c r="A2624" s="23" t="s">
        <v>5665</v>
      </c>
      <c r="B2624" s="6" t="s">
        <v>5668</v>
      </c>
      <c r="C2624" s="6" t="s">
        <v>5667</v>
      </c>
      <c r="D2624" s="2">
        <v>166676</v>
      </c>
      <c r="E2624" s="2">
        <v>168531</v>
      </c>
      <c r="F2624" s="3" t="s">
        <v>3308</v>
      </c>
      <c r="G2624" s="2">
        <v>7</v>
      </c>
      <c r="H2624" s="2">
        <v>168537</v>
      </c>
      <c r="I2624" s="3" t="s">
        <v>3313</v>
      </c>
      <c r="J2624" s="15">
        <v>45212</v>
      </c>
      <c r="K2624" s="24">
        <v>1257315341</v>
      </c>
      <c r="L2624" s="15">
        <v>45236</v>
      </c>
      <c r="M2624" s="15">
        <v>45260</v>
      </c>
      <c r="N2624" s="15"/>
      <c r="O2624" s="26" t="e">
        <f>VLOOKUP(D2624,quash!A$2:$I$7791,9,FALSE)</f>
        <v>#N/A</v>
      </c>
      <c r="P2624" s="7">
        <v>10000</v>
      </c>
      <c r="Q2624" s="26">
        <v>115</v>
      </c>
      <c r="R2624" s="19">
        <v>3.97705569269148E-2</v>
      </c>
      <c r="S2624" s="26">
        <v>16</v>
      </c>
      <c r="T2624" s="7">
        <v>5000</v>
      </c>
      <c r="U2624" s="2">
        <v>147</v>
      </c>
      <c r="V2624" s="11">
        <v>1303.3399999999999</v>
      </c>
      <c r="W2624" s="14" t="s">
        <v>5281</v>
      </c>
      <c r="X2624" s="18">
        <v>1</v>
      </c>
      <c r="Y2624" s="9">
        <v>5000</v>
      </c>
      <c r="Z2624" s="19">
        <f t="shared" si="651"/>
        <v>0</v>
      </c>
      <c r="AA2624" s="25">
        <v>1303.3399999999999</v>
      </c>
      <c r="AB2624" s="30">
        <f t="shared" si="652"/>
        <v>567000</v>
      </c>
      <c r="AC2624" s="30">
        <f t="shared" si="665"/>
        <v>8.8183421516754845E-3</v>
      </c>
      <c r="AD2624" s="31">
        <f t="shared" si="666"/>
        <v>1.0141093474426808</v>
      </c>
      <c r="AE2624" s="31">
        <f t="shared" si="667"/>
        <v>1.2962962962962963</v>
      </c>
      <c r="AG2624" s="30">
        <f t="shared" si="653"/>
        <v>6126000</v>
      </c>
      <c r="AH2624" s="30">
        <f t="shared" si="662"/>
        <v>8.1619327456741752E-4</v>
      </c>
      <c r="AI2624" s="31">
        <f t="shared" si="663"/>
        <v>9.3862226575253019E-2</v>
      </c>
      <c r="AJ2624" s="31">
        <f t="shared" si="664"/>
        <v>0.11998041136141037</v>
      </c>
      <c r="AK2624" s="30">
        <f>IF(W2624="si",($S2624*'COSTOS DE CREDITOS'!$C$27)/DATA!$G2624,"")</f>
        <v>47.07631125553273</v>
      </c>
      <c r="AL2624" s="90">
        <f>IF(W2624="si",'COSTOS DE CREDITOS'!$C$35,"")</f>
        <v>20.421138461538462</v>
      </c>
      <c r="AM2624" s="30">
        <f t="shared" si="654"/>
        <v>307.69230769230774</v>
      </c>
      <c r="AN2624" s="30">
        <f t="shared" si="655"/>
        <v>0</v>
      </c>
      <c r="AO2624" s="30">
        <f t="shared" si="656"/>
        <v>375.1897574093789</v>
      </c>
      <c r="AP2624" s="30">
        <f t="shared" si="657"/>
        <v>928.15024259062102</v>
      </c>
      <c r="AQ2624" s="19">
        <f t="shared" si="658"/>
        <v>0.71213209338363059</v>
      </c>
    </row>
    <row r="2625" spans="1:43" x14ac:dyDescent="0.2">
      <c r="A2625" s="23" t="s">
        <v>5665</v>
      </c>
      <c r="B2625" s="6" t="s">
        <v>5668</v>
      </c>
      <c r="C2625" s="6" t="s">
        <v>5667</v>
      </c>
      <c r="D2625" s="2">
        <v>166675</v>
      </c>
      <c r="E2625" s="2">
        <v>168531</v>
      </c>
      <c r="F2625" s="3" t="s">
        <v>3308</v>
      </c>
      <c r="G2625" s="2">
        <v>7</v>
      </c>
      <c r="H2625" s="2">
        <v>168538</v>
      </c>
      <c r="I2625" s="3" t="s">
        <v>3314</v>
      </c>
      <c r="J2625" s="15">
        <v>45212</v>
      </c>
      <c r="K2625" s="24">
        <v>1257301367</v>
      </c>
      <c r="L2625" s="15">
        <v>45236</v>
      </c>
      <c r="M2625" s="15">
        <v>45260</v>
      </c>
      <c r="N2625" s="15"/>
      <c r="O2625" s="26" t="e">
        <f>VLOOKUP(D2625,quash!A$2:$I$7791,9,FALSE)</f>
        <v>#N/A</v>
      </c>
      <c r="P2625" s="7">
        <v>10000</v>
      </c>
      <c r="Q2625" s="26">
        <v>110</v>
      </c>
      <c r="R2625" s="19">
        <v>3.3741050530766099E-2</v>
      </c>
      <c r="S2625" s="26">
        <v>16</v>
      </c>
      <c r="T2625" s="7">
        <v>5000</v>
      </c>
      <c r="U2625" s="2">
        <v>147</v>
      </c>
      <c r="V2625" s="11">
        <v>1303.3399999999999</v>
      </c>
      <c r="W2625" s="14" t="s">
        <v>5281</v>
      </c>
      <c r="X2625" s="18">
        <v>1</v>
      </c>
      <c r="Y2625" s="9">
        <v>5000</v>
      </c>
      <c r="Z2625" s="19">
        <f t="shared" si="651"/>
        <v>0</v>
      </c>
      <c r="AA2625" s="25">
        <v>1303.3399999999999</v>
      </c>
      <c r="AB2625" s="30">
        <f t="shared" si="652"/>
        <v>567000</v>
      </c>
      <c r="AC2625" s="30">
        <f t="shared" si="665"/>
        <v>8.8183421516754845E-3</v>
      </c>
      <c r="AD2625" s="31">
        <f t="shared" si="666"/>
        <v>0.9700176366843033</v>
      </c>
      <c r="AE2625" s="31">
        <f t="shared" si="667"/>
        <v>1.2962962962962963</v>
      </c>
      <c r="AG2625" s="30">
        <f t="shared" si="653"/>
        <v>6126000</v>
      </c>
      <c r="AH2625" s="30">
        <f t="shared" si="662"/>
        <v>8.1619327456741752E-4</v>
      </c>
      <c r="AI2625" s="31">
        <f t="shared" si="663"/>
        <v>8.9781260202415933E-2</v>
      </c>
      <c r="AJ2625" s="31">
        <f t="shared" si="664"/>
        <v>0.11998041136141037</v>
      </c>
      <c r="AK2625" s="30">
        <f>IF(W2625="si",($S2625*'COSTOS DE CREDITOS'!$C$27)/DATA!$G2625,"")</f>
        <v>47.07631125553273</v>
      </c>
      <c r="AL2625" s="90">
        <f>IF(W2625="si",'COSTOS DE CREDITOS'!$C$35,"")</f>
        <v>20.421138461538462</v>
      </c>
      <c r="AM2625" s="30">
        <f t="shared" si="654"/>
        <v>307.69230769230774</v>
      </c>
      <c r="AN2625" s="30">
        <f t="shared" si="655"/>
        <v>0</v>
      </c>
      <c r="AO2625" s="30">
        <f t="shared" si="656"/>
        <v>375.1897574093789</v>
      </c>
      <c r="AP2625" s="30">
        <f t="shared" si="657"/>
        <v>928.15024259062102</v>
      </c>
      <c r="AQ2625" s="19">
        <f t="shared" si="658"/>
        <v>0.71213209338363059</v>
      </c>
    </row>
    <row r="2626" spans="1:43" x14ac:dyDescent="0.2">
      <c r="A2626" s="23" t="s">
        <v>5665</v>
      </c>
      <c r="B2626" s="6" t="s">
        <v>5675</v>
      </c>
      <c r="C2626" s="6" t="s">
        <v>5667</v>
      </c>
      <c r="D2626" s="2">
        <v>168419</v>
      </c>
      <c r="E2626" s="2">
        <v>168804</v>
      </c>
      <c r="F2626" s="3" t="s">
        <v>1175</v>
      </c>
      <c r="G2626" s="2">
        <v>5</v>
      </c>
      <c r="H2626" s="2">
        <v>168816</v>
      </c>
      <c r="I2626" s="3" t="s">
        <v>3315</v>
      </c>
      <c r="J2626" s="15">
        <v>45233</v>
      </c>
      <c r="K2626" s="24">
        <v>1271961002</v>
      </c>
      <c r="L2626" s="15">
        <v>45239</v>
      </c>
      <c r="M2626" s="15">
        <v>45260</v>
      </c>
      <c r="N2626" s="15"/>
      <c r="O2626" s="26" t="e">
        <f>VLOOKUP(D2626,quash!A$2:$I$7791,9,FALSE)</f>
        <v>#N/A</v>
      </c>
      <c r="P2626" s="7">
        <v>5000</v>
      </c>
      <c r="Q2626" s="26">
        <v>147</v>
      </c>
      <c r="R2626" s="19">
        <v>0.11226939921536</v>
      </c>
      <c r="S2626" s="26">
        <v>16</v>
      </c>
      <c r="T2626" s="7">
        <v>5000</v>
      </c>
      <c r="U2626" s="2">
        <v>147</v>
      </c>
      <c r="V2626" s="11">
        <v>1303.3399999999999</v>
      </c>
      <c r="W2626" s="14" t="s">
        <v>5281</v>
      </c>
      <c r="X2626" s="18">
        <v>1</v>
      </c>
      <c r="Y2626" s="9">
        <v>5000</v>
      </c>
      <c r="Z2626" s="19">
        <f t="shared" ref="Z2626:Z2689" si="668">Y2626/T2626-1</f>
        <v>0</v>
      </c>
      <c r="AA2626" s="25">
        <v>1303.3399999999999</v>
      </c>
      <c r="AB2626" s="30">
        <f t="shared" ref="AB2626:AB2689" si="669">SUMIFS($T:$T,$M:$M,$M2626,$O:$O,$O2626)</f>
        <v>567000</v>
      </c>
      <c r="AC2626" s="30">
        <f t="shared" si="665"/>
        <v>8.8183421516754845E-3</v>
      </c>
      <c r="AD2626" s="31">
        <f t="shared" si="666"/>
        <v>1.2962962962962963</v>
      </c>
      <c r="AE2626" s="31">
        <f t="shared" si="667"/>
        <v>1.2962962962962963</v>
      </c>
      <c r="AG2626" s="30">
        <f t="shared" ref="AG2626:AG2689" si="670">SUMIFS($T:$T,$O:$O,$O2626,$N:$N,1)</f>
        <v>6126000</v>
      </c>
      <c r="AH2626" s="30">
        <f t="shared" si="662"/>
        <v>8.1619327456741752E-4</v>
      </c>
      <c r="AI2626" s="31">
        <f t="shared" si="663"/>
        <v>0.11998041136141037</v>
      </c>
      <c r="AJ2626" s="31">
        <f t="shared" si="664"/>
        <v>0.11998041136141037</v>
      </c>
      <c r="AK2626" s="30">
        <f>IF(W2626="si",($S2626*'COSTOS DE CREDITOS'!$C$27)/DATA!$G2626,"")</f>
        <v>65.906835757745824</v>
      </c>
      <c r="AL2626" s="90">
        <f>IF(W2626="si",'COSTOS DE CREDITOS'!$C$35,"")</f>
        <v>20.421138461538462</v>
      </c>
      <c r="AM2626" s="30">
        <f t="shared" si="654"/>
        <v>307.69230769230774</v>
      </c>
      <c r="AN2626" s="30">
        <f t="shared" si="655"/>
        <v>0</v>
      </c>
      <c r="AO2626" s="30">
        <f t="shared" si="656"/>
        <v>394.02028191159201</v>
      </c>
      <c r="AP2626" s="30">
        <f t="shared" si="657"/>
        <v>909.31971808840785</v>
      </c>
      <c r="AQ2626" s="19">
        <f t="shared" si="658"/>
        <v>0.69768419452208008</v>
      </c>
    </row>
    <row r="2627" spans="1:43" x14ac:dyDescent="0.2">
      <c r="A2627" s="23" t="s">
        <v>5665</v>
      </c>
      <c r="B2627" s="6" t="s">
        <v>5676</v>
      </c>
      <c r="C2627" s="6" t="s">
        <v>5670</v>
      </c>
      <c r="D2627" s="2">
        <v>143242</v>
      </c>
      <c r="E2627" s="2">
        <v>168860</v>
      </c>
      <c r="F2627" s="3" t="s">
        <v>968</v>
      </c>
      <c r="G2627" s="2">
        <v>5</v>
      </c>
      <c r="H2627" s="2">
        <v>168868</v>
      </c>
      <c r="I2627" s="3" t="s">
        <v>3316</v>
      </c>
      <c r="J2627" s="15">
        <v>44972</v>
      </c>
      <c r="K2627" s="24">
        <v>1093337034</v>
      </c>
      <c r="L2627" s="15">
        <v>45240</v>
      </c>
      <c r="M2627" s="15">
        <v>45260</v>
      </c>
      <c r="N2627" s="15"/>
      <c r="O2627" s="26" t="e">
        <f>VLOOKUP(D2627,quash!A$2:$I$7791,9,FALSE)</f>
        <v>#N/A</v>
      </c>
      <c r="P2627" s="7">
        <v>10000</v>
      </c>
      <c r="Q2627" s="26">
        <v>127</v>
      </c>
      <c r="R2627" s="19">
        <v>5.24391097594855E-2</v>
      </c>
      <c r="S2627" s="26">
        <v>16</v>
      </c>
      <c r="T2627" s="7">
        <v>7000</v>
      </c>
      <c r="U2627" s="2">
        <v>142</v>
      </c>
      <c r="V2627" s="11">
        <v>1758.65</v>
      </c>
      <c r="W2627" s="14" t="s">
        <v>5281</v>
      </c>
      <c r="X2627" s="18">
        <v>1</v>
      </c>
      <c r="Y2627" s="9">
        <v>7000</v>
      </c>
      <c r="Z2627" s="19">
        <f t="shared" si="668"/>
        <v>0</v>
      </c>
      <c r="AA2627" s="25">
        <v>1758.65</v>
      </c>
      <c r="AB2627" s="30">
        <f t="shared" si="669"/>
        <v>567000</v>
      </c>
      <c r="AC2627" s="30">
        <f t="shared" si="665"/>
        <v>1.2345679012345678E-2</v>
      </c>
      <c r="AD2627" s="31">
        <f t="shared" si="666"/>
        <v>1.5679012345679011</v>
      </c>
      <c r="AE2627" s="31">
        <f t="shared" si="667"/>
        <v>1.7530864197530862</v>
      </c>
      <c r="AG2627" s="30">
        <f t="shared" si="670"/>
        <v>6126000</v>
      </c>
      <c r="AH2627" s="30">
        <f t="shared" si="662"/>
        <v>1.1426705843943846E-3</v>
      </c>
      <c r="AI2627" s="31">
        <f t="shared" si="663"/>
        <v>0.14511916421808685</v>
      </c>
      <c r="AJ2627" s="31">
        <f t="shared" si="664"/>
        <v>0.16225922298400261</v>
      </c>
      <c r="AK2627" s="30">
        <f>IF(W2627="si",($S2627*'COSTOS DE CREDITOS'!$C$27)/DATA!$G2627,"")</f>
        <v>65.906835757745824</v>
      </c>
      <c r="AL2627" s="90">
        <f>IF(W2627="si",'COSTOS DE CREDITOS'!$C$35,"")</f>
        <v>20.421138461538462</v>
      </c>
      <c r="AM2627" s="30">
        <f t="shared" ref="AM2627:AM2690" si="671">IF(W2627="si",(20%/52*$S2627)*$T2627,"")</f>
        <v>430.76923076923077</v>
      </c>
      <c r="AN2627" s="30">
        <f t="shared" ref="AN2627:AN2690" si="672">IF(W2627="SI",T2627-Y2627,"")</f>
        <v>0</v>
      </c>
      <c r="AO2627" s="30">
        <f t="shared" ref="AO2627:AO2690" si="673">SUM(AK2627:AN2627)</f>
        <v>517.09720498851505</v>
      </c>
      <c r="AP2627" s="30">
        <f t="shared" ref="AP2627:AP2690" si="674">AA2627-AO2627</f>
        <v>1241.5527950114852</v>
      </c>
      <c r="AQ2627" s="19">
        <f t="shared" ref="AQ2627:AQ2690" si="675">IFERROR(AP2627/AA2627,"")</f>
        <v>0.70596923493104657</v>
      </c>
    </row>
    <row r="2628" spans="1:43" x14ac:dyDescent="0.2">
      <c r="A2628" s="23" t="s">
        <v>5665</v>
      </c>
      <c r="B2628" s="6" t="s">
        <v>5672</v>
      </c>
      <c r="C2628" s="6" t="s">
        <v>5667</v>
      </c>
      <c r="D2628" s="2">
        <v>168811</v>
      </c>
      <c r="E2628" s="2">
        <v>168947</v>
      </c>
      <c r="F2628" s="3" t="s">
        <v>2442</v>
      </c>
      <c r="G2628" s="2">
        <v>6</v>
      </c>
      <c r="H2628" s="2">
        <v>168967</v>
      </c>
      <c r="I2628" s="3" t="s">
        <v>3317</v>
      </c>
      <c r="J2628" s="15">
        <v>45238</v>
      </c>
      <c r="K2628" s="24">
        <v>1274728602</v>
      </c>
      <c r="L2628" s="15">
        <v>45240</v>
      </c>
      <c r="M2628" s="15">
        <v>45260</v>
      </c>
      <c r="N2628" s="15"/>
      <c r="O2628" s="26" t="e">
        <f>VLOOKUP(D2628,quash!A$2:$I$7791,9,FALSE)</f>
        <v>#N/A</v>
      </c>
      <c r="P2628" s="7">
        <v>10000</v>
      </c>
      <c r="Q2628" s="26">
        <v>115</v>
      </c>
      <c r="R2628" s="19">
        <v>3.97705569269148E-2</v>
      </c>
      <c r="S2628" s="26">
        <v>16</v>
      </c>
      <c r="T2628" s="7">
        <v>7000</v>
      </c>
      <c r="U2628" s="2">
        <v>142</v>
      </c>
      <c r="V2628" s="11">
        <v>1758.65</v>
      </c>
      <c r="W2628" s="14" t="s">
        <v>5281</v>
      </c>
      <c r="X2628" s="18">
        <v>1</v>
      </c>
      <c r="Y2628" s="9">
        <v>7000</v>
      </c>
      <c r="Z2628" s="19">
        <f t="shared" si="668"/>
        <v>0</v>
      </c>
      <c r="AA2628" s="25">
        <v>1758.65</v>
      </c>
      <c r="AB2628" s="30">
        <f t="shared" si="669"/>
        <v>567000</v>
      </c>
      <c r="AC2628" s="30">
        <f t="shared" si="665"/>
        <v>1.2345679012345678E-2</v>
      </c>
      <c r="AD2628" s="31">
        <f t="shared" si="666"/>
        <v>1.419753086419753</v>
      </c>
      <c r="AE2628" s="31">
        <f t="shared" si="667"/>
        <v>1.7530864197530862</v>
      </c>
      <c r="AG2628" s="30">
        <f t="shared" si="670"/>
        <v>6126000</v>
      </c>
      <c r="AH2628" s="30">
        <f t="shared" si="662"/>
        <v>1.1426705843943846E-3</v>
      </c>
      <c r="AI2628" s="31">
        <f t="shared" si="663"/>
        <v>0.13140711720535422</v>
      </c>
      <c r="AJ2628" s="31">
        <f t="shared" si="664"/>
        <v>0.16225922298400261</v>
      </c>
      <c r="AK2628" s="30">
        <f>IF(W2628="si",($S2628*'COSTOS DE CREDITOS'!$C$27)/DATA!$G2628,"")</f>
        <v>54.922363131454851</v>
      </c>
      <c r="AL2628" s="90">
        <f>IF(W2628="si",'COSTOS DE CREDITOS'!$C$35,"")</f>
        <v>20.421138461538462</v>
      </c>
      <c r="AM2628" s="30">
        <f t="shared" si="671"/>
        <v>430.76923076923077</v>
      </c>
      <c r="AN2628" s="30">
        <f t="shared" si="672"/>
        <v>0</v>
      </c>
      <c r="AO2628" s="30">
        <f t="shared" si="673"/>
        <v>506.11273236222405</v>
      </c>
      <c r="AP2628" s="30">
        <f t="shared" si="674"/>
        <v>1252.537267637776</v>
      </c>
      <c r="AQ2628" s="19">
        <f t="shared" si="675"/>
        <v>0.71221520350142209</v>
      </c>
    </row>
    <row r="2629" spans="1:43" x14ac:dyDescent="0.2">
      <c r="A2629" s="23" t="s">
        <v>5665</v>
      </c>
      <c r="B2629" s="6" t="s">
        <v>5672</v>
      </c>
      <c r="C2629" s="6" t="s">
        <v>5667</v>
      </c>
      <c r="D2629" s="2">
        <v>168826</v>
      </c>
      <c r="E2629" s="2">
        <v>168947</v>
      </c>
      <c r="F2629" s="3" t="s">
        <v>2442</v>
      </c>
      <c r="G2629" s="2">
        <v>6</v>
      </c>
      <c r="H2629" s="2">
        <v>168968</v>
      </c>
      <c r="I2629" s="3" t="s">
        <v>3318</v>
      </c>
      <c r="J2629" s="15">
        <v>45238</v>
      </c>
      <c r="K2629" s="24">
        <v>1274848109</v>
      </c>
      <c r="L2629" s="15">
        <v>45240</v>
      </c>
      <c r="M2629" s="15">
        <v>45260</v>
      </c>
      <c r="N2629" s="15"/>
      <c r="O2629" s="26" t="e">
        <f>VLOOKUP(D2629,quash!A$2:$I$7791,9,FALSE)</f>
        <v>#N/A</v>
      </c>
      <c r="P2629" s="7">
        <v>7000</v>
      </c>
      <c r="Q2629" s="26">
        <v>112</v>
      </c>
      <c r="R2629" s="19">
        <v>3.3220596517330447E-2</v>
      </c>
      <c r="S2629" s="26">
        <v>16</v>
      </c>
      <c r="T2629" s="7">
        <v>7000</v>
      </c>
      <c r="U2629" s="2">
        <v>142</v>
      </c>
      <c r="V2629" s="11">
        <v>1758.65</v>
      </c>
      <c r="W2629" s="14" t="s">
        <v>5281</v>
      </c>
      <c r="X2629" s="18">
        <v>1</v>
      </c>
      <c r="Y2629" s="9">
        <v>7000</v>
      </c>
      <c r="Z2629" s="19">
        <f t="shared" si="668"/>
        <v>0</v>
      </c>
      <c r="AA2629" s="25">
        <v>1758.65</v>
      </c>
      <c r="AB2629" s="30">
        <f t="shared" si="669"/>
        <v>567000</v>
      </c>
      <c r="AC2629" s="30">
        <f t="shared" si="665"/>
        <v>1.2345679012345678E-2</v>
      </c>
      <c r="AD2629" s="31">
        <f t="shared" si="666"/>
        <v>1.382716049382716</v>
      </c>
      <c r="AE2629" s="31">
        <f t="shared" si="667"/>
        <v>1.7530864197530862</v>
      </c>
      <c r="AG2629" s="30">
        <f t="shared" si="670"/>
        <v>6126000</v>
      </c>
      <c r="AH2629" s="30">
        <f t="shared" si="662"/>
        <v>1.1426705843943846E-3</v>
      </c>
      <c r="AI2629" s="31">
        <f t="shared" si="663"/>
        <v>0.12797910545217106</v>
      </c>
      <c r="AJ2629" s="31">
        <f t="shared" si="664"/>
        <v>0.16225922298400261</v>
      </c>
      <c r="AK2629" s="30">
        <f>IF(W2629="si",($S2629*'COSTOS DE CREDITOS'!$C$27)/DATA!$G2629,"")</f>
        <v>54.922363131454851</v>
      </c>
      <c r="AL2629" s="90">
        <f>IF(W2629="si",'COSTOS DE CREDITOS'!$C$35,"")</f>
        <v>20.421138461538462</v>
      </c>
      <c r="AM2629" s="30">
        <f t="shared" si="671"/>
        <v>430.76923076923077</v>
      </c>
      <c r="AN2629" s="30">
        <f t="shared" si="672"/>
        <v>0</v>
      </c>
      <c r="AO2629" s="30">
        <f t="shared" si="673"/>
        <v>506.11273236222405</v>
      </c>
      <c r="AP2629" s="30">
        <f t="shared" si="674"/>
        <v>1252.537267637776</v>
      </c>
      <c r="AQ2629" s="19">
        <f t="shared" si="675"/>
        <v>0.71221520350142209</v>
      </c>
    </row>
    <row r="2630" spans="1:43" x14ac:dyDescent="0.2">
      <c r="A2630" s="23" t="s">
        <v>5665</v>
      </c>
      <c r="B2630" s="6" t="s">
        <v>5671</v>
      </c>
      <c r="C2630" s="6" t="s">
        <v>5670</v>
      </c>
      <c r="D2630" s="2">
        <v>168285</v>
      </c>
      <c r="E2630" s="2">
        <v>168697</v>
      </c>
      <c r="F2630" s="3" t="s">
        <v>3319</v>
      </c>
      <c r="G2630" s="2">
        <v>6</v>
      </c>
      <c r="H2630" s="2">
        <v>168704</v>
      </c>
      <c r="I2630" s="3" t="s">
        <v>3320</v>
      </c>
      <c r="J2630" s="15">
        <v>45230</v>
      </c>
      <c r="K2630" s="24">
        <v>1270402248</v>
      </c>
      <c r="L2630" s="15">
        <v>45238</v>
      </c>
      <c r="M2630" s="15">
        <v>45260</v>
      </c>
      <c r="N2630" s="15"/>
      <c r="O2630" s="26" t="e">
        <f>VLOOKUP(D2630,quash!A$2:$I$7791,9,FALSE)</f>
        <v>#N/A</v>
      </c>
      <c r="P2630" s="7">
        <v>10000</v>
      </c>
      <c r="Q2630" s="26">
        <v>147</v>
      </c>
      <c r="R2630" s="19">
        <v>7.9000519063170294E-2</v>
      </c>
      <c r="S2630" s="26">
        <v>16</v>
      </c>
      <c r="T2630" s="7">
        <v>5000</v>
      </c>
      <c r="U2630" s="2">
        <v>147</v>
      </c>
      <c r="V2630" s="11">
        <v>1303.3399999999999</v>
      </c>
      <c r="W2630" s="14" t="s">
        <v>5281</v>
      </c>
      <c r="X2630" s="18">
        <v>1</v>
      </c>
      <c r="Y2630" s="9">
        <v>5000</v>
      </c>
      <c r="Z2630" s="19">
        <f t="shared" si="668"/>
        <v>0</v>
      </c>
      <c r="AA2630" s="25">
        <v>1303.3399999999999</v>
      </c>
      <c r="AB2630" s="30">
        <f t="shared" si="669"/>
        <v>567000</v>
      </c>
      <c r="AC2630" s="30">
        <f t="shared" si="665"/>
        <v>8.8183421516754845E-3</v>
      </c>
      <c r="AD2630" s="31">
        <f t="shared" si="666"/>
        <v>1.2962962962962963</v>
      </c>
      <c r="AE2630" s="31">
        <f t="shared" si="667"/>
        <v>1.2962962962962963</v>
      </c>
      <c r="AG2630" s="30">
        <f t="shared" si="670"/>
        <v>6126000</v>
      </c>
      <c r="AH2630" s="30">
        <f t="shared" si="662"/>
        <v>8.1619327456741752E-4</v>
      </c>
      <c r="AI2630" s="31">
        <f t="shared" si="663"/>
        <v>0.11998041136141037</v>
      </c>
      <c r="AJ2630" s="31">
        <f t="shared" si="664"/>
        <v>0.11998041136141037</v>
      </c>
      <c r="AK2630" s="30">
        <f>IF(W2630="si",($S2630*'COSTOS DE CREDITOS'!$C$27)/DATA!$G2630,"")</f>
        <v>54.922363131454851</v>
      </c>
      <c r="AL2630" s="90">
        <f>IF(W2630="si",'COSTOS DE CREDITOS'!$C$35,"")</f>
        <v>20.421138461538462</v>
      </c>
      <c r="AM2630" s="30">
        <f t="shared" si="671"/>
        <v>307.69230769230774</v>
      </c>
      <c r="AN2630" s="30">
        <f t="shared" si="672"/>
        <v>0</v>
      </c>
      <c r="AO2630" s="30">
        <f t="shared" si="673"/>
        <v>383.03580928530107</v>
      </c>
      <c r="AP2630" s="30">
        <f t="shared" si="674"/>
        <v>920.30419071469885</v>
      </c>
      <c r="AQ2630" s="19">
        <f t="shared" si="675"/>
        <v>0.70611213552465124</v>
      </c>
    </row>
    <row r="2631" spans="1:43" x14ac:dyDescent="0.2">
      <c r="A2631" s="23" t="s">
        <v>5665</v>
      </c>
      <c r="B2631" s="6" t="s">
        <v>5676</v>
      </c>
      <c r="C2631" s="6" t="s">
        <v>5670</v>
      </c>
      <c r="D2631" s="2">
        <v>168852</v>
      </c>
      <c r="E2631" s="2">
        <v>169013</v>
      </c>
      <c r="F2631" s="3" t="s">
        <v>2440</v>
      </c>
      <c r="G2631" s="2">
        <v>5</v>
      </c>
      <c r="H2631" s="2">
        <v>169019</v>
      </c>
      <c r="I2631" s="3" t="s">
        <v>3321</v>
      </c>
      <c r="J2631" s="15">
        <v>45239</v>
      </c>
      <c r="K2631" s="24">
        <v>1275281005</v>
      </c>
      <c r="L2631" s="15">
        <v>45243</v>
      </c>
      <c r="M2631" s="15">
        <v>45260</v>
      </c>
      <c r="N2631" s="15"/>
      <c r="O2631" s="26" t="e">
        <f>VLOOKUP(D2631,quash!A$2:$I$7791,9,FALSE)</f>
        <v>#N/A</v>
      </c>
      <c r="P2631" s="7">
        <v>10000</v>
      </c>
      <c r="Q2631" s="26">
        <v>147</v>
      </c>
      <c r="R2631" s="19">
        <v>7.9000519063170294E-2</v>
      </c>
      <c r="S2631" s="93">
        <v>26</v>
      </c>
      <c r="T2631" s="7">
        <v>7000</v>
      </c>
      <c r="U2631" s="2">
        <v>142</v>
      </c>
      <c r="V2631" s="11">
        <v>1758.65</v>
      </c>
      <c r="W2631" s="14" t="s">
        <v>5281</v>
      </c>
      <c r="X2631" s="18">
        <v>0.8632836991324635</v>
      </c>
      <c r="Y2631" s="9">
        <v>6042.9858939272444</v>
      </c>
      <c r="Z2631" s="19">
        <f t="shared" si="668"/>
        <v>-0.1367163008675365</v>
      </c>
      <c r="AA2631" s="25">
        <v>1518.213877479307</v>
      </c>
      <c r="AB2631" s="30">
        <f t="shared" si="669"/>
        <v>567000</v>
      </c>
      <c r="AC2631" s="30">
        <f t="shared" si="665"/>
        <v>1.2345679012345678E-2</v>
      </c>
      <c r="AD2631" s="31">
        <f t="shared" si="666"/>
        <v>1.8148148148148147</v>
      </c>
      <c r="AE2631" s="31">
        <f t="shared" si="667"/>
        <v>1.7530864197530862</v>
      </c>
      <c r="AG2631" s="30">
        <f t="shared" si="670"/>
        <v>6126000</v>
      </c>
      <c r="AH2631" s="30">
        <f t="shared" si="662"/>
        <v>1.1426705843943846E-3</v>
      </c>
      <c r="AI2631" s="31">
        <f t="shared" si="663"/>
        <v>0.16797257590597453</v>
      </c>
      <c r="AJ2631" s="31">
        <f t="shared" si="664"/>
        <v>0.16225922298400261</v>
      </c>
      <c r="AK2631" s="30">
        <f>IF(W2631="si",($S2631*'COSTOS DE CREDITOS'!$C$27)/DATA!$G2631,"")</f>
        <v>107.09860810633695</v>
      </c>
      <c r="AL2631" s="90">
        <f>IF(W2631="si",'COSTOS DE CREDITOS'!$C$35,"")</f>
        <v>20.421138461538462</v>
      </c>
      <c r="AM2631" s="30">
        <f t="shared" si="671"/>
        <v>700</v>
      </c>
      <c r="AN2631" s="30">
        <f t="shared" si="672"/>
        <v>957.01410607275557</v>
      </c>
      <c r="AO2631" s="30">
        <f t="shared" si="673"/>
        <v>1784.533852640631</v>
      </c>
      <c r="AP2631" s="30">
        <f t="shared" si="674"/>
        <v>-266.31997516132401</v>
      </c>
      <c r="AQ2631" s="19">
        <f t="shared" si="675"/>
        <v>-0.17541663866457044</v>
      </c>
    </row>
    <row r="2632" spans="1:43" x14ac:dyDescent="0.2">
      <c r="A2632" s="23" t="s">
        <v>5665</v>
      </c>
      <c r="B2632" s="6" t="s">
        <v>5684</v>
      </c>
      <c r="C2632" s="6" t="s">
        <v>5667</v>
      </c>
      <c r="D2632" s="2">
        <v>168802</v>
      </c>
      <c r="E2632" s="2">
        <v>168927</v>
      </c>
      <c r="F2632" s="3" t="s">
        <v>2448</v>
      </c>
      <c r="G2632" s="2">
        <v>7</v>
      </c>
      <c r="H2632" s="2">
        <v>169010</v>
      </c>
      <c r="I2632" s="3" t="s">
        <v>3322</v>
      </c>
      <c r="J2632" s="15">
        <v>45238</v>
      </c>
      <c r="K2632" s="24">
        <v>1274695366</v>
      </c>
      <c r="L2632" s="15">
        <v>45243</v>
      </c>
      <c r="M2632" s="15">
        <v>45260</v>
      </c>
      <c r="N2632" s="15"/>
      <c r="O2632" s="26" t="e">
        <f>VLOOKUP(D2632,quash!A$2:$I$7791,9,FALSE)</f>
        <v>#N/A</v>
      </c>
      <c r="P2632" s="7">
        <v>10000</v>
      </c>
      <c r="Q2632" s="26">
        <v>115</v>
      </c>
      <c r="R2632" s="19">
        <v>3.97705569269148E-2</v>
      </c>
      <c r="S2632" s="26">
        <v>16</v>
      </c>
      <c r="T2632" s="7">
        <v>7000</v>
      </c>
      <c r="U2632" s="2">
        <v>142</v>
      </c>
      <c r="V2632" s="11">
        <v>1758.65</v>
      </c>
      <c r="W2632" s="14" t="s">
        <v>5281</v>
      </c>
      <c r="X2632" s="18">
        <v>1</v>
      </c>
      <c r="Y2632" s="9">
        <v>7000</v>
      </c>
      <c r="Z2632" s="19">
        <f t="shared" si="668"/>
        <v>0</v>
      </c>
      <c r="AA2632" s="25">
        <v>1758.65</v>
      </c>
      <c r="AB2632" s="30">
        <f t="shared" si="669"/>
        <v>567000</v>
      </c>
      <c r="AC2632" s="30">
        <f t="shared" si="665"/>
        <v>1.2345679012345678E-2</v>
      </c>
      <c r="AD2632" s="31">
        <f t="shared" si="666"/>
        <v>1.419753086419753</v>
      </c>
      <c r="AE2632" s="31">
        <f t="shared" si="667"/>
        <v>1.7530864197530862</v>
      </c>
      <c r="AG2632" s="30">
        <f t="shared" si="670"/>
        <v>6126000</v>
      </c>
      <c r="AH2632" s="30">
        <f t="shared" si="662"/>
        <v>1.1426705843943846E-3</v>
      </c>
      <c r="AI2632" s="31">
        <f t="shared" si="663"/>
        <v>0.13140711720535422</v>
      </c>
      <c r="AJ2632" s="31">
        <f t="shared" si="664"/>
        <v>0.16225922298400261</v>
      </c>
      <c r="AK2632" s="30">
        <f>IF(W2632="si",($S2632*'COSTOS DE CREDITOS'!$C$27)/DATA!$G2632,"")</f>
        <v>47.07631125553273</v>
      </c>
      <c r="AL2632" s="90">
        <f>IF(W2632="si",'COSTOS DE CREDITOS'!$C$35,"")</f>
        <v>20.421138461538462</v>
      </c>
      <c r="AM2632" s="30">
        <f t="shared" si="671"/>
        <v>430.76923076923077</v>
      </c>
      <c r="AN2632" s="30">
        <f t="shared" si="672"/>
        <v>0</v>
      </c>
      <c r="AO2632" s="30">
        <f t="shared" si="673"/>
        <v>498.26668048630199</v>
      </c>
      <c r="AP2632" s="30">
        <f t="shared" si="674"/>
        <v>1260.3833195136981</v>
      </c>
      <c r="AQ2632" s="19">
        <f t="shared" si="675"/>
        <v>0.71667660962311885</v>
      </c>
    </row>
    <row r="2633" spans="1:43" x14ac:dyDescent="0.2">
      <c r="A2633" s="23" t="s">
        <v>5665</v>
      </c>
      <c r="B2633" s="6" t="s">
        <v>5677</v>
      </c>
      <c r="C2633" s="6" t="s">
        <v>5667</v>
      </c>
      <c r="D2633" s="2">
        <v>168907</v>
      </c>
      <c r="E2633" s="2">
        <v>169023</v>
      </c>
      <c r="F2633" s="3" t="s">
        <v>3323</v>
      </c>
      <c r="G2633" s="2">
        <v>5</v>
      </c>
      <c r="H2633" s="2">
        <v>169048</v>
      </c>
      <c r="I2633" s="3" t="s">
        <v>3324</v>
      </c>
      <c r="J2633" s="15">
        <v>45348</v>
      </c>
      <c r="K2633" s="24">
        <v>1348637516</v>
      </c>
      <c r="L2633" s="15">
        <v>45245</v>
      </c>
      <c r="M2633" s="15">
        <v>45260</v>
      </c>
      <c r="N2633" s="15"/>
      <c r="O2633" s="26" t="e">
        <f>VLOOKUP(D2633,quash!A$2:$I$7791,9,FALSE)</f>
        <v>#N/A</v>
      </c>
      <c r="P2633" s="7">
        <v>7000</v>
      </c>
      <c r="Q2633" s="26">
        <v>114</v>
      </c>
      <c r="R2633" s="19">
        <v>5.9818464604665163E-3</v>
      </c>
      <c r="S2633" s="26">
        <v>16</v>
      </c>
      <c r="T2633" s="7">
        <v>10000</v>
      </c>
      <c r="U2633" s="2">
        <v>142</v>
      </c>
      <c r="V2633" s="11">
        <v>2510.34</v>
      </c>
      <c r="W2633" s="14" t="s">
        <v>5281</v>
      </c>
      <c r="X2633" s="18">
        <v>1</v>
      </c>
      <c r="Y2633" s="9">
        <v>10000</v>
      </c>
      <c r="Z2633" s="19">
        <f t="shared" si="668"/>
        <v>0</v>
      </c>
      <c r="AA2633" s="25">
        <v>2510.34</v>
      </c>
      <c r="AB2633" s="30">
        <f t="shared" si="669"/>
        <v>567000</v>
      </c>
      <c r="AC2633" s="30">
        <f t="shared" si="665"/>
        <v>1.7636684303350969E-2</v>
      </c>
      <c r="AD2633" s="31">
        <f t="shared" si="666"/>
        <v>2.0105820105820102</v>
      </c>
      <c r="AE2633" s="31">
        <f t="shared" si="667"/>
        <v>2.5044091710758378</v>
      </c>
      <c r="AG2633" s="30">
        <f t="shared" si="670"/>
        <v>6126000</v>
      </c>
      <c r="AH2633" s="30">
        <f t="shared" si="662"/>
        <v>1.632386549134835E-3</v>
      </c>
      <c r="AI2633" s="31">
        <f t="shared" si="663"/>
        <v>0.1860920666013712</v>
      </c>
      <c r="AJ2633" s="31">
        <f t="shared" si="664"/>
        <v>0.23179888997714657</v>
      </c>
      <c r="AK2633" s="30">
        <f>IF(W2633="si",($S2633*'COSTOS DE CREDITOS'!$C$27)/DATA!$G2633,"")</f>
        <v>65.906835757745824</v>
      </c>
      <c r="AL2633" s="90">
        <f>IF(W2633="si",'COSTOS DE CREDITOS'!$C$35,"")</f>
        <v>20.421138461538462</v>
      </c>
      <c r="AM2633" s="30">
        <f t="shared" si="671"/>
        <v>615.38461538461547</v>
      </c>
      <c r="AN2633" s="30">
        <f t="shared" si="672"/>
        <v>0</v>
      </c>
      <c r="AO2633" s="30">
        <f t="shared" si="673"/>
        <v>701.7125896038998</v>
      </c>
      <c r="AP2633" s="30">
        <f t="shared" si="674"/>
        <v>1808.6274103961005</v>
      </c>
      <c r="AQ2633" s="19">
        <f t="shared" si="675"/>
        <v>0.72047109570659762</v>
      </c>
    </row>
    <row r="2634" spans="1:43" x14ac:dyDescent="0.2">
      <c r="A2634" s="23" t="s">
        <v>5665</v>
      </c>
      <c r="B2634" s="6" t="s">
        <v>5677</v>
      </c>
      <c r="C2634" s="6" t="s">
        <v>5667</v>
      </c>
      <c r="D2634" s="2">
        <v>168869</v>
      </c>
      <c r="E2634" s="2">
        <v>169023</v>
      </c>
      <c r="F2634" s="3" t="s">
        <v>3323</v>
      </c>
      <c r="G2634" s="2">
        <v>5</v>
      </c>
      <c r="H2634" s="2">
        <v>169126</v>
      </c>
      <c r="I2634" s="3" t="s">
        <v>3325</v>
      </c>
      <c r="J2634" s="15">
        <v>45348</v>
      </c>
      <c r="K2634" s="24">
        <v>1348636066</v>
      </c>
      <c r="L2634" s="15">
        <v>45245</v>
      </c>
      <c r="M2634" s="15">
        <v>45260</v>
      </c>
      <c r="N2634" s="15"/>
      <c r="O2634" s="26" t="e">
        <f>VLOOKUP(D2634,quash!A$2:$I$7791,9,FALSE)</f>
        <v>#N/A</v>
      </c>
      <c r="P2634" s="7">
        <v>7000</v>
      </c>
      <c r="Q2634" s="26">
        <v>110</v>
      </c>
      <c r="R2634" s="19">
        <v>1.8298129407071966E-2</v>
      </c>
      <c r="S2634" s="26">
        <v>16</v>
      </c>
      <c r="T2634" s="7">
        <v>10000</v>
      </c>
      <c r="U2634" s="2">
        <v>142</v>
      </c>
      <c r="V2634" s="11">
        <v>2510.34</v>
      </c>
      <c r="W2634" s="14" t="s">
        <v>5281</v>
      </c>
      <c r="X2634" s="18">
        <v>1</v>
      </c>
      <c r="Y2634" s="9">
        <v>10000</v>
      </c>
      <c r="Z2634" s="19">
        <f t="shared" si="668"/>
        <v>0</v>
      </c>
      <c r="AA2634" s="25">
        <v>2510.34</v>
      </c>
      <c r="AB2634" s="30">
        <f t="shared" si="669"/>
        <v>567000</v>
      </c>
      <c r="AC2634" s="30">
        <f t="shared" si="665"/>
        <v>1.7636684303350969E-2</v>
      </c>
      <c r="AD2634" s="31">
        <f t="shared" si="666"/>
        <v>1.9400352733686066</v>
      </c>
      <c r="AE2634" s="31">
        <f t="shared" si="667"/>
        <v>2.5044091710758378</v>
      </c>
      <c r="AG2634" s="30">
        <f t="shared" si="670"/>
        <v>6126000</v>
      </c>
      <c r="AH2634" s="30">
        <f t="shared" si="662"/>
        <v>1.632386549134835E-3</v>
      </c>
      <c r="AI2634" s="31">
        <f t="shared" si="663"/>
        <v>0.17956252040483187</v>
      </c>
      <c r="AJ2634" s="31">
        <f t="shared" si="664"/>
        <v>0.23179888997714657</v>
      </c>
      <c r="AK2634" s="30">
        <f>IF(W2634="si",($S2634*'COSTOS DE CREDITOS'!$C$27)/DATA!$G2634,"")</f>
        <v>65.906835757745824</v>
      </c>
      <c r="AL2634" s="90">
        <f>IF(W2634="si",'COSTOS DE CREDITOS'!$C$35,"")</f>
        <v>20.421138461538462</v>
      </c>
      <c r="AM2634" s="30">
        <f t="shared" si="671"/>
        <v>615.38461538461547</v>
      </c>
      <c r="AN2634" s="30">
        <f t="shared" si="672"/>
        <v>0</v>
      </c>
      <c r="AO2634" s="30">
        <f t="shared" si="673"/>
        <v>701.7125896038998</v>
      </c>
      <c r="AP2634" s="30">
        <f t="shared" si="674"/>
        <v>1808.6274103961005</v>
      </c>
      <c r="AQ2634" s="19">
        <f t="shared" si="675"/>
        <v>0.72047109570659762</v>
      </c>
    </row>
    <row r="2635" spans="1:43" x14ac:dyDescent="0.2">
      <c r="A2635" s="23" t="s">
        <v>5665</v>
      </c>
      <c r="B2635" s="6" t="s">
        <v>5677</v>
      </c>
      <c r="C2635" s="6" t="s">
        <v>5667</v>
      </c>
      <c r="D2635" s="2">
        <v>167956</v>
      </c>
      <c r="E2635" s="2">
        <v>169023</v>
      </c>
      <c r="F2635" s="3" t="s">
        <v>3323</v>
      </c>
      <c r="G2635" s="2">
        <v>5</v>
      </c>
      <c r="H2635" s="2">
        <v>169132</v>
      </c>
      <c r="I2635" s="3" t="s">
        <v>3326</v>
      </c>
      <c r="J2635" s="15">
        <v>45229</v>
      </c>
      <c r="K2635" s="24">
        <v>1269372591</v>
      </c>
      <c r="L2635" s="15">
        <v>45245</v>
      </c>
      <c r="M2635" s="15">
        <v>45260</v>
      </c>
      <c r="N2635" s="15"/>
      <c r="O2635" s="26" t="e">
        <f>VLOOKUP(D2635,quash!A$2:$I$7791,9,FALSE)</f>
        <v>#N/A</v>
      </c>
      <c r="P2635" s="7">
        <v>7000</v>
      </c>
      <c r="Q2635" s="26">
        <v>110</v>
      </c>
      <c r="R2635" s="19">
        <v>1.8298129407071966E-2</v>
      </c>
      <c r="S2635" s="26">
        <v>16</v>
      </c>
      <c r="T2635" s="7">
        <v>10000</v>
      </c>
      <c r="U2635" s="2">
        <v>142</v>
      </c>
      <c r="V2635" s="11">
        <v>2510.34</v>
      </c>
      <c r="W2635" s="14" t="s">
        <v>5281</v>
      </c>
      <c r="X2635" s="18">
        <v>1</v>
      </c>
      <c r="Y2635" s="9">
        <v>10000</v>
      </c>
      <c r="Z2635" s="19">
        <f t="shared" si="668"/>
        <v>0</v>
      </c>
      <c r="AA2635" s="25">
        <v>2510.34</v>
      </c>
      <c r="AB2635" s="30">
        <f t="shared" si="669"/>
        <v>567000</v>
      </c>
      <c r="AC2635" s="30">
        <f t="shared" si="665"/>
        <v>1.7636684303350969E-2</v>
      </c>
      <c r="AD2635" s="31">
        <f t="shared" si="666"/>
        <v>1.9400352733686066</v>
      </c>
      <c r="AE2635" s="31">
        <f t="shared" si="667"/>
        <v>2.5044091710758378</v>
      </c>
      <c r="AG2635" s="30">
        <f t="shared" si="670"/>
        <v>6126000</v>
      </c>
      <c r="AH2635" s="30">
        <f t="shared" si="662"/>
        <v>1.632386549134835E-3</v>
      </c>
      <c r="AI2635" s="31">
        <f t="shared" si="663"/>
        <v>0.17956252040483187</v>
      </c>
      <c r="AJ2635" s="31">
        <f t="shared" si="664"/>
        <v>0.23179888997714657</v>
      </c>
      <c r="AK2635" s="30">
        <f>IF(W2635="si",($S2635*'COSTOS DE CREDITOS'!$C$27)/DATA!$G2635,"")</f>
        <v>65.906835757745824</v>
      </c>
      <c r="AL2635" s="90">
        <f>IF(W2635="si",'COSTOS DE CREDITOS'!$C$35,"")</f>
        <v>20.421138461538462</v>
      </c>
      <c r="AM2635" s="30">
        <f t="shared" si="671"/>
        <v>615.38461538461547</v>
      </c>
      <c r="AN2635" s="30">
        <f t="shared" si="672"/>
        <v>0</v>
      </c>
      <c r="AO2635" s="30">
        <f t="shared" si="673"/>
        <v>701.7125896038998</v>
      </c>
      <c r="AP2635" s="30">
        <f t="shared" si="674"/>
        <v>1808.6274103961005</v>
      </c>
      <c r="AQ2635" s="19">
        <f t="shared" si="675"/>
        <v>0.72047109570659762</v>
      </c>
    </row>
    <row r="2636" spans="1:43" x14ac:dyDescent="0.2">
      <c r="A2636" s="23" t="s">
        <v>5665</v>
      </c>
      <c r="B2636" s="6" t="s">
        <v>5668</v>
      </c>
      <c r="C2636" s="6" t="s">
        <v>5667</v>
      </c>
      <c r="D2636" s="2">
        <v>168803</v>
      </c>
      <c r="E2636" s="2">
        <v>169117</v>
      </c>
      <c r="F2636" s="3" t="s">
        <v>2434</v>
      </c>
      <c r="G2636" s="2">
        <v>6</v>
      </c>
      <c r="H2636" s="2">
        <v>169124</v>
      </c>
      <c r="I2636" s="3" t="s">
        <v>3327</v>
      </c>
      <c r="J2636" s="15">
        <v>45238</v>
      </c>
      <c r="K2636" s="24">
        <v>1274698917</v>
      </c>
      <c r="L2636" s="15">
        <v>45245</v>
      </c>
      <c r="M2636" s="15">
        <v>45260</v>
      </c>
      <c r="N2636" s="15"/>
      <c r="O2636" s="26" t="e">
        <f>VLOOKUP(D2636,quash!A$2:$I$7791,9,FALSE)</f>
        <v>#N/A</v>
      </c>
      <c r="P2636" s="7">
        <v>10000</v>
      </c>
      <c r="Q2636" s="26">
        <v>100</v>
      </c>
      <c r="R2636" s="19">
        <v>1.82981294070719E-2</v>
      </c>
      <c r="S2636" s="26">
        <v>16</v>
      </c>
      <c r="T2636" s="7">
        <v>8000</v>
      </c>
      <c r="U2636" s="2">
        <v>142</v>
      </c>
      <c r="V2636" s="11">
        <v>2013.74</v>
      </c>
      <c r="W2636" s="14" t="s">
        <v>5281</v>
      </c>
      <c r="X2636" s="18">
        <v>1</v>
      </c>
      <c r="Y2636" s="9">
        <v>8000</v>
      </c>
      <c r="Z2636" s="19">
        <f t="shared" si="668"/>
        <v>0</v>
      </c>
      <c r="AA2636" s="25">
        <v>2013.74</v>
      </c>
      <c r="AB2636" s="30">
        <f t="shared" si="669"/>
        <v>567000</v>
      </c>
      <c r="AC2636" s="30">
        <f t="shared" si="665"/>
        <v>1.4109347442680775E-2</v>
      </c>
      <c r="AD2636" s="31">
        <f t="shared" si="666"/>
        <v>1.4109347442680775</v>
      </c>
      <c r="AE2636" s="31">
        <f t="shared" si="667"/>
        <v>2.0035273368606701</v>
      </c>
      <c r="AG2636" s="30">
        <f t="shared" si="670"/>
        <v>6126000</v>
      </c>
      <c r="AH2636" s="30">
        <f t="shared" si="662"/>
        <v>1.3059092393078681E-3</v>
      </c>
      <c r="AI2636" s="31">
        <f t="shared" si="663"/>
        <v>0.13059092393078681</v>
      </c>
      <c r="AJ2636" s="31">
        <f t="shared" si="664"/>
        <v>0.18543911198171725</v>
      </c>
      <c r="AK2636" s="30">
        <f>IF(W2636="si",($S2636*'COSTOS DE CREDITOS'!$C$27)/DATA!$G2636,"")</f>
        <v>54.922363131454851</v>
      </c>
      <c r="AL2636" s="90">
        <f>IF(W2636="si",'COSTOS DE CREDITOS'!$C$35,"")</f>
        <v>20.421138461538462</v>
      </c>
      <c r="AM2636" s="30">
        <f t="shared" si="671"/>
        <v>492.30769230769232</v>
      </c>
      <c r="AN2636" s="30">
        <f t="shared" si="672"/>
        <v>0</v>
      </c>
      <c r="AO2636" s="30">
        <f t="shared" si="673"/>
        <v>567.6511939006856</v>
      </c>
      <c r="AP2636" s="30">
        <f t="shared" si="674"/>
        <v>1446.0888060993143</v>
      </c>
      <c r="AQ2636" s="19">
        <f t="shared" si="675"/>
        <v>0.71811098061284684</v>
      </c>
    </row>
    <row r="2637" spans="1:43" x14ac:dyDescent="0.2">
      <c r="A2637" s="23" t="s">
        <v>5665</v>
      </c>
      <c r="B2637" s="6" t="s">
        <v>5673</v>
      </c>
      <c r="C2637" s="6" t="s">
        <v>5667</v>
      </c>
      <c r="D2637" s="2">
        <v>169138</v>
      </c>
      <c r="E2637" s="2">
        <v>169178</v>
      </c>
      <c r="F2637" s="3" t="s">
        <v>1471</v>
      </c>
      <c r="G2637" s="2">
        <v>6</v>
      </c>
      <c r="H2637" s="2">
        <v>169205</v>
      </c>
      <c r="I2637" s="3" t="s">
        <v>3328</v>
      </c>
      <c r="J2637" s="15">
        <v>45243</v>
      </c>
      <c r="K2637" s="24">
        <v>1278216548</v>
      </c>
      <c r="L2637" s="15">
        <v>45245</v>
      </c>
      <c r="M2637" s="15">
        <v>45260</v>
      </c>
      <c r="N2637" s="15"/>
      <c r="O2637" s="26" t="e">
        <f>VLOOKUP(D2637,quash!A$2:$I$7791,9,FALSE)</f>
        <v>#N/A</v>
      </c>
      <c r="P2637" s="7">
        <v>10000</v>
      </c>
      <c r="Q2637" s="26">
        <v>90</v>
      </c>
      <c r="R2637" s="19">
        <v>5.9818464604665302E-3</v>
      </c>
      <c r="S2637" s="26">
        <v>16</v>
      </c>
      <c r="T2637" s="7">
        <v>10000</v>
      </c>
      <c r="U2637" s="2">
        <v>142</v>
      </c>
      <c r="V2637" s="11">
        <v>2510.34</v>
      </c>
      <c r="W2637" s="14" t="s">
        <v>5281</v>
      </c>
      <c r="X2637" s="18">
        <v>1</v>
      </c>
      <c r="Y2637" s="9">
        <v>10000</v>
      </c>
      <c r="Z2637" s="19">
        <f t="shared" si="668"/>
        <v>0</v>
      </c>
      <c r="AA2637" s="25">
        <v>2510.34</v>
      </c>
      <c r="AB2637" s="30">
        <f t="shared" si="669"/>
        <v>567000</v>
      </c>
      <c r="AC2637" s="30">
        <f t="shared" si="665"/>
        <v>1.7636684303350969E-2</v>
      </c>
      <c r="AD2637" s="31">
        <f t="shared" si="666"/>
        <v>1.5873015873015872</v>
      </c>
      <c r="AE2637" s="31">
        <f t="shared" si="667"/>
        <v>2.5044091710758378</v>
      </c>
      <c r="AG2637" s="30">
        <f t="shared" si="670"/>
        <v>6126000</v>
      </c>
      <c r="AH2637" s="30">
        <f t="shared" si="662"/>
        <v>1.632386549134835E-3</v>
      </c>
      <c r="AI2637" s="31">
        <f t="shared" si="663"/>
        <v>0.14691478942213515</v>
      </c>
      <c r="AJ2637" s="31">
        <f t="shared" si="664"/>
        <v>0.23179888997714657</v>
      </c>
      <c r="AK2637" s="30">
        <f>IF(W2637="si",($S2637*'COSTOS DE CREDITOS'!$C$27)/DATA!$G2637,"")</f>
        <v>54.922363131454851</v>
      </c>
      <c r="AL2637" s="90">
        <f>IF(W2637="si",'COSTOS DE CREDITOS'!$C$35,"")</f>
        <v>20.421138461538462</v>
      </c>
      <c r="AM2637" s="30">
        <f t="shared" si="671"/>
        <v>615.38461538461547</v>
      </c>
      <c r="AN2637" s="30">
        <f t="shared" si="672"/>
        <v>0</v>
      </c>
      <c r="AO2637" s="30">
        <f t="shared" si="673"/>
        <v>690.72811697760881</v>
      </c>
      <c r="AP2637" s="30">
        <f t="shared" si="674"/>
        <v>1819.6118830223913</v>
      </c>
      <c r="AQ2637" s="19">
        <f t="shared" si="675"/>
        <v>0.72484678689834492</v>
      </c>
    </row>
    <row r="2638" spans="1:43" x14ac:dyDescent="0.2">
      <c r="A2638" s="23" t="s">
        <v>5665</v>
      </c>
      <c r="B2638" s="6" t="s">
        <v>5673</v>
      </c>
      <c r="C2638" s="6" t="s">
        <v>5667</v>
      </c>
      <c r="D2638" s="2">
        <v>169137</v>
      </c>
      <c r="E2638" s="2">
        <v>169178</v>
      </c>
      <c r="F2638" s="3" t="s">
        <v>1471</v>
      </c>
      <c r="G2638" s="2">
        <v>6</v>
      </c>
      <c r="H2638" s="2">
        <v>169206</v>
      </c>
      <c r="I2638" s="3" t="s">
        <v>3329</v>
      </c>
      <c r="J2638" s="15">
        <v>45338</v>
      </c>
      <c r="K2638" s="24">
        <v>1341003105</v>
      </c>
      <c r="L2638" s="15">
        <v>45245</v>
      </c>
      <c r="M2638" s="15">
        <v>45260</v>
      </c>
      <c r="N2638" s="15"/>
      <c r="O2638" s="26" t="e">
        <f>VLOOKUP(D2638,quash!A$2:$I$7791,9,FALSE)</f>
        <v>#N/A</v>
      </c>
      <c r="P2638" s="7">
        <v>10000</v>
      </c>
      <c r="Q2638" s="26">
        <v>90</v>
      </c>
      <c r="R2638" s="19">
        <v>5.9818464604665302E-3</v>
      </c>
      <c r="S2638" s="26">
        <v>16</v>
      </c>
      <c r="T2638" s="7">
        <v>5000</v>
      </c>
      <c r="U2638" s="2">
        <v>147</v>
      </c>
      <c r="V2638" s="11">
        <v>1303.3399999999999</v>
      </c>
      <c r="W2638" s="14" t="s">
        <v>5281</v>
      </c>
      <c r="X2638" s="18">
        <v>1</v>
      </c>
      <c r="Y2638" s="9">
        <v>5000</v>
      </c>
      <c r="Z2638" s="19">
        <f t="shared" si="668"/>
        <v>0</v>
      </c>
      <c r="AA2638" s="25">
        <v>1303.3399999999999</v>
      </c>
      <c r="AB2638" s="30">
        <f t="shared" si="669"/>
        <v>567000</v>
      </c>
      <c r="AC2638" s="30">
        <f t="shared" si="665"/>
        <v>8.8183421516754845E-3</v>
      </c>
      <c r="AD2638" s="31">
        <f t="shared" si="666"/>
        <v>0.79365079365079361</v>
      </c>
      <c r="AE2638" s="31">
        <f t="shared" si="667"/>
        <v>1.2962962962962963</v>
      </c>
      <c r="AG2638" s="30">
        <f t="shared" si="670"/>
        <v>6126000</v>
      </c>
      <c r="AH2638" s="30">
        <f t="shared" si="662"/>
        <v>8.1619327456741752E-4</v>
      </c>
      <c r="AI2638" s="31">
        <f t="shared" si="663"/>
        <v>7.3457394711067575E-2</v>
      </c>
      <c r="AJ2638" s="31">
        <f t="shared" si="664"/>
        <v>0.11998041136141037</v>
      </c>
      <c r="AK2638" s="30">
        <f>IF(W2638="si",($S2638*'COSTOS DE CREDITOS'!$C$27)/DATA!$G2638,"")</f>
        <v>54.922363131454851</v>
      </c>
      <c r="AL2638" s="90">
        <f>IF(W2638="si",'COSTOS DE CREDITOS'!$C$35,"")</f>
        <v>20.421138461538462</v>
      </c>
      <c r="AM2638" s="30">
        <f t="shared" si="671"/>
        <v>307.69230769230774</v>
      </c>
      <c r="AN2638" s="30">
        <f t="shared" si="672"/>
        <v>0</v>
      </c>
      <c r="AO2638" s="30">
        <f t="shared" si="673"/>
        <v>383.03580928530107</v>
      </c>
      <c r="AP2638" s="30">
        <f t="shared" si="674"/>
        <v>920.30419071469885</v>
      </c>
      <c r="AQ2638" s="19">
        <f t="shared" si="675"/>
        <v>0.70611213552465124</v>
      </c>
    </row>
    <row r="2639" spans="1:43" x14ac:dyDescent="0.2">
      <c r="A2639" s="23" t="s">
        <v>5665</v>
      </c>
      <c r="B2639" s="6" t="s">
        <v>5673</v>
      </c>
      <c r="C2639" s="6" t="s">
        <v>5667</v>
      </c>
      <c r="D2639" s="4">
        <v>168916</v>
      </c>
      <c r="E2639" s="4">
        <v>169405</v>
      </c>
      <c r="F2639" s="5" t="s">
        <v>3330</v>
      </c>
      <c r="G2639" s="2">
        <v>5</v>
      </c>
      <c r="H2639" s="4">
        <v>169406</v>
      </c>
      <c r="I2639" s="5" t="s">
        <v>3331</v>
      </c>
      <c r="J2639" s="15">
        <v>45239</v>
      </c>
      <c r="K2639" s="24">
        <v>1275504813</v>
      </c>
      <c r="L2639" s="15">
        <v>45246</v>
      </c>
      <c r="M2639" s="15">
        <v>45260</v>
      </c>
      <c r="N2639" s="15"/>
      <c r="O2639" s="26" t="e">
        <f>VLOOKUP(D2639,quash!A$2:$I$7791,9,FALSE)</f>
        <v>#N/A</v>
      </c>
      <c r="P2639" s="7">
        <v>8000</v>
      </c>
      <c r="Q2639" s="26">
        <v>110</v>
      </c>
      <c r="R2639" s="19">
        <v>5.9818464604665163E-3</v>
      </c>
      <c r="S2639" s="26">
        <v>16</v>
      </c>
      <c r="T2639" s="8">
        <v>10000</v>
      </c>
      <c r="U2639" s="4">
        <v>142</v>
      </c>
      <c r="V2639" s="10">
        <v>2510.34</v>
      </c>
      <c r="W2639" s="14" t="s">
        <v>5281</v>
      </c>
      <c r="X2639" s="18">
        <v>1</v>
      </c>
      <c r="Y2639" s="9">
        <v>10000</v>
      </c>
      <c r="Z2639" s="19">
        <f t="shared" si="668"/>
        <v>0</v>
      </c>
      <c r="AA2639" s="25">
        <v>2510.34</v>
      </c>
      <c r="AB2639" s="30">
        <f t="shared" si="669"/>
        <v>567000</v>
      </c>
      <c r="AC2639" s="30">
        <f t="shared" si="665"/>
        <v>1.7636684303350969E-2</v>
      </c>
      <c r="AD2639" s="31">
        <f t="shared" si="666"/>
        <v>1.9400352733686066</v>
      </c>
      <c r="AE2639" s="31">
        <f t="shared" si="667"/>
        <v>2.5044091710758378</v>
      </c>
      <c r="AG2639" s="30">
        <f t="shared" si="670"/>
        <v>6126000</v>
      </c>
      <c r="AH2639" s="30">
        <f t="shared" si="662"/>
        <v>1.632386549134835E-3</v>
      </c>
      <c r="AI2639" s="31">
        <f t="shared" si="663"/>
        <v>0.17956252040483187</v>
      </c>
      <c r="AJ2639" s="31">
        <f t="shared" si="664"/>
        <v>0.23179888997714657</v>
      </c>
      <c r="AK2639" s="30">
        <f>IF(W2639="si",($S2639*'COSTOS DE CREDITOS'!$C$27)/DATA!$G2639,"")</f>
        <v>65.906835757745824</v>
      </c>
      <c r="AL2639" s="90">
        <f>IF(W2639="si",'COSTOS DE CREDITOS'!$C$35,"")</f>
        <v>20.421138461538462</v>
      </c>
      <c r="AM2639" s="30">
        <f t="shared" si="671"/>
        <v>615.38461538461547</v>
      </c>
      <c r="AN2639" s="30">
        <f t="shared" si="672"/>
        <v>0</v>
      </c>
      <c r="AO2639" s="30">
        <f t="shared" si="673"/>
        <v>701.7125896038998</v>
      </c>
      <c r="AP2639" s="30">
        <f t="shared" si="674"/>
        <v>1808.6274103961005</v>
      </c>
      <c r="AQ2639" s="19">
        <f t="shared" si="675"/>
        <v>0.72047109570659762</v>
      </c>
    </row>
    <row r="2640" spans="1:43" x14ac:dyDescent="0.2">
      <c r="A2640" s="23" t="s">
        <v>5665</v>
      </c>
      <c r="B2640" s="6" t="s">
        <v>5678</v>
      </c>
      <c r="C2640" s="6" t="s">
        <v>5670</v>
      </c>
      <c r="D2640" s="2">
        <v>169027</v>
      </c>
      <c r="E2640" s="2">
        <v>169154</v>
      </c>
      <c r="F2640" s="3" t="s">
        <v>867</v>
      </c>
      <c r="G2640" s="2">
        <v>5</v>
      </c>
      <c r="H2640" s="2">
        <v>169323</v>
      </c>
      <c r="I2640" s="3" t="s">
        <v>3332</v>
      </c>
      <c r="J2640" s="15">
        <v>45432</v>
      </c>
      <c r="K2640" s="24">
        <v>1404956557</v>
      </c>
      <c r="L2640" s="15">
        <v>45246</v>
      </c>
      <c r="M2640" s="15">
        <v>45260</v>
      </c>
      <c r="N2640" s="15"/>
      <c r="O2640" s="26" t="e">
        <f>VLOOKUP(D2640,quash!A$2:$I$7791,9,FALSE)</f>
        <v>#N/A</v>
      </c>
      <c r="P2640" s="7">
        <v>10000</v>
      </c>
      <c r="Q2640" s="26">
        <v>110</v>
      </c>
      <c r="R2640" s="19">
        <v>3.11605023919212E-2</v>
      </c>
      <c r="S2640" s="26">
        <v>16</v>
      </c>
      <c r="T2640" s="7">
        <v>5000</v>
      </c>
      <c r="U2640" s="2">
        <v>147</v>
      </c>
      <c r="V2640" s="11">
        <v>1303.3399999999999</v>
      </c>
      <c r="W2640" s="14" t="s">
        <v>5281</v>
      </c>
      <c r="X2640" s="18">
        <v>1</v>
      </c>
      <c r="Y2640" s="9">
        <v>5000</v>
      </c>
      <c r="Z2640" s="19">
        <f t="shared" si="668"/>
        <v>0</v>
      </c>
      <c r="AA2640" s="25">
        <v>1303.3399999999999</v>
      </c>
      <c r="AB2640" s="30">
        <f t="shared" si="669"/>
        <v>567000</v>
      </c>
      <c r="AC2640" s="30">
        <f t="shared" si="665"/>
        <v>8.8183421516754845E-3</v>
      </c>
      <c r="AD2640" s="31">
        <f t="shared" si="666"/>
        <v>0.9700176366843033</v>
      </c>
      <c r="AE2640" s="31">
        <f t="shared" si="667"/>
        <v>1.2962962962962963</v>
      </c>
      <c r="AG2640" s="30">
        <f t="shared" si="670"/>
        <v>6126000</v>
      </c>
      <c r="AH2640" s="30">
        <f t="shared" si="662"/>
        <v>8.1619327456741752E-4</v>
      </c>
      <c r="AI2640" s="31">
        <f t="shared" si="663"/>
        <v>8.9781260202415933E-2</v>
      </c>
      <c r="AJ2640" s="31">
        <f t="shared" si="664"/>
        <v>0.11998041136141037</v>
      </c>
      <c r="AK2640" s="30">
        <f>IF(W2640="si",($S2640*'COSTOS DE CREDITOS'!$C$27)/DATA!$G2640,"")</f>
        <v>65.906835757745824</v>
      </c>
      <c r="AL2640" s="90">
        <f>IF(W2640="si",'COSTOS DE CREDITOS'!$C$35,"")</f>
        <v>20.421138461538462</v>
      </c>
      <c r="AM2640" s="30">
        <f t="shared" si="671"/>
        <v>307.69230769230774</v>
      </c>
      <c r="AN2640" s="30">
        <f t="shared" si="672"/>
        <v>0</v>
      </c>
      <c r="AO2640" s="30">
        <f t="shared" si="673"/>
        <v>394.02028191159201</v>
      </c>
      <c r="AP2640" s="30">
        <f t="shared" si="674"/>
        <v>909.31971808840785</v>
      </c>
      <c r="AQ2640" s="19">
        <f t="shared" si="675"/>
        <v>0.69768419452208008</v>
      </c>
    </row>
    <row r="2641" spans="1:43" x14ac:dyDescent="0.2">
      <c r="A2641" s="23" t="s">
        <v>5665</v>
      </c>
      <c r="B2641" s="6" t="s">
        <v>5673</v>
      </c>
      <c r="C2641" s="6" t="s">
        <v>5667</v>
      </c>
      <c r="D2641" s="2">
        <v>168915</v>
      </c>
      <c r="E2641" s="2">
        <v>169405</v>
      </c>
      <c r="F2641" s="3" t="s">
        <v>3330</v>
      </c>
      <c r="G2641" s="2">
        <v>5</v>
      </c>
      <c r="H2641" s="2">
        <v>169407</v>
      </c>
      <c r="I2641" s="3" t="s">
        <v>3333</v>
      </c>
      <c r="J2641" s="15">
        <v>45239</v>
      </c>
      <c r="K2641" s="24">
        <v>1275505544</v>
      </c>
      <c r="L2641" s="15">
        <v>45246</v>
      </c>
      <c r="M2641" s="15">
        <v>45260</v>
      </c>
      <c r="N2641" s="15"/>
      <c r="O2641" s="26" t="e">
        <f>VLOOKUP(D2641,quash!A$2:$I$7791,9,FALSE)</f>
        <v>#N/A</v>
      </c>
      <c r="P2641" s="7">
        <v>8000</v>
      </c>
      <c r="Q2641" s="26">
        <v>110</v>
      </c>
      <c r="R2641" s="19">
        <v>5.9818464604665163E-3</v>
      </c>
      <c r="S2641" s="26">
        <v>16</v>
      </c>
      <c r="T2641" s="7">
        <v>5000</v>
      </c>
      <c r="U2641" s="2">
        <v>147</v>
      </c>
      <c r="V2641" s="11">
        <v>1303.3399999999999</v>
      </c>
      <c r="W2641" s="14" t="s">
        <v>5281</v>
      </c>
      <c r="X2641" s="18">
        <v>1</v>
      </c>
      <c r="Y2641" s="9">
        <v>5000</v>
      </c>
      <c r="Z2641" s="19">
        <f t="shared" si="668"/>
        <v>0</v>
      </c>
      <c r="AA2641" s="25">
        <v>1303.3399999999999</v>
      </c>
      <c r="AB2641" s="30">
        <f t="shared" si="669"/>
        <v>567000</v>
      </c>
      <c r="AC2641" s="30">
        <f t="shared" si="665"/>
        <v>8.8183421516754845E-3</v>
      </c>
      <c r="AD2641" s="31">
        <f t="shared" si="666"/>
        <v>0.9700176366843033</v>
      </c>
      <c r="AE2641" s="31">
        <f t="shared" si="667"/>
        <v>1.2962962962962963</v>
      </c>
      <c r="AG2641" s="30">
        <f t="shared" si="670"/>
        <v>6126000</v>
      </c>
      <c r="AH2641" s="30">
        <f t="shared" si="662"/>
        <v>8.1619327456741752E-4</v>
      </c>
      <c r="AI2641" s="31">
        <f t="shared" si="663"/>
        <v>8.9781260202415933E-2</v>
      </c>
      <c r="AJ2641" s="31">
        <f t="shared" si="664"/>
        <v>0.11998041136141037</v>
      </c>
      <c r="AK2641" s="30">
        <f>IF(W2641="si",($S2641*'COSTOS DE CREDITOS'!$C$27)/DATA!$G2641,"")</f>
        <v>65.906835757745824</v>
      </c>
      <c r="AL2641" s="90">
        <f>IF(W2641="si",'COSTOS DE CREDITOS'!$C$35,"")</f>
        <v>20.421138461538462</v>
      </c>
      <c r="AM2641" s="30">
        <f t="shared" si="671"/>
        <v>307.69230769230774</v>
      </c>
      <c r="AN2641" s="30">
        <f t="shared" si="672"/>
        <v>0</v>
      </c>
      <c r="AO2641" s="30">
        <f t="shared" si="673"/>
        <v>394.02028191159201</v>
      </c>
      <c r="AP2641" s="30">
        <f t="shared" si="674"/>
        <v>909.31971808840785</v>
      </c>
      <c r="AQ2641" s="19">
        <f t="shared" si="675"/>
        <v>0.69768419452208008</v>
      </c>
    </row>
    <row r="2642" spans="1:43" x14ac:dyDescent="0.2">
      <c r="A2642" s="23" t="s">
        <v>5665</v>
      </c>
      <c r="B2642" s="6" t="s">
        <v>5673</v>
      </c>
      <c r="C2642" s="6" t="s">
        <v>5667</v>
      </c>
      <c r="D2642" s="2">
        <v>168913</v>
      </c>
      <c r="E2642" s="2">
        <v>169405</v>
      </c>
      <c r="F2642" s="3" t="s">
        <v>3330</v>
      </c>
      <c r="G2642" s="2">
        <v>5</v>
      </c>
      <c r="H2642" s="2">
        <v>169408</v>
      </c>
      <c r="I2642" s="3" t="s">
        <v>3334</v>
      </c>
      <c r="J2642" s="15">
        <v>45239</v>
      </c>
      <c r="K2642" s="24">
        <v>1275508764</v>
      </c>
      <c r="L2642" s="15">
        <v>45246</v>
      </c>
      <c r="M2642" s="15">
        <v>45260</v>
      </c>
      <c r="N2642" s="15"/>
      <c r="O2642" s="26" t="e">
        <f>VLOOKUP(D2642,quash!A$2:$I$7791,9,FALSE)</f>
        <v>#N/A</v>
      </c>
      <c r="P2642" s="7">
        <v>10000</v>
      </c>
      <c r="Q2642" s="26">
        <v>142</v>
      </c>
      <c r="R2642" s="19">
        <v>5.2439109759484744E-2</v>
      </c>
      <c r="S2642" s="26">
        <v>16</v>
      </c>
      <c r="T2642" s="7">
        <v>10000</v>
      </c>
      <c r="U2642" s="2">
        <v>142</v>
      </c>
      <c r="V2642" s="11">
        <v>2510.34</v>
      </c>
      <c r="W2642" s="14" t="s">
        <v>5281</v>
      </c>
      <c r="X2642" s="18">
        <v>1</v>
      </c>
      <c r="Y2642" s="9">
        <v>10000</v>
      </c>
      <c r="Z2642" s="19">
        <f t="shared" si="668"/>
        <v>0</v>
      </c>
      <c r="AA2642" s="25">
        <v>2510.34</v>
      </c>
      <c r="AB2642" s="30">
        <f t="shared" si="669"/>
        <v>567000</v>
      </c>
      <c r="AC2642" s="30">
        <f t="shared" si="665"/>
        <v>1.7636684303350969E-2</v>
      </c>
      <c r="AD2642" s="31">
        <f t="shared" si="666"/>
        <v>2.5044091710758378</v>
      </c>
      <c r="AE2642" s="31">
        <f t="shared" si="667"/>
        <v>2.5044091710758378</v>
      </c>
      <c r="AG2642" s="30">
        <f t="shared" si="670"/>
        <v>6126000</v>
      </c>
      <c r="AH2642" s="30">
        <f t="shared" si="662"/>
        <v>1.632386549134835E-3</v>
      </c>
      <c r="AI2642" s="31">
        <f t="shared" si="663"/>
        <v>0.23179888997714657</v>
      </c>
      <c r="AJ2642" s="31">
        <f t="shared" si="664"/>
        <v>0.23179888997714657</v>
      </c>
      <c r="AK2642" s="30">
        <f>IF(W2642="si",($S2642*'COSTOS DE CREDITOS'!$C$27)/DATA!$G2642,"")</f>
        <v>65.906835757745824</v>
      </c>
      <c r="AL2642" s="90">
        <f>IF(W2642="si",'COSTOS DE CREDITOS'!$C$35,"")</f>
        <v>20.421138461538462</v>
      </c>
      <c r="AM2642" s="30">
        <f t="shared" si="671"/>
        <v>615.38461538461547</v>
      </c>
      <c r="AN2642" s="30">
        <f t="shared" si="672"/>
        <v>0</v>
      </c>
      <c r="AO2642" s="30">
        <f t="shared" si="673"/>
        <v>701.7125896038998</v>
      </c>
      <c r="AP2642" s="30">
        <f t="shared" si="674"/>
        <v>1808.6274103961005</v>
      </c>
      <c r="AQ2642" s="19">
        <f t="shared" si="675"/>
        <v>0.72047109570659762</v>
      </c>
    </row>
    <row r="2643" spans="1:43" x14ac:dyDescent="0.2">
      <c r="A2643" s="23" t="s">
        <v>5665</v>
      </c>
      <c r="B2643" s="6" t="s">
        <v>5673</v>
      </c>
      <c r="C2643" s="6" t="s">
        <v>5667</v>
      </c>
      <c r="D2643" s="2">
        <v>169128</v>
      </c>
      <c r="E2643" s="2">
        <v>169405</v>
      </c>
      <c r="F2643" s="3" t="s">
        <v>3330</v>
      </c>
      <c r="G2643" s="2">
        <v>5</v>
      </c>
      <c r="H2643" s="2">
        <v>169409</v>
      </c>
      <c r="I2643" s="3" t="s">
        <v>3335</v>
      </c>
      <c r="J2643" s="15">
        <v>45243</v>
      </c>
      <c r="K2643" s="24">
        <v>1278121112</v>
      </c>
      <c r="L2643" s="15">
        <v>45246</v>
      </c>
      <c r="M2643" s="15">
        <v>45260</v>
      </c>
      <c r="N2643" s="15"/>
      <c r="O2643" s="26" t="e">
        <f>VLOOKUP(D2643,quash!A$2:$I$7791,9,FALSE)</f>
        <v>#N/A</v>
      </c>
      <c r="P2643" s="7">
        <v>5000</v>
      </c>
      <c r="Q2643" s="26">
        <v>147</v>
      </c>
      <c r="R2643" s="19">
        <v>5.8283715876113994E-2</v>
      </c>
      <c r="S2643" s="26">
        <v>16</v>
      </c>
      <c r="T2643" s="7">
        <v>10000</v>
      </c>
      <c r="U2643" s="2">
        <v>142</v>
      </c>
      <c r="V2643" s="11">
        <v>2510.34</v>
      </c>
      <c r="W2643" s="14" t="s">
        <v>5281</v>
      </c>
      <c r="X2643" s="18">
        <v>1</v>
      </c>
      <c r="Y2643" s="9">
        <v>10000</v>
      </c>
      <c r="Z2643" s="19">
        <f t="shared" si="668"/>
        <v>0</v>
      </c>
      <c r="AA2643" s="25">
        <v>2510.34</v>
      </c>
      <c r="AB2643" s="30">
        <f t="shared" si="669"/>
        <v>567000</v>
      </c>
      <c r="AC2643" s="30">
        <f t="shared" si="665"/>
        <v>1.7636684303350969E-2</v>
      </c>
      <c r="AD2643" s="31">
        <f t="shared" si="666"/>
        <v>2.5925925925925926</v>
      </c>
      <c r="AE2643" s="31">
        <f t="shared" si="667"/>
        <v>2.5044091710758378</v>
      </c>
      <c r="AG2643" s="30">
        <f t="shared" si="670"/>
        <v>6126000</v>
      </c>
      <c r="AH2643" s="30">
        <f t="shared" si="662"/>
        <v>1.632386549134835E-3</v>
      </c>
      <c r="AI2643" s="31">
        <f t="shared" si="663"/>
        <v>0.23996082272282074</v>
      </c>
      <c r="AJ2643" s="31">
        <f t="shared" si="664"/>
        <v>0.23179888997714657</v>
      </c>
      <c r="AK2643" s="30">
        <f>IF(W2643="si",($S2643*'COSTOS DE CREDITOS'!$C$27)/DATA!$G2643,"")</f>
        <v>65.906835757745824</v>
      </c>
      <c r="AL2643" s="90">
        <f>IF(W2643="si",'COSTOS DE CREDITOS'!$C$35,"")</f>
        <v>20.421138461538462</v>
      </c>
      <c r="AM2643" s="30">
        <f t="shared" si="671"/>
        <v>615.38461538461547</v>
      </c>
      <c r="AN2643" s="30">
        <f t="shared" si="672"/>
        <v>0</v>
      </c>
      <c r="AO2643" s="30">
        <f t="shared" si="673"/>
        <v>701.7125896038998</v>
      </c>
      <c r="AP2643" s="30">
        <f t="shared" si="674"/>
        <v>1808.6274103961005</v>
      </c>
      <c r="AQ2643" s="19">
        <f t="shared" si="675"/>
        <v>0.72047109570659762</v>
      </c>
    </row>
    <row r="2644" spans="1:43" x14ac:dyDescent="0.2">
      <c r="A2644" s="23" t="s">
        <v>5665</v>
      </c>
      <c r="B2644" s="6" t="s">
        <v>5673</v>
      </c>
      <c r="C2644" s="6" t="s">
        <v>5667</v>
      </c>
      <c r="D2644" s="2">
        <v>169136</v>
      </c>
      <c r="E2644" s="2">
        <v>169405</v>
      </c>
      <c r="F2644" s="3" t="s">
        <v>3330</v>
      </c>
      <c r="G2644" s="2">
        <v>5</v>
      </c>
      <c r="H2644" s="2">
        <v>169412</v>
      </c>
      <c r="I2644" s="3" t="s">
        <v>3336</v>
      </c>
      <c r="J2644" s="15" t="s">
        <v>5688</v>
      </c>
      <c r="K2644" s="24" t="s">
        <v>5688</v>
      </c>
      <c r="L2644" s="15">
        <v>45246</v>
      </c>
      <c r="M2644" s="15">
        <v>45260</v>
      </c>
      <c r="N2644" s="15"/>
      <c r="O2644" s="26" t="e">
        <f>VLOOKUP(D2644,quash!A$2:$I$7791,9,FALSE)</f>
        <v>#N/A</v>
      </c>
      <c r="P2644" s="7">
        <v>14000</v>
      </c>
      <c r="Q2644" s="26">
        <v>95</v>
      </c>
      <c r="R2644" s="19">
        <v>1.1744970637098232E-2</v>
      </c>
      <c r="S2644" s="26">
        <v>16</v>
      </c>
      <c r="T2644" s="7">
        <v>8000</v>
      </c>
      <c r="U2644" s="2">
        <v>142</v>
      </c>
      <c r="V2644" s="11">
        <v>2013.74</v>
      </c>
      <c r="W2644" s="14" t="s">
        <v>5281</v>
      </c>
      <c r="X2644" s="18">
        <v>1</v>
      </c>
      <c r="Y2644" s="9">
        <v>8000</v>
      </c>
      <c r="Z2644" s="19">
        <f t="shared" si="668"/>
        <v>0</v>
      </c>
      <c r="AA2644" s="25">
        <v>2013.74</v>
      </c>
      <c r="AB2644" s="30">
        <f t="shared" si="669"/>
        <v>567000</v>
      </c>
      <c r="AC2644" s="30">
        <f t="shared" si="665"/>
        <v>1.4109347442680775E-2</v>
      </c>
      <c r="AD2644" s="31">
        <f t="shared" si="666"/>
        <v>1.3403880070546736</v>
      </c>
      <c r="AE2644" s="31">
        <f t="shared" si="667"/>
        <v>2.0035273368606701</v>
      </c>
      <c r="AG2644" s="30">
        <f t="shared" si="670"/>
        <v>6126000</v>
      </c>
      <c r="AH2644" s="30">
        <f t="shared" si="662"/>
        <v>1.3059092393078681E-3</v>
      </c>
      <c r="AI2644" s="31">
        <f t="shared" si="663"/>
        <v>0.12406137773424747</v>
      </c>
      <c r="AJ2644" s="31">
        <f t="shared" si="664"/>
        <v>0.18543911198171725</v>
      </c>
      <c r="AK2644" s="30">
        <f>IF(W2644="si",($S2644*'COSTOS DE CREDITOS'!$C$27)/DATA!$G2644,"")</f>
        <v>65.906835757745824</v>
      </c>
      <c r="AL2644" s="90">
        <f>IF(W2644="si",'COSTOS DE CREDITOS'!$C$35,"")</f>
        <v>20.421138461538462</v>
      </c>
      <c r="AM2644" s="30">
        <f t="shared" si="671"/>
        <v>492.30769230769232</v>
      </c>
      <c r="AN2644" s="30">
        <f t="shared" si="672"/>
        <v>0</v>
      </c>
      <c r="AO2644" s="30">
        <f t="shared" si="673"/>
        <v>578.63566652697659</v>
      </c>
      <c r="AP2644" s="30">
        <f t="shared" si="674"/>
        <v>1435.1043334730234</v>
      </c>
      <c r="AQ2644" s="19">
        <f t="shared" si="675"/>
        <v>0.71265621851531147</v>
      </c>
    </row>
    <row r="2645" spans="1:43" x14ac:dyDescent="0.2">
      <c r="A2645" s="23" t="s">
        <v>5665</v>
      </c>
      <c r="B2645" s="6" t="s">
        <v>5674</v>
      </c>
      <c r="C2645" s="6" t="s">
        <v>5670</v>
      </c>
      <c r="D2645" s="2">
        <v>169101</v>
      </c>
      <c r="E2645" s="2">
        <v>169356</v>
      </c>
      <c r="F2645" s="3" t="s">
        <v>1426</v>
      </c>
      <c r="G2645" s="2">
        <v>7</v>
      </c>
      <c r="H2645" s="2">
        <v>169376</v>
      </c>
      <c r="I2645" s="3" t="s">
        <v>3337</v>
      </c>
      <c r="J2645" s="15">
        <v>45243</v>
      </c>
      <c r="K2645" s="24">
        <v>1277948859</v>
      </c>
      <c r="L2645" s="15">
        <v>45246</v>
      </c>
      <c r="M2645" s="15">
        <v>45260</v>
      </c>
      <c r="N2645" s="15"/>
      <c r="O2645" s="26" t="e">
        <f>VLOOKUP(D2645,quash!A$2:$I$7791,9,FALSE)</f>
        <v>#N/A</v>
      </c>
      <c r="P2645" s="7">
        <v>10000</v>
      </c>
      <c r="Q2645" s="26">
        <v>110</v>
      </c>
      <c r="R2645" s="19">
        <v>3.3741050530766099E-2</v>
      </c>
      <c r="S2645" s="26">
        <v>16</v>
      </c>
      <c r="T2645" s="7">
        <v>5000</v>
      </c>
      <c r="U2645" s="2">
        <v>147</v>
      </c>
      <c r="V2645" s="11">
        <v>1303.3399999999999</v>
      </c>
      <c r="W2645" s="14" t="s">
        <v>5281</v>
      </c>
      <c r="X2645" s="18">
        <v>1</v>
      </c>
      <c r="Y2645" s="9">
        <v>5000</v>
      </c>
      <c r="Z2645" s="19">
        <f t="shared" si="668"/>
        <v>0</v>
      </c>
      <c r="AA2645" s="25">
        <v>1303.3399999999999</v>
      </c>
      <c r="AB2645" s="30">
        <f t="shared" si="669"/>
        <v>567000</v>
      </c>
      <c r="AC2645" s="30">
        <f t="shared" si="665"/>
        <v>8.8183421516754845E-3</v>
      </c>
      <c r="AD2645" s="31">
        <f t="shared" si="666"/>
        <v>0.9700176366843033</v>
      </c>
      <c r="AE2645" s="31">
        <f t="shared" si="667"/>
        <v>1.2962962962962963</v>
      </c>
      <c r="AG2645" s="30">
        <f t="shared" si="670"/>
        <v>6126000</v>
      </c>
      <c r="AH2645" s="30">
        <f t="shared" si="662"/>
        <v>8.1619327456741752E-4</v>
      </c>
      <c r="AI2645" s="31">
        <f t="shared" si="663"/>
        <v>8.9781260202415933E-2</v>
      </c>
      <c r="AJ2645" s="31">
        <f t="shared" si="664"/>
        <v>0.11998041136141037</v>
      </c>
      <c r="AK2645" s="30">
        <f>IF(W2645="si",($S2645*'COSTOS DE CREDITOS'!$C$27)/DATA!$G2645,"")</f>
        <v>47.07631125553273</v>
      </c>
      <c r="AL2645" s="90">
        <f>IF(W2645="si",'COSTOS DE CREDITOS'!$C$35,"")</f>
        <v>20.421138461538462</v>
      </c>
      <c r="AM2645" s="30">
        <f t="shared" si="671"/>
        <v>307.69230769230774</v>
      </c>
      <c r="AN2645" s="30">
        <f t="shared" si="672"/>
        <v>0</v>
      </c>
      <c r="AO2645" s="30">
        <f t="shared" si="673"/>
        <v>375.1897574093789</v>
      </c>
      <c r="AP2645" s="30">
        <f t="shared" si="674"/>
        <v>928.15024259062102</v>
      </c>
      <c r="AQ2645" s="19">
        <f t="shared" si="675"/>
        <v>0.71213209338363059</v>
      </c>
    </row>
    <row r="2646" spans="1:43" x14ac:dyDescent="0.2">
      <c r="A2646" s="23" t="s">
        <v>5665</v>
      </c>
      <c r="B2646" s="6" t="s">
        <v>5674</v>
      </c>
      <c r="C2646" s="6" t="s">
        <v>5670</v>
      </c>
      <c r="D2646" s="2">
        <v>169099</v>
      </c>
      <c r="E2646" s="2">
        <v>169356</v>
      </c>
      <c r="F2646" s="3" t="s">
        <v>1426</v>
      </c>
      <c r="G2646" s="2">
        <v>7</v>
      </c>
      <c r="H2646" s="2">
        <v>169378</v>
      </c>
      <c r="I2646" s="3" t="s">
        <v>3338</v>
      </c>
      <c r="J2646" s="15">
        <v>45243</v>
      </c>
      <c r="K2646" s="24">
        <v>1277941940</v>
      </c>
      <c r="L2646" s="15">
        <v>45246</v>
      </c>
      <c r="M2646" s="15">
        <v>45260</v>
      </c>
      <c r="N2646" s="15"/>
      <c r="O2646" s="26" t="e">
        <f>VLOOKUP(D2646,quash!A$2:$I$7791,9,FALSE)</f>
        <v>#N/A</v>
      </c>
      <c r="P2646" s="7">
        <v>10000</v>
      </c>
      <c r="Q2646" s="26">
        <v>127</v>
      </c>
      <c r="R2646" s="19">
        <v>5.24391097594855E-2</v>
      </c>
      <c r="S2646" s="26">
        <v>16</v>
      </c>
      <c r="T2646" s="7">
        <v>8000</v>
      </c>
      <c r="U2646" s="2">
        <v>142</v>
      </c>
      <c r="V2646" s="11">
        <v>2013.74</v>
      </c>
      <c r="W2646" s="14" t="s">
        <v>5281</v>
      </c>
      <c r="X2646" s="18">
        <v>1</v>
      </c>
      <c r="Y2646" s="9">
        <v>8000</v>
      </c>
      <c r="Z2646" s="19">
        <f t="shared" si="668"/>
        <v>0</v>
      </c>
      <c r="AA2646" s="25">
        <v>2013.74</v>
      </c>
      <c r="AB2646" s="30">
        <f t="shared" si="669"/>
        <v>567000</v>
      </c>
      <c r="AC2646" s="30">
        <f t="shared" si="665"/>
        <v>1.4109347442680775E-2</v>
      </c>
      <c r="AD2646" s="31">
        <f t="shared" si="666"/>
        <v>1.7918871252204585</v>
      </c>
      <c r="AE2646" s="31">
        <f t="shared" si="667"/>
        <v>2.0035273368606701</v>
      </c>
      <c r="AG2646" s="30">
        <f t="shared" si="670"/>
        <v>6126000</v>
      </c>
      <c r="AH2646" s="30">
        <f t="shared" si="662"/>
        <v>1.3059092393078681E-3</v>
      </c>
      <c r="AI2646" s="31">
        <f t="shared" si="663"/>
        <v>0.16585047339209924</v>
      </c>
      <c r="AJ2646" s="31">
        <f t="shared" si="664"/>
        <v>0.18543911198171725</v>
      </c>
      <c r="AK2646" s="30">
        <f>IF(W2646="si",($S2646*'COSTOS DE CREDITOS'!$C$27)/DATA!$G2646,"")</f>
        <v>47.07631125553273</v>
      </c>
      <c r="AL2646" s="90">
        <f>IF(W2646="si",'COSTOS DE CREDITOS'!$C$35,"")</f>
        <v>20.421138461538462</v>
      </c>
      <c r="AM2646" s="30">
        <f t="shared" si="671"/>
        <v>492.30769230769232</v>
      </c>
      <c r="AN2646" s="30">
        <f t="shared" si="672"/>
        <v>0</v>
      </c>
      <c r="AO2646" s="30">
        <f t="shared" si="673"/>
        <v>559.80514202476354</v>
      </c>
      <c r="AP2646" s="30">
        <f t="shared" si="674"/>
        <v>1453.9348579752364</v>
      </c>
      <c r="AQ2646" s="19">
        <f t="shared" si="675"/>
        <v>0.72200723925394361</v>
      </c>
    </row>
    <row r="2647" spans="1:43" x14ac:dyDescent="0.2">
      <c r="A2647" s="23" t="s">
        <v>5665</v>
      </c>
      <c r="B2647" s="6" t="s">
        <v>5682</v>
      </c>
      <c r="C2647" s="6" t="s">
        <v>5670</v>
      </c>
      <c r="D2647" s="2">
        <v>168817</v>
      </c>
      <c r="E2647" s="2">
        <v>169292</v>
      </c>
      <c r="F2647" s="3" t="s">
        <v>2452</v>
      </c>
      <c r="G2647" s="2">
        <v>5</v>
      </c>
      <c r="H2647" s="2">
        <v>169299</v>
      </c>
      <c r="I2647" s="3" t="s">
        <v>3339</v>
      </c>
      <c r="J2647" s="15">
        <v>45238</v>
      </c>
      <c r="K2647" s="24">
        <v>1274771552</v>
      </c>
      <c r="L2647" s="15">
        <v>45246</v>
      </c>
      <c r="M2647" s="15">
        <v>45260</v>
      </c>
      <c r="N2647" s="15"/>
      <c r="O2647" s="26" t="e">
        <f>VLOOKUP(D2647,quash!A$2:$I$7791,9,FALSE)</f>
        <v>#N/A</v>
      </c>
      <c r="P2647" s="7">
        <v>5000</v>
      </c>
      <c r="Q2647" s="26">
        <v>147</v>
      </c>
      <c r="R2647" s="19">
        <v>5.8283715876113994E-2</v>
      </c>
      <c r="S2647" s="26">
        <v>16</v>
      </c>
      <c r="T2647" s="7">
        <v>7000</v>
      </c>
      <c r="U2647" s="2">
        <v>142</v>
      </c>
      <c r="V2647" s="11">
        <v>1758.65</v>
      </c>
      <c r="W2647" s="14" t="s">
        <v>5281</v>
      </c>
      <c r="X2647" s="18">
        <v>1</v>
      </c>
      <c r="Y2647" s="9">
        <v>7000</v>
      </c>
      <c r="Z2647" s="19">
        <f t="shared" si="668"/>
        <v>0</v>
      </c>
      <c r="AA2647" s="25">
        <v>1758.65</v>
      </c>
      <c r="AB2647" s="30">
        <f t="shared" si="669"/>
        <v>567000</v>
      </c>
      <c r="AC2647" s="30">
        <f t="shared" si="665"/>
        <v>1.2345679012345678E-2</v>
      </c>
      <c r="AD2647" s="31">
        <f t="shared" si="666"/>
        <v>1.8148148148148147</v>
      </c>
      <c r="AE2647" s="31">
        <f t="shared" si="667"/>
        <v>1.7530864197530862</v>
      </c>
      <c r="AG2647" s="30">
        <f t="shared" si="670"/>
        <v>6126000</v>
      </c>
      <c r="AH2647" s="30">
        <f t="shared" si="662"/>
        <v>1.1426705843943846E-3</v>
      </c>
      <c r="AI2647" s="31">
        <f t="shared" si="663"/>
        <v>0.16797257590597453</v>
      </c>
      <c r="AJ2647" s="31">
        <f t="shared" si="664"/>
        <v>0.16225922298400261</v>
      </c>
      <c r="AK2647" s="30">
        <f>IF(W2647="si",($S2647*'COSTOS DE CREDITOS'!$C$27)/DATA!$G2647,"")</f>
        <v>65.906835757745824</v>
      </c>
      <c r="AL2647" s="90">
        <f>IF(W2647="si",'COSTOS DE CREDITOS'!$C$35,"")</f>
        <v>20.421138461538462</v>
      </c>
      <c r="AM2647" s="30">
        <f t="shared" si="671"/>
        <v>430.76923076923077</v>
      </c>
      <c r="AN2647" s="30">
        <f t="shared" si="672"/>
        <v>0</v>
      </c>
      <c r="AO2647" s="30">
        <f t="shared" si="673"/>
        <v>517.09720498851505</v>
      </c>
      <c r="AP2647" s="30">
        <f t="shared" si="674"/>
        <v>1241.5527950114852</v>
      </c>
      <c r="AQ2647" s="19">
        <f t="shared" si="675"/>
        <v>0.70596923493104657</v>
      </c>
    </row>
    <row r="2648" spans="1:43" x14ac:dyDescent="0.2">
      <c r="A2648" s="23" t="s">
        <v>5665</v>
      </c>
      <c r="B2648" s="6" t="s">
        <v>5682</v>
      </c>
      <c r="C2648" s="6" t="s">
        <v>5670</v>
      </c>
      <c r="D2648" s="2">
        <v>168708</v>
      </c>
      <c r="E2648" s="2">
        <v>169292</v>
      </c>
      <c r="F2648" s="3" t="s">
        <v>2452</v>
      </c>
      <c r="G2648" s="2">
        <v>5</v>
      </c>
      <c r="H2648" s="2">
        <v>169300</v>
      </c>
      <c r="I2648" s="3" t="s">
        <v>3340</v>
      </c>
      <c r="J2648" s="15" t="s">
        <v>5688</v>
      </c>
      <c r="K2648" s="24" t="s">
        <v>5688</v>
      </c>
      <c r="L2648" s="15">
        <v>45246</v>
      </c>
      <c r="M2648" s="15">
        <v>45260</v>
      </c>
      <c r="N2648" s="15"/>
      <c r="O2648" s="26" t="e">
        <f>VLOOKUP(D2648,quash!A$2:$I$7791,9,FALSE)</f>
        <v>#N/A</v>
      </c>
      <c r="P2648" s="7">
        <v>13000</v>
      </c>
      <c r="Q2648" s="26">
        <v>117</v>
      </c>
      <c r="R2648" s="19">
        <v>3.3741050530766176E-2</v>
      </c>
      <c r="S2648" s="26">
        <v>16</v>
      </c>
      <c r="T2648" s="7">
        <v>7000</v>
      </c>
      <c r="U2648" s="2">
        <v>142</v>
      </c>
      <c r="V2648" s="11">
        <v>1758.65</v>
      </c>
      <c r="W2648" s="14" t="s">
        <v>5281</v>
      </c>
      <c r="X2648" s="18">
        <v>1</v>
      </c>
      <c r="Y2648" s="9">
        <v>7000</v>
      </c>
      <c r="Z2648" s="19">
        <f t="shared" si="668"/>
        <v>0</v>
      </c>
      <c r="AA2648" s="25">
        <v>1758.65</v>
      </c>
      <c r="AB2648" s="30">
        <f t="shared" si="669"/>
        <v>567000</v>
      </c>
      <c r="AC2648" s="30">
        <f t="shared" si="665"/>
        <v>1.2345679012345678E-2</v>
      </c>
      <c r="AD2648" s="31">
        <f t="shared" si="666"/>
        <v>1.4444444444444444</v>
      </c>
      <c r="AE2648" s="31">
        <f t="shared" si="667"/>
        <v>1.7530864197530862</v>
      </c>
      <c r="AG2648" s="30">
        <f t="shared" si="670"/>
        <v>6126000</v>
      </c>
      <c r="AH2648" s="30">
        <f t="shared" ref="AH2648:AH2679" si="676">IFERROR($T2648/AG2648,"")</f>
        <v>1.1426705843943846E-3</v>
      </c>
      <c r="AI2648" s="31">
        <f t="shared" ref="AI2648:AI2679" si="677">IFERROR(AH2648*$Q2648,"")</f>
        <v>0.13369245837414301</v>
      </c>
      <c r="AJ2648" s="31">
        <f t="shared" ref="AJ2648:AJ2679" si="678">IFERROR(AH2648*$U2648,"")</f>
        <v>0.16225922298400261</v>
      </c>
      <c r="AK2648" s="30">
        <f>IF(W2648="si",($S2648*'COSTOS DE CREDITOS'!$C$27)/DATA!$G2648,"")</f>
        <v>65.906835757745824</v>
      </c>
      <c r="AL2648" s="90">
        <f>IF(W2648="si",'COSTOS DE CREDITOS'!$C$35,"")</f>
        <v>20.421138461538462</v>
      </c>
      <c r="AM2648" s="30">
        <f t="shared" si="671"/>
        <v>430.76923076923077</v>
      </c>
      <c r="AN2648" s="30">
        <f t="shared" si="672"/>
        <v>0</v>
      </c>
      <c r="AO2648" s="30">
        <f t="shared" si="673"/>
        <v>517.09720498851505</v>
      </c>
      <c r="AP2648" s="30">
        <f t="shared" si="674"/>
        <v>1241.5527950114852</v>
      </c>
      <c r="AQ2648" s="19">
        <f t="shared" si="675"/>
        <v>0.70596923493104657</v>
      </c>
    </row>
    <row r="2649" spans="1:43" x14ac:dyDescent="0.2">
      <c r="A2649" s="23" t="s">
        <v>5665</v>
      </c>
      <c r="B2649" s="6" t="s">
        <v>5669</v>
      </c>
      <c r="C2649" s="6" t="s">
        <v>5670</v>
      </c>
      <c r="D2649" s="2">
        <v>169167</v>
      </c>
      <c r="E2649" s="2">
        <v>169271</v>
      </c>
      <c r="F2649" s="3" t="s">
        <v>195</v>
      </c>
      <c r="G2649" s="2">
        <v>6</v>
      </c>
      <c r="H2649" s="2">
        <v>169278</v>
      </c>
      <c r="I2649" s="3" t="s">
        <v>3341</v>
      </c>
      <c r="J2649" s="15" t="s">
        <v>5688</v>
      </c>
      <c r="K2649" s="24" t="s">
        <v>5688</v>
      </c>
      <c r="L2649" s="15">
        <v>45246</v>
      </c>
      <c r="M2649" s="15">
        <v>45260</v>
      </c>
      <c r="N2649" s="15"/>
      <c r="O2649" s="26" t="e">
        <f>VLOOKUP(D2649,quash!A$2:$I$7791,9,FALSE)</f>
        <v>#N/A</v>
      </c>
      <c r="P2649" s="7">
        <v>10000</v>
      </c>
      <c r="Q2649" s="26">
        <v>130</v>
      </c>
      <c r="R2649" s="19">
        <v>6.6561950662098204E-2</v>
      </c>
      <c r="S2649" s="26">
        <v>16</v>
      </c>
      <c r="T2649" s="7">
        <v>5000</v>
      </c>
      <c r="U2649" s="2">
        <v>147</v>
      </c>
      <c r="V2649" s="11">
        <v>1303.3399999999999</v>
      </c>
      <c r="W2649" s="14" t="s">
        <v>5281</v>
      </c>
      <c r="X2649" s="18">
        <v>1</v>
      </c>
      <c r="Y2649" s="9">
        <v>5000</v>
      </c>
      <c r="Z2649" s="19">
        <f t="shared" si="668"/>
        <v>0</v>
      </c>
      <c r="AA2649" s="25">
        <v>1303.3399999999999</v>
      </c>
      <c r="AB2649" s="30">
        <f t="shared" si="669"/>
        <v>567000</v>
      </c>
      <c r="AC2649" s="30">
        <f t="shared" si="665"/>
        <v>8.8183421516754845E-3</v>
      </c>
      <c r="AD2649" s="31">
        <f t="shared" si="666"/>
        <v>1.1463844797178129</v>
      </c>
      <c r="AE2649" s="31">
        <f t="shared" si="667"/>
        <v>1.2962962962962963</v>
      </c>
      <c r="AG2649" s="30">
        <f t="shared" si="670"/>
        <v>6126000</v>
      </c>
      <c r="AH2649" s="30">
        <f t="shared" si="676"/>
        <v>8.1619327456741752E-4</v>
      </c>
      <c r="AI2649" s="31">
        <f t="shared" si="677"/>
        <v>0.10610512569376428</v>
      </c>
      <c r="AJ2649" s="31">
        <f t="shared" si="678"/>
        <v>0.11998041136141037</v>
      </c>
      <c r="AK2649" s="30">
        <f>IF(W2649="si",($S2649*'COSTOS DE CREDITOS'!$C$27)/DATA!$G2649,"")</f>
        <v>54.922363131454851</v>
      </c>
      <c r="AL2649" s="90">
        <f>IF(W2649="si",'COSTOS DE CREDITOS'!$C$35,"")</f>
        <v>20.421138461538462</v>
      </c>
      <c r="AM2649" s="30">
        <f t="shared" si="671"/>
        <v>307.69230769230774</v>
      </c>
      <c r="AN2649" s="30">
        <f t="shared" si="672"/>
        <v>0</v>
      </c>
      <c r="AO2649" s="30">
        <f t="shared" si="673"/>
        <v>383.03580928530107</v>
      </c>
      <c r="AP2649" s="30">
        <f t="shared" si="674"/>
        <v>920.30419071469885</v>
      </c>
      <c r="AQ2649" s="19">
        <f t="shared" si="675"/>
        <v>0.70611213552465124</v>
      </c>
    </row>
    <row r="2650" spans="1:43" x14ac:dyDescent="0.2">
      <c r="A2650" s="23" t="s">
        <v>5665</v>
      </c>
      <c r="B2650" s="6" t="s">
        <v>5669</v>
      </c>
      <c r="C2650" s="6" t="s">
        <v>5670</v>
      </c>
      <c r="D2650" s="2">
        <v>168972</v>
      </c>
      <c r="E2650" s="2">
        <v>169271</v>
      </c>
      <c r="F2650" s="3" t="s">
        <v>195</v>
      </c>
      <c r="G2650" s="2">
        <v>6</v>
      </c>
      <c r="H2650" s="2">
        <v>169279</v>
      </c>
      <c r="I2650" s="3" t="s">
        <v>3342</v>
      </c>
      <c r="J2650" s="15">
        <v>45240</v>
      </c>
      <c r="K2650" s="24">
        <v>1275913201</v>
      </c>
      <c r="L2650" s="15">
        <v>45246</v>
      </c>
      <c r="M2650" s="15">
        <v>45260</v>
      </c>
      <c r="N2650" s="15"/>
      <c r="O2650" s="26" t="e">
        <f>VLOOKUP(D2650,quash!A$2:$I$7791,9,FALSE)</f>
        <v>#N/A</v>
      </c>
      <c r="P2650" s="7">
        <v>10000</v>
      </c>
      <c r="Q2650" s="26">
        <v>110</v>
      </c>
      <c r="R2650" s="19">
        <v>3.3741050530766099E-2</v>
      </c>
      <c r="S2650" s="26">
        <v>16</v>
      </c>
      <c r="T2650" s="7">
        <v>10000</v>
      </c>
      <c r="U2650" s="2">
        <v>142</v>
      </c>
      <c r="V2650" s="11">
        <v>2510.34</v>
      </c>
      <c r="W2650" s="14" t="s">
        <v>5281</v>
      </c>
      <c r="X2650" s="18">
        <v>1</v>
      </c>
      <c r="Y2650" s="9">
        <v>10000</v>
      </c>
      <c r="Z2650" s="19">
        <f t="shared" si="668"/>
        <v>0</v>
      </c>
      <c r="AA2650" s="25">
        <v>2510.34</v>
      </c>
      <c r="AB2650" s="30">
        <f t="shared" si="669"/>
        <v>567000</v>
      </c>
      <c r="AC2650" s="30">
        <f t="shared" si="665"/>
        <v>1.7636684303350969E-2</v>
      </c>
      <c r="AD2650" s="31">
        <f t="shared" si="666"/>
        <v>1.9400352733686066</v>
      </c>
      <c r="AE2650" s="31">
        <f t="shared" si="667"/>
        <v>2.5044091710758378</v>
      </c>
      <c r="AG2650" s="30">
        <f t="shared" si="670"/>
        <v>6126000</v>
      </c>
      <c r="AH2650" s="30">
        <f t="shared" si="676"/>
        <v>1.632386549134835E-3</v>
      </c>
      <c r="AI2650" s="31">
        <f t="shared" si="677"/>
        <v>0.17956252040483187</v>
      </c>
      <c r="AJ2650" s="31">
        <f t="shared" si="678"/>
        <v>0.23179888997714657</v>
      </c>
      <c r="AK2650" s="30">
        <f>IF(W2650="si",($S2650*'COSTOS DE CREDITOS'!$C$27)/DATA!$G2650,"")</f>
        <v>54.922363131454851</v>
      </c>
      <c r="AL2650" s="90">
        <f>IF(W2650="si",'COSTOS DE CREDITOS'!$C$35,"")</f>
        <v>20.421138461538462</v>
      </c>
      <c r="AM2650" s="30">
        <f t="shared" si="671"/>
        <v>615.38461538461547</v>
      </c>
      <c r="AN2650" s="30">
        <f t="shared" si="672"/>
        <v>0</v>
      </c>
      <c r="AO2650" s="30">
        <f t="shared" si="673"/>
        <v>690.72811697760881</v>
      </c>
      <c r="AP2650" s="30">
        <f t="shared" si="674"/>
        <v>1819.6118830223913</v>
      </c>
      <c r="AQ2650" s="19">
        <f t="shared" si="675"/>
        <v>0.72484678689834492</v>
      </c>
    </row>
    <row r="2651" spans="1:43" x14ac:dyDescent="0.2">
      <c r="A2651" s="23" t="s">
        <v>5665</v>
      </c>
      <c r="B2651" s="6" t="s">
        <v>5672</v>
      </c>
      <c r="C2651" s="6" t="s">
        <v>5667</v>
      </c>
      <c r="D2651" s="2">
        <v>169251</v>
      </c>
      <c r="E2651" s="2">
        <v>169841</v>
      </c>
      <c r="F2651" s="3" t="s">
        <v>1394</v>
      </c>
      <c r="G2651" s="2">
        <v>5</v>
      </c>
      <c r="H2651" s="2">
        <v>169864</v>
      </c>
      <c r="I2651" s="3" t="s">
        <v>3343</v>
      </c>
      <c r="J2651" s="15" t="s">
        <v>5688</v>
      </c>
      <c r="K2651" s="24" t="s">
        <v>5688</v>
      </c>
      <c r="L2651" s="15">
        <v>45252</v>
      </c>
      <c r="M2651" s="15">
        <v>45260</v>
      </c>
      <c r="N2651" s="15"/>
      <c r="O2651" s="26">
        <f>VLOOKUP(D2651,quash!A$2:$I$7791,9,FALSE)</f>
        <v>2</v>
      </c>
      <c r="P2651" s="7">
        <v>11000</v>
      </c>
      <c r="Q2651" s="26">
        <v>119</v>
      </c>
      <c r="R2651" s="19">
        <v>4.4808469477509841E-2</v>
      </c>
      <c r="S2651" s="26">
        <v>16</v>
      </c>
      <c r="T2651" s="7">
        <v>5000</v>
      </c>
      <c r="U2651" s="2">
        <v>147</v>
      </c>
      <c r="V2651" s="11">
        <v>1303.3399999999999</v>
      </c>
      <c r="W2651" s="14" t="s">
        <v>5281</v>
      </c>
      <c r="X2651" s="18">
        <v>1</v>
      </c>
      <c r="Y2651" s="9">
        <v>5000</v>
      </c>
      <c r="Z2651" s="19">
        <f t="shared" si="668"/>
        <v>0</v>
      </c>
      <c r="AA2651" s="25">
        <v>1303.3399999999999</v>
      </c>
      <c r="AB2651" s="30">
        <f t="shared" si="669"/>
        <v>285000</v>
      </c>
      <c r="AC2651" s="30">
        <f t="shared" si="665"/>
        <v>1.7543859649122806E-2</v>
      </c>
      <c r="AD2651" s="31">
        <f t="shared" si="666"/>
        <v>2.0877192982456139</v>
      </c>
      <c r="AE2651" s="31">
        <f t="shared" si="667"/>
        <v>2.5789473684210527</v>
      </c>
      <c r="AG2651" s="30">
        <f t="shared" si="670"/>
        <v>1695000</v>
      </c>
      <c r="AH2651" s="30">
        <f t="shared" si="676"/>
        <v>2.9498525073746312E-3</v>
      </c>
      <c r="AI2651" s="31">
        <f t="shared" si="677"/>
        <v>0.35103244837758113</v>
      </c>
      <c r="AJ2651" s="31">
        <f t="shared" si="678"/>
        <v>0.4336283185840708</v>
      </c>
      <c r="AK2651" s="30">
        <f>IF(W2651="si",($S2651*'COSTOS DE CREDITOS'!$C$27)/DATA!$G2651,"")</f>
        <v>65.906835757745824</v>
      </c>
      <c r="AL2651" s="90">
        <f>IF(W2651="si",'COSTOS DE CREDITOS'!$C$35,"")</f>
        <v>20.421138461538462</v>
      </c>
      <c r="AM2651" s="30">
        <f t="shared" si="671"/>
        <v>307.69230769230774</v>
      </c>
      <c r="AN2651" s="30">
        <f t="shared" si="672"/>
        <v>0</v>
      </c>
      <c r="AO2651" s="30">
        <f t="shared" si="673"/>
        <v>394.02028191159201</v>
      </c>
      <c r="AP2651" s="30">
        <f t="shared" si="674"/>
        <v>909.31971808840785</v>
      </c>
      <c r="AQ2651" s="19">
        <f t="shared" si="675"/>
        <v>0.69768419452208008</v>
      </c>
    </row>
    <row r="2652" spans="1:43" x14ac:dyDescent="0.2">
      <c r="A2652" s="23" t="s">
        <v>5665</v>
      </c>
      <c r="B2652" s="6" t="s">
        <v>5672</v>
      </c>
      <c r="C2652" s="6" t="s">
        <v>5667</v>
      </c>
      <c r="D2652" s="2">
        <v>169520</v>
      </c>
      <c r="E2652" s="2">
        <v>169841</v>
      </c>
      <c r="F2652" s="3" t="s">
        <v>1394</v>
      </c>
      <c r="G2652" s="2">
        <v>5</v>
      </c>
      <c r="H2652" s="2">
        <v>169868</v>
      </c>
      <c r="I2652" s="3" t="s">
        <v>3344</v>
      </c>
      <c r="J2652" s="15">
        <v>45247</v>
      </c>
      <c r="K2652" s="24">
        <v>1280892234</v>
      </c>
      <c r="L2652" s="15">
        <v>45252</v>
      </c>
      <c r="M2652" s="15">
        <v>45260</v>
      </c>
      <c r="N2652" s="15"/>
      <c r="O2652" s="26">
        <f>VLOOKUP(D2652,quash!A$2:$I$7791,9,FALSE)</f>
        <v>2</v>
      </c>
      <c r="P2652" s="7">
        <v>10000</v>
      </c>
      <c r="Q2652" s="26">
        <v>132</v>
      </c>
      <c r="R2652" s="19">
        <v>5.8283715876113903E-2</v>
      </c>
      <c r="S2652" s="26">
        <v>16</v>
      </c>
      <c r="T2652" s="7">
        <v>6000</v>
      </c>
      <c r="U2652" s="2">
        <v>142</v>
      </c>
      <c r="V2652" s="11">
        <v>1503.37</v>
      </c>
      <c r="W2652" s="14" t="s">
        <v>5281</v>
      </c>
      <c r="X2652" s="18">
        <v>1</v>
      </c>
      <c r="Y2652" s="9">
        <v>6000</v>
      </c>
      <c r="Z2652" s="19">
        <f t="shared" si="668"/>
        <v>0</v>
      </c>
      <c r="AA2652" s="25">
        <v>1503.37</v>
      </c>
      <c r="AB2652" s="30">
        <f t="shared" si="669"/>
        <v>285000</v>
      </c>
      <c r="AC2652" s="30">
        <f t="shared" si="665"/>
        <v>2.1052631578947368E-2</v>
      </c>
      <c r="AD2652" s="31">
        <f t="shared" si="666"/>
        <v>2.7789473684210524</v>
      </c>
      <c r="AE2652" s="31">
        <f t="shared" si="667"/>
        <v>2.9894736842105263</v>
      </c>
      <c r="AG2652" s="30">
        <f t="shared" si="670"/>
        <v>1695000</v>
      </c>
      <c r="AH2652" s="30">
        <f t="shared" si="676"/>
        <v>3.5398230088495575E-3</v>
      </c>
      <c r="AI2652" s="31">
        <f t="shared" si="677"/>
        <v>0.46725663716814159</v>
      </c>
      <c r="AJ2652" s="31">
        <f t="shared" si="678"/>
        <v>0.50265486725663711</v>
      </c>
      <c r="AK2652" s="30">
        <f>IF(W2652="si",($S2652*'COSTOS DE CREDITOS'!$C$27)/DATA!$G2652,"")</f>
        <v>65.906835757745824</v>
      </c>
      <c r="AL2652" s="90">
        <f>IF(W2652="si",'COSTOS DE CREDITOS'!$C$35,"")</f>
        <v>20.421138461538462</v>
      </c>
      <c r="AM2652" s="30">
        <f t="shared" si="671"/>
        <v>369.23076923076923</v>
      </c>
      <c r="AN2652" s="30">
        <f t="shared" si="672"/>
        <v>0</v>
      </c>
      <c r="AO2652" s="30">
        <f t="shared" si="673"/>
        <v>455.5587434500535</v>
      </c>
      <c r="AP2652" s="30">
        <f t="shared" si="674"/>
        <v>1047.8112565499464</v>
      </c>
      <c r="AQ2652" s="19">
        <f t="shared" si="675"/>
        <v>0.69697496727348984</v>
      </c>
    </row>
    <row r="2653" spans="1:43" x14ac:dyDescent="0.2">
      <c r="A2653" s="23" t="s">
        <v>5665</v>
      </c>
      <c r="B2653" s="6" t="s">
        <v>5668</v>
      </c>
      <c r="C2653" s="6" t="s">
        <v>5667</v>
      </c>
      <c r="D2653" s="2">
        <v>168923</v>
      </c>
      <c r="E2653" s="2">
        <v>169475</v>
      </c>
      <c r="F2653" s="3" t="s">
        <v>2393</v>
      </c>
      <c r="G2653" s="2">
        <v>5</v>
      </c>
      <c r="H2653" s="2">
        <v>169731</v>
      </c>
      <c r="I2653" s="3" t="s">
        <v>3345</v>
      </c>
      <c r="J2653" s="15">
        <v>45239</v>
      </c>
      <c r="K2653" s="24">
        <v>1275570063</v>
      </c>
      <c r="L2653" s="15">
        <v>45252</v>
      </c>
      <c r="M2653" s="15">
        <v>45260</v>
      </c>
      <c r="N2653" s="15"/>
      <c r="O2653" s="26">
        <f>VLOOKUP(D2653,quash!A$2:$I$7791,9,FALSE)</f>
        <v>2</v>
      </c>
      <c r="P2653" s="7">
        <v>10000</v>
      </c>
      <c r="Q2653" s="26">
        <v>110</v>
      </c>
      <c r="R2653" s="19">
        <v>3.3220596517330399E-2</v>
      </c>
      <c r="S2653" s="26">
        <v>16</v>
      </c>
      <c r="T2653" s="7">
        <v>8000</v>
      </c>
      <c r="U2653" s="2">
        <v>142</v>
      </c>
      <c r="V2653" s="11">
        <v>2013.74</v>
      </c>
      <c r="W2653" s="14" t="s">
        <v>5281</v>
      </c>
      <c r="X2653" s="18">
        <v>1</v>
      </c>
      <c r="Y2653" s="9">
        <v>8000</v>
      </c>
      <c r="Z2653" s="19">
        <f t="shared" si="668"/>
        <v>0</v>
      </c>
      <c r="AA2653" s="25">
        <v>2013.74</v>
      </c>
      <c r="AB2653" s="30">
        <f t="shared" si="669"/>
        <v>285000</v>
      </c>
      <c r="AC2653" s="30">
        <f t="shared" ref="AC2653:AC2704" si="679">$T2653/AB2653</f>
        <v>2.8070175438596492E-2</v>
      </c>
      <c r="AD2653" s="31">
        <f t="shared" ref="AD2653:AD2704" si="680">AC2653*$Q2653</f>
        <v>3.0877192982456143</v>
      </c>
      <c r="AE2653" s="31">
        <f t="shared" ref="AE2653:AE2704" si="681">AC2653*$U2653</f>
        <v>3.9859649122807017</v>
      </c>
      <c r="AG2653" s="30">
        <f t="shared" si="670"/>
        <v>1695000</v>
      </c>
      <c r="AH2653" s="30">
        <f t="shared" si="676"/>
        <v>4.71976401179941E-3</v>
      </c>
      <c r="AI2653" s="31">
        <f t="shared" si="677"/>
        <v>0.5191740412979351</v>
      </c>
      <c r="AJ2653" s="31">
        <f t="shared" si="678"/>
        <v>0.67020648967551621</v>
      </c>
      <c r="AK2653" s="30">
        <f>IF(W2653="si",($S2653*'COSTOS DE CREDITOS'!$C$27)/DATA!$G2653,"")</f>
        <v>65.906835757745824</v>
      </c>
      <c r="AL2653" s="90">
        <f>IF(W2653="si",'COSTOS DE CREDITOS'!$C$35,"")</f>
        <v>20.421138461538462</v>
      </c>
      <c r="AM2653" s="30">
        <f t="shared" si="671"/>
        <v>492.30769230769232</v>
      </c>
      <c r="AN2653" s="30">
        <f t="shared" si="672"/>
        <v>0</v>
      </c>
      <c r="AO2653" s="30">
        <f t="shared" si="673"/>
        <v>578.63566652697659</v>
      </c>
      <c r="AP2653" s="30">
        <f t="shared" si="674"/>
        <v>1435.1043334730234</v>
      </c>
      <c r="AQ2653" s="19">
        <f t="shared" si="675"/>
        <v>0.71265621851531147</v>
      </c>
    </row>
    <row r="2654" spans="1:43" x14ac:dyDescent="0.2">
      <c r="A2654" s="23" t="s">
        <v>5665</v>
      </c>
      <c r="B2654" s="6" t="s">
        <v>5684</v>
      </c>
      <c r="C2654" s="6" t="s">
        <v>5667</v>
      </c>
      <c r="D2654" s="2">
        <v>169241</v>
      </c>
      <c r="E2654" s="2">
        <v>169852</v>
      </c>
      <c r="F2654" s="3" t="s">
        <v>1019</v>
      </c>
      <c r="G2654" s="2">
        <v>5</v>
      </c>
      <c r="H2654" s="2">
        <v>169940</v>
      </c>
      <c r="I2654" s="3" t="s">
        <v>3346</v>
      </c>
      <c r="J2654" s="15">
        <v>45347</v>
      </c>
      <c r="K2654" s="24">
        <v>1348508387</v>
      </c>
      <c r="L2654" s="15">
        <v>45253</v>
      </c>
      <c r="M2654" s="15">
        <v>45260</v>
      </c>
      <c r="N2654" s="15"/>
      <c r="O2654" s="26">
        <f>VLOOKUP(D2654,quash!A$2:$I$7791,9,FALSE)</f>
        <v>1</v>
      </c>
      <c r="P2654" s="7">
        <v>10000</v>
      </c>
      <c r="Q2654" s="26">
        <v>127</v>
      </c>
      <c r="R2654" s="19">
        <v>5.24391097594855E-2</v>
      </c>
      <c r="S2654" s="26">
        <v>16</v>
      </c>
      <c r="T2654" s="7">
        <v>10000</v>
      </c>
      <c r="U2654" s="2">
        <v>142</v>
      </c>
      <c r="V2654" s="11">
        <v>2510.34</v>
      </c>
      <c r="W2654" s="14" t="s">
        <v>5281</v>
      </c>
      <c r="X2654" s="18">
        <v>1</v>
      </c>
      <c r="Y2654" s="9">
        <v>10000</v>
      </c>
      <c r="Z2654" s="19">
        <f t="shared" si="668"/>
        <v>0</v>
      </c>
      <c r="AA2654" s="25">
        <v>2510.34</v>
      </c>
      <c r="AB2654" s="30">
        <f t="shared" si="669"/>
        <v>227000</v>
      </c>
      <c r="AC2654" s="30">
        <f t="shared" si="679"/>
        <v>4.405286343612335E-2</v>
      </c>
      <c r="AD2654" s="31">
        <f t="shared" si="680"/>
        <v>5.5947136563876656</v>
      </c>
      <c r="AE2654" s="31">
        <f t="shared" si="681"/>
        <v>6.2555066079295161</v>
      </c>
      <c r="AG2654" s="30">
        <f t="shared" si="670"/>
        <v>2427000</v>
      </c>
      <c r="AH2654" s="30">
        <f t="shared" si="676"/>
        <v>4.1203131437989289E-3</v>
      </c>
      <c r="AI2654" s="31">
        <f t="shared" si="677"/>
        <v>0.523279769262464</v>
      </c>
      <c r="AJ2654" s="31">
        <f t="shared" si="678"/>
        <v>0.58508446641944789</v>
      </c>
      <c r="AK2654" s="30">
        <f>IF(W2654="si",($S2654*'COSTOS DE CREDITOS'!$C$27)/DATA!$G2654,"")</f>
        <v>65.906835757745824</v>
      </c>
      <c r="AL2654" s="90">
        <f>IF(W2654="si",'COSTOS DE CREDITOS'!$C$35,"")</f>
        <v>20.421138461538462</v>
      </c>
      <c r="AM2654" s="30">
        <f t="shared" si="671"/>
        <v>615.38461538461547</v>
      </c>
      <c r="AN2654" s="30">
        <f t="shared" si="672"/>
        <v>0</v>
      </c>
      <c r="AO2654" s="30">
        <f t="shared" si="673"/>
        <v>701.7125896038998</v>
      </c>
      <c r="AP2654" s="30">
        <f t="shared" si="674"/>
        <v>1808.6274103961005</v>
      </c>
      <c r="AQ2654" s="19">
        <f t="shared" si="675"/>
        <v>0.72047109570659762</v>
      </c>
    </row>
    <row r="2655" spans="1:43" x14ac:dyDescent="0.2">
      <c r="A2655" s="23" t="s">
        <v>5665</v>
      </c>
      <c r="B2655" s="6" t="s">
        <v>5684</v>
      </c>
      <c r="C2655" s="6" t="s">
        <v>5667</v>
      </c>
      <c r="D2655" s="2">
        <v>169322</v>
      </c>
      <c r="E2655" s="2">
        <v>169852</v>
      </c>
      <c r="F2655" s="3" t="s">
        <v>1019</v>
      </c>
      <c r="G2655" s="2">
        <v>5</v>
      </c>
      <c r="H2655" s="2">
        <v>169941</v>
      </c>
      <c r="I2655" s="3" t="s">
        <v>3347</v>
      </c>
      <c r="J2655" s="15" t="s">
        <v>5688</v>
      </c>
      <c r="K2655" s="24" t="s">
        <v>5688</v>
      </c>
      <c r="L2655" s="15">
        <v>45253</v>
      </c>
      <c r="M2655" s="15">
        <v>45260</v>
      </c>
      <c r="N2655" s="15"/>
      <c r="O2655" s="26">
        <f>VLOOKUP(D2655,quash!A$2:$I$7791,9,FALSE)</f>
        <v>1</v>
      </c>
      <c r="P2655" s="7">
        <v>9000</v>
      </c>
      <c r="Q2655" s="26">
        <v>135</v>
      </c>
      <c r="R2655" s="19">
        <v>6.2074335512328715E-2</v>
      </c>
      <c r="S2655" s="26">
        <v>16</v>
      </c>
      <c r="T2655" s="7">
        <v>7000</v>
      </c>
      <c r="U2655" s="2">
        <v>142</v>
      </c>
      <c r="V2655" s="11">
        <v>1758.65</v>
      </c>
      <c r="W2655" s="14" t="s">
        <v>5281</v>
      </c>
      <c r="X2655" s="18">
        <v>1</v>
      </c>
      <c r="Y2655" s="9">
        <v>7000</v>
      </c>
      <c r="Z2655" s="19">
        <f t="shared" si="668"/>
        <v>0</v>
      </c>
      <c r="AA2655" s="25">
        <v>1758.65</v>
      </c>
      <c r="AB2655" s="30">
        <f t="shared" si="669"/>
        <v>227000</v>
      </c>
      <c r="AC2655" s="30">
        <f t="shared" si="679"/>
        <v>3.0837004405286344E-2</v>
      </c>
      <c r="AD2655" s="31">
        <f t="shared" si="680"/>
        <v>4.1629955947136565</v>
      </c>
      <c r="AE2655" s="31">
        <f t="shared" si="681"/>
        <v>4.3788546255506606</v>
      </c>
      <c r="AG2655" s="30">
        <f t="shared" si="670"/>
        <v>2427000</v>
      </c>
      <c r="AH2655" s="30">
        <f t="shared" si="676"/>
        <v>2.88421920065925E-3</v>
      </c>
      <c r="AI2655" s="31">
        <f t="shared" si="677"/>
        <v>0.38936959208899874</v>
      </c>
      <c r="AJ2655" s="31">
        <f t="shared" si="678"/>
        <v>0.40955912649361348</v>
      </c>
      <c r="AK2655" s="30">
        <f>IF(W2655="si",($S2655*'COSTOS DE CREDITOS'!$C$27)/DATA!$G2655,"")</f>
        <v>65.906835757745824</v>
      </c>
      <c r="AL2655" s="90">
        <f>IF(W2655="si",'COSTOS DE CREDITOS'!$C$35,"")</f>
        <v>20.421138461538462</v>
      </c>
      <c r="AM2655" s="30">
        <f t="shared" si="671"/>
        <v>430.76923076923077</v>
      </c>
      <c r="AN2655" s="30">
        <f t="shared" si="672"/>
        <v>0</v>
      </c>
      <c r="AO2655" s="30">
        <f t="shared" si="673"/>
        <v>517.09720498851505</v>
      </c>
      <c r="AP2655" s="30">
        <f t="shared" si="674"/>
        <v>1241.5527950114852</v>
      </c>
      <c r="AQ2655" s="19">
        <f t="shared" si="675"/>
        <v>0.70596923493104657</v>
      </c>
    </row>
    <row r="2656" spans="1:43" x14ac:dyDescent="0.2">
      <c r="A2656" s="23" t="s">
        <v>5665</v>
      </c>
      <c r="B2656" s="6" t="s">
        <v>5673</v>
      </c>
      <c r="C2656" s="6" t="s">
        <v>5667</v>
      </c>
      <c r="D2656" s="2">
        <v>169441</v>
      </c>
      <c r="E2656" s="2">
        <v>169833</v>
      </c>
      <c r="F2656" s="3" t="s">
        <v>3348</v>
      </c>
      <c r="G2656" s="2">
        <v>5</v>
      </c>
      <c r="H2656" s="2">
        <v>169837</v>
      </c>
      <c r="I2656" s="3" t="s">
        <v>3349</v>
      </c>
      <c r="J2656" s="15">
        <v>45246</v>
      </c>
      <c r="K2656" s="24">
        <v>1280174775</v>
      </c>
      <c r="L2656" s="15">
        <v>45252</v>
      </c>
      <c r="M2656" s="15">
        <v>45260</v>
      </c>
      <c r="N2656" s="15"/>
      <c r="O2656" s="26">
        <f>VLOOKUP(D2656,quash!A$2:$I$7791,9,FALSE)</f>
        <v>4</v>
      </c>
      <c r="P2656" s="7">
        <v>10000</v>
      </c>
      <c r="Q2656" s="26">
        <v>90</v>
      </c>
      <c r="R2656" s="19">
        <v>5.9818464604665302E-3</v>
      </c>
      <c r="S2656" s="26">
        <v>16</v>
      </c>
      <c r="T2656" s="7">
        <v>5000</v>
      </c>
      <c r="U2656" s="2">
        <v>147</v>
      </c>
      <c r="V2656" s="11">
        <v>1303.3399999999999</v>
      </c>
      <c r="W2656" s="14" t="s">
        <v>5281</v>
      </c>
      <c r="X2656" s="18">
        <v>1</v>
      </c>
      <c r="Y2656" s="9">
        <v>5000</v>
      </c>
      <c r="Z2656" s="19">
        <f t="shared" si="668"/>
        <v>0</v>
      </c>
      <c r="AA2656" s="25">
        <v>1303.3399999999999</v>
      </c>
      <c r="AB2656" s="30">
        <f t="shared" si="669"/>
        <v>93000</v>
      </c>
      <c r="AC2656" s="30">
        <f t="shared" si="679"/>
        <v>5.3763440860215055E-2</v>
      </c>
      <c r="AD2656" s="31">
        <f t="shared" si="680"/>
        <v>4.838709677419355</v>
      </c>
      <c r="AE2656" s="31">
        <f t="shared" si="681"/>
        <v>7.903225806451613</v>
      </c>
      <c r="AG2656" s="30">
        <f t="shared" si="670"/>
        <v>927000</v>
      </c>
      <c r="AH2656" s="30">
        <f t="shared" si="676"/>
        <v>5.3937432578209281E-3</v>
      </c>
      <c r="AI2656" s="31">
        <f t="shared" si="677"/>
        <v>0.48543689320388356</v>
      </c>
      <c r="AJ2656" s="31">
        <f t="shared" si="678"/>
        <v>0.79288025889967639</v>
      </c>
      <c r="AK2656" s="30">
        <f>IF(W2656="si",($S2656*'COSTOS DE CREDITOS'!$C$27)/DATA!$G2656,"")</f>
        <v>65.906835757745824</v>
      </c>
      <c r="AL2656" s="90">
        <f>IF(W2656="si",'COSTOS DE CREDITOS'!$C$35,"")</f>
        <v>20.421138461538462</v>
      </c>
      <c r="AM2656" s="30">
        <f t="shared" si="671"/>
        <v>307.69230769230774</v>
      </c>
      <c r="AN2656" s="30">
        <f t="shared" si="672"/>
        <v>0</v>
      </c>
      <c r="AO2656" s="30">
        <f t="shared" si="673"/>
        <v>394.02028191159201</v>
      </c>
      <c r="AP2656" s="30">
        <f t="shared" si="674"/>
        <v>909.31971808840785</v>
      </c>
      <c r="AQ2656" s="19">
        <f t="shared" si="675"/>
        <v>0.69768419452208008</v>
      </c>
    </row>
    <row r="2657" spans="1:43" x14ac:dyDescent="0.2">
      <c r="A2657" s="23" t="s">
        <v>5665</v>
      </c>
      <c r="B2657" s="6" t="s">
        <v>5673</v>
      </c>
      <c r="C2657" s="6" t="s">
        <v>5667</v>
      </c>
      <c r="D2657" s="2">
        <v>169435</v>
      </c>
      <c r="E2657" s="2">
        <v>169833</v>
      </c>
      <c r="F2657" s="3" t="s">
        <v>3348</v>
      </c>
      <c r="G2657" s="2">
        <v>5</v>
      </c>
      <c r="H2657" s="2">
        <v>169838</v>
      </c>
      <c r="I2657" s="3" t="s">
        <v>3350</v>
      </c>
      <c r="J2657" s="15">
        <v>45246</v>
      </c>
      <c r="K2657" s="24">
        <v>1280175453</v>
      </c>
      <c r="L2657" s="15">
        <v>45252</v>
      </c>
      <c r="M2657" s="15">
        <v>45260</v>
      </c>
      <c r="N2657" s="15"/>
      <c r="O2657" s="26">
        <f>VLOOKUP(D2657,quash!A$2:$I$7791,9,FALSE)</f>
        <v>2</v>
      </c>
      <c r="P2657" s="7">
        <v>10000</v>
      </c>
      <c r="Q2657" s="26">
        <v>90</v>
      </c>
      <c r="R2657" s="19">
        <v>5.9818464604665302E-3</v>
      </c>
      <c r="S2657" s="26">
        <v>16</v>
      </c>
      <c r="T2657" s="7">
        <v>8000</v>
      </c>
      <c r="U2657" s="2">
        <v>142</v>
      </c>
      <c r="V2657" s="11">
        <v>2013.74</v>
      </c>
      <c r="W2657" s="14" t="s">
        <v>5281</v>
      </c>
      <c r="X2657" s="18">
        <v>1</v>
      </c>
      <c r="Y2657" s="9">
        <v>8000</v>
      </c>
      <c r="Z2657" s="19">
        <f t="shared" si="668"/>
        <v>0</v>
      </c>
      <c r="AA2657" s="25">
        <v>2013.74</v>
      </c>
      <c r="AB2657" s="30">
        <f t="shared" si="669"/>
        <v>285000</v>
      </c>
      <c r="AC2657" s="30">
        <f t="shared" si="679"/>
        <v>2.8070175438596492E-2</v>
      </c>
      <c r="AD2657" s="31">
        <f t="shared" si="680"/>
        <v>2.5263157894736841</v>
      </c>
      <c r="AE2657" s="31">
        <f t="shared" si="681"/>
        <v>3.9859649122807017</v>
      </c>
      <c r="AG2657" s="30">
        <f t="shared" si="670"/>
        <v>1695000</v>
      </c>
      <c r="AH2657" s="30">
        <f t="shared" si="676"/>
        <v>4.71976401179941E-3</v>
      </c>
      <c r="AI2657" s="31">
        <f t="shared" si="677"/>
        <v>0.4247787610619469</v>
      </c>
      <c r="AJ2657" s="31">
        <f t="shared" si="678"/>
        <v>0.67020648967551621</v>
      </c>
      <c r="AK2657" s="30">
        <f>IF(W2657="si",($S2657*'COSTOS DE CREDITOS'!$C$27)/DATA!$G2657,"")</f>
        <v>65.906835757745824</v>
      </c>
      <c r="AL2657" s="90">
        <f>IF(W2657="si",'COSTOS DE CREDITOS'!$C$35,"")</f>
        <v>20.421138461538462</v>
      </c>
      <c r="AM2657" s="30">
        <f t="shared" si="671"/>
        <v>492.30769230769232</v>
      </c>
      <c r="AN2657" s="30">
        <f t="shared" si="672"/>
        <v>0</v>
      </c>
      <c r="AO2657" s="30">
        <f t="shared" si="673"/>
        <v>578.63566652697659</v>
      </c>
      <c r="AP2657" s="30">
        <f t="shared" si="674"/>
        <v>1435.1043334730234</v>
      </c>
      <c r="AQ2657" s="19">
        <f t="shared" si="675"/>
        <v>0.71265621851531147</v>
      </c>
    </row>
    <row r="2658" spans="1:43" x14ac:dyDescent="0.2">
      <c r="A2658" s="23" t="s">
        <v>5665</v>
      </c>
      <c r="B2658" s="6" t="s">
        <v>5666</v>
      </c>
      <c r="C2658" s="6" t="s">
        <v>5667</v>
      </c>
      <c r="D2658" s="2">
        <v>169332</v>
      </c>
      <c r="E2658" s="2">
        <v>169890</v>
      </c>
      <c r="F2658" s="3" t="s">
        <v>3351</v>
      </c>
      <c r="G2658" s="2">
        <v>9</v>
      </c>
      <c r="H2658" s="2">
        <v>169943</v>
      </c>
      <c r="I2658" s="3" t="s">
        <v>3352</v>
      </c>
      <c r="J2658" s="15">
        <v>45246</v>
      </c>
      <c r="K2658" s="24">
        <v>1280171449</v>
      </c>
      <c r="L2658" s="15">
        <v>45253</v>
      </c>
      <c r="M2658" s="15">
        <v>45260</v>
      </c>
      <c r="N2658" s="15"/>
      <c r="O2658" s="26">
        <f>VLOOKUP(D2658,quash!A$2:$I$7791,9,FALSE)</f>
        <v>6</v>
      </c>
      <c r="P2658" s="7">
        <v>10000</v>
      </c>
      <c r="Q2658" s="26">
        <v>110</v>
      </c>
      <c r="R2658" s="19">
        <v>3.11605023919212E-2</v>
      </c>
      <c r="S2658" s="26">
        <v>16</v>
      </c>
      <c r="T2658" s="7">
        <v>8000</v>
      </c>
      <c r="U2658" s="2">
        <v>142</v>
      </c>
      <c r="V2658" s="11">
        <v>2013.74</v>
      </c>
      <c r="W2658" s="14" t="s">
        <v>5281</v>
      </c>
      <c r="X2658" s="18">
        <v>1</v>
      </c>
      <c r="Y2658" s="9">
        <v>8000</v>
      </c>
      <c r="Z2658" s="19">
        <f t="shared" si="668"/>
        <v>0</v>
      </c>
      <c r="AA2658" s="25">
        <v>2013.74</v>
      </c>
      <c r="AB2658" s="30">
        <f t="shared" si="669"/>
        <v>52000</v>
      </c>
      <c r="AC2658" s="30">
        <f t="shared" si="679"/>
        <v>0.15384615384615385</v>
      </c>
      <c r="AD2658" s="31">
        <f t="shared" si="680"/>
        <v>16.923076923076923</v>
      </c>
      <c r="AE2658" s="31">
        <f t="shared" si="681"/>
        <v>21.846153846153847</v>
      </c>
      <c r="AG2658" s="30">
        <f t="shared" si="670"/>
        <v>288000</v>
      </c>
      <c r="AH2658" s="30">
        <f t="shared" si="676"/>
        <v>2.7777777777777776E-2</v>
      </c>
      <c r="AI2658" s="31">
        <f t="shared" si="677"/>
        <v>3.0555555555555554</v>
      </c>
      <c r="AJ2658" s="31">
        <f t="shared" si="678"/>
        <v>3.9444444444444442</v>
      </c>
      <c r="AK2658" s="30">
        <f>IF(W2658="si",($S2658*'COSTOS DE CREDITOS'!$C$27)/DATA!$G2658,"")</f>
        <v>36.614908754303229</v>
      </c>
      <c r="AL2658" s="90">
        <f>IF(W2658="si",'COSTOS DE CREDITOS'!$C$35,"")</f>
        <v>20.421138461538462</v>
      </c>
      <c r="AM2658" s="30">
        <f t="shared" si="671"/>
        <v>492.30769230769232</v>
      </c>
      <c r="AN2658" s="30">
        <f t="shared" si="672"/>
        <v>0</v>
      </c>
      <c r="AO2658" s="30">
        <f t="shared" si="673"/>
        <v>549.34373952353405</v>
      </c>
      <c r="AP2658" s="30">
        <f t="shared" si="674"/>
        <v>1464.3962604764661</v>
      </c>
      <c r="AQ2658" s="19">
        <f t="shared" si="675"/>
        <v>0.72720225077540601</v>
      </c>
    </row>
    <row r="2659" spans="1:43" x14ac:dyDescent="0.2">
      <c r="A2659" s="23" t="s">
        <v>5665</v>
      </c>
      <c r="B2659" s="6" t="s">
        <v>5666</v>
      </c>
      <c r="C2659" s="6" t="s">
        <v>5667</v>
      </c>
      <c r="D2659" s="2">
        <v>169333</v>
      </c>
      <c r="E2659" s="2">
        <v>169890</v>
      </c>
      <c r="F2659" s="3" t="s">
        <v>3351</v>
      </c>
      <c r="G2659" s="2">
        <v>9</v>
      </c>
      <c r="H2659" s="2">
        <v>169944</v>
      </c>
      <c r="I2659" s="3" t="s">
        <v>3353</v>
      </c>
      <c r="J2659" s="15">
        <v>45246</v>
      </c>
      <c r="K2659" s="24">
        <v>1280171531</v>
      </c>
      <c r="L2659" s="15">
        <v>45253</v>
      </c>
      <c r="M2659" s="15">
        <v>45260</v>
      </c>
      <c r="N2659" s="15"/>
      <c r="O2659" s="26">
        <f>VLOOKUP(D2659,quash!A$2:$I$7791,9,FALSE)</f>
        <v>5</v>
      </c>
      <c r="P2659" s="7">
        <v>10000</v>
      </c>
      <c r="Q2659" s="26">
        <v>110</v>
      </c>
      <c r="R2659" s="19">
        <v>3.11605023919212E-2</v>
      </c>
      <c r="S2659" s="26">
        <v>16</v>
      </c>
      <c r="T2659" s="7">
        <v>10000</v>
      </c>
      <c r="U2659" s="2">
        <v>142</v>
      </c>
      <c r="V2659" s="11">
        <v>2510.34</v>
      </c>
      <c r="W2659" s="14" t="s">
        <v>5281</v>
      </c>
      <c r="X2659" s="18">
        <v>1</v>
      </c>
      <c r="Y2659" s="9">
        <v>10000</v>
      </c>
      <c r="Z2659" s="19">
        <f t="shared" si="668"/>
        <v>0</v>
      </c>
      <c r="AA2659" s="25">
        <v>2510.34</v>
      </c>
      <c r="AB2659" s="30">
        <f t="shared" si="669"/>
        <v>76000</v>
      </c>
      <c r="AC2659" s="30">
        <f t="shared" si="679"/>
        <v>0.13157894736842105</v>
      </c>
      <c r="AD2659" s="31">
        <f t="shared" si="680"/>
        <v>14.473684210526315</v>
      </c>
      <c r="AE2659" s="31">
        <f t="shared" si="681"/>
        <v>18.684210526315788</v>
      </c>
      <c r="AG2659" s="30">
        <f t="shared" si="670"/>
        <v>352000</v>
      </c>
      <c r="AH2659" s="30">
        <f t="shared" si="676"/>
        <v>2.8409090909090908E-2</v>
      </c>
      <c r="AI2659" s="31">
        <f t="shared" si="677"/>
        <v>3.125</v>
      </c>
      <c r="AJ2659" s="31">
        <f t="shared" si="678"/>
        <v>4.0340909090909092</v>
      </c>
      <c r="AK2659" s="30">
        <f>IF(W2659="si",($S2659*'COSTOS DE CREDITOS'!$C$27)/DATA!$G2659,"")</f>
        <v>36.614908754303229</v>
      </c>
      <c r="AL2659" s="90">
        <f>IF(W2659="si",'COSTOS DE CREDITOS'!$C$35,"")</f>
        <v>20.421138461538462</v>
      </c>
      <c r="AM2659" s="30">
        <f t="shared" si="671"/>
        <v>615.38461538461547</v>
      </c>
      <c r="AN2659" s="30">
        <f t="shared" si="672"/>
        <v>0</v>
      </c>
      <c r="AO2659" s="30">
        <f t="shared" si="673"/>
        <v>672.42066260045715</v>
      </c>
      <c r="AP2659" s="30">
        <f t="shared" si="674"/>
        <v>1837.9193373995431</v>
      </c>
      <c r="AQ2659" s="19">
        <f t="shared" si="675"/>
        <v>0.73213960555125723</v>
      </c>
    </row>
    <row r="2660" spans="1:43" x14ac:dyDescent="0.2">
      <c r="A2660" s="23" t="s">
        <v>5665</v>
      </c>
      <c r="B2660" s="6" t="s">
        <v>5672</v>
      </c>
      <c r="C2660" s="6" t="s">
        <v>5667</v>
      </c>
      <c r="D2660" s="2">
        <v>169548</v>
      </c>
      <c r="E2660" s="2">
        <v>169932</v>
      </c>
      <c r="F2660" s="3" t="s">
        <v>2696</v>
      </c>
      <c r="G2660" s="2">
        <v>6</v>
      </c>
      <c r="H2660" s="2">
        <v>169980</v>
      </c>
      <c r="I2660" s="3" t="s">
        <v>3354</v>
      </c>
      <c r="J2660" s="15">
        <v>45247</v>
      </c>
      <c r="K2660" s="24">
        <v>1281075612</v>
      </c>
      <c r="L2660" s="15">
        <v>45253</v>
      </c>
      <c r="M2660" s="15">
        <v>45260</v>
      </c>
      <c r="N2660" s="15"/>
      <c r="O2660" s="26">
        <f>VLOOKUP(D2660,quash!A$2:$I$7791,9,FALSE)</f>
        <v>4</v>
      </c>
      <c r="P2660" s="7">
        <v>7000</v>
      </c>
      <c r="Q2660" s="26">
        <v>121</v>
      </c>
      <c r="R2660" s="19">
        <v>0.11226939921536</v>
      </c>
      <c r="S2660" s="93">
        <v>26</v>
      </c>
      <c r="T2660" s="7">
        <v>7000</v>
      </c>
      <c r="U2660" s="2">
        <v>142</v>
      </c>
      <c r="V2660" s="11">
        <v>1758.65</v>
      </c>
      <c r="W2660" s="14" t="s">
        <v>5281</v>
      </c>
      <c r="X2660" s="18">
        <v>0.30581607615301565</v>
      </c>
      <c r="Y2660" s="9">
        <v>2140.7125330711096</v>
      </c>
      <c r="Z2660" s="19">
        <f t="shared" si="668"/>
        <v>-0.69418392384698435</v>
      </c>
      <c r="AA2660" s="25">
        <v>537.82344232650098</v>
      </c>
      <c r="AB2660" s="30">
        <f t="shared" si="669"/>
        <v>93000</v>
      </c>
      <c r="AC2660" s="30">
        <f t="shared" si="679"/>
        <v>7.5268817204301078E-2</v>
      </c>
      <c r="AD2660" s="31">
        <f t="shared" si="680"/>
        <v>9.10752688172043</v>
      </c>
      <c r="AE2660" s="31">
        <f t="shared" si="681"/>
        <v>10.688172043010754</v>
      </c>
      <c r="AG2660" s="30">
        <f t="shared" si="670"/>
        <v>927000</v>
      </c>
      <c r="AH2660" s="30">
        <f t="shared" si="676"/>
        <v>7.551240560949299E-3</v>
      </c>
      <c r="AI2660" s="31">
        <f t="shared" si="677"/>
        <v>0.91370010787486522</v>
      </c>
      <c r="AJ2660" s="31">
        <f t="shared" si="678"/>
        <v>1.0722761596548005</v>
      </c>
      <c r="AK2660" s="30">
        <f>IF(W2660="si",($S2660*'COSTOS DE CREDITOS'!$C$27)/DATA!$G2660,"")</f>
        <v>89.248840088614131</v>
      </c>
      <c r="AL2660" s="90">
        <f>IF(W2660="si",'COSTOS DE CREDITOS'!$C$35,"")</f>
        <v>20.421138461538462</v>
      </c>
      <c r="AM2660" s="30">
        <f t="shared" si="671"/>
        <v>700</v>
      </c>
      <c r="AN2660" s="30">
        <f t="shared" si="672"/>
        <v>4859.2874669288904</v>
      </c>
      <c r="AO2660" s="30">
        <f t="shared" si="673"/>
        <v>5668.9574454790427</v>
      </c>
      <c r="AP2660" s="30">
        <f t="shared" si="674"/>
        <v>-5131.1340031525415</v>
      </c>
      <c r="AQ2660" s="19">
        <f t="shared" si="675"/>
        <v>-9.5405547607899557</v>
      </c>
    </row>
    <row r="2661" spans="1:43" x14ac:dyDescent="0.2">
      <c r="A2661" s="23" t="s">
        <v>5665</v>
      </c>
      <c r="B2661" s="6" t="s">
        <v>5672</v>
      </c>
      <c r="C2661" s="6" t="s">
        <v>5667</v>
      </c>
      <c r="D2661" s="2">
        <v>169549</v>
      </c>
      <c r="E2661" s="2">
        <v>169932</v>
      </c>
      <c r="F2661" s="3" t="s">
        <v>2696</v>
      </c>
      <c r="G2661" s="2">
        <v>6</v>
      </c>
      <c r="H2661" s="2">
        <v>169981</v>
      </c>
      <c r="I2661" s="3" t="s">
        <v>3355</v>
      </c>
      <c r="J2661" s="15" t="s">
        <v>5688</v>
      </c>
      <c r="K2661" s="24" t="s">
        <v>5688</v>
      </c>
      <c r="L2661" s="15">
        <v>45253</v>
      </c>
      <c r="M2661" s="15">
        <v>45260</v>
      </c>
      <c r="N2661" s="15"/>
      <c r="O2661" s="26">
        <f>VLOOKUP(D2661,quash!A$2:$I$7791,9,FALSE)</f>
        <v>2</v>
      </c>
      <c r="P2661" s="7">
        <v>11000</v>
      </c>
      <c r="Q2661" s="26">
        <v>119</v>
      </c>
      <c r="R2661" s="19">
        <v>4.4808469477509841E-2</v>
      </c>
      <c r="S2661" s="93">
        <v>26</v>
      </c>
      <c r="T2661" s="7">
        <v>5000</v>
      </c>
      <c r="U2661" s="2">
        <v>147</v>
      </c>
      <c r="V2661" s="11">
        <v>1303.3399999999999</v>
      </c>
      <c r="W2661" s="14" t="s">
        <v>5281</v>
      </c>
      <c r="X2661" s="18">
        <v>0.30581607615301565</v>
      </c>
      <c r="Y2661" s="9">
        <v>1529.0803807650782</v>
      </c>
      <c r="Z2661" s="19">
        <f t="shared" si="668"/>
        <v>-0.69418392384698435</v>
      </c>
      <c r="AA2661" s="25">
        <v>398.5823246932714</v>
      </c>
      <c r="AB2661" s="30">
        <f t="shared" si="669"/>
        <v>285000</v>
      </c>
      <c r="AC2661" s="30">
        <f t="shared" si="679"/>
        <v>1.7543859649122806E-2</v>
      </c>
      <c r="AD2661" s="31">
        <f t="shared" si="680"/>
        <v>2.0877192982456139</v>
      </c>
      <c r="AE2661" s="31">
        <f t="shared" si="681"/>
        <v>2.5789473684210527</v>
      </c>
      <c r="AG2661" s="30">
        <f t="shared" si="670"/>
        <v>1695000</v>
      </c>
      <c r="AH2661" s="30">
        <f t="shared" si="676"/>
        <v>2.9498525073746312E-3</v>
      </c>
      <c r="AI2661" s="31">
        <f t="shared" si="677"/>
        <v>0.35103244837758113</v>
      </c>
      <c r="AJ2661" s="31">
        <f t="shared" si="678"/>
        <v>0.4336283185840708</v>
      </c>
      <c r="AK2661" s="30">
        <f>IF(W2661="si",($S2661*'COSTOS DE CREDITOS'!$C$27)/DATA!$G2661,"")</f>
        <v>89.248840088614131</v>
      </c>
      <c r="AL2661" s="90">
        <f>IF(W2661="si",'COSTOS DE CREDITOS'!$C$35,"")</f>
        <v>20.421138461538462</v>
      </c>
      <c r="AM2661" s="30">
        <f t="shared" si="671"/>
        <v>500</v>
      </c>
      <c r="AN2661" s="30">
        <f t="shared" si="672"/>
        <v>3470.9196192349218</v>
      </c>
      <c r="AO2661" s="30">
        <f t="shared" si="673"/>
        <v>4080.5895977850741</v>
      </c>
      <c r="AP2661" s="30">
        <f t="shared" si="674"/>
        <v>-3682.0072730918027</v>
      </c>
      <c r="AQ2661" s="19">
        <f t="shared" si="675"/>
        <v>-9.2377585381521552</v>
      </c>
    </row>
    <row r="2662" spans="1:43" x14ac:dyDescent="0.2">
      <c r="A2662" s="23" t="s">
        <v>5665</v>
      </c>
      <c r="B2662" s="6" t="s">
        <v>5684</v>
      </c>
      <c r="C2662" s="6" t="s">
        <v>5667</v>
      </c>
      <c r="D2662" s="4">
        <v>169028</v>
      </c>
      <c r="E2662" s="4">
        <v>170102</v>
      </c>
      <c r="F2662" s="5" t="s">
        <v>3356</v>
      </c>
      <c r="G2662" s="2">
        <v>5</v>
      </c>
      <c r="H2662" s="4">
        <v>170103</v>
      </c>
      <c r="I2662" s="5" t="s">
        <v>3357</v>
      </c>
      <c r="J2662" s="15">
        <v>45243</v>
      </c>
      <c r="K2662" s="24">
        <v>1278102470</v>
      </c>
      <c r="L2662" s="15">
        <v>45255</v>
      </c>
      <c r="M2662" s="15">
        <v>45260</v>
      </c>
      <c r="N2662" s="15"/>
      <c r="O2662" s="26">
        <f>VLOOKUP(D2662,quash!A$2:$I$7791,9,FALSE)</f>
        <v>2</v>
      </c>
      <c r="P2662" s="7">
        <v>10000</v>
      </c>
      <c r="Q2662" s="26">
        <v>115</v>
      </c>
      <c r="R2662" s="19">
        <v>3.97705569269148E-2</v>
      </c>
      <c r="S2662" s="26">
        <v>16</v>
      </c>
      <c r="T2662" s="8">
        <v>10000</v>
      </c>
      <c r="U2662" s="4">
        <v>142</v>
      </c>
      <c r="V2662" s="10">
        <v>2510.34</v>
      </c>
      <c r="W2662" s="14" t="s">
        <v>5281</v>
      </c>
      <c r="X2662" s="18">
        <v>1</v>
      </c>
      <c r="Y2662" s="9">
        <v>10000</v>
      </c>
      <c r="Z2662" s="19">
        <f t="shared" si="668"/>
        <v>0</v>
      </c>
      <c r="AA2662" s="25">
        <v>2510.34</v>
      </c>
      <c r="AB2662" s="30">
        <f t="shared" si="669"/>
        <v>285000</v>
      </c>
      <c r="AC2662" s="30">
        <f t="shared" si="679"/>
        <v>3.5087719298245612E-2</v>
      </c>
      <c r="AD2662" s="31">
        <f t="shared" si="680"/>
        <v>4.0350877192982457</v>
      </c>
      <c r="AE2662" s="31">
        <f t="shared" si="681"/>
        <v>4.9824561403508767</v>
      </c>
      <c r="AG2662" s="30">
        <f t="shared" si="670"/>
        <v>1695000</v>
      </c>
      <c r="AH2662" s="30">
        <f t="shared" si="676"/>
        <v>5.8997050147492625E-3</v>
      </c>
      <c r="AI2662" s="31">
        <f t="shared" si="677"/>
        <v>0.67846607669616521</v>
      </c>
      <c r="AJ2662" s="31">
        <f t="shared" si="678"/>
        <v>0.83775811209439532</v>
      </c>
      <c r="AK2662" s="30">
        <f>IF(W2662="si",($S2662*'COSTOS DE CREDITOS'!$C$27)/DATA!$G2662,"")</f>
        <v>65.906835757745824</v>
      </c>
      <c r="AL2662" s="90">
        <f>IF(W2662="si",'COSTOS DE CREDITOS'!$C$35,"")</f>
        <v>20.421138461538462</v>
      </c>
      <c r="AM2662" s="30">
        <f t="shared" si="671"/>
        <v>615.38461538461547</v>
      </c>
      <c r="AN2662" s="30">
        <f t="shared" si="672"/>
        <v>0</v>
      </c>
      <c r="AO2662" s="30">
        <f t="shared" si="673"/>
        <v>701.7125896038998</v>
      </c>
      <c r="AP2662" s="30">
        <f t="shared" si="674"/>
        <v>1808.6274103961005</v>
      </c>
      <c r="AQ2662" s="19">
        <f t="shared" si="675"/>
        <v>0.72047109570659762</v>
      </c>
    </row>
    <row r="2663" spans="1:43" x14ac:dyDescent="0.2">
      <c r="A2663" s="23" t="s">
        <v>5665</v>
      </c>
      <c r="B2663" s="6" t="s">
        <v>5672</v>
      </c>
      <c r="C2663" s="6" t="s">
        <v>5667</v>
      </c>
      <c r="D2663" s="2">
        <v>169769</v>
      </c>
      <c r="E2663" s="2">
        <v>169972</v>
      </c>
      <c r="F2663" s="3" t="s">
        <v>3358</v>
      </c>
      <c r="G2663" s="2">
        <v>5</v>
      </c>
      <c r="H2663" s="2">
        <v>170015</v>
      </c>
      <c r="I2663" s="3" t="s">
        <v>3359</v>
      </c>
      <c r="J2663" s="15">
        <v>45251</v>
      </c>
      <c r="K2663" s="24">
        <v>1284514498</v>
      </c>
      <c r="L2663" s="15">
        <v>45253</v>
      </c>
      <c r="M2663" s="15">
        <v>45260</v>
      </c>
      <c r="N2663" s="15"/>
      <c r="O2663" s="26">
        <f>VLOOKUP(D2663,quash!A$2:$I$7791,9,FALSE)</f>
        <v>2</v>
      </c>
      <c r="P2663" s="7">
        <v>10000</v>
      </c>
      <c r="Q2663" s="26">
        <v>115</v>
      </c>
      <c r="R2663" s="19">
        <v>3.97705569269148E-2</v>
      </c>
      <c r="S2663" s="26">
        <v>16</v>
      </c>
      <c r="T2663" s="7">
        <v>10000</v>
      </c>
      <c r="U2663" s="2">
        <v>142</v>
      </c>
      <c r="V2663" s="11">
        <v>2510.34</v>
      </c>
      <c r="W2663" s="14" t="s">
        <v>5281</v>
      </c>
      <c r="X2663" s="18">
        <v>1</v>
      </c>
      <c r="Y2663" s="9">
        <v>10000</v>
      </c>
      <c r="Z2663" s="19">
        <f t="shared" si="668"/>
        <v>0</v>
      </c>
      <c r="AA2663" s="25">
        <v>2510.34</v>
      </c>
      <c r="AB2663" s="30">
        <f t="shared" si="669"/>
        <v>285000</v>
      </c>
      <c r="AC2663" s="30">
        <f t="shared" si="679"/>
        <v>3.5087719298245612E-2</v>
      </c>
      <c r="AD2663" s="31">
        <f t="shared" si="680"/>
        <v>4.0350877192982457</v>
      </c>
      <c r="AE2663" s="31">
        <f t="shared" si="681"/>
        <v>4.9824561403508767</v>
      </c>
      <c r="AG2663" s="30">
        <f t="shared" si="670"/>
        <v>1695000</v>
      </c>
      <c r="AH2663" s="30">
        <f t="shared" si="676"/>
        <v>5.8997050147492625E-3</v>
      </c>
      <c r="AI2663" s="31">
        <f t="shared" si="677"/>
        <v>0.67846607669616521</v>
      </c>
      <c r="AJ2663" s="31">
        <f t="shared" si="678"/>
        <v>0.83775811209439532</v>
      </c>
      <c r="AK2663" s="30">
        <f>IF(W2663="si",($S2663*'COSTOS DE CREDITOS'!$C$27)/DATA!$G2663,"")</f>
        <v>65.906835757745824</v>
      </c>
      <c r="AL2663" s="90">
        <f>IF(W2663="si",'COSTOS DE CREDITOS'!$C$35,"")</f>
        <v>20.421138461538462</v>
      </c>
      <c r="AM2663" s="30">
        <f t="shared" si="671"/>
        <v>615.38461538461547</v>
      </c>
      <c r="AN2663" s="30">
        <f t="shared" si="672"/>
        <v>0</v>
      </c>
      <c r="AO2663" s="30">
        <f t="shared" si="673"/>
        <v>701.7125896038998</v>
      </c>
      <c r="AP2663" s="30">
        <f t="shared" si="674"/>
        <v>1808.6274103961005</v>
      </c>
      <c r="AQ2663" s="19">
        <f t="shared" si="675"/>
        <v>0.72047109570659762</v>
      </c>
    </row>
    <row r="2664" spans="1:43" x14ac:dyDescent="0.2">
      <c r="A2664" s="23" t="s">
        <v>5665</v>
      </c>
      <c r="B2664" s="6" t="s">
        <v>5684</v>
      </c>
      <c r="C2664" s="6" t="s">
        <v>5667</v>
      </c>
      <c r="D2664" s="2">
        <v>169031</v>
      </c>
      <c r="E2664" s="2">
        <v>170102</v>
      </c>
      <c r="F2664" s="3" t="s">
        <v>3356</v>
      </c>
      <c r="G2664" s="2">
        <v>5</v>
      </c>
      <c r="H2664" s="2">
        <v>170104</v>
      </c>
      <c r="I2664" s="3" t="s">
        <v>3360</v>
      </c>
      <c r="J2664" s="15" t="s">
        <v>5688</v>
      </c>
      <c r="K2664" s="24" t="s">
        <v>5688</v>
      </c>
      <c r="L2664" s="15">
        <v>45255</v>
      </c>
      <c r="M2664" s="15">
        <v>45260</v>
      </c>
      <c r="N2664" s="15"/>
      <c r="O2664" s="26">
        <f>VLOOKUP(D2664,quash!A$2:$I$7791,9,FALSE)</f>
        <v>2</v>
      </c>
      <c r="P2664" s="7">
        <v>9000</v>
      </c>
      <c r="Q2664" s="26">
        <v>135</v>
      </c>
      <c r="R2664" s="19">
        <v>6.2074335512328715E-2</v>
      </c>
      <c r="S2664" s="26">
        <v>16</v>
      </c>
      <c r="T2664" s="7">
        <v>7000</v>
      </c>
      <c r="U2664" s="2">
        <v>142</v>
      </c>
      <c r="V2664" s="11">
        <v>1758.65</v>
      </c>
      <c r="W2664" s="14" t="s">
        <v>5281</v>
      </c>
      <c r="X2664" s="18">
        <v>1</v>
      </c>
      <c r="Y2664" s="9">
        <v>7000</v>
      </c>
      <c r="Z2664" s="19">
        <f t="shared" si="668"/>
        <v>0</v>
      </c>
      <c r="AA2664" s="25">
        <v>1758.65</v>
      </c>
      <c r="AB2664" s="30">
        <f t="shared" si="669"/>
        <v>285000</v>
      </c>
      <c r="AC2664" s="30">
        <f t="shared" si="679"/>
        <v>2.456140350877193E-2</v>
      </c>
      <c r="AD2664" s="31">
        <f t="shared" si="680"/>
        <v>3.3157894736842106</v>
      </c>
      <c r="AE2664" s="31">
        <f t="shared" si="681"/>
        <v>3.4877192982456142</v>
      </c>
      <c r="AG2664" s="30">
        <f t="shared" si="670"/>
        <v>1695000</v>
      </c>
      <c r="AH2664" s="30">
        <f t="shared" si="676"/>
        <v>4.1297935103244837E-3</v>
      </c>
      <c r="AI2664" s="31">
        <f t="shared" si="677"/>
        <v>0.55752212389380529</v>
      </c>
      <c r="AJ2664" s="31">
        <f t="shared" si="678"/>
        <v>0.58643067846607666</v>
      </c>
      <c r="AK2664" s="30">
        <f>IF(W2664="si",($S2664*'COSTOS DE CREDITOS'!$C$27)/DATA!$G2664,"")</f>
        <v>65.906835757745824</v>
      </c>
      <c r="AL2664" s="90">
        <f>IF(W2664="si",'COSTOS DE CREDITOS'!$C$35,"")</f>
        <v>20.421138461538462</v>
      </c>
      <c r="AM2664" s="30">
        <f t="shared" si="671"/>
        <v>430.76923076923077</v>
      </c>
      <c r="AN2664" s="30">
        <f t="shared" si="672"/>
        <v>0</v>
      </c>
      <c r="AO2664" s="30">
        <f t="shared" si="673"/>
        <v>517.09720498851505</v>
      </c>
      <c r="AP2664" s="30">
        <f t="shared" si="674"/>
        <v>1241.5527950114852</v>
      </c>
      <c r="AQ2664" s="19">
        <f t="shared" si="675"/>
        <v>0.70596923493104657</v>
      </c>
    </row>
    <row r="2665" spans="1:43" x14ac:dyDescent="0.2">
      <c r="A2665" s="23" t="s">
        <v>5665</v>
      </c>
      <c r="B2665" s="6" t="s">
        <v>5684</v>
      </c>
      <c r="C2665" s="6" t="s">
        <v>5667</v>
      </c>
      <c r="D2665" s="2">
        <v>169379</v>
      </c>
      <c r="E2665" s="2">
        <v>170102</v>
      </c>
      <c r="F2665" s="3" t="s">
        <v>3356</v>
      </c>
      <c r="G2665" s="2">
        <v>5</v>
      </c>
      <c r="H2665" s="2">
        <v>170105</v>
      </c>
      <c r="I2665" s="3" t="s">
        <v>3361</v>
      </c>
      <c r="J2665" s="15">
        <v>45246</v>
      </c>
      <c r="K2665" s="24">
        <v>1280261525</v>
      </c>
      <c r="L2665" s="15">
        <v>45255</v>
      </c>
      <c r="M2665" s="15">
        <v>45260</v>
      </c>
      <c r="N2665" s="15"/>
      <c r="O2665" s="26">
        <f>VLOOKUP(D2665,quash!A$2:$I$7791,9,FALSE)</f>
        <v>2</v>
      </c>
      <c r="P2665" s="7">
        <v>10000</v>
      </c>
      <c r="Q2665" s="26">
        <v>132</v>
      </c>
      <c r="R2665" s="19">
        <v>5.8283715876113903E-2</v>
      </c>
      <c r="S2665" s="26">
        <v>16</v>
      </c>
      <c r="T2665" s="7">
        <v>9000</v>
      </c>
      <c r="U2665" s="2">
        <v>142</v>
      </c>
      <c r="V2665" s="11">
        <v>2255.2800000000002</v>
      </c>
      <c r="W2665" s="14" t="s">
        <v>5281</v>
      </c>
      <c r="X2665" s="18">
        <v>1</v>
      </c>
      <c r="Y2665" s="9">
        <v>9000</v>
      </c>
      <c r="Z2665" s="19">
        <f t="shared" si="668"/>
        <v>0</v>
      </c>
      <c r="AA2665" s="25">
        <v>2255.2800000000002</v>
      </c>
      <c r="AB2665" s="30">
        <f t="shared" si="669"/>
        <v>285000</v>
      </c>
      <c r="AC2665" s="30">
        <f t="shared" si="679"/>
        <v>3.1578947368421054E-2</v>
      </c>
      <c r="AD2665" s="31">
        <f t="shared" si="680"/>
        <v>4.1684210526315795</v>
      </c>
      <c r="AE2665" s="31">
        <f t="shared" si="681"/>
        <v>4.4842105263157892</v>
      </c>
      <c r="AG2665" s="30">
        <f t="shared" si="670"/>
        <v>1695000</v>
      </c>
      <c r="AH2665" s="30">
        <f t="shared" si="676"/>
        <v>5.3097345132743362E-3</v>
      </c>
      <c r="AI2665" s="31">
        <f t="shared" si="677"/>
        <v>0.70088495575221232</v>
      </c>
      <c r="AJ2665" s="31">
        <f t="shared" si="678"/>
        <v>0.75398230088495577</v>
      </c>
      <c r="AK2665" s="30">
        <f>IF(W2665="si",($S2665*'COSTOS DE CREDITOS'!$C$27)/DATA!$G2665,"")</f>
        <v>65.906835757745824</v>
      </c>
      <c r="AL2665" s="90">
        <f>IF(W2665="si",'COSTOS DE CREDITOS'!$C$35,"")</f>
        <v>20.421138461538462</v>
      </c>
      <c r="AM2665" s="30">
        <f t="shared" si="671"/>
        <v>553.84615384615392</v>
      </c>
      <c r="AN2665" s="30">
        <f t="shared" si="672"/>
        <v>0</v>
      </c>
      <c r="AO2665" s="30">
        <f t="shared" si="673"/>
        <v>640.17412806543825</v>
      </c>
      <c r="AP2665" s="30">
        <f t="shared" si="674"/>
        <v>1615.1058719345619</v>
      </c>
      <c r="AQ2665" s="19">
        <f t="shared" si="675"/>
        <v>0.71614428006037467</v>
      </c>
    </row>
    <row r="2666" spans="1:43" x14ac:dyDescent="0.2">
      <c r="A2666" s="23" t="s">
        <v>5665</v>
      </c>
      <c r="B2666" s="6" t="s">
        <v>5684</v>
      </c>
      <c r="C2666" s="6" t="s">
        <v>5667</v>
      </c>
      <c r="D2666" s="2">
        <v>169032</v>
      </c>
      <c r="E2666" s="2">
        <v>170102</v>
      </c>
      <c r="F2666" s="3" t="s">
        <v>3356</v>
      </c>
      <c r="G2666" s="2">
        <v>5</v>
      </c>
      <c r="H2666" s="2">
        <v>170106</v>
      </c>
      <c r="I2666" s="3" t="s">
        <v>3362</v>
      </c>
      <c r="J2666" s="15">
        <v>45241</v>
      </c>
      <c r="K2666" s="24">
        <v>1276978738</v>
      </c>
      <c r="L2666" s="15">
        <v>45255</v>
      </c>
      <c r="M2666" s="15">
        <v>45260</v>
      </c>
      <c r="N2666" s="15"/>
      <c r="O2666" s="26">
        <f>VLOOKUP(D2666,quash!A$2:$I$7791,9,FALSE)</f>
        <v>5</v>
      </c>
      <c r="P2666" s="7">
        <v>10000</v>
      </c>
      <c r="Q2666" s="26">
        <v>110</v>
      </c>
      <c r="R2666" s="19">
        <v>3.3741050530766099E-2</v>
      </c>
      <c r="S2666" s="26">
        <v>16</v>
      </c>
      <c r="T2666" s="7">
        <v>9000</v>
      </c>
      <c r="U2666" s="2">
        <v>142</v>
      </c>
      <c r="V2666" s="11">
        <v>2255.2800000000002</v>
      </c>
      <c r="W2666" s="14" t="s">
        <v>5281</v>
      </c>
      <c r="X2666" s="18">
        <v>1</v>
      </c>
      <c r="Y2666" s="9">
        <v>9000</v>
      </c>
      <c r="Z2666" s="19">
        <f t="shared" si="668"/>
        <v>0</v>
      </c>
      <c r="AA2666" s="25">
        <v>2255.2800000000002</v>
      </c>
      <c r="AB2666" s="30">
        <f t="shared" si="669"/>
        <v>76000</v>
      </c>
      <c r="AC2666" s="30">
        <f t="shared" si="679"/>
        <v>0.11842105263157894</v>
      </c>
      <c r="AD2666" s="31">
        <f t="shared" si="680"/>
        <v>13.026315789473683</v>
      </c>
      <c r="AE2666" s="31">
        <f t="shared" si="681"/>
        <v>16.815789473684209</v>
      </c>
      <c r="AG2666" s="30">
        <f t="shared" si="670"/>
        <v>352000</v>
      </c>
      <c r="AH2666" s="30">
        <f t="shared" si="676"/>
        <v>2.556818181818182E-2</v>
      </c>
      <c r="AI2666" s="31">
        <f t="shared" si="677"/>
        <v>2.8125</v>
      </c>
      <c r="AJ2666" s="31">
        <f t="shared" si="678"/>
        <v>3.6306818181818183</v>
      </c>
      <c r="AK2666" s="30">
        <f>IF(W2666="si",($S2666*'COSTOS DE CREDITOS'!$C$27)/DATA!$G2666,"")</f>
        <v>65.906835757745824</v>
      </c>
      <c r="AL2666" s="90">
        <f>IF(W2666="si",'COSTOS DE CREDITOS'!$C$35,"")</f>
        <v>20.421138461538462</v>
      </c>
      <c r="AM2666" s="30">
        <f t="shared" si="671"/>
        <v>553.84615384615392</v>
      </c>
      <c r="AN2666" s="30">
        <f t="shared" si="672"/>
        <v>0</v>
      </c>
      <c r="AO2666" s="30">
        <f t="shared" si="673"/>
        <v>640.17412806543825</v>
      </c>
      <c r="AP2666" s="30">
        <f t="shared" si="674"/>
        <v>1615.1058719345619</v>
      </c>
      <c r="AQ2666" s="19">
        <f t="shared" si="675"/>
        <v>0.71614428006037467</v>
      </c>
    </row>
    <row r="2667" spans="1:43" x14ac:dyDescent="0.2">
      <c r="A2667" s="23" t="s">
        <v>5665</v>
      </c>
      <c r="B2667" s="6" t="s">
        <v>5684</v>
      </c>
      <c r="C2667" s="6" t="s">
        <v>5667</v>
      </c>
      <c r="D2667" s="2">
        <v>169214</v>
      </c>
      <c r="E2667" s="2">
        <v>170102</v>
      </c>
      <c r="F2667" s="3" t="s">
        <v>3356</v>
      </c>
      <c r="G2667" s="2">
        <v>5</v>
      </c>
      <c r="H2667" s="2">
        <v>170107</v>
      </c>
      <c r="I2667" s="3" t="s">
        <v>3363</v>
      </c>
      <c r="J2667" s="15" t="s">
        <v>5688</v>
      </c>
      <c r="K2667" s="24" t="s">
        <v>5688</v>
      </c>
      <c r="L2667" s="15">
        <v>45255</v>
      </c>
      <c r="M2667" s="15">
        <v>45260</v>
      </c>
      <c r="N2667" s="15"/>
      <c r="O2667" s="26">
        <f>VLOOKUP(D2667,quash!A$2:$I$7791,9,FALSE)</f>
        <v>1</v>
      </c>
      <c r="P2667" s="7">
        <v>11000</v>
      </c>
      <c r="Q2667" s="26">
        <v>134</v>
      </c>
      <c r="R2667" s="19">
        <v>5.7794490376783518E-2</v>
      </c>
      <c r="S2667" s="26">
        <v>16</v>
      </c>
      <c r="T2667" s="7">
        <v>7000</v>
      </c>
      <c r="U2667" s="2">
        <v>142</v>
      </c>
      <c r="V2667" s="11">
        <v>1758.65</v>
      </c>
      <c r="W2667" s="14" t="s">
        <v>5281</v>
      </c>
      <c r="X2667" s="18">
        <v>1</v>
      </c>
      <c r="Y2667" s="9">
        <v>7000</v>
      </c>
      <c r="Z2667" s="19">
        <f t="shared" si="668"/>
        <v>0</v>
      </c>
      <c r="AA2667" s="25">
        <v>1758.65</v>
      </c>
      <c r="AB2667" s="30">
        <f t="shared" si="669"/>
        <v>227000</v>
      </c>
      <c r="AC2667" s="30">
        <f t="shared" si="679"/>
        <v>3.0837004405286344E-2</v>
      </c>
      <c r="AD2667" s="31">
        <f t="shared" si="680"/>
        <v>4.1321585903083697</v>
      </c>
      <c r="AE2667" s="31">
        <f t="shared" si="681"/>
        <v>4.3788546255506606</v>
      </c>
      <c r="AG2667" s="30">
        <f t="shared" si="670"/>
        <v>2427000</v>
      </c>
      <c r="AH2667" s="30">
        <f t="shared" si="676"/>
        <v>2.88421920065925E-3</v>
      </c>
      <c r="AI2667" s="31">
        <f t="shared" si="677"/>
        <v>0.38648537288833951</v>
      </c>
      <c r="AJ2667" s="31">
        <f t="shared" si="678"/>
        <v>0.40955912649361348</v>
      </c>
      <c r="AK2667" s="30">
        <f>IF(W2667="si",($S2667*'COSTOS DE CREDITOS'!$C$27)/DATA!$G2667,"")</f>
        <v>65.906835757745824</v>
      </c>
      <c r="AL2667" s="90">
        <f>IF(W2667="si",'COSTOS DE CREDITOS'!$C$35,"")</f>
        <v>20.421138461538462</v>
      </c>
      <c r="AM2667" s="30">
        <f t="shared" si="671"/>
        <v>430.76923076923077</v>
      </c>
      <c r="AN2667" s="30">
        <f t="shared" si="672"/>
        <v>0</v>
      </c>
      <c r="AO2667" s="30">
        <f t="shared" si="673"/>
        <v>517.09720498851505</v>
      </c>
      <c r="AP2667" s="30">
        <f t="shared" si="674"/>
        <v>1241.5527950114852</v>
      </c>
      <c r="AQ2667" s="19">
        <f t="shared" si="675"/>
        <v>0.70596923493104657</v>
      </c>
    </row>
    <row r="2668" spans="1:43" x14ac:dyDescent="0.2">
      <c r="A2668" s="23" t="s">
        <v>5665</v>
      </c>
      <c r="B2668" s="6" t="s">
        <v>5669</v>
      </c>
      <c r="C2668" s="6" t="s">
        <v>5670</v>
      </c>
      <c r="D2668" s="2">
        <v>169920</v>
      </c>
      <c r="E2668" s="2">
        <v>169995</v>
      </c>
      <c r="F2668" s="3" t="s">
        <v>1282</v>
      </c>
      <c r="G2668" s="2">
        <v>8</v>
      </c>
      <c r="H2668" s="2">
        <v>170003</v>
      </c>
      <c r="I2668" s="3" t="s">
        <v>3364</v>
      </c>
      <c r="J2668" s="15" t="s">
        <v>5688</v>
      </c>
      <c r="K2668" s="24" t="s">
        <v>5688</v>
      </c>
      <c r="L2668" s="15">
        <v>45253</v>
      </c>
      <c r="M2668" s="15">
        <v>45260</v>
      </c>
      <c r="N2668" s="15"/>
      <c r="O2668" s="26">
        <f>VLOOKUP(D2668,quash!A$2:$I$7791,9,FALSE)</f>
        <v>6</v>
      </c>
      <c r="P2668" s="7">
        <v>20000</v>
      </c>
      <c r="Q2668" s="26">
        <v>113</v>
      </c>
      <c r="R2668" s="19">
        <v>3.5677249408633836E-2</v>
      </c>
      <c r="S2668" s="26">
        <v>16</v>
      </c>
      <c r="T2668" s="7">
        <v>5000</v>
      </c>
      <c r="U2668" s="2">
        <v>147</v>
      </c>
      <c r="V2668" s="11">
        <v>1303.3399999999999</v>
      </c>
      <c r="W2668" s="14" t="s">
        <v>5281</v>
      </c>
      <c r="X2668" s="18">
        <v>1</v>
      </c>
      <c r="Y2668" s="9">
        <v>5000</v>
      </c>
      <c r="Z2668" s="19">
        <f t="shared" si="668"/>
        <v>0</v>
      </c>
      <c r="AA2668" s="25">
        <v>1303.3399999999999</v>
      </c>
      <c r="AB2668" s="30">
        <f t="shared" si="669"/>
        <v>52000</v>
      </c>
      <c r="AC2668" s="30">
        <f t="shared" si="679"/>
        <v>9.6153846153846159E-2</v>
      </c>
      <c r="AD2668" s="31">
        <f t="shared" si="680"/>
        <v>10.865384615384617</v>
      </c>
      <c r="AE2668" s="31">
        <f t="shared" si="681"/>
        <v>14.134615384615385</v>
      </c>
      <c r="AG2668" s="30">
        <f t="shared" si="670"/>
        <v>288000</v>
      </c>
      <c r="AH2668" s="30">
        <f t="shared" si="676"/>
        <v>1.7361111111111112E-2</v>
      </c>
      <c r="AI2668" s="31">
        <f t="shared" si="677"/>
        <v>1.9618055555555556</v>
      </c>
      <c r="AJ2668" s="31">
        <f t="shared" si="678"/>
        <v>2.5520833333333335</v>
      </c>
      <c r="AK2668" s="30">
        <f>IF(W2668="si",($S2668*'COSTOS DE CREDITOS'!$C$27)/DATA!$G2668,"")</f>
        <v>41.191772348591137</v>
      </c>
      <c r="AL2668" s="90">
        <f>IF(W2668="si",'COSTOS DE CREDITOS'!$C$35,"")</f>
        <v>20.421138461538462</v>
      </c>
      <c r="AM2668" s="30">
        <f t="shared" si="671"/>
        <v>307.69230769230774</v>
      </c>
      <c r="AN2668" s="30">
        <f t="shared" si="672"/>
        <v>0</v>
      </c>
      <c r="AO2668" s="30">
        <f t="shared" si="673"/>
        <v>369.30521850243736</v>
      </c>
      <c r="AP2668" s="30">
        <f t="shared" si="674"/>
        <v>934.03478149756256</v>
      </c>
      <c r="AQ2668" s="19">
        <f t="shared" si="675"/>
        <v>0.71664706177786508</v>
      </c>
    </row>
    <row r="2669" spans="1:43" x14ac:dyDescent="0.2">
      <c r="A2669" s="23" t="s">
        <v>5665</v>
      </c>
      <c r="B2669" s="6" t="s">
        <v>5669</v>
      </c>
      <c r="C2669" s="6" t="s">
        <v>5670</v>
      </c>
      <c r="D2669" s="2">
        <v>169921</v>
      </c>
      <c r="E2669" s="2">
        <v>169995</v>
      </c>
      <c r="F2669" s="3" t="s">
        <v>1282</v>
      </c>
      <c r="G2669" s="2">
        <v>8</v>
      </c>
      <c r="H2669" s="2">
        <v>170004</v>
      </c>
      <c r="I2669" s="3" t="s">
        <v>3365</v>
      </c>
      <c r="J2669" s="15">
        <v>45252</v>
      </c>
      <c r="K2669" s="24">
        <v>1285558091</v>
      </c>
      <c r="L2669" s="15">
        <v>45253</v>
      </c>
      <c r="M2669" s="15">
        <v>45260</v>
      </c>
      <c r="N2669" s="15"/>
      <c r="O2669" s="26">
        <f>VLOOKUP(D2669,quash!A$2:$I$7791,9,FALSE)</f>
        <v>6</v>
      </c>
      <c r="P2669" s="7">
        <v>10000</v>
      </c>
      <c r="Q2669" s="26">
        <v>115</v>
      </c>
      <c r="R2669" s="19">
        <v>3.97705569269148E-2</v>
      </c>
      <c r="S2669" s="26">
        <v>16</v>
      </c>
      <c r="T2669" s="7">
        <v>6000</v>
      </c>
      <c r="U2669" s="2">
        <v>142</v>
      </c>
      <c r="V2669" s="11">
        <v>1503.37</v>
      </c>
      <c r="W2669" s="14" t="s">
        <v>5281</v>
      </c>
      <c r="X2669" s="18">
        <v>1</v>
      </c>
      <c r="Y2669" s="9">
        <v>6000</v>
      </c>
      <c r="Z2669" s="19">
        <f t="shared" si="668"/>
        <v>0</v>
      </c>
      <c r="AA2669" s="25">
        <v>1503.37</v>
      </c>
      <c r="AB2669" s="30">
        <f t="shared" si="669"/>
        <v>52000</v>
      </c>
      <c r="AC2669" s="30">
        <f t="shared" si="679"/>
        <v>0.11538461538461539</v>
      </c>
      <c r="AD2669" s="31">
        <f t="shared" si="680"/>
        <v>13.26923076923077</v>
      </c>
      <c r="AE2669" s="31">
        <f t="shared" si="681"/>
        <v>16.384615384615387</v>
      </c>
      <c r="AG2669" s="30">
        <f t="shared" si="670"/>
        <v>288000</v>
      </c>
      <c r="AH2669" s="30">
        <f t="shared" si="676"/>
        <v>2.0833333333333332E-2</v>
      </c>
      <c r="AI2669" s="31">
        <f t="shared" si="677"/>
        <v>2.395833333333333</v>
      </c>
      <c r="AJ2669" s="31">
        <f t="shared" si="678"/>
        <v>2.958333333333333</v>
      </c>
      <c r="AK2669" s="30">
        <f>IF(W2669="si",($S2669*'COSTOS DE CREDITOS'!$C$27)/DATA!$G2669,"")</f>
        <v>41.191772348591137</v>
      </c>
      <c r="AL2669" s="90">
        <f>IF(W2669="si",'COSTOS DE CREDITOS'!$C$35,"")</f>
        <v>20.421138461538462</v>
      </c>
      <c r="AM2669" s="30">
        <f t="shared" si="671"/>
        <v>369.23076923076923</v>
      </c>
      <c r="AN2669" s="30">
        <f t="shared" si="672"/>
        <v>0</v>
      </c>
      <c r="AO2669" s="30">
        <f t="shared" si="673"/>
        <v>430.84368004089885</v>
      </c>
      <c r="AP2669" s="30">
        <f t="shared" si="674"/>
        <v>1072.5263199591011</v>
      </c>
      <c r="AQ2669" s="19">
        <f t="shared" si="675"/>
        <v>0.71341474152011897</v>
      </c>
    </row>
    <row r="2670" spans="1:43" x14ac:dyDescent="0.2">
      <c r="A2670" s="23" t="s">
        <v>5665</v>
      </c>
      <c r="B2670" s="6" t="s">
        <v>5683</v>
      </c>
      <c r="C2670" s="6" t="s">
        <v>5670</v>
      </c>
      <c r="D2670" s="4">
        <v>169565</v>
      </c>
      <c r="E2670" s="4">
        <v>170173</v>
      </c>
      <c r="F2670" s="5" t="s">
        <v>3366</v>
      </c>
      <c r="G2670" s="2">
        <v>5</v>
      </c>
      <c r="H2670" s="4">
        <v>170174</v>
      </c>
      <c r="I2670" s="5" t="s">
        <v>3367</v>
      </c>
      <c r="J2670" s="15" t="s">
        <v>5688</v>
      </c>
      <c r="K2670" s="24" t="s">
        <v>5688</v>
      </c>
      <c r="L2670" s="15">
        <v>45255</v>
      </c>
      <c r="M2670" s="15">
        <v>45260</v>
      </c>
      <c r="N2670" s="15"/>
      <c r="O2670" s="26">
        <f>VLOOKUP(D2670,quash!A$2:$I$7791,9,FALSE)</f>
        <v>4</v>
      </c>
      <c r="P2670" s="7">
        <v>9000</v>
      </c>
      <c r="Q2670" s="26">
        <v>134</v>
      </c>
      <c r="R2670" s="19">
        <v>5.7767754488533454E-2</v>
      </c>
      <c r="S2670" s="26">
        <v>16</v>
      </c>
      <c r="T2670" s="8">
        <v>10000</v>
      </c>
      <c r="U2670" s="4">
        <v>147</v>
      </c>
      <c r="V2670" s="10">
        <v>2606.85</v>
      </c>
      <c r="W2670" s="14" t="s">
        <v>5281</v>
      </c>
      <c r="X2670" s="18">
        <v>1</v>
      </c>
      <c r="Y2670" s="9">
        <v>10000</v>
      </c>
      <c r="Z2670" s="19">
        <f t="shared" si="668"/>
        <v>0</v>
      </c>
      <c r="AA2670" s="25">
        <v>2606.85</v>
      </c>
      <c r="AB2670" s="30">
        <f t="shared" si="669"/>
        <v>93000</v>
      </c>
      <c r="AC2670" s="30">
        <f t="shared" si="679"/>
        <v>0.10752688172043011</v>
      </c>
      <c r="AD2670" s="31">
        <f t="shared" si="680"/>
        <v>14.408602150537634</v>
      </c>
      <c r="AE2670" s="31">
        <f t="shared" si="681"/>
        <v>15.806451612903226</v>
      </c>
      <c r="AG2670" s="30">
        <f t="shared" si="670"/>
        <v>927000</v>
      </c>
      <c r="AH2670" s="30">
        <f t="shared" si="676"/>
        <v>1.0787486515641856E-2</v>
      </c>
      <c r="AI2670" s="31">
        <f t="shared" si="677"/>
        <v>1.4455231930960086</v>
      </c>
      <c r="AJ2670" s="31">
        <f t="shared" si="678"/>
        <v>1.5857605177993528</v>
      </c>
      <c r="AK2670" s="30">
        <f>IF(W2670="si",($S2670*'COSTOS DE CREDITOS'!$C$27)/DATA!$G2670,"")</f>
        <v>65.906835757745824</v>
      </c>
      <c r="AL2670" s="90">
        <f>IF(W2670="si",'COSTOS DE CREDITOS'!$C$35,"")</f>
        <v>20.421138461538462</v>
      </c>
      <c r="AM2670" s="30">
        <f t="shared" si="671"/>
        <v>615.38461538461547</v>
      </c>
      <c r="AN2670" s="30">
        <f t="shared" si="672"/>
        <v>0</v>
      </c>
      <c r="AO2670" s="30">
        <f t="shared" si="673"/>
        <v>701.7125896038998</v>
      </c>
      <c r="AP2670" s="30">
        <f t="shared" si="674"/>
        <v>1905.1374103961002</v>
      </c>
      <c r="AQ2670" s="19">
        <f t="shared" si="675"/>
        <v>0.73081972894339919</v>
      </c>
    </row>
    <row r="2671" spans="1:43" x14ac:dyDescent="0.2">
      <c r="A2671" s="23" t="s">
        <v>5665</v>
      </c>
      <c r="B2671" s="6" t="s">
        <v>5683</v>
      </c>
      <c r="C2671" s="6" t="s">
        <v>5670</v>
      </c>
      <c r="D2671" s="2">
        <v>169168</v>
      </c>
      <c r="E2671" s="2">
        <v>170173</v>
      </c>
      <c r="F2671" s="3" t="s">
        <v>3366</v>
      </c>
      <c r="G2671" s="2">
        <v>5</v>
      </c>
      <c r="H2671" s="2">
        <v>170175</v>
      </c>
      <c r="I2671" s="3" t="s">
        <v>3368</v>
      </c>
      <c r="J2671" s="15">
        <v>45244</v>
      </c>
      <c r="K2671" s="24">
        <v>1278522992</v>
      </c>
      <c r="L2671" s="15">
        <v>45255</v>
      </c>
      <c r="M2671" s="15">
        <v>45260</v>
      </c>
      <c r="N2671" s="15"/>
      <c r="O2671" s="26">
        <f>VLOOKUP(D2671,quash!A$2:$I$7791,9,FALSE)</f>
        <v>2</v>
      </c>
      <c r="P2671" s="7">
        <v>10000</v>
      </c>
      <c r="Q2671" s="26">
        <v>127</v>
      </c>
      <c r="R2671" s="19">
        <v>5.24391097594855E-2</v>
      </c>
      <c r="S2671" s="26">
        <v>16</v>
      </c>
      <c r="T2671" s="7">
        <v>10000</v>
      </c>
      <c r="U2671" s="2">
        <v>142</v>
      </c>
      <c r="V2671" s="11">
        <v>2510.34</v>
      </c>
      <c r="W2671" s="14" t="s">
        <v>5281</v>
      </c>
      <c r="X2671" s="18">
        <v>1</v>
      </c>
      <c r="Y2671" s="9">
        <v>10000</v>
      </c>
      <c r="Z2671" s="19">
        <f t="shared" si="668"/>
        <v>0</v>
      </c>
      <c r="AA2671" s="25">
        <v>2510.34</v>
      </c>
      <c r="AB2671" s="30">
        <f t="shared" si="669"/>
        <v>285000</v>
      </c>
      <c r="AC2671" s="30">
        <f t="shared" si="679"/>
        <v>3.5087719298245612E-2</v>
      </c>
      <c r="AD2671" s="31">
        <f t="shared" si="680"/>
        <v>4.4561403508771926</v>
      </c>
      <c r="AE2671" s="31">
        <f t="shared" si="681"/>
        <v>4.9824561403508767</v>
      </c>
      <c r="AG2671" s="30">
        <f t="shared" si="670"/>
        <v>1695000</v>
      </c>
      <c r="AH2671" s="30">
        <f t="shared" si="676"/>
        <v>5.8997050147492625E-3</v>
      </c>
      <c r="AI2671" s="31">
        <f t="shared" si="677"/>
        <v>0.74926253687315636</v>
      </c>
      <c r="AJ2671" s="31">
        <f t="shared" si="678"/>
        <v>0.83775811209439532</v>
      </c>
      <c r="AK2671" s="30">
        <f>IF(W2671="si",($S2671*'COSTOS DE CREDITOS'!$C$27)/DATA!$G2671,"")</f>
        <v>65.906835757745824</v>
      </c>
      <c r="AL2671" s="90">
        <f>IF(W2671="si",'COSTOS DE CREDITOS'!$C$35,"")</f>
        <v>20.421138461538462</v>
      </c>
      <c r="AM2671" s="30">
        <f t="shared" si="671"/>
        <v>615.38461538461547</v>
      </c>
      <c r="AN2671" s="30">
        <f t="shared" si="672"/>
        <v>0</v>
      </c>
      <c r="AO2671" s="30">
        <f t="shared" si="673"/>
        <v>701.7125896038998</v>
      </c>
      <c r="AP2671" s="30">
        <f t="shared" si="674"/>
        <v>1808.6274103961005</v>
      </c>
      <c r="AQ2671" s="19">
        <f t="shared" si="675"/>
        <v>0.72047109570659762</v>
      </c>
    </row>
    <row r="2672" spans="1:43" x14ac:dyDescent="0.2">
      <c r="A2672" s="23" t="s">
        <v>5665</v>
      </c>
      <c r="B2672" s="6" t="s">
        <v>5683</v>
      </c>
      <c r="C2672" s="6" t="s">
        <v>5670</v>
      </c>
      <c r="D2672" s="2">
        <v>169327</v>
      </c>
      <c r="E2672" s="2">
        <v>170173</v>
      </c>
      <c r="F2672" s="3" t="s">
        <v>3366</v>
      </c>
      <c r="G2672" s="2">
        <v>5</v>
      </c>
      <c r="H2672" s="2">
        <v>170176</v>
      </c>
      <c r="I2672" s="3" t="s">
        <v>3369</v>
      </c>
      <c r="J2672" s="15" t="s">
        <v>5688</v>
      </c>
      <c r="K2672" s="24" t="s">
        <v>5688</v>
      </c>
      <c r="L2672" s="15">
        <v>45255</v>
      </c>
      <c r="M2672" s="15">
        <v>45260</v>
      </c>
      <c r="N2672" s="15"/>
      <c r="O2672" s="26">
        <f>VLOOKUP(D2672,quash!A$2:$I$7791,9,FALSE)</f>
        <v>2</v>
      </c>
      <c r="P2672" s="7">
        <v>9000</v>
      </c>
      <c r="Q2672" s="26">
        <v>134</v>
      </c>
      <c r="R2672" s="19">
        <v>5.7767754488533454E-2</v>
      </c>
      <c r="S2672" s="26">
        <v>16</v>
      </c>
      <c r="T2672" s="7">
        <v>10000</v>
      </c>
      <c r="U2672" s="2">
        <v>147</v>
      </c>
      <c r="V2672" s="11">
        <v>2606.85</v>
      </c>
      <c r="W2672" s="14" t="s">
        <v>5281</v>
      </c>
      <c r="X2672" s="18">
        <v>1</v>
      </c>
      <c r="Y2672" s="9">
        <v>10000</v>
      </c>
      <c r="Z2672" s="19">
        <f t="shared" si="668"/>
        <v>0</v>
      </c>
      <c r="AA2672" s="25">
        <v>2606.85</v>
      </c>
      <c r="AB2672" s="30">
        <f t="shared" si="669"/>
        <v>285000</v>
      </c>
      <c r="AC2672" s="30">
        <f t="shared" si="679"/>
        <v>3.5087719298245612E-2</v>
      </c>
      <c r="AD2672" s="31">
        <f t="shared" si="680"/>
        <v>4.7017543859649118</v>
      </c>
      <c r="AE2672" s="31">
        <f t="shared" si="681"/>
        <v>5.1578947368421053</v>
      </c>
      <c r="AG2672" s="30">
        <f t="shared" si="670"/>
        <v>1695000</v>
      </c>
      <c r="AH2672" s="30">
        <f t="shared" si="676"/>
        <v>5.8997050147492625E-3</v>
      </c>
      <c r="AI2672" s="31">
        <f t="shared" si="677"/>
        <v>0.79056047197640122</v>
      </c>
      <c r="AJ2672" s="31">
        <f t="shared" si="678"/>
        <v>0.86725663716814161</v>
      </c>
      <c r="AK2672" s="30">
        <f>IF(W2672="si",($S2672*'COSTOS DE CREDITOS'!$C$27)/DATA!$G2672,"")</f>
        <v>65.906835757745824</v>
      </c>
      <c r="AL2672" s="90">
        <f>IF(W2672="si",'COSTOS DE CREDITOS'!$C$35,"")</f>
        <v>20.421138461538462</v>
      </c>
      <c r="AM2672" s="30">
        <f t="shared" si="671"/>
        <v>615.38461538461547</v>
      </c>
      <c r="AN2672" s="30">
        <f t="shared" si="672"/>
        <v>0</v>
      </c>
      <c r="AO2672" s="30">
        <f t="shared" si="673"/>
        <v>701.7125896038998</v>
      </c>
      <c r="AP2672" s="30">
        <f t="shared" si="674"/>
        <v>1905.1374103961002</v>
      </c>
      <c r="AQ2672" s="19">
        <f t="shared" si="675"/>
        <v>0.73081972894339919</v>
      </c>
    </row>
    <row r="2673" spans="1:43" x14ac:dyDescent="0.2">
      <c r="A2673" s="23" t="s">
        <v>5665</v>
      </c>
      <c r="B2673" s="6" t="s">
        <v>5683</v>
      </c>
      <c r="C2673" s="6" t="s">
        <v>5670</v>
      </c>
      <c r="D2673" s="2">
        <v>169063</v>
      </c>
      <c r="E2673" s="2">
        <v>170173</v>
      </c>
      <c r="F2673" s="3" t="s">
        <v>3366</v>
      </c>
      <c r="G2673" s="2">
        <v>5</v>
      </c>
      <c r="H2673" s="2">
        <v>170177</v>
      </c>
      <c r="I2673" s="3" t="s">
        <v>3370</v>
      </c>
      <c r="J2673" s="15" t="s">
        <v>5688</v>
      </c>
      <c r="K2673" s="24" t="s">
        <v>5688</v>
      </c>
      <c r="L2673" s="15">
        <v>45255</v>
      </c>
      <c r="M2673" s="15">
        <v>45260</v>
      </c>
      <c r="N2673" s="15"/>
      <c r="O2673" s="26">
        <f>VLOOKUP(D2673,quash!A$2:$I$7791,9,FALSE)</f>
        <v>6</v>
      </c>
      <c r="P2673" s="7">
        <v>11000</v>
      </c>
      <c r="Q2673" s="26">
        <v>129</v>
      </c>
      <c r="R2673" s="19">
        <v>5.4391024530964803E-2</v>
      </c>
      <c r="S2673" s="26">
        <v>16</v>
      </c>
      <c r="T2673" s="7">
        <v>10000</v>
      </c>
      <c r="U2673" s="2">
        <v>147</v>
      </c>
      <c r="V2673" s="11">
        <v>2606.85</v>
      </c>
      <c r="W2673" s="14" t="s">
        <v>5281</v>
      </c>
      <c r="X2673" s="18">
        <v>1</v>
      </c>
      <c r="Y2673" s="9">
        <v>10000</v>
      </c>
      <c r="Z2673" s="19">
        <f t="shared" si="668"/>
        <v>0</v>
      </c>
      <c r="AA2673" s="25">
        <v>2606.85</v>
      </c>
      <c r="AB2673" s="30">
        <f t="shared" si="669"/>
        <v>52000</v>
      </c>
      <c r="AC2673" s="30">
        <f t="shared" si="679"/>
        <v>0.19230769230769232</v>
      </c>
      <c r="AD2673" s="31">
        <f t="shared" si="680"/>
        <v>24.80769230769231</v>
      </c>
      <c r="AE2673" s="31">
        <f t="shared" si="681"/>
        <v>28.26923076923077</v>
      </c>
      <c r="AG2673" s="30">
        <f t="shared" si="670"/>
        <v>288000</v>
      </c>
      <c r="AH2673" s="30">
        <f t="shared" si="676"/>
        <v>3.4722222222222224E-2</v>
      </c>
      <c r="AI2673" s="31">
        <f t="shared" si="677"/>
        <v>4.479166666666667</v>
      </c>
      <c r="AJ2673" s="31">
        <f t="shared" si="678"/>
        <v>5.104166666666667</v>
      </c>
      <c r="AK2673" s="30">
        <f>IF(W2673="si",($S2673*'COSTOS DE CREDITOS'!$C$27)/DATA!$G2673,"")</f>
        <v>65.906835757745824</v>
      </c>
      <c r="AL2673" s="90">
        <f>IF(W2673="si",'COSTOS DE CREDITOS'!$C$35,"")</f>
        <v>20.421138461538462</v>
      </c>
      <c r="AM2673" s="30">
        <f t="shared" si="671"/>
        <v>615.38461538461547</v>
      </c>
      <c r="AN2673" s="30">
        <f t="shared" si="672"/>
        <v>0</v>
      </c>
      <c r="AO2673" s="30">
        <f t="shared" si="673"/>
        <v>701.7125896038998</v>
      </c>
      <c r="AP2673" s="30">
        <f t="shared" si="674"/>
        <v>1905.1374103961002</v>
      </c>
      <c r="AQ2673" s="19">
        <f t="shared" si="675"/>
        <v>0.73081972894339919</v>
      </c>
    </row>
    <row r="2674" spans="1:43" x14ac:dyDescent="0.2">
      <c r="A2674" s="23" t="s">
        <v>5665</v>
      </c>
      <c r="B2674" s="6" t="s">
        <v>5683</v>
      </c>
      <c r="C2674" s="6" t="s">
        <v>5670</v>
      </c>
      <c r="D2674" s="2">
        <v>169191</v>
      </c>
      <c r="E2674" s="2">
        <v>170173</v>
      </c>
      <c r="F2674" s="3" t="s">
        <v>3366</v>
      </c>
      <c r="G2674" s="2">
        <v>5</v>
      </c>
      <c r="H2674" s="2">
        <v>170178</v>
      </c>
      <c r="I2674" s="3" t="s">
        <v>3371</v>
      </c>
      <c r="J2674" s="15" t="s">
        <v>5688</v>
      </c>
      <c r="K2674" s="24" t="s">
        <v>5688</v>
      </c>
      <c r="L2674" s="15">
        <v>45255</v>
      </c>
      <c r="M2674" s="15">
        <v>45260</v>
      </c>
      <c r="N2674" s="15"/>
      <c r="O2674" s="26">
        <f>VLOOKUP(D2674,quash!A$2:$I$7791,9,FALSE)</f>
        <v>2</v>
      </c>
      <c r="P2674" s="7">
        <v>9000</v>
      </c>
      <c r="Q2674" s="26">
        <v>134</v>
      </c>
      <c r="R2674" s="19">
        <v>5.6069373597402335E-2</v>
      </c>
      <c r="S2674" s="26">
        <v>16</v>
      </c>
      <c r="T2674" s="7">
        <v>6000</v>
      </c>
      <c r="U2674" s="2">
        <v>147</v>
      </c>
      <c r="V2674" s="11">
        <v>1558.57</v>
      </c>
      <c r="W2674" s="14" t="s">
        <v>5281</v>
      </c>
      <c r="X2674" s="18">
        <v>1</v>
      </c>
      <c r="Y2674" s="9">
        <v>6000</v>
      </c>
      <c r="Z2674" s="19">
        <f t="shared" si="668"/>
        <v>0</v>
      </c>
      <c r="AA2674" s="25">
        <v>1558.57</v>
      </c>
      <c r="AB2674" s="30">
        <f t="shared" si="669"/>
        <v>285000</v>
      </c>
      <c r="AC2674" s="30">
        <f t="shared" si="679"/>
        <v>2.1052631578947368E-2</v>
      </c>
      <c r="AD2674" s="31">
        <f t="shared" si="680"/>
        <v>2.8210526315789473</v>
      </c>
      <c r="AE2674" s="31">
        <f t="shared" si="681"/>
        <v>3.094736842105263</v>
      </c>
      <c r="AG2674" s="30">
        <f t="shared" si="670"/>
        <v>1695000</v>
      </c>
      <c r="AH2674" s="30">
        <f t="shared" si="676"/>
        <v>3.5398230088495575E-3</v>
      </c>
      <c r="AI2674" s="31">
        <f t="shared" si="677"/>
        <v>0.4743362831858407</v>
      </c>
      <c r="AJ2674" s="31">
        <f t="shared" si="678"/>
        <v>0.52035398230088492</v>
      </c>
      <c r="AK2674" s="30">
        <f>IF(W2674="si",($S2674*'COSTOS DE CREDITOS'!$C$27)/DATA!$G2674,"")</f>
        <v>65.906835757745824</v>
      </c>
      <c r="AL2674" s="90">
        <f>IF(W2674="si",'COSTOS DE CREDITOS'!$C$35,"")</f>
        <v>20.421138461538462</v>
      </c>
      <c r="AM2674" s="30">
        <f t="shared" si="671"/>
        <v>369.23076923076923</v>
      </c>
      <c r="AN2674" s="30">
        <f t="shared" si="672"/>
        <v>0</v>
      </c>
      <c r="AO2674" s="30">
        <f t="shared" si="673"/>
        <v>455.5587434500535</v>
      </c>
      <c r="AP2674" s="30">
        <f t="shared" si="674"/>
        <v>1103.0112565499464</v>
      </c>
      <c r="AQ2674" s="19">
        <f t="shared" si="675"/>
        <v>0.70770722941539133</v>
      </c>
    </row>
    <row r="2675" spans="1:43" x14ac:dyDescent="0.2">
      <c r="A2675" s="23" t="s">
        <v>5665</v>
      </c>
      <c r="B2675" s="6" t="s">
        <v>5677</v>
      </c>
      <c r="C2675" s="6" t="s">
        <v>5667</v>
      </c>
      <c r="D2675" s="4">
        <v>169467</v>
      </c>
      <c r="E2675" s="4">
        <v>170207</v>
      </c>
      <c r="F2675" s="5" t="s">
        <v>3372</v>
      </c>
      <c r="G2675" s="2">
        <v>6</v>
      </c>
      <c r="H2675" s="4">
        <v>170208</v>
      </c>
      <c r="I2675" s="5" t="s">
        <v>3373</v>
      </c>
      <c r="J2675" s="15" t="s">
        <v>5688</v>
      </c>
      <c r="K2675" s="24" t="s">
        <v>5688</v>
      </c>
      <c r="L2675" s="15">
        <v>45257</v>
      </c>
      <c r="M2675" s="15">
        <v>45260</v>
      </c>
      <c r="N2675" s="15"/>
      <c r="O2675" s="26" t="e">
        <f>VLOOKUP(D2675,quash!A$2:$I$7791,9,FALSE)</f>
        <v>#N/A</v>
      </c>
      <c r="P2675" s="7">
        <v>14000</v>
      </c>
      <c r="Q2675" s="26">
        <v>112</v>
      </c>
      <c r="R2675" s="19">
        <v>3.4956090887866123E-2</v>
      </c>
      <c r="S2675" s="26">
        <v>16</v>
      </c>
      <c r="T2675" s="8">
        <v>6000</v>
      </c>
      <c r="U2675" s="4">
        <v>142</v>
      </c>
      <c r="V2675" s="10">
        <v>1503.37</v>
      </c>
      <c r="W2675" s="14" t="s">
        <v>5281</v>
      </c>
      <c r="X2675" s="18">
        <v>1</v>
      </c>
      <c r="Y2675" s="9">
        <v>6000</v>
      </c>
      <c r="Z2675" s="19">
        <f t="shared" si="668"/>
        <v>0</v>
      </c>
      <c r="AA2675" s="25">
        <v>1503.37</v>
      </c>
      <c r="AB2675" s="30">
        <f t="shared" si="669"/>
        <v>567000</v>
      </c>
      <c r="AC2675" s="30">
        <f t="shared" si="679"/>
        <v>1.0582010582010581E-2</v>
      </c>
      <c r="AD2675" s="31">
        <f t="shared" si="680"/>
        <v>1.1851851851851851</v>
      </c>
      <c r="AE2675" s="31">
        <f t="shared" si="681"/>
        <v>1.5026455026455026</v>
      </c>
      <c r="AG2675" s="30">
        <f t="shared" si="670"/>
        <v>6126000</v>
      </c>
      <c r="AH2675" s="30">
        <f t="shared" si="676"/>
        <v>9.7943192948090111E-4</v>
      </c>
      <c r="AI2675" s="31">
        <f t="shared" si="677"/>
        <v>0.10969637610186092</v>
      </c>
      <c r="AJ2675" s="31">
        <f t="shared" si="678"/>
        <v>0.13907933398628797</v>
      </c>
      <c r="AK2675" s="30">
        <f>IF(W2675="si",($S2675*'COSTOS DE CREDITOS'!$C$27)/DATA!$G2675,"")</f>
        <v>54.922363131454851</v>
      </c>
      <c r="AL2675" s="90">
        <f>IF(W2675="si",'COSTOS DE CREDITOS'!$C$35,"")</f>
        <v>20.421138461538462</v>
      </c>
      <c r="AM2675" s="30">
        <f t="shared" si="671"/>
        <v>369.23076923076923</v>
      </c>
      <c r="AN2675" s="30">
        <f t="shared" si="672"/>
        <v>0</v>
      </c>
      <c r="AO2675" s="30">
        <f t="shared" si="673"/>
        <v>444.5742708237625</v>
      </c>
      <c r="AP2675" s="30">
        <f t="shared" si="674"/>
        <v>1058.7957291762373</v>
      </c>
      <c r="AQ2675" s="19">
        <f t="shared" si="675"/>
        <v>0.70428153360532497</v>
      </c>
    </row>
    <row r="2676" spans="1:43" x14ac:dyDescent="0.2">
      <c r="A2676" s="23" t="s">
        <v>5665</v>
      </c>
      <c r="B2676" s="6" t="s">
        <v>5672</v>
      </c>
      <c r="C2676" s="6" t="s">
        <v>5667</v>
      </c>
      <c r="D2676" s="4">
        <v>169647</v>
      </c>
      <c r="E2676" s="4">
        <v>170339</v>
      </c>
      <c r="F2676" s="5" t="s">
        <v>3374</v>
      </c>
      <c r="G2676" s="2">
        <v>5</v>
      </c>
      <c r="H2676" s="4">
        <v>170340</v>
      </c>
      <c r="I2676" s="5" t="s">
        <v>3375</v>
      </c>
      <c r="J2676" s="15">
        <v>45254</v>
      </c>
      <c r="K2676" s="24">
        <v>1282245115</v>
      </c>
      <c r="L2676" s="15">
        <v>45257</v>
      </c>
      <c r="M2676" s="15">
        <v>45260</v>
      </c>
      <c r="N2676" s="15"/>
      <c r="O2676" s="26">
        <f>VLOOKUP(D2676,quash!A$2:$I$7791,9,FALSE)</f>
        <v>1</v>
      </c>
      <c r="P2676" s="7">
        <v>10000</v>
      </c>
      <c r="Q2676" s="26">
        <v>115</v>
      </c>
      <c r="R2676" s="19">
        <v>3.97705569269148E-2</v>
      </c>
      <c r="S2676" s="26">
        <v>16</v>
      </c>
      <c r="T2676" s="8">
        <v>8000</v>
      </c>
      <c r="U2676" s="4">
        <v>142</v>
      </c>
      <c r="V2676" s="10">
        <v>2013.74</v>
      </c>
      <c r="W2676" s="14" t="s">
        <v>5281</v>
      </c>
      <c r="X2676" s="18">
        <v>1</v>
      </c>
      <c r="Y2676" s="9">
        <v>8000</v>
      </c>
      <c r="Z2676" s="19">
        <f t="shared" si="668"/>
        <v>0</v>
      </c>
      <c r="AA2676" s="25">
        <v>2013.74</v>
      </c>
      <c r="AB2676" s="30">
        <f t="shared" si="669"/>
        <v>227000</v>
      </c>
      <c r="AC2676" s="30">
        <f t="shared" si="679"/>
        <v>3.5242290748898682E-2</v>
      </c>
      <c r="AD2676" s="31">
        <f t="shared" si="680"/>
        <v>4.0528634361233484</v>
      </c>
      <c r="AE2676" s="31">
        <f t="shared" si="681"/>
        <v>5.004405286343613</v>
      </c>
      <c r="AG2676" s="30">
        <f t="shared" si="670"/>
        <v>2427000</v>
      </c>
      <c r="AH2676" s="30">
        <f t="shared" si="676"/>
        <v>3.296250515039143E-3</v>
      </c>
      <c r="AI2676" s="31">
        <f t="shared" si="677"/>
        <v>0.37906880922950142</v>
      </c>
      <c r="AJ2676" s="31">
        <f t="shared" si="678"/>
        <v>0.4680675731355583</v>
      </c>
      <c r="AK2676" s="30">
        <f>IF(W2676="si",($S2676*'COSTOS DE CREDITOS'!$C$27)/DATA!$G2676,"")</f>
        <v>65.906835757745824</v>
      </c>
      <c r="AL2676" s="90">
        <f>IF(W2676="si",'COSTOS DE CREDITOS'!$C$35,"")</f>
        <v>20.421138461538462</v>
      </c>
      <c r="AM2676" s="30">
        <f t="shared" si="671"/>
        <v>492.30769230769232</v>
      </c>
      <c r="AN2676" s="30">
        <f t="shared" si="672"/>
        <v>0</v>
      </c>
      <c r="AO2676" s="30">
        <f t="shared" si="673"/>
        <v>578.63566652697659</v>
      </c>
      <c r="AP2676" s="30">
        <f t="shared" si="674"/>
        <v>1435.1043334730234</v>
      </c>
      <c r="AQ2676" s="19">
        <f t="shared" si="675"/>
        <v>0.71265621851531147</v>
      </c>
    </row>
    <row r="2677" spans="1:43" x14ac:dyDescent="0.2">
      <c r="A2677" s="23" t="s">
        <v>5665</v>
      </c>
      <c r="B2677" s="6" t="s">
        <v>5677</v>
      </c>
      <c r="C2677" s="6" t="s">
        <v>5667</v>
      </c>
      <c r="D2677" s="2">
        <v>169487</v>
      </c>
      <c r="E2677" s="2">
        <v>170207</v>
      </c>
      <c r="F2677" s="3" t="s">
        <v>3372</v>
      </c>
      <c r="G2677" s="2">
        <v>6</v>
      </c>
      <c r="H2677" s="2">
        <v>170209</v>
      </c>
      <c r="I2677" s="3" t="s">
        <v>3376</v>
      </c>
      <c r="J2677" s="15">
        <v>45246</v>
      </c>
      <c r="K2677" s="24">
        <v>1280333369</v>
      </c>
      <c r="L2677" s="15">
        <v>45257</v>
      </c>
      <c r="M2677" s="15">
        <v>45260</v>
      </c>
      <c r="N2677" s="15"/>
      <c r="O2677" s="26" t="e">
        <f>VLOOKUP(D2677,quash!A$2:$I$7791,9,FALSE)</f>
        <v>#N/A</v>
      </c>
      <c r="P2677" s="7">
        <v>7000</v>
      </c>
      <c r="Q2677" s="26">
        <v>111</v>
      </c>
      <c r="R2677" s="19">
        <v>3.3220596517330447E-2</v>
      </c>
      <c r="S2677" s="26">
        <v>16</v>
      </c>
      <c r="T2677" s="7">
        <v>7000</v>
      </c>
      <c r="U2677" s="2">
        <v>142</v>
      </c>
      <c r="V2677" s="11">
        <v>1758.65</v>
      </c>
      <c r="W2677" s="14" t="s">
        <v>5281</v>
      </c>
      <c r="X2677" s="18">
        <v>1</v>
      </c>
      <c r="Y2677" s="9">
        <v>7000</v>
      </c>
      <c r="Z2677" s="19">
        <f t="shared" si="668"/>
        <v>0</v>
      </c>
      <c r="AA2677" s="25">
        <v>1758.65</v>
      </c>
      <c r="AB2677" s="30">
        <f t="shared" si="669"/>
        <v>567000</v>
      </c>
      <c r="AC2677" s="30">
        <f t="shared" si="679"/>
        <v>1.2345679012345678E-2</v>
      </c>
      <c r="AD2677" s="31">
        <f t="shared" si="680"/>
        <v>1.3703703703703702</v>
      </c>
      <c r="AE2677" s="31">
        <f t="shared" si="681"/>
        <v>1.7530864197530862</v>
      </c>
      <c r="AG2677" s="30">
        <f t="shared" si="670"/>
        <v>6126000</v>
      </c>
      <c r="AH2677" s="30">
        <f t="shared" si="676"/>
        <v>1.1426705843943846E-3</v>
      </c>
      <c r="AI2677" s="31">
        <f t="shared" si="677"/>
        <v>0.12683643486777668</v>
      </c>
      <c r="AJ2677" s="31">
        <f t="shared" si="678"/>
        <v>0.16225922298400261</v>
      </c>
      <c r="AK2677" s="30">
        <f>IF(W2677="si",($S2677*'COSTOS DE CREDITOS'!$C$27)/DATA!$G2677,"")</f>
        <v>54.922363131454851</v>
      </c>
      <c r="AL2677" s="90">
        <f>IF(W2677="si",'COSTOS DE CREDITOS'!$C$35,"")</f>
        <v>20.421138461538462</v>
      </c>
      <c r="AM2677" s="30">
        <f t="shared" si="671"/>
        <v>430.76923076923077</v>
      </c>
      <c r="AN2677" s="30">
        <f t="shared" si="672"/>
        <v>0</v>
      </c>
      <c r="AO2677" s="30">
        <f t="shared" si="673"/>
        <v>506.11273236222405</v>
      </c>
      <c r="AP2677" s="30">
        <f t="shared" si="674"/>
        <v>1252.537267637776</v>
      </c>
      <c r="AQ2677" s="19">
        <f t="shared" si="675"/>
        <v>0.71221520350142209</v>
      </c>
    </row>
    <row r="2678" spans="1:43" x14ac:dyDescent="0.2">
      <c r="A2678" s="23" t="s">
        <v>5665</v>
      </c>
      <c r="B2678" s="6" t="s">
        <v>5677</v>
      </c>
      <c r="C2678" s="6" t="s">
        <v>5667</v>
      </c>
      <c r="D2678" s="2">
        <v>169541</v>
      </c>
      <c r="E2678" s="2">
        <v>170207</v>
      </c>
      <c r="F2678" s="3" t="s">
        <v>3372</v>
      </c>
      <c r="G2678" s="2">
        <v>6</v>
      </c>
      <c r="H2678" s="2">
        <v>170210</v>
      </c>
      <c r="I2678" s="3" t="s">
        <v>3377</v>
      </c>
      <c r="J2678" s="15">
        <v>45247</v>
      </c>
      <c r="K2678" s="24">
        <v>1280997706</v>
      </c>
      <c r="L2678" s="15">
        <v>45257</v>
      </c>
      <c r="M2678" s="15">
        <v>45260</v>
      </c>
      <c r="N2678" s="15"/>
      <c r="O2678" s="26" t="e">
        <f>VLOOKUP(D2678,quash!A$2:$I$7791,9,FALSE)</f>
        <v>#N/A</v>
      </c>
      <c r="P2678" s="7">
        <v>7000</v>
      </c>
      <c r="Q2678" s="26">
        <v>114</v>
      </c>
      <c r="R2678" s="19">
        <v>5.9818464604665163E-3</v>
      </c>
      <c r="S2678" s="26">
        <v>16</v>
      </c>
      <c r="T2678" s="7">
        <v>6000</v>
      </c>
      <c r="U2678" s="2">
        <v>142</v>
      </c>
      <c r="V2678" s="11">
        <v>1503.37</v>
      </c>
      <c r="W2678" s="14" t="s">
        <v>5281</v>
      </c>
      <c r="X2678" s="18">
        <v>1</v>
      </c>
      <c r="Y2678" s="9">
        <v>6000</v>
      </c>
      <c r="Z2678" s="19">
        <f t="shared" si="668"/>
        <v>0</v>
      </c>
      <c r="AA2678" s="25">
        <v>1503.37</v>
      </c>
      <c r="AB2678" s="30">
        <f t="shared" si="669"/>
        <v>567000</v>
      </c>
      <c r="AC2678" s="30">
        <f t="shared" si="679"/>
        <v>1.0582010582010581E-2</v>
      </c>
      <c r="AD2678" s="31">
        <f t="shared" si="680"/>
        <v>1.2063492063492063</v>
      </c>
      <c r="AE2678" s="31">
        <f t="shared" si="681"/>
        <v>1.5026455026455026</v>
      </c>
      <c r="AG2678" s="30">
        <f t="shared" si="670"/>
        <v>6126000</v>
      </c>
      <c r="AH2678" s="30">
        <f t="shared" si="676"/>
        <v>9.7943192948090111E-4</v>
      </c>
      <c r="AI2678" s="31">
        <f t="shared" si="677"/>
        <v>0.11165523996082273</v>
      </c>
      <c r="AJ2678" s="31">
        <f t="shared" si="678"/>
        <v>0.13907933398628797</v>
      </c>
      <c r="AK2678" s="30">
        <f>IF(W2678="si",($S2678*'COSTOS DE CREDITOS'!$C$27)/DATA!$G2678,"")</f>
        <v>54.922363131454851</v>
      </c>
      <c r="AL2678" s="90">
        <f>IF(W2678="si",'COSTOS DE CREDITOS'!$C$35,"")</f>
        <v>20.421138461538462</v>
      </c>
      <c r="AM2678" s="30">
        <f t="shared" si="671"/>
        <v>369.23076923076923</v>
      </c>
      <c r="AN2678" s="30">
        <f t="shared" si="672"/>
        <v>0</v>
      </c>
      <c r="AO2678" s="30">
        <f t="shared" si="673"/>
        <v>444.5742708237625</v>
      </c>
      <c r="AP2678" s="30">
        <f t="shared" si="674"/>
        <v>1058.7957291762373</v>
      </c>
      <c r="AQ2678" s="19">
        <f t="shared" si="675"/>
        <v>0.70428153360532497</v>
      </c>
    </row>
    <row r="2679" spans="1:43" x14ac:dyDescent="0.2">
      <c r="A2679" s="23" t="s">
        <v>5665</v>
      </c>
      <c r="B2679" s="6" t="s">
        <v>5677</v>
      </c>
      <c r="C2679" s="6" t="s">
        <v>5667</v>
      </c>
      <c r="D2679" s="2">
        <v>169537</v>
      </c>
      <c r="E2679" s="2">
        <v>170207</v>
      </c>
      <c r="F2679" s="3" t="s">
        <v>3372</v>
      </c>
      <c r="G2679" s="2">
        <v>6</v>
      </c>
      <c r="H2679" s="2">
        <v>170211</v>
      </c>
      <c r="I2679" s="3" t="s">
        <v>3378</v>
      </c>
      <c r="J2679" s="15">
        <v>45247</v>
      </c>
      <c r="K2679" s="24">
        <v>1280966524</v>
      </c>
      <c r="L2679" s="15">
        <v>45257</v>
      </c>
      <c r="M2679" s="15">
        <v>45260</v>
      </c>
      <c r="N2679" s="15"/>
      <c r="O2679" s="26" t="e">
        <f>VLOOKUP(D2679,quash!A$2:$I$7791,9,FALSE)</f>
        <v>#N/A</v>
      </c>
      <c r="P2679" s="7">
        <v>7000</v>
      </c>
      <c r="Q2679" s="26">
        <v>111</v>
      </c>
      <c r="R2679" s="19">
        <v>3.3220596517330447E-2</v>
      </c>
      <c r="S2679" s="26">
        <v>16</v>
      </c>
      <c r="T2679" s="7">
        <v>6000</v>
      </c>
      <c r="U2679" s="2">
        <v>142</v>
      </c>
      <c r="V2679" s="11">
        <v>1503.37</v>
      </c>
      <c r="W2679" s="14" t="s">
        <v>5281</v>
      </c>
      <c r="X2679" s="18">
        <v>1</v>
      </c>
      <c r="Y2679" s="9">
        <v>6000</v>
      </c>
      <c r="Z2679" s="19">
        <f t="shared" si="668"/>
        <v>0</v>
      </c>
      <c r="AA2679" s="25">
        <v>1503.37</v>
      </c>
      <c r="AB2679" s="30">
        <f t="shared" si="669"/>
        <v>567000</v>
      </c>
      <c r="AC2679" s="30">
        <f t="shared" si="679"/>
        <v>1.0582010582010581E-2</v>
      </c>
      <c r="AD2679" s="31">
        <f t="shared" si="680"/>
        <v>1.1746031746031744</v>
      </c>
      <c r="AE2679" s="31">
        <f t="shared" si="681"/>
        <v>1.5026455026455026</v>
      </c>
      <c r="AG2679" s="30">
        <f t="shared" si="670"/>
        <v>6126000</v>
      </c>
      <c r="AH2679" s="30">
        <f t="shared" si="676"/>
        <v>9.7943192948090111E-4</v>
      </c>
      <c r="AI2679" s="31">
        <f t="shared" si="677"/>
        <v>0.10871694417238002</v>
      </c>
      <c r="AJ2679" s="31">
        <f t="shared" si="678"/>
        <v>0.13907933398628797</v>
      </c>
      <c r="AK2679" s="30">
        <f>IF(W2679="si",($S2679*'COSTOS DE CREDITOS'!$C$27)/DATA!$G2679,"")</f>
        <v>54.922363131454851</v>
      </c>
      <c r="AL2679" s="90">
        <f>IF(W2679="si",'COSTOS DE CREDITOS'!$C$35,"")</f>
        <v>20.421138461538462</v>
      </c>
      <c r="AM2679" s="30">
        <f t="shared" si="671"/>
        <v>369.23076923076923</v>
      </c>
      <c r="AN2679" s="30">
        <f t="shared" si="672"/>
        <v>0</v>
      </c>
      <c r="AO2679" s="30">
        <f t="shared" si="673"/>
        <v>444.5742708237625</v>
      </c>
      <c r="AP2679" s="30">
        <f t="shared" si="674"/>
        <v>1058.7957291762373</v>
      </c>
      <c r="AQ2679" s="19">
        <f t="shared" si="675"/>
        <v>0.70428153360532497</v>
      </c>
    </row>
    <row r="2680" spans="1:43" x14ac:dyDescent="0.2">
      <c r="A2680" s="23" t="s">
        <v>5665</v>
      </c>
      <c r="B2680" s="6" t="s">
        <v>5677</v>
      </c>
      <c r="C2680" s="6" t="s">
        <v>5667</v>
      </c>
      <c r="D2680" s="2">
        <v>169498</v>
      </c>
      <c r="E2680" s="2">
        <v>170207</v>
      </c>
      <c r="F2680" s="3" t="s">
        <v>3372</v>
      </c>
      <c r="G2680" s="2">
        <v>6</v>
      </c>
      <c r="H2680" s="2">
        <v>170212</v>
      </c>
      <c r="I2680" s="3" t="s">
        <v>3379</v>
      </c>
      <c r="J2680" s="15">
        <v>45357</v>
      </c>
      <c r="K2680" s="24">
        <v>1355031903</v>
      </c>
      <c r="L2680" s="15">
        <v>45257</v>
      </c>
      <c r="M2680" s="15">
        <v>45260</v>
      </c>
      <c r="N2680" s="15"/>
      <c r="O2680" s="26" t="e">
        <f>VLOOKUP(D2680,quash!A$2:$I$7791,9,FALSE)</f>
        <v>#N/A</v>
      </c>
      <c r="P2680" s="7">
        <v>7000</v>
      </c>
      <c r="Q2680" s="26">
        <v>114</v>
      </c>
      <c r="R2680" s="19">
        <v>5.9818464604665163E-3</v>
      </c>
      <c r="S2680" s="26">
        <v>16</v>
      </c>
      <c r="T2680" s="7">
        <v>6000</v>
      </c>
      <c r="U2680" s="2">
        <v>142</v>
      </c>
      <c r="V2680" s="11">
        <v>1503.37</v>
      </c>
      <c r="W2680" s="14" t="s">
        <v>5281</v>
      </c>
      <c r="X2680" s="18">
        <v>1</v>
      </c>
      <c r="Y2680" s="9">
        <v>6000</v>
      </c>
      <c r="Z2680" s="19">
        <f t="shared" si="668"/>
        <v>0</v>
      </c>
      <c r="AA2680" s="25">
        <v>1503.37</v>
      </c>
      <c r="AB2680" s="30">
        <f t="shared" si="669"/>
        <v>567000</v>
      </c>
      <c r="AC2680" s="30">
        <f t="shared" si="679"/>
        <v>1.0582010582010581E-2</v>
      </c>
      <c r="AD2680" s="31">
        <f t="shared" si="680"/>
        <v>1.2063492063492063</v>
      </c>
      <c r="AE2680" s="31">
        <f t="shared" si="681"/>
        <v>1.5026455026455026</v>
      </c>
      <c r="AG2680" s="30">
        <f t="shared" si="670"/>
        <v>6126000</v>
      </c>
      <c r="AH2680" s="30">
        <f t="shared" ref="AH2680:AH2711" si="682">IFERROR($T2680/AG2680,"")</f>
        <v>9.7943192948090111E-4</v>
      </c>
      <c r="AI2680" s="31">
        <f t="shared" ref="AI2680:AI2711" si="683">IFERROR(AH2680*$Q2680,"")</f>
        <v>0.11165523996082273</v>
      </c>
      <c r="AJ2680" s="31">
        <f t="shared" ref="AJ2680:AJ2711" si="684">IFERROR(AH2680*$U2680,"")</f>
        <v>0.13907933398628797</v>
      </c>
      <c r="AK2680" s="30">
        <f>IF(W2680="si",($S2680*'COSTOS DE CREDITOS'!$C$27)/DATA!$G2680,"")</f>
        <v>54.922363131454851</v>
      </c>
      <c r="AL2680" s="90">
        <f>IF(W2680="si",'COSTOS DE CREDITOS'!$C$35,"")</f>
        <v>20.421138461538462</v>
      </c>
      <c r="AM2680" s="30">
        <f t="shared" si="671"/>
        <v>369.23076923076923</v>
      </c>
      <c r="AN2680" s="30">
        <f t="shared" si="672"/>
        <v>0</v>
      </c>
      <c r="AO2680" s="30">
        <f t="shared" si="673"/>
        <v>444.5742708237625</v>
      </c>
      <c r="AP2680" s="30">
        <f t="shared" si="674"/>
        <v>1058.7957291762373</v>
      </c>
      <c r="AQ2680" s="19">
        <f t="shared" si="675"/>
        <v>0.70428153360532497</v>
      </c>
    </row>
    <row r="2681" spans="1:43" x14ac:dyDescent="0.2">
      <c r="A2681" s="23" t="s">
        <v>5665</v>
      </c>
      <c r="B2681" s="6" t="s">
        <v>5677</v>
      </c>
      <c r="C2681" s="6" t="s">
        <v>5667</v>
      </c>
      <c r="D2681" s="2">
        <v>169466</v>
      </c>
      <c r="E2681" s="2">
        <v>170207</v>
      </c>
      <c r="F2681" s="3" t="s">
        <v>3372</v>
      </c>
      <c r="G2681" s="2">
        <v>6</v>
      </c>
      <c r="H2681" s="2">
        <v>170214</v>
      </c>
      <c r="I2681" s="3" t="s">
        <v>3380</v>
      </c>
      <c r="J2681" s="15">
        <v>45357</v>
      </c>
      <c r="K2681" s="24">
        <v>1355030656</v>
      </c>
      <c r="L2681" s="15">
        <v>45257</v>
      </c>
      <c r="M2681" s="15">
        <v>45260</v>
      </c>
      <c r="N2681" s="15"/>
      <c r="O2681" s="26">
        <f>VLOOKUP(D2681,quash!A$2:$I$7791,9,FALSE)</f>
        <v>4</v>
      </c>
      <c r="P2681" s="7">
        <v>10000</v>
      </c>
      <c r="Q2681" s="26">
        <v>115</v>
      </c>
      <c r="R2681" s="19">
        <v>3.97705569269148E-2</v>
      </c>
      <c r="S2681" s="26">
        <v>16</v>
      </c>
      <c r="T2681" s="7">
        <v>6000</v>
      </c>
      <c r="U2681" s="2">
        <v>142</v>
      </c>
      <c r="V2681" s="11">
        <v>1503.37</v>
      </c>
      <c r="W2681" s="14" t="s">
        <v>5281</v>
      </c>
      <c r="X2681" s="18">
        <v>1</v>
      </c>
      <c r="Y2681" s="9">
        <v>6000</v>
      </c>
      <c r="Z2681" s="19">
        <f t="shared" si="668"/>
        <v>0</v>
      </c>
      <c r="AA2681" s="25">
        <v>1503.37</v>
      </c>
      <c r="AB2681" s="30">
        <f t="shared" si="669"/>
        <v>93000</v>
      </c>
      <c r="AC2681" s="30">
        <f t="shared" si="679"/>
        <v>6.4516129032258063E-2</v>
      </c>
      <c r="AD2681" s="31">
        <f t="shared" si="680"/>
        <v>7.419354838709677</v>
      </c>
      <c r="AE2681" s="31">
        <f t="shared" si="681"/>
        <v>9.1612903225806441</v>
      </c>
      <c r="AG2681" s="30">
        <f t="shared" si="670"/>
        <v>927000</v>
      </c>
      <c r="AH2681" s="30">
        <f t="shared" si="682"/>
        <v>6.4724919093851136E-3</v>
      </c>
      <c r="AI2681" s="31">
        <f t="shared" si="683"/>
        <v>0.74433656957928807</v>
      </c>
      <c r="AJ2681" s="31">
        <f t="shared" si="684"/>
        <v>0.91909385113268616</v>
      </c>
      <c r="AK2681" s="30">
        <f>IF(W2681="si",($S2681*'COSTOS DE CREDITOS'!$C$27)/DATA!$G2681,"")</f>
        <v>54.922363131454851</v>
      </c>
      <c r="AL2681" s="90">
        <f>IF(W2681="si",'COSTOS DE CREDITOS'!$C$35,"")</f>
        <v>20.421138461538462</v>
      </c>
      <c r="AM2681" s="30">
        <f t="shared" si="671"/>
        <v>369.23076923076923</v>
      </c>
      <c r="AN2681" s="30">
        <f t="shared" si="672"/>
        <v>0</v>
      </c>
      <c r="AO2681" s="30">
        <f t="shared" si="673"/>
        <v>444.5742708237625</v>
      </c>
      <c r="AP2681" s="30">
        <f t="shared" si="674"/>
        <v>1058.7957291762373</v>
      </c>
      <c r="AQ2681" s="19">
        <f t="shared" si="675"/>
        <v>0.70428153360532497</v>
      </c>
    </row>
    <row r="2682" spans="1:43" x14ac:dyDescent="0.2">
      <c r="A2682" s="23" t="s">
        <v>5665</v>
      </c>
      <c r="B2682" s="6" t="s">
        <v>5676</v>
      </c>
      <c r="C2682" s="6" t="s">
        <v>5670</v>
      </c>
      <c r="D2682" s="2">
        <v>169775</v>
      </c>
      <c r="E2682" s="2">
        <v>170260</v>
      </c>
      <c r="F2682" s="3" t="s">
        <v>2567</v>
      </c>
      <c r="G2682" s="2">
        <v>7</v>
      </c>
      <c r="H2682" s="2">
        <v>170266</v>
      </c>
      <c r="I2682" s="3" t="s">
        <v>3381</v>
      </c>
      <c r="J2682" s="15">
        <v>45254</v>
      </c>
      <c r="K2682" s="24">
        <v>1284572008</v>
      </c>
      <c r="L2682" s="15">
        <v>45257</v>
      </c>
      <c r="M2682" s="15">
        <v>45260</v>
      </c>
      <c r="N2682" s="15"/>
      <c r="O2682" s="26">
        <f>VLOOKUP(D2682,quash!A$2:$I$7791,9,FALSE)</f>
        <v>2</v>
      </c>
      <c r="P2682" s="7">
        <v>5000</v>
      </c>
      <c r="Q2682" s="26">
        <v>147</v>
      </c>
      <c r="R2682" s="19">
        <v>0.11226939921536</v>
      </c>
      <c r="S2682" s="26">
        <v>16</v>
      </c>
      <c r="T2682" s="7">
        <v>7000</v>
      </c>
      <c r="U2682" s="2">
        <v>142</v>
      </c>
      <c r="V2682" s="11">
        <v>1758.65</v>
      </c>
      <c r="W2682" s="14" t="s">
        <v>5281</v>
      </c>
      <c r="X2682" s="18">
        <v>1</v>
      </c>
      <c r="Y2682" s="9">
        <v>7000</v>
      </c>
      <c r="Z2682" s="19">
        <f t="shared" si="668"/>
        <v>0</v>
      </c>
      <c r="AA2682" s="25">
        <v>1758.65</v>
      </c>
      <c r="AB2682" s="30">
        <f t="shared" si="669"/>
        <v>285000</v>
      </c>
      <c r="AC2682" s="30">
        <f t="shared" si="679"/>
        <v>2.456140350877193E-2</v>
      </c>
      <c r="AD2682" s="31">
        <f t="shared" si="680"/>
        <v>3.6105263157894738</v>
      </c>
      <c r="AE2682" s="31">
        <f t="shared" si="681"/>
        <v>3.4877192982456142</v>
      </c>
      <c r="AG2682" s="30">
        <f t="shared" si="670"/>
        <v>1695000</v>
      </c>
      <c r="AH2682" s="30">
        <f t="shared" si="682"/>
        <v>4.1297935103244837E-3</v>
      </c>
      <c r="AI2682" s="31">
        <f t="shared" si="683"/>
        <v>0.60707964601769915</v>
      </c>
      <c r="AJ2682" s="31">
        <f t="shared" si="684"/>
        <v>0.58643067846607666</v>
      </c>
      <c r="AK2682" s="30">
        <f>IF(W2682="si",($S2682*'COSTOS DE CREDITOS'!$C$27)/DATA!$G2682,"")</f>
        <v>47.07631125553273</v>
      </c>
      <c r="AL2682" s="90">
        <f>IF(W2682="si",'COSTOS DE CREDITOS'!$C$35,"")</f>
        <v>20.421138461538462</v>
      </c>
      <c r="AM2682" s="30">
        <f t="shared" si="671"/>
        <v>430.76923076923077</v>
      </c>
      <c r="AN2682" s="30">
        <f t="shared" si="672"/>
        <v>0</v>
      </c>
      <c r="AO2682" s="30">
        <f t="shared" si="673"/>
        <v>498.26668048630199</v>
      </c>
      <c r="AP2682" s="30">
        <f t="shared" si="674"/>
        <v>1260.3833195136981</v>
      </c>
      <c r="AQ2682" s="19">
        <f t="shared" si="675"/>
        <v>0.71667660962311885</v>
      </c>
    </row>
    <row r="2683" spans="1:43" x14ac:dyDescent="0.2">
      <c r="A2683" s="23" t="s">
        <v>5665</v>
      </c>
      <c r="B2683" s="6" t="s">
        <v>5676</v>
      </c>
      <c r="C2683" s="6" t="s">
        <v>5670</v>
      </c>
      <c r="D2683" s="2">
        <v>169555</v>
      </c>
      <c r="E2683" s="2">
        <v>170260</v>
      </c>
      <c r="F2683" s="3" t="s">
        <v>2567</v>
      </c>
      <c r="G2683" s="2">
        <v>7</v>
      </c>
      <c r="H2683" s="2">
        <v>170267</v>
      </c>
      <c r="I2683" s="3" t="s">
        <v>3382</v>
      </c>
      <c r="J2683" s="15">
        <v>45252</v>
      </c>
      <c r="K2683" s="24">
        <v>1281184750</v>
      </c>
      <c r="L2683" s="15">
        <v>45257</v>
      </c>
      <c r="M2683" s="15">
        <v>45260</v>
      </c>
      <c r="N2683" s="15"/>
      <c r="O2683" s="26">
        <f>VLOOKUP(D2683,quash!A$2:$I$7791,9,FALSE)</f>
        <v>3</v>
      </c>
      <c r="P2683" s="7">
        <v>10000</v>
      </c>
      <c r="Q2683" s="26">
        <v>127</v>
      </c>
      <c r="R2683" s="19">
        <v>5.24391097594855E-2</v>
      </c>
      <c r="S2683" s="26">
        <v>16</v>
      </c>
      <c r="T2683" s="7">
        <v>7000</v>
      </c>
      <c r="U2683" s="2">
        <v>142</v>
      </c>
      <c r="V2683" s="11">
        <v>1758.65</v>
      </c>
      <c r="W2683" s="14" t="s">
        <v>5281</v>
      </c>
      <c r="X2683" s="18">
        <v>1</v>
      </c>
      <c r="Y2683" s="9">
        <v>7000</v>
      </c>
      <c r="Z2683" s="19">
        <f t="shared" si="668"/>
        <v>0</v>
      </c>
      <c r="AA2683" s="25">
        <v>1758.65</v>
      </c>
      <c r="AB2683" s="30">
        <f t="shared" si="669"/>
        <v>125000</v>
      </c>
      <c r="AC2683" s="30">
        <f t="shared" si="679"/>
        <v>5.6000000000000001E-2</v>
      </c>
      <c r="AD2683" s="31">
        <f t="shared" si="680"/>
        <v>7.1120000000000001</v>
      </c>
      <c r="AE2683" s="31">
        <f t="shared" si="681"/>
        <v>7.952</v>
      </c>
      <c r="AG2683" s="30">
        <f t="shared" si="670"/>
        <v>778000</v>
      </c>
      <c r="AH2683" s="30">
        <f t="shared" si="682"/>
        <v>8.9974293059125968E-3</v>
      </c>
      <c r="AI2683" s="31">
        <f t="shared" si="683"/>
        <v>1.1426735218508999</v>
      </c>
      <c r="AJ2683" s="31">
        <f t="shared" si="684"/>
        <v>1.2776349614395888</v>
      </c>
      <c r="AK2683" s="30">
        <f>IF(W2683="si",($S2683*'COSTOS DE CREDITOS'!$C$27)/DATA!$G2683,"")</f>
        <v>47.07631125553273</v>
      </c>
      <c r="AL2683" s="90">
        <f>IF(W2683="si",'COSTOS DE CREDITOS'!$C$35,"")</f>
        <v>20.421138461538462</v>
      </c>
      <c r="AM2683" s="30">
        <f t="shared" si="671"/>
        <v>430.76923076923077</v>
      </c>
      <c r="AN2683" s="30">
        <f t="shared" si="672"/>
        <v>0</v>
      </c>
      <c r="AO2683" s="30">
        <f t="shared" si="673"/>
        <v>498.26668048630199</v>
      </c>
      <c r="AP2683" s="30">
        <f t="shared" si="674"/>
        <v>1260.3833195136981</v>
      </c>
      <c r="AQ2683" s="19">
        <f t="shared" si="675"/>
        <v>0.71667660962311885</v>
      </c>
    </row>
    <row r="2684" spans="1:43" x14ac:dyDescent="0.2">
      <c r="A2684" s="23" t="s">
        <v>5665</v>
      </c>
      <c r="B2684" s="6" t="s">
        <v>5676</v>
      </c>
      <c r="C2684" s="6" t="s">
        <v>5670</v>
      </c>
      <c r="D2684" s="2">
        <v>169536</v>
      </c>
      <c r="E2684" s="2">
        <v>170260</v>
      </c>
      <c r="F2684" s="3" t="s">
        <v>2567</v>
      </c>
      <c r="G2684" s="2">
        <v>7</v>
      </c>
      <c r="H2684" s="2">
        <v>170268</v>
      </c>
      <c r="I2684" s="3" t="s">
        <v>3383</v>
      </c>
      <c r="J2684" s="15">
        <v>45247</v>
      </c>
      <c r="K2684" s="24">
        <v>1280957343</v>
      </c>
      <c r="L2684" s="15">
        <v>45257</v>
      </c>
      <c r="M2684" s="15">
        <v>45260</v>
      </c>
      <c r="N2684" s="15"/>
      <c r="O2684" s="26">
        <f>VLOOKUP(D2684,quash!A$2:$I$7791,9,FALSE)</f>
        <v>3</v>
      </c>
      <c r="P2684" s="7">
        <v>10000</v>
      </c>
      <c r="Q2684" s="26">
        <v>132</v>
      </c>
      <c r="R2684" s="19">
        <v>5.8283715876113903E-2</v>
      </c>
      <c r="S2684" s="26">
        <v>16</v>
      </c>
      <c r="T2684" s="7">
        <v>7000</v>
      </c>
      <c r="U2684" s="2">
        <v>142</v>
      </c>
      <c r="V2684" s="11">
        <v>1758.65</v>
      </c>
      <c r="W2684" s="14" t="s">
        <v>5281</v>
      </c>
      <c r="X2684" s="18">
        <v>1</v>
      </c>
      <c r="Y2684" s="9">
        <v>7000</v>
      </c>
      <c r="Z2684" s="19">
        <f t="shared" si="668"/>
        <v>0</v>
      </c>
      <c r="AA2684" s="25">
        <v>1758.65</v>
      </c>
      <c r="AB2684" s="30">
        <f t="shared" si="669"/>
        <v>125000</v>
      </c>
      <c r="AC2684" s="30">
        <f t="shared" si="679"/>
        <v>5.6000000000000001E-2</v>
      </c>
      <c r="AD2684" s="31">
        <f t="shared" si="680"/>
        <v>7.3920000000000003</v>
      </c>
      <c r="AE2684" s="31">
        <f t="shared" si="681"/>
        <v>7.952</v>
      </c>
      <c r="AG2684" s="30">
        <f t="shared" si="670"/>
        <v>778000</v>
      </c>
      <c r="AH2684" s="30">
        <f t="shared" si="682"/>
        <v>8.9974293059125968E-3</v>
      </c>
      <c r="AI2684" s="31">
        <f t="shared" si="683"/>
        <v>1.1876606683804627</v>
      </c>
      <c r="AJ2684" s="31">
        <f t="shared" si="684"/>
        <v>1.2776349614395888</v>
      </c>
      <c r="AK2684" s="30">
        <f>IF(W2684="si",($S2684*'COSTOS DE CREDITOS'!$C$27)/DATA!$G2684,"")</f>
        <v>47.07631125553273</v>
      </c>
      <c r="AL2684" s="90">
        <f>IF(W2684="si",'COSTOS DE CREDITOS'!$C$35,"")</f>
        <v>20.421138461538462</v>
      </c>
      <c r="AM2684" s="30">
        <f t="shared" si="671"/>
        <v>430.76923076923077</v>
      </c>
      <c r="AN2684" s="30">
        <f t="shared" si="672"/>
        <v>0</v>
      </c>
      <c r="AO2684" s="30">
        <f t="shared" si="673"/>
        <v>498.26668048630199</v>
      </c>
      <c r="AP2684" s="30">
        <f t="shared" si="674"/>
        <v>1260.3833195136981</v>
      </c>
      <c r="AQ2684" s="19">
        <f t="shared" si="675"/>
        <v>0.71667660962311885</v>
      </c>
    </row>
    <row r="2685" spans="1:43" x14ac:dyDescent="0.2">
      <c r="A2685" s="23" t="s">
        <v>5665</v>
      </c>
      <c r="B2685" s="6" t="s">
        <v>5676</v>
      </c>
      <c r="C2685" s="6" t="s">
        <v>5670</v>
      </c>
      <c r="D2685" s="2">
        <v>169534</v>
      </c>
      <c r="E2685" s="2">
        <v>170260</v>
      </c>
      <c r="F2685" s="3" t="s">
        <v>2567</v>
      </c>
      <c r="G2685" s="2">
        <v>7</v>
      </c>
      <c r="H2685" s="2">
        <v>170269</v>
      </c>
      <c r="I2685" s="3" t="s">
        <v>3384</v>
      </c>
      <c r="J2685" s="15">
        <v>45252</v>
      </c>
      <c r="K2685" s="24">
        <v>1280947494</v>
      </c>
      <c r="L2685" s="15">
        <v>45257</v>
      </c>
      <c r="M2685" s="15">
        <v>45260</v>
      </c>
      <c r="N2685" s="15"/>
      <c r="O2685" s="26">
        <f>VLOOKUP(D2685,quash!A$2:$I$7791,9,FALSE)</f>
        <v>3</v>
      </c>
      <c r="P2685" s="7">
        <v>10000</v>
      </c>
      <c r="Q2685" s="26">
        <v>147</v>
      </c>
      <c r="R2685" s="19">
        <v>7.9000519063170294E-2</v>
      </c>
      <c r="S2685" s="26">
        <v>16</v>
      </c>
      <c r="T2685" s="7">
        <v>7000</v>
      </c>
      <c r="U2685" s="2">
        <v>142</v>
      </c>
      <c r="V2685" s="11">
        <v>1758.65</v>
      </c>
      <c r="W2685" s="14" t="s">
        <v>5281</v>
      </c>
      <c r="X2685" s="18">
        <v>1</v>
      </c>
      <c r="Y2685" s="9">
        <v>7000</v>
      </c>
      <c r="Z2685" s="19">
        <f t="shared" si="668"/>
        <v>0</v>
      </c>
      <c r="AA2685" s="25">
        <v>1758.65</v>
      </c>
      <c r="AB2685" s="30">
        <f t="shared" si="669"/>
        <v>125000</v>
      </c>
      <c r="AC2685" s="30">
        <f t="shared" si="679"/>
        <v>5.6000000000000001E-2</v>
      </c>
      <c r="AD2685" s="31">
        <f t="shared" si="680"/>
        <v>8.2319999999999993</v>
      </c>
      <c r="AE2685" s="31">
        <f t="shared" si="681"/>
        <v>7.952</v>
      </c>
      <c r="AG2685" s="30">
        <f t="shared" si="670"/>
        <v>778000</v>
      </c>
      <c r="AH2685" s="30">
        <f t="shared" si="682"/>
        <v>8.9974293059125968E-3</v>
      </c>
      <c r="AI2685" s="31">
        <f t="shared" si="683"/>
        <v>1.3226221079691518</v>
      </c>
      <c r="AJ2685" s="31">
        <f t="shared" si="684"/>
        <v>1.2776349614395888</v>
      </c>
      <c r="AK2685" s="30">
        <f>IF(W2685="si",($S2685*'COSTOS DE CREDITOS'!$C$27)/DATA!$G2685,"")</f>
        <v>47.07631125553273</v>
      </c>
      <c r="AL2685" s="90">
        <f>IF(W2685="si",'COSTOS DE CREDITOS'!$C$35,"")</f>
        <v>20.421138461538462</v>
      </c>
      <c r="AM2685" s="30">
        <f t="shared" si="671"/>
        <v>430.76923076923077</v>
      </c>
      <c r="AN2685" s="30">
        <f t="shared" si="672"/>
        <v>0</v>
      </c>
      <c r="AO2685" s="30">
        <f t="shared" si="673"/>
        <v>498.26668048630199</v>
      </c>
      <c r="AP2685" s="30">
        <f t="shared" si="674"/>
        <v>1260.3833195136981</v>
      </c>
      <c r="AQ2685" s="19">
        <f t="shared" si="675"/>
        <v>0.71667660962311885</v>
      </c>
    </row>
    <row r="2686" spans="1:43" x14ac:dyDescent="0.2">
      <c r="A2686" s="23" t="s">
        <v>5665</v>
      </c>
      <c r="B2686" s="6" t="s">
        <v>5669</v>
      </c>
      <c r="C2686" s="6" t="s">
        <v>5670</v>
      </c>
      <c r="D2686" s="2">
        <v>169927</v>
      </c>
      <c r="E2686" s="2">
        <v>170128</v>
      </c>
      <c r="F2686" s="3" t="s">
        <v>2585</v>
      </c>
      <c r="G2686" s="2">
        <v>5</v>
      </c>
      <c r="H2686" s="2">
        <v>170219</v>
      </c>
      <c r="I2686" s="3" t="s">
        <v>3385</v>
      </c>
      <c r="J2686" s="15">
        <v>45252</v>
      </c>
      <c r="K2686" s="24">
        <v>1285601934</v>
      </c>
      <c r="L2686" s="15">
        <v>45257</v>
      </c>
      <c r="M2686" s="15">
        <v>45260</v>
      </c>
      <c r="N2686" s="15"/>
      <c r="O2686" s="26">
        <f>VLOOKUP(D2686,quash!A$2:$I$7791,9,FALSE)</f>
        <v>3</v>
      </c>
      <c r="P2686" s="7">
        <v>10000</v>
      </c>
      <c r="Q2686" s="26">
        <v>110</v>
      </c>
      <c r="R2686" s="19">
        <v>3.3220596517330399E-2</v>
      </c>
      <c r="S2686" s="26">
        <v>16</v>
      </c>
      <c r="T2686" s="7">
        <v>7000</v>
      </c>
      <c r="U2686" s="2">
        <v>142</v>
      </c>
      <c r="V2686" s="11">
        <v>1758.65</v>
      </c>
      <c r="W2686" s="14" t="s">
        <v>5281</v>
      </c>
      <c r="X2686" s="18">
        <v>1</v>
      </c>
      <c r="Y2686" s="9">
        <v>7000</v>
      </c>
      <c r="Z2686" s="19">
        <f t="shared" si="668"/>
        <v>0</v>
      </c>
      <c r="AA2686" s="25">
        <v>1758.65</v>
      </c>
      <c r="AB2686" s="30">
        <f t="shared" si="669"/>
        <v>125000</v>
      </c>
      <c r="AC2686" s="30">
        <f t="shared" si="679"/>
        <v>5.6000000000000001E-2</v>
      </c>
      <c r="AD2686" s="31">
        <f t="shared" si="680"/>
        <v>6.16</v>
      </c>
      <c r="AE2686" s="31">
        <f t="shared" si="681"/>
        <v>7.952</v>
      </c>
      <c r="AG2686" s="30">
        <f t="shared" si="670"/>
        <v>778000</v>
      </c>
      <c r="AH2686" s="30">
        <f t="shared" si="682"/>
        <v>8.9974293059125968E-3</v>
      </c>
      <c r="AI2686" s="31">
        <f t="shared" si="683"/>
        <v>0.98971722365038561</v>
      </c>
      <c r="AJ2686" s="31">
        <f t="shared" si="684"/>
        <v>1.2776349614395888</v>
      </c>
      <c r="AK2686" s="30">
        <f>IF(W2686="si",($S2686*'COSTOS DE CREDITOS'!$C$27)/DATA!$G2686,"")</f>
        <v>65.906835757745824</v>
      </c>
      <c r="AL2686" s="90">
        <f>IF(W2686="si",'COSTOS DE CREDITOS'!$C$35,"")</f>
        <v>20.421138461538462</v>
      </c>
      <c r="AM2686" s="30">
        <f t="shared" si="671"/>
        <v>430.76923076923077</v>
      </c>
      <c r="AN2686" s="30">
        <f t="shared" si="672"/>
        <v>0</v>
      </c>
      <c r="AO2686" s="30">
        <f t="shared" si="673"/>
        <v>517.09720498851505</v>
      </c>
      <c r="AP2686" s="30">
        <f t="shared" si="674"/>
        <v>1241.5527950114852</v>
      </c>
      <c r="AQ2686" s="19">
        <f t="shared" si="675"/>
        <v>0.70596923493104657</v>
      </c>
    </row>
    <row r="2687" spans="1:43" x14ac:dyDescent="0.2">
      <c r="A2687" s="23" t="s">
        <v>5665</v>
      </c>
      <c r="B2687" s="6" t="s">
        <v>5672</v>
      </c>
      <c r="C2687" s="6" t="s">
        <v>5667</v>
      </c>
      <c r="D2687" s="2">
        <v>170061</v>
      </c>
      <c r="E2687" s="2">
        <v>170339</v>
      </c>
      <c r="F2687" s="3" t="s">
        <v>3374</v>
      </c>
      <c r="G2687" s="2">
        <v>5</v>
      </c>
      <c r="H2687" s="2">
        <v>170341</v>
      </c>
      <c r="I2687" s="3" t="s">
        <v>3386</v>
      </c>
      <c r="J2687" s="15">
        <v>45253</v>
      </c>
      <c r="K2687" s="24">
        <v>1286713265</v>
      </c>
      <c r="L2687" s="15">
        <v>45257</v>
      </c>
      <c r="M2687" s="15">
        <v>45260</v>
      </c>
      <c r="N2687" s="15"/>
      <c r="O2687" s="26">
        <f>VLOOKUP(D2687,quash!A$2:$I$7791,9,FALSE)</f>
        <v>1</v>
      </c>
      <c r="P2687" s="7">
        <v>10000</v>
      </c>
      <c r="Q2687" s="26">
        <v>110</v>
      </c>
      <c r="R2687" s="19">
        <v>3.3741050530766099E-2</v>
      </c>
      <c r="S2687" s="26">
        <v>16</v>
      </c>
      <c r="T2687" s="7">
        <v>10000</v>
      </c>
      <c r="U2687" s="2">
        <v>142</v>
      </c>
      <c r="V2687" s="11">
        <v>2510.34</v>
      </c>
      <c r="W2687" s="14" t="s">
        <v>5281</v>
      </c>
      <c r="X2687" s="18">
        <v>1</v>
      </c>
      <c r="Y2687" s="9">
        <v>10000</v>
      </c>
      <c r="Z2687" s="19">
        <f t="shared" si="668"/>
        <v>0</v>
      </c>
      <c r="AA2687" s="25">
        <v>2510.34</v>
      </c>
      <c r="AB2687" s="30">
        <f t="shared" si="669"/>
        <v>227000</v>
      </c>
      <c r="AC2687" s="30">
        <f t="shared" si="679"/>
        <v>4.405286343612335E-2</v>
      </c>
      <c r="AD2687" s="31">
        <f t="shared" si="680"/>
        <v>4.8458149779735686</v>
      </c>
      <c r="AE2687" s="31">
        <f t="shared" si="681"/>
        <v>6.2555066079295161</v>
      </c>
      <c r="AG2687" s="30">
        <f t="shared" si="670"/>
        <v>2427000</v>
      </c>
      <c r="AH2687" s="30">
        <f t="shared" si="682"/>
        <v>4.1203131437989289E-3</v>
      </c>
      <c r="AI2687" s="31">
        <f t="shared" si="683"/>
        <v>0.45323444581788219</v>
      </c>
      <c r="AJ2687" s="31">
        <f t="shared" si="684"/>
        <v>0.58508446641944789</v>
      </c>
      <c r="AK2687" s="30">
        <f>IF(W2687="si",($S2687*'COSTOS DE CREDITOS'!$C$27)/DATA!$G2687,"")</f>
        <v>65.906835757745824</v>
      </c>
      <c r="AL2687" s="90">
        <f>IF(W2687="si",'COSTOS DE CREDITOS'!$C$35,"")</f>
        <v>20.421138461538462</v>
      </c>
      <c r="AM2687" s="30">
        <f t="shared" si="671"/>
        <v>615.38461538461547</v>
      </c>
      <c r="AN2687" s="30">
        <f t="shared" si="672"/>
        <v>0</v>
      </c>
      <c r="AO2687" s="30">
        <f t="shared" si="673"/>
        <v>701.7125896038998</v>
      </c>
      <c r="AP2687" s="30">
        <f t="shared" si="674"/>
        <v>1808.6274103961005</v>
      </c>
      <c r="AQ2687" s="19">
        <f t="shared" si="675"/>
        <v>0.72047109570659762</v>
      </c>
    </row>
    <row r="2688" spans="1:43" x14ac:dyDescent="0.2">
      <c r="A2688" s="23" t="s">
        <v>5665</v>
      </c>
      <c r="B2688" s="6" t="s">
        <v>5672</v>
      </c>
      <c r="C2688" s="6" t="s">
        <v>5667</v>
      </c>
      <c r="D2688" s="2">
        <v>169529</v>
      </c>
      <c r="E2688" s="2">
        <v>170339</v>
      </c>
      <c r="F2688" s="3" t="s">
        <v>3374</v>
      </c>
      <c r="G2688" s="2">
        <v>5</v>
      </c>
      <c r="H2688" s="2">
        <v>170342</v>
      </c>
      <c r="I2688" s="3" t="s">
        <v>3387</v>
      </c>
      <c r="J2688" s="15">
        <v>45247</v>
      </c>
      <c r="K2688" s="24">
        <v>1280921067</v>
      </c>
      <c r="L2688" s="15">
        <v>45257</v>
      </c>
      <c r="M2688" s="15">
        <v>45260</v>
      </c>
      <c r="N2688" s="15"/>
      <c r="O2688" s="26">
        <f>VLOOKUP(D2688,quash!A$2:$I$7791,9,FALSE)</f>
        <v>2</v>
      </c>
      <c r="P2688" s="7">
        <v>10000</v>
      </c>
      <c r="Q2688" s="26">
        <v>110</v>
      </c>
      <c r="R2688" s="19">
        <v>3.11605023919212E-2</v>
      </c>
      <c r="S2688" s="26">
        <v>16</v>
      </c>
      <c r="T2688" s="7">
        <v>10000</v>
      </c>
      <c r="U2688" s="2">
        <v>142</v>
      </c>
      <c r="V2688" s="11">
        <v>2510.34</v>
      </c>
      <c r="W2688" s="14" t="s">
        <v>5281</v>
      </c>
      <c r="X2688" s="18">
        <v>1</v>
      </c>
      <c r="Y2688" s="9">
        <v>10000</v>
      </c>
      <c r="Z2688" s="19">
        <f t="shared" si="668"/>
        <v>0</v>
      </c>
      <c r="AA2688" s="25">
        <v>2510.34</v>
      </c>
      <c r="AB2688" s="30">
        <f t="shared" si="669"/>
        <v>285000</v>
      </c>
      <c r="AC2688" s="30">
        <f t="shared" si="679"/>
        <v>3.5087719298245612E-2</v>
      </c>
      <c r="AD2688" s="31">
        <f t="shared" si="680"/>
        <v>3.8596491228070171</v>
      </c>
      <c r="AE2688" s="31">
        <f t="shared" si="681"/>
        <v>4.9824561403508767</v>
      </c>
      <c r="AG2688" s="30">
        <f t="shared" si="670"/>
        <v>1695000</v>
      </c>
      <c r="AH2688" s="30">
        <f t="shared" si="682"/>
        <v>5.8997050147492625E-3</v>
      </c>
      <c r="AI2688" s="31">
        <f t="shared" si="683"/>
        <v>0.64896755162241893</v>
      </c>
      <c r="AJ2688" s="31">
        <f t="shared" si="684"/>
        <v>0.83775811209439532</v>
      </c>
      <c r="AK2688" s="30">
        <f>IF(W2688="si",($S2688*'COSTOS DE CREDITOS'!$C$27)/DATA!$G2688,"")</f>
        <v>65.906835757745824</v>
      </c>
      <c r="AL2688" s="90">
        <f>IF(W2688="si",'COSTOS DE CREDITOS'!$C$35,"")</f>
        <v>20.421138461538462</v>
      </c>
      <c r="AM2688" s="30">
        <f t="shared" si="671"/>
        <v>615.38461538461547</v>
      </c>
      <c r="AN2688" s="30">
        <f t="shared" si="672"/>
        <v>0</v>
      </c>
      <c r="AO2688" s="30">
        <f t="shared" si="673"/>
        <v>701.7125896038998</v>
      </c>
      <c r="AP2688" s="30">
        <f t="shared" si="674"/>
        <v>1808.6274103961005</v>
      </c>
      <c r="AQ2688" s="19">
        <f t="shared" si="675"/>
        <v>0.72047109570659762</v>
      </c>
    </row>
    <row r="2689" spans="1:43" x14ac:dyDescent="0.2">
      <c r="A2689" s="23" t="s">
        <v>5665</v>
      </c>
      <c r="B2689" s="6" t="s">
        <v>5672</v>
      </c>
      <c r="C2689" s="6" t="s">
        <v>5667</v>
      </c>
      <c r="D2689" s="2">
        <v>169648</v>
      </c>
      <c r="E2689" s="2">
        <v>170339</v>
      </c>
      <c r="F2689" s="3" t="s">
        <v>3374</v>
      </c>
      <c r="G2689" s="2">
        <v>5</v>
      </c>
      <c r="H2689" s="2">
        <v>170343</v>
      </c>
      <c r="I2689" s="3" t="s">
        <v>3388</v>
      </c>
      <c r="J2689" s="15">
        <v>45248</v>
      </c>
      <c r="K2689" s="24">
        <v>1282257338</v>
      </c>
      <c r="L2689" s="15">
        <v>45257</v>
      </c>
      <c r="M2689" s="15">
        <v>45260</v>
      </c>
      <c r="N2689" s="15"/>
      <c r="O2689" s="26">
        <f>VLOOKUP(D2689,quash!A$2:$I$7791,9,FALSE)</f>
        <v>1</v>
      </c>
      <c r="P2689" s="7">
        <v>10000</v>
      </c>
      <c r="Q2689" s="26">
        <v>127</v>
      </c>
      <c r="R2689" s="19">
        <v>5.24391097594855E-2</v>
      </c>
      <c r="S2689" s="26">
        <v>16</v>
      </c>
      <c r="T2689" s="7">
        <v>6000</v>
      </c>
      <c r="U2689" s="2">
        <v>142</v>
      </c>
      <c r="V2689" s="11">
        <v>1503.37</v>
      </c>
      <c r="W2689" s="14" t="s">
        <v>5281</v>
      </c>
      <c r="X2689" s="18">
        <v>1</v>
      </c>
      <c r="Y2689" s="9">
        <v>6000</v>
      </c>
      <c r="Z2689" s="19">
        <f t="shared" si="668"/>
        <v>0</v>
      </c>
      <c r="AA2689" s="25">
        <v>1503.37</v>
      </c>
      <c r="AB2689" s="30">
        <f t="shared" si="669"/>
        <v>227000</v>
      </c>
      <c r="AC2689" s="30">
        <f t="shared" si="679"/>
        <v>2.643171806167401E-2</v>
      </c>
      <c r="AD2689" s="31">
        <f t="shared" si="680"/>
        <v>3.356828193832599</v>
      </c>
      <c r="AE2689" s="31">
        <f t="shared" si="681"/>
        <v>3.7533039647577096</v>
      </c>
      <c r="AG2689" s="30">
        <f t="shared" si="670"/>
        <v>2427000</v>
      </c>
      <c r="AH2689" s="30">
        <f t="shared" si="682"/>
        <v>2.472187886279357E-3</v>
      </c>
      <c r="AI2689" s="31">
        <f t="shared" si="683"/>
        <v>0.31396786155747836</v>
      </c>
      <c r="AJ2689" s="31">
        <f t="shared" si="684"/>
        <v>0.35105067985166871</v>
      </c>
      <c r="AK2689" s="30">
        <f>IF(W2689="si",($S2689*'COSTOS DE CREDITOS'!$C$27)/DATA!$G2689,"")</f>
        <v>65.906835757745824</v>
      </c>
      <c r="AL2689" s="90">
        <f>IF(W2689="si",'COSTOS DE CREDITOS'!$C$35,"")</f>
        <v>20.421138461538462</v>
      </c>
      <c r="AM2689" s="30">
        <f t="shared" si="671"/>
        <v>369.23076923076923</v>
      </c>
      <c r="AN2689" s="30">
        <f t="shared" si="672"/>
        <v>0</v>
      </c>
      <c r="AO2689" s="30">
        <f t="shared" si="673"/>
        <v>455.5587434500535</v>
      </c>
      <c r="AP2689" s="30">
        <f t="shared" si="674"/>
        <v>1047.8112565499464</v>
      </c>
      <c r="AQ2689" s="19">
        <f t="shared" si="675"/>
        <v>0.69697496727348984</v>
      </c>
    </row>
    <row r="2690" spans="1:43" x14ac:dyDescent="0.2">
      <c r="A2690" s="23" t="s">
        <v>5665</v>
      </c>
      <c r="B2690" s="6" t="s">
        <v>5672</v>
      </c>
      <c r="C2690" s="6" t="s">
        <v>5667</v>
      </c>
      <c r="D2690" s="2">
        <v>169994</v>
      </c>
      <c r="E2690" s="2">
        <v>170339</v>
      </c>
      <c r="F2690" s="3" t="s">
        <v>3374</v>
      </c>
      <c r="G2690" s="2">
        <v>5</v>
      </c>
      <c r="H2690" s="2">
        <v>170344</v>
      </c>
      <c r="I2690" s="3" t="s">
        <v>3389</v>
      </c>
      <c r="J2690" s="15">
        <v>45253</v>
      </c>
      <c r="K2690" s="24">
        <v>1286394523</v>
      </c>
      <c r="L2690" s="15">
        <v>45257</v>
      </c>
      <c r="M2690" s="15">
        <v>45260</v>
      </c>
      <c r="N2690" s="15"/>
      <c r="O2690" s="26" t="e">
        <f>VLOOKUP(D2690,quash!A$2:$I$7791,9,FALSE)</f>
        <v>#N/A</v>
      </c>
      <c r="P2690" s="7">
        <v>7000</v>
      </c>
      <c r="Q2690" s="26">
        <v>111</v>
      </c>
      <c r="R2690" s="19">
        <v>5.9818464604665163E-3</v>
      </c>
      <c r="S2690" s="26">
        <v>16</v>
      </c>
      <c r="T2690" s="7">
        <v>10000</v>
      </c>
      <c r="U2690" s="2">
        <v>142</v>
      </c>
      <c r="V2690" s="11">
        <v>2510.34</v>
      </c>
      <c r="W2690" s="14" t="s">
        <v>5281</v>
      </c>
      <c r="X2690" s="18">
        <v>1</v>
      </c>
      <c r="Y2690" s="9">
        <v>10000</v>
      </c>
      <c r="Z2690" s="19">
        <f t="shared" ref="Z2690:Z2753" si="685">Y2690/T2690-1</f>
        <v>0</v>
      </c>
      <c r="AA2690" s="25">
        <v>2510.34</v>
      </c>
      <c r="AB2690" s="30">
        <f t="shared" ref="AB2690:AB2753" si="686">SUMIFS($T:$T,$M:$M,$M2690,$O:$O,$O2690)</f>
        <v>567000</v>
      </c>
      <c r="AC2690" s="30">
        <f t="shared" si="679"/>
        <v>1.7636684303350969E-2</v>
      </c>
      <c r="AD2690" s="31">
        <f t="shared" si="680"/>
        <v>1.9576719576719577</v>
      </c>
      <c r="AE2690" s="31">
        <f t="shared" si="681"/>
        <v>2.5044091710758378</v>
      </c>
      <c r="AG2690" s="30">
        <f t="shared" ref="AG2690:AG2753" si="687">SUMIFS($T:$T,$O:$O,$O2690,$N:$N,1)</f>
        <v>6126000</v>
      </c>
      <c r="AH2690" s="30">
        <f t="shared" si="682"/>
        <v>1.632386549134835E-3</v>
      </c>
      <c r="AI2690" s="31">
        <f t="shared" si="683"/>
        <v>0.1811949069539667</v>
      </c>
      <c r="AJ2690" s="31">
        <f t="shared" si="684"/>
        <v>0.23179888997714657</v>
      </c>
      <c r="AK2690" s="30">
        <f>IF(W2690="si",($S2690*'COSTOS DE CREDITOS'!$C$27)/DATA!$G2690,"")</f>
        <v>65.906835757745824</v>
      </c>
      <c r="AL2690" s="90">
        <f>IF(W2690="si",'COSTOS DE CREDITOS'!$C$35,"")</f>
        <v>20.421138461538462</v>
      </c>
      <c r="AM2690" s="30">
        <f t="shared" si="671"/>
        <v>615.38461538461547</v>
      </c>
      <c r="AN2690" s="30">
        <f t="shared" si="672"/>
        <v>0</v>
      </c>
      <c r="AO2690" s="30">
        <f t="shared" si="673"/>
        <v>701.7125896038998</v>
      </c>
      <c r="AP2690" s="30">
        <f t="shared" si="674"/>
        <v>1808.6274103961005</v>
      </c>
      <c r="AQ2690" s="19">
        <f t="shared" si="675"/>
        <v>0.72047109570659762</v>
      </c>
    </row>
    <row r="2691" spans="1:43" x14ac:dyDescent="0.2">
      <c r="A2691" s="23" t="s">
        <v>5665</v>
      </c>
      <c r="B2691" s="6" t="s">
        <v>5676</v>
      </c>
      <c r="C2691" s="6" t="s">
        <v>5670</v>
      </c>
      <c r="D2691" s="4">
        <v>169808</v>
      </c>
      <c r="E2691" s="4">
        <v>170570</v>
      </c>
      <c r="F2691" s="5" t="s">
        <v>3390</v>
      </c>
      <c r="G2691" s="2">
        <v>5</v>
      </c>
      <c r="H2691" s="4">
        <v>170571</v>
      </c>
      <c r="I2691" s="5" t="s">
        <v>3391</v>
      </c>
      <c r="J2691" s="15">
        <v>45254</v>
      </c>
      <c r="K2691" s="24">
        <v>1285572413</v>
      </c>
      <c r="L2691" s="15">
        <v>45259</v>
      </c>
      <c r="M2691" s="15">
        <v>45260</v>
      </c>
      <c r="N2691" s="15"/>
      <c r="O2691" s="26" t="e">
        <f>VLOOKUP(D2691,quash!A$2:$I$7791,9,FALSE)</f>
        <v>#N/A</v>
      </c>
      <c r="P2691" s="7">
        <v>8000</v>
      </c>
      <c r="Q2691" s="26">
        <v>110</v>
      </c>
      <c r="R2691" s="19">
        <v>5.9818464604665163E-3</v>
      </c>
      <c r="S2691" s="26">
        <v>16</v>
      </c>
      <c r="T2691" s="8">
        <v>7000</v>
      </c>
      <c r="U2691" s="4">
        <v>142</v>
      </c>
      <c r="V2691" s="10">
        <v>1758.65</v>
      </c>
      <c r="W2691" s="14" t="s">
        <v>5281</v>
      </c>
      <c r="X2691" s="18">
        <v>1</v>
      </c>
      <c r="Y2691" s="9">
        <v>7000</v>
      </c>
      <c r="Z2691" s="19">
        <f t="shared" si="685"/>
        <v>0</v>
      </c>
      <c r="AA2691" s="25">
        <v>1758.65</v>
      </c>
      <c r="AB2691" s="30">
        <f t="shared" si="686"/>
        <v>567000</v>
      </c>
      <c r="AC2691" s="30">
        <f t="shared" si="679"/>
        <v>1.2345679012345678E-2</v>
      </c>
      <c r="AD2691" s="31">
        <f t="shared" si="680"/>
        <v>1.3580246913580245</v>
      </c>
      <c r="AE2691" s="31">
        <f t="shared" si="681"/>
        <v>1.7530864197530862</v>
      </c>
      <c r="AG2691" s="30">
        <f t="shared" si="687"/>
        <v>6126000</v>
      </c>
      <c r="AH2691" s="30">
        <f t="shared" si="682"/>
        <v>1.1426705843943846E-3</v>
      </c>
      <c r="AI2691" s="31">
        <f t="shared" si="683"/>
        <v>0.1256937642833823</v>
      </c>
      <c r="AJ2691" s="31">
        <f t="shared" si="684"/>
        <v>0.16225922298400261</v>
      </c>
      <c r="AK2691" s="30">
        <f>IF(W2691="si",($S2691*'COSTOS DE CREDITOS'!$C$27)/DATA!$G2691,"")</f>
        <v>65.906835757745824</v>
      </c>
      <c r="AL2691" s="90">
        <f>IF(W2691="si",'COSTOS DE CREDITOS'!$C$35,"")</f>
        <v>20.421138461538462</v>
      </c>
      <c r="AM2691" s="30">
        <f t="shared" ref="AM2691:AM2754" si="688">IF(W2691="si",(20%/52*$S2691)*$T2691,"")</f>
        <v>430.76923076923077</v>
      </c>
      <c r="AN2691" s="30">
        <f t="shared" ref="AN2691:AN2754" si="689">IF(W2691="SI",T2691-Y2691,"")</f>
        <v>0</v>
      </c>
      <c r="AO2691" s="30">
        <f t="shared" ref="AO2691:AO2754" si="690">SUM(AK2691:AN2691)</f>
        <v>517.09720498851505</v>
      </c>
      <c r="AP2691" s="30">
        <f t="shared" ref="AP2691:AP2754" si="691">AA2691-AO2691</f>
        <v>1241.5527950114852</v>
      </c>
      <c r="AQ2691" s="19">
        <f t="shared" ref="AQ2691:AQ2754" si="692">IFERROR(AP2691/AA2691,"")</f>
        <v>0.70596923493104657</v>
      </c>
    </row>
    <row r="2692" spans="1:43" x14ac:dyDescent="0.2">
      <c r="A2692" s="23" t="s">
        <v>5665</v>
      </c>
      <c r="B2692" s="6" t="s">
        <v>5672</v>
      </c>
      <c r="C2692" s="6" t="s">
        <v>5667</v>
      </c>
      <c r="D2692" s="2">
        <v>169931</v>
      </c>
      <c r="E2692" s="2">
        <v>170355</v>
      </c>
      <c r="F2692" s="3" t="s">
        <v>746</v>
      </c>
      <c r="G2692" s="2">
        <v>6</v>
      </c>
      <c r="H2692" s="2">
        <v>170419</v>
      </c>
      <c r="I2692" s="3" t="s">
        <v>3392</v>
      </c>
      <c r="J2692" s="15">
        <v>45253</v>
      </c>
      <c r="K2692" s="24">
        <v>1285631255</v>
      </c>
      <c r="L2692" s="15">
        <v>45259</v>
      </c>
      <c r="M2692" s="15">
        <v>45260</v>
      </c>
      <c r="N2692" s="15"/>
      <c r="O2692" s="26">
        <f>VLOOKUP(D2692,quash!A$2:$I$7791,9,FALSE)</f>
        <v>1</v>
      </c>
      <c r="P2692" s="7">
        <v>10000</v>
      </c>
      <c r="Q2692" s="26">
        <v>127</v>
      </c>
      <c r="R2692" s="19">
        <v>5.24391097594855E-2</v>
      </c>
      <c r="S2692" s="93">
        <v>26</v>
      </c>
      <c r="T2692" s="7">
        <v>6000</v>
      </c>
      <c r="U2692" s="2">
        <v>142</v>
      </c>
      <c r="V2692" s="11">
        <v>1503.37</v>
      </c>
      <c r="W2692" s="14" t="s">
        <v>5281</v>
      </c>
      <c r="X2692" s="18">
        <v>0.77136203299525896</v>
      </c>
      <c r="Y2692" s="9">
        <v>4628.1721979715539</v>
      </c>
      <c r="Z2692" s="19">
        <f t="shared" si="685"/>
        <v>-0.22863796700474104</v>
      </c>
      <c r="AA2692" s="25">
        <v>1159.6425395440824</v>
      </c>
      <c r="AB2692" s="30">
        <f t="shared" si="686"/>
        <v>227000</v>
      </c>
      <c r="AC2692" s="30">
        <f t="shared" si="679"/>
        <v>2.643171806167401E-2</v>
      </c>
      <c r="AD2692" s="31">
        <f t="shared" si="680"/>
        <v>3.356828193832599</v>
      </c>
      <c r="AE2692" s="31">
        <f t="shared" si="681"/>
        <v>3.7533039647577096</v>
      </c>
      <c r="AG2692" s="30">
        <f t="shared" si="687"/>
        <v>2427000</v>
      </c>
      <c r="AH2692" s="30">
        <f t="shared" si="682"/>
        <v>2.472187886279357E-3</v>
      </c>
      <c r="AI2692" s="31">
        <f t="shared" si="683"/>
        <v>0.31396786155747836</v>
      </c>
      <c r="AJ2692" s="31">
        <f t="shared" si="684"/>
        <v>0.35105067985166871</v>
      </c>
      <c r="AK2692" s="30">
        <f>IF(W2692="si",($S2692*'COSTOS DE CREDITOS'!$C$27)/DATA!$G2692,"")</f>
        <v>89.248840088614131</v>
      </c>
      <c r="AL2692" s="90">
        <f>IF(W2692="si",'COSTOS DE CREDITOS'!$C$35,"")</f>
        <v>20.421138461538462</v>
      </c>
      <c r="AM2692" s="30">
        <f t="shared" si="688"/>
        <v>600</v>
      </c>
      <c r="AN2692" s="30">
        <f t="shared" si="689"/>
        <v>1371.8278020284461</v>
      </c>
      <c r="AO2692" s="30">
        <f t="shared" si="690"/>
        <v>2081.4977805785984</v>
      </c>
      <c r="AP2692" s="30">
        <f t="shared" si="691"/>
        <v>-921.85524103451598</v>
      </c>
      <c r="AQ2692" s="19">
        <f t="shared" si="692"/>
        <v>-0.7949477615722399</v>
      </c>
    </row>
    <row r="2693" spans="1:43" x14ac:dyDescent="0.2">
      <c r="A2693" s="23" t="s">
        <v>5665</v>
      </c>
      <c r="B2693" s="6" t="s">
        <v>5672</v>
      </c>
      <c r="C2693" s="6" t="s">
        <v>5667</v>
      </c>
      <c r="D2693" s="2">
        <v>169451</v>
      </c>
      <c r="E2693" s="2">
        <v>170355</v>
      </c>
      <c r="F2693" s="3" t="s">
        <v>746</v>
      </c>
      <c r="G2693" s="2">
        <v>6</v>
      </c>
      <c r="H2693" s="2">
        <v>170420</v>
      </c>
      <c r="I2693" s="3" t="s">
        <v>3393</v>
      </c>
      <c r="J2693" s="15">
        <v>45257</v>
      </c>
      <c r="K2693" s="24">
        <v>1280236015</v>
      </c>
      <c r="L2693" s="15">
        <v>45259</v>
      </c>
      <c r="M2693" s="15">
        <v>45260</v>
      </c>
      <c r="N2693" s="15"/>
      <c r="O2693" s="26">
        <f>VLOOKUP(D2693,quash!A$2:$I$7791,9,FALSE)</f>
        <v>1</v>
      </c>
      <c r="P2693" s="7">
        <v>10000</v>
      </c>
      <c r="Q2693" s="26">
        <v>127</v>
      </c>
      <c r="R2693" s="19">
        <v>5.24391097594855E-2</v>
      </c>
      <c r="S2693" s="93">
        <v>26</v>
      </c>
      <c r="T2693" s="7">
        <v>6000</v>
      </c>
      <c r="U2693" s="2">
        <v>142</v>
      </c>
      <c r="V2693" s="11">
        <v>1503.37</v>
      </c>
      <c r="W2693" s="14" t="s">
        <v>5281</v>
      </c>
      <c r="X2693" s="18">
        <v>0.77136203299525896</v>
      </c>
      <c r="Y2693" s="9">
        <v>4628.1721979715539</v>
      </c>
      <c r="Z2693" s="19">
        <f t="shared" si="685"/>
        <v>-0.22863796700474104</v>
      </c>
      <c r="AA2693" s="25">
        <v>1159.6425395440824</v>
      </c>
      <c r="AB2693" s="30">
        <f t="shared" si="686"/>
        <v>227000</v>
      </c>
      <c r="AC2693" s="30">
        <f t="shared" si="679"/>
        <v>2.643171806167401E-2</v>
      </c>
      <c r="AD2693" s="31">
        <f t="shared" si="680"/>
        <v>3.356828193832599</v>
      </c>
      <c r="AE2693" s="31">
        <f t="shared" si="681"/>
        <v>3.7533039647577096</v>
      </c>
      <c r="AG2693" s="30">
        <f t="shared" si="687"/>
        <v>2427000</v>
      </c>
      <c r="AH2693" s="30">
        <f t="shared" si="682"/>
        <v>2.472187886279357E-3</v>
      </c>
      <c r="AI2693" s="31">
        <f t="shared" si="683"/>
        <v>0.31396786155747836</v>
      </c>
      <c r="AJ2693" s="31">
        <f t="shared" si="684"/>
        <v>0.35105067985166871</v>
      </c>
      <c r="AK2693" s="30">
        <f>IF(W2693="si",($S2693*'COSTOS DE CREDITOS'!$C$27)/DATA!$G2693,"")</f>
        <v>89.248840088614131</v>
      </c>
      <c r="AL2693" s="90">
        <f>IF(W2693="si",'COSTOS DE CREDITOS'!$C$35,"")</f>
        <v>20.421138461538462</v>
      </c>
      <c r="AM2693" s="30">
        <f t="shared" si="688"/>
        <v>600</v>
      </c>
      <c r="AN2693" s="30">
        <f t="shared" si="689"/>
        <v>1371.8278020284461</v>
      </c>
      <c r="AO2693" s="30">
        <f t="shared" si="690"/>
        <v>2081.4977805785984</v>
      </c>
      <c r="AP2693" s="30">
        <f t="shared" si="691"/>
        <v>-921.85524103451598</v>
      </c>
      <c r="AQ2693" s="19">
        <f t="shared" si="692"/>
        <v>-0.7949477615722399</v>
      </c>
    </row>
    <row r="2694" spans="1:43" x14ac:dyDescent="0.2">
      <c r="A2694" s="23" t="s">
        <v>5665</v>
      </c>
      <c r="B2694" s="6" t="s">
        <v>5668</v>
      </c>
      <c r="C2694" s="6" t="s">
        <v>5667</v>
      </c>
      <c r="D2694" s="2">
        <v>170059</v>
      </c>
      <c r="E2694" s="2">
        <v>170395</v>
      </c>
      <c r="F2694" s="3" t="s">
        <v>3394</v>
      </c>
      <c r="G2694" s="2">
        <v>7</v>
      </c>
      <c r="H2694" s="2">
        <v>170416</v>
      </c>
      <c r="I2694" s="3" t="s">
        <v>3395</v>
      </c>
      <c r="J2694" s="15">
        <v>45253</v>
      </c>
      <c r="K2694" s="24">
        <v>1286711118</v>
      </c>
      <c r="L2694" s="15">
        <v>45259</v>
      </c>
      <c r="M2694" s="15">
        <v>45260</v>
      </c>
      <c r="N2694" s="15"/>
      <c r="O2694" s="26">
        <f>VLOOKUP(D2694,quash!A$2:$I$7791,9,FALSE)</f>
        <v>3</v>
      </c>
      <c r="P2694" s="7">
        <v>10000</v>
      </c>
      <c r="Q2694" s="26">
        <v>110</v>
      </c>
      <c r="R2694" s="19">
        <v>3.11605023919212E-2</v>
      </c>
      <c r="S2694" s="26">
        <v>16</v>
      </c>
      <c r="T2694" s="7">
        <v>8000</v>
      </c>
      <c r="U2694" s="2">
        <v>142</v>
      </c>
      <c r="V2694" s="11">
        <v>2013.74</v>
      </c>
      <c r="W2694" s="14" t="s">
        <v>5281</v>
      </c>
      <c r="X2694" s="18">
        <v>1</v>
      </c>
      <c r="Y2694" s="9">
        <v>8000</v>
      </c>
      <c r="Z2694" s="19">
        <f t="shared" si="685"/>
        <v>0</v>
      </c>
      <c r="AA2694" s="25">
        <v>2013.74</v>
      </c>
      <c r="AB2694" s="30">
        <f t="shared" si="686"/>
        <v>125000</v>
      </c>
      <c r="AC2694" s="30">
        <f t="shared" si="679"/>
        <v>6.4000000000000001E-2</v>
      </c>
      <c r="AD2694" s="31">
        <f t="shared" si="680"/>
        <v>7.04</v>
      </c>
      <c r="AE2694" s="31">
        <f t="shared" si="681"/>
        <v>9.088000000000001</v>
      </c>
      <c r="AG2694" s="30">
        <f t="shared" si="687"/>
        <v>778000</v>
      </c>
      <c r="AH2694" s="30">
        <f t="shared" si="682"/>
        <v>1.0282776349614395E-2</v>
      </c>
      <c r="AI2694" s="31">
        <f t="shared" si="683"/>
        <v>1.1311053984575834</v>
      </c>
      <c r="AJ2694" s="31">
        <f t="shared" si="684"/>
        <v>1.4601542416452442</v>
      </c>
      <c r="AK2694" s="30">
        <f>IF(W2694="si",($S2694*'COSTOS DE CREDITOS'!$C$27)/DATA!$G2694,"")</f>
        <v>47.07631125553273</v>
      </c>
      <c r="AL2694" s="90">
        <f>IF(W2694="si",'COSTOS DE CREDITOS'!$C$35,"")</f>
        <v>20.421138461538462</v>
      </c>
      <c r="AM2694" s="30">
        <f t="shared" si="688"/>
        <v>492.30769230769232</v>
      </c>
      <c r="AN2694" s="30">
        <f t="shared" si="689"/>
        <v>0</v>
      </c>
      <c r="AO2694" s="30">
        <f t="shared" si="690"/>
        <v>559.80514202476354</v>
      </c>
      <c r="AP2694" s="30">
        <f t="shared" si="691"/>
        <v>1453.9348579752364</v>
      </c>
      <c r="AQ2694" s="19">
        <f t="shared" si="692"/>
        <v>0.72200723925394361</v>
      </c>
    </row>
    <row r="2695" spans="1:43" x14ac:dyDescent="0.2">
      <c r="A2695" s="23" t="s">
        <v>5665</v>
      </c>
      <c r="B2695" s="6" t="s">
        <v>5668</v>
      </c>
      <c r="C2695" s="6" t="s">
        <v>5667</v>
      </c>
      <c r="D2695" s="2">
        <v>170253</v>
      </c>
      <c r="E2695" s="2">
        <v>170395</v>
      </c>
      <c r="F2695" s="3" t="s">
        <v>3394</v>
      </c>
      <c r="G2695" s="2">
        <v>7</v>
      </c>
      <c r="H2695" s="2">
        <v>170417</v>
      </c>
      <c r="I2695" s="3" t="s">
        <v>3396</v>
      </c>
      <c r="J2695" s="15">
        <v>45255</v>
      </c>
      <c r="K2695" s="24">
        <v>1288548539</v>
      </c>
      <c r="L2695" s="15">
        <v>45259</v>
      </c>
      <c r="M2695" s="15">
        <v>45260</v>
      </c>
      <c r="N2695" s="15"/>
      <c r="O2695" s="26">
        <f>VLOOKUP(D2695,quash!A$2:$I$7791,9,FALSE)</f>
        <v>2</v>
      </c>
      <c r="P2695" s="7">
        <v>10000</v>
      </c>
      <c r="Q2695" s="26">
        <v>110</v>
      </c>
      <c r="R2695" s="19">
        <v>3.3220596517330399E-2</v>
      </c>
      <c r="S2695" s="26">
        <v>16</v>
      </c>
      <c r="T2695" s="7">
        <v>8000</v>
      </c>
      <c r="U2695" s="2">
        <v>142</v>
      </c>
      <c r="V2695" s="11">
        <v>2013.74</v>
      </c>
      <c r="W2695" s="14" t="s">
        <v>5281</v>
      </c>
      <c r="X2695" s="18">
        <v>1</v>
      </c>
      <c r="Y2695" s="9">
        <v>8000</v>
      </c>
      <c r="Z2695" s="19">
        <f t="shared" si="685"/>
        <v>0</v>
      </c>
      <c r="AA2695" s="25">
        <v>2013.74</v>
      </c>
      <c r="AB2695" s="30">
        <f t="shared" si="686"/>
        <v>285000</v>
      </c>
      <c r="AC2695" s="30">
        <f t="shared" si="679"/>
        <v>2.8070175438596492E-2</v>
      </c>
      <c r="AD2695" s="31">
        <f t="shared" si="680"/>
        <v>3.0877192982456143</v>
      </c>
      <c r="AE2695" s="31">
        <f t="shared" si="681"/>
        <v>3.9859649122807017</v>
      </c>
      <c r="AG2695" s="30">
        <f t="shared" si="687"/>
        <v>1695000</v>
      </c>
      <c r="AH2695" s="30">
        <f t="shared" si="682"/>
        <v>4.71976401179941E-3</v>
      </c>
      <c r="AI2695" s="31">
        <f t="shared" si="683"/>
        <v>0.5191740412979351</v>
      </c>
      <c r="AJ2695" s="31">
        <f t="shared" si="684"/>
        <v>0.67020648967551621</v>
      </c>
      <c r="AK2695" s="30">
        <f>IF(W2695="si",($S2695*'COSTOS DE CREDITOS'!$C$27)/DATA!$G2695,"")</f>
        <v>47.07631125553273</v>
      </c>
      <c r="AL2695" s="90">
        <f>IF(W2695="si",'COSTOS DE CREDITOS'!$C$35,"")</f>
        <v>20.421138461538462</v>
      </c>
      <c r="AM2695" s="30">
        <f t="shared" si="688"/>
        <v>492.30769230769232</v>
      </c>
      <c r="AN2695" s="30">
        <f t="shared" si="689"/>
        <v>0</v>
      </c>
      <c r="AO2695" s="30">
        <f t="shared" si="690"/>
        <v>559.80514202476354</v>
      </c>
      <c r="AP2695" s="30">
        <f t="shared" si="691"/>
        <v>1453.9348579752364</v>
      </c>
      <c r="AQ2695" s="19">
        <f t="shared" si="692"/>
        <v>0.72200723925394361</v>
      </c>
    </row>
    <row r="2696" spans="1:43" x14ac:dyDescent="0.2">
      <c r="A2696" s="23" t="s">
        <v>5665</v>
      </c>
      <c r="B2696" s="6" t="s">
        <v>5676</v>
      </c>
      <c r="C2696" s="6" t="s">
        <v>5670</v>
      </c>
      <c r="D2696" s="2">
        <v>169239</v>
      </c>
      <c r="E2696" s="2">
        <v>170570</v>
      </c>
      <c r="F2696" s="3" t="s">
        <v>3390</v>
      </c>
      <c r="G2696" s="2">
        <v>5</v>
      </c>
      <c r="H2696" s="2">
        <v>170572</v>
      </c>
      <c r="I2696" s="3" t="s">
        <v>3397</v>
      </c>
      <c r="J2696" s="15">
        <v>45244</v>
      </c>
      <c r="K2696" s="24">
        <v>1278752802</v>
      </c>
      <c r="L2696" s="15">
        <v>45259</v>
      </c>
      <c r="M2696" s="15">
        <v>45260</v>
      </c>
      <c r="N2696" s="15"/>
      <c r="O2696" s="26">
        <f>VLOOKUP(D2696,quash!A$2:$I$7791,9,FALSE)</f>
        <v>1</v>
      </c>
      <c r="P2696" s="7">
        <v>10000</v>
      </c>
      <c r="Q2696" s="26">
        <v>132</v>
      </c>
      <c r="R2696" s="19">
        <v>5.8283715876113903E-2</v>
      </c>
      <c r="S2696" s="26">
        <v>16</v>
      </c>
      <c r="T2696" s="7">
        <v>7000</v>
      </c>
      <c r="U2696" s="2">
        <v>142</v>
      </c>
      <c r="V2696" s="11">
        <v>1758.65</v>
      </c>
      <c r="W2696" s="14" t="s">
        <v>5281</v>
      </c>
      <c r="X2696" s="18">
        <v>1</v>
      </c>
      <c r="Y2696" s="9">
        <v>7000</v>
      </c>
      <c r="Z2696" s="19">
        <f t="shared" si="685"/>
        <v>0</v>
      </c>
      <c r="AA2696" s="25">
        <v>1758.65</v>
      </c>
      <c r="AB2696" s="30">
        <f t="shared" si="686"/>
        <v>227000</v>
      </c>
      <c r="AC2696" s="30">
        <f t="shared" si="679"/>
        <v>3.0837004405286344E-2</v>
      </c>
      <c r="AD2696" s="31">
        <f t="shared" si="680"/>
        <v>4.070484581497797</v>
      </c>
      <c r="AE2696" s="31">
        <f t="shared" si="681"/>
        <v>4.3788546255506606</v>
      </c>
      <c r="AG2696" s="30">
        <f t="shared" si="687"/>
        <v>2427000</v>
      </c>
      <c r="AH2696" s="30">
        <f t="shared" si="682"/>
        <v>2.88421920065925E-3</v>
      </c>
      <c r="AI2696" s="31">
        <f t="shared" si="683"/>
        <v>0.38071693448702099</v>
      </c>
      <c r="AJ2696" s="31">
        <f t="shared" si="684"/>
        <v>0.40955912649361348</v>
      </c>
      <c r="AK2696" s="30">
        <f>IF(W2696="si",($S2696*'COSTOS DE CREDITOS'!$C$27)/DATA!$G2696,"")</f>
        <v>65.906835757745824</v>
      </c>
      <c r="AL2696" s="90">
        <f>IF(W2696="si",'COSTOS DE CREDITOS'!$C$35,"")</f>
        <v>20.421138461538462</v>
      </c>
      <c r="AM2696" s="30">
        <f t="shared" si="688"/>
        <v>430.76923076923077</v>
      </c>
      <c r="AN2696" s="30">
        <f t="shared" si="689"/>
        <v>0</v>
      </c>
      <c r="AO2696" s="30">
        <f t="shared" si="690"/>
        <v>517.09720498851505</v>
      </c>
      <c r="AP2696" s="30">
        <f t="shared" si="691"/>
        <v>1241.5527950114852</v>
      </c>
      <c r="AQ2696" s="19">
        <f t="shared" si="692"/>
        <v>0.70596923493104657</v>
      </c>
    </row>
    <row r="2697" spans="1:43" x14ac:dyDescent="0.2">
      <c r="A2697" s="23" t="s">
        <v>5665</v>
      </c>
      <c r="B2697" s="6" t="s">
        <v>5676</v>
      </c>
      <c r="C2697" s="6" t="s">
        <v>5670</v>
      </c>
      <c r="D2697" s="2">
        <v>168696</v>
      </c>
      <c r="E2697" s="2">
        <v>170570</v>
      </c>
      <c r="F2697" s="3" t="s">
        <v>3390</v>
      </c>
      <c r="G2697" s="2">
        <v>5</v>
      </c>
      <c r="H2697" s="2">
        <v>170574</v>
      </c>
      <c r="I2697" s="3" t="s">
        <v>3398</v>
      </c>
      <c r="J2697" s="15">
        <v>45237</v>
      </c>
      <c r="K2697" s="24">
        <v>1274043270</v>
      </c>
      <c r="L2697" s="15">
        <v>45259</v>
      </c>
      <c r="M2697" s="15">
        <v>45260</v>
      </c>
      <c r="N2697" s="15"/>
      <c r="O2697" s="26" t="e">
        <f>VLOOKUP(D2697,quash!A$2:$I$7791,9,FALSE)</f>
        <v>#N/A</v>
      </c>
      <c r="P2697" s="7">
        <v>7000</v>
      </c>
      <c r="Q2697" s="26">
        <v>111</v>
      </c>
      <c r="R2697" s="19">
        <v>3.3220596517330447E-2</v>
      </c>
      <c r="S2697" s="26">
        <v>16</v>
      </c>
      <c r="T2697" s="7">
        <v>7000</v>
      </c>
      <c r="U2697" s="2">
        <v>142</v>
      </c>
      <c r="V2697" s="11">
        <v>1758.65</v>
      </c>
      <c r="W2697" s="14" t="s">
        <v>5281</v>
      </c>
      <c r="X2697" s="18">
        <v>1</v>
      </c>
      <c r="Y2697" s="9">
        <v>7000</v>
      </c>
      <c r="Z2697" s="19">
        <f t="shared" si="685"/>
        <v>0</v>
      </c>
      <c r="AA2697" s="25">
        <v>1758.65</v>
      </c>
      <c r="AB2697" s="30">
        <f t="shared" si="686"/>
        <v>567000</v>
      </c>
      <c r="AC2697" s="30">
        <f t="shared" si="679"/>
        <v>1.2345679012345678E-2</v>
      </c>
      <c r="AD2697" s="31">
        <f t="shared" si="680"/>
        <v>1.3703703703703702</v>
      </c>
      <c r="AE2697" s="31">
        <f t="shared" si="681"/>
        <v>1.7530864197530862</v>
      </c>
      <c r="AG2697" s="30">
        <f t="shared" si="687"/>
        <v>6126000</v>
      </c>
      <c r="AH2697" s="30">
        <f t="shared" si="682"/>
        <v>1.1426705843943846E-3</v>
      </c>
      <c r="AI2697" s="31">
        <f t="shared" si="683"/>
        <v>0.12683643486777668</v>
      </c>
      <c r="AJ2697" s="31">
        <f t="shared" si="684"/>
        <v>0.16225922298400261</v>
      </c>
      <c r="AK2697" s="30">
        <f>IF(W2697="si",($S2697*'COSTOS DE CREDITOS'!$C$27)/DATA!$G2697,"")</f>
        <v>65.906835757745824</v>
      </c>
      <c r="AL2697" s="90">
        <f>IF(W2697="si",'COSTOS DE CREDITOS'!$C$35,"")</f>
        <v>20.421138461538462</v>
      </c>
      <c r="AM2697" s="30">
        <f t="shared" si="688"/>
        <v>430.76923076923077</v>
      </c>
      <c r="AN2697" s="30">
        <f t="shared" si="689"/>
        <v>0</v>
      </c>
      <c r="AO2697" s="30">
        <f t="shared" si="690"/>
        <v>517.09720498851505</v>
      </c>
      <c r="AP2697" s="30">
        <f t="shared" si="691"/>
        <v>1241.5527950114852</v>
      </c>
      <c r="AQ2697" s="19">
        <f t="shared" si="692"/>
        <v>0.70596923493104657</v>
      </c>
    </row>
    <row r="2698" spans="1:43" x14ac:dyDescent="0.2">
      <c r="A2698" s="23" t="s">
        <v>5665</v>
      </c>
      <c r="B2698" s="6" t="s">
        <v>5676</v>
      </c>
      <c r="C2698" s="6" t="s">
        <v>5670</v>
      </c>
      <c r="D2698" s="2">
        <v>168691</v>
      </c>
      <c r="E2698" s="2">
        <v>170570</v>
      </c>
      <c r="F2698" s="3" t="s">
        <v>3390</v>
      </c>
      <c r="G2698" s="2">
        <v>5</v>
      </c>
      <c r="H2698" s="2">
        <v>170575</v>
      </c>
      <c r="I2698" s="3" t="s">
        <v>3399</v>
      </c>
      <c r="J2698" s="15">
        <v>45357</v>
      </c>
      <c r="K2698" s="24">
        <v>1354037000</v>
      </c>
      <c r="L2698" s="15">
        <v>45259</v>
      </c>
      <c r="M2698" s="15">
        <v>45260</v>
      </c>
      <c r="N2698" s="15"/>
      <c r="O2698" s="26">
        <f>VLOOKUP(D2698,quash!A$2:$I$7791,9,FALSE)</f>
        <v>3</v>
      </c>
      <c r="P2698" s="7">
        <v>5000</v>
      </c>
      <c r="Q2698" s="26">
        <v>147</v>
      </c>
      <c r="R2698" s="19">
        <v>0.11226939921536</v>
      </c>
      <c r="S2698" s="26">
        <v>16</v>
      </c>
      <c r="T2698" s="7">
        <v>7000</v>
      </c>
      <c r="U2698" s="2">
        <v>142</v>
      </c>
      <c r="V2698" s="11">
        <v>1758.65</v>
      </c>
      <c r="W2698" s="14" t="s">
        <v>5281</v>
      </c>
      <c r="X2698" s="18">
        <v>1</v>
      </c>
      <c r="Y2698" s="9">
        <v>7000</v>
      </c>
      <c r="Z2698" s="19">
        <f t="shared" si="685"/>
        <v>0</v>
      </c>
      <c r="AA2698" s="25">
        <v>1758.65</v>
      </c>
      <c r="AB2698" s="30">
        <f t="shared" si="686"/>
        <v>125000</v>
      </c>
      <c r="AC2698" s="30">
        <f t="shared" si="679"/>
        <v>5.6000000000000001E-2</v>
      </c>
      <c r="AD2698" s="31">
        <f t="shared" si="680"/>
        <v>8.2319999999999993</v>
      </c>
      <c r="AE2698" s="31">
        <f t="shared" si="681"/>
        <v>7.952</v>
      </c>
      <c r="AG2698" s="30">
        <f t="shared" si="687"/>
        <v>778000</v>
      </c>
      <c r="AH2698" s="30">
        <f t="shared" si="682"/>
        <v>8.9974293059125968E-3</v>
      </c>
      <c r="AI2698" s="31">
        <f t="shared" si="683"/>
        <v>1.3226221079691518</v>
      </c>
      <c r="AJ2698" s="31">
        <f t="shared" si="684"/>
        <v>1.2776349614395888</v>
      </c>
      <c r="AK2698" s="30">
        <f>IF(W2698="si",($S2698*'COSTOS DE CREDITOS'!$C$27)/DATA!$G2698,"")</f>
        <v>65.906835757745824</v>
      </c>
      <c r="AL2698" s="90">
        <f>IF(W2698="si",'COSTOS DE CREDITOS'!$C$35,"")</f>
        <v>20.421138461538462</v>
      </c>
      <c r="AM2698" s="30">
        <f t="shared" si="688"/>
        <v>430.76923076923077</v>
      </c>
      <c r="AN2698" s="30">
        <f t="shared" si="689"/>
        <v>0</v>
      </c>
      <c r="AO2698" s="30">
        <f t="shared" si="690"/>
        <v>517.09720498851505</v>
      </c>
      <c r="AP2698" s="30">
        <f t="shared" si="691"/>
        <v>1241.5527950114852</v>
      </c>
      <c r="AQ2698" s="19">
        <f t="shared" si="692"/>
        <v>0.70596923493104657</v>
      </c>
    </row>
    <row r="2699" spans="1:43" x14ac:dyDescent="0.2">
      <c r="A2699" s="23" t="s">
        <v>5665</v>
      </c>
      <c r="B2699" s="6" t="s">
        <v>5676</v>
      </c>
      <c r="C2699" s="6" t="s">
        <v>5670</v>
      </c>
      <c r="D2699" s="2">
        <v>168684</v>
      </c>
      <c r="E2699" s="2">
        <v>170570</v>
      </c>
      <c r="F2699" s="3" t="s">
        <v>3390</v>
      </c>
      <c r="G2699" s="2">
        <v>5</v>
      </c>
      <c r="H2699" s="2">
        <v>170576</v>
      </c>
      <c r="I2699" s="3" t="s">
        <v>3400</v>
      </c>
      <c r="J2699" s="15" t="s">
        <v>5688</v>
      </c>
      <c r="K2699" s="24" t="s">
        <v>5688</v>
      </c>
      <c r="L2699" s="15">
        <v>45259</v>
      </c>
      <c r="M2699" s="15">
        <v>45260</v>
      </c>
      <c r="N2699" s="15"/>
      <c r="O2699" s="26">
        <f>VLOOKUP(D2699,quash!A$2:$I$7791,9,FALSE)</f>
        <v>1</v>
      </c>
      <c r="P2699" s="7">
        <v>5000</v>
      </c>
      <c r="Q2699" s="26">
        <v>147</v>
      </c>
      <c r="R2699" s="19">
        <v>0.10902082693372984</v>
      </c>
      <c r="S2699" s="26">
        <v>16</v>
      </c>
      <c r="T2699" s="7">
        <v>7000</v>
      </c>
      <c r="U2699" s="2">
        <v>142</v>
      </c>
      <c r="V2699" s="11">
        <v>1758.65</v>
      </c>
      <c r="W2699" s="14" t="s">
        <v>5281</v>
      </c>
      <c r="X2699" s="18">
        <v>1</v>
      </c>
      <c r="Y2699" s="9">
        <v>7000</v>
      </c>
      <c r="Z2699" s="19">
        <f t="shared" si="685"/>
        <v>0</v>
      </c>
      <c r="AA2699" s="25">
        <v>1758.65</v>
      </c>
      <c r="AB2699" s="30">
        <f t="shared" si="686"/>
        <v>227000</v>
      </c>
      <c r="AC2699" s="30">
        <f t="shared" si="679"/>
        <v>3.0837004405286344E-2</v>
      </c>
      <c r="AD2699" s="31">
        <f t="shared" si="680"/>
        <v>4.5330396475770929</v>
      </c>
      <c r="AE2699" s="31">
        <f t="shared" si="681"/>
        <v>4.3788546255506606</v>
      </c>
      <c r="AG2699" s="30">
        <f t="shared" si="687"/>
        <v>2427000</v>
      </c>
      <c r="AH2699" s="30">
        <f t="shared" si="682"/>
        <v>2.88421920065925E-3</v>
      </c>
      <c r="AI2699" s="31">
        <f t="shared" si="683"/>
        <v>0.42398022249690975</v>
      </c>
      <c r="AJ2699" s="31">
        <f t="shared" si="684"/>
        <v>0.40955912649361348</v>
      </c>
      <c r="AK2699" s="30">
        <f>IF(W2699="si",($S2699*'COSTOS DE CREDITOS'!$C$27)/DATA!$G2699,"")</f>
        <v>65.906835757745824</v>
      </c>
      <c r="AL2699" s="90">
        <f>IF(W2699="si",'COSTOS DE CREDITOS'!$C$35,"")</f>
        <v>20.421138461538462</v>
      </c>
      <c r="AM2699" s="30">
        <f t="shared" si="688"/>
        <v>430.76923076923077</v>
      </c>
      <c r="AN2699" s="30">
        <f t="shared" si="689"/>
        <v>0</v>
      </c>
      <c r="AO2699" s="30">
        <f t="shared" si="690"/>
        <v>517.09720498851505</v>
      </c>
      <c r="AP2699" s="30">
        <f t="shared" si="691"/>
        <v>1241.5527950114852</v>
      </c>
      <c r="AQ2699" s="19">
        <f t="shared" si="692"/>
        <v>0.70596923493104657</v>
      </c>
    </row>
    <row r="2700" spans="1:43" x14ac:dyDescent="0.2">
      <c r="A2700" s="23" t="s">
        <v>5665</v>
      </c>
      <c r="B2700" s="6" t="s">
        <v>5683</v>
      </c>
      <c r="C2700" s="6" t="s">
        <v>5670</v>
      </c>
      <c r="D2700" s="4">
        <v>169713</v>
      </c>
      <c r="E2700" s="4">
        <v>169956</v>
      </c>
      <c r="F2700" s="5" t="s">
        <v>3402</v>
      </c>
      <c r="G2700" s="2">
        <v>6</v>
      </c>
      <c r="H2700" s="4">
        <v>169957</v>
      </c>
      <c r="I2700" s="5" t="s">
        <v>3403</v>
      </c>
      <c r="J2700" s="15">
        <v>45251</v>
      </c>
      <c r="K2700" s="24">
        <v>1284331651</v>
      </c>
      <c r="L2700" s="15">
        <v>45253</v>
      </c>
      <c r="M2700" s="15">
        <v>45260</v>
      </c>
      <c r="N2700" s="15"/>
      <c r="O2700" s="26">
        <f>VLOOKUP(D2700,quash!A$2:$I$7791,9,FALSE)</f>
        <v>1</v>
      </c>
      <c r="P2700" s="7">
        <v>6000</v>
      </c>
      <c r="Q2700" s="26">
        <v>132</v>
      </c>
      <c r="R2700" s="19">
        <v>3.3741050530766176E-2</v>
      </c>
      <c r="S2700" s="26">
        <v>16</v>
      </c>
      <c r="T2700" s="8">
        <v>6000</v>
      </c>
      <c r="U2700" s="4">
        <v>142</v>
      </c>
      <c r="V2700" s="10">
        <v>1503.37</v>
      </c>
      <c r="W2700" s="14" t="s">
        <v>5281</v>
      </c>
      <c r="X2700" s="18">
        <v>1</v>
      </c>
      <c r="Y2700" s="9">
        <v>6000</v>
      </c>
      <c r="Z2700" s="19">
        <f t="shared" si="685"/>
        <v>0</v>
      </c>
      <c r="AA2700" s="25">
        <v>1503.37</v>
      </c>
      <c r="AB2700" s="30">
        <f t="shared" si="686"/>
        <v>227000</v>
      </c>
      <c r="AC2700" s="30">
        <f t="shared" si="679"/>
        <v>2.643171806167401E-2</v>
      </c>
      <c r="AD2700" s="31">
        <f t="shared" si="680"/>
        <v>3.4889867841409692</v>
      </c>
      <c r="AE2700" s="31">
        <f t="shared" si="681"/>
        <v>3.7533039647577096</v>
      </c>
      <c r="AG2700" s="30">
        <f t="shared" si="687"/>
        <v>2427000</v>
      </c>
      <c r="AH2700" s="30">
        <f t="shared" si="682"/>
        <v>2.472187886279357E-3</v>
      </c>
      <c r="AI2700" s="31">
        <f t="shared" si="683"/>
        <v>0.32632880098887512</v>
      </c>
      <c r="AJ2700" s="31">
        <f t="shared" si="684"/>
        <v>0.35105067985166871</v>
      </c>
      <c r="AK2700" s="30">
        <f>IF(W2700="si",($S2700*'COSTOS DE CREDITOS'!$C$27)/DATA!$G2700,"")</f>
        <v>54.922363131454851</v>
      </c>
      <c r="AL2700" s="90">
        <f>IF(W2700="si",'COSTOS DE CREDITOS'!$C$35,"")</f>
        <v>20.421138461538462</v>
      </c>
      <c r="AM2700" s="30">
        <f t="shared" si="688"/>
        <v>369.23076923076923</v>
      </c>
      <c r="AN2700" s="30">
        <f t="shared" si="689"/>
        <v>0</v>
      </c>
      <c r="AO2700" s="30">
        <f t="shared" si="690"/>
        <v>444.5742708237625</v>
      </c>
      <c r="AP2700" s="30">
        <f t="shared" si="691"/>
        <v>1058.7957291762373</v>
      </c>
      <c r="AQ2700" s="19">
        <f t="shared" si="692"/>
        <v>0.70428153360532497</v>
      </c>
    </row>
    <row r="2701" spans="1:43" x14ac:dyDescent="0.2">
      <c r="A2701" s="23" t="s">
        <v>5665</v>
      </c>
      <c r="B2701" s="6" t="s">
        <v>5666</v>
      </c>
      <c r="C2701" s="6" t="s">
        <v>5667</v>
      </c>
      <c r="D2701" s="4">
        <v>169622</v>
      </c>
      <c r="E2701" s="4">
        <v>170629</v>
      </c>
      <c r="F2701" s="5" t="s">
        <v>3404</v>
      </c>
      <c r="G2701" s="2">
        <v>5</v>
      </c>
      <c r="H2701" s="4">
        <v>170630</v>
      </c>
      <c r="I2701" s="5" t="s">
        <v>3405</v>
      </c>
      <c r="J2701" s="15">
        <v>45257</v>
      </c>
      <c r="K2701" s="24">
        <v>1282041146</v>
      </c>
      <c r="L2701" s="15">
        <v>45259</v>
      </c>
      <c r="M2701" s="15">
        <v>45260</v>
      </c>
      <c r="N2701" s="15"/>
      <c r="O2701" s="26">
        <f>VLOOKUP(D2701,quash!A$2:$I$7791,9,FALSE)</f>
        <v>1</v>
      </c>
      <c r="P2701" s="7">
        <v>10000</v>
      </c>
      <c r="Q2701" s="26">
        <v>147</v>
      </c>
      <c r="R2701" s="19">
        <v>7.9000519063170294E-2</v>
      </c>
      <c r="S2701" s="26">
        <v>16</v>
      </c>
      <c r="T2701" s="8">
        <v>7000</v>
      </c>
      <c r="U2701" s="4">
        <v>142</v>
      </c>
      <c r="V2701" s="10">
        <v>1758.65</v>
      </c>
      <c r="W2701" s="14" t="s">
        <v>5281</v>
      </c>
      <c r="X2701" s="18">
        <v>1</v>
      </c>
      <c r="Y2701" s="9">
        <v>7000</v>
      </c>
      <c r="Z2701" s="19">
        <f t="shared" si="685"/>
        <v>0</v>
      </c>
      <c r="AA2701" s="25">
        <v>1758.65</v>
      </c>
      <c r="AB2701" s="30">
        <f t="shared" si="686"/>
        <v>227000</v>
      </c>
      <c r="AC2701" s="30">
        <f t="shared" si="679"/>
        <v>3.0837004405286344E-2</v>
      </c>
      <c r="AD2701" s="31">
        <f t="shared" si="680"/>
        <v>4.5330396475770929</v>
      </c>
      <c r="AE2701" s="31">
        <f t="shared" si="681"/>
        <v>4.3788546255506606</v>
      </c>
      <c r="AG2701" s="30">
        <f t="shared" si="687"/>
        <v>2427000</v>
      </c>
      <c r="AH2701" s="30">
        <f t="shared" si="682"/>
        <v>2.88421920065925E-3</v>
      </c>
      <c r="AI2701" s="31">
        <f t="shared" si="683"/>
        <v>0.42398022249690975</v>
      </c>
      <c r="AJ2701" s="31">
        <f t="shared" si="684"/>
        <v>0.40955912649361348</v>
      </c>
      <c r="AK2701" s="30">
        <f>IF(W2701="si",($S2701*'COSTOS DE CREDITOS'!$C$27)/DATA!$G2701,"")</f>
        <v>65.906835757745824</v>
      </c>
      <c r="AL2701" s="90">
        <f>IF(W2701="si",'COSTOS DE CREDITOS'!$C$35,"")</f>
        <v>20.421138461538462</v>
      </c>
      <c r="AM2701" s="30">
        <f t="shared" si="688"/>
        <v>430.76923076923077</v>
      </c>
      <c r="AN2701" s="30">
        <f t="shared" si="689"/>
        <v>0</v>
      </c>
      <c r="AO2701" s="30">
        <f t="shared" si="690"/>
        <v>517.09720498851505</v>
      </c>
      <c r="AP2701" s="30">
        <f t="shared" si="691"/>
        <v>1241.5527950114852</v>
      </c>
      <c r="AQ2701" s="19">
        <f t="shared" si="692"/>
        <v>0.70596923493104657</v>
      </c>
    </row>
    <row r="2702" spans="1:43" x14ac:dyDescent="0.2">
      <c r="A2702" s="23" t="s">
        <v>5665</v>
      </c>
      <c r="B2702" s="6" t="s">
        <v>5674</v>
      </c>
      <c r="C2702" s="6" t="s">
        <v>5670</v>
      </c>
      <c r="D2702" s="4">
        <v>170148</v>
      </c>
      <c r="E2702" s="4">
        <v>170635</v>
      </c>
      <c r="F2702" s="5" t="s">
        <v>3406</v>
      </c>
      <c r="G2702" s="2">
        <v>5</v>
      </c>
      <c r="H2702" s="4">
        <v>170636</v>
      </c>
      <c r="I2702" s="5" t="s">
        <v>3407</v>
      </c>
      <c r="J2702" s="15">
        <v>45254</v>
      </c>
      <c r="K2702" s="24">
        <v>1287158257</v>
      </c>
      <c r="L2702" s="15">
        <v>45259</v>
      </c>
      <c r="M2702" s="15">
        <v>45260</v>
      </c>
      <c r="N2702" s="15"/>
      <c r="O2702" s="26">
        <f>VLOOKUP(D2702,quash!A$2:$I$7791,9,FALSE)</f>
        <v>2</v>
      </c>
      <c r="P2702" s="7">
        <v>10000</v>
      </c>
      <c r="Q2702" s="26">
        <v>127</v>
      </c>
      <c r="R2702" s="19">
        <v>5.24391097594855E-2</v>
      </c>
      <c r="S2702" s="26">
        <v>16</v>
      </c>
      <c r="T2702" s="8">
        <v>6000</v>
      </c>
      <c r="U2702" s="4">
        <v>142</v>
      </c>
      <c r="V2702" s="10">
        <v>1503.37</v>
      </c>
      <c r="W2702" s="14" t="s">
        <v>5281</v>
      </c>
      <c r="X2702" s="18">
        <v>1</v>
      </c>
      <c r="Y2702" s="9">
        <v>6000</v>
      </c>
      <c r="Z2702" s="19">
        <f t="shared" si="685"/>
        <v>0</v>
      </c>
      <c r="AA2702" s="25">
        <v>1503.37</v>
      </c>
      <c r="AB2702" s="30">
        <f t="shared" si="686"/>
        <v>285000</v>
      </c>
      <c r="AC2702" s="30">
        <f t="shared" si="679"/>
        <v>2.1052631578947368E-2</v>
      </c>
      <c r="AD2702" s="31">
        <f t="shared" si="680"/>
        <v>2.6736842105263157</v>
      </c>
      <c r="AE2702" s="31">
        <f t="shared" si="681"/>
        <v>2.9894736842105263</v>
      </c>
      <c r="AG2702" s="30">
        <f t="shared" si="687"/>
        <v>1695000</v>
      </c>
      <c r="AH2702" s="30">
        <f t="shared" si="682"/>
        <v>3.5398230088495575E-3</v>
      </c>
      <c r="AI2702" s="31">
        <f t="shared" si="683"/>
        <v>0.44955752212389377</v>
      </c>
      <c r="AJ2702" s="31">
        <f t="shared" si="684"/>
        <v>0.50265486725663711</v>
      </c>
      <c r="AK2702" s="30">
        <f>IF(W2702="si",($S2702*'COSTOS DE CREDITOS'!$C$27)/DATA!$G2702,"")</f>
        <v>65.906835757745824</v>
      </c>
      <c r="AL2702" s="90">
        <f>IF(W2702="si",'COSTOS DE CREDITOS'!$C$35,"")</f>
        <v>20.421138461538462</v>
      </c>
      <c r="AM2702" s="30">
        <f t="shared" si="688"/>
        <v>369.23076923076923</v>
      </c>
      <c r="AN2702" s="30">
        <f t="shared" si="689"/>
        <v>0</v>
      </c>
      <c r="AO2702" s="30">
        <f t="shared" si="690"/>
        <v>455.5587434500535</v>
      </c>
      <c r="AP2702" s="30">
        <f t="shared" si="691"/>
        <v>1047.8112565499464</v>
      </c>
      <c r="AQ2702" s="19">
        <f t="shared" si="692"/>
        <v>0.69697496727348984</v>
      </c>
    </row>
    <row r="2703" spans="1:43" x14ac:dyDescent="0.2">
      <c r="A2703" s="23" t="s">
        <v>5665</v>
      </c>
      <c r="B2703" s="6" t="s">
        <v>5684</v>
      </c>
      <c r="C2703" s="6" t="s">
        <v>5667</v>
      </c>
      <c r="D2703" s="4">
        <v>170232</v>
      </c>
      <c r="E2703" s="4">
        <v>170647</v>
      </c>
      <c r="F2703" s="5" t="s">
        <v>3408</v>
      </c>
      <c r="G2703" s="2">
        <v>5</v>
      </c>
      <c r="H2703" s="4">
        <v>170738</v>
      </c>
      <c r="I2703" s="5" t="s">
        <v>3409</v>
      </c>
      <c r="J2703" s="15">
        <v>45259</v>
      </c>
      <c r="K2703" s="24">
        <v>1287511605</v>
      </c>
      <c r="L2703" s="15">
        <v>45260</v>
      </c>
      <c r="M2703" s="15">
        <v>45260</v>
      </c>
      <c r="N2703" s="15"/>
      <c r="O2703" s="26" t="e">
        <f>VLOOKUP(D2703,quash!A$2:$I$7791,9,FALSE)</f>
        <v>#N/A</v>
      </c>
      <c r="P2703" s="7">
        <v>7000</v>
      </c>
      <c r="Q2703" s="26">
        <v>110</v>
      </c>
      <c r="R2703" s="19">
        <v>1.8298129407071966E-2</v>
      </c>
      <c r="S2703" s="26">
        <v>16</v>
      </c>
      <c r="T2703" s="8">
        <v>10000</v>
      </c>
      <c r="U2703" s="4">
        <v>142</v>
      </c>
      <c r="V2703" s="10">
        <v>2510.34</v>
      </c>
      <c r="W2703" s="14" t="s">
        <v>5281</v>
      </c>
      <c r="X2703" s="18">
        <v>1</v>
      </c>
      <c r="Y2703" s="9">
        <v>10000</v>
      </c>
      <c r="Z2703" s="19">
        <f t="shared" si="685"/>
        <v>0</v>
      </c>
      <c r="AA2703" s="25">
        <v>2510.34</v>
      </c>
      <c r="AB2703" s="30">
        <f t="shared" si="686"/>
        <v>567000</v>
      </c>
      <c r="AC2703" s="30">
        <f t="shared" si="679"/>
        <v>1.7636684303350969E-2</v>
      </c>
      <c r="AD2703" s="31">
        <f t="shared" si="680"/>
        <v>1.9400352733686066</v>
      </c>
      <c r="AE2703" s="31">
        <f t="shared" si="681"/>
        <v>2.5044091710758378</v>
      </c>
      <c r="AG2703" s="30">
        <f t="shared" si="687"/>
        <v>6126000</v>
      </c>
      <c r="AH2703" s="30">
        <f t="shared" si="682"/>
        <v>1.632386549134835E-3</v>
      </c>
      <c r="AI2703" s="31">
        <f t="shared" si="683"/>
        <v>0.17956252040483187</v>
      </c>
      <c r="AJ2703" s="31">
        <f t="shared" si="684"/>
        <v>0.23179888997714657</v>
      </c>
      <c r="AK2703" s="30">
        <f>IF(W2703="si",($S2703*'COSTOS DE CREDITOS'!$C$27)/DATA!$G2703,"")</f>
        <v>65.906835757745824</v>
      </c>
      <c r="AL2703" s="90">
        <f>IF(W2703="si",'COSTOS DE CREDITOS'!$C$35,"")</f>
        <v>20.421138461538462</v>
      </c>
      <c r="AM2703" s="30">
        <f t="shared" si="688"/>
        <v>615.38461538461547</v>
      </c>
      <c r="AN2703" s="30">
        <f t="shared" si="689"/>
        <v>0</v>
      </c>
      <c r="AO2703" s="30">
        <f t="shared" si="690"/>
        <v>701.7125896038998</v>
      </c>
      <c r="AP2703" s="30">
        <f t="shared" si="691"/>
        <v>1808.6274103961005</v>
      </c>
      <c r="AQ2703" s="19">
        <f t="shared" si="692"/>
        <v>0.72047109570659762</v>
      </c>
    </row>
    <row r="2704" spans="1:43" x14ac:dyDescent="0.2">
      <c r="A2704" s="23" t="s">
        <v>5665</v>
      </c>
      <c r="B2704" s="6" t="s">
        <v>5674</v>
      </c>
      <c r="C2704" s="6" t="s">
        <v>5670</v>
      </c>
      <c r="D2704" s="4">
        <v>170052</v>
      </c>
      <c r="E2704" s="4">
        <v>170511</v>
      </c>
      <c r="F2704" s="5" t="s">
        <v>3410</v>
      </c>
      <c r="G2704" s="2">
        <v>6</v>
      </c>
      <c r="H2704" s="4">
        <v>170512</v>
      </c>
      <c r="I2704" s="5" t="s">
        <v>3411</v>
      </c>
      <c r="J2704" s="15">
        <v>45257</v>
      </c>
      <c r="K2704" s="24">
        <v>1286696185</v>
      </c>
      <c r="L2704" s="15">
        <v>45259</v>
      </c>
      <c r="M2704" s="15">
        <v>45260</v>
      </c>
      <c r="N2704" s="15"/>
      <c r="O2704" s="26">
        <f>VLOOKUP(D2704,quash!A$2:$I$7791,9,FALSE)</f>
        <v>1</v>
      </c>
      <c r="P2704" s="7">
        <v>10000</v>
      </c>
      <c r="Q2704" s="26">
        <v>110</v>
      </c>
      <c r="R2704" s="19">
        <v>3.3741050530766099E-2</v>
      </c>
      <c r="S2704" s="26">
        <v>16</v>
      </c>
      <c r="T2704" s="8">
        <v>6000</v>
      </c>
      <c r="U2704" s="4">
        <v>110</v>
      </c>
      <c r="V2704" s="10">
        <v>1144.83</v>
      </c>
      <c r="W2704" s="14" t="s">
        <v>5281</v>
      </c>
      <c r="X2704" s="18">
        <v>1</v>
      </c>
      <c r="Y2704" s="9">
        <v>6000</v>
      </c>
      <c r="Z2704" s="19">
        <f t="shared" si="685"/>
        <v>0</v>
      </c>
      <c r="AA2704" s="25">
        <v>1144.83</v>
      </c>
      <c r="AB2704" s="30">
        <f t="shared" si="686"/>
        <v>227000</v>
      </c>
      <c r="AC2704" s="30">
        <f t="shared" si="679"/>
        <v>2.643171806167401E-2</v>
      </c>
      <c r="AD2704" s="31">
        <f t="shared" si="680"/>
        <v>2.9074889867841409</v>
      </c>
      <c r="AE2704" s="31">
        <f t="shared" si="681"/>
        <v>2.9074889867841409</v>
      </c>
      <c r="AG2704" s="30">
        <f t="shared" si="687"/>
        <v>2427000</v>
      </c>
      <c r="AH2704" s="30">
        <f t="shared" si="682"/>
        <v>2.472187886279357E-3</v>
      </c>
      <c r="AI2704" s="31">
        <f t="shared" si="683"/>
        <v>0.27194066749072926</v>
      </c>
      <c r="AJ2704" s="31">
        <f t="shared" si="684"/>
        <v>0.27194066749072926</v>
      </c>
      <c r="AK2704" s="30">
        <f>IF(W2704="si",($S2704*'COSTOS DE CREDITOS'!$C$27)/DATA!$G2704,"")</f>
        <v>54.922363131454851</v>
      </c>
      <c r="AL2704" s="90">
        <f>IF(W2704="si",'COSTOS DE CREDITOS'!$C$35,"")</f>
        <v>20.421138461538462</v>
      </c>
      <c r="AM2704" s="30">
        <f t="shared" si="688"/>
        <v>369.23076923076923</v>
      </c>
      <c r="AN2704" s="30">
        <f t="shared" si="689"/>
        <v>0</v>
      </c>
      <c r="AO2704" s="30">
        <f t="shared" si="690"/>
        <v>444.5742708237625</v>
      </c>
      <c r="AP2704" s="30">
        <f t="shared" si="691"/>
        <v>700.25572917623742</v>
      </c>
      <c r="AQ2704" s="19">
        <f t="shared" si="692"/>
        <v>0.61166787136626177</v>
      </c>
    </row>
    <row r="2705" spans="1:43" x14ac:dyDescent="0.2">
      <c r="A2705" s="23" t="s">
        <v>5665</v>
      </c>
      <c r="B2705" s="6" t="s">
        <v>5682</v>
      </c>
      <c r="C2705" s="6" t="s">
        <v>5670</v>
      </c>
      <c r="D2705" s="2">
        <v>169919</v>
      </c>
      <c r="E2705" s="2">
        <v>170537</v>
      </c>
      <c r="F2705" s="3" t="s">
        <v>3401</v>
      </c>
      <c r="G2705" s="2">
        <v>5</v>
      </c>
      <c r="H2705" s="2">
        <v>170542</v>
      </c>
      <c r="I2705" s="3" t="s">
        <v>3412</v>
      </c>
      <c r="J2705" s="15">
        <v>45252</v>
      </c>
      <c r="K2705" s="24">
        <v>1285546330</v>
      </c>
      <c r="L2705" s="15">
        <v>45259</v>
      </c>
      <c r="M2705" s="15">
        <v>45260</v>
      </c>
      <c r="N2705" s="15"/>
      <c r="O2705" s="26">
        <f>VLOOKUP(D2705,quash!A$2:$I$7791,9,FALSE)</f>
        <v>1</v>
      </c>
      <c r="P2705" s="7">
        <v>10000</v>
      </c>
      <c r="Q2705" s="26">
        <v>132</v>
      </c>
      <c r="R2705" s="19">
        <v>5.8283715876113903E-2</v>
      </c>
      <c r="S2705" s="26">
        <v>16</v>
      </c>
      <c r="T2705" s="7">
        <v>5000</v>
      </c>
      <c r="U2705" s="2">
        <v>147</v>
      </c>
      <c r="V2705" s="11">
        <v>1303.3399999999999</v>
      </c>
      <c r="W2705" s="14" t="s">
        <v>5281</v>
      </c>
      <c r="X2705" s="18">
        <v>1</v>
      </c>
      <c r="Y2705" s="9">
        <v>5000</v>
      </c>
      <c r="Z2705" s="19">
        <f t="shared" si="685"/>
        <v>0</v>
      </c>
      <c r="AA2705" s="25">
        <v>1303.3399999999999</v>
      </c>
      <c r="AB2705" s="30">
        <f t="shared" si="686"/>
        <v>227000</v>
      </c>
      <c r="AC2705" s="30">
        <f t="shared" ref="AC2705:AC2736" si="693">$T2705/AB2705</f>
        <v>2.2026431718061675E-2</v>
      </c>
      <c r="AD2705" s="31">
        <f t="shared" ref="AD2705:AD2736" si="694">AC2705*$Q2705</f>
        <v>2.9074889867841409</v>
      </c>
      <c r="AE2705" s="31">
        <f t="shared" ref="AE2705:AE2736" si="695">AC2705*$U2705</f>
        <v>3.2378854625550662</v>
      </c>
      <c r="AG2705" s="30">
        <f t="shared" si="687"/>
        <v>2427000</v>
      </c>
      <c r="AH2705" s="30">
        <f t="shared" si="682"/>
        <v>2.0601565718994645E-3</v>
      </c>
      <c r="AI2705" s="31">
        <f t="shared" si="683"/>
        <v>0.27194066749072932</v>
      </c>
      <c r="AJ2705" s="31">
        <f t="shared" si="684"/>
        <v>0.30284301606922126</v>
      </c>
      <c r="AK2705" s="30">
        <f>IF(W2705="si",($S2705*'COSTOS DE CREDITOS'!$C$27)/DATA!$G2705,"")</f>
        <v>65.906835757745824</v>
      </c>
      <c r="AL2705" s="90">
        <f>IF(W2705="si",'COSTOS DE CREDITOS'!$C$35,"")</f>
        <v>20.421138461538462</v>
      </c>
      <c r="AM2705" s="30">
        <f t="shared" si="688"/>
        <v>307.69230769230774</v>
      </c>
      <c r="AN2705" s="30">
        <f t="shared" si="689"/>
        <v>0</v>
      </c>
      <c r="AO2705" s="30">
        <f t="shared" si="690"/>
        <v>394.02028191159201</v>
      </c>
      <c r="AP2705" s="30">
        <f t="shared" si="691"/>
        <v>909.31971808840785</v>
      </c>
      <c r="AQ2705" s="19">
        <f t="shared" si="692"/>
        <v>0.69768419452208008</v>
      </c>
    </row>
    <row r="2706" spans="1:43" x14ac:dyDescent="0.2">
      <c r="A2706" s="23" t="s">
        <v>5665</v>
      </c>
      <c r="B2706" s="6" t="s">
        <v>5683</v>
      </c>
      <c r="C2706" s="6" t="s">
        <v>5670</v>
      </c>
      <c r="D2706" s="2">
        <v>169313</v>
      </c>
      <c r="E2706" s="2">
        <v>169956</v>
      </c>
      <c r="F2706" s="3" t="s">
        <v>3402</v>
      </c>
      <c r="G2706" s="2">
        <v>6</v>
      </c>
      <c r="H2706" s="2">
        <v>169964</v>
      </c>
      <c r="I2706" s="3" t="s">
        <v>3413</v>
      </c>
      <c r="J2706" s="15">
        <v>45246</v>
      </c>
      <c r="K2706" s="24">
        <v>1279327542</v>
      </c>
      <c r="L2706" s="15">
        <v>45253</v>
      </c>
      <c r="M2706" s="15">
        <v>45260</v>
      </c>
      <c r="N2706" s="15"/>
      <c r="O2706" s="26">
        <f>VLOOKUP(D2706,quash!A$2:$I$7791,9,FALSE)</f>
        <v>4</v>
      </c>
      <c r="P2706" s="7">
        <v>10000</v>
      </c>
      <c r="Q2706" s="26">
        <v>127</v>
      </c>
      <c r="R2706" s="19">
        <v>5.24391097594855E-2</v>
      </c>
      <c r="S2706" s="26">
        <v>16</v>
      </c>
      <c r="T2706" s="7">
        <v>6000</v>
      </c>
      <c r="U2706" s="2">
        <v>142</v>
      </c>
      <c r="V2706" s="11">
        <v>1503.37</v>
      </c>
      <c r="W2706" s="14" t="s">
        <v>5281</v>
      </c>
      <c r="X2706" s="18">
        <v>1</v>
      </c>
      <c r="Y2706" s="9">
        <v>6000</v>
      </c>
      <c r="Z2706" s="19">
        <f t="shared" si="685"/>
        <v>0</v>
      </c>
      <c r="AA2706" s="25">
        <v>1503.37</v>
      </c>
      <c r="AB2706" s="30">
        <f t="shared" si="686"/>
        <v>93000</v>
      </c>
      <c r="AC2706" s="30">
        <f t="shared" si="693"/>
        <v>6.4516129032258063E-2</v>
      </c>
      <c r="AD2706" s="31">
        <f t="shared" si="694"/>
        <v>8.193548387096774</v>
      </c>
      <c r="AE2706" s="31">
        <f t="shared" si="695"/>
        <v>9.1612903225806441</v>
      </c>
      <c r="AG2706" s="30">
        <f t="shared" si="687"/>
        <v>927000</v>
      </c>
      <c r="AH2706" s="30">
        <f t="shared" si="682"/>
        <v>6.4724919093851136E-3</v>
      </c>
      <c r="AI2706" s="31">
        <f t="shared" si="683"/>
        <v>0.82200647249190939</v>
      </c>
      <c r="AJ2706" s="31">
        <f t="shared" si="684"/>
        <v>0.91909385113268616</v>
      </c>
      <c r="AK2706" s="30">
        <f>IF(W2706="si",($S2706*'COSTOS DE CREDITOS'!$C$27)/DATA!$G2706,"")</f>
        <v>54.922363131454851</v>
      </c>
      <c r="AL2706" s="90">
        <f>IF(W2706="si",'COSTOS DE CREDITOS'!$C$35,"")</f>
        <v>20.421138461538462</v>
      </c>
      <c r="AM2706" s="30">
        <f t="shared" si="688"/>
        <v>369.23076923076923</v>
      </c>
      <c r="AN2706" s="30">
        <f t="shared" si="689"/>
        <v>0</v>
      </c>
      <c r="AO2706" s="30">
        <f t="shared" si="690"/>
        <v>444.5742708237625</v>
      </c>
      <c r="AP2706" s="30">
        <f t="shared" si="691"/>
        <v>1058.7957291762373</v>
      </c>
      <c r="AQ2706" s="19">
        <f t="shared" si="692"/>
        <v>0.70428153360532497</v>
      </c>
    </row>
    <row r="2707" spans="1:43" x14ac:dyDescent="0.2">
      <c r="A2707" s="23" t="s">
        <v>5665</v>
      </c>
      <c r="B2707" s="6" t="s">
        <v>5683</v>
      </c>
      <c r="C2707" s="6" t="s">
        <v>5670</v>
      </c>
      <c r="D2707" s="2">
        <v>169637</v>
      </c>
      <c r="E2707" s="2">
        <v>169956</v>
      </c>
      <c r="F2707" s="3" t="s">
        <v>3402</v>
      </c>
      <c r="G2707" s="2">
        <v>6</v>
      </c>
      <c r="H2707" s="2">
        <v>169965</v>
      </c>
      <c r="I2707" s="3" t="s">
        <v>3414</v>
      </c>
      <c r="J2707" s="15">
        <v>45248</v>
      </c>
      <c r="K2707" s="24">
        <v>1282170809</v>
      </c>
      <c r="L2707" s="15">
        <v>45253</v>
      </c>
      <c r="M2707" s="15">
        <v>45260</v>
      </c>
      <c r="N2707" s="15"/>
      <c r="O2707" s="26">
        <f>VLOOKUP(D2707,quash!A$2:$I$7791,9,FALSE)</f>
        <v>5</v>
      </c>
      <c r="P2707" s="7">
        <v>10000</v>
      </c>
      <c r="Q2707" s="26">
        <v>110</v>
      </c>
      <c r="R2707" s="19">
        <v>3.3741050530766099E-2</v>
      </c>
      <c r="S2707" s="26">
        <v>16</v>
      </c>
      <c r="T2707" s="7">
        <v>6000</v>
      </c>
      <c r="U2707" s="2">
        <v>142</v>
      </c>
      <c r="V2707" s="11">
        <v>1503.37</v>
      </c>
      <c r="W2707" s="14" t="s">
        <v>5281</v>
      </c>
      <c r="X2707" s="18">
        <v>1</v>
      </c>
      <c r="Y2707" s="9">
        <v>6000</v>
      </c>
      <c r="Z2707" s="19">
        <f t="shared" si="685"/>
        <v>0</v>
      </c>
      <c r="AA2707" s="25">
        <v>1503.37</v>
      </c>
      <c r="AB2707" s="30">
        <f t="shared" si="686"/>
        <v>76000</v>
      </c>
      <c r="AC2707" s="30">
        <f t="shared" si="693"/>
        <v>7.8947368421052627E-2</v>
      </c>
      <c r="AD2707" s="31">
        <f t="shared" si="694"/>
        <v>8.6842105263157894</v>
      </c>
      <c r="AE2707" s="31">
        <f t="shared" si="695"/>
        <v>11.210526315789473</v>
      </c>
      <c r="AG2707" s="30">
        <f t="shared" si="687"/>
        <v>352000</v>
      </c>
      <c r="AH2707" s="30">
        <f t="shared" si="682"/>
        <v>1.7045454545454544E-2</v>
      </c>
      <c r="AI2707" s="31">
        <f t="shared" si="683"/>
        <v>1.8749999999999998</v>
      </c>
      <c r="AJ2707" s="31">
        <f t="shared" si="684"/>
        <v>2.4204545454545454</v>
      </c>
      <c r="AK2707" s="30">
        <f>IF(W2707="si",($S2707*'COSTOS DE CREDITOS'!$C$27)/DATA!$G2707,"")</f>
        <v>54.922363131454851</v>
      </c>
      <c r="AL2707" s="90">
        <f>IF(W2707="si",'COSTOS DE CREDITOS'!$C$35,"")</f>
        <v>20.421138461538462</v>
      </c>
      <c r="AM2707" s="30">
        <f t="shared" si="688"/>
        <v>369.23076923076923</v>
      </c>
      <c r="AN2707" s="30">
        <f t="shared" si="689"/>
        <v>0</v>
      </c>
      <c r="AO2707" s="30">
        <f t="shared" si="690"/>
        <v>444.5742708237625</v>
      </c>
      <c r="AP2707" s="30">
        <f t="shared" si="691"/>
        <v>1058.7957291762373</v>
      </c>
      <c r="AQ2707" s="19">
        <f t="shared" si="692"/>
        <v>0.70428153360532497</v>
      </c>
    </row>
    <row r="2708" spans="1:43" x14ac:dyDescent="0.2">
      <c r="A2708" s="23" t="s">
        <v>5665</v>
      </c>
      <c r="B2708" s="6" t="s">
        <v>5683</v>
      </c>
      <c r="C2708" s="6" t="s">
        <v>5670</v>
      </c>
      <c r="D2708" s="2">
        <v>169305</v>
      </c>
      <c r="E2708" s="2">
        <v>169956</v>
      </c>
      <c r="F2708" s="3" t="s">
        <v>3402</v>
      </c>
      <c r="G2708" s="2">
        <v>6</v>
      </c>
      <c r="H2708" s="2">
        <v>169966</v>
      </c>
      <c r="I2708" s="3" t="s">
        <v>3415</v>
      </c>
      <c r="J2708" s="15">
        <v>45245</v>
      </c>
      <c r="K2708" s="24">
        <v>1279376116</v>
      </c>
      <c r="L2708" s="15">
        <v>45253</v>
      </c>
      <c r="M2708" s="15">
        <v>45260</v>
      </c>
      <c r="N2708" s="15"/>
      <c r="O2708" s="26">
        <f>VLOOKUP(D2708,quash!A$2:$I$7791,9,FALSE)</f>
        <v>2</v>
      </c>
      <c r="P2708" s="7">
        <v>10000</v>
      </c>
      <c r="Q2708" s="26">
        <v>110</v>
      </c>
      <c r="R2708" s="19">
        <v>3.3741050530766099E-2</v>
      </c>
      <c r="S2708" s="26">
        <v>16</v>
      </c>
      <c r="T2708" s="7">
        <v>6000</v>
      </c>
      <c r="U2708" s="2">
        <v>142</v>
      </c>
      <c r="V2708" s="11">
        <v>1503.37</v>
      </c>
      <c r="W2708" s="14" t="s">
        <v>5281</v>
      </c>
      <c r="X2708" s="18">
        <v>1</v>
      </c>
      <c r="Y2708" s="9">
        <v>6000</v>
      </c>
      <c r="Z2708" s="19">
        <f t="shared" si="685"/>
        <v>0</v>
      </c>
      <c r="AA2708" s="25">
        <v>1503.37</v>
      </c>
      <c r="AB2708" s="30">
        <f t="shared" si="686"/>
        <v>285000</v>
      </c>
      <c r="AC2708" s="30">
        <f t="shared" si="693"/>
        <v>2.1052631578947368E-2</v>
      </c>
      <c r="AD2708" s="31">
        <f t="shared" si="694"/>
        <v>2.3157894736842106</v>
      </c>
      <c r="AE2708" s="31">
        <f t="shared" si="695"/>
        <v>2.9894736842105263</v>
      </c>
      <c r="AG2708" s="30">
        <f t="shared" si="687"/>
        <v>1695000</v>
      </c>
      <c r="AH2708" s="30">
        <f t="shared" si="682"/>
        <v>3.5398230088495575E-3</v>
      </c>
      <c r="AI2708" s="31">
        <f t="shared" si="683"/>
        <v>0.38938053097345132</v>
      </c>
      <c r="AJ2708" s="31">
        <f t="shared" si="684"/>
        <v>0.50265486725663711</v>
      </c>
      <c r="AK2708" s="30">
        <f>IF(W2708="si",($S2708*'COSTOS DE CREDITOS'!$C$27)/DATA!$G2708,"")</f>
        <v>54.922363131454851</v>
      </c>
      <c r="AL2708" s="90">
        <f>IF(W2708="si",'COSTOS DE CREDITOS'!$C$35,"")</f>
        <v>20.421138461538462</v>
      </c>
      <c r="AM2708" s="30">
        <f t="shared" si="688"/>
        <v>369.23076923076923</v>
      </c>
      <c r="AN2708" s="30">
        <f t="shared" si="689"/>
        <v>0</v>
      </c>
      <c r="AO2708" s="30">
        <f t="shared" si="690"/>
        <v>444.5742708237625</v>
      </c>
      <c r="AP2708" s="30">
        <f t="shared" si="691"/>
        <v>1058.7957291762373</v>
      </c>
      <c r="AQ2708" s="19">
        <f t="shared" si="692"/>
        <v>0.70428153360532497</v>
      </c>
    </row>
    <row r="2709" spans="1:43" x14ac:dyDescent="0.2">
      <c r="A2709" s="23" t="s">
        <v>5665</v>
      </c>
      <c r="B2709" s="6" t="s">
        <v>5683</v>
      </c>
      <c r="C2709" s="6" t="s">
        <v>5670</v>
      </c>
      <c r="D2709" s="2">
        <v>169640</v>
      </c>
      <c r="E2709" s="2">
        <v>169956</v>
      </c>
      <c r="F2709" s="3" t="s">
        <v>3402</v>
      </c>
      <c r="G2709" s="2">
        <v>6</v>
      </c>
      <c r="H2709" s="2">
        <v>169967</v>
      </c>
      <c r="I2709" s="3" t="s">
        <v>3416</v>
      </c>
      <c r="J2709" s="15">
        <v>45248</v>
      </c>
      <c r="K2709" s="24">
        <v>1282197586</v>
      </c>
      <c r="L2709" s="15">
        <v>45253</v>
      </c>
      <c r="M2709" s="15">
        <v>45260</v>
      </c>
      <c r="N2709" s="15"/>
      <c r="O2709" s="26">
        <f>VLOOKUP(D2709,quash!A$2:$I$7791,9,FALSE)</f>
        <v>1</v>
      </c>
      <c r="P2709" s="7">
        <v>10000</v>
      </c>
      <c r="Q2709" s="26">
        <v>110</v>
      </c>
      <c r="R2709" s="19">
        <v>3.11605023919212E-2</v>
      </c>
      <c r="S2709" s="26">
        <v>16</v>
      </c>
      <c r="T2709" s="7">
        <v>6000</v>
      </c>
      <c r="U2709" s="2">
        <v>142</v>
      </c>
      <c r="V2709" s="11">
        <v>1503.37</v>
      </c>
      <c r="W2709" s="14" t="s">
        <v>5281</v>
      </c>
      <c r="X2709" s="18">
        <v>1</v>
      </c>
      <c r="Y2709" s="9">
        <v>6000</v>
      </c>
      <c r="Z2709" s="19">
        <f t="shared" si="685"/>
        <v>0</v>
      </c>
      <c r="AA2709" s="25">
        <v>1503.37</v>
      </c>
      <c r="AB2709" s="30">
        <f t="shared" si="686"/>
        <v>227000</v>
      </c>
      <c r="AC2709" s="30">
        <f t="shared" si="693"/>
        <v>2.643171806167401E-2</v>
      </c>
      <c r="AD2709" s="31">
        <f t="shared" si="694"/>
        <v>2.9074889867841409</v>
      </c>
      <c r="AE2709" s="31">
        <f t="shared" si="695"/>
        <v>3.7533039647577096</v>
      </c>
      <c r="AG2709" s="30">
        <f t="shared" si="687"/>
        <v>2427000</v>
      </c>
      <c r="AH2709" s="30">
        <f t="shared" si="682"/>
        <v>2.472187886279357E-3</v>
      </c>
      <c r="AI2709" s="31">
        <f t="shared" si="683"/>
        <v>0.27194066749072926</v>
      </c>
      <c r="AJ2709" s="31">
        <f t="shared" si="684"/>
        <v>0.35105067985166871</v>
      </c>
      <c r="AK2709" s="30">
        <f>IF(W2709="si",($S2709*'COSTOS DE CREDITOS'!$C$27)/DATA!$G2709,"")</f>
        <v>54.922363131454851</v>
      </c>
      <c r="AL2709" s="90">
        <f>IF(W2709="si",'COSTOS DE CREDITOS'!$C$35,"")</f>
        <v>20.421138461538462</v>
      </c>
      <c r="AM2709" s="30">
        <f t="shared" si="688"/>
        <v>369.23076923076923</v>
      </c>
      <c r="AN2709" s="30">
        <f t="shared" si="689"/>
        <v>0</v>
      </c>
      <c r="AO2709" s="30">
        <f t="shared" si="690"/>
        <v>444.5742708237625</v>
      </c>
      <c r="AP2709" s="30">
        <f t="shared" si="691"/>
        <v>1058.7957291762373</v>
      </c>
      <c r="AQ2709" s="19">
        <f t="shared" si="692"/>
        <v>0.70428153360532497</v>
      </c>
    </row>
    <row r="2710" spans="1:43" x14ac:dyDescent="0.2">
      <c r="A2710" s="23" t="s">
        <v>5665</v>
      </c>
      <c r="B2710" s="6" t="s">
        <v>5683</v>
      </c>
      <c r="C2710" s="6" t="s">
        <v>5670</v>
      </c>
      <c r="D2710" s="2">
        <v>169439</v>
      </c>
      <c r="E2710" s="2">
        <v>169956</v>
      </c>
      <c r="F2710" s="3" t="s">
        <v>3402</v>
      </c>
      <c r="G2710" s="2">
        <v>6</v>
      </c>
      <c r="H2710" s="2">
        <v>169968</v>
      </c>
      <c r="I2710" s="3" t="s">
        <v>3417</v>
      </c>
      <c r="J2710" s="15">
        <v>45246</v>
      </c>
      <c r="K2710" s="24">
        <v>1280146380</v>
      </c>
      <c r="L2710" s="15">
        <v>45253</v>
      </c>
      <c r="M2710" s="15">
        <v>45260</v>
      </c>
      <c r="N2710" s="15"/>
      <c r="O2710" s="26">
        <f>VLOOKUP(D2710,quash!A$2:$I$7791,9,FALSE)</f>
        <v>1</v>
      </c>
      <c r="P2710" s="7">
        <v>10000</v>
      </c>
      <c r="Q2710" s="26">
        <v>110</v>
      </c>
      <c r="R2710" s="19">
        <v>3.3741050530766099E-2</v>
      </c>
      <c r="S2710" s="26">
        <v>16</v>
      </c>
      <c r="T2710" s="7">
        <v>6000</v>
      </c>
      <c r="U2710" s="2">
        <v>142</v>
      </c>
      <c r="V2710" s="11">
        <v>1503.37</v>
      </c>
      <c r="W2710" s="14" t="s">
        <v>5281</v>
      </c>
      <c r="X2710" s="18">
        <v>1</v>
      </c>
      <c r="Y2710" s="9">
        <v>6000</v>
      </c>
      <c r="Z2710" s="19">
        <f t="shared" si="685"/>
        <v>0</v>
      </c>
      <c r="AA2710" s="25">
        <v>1503.37</v>
      </c>
      <c r="AB2710" s="30">
        <f t="shared" si="686"/>
        <v>227000</v>
      </c>
      <c r="AC2710" s="30">
        <f t="shared" si="693"/>
        <v>2.643171806167401E-2</v>
      </c>
      <c r="AD2710" s="31">
        <f t="shared" si="694"/>
        <v>2.9074889867841409</v>
      </c>
      <c r="AE2710" s="31">
        <f t="shared" si="695"/>
        <v>3.7533039647577096</v>
      </c>
      <c r="AG2710" s="30">
        <f t="shared" si="687"/>
        <v>2427000</v>
      </c>
      <c r="AH2710" s="30">
        <f t="shared" si="682"/>
        <v>2.472187886279357E-3</v>
      </c>
      <c r="AI2710" s="31">
        <f t="shared" si="683"/>
        <v>0.27194066749072926</v>
      </c>
      <c r="AJ2710" s="31">
        <f t="shared" si="684"/>
        <v>0.35105067985166871</v>
      </c>
      <c r="AK2710" s="30">
        <f>IF(W2710="si",($S2710*'COSTOS DE CREDITOS'!$C$27)/DATA!$G2710,"")</f>
        <v>54.922363131454851</v>
      </c>
      <c r="AL2710" s="90">
        <f>IF(W2710="si",'COSTOS DE CREDITOS'!$C$35,"")</f>
        <v>20.421138461538462</v>
      </c>
      <c r="AM2710" s="30">
        <f t="shared" si="688"/>
        <v>369.23076923076923</v>
      </c>
      <c r="AN2710" s="30">
        <f t="shared" si="689"/>
        <v>0</v>
      </c>
      <c r="AO2710" s="30">
        <f t="shared" si="690"/>
        <v>444.5742708237625</v>
      </c>
      <c r="AP2710" s="30">
        <f t="shared" si="691"/>
        <v>1058.7957291762373</v>
      </c>
      <c r="AQ2710" s="19">
        <f t="shared" si="692"/>
        <v>0.70428153360532497</v>
      </c>
    </row>
    <row r="2711" spans="1:43" x14ac:dyDescent="0.2">
      <c r="A2711" s="23" t="s">
        <v>5665</v>
      </c>
      <c r="B2711" s="6" t="s">
        <v>5666</v>
      </c>
      <c r="C2711" s="6" t="s">
        <v>5667</v>
      </c>
      <c r="D2711" s="2">
        <v>169714</v>
      </c>
      <c r="E2711" s="2">
        <v>170629</v>
      </c>
      <c r="F2711" s="3" t="s">
        <v>3404</v>
      </c>
      <c r="G2711" s="2">
        <v>5</v>
      </c>
      <c r="H2711" s="2">
        <v>170631</v>
      </c>
      <c r="I2711" s="3" t="s">
        <v>3418</v>
      </c>
      <c r="J2711" s="15">
        <v>45251</v>
      </c>
      <c r="K2711" s="24">
        <v>1284333692</v>
      </c>
      <c r="L2711" s="15">
        <v>45259</v>
      </c>
      <c r="M2711" s="15">
        <v>45260</v>
      </c>
      <c r="N2711" s="15"/>
      <c r="O2711" s="26">
        <f>VLOOKUP(D2711,quash!A$2:$I$7791,9,FALSE)</f>
        <v>3</v>
      </c>
      <c r="P2711" s="7">
        <v>10000</v>
      </c>
      <c r="Q2711" s="26">
        <v>110</v>
      </c>
      <c r="R2711" s="19">
        <v>3.11605023919212E-2</v>
      </c>
      <c r="S2711" s="26">
        <v>16</v>
      </c>
      <c r="T2711" s="7">
        <v>6000</v>
      </c>
      <c r="U2711" s="2">
        <v>142</v>
      </c>
      <c r="V2711" s="11">
        <v>1503.37</v>
      </c>
      <c r="W2711" s="14" t="s">
        <v>5281</v>
      </c>
      <c r="X2711" s="18">
        <v>1</v>
      </c>
      <c r="Y2711" s="9">
        <v>6000</v>
      </c>
      <c r="Z2711" s="19">
        <f t="shared" si="685"/>
        <v>0</v>
      </c>
      <c r="AA2711" s="25">
        <v>1503.37</v>
      </c>
      <c r="AB2711" s="30">
        <f t="shared" si="686"/>
        <v>125000</v>
      </c>
      <c r="AC2711" s="30">
        <f t="shared" si="693"/>
        <v>4.8000000000000001E-2</v>
      </c>
      <c r="AD2711" s="31">
        <f t="shared" si="694"/>
        <v>5.28</v>
      </c>
      <c r="AE2711" s="31">
        <f t="shared" si="695"/>
        <v>6.8159999999999998</v>
      </c>
      <c r="AG2711" s="30">
        <f t="shared" si="687"/>
        <v>778000</v>
      </c>
      <c r="AH2711" s="30">
        <f t="shared" si="682"/>
        <v>7.7120822622107968E-3</v>
      </c>
      <c r="AI2711" s="31">
        <f t="shared" si="683"/>
        <v>0.84832904884318761</v>
      </c>
      <c r="AJ2711" s="31">
        <f t="shared" si="684"/>
        <v>1.0951156812339331</v>
      </c>
      <c r="AK2711" s="30">
        <f>IF(W2711="si",($S2711*'COSTOS DE CREDITOS'!$C$27)/DATA!$G2711,"")</f>
        <v>65.906835757745824</v>
      </c>
      <c r="AL2711" s="90">
        <f>IF(W2711="si",'COSTOS DE CREDITOS'!$C$35,"")</f>
        <v>20.421138461538462</v>
      </c>
      <c r="AM2711" s="30">
        <f t="shared" si="688"/>
        <v>369.23076923076923</v>
      </c>
      <c r="AN2711" s="30">
        <f t="shared" si="689"/>
        <v>0</v>
      </c>
      <c r="AO2711" s="30">
        <f t="shared" si="690"/>
        <v>455.5587434500535</v>
      </c>
      <c r="AP2711" s="30">
        <f t="shared" si="691"/>
        <v>1047.8112565499464</v>
      </c>
      <c r="AQ2711" s="19">
        <f t="shared" si="692"/>
        <v>0.69697496727348984</v>
      </c>
    </row>
    <row r="2712" spans="1:43" x14ac:dyDescent="0.2">
      <c r="A2712" s="23" t="s">
        <v>5665</v>
      </c>
      <c r="B2712" s="6" t="s">
        <v>5666</v>
      </c>
      <c r="C2712" s="6" t="s">
        <v>5667</v>
      </c>
      <c r="D2712" s="2">
        <v>169620</v>
      </c>
      <c r="E2712" s="2">
        <v>170629</v>
      </c>
      <c r="F2712" s="3" t="s">
        <v>3404</v>
      </c>
      <c r="G2712" s="2">
        <v>5</v>
      </c>
      <c r="H2712" s="2">
        <v>170637</v>
      </c>
      <c r="I2712" s="3" t="s">
        <v>3419</v>
      </c>
      <c r="J2712" s="15">
        <v>45248</v>
      </c>
      <c r="K2712" s="24">
        <v>1282040860</v>
      </c>
      <c r="L2712" s="15">
        <v>45259</v>
      </c>
      <c r="M2712" s="15">
        <v>45260</v>
      </c>
      <c r="N2712" s="15"/>
      <c r="O2712" s="26">
        <f>VLOOKUP(D2712,quash!A$2:$I$7791,9,FALSE)</f>
        <v>4</v>
      </c>
      <c r="P2712" s="7">
        <v>10000</v>
      </c>
      <c r="Q2712" s="26">
        <v>110</v>
      </c>
      <c r="R2712" s="19">
        <v>3.3220596517330399E-2</v>
      </c>
      <c r="S2712" s="26">
        <v>16</v>
      </c>
      <c r="T2712" s="7">
        <v>6000</v>
      </c>
      <c r="U2712" s="2">
        <v>142</v>
      </c>
      <c r="V2712" s="11">
        <v>1503.37</v>
      </c>
      <c r="W2712" s="14" t="s">
        <v>5281</v>
      </c>
      <c r="X2712" s="18">
        <v>1</v>
      </c>
      <c r="Y2712" s="9">
        <v>6000</v>
      </c>
      <c r="Z2712" s="19">
        <f t="shared" si="685"/>
        <v>0</v>
      </c>
      <c r="AA2712" s="25">
        <v>1503.37</v>
      </c>
      <c r="AB2712" s="30">
        <f t="shared" si="686"/>
        <v>93000</v>
      </c>
      <c r="AC2712" s="30">
        <f t="shared" si="693"/>
        <v>6.4516129032258063E-2</v>
      </c>
      <c r="AD2712" s="31">
        <f t="shared" si="694"/>
        <v>7.096774193548387</v>
      </c>
      <c r="AE2712" s="31">
        <f t="shared" si="695"/>
        <v>9.1612903225806441</v>
      </c>
      <c r="AG2712" s="30">
        <f t="shared" si="687"/>
        <v>927000</v>
      </c>
      <c r="AH2712" s="30">
        <f t="shared" ref="AH2712:AH2743" si="696">IFERROR($T2712/AG2712,"")</f>
        <v>6.4724919093851136E-3</v>
      </c>
      <c r="AI2712" s="31">
        <f t="shared" ref="AI2712:AI2743" si="697">IFERROR(AH2712*$Q2712,"")</f>
        <v>0.71197411003236244</v>
      </c>
      <c r="AJ2712" s="31">
        <f t="shared" ref="AJ2712:AJ2743" si="698">IFERROR(AH2712*$U2712,"")</f>
        <v>0.91909385113268616</v>
      </c>
      <c r="AK2712" s="30">
        <f>IF(W2712="si",($S2712*'COSTOS DE CREDITOS'!$C$27)/DATA!$G2712,"")</f>
        <v>65.906835757745824</v>
      </c>
      <c r="AL2712" s="90">
        <f>IF(W2712="si",'COSTOS DE CREDITOS'!$C$35,"")</f>
        <v>20.421138461538462</v>
      </c>
      <c r="AM2712" s="30">
        <f t="shared" si="688"/>
        <v>369.23076923076923</v>
      </c>
      <c r="AN2712" s="30">
        <f t="shared" si="689"/>
        <v>0</v>
      </c>
      <c r="AO2712" s="30">
        <f t="shared" si="690"/>
        <v>455.5587434500535</v>
      </c>
      <c r="AP2712" s="30">
        <f t="shared" si="691"/>
        <v>1047.8112565499464</v>
      </c>
      <c r="AQ2712" s="19">
        <f t="shared" si="692"/>
        <v>0.69697496727348984</v>
      </c>
    </row>
    <row r="2713" spans="1:43" x14ac:dyDescent="0.2">
      <c r="A2713" s="23" t="s">
        <v>5665</v>
      </c>
      <c r="B2713" s="6" t="s">
        <v>5666</v>
      </c>
      <c r="C2713" s="6" t="s">
        <v>5667</v>
      </c>
      <c r="D2713" s="2">
        <v>169619</v>
      </c>
      <c r="E2713" s="2">
        <v>170629</v>
      </c>
      <c r="F2713" s="3" t="s">
        <v>3404</v>
      </c>
      <c r="G2713" s="2">
        <v>5</v>
      </c>
      <c r="H2713" s="2">
        <v>170641</v>
      </c>
      <c r="I2713" s="3" t="s">
        <v>3420</v>
      </c>
      <c r="J2713" s="15">
        <v>45248</v>
      </c>
      <c r="K2713" s="24">
        <v>1282040731</v>
      </c>
      <c r="L2713" s="15">
        <v>45259</v>
      </c>
      <c r="M2713" s="15">
        <v>45260</v>
      </c>
      <c r="N2713" s="15"/>
      <c r="O2713" s="26">
        <f>VLOOKUP(D2713,quash!A$2:$I$7791,9,FALSE)</f>
        <v>5</v>
      </c>
      <c r="P2713" s="7">
        <v>10000</v>
      </c>
      <c r="Q2713" s="26">
        <v>115</v>
      </c>
      <c r="R2713" s="19">
        <v>3.97705569269148E-2</v>
      </c>
      <c r="S2713" s="26">
        <v>16</v>
      </c>
      <c r="T2713" s="7">
        <v>6000</v>
      </c>
      <c r="U2713" s="2">
        <v>142</v>
      </c>
      <c r="V2713" s="11">
        <v>1503.37</v>
      </c>
      <c r="W2713" s="14" t="s">
        <v>5281</v>
      </c>
      <c r="X2713" s="18">
        <v>1</v>
      </c>
      <c r="Y2713" s="9">
        <v>6000</v>
      </c>
      <c r="Z2713" s="19">
        <f t="shared" si="685"/>
        <v>0</v>
      </c>
      <c r="AA2713" s="25">
        <v>1503.37</v>
      </c>
      <c r="AB2713" s="30">
        <f t="shared" si="686"/>
        <v>76000</v>
      </c>
      <c r="AC2713" s="30">
        <f t="shared" si="693"/>
        <v>7.8947368421052627E-2</v>
      </c>
      <c r="AD2713" s="31">
        <f t="shared" si="694"/>
        <v>9.0789473684210513</v>
      </c>
      <c r="AE2713" s="31">
        <f t="shared" si="695"/>
        <v>11.210526315789473</v>
      </c>
      <c r="AG2713" s="30">
        <f t="shared" si="687"/>
        <v>352000</v>
      </c>
      <c r="AH2713" s="30">
        <f t="shared" si="696"/>
        <v>1.7045454545454544E-2</v>
      </c>
      <c r="AI2713" s="31">
        <f t="shared" si="697"/>
        <v>1.9602272727272725</v>
      </c>
      <c r="AJ2713" s="31">
        <f t="shared" si="698"/>
        <v>2.4204545454545454</v>
      </c>
      <c r="AK2713" s="30">
        <f>IF(W2713="si",($S2713*'COSTOS DE CREDITOS'!$C$27)/DATA!$G2713,"")</f>
        <v>65.906835757745824</v>
      </c>
      <c r="AL2713" s="90">
        <f>IF(W2713="si",'COSTOS DE CREDITOS'!$C$35,"")</f>
        <v>20.421138461538462</v>
      </c>
      <c r="AM2713" s="30">
        <f t="shared" si="688"/>
        <v>369.23076923076923</v>
      </c>
      <c r="AN2713" s="30">
        <f t="shared" si="689"/>
        <v>0</v>
      </c>
      <c r="AO2713" s="30">
        <f t="shared" si="690"/>
        <v>455.5587434500535</v>
      </c>
      <c r="AP2713" s="30">
        <f t="shared" si="691"/>
        <v>1047.8112565499464</v>
      </c>
      <c r="AQ2713" s="19">
        <f t="shared" si="692"/>
        <v>0.69697496727348984</v>
      </c>
    </row>
    <row r="2714" spans="1:43" x14ac:dyDescent="0.2">
      <c r="A2714" s="23" t="s">
        <v>5665</v>
      </c>
      <c r="B2714" s="6" t="s">
        <v>5674</v>
      </c>
      <c r="C2714" s="6" t="s">
        <v>5670</v>
      </c>
      <c r="D2714" s="2">
        <v>169633</v>
      </c>
      <c r="E2714" s="2">
        <v>170635</v>
      </c>
      <c r="F2714" s="3" t="s">
        <v>3406</v>
      </c>
      <c r="G2714" s="2">
        <v>5</v>
      </c>
      <c r="H2714" s="2">
        <v>170638</v>
      </c>
      <c r="I2714" s="3" t="s">
        <v>3421</v>
      </c>
      <c r="J2714" s="15">
        <v>45258</v>
      </c>
      <c r="K2714" s="24">
        <v>1282155968</v>
      </c>
      <c r="L2714" s="15">
        <v>45259</v>
      </c>
      <c r="M2714" s="15">
        <v>45260</v>
      </c>
      <c r="N2714" s="15"/>
      <c r="O2714" s="26">
        <f>VLOOKUP(D2714,quash!A$2:$I$7791,9,FALSE)</f>
        <v>1</v>
      </c>
      <c r="P2714" s="7">
        <v>10000</v>
      </c>
      <c r="Q2714" s="26">
        <v>132</v>
      </c>
      <c r="R2714" s="19">
        <v>5.8283715876113903E-2</v>
      </c>
      <c r="S2714" s="26">
        <v>16</v>
      </c>
      <c r="T2714" s="7">
        <v>7000</v>
      </c>
      <c r="U2714" s="2">
        <v>142</v>
      </c>
      <c r="V2714" s="11">
        <v>1758.65</v>
      </c>
      <c r="W2714" s="14" t="s">
        <v>5281</v>
      </c>
      <c r="X2714" s="18">
        <v>1</v>
      </c>
      <c r="Y2714" s="9">
        <v>7000</v>
      </c>
      <c r="Z2714" s="19">
        <f t="shared" si="685"/>
        <v>0</v>
      </c>
      <c r="AA2714" s="25">
        <v>1758.65</v>
      </c>
      <c r="AB2714" s="30">
        <f t="shared" si="686"/>
        <v>227000</v>
      </c>
      <c r="AC2714" s="30">
        <f t="shared" si="693"/>
        <v>3.0837004405286344E-2</v>
      </c>
      <c r="AD2714" s="31">
        <f t="shared" si="694"/>
        <v>4.070484581497797</v>
      </c>
      <c r="AE2714" s="31">
        <f t="shared" si="695"/>
        <v>4.3788546255506606</v>
      </c>
      <c r="AG2714" s="30">
        <f t="shared" si="687"/>
        <v>2427000</v>
      </c>
      <c r="AH2714" s="30">
        <f t="shared" si="696"/>
        <v>2.88421920065925E-3</v>
      </c>
      <c r="AI2714" s="31">
        <f t="shared" si="697"/>
        <v>0.38071693448702099</v>
      </c>
      <c r="AJ2714" s="31">
        <f t="shared" si="698"/>
        <v>0.40955912649361348</v>
      </c>
      <c r="AK2714" s="30">
        <f>IF(W2714="si",($S2714*'COSTOS DE CREDITOS'!$C$27)/DATA!$G2714,"")</f>
        <v>65.906835757745824</v>
      </c>
      <c r="AL2714" s="90">
        <f>IF(W2714="si",'COSTOS DE CREDITOS'!$C$35,"")</f>
        <v>20.421138461538462</v>
      </c>
      <c r="AM2714" s="30">
        <f t="shared" si="688"/>
        <v>430.76923076923077</v>
      </c>
      <c r="AN2714" s="30">
        <f t="shared" si="689"/>
        <v>0</v>
      </c>
      <c r="AO2714" s="30">
        <f t="shared" si="690"/>
        <v>517.09720498851505</v>
      </c>
      <c r="AP2714" s="30">
        <f t="shared" si="691"/>
        <v>1241.5527950114852</v>
      </c>
      <c r="AQ2714" s="19">
        <f t="shared" si="692"/>
        <v>0.70596923493104657</v>
      </c>
    </row>
    <row r="2715" spans="1:43" x14ac:dyDescent="0.2">
      <c r="A2715" s="23" t="s">
        <v>5665</v>
      </c>
      <c r="B2715" s="6" t="s">
        <v>5674</v>
      </c>
      <c r="C2715" s="6" t="s">
        <v>5670</v>
      </c>
      <c r="D2715" s="2">
        <v>170146</v>
      </c>
      <c r="E2715" s="2">
        <v>170635</v>
      </c>
      <c r="F2715" s="3" t="s">
        <v>3406</v>
      </c>
      <c r="G2715" s="2">
        <v>5</v>
      </c>
      <c r="H2715" s="2">
        <v>170639</v>
      </c>
      <c r="I2715" s="3" t="s">
        <v>3422</v>
      </c>
      <c r="J2715" s="15">
        <v>45254</v>
      </c>
      <c r="K2715" s="24">
        <v>1287152420</v>
      </c>
      <c r="L2715" s="15">
        <v>45259</v>
      </c>
      <c r="M2715" s="15">
        <v>45260</v>
      </c>
      <c r="N2715" s="15"/>
      <c r="O2715" s="26">
        <f>VLOOKUP(D2715,quash!A$2:$I$7791,9,FALSE)</f>
        <v>2</v>
      </c>
      <c r="P2715" s="7">
        <v>10000</v>
      </c>
      <c r="Q2715" s="26">
        <v>110</v>
      </c>
      <c r="R2715" s="19">
        <v>3.3741050530766099E-2</v>
      </c>
      <c r="S2715" s="26">
        <v>16</v>
      </c>
      <c r="T2715" s="7">
        <v>7000</v>
      </c>
      <c r="U2715" s="2">
        <v>142</v>
      </c>
      <c r="V2715" s="11">
        <v>1758.65</v>
      </c>
      <c r="W2715" s="14" t="s">
        <v>5281</v>
      </c>
      <c r="X2715" s="18">
        <v>1</v>
      </c>
      <c r="Y2715" s="9">
        <v>7000</v>
      </c>
      <c r="Z2715" s="19">
        <f t="shared" si="685"/>
        <v>0</v>
      </c>
      <c r="AA2715" s="25">
        <v>1758.65</v>
      </c>
      <c r="AB2715" s="30">
        <f t="shared" si="686"/>
        <v>285000</v>
      </c>
      <c r="AC2715" s="30">
        <f t="shared" si="693"/>
        <v>2.456140350877193E-2</v>
      </c>
      <c r="AD2715" s="31">
        <f t="shared" si="694"/>
        <v>2.7017543859649122</v>
      </c>
      <c r="AE2715" s="31">
        <f t="shared" si="695"/>
        <v>3.4877192982456142</v>
      </c>
      <c r="AG2715" s="30">
        <f t="shared" si="687"/>
        <v>1695000</v>
      </c>
      <c r="AH2715" s="30">
        <f t="shared" si="696"/>
        <v>4.1297935103244837E-3</v>
      </c>
      <c r="AI2715" s="31">
        <f t="shared" si="697"/>
        <v>0.45427728613569318</v>
      </c>
      <c r="AJ2715" s="31">
        <f t="shared" si="698"/>
        <v>0.58643067846607666</v>
      </c>
      <c r="AK2715" s="30">
        <f>IF(W2715="si",($S2715*'COSTOS DE CREDITOS'!$C$27)/DATA!$G2715,"")</f>
        <v>65.906835757745824</v>
      </c>
      <c r="AL2715" s="90">
        <f>IF(W2715="si",'COSTOS DE CREDITOS'!$C$35,"")</f>
        <v>20.421138461538462</v>
      </c>
      <c r="AM2715" s="30">
        <f t="shared" si="688"/>
        <v>430.76923076923077</v>
      </c>
      <c r="AN2715" s="30">
        <f t="shared" si="689"/>
        <v>0</v>
      </c>
      <c r="AO2715" s="30">
        <f t="shared" si="690"/>
        <v>517.09720498851505</v>
      </c>
      <c r="AP2715" s="30">
        <f t="shared" si="691"/>
        <v>1241.5527950114852</v>
      </c>
      <c r="AQ2715" s="19">
        <f t="shared" si="692"/>
        <v>0.70596923493104657</v>
      </c>
    </row>
    <row r="2716" spans="1:43" x14ac:dyDescent="0.2">
      <c r="A2716" s="23" t="s">
        <v>5665</v>
      </c>
      <c r="B2716" s="6" t="s">
        <v>5674</v>
      </c>
      <c r="C2716" s="6" t="s">
        <v>5670</v>
      </c>
      <c r="D2716" s="2">
        <v>170275</v>
      </c>
      <c r="E2716" s="2">
        <v>170635</v>
      </c>
      <c r="F2716" s="3" t="s">
        <v>3406</v>
      </c>
      <c r="G2716" s="2">
        <v>5</v>
      </c>
      <c r="H2716" s="2">
        <v>170640</v>
      </c>
      <c r="I2716" s="3" t="s">
        <v>3423</v>
      </c>
      <c r="J2716" s="15">
        <v>45255</v>
      </c>
      <c r="K2716" s="24">
        <v>1288774020</v>
      </c>
      <c r="L2716" s="15">
        <v>45259</v>
      </c>
      <c r="M2716" s="15">
        <v>45260</v>
      </c>
      <c r="N2716" s="15"/>
      <c r="O2716" s="26">
        <f>VLOOKUP(D2716,quash!A$2:$I$7791,9,FALSE)</f>
        <v>2</v>
      </c>
      <c r="P2716" s="7">
        <v>10000</v>
      </c>
      <c r="Q2716" s="26">
        <v>132</v>
      </c>
      <c r="R2716" s="19">
        <v>5.8283715876113903E-2</v>
      </c>
      <c r="S2716" s="26">
        <v>16</v>
      </c>
      <c r="T2716" s="7">
        <v>7000</v>
      </c>
      <c r="U2716" s="2">
        <v>142</v>
      </c>
      <c r="V2716" s="11">
        <v>1758.65</v>
      </c>
      <c r="W2716" s="14" t="s">
        <v>5281</v>
      </c>
      <c r="X2716" s="18">
        <v>1</v>
      </c>
      <c r="Y2716" s="9">
        <v>7000</v>
      </c>
      <c r="Z2716" s="19">
        <f t="shared" si="685"/>
        <v>0</v>
      </c>
      <c r="AA2716" s="25">
        <v>1758.65</v>
      </c>
      <c r="AB2716" s="30">
        <f t="shared" si="686"/>
        <v>285000</v>
      </c>
      <c r="AC2716" s="30">
        <f t="shared" si="693"/>
        <v>2.456140350877193E-2</v>
      </c>
      <c r="AD2716" s="31">
        <f t="shared" si="694"/>
        <v>3.2421052631578946</v>
      </c>
      <c r="AE2716" s="31">
        <f t="shared" si="695"/>
        <v>3.4877192982456142</v>
      </c>
      <c r="AG2716" s="30">
        <f t="shared" si="687"/>
        <v>1695000</v>
      </c>
      <c r="AH2716" s="30">
        <f t="shared" si="696"/>
        <v>4.1297935103244837E-3</v>
      </c>
      <c r="AI2716" s="31">
        <f t="shared" si="697"/>
        <v>0.54513274336283191</v>
      </c>
      <c r="AJ2716" s="31">
        <f t="shared" si="698"/>
        <v>0.58643067846607666</v>
      </c>
      <c r="AK2716" s="30">
        <f>IF(W2716="si",($S2716*'COSTOS DE CREDITOS'!$C$27)/DATA!$G2716,"")</f>
        <v>65.906835757745824</v>
      </c>
      <c r="AL2716" s="90">
        <f>IF(W2716="si",'COSTOS DE CREDITOS'!$C$35,"")</f>
        <v>20.421138461538462</v>
      </c>
      <c r="AM2716" s="30">
        <f t="shared" si="688"/>
        <v>430.76923076923077</v>
      </c>
      <c r="AN2716" s="30">
        <f t="shared" si="689"/>
        <v>0</v>
      </c>
      <c r="AO2716" s="30">
        <f t="shared" si="690"/>
        <v>517.09720498851505</v>
      </c>
      <c r="AP2716" s="30">
        <f t="shared" si="691"/>
        <v>1241.5527950114852</v>
      </c>
      <c r="AQ2716" s="19">
        <f t="shared" si="692"/>
        <v>0.70596923493104657</v>
      </c>
    </row>
    <row r="2717" spans="1:43" x14ac:dyDescent="0.2">
      <c r="A2717" s="23" t="s">
        <v>5665</v>
      </c>
      <c r="B2717" s="6" t="s">
        <v>5674</v>
      </c>
      <c r="C2717" s="6" t="s">
        <v>5670</v>
      </c>
      <c r="D2717" s="2">
        <v>170272</v>
      </c>
      <c r="E2717" s="2">
        <v>170635</v>
      </c>
      <c r="F2717" s="3" t="s">
        <v>3406</v>
      </c>
      <c r="G2717" s="2">
        <v>5</v>
      </c>
      <c r="H2717" s="2">
        <v>170642</v>
      </c>
      <c r="I2717" s="3" t="s">
        <v>3424</v>
      </c>
      <c r="J2717" s="15">
        <v>45255</v>
      </c>
      <c r="K2717" s="24">
        <v>1288678645</v>
      </c>
      <c r="L2717" s="15">
        <v>45259</v>
      </c>
      <c r="M2717" s="15">
        <v>45260</v>
      </c>
      <c r="N2717" s="15"/>
      <c r="O2717" s="26">
        <f>VLOOKUP(D2717,quash!A$2:$I$7791,9,FALSE)</f>
        <v>1</v>
      </c>
      <c r="P2717" s="7">
        <v>10000</v>
      </c>
      <c r="Q2717" s="26">
        <v>147</v>
      </c>
      <c r="R2717" s="19">
        <v>7.9000519063170294E-2</v>
      </c>
      <c r="S2717" s="26">
        <v>16</v>
      </c>
      <c r="T2717" s="7">
        <v>7000</v>
      </c>
      <c r="U2717" s="2">
        <v>142</v>
      </c>
      <c r="V2717" s="11">
        <v>1758.65</v>
      </c>
      <c r="W2717" s="14" t="s">
        <v>5281</v>
      </c>
      <c r="X2717" s="18">
        <v>1</v>
      </c>
      <c r="Y2717" s="9">
        <v>7000</v>
      </c>
      <c r="Z2717" s="19">
        <f t="shared" si="685"/>
        <v>0</v>
      </c>
      <c r="AA2717" s="25">
        <v>1758.65</v>
      </c>
      <c r="AB2717" s="30">
        <f t="shared" si="686"/>
        <v>227000</v>
      </c>
      <c r="AC2717" s="30">
        <f t="shared" si="693"/>
        <v>3.0837004405286344E-2</v>
      </c>
      <c r="AD2717" s="31">
        <f t="shared" si="694"/>
        <v>4.5330396475770929</v>
      </c>
      <c r="AE2717" s="31">
        <f t="shared" si="695"/>
        <v>4.3788546255506606</v>
      </c>
      <c r="AG2717" s="30">
        <f t="shared" si="687"/>
        <v>2427000</v>
      </c>
      <c r="AH2717" s="30">
        <f t="shared" si="696"/>
        <v>2.88421920065925E-3</v>
      </c>
      <c r="AI2717" s="31">
        <f t="shared" si="697"/>
        <v>0.42398022249690975</v>
      </c>
      <c r="AJ2717" s="31">
        <f t="shared" si="698"/>
        <v>0.40955912649361348</v>
      </c>
      <c r="AK2717" s="30">
        <f>IF(W2717="si",($S2717*'COSTOS DE CREDITOS'!$C$27)/DATA!$G2717,"")</f>
        <v>65.906835757745824</v>
      </c>
      <c r="AL2717" s="90">
        <f>IF(W2717="si",'COSTOS DE CREDITOS'!$C$35,"")</f>
        <v>20.421138461538462</v>
      </c>
      <c r="AM2717" s="30">
        <f t="shared" si="688"/>
        <v>430.76923076923077</v>
      </c>
      <c r="AN2717" s="30">
        <f t="shared" si="689"/>
        <v>0</v>
      </c>
      <c r="AO2717" s="30">
        <f t="shared" si="690"/>
        <v>517.09720498851505</v>
      </c>
      <c r="AP2717" s="30">
        <f t="shared" si="691"/>
        <v>1241.5527950114852</v>
      </c>
      <c r="AQ2717" s="19">
        <f t="shared" si="692"/>
        <v>0.70596923493104657</v>
      </c>
    </row>
    <row r="2718" spans="1:43" x14ac:dyDescent="0.2">
      <c r="A2718" s="23" t="s">
        <v>5665</v>
      </c>
      <c r="B2718" s="6" t="s">
        <v>5684</v>
      </c>
      <c r="C2718" s="6" t="s">
        <v>5667</v>
      </c>
      <c r="D2718" s="2">
        <v>170231</v>
      </c>
      <c r="E2718" s="2">
        <v>170647</v>
      </c>
      <c r="F2718" s="3" t="s">
        <v>3408</v>
      </c>
      <c r="G2718" s="2">
        <v>5</v>
      </c>
      <c r="H2718" s="2">
        <v>170648</v>
      </c>
      <c r="I2718" s="3" t="s">
        <v>3425</v>
      </c>
      <c r="J2718" s="15">
        <v>45254</v>
      </c>
      <c r="K2718" s="24">
        <v>1287511504</v>
      </c>
      <c r="L2718" s="15">
        <v>45259</v>
      </c>
      <c r="M2718" s="15">
        <v>45260</v>
      </c>
      <c r="N2718" s="15"/>
      <c r="O2718" s="26">
        <f>VLOOKUP(D2718,quash!A$2:$I$7791,9,FALSE)</f>
        <v>3</v>
      </c>
      <c r="P2718" s="7">
        <v>10000</v>
      </c>
      <c r="Q2718" s="26">
        <v>127</v>
      </c>
      <c r="R2718" s="19">
        <v>5.24391097594855E-2</v>
      </c>
      <c r="S2718" s="26">
        <v>16</v>
      </c>
      <c r="T2718" s="7">
        <v>9000</v>
      </c>
      <c r="U2718" s="2">
        <v>142</v>
      </c>
      <c r="V2718" s="11">
        <v>2255.2800000000002</v>
      </c>
      <c r="W2718" s="14" t="s">
        <v>5281</v>
      </c>
      <c r="X2718" s="18">
        <v>1</v>
      </c>
      <c r="Y2718" s="9">
        <v>9000</v>
      </c>
      <c r="Z2718" s="19">
        <f t="shared" si="685"/>
        <v>0</v>
      </c>
      <c r="AA2718" s="25">
        <v>2255.2800000000002</v>
      </c>
      <c r="AB2718" s="30">
        <f t="shared" si="686"/>
        <v>125000</v>
      </c>
      <c r="AC2718" s="30">
        <f t="shared" si="693"/>
        <v>7.1999999999999995E-2</v>
      </c>
      <c r="AD2718" s="31">
        <f t="shared" si="694"/>
        <v>9.1440000000000001</v>
      </c>
      <c r="AE2718" s="31">
        <f t="shared" si="695"/>
        <v>10.223999999999998</v>
      </c>
      <c r="AG2718" s="30">
        <f t="shared" si="687"/>
        <v>778000</v>
      </c>
      <c r="AH2718" s="30">
        <f t="shared" si="696"/>
        <v>1.1568123393316195E-2</v>
      </c>
      <c r="AI2718" s="31">
        <f t="shared" si="697"/>
        <v>1.4691516709511567</v>
      </c>
      <c r="AJ2718" s="31">
        <f t="shared" si="698"/>
        <v>1.6426735218508997</v>
      </c>
      <c r="AK2718" s="30">
        <f>IF(W2718="si",($S2718*'COSTOS DE CREDITOS'!$C$27)/DATA!$G2718,"")</f>
        <v>65.906835757745824</v>
      </c>
      <c r="AL2718" s="90">
        <f>IF(W2718="si",'COSTOS DE CREDITOS'!$C$35,"")</f>
        <v>20.421138461538462</v>
      </c>
      <c r="AM2718" s="30">
        <f t="shared" si="688"/>
        <v>553.84615384615392</v>
      </c>
      <c r="AN2718" s="30">
        <f t="shared" si="689"/>
        <v>0</v>
      </c>
      <c r="AO2718" s="30">
        <f t="shared" si="690"/>
        <v>640.17412806543825</v>
      </c>
      <c r="AP2718" s="30">
        <f t="shared" si="691"/>
        <v>1615.1058719345619</v>
      </c>
      <c r="AQ2718" s="19">
        <f t="shared" si="692"/>
        <v>0.71614428006037467</v>
      </c>
    </row>
    <row r="2719" spans="1:43" x14ac:dyDescent="0.2">
      <c r="A2719" s="23" t="s">
        <v>5665</v>
      </c>
      <c r="B2719" s="6" t="s">
        <v>5684</v>
      </c>
      <c r="C2719" s="6" t="s">
        <v>5667</v>
      </c>
      <c r="D2719" s="2">
        <v>170233</v>
      </c>
      <c r="E2719" s="2">
        <v>170647</v>
      </c>
      <c r="F2719" s="3" t="s">
        <v>3408</v>
      </c>
      <c r="G2719" s="2">
        <v>5</v>
      </c>
      <c r="H2719" s="2">
        <v>170649</v>
      </c>
      <c r="I2719" s="3" t="s">
        <v>3426</v>
      </c>
      <c r="J2719" s="15">
        <v>45254</v>
      </c>
      <c r="K2719" s="24">
        <v>1287511706</v>
      </c>
      <c r="L2719" s="15">
        <v>45259</v>
      </c>
      <c r="M2719" s="15">
        <v>45260</v>
      </c>
      <c r="N2719" s="15"/>
      <c r="O2719" s="26">
        <f>VLOOKUP(D2719,quash!A$2:$I$7791,9,FALSE)</f>
        <v>3</v>
      </c>
      <c r="P2719" s="7">
        <v>10000</v>
      </c>
      <c r="Q2719" s="26">
        <v>115</v>
      </c>
      <c r="R2719" s="19">
        <v>3.97705569269148E-2</v>
      </c>
      <c r="S2719" s="26">
        <v>16</v>
      </c>
      <c r="T2719" s="7">
        <v>10000</v>
      </c>
      <c r="U2719" s="2">
        <v>142</v>
      </c>
      <c r="V2719" s="11">
        <v>2510.34</v>
      </c>
      <c r="W2719" s="14" t="s">
        <v>5281</v>
      </c>
      <c r="X2719" s="18">
        <v>1</v>
      </c>
      <c r="Y2719" s="9">
        <v>10000</v>
      </c>
      <c r="Z2719" s="19">
        <f t="shared" si="685"/>
        <v>0</v>
      </c>
      <c r="AA2719" s="25">
        <v>2510.34</v>
      </c>
      <c r="AB2719" s="30">
        <f t="shared" si="686"/>
        <v>125000</v>
      </c>
      <c r="AC2719" s="30">
        <f t="shared" si="693"/>
        <v>0.08</v>
      </c>
      <c r="AD2719" s="31">
        <f t="shared" si="694"/>
        <v>9.2000000000000011</v>
      </c>
      <c r="AE2719" s="31">
        <f t="shared" si="695"/>
        <v>11.36</v>
      </c>
      <c r="AG2719" s="30">
        <f t="shared" si="687"/>
        <v>778000</v>
      </c>
      <c r="AH2719" s="30">
        <f t="shared" si="696"/>
        <v>1.2853470437017995E-2</v>
      </c>
      <c r="AI2719" s="31">
        <f t="shared" si="697"/>
        <v>1.4781491002570695</v>
      </c>
      <c r="AJ2719" s="31">
        <f t="shared" si="698"/>
        <v>1.8251928020565553</v>
      </c>
      <c r="AK2719" s="30">
        <f>IF(W2719="si",($S2719*'COSTOS DE CREDITOS'!$C$27)/DATA!$G2719,"")</f>
        <v>65.906835757745824</v>
      </c>
      <c r="AL2719" s="90">
        <f>IF(W2719="si",'COSTOS DE CREDITOS'!$C$35,"")</f>
        <v>20.421138461538462</v>
      </c>
      <c r="AM2719" s="30">
        <f t="shared" si="688"/>
        <v>615.38461538461547</v>
      </c>
      <c r="AN2719" s="30">
        <f t="shared" si="689"/>
        <v>0</v>
      </c>
      <c r="AO2719" s="30">
        <f t="shared" si="690"/>
        <v>701.7125896038998</v>
      </c>
      <c r="AP2719" s="30">
        <f t="shared" si="691"/>
        <v>1808.6274103961005</v>
      </c>
      <c r="AQ2719" s="19">
        <f t="shared" si="692"/>
        <v>0.72047109570659762</v>
      </c>
    </row>
    <row r="2720" spans="1:43" x14ac:dyDescent="0.2">
      <c r="A2720" s="23" t="s">
        <v>5665</v>
      </c>
      <c r="B2720" s="6" t="s">
        <v>5684</v>
      </c>
      <c r="C2720" s="6" t="s">
        <v>5667</v>
      </c>
      <c r="D2720" s="2">
        <v>170234</v>
      </c>
      <c r="E2720" s="2">
        <v>170647</v>
      </c>
      <c r="F2720" s="3" t="s">
        <v>3408</v>
      </c>
      <c r="G2720" s="2">
        <v>5</v>
      </c>
      <c r="H2720" s="2">
        <v>170736</v>
      </c>
      <c r="I2720" s="3" t="s">
        <v>3427</v>
      </c>
      <c r="J2720" s="15">
        <v>45259</v>
      </c>
      <c r="K2720" s="24">
        <v>1287511829</v>
      </c>
      <c r="L2720" s="15">
        <v>45260</v>
      </c>
      <c r="M2720" s="15">
        <v>45260</v>
      </c>
      <c r="N2720" s="15"/>
      <c r="O2720" s="26" t="e">
        <f>VLOOKUP(D2720,quash!A$2:$I$7791,9,FALSE)</f>
        <v>#N/A</v>
      </c>
      <c r="P2720" s="7">
        <v>7000</v>
      </c>
      <c r="Q2720" s="26">
        <v>111</v>
      </c>
      <c r="R2720" s="19">
        <v>5.9818464604665163E-3</v>
      </c>
      <c r="S2720" s="26">
        <v>16</v>
      </c>
      <c r="T2720" s="7">
        <v>10000</v>
      </c>
      <c r="U2720" s="2">
        <v>142</v>
      </c>
      <c r="V2720" s="11">
        <v>2510.34</v>
      </c>
      <c r="W2720" s="14" t="s">
        <v>5281</v>
      </c>
      <c r="X2720" s="18">
        <v>1</v>
      </c>
      <c r="Y2720" s="9">
        <v>10000</v>
      </c>
      <c r="Z2720" s="19">
        <f t="shared" si="685"/>
        <v>0</v>
      </c>
      <c r="AA2720" s="25">
        <v>2510.34</v>
      </c>
      <c r="AB2720" s="30">
        <f t="shared" si="686"/>
        <v>567000</v>
      </c>
      <c r="AC2720" s="30">
        <f t="shared" si="693"/>
        <v>1.7636684303350969E-2</v>
      </c>
      <c r="AD2720" s="31">
        <f t="shared" si="694"/>
        <v>1.9576719576719577</v>
      </c>
      <c r="AE2720" s="31">
        <f t="shared" si="695"/>
        <v>2.5044091710758378</v>
      </c>
      <c r="AG2720" s="30">
        <f t="shared" si="687"/>
        <v>6126000</v>
      </c>
      <c r="AH2720" s="30">
        <f t="shared" si="696"/>
        <v>1.632386549134835E-3</v>
      </c>
      <c r="AI2720" s="31">
        <f t="shared" si="697"/>
        <v>0.1811949069539667</v>
      </c>
      <c r="AJ2720" s="31">
        <f t="shared" si="698"/>
        <v>0.23179888997714657</v>
      </c>
      <c r="AK2720" s="30">
        <f>IF(W2720="si",($S2720*'COSTOS DE CREDITOS'!$C$27)/DATA!$G2720,"")</f>
        <v>65.906835757745824</v>
      </c>
      <c r="AL2720" s="90">
        <f>IF(W2720="si",'COSTOS DE CREDITOS'!$C$35,"")</f>
        <v>20.421138461538462</v>
      </c>
      <c r="AM2720" s="30">
        <f t="shared" si="688"/>
        <v>615.38461538461547</v>
      </c>
      <c r="AN2720" s="30">
        <f t="shared" si="689"/>
        <v>0</v>
      </c>
      <c r="AO2720" s="30">
        <f t="shared" si="690"/>
        <v>701.7125896038998</v>
      </c>
      <c r="AP2720" s="30">
        <f t="shared" si="691"/>
        <v>1808.6274103961005</v>
      </c>
      <c r="AQ2720" s="19">
        <f t="shared" si="692"/>
        <v>0.72047109570659762</v>
      </c>
    </row>
    <row r="2721" spans="1:43" x14ac:dyDescent="0.2">
      <c r="A2721" s="23" t="s">
        <v>5665</v>
      </c>
      <c r="B2721" s="6" t="s">
        <v>5684</v>
      </c>
      <c r="C2721" s="6" t="s">
        <v>5667</v>
      </c>
      <c r="D2721" s="2">
        <v>170230</v>
      </c>
      <c r="E2721" s="2">
        <v>170647</v>
      </c>
      <c r="F2721" s="3" t="s">
        <v>3408</v>
      </c>
      <c r="G2721" s="2">
        <v>5</v>
      </c>
      <c r="H2721" s="2">
        <v>170737</v>
      </c>
      <c r="I2721" s="3" t="s">
        <v>3428</v>
      </c>
      <c r="J2721" s="15">
        <v>45259</v>
      </c>
      <c r="K2721" s="24">
        <v>1287511387</v>
      </c>
      <c r="L2721" s="15">
        <v>45260</v>
      </c>
      <c r="M2721" s="15">
        <v>45260</v>
      </c>
      <c r="N2721" s="15"/>
      <c r="O2721" s="26" t="e">
        <f>VLOOKUP(D2721,quash!A$2:$I$7791,9,FALSE)</f>
        <v>#N/A</v>
      </c>
      <c r="P2721" s="7">
        <v>7000</v>
      </c>
      <c r="Q2721" s="26">
        <v>110</v>
      </c>
      <c r="R2721" s="19">
        <v>1.8298129407071966E-2</v>
      </c>
      <c r="S2721" s="26">
        <v>16</v>
      </c>
      <c r="T2721" s="7">
        <v>10000</v>
      </c>
      <c r="U2721" s="2">
        <v>142</v>
      </c>
      <c r="V2721" s="11">
        <v>2510.34</v>
      </c>
      <c r="W2721" s="14" t="s">
        <v>5281</v>
      </c>
      <c r="X2721" s="18">
        <v>1</v>
      </c>
      <c r="Y2721" s="9">
        <v>10000</v>
      </c>
      <c r="Z2721" s="19">
        <f t="shared" si="685"/>
        <v>0</v>
      </c>
      <c r="AA2721" s="25">
        <v>2510.34</v>
      </c>
      <c r="AB2721" s="30">
        <f t="shared" si="686"/>
        <v>567000</v>
      </c>
      <c r="AC2721" s="30">
        <f t="shared" si="693"/>
        <v>1.7636684303350969E-2</v>
      </c>
      <c r="AD2721" s="31">
        <f t="shared" si="694"/>
        <v>1.9400352733686066</v>
      </c>
      <c r="AE2721" s="31">
        <f t="shared" si="695"/>
        <v>2.5044091710758378</v>
      </c>
      <c r="AG2721" s="30">
        <f t="shared" si="687"/>
        <v>6126000</v>
      </c>
      <c r="AH2721" s="30">
        <f t="shared" si="696"/>
        <v>1.632386549134835E-3</v>
      </c>
      <c r="AI2721" s="31">
        <f t="shared" si="697"/>
        <v>0.17956252040483187</v>
      </c>
      <c r="AJ2721" s="31">
        <f t="shared" si="698"/>
        <v>0.23179888997714657</v>
      </c>
      <c r="AK2721" s="30">
        <f>IF(W2721="si",($S2721*'COSTOS DE CREDITOS'!$C$27)/DATA!$G2721,"")</f>
        <v>65.906835757745824</v>
      </c>
      <c r="AL2721" s="90">
        <f>IF(W2721="si",'COSTOS DE CREDITOS'!$C$35,"")</f>
        <v>20.421138461538462</v>
      </c>
      <c r="AM2721" s="30">
        <f t="shared" si="688"/>
        <v>615.38461538461547</v>
      </c>
      <c r="AN2721" s="30">
        <f t="shared" si="689"/>
        <v>0</v>
      </c>
      <c r="AO2721" s="30">
        <f t="shared" si="690"/>
        <v>701.7125896038998</v>
      </c>
      <c r="AP2721" s="30">
        <f t="shared" si="691"/>
        <v>1808.6274103961005</v>
      </c>
      <c r="AQ2721" s="19">
        <f t="shared" si="692"/>
        <v>0.72047109570659762</v>
      </c>
    </row>
    <row r="2722" spans="1:43" x14ac:dyDescent="0.2">
      <c r="A2722" s="23" t="s">
        <v>5665</v>
      </c>
      <c r="B2722" s="6" t="s">
        <v>5676</v>
      </c>
      <c r="C2722" s="6" t="s">
        <v>5670</v>
      </c>
      <c r="D2722" s="2">
        <v>169554</v>
      </c>
      <c r="E2722" s="2">
        <v>170187</v>
      </c>
      <c r="F2722" s="3" t="s">
        <v>2345</v>
      </c>
      <c r="G2722" s="2">
        <v>5</v>
      </c>
      <c r="H2722" s="2">
        <v>170194</v>
      </c>
      <c r="I2722" s="3" t="s">
        <v>3429</v>
      </c>
      <c r="J2722" s="15">
        <v>45252</v>
      </c>
      <c r="K2722" s="24">
        <v>1281165546</v>
      </c>
      <c r="L2722" s="15">
        <v>45257</v>
      </c>
      <c r="M2722" s="15">
        <v>45260</v>
      </c>
      <c r="N2722" s="15"/>
      <c r="O2722" s="26">
        <f>VLOOKUP(D2722,quash!A$2:$I$7791,9,FALSE)</f>
        <v>1</v>
      </c>
      <c r="P2722" s="7">
        <v>10000</v>
      </c>
      <c r="Q2722" s="26">
        <v>147</v>
      </c>
      <c r="R2722" s="19">
        <v>7.9000519063170294E-2</v>
      </c>
      <c r="S2722" s="26">
        <v>16</v>
      </c>
      <c r="T2722" s="7">
        <v>7000</v>
      </c>
      <c r="U2722" s="2">
        <v>142</v>
      </c>
      <c r="V2722" s="11">
        <v>1758.65</v>
      </c>
      <c r="W2722" s="14" t="s">
        <v>5281</v>
      </c>
      <c r="X2722" s="18">
        <v>1</v>
      </c>
      <c r="Y2722" s="9">
        <v>7000</v>
      </c>
      <c r="Z2722" s="19">
        <f t="shared" si="685"/>
        <v>0</v>
      </c>
      <c r="AA2722" s="25">
        <v>1758.65</v>
      </c>
      <c r="AB2722" s="30">
        <f t="shared" si="686"/>
        <v>227000</v>
      </c>
      <c r="AC2722" s="30">
        <f t="shared" si="693"/>
        <v>3.0837004405286344E-2</v>
      </c>
      <c r="AD2722" s="31">
        <f t="shared" si="694"/>
        <v>4.5330396475770929</v>
      </c>
      <c r="AE2722" s="31">
        <f t="shared" si="695"/>
        <v>4.3788546255506606</v>
      </c>
      <c r="AG2722" s="30">
        <f t="shared" si="687"/>
        <v>2427000</v>
      </c>
      <c r="AH2722" s="30">
        <f t="shared" si="696"/>
        <v>2.88421920065925E-3</v>
      </c>
      <c r="AI2722" s="31">
        <f t="shared" si="697"/>
        <v>0.42398022249690975</v>
      </c>
      <c r="AJ2722" s="31">
        <f t="shared" si="698"/>
        <v>0.40955912649361348</v>
      </c>
      <c r="AK2722" s="30">
        <f>IF(W2722="si",($S2722*'COSTOS DE CREDITOS'!$C$27)/DATA!$G2722,"")</f>
        <v>65.906835757745824</v>
      </c>
      <c r="AL2722" s="90">
        <f>IF(W2722="si",'COSTOS DE CREDITOS'!$C$35,"")</f>
        <v>20.421138461538462</v>
      </c>
      <c r="AM2722" s="30">
        <f t="shared" si="688"/>
        <v>430.76923076923077</v>
      </c>
      <c r="AN2722" s="30">
        <f t="shared" si="689"/>
        <v>0</v>
      </c>
      <c r="AO2722" s="30">
        <f t="shared" si="690"/>
        <v>517.09720498851505</v>
      </c>
      <c r="AP2722" s="30">
        <f t="shared" si="691"/>
        <v>1241.5527950114852</v>
      </c>
      <c r="AQ2722" s="19">
        <f t="shared" si="692"/>
        <v>0.70596923493104657</v>
      </c>
    </row>
    <row r="2723" spans="1:43" x14ac:dyDescent="0.2">
      <c r="A2723" s="23" t="s">
        <v>5665</v>
      </c>
      <c r="B2723" s="6" t="s">
        <v>5674</v>
      </c>
      <c r="C2723" s="6" t="s">
        <v>5670</v>
      </c>
      <c r="D2723" s="2">
        <v>170057</v>
      </c>
      <c r="E2723" s="2">
        <v>170511</v>
      </c>
      <c r="F2723" s="3" t="s">
        <v>3410</v>
      </c>
      <c r="G2723" s="2">
        <v>6</v>
      </c>
      <c r="H2723" s="2">
        <v>170513</v>
      </c>
      <c r="I2723" s="3" t="s">
        <v>3430</v>
      </c>
      <c r="J2723" s="15">
        <v>45257</v>
      </c>
      <c r="K2723" s="24">
        <v>1286705198</v>
      </c>
      <c r="L2723" s="15">
        <v>45259</v>
      </c>
      <c r="M2723" s="15">
        <v>45260</v>
      </c>
      <c r="N2723" s="15"/>
      <c r="O2723" s="26">
        <f>VLOOKUP(D2723,quash!A$2:$I$7791,9,FALSE)</f>
        <v>2</v>
      </c>
      <c r="P2723" s="7">
        <v>10000</v>
      </c>
      <c r="Q2723" s="26">
        <v>110</v>
      </c>
      <c r="R2723" s="19">
        <v>3.3741050530766099E-2</v>
      </c>
      <c r="S2723" s="26">
        <v>16</v>
      </c>
      <c r="T2723" s="7">
        <v>8000</v>
      </c>
      <c r="U2723" s="2">
        <v>110</v>
      </c>
      <c r="V2723" s="11">
        <v>1530.98</v>
      </c>
      <c r="W2723" s="14" t="s">
        <v>5281</v>
      </c>
      <c r="X2723" s="18">
        <v>1</v>
      </c>
      <c r="Y2723" s="9">
        <v>8000</v>
      </c>
      <c r="Z2723" s="19">
        <f t="shared" si="685"/>
        <v>0</v>
      </c>
      <c r="AA2723" s="25">
        <v>1530.98</v>
      </c>
      <c r="AB2723" s="30">
        <f t="shared" si="686"/>
        <v>285000</v>
      </c>
      <c r="AC2723" s="30">
        <f t="shared" si="693"/>
        <v>2.8070175438596492E-2</v>
      </c>
      <c r="AD2723" s="31">
        <f t="shared" si="694"/>
        <v>3.0877192982456143</v>
      </c>
      <c r="AE2723" s="31">
        <f t="shared" si="695"/>
        <v>3.0877192982456143</v>
      </c>
      <c r="AG2723" s="30">
        <f t="shared" si="687"/>
        <v>1695000</v>
      </c>
      <c r="AH2723" s="30">
        <f t="shared" si="696"/>
        <v>4.71976401179941E-3</v>
      </c>
      <c r="AI2723" s="31">
        <f t="shared" si="697"/>
        <v>0.5191740412979351</v>
      </c>
      <c r="AJ2723" s="31">
        <f t="shared" si="698"/>
        <v>0.5191740412979351</v>
      </c>
      <c r="AK2723" s="30">
        <f>IF(W2723="si",($S2723*'COSTOS DE CREDITOS'!$C$27)/DATA!$G2723,"")</f>
        <v>54.922363131454851</v>
      </c>
      <c r="AL2723" s="90">
        <f>IF(W2723="si",'COSTOS DE CREDITOS'!$C$35,"")</f>
        <v>20.421138461538462</v>
      </c>
      <c r="AM2723" s="30">
        <f t="shared" si="688"/>
        <v>492.30769230769232</v>
      </c>
      <c r="AN2723" s="30">
        <f t="shared" si="689"/>
        <v>0</v>
      </c>
      <c r="AO2723" s="30">
        <f t="shared" si="690"/>
        <v>567.6511939006856</v>
      </c>
      <c r="AP2723" s="30">
        <f t="shared" si="691"/>
        <v>963.32880609931442</v>
      </c>
      <c r="AQ2723" s="19">
        <f t="shared" si="692"/>
        <v>0.62922363851867069</v>
      </c>
    </row>
    <row r="2724" spans="1:43" x14ac:dyDescent="0.2">
      <c r="A2724" s="23" t="s">
        <v>5665</v>
      </c>
      <c r="B2724" s="6" t="s">
        <v>5674</v>
      </c>
      <c r="C2724" s="6" t="s">
        <v>5670</v>
      </c>
      <c r="D2724" s="2">
        <v>170135</v>
      </c>
      <c r="E2724" s="2">
        <v>170511</v>
      </c>
      <c r="F2724" s="3" t="s">
        <v>3410</v>
      </c>
      <c r="G2724" s="2">
        <v>6</v>
      </c>
      <c r="H2724" s="2">
        <v>170514</v>
      </c>
      <c r="I2724" s="3" t="s">
        <v>3431</v>
      </c>
      <c r="J2724" s="15">
        <v>45254</v>
      </c>
      <c r="K2724" s="24">
        <v>1287137796</v>
      </c>
      <c r="L2724" s="15">
        <v>45259</v>
      </c>
      <c r="M2724" s="15">
        <v>45260</v>
      </c>
      <c r="N2724" s="15"/>
      <c r="O2724" s="26">
        <f>VLOOKUP(D2724,quash!A$2:$I$7791,9,FALSE)</f>
        <v>2</v>
      </c>
      <c r="P2724" s="7">
        <v>10000</v>
      </c>
      <c r="Q2724" s="26">
        <v>110</v>
      </c>
      <c r="R2724" s="19">
        <v>3.3220596517330399E-2</v>
      </c>
      <c r="S2724" s="26">
        <v>16</v>
      </c>
      <c r="T2724" s="7">
        <v>8000</v>
      </c>
      <c r="U2724" s="2">
        <v>110</v>
      </c>
      <c r="V2724" s="11">
        <v>1530.98</v>
      </c>
      <c r="W2724" s="14" t="s">
        <v>5281</v>
      </c>
      <c r="X2724" s="18">
        <v>1</v>
      </c>
      <c r="Y2724" s="9">
        <v>8000</v>
      </c>
      <c r="Z2724" s="19">
        <f t="shared" si="685"/>
        <v>0</v>
      </c>
      <c r="AA2724" s="25">
        <v>1530.98</v>
      </c>
      <c r="AB2724" s="30">
        <f t="shared" si="686"/>
        <v>285000</v>
      </c>
      <c r="AC2724" s="30">
        <f t="shared" si="693"/>
        <v>2.8070175438596492E-2</v>
      </c>
      <c r="AD2724" s="31">
        <f t="shared" si="694"/>
        <v>3.0877192982456143</v>
      </c>
      <c r="AE2724" s="31">
        <f t="shared" si="695"/>
        <v>3.0877192982456143</v>
      </c>
      <c r="AG2724" s="30">
        <f t="shared" si="687"/>
        <v>1695000</v>
      </c>
      <c r="AH2724" s="30">
        <f t="shared" si="696"/>
        <v>4.71976401179941E-3</v>
      </c>
      <c r="AI2724" s="31">
        <f t="shared" si="697"/>
        <v>0.5191740412979351</v>
      </c>
      <c r="AJ2724" s="31">
        <f t="shared" si="698"/>
        <v>0.5191740412979351</v>
      </c>
      <c r="AK2724" s="30">
        <f>IF(W2724="si",($S2724*'COSTOS DE CREDITOS'!$C$27)/DATA!$G2724,"")</f>
        <v>54.922363131454851</v>
      </c>
      <c r="AL2724" s="90">
        <f>IF(W2724="si",'COSTOS DE CREDITOS'!$C$35,"")</f>
        <v>20.421138461538462</v>
      </c>
      <c r="AM2724" s="30">
        <f t="shared" si="688"/>
        <v>492.30769230769232</v>
      </c>
      <c r="AN2724" s="30">
        <f t="shared" si="689"/>
        <v>0</v>
      </c>
      <c r="AO2724" s="30">
        <f t="shared" si="690"/>
        <v>567.6511939006856</v>
      </c>
      <c r="AP2724" s="30">
        <f t="shared" si="691"/>
        <v>963.32880609931442</v>
      </c>
      <c r="AQ2724" s="19">
        <f t="shared" si="692"/>
        <v>0.62922363851867069</v>
      </c>
    </row>
    <row r="2725" spans="1:43" x14ac:dyDescent="0.2">
      <c r="A2725" s="23" t="s">
        <v>5665</v>
      </c>
      <c r="B2725" s="6" t="s">
        <v>5674</v>
      </c>
      <c r="C2725" s="6" t="s">
        <v>5670</v>
      </c>
      <c r="D2725" s="2">
        <v>170053</v>
      </c>
      <c r="E2725" s="2">
        <v>170511</v>
      </c>
      <c r="F2725" s="3" t="s">
        <v>3410</v>
      </c>
      <c r="G2725" s="2">
        <v>6</v>
      </c>
      <c r="H2725" s="2">
        <v>170515</v>
      </c>
      <c r="I2725" s="3" t="s">
        <v>3432</v>
      </c>
      <c r="J2725" s="15">
        <v>45253</v>
      </c>
      <c r="K2725" s="24">
        <v>1286699034</v>
      </c>
      <c r="L2725" s="15">
        <v>45259</v>
      </c>
      <c r="M2725" s="15">
        <v>45260</v>
      </c>
      <c r="N2725" s="15"/>
      <c r="O2725" s="26">
        <f>VLOOKUP(D2725,quash!A$2:$I$7791,9,FALSE)</f>
        <v>2</v>
      </c>
      <c r="P2725" s="7">
        <v>10000</v>
      </c>
      <c r="Q2725" s="26">
        <v>110</v>
      </c>
      <c r="R2725" s="19">
        <v>3.3741050530766099E-2</v>
      </c>
      <c r="S2725" s="26">
        <v>16</v>
      </c>
      <c r="T2725" s="7">
        <v>8000</v>
      </c>
      <c r="U2725" s="2">
        <v>110</v>
      </c>
      <c r="V2725" s="11">
        <v>1530.98</v>
      </c>
      <c r="W2725" s="14" t="s">
        <v>5281</v>
      </c>
      <c r="X2725" s="18">
        <v>1</v>
      </c>
      <c r="Y2725" s="9">
        <v>8000</v>
      </c>
      <c r="Z2725" s="19">
        <f t="shared" si="685"/>
        <v>0</v>
      </c>
      <c r="AA2725" s="25">
        <v>1530.98</v>
      </c>
      <c r="AB2725" s="30">
        <f t="shared" si="686"/>
        <v>285000</v>
      </c>
      <c r="AC2725" s="30">
        <f t="shared" si="693"/>
        <v>2.8070175438596492E-2</v>
      </c>
      <c r="AD2725" s="31">
        <f t="shared" si="694"/>
        <v>3.0877192982456143</v>
      </c>
      <c r="AE2725" s="31">
        <f t="shared" si="695"/>
        <v>3.0877192982456143</v>
      </c>
      <c r="AG2725" s="30">
        <f t="shared" si="687"/>
        <v>1695000</v>
      </c>
      <c r="AH2725" s="30">
        <f t="shared" si="696"/>
        <v>4.71976401179941E-3</v>
      </c>
      <c r="AI2725" s="31">
        <f t="shared" si="697"/>
        <v>0.5191740412979351</v>
      </c>
      <c r="AJ2725" s="31">
        <f t="shared" si="698"/>
        <v>0.5191740412979351</v>
      </c>
      <c r="AK2725" s="30">
        <f>IF(W2725="si",($S2725*'COSTOS DE CREDITOS'!$C$27)/DATA!$G2725,"")</f>
        <v>54.922363131454851</v>
      </c>
      <c r="AL2725" s="90">
        <f>IF(W2725="si",'COSTOS DE CREDITOS'!$C$35,"")</f>
        <v>20.421138461538462</v>
      </c>
      <c r="AM2725" s="30">
        <f t="shared" si="688"/>
        <v>492.30769230769232</v>
      </c>
      <c r="AN2725" s="30">
        <f t="shared" si="689"/>
        <v>0</v>
      </c>
      <c r="AO2725" s="30">
        <f t="shared" si="690"/>
        <v>567.6511939006856</v>
      </c>
      <c r="AP2725" s="30">
        <f t="shared" si="691"/>
        <v>963.32880609931442</v>
      </c>
      <c r="AQ2725" s="19">
        <f t="shared" si="692"/>
        <v>0.62922363851867069</v>
      </c>
    </row>
    <row r="2726" spans="1:43" x14ac:dyDescent="0.2">
      <c r="A2726" s="23" t="s">
        <v>5665</v>
      </c>
      <c r="B2726" s="6" t="s">
        <v>5676</v>
      </c>
      <c r="C2726" s="6" t="s">
        <v>5670</v>
      </c>
      <c r="D2726" s="2">
        <v>170685</v>
      </c>
      <c r="E2726" s="2">
        <v>170187</v>
      </c>
      <c r="F2726" s="3" t="s">
        <v>2345</v>
      </c>
      <c r="G2726" s="2">
        <v>5</v>
      </c>
      <c r="H2726" s="2">
        <v>170723</v>
      </c>
      <c r="I2726" s="3" t="s">
        <v>3433</v>
      </c>
      <c r="J2726" s="15">
        <v>45259</v>
      </c>
      <c r="K2726" s="24">
        <v>1291626517</v>
      </c>
      <c r="L2726" s="15">
        <v>45260</v>
      </c>
      <c r="M2726" s="15">
        <v>45260</v>
      </c>
      <c r="N2726" s="15"/>
      <c r="O2726" s="26">
        <f>VLOOKUP(D2726,quash!A$2:$I$7791,9,FALSE)</f>
        <v>3</v>
      </c>
      <c r="P2726" s="7">
        <v>10000</v>
      </c>
      <c r="Q2726" s="26">
        <v>132</v>
      </c>
      <c r="R2726" s="19">
        <v>5.8283715876113903E-2</v>
      </c>
      <c r="S2726" s="26">
        <v>16</v>
      </c>
      <c r="T2726" s="7">
        <v>7000</v>
      </c>
      <c r="U2726" s="2">
        <v>142</v>
      </c>
      <c r="V2726" s="11">
        <v>1758.65</v>
      </c>
      <c r="W2726" s="14" t="s">
        <v>5281</v>
      </c>
      <c r="X2726" s="18">
        <v>1</v>
      </c>
      <c r="Y2726" s="9">
        <v>7000</v>
      </c>
      <c r="Z2726" s="19">
        <f t="shared" si="685"/>
        <v>0</v>
      </c>
      <c r="AA2726" s="25">
        <v>1758.65</v>
      </c>
      <c r="AB2726" s="30">
        <f t="shared" si="686"/>
        <v>125000</v>
      </c>
      <c r="AC2726" s="30">
        <f t="shared" si="693"/>
        <v>5.6000000000000001E-2</v>
      </c>
      <c r="AD2726" s="31">
        <f t="shared" si="694"/>
        <v>7.3920000000000003</v>
      </c>
      <c r="AE2726" s="31">
        <f t="shared" si="695"/>
        <v>7.952</v>
      </c>
      <c r="AG2726" s="30">
        <f t="shared" si="687"/>
        <v>778000</v>
      </c>
      <c r="AH2726" s="30">
        <f t="shared" si="696"/>
        <v>8.9974293059125968E-3</v>
      </c>
      <c r="AI2726" s="31">
        <f t="shared" si="697"/>
        <v>1.1876606683804627</v>
      </c>
      <c r="AJ2726" s="31">
        <f t="shared" si="698"/>
        <v>1.2776349614395888</v>
      </c>
      <c r="AK2726" s="30">
        <f>IF(W2726="si",($S2726*'COSTOS DE CREDITOS'!$C$27)/DATA!$G2726,"")</f>
        <v>65.906835757745824</v>
      </c>
      <c r="AL2726" s="90">
        <f>IF(W2726="si",'COSTOS DE CREDITOS'!$C$35,"")</f>
        <v>20.421138461538462</v>
      </c>
      <c r="AM2726" s="30">
        <f t="shared" si="688"/>
        <v>430.76923076923077</v>
      </c>
      <c r="AN2726" s="30">
        <f t="shared" si="689"/>
        <v>0</v>
      </c>
      <c r="AO2726" s="30">
        <f t="shared" si="690"/>
        <v>517.09720498851505</v>
      </c>
      <c r="AP2726" s="30">
        <f t="shared" si="691"/>
        <v>1241.5527950114852</v>
      </c>
      <c r="AQ2726" s="19">
        <f t="shared" si="692"/>
        <v>0.70596923493104657</v>
      </c>
    </row>
    <row r="2727" spans="1:43" x14ac:dyDescent="0.2">
      <c r="A2727" s="23" t="s">
        <v>5665</v>
      </c>
      <c r="B2727" s="6" t="s">
        <v>5673</v>
      </c>
      <c r="C2727" s="6" t="s">
        <v>5667</v>
      </c>
      <c r="D2727" s="4">
        <v>170672</v>
      </c>
      <c r="E2727" s="4">
        <v>170864</v>
      </c>
      <c r="F2727" s="5" t="s">
        <v>3434</v>
      </c>
      <c r="G2727" s="2">
        <v>5</v>
      </c>
      <c r="H2727" s="4">
        <v>170865</v>
      </c>
      <c r="I2727" s="5" t="s">
        <v>3435</v>
      </c>
      <c r="J2727" s="15">
        <v>45259</v>
      </c>
      <c r="K2727" s="24">
        <v>1291585881</v>
      </c>
      <c r="L2727" s="15">
        <v>45260</v>
      </c>
      <c r="M2727" s="15">
        <v>45260</v>
      </c>
      <c r="N2727" s="15"/>
      <c r="O2727" s="26">
        <f>VLOOKUP(D2727,quash!A$2:$I$7791,9,FALSE)</f>
        <v>1</v>
      </c>
      <c r="P2727" s="7">
        <v>10000</v>
      </c>
      <c r="Q2727" s="26">
        <v>90</v>
      </c>
      <c r="R2727" s="19">
        <v>5.9818464604665302E-3</v>
      </c>
      <c r="S2727" s="26">
        <v>16</v>
      </c>
      <c r="T2727" s="8">
        <v>5000</v>
      </c>
      <c r="U2727" s="4">
        <v>147</v>
      </c>
      <c r="V2727" s="10">
        <v>1303.3399999999999</v>
      </c>
      <c r="W2727" s="14" t="s">
        <v>5281</v>
      </c>
      <c r="X2727" s="18">
        <v>1</v>
      </c>
      <c r="Y2727" s="9">
        <v>5000</v>
      </c>
      <c r="Z2727" s="19">
        <f t="shared" si="685"/>
        <v>0</v>
      </c>
      <c r="AA2727" s="25">
        <v>1303.3399999999999</v>
      </c>
      <c r="AB2727" s="30">
        <f t="shared" si="686"/>
        <v>227000</v>
      </c>
      <c r="AC2727" s="30">
        <f t="shared" si="693"/>
        <v>2.2026431718061675E-2</v>
      </c>
      <c r="AD2727" s="31">
        <f t="shared" si="694"/>
        <v>1.9823788546255507</v>
      </c>
      <c r="AE2727" s="31">
        <f t="shared" si="695"/>
        <v>3.2378854625550662</v>
      </c>
      <c r="AG2727" s="30">
        <f t="shared" si="687"/>
        <v>2427000</v>
      </c>
      <c r="AH2727" s="30">
        <f t="shared" si="696"/>
        <v>2.0601565718994645E-3</v>
      </c>
      <c r="AI2727" s="31">
        <f t="shared" si="697"/>
        <v>0.18541409147095181</v>
      </c>
      <c r="AJ2727" s="31">
        <f t="shared" si="698"/>
        <v>0.30284301606922126</v>
      </c>
      <c r="AK2727" s="30">
        <f>IF(W2727="si",($S2727*'COSTOS DE CREDITOS'!$C$27)/DATA!$G2727,"")</f>
        <v>65.906835757745824</v>
      </c>
      <c r="AL2727" s="90">
        <f>IF(W2727="si",'COSTOS DE CREDITOS'!$C$35,"")</f>
        <v>20.421138461538462</v>
      </c>
      <c r="AM2727" s="30">
        <f t="shared" si="688"/>
        <v>307.69230769230774</v>
      </c>
      <c r="AN2727" s="30">
        <f t="shared" si="689"/>
        <v>0</v>
      </c>
      <c r="AO2727" s="30">
        <f t="shared" si="690"/>
        <v>394.02028191159201</v>
      </c>
      <c r="AP2727" s="30">
        <f t="shared" si="691"/>
        <v>909.31971808840785</v>
      </c>
      <c r="AQ2727" s="19">
        <f t="shared" si="692"/>
        <v>0.69768419452208008</v>
      </c>
    </row>
    <row r="2728" spans="1:43" x14ac:dyDescent="0.2">
      <c r="A2728" s="23" t="s">
        <v>5665</v>
      </c>
      <c r="B2728" s="6" t="s">
        <v>5684</v>
      </c>
      <c r="C2728" s="6" t="s">
        <v>5667</v>
      </c>
      <c r="D2728" s="4">
        <v>170257</v>
      </c>
      <c r="E2728" s="4">
        <v>170870</v>
      </c>
      <c r="F2728" s="5" t="s">
        <v>3436</v>
      </c>
      <c r="G2728" s="2">
        <v>7</v>
      </c>
      <c r="H2728" s="4">
        <v>170871</v>
      </c>
      <c r="I2728" s="5" t="s">
        <v>3437</v>
      </c>
      <c r="J2728" s="15">
        <v>45255</v>
      </c>
      <c r="K2728" s="24">
        <v>1288560857</v>
      </c>
      <c r="L2728" s="15">
        <v>45260</v>
      </c>
      <c r="M2728" s="15">
        <v>45260</v>
      </c>
      <c r="N2728" s="15"/>
      <c r="O2728" s="26" t="e">
        <f>VLOOKUP(D2728,quash!A$2:$I$7791,9,FALSE)</f>
        <v>#N/A</v>
      </c>
      <c r="P2728" s="7">
        <v>7000</v>
      </c>
      <c r="Q2728" s="26">
        <v>110</v>
      </c>
      <c r="R2728" s="19">
        <v>1.8298129407071966E-2</v>
      </c>
      <c r="S2728" s="26">
        <v>16</v>
      </c>
      <c r="T2728" s="8">
        <v>7000</v>
      </c>
      <c r="U2728" s="4">
        <v>142</v>
      </c>
      <c r="V2728" s="10">
        <v>1758.65</v>
      </c>
      <c r="W2728" s="14" t="s">
        <v>5281</v>
      </c>
      <c r="X2728" s="18">
        <v>1</v>
      </c>
      <c r="Y2728" s="9">
        <v>7000</v>
      </c>
      <c r="Z2728" s="19">
        <f t="shared" si="685"/>
        <v>0</v>
      </c>
      <c r="AA2728" s="25">
        <v>1758.65</v>
      </c>
      <c r="AB2728" s="30">
        <f t="shared" si="686"/>
        <v>567000</v>
      </c>
      <c r="AC2728" s="30">
        <f t="shared" si="693"/>
        <v>1.2345679012345678E-2</v>
      </c>
      <c r="AD2728" s="31">
        <f t="shared" si="694"/>
        <v>1.3580246913580245</v>
      </c>
      <c r="AE2728" s="31">
        <f t="shared" si="695"/>
        <v>1.7530864197530862</v>
      </c>
      <c r="AG2728" s="30">
        <f t="shared" si="687"/>
        <v>6126000</v>
      </c>
      <c r="AH2728" s="30">
        <f t="shared" si="696"/>
        <v>1.1426705843943846E-3</v>
      </c>
      <c r="AI2728" s="31">
        <f t="shared" si="697"/>
        <v>0.1256937642833823</v>
      </c>
      <c r="AJ2728" s="31">
        <f t="shared" si="698"/>
        <v>0.16225922298400261</v>
      </c>
      <c r="AK2728" s="30">
        <f>IF(W2728="si",($S2728*'COSTOS DE CREDITOS'!$C$27)/DATA!$G2728,"")</f>
        <v>47.07631125553273</v>
      </c>
      <c r="AL2728" s="90">
        <f>IF(W2728="si",'COSTOS DE CREDITOS'!$C$35,"")</f>
        <v>20.421138461538462</v>
      </c>
      <c r="AM2728" s="30">
        <f t="shared" si="688"/>
        <v>430.76923076923077</v>
      </c>
      <c r="AN2728" s="30">
        <f t="shared" si="689"/>
        <v>0</v>
      </c>
      <c r="AO2728" s="30">
        <f t="shared" si="690"/>
        <v>498.26668048630199</v>
      </c>
      <c r="AP2728" s="30">
        <f t="shared" si="691"/>
        <v>1260.3833195136981</v>
      </c>
      <c r="AQ2728" s="19">
        <f t="shared" si="692"/>
        <v>0.71667660962311885</v>
      </c>
    </row>
    <row r="2729" spans="1:43" x14ac:dyDescent="0.2">
      <c r="A2729" s="23" t="s">
        <v>5665</v>
      </c>
      <c r="B2729" s="6" t="s">
        <v>5666</v>
      </c>
      <c r="C2729" s="6" t="s">
        <v>5667</v>
      </c>
      <c r="D2729" s="4">
        <v>166547</v>
      </c>
      <c r="E2729" s="4">
        <v>170839</v>
      </c>
      <c r="F2729" s="5" t="s">
        <v>3438</v>
      </c>
      <c r="G2729" s="2">
        <v>5</v>
      </c>
      <c r="H2729" s="4">
        <v>170840</v>
      </c>
      <c r="I2729" s="5" t="s">
        <v>3439</v>
      </c>
      <c r="J2729" s="15">
        <v>45211</v>
      </c>
      <c r="K2729" s="24">
        <v>1256488395</v>
      </c>
      <c r="L2729" s="15">
        <v>45260</v>
      </c>
      <c r="M2729" s="15">
        <v>45260</v>
      </c>
      <c r="N2729" s="15"/>
      <c r="O2729" s="26" t="e">
        <f>VLOOKUP(D2729,quash!A$2:$I$7791,9,FALSE)</f>
        <v>#N/A</v>
      </c>
      <c r="P2729" s="7">
        <v>7000</v>
      </c>
      <c r="Q2729" s="26">
        <v>110</v>
      </c>
      <c r="R2729" s="19">
        <v>5.9818464604665163E-3</v>
      </c>
      <c r="S2729" s="26">
        <v>16</v>
      </c>
      <c r="T2729" s="8">
        <v>8000</v>
      </c>
      <c r="U2729" s="4">
        <v>142</v>
      </c>
      <c r="V2729" s="10">
        <v>2013.74</v>
      </c>
      <c r="W2729" s="14" t="s">
        <v>5281</v>
      </c>
      <c r="X2729" s="18">
        <v>1</v>
      </c>
      <c r="Y2729" s="9">
        <v>8000</v>
      </c>
      <c r="Z2729" s="19">
        <f t="shared" si="685"/>
        <v>0</v>
      </c>
      <c r="AA2729" s="25">
        <v>2013.74</v>
      </c>
      <c r="AB2729" s="30">
        <f t="shared" si="686"/>
        <v>567000</v>
      </c>
      <c r="AC2729" s="30">
        <f t="shared" si="693"/>
        <v>1.4109347442680775E-2</v>
      </c>
      <c r="AD2729" s="31">
        <f t="shared" si="694"/>
        <v>1.5520282186948853</v>
      </c>
      <c r="AE2729" s="31">
        <f t="shared" si="695"/>
        <v>2.0035273368606701</v>
      </c>
      <c r="AG2729" s="30">
        <f t="shared" si="687"/>
        <v>6126000</v>
      </c>
      <c r="AH2729" s="30">
        <f t="shared" si="696"/>
        <v>1.3059092393078681E-3</v>
      </c>
      <c r="AI2729" s="31">
        <f t="shared" si="697"/>
        <v>0.14365001632386548</v>
      </c>
      <c r="AJ2729" s="31">
        <f t="shared" si="698"/>
        <v>0.18543911198171725</v>
      </c>
      <c r="AK2729" s="30">
        <f>IF(W2729="si",($S2729*'COSTOS DE CREDITOS'!$C$27)/DATA!$G2729,"")</f>
        <v>65.906835757745824</v>
      </c>
      <c r="AL2729" s="90">
        <f>IF(W2729="si",'COSTOS DE CREDITOS'!$C$35,"")</f>
        <v>20.421138461538462</v>
      </c>
      <c r="AM2729" s="30">
        <f t="shared" si="688"/>
        <v>492.30769230769232</v>
      </c>
      <c r="AN2729" s="30">
        <f t="shared" si="689"/>
        <v>0</v>
      </c>
      <c r="AO2729" s="30">
        <f t="shared" si="690"/>
        <v>578.63566652697659</v>
      </c>
      <c r="AP2729" s="30">
        <f t="shared" si="691"/>
        <v>1435.1043334730234</v>
      </c>
      <c r="AQ2729" s="19">
        <f t="shared" si="692"/>
        <v>0.71265621851531147</v>
      </c>
    </row>
    <row r="2730" spans="1:43" x14ac:dyDescent="0.2">
      <c r="A2730" s="23" t="s">
        <v>5665</v>
      </c>
      <c r="B2730" s="6" t="s">
        <v>5674</v>
      </c>
      <c r="C2730" s="6" t="s">
        <v>5670</v>
      </c>
      <c r="D2730" s="4">
        <v>170066</v>
      </c>
      <c r="E2730" s="4">
        <v>170724</v>
      </c>
      <c r="F2730" s="5" t="s">
        <v>3440</v>
      </c>
      <c r="G2730" s="2">
        <v>5</v>
      </c>
      <c r="H2730" s="4">
        <v>170725</v>
      </c>
      <c r="I2730" s="5" t="s">
        <v>3441</v>
      </c>
      <c r="J2730" s="15">
        <v>45253</v>
      </c>
      <c r="K2730" s="24">
        <v>1286741221</v>
      </c>
      <c r="L2730" s="15">
        <v>45260</v>
      </c>
      <c r="M2730" s="15">
        <v>45260</v>
      </c>
      <c r="N2730" s="15"/>
      <c r="O2730" s="26">
        <f>VLOOKUP(D2730,quash!A$2:$I$7791,9,FALSE)</f>
        <v>1</v>
      </c>
      <c r="P2730" s="7">
        <v>10000</v>
      </c>
      <c r="Q2730" s="26">
        <v>132</v>
      </c>
      <c r="R2730" s="19">
        <v>5.8283715876113903E-2</v>
      </c>
      <c r="S2730" s="26">
        <v>16</v>
      </c>
      <c r="T2730" s="8">
        <v>6000</v>
      </c>
      <c r="U2730" s="4">
        <v>142</v>
      </c>
      <c r="V2730" s="10">
        <v>1503.37</v>
      </c>
      <c r="W2730" s="14" t="s">
        <v>5281</v>
      </c>
      <c r="X2730" s="18">
        <v>1</v>
      </c>
      <c r="Y2730" s="9">
        <v>6000</v>
      </c>
      <c r="Z2730" s="19">
        <f t="shared" si="685"/>
        <v>0</v>
      </c>
      <c r="AA2730" s="25">
        <v>1503.37</v>
      </c>
      <c r="AB2730" s="30">
        <f t="shared" si="686"/>
        <v>227000</v>
      </c>
      <c r="AC2730" s="30">
        <f t="shared" si="693"/>
        <v>2.643171806167401E-2</v>
      </c>
      <c r="AD2730" s="31">
        <f t="shared" si="694"/>
        <v>3.4889867841409692</v>
      </c>
      <c r="AE2730" s="31">
        <f t="shared" si="695"/>
        <v>3.7533039647577096</v>
      </c>
      <c r="AG2730" s="30">
        <f t="shared" si="687"/>
        <v>2427000</v>
      </c>
      <c r="AH2730" s="30">
        <f t="shared" si="696"/>
        <v>2.472187886279357E-3</v>
      </c>
      <c r="AI2730" s="31">
        <f t="shared" si="697"/>
        <v>0.32632880098887512</v>
      </c>
      <c r="AJ2730" s="31">
        <f t="shared" si="698"/>
        <v>0.35105067985166871</v>
      </c>
      <c r="AK2730" s="30">
        <f>IF(W2730="si",($S2730*'COSTOS DE CREDITOS'!$C$27)/DATA!$G2730,"")</f>
        <v>65.906835757745824</v>
      </c>
      <c r="AL2730" s="90">
        <f>IF(W2730="si",'COSTOS DE CREDITOS'!$C$35,"")</f>
        <v>20.421138461538462</v>
      </c>
      <c r="AM2730" s="30">
        <f t="shared" si="688"/>
        <v>369.23076923076923</v>
      </c>
      <c r="AN2730" s="30">
        <f t="shared" si="689"/>
        <v>0</v>
      </c>
      <c r="AO2730" s="30">
        <f t="shared" si="690"/>
        <v>455.5587434500535</v>
      </c>
      <c r="AP2730" s="30">
        <f t="shared" si="691"/>
        <v>1047.8112565499464</v>
      </c>
      <c r="AQ2730" s="19">
        <f t="shared" si="692"/>
        <v>0.69697496727348984</v>
      </c>
    </row>
    <row r="2731" spans="1:43" x14ac:dyDescent="0.2">
      <c r="A2731" s="23" t="s">
        <v>5665</v>
      </c>
      <c r="B2731" s="6" t="s">
        <v>5684</v>
      </c>
      <c r="C2731" s="6" t="s">
        <v>5667</v>
      </c>
      <c r="D2731" s="4">
        <v>170278</v>
      </c>
      <c r="E2731" s="4">
        <v>170984</v>
      </c>
      <c r="F2731" s="5" t="s">
        <v>3443</v>
      </c>
      <c r="G2731" s="2">
        <v>5</v>
      </c>
      <c r="H2731" s="4">
        <v>170985</v>
      </c>
      <c r="I2731" s="5" t="s">
        <v>3444</v>
      </c>
      <c r="J2731" s="15">
        <v>45255</v>
      </c>
      <c r="K2731" s="24">
        <v>1288806464</v>
      </c>
      <c r="L2731" s="15">
        <v>45260</v>
      </c>
      <c r="M2731" s="15">
        <v>45260</v>
      </c>
      <c r="N2731" s="15"/>
      <c r="O2731" s="26">
        <f>VLOOKUP(D2731,quash!A$2:$I$7791,9,FALSE)</f>
        <v>2</v>
      </c>
      <c r="P2731" s="7">
        <v>5000</v>
      </c>
      <c r="Q2731" s="26">
        <v>147</v>
      </c>
      <c r="R2731" s="19">
        <v>0.11226939921536</v>
      </c>
      <c r="S2731" s="26">
        <v>16</v>
      </c>
      <c r="T2731" s="8">
        <v>10000</v>
      </c>
      <c r="U2731" s="4">
        <v>142</v>
      </c>
      <c r="V2731" s="10">
        <v>2510.34</v>
      </c>
      <c r="W2731" s="14" t="s">
        <v>5281</v>
      </c>
      <c r="X2731" s="18">
        <v>1</v>
      </c>
      <c r="Y2731" s="9">
        <v>10000</v>
      </c>
      <c r="Z2731" s="19">
        <f t="shared" si="685"/>
        <v>0</v>
      </c>
      <c r="AA2731" s="25">
        <v>2510.34</v>
      </c>
      <c r="AB2731" s="30">
        <f t="shared" si="686"/>
        <v>285000</v>
      </c>
      <c r="AC2731" s="30">
        <f t="shared" si="693"/>
        <v>3.5087719298245612E-2</v>
      </c>
      <c r="AD2731" s="31">
        <f t="shared" si="694"/>
        <v>5.1578947368421053</v>
      </c>
      <c r="AE2731" s="31">
        <f t="shared" si="695"/>
        <v>4.9824561403508767</v>
      </c>
      <c r="AG2731" s="30">
        <f t="shared" si="687"/>
        <v>1695000</v>
      </c>
      <c r="AH2731" s="30">
        <f t="shared" si="696"/>
        <v>5.8997050147492625E-3</v>
      </c>
      <c r="AI2731" s="31">
        <f t="shared" si="697"/>
        <v>0.86725663716814161</v>
      </c>
      <c r="AJ2731" s="31">
        <f t="shared" si="698"/>
        <v>0.83775811209439532</v>
      </c>
      <c r="AK2731" s="30">
        <f>IF(W2731="si",($S2731*'COSTOS DE CREDITOS'!$C$27)/DATA!$G2731,"")</f>
        <v>65.906835757745824</v>
      </c>
      <c r="AL2731" s="90">
        <f>IF(W2731="si",'COSTOS DE CREDITOS'!$C$35,"")</f>
        <v>20.421138461538462</v>
      </c>
      <c r="AM2731" s="30">
        <f t="shared" si="688"/>
        <v>615.38461538461547</v>
      </c>
      <c r="AN2731" s="30">
        <f t="shared" si="689"/>
        <v>0</v>
      </c>
      <c r="AO2731" s="30">
        <f t="shared" si="690"/>
        <v>701.7125896038998</v>
      </c>
      <c r="AP2731" s="30">
        <f t="shared" si="691"/>
        <v>1808.6274103961005</v>
      </c>
      <c r="AQ2731" s="19">
        <f t="shared" si="692"/>
        <v>0.72047109570659762</v>
      </c>
    </row>
    <row r="2732" spans="1:43" x14ac:dyDescent="0.2">
      <c r="A2732" s="23" t="s">
        <v>5665</v>
      </c>
      <c r="B2732" s="6" t="s">
        <v>5666</v>
      </c>
      <c r="C2732" s="6" t="s">
        <v>5667</v>
      </c>
      <c r="D2732" s="4">
        <v>170561</v>
      </c>
      <c r="E2732" s="4">
        <v>171002</v>
      </c>
      <c r="F2732" s="5" t="s">
        <v>3447</v>
      </c>
      <c r="G2732" s="2">
        <v>5</v>
      </c>
      <c r="H2732" s="4">
        <v>171003</v>
      </c>
      <c r="I2732" s="5" t="s">
        <v>3448</v>
      </c>
      <c r="J2732" s="15">
        <v>45259</v>
      </c>
      <c r="K2732" s="24">
        <v>1290836283</v>
      </c>
      <c r="L2732" s="15">
        <v>45260</v>
      </c>
      <c r="M2732" s="15">
        <v>45260</v>
      </c>
      <c r="N2732" s="15"/>
      <c r="O2732" s="26">
        <f>VLOOKUP(D2732,quash!A$2:$I$7791,9,FALSE)</f>
        <v>2</v>
      </c>
      <c r="P2732" s="7">
        <v>10000</v>
      </c>
      <c r="Q2732" s="26">
        <v>127</v>
      </c>
      <c r="R2732" s="19">
        <v>5.24391097594855E-2</v>
      </c>
      <c r="S2732" s="26">
        <v>16</v>
      </c>
      <c r="T2732" s="8">
        <v>7000</v>
      </c>
      <c r="U2732" s="4">
        <v>142</v>
      </c>
      <c r="V2732" s="10">
        <v>1758.65</v>
      </c>
      <c r="W2732" s="14" t="s">
        <v>5281</v>
      </c>
      <c r="X2732" s="18">
        <v>1</v>
      </c>
      <c r="Y2732" s="9">
        <v>7000</v>
      </c>
      <c r="Z2732" s="19">
        <f t="shared" si="685"/>
        <v>0</v>
      </c>
      <c r="AA2732" s="25">
        <v>1758.65</v>
      </c>
      <c r="AB2732" s="30">
        <f t="shared" si="686"/>
        <v>285000</v>
      </c>
      <c r="AC2732" s="30">
        <f t="shared" si="693"/>
        <v>2.456140350877193E-2</v>
      </c>
      <c r="AD2732" s="31">
        <f t="shared" si="694"/>
        <v>3.119298245614035</v>
      </c>
      <c r="AE2732" s="31">
        <f t="shared" si="695"/>
        <v>3.4877192982456142</v>
      </c>
      <c r="AG2732" s="30">
        <f t="shared" si="687"/>
        <v>1695000</v>
      </c>
      <c r="AH2732" s="30">
        <f t="shared" si="696"/>
        <v>4.1297935103244837E-3</v>
      </c>
      <c r="AI2732" s="31">
        <f t="shared" si="697"/>
        <v>0.52448377581120942</v>
      </c>
      <c r="AJ2732" s="31">
        <f t="shared" si="698"/>
        <v>0.58643067846607666</v>
      </c>
      <c r="AK2732" s="30">
        <f>IF(W2732="si",($S2732*'COSTOS DE CREDITOS'!$C$27)/DATA!$G2732,"")</f>
        <v>65.906835757745824</v>
      </c>
      <c r="AL2732" s="90">
        <f>IF(W2732="si",'COSTOS DE CREDITOS'!$C$35,"")</f>
        <v>20.421138461538462</v>
      </c>
      <c r="AM2732" s="30">
        <f t="shared" si="688"/>
        <v>430.76923076923077</v>
      </c>
      <c r="AN2732" s="30">
        <f t="shared" si="689"/>
        <v>0</v>
      </c>
      <c r="AO2732" s="30">
        <f t="shared" si="690"/>
        <v>517.09720498851505</v>
      </c>
      <c r="AP2732" s="30">
        <f t="shared" si="691"/>
        <v>1241.5527950114852</v>
      </c>
      <c r="AQ2732" s="19">
        <f t="shared" si="692"/>
        <v>0.70596923493104657</v>
      </c>
    </row>
    <row r="2733" spans="1:43" x14ac:dyDescent="0.2">
      <c r="A2733" s="23" t="s">
        <v>5665</v>
      </c>
      <c r="B2733" s="6" t="s">
        <v>5683</v>
      </c>
      <c r="C2733" s="6" t="s">
        <v>5670</v>
      </c>
      <c r="D2733" s="4">
        <v>169757</v>
      </c>
      <c r="E2733" s="4">
        <v>170831</v>
      </c>
      <c r="F2733" s="5" t="s">
        <v>3449</v>
      </c>
      <c r="G2733" s="2">
        <v>5</v>
      </c>
      <c r="H2733" s="4">
        <v>170832</v>
      </c>
      <c r="I2733" s="5" t="s">
        <v>3450</v>
      </c>
      <c r="J2733" s="15" t="s">
        <v>5688</v>
      </c>
      <c r="K2733" s="24" t="s">
        <v>5688</v>
      </c>
      <c r="L2733" s="15">
        <v>45260</v>
      </c>
      <c r="M2733" s="15">
        <v>45260</v>
      </c>
      <c r="N2733" s="15"/>
      <c r="O2733" s="26">
        <f>VLOOKUP(D2733,quash!A$2:$I$7791,9,FALSE)</f>
        <v>4</v>
      </c>
      <c r="P2733" s="7">
        <v>7000</v>
      </c>
      <c r="Q2733" s="26">
        <v>142</v>
      </c>
      <c r="R2733" s="19">
        <v>8.9909953448003149E-2</v>
      </c>
      <c r="S2733" s="93">
        <v>26</v>
      </c>
      <c r="T2733" s="8">
        <v>6000</v>
      </c>
      <c r="U2733" s="4">
        <v>115</v>
      </c>
      <c r="V2733" s="10">
        <v>1199.92</v>
      </c>
      <c r="W2733" s="14" t="s">
        <v>5281</v>
      </c>
      <c r="X2733" s="18">
        <v>0.73614519276869483</v>
      </c>
      <c r="Y2733" s="9">
        <v>4416.8711566121692</v>
      </c>
      <c r="Z2733" s="19">
        <f t="shared" si="685"/>
        <v>-0.26385480723130517</v>
      </c>
      <c r="AA2733" s="25">
        <v>883.31533970701241</v>
      </c>
      <c r="AB2733" s="30">
        <f t="shared" si="686"/>
        <v>93000</v>
      </c>
      <c r="AC2733" s="30">
        <f t="shared" si="693"/>
        <v>6.4516129032258063E-2</v>
      </c>
      <c r="AD2733" s="31">
        <f t="shared" si="694"/>
        <v>9.1612903225806441</v>
      </c>
      <c r="AE2733" s="31">
        <f t="shared" si="695"/>
        <v>7.419354838709677</v>
      </c>
      <c r="AG2733" s="30">
        <f t="shared" si="687"/>
        <v>927000</v>
      </c>
      <c r="AH2733" s="30">
        <f t="shared" si="696"/>
        <v>6.4724919093851136E-3</v>
      </c>
      <c r="AI2733" s="31">
        <f t="shared" si="697"/>
        <v>0.91909385113268616</v>
      </c>
      <c r="AJ2733" s="31">
        <f t="shared" si="698"/>
        <v>0.74433656957928807</v>
      </c>
      <c r="AK2733" s="30">
        <f>IF(W2733="si",($S2733*'COSTOS DE CREDITOS'!$C$27)/DATA!$G2733,"")</f>
        <v>107.09860810633695</v>
      </c>
      <c r="AL2733" s="90">
        <f>IF(W2733="si",'COSTOS DE CREDITOS'!$C$35,"")</f>
        <v>20.421138461538462</v>
      </c>
      <c r="AM2733" s="30">
        <f t="shared" si="688"/>
        <v>600</v>
      </c>
      <c r="AN2733" s="30">
        <f t="shared" si="689"/>
        <v>1583.1288433878308</v>
      </c>
      <c r="AO2733" s="30">
        <f t="shared" si="690"/>
        <v>2310.6485899557065</v>
      </c>
      <c r="AP2733" s="30">
        <f t="shared" si="691"/>
        <v>-1427.3332502486942</v>
      </c>
      <c r="AQ2733" s="19">
        <f t="shared" si="692"/>
        <v>-1.6158818782906312</v>
      </c>
    </row>
    <row r="2734" spans="1:43" x14ac:dyDescent="0.2">
      <c r="A2734" s="23" t="s">
        <v>5665</v>
      </c>
      <c r="B2734" s="6" t="s">
        <v>5674</v>
      </c>
      <c r="C2734" s="6" t="s">
        <v>5670</v>
      </c>
      <c r="D2734" s="4">
        <v>170021</v>
      </c>
      <c r="E2734" s="4">
        <v>170837</v>
      </c>
      <c r="F2734" s="5" t="s">
        <v>3451</v>
      </c>
      <c r="G2734" s="2">
        <v>5</v>
      </c>
      <c r="H2734" s="4">
        <v>170838</v>
      </c>
      <c r="I2734" s="5" t="s">
        <v>3452</v>
      </c>
      <c r="J2734" s="15">
        <v>45253</v>
      </c>
      <c r="K2734" s="24">
        <v>1286538382</v>
      </c>
      <c r="L2734" s="15">
        <v>45260</v>
      </c>
      <c r="M2734" s="15">
        <v>45260</v>
      </c>
      <c r="N2734" s="15"/>
      <c r="O2734" s="26">
        <f>VLOOKUP(D2734,quash!A$2:$I$7791,9,FALSE)</f>
        <v>3</v>
      </c>
      <c r="P2734" s="7">
        <v>10000</v>
      </c>
      <c r="Q2734" s="26">
        <v>132</v>
      </c>
      <c r="R2734" s="19">
        <v>5.8283715876113903E-2</v>
      </c>
      <c r="S2734" s="26">
        <v>16</v>
      </c>
      <c r="T2734" s="8">
        <v>7000</v>
      </c>
      <c r="U2734" s="4">
        <v>142</v>
      </c>
      <c r="V2734" s="10">
        <v>1758.65</v>
      </c>
      <c r="W2734" s="14" t="s">
        <v>5281</v>
      </c>
      <c r="X2734" s="18">
        <v>1</v>
      </c>
      <c r="Y2734" s="9">
        <v>7000</v>
      </c>
      <c r="Z2734" s="19">
        <f t="shared" si="685"/>
        <v>0</v>
      </c>
      <c r="AA2734" s="25">
        <v>1758.65</v>
      </c>
      <c r="AB2734" s="30">
        <f t="shared" si="686"/>
        <v>125000</v>
      </c>
      <c r="AC2734" s="30">
        <f t="shared" si="693"/>
        <v>5.6000000000000001E-2</v>
      </c>
      <c r="AD2734" s="31">
        <f t="shared" si="694"/>
        <v>7.3920000000000003</v>
      </c>
      <c r="AE2734" s="31">
        <f t="shared" si="695"/>
        <v>7.952</v>
      </c>
      <c r="AG2734" s="30">
        <f t="shared" si="687"/>
        <v>778000</v>
      </c>
      <c r="AH2734" s="30">
        <f t="shared" si="696"/>
        <v>8.9974293059125968E-3</v>
      </c>
      <c r="AI2734" s="31">
        <f t="shared" si="697"/>
        <v>1.1876606683804627</v>
      </c>
      <c r="AJ2734" s="31">
        <f t="shared" si="698"/>
        <v>1.2776349614395888</v>
      </c>
      <c r="AK2734" s="30">
        <f>IF(W2734="si",($S2734*'COSTOS DE CREDITOS'!$C$27)/DATA!$G2734,"")</f>
        <v>65.906835757745824</v>
      </c>
      <c r="AL2734" s="90">
        <f>IF(W2734="si",'COSTOS DE CREDITOS'!$C$35,"")</f>
        <v>20.421138461538462</v>
      </c>
      <c r="AM2734" s="30">
        <f t="shared" si="688"/>
        <v>430.76923076923077</v>
      </c>
      <c r="AN2734" s="30">
        <f t="shared" si="689"/>
        <v>0</v>
      </c>
      <c r="AO2734" s="30">
        <f t="shared" si="690"/>
        <v>517.09720498851505</v>
      </c>
      <c r="AP2734" s="30">
        <f t="shared" si="691"/>
        <v>1241.5527950114852</v>
      </c>
      <c r="AQ2734" s="19">
        <f t="shared" si="692"/>
        <v>0.70596923493104657</v>
      </c>
    </row>
    <row r="2735" spans="1:43" x14ac:dyDescent="0.2">
      <c r="A2735" s="23" t="s">
        <v>5665</v>
      </c>
      <c r="B2735" s="6" t="s">
        <v>5666</v>
      </c>
      <c r="C2735" s="6" t="s">
        <v>5667</v>
      </c>
      <c r="D2735" s="4">
        <v>170043</v>
      </c>
      <c r="E2735" s="4">
        <v>171040</v>
      </c>
      <c r="F2735" s="5" t="s">
        <v>3453</v>
      </c>
      <c r="G2735" s="2">
        <v>5</v>
      </c>
      <c r="H2735" s="4">
        <v>171041</v>
      </c>
      <c r="I2735" s="5" t="s">
        <v>3454</v>
      </c>
      <c r="J2735" s="15">
        <v>45253</v>
      </c>
      <c r="K2735" s="24">
        <v>1286695254</v>
      </c>
      <c r="L2735" s="15">
        <v>45260</v>
      </c>
      <c r="M2735" s="15">
        <v>45260</v>
      </c>
      <c r="N2735" s="15"/>
      <c r="O2735" s="26">
        <f>VLOOKUP(D2735,quash!A$2:$I$7791,9,FALSE)</f>
        <v>5</v>
      </c>
      <c r="P2735" s="7">
        <v>10000</v>
      </c>
      <c r="Q2735" s="26">
        <v>115</v>
      </c>
      <c r="R2735" s="19">
        <v>3.97705569269148E-2</v>
      </c>
      <c r="S2735" s="26">
        <v>16</v>
      </c>
      <c r="T2735" s="8">
        <v>9000</v>
      </c>
      <c r="U2735" s="4">
        <v>142</v>
      </c>
      <c r="V2735" s="10">
        <v>2255.2800000000002</v>
      </c>
      <c r="W2735" s="14" t="s">
        <v>5281</v>
      </c>
      <c r="X2735" s="18">
        <v>1</v>
      </c>
      <c r="Y2735" s="9">
        <v>9000</v>
      </c>
      <c r="Z2735" s="19">
        <f t="shared" si="685"/>
        <v>0</v>
      </c>
      <c r="AA2735" s="25">
        <v>2255.2800000000002</v>
      </c>
      <c r="AB2735" s="30">
        <f t="shared" si="686"/>
        <v>76000</v>
      </c>
      <c r="AC2735" s="30">
        <f t="shared" si="693"/>
        <v>0.11842105263157894</v>
      </c>
      <c r="AD2735" s="31">
        <f t="shared" si="694"/>
        <v>13.618421052631579</v>
      </c>
      <c r="AE2735" s="31">
        <f t="shared" si="695"/>
        <v>16.815789473684209</v>
      </c>
      <c r="AG2735" s="30">
        <f t="shared" si="687"/>
        <v>352000</v>
      </c>
      <c r="AH2735" s="30">
        <f t="shared" si="696"/>
        <v>2.556818181818182E-2</v>
      </c>
      <c r="AI2735" s="31">
        <f t="shared" si="697"/>
        <v>2.9403409090909092</v>
      </c>
      <c r="AJ2735" s="31">
        <f t="shared" si="698"/>
        <v>3.6306818181818183</v>
      </c>
      <c r="AK2735" s="30">
        <f>IF(W2735="si",($S2735*'COSTOS DE CREDITOS'!$C$27)/DATA!$G2735,"")</f>
        <v>65.906835757745824</v>
      </c>
      <c r="AL2735" s="90">
        <f>IF(W2735="si",'COSTOS DE CREDITOS'!$C$35,"")</f>
        <v>20.421138461538462</v>
      </c>
      <c r="AM2735" s="30">
        <f t="shared" si="688"/>
        <v>553.84615384615392</v>
      </c>
      <c r="AN2735" s="30">
        <f t="shared" si="689"/>
        <v>0</v>
      </c>
      <c r="AO2735" s="30">
        <f t="shared" si="690"/>
        <v>640.17412806543825</v>
      </c>
      <c r="AP2735" s="30">
        <f t="shared" si="691"/>
        <v>1615.1058719345619</v>
      </c>
      <c r="AQ2735" s="19">
        <f t="shared" si="692"/>
        <v>0.71614428006037467</v>
      </c>
    </row>
    <row r="2736" spans="1:43" x14ac:dyDescent="0.2">
      <c r="A2736" s="23" t="s">
        <v>5665</v>
      </c>
      <c r="B2736" s="6" t="s">
        <v>5677</v>
      </c>
      <c r="C2736" s="6" t="s">
        <v>5667</v>
      </c>
      <c r="D2736" s="4">
        <v>170247</v>
      </c>
      <c r="E2736" s="4">
        <v>171070</v>
      </c>
      <c r="F2736" s="5" t="s">
        <v>3455</v>
      </c>
      <c r="G2736" s="2">
        <v>6</v>
      </c>
      <c r="H2736" s="4">
        <v>171071</v>
      </c>
      <c r="I2736" s="5" t="s">
        <v>3456</v>
      </c>
      <c r="J2736" s="15">
        <v>45255</v>
      </c>
      <c r="K2736" s="24">
        <v>1288473430</v>
      </c>
      <c r="L2736" s="15">
        <v>45260</v>
      </c>
      <c r="M2736" s="15">
        <v>45260</v>
      </c>
      <c r="N2736" s="15"/>
      <c r="O2736" s="26" t="e">
        <f>VLOOKUP(D2736,quash!A$2:$I$7791,9,FALSE)</f>
        <v>#N/A</v>
      </c>
      <c r="P2736" s="7">
        <v>7000</v>
      </c>
      <c r="Q2736" s="26">
        <v>110</v>
      </c>
      <c r="R2736" s="19">
        <v>1.8298129407071966E-2</v>
      </c>
      <c r="S2736" s="26">
        <v>16</v>
      </c>
      <c r="T2736" s="8">
        <v>6000</v>
      </c>
      <c r="U2736" s="4">
        <v>142</v>
      </c>
      <c r="V2736" s="10">
        <v>1503.37</v>
      </c>
      <c r="W2736" s="14" t="s">
        <v>5281</v>
      </c>
      <c r="X2736" s="18">
        <v>1</v>
      </c>
      <c r="Y2736" s="9">
        <v>6000</v>
      </c>
      <c r="Z2736" s="19">
        <f t="shared" si="685"/>
        <v>0</v>
      </c>
      <c r="AA2736" s="25">
        <v>1503.37</v>
      </c>
      <c r="AB2736" s="30">
        <f t="shared" si="686"/>
        <v>567000</v>
      </c>
      <c r="AC2736" s="30">
        <f t="shared" si="693"/>
        <v>1.0582010582010581E-2</v>
      </c>
      <c r="AD2736" s="31">
        <f t="shared" si="694"/>
        <v>1.164021164021164</v>
      </c>
      <c r="AE2736" s="31">
        <f t="shared" si="695"/>
        <v>1.5026455026455026</v>
      </c>
      <c r="AG2736" s="30">
        <f t="shared" si="687"/>
        <v>6126000</v>
      </c>
      <c r="AH2736" s="30">
        <f t="shared" si="696"/>
        <v>9.7943192948090111E-4</v>
      </c>
      <c r="AI2736" s="31">
        <f t="shared" si="697"/>
        <v>0.10773751224289912</v>
      </c>
      <c r="AJ2736" s="31">
        <f t="shared" si="698"/>
        <v>0.13907933398628797</v>
      </c>
      <c r="AK2736" s="30">
        <f>IF(W2736="si",($S2736*'COSTOS DE CREDITOS'!$C$27)/DATA!$G2736,"")</f>
        <v>54.922363131454851</v>
      </c>
      <c r="AL2736" s="90">
        <f>IF(W2736="si",'COSTOS DE CREDITOS'!$C$35,"")</f>
        <v>20.421138461538462</v>
      </c>
      <c r="AM2736" s="30">
        <f t="shared" si="688"/>
        <v>369.23076923076923</v>
      </c>
      <c r="AN2736" s="30">
        <f t="shared" si="689"/>
        <v>0</v>
      </c>
      <c r="AO2736" s="30">
        <f t="shared" si="690"/>
        <v>444.5742708237625</v>
      </c>
      <c r="AP2736" s="30">
        <f t="shared" si="691"/>
        <v>1058.7957291762373</v>
      </c>
      <c r="AQ2736" s="19">
        <f t="shared" si="692"/>
        <v>0.70428153360532497</v>
      </c>
    </row>
    <row r="2737" spans="1:43" x14ac:dyDescent="0.2">
      <c r="A2737" s="23" t="s">
        <v>5665</v>
      </c>
      <c r="B2737" s="6" t="s">
        <v>5669</v>
      </c>
      <c r="C2737" s="6" t="s">
        <v>5670</v>
      </c>
      <c r="D2737" s="4">
        <v>169742</v>
      </c>
      <c r="E2737" s="4">
        <v>171088</v>
      </c>
      <c r="F2737" s="5" t="s">
        <v>3457</v>
      </c>
      <c r="G2737" s="2">
        <v>6</v>
      </c>
      <c r="H2737" s="4">
        <v>171089</v>
      </c>
      <c r="I2737" s="5" t="s">
        <v>3458</v>
      </c>
      <c r="J2737" s="15">
        <v>45251</v>
      </c>
      <c r="K2737" s="24">
        <v>1284558034</v>
      </c>
      <c r="L2737" s="15">
        <v>45261</v>
      </c>
      <c r="M2737" s="15">
        <v>45260</v>
      </c>
      <c r="N2737" s="15"/>
      <c r="O2737" s="26">
        <f>VLOOKUP(D2737,quash!A$2:$I$7791,9,FALSE)</f>
        <v>6</v>
      </c>
      <c r="P2737" s="7">
        <v>10000</v>
      </c>
      <c r="Q2737" s="26">
        <v>110</v>
      </c>
      <c r="R2737" s="19">
        <v>3.11605023919212E-2</v>
      </c>
      <c r="S2737" s="26">
        <v>16</v>
      </c>
      <c r="T2737" s="8">
        <v>8000</v>
      </c>
      <c r="U2737" s="4">
        <v>127</v>
      </c>
      <c r="V2737" s="10">
        <v>1779.26</v>
      </c>
      <c r="W2737" s="14" t="s">
        <v>5281</v>
      </c>
      <c r="X2737" s="18">
        <v>1</v>
      </c>
      <c r="Y2737" s="9">
        <v>8000</v>
      </c>
      <c r="Z2737" s="19">
        <f t="shared" si="685"/>
        <v>0</v>
      </c>
      <c r="AA2737" s="25">
        <v>1779.26</v>
      </c>
      <c r="AB2737" s="30">
        <f t="shared" si="686"/>
        <v>52000</v>
      </c>
      <c r="AC2737" s="30">
        <f t="shared" ref="AC2737:AC2768" si="699">$T2737/AB2737</f>
        <v>0.15384615384615385</v>
      </c>
      <c r="AD2737" s="31">
        <f t="shared" ref="AD2737:AD2768" si="700">AC2737*$Q2737</f>
        <v>16.923076923076923</v>
      </c>
      <c r="AE2737" s="31">
        <f t="shared" ref="AE2737:AE2768" si="701">AC2737*$U2737</f>
        <v>19.53846153846154</v>
      </c>
      <c r="AG2737" s="30">
        <f t="shared" si="687"/>
        <v>288000</v>
      </c>
      <c r="AH2737" s="30">
        <f t="shared" si="696"/>
        <v>2.7777777777777776E-2</v>
      </c>
      <c r="AI2737" s="31">
        <f t="shared" si="697"/>
        <v>3.0555555555555554</v>
      </c>
      <c r="AJ2737" s="31">
        <f t="shared" si="698"/>
        <v>3.5277777777777777</v>
      </c>
      <c r="AK2737" s="30">
        <f>IF(W2737="si",($S2737*'COSTOS DE CREDITOS'!$C$27)/DATA!$G2737,"")</f>
        <v>54.922363131454851</v>
      </c>
      <c r="AL2737" s="90">
        <f>IF(W2737="si",'COSTOS DE CREDITOS'!$C$35,"")</f>
        <v>20.421138461538462</v>
      </c>
      <c r="AM2737" s="30">
        <f t="shared" si="688"/>
        <v>492.30769230769232</v>
      </c>
      <c r="AN2737" s="30">
        <f t="shared" si="689"/>
        <v>0</v>
      </c>
      <c r="AO2737" s="30">
        <f t="shared" si="690"/>
        <v>567.6511939006856</v>
      </c>
      <c r="AP2737" s="30">
        <f t="shared" si="691"/>
        <v>1211.6088060993143</v>
      </c>
      <c r="AQ2737" s="19">
        <f t="shared" si="692"/>
        <v>0.68096220119561746</v>
      </c>
    </row>
    <row r="2738" spans="1:43" x14ac:dyDescent="0.2">
      <c r="A2738" s="23" t="s">
        <v>5665</v>
      </c>
      <c r="B2738" s="6" t="s">
        <v>5684</v>
      </c>
      <c r="C2738" s="6" t="s">
        <v>5667</v>
      </c>
      <c r="D2738" s="4">
        <v>171015</v>
      </c>
      <c r="E2738" s="4">
        <v>171147</v>
      </c>
      <c r="F2738" s="5" t="s">
        <v>3459</v>
      </c>
      <c r="G2738" s="2">
        <v>5</v>
      </c>
      <c r="H2738" s="4">
        <v>171148</v>
      </c>
      <c r="I2738" s="5" t="s">
        <v>3460</v>
      </c>
      <c r="J2738" s="15">
        <v>45260</v>
      </c>
      <c r="K2738" s="24">
        <v>1292396616</v>
      </c>
      <c r="L2738" s="15">
        <v>45261</v>
      </c>
      <c r="M2738" s="15">
        <v>45260</v>
      </c>
      <c r="N2738" s="15"/>
      <c r="O2738" s="26">
        <f>VLOOKUP(D2738,quash!A$2:$I$7791,9,FALSE)</f>
        <v>4</v>
      </c>
      <c r="P2738" s="7">
        <v>5000</v>
      </c>
      <c r="Q2738" s="26">
        <v>147</v>
      </c>
      <c r="R2738" s="19">
        <v>5.8283715876113994E-2</v>
      </c>
      <c r="S2738" s="26">
        <v>16</v>
      </c>
      <c r="T2738" s="8">
        <v>7000</v>
      </c>
      <c r="U2738" s="4">
        <v>142</v>
      </c>
      <c r="V2738" s="10">
        <v>1758.65</v>
      </c>
      <c r="W2738" s="14" t="s">
        <v>5281</v>
      </c>
      <c r="X2738" s="18">
        <v>1</v>
      </c>
      <c r="Y2738" s="9">
        <v>7000</v>
      </c>
      <c r="Z2738" s="19">
        <f t="shared" si="685"/>
        <v>0</v>
      </c>
      <c r="AA2738" s="25">
        <v>1758.65</v>
      </c>
      <c r="AB2738" s="30">
        <f t="shared" si="686"/>
        <v>93000</v>
      </c>
      <c r="AC2738" s="30">
        <f t="shared" si="699"/>
        <v>7.5268817204301078E-2</v>
      </c>
      <c r="AD2738" s="31">
        <f t="shared" si="700"/>
        <v>11.064516129032258</v>
      </c>
      <c r="AE2738" s="31">
        <f t="shared" si="701"/>
        <v>10.688172043010754</v>
      </c>
      <c r="AG2738" s="30">
        <f t="shared" si="687"/>
        <v>927000</v>
      </c>
      <c r="AH2738" s="30">
        <f t="shared" si="696"/>
        <v>7.551240560949299E-3</v>
      </c>
      <c r="AI2738" s="31">
        <f t="shared" si="697"/>
        <v>1.110032362459547</v>
      </c>
      <c r="AJ2738" s="31">
        <f t="shared" si="698"/>
        <v>1.0722761596548005</v>
      </c>
      <c r="AK2738" s="30">
        <f>IF(W2738="si",($S2738*'COSTOS DE CREDITOS'!$C$27)/DATA!$G2738,"")</f>
        <v>65.906835757745824</v>
      </c>
      <c r="AL2738" s="90">
        <f>IF(W2738="si",'COSTOS DE CREDITOS'!$C$35,"")</f>
        <v>20.421138461538462</v>
      </c>
      <c r="AM2738" s="30">
        <f t="shared" si="688"/>
        <v>430.76923076923077</v>
      </c>
      <c r="AN2738" s="30">
        <f t="shared" si="689"/>
        <v>0</v>
      </c>
      <c r="AO2738" s="30">
        <f t="shared" si="690"/>
        <v>517.09720498851505</v>
      </c>
      <c r="AP2738" s="30">
        <f t="shared" si="691"/>
        <v>1241.5527950114852</v>
      </c>
      <c r="AQ2738" s="19">
        <f t="shared" si="692"/>
        <v>0.70596923493104657</v>
      </c>
    </row>
    <row r="2739" spans="1:43" x14ac:dyDescent="0.2">
      <c r="A2739" s="23" t="s">
        <v>5665</v>
      </c>
      <c r="B2739" s="6" t="s">
        <v>5674</v>
      </c>
      <c r="C2739" s="6" t="s">
        <v>5670</v>
      </c>
      <c r="D2739" s="4">
        <v>170436</v>
      </c>
      <c r="E2739" s="4">
        <v>171251</v>
      </c>
      <c r="F2739" s="5" t="s">
        <v>3461</v>
      </c>
      <c r="G2739" s="2">
        <v>5</v>
      </c>
      <c r="H2739" s="4">
        <v>171252</v>
      </c>
      <c r="I2739" s="5" t="s">
        <v>3462</v>
      </c>
      <c r="J2739" s="15">
        <v>45257</v>
      </c>
      <c r="K2739" s="24">
        <v>1290407169</v>
      </c>
      <c r="L2739" s="15">
        <v>45264</v>
      </c>
      <c r="M2739" s="15">
        <v>45260</v>
      </c>
      <c r="N2739" s="15"/>
      <c r="O2739" s="26">
        <f>VLOOKUP(D2739,quash!A$2:$I$7791,9,FALSE)</f>
        <v>1</v>
      </c>
      <c r="P2739" s="7">
        <v>10000</v>
      </c>
      <c r="Q2739" s="26">
        <v>132</v>
      </c>
      <c r="R2739" s="19">
        <v>5.8283715876113903E-2</v>
      </c>
      <c r="S2739" s="93">
        <v>26</v>
      </c>
      <c r="T2739" s="8">
        <v>10000</v>
      </c>
      <c r="U2739" s="4">
        <v>142</v>
      </c>
      <c r="V2739" s="10">
        <v>2510.34</v>
      </c>
      <c r="W2739" s="14" t="s">
        <v>5281</v>
      </c>
      <c r="X2739" s="18">
        <v>0.59036030540529028</v>
      </c>
      <c r="Y2739" s="9">
        <v>5903.6030540529027</v>
      </c>
      <c r="Z2739" s="19">
        <f t="shared" si="685"/>
        <v>-0.40963969459470972</v>
      </c>
      <c r="AA2739" s="25">
        <v>1482.0050890711166</v>
      </c>
      <c r="AB2739" s="30">
        <f t="shared" si="686"/>
        <v>227000</v>
      </c>
      <c r="AC2739" s="30">
        <f t="shared" si="699"/>
        <v>4.405286343612335E-2</v>
      </c>
      <c r="AD2739" s="31">
        <f t="shared" si="700"/>
        <v>5.8149779735682818</v>
      </c>
      <c r="AE2739" s="31">
        <f t="shared" si="701"/>
        <v>6.2555066079295161</v>
      </c>
      <c r="AG2739" s="30">
        <f t="shared" si="687"/>
        <v>2427000</v>
      </c>
      <c r="AH2739" s="30">
        <f t="shared" si="696"/>
        <v>4.1203131437989289E-3</v>
      </c>
      <c r="AI2739" s="31">
        <f t="shared" si="697"/>
        <v>0.54388133498145863</v>
      </c>
      <c r="AJ2739" s="31">
        <f t="shared" si="698"/>
        <v>0.58508446641944789</v>
      </c>
      <c r="AK2739" s="30">
        <f>IF(W2739="si",($S2739*'COSTOS DE CREDITOS'!$C$27)/DATA!$G2739,"")</f>
        <v>107.09860810633695</v>
      </c>
      <c r="AL2739" s="90">
        <f>IF(W2739="si",'COSTOS DE CREDITOS'!$C$35,"")</f>
        <v>20.421138461538462</v>
      </c>
      <c r="AM2739" s="30">
        <f t="shared" si="688"/>
        <v>1000</v>
      </c>
      <c r="AN2739" s="30">
        <f t="shared" si="689"/>
        <v>4096.3969459470973</v>
      </c>
      <c r="AO2739" s="30">
        <f t="shared" si="690"/>
        <v>5223.916692514973</v>
      </c>
      <c r="AP2739" s="30">
        <f t="shared" si="691"/>
        <v>-3741.9116034438566</v>
      </c>
      <c r="AQ2739" s="19">
        <f t="shared" si="692"/>
        <v>-2.5248979447089432</v>
      </c>
    </row>
    <row r="2740" spans="1:43" x14ac:dyDescent="0.2">
      <c r="A2740" s="23" t="s">
        <v>5665</v>
      </c>
      <c r="B2740" s="6" t="s">
        <v>5672</v>
      </c>
      <c r="C2740" s="6" t="s">
        <v>5667</v>
      </c>
      <c r="D2740" s="2">
        <v>170491</v>
      </c>
      <c r="E2740" s="2">
        <v>170778</v>
      </c>
      <c r="F2740" s="3" t="s">
        <v>2686</v>
      </c>
      <c r="G2740" s="2">
        <v>6</v>
      </c>
      <c r="H2740" s="2">
        <v>170787</v>
      </c>
      <c r="I2740" s="3" t="s">
        <v>3463</v>
      </c>
      <c r="J2740" s="15">
        <v>45258</v>
      </c>
      <c r="K2740" s="24">
        <v>1290633179</v>
      </c>
      <c r="L2740" s="15">
        <v>45260</v>
      </c>
      <c r="M2740" s="15">
        <v>45260</v>
      </c>
      <c r="N2740" s="15"/>
      <c r="O2740" s="26">
        <f>VLOOKUP(D2740,quash!A$2:$I$7791,9,FALSE)</f>
        <v>2</v>
      </c>
      <c r="P2740" s="7">
        <v>10000</v>
      </c>
      <c r="Q2740" s="26">
        <v>110</v>
      </c>
      <c r="R2740" s="19">
        <v>3.3741050530766099E-2</v>
      </c>
      <c r="S2740" s="93">
        <v>26</v>
      </c>
      <c r="T2740" s="7">
        <v>6000</v>
      </c>
      <c r="U2740" s="2">
        <v>142</v>
      </c>
      <c r="V2740" s="11">
        <v>1503.37</v>
      </c>
      <c r="W2740" s="14" t="s">
        <v>5281</v>
      </c>
      <c r="X2740" s="18">
        <v>0.86980772036491305</v>
      </c>
      <c r="Y2740" s="9">
        <v>5218.8463221894781</v>
      </c>
      <c r="Z2740" s="19">
        <f t="shared" si="685"/>
        <v>-0.13019227963508695</v>
      </c>
      <c r="AA2740" s="25">
        <v>1307.6428325649993</v>
      </c>
      <c r="AB2740" s="30">
        <f t="shared" si="686"/>
        <v>285000</v>
      </c>
      <c r="AC2740" s="30">
        <f t="shared" si="699"/>
        <v>2.1052631578947368E-2</v>
      </c>
      <c r="AD2740" s="31">
        <f t="shared" si="700"/>
        <v>2.3157894736842106</v>
      </c>
      <c r="AE2740" s="31">
        <f t="shared" si="701"/>
        <v>2.9894736842105263</v>
      </c>
      <c r="AG2740" s="30">
        <f t="shared" si="687"/>
        <v>1695000</v>
      </c>
      <c r="AH2740" s="30">
        <f t="shared" si="696"/>
        <v>3.5398230088495575E-3</v>
      </c>
      <c r="AI2740" s="31">
        <f t="shared" si="697"/>
        <v>0.38938053097345132</v>
      </c>
      <c r="AJ2740" s="31">
        <f t="shared" si="698"/>
        <v>0.50265486725663711</v>
      </c>
      <c r="AK2740" s="30">
        <f>IF(W2740="si",($S2740*'COSTOS DE CREDITOS'!$C$27)/DATA!$G2740,"")</f>
        <v>89.248840088614131</v>
      </c>
      <c r="AL2740" s="90">
        <f>IF(W2740="si",'COSTOS DE CREDITOS'!$C$35,"")</f>
        <v>20.421138461538462</v>
      </c>
      <c r="AM2740" s="30">
        <f t="shared" si="688"/>
        <v>600</v>
      </c>
      <c r="AN2740" s="30">
        <f t="shared" si="689"/>
        <v>781.15367781052191</v>
      </c>
      <c r="AO2740" s="30">
        <f t="shared" si="690"/>
        <v>1490.8236563606745</v>
      </c>
      <c r="AP2740" s="30">
        <f t="shared" si="691"/>
        <v>-183.18082379567522</v>
      </c>
      <c r="AQ2740" s="19">
        <f t="shared" si="692"/>
        <v>-0.14008475344628926</v>
      </c>
    </row>
    <row r="2741" spans="1:43" x14ac:dyDescent="0.2">
      <c r="A2741" s="23" t="s">
        <v>5665</v>
      </c>
      <c r="B2741" s="6" t="s">
        <v>5673</v>
      </c>
      <c r="C2741" s="6" t="s">
        <v>5667</v>
      </c>
      <c r="D2741" s="2">
        <v>170620</v>
      </c>
      <c r="E2741" s="2">
        <v>170864</v>
      </c>
      <c r="F2741" s="3" t="s">
        <v>3434</v>
      </c>
      <c r="G2741" s="2">
        <v>5</v>
      </c>
      <c r="H2741" s="2">
        <v>170868</v>
      </c>
      <c r="I2741" s="3" t="s">
        <v>3464</v>
      </c>
      <c r="J2741" s="15">
        <v>45259</v>
      </c>
      <c r="K2741" s="24">
        <v>1291053063</v>
      </c>
      <c r="L2741" s="15">
        <v>45260</v>
      </c>
      <c r="M2741" s="15">
        <v>45260</v>
      </c>
      <c r="N2741" s="15"/>
      <c r="O2741" s="26">
        <f>VLOOKUP(D2741,quash!A$2:$I$7791,9,FALSE)</f>
        <v>5</v>
      </c>
      <c r="P2741" s="7">
        <v>10000</v>
      </c>
      <c r="Q2741" s="26">
        <v>90</v>
      </c>
      <c r="R2741" s="19">
        <v>5.9818464604665302E-3</v>
      </c>
      <c r="S2741" s="26">
        <v>16</v>
      </c>
      <c r="T2741" s="7">
        <v>5000</v>
      </c>
      <c r="U2741" s="2">
        <v>147</v>
      </c>
      <c r="V2741" s="11">
        <v>1303.3399999999999</v>
      </c>
      <c r="W2741" s="14" t="s">
        <v>5281</v>
      </c>
      <c r="X2741" s="18">
        <v>1</v>
      </c>
      <c r="Y2741" s="9">
        <v>5000</v>
      </c>
      <c r="Z2741" s="19">
        <f t="shared" si="685"/>
        <v>0</v>
      </c>
      <c r="AA2741" s="25">
        <v>1303.3399999999999</v>
      </c>
      <c r="AB2741" s="30">
        <f t="shared" si="686"/>
        <v>76000</v>
      </c>
      <c r="AC2741" s="30">
        <f t="shared" si="699"/>
        <v>6.5789473684210523E-2</v>
      </c>
      <c r="AD2741" s="31">
        <f t="shared" si="700"/>
        <v>5.9210526315789469</v>
      </c>
      <c r="AE2741" s="31">
        <f t="shared" si="701"/>
        <v>9.6710526315789469</v>
      </c>
      <c r="AG2741" s="30">
        <f t="shared" si="687"/>
        <v>352000</v>
      </c>
      <c r="AH2741" s="30">
        <f t="shared" si="696"/>
        <v>1.4204545454545454E-2</v>
      </c>
      <c r="AI2741" s="31">
        <f t="shared" si="697"/>
        <v>1.2784090909090908</v>
      </c>
      <c r="AJ2741" s="31">
        <f t="shared" si="698"/>
        <v>2.0880681818181817</v>
      </c>
      <c r="AK2741" s="30">
        <f>IF(W2741="si",($S2741*'COSTOS DE CREDITOS'!$C$27)/DATA!$G2741,"")</f>
        <v>65.906835757745824</v>
      </c>
      <c r="AL2741" s="90">
        <f>IF(W2741="si",'COSTOS DE CREDITOS'!$C$35,"")</f>
        <v>20.421138461538462</v>
      </c>
      <c r="AM2741" s="30">
        <f t="shared" si="688"/>
        <v>307.69230769230774</v>
      </c>
      <c r="AN2741" s="30">
        <f t="shared" si="689"/>
        <v>0</v>
      </c>
      <c r="AO2741" s="30">
        <f t="shared" si="690"/>
        <v>394.02028191159201</v>
      </c>
      <c r="AP2741" s="30">
        <f t="shared" si="691"/>
        <v>909.31971808840785</v>
      </c>
      <c r="AQ2741" s="19">
        <f t="shared" si="692"/>
        <v>0.69768419452208008</v>
      </c>
    </row>
    <row r="2742" spans="1:43" x14ac:dyDescent="0.2">
      <c r="A2742" s="23" t="s">
        <v>5665</v>
      </c>
      <c r="B2742" s="6" t="s">
        <v>5673</v>
      </c>
      <c r="C2742" s="6" t="s">
        <v>5667</v>
      </c>
      <c r="D2742" s="2">
        <v>170622</v>
      </c>
      <c r="E2742" s="2">
        <v>170864</v>
      </c>
      <c r="F2742" s="3" t="s">
        <v>3434</v>
      </c>
      <c r="G2742" s="2">
        <v>5</v>
      </c>
      <c r="H2742" s="2">
        <v>170869</v>
      </c>
      <c r="I2742" s="3" t="s">
        <v>3465</v>
      </c>
      <c r="J2742" s="15">
        <v>45258</v>
      </c>
      <c r="K2742" s="24">
        <v>1291052564</v>
      </c>
      <c r="L2742" s="15">
        <v>45260</v>
      </c>
      <c r="M2742" s="15">
        <v>45260</v>
      </c>
      <c r="N2742" s="15"/>
      <c r="O2742" s="26">
        <f>VLOOKUP(D2742,quash!A$2:$I$7791,9,FALSE)</f>
        <v>1</v>
      </c>
      <c r="P2742" s="7">
        <v>10000</v>
      </c>
      <c r="Q2742" s="26">
        <v>90</v>
      </c>
      <c r="R2742" s="19">
        <v>5.9818464604665302E-3</v>
      </c>
      <c r="S2742" s="26">
        <v>16</v>
      </c>
      <c r="T2742" s="7">
        <v>5000</v>
      </c>
      <c r="U2742" s="2">
        <v>147</v>
      </c>
      <c r="V2742" s="11">
        <v>1303.3399999999999</v>
      </c>
      <c r="W2742" s="14" t="s">
        <v>5281</v>
      </c>
      <c r="X2742" s="18">
        <v>1</v>
      </c>
      <c r="Y2742" s="9">
        <v>5000</v>
      </c>
      <c r="Z2742" s="19">
        <f t="shared" si="685"/>
        <v>0</v>
      </c>
      <c r="AA2742" s="25">
        <v>1303.3399999999999</v>
      </c>
      <c r="AB2742" s="30">
        <f t="shared" si="686"/>
        <v>227000</v>
      </c>
      <c r="AC2742" s="30">
        <f t="shared" si="699"/>
        <v>2.2026431718061675E-2</v>
      </c>
      <c r="AD2742" s="31">
        <f t="shared" si="700"/>
        <v>1.9823788546255507</v>
      </c>
      <c r="AE2742" s="31">
        <f t="shared" si="701"/>
        <v>3.2378854625550662</v>
      </c>
      <c r="AG2742" s="30">
        <f t="shared" si="687"/>
        <v>2427000</v>
      </c>
      <c r="AH2742" s="30">
        <f t="shared" si="696"/>
        <v>2.0601565718994645E-3</v>
      </c>
      <c r="AI2742" s="31">
        <f t="shared" si="697"/>
        <v>0.18541409147095181</v>
      </c>
      <c r="AJ2742" s="31">
        <f t="shared" si="698"/>
        <v>0.30284301606922126</v>
      </c>
      <c r="AK2742" s="30">
        <f>IF(W2742="si",($S2742*'COSTOS DE CREDITOS'!$C$27)/DATA!$G2742,"")</f>
        <v>65.906835757745824</v>
      </c>
      <c r="AL2742" s="90">
        <f>IF(W2742="si",'COSTOS DE CREDITOS'!$C$35,"")</f>
        <v>20.421138461538462</v>
      </c>
      <c r="AM2742" s="30">
        <f t="shared" si="688"/>
        <v>307.69230769230774</v>
      </c>
      <c r="AN2742" s="30">
        <f t="shared" si="689"/>
        <v>0</v>
      </c>
      <c r="AO2742" s="30">
        <f t="shared" si="690"/>
        <v>394.02028191159201</v>
      </c>
      <c r="AP2742" s="30">
        <f t="shared" si="691"/>
        <v>909.31971808840785</v>
      </c>
      <c r="AQ2742" s="19">
        <f t="shared" si="692"/>
        <v>0.69768419452208008</v>
      </c>
    </row>
    <row r="2743" spans="1:43" x14ac:dyDescent="0.2">
      <c r="A2743" s="23" t="s">
        <v>5665</v>
      </c>
      <c r="B2743" s="6" t="s">
        <v>5684</v>
      </c>
      <c r="C2743" s="6" t="s">
        <v>5667</v>
      </c>
      <c r="D2743" s="2">
        <v>170606</v>
      </c>
      <c r="E2743" s="2">
        <v>170870</v>
      </c>
      <c r="F2743" s="3" t="s">
        <v>3436</v>
      </c>
      <c r="G2743" s="2">
        <v>7</v>
      </c>
      <c r="H2743" s="2">
        <v>170872</v>
      </c>
      <c r="I2743" s="3" t="s">
        <v>3466</v>
      </c>
      <c r="J2743" s="15">
        <v>45259</v>
      </c>
      <c r="K2743" s="24">
        <v>1290970721</v>
      </c>
      <c r="L2743" s="15">
        <v>45260</v>
      </c>
      <c r="M2743" s="15">
        <v>45260</v>
      </c>
      <c r="N2743" s="15"/>
      <c r="O2743" s="26" t="e">
        <f>VLOOKUP(D2743,quash!A$2:$I$7791,9,FALSE)</f>
        <v>#N/A</v>
      </c>
      <c r="P2743" s="7">
        <v>7000</v>
      </c>
      <c r="Q2743" s="26">
        <v>111</v>
      </c>
      <c r="R2743" s="19">
        <v>5.9818464604665163E-3</v>
      </c>
      <c r="S2743" s="26">
        <v>16</v>
      </c>
      <c r="T2743" s="7">
        <v>7000</v>
      </c>
      <c r="U2743" s="2">
        <v>142</v>
      </c>
      <c r="V2743" s="11">
        <v>1758.65</v>
      </c>
      <c r="W2743" s="14" t="s">
        <v>5281</v>
      </c>
      <c r="X2743" s="18">
        <v>1</v>
      </c>
      <c r="Y2743" s="9">
        <v>7000</v>
      </c>
      <c r="Z2743" s="19">
        <f t="shared" si="685"/>
        <v>0</v>
      </c>
      <c r="AA2743" s="25">
        <v>1758.65</v>
      </c>
      <c r="AB2743" s="30">
        <f t="shared" si="686"/>
        <v>567000</v>
      </c>
      <c r="AC2743" s="30">
        <f t="shared" si="699"/>
        <v>1.2345679012345678E-2</v>
      </c>
      <c r="AD2743" s="31">
        <f t="shared" si="700"/>
        <v>1.3703703703703702</v>
      </c>
      <c r="AE2743" s="31">
        <f t="shared" si="701"/>
        <v>1.7530864197530862</v>
      </c>
      <c r="AG2743" s="30">
        <f t="shared" si="687"/>
        <v>6126000</v>
      </c>
      <c r="AH2743" s="30">
        <f t="shared" si="696"/>
        <v>1.1426705843943846E-3</v>
      </c>
      <c r="AI2743" s="31">
        <f t="shared" si="697"/>
        <v>0.12683643486777668</v>
      </c>
      <c r="AJ2743" s="31">
        <f t="shared" si="698"/>
        <v>0.16225922298400261</v>
      </c>
      <c r="AK2743" s="30">
        <f>IF(W2743="si",($S2743*'COSTOS DE CREDITOS'!$C$27)/DATA!$G2743,"")</f>
        <v>47.07631125553273</v>
      </c>
      <c r="AL2743" s="90">
        <f>IF(W2743="si",'COSTOS DE CREDITOS'!$C$35,"")</f>
        <v>20.421138461538462</v>
      </c>
      <c r="AM2743" s="30">
        <f t="shared" si="688"/>
        <v>430.76923076923077</v>
      </c>
      <c r="AN2743" s="30">
        <f t="shared" si="689"/>
        <v>0</v>
      </c>
      <c r="AO2743" s="30">
        <f t="shared" si="690"/>
        <v>498.26668048630199</v>
      </c>
      <c r="AP2743" s="30">
        <f t="shared" si="691"/>
        <v>1260.3833195136981</v>
      </c>
      <c r="AQ2743" s="19">
        <f t="shared" si="692"/>
        <v>0.71667660962311885</v>
      </c>
    </row>
    <row r="2744" spans="1:43" x14ac:dyDescent="0.2">
      <c r="A2744" s="23" t="s">
        <v>5665</v>
      </c>
      <c r="B2744" s="6" t="s">
        <v>5684</v>
      </c>
      <c r="C2744" s="6" t="s">
        <v>5667</v>
      </c>
      <c r="D2744" s="2">
        <v>170373</v>
      </c>
      <c r="E2744" s="2">
        <v>170870</v>
      </c>
      <c r="F2744" s="3" t="s">
        <v>3436</v>
      </c>
      <c r="G2744" s="2">
        <v>7</v>
      </c>
      <c r="H2744" s="2">
        <v>170873</v>
      </c>
      <c r="I2744" s="3" t="s">
        <v>3467</v>
      </c>
      <c r="J2744" s="15">
        <v>45259</v>
      </c>
      <c r="K2744" s="24">
        <v>1290259701</v>
      </c>
      <c r="L2744" s="15">
        <v>45260</v>
      </c>
      <c r="M2744" s="15">
        <v>45260</v>
      </c>
      <c r="N2744" s="15"/>
      <c r="O2744" s="26" t="e">
        <f>VLOOKUP(D2744,quash!A$2:$I$7791,9,FALSE)</f>
        <v>#N/A</v>
      </c>
      <c r="P2744" s="7">
        <v>7000</v>
      </c>
      <c r="Q2744" s="26">
        <v>110</v>
      </c>
      <c r="R2744" s="19">
        <v>1.8298129407071966E-2</v>
      </c>
      <c r="S2744" s="26">
        <v>16</v>
      </c>
      <c r="T2744" s="7">
        <v>7000</v>
      </c>
      <c r="U2744" s="2">
        <v>142</v>
      </c>
      <c r="V2744" s="11">
        <v>1758.65</v>
      </c>
      <c r="W2744" s="14" t="s">
        <v>5281</v>
      </c>
      <c r="X2744" s="18">
        <v>1</v>
      </c>
      <c r="Y2744" s="9">
        <v>7000</v>
      </c>
      <c r="Z2744" s="19">
        <f t="shared" si="685"/>
        <v>0</v>
      </c>
      <c r="AA2744" s="25">
        <v>1758.65</v>
      </c>
      <c r="AB2744" s="30">
        <f t="shared" si="686"/>
        <v>567000</v>
      </c>
      <c r="AC2744" s="30">
        <f t="shared" si="699"/>
        <v>1.2345679012345678E-2</v>
      </c>
      <c r="AD2744" s="31">
        <f t="shared" si="700"/>
        <v>1.3580246913580245</v>
      </c>
      <c r="AE2744" s="31">
        <f t="shared" si="701"/>
        <v>1.7530864197530862</v>
      </c>
      <c r="AG2744" s="30">
        <f t="shared" si="687"/>
        <v>6126000</v>
      </c>
      <c r="AH2744" s="30">
        <f t="shared" ref="AH2744:AH2775" si="702">IFERROR($T2744/AG2744,"")</f>
        <v>1.1426705843943846E-3</v>
      </c>
      <c r="AI2744" s="31">
        <f t="shared" ref="AI2744:AI2775" si="703">IFERROR(AH2744*$Q2744,"")</f>
        <v>0.1256937642833823</v>
      </c>
      <c r="AJ2744" s="31">
        <f t="shared" ref="AJ2744:AJ2775" si="704">IFERROR(AH2744*$U2744,"")</f>
        <v>0.16225922298400261</v>
      </c>
      <c r="AK2744" s="30">
        <f>IF(W2744="si",($S2744*'COSTOS DE CREDITOS'!$C$27)/DATA!$G2744,"")</f>
        <v>47.07631125553273</v>
      </c>
      <c r="AL2744" s="90">
        <f>IF(W2744="si",'COSTOS DE CREDITOS'!$C$35,"")</f>
        <v>20.421138461538462</v>
      </c>
      <c r="AM2744" s="30">
        <f t="shared" si="688"/>
        <v>430.76923076923077</v>
      </c>
      <c r="AN2744" s="30">
        <f t="shared" si="689"/>
        <v>0</v>
      </c>
      <c r="AO2744" s="30">
        <f t="shared" si="690"/>
        <v>498.26668048630199</v>
      </c>
      <c r="AP2744" s="30">
        <f t="shared" si="691"/>
        <v>1260.3833195136981</v>
      </c>
      <c r="AQ2744" s="19">
        <f t="shared" si="692"/>
        <v>0.71667660962311885</v>
      </c>
    </row>
    <row r="2745" spans="1:43" x14ac:dyDescent="0.2">
      <c r="A2745" s="23" t="s">
        <v>5665</v>
      </c>
      <c r="B2745" s="6" t="s">
        <v>5684</v>
      </c>
      <c r="C2745" s="6" t="s">
        <v>5667</v>
      </c>
      <c r="D2745" s="2">
        <v>170621</v>
      </c>
      <c r="E2745" s="2">
        <v>170870</v>
      </c>
      <c r="F2745" s="3" t="s">
        <v>3436</v>
      </c>
      <c r="G2745" s="2">
        <v>7</v>
      </c>
      <c r="H2745" s="2">
        <v>170874</v>
      </c>
      <c r="I2745" s="3" t="s">
        <v>3468</v>
      </c>
      <c r="J2745" s="15">
        <v>45258</v>
      </c>
      <c r="K2745" s="24">
        <v>1291039345</v>
      </c>
      <c r="L2745" s="15">
        <v>45260</v>
      </c>
      <c r="M2745" s="15">
        <v>45260</v>
      </c>
      <c r="N2745" s="15"/>
      <c r="O2745" s="26" t="e">
        <f>VLOOKUP(D2745,quash!A$2:$I$7791,9,FALSE)</f>
        <v>#N/A</v>
      </c>
      <c r="P2745" s="7">
        <v>7000</v>
      </c>
      <c r="Q2745" s="26">
        <v>111</v>
      </c>
      <c r="R2745" s="19">
        <v>5.9818464604665163E-3</v>
      </c>
      <c r="S2745" s="26">
        <v>16</v>
      </c>
      <c r="T2745" s="7">
        <v>7000</v>
      </c>
      <c r="U2745" s="2">
        <v>142</v>
      </c>
      <c r="V2745" s="11">
        <v>1758.65</v>
      </c>
      <c r="W2745" s="14" t="s">
        <v>5281</v>
      </c>
      <c r="X2745" s="18">
        <v>1</v>
      </c>
      <c r="Y2745" s="9">
        <v>7000</v>
      </c>
      <c r="Z2745" s="19">
        <f t="shared" si="685"/>
        <v>0</v>
      </c>
      <c r="AA2745" s="25">
        <v>1758.65</v>
      </c>
      <c r="AB2745" s="30">
        <f t="shared" si="686"/>
        <v>567000</v>
      </c>
      <c r="AC2745" s="30">
        <f t="shared" si="699"/>
        <v>1.2345679012345678E-2</v>
      </c>
      <c r="AD2745" s="31">
        <f t="shared" si="700"/>
        <v>1.3703703703703702</v>
      </c>
      <c r="AE2745" s="31">
        <f t="shared" si="701"/>
        <v>1.7530864197530862</v>
      </c>
      <c r="AG2745" s="30">
        <f t="shared" si="687"/>
        <v>6126000</v>
      </c>
      <c r="AH2745" s="30">
        <f t="shared" si="702"/>
        <v>1.1426705843943846E-3</v>
      </c>
      <c r="AI2745" s="31">
        <f t="shared" si="703"/>
        <v>0.12683643486777668</v>
      </c>
      <c r="AJ2745" s="31">
        <f t="shared" si="704"/>
        <v>0.16225922298400261</v>
      </c>
      <c r="AK2745" s="30">
        <f>IF(W2745="si",($S2745*'COSTOS DE CREDITOS'!$C$27)/DATA!$G2745,"")</f>
        <v>47.07631125553273</v>
      </c>
      <c r="AL2745" s="90">
        <f>IF(W2745="si",'COSTOS DE CREDITOS'!$C$35,"")</f>
        <v>20.421138461538462</v>
      </c>
      <c r="AM2745" s="30">
        <f t="shared" si="688"/>
        <v>430.76923076923077</v>
      </c>
      <c r="AN2745" s="30">
        <f t="shared" si="689"/>
        <v>0</v>
      </c>
      <c r="AO2745" s="30">
        <f t="shared" si="690"/>
        <v>498.26668048630199</v>
      </c>
      <c r="AP2745" s="30">
        <f t="shared" si="691"/>
        <v>1260.3833195136981</v>
      </c>
      <c r="AQ2745" s="19">
        <f t="shared" si="692"/>
        <v>0.71667660962311885</v>
      </c>
    </row>
    <row r="2746" spans="1:43" x14ac:dyDescent="0.2">
      <c r="A2746" s="23" t="s">
        <v>5665</v>
      </c>
      <c r="B2746" s="6" t="s">
        <v>5684</v>
      </c>
      <c r="C2746" s="6" t="s">
        <v>5667</v>
      </c>
      <c r="D2746" s="2">
        <v>170577</v>
      </c>
      <c r="E2746" s="2">
        <v>170870</v>
      </c>
      <c r="F2746" s="3" t="s">
        <v>3436</v>
      </c>
      <c r="G2746" s="2">
        <v>7</v>
      </c>
      <c r="H2746" s="2">
        <v>170875</v>
      </c>
      <c r="I2746" s="3" t="s">
        <v>3469</v>
      </c>
      <c r="J2746" s="15">
        <v>45259</v>
      </c>
      <c r="K2746" s="24">
        <v>1290901218</v>
      </c>
      <c r="L2746" s="15">
        <v>45260</v>
      </c>
      <c r="M2746" s="15">
        <v>45260</v>
      </c>
      <c r="N2746" s="15"/>
      <c r="O2746" s="26" t="e">
        <f>VLOOKUP(D2746,quash!A$2:$I$7791,9,FALSE)</f>
        <v>#N/A</v>
      </c>
      <c r="P2746" s="7">
        <v>8000</v>
      </c>
      <c r="Q2746" s="26">
        <v>110</v>
      </c>
      <c r="R2746" s="19">
        <v>3.3220596517330447E-2</v>
      </c>
      <c r="S2746" s="26">
        <v>16</v>
      </c>
      <c r="T2746" s="7">
        <v>7000</v>
      </c>
      <c r="U2746" s="2">
        <v>142</v>
      </c>
      <c r="V2746" s="11">
        <v>1758.65</v>
      </c>
      <c r="W2746" s="14" t="s">
        <v>5281</v>
      </c>
      <c r="X2746" s="18">
        <v>1</v>
      </c>
      <c r="Y2746" s="9">
        <v>7000</v>
      </c>
      <c r="Z2746" s="19">
        <f t="shared" si="685"/>
        <v>0</v>
      </c>
      <c r="AA2746" s="25">
        <v>1758.65</v>
      </c>
      <c r="AB2746" s="30">
        <f t="shared" si="686"/>
        <v>567000</v>
      </c>
      <c r="AC2746" s="30">
        <f t="shared" si="699"/>
        <v>1.2345679012345678E-2</v>
      </c>
      <c r="AD2746" s="31">
        <f t="shared" si="700"/>
        <v>1.3580246913580245</v>
      </c>
      <c r="AE2746" s="31">
        <f t="shared" si="701"/>
        <v>1.7530864197530862</v>
      </c>
      <c r="AG2746" s="30">
        <f t="shared" si="687"/>
        <v>6126000</v>
      </c>
      <c r="AH2746" s="30">
        <f t="shared" si="702"/>
        <v>1.1426705843943846E-3</v>
      </c>
      <c r="AI2746" s="31">
        <f t="shared" si="703"/>
        <v>0.1256937642833823</v>
      </c>
      <c r="AJ2746" s="31">
        <f t="shared" si="704"/>
        <v>0.16225922298400261</v>
      </c>
      <c r="AK2746" s="30">
        <f>IF(W2746="si",($S2746*'COSTOS DE CREDITOS'!$C$27)/DATA!$G2746,"")</f>
        <v>47.07631125553273</v>
      </c>
      <c r="AL2746" s="90">
        <f>IF(W2746="si",'COSTOS DE CREDITOS'!$C$35,"")</f>
        <v>20.421138461538462</v>
      </c>
      <c r="AM2746" s="30">
        <f t="shared" si="688"/>
        <v>430.76923076923077</v>
      </c>
      <c r="AN2746" s="30">
        <f t="shared" si="689"/>
        <v>0</v>
      </c>
      <c r="AO2746" s="30">
        <f t="shared" si="690"/>
        <v>498.26668048630199</v>
      </c>
      <c r="AP2746" s="30">
        <f t="shared" si="691"/>
        <v>1260.3833195136981</v>
      </c>
      <c r="AQ2746" s="19">
        <f t="shared" si="692"/>
        <v>0.71667660962311885</v>
      </c>
    </row>
    <row r="2747" spans="1:43" x14ac:dyDescent="0.2">
      <c r="A2747" s="23" t="s">
        <v>5665</v>
      </c>
      <c r="B2747" s="6" t="s">
        <v>5684</v>
      </c>
      <c r="C2747" s="6" t="s">
        <v>5667</v>
      </c>
      <c r="D2747" s="2">
        <v>170578</v>
      </c>
      <c r="E2747" s="2">
        <v>170870</v>
      </c>
      <c r="F2747" s="3" t="s">
        <v>3436</v>
      </c>
      <c r="G2747" s="2">
        <v>7</v>
      </c>
      <c r="H2747" s="2">
        <v>170876</v>
      </c>
      <c r="I2747" s="3" t="s">
        <v>3470</v>
      </c>
      <c r="J2747" s="15">
        <v>45258</v>
      </c>
      <c r="K2747" s="24">
        <v>1290901392</v>
      </c>
      <c r="L2747" s="15">
        <v>45260</v>
      </c>
      <c r="M2747" s="15">
        <v>45260</v>
      </c>
      <c r="N2747" s="15"/>
      <c r="O2747" s="26" t="e">
        <f>VLOOKUP(D2747,quash!A$2:$I$7791,9,FALSE)</f>
        <v>#N/A</v>
      </c>
      <c r="P2747" s="7">
        <v>7000</v>
      </c>
      <c r="Q2747" s="26">
        <v>110</v>
      </c>
      <c r="R2747" s="19">
        <v>1.8298129407071966E-2</v>
      </c>
      <c r="S2747" s="26">
        <v>16</v>
      </c>
      <c r="T2747" s="7">
        <v>7000</v>
      </c>
      <c r="U2747" s="2">
        <v>142</v>
      </c>
      <c r="V2747" s="11">
        <v>1758.65</v>
      </c>
      <c r="W2747" s="14" t="s">
        <v>5281</v>
      </c>
      <c r="X2747" s="18">
        <v>1</v>
      </c>
      <c r="Y2747" s="9">
        <v>7000</v>
      </c>
      <c r="Z2747" s="19">
        <f t="shared" si="685"/>
        <v>0</v>
      </c>
      <c r="AA2747" s="25">
        <v>1758.65</v>
      </c>
      <c r="AB2747" s="30">
        <f t="shared" si="686"/>
        <v>567000</v>
      </c>
      <c r="AC2747" s="30">
        <f t="shared" si="699"/>
        <v>1.2345679012345678E-2</v>
      </c>
      <c r="AD2747" s="31">
        <f t="shared" si="700"/>
        <v>1.3580246913580245</v>
      </c>
      <c r="AE2747" s="31">
        <f t="shared" si="701"/>
        <v>1.7530864197530862</v>
      </c>
      <c r="AG2747" s="30">
        <f t="shared" si="687"/>
        <v>6126000</v>
      </c>
      <c r="AH2747" s="30">
        <f t="shared" si="702"/>
        <v>1.1426705843943846E-3</v>
      </c>
      <c r="AI2747" s="31">
        <f t="shared" si="703"/>
        <v>0.1256937642833823</v>
      </c>
      <c r="AJ2747" s="31">
        <f t="shared" si="704"/>
        <v>0.16225922298400261</v>
      </c>
      <c r="AK2747" s="30">
        <f>IF(W2747="si",($S2747*'COSTOS DE CREDITOS'!$C$27)/DATA!$G2747,"")</f>
        <v>47.07631125553273</v>
      </c>
      <c r="AL2747" s="90">
        <f>IF(W2747="si",'COSTOS DE CREDITOS'!$C$35,"")</f>
        <v>20.421138461538462</v>
      </c>
      <c r="AM2747" s="30">
        <f t="shared" si="688"/>
        <v>430.76923076923077</v>
      </c>
      <c r="AN2747" s="30">
        <f t="shared" si="689"/>
        <v>0</v>
      </c>
      <c r="AO2747" s="30">
        <f t="shared" si="690"/>
        <v>498.26668048630199</v>
      </c>
      <c r="AP2747" s="30">
        <f t="shared" si="691"/>
        <v>1260.3833195136981</v>
      </c>
      <c r="AQ2747" s="19">
        <f t="shared" si="692"/>
        <v>0.71667660962311885</v>
      </c>
    </row>
    <row r="2748" spans="1:43" x14ac:dyDescent="0.2">
      <c r="A2748" s="23" t="s">
        <v>5665</v>
      </c>
      <c r="B2748" s="6" t="s">
        <v>5684</v>
      </c>
      <c r="C2748" s="6" t="s">
        <v>5667</v>
      </c>
      <c r="D2748" s="2">
        <v>170676</v>
      </c>
      <c r="E2748" s="2">
        <v>170870</v>
      </c>
      <c r="F2748" s="3" t="s">
        <v>3436</v>
      </c>
      <c r="G2748" s="2">
        <v>7</v>
      </c>
      <c r="H2748" s="2">
        <v>170877</v>
      </c>
      <c r="I2748" s="3" t="s">
        <v>3471</v>
      </c>
      <c r="J2748" s="15">
        <v>45259</v>
      </c>
      <c r="K2748" s="24">
        <v>1291596604</v>
      </c>
      <c r="L2748" s="15">
        <v>45260</v>
      </c>
      <c r="M2748" s="15">
        <v>45260</v>
      </c>
      <c r="N2748" s="15"/>
      <c r="O2748" s="26" t="e">
        <f>VLOOKUP(D2748,quash!A$2:$I$7791,9,FALSE)</f>
        <v>#N/A</v>
      </c>
      <c r="P2748" s="7">
        <v>7000</v>
      </c>
      <c r="Q2748" s="26">
        <v>110</v>
      </c>
      <c r="R2748" s="19">
        <v>1.8298129407071966E-2</v>
      </c>
      <c r="S2748" s="26">
        <v>16</v>
      </c>
      <c r="T2748" s="7">
        <v>7000</v>
      </c>
      <c r="U2748" s="2">
        <v>142</v>
      </c>
      <c r="V2748" s="11">
        <v>1758.65</v>
      </c>
      <c r="W2748" s="14" t="s">
        <v>5281</v>
      </c>
      <c r="X2748" s="18">
        <v>1</v>
      </c>
      <c r="Y2748" s="9">
        <v>7000</v>
      </c>
      <c r="Z2748" s="19">
        <f t="shared" si="685"/>
        <v>0</v>
      </c>
      <c r="AA2748" s="25">
        <v>1758.65</v>
      </c>
      <c r="AB2748" s="30">
        <f t="shared" si="686"/>
        <v>567000</v>
      </c>
      <c r="AC2748" s="30">
        <f t="shared" si="699"/>
        <v>1.2345679012345678E-2</v>
      </c>
      <c r="AD2748" s="31">
        <f t="shared" si="700"/>
        <v>1.3580246913580245</v>
      </c>
      <c r="AE2748" s="31">
        <f t="shared" si="701"/>
        <v>1.7530864197530862</v>
      </c>
      <c r="AG2748" s="30">
        <f t="shared" si="687"/>
        <v>6126000</v>
      </c>
      <c r="AH2748" s="30">
        <f t="shared" si="702"/>
        <v>1.1426705843943846E-3</v>
      </c>
      <c r="AI2748" s="31">
        <f t="shared" si="703"/>
        <v>0.1256937642833823</v>
      </c>
      <c r="AJ2748" s="31">
        <f t="shared" si="704"/>
        <v>0.16225922298400261</v>
      </c>
      <c r="AK2748" s="30">
        <f>IF(W2748="si",($S2748*'COSTOS DE CREDITOS'!$C$27)/DATA!$G2748,"")</f>
        <v>47.07631125553273</v>
      </c>
      <c r="AL2748" s="90">
        <f>IF(W2748="si",'COSTOS DE CREDITOS'!$C$35,"")</f>
        <v>20.421138461538462</v>
      </c>
      <c r="AM2748" s="30">
        <f t="shared" si="688"/>
        <v>430.76923076923077</v>
      </c>
      <c r="AN2748" s="30">
        <f t="shared" si="689"/>
        <v>0</v>
      </c>
      <c r="AO2748" s="30">
        <f t="shared" si="690"/>
        <v>498.26668048630199</v>
      </c>
      <c r="AP2748" s="30">
        <f t="shared" si="691"/>
        <v>1260.3833195136981</v>
      </c>
      <c r="AQ2748" s="19">
        <f t="shared" si="692"/>
        <v>0.71667660962311885</v>
      </c>
    </row>
    <row r="2749" spans="1:43" x14ac:dyDescent="0.2">
      <c r="A2749" s="23" t="s">
        <v>5665</v>
      </c>
      <c r="B2749" s="6" t="s">
        <v>5676</v>
      </c>
      <c r="C2749" s="6" t="s">
        <v>5670</v>
      </c>
      <c r="D2749" s="2">
        <v>170619</v>
      </c>
      <c r="E2749" s="2">
        <v>170698</v>
      </c>
      <c r="F2749" s="3" t="s">
        <v>2701</v>
      </c>
      <c r="G2749" s="2">
        <v>5</v>
      </c>
      <c r="H2749" s="2">
        <v>170704</v>
      </c>
      <c r="I2749" s="3" t="s">
        <v>3472</v>
      </c>
      <c r="J2749" s="15">
        <v>45259</v>
      </c>
      <c r="K2749" s="24">
        <v>1291568021</v>
      </c>
      <c r="L2749" s="15">
        <v>45260</v>
      </c>
      <c r="M2749" s="15">
        <v>45260</v>
      </c>
      <c r="N2749" s="15"/>
      <c r="O2749" s="26">
        <f>VLOOKUP(D2749,quash!A$2:$I$7791,9,FALSE)</f>
        <v>2</v>
      </c>
      <c r="P2749" s="7">
        <v>10000</v>
      </c>
      <c r="Q2749" s="26">
        <v>147</v>
      </c>
      <c r="R2749" s="19">
        <v>7.9000519063170294E-2</v>
      </c>
      <c r="S2749" s="26">
        <v>16</v>
      </c>
      <c r="T2749" s="7">
        <v>7000</v>
      </c>
      <c r="U2749" s="2">
        <v>142</v>
      </c>
      <c r="V2749" s="11">
        <v>1758.65</v>
      </c>
      <c r="W2749" s="14" t="s">
        <v>5281</v>
      </c>
      <c r="X2749" s="18">
        <v>1</v>
      </c>
      <c r="Y2749" s="9">
        <v>7000</v>
      </c>
      <c r="Z2749" s="19">
        <f t="shared" si="685"/>
        <v>0</v>
      </c>
      <c r="AA2749" s="25">
        <v>1758.65</v>
      </c>
      <c r="AB2749" s="30">
        <f t="shared" si="686"/>
        <v>285000</v>
      </c>
      <c r="AC2749" s="30">
        <f t="shared" si="699"/>
        <v>2.456140350877193E-2</v>
      </c>
      <c r="AD2749" s="31">
        <f t="shared" si="700"/>
        <v>3.6105263157894738</v>
      </c>
      <c r="AE2749" s="31">
        <f t="shared" si="701"/>
        <v>3.4877192982456142</v>
      </c>
      <c r="AG2749" s="30">
        <f t="shared" si="687"/>
        <v>1695000</v>
      </c>
      <c r="AH2749" s="30">
        <f t="shared" si="702"/>
        <v>4.1297935103244837E-3</v>
      </c>
      <c r="AI2749" s="31">
        <f t="shared" si="703"/>
        <v>0.60707964601769915</v>
      </c>
      <c r="AJ2749" s="31">
        <f t="shared" si="704"/>
        <v>0.58643067846607666</v>
      </c>
      <c r="AK2749" s="30">
        <f>IF(W2749="si",($S2749*'COSTOS DE CREDITOS'!$C$27)/DATA!$G2749,"")</f>
        <v>65.906835757745824</v>
      </c>
      <c r="AL2749" s="90">
        <f>IF(W2749="si",'COSTOS DE CREDITOS'!$C$35,"")</f>
        <v>20.421138461538462</v>
      </c>
      <c r="AM2749" s="30">
        <f t="shared" si="688"/>
        <v>430.76923076923077</v>
      </c>
      <c r="AN2749" s="30">
        <f t="shared" si="689"/>
        <v>0</v>
      </c>
      <c r="AO2749" s="30">
        <f t="shared" si="690"/>
        <v>517.09720498851505</v>
      </c>
      <c r="AP2749" s="30">
        <f t="shared" si="691"/>
        <v>1241.5527950114852</v>
      </c>
      <c r="AQ2749" s="19">
        <f t="shared" si="692"/>
        <v>0.70596923493104657</v>
      </c>
    </row>
    <row r="2750" spans="1:43" x14ac:dyDescent="0.2">
      <c r="A2750" s="23" t="s">
        <v>5665</v>
      </c>
      <c r="B2750" s="6" t="s">
        <v>5676</v>
      </c>
      <c r="C2750" s="6" t="s">
        <v>5670</v>
      </c>
      <c r="D2750" s="2">
        <v>169725</v>
      </c>
      <c r="E2750" s="2">
        <v>170745</v>
      </c>
      <c r="F2750" s="3" t="s">
        <v>2607</v>
      </c>
      <c r="G2750" s="2">
        <v>5</v>
      </c>
      <c r="H2750" s="2">
        <v>170752</v>
      </c>
      <c r="I2750" s="3" t="s">
        <v>3473</v>
      </c>
      <c r="J2750" s="15">
        <v>45258</v>
      </c>
      <c r="K2750" s="24">
        <v>1284363747</v>
      </c>
      <c r="L2750" s="15">
        <v>45260</v>
      </c>
      <c r="M2750" s="15">
        <v>45260</v>
      </c>
      <c r="N2750" s="15"/>
      <c r="O2750" s="26">
        <f>VLOOKUP(D2750,quash!A$2:$I$7791,9,FALSE)</f>
        <v>1</v>
      </c>
      <c r="P2750" s="7">
        <v>10000</v>
      </c>
      <c r="Q2750" s="26">
        <v>147</v>
      </c>
      <c r="R2750" s="19">
        <v>7.9000519063170294E-2</v>
      </c>
      <c r="S2750" s="26">
        <v>16</v>
      </c>
      <c r="T2750" s="7">
        <v>7000</v>
      </c>
      <c r="U2750" s="2">
        <v>142</v>
      </c>
      <c r="V2750" s="11">
        <v>1758.65</v>
      </c>
      <c r="W2750" s="14" t="s">
        <v>5281</v>
      </c>
      <c r="X2750" s="18">
        <v>1</v>
      </c>
      <c r="Y2750" s="9">
        <v>7000</v>
      </c>
      <c r="Z2750" s="19">
        <f t="shared" si="685"/>
        <v>0</v>
      </c>
      <c r="AA2750" s="25">
        <v>1758.65</v>
      </c>
      <c r="AB2750" s="30">
        <f t="shared" si="686"/>
        <v>227000</v>
      </c>
      <c r="AC2750" s="30">
        <f t="shared" si="699"/>
        <v>3.0837004405286344E-2</v>
      </c>
      <c r="AD2750" s="31">
        <f t="shared" si="700"/>
        <v>4.5330396475770929</v>
      </c>
      <c r="AE2750" s="31">
        <f t="shared" si="701"/>
        <v>4.3788546255506606</v>
      </c>
      <c r="AG2750" s="30">
        <f t="shared" si="687"/>
        <v>2427000</v>
      </c>
      <c r="AH2750" s="30">
        <f t="shared" si="702"/>
        <v>2.88421920065925E-3</v>
      </c>
      <c r="AI2750" s="31">
        <f t="shared" si="703"/>
        <v>0.42398022249690975</v>
      </c>
      <c r="AJ2750" s="31">
        <f t="shared" si="704"/>
        <v>0.40955912649361348</v>
      </c>
      <c r="AK2750" s="30">
        <f>IF(W2750="si",($S2750*'COSTOS DE CREDITOS'!$C$27)/DATA!$G2750,"")</f>
        <v>65.906835757745824</v>
      </c>
      <c r="AL2750" s="90">
        <f>IF(W2750="si",'COSTOS DE CREDITOS'!$C$35,"")</f>
        <v>20.421138461538462</v>
      </c>
      <c r="AM2750" s="30">
        <f t="shared" si="688"/>
        <v>430.76923076923077</v>
      </c>
      <c r="AN2750" s="30">
        <f t="shared" si="689"/>
        <v>0</v>
      </c>
      <c r="AO2750" s="30">
        <f t="shared" si="690"/>
        <v>517.09720498851505</v>
      </c>
      <c r="AP2750" s="30">
        <f t="shared" si="691"/>
        <v>1241.5527950114852</v>
      </c>
      <c r="AQ2750" s="19">
        <f t="shared" si="692"/>
        <v>0.70596923493104657</v>
      </c>
    </row>
    <row r="2751" spans="1:43" x14ac:dyDescent="0.2">
      <c r="A2751" s="23" t="s">
        <v>5665</v>
      </c>
      <c r="B2751" s="6" t="s">
        <v>5666</v>
      </c>
      <c r="C2751" s="6" t="s">
        <v>5667</v>
      </c>
      <c r="D2751" s="2">
        <v>166598</v>
      </c>
      <c r="E2751" s="2">
        <v>170839</v>
      </c>
      <c r="F2751" s="3" t="s">
        <v>3438</v>
      </c>
      <c r="G2751" s="2">
        <v>5</v>
      </c>
      <c r="H2751" s="2">
        <v>170841</v>
      </c>
      <c r="I2751" s="3" t="s">
        <v>3474</v>
      </c>
      <c r="J2751" s="15">
        <v>45211</v>
      </c>
      <c r="K2751" s="24">
        <v>1256541382</v>
      </c>
      <c r="L2751" s="15">
        <v>45260</v>
      </c>
      <c r="M2751" s="15">
        <v>45260</v>
      </c>
      <c r="N2751" s="15"/>
      <c r="O2751" s="26" t="e">
        <f>VLOOKUP(D2751,quash!A$2:$I$7791,9,FALSE)</f>
        <v>#N/A</v>
      </c>
      <c r="P2751" s="7">
        <v>7000</v>
      </c>
      <c r="Q2751" s="26">
        <v>109</v>
      </c>
      <c r="R2751" s="19">
        <v>1.8298129407071966E-2</v>
      </c>
      <c r="S2751" s="26">
        <v>16</v>
      </c>
      <c r="T2751" s="7">
        <v>7000</v>
      </c>
      <c r="U2751" s="2">
        <v>142</v>
      </c>
      <c r="V2751" s="11">
        <v>1758.65</v>
      </c>
      <c r="W2751" s="14" t="s">
        <v>5281</v>
      </c>
      <c r="X2751" s="18">
        <v>1</v>
      </c>
      <c r="Y2751" s="9">
        <v>7000</v>
      </c>
      <c r="Z2751" s="19">
        <f t="shared" si="685"/>
        <v>0</v>
      </c>
      <c r="AA2751" s="25">
        <v>1758.65</v>
      </c>
      <c r="AB2751" s="30">
        <f t="shared" si="686"/>
        <v>567000</v>
      </c>
      <c r="AC2751" s="30">
        <f t="shared" si="699"/>
        <v>1.2345679012345678E-2</v>
      </c>
      <c r="AD2751" s="31">
        <f t="shared" si="700"/>
        <v>1.345679012345679</v>
      </c>
      <c r="AE2751" s="31">
        <f t="shared" si="701"/>
        <v>1.7530864197530862</v>
      </c>
      <c r="AG2751" s="30">
        <f t="shared" si="687"/>
        <v>6126000</v>
      </c>
      <c r="AH2751" s="30">
        <f t="shared" si="702"/>
        <v>1.1426705843943846E-3</v>
      </c>
      <c r="AI2751" s="31">
        <f t="shared" si="703"/>
        <v>0.12455109369898792</v>
      </c>
      <c r="AJ2751" s="31">
        <f t="shared" si="704"/>
        <v>0.16225922298400261</v>
      </c>
      <c r="AK2751" s="30">
        <f>IF(W2751="si",($S2751*'COSTOS DE CREDITOS'!$C$27)/DATA!$G2751,"")</f>
        <v>65.906835757745824</v>
      </c>
      <c r="AL2751" s="90">
        <f>IF(W2751="si",'COSTOS DE CREDITOS'!$C$35,"")</f>
        <v>20.421138461538462</v>
      </c>
      <c r="AM2751" s="30">
        <f t="shared" si="688"/>
        <v>430.76923076923077</v>
      </c>
      <c r="AN2751" s="30">
        <f t="shared" si="689"/>
        <v>0</v>
      </c>
      <c r="AO2751" s="30">
        <f t="shared" si="690"/>
        <v>517.09720498851505</v>
      </c>
      <c r="AP2751" s="30">
        <f t="shared" si="691"/>
        <v>1241.5527950114852</v>
      </c>
      <c r="AQ2751" s="19">
        <f t="shared" si="692"/>
        <v>0.70596923493104657</v>
      </c>
    </row>
    <row r="2752" spans="1:43" x14ac:dyDescent="0.2">
      <c r="A2752" s="23" t="s">
        <v>5665</v>
      </c>
      <c r="B2752" s="6" t="s">
        <v>5666</v>
      </c>
      <c r="C2752" s="6" t="s">
        <v>5667</v>
      </c>
      <c r="D2752" s="2">
        <v>166574</v>
      </c>
      <c r="E2752" s="2">
        <v>170839</v>
      </c>
      <c r="F2752" s="3" t="s">
        <v>3438</v>
      </c>
      <c r="G2752" s="2">
        <v>5</v>
      </c>
      <c r="H2752" s="2">
        <v>170842</v>
      </c>
      <c r="I2752" s="3" t="s">
        <v>3475</v>
      </c>
      <c r="J2752" s="15">
        <v>45259</v>
      </c>
      <c r="K2752" s="24">
        <v>1256488185</v>
      </c>
      <c r="L2752" s="15">
        <v>45260</v>
      </c>
      <c r="M2752" s="15">
        <v>45260</v>
      </c>
      <c r="N2752" s="15"/>
      <c r="O2752" s="26">
        <f>VLOOKUP(D2752,quash!A$2:$I$7791,9,FALSE)</f>
        <v>2</v>
      </c>
      <c r="P2752" s="7">
        <v>10000</v>
      </c>
      <c r="Q2752" s="26">
        <v>110</v>
      </c>
      <c r="R2752" s="19">
        <v>3.11605023919212E-2</v>
      </c>
      <c r="S2752" s="26">
        <v>16</v>
      </c>
      <c r="T2752" s="7">
        <v>9000</v>
      </c>
      <c r="U2752" s="2">
        <v>142</v>
      </c>
      <c r="V2752" s="11">
        <v>2255.2800000000002</v>
      </c>
      <c r="W2752" s="14" t="s">
        <v>5281</v>
      </c>
      <c r="X2752" s="18">
        <v>1</v>
      </c>
      <c r="Y2752" s="9">
        <v>9000</v>
      </c>
      <c r="Z2752" s="19">
        <f t="shared" si="685"/>
        <v>0</v>
      </c>
      <c r="AA2752" s="25">
        <v>2255.2800000000002</v>
      </c>
      <c r="AB2752" s="30">
        <f t="shared" si="686"/>
        <v>285000</v>
      </c>
      <c r="AC2752" s="30">
        <f t="shared" si="699"/>
        <v>3.1578947368421054E-2</v>
      </c>
      <c r="AD2752" s="31">
        <f t="shared" si="700"/>
        <v>3.4736842105263159</v>
      </c>
      <c r="AE2752" s="31">
        <f t="shared" si="701"/>
        <v>4.4842105263157892</v>
      </c>
      <c r="AG2752" s="30">
        <f t="shared" si="687"/>
        <v>1695000</v>
      </c>
      <c r="AH2752" s="30">
        <f t="shared" si="702"/>
        <v>5.3097345132743362E-3</v>
      </c>
      <c r="AI2752" s="31">
        <f t="shared" si="703"/>
        <v>0.58407079646017701</v>
      </c>
      <c r="AJ2752" s="31">
        <f t="shared" si="704"/>
        <v>0.75398230088495577</v>
      </c>
      <c r="AK2752" s="30">
        <f>IF(W2752="si",($S2752*'COSTOS DE CREDITOS'!$C$27)/DATA!$G2752,"")</f>
        <v>65.906835757745824</v>
      </c>
      <c r="AL2752" s="90">
        <f>IF(W2752="si",'COSTOS DE CREDITOS'!$C$35,"")</f>
        <v>20.421138461538462</v>
      </c>
      <c r="AM2752" s="30">
        <f t="shared" si="688"/>
        <v>553.84615384615392</v>
      </c>
      <c r="AN2752" s="30">
        <f t="shared" si="689"/>
        <v>0</v>
      </c>
      <c r="AO2752" s="30">
        <f t="shared" si="690"/>
        <v>640.17412806543825</v>
      </c>
      <c r="AP2752" s="30">
        <f t="shared" si="691"/>
        <v>1615.1058719345619</v>
      </c>
      <c r="AQ2752" s="19">
        <f t="shared" si="692"/>
        <v>0.71614428006037467</v>
      </c>
    </row>
    <row r="2753" spans="1:43" x14ac:dyDescent="0.2">
      <c r="A2753" s="23" t="s">
        <v>5665</v>
      </c>
      <c r="B2753" s="6" t="s">
        <v>5666</v>
      </c>
      <c r="C2753" s="6" t="s">
        <v>5667</v>
      </c>
      <c r="D2753" s="2">
        <v>170049</v>
      </c>
      <c r="E2753" s="2">
        <v>170839</v>
      </c>
      <c r="F2753" s="3" t="s">
        <v>3438</v>
      </c>
      <c r="G2753" s="2">
        <v>5</v>
      </c>
      <c r="H2753" s="2">
        <v>170843</v>
      </c>
      <c r="I2753" s="3" t="s">
        <v>3476</v>
      </c>
      <c r="J2753" s="15">
        <v>45253</v>
      </c>
      <c r="K2753" s="24">
        <v>1286696148</v>
      </c>
      <c r="L2753" s="15">
        <v>45260</v>
      </c>
      <c r="M2753" s="15">
        <v>45260</v>
      </c>
      <c r="N2753" s="15"/>
      <c r="O2753" s="26">
        <f>VLOOKUP(D2753,quash!A$2:$I$7791,9,FALSE)</f>
        <v>5</v>
      </c>
      <c r="P2753" s="7">
        <v>10000</v>
      </c>
      <c r="Q2753" s="26">
        <v>110</v>
      </c>
      <c r="R2753" s="19">
        <v>3.3741050530766099E-2</v>
      </c>
      <c r="S2753" s="26">
        <v>16</v>
      </c>
      <c r="T2753" s="7">
        <v>9000</v>
      </c>
      <c r="U2753" s="2">
        <v>142</v>
      </c>
      <c r="V2753" s="11">
        <v>2255.2800000000002</v>
      </c>
      <c r="W2753" s="14" t="s">
        <v>5281</v>
      </c>
      <c r="X2753" s="18">
        <v>1</v>
      </c>
      <c r="Y2753" s="9">
        <v>9000</v>
      </c>
      <c r="Z2753" s="19">
        <f t="shared" si="685"/>
        <v>0</v>
      </c>
      <c r="AA2753" s="25">
        <v>2255.2800000000002</v>
      </c>
      <c r="AB2753" s="30">
        <f t="shared" si="686"/>
        <v>76000</v>
      </c>
      <c r="AC2753" s="30">
        <f t="shared" si="699"/>
        <v>0.11842105263157894</v>
      </c>
      <c r="AD2753" s="31">
        <f t="shared" si="700"/>
        <v>13.026315789473683</v>
      </c>
      <c r="AE2753" s="31">
        <f t="shared" si="701"/>
        <v>16.815789473684209</v>
      </c>
      <c r="AG2753" s="30">
        <f t="shared" si="687"/>
        <v>352000</v>
      </c>
      <c r="AH2753" s="30">
        <f t="shared" si="702"/>
        <v>2.556818181818182E-2</v>
      </c>
      <c r="AI2753" s="31">
        <f t="shared" si="703"/>
        <v>2.8125</v>
      </c>
      <c r="AJ2753" s="31">
        <f t="shared" si="704"/>
        <v>3.6306818181818183</v>
      </c>
      <c r="AK2753" s="30">
        <f>IF(W2753="si",($S2753*'COSTOS DE CREDITOS'!$C$27)/DATA!$G2753,"")</f>
        <v>65.906835757745824</v>
      </c>
      <c r="AL2753" s="90">
        <f>IF(W2753="si",'COSTOS DE CREDITOS'!$C$35,"")</f>
        <v>20.421138461538462</v>
      </c>
      <c r="AM2753" s="30">
        <f t="shared" si="688"/>
        <v>553.84615384615392</v>
      </c>
      <c r="AN2753" s="30">
        <f t="shared" si="689"/>
        <v>0</v>
      </c>
      <c r="AO2753" s="30">
        <f t="shared" si="690"/>
        <v>640.17412806543825</v>
      </c>
      <c r="AP2753" s="30">
        <f t="shared" si="691"/>
        <v>1615.1058719345619</v>
      </c>
      <c r="AQ2753" s="19">
        <f t="shared" si="692"/>
        <v>0.71614428006037467</v>
      </c>
    </row>
    <row r="2754" spans="1:43" x14ac:dyDescent="0.2">
      <c r="A2754" s="23" t="s">
        <v>5665</v>
      </c>
      <c r="B2754" s="6" t="s">
        <v>5666</v>
      </c>
      <c r="C2754" s="6" t="s">
        <v>5667</v>
      </c>
      <c r="D2754" s="2">
        <v>170137</v>
      </c>
      <c r="E2754" s="2">
        <v>170839</v>
      </c>
      <c r="F2754" s="3" t="s">
        <v>3438</v>
      </c>
      <c r="G2754" s="2">
        <v>5</v>
      </c>
      <c r="H2754" s="2">
        <v>170844</v>
      </c>
      <c r="I2754" s="3" t="s">
        <v>3477</v>
      </c>
      <c r="J2754" s="15">
        <v>45254</v>
      </c>
      <c r="K2754" s="24">
        <v>1287144124</v>
      </c>
      <c r="L2754" s="15">
        <v>45260</v>
      </c>
      <c r="M2754" s="15">
        <v>45260</v>
      </c>
      <c r="N2754" s="15"/>
      <c r="O2754" s="26">
        <f>VLOOKUP(D2754,quash!A$2:$I$7791,9,FALSE)</f>
        <v>4</v>
      </c>
      <c r="P2754" s="7">
        <v>10000</v>
      </c>
      <c r="Q2754" s="26">
        <v>110</v>
      </c>
      <c r="R2754" s="19">
        <v>3.3220596517330399E-2</v>
      </c>
      <c r="S2754" s="26">
        <v>16</v>
      </c>
      <c r="T2754" s="7">
        <v>9000</v>
      </c>
      <c r="U2754" s="2">
        <v>142</v>
      </c>
      <c r="V2754" s="11">
        <v>2255.2800000000002</v>
      </c>
      <c r="W2754" s="14" t="s">
        <v>5281</v>
      </c>
      <c r="X2754" s="18">
        <v>1</v>
      </c>
      <c r="Y2754" s="9">
        <v>9000</v>
      </c>
      <c r="Z2754" s="19">
        <f t="shared" ref="Z2754:Z2817" si="705">Y2754/T2754-1</f>
        <v>0</v>
      </c>
      <c r="AA2754" s="25">
        <v>2255.2800000000002</v>
      </c>
      <c r="AB2754" s="30">
        <f t="shared" ref="AB2754:AB2817" si="706">SUMIFS($T:$T,$M:$M,$M2754,$O:$O,$O2754)</f>
        <v>93000</v>
      </c>
      <c r="AC2754" s="30">
        <f t="shared" si="699"/>
        <v>9.6774193548387094E-2</v>
      </c>
      <c r="AD2754" s="31">
        <f t="shared" si="700"/>
        <v>10.64516129032258</v>
      </c>
      <c r="AE2754" s="31">
        <f t="shared" si="701"/>
        <v>13.741935483870968</v>
      </c>
      <c r="AG2754" s="30">
        <f t="shared" ref="AG2754:AG2817" si="707">SUMIFS($T:$T,$O:$O,$O2754,$N:$N,1)</f>
        <v>927000</v>
      </c>
      <c r="AH2754" s="30">
        <f t="shared" si="702"/>
        <v>9.7087378640776691E-3</v>
      </c>
      <c r="AI2754" s="31">
        <f t="shared" si="703"/>
        <v>1.0679611650485437</v>
      </c>
      <c r="AJ2754" s="31">
        <f t="shared" si="704"/>
        <v>1.378640776699029</v>
      </c>
      <c r="AK2754" s="30">
        <f>IF(W2754="si",($S2754*'COSTOS DE CREDITOS'!$C$27)/DATA!$G2754,"")</f>
        <v>65.906835757745824</v>
      </c>
      <c r="AL2754" s="90">
        <f>IF(W2754="si",'COSTOS DE CREDITOS'!$C$35,"")</f>
        <v>20.421138461538462</v>
      </c>
      <c r="AM2754" s="30">
        <f t="shared" si="688"/>
        <v>553.84615384615392</v>
      </c>
      <c r="AN2754" s="30">
        <f t="shared" si="689"/>
        <v>0</v>
      </c>
      <c r="AO2754" s="30">
        <f t="shared" si="690"/>
        <v>640.17412806543825</v>
      </c>
      <c r="AP2754" s="30">
        <f t="shared" si="691"/>
        <v>1615.1058719345619</v>
      </c>
      <c r="AQ2754" s="19">
        <f t="shared" si="692"/>
        <v>0.71614428006037467</v>
      </c>
    </row>
    <row r="2755" spans="1:43" x14ac:dyDescent="0.2">
      <c r="A2755" s="23" t="s">
        <v>5665</v>
      </c>
      <c r="B2755" s="6" t="s">
        <v>5674</v>
      </c>
      <c r="C2755" s="6" t="s">
        <v>5670</v>
      </c>
      <c r="D2755" s="2">
        <v>170067</v>
      </c>
      <c r="E2755" s="2">
        <v>170724</v>
      </c>
      <c r="F2755" s="3" t="s">
        <v>3440</v>
      </c>
      <c r="G2755" s="2">
        <v>5</v>
      </c>
      <c r="H2755" s="2">
        <v>170726</v>
      </c>
      <c r="I2755" s="3" t="s">
        <v>3478</v>
      </c>
      <c r="J2755" s="15">
        <v>45253</v>
      </c>
      <c r="K2755" s="24">
        <v>1286744075</v>
      </c>
      <c r="L2755" s="15">
        <v>45260</v>
      </c>
      <c r="M2755" s="15">
        <v>45260</v>
      </c>
      <c r="N2755" s="15"/>
      <c r="O2755" s="26">
        <f>VLOOKUP(D2755,quash!A$2:$I$7791,9,FALSE)</f>
        <v>3</v>
      </c>
      <c r="P2755" s="7">
        <v>10000</v>
      </c>
      <c r="Q2755" s="26">
        <v>115</v>
      </c>
      <c r="R2755" s="19">
        <v>3.97705569269148E-2</v>
      </c>
      <c r="S2755" s="26">
        <v>16</v>
      </c>
      <c r="T2755" s="7">
        <v>6000</v>
      </c>
      <c r="U2755" s="2">
        <v>142</v>
      </c>
      <c r="V2755" s="11">
        <v>1503.37</v>
      </c>
      <c r="W2755" s="14" t="s">
        <v>5281</v>
      </c>
      <c r="X2755" s="18">
        <v>1</v>
      </c>
      <c r="Y2755" s="9">
        <v>6000</v>
      </c>
      <c r="Z2755" s="19">
        <f t="shared" si="705"/>
        <v>0</v>
      </c>
      <c r="AA2755" s="25">
        <v>1503.37</v>
      </c>
      <c r="AB2755" s="30">
        <f t="shared" si="706"/>
        <v>125000</v>
      </c>
      <c r="AC2755" s="30">
        <f t="shared" si="699"/>
        <v>4.8000000000000001E-2</v>
      </c>
      <c r="AD2755" s="31">
        <f t="shared" si="700"/>
        <v>5.5200000000000005</v>
      </c>
      <c r="AE2755" s="31">
        <f t="shared" si="701"/>
        <v>6.8159999999999998</v>
      </c>
      <c r="AG2755" s="30">
        <f t="shared" si="707"/>
        <v>778000</v>
      </c>
      <c r="AH2755" s="30">
        <f t="shared" si="702"/>
        <v>7.7120822622107968E-3</v>
      </c>
      <c r="AI2755" s="31">
        <f t="shared" si="703"/>
        <v>0.88688946015424164</v>
      </c>
      <c r="AJ2755" s="31">
        <f t="shared" si="704"/>
        <v>1.0951156812339331</v>
      </c>
      <c r="AK2755" s="30">
        <f>IF(W2755="si",($S2755*'COSTOS DE CREDITOS'!$C$27)/DATA!$G2755,"")</f>
        <v>65.906835757745824</v>
      </c>
      <c r="AL2755" s="90">
        <f>IF(W2755="si",'COSTOS DE CREDITOS'!$C$35,"")</f>
        <v>20.421138461538462</v>
      </c>
      <c r="AM2755" s="30">
        <f t="shared" ref="AM2755:AM2818" si="708">IF(W2755="si",(20%/52*$S2755)*$T2755,"")</f>
        <v>369.23076923076923</v>
      </c>
      <c r="AN2755" s="30">
        <f t="shared" ref="AN2755:AN2818" si="709">IF(W2755="SI",T2755-Y2755,"")</f>
        <v>0</v>
      </c>
      <c r="AO2755" s="30">
        <f t="shared" ref="AO2755:AO2818" si="710">SUM(AK2755:AN2755)</f>
        <v>455.5587434500535</v>
      </c>
      <c r="AP2755" s="30">
        <f t="shared" ref="AP2755:AP2818" si="711">AA2755-AO2755</f>
        <v>1047.8112565499464</v>
      </c>
      <c r="AQ2755" s="19">
        <f t="shared" ref="AQ2755:AQ2818" si="712">IFERROR(AP2755/AA2755,"")</f>
        <v>0.69697496727348984</v>
      </c>
    </row>
    <row r="2756" spans="1:43" x14ac:dyDescent="0.2">
      <c r="A2756" s="23" t="s">
        <v>5665</v>
      </c>
      <c r="B2756" s="6" t="s">
        <v>5674</v>
      </c>
      <c r="C2756" s="6" t="s">
        <v>5670</v>
      </c>
      <c r="D2756" s="2">
        <v>170069</v>
      </c>
      <c r="E2756" s="2">
        <v>170724</v>
      </c>
      <c r="F2756" s="3" t="s">
        <v>3440</v>
      </c>
      <c r="G2756" s="2">
        <v>5</v>
      </c>
      <c r="H2756" s="2">
        <v>170727</v>
      </c>
      <c r="I2756" s="3" t="s">
        <v>3479</v>
      </c>
      <c r="J2756" s="15">
        <v>45254</v>
      </c>
      <c r="K2756" s="24">
        <v>1286747181</v>
      </c>
      <c r="L2756" s="15">
        <v>45260</v>
      </c>
      <c r="M2756" s="15">
        <v>45260</v>
      </c>
      <c r="N2756" s="15"/>
      <c r="O2756" s="26">
        <f>VLOOKUP(D2756,quash!A$2:$I$7791,9,FALSE)</f>
        <v>2</v>
      </c>
      <c r="P2756" s="7">
        <v>10000</v>
      </c>
      <c r="Q2756" s="26">
        <v>110</v>
      </c>
      <c r="R2756" s="19">
        <v>3.3741050530766099E-2</v>
      </c>
      <c r="S2756" s="26">
        <v>16</v>
      </c>
      <c r="T2756" s="7">
        <v>6000</v>
      </c>
      <c r="U2756" s="2">
        <v>142</v>
      </c>
      <c r="V2756" s="11">
        <v>1503.37</v>
      </c>
      <c r="W2756" s="14" t="s">
        <v>5281</v>
      </c>
      <c r="X2756" s="18">
        <v>1</v>
      </c>
      <c r="Y2756" s="9">
        <v>6000</v>
      </c>
      <c r="Z2756" s="19">
        <f t="shared" si="705"/>
        <v>0</v>
      </c>
      <c r="AA2756" s="25">
        <v>1503.37</v>
      </c>
      <c r="AB2756" s="30">
        <f t="shared" si="706"/>
        <v>285000</v>
      </c>
      <c r="AC2756" s="30">
        <f t="shared" si="699"/>
        <v>2.1052631578947368E-2</v>
      </c>
      <c r="AD2756" s="31">
        <f t="shared" si="700"/>
        <v>2.3157894736842106</v>
      </c>
      <c r="AE2756" s="31">
        <f t="shared" si="701"/>
        <v>2.9894736842105263</v>
      </c>
      <c r="AG2756" s="30">
        <f t="shared" si="707"/>
        <v>1695000</v>
      </c>
      <c r="AH2756" s="30">
        <f t="shared" si="702"/>
        <v>3.5398230088495575E-3</v>
      </c>
      <c r="AI2756" s="31">
        <f t="shared" si="703"/>
        <v>0.38938053097345132</v>
      </c>
      <c r="AJ2756" s="31">
        <f t="shared" si="704"/>
        <v>0.50265486725663711</v>
      </c>
      <c r="AK2756" s="30">
        <f>IF(W2756="si",($S2756*'COSTOS DE CREDITOS'!$C$27)/DATA!$G2756,"")</f>
        <v>65.906835757745824</v>
      </c>
      <c r="AL2756" s="90">
        <f>IF(W2756="si",'COSTOS DE CREDITOS'!$C$35,"")</f>
        <v>20.421138461538462</v>
      </c>
      <c r="AM2756" s="30">
        <f t="shared" si="708"/>
        <v>369.23076923076923</v>
      </c>
      <c r="AN2756" s="30">
        <f t="shared" si="709"/>
        <v>0</v>
      </c>
      <c r="AO2756" s="30">
        <f t="shared" si="710"/>
        <v>455.5587434500535</v>
      </c>
      <c r="AP2756" s="30">
        <f t="shared" si="711"/>
        <v>1047.8112565499464</v>
      </c>
      <c r="AQ2756" s="19">
        <f t="shared" si="712"/>
        <v>0.69697496727348984</v>
      </c>
    </row>
    <row r="2757" spans="1:43" x14ac:dyDescent="0.2">
      <c r="A2757" s="23" t="s">
        <v>5665</v>
      </c>
      <c r="B2757" s="6" t="s">
        <v>5674</v>
      </c>
      <c r="C2757" s="6" t="s">
        <v>5670</v>
      </c>
      <c r="D2757" s="2">
        <v>170064</v>
      </c>
      <c r="E2757" s="2">
        <v>170724</v>
      </c>
      <c r="F2757" s="3" t="s">
        <v>3440</v>
      </c>
      <c r="G2757" s="2">
        <v>5</v>
      </c>
      <c r="H2757" s="2">
        <v>170728</v>
      </c>
      <c r="I2757" s="3" t="s">
        <v>3480</v>
      </c>
      <c r="J2757" s="15">
        <v>45253</v>
      </c>
      <c r="K2757" s="24">
        <v>1286739735</v>
      </c>
      <c r="L2757" s="15">
        <v>45260</v>
      </c>
      <c r="M2757" s="15">
        <v>45260</v>
      </c>
      <c r="N2757" s="15"/>
      <c r="O2757" s="26">
        <f>VLOOKUP(D2757,quash!A$2:$I$7791,9,FALSE)</f>
        <v>2</v>
      </c>
      <c r="P2757" s="7">
        <v>10000</v>
      </c>
      <c r="Q2757" s="26">
        <v>110</v>
      </c>
      <c r="R2757" s="19">
        <v>3.3741050530766099E-2</v>
      </c>
      <c r="S2757" s="26">
        <v>16</v>
      </c>
      <c r="T2757" s="7">
        <v>6000</v>
      </c>
      <c r="U2757" s="2">
        <v>142</v>
      </c>
      <c r="V2757" s="11">
        <v>1503.37</v>
      </c>
      <c r="W2757" s="14" t="s">
        <v>5281</v>
      </c>
      <c r="X2757" s="18">
        <v>1</v>
      </c>
      <c r="Y2757" s="9">
        <v>6000</v>
      </c>
      <c r="Z2757" s="19">
        <f t="shared" si="705"/>
        <v>0</v>
      </c>
      <c r="AA2757" s="25">
        <v>1503.37</v>
      </c>
      <c r="AB2757" s="30">
        <f t="shared" si="706"/>
        <v>285000</v>
      </c>
      <c r="AC2757" s="30">
        <f t="shared" si="699"/>
        <v>2.1052631578947368E-2</v>
      </c>
      <c r="AD2757" s="31">
        <f t="shared" si="700"/>
        <v>2.3157894736842106</v>
      </c>
      <c r="AE2757" s="31">
        <f t="shared" si="701"/>
        <v>2.9894736842105263</v>
      </c>
      <c r="AG2757" s="30">
        <f t="shared" si="707"/>
        <v>1695000</v>
      </c>
      <c r="AH2757" s="30">
        <f t="shared" si="702"/>
        <v>3.5398230088495575E-3</v>
      </c>
      <c r="AI2757" s="31">
        <f t="shared" si="703"/>
        <v>0.38938053097345132</v>
      </c>
      <c r="AJ2757" s="31">
        <f t="shared" si="704"/>
        <v>0.50265486725663711</v>
      </c>
      <c r="AK2757" s="30">
        <f>IF(W2757="si",($S2757*'COSTOS DE CREDITOS'!$C$27)/DATA!$G2757,"")</f>
        <v>65.906835757745824</v>
      </c>
      <c r="AL2757" s="90">
        <f>IF(W2757="si",'COSTOS DE CREDITOS'!$C$35,"")</f>
        <v>20.421138461538462</v>
      </c>
      <c r="AM2757" s="30">
        <f t="shared" si="708"/>
        <v>369.23076923076923</v>
      </c>
      <c r="AN2757" s="30">
        <f t="shared" si="709"/>
        <v>0</v>
      </c>
      <c r="AO2757" s="30">
        <f t="shared" si="710"/>
        <v>455.5587434500535</v>
      </c>
      <c r="AP2757" s="30">
        <f t="shared" si="711"/>
        <v>1047.8112565499464</v>
      </c>
      <c r="AQ2757" s="19">
        <f t="shared" si="712"/>
        <v>0.69697496727348984</v>
      </c>
    </row>
    <row r="2758" spans="1:43" x14ac:dyDescent="0.2">
      <c r="A2758" s="23" t="s">
        <v>5665</v>
      </c>
      <c r="B2758" s="6" t="s">
        <v>5674</v>
      </c>
      <c r="C2758" s="6" t="s">
        <v>5670</v>
      </c>
      <c r="D2758" s="2">
        <v>170070</v>
      </c>
      <c r="E2758" s="2">
        <v>170724</v>
      </c>
      <c r="F2758" s="3" t="s">
        <v>3440</v>
      </c>
      <c r="G2758" s="2">
        <v>5</v>
      </c>
      <c r="H2758" s="2">
        <v>170729</v>
      </c>
      <c r="I2758" s="3" t="s">
        <v>3481</v>
      </c>
      <c r="J2758" s="15">
        <v>45254</v>
      </c>
      <c r="K2758" s="24">
        <v>1286749952</v>
      </c>
      <c r="L2758" s="15">
        <v>45260</v>
      </c>
      <c r="M2758" s="15">
        <v>45260</v>
      </c>
      <c r="N2758" s="15"/>
      <c r="O2758" s="26">
        <f>VLOOKUP(D2758,quash!A$2:$I$7791,9,FALSE)</f>
        <v>2</v>
      </c>
      <c r="P2758" s="7">
        <v>10000</v>
      </c>
      <c r="Q2758" s="26">
        <v>127</v>
      </c>
      <c r="R2758" s="19">
        <v>5.24391097594855E-2</v>
      </c>
      <c r="S2758" s="26">
        <v>16</v>
      </c>
      <c r="T2758" s="7">
        <v>6000</v>
      </c>
      <c r="U2758" s="2">
        <v>142</v>
      </c>
      <c r="V2758" s="11">
        <v>1503.37</v>
      </c>
      <c r="W2758" s="14" t="s">
        <v>5281</v>
      </c>
      <c r="X2758" s="18">
        <v>1</v>
      </c>
      <c r="Y2758" s="9">
        <v>6000</v>
      </c>
      <c r="Z2758" s="19">
        <f t="shared" si="705"/>
        <v>0</v>
      </c>
      <c r="AA2758" s="25">
        <v>1503.37</v>
      </c>
      <c r="AB2758" s="30">
        <f t="shared" si="706"/>
        <v>285000</v>
      </c>
      <c r="AC2758" s="30">
        <f t="shared" si="699"/>
        <v>2.1052631578947368E-2</v>
      </c>
      <c r="AD2758" s="31">
        <f t="shared" si="700"/>
        <v>2.6736842105263157</v>
      </c>
      <c r="AE2758" s="31">
        <f t="shared" si="701"/>
        <v>2.9894736842105263</v>
      </c>
      <c r="AG2758" s="30">
        <f t="shared" si="707"/>
        <v>1695000</v>
      </c>
      <c r="AH2758" s="30">
        <f t="shared" si="702"/>
        <v>3.5398230088495575E-3</v>
      </c>
      <c r="AI2758" s="31">
        <f t="shared" si="703"/>
        <v>0.44955752212389377</v>
      </c>
      <c r="AJ2758" s="31">
        <f t="shared" si="704"/>
        <v>0.50265486725663711</v>
      </c>
      <c r="AK2758" s="30">
        <f>IF(W2758="si",($S2758*'COSTOS DE CREDITOS'!$C$27)/DATA!$G2758,"")</f>
        <v>65.906835757745824</v>
      </c>
      <c r="AL2758" s="90">
        <f>IF(W2758="si",'COSTOS DE CREDITOS'!$C$35,"")</f>
        <v>20.421138461538462</v>
      </c>
      <c r="AM2758" s="30">
        <f t="shared" si="708"/>
        <v>369.23076923076923</v>
      </c>
      <c r="AN2758" s="30">
        <f t="shared" si="709"/>
        <v>0</v>
      </c>
      <c r="AO2758" s="30">
        <f t="shared" si="710"/>
        <v>455.5587434500535</v>
      </c>
      <c r="AP2758" s="30">
        <f t="shared" si="711"/>
        <v>1047.8112565499464</v>
      </c>
      <c r="AQ2758" s="19">
        <f t="shared" si="712"/>
        <v>0.69697496727348984</v>
      </c>
    </row>
    <row r="2759" spans="1:43" x14ac:dyDescent="0.2">
      <c r="A2759" s="23" t="s">
        <v>5665</v>
      </c>
      <c r="B2759" s="6" t="s">
        <v>5673</v>
      </c>
      <c r="C2759" s="6" t="s">
        <v>5667</v>
      </c>
      <c r="D2759" s="2">
        <v>167958</v>
      </c>
      <c r="E2759" s="2">
        <v>170795</v>
      </c>
      <c r="F2759" s="3" t="s">
        <v>3442</v>
      </c>
      <c r="G2759" s="2">
        <v>7</v>
      </c>
      <c r="H2759" s="2">
        <v>170810</v>
      </c>
      <c r="I2759" s="3" t="s">
        <v>3482</v>
      </c>
      <c r="J2759" s="15">
        <v>45230</v>
      </c>
      <c r="K2759" s="24">
        <v>1270190344</v>
      </c>
      <c r="L2759" s="15">
        <v>45260</v>
      </c>
      <c r="M2759" s="15">
        <v>45260</v>
      </c>
      <c r="N2759" s="15"/>
      <c r="O2759" s="26">
        <f>VLOOKUP(D2759,quash!A$2:$I$7791,9,FALSE)</f>
        <v>2</v>
      </c>
      <c r="P2759" s="7">
        <v>10000</v>
      </c>
      <c r="Q2759" s="26">
        <v>90</v>
      </c>
      <c r="R2759" s="19">
        <v>5.9818464604665302E-3</v>
      </c>
      <c r="S2759" s="26">
        <v>16</v>
      </c>
      <c r="T2759" s="7">
        <v>5000</v>
      </c>
      <c r="U2759" s="2">
        <v>147</v>
      </c>
      <c r="V2759" s="11">
        <v>1303.3399999999999</v>
      </c>
      <c r="W2759" s="14" t="s">
        <v>5281</v>
      </c>
      <c r="X2759" s="18">
        <v>1</v>
      </c>
      <c r="Y2759" s="9">
        <v>5000</v>
      </c>
      <c r="Z2759" s="19">
        <f t="shared" si="705"/>
        <v>0</v>
      </c>
      <c r="AA2759" s="25">
        <v>1303.3399999999999</v>
      </c>
      <c r="AB2759" s="30">
        <f t="shared" si="706"/>
        <v>285000</v>
      </c>
      <c r="AC2759" s="30">
        <f t="shared" si="699"/>
        <v>1.7543859649122806E-2</v>
      </c>
      <c r="AD2759" s="31">
        <f t="shared" si="700"/>
        <v>1.5789473684210527</v>
      </c>
      <c r="AE2759" s="31">
        <f t="shared" si="701"/>
        <v>2.5789473684210527</v>
      </c>
      <c r="AG2759" s="30">
        <f t="shared" si="707"/>
        <v>1695000</v>
      </c>
      <c r="AH2759" s="30">
        <f t="shared" si="702"/>
        <v>2.9498525073746312E-3</v>
      </c>
      <c r="AI2759" s="31">
        <f t="shared" si="703"/>
        <v>0.26548672566371678</v>
      </c>
      <c r="AJ2759" s="31">
        <f t="shared" si="704"/>
        <v>0.4336283185840708</v>
      </c>
      <c r="AK2759" s="30">
        <f>IF(W2759="si",($S2759*'COSTOS DE CREDITOS'!$C$27)/DATA!$G2759,"")</f>
        <v>47.07631125553273</v>
      </c>
      <c r="AL2759" s="90">
        <f>IF(W2759="si",'COSTOS DE CREDITOS'!$C$35,"")</f>
        <v>20.421138461538462</v>
      </c>
      <c r="AM2759" s="30">
        <f t="shared" si="708"/>
        <v>307.69230769230774</v>
      </c>
      <c r="AN2759" s="30">
        <f t="shared" si="709"/>
        <v>0</v>
      </c>
      <c r="AO2759" s="30">
        <f t="shared" si="710"/>
        <v>375.1897574093789</v>
      </c>
      <c r="AP2759" s="30">
        <f t="shared" si="711"/>
        <v>928.15024259062102</v>
      </c>
      <c r="AQ2759" s="19">
        <f t="shared" si="712"/>
        <v>0.71213209338363059</v>
      </c>
    </row>
    <row r="2760" spans="1:43" x14ac:dyDescent="0.2">
      <c r="A2760" s="23" t="s">
        <v>5665</v>
      </c>
      <c r="B2760" s="6" t="s">
        <v>5676</v>
      </c>
      <c r="C2760" s="6" t="s">
        <v>5670</v>
      </c>
      <c r="D2760" s="2">
        <v>170162</v>
      </c>
      <c r="E2760" s="2">
        <v>170915</v>
      </c>
      <c r="F2760" s="3" t="s">
        <v>2651</v>
      </c>
      <c r="G2760" s="2">
        <v>5</v>
      </c>
      <c r="H2760" s="2">
        <v>170921</v>
      </c>
      <c r="I2760" s="3" t="s">
        <v>3483</v>
      </c>
      <c r="J2760" s="15">
        <v>45254</v>
      </c>
      <c r="K2760" s="24">
        <v>1287211053</v>
      </c>
      <c r="L2760" s="15">
        <v>45260</v>
      </c>
      <c r="M2760" s="15">
        <v>45260</v>
      </c>
      <c r="N2760" s="15"/>
      <c r="O2760" s="26" t="e">
        <f>VLOOKUP(D2760,quash!A$2:$I$7791,9,FALSE)</f>
        <v>#N/A</v>
      </c>
      <c r="P2760" s="7">
        <v>8000</v>
      </c>
      <c r="Q2760" s="26">
        <v>110</v>
      </c>
      <c r="R2760" s="19">
        <v>5.9818464604665163E-3</v>
      </c>
      <c r="S2760" s="93">
        <v>26</v>
      </c>
      <c r="T2760" s="7">
        <v>7000</v>
      </c>
      <c r="U2760" s="2">
        <v>142</v>
      </c>
      <c r="V2760" s="11">
        <v>1758.65</v>
      </c>
      <c r="W2760" s="14" t="s">
        <v>5281</v>
      </c>
      <c r="X2760" s="18">
        <v>0.79043656650254357</v>
      </c>
      <c r="Y2760" s="9">
        <v>5533.0559655178049</v>
      </c>
      <c r="Z2760" s="19">
        <f t="shared" si="705"/>
        <v>-0.20956343349745643</v>
      </c>
      <c r="AA2760" s="25">
        <v>1390.1012676796984</v>
      </c>
      <c r="AB2760" s="30">
        <f t="shared" si="706"/>
        <v>567000</v>
      </c>
      <c r="AC2760" s="30">
        <f t="shared" si="699"/>
        <v>1.2345679012345678E-2</v>
      </c>
      <c r="AD2760" s="31">
        <f t="shared" si="700"/>
        <v>1.3580246913580245</v>
      </c>
      <c r="AE2760" s="31">
        <f t="shared" si="701"/>
        <v>1.7530864197530862</v>
      </c>
      <c r="AG2760" s="30">
        <f t="shared" si="707"/>
        <v>6126000</v>
      </c>
      <c r="AH2760" s="30">
        <f t="shared" si="702"/>
        <v>1.1426705843943846E-3</v>
      </c>
      <c r="AI2760" s="31">
        <f t="shared" si="703"/>
        <v>0.1256937642833823</v>
      </c>
      <c r="AJ2760" s="31">
        <f t="shared" si="704"/>
        <v>0.16225922298400261</v>
      </c>
      <c r="AK2760" s="30">
        <f>IF(W2760="si",($S2760*'COSTOS DE CREDITOS'!$C$27)/DATA!$G2760,"")</f>
        <v>107.09860810633695</v>
      </c>
      <c r="AL2760" s="90">
        <f>IF(W2760="si",'COSTOS DE CREDITOS'!$C$35,"")</f>
        <v>20.421138461538462</v>
      </c>
      <c r="AM2760" s="30">
        <f t="shared" si="708"/>
        <v>700</v>
      </c>
      <c r="AN2760" s="30">
        <f t="shared" si="709"/>
        <v>1466.9440344821951</v>
      </c>
      <c r="AO2760" s="30">
        <f t="shared" si="710"/>
        <v>2294.4637810500708</v>
      </c>
      <c r="AP2760" s="30">
        <f t="shared" si="711"/>
        <v>-904.36251337037243</v>
      </c>
      <c r="AQ2760" s="19">
        <f t="shared" si="712"/>
        <v>-0.65057311607225443</v>
      </c>
    </row>
    <row r="2761" spans="1:43" x14ac:dyDescent="0.2">
      <c r="A2761" s="23" t="s">
        <v>5665</v>
      </c>
      <c r="B2761" s="6" t="s">
        <v>5676</v>
      </c>
      <c r="C2761" s="6" t="s">
        <v>5670</v>
      </c>
      <c r="D2761" s="2">
        <v>170041</v>
      </c>
      <c r="E2761" s="2">
        <v>170915</v>
      </c>
      <c r="F2761" s="3" t="s">
        <v>2651</v>
      </c>
      <c r="G2761" s="2">
        <v>5</v>
      </c>
      <c r="H2761" s="2">
        <v>170922</v>
      </c>
      <c r="I2761" s="3" t="s">
        <v>3484</v>
      </c>
      <c r="J2761" s="15">
        <v>45254</v>
      </c>
      <c r="K2761" s="24">
        <v>1286628651</v>
      </c>
      <c r="L2761" s="15">
        <v>45260</v>
      </c>
      <c r="M2761" s="15">
        <v>45260</v>
      </c>
      <c r="N2761" s="15"/>
      <c r="O2761" s="26" t="e">
        <f>VLOOKUP(D2761,quash!A$2:$I$7791,9,FALSE)</f>
        <v>#N/A</v>
      </c>
      <c r="P2761" s="7">
        <v>7000</v>
      </c>
      <c r="Q2761" s="26">
        <v>111</v>
      </c>
      <c r="R2761" s="19">
        <v>1.8298129407071966E-2</v>
      </c>
      <c r="S2761" s="93">
        <v>26</v>
      </c>
      <c r="T2761" s="7">
        <v>7000</v>
      </c>
      <c r="U2761" s="2">
        <v>142</v>
      </c>
      <c r="V2761" s="11">
        <v>1758.65</v>
      </c>
      <c r="W2761" s="14" t="s">
        <v>5281</v>
      </c>
      <c r="X2761" s="18">
        <v>0.79043656650254357</v>
      </c>
      <c r="Y2761" s="9">
        <v>5533.0559655178049</v>
      </c>
      <c r="Z2761" s="19">
        <f t="shared" si="705"/>
        <v>-0.20956343349745643</v>
      </c>
      <c r="AA2761" s="25">
        <v>1390.1012676796984</v>
      </c>
      <c r="AB2761" s="30">
        <f t="shared" si="706"/>
        <v>567000</v>
      </c>
      <c r="AC2761" s="30">
        <f t="shared" si="699"/>
        <v>1.2345679012345678E-2</v>
      </c>
      <c r="AD2761" s="31">
        <f t="shared" si="700"/>
        <v>1.3703703703703702</v>
      </c>
      <c r="AE2761" s="31">
        <f t="shared" si="701"/>
        <v>1.7530864197530862</v>
      </c>
      <c r="AG2761" s="30">
        <f t="shared" si="707"/>
        <v>6126000</v>
      </c>
      <c r="AH2761" s="30">
        <f t="shared" si="702"/>
        <v>1.1426705843943846E-3</v>
      </c>
      <c r="AI2761" s="31">
        <f t="shared" si="703"/>
        <v>0.12683643486777668</v>
      </c>
      <c r="AJ2761" s="31">
        <f t="shared" si="704"/>
        <v>0.16225922298400261</v>
      </c>
      <c r="AK2761" s="30">
        <f>IF(W2761="si",($S2761*'COSTOS DE CREDITOS'!$C$27)/DATA!$G2761,"")</f>
        <v>107.09860810633695</v>
      </c>
      <c r="AL2761" s="90">
        <f>IF(W2761="si",'COSTOS DE CREDITOS'!$C$35,"")</f>
        <v>20.421138461538462</v>
      </c>
      <c r="AM2761" s="30">
        <f t="shared" si="708"/>
        <v>700</v>
      </c>
      <c r="AN2761" s="30">
        <f t="shared" si="709"/>
        <v>1466.9440344821951</v>
      </c>
      <c r="AO2761" s="30">
        <f t="shared" si="710"/>
        <v>2294.4637810500708</v>
      </c>
      <c r="AP2761" s="30">
        <f t="shared" si="711"/>
        <v>-904.36251337037243</v>
      </c>
      <c r="AQ2761" s="19">
        <f t="shared" si="712"/>
        <v>-0.65057311607225443</v>
      </c>
    </row>
    <row r="2762" spans="1:43" x14ac:dyDescent="0.2">
      <c r="A2762" s="23" t="s">
        <v>5665</v>
      </c>
      <c r="B2762" s="6" t="s">
        <v>5672</v>
      </c>
      <c r="C2762" s="6" t="s">
        <v>5667</v>
      </c>
      <c r="D2762" s="2">
        <v>170421</v>
      </c>
      <c r="E2762" s="2">
        <v>170753</v>
      </c>
      <c r="F2762" s="3" t="s">
        <v>2773</v>
      </c>
      <c r="G2762" s="2">
        <v>8</v>
      </c>
      <c r="H2762" s="2">
        <v>170769</v>
      </c>
      <c r="I2762" s="3" t="s">
        <v>3485</v>
      </c>
      <c r="J2762" s="15">
        <v>45259</v>
      </c>
      <c r="K2762" s="24">
        <v>1290396357</v>
      </c>
      <c r="L2762" s="15">
        <v>45260</v>
      </c>
      <c r="M2762" s="15">
        <v>45260</v>
      </c>
      <c r="N2762" s="15"/>
      <c r="O2762" s="26">
        <f>VLOOKUP(D2762,quash!A$2:$I$7791,9,FALSE)</f>
        <v>1</v>
      </c>
      <c r="P2762" s="7">
        <v>10000</v>
      </c>
      <c r="Q2762" s="26">
        <v>115</v>
      </c>
      <c r="R2762" s="19">
        <v>3.97705569269148E-2</v>
      </c>
      <c r="S2762" s="26">
        <v>16</v>
      </c>
      <c r="T2762" s="7">
        <v>6000</v>
      </c>
      <c r="U2762" s="2">
        <v>147</v>
      </c>
      <c r="V2762" s="11">
        <v>1558.57</v>
      </c>
      <c r="W2762" s="14" t="s">
        <v>5281</v>
      </c>
      <c r="X2762" s="18">
        <v>1</v>
      </c>
      <c r="Y2762" s="9">
        <v>6000</v>
      </c>
      <c r="Z2762" s="19">
        <f t="shared" si="705"/>
        <v>0</v>
      </c>
      <c r="AA2762" s="25">
        <v>1558.57</v>
      </c>
      <c r="AB2762" s="30">
        <f t="shared" si="706"/>
        <v>227000</v>
      </c>
      <c r="AC2762" s="30">
        <f t="shared" si="699"/>
        <v>2.643171806167401E-2</v>
      </c>
      <c r="AD2762" s="31">
        <f t="shared" si="700"/>
        <v>3.0396475770925111</v>
      </c>
      <c r="AE2762" s="31">
        <f t="shared" si="701"/>
        <v>3.8854625550660793</v>
      </c>
      <c r="AG2762" s="30">
        <f t="shared" si="707"/>
        <v>2427000</v>
      </c>
      <c r="AH2762" s="30">
        <f t="shared" si="702"/>
        <v>2.472187886279357E-3</v>
      </c>
      <c r="AI2762" s="31">
        <f t="shared" si="703"/>
        <v>0.28430160692212608</v>
      </c>
      <c r="AJ2762" s="31">
        <f t="shared" si="704"/>
        <v>0.36341161928306548</v>
      </c>
      <c r="AK2762" s="30">
        <f>IF(W2762="si",($S2762*'COSTOS DE CREDITOS'!$C$27)/DATA!$G2762,"")</f>
        <v>41.191772348591137</v>
      </c>
      <c r="AL2762" s="90">
        <f>IF(W2762="si",'COSTOS DE CREDITOS'!$C$35,"")</f>
        <v>20.421138461538462</v>
      </c>
      <c r="AM2762" s="30">
        <f t="shared" si="708"/>
        <v>369.23076923076923</v>
      </c>
      <c r="AN2762" s="30">
        <f t="shared" si="709"/>
        <v>0</v>
      </c>
      <c r="AO2762" s="30">
        <f t="shared" si="710"/>
        <v>430.84368004089885</v>
      </c>
      <c r="AP2762" s="30">
        <f t="shared" si="711"/>
        <v>1127.7263199591011</v>
      </c>
      <c r="AQ2762" s="19">
        <f t="shared" si="712"/>
        <v>0.72356475484521143</v>
      </c>
    </row>
    <row r="2763" spans="1:43" x14ac:dyDescent="0.2">
      <c r="A2763" s="23" t="s">
        <v>5665</v>
      </c>
      <c r="B2763" s="6" t="s">
        <v>5682</v>
      </c>
      <c r="C2763" s="6" t="s">
        <v>5670</v>
      </c>
      <c r="D2763" s="2">
        <v>169319</v>
      </c>
      <c r="E2763" s="2">
        <v>170931</v>
      </c>
      <c r="F2763" s="3" t="s">
        <v>277</v>
      </c>
      <c r="G2763" s="2">
        <v>8</v>
      </c>
      <c r="H2763" s="2">
        <v>170941</v>
      </c>
      <c r="I2763" s="3" t="s">
        <v>3486</v>
      </c>
      <c r="J2763" s="15">
        <v>45245</v>
      </c>
      <c r="K2763" s="24">
        <v>1279362424</v>
      </c>
      <c r="L2763" s="15">
        <v>45260</v>
      </c>
      <c r="M2763" s="15">
        <v>45260</v>
      </c>
      <c r="N2763" s="15"/>
      <c r="O2763" s="26">
        <f>VLOOKUP(D2763,quash!A$2:$I$7791,9,FALSE)</f>
        <v>1</v>
      </c>
      <c r="P2763" s="7">
        <v>5000</v>
      </c>
      <c r="Q2763" s="26">
        <v>147</v>
      </c>
      <c r="R2763" s="19">
        <v>5.8283715876113994E-2</v>
      </c>
      <c r="S2763" s="26">
        <v>16</v>
      </c>
      <c r="T2763" s="7">
        <v>10000</v>
      </c>
      <c r="U2763" s="2">
        <v>142</v>
      </c>
      <c r="V2763" s="11">
        <v>2510.34</v>
      </c>
      <c r="W2763" s="14" t="s">
        <v>5281</v>
      </c>
      <c r="X2763" s="18">
        <v>1</v>
      </c>
      <c r="Y2763" s="9">
        <v>10000</v>
      </c>
      <c r="Z2763" s="19">
        <f t="shared" si="705"/>
        <v>0</v>
      </c>
      <c r="AA2763" s="25">
        <v>2510.34</v>
      </c>
      <c r="AB2763" s="30">
        <f t="shared" si="706"/>
        <v>227000</v>
      </c>
      <c r="AC2763" s="30">
        <f t="shared" si="699"/>
        <v>4.405286343612335E-2</v>
      </c>
      <c r="AD2763" s="31">
        <f t="shared" si="700"/>
        <v>6.4757709251101323</v>
      </c>
      <c r="AE2763" s="31">
        <f t="shared" si="701"/>
        <v>6.2555066079295161</v>
      </c>
      <c r="AG2763" s="30">
        <f t="shared" si="707"/>
        <v>2427000</v>
      </c>
      <c r="AH2763" s="30">
        <f t="shared" si="702"/>
        <v>4.1203131437989289E-3</v>
      </c>
      <c r="AI2763" s="31">
        <f t="shared" si="703"/>
        <v>0.60568603213844252</v>
      </c>
      <c r="AJ2763" s="31">
        <f t="shared" si="704"/>
        <v>0.58508446641944789</v>
      </c>
      <c r="AK2763" s="30">
        <f>IF(W2763="si",($S2763*'COSTOS DE CREDITOS'!$C$27)/DATA!$G2763,"")</f>
        <v>41.191772348591137</v>
      </c>
      <c r="AL2763" s="90">
        <f>IF(W2763="si",'COSTOS DE CREDITOS'!$C$35,"")</f>
        <v>20.421138461538462</v>
      </c>
      <c r="AM2763" s="30">
        <f t="shared" si="708"/>
        <v>615.38461538461547</v>
      </c>
      <c r="AN2763" s="30">
        <f t="shared" si="709"/>
        <v>0</v>
      </c>
      <c r="AO2763" s="30">
        <f t="shared" si="710"/>
        <v>676.99752619474509</v>
      </c>
      <c r="AP2763" s="30">
        <f t="shared" si="711"/>
        <v>1833.3424738052549</v>
      </c>
      <c r="AQ2763" s="19">
        <f t="shared" si="712"/>
        <v>0.73031640088802907</v>
      </c>
    </row>
    <row r="2764" spans="1:43" x14ac:dyDescent="0.2">
      <c r="A2764" s="23" t="s">
        <v>5665</v>
      </c>
      <c r="B2764" s="6" t="s">
        <v>5684</v>
      </c>
      <c r="C2764" s="6" t="s">
        <v>5667</v>
      </c>
      <c r="D2764" s="2">
        <v>170282</v>
      </c>
      <c r="E2764" s="2">
        <v>170984</v>
      </c>
      <c r="F2764" s="3" t="s">
        <v>3443</v>
      </c>
      <c r="G2764" s="2">
        <v>5</v>
      </c>
      <c r="H2764" s="2">
        <v>170986</v>
      </c>
      <c r="I2764" s="3" t="s">
        <v>3487</v>
      </c>
      <c r="J2764" s="15">
        <v>45255</v>
      </c>
      <c r="K2764" s="24">
        <v>1288806667</v>
      </c>
      <c r="L2764" s="15">
        <v>45260</v>
      </c>
      <c r="M2764" s="15">
        <v>45260</v>
      </c>
      <c r="N2764" s="15"/>
      <c r="O2764" s="26">
        <f>VLOOKUP(D2764,quash!A$2:$I$7791,9,FALSE)</f>
        <v>2</v>
      </c>
      <c r="P2764" s="7">
        <v>10000</v>
      </c>
      <c r="Q2764" s="26">
        <v>132</v>
      </c>
      <c r="R2764" s="19">
        <v>5.8283715876113903E-2</v>
      </c>
      <c r="S2764" s="26">
        <v>16</v>
      </c>
      <c r="T2764" s="7">
        <v>10000</v>
      </c>
      <c r="U2764" s="2">
        <v>142</v>
      </c>
      <c r="V2764" s="11">
        <v>2510.34</v>
      </c>
      <c r="W2764" s="14" t="s">
        <v>5281</v>
      </c>
      <c r="X2764" s="18">
        <v>1</v>
      </c>
      <c r="Y2764" s="9">
        <v>10000</v>
      </c>
      <c r="Z2764" s="19">
        <f t="shared" si="705"/>
        <v>0</v>
      </c>
      <c r="AA2764" s="25">
        <v>2510.34</v>
      </c>
      <c r="AB2764" s="30">
        <f t="shared" si="706"/>
        <v>285000</v>
      </c>
      <c r="AC2764" s="30">
        <f t="shared" si="699"/>
        <v>3.5087719298245612E-2</v>
      </c>
      <c r="AD2764" s="31">
        <f t="shared" si="700"/>
        <v>4.6315789473684212</v>
      </c>
      <c r="AE2764" s="31">
        <f t="shared" si="701"/>
        <v>4.9824561403508767</v>
      </c>
      <c r="AG2764" s="30">
        <f t="shared" si="707"/>
        <v>1695000</v>
      </c>
      <c r="AH2764" s="30">
        <f t="shared" si="702"/>
        <v>5.8997050147492625E-3</v>
      </c>
      <c r="AI2764" s="31">
        <f t="shared" si="703"/>
        <v>0.77876106194690264</v>
      </c>
      <c r="AJ2764" s="31">
        <f t="shared" si="704"/>
        <v>0.83775811209439532</v>
      </c>
      <c r="AK2764" s="30">
        <f>IF(W2764="si",($S2764*'COSTOS DE CREDITOS'!$C$27)/DATA!$G2764,"")</f>
        <v>65.906835757745824</v>
      </c>
      <c r="AL2764" s="90">
        <f>IF(W2764="si",'COSTOS DE CREDITOS'!$C$35,"")</f>
        <v>20.421138461538462</v>
      </c>
      <c r="AM2764" s="30">
        <f t="shared" si="708"/>
        <v>615.38461538461547</v>
      </c>
      <c r="AN2764" s="30">
        <f t="shared" si="709"/>
        <v>0</v>
      </c>
      <c r="AO2764" s="30">
        <f t="shared" si="710"/>
        <v>701.7125896038998</v>
      </c>
      <c r="AP2764" s="30">
        <f t="shared" si="711"/>
        <v>1808.6274103961005</v>
      </c>
      <c r="AQ2764" s="19">
        <f t="shared" si="712"/>
        <v>0.72047109570659762</v>
      </c>
    </row>
    <row r="2765" spans="1:43" x14ac:dyDescent="0.2">
      <c r="A2765" s="23" t="s">
        <v>5665</v>
      </c>
      <c r="B2765" s="6" t="s">
        <v>5684</v>
      </c>
      <c r="C2765" s="6" t="s">
        <v>5667</v>
      </c>
      <c r="D2765" s="2">
        <v>170279</v>
      </c>
      <c r="E2765" s="2">
        <v>170984</v>
      </c>
      <c r="F2765" s="3" t="s">
        <v>3443</v>
      </c>
      <c r="G2765" s="2">
        <v>5</v>
      </c>
      <c r="H2765" s="2">
        <v>170987</v>
      </c>
      <c r="I2765" s="3" t="s">
        <v>3488</v>
      </c>
      <c r="J2765" s="15">
        <v>45259</v>
      </c>
      <c r="K2765" s="24">
        <v>1288806540</v>
      </c>
      <c r="L2765" s="15">
        <v>45260</v>
      </c>
      <c r="M2765" s="15">
        <v>45260</v>
      </c>
      <c r="N2765" s="15"/>
      <c r="O2765" s="26">
        <f>VLOOKUP(D2765,quash!A$2:$I$7791,9,FALSE)</f>
        <v>1</v>
      </c>
      <c r="P2765" s="7">
        <v>10000</v>
      </c>
      <c r="Q2765" s="26">
        <v>147</v>
      </c>
      <c r="R2765" s="19">
        <v>7.9000519063170294E-2</v>
      </c>
      <c r="S2765" s="26">
        <v>16</v>
      </c>
      <c r="T2765" s="7">
        <v>10000</v>
      </c>
      <c r="U2765" s="2">
        <v>142</v>
      </c>
      <c r="V2765" s="11">
        <v>2510.34</v>
      </c>
      <c r="W2765" s="14" t="s">
        <v>5281</v>
      </c>
      <c r="X2765" s="18">
        <v>1</v>
      </c>
      <c r="Y2765" s="9">
        <v>10000</v>
      </c>
      <c r="Z2765" s="19">
        <f t="shared" si="705"/>
        <v>0</v>
      </c>
      <c r="AA2765" s="25">
        <v>2510.34</v>
      </c>
      <c r="AB2765" s="30">
        <f t="shared" si="706"/>
        <v>227000</v>
      </c>
      <c r="AC2765" s="30">
        <f t="shared" si="699"/>
        <v>4.405286343612335E-2</v>
      </c>
      <c r="AD2765" s="31">
        <f t="shared" si="700"/>
        <v>6.4757709251101323</v>
      </c>
      <c r="AE2765" s="31">
        <f t="shared" si="701"/>
        <v>6.2555066079295161</v>
      </c>
      <c r="AG2765" s="30">
        <f t="shared" si="707"/>
        <v>2427000</v>
      </c>
      <c r="AH2765" s="30">
        <f t="shared" si="702"/>
        <v>4.1203131437989289E-3</v>
      </c>
      <c r="AI2765" s="31">
        <f t="shared" si="703"/>
        <v>0.60568603213844252</v>
      </c>
      <c r="AJ2765" s="31">
        <f t="shared" si="704"/>
        <v>0.58508446641944789</v>
      </c>
      <c r="AK2765" s="30">
        <f>IF(W2765="si",($S2765*'COSTOS DE CREDITOS'!$C$27)/DATA!$G2765,"")</f>
        <v>65.906835757745824</v>
      </c>
      <c r="AL2765" s="90">
        <f>IF(W2765="si",'COSTOS DE CREDITOS'!$C$35,"")</f>
        <v>20.421138461538462</v>
      </c>
      <c r="AM2765" s="30">
        <f t="shared" si="708"/>
        <v>615.38461538461547</v>
      </c>
      <c r="AN2765" s="30">
        <f t="shared" si="709"/>
        <v>0</v>
      </c>
      <c r="AO2765" s="30">
        <f t="shared" si="710"/>
        <v>701.7125896038998</v>
      </c>
      <c r="AP2765" s="30">
        <f t="shared" si="711"/>
        <v>1808.6274103961005</v>
      </c>
      <c r="AQ2765" s="19">
        <f t="shared" si="712"/>
        <v>0.72047109570659762</v>
      </c>
    </row>
    <row r="2766" spans="1:43" x14ac:dyDescent="0.2">
      <c r="A2766" s="23" t="s">
        <v>5665</v>
      </c>
      <c r="B2766" s="6" t="s">
        <v>5684</v>
      </c>
      <c r="C2766" s="6" t="s">
        <v>5667</v>
      </c>
      <c r="D2766" s="2">
        <v>170277</v>
      </c>
      <c r="E2766" s="2">
        <v>170984</v>
      </c>
      <c r="F2766" s="3" t="s">
        <v>3443</v>
      </c>
      <c r="G2766" s="2">
        <v>5</v>
      </c>
      <c r="H2766" s="2">
        <v>170992</v>
      </c>
      <c r="I2766" s="3" t="s">
        <v>3489</v>
      </c>
      <c r="J2766" s="15">
        <v>45255</v>
      </c>
      <c r="K2766" s="24">
        <v>1288806058</v>
      </c>
      <c r="L2766" s="15">
        <v>45260</v>
      </c>
      <c r="M2766" s="15">
        <v>45260</v>
      </c>
      <c r="N2766" s="15"/>
      <c r="O2766" s="26" t="e">
        <f>VLOOKUP(D2766,quash!A$2:$I$7791,9,FALSE)</f>
        <v>#N/A</v>
      </c>
      <c r="P2766" s="7">
        <v>8000</v>
      </c>
      <c r="Q2766" s="26">
        <v>110</v>
      </c>
      <c r="R2766" s="19">
        <v>3.3220596517330447E-2</v>
      </c>
      <c r="S2766" s="26">
        <v>16</v>
      </c>
      <c r="T2766" s="7">
        <v>10000</v>
      </c>
      <c r="U2766" s="2">
        <v>142</v>
      </c>
      <c r="V2766" s="11">
        <v>2510.34</v>
      </c>
      <c r="W2766" s="14" t="s">
        <v>5281</v>
      </c>
      <c r="X2766" s="18">
        <v>1</v>
      </c>
      <c r="Y2766" s="9">
        <v>10000</v>
      </c>
      <c r="Z2766" s="19">
        <f t="shared" si="705"/>
        <v>0</v>
      </c>
      <c r="AA2766" s="25">
        <v>2510.34</v>
      </c>
      <c r="AB2766" s="30">
        <f t="shared" si="706"/>
        <v>567000</v>
      </c>
      <c r="AC2766" s="30">
        <f t="shared" si="699"/>
        <v>1.7636684303350969E-2</v>
      </c>
      <c r="AD2766" s="31">
        <f t="shared" si="700"/>
        <v>1.9400352733686066</v>
      </c>
      <c r="AE2766" s="31">
        <f t="shared" si="701"/>
        <v>2.5044091710758378</v>
      </c>
      <c r="AG2766" s="30">
        <f t="shared" si="707"/>
        <v>6126000</v>
      </c>
      <c r="AH2766" s="30">
        <f t="shared" si="702"/>
        <v>1.632386549134835E-3</v>
      </c>
      <c r="AI2766" s="31">
        <f t="shared" si="703"/>
        <v>0.17956252040483187</v>
      </c>
      <c r="AJ2766" s="31">
        <f t="shared" si="704"/>
        <v>0.23179888997714657</v>
      </c>
      <c r="AK2766" s="30">
        <f>IF(W2766="si",($S2766*'COSTOS DE CREDITOS'!$C$27)/DATA!$G2766,"")</f>
        <v>65.906835757745824</v>
      </c>
      <c r="AL2766" s="90">
        <f>IF(W2766="si",'COSTOS DE CREDITOS'!$C$35,"")</f>
        <v>20.421138461538462</v>
      </c>
      <c r="AM2766" s="30">
        <f t="shared" si="708"/>
        <v>615.38461538461547</v>
      </c>
      <c r="AN2766" s="30">
        <f t="shared" si="709"/>
        <v>0</v>
      </c>
      <c r="AO2766" s="30">
        <f t="shared" si="710"/>
        <v>701.7125896038998</v>
      </c>
      <c r="AP2766" s="30">
        <f t="shared" si="711"/>
        <v>1808.6274103961005</v>
      </c>
      <c r="AQ2766" s="19">
        <f t="shared" si="712"/>
        <v>0.72047109570659762</v>
      </c>
    </row>
    <row r="2767" spans="1:43" x14ac:dyDescent="0.2">
      <c r="A2767" s="23" t="s">
        <v>5665</v>
      </c>
      <c r="B2767" s="6" t="s">
        <v>5684</v>
      </c>
      <c r="C2767" s="6" t="s">
        <v>5667</v>
      </c>
      <c r="D2767" s="2">
        <v>170678</v>
      </c>
      <c r="E2767" s="2">
        <v>170984</v>
      </c>
      <c r="F2767" s="3" t="s">
        <v>3443</v>
      </c>
      <c r="G2767" s="2">
        <v>5</v>
      </c>
      <c r="H2767" s="2">
        <v>170995</v>
      </c>
      <c r="I2767" s="3" t="s">
        <v>3490</v>
      </c>
      <c r="J2767" s="15">
        <v>45260</v>
      </c>
      <c r="K2767" s="24">
        <v>1291596707</v>
      </c>
      <c r="L2767" s="15">
        <v>45260</v>
      </c>
      <c r="M2767" s="15">
        <v>45260</v>
      </c>
      <c r="N2767" s="15"/>
      <c r="O2767" s="26" t="e">
        <f>VLOOKUP(D2767,quash!A$2:$I$7791,9,FALSE)</f>
        <v>#N/A</v>
      </c>
      <c r="P2767" s="7">
        <v>8000</v>
      </c>
      <c r="Q2767" s="26">
        <v>110</v>
      </c>
      <c r="R2767" s="19">
        <v>3.3220596517330447E-2</v>
      </c>
      <c r="S2767" s="26">
        <v>16</v>
      </c>
      <c r="T2767" s="7">
        <v>7000</v>
      </c>
      <c r="U2767" s="2">
        <v>142</v>
      </c>
      <c r="V2767" s="11">
        <v>1758.65</v>
      </c>
      <c r="W2767" s="14" t="s">
        <v>5281</v>
      </c>
      <c r="X2767" s="18">
        <v>1</v>
      </c>
      <c r="Y2767" s="9">
        <v>7000</v>
      </c>
      <c r="Z2767" s="19">
        <f t="shared" si="705"/>
        <v>0</v>
      </c>
      <c r="AA2767" s="25">
        <v>1758.65</v>
      </c>
      <c r="AB2767" s="30">
        <f t="shared" si="706"/>
        <v>567000</v>
      </c>
      <c r="AC2767" s="30">
        <f t="shared" si="699"/>
        <v>1.2345679012345678E-2</v>
      </c>
      <c r="AD2767" s="31">
        <f t="shared" si="700"/>
        <v>1.3580246913580245</v>
      </c>
      <c r="AE2767" s="31">
        <f t="shared" si="701"/>
        <v>1.7530864197530862</v>
      </c>
      <c r="AG2767" s="30">
        <f t="shared" si="707"/>
        <v>6126000</v>
      </c>
      <c r="AH2767" s="30">
        <f t="shared" si="702"/>
        <v>1.1426705843943846E-3</v>
      </c>
      <c r="AI2767" s="31">
        <f t="shared" si="703"/>
        <v>0.1256937642833823</v>
      </c>
      <c r="AJ2767" s="31">
        <f t="shared" si="704"/>
        <v>0.16225922298400261</v>
      </c>
      <c r="AK2767" s="30">
        <f>IF(W2767="si",($S2767*'COSTOS DE CREDITOS'!$C$27)/DATA!$G2767,"")</f>
        <v>65.906835757745824</v>
      </c>
      <c r="AL2767" s="90">
        <f>IF(W2767="si",'COSTOS DE CREDITOS'!$C$35,"")</f>
        <v>20.421138461538462</v>
      </c>
      <c r="AM2767" s="30">
        <f t="shared" si="708"/>
        <v>430.76923076923077</v>
      </c>
      <c r="AN2767" s="30">
        <f t="shared" si="709"/>
        <v>0</v>
      </c>
      <c r="AO2767" s="30">
        <f t="shared" si="710"/>
        <v>517.09720498851505</v>
      </c>
      <c r="AP2767" s="30">
        <f t="shared" si="711"/>
        <v>1241.5527950114852</v>
      </c>
      <c r="AQ2767" s="19">
        <f t="shared" si="712"/>
        <v>0.70596923493104657</v>
      </c>
    </row>
    <row r="2768" spans="1:43" x14ac:dyDescent="0.2">
      <c r="A2768" s="23" t="s">
        <v>5665</v>
      </c>
      <c r="B2768" s="6" t="s">
        <v>5669</v>
      </c>
      <c r="C2768" s="6" t="s">
        <v>5670</v>
      </c>
      <c r="D2768" s="2">
        <v>170022</v>
      </c>
      <c r="E2768" s="2">
        <v>170851</v>
      </c>
      <c r="F2768" s="3" t="s">
        <v>3445</v>
      </c>
      <c r="G2768" s="2">
        <v>7</v>
      </c>
      <c r="H2768" s="2">
        <v>170857</v>
      </c>
      <c r="I2768" s="3" t="s">
        <v>3491</v>
      </c>
      <c r="J2768" s="15">
        <v>45253</v>
      </c>
      <c r="K2768" s="24">
        <v>1286547075</v>
      </c>
      <c r="L2768" s="15">
        <v>45260</v>
      </c>
      <c r="M2768" s="15">
        <v>45260</v>
      </c>
      <c r="N2768" s="15"/>
      <c r="O2768" s="26">
        <f>VLOOKUP(D2768,quash!A$2:$I$7791,9,FALSE)</f>
        <v>6</v>
      </c>
      <c r="P2768" s="7">
        <v>10000</v>
      </c>
      <c r="Q2768" s="26">
        <v>115</v>
      </c>
      <c r="R2768" s="19">
        <v>3.97705569269148E-2</v>
      </c>
      <c r="S2768" s="26">
        <v>16</v>
      </c>
      <c r="T2768" s="7">
        <v>7000</v>
      </c>
      <c r="U2768" s="2">
        <v>142</v>
      </c>
      <c r="V2768" s="11">
        <v>1758.65</v>
      </c>
      <c r="W2768" s="14" t="s">
        <v>5281</v>
      </c>
      <c r="X2768" s="18">
        <v>1</v>
      </c>
      <c r="Y2768" s="9">
        <v>7000</v>
      </c>
      <c r="Z2768" s="19">
        <f t="shared" si="705"/>
        <v>0</v>
      </c>
      <c r="AA2768" s="25">
        <v>1758.65</v>
      </c>
      <c r="AB2768" s="30">
        <f t="shared" si="706"/>
        <v>52000</v>
      </c>
      <c r="AC2768" s="30">
        <f t="shared" si="699"/>
        <v>0.13461538461538461</v>
      </c>
      <c r="AD2768" s="31">
        <f t="shared" si="700"/>
        <v>15.48076923076923</v>
      </c>
      <c r="AE2768" s="31">
        <f t="shared" si="701"/>
        <v>19.115384615384613</v>
      </c>
      <c r="AG2768" s="30">
        <f t="shared" si="707"/>
        <v>288000</v>
      </c>
      <c r="AH2768" s="30">
        <f t="shared" si="702"/>
        <v>2.4305555555555556E-2</v>
      </c>
      <c r="AI2768" s="31">
        <f t="shared" si="703"/>
        <v>2.7951388888888888</v>
      </c>
      <c r="AJ2768" s="31">
        <f t="shared" si="704"/>
        <v>3.4513888888888888</v>
      </c>
      <c r="AK2768" s="30">
        <f>IF(W2768="si",($S2768*'COSTOS DE CREDITOS'!$C$27)/DATA!$G2768,"")</f>
        <v>47.07631125553273</v>
      </c>
      <c r="AL2768" s="90">
        <f>IF(W2768="si",'COSTOS DE CREDITOS'!$C$35,"")</f>
        <v>20.421138461538462</v>
      </c>
      <c r="AM2768" s="30">
        <f t="shared" si="708"/>
        <v>430.76923076923077</v>
      </c>
      <c r="AN2768" s="30">
        <f t="shared" si="709"/>
        <v>0</v>
      </c>
      <c r="AO2768" s="30">
        <f t="shared" si="710"/>
        <v>498.26668048630199</v>
      </c>
      <c r="AP2768" s="30">
        <f t="shared" si="711"/>
        <v>1260.3833195136981</v>
      </c>
      <c r="AQ2768" s="19">
        <f t="shared" si="712"/>
        <v>0.71667660962311885</v>
      </c>
    </row>
    <row r="2769" spans="1:43" x14ac:dyDescent="0.2">
      <c r="A2769" s="23" t="s">
        <v>5665</v>
      </c>
      <c r="B2769" s="6" t="s">
        <v>5678</v>
      </c>
      <c r="C2769" s="6" t="s">
        <v>5670</v>
      </c>
      <c r="D2769" s="2">
        <v>170595</v>
      </c>
      <c r="E2769" s="2">
        <v>170730</v>
      </c>
      <c r="F2769" s="3" t="s">
        <v>1278</v>
      </c>
      <c r="G2769" s="2">
        <v>5</v>
      </c>
      <c r="H2769" s="2">
        <v>170882</v>
      </c>
      <c r="I2769" s="3" t="s">
        <v>3492</v>
      </c>
      <c r="J2769" s="15">
        <v>45258</v>
      </c>
      <c r="K2769" s="24">
        <v>1290931816</v>
      </c>
      <c r="L2769" s="15">
        <v>45260</v>
      </c>
      <c r="M2769" s="15">
        <v>45260</v>
      </c>
      <c r="N2769" s="15"/>
      <c r="O2769" s="26">
        <f>VLOOKUP(D2769,quash!A$2:$I$7791,9,FALSE)</f>
        <v>1</v>
      </c>
      <c r="P2769" s="7">
        <v>10000</v>
      </c>
      <c r="Q2769" s="26">
        <v>110</v>
      </c>
      <c r="R2769" s="19">
        <v>3.3741050530766099E-2</v>
      </c>
      <c r="S2769" s="26">
        <v>16</v>
      </c>
      <c r="T2769" s="7">
        <v>5000</v>
      </c>
      <c r="U2769" s="2">
        <v>147</v>
      </c>
      <c r="V2769" s="11">
        <v>1303.3399999999999</v>
      </c>
      <c r="W2769" s="14" t="s">
        <v>5281</v>
      </c>
      <c r="X2769" s="18">
        <v>1</v>
      </c>
      <c r="Y2769" s="9">
        <v>5000</v>
      </c>
      <c r="Z2769" s="19">
        <f t="shared" si="705"/>
        <v>0</v>
      </c>
      <c r="AA2769" s="25">
        <v>1303.3399999999999</v>
      </c>
      <c r="AB2769" s="30">
        <f t="shared" si="706"/>
        <v>227000</v>
      </c>
      <c r="AC2769" s="30">
        <f t="shared" ref="AC2769:AC2800" si="713">$T2769/AB2769</f>
        <v>2.2026431718061675E-2</v>
      </c>
      <c r="AD2769" s="31">
        <f t="shared" ref="AD2769:AD2800" si="714">AC2769*$Q2769</f>
        <v>2.4229074889867843</v>
      </c>
      <c r="AE2769" s="31">
        <f t="shared" ref="AE2769:AE2798" si="715">AC2769*$U2769</f>
        <v>3.2378854625550662</v>
      </c>
      <c r="AG2769" s="30">
        <f t="shared" si="707"/>
        <v>2427000</v>
      </c>
      <c r="AH2769" s="30">
        <f t="shared" si="702"/>
        <v>2.0601565718994645E-3</v>
      </c>
      <c r="AI2769" s="31">
        <f t="shared" si="703"/>
        <v>0.2266172229089411</v>
      </c>
      <c r="AJ2769" s="31">
        <f t="shared" si="704"/>
        <v>0.30284301606922126</v>
      </c>
      <c r="AK2769" s="30">
        <f>IF(W2769="si",($S2769*'COSTOS DE CREDITOS'!$C$27)/DATA!$G2769,"")</f>
        <v>65.906835757745824</v>
      </c>
      <c r="AL2769" s="90">
        <f>IF(W2769="si",'COSTOS DE CREDITOS'!$C$35,"")</f>
        <v>20.421138461538462</v>
      </c>
      <c r="AM2769" s="30">
        <f t="shared" si="708"/>
        <v>307.69230769230774</v>
      </c>
      <c r="AN2769" s="30">
        <f t="shared" si="709"/>
        <v>0</v>
      </c>
      <c r="AO2769" s="30">
        <f t="shared" si="710"/>
        <v>394.02028191159201</v>
      </c>
      <c r="AP2769" s="30">
        <f t="shared" si="711"/>
        <v>909.31971808840785</v>
      </c>
      <c r="AQ2769" s="19">
        <f t="shared" si="712"/>
        <v>0.69768419452208008</v>
      </c>
    </row>
    <row r="2770" spans="1:43" x14ac:dyDescent="0.2">
      <c r="A2770" s="23" t="s">
        <v>5665</v>
      </c>
      <c r="B2770" s="6" t="s">
        <v>5666</v>
      </c>
      <c r="C2770" s="6" t="s">
        <v>5667</v>
      </c>
      <c r="D2770" s="2">
        <v>170478</v>
      </c>
      <c r="E2770" s="2">
        <v>171002</v>
      </c>
      <c r="F2770" s="3" t="s">
        <v>3447</v>
      </c>
      <c r="G2770" s="2">
        <v>5</v>
      </c>
      <c r="H2770" s="2">
        <v>171005</v>
      </c>
      <c r="I2770" s="3" t="s">
        <v>3493</v>
      </c>
      <c r="J2770" s="15">
        <v>45258</v>
      </c>
      <c r="K2770" s="24">
        <v>1290613765</v>
      </c>
      <c r="L2770" s="15">
        <v>45260</v>
      </c>
      <c r="M2770" s="15">
        <v>45260</v>
      </c>
      <c r="N2770" s="15"/>
      <c r="O2770" s="26">
        <f>VLOOKUP(D2770,quash!A$2:$I$7791,9,FALSE)</f>
        <v>1</v>
      </c>
      <c r="P2770" s="7">
        <v>10000</v>
      </c>
      <c r="Q2770" s="26">
        <v>110</v>
      </c>
      <c r="R2770" s="19">
        <v>3.3741050530766099E-2</v>
      </c>
      <c r="S2770" s="26">
        <v>16</v>
      </c>
      <c r="T2770" s="7">
        <v>6000</v>
      </c>
      <c r="U2770" s="2">
        <v>142</v>
      </c>
      <c r="V2770" s="11">
        <v>1503.37</v>
      </c>
      <c r="W2770" s="14" t="s">
        <v>5281</v>
      </c>
      <c r="X2770" s="18">
        <v>1</v>
      </c>
      <c r="Y2770" s="9">
        <v>6000</v>
      </c>
      <c r="Z2770" s="19">
        <f t="shared" si="705"/>
        <v>0</v>
      </c>
      <c r="AA2770" s="25">
        <v>1503.37</v>
      </c>
      <c r="AB2770" s="30">
        <f t="shared" si="706"/>
        <v>227000</v>
      </c>
      <c r="AC2770" s="30">
        <f t="shared" si="713"/>
        <v>2.643171806167401E-2</v>
      </c>
      <c r="AD2770" s="31">
        <f t="shared" si="714"/>
        <v>2.9074889867841409</v>
      </c>
      <c r="AE2770" s="31">
        <f t="shared" si="715"/>
        <v>3.7533039647577096</v>
      </c>
      <c r="AG2770" s="30">
        <f t="shared" si="707"/>
        <v>2427000</v>
      </c>
      <c r="AH2770" s="30">
        <f t="shared" si="702"/>
        <v>2.472187886279357E-3</v>
      </c>
      <c r="AI2770" s="31">
        <f t="shared" si="703"/>
        <v>0.27194066749072926</v>
      </c>
      <c r="AJ2770" s="31">
        <f t="shared" si="704"/>
        <v>0.35105067985166871</v>
      </c>
      <c r="AK2770" s="30">
        <f>IF(W2770="si",($S2770*'COSTOS DE CREDITOS'!$C$27)/DATA!$G2770,"")</f>
        <v>65.906835757745824</v>
      </c>
      <c r="AL2770" s="90">
        <f>IF(W2770="si",'COSTOS DE CREDITOS'!$C$35,"")</f>
        <v>20.421138461538462</v>
      </c>
      <c r="AM2770" s="30">
        <f t="shared" si="708"/>
        <v>369.23076923076923</v>
      </c>
      <c r="AN2770" s="30">
        <f t="shared" si="709"/>
        <v>0</v>
      </c>
      <c r="AO2770" s="30">
        <f t="shared" si="710"/>
        <v>455.5587434500535</v>
      </c>
      <c r="AP2770" s="30">
        <f t="shared" si="711"/>
        <v>1047.8112565499464</v>
      </c>
      <c r="AQ2770" s="19">
        <f t="shared" si="712"/>
        <v>0.69697496727348984</v>
      </c>
    </row>
    <row r="2771" spans="1:43" x14ac:dyDescent="0.2">
      <c r="A2771" s="23" t="s">
        <v>5665</v>
      </c>
      <c r="B2771" s="6" t="s">
        <v>5666</v>
      </c>
      <c r="C2771" s="6" t="s">
        <v>5667</v>
      </c>
      <c r="D2771" s="2">
        <v>170483</v>
      </c>
      <c r="E2771" s="2">
        <v>171002</v>
      </c>
      <c r="F2771" s="3" t="s">
        <v>3447</v>
      </c>
      <c r="G2771" s="2">
        <v>5</v>
      </c>
      <c r="H2771" s="2">
        <v>171006</v>
      </c>
      <c r="I2771" s="3" t="s">
        <v>3494</v>
      </c>
      <c r="J2771" s="15">
        <v>45258</v>
      </c>
      <c r="K2771" s="24">
        <v>1290614692</v>
      </c>
      <c r="L2771" s="15">
        <v>45260</v>
      </c>
      <c r="M2771" s="15">
        <v>45260</v>
      </c>
      <c r="N2771" s="15"/>
      <c r="O2771" s="26">
        <f>VLOOKUP(D2771,quash!A$2:$I$7791,9,FALSE)</f>
        <v>1</v>
      </c>
      <c r="P2771" s="7">
        <v>10000</v>
      </c>
      <c r="Q2771" s="26">
        <v>100</v>
      </c>
      <c r="R2771" s="19">
        <v>3.3220596517330447E-2</v>
      </c>
      <c r="S2771" s="26">
        <v>16</v>
      </c>
      <c r="T2771" s="7">
        <v>10000</v>
      </c>
      <c r="U2771" s="2">
        <v>142</v>
      </c>
      <c r="V2771" s="11">
        <v>2510.34</v>
      </c>
      <c r="W2771" s="14" t="s">
        <v>5281</v>
      </c>
      <c r="X2771" s="18">
        <v>1</v>
      </c>
      <c r="Y2771" s="9">
        <v>10000</v>
      </c>
      <c r="Z2771" s="19">
        <f t="shared" si="705"/>
        <v>0</v>
      </c>
      <c r="AA2771" s="25">
        <v>2510.34</v>
      </c>
      <c r="AB2771" s="30">
        <f t="shared" si="706"/>
        <v>227000</v>
      </c>
      <c r="AC2771" s="30">
        <f t="shared" si="713"/>
        <v>4.405286343612335E-2</v>
      </c>
      <c r="AD2771" s="31">
        <f t="shared" si="714"/>
        <v>4.4052863436123353</v>
      </c>
      <c r="AE2771" s="31">
        <f t="shared" si="715"/>
        <v>6.2555066079295161</v>
      </c>
      <c r="AG2771" s="30">
        <f t="shared" si="707"/>
        <v>2427000</v>
      </c>
      <c r="AH2771" s="30">
        <f t="shared" si="702"/>
        <v>4.1203131437989289E-3</v>
      </c>
      <c r="AI2771" s="31">
        <f t="shared" si="703"/>
        <v>0.41203131437989288</v>
      </c>
      <c r="AJ2771" s="31">
        <f t="shared" si="704"/>
        <v>0.58508446641944789</v>
      </c>
      <c r="AK2771" s="30">
        <f>IF(W2771="si",($S2771*'COSTOS DE CREDITOS'!$C$27)/DATA!$G2771,"")</f>
        <v>65.906835757745824</v>
      </c>
      <c r="AL2771" s="90">
        <f>IF(W2771="si",'COSTOS DE CREDITOS'!$C$35,"")</f>
        <v>20.421138461538462</v>
      </c>
      <c r="AM2771" s="30">
        <f t="shared" si="708"/>
        <v>615.38461538461547</v>
      </c>
      <c r="AN2771" s="30">
        <f t="shared" si="709"/>
        <v>0</v>
      </c>
      <c r="AO2771" s="30">
        <f t="shared" si="710"/>
        <v>701.7125896038998</v>
      </c>
      <c r="AP2771" s="30">
        <f t="shared" si="711"/>
        <v>1808.6274103961005</v>
      </c>
      <c r="AQ2771" s="19">
        <f t="shared" si="712"/>
        <v>0.72047109570659762</v>
      </c>
    </row>
    <row r="2772" spans="1:43" x14ac:dyDescent="0.2">
      <c r="A2772" s="23" t="s">
        <v>5665</v>
      </c>
      <c r="B2772" s="6" t="s">
        <v>5666</v>
      </c>
      <c r="C2772" s="6" t="s">
        <v>5667</v>
      </c>
      <c r="D2772" s="2">
        <v>170482</v>
      </c>
      <c r="E2772" s="2">
        <v>171002</v>
      </c>
      <c r="F2772" s="3" t="s">
        <v>3447</v>
      </c>
      <c r="G2772" s="2">
        <v>5</v>
      </c>
      <c r="H2772" s="2">
        <v>171007</v>
      </c>
      <c r="I2772" s="3" t="s">
        <v>3495</v>
      </c>
      <c r="J2772" s="15">
        <v>45258</v>
      </c>
      <c r="K2772" s="24">
        <v>1290614470</v>
      </c>
      <c r="L2772" s="15">
        <v>45260</v>
      </c>
      <c r="M2772" s="15">
        <v>45260</v>
      </c>
      <c r="N2772" s="15"/>
      <c r="O2772" s="26">
        <f>VLOOKUP(D2772,quash!A$2:$I$7791,9,FALSE)</f>
        <v>2</v>
      </c>
      <c r="P2772" s="7">
        <v>5000</v>
      </c>
      <c r="Q2772" s="26">
        <v>147</v>
      </c>
      <c r="R2772" s="19">
        <v>5.8283715876113994E-2</v>
      </c>
      <c r="S2772" s="26">
        <v>16</v>
      </c>
      <c r="T2772" s="7">
        <v>7000</v>
      </c>
      <c r="U2772" s="2">
        <v>142</v>
      </c>
      <c r="V2772" s="11">
        <v>1758.65</v>
      </c>
      <c r="W2772" s="14" t="s">
        <v>5281</v>
      </c>
      <c r="X2772" s="18">
        <v>1</v>
      </c>
      <c r="Y2772" s="9">
        <v>7000</v>
      </c>
      <c r="Z2772" s="19">
        <f t="shared" si="705"/>
        <v>0</v>
      </c>
      <c r="AA2772" s="25">
        <v>1758.65</v>
      </c>
      <c r="AB2772" s="30">
        <f t="shared" si="706"/>
        <v>285000</v>
      </c>
      <c r="AC2772" s="30">
        <f t="shared" si="713"/>
        <v>2.456140350877193E-2</v>
      </c>
      <c r="AD2772" s="31">
        <f t="shared" si="714"/>
        <v>3.6105263157894738</v>
      </c>
      <c r="AE2772" s="31">
        <f t="shared" si="715"/>
        <v>3.4877192982456142</v>
      </c>
      <c r="AG2772" s="30">
        <f t="shared" si="707"/>
        <v>1695000</v>
      </c>
      <c r="AH2772" s="30">
        <f t="shared" si="702"/>
        <v>4.1297935103244837E-3</v>
      </c>
      <c r="AI2772" s="31">
        <f t="shared" si="703"/>
        <v>0.60707964601769915</v>
      </c>
      <c r="AJ2772" s="31">
        <f t="shared" si="704"/>
        <v>0.58643067846607666</v>
      </c>
      <c r="AK2772" s="30">
        <f>IF(W2772="si",($S2772*'COSTOS DE CREDITOS'!$C$27)/DATA!$G2772,"")</f>
        <v>65.906835757745824</v>
      </c>
      <c r="AL2772" s="90">
        <f>IF(W2772="si",'COSTOS DE CREDITOS'!$C$35,"")</f>
        <v>20.421138461538462</v>
      </c>
      <c r="AM2772" s="30">
        <f t="shared" si="708"/>
        <v>430.76923076923077</v>
      </c>
      <c r="AN2772" s="30">
        <f t="shared" si="709"/>
        <v>0</v>
      </c>
      <c r="AO2772" s="30">
        <f t="shared" si="710"/>
        <v>517.09720498851505</v>
      </c>
      <c r="AP2772" s="30">
        <f t="shared" si="711"/>
        <v>1241.5527950114852</v>
      </c>
      <c r="AQ2772" s="19">
        <f t="shared" si="712"/>
        <v>0.70596923493104657</v>
      </c>
    </row>
    <row r="2773" spans="1:43" x14ac:dyDescent="0.2">
      <c r="A2773" s="23" t="s">
        <v>5665</v>
      </c>
      <c r="B2773" s="6" t="s">
        <v>5677</v>
      </c>
      <c r="C2773" s="6" t="s">
        <v>5667</v>
      </c>
      <c r="D2773" s="2">
        <v>170770</v>
      </c>
      <c r="E2773" s="2">
        <v>171021</v>
      </c>
      <c r="F2773" s="3" t="s">
        <v>2653</v>
      </c>
      <c r="G2773" s="2">
        <v>5</v>
      </c>
      <c r="H2773" s="2">
        <v>171027</v>
      </c>
      <c r="I2773" s="3" t="s">
        <v>3496</v>
      </c>
      <c r="J2773" s="15">
        <v>45259</v>
      </c>
      <c r="K2773" s="24">
        <v>1291795753</v>
      </c>
      <c r="L2773" s="15">
        <v>45260</v>
      </c>
      <c r="M2773" s="15">
        <v>45260</v>
      </c>
      <c r="N2773" s="15"/>
      <c r="O2773" s="26" t="e">
        <f>VLOOKUP(D2773,quash!A$2:$I$7791,9,FALSE)</f>
        <v>#N/A</v>
      </c>
      <c r="P2773" s="7">
        <v>7000</v>
      </c>
      <c r="Q2773" s="26">
        <v>114</v>
      </c>
      <c r="R2773" s="19">
        <v>5.9818464604665163E-3</v>
      </c>
      <c r="S2773" s="93">
        <v>26</v>
      </c>
      <c r="T2773" s="7">
        <v>8000</v>
      </c>
      <c r="U2773" s="2">
        <v>142</v>
      </c>
      <c r="V2773" s="11">
        <v>2013.74</v>
      </c>
      <c r="W2773" s="14" t="s">
        <v>5281</v>
      </c>
      <c r="X2773" s="18">
        <v>0.59416532302282665</v>
      </c>
      <c r="Y2773" s="9">
        <v>4753.3225841826134</v>
      </c>
      <c r="Z2773" s="19">
        <f t="shared" si="705"/>
        <v>-0.40583467697717335</v>
      </c>
      <c r="AA2773" s="25">
        <v>1196.494477583987</v>
      </c>
      <c r="AB2773" s="30">
        <f t="shared" si="706"/>
        <v>567000</v>
      </c>
      <c r="AC2773" s="30">
        <f t="shared" si="713"/>
        <v>1.4109347442680775E-2</v>
      </c>
      <c r="AD2773" s="31">
        <f t="shared" si="714"/>
        <v>1.6084656084656084</v>
      </c>
      <c r="AE2773" s="31">
        <f t="shared" si="715"/>
        <v>2.0035273368606701</v>
      </c>
      <c r="AG2773" s="30">
        <f t="shared" si="707"/>
        <v>6126000</v>
      </c>
      <c r="AH2773" s="30">
        <f t="shared" si="702"/>
        <v>1.3059092393078681E-3</v>
      </c>
      <c r="AI2773" s="31">
        <f t="shared" si="703"/>
        <v>0.14887365328109697</v>
      </c>
      <c r="AJ2773" s="31">
        <f t="shared" si="704"/>
        <v>0.18543911198171725</v>
      </c>
      <c r="AK2773" s="30">
        <f>IF(W2773="si",($S2773*'COSTOS DE CREDITOS'!$C$27)/DATA!$G2773,"")</f>
        <v>107.09860810633695</v>
      </c>
      <c r="AL2773" s="90">
        <f>IF(W2773="si",'COSTOS DE CREDITOS'!$C$35,"")</f>
        <v>20.421138461538462</v>
      </c>
      <c r="AM2773" s="30">
        <f t="shared" si="708"/>
        <v>800</v>
      </c>
      <c r="AN2773" s="30">
        <f t="shared" si="709"/>
        <v>3246.6774158173866</v>
      </c>
      <c r="AO2773" s="30">
        <f t="shared" si="710"/>
        <v>4174.1971623852623</v>
      </c>
      <c r="AP2773" s="30">
        <f t="shared" si="711"/>
        <v>-2977.7026848012756</v>
      </c>
      <c r="AQ2773" s="19">
        <f t="shared" si="712"/>
        <v>-2.488689033328412</v>
      </c>
    </row>
    <row r="2774" spans="1:43" x14ac:dyDescent="0.2">
      <c r="A2774" s="23" t="s">
        <v>5665</v>
      </c>
      <c r="B2774" s="6" t="s">
        <v>5683</v>
      </c>
      <c r="C2774" s="6" t="s">
        <v>5670</v>
      </c>
      <c r="D2774" s="2">
        <v>169774</v>
      </c>
      <c r="E2774" s="2">
        <v>170831</v>
      </c>
      <c r="F2774" s="3" t="s">
        <v>3449</v>
      </c>
      <c r="G2774" s="2">
        <v>5</v>
      </c>
      <c r="H2774" s="2">
        <v>170834</v>
      </c>
      <c r="I2774" s="3" t="s">
        <v>3497</v>
      </c>
      <c r="J2774" s="15" t="s">
        <v>5688</v>
      </c>
      <c r="K2774" s="24" t="s">
        <v>5688</v>
      </c>
      <c r="L2774" s="15">
        <v>45260</v>
      </c>
      <c r="M2774" s="15">
        <v>45260</v>
      </c>
      <c r="N2774" s="15"/>
      <c r="O2774" s="26">
        <f>VLOOKUP(D2774,quash!A$2:$I$7791,9,FALSE)</f>
        <v>2</v>
      </c>
      <c r="P2774" s="7">
        <v>7000</v>
      </c>
      <c r="Q2774" s="26">
        <v>142</v>
      </c>
      <c r="R2774" s="19">
        <v>8.9909953448003149E-2</v>
      </c>
      <c r="S2774" s="93">
        <v>26</v>
      </c>
      <c r="T2774" s="7">
        <v>6000</v>
      </c>
      <c r="U2774" s="2">
        <v>115</v>
      </c>
      <c r="V2774" s="11">
        <v>1199.92</v>
      </c>
      <c r="W2774" s="14" t="s">
        <v>5281</v>
      </c>
      <c r="X2774" s="18">
        <v>0.73614519276869483</v>
      </c>
      <c r="Y2774" s="9">
        <v>4416.8711566121692</v>
      </c>
      <c r="Z2774" s="19">
        <f t="shared" si="705"/>
        <v>-0.26385480723130517</v>
      </c>
      <c r="AA2774" s="25">
        <v>883.31533970701241</v>
      </c>
      <c r="AB2774" s="30">
        <f t="shared" si="706"/>
        <v>285000</v>
      </c>
      <c r="AC2774" s="30">
        <f t="shared" si="713"/>
        <v>2.1052631578947368E-2</v>
      </c>
      <c r="AD2774" s="31">
        <f t="shared" si="714"/>
        <v>2.9894736842105263</v>
      </c>
      <c r="AE2774" s="31">
        <f t="shared" si="715"/>
        <v>2.4210526315789473</v>
      </c>
      <c r="AG2774" s="30">
        <f t="shared" si="707"/>
        <v>1695000</v>
      </c>
      <c r="AH2774" s="30">
        <f t="shared" si="702"/>
        <v>3.5398230088495575E-3</v>
      </c>
      <c r="AI2774" s="31">
        <f t="shared" si="703"/>
        <v>0.50265486725663711</v>
      </c>
      <c r="AJ2774" s="31">
        <f t="shared" si="704"/>
        <v>0.40707964601769908</v>
      </c>
      <c r="AK2774" s="30">
        <f>IF(W2774="si",($S2774*'COSTOS DE CREDITOS'!$C$27)/DATA!$G2774,"")</f>
        <v>107.09860810633695</v>
      </c>
      <c r="AL2774" s="90">
        <f>IF(W2774="si",'COSTOS DE CREDITOS'!$C$35,"")</f>
        <v>20.421138461538462</v>
      </c>
      <c r="AM2774" s="30">
        <f t="shared" si="708"/>
        <v>600</v>
      </c>
      <c r="AN2774" s="30">
        <f t="shared" si="709"/>
        <v>1583.1288433878308</v>
      </c>
      <c r="AO2774" s="30">
        <f t="shared" si="710"/>
        <v>2310.6485899557065</v>
      </c>
      <c r="AP2774" s="30">
        <f t="shared" si="711"/>
        <v>-1427.3332502486942</v>
      </c>
      <c r="AQ2774" s="19">
        <f t="shared" si="712"/>
        <v>-1.6158818782906312</v>
      </c>
    </row>
    <row r="2775" spans="1:43" x14ac:dyDescent="0.2">
      <c r="A2775" s="23" t="s">
        <v>5665</v>
      </c>
      <c r="B2775" s="6" t="s">
        <v>5668</v>
      </c>
      <c r="C2775" s="6" t="s">
        <v>5667</v>
      </c>
      <c r="D2775" s="2">
        <v>170628</v>
      </c>
      <c r="E2775" s="2">
        <v>170901</v>
      </c>
      <c r="F2775" s="3" t="s">
        <v>3498</v>
      </c>
      <c r="G2775" s="2">
        <v>5</v>
      </c>
      <c r="H2775" s="2">
        <v>170961</v>
      </c>
      <c r="I2775" s="3" t="s">
        <v>3499</v>
      </c>
      <c r="J2775" s="15">
        <v>45260</v>
      </c>
      <c r="K2775" s="24">
        <v>1291548438</v>
      </c>
      <c r="L2775" s="15">
        <v>45260</v>
      </c>
      <c r="M2775" s="15">
        <v>45260</v>
      </c>
      <c r="N2775" s="15"/>
      <c r="O2775" s="26">
        <f>VLOOKUP(D2775,quash!A$2:$I$7791,9,FALSE)</f>
        <v>2</v>
      </c>
      <c r="P2775" s="7">
        <v>10000</v>
      </c>
      <c r="Q2775" s="26">
        <v>100</v>
      </c>
      <c r="R2775" s="19">
        <v>1.82981294070719E-2</v>
      </c>
      <c r="S2775" s="26">
        <v>16</v>
      </c>
      <c r="T2775" s="7">
        <v>8000</v>
      </c>
      <c r="U2775" s="2">
        <v>142</v>
      </c>
      <c r="V2775" s="11">
        <v>2013.74</v>
      </c>
      <c r="W2775" s="14" t="s">
        <v>5281</v>
      </c>
      <c r="X2775" s="18">
        <v>1</v>
      </c>
      <c r="Y2775" s="9">
        <v>8000</v>
      </c>
      <c r="Z2775" s="19">
        <f t="shared" si="705"/>
        <v>0</v>
      </c>
      <c r="AA2775" s="25">
        <v>2013.74</v>
      </c>
      <c r="AB2775" s="30">
        <f t="shared" si="706"/>
        <v>285000</v>
      </c>
      <c r="AC2775" s="30">
        <f t="shared" si="713"/>
        <v>2.8070175438596492E-2</v>
      </c>
      <c r="AD2775" s="31">
        <f t="shared" si="714"/>
        <v>2.807017543859649</v>
      </c>
      <c r="AE2775" s="31">
        <f t="shared" si="715"/>
        <v>3.9859649122807017</v>
      </c>
      <c r="AG2775" s="30">
        <f t="shared" si="707"/>
        <v>1695000</v>
      </c>
      <c r="AH2775" s="30">
        <f t="shared" si="702"/>
        <v>4.71976401179941E-3</v>
      </c>
      <c r="AI2775" s="31">
        <f t="shared" si="703"/>
        <v>0.471976401179941</v>
      </c>
      <c r="AJ2775" s="31">
        <f t="shared" si="704"/>
        <v>0.67020648967551621</v>
      </c>
      <c r="AK2775" s="30">
        <f>IF(W2775="si",($S2775*'COSTOS DE CREDITOS'!$C$27)/DATA!$G2775,"")</f>
        <v>65.906835757745824</v>
      </c>
      <c r="AL2775" s="90">
        <f>IF(W2775="si",'COSTOS DE CREDITOS'!$C$35,"")</f>
        <v>20.421138461538462</v>
      </c>
      <c r="AM2775" s="30">
        <f t="shared" si="708"/>
        <v>492.30769230769232</v>
      </c>
      <c r="AN2775" s="30">
        <f t="shared" si="709"/>
        <v>0</v>
      </c>
      <c r="AO2775" s="30">
        <f t="shared" si="710"/>
        <v>578.63566652697659</v>
      </c>
      <c r="AP2775" s="30">
        <f t="shared" si="711"/>
        <v>1435.1043334730234</v>
      </c>
      <c r="AQ2775" s="19">
        <f t="shared" si="712"/>
        <v>0.71265621851531147</v>
      </c>
    </row>
    <row r="2776" spans="1:43" x14ac:dyDescent="0.2">
      <c r="A2776" s="23" t="s">
        <v>5665</v>
      </c>
      <c r="B2776" s="6" t="s">
        <v>5668</v>
      </c>
      <c r="C2776" s="6" t="s">
        <v>5667</v>
      </c>
      <c r="D2776" s="2">
        <v>170634</v>
      </c>
      <c r="E2776" s="2">
        <v>170901</v>
      </c>
      <c r="F2776" s="3" t="s">
        <v>3498</v>
      </c>
      <c r="G2776" s="2">
        <v>5</v>
      </c>
      <c r="H2776" s="2">
        <v>170962</v>
      </c>
      <c r="I2776" s="3" t="s">
        <v>3500</v>
      </c>
      <c r="J2776" s="15">
        <v>45259</v>
      </c>
      <c r="K2776" s="24">
        <v>1291548969</v>
      </c>
      <c r="L2776" s="15">
        <v>45260</v>
      </c>
      <c r="M2776" s="15">
        <v>45260</v>
      </c>
      <c r="N2776" s="15"/>
      <c r="O2776" s="26">
        <f>VLOOKUP(D2776,quash!A$2:$I$7791,9,FALSE)</f>
        <v>2</v>
      </c>
      <c r="P2776" s="7">
        <v>10000</v>
      </c>
      <c r="Q2776" s="26">
        <v>110</v>
      </c>
      <c r="R2776" s="19">
        <v>3.3220596517330399E-2</v>
      </c>
      <c r="S2776" s="26">
        <v>16</v>
      </c>
      <c r="T2776" s="7">
        <v>8000</v>
      </c>
      <c r="U2776" s="2">
        <v>142</v>
      </c>
      <c r="V2776" s="11">
        <v>2013.74</v>
      </c>
      <c r="W2776" s="14" t="s">
        <v>5281</v>
      </c>
      <c r="X2776" s="18">
        <v>1</v>
      </c>
      <c r="Y2776" s="9">
        <v>8000</v>
      </c>
      <c r="Z2776" s="19">
        <f t="shared" si="705"/>
        <v>0</v>
      </c>
      <c r="AA2776" s="25">
        <v>2013.74</v>
      </c>
      <c r="AB2776" s="30">
        <f t="shared" si="706"/>
        <v>285000</v>
      </c>
      <c r="AC2776" s="30">
        <f t="shared" si="713"/>
        <v>2.8070175438596492E-2</v>
      </c>
      <c r="AD2776" s="31">
        <f t="shared" si="714"/>
        <v>3.0877192982456143</v>
      </c>
      <c r="AE2776" s="31">
        <f t="shared" si="715"/>
        <v>3.9859649122807017</v>
      </c>
      <c r="AG2776" s="30">
        <f t="shared" si="707"/>
        <v>1695000</v>
      </c>
      <c r="AH2776" s="30">
        <f t="shared" ref="AH2776:AH2807" si="716">IFERROR($T2776/AG2776,"")</f>
        <v>4.71976401179941E-3</v>
      </c>
      <c r="AI2776" s="31">
        <f t="shared" ref="AI2776:AI2807" si="717">IFERROR(AH2776*$Q2776,"")</f>
        <v>0.5191740412979351</v>
      </c>
      <c r="AJ2776" s="31">
        <f t="shared" ref="AJ2776:AJ2807" si="718">IFERROR(AH2776*$U2776,"")</f>
        <v>0.67020648967551621</v>
      </c>
      <c r="AK2776" s="30">
        <f>IF(W2776="si",($S2776*'COSTOS DE CREDITOS'!$C$27)/DATA!$G2776,"")</f>
        <v>65.906835757745824</v>
      </c>
      <c r="AL2776" s="90">
        <f>IF(W2776="si",'COSTOS DE CREDITOS'!$C$35,"")</f>
        <v>20.421138461538462</v>
      </c>
      <c r="AM2776" s="30">
        <f t="shared" si="708"/>
        <v>492.30769230769232</v>
      </c>
      <c r="AN2776" s="30">
        <f t="shared" si="709"/>
        <v>0</v>
      </c>
      <c r="AO2776" s="30">
        <f t="shared" si="710"/>
        <v>578.63566652697659</v>
      </c>
      <c r="AP2776" s="30">
        <f t="shared" si="711"/>
        <v>1435.1043334730234</v>
      </c>
      <c r="AQ2776" s="19">
        <f t="shared" si="712"/>
        <v>0.71265621851531147</v>
      </c>
    </row>
    <row r="2777" spans="1:43" x14ac:dyDescent="0.2">
      <c r="A2777" s="23" t="s">
        <v>5665</v>
      </c>
      <c r="B2777" s="6" t="s">
        <v>5666</v>
      </c>
      <c r="C2777" s="6" t="s">
        <v>5667</v>
      </c>
      <c r="D2777" s="2">
        <v>170051</v>
      </c>
      <c r="E2777" s="2">
        <v>171040</v>
      </c>
      <c r="F2777" s="3" t="s">
        <v>3453</v>
      </c>
      <c r="G2777" s="2">
        <v>5</v>
      </c>
      <c r="H2777" s="2">
        <v>171042</v>
      </c>
      <c r="I2777" s="3" t="s">
        <v>3501</v>
      </c>
      <c r="J2777" s="15">
        <v>45253</v>
      </c>
      <c r="K2777" s="24">
        <v>1286696320</v>
      </c>
      <c r="L2777" s="15">
        <v>45260</v>
      </c>
      <c r="M2777" s="15">
        <v>45260</v>
      </c>
      <c r="N2777" s="15"/>
      <c r="O2777" s="26">
        <f>VLOOKUP(D2777,quash!A$2:$I$7791,9,FALSE)</f>
        <v>4</v>
      </c>
      <c r="P2777" s="7">
        <v>10000</v>
      </c>
      <c r="Q2777" s="26">
        <v>110</v>
      </c>
      <c r="R2777" s="19">
        <v>3.3220596517330399E-2</v>
      </c>
      <c r="S2777" s="26">
        <v>16</v>
      </c>
      <c r="T2777" s="7">
        <v>6000</v>
      </c>
      <c r="U2777" s="2">
        <v>142</v>
      </c>
      <c r="V2777" s="11">
        <v>1503.37</v>
      </c>
      <c r="W2777" s="14" t="s">
        <v>5281</v>
      </c>
      <c r="X2777" s="18">
        <v>1</v>
      </c>
      <c r="Y2777" s="9">
        <v>6000</v>
      </c>
      <c r="Z2777" s="19">
        <f t="shared" si="705"/>
        <v>0</v>
      </c>
      <c r="AA2777" s="25">
        <v>1503.37</v>
      </c>
      <c r="AB2777" s="30">
        <f t="shared" si="706"/>
        <v>93000</v>
      </c>
      <c r="AC2777" s="30">
        <f t="shared" si="713"/>
        <v>6.4516129032258063E-2</v>
      </c>
      <c r="AD2777" s="31">
        <f t="shared" si="714"/>
        <v>7.096774193548387</v>
      </c>
      <c r="AE2777" s="31">
        <f t="shared" si="715"/>
        <v>9.1612903225806441</v>
      </c>
      <c r="AG2777" s="30">
        <f t="shared" si="707"/>
        <v>927000</v>
      </c>
      <c r="AH2777" s="30">
        <f t="shared" si="716"/>
        <v>6.4724919093851136E-3</v>
      </c>
      <c r="AI2777" s="31">
        <f t="shared" si="717"/>
        <v>0.71197411003236244</v>
      </c>
      <c r="AJ2777" s="31">
        <f t="shared" si="718"/>
        <v>0.91909385113268616</v>
      </c>
      <c r="AK2777" s="30">
        <f>IF(W2777="si",($S2777*'COSTOS DE CREDITOS'!$C$27)/DATA!$G2777,"")</f>
        <v>65.906835757745824</v>
      </c>
      <c r="AL2777" s="90">
        <f>IF(W2777="si",'COSTOS DE CREDITOS'!$C$35,"")</f>
        <v>20.421138461538462</v>
      </c>
      <c r="AM2777" s="30">
        <f t="shared" si="708"/>
        <v>369.23076923076923</v>
      </c>
      <c r="AN2777" s="30">
        <f t="shared" si="709"/>
        <v>0</v>
      </c>
      <c r="AO2777" s="30">
        <f t="shared" si="710"/>
        <v>455.5587434500535</v>
      </c>
      <c r="AP2777" s="30">
        <f t="shared" si="711"/>
        <v>1047.8112565499464</v>
      </c>
      <c r="AQ2777" s="19">
        <f t="shared" si="712"/>
        <v>0.69697496727348984</v>
      </c>
    </row>
    <row r="2778" spans="1:43" x14ac:dyDescent="0.2">
      <c r="A2778" s="23" t="s">
        <v>5665</v>
      </c>
      <c r="B2778" s="6" t="s">
        <v>5666</v>
      </c>
      <c r="C2778" s="6" t="s">
        <v>5667</v>
      </c>
      <c r="D2778" s="2">
        <v>170044</v>
      </c>
      <c r="E2778" s="2">
        <v>171040</v>
      </c>
      <c r="F2778" s="3" t="s">
        <v>3453</v>
      </c>
      <c r="G2778" s="2">
        <v>5</v>
      </c>
      <c r="H2778" s="2">
        <v>171044</v>
      </c>
      <c r="I2778" s="3" t="s">
        <v>3502</v>
      </c>
      <c r="J2778" s="15">
        <v>45253</v>
      </c>
      <c r="K2778" s="24">
        <v>1286695604</v>
      </c>
      <c r="L2778" s="15">
        <v>45260</v>
      </c>
      <c r="M2778" s="15">
        <v>45260</v>
      </c>
      <c r="N2778" s="15"/>
      <c r="O2778" s="26">
        <f>VLOOKUP(D2778,quash!A$2:$I$7791,9,FALSE)</f>
        <v>2</v>
      </c>
      <c r="P2778" s="7">
        <v>10000</v>
      </c>
      <c r="Q2778" s="26">
        <v>110</v>
      </c>
      <c r="R2778" s="19">
        <v>3.11605023919212E-2</v>
      </c>
      <c r="S2778" s="26">
        <v>16</v>
      </c>
      <c r="T2778" s="7">
        <v>6000</v>
      </c>
      <c r="U2778" s="2">
        <v>142</v>
      </c>
      <c r="V2778" s="11">
        <v>1503.37</v>
      </c>
      <c r="W2778" s="14" t="s">
        <v>5281</v>
      </c>
      <c r="X2778" s="18">
        <v>1</v>
      </c>
      <c r="Y2778" s="9">
        <v>6000</v>
      </c>
      <c r="Z2778" s="19">
        <f t="shared" si="705"/>
        <v>0</v>
      </c>
      <c r="AA2778" s="25">
        <v>1503.37</v>
      </c>
      <c r="AB2778" s="30">
        <f t="shared" si="706"/>
        <v>285000</v>
      </c>
      <c r="AC2778" s="30">
        <f t="shared" si="713"/>
        <v>2.1052631578947368E-2</v>
      </c>
      <c r="AD2778" s="31">
        <f t="shared" si="714"/>
        <v>2.3157894736842106</v>
      </c>
      <c r="AE2778" s="31">
        <f t="shared" si="715"/>
        <v>2.9894736842105263</v>
      </c>
      <c r="AG2778" s="30">
        <f t="shared" si="707"/>
        <v>1695000</v>
      </c>
      <c r="AH2778" s="30">
        <f t="shared" si="716"/>
        <v>3.5398230088495575E-3</v>
      </c>
      <c r="AI2778" s="31">
        <f t="shared" si="717"/>
        <v>0.38938053097345132</v>
      </c>
      <c r="AJ2778" s="31">
        <f t="shared" si="718"/>
        <v>0.50265486725663711</v>
      </c>
      <c r="AK2778" s="30">
        <f>IF(W2778="si",($S2778*'COSTOS DE CREDITOS'!$C$27)/DATA!$G2778,"")</f>
        <v>65.906835757745824</v>
      </c>
      <c r="AL2778" s="90">
        <f>IF(W2778="si",'COSTOS DE CREDITOS'!$C$35,"")</f>
        <v>20.421138461538462</v>
      </c>
      <c r="AM2778" s="30">
        <f t="shared" si="708"/>
        <v>369.23076923076923</v>
      </c>
      <c r="AN2778" s="30">
        <f t="shared" si="709"/>
        <v>0</v>
      </c>
      <c r="AO2778" s="30">
        <f t="shared" si="710"/>
        <v>455.5587434500535</v>
      </c>
      <c r="AP2778" s="30">
        <f t="shared" si="711"/>
        <v>1047.8112565499464</v>
      </c>
      <c r="AQ2778" s="19">
        <f t="shared" si="712"/>
        <v>0.69697496727348984</v>
      </c>
    </row>
    <row r="2779" spans="1:43" x14ac:dyDescent="0.2">
      <c r="A2779" s="23" t="s">
        <v>5665</v>
      </c>
      <c r="B2779" s="6" t="s">
        <v>5666</v>
      </c>
      <c r="C2779" s="6" t="s">
        <v>5667</v>
      </c>
      <c r="D2779" s="2">
        <v>170047</v>
      </c>
      <c r="E2779" s="2">
        <v>171040</v>
      </c>
      <c r="F2779" s="3" t="s">
        <v>3453</v>
      </c>
      <c r="G2779" s="2">
        <v>5</v>
      </c>
      <c r="H2779" s="2">
        <v>171046</v>
      </c>
      <c r="I2779" s="3" t="s">
        <v>3503</v>
      </c>
      <c r="J2779" s="15">
        <v>45253</v>
      </c>
      <c r="K2779" s="24">
        <v>1286695872</v>
      </c>
      <c r="L2779" s="15">
        <v>45260</v>
      </c>
      <c r="M2779" s="15">
        <v>45260</v>
      </c>
      <c r="N2779" s="15"/>
      <c r="O2779" s="26" t="e">
        <f>VLOOKUP(D2779,quash!A$2:$I$7791,9,FALSE)</f>
        <v>#N/A</v>
      </c>
      <c r="P2779" s="7">
        <v>7000</v>
      </c>
      <c r="Q2779" s="26">
        <v>110</v>
      </c>
      <c r="R2779" s="19">
        <v>5.9818464604665163E-3</v>
      </c>
      <c r="S2779" s="26">
        <v>16</v>
      </c>
      <c r="T2779" s="7">
        <v>6000</v>
      </c>
      <c r="U2779" s="2">
        <v>142</v>
      </c>
      <c r="V2779" s="11">
        <v>1503.37</v>
      </c>
      <c r="W2779" s="14" t="s">
        <v>5281</v>
      </c>
      <c r="X2779" s="18">
        <v>1</v>
      </c>
      <c r="Y2779" s="9">
        <v>6000</v>
      </c>
      <c r="Z2779" s="19">
        <f t="shared" si="705"/>
        <v>0</v>
      </c>
      <c r="AA2779" s="25">
        <v>1503.37</v>
      </c>
      <c r="AB2779" s="30">
        <f t="shared" si="706"/>
        <v>567000</v>
      </c>
      <c r="AC2779" s="30">
        <f t="shared" si="713"/>
        <v>1.0582010582010581E-2</v>
      </c>
      <c r="AD2779" s="31">
        <f t="shared" si="714"/>
        <v>1.164021164021164</v>
      </c>
      <c r="AE2779" s="31">
        <f t="shared" si="715"/>
        <v>1.5026455026455026</v>
      </c>
      <c r="AG2779" s="30">
        <f t="shared" si="707"/>
        <v>6126000</v>
      </c>
      <c r="AH2779" s="30">
        <f t="shared" si="716"/>
        <v>9.7943192948090111E-4</v>
      </c>
      <c r="AI2779" s="31">
        <f t="shared" si="717"/>
        <v>0.10773751224289912</v>
      </c>
      <c r="AJ2779" s="31">
        <f t="shared" si="718"/>
        <v>0.13907933398628797</v>
      </c>
      <c r="AK2779" s="30">
        <f>IF(W2779="si",($S2779*'COSTOS DE CREDITOS'!$C$27)/DATA!$G2779,"")</f>
        <v>65.906835757745824</v>
      </c>
      <c r="AL2779" s="90">
        <f>IF(W2779="si",'COSTOS DE CREDITOS'!$C$35,"")</f>
        <v>20.421138461538462</v>
      </c>
      <c r="AM2779" s="30">
        <f t="shared" si="708"/>
        <v>369.23076923076923</v>
      </c>
      <c r="AN2779" s="30">
        <f t="shared" si="709"/>
        <v>0</v>
      </c>
      <c r="AO2779" s="30">
        <f t="shared" si="710"/>
        <v>455.5587434500535</v>
      </c>
      <c r="AP2779" s="30">
        <f t="shared" si="711"/>
        <v>1047.8112565499464</v>
      </c>
      <c r="AQ2779" s="19">
        <f t="shared" si="712"/>
        <v>0.69697496727348984</v>
      </c>
    </row>
    <row r="2780" spans="1:43" x14ac:dyDescent="0.2">
      <c r="A2780" s="23" t="s">
        <v>5665</v>
      </c>
      <c r="B2780" s="6" t="s">
        <v>5677</v>
      </c>
      <c r="C2780" s="6" t="s">
        <v>5667</v>
      </c>
      <c r="D2780" s="2">
        <v>170664</v>
      </c>
      <c r="E2780" s="2">
        <v>170923</v>
      </c>
      <c r="F2780" s="3" t="s">
        <v>1348</v>
      </c>
      <c r="G2780" s="2">
        <v>5</v>
      </c>
      <c r="H2780" s="2">
        <v>171058</v>
      </c>
      <c r="I2780" s="3" t="s">
        <v>3504</v>
      </c>
      <c r="J2780" s="15">
        <v>45259</v>
      </c>
      <c r="K2780" s="24">
        <v>1291551971</v>
      </c>
      <c r="L2780" s="15">
        <v>45260</v>
      </c>
      <c r="M2780" s="15">
        <v>45260</v>
      </c>
      <c r="N2780" s="15"/>
      <c r="O2780" s="26" t="e">
        <f>VLOOKUP(D2780,quash!A$2:$I$7791,9,FALSE)</f>
        <v>#N/A</v>
      </c>
      <c r="P2780" s="7">
        <v>7000</v>
      </c>
      <c r="Q2780" s="26">
        <v>114</v>
      </c>
      <c r="R2780" s="19">
        <v>5.9818464604665163E-3</v>
      </c>
      <c r="S2780" s="26">
        <v>16</v>
      </c>
      <c r="T2780" s="7">
        <v>5000</v>
      </c>
      <c r="U2780" s="2">
        <v>147</v>
      </c>
      <c r="V2780" s="11">
        <v>1303.3399999999999</v>
      </c>
      <c r="W2780" s="14" t="s">
        <v>5281</v>
      </c>
      <c r="X2780" s="18">
        <v>1</v>
      </c>
      <c r="Y2780" s="9">
        <v>5000</v>
      </c>
      <c r="Z2780" s="19">
        <f t="shared" si="705"/>
        <v>0</v>
      </c>
      <c r="AA2780" s="25">
        <v>1303.3399999999999</v>
      </c>
      <c r="AB2780" s="30">
        <f t="shared" si="706"/>
        <v>567000</v>
      </c>
      <c r="AC2780" s="30">
        <f t="shared" si="713"/>
        <v>8.8183421516754845E-3</v>
      </c>
      <c r="AD2780" s="31">
        <f t="shared" si="714"/>
        <v>1.0052910052910051</v>
      </c>
      <c r="AE2780" s="31">
        <f t="shared" si="715"/>
        <v>1.2962962962962963</v>
      </c>
      <c r="AG2780" s="30">
        <f t="shared" si="707"/>
        <v>6126000</v>
      </c>
      <c r="AH2780" s="30">
        <f t="shared" si="716"/>
        <v>8.1619327456741752E-4</v>
      </c>
      <c r="AI2780" s="31">
        <f t="shared" si="717"/>
        <v>9.3046033300685602E-2</v>
      </c>
      <c r="AJ2780" s="31">
        <f t="shared" si="718"/>
        <v>0.11998041136141037</v>
      </c>
      <c r="AK2780" s="30">
        <f>IF(W2780="si",($S2780*'COSTOS DE CREDITOS'!$C$27)/DATA!$G2780,"")</f>
        <v>65.906835757745824</v>
      </c>
      <c r="AL2780" s="90">
        <f>IF(W2780="si",'COSTOS DE CREDITOS'!$C$35,"")</f>
        <v>20.421138461538462</v>
      </c>
      <c r="AM2780" s="30">
        <f t="shared" si="708"/>
        <v>307.69230769230774</v>
      </c>
      <c r="AN2780" s="30">
        <f t="shared" si="709"/>
        <v>0</v>
      </c>
      <c r="AO2780" s="30">
        <f t="shared" si="710"/>
        <v>394.02028191159201</v>
      </c>
      <c r="AP2780" s="30">
        <f t="shared" si="711"/>
        <v>909.31971808840785</v>
      </c>
      <c r="AQ2780" s="19">
        <f t="shared" si="712"/>
        <v>0.69768419452208008</v>
      </c>
    </row>
    <row r="2781" spans="1:43" x14ac:dyDescent="0.2">
      <c r="A2781" s="23" t="s">
        <v>5665</v>
      </c>
      <c r="B2781" s="6" t="s">
        <v>5677</v>
      </c>
      <c r="C2781" s="6" t="s">
        <v>5667</v>
      </c>
      <c r="D2781" s="2">
        <v>169631</v>
      </c>
      <c r="E2781" s="2">
        <v>171070</v>
      </c>
      <c r="F2781" s="3" t="s">
        <v>3455</v>
      </c>
      <c r="G2781" s="2">
        <v>6</v>
      </c>
      <c r="H2781" s="2">
        <v>171072</v>
      </c>
      <c r="I2781" s="3" t="s">
        <v>3505</v>
      </c>
      <c r="J2781" s="15">
        <v>45358</v>
      </c>
      <c r="K2781" s="24">
        <v>1355805792</v>
      </c>
      <c r="L2781" s="15">
        <v>45260</v>
      </c>
      <c r="M2781" s="15">
        <v>45260</v>
      </c>
      <c r="N2781" s="15"/>
      <c r="O2781" s="26" t="e">
        <f>VLOOKUP(D2781,quash!A$2:$I$7791,9,FALSE)</f>
        <v>#N/A</v>
      </c>
      <c r="P2781" s="7">
        <v>7000</v>
      </c>
      <c r="Q2781" s="26">
        <v>114</v>
      </c>
      <c r="R2781" s="19">
        <v>5.9818464604665163E-3</v>
      </c>
      <c r="S2781" s="26">
        <v>16</v>
      </c>
      <c r="T2781" s="7">
        <v>9000</v>
      </c>
      <c r="U2781" s="2">
        <v>142</v>
      </c>
      <c r="V2781" s="11">
        <v>2255.2800000000002</v>
      </c>
      <c r="W2781" s="14" t="s">
        <v>5281</v>
      </c>
      <c r="X2781" s="18">
        <v>1</v>
      </c>
      <c r="Y2781" s="9">
        <v>9000</v>
      </c>
      <c r="Z2781" s="19">
        <f t="shared" si="705"/>
        <v>0</v>
      </c>
      <c r="AA2781" s="25">
        <v>2255.2800000000002</v>
      </c>
      <c r="AB2781" s="30">
        <f t="shared" si="706"/>
        <v>567000</v>
      </c>
      <c r="AC2781" s="30">
        <f t="shared" si="713"/>
        <v>1.5873015873015872E-2</v>
      </c>
      <c r="AD2781" s="31">
        <f t="shared" si="714"/>
        <v>1.8095238095238093</v>
      </c>
      <c r="AE2781" s="31">
        <f t="shared" si="715"/>
        <v>2.253968253968254</v>
      </c>
      <c r="AG2781" s="30">
        <f t="shared" si="707"/>
        <v>6126000</v>
      </c>
      <c r="AH2781" s="30">
        <f t="shared" si="716"/>
        <v>1.4691478942213516E-3</v>
      </c>
      <c r="AI2781" s="31">
        <f t="shared" si="717"/>
        <v>0.16748285994123407</v>
      </c>
      <c r="AJ2781" s="31">
        <f t="shared" si="718"/>
        <v>0.20861900097943192</v>
      </c>
      <c r="AK2781" s="30">
        <f>IF(W2781="si",($S2781*'COSTOS DE CREDITOS'!$C$27)/DATA!$G2781,"")</f>
        <v>54.922363131454851</v>
      </c>
      <c r="AL2781" s="90">
        <f>IF(W2781="si",'COSTOS DE CREDITOS'!$C$35,"")</f>
        <v>20.421138461538462</v>
      </c>
      <c r="AM2781" s="30">
        <f t="shared" si="708"/>
        <v>553.84615384615392</v>
      </c>
      <c r="AN2781" s="30">
        <f t="shared" si="709"/>
        <v>0</v>
      </c>
      <c r="AO2781" s="30">
        <f t="shared" si="710"/>
        <v>629.18965543914726</v>
      </c>
      <c r="AP2781" s="30">
        <f t="shared" si="711"/>
        <v>1626.0903445608528</v>
      </c>
      <c r="AQ2781" s="19">
        <f t="shared" si="712"/>
        <v>0.72101483831757152</v>
      </c>
    </row>
    <row r="2782" spans="1:43" x14ac:dyDescent="0.2">
      <c r="A2782" s="23" t="s">
        <v>5665</v>
      </c>
      <c r="B2782" s="6" t="s">
        <v>5677</v>
      </c>
      <c r="C2782" s="6" t="s">
        <v>5667</v>
      </c>
      <c r="D2782" s="2">
        <v>170479</v>
      </c>
      <c r="E2782" s="2">
        <v>171070</v>
      </c>
      <c r="F2782" s="3" t="s">
        <v>3455</v>
      </c>
      <c r="G2782" s="2">
        <v>6</v>
      </c>
      <c r="H2782" s="2">
        <v>171073</v>
      </c>
      <c r="I2782" s="3" t="s">
        <v>3506</v>
      </c>
      <c r="J2782" s="15">
        <v>45258</v>
      </c>
      <c r="K2782" s="24">
        <v>1290609474</v>
      </c>
      <c r="L2782" s="15">
        <v>45260</v>
      </c>
      <c r="M2782" s="15">
        <v>45260</v>
      </c>
      <c r="N2782" s="15"/>
      <c r="O2782" s="26" t="e">
        <f>VLOOKUP(D2782,quash!A$2:$I$7791,9,FALSE)</f>
        <v>#N/A</v>
      </c>
      <c r="P2782" s="7">
        <v>7000</v>
      </c>
      <c r="Q2782" s="26">
        <v>111</v>
      </c>
      <c r="R2782" s="19">
        <v>3.3220596517330447E-2</v>
      </c>
      <c r="S2782" s="26">
        <v>16</v>
      </c>
      <c r="T2782" s="7">
        <v>9000</v>
      </c>
      <c r="U2782" s="2">
        <v>142</v>
      </c>
      <c r="V2782" s="11">
        <v>2255.2800000000002</v>
      </c>
      <c r="W2782" s="14" t="s">
        <v>5281</v>
      </c>
      <c r="X2782" s="18">
        <v>1</v>
      </c>
      <c r="Y2782" s="9">
        <v>9000</v>
      </c>
      <c r="Z2782" s="19">
        <f t="shared" si="705"/>
        <v>0</v>
      </c>
      <c r="AA2782" s="25">
        <v>2255.2800000000002</v>
      </c>
      <c r="AB2782" s="30">
        <f t="shared" si="706"/>
        <v>567000</v>
      </c>
      <c r="AC2782" s="30">
        <f t="shared" si="713"/>
        <v>1.5873015873015872E-2</v>
      </c>
      <c r="AD2782" s="31">
        <f t="shared" si="714"/>
        <v>1.7619047619047619</v>
      </c>
      <c r="AE2782" s="31">
        <f t="shared" si="715"/>
        <v>2.253968253968254</v>
      </c>
      <c r="AG2782" s="30">
        <f t="shared" si="707"/>
        <v>6126000</v>
      </c>
      <c r="AH2782" s="30">
        <f t="shared" si="716"/>
        <v>1.4691478942213516E-3</v>
      </c>
      <c r="AI2782" s="31">
        <f t="shared" si="717"/>
        <v>0.16307541625857003</v>
      </c>
      <c r="AJ2782" s="31">
        <f t="shared" si="718"/>
        <v>0.20861900097943192</v>
      </c>
      <c r="AK2782" s="30">
        <f>IF(W2782="si",($S2782*'COSTOS DE CREDITOS'!$C$27)/DATA!$G2782,"")</f>
        <v>54.922363131454851</v>
      </c>
      <c r="AL2782" s="90">
        <f>IF(W2782="si",'COSTOS DE CREDITOS'!$C$35,"")</f>
        <v>20.421138461538462</v>
      </c>
      <c r="AM2782" s="30">
        <f t="shared" si="708"/>
        <v>553.84615384615392</v>
      </c>
      <c r="AN2782" s="30">
        <f t="shared" si="709"/>
        <v>0</v>
      </c>
      <c r="AO2782" s="30">
        <f t="shared" si="710"/>
        <v>629.18965543914726</v>
      </c>
      <c r="AP2782" s="30">
        <f t="shared" si="711"/>
        <v>1626.0903445608528</v>
      </c>
      <c r="AQ2782" s="19">
        <f t="shared" si="712"/>
        <v>0.72101483831757152</v>
      </c>
    </row>
    <row r="2783" spans="1:43" x14ac:dyDescent="0.2">
      <c r="A2783" s="23" t="s">
        <v>5665</v>
      </c>
      <c r="B2783" s="6" t="s">
        <v>5677</v>
      </c>
      <c r="C2783" s="6" t="s">
        <v>5667</v>
      </c>
      <c r="D2783" s="2">
        <v>170337</v>
      </c>
      <c r="E2783" s="2">
        <v>171070</v>
      </c>
      <c r="F2783" s="3" t="s">
        <v>3455</v>
      </c>
      <c r="G2783" s="2">
        <v>6</v>
      </c>
      <c r="H2783" s="2">
        <v>171074</v>
      </c>
      <c r="I2783" s="3" t="s">
        <v>3507</v>
      </c>
      <c r="J2783" s="15">
        <v>45258</v>
      </c>
      <c r="K2783" s="24">
        <v>1290147437</v>
      </c>
      <c r="L2783" s="15">
        <v>45260</v>
      </c>
      <c r="M2783" s="15">
        <v>45260</v>
      </c>
      <c r="N2783" s="15"/>
      <c r="O2783" s="26" t="e">
        <f>VLOOKUP(D2783,quash!A$2:$I$7791,9,FALSE)</f>
        <v>#N/A</v>
      </c>
      <c r="P2783" s="7">
        <v>7000</v>
      </c>
      <c r="Q2783" s="26">
        <v>110</v>
      </c>
      <c r="R2783" s="19">
        <v>1.8298129407071966E-2</v>
      </c>
      <c r="S2783" s="26">
        <v>16</v>
      </c>
      <c r="T2783" s="7">
        <v>6000</v>
      </c>
      <c r="U2783" s="2">
        <v>142</v>
      </c>
      <c r="V2783" s="11">
        <v>1503.37</v>
      </c>
      <c r="W2783" s="14" t="s">
        <v>5281</v>
      </c>
      <c r="X2783" s="18">
        <v>1</v>
      </c>
      <c r="Y2783" s="9">
        <v>6000</v>
      </c>
      <c r="Z2783" s="19">
        <f t="shared" si="705"/>
        <v>0</v>
      </c>
      <c r="AA2783" s="25">
        <v>1503.37</v>
      </c>
      <c r="AB2783" s="30">
        <f t="shared" si="706"/>
        <v>567000</v>
      </c>
      <c r="AC2783" s="30">
        <f t="shared" si="713"/>
        <v>1.0582010582010581E-2</v>
      </c>
      <c r="AD2783" s="31">
        <f t="shared" si="714"/>
        <v>1.164021164021164</v>
      </c>
      <c r="AE2783" s="31">
        <f t="shared" si="715"/>
        <v>1.5026455026455026</v>
      </c>
      <c r="AG2783" s="30">
        <f t="shared" si="707"/>
        <v>6126000</v>
      </c>
      <c r="AH2783" s="30">
        <f t="shared" si="716"/>
        <v>9.7943192948090111E-4</v>
      </c>
      <c r="AI2783" s="31">
        <f t="shared" si="717"/>
        <v>0.10773751224289912</v>
      </c>
      <c r="AJ2783" s="31">
        <f t="shared" si="718"/>
        <v>0.13907933398628797</v>
      </c>
      <c r="AK2783" s="30">
        <f>IF(W2783="si",($S2783*'COSTOS DE CREDITOS'!$C$27)/DATA!$G2783,"")</f>
        <v>54.922363131454851</v>
      </c>
      <c r="AL2783" s="90">
        <f>IF(W2783="si",'COSTOS DE CREDITOS'!$C$35,"")</f>
        <v>20.421138461538462</v>
      </c>
      <c r="AM2783" s="30">
        <f t="shared" si="708"/>
        <v>369.23076923076923</v>
      </c>
      <c r="AN2783" s="30">
        <f t="shared" si="709"/>
        <v>0</v>
      </c>
      <c r="AO2783" s="30">
        <f t="shared" si="710"/>
        <v>444.5742708237625</v>
      </c>
      <c r="AP2783" s="30">
        <f t="shared" si="711"/>
        <v>1058.7957291762373</v>
      </c>
      <c r="AQ2783" s="19">
        <f t="shared" si="712"/>
        <v>0.70428153360532497</v>
      </c>
    </row>
    <row r="2784" spans="1:43" x14ac:dyDescent="0.2">
      <c r="A2784" s="23" t="s">
        <v>5665</v>
      </c>
      <c r="B2784" s="6" t="s">
        <v>5677</v>
      </c>
      <c r="C2784" s="6" t="s">
        <v>5667</v>
      </c>
      <c r="D2784" s="2">
        <v>169624</v>
      </c>
      <c r="E2784" s="2">
        <v>171070</v>
      </c>
      <c r="F2784" s="3" t="s">
        <v>3455</v>
      </c>
      <c r="G2784" s="2">
        <v>6</v>
      </c>
      <c r="H2784" s="2">
        <v>171075</v>
      </c>
      <c r="I2784" s="3" t="s">
        <v>3508</v>
      </c>
      <c r="J2784" s="15">
        <v>45248</v>
      </c>
      <c r="K2784" s="24">
        <v>1282080887</v>
      </c>
      <c r="L2784" s="15">
        <v>45260</v>
      </c>
      <c r="M2784" s="15">
        <v>45260</v>
      </c>
      <c r="N2784" s="15"/>
      <c r="O2784" s="26" t="e">
        <f>VLOOKUP(D2784,quash!A$2:$I$7791,9,FALSE)</f>
        <v>#N/A</v>
      </c>
      <c r="P2784" s="7">
        <v>7000</v>
      </c>
      <c r="Q2784" s="26">
        <v>111</v>
      </c>
      <c r="R2784" s="19">
        <v>3.3220596517330447E-2</v>
      </c>
      <c r="S2784" s="26">
        <v>16</v>
      </c>
      <c r="T2784" s="7">
        <v>6000</v>
      </c>
      <c r="U2784" s="2">
        <v>142</v>
      </c>
      <c r="V2784" s="11">
        <v>1503.37</v>
      </c>
      <c r="W2784" s="14" t="s">
        <v>5281</v>
      </c>
      <c r="X2784" s="18">
        <v>1</v>
      </c>
      <c r="Y2784" s="9">
        <v>6000</v>
      </c>
      <c r="Z2784" s="19">
        <f t="shared" si="705"/>
        <v>0</v>
      </c>
      <c r="AA2784" s="25">
        <v>1503.37</v>
      </c>
      <c r="AB2784" s="30">
        <f t="shared" si="706"/>
        <v>567000</v>
      </c>
      <c r="AC2784" s="30">
        <f t="shared" si="713"/>
        <v>1.0582010582010581E-2</v>
      </c>
      <c r="AD2784" s="31">
        <f t="shared" si="714"/>
        <v>1.1746031746031744</v>
      </c>
      <c r="AE2784" s="31">
        <f t="shared" si="715"/>
        <v>1.5026455026455026</v>
      </c>
      <c r="AG2784" s="30">
        <f t="shared" si="707"/>
        <v>6126000</v>
      </c>
      <c r="AH2784" s="30">
        <f t="shared" si="716"/>
        <v>9.7943192948090111E-4</v>
      </c>
      <c r="AI2784" s="31">
        <f t="shared" si="717"/>
        <v>0.10871694417238002</v>
      </c>
      <c r="AJ2784" s="31">
        <f t="shared" si="718"/>
        <v>0.13907933398628797</v>
      </c>
      <c r="AK2784" s="30">
        <f>IF(W2784="si",($S2784*'COSTOS DE CREDITOS'!$C$27)/DATA!$G2784,"")</f>
        <v>54.922363131454851</v>
      </c>
      <c r="AL2784" s="90">
        <f>IF(W2784="si",'COSTOS DE CREDITOS'!$C$35,"")</f>
        <v>20.421138461538462</v>
      </c>
      <c r="AM2784" s="30">
        <f t="shared" si="708"/>
        <v>369.23076923076923</v>
      </c>
      <c r="AN2784" s="30">
        <f t="shared" si="709"/>
        <v>0</v>
      </c>
      <c r="AO2784" s="30">
        <f t="shared" si="710"/>
        <v>444.5742708237625</v>
      </c>
      <c r="AP2784" s="30">
        <f t="shared" si="711"/>
        <v>1058.7957291762373</v>
      </c>
      <c r="AQ2784" s="19">
        <f t="shared" si="712"/>
        <v>0.70428153360532497</v>
      </c>
    </row>
    <row r="2785" spans="1:43" x14ac:dyDescent="0.2">
      <c r="A2785" s="23" t="s">
        <v>5665</v>
      </c>
      <c r="B2785" s="6" t="s">
        <v>5677</v>
      </c>
      <c r="C2785" s="6" t="s">
        <v>5667</v>
      </c>
      <c r="D2785" s="2">
        <v>168886</v>
      </c>
      <c r="E2785" s="2">
        <v>171070</v>
      </c>
      <c r="F2785" s="3" t="s">
        <v>3455</v>
      </c>
      <c r="G2785" s="2">
        <v>6</v>
      </c>
      <c r="H2785" s="2">
        <v>171076</v>
      </c>
      <c r="I2785" s="3" t="s">
        <v>3509</v>
      </c>
      <c r="J2785" s="15" t="s">
        <v>5688</v>
      </c>
      <c r="K2785" s="24" t="s">
        <v>5688</v>
      </c>
      <c r="L2785" s="15">
        <v>45260</v>
      </c>
      <c r="M2785" s="15">
        <v>45260</v>
      </c>
      <c r="N2785" s="15"/>
      <c r="O2785" s="26" t="e">
        <f>VLOOKUP(D2785,quash!A$2:$I$7791,9,FALSE)</f>
        <v>#N/A</v>
      </c>
      <c r="P2785" s="7">
        <v>15000</v>
      </c>
      <c r="Q2785" s="26">
        <v>118</v>
      </c>
      <c r="R2785" s="19">
        <v>4.2637369962707131E-2</v>
      </c>
      <c r="S2785" s="26">
        <v>16</v>
      </c>
      <c r="T2785" s="7">
        <v>7000</v>
      </c>
      <c r="U2785" s="2">
        <v>142</v>
      </c>
      <c r="V2785" s="11">
        <v>1758.65</v>
      </c>
      <c r="W2785" s="14" t="s">
        <v>5281</v>
      </c>
      <c r="X2785" s="18">
        <v>1</v>
      </c>
      <c r="Y2785" s="9">
        <v>7000</v>
      </c>
      <c r="Z2785" s="19">
        <f t="shared" si="705"/>
        <v>0</v>
      </c>
      <c r="AA2785" s="25">
        <v>1758.65</v>
      </c>
      <c r="AB2785" s="30">
        <f t="shared" si="706"/>
        <v>567000</v>
      </c>
      <c r="AC2785" s="30">
        <f t="shared" si="713"/>
        <v>1.2345679012345678E-2</v>
      </c>
      <c r="AD2785" s="31">
        <f t="shared" si="714"/>
        <v>1.4567901234567899</v>
      </c>
      <c r="AE2785" s="31">
        <f t="shared" si="715"/>
        <v>1.7530864197530862</v>
      </c>
      <c r="AG2785" s="30">
        <f t="shared" si="707"/>
        <v>6126000</v>
      </c>
      <c r="AH2785" s="30">
        <f t="shared" si="716"/>
        <v>1.1426705843943846E-3</v>
      </c>
      <c r="AI2785" s="31">
        <f t="shared" si="717"/>
        <v>0.13483512895853739</v>
      </c>
      <c r="AJ2785" s="31">
        <f t="shared" si="718"/>
        <v>0.16225922298400261</v>
      </c>
      <c r="AK2785" s="30">
        <f>IF(W2785="si",($S2785*'COSTOS DE CREDITOS'!$C$27)/DATA!$G2785,"")</f>
        <v>54.922363131454851</v>
      </c>
      <c r="AL2785" s="90">
        <f>IF(W2785="si",'COSTOS DE CREDITOS'!$C$35,"")</f>
        <v>20.421138461538462</v>
      </c>
      <c r="AM2785" s="30">
        <f t="shared" si="708"/>
        <v>430.76923076923077</v>
      </c>
      <c r="AN2785" s="30">
        <f t="shared" si="709"/>
        <v>0</v>
      </c>
      <c r="AO2785" s="30">
        <f t="shared" si="710"/>
        <v>506.11273236222405</v>
      </c>
      <c r="AP2785" s="30">
        <f t="shared" si="711"/>
        <v>1252.537267637776</v>
      </c>
      <c r="AQ2785" s="19">
        <f t="shared" si="712"/>
        <v>0.71221520350142209</v>
      </c>
    </row>
    <row r="2786" spans="1:43" x14ac:dyDescent="0.2">
      <c r="A2786" s="23" t="s">
        <v>5665</v>
      </c>
      <c r="B2786" s="6" t="s">
        <v>5674</v>
      </c>
      <c r="C2786" s="6" t="s">
        <v>5670</v>
      </c>
      <c r="D2786" s="2">
        <v>169963</v>
      </c>
      <c r="E2786" s="2">
        <v>170837</v>
      </c>
      <c r="F2786" s="3" t="s">
        <v>3451</v>
      </c>
      <c r="G2786" s="2">
        <v>5</v>
      </c>
      <c r="H2786" s="2">
        <v>171077</v>
      </c>
      <c r="I2786" s="3" t="s">
        <v>3510</v>
      </c>
      <c r="J2786" s="15">
        <v>45252</v>
      </c>
      <c r="K2786" s="24">
        <v>1285731145</v>
      </c>
      <c r="L2786" s="15">
        <v>45261</v>
      </c>
      <c r="M2786" s="15">
        <v>45260</v>
      </c>
      <c r="N2786" s="15"/>
      <c r="O2786" s="26">
        <f>VLOOKUP(D2786,quash!A$2:$I$7791,9,FALSE)</f>
        <v>3</v>
      </c>
      <c r="P2786" s="7">
        <v>10000</v>
      </c>
      <c r="Q2786" s="26">
        <v>132</v>
      </c>
      <c r="R2786" s="19">
        <v>5.8283715876113903E-2</v>
      </c>
      <c r="S2786" s="26">
        <v>16</v>
      </c>
      <c r="T2786" s="7">
        <v>7000</v>
      </c>
      <c r="U2786" s="2">
        <v>142</v>
      </c>
      <c r="V2786" s="11">
        <v>1758.65</v>
      </c>
      <c r="W2786" s="14" t="s">
        <v>5281</v>
      </c>
      <c r="X2786" s="18">
        <v>1</v>
      </c>
      <c r="Y2786" s="9">
        <v>7000</v>
      </c>
      <c r="Z2786" s="19">
        <f t="shared" si="705"/>
        <v>0</v>
      </c>
      <c r="AA2786" s="25">
        <v>1758.65</v>
      </c>
      <c r="AB2786" s="30">
        <f t="shared" si="706"/>
        <v>125000</v>
      </c>
      <c r="AC2786" s="30">
        <f t="shared" si="713"/>
        <v>5.6000000000000001E-2</v>
      </c>
      <c r="AD2786" s="31">
        <f t="shared" si="714"/>
        <v>7.3920000000000003</v>
      </c>
      <c r="AE2786" s="31">
        <f t="shared" si="715"/>
        <v>7.952</v>
      </c>
      <c r="AG2786" s="30">
        <f t="shared" si="707"/>
        <v>778000</v>
      </c>
      <c r="AH2786" s="30">
        <f t="shared" si="716"/>
        <v>8.9974293059125968E-3</v>
      </c>
      <c r="AI2786" s="31">
        <f t="shared" si="717"/>
        <v>1.1876606683804627</v>
      </c>
      <c r="AJ2786" s="31">
        <f t="shared" si="718"/>
        <v>1.2776349614395888</v>
      </c>
      <c r="AK2786" s="30">
        <f>IF(W2786="si",($S2786*'COSTOS DE CREDITOS'!$C$27)/DATA!$G2786,"")</f>
        <v>65.906835757745824</v>
      </c>
      <c r="AL2786" s="90">
        <f>IF(W2786="si",'COSTOS DE CREDITOS'!$C$35,"")</f>
        <v>20.421138461538462</v>
      </c>
      <c r="AM2786" s="30">
        <f t="shared" si="708"/>
        <v>430.76923076923077</v>
      </c>
      <c r="AN2786" s="30">
        <f t="shared" si="709"/>
        <v>0</v>
      </c>
      <c r="AO2786" s="30">
        <f t="shared" si="710"/>
        <v>517.09720498851505</v>
      </c>
      <c r="AP2786" s="30">
        <f t="shared" si="711"/>
        <v>1241.5527950114852</v>
      </c>
      <c r="AQ2786" s="19">
        <f t="shared" si="712"/>
        <v>0.70596923493104657</v>
      </c>
    </row>
    <row r="2787" spans="1:43" x14ac:dyDescent="0.2">
      <c r="A2787" s="23" t="s">
        <v>5665</v>
      </c>
      <c r="B2787" s="6" t="s">
        <v>5674</v>
      </c>
      <c r="C2787" s="6" t="s">
        <v>5670</v>
      </c>
      <c r="D2787" s="2">
        <v>169942</v>
      </c>
      <c r="E2787" s="2">
        <v>170837</v>
      </c>
      <c r="F2787" s="3" t="s">
        <v>3451</v>
      </c>
      <c r="G2787" s="2">
        <v>5</v>
      </c>
      <c r="H2787" s="2">
        <v>171078</v>
      </c>
      <c r="I2787" s="3" t="s">
        <v>3511</v>
      </c>
      <c r="J2787" s="15">
        <v>45252</v>
      </c>
      <c r="K2787" s="24">
        <v>1285678123</v>
      </c>
      <c r="L2787" s="15">
        <v>45261</v>
      </c>
      <c r="M2787" s="15">
        <v>45260</v>
      </c>
      <c r="N2787" s="15"/>
      <c r="O2787" s="26">
        <f>VLOOKUP(D2787,quash!A$2:$I$7791,9,FALSE)</f>
        <v>5</v>
      </c>
      <c r="P2787" s="7">
        <v>10000</v>
      </c>
      <c r="Q2787" s="26">
        <v>127</v>
      </c>
      <c r="R2787" s="19">
        <v>5.24391097594855E-2</v>
      </c>
      <c r="S2787" s="26">
        <v>16</v>
      </c>
      <c r="T2787" s="7">
        <v>7000</v>
      </c>
      <c r="U2787" s="2">
        <v>142</v>
      </c>
      <c r="V2787" s="11">
        <v>1758.65</v>
      </c>
      <c r="W2787" s="14" t="s">
        <v>5281</v>
      </c>
      <c r="X2787" s="18">
        <v>1</v>
      </c>
      <c r="Y2787" s="9">
        <v>7000</v>
      </c>
      <c r="Z2787" s="19">
        <f t="shared" si="705"/>
        <v>0</v>
      </c>
      <c r="AA2787" s="25">
        <v>1758.65</v>
      </c>
      <c r="AB2787" s="30">
        <f t="shared" si="706"/>
        <v>76000</v>
      </c>
      <c r="AC2787" s="30">
        <f t="shared" si="713"/>
        <v>9.2105263157894732E-2</v>
      </c>
      <c r="AD2787" s="31">
        <f t="shared" si="714"/>
        <v>11.69736842105263</v>
      </c>
      <c r="AE2787" s="31">
        <f t="shared" si="715"/>
        <v>13.078947368421051</v>
      </c>
      <c r="AG2787" s="30">
        <f t="shared" si="707"/>
        <v>352000</v>
      </c>
      <c r="AH2787" s="30">
        <f t="shared" si="716"/>
        <v>1.9886363636363636E-2</v>
      </c>
      <c r="AI2787" s="31">
        <f t="shared" si="717"/>
        <v>2.5255681818181817</v>
      </c>
      <c r="AJ2787" s="31">
        <f t="shared" si="718"/>
        <v>2.8238636363636362</v>
      </c>
      <c r="AK2787" s="30">
        <f>IF(W2787="si",($S2787*'COSTOS DE CREDITOS'!$C$27)/DATA!$G2787,"")</f>
        <v>65.906835757745824</v>
      </c>
      <c r="AL2787" s="90">
        <f>IF(W2787="si",'COSTOS DE CREDITOS'!$C$35,"")</f>
        <v>20.421138461538462</v>
      </c>
      <c r="AM2787" s="30">
        <f t="shared" si="708"/>
        <v>430.76923076923077</v>
      </c>
      <c r="AN2787" s="30">
        <f t="shared" si="709"/>
        <v>0</v>
      </c>
      <c r="AO2787" s="30">
        <f t="shared" si="710"/>
        <v>517.09720498851505</v>
      </c>
      <c r="AP2787" s="30">
        <f t="shared" si="711"/>
        <v>1241.5527950114852</v>
      </c>
      <c r="AQ2787" s="19">
        <f t="shared" si="712"/>
        <v>0.70596923493104657</v>
      </c>
    </row>
    <row r="2788" spans="1:43" x14ac:dyDescent="0.2">
      <c r="A2788" s="23" t="s">
        <v>5665</v>
      </c>
      <c r="B2788" s="6" t="s">
        <v>5674</v>
      </c>
      <c r="C2788" s="6" t="s">
        <v>5670</v>
      </c>
      <c r="D2788" s="2">
        <v>169951</v>
      </c>
      <c r="E2788" s="2">
        <v>170837</v>
      </c>
      <c r="F2788" s="3" t="s">
        <v>3451</v>
      </c>
      <c r="G2788" s="2">
        <v>5</v>
      </c>
      <c r="H2788" s="2">
        <v>171079</v>
      </c>
      <c r="I2788" s="3" t="s">
        <v>3512</v>
      </c>
      <c r="J2788" s="15">
        <v>45254</v>
      </c>
      <c r="K2788" s="24">
        <v>1285706974</v>
      </c>
      <c r="L2788" s="15">
        <v>45261</v>
      </c>
      <c r="M2788" s="15">
        <v>45260</v>
      </c>
      <c r="N2788" s="15"/>
      <c r="O2788" s="26">
        <f>VLOOKUP(D2788,quash!A$2:$I$7791,9,FALSE)</f>
        <v>1</v>
      </c>
      <c r="P2788" s="7">
        <v>10000</v>
      </c>
      <c r="Q2788" s="26">
        <v>127</v>
      </c>
      <c r="R2788" s="19">
        <v>5.24391097594855E-2</v>
      </c>
      <c r="S2788" s="26">
        <v>16</v>
      </c>
      <c r="T2788" s="7">
        <v>7000</v>
      </c>
      <c r="U2788" s="2">
        <v>142</v>
      </c>
      <c r="V2788" s="11">
        <v>1758.65</v>
      </c>
      <c r="W2788" s="14" t="s">
        <v>5281</v>
      </c>
      <c r="X2788" s="18">
        <v>1</v>
      </c>
      <c r="Y2788" s="9">
        <v>7000</v>
      </c>
      <c r="Z2788" s="19">
        <f t="shared" si="705"/>
        <v>0</v>
      </c>
      <c r="AA2788" s="25">
        <v>1758.65</v>
      </c>
      <c r="AB2788" s="30">
        <f t="shared" si="706"/>
        <v>227000</v>
      </c>
      <c r="AC2788" s="30">
        <f t="shared" si="713"/>
        <v>3.0837004405286344E-2</v>
      </c>
      <c r="AD2788" s="31">
        <f t="shared" si="714"/>
        <v>3.9162995594713657</v>
      </c>
      <c r="AE2788" s="31">
        <f t="shared" si="715"/>
        <v>4.3788546255506606</v>
      </c>
      <c r="AG2788" s="30">
        <f t="shared" si="707"/>
        <v>2427000</v>
      </c>
      <c r="AH2788" s="30">
        <f t="shared" si="716"/>
        <v>2.88421920065925E-3</v>
      </c>
      <c r="AI2788" s="31">
        <f t="shared" si="717"/>
        <v>0.36629583848372477</v>
      </c>
      <c r="AJ2788" s="31">
        <f t="shared" si="718"/>
        <v>0.40955912649361348</v>
      </c>
      <c r="AK2788" s="30">
        <f>IF(W2788="si",($S2788*'COSTOS DE CREDITOS'!$C$27)/DATA!$G2788,"")</f>
        <v>65.906835757745824</v>
      </c>
      <c r="AL2788" s="90">
        <f>IF(W2788="si",'COSTOS DE CREDITOS'!$C$35,"")</f>
        <v>20.421138461538462</v>
      </c>
      <c r="AM2788" s="30">
        <f t="shared" si="708"/>
        <v>430.76923076923077</v>
      </c>
      <c r="AN2788" s="30">
        <f t="shared" si="709"/>
        <v>0</v>
      </c>
      <c r="AO2788" s="30">
        <f t="shared" si="710"/>
        <v>517.09720498851505</v>
      </c>
      <c r="AP2788" s="30">
        <f t="shared" si="711"/>
        <v>1241.5527950114852</v>
      </c>
      <c r="AQ2788" s="19">
        <f t="shared" si="712"/>
        <v>0.70596923493104657</v>
      </c>
    </row>
    <row r="2789" spans="1:43" x14ac:dyDescent="0.2">
      <c r="A2789" s="23" t="s">
        <v>5665</v>
      </c>
      <c r="B2789" s="6" t="s">
        <v>5674</v>
      </c>
      <c r="C2789" s="6" t="s">
        <v>5670</v>
      </c>
      <c r="D2789" s="2">
        <v>170374</v>
      </c>
      <c r="E2789" s="2">
        <v>170837</v>
      </c>
      <c r="F2789" s="3" t="s">
        <v>3451</v>
      </c>
      <c r="G2789" s="2">
        <v>5</v>
      </c>
      <c r="H2789" s="2">
        <v>171080</v>
      </c>
      <c r="I2789" s="3" t="s">
        <v>3513</v>
      </c>
      <c r="J2789" s="15">
        <v>45257</v>
      </c>
      <c r="K2789" s="24">
        <v>1290280688</v>
      </c>
      <c r="L2789" s="15">
        <v>45261</v>
      </c>
      <c r="M2789" s="15">
        <v>45260</v>
      </c>
      <c r="N2789" s="15"/>
      <c r="O2789" s="26">
        <f>VLOOKUP(D2789,quash!A$2:$I$7791,9,FALSE)</f>
        <v>4</v>
      </c>
      <c r="P2789" s="7">
        <v>10000</v>
      </c>
      <c r="Q2789" s="26">
        <v>115</v>
      </c>
      <c r="R2789" s="19">
        <v>3.97705569269148E-2</v>
      </c>
      <c r="S2789" s="26">
        <v>16</v>
      </c>
      <c r="T2789" s="7">
        <v>7000</v>
      </c>
      <c r="U2789" s="2">
        <v>142</v>
      </c>
      <c r="V2789" s="11">
        <v>1758.65</v>
      </c>
      <c r="W2789" s="14" t="s">
        <v>5281</v>
      </c>
      <c r="X2789" s="18">
        <v>1</v>
      </c>
      <c r="Y2789" s="9">
        <v>7000</v>
      </c>
      <c r="Z2789" s="19">
        <f t="shared" si="705"/>
        <v>0</v>
      </c>
      <c r="AA2789" s="25">
        <v>1758.65</v>
      </c>
      <c r="AB2789" s="30">
        <f t="shared" si="706"/>
        <v>93000</v>
      </c>
      <c r="AC2789" s="30">
        <f t="shared" si="713"/>
        <v>7.5268817204301078E-2</v>
      </c>
      <c r="AD2789" s="31">
        <f t="shared" si="714"/>
        <v>8.655913978494624</v>
      </c>
      <c r="AE2789" s="31">
        <f t="shared" si="715"/>
        <v>10.688172043010754</v>
      </c>
      <c r="AG2789" s="30">
        <f t="shared" si="707"/>
        <v>927000</v>
      </c>
      <c r="AH2789" s="30">
        <f t="shared" si="716"/>
        <v>7.551240560949299E-3</v>
      </c>
      <c r="AI2789" s="31">
        <f t="shared" si="717"/>
        <v>0.86839266450916941</v>
      </c>
      <c r="AJ2789" s="31">
        <f t="shared" si="718"/>
        <v>1.0722761596548005</v>
      </c>
      <c r="AK2789" s="30">
        <f>IF(W2789="si",($S2789*'COSTOS DE CREDITOS'!$C$27)/DATA!$G2789,"")</f>
        <v>65.906835757745824</v>
      </c>
      <c r="AL2789" s="90">
        <f>IF(W2789="si",'COSTOS DE CREDITOS'!$C$35,"")</f>
        <v>20.421138461538462</v>
      </c>
      <c r="AM2789" s="30">
        <f t="shared" si="708"/>
        <v>430.76923076923077</v>
      </c>
      <c r="AN2789" s="30">
        <f t="shared" si="709"/>
        <v>0</v>
      </c>
      <c r="AO2789" s="30">
        <f t="shared" si="710"/>
        <v>517.09720498851505</v>
      </c>
      <c r="AP2789" s="30">
        <f t="shared" si="711"/>
        <v>1241.5527950114852</v>
      </c>
      <c r="AQ2789" s="19">
        <f t="shared" si="712"/>
        <v>0.70596923493104657</v>
      </c>
    </row>
    <row r="2790" spans="1:43" x14ac:dyDescent="0.2">
      <c r="A2790" s="23" t="s">
        <v>5665</v>
      </c>
      <c r="B2790" s="6" t="s">
        <v>5669</v>
      </c>
      <c r="C2790" s="6" t="s">
        <v>5670</v>
      </c>
      <c r="D2790" s="2">
        <v>169737</v>
      </c>
      <c r="E2790" s="2">
        <v>171088</v>
      </c>
      <c r="F2790" s="3" t="s">
        <v>3457</v>
      </c>
      <c r="G2790" s="2">
        <v>6</v>
      </c>
      <c r="H2790" s="2">
        <v>171090</v>
      </c>
      <c r="I2790" s="3" t="s">
        <v>3514</v>
      </c>
      <c r="J2790" s="15">
        <v>45259</v>
      </c>
      <c r="K2790" s="24">
        <v>1284389075</v>
      </c>
      <c r="L2790" s="15">
        <v>45261</v>
      </c>
      <c r="M2790" s="15">
        <v>45260</v>
      </c>
      <c r="N2790" s="15"/>
      <c r="O2790" s="26">
        <f>VLOOKUP(D2790,quash!A$2:$I$7791,9,FALSE)</f>
        <v>3</v>
      </c>
      <c r="P2790" s="7">
        <v>10000</v>
      </c>
      <c r="Q2790" s="26">
        <v>132</v>
      </c>
      <c r="R2790" s="19">
        <v>5.8283715876113903E-2</v>
      </c>
      <c r="S2790" s="26">
        <v>16</v>
      </c>
      <c r="T2790" s="7">
        <v>6000</v>
      </c>
      <c r="U2790" s="2">
        <v>127</v>
      </c>
      <c r="V2790" s="11">
        <v>1337.87</v>
      </c>
      <c r="W2790" s="14" t="s">
        <v>5281</v>
      </c>
      <c r="X2790" s="18">
        <v>1</v>
      </c>
      <c r="Y2790" s="9">
        <v>6000</v>
      </c>
      <c r="Z2790" s="19">
        <f t="shared" si="705"/>
        <v>0</v>
      </c>
      <c r="AA2790" s="25">
        <v>1337.87</v>
      </c>
      <c r="AB2790" s="30">
        <f t="shared" si="706"/>
        <v>125000</v>
      </c>
      <c r="AC2790" s="30">
        <f t="shared" si="713"/>
        <v>4.8000000000000001E-2</v>
      </c>
      <c r="AD2790" s="31">
        <f t="shared" si="714"/>
        <v>6.3360000000000003</v>
      </c>
      <c r="AE2790" s="31">
        <f t="shared" si="715"/>
        <v>6.0960000000000001</v>
      </c>
      <c r="AG2790" s="30">
        <f t="shared" si="707"/>
        <v>778000</v>
      </c>
      <c r="AH2790" s="30">
        <f t="shared" si="716"/>
        <v>7.7120822622107968E-3</v>
      </c>
      <c r="AI2790" s="31">
        <f t="shared" si="717"/>
        <v>1.0179948586118253</v>
      </c>
      <c r="AJ2790" s="31">
        <f t="shared" si="718"/>
        <v>0.97943444730077123</v>
      </c>
      <c r="AK2790" s="30">
        <f>IF(W2790="si",($S2790*'COSTOS DE CREDITOS'!$C$27)/DATA!$G2790,"")</f>
        <v>54.922363131454851</v>
      </c>
      <c r="AL2790" s="90">
        <f>IF(W2790="si",'COSTOS DE CREDITOS'!$C$35,"")</f>
        <v>20.421138461538462</v>
      </c>
      <c r="AM2790" s="30">
        <f t="shared" si="708"/>
        <v>369.23076923076923</v>
      </c>
      <c r="AN2790" s="30">
        <f t="shared" si="709"/>
        <v>0</v>
      </c>
      <c r="AO2790" s="30">
        <f t="shared" si="710"/>
        <v>444.5742708237625</v>
      </c>
      <c r="AP2790" s="30">
        <f t="shared" si="711"/>
        <v>893.29572917623739</v>
      </c>
      <c r="AQ2790" s="19">
        <f t="shared" si="712"/>
        <v>0.66769994780975539</v>
      </c>
    </row>
    <row r="2791" spans="1:43" x14ac:dyDescent="0.2">
      <c r="A2791" s="23" t="s">
        <v>5665</v>
      </c>
      <c r="B2791" s="6" t="s">
        <v>5669</v>
      </c>
      <c r="C2791" s="6" t="s">
        <v>5670</v>
      </c>
      <c r="D2791" s="2">
        <v>169733</v>
      </c>
      <c r="E2791" s="2">
        <v>171088</v>
      </c>
      <c r="F2791" s="3" t="s">
        <v>3457</v>
      </c>
      <c r="G2791" s="2">
        <v>6</v>
      </c>
      <c r="H2791" s="2">
        <v>171091</v>
      </c>
      <c r="I2791" s="3" t="s">
        <v>3515</v>
      </c>
      <c r="J2791" s="15">
        <v>45251</v>
      </c>
      <c r="K2791" s="24">
        <v>1284381780</v>
      </c>
      <c r="L2791" s="15">
        <v>45261</v>
      </c>
      <c r="M2791" s="15">
        <v>45260</v>
      </c>
      <c r="N2791" s="15"/>
      <c r="O2791" s="26">
        <f>VLOOKUP(D2791,quash!A$2:$I$7791,9,FALSE)</f>
        <v>6</v>
      </c>
      <c r="P2791" s="7">
        <v>10000</v>
      </c>
      <c r="Q2791" s="26">
        <v>127</v>
      </c>
      <c r="R2791" s="19">
        <v>5.24391097594855E-2</v>
      </c>
      <c r="S2791" s="26">
        <v>16</v>
      </c>
      <c r="T2791" s="7">
        <v>8000</v>
      </c>
      <c r="U2791" s="2">
        <v>127</v>
      </c>
      <c r="V2791" s="11">
        <v>1779.26</v>
      </c>
      <c r="W2791" s="14" t="s">
        <v>5281</v>
      </c>
      <c r="X2791" s="18">
        <v>1</v>
      </c>
      <c r="Y2791" s="9">
        <v>8000</v>
      </c>
      <c r="Z2791" s="19">
        <f t="shared" si="705"/>
        <v>0</v>
      </c>
      <c r="AA2791" s="25">
        <v>1779.26</v>
      </c>
      <c r="AB2791" s="30">
        <f t="shared" si="706"/>
        <v>52000</v>
      </c>
      <c r="AC2791" s="30">
        <f t="shared" si="713"/>
        <v>0.15384615384615385</v>
      </c>
      <c r="AD2791" s="31">
        <f t="shared" si="714"/>
        <v>19.53846153846154</v>
      </c>
      <c r="AE2791" s="31">
        <f t="shared" si="715"/>
        <v>19.53846153846154</v>
      </c>
      <c r="AG2791" s="30">
        <f t="shared" si="707"/>
        <v>288000</v>
      </c>
      <c r="AH2791" s="30">
        <f t="shared" si="716"/>
        <v>2.7777777777777776E-2</v>
      </c>
      <c r="AI2791" s="31">
        <f t="shared" si="717"/>
        <v>3.5277777777777777</v>
      </c>
      <c r="AJ2791" s="31">
        <f t="shared" si="718"/>
        <v>3.5277777777777777</v>
      </c>
      <c r="AK2791" s="30">
        <f>IF(W2791="si",($S2791*'COSTOS DE CREDITOS'!$C$27)/DATA!$G2791,"")</f>
        <v>54.922363131454851</v>
      </c>
      <c r="AL2791" s="90">
        <f>IF(W2791="si",'COSTOS DE CREDITOS'!$C$35,"")</f>
        <v>20.421138461538462</v>
      </c>
      <c r="AM2791" s="30">
        <f t="shared" si="708"/>
        <v>492.30769230769232</v>
      </c>
      <c r="AN2791" s="30">
        <f t="shared" si="709"/>
        <v>0</v>
      </c>
      <c r="AO2791" s="30">
        <f t="shared" si="710"/>
        <v>567.6511939006856</v>
      </c>
      <c r="AP2791" s="30">
        <f t="shared" si="711"/>
        <v>1211.6088060993143</v>
      </c>
      <c r="AQ2791" s="19">
        <f t="shared" si="712"/>
        <v>0.68096220119561746</v>
      </c>
    </row>
    <row r="2792" spans="1:43" x14ac:dyDescent="0.2">
      <c r="A2792" s="23" t="s">
        <v>5665</v>
      </c>
      <c r="B2792" s="6" t="s">
        <v>5669</v>
      </c>
      <c r="C2792" s="6" t="s">
        <v>5670</v>
      </c>
      <c r="D2792" s="2">
        <v>169735</v>
      </c>
      <c r="E2792" s="2">
        <v>171088</v>
      </c>
      <c r="F2792" s="3" t="s">
        <v>3457</v>
      </c>
      <c r="G2792" s="2">
        <v>6</v>
      </c>
      <c r="H2792" s="2">
        <v>171092</v>
      </c>
      <c r="I2792" s="3" t="s">
        <v>3516</v>
      </c>
      <c r="J2792" s="15">
        <v>45251</v>
      </c>
      <c r="K2792" s="24">
        <v>1284385072</v>
      </c>
      <c r="L2792" s="15">
        <v>45261</v>
      </c>
      <c r="M2792" s="15">
        <v>45260</v>
      </c>
      <c r="N2792" s="15"/>
      <c r="O2792" s="26">
        <f>VLOOKUP(D2792,quash!A$2:$I$7791,9,FALSE)</f>
        <v>5</v>
      </c>
      <c r="P2792" s="7">
        <v>10000</v>
      </c>
      <c r="Q2792" s="26">
        <v>127</v>
      </c>
      <c r="R2792" s="19">
        <v>5.24391097594855E-2</v>
      </c>
      <c r="S2792" s="26">
        <v>16</v>
      </c>
      <c r="T2792" s="7">
        <v>5000</v>
      </c>
      <c r="U2792" s="2">
        <v>147</v>
      </c>
      <c r="V2792" s="11">
        <v>1303.3399999999999</v>
      </c>
      <c r="W2792" s="14" t="s">
        <v>5281</v>
      </c>
      <c r="X2792" s="18">
        <v>1</v>
      </c>
      <c r="Y2792" s="9">
        <v>5000</v>
      </c>
      <c r="Z2792" s="19">
        <f t="shared" si="705"/>
        <v>0</v>
      </c>
      <c r="AA2792" s="25">
        <v>1303.3399999999999</v>
      </c>
      <c r="AB2792" s="30">
        <f t="shared" si="706"/>
        <v>76000</v>
      </c>
      <c r="AC2792" s="30">
        <f t="shared" si="713"/>
        <v>6.5789473684210523E-2</v>
      </c>
      <c r="AD2792" s="31">
        <f t="shared" si="714"/>
        <v>8.3552631578947363</v>
      </c>
      <c r="AE2792" s="31">
        <f t="shared" si="715"/>
        <v>9.6710526315789469</v>
      </c>
      <c r="AG2792" s="30">
        <f t="shared" si="707"/>
        <v>352000</v>
      </c>
      <c r="AH2792" s="30">
        <f t="shared" si="716"/>
        <v>1.4204545454545454E-2</v>
      </c>
      <c r="AI2792" s="31">
        <f t="shared" si="717"/>
        <v>1.8039772727272727</v>
      </c>
      <c r="AJ2792" s="31">
        <f t="shared" si="718"/>
        <v>2.0880681818181817</v>
      </c>
      <c r="AK2792" s="30">
        <f>IF(W2792="si",($S2792*'COSTOS DE CREDITOS'!$C$27)/DATA!$G2792,"")</f>
        <v>54.922363131454851</v>
      </c>
      <c r="AL2792" s="90">
        <f>IF(W2792="si",'COSTOS DE CREDITOS'!$C$35,"")</f>
        <v>20.421138461538462</v>
      </c>
      <c r="AM2792" s="30">
        <f t="shared" si="708"/>
        <v>307.69230769230774</v>
      </c>
      <c r="AN2792" s="30">
        <f t="shared" si="709"/>
        <v>0</v>
      </c>
      <c r="AO2792" s="30">
        <f t="shared" si="710"/>
        <v>383.03580928530107</v>
      </c>
      <c r="AP2792" s="30">
        <f t="shared" si="711"/>
        <v>920.30419071469885</v>
      </c>
      <c r="AQ2792" s="19">
        <f t="shared" si="712"/>
        <v>0.70611213552465124</v>
      </c>
    </row>
    <row r="2793" spans="1:43" x14ac:dyDescent="0.2">
      <c r="A2793" s="23" t="s">
        <v>5665</v>
      </c>
      <c r="B2793" s="6" t="s">
        <v>5669</v>
      </c>
      <c r="C2793" s="6" t="s">
        <v>5670</v>
      </c>
      <c r="D2793" s="2">
        <v>170274</v>
      </c>
      <c r="E2793" s="2">
        <v>171088</v>
      </c>
      <c r="F2793" s="3" t="s">
        <v>3457</v>
      </c>
      <c r="G2793" s="2">
        <v>6</v>
      </c>
      <c r="H2793" s="2">
        <v>171093</v>
      </c>
      <c r="I2793" s="3" t="s">
        <v>3517</v>
      </c>
      <c r="J2793" s="15">
        <v>45255</v>
      </c>
      <c r="K2793" s="24">
        <v>1288721762</v>
      </c>
      <c r="L2793" s="15">
        <v>45261</v>
      </c>
      <c r="M2793" s="15">
        <v>45260</v>
      </c>
      <c r="N2793" s="15"/>
      <c r="O2793" s="26">
        <f>VLOOKUP(D2793,quash!A$2:$I$7791,9,FALSE)</f>
        <v>4</v>
      </c>
      <c r="P2793" s="7">
        <v>10000</v>
      </c>
      <c r="Q2793" s="26">
        <v>110</v>
      </c>
      <c r="R2793" s="19">
        <v>3.11605023919212E-2</v>
      </c>
      <c r="S2793" s="26">
        <v>16</v>
      </c>
      <c r="T2793" s="7">
        <v>5000</v>
      </c>
      <c r="U2793" s="2">
        <v>147</v>
      </c>
      <c r="V2793" s="11">
        <v>1303.3399999999999</v>
      </c>
      <c r="W2793" s="14" t="s">
        <v>5281</v>
      </c>
      <c r="X2793" s="18">
        <v>1</v>
      </c>
      <c r="Y2793" s="9">
        <v>5000</v>
      </c>
      <c r="Z2793" s="19">
        <f t="shared" si="705"/>
        <v>0</v>
      </c>
      <c r="AA2793" s="25">
        <v>1303.3399999999999</v>
      </c>
      <c r="AB2793" s="30">
        <f t="shared" si="706"/>
        <v>93000</v>
      </c>
      <c r="AC2793" s="30">
        <f t="shared" si="713"/>
        <v>5.3763440860215055E-2</v>
      </c>
      <c r="AD2793" s="31">
        <f t="shared" si="714"/>
        <v>5.913978494623656</v>
      </c>
      <c r="AE2793" s="31">
        <f t="shared" si="715"/>
        <v>7.903225806451613</v>
      </c>
      <c r="AG2793" s="30">
        <f t="shared" si="707"/>
        <v>927000</v>
      </c>
      <c r="AH2793" s="30">
        <f t="shared" si="716"/>
        <v>5.3937432578209281E-3</v>
      </c>
      <c r="AI2793" s="31">
        <f t="shared" si="717"/>
        <v>0.59331175836030214</v>
      </c>
      <c r="AJ2793" s="31">
        <f t="shared" si="718"/>
        <v>0.79288025889967639</v>
      </c>
      <c r="AK2793" s="30">
        <f>IF(W2793="si",($S2793*'COSTOS DE CREDITOS'!$C$27)/DATA!$G2793,"")</f>
        <v>54.922363131454851</v>
      </c>
      <c r="AL2793" s="90">
        <f>IF(W2793="si",'COSTOS DE CREDITOS'!$C$35,"")</f>
        <v>20.421138461538462</v>
      </c>
      <c r="AM2793" s="30">
        <f t="shared" si="708"/>
        <v>307.69230769230774</v>
      </c>
      <c r="AN2793" s="30">
        <f t="shared" si="709"/>
        <v>0</v>
      </c>
      <c r="AO2793" s="30">
        <f t="shared" si="710"/>
        <v>383.03580928530107</v>
      </c>
      <c r="AP2793" s="30">
        <f t="shared" si="711"/>
        <v>920.30419071469885</v>
      </c>
      <c r="AQ2793" s="19">
        <f t="shared" si="712"/>
        <v>0.70611213552465124</v>
      </c>
    </row>
    <row r="2794" spans="1:43" x14ac:dyDescent="0.2">
      <c r="A2794" s="23" t="s">
        <v>5665</v>
      </c>
      <c r="B2794" s="6" t="s">
        <v>5669</v>
      </c>
      <c r="C2794" s="6" t="s">
        <v>5670</v>
      </c>
      <c r="D2794" s="2">
        <v>170273</v>
      </c>
      <c r="E2794" s="2">
        <v>171088</v>
      </c>
      <c r="F2794" s="3" t="s">
        <v>3457</v>
      </c>
      <c r="G2794" s="2">
        <v>6</v>
      </c>
      <c r="H2794" s="2">
        <v>171094</v>
      </c>
      <c r="I2794" s="3" t="s">
        <v>3518</v>
      </c>
      <c r="J2794" s="15">
        <v>45255</v>
      </c>
      <c r="K2794" s="24">
        <v>1288716425</v>
      </c>
      <c r="L2794" s="15">
        <v>45261</v>
      </c>
      <c r="M2794" s="15">
        <v>45260</v>
      </c>
      <c r="N2794" s="15"/>
      <c r="O2794" s="26">
        <f>VLOOKUP(D2794,quash!A$2:$I$7791,9,FALSE)</f>
        <v>5</v>
      </c>
      <c r="P2794" s="7">
        <v>10000</v>
      </c>
      <c r="Q2794" s="26">
        <v>110</v>
      </c>
      <c r="R2794" s="19">
        <v>3.11605023919212E-2</v>
      </c>
      <c r="S2794" s="26">
        <v>16</v>
      </c>
      <c r="T2794" s="7">
        <v>10000</v>
      </c>
      <c r="U2794" s="2">
        <v>127</v>
      </c>
      <c r="V2794" s="11">
        <v>2220.65</v>
      </c>
      <c r="W2794" s="14" t="s">
        <v>5281</v>
      </c>
      <c r="X2794" s="18">
        <v>1</v>
      </c>
      <c r="Y2794" s="9">
        <v>10000</v>
      </c>
      <c r="Z2794" s="19">
        <f t="shared" si="705"/>
        <v>0</v>
      </c>
      <c r="AA2794" s="25">
        <v>2220.65</v>
      </c>
      <c r="AB2794" s="30">
        <f t="shared" si="706"/>
        <v>76000</v>
      </c>
      <c r="AC2794" s="30">
        <f t="shared" si="713"/>
        <v>0.13157894736842105</v>
      </c>
      <c r="AD2794" s="31">
        <f t="shared" si="714"/>
        <v>14.473684210526315</v>
      </c>
      <c r="AE2794" s="31">
        <f t="shared" si="715"/>
        <v>16.710526315789473</v>
      </c>
      <c r="AG2794" s="30">
        <f t="shared" si="707"/>
        <v>352000</v>
      </c>
      <c r="AH2794" s="30">
        <f t="shared" si="716"/>
        <v>2.8409090909090908E-2</v>
      </c>
      <c r="AI2794" s="31">
        <f t="shared" si="717"/>
        <v>3.125</v>
      </c>
      <c r="AJ2794" s="31">
        <f t="shared" si="718"/>
        <v>3.6079545454545454</v>
      </c>
      <c r="AK2794" s="30">
        <f>IF(W2794="si",($S2794*'COSTOS DE CREDITOS'!$C$27)/DATA!$G2794,"")</f>
        <v>54.922363131454851</v>
      </c>
      <c r="AL2794" s="90">
        <f>IF(W2794="si",'COSTOS DE CREDITOS'!$C$35,"")</f>
        <v>20.421138461538462</v>
      </c>
      <c r="AM2794" s="30">
        <f t="shared" si="708"/>
        <v>615.38461538461547</v>
      </c>
      <c r="AN2794" s="30">
        <f t="shared" si="709"/>
        <v>0</v>
      </c>
      <c r="AO2794" s="30">
        <f t="shared" si="710"/>
        <v>690.72811697760881</v>
      </c>
      <c r="AP2794" s="30">
        <f t="shared" si="711"/>
        <v>1529.9218830223913</v>
      </c>
      <c r="AQ2794" s="19">
        <f t="shared" si="712"/>
        <v>0.68895228109895357</v>
      </c>
    </row>
    <row r="2795" spans="1:43" x14ac:dyDescent="0.2">
      <c r="A2795" s="23" t="s">
        <v>5665</v>
      </c>
      <c r="B2795" s="6" t="s">
        <v>5666</v>
      </c>
      <c r="C2795" s="6" t="s">
        <v>5667</v>
      </c>
      <c r="D2795" s="2">
        <v>169947</v>
      </c>
      <c r="E2795" s="2">
        <v>171098</v>
      </c>
      <c r="F2795" s="3" t="s">
        <v>3519</v>
      </c>
      <c r="G2795" s="2">
        <v>5</v>
      </c>
      <c r="H2795" s="2">
        <v>171101</v>
      </c>
      <c r="I2795" s="3" t="s">
        <v>3520</v>
      </c>
      <c r="J2795" s="15">
        <v>45252</v>
      </c>
      <c r="K2795" s="24">
        <v>1285712341</v>
      </c>
      <c r="L2795" s="15">
        <v>45261</v>
      </c>
      <c r="M2795" s="15">
        <v>45260</v>
      </c>
      <c r="N2795" s="15"/>
      <c r="O2795" s="26">
        <f>VLOOKUP(D2795,quash!A$2:$I$7791,9,FALSE)</f>
        <v>3</v>
      </c>
      <c r="P2795" s="7">
        <v>5000</v>
      </c>
      <c r="Q2795" s="26">
        <v>147</v>
      </c>
      <c r="R2795" s="19">
        <v>7.9000519063171556E-2</v>
      </c>
      <c r="S2795" s="26">
        <v>16</v>
      </c>
      <c r="T2795" s="7">
        <v>6000</v>
      </c>
      <c r="U2795" s="2">
        <v>142</v>
      </c>
      <c r="V2795" s="11">
        <v>1503.37</v>
      </c>
      <c r="W2795" s="14" t="s">
        <v>5281</v>
      </c>
      <c r="X2795" s="18">
        <v>1</v>
      </c>
      <c r="Y2795" s="9">
        <v>6000</v>
      </c>
      <c r="Z2795" s="19">
        <f t="shared" si="705"/>
        <v>0</v>
      </c>
      <c r="AA2795" s="25">
        <v>1503.37</v>
      </c>
      <c r="AB2795" s="30">
        <f t="shared" si="706"/>
        <v>125000</v>
      </c>
      <c r="AC2795" s="30">
        <f t="shared" si="713"/>
        <v>4.8000000000000001E-2</v>
      </c>
      <c r="AD2795" s="31">
        <f t="shared" si="714"/>
        <v>7.056</v>
      </c>
      <c r="AE2795" s="31">
        <f t="shared" si="715"/>
        <v>6.8159999999999998</v>
      </c>
      <c r="AG2795" s="30">
        <f t="shared" si="707"/>
        <v>778000</v>
      </c>
      <c r="AH2795" s="30">
        <f t="shared" si="716"/>
        <v>7.7120822622107968E-3</v>
      </c>
      <c r="AI2795" s="31">
        <f t="shared" si="717"/>
        <v>1.1336760925449871</v>
      </c>
      <c r="AJ2795" s="31">
        <f t="shared" si="718"/>
        <v>1.0951156812339331</v>
      </c>
      <c r="AK2795" s="30">
        <f>IF(W2795="si",($S2795*'COSTOS DE CREDITOS'!$C$27)/DATA!$G2795,"")</f>
        <v>65.906835757745824</v>
      </c>
      <c r="AL2795" s="90">
        <f>IF(W2795="si",'COSTOS DE CREDITOS'!$C$35,"")</f>
        <v>20.421138461538462</v>
      </c>
      <c r="AM2795" s="30">
        <f t="shared" si="708"/>
        <v>369.23076923076923</v>
      </c>
      <c r="AN2795" s="30">
        <f t="shared" si="709"/>
        <v>0</v>
      </c>
      <c r="AO2795" s="30">
        <f t="shared" si="710"/>
        <v>455.5587434500535</v>
      </c>
      <c r="AP2795" s="30">
        <f t="shared" si="711"/>
        <v>1047.8112565499464</v>
      </c>
      <c r="AQ2795" s="19">
        <f t="shared" si="712"/>
        <v>0.69697496727348984</v>
      </c>
    </row>
    <row r="2796" spans="1:43" x14ac:dyDescent="0.2">
      <c r="A2796" s="23" t="s">
        <v>5665</v>
      </c>
      <c r="B2796" s="6" t="s">
        <v>5666</v>
      </c>
      <c r="C2796" s="6" t="s">
        <v>5667</v>
      </c>
      <c r="D2796" s="2">
        <v>168963</v>
      </c>
      <c r="E2796" s="2">
        <v>171098</v>
      </c>
      <c r="F2796" s="3" t="s">
        <v>3519</v>
      </c>
      <c r="G2796" s="2">
        <v>5</v>
      </c>
      <c r="H2796" s="2">
        <v>171102</v>
      </c>
      <c r="I2796" s="3" t="s">
        <v>3521</v>
      </c>
      <c r="J2796" s="15">
        <v>45240</v>
      </c>
      <c r="K2796" s="24">
        <v>1275886091</v>
      </c>
      <c r="L2796" s="15">
        <v>45261</v>
      </c>
      <c r="M2796" s="15">
        <v>45260</v>
      </c>
      <c r="N2796" s="15"/>
      <c r="O2796" s="26">
        <f>VLOOKUP(D2796,quash!A$2:$I$7791,9,FALSE)</f>
        <v>4</v>
      </c>
      <c r="P2796" s="7">
        <v>10000</v>
      </c>
      <c r="Q2796" s="26">
        <v>110</v>
      </c>
      <c r="R2796" s="19">
        <v>3.11605023919212E-2</v>
      </c>
      <c r="S2796" s="26">
        <v>16</v>
      </c>
      <c r="T2796" s="7">
        <v>6000</v>
      </c>
      <c r="U2796" s="2">
        <v>142</v>
      </c>
      <c r="V2796" s="11">
        <v>1503.37</v>
      </c>
      <c r="W2796" s="14" t="s">
        <v>5281</v>
      </c>
      <c r="X2796" s="18">
        <v>1</v>
      </c>
      <c r="Y2796" s="9">
        <v>6000</v>
      </c>
      <c r="Z2796" s="19">
        <f t="shared" si="705"/>
        <v>0</v>
      </c>
      <c r="AA2796" s="25">
        <v>1503.37</v>
      </c>
      <c r="AB2796" s="30">
        <f t="shared" si="706"/>
        <v>93000</v>
      </c>
      <c r="AC2796" s="30">
        <f t="shared" si="713"/>
        <v>6.4516129032258063E-2</v>
      </c>
      <c r="AD2796" s="31">
        <f t="shared" si="714"/>
        <v>7.096774193548387</v>
      </c>
      <c r="AE2796" s="31">
        <f t="shared" si="715"/>
        <v>9.1612903225806441</v>
      </c>
      <c r="AG2796" s="30">
        <f t="shared" si="707"/>
        <v>927000</v>
      </c>
      <c r="AH2796" s="30">
        <f t="shared" si="716"/>
        <v>6.4724919093851136E-3</v>
      </c>
      <c r="AI2796" s="31">
        <f t="shared" si="717"/>
        <v>0.71197411003236244</v>
      </c>
      <c r="AJ2796" s="31">
        <f t="shared" si="718"/>
        <v>0.91909385113268616</v>
      </c>
      <c r="AK2796" s="30">
        <f>IF(W2796="si",($S2796*'COSTOS DE CREDITOS'!$C$27)/DATA!$G2796,"")</f>
        <v>65.906835757745824</v>
      </c>
      <c r="AL2796" s="90">
        <f>IF(W2796="si",'COSTOS DE CREDITOS'!$C$35,"")</f>
        <v>20.421138461538462</v>
      </c>
      <c r="AM2796" s="30">
        <f t="shared" si="708"/>
        <v>369.23076923076923</v>
      </c>
      <c r="AN2796" s="30">
        <f t="shared" si="709"/>
        <v>0</v>
      </c>
      <c r="AO2796" s="30">
        <f t="shared" si="710"/>
        <v>455.5587434500535</v>
      </c>
      <c r="AP2796" s="30">
        <f t="shared" si="711"/>
        <v>1047.8112565499464</v>
      </c>
      <c r="AQ2796" s="19">
        <f t="shared" si="712"/>
        <v>0.69697496727348984</v>
      </c>
    </row>
    <row r="2797" spans="1:43" x14ac:dyDescent="0.2">
      <c r="A2797" s="23" t="s">
        <v>5665</v>
      </c>
      <c r="B2797" s="6" t="s">
        <v>5666</v>
      </c>
      <c r="C2797" s="6" t="s">
        <v>5667</v>
      </c>
      <c r="D2797" s="2">
        <v>169946</v>
      </c>
      <c r="E2797" s="2">
        <v>171098</v>
      </c>
      <c r="F2797" s="3" t="s">
        <v>3519</v>
      </c>
      <c r="G2797" s="2">
        <v>5</v>
      </c>
      <c r="H2797" s="2">
        <v>171103</v>
      </c>
      <c r="I2797" s="3" t="s">
        <v>3522</v>
      </c>
      <c r="J2797" s="15">
        <v>45252</v>
      </c>
      <c r="K2797" s="24">
        <v>1285711981</v>
      </c>
      <c r="L2797" s="15">
        <v>45261</v>
      </c>
      <c r="M2797" s="15">
        <v>45260</v>
      </c>
      <c r="N2797" s="15"/>
      <c r="O2797" s="26">
        <f>VLOOKUP(D2797,quash!A$2:$I$7791,9,FALSE)</f>
        <v>4</v>
      </c>
      <c r="P2797" s="7">
        <v>10000</v>
      </c>
      <c r="Q2797" s="26">
        <v>127</v>
      </c>
      <c r="R2797" s="19">
        <v>5.24391097594855E-2</v>
      </c>
      <c r="S2797" s="26">
        <v>16</v>
      </c>
      <c r="T2797" s="7">
        <v>7000</v>
      </c>
      <c r="U2797" s="2">
        <v>142</v>
      </c>
      <c r="V2797" s="11">
        <v>1758.65</v>
      </c>
      <c r="W2797" s="14" t="s">
        <v>5281</v>
      </c>
      <c r="X2797" s="18">
        <v>1</v>
      </c>
      <c r="Y2797" s="9">
        <v>7000</v>
      </c>
      <c r="Z2797" s="19">
        <f t="shared" si="705"/>
        <v>0</v>
      </c>
      <c r="AA2797" s="25">
        <v>1758.65</v>
      </c>
      <c r="AB2797" s="30">
        <f t="shared" si="706"/>
        <v>93000</v>
      </c>
      <c r="AC2797" s="30">
        <f t="shared" si="713"/>
        <v>7.5268817204301078E-2</v>
      </c>
      <c r="AD2797" s="31">
        <f t="shared" si="714"/>
        <v>9.5591397849462361</v>
      </c>
      <c r="AE2797" s="31">
        <f t="shared" si="715"/>
        <v>10.688172043010754</v>
      </c>
      <c r="AG2797" s="30">
        <f t="shared" si="707"/>
        <v>927000</v>
      </c>
      <c r="AH2797" s="30">
        <f t="shared" si="716"/>
        <v>7.551240560949299E-3</v>
      </c>
      <c r="AI2797" s="31">
        <f t="shared" si="717"/>
        <v>0.95900755124056103</v>
      </c>
      <c r="AJ2797" s="31">
        <f t="shared" si="718"/>
        <v>1.0722761596548005</v>
      </c>
      <c r="AK2797" s="30">
        <f>IF(W2797="si",($S2797*'COSTOS DE CREDITOS'!$C$27)/DATA!$G2797,"")</f>
        <v>65.906835757745824</v>
      </c>
      <c r="AL2797" s="90">
        <f>IF(W2797="si",'COSTOS DE CREDITOS'!$C$35,"")</f>
        <v>20.421138461538462</v>
      </c>
      <c r="AM2797" s="30">
        <f t="shared" si="708"/>
        <v>430.76923076923077</v>
      </c>
      <c r="AN2797" s="30">
        <f t="shared" si="709"/>
        <v>0</v>
      </c>
      <c r="AO2797" s="30">
        <f t="shared" si="710"/>
        <v>517.09720498851505</v>
      </c>
      <c r="AP2797" s="30">
        <f t="shared" si="711"/>
        <v>1241.5527950114852</v>
      </c>
      <c r="AQ2797" s="19">
        <f t="shared" si="712"/>
        <v>0.70596923493104657</v>
      </c>
    </row>
    <row r="2798" spans="1:43" x14ac:dyDescent="0.2">
      <c r="A2798" s="23" t="s">
        <v>5665</v>
      </c>
      <c r="B2798" s="6" t="s">
        <v>5684</v>
      </c>
      <c r="C2798" s="6" t="s">
        <v>5667</v>
      </c>
      <c r="D2798" s="2">
        <v>171012</v>
      </c>
      <c r="E2798" s="2">
        <v>171147</v>
      </c>
      <c r="F2798" s="3" t="s">
        <v>3459</v>
      </c>
      <c r="G2798" s="2">
        <v>5</v>
      </c>
      <c r="H2798" s="2">
        <v>171149</v>
      </c>
      <c r="I2798" s="3" t="s">
        <v>3523</v>
      </c>
      <c r="J2798" s="15">
        <v>45260</v>
      </c>
      <c r="K2798" s="24">
        <v>1292396364</v>
      </c>
      <c r="L2798" s="15">
        <v>45261</v>
      </c>
      <c r="M2798" s="15">
        <v>45260</v>
      </c>
      <c r="N2798" s="15"/>
      <c r="O2798" s="26">
        <f>VLOOKUP(D2798,quash!A$2:$I$7791,9,FALSE)</f>
        <v>2</v>
      </c>
      <c r="P2798" s="7">
        <v>8000</v>
      </c>
      <c r="Q2798" s="26">
        <v>147</v>
      </c>
      <c r="R2798" s="19">
        <v>5.2439109759484744E-2</v>
      </c>
      <c r="S2798" s="26">
        <v>16</v>
      </c>
      <c r="T2798" s="7">
        <v>9000</v>
      </c>
      <c r="U2798" s="2">
        <v>142</v>
      </c>
      <c r="V2798" s="11">
        <v>2255.2800000000002</v>
      </c>
      <c r="W2798" s="14" t="s">
        <v>5281</v>
      </c>
      <c r="X2798" s="18">
        <v>1</v>
      </c>
      <c r="Y2798" s="9">
        <v>9000</v>
      </c>
      <c r="Z2798" s="19">
        <f t="shared" si="705"/>
        <v>0</v>
      </c>
      <c r="AA2798" s="25">
        <v>2255.2800000000002</v>
      </c>
      <c r="AB2798" s="30">
        <f t="shared" si="706"/>
        <v>285000</v>
      </c>
      <c r="AC2798" s="30">
        <f t="shared" si="713"/>
        <v>3.1578947368421054E-2</v>
      </c>
      <c r="AD2798" s="31">
        <f t="shared" si="714"/>
        <v>4.6421052631578945</v>
      </c>
      <c r="AE2798" s="31">
        <f t="shared" si="715"/>
        <v>4.4842105263157892</v>
      </c>
      <c r="AG2798" s="30">
        <f t="shared" si="707"/>
        <v>1695000</v>
      </c>
      <c r="AH2798" s="30">
        <f t="shared" si="716"/>
        <v>5.3097345132743362E-3</v>
      </c>
      <c r="AI2798" s="31">
        <f t="shared" si="717"/>
        <v>0.78053097345132738</v>
      </c>
      <c r="AJ2798" s="31">
        <f t="shared" si="718"/>
        <v>0.75398230088495577</v>
      </c>
      <c r="AK2798" s="30">
        <f>IF(W2798="si",($S2798*'COSTOS DE CREDITOS'!$C$27)/DATA!$G2798,"")</f>
        <v>65.906835757745824</v>
      </c>
      <c r="AL2798" s="90">
        <f>IF(W2798="si",'COSTOS DE CREDITOS'!$C$35,"")</f>
        <v>20.421138461538462</v>
      </c>
      <c r="AM2798" s="30">
        <f t="shared" si="708"/>
        <v>553.84615384615392</v>
      </c>
      <c r="AN2798" s="30">
        <f t="shared" si="709"/>
        <v>0</v>
      </c>
      <c r="AO2798" s="30">
        <f t="shared" si="710"/>
        <v>640.17412806543825</v>
      </c>
      <c r="AP2798" s="30">
        <f t="shared" si="711"/>
        <v>1615.1058719345619</v>
      </c>
      <c r="AQ2798" s="19">
        <f t="shared" si="712"/>
        <v>0.71614428006037467</v>
      </c>
    </row>
    <row r="2799" spans="1:43" x14ac:dyDescent="0.2">
      <c r="A2799" s="23" t="s">
        <v>5665</v>
      </c>
      <c r="B2799" s="6" t="s">
        <v>5684</v>
      </c>
      <c r="C2799" s="6" t="s">
        <v>5667</v>
      </c>
      <c r="D2799" s="2">
        <v>171017</v>
      </c>
      <c r="E2799" s="2">
        <v>171147</v>
      </c>
      <c r="F2799" s="3" t="s">
        <v>3459</v>
      </c>
      <c r="G2799" s="2">
        <v>5</v>
      </c>
      <c r="H2799" s="2">
        <v>171150</v>
      </c>
      <c r="I2799" s="3" t="s">
        <v>3524</v>
      </c>
      <c r="J2799" s="15">
        <v>45260</v>
      </c>
      <c r="K2799" s="24">
        <v>1292396723</v>
      </c>
      <c r="L2799" s="15">
        <v>45261</v>
      </c>
      <c r="M2799" s="15">
        <v>45260</v>
      </c>
      <c r="N2799" s="15"/>
      <c r="O2799" s="26">
        <f>VLOOKUP(D2799,quash!A$2:$I$7791,9,FALSE)</f>
        <v>3</v>
      </c>
      <c r="P2799" s="7">
        <v>5000</v>
      </c>
      <c r="Q2799" s="26">
        <v>147</v>
      </c>
      <c r="R2799" s="19">
        <v>5.8283715876113994E-2</v>
      </c>
      <c r="S2799" s="26">
        <v>16</v>
      </c>
      <c r="T2799" s="7">
        <v>9000</v>
      </c>
      <c r="U2799" s="2">
        <v>142</v>
      </c>
      <c r="V2799" s="11">
        <v>2255.2800000000002</v>
      </c>
      <c r="W2799" s="14" t="s">
        <v>5281</v>
      </c>
      <c r="X2799" s="18">
        <v>1</v>
      </c>
      <c r="Y2799" s="9">
        <v>9000</v>
      </c>
      <c r="Z2799" s="19">
        <f t="shared" si="705"/>
        <v>0</v>
      </c>
      <c r="AA2799" s="25">
        <v>2255.2800000000002</v>
      </c>
      <c r="AB2799" s="30">
        <f t="shared" si="706"/>
        <v>125000</v>
      </c>
      <c r="AC2799" s="30">
        <f t="shared" ref="AC2799:AC2862" si="719">$T2799/AB2799</f>
        <v>7.1999999999999995E-2</v>
      </c>
      <c r="AD2799" s="31">
        <f t="shared" ref="AD2799:AD2862" si="720">AC2799*$Q2799</f>
        <v>10.584</v>
      </c>
      <c r="AE2799" s="31">
        <f t="shared" ref="AE2799:AE2862" si="721">AC2799*$U2799</f>
        <v>10.223999999999998</v>
      </c>
      <c r="AG2799" s="30">
        <f t="shared" si="707"/>
        <v>778000</v>
      </c>
      <c r="AH2799" s="30">
        <f t="shared" si="716"/>
        <v>1.1568123393316195E-2</v>
      </c>
      <c r="AI2799" s="31">
        <f t="shared" si="717"/>
        <v>1.7005141388174807</v>
      </c>
      <c r="AJ2799" s="31">
        <f t="shared" si="718"/>
        <v>1.6426735218508997</v>
      </c>
      <c r="AK2799" s="30">
        <f>IF(W2799="si",($S2799*'COSTOS DE CREDITOS'!$C$27)/DATA!$G2799,"")</f>
        <v>65.906835757745824</v>
      </c>
      <c r="AL2799" s="90">
        <f>IF(W2799="si",'COSTOS DE CREDITOS'!$C$35,"")</f>
        <v>20.421138461538462</v>
      </c>
      <c r="AM2799" s="30">
        <f t="shared" si="708"/>
        <v>553.84615384615392</v>
      </c>
      <c r="AN2799" s="30">
        <f t="shared" si="709"/>
        <v>0</v>
      </c>
      <c r="AO2799" s="30">
        <f t="shared" si="710"/>
        <v>640.17412806543825</v>
      </c>
      <c r="AP2799" s="30">
        <f t="shared" si="711"/>
        <v>1615.1058719345619</v>
      </c>
      <c r="AQ2799" s="19">
        <f t="shared" si="712"/>
        <v>0.71614428006037467</v>
      </c>
    </row>
    <row r="2800" spans="1:43" x14ac:dyDescent="0.2">
      <c r="A2800" s="23" t="s">
        <v>5665</v>
      </c>
      <c r="B2800" s="6" t="s">
        <v>5684</v>
      </c>
      <c r="C2800" s="6" t="s">
        <v>5667</v>
      </c>
      <c r="D2800" s="2">
        <v>171014</v>
      </c>
      <c r="E2800" s="2">
        <v>171147</v>
      </c>
      <c r="F2800" s="3" t="s">
        <v>3459</v>
      </c>
      <c r="G2800" s="2">
        <v>5</v>
      </c>
      <c r="H2800" s="2">
        <v>171151</v>
      </c>
      <c r="I2800" s="3" t="s">
        <v>3525</v>
      </c>
      <c r="J2800" s="15">
        <v>45260</v>
      </c>
      <c r="K2800" s="24">
        <v>1292396495</v>
      </c>
      <c r="L2800" s="15">
        <v>45261</v>
      </c>
      <c r="M2800" s="15">
        <v>45260</v>
      </c>
      <c r="N2800" s="15"/>
      <c r="O2800" s="26">
        <f>VLOOKUP(D2800,quash!A$2:$I$7791,9,FALSE)</f>
        <v>1</v>
      </c>
      <c r="P2800" s="7">
        <v>10000</v>
      </c>
      <c r="Q2800" s="26">
        <v>142</v>
      </c>
      <c r="R2800" s="19">
        <v>5.2439109759484744E-2</v>
      </c>
      <c r="S2800" s="26">
        <v>16</v>
      </c>
      <c r="T2800" s="7">
        <v>9000</v>
      </c>
      <c r="U2800" s="2">
        <v>142</v>
      </c>
      <c r="V2800" s="11">
        <v>2255.2800000000002</v>
      </c>
      <c r="W2800" s="14" t="s">
        <v>5281</v>
      </c>
      <c r="X2800" s="18">
        <v>1</v>
      </c>
      <c r="Y2800" s="9">
        <v>9000</v>
      </c>
      <c r="Z2800" s="19">
        <f t="shared" si="705"/>
        <v>0</v>
      </c>
      <c r="AA2800" s="25">
        <v>2255.2800000000002</v>
      </c>
      <c r="AB2800" s="30">
        <f t="shared" si="706"/>
        <v>227000</v>
      </c>
      <c r="AC2800" s="30">
        <f t="shared" si="719"/>
        <v>3.9647577092511016E-2</v>
      </c>
      <c r="AD2800" s="31">
        <f t="shared" si="720"/>
        <v>5.6299559471365646</v>
      </c>
      <c r="AE2800" s="31">
        <f t="shared" si="721"/>
        <v>5.6299559471365646</v>
      </c>
      <c r="AG2800" s="30">
        <f t="shared" si="707"/>
        <v>2427000</v>
      </c>
      <c r="AH2800" s="30">
        <f t="shared" si="716"/>
        <v>3.708281829419036E-3</v>
      </c>
      <c r="AI2800" s="31">
        <f t="shared" si="717"/>
        <v>0.52657601977750312</v>
      </c>
      <c r="AJ2800" s="31">
        <f t="shared" si="718"/>
        <v>0.52657601977750312</v>
      </c>
      <c r="AK2800" s="30">
        <f>IF(W2800="si",($S2800*'COSTOS DE CREDITOS'!$C$27)/DATA!$G2800,"")</f>
        <v>65.906835757745824</v>
      </c>
      <c r="AL2800" s="90">
        <f>IF(W2800="si",'COSTOS DE CREDITOS'!$C$35,"")</f>
        <v>20.421138461538462</v>
      </c>
      <c r="AM2800" s="30">
        <f t="shared" si="708"/>
        <v>553.84615384615392</v>
      </c>
      <c r="AN2800" s="30">
        <f t="shared" si="709"/>
        <v>0</v>
      </c>
      <c r="AO2800" s="30">
        <f t="shared" si="710"/>
        <v>640.17412806543825</v>
      </c>
      <c r="AP2800" s="30">
        <f t="shared" si="711"/>
        <v>1615.1058719345619</v>
      </c>
      <c r="AQ2800" s="19">
        <f t="shared" si="712"/>
        <v>0.71614428006037467</v>
      </c>
    </row>
    <row r="2801" spans="1:43" x14ac:dyDescent="0.2">
      <c r="A2801" s="23" t="s">
        <v>5665</v>
      </c>
      <c r="B2801" s="6" t="s">
        <v>5684</v>
      </c>
      <c r="C2801" s="6" t="s">
        <v>5667</v>
      </c>
      <c r="D2801" s="2">
        <v>171019</v>
      </c>
      <c r="E2801" s="2">
        <v>171147</v>
      </c>
      <c r="F2801" s="3" t="s">
        <v>3459</v>
      </c>
      <c r="G2801" s="2">
        <v>5</v>
      </c>
      <c r="H2801" s="2">
        <v>171154</v>
      </c>
      <c r="I2801" s="3" t="s">
        <v>3526</v>
      </c>
      <c r="J2801" s="15">
        <v>45260</v>
      </c>
      <c r="K2801" s="24">
        <v>1292396836</v>
      </c>
      <c r="L2801" s="15">
        <v>45261</v>
      </c>
      <c r="M2801" s="15">
        <v>45260</v>
      </c>
      <c r="N2801" s="15"/>
      <c r="O2801" s="26">
        <f>VLOOKUP(D2801,quash!A$2:$I$7791,9,FALSE)</f>
        <v>3</v>
      </c>
      <c r="P2801" s="7">
        <v>10000</v>
      </c>
      <c r="Q2801" s="26">
        <v>100</v>
      </c>
      <c r="R2801" s="19">
        <v>5.9818464604665163E-3</v>
      </c>
      <c r="S2801" s="26">
        <v>16</v>
      </c>
      <c r="T2801" s="7">
        <v>9000</v>
      </c>
      <c r="U2801" s="2">
        <v>142</v>
      </c>
      <c r="V2801" s="11">
        <v>2255.2800000000002</v>
      </c>
      <c r="W2801" s="14" t="s">
        <v>5281</v>
      </c>
      <c r="X2801" s="18">
        <v>1</v>
      </c>
      <c r="Y2801" s="9">
        <v>9000</v>
      </c>
      <c r="Z2801" s="19">
        <f t="shared" si="705"/>
        <v>0</v>
      </c>
      <c r="AA2801" s="25">
        <v>2255.2800000000002</v>
      </c>
      <c r="AB2801" s="30">
        <f t="shared" si="706"/>
        <v>125000</v>
      </c>
      <c r="AC2801" s="30">
        <f t="shared" si="719"/>
        <v>7.1999999999999995E-2</v>
      </c>
      <c r="AD2801" s="31">
        <f t="shared" si="720"/>
        <v>7.1999999999999993</v>
      </c>
      <c r="AE2801" s="31">
        <f t="shared" si="721"/>
        <v>10.223999999999998</v>
      </c>
      <c r="AG2801" s="30">
        <f t="shared" si="707"/>
        <v>778000</v>
      </c>
      <c r="AH2801" s="30">
        <f t="shared" si="716"/>
        <v>1.1568123393316195E-2</v>
      </c>
      <c r="AI2801" s="31">
        <f t="shared" si="717"/>
        <v>1.1568123393316194</v>
      </c>
      <c r="AJ2801" s="31">
        <f t="shared" si="718"/>
        <v>1.6426735218508997</v>
      </c>
      <c r="AK2801" s="30">
        <f>IF(W2801="si",($S2801*'COSTOS DE CREDITOS'!$C$27)/DATA!$G2801,"")</f>
        <v>65.906835757745824</v>
      </c>
      <c r="AL2801" s="90">
        <f>IF(W2801="si",'COSTOS DE CREDITOS'!$C$35,"")</f>
        <v>20.421138461538462</v>
      </c>
      <c r="AM2801" s="30">
        <f t="shared" si="708"/>
        <v>553.84615384615392</v>
      </c>
      <c r="AN2801" s="30">
        <f t="shared" si="709"/>
        <v>0</v>
      </c>
      <c r="AO2801" s="30">
        <f t="shared" si="710"/>
        <v>640.17412806543825</v>
      </c>
      <c r="AP2801" s="30">
        <f t="shared" si="711"/>
        <v>1615.1058719345619</v>
      </c>
      <c r="AQ2801" s="19">
        <f t="shared" si="712"/>
        <v>0.71614428006037467</v>
      </c>
    </row>
    <row r="2802" spans="1:43" x14ac:dyDescent="0.2">
      <c r="A2802" s="23" t="s">
        <v>5665</v>
      </c>
      <c r="B2802" s="6" t="s">
        <v>5674</v>
      </c>
      <c r="C2802" s="6" t="s">
        <v>5670</v>
      </c>
      <c r="D2802" s="2">
        <v>170614</v>
      </c>
      <c r="E2802" s="2">
        <v>171251</v>
      </c>
      <c r="F2802" s="3" t="s">
        <v>3461</v>
      </c>
      <c r="G2802" s="2">
        <v>5</v>
      </c>
      <c r="H2802" s="2">
        <v>171253</v>
      </c>
      <c r="I2802" s="3" t="s">
        <v>3527</v>
      </c>
      <c r="J2802" s="15">
        <v>45258</v>
      </c>
      <c r="K2802" s="24">
        <v>1291024486</v>
      </c>
      <c r="L2802" s="15">
        <v>45264</v>
      </c>
      <c r="M2802" s="15">
        <v>45291</v>
      </c>
      <c r="N2802" s="15"/>
      <c r="O2802" s="26">
        <f>VLOOKUP(D2802,quash!A$2:$I$7791,9,FALSE)</f>
        <v>1</v>
      </c>
      <c r="P2802" s="7">
        <v>10000</v>
      </c>
      <c r="Q2802" s="26">
        <v>147</v>
      </c>
      <c r="R2802" s="19">
        <v>7.9000519063170294E-2</v>
      </c>
      <c r="S2802" s="93">
        <v>26</v>
      </c>
      <c r="T2802" s="7">
        <v>7000</v>
      </c>
      <c r="U2802" s="2">
        <v>142</v>
      </c>
      <c r="V2802" s="11">
        <v>1758.65</v>
      </c>
      <c r="W2802" s="14" t="s">
        <v>5281</v>
      </c>
      <c r="X2802" s="18">
        <v>0.59036030540529028</v>
      </c>
      <c r="Y2802" s="9">
        <v>4132.5221378370316</v>
      </c>
      <c r="Z2802" s="19">
        <f t="shared" si="705"/>
        <v>-0.40963969459470972</v>
      </c>
      <c r="AA2802" s="25">
        <v>1038.2371511010138</v>
      </c>
      <c r="AB2802" s="30">
        <f t="shared" si="706"/>
        <v>195000</v>
      </c>
      <c r="AC2802" s="30">
        <f t="shared" si="719"/>
        <v>3.5897435897435895E-2</v>
      </c>
      <c r="AD2802" s="31">
        <f t="shared" si="720"/>
        <v>5.2769230769230768</v>
      </c>
      <c r="AE2802" s="31">
        <f t="shared" si="721"/>
        <v>5.0974358974358971</v>
      </c>
      <c r="AG2802" s="30">
        <f t="shared" si="707"/>
        <v>2427000</v>
      </c>
      <c r="AH2802" s="30">
        <f t="shared" si="716"/>
        <v>2.88421920065925E-3</v>
      </c>
      <c r="AI2802" s="31">
        <f t="shared" si="717"/>
        <v>0.42398022249690975</v>
      </c>
      <c r="AJ2802" s="31">
        <f t="shared" si="718"/>
        <v>0.40955912649361348</v>
      </c>
      <c r="AK2802" s="30">
        <f>IF(W2802="si",($S2802*'COSTOS DE CREDITOS'!$C$27)/DATA!$G2802,"")</f>
        <v>107.09860810633695</v>
      </c>
      <c r="AL2802" s="90">
        <f>IF(W2802="si",'COSTOS DE CREDITOS'!$C$35,"")</f>
        <v>20.421138461538462</v>
      </c>
      <c r="AM2802" s="30">
        <f t="shared" si="708"/>
        <v>700</v>
      </c>
      <c r="AN2802" s="30">
        <f t="shared" si="709"/>
        <v>2867.4778621629684</v>
      </c>
      <c r="AO2802" s="30">
        <f t="shared" si="710"/>
        <v>3694.9976087308441</v>
      </c>
      <c r="AP2802" s="30">
        <f t="shared" si="711"/>
        <v>-2656.7604576298304</v>
      </c>
      <c r="AQ2802" s="19">
        <f t="shared" si="712"/>
        <v>-2.5589148440820386</v>
      </c>
    </row>
    <row r="2803" spans="1:43" x14ac:dyDescent="0.2">
      <c r="A2803" s="23" t="s">
        <v>5665</v>
      </c>
      <c r="B2803" s="6" t="s">
        <v>5674</v>
      </c>
      <c r="C2803" s="6" t="s">
        <v>5670</v>
      </c>
      <c r="D2803" s="2">
        <v>170609</v>
      </c>
      <c r="E2803" s="2">
        <v>171251</v>
      </c>
      <c r="F2803" s="3" t="s">
        <v>3461</v>
      </c>
      <c r="G2803" s="2">
        <v>5</v>
      </c>
      <c r="H2803" s="2">
        <v>171254</v>
      </c>
      <c r="I2803" s="3" t="s">
        <v>3528</v>
      </c>
      <c r="J2803" s="15">
        <v>45258</v>
      </c>
      <c r="K2803" s="24">
        <v>1291002399</v>
      </c>
      <c r="L2803" s="15">
        <v>45264</v>
      </c>
      <c r="M2803" s="15">
        <v>45291</v>
      </c>
      <c r="N2803" s="15"/>
      <c r="O2803" s="26">
        <f>VLOOKUP(D2803,quash!A$2:$I$7791,9,FALSE)</f>
        <v>1</v>
      </c>
      <c r="P2803" s="7">
        <v>10000</v>
      </c>
      <c r="Q2803" s="26">
        <v>115</v>
      </c>
      <c r="R2803" s="19">
        <v>3.97705569269148E-2</v>
      </c>
      <c r="S2803" s="93">
        <v>26</v>
      </c>
      <c r="T2803" s="7">
        <v>10000</v>
      </c>
      <c r="U2803" s="2">
        <v>142</v>
      </c>
      <c r="V2803" s="11">
        <v>2510.34</v>
      </c>
      <c r="W2803" s="14" t="s">
        <v>5281</v>
      </c>
      <c r="X2803" s="18">
        <v>0.59036030540529028</v>
      </c>
      <c r="Y2803" s="9">
        <v>5903.6030540529027</v>
      </c>
      <c r="Z2803" s="19">
        <f t="shared" si="705"/>
        <v>-0.40963969459470972</v>
      </c>
      <c r="AA2803" s="25">
        <v>1482.0050890711166</v>
      </c>
      <c r="AB2803" s="30">
        <f t="shared" si="706"/>
        <v>195000</v>
      </c>
      <c r="AC2803" s="30">
        <f t="shared" si="719"/>
        <v>5.128205128205128E-2</v>
      </c>
      <c r="AD2803" s="31">
        <f t="shared" si="720"/>
        <v>5.8974358974358969</v>
      </c>
      <c r="AE2803" s="31">
        <f t="shared" si="721"/>
        <v>7.2820512820512819</v>
      </c>
      <c r="AG2803" s="30">
        <f t="shared" si="707"/>
        <v>2427000</v>
      </c>
      <c r="AH2803" s="30">
        <f t="shared" si="716"/>
        <v>4.1203131437989289E-3</v>
      </c>
      <c r="AI2803" s="31">
        <f t="shared" si="717"/>
        <v>0.47383601153687682</v>
      </c>
      <c r="AJ2803" s="31">
        <f t="shared" si="718"/>
        <v>0.58508446641944789</v>
      </c>
      <c r="AK2803" s="30">
        <f>IF(W2803="si",($S2803*'COSTOS DE CREDITOS'!$C$27)/DATA!$G2803,"")</f>
        <v>107.09860810633695</v>
      </c>
      <c r="AL2803" s="90">
        <f>IF(W2803="si",'COSTOS DE CREDITOS'!$C$35,"")</f>
        <v>20.421138461538462</v>
      </c>
      <c r="AM2803" s="30">
        <f t="shared" si="708"/>
        <v>1000</v>
      </c>
      <c r="AN2803" s="30">
        <f t="shared" si="709"/>
        <v>4096.3969459470973</v>
      </c>
      <c r="AO2803" s="30">
        <f t="shared" si="710"/>
        <v>5223.916692514973</v>
      </c>
      <c r="AP2803" s="30">
        <f t="shared" si="711"/>
        <v>-3741.9116034438566</v>
      </c>
      <c r="AQ2803" s="19">
        <f t="shared" si="712"/>
        <v>-2.5248979447089432</v>
      </c>
    </row>
    <row r="2804" spans="1:43" x14ac:dyDescent="0.2">
      <c r="A2804" s="23" t="s">
        <v>5665</v>
      </c>
      <c r="B2804" s="6" t="s">
        <v>5674</v>
      </c>
      <c r="C2804" s="6" t="s">
        <v>5670</v>
      </c>
      <c r="D2804" s="2">
        <v>170535</v>
      </c>
      <c r="E2804" s="2">
        <v>171251</v>
      </c>
      <c r="F2804" s="3" t="s">
        <v>3461</v>
      </c>
      <c r="G2804" s="2">
        <v>5</v>
      </c>
      <c r="H2804" s="2">
        <v>171255</v>
      </c>
      <c r="I2804" s="3" t="s">
        <v>3529</v>
      </c>
      <c r="J2804" s="15">
        <v>45258</v>
      </c>
      <c r="K2804" s="24">
        <v>1290739184</v>
      </c>
      <c r="L2804" s="15">
        <v>45264</v>
      </c>
      <c r="M2804" s="15">
        <v>45291</v>
      </c>
      <c r="N2804" s="15"/>
      <c r="O2804" s="26">
        <f>VLOOKUP(D2804,quash!A$2:$I$7791,9,FALSE)</f>
        <v>2</v>
      </c>
      <c r="P2804" s="7">
        <v>10000</v>
      </c>
      <c r="Q2804" s="26">
        <v>115</v>
      </c>
      <c r="R2804" s="19">
        <v>3.97705569269148E-2</v>
      </c>
      <c r="S2804" s="93">
        <v>26</v>
      </c>
      <c r="T2804" s="7">
        <v>10000</v>
      </c>
      <c r="U2804" s="2">
        <v>142</v>
      </c>
      <c r="V2804" s="11">
        <v>2510.34</v>
      </c>
      <c r="W2804" s="14" t="s">
        <v>5281</v>
      </c>
      <c r="X2804" s="18">
        <v>0.59036030540529028</v>
      </c>
      <c r="Y2804" s="9">
        <v>5903.6030540529027</v>
      </c>
      <c r="Z2804" s="19">
        <f t="shared" si="705"/>
        <v>-0.40963969459470972</v>
      </c>
      <c r="AA2804" s="25">
        <v>1482.0050890711166</v>
      </c>
      <c r="AB2804" s="30">
        <f t="shared" si="706"/>
        <v>217000</v>
      </c>
      <c r="AC2804" s="30">
        <f t="shared" si="719"/>
        <v>4.6082949308755762E-2</v>
      </c>
      <c r="AD2804" s="31">
        <f t="shared" si="720"/>
        <v>5.2995391705069128</v>
      </c>
      <c r="AE2804" s="31">
        <f t="shared" si="721"/>
        <v>6.5437788018433185</v>
      </c>
      <c r="AG2804" s="30">
        <f t="shared" si="707"/>
        <v>1695000</v>
      </c>
      <c r="AH2804" s="30">
        <f t="shared" si="716"/>
        <v>5.8997050147492625E-3</v>
      </c>
      <c r="AI2804" s="31">
        <f t="shared" si="717"/>
        <v>0.67846607669616521</v>
      </c>
      <c r="AJ2804" s="31">
        <f t="shared" si="718"/>
        <v>0.83775811209439532</v>
      </c>
      <c r="AK2804" s="30">
        <f>IF(W2804="si",($S2804*'COSTOS DE CREDITOS'!$C$27)/DATA!$G2804,"")</f>
        <v>107.09860810633695</v>
      </c>
      <c r="AL2804" s="90">
        <f>IF(W2804="si",'COSTOS DE CREDITOS'!$C$35,"")</f>
        <v>20.421138461538462</v>
      </c>
      <c r="AM2804" s="30">
        <f t="shared" si="708"/>
        <v>1000</v>
      </c>
      <c r="AN2804" s="30">
        <f t="shared" si="709"/>
        <v>4096.3969459470973</v>
      </c>
      <c r="AO2804" s="30">
        <f t="shared" si="710"/>
        <v>5223.916692514973</v>
      </c>
      <c r="AP2804" s="30">
        <f t="shared" si="711"/>
        <v>-3741.9116034438566</v>
      </c>
      <c r="AQ2804" s="19">
        <f t="shared" si="712"/>
        <v>-2.5248979447089432</v>
      </c>
    </row>
    <row r="2805" spans="1:43" x14ac:dyDescent="0.2">
      <c r="A2805" s="23" t="s">
        <v>5665</v>
      </c>
      <c r="B2805" s="6" t="s">
        <v>5675</v>
      </c>
      <c r="C2805" s="6" t="s">
        <v>5667</v>
      </c>
      <c r="D2805" s="2">
        <v>170973</v>
      </c>
      <c r="E2805" s="2">
        <v>171131</v>
      </c>
      <c r="F2805" s="3" t="s">
        <v>1491</v>
      </c>
      <c r="G2805" s="2">
        <v>5</v>
      </c>
      <c r="H2805" s="2">
        <v>171258</v>
      </c>
      <c r="I2805" s="3" t="s">
        <v>3530</v>
      </c>
      <c r="J2805" s="15">
        <v>45260</v>
      </c>
      <c r="K2805" s="24">
        <v>1292288861</v>
      </c>
      <c r="L2805" s="15">
        <v>45264</v>
      </c>
      <c r="M2805" s="15">
        <v>45291</v>
      </c>
      <c r="N2805" s="15"/>
      <c r="O2805" s="26">
        <f>VLOOKUP(D2805,quash!A$2:$I$7791,9,FALSE)</f>
        <v>2</v>
      </c>
      <c r="P2805" s="7">
        <v>10000</v>
      </c>
      <c r="Q2805" s="26">
        <v>142</v>
      </c>
      <c r="R2805" s="19">
        <v>5.2439109759484744E-2</v>
      </c>
      <c r="S2805" s="26">
        <v>16</v>
      </c>
      <c r="T2805" s="7">
        <v>5000</v>
      </c>
      <c r="U2805" s="2">
        <v>147</v>
      </c>
      <c r="V2805" s="11">
        <v>1303.3399999999999</v>
      </c>
      <c r="W2805" s="14" t="s">
        <v>5281</v>
      </c>
      <c r="X2805" s="18">
        <v>1</v>
      </c>
      <c r="Y2805" s="9">
        <v>5000</v>
      </c>
      <c r="Z2805" s="19">
        <f t="shared" si="705"/>
        <v>0</v>
      </c>
      <c r="AA2805" s="25">
        <v>1303.3399999999999</v>
      </c>
      <c r="AB2805" s="30">
        <f t="shared" si="706"/>
        <v>217000</v>
      </c>
      <c r="AC2805" s="30">
        <f t="shared" si="719"/>
        <v>2.3041474654377881E-2</v>
      </c>
      <c r="AD2805" s="31">
        <f t="shared" si="720"/>
        <v>3.2718894009216593</v>
      </c>
      <c r="AE2805" s="31">
        <f t="shared" si="721"/>
        <v>3.3870967741935485</v>
      </c>
      <c r="AG2805" s="30">
        <f t="shared" si="707"/>
        <v>1695000</v>
      </c>
      <c r="AH2805" s="30">
        <f t="shared" si="716"/>
        <v>2.9498525073746312E-3</v>
      </c>
      <c r="AI2805" s="31">
        <f t="shared" si="717"/>
        <v>0.41887905604719766</v>
      </c>
      <c r="AJ2805" s="31">
        <f t="shared" si="718"/>
        <v>0.4336283185840708</v>
      </c>
      <c r="AK2805" s="30">
        <f>IF(W2805="si",($S2805*'COSTOS DE CREDITOS'!$C$27)/DATA!$G2805,"")</f>
        <v>65.906835757745824</v>
      </c>
      <c r="AL2805" s="90">
        <f>IF(W2805="si",'COSTOS DE CREDITOS'!$C$35,"")</f>
        <v>20.421138461538462</v>
      </c>
      <c r="AM2805" s="30">
        <f t="shared" si="708"/>
        <v>307.69230769230774</v>
      </c>
      <c r="AN2805" s="30">
        <f t="shared" si="709"/>
        <v>0</v>
      </c>
      <c r="AO2805" s="30">
        <f t="shared" si="710"/>
        <v>394.02028191159201</v>
      </c>
      <c r="AP2805" s="30">
        <f t="shared" si="711"/>
        <v>909.31971808840785</v>
      </c>
      <c r="AQ2805" s="19">
        <f t="shared" si="712"/>
        <v>0.69768419452208008</v>
      </c>
    </row>
    <row r="2806" spans="1:43" x14ac:dyDescent="0.2">
      <c r="A2806" s="23" t="s">
        <v>5665</v>
      </c>
      <c r="B2806" s="6" t="s">
        <v>5675</v>
      </c>
      <c r="C2806" s="6" t="s">
        <v>5667</v>
      </c>
      <c r="D2806" s="2">
        <v>170972</v>
      </c>
      <c r="E2806" s="2">
        <v>171131</v>
      </c>
      <c r="F2806" s="3" t="s">
        <v>1491</v>
      </c>
      <c r="G2806" s="2">
        <v>5</v>
      </c>
      <c r="H2806" s="2">
        <v>171259</v>
      </c>
      <c r="I2806" s="3" t="s">
        <v>3531</v>
      </c>
      <c r="J2806" s="15">
        <v>45260</v>
      </c>
      <c r="K2806" s="24">
        <v>1292282731</v>
      </c>
      <c r="L2806" s="15">
        <v>45264</v>
      </c>
      <c r="M2806" s="15">
        <v>45291</v>
      </c>
      <c r="N2806" s="15"/>
      <c r="O2806" s="26">
        <f>VLOOKUP(D2806,quash!A$2:$I$7791,9,FALSE)</f>
        <v>1</v>
      </c>
      <c r="P2806" s="7">
        <v>7000</v>
      </c>
      <c r="Q2806" s="26">
        <v>111</v>
      </c>
      <c r="R2806" s="19">
        <v>1.8298129407071966E-2</v>
      </c>
      <c r="S2806" s="26">
        <v>16</v>
      </c>
      <c r="T2806" s="7">
        <v>5000</v>
      </c>
      <c r="U2806" s="2">
        <v>147</v>
      </c>
      <c r="V2806" s="11">
        <v>1303.3399999999999</v>
      </c>
      <c r="W2806" s="14" t="s">
        <v>5281</v>
      </c>
      <c r="X2806" s="18">
        <v>1</v>
      </c>
      <c r="Y2806" s="9">
        <v>5000</v>
      </c>
      <c r="Z2806" s="19">
        <f t="shared" si="705"/>
        <v>0</v>
      </c>
      <c r="AA2806" s="25">
        <v>1303.3399999999999</v>
      </c>
      <c r="AB2806" s="30">
        <f t="shared" si="706"/>
        <v>195000</v>
      </c>
      <c r="AC2806" s="30">
        <f t="shared" si="719"/>
        <v>2.564102564102564E-2</v>
      </c>
      <c r="AD2806" s="31">
        <f t="shared" si="720"/>
        <v>2.8461538461538463</v>
      </c>
      <c r="AE2806" s="31">
        <f t="shared" si="721"/>
        <v>3.7692307692307692</v>
      </c>
      <c r="AG2806" s="30">
        <f t="shared" si="707"/>
        <v>2427000</v>
      </c>
      <c r="AH2806" s="30">
        <f t="shared" si="716"/>
        <v>2.0601565718994645E-3</v>
      </c>
      <c r="AI2806" s="31">
        <f t="shared" si="717"/>
        <v>0.22867737948084055</v>
      </c>
      <c r="AJ2806" s="31">
        <f t="shared" si="718"/>
        <v>0.30284301606922126</v>
      </c>
      <c r="AK2806" s="30">
        <f>IF(W2806="si",($S2806*'COSTOS DE CREDITOS'!$C$27)/DATA!$G2806,"")</f>
        <v>65.906835757745824</v>
      </c>
      <c r="AL2806" s="90">
        <f>IF(W2806="si",'COSTOS DE CREDITOS'!$C$35,"")</f>
        <v>20.421138461538462</v>
      </c>
      <c r="AM2806" s="30">
        <f t="shared" si="708"/>
        <v>307.69230769230774</v>
      </c>
      <c r="AN2806" s="30">
        <f t="shared" si="709"/>
        <v>0</v>
      </c>
      <c r="AO2806" s="30">
        <f t="shared" si="710"/>
        <v>394.02028191159201</v>
      </c>
      <c r="AP2806" s="30">
        <f t="shared" si="711"/>
        <v>909.31971808840785</v>
      </c>
      <c r="AQ2806" s="19">
        <f t="shared" si="712"/>
        <v>0.69768419452208008</v>
      </c>
    </row>
    <row r="2807" spans="1:43" x14ac:dyDescent="0.2">
      <c r="A2807" s="23" t="s">
        <v>5665</v>
      </c>
      <c r="B2807" s="6" t="s">
        <v>5674</v>
      </c>
      <c r="C2807" s="6" t="s">
        <v>5670</v>
      </c>
      <c r="D2807" s="2">
        <v>170744</v>
      </c>
      <c r="E2807" s="2">
        <v>171251</v>
      </c>
      <c r="F2807" s="3" t="s">
        <v>3461</v>
      </c>
      <c r="G2807" s="2">
        <v>5</v>
      </c>
      <c r="H2807" s="2">
        <v>171261</v>
      </c>
      <c r="I2807" s="3" t="s">
        <v>3532</v>
      </c>
      <c r="J2807" s="15">
        <v>45259</v>
      </c>
      <c r="K2807" s="24">
        <v>1291767436</v>
      </c>
      <c r="L2807" s="15">
        <v>45264</v>
      </c>
      <c r="M2807" s="15">
        <v>45291</v>
      </c>
      <c r="N2807" s="15"/>
      <c r="O2807" s="26">
        <f>VLOOKUP(D2807,quash!A$2:$I$7791,9,FALSE)</f>
        <v>1</v>
      </c>
      <c r="P2807" s="7">
        <v>10000</v>
      </c>
      <c r="Q2807" s="26">
        <v>132</v>
      </c>
      <c r="R2807" s="19">
        <v>5.8283715876113903E-2</v>
      </c>
      <c r="S2807" s="93">
        <v>26</v>
      </c>
      <c r="T2807" s="7">
        <v>6000</v>
      </c>
      <c r="U2807" s="2">
        <v>142</v>
      </c>
      <c r="V2807" s="11">
        <v>1503.37</v>
      </c>
      <c r="W2807" s="14" t="s">
        <v>5281</v>
      </c>
      <c r="X2807" s="18">
        <v>0.59036030540529028</v>
      </c>
      <c r="Y2807" s="9">
        <v>3542.1618324317415</v>
      </c>
      <c r="Z2807" s="19">
        <f t="shared" si="705"/>
        <v>-0.40963969459470972</v>
      </c>
      <c r="AA2807" s="25">
        <v>887.52997233715121</v>
      </c>
      <c r="AB2807" s="30">
        <f t="shared" si="706"/>
        <v>195000</v>
      </c>
      <c r="AC2807" s="30">
        <f t="shared" si="719"/>
        <v>3.0769230769230771E-2</v>
      </c>
      <c r="AD2807" s="31">
        <f t="shared" si="720"/>
        <v>4.0615384615384613</v>
      </c>
      <c r="AE2807" s="31">
        <f t="shared" si="721"/>
        <v>4.3692307692307697</v>
      </c>
      <c r="AG2807" s="30">
        <f t="shared" si="707"/>
        <v>2427000</v>
      </c>
      <c r="AH2807" s="30">
        <f t="shared" si="716"/>
        <v>2.472187886279357E-3</v>
      </c>
      <c r="AI2807" s="31">
        <f t="shared" si="717"/>
        <v>0.32632880098887512</v>
      </c>
      <c r="AJ2807" s="31">
        <f t="shared" si="718"/>
        <v>0.35105067985166871</v>
      </c>
      <c r="AK2807" s="30">
        <f>IF(W2807="si",($S2807*'COSTOS DE CREDITOS'!$C$27)/DATA!$G2807,"")</f>
        <v>107.09860810633695</v>
      </c>
      <c r="AL2807" s="90">
        <f>IF(W2807="si",'COSTOS DE CREDITOS'!$C$35,"")</f>
        <v>20.421138461538462</v>
      </c>
      <c r="AM2807" s="30">
        <f t="shared" si="708"/>
        <v>600</v>
      </c>
      <c r="AN2807" s="30">
        <f t="shared" si="709"/>
        <v>2457.8381675682585</v>
      </c>
      <c r="AO2807" s="30">
        <f t="shared" si="710"/>
        <v>3185.3579141361342</v>
      </c>
      <c r="AP2807" s="30">
        <f t="shared" si="711"/>
        <v>-2297.8279417989829</v>
      </c>
      <c r="AQ2807" s="19">
        <f t="shared" si="712"/>
        <v>-2.5890144709683041</v>
      </c>
    </row>
    <row r="2808" spans="1:43" x14ac:dyDescent="0.2">
      <c r="A2808" s="23" t="s">
        <v>5665</v>
      </c>
      <c r="B2808" s="6" t="s">
        <v>5668</v>
      </c>
      <c r="C2808" s="6" t="s">
        <v>5667</v>
      </c>
      <c r="D2808" s="4">
        <v>168910</v>
      </c>
      <c r="E2808" s="4">
        <v>171344</v>
      </c>
      <c r="F2808" s="5" t="s">
        <v>3533</v>
      </c>
      <c r="G2808" s="2">
        <v>5</v>
      </c>
      <c r="H2808" s="4">
        <v>171345</v>
      </c>
      <c r="I2808" s="5" t="s">
        <v>3534</v>
      </c>
      <c r="J2808" s="15">
        <v>45239</v>
      </c>
      <c r="K2808" s="24">
        <v>1275488467</v>
      </c>
      <c r="L2808" s="15">
        <v>45265</v>
      </c>
      <c r="M2808" s="15">
        <v>45291</v>
      </c>
      <c r="N2808" s="15"/>
      <c r="O2808" s="26">
        <f>VLOOKUP(D2808,quash!A$2:$I$7791,9,FALSE)</f>
        <v>1</v>
      </c>
      <c r="P2808" s="7">
        <v>10000</v>
      </c>
      <c r="Q2808" s="26">
        <v>100</v>
      </c>
      <c r="R2808" s="19">
        <v>1.82981294070719E-2</v>
      </c>
      <c r="S2808" s="26">
        <v>16</v>
      </c>
      <c r="T2808" s="8">
        <v>7000</v>
      </c>
      <c r="U2808" s="4">
        <v>142</v>
      </c>
      <c r="V2808" s="10">
        <v>1758.65</v>
      </c>
      <c r="W2808" s="14" t="s">
        <v>5281</v>
      </c>
      <c r="X2808" s="18">
        <v>1</v>
      </c>
      <c r="Y2808" s="9">
        <v>7000</v>
      </c>
      <c r="Z2808" s="19">
        <f t="shared" si="705"/>
        <v>0</v>
      </c>
      <c r="AA2808" s="25">
        <v>1758.65</v>
      </c>
      <c r="AB2808" s="30">
        <f t="shared" si="706"/>
        <v>195000</v>
      </c>
      <c r="AC2808" s="30">
        <f t="shared" si="719"/>
        <v>3.5897435897435895E-2</v>
      </c>
      <c r="AD2808" s="31">
        <f t="shared" si="720"/>
        <v>3.5897435897435894</v>
      </c>
      <c r="AE2808" s="31">
        <f t="shared" si="721"/>
        <v>5.0974358974358971</v>
      </c>
      <c r="AG2808" s="30">
        <f t="shared" si="707"/>
        <v>2427000</v>
      </c>
      <c r="AH2808" s="30">
        <f t="shared" ref="AH2808:AH2839" si="722">IFERROR($T2808/AG2808,"")</f>
        <v>2.88421920065925E-3</v>
      </c>
      <c r="AI2808" s="31">
        <f t="shared" ref="AI2808:AI2839" si="723">IFERROR(AH2808*$Q2808,"")</f>
        <v>0.28842192006592499</v>
      </c>
      <c r="AJ2808" s="31">
        <f t="shared" ref="AJ2808:AJ2832" si="724">IFERROR(AH2808*$U2808,"")</f>
        <v>0.40955912649361348</v>
      </c>
      <c r="AK2808" s="30">
        <f>IF(W2808="si",($S2808*'COSTOS DE CREDITOS'!$C$27)/DATA!$G2808,"")</f>
        <v>65.906835757745824</v>
      </c>
      <c r="AL2808" s="90">
        <f>IF(W2808="si",'COSTOS DE CREDITOS'!$C$35,"")</f>
        <v>20.421138461538462</v>
      </c>
      <c r="AM2808" s="30">
        <f t="shared" si="708"/>
        <v>430.76923076923077</v>
      </c>
      <c r="AN2808" s="30">
        <f t="shared" si="709"/>
        <v>0</v>
      </c>
      <c r="AO2808" s="30">
        <f t="shared" si="710"/>
        <v>517.09720498851505</v>
      </c>
      <c r="AP2808" s="30">
        <f t="shared" si="711"/>
        <v>1241.5527950114852</v>
      </c>
      <c r="AQ2808" s="19">
        <f t="shared" si="712"/>
        <v>0.70596923493104657</v>
      </c>
    </row>
    <row r="2809" spans="1:43" x14ac:dyDescent="0.2">
      <c r="A2809" s="23" t="s">
        <v>5665</v>
      </c>
      <c r="B2809" s="6" t="s">
        <v>5677</v>
      </c>
      <c r="C2809" s="6" t="s">
        <v>5667</v>
      </c>
      <c r="D2809" s="2">
        <v>119716</v>
      </c>
      <c r="E2809" s="2">
        <v>171478</v>
      </c>
      <c r="F2809" s="3" t="s">
        <v>1289</v>
      </c>
      <c r="G2809" s="2">
        <v>5</v>
      </c>
      <c r="H2809" s="2">
        <v>171484</v>
      </c>
      <c r="I2809" s="3" t="s">
        <v>3535</v>
      </c>
      <c r="J2809" s="15">
        <v>45237</v>
      </c>
      <c r="K2809" s="24">
        <v>1273941384</v>
      </c>
      <c r="L2809" s="15">
        <v>45266</v>
      </c>
      <c r="M2809" s="15">
        <v>45291</v>
      </c>
      <c r="N2809" s="15"/>
      <c r="O2809" s="26">
        <f>VLOOKUP(D2809,quash!A$2:$I$7791,9,FALSE)</f>
        <v>2</v>
      </c>
      <c r="P2809" s="7">
        <v>10000</v>
      </c>
      <c r="Q2809" s="26">
        <v>127</v>
      </c>
      <c r="R2809" s="19">
        <v>5.24391097594855E-2</v>
      </c>
      <c r="S2809" s="26">
        <v>16</v>
      </c>
      <c r="T2809" s="7">
        <v>5000</v>
      </c>
      <c r="U2809" s="2">
        <v>147</v>
      </c>
      <c r="V2809" s="11">
        <v>1303.3399999999999</v>
      </c>
      <c r="W2809" s="14" t="s">
        <v>5281</v>
      </c>
      <c r="X2809" s="18">
        <v>1</v>
      </c>
      <c r="Y2809" s="9">
        <v>5000</v>
      </c>
      <c r="Z2809" s="19">
        <f t="shared" si="705"/>
        <v>0</v>
      </c>
      <c r="AA2809" s="25">
        <v>1303.3399999999999</v>
      </c>
      <c r="AB2809" s="30">
        <f t="shared" si="706"/>
        <v>217000</v>
      </c>
      <c r="AC2809" s="30">
        <f t="shared" si="719"/>
        <v>2.3041474654377881E-2</v>
      </c>
      <c r="AD2809" s="31">
        <f t="shared" si="720"/>
        <v>2.9262672811059911</v>
      </c>
      <c r="AE2809" s="31">
        <f t="shared" si="721"/>
        <v>3.3870967741935485</v>
      </c>
      <c r="AG2809" s="30">
        <f t="shared" si="707"/>
        <v>1695000</v>
      </c>
      <c r="AH2809" s="30">
        <f t="shared" si="722"/>
        <v>2.9498525073746312E-3</v>
      </c>
      <c r="AI2809" s="31">
        <f t="shared" si="723"/>
        <v>0.37463126843657818</v>
      </c>
      <c r="AJ2809" s="31">
        <f t="shared" si="724"/>
        <v>0.4336283185840708</v>
      </c>
      <c r="AK2809" s="30">
        <f>IF(W2809="si",($S2809*'COSTOS DE CREDITOS'!$C$27)/DATA!$G2809,"")</f>
        <v>65.906835757745824</v>
      </c>
      <c r="AL2809" s="90">
        <f>IF(W2809="si",'COSTOS DE CREDITOS'!$C$35,"")</f>
        <v>20.421138461538462</v>
      </c>
      <c r="AM2809" s="30">
        <f t="shared" si="708"/>
        <v>307.69230769230774</v>
      </c>
      <c r="AN2809" s="30">
        <f t="shared" si="709"/>
        <v>0</v>
      </c>
      <c r="AO2809" s="30">
        <f t="shared" si="710"/>
        <v>394.02028191159201</v>
      </c>
      <c r="AP2809" s="30">
        <f t="shared" si="711"/>
        <v>909.31971808840785</v>
      </c>
      <c r="AQ2809" s="19">
        <f t="shared" si="712"/>
        <v>0.69768419452208008</v>
      </c>
    </row>
    <row r="2810" spans="1:43" x14ac:dyDescent="0.2">
      <c r="A2810" s="23" t="s">
        <v>5665</v>
      </c>
      <c r="B2810" s="6" t="s">
        <v>5668</v>
      </c>
      <c r="C2810" s="6" t="s">
        <v>5667</v>
      </c>
      <c r="D2810" s="2">
        <v>168902</v>
      </c>
      <c r="E2810" s="2">
        <v>171344</v>
      </c>
      <c r="F2810" s="3" t="s">
        <v>3533</v>
      </c>
      <c r="G2810" s="2">
        <v>5</v>
      </c>
      <c r="H2810" s="2">
        <v>171346</v>
      </c>
      <c r="I2810" s="3" t="s">
        <v>3536</v>
      </c>
      <c r="J2810" s="15">
        <v>45239</v>
      </c>
      <c r="K2810" s="24">
        <v>1275489564</v>
      </c>
      <c r="L2810" s="15">
        <v>45265</v>
      </c>
      <c r="M2810" s="15">
        <v>45291</v>
      </c>
      <c r="N2810" s="15"/>
      <c r="O2810" s="26">
        <f>VLOOKUP(D2810,quash!A$2:$I$7791,9,FALSE)</f>
        <v>1</v>
      </c>
      <c r="P2810" s="7">
        <v>10000</v>
      </c>
      <c r="Q2810" s="26">
        <v>110</v>
      </c>
      <c r="R2810" s="19">
        <v>3.11605023919212E-2</v>
      </c>
      <c r="S2810" s="26">
        <v>16</v>
      </c>
      <c r="T2810" s="7">
        <v>7000</v>
      </c>
      <c r="U2810" s="2">
        <v>100</v>
      </c>
      <c r="V2810" s="11">
        <v>1220.7</v>
      </c>
      <c r="W2810" s="14" t="s">
        <v>5281</v>
      </c>
      <c r="X2810" s="18">
        <v>1</v>
      </c>
      <c r="Y2810" s="9">
        <v>7000</v>
      </c>
      <c r="Z2810" s="19">
        <f t="shared" si="705"/>
        <v>0</v>
      </c>
      <c r="AA2810" s="25">
        <v>1220.7</v>
      </c>
      <c r="AB2810" s="30">
        <f t="shared" si="706"/>
        <v>195000</v>
      </c>
      <c r="AC2810" s="30">
        <f t="shared" si="719"/>
        <v>3.5897435897435895E-2</v>
      </c>
      <c r="AD2810" s="31">
        <f t="shared" si="720"/>
        <v>3.9487179487179485</v>
      </c>
      <c r="AE2810" s="31">
        <f t="shared" si="721"/>
        <v>3.5897435897435894</v>
      </c>
      <c r="AG2810" s="30">
        <f t="shared" si="707"/>
        <v>2427000</v>
      </c>
      <c r="AH2810" s="30">
        <f t="shared" si="722"/>
        <v>2.88421920065925E-3</v>
      </c>
      <c r="AI2810" s="31">
        <f t="shared" si="723"/>
        <v>0.31726411207251748</v>
      </c>
      <c r="AJ2810" s="31">
        <f t="shared" si="724"/>
        <v>0.28842192006592499</v>
      </c>
      <c r="AK2810" s="30">
        <f>IF(W2810="si",($S2810*'COSTOS DE CREDITOS'!$C$27)/DATA!$G2810,"")</f>
        <v>65.906835757745824</v>
      </c>
      <c r="AL2810" s="90">
        <f>IF(W2810="si",'COSTOS DE CREDITOS'!$C$35,"")</f>
        <v>20.421138461538462</v>
      </c>
      <c r="AM2810" s="30">
        <f t="shared" si="708"/>
        <v>430.76923076923077</v>
      </c>
      <c r="AN2810" s="30">
        <f t="shared" si="709"/>
        <v>0</v>
      </c>
      <c r="AO2810" s="30">
        <f t="shared" si="710"/>
        <v>517.09720498851505</v>
      </c>
      <c r="AP2810" s="30">
        <f t="shared" si="711"/>
        <v>703.602795011485</v>
      </c>
      <c r="AQ2810" s="19">
        <f t="shared" si="712"/>
        <v>0.57639288523919474</v>
      </c>
    </row>
    <row r="2811" spans="1:43" x14ac:dyDescent="0.2">
      <c r="A2811" s="23" t="s">
        <v>5665</v>
      </c>
      <c r="B2811" s="6" t="s">
        <v>5668</v>
      </c>
      <c r="C2811" s="6" t="s">
        <v>5667</v>
      </c>
      <c r="D2811" s="2">
        <v>168893</v>
      </c>
      <c r="E2811" s="2">
        <v>171344</v>
      </c>
      <c r="F2811" s="3" t="s">
        <v>3533</v>
      </c>
      <c r="G2811" s="2">
        <v>5</v>
      </c>
      <c r="H2811" s="2">
        <v>171347</v>
      </c>
      <c r="I2811" s="3" t="s">
        <v>3537</v>
      </c>
      <c r="J2811" s="15">
        <v>45262</v>
      </c>
      <c r="K2811" s="24">
        <v>1275489796</v>
      </c>
      <c r="L2811" s="15">
        <v>45265</v>
      </c>
      <c r="M2811" s="15">
        <v>45291</v>
      </c>
      <c r="N2811" s="15"/>
      <c r="O2811" s="26">
        <f>VLOOKUP(D2811,quash!A$2:$I$7791,9,FALSE)</f>
        <v>2</v>
      </c>
      <c r="P2811" s="7">
        <v>10000</v>
      </c>
      <c r="Q2811" s="26">
        <v>110</v>
      </c>
      <c r="R2811" s="19">
        <v>3.3741050530766099E-2</v>
      </c>
      <c r="S2811" s="26">
        <v>16</v>
      </c>
      <c r="T2811" s="7">
        <v>7000</v>
      </c>
      <c r="U2811" s="2">
        <v>105</v>
      </c>
      <c r="V2811" s="11">
        <v>1275.96</v>
      </c>
      <c r="W2811" s="14" t="s">
        <v>5281</v>
      </c>
      <c r="X2811" s="18">
        <v>1</v>
      </c>
      <c r="Y2811" s="9">
        <v>7000</v>
      </c>
      <c r="Z2811" s="19">
        <f t="shared" si="705"/>
        <v>0</v>
      </c>
      <c r="AA2811" s="25">
        <v>1275.96</v>
      </c>
      <c r="AB2811" s="30">
        <f t="shared" si="706"/>
        <v>217000</v>
      </c>
      <c r="AC2811" s="30">
        <f t="shared" si="719"/>
        <v>3.2258064516129031E-2</v>
      </c>
      <c r="AD2811" s="31">
        <f t="shared" si="720"/>
        <v>3.5483870967741935</v>
      </c>
      <c r="AE2811" s="31">
        <f t="shared" si="721"/>
        <v>3.3870967741935485</v>
      </c>
      <c r="AG2811" s="30">
        <f t="shared" si="707"/>
        <v>1695000</v>
      </c>
      <c r="AH2811" s="30">
        <f t="shared" si="722"/>
        <v>4.1297935103244837E-3</v>
      </c>
      <c r="AI2811" s="31">
        <f t="shared" si="723"/>
        <v>0.45427728613569318</v>
      </c>
      <c r="AJ2811" s="31">
        <f t="shared" si="724"/>
        <v>0.4336283185840708</v>
      </c>
      <c r="AK2811" s="30">
        <f>IF(W2811="si",($S2811*'COSTOS DE CREDITOS'!$C$27)/DATA!$G2811,"")</f>
        <v>65.906835757745824</v>
      </c>
      <c r="AL2811" s="90">
        <f>IF(W2811="si",'COSTOS DE CREDITOS'!$C$35,"")</f>
        <v>20.421138461538462</v>
      </c>
      <c r="AM2811" s="30">
        <f t="shared" si="708"/>
        <v>430.76923076923077</v>
      </c>
      <c r="AN2811" s="30">
        <f t="shared" si="709"/>
        <v>0</v>
      </c>
      <c r="AO2811" s="30">
        <f t="shared" si="710"/>
        <v>517.09720498851505</v>
      </c>
      <c r="AP2811" s="30">
        <f t="shared" si="711"/>
        <v>758.86279501148499</v>
      </c>
      <c r="AQ2811" s="19">
        <f t="shared" si="712"/>
        <v>0.59473870263290773</v>
      </c>
    </row>
    <row r="2812" spans="1:43" x14ac:dyDescent="0.2">
      <c r="A2812" s="23" t="s">
        <v>5665</v>
      </c>
      <c r="B2812" s="6" t="s">
        <v>5668</v>
      </c>
      <c r="C2812" s="6" t="s">
        <v>5667</v>
      </c>
      <c r="D2812" s="2">
        <v>170591</v>
      </c>
      <c r="E2812" s="2">
        <v>171344</v>
      </c>
      <c r="F2812" s="3" t="s">
        <v>3533</v>
      </c>
      <c r="G2812" s="2">
        <v>5</v>
      </c>
      <c r="H2812" s="2">
        <v>171348</v>
      </c>
      <c r="I2812" s="3" t="s">
        <v>3538</v>
      </c>
      <c r="J2812" s="15">
        <v>45258</v>
      </c>
      <c r="K2812" s="24">
        <v>1290919974</v>
      </c>
      <c r="L2812" s="15">
        <v>45265</v>
      </c>
      <c r="M2812" s="15">
        <v>45291</v>
      </c>
      <c r="N2812" s="15"/>
      <c r="O2812" s="26">
        <f>VLOOKUP(D2812,quash!A$2:$I$7791,9,FALSE)</f>
        <v>4</v>
      </c>
      <c r="P2812" s="7">
        <v>10000</v>
      </c>
      <c r="Q2812" s="26">
        <v>110</v>
      </c>
      <c r="R2812" s="19">
        <v>3.3741050530766099E-2</v>
      </c>
      <c r="S2812" s="26">
        <v>16</v>
      </c>
      <c r="T2812" s="7">
        <v>7000</v>
      </c>
      <c r="U2812" s="2">
        <v>100</v>
      </c>
      <c r="V2812" s="11">
        <v>1220.7</v>
      </c>
      <c r="W2812" s="14" t="s">
        <v>5281</v>
      </c>
      <c r="X2812" s="18">
        <v>1</v>
      </c>
      <c r="Y2812" s="9">
        <v>7000</v>
      </c>
      <c r="Z2812" s="19">
        <f t="shared" si="705"/>
        <v>0</v>
      </c>
      <c r="AA2812" s="25">
        <v>1220.7</v>
      </c>
      <c r="AB2812" s="30">
        <f t="shared" si="706"/>
        <v>63000</v>
      </c>
      <c r="AC2812" s="30">
        <f t="shared" si="719"/>
        <v>0.1111111111111111</v>
      </c>
      <c r="AD2812" s="31">
        <f t="shared" si="720"/>
        <v>12.222222222222221</v>
      </c>
      <c r="AE2812" s="31">
        <f t="shared" si="721"/>
        <v>11.111111111111111</v>
      </c>
      <c r="AG2812" s="30">
        <f t="shared" si="707"/>
        <v>927000</v>
      </c>
      <c r="AH2812" s="30">
        <f t="shared" si="722"/>
        <v>7.551240560949299E-3</v>
      </c>
      <c r="AI2812" s="31">
        <f t="shared" si="723"/>
        <v>0.83063646170442285</v>
      </c>
      <c r="AJ2812" s="31">
        <f t="shared" si="724"/>
        <v>0.75512405609492994</v>
      </c>
      <c r="AK2812" s="30">
        <f>IF(W2812="si",($S2812*'COSTOS DE CREDITOS'!$C$27)/DATA!$G2812,"")</f>
        <v>65.906835757745824</v>
      </c>
      <c r="AL2812" s="90">
        <f>IF(W2812="si",'COSTOS DE CREDITOS'!$C$35,"")</f>
        <v>20.421138461538462</v>
      </c>
      <c r="AM2812" s="30">
        <f t="shared" si="708"/>
        <v>430.76923076923077</v>
      </c>
      <c r="AN2812" s="30">
        <f t="shared" si="709"/>
        <v>0</v>
      </c>
      <c r="AO2812" s="30">
        <f t="shared" si="710"/>
        <v>517.09720498851505</v>
      </c>
      <c r="AP2812" s="30">
        <f t="shared" si="711"/>
        <v>703.602795011485</v>
      </c>
      <c r="AQ2812" s="19">
        <f t="shared" si="712"/>
        <v>0.57639288523919474</v>
      </c>
    </row>
    <row r="2813" spans="1:43" x14ac:dyDescent="0.2">
      <c r="A2813" s="23" t="s">
        <v>5665</v>
      </c>
      <c r="B2813" s="6" t="s">
        <v>5668</v>
      </c>
      <c r="C2813" s="6" t="s">
        <v>5667</v>
      </c>
      <c r="D2813" s="2">
        <v>169971</v>
      </c>
      <c r="E2813" s="2">
        <v>171344</v>
      </c>
      <c r="F2813" s="3" t="s">
        <v>3533</v>
      </c>
      <c r="G2813" s="2">
        <v>5</v>
      </c>
      <c r="H2813" s="2">
        <v>171350</v>
      </c>
      <c r="I2813" s="3" t="s">
        <v>3539</v>
      </c>
      <c r="J2813" s="15">
        <v>45252</v>
      </c>
      <c r="K2813" s="24">
        <v>1285776132</v>
      </c>
      <c r="L2813" s="15">
        <v>45265</v>
      </c>
      <c r="M2813" s="15">
        <v>45291</v>
      </c>
      <c r="N2813" s="15"/>
      <c r="O2813" s="26">
        <f>VLOOKUP(D2813,quash!A$2:$I$7791,9,FALSE)</f>
        <v>1</v>
      </c>
      <c r="P2813" s="7">
        <v>10000</v>
      </c>
      <c r="Q2813" s="26">
        <v>110</v>
      </c>
      <c r="R2813" s="19">
        <v>3.11605023919212E-2</v>
      </c>
      <c r="S2813" s="26">
        <v>16</v>
      </c>
      <c r="T2813" s="7">
        <v>7000</v>
      </c>
      <c r="U2813" s="2">
        <v>100</v>
      </c>
      <c r="V2813" s="11">
        <v>1220.7</v>
      </c>
      <c r="W2813" s="14" t="s">
        <v>5281</v>
      </c>
      <c r="X2813" s="18">
        <v>1</v>
      </c>
      <c r="Y2813" s="9">
        <v>7000</v>
      </c>
      <c r="Z2813" s="19">
        <f t="shared" si="705"/>
        <v>0</v>
      </c>
      <c r="AA2813" s="25">
        <v>1220.7</v>
      </c>
      <c r="AB2813" s="30">
        <f t="shared" si="706"/>
        <v>195000</v>
      </c>
      <c r="AC2813" s="30">
        <f t="shared" si="719"/>
        <v>3.5897435897435895E-2</v>
      </c>
      <c r="AD2813" s="31">
        <f t="shared" si="720"/>
        <v>3.9487179487179485</v>
      </c>
      <c r="AE2813" s="31">
        <f t="shared" si="721"/>
        <v>3.5897435897435894</v>
      </c>
      <c r="AG2813" s="30">
        <f t="shared" si="707"/>
        <v>2427000</v>
      </c>
      <c r="AH2813" s="30">
        <f t="shared" si="722"/>
        <v>2.88421920065925E-3</v>
      </c>
      <c r="AI2813" s="31">
        <f t="shared" si="723"/>
        <v>0.31726411207251748</v>
      </c>
      <c r="AJ2813" s="31">
        <f t="shared" si="724"/>
        <v>0.28842192006592499</v>
      </c>
      <c r="AK2813" s="30">
        <f>IF(W2813="si",($S2813*'COSTOS DE CREDITOS'!$C$27)/DATA!$G2813,"")</f>
        <v>65.906835757745824</v>
      </c>
      <c r="AL2813" s="90">
        <f>IF(W2813="si",'COSTOS DE CREDITOS'!$C$35,"")</f>
        <v>20.421138461538462</v>
      </c>
      <c r="AM2813" s="30">
        <f t="shared" si="708"/>
        <v>430.76923076923077</v>
      </c>
      <c r="AN2813" s="30">
        <f t="shared" si="709"/>
        <v>0</v>
      </c>
      <c r="AO2813" s="30">
        <f t="shared" si="710"/>
        <v>517.09720498851505</v>
      </c>
      <c r="AP2813" s="30">
        <f t="shared" si="711"/>
        <v>703.602795011485</v>
      </c>
      <c r="AQ2813" s="19">
        <f t="shared" si="712"/>
        <v>0.57639288523919474</v>
      </c>
    </row>
    <row r="2814" spans="1:43" x14ac:dyDescent="0.2">
      <c r="A2814" s="23" t="s">
        <v>5665</v>
      </c>
      <c r="B2814" s="6" t="s">
        <v>5678</v>
      </c>
      <c r="C2814" s="6" t="s">
        <v>5670</v>
      </c>
      <c r="D2814" s="2">
        <v>170555</v>
      </c>
      <c r="E2814" s="2">
        <v>171541</v>
      </c>
      <c r="F2814" s="3" t="s">
        <v>2671</v>
      </c>
      <c r="G2814" s="2">
        <v>6</v>
      </c>
      <c r="H2814" s="2">
        <v>171548</v>
      </c>
      <c r="I2814" s="3" t="s">
        <v>3540</v>
      </c>
      <c r="J2814" s="15">
        <v>45265</v>
      </c>
      <c r="K2814" s="24">
        <v>1290821108</v>
      </c>
      <c r="L2814" s="15">
        <v>45267</v>
      </c>
      <c r="M2814" s="15">
        <v>45291</v>
      </c>
      <c r="N2814" s="15"/>
      <c r="O2814" s="26" t="e">
        <f>VLOOKUP(D2814,quash!A$2:$I$7791,9,FALSE)</f>
        <v>#N/A</v>
      </c>
      <c r="P2814" s="7">
        <v>8000</v>
      </c>
      <c r="Q2814" s="26">
        <v>108</v>
      </c>
      <c r="R2814" s="19">
        <v>1.8298129407071966E-2</v>
      </c>
      <c r="S2814" s="26">
        <v>16</v>
      </c>
      <c r="T2814" s="7">
        <v>5000</v>
      </c>
      <c r="U2814" s="2">
        <v>147</v>
      </c>
      <c r="V2814" s="11">
        <v>1303.3399999999999</v>
      </c>
      <c r="W2814" s="14" t="s">
        <v>5281</v>
      </c>
      <c r="X2814" s="18">
        <v>1</v>
      </c>
      <c r="Y2814" s="9">
        <v>5000</v>
      </c>
      <c r="Z2814" s="19">
        <f t="shared" si="705"/>
        <v>0</v>
      </c>
      <c r="AA2814" s="25">
        <v>1303.3399999999999</v>
      </c>
      <c r="AB2814" s="30">
        <f t="shared" si="706"/>
        <v>1015000</v>
      </c>
      <c r="AC2814" s="30">
        <f t="shared" si="719"/>
        <v>4.9261083743842365E-3</v>
      </c>
      <c r="AD2814" s="31">
        <f t="shared" si="720"/>
        <v>0.53201970443349755</v>
      </c>
      <c r="AE2814" s="31">
        <f t="shared" si="721"/>
        <v>0.72413793103448276</v>
      </c>
      <c r="AG2814" s="30">
        <f t="shared" si="707"/>
        <v>6126000</v>
      </c>
      <c r="AH2814" s="30">
        <f t="shared" si="722"/>
        <v>8.1619327456741752E-4</v>
      </c>
      <c r="AI2814" s="31">
        <f t="shared" si="723"/>
        <v>8.8148873653281098E-2</v>
      </c>
      <c r="AJ2814" s="31">
        <f t="shared" si="724"/>
        <v>0.11998041136141037</v>
      </c>
      <c r="AK2814" s="30">
        <f>IF(W2814="si",($S2814*'COSTOS DE CREDITOS'!$C$27)/DATA!$G2814,"")</f>
        <v>54.922363131454851</v>
      </c>
      <c r="AL2814" s="90">
        <f>IF(W2814="si",'COSTOS DE CREDITOS'!$C$35,"")</f>
        <v>20.421138461538462</v>
      </c>
      <c r="AM2814" s="30">
        <f t="shared" si="708"/>
        <v>307.69230769230774</v>
      </c>
      <c r="AN2814" s="30">
        <f t="shared" si="709"/>
        <v>0</v>
      </c>
      <c r="AO2814" s="30">
        <f t="shared" si="710"/>
        <v>383.03580928530107</v>
      </c>
      <c r="AP2814" s="30">
        <f t="shared" si="711"/>
        <v>920.30419071469885</v>
      </c>
      <c r="AQ2814" s="19">
        <f t="shared" si="712"/>
        <v>0.70611213552465124</v>
      </c>
    </row>
    <row r="2815" spans="1:43" x14ac:dyDescent="0.2">
      <c r="A2815" s="23" t="s">
        <v>5665</v>
      </c>
      <c r="B2815" s="6" t="s">
        <v>5678</v>
      </c>
      <c r="C2815" s="6" t="s">
        <v>5670</v>
      </c>
      <c r="D2815" s="2">
        <v>170551</v>
      </c>
      <c r="E2815" s="2">
        <v>171541</v>
      </c>
      <c r="F2815" s="3" t="s">
        <v>2671</v>
      </c>
      <c r="G2815" s="2">
        <v>6</v>
      </c>
      <c r="H2815" s="2">
        <v>171549</v>
      </c>
      <c r="I2815" s="3" t="s">
        <v>3541</v>
      </c>
      <c r="J2815" s="15">
        <v>45258</v>
      </c>
      <c r="K2815" s="24">
        <v>1290817248</v>
      </c>
      <c r="L2815" s="15">
        <v>45267</v>
      </c>
      <c r="M2815" s="15">
        <v>45291</v>
      </c>
      <c r="N2815" s="15"/>
      <c r="O2815" s="26" t="e">
        <f>VLOOKUP(D2815,quash!A$2:$I$7791,9,FALSE)</f>
        <v>#N/A</v>
      </c>
      <c r="P2815" s="7">
        <v>8000</v>
      </c>
      <c r="Q2815" s="26">
        <v>108</v>
      </c>
      <c r="R2815" s="19">
        <v>1.8298129407071966E-2</v>
      </c>
      <c r="S2815" s="26">
        <v>16</v>
      </c>
      <c r="T2815" s="7">
        <v>8000</v>
      </c>
      <c r="U2815" s="2">
        <v>142</v>
      </c>
      <c r="V2815" s="11">
        <v>2013.74</v>
      </c>
      <c r="W2815" s="14" t="s">
        <v>5281</v>
      </c>
      <c r="X2815" s="18">
        <v>1</v>
      </c>
      <c r="Y2815" s="9">
        <v>8000</v>
      </c>
      <c r="Z2815" s="19">
        <f t="shared" si="705"/>
        <v>0</v>
      </c>
      <c r="AA2815" s="25">
        <v>2013.74</v>
      </c>
      <c r="AB2815" s="30">
        <f t="shared" si="706"/>
        <v>1015000</v>
      </c>
      <c r="AC2815" s="30">
        <f t="shared" si="719"/>
        <v>7.8817733990147777E-3</v>
      </c>
      <c r="AD2815" s="31">
        <f t="shared" si="720"/>
        <v>0.85123152709359595</v>
      </c>
      <c r="AE2815" s="31">
        <f t="shared" si="721"/>
        <v>1.1192118226600984</v>
      </c>
      <c r="AG2815" s="30">
        <f t="shared" si="707"/>
        <v>6126000</v>
      </c>
      <c r="AH2815" s="30">
        <f t="shared" si="722"/>
        <v>1.3059092393078681E-3</v>
      </c>
      <c r="AI2815" s="31">
        <f t="shared" si="723"/>
        <v>0.14103819784524976</v>
      </c>
      <c r="AJ2815" s="31">
        <f t="shared" si="724"/>
        <v>0.18543911198171725</v>
      </c>
      <c r="AK2815" s="30">
        <f>IF(W2815="si",($S2815*'COSTOS DE CREDITOS'!$C$27)/DATA!$G2815,"")</f>
        <v>54.922363131454851</v>
      </c>
      <c r="AL2815" s="90">
        <f>IF(W2815="si",'COSTOS DE CREDITOS'!$C$35,"")</f>
        <v>20.421138461538462</v>
      </c>
      <c r="AM2815" s="30">
        <f t="shared" si="708"/>
        <v>492.30769230769232</v>
      </c>
      <c r="AN2815" s="30">
        <f t="shared" si="709"/>
        <v>0</v>
      </c>
      <c r="AO2815" s="30">
        <f t="shared" si="710"/>
        <v>567.6511939006856</v>
      </c>
      <c r="AP2815" s="30">
        <f t="shared" si="711"/>
        <v>1446.0888060993143</v>
      </c>
      <c r="AQ2815" s="19">
        <f t="shared" si="712"/>
        <v>0.71811098061284684</v>
      </c>
    </row>
    <row r="2816" spans="1:43" x14ac:dyDescent="0.2">
      <c r="A2816" s="23" t="s">
        <v>5665</v>
      </c>
      <c r="B2816" s="6" t="s">
        <v>5673</v>
      </c>
      <c r="C2816" s="6" t="s">
        <v>5667</v>
      </c>
      <c r="D2816" s="2">
        <v>171497</v>
      </c>
      <c r="E2816" s="2">
        <v>171556</v>
      </c>
      <c r="F2816" s="3" t="s">
        <v>1511</v>
      </c>
      <c r="G2816" s="2">
        <v>6</v>
      </c>
      <c r="H2816" s="2">
        <v>171562</v>
      </c>
      <c r="I2816" s="3" t="s">
        <v>3542</v>
      </c>
      <c r="J2816" s="15">
        <v>45265</v>
      </c>
      <c r="K2816" s="24">
        <v>1295063803</v>
      </c>
      <c r="L2816" s="15">
        <v>45267</v>
      </c>
      <c r="M2816" s="15">
        <v>45291</v>
      </c>
      <c r="N2816" s="15"/>
      <c r="O2816" s="26" t="e">
        <f>VLOOKUP(D2816,quash!A$2:$I$7791,9,FALSE)</f>
        <v>#N/A</v>
      </c>
      <c r="P2816" s="7">
        <v>10000</v>
      </c>
      <c r="Q2816" s="26">
        <v>100</v>
      </c>
      <c r="R2816" s="19">
        <v>5.9818464604665163E-3</v>
      </c>
      <c r="S2816" s="26">
        <v>16</v>
      </c>
      <c r="T2816" s="7">
        <v>10000</v>
      </c>
      <c r="U2816" s="2">
        <v>142</v>
      </c>
      <c r="V2816" s="11">
        <v>2510.34</v>
      </c>
      <c r="W2816" s="14" t="s">
        <v>5281</v>
      </c>
      <c r="X2816" s="18">
        <v>1</v>
      </c>
      <c r="Y2816" s="9">
        <v>10000</v>
      </c>
      <c r="Z2816" s="19">
        <f t="shared" si="705"/>
        <v>0</v>
      </c>
      <c r="AA2816" s="25">
        <v>2510.34</v>
      </c>
      <c r="AB2816" s="30">
        <f t="shared" si="706"/>
        <v>1015000</v>
      </c>
      <c r="AC2816" s="30">
        <f t="shared" si="719"/>
        <v>9.852216748768473E-3</v>
      </c>
      <c r="AD2816" s="31">
        <f t="shared" si="720"/>
        <v>0.98522167487684731</v>
      </c>
      <c r="AE2816" s="31">
        <f t="shared" si="721"/>
        <v>1.3990147783251232</v>
      </c>
      <c r="AG2816" s="30">
        <f t="shared" si="707"/>
        <v>6126000</v>
      </c>
      <c r="AH2816" s="30">
        <f t="shared" si="722"/>
        <v>1.632386549134835E-3</v>
      </c>
      <c r="AI2816" s="31">
        <f t="shared" si="723"/>
        <v>0.16323865491348349</v>
      </c>
      <c r="AJ2816" s="31">
        <f t="shared" si="724"/>
        <v>0.23179888997714657</v>
      </c>
      <c r="AK2816" s="30">
        <f>IF(W2816="si",($S2816*'COSTOS DE CREDITOS'!$C$27)/DATA!$G2816,"")</f>
        <v>54.922363131454851</v>
      </c>
      <c r="AL2816" s="90">
        <f>IF(W2816="si",'COSTOS DE CREDITOS'!$C$35,"")</f>
        <v>20.421138461538462</v>
      </c>
      <c r="AM2816" s="30">
        <f t="shared" si="708"/>
        <v>615.38461538461547</v>
      </c>
      <c r="AN2816" s="30">
        <f t="shared" si="709"/>
        <v>0</v>
      </c>
      <c r="AO2816" s="30">
        <f t="shared" si="710"/>
        <v>690.72811697760881</v>
      </c>
      <c r="AP2816" s="30">
        <f t="shared" si="711"/>
        <v>1819.6118830223913</v>
      </c>
      <c r="AQ2816" s="19">
        <f t="shared" si="712"/>
        <v>0.72484678689834492</v>
      </c>
    </row>
    <row r="2817" spans="1:43" x14ac:dyDescent="0.2">
      <c r="A2817" s="23" t="s">
        <v>5665</v>
      </c>
      <c r="B2817" s="6" t="s">
        <v>5674</v>
      </c>
      <c r="C2817" s="6" t="s">
        <v>5670</v>
      </c>
      <c r="D2817" s="2">
        <v>169635</v>
      </c>
      <c r="E2817" s="2">
        <v>171499</v>
      </c>
      <c r="F2817" s="3" t="s">
        <v>3543</v>
      </c>
      <c r="G2817" s="2">
        <v>5</v>
      </c>
      <c r="H2817" s="2">
        <v>171501</v>
      </c>
      <c r="I2817" s="3" t="s">
        <v>3544</v>
      </c>
      <c r="J2817" s="15">
        <v>45248</v>
      </c>
      <c r="K2817" s="24">
        <v>1282161540</v>
      </c>
      <c r="L2817" s="15">
        <v>45266</v>
      </c>
      <c r="M2817" s="15">
        <v>45291</v>
      </c>
      <c r="N2817" s="15"/>
      <c r="O2817" s="26">
        <f>VLOOKUP(D2817,quash!A$2:$I$7791,9,FALSE)</f>
        <v>1</v>
      </c>
      <c r="P2817" s="7">
        <v>10000</v>
      </c>
      <c r="Q2817" s="26">
        <v>132</v>
      </c>
      <c r="R2817" s="19">
        <v>5.8283715876113903E-2</v>
      </c>
      <c r="S2817" s="26">
        <v>16</v>
      </c>
      <c r="T2817" s="7">
        <v>7000</v>
      </c>
      <c r="U2817" s="2">
        <v>142</v>
      </c>
      <c r="V2817" s="11">
        <v>1758.65</v>
      </c>
      <c r="W2817" s="14" t="s">
        <v>5281</v>
      </c>
      <c r="X2817" s="18">
        <v>1</v>
      </c>
      <c r="Y2817" s="9">
        <v>7000</v>
      </c>
      <c r="Z2817" s="19">
        <f t="shared" si="705"/>
        <v>0</v>
      </c>
      <c r="AA2817" s="25">
        <v>1758.65</v>
      </c>
      <c r="AB2817" s="30">
        <f t="shared" si="706"/>
        <v>195000</v>
      </c>
      <c r="AC2817" s="30">
        <f t="shared" si="719"/>
        <v>3.5897435897435895E-2</v>
      </c>
      <c r="AD2817" s="31">
        <f t="shared" si="720"/>
        <v>4.7384615384615385</v>
      </c>
      <c r="AE2817" s="31">
        <f t="shared" si="721"/>
        <v>5.0974358974358971</v>
      </c>
      <c r="AG2817" s="30">
        <f t="shared" si="707"/>
        <v>2427000</v>
      </c>
      <c r="AH2817" s="30">
        <f t="shared" si="722"/>
        <v>2.88421920065925E-3</v>
      </c>
      <c r="AI2817" s="31">
        <f t="shared" si="723"/>
        <v>0.38071693448702099</v>
      </c>
      <c r="AJ2817" s="31">
        <f t="shared" si="724"/>
        <v>0.40955912649361348</v>
      </c>
      <c r="AK2817" s="30">
        <f>IF(W2817="si",($S2817*'COSTOS DE CREDITOS'!$C$27)/DATA!$G2817,"")</f>
        <v>65.906835757745824</v>
      </c>
      <c r="AL2817" s="90">
        <f>IF(W2817="si",'COSTOS DE CREDITOS'!$C$35,"")</f>
        <v>20.421138461538462</v>
      </c>
      <c r="AM2817" s="30">
        <f t="shared" si="708"/>
        <v>430.76923076923077</v>
      </c>
      <c r="AN2817" s="30">
        <f t="shared" si="709"/>
        <v>0</v>
      </c>
      <c r="AO2817" s="30">
        <f t="shared" si="710"/>
        <v>517.09720498851505</v>
      </c>
      <c r="AP2817" s="30">
        <f t="shared" si="711"/>
        <v>1241.5527950114852</v>
      </c>
      <c r="AQ2817" s="19">
        <f t="shared" si="712"/>
        <v>0.70596923493104657</v>
      </c>
    </row>
    <row r="2818" spans="1:43" x14ac:dyDescent="0.2">
      <c r="A2818" s="23" t="s">
        <v>5665</v>
      </c>
      <c r="B2818" s="6" t="s">
        <v>5674</v>
      </c>
      <c r="C2818" s="6" t="s">
        <v>5670</v>
      </c>
      <c r="D2818" s="2">
        <v>170327</v>
      </c>
      <c r="E2818" s="2">
        <v>171499</v>
      </c>
      <c r="F2818" s="3" t="s">
        <v>3543</v>
      </c>
      <c r="G2818" s="2">
        <v>5</v>
      </c>
      <c r="H2818" s="2">
        <v>171502</v>
      </c>
      <c r="I2818" s="3" t="s">
        <v>3545</v>
      </c>
      <c r="J2818" s="15">
        <v>45260</v>
      </c>
      <c r="K2818" s="24">
        <v>1290127759</v>
      </c>
      <c r="L2818" s="15">
        <v>45266</v>
      </c>
      <c r="M2818" s="15">
        <v>45291</v>
      </c>
      <c r="N2818" s="15"/>
      <c r="O2818" s="26" t="e">
        <f>VLOOKUP(D2818,quash!A$2:$I$7791,9,FALSE)</f>
        <v>#N/A</v>
      </c>
      <c r="P2818" s="7">
        <v>10000</v>
      </c>
      <c r="Q2818" s="26">
        <v>115</v>
      </c>
      <c r="R2818" s="19">
        <v>3.97705569269148E-2</v>
      </c>
      <c r="S2818" s="26">
        <v>16</v>
      </c>
      <c r="T2818" s="7">
        <v>7000</v>
      </c>
      <c r="U2818" s="2">
        <v>142</v>
      </c>
      <c r="V2818" s="11">
        <v>1758.65</v>
      </c>
      <c r="W2818" s="14" t="s">
        <v>5281</v>
      </c>
      <c r="X2818" s="18">
        <v>1</v>
      </c>
      <c r="Y2818" s="9">
        <v>7000</v>
      </c>
      <c r="Z2818" s="19">
        <f t="shared" ref="Z2818:Z2881" si="725">Y2818/T2818-1</f>
        <v>0</v>
      </c>
      <c r="AA2818" s="25">
        <v>1758.65</v>
      </c>
      <c r="AB2818" s="30">
        <f t="shared" ref="AB2818:AB2881" si="726">SUMIFS($T:$T,$M:$M,$M2818,$O:$O,$O2818)</f>
        <v>1015000</v>
      </c>
      <c r="AC2818" s="30">
        <f t="shared" si="719"/>
        <v>6.8965517241379309E-3</v>
      </c>
      <c r="AD2818" s="31">
        <f t="shared" si="720"/>
        <v>0.7931034482758621</v>
      </c>
      <c r="AE2818" s="31">
        <f t="shared" si="721"/>
        <v>0.97931034482758617</v>
      </c>
      <c r="AG2818" s="30">
        <f t="shared" ref="AG2818:AG2881" si="727">SUMIFS($T:$T,$O:$O,$O2818,$N:$N,1)</f>
        <v>6126000</v>
      </c>
      <c r="AH2818" s="30">
        <f t="shared" si="722"/>
        <v>1.1426705843943846E-3</v>
      </c>
      <c r="AI2818" s="31">
        <f t="shared" si="723"/>
        <v>0.13140711720535422</v>
      </c>
      <c r="AJ2818" s="31">
        <f t="shared" si="724"/>
        <v>0.16225922298400261</v>
      </c>
      <c r="AK2818" s="30">
        <f>IF(W2818="si",($S2818*'COSTOS DE CREDITOS'!$C$27)/DATA!$G2818,"")</f>
        <v>65.906835757745824</v>
      </c>
      <c r="AL2818" s="90">
        <f>IF(W2818="si",'COSTOS DE CREDITOS'!$C$35,"")</f>
        <v>20.421138461538462</v>
      </c>
      <c r="AM2818" s="30">
        <f t="shared" si="708"/>
        <v>430.76923076923077</v>
      </c>
      <c r="AN2818" s="30">
        <f t="shared" si="709"/>
        <v>0</v>
      </c>
      <c r="AO2818" s="30">
        <f t="shared" si="710"/>
        <v>517.09720498851505</v>
      </c>
      <c r="AP2818" s="30">
        <f t="shared" si="711"/>
        <v>1241.5527950114852</v>
      </c>
      <c r="AQ2818" s="19">
        <f t="shared" si="712"/>
        <v>0.70596923493104657</v>
      </c>
    </row>
    <row r="2819" spans="1:43" x14ac:dyDescent="0.2">
      <c r="A2819" s="23" t="s">
        <v>5665</v>
      </c>
      <c r="B2819" s="6" t="s">
        <v>5674</v>
      </c>
      <c r="C2819" s="6" t="s">
        <v>5670</v>
      </c>
      <c r="D2819" s="2">
        <v>170159</v>
      </c>
      <c r="E2819" s="2">
        <v>171499</v>
      </c>
      <c r="F2819" s="3" t="s">
        <v>3543</v>
      </c>
      <c r="G2819" s="2">
        <v>5</v>
      </c>
      <c r="H2819" s="2">
        <v>171503</v>
      </c>
      <c r="I2819" s="3" t="s">
        <v>3546</v>
      </c>
      <c r="J2819" s="15">
        <v>45254</v>
      </c>
      <c r="K2819" s="24">
        <v>1287194858</v>
      </c>
      <c r="L2819" s="15">
        <v>45266</v>
      </c>
      <c r="M2819" s="15">
        <v>45291</v>
      </c>
      <c r="N2819" s="15"/>
      <c r="O2819" s="26" t="e">
        <f>VLOOKUP(D2819,quash!A$2:$I$7791,9,FALSE)</f>
        <v>#N/A</v>
      </c>
      <c r="P2819" s="7">
        <v>10000</v>
      </c>
      <c r="Q2819" s="26">
        <v>115</v>
      </c>
      <c r="R2819" s="19">
        <v>3.97705569269148E-2</v>
      </c>
      <c r="S2819" s="26">
        <v>16</v>
      </c>
      <c r="T2819" s="7">
        <v>7000</v>
      </c>
      <c r="U2819" s="2">
        <v>142</v>
      </c>
      <c r="V2819" s="11">
        <v>1758.65</v>
      </c>
      <c r="W2819" s="14" t="s">
        <v>5281</v>
      </c>
      <c r="X2819" s="18">
        <v>1</v>
      </c>
      <c r="Y2819" s="9">
        <v>7000</v>
      </c>
      <c r="Z2819" s="19">
        <f t="shared" si="725"/>
        <v>0</v>
      </c>
      <c r="AA2819" s="25">
        <v>1758.65</v>
      </c>
      <c r="AB2819" s="30">
        <f t="shared" si="726"/>
        <v>1015000</v>
      </c>
      <c r="AC2819" s="30">
        <f t="shared" si="719"/>
        <v>6.8965517241379309E-3</v>
      </c>
      <c r="AD2819" s="31">
        <f t="shared" si="720"/>
        <v>0.7931034482758621</v>
      </c>
      <c r="AE2819" s="31">
        <f t="shared" si="721"/>
        <v>0.97931034482758617</v>
      </c>
      <c r="AG2819" s="30">
        <f t="shared" si="727"/>
        <v>6126000</v>
      </c>
      <c r="AH2819" s="30">
        <f t="shared" si="722"/>
        <v>1.1426705843943846E-3</v>
      </c>
      <c r="AI2819" s="31">
        <f t="shared" si="723"/>
        <v>0.13140711720535422</v>
      </c>
      <c r="AJ2819" s="31">
        <f t="shared" si="724"/>
        <v>0.16225922298400261</v>
      </c>
      <c r="AK2819" s="30">
        <f>IF(W2819="si",($S2819*'COSTOS DE CREDITOS'!$C$27)/DATA!$G2819,"")</f>
        <v>65.906835757745824</v>
      </c>
      <c r="AL2819" s="90">
        <f>IF(W2819="si",'COSTOS DE CREDITOS'!$C$35,"")</f>
        <v>20.421138461538462</v>
      </c>
      <c r="AM2819" s="30">
        <f t="shared" ref="AM2819:AM2882" si="728">IF(W2819="si",(20%/52*$S2819)*$T2819,"")</f>
        <v>430.76923076923077</v>
      </c>
      <c r="AN2819" s="30">
        <f t="shared" ref="AN2819:AN2882" si="729">IF(W2819="SI",T2819-Y2819,"")</f>
        <v>0</v>
      </c>
      <c r="AO2819" s="30">
        <f t="shared" ref="AO2819:AO2882" si="730">SUM(AK2819:AN2819)</f>
        <v>517.09720498851505</v>
      </c>
      <c r="AP2819" s="30">
        <f t="shared" ref="AP2819:AP2882" si="731">AA2819-AO2819</f>
        <v>1241.5527950114852</v>
      </c>
      <c r="AQ2819" s="19">
        <f t="shared" ref="AQ2819:AQ2882" si="732">IFERROR(AP2819/AA2819,"")</f>
        <v>0.70596923493104657</v>
      </c>
    </row>
    <row r="2820" spans="1:43" x14ac:dyDescent="0.2">
      <c r="A2820" s="23" t="s">
        <v>5665</v>
      </c>
      <c r="B2820" s="6" t="s">
        <v>5674</v>
      </c>
      <c r="C2820" s="6" t="s">
        <v>5670</v>
      </c>
      <c r="D2820" s="2">
        <v>170845</v>
      </c>
      <c r="E2820" s="2">
        <v>171499</v>
      </c>
      <c r="F2820" s="3" t="s">
        <v>3543</v>
      </c>
      <c r="G2820" s="2">
        <v>5</v>
      </c>
      <c r="H2820" s="2">
        <v>171505</v>
      </c>
      <c r="I2820" s="3" t="s">
        <v>3547</v>
      </c>
      <c r="J2820" s="15">
        <v>45259</v>
      </c>
      <c r="K2820" s="24">
        <v>1291891207</v>
      </c>
      <c r="L2820" s="15">
        <v>45266</v>
      </c>
      <c r="M2820" s="15">
        <v>45291</v>
      </c>
      <c r="N2820" s="15"/>
      <c r="O2820" s="26" t="e">
        <f>VLOOKUP(D2820,quash!A$2:$I$7791,9,FALSE)</f>
        <v>#N/A</v>
      </c>
      <c r="P2820" s="7">
        <v>10000</v>
      </c>
      <c r="Q2820" s="26">
        <v>95</v>
      </c>
      <c r="R2820" s="19">
        <v>1.8298129407071966E-2</v>
      </c>
      <c r="S2820" s="26">
        <v>16</v>
      </c>
      <c r="T2820" s="7">
        <v>7000</v>
      </c>
      <c r="U2820" s="2">
        <v>142</v>
      </c>
      <c r="V2820" s="11">
        <v>1758.65</v>
      </c>
      <c r="W2820" s="14" t="s">
        <v>5281</v>
      </c>
      <c r="X2820" s="18">
        <v>1</v>
      </c>
      <c r="Y2820" s="9">
        <v>7000</v>
      </c>
      <c r="Z2820" s="19">
        <f t="shared" si="725"/>
        <v>0</v>
      </c>
      <c r="AA2820" s="25">
        <v>1758.65</v>
      </c>
      <c r="AB2820" s="30">
        <f t="shared" si="726"/>
        <v>1015000</v>
      </c>
      <c r="AC2820" s="30">
        <f t="shared" si="719"/>
        <v>6.8965517241379309E-3</v>
      </c>
      <c r="AD2820" s="31">
        <f t="shared" si="720"/>
        <v>0.65517241379310343</v>
      </c>
      <c r="AE2820" s="31">
        <f t="shared" si="721"/>
        <v>0.97931034482758617</v>
      </c>
      <c r="AG2820" s="30">
        <f t="shared" si="727"/>
        <v>6126000</v>
      </c>
      <c r="AH2820" s="30">
        <f t="shared" si="722"/>
        <v>1.1426705843943846E-3</v>
      </c>
      <c r="AI2820" s="31">
        <f t="shared" si="723"/>
        <v>0.10855370551746654</v>
      </c>
      <c r="AJ2820" s="31">
        <f t="shared" si="724"/>
        <v>0.16225922298400261</v>
      </c>
      <c r="AK2820" s="30">
        <f>IF(W2820="si",($S2820*'COSTOS DE CREDITOS'!$C$27)/DATA!$G2820,"")</f>
        <v>65.906835757745824</v>
      </c>
      <c r="AL2820" s="90">
        <f>IF(W2820="si",'COSTOS DE CREDITOS'!$C$35,"")</f>
        <v>20.421138461538462</v>
      </c>
      <c r="AM2820" s="30">
        <f t="shared" si="728"/>
        <v>430.76923076923077</v>
      </c>
      <c r="AN2820" s="30">
        <f t="shared" si="729"/>
        <v>0</v>
      </c>
      <c r="AO2820" s="30">
        <f t="shared" si="730"/>
        <v>517.09720498851505</v>
      </c>
      <c r="AP2820" s="30">
        <f t="shared" si="731"/>
        <v>1241.5527950114852</v>
      </c>
      <c r="AQ2820" s="19">
        <f t="shared" si="732"/>
        <v>0.70596923493104657</v>
      </c>
    </row>
    <row r="2821" spans="1:43" x14ac:dyDescent="0.2">
      <c r="A2821" s="23" t="s">
        <v>5665</v>
      </c>
      <c r="B2821" s="6" t="s">
        <v>5678</v>
      </c>
      <c r="C2821" s="6" t="s">
        <v>5670</v>
      </c>
      <c r="D2821" s="4">
        <v>171408</v>
      </c>
      <c r="E2821" s="4">
        <v>171608</v>
      </c>
      <c r="F2821" s="5" t="s">
        <v>1504</v>
      </c>
      <c r="G2821" s="2">
        <v>7</v>
      </c>
      <c r="H2821" s="4">
        <v>171660</v>
      </c>
      <c r="I2821" s="5" t="s">
        <v>3548</v>
      </c>
      <c r="J2821" s="15">
        <v>45264</v>
      </c>
      <c r="K2821" s="24">
        <v>1294777516</v>
      </c>
      <c r="L2821" s="15">
        <v>45267</v>
      </c>
      <c r="M2821" s="15">
        <v>45291</v>
      </c>
      <c r="N2821" s="15"/>
      <c r="O2821" s="26" t="e">
        <f>VLOOKUP(D2821,quash!A$2:$I$7791,9,FALSE)</f>
        <v>#N/A</v>
      </c>
      <c r="P2821" s="7">
        <v>10000</v>
      </c>
      <c r="Q2821" s="26">
        <v>110</v>
      </c>
      <c r="R2821" s="19">
        <v>3.3220596517330399E-2</v>
      </c>
      <c r="S2821" s="26">
        <v>16</v>
      </c>
      <c r="T2821" s="8">
        <v>5000</v>
      </c>
      <c r="U2821" s="4">
        <v>147</v>
      </c>
      <c r="V2821" s="10">
        <v>1303.3399999999999</v>
      </c>
      <c r="W2821" s="14" t="s">
        <v>5281</v>
      </c>
      <c r="X2821" s="18">
        <v>1</v>
      </c>
      <c r="Y2821" s="9">
        <v>5000</v>
      </c>
      <c r="Z2821" s="19">
        <f t="shared" si="725"/>
        <v>0</v>
      </c>
      <c r="AA2821" s="25">
        <v>1303.3399999999999</v>
      </c>
      <c r="AB2821" s="30">
        <f t="shared" si="726"/>
        <v>1015000</v>
      </c>
      <c r="AC2821" s="30">
        <f t="shared" si="719"/>
        <v>4.9261083743842365E-3</v>
      </c>
      <c r="AD2821" s="31">
        <f t="shared" si="720"/>
        <v>0.54187192118226601</v>
      </c>
      <c r="AE2821" s="31">
        <f t="shared" si="721"/>
        <v>0.72413793103448276</v>
      </c>
      <c r="AG2821" s="30">
        <f t="shared" si="727"/>
        <v>6126000</v>
      </c>
      <c r="AH2821" s="30">
        <f t="shared" si="722"/>
        <v>8.1619327456741752E-4</v>
      </c>
      <c r="AI2821" s="31">
        <f t="shared" si="723"/>
        <v>8.9781260202415933E-2</v>
      </c>
      <c r="AJ2821" s="31">
        <f t="shared" si="724"/>
        <v>0.11998041136141037</v>
      </c>
      <c r="AK2821" s="30">
        <f>IF(W2821="si",($S2821*'COSTOS DE CREDITOS'!$C$27)/DATA!$G2821,"")</f>
        <v>47.07631125553273</v>
      </c>
      <c r="AL2821" s="90">
        <f>IF(W2821="si",'COSTOS DE CREDITOS'!$C$35,"")</f>
        <v>20.421138461538462</v>
      </c>
      <c r="AM2821" s="30">
        <f t="shared" si="728"/>
        <v>307.69230769230774</v>
      </c>
      <c r="AN2821" s="30">
        <f t="shared" si="729"/>
        <v>0</v>
      </c>
      <c r="AO2821" s="30">
        <f t="shared" si="730"/>
        <v>375.1897574093789</v>
      </c>
      <c r="AP2821" s="30">
        <f t="shared" si="731"/>
        <v>928.15024259062102</v>
      </c>
      <c r="AQ2821" s="19">
        <f t="shared" si="732"/>
        <v>0.71213209338363059</v>
      </c>
    </row>
    <row r="2822" spans="1:43" x14ac:dyDescent="0.2">
      <c r="A2822" s="23" t="s">
        <v>5665</v>
      </c>
      <c r="B2822" s="6" t="s">
        <v>5678</v>
      </c>
      <c r="C2822" s="6" t="s">
        <v>5670</v>
      </c>
      <c r="D2822" s="4">
        <v>171409</v>
      </c>
      <c r="E2822" s="4">
        <v>171608</v>
      </c>
      <c r="F2822" s="5" t="s">
        <v>1504</v>
      </c>
      <c r="G2822" s="2">
        <v>7</v>
      </c>
      <c r="H2822" s="4">
        <v>171670</v>
      </c>
      <c r="I2822" s="5" t="s">
        <v>3549</v>
      </c>
      <c r="J2822" s="15">
        <v>45264</v>
      </c>
      <c r="K2822" s="24">
        <v>1294777849</v>
      </c>
      <c r="L2822" s="15">
        <v>45267</v>
      </c>
      <c r="M2822" s="15">
        <v>45291</v>
      </c>
      <c r="N2822" s="15"/>
      <c r="O2822" s="26" t="e">
        <f>VLOOKUP(D2822,quash!A$2:$I$7791,9,FALSE)</f>
        <v>#N/A</v>
      </c>
      <c r="P2822" s="7">
        <v>10000</v>
      </c>
      <c r="Q2822" s="26">
        <v>100</v>
      </c>
      <c r="R2822" s="19">
        <v>1.82981294070719E-2</v>
      </c>
      <c r="S2822" s="26">
        <v>16</v>
      </c>
      <c r="T2822" s="8">
        <v>5000</v>
      </c>
      <c r="U2822" s="4">
        <v>147</v>
      </c>
      <c r="V2822" s="10">
        <v>1303.3399999999999</v>
      </c>
      <c r="W2822" s="14" t="s">
        <v>5281</v>
      </c>
      <c r="X2822" s="18">
        <v>1</v>
      </c>
      <c r="Y2822" s="9">
        <v>5000</v>
      </c>
      <c r="Z2822" s="19">
        <f t="shared" si="725"/>
        <v>0</v>
      </c>
      <c r="AA2822" s="25">
        <v>1303.3399999999999</v>
      </c>
      <c r="AB2822" s="30">
        <f t="shared" si="726"/>
        <v>1015000</v>
      </c>
      <c r="AC2822" s="30">
        <f t="shared" si="719"/>
        <v>4.9261083743842365E-3</v>
      </c>
      <c r="AD2822" s="31">
        <f t="shared" si="720"/>
        <v>0.49261083743842365</v>
      </c>
      <c r="AE2822" s="31">
        <f t="shared" si="721"/>
        <v>0.72413793103448276</v>
      </c>
      <c r="AG2822" s="30">
        <f t="shared" si="727"/>
        <v>6126000</v>
      </c>
      <c r="AH2822" s="30">
        <f t="shared" si="722"/>
        <v>8.1619327456741752E-4</v>
      </c>
      <c r="AI2822" s="31">
        <f t="shared" si="723"/>
        <v>8.1619327456741747E-2</v>
      </c>
      <c r="AJ2822" s="31">
        <f t="shared" si="724"/>
        <v>0.11998041136141037</v>
      </c>
      <c r="AK2822" s="30">
        <f>IF(W2822="si",($S2822*'COSTOS DE CREDITOS'!$C$27)/DATA!$G2822,"")</f>
        <v>47.07631125553273</v>
      </c>
      <c r="AL2822" s="90">
        <f>IF(W2822="si",'COSTOS DE CREDITOS'!$C$35,"")</f>
        <v>20.421138461538462</v>
      </c>
      <c r="AM2822" s="30">
        <f t="shared" si="728"/>
        <v>307.69230769230774</v>
      </c>
      <c r="AN2822" s="30">
        <f t="shared" si="729"/>
        <v>0</v>
      </c>
      <c r="AO2822" s="30">
        <f t="shared" si="730"/>
        <v>375.1897574093789</v>
      </c>
      <c r="AP2822" s="30">
        <f t="shared" si="731"/>
        <v>928.15024259062102</v>
      </c>
      <c r="AQ2822" s="19">
        <f t="shared" si="732"/>
        <v>0.71213209338363059</v>
      </c>
    </row>
    <row r="2823" spans="1:43" x14ac:dyDescent="0.2">
      <c r="A2823" s="23" t="s">
        <v>5665</v>
      </c>
      <c r="B2823" s="6" t="s">
        <v>5672</v>
      </c>
      <c r="C2823" s="6" t="s">
        <v>5667</v>
      </c>
      <c r="D2823" s="4">
        <v>170415</v>
      </c>
      <c r="E2823" s="4">
        <v>171808</v>
      </c>
      <c r="F2823" s="5" t="s">
        <v>3550</v>
      </c>
      <c r="G2823" s="2">
        <v>5</v>
      </c>
      <c r="H2823" s="4">
        <v>171809</v>
      </c>
      <c r="I2823" s="5" t="s">
        <v>3551</v>
      </c>
      <c r="J2823" s="15">
        <v>45257</v>
      </c>
      <c r="K2823" s="24">
        <v>1290384121</v>
      </c>
      <c r="L2823" s="15">
        <v>45268</v>
      </c>
      <c r="M2823" s="15">
        <v>45291</v>
      </c>
      <c r="N2823" s="15"/>
      <c r="O2823" s="26">
        <f>VLOOKUP(D2823,quash!A$2:$I$7791,9,FALSE)</f>
        <v>5</v>
      </c>
      <c r="P2823" s="7">
        <v>10000</v>
      </c>
      <c r="Q2823" s="26">
        <v>110</v>
      </c>
      <c r="R2823" s="19">
        <v>3.3741050530766099E-2</v>
      </c>
      <c r="S2823" s="26">
        <v>16</v>
      </c>
      <c r="T2823" s="8">
        <v>7000</v>
      </c>
      <c r="U2823" s="4">
        <v>142</v>
      </c>
      <c r="V2823" s="10">
        <v>1758.65</v>
      </c>
      <c r="W2823" s="14" t="s">
        <v>5281</v>
      </c>
      <c r="X2823" s="18">
        <v>1</v>
      </c>
      <c r="Y2823" s="9">
        <v>7000</v>
      </c>
      <c r="Z2823" s="19">
        <f t="shared" si="725"/>
        <v>0</v>
      </c>
      <c r="AA2823" s="25">
        <v>1758.65</v>
      </c>
      <c r="AB2823" s="30">
        <f t="shared" si="726"/>
        <v>18000</v>
      </c>
      <c r="AC2823" s="30">
        <f t="shared" si="719"/>
        <v>0.3888888888888889</v>
      </c>
      <c r="AD2823" s="31">
        <f t="shared" si="720"/>
        <v>42.777777777777779</v>
      </c>
      <c r="AE2823" s="31">
        <f t="shared" si="721"/>
        <v>55.222222222222221</v>
      </c>
      <c r="AG2823" s="30">
        <f t="shared" si="727"/>
        <v>352000</v>
      </c>
      <c r="AH2823" s="30">
        <f t="shared" si="722"/>
        <v>1.9886363636363636E-2</v>
      </c>
      <c r="AI2823" s="31">
        <f t="shared" si="723"/>
        <v>2.1875</v>
      </c>
      <c r="AJ2823" s="31">
        <f t="shared" si="724"/>
        <v>2.8238636363636362</v>
      </c>
      <c r="AK2823" s="30">
        <f>IF(W2823="si",($S2823*'COSTOS DE CREDITOS'!$C$27)/DATA!$G2823,"")</f>
        <v>65.906835757745824</v>
      </c>
      <c r="AL2823" s="90">
        <f>IF(W2823="si",'COSTOS DE CREDITOS'!$C$35,"")</f>
        <v>20.421138461538462</v>
      </c>
      <c r="AM2823" s="30">
        <f t="shared" si="728"/>
        <v>430.76923076923077</v>
      </c>
      <c r="AN2823" s="30">
        <f t="shared" si="729"/>
        <v>0</v>
      </c>
      <c r="AO2823" s="30">
        <f t="shared" si="730"/>
        <v>517.09720498851505</v>
      </c>
      <c r="AP2823" s="30">
        <f t="shared" si="731"/>
        <v>1241.5527950114852</v>
      </c>
      <c r="AQ2823" s="19">
        <f t="shared" si="732"/>
        <v>0.70596923493104657</v>
      </c>
    </row>
    <row r="2824" spans="1:43" x14ac:dyDescent="0.2">
      <c r="A2824" s="23" t="s">
        <v>5665</v>
      </c>
      <c r="B2824" s="6" t="s">
        <v>5672</v>
      </c>
      <c r="C2824" s="6" t="s">
        <v>5667</v>
      </c>
      <c r="D2824" s="4">
        <v>170418</v>
      </c>
      <c r="E2824" s="4">
        <v>171808</v>
      </c>
      <c r="F2824" s="5" t="s">
        <v>3550</v>
      </c>
      <c r="G2824" s="2">
        <v>5</v>
      </c>
      <c r="H2824" s="4">
        <v>171813</v>
      </c>
      <c r="I2824" s="5" t="s">
        <v>3552</v>
      </c>
      <c r="J2824" s="15">
        <v>45259</v>
      </c>
      <c r="K2824" s="24">
        <v>1290426729</v>
      </c>
      <c r="L2824" s="15">
        <v>45268</v>
      </c>
      <c r="M2824" s="15">
        <v>45291</v>
      </c>
      <c r="N2824" s="15"/>
      <c r="O2824" s="26">
        <f>VLOOKUP(D2824,quash!A$2:$I$7791,9,FALSE)</f>
        <v>2</v>
      </c>
      <c r="P2824" s="7">
        <v>10000</v>
      </c>
      <c r="Q2824" s="26">
        <v>147</v>
      </c>
      <c r="R2824" s="19">
        <v>7.9000519063170294E-2</v>
      </c>
      <c r="S2824" s="26">
        <v>16</v>
      </c>
      <c r="T2824" s="8">
        <v>7000</v>
      </c>
      <c r="U2824" s="4">
        <v>142</v>
      </c>
      <c r="V2824" s="10">
        <v>1758.65</v>
      </c>
      <c r="W2824" s="14" t="s">
        <v>5281</v>
      </c>
      <c r="X2824" s="18">
        <v>1</v>
      </c>
      <c r="Y2824" s="9">
        <v>7000</v>
      </c>
      <c r="Z2824" s="19">
        <f t="shared" si="725"/>
        <v>0</v>
      </c>
      <c r="AA2824" s="25">
        <v>1758.65</v>
      </c>
      <c r="AB2824" s="30">
        <f t="shared" si="726"/>
        <v>217000</v>
      </c>
      <c r="AC2824" s="30">
        <f t="shared" si="719"/>
        <v>3.2258064516129031E-2</v>
      </c>
      <c r="AD2824" s="31">
        <f t="shared" si="720"/>
        <v>4.741935483870968</v>
      </c>
      <c r="AE2824" s="31">
        <f t="shared" si="721"/>
        <v>4.5806451612903221</v>
      </c>
      <c r="AG2824" s="30">
        <f t="shared" si="727"/>
        <v>1695000</v>
      </c>
      <c r="AH2824" s="30">
        <f t="shared" si="722"/>
        <v>4.1297935103244837E-3</v>
      </c>
      <c r="AI2824" s="31">
        <f t="shared" si="723"/>
        <v>0.60707964601769915</v>
      </c>
      <c r="AJ2824" s="31">
        <f t="shared" si="724"/>
        <v>0.58643067846607666</v>
      </c>
      <c r="AK2824" s="30">
        <f>IF(W2824="si",($S2824*'COSTOS DE CREDITOS'!$C$27)/DATA!$G2824,"")</f>
        <v>65.906835757745824</v>
      </c>
      <c r="AL2824" s="90">
        <f>IF(W2824="si",'COSTOS DE CREDITOS'!$C$35,"")</f>
        <v>20.421138461538462</v>
      </c>
      <c r="AM2824" s="30">
        <f t="shared" si="728"/>
        <v>430.76923076923077</v>
      </c>
      <c r="AN2824" s="30">
        <f t="shared" si="729"/>
        <v>0</v>
      </c>
      <c r="AO2824" s="30">
        <f t="shared" si="730"/>
        <v>517.09720498851505</v>
      </c>
      <c r="AP2824" s="30">
        <f t="shared" si="731"/>
        <v>1241.5527950114852</v>
      </c>
      <c r="AQ2824" s="19">
        <f t="shared" si="732"/>
        <v>0.70596923493104657</v>
      </c>
    </row>
    <row r="2825" spans="1:43" x14ac:dyDescent="0.2">
      <c r="A2825" s="23" t="s">
        <v>5665</v>
      </c>
      <c r="B2825" s="6" t="s">
        <v>5672</v>
      </c>
      <c r="C2825" s="6" t="s">
        <v>5667</v>
      </c>
      <c r="D2825" s="4">
        <v>171314</v>
      </c>
      <c r="E2825" s="4">
        <v>171808</v>
      </c>
      <c r="F2825" s="5" t="s">
        <v>3550</v>
      </c>
      <c r="G2825" s="2">
        <v>5</v>
      </c>
      <c r="H2825" s="4">
        <v>171816</v>
      </c>
      <c r="I2825" s="5" t="s">
        <v>3553</v>
      </c>
      <c r="J2825" s="15">
        <v>45264</v>
      </c>
      <c r="K2825" s="24">
        <v>1294280159</v>
      </c>
      <c r="L2825" s="15">
        <v>45268</v>
      </c>
      <c r="M2825" s="15">
        <v>45291</v>
      </c>
      <c r="N2825" s="15"/>
      <c r="O2825" s="26" t="e">
        <f>VLOOKUP(D2825,quash!A$2:$I$7791,9,FALSE)</f>
        <v>#N/A</v>
      </c>
      <c r="P2825" s="7">
        <v>10000</v>
      </c>
      <c r="Q2825" s="26">
        <v>142</v>
      </c>
      <c r="R2825" s="19">
        <v>5.2439109759484744E-2</v>
      </c>
      <c r="S2825" s="26">
        <v>16</v>
      </c>
      <c r="T2825" s="8">
        <v>7000</v>
      </c>
      <c r="U2825" s="4">
        <v>142</v>
      </c>
      <c r="V2825" s="10">
        <v>1758.65</v>
      </c>
      <c r="W2825" s="14" t="s">
        <v>5281</v>
      </c>
      <c r="X2825" s="18">
        <v>1</v>
      </c>
      <c r="Y2825" s="9">
        <v>7000</v>
      </c>
      <c r="Z2825" s="19">
        <f t="shared" si="725"/>
        <v>0</v>
      </c>
      <c r="AA2825" s="25">
        <v>1758.65</v>
      </c>
      <c r="AB2825" s="30">
        <f t="shared" si="726"/>
        <v>1015000</v>
      </c>
      <c r="AC2825" s="30">
        <f t="shared" si="719"/>
        <v>6.8965517241379309E-3</v>
      </c>
      <c r="AD2825" s="31">
        <f t="shared" si="720"/>
        <v>0.97931034482758617</v>
      </c>
      <c r="AE2825" s="31">
        <f t="shared" si="721"/>
        <v>0.97931034482758617</v>
      </c>
      <c r="AG2825" s="30">
        <f t="shared" si="727"/>
        <v>6126000</v>
      </c>
      <c r="AH2825" s="30">
        <f t="shared" si="722"/>
        <v>1.1426705843943846E-3</v>
      </c>
      <c r="AI2825" s="31">
        <f t="shared" si="723"/>
        <v>0.16225922298400261</v>
      </c>
      <c r="AJ2825" s="31">
        <f t="shared" si="724"/>
        <v>0.16225922298400261</v>
      </c>
      <c r="AK2825" s="30">
        <f>IF(W2825="si",($S2825*'COSTOS DE CREDITOS'!$C$27)/DATA!$G2825,"")</f>
        <v>65.906835757745824</v>
      </c>
      <c r="AL2825" s="90">
        <f>IF(W2825="si",'COSTOS DE CREDITOS'!$C$35,"")</f>
        <v>20.421138461538462</v>
      </c>
      <c r="AM2825" s="30">
        <f t="shared" si="728"/>
        <v>430.76923076923077</v>
      </c>
      <c r="AN2825" s="30">
        <f t="shared" si="729"/>
        <v>0</v>
      </c>
      <c r="AO2825" s="30">
        <f t="shared" si="730"/>
        <v>517.09720498851505</v>
      </c>
      <c r="AP2825" s="30">
        <f t="shared" si="731"/>
        <v>1241.5527950114852</v>
      </c>
      <c r="AQ2825" s="19">
        <f t="shared" si="732"/>
        <v>0.70596923493104657</v>
      </c>
    </row>
    <row r="2826" spans="1:43" x14ac:dyDescent="0.2">
      <c r="A2826" s="23" t="s">
        <v>5665</v>
      </c>
      <c r="B2826" s="6" t="s">
        <v>5672</v>
      </c>
      <c r="C2826" s="6" t="s">
        <v>5667</v>
      </c>
      <c r="D2826" s="4">
        <v>171668</v>
      </c>
      <c r="E2826" s="4">
        <v>171808</v>
      </c>
      <c r="F2826" s="5" t="s">
        <v>3550</v>
      </c>
      <c r="G2826" s="2">
        <v>5</v>
      </c>
      <c r="H2826" s="4">
        <v>171817</v>
      </c>
      <c r="I2826" s="5" t="s">
        <v>3554</v>
      </c>
      <c r="J2826" s="15">
        <v>45266</v>
      </c>
      <c r="K2826" s="24">
        <v>1295948662</v>
      </c>
      <c r="L2826" s="15">
        <v>45268</v>
      </c>
      <c r="M2826" s="15">
        <v>45291</v>
      </c>
      <c r="N2826" s="15"/>
      <c r="O2826" s="26" t="e">
        <f>VLOOKUP(D2826,quash!A$2:$I$7791,9,FALSE)</f>
        <v>#N/A</v>
      </c>
      <c r="P2826" s="7">
        <v>7000</v>
      </c>
      <c r="Q2826" s="26">
        <v>125</v>
      </c>
      <c r="R2826" s="19">
        <v>3.3741050530766176E-2</v>
      </c>
      <c r="S2826" s="26">
        <v>16</v>
      </c>
      <c r="T2826" s="8">
        <v>7000</v>
      </c>
      <c r="U2826" s="4">
        <v>142</v>
      </c>
      <c r="V2826" s="10">
        <v>1758.65</v>
      </c>
      <c r="W2826" s="14" t="s">
        <v>5281</v>
      </c>
      <c r="X2826" s="18">
        <v>1</v>
      </c>
      <c r="Y2826" s="9">
        <v>7000</v>
      </c>
      <c r="Z2826" s="19">
        <f t="shared" si="725"/>
        <v>0</v>
      </c>
      <c r="AA2826" s="25">
        <v>1758.65</v>
      </c>
      <c r="AB2826" s="30">
        <f t="shared" si="726"/>
        <v>1015000</v>
      </c>
      <c r="AC2826" s="30">
        <f t="shared" si="719"/>
        <v>6.8965517241379309E-3</v>
      </c>
      <c r="AD2826" s="31">
        <f t="shared" si="720"/>
        <v>0.86206896551724133</v>
      </c>
      <c r="AE2826" s="31">
        <f t="shared" si="721"/>
        <v>0.97931034482758617</v>
      </c>
      <c r="AG2826" s="30">
        <f t="shared" si="727"/>
        <v>6126000</v>
      </c>
      <c r="AH2826" s="30">
        <f t="shared" si="722"/>
        <v>1.1426705843943846E-3</v>
      </c>
      <c r="AI2826" s="31">
        <f t="shared" si="723"/>
        <v>0.14283382304929806</v>
      </c>
      <c r="AJ2826" s="31">
        <f t="shared" si="724"/>
        <v>0.16225922298400261</v>
      </c>
      <c r="AK2826" s="30">
        <f>IF(W2826="si",($S2826*'COSTOS DE CREDITOS'!$C$27)/DATA!$G2826,"")</f>
        <v>65.906835757745824</v>
      </c>
      <c r="AL2826" s="90">
        <f>IF(W2826="si",'COSTOS DE CREDITOS'!$C$35,"")</f>
        <v>20.421138461538462</v>
      </c>
      <c r="AM2826" s="30">
        <f t="shared" si="728"/>
        <v>430.76923076923077</v>
      </c>
      <c r="AN2826" s="30">
        <f t="shared" si="729"/>
        <v>0</v>
      </c>
      <c r="AO2826" s="30">
        <f t="shared" si="730"/>
        <v>517.09720498851505</v>
      </c>
      <c r="AP2826" s="30">
        <f t="shared" si="731"/>
        <v>1241.5527950114852</v>
      </c>
      <c r="AQ2826" s="19">
        <f t="shared" si="732"/>
        <v>0.70596923493104657</v>
      </c>
    </row>
    <row r="2827" spans="1:43" x14ac:dyDescent="0.2">
      <c r="A2827" s="23" t="s">
        <v>5665</v>
      </c>
      <c r="B2827" s="6" t="s">
        <v>5672</v>
      </c>
      <c r="C2827" s="6" t="s">
        <v>5667</v>
      </c>
      <c r="D2827" s="4">
        <v>170688</v>
      </c>
      <c r="E2827" s="4">
        <v>171808</v>
      </c>
      <c r="F2827" s="5" t="s">
        <v>3550</v>
      </c>
      <c r="G2827" s="2">
        <v>5</v>
      </c>
      <c r="H2827" s="4">
        <v>171821</v>
      </c>
      <c r="I2827" s="5" t="s">
        <v>3555</v>
      </c>
      <c r="J2827" s="15">
        <v>45259</v>
      </c>
      <c r="K2827" s="24">
        <v>1291628394</v>
      </c>
      <c r="L2827" s="15">
        <v>45268</v>
      </c>
      <c r="M2827" s="15">
        <v>45291</v>
      </c>
      <c r="N2827" s="15"/>
      <c r="O2827" s="26">
        <f>VLOOKUP(D2827,quash!A$2:$I$7791,9,FALSE)</f>
        <v>4</v>
      </c>
      <c r="P2827" s="7">
        <v>10000</v>
      </c>
      <c r="Q2827" s="26">
        <v>110</v>
      </c>
      <c r="R2827" s="19">
        <v>3.3741050530766099E-2</v>
      </c>
      <c r="S2827" s="26">
        <v>16</v>
      </c>
      <c r="T2827" s="8">
        <v>7000</v>
      </c>
      <c r="U2827" s="4">
        <v>142</v>
      </c>
      <c r="V2827" s="10">
        <v>1758.65</v>
      </c>
      <c r="W2827" s="14" t="s">
        <v>5281</v>
      </c>
      <c r="X2827" s="18">
        <v>1</v>
      </c>
      <c r="Y2827" s="9">
        <v>7000</v>
      </c>
      <c r="Z2827" s="19">
        <f t="shared" si="725"/>
        <v>0</v>
      </c>
      <c r="AA2827" s="25">
        <v>1758.65</v>
      </c>
      <c r="AB2827" s="30">
        <f t="shared" si="726"/>
        <v>63000</v>
      </c>
      <c r="AC2827" s="30">
        <f t="shared" si="719"/>
        <v>0.1111111111111111</v>
      </c>
      <c r="AD2827" s="31">
        <f t="shared" si="720"/>
        <v>12.222222222222221</v>
      </c>
      <c r="AE2827" s="31">
        <f t="shared" si="721"/>
        <v>15.777777777777777</v>
      </c>
      <c r="AG2827" s="30">
        <f t="shared" si="727"/>
        <v>927000</v>
      </c>
      <c r="AH2827" s="30">
        <f t="shared" si="722"/>
        <v>7.551240560949299E-3</v>
      </c>
      <c r="AI2827" s="31">
        <f t="shared" si="723"/>
        <v>0.83063646170442285</v>
      </c>
      <c r="AJ2827" s="31">
        <f t="shared" si="724"/>
        <v>1.0722761596548005</v>
      </c>
      <c r="AK2827" s="30">
        <f>IF(W2827="si",($S2827*'COSTOS DE CREDITOS'!$C$27)/DATA!$G2827,"")</f>
        <v>65.906835757745824</v>
      </c>
      <c r="AL2827" s="90">
        <f>IF(W2827="si",'COSTOS DE CREDITOS'!$C$35,"")</f>
        <v>20.421138461538462</v>
      </c>
      <c r="AM2827" s="30">
        <f t="shared" si="728"/>
        <v>430.76923076923077</v>
      </c>
      <c r="AN2827" s="30">
        <f t="shared" si="729"/>
        <v>0</v>
      </c>
      <c r="AO2827" s="30">
        <f t="shared" si="730"/>
        <v>517.09720498851505</v>
      </c>
      <c r="AP2827" s="30">
        <f t="shared" si="731"/>
        <v>1241.5527950114852</v>
      </c>
      <c r="AQ2827" s="19">
        <f t="shared" si="732"/>
        <v>0.70596923493104657</v>
      </c>
    </row>
    <row r="2828" spans="1:43" x14ac:dyDescent="0.2">
      <c r="A2828" s="23" t="s">
        <v>5665</v>
      </c>
      <c r="B2828" s="6" t="s">
        <v>5681</v>
      </c>
      <c r="C2828" s="6" t="s">
        <v>5667</v>
      </c>
      <c r="D2828" s="4">
        <v>171316</v>
      </c>
      <c r="E2828" s="4">
        <v>171863</v>
      </c>
      <c r="F2828" s="5" t="s">
        <v>1867</v>
      </c>
      <c r="G2828" s="2">
        <v>7</v>
      </c>
      <c r="H2828" s="4">
        <v>171871</v>
      </c>
      <c r="I2828" s="5" t="s">
        <v>3556</v>
      </c>
      <c r="J2828" s="15">
        <v>45264</v>
      </c>
      <c r="K2828" s="24">
        <v>1294556732</v>
      </c>
      <c r="L2828" s="15">
        <v>45268</v>
      </c>
      <c r="M2828" s="15">
        <v>45291</v>
      </c>
      <c r="N2828" s="15"/>
      <c r="O2828" s="26" t="e">
        <f>VLOOKUP(D2828,quash!A$2:$I$7791,9,FALSE)</f>
        <v>#N/A</v>
      </c>
      <c r="P2828" s="7">
        <v>10000</v>
      </c>
      <c r="Q2828" s="26">
        <v>115</v>
      </c>
      <c r="R2828" s="19">
        <v>3.97705569269148E-2</v>
      </c>
      <c r="S2828" s="26">
        <v>16</v>
      </c>
      <c r="T2828" s="8">
        <v>10000</v>
      </c>
      <c r="U2828" s="4">
        <v>142</v>
      </c>
      <c r="V2828" s="10">
        <v>2510.34</v>
      </c>
      <c r="W2828" s="14" t="s">
        <v>5281</v>
      </c>
      <c r="X2828" s="18">
        <v>1</v>
      </c>
      <c r="Y2828" s="9">
        <v>10000</v>
      </c>
      <c r="Z2828" s="19">
        <f t="shared" si="725"/>
        <v>0</v>
      </c>
      <c r="AA2828" s="25">
        <v>2510.34</v>
      </c>
      <c r="AB2828" s="30">
        <f t="shared" si="726"/>
        <v>1015000</v>
      </c>
      <c r="AC2828" s="30">
        <f t="shared" si="719"/>
        <v>9.852216748768473E-3</v>
      </c>
      <c r="AD2828" s="31">
        <f t="shared" si="720"/>
        <v>1.1330049261083743</v>
      </c>
      <c r="AE2828" s="31">
        <f t="shared" si="721"/>
        <v>1.3990147783251232</v>
      </c>
      <c r="AG2828" s="30">
        <f t="shared" si="727"/>
        <v>6126000</v>
      </c>
      <c r="AH2828" s="30">
        <f t="shared" si="722"/>
        <v>1.632386549134835E-3</v>
      </c>
      <c r="AI2828" s="31">
        <f t="shared" si="723"/>
        <v>0.18772445315050604</v>
      </c>
      <c r="AJ2828" s="31">
        <f t="shared" si="724"/>
        <v>0.23179888997714657</v>
      </c>
      <c r="AK2828" s="30">
        <f>IF(W2828="si",($S2828*'COSTOS DE CREDITOS'!$C$27)/DATA!$G2828,"")</f>
        <v>47.07631125553273</v>
      </c>
      <c r="AL2828" s="90">
        <f>IF(W2828="si",'COSTOS DE CREDITOS'!$C$35,"")</f>
        <v>20.421138461538462</v>
      </c>
      <c r="AM2828" s="30">
        <f t="shared" si="728"/>
        <v>615.38461538461547</v>
      </c>
      <c r="AN2828" s="30">
        <f t="shared" si="729"/>
        <v>0</v>
      </c>
      <c r="AO2828" s="30">
        <f t="shared" si="730"/>
        <v>682.88206510168663</v>
      </c>
      <c r="AP2828" s="30">
        <f t="shared" si="731"/>
        <v>1827.4579348983134</v>
      </c>
      <c r="AQ2828" s="19">
        <f t="shared" si="732"/>
        <v>0.72797228060673591</v>
      </c>
    </row>
    <row r="2829" spans="1:43" x14ac:dyDescent="0.2">
      <c r="A2829" s="23" t="s">
        <v>5665</v>
      </c>
      <c r="B2829" s="6" t="s">
        <v>5681</v>
      </c>
      <c r="C2829" s="6" t="s">
        <v>5667</v>
      </c>
      <c r="D2829" s="4">
        <v>164818</v>
      </c>
      <c r="E2829" s="4">
        <v>171863</v>
      </c>
      <c r="F2829" s="5" t="s">
        <v>1867</v>
      </c>
      <c r="G2829" s="2">
        <v>7</v>
      </c>
      <c r="H2829" s="4">
        <v>171872</v>
      </c>
      <c r="I2829" s="5" t="s">
        <v>3557</v>
      </c>
      <c r="J2829" s="15">
        <v>45188</v>
      </c>
      <c r="K2829" s="24">
        <v>1240435508</v>
      </c>
      <c r="L2829" s="15">
        <v>45268</v>
      </c>
      <c r="M2829" s="15">
        <v>45291</v>
      </c>
      <c r="N2829" s="15"/>
      <c r="O2829" s="26" t="e">
        <f>VLOOKUP(D2829,quash!A$2:$I$7791,9,FALSE)</f>
        <v>#N/A</v>
      </c>
      <c r="P2829" s="7">
        <v>10000</v>
      </c>
      <c r="Q2829" s="26">
        <v>115</v>
      </c>
      <c r="R2829" s="19">
        <v>3.97705569269148E-2</v>
      </c>
      <c r="S2829" s="26">
        <v>16</v>
      </c>
      <c r="T2829" s="8">
        <v>10000</v>
      </c>
      <c r="U2829" s="4">
        <v>142</v>
      </c>
      <c r="V2829" s="10">
        <v>2510.34</v>
      </c>
      <c r="W2829" s="14" t="s">
        <v>5281</v>
      </c>
      <c r="X2829" s="18">
        <v>1</v>
      </c>
      <c r="Y2829" s="9">
        <v>10000</v>
      </c>
      <c r="Z2829" s="19">
        <f t="shared" si="725"/>
        <v>0</v>
      </c>
      <c r="AA2829" s="25">
        <v>2510.34</v>
      </c>
      <c r="AB2829" s="30">
        <f t="shared" si="726"/>
        <v>1015000</v>
      </c>
      <c r="AC2829" s="30">
        <f t="shared" si="719"/>
        <v>9.852216748768473E-3</v>
      </c>
      <c r="AD2829" s="31">
        <f t="shared" si="720"/>
        <v>1.1330049261083743</v>
      </c>
      <c r="AE2829" s="31">
        <f t="shared" si="721"/>
        <v>1.3990147783251232</v>
      </c>
      <c r="AG2829" s="30">
        <f t="shared" si="727"/>
        <v>6126000</v>
      </c>
      <c r="AH2829" s="30">
        <f t="shared" si="722"/>
        <v>1.632386549134835E-3</v>
      </c>
      <c r="AI2829" s="31">
        <f t="shared" si="723"/>
        <v>0.18772445315050604</v>
      </c>
      <c r="AJ2829" s="31">
        <f t="shared" si="724"/>
        <v>0.23179888997714657</v>
      </c>
      <c r="AK2829" s="30">
        <f>IF(W2829="si",($S2829*'COSTOS DE CREDITOS'!$C$27)/DATA!$G2829,"")</f>
        <v>47.07631125553273</v>
      </c>
      <c r="AL2829" s="90">
        <f>IF(W2829="si",'COSTOS DE CREDITOS'!$C$35,"")</f>
        <v>20.421138461538462</v>
      </c>
      <c r="AM2829" s="30">
        <f t="shared" si="728"/>
        <v>615.38461538461547</v>
      </c>
      <c r="AN2829" s="30">
        <f t="shared" si="729"/>
        <v>0</v>
      </c>
      <c r="AO2829" s="30">
        <f t="shared" si="730"/>
        <v>682.88206510168663</v>
      </c>
      <c r="AP2829" s="30">
        <f t="shared" si="731"/>
        <v>1827.4579348983134</v>
      </c>
      <c r="AQ2829" s="19">
        <f t="shared" si="732"/>
        <v>0.72797228060673591</v>
      </c>
    </row>
    <row r="2830" spans="1:43" x14ac:dyDescent="0.2">
      <c r="A2830" s="23" t="s">
        <v>5665</v>
      </c>
      <c r="B2830" s="6" t="s">
        <v>5683</v>
      </c>
      <c r="C2830" s="6" t="s">
        <v>5670</v>
      </c>
      <c r="D2830" s="4">
        <v>171788</v>
      </c>
      <c r="E2830" s="4">
        <v>171822</v>
      </c>
      <c r="F2830" s="5" t="s">
        <v>2887</v>
      </c>
      <c r="G2830" s="2">
        <v>6</v>
      </c>
      <c r="H2830" s="4">
        <v>171828</v>
      </c>
      <c r="I2830" s="5" t="s">
        <v>3558</v>
      </c>
      <c r="J2830" s="15">
        <v>45267</v>
      </c>
      <c r="K2830" s="24">
        <v>1296737606</v>
      </c>
      <c r="L2830" s="15">
        <v>45268</v>
      </c>
      <c r="M2830" s="15">
        <v>45291</v>
      </c>
      <c r="N2830" s="15"/>
      <c r="O2830" s="26" t="e">
        <f>VLOOKUP(D2830,quash!A$2:$I$7791,9,FALSE)</f>
        <v>#N/A</v>
      </c>
      <c r="P2830" s="7">
        <v>10000</v>
      </c>
      <c r="Q2830" s="26">
        <v>147</v>
      </c>
      <c r="R2830" s="19">
        <v>7.9000519063170294E-2</v>
      </c>
      <c r="S2830" s="26">
        <v>16</v>
      </c>
      <c r="T2830" s="8">
        <v>10000</v>
      </c>
      <c r="U2830" s="4">
        <v>142</v>
      </c>
      <c r="V2830" s="10">
        <v>2510.34</v>
      </c>
      <c r="W2830" s="14" t="s">
        <v>5281</v>
      </c>
      <c r="X2830" s="18">
        <v>1</v>
      </c>
      <c r="Y2830" s="9">
        <v>10000</v>
      </c>
      <c r="Z2830" s="19">
        <f t="shared" si="725"/>
        <v>0</v>
      </c>
      <c r="AA2830" s="25">
        <v>2510.34</v>
      </c>
      <c r="AB2830" s="30">
        <f t="shared" si="726"/>
        <v>1015000</v>
      </c>
      <c r="AC2830" s="30">
        <f t="shared" si="719"/>
        <v>9.852216748768473E-3</v>
      </c>
      <c r="AD2830" s="31">
        <f t="shared" si="720"/>
        <v>1.4482758620689655</v>
      </c>
      <c r="AE2830" s="31">
        <f t="shared" si="721"/>
        <v>1.3990147783251232</v>
      </c>
      <c r="AG2830" s="30">
        <f t="shared" si="727"/>
        <v>6126000</v>
      </c>
      <c r="AH2830" s="30">
        <f t="shared" si="722"/>
        <v>1.632386549134835E-3</v>
      </c>
      <c r="AI2830" s="31">
        <f t="shared" si="723"/>
        <v>0.23996082272282074</v>
      </c>
      <c r="AJ2830" s="31">
        <f t="shared" si="724"/>
        <v>0.23179888997714657</v>
      </c>
      <c r="AK2830" s="30">
        <f>IF(W2830="si",($S2830*'COSTOS DE CREDITOS'!$C$27)/DATA!$G2830,"")</f>
        <v>54.922363131454851</v>
      </c>
      <c r="AL2830" s="90">
        <f>IF(W2830="si",'COSTOS DE CREDITOS'!$C$35,"")</f>
        <v>20.421138461538462</v>
      </c>
      <c r="AM2830" s="30">
        <f t="shared" si="728"/>
        <v>615.38461538461547</v>
      </c>
      <c r="AN2830" s="30">
        <f t="shared" si="729"/>
        <v>0</v>
      </c>
      <c r="AO2830" s="30">
        <f t="shared" si="730"/>
        <v>690.72811697760881</v>
      </c>
      <c r="AP2830" s="30">
        <f t="shared" si="731"/>
        <v>1819.6118830223913</v>
      </c>
      <c r="AQ2830" s="19">
        <f t="shared" si="732"/>
        <v>0.72484678689834492</v>
      </c>
    </row>
    <row r="2831" spans="1:43" x14ac:dyDescent="0.2">
      <c r="A2831" s="23" t="s">
        <v>5665</v>
      </c>
      <c r="B2831" s="6" t="s">
        <v>5673</v>
      </c>
      <c r="C2831" s="6" t="s">
        <v>5667</v>
      </c>
      <c r="D2831" s="4">
        <v>171061</v>
      </c>
      <c r="E2831" s="4">
        <v>171875</v>
      </c>
      <c r="F2831" s="5" t="s">
        <v>3559</v>
      </c>
      <c r="G2831" s="2">
        <v>6</v>
      </c>
      <c r="H2831" s="4">
        <v>171876</v>
      </c>
      <c r="I2831" s="5" t="s">
        <v>3560</v>
      </c>
      <c r="J2831" s="15">
        <v>45260</v>
      </c>
      <c r="K2831" s="24">
        <v>1292492096</v>
      </c>
      <c r="L2831" s="15">
        <v>45268</v>
      </c>
      <c r="M2831" s="15">
        <v>45291</v>
      </c>
      <c r="N2831" s="15"/>
      <c r="O2831" s="26" t="e">
        <f>VLOOKUP(D2831,quash!A$2:$I$7791,9,FALSE)</f>
        <v>#N/A</v>
      </c>
      <c r="P2831" s="7">
        <v>5000</v>
      </c>
      <c r="Q2831" s="26">
        <v>147</v>
      </c>
      <c r="R2831" s="19">
        <v>5.8283715876113994E-2</v>
      </c>
      <c r="S2831" s="26">
        <v>16</v>
      </c>
      <c r="T2831" s="8">
        <v>6000</v>
      </c>
      <c r="U2831" s="4">
        <v>142</v>
      </c>
      <c r="V2831" s="10">
        <v>1503.37</v>
      </c>
      <c r="W2831" s="14" t="s">
        <v>5281</v>
      </c>
      <c r="X2831" s="18">
        <v>1</v>
      </c>
      <c r="Y2831" s="9">
        <v>6000</v>
      </c>
      <c r="Z2831" s="19">
        <f t="shared" si="725"/>
        <v>0</v>
      </c>
      <c r="AA2831" s="25">
        <v>1503.37</v>
      </c>
      <c r="AB2831" s="30">
        <f t="shared" si="726"/>
        <v>1015000</v>
      </c>
      <c r="AC2831" s="30">
        <f t="shared" si="719"/>
        <v>5.9113300492610842E-3</v>
      </c>
      <c r="AD2831" s="31">
        <f t="shared" si="720"/>
        <v>0.86896551724137938</v>
      </c>
      <c r="AE2831" s="31">
        <f t="shared" si="721"/>
        <v>0.839408866995074</v>
      </c>
      <c r="AG2831" s="30">
        <f t="shared" si="727"/>
        <v>6126000</v>
      </c>
      <c r="AH2831" s="30">
        <f t="shared" si="722"/>
        <v>9.7943192948090111E-4</v>
      </c>
      <c r="AI2831" s="31">
        <f t="shared" si="723"/>
        <v>0.14397649363369247</v>
      </c>
      <c r="AJ2831" s="31">
        <f t="shared" si="724"/>
        <v>0.13907933398628797</v>
      </c>
      <c r="AK2831" s="30">
        <f>IF(W2831="si",($S2831*'COSTOS DE CREDITOS'!$C$27)/DATA!$G2831,"")</f>
        <v>54.922363131454851</v>
      </c>
      <c r="AL2831" s="90">
        <f>IF(W2831="si",'COSTOS DE CREDITOS'!$C$35,"")</f>
        <v>20.421138461538462</v>
      </c>
      <c r="AM2831" s="30">
        <f t="shared" si="728"/>
        <v>369.23076923076923</v>
      </c>
      <c r="AN2831" s="30">
        <f t="shared" si="729"/>
        <v>0</v>
      </c>
      <c r="AO2831" s="30">
        <f t="shared" si="730"/>
        <v>444.5742708237625</v>
      </c>
      <c r="AP2831" s="30">
        <f t="shared" si="731"/>
        <v>1058.7957291762373</v>
      </c>
      <c r="AQ2831" s="19">
        <f t="shared" si="732"/>
        <v>0.70428153360532497</v>
      </c>
    </row>
    <row r="2832" spans="1:43" x14ac:dyDescent="0.2">
      <c r="A2832" s="23" t="s">
        <v>5665</v>
      </c>
      <c r="B2832" s="6" t="s">
        <v>5673</v>
      </c>
      <c r="C2832" s="6" t="s">
        <v>5667</v>
      </c>
      <c r="D2832" s="4">
        <v>171069</v>
      </c>
      <c r="E2832" s="4">
        <v>171875</v>
      </c>
      <c r="F2832" s="5" t="s">
        <v>3559</v>
      </c>
      <c r="G2832" s="2">
        <v>6</v>
      </c>
      <c r="H2832" s="4">
        <v>171877</v>
      </c>
      <c r="I2832" s="5" t="s">
        <v>3561</v>
      </c>
      <c r="J2832" s="15">
        <v>45260</v>
      </c>
      <c r="K2832" s="24">
        <v>1292493360</v>
      </c>
      <c r="L2832" s="15">
        <v>45268</v>
      </c>
      <c r="M2832" s="15">
        <v>45291</v>
      </c>
      <c r="N2832" s="15"/>
      <c r="O2832" s="26" t="e">
        <f>VLOOKUP(D2832,quash!A$2:$I$7791,9,FALSE)</f>
        <v>#N/A</v>
      </c>
      <c r="P2832" s="7">
        <v>5000</v>
      </c>
      <c r="Q2832" s="26">
        <v>147</v>
      </c>
      <c r="R2832" s="19">
        <v>0.11226939921535857</v>
      </c>
      <c r="S2832" s="26">
        <v>16</v>
      </c>
      <c r="T2832" s="8">
        <v>8000</v>
      </c>
      <c r="U2832" s="4">
        <v>142</v>
      </c>
      <c r="V2832" s="10">
        <v>2013.74</v>
      </c>
      <c r="W2832" s="14" t="s">
        <v>5281</v>
      </c>
      <c r="X2832" s="18">
        <v>1</v>
      </c>
      <c r="Y2832" s="9">
        <v>8000</v>
      </c>
      <c r="Z2832" s="19">
        <f t="shared" si="725"/>
        <v>0</v>
      </c>
      <c r="AA2832" s="25">
        <v>2013.74</v>
      </c>
      <c r="AB2832" s="30">
        <f t="shared" si="726"/>
        <v>1015000</v>
      </c>
      <c r="AC2832" s="30">
        <f t="shared" si="719"/>
        <v>7.8817733990147777E-3</v>
      </c>
      <c r="AD2832" s="31">
        <f t="shared" si="720"/>
        <v>1.1586206896551723</v>
      </c>
      <c r="AE2832" s="31">
        <f t="shared" si="721"/>
        <v>1.1192118226600984</v>
      </c>
      <c r="AG2832" s="30">
        <f t="shared" si="727"/>
        <v>6126000</v>
      </c>
      <c r="AH2832" s="30">
        <f t="shared" si="722"/>
        <v>1.3059092393078681E-3</v>
      </c>
      <c r="AI2832" s="31">
        <f t="shared" si="723"/>
        <v>0.19196865817825662</v>
      </c>
      <c r="AJ2832" s="31">
        <f t="shared" si="724"/>
        <v>0.18543911198171725</v>
      </c>
      <c r="AK2832" s="30">
        <f>IF(W2832="si",($S2832*'COSTOS DE CREDITOS'!$C$27)/DATA!$G2832,"")</f>
        <v>54.922363131454851</v>
      </c>
      <c r="AL2832" s="90">
        <f>IF(W2832="si",'COSTOS DE CREDITOS'!$C$35,"")</f>
        <v>20.421138461538462</v>
      </c>
      <c r="AM2832" s="30">
        <f t="shared" si="728"/>
        <v>492.30769230769232</v>
      </c>
      <c r="AN2832" s="30">
        <f t="shared" si="729"/>
        <v>0</v>
      </c>
      <c r="AO2832" s="30">
        <f t="shared" si="730"/>
        <v>567.6511939006856</v>
      </c>
      <c r="AP2832" s="30">
        <f t="shared" si="731"/>
        <v>1446.0888060993143</v>
      </c>
      <c r="AQ2832" s="19">
        <f t="shared" si="732"/>
        <v>0.71811098061284684</v>
      </c>
    </row>
    <row r="2833" spans="1:43" x14ac:dyDescent="0.2">
      <c r="A2833" s="23" t="s">
        <v>5665</v>
      </c>
      <c r="B2833" s="6" t="s">
        <v>5673</v>
      </c>
      <c r="C2833" s="6" t="s">
        <v>5667</v>
      </c>
      <c r="D2833" s="4">
        <v>171060</v>
      </c>
      <c r="E2833" s="4">
        <v>171875</v>
      </c>
      <c r="F2833" s="5" t="s">
        <v>3559</v>
      </c>
      <c r="G2833" s="2">
        <v>6</v>
      </c>
      <c r="H2833" s="4">
        <v>171878</v>
      </c>
      <c r="I2833" s="5" t="s">
        <v>3562</v>
      </c>
      <c r="J2833" s="15">
        <v>45260</v>
      </c>
      <c r="K2833" s="24">
        <v>1292491724</v>
      </c>
      <c r="L2833" s="15">
        <v>45268</v>
      </c>
      <c r="M2833" s="15">
        <v>45291</v>
      </c>
      <c r="N2833" s="15"/>
      <c r="O2833" s="26" t="e">
        <f>VLOOKUP(D2833,quash!A$2:$I$7791,9,FALSE)</f>
        <v>#N/A</v>
      </c>
      <c r="P2833" s="7">
        <v>10000</v>
      </c>
      <c r="Q2833" s="26">
        <v>112</v>
      </c>
      <c r="R2833" s="19">
        <v>3.3741050530766176E-2</v>
      </c>
      <c r="S2833" s="26">
        <v>16</v>
      </c>
      <c r="T2833" s="8">
        <v>7000</v>
      </c>
      <c r="U2833" s="4">
        <v>142</v>
      </c>
      <c r="V2833" s="10">
        <v>1758.65</v>
      </c>
      <c r="W2833" s="14" t="s">
        <v>5281</v>
      </c>
      <c r="X2833" s="18">
        <v>1</v>
      </c>
      <c r="Y2833" s="9">
        <v>7000</v>
      </c>
      <c r="Z2833" s="19">
        <f t="shared" si="725"/>
        <v>0</v>
      </c>
      <c r="AA2833" s="25">
        <v>1758.65</v>
      </c>
      <c r="AB2833" s="30">
        <f t="shared" si="726"/>
        <v>1015000</v>
      </c>
      <c r="AC2833" s="30">
        <f t="shared" si="719"/>
        <v>6.8965517241379309E-3</v>
      </c>
      <c r="AD2833" s="31">
        <f t="shared" si="720"/>
        <v>0.77241379310344827</v>
      </c>
      <c r="AE2833" s="31">
        <f t="shared" si="721"/>
        <v>0.97931034482758617</v>
      </c>
      <c r="AG2833" s="30">
        <f t="shared" si="727"/>
        <v>6126000</v>
      </c>
      <c r="AH2833" s="30">
        <f t="shared" ref="AH2833:AH2896" si="733">IFERROR($T2833/AG2833,"")</f>
        <v>1.1426705843943846E-3</v>
      </c>
      <c r="AI2833" s="31">
        <f t="shared" ref="AI2833:AI2896" si="734">IFERROR(AH2833*$Q2833,"")</f>
        <v>0.12797910545217106</v>
      </c>
      <c r="AJ2833" s="31">
        <f t="shared" ref="AJ2833:AJ2896" si="735">IFERROR(AH2833*$U2833,"")</f>
        <v>0.16225922298400261</v>
      </c>
      <c r="AK2833" s="30">
        <f>IF(W2833="si",($S2833*'COSTOS DE CREDITOS'!$C$27)/DATA!$G2833,"")</f>
        <v>54.922363131454851</v>
      </c>
      <c r="AL2833" s="90">
        <f>IF(W2833="si",'COSTOS DE CREDITOS'!$C$35,"")</f>
        <v>20.421138461538462</v>
      </c>
      <c r="AM2833" s="30">
        <f t="shared" si="728"/>
        <v>430.76923076923077</v>
      </c>
      <c r="AN2833" s="30">
        <f t="shared" si="729"/>
        <v>0</v>
      </c>
      <c r="AO2833" s="30">
        <f t="shared" si="730"/>
        <v>506.11273236222405</v>
      </c>
      <c r="AP2833" s="30">
        <f t="shared" si="731"/>
        <v>1252.537267637776</v>
      </c>
      <c r="AQ2833" s="19">
        <f t="shared" si="732"/>
        <v>0.71221520350142209</v>
      </c>
    </row>
    <row r="2834" spans="1:43" x14ac:dyDescent="0.2">
      <c r="A2834" s="23" t="s">
        <v>5665</v>
      </c>
      <c r="B2834" s="6" t="s">
        <v>5673</v>
      </c>
      <c r="C2834" s="6" t="s">
        <v>5667</v>
      </c>
      <c r="D2834" s="4">
        <v>171064</v>
      </c>
      <c r="E2834" s="4">
        <v>171875</v>
      </c>
      <c r="F2834" s="5" t="s">
        <v>3559</v>
      </c>
      <c r="G2834" s="2">
        <v>6</v>
      </c>
      <c r="H2834" s="4">
        <v>171880</v>
      </c>
      <c r="I2834" s="5" t="s">
        <v>3563</v>
      </c>
      <c r="J2834" s="15">
        <v>45266</v>
      </c>
      <c r="K2834" s="24">
        <v>1292492725</v>
      </c>
      <c r="L2834" s="15">
        <v>45268</v>
      </c>
      <c r="M2834" s="15">
        <v>45291</v>
      </c>
      <c r="N2834" s="15"/>
      <c r="O2834" s="26" t="e">
        <f>VLOOKUP(D2834,quash!A$2:$I$7791,9,FALSE)</f>
        <v>#N/A</v>
      </c>
      <c r="P2834" s="7">
        <v>5000</v>
      </c>
      <c r="Q2834" s="26">
        <v>147</v>
      </c>
      <c r="R2834" s="19">
        <v>0.11226939921535857</v>
      </c>
      <c r="S2834" s="26">
        <v>16</v>
      </c>
      <c r="T2834" s="8">
        <v>8000</v>
      </c>
      <c r="U2834" s="4">
        <v>142</v>
      </c>
      <c r="V2834" s="10">
        <v>2013.74</v>
      </c>
      <c r="W2834" s="14" t="s">
        <v>5281</v>
      </c>
      <c r="X2834" s="18">
        <v>1</v>
      </c>
      <c r="Y2834" s="9">
        <v>8000</v>
      </c>
      <c r="Z2834" s="19">
        <f t="shared" si="725"/>
        <v>0</v>
      </c>
      <c r="AA2834" s="25">
        <v>2013.74</v>
      </c>
      <c r="AB2834" s="30">
        <f t="shared" si="726"/>
        <v>1015000</v>
      </c>
      <c r="AC2834" s="30">
        <f t="shared" si="719"/>
        <v>7.8817733990147777E-3</v>
      </c>
      <c r="AD2834" s="31">
        <f t="shared" si="720"/>
        <v>1.1586206896551723</v>
      </c>
      <c r="AE2834" s="31">
        <f t="shared" si="721"/>
        <v>1.1192118226600984</v>
      </c>
      <c r="AG2834" s="30">
        <f t="shared" si="727"/>
        <v>6126000</v>
      </c>
      <c r="AH2834" s="30">
        <f t="shared" si="733"/>
        <v>1.3059092393078681E-3</v>
      </c>
      <c r="AI2834" s="31">
        <f t="shared" si="734"/>
        <v>0.19196865817825662</v>
      </c>
      <c r="AJ2834" s="31">
        <f t="shared" si="735"/>
        <v>0.18543911198171725</v>
      </c>
      <c r="AK2834" s="30">
        <f>IF(W2834="si",($S2834*'COSTOS DE CREDITOS'!$C$27)/DATA!$G2834,"")</f>
        <v>54.922363131454851</v>
      </c>
      <c r="AL2834" s="90">
        <f>IF(W2834="si",'COSTOS DE CREDITOS'!$C$35,"")</f>
        <v>20.421138461538462</v>
      </c>
      <c r="AM2834" s="30">
        <f t="shared" si="728"/>
        <v>492.30769230769232</v>
      </c>
      <c r="AN2834" s="30">
        <f t="shared" si="729"/>
        <v>0</v>
      </c>
      <c r="AO2834" s="30">
        <f t="shared" si="730"/>
        <v>567.6511939006856</v>
      </c>
      <c r="AP2834" s="30">
        <f t="shared" si="731"/>
        <v>1446.0888060993143</v>
      </c>
      <c r="AQ2834" s="19">
        <f t="shared" si="732"/>
        <v>0.71811098061284684</v>
      </c>
    </row>
    <row r="2835" spans="1:43" x14ac:dyDescent="0.2">
      <c r="A2835" s="23" t="s">
        <v>5665</v>
      </c>
      <c r="B2835" s="6" t="s">
        <v>5673</v>
      </c>
      <c r="C2835" s="6" t="s">
        <v>5667</v>
      </c>
      <c r="D2835" s="4">
        <v>171066</v>
      </c>
      <c r="E2835" s="4">
        <v>171875</v>
      </c>
      <c r="F2835" s="5" t="s">
        <v>3559</v>
      </c>
      <c r="G2835" s="2">
        <v>6</v>
      </c>
      <c r="H2835" s="4">
        <v>171881</v>
      </c>
      <c r="I2835" s="5" t="s">
        <v>3564</v>
      </c>
      <c r="J2835" s="15">
        <v>45267</v>
      </c>
      <c r="K2835" s="24">
        <v>1292493085</v>
      </c>
      <c r="L2835" s="15">
        <v>45268</v>
      </c>
      <c r="M2835" s="15">
        <v>45291</v>
      </c>
      <c r="N2835" s="15"/>
      <c r="O2835" s="26" t="e">
        <f>VLOOKUP(D2835,quash!A$2:$I$7791,9,FALSE)</f>
        <v>#N/A</v>
      </c>
      <c r="P2835" s="7">
        <v>5000</v>
      </c>
      <c r="Q2835" s="26">
        <v>147</v>
      </c>
      <c r="R2835" s="19">
        <v>5.8283715876113994E-2</v>
      </c>
      <c r="S2835" s="26">
        <v>16</v>
      </c>
      <c r="T2835" s="8">
        <v>6000</v>
      </c>
      <c r="U2835" s="4">
        <v>142</v>
      </c>
      <c r="V2835" s="10">
        <v>1503.37</v>
      </c>
      <c r="W2835" s="14" t="s">
        <v>5281</v>
      </c>
      <c r="X2835" s="18">
        <v>1</v>
      </c>
      <c r="Y2835" s="9">
        <v>6000</v>
      </c>
      <c r="Z2835" s="19">
        <f t="shared" si="725"/>
        <v>0</v>
      </c>
      <c r="AA2835" s="25">
        <v>1503.37</v>
      </c>
      <c r="AB2835" s="30">
        <f t="shared" si="726"/>
        <v>1015000</v>
      </c>
      <c r="AC2835" s="30">
        <f t="shared" si="719"/>
        <v>5.9113300492610842E-3</v>
      </c>
      <c r="AD2835" s="31">
        <f t="shared" si="720"/>
        <v>0.86896551724137938</v>
      </c>
      <c r="AE2835" s="31">
        <f t="shared" si="721"/>
        <v>0.839408866995074</v>
      </c>
      <c r="AG2835" s="30">
        <f t="shared" si="727"/>
        <v>6126000</v>
      </c>
      <c r="AH2835" s="30">
        <f t="shared" si="733"/>
        <v>9.7943192948090111E-4</v>
      </c>
      <c r="AI2835" s="31">
        <f t="shared" si="734"/>
        <v>0.14397649363369247</v>
      </c>
      <c r="AJ2835" s="31">
        <f t="shared" si="735"/>
        <v>0.13907933398628797</v>
      </c>
      <c r="AK2835" s="30">
        <f>IF(W2835="si",($S2835*'COSTOS DE CREDITOS'!$C$27)/DATA!$G2835,"")</f>
        <v>54.922363131454851</v>
      </c>
      <c r="AL2835" s="90">
        <f>IF(W2835="si",'COSTOS DE CREDITOS'!$C$35,"")</f>
        <v>20.421138461538462</v>
      </c>
      <c r="AM2835" s="30">
        <f t="shared" si="728"/>
        <v>369.23076923076923</v>
      </c>
      <c r="AN2835" s="30">
        <f t="shared" si="729"/>
        <v>0</v>
      </c>
      <c r="AO2835" s="30">
        <f t="shared" si="730"/>
        <v>444.5742708237625</v>
      </c>
      <c r="AP2835" s="30">
        <f t="shared" si="731"/>
        <v>1058.7957291762373</v>
      </c>
      <c r="AQ2835" s="19">
        <f t="shared" si="732"/>
        <v>0.70428153360532497</v>
      </c>
    </row>
    <row r="2836" spans="1:43" x14ac:dyDescent="0.2">
      <c r="A2836" s="23" t="s">
        <v>5665</v>
      </c>
      <c r="B2836" s="6" t="s">
        <v>5678</v>
      </c>
      <c r="C2836" s="6" t="s">
        <v>5670</v>
      </c>
      <c r="D2836" s="4">
        <v>171010</v>
      </c>
      <c r="E2836" s="4">
        <v>171855</v>
      </c>
      <c r="F2836" s="5" t="s">
        <v>2543</v>
      </c>
      <c r="G2836" s="2">
        <v>5</v>
      </c>
      <c r="H2836" s="4">
        <v>171874</v>
      </c>
      <c r="I2836" s="5" t="s">
        <v>3565</v>
      </c>
      <c r="J2836" s="15">
        <v>45260</v>
      </c>
      <c r="K2836" s="24">
        <v>1292369179</v>
      </c>
      <c r="L2836" s="15">
        <v>45268</v>
      </c>
      <c r="M2836" s="15">
        <v>45291</v>
      </c>
      <c r="N2836" s="15"/>
      <c r="O2836" s="26" t="e">
        <f>VLOOKUP(D2836,quash!A$2:$I$7791,9,FALSE)</f>
        <v>#N/A</v>
      </c>
      <c r="P2836" s="7">
        <v>8000</v>
      </c>
      <c r="Q2836" s="26">
        <v>147</v>
      </c>
      <c r="R2836" s="19">
        <v>5.2439109759484744E-2</v>
      </c>
      <c r="S2836" s="26">
        <v>16</v>
      </c>
      <c r="T2836" s="8">
        <v>10000</v>
      </c>
      <c r="U2836" s="4">
        <v>142</v>
      </c>
      <c r="V2836" s="10">
        <v>2510.34</v>
      </c>
      <c r="W2836" s="14" t="s">
        <v>5281</v>
      </c>
      <c r="X2836" s="18">
        <v>1</v>
      </c>
      <c r="Y2836" s="9">
        <v>10000</v>
      </c>
      <c r="Z2836" s="19">
        <f t="shared" si="725"/>
        <v>0</v>
      </c>
      <c r="AA2836" s="25">
        <v>2510.34</v>
      </c>
      <c r="AB2836" s="30">
        <f t="shared" si="726"/>
        <v>1015000</v>
      </c>
      <c r="AC2836" s="30">
        <f t="shared" si="719"/>
        <v>9.852216748768473E-3</v>
      </c>
      <c r="AD2836" s="31">
        <f t="shared" si="720"/>
        <v>1.4482758620689655</v>
      </c>
      <c r="AE2836" s="31">
        <f t="shared" si="721"/>
        <v>1.3990147783251232</v>
      </c>
      <c r="AG2836" s="30">
        <f t="shared" si="727"/>
        <v>6126000</v>
      </c>
      <c r="AH2836" s="30">
        <f t="shared" si="733"/>
        <v>1.632386549134835E-3</v>
      </c>
      <c r="AI2836" s="31">
        <f t="shared" si="734"/>
        <v>0.23996082272282074</v>
      </c>
      <c r="AJ2836" s="31">
        <f t="shared" si="735"/>
        <v>0.23179888997714657</v>
      </c>
      <c r="AK2836" s="30">
        <f>IF(W2836="si",($S2836*'COSTOS DE CREDITOS'!$C$27)/DATA!$G2836,"")</f>
        <v>65.906835757745824</v>
      </c>
      <c r="AL2836" s="90">
        <f>IF(W2836="si",'COSTOS DE CREDITOS'!$C$35,"")</f>
        <v>20.421138461538462</v>
      </c>
      <c r="AM2836" s="30">
        <f t="shared" si="728"/>
        <v>615.38461538461547</v>
      </c>
      <c r="AN2836" s="30">
        <f t="shared" si="729"/>
        <v>0</v>
      </c>
      <c r="AO2836" s="30">
        <f t="shared" si="730"/>
        <v>701.7125896038998</v>
      </c>
      <c r="AP2836" s="30">
        <f t="shared" si="731"/>
        <v>1808.6274103961005</v>
      </c>
      <c r="AQ2836" s="19">
        <f t="shared" si="732"/>
        <v>0.72047109570659762</v>
      </c>
    </row>
    <row r="2837" spans="1:43" x14ac:dyDescent="0.2">
      <c r="A2837" s="23" t="s">
        <v>5665</v>
      </c>
      <c r="B2837" s="6" t="s">
        <v>5678</v>
      </c>
      <c r="C2837" s="6" t="s">
        <v>5670</v>
      </c>
      <c r="D2837" s="4">
        <v>171008</v>
      </c>
      <c r="E2837" s="4">
        <v>171855</v>
      </c>
      <c r="F2837" s="5" t="s">
        <v>2543</v>
      </c>
      <c r="G2837" s="2">
        <v>5</v>
      </c>
      <c r="H2837" s="4">
        <v>171889</v>
      </c>
      <c r="I2837" s="5" t="s">
        <v>3566</v>
      </c>
      <c r="J2837" s="15">
        <v>45268</v>
      </c>
      <c r="K2837" s="24">
        <v>1292336020</v>
      </c>
      <c r="L2837" s="15">
        <v>45268</v>
      </c>
      <c r="M2837" s="15">
        <v>45291</v>
      </c>
      <c r="N2837" s="15"/>
      <c r="O2837" s="26" t="e">
        <f>VLOOKUP(D2837,quash!A$2:$I$7791,9,FALSE)</f>
        <v>#N/A</v>
      </c>
      <c r="P2837" s="7">
        <v>8000</v>
      </c>
      <c r="Q2837" s="26">
        <v>108</v>
      </c>
      <c r="R2837" s="19">
        <v>1.8298129407071966E-2</v>
      </c>
      <c r="S2837" s="26">
        <v>16</v>
      </c>
      <c r="T2837" s="8">
        <v>10000</v>
      </c>
      <c r="U2837" s="4">
        <v>142</v>
      </c>
      <c r="V2837" s="10">
        <v>2510.34</v>
      </c>
      <c r="W2837" s="14" t="s">
        <v>5281</v>
      </c>
      <c r="X2837" s="18">
        <v>1</v>
      </c>
      <c r="Y2837" s="9">
        <v>10000</v>
      </c>
      <c r="Z2837" s="19">
        <f t="shared" si="725"/>
        <v>0</v>
      </c>
      <c r="AA2837" s="25">
        <v>2510.34</v>
      </c>
      <c r="AB2837" s="30">
        <f t="shared" si="726"/>
        <v>1015000</v>
      </c>
      <c r="AC2837" s="30">
        <f t="shared" si="719"/>
        <v>9.852216748768473E-3</v>
      </c>
      <c r="AD2837" s="31">
        <f t="shared" si="720"/>
        <v>1.0640394088669951</v>
      </c>
      <c r="AE2837" s="31">
        <f t="shared" si="721"/>
        <v>1.3990147783251232</v>
      </c>
      <c r="AG2837" s="30">
        <f t="shared" si="727"/>
        <v>6126000</v>
      </c>
      <c r="AH2837" s="30">
        <f t="shared" si="733"/>
        <v>1.632386549134835E-3</v>
      </c>
      <c r="AI2837" s="31">
        <f t="shared" si="734"/>
        <v>0.1762977473065622</v>
      </c>
      <c r="AJ2837" s="31">
        <f t="shared" si="735"/>
        <v>0.23179888997714657</v>
      </c>
      <c r="AK2837" s="30">
        <f>IF(W2837="si",($S2837*'COSTOS DE CREDITOS'!$C$27)/DATA!$G2837,"")</f>
        <v>65.906835757745824</v>
      </c>
      <c r="AL2837" s="90">
        <f>IF(W2837="si",'COSTOS DE CREDITOS'!$C$35,"")</f>
        <v>20.421138461538462</v>
      </c>
      <c r="AM2837" s="30">
        <f t="shared" si="728"/>
        <v>615.38461538461547</v>
      </c>
      <c r="AN2837" s="30">
        <f t="shared" si="729"/>
        <v>0</v>
      </c>
      <c r="AO2837" s="30">
        <f t="shared" si="730"/>
        <v>701.7125896038998</v>
      </c>
      <c r="AP2837" s="30">
        <f t="shared" si="731"/>
        <v>1808.6274103961005</v>
      </c>
      <c r="AQ2837" s="19">
        <f t="shared" si="732"/>
        <v>0.72047109570659762</v>
      </c>
    </row>
    <row r="2838" spans="1:43" x14ac:dyDescent="0.2">
      <c r="A2838" s="23" t="s">
        <v>5665</v>
      </c>
      <c r="B2838" s="6" t="s">
        <v>5677</v>
      </c>
      <c r="C2838" s="6" t="s">
        <v>5667</v>
      </c>
      <c r="D2838" s="4">
        <v>171307</v>
      </c>
      <c r="E2838" s="4">
        <v>171917</v>
      </c>
      <c r="F2838" s="5" t="s">
        <v>2715</v>
      </c>
      <c r="G2838" s="2">
        <v>6</v>
      </c>
      <c r="H2838" s="4">
        <v>171923</v>
      </c>
      <c r="I2838" s="5" t="s">
        <v>3567</v>
      </c>
      <c r="J2838" s="15">
        <v>45264</v>
      </c>
      <c r="K2838" s="24">
        <v>1294225252</v>
      </c>
      <c r="L2838" s="15">
        <v>45271</v>
      </c>
      <c r="M2838" s="15">
        <v>45291</v>
      </c>
      <c r="N2838" s="15"/>
      <c r="O2838" s="26" t="e">
        <f>VLOOKUP(D2838,quash!A$2:$I$7791,9,FALSE)</f>
        <v>#N/A</v>
      </c>
      <c r="P2838" s="7">
        <v>10000</v>
      </c>
      <c r="Q2838" s="26">
        <v>95</v>
      </c>
      <c r="R2838" s="19">
        <v>1.8298129407071966E-2</v>
      </c>
      <c r="S2838" s="93">
        <v>26</v>
      </c>
      <c r="T2838" s="8">
        <v>6000</v>
      </c>
      <c r="U2838" s="4">
        <v>142</v>
      </c>
      <c r="V2838" s="10">
        <v>1503.37</v>
      </c>
      <c r="W2838" s="14" t="s">
        <v>5281</v>
      </c>
      <c r="X2838" s="18">
        <v>0.65893300272807187</v>
      </c>
      <c r="Y2838" s="9">
        <v>3953.5980163684312</v>
      </c>
      <c r="Z2838" s="19">
        <f t="shared" si="725"/>
        <v>-0.34106699727192813</v>
      </c>
      <c r="AA2838" s="25">
        <v>990.62010831130135</v>
      </c>
      <c r="AB2838" s="30">
        <f t="shared" si="726"/>
        <v>1015000</v>
      </c>
      <c r="AC2838" s="30">
        <f t="shared" si="719"/>
        <v>5.9113300492610842E-3</v>
      </c>
      <c r="AD2838" s="31">
        <f t="shared" si="720"/>
        <v>0.56157635467980305</v>
      </c>
      <c r="AE2838" s="31">
        <f t="shared" si="721"/>
        <v>0.839408866995074</v>
      </c>
      <c r="AG2838" s="30">
        <f t="shared" si="727"/>
        <v>6126000</v>
      </c>
      <c r="AH2838" s="30">
        <f t="shared" si="733"/>
        <v>9.7943192948090111E-4</v>
      </c>
      <c r="AI2838" s="31">
        <f t="shared" si="734"/>
        <v>9.3046033300685602E-2</v>
      </c>
      <c r="AJ2838" s="31">
        <f t="shared" si="735"/>
        <v>0.13907933398628797</v>
      </c>
      <c r="AK2838" s="30">
        <f>IF(W2838="si",($S2838*'COSTOS DE CREDITOS'!$C$27)/DATA!$G2838,"")</f>
        <v>89.248840088614131</v>
      </c>
      <c r="AL2838" s="90">
        <f>IF(W2838="si",'COSTOS DE CREDITOS'!$C$35,"")</f>
        <v>20.421138461538462</v>
      </c>
      <c r="AM2838" s="30">
        <f t="shared" si="728"/>
        <v>600</v>
      </c>
      <c r="AN2838" s="30">
        <f t="shared" si="729"/>
        <v>2046.4019836315688</v>
      </c>
      <c r="AO2838" s="30">
        <f t="shared" si="730"/>
        <v>2756.0719621817216</v>
      </c>
      <c r="AP2838" s="30">
        <f t="shared" si="731"/>
        <v>-1765.4518538704201</v>
      </c>
      <c r="AQ2838" s="19">
        <f t="shared" si="732"/>
        <v>-1.7821684004375455</v>
      </c>
    </row>
    <row r="2839" spans="1:43" x14ac:dyDescent="0.2">
      <c r="A2839" s="23" t="s">
        <v>5665</v>
      </c>
      <c r="B2839" s="6" t="s">
        <v>5677</v>
      </c>
      <c r="C2839" s="6" t="s">
        <v>5667</v>
      </c>
      <c r="D2839" s="4">
        <v>171306</v>
      </c>
      <c r="E2839" s="4">
        <v>171917</v>
      </c>
      <c r="F2839" s="5" t="s">
        <v>2715</v>
      </c>
      <c r="G2839" s="2">
        <v>6</v>
      </c>
      <c r="H2839" s="4">
        <v>171924</v>
      </c>
      <c r="I2839" s="5" t="s">
        <v>3568</v>
      </c>
      <c r="J2839" s="15">
        <v>45264</v>
      </c>
      <c r="K2839" s="24">
        <v>1294219366</v>
      </c>
      <c r="L2839" s="15">
        <v>45271</v>
      </c>
      <c r="M2839" s="15">
        <v>45291</v>
      </c>
      <c r="N2839" s="15"/>
      <c r="O2839" s="26" t="e">
        <f>VLOOKUP(D2839,quash!A$2:$I$7791,9,FALSE)</f>
        <v>#N/A</v>
      </c>
      <c r="P2839" s="7">
        <v>10000</v>
      </c>
      <c r="Q2839" s="26">
        <v>127</v>
      </c>
      <c r="R2839" s="19">
        <v>3.9770556926914676E-2</v>
      </c>
      <c r="S2839" s="93">
        <v>26</v>
      </c>
      <c r="T2839" s="8">
        <v>8000</v>
      </c>
      <c r="U2839" s="4">
        <v>142</v>
      </c>
      <c r="V2839" s="10">
        <v>2013.74</v>
      </c>
      <c r="W2839" s="14" t="s">
        <v>5281</v>
      </c>
      <c r="X2839" s="18">
        <v>0.65893300272807187</v>
      </c>
      <c r="Y2839" s="9">
        <v>5271.464021824575</v>
      </c>
      <c r="Z2839" s="19">
        <f t="shared" si="725"/>
        <v>-0.34106699727192813</v>
      </c>
      <c r="AA2839" s="25">
        <v>1326.9197449136275</v>
      </c>
      <c r="AB2839" s="30">
        <f t="shared" si="726"/>
        <v>1015000</v>
      </c>
      <c r="AC2839" s="30">
        <f t="shared" si="719"/>
        <v>7.8817733990147777E-3</v>
      </c>
      <c r="AD2839" s="31">
        <f t="shared" si="720"/>
        <v>1.0009852216748767</v>
      </c>
      <c r="AE2839" s="31">
        <f t="shared" si="721"/>
        <v>1.1192118226600984</v>
      </c>
      <c r="AG2839" s="30">
        <f t="shared" si="727"/>
        <v>6126000</v>
      </c>
      <c r="AH2839" s="30">
        <f t="shared" si="733"/>
        <v>1.3059092393078681E-3</v>
      </c>
      <c r="AI2839" s="31">
        <f t="shared" si="734"/>
        <v>0.16585047339209924</v>
      </c>
      <c r="AJ2839" s="31">
        <f t="shared" si="735"/>
        <v>0.18543911198171725</v>
      </c>
      <c r="AK2839" s="30">
        <f>IF(W2839="si",($S2839*'COSTOS DE CREDITOS'!$C$27)/DATA!$G2839,"")</f>
        <v>89.248840088614131</v>
      </c>
      <c r="AL2839" s="90">
        <f>IF(W2839="si",'COSTOS DE CREDITOS'!$C$35,"")</f>
        <v>20.421138461538462</v>
      </c>
      <c r="AM2839" s="30">
        <f t="shared" si="728"/>
        <v>800</v>
      </c>
      <c r="AN2839" s="30">
        <f t="shared" si="729"/>
        <v>2728.535978175425</v>
      </c>
      <c r="AO2839" s="30">
        <f t="shared" si="730"/>
        <v>3638.2059567255774</v>
      </c>
      <c r="AP2839" s="30">
        <f t="shared" si="731"/>
        <v>-2311.2862118119501</v>
      </c>
      <c r="AQ2839" s="19">
        <f t="shared" si="732"/>
        <v>-1.7418432581711243</v>
      </c>
    </row>
    <row r="2840" spans="1:43" x14ac:dyDescent="0.2">
      <c r="A2840" s="23" t="s">
        <v>5665</v>
      </c>
      <c r="B2840" s="6" t="s">
        <v>5672</v>
      </c>
      <c r="C2840" s="6" t="s">
        <v>5667</v>
      </c>
      <c r="D2840" s="4">
        <v>170435</v>
      </c>
      <c r="E2840" s="4">
        <v>171968</v>
      </c>
      <c r="F2840" s="5" t="s">
        <v>2737</v>
      </c>
      <c r="G2840" s="2">
        <v>10</v>
      </c>
      <c r="H2840" s="4">
        <v>171976</v>
      </c>
      <c r="I2840" s="5" t="s">
        <v>3569</v>
      </c>
      <c r="J2840" s="15">
        <v>45257</v>
      </c>
      <c r="K2840" s="24">
        <v>1290406494</v>
      </c>
      <c r="L2840" s="15">
        <v>45271</v>
      </c>
      <c r="M2840" s="15">
        <v>45291</v>
      </c>
      <c r="N2840" s="15"/>
      <c r="O2840" s="26" t="e">
        <f>VLOOKUP(D2840,quash!A$2:$I$7791,9,FALSE)</f>
        <v>#N/A</v>
      </c>
      <c r="P2840" s="7">
        <v>7000</v>
      </c>
      <c r="Q2840" s="26">
        <v>121</v>
      </c>
      <c r="R2840" s="19">
        <v>3.1160502391921113E-2</v>
      </c>
      <c r="S2840" s="26">
        <v>16</v>
      </c>
      <c r="T2840" s="8">
        <v>7000</v>
      </c>
      <c r="U2840" s="4">
        <v>142</v>
      </c>
      <c r="V2840" s="10">
        <v>1758.65</v>
      </c>
      <c r="W2840" s="14" t="s">
        <v>5281</v>
      </c>
      <c r="X2840" s="18">
        <v>1</v>
      </c>
      <c r="Y2840" s="9">
        <v>7000</v>
      </c>
      <c r="Z2840" s="19">
        <f t="shared" si="725"/>
        <v>0</v>
      </c>
      <c r="AA2840" s="25">
        <v>1758.65</v>
      </c>
      <c r="AB2840" s="30">
        <f t="shared" si="726"/>
        <v>1015000</v>
      </c>
      <c r="AC2840" s="30">
        <f t="shared" si="719"/>
        <v>6.8965517241379309E-3</v>
      </c>
      <c r="AD2840" s="31">
        <f t="shared" si="720"/>
        <v>0.83448275862068966</v>
      </c>
      <c r="AE2840" s="31">
        <f t="shared" si="721"/>
        <v>0.97931034482758617</v>
      </c>
      <c r="AG2840" s="30">
        <f t="shared" si="727"/>
        <v>6126000</v>
      </c>
      <c r="AH2840" s="30">
        <f t="shared" si="733"/>
        <v>1.1426705843943846E-3</v>
      </c>
      <c r="AI2840" s="31">
        <f t="shared" si="734"/>
        <v>0.13826314071172052</v>
      </c>
      <c r="AJ2840" s="31">
        <f t="shared" si="735"/>
        <v>0.16225922298400261</v>
      </c>
      <c r="AK2840" s="30">
        <f>IF(W2840="si",($S2840*'COSTOS DE CREDITOS'!$C$27)/DATA!$G2840,"")</f>
        <v>32.953417878872912</v>
      </c>
      <c r="AL2840" s="90">
        <f>IF(W2840="si",'COSTOS DE CREDITOS'!$C$35,"")</f>
        <v>20.421138461538462</v>
      </c>
      <c r="AM2840" s="30">
        <f t="shared" si="728"/>
        <v>430.76923076923077</v>
      </c>
      <c r="AN2840" s="30">
        <f t="shared" si="729"/>
        <v>0</v>
      </c>
      <c r="AO2840" s="30">
        <f t="shared" si="730"/>
        <v>484.14378710964218</v>
      </c>
      <c r="AP2840" s="30">
        <f t="shared" si="731"/>
        <v>1274.5062128903578</v>
      </c>
      <c r="AQ2840" s="19">
        <f t="shared" si="732"/>
        <v>0.72470714064217312</v>
      </c>
    </row>
    <row r="2841" spans="1:43" x14ac:dyDescent="0.2">
      <c r="A2841" s="23" t="s">
        <v>5665</v>
      </c>
      <c r="B2841" s="6" t="s">
        <v>5672</v>
      </c>
      <c r="C2841" s="6" t="s">
        <v>5667</v>
      </c>
      <c r="D2841" s="4">
        <v>171424</v>
      </c>
      <c r="E2841" s="4">
        <v>171968</v>
      </c>
      <c r="F2841" s="5" t="s">
        <v>2737</v>
      </c>
      <c r="G2841" s="2">
        <v>10</v>
      </c>
      <c r="H2841" s="4">
        <v>171977</v>
      </c>
      <c r="I2841" s="5" t="s">
        <v>3570</v>
      </c>
      <c r="J2841" s="15">
        <v>45268</v>
      </c>
      <c r="K2841" s="24">
        <v>1294958851</v>
      </c>
      <c r="L2841" s="15">
        <v>45271</v>
      </c>
      <c r="M2841" s="15">
        <v>45291</v>
      </c>
      <c r="N2841" s="15"/>
      <c r="O2841" s="26" t="e">
        <f>VLOOKUP(D2841,quash!A$2:$I$7791,9,FALSE)</f>
        <v>#N/A</v>
      </c>
      <c r="P2841" s="7">
        <v>7000</v>
      </c>
      <c r="Q2841" s="26">
        <v>112</v>
      </c>
      <c r="R2841" s="19">
        <v>3.3220596517330447E-2</v>
      </c>
      <c r="S2841" s="26">
        <v>16</v>
      </c>
      <c r="T2841" s="8">
        <v>10000</v>
      </c>
      <c r="U2841" s="4">
        <v>142</v>
      </c>
      <c r="V2841" s="10">
        <v>2510.34</v>
      </c>
      <c r="W2841" s="14" t="s">
        <v>5281</v>
      </c>
      <c r="X2841" s="18">
        <v>1</v>
      </c>
      <c r="Y2841" s="9">
        <v>10000</v>
      </c>
      <c r="Z2841" s="19">
        <f t="shared" si="725"/>
        <v>0</v>
      </c>
      <c r="AA2841" s="25">
        <v>2510.34</v>
      </c>
      <c r="AB2841" s="30">
        <f t="shared" si="726"/>
        <v>1015000</v>
      </c>
      <c r="AC2841" s="30">
        <f t="shared" si="719"/>
        <v>9.852216748768473E-3</v>
      </c>
      <c r="AD2841" s="31">
        <f t="shared" si="720"/>
        <v>1.103448275862069</v>
      </c>
      <c r="AE2841" s="31">
        <f t="shared" si="721"/>
        <v>1.3990147783251232</v>
      </c>
      <c r="AG2841" s="30">
        <f t="shared" si="727"/>
        <v>6126000</v>
      </c>
      <c r="AH2841" s="30">
        <f t="shared" si="733"/>
        <v>1.632386549134835E-3</v>
      </c>
      <c r="AI2841" s="31">
        <f t="shared" si="734"/>
        <v>0.18282729350310153</v>
      </c>
      <c r="AJ2841" s="31">
        <f t="shared" si="735"/>
        <v>0.23179888997714657</v>
      </c>
      <c r="AK2841" s="30">
        <f>IF(W2841="si",($S2841*'COSTOS DE CREDITOS'!$C$27)/DATA!$G2841,"")</f>
        <v>32.953417878872912</v>
      </c>
      <c r="AL2841" s="90">
        <f>IF(W2841="si",'COSTOS DE CREDITOS'!$C$35,"")</f>
        <v>20.421138461538462</v>
      </c>
      <c r="AM2841" s="30">
        <f t="shared" si="728"/>
        <v>615.38461538461547</v>
      </c>
      <c r="AN2841" s="30">
        <f t="shared" si="729"/>
        <v>0</v>
      </c>
      <c r="AO2841" s="30">
        <f t="shared" si="730"/>
        <v>668.75917172502682</v>
      </c>
      <c r="AP2841" s="30">
        <f t="shared" si="731"/>
        <v>1841.5808282749733</v>
      </c>
      <c r="AQ2841" s="19">
        <f t="shared" si="732"/>
        <v>0.73359816928183963</v>
      </c>
    </row>
    <row r="2842" spans="1:43" x14ac:dyDescent="0.2">
      <c r="A2842" s="23" t="s">
        <v>5665</v>
      </c>
      <c r="B2842" s="6" t="s">
        <v>5672</v>
      </c>
      <c r="C2842" s="6" t="s">
        <v>5667</v>
      </c>
      <c r="D2842" s="4">
        <v>170439</v>
      </c>
      <c r="E2842" s="4">
        <v>171968</v>
      </c>
      <c r="F2842" s="5" t="s">
        <v>2737</v>
      </c>
      <c r="G2842" s="2">
        <v>10</v>
      </c>
      <c r="H2842" s="4">
        <v>171978</v>
      </c>
      <c r="I2842" s="5" t="s">
        <v>3571</v>
      </c>
      <c r="J2842" s="15">
        <v>45268</v>
      </c>
      <c r="K2842" s="24">
        <v>1290408998</v>
      </c>
      <c r="L2842" s="15">
        <v>45271</v>
      </c>
      <c r="M2842" s="15">
        <v>45291</v>
      </c>
      <c r="N2842" s="15"/>
      <c r="O2842" s="26" t="e">
        <f>VLOOKUP(D2842,quash!A$2:$I$7791,9,FALSE)</f>
        <v>#N/A</v>
      </c>
      <c r="P2842" s="7">
        <v>7000</v>
      </c>
      <c r="Q2842" s="26">
        <v>110</v>
      </c>
      <c r="R2842" s="19">
        <v>1.8298129407071966E-2</v>
      </c>
      <c r="S2842" s="26">
        <v>16</v>
      </c>
      <c r="T2842" s="8">
        <v>6000</v>
      </c>
      <c r="U2842" s="4">
        <v>142</v>
      </c>
      <c r="V2842" s="10">
        <v>1503.37</v>
      </c>
      <c r="W2842" s="14" t="s">
        <v>5281</v>
      </c>
      <c r="X2842" s="18">
        <v>1</v>
      </c>
      <c r="Y2842" s="9">
        <v>6000</v>
      </c>
      <c r="Z2842" s="19">
        <f t="shared" si="725"/>
        <v>0</v>
      </c>
      <c r="AA2842" s="25">
        <v>1503.37</v>
      </c>
      <c r="AB2842" s="30">
        <f t="shared" si="726"/>
        <v>1015000</v>
      </c>
      <c r="AC2842" s="30">
        <f t="shared" si="719"/>
        <v>5.9113300492610842E-3</v>
      </c>
      <c r="AD2842" s="31">
        <f t="shared" si="720"/>
        <v>0.65024630541871931</v>
      </c>
      <c r="AE2842" s="31">
        <f t="shared" si="721"/>
        <v>0.839408866995074</v>
      </c>
      <c r="AG2842" s="30">
        <f t="shared" si="727"/>
        <v>6126000</v>
      </c>
      <c r="AH2842" s="30">
        <f t="shared" si="733"/>
        <v>9.7943192948090111E-4</v>
      </c>
      <c r="AI2842" s="31">
        <f t="shared" si="734"/>
        <v>0.10773751224289912</v>
      </c>
      <c r="AJ2842" s="31">
        <f t="shared" si="735"/>
        <v>0.13907933398628797</v>
      </c>
      <c r="AK2842" s="30">
        <f>IF(W2842="si",($S2842*'COSTOS DE CREDITOS'!$C$27)/DATA!$G2842,"")</f>
        <v>32.953417878872912</v>
      </c>
      <c r="AL2842" s="90">
        <f>IF(W2842="si",'COSTOS DE CREDITOS'!$C$35,"")</f>
        <v>20.421138461538462</v>
      </c>
      <c r="AM2842" s="30">
        <f t="shared" si="728"/>
        <v>369.23076923076923</v>
      </c>
      <c r="AN2842" s="30">
        <f t="shared" si="729"/>
        <v>0</v>
      </c>
      <c r="AO2842" s="30">
        <f t="shared" si="730"/>
        <v>422.60532557118063</v>
      </c>
      <c r="AP2842" s="30">
        <f t="shared" si="731"/>
        <v>1080.7646744288193</v>
      </c>
      <c r="AQ2842" s="19">
        <f t="shared" si="732"/>
        <v>0.71889466626899523</v>
      </c>
    </row>
    <row r="2843" spans="1:43" x14ac:dyDescent="0.2">
      <c r="A2843" s="23" t="s">
        <v>5665</v>
      </c>
      <c r="B2843" s="6" t="s">
        <v>5684</v>
      </c>
      <c r="C2843" s="6" t="s">
        <v>5667</v>
      </c>
      <c r="D2843" s="4">
        <v>171564</v>
      </c>
      <c r="E2843" s="4">
        <v>172172</v>
      </c>
      <c r="F2843" s="5" t="s">
        <v>3572</v>
      </c>
      <c r="G2843" s="2">
        <v>5</v>
      </c>
      <c r="H2843" s="4">
        <v>172173</v>
      </c>
      <c r="I2843" s="5" t="s">
        <v>3573</v>
      </c>
      <c r="J2843" s="15">
        <v>45267</v>
      </c>
      <c r="K2843" s="24">
        <v>1295323467</v>
      </c>
      <c r="L2843" s="15">
        <v>45273</v>
      </c>
      <c r="M2843" s="15">
        <v>45291</v>
      </c>
      <c r="N2843" s="15"/>
      <c r="O2843" s="26" t="e">
        <f>VLOOKUP(D2843,quash!A$2:$I$7791,9,FALSE)</f>
        <v>#N/A</v>
      </c>
      <c r="P2843" s="7">
        <v>5000</v>
      </c>
      <c r="Q2843" s="26">
        <v>147</v>
      </c>
      <c r="R2843" s="19">
        <v>5.8283715876113994E-2</v>
      </c>
      <c r="S2843" s="26">
        <v>16</v>
      </c>
      <c r="T2843" s="8">
        <v>7000</v>
      </c>
      <c r="U2843" s="4">
        <v>142</v>
      </c>
      <c r="V2843" s="10">
        <v>1758.65</v>
      </c>
      <c r="W2843" s="14" t="s">
        <v>5281</v>
      </c>
      <c r="X2843" s="18">
        <v>1</v>
      </c>
      <c r="Y2843" s="9">
        <v>7000</v>
      </c>
      <c r="Z2843" s="19">
        <f t="shared" si="725"/>
        <v>0</v>
      </c>
      <c r="AA2843" s="25">
        <v>1758.65</v>
      </c>
      <c r="AB2843" s="30">
        <f t="shared" si="726"/>
        <v>1015000</v>
      </c>
      <c r="AC2843" s="30">
        <f t="shared" si="719"/>
        <v>6.8965517241379309E-3</v>
      </c>
      <c r="AD2843" s="31">
        <f t="shared" si="720"/>
        <v>1.0137931034482759</v>
      </c>
      <c r="AE2843" s="31">
        <f t="shared" si="721"/>
        <v>0.97931034482758617</v>
      </c>
      <c r="AG2843" s="30">
        <f t="shared" si="727"/>
        <v>6126000</v>
      </c>
      <c r="AH2843" s="30">
        <f t="shared" si="733"/>
        <v>1.1426705843943846E-3</v>
      </c>
      <c r="AI2843" s="31">
        <f t="shared" si="734"/>
        <v>0.16797257590597453</v>
      </c>
      <c r="AJ2843" s="31">
        <f t="shared" si="735"/>
        <v>0.16225922298400261</v>
      </c>
      <c r="AK2843" s="30">
        <f>IF(W2843="si",($S2843*'COSTOS DE CREDITOS'!$C$27)/DATA!$G2843,"")</f>
        <v>65.906835757745824</v>
      </c>
      <c r="AL2843" s="90">
        <f>IF(W2843="si",'COSTOS DE CREDITOS'!$C$35,"")</f>
        <v>20.421138461538462</v>
      </c>
      <c r="AM2843" s="30">
        <f t="shared" si="728"/>
        <v>430.76923076923077</v>
      </c>
      <c r="AN2843" s="30">
        <f t="shared" si="729"/>
        <v>0</v>
      </c>
      <c r="AO2843" s="30">
        <f t="shared" si="730"/>
        <v>517.09720498851505</v>
      </c>
      <c r="AP2843" s="30">
        <f t="shared" si="731"/>
        <v>1241.5527950114852</v>
      </c>
      <c r="AQ2843" s="19">
        <f t="shared" si="732"/>
        <v>0.70596923493104657</v>
      </c>
    </row>
    <row r="2844" spans="1:43" x14ac:dyDescent="0.2">
      <c r="A2844" s="23" t="s">
        <v>5665</v>
      </c>
      <c r="B2844" s="6" t="s">
        <v>5684</v>
      </c>
      <c r="C2844" s="6" t="s">
        <v>5667</v>
      </c>
      <c r="D2844" s="4">
        <v>171590</v>
      </c>
      <c r="E2844" s="4">
        <v>172172</v>
      </c>
      <c r="F2844" s="5" t="s">
        <v>3572</v>
      </c>
      <c r="G2844" s="2">
        <v>5</v>
      </c>
      <c r="H2844" s="4">
        <v>172174</v>
      </c>
      <c r="I2844" s="5" t="s">
        <v>3574</v>
      </c>
      <c r="J2844" s="15">
        <v>45265</v>
      </c>
      <c r="K2844" s="24">
        <v>1295370611</v>
      </c>
      <c r="L2844" s="15">
        <v>45273</v>
      </c>
      <c r="M2844" s="15">
        <v>45291</v>
      </c>
      <c r="N2844" s="15"/>
      <c r="O2844" s="26" t="e">
        <f>VLOOKUP(D2844,quash!A$2:$I$7791,9,FALSE)</f>
        <v>#N/A</v>
      </c>
      <c r="P2844" s="7">
        <v>5000</v>
      </c>
      <c r="Q2844" s="26">
        <v>147</v>
      </c>
      <c r="R2844" s="19">
        <v>7.9000519063171556E-2</v>
      </c>
      <c r="S2844" s="26">
        <v>16</v>
      </c>
      <c r="T2844" s="8">
        <v>10000</v>
      </c>
      <c r="U2844" s="4">
        <v>142</v>
      </c>
      <c r="V2844" s="10">
        <v>2510.34</v>
      </c>
      <c r="W2844" s="14" t="s">
        <v>5281</v>
      </c>
      <c r="X2844" s="18">
        <v>1</v>
      </c>
      <c r="Y2844" s="9">
        <v>10000</v>
      </c>
      <c r="Z2844" s="19">
        <f t="shared" si="725"/>
        <v>0</v>
      </c>
      <c r="AA2844" s="25">
        <v>2510.34</v>
      </c>
      <c r="AB2844" s="30">
        <f t="shared" si="726"/>
        <v>1015000</v>
      </c>
      <c r="AC2844" s="30">
        <f t="shared" si="719"/>
        <v>9.852216748768473E-3</v>
      </c>
      <c r="AD2844" s="31">
        <f t="shared" si="720"/>
        <v>1.4482758620689655</v>
      </c>
      <c r="AE2844" s="31">
        <f t="shared" si="721"/>
        <v>1.3990147783251232</v>
      </c>
      <c r="AG2844" s="30">
        <f t="shared" si="727"/>
        <v>6126000</v>
      </c>
      <c r="AH2844" s="30">
        <f t="shared" si="733"/>
        <v>1.632386549134835E-3</v>
      </c>
      <c r="AI2844" s="31">
        <f t="shared" si="734"/>
        <v>0.23996082272282074</v>
      </c>
      <c r="AJ2844" s="31">
        <f t="shared" si="735"/>
        <v>0.23179888997714657</v>
      </c>
      <c r="AK2844" s="30">
        <f>IF(W2844="si",($S2844*'COSTOS DE CREDITOS'!$C$27)/DATA!$G2844,"")</f>
        <v>65.906835757745824</v>
      </c>
      <c r="AL2844" s="90">
        <f>IF(W2844="si",'COSTOS DE CREDITOS'!$C$35,"")</f>
        <v>20.421138461538462</v>
      </c>
      <c r="AM2844" s="30">
        <f t="shared" si="728"/>
        <v>615.38461538461547</v>
      </c>
      <c r="AN2844" s="30">
        <f t="shared" si="729"/>
        <v>0</v>
      </c>
      <c r="AO2844" s="30">
        <f t="shared" si="730"/>
        <v>701.7125896038998</v>
      </c>
      <c r="AP2844" s="30">
        <f t="shared" si="731"/>
        <v>1808.6274103961005</v>
      </c>
      <c r="AQ2844" s="19">
        <f t="shared" si="732"/>
        <v>0.72047109570659762</v>
      </c>
    </row>
    <row r="2845" spans="1:43" x14ac:dyDescent="0.2">
      <c r="A2845" s="23" t="s">
        <v>5665</v>
      </c>
      <c r="B2845" s="6" t="s">
        <v>5684</v>
      </c>
      <c r="C2845" s="6" t="s">
        <v>5667</v>
      </c>
      <c r="D2845" s="4">
        <v>171600</v>
      </c>
      <c r="E2845" s="4">
        <v>172172</v>
      </c>
      <c r="F2845" s="5" t="s">
        <v>3572</v>
      </c>
      <c r="G2845" s="2">
        <v>5</v>
      </c>
      <c r="H2845" s="4">
        <v>172176</v>
      </c>
      <c r="I2845" s="5" t="s">
        <v>3575</v>
      </c>
      <c r="J2845" s="15">
        <v>45267</v>
      </c>
      <c r="K2845" s="24">
        <v>1295773769</v>
      </c>
      <c r="L2845" s="15">
        <v>45273</v>
      </c>
      <c r="M2845" s="15">
        <v>45291</v>
      </c>
      <c r="N2845" s="15"/>
      <c r="O2845" s="26" t="e">
        <f>VLOOKUP(D2845,quash!A$2:$I$7791,9,FALSE)</f>
        <v>#N/A</v>
      </c>
      <c r="P2845" s="7">
        <v>6000</v>
      </c>
      <c r="Q2845" s="26">
        <v>147</v>
      </c>
      <c r="R2845" s="19">
        <v>3.9770556926914676E-2</v>
      </c>
      <c r="S2845" s="26">
        <v>16</v>
      </c>
      <c r="T2845" s="8">
        <v>7000</v>
      </c>
      <c r="U2845" s="4">
        <v>142</v>
      </c>
      <c r="V2845" s="10">
        <v>1758.65</v>
      </c>
      <c r="W2845" s="14" t="s">
        <v>5281</v>
      </c>
      <c r="X2845" s="18">
        <v>1</v>
      </c>
      <c r="Y2845" s="9">
        <v>7000</v>
      </c>
      <c r="Z2845" s="19">
        <f t="shared" si="725"/>
        <v>0</v>
      </c>
      <c r="AA2845" s="25">
        <v>1758.65</v>
      </c>
      <c r="AB2845" s="30">
        <f t="shared" si="726"/>
        <v>1015000</v>
      </c>
      <c r="AC2845" s="30">
        <f t="shared" si="719"/>
        <v>6.8965517241379309E-3</v>
      </c>
      <c r="AD2845" s="31">
        <f t="shared" si="720"/>
        <v>1.0137931034482759</v>
      </c>
      <c r="AE2845" s="31">
        <f t="shared" si="721"/>
        <v>0.97931034482758617</v>
      </c>
      <c r="AG2845" s="30">
        <f t="shared" si="727"/>
        <v>6126000</v>
      </c>
      <c r="AH2845" s="30">
        <f t="shared" si="733"/>
        <v>1.1426705843943846E-3</v>
      </c>
      <c r="AI2845" s="31">
        <f t="shared" si="734"/>
        <v>0.16797257590597453</v>
      </c>
      <c r="AJ2845" s="31">
        <f t="shared" si="735"/>
        <v>0.16225922298400261</v>
      </c>
      <c r="AK2845" s="30">
        <f>IF(W2845="si",($S2845*'COSTOS DE CREDITOS'!$C$27)/DATA!$G2845,"")</f>
        <v>65.906835757745824</v>
      </c>
      <c r="AL2845" s="90">
        <f>IF(W2845="si",'COSTOS DE CREDITOS'!$C$35,"")</f>
        <v>20.421138461538462</v>
      </c>
      <c r="AM2845" s="30">
        <f t="shared" si="728"/>
        <v>430.76923076923077</v>
      </c>
      <c r="AN2845" s="30">
        <f t="shared" si="729"/>
        <v>0</v>
      </c>
      <c r="AO2845" s="30">
        <f t="shared" si="730"/>
        <v>517.09720498851505</v>
      </c>
      <c r="AP2845" s="30">
        <f t="shared" si="731"/>
        <v>1241.5527950114852</v>
      </c>
      <c r="AQ2845" s="19">
        <f t="shared" si="732"/>
        <v>0.70596923493104657</v>
      </c>
    </row>
    <row r="2846" spans="1:43" x14ac:dyDescent="0.2">
      <c r="A2846" s="23" t="s">
        <v>5665</v>
      </c>
      <c r="B2846" s="6" t="s">
        <v>5684</v>
      </c>
      <c r="C2846" s="6" t="s">
        <v>5667</v>
      </c>
      <c r="D2846" s="4">
        <v>171702</v>
      </c>
      <c r="E2846" s="4">
        <v>172172</v>
      </c>
      <c r="F2846" s="5" t="s">
        <v>3572</v>
      </c>
      <c r="G2846" s="2">
        <v>5</v>
      </c>
      <c r="H2846" s="4">
        <v>172177</v>
      </c>
      <c r="I2846" s="5" t="s">
        <v>3576</v>
      </c>
      <c r="J2846" s="15">
        <v>45266</v>
      </c>
      <c r="K2846" s="24">
        <v>1296182502</v>
      </c>
      <c r="L2846" s="15">
        <v>45273</v>
      </c>
      <c r="M2846" s="15">
        <v>45291</v>
      </c>
      <c r="N2846" s="15"/>
      <c r="O2846" s="26" t="e">
        <f>VLOOKUP(D2846,quash!A$2:$I$7791,9,FALSE)</f>
        <v>#N/A</v>
      </c>
      <c r="P2846" s="7">
        <v>10000</v>
      </c>
      <c r="Q2846" s="26">
        <v>132</v>
      </c>
      <c r="R2846" s="19">
        <v>5.8283715876113903E-2</v>
      </c>
      <c r="S2846" s="26">
        <v>16</v>
      </c>
      <c r="T2846" s="8">
        <v>10000</v>
      </c>
      <c r="U2846" s="4">
        <v>142</v>
      </c>
      <c r="V2846" s="10">
        <v>2510.34</v>
      </c>
      <c r="W2846" s="14" t="s">
        <v>5281</v>
      </c>
      <c r="X2846" s="18">
        <v>1</v>
      </c>
      <c r="Y2846" s="9">
        <v>10000</v>
      </c>
      <c r="Z2846" s="19">
        <f t="shared" si="725"/>
        <v>0</v>
      </c>
      <c r="AA2846" s="25">
        <v>2510.34</v>
      </c>
      <c r="AB2846" s="30">
        <f t="shared" si="726"/>
        <v>1015000</v>
      </c>
      <c r="AC2846" s="30">
        <f t="shared" si="719"/>
        <v>9.852216748768473E-3</v>
      </c>
      <c r="AD2846" s="31">
        <f t="shared" si="720"/>
        <v>1.3004926108374384</v>
      </c>
      <c r="AE2846" s="31">
        <f t="shared" si="721"/>
        <v>1.3990147783251232</v>
      </c>
      <c r="AG2846" s="30">
        <f t="shared" si="727"/>
        <v>6126000</v>
      </c>
      <c r="AH2846" s="30">
        <f t="shared" si="733"/>
        <v>1.632386549134835E-3</v>
      </c>
      <c r="AI2846" s="31">
        <f t="shared" si="734"/>
        <v>0.21547502448579822</v>
      </c>
      <c r="AJ2846" s="31">
        <f t="shared" si="735"/>
        <v>0.23179888997714657</v>
      </c>
      <c r="AK2846" s="30">
        <f>IF(W2846="si",($S2846*'COSTOS DE CREDITOS'!$C$27)/DATA!$G2846,"")</f>
        <v>65.906835757745824</v>
      </c>
      <c r="AL2846" s="90">
        <f>IF(W2846="si",'COSTOS DE CREDITOS'!$C$35,"")</f>
        <v>20.421138461538462</v>
      </c>
      <c r="AM2846" s="30">
        <f t="shared" si="728"/>
        <v>615.38461538461547</v>
      </c>
      <c r="AN2846" s="30">
        <f t="shared" si="729"/>
        <v>0</v>
      </c>
      <c r="AO2846" s="30">
        <f t="shared" si="730"/>
        <v>701.7125896038998</v>
      </c>
      <c r="AP2846" s="30">
        <f t="shared" si="731"/>
        <v>1808.6274103961005</v>
      </c>
      <c r="AQ2846" s="19">
        <f t="shared" si="732"/>
        <v>0.72047109570659762</v>
      </c>
    </row>
    <row r="2847" spans="1:43" x14ac:dyDescent="0.2">
      <c r="A2847" s="23" t="s">
        <v>5665</v>
      </c>
      <c r="B2847" s="6" t="s">
        <v>5681</v>
      </c>
      <c r="C2847" s="6" t="s">
        <v>5667</v>
      </c>
      <c r="D2847" s="4">
        <v>171655</v>
      </c>
      <c r="E2847" s="4">
        <v>172134</v>
      </c>
      <c r="F2847" s="5" t="s">
        <v>2791</v>
      </c>
      <c r="G2847" s="2">
        <v>5</v>
      </c>
      <c r="H2847" s="4">
        <v>172140</v>
      </c>
      <c r="I2847" s="5" t="s">
        <v>3577</v>
      </c>
      <c r="J2847" s="15">
        <v>45266</v>
      </c>
      <c r="K2847" s="24">
        <v>1295869860</v>
      </c>
      <c r="L2847" s="15">
        <v>45273</v>
      </c>
      <c r="M2847" s="15">
        <v>45291</v>
      </c>
      <c r="N2847" s="15"/>
      <c r="O2847" s="26" t="e">
        <f>VLOOKUP(D2847,quash!A$2:$I$7791,9,FALSE)</f>
        <v>#N/A</v>
      </c>
      <c r="P2847" s="7">
        <v>5000</v>
      </c>
      <c r="Q2847" s="26">
        <v>147</v>
      </c>
      <c r="R2847" s="19">
        <v>7.9000519063171556E-2</v>
      </c>
      <c r="S2847" s="26">
        <v>16</v>
      </c>
      <c r="T2847" s="8">
        <v>5000</v>
      </c>
      <c r="U2847" s="4">
        <v>147</v>
      </c>
      <c r="V2847" s="10">
        <v>1303.3399999999999</v>
      </c>
      <c r="W2847" s="14" t="s">
        <v>5281</v>
      </c>
      <c r="X2847" s="18">
        <v>1</v>
      </c>
      <c r="Y2847" s="9">
        <v>5000</v>
      </c>
      <c r="Z2847" s="19">
        <f t="shared" si="725"/>
        <v>0</v>
      </c>
      <c r="AA2847" s="25">
        <v>1303.3399999999999</v>
      </c>
      <c r="AB2847" s="30">
        <f t="shared" si="726"/>
        <v>1015000</v>
      </c>
      <c r="AC2847" s="30">
        <f t="shared" si="719"/>
        <v>4.9261083743842365E-3</v>
      </c>
      <c r="AD2847" s="31">
        <f t="shared" si="720"/>
        <v>0.72413793103448276</v>
      </c>
      <c r="AE2847" s="31">
        <f t="shared" si="721"/>
        <v>0.72413793103448276</v>
      </c>
      <c r="AG2847" s="30">
        <f t="shared" si="727"/>
        <v>6126000</v>
      </c>
      <c r="AH2847" s="30">
        <f t="shared" si="733"/>
        <v>8.1619327456741752E-4</v>
      </c>
      <c r="AI2847" s="31">
        <f t="shared" si="734"/>
        <v>0.11998041136141037</v>
      </c>
      <c r="AJ2847" s="31">
        <f t="shared" si="735"/>
        <v>0.11998041136141037</v>
      </c>
      <c r="AK2847" s="30">
        <f>IF(W2847="si",($S2847*'COSTOS DE CREDITOS'!$C$27)/DATA!$G2847,"")</f>
        <v>65.906835757745824</v>
      </c>
      <c r="AL2847" s="90">
        <f>IF(W2847="si",'COSTOS DE CREDITOS'!$C$35,"")</f>
        <v>20.421138461538462</v>
      </c>
      <c r="AM2847" s="30">
        <f t="shared" si="728"/>
        <v>307.69230769230774</v>
      </c>
      <c r="AN2847" s="30">
        <f t="shared" si="729"/>
        <v>0</v>
      </c>
      <c r="AO2847" s="30">
        <f t="shared" si="730"/>
        <v>394.02028191159201</v>
      </c>
      <c r="AP2847" s="30">
        <f t="shared" si="731"/>
        <v>909.31971808840785</v>
      </c>
      <c r="AQ2847" s="19">
        <f t="shared" si="732"/>
        <v>0.69768419452208008</v>
      </c>
    </row>
    <row r="2848" spans="1:43" x14ac:dyDescent="0.2">
      <c r="A2848" s="23" t="s">
        <v>5665</v>
      </c>
      <c r="B2848" s="6" t="s">
        <v>5675</v>
      </c>
      <c r="C2848" s="6" t="s">
        <v>5667</v>
      </c>
      <c r="D2848" s="4">
        <v>170407</v>
      </c>
      <c r="E2848" s="4">
        <v>172142</v>
      </c>
      <c r="F2848" s="5" t="s">
        <v>2911</v>
      </c>
      <c r="G2848" s="2">
        <v>6</v>
      </c>
      <c r="H2848" s="4">
        <v>172162</v>
      </c>
      <c r="I2848" s="5" t="s">
        <v>3578</v>
      </c>
      <c r="J2848" s="15">
        <v>45272</v>
      </c>
      <c r="K2848" s="24">
        <v>1290360422</v>
      </c>
      <c r="L2848" s="15">
        <v>45273</v>
      </c>
      <c r="M2848" s="15">
        <v>45291</v>
      </c>
      <c r="N2848" s="15"/>
      <c r="O2848" s="26" t="e">
        <f>VLOOKUP(D2848,quash!A$2:$I$7791,9,FALSE)</f>
        <v>#N/A</v>
      </c>
      <c r="P2848" s="7">
        <v>7000</v>
      </c>
      <c r="Q2848" s="26">
        <v>126</v>
      </c>
      <c r="R2848" s="19">
        <v>0.11226939921536</v>
      </c>
      <c r="S2848" s="26">
        <v>16</v>
      </c>
      <c r="T2848" s="8">
        <v>5000</v>
      </c>
      <c r="U2848" s="4">
        <v>147</v>
      </c>
      <c r="V2848" s="10">
        <v>1303.3399999999999</v>
      </c>
      <c r="W2848" s="14" t="s">
        <v>5281</v>
      </c>
      <c r="X2848" s="18">
        <v>1</v>
      </c>
      <c r="Y2848" s="9">
        <v>5000</v>
      </c>
      <c r="Z2848" s="19">
        <f t="shared" si="725"/>
        <v>0</v>
      </c>
      <c r="AA2848" s="25">
        <v>1303.3399999999999</v>
      </c>
      <c r="AB2848" s="30">
        <f t="shared" si="726"/>
        <v>1015000</v>
      </c>
      <c r="AC2848" s="30">
        <f t="shared" si="719"/>
        <v>4.9261083743842365E-3</v>
      </c>
      <c r="AD2848" s="31">
        <f t="shared" si="720"/>
        <v>0.62068965517241381</v>
      </c>
      <c r="AE2848" s="31">
        <f t="shared" si="721"/>
        <v>0.72413793103448276</v>
      </c>
      <c r="AG2848" s="30">
        <f t="shared" si="727"/>
        <v>6126000</v>
      </c>
      <c r="AH2848" s="30">
        <f t="shared" si="733"/>
        <v>8.1619327456741752E-4</v>
      </c>
      <c r="AI2848" s="31">
        <f t="shared" si="734"/>
        <v>0.10284035259549461</v>
      </c>
      <c r="AJ2848" s="31">
        <f t="shared" si="735"/>
        <v>0.11998041136141037</v>
      </c>
      <c r="AK2848" s="30">
        <f>IF(W2848="si",($S2848*'COSTOS DE CREDITOS'!$C$27)/DATA!$G2848,"")</f>
        <v>54.922363131454851</v>
      </c>
      <c r="AL2848" s="90">
        <f>IF(W2848="si",'COSTOS DE CREDITOS'!$C$35,"")</f>
        <v>20.421138461538462</v>
      </c>
      <c r="AM2848" s="30">
        <f t="shared" si="728"/>
        <v>307.69230769230774</v>
      </c>
      <c r="AN2848" s="30">
        <f t="shared" si="729"/>
        <v>0</v>
      </c>
      <c r="AO2848" s="30">
        <f t="shared" si="730"/>
        <v>383.03580928530107</v>
      </c>
      <c r="AP2848" s="30">
        <f t="shared" si="731"/>
        <v>920.30419071469885</v>
      </c>
      <c r="AQ2848" s="19">
        <f t="shared" si="732"/>
        <v>0.70611213552465124</v>
      </c>
    </row>
    <row r="2849" spans="1:43" x14ac:dyDescent="0.2">
      <c r="A2849" s="23" t="s">
        <v>5665</v>
      </c>
      <c r="B2849" s="6" t="s">
        <v>5684</v>
      </c>
      <c r="C2849" s="6" t="s">
        <v>5667</v>
      </c>
      <c r="D2849" s="4">
        <v>171596</v>
      </c>
      <c r="E2849" s="4">
        <v>172172</v>
      </c>
      <c r="F2849" s="5" t="s">
        <v>3572</v>
      </c>
      <c r="G2849" s="2">
        <v>5</v>
      </c>
      <c r="H2849" s="4">
        <v>172175</v>
      </c>
      <c r="I2849" s="5" t="s">
        <v>3579</v>
      </c>
      <c r="J2849" s="15">
        <v>45266</v>
      </c>
      <c r="K2849" s="24">
        <v>1295773636</v>
      </c>
      <c r="L2849" s="15">
        <v>45273</v>
      </c>
      <c r="M2849" s="15">
        <v>45291</v>
      </c>
      <c r="N2849" s="15"/>
      <c r="O2849" s="26" t="e">
        <f>VLOOKUP(D2849,quash!A$2:$I$7791,9,FALSE)</f>
        <v>#N/A</v>
      </c>
      <c r="P2849" s="7">
        <v>5000</v>
      </c>
      <c r="Q2849" s="26">
        <v>147</v>
      </c>
      <c r="R2849" s="19">
        <v>5.8283715876113994E-2</v>
      </c>
      <c r="S2849" s="26">
        <v>16</v>
      </c>
      <c r="T2849" s="8">
        <v>10000</v>
      </c>
      <c r="U2849" s="4">
        <v>142</v>
      </c>
      <c r="V2849" s="10">
        <v>2510.34</v>
      </c>
      <c r="W2849" s="14" t="s">
        <v>5281</v>
      </c>
      <c r="X2849" s="18">
        <v>1</v>
      </c>
      <c r="Y2849" s="9">
        <v>10000</v>
      </c>
      <c r="Z2849" s="19">
        <f t="shared" si="725"/>
        <v>0</v>
      </c>
      <c r="AA2849" s="25">
        <v>2510.34</v>
      </c>
      <c r="AB2849" s="30">
        <f t="shared" si="726"/>
        <v>1015000</v>
      </c>
      <c r="AC2849" s="30">
        <f t="shared" si="719"/>
        <v>9.852216748768473E-3</v>
      </c>
      <c r="AD2849" s="31">
        <f t="shared" si="720"/>
        <v>1.4482758620689655</v>
      </c>
      <c r="AE2849" s="31">
        <f t="shared" si="721"/>
        <v>1.3990147783251232</v>
      </c>
      <c r="AG2849" s="30">
        <f t="shared" si="727"/>
        <v>6126000</v>
      </c>
      <c r="AH2849" s="30">
        <f t="shared" si="733"/>
        <v>1.632386549134835E-3</v>
      </c>
      <c r="AI2849" s="31">
        <f t="shared" si="734"/>
        <v>0.23996082272282074</v>
      </c>
      <c r="AJ2849" s="31">
        <f t="shared" si="735"/>
        <v>0.23179888997714657</v>
      </c>
      <c r="AK2849" s="30">
        <f>IF(W2849="si",($S2849*'COSTOS DE CREDITOS'!$C$27)/DATA!$G2849,"")</f>
        <v>65.906835757745824</v>
      </c>
      <c r="AL2849" s="90">
        <f>IF(W2849="si",'COSTOS DE CREDITOS'!$C$35,"")</f>
        <v>20.421138461538462</v>
      </c>
      <c r="AM2849" s="30">
        <f t="shared" si="728"/>
        <v>615.38461538461547</v>
      </c>
      <c r="AN2849" s="30">
        <f t="shared" si="729"/>
        <v>0</v>
      </c>
      <c r="AO2849" s="30">
        <f t="shared" si="730"/>
        <v>701.7125896038998</v>
      </c>
      <c r="AP2849" s="30">
        <f t="shared" si="731"/>
        <v>1808.6274103961005</v>
      </c>
      <c r="AQ2849" s="19">
        <f t="shared" si="732"/>
        <v>0.72047109570659762</v>
      </c>
    </row>
    <row r="2850" spans="1:43" x14ac:dyDescent="0.2">
      <c r="A2850" s="23" t="s">
        <v>5665</v>
      </c>
      <c r="B2850" s="6" t="s">
        <v>5676</v>
      </c>
      <c r="C2850" s="6" t="s">
        <v>5670</v>
      </c>
      <c r="D2850" s="4">
        <v>171323</v>
      </c>
      <c r="E2850" s="4">
        <v>172182</v>
      </c>
      <c r="F2850" s="5" t="s">
        <v>2786</v>
      </c>
      <c r="G2850" s="2">
        <v>5</v>
      </c>
      <c r="H2850" s="4">
        <v>172189</v>
      </c>
      <c r="I2850" s="5" t="s">
        <v>3580</v>
      </c>
      <c r="J2850" s="15">
        <v>45264</v>
      </c>
      <c r="K2850" s="24">
        <v>1294339263</v>
      </c>
      <c r="L2850" s="15">
        <v>45273</v>
      </c>
      <c r="M2850" s="15">
        <v>45291</v>
      </c>
      <c r="N2850" s="15"/>
      <c r="O2850" s="26" t="e">
        <f>VLOOKUP(D2850,quash!A$2:$I$7791,9,FALSE)</f>
        <v>#N/A</v>
      </c>
      <c r="P2850" s="7">
        <v>5000</v>
      </c>
      <c r="Q2850" s="26">
        <v>147</v>
      </c>
      <c r="R2850" s="19">
        <v>0.11226939921535857</v>
      </c>
      <c r="S2850" s="93">
        <v>26</v>
      </c>
      <c r="T2850" s="8">
        <v>7000</v>
      </c>
      <c r="U2850" s="4">
        <v>142</v>
      </c>
      <c r="V2850" s="10">
        <v>1758.65</v>
      </c>
      <c r="W2850" s="14" t="s">
        <v>5281</v>
      </c>
      <c r="X2850" s="18">
        <v>0.2607974894305809</v>
      </c>
      <c r="Y2850" s="9">
        <v>1825.5824260140662</v>
      </c>
      <c r="Z2850" s="19">
        <f t="shared" si="725"/>
        <v>-0.7392025105694191</v>
      </c>
      <c r="AA2850" s="25">
        <v>458.65150478709114</v>
      </c>
      <c r="AB2850" s="30">
        <f t="shared" si="726"/>
        <v>1015000</v>
      </c>
      <c r="AC2850" s="30">
        <f t="shared" si="719"/>
        <v>6.8965517241379309E-3</v>
      </c>
      <c r="AD2850" s="31">
        <f t="shared" si="720"/>
        <v>1.0137931034482759</v>
      </c>
      <c r="AE2850" s="31">
        <f t="shared" si="721"/>
        <v>0.97931034482758617</v>
      </c>
      <c r="AG2850" s="30">
        <f t="shared" si="727"/>
        <v>6126000</v>
      </c>
      <c r="AH2850" s="30">
        <f t="shared" si="733"/>
        <v>1.1426705843943846E-3</v>
      </c>
      <c r="AI2850" s="31">
        <f t="shared" si="734"/>
        <v>0.16797257590597453</v>
      </c>
      <c r="AJ2850" s="31">
        <f t="shared" si="735"/>
        <v>0.16225922298400261</v>
      </c>
      <c r="AK2850" s="30">
        <f>IF(W2850="si",($S2850*'COSTOS DE CREDITOS'!$C$27)/DATA!$G2850,"")</f>
        <v>107.09860810633695</v>
      </c>
      <c r="AL2850" s="90">
        <f>IF(W2850="si",'COSTOS DE CREDITOS'!$C$35,"")</f>
        <v>20.421138461538462</v>
      </c>
      <c r="AM2850" s="30">
        <f t="shared" si="728"/>
        <v>700</v>
      </c>
      <c r="AN2850" s="30">
        <f t="shared" si="729"/>
        <v>5174.4175739859338</v>
      </c>
      <c r="AO2850" s="30">
        <f t="shared" si="730"/>
        <v>6001.9373205538095</v>
      </c>
      <c r="AP2850" s="30">
        <f t="shared" si="731"/>
        <v>-5543.2858157667188</v>
      </c>
      <c r="AQ2850" s="19">
        <f t="shared" si="732"/>
        <v>-12.086051736252225</v>
      </c>
    </row>
    <row r="2851" spans="1:43" x14ac:dyDescent="0.2">
      <c r="A2851" s="23" t="s">
        <v>5665</v>
      </c>
      <c r="B2851" s="6" t="s">
        <v>5674</v>
      </c>
      <c r="C2851" s="6" t="s">
        <v>5670</v>
      </c>
      <c r="D2851" s="4">
        <v>171751</v>
      </c>
      <c r="E2851" s="4">
        <v>172220</v>
      </c>
      <c r="F2851" s="5" t="s">
        <v>3581</v>
      </c>
      <c r="G2851" s="2">
        <v>5</v>
      </c>
      <c r="H2851" s="4">
        <v>172221</v>
      </c>
      <c r="I2851" s="5" t="s">
        <v>3582</v>
      </c>
      <c r="J2851" s="15">
        <v>45267</v>
      </c>
      <c r="K2851" s="24">
        <v>1296593617</v>
      </c>
      <c r="L2851" s="15">
        <v>45273</v>
      </c>
      <c r="M2851" s="15">
        <v>45291</v>
      </c>
      <c r="N2851" s="15"/>
      <c r="O2851" s="26" t="e">
        <f>VLOOKUP(D2851,quash!A$2:$I$7791,9,FALSE)</f>
        <v>#N/A</v>
      </c>
      <c r="P2851" s="7">
        <v>10000</v>
      </c>
      <c r="Q2851" s="26">
        <v>132</v>
      </c>
      <c r="R2851" s="19">
        <v>5.8283715876113903E-2</v>
      </c>
      <c r="S2851" s="26">
        <v>16</v>
      </c>
      <c r="T2851" s="8">
        <v>8000</v>
      </c>
      <c r="U2851" s="4">
        <v>142</v>
      </c>
      <c r="V2851" s="10">
        <v>2013.74</v>
      </c>
      <c r="W2851" s="14" t="s">
        <v>5281</v>
      </c>
      <c r="X2851" s="18">
        <v>1</v>
      </c>
      <c r="Y2851" s="9">
        <v>8000</v>
      </c>
      <c r="Z2851" s="19">
        <f t="shared" si="725"/>
        <v>0</v>
      </c>
      <c r="AA2851" s="25">
        <v>2013.74</v>
      </c>
      <c r="AB2851" s="30">
        <f t="shared" si="726"/>
        <v>1015000</v>
      </c>
      <c r="AC2851" s="30">
        <f t="shared" si="719"/>
        <v>7.8817733990147777E-3</v>
      </c>
      <c r="AD2851" s="31">
        <f t="shared" si="720"/>
        <v>1.0403940886699508</v>
      </c>
      <c r="AE2851" s="31">
        <f t="shared" si="721"/>
        <v>1.1192118226600984</v>
      </c>
      <c r="AG2851" s="30">
        <f t="shared" si="727"/>
        <v>6126000</v>
      </c>
      <c r="AH2851" s="30">
        <f t="shared" si="733"/>
        <v>1.3059092393078681E-3</v>
      </c>
      <c r="AI2851" s="31">
        <f t="shared" si="734"/>
        <v>0.17238001958863858</v>
      </c>
      <c r="AJ2851" s="31">
        <f t="shared" si="735"/>
        <v>0.18543911198171725</v>
      </c>
      <c r="AK2851" s="30">
        <f>IF(W2851="si",($S2851*'COSTOS DE CREDITOS'!$C$27)/DATA!$G2851,"")</f>
        <v>65.906835757745824</v>
      </c>
      <c r="AL2851" s="90">
        <f>IF(W2851="si",'COSTOS DE CREDITOS'!$C$35,"")</f>
        <v>20.421138461538462</v>
      </c>
      <c r="AM2851" s="30">
        <f t="shared" si="728"/>
        <v>492.30769230769232</v>
      </c>
      <c r="AN2851" s="30">
        <f t="shared" si="729"/>
        <v>0</v>
      </c>
      <c r="AO2851" s="30">
        <f t="shared" si="730"/>
        <v>578.63566652697659</v>
      </c>
      <c r="AP2851" s="30">
        <f t="shared" si="731"/>
        <v>1435.1043334730234</v>
      </c>
      <c r="AQ2851" s="19">
        <f t="shared" si="732"/>
        <v>0.71265621851531147</v>
      </c>
    </row>
    <row r="2852" spans="1:43" x14ac:dyDescent="0.2">
      <c r="A2852" s="23" t="s">
        <v>5665</v>
      </c>
      <c r="B2852" s="6" t="s">
        <v>5674</v>
      </c>
      <c r="C2852" s="6" t="s">
        <v>5670</v>
      </c>
      <c r="D2852" s="4">
        <v>171762</v>
      </c>
      <c r="E2852" s="4">
        <v>172220</v>
      </c>
      <c r="F2852" s="5" t="s">
        <v>3581</v>
      </c>
      <c r="G2852" s="2">
        <v>5</v>
      </c>
      <c r="H2852" s="4">
        <v>172242</v>
      </c>
      <c r="I2852" s="5" t="s">
        <v>3583</v>
      </c>
      <c r="J2852" s="15">
        <v>45267</v>
      </c>
      <c r="K2852" s="24">
        <v>1296620564</v>
      </c>
      <c r="L2852" s="15">
        <v>45273</v>
      </c>
      <c r="M2852" s="15">
        <v>45291</v>
      </c>
      <c r="N2852" s="15"/>
      <c r="O2852" s="26" t="e">
        <f>VLOOKUP(D2852,quash!A$2:$I$7791,9,FALSE)</f>
        <v>#N/A</v>
      </c>
      <c r="P2852" s="7">
        <v>10000</v>
      </c>
      <c r="Q2852" s="26">
        <v>147</v>
      </c>
      <c r="R2852" s="19">
        <v>7.9000519063170294E-2</v>
      </c>
      <c r="S2852" s="26">
        <v>16</v>
      </c>
      <c r="T2852" s="8">
        <v>7000</v>
      </c>
      <c r="U2852" s="4">
        <v>142</v>
      </c>
      <c r="V2852" s="10">
        <v>1758.65</v>
      </c>
      <c r="W2852" s="14" t="s">
        <v>5281</v>
      </c>
      <c r="X2852" s="18">
        <v>1</v>
      </c>
      <c r="Y2852" s="9">
        <v>7000</v>
      </c>
      <c r="Z2852" s="19">
        <f t="shared" si="725"/>
        <v>0</v>
      </c>
      <c r="AA2852" s="25">
        <v>1758.65</v>
      </c>
      <c r="AB2852" s="30">
        <f t="shared" si="726"/>
        <v>1015000</v>
      </c>
      <c r="AC2852" s="30">
        <f t="shared" si="719"/>
        <v>6.8965517241379309E-3</v>
      </c>
      <c r="AD2852" s="31">
        <f t="shared" si="720"/>
        <v>1.0137931034482759</v>
      </c>
      <c r="AE2852" s="31">
        <f t="shared" si="721"/>
        <v>0.97931034482758617</v>
      </c>
      <c r="AG2852" s="30">
        <f t="shared" si="727"/>
        <v>6126000</v>
      </c>
      <c r="AH2852" s="30">
        <f t="shared" si="733"/>
        <v>1.1426705843943846E-3</v>
      </c>
      <c r="AI2852" s="31">
        <f t="shared" si="734"/>
        <v>0.16797257590597453</v>
      </c>
      <c r="AJ2852" s="31">
        <f t="shared" si="735"/>
        <v>0.16225922298400261</v>
      </c>
      <c r="AK2852" s="30">
        <f>IF(W2852="si",($S2852*'COSTOS DE CREDITOS'!$C$27)/DATA!$G2852,"")</f>
        <v>65.906835757745824</v>
      </c>
      <c r="AL2852" s="90">
        <f>IF(W2852="si",'COSTOS DE CREDITOS'!$C$35,"")</f>
        <v>20.421138461538462</v>
      </c>
      <c r="AM2852" s="30">
        <f t="shared" si="728"/>
        <v>430.76923076923077</v>
      </c>
      <c r="AN2852" s="30">
        <f t="shared" si="729"/>
        <v>0</v>
      </c>
      <c r="AO2852" s="30">
        <f t="shared" si="730"/>
        <v>517.09720498851505</v>
      </c>
      <c r="AP2852" s="30">
        <f t="shared" si="731"/>
        <v>1241.5527950114852</v>
      </c>
      <c r="AQ2852" s="19">
        <f t="shared" si="732"/>
        <v>0.70596923493104657</v>
      </c>
    </row>
    <row r="2853" spans="1:43" x14ac:dyDescent="0.2">
      <c r="A2853" s="23" t="s">
        <v>5665</v>
      </c>
      <c r="B2853" s="6" t="s">
        <v>5674</v>
      </c>
      <c r="C2853" s="6" t="s">
        <v>5670</v>
      </c>
      <c r="D2853" s="4">
        <v>171750</v>
      </c>
      <c r="E2853" s="4">
        <v>172220</v>
      </c>
      <c r="F2853" s="5" t="s">
        <v>3581</v>
      </c>
      <c r="G2853" s="2">
        <v>5</v>
      </c>
      <c r="H2853" s="4">
        <v>172243</v>
      </c>
      <c r="I2853" s="5" t="s">
        <v>3584</v>
      </c>
      <c r="J2853" s="15">
        <v>45267</v>
      </c>
      <c r="K2853" s="24">
        <v>1296588236</v>
      </c>
      <c r="L2853" s="15">
        <v>45273</v>
      </c>
      <c r="M2853" s="15">
        <v>45291</v>
      </c>
      <c r="N2853" s="15"/>
      <c r="O2853" s="26" t="e">
        <f>VLOOKUP(D2853,quash!A$2:$I$7791,9,FALSE)</f>
        <v>#N/A</v>
      </c>
      <c r="P2853" s="7">
        <v>10000</v>
      </c>
      <c r="Q2853" s="26">
        <v>132</v>
      </c>
      <c r="R2853" s="19">
        <v>5.8283715876113903E-2</v>
      </c>
      <c r="S2853" s="26">
        <v>16</v>
      </c>
      <c r="T2853" s="8">
        <v>8000</v>
      </c>
      <c r="U2853" s="4">
        <v>142</v>
      </c>
      <c r="V2853" s="10">
        <v>2013.74</v>
      </c>
      <c r="W2853" s="14" t="s">
        <v>5281</v>
      </c>
      <c r="X2853" s="18">
        <v>1</v>
      </c>
      <c r="Y2853" s="9">
        <v>8000</v>
      </c>
      <c r="Z2853" s="19">
        <f t="shared" si="725"/>
        <v>0</v>
      </c>
      <c r="AA2853" s="25">
        <v>2013.74</v>
      </c>
      <c r="AB2853" s="30">
        <f t="shared" si="726"/>
        <v>1015000</v>
      </c>
      <c r="AC2853" s="30">
        <f t="shared" si="719"/>
        <v>7.8817733990147777E-3</v>
      </c>
      <c r="AD2853" s="31">
        <f t="shared" si="720"/>
        <v>1.0403940886699508</v>
      </c>
      <c r="AE2853" s="31">
        <f t="shared" si="721"/>
        <v>1.1192118226600984</v>
      </c>
      <c r="AG2853" s="30">
        <f t="shared" si="727"/>
        <v>6126000</v>
      </c>
      <c r="AH2853" s="30">
        <f t="shared" si="733"/>
        <v>1.3059092393078681E-3</v>
      </c>
      <c r="AI2853" s="31">
        <f t="shared" si="734"/>
        <v>0.17238001958863858</v>
      </c>
      <c r="AJ2853" s="31">
        <f t="shared" si="735"/>
        <v>0.18543911198171725</v>
      </c>
      <c r="AK2853" s="30">
        <f>IF(W2853="si",($S2853*'COSTOS DE CREDITOS'!$C$27)/DATA!$G2853,"")</f>
        <v>65.906835757745824</v>
      </c>
      <c r="AL2853" s="90">
        <f>IF(W2853="si",'COSTOS DE CREDITOS'!$C$35,"")</f>
        <v>20.421138461538462</v>
      </c>
      <c r="AM2853" s="30">
        <f t="shared" si="728"/>
        <v>492.30769230769232</v>
      </c>
      <c r="AN2853" s="30">
        <f t="shared" si="729"/>
        <v>0</v>
      </c>
      <c r="AO2853" s="30">
        <f t="shared" si="730"/>
        <v>578.63566652697659</v>
      </c>
      <c r="AP2853" s="30">
        <f t="shared" si="731"/>
        <v>1435.1043334730234</v>
      </c>
      <c r="AQ2853" s="19">
        <f t="shared" si="732"/>
        <v>0.71265621851531147</v>
      </c>
    </row>
    <row r="2854" spans="1:43" x14ac:dyDescent="0.2">
      <c r="A2854" s="23" t="s">
        <v>5665</v>
      </c>
      <c r="B2854" s="6" t="s">
        <v>5674</v>
      </c>
      <c r="C2854" s="6" t="s">
        <v>5670</v>
      </c>
      <c r="D2854" s="4">
        <v>171761</v>
      </c>
      <c r="E2854" s="4">
        <v>172220</v>
      </c>
      <c r="F2854" s="5" t="s">
        <v>3581</v>
      </c>
      <c r="G2854" s="2">
        <v>5</v>
      </c>
      <c r="H2854" s="4">
        <v>172245</v>
      </c>
      <c r="I2854" s="5" t="s">
        <v>3585</v>
      </c>
      <c r="J2854" s="15">
        <v>45267</v>
      </c>
      <c r="K2854" s="24">
        <v>1296614563</v>
      </c>
      <c r="L2854" s="15">
        <v>45273</v>
      </c>
      <c r="M2854" s="15">
        <v>45291</v>
      </c>
      <c r="N2854" s="15"/>
      <c r="O2854" s="26" t="e">
        <f>VLOOKUP(D2854,quash!A$2:$I$7791,9,FALSE)</f>
        <v>#N/A</v>
      </c>
      <c r="P2854" s="7">
        <v>10000</v>
      </c>
      <c r="Q2854" s="26">
        <v>132</v>
      </c>
      <c r="R2854" s="19">
        <v>5.8283715876113903E-2</v>
      </c>
      <c r="S2854" s="26">
        <v>16</v>
      </c>
      <c r="T2854" s="8">
        <v>9000</v>
      </c>
      <c r="U2854" s="4">
        <v>142</v>
      </c>
      <c r="V2854" s="10">
        <v>2255.2800000000002</v>
      </c>
      <c r="W2854" s="14" t="s">
        <v>5281</v>
      </c>
      <c r="X2854" s="18">
        <v>1</v>
      </c>
      <c r="Y2854" s="9">
        <v>9000</v>
      </c>
      <c r="Z2854" s="19">
        <f t="shared" si="725"/>
        <v>0</v>
      </c>
      <c r="AA2854" s="25">
        <v>2255.2800000000002</v>
      </c>
      <c r="AB2854" s="30">
        <f t="shared" si="726"/>
        <v>1015000</v>
      </c>
      <c r="AC2854" s="30">
        <f t="shared" si="719"/>
        <v>8.8669950738916262E-3</v>
      </c>
      <c r="AD2854" s="31">
        <f t="shared" si="720"/>
        <v>1.1704433497536946</v>
      </c>
      <c r="AE2854" s="31">
        <f t="shared" si="721"/>
        <v>1.2591133004926109</v>
      </c>
      <c r="AG2854" s="30">
        <f t="shared" si="727"/>
        <v>6126000</v>
      </c>
      <c r="AH2854" s="30">
        <f t="shared" si="733"/>
        <v>1.4691478942213516E-3</v>
      </c>
      <c r="AI2854" s="31">
        <f t="shared" si="734"/>
        <v>0.19392752203721841</v>
      </c>
      <c r="AJ2854" s="31">
        <f t="shared" si="735"/>
        <v>0.20861900097943192</v>
      </c>
      <c r="AK2854" s="30">
        <f>IF(W2854="si",($S2854*'COSTOS DE CREDITOS'!$C$27)/DATA!$G2854,"")</f>
        <v>65.906835757745824</v>
      </c>
      <c r="AL2854" s="90">
        <f>IF(W2854="si",'COSTOS DE CREDITOS'!$C$35,"")</f>
        <v>20.421138461538462</v>
      </c>
      <c r="AM2854" s="30">
        <f t="shared" si="728"/>
        <v>553.84615384615392</v>
      </c>
      <c r="AN2854" s="30">
        <f t="shared" si="729"/>
        <v>0</v>
      </c>
      <c r="AO2854" s="30">
        <f t="shared" si="730"/>
        <v>640.17412806543825</v>
      </c>
      <c r="AP2854" s="30">
        <f t="shared" si="731"/>
        <v>1615.1058719345619</v>
      </c>
      <c r="AQ2854" s="19">
        <f t="shared" si="732"/>
        <v>0.71614428006037467</v>
      </c>
    </row>
    <row r="2855" spans="1:43" x14ac:dyDescent="0.2">
      <c r="A2855" s="23" t="s">
        <v>5665</v>
      </c>
      <c r="B2855" s="6" t="s">
        <v>5674</v>
      </c>
      <c r="C2855" s="6" t="s">
        <v>5670</v>
      </c>
      <c r="D2855" s="4">
        <v>172163</v>
      </c>
      <c r="E2855" s="4">
        <v>172220</v>
      </c>
      <c r="F2855" s="5" t="s">
        <v>3581</v>
      </c>
      <c r="G2855" s="2">
        <v>5</v>
      </c>
      <c r="H2855" s="4">
        <v>172250</v>
      </c>
      <c r="I2855" s="5" t="s">
        <v>3586</v>
      </c>
      <c r="J2855" s="15">
        <v>45272</v>
      </c>
      <c r="K2855" s="24">
        <v>1299572697</v>
      </c>
      <c r="L2855" s="15">
        <v>45273</v>
      </c>
      <c r="M2855" s="15">
        <v>45291</v>
      </c>
      <c r="N2855" s="15"/>
      <c r="O2855" s="26" t="e">
        <f>VLOOKUP(D2855,quash!A$2:$I$7791,9,FALSE)</f>
        <v>#N/A</v>
      </c>
      <c r="P2855" s="7">
        <v>8000</v>
      </c>
      <c r="Q2855" s="26">
        <v>138</v>
      </c>
      <c r="R2855" s="19">
        <v>3.9770556926914676E-2</v>
      </c>
      <c r="S2855" s="26">
        <v>16</v>
      </c>
      <c r="T2855" s="8">
        <v>7000</v>
      </c>
      <c r="U2855" s="4">
        <v>142</v>
      </c>
      <c r="V2855" s="10">
        <v>1758.65</v>
      </c>
      <c r="W2855" s="14" t="s">
        <v>5281</v>
      </c>
      <c r="X2855" s="18">
        <v>1</v>
      </c>
      <c r="Y2855" s="9">
        <v>7000</v>
      </c>
      <c r="Z2855" s="19">
        <f t="shared" si="725"/>
        <v>0</v>
      </c>
      <c r="AA2855" s="25">
        <v>1758.65</v>
      </c>
      <c r="AB2855" s="30">
        <f t="shared" si="726"/>
        <v>1015000</v>
      </c>
      <c r="AC2855" s="30">
        <f t="shared" si="719"/>
        <v>6.8965517241379309E-3</v>
      </c>
      <c r="AD2855" s="31">
        <f t="shared" si="720"/>
        <v>0.9517241379310345</v>
      </c>
      <c r="AE2855" s="31">
        <f t="shared" si="721"/>
        <v>0.97931034482758617</v>
      </c>
      <c r="AG2855" s="30">
        <f t="shared" si="727"/>
        <v>6126000</v>
      </c>
      <c r="AH2855" s="30">
        <f t="shared" si="733"/>
        <v>1.1426705843943846E-3</v>
      </c>
      <c r="AI2855" s="31">
        <f t="shared" si="734"/>
        <v>0.15768854064642507</v>
      </c>
      <c r="AJ2855" s="31">
        <f t="shared" si="735"/>
        <v>0.16225922298400261</v>
      </c>
      <c r="AK2855" s="30">
        <f>IF(W2855="si",($S2855*'COSTOS DE CREDITOS'!$C$27)/DATA!$G2855,"")</f>
        <v>65.906835757745824</v>
      </c>
      <c r="AL2855" s="90">
        <f>IF(W2855="si",'COSTOS DE CREDITOS'!$C$35,"")</f>
        <v>20.421138461538462</v>
      </c>
      <c r="AM2855" s="30">
        <f t="shared" si="728"/>
        <v>430.76923076923077</v>
      </c>
      <c r="AN2855" s="30">
        <f t="shared" si="729"/>
        <v>0</v>
      </c>
      <c r="AO2855" s="30">
        <f t="shared" si="730"/>
        <v>517.09720498851505</v>
      </c>
      <c r="AP2855" s="30">
        <f t="shared" si="731"/>
        <v>1241.5527950114852</v>
      </c>
      <c r="AQ2855" s="19">
        <f t="shared" si="732"/>
        <v>0.70596923493104657</v>
      </c>
    </row>
    <row r="2856" spans="1:43" x14ac:dyDescent="0.2">
      <c r="A2856" s="23" t="s">
        <v>5665</v>
      </c>
      <c r="B2856" s="6" t="s">
        <v>5672</v>
      </c>
      <c r="C2856" s="6" t="s">
        <v>5667</v>
      </c>
      <c r="D2856" s="4">
        <v>172058</v>
      </c>
      <c r="E2856" s="4">
        <v>172223</v>
      </c>
      <c r="F2856" s="5" t="s">
        <v>1484</v>
      </c>
      <c r="G2856" s="2">
        <v>5</v>
      </c>
      <c r="H2856" s="4">
        <v>172283</v>
      </c>
      <c r="I2856" s="5" t="s">
        <v>3587</v>
      </c>
      <c r="J2856" s="15">
        <v>45271</v>
      </c>
      <c r="K2856" s="24">
        <v>1299067028</v>
      </c>
      <c r="L2856" s="15">
        <v>45273</v>
      </c>
      <c r="M2856" s="15">
        <v>45291</v>
      </c>
      <c r="N2856" s="15"/>
      <c r="O2856" s="26" t="e">
        <f>VLOOKUP(D2856,quash!A$2:$I$7791,9,FALSE)</f>
        <v>#N/A</v>
      </c>
      <c r="P2856" s="7">
        <v>7000</v>
      </c>
      <c r="Q2856" s="26">
        <v>112</v>
      </c>
      <c r="R2856" s="19">
        <v>3.3220596517330447E-2</v>
      </c>
      <c r="S2856" s="26">
        <v>16</v>
      </c>
      <c r="T2856" s="8">
        <v>5000</v>
      </c>
      <c r="U2856" s="4">
        <v>147</v>
      </c>
      <c r="V2856" s="10">
        <v>1303.3399999999999</v>
      </c>
      <c r="W2856" s="14" t="s">
        <v>5281</v>
      </c>
      <c r="X2856" s="18">
        <v>1</v>
      </c>
      <c r="Y2856" s="9">
        <v>5000</v>
      </c>
      <c r="Z2856" s="19">
        <f t="shared" si="725"/>
        <v>0</v>
      </c>
      <c r="AA2856" s="25">
        <v>1303.3399999999999</v>
      </c>
      <c r="AB2856" s="30">
        <f t="shared" si="726"/>
        <v>1015000</v>
      </c>
      <c r="AC2856" s="30">
        <f t="shared" si="719"/>
        <v>4.9261083743842365E-3</v>
      </c>
      <c r="AD2856" s="31">
        <f t="shared" si="720"/>
        <v>0.55172413793103448</v>
      </c>
      <c r="AE2856" s="31">
        <f t="shared" si="721"/>
        <v>0.72413793103448276</v>
      </c>
      <c r="AG2856" s="30">
        <f t="shared" si="727"/>
        <v>6126000</v>
      </c>
      <c r="AH2856" s="30">
        <f t="shared" si="733"/>
        <v>8.1619327456741752E-4</v>
      </c>
      <c r="AI2856" s="31">
        <f t="shared" si="734"/>
        <v>9.1413646751550767E-2</v>
      </c>
      <c r="AJ2856" s="31">
        <f t="shared" si="735"/>
        <v>0.11998041136141037</v>
      </c>
      <c r="AK2856" s="30">
        <f>IF(W2856="si",($S2856*'COSTOS DE CREDITOS'!$C$27)/DATA!$G2856,"")</f>
        <v>65.906835757745824</v>
      </c>
      <c r="AL2856" s="90">
        <f>IF(W2856="si",'COSTOS DE CREDITOS'!$C$35,"")</f>
        <v>20.421138461538462</v>
      </c>
      <c r="AM2856" s="30">
        <f t="shared" si="728"/>
        <v>307.69230769230774</v>
      </c>
      <c r="AN2856" s="30">
        <f t="shared" si="729"/>
        <v>0</v>
      </c>
      <c r="AO2856" s="30">
        <f t="shared" si="730"/>
        <v>394.02028191159201</v>
      </c>
      <c r="AP2856" s="30">
        <f t="shared" si="731"/>
        <v>909.31971808840785</v>
      </c>
      <c r="AQ2856" s="19">
        <f t="shared" si="732"/>
        <v>0.69768419452208008</v>
      </c>
    </row>
    <row r="2857" spans="1:43" x14ac:dyDescent="0.2">
      <c r="A2857" s="23" t="s">
        <v>5665</v>
      </c>
      <c r="B2857" s="6" t="s">
        <v>5681</v>
      </c>
      <c r="C2857" s="6" t="s">
        <v>5667</v>
      </c>
      <c r="D2857" s="4">
        <v>172045</v>
      </c>
      <c r="E2857" s="4">
        <v>172342</v>
      </c>
      <c r="F2857" s="5" t="s">
        <v>1158</v>
      </c>
      <c r="G2857" s="2">
        <v>5</v>
      </c>
      <c r="H2857" s="4">
        <v>172351</v>
      </c>
      <c r="I2857" s="5" t="s">
        <v>3588</v>
      </c>
      <c r="J2857" s="15">
        <v>45271</v>
      </c>
      <c r="K2857" s="24">
        <v>1299021114</v>
      </c>
      <c r="L2857" s="15">
        <v>45273</v>
      </c>
      <c r="M2857" s="15">
        <v>45291</v>
      </c>
      <c r="N2857" s="15"/>
      <c r="O2857" s="26" t="e">
        <f>VLOOKUP(D2857,quash!A$2:$I$7791,9,FALSE)</f>
        <v>#N/A</v>
      </c>
      <c r="P2857" s="7">
        <v>10000</v>
      </c>
      <c r="Q2857" s="26">
        <v>132</v>
      </c>
      <c r="R2857" s="19">
        <v>5.8283715876113903E-2</v>
      </c>
      <c r="S2857" s="26">
        <v>16</v>
      </c>
      <c r="T2857" s="8">
        <v>10000</v>
      </c>
      <c r="U2857" s="4">
        <v>142</v>
      </c>
      <c r="V2857" s="10">
        <v>2510.34</v>
      </c>
      <c r="W2857" s="14" t="s">
        <v>5281</v>
      </c>
      <c r="X2857" s="18">
        <v>1</v>
      </c>
      <c r="Y2857" s="9">
        <v>10000</v>
      </c>
      <c r="Z2857" s="19">
        <f t="shared" si="725"/>
        <v>0</v>
      </c>
      <c r="AA2857" s="25">
        <v>2510.34</v>
      </c>
      <c r="AB2857" s="30">
        <f t="shared" si="726"/>
        <v>1015000</v>
      </c>
      <c r="AC2857" s="30">
        <f t="shared" si="719"/>
        <v>9.852216748768473E-3</v>
      </c>
      <c r="AD2857" s="31">
        <f t="shared" si="720"/>
        <v>1.3004926108374384</v>
      </c>
      <c r="AE2857" s="31">
        <f t="shared" si="721"/>
        <v>1.3990147783251232</v>
      </c>
      <c r="AG2857" s="30">
        <f t="shared" si="727"/>
        <v>6126000</v>
      </c>
      <c r="AH2857" s="30">
        <f t="shared" si="733"/>
        <v>1.632386549134835E-3</v>
      </c>
      <c r="AI2857" s="31">
        <f t="shared" si="734"/>
        <v>0.21547502448579822</v>
      </c>
      <c r="AJ2857" s="31">
        <f t="shared" si="735"/>
        <v>0.23179888997714657</v>
      </c>
      <c r="AK2857" s="30">
        <f>IF(W2857="si",($S2857*'COSTOS DE CREDITOS'!$C$27)/DATA!$G2857,"")</f>
        <v>65.906835757745824</v>
      </c>
      <c r="AL2857" s="90">
        <f>IF(W2857="si",'COSTOS DE CREDITOS'!$C$35,"")</f>
        <v>20.421138461538462</v>
      </c>
      <c r="AM2857" s="30">
        <f t="shared" si="728"/>
        <v>615.38461538461547</v>
      </c>
      <c r="AN2857" s="30">
        <f t="shared" si="729"/>
        <v>0</v>
      </c>
      <c r="AO2857" s="30">
        <f t="shared" si="730"/>
        <v>701.7125896038998</v>
      </c>
      <c r="AP2857" s="30">
        <f t="shared" si="731"/>
        <v>1808.6274103961005</v>
      </c>
      <c r="AQ2857" s="19">
        <f t="shared" si="732"/>
        <v>0.72047109570659762</v>
      </c>
    </row>
    <row r="2858" spans="1:43" x14ac:dyDescent="0.2">
      <c r="A2858" s="23" t="s">
        <v>5665</v>
      </c>
      <c r="B2858" s="6" t="s">
        <v>5668</v>
      </c>
      <c r="C2858" s="6" t="s">
        <v>5667</v>
      </c>
      <c r="D2858" s="4">
        <v>172211</v>
      </c>
      <c r="E2858" s="4">
        <v>172313</v>
      </c>
      <c r="F2858" s="5" t="s">
        <v>3589</v>
      </c>
      <c r="G2858" s="2">
        <v>5</v>
      </c>
      <c r="H2858" s="4">
        <v>172314</v>
      </c>
      <c r="I2858" s="5" t="s">
        <v>3590</v>
      </c>
      <c r="J2858" s="15">
        <v>45272</v>
      </c>
      <c r="K2858" s="24">
        <v>1299710977</v>
      </c>
      <c r="L2858" s="15">
        <v>45273</v>
      </c>
      <c r="M2858" s="15">
        <v>45291</v>
      </c>
      <c r="N2858" s="15"/>
      <c r="O2858" s="26" t="e">
        <f>VLOOKUP(D2858,quash!A$2:$I$7791,9,FALSE)</f>
        <v>#N/A</v>
      </c>
      <c r="P2858" s="7">
        <v>10000</v>
      </c>
      <c r="Q2858" s="26">
        <v>100</v>
      </c>
      <c r="R2858" s="19">
        <v>1.82981294070719E-2</v>
      </c>
      <c r="S2858" s="26">
        <v>16</v>
      </c>
      <c r="T2858" s="8">
        <v>8000</v>
      </c>
      <c r="U2858" s="4">
        <v>142</v>
      </c>
      <c r="V2858" s="10">
        <v>2013.74</v>
      </c>
      <c r="W2858" s="14" t="s">
        <v>5281</v>
      </c>
      <c r="X2858" s="18">
        <v>1</v>
      </c>
      <c r="Y2858" s="9">
        <v>8000</v>
      </c>
      <c r="Z2858" s="19">
        <f t="shared" si="725"/>
        <v>0</v>
      </c>
      <c r="AA2858" s="25">
        <v>2013.74</v>
      </c>
      <c r="AB2858" s="30">
        <f t="shared" si="726"/>
        <v>1015000</v>
      </c>
      <c r="AC2858" s="30">
        <f t="shared" si="719"/>
        <v>7.8817733990147777E-3</v>
      </c>
      <c r="AD2858" s="31">
        <f t="shared" si="720"/>
        <v>0.78817733990147776</v>
      </c>
      <c r="AE2858" s="31">
        <f t="shared" si="721"/>
        <v>1.1192118226600984</v>
      </c>
      <c r="AG2858" s="30">
        <f t="shared" si="727"/>
        <v>6126000</v>
      </c>
      <c r="AH2858" s="30">
        <f t="shared" si="733"/>
        <v>1.3059092393078681E-3</v>
      </c>
      <c r="AI2858" s="31">
        <f t="shared" si="734"/>
        <v>0.13059092393078681</v>
      </c>
      <c r="AJ2858" s="31">
        <f t="shared" si="735"/>
        <v>0.18543911198171725</v>
      </c>
      <c r="AK2858" s="30">
        <f>IF(W2858="si",($S2858*'COSTOS DE CREDITOS'!$C$27)/DATA!$G2858,"")</f>
        <v>65.906835757745824</v>
      </c>
      <c r="AL2858" s="90">
        <f>IF(W2858="si",'COSTOS DE CREDITOS'!$C$35,"")</f>
        <v>20.421138461538462</v>
      </c>
      <c r="AM2858" s="30">
        <f t="shared" si="728"/>
        <v>492.30769230769232</v>
      </c>
      <c r="AN2858" s="30">
        <f t="shared" si="729"/>
        <v>0</v>
      </c>
      <c r="AO2858" s="30">
        <f t="shared" si="730"/>
        <v>578.63566652697659</v>
      </c>
      <c r="AP2858" s="30">
        <f t="shared" si="731"/>
        <v>1435.1043334730234</v>
      </c>
      <c r="AQ2858" s="19">
        <f t="shared" si="732"/>
        <v>0.71265621851531147</v>
      </c>
    </row>
    <row r="2859" spans="1:43" x14ac:dyDescent="0.2">
      <c r="A2859" s="23" t="s">
        <v>5665</v>
      </c>
      <c r="B2859" s="6" t="s">
        <v>5668</v>
      </c>
      <c r="C2859" s="6" t="s">
        <v>5667</v>
      </c>
      <c r="D2859" s="4">
        <v>170714</v>
      </c>
      <c r="E2859" s="4">
        <v>172313</v>
      </c>
      <c r="F2859" s="5" t="s">
        <v>3589</v>
      </c>
      <c r="G2859" s="2">
        <v>5</v>
      </c>
      <c r="H2859" s="4">
        <v>172370</v>
      </c>
      <c r="I2859" s="5" t="s">
        <v>3591</v>
      </c>
      <c r="J2859" s="15">
        <v>45272</v>
      </c>
      <c r="K2859" s="24">
        <v>1291710738</v>
      </c>
      <c r="L2859" s="15">
        <v>45273</v>
      </c>
      <c r="M2859" s="15">
        <v>45291</v>
      </c>
      <c r="N2859" s="15"/>
      <c r="O2859" s="26" t="e">
        <f>VLOOKUP(D2859,quash!A$2:$I$7791,9,FALSE)</f>
        <v>#N/A</v>
      </c>
      <c r="P2859" s="7">
        <v>10000</v>
      </c>
      <c r="Q2859" s="26">
        <v>110</v>
      </c>
      <c r="R2859" s="19">
        <v>3.11605023919212E-2</v>
      </c>
      <c r="S2859" s="26">
        <v>16</v>
      </c>
      <c r="T2859" s="8">
        <v>8000</v>
      </c>
      <c r="U2859" s="4">
        <v>142</v>
      </c>
      <c r="V2859" s="10">
        <v>2013.74</v>
      </c>
      <c r="W2859" s="14" t="s">
        <v>5281</v>
      </c>
      <c r="X2859" s="18">
        <v>1</v>
      </c>
      <c r="Y2859" s="9">
        <v>8000</v>
      </c>
      <c r="Z2859" s="19">
        <f t="shared" si="725"/>
        <v>0</v>
      </c>
      <c r="AA2859" s="25">
        <v>2013.74</v>
      </c>
      <c r="AB2859" s="30">
        <f t="shared" si="726"/>
        <v>1015000</v>
      </c>
      <c r="AC2859" s="30">
        <f t="shared" si="719"/>
        <v>7.8817733990147777E-3</v>
      </c>
      <c r="AD2859" s="31">
        <f t="shared" si="720"/>
        <v>0.86699507389162556</v>
      </c>
      <c r="AE2859" s="31">
        <f t="shared" si="721"/>
        <v>1.1192118226600984</v>
      </c>
      <c r="AG2859" s="30">
        <f t="shared" si="727"/>
        <v>6126000</v>
      </c>
      <c r="AH2859" s="30">
        <f t="shared" si="733"/>
        <v>1.3059092393078681E-3</v>
      </c>
      <c r="AI2859" s="31">
        <f t="shared" si="734"/>
        <v>0.14365001632386548</v>
      </c>
      <c r="AJ2859" s="31">
        <f t="shared" si="735"/>
        <v>0.18543911198171725</v>
      </c>
      <c r="AK2859" s="30">
        <f>IF(W2859="si",($S2859*'COSTOS DE CREDITOS'!$C$27)/DATA!$G2859,"")</f>
        <v>65.906835757745824</v>
      </c>
      <c r="AL2859" s="90">
        <f>IF(W2859="si",'COSTOS DE CREDITOS'!$C$35,"")</f>
        <v>20.421138461538462</v>
      </c>
      <c r="AM2859" s="30">
        <f t="shared" si="728"/>
        <v>492.30769230769232</v>
      </c>
      <c r="AN2859" s="30">
        <f t="shared" si="729"/>
        <v>0</v>
      </c>
      <c r="AO2859" s="30">
        <f t="shared" si="730"/>
        <v>578.63566652697659</v>
      </c>
      <c r="AP2859" s="30">
        <f t="shared" si="731"/>
        <v>1435.1043334730234</v>
      </c>
      <c r="AQ2859" s="19">
        <f t="shared" si="732"/>
        <v>0.71265621851531147</v>
      </c>
    </row>
    <row r="2860" spans="1:43" x14ac:dyDescent="0.2">
      <c r="A2860" s="23" t="s">
        <v>5665</v>
      </c>
      <c r="B2860" s="6" t="s">
        <v>5668</v>
      </c>
      <c r="C2860" s="6" t="s">
        <v>5667</v>
      </c>
      <c r="D2860" s="4">
        <v>171360</v>
      </c>
      <c r="E2860" s="4">
        <v>172313</v>
      </c>
      <c r="F2860" s="5" t="s">
        <v>3589</v>
      </c>
      <c r="G2860" s="2">
        <v>5</v>
      </c>
      <c r="H2860" s="4">
        <v>172371</v>
      </c>
      <c r="I2860" s="5" t="s">
        <v>3592</v>
      </c>
      <c r="J2860" s="15">
        <v>45264</v>
      </c>
      <c r="K2860" s="24">
        <v>1294544321</v>
      </c>
      <c r="L2860" s="15">
        <v>45273</v>
      </c>
      <c r="M2860" s="15">
        <v>45291</v>
      </c>
      <c r="N2860" s="15"/>
      <c r="O2860" s="26" t="e">
        <f>VLOOKUP(D2860,quash!A$2:$I$7791,9,FALSE)</f>
        <v>#N/A</v>
      </c>
      <c r="P2860" s="7">
        <v>9000</v>
      </c>
      <c r="Q2860" s="26">
        <v>100</v>
      </c>
      <c r="R2860" s="19">
        <v>1.8298129407071966E-2</v>
      </c>
      <c r="S2860" s="26">
        <v>16</v>
      </c>
      <c r="T2860" s="8">
        <v>6000</v>
      </c>
      <c r="U2860" s="4">
        <v>142</v>
      </c>
      <c r="V2860" s="10">
        <v>1503.37</v>
      </c>
      <c r="W2860" s="14" t="s">
        <v>5281</v>
      </c>
      <c r="X2860" s="18">
        <v>1</v>
      </c>
      <c r="Y2860" s="9">
        <v>6000</v>
      </c>
      <c r="Z2860" s="19">
        <f t="shared" si="725"/>
        <v>0</v>
      </c>
      <c r="AA2860" s="25">
        <v>1503.37</v>
      </c>
      <c r="AB2860" s="30">
        <f t="shared" si="726"/>
        <v>1015000</v>
      </c>
      <c r="AC2860" s="30">
        <f t="shared" si="719"/>
        <v>5.9113300492610842E-3</v>
      </c>
      <c r="AD2860" s="31">
        <f t="shared" si="720"/>
        <v>0.59113300492610843</v>
      </c>
      <c r="AE2860" s="31">
        <f t="shared" si="721"/>
        <v>0.839408866995074</v>
      </c>
      <c r="AG2860" s="30">
        <f t="shared" si="727"/>
        <v>6126000</v>
      </c>
      <c r="AH2860" s="30">
        <f t="shared" si="733"/>
        <v>9.7943192948090111E-4</v>
      </c>
      <c r="AI2860" s="31">
        <f t="shared" si="734"/>
        <v>9.7943192948090105E-2</v>
      </c>
      <c r="AJ2860" s="31">
        <f t="shared" si="735"/>
        <v>0.13907933398628797</v>
      </c>
      <c r="AK2860" s="30">
        <f>IF(W2860="si",($S2860*'COSTOS DE CREDITOS'!$C$27)/DATA!$G2860,"")</f>
        <v>65.906835757745824</v>
      </c>
      <c r="AL2860" s="90">
        <f>IF(W2860="si",'COSTOS DE CREDITOS'!$C$35,"")</f>
        <v>20.421138461538462</v>
      </c>
      <c r="AM2860" s="30">
        <f t="shared" si="728"/>
        <v>369.23076923076923</v>
      </c>
      <c r="AN2860" s="30">
        <f t="shared" si="729"/>
        <v>0</v>
      </c>
      <c r="AO2860" s="30">
        <f t="shared" si="730"/>
        <v>455.5587434500535</v>
      </c>
      <c r="AP2860" s="30">
        <f t="shared" si="731"/>
        <v>1047.8112565499464</v>
      </c>
      <c r="AQ2860" s="19">
        <f t="shared" si="732"/>
        <v>0.69697496727348984</v>
      </c>
    </row>
    <row r="2861" spans="1:43" x14ac:dyDescent="0.2">
      <c r="A2861" s="23" t="s">
        <v>5665</v>
      </c>
      <c r="B2861" s="6" t="s">
        <v>5668</v>
      </c>
      <c r="C2861" s="6" t="s">
        <v>5667</v>
      </c>
      <c r="D2861" s="4">
        <v>171362</v>
      </c>
      <c r="E2861" s="4">
        <v>172313</v>
      </c>
      <c r="F2861" s="5" t="s">
        <v>3589</v>
      </c>
      <c r="G2861" s="2">
        <v>5</v>
      </c>
      <c r="H2861" s="4">
        <v>172372</v>
      </c>
      <c r="I2861" s="5" t="s">
        <v>3593</v>
      </c>
      <c r="J2861" s="15">
        <v>45264</v>
      </c>
      <c r="K2861" s="24">
        <v>1294544620</v>
      </c>
      <c r="L2861" s="15">
        <v>45273</v>
      </c>
      <c r="M2861" s="15">
        <v>45291</v>
      </c>
      <c r="N2861" s="15"/>
      <c r="O2861" s="26" t="e">
        <f>VLOOKUP(D2861,quash!A$2:$I$7791,9,FALSE)</f>
        <v>#N/A</v>
      </c>
      <c r="P2861" s="7">
        <v>9000</v>
      </c>
      <c r="Q2861" s="26">
        <v>146</v>
      </c>
      <c r="R2861" s="19">
        <v>5.2439109759484744E-2</v>
      </c>
      <c r="S2861" s="26">
        <v>16</v>
      </c>
      <c r="T2861" s="8">
        <v>6000</v>
      </c>
      <c r="U2861" s="4">
        <v>142</v>
      </c>
      <c r="V2861" s="10">
        <v>1503.37</v>
      </c>
      <c r="W2861" s="14" t="s">
        <v>5281</v>
      </c>
      <c r="X2861" s="18">
        <v>1</v>
      </c>
      <c r="Y2861" s="9">
        <v>6000</v>
      </c>
      <c r="Z2861" s="19">
        <f t="shared" si="725"/>
        <v>0</v>
      </c>
      <c r="AA2861" s="25">
        <v>1503.37</v>
      </c>
      <c r="AB2861" s="30">
        <f t="shared" si="726"/>
        <v>1015000</v>
      </c>
      <c r="AC2861" s="30">
        <f t="shared" si="719"/>
        <v>5.9113300492610842E-3</v>
      </c>
      <c r="AD2861" s="31">
        <f t="shared" si="720"/>
        <v>0.86305418719211824</v>
      </c>
      <c r="AE2861" s="31">
        <f t="shared" si="721"/>
        <v>0.839408866995074</v>
      </c>
      <c r="AG2861" s="30">
        <f t="shared" si="727"/>
        <v>6126000</v>
      </c>
      <c r="AH2861" s="30">
        <f t="shared" si="733"/>
        <v>9.7943192948090111E-4</v>
      </c>
      <c r="AI2861" s="31">
        <f t="shared" si="734"/>
        <v>0.14299706170421156</v>
      </c>
      <c r="AJ2861" s="31">
        <f t="shared" si="735"/>
        <v>0.13907933398628797</v>
      </c>
      <c r="AK2861" s="30">
        <f>IF(W2861="si",($S2861*'COSTOS DE CREDITOS'!$C$27)/DATA!$G2861,"")</f>
        <v>65.906835757745824</v>
      </c>
      <c r="AL2861" s="90">
        <f>IF(W2861="si",'COSTOS DE CREDITOS'!$C$35,"")</f>
        <v>20.421138461538462</v>
      </c>
      <c r="AM2861" s="30">
        <f t="shared" si="728"/>
        <v>369.23076923076923</v>
      </c>
      <c r="AN2861" s="30">
        <f t="shared" si="729"/>
        <v>0</v>
      </c>
      <c r="AO2861" s="30">
        <f t="shared" si="730"/>
        <v>455.5587434500535</v>
      </c>
      <c r="AP2861" s="30">
        <f t="shared" si="731"/>
        <v>1047.8112565499464</v>
      </c>
      <c r="AQ2861" s="19">
        <f t="shared" si="732"/>
        <v>0.69697496727348984</v>
      </c>
    </row>
    <row r="2862" spans="1:43" x14ac:dyDescent="0.2">
      <c r="A2862" s="23" t="s">
        <v>5665</v>
      </c>
      <c r="B2862" s="6" t="s">
        <v>5668</v>
      </c>
      <c r="C2862" s="6" t="s">
        <v>5667</v>
      </c>
      <c r="D2862" s="4">
        <v>171734</v>
      </c>
      <c r="E2862" s="4">
        <v>172313</v>
      </c>
      <c r="F2862" s="5" t="s">
        <v>3589</v>
      </c>
      <c r="G2862" s="2">
        <v>5</v>
      </c>
      <c r="H2862" s="4">
        <v>172373</v>
      </c>
      <c r="I2862" s="5" t="s">
        <v>3594</v>
      </c>
      <c r="J2862" s="15">
        <v>45267</v>
      </c>
      <c r="K2862" s="24">
        <v>1296498820</v>
      </c>
      <c r="L2862" s="15">
        <v>45273</v>
      </c>
      <c r="M2862" s="15">
        <v>45291</v>
      </c>
      <c r="N2862" s="15"/>
      <c r="O2862" s="26" t="e">
        <f>VLOOKUP(D2862,quash!A$2:$I$7791,9,FALSE)</f>
        <v>#N/A</v>
      </c>
      <c r="P2862" s="7">
        <v>10000</v>
      </c>
      <c r="Q2862" s="26">
        <v>100</v>
      </c>
      <c r="R2862" s="19">
        <v>1.82981294070719E-2</v>
      </c>
      <c r="S2862" s="26">
        <v>16</v>
      </c>
      <c r="T2862" s="8">
        <v>8000</v>
      </c>
      <c r="U2862" s="4">
        <v>142</v>
      </c>
      <c r="V2862" s="10">
        <v>2013.74</v>
      </c>
      <c r="W2862" s="14" t="s">
        <v>5281</v>
      </c>
      <c r="X2862" s="18">
        <v>1</v>
      </c>
      <c r="Y2862" s="9">
        <v>8000</v>
      </c>
      <c r="Z2862" s="19">
        <f t="shared" si="725"/>
        <v>0</v>
      </c>
      <c r="AA2862" s="25">
        <v>2013.74</v>
      </c>
      <c r="AB2862" s="30">
        <f t="shared" si="726"/>
        <v>1015000</v>
      </c>
      <c r="AC2862" s="30">
        <f t="shared" si="719"/>
        <v>7.8817733990147777E-3</v>
      </c>
      <c r="AD2862" s="31">
        <f t="shared" si="720"/>
        <v>0.78817733990147776</v>
      </c>
      <c r="AE2862" s="31">
        <f t="shared" si="721"/>
        <v>1.1192118226600984</v>
      </c>
      <c r="AG2862" s="30">
        <f t="shared" si="727"/>
        <v>6126000</v>
      </c>
      <c r="AH2862" s="30">
        <f t="shared" si="733"/>
        <v>1.3059092393078681E-3</v>
      </c>
      <c r="AI2862" s="31">
        <f t="shared" si="734"/>
        <v>0.13059092393078681</v>
      </c>
      <c r="AJ2862" s="31">
        <f t="shared" si="735"/>
        <v>0.18543911198171725</v>
      </c>
      <c r="AK2862" s="30">
        <f>IF(W2862="si",($S2862*'COSTOS DE CREDITOS'!$C$27)/DATA!$G2862,"")</f>
        <v>65.906835757745824</v>
      </c>
      <c r="AL2862" s="90">
        <f>IF(W2862="si",'COSTOS DE CREDITOS'!$C$35,"")</f>
        <v>20.421138461538462</v>
      </c>
      <c r="AM2862" s="30">
        <f t="shared" si="728"/>
        <v>492.30769230769232</v>
      </c>
      <c r="AN2862" s="30">
        <f t="shared" si="729"/>
        <v>0</v>
      </c>
      <c r="AO2862" s="30">
        <f t="shared" si="730"/>
        <v>578.63566652697659</v>
      </c>
      <c r="AP2862" s="30">
        <f t="shared" si="731"/>
        <v>1435.1043334730234</v>
      </c>
      <c r="AQ2862" s="19">
        <f t="shared" si="732"/>
        <v>0.71265621851531147</v>
      </c>
    </row>
    <row r="2863" spans="1:43" x14ac:dyDescent="0.2">
      <c r="A2863" s="23" t="s">
        <v>5665</v>
      </c>
      <c r="B2863" s="6" t="s">
        <v>5675</v>
      </c>
      <c r="C2863" s="6" t="s">
        <v>5667</v>
      </c>
      <c r="D2863" s="4">
        <v>172046</v>
      </c>
      <c r="E2863" s="4">
        <v>172353</v>
      </c>
      <c r="F2863" s="5" t="s">
        <v>2785</v>
      </c>
      <c r="G2863" s="2">
        <v>6</v>
      </c>
      <c r="H2863" s="4">
        <v>172386</v>
      </c>
      <c r="I2863" s="5" t="s">
        <v>3595</v>
      </c>
      <c r="J2863" s="15">
        <v>45271</v>
      </c>
      <c r="K2863" s="24">
        <v>1299073681</v>
      </c>
      <c r="L2863" s="15">
        <v>45274</v>
      </c>
      <c r="M2863" s="15">
        <v>45291</v>
      </c>
      <c r="N2863" s="15"/>
      <c r="O2863" s="26" t="e">
        <f>VLOOKUP(D2863,quash!A$2:$I$7791,9,FALSE)</f>
        <v>#N/A</v>
      </c>
      <c r="P2863" s="7">
        <v>10000</v>
      </c>
      <c r="Q2863" s="26">
        <v>147</v>
      </c>
      <c r="R2863" s="19">
        <v>7.9000519063170294E-2</v>
      </c>
      <c r="S2863" s="26">
        <v>16</v>
      </c>
      <c r="T2863" s="8">
        <v>5000</v>
      </c>
      <c r="U2863" s="4">
        <v>147</v>
      </c>
      <c r="V2863" s="10">
        <v>1303.3399999999999</v>
      </c>
      <c r="W2863" s="14" t="s">
        <v>5281</v>
      </c>
      <c r="X2863" s="18">
        <v>1</v>
      </c>
      <c r="Y2863" s="9">
        <v>5000</v>
      </c>
      <c r="Z2863" s="19">
        <f t="shared" si="725"/>
        <v>0</v>
      </c>
      <c r="AA2863" s="25">
        <v>1303.3399999999999</v>
      </c>
      <c r="AB2863" s="30">
        <f t="shared" si="726"/>
        <v>1015000</v>
      </c>
      <c r="AC2863" s="30">
        <f t="shared" ref="AC2863:AC2894" si="736">$T2863/AB2863</f>
        <v>4.9261083743842365E-3</v>
      </c>
      <c r="AD2863" s="31">
        <f t="shared" ref="AD2863:AD2894" si="737">AC2863*$Q2863</f>
        <v>0.72413793103448276</v>
      </c>
      <c r="AE2863" s="31">
        <f t="shared" ref="AE2863:AE2894" si="738">AC2863*$U2863</f>
        <v>0.72413793103448276</v>
      </c>
      <c r="AG2863" s="30">
        <f t="shared" si="727"/>
        <v>6126000</v>
      </c>
      <c r="AH2863" s="30">
        <f t="shared" si="733"/>
        <v>8.1619327456741752E-4</v>
      </c>
      <c r="AI2863" s="31">
        <f t="shared" si="734"/>
        <v>0.11998041136141037</v>
      </c>
      <c r="AJ2863" s="31">
        <f t="shared" si="735"/>
        <v>0.11998041136141037</v>
      </c>
      <c r="AK2863" s="30">
        <f>IF(W2863="si",($S2863*'COSTOS DE CREDITOS'!$C$27)/DATA!$G2863,"")</f>
        <v>54.922363131454851</v>
      </c>
      <c r="AL2863" s="90">
        <f>IF(W2863="si",'COSTOS DE CREDITOS'!$C$35,"")</f>
        <v>20.421138461538462</v>
      </c>
      <c r="AM2863" s="30">
        <f t="shared" si="728"/>
        <v>307.69230769230774</v>
      </c>
      <c r="AN2863" s="30">
        <f t="shared" si="729"/>
        <v>0</v>
      </c>
      <c r="AO2863" s="30">
        <f t="shared" si="730"/>
        <v>383.03580928530107</v>
      </c>
      <c r="AP2863" s="30">
        <f t="shared" si="731"/>
        <v>920.30419071469885</v>
      </c>
      <c r="AQ2863" s="19">
        <f t="shared" si="732"/>
        <v>0.70611213552465124</v>
      </c>
    </row>
    <row r="2864" spans="1:43" x14ac:dyDescent="0.2">
      <c r="A2864" s="23" t="s">
        <v>5665</v>
      </c>
      <c r="B2864" s="6" t="s">
        <v>5673</v>
      </c>
      <c r="C2864" s="6" t="s">
        <v>5667</v>
      </c>
      <c r="D2864" s="4">
        <v>172158</v>
      </c>
      <c r="E2864" s="4">
        <v>172252</v>
      </c>
      <c r="F2864" s="5" t="s">
        <v>241</v>
      </c>
      <c r="G2864" s="2">
        <v>9</v>
      </c>
      <c r="H2864" s="4">
        <v>172264</v>
      </c>
      <c r="I2864" s="5" t="s">
        <v>3596</v>
      </c>
      <c r="J2864" s="15">
        <v>45272</v>
      </c>
      <c r="K2864" s="24">
        <v>1299567815</v>
      </c>
      <c r="L2864" s="15">
        <v>45273</v>
      </c>
      <c r="M2864" s="15">
        <v>45291</v>
      </c>
      <c r="N2864" s="15"/>
      <c r="O2864" s="26" t="e">
        <f>VLOOKUP(D2864,quash!A$2:$I$7791,9,FALSE)</f>
        <v>#N/A</v>
      </c>
      <c r="P2864" s="7">
        <v>10000</v>
      </c>
      <c r="Q2864" s="26">
        <v>90</v>
      </c>
      <c r="R2864" s="19">
        <v>5.9818464604665302E-3</v>
      </c>
      <c r="S2864" s="26">
        <v>16</v>
      </c>
      <c r="T2864" s="8">
        <v>10000</v>
      </c>
      <c r="U2864" s="4">
        <v>142</v>
      </c>
      <c r="V2864" s="10">
        <v>2510.34</v>
      </c>
      <c r="W2864" s="14" t="s">
        <v>5281</v>
      </c>
      <c r="X2864" s="18">
        <v>1</v>
      </c>
      <c r="Y2864" s="9">
        <v>10000</v>
      </c>
      <c r="Z2864" s="19">
        <f t="shared" si="725"/>
        <v>0</v>
      </c>
      <c r="AA2864" s="25">
        <v>2510.34</v>
      </c>
      <c r="AB2864" s="30">
        <f t="shared" si="726"/>
        <v>1015000</v>
      </c>
      <c r="AC2864" s="30">
        <f t="shared" si="736"/>
        <v>9.852216748768473E-3</v>
      </c>
      <c r="AD2864" s="31">
        <f t="shared" si="737"/>
        <v>0.88669950738916259</v>
      </c>
      <c r="AE2864" s="31">
        <f t="shared" si="738"/>
        <v>1.3990147783251232</v>
      </c>
      <c r="AG2864" s="30">
        <f t="shared" si="727"/>
        <v>6126000</v>
      </c>
      <c r="AH2864" s="30">
        <f t="shared" si="733"/>
        <v>1.632386549134835E-3</v>
      </c>
      <c r="AI2864" s="31">
        <f t="shared" si="734"/>
        <v>0.14691478942213515</v>
      </c>
      <c r="AJ2864" s="31">
        <f t="shared" si="735"/>
        <v>0.23179888997714657</v>
      </c>
      <c r="AK2864" s="30">
        <f>IF(W2864="si",($S2864*'COSTOS DE CREDITOS'!$C$27)/DATA!$G2864,"")</f>
        <v>36.614908754303229</v>
      </c>
      <c r="AL2864" s="90">
        <f>IF(W2864="si",'COSTOS DE CREDITOS'!$C$35,"")</f>
        <v>20.421138461538462</v>
      </c>
      <c r="AM2864" s="30">
        <f t="shared" si="728"/>
        <v>615.38461538461547</v>
      </c>
      <c r="AN2864" s="30">
        <f t="shared" si="729"/>
        <v>0</v>
      </c>
      <c r="AO2864" s="30">
        <f t="shared" si="730"/>
        <v>672.42066260045715</v>
      </c>
      <c r="AP2864" s="30">
        <f t="shared" si="731"/>
        <v>1837.9193373995431</v>
      </c>
      <c r="AQ2864" s="19">
        <f t="shared" si="732"/>
        <v>0.73213960555125723</v>
      </c>
    </row>
    <row r="2865" spans="1:43" x14ac:dyDescent="0.2">
      <c r="A2865" s="23" t="s">
        <v>5665</v>
      </c>
      <c r="B2865" s="6" t="s">
        <v>5673</v>
      </c>
      <c r="C2865" s="6" t="s">
        <v>5667</v>
      </c>
      <c r="D2865" s="4">
        <v>172159</v>
      </c>
      <c r="E2865" s="4">
        <v>172252</v>
      </c>
      <c r="F2865" s="5" t="s">
        <v>241</v>
      </c>
      <c r="G2865" s="2">
        <v>9</v>
      </c>
      <c r="H2865" s="4">
        <v>172265</v>
      </c>
      <c r="I2865" s="5" t="s">
        <v>3597</v>
      </c>
      <c r="J2865" s="15">
        <v>45272</v>
      </c>
      <c r="K2865" s="24">
        <v>1299567533</v>
      </c>
      <c r="L2865" s="15">
        <v>45273</v>
      </c>
      <c r="M2865" s="15">
        <v>45291</v>
      </c>
      <c r="N2865" s="15"/>
      <c r="O2865" s="26" t="e">
        <f>VLOOKUP(D2865,quash!A$2:$I$7791,9,FALSE)</f>
        <v>#N/A</v>
      </c>
      <c r="P2865" s="7">
        <v>10000</v>
      </c>
      <c r="Q2865" s="26">
        <v>90</v>
      </c>
      <c r="R2865" s="19">
        <v>5.9818464604665302E-3</v>
      </c>
      <c r="S2865" s="26">
        <v>16</v>
      </c>
      <c r="T2865" s="8">
        <v>5000</v>
      </c>
      <c r="U2865" s="4">
        <v>147</v>
      </c>
      <c r="V2865" s="10">
        <v>1303.3399999999999</v>
      </c>
      <c r="W2865" s="14" t="s">
        <v>5281</v>
      </c>
      <c r="X2865" s="18">
        <v>1</v>
      </c>
      <c r="Y2865" s="9">
        <v>5000</v>
      </c>
      <c r="Z2865" s="19">
        <f t="shared" si="725"/>
        <v>0</v>
      </c>
      <c r="AA2865" s="25">
        <v>1303.3399999999999</v>
      </c>
      <c r="AB2865" s="30">
        <f t="shared" si="726"/>
        <v>1015000</v>
      </c>
      <c r="AC2865" s="30">
        <f t="shared" si="736"/>
        <v>4.9261083743842365E-3</v>
      </c>
      <c r="AD2865" s="31">
        <f t="shared" si="737"/>
        <v>0.44334975369458129</v>
      </c>
      <c r="AE2865" s="31">
        <f t="shared" si="738"/>
        <v>0.72413793103448276</v>
      </c>
      <c r="AG2865" s="30">
        <f t="shared" si="727"/>
        <v>6126000</v>
      </c>
      <c r="AH2865" s="30">
        <f t="shared" si="733"/>
        <v>8.1619327456741752E-4</v>
      </c>
      <c r="AI2865" s="31">
        <f t="shared" si="734"/>
        <v>7.3457394711067575E-2</v>
      </c>
      <c r="AJ2865" s="31">
        <f t="shared" si="735"/>
        <v>0.11998041136141037</v>
      </c>
      <c r="AK2865" s="30">
        <f>IF(W2865="si",($S2865*'COSTOS DE CREDITOS'!$C$27)/DATA!$G2865,"")</f>
        <v>36.614908754303229</v>
      </c>
      <c r="AL2865" s="90">
        <f>IF(W2865="si",'COSTOS DE CREDITOS'!$C$35,"")</f>
        <v>20.421138461538462</v>
      </c>
      <c r="AM2865" s="30">
        <f t="shared" si="728"/>
        <v>307.69230769230774</v>
      </c>
      <c r="AN2865" s="30">
        <f t="shared" si="729"/>
        <v>0</v>
      </c>
      <c r="AO2865" s="30">
        <f t="shared" si="730"/>
        <v>364.72835490814941</v>
      </c>
      <c r="AP2865" s="30">
        <f t="shared" si="731"/>
        <v>938.61164509185051</v>
      </c>
      <c r="AQ2865" s="19">
        <f t="shared" si="732"/>
        <v>0.72015870386226966</v>
      </c>
    </row>
    <row r="2866" spans="1:43" x14ac:dyDescent="0.2">
      <c r="A2866" s="23" t="s">
        <v>5665</v>
      </c>
      <c r="B2866" s="6" t="s">
        <v>5672</v>
      </c>
      <c r="C2866" s="6" t="s">
        <v>5667</v>
      </c>
      <c r="D2866" s="4">
        <v>172382</v>
      </c>
      <c r="E2866" s="4">
        <v>172521</v>
      </c>
      <c r="F2866" s="5" t="s">
        <v>2902</v>
      </c>
      <c r="G2866" s="2">
        <v>6</v>
      </c>
      <c r="H2866" s="4">
        <v>172528</v>
      </c>
      <c r="I2866" s="5" t="s">
        <v>3598</v>
      </c>
      <c r="J2866" s="15">
        <v>45274</v>
      </c>
      <c r="K2866" s="24">
        <v>1300360678</v>
      </c>
      <c r="L2866" s="15">
        <v>45275</v>
      </c>
      <c r="M2866" s="15">
        <v>45291</v>
      </c>
      <c r="N2866" s="15"/>
      <c r="O2866" s="26" t="e">
        <f>VLOOKUP(D2866,quash!A$2:$I$7791,9,FALSE)</f>
        <v>#N/A</v>
      </c>
      <c r="P2866" s="7">
        <v>10000</v>
      </c>
      <c r="Q2866" s="26">
        <v>127</v>
      </c>
      <c r="R2866" s="19">
        <v>5.24391097594855E-2</v>
      </c>
      <c r="S2866" s="26">
        <v>16</v>
      </c>
      <c r="T2866" s="8">
        <v>5000</v>
      </c>
      <c r="U2866" s="4">
        <v>147</v>
      </c>
      <c r="V2866" s="10">
        <v>1303.3399999999999</v>
      </c>
      <c r="W2866" s="14" t="s">
        <v>5281</v>
      </c>
      <c r="X2866" s="18">
        <v>1</v>
      </c>
      <c r="Y2866" s="9">
        <v>5000</v>
      </c>
      <c r="Z2866" s="19">
        <f t="shared" si="725"/>
        <v>0</v>
      </c>
      <c r="AA2866" s="25">
        <v>1303.3399999999999</v>
      </c>
      <c r="AB2866" s="30">
        <f t="shared" si="726"/>
        <v>1015000</v>
      </c>
      <c r="AC2866" s="30">
        <f t="shared" si="736"/>
        <v>4.9261083743842365E-3</v>
      </c>
      <c r="AD2866" s="31">
        <f t="shared" si="737"/>
        <v>0.62561576354679804</v>
      </c>
      <c r="AE2866" s="31">
        <f t="shared" si="738"/>
        <v>0.72413793103448276</v>
      </c>
      <c r="AG2866" s="30">
        <f t="shared" si="727"/>
        <v>6126000</v>
      </c>
      <c r="AH2866" s="30">
        <f t="shared" si="733"/>
        <v>8.1619327456741752E-4</v>
      </c>
      <c r="AI2866" s="31">
        <f t="shared" si="734"/>
        <v>0.10365654587006203</v>
      </c>
      <c r="AJ2866" s="31">
        <f t="shared" si="735"/>
        <v>0.11998041136141037</v>
      </c>
      <c r="AK2866" s="30">
        <f>IF(W2866="si",($S2866*'COSTOS DE CREDITOS'!$C$27)/DATA!$G2866,"")</f>
        <v>54.922363131454851</v>
      </c>
      <c r="AL2866" s="90">
        <f>IF(W2866="si",'COSTOS DE CREDITOS'!$C$35,"")</f>
        <v>20.421138461538462</v>
      </c>
      <c r="AM2866" s="30">
        <f t="shared" si="728"/>
        <v>307.69230769230774</v>
      </c>
      <c r="AN2866" s="30">
        <f t="shared" si="729"/>
        <v>0</v>
      </c>
      <c r="AO2866" s="30">
        <f t="shared" si="730"/>
        <v>383.03580928530107</v>
      </c>
      <c r="AP2866" s="30">
        <f t="shared" si="731"/>
        <v>920.30419071469885</v>
      </c>
      <c r="AQ2866" s="19">
        <f t="shared" si="732"/>
        <v>0.70611213552465124</v>
      </c>
    </row>
    <row r="2867" spans="1:43" x14ac:dyDescent="0.2">
      <c r="A2867" s="23" t="s">
        <v>5665</v>
      </c>
      <c r="B2867" s="6" t="s">
        <v>5674</v>
      </c>
      <c r="C2867" s="6" t="s">
        <v>5670</v>
      </c>
      <c r="D2867" s="4">
        <v>172090</v>
      </c>
      <c r="E2867" s="4">
        <v>172533</v>
      </c>
      <c r="F2867" s="5" t="s">
        <v>2810</v>
      </c>
      <c r="G2867" s="2">
        <v>7</v>
      </c>
      <c r="H2867" s="4">
        <v>172541</v>
      </c>
      <c r="I2867" s="5" t="s">
        <v>3599</v>
      </c>
      <c r="J2867" s="15">
        <v>45271</v>
      </c>
      <c r="K2867" s="24">
        <v>1299151868</v>
      </c>
      <c r="L2867" s="15">
        <v>45275</v>
      </c>
      <c r="M2867" s="15">
        <v>45291</v>
      </c>
      <c r="N2867" s="15"/>
      <c r="O2867" s="26" t="e">
        <f>VLOOKUP(D2867,quash!A$2:$I$7791,9,FALSE)</f>
        <v>#N/A</v>
      </c>
      <c r="P2867" s="7">
        <v>5000</v>
      </c>
      <c r="Q2867" s="26">
        <v>147</v>
      </c>
      <c r="R2867" s="19">
        <v>0.11226939921536</v>
      </c>
      <c r="S2867" s="26">
        <v>16</v>
      </c>
      <c r="T2867" s="8">
        <v>7000</v>
      </c>
      <c r="U2867" s="4">
        <v>142</v>
      </c>
      <c r="V2867" s="10">
        <v>1758.65</v>
      </c>
      <c r="W2867" s="14" t="s">
        <v>5281</v>
      </c>
      <c r="X2867" s="18">
        <v>1</v>
      </c>
      <c r="Y2867" s="9">
        <v>7000</v>
      </c>
      <c r="Z2867" s="19">
        <f t="shared" si="725"/>
        <v>0</v>
      </c>
      <c r="AA2867" s="25">
        <v>1758.65</v>
      </c>
      <c r="AB2867" s="30">
        <f t="shared" si="726"/>
        <v>1015000</v>
      </c>
      <c r="AC2867" s="30">
        <f t="shared" si="736"/>
        <v>6.8965517241379309E-3</v>
      </c>
      <c r="AD2867" s="31">
        <f t="shared" si="737"/>
        <v>1.0137931034482759</v>
      </c>
      <c r="AE2867" s="31">
        <f t="shared" si="738"/>
        <v>0.97931034482758617</v>
      </c>
      <c r="AG2867" s="30">
        <f t="shared" si="727"/>
        <v>6126000</v>
      </c>
      <c r="AH2867" s="30">
        <f t="shared" si="733"/>
        <v>1.1426705843943846E-3</v>
      </c>
      <c r="AI2867" s="31">
        <f t="shared" si="734"/>
        <v>0.16797257590597453</v>
      </c>
      <c r="AJ2867" s="31">
        <f t="shared" si="735"/>
        <v>0.16225922298400261</v>
      </c>
      <c r="AK2867" s="30">
        <f>IF(W2867="si",($S2867*'COSTOS DE CREDITOS'!$C$27)/DATA!$G2867,"")</f>
        <v>47.07631125553273</v>
      </c>
      <c r="AL2867" s="90">
        <f>IF(W2867="si",'COSTOS DE CREDITOS'!$C$35,"")</f>
        <v>20.421138461538462</v>
      </c>
      <c r="AM2867" s="30">
        <f t="shared" si="728"/>
        <v>430.76923076923077</v>
      </c>
      <c r="AN2867" s="30">
        <f t="shared" si="729"/>
        <v>0</v>
      </c>
      <c r="AO2867" s="30">
        <f t="shared" si="730"/>
        <v>498.26668048630199</v>
      </c>
      <c r="AP2867" s="30">
        <f t="shared" si="731"/>
        <v>1260.3833195136981</v>
      </c>
      <c r="AQ2867" s="19">
        <f t="shared" si="732"/>
        <v>0.71667660962311885</v>
      </c>
    </row>
    <row r="2868" spans="1:43" x14ac:dyDescent="0.2">
      <c r="A2868" s="23" t="s">
        <v>5665</v>
      </c>
      <c r="B2868" s="6" t="s">
        <v>5674</v>
      </c>
      <c r="C2868" s="6" t="s">
        <v>5670</v>
      </c>
      <c r="D2868" s="4">
        <v>172080</v>
      </c>
      <c r="E2868" s="4">
        <v>172533</v>
      </c>
      <c r="F2868" s="5" t="s">
        <v>2810</v>
      </c>
      <c r="G2868" s="2">
        <v>7</v>
      </c>
      <c r="H2868" s="4">
        <v>172542</v>
      </c>
      <c r="I2868" s="5" t="s">
        <v>3600</v>
      </c>
      <c r="J2868" s="15">
        <v>45273</v>
      </c>
      <c r="K2868" s="24">
        <v>1299492270</v>
      </c>
      <c r="L2868" s="15">
        <v>45275</v>
      </c>
      <c r="M2868" s="15">
        <v>45291</v>
      </c>
      <c r="N2868" s="15"/>
      <c r="O2868" s="26" t="e">
        <f>VLOOKUP(D2868,quash!A$2:$I$7791,9,FALSE)</f>
        <v>#N/A</v>
      </c>
      <c r="P2868" s="7">
        <v>8000</v>
      </c>
      <c r="Q2868" s="26">
        <v>138</v>
      </c>
      <c r="R2868" s="19">
        <v>3.9770556926914676E-2</v>
      </c>
      <c r="S2868" s="26">
        <v>16</v>
      </c>
      <c r="T2868" s="8">
        <v>7000</v>
      </c>
      <c r="U2868" s="4">
        <v>142</v>
      </c>
      <c r="V2868" s="10">
        <v>1758.65</v>
      </c>
      <c r="W2868" s="14" t="s">
        <v>5281</v>
      </c>
      <c r="X2868" s="18">
        <v>1</v>
      </c>
      <c r="Y2868" s="9">
        <v>7000</v>
      </c>
      <c r="Z2868" s="19">
        <f t="shared" si="725"/>
        <v>0</v>
      </c>
      <c r="AA2868" s="25">
        <v>1758.65</v>
      </c>
      <c r="AB2868" s="30">
        <f t="shared" si="726"/>
        <v>1015000</v>
      </c>
      <c r="AC2868" s="30">
        <f t="shared" si="736"/>
        <v>6.8965517241379309E-3</v>
      </c>
      <c r="AD2868" s="31">
        <f t="shared" si="737"/>
        <v>0.9517241379310345</v>
      </c>
      <c r="AE2868" s="31">
        <f t="shared" si="738"/>
        <v>0.97931034482758617</v>
      </c>
      <c r="AG2868" s="30">
        <f t="shared" si="727"/>
        <v>6126000</v>
      </c>
      <c r="AH2868" s="30">
        <f t="shared" si="733"/>
        <v>1.1426705843943846E-3</v>
      </c>
      <c r="AI2868" s="31">
        <f t="shared" si="734"/>
        <v>0.15768854064642507</v>
      </c>
      <c r="AJ2868" s="31">
        <f t="shared" si="735"/>
        <v>0.16225922298400261</v>
      </c>
      <c r="AK2868" s="30">
        <f>IF(W2868="si",($S2868*'COSTOS DE CREDITOS'!$C$27)/DATA!$G2868,"")</f>
        <v>47.07631125553273</v>
      </c>
      <c r="AL2868" s="90">
        <f>IF(W2868="si",'COSTOS DE CREDITOS'!$C$35,"")</f>
        <v>20.421138461538462</v>
      </c>
      <c r="AM2868" s="30">
        <f t="shared" si="728"/>
        <v>430.76923076923077</v>
      </c>
      <c r="AN2868" s="30">
        <f t="shared" si="729"/>
        <v>0</v>
      </c>
      <c r="AO2868" s="30">
        <f t="shared" si="730"/>
        <v>498.26668048630199</v>
      </c>
      <c r="AP2868" s="30">
        <f t="shared" si="731"/>
        <v>1260.3833195136981</v>
      </c>
      <c r="AQ2868" s="19">
        <f t="shared" si="732"/>
        <v>0.71667660962311885</v>
      </c>
    </row>
    <row r="2869" spans="1:43" x14ac:dyDescent="0.2">
      <c r="A2869" s="23" t="s">
        <v>5665</v>
      </c>
      <c r="B2869" s="6" t="s">
        <v>5666</v>
      </c>
      <c r="C2869" s="6" t="s">
        <v>5667</v>
      </c>
      <c r="D2869" s="4">
        <v>170332</v>
      </c>
      <c r="E2869" s="4">
        <v>172547</v>
      </c>
      <c r="F2869" s="5" t="s">
        <v>3601</v>
      </c>
      <c r="G2869" s="2">
        <v>5</v>
      </c>
      <c r="H2869" s="4">
        <v>172548</v>
      </c>
      <c r="I2869" s="5" t="s">
        <v>3602</v>
      </c>
      <c r="J2869" s="15">
        <v>45257</v>
      </c>
      <c r="K2869" s="24">
        <v>1290171245</v>
      </c>
      <c r="L2869" s="15">
        <v>45275</v>
      </c>
      <c r="M2869" s="15">
        <v>45291</v>
      </c>
      <c r="N2869" s="15"/>
      <c r="O2869" s="26" t="e">
        <f>VLOOKUP(D2869,quash!A$2:$I$7791,9,FALSE)</f>
        <v>#N/A</v>
      </c>
      <c r="P2869" s="7">
        <v>10000</v>
      </c>
      <c r="Q2869" s="26">
        <v>142</v>
      </c>
      <c r="R2869" s="19">
        <v>5.2439109759484744E-2</v>
      </c>
      <c r="S2869" s="26">
        <v>16</v>
      </c>
      <c r="T2869" s="8">
        <v>6000</v>
      </c>
      <c r="U2869" s="4">
        <v>142</v>
      </c>
      <c r="V2869" s="10">
        <v>1503.37</v>
      </c>
      <c r="W2869" s="14" t="s">
        <v>5281</v>
      </c>
      <c r="X2869" s="18">
        <v>1</v>
      </c>
      <c r="Y2869" s="9">
        <v>6000</v>
      </c>
      <c r="Z2869" s="19">
        <f t="shared" si="725"/>
        <v>0</v>
      </c>
      <c r="AA2869" s="25">
        <v>1503.37</v>
      </c>
      <c r="AB2869" s="30">
        <f t="shared" si="726"/>
        <v>1015000</v>
      </c>
      <c r="AC2869" s="30">
        <f t="shared" si="736"/>
        <v>5.9113300492610842E-3</v>
      </c>
      <c r="AD2869" s="31">
        <f t="shared" si="737"/>
        <v>0.839408866995074</v>
      </c>
      <c r="AE2869" s="31">
        <f t="shared" si="738"/>
        <v>0.839408866995074</v>
      </c>
      <c r="AG2869" s="30">
        <f t="shared" si="727"/>
        <v>6126000</v>
      </c>
      <c r="AH2869" s="30">
        <f t="shared" si="733"/>
        <v>9.7943192948090111E-4</v>
      </c>
      <c r="AI2869" s="31">
        <f t="shared" si="734"/>
        <v>0.13907933398628797</v>
      </c>
      <c r="AJ2869" s="31">
        <f t="shared" si="735"/>
        <v>0.13907933398628797</v>
      </c>
      <c r="AK2869" s="30">
        <f>IF(W2869="si",($S2869*'COSTOS DE CREDITOS'!$C$27)/DATA!$G2869,"")</f>
        <v>65.906835757745824</v>
      </c>
      <c r="AL2869" s="90">
        <f>IF(W2869="si",'COSTOS DE CREDITOS'!$C$35,"")</f>
        <v>20.421138461538462</v>
      </c>
      <c r="AM2869" s="30">
        <f t="shared" si="728"/>
        <v>369.23076923076923</v>
      </c>
      <c r="AN2869" s="30">
        <f t="shared" si="729"/>
        <v>0</v>
      </c>
      <c r="AO2869" s="30">
        <f t="shared" si="730"/>
        <v>455.5587434500535</v>
      </c>
      <c r="AP2869" s="30">
        <f t="shared" si="731"/>
        <v>1047.8112565499464</v>
      </c>
      <c r="AQ2869" s="19">
        <f t="shared" si="732"/>
        <v>0.69697496727348984</v>
      </c>
    </row>
    <row r="2870" spans="1:43" x14ac:dyDescent="0.2">
      <c r="A2870" s="23" t="s">
        <v>5665</v>
      </c>
      <c r="B2870" s="6" t="s">
        <v>5666</v>
      </c>
      <c r="C2870" s="6" t="s">
        <v>5667</v>
      </c>
      <c r="D2870" s="4">
        <v>170334</v>
      </c>
      <c r="E2870" s="4">
        <v>172547</v>
      </c>
      <c r="F2870" s="5" t="s">
        <v>3601</v>
      </c>
      <c r="G2870" s="2">
        <v>5</v>
      </c>
      <c r="H2870" s="4">
        <v>172550</v>
      </c>
      <c r="I2870" s="5" t="s">
        <v>3603</v>
      </c>
      <c r="J2870" s="15">
        <v>45274</v>
      </c>
      <c r="K2870" s="24">
        <v>1290171373</v>
      </c>
      <c r="L2870" s="15">
        <v>45275</v>
      </c>
      <c r="M2870" s="15">
        <v>45291</v>
      </c>
      <c r="N2870" s="15"/>
      <c r="O2870" s="26" t="e">
        <f>VLOOKUP(D2870,quash!A$2:$I$7791,9,FALSE)</f>
        <v>#N/A</v>
      </c>
      <c r="P2870" s="7">
        <v>10000</v>
      </c>
      <c r="Q2870" s="26">
        <v>112</v>
      </c>
      <c r="R2870" s="19">
        <v>3.3741050530766176E-2</v>
      </c>
      <c r="S2870" s="26">
        <v>16</v>
      </c>
      <c r="T2870" s="8">
        <v>6000</v>
      </c>
      <c r="U2870" s="4">
        <v>142</v>
      </c>
      <c r="V2870" s="10">
        <v>1503.37</v>
      </c>
      <c r="W2870" s="14" t="s">
        <v>5281</v>
      </c>
      <c r="X2870" s="18">
        <v>1</v>
      </c>
      <c r="Y2870" s="9">
        <v>6000</v>
      </c>
      <c r="Z2870" s="19">
        <f t="shared" si="725"/>
        <v>0</v>
      </c>
      <c r="AA2870" s="25">
        <v>1503.37</v>
      </c>
      <c r="AB2870" s="30">
        <f t="shared" si="726"/>
        <v>1015000</v>
      </c>
      <c r="AC2870" s="30">
        <f t="shared" si="736"/>
        <v>5.9113300492610842E-3</v>
      </c>
      <c r="AD2870" s="31">
        <f t="shared" si="737"/>
        <v>0.66206896551724137</v>
      </c>
      <c r="AE2870" s="31">
        <f t="shared" si="738"/>
        <v>0.839408866995074</v>
      </c>
      <c r="AG2870" s="30">
        <f t="shared" si="727"/>
        <v>6126000</v>
      </c>
      <c r="AH2870" s="30">
        <f t="shared" si="733"/>
        <v>9.7943192948090111E-4</v>
      </c>
      <c r="AI2870" s="31">
        <f t="shared" si="734"/>
        <v>0.10969637610186092</v>
      </c>
      <c r="AJ2870" s="31">
        <f t="shared" si="735"/>
        <v>0.13907933398628797</v>
      </c>
      <c r="AK2870" s="30">
        <f>IF(W2870="si",($S2870*'COSTOS DE CREDITOS'!$C$27)/DATA!$G2870,"")</f>
        <v>65.906835757745824</v>
      </c>
      <c r="AL2870" s="90">
        <f>IF(W2870="si",'COSTOS DE CREDITOS'!$C$35,"")</f>
        <v>20.421138461538462</v>
      </c>
      <c r="AM2870" s="30">
        <f t="shared" si="728"/>
        <v>369.23076923076923</v>
      </c>
      <c r="AN2870" s="30">
        <f t="shared" si="729"/>
        <v>0</v>
      </c>
      <c r="AO2870" s="30">
        <f t="shared" si="730"/>
        <v>455.5587434500535</v>
      </c>
      <c r="AP2870" s="30">
        <f t="shared" si="731"/>
        <v>1047.8112565499464</v>
      </c>
      <c r="AQ2870" s="19">
        <f t="shared" si="732"/>
        <v>0.69697496727348984</v>
      </c>
    </row>
    <row r="2871" spans="1:43" x14ac:dyDescent="0.2">
      <c r="A2871" s="23" t="s">
        <v>5665</v>
      </c>
      <c r="B2871" s="6" t="s">
        <v>5666</v>
      </c>
      <c r="C2871" s="6" t="s">
        <v>5667</v>
      </c>
      <c r="D2871" s="4">
        <v>170330</v>
      </c>
      <c r="E2871" s="4">
        <v>172547</v>
      </c>
      <c r="F2871" s="5" t="s">
        <v>3601</v>
      </c>
      <c r="G2871" s="2">
        <v>5</v>
      </c>
      <c r="H2871" s="4">
        <v>172551</v>
      </c>
      <c r="I2871" s="5" t="s">
        <v>3604</v>
      </c>
      <c r="J2871" s="15">
        <v>45274</v>
      </c>
      <c r="K2871" s="24">
        <v>1290171088</v>
      </c>
      <c r="L2871" s="15">
        <v>45275</v>
      </c>
      <c r="M2871" s="15">
        <v>45291</v>
      </c>
      <c r="N2871" s="15"/>
      <c r="O2871" s="26" t="e">
        <f>VLOOKUP(D2871,quash!A$2:$I$7791,9,FALSE)</f>
        <v>#N/A</v>
      </c>
      <c r="P2871" s="7">
        <v>10000</v>
      </c>
      <c r="Q2871" s="26">
        <v>132</v>
      </c>
      <c r="R2871" s="19">
        <v>5.8283715876113903E-2</v>
      </c>
      <c r="S2871" s="26">
        <v>16</v>
      </c>
      <c r="T2871" s="8">
        <v>6000</v>
      </c>
      <c r="U2871" s="4">
        <v>142</v>
      </c>
      <c r="V2871" s="10">
        <v>1503.37</v>
      </c>
      <c r="W2871" s="14" t="s">
        <v>5281</v>
      </c>
      <c r="X2871" s="18">
        <v>1</v>
      </c>
      <c r="Y2871" s="9">
        <v>6000</v>
      </c>
      <c r="Z2871" s="19">
        <f t="shared" si="725"/>
        <v>0</v>
      </c>
      <c r="AA2871" s="25">
        <v>1503.37</v>
      </c>
      <c r="AB2871" s="30">
        <f t="shared" si="726"/>
        <v>1015000</v>
      </c>
      <c r="AC2871" s="30">
        <f t="shared" si="736"/>
        <v>5.9113300492610842E-3</v>
      </c>
      <c r="AD2871" s="31">
        <f t="shared" si="737"/>
        <v>0.78029556650246312</v>
      </c>
      <c r="AE2871" s="31">
        <f t="shared" si="738"/>
        <v>0.839408866995074</v>
      </c>
      <c r="AG2871" s="30">
        <f t="shared" si="727"/>
        <v>6126000</v>
      </c>
      <c r="AH2871" s="30">
        <f t="shared" si="733"/>
        <v>9.7943192948090111E-4</v>
      </c>
      <c r="AI2871" s="31">
        <f t="shared" si="734"/>
        <v>0.12928501469147893</v>
      </c>
      <c r="AJ2871" s="31">
        <f t="shared" si="735"/>
        <v>0.13907933398628797</v>
      </c>
      <c r="AK2871" s="30">
        <f>IF(W2871="si",($S2871*'COSTOS DE CREDITOS'!$C$27)/DATA!$G2871,"")</f>
        <v>65.906835757745824</v>
      </c>
      <c r="AL2871" s="90">
        <f>IF(W2871="si",'COSTOS DE CREDITOS'!$C$35,"")</f>
        <v>20.421138461538462</v>
      </c>
      <c r="AM2871" s="30">
        <f t="shared" si="728"/>
        <v>369.23076923076923</v>
      </c>
      <c r="AN2871" s="30">
        <f t="shared" si="729"/>
        <v>0</v>
      </c>
      <c r="AO2871" s="30">
        <f t="shared" si="730"/>
        <v>455.5587434500535</v>
      </c>
      <c r="AP2871" s="30">
        <f t="shared" si="731"/>
        <v>1047.8112565499464</v>
      </c>
      <c r="AQ2871" s="19">
        <f t="shared" si="732"/>
        <v>0.69697496727348984</v>
      </c>
    </row>
    <row r="2872" spans="1:43" x14ac:dyDescent="0.2">
      <c r="A2872" s="23" t="s">
        <v>5665</v>
      </c>
      <c r="B2872" s="6" t="s">
        <v>5666</v>
      </c>
      <c r="C2872" s="6" t="s">
        <v>5667</v>
      </c>
      <c r="D2872" s="4">
        <v>171662</v>
      </c>
      <c r="E2872" s="4">
        <v>172547</v>
      </c>
      <c r="F2872" s="5" t="s">
        <v>3601</v>
      </c>
      <c r="G2872" s="2">
        <v>5</v>
      </c>
      <c r="H2872" s="4">
        <v>172552</v>
      </c>
      <c r="I2872" s="5" t="s">
        <v>3605</v>
      </c>
      <c r="J2872" s="15">
        <v>45274</v>
      </c>
      <c r="K2872" s="24">
        <v>1295920409</v>
      </c>
      <c r="L2872" s="15">
        <v>45275</v>
      </c>
      <c r="M2872" s="15">
        <v>45291</v>
      </c>
      <c r="N2872" s="15"/>
      <c r="O2872" s="26" t="e">
        <f>VLOOKUP(D2872,quash!A$2:$I$7791,9,FALSE)</f>
        <v>#N/A</v>
      </c>
      <c r="P2872" s="7">
        <v>10000</v>
      </c>
      <c r="Q2872" s="26">
        <v>127</v>
      </c>
      <c r="R2872" s="19">
        <v>5.24391097594855E-2</v>
      </c>
      <c r="S2872" s="26">
        <v>16</v>
      </c>
      <c r="T2872" s="8">
        <v>6000</v>
      </c>
      <c r="U2872" s="4">
        <v>142</v>
      </c>
      <c r="V2872" s="10">
        <v>1503.37</v>
      </c>
      <c r="W2872" s="14" t="s">
        <v>5281</v>
      </c>
      <c r="X2872" s="18">
        <v>1</v>
      </c>
      <c r="Y2872" s="9">
        <v>6000</v>
      </c>
      <c r="Z2872" s="19">
        <f t="shared" si="725"/>
        <v>0</v>
      </c>
      <c r="AA2872" s="25">
        <v>1503.37</v>
      </c>
      <c r="AB2872" s="30">
        <f t="shared" si="726"/>
        <v>1015000</v>
      </c>
      <c r="AC2872" s="30">
        <f t="shared" si="736"/>
        <v>5.9113300492610842E-3</v>
      </c>
      <c r="AD2872" s="31">
        <f t="shared" si="737"/>
        <v>0.75073891625615774</v>
      </c>
      <c r="AE2872" s="31">
        <f t="shared" si="738"/>
        <v>0.839408866995074</v>
      </c>
      <c r="AG2872" s="30">
        <f t="shared" si="727"/>
        <v>6126000</v>
      </c>
      <c r="AH2872" s="30">
        <f t="shared" si="733"/>
        <v>9.7943192948090111E-4</v>
      </c>
      <c r="AI2872" s="31">
        <f t="shared" si="734"/>
        <v>0.12438785504407444</v>
      </c>
      <c r="AJ2872" s="31">
        <f t="shared" si="735"/>
        <v>0.13907933398628797</v>
      </c>
      <c r="AK2872" s="30">
        <f>IF(W2872="si",($S2872*'COSTOS DE CREDITOS'!$C$27)/DATA!$G2872,"")</f>
        <v>65.906835757745824</v>
      </c>
      <c r="AL2872" s="90">
        <f>IF(W2872="si",'COSTOS DE CREDITOS'!$C$35,"")</f>
        <v>20.421138461538462</v>
      </c>
      <c r="AM2872" s="30">
        <f t="shared" si="728"/>
        <v>369.23076923076923</v>
      </c>
      <c r="AN2872" s="30">
        <f t="shared" si="729"/>
        <v>0</v>
      </c>
      <c r="AO2872" s="30">
        <f t="shared" si="730"/>
        <v>455.5587434500535</v>
      </c>
      <c r="AP2872" s="30">
        <f t="shared" si="731"/>
        <v>1047.8112565499464</v>
      </c>
      <c r="AQ2872" s="19">
        <f t="shared" si="732"/>
        <v>0.69697496727348984</v>
      </c>
    </row>
    <row r="2873" spans="1:43" x14ac:dyDescent="0.2">
      <c r="A2873" s="23" t="s">
        <v>5665</v>
      </c>
      <c r="B2873" s="6" t="s">
        <v>5669</v>
      </c>
      <c r="C2873" s="6" t="s">
        <v>5670</v>
      </c>
      <c r="D2873" s="4">
        <v>172151</v>
      </c>
      <c r="E2873" s="4">
        <v>172564</v>
      </c>
      <c r="F2873" s="5" t="s">
        <v>2822</v>
      </c>
      <c r="G2873" s="2">
        <v>8</v>
      </c>
      <c r="H2873" s="4">
        <v>172630</v>
      </c>
      <c r="I2873" s="5" t="s">
        <v>3606</v>
      </c>
      <c r="J2873" s="15">
        <v>45272</v>
      </c>
      <c r="K2873" s="24">
        <v>1299548435</v>
      </c>
      <c r="L2873" s="15">
        <v>45278</v>
      </c>
      <c r="M2873" s="15">
        <v>45291</v>
      </c>
      <c r="N2873" s="15"/>
      <c r="O2873" s="26" t="e">
        <f>VLOOKUP(D2873,quash!A$2:$I$7791,9,FALSE)</f>
        <v>#N/A</v>
      </c>
      <c r="P2873" s="7">
        <v>8000</v>
      </c>
      <c r="Q2873" s="26">
        <v>138</v>
      </c>
      <c r="R2873" s="19">
        <v>3.9770556926914676E-2</v>
      </c>
      <c r="S2873" s="26">
        <v>16</v>
      </c>
      <c r="T2873" s="8">
        <v>7000</v>
      </c>
      <c r="U2873" s="4">
        <v>142</v>
      </c>
      <c r="V2873" s="10">
        <v>1758.65</v>
      </c>
      <c r="W2873" s="14" t="s">
        <v>5281</v>
      </c>
      <c r="X2873" s="18">
        <v>1</v>
      </c>
      <c r="Y2873" s="9">
        <v>7000</v>
      </c>
      <c r="Z2873" s="19">
        <f t="shared" si="725"/>
        <v>0</v>
      </c>
      <c r="AA2873" s="25">
        <v>1758.65</v>
      </c>
      <c r="AB2873" s="30">
        <f t="shared" si="726"/>
        <v>1015000</v>
      </c>
      <c r="AC2873" s="30">
        <f t="shared" si="736"/>
        <v>6.8965517241379309E-3</v>
      </c>
      <c r="AD2873" s="31">
        <f t="shared" si="737"/>
        <v>0.9517241379310345</v>
      </c>
      <c r="AE2873" s="31">
        <f t="shared" si="738"/>
        <v>0.97931034482758617</v>
      </c>
      <c r="AG2873" s="30">
        <f t="shared" si="727"/>
        <v>6126000</v>
      </c>
      <c r="AH2873" s="30">
        <f t="shared" si="733"/>
        <v>1.1426705843943846E-3</v>
      </c>
      <c r="AI2873" s="31">
        <f t="shared" si="734"/>
        <v>0.15768854064642507</v>
      </c>
      <c r="AJ2873" s="31">
        <f t="shared" si="735"/>
        <v>0.16225922298400261</v>
      </c>
      <c r="AK2873" s="30">
        <f>IF(W2873="si",($S2873*'COSTOS DE CREDITOS'!$C$27)/DATA!$G2873,"")</f>
        <v>41.191772348591137</v>
      </c>
      <c r="AL2873" s="90">
        <f>IF(W2873="si",'COSTOS DE CREDITOS'!$C$35,"")</f>
        <v>20.421138461538462</v>
      </c>
      <c r="AM2873" s="30">
        <f t="shared" si="728"/>
        <v>430.76923076923077</v>
      </c>
      <c r="AN2873" s="30">
        <f t="shared" si="729"/>
        <v>0</v>
      </c>
      <c r="AO2873" s="30">
        <f t="shared" si="730"/>
        <v>492.38214157936039</v>
      </c>
      <c r="AP2873" s="30">
        <f t="shared" si="731"/>
        <v>1266.2678584206396</v>
      </c>
      <c r="AQ2873" s="19">
        <f t="shared" si="732"/>
        <v>0.72002266421439143</v>
      </c>
    </row>
    <row r="2874" spans="1:43" x14ac:dyDescent="0.2">
      <c r="A2874" s="23" t="s">
        <v>5665</v>
      </c>
      <c r="B2874" s="6" t="s">
        <v>5669</v>
      </c>
      <c r="C2874" s="6" t="s">
        <v>5670</v>
      </c>
      <c r="D2874" s="4">
        <v>172310</v>
      </c>
      <c r="E2874" s="4">
        <v>172564</v>
      </c>
      <c r="F2874" s="5" t="s">
        <v>2822</v>
      </c>
      <c r="G2874" s="2">
        <v>8</v>
      </c>
      <c r="H2874" s="4">
        <v>172631</v>
      </c>
      <c r="I2874" s="5" t="s">
        <v>3607</v>
      </c>
      <c r="J2874" s="15">
        <v>45273</v>
      </c>
      <c r="K2874" s="24">
        <v>1300099239</v>
      </c>
      <c r="L2874" s="15">
        <v>45278</v>
      </c>
      <c r="M2874" s="15">
        <v>45291</v>
      </c>
      <c r="N2874" s="15"/>
      <c r="O2874" s="26" t="e">
        <f>VLOOKUP(D2874,quash!A$2:$I$7791,9,FALSE)</f>
        <v>#N/A</v>
      </c>
      <c r="P2874" s="7">
        <v>9000</v>
      </c>
      <c r="Q2874" s="26">
        <v>146</v>
      </c>
      <c r="R2874" s="19">
        <v>5.2439109759484744E-2</v>
      </c>
      <c r="S2874" s="26">
        <v>16</v>
      </c>
      <c r="T2874" s="8">
        <v>5000</v>
      </c>
      <c r="U2874" s="4">
        <v>147</v>
      </c>
      <c r="V2874" s="10">
        <v>1303.3399999999999</v>
      </c>
      <c r="W2874" s="14" t="s">
        <v>5281</v>
      </c>
      <c r="X2874" s="18">
        <v>1</v>
      </c>
      <c r="Y2874" s="9">
        <v>5000</v>
      </c>
      <c r="Z2874" s="19">
        <f t="shared" si="725"/>
        <v>0</v>
      </c>
      <c r="AA2874" s="25">
        <v>1303.3399999999999</v>
      </c>
      <c r="AB2874" s="30">
        <f t="shared" si="726"/>
        <v>1015000</v>
      </c>
      <c r="AC2874" s="30">
        <f t="shared" si="736"/>
        <v>4.9261083743842365E-3</v>
      </c>
      <c r="AD2874" s="31">
        <f t="shared" si="737"/>
        <v>0.71921182266009853</v>
      </c>
      <c r="AE2874" s="31">
        <f t="shared" si="738"/>
        <v>0.72413793103448276</v>
      </c>
      <c r="AG2874" s="30">
        <f t="shared" si="727"/>
        <v>6126000</v>
      </c>
      <c r="AH2874" s="30">
        <f t="shared" si="733"/>
        <v>8.1619327456741752E-4</v>
      </c>
      <c r="AI2874" s="31">
        <f t="shared" si="734"/>
        <v>0.11916421808684295</v>
      </c>
      <c r="AJ2874" s="31">
        <f t="shared" si="735"/>
        <v>0.11998041136141037</v>
      </c>
      <c r="AK2874" s="30">
        <f>IF(W2874="si",($S2874*'COSTOS DE CREDITOS'!$C$27)/DATA!$G2874,"")</f>
        <v>41.191772348591137</v>
      </c>
      <c r="AL2874" s="90">
        <f>IF(W2874="si",'COSTOS DE CREDITOS'!$C$35,"")</f>
        <v>20.421138461538462</v>
      </c>
      <c r="AM2874" s="30">
        <f t="shared" si="728"/>
        <v>307.69230769230774</v>
      </c>
      <c r="AN2874" s="30">
        <f t="shared" si="729"/>
        <v>0</v>
      </c>
      <c r="AO2874" s="30">
        <f t="shared" si="730"/>
        <v>369.30521850243736</v>
      </c>
      <c r="AP2874" s="30">
        <f t="shared" si="731"/>
        <v>934.03478149756256</v>
      </c>
      <c r="AQ2874" s="19">
        <f t="shared" si="732"/>
        <v>0.71664706177786508</v>
      </c>
    </row>
    <row r="2875" spans="1:43" x14ac:dyDescent="0.2">
      <c r="A2875" s="23" t="s">
        <v>5665</v>
      </c>
      <c r="B2875" s="6" t="s">
        <v>5669</v>
      </c>
      <c r="C2875" s="6" t="s">
        <v>5670</v>
      </c>
      <c r="D2875" s="4">
        <v>172413</v>
      </c>
      <c r="E2875" s="4">
        <v>172564</v>
      </c>
      <c r="F2875" s="5" t="s">
        <v>2822</v>
      </c>
      <c r="G2875" s="2">
        <v>8</v>
      </c>
      <c r="H2875" s="4">
        <v>172632</v>
      </c>
      <c r="I2875" s="5" t="s">
        <v>3608</v>
      </c>
      <c r="J2875" s="15">
        <v>45274</v>
      </c>
      <c r="K2875" s="24">
        <v>1300703785</v>
      </c>
      <c r="L2875" s="15">
        <v>45278</v>
      </c>
      <c r="M2875" s="15">
        <v>45291</v>
      </c>
      <c r="N2875" s="15"/>
      <c r="O2875" s="26" t="e">
        <f>VLOOKUP(D2875,quash!A$2:$I$7791,9,FALSE)</f>
        <v>#N/A</v>
      </c>
      <c r="P2875" s="7">
        <v>7000</v>
      </c>
      <c r="Q2875" s="26">
        <v>122</v>
      </c>
      <c r="R2875" s="19">
        <v>3.1160502391921113E-2</v>
      </c>
      <c r="S2875" s="26">
        <v>16</v>
      </c>
      <c r="T2875" s="8">
        <v>7000</v>
      </c>
      <c r="U2875" s="4">
        <v>142</v>
      </c>
      <c r="V2875" s="10">
        <v>1758.65</v>
      </c>
      <c r="W2875" s="14" t="s">
        <v>5281</v>
      </c>
      <c r="X2875" s="18">
        <v>1</v>
      </c>
      <c r="Y2875" s="9">
        <v>7000</v>
      </c>
      <c r="Z2875" s="19">
        <f t="shared" si="725"/>
        <v>0</v>
      </c>
      <c r="AA2875" s="25">
        <v>1758.65</v>
      </c>
      <c r="AB2875" s="30">
        <f t="shared" si="726"/>
        <v>1015000</v>
      </c>
      <c r="AC2875" s="30">
        <f t="shared" si="736"/>
        <v>6.8965517241379309E-3</v>
      </c>
      <c r="AD2875" s="31">
        <f t="shared" si="737"/>
        <v>0.8413793103448276</v>
      </c>
      <c r="AE2875" s="31">
        <f t="shared" si="738"/>
        <v>0.97931034482758617</v>
      </c>
      <c r="AG2875" s="30">
        <f t="shared" si="727"/>
        <v>6126000</v>
      </c>
      <c r="AH2875" s="30">
        <f t="shared" si="733"/>
        <v>1.1426705843943846E-3</v>
      </c>
      <c r="AI2875" s="31">
        <f t="shared" si="734"/>
        <v>0.13940581129611493</v>
      </c>
      <c r="AJ2875" s="31">
        <f t="shared" si="735"/>
        <v>0.16225922298400261</v>
      </c>
      <c r="AK2875" s="30">
        <f>IF(W2875="si",($S2875*'COSTOS DE CREDITOS'!$C$27)/DATA!$G2875,"")</f>
        <v>41.191772348591137</v>
      </c>
      <c r="AL2875" s="90">
        <f>IF(W2875="si",'COSTOS DE CREDITOS'!$C$35,"")</f>
        <v>20.421138461538462</v>
      </c>
      <c r="AM2875" s="30">
        <f t="shared" si="728"/>
        <v>430.76923076923077</v>
      </c>
      <c r="AN2875" s="30">
        <f t="shared" si="729"/>
        <v>0</v>
      </c>
      <c r="AO2875" s="30">
        <f t="shared" si="730"/>
        <v>492.38214157936039</v>
      </c>
      <c r="AP2875" s="30">
        <f t="shared" si="731"/>
        <v>1266.2678584206396</v>
      </c>
      <c r="AQ2875" s="19">
        <f t="shared" si="732"/>
        <v>0.72002266421439143</v>
      </c>
    </row>
    <row r="2876" spans="1:43" x14ac:dyDescent="0.2">
      <c r="A2876" s="23" t="s">
        <v>5665</v>
      </c>
      <c r="B2876" s="6" t="s">
        <v>5676</v>
      </c>
      <c r="C2876" s="6" t="s">
        <v>5670</v>
      </c>
      <c r="D2876" s="4">
        <v>172483</v>
      </c>
      <c r="E2876" s="4">
        <v>172662</v>
      </c>
      <c r="F2876" s="5" t="s">
        <v>2808</v>
      </c>
      <c r="G2876" s="2">
        <v>5</v>
      </c>
      <c r="H2876" s="4">
        <v>172675</v>
      </c>
      <c r="I2876" s="5" t="s">
        <v>3609</v>
      </c>
      <c r="J2876" s="15">
        <v>45274</v>
      </c>
      <c r="K2876" s="24">
        <v>1301022011</v>
      </c>
      <c r="L2876" s="15">
        <v>45278</v>
      </c>
      <c r="M2876" s="15">
        <v>45291</v>
      </c>
      <c r="N2876" s="15"/>
      <c r="O2876" s="26" t="e">
        <f>VLOOKUP(D2876,quash!A$2:$I$7791,9,FALSE)</f>
        <v>#N/A</v>
      </c>
      <c r="P2876" s="7">
        <v>8000</v>
      </c>
      <c r="Q2876" s="26">
        <v>110</v>
      </c>
      <c r="R2876" s="19">
        <v>0.11226939921536</v>
      </c>
      <c r="S2876" s="93">
        <v>26</v>
      </c>
      <c r="T2876" s="8">
        <v>5000</v>
      </c>
      <c r="U2876" s="4">
        <v>147</v>
      </c>
      <c r="V2876" s="10">
        <v>1303.3399999999999</v>
      </c>
      <c r="W2876" s="14" t="s">
        <v>5281</v>
      </c>
      <c r="X2876" s="18">
        <v>0.70125829882096979</v>
      </c>
      <c r="Y2876" s="9">
        <v>3506.2914941048489</v>
      </c>
      <c r="Z2876" s="19">
        <f t="shared" si="725"/>
        <v>-0.29874170117903021</v>
      </c>
      <c r="AA2876" s="25">
        <v>913.97799118532271</v>
      </c>
      <c r="AB2876" s="30">
        <f t="shared" si="726"/>
        <v>1015000</v>
      </c>
      <c r="AC2876" s="30">
        <f t="shared" si="736"/>
        <v>4.9261083743842365E-3</v>
      </c>
      <c r="AD2876" s="31">
        <f t="shared" si="737"/>
        <v>0.54187192118226601</v>
      </c>
      <c r="AE2876" s="31">
        <f t="shared" si="738"/>
        <v>0.72413793103448276</v>
      </c>
      <c r="AG2876" s="30">
        <f t="shared" si="727"/>
        <v>6126000</v>
      </c>
      <c r="AH2876" s="30">
        <f t="shared" si="733"/>
        <v>8.1619327456741752E-4</v>
      </c>
      <c r="AI2876" s="31">
        <f t="shared" si="734"/>
        <v>8.9781260202415933E-2</v>
      </c>
      <c r="AJ2876" s="31">
        <f t="shared" si="735"/>
        <v>0.11998041136141037</v>
      </c>
      <c r="AK2876" s="30">
        <f>IF(W2876="si",($S2876*'COSTOS DE CREDITOS'!$C$27)/DATA!$G2876,"")</f>
        <v>107.09860810633695</v>
      </c>
      <c r="AL2876" s="90">
        <f>IF(W2876="si",'COSTOS DE CREDITOS'!$C$35,"")</f>
        <v>20.421138461538462</v>
      </c>
      <c r="AM2876" s="30">
        <f t="shared" si="728"/>
        <v>500</v>
      </c>
      <c r="AN2876" s="30">
        <f t="shared" si="729"/>
        <v>1493.7085058951511</v>
      </c>
      <c r="AO2876" s="30">
        <f t="shared" si="730"/>
        <v>2121.2282524630264</v>
      </c>
      <c r="AP2876" s="30">
        <f t="shared" si="731"/>
        <v>-1207.2502612777037</v>
      </c>
      <c r="AQ2876" s="19">
        <f t="shared" si="732"/>
        <v>-1.3208745428454367</v>
      </c>
    </row>
    <row r="2877" spans="1:43" x14ac:dyDescent="0.2">
      <c r="A2877" s="23" t="s">
        <v>5665</v>
      </c>
      <c r="B2877" s="6" t="s">
        <v>5668</v>
      </c>
      <c r="C2877" s="6" t="s">
        <v>5667</v>
      </c>
      <c r="D2877" s="4">
        <v>172455</v>
      </c>
      <c r="E2877" s="4">
        <v>172443</v>
      </c>
      <c r="F2877" s="5" t="s">
        <v>1975</v>
      </c>
      <c r="G2877" s="2">
        <v>5</v>
      </c>
      <c r="H2877" s="4">
        <v>172517</v>
      </c>
      <c r="I2877" s="5" t="s">
        <v>3610</v>
      </c>
      <c r="J2877" s="15">
        <v>45274</v>
      </c>
      <c r="K2877" s="24">
        <v>1300956546</v>
      </c>
      <c r="L2877" s="15">
        <v>45275</v>
      </c>
      <c r="M2877" s="15">
        <v>45291</v>
      </c>
      <c r="N2877" s="15"/>
      <c r="O2877" s="26" t="e">
        <f>VLOOKUP(D2877,quash!A$2:$I$7791,9,FALSE)</f>
        <v>#N/A</v>
      </c>
      <c r="P2877" s="7">
        <v>10000</v>
      </c>
      <c r="Q2877" s="26">
        <v>100</v>
      </c>
      <c r="R2877" s="19">
        <v>1.82981294070719E-2</v>
      </c>
      <c r="S2877" s="26">
        <v>16</v>
      </c>
      <c r="T2877" s="8">
        <v>8000</v>
      </c>
      <c r="U2877" s="4">
        <v>142</v>
      </c>
      <c r="V2877" s="10">
        <v>2013.74</v>
      </c>
      <c r="W2877" s="14" t="s">
        <v>5281</v>
      </c>
      <c r="X2877" s="18">
        <v>1</v>
      </c>
      <c r="Y2877" s="9">
        <v>8000</v>
      </c>
      <c r="Z2877" s="19">
        <f t="shared" si="725"/>
        <v>0</v>
      </c>
      <c r="AA2877" s="25">
        <v>2013.74</v>
      </c>
      <c r="AB2877" s="30">
        <f t="shared" si="726"/>
        <v>1015000</v>
      </c>
      <c r="AC2877" s="30">
        <f t="shared" si="736"/>
        <v>7.8817733990147777E-3</v>
      </c>
      <c r="AD2877" s="31">
        <f t="shared" si="737"/>
        <v>0.78817733990147776</v>
      </c>
      <c r="AE2877" s="31">
        <f t="shared" si="738"/>
        <v>1.1192118226600984</v>
      </c>
      <c r="AG2877" s="30">
        <f t="shared" si="727"/>
        <v>6126000</v>
      </c>
      <c r="AH2877" s="30">
        <f t="shared" si="733"/>
        <v>1.3059092393078681E-3</v>
      </c>
      <c r="AI2877" s="31">
        <f t="shared" si="734"/>
        <v>0.13059092393078681</v>
      </c>
      <c r="AJ2877" s="31">
        <f t="shared" si="735"/>
        <v>0.18543911198171725</v>
      </c>
      <c r="AK2877" s="30">
        <f>IF(W2877="si",($S2877*'COSTOS DE CREDITOS'!$C$27)/DATA!$G2877,"")</f>
        <v>65.906835757745824</v>
      </c>
      <c r="AL2877" s="90">
        <f>IF(W2877="si",'COSTOS DE CREDITOS'!$C$35,"")</f>
        <v>20.421138461538462</v>
      </c>
      <c r="AM2877" s="30">
        <f t="shared" si="728"/>
        <v>492.30769230769232</v>
      </c>
      <c r="AN2877" s="30">
        <f t="shared" si="729"/>
        <v>0</v>
      </c>
      <c r="AO2877" s="30">
        <f t="shared" si="730"/>
        <v>578.63566652697659</v>
      </c>
      <c r="AP2877" s="30">
        <f t="shared" si="731"/>
        <v>1435.1043334730234</v>
      </c>
      <c r="AQ2877" s="19">
        <f t="shared" si="732"/>
        <v>0.71265621851531147</v>
      </c>
    </row>
    <row r="2878" spans="1:43" x14ac:dyDescent="0.2">
      <c r="A2878" s="23" t="s">
        <v>5665</v>
      </c>
      <c r="B2878" s="6" t="s">
        <v>5666</v>
      </c>
      <c r="C2878" s="6" t="s">
        <v>5667</v>
      </c>
      <c r="D2878" s="4">
        <v>172132</v>
      </c>
      <c r="E2878" s="4">
        <v>172707</v>
      </c>
      <c r="F2878" s="5" t="s">
        <v>327</v>
      </c>
      <c r="G2878" s="2">
        <v>7</v>
      </c>
      <c r="H2878" s="4">
        <v>172750</v>
      </c>
      <c r="I2878" s="5" t="s">
        <v>3611</v>
      </c>
      <c r="J2878" s="15">
        <v>45272</v>
      </c>
      <c r="K2878" s="24">
        <v>1299516273</v>
      </c>
      <c r="L2878" s="15">
        <v>45279</v>
      </c>
      <c r="M2878" s="15">
        <v>45291</v>
      </c>
      <c r="N2878" s="15"/>
      <c r="O2878" s="26" t="e">
        <f>VLOOKUP(D2878,quash!A$2:$I$7791,9,FALSE)</f>
        <v>#N/A</v>
      </c>
      <c r="P2878" s="7">
        <v>10000</v>
      </c>
      <c r="Q2878" s="26">
        <v>110</v>
      </c>
      <c r="R2878" s="19">
        <v>3.11605023919212E-2</v>
      </c>
      <c r="S2878" s="26">
        <v>16</v>
      </c>
      <c r="T2878" s="8">
        <v>5000</v>
      </c>
      <c r="U2878" s="4">
        <v>147</v>
      </c>
      <c r="V2878" s="10">
        <v>1303.3399999999999</v>
      </c>
      <c r="W2878" s="14" t="s">
        <v>5281</v>
      </c>
      <c r="X2878" s="18">
        <v>1</v>
      </c>
      <c r="Y2878" s="9">
        <v>5000</v>
      </c>
      <c r="Z2878" s="19">
        <f t="shared" si="725"/>
        <v>0</v>
      </c>
      <c r="AA2878" s="25">
        <v>1303.3399999999999</v>
      </c>
      <c r="AB2878" s="30">
        <f t="shared" si="726"/>
        <v>1015000</v>
      </c>
      <c r="AC2878" s="30">
        <f t="shared" si="736"/>
        <v>4.9261083743842365E-3</v>
      </c>
      <c r="AD2878" s="31">
        <f t="shared" si="737"/>
        <v>0.54187192118226601</v>
      </c>
      <c r="AE2878" s="31">
        <f t="shared" si="738"/>
        <v>0.72413793103448276</v>
      </c>
      <c r="AG2878" s="30">
        <f t="shared" si="727"/>
        <v>6126000</v>
      </c>
      <c r="AH2878" s="30">
        <f t="shared" si="733"/>
        <v>8.1619327456741752E-4</v>
      </c>
      <c r="AI2878" s="31">
        <f t="shared" si="734"/>
        <v>8.9781260202415933E-2</v>
      </c>
      <c r="AJ2878" s="31">
        <f t="shared" si="735"/>
        <v>0.11998041136141037</v>
      </c>
      <c r="AK2878" s="30">
        <f>IF(W2878="si",($S2878*'COSTOS DE CREDITOS'!$C$27)/DATA!$G2878,"")</f>
        <v>47.07631125553273</v>
      </c>
      <c r="AL2878" s="90">
        <f>IF(W2878="si",'COSTOS DE CREDITOS'!$C$35,"")</f>
        <v>20.421138461538462</v>
      </c>
      <c r="AM2878" s="30">
        <f t="shared" si="728"/>
        <v>307.69230769230774</v>
      </c>
      <c r="AN2878" s="30">
        <f t="shared" si="729"/>
        <v>0</v>
      </c>
      <c r="AO2878" s="30">
        <f t="shared" si="730"/>
        <v>375.1897574093789</v>
      </c>
      <c r="AP2878" s="30">
        <f t="shared" si="731"/>
        <v>928.15024259062102</v>
      </c>
      <c r="AQ2878" s="19">
        <f t="shared" si="732"/>
        <v>0.71213209338363059</v>
      </c>
    </row>
    <row r="2879" spans="1:43" x14ac:dyDescent="0.2">
      <c r="A2879" s="23" t="s">
        <v>5665</v>
      </c>
      <c r="B2879" s="6" t="s">
        <v>5666</v>
      </c>
      <c r="C2879" s="6" t="s">
        <v>5667</v>
      </c>
      <c r="D2879" s="4">
        <v>172131</v>
      </c>
      <c r="E2879" s="4">
        <v>172707</v>
      </c>
      <c r="F2879" s="5" t="s">
        <v>327</v>
      </c>
      <c r="G2879" s="2">
        <v>7</v>
      </c>
      <c r="H2879" s="4">
        <v>172751</v>
      </c>
      <c r="I2879" s="5" t="s">
        <v>3612</v>
      </c>
      <c r="J2879" s="15">
        <v>45272</v>
      </c>
      <c r="K2879" s="24">
        <v>1299516025</v>
      </c>
      <c r="L2879" s="15">
        <v>45279</v>
      </c>
      <c r="M2879" s="15">
        <v>45291</v>
      </c>
      <c r="N2879" s="15"/>
      <c r="O2879" s="26" t="e">
        <f>VLOOKUP(D2879,quash!A$2:$I$7791,9,FALSE)</f>
        <v>#N/A</v>
      </c>
      <c r="P2879" s="7">
        <v>10000</v>
      </c>
      <c r="Q2879" s="26">
        <v>115</v>
      </c>
      <c r="R2879" s="19">
        <v>3.97705569269148E-2</v>
      </c>
      <c r="S2879" s="26">
        <v>16</v>
      </c>
      <c r="T2879" s="8">
        <v>5000</v>
      </c>
      <c r="U2879" s="4">
        <v>147</v>
      </c>
      <c r="V2879" s="10">
        <v>1303.3399999999999</v>
      </c>
      <c r="W2879" s="14" t="s">
        <v>5281</v>
      </c>
      <c r="X2879" s="18">
        <v>1</v>
      </c>
      <c r="Y2879" s="9">
        <v>5000</v>
      </c>
      <c r="Z2879" s="19">
        <f t="shared" si="725"/>
        <v>0</v>
      </c>
      <c r="AA2879" s="25">
        <v>1303.3399999999999</v>
      </c>
      <c r="AB2879" s="30">
        <f t="shared" si="726"/>
        <v>1015000</v>
      </c>
      <c r="AC2879" s="30">
        <f t="shared" si="736"/>
        <v>4.9261083743842365E-3</v>
      </c>
      <c r="AD2879" s="31">
        <f t="shared" si="737"/>
        <v>0.56650246305418717</v>
      </c>
      <c r="AE2879" s="31">
        <f t="shared" si="738"/>
        <v>0.72413793103448276</v>
      </c>
      <c r="AG2879" s="30">
        <f t="shared" si="727"/>
        <v>6126000</v>
      </c>
      <c r="AH2879" s="30">
        <f t="shared" si="733"/>
        <v>8.1619327456741752E-4</v>
      </c>
      <c r="AI2879" s="31">
        <f t="shared" si="734"/>
        <v>9.3862226575253019E-2</v>
      </c>
      <c r="AJ2879" s="31">
        <f t="shared" si="735"/>
        <v>0.11998041136141037</v>
      </c>
      <c r="AK2879" s="30">
        <f>IF(W2879="si",($S2879*'COSTOS DE CREDITOS'!$C$27)/DATA!$G2879,"")</f>
        <v>47.07631125553273</v>
      </c>
      <c r="AL2879" s="90">
        <f>IF(W2879="si",'COSTOS DE CREDITOS'!$C$35,"")</f>
        <v>20.421138461538462</v>
      </c>
      <c r="AM2879" s="30">
        <f t="shared" si="728"/>
        <v>307.69230769230774</v>
      </c>
      <c r="AN2879" s="30">
        <f t="shared" si="729"/>
        <v>0</v>
      </c>
      <c r="AO2879" s="30">
        <f t="shared" si="730"/>
        <v>375.1897574093789</v>
      </c>
      <c r="AP2879" s="30">
        <f t="shared" si="731"/>
        <v>928.15024259062102</v>
      </c>
      <c r="AQ2879" s="19">
        <f t="shared" si="732"/>
        <v>0.71213209338363059</v>
      </c>
    </row>
    <row r="2880" spans="1:43" x14ac:dyDescent="0.2">
      <c r="A2880" s="23" t="s">
        <v>5665</v>
      </c>
      <c r="B2880" s="6" t="s">
        <v>5678</v>
      </c>
      <c r="C2880" s="6" t="s">
        <v>5670</v>
      </c>
      <c r="D2880" s="4">
        <v>172706</v>
      </c>
      <c r="E2880" s="4">
        <v>172645</v>
      </c>
      <c r="F2880" s="5" t="s">
        <v>2959</v>
      </c>
      <c r="G2880" s="2">
        <v>5</v>
      </c>
      <c r="H2880" s="4">
        <v>172815</v>
      </c>
      <c r="I2880" s="5" t="s">
        <v>3613</v>
      </c>
      <c r="J2880" s="15">
        <v>45278</v>
      </c>
      <c r="K2880" s="24">
        <v>1302850704</v>
      </c>
      <c r="L2880" s="15">
        <v>45279</v>
      </c>
      <c r="M2880" s="15">
        <v>45291</v>
      </c>
      <c r="N2880" s="15"/>
      <c r="O2880" s="26" t="e">
        <f>VLOOKUP(D2880,quash!A$2:$I$7791,9,FALSE)</f>
        <v>#N/A</v>
      </c>
      <c r="P2880" s="7">
        <v>8000</v>
      </c>
      <c r="Q2880" s="26">
        <v>139</v>
      </c>
      <c r="R2880" s="19">
        <v>3.9770556926914676E-2</v>
      </c>
      <c r="S2880" s="26">
        <v>16</v>
      </c>
      <c r="T2880" s="8">
        <v>5000</v>
      </c>
      <c r="U2880" s="4">
        <v>147</v>
      </c>
      <c r="V2880" s="10">
        <v>1303.3399999999999</v>
      </c>
      <c r="W2880" s="14" t="s">
        <v>5281</v>
      </c>
      <c r="X2880" s="18">
        <v>1</v>
      </c>
      <c r="Y2880" s="9">
        <v>5000</v>
      </c>
      <c r="Z2880" s="19">
        <f t="shared" si="725"/>
        <v>0</v>
      </c>
      <c r="AA2880" s="25">
        <v>1303.3399999999999</v>
      </c>
      <c r="AB2880" s="30">
        <f t="shared" si="726"/>
        <v>1015000</v>
      </c>
      <c r="AC2880" s="30">
        <f t="shared" si="736"/>
        <v>4.9261083743842365E-3</v>
      </c>
      <c r="AD2880" s="31">
        <f t="shared" si="737"/>
        <v>0.68472906403940892</v>
      </c>
      <c r="AE2880" s="31">
        <f t="shared" si="738"/>
        <v>0.72413793103448276</v>
      </c>
      <c r="AG2880" s="30">
        <f t="shared" si="727"/>
        <v>6126000</v>
      </c>
      <c r="AH2880" s="30">
        <f t="shared" si="733"/>
        <v>8.1619327456741752E-4</v>
      </c>
      <c r="AI2880" s="31">
        <f t="shared" si="734"/>
        <v>0.11345086516487103</v>
      </c>
      <c r="AJ2880" s="31">
        <f t="shared" si="735"/>
        <v>0.11998041136141037</v>
      </c>
      <c r="AK2880" s="30">
        <f>IF(W2880="si",($S2880*'COSTOS DE CREDITOS'!$C$27)/DATA!$G2880,"")</f>
        <v>65.906835757745824</v>
      </c>
      <c r="AL2880" s="90">
        <f>IF(W2880="si",'COSTOS DE CREDITOS'!$C$35,"")</f>
        <v>20.421138461538462</v>
      </c>
      <c r="AM2880" s="30">
        <f t="shared" si="728"/>
        <v>307.69230769230774</v>
      </c>
      <c r="AN2880" s="30">
        <f t="shared" si="729"/>
        <v>0</v>
      </c>
      <c r="AO2880" s="30">
        <f t="shared" si="730"/>
        <v>394.02028191159201</v>
      </c>
      <c r="AP2880" s="30">
        <f t="shared" si="731"/>
        <v>909.31971808840785</v>
      </c>
      <c r="AQ2880" s="19">
        <f t="shared" si="732"/>
        <v>0.69768419452208008</v>
      </c>
    </row>
    <row r="2881" spans="1:43" x14ac:dyDescent="0.2">
      <c r="A2881" s="23" t="s">
        <v>5665</v>
      </c>
      <c r="B2881" s="6" t="s">
        <v>5676</v>
      </c>
      <c r="C2881" s="6" t="s">
        <v>5670</v>
      </c>
      <c r="D2881" s="4">
        <v>172480</v>
      </c>
      <c r="E2881" s="4">
        <v>172882</v>
      </c>
      <c r="F2881" s="5" t="s">
        <v>2829</v>
      </c>
      <c r="G2881" s="2">
        <v>5</v>
      </c>
      <c r="H2881" s="4">
        <v>172888</v>
      </c>
      <c r="I2881" s="5" t="s">
        <v>3614</v>
      </c>
      <c r="J2881" s="15">
        <v>45274</v>
      </c>
      <c r="K2881" s="24">
        <v>1301040312</v>
      </c>
      <c r="L2881" s="15">
        <v>45279</v>
      </c>
      <c r="M2881" s="15">
        <v>45291</v>
      </c>
      <c r="N2881" s="15"/>
      <c r="O2881" s="26" t="e">
        <f>VLOOKUP(D2881,quash!A$2:$I$7791,9,FALSE)</f>
        <v>#N/A</v>
      </c>
      <c r="P2881" s="7">
        <v>10000</v>
      </c>
      <c r="Q2881" s="26">
        <v>115</v>
      </c>
      <c r="R2881" s="19">
        <v>3.97705569269148E-2</v>
      </c>
      <c r="S2881" s="93">
        <v>26</v>
      </c>
      <c r="T2881" s="8">
        <v>7000</v>
      </c>
      <c r="U2881" s="4">
        <v>142</v>
      </c>
      <c r="V2881" s="10">
        <v>1758.65</v>
      </c>
      <c r="W2881" s="14" t="s">
        <v>5281</v>
      </c>
      <c r="X2881" s="18">
        <v>0.50459857905940408</v>
      </c>
      <c r="Y2881" s="9">
        <v>3532.1900534158285</v>
      </c>
      <c r="Z2881" s="19">
        <f t="shared" si="725"/>
        <v>-0.49540142094059592</v>
      </c>
      <c r="AA2881" s="25">
        <v>887.41229106282105</v>
      </c>
      <c r="AB2881" s="30">
        <f t="shared" si="726"/>
        <v>1015000</v>
      </c>
      <c r="AC2881" s="30">
        <f t="shared" si="736"/>
        <v>6.8965517241379309E-3</v>
      </c>
      <c r="AD2881" s="31">
        <f t="shared" si="737"/>
        <v>0.7931034482758621</v>
      </c>
      <c r="AE2881" s="31">
        <f t="shared" si="738"/>
        <v>0.97931034482758617</v>
      </c>
      <c r="AG2881" s="30">
        <f t="shared" si="727"/>
        <v>6126000</v>
      </c>
      <c r="AH2881" s="30">
        <f t="shared" si="733"/>
        <v>1.1426705843943846E-3</v>
      </c>
      <c r="AI2881" s="31">
        <f t="shared" si="734"/>
        <v>0.13140711720535422</v>
      </c>
      <c r="AJ2881" s="31">
        <f t="shared" si="735"/>
        <v>0.16225922298400261</v>
      </c>
      <c r="AK2881" s="30">
        <f>IF(W2881="si",($S2881*'COSTOS DE CREDITOS'!$C$27)/DATA!$G2881,"")</f>
        <v>107.09860810633695</v>
      </c>
      <c r="AL2881" s="90">
        <f>IF(W2881="si",'COSTOS DE CREDITOS'!$C$35,"")</f>
        <v>20.421138461538462</v>
      </c>
      <c r="AM2881" s="30">
        <f t="shared" si="728"/>
        <v>700</v>
      </c>
      <c r="AN2881" s="30">
        <f t="shared" si="729"/>
        <v>3467.8099465841715</v>
      </c>
      <c r="AO2881" s="30">
        <f t="shared" si="730"/>
        <v>4295.3296931520472</v>
      </c>
      <c r="AP2881" s="30">
        <f t="shared" si="731"/>
        <v>-3407.917402089226</v>
      </c>
      <c r="AQ2881" s="19">
        <f t="shared" si="732"/>
        <v>-3.8402864558115244</v>
      </c>
    </row>
    <row r="2882" spans="1:43" x14ac:dyDescent="0.2">
      <c r="A2882" s="23" t="s">
        <v>5665</v>
      </c>
      <c r="B2882" s="6" t="s">
        <v>5676</v>
      </c>
      <c r="C2882" s="6" t="s">
        <v>5670</v>
      </c>
      <c r="D2882" s="4">
        <v>172362</v>
      </c>
      <c r="E2882" s="4">
        <v>172882</v>
      </c>
      <c r="F2882" s="5" t="s">
        <v>2829</v>
      </c>
      <c r="G2882" s="2">
        <v>5</v>
      </c>
      <c r="H2882" s="4">
        <v>172889</v>
      </c>
      <c r="I2882" s="5" t="s">
        <v>3615</v>
      </c>
      <c r="J2882" s="15">
        <v>45275</v>
      </c>
      <c r="K2882" s="24">
        <v>1300349514</v>
      </c>
      <c r="L2882" s="15">
        <v>45279</v>
      </c>
      <c r="M2882" s="15">
        <v>45291</v>
      </c>
      <c r="N2882" s="15"/>
      <c r="O2882" s="26" t="e">
        <f>VLOOKUP(D2882,quash!A$2:$I$7791,9,FALSE)</f>
        <v>#N/A</v>
      </c>
      <c r="P2882" s="7">
        <v>5000</v>
      </c>
      <c r="Q2882" s="26">
        <v>147</v>
      </c>
      <c r="R2882" s="19">
        <v>0.11226939921536</v>
      </c>
      <c r="S2882" s="93">
        <v>26</v>
      </c>
      <c r="T2882" s="8">
        <v>7000</v>
      </c>
      <c r="U2882" s="4">
        <v>142</v>
      </c>
      <c r="V2882" s="10">
        <v>1758.65</v>
      </c>
      <c r="W2882" s="14" t="s">
        <v>5281</v>
      </c>
      <c r="X2882" s="18">
        <v>0.50459857905940408</v>
      </c>
      <c r="Y2882" s="9">
        <v>3532.1900534158285</v>
      </c>
      <c r="Z2882" s="19">
        <f t="shared" ref="Z2882:Z2945" si="739">Y2882/T2882-1</f>
        <v>-0.49540142094059592</v>
      </c>
      <c r="AA2882" s="25">
        <v>887.41229106282105</v>
      </c>
      <c r="AB2882" s="30">
        <f t="shared" ref="AB2882:AB2945" si="740">SUMIFS($T:$T,$M:$M,$M2882,$O:$O,$O2882)</f>
        <v>1015000</v>
      </c>
      <c r="AC2882" s="30">
        <f t="shared" si="736"/>
        <v>6.8965517241379309E-3</v>
      </c>
      <c r="AD2882" s="31">
        <f t="shared" si="737"/>
        <v>1.0137931034482759</v>
      </c>
      <c r="AE2882" s="31">
        <f t="shared" si="738"/>
        <v>0.97931034482758617</v>
      </c>
      <c r="AG2882" s="30">
        <f t="shared" ref="AG2882:AG2945" si="741">SUMIFS($T:$T,$O:$O,$O2882,$N:$N,1)</f>
        <v>6126000</v>
      </c>
      <c r="AH2882" s="30">
        <f t="shared" si="733"/>
        <v>1.1426705843943846E-3</v>
      </c>
      <c r="AI2882" s="31">
        <f t="shared" si="734"/>
        <v>0.16797257590597453</v>
      </c>
      <c r="AJ2882" s="31">
        <f t="shared" si="735"/>
        <v>0.16225922298400261</v>
      </c>
      <c r="AK2882" s="30">
        <f>IF(W2882="si",($S2882*'COSTOS DE CREDITOS'!$C$27)/DATA!$G2882,"")</f>
        <v>107.09860810633695</v>
      </c>
      <c r="AL2882" s="90">
        <f>IF(W2882="si",'COSTOS DE CREDITOS'!$C$35,"")</f>
        <v>20.421138461538462</v>
      </c>
      <c r="AM2882" s="30">
        <f t="shared" si="728"/>
        <v>700</v>
      </c>
      <c r="AN2882" s="30">
        <f t="shared" si="729"/>
        <v>3467.8099465841715</v>
      </c>
      <c r="AO2882" s="30">
        <f t="shared" si="730"/>
        <v>4295.3296931520472</v>
      </c>
      <c r="AP2882" s="30">
        <f t="shared" si="731"/>
        <v>-3407.917402089226</v>
      </c>
      <c r="AQ2882" s="19">
        <f t="shared" si="732"/>
        <v>-3.8402864558115244</v>
      </c>
    </row>
    <row r="2883" spans="1:43" x14ac:dyDescent="0.2">
      <c r="A2883" s="23" t="s">
        <v>5665</v>
      </c>
      <c r="B2883" s="6" t="s">
        <v>5676</v>
      </c>
      <c r="C2883" s="6" t="s">
        <v>5670</v>
      </c>
      <c r="D2883" s="4">
        <v>172164</v>
      </c>
      <c r="E2883" s="4">
        <v>172882</v>
      </c>
      <c r="F2883" s="5" t="s">
        <v>2829</v>
      </c>
      <c r="G2883" s="2">
        <v>5</v>
      </c>
      <c r="H2883" s="4">
        <v>172890</v>
      </c>
      <c r="I2883" s="5" t="s">
        <v>3616</v>
      </c>
      <c r="J2883" s="15">
        <v>45275</v>
      </c>
      <c r="K2883" s="24">
        <v>1299585435</v>
      </c>
      <c r="L2883" s="15">
        <v>45279</v>
      </c>
      <c r="M2883" s="15">
        <v>45291</v>
      </c>
      <c r="N2883" s="15"/>
      <c r="O2883" s="26" t="e">
        <f>VLOOKUP(D2883,quash!A$2:$I$7791,9,FALSE)</f>
        <v>#N/A</v>
      </c>
      <c r="P2883" s="7">
        <v>10000</v>
      </c>
      <c r="Q2883" s="26">
        <v>147</v>
      </c>
      <c r="R2883" s="19">
        <v>7.9000519063170294E-2</v>
      </c>
      <c r="S2883" s="93">
        <v>26</v>
      </c>
      <c r="T2883" s="8">
        <v>7000</v>
      </c>
      <c r="U2883" s="4">
        <v>142</v>
      </c>
      <c r="V2883" s="10">
        <v>1758.65</v>
      </c>
      <c r="W2883" s="14" t="s">
        <v>5281</v>
      </c>
      <c r="X2883" s="18">
        <v>0.50459857905940408</v>
      </c>
      <c r="Y2883" s="9">
        <v>3532.1900534158285</v>
      </c>
      <c r="Z2883" s="19">
        <f t="shared" si="739"/>
        <v>-0.49540142094059592</v>
      </c>
      <c r="AA2883" s="25">
        <v>887.41229106282105</v>
      </c>
      <c r="AB2883" s="30">
        <f t="shared" si="740"/>
        <v>1015000</v>
      </c>
      <c r="AC2883" s="30">
        <f t="shared" si="736"/>
        <v>6.8965517241379309E-3</v>
      </c>
      <c r="AD2883" s="31">
        <f t="shared" si="737"/>
        <v>1.0137931034482759</v>
      </c>
      <c r="AE2883" s="31">
        <f t="shared" si="738"/>
        <v>0.97931034482758617</v>
      </c>
      <c r="AG2883" s="30">
        <f t="shared" si="741"/>
        <v>6126000</v>
      </c>
      <c r="AH2883" s="30">
        <f t="shared" si="733"/>
        <v>1.1426705843943846E-3</v>
      </c>
      <c r="AI2883" s="31">
        <f t="shared" si="734"/>
        <v>0.16797257590597453</v>
      </c>
      <c r="AJ2883" s="31">
        <f t="shared" si="735"/>
        <v>0.16225922298400261</v>
      </c>
      <c r="AK2883" s="30">
        <f>IF(W2883="si",($S2883*'COSTOS DE CREDITOS'!$C$27)/DATA!$G2883,"")</f>
        <v>107.09860810633695</v>
      </c>
      <c r="AL2883" s="90">
        <f>IF(W2883="si",'COSTOS DE CREDITOS'!$C$35,"")</f>
        <v>20.421138461538462</v>
      </c>
      <c r="AM2883" s="30">
        <f t="shared" ref="AM2883:AM2946" si="742">IF(W2883="si",(20%/52*$S2883)*$T2883,"")</f>
        <v>700</v>
      </c>
      <c r="AN2883" s="30">
        <f t="shared" ref="AN2883:AN2946" si="743">IF(W2883="SI",T2883-Y2883,"")</f>
        <v>3467.8099465841715</v>
      </c>
      <c r="AO2883" s="30">
        <f t="shared" ref="AO2883:AO2946" si="744">SUM(AK2883:AN2883)</f>
        <v>4295.3296931520472</v>
      </c>
      <c r="AP2883" s="30">
        <f t="shared" ref="AP2883:AP2946" si="745">AA2883-AO2883</f>
        <v>-3407.917402089226</v>
      </c>
      <c r="AQ2883" s="19">
        <f t="shared" ref="AQ2883:AQ2946" si="746">IFERROR(AP2883/AA2883,"")</f>
        <v>-3.8402864558115244</v>
      </c>
    </row>
    <row r="2884" spans="1:43" x14ac:dyDescent="0.2">
      <c r="A2884" s="23" t="s">
        <v>5665</v>
      </c>
      <c r="B2884" s="6" t="s">
        <v>5673</v>
      </c>
      <c r="C2884" s="6" t="s">
        <v>5667</v>
      </c>
      <c r="D2884" s="6">
        <v>171803</v>
      </c>
      <c r="E2884" s="6">
        <v>172789</v>
      </c>
      <c r="F2884" s="6" t="s">
        <v>329</v>
      </c>
      <c r="G2884" s="2">
        <v>6</v>
      </c>
      <c r="H2884" s="6">
        <v>172880</v>
      </c>
      <c r="I2884" s="6" t="s">
        <v>3617</v>
      </c>
      <c r="J2884" s="15">
        <v>45267</v>
      </c>
      <c r="K2884" s="24">
        <v>1296913105</v>
      </c>
      <c r="L2884" s="15">
        <v>45279</v>
      </c>
      <c r="M2884" s="15">
        <v>45291</v>
      </c>
      <c r="N2884" s="15"/>
      <c r="O2884" s="26" t="e">
        <f>VLOOKUP(D2884,quash!A$2:$I$7791,9,FALSE)</f>
        <v>#N/A</v>
      </c>
      <c r="P2884" s="7">
        <v>10000</v>
      </c>
      <c r="Q2884" s="26">
        <v>90</v>
      </c>
      <c r="R2884" s="19">
        <v>5.9818464604665302E-3</v>
      </c>
      <c r="S2884" s="26">
        <v>16</v>
      </c>
      <c r="T2884" s="9">
        <v>5000</v>
      </c>
      <c r="U2884" s="6">
        <v>147</v>
      </c>
      <c r="V2884" s="6">
        <v>1303.3399999999999</v>
      </c>
      <c r="W2884" s="14" t="s">
        <v>5281</v>
      </c>
      <c r="X2884" s="18">
        <v>1</v>
      </c>
      <c r="Y2884" s="9">
        <v>5000</v>
      </c>
      <c r="Z2884" s="19">
        <f t="shared" si="739"/>
        <v>0</v>
      </c>
      <c r="AA2884" s="25">
        <v>1303.3399999999999</v>
      </c>
      <c r="AB2884" s="30">
        <f t="shared" si="740"/>
        <v>1015000</v>
      </c>
      <c r="AC2884" s="30">
        <f t="shared" si="736"/>
        <v>4.9261083743842365E-3</v>
      </c>
      <c r="AD2884" s="31">
        <f t="shared" si="737"/>
        <v>0.44334975369458129</v>
      </c>
      <c r="AE2884" s="31">
        <f t="shared" si="738"/>
        <v>0.72413793103448276</v>
      </c>
      <c r="AG2884" s="30">
        <f t="shared" si="741"/>
        <v>6126000</v>
      </c>
      <c r="AH2884" s="30">
        <f t="shared" si="733"/>
        <v>8.1619327456741752E-4</v>
      </c>
      <c r="AI2884" s="31">
        <f t="shared" si="734"/>
        <v>7.3457394711067575E-2</v>
      </c>
      <c r="AJ2884" s="31">
        <f t="shared" si="735"/>
        <v>0.11998041136141037</v>
      </c>
      <c r="AK2884" s="30">
        <f>IF(W2884="si",($S2884*'COSTOS DE CREDITOS'!$C$27)/DATA!$G2884,"")</f>
        <v>54.922363131454851</v>
      </c>
      <c r="AL2884" s="90">
        <f>IF(W2884="si",'COSTOS DE CREDITOS'!$C$35,"")</f>
        <v>20.421138461538462</v>
      </c>
      <c r="AM2884" s="30">
        <f t="shared" si="742"/>
        <v>307.69230769230774</v>
      </c>
      <c r="AN2884" s="30">
        <f t="shared" si="743"/>
        <v>0</v>
      </c>
      <c r="AO2884" s="30">
        <f t="shared" si="744"/>
        <v>383.03580928530107</v>
      </c>
      <c r="AP2884" s="30">
        <f t="shared" si="745"/>
        <v>920.30419071469885</v>
      </c>
      <c r="AQ2884" s="19">
        <f t="shared" si="746"/>
        <v>0.70611213552465124</v>
      </c>
    </row>
    <row r="2885" spans="1:43" x14ac:dyDescent="0.2">
      <c r="A2885" s="23" t="s">
        <v>5665</v>
      </c>
      <c r="B2885" s="6" t="s">
        <v>5676</v>
      </c>
      <c r="C2885" s="6" t="s">
        <v>5670</v>
      </c>
      <c r="D2885" s="6">
        <v>169346</v>
      </c>
      <c r="E2885" s="6">
        <v>173020</v>
      </c>
      <c r="F2885" s="6" t="s">
        <v>2347</v>
      </c>
      <c r="G2885" s="2">
        <v>5</v>
      </c>
      <c r="H2885" s="6">
        <v>173027</v>
      </c>
      <c r="I2885" s="6" t="s">
        <v>3618</v>
      </c>
      <c r="J2885" s="15">
        <v>45274</v>
      </c>
      <c r="K2885" s="24">
        <v>1279570561</v>
      </c>
      <c r="L2885" s="15">
        <v>45282</v>
      </c>
      <c r="M2885" s="15">
        <v>45291</v>
      </c>
      <c r="N2885" s="15"/>
      <c r="O2885" s="26" t="e">
        <f>VLOOKUP(D2885,quash!A$2:$I$7791,9,FALSE)</f>
        <v>#N/A</v>
      </c>
      <c r="P2885" s="7">
        <v>5000</v>
      </c>
      <c r="Q2885" s="26">
        <v>147</v>
      </c>
      <c r="R2885" s="19">
        <v>0.11226939921536</v>
      </c>
      <c r="S2885" s="26">
        <v>16</v>
      </c>
      <c r="T2885" s="9">
        <v>7000</v>
      </c>
      <c r="U2885" s="6">
        <v>142</v>
      </c>
      <c r="V2885" s="6">
        <v>1758.65</v>
      </c>
      <c r="W2885" s="14" t="s">
        <v>5281</v>
      </c>
      <c r="X2885" s="18">
        <v>1</v>
      </c>
      <c r="Y2885" s="9">
        <v>7000</v>
      </c>
      <c r="Z2885" s="19">
        <f t="shared" si="739"/>
        <v>0</v>
      </c>
      <c r="AA2885" s="25">
        <v>1758.65</v>
      </c>
      <c r="AB2885" s="30">
        <f t="shared" si="740"/>
        <v>1015000</v>
      </c>
      <c r="AC2885" s="30">
        <f t="shared" si="736"/>
        <v>6.8965517241379309E-3</v>
      </c>
      <c r="AD2885" s="31">
        <f t="shared" si="737"/>
        <v>1.0137931034482759</v>
      </c>
      <c r="AE2885" s="31">
        <f t="shared" si="738"/>
        <v>0.97931034482758617</v>
      </c>
      <c r="AG2885" s="30">
        <f t="shared" si="741"/>
        <v>6126000</v>
      </c>
      <c r="AH2885" s="30">
        <f t="shared" si="733"/>
        <v>1.1426705843943846E-3</v>
      </c>
      <c r="AI2885" s="31">
        <f t="shared" si="734"/>
        <v>0.16797257590597453</v>
      </c>
      <c r="AJ2885" s="31">
        <f t="shared" si="735"/>
        <v>0.16225922298400261</v>
      </c>
      <c r="AK2885" s="30">
        <f>IF(W2885="si",($S2885*'COSTOS DE CREDITOS'!$C$27)/DATA!$G2885,"")</f>
        <v>65.906835757745824</v>
      </c>
      <c r="AL2885" s="90">
        <f>IF(W2885="si",'COSTOS DE CREDITOS'!$C$35,"")</f>
        <v>20.421138461538462</v>
      </c>
      <c r="AM2885" s="30">
        <f t="shared" si="742"/>
        <v>430.76923076923077</v>
      </c>
      <c r="AN2885" s="30">
        <f t="shared" si="743"/>
        <v>0</v>
      </c>
      <c r="AO2885" s="30">
        <f t="shared" si="744"/>
        <v>517.09720498851505</v>
      </c>
      <c r="AP2885" s="30">
        <f t="shared" si="745"/>
        <v>1241.5527950114852</v>
      </c>
      <c r="AQ2885" s="19">
        <f t="shared" si="746"/>
        <v>0.70596923493104657</v>
      </c>
    </row>
    <row r="2886" spans="1:43" x14ac:dyDescent="0.2">
      <c r="A2886" s="23" t="s">
        <v>5665</v>
      </c>
      <c r="B2886" s="6" t="s">
        <v>5676</v>
      </c>
      <c r="C2886" s="6" t="s">
        <v>5670</v>
      </c>
      <c r="D2886" s="6">
        <v>169355</v>
      </c>
      <c r="E2886" s="6">
        <v>173020</v>
      </c>
      <c r="F2886" s="6" t="s">
        <v>2347</v>
      </c>
      <c r="G2886" s="2">
        <v>5</v>
      </c>
      <c r="H2886" s="6">
        <v>173028</v>
      </c>
      <c r="I2886" s="6" t="s">
        <v>3619</v>
      </c>
      <c r="J2886" s="15">
        <v>45274</v>
      </c>
      <c r="K2886" s="24">
        <v>1279627078</v>
      </c>
      <c r="L2886" s="15">
        <v>45282</v>
      </c>
      <c r="M2886" s="15">
        <v>45291</v>
      </c>
      <c r="N2886" s="15"/>
      <c r="O2886" s="26" t="e">
        <f>VLOOKUP(D2886,quash!A$2:$I$7791,9,FALSE)</f>
        <v>#N/A</v>
      </c>
      <c r="P2886" s="7">
        <v>10000</v>
      </c>
      <c r="Q2886" s="26">
        <v>147</v>
      </c>
      <c r="R2886" s="19">
        <v>7.9000519063170294E-2</v>
      </c>
      <c r="S2886" s="26">
        <v>16</v>
      </c>
      <c r="T2886" s="9">
        <v>7000</v>
      </c>
      <c r="U2886" s="6">
        <v>142</v>
      </c>
      <c r="V2886" s="6">
        <v>1758.65</v>
      </c>
      <c r="W2886" s="14" t="s">
        <v>5281</v>
      </c>
      <c r="X2886" s="18">
        <v>1</v>
      </c>
      <c r="Y2886" s="9">
        <v>7000</v>
      </c>
      <c r="Z2886" s="19">
        <f t="shared" si="739"/>
        <v>0</v>
      </c>
      <c r="AA2886" s="25">
        <v>1758.65</v>
      </c>
      <c r="AB2886" s="30">
        <f t="shared" si="740"/>
        <v>1015000</v>
      </c>
      <c r="AC2886" s="30">
        <f t="shared" si="736"/>
        <v>6.8965517241379309E-3</v>
      </c>
      <c r="AD2886" s="31">
        <f t="shared" si="737"/>
        <v>1.0137931034482759</v>
      </c>
      <c r="AE2886" s="31">
        <f t="shared" si="738"/>
        <v>0.97931034482758617</v>
      </c>
      <c r="AG2886" s="30">
        <f t="shared" si="741"/>
        <v>6126000</v>
      </c>
      <c r="AH2886" s="30">
        <f t="shared" si="733"/>
        <v>1.1426705843943846E-3</v>
      </c>
      <c r="AI2886" s="31">
        <f t="shared" si="734"/>
        <v>0.16797257590597453</v>
      </c>
      <c r="AJ2886" s="31">
        <f t="shared" si="735"/>
        <v>0.16225922298400261</v>
      </c>
      <c r="AK2886" s="30">
        <f>IF(W2886="si",($S2886*'COSTOS DE CREDITOS'!$C$27)/DATA!$G2886,"")</f>
        <v>65.906835757745824</v>
      </c>
      <c r="AL2886" s="90">
        <f>IF(W2886="si",'COSTOS DE CREDITOS'!$C$35,"")</f>
        <v>20.421138461538462</v>
      </c>
      <c r="AM2886" s="30">
        <f t="shared" si="742"/>
        <v>430.76923076923077</v>
      </c>
      <c r="AN2886" s="30">
        <f t="shared" si="743"/>
        <v>0</v>
      </c>
      <c r="AO2886" s="30">
        <f t="shared" si="744"/>
        <v>517.09720498851505</v>
      </c>
      <c r="AP2886" s="30">
        <f t="shared" si="745"/>
        <v>1241.5527950114852</v>
      </c>
      <c r="AQ2886" s="19">
        <f t="shared" si="746"/>
        <v>0.70596923493104657</v>
      </c>
    </row>
    <row r="2887" spans="1:43" x14ac:dyDescent="0.2">
      <c r="A2887" s="23" t="s">
        <v>5665</v>
      </c>
      <c r="B2887" s="6" t="s">
        <v>5676</v>
      </c>
      <c r="C2887" s="6" t="s">
        <v>5670</v>
      </c>
      <c r="D2887" s="6">
        <v>171320</v>
      </c>
      <c r="E2887" s="6">
        <v>173020</v>
      </c>
      <c r="F2887" s="6" t="s">
        <v>2347</v>
      </c>
      <c r="G2887" s="2">
        <v>5</v>
      </c>
      <c r="H2887" s="6">
        <v>173029</v>
      </c>
      <c r="I2887" s="6" t="s">
        <v>3620</v>
      </c>
      <c r="J2887" s="15">
        <v>45264</v>
      </c>
      <c r="K2887" s="24">
        <v>1294334930</v>
      </c>
      <c r="L2887" s="15">
        <v>45282</v>
      </c>
      <c r="M2887" s="15">
        <v>45291</v>
      </c>
      <c r="N2887" s="15"/>
      <c r="O2887" s="26" t="e">
        <f>VLOOKUP(D2887,quash!A$2:$I$7791,9,FALSE)</f>
        <v>#N/A</v>
      </c>
      <c r="P2887" s="7">
        <v>7000</v>
      </c>
      <c r="Q2887" s="26">
        <v>111</v>
      </c>
      <c r="R2887" s="19">
        <v>1.8298129407071966E-2</v>
      </c>
      <c r="S2887" s="26">
        <v>16</v>
      </c>
      <c r="T2887" s="9">
        <v>7000</v>
      </c>
      <c r="U2887" s="6">
        <v>142</v>
      </c>
      <c r="V2887" s="6">
        <v>1758.65</v>
      </c>
      <c r="W2887" s="14" t="s">
        <v>5281</v>
      </c>
      <c r="X2887" s="18">
        <v>1</v>
      </c>
      <c r="Y2887" s="9">
        <v>7000</v>
      </c>
      <c r="Z2887" s="19">
        <f t="shared" si="739"/>
        <v>0</v>
      </c>
      <c r="AA2887" s="25">
        <v>1758.65</v>
      </c>
      <c r="AB2887" s="30">
        <f t="shared" si="740"/>
        <v>1015000</v>
      </c>
      <c r="AC2887" s="30">
        <f t="shared" si="736"/>
        <v>6.8965517241379309E-3</v>
      </c>
      <c r="AD2887" s="31">
        <f t="shared" si="737"/>
        <v>0.76551724137931032</v>
      </c>
      <c r="AE2887" s="31">
        <f t="shared" si="738"/>
        <v>0.97931034482758617</v>
      </c>
      <c r="AG2887" s="30">
        <f t="shared" si="741"/>
        <v>6126000</v>
      </c>
      <c r="AH2887" s="30">
        <f t="shared" si="733"/>
        <v>1.1426705843943846E-3</v>
      </c>
      <c r="AI2887" s="31">
        <f t="shared" si="734"/>
        <v>0.12683643486777668</v>
      </c>
      <c r="AJ2887" s="31">
        <f t="shared" si="735"/>
        <v>0.16225922298400261</v>
      </c>
      <c r="AK2887" s="30">
        <f>IF(W2887="si",($S2887*'COSTOS DE CREDITOS'!$C$27)/DATA!$G2887,"")</f>
        <v>65.906835757745824</v>
      </c>
      <c r="AL2887" s="90">
        <f>IF(W2887="si",'COSTOS DE CREDITOS'!$C$35,"")</f>
        <v>20.421138461538462</v>
      </c>
      <c r="AM2887" s="30">
        <f t="shared" si="742"/>
        <v>430.76923076923077</v>
      </c>
      <c r="AN2887" s="30">
        <f t="shared" si="743"/>
        <v>0</v>
      </c>
      <c r="AO2887" s="30">
        <f t="shared" si="744"/>
        <v>517.09720498851505</v>
      </c>
      <c r="AP2887" s="30">
        <f t="shared" si="745"/>
        <v>1241.5527950114852</v>
      </c>
      <c r="AQ2887" s="19">
        <f t="shared" si="746"/>
        <v>0.70596923493104657</v>
      </c>
    </row>
    <row r="2888" spans="1:43" x14ac:dyDescent="0.2">
      <c r="A2888" s="23" t="s">
        <v>5665</v>
      </c>
      <c r="B2888" s="6" t="s">
        <v>5672</v>
      </c>
      <c r="C2888" s="6" t="s">
        <v>5667</v>
      </c>
      <c r="D2888" s="4">
        <v>171001</v>
      </c>
      <c r="E2888" s="4">
        <v>172959</v>
      </c>
      <c r="F2888" s="5" t="s">
        <v>3621</v>
      </c>
      <c r="G2888" s="2">
        <v>6</v>
      </c>
      <c r="H2888" s="4">
        <v>172960</v>
      </c>
      <c r="I2888" s="5" t="s">
        <v>3622</v>
      </c>
      <c r="J2888" s="15">
        <v>45260</v>
      </c>
      <c r="K2888" s="24">
        <v>1292339398</v>
      </c>
      <c r="L2888" s="15">
        <v>45281</v>
      </c>
      <c r="M2888" s="15">
        <v>45291</v>
      </c>
      <c r="N2888" s="15"/>
      <c r="O2888" s="26">
        <f>VLOOKUP(D2888,quash!A$2:$I$7791,9,FALSE)</f>
        <v>2</v>
      </c>
      <c r="P2888" s="7">
        <v>10000</v>
      </c>
      <c r="Q2888" s="26">
        <v>127</v>
      </c>
      <c r="R2888" s="19">
        <v>3.9770556926914676E-2</v>
      </c>
      <c r="S2888" s="26">
        <v>16</v>
      </c>
      <c r="T2888" s="8">
        <v>6000</v>
      </c>
      <c r="U2888" s="4">
        <v>142</v>
      </c>
      <c r="V2888" s="10">
        <v>1503.37</v>
      </c>
      <c r="W2888" s="14" t="s">
        <v>5281</v>
      </c>
      <c r="X2888" s="18">
        <v>1</v>
      </c>
      <c r="Y2888" s="9">
        <v>6000</v>
      </c>
      <c r="Z2888" s="19">
        <f t="shared" si="739"/>
        <v>0</v>
      </c>
      <c r="AA2888" s="25">
        <v>1503.37</v>
      </c>
      <c r="AB2888" s="30">
        <f t="shared" si="740"/>
        <v>217000</v>
      </c>
      <c r="AC2888" s="30">
        <f t="shared" si="736"/>
        <v>2.7649769585253458E-2</v>
      </c>
      <c r="AD2888" s="31">
        <f t="shared" si="737"/>
        <v>3.5115207373271891</v>
      </c>
      <c r="AE2888" s="31">
        <f t="shared" si="738"/>
        <v>3.9262672811059911</v>
      </c>
      <c r="AG2888" s="30">
        <f t="shared" si="741"/>
        <v>1695000</v>
      </c>
      <c r="AH2888" s="30">
        <f t="shared" si="733"/>
        <v>3.5398230088495575E-3</v>
      </c>
      <c r="AI2888" s="31">
        <f t="shared" si="734"/>
        <v>0.44955752212389377</v>
      </c>
      <c r="AJ2888" s="31">
        <f t="shared" si="735"/>
        <v>0.50265486725663711</v>
      </c>
      <c r="AK2888" s="30">
        <f>IF(W2888="si",($S2888*'COSTOS DE CREDITOS'!$C$27)/DATA!$G2888,"")</f>
        <v>54.922363131454851</v>
      </c>
      <c r="AL2888" s="90">
        <f>IF(W2888="si",'COSTOS DE CREDITOS'!$C$35,"")</f>
        <v>20.421138461538462</v>
      </c>
      <c r="AM2888" s="30">
        <f t="shared" si="742"/>
        <v>369.23076923076923</v>
      </c>
      <c r="AN2888" s="30">
        <f t="shared" si="743"/>
        <v>0</v>
      </c>
      <c r="AO2888" s="30">
        <f t="shared" si="744"/>
        <v>444.5742708237625</v>
      </c>
      <c r="AP2888" s="30">
        <f t="shared" si="745"/>
        <v>1058.7957291762373</v>
      </c>
      <c r="AQ2888" s="19">
        <f t="shared" si="746"/>
        <v>0.70428153360532497</v>
      </c>
    </row>
    <row r="2889" spans="1:43" x14ac:dyDescent="0.2">
      <c r="A2889" s="23" t="s">
        <v>5665</v>
      </c>
      <c r="B2889" s="6" t="s">
        <v>5672</v>
      </c>
      <c r="C2889" s="6" t="s">
        <v>5667</v>
      </c>
      <c r="D2889" s="4">
        <v>170409</v>
      </c>
      <c r="E2889" s="4">
        <v>172959</v>
      </c>
      <c r="F2889" s="5" t="s">
        <v>3621</v>
      </c>
      <c r="G2889" s="2">
        <v>6</v>
      </c>
      <c r="H2889" s="4">
        <v>172961</v>
      </c>
      <c r="I2889" s="5" t="s">
        <v>3623</v>
      </c>
      <c r="J2889" s="15">
        <v>45257</v>
      </c>
      <c r="K2889" s="24">
        <v>1290367472</v>
      </c>
      <c r="L2889" s="15">
        <v>45281</v>
      </c>
      <c r="M2889" s="15">
        <v>45291</v>
      </c>
      <c r="N2889" s="15"/>
      <c r="O2889" s="26">
        <f>VLOOKUP(D2889,quash!A$2:$I$7791,9,FALSE)</f>
        <v>4</v>
      </c>
      <c r="P2889" s="7">
        <v>10000</v>
      </c>
      <c r="Q2889" s="26">
        <v>147</v>
      </c>
      <c r="R2889" s="19">
        <v>7.9000519063170294E-2</v>
      </c>
      <c r="S2889" s="26">
        <v>16</v>
      </c>
      <c r="T2889" s="8">
        <v>6000</v>
      </c>
      <c r="U2889" s="4">
        <v>142</v>
      </c>
      <c r="V2889" s="10">
        <v>1503.37</v>
      </c>
      <c r="W2889" s="14" t="s">
        <v>5281</v>
      </c>
      <c r="X2889" s="18">
        <v>1</v>
      </c>
      <c r="Y2889" s="9">
        <v>6000</v>
      </c>
      <c r="Z2889" s="19">
        <f t="shared" si="739"/>
        <v>0</v>
      </c>
      <c r="AA2889" s="25">
        <v>1503.37</v>
      </c>
      <c r="AB2889" s="30">
        <f t="shared" si="740"/>
        <v>63000</v>
      </c>
      <c r="AC2889" s="30">
        <f t="shared" si="736"/>
        <v>9.5238095238095233E-2</v>
      </c>
      <c r="AD2889" s="31">
        <f t="shared" si="737"/>
        <v>14</v>
      </c>
      <c r="AE2889" s="31">
        <f t="shared" si="738"/>
        <v>13.523809523809524</v>
      </c>
      <c r="AG2889" s="30">
        <f t="shared" si="741"/>
        <v>927000</v>
      </c>
      <c r="AH2889" s="30">
        <f t="shared" si="733"/>
        <v>6.4724919093851136E-3</v>
      </c>
      <c r="AI2889" s="31">
        <f t="shared" si="734"/>
        <v>0.95145631067961167</v>
      </c>
      <c r="AJ2889" s="31">
        <f t="shared" si="735"/>
        <v>0.91909385113268616</v>
      </c>
      <c r="AK2889" s="30">
        <f>IF(W2889="si",($S2889*'COSTOS DE CREDITOS'!$C$27)/DATA!$G2889,"")</f>
        <v>54.922363131454851</v>
      </c>
      <c r="AL2889" s="90">
        <f>IF(W2889="si",'COSTOS DE CREDITOS'!$C$35,"")</f>
        <v>20.421138461538462</v>
      </c>
      <c r="AM2889" s="30">
        <f t="shared" si="742"/>
        <v>369.23076923076923</v>
      </c>
      <c r="AN2889" s="30">
        <f t="shared" si="743"/>
        <v>0</v>
      </c>
      <c r="AO2889" s="30">
        <f t="shared" si="744"/>
        <v>444.5742708237625</v>
      </c>
      <c r="AP2889" s="30">
        <f t="shared" si="745"/>
        <v>1058.7957291762373</v>
      </c>
      <c r="AQ2889" s="19">
        <f t="shared" si="746"/>
        <v>0.70428153360532497</v>
      </c>
    </row>
    <row r="2890" spans="1:43" x14ac:dyDescent="0.2">
      <c r="A2890" s="23" t="s">
        <v>5665</v>
      </c>
      <c r="B2890" s="6" t="s">
        <v>5672</v>
      </c>
      <c r="C2890" s="6" t="s">
        <v>5667</v>
      </c>
      <c r="D2890" s="4">
        <v>171352</v>
      </c>
      <c r="E2890" s="4">
        <v>172959</v>
      </c>
      <c r="F2890" s="5" t="s">
        <v>3621</v>
      </c>
      <c r="G2890" s="2">
        <v>6</v>
      </c>
      <c r="H2890" s="4">
        <v>172964</v>
      </c>
      <c r="I2890" s="5" t="s">
        <v>3624</v>
      </c>
      <c r="J2890" s="15">
        <v>45264</v>
      </c>
      <c r="K2890" s="24">
        <v>1294530602</v>
      </c>
      <c r="L2890" s="15">
        <v>45281</v>
      </c>
      <c r="M2890" s="15">
        <v>45291</v>
      </c>
      <c r="N2890" s="15"/>
      <c r="O2890" s="26" t="e">
        <f>VLOOKUP(D2890,quash!A$2:$I$7791,9,FALSE)</f>
        <v>#N/A</v>
      </c>
      <c r="P2890" s="7">
        <v>10000</v>
      </c>
      <c r="Q2890" s="26">
        <v>100</v>
      </c>
      <c r="R2890" s="19">
        <v>3.3220596517330447E-2</v>
      </c>
      <c r="S2890" s="26">
        <v>16</v>
      </c>
      <c r="T2890" s="8">
        <v>5000</v>
      </c>
      <c r="U2890" s="4">
        <v>147</v>
      </c>
      <c r="V2890" s="10">
        <v>1303.3399999999999</v>
      </c>
      <c r="W2890" s="14" t="s">
        <v>5281</v>
      </c>
      <c r="X2890" s="18">
        <v>1</v>
      </c>
      <c r="Y2890" s="9">
        <v>5000</v>
      </c>
      <c r="Z2890" s="19">
        <f t="shared" si="739"/>
        <v>0</v>
      </c>
      <c r="AA2890" s="25">
        <v>1303.3399999999999</v>
      </c>
      <c r="AB2890" s="30">
        <f t="shared" si="740"/>
        <v>1015000</v>
      </c>
      <c r="AC2890" s="30">
        <f t="shared" si="736"/>
        <v>4.9261083743842365E-3</v>
      </c>
      <c r="AD2890" s="31">
        <f t="shared" si="737"/>
        <v>0.49261083743842365</v>
      </c>
      <c r="AE2890" s="31">
        <f t="shared" si="738"/>
        <v>0.72413793103448276</v>
      </c>
      <c r="AG2890" s="30">
        <f t="shared" si="741"/>
        <v>6126000</v>
      </c>
      <c r="AH2890" s="30">
        <f t="shared" si="733"/>
        <v>8.1619327456741752E-4</v>
      </c>
      <c r="AI2890" s="31">
        <f t="shared" si="734"/>
        <v>8.1619327456741747E-2</v>
      </c>
      <c r="AJ2890" s="31">
        <f t="shared" si="735"/>
        <v>0.11998041136141037</v>
      </c>
      <c r="AK2890" s="30">
        <f>IF(W2890="si",($S2890*'COSTOS DE CREDITOS'!$C$27)/DATA!$G2890,"")</f>
        <v>54.922363131454851</v>
      </c>
      <c r="AL2890" s="90">
        <f>IF(W2890="si",'COSTOS DE CREDITOS'!$C$35,"")</f>
        <v>20.421138461538462</v>
      </c>
      <c r="AM2890" s="30">
        <f t="shared" si="742"/>
        <v>307.69230769230774</v>
      </c>
      <c r="AN2890" s="30">
        <f t="shared" si="743"/>
        <v>0</v>
      </c>
      <c r="AO2890" s="30">
        <f t="shared" si="744"/>
        <v>383.03580928530107</v>
      </c>
      <c r="AP2890" s="30">
        <f t="shared" si="745"/>
        <v>920.30419071469885</v>
      </c>
      <c r="AQ2890" s="19">
        <f t="shared" si="746"/>
        <v>0.70611213552465124</v>
      </c>
    </row>
    <row r="2891" spans="1:43" x14ac:dyDescent="0.2">
      <c r="A2891" s="23" t="s">
        <v>5665</v>
      </c>
      <c r="B2891" s="6" t="s">
        <v>5672</v>
      </c>
      <c r="C2891" s="6" t="s">
        <v>5667</v>
      </c>
      <c r="D2891" s="4">
        <v>171658</v>
      </c>
      <c r="E2891" s="4">
        <v>172959</v>
      </c>
      <c r="F2891" s="5" t="s">
        <v>3621</v>
      </c>
      <c r="G2891" s="2">
        <v>6</v>
      </c>
      <c r="H2891" s="4">
        <v>172975</v>
      </c>
      <c r="I2891" s="5" t="s">
        <v>3625</v>
      </c>
      <c r="J2891" s="15">
        <v>45266</v>
      </c>
      <c r="K2891" s="24">
        <v>1295909406</v>
      </c>
      <c r="L2891" s="15">
        <v>45282</v>
      </c>
      <c r="M2891" s="15">
        <v>45291</v>
      </c>
      <c r="N2891" s="15"/>
      <c r="O2891" s="26" t="e">
        <f>VLOOKUP(D2891,quash!A$2:$I$7791,9,FALSE)</f>
        <v>#N/A</v>
      </c>
      <c r="P2891" s="7">
        <v>10000</v>
      </c>
      <c r="Q2891" s="26">
        <v>110</v>
      </c>
      <c r="R2891" s="19">
        <v>3.3741050530766099E-2</v>
      </c>
      <c r="S2891" s="26">
        <v>16</v>
      </c>
      <c r="T2891" s="8">
        <v>6000</v>
      </c>
      <c r="U2891" s="4">
        <v>142</v>
      </c>
      <c r="V2891" s="10">
        <v>1503.37</v>
      </c>
      <c r="W2891" s="14" t="s">
        <v>5281</v>
      </c>
      <c r="X2891" s="18">
        <v>1</v>
      </c>
      <c r="Y2891" s="9">
        <v>6000</v>
      </c>
      <c r="Z2891" s="19">
        <f t="shared" si="739"/>
        <v>0</v>
      </c>
      <c r="AA2891" s="25">
        <v>1503.37</v>
      </c>
      <c r="AB2891" s="30">
        <f t="shared" si="740"/>
        <v>1015000</v>
      </c>
      <c r="AC2891" s="30">
        <f t="shared" si="736"/>
        <v>5.9113300492610842E-3</v>
      </c>
      <c r="AD2891" s="31">
        <f t="shared" si="737"/>
        <v>0.65024630541871931</v>
      </c>
      <c r="AE2891" s="31">
        <f t="shared" si="738"/>
        <v>0.839408866995074</v>
      </c>
      <c r="AG2891" s="30">
        <f t="shared" si="741"/>
        <v>6126000</v>
      </c>
      <c r="AH2891" s="30">
        <f t="shared" si="733"/>
        <v>9.7943192948090111E-4</v>
      </c>
      <c r="AI2891" s="31">
        <f t="shared" si="734"/>
        <v>0.10773751224289912</v>
      </c>
      <c r="AJ2891" s="31">
        <f t="shared" si="735"/>
        <v>0.13907933398628797</v>
      </c>
      <c r="AK2891" s="30">
        <f>IF(W2891="si",($S2891*'COSTOS DE CREDITOS'!$C$27)/DATA!$G2891,"")</f>
        <v>54.922363131454851</v>
      </c>
      <c r="AL2891" s="90">
        <f>IF(W2891="si",'COSTOS DE CREDITOS'!$C$35,"")</f>
        <v>20.421138461538462</v>
      </c>
      <c r="AM2891" s="30">
        <f t="shared" si="742"/>
        <v>369.23076923076923</v>
      </c>
      <c r="AN2891" s="30">
        <f t="shared" si="743"/>
        <v>0</v>
      </c>
      <c r="AO2891" s="30">
        <f t="shared" si="744"/>
        <v>444.5742708237625</v>
      </c>
      <c r="AP2891" s="30">
        <f t="shared" si="745"/>
        <v>1058.7957291762373</v>
      </c>
      <c r="AQ2891" s="19">
        <f t="shared" si="746"/>
        <v>0.70428153360532497</v>
      </c>
    </row>
    <row r="2892" spans="1:43" x14ac:dyDescent="0.2">
      <c r="A2892" s="23" t="s">
        <v>5665</v>
      </c>
      <c r="B2892" s="6" t="s">
        <v>5672</v>
      </c>
      <c r="C2892" s="6" t="s">
        <v>5667</v>
      </c>
      <c r="D2892" s="4">
        <v>171676</v>
      </c>
      <c r="E2892" s="4">
        <v>172959</v>
      </c>
      <c r="F2892" s="5" t="s">
        <v>3621</v>
      </c>
      <c r="G2892" s="2">
        <v>6</v>
      </c>
      <c r="H2892" s="4">
        <v>172980</v>
      </c>
      <c r="I2892" s="5" t="s">
        <v>3626</v>
      </c>
      <c r="J2892" s="15">
        <v>45266</v>
      </c>
      <c r="K2892" s="24">
        <v>1296057748</v>
      </c>
      <c r="L2892" s="15">
        <v>45282</v>
      </c>
      <c r="M2892" s="15">
        <v>45291</v>
      </c>
      <c r="N2892" s="15"/>
      <c r="O2892" s="26" t="e">
        <f>VLOOKUP(D2892,quash!A$2:$I$7791,9,FALSE)</f>
        <v>#N/A</v>
      </c>
      <c r="P2892" s="7">
        <v>10000</v>
      </c>
      <c r="Q2892" s="26">
        <v>115</v>
      </c>
      <c r="R2892" s="19">
        <v>3.97705569269148E-2</v>
      </c>
      <c r="S2892" s="26">
        <v>16</v>
      </c>
      <c r="T2892" s="8">
        <v>6000</v>
      </c>
      <c r="U2892" s="4">
        <v>142</v>
      </c>
      <c r="V2892" s="10">
        <v>1503.37</v>
      </c>
      <c r="W2892" s="14" t="s">
        <v>5281</v>
      </c>
      <c r="X2892" s="18">
        <v>1</v>
      </c>
      <c r="Y2892" s="9">
        <v>6000</v>
      </c>
      <c r="Z2892" s="19">
        <f t="shared" si="739"/>
        <v>0</v>
      </c>
      <c r="AA2892" s="25">
        <v>1503.37</v>
      </c>
      <c r="AB2892" s="30">
        <f t="shared" si="740"/>
        <v>1015000</v>
      </c>
      <c r="AC2892" s="30">
        <f t="shared" si="736"/>
        <v>5.9113300492610842E-3</v>
      </c>
      <c r="AD2892" s="31">
        <f t="shared" si="737"/>
        <v>0.67980295566502469</v>
      </c>
      <c r="AE2892" s="31">
        <f t="shared" si="738"/>
        <v>0.839408866995074</v>
      </c>
      <c r="AG2892" s="30">
        <f t="shared" si="741"/>
        <v>6126000</v>
      </c>
      <c r="AH2892" s="30">
        <f t="shared" si="733"/>
        <v>9.7943192948090111E-4</v>
      </c>
      <c r="AI2892" s="31">
        <f t="shared" si="734"/>
        <v>0.11263467189030363</v>
      </c>
      <c r="AJ2892" s="31">
        <f t="shared" si="735"/>
        <v>0.13907933398628797</v>
      </c>
      <c r="AK2892" s="30">
        <f>IF(W2892="si",($S2892*'COSTOS DE CREDITOS'!$C$27)/DATA!$G2892,"")</f>
        <v>54.922363131454851</v>
      </c>
      <c r="AL2892" s="90">
        <f>IF(W2892="si",'COSTOS DE CREDITOS'!$C$35,"")</f>
        <v>20.421138461538462</v>
      </c>
      <c r="AM2892" s="30">
        <f t="shared" si="742"/>
        <v>369.23076923076923</v>
      </c>
      <c r="AN2892" s="30">
        <f t="shared" si="743"/>
        <v>0</v>
      </c>
      <c r="AO2892" s="30">
        <f t="shared" si="744"/>
        <v>444.5742708237625</v>
      </c>
      <c r="AP2892" s="30">
        <f t="shared" si="745"/>
        <v>1058.7957291762373</v>
      </c>
      <c r="AQ2892" s="19">
        <f t="shared" si="746"/>
        <v>0.70428153360532497</v>
      </c>
    </row>
    <row r="2893" spans="1:43" x14ac:dyDescent="0.2">
      <c r="A2893" s="23" t="s">
        <v>5665</v>
      </c>
      <c r="B2893" s="6" t="s">
        <v>5672</v>
      </c>
      <c r="C2893" s="6" t="s">
        <v>5667</v>
      </c>
      <c r="D2893" s="4">
        <v>171104</v>
      </c>
      <c r="E2893" s="4">
        <v>172959</v>
      </c>
      <c r="F2893" s="5" t="s">
        <v>3621</v>
      </c>
      <c r="G2893" s="2">
        <v>6</v>
      </c>
      <c r="H2893" s="4">
        <v>173107</v>
      </c>
      <c r="I2893" s="5" t="s">
        <v>3627</v>
      </c>
      <c r="J2893" s="15">
        <v>45261</v>
      </c>
      <c r="K2893" s="24">
        <v>1292802054</v>
      </c>
      <c r="L2893" s="15">
        <v>45282</v>
      </c>
      <c r="M2893" s="15">
        <v>45291</v>
      </c>
      <c r="N2893" s="15"/>
      <c r="O2893" s="26" t="e">
        <f>VLOOKUP(D2893,quash!A$2:$I$7791,9,FALSE)</f>
        <v>#N/A</v>
      </c>
      <c r="P2893" s="7">
        <v>10000</v>
      </c>
      <c r="Q2893" s="26">
        <v>110</v>
      </c>
      <c r="R2893" s="19">
        <v>3.1160502391921113E-2</v>
      </c>
      <c r="S2893" s="26">
        <v>16</v>
      </c>
      <c r="T2893" s="8">
        <v>6000</v>
      </c>
      <c r="U2893" s="4">
        <v>142</v>
      </c>
      <c r="V2893" s="10">
        <v>1503.37</v>
      </c>
      <c r="W2893" s="14" t="s">
        <v>5281</v>
      </c>
      <c r="X2893" s="18">
        <v>1</v>
      </c>
      <c r="Y2893" s="9">
        <v>6000</v>
      </c>
      <c r="Z2893" s="19">
        <f t="shared" si="739"/>
        <v>0</v>
      </c>
      <c r="AA2893" s="25">
        <v>1503.37</v>
      </c>
      <c r="AB2893" s="30">
        <f t="shared" si="740"/>
        <v>1015000</v>
      </c>
      <c r="AC2893" s="30">
        <f t="shared" si="736"/>
        <v>5.9113300492610842E-3</v>
      </c>
      <c r="AD2893" s="31">
        <f t="shared" si="737"/>
        <v>0.65024630541871931</v>
      </c>
      <c r="AE2893" s="31">
        <f t="shared" si="738"/>
        <v>0.839408866995074</v>
      </c>
      <c r="AG2893" s="30">
        <f t="shared" si="741"/>
        <v>6126000</v>
      </c>
      <c r="AH2893" s="30">
        <f t="shared" si="733"/>
        <v>9.7943192948090111E-4</v>
      </c>
      <c r="AI2893" s="31">
        <f t="shared" si="734"/>
        <v>0.10773751224289912</v>
      </c>
      <c r="AJ2893" s="31">
        <f t="shared" si="735"/>
        <v>0.13907933398628797</v>
      </c>
      <c r="AK2893" s="30">
        <f>IF(W2893="si",($S2893*'COSTOS DE CREDITOS'!$C$27)/DATA!$G2893,"")</f>
        <v>54.922363131454851</v>
      </c>
      <c r="AL2893" s="90">
        <f>IF(W2893="si",'COSTOS DE CREDITOS'!$C$35,"")</f>
        <v>20.421138461538462</v>
      </c>
      <c r="AM2893" s="30">
        <f t="shared" si="742"/>
        <v>369.23076923076923</v>
      </c>
      <c r="AN2893" s="30">
        <f t="shared" si="743"/>
        <v>0</v>
      </c>
      <c r="AO2893" s="30">
        <f t="shared" si="744"/>
        <v>444.5742708237625</v>
      </c>
      <c r="AP2893" s="30">
        <f t="shared" si="745"/>
        <v>1058.7957291762373</v>
      </c>
      <c r="AQ2893" s="19">
        <f t="shared" si="746"/>
        <v>0.70428153360532497</v>
      </c>
    </row>
    <row r="2894" spans="1:43" x14ac:dyDescent="0.2">
      <c r="A2894" s="23" t="s">
        <v>5665</v>
      </c>
      <c r="B2894" s="6" t="s">
        <v>5684</v>
      </c>
      <c r="C2894" s="6" t="s">
        <v>5667</v>
      </c>
      <c r="D2894" s="4">
        <v>172963</v>
      </c>
      <c r="E2894" s="4">
        <v>173167</v>
      </c>
      <c r="F2894" s="5" t="s">
        <v>3628</v>
      </c>
      <c r="G2894" s="2">
        <v>5</v>
      </c>
      <c r="H2894" s="4">
        <v>173168</v>
      </c>
      <c r="I2894" s="5" t="s">
        <v>3629</v>
      </c>
      <c r="J2894" s="15">
        <v>45280</v>
      </c>
      <c r="K2894" s="24">
        <v>1304017718</v>
      </c>
      <c r="L2894" s="15">
        <v>45282</v>
      </c>
      <c r="M2894" s="15">
        <v>45291</v>
      </c>
      <c r="N2894" s="15"/>
      <c r="O2894" s="26" t="e">
        <f>VLOOKUP(D2894,quash!A$2:$I$7791,9,FALSE)</f>
        <v>#N/A</v>
      </c>
      <c r="P2894" s="7">
        <v>10000</v>
      </c>
      <c r="Q2894" s="26">
        <v>127</v>
      </c>
      <c r="R2894" s="19">
        <v>5.24391097594855E-2</v>
      </c>
      <c r="S2894" s="26">
        <v>16</v>
      </c>
      <c r="T2894" s="8">
        <v>10000</v>
      </c>
      <c r="U2894" s="4">
        <v>142</v>
      </c>
      <c r="V2894" s="10">
        <v>2510.34</v>
      </c>
      <c r="W2894" s="14" t="s">
        <v>5281</v>
      </c>
      <c r="X2894" s="18">
        <v>1</v>
      </c>
      <c r="Y2894" s="9">
        <v>10000</v>
      </c>
      <c r="Z2894" s="19">
        <f t="shared" si="739"/>
        <v>0</v>
      </c>
      <c r="AA2894" s="25">
        <v>2510.34</v>
      </c>
      <c r="AB2894" s="30">
        <f t="shared" si="740"/>
        <v>1015000</v>
      </c>
      <c r="AC2894" s="30">
        <f t="shared" si="736"/>
        <v>9.852216748768473E-3</v>
      </c>
      <c r="AD2894" s="31">
        <f t="shared" si="737"/>
        <v>1.2512315270935961</v>
      </c>
      <c r="AE2894" s="31">
        <f t="shared" si="738"/>
        <v>1.3990147783251232</v>
      </c>
      <c r="AG2894" s="30">
        <f t="shared" si="741"/>
        <v>6126000</v>
      </c>
      <c r="AH2894" s="30">
        <f t="shared" si="733"/>
        <v>1.632386549134835E-3</v>
      </c>
      <c r="AI2894" s="31">
        <f t="shared" si="734"/>
        <v>0.20731309174012405</v>
      </c>
      <c r="AJ2894" s="31">
        <f t="shared" si="735"/>
        <v>0.23179888997714657</v>
      </c>
      <c r="AK2894" s="30">
        <f>IF(W2894="si",($S2894*'COSTOS DE CREDITOS'!$C$27)/DATA!$G2894,"")</f>
        <v>65.906835757745824</v>
      </c>
      <c r="AL2894" s="90">
        <f>IF(W2894="si",'COSTOS DE CREDITOS'!$C$35,"")</f>
        <v>20.421138461538462</v>
      </c>
      <c r="AM2894" s="30">
        <f t="shared" si="742"/>
        <v>615.38461538461547</v>
      </c>
      <c r="AN2894" s="30">
        <f t="shared" si="743"/>
        <v>0</v>
      </c>
      <c r="AO2894" s="30">
        <f t="shared" si="744"/>
        <v>701.7125896038998</v>
      </c>
      <c r="AP2894" s="30">
        <f t="shared" si="745"/>
        <v>1808.6274103961005</v>
      </c>
      <c r="AQ2894" s="19">
        <f t="shared" si="746"/>
        <v>0.72047109570659762</v>
      </c>
    </row>
    <row r="2895" spans="1:43" x14ac:dyDescent="0.2">
      <c r="A2895" s="23" t="s">
        <v>5665</v>
      </c>
      <c r="B2895" s="6" t="s">
        <v>5684</v>
      </c>
      <c r="C2895" s="6" t="s">
        <v>5667</v>
      </c>
      <c r="D2895" s="4">
        <v>172962</v>
      </c>
      <c r="E2895" s="4">
        <v>173167</v>
      </c>
      <c r="F2895" s="5" t="s">
        <v>3628</v>
      </c>
      <c r="G2895" s="2">
        <v>5</v>
      </c>
      <c r="H2895" s="4">
        <v>173169</v>
      </c>
      <c r="I2895" s="5" t="s">
        <v>3630</v>
      </c>
      <c r="J2895" s="15">
        <v>45279</v>
      </c>
      <c r="K2895" s="24">
        <v>1304017564</v>
      </c>
      <c r="L2895" s="15">
        <v>45282</v>
      </c>
      <c r="M2895" s="15">
        <v>45291</v>
      </c>
      <c r="N2895" s="15"/>
      <c r="O2895" s="26" t="e">
        <f>VLOOKUP(D2895,quash!A$2:$I$7791,9,FALSE)</f>
        <v>#N/A</v>
      </c>
      <c r="P2895" s="7">
        <v>10000</v>
      </c>
      <c r="Q2895" s="26">
        <v>147</v>
      </c>
      <c r="R2895" s="19">
        <v>7.9000519063170294E-2</v>
      </c>
      <c r="S2895" s="26">
        <v>16</v>
      </c>
      <c r="T2895" s="8">
        <v>10000</v>
      </c>
      <c r="U2895" s="4">
        <v>142</v>
      </c>
      <c r="V2895" s="10">
        <v>2510.34</v>
      </c>
      <c r="W2895" s="14" t="s">
        <v>5281</v>
      </c>
      <c r="X2895" s="18">
        <v>1</v>
      </c>
      <c r="Y2895" s="9">
        <v>10000</v>
      </c>
      <c r="Z2895" s="19">
        <f t="shared" si="739"/>
        <v>0</v>
      </c>
      <c r="AA2895" s="25">
        <v>2510.34</v>
      </c>
      <c r="AB2895" s="30">
        <f t="shared" si="740"/>
        <v>1015000</v>
      </c>
      <c r="AC2895" s="30">
        <f t="shared" ref="AC2895:AC2926" si="747">$T2895/AB2895</f>
        <v>9.852216748768473E-3</v>
      </c>
      <c r="AD2895" s="31">
        <f t="shared" ref="AD2895:AD2926" si="748">AC2895*$Q2895</f>
        <v>1.4482758620689655</v>
      </c>
      <c r="AE2895" s="31">
        <f t="shared" ref="AE2895:AE2926" si="749">AC2895*$U2895</f>
        <v>1.3990147783251232</v>
      </c>
      <c r="AG2895" s="30">
        <f t="shared" si="741"/>
        <v>6126000</v>
      </c>
      <c r="AH2895" s="30">
        <f t="shared" si="733"/>
        <v>1.632386549134835E-3</v>
      </c>
      <c r="AI2895" s="31">
        <f t="shared" si="734"/>
        <v>0.23996082272282074</v>
      </c>
      <c r="AJ2895" s="31">
        <f t="shared" si="735"/>
        <v>0.23179888997714657</v>
      </c>
      <c r="AK2895" s="30">
        <f>IF(W2895="si",($S2895*'COSTOS DE CREDITOS'!$C$27)/DATA!$G2895,"")</f>
        <v>65.906835757745824</v>
      </c>
      <c r="AL2895" s="90">
        <f>IF(W2895="si",'COSTOS DE CREDITOS'!$C$35,"")</f>
        <v>20.421138461538462</v>
      </c>
      <c r="AM2895" s="30">
        <f t="shared" si="742"/>
        <v>615.38461538461547</v>
      </c>
      <c r="AN2895" s="30">
        <f t="shared" si="743"/>
        <v>0</v>
      </c>
      <c r="AO2895" s="30">
        <f t="shared" si="744"/>
        <v>701.7125896038998</v>
      </c>
      <c r="AP2895" s="30">
        <f t="shared" si="745"/>
        <v>1808.6274103961005</v>
      </c>
      <c r="AQ2895" s="19">
        <f t="shared" si="746"/>
        <v>0.72047109570659762</v>
      </c>
    </row>
    <row r="2896" spans="1:43" x14ac:dyDescent="0.2">
      <c r="A2896" s="23" t="s">
        <v>5665</v>
      </c>
      <c r="B2896" s="6" t="s">
        <v>5684</v>
      </c>
      <c r="C2896" s="6" t="s">
        <v>5667</v>
      </c>
      <c r="D2896" s="4">
        <v>172816</v>
      </c>
      <c r="E2896" s="4">
        <v>173167</v>
      </c>
      <c r="F2896" s="5" t="s">
        <v>3628</v>
      </c>
      <c r="G2896" s="2">
        <v>5</v>
      </c>
      <c r="H2896" s="4">
        <v>173170</v>
      </c>
      <c r="I2896" s="5" t="s">
        <v>3631</v>
      </c>
      <c r="J2896" s="15">
        <v>45280</v>
      </c>
      <c r="K2896" s="24">
        <v>1303189511</v>
      </c>
      <c r="L2896" s="15">
        <v>45282</v>
      </c>
      <c r="M2896" s="15">
        <v>45291</v>
      </c>
      <c r="N2896" s="15"/>
      <c r="O2896" s="26" t="e">
        <f>VLOOKUP(D2896,quash!A$2:$I$7791,9,FALSE)</f>
        <v>#N/A</v>
      </c>
      <c r="P2896" s="7">
        <v>10000</v>
      </c>
      <c r="Q2896" s="26">
        <v>132</v>
      </c>
      <c r="R2896" s="19">
        <v>5.8283715876113903E-2</v>
      </c>
      <c r="S2896" s="26">
        <v>16</v>
      </c>
      <c r="T2896" s="8">
        <v>10000</v>
      </c>
      <c r="U2896" s="4">
        <v>142</v>
      </c>
      <c r="V2896" s="10">
        <v>2510.34</v>
      </c>
      <c r="W2896" s="14" t="s">
        <v>5281</v>
      </c>
      <c r="X2896" s="18">
        <v>1</v>
      </c>
      <c r="Y2896" s="9">
        <v>10000</v>
      </c>
      <c r="Z2896" s="19">
        <f t="shared" si="739"/>
        <v>0</v>
      </c>
      <c r="AA2896" s="25">
        <v>2510.34</v>
      </c>
      <c r="AB2896" s="30">
        <f t="shared" si="740"/>
        <v>1015000</v>
      </c>
      <c r="AC2896" s="30">
        <f t="shared" si="747"/>
        <v>9.852216748768473E-3</v>
      </c>
      <c r="AD2896" s="31">
        <f t="shared" si="748"/>
        <v>1.3004926108374384</v>
      </c>
      <c r="AE2896" s="31">
        <f t="shared" si="749"/>
        <v>1.3990147783251232</v>
      </c>
      <c r="AG2896" s="30">
        <f t="shared" si="741"/>
        <v>6126000</v>
      </c>
      <c r="AH2896" s="30">
        <f t="shared" si="733"/>
        <v>1.632386549134835E-3</v>
      </c>
      <c r="AI2896" s="31">
        <f t="shared" si="734"/>
        <v>0.21547502448579822</v>
      </c>
      <c r="AJ2896" s="31">
        <f t="shared" si="735"/>
        <v>0.23179888997714657</v>
      </c>
      <c r="AK2896" s="30">
        <f>IF(W2896="si",($S2896*'COSTOS DE CREDITOS'!$C$27)/DATA!$G2896,"")</f>
        <v>65.906835757745824</v>
      </c>
      <c r="AL2896" s="90">
        <f>IF(W2896="si",'COSTOS DE CREDITOS'!$C$35,"")</f>
        <v>20.421138461538462</v>
      </c>
      <c r="AM2896" s="30">
        <f t="shared" si="742"/>
        <v>615.38461538461547</v>
      </c>
      <c r="AN2896" s="30">
        <f t="shared" si="743"/>
        <v>0</v>
      </c>
      <c r="AO2896" s="30">
        <f t="shared" si="744"/>
        <v>701.7125896038998</v>
      </c>
      <c r="AP2896" s="30">
        <f t="shared" si="745"/>
        <v>1808.6274103961005</v>
      </c>
      <c r="AQ2896" s="19">
        <f t="shared" si="746"/>
        <v>0.72047109570659762</v>
      </c>
    </row>
    <row r="2897" spans="1:43" x14ac:dyDescent="0.2">
      <c r="A2897" s="23" t="s">
        <v>5665</v>
      </c>
      <c r="B2897" s="6" t="s">
        <v>5684</v>
      </c>
      <c r="C2897" s="6" t="s">
        <v>5667</v>
      </c>
      <c r="D2897" s="4">
        <v>172818</v>
      </c>
      <c r="E2897" s="4">
        <v>173167</v>
      </c>
      <c r="F2897" s="5" t="s">
        <v>3628</v>
      </c>
      <c r="G2897" s="2">
        <v>5</v>
      </c>
      <c r="H2897" s="4">
        <v>173171</v>
      </c>
      <c r="I2897" s="5" t="s">
        <v>3632</v>
      </c>
      <c r="J2897" s="15">
        <v>45278</v>
      </c>
      <c r="K2897" s="24">
        <v>1303189662</v>
      </c>
      <c r="L2897" s="15">
        <v>45282</v>
      </c>
      <c r="M2897" s="15">
        <v>45291</v>
      </c>
      <c r="N2897" s="15"/>
      <c r="O2897" s="26" t="e">
        <f>VLOOKUP(D2897,quash!A$2:$I$7791,9,FALSE)</f>
        <v>#N/A</v>
      </c>
      <c r="P2897" s="7">
        <v>9000</v>
      </c>
      <c r="Q2897" s="26">
        <v>146</v>
      </c>
      <c r="R2897" s="19">
        <v>0.11226939921536</v>
      </c>
      <c r="S2897" s="26">
        <v>16</v>
      </c>
      <c r="T2897" s="8">
        <v>10000</v>
      </c>
      <c r="U2897" s="4">
        <v>142</v>
      </c>
      <c r="V2897" s="10">
        <v>2510.34</v>
      </c>
      <c r="W2897" s="14" t="s">
        <v>5281</v>
      </c>
      <c r="X2897" s="18">
        <v>1</v>
      </c>
      <c r="Y2897" s="9">
        <v>10000</v>
      </c>
      <c r="Z2897" s="19">
        <f t="shared" si="739"/>
        <v>0</v>
      </c>
      <c r="AA2897" s="25">
        <v>2510.34</v>
      </c>
      <c r="AB2897" s="30">
        <f t="shared" si="740"/>
        <v>1015000</v>
      </c>
      <c r="AC2897" s="30">
        <f t="shared" si="747"/>
        <v>9.852216748768473E-3</v>
      </c>
      <c r="AD2897" s="31">
        <f t="shared" si="748"/>
        <v>1.4384236453201971</v>
      </c>
      <c r="AE2897" s="31">
        <f t="shared" si="749"/>
        <v>1.3990147783251232</v>
      </c>
      <c r="AG2897" s="30">
        <f t="shared" si="741"/>
        <v>6126000</v>
      </c>
      <c r="AH2897" s="30">
        <f t="shared" ref="AH2897:AH2928" si="750">IFERROR($T2897/AG2897,"")</f>
        <v>1.632386549134835E-3</v>
      </c>
      <c r="AI2897" s="31">
        <f t="shared" ref="AI2897:AI2928" si="751">IFERROR(AH2897*$Q2897,"")</f>
        <v>0.2383284361736859</v>
      </c>
      <c r="AJ2897" s="31">
        <f t="shared" ref="AJ2897:AJ2928" si="752">IFERROR(AH2897*$U2897,"")</f>
        <v>0.23179888997714657</v>
      </c>
      <c r="AK2897" s="30">
        <f>IF(W2897="si",($S2897*'COSTOS DE CREDITOS'!$C$27)/DATA!$G2897,"")</f>
        <v>65.906835757745824</v>
      </c>
      <c r="AL2897" s="90">
        <f>IF(W2897="si",'COSTOS DE CREDITOS'!$C$35,"")</f>
        <v>20.421138461538462</v>
      </c>
      <c r="AM2897" s="30">
        <f t="shared" si="742"/>
        <v>615.38461538461547</v>
      </c>
      <c r="AN2897" s="30">
        <f t="shared" si="743"/>
        <v>0</v>
      </c>
      <c r="AO2897" s="30">
        <f t="shared" si="744"/>
        <v>701.7125896038998</v>
      </c>
      <c r="AP2897" s="30">
        <f t="shared" si="745"/>
        <v>1808.6274103961005</v>
      </c>
      <c r="AQ2897" s="19">
        <f t="shared" si="746"/>
        <v>0.72047109570659762</v>
      </c>
    </row>
    <row r="2898" spans="1:43" x14ac:dyDescent="0.2">
      <c r="A2898" s="23" t="s">
        <v>5665</v>
      </c>
      <c r="B2898" s="6" t="s">
        <v>5684</v>
      </c>
      <c r="C2898" s="6" t="s">
        <v>5667</v>
      </c>
      <c r="D2898" s="4">
        <v>173150</v>
      </c>
      <c r="E2898" s="4">
        <v>173167</v>
      </c>
      <c r="F2898" s="5" t="s">
        <v>3628</v>
      </c>
      <c r="G2898" s="2">
        <v>5</v>
      </c>
      <c r="H2898" s="4">
        <v>173235</v>
      </c>
      <c r="I2898" s="5" t="s">
        <v>3633</v>
      </c>
      <c r="J2898" s="15">
        <v>45281</v>
      </c>
      <c r="K2898" s="24">
        <v>1305258207</v>
      </c>
      <c r="L2898" s="15">
        <v>45282</v>
      </c>
      <c r="M2898" s="15">
        <v>45291</v>
      </c>
      <c r="N2898" s="15"/>
      <c r="O2898" s="26" t="e">
        <f>VLOOKUP(D2898,quash!A$2:$I$7791,9,FALSE)</f>
        <v>#N/A</v>
      </c>
      <c r="P2898" s="7">
        <v>7000</v>
      </c>
      <c r="Q2898" s="26">
        <v>110</v>
      </c>
      <c r="R2898" s="19">
        <v>1.8298129407071966E-2</v>
      </c>
      <c r="S2898" s="26">
        <v>16</v>
      </c>
      <c r="T2898" s="8">
        <v>7000</v>
      </c>
      <c r="U2898" s="4">
        <v>142</v>
      </c>
      <c r="V2898" s="10">
        <v>1758.65</v>
      </c>
      <c r="W2898" s="14" t="s">
        <v>5281</v>
      </c>
      <c r="X2898" s="18">
        <v>1</v>
      </c>
      <c r="Y2898" s="9">
        <v>7000</v>
      </c>
      <c r="Z2898" s="19">
        <f t="shared" si="739"/>
        <v>0</v>
      </c>
      <c r="AA2898" s="25">
        <v>1758.65</v>
      </c>
      <c r="AB2898" s="30">
        <f t="shared" si="740"/>
        <v>1015000</v>
      </c>
      <c r="AC2898" s="30">
        <f t="shared" si="747"/>
        <v>6.8965517241379309E-3</v>
      </c>
      <c r="AD2898" s="31">
        <f t="shared" si="748"/>
        <v>0.75862068965517238</v>
      </c>
      <c r="AE2898" s="31">
        <f t="shared" si="749"/>
        <v>0.97931034482758617</v>
      </c>
      <c r="AG2898" s="30">
        <f t="shared" si="741"/>
        <v>6126000</v>
      </c>
      <c r="AH2898" s="30">
        <f t="shared" si="750"/>
        <v>1.1426705843943846E-3</v>
      </c>
      <c r="AI2898" s="31">
        <f t="shared" si="751"/>
        <v>0.1256937642833823</v>
      </c>
      <c r="AJ2898" s="31">
        <f t="shared" si="752"/>
        <v>0.16225922298400261</v>
      </c>
      <c r="AK2898" s="30">
        <f>IF(W2898="si",($S2898*'COSTOS DE CREDITOS'!$C$27)/DATA!$G2898,"")</f>
        <v>65.906835757745824</v>
      </c>
      <c r="AL2898" s="90">
        <f>IF(W2898="si",'COSTOS DE CREDITOS'!$C$35,"")</f>
        <v>20.421138461538462</v>
      </c>
      <c r="AM2898" s="30">
        <f t="shared" si="742"/>
        <v>430.76923076923077</v>
      </c>
      <c r="AN2898" s="30">
        <f t="shared" si="743"/>
        <v>0</v>
      </c>
      <c r="AO2898" s="30">
        <f t="shared" si="744"/>
        <v>517.09720498851505</v>
      </c>
      <c r="AP2898" s="30">
        <f t="shared" si="745"/>
        <v>1241.5527950114852</v>
      </c>
      <c r="AQ2898" s="19">
        <f t="shared" si="746"/>
        <v>0.70596923493104657</v>
      </c>
    </row>
    <row r="2899" spans="1:43" x14ac:dyDescent="0.2">
      <c r="A2899" s="23" t="s">
        <v>5665</v>
      </c>
      <c r="B2899" s="6" t="s">
        <v>5674</v>
      </c>
      <c r="C2899" s="6" t="s">
        <v>5670</v>
      </c>
      <c r="D2899" s="4">
        <v>172274</v>
      </c>
      <c r="E2899" s="4">
        <v>173279</v>
      </c>
      <c r="F2899" s="5" t="s">
        <v>3634</v>
      </c>
      <c r="G2899" s="2">
        <v>5</v>
      </c>
      <c r="H2899" s="4">
        <v>173280</v>
      </c>
      <c r="I2899" s="5" t="s">
        <v>3635</v>
      </c>
      <c r="J2899" s="15">
        <v>45273</v>
      </c>
      <c r="K2899" s="24">
        <v>1300046445</v>
      </c>
      <c r="L2899" s="15">
        <v>45282</v>
      </c>
      <c r="M2899" s="15">
        <v>45291</v>
      </c>
      <c r="N2899" s="15"/>
      <c r="O2899" s="26" t="e">
        <f>VLOOKUP(D2899,quash!A$2:$I$7791,9,FALSE)</f>
        <v>#N/A</v>
      </c>
      <c r="P2899" s="7">
        <v>10000</v>
      </c>
      <c r="Q2899" s="26">
        <v>147</v>
      </c>
      <c r="R2899" s="19">
        <v>7.9000519063170294E-2</v>
      </c>
      <c r="S2899" s="26">
        <v>16</v>
      </c>
      <c r="T2899" s="8">
        <v>8000</v>
      </c>
      <c r="U2899" s="4">
        <v>142</v>
      </c>
      <c r="V2899" s="10">
        <v>2013.74</v>
      </c>
      <c r="W2899" s="14" t="s">
        <v>5281</v>
      </c>
      <c r="X2899" s="18">
        <v>1</v>
      </c>
      <c r="Y2899" s="9">
        <v>8000</v>
      </c>
      <c r="Z2899" s="19">
        <f t="shared" si="739"/>
        <v>0</v>
      </c>
      <c r="AA2899" s="25">
        <v>2013.74</v>
      </c>
      <c r="AB2899" s="30">
        <f t="shared" si="740"/>
        <v>1015000</v>
      </c>
      <c r="AC2899" s="30">
        <f t="shared" si="747"/>
        <v>7.8817733990147777E-3</v>
      </c>
      <c r="AD2899" s="31">
        <f t="shared" si="748"/>
        <v>1.1586206896551723</v>
      </c>
      <c r="AE2899" s="31">
        <f t="shared" si="749"/>
        <v>1.1192118226600984</v>
      </c>
      <c r="AG2899" s="30">
        <f t="shared" si="741"/>
        <v>6126000</v>
      </c>
      <c r="AH2899" s="30">
        <f t="shared" si="750"/>
        <v>1.3059092393078681E-3</v>
      </c>
      <c r="AI2899" s="31">
        <f t="shared" si="751"/>
        <v>0.19196865817825662</v>
      </c>
      <c r="AJ2899" s="31">
        <f t="shared" si="752"/>
        <v>0.18543911198171725</v>
      </c>
      <c r="AK2899" s="30">
        <f>IF(W2899="si",($S2899*'COSTOS DE CREDITOS'!$C$27)/DATA!$G2899,"")</f>
        <v>65.906835757745824</v>
      </c>
      <c r="AL2899" s="90">
        <f>IF(W2899="si",'COSTOS DE CREDITOS'!$C$35,"")</f>
        <v>20.421138461538462</v>
      </c>
      <c r="AM2899" s="30">
        <f t="shared" si="742"/>
        <v>492.30769230769232</v>
      </c>
      <c r="AN2899" s="30">
        <f t="shared" si="743"/>
        <v>0</v>
      </c>
      <c r="AO2899" s="30">
        <f t="shared" si="744"/>
        <v>578.63566652697659</v>
      </c>
      <c r="AP2899" s="30">
        <f t="shared" si="745"/>
        <v>1435.1043334730234</v>
      </c>
      <c r="AQ2899" s="19">
        <f t="shared" si="746"/>
        <v>0.71265621851531147</v>
      </c>
    </row>
    <row r="2900" spans="1:43" x14ac:dyDescent="0.2">
      <c r="A2900" s="23" t="s">
        <v>5665</v>
      </c>
      <c r="B2900" s="6" t="s">
        <v>5674</v>
      </c>
      <c r="C2900" s="6" t="s">
        <v>5670</v>
      </c>
      <c r="D2900" s="4">
        <v>171899</v>
      </c>
      <c r="E2900" s="4">
        <v>173279</v>
      </c>
      <c r="F2900" s="5" t="s">
        <v>3634</v>
      </c>
      <c r="G2900" s="2">
        <v>5</v>
      </c>
      <c r="H2900" s="4">
        <v>173282</v>
      </c>
      <c r="I2900" s="5" t="s">
        <v>3636</v>
      </c>
      <c r="J2900" s="15">
        <v>45268</v>
      </c>
      <c r="K2900" s="24">
        <v>1297627986</v>
      </c>
      <c r="L2900" s="15">
        <v>45282</v>
      </c>
      <c r="M2900" s="15">
        <v>45291</v>
      </c>
      <c r="N2900" s="15"/>
      <c r="O2900" s="26" t="e">
        <f>VLOOKUP(D2900,quash!A$2:$I$7791,9,FALSE)</f>
        <v>#N/A</v>
      </c>
      <c r="P2900" s="7">
        <v>10000</v>
      </c>
      <c r="Q2900" s="26">
        <v>127</v>
      </c>
      <c r="R2900" s="19">
        <v>3.9770556926914676E-2</v>
      </c>
      <c r="S2900" s="26">
        <v>16</v>
      </c>
      <c r="T2900" s="8">
        <v>8000</v>
      </c>
      <c r="U2900" s="4">
        <v>142</v>
      </c>
      <c r="V2900" s="10">
        <v>2013.74</v>
      </c>
      <c r="W2900" s="14" t="s">
        <v>5281</v>
      </c>
      <c r="X2900" s="18">
        <v>1</v>
      </c>
      <c r="Y2900" s="9">
        <v>8000</v>
      </c>
      <c r="Z2900" s="19">
        <f t="shared" si="739"/>
        <v>0</v>
      </c>
      <c r="AA2900" s="25">
        <v>2013.74</v>
      </c>
      <c r="AB2900" s="30">
        <f t="shared" si="740"/>
        <v>1015000</v>
      </c>
      <c r="AC2900" s="30">
        <f t="shared" si="747"/>
        <v>7.8817733990147777E-3</v>
      </c>
      <c r="AD2900" s="31">
        <f t="shared" si="748"/>
        <v>1.0009852216748767</v>
      </c>
      <c r="AE2900" s="31">
        <f t="shared" si="749"/>
        <v>1.1192118226600984</v>
      </c>
      <c r="AG2900" s="30">
        <f t="shared" si="741"/>
        <v>6126000</v>
      </c>
      <c r="AH2900" s="30">
        <f t="shared" si="750"/>
        <v>1.3059092393078681E-3</v>
      </c>
      <c r="AI2900" s="31">
        <f t="shared" si="751"/>
        <v>0.16585047339209924</v>
      </c>
      <c r="AJ2900" s="31">
        <f t="shared" si="752"/>
        <v>0.18543911198171725</v>
      </c>
      <c r="AK2900" s="30">
        <f>IF(W2900="si",($S2900*'COSTOS DE CREDITOS'!$C$27)/DATA!$G2900,"")</f>
        <v>65.906835757745824</v>
      </c>
      <c r="AL2900" s="90">
        <f>IF(W2900="si",'COSTOS DE CREDITOS'!$C$35,"")</f>
        <v>20.421138461538462</v>
      </c>
      <c r="AM2900" s="30">
        <f t="shared" si="742"/>
        <v>492.30769230769232</v>
      </c>
      <c r="AN2900" s="30">
        <f t="shared" si="743"/>
        <v>0</v>
      </c>
      <c r="AO2900" s="30">
        <f t="shared" si="744"/>
        <v>578.63566652697659</v>
      </c>
      <c r="AP2900" s="30">
        <f t="shared" si="745"/>
        <v>1435.1043334730234</v>
      </c>
      <c r="AQ2900" s="19">
        <f t="shared" si="746"/>
        <v>0.71265621851531147</v>
      </c>
    </row>
    <row r="2901" spans="1:43" x14ac:dyDescent="0.2">
      <c r="A2901" s="23" t="s">
        <v>5665</v>
      </c>
      <c r="B2901" s="6" t="s">
        <v>5674</v>
      </c>
      <c r="C2901" s="6" t="s">
        <v>5670</v>
      </c>
      <c r="D2901" s="4">
        <v>171966</v>
      </c>
      <c r="E2901" s="4">
        <v>173279</v>
      </c>
      <c r="F2901" s="5" t="s">
        <v>3634</v>
      </c>
      <c r="G2901" s="2">
        <v>5</v>
      </c>
      <c r="H2901" s="4">
        <v>173283</v>
      </c>
      <c r="I2901" s="5" t="s">
        <v>3637</v>
      </c>
      <c r="J2901" s="15">
        <v>45273</v>
      </c>
      <c r="K2901" s="24">
        <v>1297974017</v>
      </c>
      <c r="L2901" s="15">
        <v>45282</v>
      </c>
      <c r="M2901" s="15">
        <v>45291</v>
      </c>
      <c r="N2901" s="15"/>
      <c r="O2901" s="26" t="e">
        <f>VLOOKUP(D2901,quash!A$2:$I$7791,9,FALSE)</f>
        <v>#N/A</v>
      </c>
      <c r="P2901" s="7">
        <v>10000</v>
      </c>
      <c r="Q2901" s="26">
        <v>132</v>
      </c>
      <c r="R2901" s="19">
        <v>5.8283715876113903E-2</v>
      </c>
      <c r="S2901" s="26">
        <v>16</v>
      </c>
      <c r="T2901" s="8">
        <v>6000</v>
      </c>
      <c r="U2901" s="4">
        <v>142</v>
      </c>
      <c r="V2901" s="10">
        <v>1503.37</v>
      </c>
      <c r="W2901" s="14" t="s">
        <v>5281</v>
      </c>
      <c r="X2901" s="18">
        <v>1</v>
      </c>
      <c r="Y2901" s="9">
        <v>6000</v>
      </c>
      <c r="Z2901" s="19">
        <f t="shared" si="739"/>
        <v>0</v>
      </c>
      <c r="AA2901" s="25">
        <v>1503.37</v>
      </c>
      <c r="AB2901" s="30">
        <f t="shared" si="740"/>
        <v>1015000</v>
      </c>
      <c r="AC2901" s="30">
        <f t="shared" si="747"/>
        <v>5.9113300492610842E-3</v>
      </c>
      <c r="AD2901" s="31">
        <f t="shared" si="748"/>
        <v>0.78029556650246312</v>
      </c>
      <c r="AE2901" s="31">
        <f t="shared" si="749"/>
        <v>0.839408866995074</v>
      </c>
      <c r="AG2901" s="30">
        <f t="shared" si="741"/>
        <v>6126000</v>
      </c>
      <c r="AH2901" s="30">
        <f t="shared" si="750"/>
        <v>9.7943192948090111E-4</v>
      </c>
      <c r="AI2901" s="31">
        <f t="shared" si="751"/>
        <v>0.12928501469147893</v>
      </c>
      <c r="AJ2901" s="31">
        <f t="shared" si="752"/>
        <v>0.13907933398628797</v>
      </c>
      <c r="AK2901" s="30">
        <f>IF(W2901="si",($S2901*'COSTOS DE CREDITOS'!$C$27)/DATA!$G2901,"")</f>
        <v>65.906835757745824</v>
      </c>
      <c r="AL2901" s="90">
        <f>IF(W2901="si",'COSTOS DE CREDITOS'!$C$35,"")</f>
        <v>20.421138461538462</v>
      </c>
      <c r="AM2901" s="30">
        <f t="shared" si="742"/>
        <v>369.23076923076923</v>
      </c>
      <c r="AN2901" s="30">
        <f t="shared" si="743"/>
        <v>0</v>
      </c>
      <c r="AO2901" s="30">
        <f t="shared" si="744"/>
        <v>455.5587434500535</v>
      </c>
      <c r="AP2901" s="30">
        <f t="shared" si="745"/>
        <v>1047.8112565499464</v>
      </c>
      <c r="AQ2901" s="19">
        <f t="shared" si="746"/>
        <v>0.69697496727348984</v>
      </c>
    </row>
    <row r="2902" spans="1:43" x14ac:dyDescent="0.2">
      <c r="A2902" s="23" t="s">
        <v>5665</v>
      </c>
      <c r="B2902" s="6" t="s">
        <v>5674</v>
      </c>
      <c r="C2902" s="6" t="s">
        <v>5670</v>
      </c>
      <c r="D2902" s="4">
        <v>171901</v>
      </c>
      <c r="E2902" s="4">
        <v>173279</v>
      </c>
      <c r="F2902" s="5" t="s">
        <v>3634</v>
      </c>
      <c r="G2902" s="2">
        <v>5</v>
      </c>
      <c r="H2902" s="4">
        <v>173284</v>
      </c>
      <c r="I2902" s="5" t="s">
        <v>3638</v>
      </c>
      <c r="J2902" s="15">
        <v>45268</v>
      </c>
      <c r="K2902" s="24">
        <v>1297629067</v>
      </c>
      <c r="L2902" s="15">
        <v>45282</v>
      </c>
      <c r="M2902" s="15">
        <v>45291</v>
      </c>
      <c r="N2902" s="15"/>
      <c r="O2902" s="26" t="e">
        <f>VLOOKUP(D2902,quash!A$2:$I$7791,9,FALSE)</f>
        <v>#N/A</v>
      </c>
      <c r="P2902" s="7">
        <v>10000</v>
      </c>
      <c r="Q2902" s="26">
        <v>110</v>
      </c>
      <c r="R2902" s="19">
        <v>3.3741050530766099E-2</v>
      </c>
      <c r="S2902" s="26">
        <v>16</v>
      </c>
      <c r="T2902" s="8">
        <v>8000</v>
      </c>
      <c r="U2902" s="4">
        <v>142</v>
      </c>
      <c r="V2902" s="10">
        <v>2013.74</v>
      </c>
      <c r="W2902" s="14" t="s">
        <v>5281</v>
      </c>
      <c r="X2902" s="18">
        <v>1</v>
      </c>
      <c r="Y2902" s="9">
        <v>8000</v>
      </c>
      <c r="Z2902" s="19">
        <f t="shared" si="739"/>
        <v>0</v>
      </c>
      <c r="AA2902" s="25">
        <v>2013.74</v>
      </c>
      <c r="AB2902" s="30">
        <f t="shared" si="740"/>
        <v>1015000</v>
      </c>
      <c r="AC2902" s="30">
        <f t="shared" si="747"/>
        <v>7.8817733990147777E-3</v>
      </c>
      <c r="AD2902" s="31">
        <f t="shared" si="748"/>
        <v>0.86699507389162556</v>
      </c>
      <c r="AE2902" s="31">
        <f t="shared" si="749"/>
        <v>1.1192118226600984</v>
      </c>
      <c r="AG2902" s="30">
        <f t="shared" si="741"/>
        <v>6126000</v>
      </c>
      <c r="AH2902" s="30">
        <f t="shared" si="750"/>
        <v>1.3059092393078681E-3</v>
      </c>
      <c r="AI2902" s="31">
        <f t="shared" si="751"/>
        <v>0.14365001632386548</v>
      </c>
      <c r="AJ2902" s="31">
        <f t="shared" si="752"/>
        <v>0.18543911198171725</v>
      </c>
      <c r="AK2902" s="30">
        <f>IF(W2902="si",($S2902*'COSTOS DE CREDITOS'!$C$27)/DATA!$G2902,"")</f>
        <v>65.906835757745824</v>
      </c>
      <c r="AL2902" s="90">
        <f>IF(W2902="si",'COSTOS DE CREDITOS'!$C$35,"")</f>
        <v>20.421138461538462</v>
      </c>
      <c r="AM2902" s="30">
        <f t="shared" si="742"/>
        <v>492.30769230769232</v>
      </c>
      <c r="AN2902" s="30">
        <f t="shared" si="743"/>
        <v>0</v>
      </c>
      <c r="AO2902" s="30">
        <f t="shared" si="744"/>
        <v>578.63566652697659</v>
      </c>
      <c r="AP2902" s="30">
        <f t="shared" si="745"/>
        <v>1435.1043334730234</v>
      </c>
      <c r="AQ2902" s="19">
        <f t="shared" si="746"/>
        <v>0.71265621851531147</v>
      </c>
    </row>
    <row r="2903" spans="1:43" x14ac:dyDescent="0.2">
      <c r="A2903" s="23" t="s">
        <v>5665</v>
      </c>
      <c r="B2903" s="6" t="s">
        <v>5674</v>
      </c>
      <c r="C2903" s="6" t="s">
        <v>5670</v>
      </c>
      <c r="D2903" s="4">
        <v>172093</v>
      </c>
      <c r="E2903" s="4">
        <v>173279</v>
      </c>
      <c r="F2903" s="5" t="s">
        <v>3634</v>
      </c>
      <c r="G2903" s="2">
        <v>5</v>
      </c>
      <c r="H2903" s="4">
        <v>173286</v>
      </c>
      <c r="I2903" s="5" t="s">
        <v>3639</v>
      </c>
      <c r="J2903" s="15">
        <v>45271</v>
      </c>
      <c r="K2903" s="24">
        <v>1299155243</v>
      </c>
      <c r="L2903" s="15">
        <v>45282</v>
      </c>
      <c r="M2903" s="15">
        <v>45291</v>
      </c>
      <c r="N2903" s="15"/>
      <c r="O2903" s="26" t="e">
        <f>VLOOKUP(D2903,quash!A$2:$I$7791,9,FALSE)</f>
        <v>#N/A</v>
      </c>
      <c r="P2903" s="7">
        <v>10000</v>
      </c>
      <c r="Q2903" s="26">
        <v>115</v>
      </c>
      <c r="R2903" s="19">
        <v>3.97705569269148E-2</v>
      </c>
      <c r="S2903" s="26">
        <v>16</v>
      </c>
      <c r="T2903" s="8">
        <v>7000</v>
      </c>
      <c r="U2903" s="4">
        <v>142</v>
      </c>
      <c r="V2903" s="10">
        <v>1758.65</v>
      </c>
      <c r="W2903" s="14" t="s">
        <v>5281</v>
      </c>
      <c r="X2903" s="18">
        <v>1</v>
      </c>
      <c r="Y2903" s="9">
        <v>7000</v>
      </c>
      <c r="Z2903" s="19">
        <f t="shared" si="739"/>
        <v>0</v>
      </c>
      <c r="AA2903" s="25">
        <v>1758.65</v>
      </c>
      <c r="AB2903" s="30">
        <f t="shared" si="740"/>
        <v>1015000</v>
      </c>
      <c r="AC2903" s="30">
        <f t="shared" si="747"/>
        <v>6.8965517241379309E-3</v>
      </c>
      <c r="AD2903" s="31">
        <f t="shared" si="748"/>
        <v>0.7931034482758621</v>
      </c>
      <c r="AE2903" s="31">
        <f t="shared" si="749"/>
        <v>0.97931034482758617</v>
      </c>
      <c r="AG2903" s="30">
        <f t="shared" si="741"/>
        <v>6126000</v>
      </c>
      <c r="AH2903" s="30">
        <f t="shared" si="750"/>
        <v>1.1426705843943846E-3</v>
      </c>
      <c r="AI2903" s="31">
        <f t="shared" si="751"/>
        <v>0.13140711720535422</v>
      </c>
      <c r="AJ2903" s="31">
        <f t="shared" si="752"/>
        <v>0.16225922298400261</v>
      </c>
      <c r="AK2903" s="30">
        <f>IF(W2903="si",($S2903*'COSTOS DE CREDITOS'!$C$27)/DATA!$G2903,"")</f>
        <v>65.906835757745824</v>
      </c>
      <c r="AL2903" s="90">
        <f>IF(W2903="si",'COSTOS DE CREDITOS'!$C$35,"")</f>
        <v>20.421138461538462</v>
      </c>
      <c r="AM2903" s="30">
        <f t="shared" si="742"/>
        <v>430.76923076923077</v>
      </c>
      <c r="AN2903" s="30">
        <f t="shared" si="743"/>
        <v>0</v>
      </c>
      <c r="AO2903" s="30">
        <f t="shared" si="744"/>
        <v>517.09720498851505</v>
      </c>
      <c r="AP2903" s="30">
        <f t="shared" si="745"/>
        <v>1241.5527950114852</v>
      </c>
      <c r="AQ2903" s="19">
        <f t="shared" si="746"/>
        <v>0.70596923493104657</v>
      </c>
    </row>
    <row r="2904" spans="1:43" x14ac:dyDescent="0.2">
      <c r="A2904" s="23" t="s">
        <v>5665</v>
      </c>
      <c r="B2904" s="6" t="s">
        <v>5675</v>
      </c>
      <c r="C2904" s="6" t="s">
        <v>5667</v>
      </c>
      <c r="D2904" s="4">
        <v>171806</v>
      </c>
      <c r="E2904" s="4">
        <v>172785</v>
      </c>
      <c r="F2904" s="5" t="s">
        <v>3640</v>
      </c>
      <c r="G2904" s="2">
        <v>5</v>
      </c>
      <c r="H2904" s="4">
        <v>172786</v>
      </c>
      <c r="I2904" s="5" t="s">
        <v>3641</v>
      </c>
      <c r="J2904" s="15">
        <v>45268</v>
      </c>
      <c r="K2904" s="24">
        <v>1296983610</v>
      </c>
      <c r="L2904" s="15">
        <v>45279</v>
      </c>
      <c r="M2904" s="15">
        <v>45291</v>
      </c>
      <c r="N2904" s="15"/>
      <c r="O2904" s="26" t="e">
        <f>VLOOKUP(D2904,quash!A$2:$I$7791,9,FALSE)</f>
        <v>#N/A</v>
      </c>
      <c r="P2904" s="7">
        <v>5000</v>
      </c>
      <c r="Q2904" s="26">
        <v>147</v>
      </c>
      <c r="R2904" s="19">
        <v>0.11226939921536</v>
      </c>
      <c r="S2904" s="26">
        <v>16</v>
      </c>
      <c r="T2904" s="8">
        <v>7000</v>
      </c>
      <c r="U2904" s="4">
        <v>142</v>
      </c>
      <c r="V2904" s="10">
        <v>1758.65</v>
      </c>
      <c r="W2904" s="14" t="s">
        <v>5281</v>
      </c>
      <c r="X2904" s="18">
        <v>1</v>
      </c>
      <c r="Y2904" s="9">
        <v>7000</v>
      </c>
      <c r="Z2904" s="19">
        <f t="shared" si="739"/>
        <v>0</v>
      </c>
      <c r="AA2904" s="25">
        <v>1758.65</v>
      </c>
      <c r="AB2904" s="30">
        <f t="shared" si="740"/>
        <v>1015000</v>
      </c>
      <c r="AC2904" s="30">
        <f t="shared" si="747"/>
        <v>6.8965517241379309E-3</v>
      </c>
      <c r="AD2904" s="31">
        <f t="shared" si="748"/>
        <v>1.0137931034482759</v>
      </c>
      <c r="AE2904" s="31">
        <f t="shared" si="749"/>
        <v>0.97931034482758617</v>
      </c>
      <c r="AG2904" s="30">
        <f t="shared" si="741"/>
        <v>6126000</v>
      </c>
      <c r="AH2904" s="30">
        <f t="shared" si="750"/>
        <v>1.1426705843943846E-3</v>
      </c>
      <c r="AI2904" s="31">
        <f t="shared" si="751"/>
        <v>0.16797257590597453</v>
      </c>
      <c r="AJ2904" s="31">
        <f t="shared" si="752"/>
        <v>0.16225922298400261</v>
      </c>
      <c r="AK2904" s="30">
        <f>IF(W2904="si",($S2904*'COSTOS DE CREDITOS'!$C$27)/DATA!$G2904,"")</f>
        <v>65.906835757745824</v>
      </c>
      <c r="AL2904" s="90">
        <f>IF(W2904="si",'COSTOS DE CREDITOS'!$C$35,"")</f>
        <v>20.421138461538462</v>
      </c>
      <c r="AM2904" s="30">
        <f t="shared" si="742"/>
        <v>430.76923076923077</v>
      </c>
      <c r="AN2904" s="30">
        <f t="shared" si="743"/>
        <v>0</v>
      </c>
      <c r="AO2904" s="30">
        <f t="shared" si="744"/>
        <v>517.09720498851505</v>
      </c>
      <c r="AP2904" s="30">
        <f t="shared" si="745"/>
        <v>1241.5527950114852</v>
      </c>
      <c r="AQ2904" s="19">
        <f t="shared" si="746"/>
        <v>0.70596923493104657</v>
      </c>
    </row>
    <row r="2905" spans="1:43" x14ac:dyDescent="0.2">
      <c r="A2905" s="23" t="s">
        <v>5665</v>
      </c>
      <c r="B2905" s="6" t="s">
        <v>5675</v>
      </c>
      <c r="C2905" s="6" t="s">
        <v>5667</v>
      </c>
      <c r="D2905" s="4">
        <v>171829</v>
      </c>
      <c r="E2905" s="4">
        <v>172785</v>
      </c>
      <c r="F2905" s="5" t="s">
        <v>3640</v>
      </c>
      <c r="G2905" s="2">
        <v>5</v>
      </c>
      <c r="H2905" s="4">
        <v>172806</v>
      </c>
      <c r="I2905" s="5" t="s">
        <v>3642</v>
      </c>
      <c r="J2905" s="15">
        <v>45268</v>
      </c>
      <c r="K2905" s="24">
        <v>1297425154</v>
      </c>
      <c r="L2905" s="15">
        <v>45279</v>
      </c>
      <c r="M2905" s="15">
        <v>45291</v>
      </c>
      <c r="N2905" s="15"/>
      <c r="O2905" s="26" t="e">
        <f>VLOOKUP(D2905,quash!A$2:$I$7791,9,FALSE)</f>
        <v>#N/A</v>
      </c>
      <c r="P2905" s="7">
        <v>10000</v>
      </c>
      <c r="Q2905" s="26">
        <v>132</v>
      </c>
      <c r="R2905" s="19">
        <v>5.8283715876113903E-2</v>
      </c>
      <c r="S2905" s="26">
        <v>16</v>
      </c>
      <c r="T2905" s="8">
        <v>7000</v>
      </c>
      <c r="U2905" s="4">
        <v>142</v>
      </c>
      <c r="V2905" s="10">
        <v>1758.65</v>
      </c>
      <c r="W2905" s="14" t="s">
        <v>5281</v>
      </c>
      <c r="X2905" s="18">
        <v>1</v>
      </c>
      <c r="Y2905" s="9">
        <v>7000</v>
      </c>
      <c r="Z2905" s="19">
        <f t="shared" si="739"/>
        <v>0</v>
      </c>
      <c r="AA2905" s="25">
        <v>1758.65</v>
      </c>
      <c r="AB2905" s="30">
        <f t="shared" si="740"/>
        <v>1015000</v>
      </c>
      <c r="AC2905" s="30">
        <f t="shared" si="747"/>
        <v>6.8965517241379309E-3</v>
      </c>
      <c r="AD2905" s="31">
        <f t="shared" si="748"/>
        <v>0.91034482758620694</v>
      </c>
      <c r="AE2905" s="31">
        <f t="shared" si="749"/>
        <v>0.97931034482758617</v>
      </c>
      <c r="AG2905" s="30">
        <f t="shared" si="741"/>
        <v>6126000</v>
      </c>
      <c r="AH2905" s="30">
        <f t="shared" si="750"/>
        <v>1.1426705843943846E-3</v>
      </c>
      <c r="AI2905" s="31">
        <f t="shared" si="751"/>
        <v>0.15083251714005877</v>
      </c>
      <c r="AJ2905" s="31">
        <f t="shared" si="752"/>
        <v>0.16225922298400261</v>
      </c>
      <c r="AK2905" s="30">
        <f>IF(W2905="si",($S2905*'COSTOS DE CREDITOS'!$C$27)/DATA!$G2905,"")</f>
        <v>65.906835757745824</v>
      </c>
      <c r="AL2905" s="90">
        <f>IF(W2905="si",'COSTOS DE CREDITOS'!$C$35,"")</f>
        <v>20.421138461538462</v>
      </c>
      <c r="AM2905" s="30">
        <f t="shared" si="742"/>
        <v>430.76923076923077</v>
      </c>
      <c r="AN2905" s="30">
        <f t="shared" si="743"/>
        <v>0</v>
      </c>
      <c r="AO2905" s="30">
        <f t="shared" si="744"/>
        <v>517.09720498851505</v>
      </c>
      <c r="AP2905" s="30">
        <f t="shared" si="745"/>
        <v>1241.5527950114852</v>
      </c>
      <c r="AQ2905" s="19">
        <f t="shared" si="746"/>
        <v>0.70596923493104657</v>
      </c>
    </row>
    <row r="2906" spans="1:43" x14ac:dyDescent="0.2">
      <c r="A2906" s="23" t="s">
        <v>5665</v>
      </c>
      <c r="B2906" s="6" t="s">
        <v>5675</v>
      </c>
      <c r="C2906" s="6" t="s">
        <v>5667</v>
      </c>
      <c r="D2906" s="4">
        <v>171964</v>
      </c>
      <c r="E2906" s="4">
        <v>172785</v>
      </c>
      <c r="F2906" s="5" t="s">
        <v>3640</v>
      </c>
      <c r="G2906" s="2">
        <v>5</v>
      </c>
      <c r="H2906" s="4">
        <v>172852</v>
      </c>
      <c r="I2906" s="5" t="s">
        <v>3643</v>
      </c>
      <c r="J2906" s="15">
        <v>45271</v>
      </c>
      <c r="K2906" s="24">
        <v>1298842569</v>
      </c>
      <c r="L2906" s="15">
        <v>45279</v>
      </c>
      <c r="M2906" s="15">
        <v>45291</v>
      </c>
      <c r="N2906" s="15"/>
      <c r="O2906" s="26" t="e">
        <f>VLOOKUP(D2906,quash!A$2:$I$7791,9,FALSE)</f>
        <v>#N/A</v>
      </c>
      <c r="P2906" s="7">
        <v>10000</v>
      </c>
      <c r="Q2906" s="26">
        <v>147</v>
      </c>
      <c r="R2906" s="19">
        <v>7.9000519063170294E-2</v>
      </c>
      <c r="S2906" s="26">
        <v>16</v>
      </c>
      <c r="T2906" s="8">
        <v>7000</v>
      </c>
      <c r="U2906" s="4">
        <v>142</v>
      </c>
      <c r="V2906" s="10">
        <v>1758.65</v>
      </c>
      <c r="W2906" s="14" t="s">
        <v>5281</v>
      </c>
      <c r="X2906" s="18">
        <v>1</v>
      </c>
      <c r="Y2906" s="9">
        <v>7000</v>
      </c>
      <c r="Z2906" s="19">
        <f t="shared" si="739"/>
        <v>0</v>
      </c>
      <c r="AA2906" s="25">
        <v>1758.65</v>
      </c>
      <c r="AB2906" s="30">
        <f t="shared" si="740"/>
        <v>1015000</v>
      </c>
      <c r="AC2906" s="30">
        <f t="shared" si="747"/>
        <v>6.8965517241379309E-3</v>
      </c>
      <c r="AD2906" s="31">
        <f t="shared" si="748"/>
        <v>1.0137931034482759</v>
      </c>
      <c r="AE2906" s="31">
        <f t="shared" si="749"/>
        <v>0.97931034482758617</v>
      </c>
      <c r="AG2906" s="30">
        <f t="shared" si="741"/>
        <v>6126000</v>
      </c>
      <c r="AH2906" s="30">
        <f t="shared" si="750"/>
        <v>1.1426705843943846E-3</v>
      </c>
      <c r="AI2906" s="31">
        <f t="shared" si="751"/>
        <v>0.16797257590597453</v>
      </c>
      <c r="AJ2906" s="31">
        <f t="shared" si="752"/>
        <v>0.16225922298400261</v>
      </c>
      <c r="AK2906" s="30">
        <f>IF(W2906="si",($S2906*'COSTOS DE CREDITOS'!$C$27)/DATA!$G2906,"")</f>
        <v>65.906835757745824</v>
      </c>
      <c r="AL2906" s="90">
        <f>IF(W2906="si",'COSTOS DE CREDITOS'!$C$35,"")</f>
        <v>20.421138461538462</v>
      </c>
      <c r="AM2906" s="30">
        <f t="shared" si="742"/>
        <v>430.76923076923077</v>
      </c>
      <c r="AN2906" s="30">
        <f t="shared" si="743"/>
        <v>0</v>
      </c>
      <c r="AO2906" s="30">
        <f t="shared" si="744"/>
        <v>517.09720498851505</v>
      </c>
      <c r="AP2906" s="30">
        <f t="shared" si="745"/>
        <v>1241.5527950114852</v>
      </c>
      <c r="AQ2906" s="19">
        <f t="shared" si="746"/>
        <v>0.70596923493104657</v>
      </c>
    </row>
    <row r="2907" spans="1:43" x14ac:dyDescent="0.2">
      <c r="A2907" s="23" t="s">
        <v>5665</v>
      </c>
      <c r="B2907" s="6" t="s">
        <v>5675</v>
      </c>
      <c r="C2907" s="6" t="s">
        <v>5667</v>
      </c>
      <c r="D2907" s="4">
        <v>172350</v>
      </c>
      <c r="E2907" s="4">
        <v>172785</v>
      </c>
      <c r="F2907" s="5" t="s">
        <v>3640</v>
      </c>
      <c r="G2907" s="2">
        <v>5</v>
      </c>
      <c r="H2907" s="4">
        <v>172853</v>
      </c>
      <c r="I2907" s="5" t="s">
        <v>3644</v>
      </c>
      <c r="J2907" s="15">
        <v>45273</v>
      </c>
      <c r="K2907" s="24">
        <v>1300253260</v>
      </c>
      <c r="L2907" s="15">
        <v>45279</v>
      </c>
      <c r="M2907" s="15">
        <v>45291</v>
      </c>
      <c r="N2907" s="15"/>
      <c r="O2907" s="26" t="e">
        <f>VLOOKUP(D2907,quash!A$2:$I$7791,9,FALSE)</f>
        <v>#N/A</v>
      </c>
      <c r="P2907" s="7">
        <v>7000</v>
      </c>
      <c r="Q2907" s="26">
        <v>126</v>
      </c>
      <c r="R2907" s="19">
        <v>0.11226939921536</v>
      </c>
      <c r="S2907" s="26">
        <v>16</v>
      </c>
      <c r="T2907" s="8">
        <v>7000</v>
      </c>
      <c r="U2907" s="4">
        <v>142</v>
      </c>
      <c r="V2907" s="10">
        <v>1758.65</v>
      </c>
      <c r="W2907" s="14" t="s">
        <v>5281</v>
      </c>
      <c r="X2907" s="18">
        <v>1</v>
      </c>
      <c r="Y2907" s="9">
        <v>7000</v>
      </c>
      <c r="Z2907" s="19">
        <f t="shared" si="739"/>
        <v>0</v>
      </c>
      <c r="AA2907" s="25">
        <v>1758.65</v>
      </c>
      <c r="AB2907" s="30">
        <f t="shared" si="740"/>
        <v>1015000</v>
      </c>
      <c r="AC2907" s="30">
        <f t="shared" si="747"/>
        <v>6.8965517241379309E-3</v>
      </c>
      <c r="AD2907" s="31">
        <f t="shared" si="748"/>
        <v>0.86896551724137927</v>
      </c>
      <c r="AE2907" s="31">
        <f t="shared" si="749"/>
        <v>0.97931034482758617</v>
      </c>
      <c r="AG2907" s="30">
        <f t="shared" si="741"/>
        <v>6126000</v>
      </c>
      <c r="AH2907" s="30">
        <f t="shared" si="750"/>
        <v>1.1426705843943846E-3</v>
      </c>
      <c r="AI2907" s="31">
        <f t="shared" si="751"/>
        <v>0.14397649363369247</v>
      </c>
      <c r="AJ2907" s="31">
        <f t="shared" si="752"/>
        <v>0.16225922298400261</v>
      </c>
      <c r="AK2907" s="30">
        <f>IF(W2907="si",($S2907*'COSTOS DE CREDITOS'!$C$27)/DATA!$G2907,"")</f>
        <v>65.906835757745824</v>
      </c>
      <c r="AL2907" s="90">
        <f>IF(W2907="si",'COSTOS DE CREDITOS'!$C$35,"")</f>
        <v>20.421138461538462</v>
      </c>
      <c r="AM2907" s="30">
        <f t="shared" si="742"/>
        <v>430.76923076923077</v>
      </c>
      <c r="AN2907" s="30">
        <f t="shared" si="743"/>
        <v>0</v>
      </c>
      <c r="AO2907" s="30">
        <f t="shared" si="744"/>
        <v>517.09720498851505</v>
      </c>
      <c r="AP2907" s="30">
        <f t="shared" si="745"/>
        <v>1241.5527950114852</v>
      </c>
      <c r="AQ2907" s="19">
        <f t="shared" si="746"/>
        <v>0.70596923493104657</v>
      </c>
    </row>
    <row r="2908" spans="1:43" x14ac:dyDescent="0.2">
      <c r="A2908" s="23" t="s">
        <v>5665</v>
      </c>
      <c r="B2908" s="6" t="s">
        <v>5675</v>
      </c>
      <c r="C2908" s="6" t="s">
        <v>5667</v>
      </c>
      <c r="D2908" s="4">
        <v>171811</v>
      </c>
      <c r="E2908" s="4">
        <v>172785</v>
      </c>
      <c r="F2908" s="5" t="s">
        <v>3640</v>
      </c>
      <c r="G2908" s="2">
        <v>5</v>
      </c>
      <c r="H2908" s="4">
        <v>172891</v>
      </c>
      <c r="I2908" s="5" t="s">
        <v>3645</v>
      </c>
      <c r="J2908" s="15">
        <v>45267</v>
      </c>
      <c r="K2908" s="24">
        <v>1296983969</v>
      </c>
      <c r="L2908" s="15">
        <v>45279</v>
      </c>
      <c r="M2908" s="15">
        <v>45291</v>
      </c>
      <c r="N2908" s="15"/>
      <c r="O2908" s="26" t="e">
        <f>VLOOKUP(D2908,quash!A$2:$I$7791,9,FALSE)</f>
        <v>#N/A</v>
      </c>
      <c r="P2908" s="7">
        <v>7000</v>
      </c>
      <c r="Q2908" s="26">
        <v>111</v>
      </c>
      <c r="R2908" s="19">
        <v>0.11226939921536</v>
      </c>
      <c r="S2908" s="26">
        <v>16</v>
      </c>
      <c r="T2908" s="8">
        <v>7000</v>
      </c>
      <c r="U2908" s="4">
        <v>142</v>
      </c>
      <c r="V2908" s="10">
        <v>1758.65</v>
      </c>
      <c r="W2908" s="14" t="s">
        <v>5281</v>
      </c>
      <c r="X2908" s="18">
        <v>1</v>
      </c>
      <c r="Y2908" s="9">
        <v>7000</v>
      </c>
      <c r="Z2908" s="19">
        <f t="shared" si="739"/>
        <v>0</v>
      </c>
      <c r="AA2908" s="25">
        <v>1758.65</v>
      </c>
      <c r="AB2908" s="30">
        <f t="shared" si="740"/>
        <v>1015000</v>
      </c>
      <c r="AC2908" s="30">
        <f t="shared" si="747"/>
        <v>6.8965517241379309E-3</v>
      </c>
      <c r="AD2908" s="31">
        <f t="shared" si="748"/>
        <v>0.76551724137931032</v>
      </c>
      <c r="AE2908" s="31">
        <f t="shared" si="749"/>
        <v>0.97931034482758617</v>
      </c>
      <c r="AG2908" s="30">
        <f t="shared" si="741"/>
        <v>6126000</v>
      </c>
      <c r="AH2908" s="30">
        <f t="shared" si="750"/>
        <v>1.1426705843943846E-3</v>
      </c>
      <c r="AI2908" s="31">
        <f t="shared" si="751"/>
        <v>0.12683643486777668</v>
      </c>
      <c r="AJ2908" s="31">
        <f t="shared" si="752"/>
        <v>0.16225922298400261</v>
      </c>
      <c r="AK2908" s="30">
        <f>IF(W2908="si",($S2908*'COSTOS DE CREDITOS'!$C$27)/DATA!$G2908,"")</f>
        <v>65.906835757745824</v>
      </c>
      <c r="AL2908" s="90">
        <f>IF(W2908="si",'COSTOS DE CREDITOS'!$C$35,"")</f>
        <v>20.421138461538462</v>
      </c>
      <c r="AM2908" s="30">
        <f t="shared" si="742"/>
        <v>430.76923076923077</v>
      </c>
      <c r="AN2908" s="30">
        <f t="shared" si="743"/>
        <v>0</v>
      </c>
      <c r="AO2908" s="30">
        <f t="shared" si="744"/>
        <v>517.09720498851505</v>
      </c>
      <c r="AP2908" s="30">
        <f t="shared" si="745"/>
        <v>1241.5527950114852</v>
      </c>
      <c r="AQ2908" s="19">
        <f t="shared" si="746"/>
        <v>0.70596923493104657</v>
      </c>
    </row>
    <row r="2909" spans="1:43" x14ac:dyDescent="0.2">
      <c r="A2909" s="23" t="s">
        <v>5665</v>
      </c>
      <c r="B2909" s="6" t="s">
        <v>5683</v>
      </c>
      <c r="C2909" s="6" t="s">
        <v>5670</v>
      </c>
      <c r="D2909" s="4">
        <v>172819</v>
      </c>
      <c r="E2909" s="4">
        <v>173331</v>
      </c>
      <c r="F2909" s="5" t="s">
        <v>3646</v>
      </c>
      <c r="G2909" s="2">
        <v>5</v>
      </c>
      <c r="H2909" s="4">
        <v>173332</v>
      </c>
      <c r="I2909" s="5" t="s">
        <v>3647</v>
      </c>
      <c r="J2909" s="15">
        <v>45280</v>
      </c>
      <c r="K2909" s="24">
        <v>1304746987</v>
      </c>
      <c r="L2909" s="15">
        <v>45283</v>
      </c>
      <c r="M2909" s="15">
        <v>45291</v>
      </c>
      <c r="N2909" s="15"/>
      <c r="O2909" s="26">
        <f>VLOOKUP(D2909,quash!A$2:$I$7791,9,FALSE)</f>
        <v>1</v>
      </c>
      <c r="P2909" s="7">
        <v>10000</v>
      </c>
      <c r="Q2909" s="26">
        <v>132</v>
      </c>
      <c r="R2909" s="19">
        <v>5.8283715876113903E-2</v>
      </c>
      <c r="S2909" s="26">
        <v>16</v>
      </c>
      <c r="T2909" s="8">
        <v>10000</v>
      </c>
      <c r="U2909" s="4">
        <v>142</v>
      </c>
      <c r="V2909" s="10">
        <v>2510.34</v>
      </c>
      <c r="W2909" s="14" t="s">
        <v>5281</v>
      </c>
      <c r="X2909" s="18">
        <v>1</v>
      </c>
      <c r="Y2909" s="9">
        <v>10000</v>
      </c>
      <c r="Z2909" s="19">
        <f t="shared" si="739"/>
        <v>0</v>
      </c>
      <c r="AA2909" s="25">
        <v>2510.34</v>
      </c>
      <c r="AB2909" s="30">
        <f t="shared" si="740"/>
        <v>195000</v>
      </c>
      <c r="AC2909" s="30">
        <f t="shared" si="747"/>
        <v>5.128205128205128E-2</v>
      </c>
      <c r="AD2909" s="31">
        <f t="shared" si="748"/>
        <v>6.7692307692307692</v>
      </c>
      <c r="AE2909" s="31">
        <f t="shared" si="749"/>
        <v>7.2820512820512819</v>
      </c>
      <c r="AG2909" s="30">
        <f t="shared" si="741"/>
        <v>2427000</v>
      </c>
      <c r="AH2909" s="30">
        <f t="shared" si="750"/>
        <v>4.1203131437989289E-3</v>
      </c>
      <c r="AI2909" s="31">
        <f t="shared" si="751"/>
        <v>0.54388133498145863</v>
      </c>
      <c r="AJ2909" s="31">
        <f t="shared" si="752"/>
        <v>0.58508446641944789</v>
      </c>
      <c r="AK2909" s="30">
        <f>IF(W2909="si",($S2909*'COSTOS DE CREDITOS'!$C$27)/DATA!$G2909,"")</f>
        <v>65.906835757745824</v>
      </c>
      <c r="AL2909" s="90">
        <f>IF(W2909="si",'COSTOS DE CREDITOS'!$C$35,"")</f>
        <v>20.421138461538462</v>
      </c>
      <c r="AM2909" s="30">
        <f t="shared" si="742"/>
        <v>615.38461538461547</v>
      </c>
      <c r="AN2909" s="30">
        <f t="shared" si="743"/>
        <v>0</v>
      </c>
      <c r="AO2909" s="30">
        <f t="shared" si="744"/>
        <v>701.7125896038998</v>
      </c>
      <c r="AP2909" s="30">
        <f t="shared" si="745"/>
        <v>1808.6274103961005</v>
      </c>
      <c r="AQ2909" s="19">
        <f t="shared" si="746"/>
        <v>0.72047109570659762</v>
      </c>
    </row>
    <row r="2910" spans="1:43" x14ac:dyDescent="0.2">
      <c r="A2910" s="23" t="s">
        <v>5665</v>
      </c>
      <c r="B2910" s="6" t="s">
        <v>5683</v>
      </c>
      <c r="C2910" s="6" t="s">
        <v>5670</v>
      </c>
      <c r="D2910" s="4">
        <v>172784</v>
      </c>
      <c r="E2910" s="4">
        <v>173331</v>
      </c>
      <c r="F2910" s="5" t="s">
        <v>3646</v>
      </c>
      <c r="G2910" s="2">
        <v>5</v>
      </c>
      <c r="H2910" s="4">
        <v>173333</v>
      </c>
      <c r="I2910" s="5" t="s">
        <v>3648</v>
      </c>
      <c r="J2910" s="15">
        <v>45278</v>
      </c>
      <c r="K2910" s="24">
        <v>1303139031</v>
      </c>
      <c r="L2910" s="15">
        <v>45283</v>
      </c>
      <c r="M2910" s="15">
        <v>45291</v>
      </c>
      <c r="N2910" s="15"/>
      <c r="O2910" s="26" t="e">
        <f>VLOOKUP(D2910,quash!A$2:$I$7791,9,FALSE)</f>
        <v>#N/A</v>
      </c>
      <c r="P2910" s="7">
        <v>7000</v>
      </c>
      <c r="Q2910" s="26">
        <v>122</v>
      </c>
      <c r="R2910" s="19">
        <v>3.1160502391921113E-2</v>
      </c>
      <c r="S2910" s="26">
        <v>16</v>
      </c>
      <c r="T2910" s="8">
        <v>10000</v>
      </c>
      <c r="U2910" s="4">
        <v>142</v>
      </c>
      <c r="V2910" s="10">
        <v>2510.34</v>
      </c>
      <c r="W2910" s="14" t="s">
        <v>5281</v>
      </c>
      <c r="X2910" s="18">
        <v>1</v>
      </c>
      <c r="Y2910" s="9">
        <v>10000</v>
      </c>
      <c r="Z2910" s="19">
        <f t="shared" si="739"/>
        <v>0</v>
      </c>
      <c r="AA2910" s="25">
        <v>2510.34</v>
      </c>
      <c r="AB2910" s="30">
        <f t="shared" si="740"/>
        <v>1015000</v>
      </c>
      <c r="AC2910" s="30">
        <f t="shared" si="747"/>
        <v>9.852216748768473E-3</v>
      </c>
      <c r="AD2910" s="31">
        <f t="shared" si="748"/>
        <v>1.2019704433497538</v>
      </c>
      <c r="AE2910" s="31">
        <f t="shared" si="749"/>
        <v>1.3990147783251232</v>
      </c>
      <c r="AG2910" s="30">
        <f t="shared" si="741"/>
        <v>6126000</v>
      </c>
      <c r="AH2910" s="30">
        <f t="shared" si="750"/>
        <v>1.632386549134835E-3</v>
      </c>
      <c r="AI2910" s="31">
        <f t="shared" si="751"/>
        <v>0.19915115899444988</v>
      </c>
      <c r="AJ2910" s="31">
        <f t="shared" si="752"/>
        <v>0.23179888997714657</v>
      </c>
      <c r="AK2910" s="30">
        <f>IF(W2910="si",($S2910*'COSTOS DE CREDITOS'!$C$27)/DATA!$G2910,"")</f>
        <v>65.906835757745824</v>
      </c>
      <c r="AL2910" s="90">
        <f>IF(W2910="si",'COSTOS DE CREDITOS'!$C$35,"")</f>
        <v>20.421138461538462</v>
      </c>
      <c r="AM2910" s="30">
        <f t="shared" si="742"/>
        <v>615.38461538461547</v>
      </c>
      <c r="AN2910" s="30">
        <f t="shared" si="743"/>
        <v>0</v>
      </c>
      <c r="AO2910" s="30">
        <f t="shared" si="744"/>
        <v>701.7125896038998</v>
      </c>
      <c r="AP2910" s="30">
        <f t="shared" si="745"/>
        <v>1808.6274103961005</v>
      </c>
      <c r="AQ2910" s="19">
        <f t="shared" si="746"/>
        <v>0.72047109570659762</v>
      </c>
    </row>
    <row r="2911" spans="1:43" x14ac:dyDescent="0.2">
      <c r="A2911" s="23" t="s">
        <v>5665</v>
      </c>
      <c r="B2911" s="6" t="s">
        <v>5683</v>
      </c>
      <c r="C2911" s="6" t="s">
        <v>5670</v>
      </c>
      <c r="D2911" s="4">
        <v>172603</v>
      </c>
      <c r="E2911" s="4">
        <v>173331</v>
      </c>
      <c r="F2911" s="5" t="s">
        <v>3646</v>
      </c>
      <c r="G2911" s="2">
        <v>5</v>
      </c>
      <c r="H2911" s="4">
        <v>173335</v>
      </c>
      <c r="I2911" s="5" t="s">
        <v>3649</v>
      </c>
      <c r="J2911" s="15">
        <v>45276</v>
      </c>
      <c r="K2911" s="24">
        <v>1301937132</v>
      </c>
      <c r="L2911" s="15">
        <v>45283</v>
      </c>
      <c r="M2911" s="15">
        <v>45291</v>
      </c>
      <c r="N2911" s="15"/>
      <c r="O2911" s="26" t="e">
        <f>VLOOKUP(D2911,quash!A$2:$I$7791,9,FALSE)</f>
        <v>#N/A</v>
      </c>
      <c r="P2911" s="7">
        <v>7000</v>
      </c>
      <c r="Q2911" s="26">
        <v>110</v>
      </c>
      <c r="R2911" s="19">
        <v>1.8298129407071966E-2</v>
      </c>
      <c r="S2911" s="26">
        <v>16</v>
      </c>
      <c r="T2911" s="8">
        <v>6000</v>
      </c>
      <c r="U2911" s="4">
        <v>142</v>
      </c>
      <c r="V2911" s="10">
        <v>1503.37</v>
      </c>
      <c r="W2911" s="14" t="s">
        <v>5281</v>
      </c>
      <c r="X2911" s="18">
        <v>1</v>
      </c>
      <c r="Y2911" s="9">
        <v>6000</v>
      </c>
      <c r="Z2911" s="19">
        <f t="shared" si="739"/>
        <v>0</v>
      </c>
      <c r="AA2911" s="25">
        <v>1503.37</v>
      </c>
      <c r="AB2911" s="30">
        <f t="shared" si="740"/>
        <v>1015000</v>
      </c>
      <c r="AC2911" s="30">
        <f t="shared" si="747"/>
        <v>5.9113300492610842E-3</v>
      </c>
      <c r="AD2911" s="31">
        <f t="shared" si="748"/>
        <v>0.65024630541871931</v>
      </c>
      <c r="AE2911" s="31">
        <f t="shared" si="749"/>
        <v>0.839408866995074</v>
      </c>
      <c r="AG2911" s="30">
        <f t="shared" si="741"/>
        <v>6126000</v>
      </c>
      <c r="AH2911" s="30">
        <f t="shared" si="750"/>
        <v>9.7943192948090111E-4</v>
      </c>
      <c r="AI2911" s="31">
        <f t="shared" si="751"/>
        <v>0.10773751224289912</v>
      </c>
      <c r="AJ2911" s="31">
        <f t="shared" si="752"/>
        <v>0.13907933398628797</v>
      </c>
      <c r="AK2911" s="30">
        <f>IF(W2911="si",($S2911*'COSTOS DE CREDITOS'!$C$27)/DATA!$G2911,"")</f>
        <v>65.906835757745824</v>
      </c>
      <c r="AL2911" s="90">
        <f>IF(W2911="si",'COSTOS DE CREDITOS'!$C$35,"")</f>
        <v>20.421138461538462</v>
      </c>
      <c r="AM2911" s="30">
        <f t="shared" si="742"/>
        <v>369.23076923076923</v>
      </c>
      <c r="AN2911" s="30">
        <f t="shared" si="743"/>
        <v>0</v>
      </c>
      <c r="AO2911" s="30">
        <f t="shared" si="744"/>
        <v>455.5587434500535</v>
      </c>
      <c r="AP2911" s="30">
        <f t="shared" si="745"/>
        <v>1047.8112565499464</v>
      </c>
      <c r="AQ2911" s="19">
        <f t="shared" si="746"/>
        <v>0.69697496727348984</v>
      </c>
    </row>
    <row r="2912" spans="1:43" x14ac:dyDescent="0.2">
      <c r="A2912" s="23" t="s">
        <v>5665</v>
      </c>
      <c r="B2912" s="6" t="s">
        <v>5683</v>
      </c>
      <c r="C2912" s="6" t="s">
        <v>5670</v>
      </c>
      <c r="D2912" s="4">
        <v>173059</v>
      </c>
      <c r="E2912" s="4">
        <v>173331</v>
      </c>
      <c r="F2912" s="5" t="s">
        <v>3646</v>
      </c>
      <c r="G2912" s="2">
        <v>5</v>
      </c>
      <c r="H2912" s="4">
        <v>173336</v>
      </c>
      <c r="I2912" s="5" t="s">
        <v>3650</v>
      </c>
      <c r="J2912" s="15">
        <v>45280</v>
      </c>
      <c r="K2912" s="24">
        <v>1304772829</v>
      </c>
      <c r="L2912" s="15">
        <v>45283</v>
      </c>
      <c r="M2912" s="15">
        <v>45291</v>
      </c>
      <c r="N2912" s="15"/>
      <c r="O2912" s="26">
        <f>VLOOKUP(D2912,quash!A$2:$I$7791,9,FALSE)</f>
        <v>2</v>
      </c>
      <c r="P2912" s="7">
        <v>10000</v>
      </c>
      <c r="Q2912" s="26">
        <v>147</v>
      </c>
      <c r="R2912" s="19">
        <v>7.9000519063170294E-2</v>
      </c>
      <c r="S2912" s="26">
        <v>16</v>
      </c>
      <c r="T2912" s="8">
        <v>6000</v>
      </c>
      <c r="U2912" s="4">
        <v>142</v>
      </c>
      <c r="V2912" s="10">
        <v>1503.37</v>
      </c>
      <c r="W2912" s="14" t="s">
        <v>5281</v>
      </c>
      <c r="X2912" s="18">
        <v>1</v>
      </c>
      <c r="Y2912" s="9">
        <v>6000</v>
      </c>
      <c r="Z2912" s="19">
        <f t="shared" si="739"/>
        <v>0</v>
      </c>
      <c r="AA2912" s="25">
        <v>1503.37</v>
      </c>
      <c r="AB2912" s="30">
        <f t="shared" si="740"/>
        <v>217000</v>
      </c>
      <c r="AC2912" s="30">
        <f t="shared" si="747"/>
        <v>2.7649769585253458E-2</v>
      </c>
      <c r="AD2912" s="31">
        <f t="shared" si="748"/>
        <v>4.064516129032258</v>
      </c>
      <c r="AE2912" s="31">
        <f t="shared" si="749"/>
        <v>3.9262672811059911</v>
      </c>
      <c r="AG2912" s="30">
        <f t="shared" si="741"/>
        <v>1695000</v>
      </c>
      <c r="AH2912" s="30">
        <f t="shared" si="750"/>
        <v>3.5398230088495575E-3</v>
      </c>
      <c r="AI2912" s="31">
        <f t="shared" si="751"/>
        <v>0.52035398230088492</v>
      </c>
      <c r="AJ2912" s="31">
        <f t="shared" si="752"/>
        <v>0.50265486725663711</v>
      </c>
      <c r="AK2912" s="30">
        <f>IF(W2912="si",($S2912*'COSTOS DE CREDITOS'!$C$27)/DATA!$G2912,"")</f>
        <v>65.906835757745824</v>
      </c>
      <c r="AL2912" s="90">
        <f>IF(W2912="si",'COSTOS DE CREDITOS'!$C$35,"")</f>
        <v>20.421138461538462</v>
      </c>
      <c r="AM2912" s="30">
        <f t="shared" si="742"/>
        <v>369.23076923076923</v>
      </c>
      <c r="AN2912" s="30">
        <f t="shared" si="743"/>
        <v>0</v>
      </c>
      <c r="AO2912" s="30">
        <f t="shared" si="744"/>
        <v>455.5587434500535</v>
      </c>
      <c r="AP2912" s="30">
        <f t="shared" si="745"/>
        <v>1047.8112565499464</v>
      </c>
      <c r="AQ2912" s="19">
        <f t="shared" si="746"/>
        <v>0.69697496727348984</v>
      </c>
    </row>
    <row r="2913" spans="1:43" x14ac:dyDescent="0.2">
      <c r="A2913" s="23" t="s">
        <v>5665</v>
      </c>
      <c r="B2913" s="6" t="s">
        <v>5683</v>
      </c>
      <c r="C2913" s="6" t="s">
        <v>5670</v>
      </c>
      <c r="D2913" s="4">
        <v>173270</v>
      </c>
      <c r="E2913" s="4">
        <v>173331</v>
      </c>
      <c r="F2913" s="5" t="s">
        <v>3646</v>
      </c>
      <c r="G2913" s="2">
        <v>5</v>
      </c>
      <c r="H2913" s="4">
        <v>173337</v>
      </c>
      <c r="I2913" s="5" t="s">
        <v>3651</v>
      </c>
      <c r="J2913" s="15">
        <v>45282</v>
      </c>
      <c r="K2913" s="24">
        <v>1306475833</v>
      </c>
      <c r="L2913" s="15">
        <v>45283</v>
      </c>
      <c r="M2913" s="15">
        <v>45291</v>
      </c>
      <c r="N2913" s="15"/>
      <c r="O2913" s="26">
        <f>VLOOKUP(D2913,quash!A$2:$I$7791,9,FALSE)</f>
        <v>2</v>
      </c>
      <c r="P2913" s="7">
        <v>10000</v>
      </c>
      <c r="Q2913" s="26">
        <v>112</v>
      </c>
      <c r="R2913" s="19">
        <v>3.3741050530766176E-2</v>
      </c>
      <c r="S2913" s="26">
        <v>16</v>
      </c>
      <c r="T2913" s="8">
        <v>10000</v>
      </c>
      <c r="U2913" s="4">
        <v>142</v>
      </c>
      <c r="V2913" s="10">
        <v>2510.34</v>
      </c>
      <c r="W2913" s="14" t="s">
        <v>5281</v>
      </c>
      <c r="X2913" s="18">
        <v>1</v>
      </c>
      <c r="Y2913" s="9">
        <v>10000</v>
      </c>
      <c r="Z2913" s="19">
        <f t="shared" si="739"/>
        <v>0</v>
      </c>
      <c r="AA2913" s="25">
        <v>2510.34</v>
      </c>
      <c r="AB2913" s="30">
        <f t="shared" si="740"/>
        <v>217000</v>
      </c>
      <c r="AC2913" s="30">
        <f t="shared" si="747"/>
        <v>4.6082949308755762E-2</v>
      </c>
      <c r="AD2913" s="31">
        <f t="shared" si="748"/>
        <v>5.161290322580645</v>
      </c>
      <c r="AE2913" s="31">
        <f t="shared" si="749"/>
        <v>6.5437788018433185</v>
      </c>
      <c r="AG2913" s="30">
        <f t="shared" si="741"/>
        <v>1695000</v>
      </c>
      <c r="AH2913" s="30">
        <f t="shared" si="750"/>
        <v>5.8997050147492625E-3</v>
      </c>
      <c r="AI2913" s="31">
        <f t="shared" si="751"/>
        <v>0.66076696165191739</v>
      </c>
      <c r="AJ2913" s="31">
        <f t="shared" si="752"/>
        <v>0.83775811209439532</v>
      </c>
      <c r="AK2913" s="30">
        <f>IF(W2913="si",($S2913*'COSTOS DE CREDITOS'!$C$27)/DATA!$G2913,"")</f>
        <v>65.906835757745824</v>
      </c>
      <c r="AL2913" s="90">
        <f>IF(W2913="si",'COSTOS DE CREDITOS'!$C$35,"")</f>
        <v>20.421138461538462</v>
      </c>
      <c r="AM2913" s="30">
        <f t="shared" si="742"/>
        <v>615.38461538461547</v>
      </c>
      <c r="AN2913" s="30">
        <f t="shared" si="743"/>
        <v>0</v>
      </c>
      <c r="AO2913" s="30">
        <f t="shared" si="744"/>
        <v>701.7125896038998</v>
      </c>
      <c r="AP2913" s="30">
        <f t="shared" si="745"/>
        <v>1808.6274103961005</v>
      </c>
      <c r="AQ2913" s="19">
        <f t="shared" si="746"/>
        <v>0.72047109570659762</v>
      </c>
    </row>
    <row r="2914" spans="1:43" x14ac:dyDescent="0.2">
      <c r="A2914" s="23" t="s">
        <v>5665</v>
      </c>
      <c r="B2914" s="6" t="s">
        <v>5678</v>
      </c>
      <c r="C2914" s="6" t="s">
        <v>5670</v>
      </c>
      <c r="D2914" s="4">
        <v>173161</v>
      </c>
      <c r="E2914" s="4">
        <v>173305</v>
      </c>
      <c r="F2914" s="5" t="s">
        <v>3652</v>
      </c>
      <c r="G2914" s="2">
        <v>5</v>
      </c>
      <c r="H2914" s="4">
        <v>173365</v>
      </c>
      <c r="I2914" s="5" t="s">
        <v>3653</v>
      </c>
      <c r="J2914" s="15">
        <v>45281</v>
      </c>
      <c r="K2914" s="24">
        <v>1305303277</v>
      </c>
      <c r="L2914" s="15">
        <v>45283</v>
      </c>
      <c r="M2914" s="15">
        <v>45291</v>
      </c>
      <c r="N2914" s="15"/>
      <c r="O2914" s="26">
        <f>VLOOKUP(D2914,quash!A$2:$I$7791,9,FALSE)</f>
        <v>4</v>
      </c>
      <c r="P2914" s="7">
        <v>10000</v>
      </c>
      <c r="Q2914" s="26">
        <v>110</v>
      </c>
      <c r="R2914" s="19">
        <v>3.3220596517330399E-2</v>
      </c>
      <c r="S2914" s="26">
        <v>16</v>
      </c>
      <c r="T2914" s="8">
        <v>6000</v>
      </c>
      <c r="U2914" s="4">
        <v>142</v>
      </c>
      <c r="V2914" s="10">
        <v>1503.37</v>
      </c>
      <c r="W2914" s="14" t="s">
        <v>5281</v>
      </c>
      <c r="X2914" s="18">
        <v>1</v>
      </c>
      <c r="Y2914" s="9">
        <v>6000</v>
      </c>
      <c r="Z2914" s="19">
        <f t="shared" si="739"/>
        <v>0</v>
      </c>
      <c r="AA2914" s="25">
        <v>1503.37</v>
      </c>
      <c r="AB2914" s="30">
        <f t="shared" si="740"/>
        <v>63000</v>
      </c>
      <c r="AC2914" s="30">
        <f t="shared" si="747"/>
        <v>9.5238095238095233E-2</v>
      </c>
      <c r="AD2914" s="31">
        <f t="shared" si="748"/>
        <v>10.476190476190476</v>
      </c>
      <c r="AE2914" s="31">
        <f t="shared" si="749"/>
        <v>13.523809523809524</v>
      </c>
      <c r="AG2914" s="30">
        <f t="shared" si="741"/>
        <v>927000</v>
      </c>
      <c r="AH2914" s="30">
        <f t="shared" si="750"/>
        <v>6.4724919093851136E-3</v>
      </c>
      <c r="AI2914" s="31">
        <f t="shared" si="751"/>
        <v>0.71197411003236244</v>
      </c>
      <c r="AJ2914" s="31">
        <f t="shared" si="752"/>
        <v>0.91909385113268616</v>
      </c>
      <c r="AK2914" s="30">
        <f>IF(W2914="si",($S2914*'COSTOS DE CREDITOS'!$C$27)/DATA!$G2914,"")</f>
        <v>65.906835757745824</v>
      </c>
      <c r="AL2914" s="90">
        <f>IF(W2914="si",'COSTOS DE CREDITOS'!$C$35,"")</f>
        <v>20.421138461538462</v>
      </c>
      <c r="AM2914" s="30">
        <f t="shared" si="742"/>
        <v>369.23076923076923</v>
      </c>
      <c r="AN2914" s="30">
        <f t="shared" si="743"/>
        <v>0</v>
      </c>
      <c r="AO2914" s="30">
        <f t="shared" si="744"/>
        <v>455.5587434500535</v>
      </c>
      <c r="AP2914" s="30">
        <f t="shared" si="745"/>
        <v>1047.8112565499464</v>
      </c>
      <c r="AQ2914" s="19">
        <f t="shared" si="746"/>
        <v>0.69697496727348984</v>
      </c>
    </row>
    <row r="2915" spans="1:43" x14ac:dyDescent="0.2">
      <c r="A2915" s="23" t="s">
        <v>5665</v>
      </c>
      <c r="B2915" s="6" t="s">
        <v>5678</v>
      </c>
      <c r="C2915" s="6" t="s">
        <v>5670</v>
      </c>
      <c r="D2915" s="4">
        <v>173158</v>
      </c>
      <c r="E2915" s="4">
        <v>173305</v>
      </c>
      <c r="F2915" s="5" t="s">
        <v>3652</v>
      </c>
      <c r="G2915" s="2">
        <v>5</v>
      </c>
      <c r="H2915" s="4">
        <v>173366</v>
      </c>
      <c r="I2915" s="5" t="s">
        <v>3654</v>
      </c>
      <c r="J2915" s="15">
        <v>45281</v>
      </c>
      <c r="K2915" s="24">
        <v>1305297829</v>
      </c>
      <c r="L2915" s="15">
        <v>45283</v>
      </c>
      <c r="M2915" s="15">
        <v>45291</v>
      </c>
      <c r="N2915" s="15"/>
      <c r="O2915" s="26" t="e">
        <f>VLOOKUP(D2915,quash!A$2:$I$7791,9,FALSE)</f>
        <v>#N/A</v>
      </c>
      <c r="P2915" s="7">
        <v>9000</v>
      </c>
      <c r="Q2915" s="26">
        <v>146</v>
      </c>
      <c r="R2915" s="19">
        <v>5.2439109759484744E-2</v>
      </c>
      <c r="S2915" s="26">
        <v>16</v>
      </c>
      <c r="T2915" s="8">
        <v>6000</v>
      </c>
      <c r="U2915" s="4">
        <v>142</v>
      </c>
      <c r="V2915" s="10">
        <v>1503.37</v>
      </c>
      <c r="W2915" s="14" t="s">
        <v>5281</v>
      </c>
      <c r="X2915" s="18">
        <v>1</v>
      </c>
      <c r="Y2915" s="9">
        <v>6000</v>
      </c>
      <c r="Z2915" s="19">
        <f t="shared" si="739"/>
        <v>0</v>
      </c>
      <c r="AA2915" s="25">
        <v>1503.37</v>
      </c>
      <c r="AB2915" s="30">
        <f t="shared" si="740"/>
        <v>1015000</v>
      </c>
      <c r="AC2915" s="30">
        <f t="shared" si="747"/>
        <v>5.9113300492610842E-3</v>
      </c>
      <c r="AD2915" s="31">
        <f t="shared" si="748"/>
        <v>0.86305418719211824</v>
      </c>
      <c r="AE2915" s="31">
        <f t="shared" si="749"/>
        <v>0.839408866995074</v>
      </c>
      <c r="AG2915" s="30">
        <f t="shared" si="741"/>
        <v>6126000</v>
      </c>
      <c r="AH2915" s="30">
        <f t="shared" si="750"/>
        <v>9.7943192948090111E-4</v>
      </c>
      <c r="AI2915" s="31">
        <f t="shared" si="751"/>
        <v>0.14299706170421156</v>
      </c>
      <c r="AJ2915" s="31">
        <f t="shared" si="752"/>
        <v>0.13907933398628797</v>
      </c>
      <c r="AK2915" s="30">
        <f>IF(W2915="si",($S2915*'COSTOS DE CREDITOS'!$C$27)/DATA!$G2915,"")</f>
        <v>65.906835757745824</v>
      </c>
      <c r="AL2915" s="90">
        <f>IF(W2915="si",'COSTOS DE CREDITOS'!$C$35,"")</f>
        <v>20.421138461538462</v>
      </c>
      <c r="AM2915" s="30">
        <f t="shared" si="742"/>
        <v>369.23076923076923</v>
      </c>
      <c r="AN2915" s="30">
        <f t="shared" si="743"/>
        <v>0</v>
      </c>
      <c r="AO2915" s="30">
        <f t="shared" si="744"/>
        <v>455.5587434500535</v>
      </c>
      <c r="AP2915" s="30">
        <f t="shared" si="745"/>
        <v>1047.8112565499464</v>
      </c>
      <c r="AQ2915" s="19">
        <f t="shared" si="746"/>
        <v>0.69697496727348984</v>
      </c>
    </row>
    <row r="2916" spans="1:43" x14ac:dyDescent="0.2">
      <c r="A2916" s="23" t="s">
        <v>5665</v>
      </c>
      <c r="B2916" s="6" t="s">
        <v>5678</v>
      </c>
      <c r="C2916" s="6" t="s">
        <v>5670</v>
      </c>
      <c r="D2916" s="4">
        <v>173157</v>
      </c>
      <c r="E2916" s="4">
        <v>173305</v>
      </c>
      <c r="F2916" s="5" t="s">
        <v>3652</v>
      </c>
      <c r="G2916" s="2">
        <v>5</v>
      </c>
      <c r="H2916" s="4">
        <v>173367</v>
      </c>
      <c r="I2916" s="5" t="s">
        <v>3655</v>
      </c>
      <c r="J2916" s="15">
        <v>45281</v>
      </c>
      <c r="K2916" s="24">
        <v>1305294267</v>
      </c>
      <c r="L2916" s="15">
        <v>45283</v>
      </c>
      <c r="M2916" s="15">
        <v>45291</v>
      </c>
      <c r="N2916" s="15"/>
      <c r="O2916" s="26" t="e">
        <f>VLOOKUP(D2916,quash!A$2:$I$7791,9,FALSE)</f>
        <v>#N/A</v>
      </c>
      <c r="P2916" s="7">
        <v>8000</v>
      </c>
      <c r="Q2916" s="26">
        <v>139</v>
      </c>
      <c r="R2916" s="19">
        <v>3.9770556926914676E-2</v>
      </c>
      <c r="S2916" s="26">
        <v>16</v>
      </c>
      <c r="T2916" s="8">
        <v>6000</v>
      </c>
      <c r="U2916" s="4">
        <v>142</v>
      </c>
      <c r="V2916" s="10">
        <v>1503.37</v>
      </c>
      <c r="W2916" s="14" t="s">
        <v>5281</v>
      </c>
      <c r="X2916" s="18">
        <v>1</v>
      </c>
      <c r="Y2916" s="9">
        <v>6000</v>
      </c>
      <c r="Z2916" s="19">
        <f t="shared" si="739"/>
        <v>0</v>
      </c>
      <c r="AA2916" s="25">
        <v>1503.37</v>
      </c>
      <c r="AB2916" s="30">
        <f t="shared" si="740"/>
        <v>1015000</v>
      </c>
      <c r="AC2916" s="30">
        <f t="shared" si="747"/>
        <v>5.9113300492610842E-3</v>
      </c>
      <c r="AD2916" s="31">
        <f t="shared" si="748"/>
        <v>0.82167487684729068</v>
      </c>
      <c r="AE2916" s="31">
        <f t="shared" si="749"/>
        <v>0.839408866995074</v>
      </c>
      <c r="AG2916" s="30">
        <f t="shared" si="741"/>
        <v>6126000</v>
      </c>
      <c r="AH2916" s="30">
        <f t="shared" si="750"/>
        <v>9.7943192948090111E-4</v>
      </c>
      <c r="AI2916" s="31">
        <f t="shared" si="751"/>
        <v>0.13614103819784526</v>
      </c>
      <c r="AJ2916" s="31">
        <f t="shared" si="752"/>
        <v>0.13907933398628797</v>
      </c>
      <c r="AK2916" s="30">
        <f>IF(W2916="si",($S2916*'COSTOS DE CREDITOS'!$C$27)/DATA!$G2916,"")</f>
        <v>65.906835757745824</v>
      </c>
      <c r="AL2916" s="90">
        <f>IF(W2916="si",'COSTOS DE CREDITOS'!$C$35,"")</f>
        <v>20.421138461538462</v>
      </c>
      <c r="AM2916" s="30">
        <f t="shared" si="742"/>
        <v>369.23076923076923</v>
      </c>
      <c r="AN2916" s="30">
        <f t="shared" si="743"/>
        <v>0</v>
      </c>
      <c r="AO2916" s="30">
        <f t="shared" si="744"/>
        <v>455.5587434500535</v>
      </c>
      <c r="AP2916" s="30">
        <f t="shared" si="745"/>
        <v>1047.8112565499464</v>
      </c>
      <c r="AQ2916" s="19">
        <f t="shared" si="746"/>
        <v>0.69697496727348984</v>
      </c>
    </row>
    <row r="2917" spans="1:43" x14ac:dyDescent="0.2">
      <c r="A2917" s="23" t="s">
        <v>5665</v>
      </c>
      <c r="B2917" s="6" t="s">
        <v>5678</v>
      </c>
      <c r="C2917" s="6" t="s">
        <v>5670</v>
      </c>
      <c r="D2917" s="4">
        <v>173148</v>
      </c>
      <c r="E2917" s="4">
        <v>173305</v>
      </c>
      <c r="F2917" s="5" t="s">
        <v>3652</v>
      </c>
      <c r="G2917" s="2">
        <v>5</v>
      </c>
      <c r="H2917" s="4">
        <v>173368</v>
      </c>
      <c r="I2917" s="5" t="s">
        <v>3656</v>
      </c>
      <c r="J2917" s="15">
        <v>45281</v>
      </c>
      <c r="K2917" s="24">
        <v>1305286904</v>
      </c>
      <c r="L2917" s="15">
        <v>45283</v>
      </c>
      <c r="M2917" s="15">
        <v>45291</v>
      </c>
      <c r="N2917" s="15"/>
      <c r="O2917" s="26" t="e">
        <f>VLOOKUP(D2917,quash!A$2:$I$7791,9,FALSE)</f>
        <v>#N/A</v>
      </c>
      <c r="P2917" s="7">
        <v>7000</v>
      </c>
      <c r="Q2917" s="26">
        <v>127</v>
      </c>
      <c r="R2917" s="19">
        <v>3.3741050530766176E-2</v>
      </c>
      <c r="S2917" s="26">
        <v>16</v>
      </c>
      <c r="T2917" s="8">
        <v>8000</v>
      </c>
      <c r="U2917" s="4">
        <v>142</v>
      </c>
      <c r="V2917" s="10">
        <v>2013.74</v>
      </c>
      <c r="W2917" s="14" t="s">
        <v>5281</v>
      </c>
      <c r="X2917" s="18">
        <v>1</v>
      </c>
      <c r="Y2917" s="9">
        <v>8000</v>
      </c>
      <c r="Z2917" s="19">
        <f t="shared" si="739"/>
        <v>0</v>
      </c>
      <c r="AA2917" s="25">
        <v>2013.74</v>
      </c>
      <c r="AB2917" s="30">
        <f t="shared" si="740"/>
        <v>1015000</v>
      </c>
      <c r="AC2917" s="30">
        <f t="shared" si="747"/>
        <v>7.8817733990147777E-3</v>
      </c>
      <c r="AD2917" s="31">
        <f t="shared" si="748"/>
        <v>1.0009852216748767</v>
      </c>
      <c r="AE2917" s="31">
        <f t="shared" si="749"/>
        <v>1.1192118226600984</v>
      </c>
      <c r="AG2917" s="30">
        <f t="shared" si="741"/>
        <v>6126000</v>
      </c>
      <c r="AH2917" s="30">
        <f t="shared" si="750"/>
        <v>1.3059092393078681E-3</v>
      </c>
      <c r="AI2917" s="31">
        <f t="shared" si="751"/>
        <v>0.16585047339209924</v>
      </c>
      <c r="AJ2917" s="31">
        <f t="shared" si="752"/>
        <v>0.18543911198171725</v>
      </c>
      <c r="AK2917" s="30">
        <f>IF(W2917="si",($S2917*'COSTOS DE CREDITOS'!$C$27)/DATA!$G2917,"")</f>
        <v>65.906835757745824</v>
      </c>
      <c r="AL2917" s="90">
        <f>IF(W2917="si",'COSTOS DE CREDITOS'!$C$35,"")</f>
        <v>20.421138461538462</v>
      </c>
      <c r="AM2917" s="30">
        <f t="shared" si="742"/>
        <v>492.30769230769232</v>
      </c>
      <c r="AN2917" s="30">
        <f t="shared" si="743"/>
        <v>0</v>
      </c>
      <c r="AO2917" s="30">
        <f t="shared" si="744"/>
        <v>578.63566652697659</v>
      </c>
      <c r="AP2917" s="30">
        <f t="shared" si="745"/>
        <v>1435.1043334730234</v>
      </c>
      <c r="AQ2917" s="19">
        <f t="shared" si="746"/>
        <v>0.71265621851531147</v>
      </c>
    </row>
    <row r="2918" spans="1:43" x14ac:dyDescent="0.2">
      <c r="A2918" s="23" t="s">
        <v>5665</v>
      </c>
      <c r="B2918" s="6" t="s">
        <v>5672</v>
      </c>
      <c r="C2918" s="6" t="s">
        <v>5667</v>
      </c>
      <c r="D2918" s="4">
        <v>171266</v>
      </c>
      <c r="E2918" s="4">
        <v>173340</v>
      </c>
      <c r="F2918" s="5" t="s">
        <v>772</v>
      </c>
      <c r="G2918" s="2">
        <v>5</v>
      </c>
      <c r="H2918" s="4">
        <v>173350</v>
      </c>
      <c r="I2918" s="5" t="s">
        <v>3657</v>
      </c>
      <c r="J2918" s="15">
        <v>45264</v>
      </c>
      <c r="K2918" s="24">
        <v>1294220417</v>
      </c>
      <c r="L2918" s="15">
        <v>45283</v>
      </c>
      <c r="M2918" s="15">
        <v>45291</v>
      </c>
      <c r="N2918" s="15"/>
      <c r="O2918" s="26">
        <f>VLOOKUP(D2918,quash!A$2:$I$7791,9,FALSE)</f>
        <v>2</v>
      </c>
      <c r="P2918" s="7">
        <v>5000</v>
      </c>
      <c r="Q2918" s="26">
        <v>147</v>
      </c>
      <c r="R2918" s="19">
        <v>5.8283715876113994E-2</v>
      </c>
      <c r="S2918" s="26">
        <v>16</v>
      </c>
      <c r="T2918" s="8">
        <v>7000</v>
      </c>
      <c r="U2918" s="4">
        <v>142</v>
      </c>
      <c r="V2918" s="10">
        <v>1758.65</v>
      </c>
      <c r="W2918" s="14" t="s">
        <v>5281</v>
      </c>
      <c r="X2918" s="18">
        <v>1</v>
      </c>
      <c r="Y2918" s="9">
        <v>7000</v>
      </c>
      <c r="Z2918" s="19">
        <f t="shared" si="739"/>
        <v>0</v>
      </c>
      <c r="AA2918" s="25">
        <v>1758.65</v>
      </c>
      <c r="AB2918" s="30">
        <f t="shared" si="740"/>
        <v>217000</v>
      </c>
      <c r="AC2918" s="30">
        <f t="shared" si="747"/>
        <v>3.2258064516129031E-2</v>
      </c>
      <c r="AD2918" s="31">
        <f t="shared" si="748"/>
        <v>4.741935483870968</v>
      </c>
      <c r="AE2918" s="31">
        <f t="shared" si="749"/>
        <v>4.5806451612903221</v>
      </c>
      <c r="AG2918" s="30">
        <f t="shared" si="741"/>
        <v>1695000</v>
      </c>
      <c r="AH2918" s="30">
        <f t="shared" si="750"/>
        <v>4.1297935103244837E-3</v>
      </c>
      <c r="AI2918" s="31">
        <f t="shared" si="751"/>
        <v>0.60707964601769915</v>
      </c>
      <c r="AJ2918" s="31">
        <f t="shared" si="752"/>
        <v>0.58643067846607666</v>
      </c>
      <c r="AK2918" s="30">
        <f>IF(W2918="si",($S2918*'COSTOS DE CREDITOS'!$C$27)/DATA!$G2918,"")</f>
        <v>65.906835757745824</v>
      </c>
      <c r="AL2918" s="90">
        <f>IF(W2918="si",'COSTOS DE CREDITOS'!$C$35,"")</f>
        <v>20.421138461538462</v>
      </c>
      <c r="AM2918" s="30">
        <f t="shared" si="742"/>
        <v>430.76923076923077</v>
      </c>
      <c r="AN2918" s="30">
        <f t="shared" si="743"/>
        <v>0</v>
      </c>
      <c r="AO2918" s="30">
        <f t="shared" si="744"/>
        <v>517.09720498851505</v>
      </c>
      <c r="AP2918" s="30">
        <f t="shared" si="745"/>
        <v>1241.5527950114852</v>
      </c>
      <c r="AQ2918" s="19">
        <f t="shared" si="746"/>
        <v>0.70596923493104657</v>
      </c>
    </row>
    <row r="2919" spans="1:43" x14ac:dyDescent="0.2">
      <c r="A2919" s="23" t="s">
        <v>5665</v>
      </c>
      <c r="B2919" s="6" t="s">
        <v>5672</v>
      </c>
      <c r="C2919" s="6" t="s">
        <v>5667</v>
      </c>
      <c r="D2919" s="4">
        <v>171085</v>
      </c>
      <c r="E2919" s="4">
        <v>173340</v>
      </c>
      <c r="F2919" s="5" t="s">
        <v>772</v>
      </c>
      <c r="G2919" s="2">
        <v>5</v>
      </c>
      <c r="H2919" s="4">
        <v>173351</v>
      </c>
      <c r="I2919" s="5" t="s">
        <v>3658</v>
      </c>
      <c r="J2919" s="15">
        <v>45261</v>
      </c>
      <c r="K2919" s="24">
        <v>1293089168</v>
      </c>
      <c r="L2919" s="15">
        <v>45283</v>
      </c>
      <c r="M2919" s="15">
        <v>45291</v>
      </c>
      <c r="N2919" s="15"/>
      <c r="O2919" s="26">
        <f>VLOOKUP(D2919,quash!A$2:$I$7791,9,FALSE)</f>
        <v>4</v>
      </c>
      <c r="P2919" s="7">
        <v>10000</v>
      </c>
      <c r="Q2919" s="26">
        <v>127</v>
      </c>
      <c r="R2919" s="19">
        <v>3.9770556926914676E-2</v>
      </c>
      <c r="S2919" s="26">
        <v>16</v>
      </c>
      <c r="T2919" s="8">
        <v>7000</v>
      </c>
      <c r="U2919" s="4">
        <v>142</v>
      </c>
      <c r="V2919" s="10">
        <v>1758.65</v>
      </c>
      <c r="W2919" s="14" t="s">
        <v>5281</v>
      </c>
      <c r="X2919" s="18">
        <v>1</v>
      </c>
      <c r="Y2919" s="9">
        <v>7000</v>
      </c>
      <c r="Z2919" s="19">
        <f t="shared" si="739"/>
        <v>0</v>
      </c>
      <c r="AA2919" s="25">
        <v>1758.65</v>
      </c>
      <c r="AB2919" s="30">
        <f t="shared" si="740"/>
        <v>63000</v>
      </c>
      <c r="AC2919" s="30">
        <f t="shared" si="747"/>
        <v>0.1111111111111111</v>
      </c>
      <c r="AD2919" s="31">
        <f t="shared" si="748"/>
        <v>14.111111111111111</v>
      </c>
      <c r="AE2919" s="31">
        <f t="shared" si="749"/>
        <v>15.777777777777777</v>
      </c>
      <c r="AG2919" s="30">
        <f t="shared" si="741"/>
        <v>927000</v>
      </c>
      <c r="AH2919" s="30">
        <f t="shared" si="750"/>
        <v>7.551240560949299E-3</v>
      </c>
      <c r="AI2919" s="31">
        <f t="shared" si="751"/>
        <v>0.95900755124056103</v>
      </c>
      <c r="AJ2919" s="31">
        <f t="shared" si="752"/>
        <v>1.0722761596548005</v>
      </c>
      <c r="AK2919" s="30">
        <f>IF(W2919="si",($S2919*'COSTOS DE CREDITOS'!$C$27)/DATA!$G2919,"")</f>
        <v>65.906835757745824</v>
      </c>
      <c r="AL2919" s="90">
        <f>IF(W2919="si",'COSTOS DE CREDITOS'!$C$35,"")</f>
        <v>20.421138461538462</v>
      </c>
      <c r="AM2919" s="30">
        <f t="shared" si="742"/>
        <v>430.76923076923077</v>
      </c>
      <c r="AN2919" s="30">
        <f t="shared" si="743"/>
        <v>0</v>
      </c>
      <c r="AO2919" s="30">
        <f t="shared" si="744"/>
        <v>517.09720498851505</v>
      </c>
      <c r="AP2919" s="30">
        <f t="shared" si="745"/>
        <v>1241.5527950114852</v>
      </c>
      <c r="AQ2919" s="19">
        <f t="shared" si="746"/>
        <v>0.70596923493104657</v>
      </c>
    </row>
    <row r="2920" spans="1:43" x14ac:dyDescent="0.2">
      <c r="A2920" s="23" t="s">
        <v>5665</v>
      </c>
      <c r="B2920" s="6" t="s">
        <v>5674</v>
      </c>
      <c r="C2920" s="6" t="s">
        <v>5670</v>
      </c>
      <c r="D2920" s="4">
        <v>172803</v>
      </c>
      <c r="E2920" s="4">
        <v>173423</v>
      </c>
      <c r="F2920" s="5" t="s">
        <v>3660</v>
      </c>
      <c r="G2920" s="2">
        <v>5</v>
      </c>
      <c r="H2920" s="4">
        <v>173424</v>
      </c>
      <c r="I2920" s="5" t="s">
        <v>3661</v>
      </c>
      <c r="J2920" s="15">
        <v>45278</v>
      </c>
      <c r="K2920" s="24">
        <v>1303107962</v>
      </c>
      <c r="L2920" s="15">
        <v>45286</v>
      </c>
      <c r="M2920" s="15">
        <v>45291</v>
      </c>
      <c r="N2920" s="15"/>
      <c r="O2920" s="26">
        <f>VLOOKUP(D2920,quash!A$2:$I$7791,9,FALSE)</f>
        <v>2</v>
      </c>
      <c r="P2920" s="7">
        <v>10000</v>
      </c>
      <c r="Q2920" s="26">
        <v>115</v>
      </c>
      <c r="R2920" s="19">
        <v>3.97705569269148E-2</v>
      </c>
      <c r="S2920" s="26">
        <v>16</v>
      </c>
      <c r="T2920" s="8">
        <v>8000</v>
      </c>
      <c r="U2920" s="4">
        <v>142</v>
      </c>
      <c r="V2920" s="10">
        <v>2013.74</v>
      </c>
      <c r="W2920" s="14" t="s">
        <v>5281</v>
      </c>
      <c r="X2920" s="18">
        <v>1</v>
      </c>
      <c r="Y2920" s="9">
        <v>8000</v>
      </c>
      <c r="Z2920" s="19">
        <f t="shared" si="739"/>
        <v>0</v>
      </c>
      <c r="AA2920" s="25">
        <v>2013.74</v>
      </c>
      <c r="AB2920" s="30">
        <f t="shared" si="740"/>
        <v>217000</v>
      </c>
      <c r="AC2920" s="30">
        <f t="shared" si="747"/>
        <v>3.6866359447004608E-2</v>
      </c>
      <c r="AD2920" s="31">
        <f t="shared" si="748"/>
        <v>4.2396313364055302</v>
      </c>
      <c r="AE2920" s="31">
        <f t="shared" si="749"/>
        <v>5.2350230414746548</v>
      </c>
      <c r="AG2920" s="30">
        <f t="shared" si="741"/>
        <v>1695000</v>
      </c>
      <c r="AH2920" s="30">
        <f t="shared" si="750"/>
        <v>4.71976401179941E-3</v>
      </c>
      <c r="AI2920" s="31">
        <f t="shared" si="751"/>
        <v>0.54277286135693215</v>
      </c>
      <c r="AJ2920" s="31">
        <f t="shared" si="752"/>
        <v>0.67020648967551621</v>
      </c>
      <c r="AK2920" s="30">
        <f>IF(W2920="si",($S2920*'COSTOS DE CREDITOS'!$C$27)/DATA!$G2920,"")</f>
        <v>65.906835757745824</v>
      </c>
      <c r="AL2920" s="90">
        <f>IF(W2920="si",'COSTOS DE CREDITOS'!$C$35,"")</f>
        <v>20.421138461538462</v>
      </c>
      <c r="AM2920" s="30">
        <f t="shared" si="742"/>
        <v>492.30769230769232</v>
      </c>
      <c r="AN2920" s="30">
        <f t="shared" si="743"/>
        <v>0</v>
      </c>
      <c r="AO2920" s="30">
        <f t="shared" si="744"/>
        <v>578.63566652697659</v>
      </c>
      <c r="AP2920" s="30">
        <f t="shared" si="745"/>
        <v>1435.1043334730234</v>
      </c>
      <c r="AQ2920" s="19">
        <f t="shared" si="746"/>
        <v>0.71265621851531147</v>
      </c>
    </row>
    <row r="2921" spans="1:43" x14ac:dyDescent="0.2">
      <c r="A2921" s="23" t="s">
        <v>5665</v>
      </c>
      <c r="B2921" s="6" t="s">
        <v>5674</v>
      </c>
      <c r="C2921" s="6" t="s">
        <v>5670</v>
      </c>
      <c r="D2921" s="4">
        <v>172614</v>
      </c>
      <c r="E2921" s="4">
        <v>173423</v>
      </c>
      <c r="F2921" s="5" t="s">
        <v>3660</v>
      </c>
      <c r="G2921" s="2">
        <v>5</v>
      </c>
      <c r="H2921" s="4">
        <v>173425</v>
      </c>
      <c r="I2921" s="5" t="s">
        <v>3662</v>
      </c>
      <c r="J2921" s="15">
        <v>45276</v>
      </c>
      <c r="K2921" s="24">
        <v>1301908221</v>
      </c>
      <c r="L2921" s="15">
        <v>45286</v>
      </c>
      <c r="M2921" s="15">
        <v>45291</v>
      </c>
      <c r="N2921" s="15"/>
      <c r="O2921" s="26">
        <f>VLOOKUP(D2921,quash!A$2:$I$7791,9,FALSE)</f>
        <v>1</v>
      </c>
      <c r="P2921" s="7">
        <v>10000</v>
      </c>
      <c r="Q2921" s="26">
        <v>147</v>
      </c>
      <c r="R2921" s="19">
        <v>7.9000519063170294E-2</v>
      </c>
      <c r="S2921" s="26">
        <v>16</v>
      </c>
      <c r="T2921" s="8">
        <v>8000</v>
      </c>
      <c r="U2921" s="4">
        <v>142</v>
      </c>
      <c r="V2921" s="10">
        <v>2013.74</v>
      </c>
      <c r="W2921" s="14" t="s">
        <v>5281</v>
      </c>
      <c r="X2921" s="18">
        <v>1</v>
      </c>
      <c r="Y2921" s="9">
        <v>8000</v>
      </c>
      <c r="Z2921" s="19">
        <f t="shared" si="739"/>
        <v>0</v>
      </c>
      <c r="AA2921" s="25">
        <v>2013.74</v>
      </c>
      <c r="AB2921" s="30">
        <f t="shared" si="740"/>
        <v>195000</v>
      </c>
      <c r="AC2921" s="30">
        <f t="shared" si="747"/>
        <v>4.1025641025641026E-2</v>
      </c>
      <c r="AD2921" s="31">
        <f t="shared" si="748"/>
        <v>6.0307692307692307</v>
      </c>
      <c r="AE2921" s="31">
        <f t="shared" si="749"/>
        <v>5.8256410256410254</v>
      </c>
      <c r="AG2921" s="30">
        <f t="shared" si="741"/>
        <v>2427000</v>
      </c>
      <c r="AH2921" s="30">
        <f t="shared" si="750"/>
        <v>3.296250515039143E-3</v>
      </c>
      <c r="AI2921" s="31">
        <f t="shared" si="751"/>
        <v>0.48454882571075403</v>
      </c>
      <c r="AJ2921" s="31">
        <f t="shared" si="752"/>
        <v>0.4680675731355583</v>
      </c>
      <c r="AK2921" s="30">
        <f>IF(W2921="si",($S2921*'COSTOS DE CREDITOS'!$C$27)/DATA!$G2921,"")</f>
        <v>65.906835757745824</v>
      </c>
      <c r="AL2921" s="90">
        <f>IF(W2921="si",'COSTOS DE CREDITOS'!$C$35,"")</f>
        <v>20.421138461538462</v>
      </c>
      <c r="AM2921" s="30">
        <f t="shared" si="742"/>
        <v>492.30769230769232</v>
      </c>
      <c r="AN2921" s="30">
        <f t="shared" si="743"/>
        <v>0</v>
      </c>
      <c r="AO2921" s="30">
        <f t="shared" si="744"/>
        <v>578.63566652697659</v>
      </c>
      <c r="AP2921" s="30">
        <f t="shared" si="745"/>
        <v>1435.1043334730234</v>
      </c>
      <c r="AQ2921" s="19">
        <f t="shared" si="746"/>
        <v>0.71265621851531147</v>
      </c>
    </row>
    <row r="2922" spans="1:43" x14ac:dyDescent="0.2">
      <c r="A2922" s="23" t="s">
        <v>5665</v>
      </c>
      <c r="B2922" s="6" t="s">
        <v>5674</v>
      </c>
      <c r="C2922" s="6" t="s">
        <v>5670</v>
      </c>
      <c r="D2922" s="4">
        <v>172611</v>
      </c>
      <c r="E2922" s="4">
        <v>173423</v>
      </c>
      <c r="F2922" s="5" t="s">
        <v>3660</v>
      </c>
      <c r="G2922" s="2">
        <v>5</v>
      </c>
      <c r="H2922" s="4">
        <v>173426</v>
      </c>
      <c r="I2922" s="5" t="s">
        <v>3663</v>
      </c>
      <c r="J2922" s="15">
        <v>45282</v>
      </c>
      <c r="K2922" s="24">
        <v>1301908021</v>
      </c>
      <c r="L2922" s="15">
        <v>45286</v>
      </c>
      <c r="M2922" s="15">
        <v>45291</v>
      </c>
      <c r="N2922" s="15"/>
      <c r="O2922" s="26" t="e">
        <f>VLOOKUP(D2922,quash!A$2:$I$7791,9,FALSE)</f>
        <v>#N/A</v>
      </c>
      <c r="P2922" s="7">
        <v>7000</v>
      </c>
      <c r="Q2922" s="26">
        <v>127</v>
      </c>
      <c r="R2922" s="19">
        <v>3.3741050530766176E-2</v>
      </c>
      <c r="S2922" s="26">
        <v>16</v>
      </c>
      <c r="T2922" s="8">
        <v>8000</v>
      </c>
      <c r="U2922" s="4">
        <v>142</v>
      </c>
      <c r="V2922" s="10">
        <v>2013.74</v>
      </c>
      <c r="W2922" s="14" t="s">
        <v>5281</v>
      </c>
      <c r="X2922" s="18">
        <v>1</v>
      </c>
      <c r="Y2922" s="9">
        <v>8000</v>
      </c>
      <c r="Z2922" s="19">
        <f t="shared" si="739"/>
        <v>0</v>
      </c>
      <c r="AA2922" s="25">
        <v>2013.74</v>
      </c>
      <c r="AB2922" s="30">
        <f t="shared" si="740"/>
        <v>1015000</v>
      </c>
      <c r="AC2922" s="30">
        <f t="shared" si="747"/>
        <v>7.8817733990147777E-3</v>
      </c>
      <c r="AD2922" s="31">
        <f t="shared" si="748"/>
        <v>1.0009852216748767</v>
      </c>
      <c r="AE2922" s="31">
        <f t="shared" si="749"/>
        <v>1.1192118226600984</v>
      </c>
      <c r="AG2922" s="30">
        <f t="shared" si="741"/>
        <v>6126000</v>
      </c>
      <c r="AH2922" s="30">
        <f t="shared" si="750"/>
        <v>1.3059092393078681E-3</v>
      </c>
      <c r="AI2922" s="31">
        <f t="shared" si="751"/>
        <v>0.16585047339209924</v>
      </c>
      <c r="AJ2922" s="31">
        <f t="shared" si="752"/>
        <v>0.18543911198171725</v>
      </c>
      <c r="AK2922" s="30">
        <f>IF(W2922="si",($S2922*'COSTOS DE CREDITOS'!$C$27)/DATA!$G2922,"")</f>
        <v>65.906835757745824</v>
      </c>
      <c r="AL2922" s="90">
        <f>IF(W2922="si",'COSTOS DE CREDITOS'!$C$35,"")</f>
        <v>20.421138461538462</v>
      </c>
      <c r="AM2922" s="30">
        <f t="shared" si="742"/>
        <v>492.30769230769232</v>
      </c>
      <c r="AN2922" s="30">
        <f t="shared" si="743"/>
        <v>0</v>
      </c>
      <c r="AO2922" s="30">
        <f t="shared" si="744"/>
        <v>578.63566652697659</v>
      </c>
      <c r="AP2922" s="30">
        <f t="shared" si="745"/>
        <v>1435.1043334730234</v>
      </c>
      <c r="AQ2922" s="19">
        <f t="shared" si="746"/>
        <v>0.71265621851531147</v>
      </c>
    </row>
    <row r="2923" spans="1:43" x14ac:dyDescent="0.2">
      <c r="A2923" s="23" t="s">
        <v>5665</v>
      </c>
      <c r="B2923" s="6" t="s">
        <v>5674</v>
      </c>
      <c r="C2923" s="6" t="s">
        <v>5670</v>
      </c>
      <c r="D2923" s="4">
        <v>173080</v>
      </c>
      <c r="E2923" s="4">
        <v>173423</v>
      </c>
      <c r="F2923" s="5" t="s">
        <v>3660</v>
      </c>
      <c r="G2923" s="2">
        <v>5</v>
      </c>
      <c r="H2923" s="4">
        <v>173427</v>
      </c>
      <c r="I2923" s="5" t="s">
        <v>3664</v>
      </c>
      <c r="J2923" s="15">
        <v>45280</v>
      </c>
      <c r="K2923" s="24">
        <v>1304856606</v>
      </c>
      <c r="L2923" s="15">
        <v>45286</v>
      </c>
      <c r="M2923" s="15">
        <v>45291</v>
      </c>
      <c r="N2923" s="15"/>
      <c r="O2923" s="26">
        <f>VLOOKUP(D2923,quash!A$2:$I$7791,9,FALSE)</f>
        <v>2</v>
      </c>
      <c r="P2923" s="7">
        <v>10000</v>
      </c>
      <c r="Q2923" s="26">
        <v>132</v>
      </c>
      <c r="R2923" s="19">
        <v>5.8283715876113903E-2</v>
      </c>
      <c r="S2923" s="26">
        <v>16</v>
      </c>
      <c r="T2923" s="8">
        <v>8000</v>
      </c>
      <c r="U2923" s="4">
        <v>142</v>
      </c>
      <c r="V2923" s="10">
        <v>2013.74</v>
      </c>
      <c r="W2923" s="14" t="s">
        <v>5281</v>
      </c>
      <c r="X2923" s="18">
        <v>1</v>
      </c>
      <c r="Y2923" s="9">
        <v>8000</v>
      </c>
      <c r="Z2923" s="19">
        <f t="shared" si="739"/>
        <v>0</v>
      </c>
      <c r="AA2923" s="25">
        <v>2013.74</v>
      </c>
      <c r="AB2923" s="30">
        <f t="shared" si="740"/>
        <v>217000</v>
      </c>
      <c r="AC2923" s="30">
        <f t="shared" si="747"/>
        <v>3.6866359447004608E-2</v>
      </c>
      <c r="AD2923" s="31">
        <f t="shared" si="748"/>
        <v>4.8663594470046085</v>
      </c>
      <c r="AE2923" s="31">
        <f t="shared" si="749"/>
        <v>5.2350230414746548</v>
      </c>
      <c r="AG2923" s="30">
        <f t="shared" si="741"/>
        <v>1695000</v>
      </c>
      <c r="AH2923" s="30">
        <f t="shared" si="750"/>
        <v>4.71976401179941E-3</v>
      </c>
      <c r="AI2923" s="31">
        <f t="shared" si="751"/>
        <v>0.62300884955752212</v>
      </c>
      <c r="AJ2923" s="31">
        <f t="shared" si="752"/>
        <v>0.67020648967551621</v>
      </c>
      <c r="AK2923" s="30">
        <f>IF(W2923="si",($S2923*'COSTOS DE CREDITOS'!$C$27)/DATA!$G2923,"")</f>
        <v>65.906835757745824</v>
      </c>
      <c r="AL2923" s="90">
        <f>IF(W2923="si",'COSTOS DE CREDITOS'!$C$35,"")</f>
        <v>20.421138461538462</v>
      </c>
      <c r="AM2923" s="30">
        <f t="shared" si="742"/>
        <v>492.30769230769232</v>
      </c>
      <c r="AN2923" s="30">
        <f t="shared" si="743"/>
        <v>0</v>
      </c>
      <c r="AO2923" s="30">
        <f t="shared" si="744"/>
        <v>578.63566652697659</v>
      </c>
      <c r="AP2923" s="30">
        <f t="shared" si="745"/>
        <v>1435.1043334730234</v>
      </c>
      <c r="AQ2923" s="19">
        <f t="shared" si="746"/>
        <v>0.71265621851531147</v>
      </c>
    </row>
    <row r="2924" spans="1:43" x14ac:dyDescent="0.2">
      <c r="A2924" s="23" t="s">
        <v>5665</v>
      </c>
      <c r="B2924" s="6" t="s">
        <v>5684</v>
      </c>
      <c r="C2924" s="6" t="s">
        <v>5667</v>
      </c>
      <c r="D2924" s="4">
        <v>173177</v>
      </c>
      <c r="E2924" s="4">
        <v>173471</v>
      </c>
      <c r="F2924" s="5" t="s">
        <v>3665</v>
      </c>
      <c r="G2924" s="2">
        <v>5</v>
      </c>
      <c r="H2924" s="4">
        <v>173472</v>
      </c>
      <c r="I2924" s="5" t="s">
        <v>3666</v>
      </c>
      <c r="J2924" s="15">
        <v>45282</v>
      </c>
      <c r="K2924" s="24">
        <v>1305413394</v>
      </c>
      <c r="L2924" s="15">
        <v>45287</v>
      </c>
      <c r="M2924" s="15">
        <v>45291</v>
      </c>
      <c r="N2924" s="15"/>
      <c r="O2924" s="26">
        <f>VLOOKUP(D2924,quash!A$2:$I$7791,9,FALSE)</f>
        <v>1</v>
      </c>
      <c r="P2924" s="7">
        <v>10000</v>
      </c>
      <c r="Q2924" s="26">
        <v>132</v>
      </c>
      <c r="R2924" s="19">
        <v>5.8283715876113903E-2</v>
      </c>
      <c r="S2924" s="26">
        <v>16</v>
      </c>
      <c r="T2924" s="8">
        <v>10000</v>
      </c>
      <c r="U2924" s="4">
        <v>142</v>
      </c>
      <c r="V2924" s="10">
        <v>2510.34</v>
      </c>
      <c r="W2924" s="14" t="s">
        <v>5281</v>
      </c>
      <c r="X2924" s="18">
        <v>1</v>
      </c>
      <c r="Y2924" s="9">
        <v>10000</v>
      </c>
      <c r="Z2924" s="19">
        <f t="shared" si="739"/>
        <v>0</v>
      </c>
      <c r="AA2924" s="25">
        <v>2510.34</v>
      </c>
      <c r="AB2924" s="30">
        <f t="shared" si="740"/>
        <v>195000</v>
      </c>
      <c r="AC2924" s="30">
        <f t="shared" si="747"/>
        <v>5.128205128205128E-2</v>
      </c>
      <c r="AD2924" s="31">
        <f t="shared" si="748"/>
        <v>6.7692307692307692</v>
      </c>
      <c r="AE2924" s="31">
        <f t="shared" si="749"/>
        <v>7.2820512820512819</v>
      </c>
      <c r="AG2924" s="30">
        <f t="shared" si="741"/>
        <v>2427000</v>
      </c>
      <c r="AH2924" s="30">
        <f t="shared" si="750"/>
        <v>4.1203131437989289E-3</v>
      </c>
      <c r="AI2924" s="31">
        <f t="shared" si="751"/>
        <v>0.54388133498145863</v>
      </c>
      <c r="AJ2924" s="31">
        <f t="shared" si="752"/>
        <v>0.58508446641944789</v>
      </c>
      <c r="AK2924" s="30">
        <f>IF(W2924="si",($S2924*'COSTOS DE CREDITOS'!$C$27)/DATA!$G2924,"")</f>
        <v>65.906835757745824</v>
      </c>
      <c r="AL2924" s="90">
        <f>IF(W2924="si",'COSTOS DE CREDITOS'!$C$35,"")</f>
        <v>20.421138461538462</v>
      </c>
      <c r="AM2924" s="30">
        <f t="shared" si="742"/>
        <v>615.38461538461547</v>
      </c>
      <c r="AN2924" s="30">
        <f t="shared" si="743"/>
        <v>0</v>
      </c>
      <c r="AO2924" s="30">
        <f t="shared" si="744"/>
        <v>701.7125896038998</v>
      </c>
      <c r="AP2924" s="30">
        <f t="shared" si="745"/>
        <v>1808.6274103961005</v>
      </c>
      <c r="AQ2924" s="19">
        <f t="shared" si="746"/>
        <v>0.72047109570659762</v>
      </c>
    </row>
    <row r="2925" spans="1:43" x14ac:dyDescent="0.2">
      <c r="A2925" s="23" t="s">
        <v>5665</v>
      </c>
      <c r="B2925" s="6" t="s">
        <v>5684</v>
      </c>
      <c r="C2925" s="6" t="s">
        <v>5667</v>
      </c>
      <c r="D2925" s="4">
        <v>173178</v>
      </c>
      <c r="E2925" s="4">
        <v>173471</v>
      </c>
      <c r="F2925" s="5" t="s">
        <v>3665</v>
      </c>
      <c r="G2925" s="2">
        <v>5</v>
      </c>
      <c r="H2925" s="4">
        <v>173473</v>
      </c>
      <c r="I2925" s="5" t="s">
        <v>3667</v>
      </c>
      <c r="J2925" s="15">
        <v>45282</v>
      </c>
      <c r="K2925" s="24">
        <v>1305413518</v>
      </c>
      <c r="L2925" s="15">
        <v>45287</v>
      </c>
      <c r="M2925" s="15">
        <v>45291</v>
      </c>
      <c r="N2925" s="15"/>
      <c r="O2925" s="26">
        <f>VLOOKUP(D2925,quash!A$2:$I$7791,9,FALSE)</f>
        <v>1</v>
      </c>
      <c r="P2925" s="7">
        <v>10000</v>
      </c>
      <c r="Q2925" s="26">
        <v>147</v>
      </c>
      <c r="R2925" s="19">
        <v>7.9000519063170294E-2</v>
      </c>
      <c r="S2925" s="26">
        <v>16</v>
      </c>
      <c r="T2925" s="8">
        <v>9000</v>
      </c>
      <c r="U2925" s="4">
        <v>142</v>
      </c>
      <c r="V2925" s="10">
        <v>2255.2800000000002</v>
      </c>
      <c r="W2925" s="14" t="s">
        <v>5281</v>
      </c>
      <c r="X2925" s="18">
        <v>1</v>
      </c>
      <c r="Y2925" s="9">
        <v>9000</v>
      </c>
      <c r="Z2925" s="19">
        <f t="shared" si="739"/>
        <v>0</v>
      </c>
      <c r="AA2925" s="25">
        <v>2255.2800000000002</v>
      </c>
      <c r="AB2925" s="30">
        <f t="shared" si="740"/>
        <v>195000</v>
      </c>
      <c r="AC2925" s="30">
        <f t="shared" si="747"/>
        <v>4.6153846153846156E-2</v>
      </c>
      <c r="AD2925" s="31">
        <f t="shared" si="748"/>
        <v>6.7846153846153854</v>
      </c>
      <c r="AE2925" s="31">
        <f t="shared" si="749"/>
        <v>6.5538461538461545</v>
      </c>
      <c r="AG2925" s="30">
        <f t="shared" si="741"/>
        <v>2427000</v>
      </c>
      <c r="AH2925" s="30">
        <f t="shared" si="750"/>
        <v>3.708281829419036E-3</v>
      </c>
      <c r="AI2925" s="31">
        <f t="shared" si="751"/>
        <v>0.54511742892459825</v>
      </c>
      <c r="AJ2925" s="31">
        <f t="shared" si="752"/>
        <v>0.52657601977750312</v>
      </c>
      <c r="AK2925" s="30">
        <f>IF(W2925="si",($S2925*'COSTOS DE CREDITOS'!$C$27)/DATA!$G2925,"")</f>
        <v>65.906835757745824</v>
      </c>
      <c r="AL2925" s="90">
        <f>IF(W2925="si",'COSTOS DE CREDITOS'!$C$35,"")</f>
        <v>20.421138461538462</v>
      </c>
      <c r="AM2925" s="30">
        <f t="shared" si="742"/>
        <v>553.84615384615392</v>
      </c>
      <c r="AN2925" s="30">
        <f t="shared" si="743"/>
        <v>0</v>
      </c>
      <c r="AO2925" s="30">
        <f t="shared" si="744"/>
        <v>640.17412806543825</v>
      </c>
      <c r="AP2925" s="30">
        <f t="shared" si="745"/>
        <v>1615.1058719345619</v>
      </c>
      <c r="AQ2925" s="19">
        <f t="shared" si="746"/>
        <v>0.71614428006037467</v>
      </c>
    </row>
    <row r="2926" spans="1:43" x14ac:dyDescent="0.2">
      <c r="A2926" s="23" t="s">
        <v>5665</v>
      </c>
      <c r="B2926" s="6" t="s">
        <v>5684</v>
      </c>
      <c r="C2926" s="6" t="s">
        <v>5667</v>
      </c>
      <c r="D2926" s="4">
        <v>173179</v>
      </c>
      <c r="E2926" s="4">
        <v>173471</v>
      </c>
      <c r="F2926" s="5" t="s">
        <v>3665</v>
      </c>
      <c r="G2926" s="2">
        <v>5</v>
      </c>
      <c r="H2926" s="4">
        <v>173474</v>
      </c>
      <c r="I2926" s="5" t="s">
        <v>3668</v>
      </c>
      <c r="J2926" s="15">
        <v>45282</v>
      </c>
      <c r="K2926" s="24">
        <v>1305413622</v>
      </c>
      <c r="L2926" s="15">
        <v>45287</v>
      </c>
      <c r="M2926" s="15">
        <v>45291</v>
      </c>
      <c r="N2926" s="15"/>
      <c r="O2926" s="26" t="e">
        <f>VLOOKUP(D2926,quash!A$2:$I$7791,9,FALSE)</f>
        <v>#N/A</v>
      </c>
      <c r="P2926" s="7">
        <v>7000</v>
      </c>
      <c r="Q2926" s="26">
        <v>121</v>
      </c>
      <c r="R2926" s="19">
        <v>3.1160502391921113E-2</v>
      </c>
      <c r="S2926" s="26">
        <v>16</v>
      </c>
      <c r="T2926" s="8">
        <v>10000</v>
      </c>
      <c r="U2926" s="4">
        <v>142</v>
      </c>
      <c r="V2926" s="10">
        <v>2510.34</v>
      </c>
      <c r="W2926" s="14" t="s">
        <v>5281</v>
      </c>
      <c r="X2926" s="18">
        <v>1</v>
      </c>
      <c r="Y2926" s="9">
        <v>10000</v>
      </c>
      <c r="Z2926" s="19">
        <f t="shared" si="739"/>
        <v>0</v>
      </c>
      <c r="AA2926" s="25">
        <v>2510.34</v>
      </c>
      <c r="AB2926" s="30">
        <f t="shared" si="740"/>
        <v>1015000</v>
      </c>
      <c r="AC2926" s="30">
        <f t="shared" si="747"/>
        <v>9.852216748768473E-3</v>
      </c>
      <c r="AD2926" s="31">
        <f t="shared" si="748"/>
        <v>1.1921182266009853</v>
      </c>
      <c r="AE2926" s="31">
        <f t="shared" si="749"/>
        <v>1.3990147783251232</v>
      </c>
      <c r="AG2926" s="30">
        <f t="shared" si="741"/>
        <v>6126000</v>
      </c>
      <c r="AH2926" s="30">
        <f t="shared" si="750"/>
        <v>1.632386549134835E-3</v>
      </c>
      <c r="AI2926" s="31">
        <f t="shared" si="751"/>
        <v>0.19751877244531504</v>
      </c>
      <c r="AJ2926" s="31">
        <f t="shared" si="752"/>
        <v>0.23179888997714657</v>
      </c>
      <c r="AK2926" s="30">
        <f>IF(W2926="si",($S2926*'COSTOS DE CREDITOS'!$C$27)/DATA!$G2926,"")</f>
        <v>65.906835757745824</v>
      </c>
      <c r="AL2926" s="90">
        <f>IF(W2926="si",'COSTOS DE CREDITOS'!$C$35,"")</f>
        <v>20.421138461538462</v>
      </c>
      <c r="AM2926" s="30">
        <f t="shared" si="742"/>
        <v>615.38461538461547</v>
      </c>
      <c r="AN2926" s="30">
        <f t="shared" si="743"/>
        <v>0</v>
      </c>
      <c r="AO2926" s="30">
        <f t="shared" si="744"/>
        <v>701.7125896038998</v>
      </c>
      <c r="AP2926" s="30">
        <f t="shared" si="745"/>
        <v>1808.6274103961005</v>
      </c>
      <c r="AQ2926" s="19">
        <f t="shared" si="746"/>
        <v>0.72047109570659762</v>
      </c>
    </row>
    <row r="2927" spans="1:43" x14ac:dyDescent="0.2">
      <c r="A2927" s="23" t="s">
        <v>5665</v>
      </c>
      <c r="B2927" s="6" t="s">
        <v>5684</v>
      </c>
      <c r="C2927" s="6" t="s">
        <v>5667</v>
      </c>
      <c r="D2927" s="4">
        <v>173181</v>
      </c>
      <c r="E2927" s="4">
        <v>173471</v>
      </c>
      <c r="F2927" s="5" t="s">
        <v>3665</v>
      </c>
      <c r="G2927" s="2">
        <v>5</v>
      </c>
      <c r="H2927" s="4">
        <v>173475</v>
      </c>
      <c r="I2927" s="5" t="s">
        <v>3669</v>
      </c>
      <c r="J2927" s="15">
        <v>45281</v>
      </c>
      <c r="K2927" s="24">
        <v>1305413701</v>
      </c>
      <c r="L2927" s="15">
        <v>45287</v>
      </c>
      <c r="M2927" s="15">
        <v>45291</v>
      </c>
      <c r="N2927" s="15"/>
      <c r="O2927" s="26" t="e">
        <f>VLOOKUP(D2927,quash!A$2:$I$7791,9,FALSE)</f>
        <v>#N/A</v>
      </c>
      <c r="P2927" s="7">
        <v>7000</v>
      </c>
      <c r="Q2927" s="26">
        <v>126</v>
      </c>
      <c r="R2927" s="19">
        <v>3.3741050530766176E-2</v>
      </c>
      <c r="S2927" s="26">
        <v>16</v>
      </c>
      <c r="T2927" s="8">
        <v>10000</v>
      </c>
      <c r="U2927" s="4">
        <v>142</v>
      </c>
      <c r="V2927" s="10">
        <v>2510.34</v>
      </c>
      <c r="W2927" s="14" t="s">
        <v>5281</v>
      </c>
      <c r="X2927" s="18">
        <v>1</v>
      </c>
      <c r="Y2927" s="9">
        <v>10000</v>
      </c>
      <c r="Z2927" s="19">
        <f t="shared" si="739"/>
        <v>0</v>
      </c>
      <c r="AA2927" s="25">
        <v>2510.34</v>
      </c>
      <c r="AB2927" s="30">
        <f t="shared" si="740"/>
        <v>1015000</v>
      </c>
      <c r="AC2927" s="30">
        <f t="shared" ref="AC2927:AC2958" si="753">$T2927/AB2927</f>
        <v>9.852216748768473E-3</v>
      </c>
      <c r="AD2927" s="31">
        <f t="shared" ref="AD2927:AD2958" si="754">AC2927*$Q2927</f>
        <v>1.2413793103448276</v>
      </c>
      <c r="AE2927" s="31">
        <f t="shared" ref="AE2927:AE2958" si="755">AC2927*$U2927</f>
        <v>1.3990147783251232</v>
      </c>
      <c r="AG2927" s="30">
        <f t="shared" si="741"/>
        <v>6126000</v>
      </c>
      <c r="AH2927" s="30">
        <f t="shared" si="750"/>
        <v>1.632386549134835E-3</v>
      </c>
      <c r="AI2927" s="31">
        <f t="shared" si="751"/>
        <v>0.20568070519098922</v>
      </c>
      <c r="AJ2927" s="31">
        <f t="shared" si="752"/>
        <v>0.23179888997714657</v>
      </c>
      <c r="AK2927" s="30">
        <f>IF(W2927="si",($S2927*'COSTOS DE CREDITOS'!$C$27)/DATA!$G2927,"")</f>
        <v>65.906835757745824</v>
      </c>
      <c r="AL2927" s="90">
        <f>IF(W2927="si",'COSTOS DE CREDITOS'!$C$35,"")</f>
        <v>20.421138461538462</v>
      </c>
      <c r="AM2927" s="30">
        <f t="shared" si="742"/>
        <v>615.38461538461547</v>
      </c>
      <c r="AN2927" s="30">
        <f t="shared" si="743"/>
        <v>0</v>
      </c>
      <c r="AO2927" s="30">
        <f t="shared" si="744"/>
        <v>701.7125896038998</v>
      </c>
      <c r="AP2927" s="30">
        <f t="shared" si="745"/>
        <v>1808.6274103961005</v>
      </c>
      <c r="AQ2927" s="19">
        <f t="shared" si="746"/>
        <v>0.72047109570659762</v>
      </c>
    </row>
    <row r="2928" spans="1:43" x14ac:dyDescent="0.2">
      <c r="A2928" s="23" t="s">
        <v>5665</v>
      </c>
      <c r="B2928" s="6" t="s">
        <v>5684</v>
      </c>
      <c r="C2928" s="6" t="s">
        <v>5667</v>
      </c>
      <c r="D2928" s="4">
        <v>173197</v>
      </c>
      <c r="E2928" s="4">
        <v>173471</v>
      </c>
      <c r="F2928" s="5" t="s">
        <v>3665</v>
      </c>
      <c r="G2928" s="2">
        <v>5</v>
      </c>
      <c r="H2928" s="4">
        <v>173476</v>
      </c>
      <c r="I2928" s="5" t="s">
        <v>3670</v>
      </c>
      <c r="J2928" s="15">
        <v>45282</v>
      </c>
      <c r="K2928" s="24">
        <v>1305413813</v>
      </c>
      <c r="L2928" s="15">
        <v>45287</v>
      </c>
      <c r="M2928" s="15">
        <v>45291</v>
      </c>
      <c r="N2928" s="15"/>
      <c r="O2928" s="26" t="e">
        <f>VLOOKUP(D2928,quash!A$2:$I$7791,9,FALSE)</f>
        <v>#N/A</v>
      </c>
      <c r="P2928" s="7">
        <v>7000</v>
      </c>
      <c r="Q2928" s="26">
        <v>121</v>
      </c>
      <c r="R2928" s="19">
        <v>3.1160502391921113E-2</v>
      </c>
      <c r="S2928" s="26">
        <v>16</v>
      </c>
      <c r="T2928" s="8">
        <v>10000</v>
      </c>
      <c r="U2928" s="4">
        <v>142</v>
      </c>
      <c r="V2928" s="10">
        <v>2510.34</v>
      </c>
      <c r="W2928" s="14" t="s">
        <v>5281</v>
      </c>
      <c r="X2928" s="18">
        <v>1</v>
      </c>
      <c r="Y2928" s="9">
        <v>10000</v>
      </c>
      <c r="Z2928" s="19">
        <f t="shared" si="739"/>
        <v>0</v>
      </c>
      <c r="AA2928" s="25">
        <v>2510.34</v>
      </c>
      <c r="AB2928" s="30">
        <f t="shared" si="740"/>
        <v>1015000</v>
      </c>
      <c r="AC2928" s="30">
        <f t="shared" si="753"/>
        <v>9.852216748768473E-3</v>
      </c>
      <c r="AD2928" s="31">
        <f t="shared" si="754"/>
        <v>1.1921182266009853</v>
      </c>
      <c r="AE2928" s="31">
        <f t="shared" si="755"/>
        <v>1.3990147783251232</v>
      </c>
      <c r="AG2928" s="30">
        <f t="shared" si="741"/>
        <v>6126000</v>
      </c>
      <c r="AH2928" s="30">
        <f t="shared" si="750"/>
        <v>1.632386549134835E-3</v>
      </c>
      <c r="AI2928" s="31">
        <f t="shared" si="751"/>
        <v>0.19751877244531504</v>
      </c>
      <c r="AJ2928" s="31">
        <f t="shared" si="752"/>
        <v>0.23179888997714657</v>
      </c>
      <c r="AK2928" s="30">
        <f>IF(W2928="si",($S2928*'COSTOS DE CREDITOS'!$C$27)/DATA!$G2928,"")</f>
        <v>65.906835757745824</v>
      </c>
      <c r="AL2928" s="90">
        <f>IF(W2928="si",'COSTOS DE CREDITOS'!$C$35,"")</f>
        <v>20.421138461538462</v>
      </c>
      <c r="AM2928" s="30">
        <f t="shared" si="742"/>
        <v>615.38461538461547</v>
      </c>
      <c r="AN2928" s="30">
        <f t="shared" si="743"/>
        <v>0</v>
      </c>
      <c r="AO2928" s="30">
        <f t="shared" si="744"/>
        <v>701.7125896038998</v>
      </c>
      <c r="AP2928" s="30">
        <f t="shared" si="745"/>
        <v>1808.6274103961005</v>
      </c>
      <c r="AQ2928" s="19">
        <f t="shared" si="746"/>
        <v>0.72047109570659762</v>
      </c>
    </row>
    <row r="2929" spans="1:43" x14ac:dyDescent="0.2">
      <c r="A2929" s="23" t="s">
        <v>5665</v>
      </c>
      <c r="B2929" s="6" t="s">
        <v>5674</v>
      </c>
      <c r="C2929" s="6" t="s">
        <v>5670</v>
      </c>
      <c r="D2929" s="4">
        <v>173287</v>
      </c>
      <c r="E2929" s="4">
        <v>173423</v>
      </c>
      <c r="F2929" s="5" t="s">
        <v>3660</v>
      </c>
      <c r="G2929" s="2">
        <v>5</v>
      </c>
      <c r="H2929" s="4">
        <v>173503</v>
      </c>
      <c r="I2929" s="5" t="s">
        <v>3671</v>
      </c>
      <c r="J2929" s="15">
        <v>45282</v>
      </c>
      <c r="K2929" s="24">
        <v>1306514944</v>
      </c>
      <c r="L2929" s="15">
        <v>45287</v>
      </c>
      <c r="M2929" s="15">
        <v>45291</v>
      </c>
      <c r="N2929" s="15"/>
      <c r="O2929" s="26" t="e">
        <f>VLOOKUP(D2929,quash!A$2:$I$7791,9,FALSE)</f>
        <v>#N/A</v>
      </c>
      <c r="P2929" s="7">
        <v>9000</v>
      </c>
      <c r="Q2929" s="26">
        <v>146</v>
      </c>
      <c r="R2929" s="19">
        <v>5.2439109759484744E-2</v>
      </c>
      <c r="S2929" s="26">
        <v>16</v>
      </c>
      <c r="T2929" s="8">
        <v>8000</v>
      </c>
      <c r="U2929" s="4">
        <v>142</v>
      </c>
      <c r="V2929" s="10">
        <v>2013.74</v>
      </c>
      <c r="W2929" s="14" t="s">
        <v>5281</v>
      </c>
      <c r="X2929" s="18">
        <v>1</v>
      </c>
      <c r="Y2929" s="9">
        <v>8000</v>
      </c>
      <c r="Z2929" s="19">
        <f t="shared" si="739"/>
        <v>0</v>
      </c>
      <c r="AA2929" s="25">
        <v>2013.74</v>
      </c>
      <c r="AB2929" s="30">
        <f t="shared" si="740"/>
        <v>1015000</v>
      </c>
      <c r="AC2929" s="30">
        <f t="shared" si="753"/>
        <v>7.8817733990147777E-3</v>
      </c>
      <c r="AD2929" s="31">
        <f t="shared" si="754"/>
        <v>1.1507389162561577</v>
      </c>
      <c r="AE2929" s="31">
        <f t="shared" si="755"/>
        <v>1.1192118226600984</v>
      </c>
      <c r="AG2929" s="30">
        <f t="shared" si="741"/>
        <v>6126000</v>
      </c>
      <c r="AH2929" s="30">
        <f t="shared" ref="AH2929:AH2960" si="756">IFERROR($T2929/AG2929,"")</f>
        <v>1.3059092393078681E-3</v>
      </c>
      <c r="AI2929" s="31">
        <f t="shared" ref="AI2929:AI2960" si="757">IFERROR(AH2929*$Q2929,"")</f>
        <v>0.19066274893894875</v>
      </c>
      <c r="AJ2929" s="31">
        <f t="shared" ref="AJ2929:AJ2960" si="758">IFERROR(AH2929*$U2929,"")</f>
        <v>0.18543911198171725</v>
      </c>
      <c r="AK2929" s="30">
        <f>IF(W2929="si",($S2929*'COSTOS DE CREDITOS'!$C$27)/DATA!$G2929,"")</f>
        <v>65.906835757745824</v>
      </c>
      <c r="AL2929" s="90">
        <f>IF(W2929="si",'COSTOS DE CREDITOS'!$C$35,"")</f>
        <v>20.421138461538462</v>
      </c>
      <c r="AM2929" s="30">
        <f t="shared" si="742"/>
        <v>492.30769230769232</v>
      </c>
      <c r="AN2929" s="30">
        <f t="shared" si="743"/>
        <v>0</v>
      </c>
      <c r="AO2929" s="30">
        <f t="shared" si="744"/>
        <v>578.63566652697659</v>
      </c>
      <c r="AP2929" s="30">
        <f t="shared" si="745"/>
        <v>1435.1043334730234</v>
      </c>
      <c r="AQ2929" s="19">
        <f t="shared" si="746"/>
        <v>0.71265621851531147</v>
      </c>
    </row>
    <row r="2930" spans="1:43" x14ac:dyDescent="0.2">
      <c r="A2930" s="23" t="s">
        <v>5665</v>
      </c>
      <c r="B2930" s="6" t="s">
        <v>5676</v>
      </c>
      <c r="C2930" s="6" t="s">
        <v>5670</v>
      </c>
      <c r="D2930" s="4">
        <v>171945</v>
      </c>
      <c r="E2930" s="4">
        <v>173525</v>
      </c>
      <c r="F2930" s="5" t="s">
        <v>3672</v>
      </c>
      <c r="G2930" s="2">
        <v>5</v>
      </c>
      <c r="H2930" s="4">
        <v>173526</v>
      </c>
      <c r="I2930" s="5" t="s">
        <v>3673</v>
      </c>
      <c r="J2930" s="15">
        <v>45268</v>
      </c>
      <c r="K2930" s="24">
        <v>1297728411</v>
      </c>
      <c r="L2930" s="15">
        <v>45287</v>
      </c>
      <c r="M2930" s="15">
        <v>45291</v>
      </c>
      <c r="N2930" s="15"/>
      <c r="O2930" s="26">
        <f>VLOOKUP(D2930,quash!A$2:$I$7791,9,FALSE)</f>
        <v>3</v>
      </c>
      <c r="P2930" s="7">
        <v>5000</v>
      </c>
      <c r="Q2930" s="26">
        <v>147</v>
      </c>
      <c r="R2930" s="19">
        <v>0.11226939921535857</v>
      </c>
      <c r="S2930" s="93">
        <v>26</v>
      </c>
      <c r="T2930" s="8">
        <v>7000</v>
      </c>
      <c r="U2930" s="4">
        <v>142</v>
      </c>
      <c r="V2930" s="10">
        <v>1758.65</v>
      </c>
      <c r="W2930" s="14" t="s">
        <v>5281</v>
      </c>
      <c r="X2930" s="18">
        <v>0.31801649161704704</v>
      </c>
      <c r="Y2930" s="9">
        <v>2226.1154413193294</v>
      </c>
      <c r="Z2930" s="19">
        <f t="shared" si="739"/>
        <v>-0.68198350838295296</v>
      </c>
      <c r="AA2930" s="25">
        <v>559.2797029823198</v>
      </c>
      <c r="AB2930" s="30">
        <f t="shared" si="740"/>
        <v>31000</v>
      </c>
      <c r="AC2930" s="30">
        <f t="shared" si="753"/>
        <v>0.22580645161290322</v>
      </c>
      <c r="AD2930" s="31">
        <f t="shared" si="754"/>
        <v>33.193548387096776</v>
      </c>
      <c r="AE2930" s="31">
        <f t="shared" si="755"/>
        <v>32.064516129032256</v>
      </c>
      <c r="AG2930" s="30">
        <f t="shared" si="741"/>
        <v>778000</v>
      </c>
      <c r="AH2930" s="30">
        <f t="shared" si="756"/>
        <v>8.9974293059125968E-3</v>
      </c>
      <c r="AI2930" s="31">
        <f t="shared" si="757"/>
        <v>1.3226221079691518</v>
      </c>
      <c r="AJ2930" s="31">
        <f t="shared" si="758"/>
        <v>1.2776349614395888</v>
      </c>
      <c r="AK2930" s="30">
        <f>IF(W2930="si",($S2930*'COSTOS DE CREDITOS'!$C$27)/DATA!$G2930,"")</f>
        <v>107.09860810633695</v>
      </c>
      <c r="AL2930" s="90">
        <f>IF(W2930="si",'COSTOS DE CREDITOS'!$C$35,"")</f>
        <v>20.421138461538462</v>
      </c>
      <c r="AM2930" s="30">
        <f t="shared" si="742"/>
        <v>700</v>
      </c>
      <c r="AN2930" s="30">
        <f t="shared" si="743"/>
        <v>4773.884558680671</v>
      </c>
      <c r="AO2930" s="30">
        <f t="shared" si="744"/>
        <v>5601.4043052485467</v>
      </c>
      <c r="AP2930" s="30">
        <f t="shared" si="745"/>
        <v>-5042.1246022662272</v>
      </c>
      <c r="AQ2930" s="19">
        <f t="shared" si="746"/>
        <v>-9.0153899299035007</v>
      </c>
    </row>
    <row r="2931" spans="1:43" x14ac:dyDescent="0.2">
      <c r="A2931" s="23" t="s">
        <v>5665</v>
      </c>
      <c r="B2931" s="6" t="s">
        <v>5676</v>
      </c>
      <c r="C2931" s="6" t="s">
        <v>5670</v>
      </c>
      <c r="D2931" s="4">
        <v>172782</v>
      </c>
      <c r="E2931" s="4">
        <v>173525</v>
      </c>
      <c r="F2931" s="5" t="s">
        <v>3672</v>
      </c>
      <c r="G2931" s="2">
        <v>5</v>
      </c>
      <c r="H2931" s="4">
        <v>173527</v>
      </c>
      <c r="I2931" s="5" t="s">
        <v>3674</v>
      </c>
      <c r="J2931" s="15">
        <v>45278</v>
      </c>
      <c r="K2931" s="24">
        <v>1303082098</v>
      </c>
      <c r="L2931" s="15">
        <v>45287</v>
      </c>
      <c r="M2931" s="15">
        <v>45291</v>
      </c>
      <c r="N2931" s="15"/>
      <c r="O2931" s="26">
        <f>VLOOKUP(D2931,quash!A$2:$I$7791,9,FALSE)</f>
        <v>2</v>
      </c>
      <c r="P2931" s="7">
        <v>10000</v>
      </c>
      <c r="Q2931" s="26">
        <v>127</v>
      </c>
      <c r="R2931" s="19">
        <v>5.24391097594855E-2</v>
      </c>
      <c r="S2931" s="93">
        <v>26</v>
      </c>
      <c r="T2931" s="8">
        <v>7000</v>
      </c>
      <c r="U2931" s="4">
        <v>142</v>
      </c>
      <c r="V2931" s="10">
        <v>1758.65</v>
      </c>
      <c r="W2931" s="14" t="s">
        <v>5281</v>
      </c>
      <c r="X2931" s="18">
        <v>0.31801649161704704</v>
      </c>
      <c r="Y2931" s="9">
        <v>2226.1154413193294</v>
      </c>
      <c r="Z2931" s="19">
        <f t="shared" si="739"/>
        <v>-0.68198350838295296</v>
      </c>
      <c r="AA2931" s="25">
        <v>559.2797029823198</v>
      </c>
      <c r="AB2931" s="30">
        <f t="shared" si="740"/>
        <v>217000</v>
      </c>
      <c r="AC2931" s="30">
        <f t="shared" si="753"/>
        <v>3.2258064516129031E-2</v>
      </c>
      <c r="AD2931" s="31">
        <f t="shared" si="754"/>
        <v>4.096774193548387</v>
      </c>
      <c r="AE2931" s="31">
        <f t="shared" si="755"/>
        <v>4.5806451612903221</v>
      </c>
      <c r="AG2931" s="30">
        <f t="shared" si="741"/>
        <v>1695000</v>
      </c>
      <c r="AH2931" s="30">
        <f t="shared" si="756"/>
        <v>4.1297935103244837E-3</v>
      </c>
      <c r="AI2931" s="31">
        <f t="shared" si="757"/>
        <v>0.52448377581120942</v>
      </c>
      <c r="AJ2931" s="31">
        <f t="shared" si="758"/>
        <v>0.58643067846607666</v>
      </c>
      <c r="AK2931" s="30">
        <f>IF(W2931="si",($S2931*'COSTOS DE CREDITOS'!$C$27)/DATA!$G2931,"")</f>
        <v>107.09860810633695</v>
      </c>
      <c r="AL2931" s="90">
        <f>IF(W2931="si",'COSTOS DE CREDITOS'!$C$35,"")</f>
        <v>20.421138461538462</v>
      </c>
      <c r="AM2931" s="30">
        <f t="shared" si="742"/>
        <v>700</v>
      </c>
      <c r="AN2931" s="30">
        <f t="shared" si="743"/>
        <v>4773.884558680671</v>
      </c>
      <c r="AO2931" s="30">
        <f t="shared" si="744"/>
        <v>5601.4043052485467</v>
      </c>
      <c r="AP2931" s="30">
        <f t="shared" si="745"/>
        <v>-5042.1246022662272</v>
      </c>
      <c r="AQ2931" s="19">
        <f t="shared" si="746"/>
        <v>-9.0153899299035007</v>
      </c>
    </row>
    <row r="2932" spans="1:43" x14ac:dyDescent="0.2">
      <c r="A2932" s="23" t="s">
        <v>5665</v>
      </c>
      <c r="B2932" s="6" t="s">
        <v>5676</v>
      </c>
      <c r="C2932" s="6" t="s">
        <v>5670</v>
      </c>
      <c r="D2932" s="4">
        <v>173016</v>
      </c>
      <c r="E2932" s="4">
        <v>173525</v>
      </c>
      <c r="F2932" s="5" t="s">
        <v>3672</v>
      </c>
      <c r="G2932" s="2">
        <v>5</v>
      </c>
      <c r="H2932" s="4">
        <v>173528</v>
      </c>
      <c r="I2932" s="5" t="s">
        <v>3675</v>
      </c>
      <c r="J2932" s="15">
        <v>45280</v>
      </c>
      <c r="K2932" s="24">
        <v>1304596925</v>
      </c>
      <c r="L2932" s="15">
        <v>45287</v>
      </c>
      <c r="M2932" s="15">
        <v>45291</v>
      </c>
      <c r="N2932" s="15"/>
      <c r="O2932" s="26">
        <f>VLOOKUP(D2932,quash!A$2:$I$7791,9,FALSE)</f>
        <v>2</v>
      </c>
      <c r="P2932" s="7">
        <v>10000</v>
      </c>
      <c r="Q2932" s="26">
        <v>147</v>
      </c>
      <c r="R2932" s="19">
        <v>7.9000519063170294E-2</v>
      </c>
      <c r="S2932" s="93">
        <v>26</v>
      </c>
      <c r="T2932" s="8">
        <v>7000</v>
      </c>
      <c r="U2932" s="4">
        <v>142</v>
      </c>
      <c r="V2932" s="10">
        <v>1758.65</v>
      </c>
      <c r="W2932" s="14" t="s">
        <v>5281</v>
      </c>
      <c r="X2932" s="18">
        <v>0.31801649161704704</v>
      </c>
      <c r="Y2932" s="9">
        <v>2226.1154413193294</v>
      </c>
      <c r="Z2932" s="19">
        <f t="shared" si="739"/>
        <v>-0.68198350838295296</v>
      </c>
      <c r="AA2932" s="25">
        <v>559.2797029823198</v>
      </c>
      <c r="AB2932" s="30">
        <f t="shared" si="740"/>
        <v>217000</v>
      </c>
      <c r="AC2932" s="30">
        <f t="shared" si="753"/>
        <v>3.2258064516129031E-2</v>
      </c>
      <c r="AD2932" s="31">
        <f t="shared" si="754"/>
        <v>4.741935483870968</v>
      </c>
      <c r="AE2932" s="31">
        <f t="shared" si="755"/>
        <v>4.5806451612903221</v>
      </c>
      <c r="AG2932" s="30">
        <f t="shared" si="741"/>
        <v>1695000</v>
      </c>
      <c r="AH2932" s="30">
        <f t="shared" si="756"/>
        <v>4.1297935103244837E-3</v>
      </c>
      <c r="AI2932" s="31">
        <f t="shared" si="757"/>
        <v>0.60707964601769915</v>
      </c>
      <c r="AJ2932" s="31">
        <f t="shared" si="758"/>
        <v>0.58643067846607666</v>
      </c>
      <c r="AK2932" s="30">
        <f>IF(W2932="si",($S2932*'COSTOS DE CREDITOS'!$C$27)/DATA!$G2932,"")</f>
        <v>107.09860810633695</v>
      </c>
      <c r="AL2932" s="90">
        <f>IF(W2932="si",'COSTOS DE CREDITOS'!$C$35,"")</f>
        <v>20.421138461538462</v>
      </c>
      <c r="AM2932" s="30">
        <f t="shared" si="742"/>
        <v>700</v>
      </c>
      <c r="AN2932" s="30">
        <f t="shared" si="743"/>
        <v>4773.884558680671</v>
      </c>
      <c r="AO2932" s="30">
        <f t="shared" si="744"/>
        <v>5601.4043052485467</v>
      </c>
      <c r="AP2932" s="30">
        <f t="shared" si="745"/>
        <v>-5042.1246022662272</v>
      </c>
      <c r="AQ2932" s="19">
        <f t="shared" si="746"/>
        <v>-9.0153899299035007</v>
      </c>
    </row>
    <row r="2933" spans="1:43" x14ac:dyDescent="0.2">
      <c r="A2933" s="23" t="s">
        <v>5665</v>
      </c>
      <c r="B2933" s="6" t="s">
        <v>5676</v>
      </c>
      <c r="C2933" s="6" t="s">
        <v>5670</v>
      </c>
      <c r="D2933" s="4">
        <v>172471</v>
      </c>
      <c r="E2933" s="4">
        <v>173525</v>
      </c>
      <c r="F2933" s="5" t="s">
        <v>3672</v>
      </c>
      <c r="G2933" s="2">
        <v>5</v>
      </c>
      <c r="H2933" s="4">
        <v>173530</v>
      </c>
      <c r="I2933" s="5" t="s">
        <v>3676</v>
      </c>
      <c r="J2933" s="15">
        <v>45274</v>
      </c>
      <c r="K2933" s="24">
        <v>1300996646</v>
      </c>
      <c r="L2933" s="15">
        <v>45287</v>
      </c>
      <c r="M2933" s="15">
        <v>45291</v>
      </c>
      <c r="N2933" s="15"/>
      <c r="O2933" s="26">
        <f>VLOOKUP(D2933,quash!A$2:$I$7791,9,FALSE)</f>
        <v>1</v>
      </c>
      <c r="P2933" s="7">
        <v>10000</v>
      </c>
      <c r="Q2933" s="26">
        <v>147</v>
      </c>
      <c r="R2933" s="19">
        <v>7.9000519063170294E-2</v>
      </c>
      <c r="S2933" s="93">
        <v>26</v>
      </c>
      <c r="T2933" s="8">
        <v>7000</v>
      </c>
      <c r="U2933" s="4">
        <v>142</v>
      </c>
      <c r="V2933" s="10">
        <v>1758.65</v>
      </c>
      <c r="W2933" s="14" t="s">
        <v>5281</v>
      </c>
      <c r="X2933" s="18">
        <v>0.31801649161704704</v>
      </c>
      <c r="Y2933" s="9">
        <v>2226.1154413193294</v>
      </c>
      <c r="Z2933" s="19">
        <f t="shared" si="739"/>
        <v>-0.68198350838295296</v>
      </c>
      <c r="AA2933" s="25">
        <v>559.2797029823198</v>
      </c>
      <c r="AB2933" s="30">
        <f t="shared" si="740"/>
        <v>195000</v>
      </c>
      <c r="AC2933" s="30">
        <f t="shared" si="753"/>
        <v>3.5897435897435895E-2</v>
      </c>
      <c r="AD2933" s="31">
        <f t="shared" si="754"/>
        <v>5.2769230769230768</v>
      </c>
      <c r="AE2933" s="31">
        <f t="shared" si="755"/>
        <v>5.0974358974358971</v>
      </c>
      <c r="AG2933" s="30">
        <f t="shared" si="741"/>
        <v>2427000</v>
      </c>
      <c r="AH2933" s="30">
        <f t="shared" si="756"/>
        <v>2.88421920065925E-3</v>
      </c>
      <c r="AI2933" s="31">
        <f t="shared" si="757"/>
        <v>0.42398022249690975</v>
      </c>
      <c r="AJ2933" s="31">
        <f t="shared" si="758"/>
        <v>0.40955912649361348</v>
      </c>
      <c r="AK2933" s="30">
        <f>IF(W2933="si",($S2933*'COSTOS DE CREDITOS'!$C$27)/DATA!$G2933,"")</f>
        <v>107.09860810633695</v>
      </c>
      <c r="AL2933" s="90">
        <f>IF(W2933="si",'COSTOS DE CREDITOS'!$C$35,"")</f>
        <v>20.421138461538462</v>
      </c>
      <c r="AM2933" s="30">
        <f t="shared" si="742"/>
        <v>700</v>
      </c>
      <c r="AN2933" s="30">
        <f t="shared" si="743"/>
        <v>4773.884558680671</v>
      </c>
      <c r="AO2933" s="30">
        <f t="shared" si="744"/>
        <v>5601.4043052485467</v>
      </c>
      <c r="AP2933" s="30">
        <f t="shared" si="745"/>
        <v>-5042.1246022662272</v>
      </c>
      <c r="AQ2933" s="19">
        <f t="shared" si="746"/>
        <v>-9.0153899299035007</v>
      </c>
    </row>
    <row r="2934" spans="1:43" x14ac:dyDescent="0.2">
      <c r="A2934" s="23" t="s">
        <v>5665</v>
      </c>
      <c r="B2934" s="6" t="s">
        <v>5676</v>
      </c>
      <c r="C2934" s="6" t="s">
        <v>5670</v>
      </c>
      <c r="D2934" s="4">
        <v>172069</v>
      </c>
      <c r="E2934" s="4">
        <v>173525</v>
      </c>
      <c r="F2934" s="5" t="s">
        <v>3672</v>
      </c>
      <c r="G2934" s="2">
        <v>5</v>
      </c>
      <c r="H2934" s="4">
        <v>173531</v>
      </c>
      <c r="I2934" s="5" t="s">
        <v>3677</v>
      </c>
      <c r="J2934" s="15">
        <v>45280</v>
      </c>
      <c r="K2934" s="24">
        <v>1299130679</v>
      </c>
      <c r="L2934" s="15">
        <v>45287</v>
      </c>
      <c r="M2934" s="15">
        <v>45291</v>
      </c>
      <c r="N2934" s="15"/>
      <c r="O2934" s="26">
        <f>VLOOKUP(D2934,quash!A$2:$I$7791,9,FALSE)</f>
        <v>1</v>
      </c>
      <c r="P2934" s="7">
        <v>5000</v>
      </c>
      <c r="Q2934" s="26">
        <v>147</v>
      </c>
      <c r="R2934" s="19">
        <v>0.11226939921536</v>
      </c>
      <c r="S2934" s="93">
        <v>26</v>
      </c>
      <c r="T2934" s="8">
        <v>7000</v>
      </c>
      <c r="U2934" s="4">
        <v>142</v>
      </c>
      <c r="V2934" s="10">
        <v>1758.65</v>
      </c>
      <c r="W2934" s="14" t="s">
        <v>5281</v>
      </c>
      <c r="X2934" s="18">
        <v>0.31801649161704704</v>
      </c>
      <c r="Y2934" s="9">
        <v>2226.1154413193294</v>
      </c>
      <c r="Z2934" s="19">
        <f t="shared" si="739"/>
        <v>-0.68198350838295296</v>
      </c>
      <c r="AA2934" s="25">
        <v>559.2797029823198</v>
      </c>
      <c r="AB2934" s="30">
        <f t="shared" si="740"/>
        <v>195000</v>
      </c>
      <c r="AC2934" s="30">
        <f t="shared" si="753"/>
        <v>3.5897435897435895E-2</v>
      </c>
      <c r="AD2934" s="31">
        <f t="shared" si="754"/>
        <v>5.2769230769230768</v>
      </c>
      <c r="AE2934" s="31">
        <f t="shared" si="755"/>
        <v>5.0974358974358971</v>
      </c>
      <c r="AG2934" s="30">
        <f t="shared" si="741"/>
        <v>2427000</v>
      </c>
      <c r="AH2934" s="30">
        <f t="shared" si="756"/>
        <v>2.88421920065925E-3</v>
      </c>
      <c r="AI2934" s="31">
        <f t="shared" si="757"/>
        <v>0.42398022249690975</v>
      </c>
      <c r="AJ2934" s="31">
        <f t="shared" si="758"/>
        <v>0.40955912649361348</v>
      </c>
      <c r="AK2934" s="30">
        <f>IF(W2934="si",($S2934*'COSTOS DE CREDITOS'!$C$27)/DATA!$G2934,"")</f>
        <v>107.09860810633695</v>
      </c>
      <c r="AL2934" s="90">
        <f>IF(W2934="si",'COSTOS DE CREDITOS'!$C$35,"")</f>
        <v>20.421138461538462</v>
      </c>
      <c r="AM2934" s="30">
        <f t="shared" si="742"/>
        <v>700</v>
      </c>
      <c r="AN2934" s="30">
        <f t="shared" si="743"/>
        <v>4773.884558680671</v>
      </c>
      <c r="AO2934" s="30">
        <f t="shared" si="744"/>
        <v>5601.4043052485467</v>
      </c>
      <c r="AP2934" s="30">
        <f t="shared" si="745"/>
        <v>-5042.1246022662272</v>
      </c>
      <c r="AQ2934" s="19">
        <f t="shared" si="746"/>
        <v>-9.0153899299035007</v>
      </c>
    </row>
    <row r="2935" spans="1:43" x14ac:dyDescent="0.2">
      <c r="A2935" s="23" t="s">
        <v>5665</v>
      </c>
      <c r="B2935" s="6" t="s">
        <v>5677</v>
      </c>
      <c r="C2935" s="6" t="s">
        <v>5667</v>
      </c>
      <c r="D2935" s="4">
        <v>173164</v>
      </c>
      <c r="E2935" s="4">
        <v>173586</v>
      </c>
      <c r="F2935" s="5" t="s">
        <v>3678</v>
      </c>
      <c r="G2935" s="2">
        <v>5</v>
      </c>
      <c r="H2935" s="4">
        <v>173587</v>
      </c>
      <c r="I2935" s="5" t="s">
        <v>3679</v>
      </c>
      <c r="J2935" s="15">
        <v>45281</v>
      </c>
      <c r="K2935" s="24">
        <v>1305330833</v>
      </c>
      <c r="L2935" s="15">
        <v>45288</v>
      </c>
      <c r="M2935" s="15">
        <v>45291</v>
      </c>
      <c r="N2935" s="15"/>
      <c r="O2935" s="26">
        <f>VLOOKUP(D2935,quash!A$2:$I$7791,9,FALSE)</f>
        <v>4</v>
      </c>
      <c r="P2935" s="7">
        <v>10000</v>
      </c>
      <c r="Q2935" s="26">
        <v>110</v>
      </c>
      <c r="R2935" s="19">
        <v>3.3741050530766099E-2</v>
      </c>
      <c r="S2935" s="93">
        <v>26</v>
      </c>
      <c r="T2935" s="8">
        <v>10000</v>
      </c>
      <c r="U2935" s="4">
        <v>142</v>
      </c>
      <c r="V2935" s="10">
        <v>2510.34</v>
      </c>
      <c r="W2935" s="14" t="s">
        <v>5281</v>
      </c>
      <c r="X2935" s="18">
        <v>0.40708260164616805</v>
      </c>
      <c r="Y2935" s="9">
        <v>4070.8260164616804</v>
      </c>
      <c r="Z2935" s="19">
        <f t="shared" si="739"/>
        <v>-0.59291739835383195</v>
      </c>
      <c r="AA2935" s="25">
        <v>1021.9157382164416</v>
      </c>
      <c r="AB2935" s="30">
        <f t="shared" si="740"/>
        <v>63000</v>
      </c>
      <c r="AC2935" s="30">
        <f t="shared" si="753"/>
        <v>0.15873015873015872</v>
      </c>
      <c r="AD2935" s="31">
        <f t="shared" si="754"/>
        <v>17.460317460317459</v>
      </c>
      <c r="AE2935" s="31">
        <f t="shared" si="755"/>
        <v>22.539682539682538</v>
      </c>
      <c r="AG2935" s="30">
        <f t="shared" si="741"/>
        <v>927000</v>
      </c>
      <c r="AH2935" s="30">
        <f t="shared" si="756"/>
        <v>1.0787486515641856E-2</v>
      </c>
      <c r="AI2935" s="31">
        <f t="shared" si="757"/>
        <v>1.1866235167206043</v>
      </c>
      <c r="AJ2935" s="31">
        <f t="shared" si="758"/>
        <v>1.5318230852211436</v>
      </c>
      <c r="AK2935" s="30">
        <f>IF(W2935="si",($S2935*'COSTOS DE CREDITOS'!$C$27)/DATA!$G2935,"")</f>
        <v>107.09860810633695</v>
      </c>
      <c r="AL2935" s="90">
        <f>IF(W2935="si",'COSTOS DE CREDITOS'!$C$35,"")</f>
        <v>20.421138461538462</v>
      </c>
      <c r="AM2935" s="30">
        <f t="shared" si="742"/>
        <v>1000</v>
      </c>
      <c r="AN2935" s="30">
        <f t="shared" si="743"/>
        <v>5929.1739835383196</v>
      </c>
      <c r="AO2935" s="30">
        <f t="shared" si="744"/>
        <v>7056.6937301061953</v>
      </c>
      <c r="AP2935" s="30">
        <f t="shared" si="745"/>
        <v>-6034.777991889754</v>
      </c>
      <c r="AQ2935" s="19">
        <f t="shared" si="746"/>
        <v>-5.9053577180661732</v>
      </c>
    </row>
    <row r="2936" spans="1:43" x14ac:dyDescent="0.2">
      <c r="A2936" s="23" t="s">
        <v>5665</v>
      </c>
      <c r="B2936" s="6" t="s">
        <v>5677</v>
      </c>
      <c r="C2936" s="6" t="s">
        <v>5667</v>
      </c>
      <c r="D2936" s="4">
        <v>171999</v>
      </c>
      <c r="E2936" s="4">
        <v>173586</v>
      </c>
      <c r="F2936" s="5" t="s">
        <v>3678</v>
      </c>
      <c r="G2936" s="2">
        <v>5</v>
      </c>
      <c r="H2936" s="4">
        <v>173588</v>
      </c>
      <c r="I2936" s="5" t="s">
        <v>3680</v>
      </c>
      <c r="J2936" s="15">
        <v>45271</v>
      </c>
      <c r="K2936" s="24">
        <v>1298822488</v>
      </c>
      <c r="L2936" s="15">
        <v>45288</v>
      </c>
      <c r="M2936" s="15">
        <v>45291</v>
      </c>
      <c r="N2936" s="15"/>
      <c r="O2936" s="26" t="e">
        <f>VLOOKUP(D2936,quash!A$2:$I$7791,9,FALSE)</f>
        <v>#N/A</v>
      </c>
      <c r="P2936" s="7">
        <v>10000</v>
      </c>
      <c r="Q2936" s="26">
        <v>110</v>
      </c>
      <c r="R2936" s="19">
        <v>3.3220596517330399E-2</v>
      </c>
      <c r="S2936" s="93">
        <v>26</v>
      </c>
      <c r="T2936" s="8">
        <v>7000</v>
      </c>
      <c r="U2936" s="4">
        <v>142</v>
      </c>
      <c r="V2936" s="10">
        <v>1758.65</v>
      </c>
      <c r="W2936" s="14" t="s">
        <v>5281</v>
      </c>
      <c r="X2936" s="18">
        <v>0.40708260164616805</v>
      </c>
      <c r="Y2936" s="9">
        <v>2849.5782115231764</v>
      </c>
      <c r="Z2936" s="19">
        <f t="shared" si="739"/>
        <v>-0.59291739835383195</v>
      </c>
      <c r="AA2936" s="25">
        <v>715.91581738503351</v>
      </c>
      <c r="AB2936" s="30">
        <f t="shared" si="740"/>
        <v>1015000</v>
      </c>
      <c r="AC2936" s="30">
        <f t="shared" si="753"/>
        <v>6.8965517241379309E-3</v>
      </c>
      <c r="AD2936" s="31">
        <f t="shared" si="754"/>
        <v>0.75862068965517238</v>
      </c>
      <c r="AE2936" s="31">
        <f t="shared" si="755"/>
        <v>0.97931034482758617</v>
      </c>
      <c r="AG2936" s="30">
        <f t="shared" si="741"/>
        <v>6126000</v>
      </c>
      <c r="AH2936" s="30">
        <f t="shared" si="756"/>
        <v>1.1426705843943846E-3</v>
      </c>
      <c r="AI2936" s="31">
        <f t="shared" si="757"/>
        <v>0.1256937642833823</v>
      </c>
      <c r="AJ2936" s="31">
        <f t="shared" si="758"/>
        <v>0.16225922298400261</v>
      </c>
      <c r="AK2936" s="30">
        <f>IF(W2936="si",($S2936*'COSTOS DE CREDITOS'!$C$27)/DATA!$G2936,"")</f>
        <v>107.09860810633695</v>
      </c>
      <c r="AL2936" s="90">
        <f>IF(W2936="si",'COSTOS DE CREDITOS'!$C$35,"")</f>
        <v>20.421138461538462</v>
      </c>
      <c r="AM2936" s="30">
        <f t="shared" si="742"/>
        <v>700</v>
      </c>
      <c r="AN2936" s="30">
        <f t="shared" si="743"/>
        <v>4150.4217884768241</v>
      </c>
      <c r="AO2936" s="30">
        <f t="shared" si="744"/>
        <v>4977.9415350446998</v>
      </c>
      <c r="AP2936" s="30">
        <f t="shared" si="745"/>
        <v>-4262.025717659666</v>
      </c>
      <c r="AQ2936" s="19">
        <f t="shared" si="746"/>
        <v>-5.9532498293266025</v>
      </c>
    </row>
    <row r="2937" spans="1:43" x14ac:dyDescent="0.2">
      <c r="A2937" s="23" t="s">
        <v>5665</v>
      </c>
      <c r="B2937" s="6" t="s">
        <v>5677</v>
      </c>
      <c r="C2937" s="6" t="s">
        <v>5667</v>
      </c>
      <c r="D2937" s="4">
        <v>171885</v>
      </c>
      <c r="E2937" s="4">
        <v>173586</v>
      </c>
      <c r="F2937" s="5" t="s">
        <v>3678</v>
      </c>
      <c r="G2937" s="2">
        <v>5</v>
      </c>
      <c r="H2937" s="4">
        <v>173589</v>
      </c>
      <c r="I2937" s="5" t="s">
        <v>3681</v>
      </c>
      <c r="J2937" s="15">
        <v>45269</v>
      </c>
      <c r="K2937" s="24">
        <v>1297971486</v>
      </c>
      <c r="L2937" s="15">
        <v>45288</v>
      </c>
      <c r="M2937" s="15">
        <v>45291</v>
      </c>
      <c r="N2937" s="15"/>
      <c r="O2937" s="26" t="e">
        <f>VLOOKUP(D2937,quash!A$2:$I$7791,9,FALSE)</f>
        <v>#N/A</v>
      </c>
      <c r="P2937" s="7">
        <v>10000</v>
      </c>
      <c r="Q2937" s="26">
        <v>127</v>
      </c>
      <c r="R2937" s="19">
        <v>5.24391097594855E-2</v>
      </c>
      <c r="S2937" s="93">
        <v>26</v>
      </c>
      <c r="T2937" s="8">
        <v>7000</v>
      </c>
      <c r="U2937" s="4">
        <v>142</v>
      </c>
      <c r="V2937" s="10">
        <v>1758.65</v>
      </c>
      <c r="W2937" s="14" t="s">
        <v>5281</v>
      </c>
      <c r="X2937" s="18">
        <v>0.40708260164616805</v>
      </c>
      <c r="Y2937" s="9">
        <v>2849.5782115231764</v>
      </c>
      <c r="Z2937" s="19">
        <f t="shared" si="739"/>
        <v>-0.59291739835383195</v>
      </c>
      <c r="AA2937" s="25">
        <v>715.91581738503351</v>
      </c>
      <c r="AB2937" s="30">
        <f t="shared" si="740"/>
        <v>1015000</v>
      </c>
      <c r="AC2937" s="30">
        <f t="shared" si="753"/>
        <v>6.8965517241379309E-3</v>
      </c>
      <c r="AD2937" s="31">
        <f t="shared" si="754"/>
        <v>0.87586206896551722</v>
      </c>
      <c r="AE2937" s="31">
        <f t="shared" si="755"/>
        <v>0.97931034482758617</v>
      </c>
      <c r="AG2937" s="30">
        <f t="shared" si="741"/>
        <v>6126000</v>
      </c>
      <c r="AH2937" s="30">
        <f t="shared" si="756"/>
        <v>1.1426705843943846E-3</v>
      </c>
      <c r="AI2937" s="31">
        <f t="shared" si="757"/>
        <v>0.14511916421808685</v>
      </c>
      <c r="AJ2937" s="31">
        <f t="shared" si="758"/>
        <v>0.16225922298400261</v>
      </c>
      <c r="AK2937" s="30">
        <f>IF(W2937="si",($S2937*'COSTOS DE CREDITOS'!$C$27)/DATA!$G2937,"")</f>
        <v>107.09860810633695</v>
      </c>
      <c r="AL2937" s="90">
        <f>IF(W2937="si",'COSTOS DE CREDITOS'!$C$35,"")</f>
        <v>20.421138461538462</v>
      </c>
      <c r="AM2937" s="30">
        <f t="shared" si="742"/>
        <v>700</v>
      </c>
      <c r="AN2937" s="30">
        <f t="shared" si="743"/>
        <v>4150.4217884768241</v>
      </c>
      <c r="AO2937" s="30">
        <f t="shared" si="744"/>
        <v>4977.9415350446998</v>
      </c>
      <c r="AP2937" s="30">
        <f t="shared" si="745"/>
        <v>-4262.025717659666</v>
      </c>
      <c r="AQ2937" s="19">
        <f t="shared" si="746"/>
        <v>-5.9532498293266025</v>
      </c>
    </row>
    <row r="2938" spans="1:43" x14ac:dyDescent="0.2">
      <c r="A2938" s="23" t="s">
        <v>5665</v>
      </c>
      <c r="B2938" s="6" t="s">
        <v>5677</v>
      </c>
      <c r="C2938" s="6" t="s">
        <v>5667</v>
      </c>
      <c r="D2938" s="4">
        <v>171883</v>
      </c>
      <c r="E2938" s="4">
        <v>173586</v>
      </c>
      <c r="F2938" s="5" t="s">
        <v>3678</v>
      </c>
      <c r="G2938" s="2">
        <v>5</v>
      </c>
      <c r="H2938" s="4">
        <v>173590</v>
      </c>
      <c r="I2938" s="5" t="s">
        <v>3682</v>
      </c>
      <c r="J2938" s="15">
        <v>45273</v>
      </c>
      <c r="K2938" s="24">
        <v>1297971368</v>
      </c>
      <c r="L2938" s="15">
        <v>45288</v>
      </c>
      <c r="M2938" s="15">
        <v>45291</v>
      </c>
      <c r="N2938" s="15"/>
      <c r="O2938" s="26">
        <f>VLOOKUP(D2938,quash!A$2:$I$7791,9,FALSE)</f>
        <v>4</v>
      </c>
      <c r="P2938" s="7">
        <v>10000</v>
      </c>
      <c r="Q2938" s="26">
        <v>147</v>
      </c>
      <c r="R2938" s="19">
        <v>7.9000519063170294E-2</v>
      </c>
      <c r="S2938" s="93">
        <v>26</v>
      </c>
      <c r="T2938" s="8">
        <v>7000</v>
      </c>
      <c r="U2938" s="4">
        <v>142</v>
      </c>
      <c r="V2938" s="10">
        <v>1758.65</v>
      </c>
      <c r="W2938" s="14" t="s">
        <v>5281</v>
      </c>
      <c r="X2938" s="18">
        <v>0.40708260164616805</v>
      </c>
      <c r="Y2938" s="9">
        <v>2849.5782115231764</v>
      </c>
      <c r="Z2938" s="19">
        <f t="shared" si="739"/>
        <v>-0.59291739835383195</v>
      </c>
      <c r="AA2938" s="25">
        <v>715.91581738503351</v>
      </c>
      <c r="AB2938" s="30">
        <f t="shared" si="740"/>
        <v>63000</v>
      </c>
      <c r="AC2938" s="30">
        <f t="shared" si="753"/>
        <v>0.1111111111111111</v>
      </c>
      <c r="AD2938" s="31">
        <f t="shared" si="754"/>
        <v>16.333333333333332</v>
      </c>
      <c r="AE2938" s="31">
        <f t="shared" si="755"/>
        <v>15.777777777777777</v>
      </c>
      <c r="AG2938" s="30">
        <f t="shared" si="741"/>
        <v>927000</v>
      </c>
      <c r="AH2938" s="30">
        <f t="shared" si="756"/>
        <v>7.551240560949299E-3</v>
      </c>
      <c r="AI2938" s="31">
        <f t="shared" si="757"/>
        <v>1.110032362459547</v>
      </c>
      <c r="AJ2938" s="31">
        <f t="shared" si="758"/>
        <v>1.0722761596548005</v>
      </c>
      <c r="AK2938" s="30">
        <f>IF(W2938="si",($S2938*'COSTOS DE CREDITOS'!$C$27)/DATA!$G2938,"")</f>
        <v>107.09860810633695</v>
      </c>
      <c r="AL2938" s="90">
        <f>IF(W2938="si",'COSTOS DE CREDITOS'!$C$35,"")</f>
        <v>20.421138461538462</v>
      </c>
      <c r="AM2938" s="30">
        <f t="shared" si="742"/>
        <v>700</v>
      </c>
      <c r="AN2938" s="30">
        <f t="shared" si="743"/>
        <v>4150.4217884768241</v>
      </c>
      <c r="AO2938" s="30">
        <f t="shared" si="744"/>
        <v>4977.9415350446998</v>
      </c>
      <c r="AP2938" s="30">
        <f t="shared" si="745"/>
        <v>-4262.025717659666</v>
      </c>
      <c r="AQ2938" s="19">
        <f t="shared" si="746"/>
        <v>-5.9532498293266025</v>
      </c>
    </row>
    <row r="2939" spans="1:43" x14ac:dyDescent="0.2">
      <c r="A2939" s="23" t="s">
        <v>5665</v>
      </c>
      <c r="B2939" s="6" t="s">
        <v>5677</v>
      </c>
      <c r="C2939" s="6" t="s">
        <v>5667</v>
      </c>
      <c r="D2939" s="4">
        <v>172582</v>
      </c>
      <c r="E2939" s="4">
        <v>173586</v>
      </c>
      <c r="F2939" s="5" t="s">
        <v>3678</v>
      </c>
      <c r="G2939" s="2">
        <v>5</v>
      </c>
      <c r="H2939" s="4">
        <v>173612</v>
      </c>
      <c r="I2939" s="5" t="s">
        <v>3683</v>
      </c>
      <c r="J2939" s="15">
        <v>45275</v>
      </c>
      <c r="K2939" s="24">
        <v>1301582139</v>
      </c>
      <c r="L2939" s="15">
        <v>45288</v>
      </c>
      <c r="M2939" s="15">
        <v>45291</v>
      </c>
      <c r="N2939" s="15"/>
      <c r="O2939" s="26" t="e">
        <f>VLOOKUP(D2939,quash!A$2:$I$7791,9,FALSE)</f>
        <v>#N/A</v>
      </c>
      <c r="P2939" s="7">
        <v>10000</v>
      </c>
      <c r="Q2939" s="26">
        <v>115</v>
      </c>
      <c r="R2939" s="19">
        <v>3.97705569269148E-2</v>
      </c>
      <c r="S2939" s="93">
        <v>26</v>
      </c>
      <c r="T2939" s="8">
        <v>10000</v>
      </c>
      <c r="U2939" s="4">
        <v>142</v>
      </c>
      <c r="V2939" s="10">
        <v>2510.34</v>
      </c>
      <c r="W2939" s="14" t="s">
        <v>5281</v>
      </c>
      <c r="X2939" s="18">
        <v>0.40708260164616805</v>
      </c>
      <c r="Y2939" s="9">
        <v>4070.8260164616804</v>
      </c>
      <c r="Z2939" s="19">
        <f t="shared" si="739"/>
        <v>-0.59291739835383195</v>
      </c>
      <c r="AA2939" s="25">
        <v>1021.9157382164416</v>
      </c>
      <c r="AB2939" s="30">
        <f t="shared" si="740"/>
        <v>1015000</v>
      </c>
      <c r="AC2939" s="30">
        <f t="shared" si="753"/>
        <v>9.852216748768473E-3</v>
      </c>
      <c r="AD2939" s="31">
        <f t="shared" si="754"/>
        <v>1.1330049261083743</v>
      </c>
      <c r="AE2939" s="31">
        <f t="shared" si="755"/>
        <v>1.3990147783251232</v>
      </c>
      <c r="AG2939" s="30">
        <f t="shared" si="741"/>
        <v>6126000</v>
      </c>
      <c r="AH2939" s="30">
        <f t="shared" si="756"/>
        <v>1.632386549134835E-3</v>
      </c>
      <c r="AI2939" s="31">
        <f t="shared" si="757"/>
        <v>0.18772445315050604</v>
      </c>
      <c r="AJ2939" s="31">
        <f t="shared" si="758"/>
        <v>0.23179888997714657</v>
      </c>
      <c r="AK2939" s="30">
        <f>IF(W2939="si",($S2939*'COSTOS DE CREDITOS'!$C$27)/DATA!$G2939,"")</f>
        <v>107.09860810633695</v>
      </c>
      <c r="AL2939" s="90">
        <f>IF(W2939="si",'COSTOS DE CREDITOS'!$C$35,"")</f>
        <v>20.421138461538462</v>
      </c>
      <c r="AM2939" s="30">
        <f t="shared" si="742"/>
        <v>1000</v>
      </c>
      <c r="AN2939" s="30">
        <f t="shared" si="743"/>
        <v>5929.1739835383196</v>
      </c>
      <c r="AO2939" s="30">
        <f t="shared" si="744"/>
        <v>7056.6937301061953</v>
      </c>
      <c r="AP2939" s="30">
        <f t="shared" si="745"/>
        <v>-6034.777991889754</v>
      </c>
      <c r="AQ2939" s="19">
        <f t="shared" si="746"/>
        <v>-5.9053577180661732</v>
      </c>
    </row>
    <row r="2940" spans="1:43" x14ac:dyDescent="0.2">
      <c r="A2940" s="23" t="s">
        <v>5665</v>
      </c>
      <c r="B2940" s="6" t="s">
        <v>5669</v>
      </c>
      <c r="C2940" s="6" t="s">
        <v>5670</v>
      </c>
      <c r="D2940" s="4">
        <v>170065</v>
      </c>
      <c r="E2940" s="4">
        <v>173655</v>
      </c>
      <c r="F2940" s="5" t="s">
        <v>3684</v>
      </c>
      <c r="G2940" s="2">
        <v>6</v>
      </c>
      <c r="H2940" s="4">
        <v>173656</v>
      </c>
      <c r="I2940" s="5" t="s">
        <v>3685</v>
      </c>
      <c r="J2940" s="15">
        <v>45253</v>
      </c>
      <c r="K2940" s="24">
        <v>1286740886</v>
      </c>
      <c r="L2940" s="15">
        <v>45288</v>
      </c>
      <c r="M2940" s="15">
        <v>45291</v>
      </c>
      <c r="N2940" s="15"/>
      <c r="O2940" s="26" t="e">
        <f>VLOOKUP(D2940,quash!A$2:$I$7791,9,FALSE)</f>
        <v>#N/A</v>
      </c>
      <c r="P2940" s="7">
        <v>10000</v>
      </c>
      <c r="Q2940" s="26">
        <v>110</v>
      </c>
      <c r="R2940" s="19">
        <v>3.11605023919212E-2</v>
      </c>
      <c r="S2940" s="93">
        <v>26</v>
      </c>
      <c r="T2940" s="8">
        <v>5000</v>
      </c>
      <c r="U2940" s="4">
        <v>147</v>
      </c>
      <c r="V2940" s="10">
        <v>1303.3399999999999</v>
      </c>
      <c r="W2940" s="14" t="s">
        <v>5281</v>
      </c>
      <c r="X2940" s="18">
        <v>0.89734543588098836</v>
      </c>
      <c r="Y2940" s="9">
        <v>4486.727179404942</v>
      </c>
      <c r="Z2940" s="19">
        <f t="shared" si="739"/>
        <v>-0.10265456411901164</v>
      </c>
      <c r="AA2940" s="25">
        <v>1169.5462004011274</v>
      </c>
      <c r="AB2940" s="30">
        <f t="shared" si="740"/>
        <v>1015000</v>
      </c>
      <c r="AC2940" s="30">
        <f t="shared" si="753"/>
        <v>4.9261083743842365E-3</v>
      </c>
      <c r="AD2940" s="31">
        <f t="shared" si="754"/>
        <v>0.54187192118226601</v>
      </c>
      <c r="AE2940" s="31">
        <f t="shared" si="755"/>
        <v>0.72413793103448276</v>
      </c>
      <c r="AG2940" s="30">
        <f t="shared" si="741"/>
        <v>6126000</v>
      </c>
      <c r="AH2940" s="30">
        <f t="shared" si="756"/>
        <v>8.1619327456741752E-4</v>
      </c>
      <c r="AI2940" s="31">
        <f t="shared" si="757"/>
        <v>8.9781260202415933E-2</v>
      </c>
      <c r="AJ2940" s="31">
        <f t="shared" si="758"/>
        <v>0.11998041136141037</v>
      </c>
      <c r="AK2940" s="30">
        <f>IF(W2940="si",($S2940*'COSTOS DE CREDITOS'!$C$27)/DATA!$G2940,"")</f>
        <v>89.248840088614131</v>
      </c>
      <c r="AL2940" s="90">
        <f>IF(W2940="si",'COSTOS DE CREDITOS'!$C$35,"")</f>
        <v>20.421138461538462</v>
      </c>
      <c r="AM2940" s="30">
        <f t="shared" si="742"/>
        <v>500</v>
      </c>
      <c r="AN2940" s="30">
        <f t="shared" si="743"/>
        <v>513.27282059505796</v>
      </c>
      <c r="AO2940" s="30">
        <f t="shared" si="744"/>
        <v>1122.9427991452105</v>
      </c>
      <c r="AP2940" s="30">
        <f t="shared" si="745"/>
        <v>46.603401255916879</v>
      </c>
      <c r="AQ2940" s="19">
        <f t="shared" si="746"/>
        <v>3.984742222233973E-2</v>
      </c>
    </row>
    <row r="2941" spans="1:43" x14ac:dyDescent="0.2">
      <c r="A2941" s="23" t="s">
        <v>5665</v>
      </c>
      <c r="B2941" s="6" t="s">
        <v>5669</v>
      </c>
      <c r="C2941" s="6" t="s">
        <v>5670</v>
      </c>
      <c r="D2941" s="4">
        <v>171452</v>
      </c>
      <c r="E2941" s="4">
        <v>173655</v>
      </c>
      <c r="F2941" s="5" t="s">
        <v>3684</v>
      </c>
      <c r="G2941" s="2">
        <v>6</v>
      </c>
      <c r="H2941" s="4">
        <v>173658</v>
      </c>
      <c r="I2941" s="5" t="s">
        <v>3686</v>
      </c>
      <c r="J2941" s="15">
        <v>45265</v>
      </c>
      <c r="K2941" s="24">
        <v>1294999995</v>
      </c>
      <c r="L2941" s="15">
        <v>45288</v>
      </c>
      <c r="M2941" s="15">
        <v>45291</v>
      </c>
      <c r="N2941" s="15"/>
      <c r="O2941" s="26" t="e">
        <f>VLOOKUP(D2941,quash!A$2:$I$7791,9,FALSE)</f>
        <v>#N/A</v>
      </c>
      <c r="P2941" s="7">
        <v>10000</v>
      </c>
      <c r="Q2941" s="26">
        <v>110</v>
      </c>
      <c r="R2941" s="19">
        <v>3.1160502391921113E-2</v>
      </c>
      <c r="S2941" s="93">
        <v>26</v>
      </c>
      <c r="T2941" s="8">
        <v>10000</v>
      </c>
      <c r="U2941" s="4">
        <v>142</v>
      </c>
      <c r="V2941" s="10">
        <v>2510.34</v>
      </c>
      <c r="W2941" s="14" t="s">
        <v>5281</v>
      </c>
      <c r="X2941" s="18">
        <v>0.89734543588098836</v>
      </c>
      <c r="Y2941" s="9">
        <v>8973.4543588098841</v>
      </c>
      <c r="Z2941" s="19">
        <f t="shared" si="739"/>
        <v>-0.10265456411901164</v>
      </c>
      <c r="AA2941" s="25">
        <v>2252.6421415094806</v>
      </c>
      <c r="AB2941" s="30">
        <f t="shared" si="740"/>
        <v>1015000</v>
      </c>
      <c r="AC2941" s="30">
        <f t="shared" si="753"/>
        <v>9.852216748768473E-3</v>
      </c>
      <c r="AD2941" s="31">
        <f t="shared" si="754"/>
        <v>1.083743842364532</v>
      </c>
      <c r="AE2941" s="31">
        <f t="shared" si="755"/>
        <v>1.3990147783251232</v>
      </c>
      <c r="AG2941" s="30">
        <f t="shared" si="741"/>
        <v>6126000</v>
      </c>
      <c r="AH2941" s="30">
        <f t="shared" si="756"/>
        <v>1.632386549134835E-3</v>
      </c>
      <c r="AI2941" s="31">
        <f t="shared" si="757"/>
        <v>0.17956252040483187</v>
      </c>
      <c r="AJ2941" s="31">
        <f t="shared" si="758"/>
        <v>0.23179888997714657</v>
      </c>
      <c r="AK2941" s="30">
        <f>IF(W2941="si",($S2941*'COSTOS DE CREDITOS'!$C$27)/DATA!$G2941,"")</f>
        <v>89.248840088614131</v>
      </c>
      <c r="AL2941" s="90">
        <f>IF(W2941="si",'COSTOS DE CREDITOS'!$C$35,"")</f>
        <v>20.421138461538462</v>
      </c>
      <c r="AM2941" s="30">
        <f t="shared" si="742"/>
        <v>1000</v>
      </c>
      <c r="AN2941" s="30">
        <f t="shared" si="743"/>
        <v>1026.5456411901159</v>
      </c>
      <c r="AO2941" s="30">
        <f t="shared" si="744"/>
        <v>2136.2156197402683</v>
      </c>
      <c r="AP2941" s="30">
        <f t="shared" si="745"/>
        <v>116.42652176921229</v>
      </c>
      <c r="AQ2941" s="19">
        <f t="shared" si="746"/>
        <v>5.1684428531198326E-2</v>
      </c>
    </row>
    <row r="2942" spans="1:43" x14ac:dyDescent="0.2">
      <c r="A2942" s="23" t="s">
        <v>5665</v>
      </c>
      <c r="B2942" s="6" t="s">
        <v>5669</v>
      </c>
      <c r="C2942" s="6" t="s">
        <v>5670</v>
      </c>
      <c r="D2942" s="4">
        <v>171716</v>
      </c>
      <c r="E2942" s="4">
        <v>173655</v>
      </c>
      <c r="F2942" s="5" t="s">
        <v>3684</v>
      </c>
      <c r="G2942" s="2">
        <v>6</v>
      </c>
      <c r="H2942" s="4">
        <v>173659</v>
      </c>
      <c r="I2942" s="5" t="s">
        <v>3687</v>
      </c>
      <c r="J2942" s="15">
        <v>45266</v>
      </c>
      <c r="K2942" s="24">
        <v>1296202420</v>
      </c>
      <c r="L2942" s="15">
        <v>45288</v>
      </c>
      <c r="M2942" s="15">
        <v>45291</v>
      </c>
      <c r="N2942" s="15"/>
      <c r="O2942" s="26" t="e">
        <f>VLOOKUP(D2942,quash!A$2:$I$7791,9,FALSE)</f>
        <v>#N/A</v>
      </c>
      <c r="P2942" s="7">
        <v>10000</v>
      </c>
      <c r="Q2942" s="26">
        <v>147</v>
      </c>
      <c r="R2942" s="19">
        <v>7.9000519063170294E-2</v>
      </c>
      <c r="S2942" s="93">
        <v>26</v>
      </c>
      <c r="T2942" s="8">
        <v>10000</v>
      </c>
      <c r="U2942" s="4">
        <v>142</v>
      </c>
      <c r="V2942" s="10">
        <v>2510.34</v>
      </c>
      <c r="W2942" s="14" t="s">
        <v>5281</v>
      </c>
      <c r="X2942" s="18">
        <v>0.89734543588098836</v>
      </c>
      <c r="Y2942" s="9">
        <v>8973.4543588098841</v>
      </c>
      <c r="Z2942" s="19">
        <f t="shared" si="739"/>
        <v>-0.10265456411901164</v>
      </c>
      <c r="AA2942" s="25">
        <v>2252.6421415094806</v>
      </c>
      <c r="AB2942" s="30">
        <f t="shared" si="740"/>
        <v>1015000</v>
      </c>
      <c r="AC2942" s="30">
        <f t="shared" si="753"/>
        <v>9.852216748768473E-3</v>
      </c>
      <c r="AD2942" s="31">
        <f t="shared" si="754"/>
        <v>1.4482758620689655</v>
      </c>
      <c r="AE2942" s="31">
        <f t="shared" si="755"/>
        <v>1.3990147783251232</v>
      </c>
      <c r="AG2942" s="30">
        <f t="shared" si="741"/>
        <v>6126000</v>
      </c>
      <c r="AH2942" s="30">
        <f t="shared" si="756"/>
        <v>1.632386549134835E-3</v>
      </c>
      <c r="AI2942" s="31">
        <f t="shared" si="757"/>
        <v>0.23996082272282074</v>
      </c>
      <c r="AJ2942" s="31">
        <f t="shared" si="758"/>
        <v>0.23179888997714657</v>
      </c>
      <c r="AK2942" s="30">
        <f>IF(W2942="si",($S2942*'COSTOS DE CREDITOS'!$C$27)/DATA!$G2942,"")</f>
        <v>89.248840088614131</v>
      </c>
      <c r="AL2942" s="90">
        <f>IF(W2942="si",'COSTOS DE CREDITOS'!$C$35,"")</f>
        <v>20.421138461538462</v>
      </c>
      <c r="AM2942" s="30">
        <f t="shared" si="742"/>
        <v>1000</v>
      </c>
      <c r="AN2942" s="30">
        <f t="shared" si="743"/>
        <v>1026.5456411901159</v>
      </c>
      <c r="AO2942" s="30">
        <f t="shared" si="744"/>
        <v>2136.2156197402683</v>
      </c>
      <c r="AP2942" s="30">
        <f t="shared" si="745"/>
        <v>116.42652176921229</v>
      </c>
      <c r="AQ2942" s="19">
        <f t="shared" si="746"/>
        <v>5.1684428531198326E-2</v>
      </c>
    </row>
    <row r="2943" spans="1:43" x14ac:dyDescent="0.2">
      <c r="A2943" s="23" t="s">
        <v>5665</v>
      </c>
      <c r="B2943" s="6" t="s">
        <v>5669</v>
      </c>
      <c r="C2943" s="6" t="s">
        <v>5670</v>
      </c>
      <c r="D2943" s="4">
        <v>172047</v>
      </c>
      <c r="E2943" s="4">
        <v>173655</v>
      </c>
      <c r="F2943" s="5" t="s">
        <v>3684</v>
      </c>
      <c r="G2943" s="2">
        <v>6</v>
      </c>
      <c r="H2943" s="4">
        <v>173660</v>
      </c>
      <c r="I2943" s="5" t="s">
        <v>3688</v>
      </c>
      <c r="J2943" s="15">
        <v>45271</v>
      </c>
      <c r="K2943" s="24">
        <v>1299019833</v>
      </c>
      <c r="L2943" s="15">
        <v>45288</v>
      </c>
      <c r="M2943" s="15">
        <v>45291</v>
      </c>
      <c r="N2943" s="15"/>
      <c r="O2943" s="26" t="e">
        <f>VLOOKUP(D2943,quash!A$2:$I$7791,9,FALSE)</f>
        <v>#N/A</v>
      </c>
      <c r="P2943" s="7">
        <v>10000</v>
      </c>
      <c r="Q2943" s="26">
        <v>115</v>
      </c>
      <c r="R2943" s="19">
        <v>3.97705569269148E-2</v>
      </c>
      <c r="S2943" s="93">
        <v>26</v>
      </c>
      <c r="T2943" s="8">
        <v>10000</v>
      </c>
      <c r="U2943" s="4">
        <v>142</v>
      </c>
      <c r="V2943" s="10">
        <v>2510.34</v>
      </c>
      <c r="W2943" s="14" t="s">
        <v>5281</v>
      </c>
      <c r="X2943" s="18">
        <v>0.89734543588098836</v>
      </c>
      <c r="Y2943" s="9">
        <v>8973.4543588098841</v>
      </c>
      <c r="Z2943" s="19">
        <f t="shared" si="739"/>
        <v>-0.10265456411901164</v>
      </c>
      <c r="AA2943" s="25">
        <v>2252.6421415094806</v>
      </c>
      <c r="AB2943" s="30">
        <f t="shared" si="740"/>
        <v>1015000</v>
      </c>
      <c r="AC2943" s="30">
        <f t="shared" si="753"/>
        <v>9.852216748768473E-3</v>
      </c>
      <c r="AD2943" s="31">
        <f t="shared" si="754"/>
        <v>1.1330049261083743</v>
      </c>
      <c r="AE2943" s="31">
        <f t="shared" si="755"/>
        <v>1.3990147783251232</v>
      </c>
      <c r="AG2943" s="30">
        <f t="shared" si="741"/>
        <v>6126000</v>
      </c>
      <c r="AH2943" s="30">
        <f t="shared" si="756"/>
        <v>1.632386549134835E-3</v>
      </c>
      <c r="AI2943" s="31">
        <f t="shared" si="757"/>
        <v>0.18772445315050604</v>
      </c>
      <c r="AJ2943" s="31">
        <f t="shared" si="758"/>
        <v>0.23179888997714657</v>
      </c>
      <c r="AK2943" s="30">
        <f>IF(W2943="si",($S2943*'COSTOS DE CREDITOS'!$C$27)/DATA!$G2943,"")</f>
        <v>89.248840088614131</v>
      </c>
      <c r="AL2943" s="90">
        <f>IF(W2943="si",'COSTOS DE CREDITOS'!$C$35,"")</f>
        <v>20.421138461538462</v>
      </c>
      <c r="AM2943" s="30">
        <f t="shared" si="742"/>
        <v>1000</v>
      </c>
      <c r="AN2943" s="30">
        <f t="shared" si="743"/>
        <v>1026.5456411901159</v>
      </c>
      <c r="AO2943" s="30">
        <f t="shared" si="744"/>
        <v>2136.2156197402683</v>
      </c>
      <c r="AP2943" s="30">
        <f t="shared" si="745"/>
        <v>116.42652176921229</v>
      </c>
      <c r="AQ2943" s="19">
        <f t="shared" si="746"/>
        <v>5.1684428531198326E-2</v>
      </c>
    </row>
    <row r="2944" spans="1:43" x14ac:dyDescent="0.2">
      <c r="A2944" s="23" t="s">
        <v>5665</v>
      </c>
      <c r="B2944" s="6" t="s">
        <v>5669</v>
      </c>
      <c r="C2944" s="6" t="s">
        <v>5670</v>
      </c>
      <c r="D2944" s="4">
        <v>171845</v>
      </c>
      <c r="E2944" s="4">
        <v>173655</v>
      </c>
      <c r="F2944" s="5" t="s">
        <v>3684</v>
      </c>
      <c r="G2944" s="2">
        <v>6</v>
      </c>
      <c r="H2944" s="4">
        <v>173661</v>
      </c>
      <c r="I2944" s="5" t="s">
        <v>3689</v>
      </c>
      <c r="J2944" s="15">
        <v>45268</v>
      </c>
      <c r="K2944" s="24">
        <v>1297464881</v>
      </c>
      <c r="L2944" s="15">
        <v>45288</v>
      </c>
      <c r="M2944" s="15">
        <v>45291</v>
      </c>
      <c r="N2944" s="15"/>
      <c r="O2944" s="26" t="e">
        <f>VLOOKUP(D2944,quash!A$2:$I$7791,9,FALSE)</f>
        <v>#N/A</v>
      </c>
      <c r="P2944" s="7">
        <v>10000</v>
      </c>
      <c r="Q2944" s="26">
        <v>115</v>
      </c>
      <c r="R2944" s="19">
        <v>3.97705569269148E-2</v>
      </c>
      <c r="S2944" s="93">
        <v>26</v>
      </c>
      <c r="T2944" s="8">
        <v>10000</v>
      </c>
      <c r="U2944" s="4">
        <v>142</v>
      </c>
      <c r="V2944" s="10">
        <v>2510.34</v>
      </c>
      <c r="W2944" s="14" t="s">
        <v>5281</v>
      </c>
      <c r="X2944" s="18">
        <v>0.89734543588098836</v>
      </c>
      <c r="Y2944" s="9">
        <v>8973.4543588098841</v>
      </c>
      <c r="Z2944" s="19">
        <f t="shared" si="739"/>
        <v>-0.10265456411901164</v>
      </c>
      <c r="AA2944" s="25">
        <v>2252.6421415094806</v>
      </c>
      <c r="AB2944" s="30">
        <f t="shared" si="740"/>
        <v>1015000</v>
      </c>
      <c r="AC2944" s="30">
        <f t="shared" si="753"/>
        <v>9.852216748768473E-3</v>
      </c>
      <c r="AD2944" s="31">
        <f t="shared" si="754"/>
        <v>1.1330049261083743</v>
      </c>
      <c r="AE2944" s="31">
        <f t="shared" si="755"/>
        <v>1.3990147783251232</v>
      </c>
      <c r="AG2944" s="30">
        <f t="shared" si="741"/>
        <v>6126000</v>
      </c>
      <c r="AH2944" s="30">
        <f t="shared" si="756"/>
        <v>1.632386549134835E-3</v>
      </c>
      <c r="AI2944" s="31">
        <f t="shared" si="757"/>
        <v>0.18772445315050604</v>
      </c>
      <c r="AJ2944" s="31">
        <f t="shared" si="758"/>
        <v>0.23179888997714657</v>
      </c>
      <c r="AK2944" s="30">
        <f>IF(W2944="si",($S2944*'COSTOS DE CREDITOS'!$C$27)/DATA!$G2944,"")</f>
        <v>89.248840088614131</v>
      </c>
      <c r="AL2944" s="90">
        <f>IF(W2944="si",'COSTOS DE CREDITOS'!$C$35,"")</f>
        <v>20.421138461538462</v>
      </c>
      <c r="AM2944" s="30">
        <f t="shared" si="742"/>
        <v>1000</v>
      </c>
      <c r="AN2944" s="30">
        <f t="shared" si="743"/>
        <v>1026.5456411901159</v>
      </c>
      <c r="AO2944" s="30">
        <f t="shared" si="744"/>
        <v>2136.2156197402683</v>
      </c>
      <c r="AP2944" s="30">
        <f t="shared" si="745"/>
        <v>116.42652176921229</v>
      </c>
      <c r="AQ2944" s="19">
        <f t="shared" si="746"/>
        <v>5.1684428531198326E-2</v>
      </c>
    </row>
    <row r="2945" spans="1:43" x14ac:dyDescent="0.2">
      <c r="A2945" s="23" t="s">
        <v>5665</v>
      </c>
      <c r="B2945" s="6" t="s">
        <v>5669</v>
      </c>
      <c r="C2945" s="6" t="s">
        <v>5670</v>
      </c>
      <c r="D2945" s="4">
        <v>171844</v>
      </c>
      <c r="E2945" s="4">
        <v>173655</v>
      </c>
      <c r="F2945" s="5" t="s">
        <v>3684</v>
      </c>
      <c r="G2945" s="2">
        <v>6</v>
      </c>
      <c r="H2945" s="4">
        <v>173662</v>
      </c>
      <c r="I2945" s="5" t="s">
        <v>3690</v>
      </c>
      <c r="J2945" s="15">
        <v>45268</v>
      </c>
      <c r="K2945" s="24">
        <v>1297464824</v>
      </c>
      <c r="L2945" s="15">
        <v>45288</v>
      </c>
      <c r="M2945" s="15">
        <v>45291</v>
      </c>
      <c r="N2945" s="15"/>
      <c r="O2945" s="26" t="e">
        <f>VLOOKUP(D2945,quash!A$2:$I$7791,9,FALSE)</f>
        <v>#N/A</v>
      </c>
      <c r="P2945" s="7">
        <v>10000</v>
      </c>
      <c r="Q2945" s="26">
        <v>110</v>
      </c>
      <c r="R2945" s="19">
        <v>3.3741050530766099E-2</v>
      </c>
      <c r="S2945" s="93">
        <v>26</v>
      </c>
      <c r="T2945" s="8">
        <v>10000</v>
      </c>
      <c r="U2945" s="4">
        <v>142</v>
      </c>
      <c r="V2945" s="10">
        <v>2510.34</v>
      </c>
      <c r="W2945" s="14" t="s">
        <v>5281</v>
      </c>
      <c r="X2945" s="18">
        <v>0.89734543588098836</v>
      </c>
      <c r="Y2945" s="9">
        <v>8973.4543588098841</v>
      </c>
      <c r="Z2945" s="19">
        <f t="shared" si="739"/>
        <v>-0.10265456411901164</v>
      </c>
      <c r="AA2945" s="25">
        <v>2252.6421415094806</v>
      </c>
      <c r="AB2945" s="30">
        <f t="shared" si="740"/>
        <v>1015000</v>
      </c>
      <c r="AC2945" s="30">
        <f t="shared" si="753"/>
        <v>9.852216748768473E-3</v>
      </c>
      <c r="AD2945" s="31">
        <f t="shared" si="754"/>
        <v>1.083743842364532</v>
      </c>
      <c r="AE2945" s="31">
        <f t="shared" si="755"/>
        <v>1.3990147783251232</v>
      </c>
      <c r="AG2945" s="30">
        <f t="shared" si="741"/>
        <v>6126000</v>
      </c>
      <c r="AH2945" s="30">
        <f t="shared" si="756"/>
        <v>1.632386549134835E-3</v>
      </c>
      <c r="AI2945" s="31">
        <f t="shared" si="757"/>
        <v>0.17956252040483187</v>
      </c>
      <c r="AJ2945" s="31">
        <f t="shared" si="758"/>
        <v>0.23179888997714657</v>
      </c>
      <c r="AK2945" s="30">
        <f>IF(W2945="si",($S2945*'COSTOS DE CREDITOS'!$C$27)/DATA!$G2945,"")</f>
        <v>89.248840088614131</v>
      </c>
      <c r="AL2945" s="90">
        <f>IF(W2945="si",'COSTOS DE CREDITOS'!$C$35,"")</f>
        <v>20.421138461538462</v>
      </c>
      <c r="AM2945" s="30">
        <f t="shared" si="742"/>
        <v>1000</v>
      </c>
      <c r="AN2945" s="30">
        <f t="shared" si="743"/>
        <v>1026.5456411901159</v>
      </c>
      <c r="AO2945" s="30">
        <f t="shared" si="744"/>
        <v>2136.2156197402683</v>
      </c>
      <c r="AP2945" s="30">
        <f t="shared" si="745"/>
        <v>116.42652176921229</v>
      </c>
      <c r="AQ2945" s="19">
        <f t="shared" si="746"/>
        <v>5.1684428531198326E-2</v>
      </c>
    </row>
    <row r="2946" spans="1:43" x14ac:dyDescent="0.2">
      <c r="A2946" s="23" t="s">
        <v>5665</v>
      </c>
      <c r="B2946" s="6" t="s">
        <v>5669</v>
      </c>
      <c r="C2946" s="6" t="s">
        <v>5670</v>
      </c>
      <c r="D2946" s="4">
        <v>172518</v>
      </c>
      <c r="E2946" s="4">
        <v>173724</v>
      </c>
      <c r="F2946" s="5" t="s">
        <v>3691</v>
      </c>
      <c r="G2946" s="2">
        <v>5</v>
      </c>
      <c r="H2946" s="4">
        <v>173725</v>
      </c>
      <c r="I2946" s="5" t="s">
        <v>3692</v>
      </c>
      <c r="J2946" s="15">
        <v>45275</v>
      </c>
      <c r="K2946" s="24">
        <v>1301347016</v>
      </c>
      <c r="L2946" s="15">
        <v>45289</v>
      </c>
      <c r="M2946" s="15">
        <v>45291</v>
      </c>
      <c r="N2946" s="15"/>
      <c r="O2946" s="26" t="e">
        <f>VLOOKUP(D2946,quash!A$2:$I$7791,9,FALSE)</f>
        <v>#N/A</v>
      </c>
      <c r="P2946" s="7">
        <v>10000</v>
      </c>
      <c r="Q2946" s="26">
        <v>127</v>
      </c>
      <c r="R2946" s="19">
        <v>5.24391097594855E-2</v>
      </c>
      <c r="S2946" s="93">
        <v>26</v>
      </c>
      <c r="T2946" s="8">
        <v>8000</v>
      </c>
      <c r="U2946" s="4">
        <v>142</v>
      </c>
      <c r="V2946" s="10">
        <v>2013.74</v>
      </c>
      <c r="W2946" s="14" t="s">
        <v>5281</v>
      </c>
      <c r="X2946" s="18">
        <v>0.55521561119609719</v>
      </c>
      <c r="Y2946" s="9">
        <v>4441.7248895687771</v>
      </c>
      <c r="Z2946" s="19">
        <f t="shared" ref="Z2946:Z3009" si="759">Y2946/T2946-1</f>
        <v>-0.44478438880390281</v>
      </c>
      <c r="AA2946" s="25">
        <v>1118.0598848900288</v>
      </c>
      <c r="AB2946" s="30">
        <f t="shared" ref="AB2946:AB3009" si="760">SUMIFS($T:$T,$M:$M,$M2946,$O:$O,$O2946)</f>
        <v>1015000</v>
      </c>
      <c r="AC2946" s="30">
        <f t="shared" si="753"/>
        <v>7.8817733990147777E-3</v>
      </c>
      <c r="AD2946" s="31">
        <f t="shared" si="754"/>
        <v>1.0009852216748767</v>
      </c>
      <c r="AE2946" s="31">
        <f t="shared" si="755"/>
        <v>1.1192118226600984</v>
      </c>
      <c r="AG2946" s="30">
        <f t="shared" ref="AG2946:AG3009" si="761">SUMIFS($T:$T,$O:$O,$O2946,$N:$N,1)</f>
        <v>6126000</v>
      </c>
      <c r="AH2946" s="30">
        <f t="shared" si="756"/>
        <v>1.3059092393078681E-3</v>
      </c>
      <c r="AI2946" s="31">
        <f t="shared" si="757"/>
        <v>0.16585047339209924</v>
      </c>
      <c r="AJ2946" s="31">
        <f t="shared" si="758"/>
        <v>0.18543911198171725</v>
      </c>
      <c r="AK2946" s="30">
        <f>IF(W2946="si",($S2946*'COSTOS DE CREDITOS'!$C$27)/DATA!$G2946,"")</f>
        <v>107.09860810633695</v>
      </c>
      <c r="AL2946" s="90">
        <f>IF(W2946="si",'COSTOS DE CREDITOS'!$C$35,"")</f>
        <v>20.421138461538462</v>
      </c>
      <c r="AM2946" s="30">
        <f t="shared" si="742"/>
        <v>800</v>
      </c>
      <c r="AN2946" s="30">
        <f t="shared" si="743"/>
        <v>3558.2751104312229</v>
      </c>
      <c r="AO2946" s="30">
        <f t="shared" si="744"/>
        <v>4485.7948569990986</v>
      </c>
      <c r="AP2946" s="30">
        <f t="shared" si="745"/>
        <v>-3367.7349721090695</v>
      </c>
      <c r="AQ2946" s="19">
        <f t="shared" si="746"/>
        <v>-3.0121239636822463</v>
      </c>
    </row>
    <row r="2947" spans="1:43" x14ac:dyDescent="0.2">
      <c r="A2947" s="23" t="s">
        <v>5665</v>
      </c>
      <c r="B2947" s="6" t="s">
        <v>5669</v>
      </c>
      <c r="C2947" s="6" t="s">
        <v>5670</v>
      </c>
      <c r="D2947" s="4">
        <v>173620</v>
      </c>
      <c r="E2947" s="4">
        <v>173724</v>
      </c>
      <c r="F2947" s="5" t="s">
        <v>3691</v>
      </c>
      <c r="G2947" s="2">
        <v>5</v>
      </c>
      <c r="H2947" s="4">
        <v>173726</v>
      </c>
      <c r="I2947" s="5" t="s">
        <v>3693</v>
      </c>
      <c r="J2947" s="15">
        <v>45288</v>
      </c>
      <c r="K2947" s="24">
        <v>1309095750</v>
      </c>
      <c r="L2947" s="15">
        <v>45289</v>
      </c>
      <c r="M2947" s="15">
        <v>45291</v>
      </c>
      <c r="N2947" s="15"/>
      <c r="O2947" s="26">
        <f>VLOOKUP(D2947,quash!A$2:$I$7791,9,FALSE)</f>
        <v>5</v>
      </c>
      <c r="P2947" s="7">
        <v>10000</v>
      </c>
      <c r="Q2947" s="26">
        <v>147</v>
      </c>
      <c r="R2947" s="19">
        <v>7.9000519063170294E-2</v>
      </c>
      <c r="S2947" s="93">
        <v>26</v>
      </c>
      <c r="T2947" s="8">
        <v>6000</v>
      </c>
      <c r="U2947" s="4">
        <v>142</v>
      </c>
      <c r="V2947" s="10">
        <v>1503.37</v>
      </c>
      <c r="W2947" s="14" t="s">
        <v>5281</v>
      </c>
      <c r="X2947" s="18">
        <v>0.55521561119609719</v>
      </c>
      <c r="Y2947" s="9">
        <v>3331.2936671765833</v>
      </c>
      <c r="Z2947" s="19">
        <f t="shared" si="759"/>
        <v>-0.44478438880390281</v>
      </c>
      <c r="AA2947" s="25">
        <v>834.69449340387655</v>
      </c>
      <c r="AB2947" s="30">
        <f t="shared" si="760"/>
        <v>18000</v>
      </c>
      <c r="AC2947" s="30">
        <f t="shared" si="753"/>
        <v>0.33333333333333331</v>
      </c>
      <c r="AD2947" s="31">
        <f t="shared" si="754"/>
        <v>49</v>
      </c>
      <c r="AE2947" s="31">
        <f t="shared" si="755"/>
        <v>47.333333333333329</v>
      </c>
      <c r="AG2947" s="30">
        <f t="shared" si="761"/>
        <v>352000</v>
      </c>
      <c r="AH2947" s="30">
        <f t="shared" si="756"/>
        <v>1.7045454545454544E-2</v>
      </c>
      <c r="AI2947" s="31">
        <f t="shared" si="757"/>
        <v>2.5056818181818179</v>
      </c>
      <c r="AJ2947" s="31">
        <f t="shared" si="758"/>
        <v>2.4204545454545454</v>
      </c>
      <c r="AK2947" s="30">
        <f>IF(W2947="si",($S2947*'COSTOS DE CREDITOS'!$C$27)/DATA!$G2947,"")</f>
        <v>107.09860810633695</v>
      </c>
      <c r="AL2947" s="90">
        <f>IF(W2947="si",'COSTOS DE CREDITOS'!$C$35,"")</f>
        <v>20.421138461538462</v>
      </c>
      <c r="AM2947" s="30">
        <f t="shared" ref="AM2947:AM3010" si="762">IF(W2947="si",(20%/52*$S2947)*$T2947,"")</f>
        <v>600</v>
      </c>
      <c r="AN2947" s="30">
        <f t="shared" ref="AN2947:AN3010" si="763">IF(W2947="SI",T2947-Y2947,"")</f>
        <v>2668.7063328234167</v>
      </c>
      <c r="AO2947" s="30">
        <f t="shared" ref="AO2947:AO3010" si="764">SUM(AK2947:AN2947)</f>
        <v>3396.2260793912919</v>
      </c>
      <c r="AP2947" s="30">
        <f t="shared" ref="AP2947:AP3010" si="765">AA2947-AO2947</f>
        <v>-2561.5315859874154</v>
      </c>
      <c r="AQ2947" s="19">
        <f t="shared" ref="AQ2947:AQ3010" si="766">IFERROR(AP2947/AA2947,"")</f>
        <v>-3.0688253082172769</v>
      </c>
    </row>
    <row r="2948" spans="1:43" x14ac:dyDescent="0.2">
      <c r="A2948" s="23" t="s">
        <v>5665</v>
      </c>
      <c r="B2948" s="6" t="s">
        <v>5669</v>
      </c>
      <c r="C2948" s="6" t="s">
        <v>5670</v>
      </c>
      <c r="D2948" s="4">
        <v>172470</v>
      </c>
      <c r="E2948" s="4">
        <v>173724</v>
      </c>
      <c r="F2948" s="5" t="s">
        <v>3691</v>
      </c>
      <c r="G2948" s="2">
        <v>5</v>
      </c>
      <c r="H2948" s="4">
        <v>173727</v>
      </c>
      <c r="I2948" s="5" t="s">
        <v>3694</v>
      </c>
      <c r="J2948" s="15">
        <v>45274</v>
      </c>
      <c r="K2948" s="24">
        <v>1300987427</v>
      </c>
      <c r="L2948" s="15">
        <v>45289</v>
      </c>
      <c r="M2948" s="15">
        <v>45291</v>
      </c>
      <c r="N2948" s="15"/>
      <c r="O2948" s="26" t="e">
        <f>VLOOKUP(D2948,quash!A$2:$I$7791,9,FALSE)</f>
        <v>#N/A</v>
      </c>
      <c r="P2948" s="7">
        <v>10000</v>
      </c>
      <c r="Q2948" s="26">
        <v>132</v>
      </c>
      <c r="R2948" s="19">
        <v>5.8283715876113903E-2</v>
      </c>
      <c r="S2948" s="93">
        <v>26</v>
      </c>
      <c r="T2948" s="8">
        <v>10000</v>
      </c>
      <c r="U2948" s="4">
        <v>142</v>
      </c>
      <c r="V2948" s="10">
        <v>2510.34</v>
      </c>
      <c r="W2948" s="14" t="s">
        <v>5281</v>
      </c>
      <c r="X2948" s="18">
        <v>0.55521561119609719</v>
      </c>
      <c r="Y2948" s="9">
        <v>5552.1561119609723</v>
      </c>
      <c r="Z2948" s="19">
        <f t="shared" si="759"/>
        <v>-0.44478438880390281</v>
      </c>
      <c r="AA2948" s="25">
        <v>1393.7799574100106</v>
      </c>
      <c r="AB2948" s="30">
        <f t="shared" si="760"/>
        <v>1015000</v>
      </c>
      <c r="AC2948" s="30">
        <f t="shared" si="753"/>
        <v>9.852216748768473E-3</v>
      </c>
      <c r="AD2948" s="31">
        <f t="shared" si="754"/>
        <v>1.3004926108374384</v>
      </c>
      <c r="AE2948" s="31">
        <f t="shared" si="755"/>
        <v>1.3990147783251232</v>
      </c>
      <c r="AG2948" s="30">
        <f t="shared" si="761"/>
        <v>6126000</v>
      </c>
      <c r="AH2948" s="30">
        <f t="shared" si="756"/>
        <v>1.632386549134835E-3</v>
      </c>
      <c r="AI2948" s="31">
        <f t="shared" si="757"/>
        <v>0.21547502448579822</v>
      </c>
      <c r="AJ2948" s="31">
        <f t="shared" si="758"/>
        <v>0.23179888997714657</v>
      </c>
      <c r="AK2948" s="30">
        <f>IF(W2948="si",($S2948*'COSTOS DE CREDITOS'!$C$27)/DATA!$G2948,"")</f>
        <v>107.09860810633695</v>
      </c>
      <c r="AL2948" s="90">
        <f>IF(W2948="si",'COSTOS DE CREDITOS'!$C$35,"")</f>
        <v>20.421138461538462</v>
      </c>
      <c r="AM2948" s="30">
        <f t="shared" si="762"/>
        <v>1000</v>
      </c>
      <c r="AN2948" s="30">
        <f t="shared" si="763"/>
        <v>4447.8438880390277</v>
      </c>
      <c r="AO2948" s="30">
        <f t="shared" si="764"/>
        <v>5575.3636346069034</v>
      </c>
      <c r="AP2948" s="30">
        <f t="shared" si="765"/>
        <v>-4181.5836771968925</v>
      </c>
      <c r="AQ2948" s="19">
        <f t="shared" si="766"/>
        <v>-3.0001749235706572</v>
      </c>
    </row>
    <row r="2949" spans="1:43" x14ac:dyDescent="0.2">
      <c r="A2949" s="23" t="s">
        <v>5665</v>
      </c>
      <c r="B2949" s="6" t="s">
        <v>5669</v>
      </c>
      <c r="C2949" s="6" t="s">
        <v>5670</v>
      </c>
      <c r="D2949" s="4">
        <v>172481</v>
      </c>
      <c r="E2949" s="4">
        <v>173724</v>
      </c>
      <c r="F2949" s="5" t="s">
        <v>3691</v>
      </c>
      <c r="G2949" s="2">
        <v>5</v>
      </c>
      <c r="H2949" s="4">
        <v>173728</v>
      </c>
      <c r="I2949" s="5" t="s">
        <v>3695</v>
      </c>
      <c r="J2949" s="15">
        <v>45274</v>
      </c>
      <c r="K2949" s="24">
        <v>1301002938</v>
      </c>
      <c r="L2949" s="15">
        <v>45289</v>
      </c>
      <c r="M2949" s="15">
        <v>45291</v>
      </c>
      <c r="N2949" s="15"/>
      <c r="O2949" s="26" t="e">
        <f>VLOOKUP(D2949,quash!A$2:$I$7791,9,FALSE)</f>
        <v>#N/A</v>
      </c>
      <c r="P2949" s="7">
        <v>10000</v>
      </c>
      <c r="Q2949" s="26">
        <v>147</v>
      </c>
      <c r="R2949" s="19">
        <v>7.9000519063170294E-2</v>
      </c>
      <c r="S2949" s="93">
        <v>26</v>
      </c>
      <c r="T2949" s="8">
        <v>6000</v>
      </c>
      <c r="U2949" s="4">
        <v>142</v>
      </c>
      <c r="V2949" s="10">
        <v>1503.37</v>
      </c>
      <c r="W2949" s="14" t="s">
        <v>5281</v>
      </c>
      <c r="X2949" s="18">
        <v>0.55521561119609719</v>
      </c>
      <c r="Y2949" s="9">
        <v>3331.2936671765833</v>
      </c>
      <c r="Z2949" s="19">
        <f t="shared" si="759"/>
        <v>-0.44478438880390281</v>
      </c>
      <c r="AA2949" s="25">
        <v>834.69449340387655</v>
      </c>
      <c r="AB2949" s="30">
        <f t="shared" si="760"/>
        <v>1015000</v>
      </c>
      <c r="AC2949" s="30">
        <f t="shared" si="753"/>
        <v>5.9113300492610842E-3</v>
      </c>
      <c r="AD2949" s="31">
        <f t="shared" si="754"/>
        <v>0.86896551724137938</v>
      </c>
      <c r="AE2949" s="31">
        <f t="shared" si="755"/>
        <v>0.839408866995074</v>
      </c>
      <c r="AG2949" s="30">
        <f t="shared" si="761"/>
        <v>6126000</v>
      </c>
      <c r="AH2949" s="30">
        <f t="shared" si="756"/>
        <v>9.7943192948090111E-4</v>
      </c>
      <c r="AI2949" s="31">
        <f t="shared" si="757"/>
        <v>0.14397649363369247</v>
      </c>
      <c r="AJ2949" s="31">
        <f t="shared" si="758"/>
        <v>0.13907933398628797</v>
      </c>
      <c r="AK2949" s="30">
        <f>IF(W2949="si",($S2949*'COSTOS DE CREDITOS'!$C$27)/DATA!$G2949,"")</f>
        <v>107.09860810633695</v>
      </c>
      <c r="AL2949" s="90">
        <f>IF(W2949="si",'COSTOS DE CREDITOS'!$C$35,"")</f>
        <v>20.421138461538462</v>
      </c>
      <c r="AM2949" s="30">
        <f t="shared" si="762"/>
        <v>600</v>
      </c>
      <c r="AN2949" s="30">
        <f t="shared" si="763"/>
        <v>2668.7063328234167</v>
      </c>
      <c r="AO2949" s="30">
        <f t="shared" si="764"/>
        <v>3396.2260793912919</v>
      </c>
      <c r="AP2949" s="30">
        <f t="shared" si="765"/>
        <v>-2561.5315859874154</v>
      </c>
      <c r="AQ2949" s="19">
        <f t="shared" si="766"/>
        <v>-3.0688253082172769</v>
      </c>
    </row>
    <row r="2950" spans="1:43" x14ac:dyDescent="0.2">
      <c r="A2950" s="23" t="s">
        <v>5665</v>
      </c>
      <c r="B2950" s="6" t="s">
        <v>5669</v>
      </c>
      <c r="C2950" s="6" t="s">
        <v>5670</v>
      </c>
      <c r="D2950" s="4">
        <v>172530</v>
      </c>
      <c r="E2950" s="4">
        <v>173724</v>
      </c>
      <c r="F2950" s="5" t="s">
        <v>3691</v>
      </c>
      <c r="G2950" s="2">
        <v>5</v>
      </c>
      <c r="H2950" s="4">
        <v>173730</v>
      </c>
      <c r="I2950" s="5" t="s">
        <v>3696</v>
      </c>
      <c r="J2950" s="15">
        <v>45275</v>
      </c>
      <c r="K2950" s="24">
        <v>1301384249</v>
      </c>
      <c r="L2950" s="15">
        <v>45289</v>
      </c>
      <c r="M2950" s="15">
        <v>45291</v>
      </c>
      <c r="N2950" s="15"/>
      <c r="O2950" s="26" t="e">
        <f>VLOOKUP(D2950,quash!A$2:$I$7791,9,FALSE)</f>
        <v>#N/A</v>
      </c>
      <c r="P2950" s="7">
        <v>10000</v>
      </c>
      <c r="Q2950" s="26">
        <v>115</v>
      </c>
      <c r="R2950" s="19">
        <v>3.97705569269148E-2</v>
      </c>
      <c r="S2950" s="93">
        <v>26</v>
      </c>
      <c r="T2950" s="8">
        <v>10000</v>
      </c>
      <c r="U2950" s="4">
        <v>142</v>
      </c>
      <c r="V2950" s="10">
        <v>2510.34</v>
      </c>
      <c r="W2950" s="14" t="s">
        <v>5281</v>
      </c>
      <c r="X2950" s="18">
        <v>0.55521561119609719</v>
      </c>
      <c r="Y2950" s="9">
        <v>5552.1561119609723</v>
      </c>
      <c r="Z2950" s="19">
        <f t="shared" si="759"/>
        <v>-0.44478438880390281</v>
      </c>
      <c r="AA2950" s="25">
        <v>1393.7799574100106</v>
      </c>
      <c r="AB2950" s="30">
        <f t="shared" si="760"/>
        <v>1015000</v>
      </c>
      <c r="AC2950" s="30">
        <f t="shared" si="753"/>
        <v>9.852216748768473E-3</v>
      </c>
      <c r="AD2950" s="31">
        <f t="shared" si="754"/>
        <v>1.1330049261083743</v>
      </c>
      <c r="AE2950" s="31">
        <f t="shared" si="755"/>
        <v>1.3990147783251232</v>
      </c>
      <c r="AG2950" s="30">
        <f t="shared" si="761"/>
        <v>6126000</v>
      </c>
      <c r="AH2950" s="30">
        <f t="shared" si="756"/>
        <v>1.632386549134835E-3</v>
      </c>
      <c r="AI2950" s="31">
        <f t="shared" si="757"/>
        <v>0.18772445315050604</v>
      </c>
      <c r="AJ2950" s="31">
        <f t="shared" si="758"/>
        <v>0.23179888997714657</v>
      </c>
      <c r="AK2950" s="30">
        <f>IF(W2950="si",($S2950*'COSTOS DE CREDITOS'!$C$27)/DATA!$G2950,"")</f>
        <v>107.09860810633695</v>
      </c>
      <c r="AL2950" s="90">
        <f>IF(W2950="si",'COSTOS DE CREDITOS'!$C$35,"")</f>
        <v>20.421138461538462</v>
      </c>
      <c r="AM2950" s="30">
        <f t="shared" si="762"/>
        <v>1000</v>
      </c>
      <c r="AN2950" s="30">
        <f t="shared" si="763"/>
        <v>4447.8438880390277</v>
      </c>
      <c r="AO2950" s="30">
        <f t="shared" si="764"/>
        <v>5575.3636346069034</v>
      </c>
      <c r="AP2950" s="30">
        <f t="shared" si="765"/>
        <v>-4181.5836771968925</v>
      </c>
      <c r="AQ2950" s="19">
        <f t="shared" si="766"/>
        <v>-3.0001749235706572</v>
      </c>
    </row>
    <row r="2951" spans="1:43" x14ac:dyDescent="0.2">
      <c r="A2951" s="23" t="s">
        <v>5665</v>
      </c>
      <c r="B2951" s="6" t="s">
        <v>5671</v>
      </c>
      <c r="C2951" s="6" t="s">
        <v>5670</v>
      </c>
      <c r="D2951" s="4">
        <v>173075</v>
      </c>
      <c r="E2951" s="4">
        <v>173571</v>
      </c>
      <c r="F2951" s="5" t="s">
        <v>2705</v>
      </c>
      <c r="G2951" s="2">
        <v>5</v>
      </c>
      <c r="H2951" s="4">
        <v>173577</v>
      </c>
      <c r="I2951" s="5" t="s">
        <v>3697</v>
      </c>
      <c r="J2951" s="15">
        <v>45280</v>
      </c>
      <c r="K2951" s="24">
        <v>1304808530</v>
      </c>
      <c r="L2951" s="15">
        <v>45288</v>
      </c>
      <c r="M2951" s="15">
        <v>45291</v>
      </c>
      <c r="N2951" s="15"/>
      <c r="O2951" s="26" t="e">
        <f>VLOOKUP(D2951,quash!A$2:$I$7791,9,FALSE)</f>
        <v>#N/A</v>
      </c>
      <c r="P2951" s="7">
        <v>7000</v>
      </c>
      <c r="Q2951" s="26">
        <v>121</v>
      </c>
      <c r="R2951" s="19">
        <v>3.1160502391921113E-2</v>
      </c>
      <c r="S2951" s="26">
        <v>16</v>
      </c>
      <c r="T2951" s="8">
        <v>5000</v>
      </c>
      <c r="U2951" s="4">
        <v>147</v>
      </c>
      <c r="V2951" s="10">
        <v>1303.3399999999999</v>
      </c>
      <c r="W2951" s="14" t="s">
        <v>5281</v>
      </c>
      <c r="X2951" s="18">
        <v>1</v>
      </c>
      <c r="Y2951" s="9">
        <v>5000</v>
      </c>
      <c r="Z2951" s="19">
        <f t="shared" si="759"/>
        <v>0</v>
      </c>
      <c r="AA2951" s="25">
        <v>1303.3399999999999</v>
      </c>
      <c r="AB2951" s="30">
        <f t="shared" si="760"/>
        <v>1015000</v>
      </c>
      <c r="AC2951" s="30">
        <f t="shared" si="753"/>
        <v>4.9261083743842365E-3</v>
      </c>
      <c r="AD2951" s="31">
        <f t="shared" si="754"/>
        <v>0.59605911330049266</v>
      </c>
      <c r="AE2951" s="31">
        <f t="shared" si="755"/>
        <v>0.72413793103448276</v>
      </c>
      <c r="AG2951" s="30">
        <f t="shared" si="761"/>
        <v>6126000</v>
      </c>
      <c r="AH2951" s="30">
        <f t="shared" si="756"/>
        <v>8.1619327456741752E-4</v>
      </c>
      <c r="AI2951" s="31">
        <f t="shared" si="757"/>
        <v>9.8759386222657522E-2</v>
      </c>
      <c r="AJ2951" s="31">
        <f t="shared" si="758"/>
        <v>0.11998041136141037</v>
      </c>
      <c r="AK2951" s="30">
        <f>IF(W2951="si",($S2951*'COSTOS DE CREDITOS'!$C$27)/DATA!$G2951,"")</f>
        <v>65.906835757745824</v>
      </c>
      <c r="AL2951" s="90">
        <f>IF(W2951="si",'COSTOS DE CREDITOS'!$C$35,"")</f>
        <v>20.421138461538462</v>
      </c>
      <c r="AM2951" s="30">
        <f t="shared" si="762"/>
        <v>307.69230769230774</v>
      </c>
      <c r="AN2951" s="30">
        <f t="shared" si="763"/>
        <v>0</v>
      </c>
      <c r="AO2951" s="30">
        <f t="shared" si="764"/>
        <v>394.02028191159201</v>
      </c>
      <c r="AP2951" s="30">
        <f t="shared" si="765"/>
        <v>909.31971808840785</v>
      </c>
      <c r="AQ2951" s="19">
        <f t="shared" si="766"/>
        <v>0.69768419452208008</v>
      </c>
    </row>
    <row r="2952" spans="1:43" x14ac:dyDescent="0.2">
      <c r="A2952" s="23" t="s">
        <v>5665</v>
      </c>
      <c r="B2952" s="6" t="s">
        <v>5671</v>
      </c>
      <c r="C2952" s="6" t="s">
        <v>5670</v>
      </c>
      <c r="D2952" s="4">
        <v>173385</v>
      </c>
      <c r="E2952" s="4">
        <v>173571</v>
      </c>
      <c r="F2952" s="5" t="s">
        <v>2705</v>
      </c>
      <c r="G2952" s="2">
        <v>5</v>
      </c>
      <c r="H2952" s="4">
        <v>173578</v>
      </c>
      <c r="I2952" s="5" t="s">
        <v>3698</v>
      </c>
      <c r="J2952" s="15">
        <v>45283</v>
      </c>
      <c r="K2952" s="24">
        <v>1306998607</v>
      </c>
      <c r="L2952" s="15">
        <v>45288</v>
      </c>
      <c r="M2952" s="15">
        <v>45291</v>
      </c>
      <c r="N2952" s="15"/>
      <c r="O2952" s="26" t="e">
        <f>VLOOKUP(D2952,quash!A$2:$I$7791,9,FALSE)</f>
        <v>#N/A</v>
      </c>
      <c r="P2952" s="7">
        <v>8000</v>
      </c>
      <c r="Q2952" s="26">
        <v>108</v>
      </c>
      <c r="R2952" s="19">
        <v>1.8298129407071966E-2</v>
      </c>
      <c r="S2952" s="26">
        <v>16</v>
      </c>
      <c r="T2952" s="8">
        <v>5000</v>
      </c>
      <c r="U2952" s="4">
        <v>147</v>
      </c>
      <c r="V2952" s="10">
        <v>1303.3399999999999</v>
      </c>
      <c r="W2952" s="14" t="s">
        <v>5281</v>
      </c>
      <c r="X2952" s="18">
        <v>1</v>
      </c>
      <c r="Y2952" s="9">
        <v>5000</v>
      </c>
      <c r="Z2952" s="19">
        <f t="shared" si="759"/>
        <v>0</v>
      </c>
      <c r="AA2952" s="25">
        <v>1303.3399999999999</v>
      </c>
      <c r="AB2952" s="30">
        <f t="shared" si="760"/>
        <v>1015000</v>
      </c>
      <c r="AC2952" s="30">
        <f t="shared" si="753"/>
        <v>4.9261083743842365E-3</v>
      </c>
      <c r="AD2952" s="31">
        <f t="shared" si="754"/>
        <v>0.53201970443349755</v>
      </c>
      <c r="AE2952" s="31">
        <f t="shared" si="755"/>
        <v>0.72413793103448276</v>
      </c>
      <c r="AG2952" s="30">
        <f t="shared" si="761"/>
        <v>6126000</v>
      </c>
      <c r="AH2952" s="30">
        <f t="shared" si="756"/>
        <v>8.1619327456741752E-4</v>
      </c>
      <c r="AI2952" s="31">
        <f t="shared" si="757"/>
        <v>8.8148873653281098E-2</v>
      </c>
      <c r="AJ2952" s="31">
        <f t="shared" si="758"/>
        <v>0.11998041136141037</v>
      </c>
      <c r="AK2952" s="30">
        <f>IF(W2952="si",($S2952*'COSTOS DE CREDITOS'!$C$27)/DATA!$G2952,"")</f>
        <v>65.906835757745824</v>
      </c>
      <c r="AL2952" s="90">
        <f>IF(W2952="si",'COSTOS DE CREDITOS'!$C$35,"")</f>
        <v>20.421138461538462</v>
      </c>
      <c r="AM2952" s="30">
        <f t="shared" si="762"/>
        <v>307.69230769230774</v>
      </c>
      <c r="AN2952" s="30">
        <f t="shared" si="763"/>
        <v>0</v>
      </c>
      <c r="AO2952" s="30">
        <f t="shared" si="764"/>
        <v>394.02028191159201</v>
      </c>
      <c r="AP2952" s="30">
        <f t="shared" si="765"/>
        <v>909.31971808840785</v>
      </c>
      <c r="AQ2952" s="19">
        <f t="shared" si="766"/>
        <v>0.69768419452208008</v>
      </c>
    </row>
    <row r="2953" spans="1:43" x14ac:dyDescent="0.2">
      <c r="A2953" s="23" t="s">
        <v>5665</v>
      </c>
      <c r="B2953" s="6" t="s">
        <v>5668</v>
      </c>
      <c r="C2953" s="6" t="s">
        <v>5667</v>
      </c>
      <c r="D2953" s="4">
        <v>173491</v>
      </c>
      <c r="E2953" s="4">
        <v>173771</v>
      </c>
      <c r="F2953" s="5" t="s">
        <v>3699</v>
      </c>
      <c r="G2953" s="2">
        <v>5</v>
      </c>
      <c r="H2953" s="4">
        <v>173772</v>
      </c>
      <c r="I2953" s="5" t="s">
        <v>3700</v>
      </c>
      <c r="J2953" s="15">
        <v>45288</v>
      </c>
      <c r="K2953" s="24">
        <v>1308678370</v>
      </c>
      <c r="L2953" s="15">
        <v>45289</v>
      </c>
      <c r="M2953" s="15">
        <v>45291</v>
      </c>
      <c r="N2953" s="15"/>
      <c r="O2953" s="26">
        <f>VLOOKUP(D2953,quash!A$2:$I$7791,9,FALSE)</f>
        <v>2</v>
      </c>
      <c r="P2953" s="7">
        <v>5000</v>
      </c>
      <c r="Q2953" s="26">
        <v>147</v>
      </c>
      <c r="R2953" s="19">
        <v>5.8283715876113994E-2</v>
      </c>
      <c r="S2953" s="26">
        <v>16</v>
      </c>
      <c r="T2953" s="8">
        <v>7000</v>
      </c>
      <c r="U2953" s="4">
        <v>142</v>
      </c>
      <c r="V2953" s="10">
        <v>1758.65</v>
      </c>
      <c r="W2953" s="14" t="s">
        <v>5281</v>
      </c>
      <c r="X2953" s="18">
        <v>1</v>
      </c>
      <c r="Y2953" s="9">
        <v>7000</v>
      </c>
      <c r="Z2953" s="19">
        <f t="shared" si="759"/>
        <v>0</v>
      </c>
      <c r="AA2953" s="25">
        <v>1758.65</v>
      </c>
      <c r="AB2953" s="30">
        <f t="shared" si="760"/>
        <v>217000</v>
      </c>
      <c r="AC2953" s="30">
        <f t="shared" si="753"/>
        <v>3.2258064516129031E-2</v>
      </c>
      <c r="AD2953" s="31">
        <f t="shared" si="754"/>
        <v>4.741935483870968</v>
      </c>
      <c r="AE2953" s="31">
        <f t="shared" si="755"/>
        <v>4.5806451612903221</v>
      </c>
      <c r="AG2953" s="30">
        <f t="shared" si="761"/>
        <v>1695000</v>
      </c>
      <c r="AH2953" s="30">
        <f t="shared" si="756"/>
        <v>4.1297935103244837E-3</v>
      </c>
      <c r="AI2953" s="31">
        <f t="shared" si="757"/>
        <v>0.60707964601769915</v>
      </c>
      <c r="AJ2953" s="31">
        <f t="shared" si="758"/>
        <v>0.58643067846607666</v>
      </c>
      <c r="AK2953" s="30">
        <f>IF(W2953="si",($S2953*'COSTOS DE CREDITOS'!$C$27)/DATA!$G2953,"")</f>
        <v>65.906835757745824</v>
      </c>
      <c r="AL2953" s="90">
        <f>IF(W2953="si",'COSTOS DE CREDITOS'!$C$35,"")</f>
        <v>20.421138461538462</v>
      </c>
      <c r="AM2953" s="30">
        <f t="shared" si="762"/>
        <v>430.76923076923077</v>
      </c>
      <c r="AN2953" s="30">
        <f t="shared" si="763"/>
        <v>0</v>
      </c>
      <c r="AO2953" s="30">
        <f t="shared" si="764"/>
        <v>517.09720498851505</v>
      </c>
      <c r="AP2953" s="30">
        <f t="shared" si="765"/>
        <v>1241.5527950114852</v>
      </c>
      <c r="AQ2953" s="19">
        <f t="shared" si="766"/>
        <v>0.70596923493104657</v>
      </c>
    </row>
    <row r="2954" spans="1:43" x14ac:dyDescent="0.2">
      <c r="A2954" s="23" t="s">
        <v>5665</v>
      </c>
      <c r="B2954" s="6" t="s">
        <v>5668</v>
      </c>
      <c r="C2954" s="6" t="s">
        <v>5667</v>
      </c>
      <c r="D2954" s="4">
        <v>173490</v>
      </c>
      <c r="E2954" s="4">
        <v>173771</v>
      </c>
      <c r="F2954" s="5" t="s">
        <v>3699</v>
      </c>
      <c r="G2954" s="2">
        <v>5</v>
      </c>
      <c r="H2954" s="4">
        <v>173773</v>
      </c>
      <c r="I2954" s="5" t="s">
        <v>3701</v>
      </c>
      <c r="J2954" s="15">
        <v>45287</v>
      </c>
      <c r="K2954" s="24">
        <v>1308678307</v>
      </c>
      <c r="L2954" s="15">
        <v>45289</v>
      </c>
      <c r="M2954" s="15">
        <v>45291</v>
      </c>
      <c r="N2954" s="15"/>
      <c r="O2954" s="26">
        <f>VLOOKUP(D2954,quash!A$2:$I$7791,9,FALSE)</f>
        <v>1</v>
      </c>
      <c r="P2954" s="7">
        <v>9000</v>
      </c>
      <c r="Q2954" s="26">
        <v>147</v>
      </c>
      <c r="R2954" s="19">
        <v>5.2439109759484744E-2</v>
      </c>
      <c r="S2954" s="26">
        <v>16</v>
      </c>
      <c r="T2954" s="8">
        <v>9000</v>
      </c>
      <c r="U2954" s="4">
        <v>142</v>
      </c>
      <c r="V2954" s="10">
        <v>2255.2800000000002</v>
      </c>
      <c r="W2954" s="14" t="s">
        <v>5281</v>
      </c>
      <c r="X2954" s="18">
        <v>1</v>
      </c>
      <c r="Y2954" s="9">
        <v>9000</v>
      </c>
      <c r="Z2954" s="19">
        <f t="shared" si="759"/>
        <v>0</v>
      </c>
      <c r="AA2954" s="25">
        <v>2255.2800000000002</v>
      </c>
      <c r="AB2954" s="30">
        <f t="shared" si="760"/>
        <v>195000</v>
      </c>
      <c r="AC2954" s="30">
        <f t="shared" si="753"/>
        <v>4.6153846153846156E-2</v>
      </c>
      <c r="AD2954" s="31">
        <f t="shared" si="754"/>
        <v>6.7846153846153854</v>
      </c>
      <c r="AE2954" s="31">
        <f t="shared" si="755"/>
        <v>6.5538461538461545</v>
      </c>
      <c r="AG2954" s="30">
        <f t="shared" si="761"/>
        <v>2427000</v>
      </c>
      <c r="AH2954" s="30">
        <f t="shared" si="756"/>
        <v>3.708281829419036E-3</v>
      </c>
      <c r="AI2954" s="31">
        <f t="shared" si="757"/>
        <v>0.54511742892459825</v>
      </c>
      <c r="AJ2954" s="31">
        <f t="shared" si="758"/>
        <v>0.52657601977750312</v>
      </c>
      <c r="AK2954" s="30">
        <f>IF(W2954="si",($S2954*'COSTOS DE CREDITOS'!$C$27)/DATA!$G2954,"")</f>
        <v>65.906835757745824</v>
      </c>
      <c r="AL2954" s="90">
        <f>IF(W2954="si",'COSTOS DE CREDITOS'!$C$35,"")</f>
        <v>20.421138461538462</v>
      </c>
      <c r="AM2954" s="30">
        <f t="shared" si="762"/>
        <v>553.84615384615392</v>
      </c>
      <c r="AN2954" s="30">
        <f t="shared" si="763"/>
        <v>0</v>
      </c>
      <c r="AO2954" s="30">
        <f t="shared" si="764"/>
        <v>640.17412806543825</v>
      </c>
      <c r="AP2954" s="30">
        <f t="shared" si="765"/>
        <v>1615.1058719345619</v>
      </c>
      <c r="AQ2954" s="19">
        <f t="shared" si="766"/>
        <v>0.71614428006037467</v>
      </c>
    </row>
    <row r="2955" spans="1:43" x14ac:dyDescent="0.2">
      <c r="A2955" s="23" t="s">
        <v>5665</v>
      </c>
      <c r="B2955" s="6" t="s">
        <v>5668</v>
      </c>
      <c r="C2955" s="6" t="s">
        <v>5667</v>
      </c>
      <c r="D2955" s="4">
        <v>173489</v>
      </c>
      <c r="E2955" s="4">
        <v>173771</v>
      </c>
      <c r="F2955" s="5" t="s">
        <v>3699</v>
      </c>
      <c r="G2955" s="2">
        <v>5</v>
      </c>
      <c r="H2955" s="4">
        <v>173774</v>
      </c>
      <c r="I2955" s="5" t="s">
        <v>3702</v>
      </c>
      <c r="J2955" s="15">
        <v>45287</v>
      </c>
      <c r="K2955" s="24">
        <v>1308678226</v>
      </c>
      <c r="L2955" s="15">
        <v>45289</v>
      </c>
      <c r="M2955" s="15">
        <v>45291</v>
      </c>
      <c r="N2955" s="15"/>
      <c r="O2955" s="26">
        <f>VLOOKUP(D2955,quash!A$2:$I$7791,9,FALSE)</f>
        <v>2</v>
      </c>
      <c r="P2955" s="7">
        <v>9000</v>
      </c>
      <c r="Q2955" s="26">
        <v>147</v>
      </c>
      <c r="R2955" s="19">
        <v>5.2439109759484744E-2</v>
      </c>
      <c r="S2955" s="26">
        <v>16</v>
      </c>
      <c r="T2955" s="8">
        <v>9000</v>
      </c>
      <c r="U2955" s="4">
        <v>142</v>
      </c>
      <c r="V2955" s="10">
        <v>2255.2800000000002</v>
      </c>
      <c r="W2955" s="14" t="s">
        <v>5281</v>
      </c>
      <c r="X2955" s="18">
        <v>1</v>
      </c>
      <c r="Y2955" s="9">
        <v>9000</v>
      </c>
      <c r="Z2955" s="19">
        <f t="shared" si="759"/>
        <v>0</v>
      </c>
      <c r="AA2955" s="25">
        <v>2255.2800000000002</v>
      </c>
      <c r="AB2955" s="30">
        <f t="shared" si="760"/>
        <v>217000</v>
      </c>
      <c r="AC2955" s="30">
        <f t="shared" si="753"/>
        <v>4.1474654377880185E-2</v>
      </c>
      <c r="AD2955" s="31">
        <f t="shared" si="754"/>
        <v>6.096774193548387</v>
      </c>
      <c r="AE2955" s="31">
        <f t="shared" si="755"/>
        <v>5.8894009216589867</v>
      </c>
      <c r="AG2955" s="30">
        <f t="shared" si="761"/>
        <v>1695000</v>
      </c>
      <c r="AH2955" s="30">
        <f t="shared" si="756"/>
        <v>5.3097345132743362E-3</v>
      </c>
      <c r="AI2955" s="31">
        <f t="shared" si="757"/>
        <v>0.78053097345132738</v>
      </c>
      <c r="AJ2955" s="31">
        <f t="shared" si="758"/>
        <v>0.75398230088495577</v>
      </c>
      <c r="AK2955" s="30">
        <f>IF(W2955="si",($S2955*'COSTOS DE CREDITOS'!$C$27)/DATA!$G2955,"")</f>
        <v>65.906835757745824</v>
      </c>
      <c r="AL2955" s="90">
        <f>IF(W2955="si",'COSTOS DE CREDITOS'!$C$35,"")</f>
        <v>20.421138461538462</v>
      </c>
      <c r="AM2955" s="30">
        <f t="shared" si="762"/>
        <v>553.84615384615392</v>
      </c>
      <c r="AN2955" s="30">
        <f t="shared" si="763"/>
        <v>0</v>
      </c>
      <c r="AO2955" s="30">
        <f t="shared" si="764"/>
        <v>640.17412806543825</v>
      </c>
      <c r="AP2955" s="30">
        <f t="shared" si="765"/>
        <v>1615.1058719345619</v>
      </c>
      <c r="AQ2955" s="19">
        <f t="shared" si="766"/>
        <v>0.71614428006037467</v>
      </c>
    </row>
    <row r="2956" spans="1:43" x14ac:dyDescent="0.2">
      <c r="A2956" s="23" t="s">
        <v>5665</v>
      </c>
      <c r="B2956" s="6" t="s">
        <v>5668</v>
      </c>
      <c r="C2956" s="6" t="s">
        <v>5667</v>
      </c>
      <c r="D2956" s="4">
        <v>173353</v>
      </c>
      <c r="E2956" s="4">
        <v>173771</v>
      </c>
      <c r="F2956" s="5" t="s">
        <v>3699</v>
      </c>
      <c r="G2956" s="2">
        <v>5</v>
      </c>
      <c r="H2956" s="4">
        <v>173775</v>
      </c>
      <c r="I2956" s="5" t="s">
        <v>3703</v>
      </c>
      <c r="J2956" s="15">
        <v>45282</v>
      </c>
      <c r="K2956" s="24">
        <v>1306696048</v>
      </c>
      <c r="L2956" s="15">
        <v>45289</v>
      </c>
      <c r="M2956" s="15">
        <v>45291</v>
      </c>
      <c r="N2956" s="15"/>
      <c r="O2956" s="26">
        <f>VLOOKUP(D2956,quash!A$2:$I$7791,9,FALSE)</f>
        <v>5</v>
      </c>
      <c r="P2956" s="7">
        <v>10000</v>
      </c>
      <c r="Q2956" s="26">
        <v>142</v>
      </c>
      <c r="R2956" s="19">
        <v>5.2439109759484744E-2</v>
      </c>
      <c r="S2956" s="26">
        <v>16</v>
      </c>
      <c r="T2956" s="8">
        <v>5000</v>
      </c>
      <c r="U2956" s="4">
        <v>147</v>
      </c>
      <c r="V2956" s="10">
        <v>1303.3399999999999</v>
      </c>
      <c r="W2956" s="14" t="s">
        <v>5281</v>
      </c>
      <c r="X2956" s="18">
        <v>1</v>
      </c>
      <c r="Y2956" s="9">
        <v>5000</v>
      </c>
      <c r="Z2956" s="19">
        <f t="shared" si="759"/>
        <v>0</v>
      </c>
      <c r="AA2956" s="25">
        <v>1303.3399999999999</v>
      </c>
      <c r="AB2956" s="30">
        <f t="shared" si="760"/>
        <v>18000</v>
      </c>
      <c r="AC2956" s="30">
        <f t="shared" si="753"/>
        <v>0.27777777777777779</v>
      </c>
      <c r="AD2956" s="31">
        <f t="shared" si="754"/>
        <v>39.444444444444443</v>
      </c>
      <c r="AE2956" s="31">
        <f t="shared" si="755"/>
        <v>40.833333333333336</v>
      </c>
      <c r="AG2956" s="30">
        <f t="shared" si="761"/>
        <v>352000</v>
      </c>
      <c r="AH2956" s="30">
        <f t="shared" si="756"/>
        <v>1.4204545454545454E-2</v>
      </c>
      <c r="AI2956" s="31">
        <f t="shared" si="757"/>
        <v>2.0170454545454546</v>
      </c>
      <c r="AJ2956" s="31">
        <f t="shared" si="758"/>
        <v>2.0880681818181817</v>
      </c>
      <c r="AK2956" s="30">
        <f>IF(W2956="si",($S2956*'COSTOS DE CREDITOS'!$C$27)/DATA!$G2956,"")</f>
        <v>65.906835757745824</v>
      </c>
      <c r="AL2956" s="90">
        <f>IF(W2956="si",'COSTOS DE CREDITOS'!$C$35,"")</f>
        <v>20.421138461538462</v>
      </c>
      <c r="AM2956" s="30">
        <f t="shared" si="762"/>
        <v>307.69230769230774</v>
      </c>
      <c r="AN2956" s="30">
        <f t="shared" si="763"/>
        <v>0</v>
      </c>
      <c r="AO2956" s="30">
        <f t="shared" si="764"/>
        <v>394.02028191159201</v>
      </c>
      <c r="AP2956" s="30">
        <f t="shared" si="765"/>
        <v>909.31971808840785</v>
      </c>
      <c r="AQ2956" s="19">
        <f t="shared" si="766"/>
        <v>0.69768419452208008</v>
      </c>
    </row>
    <row r="2957" spans="1:43" x14ac:dyDescent="0.2">
      <c r="A2957" s="23" t="s">
        <v>5665</v>
      </c>
      <c r="B2957" s="6" t="s">
        <v>5668</v>
      </c>
      <c r="C2957" s="6" t="s">
        <v>5667</v>
      </c>
      <c r="D2957" s="4">
        <v>173493</v>
      </c>
      <c r="E2957" s="4">
        <v>173771</v>
      </c>
      <c r="F2957" s="5" t="s">
        <v>3699</v>
      </c>
      <c r="G2957" s="2">
        <v>5</v>
      </c>
      <c r="H2957" s="4">
        <v>173776</v>
      </c>
      <c r="I2957" s="5" t="s">
        <v>3704</v>
      </c>
      <c r="J2957" s="15">
        <v>45288</v>
      </c>
      <c r="K2957" s="24">
        <v>1308678454</v>
      </c>
      <c r="L2957" s="15">
        <v>45289</v>
      </c>
      <c r="M2957" s="15">
        <v>45291</v>
      </c>
      <c r="N2957" s="15"/>
      <c r="O2957" s="26">
        <f>VLOOKUP(D2957,quash!A$2:$I$7791,9,FALSE)</f>
        <v>2</v>
      </c>
      <c r="P2957" s="7">
        <v>5000</v>
      </c>
      <c r="Q2957" s="26">
        <v>147</v>
      </c>
      <c r="R2957" s="19">
        <v>7.9000519063171556E-2</v>
      </c>
      <c r="S2957" s="26">
        <v>16</v>
      </c>
      <c r="T2957" s="8">
        <v>7000</v>
      </c>
      <c r="U2957" s="4">
        <v>142</v>
      </c>
      <c r="V2957" s="10">
        <v>1758.65</v>
      </c>
      <c r="W2957" s="14" t="s">
        <v>5281</v>
      </c>
      <c r="X2957" s="18">
        <v>1</v>
      </c>
      <c r="Y2957" s="9">
        <v>7000</v>
      </c>
      <c r="Z2957" s="19">
        <f t="shared" si="759"/>
        <v>0</v>
      </c>
      <c r="AA2957" s="25">
        <v>1758.65</v>
      </c>
      <c r="AB2957" s="30">
        <f t="shared" si="760"/>
        <v>217000</v>
      </c>
      <c r="AC2957" s="30">
        <f t="shared" si="753"/>
        <v>3.2258064516129031E-2</v>
      </c>
      <c r="AD2957" s="31">
        <f t="shared" si="754"/>
        <v>4.741935483870968</v>
      </c>
      <c r="AE2957" s="31">
        <f t="shared" si="755"/>
        <v>4.5806451612903221</v>
      </c>
      <c r="AG2957" s="30">
        <f t="shared" si="761"/>
        <v>1695000</v>
      </c>
      <c r="AH2957" s="30">
        <f t="shared" si="756"/>
        <v>4.1297935103244837E-3</v>
      </c>
      <c r="AI2957" s="31">
        <f t="shared" si="757"/>
        <v>0.60707964601769915</v>
      </c>
      <c r="AJ2957" s="31">
        <f t="shared" si="758"/>
        <v>0.58643067846607666</v>
      </c>
      <c r="AK2957" s="30">
        <f>IF(W2957="si",($S2957*'COSTOS DE CREDITOS'!$C$27)/DATA!$G2957,"")</f>
        <v>65.906835757745824</v>
      </c>
      <c r="AL2957" s="90">
        <f>IF(W2957="si",'COSTOS DE CREDITOS'!$C$35,"")</f>
        <v>20.421138461538462</v>
      </c>
      <c r="AM2957" s="30">
        <f t="shared" si="762"/>
        <v>430.76923076923077</v>
      </c>
      <c r="AN2957" s="30">
        <f t="shared" si="763"/>
        <v>0</v>
      </c>
      <c r="AO2957" s="30">
        <f t="shared" si="764"/>
        <v>517.09720498851505</v>
      </c>
      <c r="AP2957" s="30">
        <f t="shared" si="765"/>
        <v>1241.5527950114852</v>
      </c>
      <c r="AQ2957" s="19">
        <f t="shared" si="766"/>
        <v>0.70596923493104657</v>
      </c>
    </row>
    <row r="2958" spans="1:43" x14ac:dyDescent="0.2">
      <c r="A2958" s="23" t="s">
        <v>5665</v>
      </c>
      <c r="B2958" s="6" t="s">
        <v>5666</v>
      </c>
      <c r="C2958" s="6" t="s">
        <v>5667</v>
      </c>
      <c r="D2958" s="4">
        <v>172060</v>
      </c>
      <c r="E2958" s="4">
        <v>173406</v>
      </c>
      <c r="F2958" s="5" t="s">
        <v>3705</v>
      </c>
      <c r="G2958" s="2">
        <v>5</v>
      </c>
      <c r="H2958" s="4">
        <v>173407</v>
      </c>
      <c r="I2958" s="5" t="s">
        <v>3706</v>
      </c>
      <c r="J2958" s="15">
        <v>45280</v>
      </c>
      <c r="K2958" s="24">
        <v>1299525063</v>
      </c>
      <c r="L2958" s="15">
        <v>45286</v>
      </c>
      <c r="M2958" s="15">
        <v>45291</v>
      </c>
      <c r="N2958" s="15"/>
      <c r="O2958" s="26" t="e">
        <f>VLOOKUP(D2958,quash!A$2:$I$7791,9,FALSE)</f>
        <v>#N/A</v>
      </c>
      <c r="P2958" s="7">
        <v>10000</v>
      </c>
      <c r="Q2958" s="26">
        <v>132</v>
      </c>
      <c r="R2958" s="19">
        <v>5.8283715876113903E-2</v>
      </c>
      <c r="S2958" s="26">
        <v>16</v>
      </c>
      <c r="T2958" s="8">
        <v>9000</v>
      </c>
      <c r="U2958" s="4">
        <v>127</v>
      </c>
      <c r="V2958" s="10">
        <v>2006.93</v>
      </c>
      <c r="W2958" s="14" t="s">
        <v>5281</v>
      </c>
      <c r="X2958" s="18">
        <v>1</v>
      </c>
      <c r="Y2958" s="9">
        <v>9000</v>
      </c>
      <c r="Z2958" s="19">
        <f t="shared" si="759"/>
        <v>0</v>
      </c>
      <c r="AA2958" s="25">
        <v>2006.93</v>
      </c>
      <c r="AB2958" s="30">
        <f t="shared" si="760"/>
        <v>1015000</v>
      </c>
      <c r="AC2958" s="30">
        <f t="shared" si="753"/>
        <v>8.8669950738916262E-3</v>
      </c>
      <c r="AD2958" s="31">
        <f t="shared" si="754"/>
        <v>1.1704433497536946</v>
      </c>
      <c r="AE2958" s="31">
        <f t="shared" si="755"/>
        <v>1.1261083743842366</v>
      </c>
      <c r="AG2958" s="30">
        <f t="shared" si="761"/>
        <v>6126000</v>
      </c>
      <c r="AH2958" s="30">
        <f t="shared" si="756"/>
        <v>1.4691478942213516E-3</v>
      </c>
      <c r="AI2958" s="31">
        <f t="shared" si="757"/>
        <v>0.19392752203721841</v>
      </c>
      <c r="AJ2958" s="31">
        <f t="shared" si="758"/>
        <v>0.18658178256611166</v>
      </c>
      <c r="AK2958" s="30">
        <f>IF(W2958="si",($S2958*'COSTOS DE CREDITOS'!$C$27)/DATA!$G2958,"")</f>
        <v>65.906835757745824</v>
      </c>
      <c r="AL2958" s="90">
        <f>IF(W2958="si",'COSTOS DE CREDITOS'!$C$35,"")</f>
        <v>20.421138461538462</v>
      </c>
      <c r="AM2958" s="30">
        <f t="shared" si="762"/>
        <v>553.84615384615392</v>
      </c>
      <c r="AN2958" s="30">
        <f t="shared" si="763"/>
        <v>0</v>
      </c>
      <c r="AO2958" s="30">
        <f t="shared" si="764"/>
        <v>640.17412806543825</v>
      </c>
      <c r="AP2958" s="30">
        <f t="shared" si="765"/>
        <v>1366.7558719345618</v>
      </c>
      <c r="AQ2958" s="19">
        <f t="shared" si="766"/>
        <v>0.68101820787698708</v>
      </c>
    </row>
    <row r="2959" spans="1:43" x14ac:dyDescent="0.2">
      <c r="A2959" s="23" t="s">
        <v>5665</v>
      </c>
      <c r="B2959" s="6" t="s">
        <v>5666</v>
      </c>
      <c r="C2959" s="6" t="s">
        <v>5667</v>
      </c>
      <c r="D2959" s="4">
        <v>172056</v>
      </c>
      <c r="E2959" s="4">
        <v>173406</v>
      </c>
      <c r="F2959" s="5" t="s">
        <v>3705</v>
      </c>
      <c r="G2959" s="2">
        <v>5</v>
      </c>
      <c r="H2959" s="4">
        <v>173748</v>
      </c>
      <c r="I2959" s="5" t="s">
        <v>3707</v>
      </c>
      <c r="J2959" s="15">
        <v>45280</v>
      </c>
      <c r="K2959" s="24">
        <v>1299524719</v>
      </c>
      <c r="L2959" s="15">
        <v>45289</v>
      </c>
      <c r="M2959" s="15">
        <v>45291</v>
      </c>
      <c r="N2959" s="15"/>
      <c r="O2959" s="26">
        <f>VLOOKUP(D2959,quash!A$2:$I$7791,9,FALSE)</f>
        <v>1</v>
      </c>
      <c r="P2959" s="7">
        <v>10000</v>
      </c>
      <c r="Q2959" s="26">
        <v>127</v>
      </c>
      <c r="R2959" s="19">
        <v>5.24391097594855E-2</v>
      </c>
      <c r="S2959" s="26">
        <v>16</v>
      </c>
      <c r="T2959" s="8">
        <v>6000</v>
      </c>
      <c r="U2959" s="4">
        <v>127</v>
      </c>
      <c r="V2959" s="10">
        <v>1337.87</v>
      </c>
      <c r="W2959" s="14" t="s">
        <v>5281</v>
      </c>
      <c r="X2959" s="18">
        <v>1</v>
      </c>
      <c r="Y2959" s="9">
        <v>6000</v>
      </c>
      <c r="Z2959" s="19">
        <f t="shared" si="759"/>
        <v>0</v>
      </c>
      <c r="AA2959" s="25">
        <v>1337.87</v>
      </c>
      <c r="AB2959" s="30">
        <f t="shared" si="760"/>
        <v>195000</v>
      </c>
      <c r="AC2959" s="30">
        <f t="shared" ref="AC2959:AC2990" si="767">$T2959/AB2959</f>
        <v>3.0769230769230771E-2</v>
      </c>
      <c r="AD2959" s="31">
        <f t="shared" ref="AD2959:AD2990" si="768">AC2959*$Q2959</f>
        <v>3.907692307692308</v>
      </c>
      <c r="AE2959" s="31">
        <f t="shared" ref="AE2959:AE2990" si="769">AC2959*$U2959</f>
        <v>3.907692307692308</v>
      </c>
      <c r="AG2959" s="30">
        <f t="shared" si="761"/>
        <v>2427000</v>
      </c>
      <c r="AH2959" s="30">
        <f t="shared" si="756"/>
        <v>2.472187886279357E-3</v>
      </c>
      <c r="AI2959" s="31">
        <f t="shared" si="757"/>
        <v>0.31396786155747836</v>
      </c>
      <c r="AJ2959" s="31">
        <f t="shared" si="758"/>
        <v>0.31396786155747836</v>
      </c>
      <c r="AK2959" s="30">
        <f>IF(W2959="si",($S2959*'COSTOS DE CREDITOS'!$C$27)/DATA!$G2959,"")</f>
        <v>65.906835757745824</v>
      </c>
      <c r="AL2959" s="90">
        <f>IF(W2959="si",'COSTOS DE CREDITOS'!$C$35,"")</f>
        <v>20.421138461538462</v>
      </c>
      <c r="AM2959" s="30">
        <f t="shared" si="762"/>
        <v>369.23076923076923</v>
      </c>
      <c r="AN2959" s="30">
        <f t="shared" si="763"/>
        <v>0</v>
      </c>
      <c r="AO2959" s="30">
        <f t="shared" si="764"/>
        <v>455.5587434500535</v>
      </c>
      <c r="AP2959" s="30">
        <f t="shared" si="765"/>
        <v>882.31125654994639</v>
      </c>
      <c r="AQ2959" s="19">
        <f t="shared" si="766"/>
        <v>0.6594895292890538</v>
      </c>
    </row>
    <row r="2960" spans="1:43" x14ac:dyDescent="0.2">
      <c r="A2960" s="23" t="s">
        <v>5665</v>
      </c>
      <c r="B2960" s="6" t="s">
        <v>5675</v>
      </c>
      <c r="C2960" s="6" t="s">
        <v>5667</v>
      </c>
      <c r="D2960" s="4">
        <v>171280</v>
      </c>
      <c r="E2960" s="4">
        <v>172009</v>
      </c>
      <c r="F2960" s="5" t="s">
        <v>1548</v>
      </c>
      <c r="G2960" s="2">
        <v>5</v>
      </c>
      <c r="H2960" s="4">
        <v>172035</v>
      </c>
      <c r="I2960" s="5" t="s">
        <v>3708</v>
      </c>
      <c r="J2960" s="15">
        <v>45262</v>
      </c>
      <c r="K2960" s="24">
        <v>1293424807</v>
      </c>
      <c r="L2960" s="15">
        <v>45273</v>
      </c>
      <c r="M2960" s="15">
        <v>45291</v>
      </c>
      <c r="N2960" s="15"/>
      <c r="O2960" s="26" t="e">
        <f>VLOOKUP(D2960,quash!A$2:$I$7791,9,FALSE)</f>
        <v>#N/A</v>
      </c>
      <c r="P2960" s="7">
        <v>10000</v>
      </c>
      <c r="Q2960" s="26">
        <v>142</v>
      </c>
      <c r="R2960" s="19">
        <v>5.2439109759484744E-2</v>
      </c>
      <c r="S2960" s="26">
        <v>16</v>
      </c>
      <c r="T2960" s="8">
        <v>10000</v>
      </c>
      <c r="U2960" s="4">
        <v>142</v>
      </c>
      <c r="V2960" s="10">
        <v>2510.34</v>
      </c>
      <c r="W2960" s="14" t="s">
        <v>5281</v>
      </c>
      <c r="X2960" s="18">
        <v>1</v>
      </c>
      <c r="Y2960" s="9">
        <v>10000</v>
      </c>
      <c r="Z2960" s="19">
        <f t="shared" si="759"/>
        <v>0</v>
      </c>
      <c r="AA2960" s="25">
        <v>2510.34</v>
      </c>
      <c r="AB2960" s="30">
        <f t="shared" si="760"/>
        <v>1015000</v>
      </c>
      <c r="AC2960" s="30">
        <f t="shared" si="767"/>
        <v>9.852216748768473E-3</v>
      </c>
      <c r="AD2960" s="31">
        <f t="shared" si="768"/>
        <v>1.3990147783251232</v>
      </c>
      <c r="AE2960" s="31">
        <f t="shared" si="769"/>
        <v>1.3990147783251232</v>
      </c>
      <c r="AG2960" s="30">
        <f t="shared" si="761"/>
        <v>6126000</v>
      </c>
      <c r="AH2960" s="30">
        <f t="shared" si="756"/>
        <v>1.632386549134835E-3</v>
      </c>
      <c r="AI2960" s="31">
        <f t="shared" si="757"/>
        <v>0.23179888997714657</v>
      </c>
      <c r="AJ2960" s="31">
        <f t="shared" si="758"/>
        <v>0.23179888997714657</v>
      </c>
      <c r="AK2960" s="30">
        <f>IF(W2960="si",($S2960*'COSTOS DE CREDITOS'!$C$27)/DATA!$G2960,"")</f>
        <v>65.906835757745824</v>
      </c>
      <c r="AL2960" s="90">
        <f>IF(W2960="si",'COSTOS DE CREDITOS'!$C$35,"")</f>
        <v>20.421138461538462</v>
      </c>
      <c r="AM2960" s="30">
        <f t="shared" si="762"/>
        <v>615.38461538461547</v>
      </c>
      <c r="AN2960" s="30">
        <f t="shared" si="763"/>
        <v>0</v>
      </c>
      <c r="AO2960" s="30">
        <f t="shared" si="764"/>
        <v>701.7125896038998</v>
      </c>
      <c r="AP2960" s="30">
        <f t="shared" si="765"/>
        <v>1808.6274103961005</v>
      </c>
      <c r="AQ2960" s="19">
        <f t="shared" si="766"/>
        <v>0.72047109570659762</v>
      </c>
    </row>
    <row r="2961" spans="1:43" x14ac:dyDescent="0.2">
      <c r="A2961" s="23" t="s">
        <v>5665</v>
      </c>
      <c r="B2961" s="6" t="s">
        <v>5683</v>
      </c>
      <c r="C2961" s="6" t="s">
        <v>5670</v>
      </c>
      <c r="D2961" s="4">
        <v>173420</v>
      </c>
      <c r="E2961" s="4">
        <v>173883</v>
      </c>
      <c r="F2961" s="5" t="s">
        <v>3709</v>
      </c>
      <c r="G2961" s="2">
        <v>6</v>
      </c>
      <c r="H2961" s="4">
        <v>173884</v>
      </c>
      <c r="I2961" s="5" t="s">
        <v>3710</v>
      </c>
      <c r="J2961" s="15">
        <v>45287</v>
      </c>
      <c r="K2961" s="24">
        <v>1307973864</v>
      </c>
      <c r="L2961" s="15">
        <v>45289</v>
      </c>
      <c r="M2961" s="15">
        <v>45291</v>
      </c>
      <c r="N2961" s="15"/>
      <c r="O2961" s="26">
        <f>VLOOKUP(D2961,quash!A$2:$I$7791,9,FALSE)</f>
        <v>1</v>
      </c>
      <c r="P2961" s="7">
        <v>5000</v>
      </c>
      <c r="Q2961" s="26">
        <v>147</v>
      </c>
      <c r="R2961" s="19">
        <v>5.8283715876113994E-2</v>
      </c>
      <c r="S2961" s="93">
        <v>26</v>
      </c>
      <c r="T2961" s="8">
        <v>8000</v>
      </c>
      <c r="U2961" s="4">
        <v>147</v>
      </c>
      <c r="V2961" s="10">
        <v>2082.7199999999998</v>
      </c>
      <c r="W2961" s="14" t="s">
        <v>5281</v>
      </c>
      <c r="X2961" s="18">
        <v>0.94102218290367745</v>
      </c>
      <c r="Y2961" s="9">
        <v>7528.17746322942</v>
      </c>
      <c r="Z2961" s="19">
        <f t="shared" si="759"/>
        <v>-5.8977817096322549E-2</v>
      </c>
      <c r="AA2961" s="25">
        <v>1959.8857207771468</v>
      </c>
      <c r="AB2961" s="30">
        <f t="shared" si="760"/>
        <v>195000</v>
      </c>
      <c r="AC2961" s="30">
        <f t="shared" si="767"/>
        <v>4.1025641025641026E-2</v>
      </c>
      <c r="AD2961" s="31">
        <f t="shared" si="768"/>
        <v>6.0307692307692307</v>
      </c>
      <c r="AE2961" s="31">
        <f t="shared" si="769"/>
        <v>6.0307692307692307</v>
      </c>
      <c r="AG2961" s="30">
        <f t="shared" si="761"/>
        <v>2427000</v>
      </c>
      <c r="AH2961" s="30">
        <f t="shared" ref="AH2961:AH2992" si="770">IFERROR($T2961/AG2961,"")</f>
        <v>3.296250515039143E-3</v>
      </c>
      <c r="AI2961" s="31">
        <f t="shared" ref="AI2961:AI2992" si="771">IFERROR(AH2961*$Q2961,"")</f>
        <v>0.48454882571075403</v>
      </c>
      <c r="AJ2961" s="31">
        <f t="shared" ref="AJ2961:AJ2992" si="772">IFERROR(AH2961*$U2961,"")</f>
        <v>0.48454882571075403</v>
      </c>
      <c r="AK2961" s="30">
        <f>IF(W2961="si",($S2961*'COSTOS DE CREDITOS'!$C$27)/DATA!$G2961,"")</f>
        <v>89.248840088614131</v>
      </c>
      <c r="AL2961" s="90">
        <f>IF(W2961="si",'COSTOS DE CREDITOS'!$C$35,"")</f>
        <v>20.421138461538462</v>
      </c>
      <c r="AM2961" s="30">
        <f t="shared" si="762"/>
        <v>800</v>
      </c>
      <c r="AN2961" s="30">
        <f t="shared" si="763"/>
        <v>471.82253677057997</v>
      </c>
      <c r="AO2961" s="30">
        <f t="shared" si="764"/>
        <v>1381.4925153207325</v>
      </c>
      <c r="AP2961" s="30">
        <f t="shared" si="765"/>
        <v>578.39320545641431</v>
      </c>
      <c r="AQ2961" s="19">
        <f t="shared" si="766"/>
        <v>0.29511578115231435</v>
      </c>
    </row>
    <row r="2962" spans="1:43" x14ac:dyDescent="0.2">
      <c r="A2962" s="23" t="s">
        <v>5665</v>
      </c>
      <c r="B2962" s="6" t="s">
        <v>5683</v>
      </c>
      <c r="C2962" s="6" t="s">
        <v>5670</v>
      </c>
      <c r="D2962" s="4">
        <v>173542</v>
      </c>
      <c r="E2962" s="4">
        <v>173883</v>
      </c>
      <c r="F2962" s="5" t="s">
        <v>3709</v>
      </c>
      <c r="G2962" s="2">
        <v>6</v>
      </c>
      <c r="H2962" s="4">
        <v>173885</v>
      </c>
      <c r="I2962" s="5" t="s">
        <v>3711</v>
      </c>
      <c r="J2962" s="15">
        <v>45287</v>
      </c>
      <c r="K2962" s="24">
        <v>1308811377</v>
      </c>
      <c r="L2962" s="15">
        <v>45289</v>
      </c>
      <c r="M2962" s="15">
        <v>45291</v>
      </c>
      <c r="N2962" s="15"/>
      <c r="O2962" s="26">
        <f>VLOOKUP(D2962,quash!A$2:$I$7791,9,FALSE)</f>
        <v>3</v>
      </c>
      <c r="P2962" s="7">
        <v>10000</v>
      </c>
      <c r="Q2962" s="26">
        <v>115</v>
      </c>
      <c r="R2962" s="19">
        <v>3.97705569269148E-2</v>
      </c>
      <c r="S2962" s="93">
        <v>26</v>
      </c>
      <c r="T2962" s="8">
        <v>8000</v>
      </c>
      <c r="U2962" s="4">
        <v>127</v>
      </c>
      <c r="V2962" s="10">
        <v>1779.26</v>
      </c>
      <c r="W2962" s="14" t="s">
        <v>5281</v>
      </c>
      <c r="X2962" s="18">
        <v>0.94102218290367745</v>
      </c>
      <c r="Y2962" s="9">
        <v>7528.17746322942</v>
      </c>
      <c r="Z2962" s="19">
        <f t="shared" si="759"/>
        <v>-5.8977817096322549E-2</v>
      </c>
      <c r="AA2962" s="25">
        <v>1674.3231291531972</v>
      </c>
      <c r="AB2962" s="30">
        <f t="shared" si="760"/>
        <v>31000</v>
      </c>
      <c r="AC2962" s="30">
        <f t="shared" si="767"/>
        <v>0.25806451612903225</v>
      </c>
      <c r="AD2962" s="31">
        <f t="shared" si="768"/>
        <v>29.677419354838708</v>
      </c>
      <c r="AE2962" s="31">
        <f t="shared" si="769"/>
        <v>32.774193548387096</v>
      </c>
      <c r="AG2962" s="30">
        <f t="shared" si="761"/>
        <v>778000</v>
      </c>
      <c r="AH2962" s="30">
        <f t="shared" si="770"/>
        <v>1.0282776349614395E-2</v>
      </c>
      <c r="AI2962" s="31">
        <f t="shared" si="771"/>
        <v>1.1825192802056554</v>
      </c>
      <c r="AJ2962" s="31">
        <f t="shared" si="772"/>
        <v>1.3059125964010281</v>
      </c>
      <c r="AK2962" s="30">
        <f>IF(W2962="si",($S2962*'COSTOS DE CREDITOS'!$C$27)/DATA!$G2962,"")</f>
        <v>89.248840088614131</v>
      </c>
      <c r="AL2962" s="90">
        <f>IF(W2962="si",'COSTOS DE CREDITOS'!$C$35,"")</f>
        <v>20.421138461538462</v>
      </c>
      <c r="AM2962" s="30">
        <f t="shared" si="762"/>
        <v>800</v>
      </c>
      <c r="AN2962" s="30">
        <f t="shared" si="763"/>
        <v>471.82253677057997</v>
      </c>
      <c r="AO2962" s="30">
        <f t="shared" si="764"/>
        <v>1381.4925153207325</v>
      </c>
      <c r="AP2962" s="30">
        <f t="shared" si="765"/>
        <v>292.83061383246468</v>
      </c>
      <c r="AQ2962" s="19">
        <f t="shared" si="766"/>
        <v>0.17489492245177679</v>
      </c>
    </row>
    <row r="2963" spans="1:43" x14ac:dyDescent="0.2">
      <c r="A2963" s="23" t="s">
        <v>5665</v>
      </c>
      <c r="B2963" s="6" t="s">
        <v>5683</v>
      </c>
      <c r="C2963" s="6" t="s">
        <v>5670</v>
      </c>
      <c r="D2963" s="4">
        <v>173422</v>
      </c>
      <c r="E2963" s="4">
        <v>173883</v>
      </c>
      <c r="F2963" s="5" t="s">
        <v>3709</v>
      </c>
      <c r="G2963" s="2">
        <v>6</v>
      </c>
      <c r="H2963" s="4">
        <v>173886</v>
      </c>
      <c r="I2963" s="5" t="s">
        <v>3712</v>
      </c>
      <c r="J2963" s="15">
        <v>45286</v>
      </c>
      <c r="K2963" s="24">
        <v>1307980475</v>
      </c>
      <c r="L2963" s="15">
        <v>45289</v>
      </c>
      <c r="M2963" s="15">
        <v>45291</v>
      </c>
      <c r="N2963" s="15"/>
      <c r="O2963" s="26">
        <f>VLOOKUP(D2963,quash!A$2:$I$7791,9,FALSE)</f>
        <v>1</v>
      </c>
      <c r="P2963" s="7">
        <v>5000</v>
      </c>
      <c r="Q2963" s="26">
        <v>147</v>
      </c>
      <c r="R2963" s="19">
        <v>5.8283715876113994E-2</v>
      </c>
      <c r="S2963" s="93">
        <v>26</v>
      </c>
      <c r="T2963" s="8">
        <v>8000</v>
      </c>
      <c r="U2963" s="4">
        <v>127</v>
      </c>
      <c r="V2963" s="10">
        <v>1779.26</v>
      </c>
      <c r="W2963" s="14" t="s">
        <v>5281</v>
      </c>
      <c r="X2963" s="18">
        <v>0.94102218290367745</v>
      </c>
      <c r="Y2963" s="9">
        <v>7528.17746322942</v>
      </c>
      <c r="Z2963" s="19">
        <f t="shared" si="759"/>
        <v>-5.8977817096322549E-2</v>
      </c>
      <c r="AA2963" s="25">
        <v>1674.3231291531972</v>
      </c>
      <c r="AB2963" s="30">
        <f t="shared" si="760"/>
        <v>195000</v>
      </c>
      <c r="AC2963" s="30">
        <f t="shared" si="767"/>
        <v>4.1025641025641026E-2</v>
      </c>
      <c r="AD2963" s="31">
        <f t="shared" si="768"/>
        <v>6.0307692307692307</v>
      </c>
      <c r="AE2963" s="31">
        <f t="shared" si="769"/>
        <v>5.2102564102564104</v>
      </c>
      <c r="AG2963" s="30">
        <f t="shared" si="761"/>
        <v>2427000</v>
      </c>
      <c r="AH2963" s="30">
        <f t="shared" si="770"/>
        <v>3.296250515039143E-3</v>
      </c>
      <c r="AI2963" s="31">
        <f t="shared" si="771"/>
        <v>0.48454882571075403</v>
      </c>
      <c r="AJ2963" s="31">
        <f t="shared" si="772"/>
        <v>0.41862381540997118</v>
      </c>
      <c r="AK2963" s="30">
        <f>IF(W2963="si",($S2963*'COSTOS DE CREDITOS'!$C$27)/DATA!$G2963,"")</f>
        <v>89.248840088614131</v>
      </c>
      <c r="AL2963" s="90">
        <f>IF(W2963="si",'COSTOS DE CREDITOS'!$C$35,"")</f>
        <v>20.421138461538462</v>
      </c>
      <c r="AM2963" s="30">
        <f t="shared" si="762"/>
        <v>800</v>
      </c>
      <c r="AN2963" s="30">
        <f t="shared" si="763"/>
        <v>471.82253677057997</v>
      </c>
      <c r="AO2963" s="30">
        <f t="shared" si="764"/>
        <v>1381.4925153207325</v>
      </c>
      <c r="AP2963" s="30">
        <f t="shared" si="765"/>
        <v>292.83061383246468</v>
      </c>
      <c r="AQ2963" s="19">
        <f t="shared" si="766"/>
        <v>0.17489492245177679</v>
      </c>
    </row>
    <row r="2964" spans="1:43" x14ac:dyDescent="0.2">
      <c r="A2964" s="23" t="s">
        <v>5665</v>
      </c>
      <c r="B2964" s="6" t="s">
        <v>5674</v>
      </c>
      <c r="C2964" s="6" t="s">
        <v>5670</v>
      </c>
      <c r="D2964" s="4">
        <v>172877</v>
      </c>
      <c r="E2964" s="4">
        <v>173798</v>
      </c>
      <c r="F2964" s="5" t="s">
        <v>3713</v>
      </c>
      <c r="G2964" s="2">
        <v>5</v>
      </c>
      <c r="H2964" s="4">
        <v>173799</v>
      </c>
      <c r="I2964" s="5" t="s">
        <v>3714</v>
      </c>
      <c r="J2964" s="15">
        <v>45279</v>
      </c>
      <c r="K2964" s="24">
        <v>1303865872</v>
      </c>
      <c r="L2964" s="15">
        <v>45289</v>
      </c>
      <c r="M2964" s="15">
        <v>45291</v>
      </c>
      <c r="N2964" s="15"/>
      <c r="O2964" s="26">
        <f>VLOOKUP(D2964,quash!A$2:$I$7791,9,FALSE)</f>
        <v>1</v>
      </c>
      <c r="P2964" s="7">
        <v>10000</v>
      </c>
      <c r="Q2964" s="26">
        <v>110</v>
      </c>
      <c r="R2964" s="19">
        <v>3.3741050530766099E-2</v>
      </c>
      <c r="S2964" s="26">
        <v>16</v>
      </c>
      <c r="T2964" s="8">
        <v>7000</v>
      </c>
      <c r="U2964" s="4">
        <v>142</v>
      </c>
      <c r="V2964" s="10">
        <v>1758.65</v>
      </c>
      <c r="W2964" s="14" t="s">
        <v>5281</v>
      </c>
      <c r="X2964" s="18">
        <v>1</v>
      </c>
      <c r="Y2964" s="9">
        <v>7000</v>
      </c>
      <c r="Z2964" s="19">
        <f t="shared" si="759"/>
        <v>0</v>
      </c>
      <c r="AA2964" s="25">
        <v>1758.65</v>
      </c>
      <c r="AB2964" s="30">
        <f t="shared" si="760"/>
        <v>195000</v>
      </c>
      <c r="AC2964" s="30">
        <f t="shared" si="767"/>
        <v>3.5897435897435895E-2</v>
      </c>
      <c r="AD2964" s="31">
        <f t="shared" si="768"/>
        <v>3.9487179487179485</v>
      </c>
      <c r="AE2964" s="31">
        <f t="shared" si="769"/>
        <v>5.0974358974358971</v>
      </c>
      <c r="AG2964" s="30">
        <f t="shared" si="761"/>
        <v>2427000</v>
      </c>
      <c r="AH2964" s="30">
        <f t="shared" si="770"/>
        <v>2.88421920065925E-3</v>
      </c>
      <c r="AI2964" s="31">
        <f t="shared" si="771"/>
        <v>0.31726411207251748</v>
      </c>
      <c r="AJ2964" s="31">
        <f t="shared" si="772"/>
        <v>0.40955912649361348</v>
      </c>
      <c r="AK2964" s="30">
        <f>IF(W2964="si",($S2964*'COSTOS DE CREDITOS'!$C$27)/DATA!$G2964,"")</f>
        <v>65.906835757745824</v>
      </c>
      <c r="AL2964" s="90">
        <f>IF(W2964="si",'COSTOS DE CREDITOS'!$C$35,"")</f>
        <v>20.421138461538462</v>
      </c>
      <c r="AM2964" s="30">
        <f t="shared" si="762"/>
        <v>430.76923076923077</v>
      </c>
      <c r="AN2964" s="30">
        <f t="shared" si="763"/>
        <v>0</v>
      </c>
      <c r="AO2964" s="30">
        <f t="shared" si="764"/>
        <v>517.09720498851505</v>
      </c>
      <c r="AP2964" s="30">
        <f t="shared" si="765"/>
        <v>1241.5527950114852</v>
      </c>
      <c r="AQ2964" s="19">
        <f t="shared" si="766"/>
        <v>0.70596923493104657</v>
      </c>
    </row>
    <row r="2965" spans="1:43" x14ac:dyDescent="0.2">
      <c r="A2965" s="23" t="s">
        <v>5665</v>
      </c>
      <c r="B2965" s="6" t="s">
        <v>5674</v>
      </c>
      <c r="C2965" s="6" t="s">
        <v>5670</v>
      </c>
      <c r="D2965" s="4">
        <v>172878</v>
      </c>
      <c r="E2965" s="4">
        <v>173798</v>
      </c>
      <c r="F2965" s="5" t="s">
        <v>3713</v>
      </c>
      <c r="G2965" s="2">
        <v>5</v>
      </c>
      <c r="H2965" s="4">
        <v>173800</v>
      </c>
      <c r="I2965" s="5" t="s">
        <v>3715</v>
      </c>
      <c r="J2965" s="15">
        <v>45282</v>
      </c>
      <c r="K2965" s="24">
        <v>1303866024</v>
      </c>
      <c r="L2965" s="15">
        <v>45289</v>
      </c>
      <c r="M2965" s="15">
        <v>45291</v>
      </c>
      <c r="N2965" s="15"/>
      <c r="O2965" s="26">
        <f>VLOOKUP(D2965,quash!A$2:$I$7791,9,FALSE)</f>
        <v>2</v>
      </c>
      <c r="P2965" s="7">
        <v>10000</v>
      </c>
      <c r="Q2965" s="26">
        <v>132</v>
      </c>
      <c r="R2965" s="19">
        <v>5.8283715876113903E-2</v>
      </c>
      <c r="S2965" s="26">
        <v>16</v>
      </c>
      <c r="T2965" s="8">
        <v>7000</v>
      </c>
      <c r="U2965" s="4">
        <v>142</v>
      </c>
      <c r="V2965" s="10">
        <v>1758.65</v>
      </c>
      <c r="W2965" s="14" t="s">
        <v>5281</v>
      </c>
      <c r="X2965" s="18">
        <v>1</v>
      </c>
      <c r="Y2965" s="9">
        <v>7000</v>
      </c>
      <c r="Z2965" s="19">
        <f t="shared" si="759"/>
        <v>0</v>
      </c>
      <c r="AA2965" s="25">
        <v>1758.65</v>
      </c>
      <c r="AB2965" s="30">
        <f t="shared" si="760"/>
        <v>217000</v>
      </c>
      <c r="AC2965" s="30">
        <f t="shared" si="767"/>
        <v>3.2258064516129031E-2</v>
      </c>
      <c r="AD2965" s="31">
        <f t="shared" si="768"/>
        <v>4.258064516129032</v>
      </c>
      <c r="AE2965" s="31">
        <f t="shared" si="769"/>
        <v>4.5806451612903221</v>
      </c>
      <c r="AG2965" s="30">
        <f t="shared" si="761"/>
        <v>1695000</v>
      </c>
      <c r="AH2965" s="30">
        <f t="shared" si="770"/>
        <v>4.1297935103244837E-3</v>
      </c>
      <c r="AI2965" s="31">
        <f t="shared" si="771"/>
        <v>0.54513274336283191</v>
      </c>
      <c r="AJ2965" s="31">
        <f t="shared" si="772"/>
        <v>0.58643067846607666</v>
      </c>
      <c r="AK2965" s="30">
        <f>IF(W2965="si",($S2965*'COSTOS DE CREDITOS'!$C$27)/DATA!$G2965,"")</f>
        <v>65.906835757745824</v>
      </c>
      <c r="AL2965" s="90">
        <f>IF(W2965="si",'COSTOS DE CREDITOS'!$C$35,"")</f>
        <v>20.421138461538462</v>
      </c>
      <c r="AM2965" s="30">
        <f t="shared" si="762"/>
        <v>430.76923076923077</v>
      </c>
      <c r="AN2965" s="30">
        <f t="shared" si="763"/>
        <v>0</v>
      </c>
      <c r="AO2965" s="30">
        <f t="shared" si="764"/>
        <v>517.09720498851505</v>
      </c>
      <c r="AP2965" s="30">
        <f t="shared" si="765"/>
        <v>1241.5527950114852</v>
      </c>
      <c r="AQ2965" s="19">
        <f t="shared" si="766"/>
        <v>0.70596923493104657</v>
      </c>
    </row>
    <row r="2966" spans="1:43" x14ac:dyDescent="0.2">
      <c r="A2966" s="23" t="s">
        <v>5665</v>
      </c>
      <c r="B2966" s="6" t="s">
        <v>5674</v>
      </c>
      <c r="C2966" s="6" t="s">
        <v>5670</v>
      </c>
      <c r="D2966" s="4">
        <v>172895</v>
      </c>
      <c r="E2966" s="4">
        <v>173798</v>
      </c>
      <c r="F2966" s="5" t="s">
        <v>3713</v>
      </c>
      <c r="G2966" s="2">
        <v>5</v>
      </c>
      <c r="H2966" s="4">
        <v>173801</v>
      </c>
      <c r="I2966" s="5" t="s">
        <v>3716</v>
      </c>
      <c r="J2966" s="15">
        <v>45282</v>
      </c>
      <c r="K2966" s="24">
        <v>1303895597</v>
      </c>
      <c r="L2966" s="15">
        <v>45289</v>
      </c>
      <c r="M2966" s="15">
        <v>45291</v>
      </c>
      <c r="N2966" s="15"/>
      <c r="O2966" s="26">
        <f>VLOOKUP(D2966,quash!A$2:$I$7791,9,FALSE)</f>
        <v>1</v>
      </c>
      <c r="P2966" s="7">
        <v>10000</v>
      </c>
      <c r="Q2966" s="26">
        <v>127</v>
      </c>
      <c r="R2966" s="19">
        <v>5.24391097594855E-2</v>
      </c>
      <c r="S2966" s="26">
        <v>16</v>
      </c>
      <c r="T2966" s="8">
        <v>7000</v>
      </c>
      <c r="U2966" s="4">
        <v>142</v>
      </c>
      <c r="V2966" s="10">
        <v>1758.65</v>
      </c>
      <c r="W2966" s="14" t="s">
        <v>5281</v>
      </c>
      <c r="X2966" s="18">
        <v>1</v>
      </c>
      <c r="Y2966" s="9">
        <v>7000</v>
      </c>
      <c r="Z2966" s="19">
        <f t="shared" si="759"/>
        <v>0</v>
      </c>
      <c r="AA2966" s="25">
        <v>1758.65</v>
      </c>
      <c r="AB2966" s="30">
        <f t="shared" si="760"/>
        <v>195000</v>
      </c>
      <c r="AC2966" s="30">
        <f t="shared" si="767"/>
        <v>3.5897435897435895E-2</v>
      </c>
      <c r="AD2966" s="31">
        <f t="shared" si="768"/>
        <v>4.5589743589743588</v>
      </c>
      <c r="AE2966" s="31">
        <f t="shared" si="769"/>
        <v>5.0974358974358971</v>
      </c>
      <c r="AG2966" s="30">
        <f t="shared" si="761"/>
        <v>2427000</v>
      </c>
      <c r="AH2966" s="30">
        <f t="shared" si="770"/>
        <v>2.88421920065925E-3</v>
      </c>
      <c r="AI2966" s="31">
        <f t="shared" si="771"/>
        <v>0.36629583848372477</v>
      </c>
      <c r="AJ2966" s="31">
        <f t="shared" si="772"/>
        <v>0.40955912649361348</v>
      </c>
      <c r="AK2966" s="30">
        <f>IF(W2966="si",($S2966*'COSTOS DE CREDITOS'!$C$27)/DATA!$G2966,"")</f>
        <v>65.906835757745824</v>
      </c>
      <c r="AL2966" s="90">
        <f>IF(W2966="si",'COSTOS DE CREDITOS'!$C$35,"")</f>
        <v>20.421138461538462</v>
      </c>
      <c r="AM2966" s="30">
        <f t="shared" si="762"/>
        <v>430.76923076923077</v>
      </c>
      <c r="AN2966" s="30">
        <f t="shared" si="763"/>
        <v>0</v>
      </c>
      <c r="AO2966" s="30">
        <f t="shared" si="764"/>
        <v>517.09720498851505</v>
      </c>
      <c r="AP2966" s="30">
        <f t="shared" si="765"/>
        <v>1241.5527950114852</v>
      </c>
      <c r="AQ2966" s="19">
        <f t="shared" si="766"/>
        <v>0.70596923493104657</v>
      </c>
    </row>
    <row r="2967" spans="1:43" x14ac:dyDescent="0.2">
      <c r="A2967" s="23" t="s">
        <v>5665</v>
      </c>
      <c r="B2967" s="6" t="s">
        <v>5674</v>
      </c>
      <c r="C2967" s="6" t="s">
        <v>5670</v>
      </c>
      <c r="D2967" s="4">
        <v>173091</v>
      </c>
      <c r="E2967" s="4">
        <v>173798</v>
      </c>
      <c r="F2967" s="5" t="s">
        <v>3713</v>
      </c>
      <c r="G2967" s="2">
        <v>5</v>
      </c>
      <c r="H2967" s="4">
        <v>173802</v>
      </c>
      <c r="I2967" s="5" t="s">
        <v>3717</v>
      </c>
      <c r="J2967" s="15">
        <v>45282</v>
      </c>
      <c r="K2967" s="24">
        <v>1304888588</v>
      </c>
      <c r="L2967" s="15">
        <v>45289</v>
      </c>
      <c r="M2967" s="15">
        <v>45291</v>
      </c>
      <c r="N2967" s="15"/>
      <c r="O2967" s="26">
        <f>VLOOKUP(D2967,quash!A$2:$I$7791,9,FALSE)</f>
        <v>2</v>
      </c>
      <c r="P2967" s="7">
        <v>7000</v>
      </c>
      <c r="Q2967" s="26">
        <v>110</v>
      </c>
      <c r="R2967" s="19">
        <v>0.11226939921536</v>
      </c>
      <c r="S2967" s="26">
        <v>16</v>
      </c>
      <c r="T2967" s="8">
        <v>7000</v>
      </c>
      <c r="U2967" s="4">
        <v>142</v>
      </c>
      <c r="V2967" s="10">
        <v>1758.65</v>
      </c>
      <c r="W2967" s="14" t="s">
        <v>5281</v>
      </c>
      <c r="X2967" s="18">
        <v>1</v>
      </c>
      <c r="Y2967" s="9">
        <v>7000</v>
      </c>
      <c r="Z2967" s="19">
        <f t="shared" si="759"/>
        <v>0</v>
      </c>
      <c r="AA2967" s="25">
        <v>1758.65</v>
      </c>
      <c r="AB2967" s="30">
        <f t="shared" si="760"/>
        <v>217000</v>
      </c>
      <c r="AC2967" s="30">
        <f t="shared" si="767"/>
        <v>3.2258064516129031E-2</v>
      </c>
      <c r="AD2967" s="31">
        <f t="shared" si="768"/>
        <v>3.5483870967741935</v>
      </c>
      <c r="AE2967" s="31">
        <f t="shared" si="769"/>
        <v>4.5806451612903221</v>
      </c>
      <c r="AG2967" s="30">
        <f t="shared" si="761"/>
        <v>1695000</v>
      </c>
      <c r="AH2967" s="30">
        <f t="shared" si="770"/>
        <v>4.1297935103244837E-3</v>
      </c>
      <c r="AI2967" s="31">
        <f t="shared" si="771"/>
        <v>0.45427728613569318</v>
      </c>
      <c r="AJ2967" s="31">
        <f t="shared" si="772"/>
        <v>0.58643067846607666</v>
      </c>
      <c r="AK2967" s="30">
        <f>IF(W2967="si",($S2967*'COSTOS DE CREDITOS'!$C$27)/DATA!$G2967,"")</f>
        <v>65.906835757745824</v>
      </c>
      <c r="AL2967" s="90">
        <f>IF(W2967="si",'COSTOS DE CREDITOS'!$C$35,"")</f>
        <v>20.421138461538462</v>
      </c>
      <c r="AM2967" s="30">
        <f t="shared" si="762"/>
        <v>430.76923076923077</v>
      </c>
      <c r="AN2967" s="30">
        <f t="shared" si="763"/>
        <v>0</v>
      </c>
      <c r="AO2967" s="30">
        <f t="shared" si="764"/>
        <v>517.09720498851505</v>
      </c>
      <c r="AP2967" s="30">
        <f t="shared" si="765"/>
        <v>1241.5527950114852</v>
      </c>
      <c r="AQ2967" s="19">
        <f t="shared" si="766"/>
        <v>0.70596923493104657</v>
      </c>
    </row>
    <row r="2968" spans="1:43" x14ac:dyDescent="0.2">
      <c r="A2968" s="23" t="s">
        <v>5665</v>
      </c>
      <c r="B2968" s="6" t="s">
        <v>5674</v>
      </c>
      <c r="C2968" s="6" t="s">
        <v>5670</v>
      </c>
      <c r="D2968" s="4">
        <v>172875</v>
      </c>
      <c r="E2968" s="4">
        <v>173798</v>
      </c>
      <c r="F2968" s="5" t="s">
        <v>3713</v>
      </c>
      <c r="G2968" s="2">
        <v>5</v>
      </c>
      <c r="H2968" s="4">
        <v>173944</v>
      </c>
      <c r="I2968" s="5" t="s">
        <v>3718</v>
      </c>
      <c r="J2968" s="15">
        <v>45282</v>
      </c>
      <c r="K2968" s="24">
        <v>1303865687</v>
      </c>
      <c r="L2968" s="15">
        <v>45290</v>
      </c>
      <c r="M2968" s="15">
        <v>45291</v>
      </c>
      <c r="N2968" s="15"/>
      <c r="O2968" s="26">
        <f>VLOOKUP(D2968,quash!A$2:$I$7791,9,FALSE)</f>
        <v>2</v>
      </c>
      <c r="P2968" s="7">
        <v>10000</v>
      </c>
      <c r="Q2968" s="26">
        <v>115</v>
      </c>
      <c r="R2968" s="19">
        <v>3.97705569269148E-2</v>
      </c>
      <c r="S2968" s="26">
        <v>16</v>
      </c>
      <c r="T2968" s="8">
        <v>7000</v>
      </c>
      <c r="U2968" s="4">
        <v>142</v>
      </c>
      <c r="V2968" s="10">
        <v>1758.65</v>
      </c>
      <c r="W2968" s="14" t="s">
        <v>5281</v>
      </c>
      <c r="X2968" s="18">
        <v>1</v>
      </c>
      <c r="Y2968" s="9">
        <v>7000</v>
      </c>
      <c r="Z2968" s="19">
        <f t="shared" si="759"/>
        <v>0</v>
      </c>
      <c r="AA2968" s="25">
        <v>1758.65</v>
      </c>
      <c r="AB2968" s="30">
        <f t="shared" si="760"/>
        <v>217000</v>
      </c>
      <c r="AC2968" s="30">
        <f t="shared" si="767"/>
        <v>3.2258064516129031E-2</v>
      </c>
      <c r="AD2968" s="31">
        <f t="shared" si="768"/>
        <v>3.7096774193548385</v>
      </c>
      <c r="AE2968" s="31">
        <f t="shared" si="769"/>
        <v>4.5806451612903221</v>
      </c>
      <c r="AG2968" s="30">
        <f t="shared" si="761"/>
        <v>1695000</v>
      </c>
      <c r="AH2968" s="30">
        <f t="shared" si="770"/>
        <v>4.1297935103244837E-3</v>
      </c>
      <c r="AI2968" s="31">
        <f t="shared" si="771"/>
        <v>0.47492625368731561</v>
      </c>
      <c r="AJ2968" s="31">
        <f t="shared" si="772"/>
        <v>0.58643067846607666</v>
      </c>
      <c r="AK2968" s="30">
        <f>IF(W2968="si",($S2968*'COSTOS DE CREDITOS'!$C$27)/DATA!$G2968,"")</f>
        <v>65.906835757745824</v>
      </c>
      <c r="AL2968" s="90">
        <f>IF(W2968="si",'COSTOS DE CREDITOS'!$C$35,"")</f>
        <v>20.421138461538462</v>
      </c>
      <c r="AM2968" s="30">
        <f t="shared" si="762"/>
        <v>430.76923076923077</v>
      </c>
      <c r="AN2968" s="30">
        <f t="shared" si="763"/>
        <v>0</v>
      </c>
      <c r="AO2968" s="30">
        <f t="shared" si="764"/>
        <v>517.09720498851505</v>
      </c>
      <c r="AP2968" s="30">
        <f t="shared" si="765"/>
        <v>1241.5527950114852</v>
      </c>
      <c r="AQ2968" s="19">
        <f t="shared" si="766"/>
        <v>0.70596923493104657</v>
      </c>
    </row>
    <row r="2969" spans="1:43" x14ac:dyDescent="0.2">
      <c r="A2969" s="23" t="s">
        <v>5665</v>
      </c>
      <c r="B2969" s="6" t="s">
        <v>5675</v>
      </c>
      <c r="C2969" s="6" t="s">
        <v>5667</v>
      </c>
      <c r="D2969" s="4">
        <v>171733</v>
      </c>
      <c r="E2969" s="4">
        <v>173896</v>
      </c>
      <c r="F2969" s="5" t="s">
        <v>84</v>
      </c>
      <c r="G2969" s="2">
        <v>5</v>
      </c>
      <c r="H2969" s="4">
        <v>173928</v>
      </c>
      <c r="I2969" s="5" t="s">
        <v>3719</v>
      </c>
      <c r="J2969" s="15">
        <v>45267</v>
      </c>
      <c r="K2969" s="24">
        <v>1296495982</v>
      </c>
      <c r="L2969" s="15">
        <v>45290</v>
      </c>
      <c r="M2969" s="15">
        <v>45291</v>
      </c>
      <c r="N2969" s="15"/>
      <c r="O2969" s="26">
        <f>VLOOKUP(D2969,quash!A$2:$I$7791,9,FALSE)</f>
        <v>2</v>
      </c>
      <c r="P2969" s="7">
        <v>10000</v>
      </c>
      <c r="Q2969" s="26">
        <v>127</v>
      </c>
      <c r="R2969" s="19">
        <v>5.24391097594855E-2</v>
      </c>
      <c r="S2969" s="26">
        <v>16</v>
      </c>
      <c r="T2969" s="8">
        <v>5000</v>
      </c>
      <c r="U2969" s="4">
        <v>147</v>
      </c>
      <c r="V2969" s="10">
        <v>1303.3399999999999</v>
      </c>
      <c r="W2969" s="14" t="s">
        <v>5281</v>
      </c>
      <c r="X2969" s="18">
        <v>1</v>
      </c>
      <c r="Y2969" s="9">
        <v>5000</v>
      </c>
      <c r="Z2969" s="19">
        <f t="shared" si="759"/>
        <v>0</v>
      </c>
      <c r="AA2969" s="25">
        <v>1303.3399999999999</v>
      </c>
      <c r="AB2969" s="30">
        <f t="shared" si="760"/>
        <v>217000</v>
      </c>
      <c r="AC2969" s="30">
        <f t="shared" si="767"/>
        <v>2.3041474654377881E-2</v>
      </c>
      <c r="AD2969" s="31">
        <f t="shared" si="768"/>
        <v>2.9262672811059911</v>
      </c>
      <c r="AE2969" s="31">
        <f t="shared" si="769"/>
        <v>3.3870967741935485</v>
      </c>
      <c r="AG2969" s="30">
        <f t="shared" si="761"/>
        <v>1695000</v>
      </c>
      <c r="AH2969" s="30">
        <f t="shared" si="770"/>
        <v>2.9498525073746312E-3</v>
      </c>
      <c r="AI2969" s="31">
        <f t="shared" si="771"/>
        <v>0.37463126843657818</v>
      </c>
      <c r="AJ2969" s="31">
        <f t="shared" si="772"/>
        <v>0.4336283185840708</v>
      </c>
      <c r="AK2969" s="30">
        <f>IF(W2969="si",($S2969*'COSTOS DE CREDITOS'!$C$27)/DATA!$G2969,"")</f>
        <v>65.906835757745824</v>
      </c>
      <c r="AL2969" s="90">
        <f>IF(W2969="si",'COSTOS DE CREDITOS'!$C$35,"")</f>
        <v>20.421138461538462</v>
      </c>
      <c r="AM2969" s="30">
        <f t="shared" si="762"/>
        <v>307.69230769230774</v>
      </c>
      <c r="AN2969" s="30">
        <f t="shared" si="763"/>
        <v>0</v>
      </c>
      <c r="AO2969" s="30">
        <f t="shared" si="764"/>
        <v>394.02028191159201</v>
      </c>
      <c r="AP2969" s="30">
        <f t="shared" si="765"/>
        <v>909.31971808840785</v>
      </c>
      <c r="AQ2969" s="19">
        <f t="shared" si="766"/>
        <v>0.69768419452208008</v>
      </c>
    </row>
    <row r="2970" spans="1:43" x14ac:dyDescent="0.2">
      <c r="A2970" s="23" t="s">
        <v>5665</v>
      </c>
      <c r="B2970" s="6" t="s">
        <v>5675</v>
      </c>
      <c r="C2970" s="6" t="s">
        <v>5667</v>
      </c>
      <c r="D2970" s="4">
        <v>173852</v>
      </c>
      <c r="E2970" s="4">
        <v>173896</v>
      </c>
      <c r="F2970" s="5" t="s">
        <v>84</v>
      </c>
      <c r="G2970" s="2">
        <v>5</v>
      </c>
      <c r="H2970" s="4">
        <v>173929</v>
      </c>
      <c r="I2970" s="5" t="s">
        <v>3720</v>
      </c>
      <c r="J2970" s="15">
        <v>45289</v>
      </c>
      <c r="K2970" s="24">
        <v>1310269751</v>
      </c>
      <c r="L2970" s="15">
        <v>45290</v>
      </c>
      <c r="M2970" s="15">
        <v>45291</v>
      </c>
      <c r="N2970" s="15"/>
      <c r="O2970" s="26">
        <f>VLOOKUP(D2970,quash!A$2:$I$7791,9,FALSE)</f>
        <v>2</v>
      </c>
      <c r="P2970" s="7">
        <v>10000</v>
      </c>
      <c r="Q2970" s="26">
        <v>132</v>
      </c>
      <c r="R2970" s="19">
        <v>5.8283715876113903E-2</v>
      </c>
      <c r="S2970" s="26">
        <v>16</v>
      </c>
      <c r="T2970" s="8">
        <v>5000</v>
      </c>
      <c r="U2970" s="4">
        <v>147</v>
      </c>
      <c r="V2970" s="10">
        <v>1303.3399999999999</v>
      </c>
      <c r="W2970" s="14" t="s">
        <v>5281</v>
      </c>
      <c r="X2970" s="18">
        <v>1</v>
      </c>
      <c r="Y2970" s="9">
        <v>5000</v>
      </c>
      <c r="Z2970" s="19">
        <f t="shared" si="759"/>
        <v>0</v>
      </c>
      <c r="AA2970" s="25">
        <v>1303.3399999999999</v>
      </c>
      <c r="AB2970" s="30">
        <f t="shared" si="760"/>
        <v>217000</v>
      </c>
      <c r="AC2970" s="30">
        <f t="shared" si="767"/>
        <v>2.3041474654377881E-2</v>
      </c>
      <c r="AD2970" s="31">
        <f t="shared" si="768"/>
        <v>3.0414746543778803</v>
      </c>
      <c r="AE2970" s="31">
        <f t="shared" si="769"/>
        <v>3.3870967741935485</v>
      </c>
      <c r="AG2970" s="30">
        <f t="shared" si="761"/>
        <v>1695000</v>
      </c>
      <c r="AH2970" s="30">
        <f t="shared" si="770"/>
        <v>2.9498525073746312E-3</v>
      </c>
      <c r="AI2970" s="31">
        <f t="shared" si="771"/>
        <v>0.38938053097345132</v>
      </c>
      <c r="AJ2970" s="31">
        <f t="shared" si="772"/>
        <v>0.4336283185840708</v>
      </c>
      <c r="AK2970" s="30">
        <f>IF(W2970="si",($S2970*'COSTOS DE CREDITOS'!$C$27)/DATA!$G2970,"")</f>
        <v>65.906835757745824</v>
      </c>
      <c r="AL2970" s="90">
        <f>IF(W2970="si",'COSTOS DE CREDITOS'!$C$35,"")</f>
        <v>20.421138461538462</v>
      </c>
      <c r="AM2970" s="30">
        <f t="shared" si="762"/>
        <v>307.69230769230774</v>
      </c>
      <c r="AN2970" s="30">
        <f t="shared" si="763"/>
        <v>0</v>
      </c>
      <c r="AO2970" s="30">
        <f t="shared" si="764"/>
        <v>394.02028191159201</v>
      </c>
      <c r="AP2970" s="30">
        <f t="shared" si="765"/>
        <v>909.31971808840785</v>
      </c>
      <c r="AQ2970" s="19">
        <f t="shared" si="766"/>
        <v>0.69768419452208008</v>
      </c>
    </row>
    <row r="2971" spans="1:43" x14ac:dyDescent="0.2">
      <c r="A2971" s="23" t="s">
        <v>5665</v>
      </c>
      <c r="B2971" s="6" t="s">
        <v>5676</v>
      </c>
      <c r="C2971" s="6" t="s">
        <v>5670</v>
      </c>
      <c r="D2971" s="4">
        <v>170457</v>
      </c>
      <c r="E2971" s="4">
        <v>173992</v>
      </c>
      <c r="F2971" s="5" t="s">
        <v>3721</v>
      </c>
      <c r="G2971" s="2">
        <v>6</v>
      </c>
      <c r="H2971" s="4">
        <v>173993</v>
      </c>
      <c r="I2971" s="5" t="s">
        <v>3722</v>
      </c>
      <c r="J2971" s="15">
        <v>45258</v>
      </c>
      <c r="K2971" s="24">
        <v>1291005955</v>
      </c>
      <c r="L2971" s="15">
        <v>45290</v>
      </c>
      <c r="M2971" s="15">
        <v>45291</v>
      </c>
      <c r="N2971" s="15"/>
      <c r="O2971" s="26">
        <f>VLOOKUP(D2971,quash!A$2:$I$7791,9,FALSE)</f>
        <v>2</v>
      </c>
      <c r="P2971" s="7">
        <v>10000</v>
      </c>
      <c r="Q2971" s="26">
        <v>127</v>
      </c>
      <c r="R2971" s="19">
        <v>5.24391097594855E-2</v>
      </c>
      <c r="S2971" s="26">
        <v>16</v>
      </c>
      <c r="T2971" s="8">
        <v>7000</v>
      </c>
      <c r="U2971" s="4">
        <v>142</v>
      </c>
      <c r="V2971" s="10">
        <v>1758.65</v>
      </c>
      <c r="W2971" s="14" t="s">
        <v>5281</v>
      </c>
      <c r="X2971" s="18">
        <v>1</v>
      </c>
      <c r="Y2971" s="9">
        <v>7000</v>
      </c>
      <c r="Z2971" s="19">
        <f t="shared" si="759"/>
        <v>0</v>
      </c>
      <c r="AA2971" s="25">
        <v>1758.65</v>
      </c>
      <c r="AB2971" s="30">
        <f t="shared" si="760"/>
        <v>217000</v>
      </c>
      <c r="AC2971" s="30">
        <f t="shared" si="767"/>
        <v>3.2258064516129031E-2</v>
      </c>
      <c r="AD2971" s="31">
        <f t="shared" si="768"/>
        <v>4.096774193548387</v>
      </c>
      <c r="AE2971" s="31">
        <f t="shared" si="769"/>
        <v>4.5806451612903221</v>
      </c>
      <c r="AG2971" s="30">
        <f t="shared" si="761"/>
        <v>1695000</v>
      </c>
      <c r="AH2971" s="30">
        <f t="shared" si="770"/>
        <v>4.1297935103244837E-3</v>
      </c>
      <c r="AI2971" s="31">
        <f t="shared" si="771"/>
        <v>0.52448377581120942</v>
      </c>
      <c r="AJ2971" s="31">
        <f t="shared" si="772"/>
        <v>0.58643067846607666</v>
      </c>
      <c r="AK2971" s="30">
        <f>IF(W2971="si",($S2971*'COSTOS DE CREDITOS'!$C$27)/DATA!$G2971,"")</f>
        <v>54.922363131454851</v>
      </c>
      <c r="AL2971" s="90">
        <f>IF(W2971="si",'COSTOS DE CREDITOS'!$C$35,"")</f>
        <v>20.421138461538462</v>
      </c>
      <c r="AM2971" s="30">
        <f t="shared" si="762"/>
        <v>430.76923076923077</v>
      </c>
      <c r="AN2971" s="30">
        <f t="shared" si="763"/>
        <v>0</v>
      </c>
      <c r="AO2971" s="30">
        <f t="shared" si="764"/>
        <v>506.11273236222405</v>
      </c>
      <c r="AP2971" s="30">
        <f t="shared" si="765"/>
        <v>1252.537267637776</v>
      </c>
      <c r="AQ2971" s="19">
        <f t="shared" si="766"/>
        <v>0.71221520350142209</v>
      </c>
    </row>
    <row r="2972" spans="1:43" x14ac:dyDescent="0.2">
      <c r="A2972" s="23" t="s">
        <v>5665</v>
      </c>
      <c r="B2972" s="6" t="s">
        <v>5676</v>
      </c>
      <c r="C2972" s="6" t="s">
        <v>5670</v>
      </c>
      <c r="D2972" s="4">
        <v>171607</v>
      </c>
      <c r="E2972" s="4">
        <v>173992</v>
      </c>
      <c r="F2972" s="5" t="s">
        <v>3721</v>
      </c>
      <c r="G2972" s="2">
        <v>6</v>
      </c>
      <c r="H2972" s="4">
        <v>173995</v>
      </c>
      <c r="I2972" s="5" t="s">
        <v>3723</v>
      </c>
      <c r="J2972" s="15">
        <v>45266</v>
      </c>
      <c r="K2972" s="24">
        <v>1295799799</v>
      </c>
      <c r="L2972" s="15">
        <v>45290</v>
      </c>
      <c r="M2972" s="15">
        <v>45291</v>
      </c>
      <c r="N2972" s="15"/>
      <c r="O2972" s="26">
        <f>VLOOKUP(D2972,quash!A$2:$I$7791,9,FALSE)</f>
        <v>1</v>
      </c>
      <c r="P2972" s="7">
        <v>5000</v>
      </c>
      <c r="Q2972" s="26">
        <v>147</v>
      </c>
      <c r="R2972" s="19">
        <v>0.11226939921535857</v>
      </c>
      <c r="S2972" s="26">
        <v>16</v>
      </c>
      <c r="T2972" s="8">
        <v>7000</v>
      </c>
      <c r="U2972" s="4">
        <v>142</v>
      </c>
      <c r="V2972" s="10">
        <v>1758.65</v>
      </c>
      <c r="W2972" s="14" t="s">
        <v>5281</v>
      </c>
      <c r="X2972" s="18">
        <v>1</v>
      </c>
      <c r="Y2972" s="9">
        <v>7000</v>
      </c>
      <c r="Z2972" s="19">
        <f t="shared" si="759"/>
        <v>0</v>
      </c>
      <c r="AA2972" s="25">
        <v>1758.65</v>
      </c>
      <c r="AB2972" s="30">
        <f t="shared" si="760"/>
        <v>195000</v>
      </c>
      <c r="AC2972" s="30">
        <f t="shared" si="767"/>
        <v>3.5897435897435895E-2</v>
      </c>
      <c r="AD2972" s="31">
        <f t="shared" si="768"/>
        <v>5.2769230769230768</v>
      </c>
      <c r="AE2972" s="31">
        <f t="shared" si="769"/>
        <v>5.0974358974358971</v>
      </c>
      <c r="AG2972" s="30">
        <f t="shared" si="761"/>
        <v>2427000</v>
      </c>
      <c r="AH2972" s="30">
        <f t="shared" si="770"/>
        <v>2.88421920065925E-3</v>
      </c>
      <c r="AI2972" s="31">
        <f t="shared" si="771"/>
        <v>0.42398022249690975</v>
      </c>
      <c r="AJ2972" s="31">
        <f t="shared" si="772"/>
        <v>0.40955912649361348</v>
      </c>
      <c r="AK2972" s="30">
        <f>IF(W2972="si",($S2972*'COSTOS DE CREDITOS'!$C$27)/DATA!$G2972,"")</f>
        <v>54.922363131454851</v>
      </c>
      <c r="AL2972" s="90">
        <f>IF(W2972="si",'COSTOS DE CREDITOS'!$C$35,"")</f>
        <v>20.421138461538462</v>
      </c>
      <c r="AM2972" s="30">
        <f t="shared" si="762"/>
        <v>430.76923076923077</v>
      </c>
      <c r="AN2972" s="30">
        <f t="shared" si="763"/>
        <v>0</v>
      </c>
      <c r="AO2972" s="30">
        <f t="shared" si="764"/>
        <v>506.11273236222405</v>
      </c>
      <c r="AP2972" s="30">
        <f t="shared" si="765"/>
        <v>1252.537267637776</v>
      </c>
      <c r="AQ2972" s="19">
        <f t="shared" si="766"/>
        <v>0.71221520350142209</v>
      </c>
    </row>
    <row r="2973" spans="1:43" x14ac:dyDescent="0.2">
      <c r="A2973" s="23" t="s">
        <v>5665</v>
      </c>
      <c r="B2973" s="6" t="s">
        <v>5676</v>
      </c>
      <c r="C2973" s="6" t="s">
        <v>5670</v>
      </c>
      <c r="D2973" s="4">
        <v>173112</v>
      </c>
      <c r="E2973" s="4">
        <v>173992</v>
      </c>
      <c r="F2973" s="5" t="s">
        <v>3721</v>
      </c>
      <c r="G2973" s="2">
        <v>6</v>
      </c>
      <c r="H2973" s="4">
        <v>173996</v>
      </c>
      <c r="I2973" s="5" t="s">
        <v>3724</v>
      </c>
      <c r="J2973" s="15">
        <v>45281</v>
      </c>
      <c r="K2973" s="24">
        <v>1305209433</v>
      </c>
      <c r="L2973" s="15">
        <v>45290</v>
      </c>
      <c r="M2973" s="15">
        <v>45291</v>
      </c>
      <c r="N2973" s="15"/>
      <c r="O2973" s="26">
        <f>VLOOKUP(D2973,quash!A$2:$I$7791,9,FALSE)</f>
        <v>4</v>
      </c>
      <c r="P2973" s="7">
        <v>5000</v>
      </c>
      <c r="Q2973" s="26">
        <v>147</v>
      </c>
      <c r="R2973" s="19">
        <v>0.11226939921536</v>
      </c>
      <c r="S2973" s="26">
        <v>16</v>
      </c>
      <c r="T2973" s="8">
        <v>7000</v>
      </c>
      <c r="U2973" s="4">
        <v>142</v>
      </c>
      <c r="V2973" s="10">
        <v>1758.65</v>
      </c>
      <c r="W2973" s="14" t="s">
        <v>5281</v>
      </c>
      <c r="X2973" s="18">
        <v>1</v>
      </c>
      <c r="Y2973" s="9">
        <v>7000</v>
      </c>
      <c r="Z2973" s="19">
        <f t="shared" si="759"/>
        <v>0</v>
      </c>
      <c r="AA2973" s="25">
        <v>1758.65</v>
      </c>
      <c r="AB2973" s="30">
        <f t="shared" si="760"/>
        <v>63000</v>
      </c>
      <c r="AC2973" s="30">
        <f t="shared" si="767"/>
        <v>0.1111111111111111</v>
      </c>
      <c r="AD2973" s="31">
        <f t="shared" si="768"/>
        <v>16.333333333333332</v>
      </c>
      <c r="AE2973" s="31">
        <f t="shared" si="769"/>
        <v>15.777777777777777</v>
      </c>
      <c r="AG2973" s="30">
        <f t="shared" si="761"/>
        <v>927000</v>
      </c>
      <c r="AH2973" s="30">
        <f t="shared" si="770"/>
        <v>7.551240560949299E-3</v>
      </c>
      <c r="AI2973" s="31">
        <f t="shared" si="771"/>
        <v>1.110032362459547</v>
      </c>
      <c r="AJ2973" s="31">
        <f t="shared" si="772"/>
        <v>1.0722761596548005</v>
      </c>
      <c r="AK2973" s="30">
        <f>IF(W2973="si",($S2973*'COSTOS DE CREDITOS'!$C$27)/DATA!$G2973,"")</f>
        <v>54.922363131454851</v>
      </c>
      <c r="AL2973" s="90">
        <f>IF(W2973="si",'COSTOS DE CREDITOS'!$C$35,"")</f>
        <v>20.421138461538462</v>
      </c>
      <c r="AM2973" s="30">
        <f t="shared" si="762"/>
        <v>430.76923076923077</v>
      </c>
      <c r="AN2973" s="30">
        <f t="shared" si="763"/>
        <v>0</v>
      </c>
      <c r="AO2973" s="30">
        <f t="shared" si="764"/>
        <v>506.11273236222405</v>
      </c>
      <c r="AP2973" s="30">
        <f t="shared" si="765"/>
        <v>1252.537267637776</v>
      </c>
      <c r="AQ2973" s="19">
        <f t="shared" si="766"/>
        <v>0.71221520350142209</v>
      </c>
    </row>
    <row r="2974" spans="1:43" x14ac:dyDescent="0.2">
      <c r="A2974" s="23" t="s">
        <v>5665</v>
      </c>
      <c r="B2974" s="6" t="s">
        <v>5676</v>
      </c>
      <c r="C2974" s="6" t="s">
        <v>5670</v>
      </c>
      <c r="D2974" s="4">
        <v>170443</v>
      </c>
      <c r="E2974" s="4">
        <v>173992</v>
      </c>
      <c r="F2974" s="5" t="s">
        <v>3721</v>
      </c>
      <c r="G2974" s="2">
        <v>6</v>
      </c>
      <c r="H2974" s="4">
        <v>173997</v>
      </c>
      <c r="I2974" s="5" t="s">
        <v>3725</v>
      </c>
      <c r="J2974" s="15">
        <v>45282</v>
      </c>
      <c r="K2974" s="24">
        <v>1291015074</v>
      </c>
      <c r="L2974" s="15">
        <v>45290</v>
      </c>
      <c r="M2974" s="15">
        <v>45291</v>
      </c>
      <c r="N2974" s="15"/>
      <c r="O2974" s="26">
        <f>VLOOKUP(D2974,quash!A$2:$I$7791,9,FALSE)</f>
        <v>2</v>
      </c>
      <c r="P2974" s="7">
        <v>5000</v>
      </c>
      <c r="Q2974" s="26">
        <v>147</v>
      </c>
      <c r="R2974" s="19">
        <v>0.11226939921536</v>
      </c>
      <c r="S2974" s="26">
        <v>16</v>
      </c>
      <c r="T2974" s="8">
        <v>7000</v>
      </c>
      <c r="U2974" s="4">
        <v>142</v>
      </c>
      <c r="V2974" s="10">
        <v>1758.65</v>
      </c>
      <c r="W2974" s="14" t="s">
        <v>5281</v>
      </c>
      <c r="X2974" s="18">
        <v>1</v>
      </c>
      <c r="Y2974" s="9">
        <v>7000</v>
      </c>
      <c r="Z2974" s="19">
        <f t="shared" si="759"/>
        <v>0</v>
      </c>
      <c r="AA2974" s="25">
        <v>1758.65</v>
      </c>
      <c r="AB2974" s="30">
        <f t="shared" si="760"/>
        <v>217000</v>
      </c>
      <c r="AC2974" s="30">
        <f t="shared" si="767"/>
        <v>3.2258064516129031E-2</v>
      </c>
      <c r="AD2974" s="31">
        <f t="shared" si="768"/>
        <v>4.741935483870968</v>
      </c>
      <c r="AE2974" s="31">
        <f t="shared" si="769"/>
        <v>4.5806451612903221</v>
      </c>
      <c r="AG2974" s="30">
        <f t="shared" si="761"/>
        <v>1695000</v>
      </c>
      <c r="AH2974" s="30">
        <f t="shared" si="770"/>
        <v>4.1297935103244837E-3</v>
      </c>
      <c r="AI2974" s="31">
        <f t="shared" si="771"/>
        <v>0.60707964601769915</v>
      </c>
      <c r="AJ2974" s="31">
        <f t="shared" si="772"/>
        <v>0.58643067846607666</v>
      </c>
      <c r="AK2974" s="30">
        <f>IF(W2974="si",($S2974*'COSTOS DE CREDITOS'!$C$27)/DATA!$G2974,"")</f>
        <v>54.922363131454851</v>
      </c>
      <c r="AL2974" s="90">
        <f>IF(W2974="si",'COSTOS DE CREDITOS'!$C$35,"")</f>
        <v>20.421138461538462</v>
      </c>
      <c r="AM2974" s="30">
        <f t="shared" si="762"/>
        <v>430.76923076923077</v>
      </c>
      <c r="AN2974" s="30">
        <f t="shared" si="763"/>
        <v>0</v>
      </c>
      <c r="AO2974" s="30">
        <f t="shared" si="764"/>
        <v>506.11273236222405</v>
      </c>
      <c r="AP2974" s="30">
        <f t="shared" si="765"/>
        <v>1252.537267637776</v>
      </c>
      <c r="AQ2974" s="19">
        <f t="shared" si="766"/>
        <v>0.71221520350142209</v>
      </c>
    </row>
    <row r="2975" spans="1:43" x14ac:dyDescent="0.2">
      <c r="A2975" s="23" t="s">
        <v>5665</v>
      </c>
      <c r="B2975" s="6" t="s">
        <v>5676</v>
      </c>
      <c r="C2975" s="6" t="s">
        <v>5670</v>
      </c>
      <c r="D2975" s="4">
        <v>173180</v>
      </c>
      <c r="E2975" s="4">
        <v>173992</v>
      </c>
      <c r="F2975" s="5" t="s">
        <v>3721</v>
      </c>
      <c r="G2975" s="2">
        <v>6</v>
      </c>
      <c r="H2975" s="4">
        <v>173998</v>
      </c>
      <c r="I2975" s="5" t="s">
        <v>3726</v>
      </c>
      <c r="J2975" s="15">
        <v>45282</v>
      </c>
      <c r="K2975" s="24">
        <v>1306608952</v>
      </c>
      <c r="L2975" s="15">
        <v>45290</v>
      </c>
      <c r="M2975" s="15">
        <v>45291</v>
      </c>
      <c r="N2975" s="15"/>
      <c r="O2975" s="26">
        <f>VLOOKUP(D2975,quash!A$2:$I$7791,9,FALSE)</f>
        <v>2</v>
      </c>
      <c r="P2975" s="7">
        <v>5000</v>
      </c>
      <c r="Q2975" s="26">
        <v>147</v>
      </c>
      <c r="R2975" s="19">
        <v>7.9000519063171556E-2</v>
      </c>
      <c r="S2975" s="26">
        <v>16</v>
      </c>
      <c r="T2975" s="8">
        <v>7000</v>
      </c>
      <c r="U2975" s="4">
        <v>142</v>
      </c>
      <c r="V2975" s="10">
        <v>1758.65</v>
      </c>
      <c r="W2975" s="14" t="s">
        <v>5281</v>
      </c>
      <c r="X2975" s="18">
        <v>1</v>
      </c>
      <c r="Y2975" s="9">
        <v>7000</v>
      </c>
      <c r="Z2975" s="19">
        <f t="shared" si="759"/>
        <v>0</v>
      </c>
      <c r="AA2975" s="25">
        <v>1758.65</v>
      </c>
      <c r="AB2975" s="30">
        <f t="shared" si="760"/>
        <v>217000</v>
      </c>
      <c r="AC2975" s="30">
        <f t="shared" si="767"/>
        <v>3.2258064516129031E-2</v>
      </c>
      <c r="AD2975" s="31">
        <f t="shared" si="768"/>
        <v>4.741935483870968</v>
      </c>
      <c r="AE2975" s="31">
        <f t="shared" si="769"/>
        <v>4.5806451612903221</v>
      </c>
      <c r="AG2975" s="30">
        <f t="shared" si="761"/>
        <v>1695000</v>
      </c>
      <c r="AH2975" s="30">
        <f t="shared" si="770"/>
        <v>4.1297935103244837E-3</v>
      </c>
      <c r="AI2975" s="31">
        <f t="shared" si="771"/>
        <v>0.60707964601769915</v>
      </c>
      <c r="AJ2975" s="31">
        <f t="shared" si="772"/>
        <v>0.58643067846607666</v>
      </c>
      <c r="AK2975" s="30">
        <f>IF(W2975="si",($S2975*'COSTOS DE CREDITOS'!$C$27)/DATA!$G2975,"")</f>
        <v>54.922363131454851</v>
      </c>
      <c r="AL2975" s="90">
        <f>IF(W2975="si",'COSTOS DE CREDITOS'!$C$35,"")</f>
        <v>20.421138461538462</v>
      </c>
      <c r="AM2975" s="30">
        <f t="shared" si="762"/>
        <v>430.76923076923077</v>
      </c>
      <c r="AN2975" s="30">
        <f t="shared" si="763"/>
        <v>0</v>
      </c>
      <c r="AO2975" s="30">
        <f t="shared" si="764"/>
        <v>506.11273236222405</v>
      </c>
      <c r="AP2975" s="30">
        <f t="shared" si="765"/>
        <v>1252.537267637776</v>
      </c>
      <c r="AQ2975" s="19">
        <f t="shared" si="766"/>
        <v>0.71221520350142209</v>
      </c>
    </row>
    <row r="2976" spans="1:43" x14ac:dyDescent="0.2">
      <c r="A2976" s="23" t="s">
        <v>5665</v>
      </c>
      <c r="B2976" s="6" t="s">
        <v>5677</v>
      </c>
      <c r="C2976" s="6" t="s">
        <v>5667</v>
      </c>
      <c r="D2976" s="4">
        <v>173713</v>
      </c>
      <c r="E2976" s="4">
        <v>174000</v>
      </c>
      <c r="F2976" s="5" t="s">
        <v>3727</v>
      </c>
      <c r="G2976" s="2">
        <v>5</v>
      </c>
      <c r="H2976" s="4">
        <v>174001</v>
      </c>
      <c r="I2976" s="5" t="s">
        <v>3728</v>
      </c>
      <c r="J2976" s="15">
        <v>45288</v>
      </c>
      <c r="K2976" s="24">
        <v>1309787545</v>
      </c>
      <c r="L2976" s="15">
        <v>45290</v>
      </c>
      <c r="M2976" s="15">
        <v>45291</v>
      </c>
      <c r="N2976" s="15"/>
      <c r="O2976" s="26">
        <f>VLOOKUP(D2976,quash!A$2:$I$7791,9,FALSE)</f>
        <v>2</v>
      </c>
      <c r="P2976" s="7">
        <v>10000</v>
      </c>
      <c r="Q2976" s="26">
        <v>110</v>
      </c>
      <c r="R2976" s="19">
        <v>3.3741050530766099E-2</v>
      </c>
      <c r="S2976" s="93">
        <v>26</v>
      </c>
      <c r="T2976" s="8">
        <v>10000</v>
      </c>
      <c r="U2976" s="4">
        <v>142</v>
      </c>
      <c r="V2976" s="10">
        <v>2510.34</v>
      </c>
      <c r="W2976" s="14" t="s">
        <v>5281</v>
      </c>
      <c r="X2976" s="18">
        <v>0.93462508171864789</v>
      </c>
      <c r="Y2976" s="9">
        <v>9346.2508171864793</v>
      </c>
      <c r="Z2976" s="19">
        <f t="shared" si="759"/>
        <v>-6.5374918281352112E-2</v>
      </c>
      <c r="AA2976" s="25">
        <v>2346.2267276415905</v>
      </c>
      <c r="AB2976" s="30">
        <f t="shared" si="760"/>
        <v>217000</v>
      </c>
      <c r="AC2976" s="30">
        <f t="shared" si="767"/>
        <v>4.6082949308755762E-2</v>
      </c>
      <c r="AD2976" s="31">
        <f t="shared" si="768"/>
        <v>5.0691244239631335</v>
      </c>
      <c r="AE2976" s="31">
        <f t="shared" si="769"/>
        <v>6.5437788018433185</v>
      </c>
      <c r="AG2976" s="30">
        <f t="shared" si="761"/>
        <v>1695000</v>
      </c>
      <c r="AH2976" s="30">
        <f t="shared" si="770"/>
        <v>5.8997050147492625E-3</v>
      </c>
      <c r="AI2976" s="31">
        <f t="shared" si="771"/>
        <v>0.64896755162241893</v>
      </c>
      <c r="AJ2976" s="31">
        <f t="shared" si="772"/>
        <v>0.83775811209439532</v>
      </c>
      <c r="AK2976" s="30">
        <f>IF(W2976="si",($S2976*'COSTOS DE CREDITOS'!$C$27)/DATA!$G2976,"")</f>
        <v>107.09860810633695</v>
      </c>
      <c r="AL2976" s="90">
        <f>IF(W2976="si",'COSTOS DE CREDITOS'!$C$35,"")</f>
        <v>20.421138461538462</v>
      </c>
      <c r="AM2976" s="30">
        <f t="shared" si="762"/>
        <v>1000</v>
      </c>
      <c r="AN2976" s="30">
        <f t="shared" si="763"/>
        <v>653.74918281352075</v>
      </c>
      <c r="AO2976" s="30">
        <f t="shared" si="764"/>
        <v>1781.2689293813962</v>
      </c>
      <c r="AP2976" s="30">
        <f t="shared" si="765"/>
        <v>564.95779826019429</v>
      </c>
      <c r="AQ2976" s="19">
        <f t="shared" si="766"/>
        <v>0.24079420441522531</v>
      </c>
    </row>
    <row r="2977" spans="1:43" x14ac:dyDescent="0.2">
      <c r="A2977" s="23" t="s">
        <v>5665</v>
      </c>
      <c r="B2977" s="6" t="s">
        <v>5677</v>
      </c>
      <c r="C2977" s="6" t="s">
        <v>5667</v>
      </c>
      <c r="D2977" s="4">
        <v>173176</v>
      </c>
      <c r="E2977" s="4">
        <v>174000</v>
      </c>
      <c r="F2977" s="5" t="s">
        <v>3727</v>
      </c>
      <c r="G2977" s="2">
        <v>5</v>
      </c>
      <c r="H2977" s="4">
        <v>174002</v>
      </c>
      <c r="I2977" s="5" t="s">
        <v>3729</v>
      </c>
      <c r="J2977" s="15">
        <v>45281</v>
      </c>
      <c r="K2977" s="24">
        <v>1305372684</v>
      </c>
      <c r="L2977" s="15">
        <v>45290</v>
      </c>
      <c r="M2977" s="15">
        <v>45291</v>
      </c>
      <c r="N2977" s="15"/>
      <c r="O2977" s="26" t="e">
        <f>VLOOKUP(D2977,quash!A$2:$I$7791,9,FALSE)</f>
        <v>#N/A</v>
      </c>
      <c r="P2977" s="7">
        <v>7000</v>
      </c>
      <c r="Q2977" s="26">
        <v>126</v>
      </c>
      <c r="R2977" s="19">
        <v>3.3741050530766176E-2</v>
      </c>
      <c r="S2977" s="93">
        <v>26</v>
      </c>
      <c r="T2977" s="8">
        <v>10000</v>
      </c>
      <c r="U2977" s="4">
        <v>142</v>
      </c>
      <c r="V2977" s="10">
        <v>2510.34</v>
      </c>
      <c r="W2977" s="14" t="s">
        <v>5281</v>
      </c>
      <c r="X2977" s="18">
        <v>0.93462508171864789</v>
      </c>
      <c r="Y2977" s="9">
        <v>9346.2508171864793</v>
      </c>
      <c r="Z2977" s="19">
        <f t="shared" si="759"/>
        <v>-6.5374918281352112E-2</v>
      </c>
      <c r="AA2977" s="25">
        <v>2346.2267276415905</v>
      </c>
      <c r="AB2977" s="30">
        <f t="shared" si="760"/>
        <v>1015000</v>
      </c>
      <c r="AC2977" s="30">
        <f t="shared" si="767"/>
        <v>9.852216748768473E-3</v>
      </c>
      <c r="AD2977" s="31">
        <f t="shared" si="768"/>
        <v>1.2413793103448276</v>
      </c>
      <c r="AE2977" s="31">
        <f t="shared" si="769"/>
        <v>1.3990147783251232</v>
      </c>
      <c r="AG2977" s="30">
        <f t="shared" si="761"/>
        <v>6126000</v>
      </c>
      <c r="AH2977" s="30">
        <f t="shared" si="770"/>
        <v>1.632386549134835E-3</v>
      </c>
      <c r="AI2977" s="31">
        <f t="shared" si="771"/>
        <v>0.20568070519098922</v>
      </c>
      <c r="AJ2977" s="31">
        <f t="shared" si="772"/>
        <v>0.23179888997714657</v>
      </c>
      <c r="AK2977" s="30">
        <f>IF(W2977="si",($S2977*'COSTOS DE CREDITOS'!$C$27)/DATA!$G2977,"")</f>
        <v>107.09860810633695</v>
      </c>
      <c r="AL2977" s="90">
        <f>IF(W2977="si",'COSTOS DE CREDITOS'!$C$35,"")</f>
        <v>20.421138461538462</v>
      </c>
      <c r="AM2977" s="30">
        <f t="shared" si="762"/>
        <v>1000</v>
      </c>
      <c r="AN2977" s="30">
        <f t="shared" si="763"/>
        <v>653.74918281352075</v>
      </c>
      <c r="AO2977" s="30">
        <f t="shared" si="764"/>
        <v>1781.2689293813962</v>
      </c>
      <c r="AP2977" s="30">
        <f t="shared" si="765"/>
        <v>564.95779826019429</v>
      </c>
      <c r="AQ2977" s="19">
        <f t="shared" si="766"/>
        <v>0.24079420441522531</v>
      </c>
    </row>
    <row r="2978" spans="1:43" x14ac:dyDescent="0.2">
      <c r="A2978" s="23" t="s">
        <v>5665</v>
      </c>
      <c r="B2978" s="6" t="s">
        <v>5677</v>
      </c>
      <c r="C2978" s="6" t="s">
        <v>5667</v>
      </c>
      <c r="D2978" s="4">
        <v>169793</v>
      </c>
      <c r="E2978" s="4">
        <v>174000</v>
      </c>
      <c r="F2978" s="5" t="s">
        <v>3727</v>
      </c>
      <c r="G2978" s="2">
        <v>5</v>
      </c>
      <c r="H2978" s="4">
        <v>174003</v>
      </c>
      <c r="I2978" s="5" t="s">
        <v>3730</v>
      </c>
      <c r="J2978" s="15">
        <v>45251</v>
      </c>
      <c r="K2978" s="24">
        <v>1284636403</v>
      </c>
      <c r="L2978" s="15">
        <v>45290</v>
      </c>
      <c r="M2978" s="15">
        <v>45291</v>
      </c>
      <c r="N2978" s="15"/>
      <c r="O2978" s="26" t="e">
        <f>VLOOKUP(D2978,quash!A$2:$I$7791,9,FALSE)</f>
        <v>#N/A</v>
      </c>
      <c r="P2978" s="7">
        <v>8000</v>
      </c>
      <c r="Q2978" s="26">
        <v>138</v>
      </c>
      <c r="R2978" s="19">
        <v>3.9770556926914676E-2</v>
      </c>
      <c r="S2978" s="93">
        <v>26</v>
      </c>
      <c r="T2978" s="8">
        <v>10000</v>
      </c>
      <c r="U2978" s="4">
        <v>142</v>
      </c>
      <c r="V2978" s="10">
        <v>2510.34</v>
      </c>
      <c r="W2978" s="14" t="s">
        <v>5281</v>
      </c>
      <c r="X2978" s="18">
        <v>0.93462508171864789</v>
      </c>
      <c r="Y2978" s="9">
        <v>9346.2508171864793</v>
      </c>
      <c r="Z2978" s="19">
        <f t="shared" si="759"/>
        <v>-6.5374918281352112E-2</v>
      </c>
      <c r="AA2978" s="25">
        <v>2346.2267276415905</v>
      </c>
      <c r="AB2978" s="30">
        <f t="shared" si="760"/>
        <v>1015000</v>
      </c>
      <c r="AC2978" s="30">
        <f t="shared" si="767"/>
        <v>9.852216748768473E-3</v>
      </c>
      <c r="AD2978" s="31">
        <f t="shared" si="768"/>
        <v>1.3596059113300494</v>
      </c>
      <c r="AE2978" s="31">
        <f t="shared" si="769"/>
        <v>1.3990147783251232</v>
      </c>
      <c r="AG2978" s="30">
        <f t="shared" si="761"/>
        <v>6126000</v>
      </c>
      <c r="AH2978" s="30">
        <f t="shared" si="770"/>
        <v>1.632386549134835E-3</v>
      </c>
      <c r="AI2978" s="31">
        <f t="shared" si="771"/>
        <v>0.22526934378060723</v>
      </c>
      <c r="AJ2978" s="31">
        <f t="shared" si="772"/>
        <v>0.23179888997714657</v>
      </c>
      <c r="AK2978" s="30">
        <f>IF(W2978="si",($S2978*'COSTOS DE CREDITOS'!$C$27)/DATA!$G2978,"")</f>
        <v>107.09860810633695</v>
      </c>
      <c r="AL2978" s="90">
        <f>IF(W2978="si",'COSTOS DE CREDITOS'!$C$35,"")</f>
        <v>20.421138461538462</v>
      </c>
      <c r="AM2978" s="30">
        <f t="shared" si="762"/>
        <v>1000</v>
      </c>
      <c r="AN2978" s="30">
        <f t="shared" si="763"/>
        <v>653.74918281352075</v>
      </c>
      <c r="AO2978" s="30">
        <f t="shared" si="764"/>
        <v>1781.2689293813962</v>
      </c>
      <c r="AP2978" s="30">
        <f t="shared" si="765"/>
        <v>564.95779826019429</v>
      </c>
      <c r="AQ2978" s="19">
        <f t="shared" si="766"/>
        <v>0.24079420441522531</v>
      </c>
    </row>
    <row r="2979" spans="1:43" x14ac:dyDescent="0.2">
      <c r="A2979" s="23" t="s">
        <v>5665</v>
      </c>
      <c r="B2979" s="6" t="s">
        <v>5677</v>
      </c>
      <c r="C2979" s="6" t="s">
        <v>5667</v>
      </c>
      <c r="D2979" s="4">
        <v>172759</v>
      </c>
      <c r="E2979" s="4">
        <v>174000</v>
      </c>
      <c r="F2979" s="5" t="s">
        <v>3727</v>
      </c>
      <c r="G2979" s="2">
        <v>5</v>
      </c>
      <c r="H2979" s="4">
        <v>174004</v>
      </c>
      <c r="I2979" s="5" t="s">
        <v>3731</v>
      </c>
      <c r="J2979" s="15">
        <v>45279</v>
      </c>
      <c r="K2979" s="24">
        <v>1303100306</v>
      </c>
      <c r="L2979" s="15">
        <v>45290</v>
      </c>
      <c r="M2979" s="15">
        <v>45291</v>
      </c>
      <c r="N2979" s="15"/>
      <c r="O2979" s="26">
        <f>VLOOKUP(D2979,quash!A$2:$I$7791,9,FALSE)</f>
        <v>3</v>
      </c>
      <c r="P2979" s="7">
        <v>10000</v>
      </c>
      <c r="Q2979" s="26">
        <v>115</v>
      </c>
      <c r="R2979" s="19">
        <v>3.97705569269148E-2</v>
      </c>
      <c r="S2979" s="93">
        <v>26</v>
      </c>
      <c r="T2979" s="8">
        <v>5000</v>
      </c>
      <c r="U2979" s="4">
        <v>147</v>
      </c>
      <c r="V2979" s="10">
        <v>1303.3399999999999</v>
      </c>
      <c r="W2979" s="14" t="s">
        <v>5281</v>
      </c>
      <c r="X2979" s="18">
        <v>0.93462508171864789</v>
      </c>
      <c r="Y2979" s="9">
        <v>4673.1254085932396</v>
      </c>
      <c r="Z2979" s="19">
        <f t="shared" si="759"/>
        <v>-6.5374918281352112E-2</v>
      </c>
      <c r="AA2979" s="25">
        <v>1218.1342540071826</v>
      </c>
      <c r="AB2979" s="30">
        <f t="shared" si="760"/>
        <v>31000</v>
      </c>
      <c r="AC2979" s="30">
        <f t="shared" si="767"/>
        <v>0.16129032258064516</v>
      </c>
      <c r="AD2979" s="31">
        <f t="shared" si="768"/>
        <v>18.548387096774192</v>
      </c>
      <c r="AE2979" s="31">
        <f t="shared" si="769"/>
        <v>23.709677419354836</v>
      </c>
      <c r="AG2979" s="30">
        <f t="shared" si="761"/>
        <v>778000</v>
      </c>
      <c r="AH2979" s="30">
        <f t="shared" si="770"/>
        <v>6.4267352185089976E-3</v>
      </c>
      <c r="AI2979" s="31">
        <f t="shared" si="771"/>
        <v>0.73907455012853474</v>
      </c>
      <c r="AJ2979" s="31">
        <f t="shared" si="772"/>
        <v>0.94473007712082269</v>
      </c>
      <c r="AK2979" s="30">
        <f>IF(W2979="si",($S2979*'COSTOS DE CREDITOS'!$C$27)/DATA!$G2979,"")</f>
        <v>107.09860810633695</v>
      </c>
      <c r="AL2979" s="90">
        <f>IF(W2979="si",'COSTOS DE CREDITOS'!$C$35,"")</f>
        <v>20.421138461538462</v>
      </c>
      <c r="AM2979" s="30">
        <f t="shared" si="762"/>
        <v>500</v>
      </c>
      <c r="AN2979" s="30">
        <f t="shared" si="763"/>
        <v>326.87459140676037</v>
      </c>
      <c r="AO2979" s="30">
        <f t="shared" si="764"/>
        <v>954.39433797463585</v>
      </c>
      <c r="AP2979" s="30">
        <f t="shared" si="765"/>
        <v>263.73991603254672</v>
      </c>
      <c r="AQ2979" s="19">
        <f t="shared" si="766"/>
        <v>0.2165113698797535</v>
      </c>
    </row>
    <row r="2980" spans="1:43" x14ac:dyDescent="0.2">
      <c r="A2980" s="23" t="s">
        <v>5665</v>
      </c>
      <c r="B2980" s="6" t="s">
        <v>5677</v>
      </c>
      <c r="C2980" s="6" t="s">
        <v>5667</v>
      </c>
      <c r="D2980" s="4">
        <v>173304</v>
      </c>
      <c r="E2980" s="4">
        <v>174000</v>
      </c>
      <c r="F2980" s="5" t="s">
        <v>3727</v>
      </c>
      <c r="G2980" s="2">
        <v>5</v>
      </c>
      <c r="H2980" s="4">
        <v>174005</v>
      </c>
      <c r="I2980" s="5" t="s">
        <v>3732</v>
      </c>
      <c r="J2980" s="15">
        <v>45282</v>
      </c>
      <c r="K2980" s="24">
        <v>1306544622</v>
      </c>
      <c r="L2980" s="15">
        <v>45290</v>
      </c>
      <c r="M2980" s="15">
        <v>45291</v>
      </c>
      <c r="N2980" s="15"/>
      <c r="O2980" s="26">
        <f>VLOOKUP(D2980,quash!A$2:$I$7791,9,FALSE)</f>
        <v>2</v>
      </c>
      <c r="P2980" s="7">
        <v>7000</v>
      </c>
      <c r="Q2980" s="26">
        <v>120</v>
      </c>
      <c r="R2980" s="19">
        <v>3.1160502391921113E-2</v>
      </c>
      <c r="S2980" s="93">
        <v>26</v>
      </c>
      <c r="T2980" s="8">
        <v>5000</v>
      </c>
      <c r="U2980" s="4">
        <v>147</v>
      </c>
      <c r="V2980" s="10">
        <v>1303.3399999999999</v>
      </c>
      <c r="W2980" s="14" t="s">
        <v>5281</v>
      </c>
      <c r="X2980" s="18">
        <v>0.93462508171864789</v>
      </c>
      <c r="Y2980" s="9">
        <v>4673.1254085932396</v>
      </c>
      <c r="Z2980" s="19">
        <f t="shared" si="759"/>
        <v>-6.5374918281352112E-2</v>
      </c>
      <c r="AA2980" s="25">
        <v>1218.1342540071826</v>
      </c>
      <c r="AB2980" s="30">
        <f t="shared" si="760"/>
        <v>217000</v>
      </c>
      <c r="AC2980" s="30">
        <f t="shared" si="767"/>
        <v>2.3041474654377881E-2</v>
      </c>
      <c r="AD2980" s="31">
        <f t="shared" si="768"/>
        <v>2.7649769585253456</v>
      </c>
      <c r="AE2980" s="31">
        <f t="shared" si="769"/>
        <v>3.3870967741935485</v>
      </c>
      <c r="AG2980" s="30">
        <f t="shared" si="761"/>
        <v>1695000</v>
      </c>
      <c r="AH2980" s="30">
        <f t="shared" si="770"/>
        <v>2.9498525073746312E-3</v>
      </c>
      <c r="AI2980" s="31">
        <f t="shared" si="771"/>
        <v>0.35398230088495575</v>
      </c>
      <c r="AJ2980" s="31">
        <f t="shared" si="772"/>
        <v>0.4336283185840708</v>
      </c>
      <c r="AK2980" s="30">
        <f>IF(W2980="si",($S2980*'COSTOS DE CREDITOS'!$C$27)/DATA!$G2980,"")</f>
        <v>107.09860810633695</v>
      </c>
      <c r="AL2980" s="90">
        <f>IF(W2980="si",'COSTOS DE CREDITOS'!$C$35,"")</f>
        <v>20.421138461538462</v>
      </c>
      <c r="AM2980" s="30">
        <f t="shared" si="762"/>
        <v>500</v>
      </c>
      <c r="AN2980" s="30">
        <f t="shared" si="763"/>
        <v>326.87459140676037</v>
      </c>
      <c r="AO2980" s="30">
        <f t="shared" si="764"/>
        <v>954.39433797463585</v>
      </c>
      <c r="AP2980" s="30">
        <f t="shared" si="765"/>
        <v>263.73991603254672</v>
      </c>
      <c r="AQ2980" s="19">
        <f t="shared" si="766"/>
        <v>0.2165113698797535</v>
      </c>
    </row>
    <row r="2981" spans="1:43" x14ac:dyDescent="0.2">
      <c r="A2981" s="23" t="s">
        <v>5665</v>
      </c>
      <c r="B2981" s="6" t="s">
        <v>5672</v>
      </c>
      <c r="C2981" s="6" t="s">
        <v>5667</v>
      </c>
      <c r="D2981" s="4">
        <v>173359</v>
      </c>
      <c r="E2981" s="4">
        <v>174017</v>
      </c>
      <c r="F2981" s="5" t="s">
        <v>3733</v>
      </c>
      <c r="G2981" s="2">
        <v>7</v>
      </c>
      <c r="H2981" s="4">
        <v>174018</v>
      </c>
      <c r="I2981" s="5" t="s">
        <v>3734</v>
      </c>
      <c r="J2981" s="15">
        <v>45282</v>
      </c>
      <c r="K2981" s="24">
        <v>1306723881</v>
      </c>
      <c r="L2981" s="15">
        <v>45290</v>
      </c>
      <c r="M2981" s="15">
        <v>45291</v>
      </c>
      <c r="N2981" s="15"/>
      <c r="O2981" s="26">
        <f>VLOOKUP(D2981,quash!A$2:$I$7791,9,FALSE)</f>
        <v>3</v>
      </c>
      <c r="P2981" s="7">
        <v>10000</v>
      </c>
      <c r="Q2981" s="26">
        <v>112</v>
      </c>
      <c r="R2981" s="19">
        <v>3.3741050530766176E-2</v>
      </c>
      <c r="S2981" s="26">
        <v>16</v>
      </c>
      <c r="T2981" s="8">
        <v>5000</v>
      </c>
      <c r="U2981" s="4">
        <v>147</v>
      </c>
      <c r="V2981" s="10">
        <v>1303.3399999999999</v>
      </c>
      <c r="W2981" s="14" t="s">
        <v>5281</v>
      </c>
      <c r="X2981" s="18">
        <v>1</v>
      </c>
      <c r="Y2981" s="9">
        <v>5000</v>
      </c>
      <c r="Z2981" s="19">
        <f t="shared" si="759"/>
        <v>0</v>
      </c>
      <c r="AA2981" s="25">
        <v>1303.3399999999999</v>
      </c>
      <c r="AB2981" s="30">
        <f t="shared" si="760"/>
        <v>31000</v>
      </c>
      <c r="AC2981" s="30">
        <f t="shared" si="767"/>
        <v>0.16129032258064516</v>
      </c>
      <c r="AD2981" s="31">
        <f t="shared" si="768"/>
        <v>18.064516129032256</v>
      </c>
      <c r="AE2981" s="31">
        <f t="shared" si="769"/>
        <v>23.709677419354836</v>
      </c>
      <c r="AG2981" s="30">
        <f t="shared" si="761"/>
        <v>778000</v>
      </c>
      <c r="AH2981" s="30">
        <f t="shared" si="770"/>
        <v>6.4267352185089976E-3</v>
      </c>
      <c r="AI2981" s="31">
        <f t="shared" si="771"/>
        <v>0.71979434447300772</v>
      </c>
      <c r="AJ2981" s="31">
        <f t="shared" si="772"/>
        <v>0.94473007712082269</v>
      </c>
      <c r="AK2981" s="30">
        <f>IF(W2981="si",($S2981*'COSTOS DE CREDITOS'!$C$27)/DATA!$G2981,"")</f>
        <v>47.07631125553273</v>
      </c>
      <c r="AL2981" s="90">
        <f>IF(W2981="si",'COSTOS DE CREDITOS'!$C$35,"")</f>
        <v>20.421138461538462</v>
      </c>
      <c r="AM2981" s="30">
        <f t="shared" si="762"/>
        <v>307.69230769230774</v>
      </c>
      <c r="AN2981" s="30">
        <f t="shared" si="763"/>
        <v>0</v>
      </c>
      <c r="AO2981" s="30">
        <f t="shared" si="764"/>
        <v>375.1897574093789</v>
      </c>
      <c r="AP2981" s="30">
        <f t="shared" si="765"/>
        <v>928.15024259062102</v>
      </c>
      <c r="AQ2981" s="19">
        <f t="shared" si="766"/>
        <v>0.71213209338363059</v>
      </c>
    </row>
    <row r="2982" spans="1:43" x14ac:dyDescent="0.2">
      <c r="A2982" s="23" t="s">
        <v>5665</v>
      </c>
      <c r="B2982" s="6" t="s">
        <v>5672</v>
      </c>
      <c r="C2982" s="6" t="s">
        <v>5667</v>
      </c>
      <c r="D2982" s="4">
        <v>172486</v>
      </c>
      <c r="E2982" s="4">
        <v>174017</v>
      </c>
      <c r="F2982" s="5" t="s">
        <v>3733</v>
      </c>
      <c r="G2982" s="2">
        <v>7</v>
      </c>
      <c r="H2982" s="4">
        <v>174019</v>
      </c>
      <c r="I2982" s="5" t="s">
        <v>3735</v>
      </c>
      <c r="J2982" s="15">
        <v>45275</v>
      </c>
      <c r="K2982" s="24">
        <v>1301276998</v>
      </c>
      <c r="L2982" s="15">
        <v>45290</v>
      </c>
      <c r="M2982" s="15">
        <v>45291</v>
      </c>
      <c r="N2982" s="15"/>
      <c r="O2982" s="26" t="e">
        <f>VLOOKUP(D2982,quash!A$2:$I$7791,9,FALSE)</f>
        <v>#N/A</v>
      </c>
      <c r="P2982" s="7">
        <v>7000</v>
      </c>
      <c r="Q2982" s="26">
        <v>112</v>
      </c>
      <c r="R2982" s="19">
        <v>3.3220596517330447E-2</v>
      </c>
      <c r="S2982" s="26">
        <v>16</v>
      </c>
      <c r="T2982" s="8">
        <v>6000</v>
      </c>
      <c r="U2982" s="4">
        <v>142</v>
      </c>
      <c r="V2982" s="10">
        <v>1503.37</v>
      </c>
      <c r="W2982" s="14" t="s">
        <v>5281</v>
      </c>
      <c r="X2982" s="18">
        <v>1</v>
      </c>
      <c r="Y2982" s="9">
        <v>6000</v>
      </c>
      <c r="Z2982" s="19">
        <f t="shared" si="759"/>
        <v>0</v>
      </c>
      <c r="AA2982" s="25">
        <v>1503.37</v>
      </c>
      <c r="AB2982" s="30">
        <f t="shared" si="760"/>
        <v>1015000</v>
      </c>
      <c r="AC2982" s="30">
        <f t="shared" si="767"/>
        <v>5.9113300492610842E-3</v>
      </c>
      <c r="AD2982" s="31">
        <f t="shared" si="768"/>
        <v>0.66206896551724137</v>
      </c>
      <c r="AE2982" s="31">
        <f t="shared" si="769"/>
        <v>0.839408866995074</v>
      </c>
      <c r="AG2982" s="30">
        <f t="shared" si="761"/>
        <v>6126000</v>
      </c>
      <c r="AH2982" s="30">
        <f t="shared" si="770"/>
        <v>9.7943192948090111E-4</v>
      </c>
      <c r="AI2982" s="31">
        <f t="shared" si="771"/>
        <v>0.10969637610186092</v>
      </c>
      <c r="AJ2982" s="31">
        <f t="shared" si="772"/>
        <v>0.13907933398628797</v>
      </c>
      <c r="AK2982" s="30">
        <f>IF(W2982="si",($S2982*'COSTOS DE CREDITOS'!$C$27)/DATA!$G2982,"")</f>
        <v>47.07631125553273</v>
      </c>
      <c r="AL2982" s="90">
        <f>IF(W2982="si",'COSTOS DE CREDITOS'!$C$35,"")</f>
        <v>20.421138461538462</v>
      </c>
      <c r="AM2982" s="30">
        <f t="shared" si="762"/>
        <v>369.23076923076923</v>
      </c>
      <c r="AN2982" s="30">
        <f t="shared" si="763"/>
        <v>0</v>
      </c>
      <c r="AO2982" s="30">
        <f t="shared" si="764"/>
        <v>436.72821894784045</v>
      </c>
      <c r="AP2982" s="30">
        <f t="shared" si="765"/>
        <v>1066.6417810521593</v>
      </c>
      <c r="AQ2982" s="19">
        <f t="shared" si="766"/>
        <v>0.70950050955663568</v>
      </c>
    </row>
    <row r="2983" spans="1:43" x14ac:dyDescent="0.2">
      <c r="A2983" s="23" t="s">
        <v>5665</v>
      </c>
      <c r="B2983" s="6" t="s">
        <v>5672</v>
      </c>
      <c r="C2983" s="6" t="s">
        <v>5667</v>
      </c>
      <c r="D2983" s="4">
        <v>173354</v>
      </c>
      <c r="E2983" s="4">
        <v>174017</v>
      </c>
      <c r="F2983" s="5" t="s">
        <v>3733</v>
      </c>
      <c r="G2983" s="2">
        <v>7</v>
      </c>
      <c r="H2983" s="4">
        <v>174020</v>
      </c>
      <c r="I2983" s="5" t="s">
        <v>3736</v>
      </c>
      <c r="J2983" s="15">
        <v>45282</v>
      </c>
      <c r="K2983" s="24">
        <v>1306715131</v>
      </c>
      <c r="L2983" s="15">
        <v>45290</v>
      </c>
      <c r="M2983" s="15">
        <v>45291</v>
      </c>
      <c r="N2983" s="15"/>
      <c r="O2983" s="26">
        <f>VLOOKUP(D2983,quash!A$2:$I$7791,9,FALSE)</f>
        <v>1</v>
      </c>
      <c r="P2983" s="7">
        <v>10000</v>
      </c>
      <c r="Q2983" s="26">
        <v>100</v>
      </c>
      <c r="R2983" s="19">
        <v>3.3220596517330447E-2</v>
      </c>
      <c r="S2983" s="26">
        <v>16</v>
      </c>
      <c r="T2983" s="8">
        <v>5000</v>
      </c>
      <c r="U2983" s="4">
        <v>147</v>
      </c>
      <c r="V2983" s="10">
        <v>1303.3399999999999</v>
      </c>
      <c r="W2983" s="14" t="s">
        <v>5281</v>
      </c>
      <c r="X2983" s="18">
        <v>1</v>
      </c>
      <c r="Y2983" s="9">
        <v>5000</v>
      </c>
      <c r="Z2983" s="19">
        <f t="shared" si="759"/>
        <v>0</v>
      </c>
      <c r="AA2983" s="25">
        <v>1303.3399999999999</v>
      </c>
      <c r="AB2983" s="30">
        <f t="shared" si="760"/>
        <v>195000</v>
      </c>
      <c r="AC2983" s="30">
        <f t="shared" si="767"/>
        <v>2.564102564102564E-2</v>
      </c>
      <c r="AD2983" s="31">
        <f t="shared" si="768"/>
        <v>2.5641025641025639</v>
      </c>
      <c r="AE2983" s="31">
        <f t="shared" si="769"/>
        <v>3.7692307692307692</v>
      </c>
      <c r="AG2983" s="30">
        <f t="shared" si="761"/>
        <v>2427000</v>
      </c>
      <c r="AH2983" s="30">
        <f t="shared" si="770"/>
        <v>2.0601565718994645E-3</v>
      </c>
      <c r="AI2983" s="31">
        <f t="shared" si="771"/>
        <v>0.20601565718994644</v>
      </c>
      <c r="AJ2983" s="31">
        <f t="shared" si="772"/>
        <v>0.30284301606922126</v>
      </c>
      <c r="AK2983" s="30">
        <f>IF(W2983="si",($S2983*'COSTOS DE CREDITOS'!$C$27)/DATA!$G2983,"")</f>
        <v>47.07631125553273</v>
      </c>
      <c r="AL2983" s="90">
        <f>IF(W2983="si",'COSTOS DE CREDITOS'!$C$35,"")</f>
        <v>20.421138461538462</v>
      </c>
      <c r="AM2983" s="30">
        <f t="shared" si="762"/>
        <v>307.69230769230774</v>
      </c>
      <c r="AN2983" s="30">
        <f t="shared" si="763"/>
        <v>0</v>
      </c>
      <c r="AO2983" s="30">
        <f t="shared" si="764"/>
        <v>375.1897574093789</v>
      </c>
      <c r="AP2983" s="30">
        <f t="shared" si="765"/>
        <v>928.15024259062102</v>
      </c>
      <c r="AQ2983" s="19">
        <f t="shared" si="766"/>
        <v>0.71213209338363059</v>
      </c>
    </row>
    <row r="2984" spans="1:43" x14ac:dyDescent="0.2">
      <c r="A2984" s="23" t="s">
        <v>5665</v>
      </c>
      <c r="B2984" s="6" t="s">
        <v>5672</v>
      </c>
      <c r="C2984" s="6" t="s">
        <v>5667</v>
      </c>
      <c r="D2984" s="4">
        <v>173486</v>
      </c>
      <c r="E2984" s="4">
        <v>174017</v>
      </c>
      <c r="F2984" s="5" t="s">
        <v>3733</v>
      </c>
      <c r="G2984" s="2">
        <v>7</v>
      </c>
      <c r="H2984" s="4">
        <v>174021</v>
      </c>
      <c r="I2984" s="5" t="s">
        <v>3737</v>
      </c>
      <c r="J2984" s="15">
        <v>45286</v>
      </c>
      <c r="K2984" s="24">
        <v>1308256128</v>
      </c>
      <c r="L2984" s="15">
        <v>45290</v>
      </c>
      <c r="M2984" s="15">
        <v>45291</v>
      </c>
      <c r="N2984" s="15"/>
      <c r="O2984" s="26">
        <f>VLOOKUP(D2984,quash!A$2:$I$7791,9,FALSE)</f>
        <v>2</v>
      </c>
      <c r="P2984" s="7">
        <v>5000</v>
      </c>
      <c r="Q2984" s="26">
        <v>147</v>
      </c>
      <c r="R2984" s="19">
        <v>0.11226939921536</v>
      </c>
      <c r="S2984" s="26">
        <v>16</v>
      </c>
      <c r="T2984" s="8">
        <v>6000</v>
      </c>
      <c r="U2984" s="4">
        <v>142</v>
      </c>
      <c r="V2984" s="10">
        <v>1503.37</v>
      </c>
      <c r="W2984" s="14" t="s">
        <v>5281</v>
      </c>
      <c r="X2984" s="18">
        <v>1</v>
      </c>
      <c r="Y2984" s="9">
        <v>6000</v>
      </c>
      <c r="Z2984" s="19">
        <f t="shared" si="759"/>
        <v>0</v>
      </c>
      <c r="AA2984" s="25">
        <v>1503.37</v>
      </c>
      <c r="AB2984" s="30">
        <f t="shared" si="760"/>
        <v>217000</v>
      </c>
      <c r="AC2984" s="30">
        <f t="shared" si="767"/>
        <v>2.7649769585253458E-2</v>
      </c>
      <c r="AD2984" s="31">
        <f t="shared" si="768"/>
        <v>4.064516129032258</v>
      </c>
      <c r="AE2984" s="31">
        <f t="shared" si="769"/>
        <v>3.9262672811059911</v>
      </c>
      <c r="AG2984" s="30">
        <f t="shared" si="761"/>
        <v>1695000</v>
      </c>
      <c r="AH2984" s="30">
        <f t="shared" si="770"/>
        <v>3.5398230088495575E-3</v>
      </c>
      <c r="AI2984" s="31">
        <f t="shared" si="771"/>
        <v>0.52035398230088492</v>
      </c>
      <c r="AJ2984" s="31">
        <f t="shared" si="772"/>
        <v>0.50265486725663711</v>
      </c>
      <c r="AK2984" s="30">
        <f>IF(W2984="si",($S2984*'COSTOS DE CREDITOS'!$C$27)/DATA!$G2984,"")</f>
        <v>47.07631125553273</v>
      </c>
      <c r="AL2984" s="90">
        <f>IF(W2984="si",'COSTOS DE CREDITOS'!$C$35,"")</f>
        <v>20.421138461538462</v>
      </c>
      <c r="AM2984" s="30">
        <f t="shared" si="762"/>
        <v>369.23076923076923</v>
      </c>
      <c r="AN2984" s="30">
        <f t="shared" si="763"/>
        <v>0</v>
      </c>
      <c r="AO2984" s="30">
        <f t="shared" si="764"/>
        <v>436.72821894784045</v>
      </c>
      <c r="AP2984" s="30">
        <f t="shared" si="765"/>
        <v>1066.6417810521593</v>
      </c>
      <c r="AQ2984" s="19">
        <f t="shared" si="766"/>
        <v>0.70950050955663568</v>
      </c>
    </row>
    <row r="2985" spans="1:43" x14ac:dyDescent="0.2">
      <c r="A2985" s="23" t="s">
        <v>5665</v>
      </c>
      <c r="B2985" s="6" t="s">
        <v>5672</v>
      </c>
      <c r="C2985" s="6" t="s">
        <v>5667</v>
      </c>
      <c r="D2985" s="4">
        <v>173487</v>
      </c>
      <c r="E2985" s="4">
        <v>174017</v>
      </c>
      <c r="F2985" s="5" t="s">
        <v>3733</v>
      </c>
      <c r="G2985" s="2">
        <v>7</v>
      </c>
      <c r="H2985" s="4">
        <v>174022</v>
      </c>
      <c r="I2985" s="5" t="s">
        <v>3738</v>
      </c>
      <c r="J2985" s="15">
        <v>45286</v>
      </c>
      <c r="K2985" s="24">
        <v>1308266268</v>
      </c>
      <c r="L2985" s="15">
        <v>45290</v>
      </c>
      <c r="M2985" s="15">
        <v>45291</v>
      </c>
      <c r="N2985" s="15"/>
      <c r="O2985" s="26">
        <f>VLOOKUP(D2985,quash!A$2:$I$7791,9,FALSE)</f>
        <v>1</v>
      </c>
      <c r="P2985" s="7">
        <v>10000</v>
      </c>
      <c r="Q2985" s="26">
        <v>132</v>
      </c>
      <c r="R2985" s="19">
        <v>5.8283715876113903E-2</v>
      </c>
      <c r="S2985" s="26">
        <v>16</v>
      </c>
      <c r="T2985" s="8">
        <v>6000</v>
      </c>
      <c r="U2985" s="4">
        <v>142</v>
      </c>
      <c r="V2985" s="10">
        <v>1503.37</v>
      </c>
      <c r="W2985" s="14" t="s">
        <v>5281</v>
      </c>
      <c r="X2985" s="18">
        <v>1</v>
      </c>
      <c r="Y2985" s="9">
        <v>6000</v>
      </c>
      <c r="Z2985" s="19">
        <f t="shared" si="759"/>
        <v>0</v>
      </c>
      <c r="AA2985" s="25">
        <v>1503.37</v>
      </c>
      <c r="AB2985" s="30">
        <f t="shared" si="760"/>
        <v>195000</v>
      </c>
      <c r="AC2985" s="30">
        <f t="shared" si="767"/>
        <v>3.0769230769230771E-2</v>
      </c>
      <c r="AD2985" s="31">
        <f t="shared" si="768"/>
        <v>4.0615384615384613</v>
      </c>
      <c r="AE2985" s="31">
        <f t="shared" si="769"/>
        <v>4.3692307692307697</v>
      </c>
      <c r="AG2985" s="30">
        <f t="shared" si="761"/>
        <v>2427000</v>
      </c>
      <c r="AH2985" s="30">
        <f t="shared" si="770"/>
        <v>2.472187886279357E-3</v>
      </c>
      <c r="AI2985" s="31">
        <f t="shared" si="771"/>
        <v>0.32632880098887512</v>
      </c>
      <c r="AJ2985" s="31">
        <f t="shared" si="772"/>
        <v>0.35105067985166871</v>
      </c>
      <c r="AK2985" s="30">
        <f>IF(W2985="si",($S2985*'COSTOS DE CREDITOS'!$C$27)/DATA!$G2985,"")</f>
        <v>47.07631125553273</v>
      </c>
      <c r="AL2985" s="90">
        <f>IF(W2985="si",'COSTOS DE CREDITOS'!$C$35,"")</f>
        <v>20.421138461538462</v>
      </c>
      <c r="AM2985" s="30">
        <f t="shared" si="762"/>
        <v>369.23076923076923</v>
      </c>
      <c r="AN2985" s="30">
        <f t="shared" si="763"/>
        <v>0</v>
      </c>
      <c r="AO2985" s="30">
        <f t="shared" si="764"/>
        <v>436.72821894784045</v>
      </c>
      <c r="AP2985" s="30">
        <f t="shared" si="765"/>
        <v>1066.6417810521593</v>
      </c>
      <c r="AQ2985" s="19">
        <f t="shared" si="766"/>
        <v>0.70950050955663568</v>
      </c>
    </row>
    <row r="2986" spans="1:43" x14ac:dyDescent="0.2">
      <c r="A2986" s="23" t="s">
        <v>5665</v>
      </c>
      <c r="B2986" s="6" t="s">
        <v>5672</v>
      </c>
      <c r="C2986" s="6" t="s">
        <v>5667</v>
      </c>
      <c r="D2986" s="4">
        <v>173288</v>
      </c>
      <c r="E2986" s="4">
        <v>174017</v>
      </c>
      <c r="F2986" s="5" t="s">
        <v>3733</v>
      </c>
      <c r="G2986" s="2">
        <v>7</v>
      </c>
      <c r="H2986" s="4">
        <v>174023</v>
      </c>
      <c r="I2986" s="5" t="s">
        <v>3739</v>
      </c>
      <c r="J2986" s="15">
        <v>45288</v>
      </c>
      <c r="K2986" s="24">
        <v>1306524274</v>
      </c>
      <c r="L2986" s="15">
        <v>45290</v>
      </c>
      <c r="M2986" s="15">
        <v>45291</v>
      </c>
      <c r="N2986" s="15"/>
      <c r="O2986" s="26">
        <f>VLOOKUP(D2986,quash!A$2:$I$7791,9,FALSE)</f>
        <v>4</v>
      </c>
      <c r="P2986" s="7">
        <v>5000</v>
      </c>
      <c r="Q2986" s="26">
        <v>122</v>
      </c>
      <c r="R2986" s="19">
        <v>1.8298129407071966E-2</v>
      </c>
      <c r="S2986" s="26">
        <v>16</v>
      </c>
      <c r="T2986" s="8">
        <v>6000</v>
      </c>
      <c r="U2986" s="4">
        <v>142</v>
      </c>
      <c r="V2986" s="10">
        <v>1503.37</v>
      </c>
      <c r="W2986" s="14" t="s">
        <v>5281</v>
      </c>
      <c r="X2986" s="18">
        <v>1</v>
      </c>
      <c r="Y2986" s="9">
        <v>6000</v>
      </c>
      <c r="Z2986" s="19">
        <f t="shared" si="759"/>
        <v>0</v>
      </c>
      <c r="AA2986" s="25">
        <v>1503.37</v>
      </c>
      <c r="AB2986" s="30">
        <f t="shared" si="760"/>
        <v>63000</v>
      </c>
      <c r="AC2986" s="30">
        <f t="shared" si="767"/>
        <v>9.5238095238095233E-2</v>
      </c>
      <c r="AD2986" s="31">
        <f t="shared" si="768"/>
        <v>11.619047619047619</v>
      </c>
      <c r="AE2986" s="31">
        <f t="shared" si="769"/>
        <v>13.523809523809524</v>
      </c>
      <c r="AG2986" s="30">
        <f t="shared" si="761"/>
        <v>927000</v>
      </c>
      <c r="AH2986" s="30">
        <f t="shared" si="770"/>
        <v>6.4724919093851136E-3</v>
      </c>
      <c r="AI2986" s="31">
        <f t="shared" si="771"/>
        <v>0.78964401294498388</v>
      </c>
      <c r="AJ2986" s="31">
        <f t="shared" si="772"/>
        <v>0.91909385113268616</v>
      </c>
      <c r="AK2986" s="30">
        <f>IF(W2986="si",($S2986*'COSTOS DE CREDITOS'!$C$27)/DATA!$G2986,"")</f>
        <v>47.07631125553273</v>
      </c>
      <c r="AL2986" s="90">
        <f>IF(W2986="si",'COSTOS DE CREDITOS'!$C$35,"")</f>
        <v>20.421138461538462</v>
      </c>
      <c r="AM2986" s="30">
        <f t="shared" si="762"/>
        <v>369.23076923076923</v>
      </c>
      <c r="AN2986" s="30">
        <f t="shared" si="763"/>
        <v>0</v>
      </c>
      <c r="AO2986" s="30">
        <f t="shared" si="764"/>
        <v>436.72821894784045</v>
      </c>
      <c r="AP2986" s="30">
        <f t="shared" si="765"/>
        <v>1066.6417810521593</v>
      </c>
      <c r="AQ2986" s="19">
        <f t="shared" si="766"/>
        <v>0.70950050955663568</v>
      </c>
    </row>
    <row r="2987" spans="1:43" x14ac:dyDescent="0.2">
      <c r="A2987" s="23" t="s">
        <v>5665</v>
      </c>
      <c r="B2987" s="6" t="s">
        <v>5672</v>
      </c>
      <c r="C2987" s="6" t="s">
        <v>5667</v>
      </c>
      <c r="D2987" s="4">
        <v>173160</v>
      </c>
      <c r="E2987" s="4">
        <v>174017</v>
      </c>
      <c r="F2987" s="5" t="s">
        <v>3733</v>
      </c>
      <c r="G2987" s="2">
        <v>7</v>
      </c>
      <c r="H2987" s="4">
        <v>174024</v>
      </c>
      <c r="I2987" s="5" t="s">
        <v>3740</v>
      </c>
      <c r="J2987" s="15">
        <v>45288</v>
      </c>
      <c r="K2987" s="24">
        <v>1305303522</v>
      </c>
      <c r="L2987" s="15">
        <v>45290</v>
      </c>
      <c r="M2987" s="15">
        <v>45291</v>
      </c>
      <c r="N2987" s="15"/>
      <c r="O2987" s="26">
        <f>VLOOKUP(D2987,quash!A$2:$I$7791,9,FALSE)</f>
        <v>3</v>
      </c>
      <c r="P2987" s="7">
        <v>10000</v>
      </c>
      <c r="Q2987" s="26">
        <v>100</v>
      </c>
      <c r="R2987" s="19">
        <v>1.82981294070719E-2</v>
      </c>
      <c r="S2987" s="26">
        <v>16</v>
      </c>
      <c r="T2987" s="8">
        <v>6000</v>
      </c>
      <c r="U2987" s="4">
        <v>142</v>
      </c>
      <c r="V2987" s="10">
        <v>1503.37</v>
      </c>
      <c r="W2987" s="14" t="s">
        <v>5281</v>
      </c>
      <c r="X2987" s="18">
        <v>1</v>
      </c>
      <c r="Y2987" s="9">
        <v>6000</v>
      </c>
      <c r="Z2987" s="19">
        <f t="shared" si="759"/>
        <v>0</v>
      </c>
      <c r="AA2987" s="25">
        <v>1503.37</v>
      </c>
      <c r="AB2987" s="30">
        <f t="shared" si="760"/>
        <v>31000</v>
      </c>
      <c r="AC2987" s="30">
        <f t="shared" si="767"/>
        <v>0.19354838709677419</v>
      </c>
      <c r="AD2987" s="31">
        <f t="shared" si="768"/>
        <v>19.35483870967742</v>
      </c>
      <c r="AE2987" s="31">
        <f t="shared" si="769"/>
        <v>27.483870967741936</v>
      </c>
      <c r="AG2987" s="30">
        <f t="shared" si="761"/>
        <v>778000</v>
      </c>
      <c r="AH2987" s="30">
        <f t="shared" si="770"/>
        <v>7.7120822622107968E-3</v>
      </c>
      <c r="AI2987" s="31">
        <f t="shared" si="771"/>
        <v>0.77120822622107965</v>
      </c>
      <c r="AJ2987" s="31">
        <f t="shared" si="772"/>
        <v>1.0951156812339331</v>
      </c>
      <c r="AK2987" s="30">
        <f>IF(W2987="si",($S2987*'COSTOS DE CREDITOS'!$C$27)/DATA!$G2987,"")</f>
        <v>47.07631125553273</v>
      </c>
      <c r="AL2987" s="90">
        <f>IF(W2987="si",'COSTOS DE CREDITOS'!$C$35,"")</f>
        <v>20.421138461538462</v>
      </c>
      <c r="AM2987" s="30">
        <f t="shared" si="762"/>
        <v>369.23076923076923</v>
      </c>
      <c r="AN2987" s="30">
        <f t="shared" si="763"/>
        <v>0</v>
      </c>
      <c r="AO2987" s="30">
        <f t="shared" si="764"/>
        <v>436.72821894784045</v>
      </c>
      <c r="AP2987" s="30">
        <f t="shared" si="765"/>
        <v>1066.6417810521593</v>
      </c>
      <c r="AQ2987" s="19">
        <f t="shared" si="766"/>
        <v>0.70950050955663568</v>
      </c>
    </row>
    <row r="2988" spans="1:43" x14ac:dyDescent="0.2">
      <c r="A2988" s="23" t="s">
        <v>5665</v>
      </c>
      <c r="B2988" s="6" t="s">
        <v>5684</v>
      </c>
      <c r="C2988" s="6" t="s">
        <v>5667</v>
      </c>
      <c r="D2988" s="4">
        <v>173627</v>
      </c>
      <c r="E2988" s="4">
        <v>174027</v>
      </c>
      <c r="F2988" s="5" t="s">
        <v>3741</v>
      </c>
      <c r="G2988" s="2">
        <v>5</v>
      </c>
      <c r="H2988" s="4">
        <v>174028</v>
      </c>
      <c r="I2988" s="5" t="s">
        <v>3742</v>
      </c>
      <c r="J2988" s="15">
        <v>45289</v>
      </c>
      <c r="K2988" s="24">
        <v>1309136344</v>
      </c>
      <c r="L2988" s="15">
        <v>45290</v>
      </c>
      <c r="M2988" s="15">
        <v>45291</v>
      </c>
      <c r="N2988" s="15"/>
      <c r="O2988" s="26">
        <f>VLOOKUP(D2988,quash!A$2:$I$7791,9,FALSE)</f>
        <v>1</v>
      </c>
      <c r="P2988" s="7">
        <v>10000</v>
      </c>
      <c r="Q2988" s="26">
        <v>147</v>
      </c>
      <c r="R2988" s="19">
        <v>7.9000519063170294E-2</v>
      </c>
      <c r="S2988" s="26">
        <v>16</v>
      </c>
      <c r="T2988" s="8">
        <v>10000</v>
      </c>
      <c r="U2988" s="4">
        <v>142</v>
      </c>
      <c r="V2988" s="10">
        <v>2510.34</v>
      </c>
      <c r="W2988" s="14" t="s">
        <v>5281</v>
      </c>
      <c r="X2988" s="18">
        <v>1</v>
      </c>
      <c r="Y2988" s="9">
        <v>10000</v>
      </c>
      <c r="Z2988" s="19">
        <f t="shared" si="759"/>
        <v>0</v>
      </c>
      <c r="AA2988" s="25">
        <v>2510.34</v>
      </c>
      <c r="AB2988" s="30">
        <f t="shared" si="760"/>
        <v>195000</v>
      </c>
      <c r="AC2988" s="30">
        <f t="shared" si="767"/>
        <v>5.128205128205128E-2</v>
      </c>
      <c r="AD2988" s="31">
        <f t="shared" si="768"/>
        <v>7.5384615384615383</v>
      </c>
      <c r="AE2988" s="31">
        <f t="shared" si="769"/>
        <v>7.2820512820512819</v>
      </c>
      <c r="AG2988" s="30">
        <f t="shared" si="761"/>
        <v>2427000</v>
      </c>
      <c r="AH2988" s="30">
        <f t="shared" si="770"/>
        <v>4.1203131437989289E-3</v>
      </c>
      <c r="AI2988" s="31">
        <f t="shared" si="771"/>
        <v>0.60568603213844252</v>
      </c>
      <c r="AJ2988" s="31">
        <f t="shared" si="772"/>
        <v>0.58508446641944789</v>
      </c>
      <c r="AK2988" s="30">
        <f>IF(W2988="si",($S2988*'COSTOS DE CREDITOS'!$C$27)/DATA!$G2988,"")</f>
        <v>65.906835757745824</v>
      </c>
      <c r="AL2988" s="90">
        <f>IF(W2988="si",'COSTOS DE CREDITOS'!$C$35,"")</f>
        <v>20.421138461538462</v>
      </c>
      <c r="AM2988" s="30">
        <f t="shared" si="762"/>
        <v>615.38461538461547</v>
      </c>
      <c r="AN2988" s="30">
        <f t="shared" si="763"/>
        <v>0</v>
      </c>
      <c r="AO2988" s="30">
        <f t="shared" si="764"/>
        <v>701.7125896038998</v>
      </c>
      <c r="AP2988" s="30">
        <f t="shared" si="765"/>
        <v>1808.6274103961005</v>
      </c>
      <c r="AQ2988" s="19">
        <f t="shared" si="766"/>
        <v>0.72047109570659762</v>
      </c>
    </row>
    <row r="2989" spans="1:43" x14ac:dyDescent="0.2">
      <c r="A2989" s="23" t="s">
        <v>5665</v>
      </c>
      <c r="B2989" s="6" t="s">
        <v>5684</v>
      </c>
      <c r="C2989" s="6" t="s">
        <v>5667</v>
      </c>
      <c r="D2989" s="4">
        <v>172978</v>
      </c>
      <c r="E2989" s="4">
        <v>174027</v>
      </c>
      <c r="F2989" s="5" t="s">
        <v>3741</v>
      </c>
      <c r="G2989" s="2">
        <v>5</v>
      </c>
      <c r="H2989" s="4">
        <v>174029</v>
      </c>
      <c r="I2989" s="5" t="s">
        <v>3743</v>
      </c>
      <c r="J2989" s="15">
        <v>45282</v>
      </c>
      <c r="K2989" s="24">
        <v>1306775680</v>
      </c>
      <c r="L2989" s="15">
        <v>45290</v>
      </c>
      <c r="M2989" s="15">
        <v>45291</v>
      </c>
      <c r="N2989" s="15"/>
      <c r="O2989" s="26">
        <f>VLOOKUP(D2989,quash!A$2:$I$7791,9,FALSE)</f>
        <v>2</v>
      </c>
      <c r="P2989" s="7">
        <v>5000</v>
      </c>
      <c r="Q2989" s="26">
        <v>147</v>
      </c>
      <c r="R2989" s="19">
        <v>5.8283715876113994E-2</v>
      </c>
      <c r="S2989" s="26">
        <v>16</v>
      </c>
      <c r="T2989" s="8">
        <v>10000</v>
      </c>
      <c r="U2989" s="4">
        <v>142</v>
      </c>
      <c r="V2989" s="10">
        <v>2510.34</v>
      </c>
      <c r="W2989" s="14" t="s">
        <v>5281</v>
      </c>
      <c r="X2989" s="18">
        <v>1</v>
      </c>
      <c r="Y2989" s="9">
        <v>10000</v>
      </c>
      <c r="Z2989" s="19">
        <f t="shared" si="759"/>
        <v>0</v>
      </c>
      <c r="AA2989" s="25">
        <v>2510.34</v>
      </c>
      <c r="AB2989" s="30">
        <f t="shared" si="760"/>
        <v>217000</v>
      </c>
      <c r="AC2989" s="30">
        <f t="shared" si="767"/>
        <v>4.6082949308755762E-2</v>
      </c>
      <c r="AD2989" s="31">
        <f t="shared" si="768"/>
        <v>6.774193548387097</v>
      </c>
      <c r="AE2989" s="31">
        <f t="shared" si="769"/>
        <v>6.5437788018433185</v>
      </c>
      <c r="AG2989" s="30">
        <f t="shared" si="761"/>
        <v>1695000</v>
      </c>
      <c r="AH2989" s="30">
        <f t="shared" si="770"/>
        <v>5.8997050147492625E-3</v>
      </c>
      <c r="AI2989" s="31">
        <f t="shared" si="771"/>
        <v>0.86725663716814161</v>
      </c>
      <c r="AJ2989" s="31">
        <f t="shared" si="772"/>
        <v>0.83775811209439532</v>
      </c>
      <c r="AK2989" s="30">
        <f>IF(W2989="si",($S2989*'COSTOS DE CREDITOS'!$C$27)/DATA!$G2989,"")</f>
        <v>65.906835757745824</v>
      </c>
      <c r="AL2989" s="90">
        <f>IF(W2989="si",'COSTOS DE CREDITOS'!$C$35,"")</f>
        <v>20.421138461538462</v>
      </c>
      <c r="AM2989" s="30">
        <f t="shared" si="762"/>
        <v>615.38461538461547</v>
      </c>
      <c r="AN2989" s="30">
        <f t="shared" si="763"/>
        <v>0</v>
      </c>
      <c r="AO2989" s="30">
        <f t="shared" si="764"/>
        <v>701.7125896038998</v>
      </c>
      <c r="AP2989" s="30">
        <f t="shared" si="765"/>
        <v>1808.6274103961005</v>
      </c>
      <c r="AQ2989" s="19">
        <f t="shared" si="766"/>
        <v>0.72047109570659762</v>
      </c>
    </row>
    <row r="2990" spans="1:43" x14ac:dyDescent="0.2">
      <c r="A2990" s="23" t="s">
        <v>5665</v>
      </c>
      <c r="B2990" s="6" t="s">
        <v>5684</v>
      </c>
      <c r="C2990" s="6" t="s">
        <v>5667</v>
      </c>
      <c r="D2990" s="4">
        <v>173670</v>
      </c>
      <c r="E2990" s="4">
        <v>174027</v>
      </c>
      <c r="F2990" s="5" t="s">
        <v>3741</v>
      </c>
      <c r="G2990" s="2">
        <v>5</v>
      </c>
      <c r="H2990" s="4">
        <v>174030</v>
      </c>
      <c r="I2990" s="5" t="s">
        <v>3744</v>
      </c>
      <c r="J2990" s="15">
        <v>45289</v>
      </c>
      <c r="K2990" s="24">
        <v>1309627654</v>
      </c>
      <c r="L2990" s="15">
        <v>45290</v>
      </c>
      <c r="M2990" s="15">
        <v>45291</v>
      </c>
      <c r="N2990" s="15"/>
      <c r="O2990" s="26">
        <f>VLOOKUP(D2990,quash!A$2:$I$7791,9,FALSE)</f>
        <v>1</v>
      </c>
      <c r="P2990" s="7">
        <v>10000</v>
      </c>
      <c r="Q2990" s="26">
        <v>147</v>
      </c>
      <c r="R2990" s="19">
        <v>7.9000519063170294E-2</v>
      </c>
      <c r="S2990" s="26">
        <v>16</v>
      </c>
      <c r="T2990" s="8">
        <v>8000</v>
      </c>
      <c r="U2990" s="4">
        <v>142</v>
      </c>
      <c r="V2990" s="10">
        <v>2013.74</v>
      </c>
      <c r="W2990" s="14" t="s">
        <v>5281</v>
      </c>
      <c r="X2990" s="18">
        <v>1</v>
      </c>
      <c r="Y2990" s="9">
        <v>8000</v>
      </c>
      <c r="Z2990" s="19">
        <f t="shared" si="759"/>
        <v>0</v>
      </c>
      <c r="AA2990" s="25">
        <v>2013.74</v>
      </c>
      <c r="AB2990" s="30">
        <f t="shared" si="760"/>
        <v>195000</v>
      </c>
      <c r="AC2990" s="30">
        <f t="shared" si="767"/>
        <v>4.1025641025641026E-2</v>
      </c>
      <c r="AD2990" s="31">
        <f t="shared" si="768"/>
        <v>6.0307692307692307</v>
      </c>
      <c r="AE2990" s="31">
        <f t="shared" si="769"/>
        <v>5.8256410256410254</v>
      </c>
      <c r="AG2990" s="30">
        <f t="shared" si="761"/>
        <v>2427000</v>
      </c>
      <c r="AH2990" s="30">
        <f t="shared" si="770"/>
        <v>3.296250515039143E-3</v>
      </c>
      <c r="AI2990" s="31">
        <f t="shared" si="771"/>
        <v>0.48454882571075403</v>
      </c>
      <c r="AJ2990" s="31">
        <f t="shared" si="772"/>
        <v>0.4680675731355583</v>
      </c>
      <c r="AK2990" s="30">
        <f>IF(W2990="si",($S2990*'COSTOS DE CREDITOS'!$C$27)/DATA!$G2990,"")</f>
        <v>65.906835757745824</v>
      </c>
      <c r="AL2990" s="90">
        <f>IF(W2990="si",'COSTOS DE CREDITOS'!$C$35,"")</f>
        <v>20.421138461538462</v>
      </c>
      <c r="AM2990" s="30">
        <f t="shared" si="762"/>
        <v>492.30769230769232</v>
      </c>
      <c r="AN2990" s="30">
        <f t="shared" si="763"/>
        <v>0</v>
      </c>
      <c r="AO2990" s="30">
        <f t="shared" si="764"/>
        <v>578.63566652697659</v>
      </c>
      <c r="AP2990" s="30">
        <f t="shared" si="765"/>
        <v>1435.1043334730234</v>
      </c>
      <c r="AQ2990" s="19">
        <f t="shared" si="766"/>
        <v>0.71265621851531147</v>
      </c>
    </row>
    <row r="2991" spans="1:43" x14ac:dyDescent="0.2">
      <c r="A2991" s="23" t="s">
        <v>5665</v>
      </c>
      <c r="B2991" s="6" t="s">
        <v>5684</v>
      </c>
      <c r="C2991" s="6" t="s">
        <v>5667</v>
      </c>
      <c r="D2991" s="4">
        <v>173618</v>
      </c>
      <c r="E2991" s="4">
        <v>174027</v>
      </c>
      <c r="F2991" s="5" t="s">
        <v>3741</v>
      </c>
      <c r="G2991" s="2">
        <v>5</v>
      </c>
      <c r="H2991" s="4">
        <v>174031</v>
      </c>
      <c r="I2991" s="5" t="s">
        <v>3745</v>
      </c>
      <c r="J2991" s="15">
        <v>45289</v>
      </c>
      <c r="K2991" s="24">
        <v>1309136167</v>
      </c>
      <c r="L2991" s="15">
        <v>45290</v>
      </c>
      <c r="M2991" s="15">
        <v>45291</v>
      </c>
      <c r="N2991" s="15"/>
      <c r="O2991" s="26">
        <f>VLOOKUP(D2991,quash!A$2:$I$7791,9,FALSE)</f>
        <v>1</v>
      </c>
      <c r="P2991" s="7">
        <v>10000</v>
      </c>
      <c r="Q2991" s="26">
        <v>147</v>
      </c>
      <c r="R2991" s="19">
        <v>7.9000519063170294E-2</v>
      </c>
      <c r="S2991" s="26">
        <v>16</v>
      </c>
      <c r="T2991" s="8">
        <v>7000</v>
      </c>
      <c r="U2991" s="4">
        <v>142</v>
      </c>
      <c r="V2991" s="10">
        <v>1758.65</v>
      </c>
      <c r="W2991" s="14" t="s">
        <v>5281</v>
      </c>
      <c r="X2991" s="18">
        <v>1</v>
      </c>
      <c r="Y2991" s="9">
        <v>7000</v>
      </c>
      <c r="Z2991" s="19">
        <f t="shared" si="759"/>
        <v>0</v>
      </c>
      <c r="AA2991" s="25">
        <v>1758.65</v>
      </c>
      <c r="AB2991" s="30">
        <f t="shared" si="760"/>
        <v>195000</v>
      </c>
      <c r="AC2991" s="30">
        <f t="shared" ref="AC2991:AC3022" si="773">$T2991/AB2991</f>
        <v>3.5897435897435895E-2</v>
      </c>
      <c r="AD2991" s="31">
        <f t="shared" ref="AD2991:AD3022" si="774">AC2991*$Q2991</f>
        <v>5.2769230769230768</v>
      </c>
      <c r="AE2991" s="31">
        <f t="shared" ref="AE2991:AE3010" si="775">AC2991*$U2991</f>
        <v>5.0974358974358971</v>
      </c>
      <c r="AG2991" s="30">
        <f t="shared" si="761"/>
        <v>2427000</v>
      </c>
      <c r="AH2991" s="30">
        <f t="shared" si="770"/>
        <v>2.88421920065925E-3</v>
      </c>
      <c r="AI2991" s="31">
        <f t="shared" si="771"/>
        <v>0.42398022249690975</v>
      </c>
      <c r="AJ2991" s="31">
        <f t="shared" si="772"/>
        <v>0.40955912649361348</v>
      </c>
      <c r="AK2991" s="30">
        <f>IF(W2991="si",($S2991*'COSTOS DE CREDITOS'!$C$27)/DATA!$G2991,"")</f>
        <v>65.906835757745824</v>
      </c>
      <c r="AL2991" s="90">
        <f>IF(W2991="si",'COSTOS DE CREDITOS'!$C$35,"")</f>
        <v>20.421138461538462</v>
      </c>
      <c r="AM2991" s="30">
        <f t="shared" si="762"/>
        <v>430.76923076923077</v>
      </c>
      <c r="AN2991" s="30">
        <f t="shared" si="763"/>
        <v>0</v>
      </c>
      <c r="AO2991" s="30">
        <f t="shared" si="764"/>
        <v>517.09720498851505</v>
      </c>
      <c r="AP2991" s="30">
        <f t="shared" si="765"/>
        <v>1241.5527950114852</v>
      </c>
      <c r="AQ2991" s="19">
        <f t="shared" si="766"/>
        <v>0.70596923493104657</v>
      </c>
    </row>
    <row r="2992" spans="1:43" x14ac:dyDescent="0.2">
      <c r="A2992" s="23" t="s">
        <v>5665</v>
      </c>
      <c r="B2992" s="6" t="s">
        <v>5684</v>
      </c>
      <c r="C2992" s="6" t="s">
        <v>5667</v>
      </c>
      <c r="D2992" s="4">
        <v>172966</v>
      </c>
      <c r="E2992" s="4">
        <v>174027</v>
      </c>
      <c r="F2992" s="5" t="s">
        <v>3741</v>
      </c>
      <c r="G2992" s="2">
        <v>5</v>
      </c>
      <c r="H2992" s="4">
        <v>174032</v>
      </c>
      <c r="I2992" s="5" t="s">
        <v>3746</v>
      </c>
      <c r="J2992" s="15">
        <v>45280</v>
      </c>
      <c r="K2992" s="24">
        <v>1304574386</v>
      </c>
      <c r="L2992" s="15">
        <v>45290</v>
      </c>
      <c r="M2992" s="15">
        <v>45291</v>
      </c>
      <c r="N2992" s="15"/>
      <c r="O2992" s="26">
        <f>VLOOKUP(D2992,quash!A$2:$I$7791,9,FALSE)</f>
        <v>2</v>
      </c>
      <c r="P2992" s="7">
        <v>10000</v>
      </c>
      <c r="Q2992" s="26">
        <v>127</v>
      </c>
      <c r="R2992" s="19">
        <v>5.24391097594855E-2</v>
      </c>
      <c r="S2992" s="26">
        <v>16</v>
      </c>
      <c r="T2992" s="8">
        <v>10000</v>
      </c>
      <c r="U2992" s="4">
        <v>142</v>
      </c>
      <c r="V2992" s="10">
        <v>2510.34</v>
      </c>
      <c r="W2992" s="14" t="s">
        <v>5281</v>
      </c>
      <c r="X2992" s="18">
        <v>1</v>
      </c>
      <c r="Y2992" s="9">
        <v>10000</v>
      </c>
      <c r="Z2992" s="19">
        <f t="shared" si="759"/>
        <v>0</v>
      </c>
      <c r="AA2992" s="25">
        <v>2510.34</v>
      </c>
      <c r="AB2992" s="30">
        <f t="shared" si="760"/>
        <v>217000</v>
      </c>
      <c r="AC2992" s="30">
        <f t="shared" si="773"/>
        <v>4.6082949308755762E-2</v>
      </c>
      <c r="AD2992" s="31">
        <f t="shared" si="774"/>
        <v>5.8525345622119822</v>
      </c>
      <c r="AE2992" s="31">
        <f t="shared" si="775"/>
        <v>6.5437788018433185</v>
      </c>
      <c r="AG2992" s="30">
        <f t="shared" si="761"/>
        <v>1695000</v>
      </c>
      <c r="AH2992" s="30">
        <f t="shared" si="770"/>
        <v>5.8997050147492625E-3</v>
      </c>
      <c r="AI2992" s="31">
        <f t="shared" si="771"/>
        <v>0.74926253687315636</v>
      </c>
      <c r="AJ2992" s="31">
        <f t="shared" si="772"/>
        <v>0.83775811209439532</v>
      </c>
      <c r="AK2992" s="30">
        <f>IF(W2992="si",($S2992*'COSTOS DE CREDITOS'!$C$27)/DATA!$G2992,"")</f>
        <v>65.906835757745824</v>
      </c>
      <c r="AL2992" s="90">
        <f>IF(W2992="si",'COSTOS DE CREDITOS'!$C$35,"")</f>
        <v>20.421138461538462</v>
      </c>
      <c r="AM2992" s="30">
        <f t="shared" si="762"/>
        <v>615.38461538461547</v>
      </c>
      <c r="AN2992" s="30">
        <f t="shared" si="763"/>
        <v>0</v>
      </c>
      <c r="AO2992" s="30">
        <f t="shared" si="764"/>
        <v>701.7125896038998</v>
      </c>
      <c r="AP2992" s="30">
        <f t="shared" si="765"/>
        <v>1808.6274103961005</v>
      </c>
      <c r="AQ2992" s="19">
        <f t="shared" si="766"/>
        <v>0.72047109570659762</v>
      </c>
    </row>
    <row r="2993" spans="1:43" x14ac:dyDescent="0.2">
      <c r="A2993" s="23" t="s">
        <v>5665</v>
      </c>
      <c r="B2993" s="6" t="s">
        <v>5675</v>
      </c>
      <c r="C2993" s="6" t="s">
        <v>5667</v>
      </c>
      <c r="D2993" s="4">
        <v>173669</v>
      </c>
      <c r="E2993" s="4">
        <v>174045</v>
      </c>
      <c r="F2993" s="5" t="s">
        <v>3747</v>
      </c>
      <c r="G2993" s="2">
        <v>5</v>
      </c>
      <c r="H2993" s="4">
        <v>174046</v>
      </c>
      <c r="I2993" s="5" t="s">
        <v>3748</v>
      </c>
      <c r="J2993" s="15">
        <v>45288</v>
      </c>
      <c r="K2993" s="24">
        <v>1309624177</v>
      </c>
      <c r="L2993" s="15">
        <v>45290</v>
      </c>
      <c r="M2993" s="15">
        <v>45291</v>
      </c>
      <c r="N2993" s="15"/>
      <c r="O2993" s="26" t="e">
        <f>VLOOKUP(D2993,quash!A$2:$I$7791,9,FALSE)</f>
        <v>#N/A</v>
      </c>
      <c r="P2993" s="7">
        <v>7000</v>
      </c>
      <c r="Q2993" s="26">
        <v>111</v>
      </c>
      <c r="R2993" s="19">
        <v>1.8298129407071966E-2</v>
      </c>
      <c r="S2993" s="26">
        <v>16</v>
      </c>
      <c r="T2993" s="8">
        <v>5000</v>
      </c>
      <c r="U2993" s="4">
        <v>100</v>
      </c>
      <c r="V2993" s="10">
        <v>875.77</v>
      </c>
      <c r="W2993" s="14" t="s">
        <v>5281</v>
      </c>
      <c r="X2993" s="18">
        <v>1</v>
      </c>
      <c r="Y2993" s="9">
        <v>5000</v>
      </c>
      <c r="Z2993" s="19">
        <f t="shared" si="759"/>
        <v>0</v>
      </c>
      <c r="AA2993" s="25">
        <v>875.77</v>
      </c>
      <c r="AB2993" s="30">
        <f t="shared" si="760"/>
        <v>1015000</v>
      </c>
      <c r="AC2993" s="30">
        <f t="shared" si="773"/>
        <v>4.9261083743842365E-3</v>
      </c>
      <c r="AD2993" s="31">
        <f t="shared" si="774"/>
        <v>0.54679802955665024</v>
      </c>
      <c r="AE2993" s="31">
        <f t="shared" si="775"/>
        <v>0.49261083743842365</v>
      </c>
      <c r="AG2993" s="30">
        <f t="shared" si="761"/>
        <v>6126000</v>
      </c>
      <c r="AH2993" s="30">
        <f t="shared" ref="AH2993:AH3024" si="776">IFERROR($T2993/AG2993,"")</f>
        <v>8.1619327456741752E-4</v>
      </c>
      <c r="AI2993" s="31">
        <f t="shared" ref="AI2993:AI3024" si="777">IFERROR(AH2993*$Q2993,"")</f>
        <v>9.059745347698335E-2</v>
      </c>
      <c r="AJ2993" s="31">
        <f t="shared" ref="AJ2993:AJ3016" si="778">IFERROR(AH2993*$U2993,"")</f>
        <v>8.1619327456741747E-2</v>
      </c>
      <c r="AK2993" s="30">
        <f>IF(W2993="si",($S2993*'COSTOS DE CREDITOS'!$C$27)/DATA!$G2993,"")</f>
        <v>65.906835757745824</v>
      </c>
      <c r="AL2993" s="90">
        <f>IF(W2993="si",'COSTOS DE CREDITOS'!$C$35,"")</f>
        <v>20.421138461538462</v>
      </c>
      <c r="AM2993" s="30">
        <f t="shared" si="762"/>
        <v>307.69230769230774</v>
      </c>
      <c r="AN2993" s="30">
        <f t="shared" si="763"/>
        <v>0</v>
      </c>
      <c r="AO2993" s="30">
        <f t="shared" si="764"/>
        <v>394.02028191159201</v>
      </c>
      <c r="AP2993" s="30">
        <f t="shared" si="765"/>
        <v>481.74971808840797</v>
      </c>
      <c r="AQ2993" s="19">
        <f t="shared" si="766"/>
        <v>0.55008702980052748</v>
      </c>
    </row>
    <row r="2994" spans="1:43" x14ac:dyDescent="0.2">
      <c r="A2994" s="23" t="s">
        <v>5665</v>
      </c>
      <c r="B2994" s="6" t="s">
        <v>5682</v>
      </c>
      <c r="C2994" s="6" t="s">
        <v>5670</v>
      </c>
      <c r="D2994" s="4">
        <v>173858</v>
      </c>
      <c r="E2994" s="4">
        <v>174039</v>
      </c>
      <c r="F2994" s="5" t="s">
        <v>2973</v>
      </c>
      <c r="G2994" s="2">
        <v>5</v>
      </c>
      <c r="H2994" s="4">
        <v>174047</v>
      </c>
      <c r="I2994" s="5" t="s">
        <v>3749</v>
      </c>
      <c r="J2994" s="15">
        <v>45289</v>
      </c>
      <c r="K2994" s="24">
        <v>1310285889</v>
      </c>
      <c r="L2994" s="15">
        <v>45290</v>
      </c>
      <c r="M2994" s="15">
        <v>45291</v>
      </c>
      <c r="N2994" s="15"/>
      <c r="O2994" s="26" t="e">
        <f>VLOOKUP(D2994,quash!A$2:$I$7791,9,FALSE)</f>
        <v>#N/A</v>
      </c>
      <c r="P2994" s="7">
        <v>9000</v>
      </c>
      <c r="Q2994" s="26">
        <v>146</v>
      </c>
      <c r="R2994" s="19">
        <v>5.2439109759484744E-2</v>
      </c>
      <c r="S2994" s="26">
        <v>16</v>
      </c>
      <c r="T2994" s="8">
        <v>7000</v>
      </c>
      <c r="U2994" s="4">
        <v>142</v>
      </c>
      <c r="V2994" s="10">
        <v>1758.65</v>
      </c>
      <c r="W2994" s="14" t="s">
        <v>5281</v>
      </c>
      <c r="X2994" s="18">
        <v>1</v>
      </c>
      <c r="Y2994" s="9">
        <v>7000</v>
      </c>
      <c r="Z2994" s="19">
        <f t="shared" si="759"/>
        <v>0</v>
      </c>
      <c r="AA2994" s="25">
        <v>1758.65</v>
      </c>
      <c r="AB2994" s="30">
        <f t="shared" si="760"/>
        <v>1015000</v>
      </c>
      <c r="AC2994" s="30">
        <f t="shared" si="773"/>
        <v>6.8965517241379309E-3</v>
      </c>
      <c r="AD2994" s="31">
        <f t="shared" si="774"/>
        <v>1.0068965517241379</v>
      </c>
      <c r="AE2994" s="31">
        <f t="shared" si="775"/>
        <v>0.97931034482758617</v>
      </c>
      <c r="AG2994" s="30">
        <f t="shared" si="761"/>
        <v>6126000</v>
      </c>
      <c r="AH2994" s="30">
        <f t="shared" si="776"/>
        <v>1.1426705843943846E-3</v>
      </c>
      <c r="AI2994" s="31">
        <f t="shared" si="777"/>
        <v>0.16682990532158015</v>
      </c>
      <c r="AJ2994" s="31">
        <f t="shared" si="778"/>
        <v>0.16225922298400261</v>
      </c>
      <c r="AK2994" s="30">
        <f>IF(W2994="si",($S2994*'COSTOS DE CREDITOS'!$C$27)/DATA!$G2994,"")</f>
        <v>65.906835757745824</v>
      </c>
      <c r="AL2994" s="90">
        <f>IF(W2994="si",'COSTOS DE CREDITOS'!$C$35,"")</f>
        <v>20.421138461538462</v>
      </c>
      <c r="AM2994" s="30">
        <f t="shared" si="762"/>
        <v>430.76923076923077</v>
      </c>
      <c r="AN2994" s="30">
        <f t="shared" si="763"/>
        <v>0</v>
      </c>
      <c r="AO2994" s="30">
        <f t="shared" si="764"/>
        <v>517.09720498851505</v>
      </c>
      <c r="AP2994" s="30">
        <f t="shared" si="765"/>
        <v>1241.5527950114852</v>
      </c>
      <c r="AQ2994" s="19">
        <f t="shared" si="766"/>
        <v>0.70596923493104657</v>
      </c>
    </row>
    <row r="2995" spans="1:43" x14ac:dyDescent="0.2">
      <c r="A2995" s="23" t="s">
        <v>5665</v>
      </c>
      <c r="B2995" s="6" t="s">
        <v>5675</v>
      </c>
      <c r="C2995" s="6" t="s">
        <v>5667</v>
      </c>
      <c r="D2995" s="4">
        <v>173665</v>
      </c>
      <c r="E2995" s="4">
        <v>174045</v>
      </c>
      <c r="F2995" s="5" t="s">
        <v>3747</v>
      </c>
      <c r="G2995" s="2">
        <v>5</v>
      </c>
      <c r="H2995" s="4">
        <v>174050</v>
      </c>
      <c r="I2995" s="5" t="s">
        <v>3750</v>
      </c>
      <c r="J2995" s="15">
        <v>45289</v>
      </c>
      <c r="K2995" s="24">
        <v>1309606546</v>
      </c>
      <c r="L2995" s="15">
        <v>45290</v>
      </c>
      <c r="M2995" s="15">
        <v>45291</v>
      </c>
      <c r="N2995" s="15"/>
      <c r="O2995" s="26" t="e">
        <f>VLOOKUP(D2995,quash!A$2:$I$7791,9,FALSE)</f>
        <v>#N/A</v>
      </c>
      <c r="P2995" s="7">
        <v>7000</v>
      </c>
      <c r="Q2995" s="26">
        <v>114</v>
      </c>
      <c r="R2995" s="19">
        <v>5.9818464604665163E-3</v>
      </c>
      <c r="S2995" s="26">
        <v>16</v>
      </c>
      <c r="T2995" s="8">
        <v>5000</v>
      </c>
      <c r="U2995" s="4">
        <v>122</v>
      </c>
      <c r="V2995" s="10">
        <v>1068.94</v>
      </c>
      <c r="W2995" s="14" t="s">
        <v>5281</v>
      </c>
      <c r="X2995" s="18">
        <v>1</v>
      </c>
      <c r="Y2995" s="9">
        <v>5000</v>
      </c>
      <c r="Z2995" s="19">
        <f t="shared" si="759"/>
        <v>0</v>
      </c>
      <c r="AA2995" s="25">
        <v>1068.94</v>
      </c>
      <c r="AB2995" s="30">
        <f t="shared" si="760"/>
        <v>1015000</v>
      </c>
      <c r="AC2995" s="30">
        <f t="shared" si="773"/>
        <v>4.9261083743842365E-3</v>
      </c>
      <c r="AD2995" s="31">
        <f t="shared" si="774"/>
        <v>0.56157635467980294</v>
      </c>
      <c r="AE2995" s="31">
        <f t="shared" si="775"/>
        <v>0.60098522167487689</v>
      </c>
      <c r="AG2995" s="30">
        <f t="shared" si="761"/>
        <v>6126000</v>
      </c>
      <c r="AH2995" s="30">
        <f t="shared" si="776"/>
        <v>8.1619327456741752E-4</v>
      </c>
      <c r="AI2995" s="31">
        <f t="shared" si="777"/>
        <v>9.3046033300685602E-2</v>
      </c>
      <c r="AJ2995" s="31">
        <f t="shared" si="778"/>
        <v>9.9575579497224939E-2</v>
      </c>
      <c r="AK2995" s="30">
        <f>IF(W2995="si",($S2995*'COSTOS DE CREDITOS'!$C$27)/DATA!$G2995,"")</f>
        <v>65.906835757745824</v>
      </c>
      <c r="AL2995" s="90">
        <f>IF(W2995="si",'COSTOS DE CREDITOS'!$C$35,"")</f>
        <v>20.421138461538462</v>
      </c>
      <c r="AM2995" s="30">
        <f t="shared" si="762"/>
        <v>307.69230769230774</v>
      </c>
      <c r="AN2995" s="30">
        <f t="shared" si="763"/>
        <v>0</v>
      </c>
      <c r="AO2995" s="30">
        <f t="shared" si="764"/>
        <v>394.02028191159201</v>
      </c>
      <c r="AP2995" s="30">
        <f t="shared" si="765"/>
        <v>674.91971808840799</v>
      </c>
      <c r="AQ2995" s="19">
        <f t="shared" si="766"/>
        <v>0.63139158239789694</v>
      </c>
    </row>
    <row r="2996" spans="1:43" x14ac:dyDescent="0.2">
      <c r="A2996" s="23" t="s">
        <v>5665</v>
      </c>
      <c r="B2996" s="6" t="s">
        <v>5678</v>
      </c>
      <c r="C2996" s="6" t="s">
        <v>5670</v>
      </c>
      <c r="D2996" s="4">
        <v>108874</v>
      </c>
      <c r="E2996" s="4">
        <v>174052</v>
      </c>
      <c r="F2996" s="5" t="s">
        <v>3751</v>
      </c>
      <c r="G2996" s="2">
        <v>2</v>
      </c>
      <c r="H2996" s="4">
        <v>174064</v>
      </c>
      <c r="I2996" s="5" t="s">
        <v>3752</v>
      </c>
      <c r="J2996" s="15">
        <v>45131</v>
      </c>
      <c r="K2996" s="24">
        <v>1199580669</v>
      </c>
      <c r="L2996" s="15">
        <v>45290</v>
      </c>
      <c r="M2996" s="15">
        <v>45291</v>
      </c>
      <c r="N2996" s="15"/>
      <c r="O2996" s="26">
        <f>VLOOKUP(D2996,quash!A$2:$I$7791,9,FALSE)</f>
        <v>6</v>
      </c>
      <c r="P2996" s="7">
        <v>10000</v>
      </c>
      <c r="Q2996" s="26">
        <v>110</v>
      </c>
      <c r="R2996" s="19">
        <v>3.3220596517330399E-2</v>
      </c>
      <c r="S2996" s="26">
        <v>16</v>
      </c>
      <c r="T2996" s="8">
        <v>5000</v>
      </c>
      <c r="U2996" s="4">
        <v>142</v>
      </c>
      <c r="V2996" s="10">
        <v>1262.2</v>
      </c>
      <c r="W2996" s="14" t="s">
        <v>5281</v>
      </c>
      <c r="X2996" s="18">
        <v>1</v>
      </c>
      <c r="Y2996" s="9">
        <v>5000</v>
      </c>
      <c r="Z2996" s="19">
        <f t="shared" si="759"/>
        <v>0</v>
      </c>
      <c r="AA2996" s="25">
        <v>1262.2</v>
      </c>
      <c r="AB2996" s="30">
        <f t="shared" si="760"/>
        <v>5000</v>
      </c>
      <c r="AC2996" s="30">
        <f t="shared" si="773"/>
        <v>1</v>
      </c>
      <c r="AD2996" s="31">
        <f t="shared" si="774"/>
        <v>110</v>
      </c>
      <c r="AE2996" s="31">
        <f t="shared" si="775"/>
        <v>142</v>
      </c>
      <c r="AG2996" s="30">
        <f t="shared" si="761"/>
        <v>288000</v>
      </c>
      <c r="AH2996" s="30">
        <f t="shared" si="776"/>
        <v>1.7361111111111112E-2</v>
      </c>
      <c r="AI2996" s="31">
        <f t="shared" si="777"/>
        <v>1.9097222222222223</v>
      </c>
      <c r="AJ2996" s="31">
        <f t="shared" si="778"/>
        <v>2.4652777777777777</v>
      </c>
      <c r="AK2996" s="30">
        <f>IF(W2996="si",($S2996*'COSTOS DE CREDITOS'!$C$27)/DATA!$G2996,"")</f>
        <v>164.76708939436455</v>
      </c>
      <c r="AL2996" s="90">
        <f>IF(W2996="si",'COSTOS DE CREDITOS'!$C$35,"")</f>
        <v>20.421138461538462</v>
      </c>
      <c r="AM2996" s="30">
        <f t="shared" si="762"/>
        <v>307.69230769230774</v>
      </c>
      <c r="AN2996" s="30">
        <f t="shared" si="763"/>
        <v>0</v>
      </c>
      <c r="AO2996" s="30">
        <f t="shared" si="764"/>
        <v>492.88053554821073</v>
      </c>
      <c r="AP2996" s="30">
        <f t="shared" si="765"/>
        <v>769.31946445178937</v>
      </c>
      <c r="AQ2996" s="19">
        <f t="shared" si="766"/>
        <v>0.60950678533654679</v>
      </c>
    </row>
    <row r="2997" spans="1:43" x14ac:dyDescent="0.2">
      <c r="A2997" s="23" t="s">
        <v>5665</v>
      </c>
      <c r="B2997" s="6" t="s">
        <v>5684</v>
      </c>
      <c r="C2997" s="6" t="s">
        <v>5667</v>
      </c>
      <c r="D2997" s="4">
        <v>173541</v>
      </c>
      <c r="E2997" s="4">
        <v>174058</v>
      </c>
      <c r="F2997" s="5" t="s">
        <v>1782</v>
      </c>
      <c r="G2997" s="2">
        <v>5</v>
      </c>
      <c r="H2997" s="4">
        <v>174065</v>
      </c>
      <c r="I2997" s="5" t="s">
        <v>3753</v>
      </c>
      <c r="J2997" s="15">
        <v>45287</v>
      </c>
      <c r="K2997" s="24">
        <v>1308810119</v>
      </c>
      <c r="L2997" s="15">
        <v>45290</v>
      </c>
      <c r="M2997" s="15">
        <v>45291</v>
      </c>
      <c r="N2997" s="15"/>
      <c r="O2997" s="26">
        <f>VLOOKUP(D2997,quash!A$2:$I$7791,9,FALSE)</f>
        <v>2</v>
      </c>
      <c r="P2997" s="7">
        <v>5000</v>
      </c>
      <c r="Q2997" s="26">
        <v>147</v>
      </c>
      <c r="R2997" s="19">
        <v>7.9000519063171556E-2</v>
      </c>
      <c r="S2997" s="26">
        <v>16</v>
      </c>
      <c r="T2997" s="8">
        <v>8000</v>
      </c>
      <c r="U2997" s="4">
        <v>142</v>
      </c>
      <c r="V2997" s="10">
        <v>2013.74</v>
      </c>
      <c r="W2997" s="14" t="s">
        <v>5281</v>
      </c>
      <c r="X2997" s="18">
        <v>1</v>
      </c>
      <c r="Y2997" s="9">
        <v>8000</v>
      </c>
      <c r="Z2997" s="19">
        <f t="shared" si="759"/>
        <v>0</v>
      </c>
      <c r="AA2997" s="25">
        <v>2013.74</v>
      </c>
      <c r="AB2997" s="30">
        <f t="shared" si="760"/>
        <v>217000</v>
      </c>
      <c r="AC2997" s="30">
        <f t="shared" si="773"/>
        <v>3.6866359447004608E-2</v>
      </c>
      <c r="AD2997" s="31">
        <f t="shared" si="774"/>
        <v>5.419354838709677</v>
      </c>
      <c r="AE2997" s="31">
        <f t="shared" si="775"/>
        <v>5.2350230414746548</v>
      </c>
      <c r="AG2997" s="30">
        <f t="shared" si="761"/>
        <v>1695000</v>
      </c>
      <c r="AH2997" s="30">
        <f t="shared" si="776"/>
        <v>4.71976401179941E-3</v>
      </c>
      <c r="AI2997" s="31">
        <f t="shared" si="777"/>
        <v>0.69380530973451326</v>
      </c>
      <c r="AJ2997" s="31">
        <f t="shared" si="778"/>
        <v>0.67020648967551621</v>
      </c>
      <c r="AK2997" s="30">
        <f>IF(W2997="si",($S2997*'COSTOS DE CREDITOS'!$C$27)/DATA!$G2997,"")</f>
        <v>65.906835757745824</v>
      </c>
      <c r="AL2997" s="90">
        <f>IF(W2997="si",'COSTOS DE CREDITOS'!$C$35,"")</f>
        <v>20.421138461538462</v>
      </c>
      <c r="AM2997" s="30">
        <f t="shared" si="762"/>
        <v>492.30769230769232</v>
      </c>
      <c r="AN2997" s="30">
        <f t="shared" si="763"/>
        <v>0</v>
      </c>
      <c r="AO2997" s="30">
        <f t="shared" si="764"/>
        <v>578.63566652697659</v>
      </c>
      <c r="AP2997" s="30">
        <f t="shared" si="765"/>
        <v>1435.1043334730234</v>
      </c>
      <c r="AQ2997" s="19">
        <f t="shared" si="766"/>
        <v>0.71265621851531147</v>
      </c>
    </row>
    <row r="2998" spans="1:43" x14ac:dyDescent="0.2">
      <c r="A2998" s="23" t="s">
        <v>5665</v>
      </c>
      <c r="B2998" s="6" t="s">
        <v>5684</v>
      </c>
      <c r="C2998" s="6" t="s">
        <v>5667</v>
      </c>
      <c r="D2998" s="4">
        <v>173206</v>
      </c>
      <c r="E2998" s="4">
        <v>174128</v>
      </c>
      <c r="F2998" s="5" t="s">
        <v>3754</v>
      </c>
      <c r="G2998" s="2">
        <v>5</v>
      </c>
      <c r="H2998" s="4">
        <v>174129</v>
      </c>
      <c r="I2998" s="5" t="s">
        <v>3755</v>
      </c>
      <c r="J2998" s="15">
        <v>45290</v>
      </c>
      <c r="K2998" s="24">
        <v>1305601748</v>
      </c>
      <c r="L2998" s="15">
        <v>45293</v>
      </c>
      <c r="M2998" s="15">
        <v>45291</v>
      </c>
      <c r="N2998" s="15"/>
      <c r="O2998" s="26" t="e">
        <f>VLOOKUP(D2998,quash!A$2:$I$7791,9,FALSE)</f>
        <v>#N/A</v>
      </c>
      <c r="P2998" s="7">
        <v>7000</v>
      </c>
      <c r="Q2998" s="26">
        <v>111</v>
      </c>
      <c r="R2998" s="19">
        <v>5.9818464604665163E-3</v>
      </c>
      <c r="S2998" s="26">
        <v>16</v>
      </c>
      <c r="T2998" s="8">
        <v>9000</v>
      </c>
      <c r="U2998" s="4">
        <v>142</v>
      </c>
      <c r="V2998" s="10">
        <v>2255.2800000000002</v>
      </c>
      <c r="W2998" s="14" t="s">
        <v>5281</v>
      </c>
      <c r="X2998" s="18">
        <v>1</v>
      </c>
      <c r="Y2998" s="9">
        <v>9000</v>
      </c>
      <c r="Z2998" s="19">
        <f t="shared" si="759"/>
        <v>0</v>
      </c>
      <c r="AA2998" s="25">
        <v>2255.2800000000002</v>
      </c>
      <c r="AB2998" s="30">
        <f t="shared" si="760"/>
        <v>1015000</v>
      </c>
      <c r="AC2998" s="30">
        <f t="shared" si="773"/>
        <v>8.8669950738916262E-3</v>
      </c>
      <c r="AD2998" s="31">
        <f t="shared" si="774"/>
        <v>0.98423645320197051</v>
      </c>
      <c r="AE2998" s="31">
        <f t="shared" si="775"/>
        <v>1.2591133004926109</v>
      </c>
      <c r="AG2998" s="30">
        <f t="shared" si="761"/>
        <v>6126000</v>
      </c>
      <c r="AH2998" s="30">
        <f t="shared" si="776"/>
        <v>1.4691478942213516E-3</v>
      </c>
      <c r="AI2998" s="31">
        <f t="shared" si="777"/>
        <v>0.16307541625857003</v>
      </c>
      <c r="AJ2998" s="31">
        <f t="shared" si="778"/>
        <v>0.20861900097943192</v>
      </c>
      <c r="AK2998" s="30">
        <f>IF(W2998="si",($S2998*'COSTOS DE CREDITOS'!$C$27)/DATA!$G2998,"")</f>
        <v>65.906835757745824</v>
      </c>
      <c r="AL2998" s="90">
        <f>IF(W2998="si",'COSTOS DE CREDITOS'!$C$35,"")</f>
        <v>20.421138461538462</v>
      </c>
      <c r="AM2998" s="30">
        <f t="shared" si="762"/>
        <v>553.84615384615392</v>
      </c>
      <c r="AN2998" s="30">
        <f t="shared" si="763"/>
        <v>0</v>
      </c>
      <c r="AO2998" s="30">
        <f t="shared" si="764"/>
        <v>640.17412806543825</v>
      </c>
      <c r="AP2998" s="30">
        <f t="shared" si="765"/>
        <v>1615.1058719345619</v>
      </c>
      <c r="AQ2998" s="19">
        <f t="shared" si="766"/>
        <v>0.71614428006037467</v>
      </c>
    </row>
    <row r="2999" spans="1:43" x14ac:dyDescent="0.2">
      <c r="A2999" s="23" t="s">
        <v>5665</v>
      </c>
      <c r="B2999" s="6" t="s">
        <v>5684</v>
      </c>
      <c r="C2999" s="6" t="s">
        <v>5667</v>
      </c>
      <c r="D2999" s="4">
        <v>174006</v>
      </c>
      <c r="E2999" s="4">
        <v>174128</v>
      </c>
      <c r="F2999" s="5" t="s">
        <v>3754</v>
      </c>
      <c r="G2999" s="2">
        <v>5</v>
      </c>
      <c r="H2999" s="4">
        <v>174130</v>
      </c>
      <c r="I2999" s="5" t="s">
        <v>3756</v>
      </c>
      <c r="J2999" s="15">
        <v>45290</v>
      </c>
      <c r="K2999" s="24">
        <v>1310561557</v>
      </c>
      <c r="L2999" s="15">
        <v>45293</v>
      </c>
      <c r="M2999" s="15">
        <v>45291</v>
      </c>
      <c r="N2999" s="15"/>
      <c r="O2999" s="26" t="e">
        <f>VLOOKUP(D2999,quash!A$2:$I$7791,9,FALSE)</f>
        <v>#N/A</v>
      </c>
      <c r="P2999" s="7">
        <v>8000</v>
      </c>
      <c r="Q2999" s="26">
        <v>138</v>
      </c>
      <c r="R2999" s="19">
        <v>3.9770556926914676E-2</v>
      </c>
      <c r="S2999" s="26">
        <v>16</v>
      </c>
      <c r="T2999" s="8">
        <v>7000</v>
      </c>
      <c r="U2999" s="4">
        <v>142</v>
      </c>
      <c r="V2999" s="10">
        <v>1758.65</v>
      </c>
      <c r="W2999" s="14" t="s">
        <v>5281</v>
      </c>
      <c r="X2999" s="18">
        <v>1</v>
      </c>
      <c r="Y2999" s="9">
        <v>7000</v>
      </c>
      <c r="Z2999" s="19">
        <f t="shared" si="759"/>
        <v>0</v>
      </c>
      <c r="AA2999" s="25">
        <v>1758.65</v>
      </c>
      <c r="AB2999" s="30">
        <f t="shared" si="760"/>
        <v>1015000</v>
      </c>
      <c r="AC2999" s="30">
        <f t="shared" si="773"/>
        <v>6.8965517241379309E-3</v>
      </c>
      <c r="AD2999" s="31">
        <f t="shared" si="774"/>
        <v>0.9517241379310345</v>
      </c>
      <c r="AE2999" s="31">
        <f t="shared" si="775"/>
        <v>0.97931034482758617</v>
      </c>
      <c r="AG2999" s="30">
        <f t="shared" si="761"/>
        <v>6126000</v>
      </c>
      <c r="AH2999" s="30">
        <f t="shared" si="776"/>
        <v>1.1426705843943846E-3</v>
      </c>
      <c r="AI2999" s="31">
        <f t="shared" si="777"/>
        <v>0.15768854064642507</v>
      </c>
      <c r="AJ2999" s="31">
        <f t="shared" si="778"/>
        <v>0.16225922298400261</v>
      </c>
      <c r="AK2999" s="30">
        <f>IF(W2999="si",($S2999*'COSTOS DE CREDITOS'!$C$27)/DATA!$G2999,"")</f>
        <v>65.906835757745824</v>
      </c>
      <c r="AL2999" s="90">
        <f>IF(W2999="si",'COSTOS DE CREDITOS'!$C$35,"")</f>
        <v>20.421138461538462</v>
      </c>
      <c r="AM2999" s="30">
        <f t="shared" si="762"/>
        <v>430.76923076923077</v>
      </c>
      <c r="AN2999" s="30">
        <f t="shared" si="763"/>
        <v>0</v>
      </c>
      <c r="AO2999" s="30">
        <f t="shared" si="764"/>
        <v>517.09720498851505</v>
      </c>
      <c r="AP2999" s="30">
        <f t="shared" si="765"/>
        <v>1241.5527950114852</v>
      </c>
      <c r="AQ2999" s="19">
        <f t="shared" si="766"/>
        <v>0.70596923493104657</v>
      </c>
    </row>
    <row r="3000" spans="1:43" x14ac:dyDescent="0.2">
      <c r="A3000" s="23" t="s">
        <v>5665</v>
      </c>
      <c r="B3000" s="6" t="s">
        <v>5684</v>
      </c>
      <c r="C3000" s="6" t="s">
        <v>5667</v>
      </c>
      <c r="D3000" s="4">
        <v>173209</v>
      </c>
      <c r="E3000" s="4">
        <v>174128</v>
      </c>
      <c r="F3000" s="5" t="s">
        <v>3754</v>
      </c>
      <c r="G3000" s="2">
        <v>5</v>
      </c>
      <c r="H3000" s="4">
        <v>174131</v>
      </c>
      <c r="I3000" s="5" t="s">
        <v>3757</v>
      </c>
      <c r="J3000" s="15">
        <v>45281</v>
      </c>
      <c r="K3000" s="24">
        <v>1305602227</v>
      </c>
      <c r="L3000" s="15">
        <v>45293</v>
      </c>
      <c r="M3000" s="15">
        <v>45291</v>
      </c>
      <c r="N3000" s="15"/>
      <c r="O3000" s="26" t="e">
        <f>VLOOKUP(D3000,quash!A$2:$I$7791,9,FALSE)</f>
        <v>#N/A</v>
      </c>
      <c r="P3000" s="7">
        <v>8000</v>
      </c>
      <c r="Q3000" s="26">
        <v>138</v>
      </c>
      <c r="R3000" s="19">
        <v>3.9770556926914676E-2</v>
      </c>
      <c r="S3000" s="26">
        <v>16</v>
      </c>
      <c r="T3000" s="8">
        <v>9000</v>
      </c>
      <c r="U3000" s="4">
        <v>142</v>
      </c>
      <c r="V3000" s="10">
        <v>2255.2800000000002</v>
      </c>
      <c r="W3000" s="14" t="s">
        <v>5281</v>
      </c>
      <c r="X3000" s="18">
        <v>1</v>
      </c>
      <c r="Y3000" s="9">
        <v>9000</v>
      </c>
      <c r="Z3000" s="19">
        <f t="shared" si="759"/>
        <v>0</v>
      </c>
      <c r="AA3000" s="25">
        <v>2255.2800000000002</v>
      </c>
      <c r="AB3000" s="30">
        <f t="shared" si="760"/>
        <v>1015000</v>
      </c>
      <c r="AC3000" s="30">
        <f t="shared" si="773"/>
        <v>8.8669950738916262E-3</v>
      </c>
      <c r="AD3000" s="31">
        <f t="shared" si="774"/>
        <v>1.2236453201970445</v>
      </c>
      <c r="AE3000" s="31">
        <f t="shared" si="775"/>
        <v>1.2591133004926109</v>
      </c>
      <c r="AG3000" s="30">
        <f t="shared" si="761"/>
        <v>6126000</v>
      </c>
      <c r="AH3000" s="30">
        <f t="shared" si="776"/>
        <v>1.4691478942213516E-3</v>
      </c>
      <c r="AI3000" s="31">
        <f t="shared" si="777"/>
        <v>0.20274240940254651</v>
      </c>
      <c r="AJ3000" s="31">
        <f t="shared" si="778"/>
        <v>0.20861900097943192</v>
      </c>
      <c r="AK3000" s="30">
        <f>IF(W3000="si",($S3000*'COSTOS DE CREDITOS'!$C$27)/DATA!$G3000,"")</f>
        <v>65.906835757745824</v>
      </c>
      <c r="AL3000" s="90">
        <f>IF(W3000="si",'COSTOS DE CREDITOS'!$C$35,"")</f>
        <v>20.421138461538462</v>
      </c>
      <c r="AM3000" s="30">
        <f t="shared" si="762"/>
        <v>553.84615384615392</v>
      </c>
      <c r="AN3000" s="30">
        <f t="shared" si="763"/>
        <v>0</v>
      </c>
      <c r="AO3000" s="30">
        <f t="shared" si="764"/>
        <v>640.17412806543825</v>
      </c>
      <c r="AP3000" s="30">
        <f t="shared" si="765"/>
        <v>1615.1058719345619</v>
      </c>
      <c r="AQ3000" s="19">
        <f t="shared" si="766"/>
        <v>0.71614428006037467</v>
      </c>
    </row>
    <row r="3001" spans="1:43" x14ac:dyDescent="0.2">
      <c r="A3001" s="23" t="s">
        <v>5665</v>
      </c>
      <c r="B3001" s="6" t="s">
        <v>5684</v>
      </c>
      <c r="C3001" s="6" t="s">
        <v>5667</v>
      </c>
      <c r="D3001" s="4">
        <v>173259</v>
      </c>
      <c r="E3001" s="4">
        <v>174128</v>
      </c>
      <c r="F3001" s="5" t="s">
        <v>3754</v>
      </c>
      <c r="G3001" s="2">
        <v>5</v>
      </c>
      <c r="H3001" s="4">
        <v>174132</v>
      </c>
      <c r="I3001" s="5" t="s">
        <v>3758</v>
      </c>
      <c r="J3001" s="15">
        <v>45281</v>
      </c>
      <c r="K3001" s="24">
        <v>1305602804</v>
      </c>
      <c r="L3001" s="15">
        <v>45293</v>
      </c>
      <c r="M3001" s="15">
        <v>45291</v>
      </c>
      <c r="N3001" s="15"/>
      <c r="O3001" s="26" t="e">
        <f>VLOOKUP(D3001,quash!A$2:$I$7791,9,FALSE)</f>
        <v>#N/A</v>
      </c>
      <c r="P3001" s="7">
        <v>7000</v>
      </c>
      <c r="Q3001" s="26">
        <v>111</v>
      </c>
      <c r="R3001" s="19">
        <v>5.9818464604665163E-3</v>
      </c>
      <c r="S3001" s="26">
        <v>16</v>
      </c>
      <c r="T3001" s="8">
        <v>9000</v>
      </c>
      <c r="U3001" s="4">
        <v>142</v>
      </c>
      <c r="V3001" s="10">
        <v>2255.2800000000002</v>
      </c>
      <c r="W3001" s="14" t="s">
        <v>5281</v>
      </c>
      <c r="X3001" s="18">
        <v>1</v>
      </c>
      <c r="Y3001" s="9">
        <v>9000</v>
      </c>
      <c r="Z3001" s="19">
        <f t="shared" si="759"/>
        <v>0</v>
      </c>
      <c r="AA3001" s="25">
        <v>2255.2800000000002</v>
      </c>
      <c r="AB3001" s="30">
        <f t="shared" si="760"/>
        <v>1015000</v>
      </c>
      <c r="AC3001" s="30">
        <f t="shared" si="773"/>
        <v>8.8669950738916262E-3</v>
      </c>
      <c r="AD3001" s="31">
        <f t="shared" si="774"/>
        <v>0.98423645320197051</v>
      </c>
      <c r="AE3001" s="31">
        <f t="shared" si="775"/>
        <v>1.2591133004926109</v>
      </c>
      <c r="AG3001" s="30">
        <f t="shared" si="761"/>
        <v>6126000</v>
      </c>
      <c r="AH3001" s="30">
        <f t="shared" si="776"/>
        <v>1.4691478942213516E-3</v>
      </c>
      <c r="AI3001" s="31">
        <f t="shared" si="777"/>
        <v>0.16307541625857003</v>
      </c>
      <c r="AJ3001" s="31">
        <f t="shared" si="778"/>
        <v>0.20861900097943192</v>
      </c>
      <c r="AK3001" s="30">
        <f>IF(W3001="si",($S3001*'COSTOS DE CREDITOS'!$C$27)/DATA!$G3001,"")</f>
        <v>65.906835757745824</v>
      </c>
      <c r="AL3001" s="90">
        <f>IF(W3001="si",'COSTOS DE CREDITOS'!$C$35,"")</f>
        <v>20.421138461538462</v>
      </c>
      <c r="AM3001" s="30">
        <f t="shared" si="762"/>
        <v>553.84615384615392</v>
      </c>
      <c r="AN3001" s="30">
        <f t="shared" si="763"/>
        <v>0</v>
      </c>
      <c r="AO3001" s="30">
        <f t="shared" si="764"/>
        <v>640.17412806543825</v>
      </c>
      <c r="AP3001" s="30">
        <f t="shared" si="765"/>
        <v>1615.1058719345619</v>
      </c>
      <c r="AQ3001" s="19">
        <f t="shared" si="766"/>
        <v>0.71614428006037467</v>
      </c>
    </row>
    <row r="3002" spans="1:43" x14ac:dyDescent="0.2">
      <c r="A3002" s="23" t="s">
        <v>5665</v>
      </c>
      <c r="B3002" s="6" t="s">
        <v>5684</v>
      </c>
      <c r="C3002" s="6" t="s">
        <v>5667</v>
      </c>
      <c r="D3002" s="4">
        <v>174008</v>
      </c>
      <c r="E3002" s="4">
        <v>174128</v>
      </c>
      <c r="F3002" s="5" t="s">
        <v>3754</v>
      </c>
      <c r="G3002" s="2">
        <v>5</v>
      </c>
      <c r="H3002" s="4">
        <v>174133</v>
      </c>
      <c r="I3002" s="5" t="s">
        <v>3759</v>
      </c>
      <c r="J3002" s="15">
        <v>45289</v>
      </c>
      <c r="K3002" s="24">
        <v>1310561633</v>
      </c>
      <c r="L3002" s="15">
        <v>45293</v>
      </c>
      <c r="M3002" s="15">
        <v>45291</v>
      </c>
      <c r="N3002" s="15"/>
      <c r="O3002" s="26" t="e">
        <f>VLOOKUP(D3002,quash!A$2:$I$7791,9,FALSE)</f>
        <v>#N/A</v>
      </c>
      <c r="P3002" s="7">
        <v>8000</v>
      </c>
      <c r="Q3002" s="26">
        <v>138</v>
      </c>
      <c r="R3002" s="19">
        <v>3.9770556926914676E-2</v>
      </c>
      <c r="S3002" s="26">
        <v>16</v>
      </c>
      <c r="T3002" s="8">
        <v>9000</v>
      </c>
      <c r="U3002" s="4">
        <v>142</v>
      </c>
      <c r="V3002" s="10">
        <v>2255.2800000000002</v>
      </c>
      <c r="W3002" s="14" t="s">
        <v>5281</v>
      </c>
      <c r="X3002" s="18">
        <v>1</v>
      </c>
      <c r="Y3002" s="9">
        <v>9000</v>
      </c>
      <c r="Z3002" s="19">
        <f t="shared" si="759"/>
        <v>0</v>
      </c>
      <c r="AA3002" s="25">
        <v>2255.2800000000002</v>
      </c>
      <c r="AB3002" s="30">
        <f t="shared" si="760"/>
        <v>1015000</v>
      </c>
      <c r="AC3002" s="30">
        <f t="shared" si="773"/>
        <v>8.8669950738916262E-3</v>
      </c>
      <c r="AD3002" s="31">
        <f t="shared" si="774"/>
        <v>1.2236453201970445</v>
      </c>
      <c r="AE3002" s="31">
        <f t="shared" si="775"/>
        <v>1.2591133004926109</v>
      </c>
      <c r="AG3002" s="30">
        <f t="shared" si="761"/>
        <v>6126000</v>
      </c>
      <c r="AH3002" s="30">
        <f t="shared" si="776"/>
        <v>1.4691478942213516E-3</v>
      </c>
      <c r="AI3002" s="31">
        <f t="shared" si="777"/>
        <v>0.20274240940254651</v>
      </c>
      <c r="AJ3002" s="31">
        <f t="shared" si="778"/>
        <v>0.20861900097943192</v>
      </c>
      <c r="AK3002" s="30">
        <f>IF(W3002="si",($S3002*'COSTOS DE CREDITOS'!$C$27)/DATA!$G3002,"")</f>
        <v>65.906835757745824</v>
      </c>
      <c r="AL3002" s="90">
        <f>IF(W3002="si",'COSTOS DE CREDITOS'!$C$35,"")</f>
        <v>20.421138461538462</v>
      </c>
      <c r="AM3002" s="30">
        <f t="shared" si="762"/>
        <v>553.84615384615392</v>
      </c>
      <c r="AN3002" s="30">
        <f t="shared" si="763"/>
        <v>0</v>
      </c>
      <c r="AO3002" s="30">
        <f t="shared" si="764"/>
        <v>640.17412806543825</v>
      </c>
      <c r="AP3002" s="30">
        <f t="shared" si="765"/>
        <v>1615.1058719345619</v>
      </c>
      <c r="AQ3002" s="19">
        <f t="shared" si="766"/>
        <v>0.71614428006037467</v>
      </c>
    </row>
    <row r="3003" spans="1:43" x14ac:dyDescent="0.2">
      <c r="A3003" s="23" t="s">
        <v>5665</v>
      </c>
      <c r="B3003" s="6" t="s">
        <v>5682</v>
      </c>
      <c r="C3003" s="6" t="s">
        <v>5670</v>
      </c>
      <c r="D3003" s="4">
        <v>173614</v>
      </c>
      <c r="E3003" s="4">
        <v>174191</v>
      </c>
      <c r="F3003" s="5" t="s">
        <v>3761</v>
      </c>
      <c r="G3003" s="2">
        <v>14</v>
      </c>
      <c r="H3003" s="4">
        <v>174200</v>
      </c>
      <c r="I3003" s="5" t="s">
        <v>3762</v>
      </c>
      <c r="J3003" s="15">
        <v>45287</v>
      </c>
      <c r="K3003" s="24">
        <v>1309068489</v>
      </c>
      <c r="L3003" s="15">
        <v>45294</v>
      </c>
      <c r="M3003" s="15">
        <v>45322</v>
      </c>
      <c r="N3003" s="26">
        <v>1</v>
      </c>
      <c r="O3003" s="26">
        <f>VLOOKUP(D3003,quash!A$2:$I$7791,9,FALSE)</f>
        <v>4</v>
      </c>
      <c r="P3003" s="7">
        <v>10000</v>
      </c>
      <c r="Q3003" s="26">
        <v>132</v>
      </c>
      <c r="R3003" s="19">
        <v>5.8283715876113903E-2</v>
      </c>
      <c r="S3003" s="26">
        <v>16</v>
      </c>
      <c r="T3003" s="8">
        <v>10000</v>
      </c>
      <c r="U3003" s="4">
        <v>132</v>
      </c>
      <c r="V3003" s="10">
        <v>2317.19</v>
      </c>
      <c r="W3003" s="14" t="s">
        <v>5281</v>
      </c>
      <c r="X3003" s="18">
        <v>1</v>
      </c>
      <c r="Y3003" s="9">
        <v>10000</v>
      </c>
      <c r="Z3003" s="19">
        <f t="shared" si="759"/>
        <v>0</v>
      </c>
      <c r="AA3003" s="25">
        <v>2317.19</v>
      </c>
      <c r="AB3003" s="30">
        <f t="shared" si="760"/>
        <v>42000</v>
      </c>
      <c r="AC3003" s="30">
        <f t="shared" si="773"/>
        <v>0.23809523809523808</v>
      </c>
      <c r="AD3003" s="31">
        <f t="shared" si="774"/>
        <v>31.428571428571427</v>
      </c>
      <c r="AE3003" s="31">
        <f t="shared" si="775"/>
        <v>31.428571428571427</v>
      </c>
      <c r="AG3003" s="30">
        <f t="shared" si="761"/>
        <v>927000</v>
      </c>
      <c r="AH3003" s="30">
        <f t="shared" si="776"/>
        <v>1.0787486515641856E-2</v>
      </c>
      <c r="AI3003" s="31">
        <f t="shared" si="777"/>
        <v>1.4239482200647251</v>
      </c>
      <c r="AJ3003" s="31">
        <f t="shared" si="778"/>
        <v>1.4239482200647251</v>
      </c>
      <c r="AK3003" s="30">
        <f>IF(W3003="si",($S3003*'COSTOS DE CREDITOS'!$C$27)/DATA!$G3003,"")</f>
        <v>23.538155627766365</v>
      </c>
      <c r="AL3003" s="90">
        <f>IF(W3003="si",'COSTOS DE CREDITOS'!$C$35,"")</f>
        <v>20.421138461538462</v>
      </c>
      <c r="AM3003" s="30">
        <f t="shared" si="762"/>
        <v>615.38461538461547</v>
      </c>
      <c r="AN3003" s="30">
        <f t="shared" si="763"/>
        <v>0</v>
      </c>
      <c r="AO3003" s="30">
        <f t="shared" si="764"/>
        <v>659.34390947392035</v>
      </c>
      <c r="AP3003" s="30">
        <f t="shared" si="765"/>
        <v>1657.8460905260797</v>
      </c>
      <c r="AQ3003" s="19">
        <f t="shared" si="766"/>
        <v>0.71545539663388835</v>
      </c>
    </row>
    <row r="3004" spans="1:43" x14ac:dyDescent="0.2">
      <c r="A3004" s="23" t="s">
        <v>5665</v>
      </c>
      <c r="B3004" s="6" t="s">
        <v>5682</v>
      </c>
      <c r="C3004" s="6" t="s">
        <v>5670</v>
      </c>
      <c r="D3004" s="4">
        <v>173731</v>
      </c>
      <c r="E3004" s="4">
        <v>174191</v>
      </c>
      <c r="F3004" s="5" t="s">
        <v>3761</v>
      </c>
      <c r="G3004" s="2">
        <v>14</v>
      </c>
      <c r="H3004" s="4">
        <v>174205</v>
      </c>
      <c r="I3004" s="5" t="s">
        <v>3763</v>
      </c>
      <c r="J3004" s="15">
        <v>45289</v>
      </c>
      <c r="K3004" s="24">
        <v>1309815534</v>
      </c>
      <c r="L3004" s="15">
        <v>45294</v>
      </c>
      <c r="M3004" s="15">
        <v>45322</v>
      </c>
      <c r="N3004" s="26">
        <v>1</v>
      </c>
      <c r="O3004" s="26">
        <f>VLOOKUP(D3004,quash!A$2:$I$7791,9,FALSE)</f>
        <v>3</v>
      </c>
      <c r="P3004" s="7">
        <v>10000</v>
      </c>
      <c r="Q3004" s="26">
        <v>110</v>
      </c>
      <c r="R3004" s="19">
        <v>3.3741050530766099E-2</v>
      </c>
      <c r="S3004" s="26">
        <v>16</v>
      </c>
      <c r="T3004" s="8">
        <v>10000</v>
      </c>
      <c r="U3004" s="4">
        <v>132</v>
      </c>
      <c r="V3004" s="10">
        <v>2317.19</v>
      </c>
      <c r="W3004" s="14" t="s">
        <v>5281</v>
      </c>
      <c r="X3004" s="18">
        <v>1</v>
      </c>
      <c r="Y3004" s="9">
        <v>10000</v>
      </c>
      <c r="Z3004" s="19">
        <f t="shared" si="759"/>
        <v>0</v>
      </c>
      <c r="AA3004" s="25">
        <v>2317.19</v>
      </c>
      <c r="AB3004" s="30">
        <f t="shared" si="760"/>
        <v>52000</v>
      </c>
      <c r="AC3004" s="30">
        <f t="shared" si="773"/>
        <v>0.19230769230769232</v>
      </c>
      <c r="AD3004" s="31">
        <f t="shared" si="774"/>
        <v>21.153846153846153</v>
      </c>
      <c r="AE3004" s="31">
        <f t="shared" si="775"/>
        <v>25.384615384615387</v>
      </c>
      <c r="AG3004" s="30">
        <f t="shared" si="761"/>
        <v>778000</v>
      </c>
      <c r="AH3004" s="30">
        <f t="shared" si="776"/>
        <v>1.2853470437017995E-2</v>
      </c>
      <c r="AI3004" s="31">
        <f t="shared" si="777"/>
        <v>1.4138817480719794</v>
      </c>
      <c r="AJ3004" s="31">
        <f t="shared" si="778"/>
        <v>1.6966580976863754</v>
      </c>
      <c r="AK3004" s="30">
        <f>IF(W3004="si",($S3004*'COSTOS DE CREDITOS'!$C$27)/DATA!$G3004,"")</f>
        <v>23.538155627766365</v>
      </c>
      <c r="AL3004" s="90">
        <f>IF(W3004="si",'COSTOS DE CREDITOS'!$C$35,"")</f>
        <v>20.421138461538462</v>
      </c>
      <c r="AM3004" s="30">
        <f t="shared" si="762"/>
        <v>615.38461538461547</v>
      </c>
      <c r="AN3004" s="30">
        <f t="shared" si="763"/>
        <v>0</v>
      </c>
      <c r="AO3004" s="30">
        <f t="shared" si="764"/>
        <v>659.34390947392035</v>
      </c>
      <c r="AP3004" s="30">
        <f t="shared" si="765"/>
        <v>1657.8460905260797</v>
      </c>
      <c r="AQ3004" s="19">
        <f t="shared" si="766"/>
        <v>0.71545539663388835</v>
      </c>
    </row>
    <row r="3005" spans="1:43" x14ac:dyDescent="0.2">
      <c r="A3005" s="23" t="s">
        <v>5665</v>
      </c>
      <c r="B3005" s="6" t="s">
        <v>5678</v>
      </c>
      <c r="C3005" s="6" t="s">
        <v>5670</v>
      </c>
      <c r="D3005" s="4">
        <v>174157</v>
      </c>
      <c r="E3005" s="4">
        <v>174169</v>
      </c>
      <c r="F3005" s="5" t="s">
        <v>1865</v>
      </c>
      <c r="G3005" s="2">
        <v>5</v>
      </c>
      <c r="H3005" s="4">
        <v>174215</v>
      </c>
      <c r="I3005" s="5" t="s">
        <v>3764</v>
      </c>
      <c r="J3005" s="15">
        <v>45293</v>
      </c>
      <c r="K3005" s="24">
        <v>1311964375</v>
      </c>
      <c r="L3005" s="15">
        <v>45294</v>
      </c>
      <c r="M3005" s="15">
        <v>45322</v>
      </c>
      <c r="N3005" s="26">
        <v>1</v>
      </c>
      <c r="O3005" s="26" t="e">
        <f>VLOOKUP(D3005,quash!A$2:$I$7791,9,FALSE)</f>
        <v>#N/A</v>
      </c>
      <c r="P3005" s="7">
        <v>10000</v>
      </c>
      <c r="Q3005" s="26">
        <v>90</v>
      </c>
      <c r="R3005" s="19">
        <v>5.9818464604665302E-3</v>
      </c>
      <c r="S3005" s="26">
        <v>16</v>
      </c>
      <c r="T3005" s="8">
        <v>6000</v>
      </c>
      <c r="U3005" s="4">
        <v>142</v>
      </c>
      <c r="V3005" s="10">
        <v>1503.37</v>
      </c>
      <c r="W3005" s="14" t="s">
        <v>5281</v>
      </c>
      <c r="X3005" s="18">
        <v>1</v>
      </c>
      <c r="Y3005" s="9">
        <v>6000</v>
      </c>
      <c r="Z3005" s="19">
        <f t="shared" si="759"/>
        <v>0</v>
      </c>
      <c r="AA3005" s="25">
        <v>1503.37</v>
      </c>
      <c r="AB3005" s="30">
        <f t="shared" si="760"/>
        <v>670000</v>
      </c>
      <c r="AC3005" s="30">
        <f t="shared" si="773"/>
        <v>8.9552238805970154E-3</v>
      </c>
      <c r="AD3005" s="31">
        <f t="shared" si="774"/>
        <v>0.80597014925373134</v>
      </c>
      <c r="AE3005" s="31">
        <f t="shared" si="775"/>
        <v>1.2716417910447761</v>
      </c>
      <c r="AG3005" s="30">
        <f t="shared" si="761"/>
        <v>6126000</v>
      </c>
      <c r="AH3005" s="30">
        <f t="shared" si="776"/>
        <v>9.7943192948090111E-4</v>
      </c>
      <c r="AI3005" s="31">
        <f t="shared" si="777"/>
        <v>8.8148873653281098E-2</v>
      </c>
      <c r="AJ3005" s="31">
        <f t="shared" si="778"/>
        <v>0.13907933398628797</v>
      </c>
      <c r="AK3005" s="30">
        <f>IF(W3005="si",($S3005*'COSTOS DE CREDITOS'!$C$27)/DATA!$G3005,"")</f>
        <v>65.906835757745824</v>
      </c>
      <c r="AL3005" s="90">
        <f>IF(W3005="si",'COSTOS DE CREDITOS'!$C$35,"")</f>
        <v>20.421138461538462</v>
      </c>
      <c r="AM3005" s="30">
        <f t="shared" si="762"/>
        <v>369.23076923076923</v>
      </c>
      <c r="AN3005" s="30">
        <f t="shared" si="763"/>
        <v>0</v>
      </c>
      <c r="AO3005" s="30">
        <f t="shared" si="764"/>
        <v>455.5587434500535</v>
      </c>
      <c r="AP3005" s="30">
        <f t="shared" si="765"/>
        <v>1047.8112565499464</v>
      </c>
      <c r="AQ3005" s="19">
        <f>IFERROR(AP3005/AA3005,"")</f>
        <v>0.69697496727348984</v>
      </c>
    </row>
    <row r="3006" spans="1:43" x14ac:dyDescent="0.2">
      <c r="A3006" s="23" t="s">
        <v>5665</v>
      </c>
      <c r="B3006" s="6" t="s">
        <v>5676</v>
      </c>
      <c r="C3006" s="6" t="s">
        <v>5670</v>
      </c>
      <c r="D3006" s="4">
        <v>157679</v>
      </c>
      <c r="E3006" s="4">
        <v>174441</v>
      </c>
      <c r="F3006" s="5" t="s">
        <v>3765</v>
      </c>
      <c r="G3006" s="2">
        <v>5</v>
      </c>
      <c r="H3006" s="4">
        <v>174446</v>
      </c>
      <c r="I3006" s="5" t="s">
        <v>3766</v>
      </c>
      <c r="J3006" s="15">
        <v>45115</v>
      </c>
      <c r="K3006" s="24">
        <v>1189143016</v>
      </c>
      <c r="L3006" s="15">
        <v>45296</v>
      </c>
      <c r="M3006" s="15">
        <v>45322</v>
      </c>
      <c r="N3006" s="26">
        <v>1</v>
      </c>
      <c r="O3006" s="26" t="e">
        <f>VLOOKUP(D3006,quash!A$2:$I$7791,9,FALSE)</f>
        <v>#N/A</v>
      </c>
      <c r="P3006" s="7">
        <v>7000</v>
      </c>
      <c r="Q3006" s="26">
        <v>126</v>
      </c>
      <c r="R3006" s="19">
        <v>3.3741050530766176E-2</v>
      </c>
      <c r="S3006" s="26">
        <v>16</v>
      </c>
      <c r="T3006" s="8">
        <v>7000</v>
      </c>
      <c r="U3006" s="4">
        <v>142</v>
      </c>
      <c r="V3006" s="10">
        <v>1758.65</v>
      </c>
      <c r="W3006" s="14" t="s">
        <v>5281</v>
      </c>
      <c r="X3006" s="18">
        <v>1</v>
      </c>
      <c r="Y3006" s="9">
        <v>7000</v>
      </c>
      <c r="Z3006" s="19">
        <f t="shared" si="759"/>
        <v>0</v>
      </c>
      <c r="AA3006" s="25">
        <v>1758.65</v>
      </c>
      <c r="AB3006" s="30">
        <f t="shared" si="760"/>
        <v>670000</v>
      </c>
      <c r="AC3006" s="30">
        <f t="shared" si="773"/>
        <v>1.0447761194029851E-2</v>
      </c>
      <c r="AD3006" s="31">
        <f t="shared" si="774"/>
        <v>1.3164179104477611</v>
      </c>
      <c r="AE3006" s="31">
        <f t="shared" si="775"/>
        <v>1.4835820895522389</v>
      </c>
      <c r="AG3006" s="30">
        <f t="shared" si="761"/>
        <v>6126000</v>
      </c>
      <c r="AH3006" s="30">
        <f t="shared" si="776"/>
        <v>1.1426705843943846E-3</v>
      </c>
      <c r="AI3006" s="31">
        <f t="shared" si="777"/>
        <v>0.14397649363369247</v>
      </c>
      <c r="AJ3006" s="31">
        <f t="shared" si="778"/>
        <v>0.16225922298400261</v>
      </c>
      <c r="AK3006" s="30">
        <f>IF(W3006="si",($S3006*'COSTOS DE CREDITOS'!$C$27)/DATA!$G3006,"")</f>
        <v>65.906835757745824</v>
      </c>
      <c r="AL3006" s="90">
        <f>IF(W3006="si",'COSTOS DE CREDITOS'!$C$35,"")</f>
        <v>20.421138461538462</v>
      </c>
      <c r="AM3006" s="30">
        <f t="shared" si="762"/>
        <v>430.76923076923077</v>
      </c>
      <c r="AN3006" s="30">
        <f t="shared" si="763"/>
        <v>0</v>
      </c>
      <c r="AO3006" s="30">
        <f t="shared" si="764"/>
        <v>517.09720498851505</v>
      </c>
      <c r="AP3006" s="30">
        <f t="shared" si="765"/>
        <v>1241.5527950114852</v>
      </c>
      <c r="AQ3006" s="19">
        <f t="shared" si="766"/>
        <v>0.70596923493104657</v>
      </c>
    </row>
    <row r="3007" spans="1:43" x14ac:dyDescent="0.2">
      <c r="A3007" s="23" t="s">
        <v>5665</v>
      </c>
      <c r="B3007" s="6" t="s">
        <v>5676</v>
      </c>
      <c r="C3007" s="6" t="s">
        <v>5670</v>
      </c>
      <c r="D3007" s="4">
        <v>167611</v>
      </c>
      <c r="E3007" s="4">
        <v>174441</v>
      </c>
      <c r="F3007" s="5" t="s">
        <v>3765</v>
      </c>
      <c r="G3007" s="2">
        <v>5</v>
      </c>
      <c r="H3007" s="4">
        <v>174442</v>
      </c>
      <c r="I3007" s="5" t="s">
        <v>3767</v>
      </c>
      <c r="J3007" s="15">
        <v>45224</v>
      </c>
      <c r="K3007" s="24">
        <v>1266303582</v>
      </c>
      <c r="L3007" s="15">
        <v>45296</v>
      </c>
      <c r="M3007" s="15">
        <v>45322</v>
      </c>
      <c r="N3007" s="26">
        <v>1</v>
      </c>
      <c r="O3007" s="26" t="e">
        <f>VLOOKUP(D3007,quash!A$2:$I$7791,9,FALSE)</f>
        <v>#N/A</v>
      </c>
      <c r="P3007" s="7">
        <v>5000</v>
      </c>
      <c r="Q3007" s="26">
        <v>147</v>
      </c>
      <c r="R3007" s="19">
        <v>7.9000519063171556E-2</v>
      </c>
      <c r="S3007" s="26">
        <v>16</v>
      </c>
      <c r="T3007" s="8">
        <v>7000</v>
      </c>
      <c r="U3007" s="4">
        <v>142</v>
      </c>
      <c r="V3007" s="10">
        <v>1758.65</v>
      </c>
      <c r="W3007" s="14" t="s">
        <v>5281</v>
      </c>
      <c r="X3007" s="18">
        <v>1</v>
      </c>
      <c r="Y3007" s="9">
        <v>7000</v>
      </c>
      <c r="Z3007" s="19">
        <f t="shared" si="759"/>
        <v>0</v>
      </c>
      <c r="AA3007" s="25">
        <v>1758.65</v>
      </c>
      <c r="AB3007" s="30">
        <f t="shared" si="760"/>
        <v>670000</v>
      </c>
      <c r="AC3007" s="30">
        <f t="shared" si="773"/>
        <v>1.0447761194029851E-2</v>
      </c>
      <c r="AD3007" s="31">
        <f t="shared" si="774"/>
        <v>1.5358208955223882</v>
      </c>
      <c r="AE3007" s="31">
        <f t="shared" si="775"/>
        <v>1.4835820895522389</v>
      </c>
      <c r="AG3007" s="30">
        <f t="shared" si="761"/>
        <v>6126000</v>
      </c>
      <c r="AH3007" s="30">
        <f t="shared" si="776"/>
        <v>1.1426705843943846E-3</v>
      </c>
      <c r="AI3007" s="31">
        <f t="shared" si="777"/>
        <v>0.16797257590597453</v>
      </c>
      <c r="AJ3007" s="31">
        <f t="shared" si="778"/>
        <v>0.16225922298400261</v>
      </c>
      <c r="AK3007" s="30">
        <f>IF(W3007="si",($S3007*'COSTOS DE CREDITOS'!$C$27)/DATA!$G3007,"")</f>
        <v>65.906835757745824</v>
      </c>
      <c r="AL3007" s="90">
        <f>IF(W3007="si",'COSTOS DE CREDITOS'!$C$35,"")</f>
        <v>20.421138461538462</v>
      </c>
      <c r="AM3007" s="30">
        <f t="shared" si="762"/>
        <v>430.76923076923077</v>
      </c>
      <c r="AN3007" s="30">
        <f t="shared" si="763"/>
        <v>0</v>
      </c>
      <c r="AO3007" s="30">
        <f t="shared" si="764"/>
        <v>517.09720498851505</v>
      </c>
      <c r="AP3007" s="30">
        <f t="shared" si="765"/>
        <v>1241.5527950114852</v>
      </c>
      <c r="AQ3007" s="19">
        <f t="shared" si="766"/>
        <v>0.70596923493104657</v>
      </c>
    </row>
    <row r="3008" spans="1:43" x14ac:dyDescent="0.2">
      <c r="A3008" s="23" t="s">
        <v>5665</v>
      </c>
      <c r="B3008" s="6" t="s">
        <v>5676</v>
      </c>
      <c r="C3008" s="6" t="s">
        <v>5670</v>
      </c>
      <c r="D3008" s="4">
        <v>173463</v>
      </c>
      <c r="E3008" s="4">
        <v>174441</v>
      </c>
      <c r="F3008" s="5" t="s">
        <v>3765</v>
      </c>
      <c r="G3008" s="2">
        <v>5</v>
      </c>
      <c r="H3008" s="4">
        <v>174443</v>
      </c>
      <c r="I3008" s="5" t="s">
        <v>3768</v>
      </c>
      <c r="J3008" s="15">
        <v>45286</v>
      </c>
      <c r="K3008" s="24">
        <v>1308141727</v>
      </c>
      <c r="L3008" s="15">
        <v>45296</v>
      </c>
      <c r="M3008" s="15">
        <v>45322</v>
      </c>
      <c r="N3008" s="26">
        <v>1</v>
      </c>
      <c r="O3008" s="26" t="e">
        <f>VLOOKUP(D3008,quash!A$2:$I$7791,9,FALSE)</f>
        <v>#N/A</v>
      </c>
      <c r="P3008" s="7">
        <v>5000</v>
      </c>
      <c r="Q3008" s="26">
        <v>147</v>
      </c>
      <c r="R3008" s="19">
        <v>0.11226939921536</v>
      </c>
      <c r="S3008" s="26">
        <v>16</v>
      </c>
      <c r="T3008" s="8">
        <v>7000</v>
      </c>
      <c r="U3008" s="4">
        <v>142</v>
      </c>
      <c r="V3008" s="10">
        <v>1758.65</v>
      </c>
      <c r="W3008" s="14" t="s">
        <v>5281</v>
      </c>
      <c r="X3008" s="18">
        <v>1</v>
      </c>
      <c r="Y3008" s="9">
        <v>7000</v>
      </c>
      <c r="Z3008" s="19">
        <f t="shared" si="759"/>
        <v>0</v>
      </c>
      <c r="AA3008" s="25">
        <v>1758.65</v>
      </c>
      <c r="AB3008" s="30">
        <f t="shared" si="760"/>
        <v>670000</v>
      </c>
      <c r="AC3008" s="30">
        <f t="shared" si="773"/>
        <v>1.0447761194029851E-2</v>
      </c>
      <c r="AD3008" s="31">
        <f t="shared" si="774"/>
        <v>1.5358208955223882</v>
      </c>
      <c r="AE3008" s="31">
        <f t="shared" si="775"/>
        <v>1.4835820895522389</v>
      </c>
      <c r="AG3008" s="30">
        <f t="shared" si="761"/>
        <v>6126000</v>
      </c>
      <c r="AH3008" s="30">
        <f t="shared" si="776"/>
        <v>1.1426705843943846E-3</v>
      </c>
      <c r="AI3008" s="31">
        <f t="shared" si="777"/>
        <v>0.16797257590597453</v>
      </c>
      <c r="AJ3008" s="31">
        <f t="shared" si="778"/>
        <v>0.16225922298400261</v>
      </c>
      <c r="AK3008" s="30">
        <f>IF(W3008="si",($S3008*'COSTOS DE CREDITOS'!$C$27)/DATA!$G3008,"")</f>
        <v>65.906835757745824</v>
      </c>
      <c r="AL3008" s="90">
        <f>IF(W3008="si",'COSTOS DE CREDITOS'!$C$35,"")</f>
        <v>20.421138461538462</v>
      </c>
      <c r="AM3008" s="30">
        <f t="shared" si="762"/>
        <v>430.76923076923077</v>
      </c>
      <c r="AN3008" s="30">
        <f t="shared" si="763"/>
        <v>0</v>
      </c>
      <c r="AO3008" s="30">
        <f t="shared" si="764"/>
        <v>517.09720498851505</v>
      </c>
      <c r="AP3008" s="30">
        <f t="shared" si="765"/>
        <v>1241.5527950114852</v>
      </c>
      <c r="AQ3008" s="19">
        <f t="shared" si="766"/>
        <v>0.70596923493104657</v>
      </c>
    </row>
    <row r="3009" spans="1:43" x14ac:dyDescent="0.2">
      <c r="A3009" s="23" t="s">
        <v>5665</v>
      </c>
      <c r="B3009" s="6" t="s">
        <v>5676</v>
      </c>
      <c r="C3009" s="6" t="s">
        <v>5670</v>
      </c>
      <c r="D3009" s="4">
        <v>173764</v>
      </c>
      <c r="E3009" s="4">
        <v>174441</v>
      </c>
      <c r="F3009" s="5" t="s">
        <v>3765</v>
      </c>
      <c r="G3009" s="2">
        <v>5</v>
      </c>
      <c r="H3009" s="4">
        <v>174444</v>
      </c>
      <c r="I3009" s="5" t="s">
        <v>3769</v>
      </c>
      <c r="J3009" s="15">
        <v>45289</v>
      </c>
      <c r="K3009" s="24">
        <v>1309919610</v>
      </c>
      <c r="L3009" s="15">
        <v>45296</v>
      </c>
      <c r="M3009" s="15">
        <v>45322</v>
      </c>
      <c r="N3009" s="26">
        <v>1</v>
      </c>
      <c r="O3009" s="26" t="e">
        <f>VLOOKUP(D3009,quash!A$2:$I$7791,9,FALSE)</f>
        <v>#N/A</v>
      </c>
      <c r="P3009" s="7">
        <v>9000</v>
      </c>
      <c r="Q3009" s="26">
        <v>146</v>
      </c>
      <c r="R3009" s="19">
        <v>0.11226939921536</v>
      </c>
      <c r="S3009" s="26">
        <v>16</v>
      </c>
      <c r="T3009" s="8">
        <v>7000</v>
      </c>
      <c r="U3009" s="4">
        <v>142</v>
      </c>
      <c r="V3009" s="10">
        <v>1758.65</v>
      </c>
      <c r="W3009" s="14" t="s">
        <v>5281</v>
      </c>
      <c r="X3009" s="18">
        <v>1</v>
      </c>
      <c r="Y3009" s="9">
        <v>7000</v>
      </c>
      <c r="Z3009" s="19">
        <f t="shared" si="759"/>
        <v>0</v>
      </c>
      <c r="AA3009" s="25">
        <v>1758.65</v>
      </c>
      <c r="AB3009" s="30">
        <f t="shared" si="760"/>
        <v>670000</v>
      </c>
      <c r="AC3009" s="30">
        <f t="shared" si="773"/>
        <v>1.0447761194029851E-2</v>
      </c>
      <c r="AD3009" s="31">
        <f t="shared" si="774"/>
        <v>1.5253731343283583</v>
      </c>
      <c r="AE3009" s="31">
        <f t="shared" si="775"/>
        <v>1.4835820895522389</v>
      </c>
      <c r="AG3009" s="30">
        <f t="shared" si="761"/>
        <v>6126000</v>
      </c>
      <c r="AH3009" s="30">
        <f t="shared" si="776"/>
        <v>1.1426705843943846E-3</v>
      </c>
      <c r="AI3009" s="31">
        <f t="shared" si="777"/>
        <v>0.16682990532158015</v>
      </c>
      <c r="AJ3009" s="31">
        <f t="shared" si="778"/>
        <v>0.16225922298400261</v>
      </c>
      <c r="AK3009" s="30">
        <f>IF(W3009="si",($S3009*'COSTOS DE CREDITOS'!$C$27)/DATA!$G3009,"")</f>
        <v>65.906835757745824</v>
      </c>
      <c r="AL3009" s="90">
        <f>IF(W3009="si",'COSTOS DE CREDITOS'!$C$35,"")</f>
        <v>20.421138461538462</v>
      </c>
      <c r="AM3009" s="30">
        <f t="shared" si="762"/>
        <v>430.76923076923077</v>
      </c>
      <c r="AN3009" s="30">
        <f t="shared" si="763"/>
        <v>0</v>
      </c>
      <c r="AO3009" s="30">
        <f t="shared" si="764"/>
        <v>517.09720498851505</v>
      </c>
      <c r="AP3009" s="30">
        <f t="shared" si="765"/>
        <v>1241.5527950114852</v>
      </c>
      <c r="AQ3009" s="19">
        <f t="shared" si="766"/>
        <v>0.70596923493104657</v>
      </c>
    </row>
    <row r="3010" spans="1:43" x14ac:dyDescent="0.2">
      <c r="A3010" s="23" t="s">
        <v>5665</v>
      </c>
      <c r="B3010" s="6" t="s">
        <v>5676</v>
      </c>
      <c r="C3010" s="6" t="s">
        <v>5670</v>
      </c>
      <c r="D3010" s="4">
        <v>174208</v>
      </c>
      <c r="E3010" s="4">
        <v>174441</v>
      </c>
      <c r="F3010" s="5" t="s">
        <v>3765</v>
      </c>
      <c r="G3010" s="2">
        <v>5</v>
      </c>
      <c r="H3010" s="4">
        <v>174445</v>
      </c>
      <c r="I3010" s="5" t="s">
        <v>3770</v>
      </c>
      <c r="J3010" s="15">
        <v>45293</v>
      </c>
      <c r="K3010" s="24">
        <v>1312164012</v>
      </c>
      <c r="L3010" s="15">
        <v>45296</v>
      </c>
      <c r="M3010" s="15">
        <v>45322</v>
      </c>
      <c r="N3010" s="26">
        <v>1</v>
      </c>
      <c r="O3010" s="26" t="e">
        <f>VLOOKUP(D3010,quash!A$2:$I$7791,9,FALSE)</f>
        <v>#N/A</v>
      </c>
      <c r="P3010" s="7">
        <v>5000</v>
      </c>
      <c r="Q3010" s="26">
        <v>147</v>
      </c>
      <c r="R3010" s="19">
        <v>0.11226939921536</v>
      </c>
      <c r="S3010" s="26">
        <v>16</v>
      </c>
      <c r="T3010" s="8">
        <v>7000</v>
      </c>
      <c r="U3010" s="4">
        <v>142</v>
      </c>
      <c r="V3010" s="10">
        <v>1758.65</v>
      </c>
      <c r="W3010" s="14" t="s">
        <v>5281</v>
      </c>
      <c r="X3010" s="18">
        <v>1</v>
      </c>
      <c r="Y3010" s="9">
        <v>7000</v>
      </c>
      <c r="Z3010" s="19">
        <f t="shared" ref="Z3010:Z3073" si="779">Y3010/T3010-1</f>
        <v>0</v>
      </c>
      <c r="AA3010" s="25">
        <v>1758.65</v>
      </c>
      <c r="AB3010" s="30">
        <f t="shared" ref="AB3010:AB3073" si="780">SUMIFS($T:$T,$M:$M,$M3010,$O:$O,$O3010)</f>
        <v>670000</v>
      </c>
      <c r="AC3010" s="30">
        <f t="shared" si="773"/>
        <v>1.0447761194029851E-2</v>
      </c>
      <c r="AD3010" s="31">
        <f t="shared" si="774"/>
        <v>1.5358208955223882</v>
      </c>
      <c r="AE3010" s="31">
        <f t="shared" si="775"/>
        <v>1.4835820895522389</v>
      </c>
      <c r="AG3010" s="30">
        <f t="shared" ref="AG3010:AG3073" si="781">SUMIFS($T:$T,$O:$O,$O3010,$N:$N,1)</f>
        <v>6126000</v>
      </c>
      <c r="AH3010" s="30">
        <f t="shared" si="776"/>
        <v>1.1426705843943846E-3</v>
      </c>
      <c r="AI3010" s="31">
        <f t="shared" si="777"/>
        <v>0.16797257590597453</v>
      </c>
      <c r="AJ3010" s="31">
        <f t="shared" si="778"/>
        <v>0.16225922298400261</v>
      </c>
      <c r="AK3010" s="30">
        <f>IF(W3010="si",($S3010*'COSTOS DE CREDITOS'!$C$27)/DATA!$G3010,"")</f>
        <v>65.906835757745824</v>
      </c>
      <c r="AL3010" s="90">
        <f>IF(W3010="si",'COSTOS DE CREDITOS'!$C$35,"")</f>
        <v>20.421138461538462</v>
      </c>
      <c r="AM3010" s="30">
        <f t="shared" si="762"/>
        <v>430.76923076923077</v>
      </c>
      <c r="AN3010" s="30">
        <f t="shared" si="763"/>
        <v>0</v>
      </c>
      <c r="AO3010" s="30">
        <f t="shared" si="764"/>
        <v>517.09720498851505</v>
      </c>
      <c r="AP3010" s="30">
        <f t="shared" si="765"/>
        <v>1241.5527950114852</v>
      </c>
      <c r="AQ3010" s="19">
        <f t="shared" si="766"/>
        <v>0.70596923493104657</v>
      </c>
    </row>
    <row r="3011" spans="1:43" x14ac:dyDescent="0.2">
      <c r="A3011" s="23" t="s">
        <v>5665</v>
      </c>
      <c r="B3011" s="6" t="s">
        <v>5671</v>
      </c>
      <c r="C3011" s="6" t="s">
        <v>5670</v>
      </c>
      <c r="D3011" s="4">
        <v>173684</v>
      </c>
      <c r="E3011" s="4">
        <v>174272</v>
      </c>
      <c r="F3011" s="5" t="s">
        <v>3771</v>
      </c>
      <c r="G3011" s="2">
        <v>5</v>
      </c>
      <c r="H3011" s="4">
        <v>174274</v>
      </c>
      <c r="I3011" s="5" t="s">
        <v>3772</v>
      </c>
      <c r="J3011" s="15">
        <v>45288</v>
      </c>
      <c r="K3011" s="24">
        <v>1309703536</v>
      </c>
      <c r="L3011" s="15">
        <v>45294</v>
      </c>
      <c r="M3011" s="15">
        <v>45322</v>
      </c>
      <c r="N3011" s="26">
        <v>1</v>
      </c>
      <c r="O3011" s="26">
        <f>VLOOKUP(D3011,quash!A$2:$I$7791,9,FALSE)</f>
        <v>1</v>
      </c>
      <c r="P3011" s="7">
        <v>10000</v>
      </c>
      <c r="Q3011" s="26">
        <v>127</v>
      </c>
      <c r="R3011" s="19">
        <v>5.24391097594855E-2</v>
      </c>
      <c r="S3011" s="26">
        <v>16</v>
      </c>
      <c r="T3011" s="8">
        <v>5000</v>
      </c>
      <c r="U3011" s="4">
        <v>147</v>
      </c>
      <c r="V3011" s="10">
        <v>1303.3399999999999</v>
      </c>
      <c r="W3011" s="14" t="s">
        <v>5281</v>
      </c>
      <c r="X3011" s="18">
        <v>1</v>
      </c>
      <c r="Y3011" s="9">
        <v>5000</v>
      </c>
      <c r="Z3011" s="19">
        <f t="shared" si="779"/>
        <v>0</v>
      </c>
      <c r="AA3011" s="25">
        <v>1303.3399999999999</v>
      </c>
      <c r="AB3011" s="30">
        <f t="shared" si="780"/>
        <v>83000</v>
      </c>
      <c r="AC3011" s="30">
        <f t="shared" ref="AC3011:AC3054" si="782">$T3011/AB3011</f>
        <v>6.0240963855421686E-2</v>
      </c>
      <c r="AD3011" s="31">
        <f t="shared" ref="AD3011:AD3054" si="783">AC3011*$Q3011</f>
        <v>7.6506024096385543</v>
      </c>
      <c r="AE3011" s="31">
        <f t="shared" ref="AE3011:AE3054" si="784">AC3011*$U3011</f>
        <v>8.8554216867469879</v>
      </c>
      <c r="AG3011" s="30">
        <f t="shared" si="781"/>
        <v>2427000</v>
      </c>
      <c r="AH3011" s="30">
        <f t="shared" si="776"/>
        <v>2.0601565718994645E-3</v>
      </c>
      <c r="AI3011" s="31">
        <f t="shared" si="777"/>
        <v>0.261639884631232</v>
      </c>
      <c r="AJ3011" s="31">
        <f t="shared" si="778"/>
        <v>0.30284301606922126</v>
      </c>
      <c r="AK3011" s="30">
        <f>IF(W3011="si",($S3011*'COSTOS DE CREDITOS'!$C$27)/DATA!$G3011,"")</f>
        <v>65.906835757745824</v>
      </c>
      <c r="AL3011" s="90">
        <f>IF(W3011="si",'COSTOS DE CREDITOS'!$C$35,"")</f>
        <v>20.421138461538462</v>
      </c>
      <c r="AM3011" s="30">
        <f t="shared" ref="AM3011:AM3074" si="785">IF(W3011="si",(20%/52*$S3011)*$T3011,"")</f>
        <v>307.69230769230774</v>
      </c>
      <c r="AN3011" s="30">
        <f t="shared" ref="AN3011:AN3074" si="786">IF(W3011="SI",T3011-Y3011,"")</f>
        <v>0</v>
      </c>
      <c r="AO3011" s="30">
        <f t="shared" ref="AO3011:AO3074" si="787">SUM(AK3011:AN3011)</f>
        <v>394.02028191159201</v>
      </c>
      <c r="AP3011" s="30">
        <f t="shared" ref="AP3011:AP3074" si="788">AA3011-AO3011</f>
        <v>909.31971808840785</v>
      </c>
      <c r="AQ3011" s="19">
        <f t="shared" ref="AQ3011:AQ3074" si="789">IFERROR(AP3011/AA3011,"")</f>
        <v>0.69768419452208008</v>
      </c>
    </row>
    <row r="3012" spans="1:43" x14ac:dyDescent="0.2">
      <c r="A3012" s="23" t="s">
        <v>5665</v>
      </c>
      <c r="B3012" s="6" t="s">
        <v>5683</v>
      </c>
      <c r="C3012" s="6" t="s">
        <v>5670</v>
      </c>
      <c r="D3012" s="4">
        <v>171807</v>
      </c>
      <c r="E3012" s="4">
        <v>174533</v>
      </c>
      <c r="F3012" s="5" t="s">
        <v>2001</v>
      </c>
      <c r="G3012" s="2">
        <v>5</v>
      </c>
      <c r="H3012" s="4">
        <v>174539</v>
      </c>
      <c r="I3012" s="5" t="s">
        <v>3773</v>
      </c>
      <c r="J3012" s="15">
        <v>45296</v>
      </c>
      <c r="K3012" s="24">
        <v>1296966509</v>
      </c>
      <c r="L3012" s="15">
        <v>45299</v>
      </c>
      <c r="M3012" s="15">
        <v>45322</v>
      </c>
      <c r="N3012" s="26">
        <v>1</v>
      </c>
      <c r="O3012" s="26" t="e">
        <f>VLOOKUP(D3012,quash!A$2:$I$7791,9,FALSE)</f>
        <v>#N/A</v>
      </c>
      <c r="P3012" s="7">
        <v>10000</v>
      </c>
      <c r="Q3012" s="26">
        <v>127</v>
      </c>
      <c r="R3012" s="19">
        <v>5.24391097594855E-2</v>
      </c>
      <c r="S3012" s="26">
        <v>16</v>
      </c>
      <c r="T3012" s="8">
        <v>6000</v>
      </c>
      <c r="U3012" s="4">
        <v>142</v>
      </c>
      <c r="V3012" s="10">
        <v>1503.37</v>
      </c>
      <c r="W3012" s="14" t="s">
        <v>5281</v>
      </c>
      <c r="X3012" s="18">
        <v>1</v>
      </c>
      <c r="Y3012" s="9">
        <v>6000</v>
      </c>
      <c r="Z3012" s="19">
        <f t="shared" si="779"/>
        <v>0</v>
      </c>
      <c r="AA3012" s="25">
        <v>1503.37</v>
      </c>
      <c r="AB3012" s="30">
        <f t="shared" si="780"/>
        <v>670000</v>
      </c>
      <c r="AC3012" s="30">
        <f t="shared" si="782"/>
        <v>8.9552238805970154E-3</v>
      </c>
      <c r="AD3012" s="31">
        <f t="shared" si="783"/>
        <v>1.137313432835821</v>
      </c>
      <c r="AE3012" s="31">
        <f t="shared" si="784"/>
        <v>1.2716417910447761</v>
      </c>
      <c r="AG3012" s="30">
        <f t="shared" si="781"/>
        <v>6126000</v>
      </c>
      <c r="AH3012" s="30">
        <f t="shared" si="776"/>
        <v>9.7943192948090111E-4</v>
      </c>
      <c r="AI3012" s="31">
        <f t="shared" si="777"/>
        <v>0.12438785504407444</v>
      </c>
      <c r="AJ3012" s="31">
        <f t="shared" si="778"/>
        <v>0.13907933398628797</v>
      </c>
      <c r="AK3012" s="30">
        <f>IF(W3012="si",($S3012*'COSTOS DE CREDITOS'!$C$27)/DATA!$G3012,"")</f>
        <v>65.906835757745824</v>
      </c>
      <c r="AL3012" s="90">
        <f>IF(W3012="si",'COSTOS DE CREDITOS'!$C$35,"")</f>
        <v>20.421138461538462</v>
      </c>
      <c r="AM3012" s="30">
        <f t="shared" si="785"/>
        <v>369.23076923076923</v>
      </c>
      <c r="AN3012" s="30">
        <f t="shared" si="786"/>
        <v>0</v>
      </c>
      <c r="AO3012" s="30">
        <f t="shared" si="787"/>
        <v>455.5587434500535</v>
      </c>
      <c r="AP3012" s="30">
        <f t="shared" si="788"/>
        <v>1047.8112565499464</v>
      </c>
      <c r="AQ3012" s="19">
        <f t="shared" si="789"/>
        <v>0.69697496727348984</v>
      </c>
    </row>
    <row r="3013" spans="1:43" x14ac:dyDescent="0.2">
      <c r="A3013" s="23" t="s">
        <v>5665</v>
      </c>
      <c r="B3013" s="6" t="s">
        <v>5681</v>
      </c>
      <c r="C3013" s="6" t="s">
        <v>5667</v>
      </c>
      <c r="D3013" s="4">
        <v>174253</v>
      </c>
      <c r="E3013" s="4">
        <v>174618</v>
      </c>
      <c r="F3013" s="5" t="s">
        <v>1858</v>
      </c>
      <c r="G3013" s="2">
        <v>5</v>
      </c>
      <c r="H3013" s="4">
        <v>174640</v>
      </c>
      <c r="I3013" s="5" t="s">
        <v>3774</v>
      </c>
      <c r="J3013" s="15">
        <v>45294</v>
      </c>
      <c r="K3013" s="24">
        <v>1312587849</v>
      </c>
      <c r="L3013" s="15">
        <v>45300</v>
      </c>
      <c r="M3013" s="15">
        <v>45322</v>
      </c>
      <c r="N3013" s="26">
        <v>1</v>
      </c>
      <c r="O3013" s="26" t="e">
        <f>VLOOKUP(D3013,quash!A$2:$I$7791,9,FALSE)</f>
        <v>#N/A</v>
      </c>
      <c r="P3013" s="7">
        <v>10000</v>
      </c>
      <c r="Q3013" s="26">
        <v>110</v>
      </c>
      <c r="R3013" s="19">
        <v>3.11605023919212E-2</v>
      </c>
      <c r="S3013" s="26">
        <v>16</v>
      </c>
      <c r="T3013" s="8">
        <v>5000</v>
      </c>
      <c r="U3013" s="4">
        <v>147</v>
      </c>
      <c r="V3013" s="10">
        <v>1303.3399999999999</v>
      </c>
      <c r="W3013" s="14" t="s">
        <v>5281</v>
      </c>
      <c r="X3013" s="18">
        <v>1</v>
      </c>
      <c r="Y3013" s="9">
        <v>5000</v>
      </c>
      <c r="Z3013" s="19">
        <f t="shared" si="779"/>
        <v>0</v>
      </c>
      <c r="AA3013" s="25">
        <v>1303.3399999999999</v>
      </c>
      <c r="AB3013" s="30">
        <f t="shared" si="780"/>
        <v>670000</v>
      </c>
      <c r="AC3013" s="30">
        <f t="shared" si="782"/>
        <v>7.462686567164179E-3</v>
      </c>
      <c r="AD3013" s="31">
        <f t="shared" si="783"/>
        <v>0.82089552238805974</v>
      </c>
      <c r="AE3013" s="31">
        <f t="shared" si="784"/>
        <v>1.0970149253731343</v>
      </c>
      <c r="AG3013" s="30">
        <f t="shared" si="781"/>
        <v>6126000</v>
      </c>
      <c r="AH3013" s="30">
        <f t="shared" si="776"/>
        <v>8.1619327456741752E-4</v>
      </c>
      <c r="AI3013" s="31">
        <f t="shared" si="777"/>
        <v>8.9781260202415933E-2</v>
      </c>
      <c r="AJ3013" s="31">
        <f t="shared" si="778"/>
        <v>0.11998041136141037</v>
      </c>
      <c r="AK3013" s="30">
        <f>IF(W3013="si",($S3013*'COSTOS DE CREDITOS'!$C$27)/DATA!$G3013,"")</f>
        <v>65.906835757745824</v>
      </c>
      <c r="AL3013" s="90">
        <f>IF(W3013="si",'COSTOS DE CREDITOS'!$C$35,"")</f>
        <v>20.421138461538462</v>
      </c>
      <c r="AM3013" s="30">
        <f t="shared" si="785"/>
        <v>307.69230769230774</v>
      </c>
      <c r="AN3013" s="30">
        <f t="shared" si="786"/>
        <v>0</v>
      </c>
      <c r="AO3013" s="30">
        <f t="shared" si="787"/>
        <v>394.02028191159201</v>
      </c>
      <c r="AP3013" s="30">
        <f t="shared" si="788"/>
        <v>909.31971808840785</v>
      </c>
      <c r="AQ3013" s="19">
        <f t="shared" si="789"/>
        <v>0.69768419452208008</v>
      </c>
    </row>
    <row r="3014" spans="1:43" x14ac:dyDescent="0.2">
      <c r="A3014" s="23" t="s">
        <v>5665</v>
      </c>
      <c r="B3014" s="6" t="s">
        <v>5681</v>
      </c>
      <c r="C3014" s="6" t="s">
        <v>5667</v>
      </c>
      <c r="D3014" s="4">
        <v>174255</v>
      </c>
      <c r="E3014" s="4">
        <v>174618</v>
      </c>
      <c r="F3014" s="5" t="s">
        <v>1858</v>
      </c>
      <c r="G3014" s="2">
        <v>5</v>
      </c>
      <c r="H3014" s="4">
        <v>174641</v>
      </c>
      <c r="I3014" s="5" t="s">
        <v>3775</v>
      </c>
      <c r="J3014" s="15">
        <v>45294</v>
      </c>
      <c r="K3014" s="24">
        <v>1312590666</v>
      </c>
      <c r="L3014" s="15">
        <v>45300</v>
      </c>
      <c r="M3014" s="15">
        <v>45322</v>
      </c>
      <c r="N3014" s="26">
        <v>1</v>
      </c>
      <c r="O3014" s="26" t="e">
        <f>VLOOKUP(D3014,quash!A$2:$I$7791,9,FALSE)</f>
        <v>#N/A</v>
      </c>
      <c r="P3014" s="7">
        <v>10000</v>
      </c>
      <c r="Q3014" s="26">
        <v>110</v>
      </c>
      <c r="R3014" s="19">
        <v>3.11605023919212E-2</v>
      </c>
      <c r="S3014" s="26">
        <v>16</v>
      </c>
      <c r="T3014" s="8">
        <v>10000</v>
      </c>
      <c r="U3014" s="4">
        <v>142</v>
      </c>
      <c r="V3014" s="10">
        <v>2510.34</v>
      </c>
      <c r="W3014" s="14" t="s">
        <v>5281</v>
      </c>
      <c r="X3014" s="18">
        <v>1</v>
      </c>
      <c r="Y3014" s="9">
        <v>10000</v>
      </c>
      <c r="Z3014" s="19">
        <f t="shared" si="779"/>
        <v>0</v>
      </c>
      <c r="AA3014" s="25">
        <v>2510.34</v>
      </c>
      <c r="AB3014" s="30">
        <f t="shared" si="780"/>
        <v>670000</v>
      </c>
      <c r="AC3014" s="30">
        <f t="shared" si="782"/>
        <v>1.4925373134328358E-2</v>
      </c>
      <c r="AD3014" s="31">
        <f t="shared" si="783"/>
        <v>1.6417910447761195</v>
      </c>
      <c r="AE3014" s="31">
        <f t="shared" si="784"/>
        <v>2.1194029850746268</v>
      </c>
      <c r="AG3014" s="30">
        <f t="shared" si="781"/>
        <v>6126000</v>
      </c>
      <c r="AH3014" s="30">
        <f t="shared" si="776"/>
        <v>1.632386549134835E-3</v>
      </c>
      <c r="AI3014" s="31">
        <f t="shared" si="777"/>
        <v>0.17956252040483187</v>
      </c>
      <c r="AJ3014" s="31">
        <f t="shared" si="778"/>
        <v>0.23179888997714657</v>
      </c>
      <c r="AK3014" s="30">
        <f>IF(W3014="si",($S3014*'COSTOS DE CREDITOS'!$C$27)/DATA!$G3014,"")</f>
        <v>65.906835757745824</v>
      </c>
      <c r="AL3014" s="90">
        <f>IF(W3014="si",'COSTOS DE CREDITOS'!$C$35,"")</f>
        <v>20.421138461538462</v>
      </c>
      <c r="AM3014" s="30">
        <f t="shared" si="785"/>
        <v>615.38461538461547</v>
      </c>
      <c r="AN3014" s="30">
        <f t="shared" si="786"/>
        <v>0</v>
      </c>
      <c r="AO3014" s="30">
        <f t="shared" si="787"/>
        <v>701.7125896038998</v>
      </c>
      <c r="AP3014" s="30">
        <f t="shared" si="788"/>
        <v>1808.6274103961005</v>
      </c>
      <c r="AQ3014" s="19">
        <f t="shared" si="789"/>
        <v>0.72047109570659762</v>
      </c>
    </row>
    <row r="3015" spans="1:43" x14ac:dyDescent="0.2">
      <c r="A3015" s="23" t="s">
        <v>5665</v>
      </c>
      <c r="B3015" s="6" t="s">
        <v>5681</v>
      </c>
      <c r="C3015" s="6" t="s">
        <v>5667</v>
      </c>
      <c r="D3015" s="4">
        <v>174257</v>
      </c>
      <c r="E3015" s="4">
        <v>174618</v>
      </c>
      <c r="F3015" s="5" t="s">
        <v>1858</v>
      </c>
      <c r="G3015" s="2">
        <v>5</v>
      </c>
      <c r="H3015" s="4">
        <v>174642</v>
      </c>
      <c r="I3015" s="5" t="s">
        <v>3776</v>
      </c>
      <c r="J3015" s="15">
        <v>45294</v>
      </c>
      <c r="K3015" s="24">
        <v>1312593457</v>
      </c>
      <c r="L3015" s="15">
        <v>45300</v>
      </c>
      <c r="M3015" s="15">
        <v>45322</v>
      </c>
      <c r="N3015" s="26">
        <v>1</v>
      </c>
      <c r="O3015" s="26" t="e">
        <f>VLOOKUP(D3015,quash!A$2:$I$7791,9,FALSE)</f>
        <v>#N/A</v>
      </c>
      <c r="P3015" s="7">
        <v>7000</v>
      </c>
      <c r="Q3015" s="26">
        <v>112</v>
      </c>
      <c r="R3015" s="19">
        <v>5.9818464604665163E-3</v>
      </c>
      <c r="S3015" s="26">
        <v>16</v>
      </c>
      <c r="T3015" s="8">
        <v>10000</v>
      </c>
      <c r="U3015" s="4">
        <v>142</v>
      </c>
      <c r="V3015" s="10">
        <v>2510.34</v>
      </c>
      <c r="W3015" s="14" t="s">
        <v>5281</v>
      </c>
      <c r="X3015" s="18">
        <v>1</v>
      </c>
      <c r="Y3015" s="9">
        <v>10000</v>
      </c>
      <c r="Z3015" s="19">
        <f t="shared" si="779"/>
        <v>0</v>
      </c>
      <c r="AA3015" s="25">
        <v>2510.34</v>
      </c>
      <c r="AB3015" s="30">
        <f t="shared" si="780"/>
        <v>670000</v>
      </c>
      <c r="AC3015" s="30">
        <f t="shared" si="782"/>
        <v>1.4925373134328358E-2</v>
      </c>
      <c r="AD3015" s="31">
        <f t="shared" si="783"/>
        <v>1.6716417910447761</v>
      </c>
      <c r="AE3015" s="31">
        <f t="shared" si="784"/>
        <v>2.1194029850746268</v>
      </c>
      <c r="AG3015" s="30">
        <f t="shared" si="781"/>
        <v>6126000</v>
      </c>
      <c r="AH3015" s="30">
        <f t="shared" si="776"/>
        <v>1.632386549134835E-3</v>
      </c>
      <c r="AI3015" s="31">
        <f t="shared" si="777"/>
        <v>0.18282729350310153</v>
      </c>
      <c r="AJ3015" s="31">
        <f t="shared" si="778"/>
        <v>0.23179888997714657</v>
      </c>
      <c r="AK3015" s="30">
        <f>IF(W3015="si",($S3015*'COSTOS DE CREDITOS'!$C$27)/DATA!$G3015,"")</f>
        <v>65.906835757745824</v>
      </c>
      <c r="AL3015" s="90">
        <f>IF(W3015="si",'COSTOS DE CREDITOS'!$C$35,"")</f>
        <v>20.421138461538462</v>
      </c>
      <c r="AM3015" s="30">
        <f t="shared" si="785"/>
        <v>615.38461538461547</v>
      </c>
      <c r="AN3015" s="30">
        <f t="shared" si="786"/>
        <v>0</v>
      </c>
      <c r="AO3015" s="30">
        <f t="shared" si="787"/>
        <v>701.7125896038998</v>
      </c>
      <c r="AP3015" s="30">
        <f t="shared" si="788"/>
        <v>1808.6274103961005</v>
      </c>
      <c r="AQ3015" s="19">
        <f>IFERROR(AP3015/AA3015,"")</f>
        <v>0.72047109570659762</v>
      </c>
    </row>
    <row r="3016" spans="1:43" x14ac:dyDescent="0.2">
      <c r="A3016" s="23" t="s">
        <v>5665</v>
      </c>
      <c r="B3016" s="6" t="s">
        <v>5673</v>
      </c>
      <c r="C3016" s="6" t="s">
        <v>5667</v>
      </c>
      <c r="D3016" s="4">
        <v>174577</v>
      </c>
      <c r="E3016" s="4">
        <v>174811</v>
      </c>
      <c r="F3016" s="5" t="s">
        <v>714</v>
      </c>
      <c r="G3016" s="2">
        <v>7</v>
      </c>
      <c r="H3016" s="4">
        <v>174829</v>
      </c>
      <c r="I3016" s="5" t="s">
        <v>3777</v>
      </c>
      <c r="J3016" s="15">
        <v>45297</v>
      </c>
      <c r="K3016" s="24">
        <v>1314879699</v>
      </c>
      <c r="L3016" s="15">
        <v>45302</v>
      </c>
      <c r="M3016" s="15">
        <v>45322</v>
      </c>
      <c r="N3016" s="26">
        <v>1</v>
      </c>
      <c r="O3016" s="26" t="e">
        <f>VLOOKUP(D3016,quash!A$2:$I$7791,9,FALSE)</f>
        <v>#N/A</v>
      </c>
      <c r="P3016" s="7">
        <v>5000</v>
      </c>
      <c r="Q3016" s="26">
        <v>147</v>
      </c>
      <c r="R3016" s="19">
        <v>5.8283715876113994E-2</v>
      </c>
      <c r="S3016" s="26">
        <v>16</v>
      </c>
      <c r="T3016" s="8">
        <v>5000</v>
      </c>
      <c r="U3016" s="4">
        <v>147</v>
      </c>
      <c r="V3016" s="10">
        <v>1303.3399999999999</v>
      </c>
      <c r="W3016" s="14" t="s">
        <v>5281</v>
      </c>
      <c r="X3016" s="18">
        <v>1</v>
      </c>
      <c r="Y3016" s="9">
        <v>5000</v>
      </c>
      <c r="Z3016" s="19">
        <f t="shared" si="779"/>
        <v>0</v>
      </c>
      <c r="AA3016" s="25">
        <v>1303.3399999999999</v>
      </c>
      <c r="AB3016" s="30">
        <f t="shared" si="780"/>
        <v>670000</v>
      </c>
      <c r="AC3016" s="30">
        <f t="shared" si="782"/>
        <v>7.462686567164179E-3</v>
      </c>
      <c r="AD3016" s="31">
        <f t="shared" si="783"/>
        <v>1.0970149253731343</v>
      </c>
      <c r="AE3016" s="31">
        <f t="shared" si="784"/>
        <v>1.0970149253731343</v>
      </c>
      <c r="AG3016" s="30">
        <f t="shared" si="781"/>
        <v>6126000</v>
      </c>
      <c r="AH3016" s="30">
        <f t="shared" si="776"/>
        <v>8.1619327456741752E-4</v>
      </c>
      <c r="AI3016" s="31">
        <f t="shared" si="777"/>
        <v>0.11998041136141037</v>
      </c>
      <c r="AJ3016" s="31">
        <f t="shared" si="778"/>
        <v>0.11998041136141037</v>
      </c>
      <c r="AK3016" s="30">
        <f>IF(W3016="si",($S3016*'COSTOS DE CREDITOS'!$C$27)/DATA!$G3016,"")</f>
        <v>47.07631125553273</v>
      </c>
      <c r="AL3016" s="90">
        <f>IF(W3016="si",'COSTOS DE CREDITOS'!$C$35,"")</f>
        <v>20.421138461538462</v>
      </c>
      <c r="AM3016" s="30">
        <f t="shared" si="785"/>
        <v>307.69230769230774</v>
      </c>
      <c r="AN3016" s="30">
        <f t="shared" si="786"/>
        <v>0</v>
      </c>
      <c r="AO3016" s="30">
        <f t="shared" si="787"/>
        <v>375.1897574093789</v>
      </c>
      <c r="AP3016" s="30">
        <f t="shared" si="788"/>
        <v>928.15024259062102</v>
      </c>
      <c r="AQ3016" s="19">
        <f t="shared" si="789"/>
        <v>0.71213209338363059</v>
      </c>
    </row>
    <row r="3017" spans="1:43" x14ac:dyDescent="0.2">
      <c r="A3017" s="23" t="s">
        <v>5665</v>
      </c>
      <c r="B3017" s="6" t="s">
        <v>5669</v>
      </c>
      <c r="C3017" s="6" t="s">
        <v>5670</v>
      </c>
      <c r="D3017" s="4">
        <v>174616</v>
      </c>
      <c r="E3017" s="4">
        <v>174790</v>
      </c>
      <c r="F3017" s="5" t="s">
        <v>2974</v>
      </c>
      <c r="G3017" s="2">
        <v>5</v>
      </c>
      <c r="H3017" s="4">
        <v>174797</v>
      </c>
      <c r="I3017" s="5" t="s">
        <v>3778</v>
      </c>
      <c r="J3017" s="15">
        <v>45299</v>
      </c>
      <c r="K3017" s="24">
        <v>1315786002</v>
      </c>
      <c r="L3017" s="15">
        <v>45301</v>
      </c>
      <c r="M3017" s="15">
        <v>45322</v>
      </c>
      <c r="N3017" s="26">
        <v>1</v>
      </c>
      <c r="O3017" s="26" t="e">
        <f>VLOOKUP(D3017,quash!A$2:$I$7791,9,FALSE)</f>
        <v>#N/A</v>
      </c>
      <c r="P3017" s="7">
        <v>10000</v>
      </c>
      <c r="Q3017" s="26">
        <v>110</v>
      </c>
      <c r="R3017" s="19">
        <v>3.3741050530766099E-2</v>
      </c>
      <c r="S3017" s="26">
        <v>16</v>
      </c>
      <c r="T3017" s="8">
        <v>6000</v>
      </c>
      <c r="U3017" s="4">
        <v>142</v>
      </c>
      <c r="V3017" s="10">
        <v>1503.37</v>
      </c>
      <c r="W3017" s="14" t="s">
        <v>5281</v>
      </c>
      <c r="X3017" s="18">
        <v>1</v>
      </c>
      <c r="Y3017" s="9">
        <v>6000</v>
      </c>
      <c r="Z3017" s="19">
        <f t="shared" si="779"/>
        <v>0</v>
      </c>
      <c r="AA3017" s="25">
        <v>1503.37</v>
      </c>
      <c r="AB3017" s="30">
        <f t="shared" si="780"/>
        <v>670000</v>
      </c>
      <c r="AC3017" s="30">
        <f t="shared" si="782"/>
        <v>8.9552238805970154E-3</v>
      </c>
      <c r="AD3017" s="31">
        <f t="shared" si="783"/>
        <v>0.98507462686567171</v>
      </c>
      <c r="AE3017" s="31">
        <f t="shared" si="784"/>
        <v>1.2716417910447761</v>
      </c>
      <c r="AG3017" s="30">
        <f t="shared" si="781"/>
        <v>6126000</v>
      </c>
      <c r="AH3017" s="30">
        <f t="shared" ref="AH3017:AH3080" si="790">IFERROR($T3017/AG3017,"")</f>
        <v>9.7943192948090111E-4</v>
      </c>
      <c r="AI3017" s="31">
        <f t="shared" ref="AI3017:AI3080" si="791">IFERROR(AH3017*$Q3017,"")</f>
        <v>0.10773751224289912</v>
      </c>
      <c r="AJ3017" s="31">
        <f t="shared" ref="AJ3017:AJ3080" si="792">IFERROR(AH3017*$U3017,"")</f>
        <v>0.13907933398628797</v>
      </c>
      <c r="AK3017" s="30">
        <f>IF(W3017="si",($S3017*'COSTOS DE CREDITOS'!$C$27)/DATA!$G3017,"")</f>
        <v>65.906835757745824</v>
      </c>
      <c r="AL3017" s="90">
        <f>IF(W3017="si",'COSTOS DE CREDITOS'!$C$35,"")</f>
        <v>20.421138461538462</v>
      </c>
      <c r="AM3017" s="30">
        <f t="shared" si="785"/>
        <v>369.23076923076923</v>
      </c>
      <c r="AN3017" s="30">
        <f t="shared" si="786"/>
        <v>0</v>
      </c>
      <c r="AO3017" s="30">
        <f t="shared" si="787"/>
        <v>455.5587434500535</v>
      </c>
      <c r="AP3017" s="30">
        <f t="shared" si="788"/>
        <v>1047.8112565499464</v>
      </c>
      <c r="AQ3017" s="19">
        <f t="shared" si="789"/>
        <v>0.69697496727348984</v>
      </c>
    </row>
    <row r="3018" spans="1:43" x14ac:dyDescent="0.2">
      <c r="A3018" s="23" t="s">
        <v>5665</v>
      </c>
      <c r="B3018" s="6" t="s">
        <v>5683</v>
      </c>
      <c r="C3018" s="6" t="s">
        <v>5670</v>
      </c>
      <c r="D3018" s="4">
        <v>174711</v>
      </c>
      <c r="E3018" s="4">
        <v>175044</v>
      </c>
      <c r="F3018" s="5" t="s">
        <v>1969</v>
      </c>
      <c r="G3018" s="2">
        <v>5</v>
      </c>
      <c r="H3018" s="4">
        <v>175052</v>
      </c>
      <c r="I3018" s="5" t="s">
        <v>3779</v>
      </c>
      <c r="J3018" s="15">
        <v>45300</v>
      </c>
      <c r="K3018" s="24">
        <v>1316434843</v>
      </c>
      <c r="L3018" s="15">
        <v>45306</v>
      </c>
      <c r="M3018" s="15">
        <v>45322</v>
      </c>
      <c r="N3018" s="26">
        <v>1</v>
      </c>
      <c r="O3018" s="26" t="e">
        <f>VLOOKUP(D3018,quash!A$2:$I$7791,9,FALSE)</f>
        <v>#N/A</v>
      </c>
      <c r="P3018" s="7">
        <v>10000</v>
      </c>
      <c r="Q3018" s="26">
        <v>115</v>
      </c>
      <c r="R3018" s="19">
        <v>3.97705569269148E-2</v>
      </c>
      <c r="S3018" s="26">
        <v>16</v>
      </c>
      <c r="T3018" s="8">
        <v>10000</v>
      </c>
      <c r="U3018" s="4">
        <v>142</v>
      </c>
      <c r="V3018" s="10">
        <v>2510.34</v>
      </c>
      <c r="W3018" s="14" t="s">
        <v>5281</v>
      </c>
      <c r="X3018" s="18">
        <v>1</v>
      </c>
      <c r="Y3018" s="9">
        <v>10000</v>
      </c>
      <c r="Z3018" s="19">
        <f t="shared" si="779"/>
        <v>0</v>
      </c>
      <c r="AA3018" s="25">
        <v>2510.34</v>
      </c>
      <c r="AB3018" s="30">
        <f t="shared" si="780"/>
        <v>670000</v>
      </c>
      <c r="AC3018" s="30">
        <f t="shared" si="782"/>
        <v>1.4925373134328358E-2</v>
      </c>
      <c r="AD3018" s="31">
        <f t="shared" si="783"/>
        <v>1.7164179104477613</v>
      </c>
      <c r="AE3018" s="31">
        <f t="shared" si="784"/>
        <v>2.1194029850746268</v>
      </c>
      <c r="AG3018" s="30">
        <f t="shared" si="781"/>
        <v>6126000</v>
      </c>
      <c r="AH3018" s="30">
        <f t="shared" si="790"/>
        <v>1.632386549134835E-3</v>
      </c>
      <c r="AI3018" s="31">
        <f t="shared" si="791"/>
        <v>0.18772445315050604</v>
      </c>
      <c r="AJ3018" s="31">
        <f t="shared" si="792"/>
        <v>0.23179888997714657</v>
      </c>
      <c r="AK3018" s="30">
        <f>IF(W3018="si",($S3018*'COSTOS DE CREDITOS'!$C$27)/DATA!$G3018,"")</f>
        <v>65.906835757745824</v>
      </c>
      <c r="AL3018" s="90">
        <f>IF(W3018="si",'COSTOS DE CREDITOS'!$C$35,"")</f>
        <v>20.421138461538462</v>
      </c>
      <c r="AM3018" s="30">
        <f t="shared" si="785"/>
        <v>615.38461538461547</v>
      </c>
      <c r="AN3018" s="30">
        <f t="shared" si="786"/>
        <v>0</v>
      </c>
      <c r="AO3018" s="30">
        <f t="shared" si="787"/>
        <v>701.7125896038998</v>
      </c>
      <c r="AP3018" s="30">
        <f t="shared" si="788"/>
        <v>1808.6274103961005</v>
      </c>
      <c r="AQ3018" s="19">
        <f t="shared" si="789"/>
        <v>0.72047109570659762</v>
      </c>
    </row>
    <row r="3019" spans="1:43" x14ac:dyDescent="0.2">
      <c r="A3019" s="23" t="s">
        <v>5665</v>
      </c>
      <c r="B3019" s="6" t="s">
        <v>5678</v>
      </c>
      <c r="C3019" s="6" t="s">
        <v>5670</v>
      </c>
      <c r="D3019" s="4">
        <v>164230</v>
      </c>
      <c r="E3019" s="4">
        <v>175184</v>
      </c>
      <c r="F3019" s="5" t="s">
        <v>2963</v>
      </c>
      <c r="G3019" s="2">
        <v>5</v>
      </c>
      <c r="H3019" s="4">
        <v>175190</v>
      </c>
      <c r="I3019" s="5" t="s">
        <v>3780</v>
      </c>
      <c r="J3019" s="15">
        <v>45303</v>
      </c>
      <c r="K3019" s="24">
        <v>1318553748</v>
      </c>
      <c r="L3019" s="15">
        <v>45307</v>
      </c>
      <c r="M3019" s="15">
        <v>45322</v>
      </c>
      <c r="N3019" s="26">
        <v>1</v>
      </c>
      <c r="O3019" s="26" t="e">
        <f>VLOOKUP(D3019,quash!A$2:$I$7791,9,FALSE)</f>
        <v>#N/A</v>
      </c>
      <c r="P3019" s="7">
        <v>8000</v>
      </c>
      <c r="Q3019" s="26">
        <v>139</v>
      </c>
      <c r="R3019" s="19">
        <v>3.9770556926914676E-2</v>
      </c>
      <c r="S3019" s="26">
        <v>16</v>
      </c>
      <c r="T3019" s="8">
        <v>8000</v>
      </c>
      <c r="U3019" s="4">
        <v>142</v>
      </c>
      <c r="V3019" s="10">
        <v>2013.74</v>
      </c>
      <c r="W3019" s="14" t="s">
        <v>5281</v>
      </c>
      <c r="X3019" s="18">
        <v>1</v>
      </c>
      <c r="Y3019" s="9">
        <v>8000</v>
      </c>
      <c r="Z3019" s="19">
        <f t="shared" si="779"/>
        <v>0</v>
      </c>
      <c r="AA3019" s="25">
        <v>2013.74</v>
      </c>
      <c r="AB3019" s="30">
        <f t="shared" si="780"/>
        <v>670000</v>
      </c>
      <c r="AC3019" s="30">
        <f t="shared" si="782"/>
        <v>1.1940298507462687E-2</v>
      </c>
      <c r="AD3019" s="31">
        <f t="shared" si="783"/>
        <v>1.6597014925373135</v>
      </c>
      <c r="AE3019" s="31">
        <f t="shared" si="784"/>
        <v>1.6955223880597015</v>
      </c>
      <c r="AG3019" s="30">
        <f t="shared" si="781"/>
        <v>6126000</v>
      </c>
      <c r="AH3019" s="30">
        <f t="shared" si="790"/>
        <v>1.3059092393078681E-3</v>
      </c>
      <c r="AI3019" s="31">
        <f t="shared" si="791"/>
        <v>0.18152138426379366</v>
      </c>
      <c r="AJ3019" s="31">
        <f t="shared" si="792"/>
        <v>0.18543911198171725</v>
      </c>
      <c r="AK3019" s="30">
        <f>IF(W3019="si",($S3019*'COSTOS DE CREDITOS'!$C$27)/DATA!$G3019,"")</f>
        <v>65.906835757745824</v>
      </c>
      <c r="AL3019" s="90">
        <f>IF(W3019="si",'COSTOS DE CREDITOS'!$C$35,"")</f>
        <v>20.421138461538462</v>
      </c>
      <c r="AM3019" s="30">
        <f t="shared" si="785"/>
        <v>492.30769230769232</v>
      </c>
      <c r="AN3019" s="30">
        <f t="shared" si="786"/>
        <v>0</v>
      </c>
      <c r="AO3019" s="30">
        <f t="shared" si="787"/>
        <v>578.63566652697659</v>
      </c>
      <c r="AP3019" s="30">
        <f t="shared" si="788"/>
        <v>1435.1043334730234</v>
      </c>
      <c r="AQ3019" s="19">
        <f t="shared" si="789"/>
        <v>0.71265621851531147</v>
      </c>
    </row>
    <row r="3020" spans="1:43" x14ac:dyDescent="0.2">
      <c r="A3020" s="23" t="s">
        <v>5665</v>
      </c>
      <c r="B3020" s="6" t="s">
        <v>5678</v>
      </c>
      <c r="C3020" s="6" t="s">
        <v>5670</v>
      </c>
      <c r="D3020" s="4">
        <v>175027</v>
      </c>
      <c r="E3020" s="4">
        <v>175184</v>
      </c>
      <c r="F3020" s="5" t="s">
        <v>2963</v>
      </c>
      <c r="G3020" s="2">
        <v>5</v>
      </c>
      <c r="H3020" s="4">
        <v>175233</v>
      </c>
      <c r="I3020" s="5" t="s">
        <v>3781</v>
      </c>
      <c r="J3020" s="15">
        <v>45307</v>
      </c>
      <c r="K3020" s="24">
        <v>1318708397</v>
      </c>
      <c r="L3020" s="15">
        <v>45307</v>
      </c>
      <c r="M3020" s="15">
        <v>45322</v>
      </c>
      <c r="N3020" s="26">
        <v>1</v>
      </c>
      <c r="O3020" s="26" t="e">
        <f>VLOOKUP(D3020,quash!A$2:$I$7791,9,FALSE)</f>
        <v>#N/A</v>
      </c>
      <c r="P3020" s="7">
        <v>10000</v>
      </c>
      <c r="Q3020" s="26">
        <v>110</v>
      </c>
      <c r="R3020" s="19">
        <v>3.3220596517330399E-2</v>
      </c>
      <c r="S3020" s="26">
        <v>16</v>
      </c>
      <c r="T3020" s="8">
        <v>5000</v>
      </c>
      <c r="U3020" s="4">
        <v>147</v>
      </c>
      <c r="V3020" s="10">
        <v>1303.3399999999999</v>
      </c>
      <c r="W3020" s="14" t="s">
        <v>5281</v>
      </c>
      <c r="X3020" s="18">
        <v>1</v>
      </c>
      <c r="Y3020" s="9">
        <v>5000</v>
      </c>
      <c r="Z3020" s="19">
        <f t="shared" si="779"/>
        <v>0</v>
      </c>
      <c r="AA3020" s="25">
        <v>1303.3399999999999</v>
      </c>
      <c r="AB3020" s="30">
        <f t="shared" si="780"/>
        <v>670000</v>
      </c>
      <c r="AC3020" s="30">
        <f t="shared" si="782"/>
        <v>7.462686567164179E-3</v>
      </c>
      <c r="AD3020" s="31">
        <f t="shared" si="783"/>
        <v>0.82089552238805974</v>
      </c>
      <c r="AE3020" s="31">
        <f t="shared" si="784"/>
        <v>1.0970149253731343</v>
      </c>
      <c r="AG3020" s="30">
        <f t="shared" si="781"/>
        <v>6126000</v>
      </c>
      <c r="AH3020" s="30">
        <f t="shared" si="790"/>
        <v>8.1619327456741752E-4</v>
      </c>
      <c r="AI3020" s="31">
        <f t="shared" si="791"/>
        <v>8.9781260202415933E-2</v>
      </c>
      <c r="AJ3020" s="31">
        <f t="shared" si="792"/>
        <v>0.11998041136141037</v>
      </c>
      <c r="AK3020" s="30">
        <f>IF(W3020="si",($S3020*'COSTOS DE CREDITOS'!$C$27)/DATA!$G3020,"")</f>
        <v>65.906835757745824</v>
      </c>
      <c r="AL3020" s="90">
        <f>IF(W3020="si",'COSTOS DE CREDITOS'!$C$35,"")</f>
        <v>20.421138461538462</v>
      </c>
      <c r="AM3020" s="30">
        <f t="shared" si="785"/>
        <v>307.69230769230774</v>
      </c>
      <c r="AN3020" s="30">
        <f t="shared" si="786"/>
        <v>0</v>
      </c>
      <c r="AO3020" s="30">
        <f t="shared" si="787"/>
        <v>394.02028191159201</v>
      </c>
      <c r="AP3020" s="30">
        <f t="shared" si="788"/>
        <v>909.31971808840785</v>
      </c>
      <c r="AQ3020" s="19">
        <f t="shared" si="789"/>
        <v>0.69768419452208008</v>
      </c>
    </row>
    <row r="3021" spans="1:43" x14ac:dyDescent="0.2">
      <c r="A3021" s="23" t="s">
        <v>5665</v>
      </c>
      <c r="B3021" s="6" t="s">
        <v>5678</v>
      </c>
      <c r="C3021" s="6" t="s">
        <v>5670</v>
      </c>
      <c r="D3021" s="4">
        <v>175026</v>
      </c>
      <c r="E3021" s="4">
        <v>175184</v>
      </c>
      <c r="F3021" s="5" t="s">
        <v>2963</v>
      </c>
      <c r="G3021" s="2">
        <v>5</v>
      </c>
      <c r="H3021" s="4">
        <v>175237</v>
      </c>
      <c r="I3021" s="5" t="s">
        <v>3782</v>
      </c>
      <c r="J3021" s="15">
        <v>45307</v>
      </c>
      <c r="K3021" s="24">
        <v>1318706349</v>
      </c>
      <c r="L3021" s="15">
        <v>45307</v>
      </c>
      <c r="M3021" s="15">
        <v>45322</v>
      </c>
      <c r="N3021" s="26">
        <v>1</v>
      </c>
      <c r="O3021" s="26" t="e">
        <f>VLOOKUP(D3021,quash!A$2:$I$7791,9,FALSE)</f>
        <v>#N/A</v>
      </c>
      <c r="P3021" s="7">
        <v>5000</v>
      </c>
      <c r="Q3021" s="26">
        <v>147</v>
      </c>
      <c r="R3021" s="19">
        <v>5.8283715876113994E-2</v>
      </c>
      <c r="S3021" s="26">
        <v>16</v>
      </c>
      <c r="T3021" s="8">
        <v>5000</v>
      </c>
      <c r="U3021" s="4">
        <v>147</v>
      </c>
      <c r="V3021" s="10">
        <v>1303.3399999999999</v>
      </c>
      <c r="W3021" s="14" t="s">
        <v>5281</v>
      </c>
      <c r="X3021" s="18">
        <v>1</v>
      </c>
      <c r="Y3021" s="9">
        <v>5000</v>
      </c>
      <c r="Z3021" s="19">
        <f t="shared" si="779"/>
        <v>0</v>
      </c>
      <c r="AA3021" s="25">
        <v>1303.3399999999999</v>
      </c>
      <c r="AB3021" s="30">
        <f t="shared" si="780"/>
        <v>670000</v>
      </c>
      <c r="AC3021" s="30">
        <f t="shared" si="782"/>
        <v>7.462686567164179E-3</v>
      </c>
      <c r="AD3021" s="31">
        <f t="shared" si="783"/>
        <v>1.0970149253731343</v>
      </c>
      <c r="AE3021" s="31">
        <f t="shared" si="784"/>
        <v>1.0970149253731343</v>
      </c>
      <c r="AG3021" s="30">
        <f t="shared" si="781"/>
        <v>6126000</v>
      </c>
      <c r="AH3021" s="30">
        <f t="shared" si="790"/>
        <v>8.1619327456741752E-4</v>
      </c>
      <c r="AI3021" s="31">
        <f t="shared" si="791"/>
        <v>0.11998041136141037</v>
      </c>
      <c r="AJ3021" s="31">
        <f t="shared" si="792"/>
        <v>0.11998041136141037</v>
      </c>
      <c r="AK3021" s="30">
        <f>IF(W3021="si",($S3021*'COSTOS DE CREDITOS'!$C$27)/DATA!$G3021,"")</f>
        <v>65.906835757745824</v>
      </c>
      <c r="AL3021" s="90">
        <f>IF(W3021="si",'COSTOS DE CREDITOS'!$C$35,"")</f>
        <v>20.421138461538462</v>
      </c>
      <c r="AM3021" s="30">
        <f t="shared" si="785"/>
        <v>307.69230769230774</v>
      </c>
      <c r="AN3021" s="30">
        <f t="shared" si="786"/>
        <v>0</v>
      </c>
      <c r="AO3021" s="30">
        <f t="shared" si="787"/>
        <v>394.02028191159201</v>
      </c>
      <c r="AP3021" s="30">
        <f t="shared" si="788"/>
        <v>909.31971808840785</v>
      </c>
      <c r="AQ3021" s="19">
        <f t="shared" si="789"/>
        <v>0.69768419452208008</v>
      </c>
    </row>
    <row r="3022" spans="1:43" x14ac:dyDescent="0.2">
      <c r="A3022" s="23" t="s">
        <v>5665</v>
      </c>
      <c r="B3022" s="6" t="s">
        <v>5684</v>
      </c>
      <c r="C3022" s="6" t="s">
        <v>5667</v>
      </c>
      <c r="D3022" s="4">
        <v>174927</v>
      </c>
      <c r="E3022" s="4">
        <v>175169</v>
      </c>
      <c r="F3022" s="5" t="s">
        <v>3783</v>
      </c>
      <c r="G3022" s="2">
        <v>5</v>
      </c>
      <c r="H3022" s="4">
        <v>175170</v>
      </c>
      <c r="I3022" s="5" t="s">
        <v>3784</v>
      </c>
      <c r="J3022" s="15">
        <v>45302</v>
      </c>
      <c r="K3022" s="24">
        <v>1318034926</v>
      </c>
      <c r="L3022" s="15">
        <v>45307</v>
      </c>
      <c r="M3022" s="15">
        <v>45322</v>
      </c>
      <c r="N3022" s="26">
        <v>1</v>
      </c>
      <c r="O3022" s="26" t="e">
        <f>VLOOKUP(D3022,quash!A$2:$I$7791,9,FALSE)</f>
        <v>#N/A</v>
      </c>
      <c r="P3022" s="7">
        <v>10000</v>
      </c>
      <c r="Q3022" s="26">
        <v>132</v>
      </c>
      <c r="R3022" s="19">
        <v>5.8283715876113903E-2</v>
      </c>
      <c r="S3022" s="26">
        <v>16</v>
      </c>
      <c r="T3022" s="8">
        <v>10000</v>
      </c>
      <c r="U3022" s="4">
        <v>142</v>
      </c>
      <c r="V3022" s="10">
        <v>2510.34</v>
      </c>
      <c r="W3022" s="14" t="s">
        <v>5281</v>
      </c>
      <c r="X3022" s="18">
        <v>1</v>
      </c>
      <c r="Y3022" s="9">
        <v>10000</v>
      </c>
      <c r="Z3022" s="19">
        <f t="shared" si="779"/>
        <v>0</v>
      </c>
      <c r="AA3022" s="25">
        <v>2510.34</v>
      </c>
      <c r="AB3022" s="30">
        <f t="shared" si="780"/>
        <v>670000</v>
      </c>
      <c r="AC3022" s="30">
        <f t="shared" si="782"/>
        <v>1.4925373134328358E-2</v>
      </c>
      <c r="AD3022" s="31">
        <f t="shared" si="783"/>
        <v>1.9701492537313432</v>
      </c>
      <c r="AE3022" s="31">
        <f t="shared" si="784"/>
        <v>2.1194029850746268</v>
      </c>
      <c r="AG3022" s="30">
        <f t="shared" si="781"/>
        <v>6126000</v>
      </c>
      <c r="AH3022" s="30">
        <f t="shared" si="790"/>
        <v>1.632386549134835E-3</v>
      </c>
      <c r="AI3022" s="31">
        <f t="shared" si="791"/>
        <v>0.21547502448579822</v>
      </c>
      <c r="AJ3022" s="31">
        <f t="shared" si="792"/>
        <v>0.23179888997714657</v>
      </c>
      <c r="AK3022" s="30">
        <f>IF(W3022="si",($S3022*'COSTOS DE CREDITOS'!$C$27)/DATA!$G3022,"")</f>
        <v>65.906835757745824</v>
      </c>
      <c r="AL3022" s="90">
        <f>IF(W3022="si",'COSTOS DE CREDITOS'!$C$35,"")</f>
        <v>20.421138461538462</v>
      </c>
      <c r="AM3022" s="30">
        <f t="shared" si="785"/>
        <v>615.38461538461547</v>
      </c>
      <c r="AN3022" s="30">
        <f t="shared" si="786"/>
        <v>0</v>
      </c>
      <c r="AO3022" s="30">
        <f t="shared" si="787"/>
        <v>701.7125896038998</v>
      </c>
      <c r="AP3022" s="30">
        <f t="shared" si="788"/>
        <v>1808.6274103961005</v>
      </c>
      <c r="AQ3022" s="19">
        <f t="shared" si="789"/>
        <v>0.72047109570659762</v>
      </c>
    </row>
    <row r="3023" spans="1:43" x14ac:dyDescent="0.2">
      <c r="A3023" s="23" t="s">
        <v>5665</v>
      </c>
      <c r="B3023" s="6" t="s">
        <v>5684</v>
      </c>
      <c r="C3023" s="6" t="s">
        <v>5667</v>
      </c>
      <c r="D3023" s="4">
        <v>174912</v>
      </c>
      <c r="E3023" s="4">
        <v>175169</v>
      </c>
      <c r="F3023" s="5" t="s">
        <v>3783</v>
      </c>
      <c r="G3023" s="2">
        <v>5</v>
      </c>
      <c r="H3023" s="4">
        <v>175171</v>
      </c>
      <c r="I3023" s="5" t="s">
        <v>3785</v>
      </c>
      <c r="J3023" s="15">
        <v>45302</v>
      </c>
      <c r="K3023" s="24">
        <v>1318034689</v>
      </c>
      <c r="L3023" s="15">
        <v>45307</v>
      </c>
      <c r="M3023" s="15">
        <v>45322</v>
      </c>
      <c r="N3023" s="26">
        <v>1</v>
      </c>
      <c r="O3023" s="26" t="e">
        <f>VLOOKUP(D3023,quash!A$2:$I$7791,9,FALSE)</f>
        <v>#N/A</v>
      </c>
      <c r="P3023" s="7">
        <v>10000</v>
      </c>
      <c r="Q3023" s="26">
        <v>132</v>
      </c>
      <c r="R3023" s="19">
        <v>5.8283715876113903E-2</v>
      </c>
      <c r="S3023" s="26">
        <v>16</v>
      </c>
      <c r="T3023" s="8">
        <v>9000</v>
      </c>
      <c r="U3023" s="4">
        <v>142</v>
      </c>
      <c r="V3023" s="10">
        <v>2255.2800000000002</v>
      </c>
      <c r="W3023" s="14" t="s">
        <v>5281</v>
      </c>
      <c r="X3023" s="18">
        <v>1</v>
      </c>
      <c r="Y3023" s="9">
        <v>9000</v>
      </c>
      <c r="Z3023" s="19">
        <f t="shared" si="779"/>
        <v>0</v>
      </c>
      <c r="AA3023" s="25">
        <v>2255.2800000000002</v>
      </c>
      <c r="AB3023" s="30">
        <f t="shared" si="780"/>
        <v>670000</v>
      </c>
      <c r="AC3023" s="30">
        <f t="shared" si="782"/>
        <v>1.3432835820895522E-2</v>
      </c>
      <c r="AD3023" s="31">
        <f t="shared" si="783"/>
        <v>1.7731343283582088</v>
      </c>
      <c r="AE3023" s="31">
        <f t="shared" si="784"/>
        <v>1.9074626865671642</v>
      </c>
      <c r="AG3023" s="30">
        <f t="shared" si="781"/>
        <v>6126000</v>
      </c>
      <c r="AH3023" s="30">
        <f t="shared" si="790"/>
        <v>1.4691478942213516E-3</v>
      </c>
      <c r="AI3023" s="31">
        <f t="shared" si="791"/>
        <v>0.19392752203721841</v>
      </c>
      <c r="AJ3023" s="31">
        <f t="shared" si="792"/>
        <v>0.20861900097943192</v>
      </c>
      <c r="AK3023" s="30">
        <f>IF(W3023="si",($S3023*'COSTOS DE CREDITOS'!$C$27)/DATA!$G3023,"")</f>
        <v>65.906835757745824</v>
      </c>
      <c r="AL3023" s="90">
        <f>IF(W3023="si",'COSTOS DE CREDITOS'!$C$35,"")</f>
        <v>20.421138461538462</v>
      </c>
      <c r="AM3023" s="30">
        <f t="shared" si="785"/>
        <v>553.84615384615392</v>
      </c>
      <c r="AN3023" s="30">
        <f t="shared" si="786"/>
        <v>0</v>
      </c>
      <c r="AO3023" s="30">
        <f t="shared" si="787"/>
        <v>640.17412806543825</v>
      </c>
      <c r="AP3023" s="30">
        <f t="shared" si="788"/>
        <v>1615.1058719345619</v>
      </c>
      <c r="AQ3023" s="19">
        <f t="shared" si="789"/>
        <v>0.71614428006037467</v>
      </c>
    </row>
    <row r="3024" spans="1:43" x14ac:dyDescent="0.2">
      <c r="A3024" s="23" t="s">
        <v>5665</v>
      </c>
      <c r="B3024" s="6" t="s">
        <v>5684</v>
      </c>
      <c r="C3024" s="6" t="s">
        <v>5667</v>
      </c>
      <c r="D3024" s="4">
        <v>174906</v>
      </c>
      <c r="E3024" s="4">
        <v>175169</v>
      </c>
      <c r="F3024" s="5" t="s">
        <v>3783</v>
      </c>
      <c r="G3024" s="2">
        <v>5</v>
      </c>
      <c r="H3024" s="4">
        <v>175172</v>
      </c>
      <c r="I3024" s="5" t="s">
        <v>3786</v>
      </c>
      <c r="J3024" s="15">
        <v>45302</v>
      </c>
      <c r="K3024" s="24">
        <v>1318034470</v>
      </c>
      <c r="L3024" s="15">
        <v>45307</v>
      </c>
      <c r="M3024" s="15">
        <v>45322</v>
      </c>
      <c r="N3024" s="26">
        <v>1</v>
      </c>
      <c r="O3024" s="26" t="e">
        <f>VLOOKUP(D3024,quash!A$2:$I$7791,9,FALSE)</f>
        <v>#N/A</v>
      </c>
      <c r="P3024" s="7">
        <v>10000</v>
      </c>
      <c r="Q3024" s="26">
        <v>127</v>
      </c>
      <c r="R3024" s="19">
        <v>5.24391097594855E-2</v>
      </c>
      <c r="S3024" s="26">
        <v>16</v>
      </c>
      <c r="T3024" s="8">
        <v>10000</v>
      </c>
      <c r="U3024" s="4">
        <v>142</v>
      </c>
      <c r="V3024" s="10">
        <v>2510.34</v>
      </c>
      <c r="W3024" s="14" t="s">
        <v>5281</v>
      </c>
      <c r="X3024" s="18">
        <v>1</v>
      </c>
      <c r="Y3024" s="9">
        <v>10000</v>
      </c>
      <c r="Z3024" s="19">
        <f t="shared" si="779"/>
        <v>0</v>
      </c>
      <c r="AA3024" s="25">
        <v>2510.34</v>
      </c>
      <c r="AB3024" s="30">
        <f t="shared" si="780"/>
        <v>670000</v>
      </c>
      <c r="AC3024" s="30">
        <f t="shared" si="782"/>
        <v>1.4925373134328358E-2</v>
      </c>
      <c r="AD3024" s="31">
        <f t="shared" si="783"/>
        <v>1.8955223880597014</v>
      </c>
      <c r="AE3024" s="31">
        <f t="shared" si="784"/>
        <v>2.1194029850746268</v>
      </c>
      <c r="AG3024" s="30">
        <f t="shared" si="781"/>
        <v>6126000</v>
      </c>
      <c r="AH3024" s="30">
        <f t="shared" si="790"/>
        <v>1.632386549134835E-3</v>
      </c>
      <c r="AI3024" s="31">
        <f t="shared" si="791"/>
        <v>0.20731309174012405</v>
      </c>
      <c r="AJ3024" s="31">
        <f t="shared" si="792"/>
        <v>0.23179888997714657</v>
      </c>
      <c r="AK3024" s="30">
        <f>IF(W3024="si",($S3024*'COSTOS DE CREDITOS'!$C$27)/DATA!$G3024,"")</f>
        <v>65.906835757745824</v>
      </c>
      <c r="AL3024" s="90">
        <f>IF(W3024="si",'COSTOS DE CREDITOS'!$C$35,"")</f>
        <v>20.421138461538462</v>
      </c>
      <c r="AM3024" s="30">
        <f t="shared" si="785"/>
        <v>615.38461538461547</v>
      </c>
      <c r="AN3024" s="30">
        <f t="shared" si="786"/>
        <v>0</v>
      </c>
      <c r="AO3024" s="30">
        <f t="shared" si="787"/>
        <v>701.7125896038998</v>
      </c>
      <c r="AP3024" s="30">
        <f t="shared" si="788"/>
        <v>1808.6274103961005</v>
      </c>
      <c r="AQ3024" s="19">
        <f t="shared" si="789"/>
        <v>0.72047109570659762</v>
      </c>
    </row>
    <row r="3025" spans="1:43" x14ac:dyDescent="0.2">
      <c r="A3025" s="23" t="s">
        <v>5665</v>
      </c>
      <c r="B3025" s="6" t="s">
        <v>5684</v>
      </c>
      <c r="C3025" s="6" t="s">
        <v>5667</v>
      </c>
      <c r="D3025" s="4">
        <v>174928</v>
      </c>
      <c r="E3025" s="4">
        <v>175169</v>
      </c>
      <c r="F3025" s="5" t="s">
        <v>3783</v>
      </c>
      <c r="G3025" s="2">
        <v>5</v>
      </c>
      <c r="H3025" s="4">
        <v>175173</v>
      </c>
      <c r="I3025" s="5" t="s">
        <v>3787</v>
      </c>
      <c r="J3025" s="15">
        <v>45302</v>
      </c>
      <c r="K3025" s="24">
        <v>1318035048</v>
      </c>
      <c r="L3025" s="15">
        <v>45307</v>
      </c>
      <c r="M3025" s="15">
        <v>45322</v>
      </c>
      <c r="N3025" s="26">
        <v>1</v>
      </c>
      <c r="O3025" s="26" t="e">
        <f>VLOOKUP(D3025,quash!A$2:$I$7791,9,FALSE)</f>
        <v>#N/A</v>
      </c>
      <c r="P3025" s="7">
        <v>9000</v>
      </c>
      <c r="Q3025" s="26">
        <v>146</v>
      </c>
      <c r="R3025" s="19">
        <v>0.11226939921536</v>
      </c>
      <c r="S3025" s="26">
        <v>16</v>
      </c>
      <c r="T3025" s="8">
        <v>10000</v>
      </c>
      <c r="U3025" s="4">
        <v>142</v>
      </c>
      <c r="V3025" s="10">
        <v>2510.34</v>
      </c>
      <c r="W3025" s="14" t="s">
        <v>5281</v>
      </c>
      <c r="X3025" s="18">
        <v>1</v>
      </c>
      <c r="Y3025" s="9">
        <v>10000</v>
      </c>
      <c r="Z3025" s="19">
        <f t="shared" si="779"/>
        <v>0</v>
      </c>
      <c r="AA3025" s="25">
        <v>2510.34</v>
      </c>
      <c r="AB3025" s="30">
        <f t="shared" si="780"/>
        <v>670000</v>
      </c>
      <c r="AC3025" s="30">
        <f t="shared" si="782"/>
        <v>1.4925373134328358E-2</v>
      </c>
      <c r="AD3025" s="31">
        <f t="shared" si="783"/>
        <v>2.1791044776119404</v>
      </c>
      <c r="AE3025" s="31">
        <f t="shared" si="784"/>
        <v>2.1194029850746268</v>
      </c>
      <c r="AG3025" s="30">
        <f t="shared" si="781"/>
        <v>6126000</v>
      </c>
      <c r="AH3025" s="30">
        <f t="shared" si="790"/>
        <v>1.632386549134835E-3</v>
      </c>
      <c r="AI3025" s="31">
        <f t="shared" si="791"/>
        <v>0.2383284361736859</v>
      </c>
      <c r="AJ3025" s="31">
        <f t="shared" si="792"/>
        <v>0.23179888997714657</v>
      </c>
      <c r="AK3025" s="30">
        <f>IF(W3025="si",($S3025*'COSTOS DE CREDITOS'!$C$27)/DATA!$G3025,"")</f>
        <v>65.906835757745824</v>
      </c>
      <c r="AL3025" s="90">
        <f>IF(W3025="si",'COSTOS DE CREDITOS'!$C$35,"")</f>
        <v>20.421138461538462</v>
      </c>
      <c r="AM3025" s="30">
        <f t="shared" si="785"/>
        <v>615.38461538461547</v>
      </c>
      <c r="AN3025" s="30">
        <f t="shared" si="786"/>
        <v>0</v>
      </c>
      <c r="AO3025" s="30">
        <f t="shared" si="787"/>
        <v>701.7125896038998</v>
      </c>
      <c r="AP3025" s="30">
        <f t="shared" si="788"/>
        <v>1808.6274103961005</v>
      </c>
      <c r="AQ3025" s="19">
        <f t="shared" si="789"/>
        <v>0.72047109570659762</v>
      </c>
    </row>
    <row r="3026" spans="1:43" x14ac:dyDescent="0.2">
      <c r="A3026" s="23" t="s">
        <v>5665</v>
      </c>
      <c r="B3026" s="6" t="s">
        <v>5678</v>
      </c>
      <c r="C3026" s="6" t="s">
        <v>5670</v>
      </c>
      <c r="D3026" s="4">
        <v>175022</v>
      </c>
      <c r="E3026" s="4">
        <v>175196</v>
      </c>
      <c r="F3026" s="5" t="s">
        <v>1066</v>
      </c>
      <c r="G3026" s="2">
        <v>2</v>
      </c>
      <c r="H3026" s="4">
        <v>175213</v>
      </c>
      <c r="I3026" s="5" t="s">
        <v>3788</v>
      </c>
      <c r="J3026" s="15">
        <v>45307</v>
      </c>
      <c r="K3026" s="24">
        <v>1318669083</v>
      </c>
      <c r="L3026" s="15">
        <v>45307</v>
      </c>
      <c r="M3026" s="15">
        <v>45322</v>
      </c>
      <c r="N3026" s="26">
        <v>1</v>
      </c>
      <c r="O3026" s="26" t="e">
        <f>VLOOKUP(D3026,quash!A$2:$I$7791,9,FALSE)</f>
        <v>#N/A</v>
      </c>
      <c r="P3026" s="7">
        <v>5000</v>
      </c>
      <c r="Q3026" s="26">
        <v>147</v>
      </c>
      <c r="R3026" s="19">
        <v>0.11226939921535857</v>
      </c>
      <c r="S3026" s="93">
        <v>26</v>
      </c>
      <c r="T3026" s="8">
        <v>5000</v>
      </c>
      <c r="U3026" s="4">
        <v>147</v>
      </c>
      <c r="V3026" s="10">
        <v>1303.3399999999999</v>
      </c>
      <c r="W3026" s="14" t="s">
        <v>5281</v>
      </c>
      <c r="X3026" s="18">
        <v>0.70988166666666663</v>
      </c>
      <c r="Y3026" s="9">
        <v>3549.4083333333333</v>
      </c>
      <c r="Z3026" s="19">
        <f t="shared" si="779"/>
        <v>-0.29011833333333337</v>
      </c>
      <c r="AA3026" s="25">
        <v>925.21717143333319</v>
      </c>
      <c r="AB3026" s="30">
        <f t="shared" si="780"/>
        <v>670000</v>
      </c>
      <c r="AC3026" s="30">
        <f t="shared" si="782"/>
        <v>7.462686567164179E-3</v>
      </c>
      <c r="AD3026" s="31">
        <f t="shared" si="783"/>
        <v>1.0970149253731343</v>
      </c>
      <c r="AE3026" s="31">
        <f t="shared" si="784"/>
        <v>1.0970149253731343</v>
      </c>
      <c r="AG3026" s="30">
        <f t="shared" si="781"/>
        <v>6126000</v>
      </c>
      <c r="AH3026" s="30">
        <f t="shared" si="790"/>
        <v>8.1619327456741752E-4</v>
      </c>
      <c r="AI3026" s="31">
        <f t="shared" si="791"/>
        <v>0.11998041136141037</v>
      </c>
      <c r="AJ3026" s="31">
        <f t="shared" si="792"/>
        <v>0.11998041136141037</v>
      </c>
      <c r="AK3026" s="30">
        <f>IF(W3026="si",($S3026*'COSTOS DE CREDITOS'!$C$27)/DATA!$G3026,"")</f>
        <v>267.74652026584238</v>
      </c>
      <c r="AL3026" s="90">
        <f>IF(W3026="si",'COSTOS DE CREDITOS'!$C$35,"")</f>
        <v>20.421138461538462</v>
      </c>
      <c r="AM3026" s="30">
        <f t="shared" si="785"/>
        <v>500</v>
      </c>
      <c r="AN3026" s="30">
        <f t="shared" si="786"/>
        <v>1450.5916666666667</v>
      </c>
      <c r="AO3026" s="30">
        <f t="shared" si="787"/>
        <v>2238.7593253940477</v>
      </c>
      <c r="AP3026" s="30">
        <f t="shared" si="788"/>
        <v>-1313.5421539607146</v>
      </c>
      <c r="AQ3026" s="19">
        <f t="shared" si="789"/>
        <v>-1.4197122519092398</v>
      </c>
    </row>
    <row r="3027" spans="1:43" x14ac:dyDescent="0.2">
      <c r="A3027" s="23" t="s">
        <v>5665</v>
      </c>
      <c r="B3027" s="6" t="s">
        <v>5684</v>
      </c>
      <c r="C3027" s="6" t="s">
        <v>5667</v>
      </c>
      <c r="D3027" s="4">
        <v>175131</v>
      </c>
      <c r="E3027" s="4">
        <v>175169</v>
      </c>
      <c r="F3027" s="5" t="s">
        <v>3783</v>
      </c>
      <c r="G3027" s="2">
        <v>5</v>
      </c>
      <c r="H3027" s="4">
        <v>175217</v>
      </c>
      <c r="I3027" s="5" t="s">
        <v>3789</v>
      </c>
      <c r="J3027" s="15">
        <v>45306</v>
      </c>
      <c r="K3027" s="24">
        <v>1320258339</v>
      </c>
      <c r="L3027" s="15">
        <v>45307</v>
      </c>
      <c r="M3027" s="15">
        <v>45322</v>
      </c>
      <c r="N3027" s="26">
        <v>1</v>
      </c>
      <c r="O3027" s="26" t="e">
        <f>VLOOKUP(D3027,quash!A$2:$I$7791,9,FALSE)</f>
        <v>#N/A</v>
      </c>
      <c r="P3027" s="7">
        <v>8000</v>
      </c>
      <c r="Q3027" s="26">
        <v>138</v>
      </c>
      <c r="R3027" s="19">
        <v>0.11226939921536</v>
      </c>
      <c r="S3027" s="26">
        <v>16</v>
      </c>
      <c r="T3027" s="8">
        <v>10000</v>
      </c>
      <c r="U3027" s="4">
        <v>142</v>
      </c>
      <c r="V3027" s="10">
        <v>2510.34</v>
      </c>
      <c r="W3027" s="14" t="s">
        <v>5281</v>
      </c>
      <c r="X3027" s="18">
        <v>1</v>
      </c>
      <c r="Y3027" s="9">
        <v>10000</v>
      </c>
      <c r="Z3027" s="19">
        <f t="shared" si="779"/>
        <v>0</v>
      </c>
      <c r="AA3027" s="25">
        <v>2510.34</v>
      </c>
      <c r="AB3027" s="30">
        <f t="shared" si="780"/>
        <v>670000</v>
      </c>
      <c r="AC3027" s="30">
        <f t="shared" si="782"/>
        <v>1.4925373134328358E-2</v>
      </c>
      <c r="AD3027" s="31">
        <f t="shared" si="783"/>
        <v>2.0597014925373136</v>
      </c>
      <c r="AE3027" s="31">
        <f t="shared" si="784"/>
        <v>2.1194029850746268</v>
      </c>
      <c r="AG3027" s="30">
        <f t="shared" si="781"/>
        <v>6126000</v>
      </c>
      <c r="AH3027" s="30">
        <f t="shared" si="790"/>
        <v>1.632386549134835E-3</v>
      </c>
      <c r="AI3027" s="31">
        <f t="shared" si="791"/>
        <v>0.22526934378060723</v>
      </c>
      <c r="AJ3027" s="31">
        <f t="shared" si="792"/>
        <v>0.23179888997714657</v>
      </c>
      <c r="AK3027" s="30">
        <f>IF(W3027="si",($S3027*'COSTOS DE CREDITOS'!$C$27)/DATA!$G3027,"")</f>
        <v>65.906835757745824</v>
      </c>
      <c r="AL3027" s="90">
        <f>IF(W3027="si",'COSTOS DE CREDITOS'!$C$35,"")</f>
        <v>20.421138461538462</v>
      </c>
      <c r="AM3027" s="30">
        <f t="shared" si="785"/>
        <v>615.38461538461547</v>
      </c>
      <c r="AN3027" s="30">
        <f t="shared" si="786"/>
        <v>0</v>
      </c>
      <c r="AO3027" s="30">
        <f t="shared" si="787"/>
        <v>701.7125896038998</v>
      </c>
      <c r="AP3027" s="30">
        <f t="shared" si="788"/>
        <v>1808.6274103961005</v>
      </c>
      <c r="AQ3027" s="19">
        <f t="shared" si="789"/>
        <v>0.72047109570659762</v>
      </c>
    </row>
    <row r="3028" spans="1:43" x14ac:dyDescent="0.2">
      <c r="A3028" s="23" t="s">
        <v>5665</v>
      </c>
      <c r="B3028" s="6" t="s">
        <v>5668</v>
      </c>
      <c r="C3028" s="6" t="s">
        <v>5667</v>
      </c>
      <c r="D3028" s="4">
        <v>175050</v>
      </c>
      <c r="E3028" s="4">
        <v>175252</v>
      </c>
      <c r="F3028" s="5" t="s">
        <v>1902</v>
      </c>
      <c r="G3028" s="2">
        <v>5</v>
      </c>
      <c r="H3028" s="4">
        <v>175261</v>
      </c>
      <c r="I3028" s="5" t="s">
        <v>3790</v>
      </c>
      <c r="J3028" s="15">
        <v>45303</v>
      </c>
      <c r="K3028" s="24">
        <v>1318753146</v>
      </c>
      <c r="L3028" s="15">
        <v>45308</v>
      </c>
      <c r="M3028" s="15">
        <v>45322</v>
      </c>
      <c r="N3028" s="26">
        <v>1</v>
      </c>
      <c r="O3028" s="26" t="e">
        <f>VLOOKUP(D3028,quash!A$2:$I$7791,9,FALSE)</f>
        <v>#N/A</v>
      </c>
      <c r="P3028" s="7">
        <v>5000</v>
      </c>
      <c r="Q3028" s="26">
        <v>147</v>
      </c>
      <c r="R3028" s="19">
        <v>5.8283715876113994E-2</v>
      </c>
      <c r="S3028" s="26">
        <v>16</v>
      </c>
      <c r="T3028" s="8">
        <v>5000</v>
      </c>
      <c r="U3028" s="4">
        <v>147</v>
      </c>
      <c r="V3028" s="10">
        <v>1303.3399999999999</v>
      </c>
      <c r="W3028" s="14" t="s">
        <v>5281</v>
      </c>
      <c r="X3028" s="18">
        <v>1</v>
      </c>
      <c r="Y3028" s="9">
        <v>5000</v>
      </c>
      <c r="Z3028" s="19">
        <f t="shared" si="779"/>
        <v>0</v>
      </c>
      <c r="AA3028" s="25">
        <v>1303.3399999999999</v>
      </c>
      <c r="AB3028" s="30">
        <f t="shared" si="780"/>
        <v>670000</v>
      </c>
      <c r="AC3028" s="30">
        <f t="shared" si="782"/>
        <v>7.462686567164179E-3</v>
      </c>
      <c r="AD3028" s="31">
        <f t="shared" si="783"/>
        <v>1.0970149253731343</v>
      </c>
      <c r="AE3028" s="31">
        <f t="shared" si="784"/>
        <v>1.0970149253731343</v>
      </c>
      <c r="AG3028" s="30">
        <f t="shared" si="781"/>
        <v>6126000</v>
      </c>
      <c r="AH3028" s="30">
        <f t="shared" si="790"/>
        <v>8.1619327456741752E-4</v>
      </c>
      <c r="AI3028" s="31">
        <f t="shared" si="791"/>
        <v>0.11998041136141037</v>
      </c>
      <c r="AJ3028" s="31">
        <f t="shared" si="792"/>
        <v>0.11998041136141037</v>
      </c>
      <c r="AK3028" s="30">
        <f>IF(W3028="si",($S3028*'COSTOS DE CREDITOS'!$C$27)/DATA!$G3028,"")</f>
        <v>65.906835757745824</v>
      </c>
      <c r="AL3028" s="90">
        <f>IF(W3028="si",'COSTOS DE CREDITOS'!$C$35,"")</f>
        <v>20.421138461538462</v>
      </c>
      <c r="AM3028" s="30">
        <f t="shared" si="785"/>
        <v>307.69230769230774</v>
      </c>
      <c r="AN3028" s="30">
        <f t="shared" si="786"/>
        <v>0</v>
      </c>
      <c r="AO3028" s="30">
        <f t="shared" si="787"/>
        <v>394.02028191159201</v>
      </c>
      <c r="AP3028" s="30">
        <f t="shared" si="788"/>
        <v>909.31971808840785</v>
      </c>
      <c r="AQ3028" s="19">
        <f t="shared" si="789"/>
        <v>0.69768419452208008</v>
      </c>
    </row>
    <row r="3029" spans="1:43" x14ac:dyDescent="0.2">
      <c r="A3029" s="23" t="s">
        <v>5665</v>
      </c>
      <c r="B3029" s="6" t="s">
        <v>5672</v>
      </c>
      <c r="C3029" s="6" t="s">
        <v>5667</v>
      </c>
      <c r="D3029" s="4">
        <v>120239</v>
      </c>
      <c r="E3029" s="4">
        <v>174959</v>
      </c>
      <c r="F3029" s="5" t="s">
        <v>3791</v>
      </c>
      <c r="G3029" s="2">
        <v>2</v>
      </c>
      <c r="H3029" s="4">
        <v>175011</v>
      </c>
      <c r="I3029" s="5" t="s">
        <v>3792</v>
      </c>
      <c r="J3029" s="15">
        <v>44965</v>
      </c>
      <c r="K3029" s="24">
        <v>1089630507</v>
      </c>
      <c r="L3029" s="15">
        <v>45304</v>
      </c>
      <c r="M3029" s="15">
        <v>45322</v>
      </c>
      <c r="N3029" s="26">
        <v>1</v>
      </c>
      <c r="O3029" s="26">
        <f>VLOOKUP(D3029,quash!A$2:$I$7791,9,FALSE)</f>
        <v>2</v>
      </c>
      <c r="P3029" s="7">
        <v>10000</v>
      </c>
      <c r="Q3029" s="26">
        <v>115</v>
      </c>
      <c r="R3029" s="19">
        <v>3.97705569269148E-2</v>
      </c>
      <c r="S3029" s="26">
        <v>16</v>
      </c>
      <c r="T3029" s="8">
        <v>9000</v>
      </c>
      <c r="U3029" s="4">
        <v>137</v>
      </c>
      <c r="V3029" s="10">
        <v>2172.38</v>
      </c>
      <c r="W3029" s="14" t="s">
        <v>5281</v>
      </c>
      <c r="X3029" s="18">
        <v>1</v>
      </c>
      <c r="Y3029" s="9">
        <v>9000</v>
      </c>
      <c r="Z3029" s="19">
        <f t="shared" si="779"/>
        <v>0</v>
      </c>
      <c r="AA3029" s="25">
        <v>2172.38</v>
      </c>
      <c r="AB3029" s="30">
        <f t="shared" si="780"/>
        <v>97000</v>
      </c>
      <c r="AC3029" s="30">
        <f t="shared" si="782"/>
        <v>9.2783505154639179E-2</v>
      </c>
      <c r="AD3029" s="31">
        <f t="shared" si="783"/>
        <v>10.670103092783506</v>
      </c>
      <c r="AE3029" s="31">
        <f t="shared" si="784"/>
        <v>12.711340206185568</v>
      </c>
      <c r="AG3029" s="30">
        <f t="shared" si="781"/>
        <v>1695000</v>
      </c>
      <c r="AH3029" s="30">
        <f t="shared" si="790"/>
        <v>5.3097345132743362E-3</v>
      </c>
      <c r="AI3029" s="31">
        <f t="shared" si="791"/>
        <v>0.61061946902654862</v>
      </c>
      <c r="AJ3029" s="31">
        <f t="shared" si="792"/>
        <v>0.72743362831858405</v>
      </c>
      <c r="AK3029" s="30">
        <f>IF(W3029="si",($S3029*'COSTOS DE CREDITOS'!$C$27)/DATA!$G3029,"")</f>
        <v>164.76708939436455</v>
      </c>
      <c r="AL3029" s="90">
        <f>IF(W3029="si",'COSTOS DE CREDITOS'!$C$35,"")</f>
        <v>20.421138461538462</v>
      </c>
      <c r="AM3029" s="30">
        <f t="shared" si="785"/>
        <v>553.84615384615392</v>
      </c>
      <c r="AN3029" s="30">
        <f t="shared" si="786"/>
        <v>0</v>
      </c>
      <c r="AO3029" s="30">
        <f t="shared" si="787"/>
        <v>739.03438170205686</v>
      </c>
      <c r="AP3029" s="30">
        <f t="shared" si="788"/>
        <v>1433.3456182979432</v>
      </c>
      <c r="AQ3029" s="19">
        <f t="shared" si="789"/>
        <v>0.65980427839417743</v>
      </c>
    </row>
    <row r="3030" spans="1:43" x14ac:dyDescent="0.2">
      <c r="A3030" s="23" t="s">
        <v>5665</v>
      </c>
      <c r="B3030" s="6" t="s">
        <v>5672</v>
      </c>
      <c r="C3030" s="6" t="s">
        <v>5667</v>
      </c>
      <c r="D3030" s="4">
        <v>174592</v>
      </c>
      <c r="E3030" s="4">
        <v>174955</v>
      </c>
      <c r="F3030" s="5" t="s">
        <v>3793</v>
      </c>
      <c r="G3030" s="2">
        <v>6</v>
      </c>
      <c r="H3030" s="4">
        <v>174956</v>
      </c>
      <c r="I3030" s="5" t="s">
        <v>3794</v>
      </c>
      <c r="J3030" s="15">
        <v>45299</v>
      </c>
      <c r="K3030" s="24">
        <v>1315669490</v>
      </c>
      <c r="L3030" s="15">
        <v>45303</v>
      </c>
      <c r="M3030" s="15">
        <v>45322</v>
      </c>
      <c r="N3030" s="26">
        <v>1</v>
      </c>
      <c r="O3030" s="26" t="e">
        <f>VLOOKUP(D3030,quash!A$2:$I$7791,9,FALSE)</f>
        <v>#N/A</v>
      </c>
      <c r="P3030" s="7">
        <v>10000</v>
      </c>
      <c r="Q3030" s="26">
        <v>110</v>
      </c>
      <c r="R3030" s="19">
        <v>3.3741050530766099E-2</v>
      </c>
      <c r="S3030" s="93">
        <v>26</v>
      </c>
      <c r="T3030" s="8">
        <v>6000</v>
      </c>
      <c r="U3030" s="4">
        <v>142</v>
      </c>
      <c r="V3030" s="10">
        <v>1503.37</v>
      </c>
      <c r="W3030" s="14" t="s">
        <v>5281</v>
      </c>
      <c r="X3030" s="18">
        <v>0.8606093833241959</v>
      </c>
      <c r="Y3030" s="9">
        <v>5163.6562999451753</v>
      </c>
      <c r="Z3030" s="19">
        <f t="shared" si="779"/>
        <v>-0.1393906166758041</v>
      </c>
      <c r="AA3030" s="25">
        <v>1293.8143286080963</v>
      </c>
      <c r="AB3030" s="30">
        <f t="shared" si="780"/>
        <v>670000</v>
      </c>
      <c r="AC3030" s="30">
        <f t="shared" si="782"/>
        <v>8.9552238805970154E-3</v>
      </c>
      <c r="AD3030" s="31">
        <f t="shared" si="783"/>
        <v>0.98507462686567171</v>
      </c>
      <c r="AE3030" s="31">
        <f t="shared" si="784"/>
        <v>1.2716417910447761</v>
      </c>
      <c r="AG3030" s="30">
        <f t="shared" si="781"/>
        <v>6126000</v>
      </c>
      <c r="AH3030" s="30">
        <f t="shared" si="790"/>
        <v>9.7943192948090111E-4</v>
      </c>
      <c r="AI3030" s="31">
        <f t="shared" si="791"/>
        <v>0.10773751224289912</v>
      </c>
      <c r="AJ3030" s="31">
        <f t="shared" si="792"/>
        <v>0.13907933398628797</v>
      </c>
      <c r="AK3030" s="30">
        <f>IF(W3030="si",($S3030*'COSTOS DE CREDITOS'!$C$27)/DATA!$G3030,"")</f>
        <v>89.248840088614131</v>
      </c>
      <c r="AL3030" s="90">
        <f>IF(W3030="si",'COSTOS DE CREDITOS'!$C$35,"")</f>
        <v>20.421138461538462</v>
      </c>
      <c r="AM3030" s="30">
        <f t="shared" si="785"/>
        <v>600</v>
      </c>
      <c r="AN3030" s="30">
        <f t="shared" si="786"/>
        <v>836.34370005482469</v>
      </c>
      <c r="AO3030" s="30">
        <f t="shared" si="787"/>
        <v>1546.0136786049773</v>
      </c>
      <c r="AP3030" s="30">
        <f t="shared" si="788"/>
        <v>-252.19934999688098</v>
      </c>
      <c r="AQ3030" s="19">
        <f t="shared" si="789"/>
        <v>-0.19492700337319699</v>
      </c>
    </row>
    <row r="3031" spans="1:43" x14ac:dyDescent="0.2">
      <c r="A3031" s="23" t="s">
        <v>5665</v>
      </c>
      <c r="B3031" s="6" t="s">
        <v>5672</v>
      </c>
      <c r="C3031" s="6" t="s">
        <v>5667</v>
      </c>
      <c r="D3031" s="4">
        <v>174377</v>
      </c>
      <c r="E3031" s="4">
        <v>174955</v>
      </c>
      <c r="F3031" s="5" t="s">
        <v>3793</v>
      </c>
      <c r="G3031" s="2">
        <v>6</v>
      </c>
      <c r="H3031" s="4">
        <v>175243</v>
      </c>
      <c r="I3031" s="5" t="s">
        <v>3795</v>
      </c>
      <c r="J3031" s="15">
        <v>45295</v>
      </c>
      <c r="K3031" s="24">
        <v>1313340053</v>
      </c>
      <c r="L3031" s="15">
        <v>45307</v>
      </c>
      <c r="M3031" s="15">
        <v>45322</v>
      </c>
      <c r="N3031" s="26">
        <v>1</v>
      </c>
      <c r="O3031" s="26" t="e">
        <f>VLOOKUP(D3031,quash!A$2:$I$7791,9,FALSE)</f>
        <v>#N/A</v>
      </c>
      <c r="P3031" s="7">
        <v>10000</v>
      </c>
      <c r="Q3031" s="26">
        <v>110</v>
      </c>
      <c r="R3031" s="19">
        <v>3.3741050530766099E-2</v>
      </c>
      <c r="S3031" s="93">
        <v>26</v>
      </c>
      <c r="T3031" s="8">
        <v>6000</v>
      </c>
      <c r="U3031" s="4">
        <v>142</v>
      </c>
      <c r="V3031" s="10">
        <v>1503.37</v>
      </c>
      <c r="W3031" s="14" t="s">
        <v>5281</v>
      </c>
      <c r="X3031" s="18">
        <v>0.8606093833241959</v>
      </c>
      <c r="Y3031" s="9">
        <v>5163.6562999451753</v>
      </c>
      <c r="Z3031" s="19">
        <f t="shared" si="779"/>
        <v>-0.1393906166758041</v>
      </c>
      <c r="AA3031" s="25">
        <v>1293.8143286080963</v>
      </c>
      <c r="AB3031" s="30">
        <f t="shared" si="780"/>
        <v>670000</v>
      </c>
      <c r="AC3031" s="30">
        <f t="shared" si="782"/>
        <v>8.9552238805970154E-3</v>
      </c>
      <c r="AD3031" s="31">
        <f t="shared" si="783"/>
        <v>0.98507462686567171</v>
      </c>
      <c r="AE3031" s="31">
        <f t="shared" si="784"/>
        <v>1.2716417910447761</v>
      </c>
      <c r="AG3031" s="30">
        <f t="shared" si="781"/>
        <v>6126000</v>
      </c>
      <c r="AH3031" s="30">
        <f t="shared" si="790"/>
        <v>9.7943192948090111E-4</v>
      </c>
      <c r="AI3031" s="31">
        <f t="shared" si="791"/>
        <v>0.10773751224289912</v>
      </c>
      <c r="AJ3031" s="31">
        <f t="shared" si="792"/>
        <v>0.13907933398628797</v>
      </c>
      <c r="AK3031" s="30">
        <f>IF(W3031="si",($S3031*'COSTOS DE CREDITOS'!$C$27)/DATA!$G3031,"")</f>
        <v>89.248840088614131</v>
      </c>
      <c r="AL3031" s="90">
        <f>IF(W3031="si",'COSTOS DE CREDITOS'!$C$35,"")</f>
        <v>20.421138461538462</v>
      </c>
      <c r="AM3031" s="30">
        <f t="shared" si="785"/>
        <v>600</v>
      </c>
      <c r="AN3031" s="30">
        <f t="shared" si="786"/>
        <v>836.34370005482469</v>
      </c>
      <c r="AO3031" s="30">
        <f t="shared" si="787"/>
        <v>1546.0136786049773</v>
      </c>
      <c r="AP3031" s="30">
        <f t="shared" si="788"/>
        <v>-252.19934999688098</v>
      </c>
      <c r="AQ3031" s="19">
        <f t="shared" si="789"/>
        <v>-0.19492700337319699</v>
      </c>
    </row>
    <row r="3032" spans="1:43" x14ac:dyDescent="0.2">
      <c r="A3032" s="23" t="s">
        <v>5665</v>
      </c>
      <c r="B3032" s="6" t="s">
        <v>5672</v>
      </c>
      <c r="C3032" s="6" t="s">
        <v>5667</v>
      </c>
      <c r="D3032" s="4">
        <v>175054</v>
      </c>
      <c r="E3032" s="4">
        <v>174955</v>
      </c>
      <c r="F3032" s="5" t="s">
        <v>3793</v>
      </c>
      <c r="G3032" s="2">
        <v>6</v>
      </c>
      <c r="H3032" s="4">
        <v>175244</v>
      </c>
      <c r="I3032" s="5" t="s">
        <v>3796</v>
      </c>
      <c r="J3032" s="15">
        <v>45304</v>
      </c>
      <c r="K3032" s="24">
        <v>1319110651</v>
      </c>
      <c r="L3032" s="15">
        <v>45307</v>
      </c>
      <c r="M3032" s="15">
        <v>45322</v>
      </c>
      <c r="N3032" s="26">
        <v>1</v>
      </c>
      <c r="O3032" s="26" t="e">
        <f>VLOOKUP(D3032,quash!A$2:$I$7791,9,FALSE)</f>
        <v>#N/A</v>
      </c>
      <c r="P3032" s="7">
        <v>10000</v>
      </c>
      <c r="Q3032" s="26">
        <v>110</v>
      </c>
      <c r="R3032" s="19">
        <v>3.1160502391921113E-2</v>
      </c>
      <c r="S3032" s="93">
        <v>26</v>
      </c>
      <c r="T3032" s="8">
        <v>10000</v>
      </c>
      <c r="U3032" s="4">
        <v>142</v>
      </c>
      <c r="V3032" s="10">
        <v>2510.34</v>
      </c>
      <c r="W3032" s="14" t="s">
        <v>5281</v>
      </c>
      <c r="X3032" s="18">
        <v>0.8606093833241959</v>
      </c>
      <c r="Y3032" s="9">
        <v>8606.0938332419591</v>
      </c>
      <c r="Z3032" s="19">
        <f t="shared" si="779"/>
        <v>-0.1393906166758041</v>
      </c>
      <c r="AA3032" s="25">
        <v>2160.4221593340621</v>
      </c>
      <c r="AB3032" s="30">
        <f t="shared" si="780"/>
        <v>670000</v>
      </c>
      <c r="AC3032" s="30">
        <f t="shared" si="782"/>
        <v>1.4925373134328358E-2</v>
      </c>
      <c r="AD3032" s="31">
        <f t="shared" si="783"/>
        <v>1.6417910447761195</v>
      </c>
      <c r="AE3032" s="31">
        <f t="shared" si="784"/>
        <v>2.1194029850746268</v>
      </c>
      <c r="AG3032" s="30">
        <f t="shared" si="781"/>
        <v>6126000</v>
      </c>
      <c r="AH3032" s="30">
        <f t="shared" si="790"/>
        <v>1.632386549134835E-3</v>
      </c>
      <c r="AI3032" s="31">
        <f t="shared" si="791"/>
        <v>0.17956252040483187</v>
      </c>
      <c r="AJ3032" s="31">
        <f t="shared" si="792"/>
        <v>0.23179888997714657</v>
      </c>
      <c r="AK3032" s="30">
        <f>IF(W3032="si",($S3032*'COSTOS DE CREDITOS'!$C$27)/DATA!$G3032,"")</f>
        <v>89.248840088614131</v>
      </c>
      <c r="AL3032" s="90">
        <f>IF(W3032="si",'COSTOS DE CREDITOS'!$C$35,"")</f>
        <v>20.421138461538462</v>
      </c>
      <c r="AM3032" s="30">
        <f t="shared" si="785"/>
        <v>1000</v>
      </c>
      <c r="AN3032" s="30">
        <f t="shared" si="786"/>
        <v>1393.9061667580409</v>
      </c>
      <c r="AO3032" s="30">
        <f t="shared" si="787"/>
        <v>2503.5761453081932</v>
      </c>
      <c r="AP3032" s="30">
        <f t="shared" si="788"/>
        <v>-343.15398597413105</v>
      </c>
      <c r="AQ3032" s="19">
        <f t="shared" si="789"/>
        <v>-0.15883654242831238</v>
      </c>
    </row>
    <row r="3033" spans="1:43" x14ac:dyDescent="0.2">
      <c r="A3033" s="23" t="s">
        <v>5665</v>
      </c>
      <c r="B3033" s="6" t="s">
        <v>5672</v>
      </c>
      <c r="C3033" s="6" t="s">
        <v>5667</v>
      </c>
      <c r="D3033" s="4">
        <v>174561</v>
      </c>
      <c r="E3033" s="4">
        <v>174955</v>
      </c>
      <c r="F3033" s="5" t="s">
        <v>3793</v>
      </c>
      <c r="G3033" s="2">
        <v>6</v>
      </c>
      <c r="H3033" s="4">
        <v>175247</v>
      </c>
      <c r="I3033" s="5" t="s">
        <v>3797</v>
      </c>
      <c r="J3033" s="15">
        <v>45296</v>
      </c>
      <c r="K3033" s="24">
        <v>1314259097</v>
      </c>
      <c r="L3033" s="15">
        <v>45307</v>
      </c>
      <c r="M3033" s="15">
        <v>45322</v>
      </c>
      <c r="N3033" s="26">
        <v>1</v>
      </c>
      <c r="O3033" s="26" t="e">
        <f>VLOOKUP(D3033,quash!A$2:$I$7791,9,FALSE)</f>
        <v>#N/A</v>
      </c>
      <c r="P3033" s="7">
        <v>10000</v>
      </c>
      <c r="Q3033" s="26">
        <v>147</v>
      </c>
      <c r="R3033" s="19">
        <v>7.9000519063170294E-2</v>
      </c>
      <c r="S3033" s="93">
        <v>26</v>
      </c>
      <c r="T3033" s="8">
        <v>6000</v>
      </c>
      <c r="U3033" s="4">
        <v>142</v>
      </c>
      <c r="V3033" s="10">
        <v>1503.37</v>
      </c>
      <c r="W3033" s="14" t="s">
        <v>5281</v>
      </c>
      <c r="X3033" s="18">
        <v>0.8606093833241959</v>
      </c>
      <c r="Y3033" s="9">
        <v>5163.6562999451753</v>
      </c>
      <c r="Z3033" s="19">
        <f t="shared" si="779"/>
        <v>-0.1393906166758041</v>
      </c>
      <c r="AA3033" s="25">
        <v>1293.8143286080963</v>
      </c>
      <c r="AB3033" s="30">
        <f t="shared" si="780"/>
        <v>670000</v>
      </c>
      <c r="AC3033" s="30">
        <f t="shared" si="782"/>
        <v>8.9552238805970154E-3</v>
      </c>
      <c r="AD3033" s="31">
        <f t="shared" si="783"/>
        <v>1.3164179104477614</v>
      </c>
      <c r="AE3033" s="31">
        <f t="shared" si="784"/>
        <v>1.2716417910447761</v>
      </c>
      <c r="AG3033" s="30">
        <f t="shared" si="781"/>
        <v>6126000</v>
      </c>
      <c r="AH3033" s="30">
        <f t="shared" si="790"/>
        <v>9.7943192948090111E-4</v>
      </c>
      <c r="AI3033" s="31">
        <f t="shared" si="791"/>
        <v>0.14397649363369247</v>
      </c>
      <c r="AJ3033" s="31">
        <f t="shared" si="792"/>
        <v>0.13907933398628797</v>
      </c>
      <c r="AK3033" s="30">
        <f>IF(W3033="si",($S3033*'COSTOS DE CREDITOS'!$C$27)/DATA!$G3033,"")</f>
        <v>89.248840088614131</v>
      </c>
      <c r="AL3033" s="90">
        <f>IF(W3033="si",'COSTOS DE CREDITOS'!$C$35,"")</f>
        <v>20.421138461538462</v>
      </c>
      <c r="AM3033" s="30">
        <f t="shared" si="785"/>
        <v>600</v>
      </c>
      <c r="AN3033" s="30">
        <f t="shared" si="786"/>
        <v>836.34370005482469</v>
      </c>
      <c r="AO3033" s="30">
        <f t="shared" si="787"/>
        <v>1546.0136786049773</v>
      </c>
      <c r="AP3033" s="30">
        <f t="shared" si="788"/>
        <v>-252.19934999688098</v>
      </c>
      <c r="AQ3033" s="19">
        <f t="shared" si="789"/>
        <v>-0.19492700337319699</v>
      </c>
    </row>
    <row r="3034" spans="1:43" x14ac:dyDescent="0.2">
      <c r="A3034" s="23" t="s">
        <v>5665</v>
      </c>
      <c r="B3034" s="6" t="s">
        <v>5672</v>
      </c>
      <c r="C3034" s="6" t="s">
        <v>5667</v>
      </c>
      <c r="D3034" s="4">
        <v>175057</v>
      </c>
      <c r="E3034" s="4">
        <v>174955</v>
      </c>
      <c r="F3034" s="5" t="s">
        <v>3793</v>
      </c>
      <c r="G3034" s="2">
        <v>6</v>
      </c>
      <c r="H3034" s="4">
        <v>175248</v>
      </c>
      <c r="I3034" s="5" t="s">
        <v>3798</v>
      </c>
      <c r="J3034" s="15">
        <v>45304</v>
      </c>
      <c r="K3034" s="24">
        <v>1319111640</v>
      </c>
      <c r="L3034" s="15">
        <v>45307</v>
      </c>
      <c r="M3034" s="15">
        <v>45322</v>
      </c>
      <c r="N3034" s="26">
        <v>1</v>
      </c>
      <c r="O3034" s="26" t="e">
        <f>VLOOKUP(D3034,quash!A$2:$I$7791,9,FALSE)</f>
        <v>#N/A</v>
      </c>
      <c r="P3034" s="7">
        <v>10000</v>
      </c>
      <c r="Q3034" s="26">
        <v>142</v>
      </c>
      <c r="R3034" s="19">
        <v>5.2439109759484744E-2</v>
      </c>
      <c r="S3034" s="93">
        <v>26</v>
      </c>
      <c r="T3034" s="8">
        <v>6000</v>
      </c>
      <c r="U3034" s="4">
        <v>147</v>
      </c>
      <c r="V3034" s="10">
        <v>1558.57</v>
      </c>
      <c r="W3034" s="14" t="s">
        <v>5281</v>
      </c>
      <c r="X3034" s="18">
        <v>0.8606093833241959</v>
      </c>
      <c r="Y3034" s="9">
        <v>5163.6562999451753</v>
      </c>
      <c r="Z3034" s="19">
        <f t="shared" si="779"/>
        <v>-0.1393906166758041</v>
      </c>
      <c r="AA3034" s="25">
        <v>1341.319966567592</v>
      </c>
      <c r="AB3034" s="30">
        <f t="shared" si="780"/>
        <v>670000</v>
      </c>
      <c r="AC3034" s="30">
        <f t="shared" si="782"/>
        <v>8.9552238805970154E-3</v>
      </c>
      <c r="AD3034" s="31">
        <f t="shared" si="783"/>
        <v>1.2716417910447761</v>
      </c>
      <c r="AE3034" s="31">
        <f t="shared" si="784"/>
        <v>1.3164179104477614</v>
      </c>
      <c r="AG3034" s="30">
        <f t="shared" si="781"/>
        <v>6126000</v>
      </c>
      <c r="AH3034" s="30">
        <f t="shared" si="790"/>
        <v>9.7943192948090111E-4</v>
      </c>
      <c r="AI3034" s="31">
        <f t="shared" si="791"/>
        <v>0.13907933398628797</v>
      </c>
      <c r="AJ3034" s="31">
        <f t="shared" si="792"/>
        <v>0.14397649363369247</v>
      </c>
      <c r="AK3034" s="30">
        <f>IF(W3034="si",($S3034*'COSTOS DE CREDITOS'!$C$27)/DATA!$G3034,"")</f>
        <v>89.248840088614131</v>
      </c>
      <c r="AL3034" s="90">
        <f>IF(W3034="si",'COSTOS DE CREDITOS'!$C$35,"")</f>
        <v>20.421138461538462</v>
      </c>
      <c r="AM3034" s="30">
        <f t="shared" si="785"/>
        <v>600</v>
      </c>
      <c r="AN3034" s="30">
        <f t="shared" si="786"/>
        <v>836.34370005482469</v>
      </c>
      <c r="AO3034" s="30">
        <f t="shared" si="787"/>
        <v>1546.0136786049773</v>
      </c>
      <c r="AP3034" s="30">
        <f t="shared" si="788"/>
        <v>-204.69371203738524</v>
      </c>
      <c r="AQ3034" s="19">
        <f t="shared" si="789"/>
        <v>-0.15260617685517044</v>
      </c>
    </row>
    <row r="3035" spans="1:43" x14ac:dyDescent="0.2">
      <c r="A3035" s="23" t="s">
        <v>5665</v>
      </c>
      <c r="B3035" s="6" t="s">
        <v>5672</v>
      </c>
      <c r="C3035" s="6" t="s">
        <v>5667</v>
      </c>
      <c r="D3035" s="4">
        <v>174965</v>
      </c>
      <c r="E3035" s="4">
        <v>174955</v>
      </c>
      <c r="F3035" s="5" t="s">
        <v>3793</v>
      </c>
      <c r="G3035" s="2">
        <v>6</v>
      </c>
      <c r="H3035" s="4">
        <v>175268</v>
      </c>
      <c r="I3035" s="5" t="s">
        <v>3799</v>
      </c>
      <c r="J3035" s="15">
        <v>45302</v>
      </c>
      <c r="K3035" s="24">
        <v>1318166474</v>
      </c>
      <c r="L3035" s="15">
        <v>45308</v>
      </c>
      <c r="M3035" s="15">
        <v>45322</v>
      </c>
      <c r="N3035" s="26">
        <v>1</v>
      </c>
      <c r="O3035" s="26" t="e">
        <f>VLOOKUP(D3035,quash!A$2:$I$7791,9,FALSE)</f>
        <v>#N/A</v>
      </c>
      <c r="P3035" s="7">
        <v>5000</v>
      </c>
      <c r="Q3035" s="26">
        <v>147</v>
      </c>
      <c r="R3035" s="19">
        <v>7.9000519063171556E-2</v>
      </c>
      <c r="S3035" s="93">
        <v>26</v>
      </c>
      <c r="T3035" s="8">
        <v>6000</v>
      </c>
      <c r="U3035" s="4">
        <v>142</v>
      </c>
      <c r="V3035" s="10">
        <v>1503.37</v>
      </c>
      <c r="W3035" s="14" t="s">
        <v>5281</v>
      </c>
      <c r="X3035" s="18">
        <v>0.8606093833241959</v>
      </c>
      <c r="Y3035" s="9">
        <v>5163.6562999451753</v>
      </c>
      <c r="Z3035" s="19">
        <f t="shared" si="779"/>
        <v>-0.1393906166758041</v>
      </c>
      <c r="AA3035" s="25">
        <v>1293.8143286080963</v>
      </c>
      <c r="AB3035" s="30">
        <f t="shared" si="780"/>
        <v>670000</v>
      </c>
      <c r="AC3035" s="30">
        <f t="shared" si="782"/>
        <v>8.9552238805970154E-3</v>
      </c>
      <c r="AD3035" s="31">
        <f t="shared" si="783"/>
        <v>1.3164179104477614</v>
      </c>
      <c r="AE3035" s="31">
        <f t="shared" si="784"/>
        <v>1.2716417910447761</v>
      </c>
      <c r="AG3035" s="30">
        <f t="shared" si="781"/>
        <v>6126000</v>
      </c>
      <c r="AH3035" s="30">
        <f t="shared" si="790"/>
        <v>9.7943192948090111E-4</v>
      </c>
      <c r="AI3035" s="31">
        <f t="shared" si="791"/>
        <v>0.14397649363369247</v>
      </c>
      <c r="AJ3035" s="31">
        <f t="shared" si="792"/>
        <v>0.13907933398628797</v>
      </c>
      <c r="AK3035" s="30">
        <f>IF(W3035="si",($S3035*'COSTOS DE CREDITOS'!$C$27)/DATA!$G3035,"")</f>
        <v>89.248840088614131</v>
      </c>
      <c r="AL3035" s="90">
        <f>IF(W3035="si",'COSTOS DE CREDITOS'!$C$35,"")</f>
        <v>20.421138461538462</v>
      </c>
      <c r="AM3035" s="30">
        <f t="shared" si="785"/>
        <v>600</v>
      </c>
      <c r="AN3035" s="30">
        <f t="shared" si="786"/>
        <v>836.34370005482469</v>
      </c>
      <c r="AO3035" s="30">
        <f t="shared" si="787"/>
        <v>1546.0136786049773</v>
      </c>
      <c r="AP3035" s="30">
        <f t="shared" si="788"/>
        <v>-252.19934999688098</v>
      </c>
      <c r="AQ3035" s="19">
        <f t="shared" si="789"/>
        <v>-0.19492700337319699</v>
      </c>
    </row>
    <row r="3036" spans="1:43" x14ac:dyDescent="0.2">
      <c r="A3036" s="23" t="s">
        <v>5665</v>
      </c>
      <c r="B3036" s="6" t="s">
        <v>5672</v>
      </c>
      <c r="C3036" s="6" t="s">
        <v>5667</v>
      </c>
      <c r="D3036" s="4">
        <v>175269</v>
      </c>
      <c r="E3036" s="4">
        <v>175419</v>
      </c>
      <c r="F3036" s="5" t="s">
        <v>1225</v>
      </c>
      <c r="G3036" s="2">
        <v>6</v>
      </c>
      <c r="H3036" s="4">
        <v>175461</v>
      </c>
      <c r="I3036" s="5" t="s">
        <v>3800</v>
      </c>
      <c r="J3036" s="15">
        <v>45307</v>
      </c>
      <c r="K3036" s="24">
        <v>1321020770</v>
      </c>
      <c r="L3036" s="15">
        <v>45316</v>
      </c>
      <c r="M3036" s="15">
        <v>45322</v>
      </c>
      <c r="N3036" s="26">
        <v>1</v>
      </c>
      <c r="O3036" s="26" t="e">
        <f>VLOOKUP(D3036,quash!A$2:$I$7791,9,FALSE)</f>
        <v>#N/A</v>
      </c>
      <c r="P3036" s="7">
        <v>8000</v>
      </c>
      <c r="Q3036" s="26">
        <v>138</v>
      </c>
      <c r="R3036" s="19">
        <v>0.11226939921536</v>
      </c>
      <c r="S3036" s="26">
        <v>16</v>
      </c>
      <c r="T3036" s="8">
        <v>5000</v>
      </c>
      <c r="U3036" s="4">
        <v>147</v>
      </c>
      <c r="V3036" s="10">
        <v>1303.3399999999999</v>
      </c>
      <c r="W3036" s="14" t="s">
        <v>5281</v>
      </c>
      <c r="X3036" s="18">
        <v>1</v>
      </c>
      <c r="Y3036" s="9">
        <v>5000</v>
      </c>
      <c r="Z3036" s="19">
        <f t="shared" si="779"/>
        <v>0</v>
      </c>
      <c r="AA3036" s="25">
        <v>1303.3399999999999</v>
      </c>
      <c r="AB3036" s="30">
        <f t="shared" si="780"/>
        <v>670000</v>
      </c>
      <c r="AC3036" s="30">
        <f t="shared" si="782"/>
        <v>7.462686567164179E-3</v>
      </c>
      <c r="AD3036" s="31">
        <f t="shared" si="783"/>
        <v>1.0298507462686568</v>
      </c>
      <c r="AE3036" s="31">
        <f t="shared" si="784"/>
        <v>1.0970149253731343</v>
      </c>
      <c r="AG3036" s="30">
        <f t="shared" si="781"/>
        <v>6126000</v>
      </c>
      <c r="AH3036" s="30">
        <f t="shared" si="790"/>
        <v>8.1619327456741752E-4</v>
      </c>
      <c r="AI3036" s="31">
        <f t="shared" si="791"/>
        <v>0.11263467189030361</v>
      </c>
      <c r="AJ3036" s="31">
        <f t="shared" si="792"/>
        <v>0.11998041136141037</v>
      </c>
      <c r="AK3036" s="30">
        <f>IF(W3036="si",($S3036*'COSTOS DE CREDITOS'!$C$27)/DATA!$G3036,"")</f>
        <v>54.922363131454851</v>
      </c>
      <c r="AL3036" s="90">
        <f>IF(W3036="si",'COSTOS DE CREDITOS'!$C$35,"")</f>
        <v>20.421138461538462</v>
      </c>
      <c r="AM3036" s="30">
        <f t="shared" si="785"/>
        <v>307.69230769230774</v>
      </c>
      <c r="AN3036" s="30">
        <f t="shared" si="786"/>
        <v>0</v>
      </c>
      <c r="AO3036" s="30">
        <f t="shared" si="787"/>
        <v>383.03580928530107</v>
      </c>
      <c r="AP3036" s="30">
        <f t="shared" si="788"/>
        <v>920.30419071469885</v>
      </c>
      <c r="AQ3036" s="19">
        <f t="shared" si="789"/>
        <v>0.70611213552465124</v>
      </c>
    </row>
    <row r="3037" spans="1:43" x14ac:dyDescent="0.2">
      <c r="A3037" s="23" t="s">
        <v>5665</v>
      </c>
      <c r="B3037" s="6" t="s">
        <v>5676</v>
      </c>
      <c r="C3037" s="6" t="s">
        <v>5670</v>
      </c>
      <c r="D3037" s="4">
        <v>172299</v>
      </c>
      <c r="E3037" s="4">
        <v>175426</v>
      </c>
      <c r="F3037" s="5" t="s">
        <v>3801</v>
      </c>
      <c r="G3037" s="2">
        <v>5</v>
      </c>
      <c r="H3037" s="4">
        <v>175427</v>
      </c>
      <c r="I3037" s="5" t="s">
        <v>3802</v>
      </c>
      <c r="J3037" s="15">
        <v>45273</v>
      </c>
      <c r="K3037" s="24">
        <v>1300125416</v>
      </c>
      <c r="L3037" s="15">
        <v>45310</v>
      </c>
      <c r="M3037" s="15">
        <v>45322</v>
      </c>
      <c r="N3037" s="26">
        <v>1</v>
      </c>
      <c r="O3037" s="26" t="e">
        <f>VLOOKUP(D3037,quash!A$2:$I$7791,9,FALSE)</f>
        <v>#N/A</v>
      </c>
      <c r="P3037" s="7">
        <v>10000</v>
      </c>
      <c r="Q3037" s="26">
        <v>127</v>
      </c>
      <c r="R3037" s="19">
        <v>5.24391097594855E-2</v>
      </c>
      <c r="S3037" s="26">
        <v>16</v>
      </c>
      <c r="T3037" s="8">
        <v>7000</v>
      </c>
      <c r="U3037" s="4">
        <v>142</v>
      </c>
      <c r="V3037" s="10">
        <v>1758.65</v>
      </c>
      <c r="W3037" s="14" t="s">
        <v>5281</v>
      </c>
      <c r="X3037" s="18">
        <v>1</v>
      </c>
      <c r="Y3037" s="9">
        <v>7000</v>
      </c>
      <c r="Z3037" s="19">
        <f t="shared" si="779"/>
        <v>0</v>
      </c>
      <c r="AA3037" s="25">
        <v>1758.65</v>
      </c>
      <c r="AB3037" s="30">
        <f t="shared" si="780"/>
        <v>670000</v>
      </c>
      <c r="AC3037" s="30">
        <f t="shared" si="782"/>
        <v>1.0447761194029851E-2</v>
      </c>
      <c r="AD3037" s="31">
        <f t="shared" si="783"/>
        <v>1.326865671641791</v>
      </c>
      <c r="AE3037" s="31">
        <f t="shared" si="784"/>
        <v>1.4835820895522389</v>
      </c>
      <c r="AG3037" s="30">
        <f t="shared" si="781"/>
        <v>6126000</v>
      </c>
      <c r="AH3037" s="30">
        <f t="shared" si="790"/>
        <v>1.1426705843943846E-3</v>
      </c>
      <c r="AI3037" s="31">
        <f t="shared" si="791"/>
        <v>0.14511916421808685</v>
      </c>
      <c r="AJ3037" s="31">
        <f t="shared" si="792"/>
        <v>0.16225922298400261</v>
      </c>
      <c r="AK3037" s="30">
        <f>IF(W3037="si",($S3037*'COSTOS DE CREDITOS'!$C$27)/DATA!$G3037,"")</f>
        <v>65.906835757745824</v>
      </c>
      <c r="AL3037" s="90">
        <f>IF(W3037="si",'COSTOS DE CREDITOS'!$C$35,"")</f>
        <v>20.421138461538462</v>
      </c>
      <c r="AM3037" s="30">
        <f t="shared" si="785"/>
        <v>430.76923076923077</v>
      </c>
      <c r="AN3037" s="30">
        <f t="shared" si="786"/>
        <v>0</v>
      </c>
      <c r="AO3037" s="30">
        <f t="shared" si="787"/>
        <v>517.09720498851505</v>
      </c>
      <c r="AP3037" s="30">
        <f t="shared" si="788"/>
        <v>1241.5527950114852</v>
      </c>
      <c r="AQ3037" s="19">
        <f t="shared" si="789"/>
        <v>0.70596923493104657</v>
      </c>
    </row>
    <row r="3038" spans="1:43" x14ac:dyDescent="0.2">
      <c r="A3038" s="23" t="s">
        <v>5665</v>
      </c>
      <c r="B3038" s="6" t="s">
        <v>5676</v>
      </c>
      <c r="C3038" s="6" t="s">
        <v>5670</v>
      </c>
      <c r="D3038" s="4">
        <v>172459</v>
      </c>
      <c r="E3038" s="4">
        <v>175426</v>
      </c>
      <c r="F3038" s="5" t="s">
        <v>3801</v>
      </c>
      <c r="G3038" s="2">
        <v>5</v>
      </c>
      <c r="H3038" s="4">
        <v>175428</v>
      </c>
      <c r="I3038" s="5" t="s">
        <v>3803</v>
      </c>
      <c r="J3038" s="15">
        <v>45274</v>
      </c>
      <c r="K3038" s="24">
        <v>1300996117</v>
      </c>
      <c r="L3038" s="15">
        <v>45310</v>
      </c>
      <c r="M3038" s="15">
        <v>45322</v>
      </c>
      <c r="N3038" s="26">
        <v>1</v>
      </c>
      <c r="O3038" s="26" t="e">
        <f>VLOOKUP(D3038,quash!A$2:$I$7791,9,FALSE)</f>
        <v>#N/A</v>
      </c>
      <c r="P3038" s="7">
        <v>10000</v>
      </c>
      <c r="Q3038" s="26">
        <v>127</v>
      </c>
      <c r="R3038" s="19">
        <v>5.24391097594855E-2</v>
      </c>
      <c r="S3038" s="26">
        <v>16</v>
      </c>
      <c r="T3038" s="8">
        <v>7000</v>
      </c>
      <c r="U3038" s="4">
        <v>142</v>
      </c>
      <c r="V3038" s="10">
        <v>1758.65</v>
      </c>
      <c r="W3038" s="14" t="s">
        <v>5281</v>
      </c>
      <c r="X3038" s="18">
        <v>1</v>
      </c>
      <c r="Y3038" s="9">
        <v>7000</v>
      </c>
      <c r="Z3038" s="19">
        <f t="shared" si="779"/>
        <v>0</v>
      </c>
      <c r="AA3038" s="25">
        <v>1758.65</v>
      </c>
      <c r="AB3038" s="30">
        <f t="shared" si="780"/>
        <v>670000</v>
      </c>
      <c r="AC3038" s="30">
        <f t="shared" si="782"/>
        <v>1.0447761194029851E-2</v>
      </c>
      <c r="AD3038" s="31">
        <f t="shared" si="783"/>
        <v>1.326865671641791</v>
      </c>
      <c r="AE3038" s="31">
        <f t="shared" si="784"/>
        <v>1.4835820895522389</v>
      </c>
      <c r="AG3038" s="30">
        <f t="shared" si="781"/>
        <v>6126000</v>
      </c>
      <c r="AH3038" s="30">
        <f t="shared" si="790"/>
        <v>1.1426705843943846E-3</v>
      </c>
      <c r="AI3038" s="31">
        <f t="shared" si="791"/>
        <v>0.14511916421808685</v>
      </c>
      <c r="AJ3038" s="31">
        <f t="shared" si="792"/>
        <v>0.16225922298400261</v>
      </c>
      <c r="AK3038" s="30">
        <f>IF(W3038="si",($S3038*'COSTOS DE CREDITOS'!$C$27)/DATA!$G3038,"")</f>
        <v>65.906835757745824</v>
      </c>
      <c r="AL3038" s="90">
        <f>IF(W3038="si",'COSTOS DE CREDITOS'!$C$35,"")</f>
        <v>20.421138461538462</v>
      </c>
      <c r="AM3038" s="30">
        <f t="shared" si="785"/>
        <v>430.76923076923077</v>
      </c>
      <c r="AN3038" s="30">
        <f t="shared" si="786"/>
        <v>0</v>
      </c>
      <c r="AO3038" s="30">
        <f t="shared" si="787"/>
        <v>517.09720498851505</v>
      </c>
      <c r="AP3038" s="30">
        <f t="shared" si="788"/>
        <v>1241.5527950114852</v>
      </c>
      <c r="AQ3038" s="19">
        <f t="shared" si="789"/>
        <v>0.70596923493104657</v>
      </c>
    </row>
    <row r="3039" spans="1:43" x14ac:dyDescent="0.2">
      <c r="A3039" s="23" t="s">
        <v>5665</v>
      </c>
      <c r="B3039" s="6" t="s">
        <v>5676</v>
      </c>
      <c r="C3039" s="6" t="s">
        <v>5670</v>
      </c>
      <c r="D3039" s="4">
        <v>173277</v>
      </c>
      <c r="E3039" s="4">
        <v>175426</v>
      </c>
      <c r="F3039" s="5" t="s">
        <v>3801</v>
      </c>
      <c r="G3039" s="2">
        <v>5</v>
      </c>
      <c r="H3039" s="4">
        <v>175429</v>
      </c>
      <c r="I3039" s="5" t="s">
        <v>3804</v>
      </c>
      <c r="J3039" s="15">
        <v>45282</v>
      </c>
      <c r="K3039" s="24">
        <v>1306610313</v>
      </c>
      <c r="L3039" s="15">
        <v>45310</v>
      </c>
      <c r="M3039" s="15">
        <v>45322</v>
      </c>
      <c r="N3039" s="26">
        <v>1</v>
      </c>
      <c r="O3039" s="26" t="e">
        <f>VLOOKUP(D3039,quash!A$2:$I$7791,9,FALSE)</f>
        <v>#N/A</v>
      </c>
      <c r="P3039" s="7">
        <v>5000</v>
      </c>
      <c r="Q3039" s="26">
        <v>147</v>
      </c>
      <c r="R3039" s="19">
        <v>5.8283715876113994E-2</v>
      </c>
      <c r="S3039" s="26">
        <v>16</v>
      </c>
      <c r="T3039" s="8">
        <v>7000</v>
      </c>
      <c r="U3039" s="4">
        <v>142</v>
      </c>
      <c r="V3039" s="10">
        <v>1758.65</v>
      </c>
      <c r="W3039" s="14" t="s">
        <v>5281</v>
      </c>
      <c r="X3039" s="18">
        <v>1</v>
      </c>
      <c r="Y3039" s="9">
        <v>7000</v>
      </c>
      <c r="Z3039" s="19">
        <f t="shared" si="779"/>
        <v>0</v>
      </c>
      <c r="AA3039" s="25">
        <v>1758.65</v>
      </c>
      <c r="AB3039" s="30">
        <f t="shared" si="780"/>
        <v>670000</v>
      </c>
      <c r="AC3039" s="30">
        <f t="shared" si="782"/>
        <v>1.0447761194029851E-2</v>
      </c>
      <c r="AD3039" s="31">
        <f t="shared" si="783"/>
        <v>1.5358208955223882</v>
      </c>
      <c r="AE3039" s="31">
        <f t="shared" si="784"/>
        <v>1.4835820895522389</v>
      </c>
      <c r="AG3039" s="30">
        <f t="shared" si="781"/>
        <v>6126000</v>
      </c>
      <c r="AH3039" s="30">
        <f t="shared" si="790"/>
        <v>1.1426705843943846E-3</v>
      </c>
      <c r="AI3039" s="31">
        <f t="shared" si="791"/>
        <v>0.16797257590597453</v>
      </c>
      <c r="AJ3039" s="31">
        <f t="shared" si="792"/>
        <v>0.16225922298400261</v>
      </c>
      <c r="AK3039" s="30">
        <f>IF(W3039="si",($S3039*'COSTOS DE CREDITOS'!$C$27)/DATA!$G3039,"")</f>
        <v>65.906835757745824</v>
      </c>
      <c r="AL3039" s="90">
        <f>IF(W3039="si",'COSTOS DE CREDITOS'!$C$35,"")</f>
        <v>20.421138461538462</v>
      </c>
      <c r="AM3039" s="30">
        <f t="shared" si="785"/>
        <v>430.76923076923077</v>
      </c>
      <c r="AN3039" s="30">
        <f t="shared" si="786"/>
        <v>0</v>
      </c>
      <c r="AO3039" s="30">
        <f t="shared" si="787"/>
        <v>517.09720498851505</v>
      </c>
      <c r="AP3039" s="30">
        <f t="shared" si="788"/>
        <v>1241.5527950114852</v>
      </c>
      <c r="AQ3039" s="19">
        <f t="shared" si="789"/>
        <v>0.70596923493104657</v>
      </c>
    </row>
    <row r="3040" spans="1:43" x14ac:dyDescent="0.2">
      <c r="A3040" s="23" t="s">
        <v>5665</v>
      </c>
      <c r="B3040" s="6" t="s">
        <v>5676</v>
      </c>
      <c r="C3040" s="6" t="s">
        <v>5670</v>
      </c>
      <c r="D3040" s="4">
        <v>174700</v>
      </c>
      <c r="E3040" s="4">
        <v>175426</v>
      </c>
      <c r="F3040" s="5" t="s">
        <v>3801</v>
      </c>
      <c r="G3040" s="2">
        <v>5</v>
      </c>
      <c r="H3040" s="4">
        <v>175430</v>
      </c>
      <c r="I3040" s="5" t="s">
        <v>3805</v>
      </c>
      <c r="J3040" s="15">
        <v>45303</v>
      </c>
      <c r="K3040" s="24">
        <v>1316358725</v>
      </c>
      <c r="L3040" s="15">
        <v>45310</v>
      </c>
      <c r="M3040" s="15">
        <v>45322</v>
      </c>
      <c r="N3040" s="26">
        <v>1</v>
      </c>
      <c r="O3040" s="26" t="e">
        <f>VLOOKUP(D3040,quash!A$2:$I$7791,9,FALSE)</f>
        <v>#N/A</v>
      </c>
      <c r="P3040" s="7">
        <v>10000</v>
      </c>
      <c r="Q3040" s="26">
        <v>147</v>
      </c>
      <c r="R3040" s="19">
        <v>7.9000519063170294E-2</v>
      </c>
      <c r="S3040" s="26">
        <v>16</v>
      </c>
      <c r="T3040" s="8">
        <v>7000</v>
      </c>
      <c r="U3040" s="4">
        <v>142</v>
      </c>
      <c r="V3040" s="10">
        <v>1758.65</v>
      </c>
      <c r="W3040" s="14" t="s">
        <v>5281</v>
      </c>
      <c r="X3040" s="18">
        <v>1</v>
      </c>
      <c r="Y3040" s="9">
        <v>7000</v>
      </c>
      <c r="Z3040" s="19">
        <f t="shared" si="779"/>
        <v>0</v>
      </c>
      <c r="AA3040" s="25">
        <v>1758.65</v>
      </c>
      <c r="AB3040" s="30">
        <f t="shared" si="780"/>
        <v>670000</v>
      </c>
      <c r="AC3040" s="30">
        <f t="shared" si="782"/>
        <v>1.0447761194029851E-2</v>
      </c>
      <c r="AD3040" s="31">
        <f t="shared" si="783"/>
        <v>1.5358208955223882</v>
      </c>
      <c r="AE3040" s="31">
        <f t="shared" si="784"/>
        <v>1.4835820895522389</v>
      </c>
      <c r="AG3040" s="30">
        <f t="shared" si="781"/>
        <v>6126000</v>
      </c>
      <c r="AH3040" s="30">
        <f t="shared" si="790"/>
        <v>1.1426705843943846E-3</v>
      </c>
      <c r="AI3040" s="31">
        <f t="shared" si="791"/>
        <v>0.16797257590597453</v>
      </c>
      <c r="AJ3040" s="31">
        <f t="shared" si="792"/>
        <v>0.16225922298400261</v>
      </c>
      <c r="AK3040" s="30">
        <f>IF(W3040="si",($S3040*'COSTOS DE CREDITOS'!$C$27)/DATA!$G3040,"")</f>
        <v>65.906835757745824</v>
      </c>
      <c r="AL3040" s="90">
        <f>IF(W3040="si",'COSTOS DE CREDITOS'!$C$35,"")</f>
        <v>20.421138461538462</v>
      </c>
      <c r="AM3040" s="30">
        <f t="shared" si="785"/>
        <v>430.76923076923077</v>
      </c>
      <c r="AN3040" s="30">
        <f t="shared" si="786"/>
        <v>0</v>
      </c>
      <c r="AO3040" s="30">
        <f t="shared" si="787"/>
        <v>517.09720498851505</v>
      </c>
      <c r="AP3040" s="30">
        <f t="shared" si="788"/>
        <v>1241.5527950114852</v>
      </c>
      <c r="AQ3040" s="19">
        <f t="shared" si="789"/>
        <v>0.70596923493104657</v>
      </c>
    </row>
    <row r="3041" spans="1:43" x14ac:dyDescent="0.2">
      <c r="A3041" s="23" t="s">
        <v>5665</v>
      </c>
      <c r="B3041" s="6" t="s">
        <v>5676</v>
      </c>
      <c r="C3041" s="6" t="s">
        <v>5670</v>
      </c>
      <c r="D3041" s="4">
        <v>174736</v>
      </c>
      <c r="E3041" s="4">
        <v>175426</v>
      </c>
      <c r="F3041" s="5" t="s">
        <v>3801</v>
      </c>
      <c r="G3041" s="2">
        <v>5</v>
      </c>
      <c r="H3041" s="4">
        <v>175436</v>
      </c>
      <c r="I3041" s="5" t="s">
        <v>3806</v>
      </c>
      <c r="J3041" s="15">
        <v>45303</v>
      </c>
      <c r="K3041" s="24">
        <v>1316566713</v>
      </c>
      <c r="L3041" s="15">
        <v>45310</v>
      </c>
      <c r="M3041" s="15">
        <v>45322</v>
      </c>
      <c r="N3041" s="26">
        <v>1</v>
      </c>
      <c r="O3041" s="26" t="e">
        <f>VLOOKUP(D3041,quash!A$2:$I$7791,9,FALSE)</f>
        <v>#N/A</v>
      </c>
      <c r="P3041" s="7">
        <v>5000</v>
      </c>
      <c r="Q3041" s="26">
        <v>147</v>
      </c>
      <c r="R3041" s="19">
        <v>0.11226939921536</v>
      </c>
      <c r="S3041" s="26">
        <v>16</v>
      </c>
      <c r="T3041" s="8">
        <v>7000</v>
      </c>
      <c r="U3041" s="4">
        <v>142</v>
      </c>
      <c r="V3041" s="10">
        <v>1758.65</v>
      </c>
      <c r="W3041" s="14" t="s">
        <v>5281</v>
      </c>
      <c r="X3041" s="18">
        <v>1</v>
      </c>
      <c r="Y3041" s="9">
        <v>7000</v>
      </c>
      <c r="Z3041" s="19">
        <f t="shared" si="779"/>
        <v>0</v>
      </c>
      <c r="AA3041" s="25">
        <v>1758.65</v>
      </c>
      <c r="AB3041" s="30">
        <f t="shared" si="780"/>
        <v>670000</v>
      </c>
      <c r="AC3041" s="30">
        <f t="shared" si="782"/>
        <v>1.0447761194029851E-2</v>
      </c>
      <c r="AD3041" s="31">
        <f t="shared" si="783"/>
        <v>1.5358208955223882</v>
      </c>
      <c r="AE3041" s="31">
        <f t="shared" si="784"/>
        <v>1.4835820895522389</v>
      </c>
      <c r="AG3041" s="30">
        <f t="shared" si="781"/>
        <v>6126000</v>
      </c>
      <c r="AH3041" s="30">
        <f t="shared" si="790"/>
        <v>1.1426705843943846E-3</v>
      </c>
      <c r="AI3041" s="31">
        <f t="shared" si="791"/>
        <v>0.16797257590597453</v>
      </c>
      <c r="AJ3041" s="31">
        <f t="shared" si="792"/>
        <v>0.16225922298400261</v>
      </c>
      <c r="AK3041" s="30">
        <f>IF(W3041="si",($S3041*'COSTOS DE CREDITOS'!$C$27)/DATA!$G3041,"")</f>
        <v>65.906835757745824</v>
      </c>
      <c r="AL3041" s="90">
        <f>IF(W3041="si",'COSTOS DE CREDITOS'!$C$35,"")</f>
        <v>20.421138461538462</v>
      </c>
      <c r="AM3041" s="30">
        <f t="shared" si="785"/>
        <v>430.76923076923077</v>
      </c>
      <c r="AN3041" s="30">
        <f t="shared" si="786"/>
        <v>0</v>
      </c>
      <c r="AO3041" s="30">
        <f t="shared" si="787"/>
        <v>517.09720498851505</v>
      </c>
      <c r="AP3041" s="30">
        <f t="shared" si="788"/>
        <v>1241.5527950114852</v>
      </c>
      <c r="AQ3041" s="19">
        <f t="shared" si="789"/>
        <v>0.70596923493104657</v>
      </c>
    </row>
    <row r="3042" spans="1:43" x14ac:dyDescent="0.2">
      <c r="A3042" s="23" t="s">
        <v>5665</v>
      </c>
      <c r="B3042" s="6" t="s">
        <v>5668</v>
      </c>
      <c r="C3042" s="6" t="s">
        <v>5667</v>
      </c>
      <c r="D3042" s="2">
        <v>175342</v>
      </c>
      <c r="E3042" s="2">
        <v>175473</v>
      </c>
      <c r="F3042" s="3" t="s">
        <v>2278</v>
      </c>
      <c r="G3042" s="2">
        <v>5</v>
      </c>
      <c r="H3042" s="2">
        <v>175479</v>
      </c>
      <c r="I3042" s="3" t="s">
        <v>3807</v>
      </c>
      <c r="J3042" s="15">
        <v>45308</v>
      </c>
      <c r="K3042" s="24">
        <v>1321826719</v>
      </c>
      <c r="L3042" s="15">
        <v>45316</v>
      </c>
      <c r="M3042" s="15">
        <v>45322</v>
      </c>
      <c r="N3042" s="26">
        <v>1</v>
      </c>
      <c r="O3042" s="26" t="e">
        <f>VLOOKUP(D3042,quash!A$2:$I$7791,9,FALSE)</f>
        <v>#N/A</v>
      </c>
      <c r="P3042" s="7">
        <v>10000</v>
      </c>
      <c r="Q3042" s="26">
        <v>110</v>
      </c>
      <c r="R3042" s="19">
        <v>3.11605023919212E-2</v>
      </c>
      <c r="S3042" s="26">
        <v>16</v>
      </c>
      <c r="T3042" s="7">
        <v>10000</v>
      </c>
      <c r="U3042" s="2">
        <v>142</v>
      </c>
      <c r="V3042" s="11">
        <v>2510.34</v>
      </c>
      <c r="W3042" s="14" t="s">
        <v>5281</v>
      </c>
      <c r="X3042" s="18">
        <v>1</v>
      </c>
      <c r="Y3042" s="9">
        <v>10000</v>
      </c>
      <c r="Z3042" s="19">
        <f t="shared" si="779"/>
        <v>0</v>
      </c>
      <c r="AA3042" s="25">
        <v>2510.34</v>
      </c>
      <c r="AB3042" s="30">
        <f t="shared" si="780"/>
        <v>670000</v>
      </c>
      <c r="AC3042" s="30">
        <f t="shared" si="782"/>
        <v>1.4925373134328358E-2</v>
      </c>
      <c r="AD3042" s="31">
        <f t="shared" si="783"/>
        <v>1.6417910447761195</v>
      </c>
      <c r="AE3042" s="31">
        <f t="shared" si="784"/>
        <v>2.1194029850746268</v>
      </c>
      <c r="AG3042" s="30">
        <f t="shared" si="781"/>
        <v>6126000</v>
      </c>
      <c r="AH3042" s="30">
        <f t="shared" si="790"/>
        <v>1.632386549134835E-3</v>
      </c>
      <c r="AI3042" s="31">
        <f t="shared" si="791"/>
        <v>0.17956252040483187</v>
      </c>
      <c r="AJ3042" s="31">
        <f t="shared" si="792"/>
        <v>0.23179888997714657</v>
      </c>
      <c r="AK3042" s="30">
        <f>IF(W3042="si",($S3042*'COSTOS DE CREDITOS'!$C$27)/DATA!$G3042,"")</f>
        <v>65.906835757745824</v>
      </c>
      <c r="AL3042" s="90">
        <f>IF(W3042="si",'COSTOS DE CREDITOS'!$C$35,"")</f>
        <v>20.421138461538462</v>
      </c>
      <c r="AM3042" s="30">
        <f t="shared" si="785"/>
        <v>615.38461538461547</v>
      </c>
      <c r="AN3042" s="30">
        <f t="shared" si="786"/>
        <v>0</v>
      </c>
      <c r="AO3042" s="30">
        <f t="shared" si="787"/>
        <v>701.7125896038998</v>
      </c>
      <c r="AP3042" s="30">
        <f t="shared" si="788"/>
        <v>1808.6274103961005</v>
      </c>
      <c r="AQ3042" s="19">
        <f t="shared" si="789"/>
        <v>0.72047109570659762</v>
      </c>
    </row>
    <row r="3043" spans="1:43" x14ac:dyDescent="0.2">
      <c r="A3043" s="23" t="s">
        <v>5665</v>
      </c>
      <c r="B3043" s="6" t="s">
        <v>5684</v>
      </c>
      <c r="C3043" s="6" t="s">
        <v>5667</v>
      </c>
      <c r="D3043" s="2">
        <v>175385</v>
      </c>
      <c r="E3043" s="2">
        <v>175526</v>
      </c>
      <c r="F3043" s="3" t="s">
        <v>3808</v>
      </c>
      <c r="G3043" s="2">
        <v>5</v>
      </c>
      <c r="H3043" s="2">
        <v>175527</v>
      </c>
      <c r="I3043" s="3" t="s">
        <v>3809</v>
      </c>
      <c r="J3043" s="15">
        <v>45308</v>
      </c>
      <c r="K3043" s="24">
        <v>1322014246</v>
      </c>
      <c r="L3043" s="15">
        <v>45316</v>
      </c>
      <c r="M3043" s="15">
        <v>45322</v>
      </c>
      <c r="N3043" s="26">
        <v>1</v>
      </c>
      <c r="O3043" s="26" t="e">
        <f>VLOOKUP(D3043,quash!A$2:$I$7791,9,FALSE)</f>
        <v>#N/A</v>
      </c>
      <c r="P3043" s="7">
        <v>10000</v>
      </c>
      <c r="Q3043" s="26">
        <v>147</v>
      </c>
      <c r="R3043" s="19">
        <v>7.9000519063170294E-2</v>
      </c>
      <c r="S3043" s="93">
        <v>26</v>
      </c>
      <c r="T3043" s="7">
        <v>10000</v>
      </c>
      <c r="U3043" s="2">
        <v>142</v>
      </c>
      <c r="V3043" s="11">
        <v>2510.34</v>
      </c>
      <c r="W3043" s="14" t="s">
        <v>5281</v>
      </c>
      <c r="X3043" s="18">
        <v>0.90055667691899377</v>
      </c>
      <c r="Y3043" s="9">
        <v>9005.566769189938</v>
      </c>
      <c r="Z3043" s="19">
        <f t="shared" si="779"/>
        <v>-9.944332308100623E-2</v>
      </c>
      <c r="AA3043" s="25">
        <v>2260.703448336827</v>
      </c>
      <c r="AB3043" s="30">
        <f t="shared" si="780"/>
        <v>670000</v>
      </c>
      <c r="AC3043" s="30">
        <f t="shared" si="782"/>
        <v>1.4925373134328358E-2</v>
      </c>
      <c r="AD3043" s="31">
        <f t="shared" si="783"/>
        <v>2.1940298507462686</v>
      </c>
      <c r="AE3043" s="31">
        <f t="shared" si="784"/>
        <v>2.1194029850746268</v>
      </c>
      <c r="AG3043" s="30">
        <f t="shared" si="781"/>
        <v>6126000</v>
      </c>
      <c r="AH3043" s="30">
        <f t="shared" si="790"/>
        <v>1.632386549134835E-3</v>
      </c>
      <c r="AI3043" s="31">
        <f t="shared" si="791"/>
        <v>0.23996082272282074</v>
      </c>
      <c r="AJ3043" s="31">
        <f t="shared" si="792"/>
        <v>0.23179888997714657</v>
      </c>
      <c r="AK3043" s="30">
        <f>IF(W3043="si",($S3043*'COSTOS DE CREDITOS'!$C$27)/DATA!$G3043,"")</f>
        <v>107.09860810633695</v>
      </c>
      <c r="AL3043" s="90">
        <f>IF(W3043="si",'COSTOS DE CREDITOS'!$C$35,"")</f>
        <v>20.421138461538462</v>
      </c>
      <c r="AM3043" s="30">
        <f t="shared" si="785"/>
        <v>1000</v>
      </c>
      <c r="AN3043" s="30">
        <f t="shared" si="786"/>
        <v>994.43323081006201</v>
      </c>
      <c r="AO3043" s="30">
        <f t="shared" si="787"/>
        <v>2121.9529773779377</v>
      </c>
      <c r="AP3043" s="30">
        <f t="shared" si="788"/>
        <v>138.75047095888931</v>
      </c>
      <c r="AQ3043" s="19">
        <f t="shared" si="789"/>
        <v>6.1374910124088321E-2</v>
      </c>
    </row>
    <row r="3044" spans="1:43" x14ac:dyDescent="0.2">
      <c r="A3044" s="23" t="s">
        <v>5665</v>
      </c>
      <c r="B3044" s="6" t="s">
        <v>5684</v>
      </c>
      <c r="C3044" s="6" t="s">
        <v>5667</v>
      </c>
      <c r="D3044" s="2">
        <v>175383</v>
      </c>
      <c r="E3044" s="2">
        <v>175526</v>
      </c>
      <c r="F3044" s="3" t="s">
        <v>3808</v>
      </c>
      <c r="G3044" s="2">
        <v>5</v>
      </c>
      <c r="H3044" s="2">
        <v>175528</v>
      </c>
      <c r="I3044" s="3" t="s">
        <v>3810</v>
      </c>
      <c r="J3044" s="15">
        <v>45309</v>
      </c>
      <c r="K3044" s="24">
        <v>1322013474</v>
      </c>
      <c r="L3044" s="15">
        <v>45316</v>
      </c>
      <c r="M3044" s="15">
        <v>45322</v>
      </c>
      <c r="N3044" s="26">
        <v>1</v>
      </c>
      <c r="O3044" s="26" t="e">
        <f>VLOOKUP(D3044,quash!A$2:$I$7791,9,FALSE)</f>
        <v>#N/A</v>
      </c>
      <c r="P3044" s="7">
        <v>10000</v>
      </c>
      <c r="Q3044" s="26">
        <v>147</v>
      </c>
      <c r="R3044" s="19">
        <v>7.9000519063170294E-2</v>
      </c>
      <c r="S3044" s="93">
        <v>26</v>
      </c>
      <c r="T3044" s="7">
        <v>9000</v>
      </c>
      <c r="U3044" s="2">
        <v>142</v>
      </c>
      <c r="V3044" s="11">
        <v>2255.2800000000002</v>
      </c>
      <c r="W3044" s="14" t="s">
        <v>5281</v>
      </c>
      <c r="X3044" s="18">
        <v>0.90055667691899377</v>
      </c>
      <c r="Y3044" s="9">
        <v>8105.0100922709444</v>
      </c>
      <c r="Z3044" s="19">
        <f t="shared" si="779"/>
        <v>-9.944332308100623E-2</v>
      </c>
      <c r="AA3044" s="25">
        <v>2031.0074623218684</v>
      </c>
      <c r="AB3044" s="30">
        <f t="shared" si="780"/>
        <v>670000</v>
      </c>
      <c r="AC3044" s="30">
        <f t="shared" si="782"/>
        <v>1.3432835820895522E-2</v>
      </c>
      <c r="AD3044" s="31">
        <f t="shared" si="783"/>
        <v>1.9746268656716417</v>
      </c>
      <c r="AE3044" s="31">
        <f t="shared" si="784"/>
        <v>1.9074626865671642</v>
      </c>
      <c r="AG3044" s="30">
        <f t="shared" si="781"/>
        <v>6126000</v>
      </c>
      <c r="AH3044" s="30">
        <f t="shared" si="790"/>
        <v>1.4691478942213516E-3</v>
      </c>
      <c r="AI3044" s="31">
        <f t="shared" si="791"/>
        <v>0.21596474045053868</v>
      </c>
      <c r="AJ3044" s="31">
        <f t="shared" si="792"/>
        <v>0.20861900097943192</v>
      </c>
      <c r="AK3044" s="30">
        <f>IF(W3044="si",($S3044*'COSTOS DE CREDITOS'!$C$27)/DATA!$G3044,"")</f>
        <v>107.09860810633695</v>
      </c>
      <c r="AL3044" s="90">
        <f>IF(W3044="si",'COSTOS DE CREDITOS'!$C$35,"")</f>
        <v>20.421138461538462</v>
      </c>
      <c r="AM3044" s="30">
        <f t="shared" si="785"/>
        <v>900</v>
      </c>
      <c r="AN3044" s="30">
        <f t="shared" si="786"/>
        <v>894.98990772905563</v>
      </c>
      <c r="AO3044" s="30">
        <f t="shared" si="787"/>
        <v>1922.5096542969311</v>
      </c>
      <c r="AP3044" s="30">
        <f t="shared" si="788"/>
        <v>108.49780802493729</v>
      </c>
      <c r="AQ3044" s="19">
        <f t="shared" si="789"/>
        <v>5.3420684087936085E-2</v>
      </c>
    </row>
    <row r="3045" spans="1:43" x14ac:dyDescent="0.2">
      <c r="A3045" s="23" t="s">
        <v>5665</v>
      </c>
      <c r="B3045" s="6" t="s">
        <v>5684</v>
      </c>
      <c r="C3045" s="6" t="s">
        <v>5667</v>
      </c>
      <c r="D3045" s="2">
        <v>175384</v>
      </c>
      <c r="E3045" s="2">
        <v>175526</v>
      </c>
      <c r="F3045" s="3" t="s">
        <v>3808</v>
      </c>
      <c r="G3045" s="2">
        <v>5</v>
      </c>
      <c r="H3045" s="2">
        <v>175529</v>
      </c>
      <c r="I3045" s="3" t="s">
        <v>3811</v>
      </c>
      <c r="J3045" s="15">
        <v>45308</v>
      </c>
      <c r="K3045" s="24">
        <v>1322013620</v>
      </c>
      <c r="L3045" s="15">
        <v>45316</v>
      </c>
      <c r="M3045" s="15">
        <v>45322</v>
      </c>
      <c r="N3045" s="26">
        <v>1</v>
      </c>
      <c r="O3045" s="26" t="e">
        <f>VLOOKUP(D3045,quash!A$2:$I$7791,9,FALSE)</f>
        <v>#N/A</v>
      </c>
      <c r="P3045" s="7">
        <v>10000</v>
      </c>
      <c r="Q3045" s="26">
        <v>147</v>
      </c>
      <c r="R3045" s="19">
        <v>7.9000519063170294E-2</v>
      </c>
      <c r="S3045" s="93">
        <v>26</v>
      </c>
      <c r="T3045" s="7">
        <v>10000</v>
      </c>
      <c r="U3045" s="2">
        <v>142</v>
      </c>
      <c r="V3045" s="11">
        <v>2510.34</v>
      </c>
      <c r="W3045" s="14" t="s">
        <v>5281</v>
      </c>
      <c r="X3045" s="18">
        <v>0.90055667691899377</v>
      </c>
      <c r="Y3045" s="9">
        <v>9005.566769189938</v>
      </c>
      <c r="Z3045" s="19">
        <f t="shared" si="779"/>
        <v>-9.944332308100623E-2</v>
      </c>
      <c r="AA3045" s="25">
        <v>2260.703448336827</v>
      </c>
      <c r="AB3045" s="30">
        <f t="shared" si="780"/>
        <v>670000</v>
      </c>
      <c r="AC3045" s="30">
        <f t="shared" si="782"/>
        <v>1.4925373134328358E-2</v>
      </c>
      <c r="AD3045" s="31">
        <f t="shared" si="783"/>
        <v>2.1940298507462686</v>
      </c>
      <c r="AE3045" s="31">
        <f t="shared" si="784"/>
        <v>2.1194029850746268</v>
      </c>
      <c r="AG3045" s="30">
        <f t="shared" si="781"/>
        <v>6126000</v>
      </c>
      <c r="AH3045" s="30">
        <f t="shared" si="790"/>
        <v>1.632386549134835E-3</v>
      </c>
      <c r="AI3045" s="31">
        <f t="shared" si="791"/>
        <v>0.23996082272282074</v>
      </c>
      <c r="AJ3045" s="31">
        <f t="shared" si="792"/>
        <v>0.23179888997714657</v>
      </c>
      <c r="AK3045" s="30">
        <f>IF(W3045="si",($S3045*'COSTOS DE CREDITOS'!$C$27)/DATA!$G3045,"")</f>
        <v>107.09860810633695</v>
      </c>
      <c r="AL3045" s="90">
        <f>IF(W3045="si",'COSTOS DE CREDITOS'!$C$35,"")</f>
        <v>20.421138461538462</v>
      </c>
      <c r="AM3045" s="30">
        <f t="shared" si="785"/>
        <v>1000</v>
      </c>
      <c r="AN3045" s="30">
        <f t="shared" si="786"/>
        <v>994.43323081006201</v>
      </c>
      <c r="AO3045" s="30">
        <f t="shared" si="787"/>
        <v>2121.9529773779377</v>
      </c>
      <c r="AP3045" s="30">
        <f t="shared" si="788"/>
        <v>138.75047095888931</v>
      </c>
      <c r="AQ3045" s="19">
        <f t="shared" si="789"/>
        <v>6.1374910124088321E-2</v>
      </c>
    </row>
    <row r="3046" spans="1:43" x14ac:dyDescent="0.2">
      <c r="A3046" s="23" t="s">
        <v>5665</v>
      </c>
      <c r="B3046" s="6" t="s">
        <v>5684</v>
      </c>
      <c r="C3046" s="6" t="s">
        <v>5667</v>
      </c>
      <c r="D3046" s="2">
        <v>175388</v>
      </c>
      <c r="E3046" s="2">
        <v>175526</v>
      </c>
      <c r="F3046" s="3" t="s">
        <v>3808</v>
      </c>
      <c r="G3046" s="2">
        <v>5</v>
      </c>
      <c r="H3046" s="2">
        <v>175530</v>
      </c>
      <c r="I3046" s="3" t="s">
        <v>3812</v>
      </c>
      <c r="J3046" s="15">
        <v>45309</v>
      </c>
      <c r="K3046" s="24">
        <v>1322014377</v>
      </c>
      <c r="L3046" s="15">
        <v>45316</v>
      </c>
      <c r="M3046" s="15">
        <v>45322</v>
      </c>
      <c r="N3046" s="26">
        <v>1</v>
      </c>
      <c r="O3046" s="26" t="e">
        <f>VLOOKUP(D3046,quash!A$2:$I$7791,9,FALSE)</f>
        <v>#N/A</v>
      </c>
      <c r="P3046" s="7">
        <v>10000</v>
      </c>
      <c r="Q3046" s="26">
        <v>147</v>
      </c>
      <c r="R3046" s="19">
        <v>7.9000519063170294E-2</v>
      </c>
      <c r="S3046" s="93">
        <v>26</v>
      </c>
      <c r="T3046" s="7">
        <v>10000</v>
      </c>
      <c r="U3046" s="2">
        <v>142</v>
      </c>
      <c r="V3046" s="11">
        <v>2510.34</v>
      </c>
      <c r="W3046" s="14" t="s">
        <v>5281</v>
      </c>
      <c r="X3046" s="18">
        <v>0.90055667691899377</v>
      </c>
      <c r="Y3046" s="9">
        <v>9005.566769189938</v>
      </c>
      <c r="Z3046" s="19">
        <f t="shared" si="779"/>
        <v>-9.944332308100623E-2</v>
      </c>
      <c r="AA3046" s="25">
        <v>2260.703448336827</v>
      </c>
      <c r="AB3046" s="30">
        <f t="shared" si="780"/>
        <v>670000</v>
      </c>
      <c r="AC3046" s="30">
        <f t="shared" si="782"/>
        <v>1.4925373134328358E-2</v>
      </c>
      <c r="AD3046" s="31">
        <f t="shared" si="783"/>
        <v>2.1940298507462686</v>
      </c>
      <c r="AE3046" s="31">
        <f t="shared" si="784"/>
        <v>2.1194029850746268</v>
      </c>
      <c r="AG3046" s="30">
        <f t="shared" si="781"/>
        <v>6126000</v>
      </c>
      <c r="AH3046" s="30">
        <f t="shared" si="790"/>
        <v>1.632386549134835E-3</v>
      </c>
      <c r="AI3046" s="31">
        <f t="shared" si="791"/>
        <v>0.23996082272282074</v>
      </c>
      <c r="AJ3046" s="31">
        <f t="shared" si="792"/>
        <v>0.23179888997714657</v>
      </c>
      <c r="AK3046" s="30">
        <f>IF(W3046="si",($S3046*'COSTOS DE CREDITOS'!$C$27)/DATA!$G3046,"")</f>
        <v>107.09860810633695</v>
      </c>
      <c r="AL3046" s="90">
        <f>IF(W3046="si",'COSTOS DE CREDITOS'!$C$35,"")</f>
        <v>20.421138461538462</v>
      </c>
      <c r="AM3046" s="30">
        <f t="shared" si="785"/>
        <v>1000</v>
      </c>
      <c r="AN3046" s="30">
        <f t="shared" si="786"/>
        <v>994.43323081006201</v>
      </c>
      <c r="AO3046" s="30">
        <f t="shared" si="787"/>
        <v>2121.9529773779377</v>
      </c>
      <c r="AP3046" s="30">
        <f t="shared" si="788"/>
        <v>138.75047095888931</v>
      </c>
      <c r="AQ3046" s="19">
        <f t="shared" si="789"/>
        <v>6.1374910124088321E-2</v>
      </c>
    </row>
    <row r="3047" spans="1:43" x14ac:dyDescent="0.2">
      <c r="A3047" s="23" t="s">
        <v>5665</v>
      </c>
      <c r="B3047" s="6" t="s">
        <v>5684</v>
      </c>
      <c r="C3047" s="6" t="s">
        <v>5667</v>
      </c>
      <c r="D3047" s="2">
        <v>175391</v>
      </c>
      <c r="E3047" s="2">
        <v>175526</v>
      </c>
      <c r="F3047" s="3" t="s">
        <v>3808</v>
      </c>
      <c r="G3047" s="2">
        <v>5</v>
      </c>
      <c r="H3047" s="2">
        <v>175531</v>
      </c>
      <c r="I3047" s="3" t="s">
        <v>3813</v>
      </c>
      <c r="J3047" s="15">
        <v>45308</v>
      </c>
      <c r="K3047" s="24">
        <v>1322023279</v>
      </c>
      <c r="L3047" s="15">
        <v>45316</v>
      </c>
      <c r="M3047" s="15">
        <v>45322</v>
      </c>
      <c r="N3047" s="26">
        <v>1</v>
      </c>
      <c r="O3047" s="26" t="e">
        <f>VLOOKUP(D3047,quash!A$2:$I$7791,9,FALSE)</f>
        <v>#N/A</v>
      </c>
      <c r="P3047" s="7">
        <v>7000</v>
      </c>
      <c r="Q3047" s="26">
        <v>110</v>
      </c>
      <c r="R3047" s="19">
        <v>0.11226939921536</v>
      </c>
      <c r="S3047" s="93">
        <v>26</v>
      </c>
      <c r="T3047" s="7">
        <v>10000</v>
      </c>
      <c r="U3047" s="2">
        <v>142</v>
      </c>
      <c r="V3047" s="11">
        <v>2510.34</v>
      </c>
      <c r="W3047" s="14" t="s">
        <v>5281</v>
      </c>
      <c r="X3047" s="18">
        <v>0.90055667691899377</v>
      </c>
      <c r="Y3047" s="9">
        <v>9005.566769189938</v>
      </c>
      <c r="Z3047" s="19">
        <f t="shared" si="779"/>
        <v>-9.944332308100623E-2</v>
      </c>
      <c r="AA3047" s="25">
        <v>2260.703448336827</v>
      </c>
      <c r="AB3047" s="30">
        <f t="shared" si="780"/>
        <v>670000</v>
      </c>
      <c r="AC3047" s="30">
        <f t="shared" si="782"/>
        <v>1.4925373134328358E-2</v>
      </c>
      <c r="AD3047" s="31">
        <f t="shared" si="783"/>
        <v>1.6417910447761195</v>
      </c>
      <c r="AE3047" s="31">
        <f t="shared" si="784"/>
        <v>2.1194029850746268</v>
      </c>
      <c r="AG3047" s="30">
        <f t="shared" si="781"/>
        <v>6126000</v>
      </c>
      <c r="AH3047" s="30">
        <f t="shared" si="790"/>
        <v>1.632386549134835E-3</v>
      </c>
      <c r="AI3047" s="31">
        <f t="shared" si="791"/>
        <v>0.17956252040483187</v>
      </c>
      <c r="AJ3047" s="31">
        <f t="shared" si="792"/>
        <v>0.23179888997714657</v>
      </c>
      <c r="AK3047" s="30">
        <f>IF(W3047="si",($S3047*'COSTOS DE CREDITOS'!$C$27)/DATA!$G3047,"")</f>
        <v>107.09860810633695</v>
      </c>
      <c r="AL3047" s="90">
        <f>IF(W3047="si",'COSTOS DE CREDITOS'!$C$35,"")</f>
        <v>20.421138461538462</v>
      </c>
      <c r="AM3047" s="30">
        <f t="shared" si="785"/>
        <v>1000</v>
      </c>
      <c r="AN3047" s="30">
        <f t="shared" si="786"/>
        <v>994.43323081006201</v>
      </c>
      <c r="AO3047" s="30">
        <f t="shared" si="787"/>
        <v>2121.9529773779377</v>
      </c>
      <c r="AP3047" s="30">
        <f t="shared" si="788"/>
        <v>138.75047095888931</v>
      </c>
      <c r="AQ3047" s="19">
        <f t="shared" si="789"/>
        <v>6.1374910124088321E-2</v>
      </c>
    </row>
    <row r="3048" spans="1:43" x14ac:dyDescent="0.2">
      <c r="A3048" s="23" t="s">
        <v>5665</v>
      </c>
      <c r="B3048" s="6" t="s">
        <v>5668</v>
      </c>
      <c r="C3048" s="6" t="s">
        <v>5667</v>
      </c>
      <c r="D3048" s="2">
        <v>174364</v>
      </c>
      <c r="E3048" s="2">
        <v>175707</v>
      </c>
      <c r="F3048" s="3" t="s">
        <v>3814</v>
      </c>
      <c r="G3048" s="2">
        <v>5</v>
      </c>
      <c r="H3048" s="2">
        <v>175708</v>
      </c>
      <c r="I3048" s="3" t="s">
        <v>3815</v>
      </c>
      <c r="J3048" s="15">
        <v>45307</v>
      </c>
      <c r="K3048" s="24">
        <v>1312913506</v>
      </c>
      <c r="L3048" s="15">
        <v>45316</v>
      </c>
      <c r="M3048" s="15">
        <v>45322</v>
      </c>
      <c r="N3048" s="26">
        <v>1</v>
      </c>
      <c r="O3048" s="26" t="e">
        <f>VLOOKUP(D3048,quash!A$2:$I$7791,9,FALSE)</f>
        <v>#N/A</v>
      </c>
      <c r="P3048" s="7">
        <v>10000</v>
      </c>
      <c r="Q3048" s="26">
        <v>110</v>
      </c>
      <c r="R3048" s="19">
        <v>3.3220596517330399E-2</v>
      </c>
      <c r="S3048" s="26">
        <v>16</v>
      </c>
      <c r="T3048" s="7">
        <v>7000</v>
      </c>
      <c r="U3048" s="2">
        <v>120</v>
      </c>
      <c r="V3048" s="11">
        <v>1468.92</v>
      </c>
      <c r="W3048" s="14" t="s">
        <v>5281</v>
      </c>
      <c r="X3048" s="18">
        <v>1</v>
      </c>
      <c r="Y3048" s="9">
        <v>7000</v>
      </c>
      <c r="Z3048" s="19">
        <f t="shared" si="779"/>
        <v>0</v>
      </c>
      <c r="AA3048" s="25">
        <v>1468.92</v>
      </c>
      <c r="AB3048" s="30">
        <f t="shared" si="780"/>
        <v>670000</v>
      </c>
      <c r="AC3048" s="30">
        <f t="shared" si="782"/>
        <v>1.0447761194029851E-2</v>
      </c>
      <c r="AD3048" s="31">
        <f t="shared" si="783"/>
        <v>1.1492537313432836</v>
      </c>
      <c r="AE3048" s="31">
        <f t="shared" si="784"/>
        <v>1.2537313432835822</v>
      </c>
      <c r="AG3048" s="30">
        <f t="shared" si="781"/>
        <v>6126000</v>
      </c>
      <c r="AH3048" s="30">
        <f t="shared" si="790"/>
        <v>1.1426705843943846E-3</v>
      </c>
      <c r="AI3048" s="31">
        <f t="shared" si="791"/>
        <v>0.1256937642833823</v>
      </c>
      <c r="AJ3048" s="31">
        <f t="shared" si="792"/>
        <v>0.13712047012732614</v>
      </c>
      <c r="AK3048" s="30">
        <f>IF(W3048="si",($S3048*'COSTOS DE CREDITOS'!$C$27)/DATA!$G3048,"")</f>
        <v>65.906835757745824</v>
      </c>
      <c r="AL3048" s="90">
        <f>IF(W3048="si",'COSTOS DE CREDITOS'!$C$35,"")</f>
        <v>20.421138461538462</v>
      </c>
      <c r="AM3048" s="30">
        <f t="shared" si="785"/>
        <v>430.76923076923077</v>
      </c>
      <c r="AN3048" s="30">
        <f t="shared" si="786"/>
        <v>0</v>
      </c>
      <c r="AO3048" s="30">
        <f t="shared" si="787"/>
        <v>517.09720498851505</v>
      </c>
      <c r="AP3048" s="30">
        <f t="shared" si="788"/>
        <v>951.82279501148503</v>
      </c>
      <c r="AQ3048" s="19">
        <f t="shared" si="789"/>
        <v>0.6479745629520226</v>
      </c>
    </row>
    <row r="3049" spans="1:43" x14ac:dyDescent="0.2">
      <c r="A3049" s="23" t="s">
        <v>5665</v>
      </c>
      <c r="B3049" s="6" t="s">
        <v>5668</v>
      </c>
      <c r="C3049" s="6" t="s">
        <v>5667</v>
      </c>
      <c r="D3049" s="2">
        <v>173338</v>
      </c>
      <c r="E3049" s="2">
        <v>175707</v>
      </c>
      <c r="F3049" s="3" t="s">
        <v>3814</v>
      </c>
      <c r="G3049" s="2">
        <v>5</v>
      </c>
      <c r="H3049" s="2">
        <v>175709</v>
      </c>
      <c r="I3049" s="3" t="s">
        <v>3816</v>
      </c>
      <c r="J3049" s="15">
        <v>45307</v>
      </c>
      <c r="K3049" s="24">
        <v>1306638256</v>
      </c>
      <c r="L3049" s="15">
        <v>45316</v>
      </c>
      <c r="M3049" s="15">
        <v>45322</v>
      </c>
      <c r="N3049" s="26">
        <v>1</v>
      </c>
      <c r="O3049" s="26" t="e">
        <f>VLOOKUP(D3049,quash!A$2:$I$7791,9,FALSE)</f>
        <v>#N/A</v>
      </c>
      <c r="P3049" s="7">
        <v>10000</v>
      </c>
      <c r="Q3049" s="26">
        <v>127</v>
      </c>
      <c r="R3049" s="19">
        <v>3.9770556926914676E-2</v>
      </c>
      <c r="S3049" s="26">
        <v>16</v>
      </c>
      <c r="T3049" s="7">
        <v>10000</v>
      </c>
      <c r="U3049" s="2">
        <v>127</v>
      </c>
      <c r="V3049" s="11">
        <v>2220.65</v>
      </c>
      <c r="W3049" s="14" t="s">
        <v>5281</v>
      </c>
      <c r="X3049" s="18">
        <v>1</v>
      </c>
      <c r="Y3049" s="9">
        <v>10000</v>
      </c>
      <c r="Z3049" s="19">
        <f t="shared" si="779"/>
        <v>0</v>
      </c>
      <c r="AA3049" s="25">
        <v>2220.65</v>
      </c>
      <c r="AB3049" s="30">
        <f t="shared" si="780"/>
        <v>670000</v>
      </c>
      <c r="AC3049" s="30">
        <f t="shared" si="782"/>
        <v>1.4925373134328358E-2</v>
      </c>
      <c r="AD3049" s="31">
        <f t="shared" si="783"/>
        <v>1.8955223880597014</v>
      </c>
      <c r="AE3049" s="31">
        <f t="shared" si="784"/>
        <v>1.8955223880597014</v>
      </c>
      <c r="AG3049" s="30">
        <f t="shared" si="781"/>
        <v>6126000</v>
      </c>
      <c r="AH3049" s="30">
        <f t="shared" si="790"/>
        <v>1.632386549134835E-3</v>
      </c>
      <c r="AI3049" s="31">
        <f t="shared" si="791"/>
        <v>0.20731309174012405</v>
      </c>
      <c r="AJ3049" s="31">
        <f t="shared" si="792"/>
        <v>0.20731309174012405</v>
      </c>
      <c r="AK3049" s="30">
        <f>IF(W3049="si",($S3049*'COSTOS DE CREDITOS'!$C$27)/DATA!$G3049,"")</f>
        <v>65.906835757745824</v>
      </c>
      <c r="AL3049" s="90">
        <f>IF(W3049="si",'COSTOS DE CREDITOS'!$C$35,"")</f>
        <v>20.421138461538462</v>
      </c>
      <c r="AM3049" s="30">
        <f t="shared" si="785"/>
        <v>615.38461538461547</v>
      </c>
      <c r="AN3049" s="30">
        <f t="shared" si="786"/>
        <v>0</v>
      </c>
      <c r="AO3049" s="30">
        <f t="shared" si="787"/>
        <v>701.7125896038998</v>
      </c>
      <c r="AP3049" s="30">
        <f t="shared" si="788"/>
        <v>1518.9374103961004</v>
      </c>
      <c r="AQ3049" s="19">
        <f t="shared" si="789"/>
        <v>0.68400576875964259</v>
      </c>
    </row>
    <row r="3050" spans="1:43" x14ac:dyDescent="0.2">
      <c r="A3050" s="23" t="s">
        <v>5665</v>
      </c>
      <c r="B3050" s="6" t="s">
        <v>5668</v>
      </c>
      <c r="C3050" s="6" t="s">
        <v>5667</v>
      </c>
      <c r="D3050" s="2">
        <v>173339</v>
      </c>
      <c r="E3050" s="2">
        <v>175707</v>
      </c>
      <c r="F3050" s="3" t="s">
        <v>3814</v>
      </c>
      <c r="G3050" s="2">
        <v>5</v>
      </c>
      <c r="H3050" s="2">
        <v>175710</v>
      </c>
      <c r="I3050" s="3" t="s">
        <v>3817</v>
      </c>
      <c r="J3050" s="15">
        <v>45282</v>
      </c>
      <c r="K3050" s="24">
        <v>1306647765</v>
      </c>
      <c r="L3050" s="15">
        <v>45316</v>
      </c>
      <c r="M3050" s="15">
        <v>45322</v>
      </c>
      <c r="N3050" s="26">
        <v>1</v>
      </c>
      <c r="O3050" s="26" t="e">
        <f>VLOOKUP(D3050,quash!A$2:$I$7791,9,FALSE)</f>
        <v>#N/A</v>
      </c>
      <c r="P3050" s="7">
        <v>10000</v>
      </c>
      <c r="Q3050" s="26">
        <v>112</v>
      </c>
      <c r="R3050" s="19">
        <v>3.3741050530766176E-2</v>
      </c>
      <c r="S3050" s="26">
        <v>16</v>
      </c>
      <c r="T3050" s="7">
        <v>10000</v>
      </c>
      <c r="U3050" s="2">
        <v>112</v>
      </c>
      <c r="V3050" s="11">
        <v>1944.9</v>
      </c>
      <c r="W3050" s="14" t="s">
        <v>5281</v>
      </c>
      <c r="X3050" s="18">
        <v>1</v>
      </c>
      <c r="Y3050" s="9">
        <v>10000</v>
      </c>
      <c r="Z3050" s="19">
        <f t="shared" si="779"/>
        <v>0</v>
      </c>
      <c r="AA3050" s="25">
        <v>1944.9</v>
      </c>
      <c r="AB3050" s="30">
        <f t="shared" si="780"/>
        <v>670000</v>
      </c>
      <c r="AC3050" s="30">
        <f t="shared" si="782"/>
        <v>1.4925373134328358E-2</v>
      </c>
      <c r="AD3050" s="31">
        <f t="shared" si="783"/>
        <v>1.6716417910447761</v>
      </c>
      <c r="AE3050" s="31">
        <f t="shared" si="784"/>
        <v>1.6716417910447761</v>
      </c>
      <c r="AG3050" s="30">
        <f t="shared" si="781"/>
        <v>6126000</v>
      </c>
      <c r="AH3050" s="30">
        <f t="shared" si="790"/>
        <v>1.632386549134835E-3</v>
      </c>
      <c r="AI3050" s="31">
        <f t="shared" si="791"/>
        <v>0.18282729350310153</v>
      </c>
      <c r="AJ3050" s="31">
        <f t="shared" si="792"/>
        <v>0.18282729350310153</v>
      </c>
      <c r="AK3050" s="30">
        <f>IF(W3050="si",($S3050*'COSTOS DE CREDITOS'!$C$27)/DATA!$G3050,"")</f>
        <v>65.906835757745824</v>
      </c>
      <c r="AL3050" s="90">
        <f>IF(W3050="si",'COSTOS DE CREDITOS'!$C$35,"")</f>
        <v>20.421138461538462</v>
      </c>
      <c r="AM3050" s="30">
        <f t="shared" si="785"/>
        <v>615.38461538461547</v>
      </c>
      <c r="AN3050" s="30">
        <f t="shared" si="786"/>
        <v>0</v>
      </c>
      <c r="AO3050" s="30">
        <f t="shared" si="787"/>
        <v>701.7125896038998</v>
      </c>
      <c r="AP3050" s="30">
        <f t="shared" si="788"/>
        <v>1243.1874103961004</v>
      </c>
      <c r="AQ3050" s="19">
        <f t="shared" si="789"/>
        <v>0.63920376903496345</v>
      </c>
    </row>
    <row r="3051" spans="1:43" x14ac:dyDescent="0.2">
      <c r="A3051" s="23" t="s">
        <v>5665</v>
      </c>
      <c r="B3051" s="6" t="s">
        <v>5668</v>
      </c>
      <c r="C3051" s="6" t="s">
        <v>5667</v>
      </c>
      <c r="D3051" s="2">
        <v>173346</v>
      </c>
      <c r="E3051" s="2">
        <v>175707</v>
      </c>
      <c r="F3051" s="3" t="s">
        <v>3814</v>
      </c>
      <c r="G3051" s="2">
        <v>5</v>
      </c>
      <c r="H3051" s="2">
        <v>175711</v>
      </c>
      <c r="I3051" s="3" t="s">
        <v>3818</v>
      </c>
      <c r="J3051" s="15">
        <v>45282</v>
      </c>
      <c r="K3051" s="24">
        <v>1306654190</v>
      </c>
      <c r="L3051" s="15">
        <v>45316</v>
      </c>
      <c r="M3051" s="15">
        <v>45322</v>
      </c>
      <c r="N3051" s="26">
        <v>1</v>
      </c>
      <c r="O3051" s="26" t="e">
        <f>VLOOKUP(D3051,quash!A$2:$I$7791,9,FALSE)</f>
        <v>#N/A</v>
      </c>
      <c r="P3051" s="7">
        <v>10000</v>
      </c>
      <c r="Q3051" s="26">
        <v>110</v>
      </c>
      <c r="R3051" s="19">
        <v>3.1160502391921113E-2</v>
      </c>
      <c r="S3051" s="26">
        <v>16</v>
      </c>
      <c r="T3051" s="7">
        <v>10000</v>
      </c>
      <c r="U3051" s="2">
        <v>110</v>
      </c>
      <c r="V3051" s="11">
        <v>1917.29</v>
      </c>
      <c r="W3051" s="14" t="s">
        <v>5281</v>
      </c>
      <c r="X3051" s="18">
        <v>1</v>
      </c>
      <c r="Y3051" s="9">
        <v>10000</v>
      </c>
      <c r="Z3051" s="19">
        <f t="shared" si="779"/>
        <v>0</v>
      </c>
      <c r="AA3051" s="25">
        <v>1917.29</v>
      </c>
      <c r="AB3051" s="30">
        <f t="shared" si="780"/>
        <v>670000</v>
      </c>
      <c r="AC3051" s="30">
        <f t="shared" si="782"/>
        <v>1.4925373134328358E-2</v>
      </c>
      <c r="AD3051" s="31">
        <f t="shared" si="783"/>
        <v>1.6417910447761195</v>
      </c>
      <c r="AE3051" s="31">
        <f t="shared" si="784"/>
        <v>1.6417910447761195</v>
      </c>
      <c r="AG3051" s="30">
        <f t="shared" si="781"/>
        <v>6126000</v>
      </c>
      <c r="AH3051" s="30">
        <f t="shared" si="790"/>
        <v>1.632386549134835E-3</v>
      </c>
      <c r="AI3051" s="31">
        <f t="shared" si="791"/>
        <v>0.17956252040483187</v>
      </c>
      <c r="AJ3051" s="31">
        <f t="shared" si="792"/>
        <v>0.17956252040483187</v>
      </c>
      <c r="AK3051" s="30">
        <f>IF(W3051="si",($S3051*'COSTOS DE CREDITOS'!$C$27)/DATA!$G3051,"")</f>
        <v>65.906835757745824</v>
      </c>
      <c r="AL3051" s="90">
        <f>IF(W3051="si",'COSTOS DE CREDITOS'!$C$35,"")</f>
        <v>20.421138461538462</v>
      </c>
      <c r="AM3051" s="30">
        <f t="shared" si="785"/>
        <v>615.38461538461547</v>
      </c>
      <c r="AN3051" s="30">
        <f t="shared" si="786"/>
        <v>0</v>
      </c>
      <c r="AO3051" s="30">
        <f t="shared" si="787"/>
        <v>701.7125896038998</v>
      </c>
      <c r="AP3051" s="30">
        <f t="shared" si="788"/>
        <v>1215.5774103961003</v>
      </c>
      <c r="AQ3051" s="19">
        <f t="shared" si="789"/>
        <v>0.63400811061242712</v>
      </c>
    </row>
    <row r="3052" spans="1:43" x14ac:dyDescent="0.2">
      <c r="A3052" s="23" t="s">
        <v>5665</v>
      </c>
      <c r="B3052" s="6" t="s">
        <v>5668</v>
      </c>
      <c r="C3052" s="6" t="s">
        <v>5667</v>
      </c>
      <c r="D3052" s="2">
        <v>173330</v>
      </c>
      <c r="E3052" s="2">
        <v>175707</v>
      </c>
      <c r="F3052" s="3" t="s">
        <v>3814</v>
      </c>
      <c r="G3052" s="2">
        <v>5</v>
      </c>
      <c r="H3052" s="2">
        <v>175712</v>
      </c>
      <c r="I3052" s="3" t="s">
        <v>3819</v>
      </c>
      <c r="J3052" s="15">
        <v>45307</v>
      </c>
      <c r="K3052" s="24">
        <v>1306632952</v>
      </c>
      <c r="L3052" s="15">
        <v>45316</v>
      </c>
      <c r="M3052" s="15">
        <v>45322</v>
      </c>
      <c r="N3052" s="26">
        <v>1</v>
      </c>
      <c r="O3052" s="26" t="e">
        <f>VLOOKUP(D3052,quash!A$2:$I$7791,9,FALSE)</f>
        <v>#N/A</v>
      </c>
      <c r="P3052" s="7">
        <v>10000</v>
      </c>
      <c r="Q3052" s="26">
        <v>142</v>
      </c>
      <c r="R3052" s="19">
        <v>5.2439109759484744E-2</v>
      </c>
      <c r="S3052" s="26">
        <v>16</v>
      </c>
      <c r="T3052" s="7">
        <v>10000</v>
      </c>
      <c r="U3052" s="2">
        <v>142</v>
      </c>
      <c r="V3052" s="11">
        <v>2510.34</v>
      </c>
      <c r="W3052" s="14" t="s">
        <v>5281</v>
      </c>
      <c r="X3052" s="18">
        <v>1</v>
      </c>
      <c r="Y3052" s="9">
        <v>10000</v>
      </c>
      <c r="Z3052" s="19">
        <f t="shared" si="779"/>
        <v>0</v>
      </c>
      <c r="AA3052" s="25">
        <v>2510.34</v>
      </c>
      <c r="AB3052" s="30">
        <f t="shared" si="780"/>
        <v>670000</v>
      </c>
      <c r="AC3052" s="30">
        <f t="shared" si="782"/>
        <v>1.4925373134328358E-2</v>
      </c>
      <c r="AD3052" s="31">
        <f t="shared" si="783"/>
        <v>2.1194029850746268</v>
      </c>
      <c r="AE3052" s="31">
        <f t="shared" si="784"/>
        <v>2.1194029850746268</v>
      </c>
      <c r="AG3052" s="30">
        <f t="shared" si="781"/>
        <v>6126000</v>
      </c>
      <c r="AH3052" s="30">
        <f t="shared" si="790"/>
        <v>1.632386549134835E-3</v>
      </c>
      <c r="AI3052" s="31">
        <f t="shared" si="791"/>
        <v>0.23179888997714657</v>
      </c>
      <c r="AJ3052" s="31">
        <f t="shared" si="792"/>
        <v>0.23179888997714657</v>
      </c>
      <c r="AK3052" s="30">
        <f>IF(W3052="si",($S3052*'COSTOS DE CREDITOS'!$C$27)/DATA!$G3052,"")</f>
        <v>65.906835757745824</v>
      </c>
      <c r="AL3052" s="90">
        <f>IF(W3052="si",'COSTOS DE CREDITOS'!$C$35,"")</f>
        <v>20.421138461538462</v>
      </c>
      <c r="AM3052" s="30">
        <f t="shared" si="785"/>
        <v>615.38461538461547</v>
      </c>
      <c r="AN3052" s="30">
        <f t="shared" si="786"/>
        <v>0</v>
      </c>
      <c r="AO3052" s="30">
        <f t="shared" si="787"/>
        <v>701.7125896038998</v>
      </c>
      <c r="AP3052" s="30">
        <f t="shared" si="788"/>
        <v>1808.6274103961005</v>
      </c>
      <c r="AQ3052" s="19">
        <f t="shared" si="789"/>
        <v>0.72047109570659762</v>
      </c>
    </row>
    <row r="3053" spans="1:43" x14ac:dyDescent="0.2">
      <c r="A3053" s="23" t="s">
        <v>5665</v>
      </c>
      <c r="B3053" s="6" t="s">
        <v>5673</v>
      </c>
      <c r="C3053" s="6" t="s">
        <v>5667</v>
      </c>
      <c r="D3053" s="4">
        <v>175433</v>
      </c>
      <c r="E3053" s="4">
        <v>175725</v>
      </c>
      <c r="F3053" s="5" t="s">
        <v>2217</v>
      </c>
      <c r="G3053" s="2">
        <v>8</v>
      </c>
      <c r="H3053" s="4">
        <v>175747</v>
      </c>
      <c r="I3053" s="5" t="s">
        <v>3820</v>
      </c>
      <c r="J3053" s="15">
        <v>45309</v>
      </c>
      <c r="K3053" s="24">
        <v>1322435977</v>
      </c>
      <c r="L3053" s="15">
        <v>45316</v>
      </c>
      <c r="M3053" s="15">
        <v>45322</v>
      </c>
      <c r="N3053" s="26">
        <v>1</v>
      </c>
      <c r="O3053" s="26" t="e">
        <f>VLOOKUP(D3053,quash!A$2:$I$7791,9,FALSE)</f>
        <v>#N/A</v>
      </c>
      <c r="P3053" s="7">
        <v>10000</v>
      </c>
      <c r="Q3053" s="26">
        <v>90</v>
      </c>
      <c r="R3053" s="19">
        <v>5.9818464604665302E-3</v>
      </c>
      <c r="S3053" s="26">
        <v>16</v>
      </c>
      <c r="T3053" s="8">
        <v>10000</v>
      </c>
      <c r="U3053" s="4">
        <v>142</v>
      </c>
      <c r="V3053" s="10">
        <v>2510.34</v>
      </c>
      <c r="W3053" s="14" t="s">
        <v>5281</v>
      </c>
      <c r="X3053" s="18">
        <v>1</v>
      </c>
      <c r="Y3053" s="9">
        <v>10000</v>
      </c>
      <c r="Z3053" s="19">
        <f t="shared" si="779"/>
        <v>0</v>
      </c>
      <c r="AA3053" s="25">
        <v>2510.34</v>
      </c>
      <c r="AB3053" s="30">
        <f t="shared" si="780"/>
        <v>670000</v>
      </c>
      <c r="AC3053" s="30">
        <f t="shared" si="782"/>
        <v>1.4925373134328358E-2</v>
      </c>
      <c r="AD3053" s="31">
        <f t="shared" si="783"/>
        <v>1.3432835820895521</v>
      </c>
      <c r="AE3053" s="31">
        <f t="shared" si="784"/>
        <v>2.1194029850746268</v>
      </c>
      <c r="AG3053" s="30">
        <f t="shared" si="781"/>
        <v>6126000</v>
      </c>
      <c r="AH3053" s="30">
        <f t="shared" si="790"/>
        <v>1.632386549134835E-3</v>
      </c>
      <c r="AI3053" s="31">
        <f t="shared" si="791"/>
        <v>0.14691478942213515</v>
      </c>
      <c r="AJ3053" s="31">
        <f t="shared" si="792"/>
        <v>0.23179888997714657</v>
      </c>
      <c r="AK3053" s="30">
        <f>IF(W3053="si",($S3053*'COSTOS DE CREDITOS'!$C$27)/DATA!$G3053,"")</f>
        <v>41.191772348591137</v>
      </c>
      <c r="AL3053" s="90">
        <f>IF(W3053="si",'COSTOS DE CREDITOS'!$C$35,"")</f>
        <v>20.421138461538462</v>
      </c>
      <c r="AM3053" s="30">
        <f t="shared" si="785"/>
        <v>615.38461538461547</v>
      </c>
      <c r="AN3053" s="30">
        <f t="shared" si="786"/>
        <v>0</v>
      </c>
      <c r="AO3053" s="30">
        <f t="shared" si="787"/>
        <v>676.99752619474509</v>
      </c>
      <c r="AP3053" s="30">
        <f t="shared" si="788"/>
        <v>1833.3424738052549</v>
      </c>
      <c r="AQ3053" s="19">
        <f t="shared" si="789"/>
        <v>0.73031640088802907</v>
      </c>
    </row>
    <row r="3054" spans="1:43" x14ac:dyDescent="0.2">
      <c r="A3054" s="23" t="s">
        <v>5665</v>
      </c>
      <c r="B3054" s="6" t="s">
        <v>5673</v>
      </c>
      <c r="C3054" s="6" t="s">
        <v>5667</v>
      </c>
      <c r="D3054" s="4">
        <v>175434</v>
      </c>
      <c r="E3054" s="4">
        <v>175725</v>
      </c>
      <c r="F3054" s="5" t="s">
        <v>2217</v>
      </c>
      <c r="G3054" s="2">
        <v>8</v>
      </c>
      <c r="H3054" s="4">
        <v>175748</v>
      </c>
      <c r="I3054" s="5" t="s">
        <v>3821</v>
      </c>
      <c r="J3054" s="15">
        <v>45309</v>
      </c>
      <c r="K3054" s="24">
        <v>1322435000</v>
      </c>
      <c r="L3054" s="15">
        <v>45316</v>
      </c>
      <c r="M3054" s="15">
        <v>45322</v>
      </c>
      <c r="N3054" s="26">
        <v>1</v>
      </c>
      <c r="O3054" s="26" t="e">
        <f>VLOOKUP(D3054,quash!A$2:$I$7791,9,FALSE)</f>
        <v>#N/A</v>
      </c>
      <c r="P3054" s="7">
        <v>10000</v>
      </c>
      <c r="Q3054" s="26">
        <v>90</v>
      </c>
      <c r="R3054" s="19">
        <v>5.9818464604665302E-3</v>
      </c>
      <c r="S3054" s="26">
        <v>16</v>
      </c>
      <c r="T3054" s="8">
        <v>10000</v>
      </c>
      <c r="U3054" s="4">
        <v>142</v>
      </c>
      <c r="V3054" s="10">
        <v>2510.34</v>
      </c>
      <c r="W3054" s="14" t="s">
        <v>5281</v>
      </c>
      <c r="X3054" s="18">
        <v>1</v>
      </c>
      <c r="Y3054" s="9">
        <v>10000</v>
      </c>
      <c r="Z3054" s="19">
        <f t="shared" si="779"/>
        <v>0</v>
      </c>
      <c r="AA3054" s="25">
        <v>2510.34</v>
      </c>
      <c r="AB3054" s="30">
        <f t="shared" si="780"/>
        <v>670000</v>
      </c>
      <c r="AC3054" s="30">
        <f t="shared" si="782"/>
        <v>1.4925373134328358E-2</v>
      </c>
      <c r="AD3054" s="31">
        <f t="shared" si="783"/>
        <v>1.3432835820895521</v>
      </c>
      <c r="AE3054" s="31">
        <f t="shared" si="784"/>
        <v>2.1194029850746268</v>
      </c>
      <c r="AG3054" s="30">
        <f t="shared" si="781"/>
        <v>6126000</v>
      </c>
      <c r="AH3054" s="30">
        <f t="shared" si="790"/>
        <v>1.632386549134835E-3</v>
      </c>
      <c r="AI3054" s="31">
        <f t="shared" si="791"/>
        <v>0.14691478942213515</v>
      </c>
      <c r="AJ3054" s="31">
        <f t="shared" si="792"/>
        <v>0.23179888997714657</v>
      </c>
      <c r="AK3054" s="30">
        <f>IF(W3054="si",($S3054*'COSTOS DE CREDITOS'!$C$27)/DATA!$G3054,"")</f>
        <v>41.191772348591137</v>
      </c>
      <c r="AL3054" s="90">
        <f>IF(W3054="si",'COSTOS DE CREDITOS'!$C$35,"")</f>
        <v>20.421138461538462</v>
      </c>
      <c r="AM3054" s="30">
        <f t="shared" si="785"/>
        <v>615.38461538461547</v>
      </c>
      <c r="AN3054" s="30">
        <f t="shared" si="786"/>
        <v>0</v>
      </c>
      <c r="AO3054" s="30">
        <f t="shared" si="787"/>
        <v>676.99752619474509</v>
      </c>
      <c r="AP3054" s="30">
        <f t="shared" si="788"/>
        <v>1833.3424738052549</v>
      </c>
      <c r="AQ3054" s="19">
        <f t="shared" si="789"/>
        <v>0.73031640088802907</v>
      </c>
    </row>
    <row r="3055" spans="1:43" x14ac:dyDescent="0.2">
      <c r="A3055" s="23" t="s">
        <v>5665</v>
      </c>
      <c r="B3055" s="6" t="s">
        <v>5674</v>
      </c>
      <c r="C3055" s="6" t="s">
        <v>5670</v>
      </c>
      <c r="D3055" s="4">
        <v>175425</v>
      </c>
      <c r="E3055" s="4">
        <v>175760</v>
      </c>
      <c r="F3055" s="5" t="s">
        <v>3065</v>
      </c>
      <c r="G3055" s="2">
        <v>5</v>
      </c>
      <c r="H3055" s="4">
        <v>175767</v>
      </c>
      <c r="I3055" s="5" t="s">
        <v>3822</v>
      </c>
      <c r="J3055" s="15">
        <v>45309</v>
      </c>
      <c r="K3055" s="24">
        <v>1322398975</v>
      </c>
      <c r="L3055" s="15">
        <v>45316</v>
      </c>
      <c r="M3055" s="15">
        <v>45322</v>
      </c>
      <c r="N3055" s="26">
        <v>1</v>
      </c>
      <c r="O3055" s="26" t="e">
        <f>VLOOKUP(D3055,quash!A$2:$I$7791,9,FALSE)</f>
        <v>#N/A</v>
      </c>
      <c r="P3055" s="7">
        <v>10000</v>
      </c>
      <c r="Q3055" s="26">
        <v>110</v>
      </c>
      <c r="R3055" s="19">
        <v>3.3741050530766099E-2</v>
      </c>
      <c r="S3055" s="26">
        <v>16</v>
      </c>
      <c r="T3055" s="8">
        <v>7000</v>
      </c>
      <c r="U3055" s="4">
        <v>142</v>
      </c>
      <c r="V3055" s="10">
        <v>1758.65</v>
      </c>
      <c r="W3055" s="14" t="s">
        <v>5281</v>
      </c>
      <c r="X3055" s="18">
        <v>1</v>
      </c>
      <c r="Y3055" s="9">
        <v>7000</v>
      </c>
      <c r="Z3055" s="19">
        <f t="shared" si="779"/>
        <v>0</v>
      </c>
      <c r="AA3055" s="25">
        <v>1758.65</v>
      </c>
      <c r="AB3055" s="30">
        <f t="shared" si="780"/>
        <v>670000</v>
      </c>
      <c r="AC3055" s="30">
        <f t="shared" ref="AC3055:AC3117" si="793">$T3055/AB3055</f>
        <v>1.0447761194029851E-2</v>
      </c>
      <c r="AD3055" s="31">
        <f t="shared" ref="AD3055:AD3117" si="794">AC3055*$Q3055</f>
        <v>1.1492537313432836</v>
      </c>
      <c r="AE3055" s="31">
        <f t="shared" ref="AE3055:AE3117" si="795">AC3055*$U3055</f>
        <v>1.4835820895522389</v>
      </c>
      <c r="AG3055" s="30">
        <f t="shared" si="781"/>
        <v>6126000</v>
      </c>
      <c r="AH3055" s="30">
        <f t="shared" si="790"/>
        <v>1.1426705843943846E-3</v>
      </c>
      <c r="AI3055" s="31">
        <f t="shared" si="791"/>
        <v>0.1256937642833823</v>
      </c>
      <c r="AJ3055" s="31">
        <f t="shared" si="792"/>
        <v>0.16225922298400261</v>
      </c>
      <c r="AK3055" s="30">
        <f>IF(W3055="si",($S3055*'COSTOS DE CREDITOS'!$C$27)/DATA!$G3055,"")</f>
        <v>65.906835757745824</v>
      </c>
      <c r="AL3055" s="90">
        <f>IF(W3055="si",'COSTOS DE CREDITOS'!$C$35,"")</f>
        <v>20.421138461538462</v>
      </c>
      <c r="AM3055" s="30">
        <f t="shared" si="785"/>
        <v>430.76923076923077</v>
      </c>
      <c r="AN3055" s="30">
        <f t="shared" si="786"/>
        <v>0</v>
      </c>
      <c r="AO3055" s="30">
        <f t="shared" si="787"/>
        <v>517.09720498851505</v>
      </c>
      <c r="AP3055" s="30">
        <f t="shared" si="788"/>
        <v>1241.5527950114852</v>
      </c>
      <c r="AQ3055" s="19">
        <f t="shared" si="789"/>
        <v>0.70596923493104657</v>
      </c>
    </row>
    <row r="3056" spans="1:43" x14ac:dyDescent="0.2">
      <c r="A3056" s="23" t="s">
        <v>5665</v>
      </c>
      <c r="B3056" s="6" t="s">
        <v>5674</v>
      </c>
      <c r="C3056" s="6" t="s">
        <v>5670</v>
      </c>
      <c r="D3056" s="4">
        <v>175466</v>
      </c>
      <c r="E3056" s="4">
        <v>175760</v>
      </c>
      <c r="F3056" s="5" t="s">
        <v>3065</v>
      </c>
      <c r="G3056" s="2">
        <v>5</v>
      </c>
      <c r="H3056" s="4">
        <v>175768</v>
      </c>
      <c r="I3056" s="5" t="s">
        <v>3823</v>
      </c>
      <c r="J3056" s="15">
        <v>45309</v>
      </c>
      <c r="K3056" s="24">
        <v>1322509923</v>
      </c>
      <c r="L3056" s="15">
        <v>45316</v>
      </c>
      <c r="M3056" s="15">
        <v>45322</v>
      </c>
      <c r="N3056" s="26">
        <v>1</v>
      </c>
      <c r="O3056" s="26" t="e">
        <f>VLOOKUP(D3056,quash!A$2:$I$7791,9,FALSE)</f>
        <v>#N/A</v>
      </c>
      <c r="P3056" s="7">
        <v>10000</v>
      </c>
      <c r="Q3056" s="26">
        <v>132</v>
      </c>
      <c r="R3056" s="19">
        <v>5.8283715876113903E-2</v>
      </c>
      <c r="S3056" s="26">
        <v>16</v>
      </c>
      <c r="T3056" s="8">
        <v>5000</v>
      </c>
      <c r="U3056" s="4">
        <v>147</v>
      </c>
      <c r="V3056" s="10">
        <v>1303.3399999999999</v>
      </c>
      <c r="W3056" s="14" t="s">
        <v>5281</v>
      </c>
      <c r="X3056" s="18">
        <v>1</v>
      </c>
      <c r="Y3056" s="9">
        <v>5000</v>
      </c>
      <c r="Z3056" s="19">
        <f t="shared" si="779"/>
        <v>0</v>
      </c>
      <c r="AA3056" s="25">
        <v>1303.3399999999999</v>
      </c>
      <c r="AB3056" s="30">
        <f t="shared" si="780"/>
        <v>670000</v>
      </c>
      <c r="AC3056" s="30">
        <f t="shared" si="793"/>
        <v>7.462686567164179E-3</v>
      </c>
      <c r="AD3056" s="31">
        <f t="shared" si="794"/>
        <v>0.9850746268656716</v>
      </c>
      <c r="AE3056" s="31">
        <f t="shared" si="795"/>
        <v>1.0970149253731343</v>
      </c>
      <c r="AG3056" s="30">
        <f t="shared" si="781"/>
        <v>6126000</v>
      </c>
      <c r="AH3056" s="30">
        <f t="shared" si="790"/>
        <v>8.1619327456741752E-4</v>
      </c>
      <c r="AI3056" s="31">
        <f t="shared" si="791"/>
        <v>0.10773751224289911</v>
      </c>
      <c r="AJ3056" s="31">
        <f t="shared" si="792"/>
        <v>0.11998041136141037</v>
      </c>
      <c r="AK3056" s="30">
        <f>IF(W3056="si",($S3056*'COSTOS DE CREDITOS'!$C$27)/DATA!$G3056,"")</f>
        <v>65.906835757745824</v>
      </c>
      <c r="AL3056" s="90">
        <f>IF(W3056="si",'COSTOS DE CREDITOS'!$C$35,"")</f>
        <v>20.421138461538462</v>
      </c>
      <c r="AM3056" s="30">
        <f t="shared" si="785"/>
        <v>307.69230769230774</v>
      </c>
      <c r="AN3056" s="30">
        <f t="shared" si="786"/>
        <v>0</v>
      </c>
      <c r="AO3056" s="30">
        <f t="shared" si="787"/>
        <v>394.02028191159201</v>
      </c>
      <c r="AP3056" s="30">
        <f t="shared" si="788"/>
        <v>909.31971808840785</v>
      </c>
      <c r="AQ3056" s="19">
        <f t="shared" si="789"/>
        <v>0.69768419452208008</v>
      </c>
    </row>
    <row r="3057" spans="1:43" x14ac:dyDescent="0.2">
      <c r="A3057" s="23" t="s">
        <v>5665</v>
      </c>
      <c r="B3057" s="6" t="s">
        <v>5682</v>
      </c>
      <c r="C3057" s="6" t="s">
        <v>5670</v>
      </c>
      <c r="D3057" s="4">
        <v>174907</v>
      </c>
      <c r="E3057" s="4">
        <v>175834</v>
      </c>
      <c r="F3057" s="5" t="s">
        <v>3824</v>
      </c>
      <c r="G3057" s="2">
        <v>5</v>
      </c>
      <c r="H3057" s="4">
        <v>175835</v>
      </c>
      <c r="I3057" s="5" t="s">
        <v>3825</v>
      </c>
      <c r="J3057" s="15">
        <v>45310</v>
      </c>
      <c r="K3057" s="24">
        <v>1317934581</v>
      </c>
      <c r="L3057" s="15">
        <v>45316</v>
      </c>
      <c r="M3057" s="15">
        <v>45322</v>
      </c>
      <c r="N3057" s="26">
        <v>1</v>
      </c>
      <c r="O3057" s="26" t="e">
        <f>VLOOKUP(D3057,quash!A$2:$I$7791,9,FALSE)</f>
        <v>#N/A</v>
      </c>
      <c r="P3057" s="7">
        <v>10000</v>
      </c>
      <c r="Q3057" s="26">
        <v>147</v>
      </c>
      <c r="R3057" s="19">
        <v>7.9000519063170294E-2</v>
      </c>
      <c r="S3057" s="26">
        <v>16</v>
      </c>
      <c r="T3057" s="8">
        <v>8000</v>
      </c>
      <c r="U3057" s="4">
        <v>137</v>
      </c>
      <c r="V3057" s="10">
        <v>1930.99</v>
      </c>
      <c r="W3057" s="14" t="s">
        <v>5281</v>
      </c>
      <c r="X3057" s="18">
        <v>1</v>
      </c>
      <c r="Y3057" s="9">
        <v>8000</v>
      </c>
      <c r="Z3057" s="19">
        <f t="shared" si="779"/>
        <v>0</v>
      </c>
      <c r="AA3057" s="25">
        <v>1930.99</v>
      </c>
      <c r="AB3057" s="30">
        <f t="shared" si="780"/>
        <v>670000</v>
      </c>
      <c r="AC3057" s="30">
        <f t="shared" si="793"/>
        <v>1.1940298507462687E-2</v>
      </c>
      <c r="AD3057" s="31">
        <f t="shared" si="794"/>
        <v>1.7552238805970148</v>
      </c>
      <c r="AE3057" s="31">
        <f t="shared" si="795"/>
        <v>1.6358208955223881</v>
      </c>
      <c r="AG3057" s="30">
        <f t="shared" si="781"/>
        <v>6126000</v>
      </c>
      <c r="AH3057" s="30">
        <f t="shared" si="790"/>
        <v>1.3059092393078681E-3</v>
      </c>
      <c r="AI3057" s="31">
        <f t="shared" si="791"/>
        <v>0.19196865817825662</v>
      </c>
      <c r="AJ3057" s="31">
        <f t="shared" si="792"/>
        <v>0.17890956578517792</v>
      </c>
      <c r="AK3057" s="30">
        <f>IF(W3057="si",($S3057*'COSTOS DE CREDITOS'!$C$27)/DATA!$G3057,"")</f>
        <v>65.906835757745824</v>
      </c>
      <c r="AL3057" s="90">
        <f>IF(W3057="si",'COSTOS DE CREDITOS'!$C$35,"")</f>
        <v>20.421138461538462</v>
      </c>
      <c r="AM3057" s="30">
        <f t="shared" si="785"/>
        <v>492.30769230769232</v>
      </c>
      <c r="AN3057" s="30">
        <f t="shared" si="786"/>
        <v>0</v>
      </c>
      <c r="AO3057" s="30">
        <f t="shared" si="787"/>
        <v>578.63566652697659</v>
      </c>
      <c r="AP3057" s="30">
        <f t="shared" si="788"/>
        <v>1352.3543334730234</v>
      </c>
      <c r="AQ3057" s="19">
        <f t="shared" si="789"/>
        <v>0.70034248415218281</v>
      </c>
    </row>
    <row r="3058" spans="1:43" x14ac:dyDescent="0.2">
      <c r="A3058" s="23" t="s">
        <v>5665</v>
      </c>
      <c r="B3058" s="6" t="s">
        <v>5682</v>
      </c>
      <c r="C3058" s="6" t="s">
        <v>5670</v>
      </c>
      <c r="D3058" s="4">
        <v>175041</v>
      </c>
      <c r="E3058" s="4">
        <v>175834</v>
      </c>
      <c r="F3058" s="5" t="s">
        <v>3824</v>
      </c>
      <c r="G3058" s="2">
        <v>5</v>
      </c>
      <c r="H3058" s="4">
        <v>175836</v>
      </c>
      <c r="I3058" s="5" t="s">
        <v>3826</v>
      </c>
      <c r="J3058" s="15">
        <v>45303</v>
      </c>
      <c r="K3058" s="24">
        <v>1318742192</v>
      </c>
      <c r="L3058" s="15">
        <v>45316</v>
      </c>
      <c r="M3058" s="15">
        <v>45322</v>
      </c>
      <c r="N3058" s="26">
        <v>1</v>
      </c>
      <c r="O3058" s="26" t="e">
        <f>VLOOKUP(D3058,quash!A$2:$I$7791,9,FALSE)</f>
        <v>#N/A</v>
      </c>
      <c r="P3058" s="7">
        <v>5000</v>
      </c>
      <c r="Q3058" s="26">
        <v>147</v>
      </c>
      <c r="R3058" s="19">
        <v>0.11226939921536</v>
      </c>
      <c r="S3058" s="26">
        <v>16</v>
      </c>
      <c r="T3058" s="8">
        <v>10000</v>
      </c>
      <c r="U3058" s="4">
        <v>127</v>
      </c>
      <c r="V3058" s="10">
        <v>2220.65</v>
      </c>
      <c r="W3058" s="14" t="s">
        <v>5281</v>
      </c>
      <c r="X3058" s="18">
        <v>1</v>
      </c>
      <c r="Y3058" s="9">
        <v>10000</v>
      </c>
      <c r="Z3058" s="19">
        <f t="shared" si="779"/>
        <v>0</v>
      </c>
      <c r="AA3058" s="25">
        <v>2220.65</v>
      </c>
      <c r="AB3058" s="30">
        <f t="shared" si="780"/>
        <v>670000</v>
      </c>
      <c r="AC3058" s="30">
        <f t="shared" si="793"/>
        <v>1.4925373134328358E-2</v>
      </c>
      <c r="AD3058" s="31">
        <f t="shared" si="794"/>
        <v>2.1940298507462686</v>
      </c>
      <c r="AE3058" s="31">
        <f t="shared" si="795"/>
        <v>1.8955223880597014</v>
      </c>
      <c r="AG3058" s="30">
        <f t="shared" si="781"/>
        <v>6126000</v>
      </c>
      <c r="AH3058" s="30">
        <f t="shared" si="790"/>
        <v>1.632386549134835E-3</v>
      </c>
      <c r="AI3058" s="31">
        <f t="shared" si="791"/>
        <v>0.23996082272282074</v>
      </c>
      <c r="AJ3058" s="31">
        <f t="shared" si="792"/>
        <v>0.20731309174012405</v>
      </c>
      <c r="AK3058" s="30">
        <f>IF(W3058="si",($S3058*'COSTOS DE CREDITOS'!$C$27)/DATA!$G3058,"")</f>
        <v>65.906835757745824</v>
      </c>
      <c r="AL3058" s="90">
        <f>IF(W3058="si",'COSTOS DE CREDITOS'!$C$35,"")</f>
        <v>20.421138461538462</v>
      </c>
      <c r="AM3058" s="30">
        <f t="shared" si="785"/>
        <v>615.38461538461547</v>
      </c>
      <c r="AN3058" s="30">
        <f t="shared" si="786"/>
        <v>0</v>
      </c>
      <c r="AO3058" s="30">
        <f t="shared" si="787"/>
        <v>701.7125896038998</v>
      </c>
      <c r="AP3058" s="30">
        <f t="shared" si="788"/>
        <v>1518.9374103961004</v>
      </c>
      <c r="AQ3058" s="19">
        <f t="shared" si="789"/>
        <v>0.68400576875964259</v>
      </c>
    </row>
    <row r="3059" spans="1:43" x14ac:dyDescent="0.2">
      <c r="A3059" s="23" t="s">
        <v>5665</v>
      </c>
      <c r="B3059" s="6" t="s">
        <v>5682</v>
      </c>
      <c r="C3059" s="6" t="s">
        <v>5670</v>
      </c>
      <c r="D3059" s="4">
        <v>174895</v>
      </c>
      <c r="E3059" s="4">
        <v>175834</v>
      </c>
      <c r="F3059" s="5" t="s">
        <v>3824</v>
      </c>
      <c r="G3059" s="2">
        <v>5</v>
      </c>
      <c r="H3059" s="4">
        <v>175837</v>
      </c>
      <c r="I3059" s="5" t="s">
        <v>3827</v>
      </c>
      <c r="J3059" s="15">
        <v>45302</v>
      </c>
      <c r="K3059" s="24">
        <v>1317895124</v>
      </c>
      <c r="L3059" s="15">
        <v>45316</v>
      </c>
      <c r="M3059" s="15">
        <v>45322</v>
      </c>
      <c r="N3059" s="26">
        <v>1</v>
      </c>
      <c r="O3059" s="26" t="e">
        <f>VLOOKUP(D3059,quash!A$2:$I$7791,9,FALSE)</f>
        <v>#N/A</v>
      </c>
      <c r="P3059" s="7">
        <v>10000</v>
      </c>
      <c r="Q3059" s="26">
        <v>147</v>
      </c>
      <c r="R3059" s="19">
        <v>7.9000519063170294E-2</v>
      </c>
      <c r="S3059" s="26">
        <v>16</v>
      </c>
      <c r="T3059" s="8">
        <v>10000</v>
      </c>
      <c r="U3059" s="4">
        <v>142</v>
      </c>
      <c r="V3059" s="10">
        <v>2510.34</v>
      </c>
      <c r="W3059" s="14" t="s">
        <v>5281</v>
      </c>
      <c r="X3059" s="18">
        <v>1</v>
      </c>
      <c r="Y3059" s="9">
        <v>10000</v>
      </c>
      <c r="Z3059" s="19">
        <f t="shared" si="779"/>
        <v>0</v>
      </c>
      <c r="AA3059" s="25">
        <v>2510.34</v>
      </c>
      <c r="AB3059" s="30">
        <f t="shared" si="780"/>
        <v>670000</v>
      </c>
      <c r="AC3059" s="30">
        <f t="shared" si="793"/>
        <v>1.4925373134328358E-2</v>
      </c>
      <c r="AD3059" s="31">
        <f t="shared" si="794"/>
        <v>2.1940298507462686</v>
      </c>
      <c r="AE3059" s="31">
        <f t="shared" si="795"/>
        <v>2.1194029850746268</v>
      </c>
      <c r="AG3059" s="30">
        <f t="shared" si="781"/>
        <v>6126000</v>
      </c>
      <c r="AH3059" s="30">
        <f t="shared" si="790"/>
        <v>1.632386549134835E-3</v>
      </c>
      <c r="AI3059" s="31">
        <f t="shared" si="791"/>
        <v>0.23996082272282074</v>
      </c>
      <c r="AJ3059" s="31">
        <f t="shared" si="792"/>
        <v>0.23179888997714657</v>
      </c>
      <c r="AK3059" s="30">
        <f>IF(W3059="si",($S3059*'COSTOS DE CREDITOS'!$C$27)/DATA!$G3059,"")</f>
        <v>65.906835757745824</v>
      </c>
      <c r="AL3059" s="90">
        <f>IF(W3059="si",'COSTOS DE CREDITOS'!$C$35,"")</f>
        <v>20.421138461538462</v>
      </c>
      <c r="AM3059" s="30">
        <f t="shared" si="785"/>
        <v>615.38461538461547</v>
      </c>
      <c r="AN3059" s="30">
        <f t="shared" si="786"/>
        <v>0</v>
      </c>
      <c r="AO3059" s="30">
        <f t="shared" si="787"/>
        <v>701.7125896038998</v>
      </c>
      <c r="AP3059" s="30">
        <f t="shared" si="788"/>
        <v>1808.6274103961005</v>
      </c>
      <c r="AQ3059" s="19">
        <f t="shared" si="789"/>
        <v>0.72047109570659762</v>
      </c>
    </row>
    <row r="3060" spans="1:43" x14ac:dyDescent="0.2">
      <c r="A3060" s="23" t="s">
        <v>5665</v>
      </c>
      <c r="B3060" s="6" t="s">
        <v>5682</v>
      </c>
      <c r="C3060" s="6" t="s">
        <v>5670</v>
      </c>
      <c r="D3060" s="4">
        <v>174908</v>
      </c>
      <c r="E3060" s="4">
        <v>175834</v>
      </c>
      <c r="F3060" s="5" t="s">
        <v>3824</v>
      </c>
      <c r="G3060" s="2">
        <v>5</v>
      </c>
      <c r="H3060" s="4">
        <v>175838</v>
      </c>
      <c r="I3060" s="5" t="s">
        <v>3828</v>
      </c>
      <c r="J3060" s="15">
        <v>45302</v>
      </c>
      <c r="K3060" s="24">
        <v>1317934100</v>
      </c>
      <c r="L3060" s="15">
        <v>45316</v>
      </c>
      <c r="M3060" s="15">
        <v>45322</v>
      </c>
      <c r="N3060" s="26">
        <v>1</v>
      </c>
      <c r="O3060" s="26" t="e">
        <f>VLOOKUP(D3060,quash!A$2:$I$7791,9,FALSE)</f>
        <v>#N/A</v>
      </c>
      <c r="P3060" s="7">
        <v>10000</v>
      </c>
      <c r="Q3060" s="26">
        <v>115</v>
      </c>
      <c r="R3060" s="19">
        <v>3.97705569269148E-2</v>
      </c>
      <c r="S3060" s="26">
        <v>16</v>
      </c>
      <c r="T3060" s="8">
        <v>8000</v>
      </c>
      <c r="U3060" s="4">
        <v>127</v>
      </c>
      <c r="V3060" s="10">
        <v>1779.26</v>
      </c>
      <c r="W3060" s="14" t="s">
        <v>5281</v>
      </c>
      <c r="X3060" s="18">
        <v>1</v>
      </c>
      <c r="Y3060" s="9">
        <v>8000</v>
      </c>
      <c r="Z3060" s="19">
        <f t="shared" si="779"/>
        <v>0</v>
      </c>
      <c r="AA3060" s="25">
        <v>1779.26</v>
      </c>
      <c r="AB3060" s="30">
        <f t="shared" si="780"/>
        <v>670000</v>
      </c>
      <c r="AC3060" s="30">
        <f t="shared" si="793"/>
        <v>1.1940298507462687E-2</v>
      </c>
      <c r="AD3060" s="31">
        <f t="shared" si="794"/>
        <v>1.3731343283582089</v>
      </c>
      <c r="AE3060" s="31">
        <f t="shared" si="795"/>
        <v>1.5164179104477613</v>
      </c>
      <c r="AG3060" s="30">
        <f t="shared" si="781"/>
        <v>6126000</v>
      </c>
      <c r="AH3060" s="30">
        <f t="shared" si="790"/>
        <v>1.3059092393078681E-3</v>
      </c>
      <c r="AI3060" s="31">
        <f t="shared" si="791"/>
        <v>0.15017956252040482</v>
      </c>
      <c r="AJ3060" s="31">
        <f t="shared" si="792"/>
        <v>0.16585047339209924</v>
      </c>
      <c r="AK3060" s="30">
        <f>IF(W3060="si",($S3060*'COSTOS DE CREDITOS'!$C$27)/DATA!$G3060,"")</f>
        <v>65.906835757745824</v>
      </c>
      <c r="AL3060" s="90">
        <f>IF(W3060="si",'COSTOS DE CREDITOS'!$C$35,"")</f>
        <v>20.421138461538462</v>
      </c>
      <c r="AM3060" s="30">
        <f t="shared" si="785"/>
        <v>492.30769230769232</v>
      </c>
      <c r="AN3060" s="30">
        <f t="shared" si="786"/>
        <v>0</v>
      </c>
      <c r="AO3060" s="30">
        <f t="shared" si="787"/>
        <v>578.63566652697659</v>
      </c>
      <c r="AP3060" s="30">
        <f t="shared" si="788"/>
        <v>1200.6243334730234</v>
      </c>
      <c r="AQ3060" s="19">
        <f t="shared" si="789"/>
        <v>0.6747885825978347</v>
      </c>
    </row>
    <row r="3061" spans="1:43" x14ac:dyDescent="0.2">
      <c r="A3061" s="23" t="s">
        <v>5665</v>
      </c>
      <c r="B3061" s="6" t="s">
        <v>5682</v>
      </c>
      <c r="C3061" s="6" t="s">
        <v>5670</v>
      </c>
      <c r="D3061" s="4">
        <v>175206</v>
      </c>
      <c r="E3061" s="4">
        <v>175834</v>
      </c>
      <c r="F3061" s="5" t="s">
        <v>3824</v>
      </c>
      <c r="G3061" s="2">
        <v>5</v>
      </c>
      <c r="H3061" s="4">
        <v>175839</v>
      </c>
      <c r="I3061" s="5" t="s">
        <v>3829</v>
      </c>
      <c r="J3061" s="15">
        <v>45307</v>
      </c>
      <c r="K3061" s="24">
        <v>1320814633</v>
      </c>
      <c r="L3061" s="15">
        <v>45316</v>
      </c>
      <c r="M3061" s="15">
        <v>45322</v>
      </c>
      <c r="N3061" s="26">
        <v>1</v>
      </c>
      <c r="O3061" s="26" t="e">
        <f>VLOOKUP(D3061,quash!A$2:$I$7791,9,FALSE)</f>
        <v>#N/A</v>
      </c>
      <c r="P3061" s="7">
        <v>10000</v>
      </c>
      <c r="Q3061" s="26">
        <v>132</v>
      </c>
      <c r="R3061" s="19">
        <v>5.8283715876113903E-2</v>
      </c>
      <c r="S3061" s="26">
        <v>16</v>
      </c>
      <c r="T3061" s="8">
        <v>8000</v>
      </c>
      <c r="U3061" s="4">
        <v>127</v>
      </c>
      <c r="V3061" s="10">
        <v>1779.26</v>
      </c>
      <c r="W3061" s="14" t="s">
        <v>5281</v>
      </c>
      <c r="X3061" s="18">
        <v>1</v>
      </c>
      <c r="Y3061" s="9">
        <v>8000</v>
      </c>
      <c r="Z3061" s="19">
        <f t="shared" si="779"/>
        <v>0</v>
      </c>
      <c r="AA3061" s="25">
        <v>1779.26</v>
      </c>
      <c r="AB3061" s="30">
        <f t="shared" si="780"/>
        <v>670000</v>
      </c>
      <c r="AC3061" s="30">
        <f t="shared" si="793"/>
        <v>1.1940298507462687E-2</v>
      </c>
      <c r="AD3061" s="31">
        <f t="shared" si="794"/>
        <v>1.5761194029850747</v>
      </c>
      <c r="AE3061" s="31">
        <f t="shared" si="795"/>
        <v>1.5164179104477613</v>
      </c>
      <c r="AG3061" s="30">
        <f t="shared" si="781"/>
        <v>6126000</v>
      </c>
      <c r="AH3061" s="30">
        <f t="shared" si="790"/>
        <v>1.3059092393078681E-3</v>
      </c>
      <c r="AI3061" s="31">
        <f t="shared" si="791"/>
        <v>0.17238001958863858</v>
      </c>
      <c r="AJ3061" s="31">
        <f t="shared" si="792"/>
        <v>0.16585047339209924</v>
      </c>
      <c r="AK3061" s="30">
        <f>IF(W3061="si",($S3061*'COSTOS DE CREDITOS'!$C$27)/DATA!$G3061,"")</f>
        <v>65.906835757745824</v>
      </c>
      <c r="AL3061" s="90">
        <f>IF(W3061="si",'COSTOS DE CREDITOS'!$C$35,"")</f>
        <v>20.421138461538462</v>
      </c>
      <c r="AM3061" s="30">
        <f t="shared" si="785"/>
        <v>492.30769230769232</v>
      </c>
      <c r="AN3061" s="30">
        <f t="shared" si="786"/>
        <v>0</v>
      </c>
      <c r="AO3061" s="30">
        <f t="shared" si="787"/>
        <v>578.63566652697659</v>
      </c>
      <c r="AP3061" s="30">
        <f t="shared" si="788"/>
        <v>1200.6243334730234</v>
      </c>
      <c r="AQ3061" s="19">
        <f t="shared" si="789"/>
        <v>0.6747885825978347</v>
      </c>
    </row>
    <row r="3062" spans="1:43" x14ac:dyDescent="0.2">
      <c r="A3062" s="23" t="s">
        <v>5665</v>
      </c>
      <c r="B3062" s="6" t="s">
        <v>5675</v>
      </c>
      <c r="C3062" s="6" t="s">
        <v>5667</v>
      </c>
      <c r="D3062" s="4">
        <v>175363</v>
      </c>
      <c r="E3062" s="4">
        <v>175754</v>
      </c>
      <c r="F3062" s="5" t="s">
        <v>1150</v>
      </c>
      <c r="G3062" s="2">
        <v>5</v>
      </c>
      <c r="H3062" s="4">
        <v>175787</v>
      </c>
      <c r="I3062" s="5" t="s">
        <v>3830</v>
      </c>
      <c r="J3062" s="15">
        <v>45308</v>
      </c>
      <c r="K3062" s="24">
        <v>1321938782</v>
      </c>
      <c r="L3062" s="15">
        <v>45316</v>
      </c>
      <c r="M3062" s="15">
        <v>45322</v>
      </c>
      <c r="N3062" s="26">
        <v>1</v>
      </c>
      <c r="O3062" s="26" t="e">
        <f>VLOOKUP(D3062,quash!A$2:$I$7791,9,FALSE)</f>
        <v>#N/A</v>
      </c>
      <c r="P3062" s="7">
        <v>10000</v>
      </c>
      <c r="Q3062" s="26">
        <v>147</v>
      </c>
      <c r="R3062" s="19">
        <v>7.9000519063170294E-2</v>
      </c>
      <c r="S3062" s="26">
        <v>16</v>
      </c>
      <c r="T3062" s="8">
        <v>5000</v>
      </c>
      <c r="U3062" s="4">
        <v>147</v>
      </c>
      <c r="V3062" s="10">
        <v>1303.3399999999999</v>
      </c>
      <c r="W3062" s="14" t="s">
        <v>5281</v>
      </c>
      <c r="X3062" s="18">
        <v>1</v>
      </c>
      <c r="Y3062" s="9">
        <v>5000</v>
      </c>
      <c r="Z3062" s="19">
        <f t="shared" si="779"/>
        <v>0</v>
      </c>
      <c r="AA3062" s="25">
        <v>1303.3399999999999</v>
      </c>
      <c r="AB3062" s="30">
        <f t="shared" si="780"/>
        <v>670000</v>
      </c>
      <c r="AC3062" s="30">
        <f t="shared" si="793"/>
        <v>7.462686567164179E-3</v>
      </c>
      <c r="AD3062" s="31">
        <f t="shared" si="794"/>
        <v>1.0970149253731343</v>
      </c>
      <c r="AE3062" s="31">
        <f t="shared" si="795"/>
        <v>1.0970149253731343</v>
      </c>
      <c r="AG3062" s="30">
        <f t="shared" si="781"/>
        <v>6126000</v>
      </c>
      <c r="AH3062" s="30">
        <f t="shared" si="790"/>
        <v>8.1619327456741752E-4</v>
      </c>
      <c r="AI3062" s="31">
        <f t="shared" si="791"/>
        <v>0.11998041136141037</v>
      </c>
      <c r="AJ3062" s="31">
        <f t="shared" si="792"/>
        <v>0.11998041136141037</v>
      </c>
      <c r="AK3062" s="30">
        <f>IF(W3062="si",($S3062*'COSTOS DE CREDITOS'!$C$27)/DATA!$G3062,"")</f>
        <v>65.906835757745824</v>
      </c>
      <c r="AL3062" s="90">
        <f>IF(W3062="si",'COSTOS DE CREDITOS'!$C$35,"")</f>
        <v>20.421138461538462</v>
      </c>
      <c r="AM3062" s="30">
        <f t="shared" si="785"/>
        <v>307.69230769230774</v>
      </c>
      <c r="AN3062" s="30">
        <f t="shared" si="786"/>
        <v>0</v>
      </c>
      <c r="AO3062" s="30">
        <f t="shared" si="787"/>
        <v>394.02028191159201</v>
      </c>
      <c r="AP3062" s="30">
        <f t="shared" si="788"/>
        <v>909.31971808840785</v>
      </c>
      <c r="AQ3062" s="19">
        <f t="shared" si="789"/>
        <v>0.69768419452208008</v>
      </c>
    </row>
    <row r="3063" spans="1:43" x14ac:dyDescent="0.2">
      <c r="A3063" s="23" t="s">
        <v>5665</v>
      </c>
      <c r="B3063" s="6" t="s">
        <v>5675</v>
      </c>
      <c r="C3063" s="6" t="s">
        <v>5667</v>
      </c>
      <c r="D3063" s="4">
        <v>175334</v>
      </c>
      <c r="E3063" s="4">
        <v>175754</v>
      </c>
      <c r="F3063" s="5" t="s">
        <v>1150</v>
      </c>
      <c r="G3063" s="2">
        <v>5</v>
      </c>
      <c r="H3063" s="4">
        <v>175815</v>
      </c>
      <c r="I3063" s="5" t="s">
        <v>3831</v>
      </c>
      <c r="J3063" s="15">
        <v>45313</v>
      </c>
      <c r="K3063" s="24">
        <v>1321857539</v>
      </c>
      <c r="L3063" s="15">
        <v>45316</v>
      </c>
      <c r="M3063" s="15">
        <v>45322</v>
      </c>
      <c r="N3063" s="26">
        <v>1</v>
      </c>
      <c r="O3063" s="26" t="e">
        <f>VLOOKUP(D3063,quash!A$2:$I$7791,9,FALSE)</f>
        <v>#N/A</v>
      </c>
      <c r="P3063" s="7">
        <v>10000</v>
      </c>
      <c r="Q3063" s="26">
        <v>132</v>
      </c>
      <c r="R3063" s="19">
        <v>5.8283715876113903E-2</v>
      </c>
      <c r="S3063" s="26">
        <v>16</v>
      </c>
      <c r="T3063" s="8">
        <v>5000</v>
      </c>
      <c r="U3063" s="4">
        <v>147</v>
      </c>
      <c r="V3063" s="10">
        <v>1303.3399999999999</v>
      </c>
      <c r="W3063" s="14" t="s">
        <v>5281</v>
      </c>
      <c r="X3063" s="18">
        <v>1</v>
      </c>
      <c r="Y3063" s="9">
        <v>5000</v>
      </c>
      <c r="Z3063" s="19">
        <f t="shared" si="779"/>
        <v>0</v>
      </c>
      <c r="AA3063" s="25">
        <v>1303.3399999999999</v>
      </c>
      <c r="AB3063" s="30">
        <f t="shared" si="780"/>
        <v>670000</v>
      </c>
      <c r="AC3063" s="30">
        <f t="shared" si="793"/>
        <v>7.462686567164179E-3</v>
      </c>
      <c r="AD3063" s="31">
        <f t="shared" si="794"/>
        <v>0.9850746268656716</v>
      </c>
      <c r="AE3063" s="31">
        <f t="shared" si="795"/>
        <v>1.0970149253731343</v>
      </c>
      <c r="AG3063" s="30">
        <f t="shared" si="781"/>
        <v>6126000</v>
      </c>
      <c r="AH3063" s="30">
        <f t="shared" si="790"/>
        <v>8.1619327456741752E-4</v>
      </c>
      <c r="AI3063" s="31">
        <f t="shared" si="791"/>
        <v>0.10773751224289911</v>
      </c>
      <c r="AJ3063" s="31">
        <f t="shared" si="792"/>
        <v>0.11998041136141037</v>
      </c>
      <c r="AK3063" s="30">
        <f>IF(W3063="si",($S3063*'COSTOS DE CREDITOS'!$C$27)/DATA!$G3063,"")</f>
        <v>65.906835757745824</v>
      </c>
      <c r="AL3063" s="90">
        <f>IF(W3063="si",'COSTOS DE CREDITOS'!$C$35,"")</f>
        <v>20.421138461538462</v>
      </c>
      <c r="AM3063" s="30">
        <f t="shared" si="785"/>
        <v>307.69230769230774</v>
      </c>
      <c r="AN3063" s="30">
        <f t="shared" si="786"/>
        <v>0</v>
      </c>
      <c r="AO3063" s="30">
        <f t="shared" si="787"/>
        <v>394.02028191159201</v>
      </c>
      <c r="AP3063" s="30">
        <f t="shared" si="788"/>
        <v>909.31971808840785</v>
      </c>
      <c r="AQ3063" s="19">
        <f t="shared" si="789"/>
        <v>0.69768419452208008</v>
      </c>
    </row>
    <row r="3064" spans="1:43" x14ac:dyDescent="0.2">
      <c r="A3064" s="23" t="s">
        <v>5665</v>
      </c>
      <c r="B3064" s="6" t="s">
        <v>5683</v>
      </c>
      <c r="C3064" s="6" t="s">
        <v>5670</v>
      </c>
      <c r="D3064" s="4">
        <v>175610</v>
      </c>
      <c r="E3064" s="4">
        <v>175879</v>
      </c>
      <c r="F3064" s="5" t="s">
        <v>3118</v>
      </c>
      <c r="G3064" s="2">
        <v>5</v>
      </c>
      <c r="H3064" s="4">
        <v>175885</v>
      </c>
      <c r="I3064" s="5" t="s">
        <v>3832</v>
      </c>
      <c r="J3064" s="15">
        <v>45310</v>
      </c>
      <c r="K3064" s="24">
        <v>1323221342</v>
      </c>
      <c r="L3064" s="15">
        <v>45316</v>
      </c>
      <c r="M3064" s="15">
        <v>45322</v>
      </c>
      <c r="N3064" s="26">
        <v>1</v>
      </c>
      <c r="O3064" s="26" t="e">
        <f>VLOOKUP(D3064,quash!A$2:$I$7791,9,FALSE)</f>
        <v>#N/A</v>
      </c>
      <c r="P3064" s="7">
        <v>10000</v>
      </c>
      <c r="Q3064" s="26">
        <v>132</v>
      </c>
      <c r="R3064" s="19">
        <v>5.8283715876113903E-2</v>
      </c>
      <c r="S3064" s="26">
        <v>16</v>
      </c>
      <c r="T3064" s="8">
        <v>8000</v>
      </c>
      <c r="U3064" s="4">
        <v>142</v>
      </c>
      <c r="V3064" s="10">
        <v>2013.74</v>
      </c>
      <c r="W3064" s="14" t="s">
        <v>5281</v>
      </c>
      <c r="X3064" s="18">
        <v>1</v>
      </c>
      <c r="Y3064" s="9">
        <v>8000</v>
      </c>
      <c r="Z3064" s="19">
        <f t="shared" si="779"/>
        <v>0</v>
      </c>
      <c r="AA3064" s="25">
        <v>2013.74</v>
      </c>
      <c r="AB3064" s="30">
        <f t="shared" si="780"/>
        <v>670000</v>
      </c>
      <c r="AC3064" s="30">
        <f t="shared" si="793"/>
        <v>1.1940298507462687E-2</v>
      </c>
      <c r="AD3064" s="31">
        <f t="shared" si="794"/>
        <v>1.5761194029850747</v>
      </c>
      <c r="AE3064" s="31">
        <f t="shared" si="795"/>
        <v>1.6955223880597015</v>
      </c>
      <c r="AG3064" s="30">
        <f t="shared" si="781"/>
        <v>6126000</v>
      </c>
      <c r="AH3064" s="30">
        <f t="shared" si="790"/>
        <v>1.3059092393078681E-3</v>
      </c>
      <c r="AI3064" s="31">
        <f t="shared" si="791"/>
        <v>0.17238001958863858</v>
      </c>
      <c r="AJ3064" s="31">
        <f t="shared" si="792"/>
        <v>0.18543911198171725</v>
      </c>
      <c r="AK3064" s="30">
        <f>IF(W3064="si",($S3064*'COSTOS DE CREDITOS'!$C$27)/DATA!$G3064,"")</f>
        <v>65.906835757745824</v>
      </c>
      <c r="AL3064" s="90">
        <f>IF(W3064="si",'COSTOS DE CREDITOS'!$C$35,"")</f>
        <v>20.421138461538462</v>
      </c>
      <c r="AM3064" s="30">
        <f t="shared" si="785"/>
        <v>492.30769230769232</v>
      </c>
      <c r="AN3064" s="30">
        <f t="shared" si="786"/>
        <v>0</v>
      </c>
      <c r="AO3064" s="30">
        <f t="shared" si="787"/>
        <v>578.63566652697659</v>
      </c>
      <c r="AP3064" s="30">
        <f t="shared" si="788"/>
        <v>1435.1043334730234</v>
      </c>
      <c r="AQ3064" s="19">
        <f t="shared" si="789"/>
        <v>0.71265621851531147</v>
      </c>
    </row>
    <row r="3065" spans="1:43" x14ac:dyDescent="0.2">
      <c r="A3065" s="23" t="s">
        <v>5665</v>
      </c>
      <c r="B3065" s="6" t="s">
        <v>5678</v>
      </c>
      <c r="C3065" s="6" t="s">
        <v>5670</v>
      </c>
      <c r="D3065" s="4">
        <v>175830</v>
      </c>
      <c r="E3065" s="4">
        <v>175872</v>
      </c>
      <c r="F3065" s="5" t="s">
        <v>1261</v>
      </c>
      <c r="G3065" s="2">
        <v>3</v>
      </c>
      <c r="H3065" s="4">
        <v>175920</v>
      </c>
      <c r="I3065" s="5" t="s">
        <v>3833</v>
      </c>
      <c r="J3065" s="15">
        <v>45314</v>
      </c>
      <c r="K3065" s="24">
        <v>1325794599</v>
      </c>
      <c r="L3065" s="15">
        <v>45317</v>
      </c>
      <c r="M3065" s="15">
        <v>45322</v>
      </c>
      <c r="N3065" s="26">
        <v>1</v>
      </c>
      <c r="O3065" s="26" t="e">
        <f>VLOOKUP(D3065,quash!A$2:$I$7791,9,FALSE)</f>
        <v>#N/A</v>
      </c>
      <c r="P3065" s="7">
        <v>10000</v>
      </c>
      <c r="Q3065" s="26">
        <v>110</v>
      </c>
      <c r="R3065" s="19">
        <v>3.11605023919212E-2</v>
      </c>
      <c r="S3065" s="26">
        <v>16</v>
      </c>
      <c r="T3065" s="8">
        <v>5000</v>
      </c>
      <c r="U3065" s="4">
        <v>147</v>
      </c>
      <c r="V3065" s="10">
        <v>1303.3399999999999</v>
      </c>
      <c r="W3065" s="14" t="s">
        <v>5281</v>
      </c>
      <c r="X3065" s="18">
        <v>1</v>
      </c>
      <c r="Y3065" s="9">
        <v>5000</v>
      </c>
      <c r="Z3065" s="19">
        <f t="shared" si="779"/>
        <v>0</v>
      </c>
      <c r="AA3065" s="25">
        <v>1303.3399999999999</v>
      </c>
      <c r="AB3065" s="30">
        <f t="shared" si="780"/>
        <v>670000</v>
      </c>
      <c r="AC3065" s="30">
        <f t="shared" si="793"/>
        <v>7.462686567164179E-3</v>
      </c>
      <c r="AD3065" s="31">
        <f t="shared" si="794"/>
        <v>0.82089552238805974</v>
      </c>
      <c r="AE3065" s="31">
        <f t="shared" si="795"/>
        <v>1.0970149253731343</v>
      </c>
      <c r="AG3065" s="30">
        <f t="shared" si="781"/>
        <v>6126000</v>
      </c>
      <c r="AH3065" s="30">
        <f t="shared" si="790"/>
        <v>8.1619327456741752E-4</v>
      </c>
      <c r="AI3065" s="31">
        <f t="shared" si="791"/>
        <v>8.9781260202415933E-2</v>
      </c>
      <c r="AJ3065" s="31">
        <f t="shared" si="792"/>
        <v>0.11998041136141037</v>
      </c>
      <c r="AK3065" s="30">
        <f>IF(W3065="si",($S3065*'COSTOS DE CREDITOS'!$C$27)/DATA!$G3065,"")</f>
        <v>109.8447262629097</v>
      </c>
      <c r="AL3065" s="90">
        <f>IF(W3065="si",'COSTOS DE CREDITOS'!$C$35,"")</f>
        <v>20.421138461538462</v>
      </c>
      <c r="AM3065" s="30">
        <f t="shared" si="785"/>
        <v>307.69230769230774</v>
      </c>
      <c r="AN3065" s="30">
        <f t="shared" si="786"/>
        <v>0</v>
      </c>
      <c r="AO3065" s="30">
        <f t="shared" si="787"/>
        <v>437.95817241675593</v>
      </c>
      <c r="AP3065" s="30">
        <f t="shared" si="788"/>
        <v>865.38182758324399</v>
      </c>
      <c r="AQ3065" s="19">
        <f t="shared" si="789"/>
        <v>0.66397243051179589</v>
      </c>
    </row>
    <row r="3066" spans="1:43" x14ac:dyDescent="0.2">
      <c r="A3066" s="23" t="s">
        <v>5665</v>
      </c>
      <c r="B3066" s="6" t="s">
        <v>5678</v>
      </c>
      <c r="C3066" s="6" t="s">
        <v>5670</v>
      </c>
      <c r="D3066" s="4">
        <v>175654</v>
      </c>
      <c r="E3066" s="4">
        <v>175938</v>
      </c>
      <c r="F3066" s="5" t="s">
        <v>778</v>
      </c>
      <c r="G3066" s="2">
        <v>4</v>
      </c>
      <c r="H3066" s="4">
        <v>176004</v>
      </c>
      <c r="I3066" s="5" t="s">
        <v>3834</v>
      </c>
      <c r="J3066" s="15">
        <v>45315</v>
      </c>
      <c r="K3066" s="24">
        <v>1323660607</v>
      </c>
      <c r="L3066" s="15">
        <v>45317</v>
      </c>
      <c r="M3066" s="15">
        <v>45322</v>
      </c>
      <c r="N3066" s="26">
        <v>1</v>
      </c>
      <c r="O3066" s="26" t="e">
        <f>VLOOKUP(D3066,quash!A$2:$I$7791,9,FALSE)</f>
        <v>#N/A</v>
      </c>
      <c r="P3066" s="7">
        <v>10000</v>
      </c>
      <c r="Q3066" s="26">
        <v>110</v>
      </c>
      <c r="R3066" s="19">
        <v>3.3220596517330399E-2</v>
      </c>
      <c r="S3066" s="26">
        <v>16</v>
      </c>
      <c r="T3066" s="8">
        <v>5000</v>
      </c>
      <c r="U3066" s="4">
        <v>147</v>
      </c>
      <c r="V3066" s="10">
        <v>1303.3399999999999</v>
      </c>
      <c r="W3066" s="14" t="s">
        <v>5281</v>
      </c>
      <c r="X3066" s="18">
        <v>1</v>
      </c>
      <c r="Y3066" s="9">
        <v>5000</v>
      </c>
      <c r="Z3066" s="19">
        <f t="shared" si="779"/>
        <v>0</v>
      </c>
      <c r="AA3066" s="25">
        <v>1303.3399999999999</v>
      </c>
      <c r="AB3066" s="30">
        <f t="shared" si="780"/>
        <v>670000</v>
      </c>
      <c r="AC3066" s="30">
        <f t="shared" si="793"/>
        <v>7.462686567164179E-3</v>
      </c>
      <c r="AD3066" s="31">
        <f t="shared" si="794"/>
        <v>0.82089552238805974</v>
      </c>
      <c r="AE3066" s="31">
        <f t="shared" si="795"/>
        <v>1.0970149253731343</v>
      </c>
      <c r="AG3066" s="30">
        <f t="shared" si="781"/>
        <v>6126000</v>
      </c>
      <c r="AH3066" s="30">
        <f t="shared" si="790"/>
        <v>8.1619327456741752E-4</v>
      </c>
      <c r="AI3066" s="31">
        <f t="shared" si="791"/>
        <v>8.9781260202415933E-2</v>
      </c>
      <c r="AJ3066" s="31">
        <f t="shared" si="792"/>
        <v>0.11998041136141037</v>
      </c>
      <c r="AK3066" s="30">
        <f>IF(W3066="si",($S3066*'COSTOS DE CREDITOS'!$C$27)/DATA!$G3066,"")</f>
        <v>82.383544697182273</v>
      </c>
      <c r="AL3066" s="90">
        <f>IF(W3066="si",'COSTOS DE CREDITOS'!$C$35,"")</f>
        <v>20.421138461538462</v>
      </c>
      <c r="AM3066" s="30">
        <f t="shared" si="785"/>
        <v>307.69230769230774</v>
      </c>
      <c r="AN3066" s="30">
        <f t="shared" si="786"/>
        <v>0</v>
      </c>
      <c r="AO3066" s="30">
        <f t="shared" si="787"/>
        <v>410.4969908510285</v>
      </c>
      <c r="AP3066" s="30">
        <f t="shared" si="788"/>
        <v>892.84300914897142</v>
      </c>
      <c r="AQ3066" s="19">
        <f t="shared" si="789"/>
        <v>0.68504228301822356</v>
      </c>
    </row>
    <row r="3067" spans="1:43" x14ac:dyDescent="0.2">
      <c r="A3067" s="23" t="s">
        <v>5665</v>
      </c>
      <c r="B3067" s="6" t="s">
        <v>5678</v>
      </c>
      <c r="C3067" s="6" t="s">
        <v>5670</v>
      </c>
      <c r="D3067" s="4">
        <v>175655</v>
      </c>
      <c r="E3067" s="4">
        <v>175938</v>
      </c>
      <c r="F3067" s="5" t="s">
        <v>778</v>
      </c>
      <c r="G3067" s="2">
        <v>4</v>
      </c>
      <c r="H3067" s="4">
        <v>176008</v>
      </c>
      <c r="I3067" s="5" t="s">
        <v>3835</v>
      </c>
      <c r="J3067" s="15">
        <v>45311</v>
      </c>
      <c r="K3067" s="24">
        <v>1323663862</v>
      </c>
      <c r="L3067" s="15">
        <v>45317</v>
      </c>
      <c r="M3067" s="15">
        <v>45322</v>
      </c>
      <c r="N3067" s="26">
        <v>1</v>
      </c>
      <c r="O3067" s="26" t="e">
        <f>VLOOKUP(D3067,quash!A$2:$I$7791,9,FALSE)</f>
        <v>#N/A</v>
      </c>
      <c r="P3067" s="7">
        <v>10000</v>
      </c>
      <c r="Q3067" s="26">
        <v>110</v>
      </c>
      <c r="R3067" s="19">
        <v>3.3220596517330399E-2</v>
      </c>
      <c r="S3067" s="26">
        <v>16</v>
      </c>
      <c r="T3067" s="8">
        <v>6000</v>
      </c>
      <c r="U3067" s="4">
        <v>142</v>
      </c>
      <c r="V3067" s="10">
        <v>1503.37</v>
      </c>
      <c r="W3067" s="14" t="s">
        <v>5281</v>
      </c>
      <c r="X3067" s="18">
        <v>1</v>
      </c>
      <c r="Y3067" s="9">
        <v>6000</v>
      </c>
      <c r="Z3067" s="19">
        <f t="shared" si="779"/>
        <v>0</v>
      </c>
      <c r="AA3067" s="25">
        <v>1503.37</v>
      </c>
      <c r="AB3067" s="30">
        <f t="shared" si="780"/>
        <v>670000</v>
      </c>
      <c r="AC3067" s="30">
        <f t="shared" si="793"/>
        <v>8.9552238805970154E-3</v>
      </c>
      <c r="AD3067" s="31">
        <f t="shared" si="794"/>
        <v>0.98507462686567171</v>
      </c>
      <c r="AE3067" s="31">
        <f t="shared" si="795"/>
        <v>1.2716417910447761</v>
      </c>
      <c r="AG3067" s="30">
        <f t="shared" si="781"/>
        <v>6126000</v>
      </c>
      <c r="AH3067" s="30">
        <f t="shared" si="790"/>
        <v>9.7943192948090111E-4</v>
      </c>
      <c r="AI3067" s="31">
        <f t="shared" si="791"/>
        <v>0.10773751224289912</v>
      </c>
      <c r="AJ3067" s="31">
        <f t="shared" si="792"/>
        <v>0.13907933398628797</v>
      </c>
      <c r="AK3067" s="30">
        <f>IF(W3067="si",($S3067*'COSTOS DE CREDITOS'!$C$27)/DATA!$G3067,"")</f>
        <v>82.383544697182273</v>
      </c>
      <c r="AL3067" s="90">
        <f>IF(W3067="si",'COSTOS DE CREDITOS'!$C$35,"")</f>
        <v>20.421138461538462</v>
      </c>
      <c r="AM3067" s="30">
        <f t="shared" si="785"/>
        <v>369.23076923076923</v>
      </c>
      <c r="AN3067" s="30">
        <f t="shared" si="786"/>
        <v>0</v>
      </c>
      <c r="AO3067" s="30">
        <f t="shared" si="787"/>
        <v>472.03545238948993</v>
      </c>
      <c r="AP3067" s="30">
        <f t="shared" si="788"/>
        <v>1031.3345476105101</v>
      </c>
      <c r="AQ3067" s="19">
        <f t="shared" si="789"/>
        <v>0.68601511777573732</v>
      </c>
    </row>
    <row r="3068" spans="1:43" x14ac:dyDescent="0.2">
      <c r="A3068" s="23" t="s">
        <v>5665</v>
      </c>
      <c r="B3068" s="6" t="s">
        <v>5666</v>
      </c>
      <c r="C3068" s="6" t="s">
        <v>5667</v>
      </c>
      <c r="D3068" s="4">
        <v>175435</v>
      </c>
      <c r="E3068" s="4">
        <v>175995</v>
      </c>
      <c r="F3068" s="5" t="s">
        <v>3836</v>
      </c>
      <c r="G3068" s="2">
        <v>5</v>
      </c>
      <c r="H3068" s="4">
        <v>176058</v>
      </c>
      <c r="I3068" s="5" t="s">
        <v>3837</v>
      </c>
      <c r="J3068" s="15">
        <v>45309</v>
      </c>
      <c r="K3068" s="24">
        <v>1322423863</v>
      </c>
      <c r="L3068" s="15">
        <v>45317</v>
      </c>
      <c r="M3068" s="15">
        <v>45322</v>
      </c>
      <c r="N3068" s="26">
        <v>1</v>
      </c>
      <c r="O3068" s="26" t="e">
        <f>VLOOKUP(D3068,quash!A$2:$I$7791,9,FALSE)</f>
        <v>#N/A</v>
      </c>
      <c r="P3068" s="7">
        <v>5000</v>
      </c>
      <c r="Q3068" s="26">
        <v>147</v>
      </c>
      <c r="R3068" s="19">
        <v>0.11226939921536</v>
      </c>
      <c r="S3068" s="93">
        <v>26</v>
      </c>
      <c r="T3068" s="8">
        <v>6000</v>
      </c>
      <c r="U3068" s="4">
        <v>142</v>
      </c>
      <c r="V3068" s="10">
        <v>1503.37</v>
      </c>
      <c r="W3068" s="14" t="s">
        <v>5281</v>
      </c>
      <c r="X3068" s="18">
        <v>0.65097867378964203</v>
      </c>
      <c r="Y3068" s="9">
        <v>3905.8720427378521</v>
      </c>
      <c r="Z3068" s="19">
        <f t="shared" si="779"/>
        <v>-0.34902132621035797</v>
      </c>
      <c r="AA3068" s="25">
        <v>978.66180881513401</v>
      </c>
      <c r="AB3068" s="30">
        <f t="shared" si="780"/>
        <v>670000</v>
      </c>
      <c r="AC3068" s="30">
        <f t="shared" si="793"/>
        <v>8.9552238805970154E-3</v>
      </c>
      <c r="AD3068" s="31">
        <f t="shared" si="794"/>
        <v>1.3164179104477614</v>
      </c>
      <c r="AE3068" s="31">
        <f t="shared" si="795"/>
        <v>1.2716417910447761</v>
      </c>
      <c r="AG3068" s="30">
        <f t="shared" si="781"/>
        <v>6126000</v>
      </c>
      <c r="AH3068" s="30">
        <f t="shared" si="790"/>
        <v>9.7943192948090111E-4</v>
      </c>
      <c r="AI3068" s="31">
        <f t="shared" si="791"/>
        <v>0.14397649363369247</v>
      </c>
      <c r="AJ3068" s="31">
        <f t="shared" si="792"/>
        <v>0.13907933398628797</v>
      </c>
      <c r="AK3068" s="30">
        <f>IF(W3068="si",($S3068*'COSTOS DE CREDITOS'!$C$27)/DATA!$G3068,"")</f>
        <v>107.09860810633695</v>
      </c>
      <c r="AL3068" s="90">
        <f>IF(W3068="si",'COSTOS DE CREDITOS'!$C$35,"")</f>
        <v>20.421138461538462</v>
      </c>
      <c r="AM3068" s="30">
        <f t="shared" si="785"/>
        <v>600</v>
      </c>
      <c r="AN3068" s="30">
        <f t="shared" si="786"/>
        <v>2094.1279572621479</v>
      </c>
      <c r="AO3068" s="30">
        <f t="shared" si="787"/>
        <v>2821.6477038300236</v>
      </c>
      <c r="AP3068" s="30">
        <f t="shared" si="788"/>
        <v>-1842.9858950148896</v>
      </c>
      <c r="AQ3068" s="19">
        <f t="shared" si="789"/>
        <v>-1.8831693220420984</v>
      </c>
    </row>
    <row r="3069" spans="1:43" x14ac:dyDescent="0.2">
      <c r="A3069" s="23" t="s">
        <v>5665</v>
      </c>
      <c r="B3069" s="6" t="s">
        <v>5682</v>
      </c>
      <c r="C3069" s="6" t="s">
        <v>5670</v>
      </c>
      <c r="D3069" s="4">
        <v>175813</v>
      </c>
      <c r="E3069" s="4">
        <v>176081</v>
      </c>
      <c r="F3069" s="5" t="s">
        <v>655</v>
      </c>
      <c r="G3069" s="2">
        <v>5</v>
      </c>
      <c r="H3069" s="4">
        <v>176089</v>
      </c>
      <c r="I3069" s="5" t="s">
        <v>3838</v>
      </c>
      <c r="J3069" s="15">
        <v>45314</v>
      </c>
      <c r="K3069" s="24">
        <v>1325399212</v>
      </c>
      <c r="L3069" s="15">
        <v>45317</v>
      </c>
      <c r="M3069" s="15">
        <v>45322</v>
      </c>
      <c r="N3069" s="26">
        <v>1</v>
      </c>
      <c r="O3069" s="26" t="e">
        <f>VLOOKUP(D3069,quash!A$2:$I$7791,9,FALSE)</f>
        <v>#N/A</v>
      </c>
      <c r="P3069" s="7">
        <v>10000</v>
      </c>
      <c r="Q3069" s="26">
        <v>110</v>
      </c>
      <c r="R3069" s="19">
        <v>3.11605023919212E-2</v>
      </c>
      <c r="S3069" s="26">
        <v>16</v>
      </c>
      <c r="T3069" s="8">
        <v>10000</v>
      </c>
      <c r="U3069" s="4">
        <v>142</v>
      </c>
      <c r="V3069" s="10">
        <v>2510.34</v>
      </c>
      <c r="W3069" s="14" t="s">
        <v>5281</v>
      </c>
      <c r="X3069" s="18">
        <v>1</v>
      </c>
      <c r="Y3069" s="9">
        <v>10000</v>
      </c>
      <c r="Z3069" s="19">
        <f t="shared" si="779"/>
        <v>0</v>
      </c>
      <c r="AA3069" s="25">
        <v>2510.34</v>
      </c>
      <c r="AB3069" s="30">
        <f t="shared" si="780"/>
        <v>670000</v>
      </c>
      <c r="AC3069" s="30">
        <f t="shared" si="793"/>
        <v>1.4925373134328358E-2</v>
      </c>
      <c r="AD3069" s="31">
        <f t="shared" si="794"/>
        <v>1.6417910447761195</v>
      </c>
      <c r="AE3069" s="31">
        <f t="shared" si="795"/>
        <v>2.1194029850746268</v>
      </c>
      <c r="AG3069" s="30">
        <f t="shared" si="781"/>
        <v>6126000</v>
      </c>
      <c r="AH3069" s="30">
        <f t="shared" si="790"/>
        <v>1.632386549134835E-3</v>
      </c>
      <c r="AI3069" s="31">
        <f t="shared" si="791"/>
        <v>0.17956252040483187</v>
      </c>
      <c r="AJ3069" s="31">
        <f t="shared" si="792"/>
        <v>0.23179888997714657</v>
      </c>
      <c r="AK3069" s="30">
        <f>IF(W3069="si",($S3069*'COSTOS DE CREDITOS'!$C$27)/DATA!$G3069,"")</f>
        <v>65.906835757745824</v>
      </c>
      <c r="AL3069" s="90">
        <f>IF(W3069="si",'COSTOS DE CREDITOS'!$C$35,"")</f>
        <v>20.421138461538462</v>
      </c>
      <c r="AM3069" s="30">
        <f t="shared" si="785"/>
        <v>615.38461538461547</v>
      </c>
      <c r="AN3069" s="30">
        <f t="shared" si="786"/>
        <v>0</v>
      </c>
      <c r="AO3069" s="30">
        <f t="shared" si="787"/>
        <v>701.7125896038998</v>
      </c>
      <c r="AP3069" s="30">
        <f t="shared" si="788"/>
        <v>1808.6274103961005</v>
      </c>
      <c r="AQ3069" s="19">
        <f t="shared" si="789"/>
        <v>0.72047109570659762</v>
      </c>
    </row>
    <row r="3070" spans="1:43" x14ac:dyDescent="0.2">
      <c r="A3070" s="23" t="s">
        <v>5665</v>
      </c>
      <c r="B3070" s="6" t="s">
        <v>5672</v>
      </c>
      <c r="C3070" s="6" t="s">
        <v>5667</v>
      </c>
      <c r="D3070" s="4">
        <v>175721</v>
      </c>
      <c r="E3070" s="4">
        <v>175980</v>
      </c>
      <c r="F3070" s="5" t="s">
        <v>254</v>
      </c>
      <c r="G3070" s="2">
        <v>5</v>
      </c>
      <c r="H3070" s="4">
        <v>176060</v>
      </c>
      <c r="I3070" s="5" t="s">
        <v>3839</v>
      </c>
      <c r="J3070" s="15">
        <v>45316</v>
      </c>
      <c r="K3070" s="24">
        <v>1324506000</v>
      </c>
      <c r="L3070" s="15">
        <v>45317</v>
      </c>
      <c r="M3070" s="15">
        <v>45322</v>
      </c>
      <c r="N3070" s="26">
        <v>1</v>
      </c>
      <c r="O3070" s="26" t="e">
        <f>VLOOKUP(D3070,quash!A$2:$I$7791,9,FALSE)</f>
        <v>#N/A</v>
      </c>
      <c r="P3070" s="7">
        <v>5000</v>
      </c>
      <c r="Q3070" s="26">
        <v>147</v>
      </c>
      <c r="R3070" s="19">
        <v>0.11226939921535857</v>
      </c>
      <c r="S3070" s="26">
        <v>16</v>
      </c>
      <c r="T3070" s="8">
        <v>6000</v>
      </c>
      <c r="U3070" s="4">
        <v>142</v>
      </c>
      <c r="V3070" s="10">
        <v>1503.37</v>
      </c>
      <c r="W3070" s="14" t="s">
        <v>5281</v>
      </c>
      <c r="X3070" s="18">
        <v>1</v>
      </c>
      <c r="Y3070" s="9">
        <v>6000</v>
      </c>
      <c r="Z3070" s="19">
        <f t="shared" si="779"/>
        <v>0</v>
      </c>
      <c r="AA3070" s="25">
        <v>1503.37</v>
      </c>
      <c r="AB3070" s="30">
        <f t="shared" si="780"/>
        <v>670000</v>
      </c>
      <c r="AC3070" s="30">
        <f t="shared" si="793"/>
        <v>8.9552238805970154E-3</v>
      </c>
      <c r="AD3070" s="31">
        <f t="shared" si="794"/>
        <v>1.3164179104477614</v>
      </c>
      <c r="AE3070" s="31">
        <f t="shared" si="795"/>
        <v>1.2716417910447761</v>
      </c>
      <c r="AG3070" s="30">
        <f t="shared" si="781"/>
        <v>6126000</v>
      </c>
      <c r="AH3070" s="30">
        <f t="shared" si="790"/>
        <v>9.7943192948090111E-4</v>
      </c>
      <c r="AI3070" s="31">
        <f t="shared" si="791"/>
        <v>0.14397649363369247</v>
      </c>
      <c r="AJ3070" s="31">
        <f t="shared" si="792"/>
        <v>0.13907933398628797</v>
      </c>
      <c r="AK3070" s="30">
        <f>IF(W3070="si",($S3070*'COSTOS DE CREDITOS'!$C$27)/DATA!$G3070,"")</f>
        <v>65.906835757745824</v>
      </c>
      <c r="AL3070" s="90">
        <f>IF(W3070="si",'COSTOS DE CREDITOS'!$C$35,"")</f>
        <v>20.421138461538462</v>
      </c>
      <c r="AM3070" s="30">
        <f t="shared" si="785"/>
        <v>369.23076923076923</v>
      </c>
      <c r="AN3070" s="30">
        <f t="shared" si="786"/>
        <v>0</v>
      </c>
      <c r="AO3070" s="30">
        <f t="shared" si="787"/>
        <v>455.5587434500535</v>
      </c>
      <c r="AP3070" s="30">
        <f t="shared" si="788"/>
        <v>1047.8112565499464</v>
      </c>
      <c r="AQ3070" s="19">
        <f t="shared" si="789"/>
        <v>0.69697496727348984</v>
      </c>
    </row>
    <row r="3071" spans="1:43" x14ac:dyDescent="0.2">
      <c r="A3071" s="23" t="s">
        <v>5665</v>
      </c>
      <c r="B3071" s="6" t="s">
        <v>5684</v>
      </c>
      <c r="C3071" s="6" t="s">
        <v>5667</v>
      </c>
      <c r="D3071" s="4">
        <v>175460</v>
      </c>
      <c r="E3071" s="4">
        <v>175688</v>
      </c>
      <c r="F3071" s="5" t="s">
        <v>2011</v>
      </c>
      <c r="G3071" s="2">
        <v>5</v>
      </c>
      <c r="H3071" s="4">
        <v>175696</v>
      </c>
      <c r="I3071" s="5" t="s">
        <v>3840</v>
      </c>
      <c r="J3071" s="15">
        <v>45309</v>
      </c>
      <c r="K3071" s="24">
        <v>1322482176</v>
      </c>
      <c r="L3071" s="15">
        <v>45316</v>
      </c>
      <c r="M3071" s="15">
        <v>45322</v>
      </c>
      <c r="N3071" s="26">
        <v>1</v>
      </c>
      <c r="O3071" s="26" t="e">
        <f>VLOOKUP(D3071,quash!A$2:$I$7791,9,FALSE)</f>
        <v>#N/A</v>
      </c>
      <c r="P3071" s="7">
        <v>10000</v>
      </c>
      <c r="Q3071" s="26">
        <v>132</v>
      </c>
      <c r="R3071" s="19">
        <v>5.8283715876113903E-2</v>
      </c>
      <c r="S3071" s="26">
        <v>16</v>
      </c>
      <c r="T3071" s="8">
        <v>7000</v>
      </c>
      <c r="U3071" s="4">
        <v>142</v>
      </c>
      <c r="V3071" s="10">
        <v>1758.65</v>
      </c>
      <c r="W3071" s="14" t="s">
        <v>5281</v>
      </c>
      <c r="X3071" s="18">
        <v>1</v>
      </c>
      <c r="Y3071" s="9">
        <v>7000</v>
      </c>
      <c r="Z3071" s="19">
        <f t="shared" si="779"/>
        <v>0</v>
      </c>
      <c r="AA3071" s="25">
        <v>1758.65</v>
      </c>
      <c r="AB3071" s="30">
        <f t="shared" si="780"/>
        <v>670000</v>
      </c>
      <c r="AC3071" s="30">
        <f t="shared" si="793"/>
        <v>1.0447761194029851E-2</v>
      </c>
      <c r="AD3071" s="31">
        <f t="shared" si="794"/>
        <v>1.3791044776119403</v>
      </c>
      <c r="AE3071" s="31">
        <f t="shared" si="795"/>
        <v>1.4835820895522389</v>
      </c>
      <c r="AG3071" s="30">
        <f t="shared" si="781"/>
        <v>6126000</v>
      </c>
      <c r="AH3071" s="30">
        <f t="shared" si="790"/>
        <v>1.1426705843943846E-3</v>
      </c>
      <c r="AI3071" s="31">
        <f t="shared" si="791"/>
        <v>0.15083251714005877</v>
      </c>
      <c r="AJ3071" s="31">
        <f t="shared" si="792"/>
        <v>0.16225922298400261</v>
      </c>
      <c r="AK3071" s="30">
        <f>IF(W3071="si",($S3071*'COSTOS DE CREDITOS'!$C$27)/DATA!$G3071,"")</f>
        <v>65.906835757745824</v>
      </c>
      <c r="AL3071" s="90">
        <f>IF(W3071="si",'COSTOS DE CREDITOS'!$C$35,"")</f>
        <v>20.421138461538462</v>
      </c>
      <c r="AM3071" s="30">
        <f t="shared" si="785"/>
        <v>430.76923076923077</v>
      </c>
      <c r="AN3071" s="30">
        <f t="shared" si="786"/>
        <v>0</v>
      </c>
      <c r="AO3071" s="30">
        <f t="shared" si="787"/>
        <v>517.09720498851505</v>
      </c>
      <c r="AP3071" s="30">
        <f t="shared" si="788"/>
        <v>1241.5527950114852</v>
      </c>
      <c r="AQ3071" s="19">
        <f t="shared" si="789"/>
        <v>0.70596923493104657</v>
      </c>
    </row>
    <row r="3072" spans="1:43" x14ac:dyDescent="0.2">
      <c r="A3072" s="23" t="s">
        <v>5665</v>
      </c>
      <c r="B3072" s="6" t="s">
        <v>5678</v>
      </c>
      <c r="C3072" s="6" t="s">
        <v>5670</v>
      </c>
      <c r="D3072" s="4">
        <v>175989</v>
      </c>
      <c r="E3072" s="4">
        <v>176045</v>
      </c>
      <c r="F3072" s="5" t="s">
        <v>561</v>
      </c>
      <c r="G3072" s="2">
        <v>6</v>
      </c>
      <c r="H3072" s="4">
        <v>176066</v>
      </c>
      <c r="I3072" s="5" t="s">
        <v>3841</v>
      </c>
      <c r="J3072" s="15">
        <v>45315</v>
      </c>
      <c r="K3072" s="24">
        <v>1326856641</v>
      </c>
      <c r="L3072" s="15">
        <v>45317</v>
      </c>
      <c r="M3072" s="15">
        <v>45322</v>
      </c>
      <c r="N3072" s="26">
        <v>1</v>
      </c>
      <c r="O3072" s="26" t="e">
        <f>VLOOKUP(D3072,quash!A$2:$I$7791,9,FALSE)</f>
        <v>#N/A</v>
      </c>
      <c r="P3072" s="7">
        <v>10000</v>
      </c>
      <c r="Q3072" s="26">
        <v>90</v>
      </c>
      <c r="R3072" s="19">
        <v>5.9818464604665302E-3</v>
      </c>
      <c r="S3072" s="26">
        <v>16</v>
      </c>
      <c r="T3072" s="8">
        <v>6000</v>
      </c>
      <c r="U3072" s="4">
        <v>142</v>
      </c>
      <c r="V3072" s="10">
        <v>1503.37</v>
      </c>
      <c r="W3072" s="14" t="s">
        <v>5281</v>
      </c>
      <c r="X3072" s="18">
        <v>1</v>
      </c>
      <c r="Y3072" s="9">
        <v>6000</v>
      </c>
      <c r="Z3072" s="19">
        <f t="shared" si="779"/>
        <v>0</v>
      </c>
      <c r="AA3072" s="25">
        <v>1503.37</v>
      </c>
      <c r="AB3072" s="30">
        <f t="shared" si="780"/>
        <v>670000</v>
      </c>
      <c r="AC3072" s="30">
        <f t="shared" si="793"/>
        <v>8.9552238805970154E-3</v>
      </c>
      <c r="AD3072" s="31">
        <f t="shared" si="794"/>
        <v>0.80597014925373134</v>
      </c>
      <c r="AE3072" s="31">
        <f t="shared" si="795"/>
        <v>1.2716417910447761</v>
      </c>
      <c r="AG3072" s="30">
        <f t="shared" si="781"/>
        <v>6126000</v>
      </c>
      <c r="AH3072" s="30">
        <f t="shared" si="790"/>
        <v>9.7943192948090111E-4</v>
      </c>
      <c r="AI3072" s="31">
        <f t="shared" si="791"/>
        <v>8.8148873653281098E-2</v>
      </c>
      <c r="AJ3072" s="31">
        <f t="shared" si="792"/>
        <v>0.13907933398628797</v>
      </c>
      <c r="AK3072" s="30">
        <f>IF(W3072="si",($S3072*'COSTOS DE CREDITOS'!$C$27)/DATA!$G3072,"")</f>
        <v>54.922363131454851</v>
      </c>
      <c r="AL3072" s="90">
        <f>IF(W3072="si",'COSTOS DE CREDITOS'!$C$35,"")</f>
        <v>20.421138461538462</v>
      </c>
      <c r="AM3072" s="30">
        <f t="shared" si="785"/>
        <v>369.23076923076923</v>
      </c>
      <c r="AN3072" s="30">
        <f t="shared" si="786"/>
        <v>0</v>
      </c>
      <c r="AO3072" s="30">
        <f t="shared" si="787"/>
        <v>444.5742708237625</v>
      </c>
      <c r="AP3072" s="30">
        <f t="shared" si="788"/>
        <v>1058.7957291762373</v>
      </c>
      <c r="AQ3072" s="19">
        <f t="shared" si="789"/>
        <v>0.70428153360532497</v>
      </c>
    </row>
    <row r="3073" spans="1:43" x14ac:dyDescent="0.2">
      <c r="A3073" s="23" t="s">
        <v>5665</v>
      </c>
      <c r="B3073" s="6" t="s">
        <v>5678</v>
      </c>
      <c r="C3073" s="6" t="s">
        <v>5670</v>
      </c>
      <c r="D3073" s="4">
        <v>175898</v>
      </c>
      <c r="E3073" s="4">
        <v>176045</v>
      </c>
      <c r="F3073" s="5" t="s">
        <v>561</v>
      </c>
      <c r="G3073" s="2">
        <v>6</v>
      </c>
      <c r="H3073" s="4">
        <v>176068</v>
      </c>
      <c r="I3073" s="5" t="s">
        <v>3842</v>
      </c>
      <c r="J3073" s="15">
        <v>45316</v>
      </c>
      <c r="K3073" s="24">
        <v>1326066365</v>
      </c>
      <c r="L3073" s="15">
        <v>45317</v>
      </c>
      <c r="M3073" s="15">
        <v>45322</v>
      </c>
      <c r="N3073" s="26">
        <v>1</v>
      </c>
      <c r="O3073" s="26" t="e">
        <f>VLOOKUP(D3073,quash!A$2:$I$7791,9,FALSE)</f>
        <v>#N/A</v>
      </c>
      <c r="P3073" s="7">
        <v>10000</v>
      </c>
      <c r="Q3073" s="26">
        <v>110</v>
      </c>
      <c r="R3073" s="19">
        <v>3.3220596517330399E-2</v>
      </c>
      <c r="S3073" s="26">
        <v>16</v>
      </c>
      <c r="T3073" s="8">
        <v>6000</v>
      </c>
      <c r="U3073" s="4">
        <v>142</v>
      </c>
      <c r="V3073" s="10">
        <v>1503.37</v>
      </c>
      <c r="W3073" s="14" t="s">
        <v>5281</v>
      </c>
      <c r="X3073" s="18">
        <v>1</v>
      </c>
      <c r="Y3073" s="9">
        <v>6000</v>
      </c>
      <c r="Z3073" s="19">
        <f t="shared" si="779"/>
        <v>0</v>
      </c>
      <c r="AA3073" s="25">
        <v>1503.37</v>
      </c>
      <c r="AB3073" s="30">
        <f t="shared" si="780"/>
        <v>670000</v>
      </c>
      <c r="AC3073" s="30">
        <f t="shared" si="793"/>
        <v>8.9552238805970154E-3</v>
      </c>
      <c r="AD3073" s="31">
        <f t="shared" si="794"/>
        <v>0.98507462686567171</v>
      </c>
      <c r="AE3073" s="31">
        <f t="shared" si="795"/>
        <v>1.2716417910447761</v>
      </c>
      <c r="AG3073" s="30">
        <f t="shared" si="781"/>
        <v>6126000</v>
      </c>
      <c r="AH3073" s="30">
        <f t="shared" si="790"/>
        <v>9.7943192948090111E-4</v>
      </c>
      <c r="AI3073" s="31">
        <f t="shared" si="791"/>
        <v>0.10773751224289912</v>
      </c>
      <c r="AJ3073" s="31">
        <f t="shared" si="792"/>
        <v>0.13907933398628797</v>
      </c>
      <c r="AK3073" s="30">
        <f>IF(W3073="si",($S3073*'COSTOS DE CREDITOS'!$C$27)/DATA!$G3073,"")</f>
        <v>54.922363131454851</v>
      </c>
      <c r="AL3073" s="90">
        <f>IF(W3073="si",'COSTOS DE CREDITOS'!$C$35,"")</f>
        <v>20.421138461538462</v>
      </c>
      <c r="AM3073" s="30">
        <f t="shared" si="785"/>
        <v>369.23076923076923</v>
      </c>
      <c r="AN3073" s="30">
        <f t="shared" si="786"/>
        <v>0</v>
      </c>
      <c r="AO3073" s="30">
        <f t="shared" si="787"/>
        <v>444.5742708237625</v>
      </c>
      <c r="AP3073" s="30">
        <f t="shared" si="788"/>
        <v>1058.7957291762373</v>
      </c>
      <c r="AQ3073" s="19">
        <f t="shared" si="789"/>
        <v>0.70428153360532497</v>
      </c>
    </row>
    <row r="3074" spans="1:43" x14ac:dyDescent="0.2">
      <c r="A3074" s="23" t="s">
        <v>5665</v>
      </c>
      <c r="B3074" s="6" t="s">
        <v>5678</v>
      </c>
      <c r="C3074" s="6" t="s">
        <v>5670</v>
      </c>
      <c r="D3074" s="4">
        <v>175986</v>
      </c>
      <c r="E3074" s="4">
        <v>176045</v>
      </c>
      <c r="F3074" s="5" t="s">
        <v>561</v>
      </c>
      <c r="G3074" s="2">
        <v>6</v>
      </c>
      <c r="H3074" s="4">
        <v>176071</v>
      </c>
      <c r="I3074" s="5" t="s">
        <v>3843</v>
      </c>
      <c r="J3074" s="15" t="s">
        <v>5688</v>
      </c>
      <c r="K3074" s="24" t="s">
        <v>5688</v>
      </c>
      <c r="L3074" s="15">
        <v>45317</v>
      </c>
      <c r="M3074" s="15">
        <v>45322</v>
      </c>
      <c r="N3074" s="26">
        <v>1</v>
      </c>
      <c r="O3074" s="26" t="e">
        <f>VLOOKUP(D3074,quash!A$2:$I$7791,9,FALSE)</f>
        <v>#N/A</v>
      </c>
      <c r="P3074" s="7">
        <v>10000</v>
      </c>
      <c r="Q3074" s="26">
        <v>111</v>
      </c>
      <c r="R3074" s="19">
        <v>3.3220596517330413E-2</v>
      </c>
      <c r="S3074" s="26">
        <v>16</v>
      </c>
      <c r="T3074" s="8">
        <v>6000</v>
      </c>
      <c r="U3074" s="4">
        <v>142</v>
      </c>
      <c r="V3074" s="10">
        <v>1503.37</v>
      </c>
      <c r="W3074" s="14" t="s">
        <v>5281</v>
      </c>
      <c r="X3074" s="18">
        <v>1</v>
      </c>
      <c r="Y3074" s="9">
        <v>6000</v>
      </c>
      <c r="Z3074" s="19">
        <f t="shared" ref="Z3074:Z3137" si="796">Y3074/T3074-1</f>
        <v>0</v>
      </c>
      <c r="AA3074" s="25">
        <v>1503.37</v>
      </c>
      <c r="AB3074" s="30">
        <f t="shared" ref="AB3074:AB3137" si="797">SUMIFS($T:$T,$M:$M,$M3074,$O:$O,$O3074)</f>
        <v>670000</v>
      </c>
      <c r="AC3074" s="30">
        <f t="shared" si="793"/>
        <v>8.9552238805970154E-3</v>
      </c>
      <c r="AD3074" s="31">
        <f t="shared" si="794"/>
        <v>0.99402985074626871</v>
      </c>
      <c r="AE3074" s="31">
        <f t="shared" si="795"/>
        <v>1.2716417910447761</v>
      </c>
      <c r="AG3074" s="30">
        <f t="shared" ref="AG3074:AG3137" si="798">SUMIFS($T:$T,$O:$O,$O3074,$N:$N,1)</f>
        <v>6126000</v>
      </c>
      <c r="AH3074" s="30">
        <f t="shared" si="790"/>
        <v>9.7943192948090111E-4</v>
      </c>
      <c r="AI3074" s="31">
        <f t="shared" si="791"/>
        <v>0.10871694417238002</v>
      </c>
      <c r="AJ3074" s="31">
        <f t="shared" si="792"/>
        <v>0.13907933398628797</v>
      </c>
      <c r="AK3074" s="30">
        <f>IF(W3074="si",($S3074*'COSTOS DE CREDITOS'!$C$27)/DATA!$G3074,"")</f>
        <v>54.922363131454851</v>
      </c>
      <c r="AL3074" s="90">
        <f>IF(W3074="si",'COSTOS DE CREDITOS'!$C$35,"")</f>
        <v>20.421138461538462</v>
      </c>
      <c r="AM3074" s="30">
        <f t="shared" si="785"/>
        <v>369.23076923076923</v>
      </c>
      <c r="AN3074" s="30">
        <f t="shared" si="786"/>
        <v>0</v>
      </c>
      <c r="AO3074" s="30">
        <f t="shared" si="787"/>
        <v>444.5742708237625</v>
      </c>
      <c r="AP3074" s="30">
        <f t="shared" si="788"/>
        <v>1058.7957291762373</v>
      </c>
      <c r="AQ3074" s="19">
        <f t="shared" si="789"/>
        <v>0.70428153360532497</v>
      </c>
    </row>
    <row r="3075" spans="1:43" x14ac:dyDescent="0.2">
      <c r="A3075" s="23" t="s">
        <v>5665</v>
      </c>
      <c r="B3075" s="6" t="s">
        <v>5684</v>
      </c>
      <c r="C3075" s="6" t="s">
        <v>5667</v>
      </c>
      <c r="D3075" s="4">
        <v>175738</v>
      </c>
      <c r="E3075" s="4">
        <v>176119</v>
      </c>
      <c r="F3075" s="5" t="s">
        <v>3844</v>
      </c>
      <c r="G3075" s="2">
        <v>6</v>
      </c>
      <c r="H3075" s="4">
        <v>176120</v>
      </c>
      <c r="I3075" s="5" t="s">
        <v>3845</v>
      </c>
      <c r="J3075" s="15">
        <v>45313</v>
      </c>
      <c r="K3075" s="24">
        <v>1324561063</v>
      </c>
      <c r="L3075" s="15">
        <v>45317</v>
      </c>
      <c r="M3075" s="15">
        <v>45322</v>
      </c>
      <c r="N3075" s="26">
        <v>1</v>
      </c>
      <c r="O3075" s="26" t="e">
        <f>VLOOKUP(D3075,quash!A$2:$I$7791,9,FALSE)</f>
        <v>#N/A</v>
      </c>
      <c r="P3075" s="7">
        <v>5000</v>
      </c>
      <c r="Q3075" s="26">
        <v>147</v>
      </c>
      <c r="R3075" s="19">
        <v>7.9000519063171556E-2</v>
      </c>
      <c r="S3075" s="26">
        <v>16</v>
      </c>
      <c r="T3075" s="8">
        <v>10000</v>
      </c>
      <c r="U3075" s="4">
        <v>142</v>
      </c>
      <c r="V3075" s="10">
        <v>2510.34</v>
      </c>
      <c r="W3075" s="14" t="s">
        <v>5281</v>
      </c>
      <c r="X3075" s="18">
        <v>1</v>
      </c>
      <c r="Y3075" s="9">
        <v>10000</v>
      </c>
      <c r="Z3075" s="19">
        <f t="shared" si="796"/>
        <v>0</v>
      </c>
      <c r="AA3075" s="25">
        <v>2510.34</v>
      </c>
      <c r="AB3075" s="30">
        <f t="shared" si="797"/>
        <v>670000</v>
      </c>
      <c r="AC3075" s="30">
        <f t="shared" si="793"/>
        <v>1.4925373134328358E-2</v>
      </c>
      <c r="AD3075" s="31">
        <f t="shared" si="794"/>
        <v>2.1940298507462686</v>
      </c>
      <c r="AE3075" s="31">
        <f t="shared" si="795"/>
        <v>2.1194029850746268</v>
      </c>
      <c r="AG3075" s="30">
        <f t="shared" si="798"/>
        <v>6126000</v>
      </c>
      <c r="AH3075" s="30">
        <f t="shared" si="790"/>
        <v>1.632386549134835E-3</v>
      </c>
      <c r="AI3075" s="31">
        <f t="shared" si="791"/>
        <v>0.23996082272282074</v>
      </c>
      <c r="AJ3075" s="31">
        <f t="shared" si="792"/>
        <v>0.23179888997714657</v>
      </c>
      <c r="AK3075" s="30">
        <f>IF(W3075="si",($S3075*'COSTOS DE CREDITOS'!$C$27)/DATA!$G3075,"")</f>
        <v>54.922363131454851</v>
      </c>
      <c r="AL3075" s="90">
        <f>IF(W3075="si",'COSTOS DE CREDITOS'!$C$35,"")</f>
        <v>20.421138461538462</v>
      </c>
      <c r="AM3075" s="30">
        <f t="shared" ref="AM3075:AM3138" si="799">IF(W3075="si",(20%/52*$S3075)*$T3075,"")</f>
        <v>615.38461538461547</v>
      </c>
      <c r="AN3075" s="30">
        <f t="shared" ref="AN3075:AN3138" si="800">IF(W3075="SI",T3075-Y3075,"")</f>
        <v>0</v>
      </c>
      <c r="AO3075" s="30">
        <f t="shared" ref="AO3075:AO3138" si="801">SUM(AK3075:AN3075)</f>
        <v>690.72811697760881</v>
      </c>
      <c r="AP3075" s="30">
        <f t="shared" ref="AP3075:AP3138" si="802">AA3075-AO3075</f>
        <v>1819.6118830223913</v>
      </c>
      <c r="AQ3075" s="19">
        <f t="shared" ref="AQ3075:AQ3138" si="803">IFERROR(AP3075/AA3075,"")</f>
        <v>0.72484678689834492</v>
      </c>
    </row>
    <row r="3076" spans="1:43" x14ac:dyDescent="0.2">
      <c r="A3076" s="23" t="s">
        <v>5665</v>
      </c>
      <c r="B3076" s="6" t="s">
        <v>5684</v>
      </c>
      <c r="C3076" s="6" t="s">
        <v>5667</v>
      </c>
      <c r="D3076" s="4">
        <v>175450</v>
      </c>
      <c r="E3076" s="4">
        <v>176119</v>
      </c>
      <c r="F3076" s="5" t="s">
        <v>3844</v>
      </c>
      <c r="G3076" s="2">
        <v>6</v>
      </c>
      <c r="H3076" s="4">
        <v>176121</v>
      </c>
      <c r="I3076" s="5" t="s">
        <v>3846</v>
      </c>
      <c r="J3076" s="15">
        <v>45309</v>
      </c>
      <c r="K3076" s="24">
        <v>1322480972</v>
      </c>
      <c r="L3076" s="15">
        <v>45317</v>
      </c>
      <c r="M3076" s="15">
        <v>45322</v>
      </c>
      <c r="N3076" s="26">
        <v>1</v>
      </c>
      <c r="O3076" s="26">
        <f>VLOOKUP(D3076,quash!A$2:$I$7791,9,FALSE)</f>
        <v>2</v>
      </c>
      <c r="P3076" s="7">
        <v>10000</v>
      </c>
      <c r="Q3076" s="26">
        <v>147</v>
      </c>
      <c r="R3076" s="19">
        <v>7.9000519063170294E-2</v>
      </c>
      <c r="S3076" s="26">
        <v>16</v>
      </c>
      <c r="T3076" s="8">
        <v>10000</v>
      </c>
      <c r="U3076" s="4">
        <v>142</v>
      </c>
      <c r="V3076" s="10">
        <v>2510.34</v>
      </c>
      <c r="W3076" s="14" t="s">
        <v>5281</v>
      </c>
      <c r="X3076" s="18">
        <v>1</v>
      </c>
      <c r="Y3076" s="9">
        <v>10000</v>
      </c>
      <c r="Z3076" s="19">
        <f t="shared" si="796"/>
        <v>0</v>
      </c>
      <c r="AA3076" s="25">
        <v>2510.34</v>
      </c>
      <c r="AB3076" s="30">
        <f t="shared" si="797"/>
        <v>97000</v>
      </c>
      <c r="AC3076" s="30">
        <f t="shared" si="793"/>
        <v>0.10309278350515463</v>
      </c>
      <c r="AD3076" s="31">
        <f t="shared" si="794"/>
        <v>15.154639175257731</v>
      </c>
      <c r="AE3076" s="31">
        <f t="shared" si="795"/>
        <v>14.639175257731958</v>
      </c>
      <c r="AG3076" s="30">
        <f t="shared" si="798"/>
        <v>1695000</v>
      </c>
      <c r="AH3076" s="30">
        <f t="shared" si="790"/>
        <v>5.8997050147492625E-3</v>
      </c>
      <c r="AI3076" s="31">
        <f t="shared" si="791"/>
        <v>0.86725663716814161</v>
      </c>
      <c r="AJ3076" s="31">
        <f t="shared" si="792"/>
        <v>0.83775811209439532</v>
      </c>
      <c r="AK3076" s="30">
        <f>IF(W3076="si",($S3076*'COSTOS DE CREDITOS'!$C$27)/DATA!$G3076,"")</f>
        <v>54.922363131454851</v>
      </c>
      <c r="AL3076" s="90">
        <f>IF(W3076="si",'COSTOS DE CREDITOS'!$C$35,"")</f>
        <v>20.421138461538462</v>
      </c>
      <c r="AM3076" s="30">
        <f t="shared" si="799"/>
        <v>615.38461538461547</v>
      </c>
      <c r="AN3076" s="30">
        <f t="shared" si="800"/>
        <v>0</v>
      </c>
      <c r="AO3076" s="30">
        <f t="shared" si="801"/>
        <v>690.72811697760881</v>
      </c>
      <c r="AP3076" s="30">
        <f t="shared" si="802"/>
        <v>1819.6118830223913</v>
      </c>
      <c r="AQ3076" s="19">
        <f t="shared" si="803"/>
        <v>0.72484678689834492</v>
      </c>
    </row>
    <row r="3077" spans="1:43" x14ac:dyDescent="0.2">
      <c r="A3077" s="23" t="s">
        <v>5665</v>
      </c>
      <c r="B3077" s="6" t="s">
        <v>5684</v>
      </c>
      <c r="C3077" s="6" t="s">
        <v>5667</v>
      </c>
      <c r="D3077" s="4">
        <v>175906</v>
      </c>
      <c r="E3077" s="4">
        <v>176119</v>
      </c>
      <c r="F3077" s="5" t="s">
        <v>3844</v>
      </c>
      <c r="G3077" s="2">
        <v>6</v>
      </c>
      <c r="H3077" s="4">
        <v>176122</v>
      </c>
      <c r="I3077" s="5" t="s">
        <v>3847</v>
      </c>
      <c r="J3077" s="15">
        <v>45314</v>
      </c>
      <c r="K3077" s="24">
        <v>1326088926</v>
      </c>
      <c r="L3077" s="15">
        <v>45317</v>
      </c>
      <c r="M3077" s="15">
        <v>45322</v>
      </c>
      <c r="N3077" s="26">
        <v>1</v>
      </c>
      <c r="O3077" s="26">
        <f>VLOOKUP(D3077,quash!A$2:$I$7791,9,FALSE)</f>
        <v>1</v>
      </c>
      <c r="P3077" s="7">
        <v>5000</v>
      </c>
      <c r="Q3077" s="26">
        <v>147</v>
      </c>
      <c r="R3077" s="19">
        <v>0.11226939921536</v>
      </c>
      <c r="S3077" s="26">
        <v>16</v>
      </c>
      <c r="T3077" s="8">
        <v>7000</v>
      </c>
      <c r="U3077" s="4">
        <v>142</v>
      </c>
      <c r="V3077" s="10">
        <v>1758.65</v>
      </c>
      <c r="W3077" s="14" t="s">
        <v>5281</v>
      </c>
      <c r="X3077" s="18">
        <v>1</v>
      </c>
      <c r="Y3077" s="9">
        <v>7000</v>
      </c>
      <c r="Z3077" s="19">
        <f t="shared" si="796"/>
        <v>0</v>
      </c>
      <c r="AA3077" s="25">
        <v>1758.65</v>
      </c>
      <c r="AB3077" s="30">
        <f t="shared" si="797"/>
        <v>83000</v>
      </c>
      <c r="AC3077" s="30">
        <f t="shared" si="793"/>
        <v>8.4337349397590355E-2</v>
      </c>
      <c r="AD3077" s="31">
        <f t="shared" si="794"/>
        <v>12.397590361445783</v>
      </c>
      <c r="AE3077" s="31">
        <f t="shared" si="795"/>
        <v>11.975903614457831</v>
      </c>
      <c r="AG3077" s="30">
        <f t="shared" si="798"/>
        <v>2427000</v>
      </c>
      <c r="AH3077" s="30">
        <f t="shared" si="790"/>
        <v>2.88421920065925E-3</v>
      </c>
      <c r="AI3077" s="31">
        <f t="shared" si="791"/>
        <v>0.42398022249690975</v>
      </c>
      <c r="AJ3077" s="31">
        <f t="shared" si="792"/>
        <v>0.40955912649361348</v>
      </c>
      <c r="AK3077" s="30">
        <f>IF(W3077="si",($S3077*'COSTOS DE CREDITOS'!$C$27)/DATA!$G3077,"")</f>
        <v>54.922363131454851</v>
      </c>
      <c r="AL3077" s="90">
        <f>IF(W3077="si",'COSTOS DE CREDITOS'!$C$35,"")</f>
        <v>20.421138461538462</v>
      </c>
      <c r="AM3077" s="30">
        <f t="shared" si="799"/>
        <v>430.76923076923077</v>
      </c>
      <c r="AN3077" s="30">
        <f t="shared" si="800"/>
        <v>0</v>
      </c>
      <c r="AO3077" s="30">
        <f t="shared" si="801"/>
        <v>506.11273236222405</v>
      </c>
      <c r="AP3077" s="30">
        <f t="shared" si="802"/>
        <v>1252.537267637776</v>
      </c>
      <c r="AQ3077" s="19">
        <f t="shared" si="803"/>
        <v>0.71221520350142209</v>
      </c>
    </row>
    <row r="3078" spans="1:43" x14ac:dyDescent="0.2">
      <c r="A3078" s="23" t="s">
        <v>5665</v>
      </c>
      <c r="B3078" s="6" t="s">
        <v>5684</v>
      </c>
      <c r="C3078" s="6" t="s">
        <v>5667</v>
      </c>
      <c r="D3078" s="4">
        <v>176064</v>
      </c>
      <c r="E3078" s="4">
        <v>176119</v>
      </c>
      <c r="F3078" s="5" t="s">
        <v>3844</v>
      </c>
      <c r="G3078" s="2">
        <v>6</v>
      </c>
      <c r="H3078" s="4">
        <v>176123</v>
      </c>
      <c r="I3078" s="5" t="s">
        <v>3848</v>
      </c>
      <c r="J3078" s="15">
        <v>45316</v>
      </c>
      <c r="K3078" s="24">
        <v>1327453747</v>
      </c>
      <c r="L3078" s="15">
        <v>45317</v>
      </c>
      <c r="M3078" s="15">
        <v>45322</v>
      </c>
      <c r="N3078" s="26">
        <v>1</v>
      </c>
      <c r="O3078" s="26">
        <f>VLOOKUP(D3078,quash!A$2:$I$7791,9,FALSE)</f>
        <v>1</v>
      </c>
      <c r="P3078" s="7">
        <v>10000</v>
      </c>
      <c r="Q3078" s="26">
        <v>147</v>
      </c>
      <c r="R3078" s="19">
        <v>7.9000519063170294E-2</v>
      </c>
      <c r="S3078" s="26">
        <v>16</v>
      </c>
      <c r="T3078" s="8">
        <v>7000</v>
      </c>
      <c r="U3078" s="4">
        <v>142</v>
      </c>
      <c r="V3078" s="10">
        <v>1758.65</v>
      </c>
      <c r="W3078" s="14" t="s">
        <v>5281</v>
      </c>
      <c r="X3078" s="18">
        <v>1</v>
      </c>
      <c r="Y3078" s="9">
        <v>7000</v>
      </c>
      <c r="Z3078" s="19">
        <f t="shared" si="796"/>
        <v>0</v>
      </c>
      <c r="AA3078" s="25">
        <v>1758.65</v>
      </c>
      <c r="AB3078" s="30">
        <f t="shared" si="797"/>
        <v>83000</v>
      </c>
      <c r="AC3078" s="30">
        <f t="shared" si="793"/>
        <v>8.4337349397590355E-2</v>
      </c>
      <c r="AD3078" s="31">
        <f t="shared" si="794"/>
        <v>12.397590361445783</v>
      </c>
      <c r="AE3078" s="31">
        <f t="shared" si="795"/>
        <v>11.975903614457831</v>
      </c>
      <c r="AG3078" s="30">
        <f t="shared" si="798"/>
        <v>2427000</v>
      </c>
      <c r="AH3078" s="30">
        <f t="shared" si="790"/>
        <v>2.88421920065925E-3</v>
      </c>
      <c r="AI3078" s="31">
        <f t="shared" si="791"/>
        <v>0.42398022249690975</v>
      </c>
      <c r="AJ3078" s="31">
        <f t="shared" si="792"/>
        <v>0.40955912649361348</v>
      </c>
      <c r="AK3078" s="30">
        <f>IF(W3078="si",($S3078*'COSTOS DE CREDITOS'!$C$27)/DATA!$G3078,"")</f>
        <v>54.922363131454851</v>
      </c>
      <c r="AL3078" s="90">
        <f>IF(W3078="si",'COSTOS DE CREDITOS'!$C$35,"")</f>
        <v>20.421138461538462</v>
      </c>
      <c r="AM3078" s="30">
        <f t="shared" si="799"/>
        <v>430.76923076923077</v>
      </c>
      <c r="AN3078" s="30">
        <f t="shared" si="800"/>
        <v>0</v>
      </c>
      <c r="AO3078" s="30">
        <f t="shared" si="801"/>
        <v>506.11273236222405</v>
      </c>
      <c r="AP3078" s="30">
        <f t="shared" si="802"/>
        <v>1252.537267637776</v>
      </c>
      <c r="AQ3078" s="19">
        <f t="shared" si="803"/>
        <v>0.71221520350142209</v>
      </c>
    </row>
    <row r="3079" spans="1:43" x14ac:dyDescent="0.2">
      <c r="A3079" s="23" t="s">
        <v>5665</v>
      </c>
      <c r="B3079" s="6" t="s">
        <v>5684</v>
      </c>
      <c r="C3079" s="6" t="s">
        <v>5667</v>
      </c>
      <c r="D3079" s="4">
        <v>175990</v>
      </c>
      <c r="E3079" s="4">
        <v>176119</v>
      </c>
      <c r="F3079" s="5" t="s">
        <v>3844</v>
      </c>
      <c r="G3079" s="2">
        <v>6</v>
      </c>
      <c r="H3079" s="4">
        <v>176124</v>
      </c>
      <c r="I3079" s="5" t="s">
        <v>3849</v>
      </c>
      <c r="J3079" s="15">
        <v>45315</v>
      </c>
      <c r="K3079" s="24">
        <v>1326872775</v>
      </c>
      <c r="L3079" s="15">
        <v>45317</v>
      </c>
      <c r="M3079" s="15">
        <v>45322</v>
      </c>
      <c r="N3079" s="26">
        <v>1</v>
      </c>
      <c r="O3079" s="26">
        <f>VLOOKUP(D3079,quash!A$2:$I$7791,9,FALSE)</f>
        <v>1</v>
      </c>
      <c r="P3079" s="7">
        <v>10000</v>
      </c>
      <c r="Q3079" s="26">
        <v>147</v>
      </c>
      <c r="R3079" s="19">
        <v>7.9000519063170294E-2</v>
      </c>
      <c r="S3079" s="26">
        <v>16</v>
      </c>
      <c r="T3079" s="8">
        <v>8000</v>
      </c>
      <c r="U3079" s="4">
        <v>142</v>
      </c>
      <c r="V3079" s="10">
        <v>2013.74</v>
      </c>
      <c r="W3079" s="14" t="s">
        <v>5281</v>
      </c>
      <c r="X3079" s="18">
        <v>1</v>
      </c>
      <c r="Y3079" s="9">
        <v>8000</v>
      </c>
      <c r="Z3079" s="19">
        <f t="shared" si="796"/>
        <v>0</v>
      </c>
      <c r="AA3079" s="25">
        <v>2013.74</v>
      </c>
      <c r="AB3079" s="30">
        <f t="shared" si="797"/>
        <v>83000</v>
      </c>
      <c r="AC3079" s="30">
        <f t="shared" si="793"/>
        <v>9.6385542168674704E-2</v>
      </c>
      <c r="AD3079" s="31">
        <f t="shared" si="794"/>
        <v>14.168674698795181</v>
      </c>
      <c r="AE3079" s="31">
        <f t="shared" si="795"/>
        <v>13.686746987951809</v>
      </c>
      <c r="AG3079" s="30">
        <f t="shared" si="798"/>
        <v>2427000</v>
      </c>
      <c r="AH3079" s="30">
        <f t="shared" si="790"/>
        <v>3.296250515039143E-3</v>
      </c>
      <c r="AI3079" s="31">
        <f t="shared" si="791"/>
        <v>0.48454882571075403</v>
      </c>
      <c r="AJ3079" s="31">
        <f t="shared" si="792"/>
        <v>0.4680675731355583</v>
      </c>
      <c r="AK3079" s="30">
        <f>IF(W3079="si",($S3079*'COSTOS DE CREDITOS'!$C$27)/DATA!$G3079,"")</f>
        <v>54.922363131454851</v>
      </c>
      <c r="AL3079" s="90">
        <f>IF(W3079="si",'COSTOS DE CREDITOS'!$C$35,"")</f>
        <v>20.421138461538462</v>
      </c>
      <c r="AM3079" s="30">
        <f t="shared" si="799"/>
        <v>492.30769230769232</v>
      </c>
      <c r="AN3079" s="30">
        <f t="shared" si="800"/>
        <v>0</v>
      </c>
      <c r="AO3079" s="30">
        <f t="shared" si="801"/>
        <v>567.6511939006856</v>
      </c>
      <c r="AP3079" s="30">
        <f t="shared" si="802"/>
        <v>1446.0888060993143</v>
      </c>
      <c r="AQ3079" s="19">
        <f t="shared" si="803"/>
        <v>0.71811098061284684</v>
      </c>
    </row>
    <row r="3080" spans="1:43" x14ac:dyDescent="0.2">
      <c r="A3080" s="23" t="s">
        <v>5665</v>
      </c>
      <c r="B3080" s="6" t="s">
        <v>5684</v>
      </c>
      <c r="C3080" s="6" t="s">
        <v>5667</v>
      </c>
      <c r="D3080" s="4">
        <v>176011</v>
      </c>
      <c r="E3080" s="4">
        <v>176119</v>
      </c>
      <c r="F3080" s="5" t="s">
        <v>3844</v>
      </c>
      <c r="G3080" s="2">
        <v>6</v>
      </c>
      <c r="H3080" s="4">
        <v>176125</v>
      </c>
      <c r="I3080" s="5" t="s">
        <v>3850</v>
      </c>
      <c r="J3080" s="15">
        <v>45316</v>
      </c>
      <c r="K3080" s="24">
        <v>1326960400</v>
      </c>
      <c r="L3080" s="15">
        <v>45317</v>
      </c>
      <c r="M3080" s="15">
        <v>45322</v>
      </c>
      <c r="N3080" s="26">
        <v>1</v>
      </c>
      <c r="O3080" s="26">
        <f>VLOOKUP(D3080,quash!A$2:$I$7791,9,FALSE)</f>
        <v>2</v>
      </c>
      <c r="P3080" s="7">
        <v>10000</v>
      </c>
      <c r="Q3080" s="26">
        <v>127</v>
      </c>
      <c r="R3080" s="19">
        <v>5.24391097594855E-2</v>
      </c>
      <c r="S3080" s="26">
        <v>16</v>
      </c>
      <c r="T3080" s="8">
        <v>7000</v>
      </c>
      <c r="U3080" s="4">
        <v>142</v>
      </c>
      <c r="V3080" s="10">
        <v>1758.65</v>
      </c>
      <c r="W3080" s="14" t="s">
        <v>5281</v>
      </c>
      <c r="X3080" s="18">
        <v>1</v>
      </c>
      <c r="Y3080" s="9">
        <v>7000</v>
      </c>
      <c r="Z3080" s="19">
        <f t="shared" si="796"/>
        <v>0</v>
      </c>
      <c r="AA3080" s="25">
        <v>1758.65</v>
      </c>
      <c r="AB3080" s="30">
        <f t="shared" si="797"/>
        <v>97000</v>
      </c>
      <c r="AC3080" s="30">
        <f t="shared" si="793"/>
        <v>7.2164948453608241E-2</v>
      </c>
      <c r="AD3080" s="31">
        <f t="shared" si="794"/>
        <v>9.1649484536082468</v>
      </c>
      <c r="AE3080" s="31">
        <f t="shared" si="795"/>
        <v>10.24742268041237</v>
      </c>
      <c r="AG3080" s="30">
        <f t="shared" si="798"/>
        <v>1695000</v>
      </c>
      <c r="AH3080" s="30">
        <f t="shared" si="790"/>
        <v>4.1297935103244837E-3</v>
      </c>
      <c r="AI3080" s="31">
        <f t="shared" si="791"/>
        <v>0.52448377581120942</v>
      </c>
      <c r="AJ3080" s="31">
        <f t="shared" si="792"/>
        <v>0.58643067846607666</v>
      </c>
      <c r="AK3080" s="30">
        <f>IF(W3080="si",($S3080*'COSTOS DE CREDITOS'!$C$27)/DATA!$G3080,"")</f>
        <v>54.922363131454851</v>
      </c>
      <c r="AL3080" s="90">
        <f>IF(W3080="si",'COSTOS DE CREDITOS'!$C$35,"")</f>
        <v>20.421138461538462</v>
      </c>
      <c r="AM3080" s="30">
        <f t="shared" si="799"/>
        <v>430.76923076923077</v>
      </c>
      <c r="AN3080" s="30">
        <f t="shared" si="800"/>
        <v>0</v>
      </c>
      <c r="AO3080" s="30">
        <f t="shared" si="801"/>
        <v>506.11273236222405</v>
      </c>
      <c r="AP3080" s="30">
        <f t="shared" si="802"/>
        <v>1252.537267637776</v>
      </c>
      <c r="AQ3080" s="19">
        <f t="shared" si="803"/>
        <v>0.71221520350142209</v>
      </c>
    </row>
    <row r="3081" spans="1:43" x14ac:dyDescent="0.2">
      <c r="A3081" s="23" t="s">
        <v>5665</v>
      </c>
      <c r="B3081" s="6" t="s">
        <v>5671</v>
      </c>
      <c r="C3081" s="6" t="s">
        <v>5670</v>
      </c>
      <c r="D3081" s="4">
        <v>175682</v>
      </c>
      <c r="E3081" s="4">
        <v>176074</v>
      </c>
      <c r="F3081" s="5" t="s">
        <v>3851</v>
      </c>
      <c r="G3081" s="2">
        <v>5</v>
      </c>
      <c r="H3081" s="4">
        <v>176077</v>
      </c>
      <c r="I3081" s="5" t="s">
        <v>3852</v>
      </c>
      <c r="J3081" s="15">
        <v>45311</v>
      </c>
      <c r="K3081" s="24">
        <v>1323729252</v>
      </c>
      <c r="L3081" s="15">
        <v>45317</v>
      </c>
      <c r="M3081" s="15">
        <v>45322</v>
      </c>
      <c r="N3081" s="26">
        <v>1</v>
      </c>
      <c r="O3081" s="26" t="e">
        <f>VLOOKUP(D3081,quash!A$2:$I$7791,9,FALSE)</f>
        <v>#N/A</v>
      </c>
      <c r="P3081" s="7">
        <v>10000</v>
      </c>
      <c r="Q3081" s="26">
        <v>147</v>
      </c>
      <c r="R3081" s="19">
        <v>7.9000519063170294E-2</v>
      </c>
      <c r="S3081" s="26">
        <v>16</v>
      </c>
      <c r="T3081" s="8">
        <v>8000</v>
      </c>
      <c r="U3081" s="4">
        <v>115</v>
      </c>
      <c r="V3081" s="10">
        <v>1599.92</v>
      </c>
      <c r="W3081" s="14" t="s">
        <v>5281</v>
      </c>
      <c r="X3081" s="18">
        <v>1</v>
      </c>
      <c r="Y3081" s="9">
        <v>8000</v>
      </c>
      <c r="Z3081" s="19">
        <f t="shared" si="796"/>
        <v>0</v>
      </c>
      <c r="AA3081" s="25">
        <v>1599.92</v>
      </c>
      <c r="AB3081" s="30">
        <f t="shared" si="797"/>
        <v>670000</v>
      </c>
      <c r="AC3081" s="30">
        <f t="shared" si="793"/>
        <v>1.1940298507462687E-2</v>
      </c>
      <c r="AD3081" s="31">
        <f t="shared" si="794"/>
        <v>1.7552238805970148</v>
      </c>
      <c r="AE3081" s="31">
        <f t="shared" si="795"/>
        <v>1.3731343283582089</v>
      </c>
      <c r="AG3081" s="30">
        <f t="shared" si="798"/>
        <v>6126000</v>
      </c>
      <c r="AH3081" s="30">
        <f t="shared" ref="AH3081:AH3112" si="804">IFERROR($T3081/AG3081,"")</f>
        <v>1.3059092393078681E-3</v>
      </c>
      <c r="AI3081" s="31">
        <f t="shared" ref="AI3081:AI3112" si="805">IFERROR(AH3081*$Q3081,"")</f>
        <v>0.19196865817825662</v>
      </c>
      <c r="AJ3081" s="31">
        <f t="shared" ref="AJ3081:AJ3112" si="806">IFERROR(AH3081*$U3081,"")</f>
        <v>0.15017956252040482</v>
      </c>
      <c r="AK3081" s="30">
        <f>IF(W3081="si",($S3081*'COSTOS DE CREDITOS'!$C$27)/DATA!$G3081,"")</f>
        <v>65.906835757745824</v>
      </c>
      <c r="AL3081" s="90">
        <f>IF(W3081="si",'COSTOS DE CREDITOS'!$C$35,"")</f>
        <v>20.421138461538462</v>
      </c>
      <c r="AM3081" s="30">
        <f t="shared" si="799"/>
        <v>492.30769230769232</v>
      </c>
      <c r="AN3081" s="30">
        <f t="shared" si="800"/>
        <v>0</v>
      </c>
      <c r="AO3081" s="30">
        <f t="shared" si="801"/>
        <v>578.63566652697659</v>
      </c>
      <c r="AP3081" s="30">
        <f t="shared" si="802"/>
        <v>1021.2843334730235</v>
      </c>
      <c r="AQ3081" s="19">
        <f t="shared" si="803"/>
        <v>0.63833462515189721</v>
      </c>
    </row>
    <row r="3082" spans="1:43" x14ac:dyDescent="0.2">
      <c r="A3082" s="23" t="s">
        <v>5665</v>
      </c>
      <c r="B3082" s="6" t="s">
        <v>5671</v>
      </c>
      <c r="C3082" s="6" t="s">
        <v>5670</v>
      </c>
      <c r="D3082" s="4">
        <v>175685</v>
      </c>
      <c r="E3082" s="4">
        <v>176074</v>
      </c>
      <c r="F3082" s="5" t="s">
        <v>3851</v>
      </c>
      <c r="G3082" s="2">
        <v>5</v>
      </c>
      <c r="H3082" s="4">
        <v>176075</v>
      </c>
      <c r="I3082" s="5" t="s">
        <v>3853</v>
      </c>
      <c r="J3082" s="15">
        <v>45316</v>
      </c>
      <c r="K3082" s="24">
        <v>1323731067</v>
      </c>
      <c r="L3082" s="15">
        <v>45317</v>
      </c>
      <c r="M3082" s="15">
        <v>45322</v>
      </c>
      <c r="N3082" s="26">
        <v>1</v>
      </c>
      <c r="O3082" s="26" t="e">
        <f>VLOOKUP(D3082,quash!A$2:$I$7791,9,FALSE)</f>
        <v>#N/A</v>
      </c>
      <c r="P3082" s="7">
        <v>10000</v>
      </c>
      <c r="Q3082" s="26">
        <v>132</v>
      </c>
      <c r="R3082" s="19">
        <v>5.8283715876113903E-2</v>
      </c>
      <c r="S3082" s="26">
        <v>16</v>
      </c>
      <c r="T3082" s="8">
        <v>7000</v>
      </c>
      <c r="U3082" s="4">
        <v>115</v>
      </c>
      <c r="V3082" s="10">
        <v>1399.93</v>
      </c>
      <c r="W3082" s="14" t="s">
        <v>5281</v>
      </c>
      <c r="X3082" s="18">
        <v>1</v>
      </c>
      <c r="Y3082" s="9">
        <v>7000</v>
      </c>
      <c r="Z3082" s="19">
        <f t="shared" si="796"/>
        <v>0</v>
      </c>
      <c r="AA3082" s="25">
        <v>1399.93</v>
      </c>
      <c r="AB3082" s="30">
        <f t="shared" si="797"/>
        <v>670000</v>
      </c>
      <c r="AC3082" s="30">
        <f t="shared" si="793"/>
        <v>1.0447761194029851E-2</v>
      </c>
      <c r="AD3082" s="31">
        <f t="shared" si="794"/>
        <v>1.3791044776119403</v>
      </c>
      <c r="AE3082" s="31">
        <f t="shared" si="795"/>
        <v>1.2014925373134329</v>
      </c>
      <c r="AG3082" s="30">
        <f t="shared" si="798"/>
        <v>6126000</v>
      </c>
      <c r="AH3082" s="30">
        <f t="shared" si="804"/>
        <v>1.1426705843943846E-3</v>
      </c>
      <c r="AI3082" s="31">
        <f t="shared" si="805"/>
        <v>0.15083251714005877</v>
      </c>
      <c r="AJ3082" s="31">
        <f t="shared" si="806"/>
        <v>0.13140711720535422</v>
      </c>
      <c r="AK3082" s="30">
        <f>IF(W3082="si",($S3082*'COSTOS DE CREDITOS'!$C$27)/DATA!$G3082,"")</f>
        <v>65.906835757745824</v>
      </c>
      <c r="AL3082" s="90">
        <f>IF(W3082="si",'COSTOS DE CREDITOS'!$C$35,"")</f>
        <v>20.421138461538462</v>
      </c>
      <c r="AM3082" s="30">
        <f t="shared" si="799"/>
        <v>430.76923076923077</v>
      </c>
      <c r="AN3082" s="30">
        <f t="shared" si="800"/>
        <v>0</v>
      </c>
      <c r="AO3082" s="30">
        <f t="shared" si="801"/>
        <v>517.09720498851505</v>
      </c>
      <c r="AP3082" s="30">
        <f t="shared" si="802"/>
        <v>882.83279501148502</v>
      </c>
      <c r="AQ3082" s="19">
        <f t="shared" si="803"/>
        <v>0.63062638489887712</v>
      </c>
    </row>
    <row r="3083" spans="1:43" x14ac:dyDescent="0.2">
      <c r="A3083" s="23" t="s">
        <v>5665</v>
      </c>
      <c r="B3083" s="6" t="s">
        <v>5671</v>
      </c>
      <c r="C3083" s="6" t="s">
        <v>5670</v>
      </c>
      <c r="D3083" s="4">
        <v>175936</v>
      </c>
      <c r="E3083" s="4">
        <v>176074</v>
      </c>
      <c r="F3083" s="5" t="s">
        <v>3851</v>
      </c>
      <c r="G3083" s="2">
        <v>5</v>
      </c>
      <c r="H3083" s="4">
        <v>176076</v>
      </c>
      <c r="I3083" s="5" t="s">
        <v>3854</v>
      </c>
      <c r="J3083" s="15">
        <v>45315</v>
      </c>
      <c r="K3083" s="24">
        <v>1326460590</v>
      </c>
      <c r="L3083" s="15">
        <v>45317</v>
      </c>
      <c r="M3083" s="15">
        <v>45322</v>
      </c>
      <c r="N3083" s="26">
        <v>1</v>
      </c>
      <c r="O3083" s="26" t="e">
        <f>VLOOKUP(D3083,quash!A$2:$I$7791,9,FALSE)</f>
        <v>#N/A</v>
      </c>
      <c r="P3083" s="7">
        <v>10000</v>
      </c>
      <c r="Q3083" s="26">
        <v>132</v>
      </c>
      <c r="R3083" s="19">
        <v>5.8283715876113903E-2</v>
      </c>
      <c r="S3083" s="26">
        <v>16</v>
      </c>
      <c r="T3083" s="8">
        <v>6000</v>
      </c>
      <c r="U3083" s="4">
        <v>115</v>
      </c>
      <c r="V3083" s="10">
        <v>1199.92</v>
      </c>
      <c r="W3083" s="14" t="s">
        <v>5281</v>
      </c>
      <c r="X3083" s="18">
        <v>1</v>
      </c>
      <c r="Y3083" s="9">
        <v>6000</v>
      </c>
      <c r="Z3083" s="19">
        <f t="shared" si="796"/>
        <v>0</v>
      </c>
      <c r="AA3083" s="25">
        <v>1199.92</v>
      </c>
      <c r="AB3083" s="30">
        <f t="shared" si="797"/>
        <v>670000</v>
      </c>
      <c r="AC3083" s="30">
        <f t="shared" si="793"/>
        <v>8.9552238805970154E-3</v>
      </c>
      <c r="AD3083" s="31">
        <f t="shared" si="794"/>
        <v>1.182089552238806</v>
      </c>
      <c r="AE3083" s="31">
        <f t="shared" si="795"/>
        <v>1.0298507462686568</v>
      </c>
      <c r="AG3083" s="30">
        <f t="shared" si="798"/>
        <v>6126000</v>
      </c>
      <c r="AH3083" s="30">
        <f t="shared" si="804"/>
        <v>9.7943192948090111E-4</v>
      </c>
      <c r="AI3083" s="31">
        <f t="shared" si="805"/>
        <v>0.12928501469147893</v>
      </c>
      <c r="AJ3083" s="31">
        <f t="shared" si="806"/>
        <v>0.11263467189030363</v>
      </c>
      <c r="AK3083" s="30">
        <f>IF(W3083="si",($S3083*'COSTOS DE CREDITOS'!$C$27)/DATA!$G3083,"")</f>
        <v>65.906835757745824</v>
      </c>
      <c r="AL3083" s="90">
        <f>IF(W3083="si",'COSTOS DE CREDITOS'!$C$35,"")</f>
        <v>20.421138461538462</v>
      </c>
      <c r="AM3083" s="30">
        <f t="shared" si="799"/>
        <v>369.23076923076923</v>
      </c>
      <c r="AN3083" s="30">
        <f t="shared" si="800"/>
        <v>0</v>
      </c>
      <c r="AO3083" s="30">
        <f t="shared" si="801"/>
        <v>455.5587434500535</v>
      </c>
      <c r="AP3083" s="30">
        <f t="shared" si="802"/>
        <v>744.36125654994657</v>
      </c>
      <c r="AQ3083" s="19">
        <f t="shared" si="803"/>
        <v>0.62034240328517443</v>
      </c>
    </row>
    <row r="3084" spans="1:43" x14ac:dyDescent="0.2">
      <c r="A3084" s="23" t="s">
        <v>5665</v>
      </c>
      <c r="B3084" s="6" t="s">
        <v>5671</v>
      </c>
      <c r="C3084" s="6" t="s">
        <v>5670</v>
      </c>
      <c r="D3084" s="4">
        <v>175683</v>
      </c>
      <c r="E3084" s="4">
        <v>176074</v>
      </c>
      <c r="F3084" s="5" t="s">
        <v>3851</v>
      </c>
      <c r="G3084" s="2">
        <v>5</v>
      </c>
      <c r="H3084" s="4">
        <v>176078</v>
      </c>
      <c r="I3084" s="5" t="s">
        <v>3855</v>
      </c>
      <c r="J3084" s="15">
        <v>45316</v>
      </c>
      <c r="K3084" s="24">
        <v>1323729412</v>
      </c>
      <c r="L3084" s="15">
        <v>45317</v>
      </c>
      <c r="M3084" s="15">
        <v>45322</v>
      </c>
      <c r="N3084" s="26">
        <v>1</v>
      </c>
      <c r="O3084" s="26" t="e">
        <f>VLOOKUP(D3084,quash!A$2:$I$7791,9,FALSE)</f>
        <v>#N/A</v>
      </c>
      <c r="P3084" s="7">
        <v>10000</v>
      </c>
      <c r="Q3084" s="26">
        <v>127</v>
      </c>
      <c r="R3084" s="19">
        <v>5.24391097594855E-2</v>
      </c>
      <c r="S3084" s="26">
        <v>16</v>
      </c>
      <c r="T3084" s="8">
        <v>7000</v>
      </c>
      <c r="U3084" s="4">
        <v>115</v>
      </c>
      <c r="V3084" s="10">
        <v>1399.93</v>
      </c>
      <c r="W3084" s="14" t="s">
        <v>5281</v>
      </c>
      <c r="X3084" s="18">
        <v>1</v>
      </c>
      <c r="Y3084" s="9">
        <v>7000</v>
      </c>
      <c r="Z3084" s="19">
        <f t="shared" si="796"/>
        <v>0</v>
      </c>
      <c r="AA3084" s="25">
        <v>1399.93</v>
      </c>
      <c r="AB3084" s="30">
        <f t="shared" si="797"/>
        <v>670000</v>
      </c>
      <c r="AC3084" s="30">
        <f t="shared" si="793"/>
        <v>1.0447761194029851E-2</v>
      </c>
      <c r="AD3084" s="31">
        <f t="shared" si="794"/>
        <v>1.326865671641791</v>
      </c>
      <c r="AE3084" s="31">
        <f t="shared" si="795"/>
        <v>1.2014925373134329</v>
      </c>
      <c r="AG3084" s="30">
        <f t="shared" si="798"/>
        <v>6126000</v>
      </c>
      <c r="AH3084" s="30">
        <f t="shared" si="804"/>
        <v>1.1426705843943846E-3</v>
      </c>
      <c r="AI3084" s="31">
        <f t="shared" si="805"/>
        <v>0.14511916421808685</v>
      </c>
      <c r="AJ3084" s="31">
        <f t="shared" si="806"/>
        <v>0.13140711720535422</v>
      </c>
      <c r="AK3084" s="30">
        <f>IF(W3084="si",($S3084*'COSTOS DE CREDITOS'!$C$27)/DATA!$G3084,"")</f>
        <v>65.906835757745824</v>
      </c>
      <c r="AL3084" s="90">
        <f>IF(W3084="si",'COSTOS DE CREDITOS'!$C$35,"")</f>
        <v>20.421138461538462</v>
      </c>
      <c r="AM3084" s="30">
        <f t="shared" si="799"/>
        <v>430.76923076923077</v>
      </c>
      <c r="AN3084" s="30">
        <f t="shared" si="800"/>
        <v>0</v>
      </c>
      <c r="AO3084" s="30">
        <f t="shared" si="801"/>
        <v>517.09720498851505</v>
      </c>
      <c r="AP3084" s="30">
        <f t="shared" si="802"/>
        <v>882.83279501148502</v>
      </c>
      <c r="AQ3084" s="19">
        <f t="shared" si="803"/>
        <v>0.63062638489887712</v>
      </c>
    </row>
    <row r="3085" spans="1:43" x14ac:dyDescent="0.2">
      <c r="A3085" s="23" t="s">
        <v>5665</v>
      </c>
      <c r="B3085" s="6" t="s">
        <v>5671</v>
      </c>
      <c r="C3085" s="6" t="s">
        <v>5670</v>
      </c>
      <c r="D3085" s="4">
        <v>175684</v>
      </c>
      <c r="E3085" s="4">
        <v>176074</v>
      </c>
      <c r="F3085" s="5" t="s">
        <v>3851</v>
      </c>
      <c r="G3085" s="2">
        <v>5</v>
      </c>
      <c r="H3085" s="4">
        <v>176079</v>
      </c>
      <c r="I3085" s="5" t="s">
        <v>3856</v>
      </c>
      <c r="J3085" s="15">
        <v>45311</v>
      </c>
      <c r="K3085" s="24">
        <v>1323729768</v>
      </c>
      <c r="L3085" s="15">
        <v>45317</v>
      </c>
      <c r="M3085" s="15">
        <v>45322</v>
      </c>
      <c r="N3085" s="26">
        <v>1</v>
      </c>
      <c r="O3085" s="26" t="e">
        <f>VLOOKUP(D3085,quash!A$2:$I$7791,9,FALSE)</f>
        <v>#N/A</v>
      </c>
      <c r="P3085" s="7">
        <v>10000</v>
      </c>
      <c r="Q3085" s="26">
        <v>147</v>
      </c>
      <c r="R3085" s="19">
        <v>7.9000519063170294E-2</v>
      </c>
      <c r="S3085" s="26">
        <v>16</v>
      </c>
      <c r="T3085" s="8">
        <v>8000</v>
      </c>
      <c r="U3085" s="4">
        <v>115</v>
      </c>
      <c r="V3085" s="10">
        <v>1599.92</v>
      </c>
      <c r="W3085" s="14" t="s">
        <v>5281</v>
      </c>
      <c r="X3085" s="18">
        <v>1</v>
      </c>
      <c r="Y3085" s="9">
        <v>8000</v>
      </c>
      <c r="Z3085" s="19">
        <f t="shared" si="796"/>
        <v>0</v>
      </c>
      <c r="AA3085" s="25">
        <v>1599.92</v>
      </c>
      <c r="AB3085" s="30">
        <f t="shared" si="797"/>
        <v>670000</v>
      </c>
      <c r="AC3085" s="30">
        <f t="shared" si="793"/>
        <v>1.1940298507462687E-2</v>
      </c>
      <c r="AD3085" s="31">
        <f t="shared" si="794"/>
        <v>1.7552238805970148</v>
      </c>
      <c r="AE3085" s="31">
        <f t="shared" si="795"/>
        <v>1.3731343283582089</v>
      </c>
      <c r="AG3085" s="30">
        <f t="shared" si="798"/>
        <v>6126000</v>
      </c>
      <c r="AH3085" s="30">
        <f t="shared" si="804"/>
        <v>1.3059092393078681E-3</v>
      </c>
      <c r="AI3085" s="31">
        <f t="shared" si="805"/>
        <v>0.19196865817825662</v>
      </c>
      <c r="AJ3085" s="31">
        <f t="shared" si="806"/>
        <v>0.15017956252040482</v>
      </c>
      <c r="AK3085" s="30">
        <f>IF(W3085="si",($S3085*'COSTOS DE CREDITOS'!$C$27)/DATA!$G3085,"")</f>
        <v>65.906835757745824</v>
      </c>
      <c r="AL3085" s="90">
        <f>IF(W3085="si",'COSTOS DE CREDITOS'!$C$35,"")</f>
        <v>20.421138461538462</v>
      </c>
      <c r="AM3085" s="30">
        <f t="shared" si="799"/>
        <v>492.30769230769232</v>
      </c>
      <c r="AN3085" s="30">
        <f t="shared" si="800"/>
        <v>0</v>
      </c>
      <c r="AO3085" s="30">
        <f t="shared" si="801"/>
        <v>578.63566652697659</v>
      </c>
      <c r="AP3085" s="30">
        <f t="shared" si="802"/>
        <v>1021.2843334730235</v>
      </c>
      <c r="AQ3085" s="19">
        <f t="shared" si="803"/>
        <v>0.63833462515189721</v>
      </c>
    </row>
    <row r="3086" spans="1:43" x14ac:dyDescent="0.2">
      <c r="A3086" s="23" t="s">
        <v>5665</v>
      </c>
      <c r="B3086" s="6" t="s">
        <v>5676</v>
      </c>
      <c r="C3086" s="6" t="s">
        <v>5670</v>
      </c>
      <c r="D3086" s="4">
        <v>162666</v>
      </c>
      <c r="E3086" s="4">
        <v>176169</v>
      </c>
      <c r="F3086" s="5" t="s">
        <v>3136</v>
      </c>
      <c r="G3086" s="2">
        <v>5</v>
      </c>
      <c r="H3086" s="4">
        <v>176175</v>
      </c>
      <c r="I3086" s="5" t="s">
        <v>3857</v>
      </c>
      <c r="J3086" s="15">
        <v>45166</v>
      </c>
      <c r="K3086" s="24">
        <v>1224765933</v>
      </c>
      <c r="L3086" s="15">
        <v>45318</v>
      </c>
      <c r="M3086" s="15">
        <v>45322</v>
      </c>
      <c r="N3086" s="26">
        <v>1</v>
      </c>
      <c r="O3086" s="26">
        <f>VLOOKUP(D3086,quash!A$2:$I$7791,9,FALSE)</f>
        <v>2</v>
      </c>
      <c r="P3086" s="7">
        <v>5000</v>
      </c>
      <c r="Q3086" s="26">
        <v>147</v>
      </c>
      <c r="R3086" s="19">
        <v>0.11226939921536</v>
      </c>
      <c r="S3086" s="26">
        <v>16</v>
      </c>
      <c r="T3086" s="8">
        <v>7000</v>
      </c>
      <c r="U3086" s="4">
        <v>142</v>
      </c>
      <c r="V3086" s="10">
        <v>1758.65</v>
      </c>
      <c r="W3086" s="14" t="s">
        <v>5281</v>
      </c>
      <c r="X3086" s="18">
        <v>1</v>
      </c>
      <c r="Y3086" s="9">
        <v>7000</v>
      </c>
      <c r="Z3086" s="19">
        <f t="shared" si="796"/>
        <v>0</v>
      </c>
      <c r="AA3086" s="25">
        <v>1758.65</v>
      </c>
      <c r="AB3086" s="30">
        <f t="shared" si="797"/>
        <v>97000</v>
      </c>
      <c r="AC3086" s="30">
        <f t="shared" si="793"/>
        <v>7.2164948453608241E-2</v>
      </c>
      <c r="AD3086" s="31">
        <f t="shared" si="794"/>
        <v>10.608247422680412</v>
      </c>
      <c r="AE3086" s="31">
        <f t="shared" si="795"/>
        <v>10.24742268041237</v>
      </c>
      <c r="AG3086" s="30">
        <f t="shared" si="798"/>
        <v>1695000</v>
      </c>
      <c r="AH3086" s="30">
        <f t="shared" si="804"/>
        <v>4.1297935103244837E-3</v>
      </c>
      <c r="AI3086" s="31">
        <f t="shared" si="805"/>
        <v>0.60707964601769915</v>
      </c>
      <c r="AJ3086" s="31">
        <f t="shared" si="806"/>
        <v>0.58643067846607666</v>
      </c>
      <c r="AK3086" s="30">
        <f>IF(W3086="si",($S3086*'COSTOS DE CREDITOS'!$C$27)/DATA!$G3086,"")</f>
        <v>65.906835757745824</v>
      </c>
      <c r="AL3086" s="90">
        <f>IF(W3086="si",'COSTOS DE CREDITOS'!$C$35,"")</f>
        <v>20.421138461538462</v>
      </c>
      <c r="AM3086" s="30">
        <f t="shared" si="799"/>
        <v>430.76923076923077</v>
      </c>
      <c r="AN3086" s="30">
        <f t="shared" si="800"/>
        <v>0</v>
      </c>
      <c r="AO3086" s="30">
        <f t="shared" si="801"/>
        <v>517.09720498851505</v>
      </c>
      <c r="AP3086" s="30">
        <f t="shared" si="802"/>
        <v>1241.5527950114852</v>
      </c>
      <c r="AQ3086" s="19">
        <f t="shared" si="803"/>
        <v>0.70596923493104657</v>
      </c>
    </row>
    <row r="3087" spans="1:43" x14ac:dyDescent="0.2">
      <c r="A3087" s="23" t="s">
        <v>5665</v>
      </c>
      <c r="B3087" s="6" t="s">
        <v>5676</v>
      </c>
      <c r="C3087" s="6" t="s">
        <v>5670</v>
      </c>
      <c r="D3087" s="4">
        <v>175653</v>
      </c>
      <c r="E3087" s="4">
        <v>176169</v>
      </c>
      <c r="F3087" s="5" t="s">
        <v>3136</v>
      </c>
      <c r="G3087" s="2">
        <v>5</v>
      </c>
      <c r="H3087" s="4">
        <v>176176</v>
      </c>
      <c r="I3087" s="5" t="s">
        <v>3858</v>
      </c>
      <c r="J3087" s="15">
        <v>45311</v>
      </c>
      <c r="K3087" s="24">
        <v>1323660049</v>
      </c>
      <c r="L3087" s="15">
        <v>45318</v>
      </c>
      <c r="M3087" s="15">
        <v>45322</v>
      </c>
      <c r="N3087" s="26">
        <v>1</v>
      </c>
      <c r="O3087" s="26">
        <f>VLOOKUP(D3087,quash!A$2:$I$7791,9,FALSE)</f>
        <v>2</v>
      </c>
      <c r="P3087" s="7">
        <v>5000</v>
      </c>
      <c r="Q3087" s="26">
        <v>147</v>
      </c>
      <c r="R3087" s="19">
        <v>0.11226939921536</v>
      </c>
      <c r="S3087" s="26">
        <v>16</v>
      </c>
      <c r="T3087" s="8">
        <v>7000</v>
      </c>
      <c r="U3087" s="4">
        <v>142</v>
      </c>
      <c r="V3087" s="10">
        <v>1758.65</v>
      </c>
      <c r="W3087" s="14" t="s">
        <v>5281</v>
      </c>
      <c r="X3087" s="18">
        <v>1</v>
      </c>
      <c r="Y3087" s="9">
        <v>7000</v>
      </c>
      <c r="Z3087" s="19">
        <f t="shared" si="796"/>
        <v>0</v>
      </c>
      <c r="AA3087" s="25">
        <v>1758.65</v>
      </c>
      <c r="AB3087" s="30">
        <f t="shared" si="797"/>
        <v>97000</v>
      </c>
      <c r="AC3087" s="30">
        <f t="shared" si="793"/>
        <v>7.2164948453608241E-2</v>
      </c>
      <c r="AD3087" s="31">
        <f t="shared" si="794"/>
        <v>10.608247422680412</v>
      </c>
      <c r="AE3087" s="31">
        <f t="shared" si="795"/>
        <v>10.24742268041237</v>
      </c>
      <c r="AG3087" s="30">
        <f t="shared" si="798"/>
        <v>1695000</v>
      </c>
      <c r="AH3087" s="30">
        <f t="shared" si="804"/>
        <v>4.1297935103244837E-3</v>
      </c>
      <c r="AI3087" s="31">
        <f t="shared" si="805"/>
        <v>0.60707964601769915</v>
      </c>
      <c r="AJ3087" s="31">
        <f t="shared" si="806"/>
        <v>0.58643067846607666</v>
      </c>
      <c r="AK3087" s="30">
        <f>IF(W3087="si",($S3087*'COSTOS DE CREDITOS'!$C$27)/DATA!$G3087,"")</f>
        <v>65.906835757745824</v>
      </c>
      <c r="AL3087" s="90">
        <f>IF(W3087="si",'COSTOS DE CREDITOS'!$C$35,"")</f>
        <v>20.421138461538462</v>
      </c>
      <c r="AM3087" s="30">
        <f t="shared" si="799"/>
        <v>430.76923076923077</v>
      </c>
      <c r="AN3087" s="30">
        <f t="shared" si="800"/>
        <v>0</v>
      </c>
      <c r="AO3087" s="30">
        <f t="shared" si="801"/>
        <v>517.09720498851505</v>
      </c>
      <c r="AP3087" s="30">
        <f t="shared" si="802"/>
        <v>1241.5527950114852</v>
      </c>
      <c r="AQ3087" s="19">
        <f t="shared" si="803"/>
        <v>0.70596923493104657</v>
      </c>
    </row>
    <row r="3088" spans="1:43" x14ac:dyDescent="0.2">
      <c r="A3088" s="23" t="s">
        <v>5665</v>
      </c>
      <c r="B3088" s="6" t="s">
        <v>5681</v>
      </c>
      <c r="C3088" s="6" t="s">
        <v>5667</v>
      </c>
      <c r="D3088" s="4">
        <v>175453</v>
      </c>
      <c r="E3088" s="4">
        <v>176199</v>
      </c>
      <c r="F3088" s="5" t="s">
        <v>3859</v>
      </c>
      <c r="G3088" s="2">
        <v>5</v>
      </c>
      <c r="H3088" s="4">
        <v>176200</v>
      </c>
      <c r="I3088" s="5" t="s">
        <v>3860</v>
      </c>
      <c r="J3088" s="15">
        <v>45309</v>
      </c>
      <c r="K3088" s="24">
        <v>1322454002</v>
      </c>
      <c r="L3088" s="15">
        <v>45320</v>
      </c>
      <c r="M3088" s="15">
        <v>45322</v>
      </c>
      <c r="N3088" s="26">
        <v>1</v>
      </c>
      <c r="O3088" s="26">
        <f>VLOOKUP(D3088,quash!A$2:$I$7791,9,FALSE)</f>
        <v>3</v>
      </c>
      <c r="P3088" s="7">
        <v>10000</v>
      </c>
      <c r="Q3088" s="26">
        <v>115</v>
      </c>
      <c r="R3088" s="19">
        <v>3.97705569269148E-2</v>
      </c>
      <c r="S3088" s="26">
        <v>16</v>
      </c>
      <c r="T3088" s="8">
        <v>8000</v>
      </c>
      <c r="U3088" s="4">
        <v>142</v>
      </c>
      <c r="V3088" s="10">
        <v>2013.74</v>
      </c>
      <c r="W3088" s="14" t="s">
        <v>5281</v>
      </c>
      <c r="X3088" s="18">
        <v>1</v>
      </c>
      <c r="Y3088" s="9">
        <v>8000</v>
      </c>
      <c r="Z3088" s="19">
        <f t="shared" si="796"/>
        <v>0</v>
      </c>
      <c r="AA3088" s="25">
        <v>2013.74</v>
      </c>
      <c r="AB3088" s="30">
        <f t="shared" si="797"/>
        <v>52000</v>
      </c>
      <c r="AC3088" s="30">
        <f t="shared" si="793"/>
        <v>0.15384615384615385</v>
      </c>
      <c r="AD3088" s="31">
        <f t="shared" si="794"/>
        <v>17.692307692307693</v>
      </c>
      <c r="AE3088" s="31">
        <f t="shared" si="795"/>
        <v>21.846153846153847</v>
      </c>
      <c r="AG3088" s="30">
        <f t="shared" si="798"/>
        <v>778000</v>
      </c>
      <c r="AH3088" s="30">
        <f t="shared" si="804"/>
        <v>1.0282776349614395E-2</v>
      </c>
      <c r="AI3088" s="31">
        <f t="shared" si="805"/>
        <v>1.1825192802056554</v>
      </c>
      <c r="AJ3088" s="31">
        <f t="shared" si="806"/>
        <v>1.4601542416452442</v>
      </c>
      <c r="AK3088" s="30">
        <f>IF(W3088="si",($S3088*'COSTOS DE CREDITOS'!$C$27)/DATA!$G3088,"")</f>
        <v>65.906835757745824</v>
      </c>
      <c r="AL3088" s="90">
        <f>IF(W3088="si",'COSTOS DE CREDITOS'!$C$35,"")</f>
        <v>20.421138461538462</v>
      </c>
      <c r="AM3088" s="30">
        <f t="shared" si="799"/>
        <v>492.30769230769232</v>
      </c>
      <c r="AN3088" s="30">
        <f t="shared" si="800"/>
        <v>0</v>
      </c>
      <c r="AO3088" s="30">
        <f t="shared" si="801"/>
        <v>578.63566652697659</v>
      </c>
      <c r="AP3088" s="30">
        <f t="shared" si="802"/>
        <v>1435.1043334730234</v>
      </c>
      <c r="AQ3088" s="19">
        <f t="shared" si="803"/>
        <v>0.71265621851531147</v>
      </c>
    </row>
    <row r="3089" spans="1:43" x14ac:dyDescent="0.2">
      <c r="A3089" s="23" t="s">
        <v>5665</v>
      </c>
      <c r="B3089" s="6" t="s">
        <v>5681</v>
      </c>
      <c r="C3089" s="6" t="s">
        <v>5667</v>
      </c>
      <c r="D3089" s="4">
        <v>175451</v>
      </c>
      <c r="E3089" s="4">
        <v>176199</v>
      </c>
      <c r="F3089" s="5" t="s">
        <v>3859</v>
      </c>
      <c r="G3089" s="2">
        <v>5</v>
      </c>
      <c r="H3089" s="4">
        <v>176201</v>
      </c>
      <c r="I3089" s="5" t="s">
        <v>3861</v>
      </c>
      <c r="J3089" s="15">
        <v>45316</v>
      </c>
      <c r="K3089" s="24">
        <v>1322450364</v>
      </c>
      <c r="L3089" s="15">
        <v>45320</v>
      </c>
      <c r="M3089" s="15">
        <v>45322</v>
      </c>
      <c r="N3089" s="26">
        <v>1</v>
      </c>
      <c r="O3089" s="26" t="e">
        <f>VLOOKUP(D3089,quash!A$2:$I$7791,9,FALSE)</f>
        <v>#N/A</v>
      </c>
      <c r="P3089" s="7">
        <v>10000</v>
      </c>
      <c r="Q3089" s="26">
        <v>115</v>
      </c>
      <c r="R3089" s="19">
        <v>3.97705569269148E-2</v>
      </c>
      <c r="S3089" s="26">
        <v>16</v>
      </c>
      <c r="T3089" s="8">
        <v>7000</v>
      </c>
      <c r="U3089" s="4">
        <v>142</v>
      </c>
      <c r="V3089" s="10">
        <v>1758.65</v>
      </c>
      <c r="W3089" s="14" t="s">
        <v>5281</v>
      </c>
      <c r="X3089" s="18">
        <v>1</v>
      </c>
      <c r="Y3089" s="9">
        <v>7000</v>
      </c>
      <c r="Z3089" s="19">
        <f t="shared" si="796"/>
        <v>0</v>
      </c>
      <c r="AA3089" s="25">
        <v>1758.65</v>
      </c>
      <c r="AB3089" s="30">
        <f t="shared" si="797"/>
        <v>670000</v>
      </c>
      <c r="AC3089" s="30">
        <f t="shared" si="793"/>
        <v>1.0447761194029851E-2</v>
      </c>
      <c r="AD3089" s="31">
        <f t="shared" si="794"/>
        <v>1.2014925373134329</v>
      </c>
      <c r="AE3089" s="31">
        <f t="shared" si="795"/>
        <v>1.4835820895522389</v>
      </c>
      <c r="AG3089" s="30">
        <f t="shared" si="798"/>
        <v>6126000</v>
      </c>
      <c r="AH3089" s="30">
        <f t="shared" si="804"/>
        <v>1.1426705843943846E-3</v>
      </c>
      <c r="AI3089" s="31">
        <f t="shared" si="805"/>
        <v>0.13140711720535422</v>
      </c>
      <c r="AJ3089" s="31">
        <f t="shared" si="806"/>
        <v>0.16225922298400261</v>
      </c>
      <c r="AK3089" s="30">
        <f>IF(W3089="si",($S3089*'COSTOS DE CREDITOS'!$C$27)/DATA!$G3089,"")</f>
        <v>65.906835757745824</v>
      </c>
      <c r="AL3089" s="90">
        <f>IF(W3089="si",'COSTOS DE CREDITOS'!$C$35,"")</f>
        <v>20.421138461538462</v>
      </c>
      <c r="AM3089" s="30">
        <f t="shared" si="799"/>
        <v>430.76923076923077</v>
      </c>
      <c r="AN3089" s="30">
        <f t="shared" si="800"/>
        <v>0</v>
      </c>
      <c r="AO3089" s="30">
        <f t="shared" si="801"/>
        <v>517.09720498851505</v>
      </c>
      <c r="AP3089" s="30">
        <f t="shared" si="802"/>
        <v>1241.5527950114852</v>
      </c>
      <c r="AQ3089" s="19">
        <f t="shared" si="803"/>
        <v>0.70596923493104657</v>
      </c>
    </row>
    <row r="3090" spans="1:43" x14ac:dyDescent="0.2">
      <c r="A3090" s="23" t="s">
        <v>5665</v>
      </c>
      <c r="B3090" s="6" t="s">
        <v>5681</v>
      </c>
      <c r="C3090" s="6" t="s">
        <v>5667</v>
      </c>
      <c r="D3090" s="4">
        <v>175447</v>
      </c>
      <c r="E3090" s="4">
        <v>176199</v>
      </c>
      <c r="F3090" s="5" t="s">
        <v>3859</v>
      </c>
      <c r="G3090" s="2">
        <v>5</v>
      </c>
      <c r="H3090" s="4">
        <v>176202</v>
      </c>
      <c r="I3090" s="5" t="s">
        <v>3862</v>
      </c>
      <c r="J3090" s="15">
        <v>45316</v>
      </c>
      <c r="K3090" s="24">
        <v>1322440418</v>
      </c>
      <c r="L3090" s="15">
        <v>45320</v>
      </c>
      <c r="M3090" s="15">
        <v>45322</v>
      </c>
      <c r="N3090" s="26">
        <v>1</v>
      </c>
      <c r="O3090" s="26" t="e">
        <f>VLOOKUP(D3090,quash!A$2:$I$7791,9,FALSE)</f>
        <v>#N/A</v>
      </c>
      <c r="P3090" s="7">
        <v>5000</v>
      </c>
      <c r="Q3090" s="26">
        <v>147</v>
      </c>
      <c r="R3090" s="19">
        <v>0.11226939921535857</v>
      </c>
      <c r="S3090" s="26">
        <v>16</v>
      </c>
      <c r="T3090" s="8">
        <v>10000</v>
      </c>
      <c r="U3090" s="4">
        <v>142</v>
      </c>
      <c r="V3090" s="10">
        <v>2510.34</v>
      </c>
      <c r="W3090" s="14" t="s">
        <v>5281</v>
      </c>
      <c r="X3090" s="18">
        <v>1</v>
      </c>
      <c r="Y3090" s="9">
        <v>10000</v>
      </c>
      <c r="Z3090" s="19">
        <f t="shared" si="796"/>
        <v>0</v>
      </c>
      <c r="AA3090" s="25">
        <v>2510.34</v>
      </c>
      <c r="AB3090" s="30">
        <f t="shared" si="797"/>
        <v>670000</v>
      </c>
      <c r="AC3090" s="30">
        <f t="shared" si="793"/>
        <v>1.4925373134328358E-2</v>
      </c>
      <c r="AD3090" s="31">
        <f t="shared" si="794"/>
        <v>2.1940298507462686</v>
      </c>
      <c r="AE3090" s="31">
        <f t="shared" si="795"/>
        <v>2.1194029850746268</v>
      </c>
      <c r="AG3090" s="30">
        <f t="shared" si="798"/>
        <v>6126000</v>
      </c>
      <c r="AH3090" s="30">
        <f t="shared" si="804"/>
        <v>1.632386549134835E-3</v>
      </c>
      <c r="AI3090" s="31">
        <f t="shared" si="805"/>
        <v>0.23996082272282074</v>
      </c>
      <c r="AJ3090" s="31">
        <f t="shared" si="806"/>
        <v>0.23179888997714657</v>
      </c>
      <c r="AK3090" s="30">
        <f>IF(W3090="si",($S3090*'COSTOS DE CREDITOS'!$C$27)/DATA!$G3090,"")</f>
        <v>65.906835757745824</v>
      </c>
      <c r="AL3090" s="90">
        <f>IF(W3090="si",'COSTOS DE CREDITOS'!$C$35,"")</f>
        <v>20.421138461538462</v>
      </c>
      <c r="AM3090" s="30">
        <f t="shared" si="799"/>
        <v>615.38461538461547</v>
      </c>
      <c r="AN3090" s="30">
        <f t="shared" si="800"/>
        <v>0</v>
      </c>
      <c r="AO3090" s="30">
        <f t="shared" si="801"/>
        <v>701.7125896038998</v>
      </c>
      <c r="AP3090" s="30">
        <f t="shared" si="802"/>
        <v>1808.6274103961005</v>
      </c>
      <c r="AQ3090" s="19">
        <f t="shared" si="803"/>
        <v>0.72047109570659762</v>
      </c>
    </row>
    <row r="3091" spans="1:43" x14ac:dyDescent="0.2">
      <c r="A3091" s="23" t="s">
        <v>5665</v>
      </c>
      <c r="B3091" s="6" t="s">
        <v>5681</v>
      </c>
      <c r="C3091" s="6" t="s">
        <v>5667</v>
      </c>
      <c r="D3091" s="4">
        <v>175829</v>
      </c>
      <c r="E3091" s="4">
        <v>176199</v>
      </c>
      <c r="F3091" s="5" t="s">
        <v>3859</v>
      </c>
      <c r="G3091" s="2">
        <v>5</v>
      </c>
      <c r="H3091" s="4">
        <v>176203</v>
      </c>
      <c r="I3091" s="5" t="s">
        <v>3863</v>
      </c>
      <c r="J3091" s="15">
        <v>45314</v>
      </c>
      <c r="K3091" s="24">
        <v>1325694334</v>
      </c>
      <c r="L3091" s="15">
        <v>45320</v>
      </c>
      <c r="M3091" s="15">
        <v>45322</v>
      </c>
      <c r="N3091" s="26">
        <v>1</v>
      </c>
      <c r="O3091" s="26" t="e">
        <f>VLOOKUP(D3091,quash!A$2:$I$7791,9,FALSE)</f>
        <v>#N/A</v>
      </c>
      <c r="P3091" s="7">
        <v>5000</v>
      </c>
      <c r="Q3091" s="26">
        <v>147</v>
      </c>
      <c r="R3091" s="19">
        <v>7.9000519063171556E-2</v>
      </c>
      <c r="S3091" s="26">
        <v>16</v>
      </c>
      <c r="T3091" s="8">
        <v>10000</v>
      </c>
      <c r="U3091" s="4">
        <v>142</v>
      </c>
      <c r="V3091" s="10">
        <v>2510.34</v>
      </c>
      <c r="W3091" s="14" t="s">
        <v>5281</v>
      </c>
      <c r="X3091" s="18">
        <v>1</v>
      </c>
      <c r="Y3091" s="9">
        <v>10000</v>
      </c>
      <c r="Z3091" s="19">
        <f t="shared" si="796"/>
        <v>0</v>
      </c>
      <c r="AA3091" s="25">
        <v>2510.34</v>
      </c>
      <c r="AB3091" s="30">
        <f t="shared" si="797"/>
        <v>670000</v>
      </c>
      <c r="AC3091" s="30">
        <f t="shared" si="793"/>
        <v>1.4925373134328358E-2</v>
      </c>
      <c r="AD3091" s="31">
        <f t="shared" si="794"/>
        <v>2.1940298507462686</v>
      </c>
      <c r="AE3091" s="31">
        <f t="shared" si="795"/>
        <v>2.1194029850746268</v>
      </c>
      <c r="AG3091" s="30">
        <f t="shared" si="798"/>
        <v>6126000</v>
      </c>
      <c r="AH3091" s="30">
        <f t="shared" si="804"/>
        <v>1.632386549134835E-3</v>
      </c>
      <c r="AI3091" s="31">
        <f t="shared" si="805"/>
        <v>0.23996082272282074</v>
      </c>
      <c r="AJ3091" s="31">
        <f t="shared" si="806"/>
        <v>0.23179888997714657</v>
      </c>
      <c r="AK3091" s="30">
        <f>IF(W3091="si",($S3091*'COSTOS DE CREDITOS'!$C$27)/DATA!$G3091,"")</f>
        <v>65.906835757745824</v>
      </c>
      <c r="AL3091" s="90">
        <f>IF(W3091="si",'COSTOS DE CREDITOS'!$C$35,"")</f>
        <v>20.421138461538462</v>
      </c>
      <c r="AM3091" s="30">
        <f t="shared" si="799"/>
        <v>615.38461538461547</v>
      </c>
      <c r="AN3091" s="30">
        <f t="shared" si="800"/>
        <v>0</v>
      </c>
      <c r="AO3091" s="30">
        <f t="shared" si="801"/>
        <v>701.7125896038998</v>
      </c>
      <c r="AP3091" s="30">
        <f t="shared" si="802"/>
        <v>1808.6274103961005</v>
      </c>
      <c r="AQ3091" s="19">
        <f t="shared" si="803"/>
        <v>0.72047109570659762</v>
      </c>
    </row>
    <row r="3092" spans="1:43" x14ac:dyDescent="0.2">
      <c r="A3092" s="23" t="s">
        <v>5665</v>
      </c>
      <c r="B3092" s="6" t="s">
        <v>5681</v>
      </c>
      <c r="C3092" s="6" t="s">
        <v>5667</v>
      </c>
      <c r="D3092" s="4">
        <v>175459</v>
      </c>
      <c r="E3092" s="4">
        <v>176199</v>
      </c>
      <c r="F3092" s="5" t="s">
        <v>3859</v>
      </c>
      <c r="G3092" s="2">
        <v>5</v>
      </c>
      <c r="H3092" s="4">
        <v>176204</v>
      </c>
      <c r="I3092" s="5" t="s">
        <v>3864</v>
      </c>
      <c r="J3092" s="15">
        <v>45309</v>
      </c>
      <c r="K3092" s="24">
        <v>1322476597</v>
      </c>
      <c r="L3092" s="15">
        <v>45320</v>
      </c>
      <c r="M3092" s="15">
        <v>45322</v>
      </c>
      <c r="N3092" s="26">
        <v>1</v>
      </c>
      <c r="O3092" s="26">
        <f>VLOOKUP(D3092,quash!A$2:$I$7791,9,FALSE)</f>
        <v>2</v>
      </c>
      <c r="P3092" s="7">
        <v>10000</v>
      </c>
      <c r="Q3092" s="26">
        <v>110</v>
      </c>
      <c r="R3092" s="19">
        <v>3.3220596517330399E-2</v>
      </c>
      <c r="S3092" s="26">
        <v>16</v>
      </c>
      <c r="T3092" s="8">
        <v>7000</v>
      </c>
      <c r="U3092" s="4">
        <v>142</v>
      </c>
      <c r="V3092" s="10">
        <v>1758.65</v>
      </c>
      <c r="W3092" s="14" t="s">
        <v>5281</v>
      </c>
      <c r="X3092" s="18">
        <v>1</v>
      </c>
      <c r="Y3092" s="9">
        <v>7000</v>
      </c>
      <c r="Z3092" s="19">
        <f t="shared" si="796"/>
        <v>0</v>
      </c>
      <c r="AA3092" s="25">
        <v>1758.65</v>
      </c>
      <c r="AB3092" s="30">
        <f t="shared" si="797"/>
        <v>97000</v>
      </c>
      <c r="AC3092" s="30">
        <f t="shared" si="793"/>
        <v>7.2164948453608241E-2</v>
      </c>
      <c r="AD3092" s="31">
        <f t="shared" si="794"/>
        <v>7.9381443298969065</v>
      </c>
      <c r="AE3092" s="31">
        <f t="shared" si="795"/>
        <v>10.24742268041237</v>
      </c>
      <c r="AG3092" s="30">
        <f t="shared" si="798"/>
        <v>1695000</v>
      </c>
      <c r="AH3092" s="30">
        <f t="shared" si="804"/>
        <v>4.1297935103244837E-3</v>
      </c>
      <c r="AI3092" s="31">
        <f t="shared" si="805"/>
        <v>0.45427728613569318</v>
      </c>
      <c r="AJ3092" s="31">
        <f t="shared" si="806"/>
        <v>0.58643067846607666</v>
      </c>
      <c r="AK3092" s="30">
        <f>IF(W3092="si",($S3092*'COSTOS DE CREDITOS'!$C$27)/DATA!$G3092,"")</f>
        <v>65.906835757745824</v>
      </c>
      <c r="AL3092" s="90">
        <f>IF(W3092="si",'COSTOS DE CREDITOS'!$C$35,"")</f>
        <v>20.421138461538462</v>
      </c>
      <c r="AM3092" s="30">
        <f t="shared" si="799"/>
        <v>430.76923076923077</v>
      </c>
      <c r="AN3092" s="30">
        <f t="shared" si="800"/>
        <v>0</v>
      </c>
      <c r="AO3092" s="30">
        <f t="shared" si="801"/>
        <v>517.09720498851505</v>
      </c>
      <c r="AP3092" s="30">
        <f t="shared" si="802"/>
        <v>1241.5527950114852</v>
      </c>
      <c r="AQ3092" s="19">
        <f t="shared" si="803"/>
        <v>0.70596923493104657</v>
      </c>
    </row>
    <row r="3093" spans="1:43" x14ac:dyDescent="0.2">
      <c r="A3093" s="23" t="s">
        <v>5665</v>
      </c>
      <c r="B3093" s="6" t="s">
        <v>5666</v>
      </c>
      <c r="C3093" s="6" t="s">
        <v>5667</v>
      </c>
      <c r="D3093" s="4">
        <v>175168</v>
      </c>
      <c r="E3093" s="4">
        <v>176114</v>
      </c>
      <c r="F3093" s="5" t="s">
        <v>3865</v>
      </c>
      <c r="G3093" s="2">
        <v>5</v>
      </c>
      <c r="H3093" s="4">
        <v>176115</v>
      </c>
      <c r="I3093" s="5" t="s">
        <v>3866</v>
      </c>
      <c r="J3093" s="15">
        <v>45307</v>
      </c>
      <c r="K3093" s="24">
        <v>1320870033</v>
      </c>
      <c r="L3093" s="15">
        <v>45317</v>
      </c>
      <c r="M3093" s="15">
        <v>45322</v>
      </c>
      <c r="N3093" s="26">
        <v>1</v>
      </c>
      <c r="O3093" s="26">
        <f>VLOOKUP(D3093,quash!A$2:$I$7791,9,FALSE)</f>
        <v>2</v>
      </c>
      <c r="P3093" s="7">
        <v>10000</v>
      </c>
      <c r="Q3093" s="26">
        <v>110</v>
      </c>
      <c r="R3093" s="19">
        <v>3.3741050530766099E-2</v>
      </c>
      <c r="S3093" s="26">
        <v>16</v>
      </c>
      <c r="T3093" s="8">
        <v>10000</v>
      </c>
      <c r="U3093" s="4">
        <v>142</v>
      </c>
      <c r="V3093" s="10">
        <v>2510.34</v>
      </c>
      <c r="W3093" s="14" t="s">
        <v>5281</v>
      </c>
      <c r="X3093" s="18">
        <v>1</v>
      </c>
      <c r="Y3093" s="9">
        <v>10000</v>
      </c>
      <c r="Z3093" s="19">
        <f t="shared" si="796"/>
        <v>0</v>
      </c>
      <c r="AA3093" s="25">
        <v>2510.34</v>
      </c>
      <c r="AB3093" s="30">
        <f t="shared" si="797"/>
        <v>97000</v>
      </c>
      <c r="AC3093" s="30">
        <f t="shared" si="793"/>
        <v>0.10309278350515463</v>
      </c>
      <c r="AD3093" s="31">
        <f t="shared" si="794"/>
        <v>11.340206185567009</v>
      </c>
      <c r="AE3093" s="31">
        <f t="shared" si="795"/>
        <v>14.639175257731958</v>
      </c>
      <c r="AG3093" s="30">
        <f t="shared" si="798"/>
        <v>1695000</v>
      </c>
      <c r="AH3093" s="30">
        <f t="shared" si="804"/>
        <v>5.8997050147492625E-3</v>
      </c>
      <c r="AI3093" s="31">
        <f t="shared" si="805"/>
        <v>0.64896755162241893</v>
      </c>
      <c r="AJ3093" s="31">
        <f t="shared" si="806"/>
        <v>0.83775811209439532</v>
      </c>
      <c r="AK3093" s="30">
        <f>IF(W3093="si",($S3093*'COSTOS DE CREDITOS'!$C$27)/DATA!$G3093,"")</f>
        <v>65.906835757745824</v>
      </c>
      <c r="AL3093" s="90">
        <f>IF(W3093="si",'COSTOS DE CREDITOS'!$C$35,"")</f>
        <v>20.421138461538462</v>
      </c>
      <c r="AM3093" s="30">
        <f t="shared" si="799"/>
        <v>615.38461538461547</v>
      </c>
      <c r="AN3093" s="30">
        <f t="shared" si="800"/>
        <v>0</v>
      </c>
      <c r="AO3093" s="30">
        <f t="shared" si="801"/>
        <v>701.7125896038998</v>
      </c>
      <c r="AP3093" s="30">
        <f t="shared" si="802"/>
        <v>1808.6274103961005</v>
      </c>
      <c r="AQ3093" s="19">
        <f t="shared" si="803"/>
        <v>0.72047109570659762</v>
      </c>
    </row>
    <row r="3094" spans="1:43" x14ac:dyDescent="0.2">
      <c r="A3094" s="23" t="s">
        <v>5665</v>
      </c>
      <c r="B3094" s="6" t="s">
        <v>5666</v>
      </c>
      <c r="C3094" s="6" t="s">
        <v>5667</v>
      </c>
      <c r="D3094" s="4">
        <v>175159</v>
      </c>
      <c r="E3094" s="4">
        <v>176114</v>
      </c>
      <c r="F3094" s="5" t="s">
        <v>3865</v>
      </c>
      <c r="G3094" s="2">
        <v>5</v>
      </c>
      <c r="H3094" s="4">
        <v>176116</v>
      </c>
      <c r="I3094" s="5" t="s">
        <v>3867</v>
      </c>
      <c r="J3094" s="15">
        <v>45307</v>
      </c>
      <c r="K3094" s="24">
        <v>1320869944</v>
      </c>
      <c r="L3094" s="15">
        <v>45317</v>
      </c>
      <c r="M3094" s="15">
        <v>45322</v>
      </c>
      <c r="N3094" s="26">
        <v>1</v>
      </c>
      <c r="O3094" s="26" t="e">
        <f>VLOOKUP(D3094,quash!A$2:$I$7791,9,FALSE)</f>
        <v>#N/A</v>
      </c>
      <c r="P3094" s="7">
        <v>10000</v>
      </c>
      <c r="Q3094" s="26">
        <v>115</v>
      </c>
      <c r="R3094" s="19">
        <v>3.97705569269148E-2</v>
      </c>
      <c r="S3094" s="26">
        <v>16</v>
      </c>
      <c r="T3094" s="8">
        <v>10000</v>
      </c>
      <c r="U3094" s="4">
        <v>142</v>
      </c>
      <c r="V3094" s="10">
        <v>2510.34</v>
      </c>
      <c r="W3094" s="14" t="s">
        <v>5281</v>
      </c>
      <c r="X3094" s="18">
        <v>1</v>
      </c>
      <c r="Y3094" s="9">
        <v>10000</v>
      </c>
      <c r="Z3094" s="19">
        <f t="shared" si="796"/>
        <v>0</v>
      </c>
      <c r="AA3094" s="25">
        <v>2510.34</v>
      </c>
      <c r="AB3094" s="30">
        <f t="shared" si="797"/>
        <v>670000</v>
      </c>
      <c r="AC3094" s="30">
        <f t="shared" si="793"/>
        <v>1.4925373134328358E-2</v>
      </c>
      <c r="AD3094" s="31">
        <f t="shared" si="794"/>
        <v>1.7164179104477613</v>
      </c>
      <c r="AE3094" s="31">
        <f t="shared" si="795"/>
        <v>2.1194029850746268</v>
      </c>
      <c r="AG3094" s="30">
        <f t="shared" si="798"/>
        <v>6126000</v>
      </c>
      <c r="AH3094" s="30">
        <f t="shared" si="804"/>
        <v>1.632386549134835E-3</v>
      </c>
      <c r="AI3094" s="31">
        <f t="shared" si="805"/>
        <v>0.18772445315050604</v>
      </c>
      <c r="AJ3094" s="31">
        <f t="shared" si="806"/>
        <v>0.23179888997714657</v>
      </c>
      <c r="AK3094" s="30">
        <f>IF(W3094="si",($S3094*'COSTOS DE CREDITOS'!$C$27)/DATA!$G3094,"")</f>
        <v>65.906835757745824</v>
      </c>
      <c r="AL3094" s="90">
        <f>IF(W3094="si",'COSTOS DE CREDITOS'!$C$35,"")</f>
        <v>20.421138461538462</v>
      </c>
      <c r="AM3094" s="30">
        <f t="shared" si="799"/>
        <v>615.38461538461547</v>
      </c>
      <c r="AN3094" s="30">
        <f t="shared" si="800"/>
        <v>0</v>
      </c>
      <c r="AO3094" s="30">
        <f t="shared" si="801"/>
        <v>701.7125896038998</v>
      </c>
      <c r="AP3094" s="30">
        <f t="shared" si="802"/>
        <v>1808.6274103961005</v>
      </c>
      <c r="AQ3094" s="19">
        <f t="shared" si="803"/>
        <v>0.72047109570659762</v>
      </c>
    </row>
    <row r="3095" spans="1:43" x14ac:dyDescent="0.2">
      <c r="A3095" s="23" t="s">
        <v>5665</v>
      </c>
      <c r="B3095" s="6" t="s">
        <v>5666</v>
      </c>
      <c r="C3095" s="6" t="s">
        <v>5667</v>
      </c>
      <c r="D3095" s="4">
        <v>175523</v>
      </c>
      <c r="E3095" s="4">
        <v>176114</v>
      </c>
      <c r="F3095" s="5" t="s">
        <v>3865</v>
      </c>
      <c r="G3095" s="2">
        <v>5</v>
      </c>
      <c r="H3095" s="4">
        <v>176117</v>
      </c>
      <c r="I3095" s="5" t="s">
        <v>3868</v>
      </c>
      <c r="J3095" s="15">
        <v>45311</v>
      </c>
      <c r="K3095" s="24">
        <v>1323779540</v>
      </c>
      <c r="L3095" s="15">
        <v>45317</v>
      </c>
      <c r="M3095" s="15">
        <v>45322</v>
      </c>
      <c r="N3095" s="26">
        <v>1</v>
      </c>
      <c r="O3095" s="26">
        <f>VLOOKUP(D3095,quash!A$2:$I$7791,9,FALSE)</f>
        <v>1</v>
      </c>
      <c r="P3095" s="7">
        <v>10000</v>
      </c>
      <c r="Q3095" s="26">
        <v>110</v>
      </c>
      <c r="R3095" s="19">
        <v>3.3741050530766099E-2</v>
      </c>
      <c r="S3095" s="26">
        <v>16</v>
      </c>
      <c r="T3095" s="8">
        <v>6000</v>
      </c>
      <c r="U3095" s="4">
        <v>142</v>
      </c>
      <c r="V3095" s="10">
        <v>1503.37</v>
      </c>
      <c r="W3095" s="14" t="s">
        <v>5281</v>
      </c>
      <c r="X3095" s="18">
        <v>1</v>
      </c>
      <c r="Y3095" s="9">
        <v>6000</v>
      </c>
      <c r="Z3095" s="19">
        <f t="shared" si="796"/>
        <v>0</v>
      </c>
      <c r="AA3095" s="25">
        <v>1503.37</v>
      </c>
      <c r="AB3095" s="30">
        <f t="shared" si="797"/>
        <v>83000</v>
      </c>
      <c r="AC3095" s="30">
        <f t="shared" si="793"/>
        <v>7.2289156626506021E-2</v>
      </c>
      <c r="AD3095" s="31">
        <f t="shared" si="794"/>
        <v>7.9518072289156621</v>
      </c>
      <c r="AE3095" s="31">
        <f t="shared" si="795"/>
        <v>10.265060240963855</v>
      </c>
      <c r="AG3095" s="30">
        <f t="shared" si="798"/>
        <v>2427000</v>
      </c>
      <c r="AH3095" s="30">
        <f t="shared" si="804"/>
        <v>2.472187886279357E-3</v>
      </c>
      <c r="AI3095" s="31">
        <f t="shared" si="805"/>
        <v>0.27194066749072926</v>
      </c>
      <c r="AJ3095" s="31">
        <f t="shared" si="806"/>
        <v>0.35105067985166871</v>
      </c>
      <c r="AK3095" s="30">
        <f>IF(W3095="si",($S3095*'COSTOS DE CREDITOS'!$C$27)/DATA!$G3095,"")</f>
        <v>65.906835757745824</v>
      </c>
      <c r="AL3095" s="90">
        <f>IF(W3095="si",'COSTOS DE CREDITOS'!$C$35,"")</f>
        <v>20.421138461538462</v>
      </c>
      <c r="AM3095" s="30">
        <f t="shared" si="799"/>
        <v>369.23076923076923</v>
      </c>
      <c r="AN3095" s="30">
        <f t="shared" si="800"/>
        <v>0</v>
      </c>
      <c r="AO3095" s="30">
        <f t="shared" si="801"/>
        <v>455.5587434500535</v>
      </c>
      <c r="AP3095" s="30">
        <f t="shared" si="802"/>
        <v>1047.8112565499464</v>
      </c>
      <c r="AQ3095" s="19">
        <f t="shared" si="803"/>
        <v>0.69697496727348984</v>
      </c>
    </row>
    <row r="3096" spans="1:43" x14ac:dyDescent="0.2">
      <c r="A3096" s="23" t="s">
        <v>5665</v>
      </c>
      <c r="B3096" s="6" t="s">
        <v>5666</v>
      </c>
      <c r="C3096" s="6" t="s">
        <v>5667</v>
      </c>
      <c r="D3096" s="4">
        <v>175175</v>
      </c>
      <c r="E3096" s="4">
        <v>176114</v>
      </c>
      <c r="F3096" s="5" t="s">
        <v>3865</v>
      </c>
      <c r="G3096" s="2">
        <v>5</v>
      </c>
      <c r="H3096" s="4">
        <v>176118</v>
      </c>
      <c r="I3096" s="5" t="s">
        <v>3869</v>
      </c>
      <c r="J3096" s="15">
        <v>45307</v>
      </c>
      <c r="K3096" s="24">
        <v>1320870333</v>
      </c>
      <c r="L3096" s="15">
        <v>45317</v>
      </c>
      <c r="M3096" s="15">
        <v>45322</v>
      </c>
      <c r="N3096" s="26">
        <v>1</v>
      </c>
      <c r="O3096" s="26">
        <f>VLOOKUP(D3096,quash!A$2:$I$7791,9,FALSE)</f>
        <v>2</v>
      </c>
      <c r="P3096" s="7">
        <v>10000</v>
      </c>
      <c r="Q3096" s="26">
        <v>147</v>
      </c>
      <c r="R3096" s="19">
        <v>7.9000519063170294E-2</v>
      </c>
      <c r="S3096" s="26">
        <v>16</v>
      </c>
      <c r="T3096" s="8">
        <v>6000</v>
      </c>
      <c r="U3096" s="4">
        <v>142</v>
      </c>
      <c r="V3096" s="10">
        <v>1503.37</v>
      </c>
      <c r="W3096" s="14" t="s">
        <v>5281</v>
      </c>
      <c r="X3096" s="18">
        <v>1</v>
      </c>
      <c r="Y3096" s="9">
        <v>6000</v>
      </c>
      <c r="Z3096" s="19">
        <f t="shared" si="796"/>
        <v>0</v>
      </c>
      <c r="AA3096" s="25">
        <v>1503.37</v>
      </c>
      <c r="AB3096" s="30">
        <f t="shared" si="797"/>
        <v>97000</v>
      </c>
      <c r="AC3096" s="30">
        <f t="shared" si="793"/>
        <v>6.1855670103092786E-2</v>
      </c>
      <c r="AD3096" s="31">
        <f t="shared" si="794"/>
        <v>9.0927835051546388</v>
      </c>
      <c r="AE3096" s="31">
        <f t="shared" si="795"/>
        <v>8.783505154639176</v>
      </c>
      <c r="AG3096" s="30">
        <f t="shared" si="798"/>
        <v>1695000</v>
      </c>
      <c r="AH3096" s="30">
        <f t="shared" si="804"/>
        <v>3.5398230088495575E-3</v>
      </c>
      <c r="AI3096" s="31">
        <f t="shared" si="805"/>
        <v>0.52035398230088492</v>
      </c>
      <c r="AJ3096" s="31">
        <f t="shared" si="806"/>
        <v>0.50265486725663711</v>
      </c>
      <c r="AK3096" s="30">
        <f>IF(W3096="si",($S3096*'COSTOS DE CREDITOS'!$C$27)/DATA!$G3096,"")</f>
        <v>65.906835757745824</v>
      </c>
      <c r="AL3096" s="90">
        <f>IF(W3096="si",'COSTOS DE CREDITOS'!$C$35,"")</f>
        <v>20.421138461538462</v>
      </c>
      <c r="AM3096" s="30">
        <f t="shared" si="799"/>
        <v>369.23076923076923</v>
      </c>
      <c r="AN3096" s="30">
        <f t="shared" si="800"/>
        <v>0</v>
      </c>
      <c r="AO3096" s="30">
        <f t="shared" si="801"/>
        <v>455.5587434500535</v>
      </c>
      <c r="AP3096" s="30">
        <f t="shared" si="802"/>
        <v>1047.8112565499464</v>
      </c>
      <c r="AQ3096" s="19">
        <f t="shared" si="803"/>
        <v>0.69697496727348984</v>
      </c>
    </row>
    <row r="3097" spans="1:43" x14ac:dyDescent="0.2">
      <c r="A3097" s="23" t="s">
        <v>5665</v>
      </c>
      <c r="B3097" s="6" t="s">
        <v>5666</v>
      </c>
      <c r="C3097" s="6" t="s">
        <v>5667</v>
      </c>
      <c r="D3097" s="4">
        <v>175357</v>
      </c>
      <c r="E3097" s="4">
        <v>176114</v>
      </c>
      <c r="F3097" s="5" t="s">
        <v>3865</v>
      </c>
      <c r="G3097" s="2">
        <v>5</v>
      </c>
      <c r="H3097" s="4">
        <v>176178</v>
      </c>
      <c r="I3097" s="5" t="s">
        <v>3870</v>
      </c>
      <c r="J3097" s="15">
        <v>45308</v>
      </c>
      <c r="K3097" s="24">
        <v>1322004213</v>
      </c>
      <c r="L3097" s="15">
        <v>45318</v>
      </c>
      <c r="M3097" s="15">
        <v>45322</v>
      </c>
      <c r="N3097" s="26">
        <v>1</v>
      </c>
      <c r="O3097" s="26" t="e">
        <f>VLOOKUP(D3097,quash!A$2:$I$7791,9,FALSE)</f>
        <v>#N/A</v>
      </c>
      <c r="P3097" s="7">
        <v>5000</v>
      </c>
      <c r="Q3097" s="26">
        <v>147</v>
      </c>
      <c r="R3097" s="19">
        <v>0.11226939921535857</v>
      </c>
      <c r="S3097" s="26">
        <v>16</v>
      </c>
      <c r="T3097" s="8">
        <v>8000</v>
      </c>
      <c r="U3097" s="4">
        <v>142</v>
      </c>
      <c r="V3097" s="10">
        <v>2013.74</v>
      </c>
      <c r="W3097" s="14" t="s">
        <v>5281</v>
      </c>
      <c r="X3097" s="18">
        <v>1</v>
      </c>
      <c r="Y3097" s="9">
        <v>8000</v>
      </c>
      <c r="Z3097" s="19">
        <f t="shared" si="796"/>
        <v>0</v>
      </c>
      <c r="AA3097" s="25">
        <v>2013.74</v>
      </c>
      <c r="AB3097" s="30">
        <f t="shared" si="797"/>
        <v>670000</v>
      </c>
      <c r="AC3097" s="30">
        <f t="shared" si="793"/>
        <v>1.1940298507462687E-2</v>
      </c>
      <c r="AD3097" s="31">
        <f t="shared" si="794"/>
        <v>1.7552238805970148</v>
      </c>
      <c r="AE3097" s="31">
        <f t="shared" si="795"/>
        <v>1.6955223880597015</v>
      </c>
      <c r="AG3097" s="30">
        <f t="shared" si="798"/>
        <v>6126000</v>
      </c>
      <c r="AH3097" s="30">
        <f t="shared" si="804"/>
        <v>1.3059092393078681E-3</v>
      </c>
      <c r="AI3097" s="31">
        <f t="shared" si="805"/>
        <v>0.19196865817825662</v>
      </c>
      <c r="AJ3097" s="31">
        <f t="shared" si="806"/>
        <v>0.18543911198171725</v>
      </c>
      <c r="AK3097" s="30">
        <f>IF(W3097="si",($S3097*'COSTOS DE CREDITOS'!$C$27)/DATA!$G3097,"")</f>
        <v>65.906835757745824</v>
      </c>
      <c r="AL3097" s="90">
        <f>IF(W3097="si",'COSTOS DE CREDITOS'!$C$35,"")</f>
        <v>20.421138461538462</v>
      </c>
      <c r="AM3097" s="30">
        <f t="shared" si="799"/>
        <v>492.30769230769232</v>
      </c>
      <c r="AN3097" s="30">
        <f t="shared" si="800"/>
        <v>0</v>
      </c>
      <c r="AO3097" s="30">
        <f t="shared" si="801"/>
        <v>578.63566652697659</v>
      </c>
      <c r="AP3097" s="30">
        <f t="shared" si="802"/>
        <v>1435.1043334730234</v>
      </c>
      <c r="AQ3097" s="19">
        <f t="shared" si="803"/>
        <v>0.71265621851531147</v>
      </c>
    </row>
    <row r="3098" spans="1:43" x14ac:dyDescent="0.2">
      <c r="A3098" s="23" t="s">
        <v>5665</v>
      </c>
      <c r="B3098" s="6" t="s">
        <v>5676</v>
      </c>
      <c r="C3098" s="6" t="s">
        <v>5670</v>
      </c>
      <c r="D3098" s="2">
        <v>176007</v>
      </c>
      <c r="E3098" s="2">
        <v>176294</v>
      </c>
      <c r="F3098" s="3" t="s">
        <v>2351</v>
      </c>
      <c r="G3098" s="2">
        <v>7</v>
      </c>
      <c r="H3098" s="2">
        <v>176323</v>
      </c>
      <c r="I3098" s="3" t="s">
        <v>3871</v>
      </c>
      <c r="J3098" s="15">
        <v>45315</v>
      </c>
      <c r="K3098" s="24">
        <v>1326946425</v>
      </c>
      <c r="L3098" s="15">
        <v>45320</v>
      </c>
      <c r="M3098" s="15">
        <v>45322</v>
      </c>
      <c r="N3098" s="26">
        <v>1</v>
      </c>
      <c r="O3098" s="26" t="e">
        <f>VLOOKUP(D3098,quash!A$2:$I$7791,9,FALSE)</f>
        <v>#N/A</v>
      </c>
      <c r="P3098" s="7">
        <v>5000</v>
      </c>
      <c r="Q3098" s="26">
        <v>147</v>
      </c>
      <c r="R3098" s="19">
        <v>0.11226939921535857</v>
      </c>
      <c r="S3098" s="26">
        <v>16</v>
      </c>
      <c r="T3098" s="7">
        <v>7000</v>
      </c>
      <c r="U3098" s="2">
        <v>142</v>
      </c>
      <c r="V3098" s="11">
        <v>1758.65</v>
      </c>
      <c r="W3098" s="14" t="s">
        <v>5281</v>
      </c>
      <c r="X3098" s="18">
        <v>1</v>
      </c>
      <c r="Y3098" s="9">
        <v>7000</v>
      </c>
      <c r="Z3098" s="19">
        <f t="shared" si="796"/>
        <v>0</v>
      </c>
      <c r="AA3098" s="25">
        <v>1758.65</v>
      </c>
      <c r="AB3098" s="30">
        <f t="shared" si="797"/>
        <v>670000</v>
      </c>
      <c r="AC3098" s="30">
        <f t="shared" si="793"/>
        <v>1.0447761194029851E-2</v>
      </c>
      <c r="AD3098" s="31">
        <f t="shared" si="794"/>
        <v>1.5358208955223882</v>
      </c>
      <c r="AE3098" s="31">
        <f t="shared" si="795"/>
        <v>1.4835820895522389</v>
      </c>
      <c r="AG3098" s="30">
        <f t="shared" si="798"/>
        <v>6126000</v>
      </c>
      <c r="AH3098" s="30">
        <f t="shared" si="804"/>
        <v>1.1426705843943846E-3</v>
      </c>
      <c r="AI3098" s="31">
        <f t="shared" si="805"/>
        <v>0.16797257590597453</v>
      </c>
      <c r="AJ3098" s="31">
        <f t="shared" si="806"/>
        <v>0.16225922298400261</v>
      </c>
      <c r="AK3098" s="30">
        <f>IF(W3098="si",($S3098*'COSTOS DE CREDITOS'!$C$27)/DATA!$G3098,"")</f>
        <v>47.07631125553273</v>
      </c>
      <c r="AL3098" s="90">
        <f>IF(W3098="si",'COSTOS DE CREDITOS'!$C$35,"")</f>
        <v>20.421138461538462</v>
      </c>
      <c r="AM3098" s="30">
        <f t="shared" si="799"/>
        <v>430.76923076923077</v>
      </c>
      <c r="AN3098" s="30">
        <f t="shared" si="800"/>
        <v>0</v>
      </c>
      <c r="AO3098" s="30">
        <f t="shared" si="801"/>
        <v>498.26668048630199</v>
      </c>
      <c r="AP3098" s="30">
        <f t="shared" si="802"/>
        <v>1260.3833195136981</v>
      </c>
      <c r="AQ3098" s="19">
        <f t="shared" si="803"/>
        <v>0.71667660962311885</v>
      </c>
    </row>
    <row r="3099" spans="1:43" x14ac:dyDescent="0.2">
      <c r="A3099" s="23" t="s">
        <v>5665</v>
      </c>
      <c r="B3099" s="6" t="s">
        <v>5668</v>
      </c>
      <c r="C3099" s="6" t="s">
        <v>5667</v>
      </c>
      <c r="D3099" s="2">
        <v>175818</v>
      </c>
      <c r="E3099" s="2">
        <v>176365</v>
      </c>
      <c r="F3099" s="3" t="s">
        <v>3872</v>
      </c>
      <c r="G3099" s="2">
        <v>5</v>
      </c>
      <c r="H3099" s="2">
        <v>176367</v>
      </c>
      <c r="I3099" s="3" t="s">
        <v>3873</v>
      </c>
      <c r="J3099" s="15">
        <v>45314</v>
      </c>
      <c r="K3099" s="24">
        <v>1325584825</v>
      </c>
      <c r="L3099" s="15">
        <v>45321</v>
      </c>
      <c r="M3099" s="15">
        <v>45322</v>
      </c>
      <c r="N3099" s="26">
        <v>1</v>
      </c>
      <c r="O3099" s="26">
        <f>VLOOKUP(D3099,quash!A$2:$I$7791,9,FALSE)</f>
        <v>4</v>
      </c>
      <c r="P3099" s="7">
        <v>10000</v>
      </c>
      <c r="Q3099" s="26">
        <v>100</v>
      </c>
      <c r="R3099" s="19">
        <v>1.82981294070719E-2</v>
      </c>
      <c r="S3099" s="26">
        <v>16</v>
      </c>
      <c r="T3099" s="7">
        <v>7000</v>
      </c>
      <c r="U3099" s="2">
        <v>127</v>
      </c>
      <c r="V3099" s="11">
        <v>1565.56</v>
      </c>
      <c r="W3099" s="14" t="s">
        <v>5281</v>
      </c>
      <c r="X3099" s="18">
        <v>1</v>
      </c>
      <c r="Y3099" s="9">
        <v>7000</v>
      </c>
      <c r="Z3099" s="19">
        <f t="shared" si="796"/>
        <v>0</v>
      </c>
      <c r="AA3099" s="25">
        <v>1565.56</v>
      </c>
      <c r="AB3099" s="30">
        <f t="shared" si="797"/>
        <v>42000</v>
      </c>
      <c r="AC3099" s="30">
        <f t="shared" si="793"/>
        <v>0.16666666666666666</v>
      </c>
      <c r="AD3099" s="31">
        <f t="shared" si="794"/>
        <v>16.666666666666664</v>
      </c>
      <c r="AE3099" s="31">
        <f t="shared" si="795"/>
        <v>21.166666666666664</v>
      </c>
      <c r="AG3099" s="30">
        <f t="shared" si="798"/>
        <v>927000</v>
      </c>
      <c r="AH3099" s="30">
        <f t="shared" si="804"/>
        <v>7.551240560949299E-3</v>
      </c>
      <c r="AI3099" s="31">
        <f t="shared" si="805"/>
        <v>0.75512405609492994</v>
      </c>
      <c r="AJ3099" s="31">
        <f t="shared" si="806"/>
        <v>0.95900755124056103</v>
      </c>
      <c r="AK3099" s="30">
        <f>IF(W3099="si",($S3099*'COSTOS DE CREDITOS'!$C$27)/DATA!$G3099,"")</f>
        <v>65.906835757745824</v>
      </c>
      <c r="AL3099" s="90">
        <f>IF(W3099="si",'COSTOS DE CREDITOS'!$C$35,"")</f>
        <v>20.421138461538462</v>
      </c>
      <c r="AM3099" s="30">
        <f t="shared" si="799"/>
        <v>430.76923076923077</v>
      </c>
      <c r="AN3099" s="30">
        <f t="shared" si="800"/>
        <v>0</v>
      </c>
      <c r="AO3099" s="30">
        <f t="shared" si="801"/>
        <v>517.09720498851505</v>
      </c>
      <c r="AP3099" s="30">
        <f t="shared" si="802"/>
        <v>1048.462795011485</v>
      </c>
      <c r="AQ3099" s="19">
        <f t="shared" si="803"/>
        <v>0.66970463924185919</v>
      </c>
    </row>
    <row r="3100" spans="1:43" x14ac:dyDescent="0.2">
      <c r="A3100" s="23" t="s">
        <v>5665</v>
      </c>
      <c r="B3100" s="6" t="s">
        <v>5668</v>
      </c>
      <c r="C3100" s="6" t="s">
        <v>5667</v>
      </c>
      <c r="D3100" s="2">
        <v>175678</v>
      </c>
      <c r="E3100" s="2">
        <v>176365</v>
      </c>
      <c r="F3100" s="3" t="s">
        <v>3872</v>
      </c>
      <c r="G3100" s="2">
        <v>5</v>
      </c>
      <c r="H3100" s="2">
        <v>176370</v>
      </c>
      <c r="I3100" s="3" t="s">
        <v>3874</v>
      </c>
      <c r="J3100" s="15">
        <v>45311</v>
      </c>
      <c r="K3100" s="24">
        <v>1323715256</v>
      </c>
      <c r="L3100" s="15">
        <v>45321</v>
      </c>
      <c r="M3100" s="15">
        <v>45322</v>
      </c>
      <c r="N3100" s="26">
        <v>1</v>
      </c>
      <c r="O3100" s="26">
        <f>VLOOKUP(D3100,quash!A$2:$I$7791,9,FALSE)</f>
        <v>5</v>
      </c>
      <c r="P3100" s="7">
        <v>10000</v>
      </c>
      <c r="Q3100" s="26">
        <v>100</v>
      </c>
      <c r="R3100" s="19">
        <v>1.82981294070719E-2</v>
      </c>
      <c r="S3100" s="26">
        <v>16</v>
      </c>
      <c r="T3100" s="7">
        <v>9000</v>
      </c>
      <c r="U3100" s="2">
        <v>100</v>
      </c>
      <c r="V3100" s="11">
        <v>1565.63</v>
      </c>
      <c r="W3100" s="14" t="s">
        <v>5281</v>
      </c>
      <c r="X3100" s="18">
        <v>1</v>
      </c>
      <c r="Y3100" s="9">
        <v>9000</v>
      </c>
      <c r="Z3100" s="19">
        <f t="shared" si="796"/>
        <v>0</v>
      </c>
      <c r="AA3100" s="25">
        <v>1565.63</v>
      </c>
      <c r="AB3100" s="30">
        <f t="shared" si="797"/>
        <v>16000</v>
      </c>
      <c r="AC3100" s="30">
        <f t="shared" si="793"/>
        <v>0.5625</v>
      </c>
      <c r="AD3100" s="31">
        <f t="shared" si="794"/>
        <v>56.25</v>
      </c>
      <c r="AE3100" s="31">
        <f t="shared" si="795"/>
        <v>56.25</v>
      </c>
      <c r="AG3100" s="30">
        <f t="shared" si="798"/>
        <v>352000</v>
      </c>
      <c r="AH3100" s="30">
        <f t="shared" si="804"/>
        <v>2.556818181818182E-2</v>
      </c>
      <c r="AI3100" s="31">
        <f t="shared" si="805"/>
        <v>2.5568181818181821</v>
      </c>
      <c r="AJ3100" s="31">
        <f t="shared" si="806"/>
        <v>2.5568181818181821</v>
      </c>
      <c r="AK3100" s="30">
        <f>IF(W3100="si",($S3100*'COSTOS DE CREDITOS'!$C$27)/DATA!$G3100,"")</f>
        <v>65.906835757745824</v>
      </c>
      <c r="AL3100" s="90">
        <f>IF(W3100="si",'COSTOS DE CREDITOS'!$C$35,"")</f>
        <v>20.421138461538462</v>
      </c>
      <c r="AM3100" s="30">
        <f t="shared" si="799"/>
        <v>553.84615384615392</v>
      </c>
      <c r="AN3100" s="30">
        <f t="shared" si="800"/>
        <v>0</v>
      </c>
      <c r="AO3100" s="30">
        <f t="shared" si="801"/>
        <v>640.17412806543825</v>
      </c>
      <c r="AP3100" s="30">
        <f t="shared" si="802"/>
        <v>925.45587193456186</v>
      </c>
      <c r="AQ3100" s="19">
        <f t="shared" si="803"/>
        <v>0.59110765119125319</v>
      </c>
    </row>
    <row r="3101" spans="1:43" x14ac:dyDescent="0.2">
      <c r="A3101" s="23" t="s">
        <v>5665</v>
      </c>
      <c r="B3101" s="6" t="s">
        <v>5668</v>
      </c>
      <c r="C3101" s="6" t="s">
        <v>5667</v>
      </c>
      <c r="D3101" s="2">
        <v>175677</v>
      </c>
      <c r="E3101" s="2">
        <v>176365</v>
      </c>
      <c r="F3101" s="3" t="s">
        <v>3872</v>
      </c>
      <c r="G3101" s="2">
        <v>5</v>
      </c>
      <c r="H3101" s="2">
        <v>176371</v>
      </c>
      <c r="I3101" s="3" t="s">
        <v>3875</v>
      </c>
      <c r="J3101" s="15">
        <v>45311</v>
      </c>
      <c r="K3101" s="24">
        <v>1323715073</v>
      </c>
      <c r="L3101" s="15">
        <v>45321</v>
      </c>
      <c r="M3101" s="15">
        <v>45322</v>
      </c>
      <c r="N3101" s="26">
        <v>1</v>
      </c>
      <c r="O3101" s="26">
        <f>VLOOKUP(D3101,quash!A$2:$I$7791,9,FALSE)</f>
        <v>4</v>
      </c>
      <c r="P3101" s="7">
        <v>10000</v>
      </c>
      <c r="Q3101" s="26">
        <v>110</v>
      </c>
      <c r="R3101" s="19">
        <v>3.3220596517330399E-2</v>
      </c>
      <c r="S3101" s="26">
        <v>16</v>
      </c>
      <c r="T3101" s="7">
        <v>7000</v>
      </c>
      <c r="U3101" s="2">
        <v>120</v>
      </c>
      <c r="V3101" s="11">
        <v>1468.92</v>
      </c>
      <c r="W3101" s="14" t="s">
        <v>5281</v>
      </c>
      <c r="X3101" s="18">
        <v>1</v>
      </c>
      <c r="Y3101" s="9">
        <v>7000</v>
      </c>
      <c r="Z3101" s="19">
        <f t="shared" si="796"/>
        <v>0</v>
      </c>
      <c r="AA3101" s="25">
        <v>1468.92</v>
      </c>
      <c r="AB3101" s="30">
        <f t="shared" si="797"/>
        <v>42000</v>
      </c>
      <c r="AC3101" s="30">
        <f t="shared" si="793"/>
        <v>0.16666666666666666</v>
      </c>
      <c r="AD3101" s="31">
        <f t="shared" si="794"/>
        <v>18.333333333333332</v>
      </c>
      <c r="AE3101" s="31">
        <f t="shared" si="795"/>
        <v>20</v>
      </c>
      <c r="AG3101" s="30">
        <f t="shared" si="798"/>
        <v>927000</v>
      </c>
      <c r="AH3101" s="30">
        <f t="shared" si="804"/>
        <v>7.551240560949299E-3</v>
      </c>
      <c r="AI3101" s="31">
        <f t="shared" si="805"/>
        <v>0.83063646170442285</v>
      </c>
      <c r="AJ3101" s="31">
        <f t="shared" si="806"/>
        <v>0.90614886731391586</v>
      </c>
      <c r="AK3101" s="30">
        <f>IF(W3101="si",($S3101*'COSTOS DE CREDITOS'!$C$27)/DATA!$G3101,"")</f>
        <v>65.906835757745824</v>
      </c>
      <c r="AL3101" s="90">
        <f>IF(W3101="si",'COSTOS DE CREDITOS'!$C$35,"")</f>
        <v>20.421138461538462</v>
      </c>
      <c r="AM3101" s="30">
        <f t="shared" si="799"/>
        <v>430.76923076923077</v>
      </c>
      <c r="AN3101" s="30">
        <f t="shared" si="800"/>
        <v>0</v>
      </c>
      <c r="AO3101" s="30">
        <f t="shared" si="801"/>
        <v>517.09720498851505</v>
      </c>
      <c r="AP3101" s="30">
        <f t="shared" si="802"/>
        <v>951.82279501148503</v>
      </c>
      <c r="AQ3101" s="19">
        <f t="shared" si="803"/>
        <v>0.6479745629520226</v>
      </c>
    </row>
    <row r="3102" spans="1:43" x14ac:dyDescent="0.2">
      <c r="A3102" s="23" t="s">
        <v>5665</v>
      </c>
      <c r="B3102" s="6" t="s">
        <v>5668</v>
      </c>
      <c r="C3102" s="6" t="s">
        <v>5667</v>
      </c>
      <c r="D3102" s="2">
        <v>175679</v>
      </c>
      <c r="E3102" s="2">
        <v>176365</v>
      </c>
      <c r="F3102" s="3" t="s">
        <v>3872</v>
      </c>
      <c r="G3102" s="2">
        <v>5</v>
      </c>
      <c r="H3102" s="2">
        <v>176372</v>
      </c>
      <c r="I3102" s="3" t="s">
        <v>3876</v>
      </c>
      <c r="J3102" s="15">
        <v>45311</v>
      </c>
      <c r="K3102" s="24">
        <v>1323715413</v>
      </c>
      <c r="L3102" s="15">
        <v>45321</v>
      </c>
      <c r="M3102" s="15">
        <v>45322</v>
      </c>
      <c r="N3102" s="26">
        <v>1</v>
      </c>
      <c r="O3102" s="26">
        <f>VLOOKUP(D3102,quash!A$2:$I$7791,9,FALSE)</f>
        <v>6</v>
      </c>
      <c r="P3102" s="7">
        <v>10000</v>
      </c>
      <c r="Q3102" s="26">
        <v>110</v>
      </c>
      <c r="R3102" s="19">
        <v>3.3220596517330399E-2</v>
      </c>
      <c r="S3102" s="26">
        <v>16</v>
      </c>
      <c r="T3102" s="7">
        <v>8000</v>
      </c>
      <c r="U3102" s="2">
        <v>147</v>
      </c>
      <c r="V3102" s="11">
        <v>2082.7199999999998</v>
      </c>
      <c r="W3102" s="14" t="s">
        <v>5281</v>
      </c>
      <c r="X3102" s="18">
        <v>1</v>
      </c>
      <c r="Y3102" s="9">
        <v>8000</v>
      </c>
      <c r="Z3102" s="19">
        <f t="shared" si="796"/>
        <v>0</v>
      </c>
      <c r="AA3102" s="25">
        <v>2082.7199999999998</v>
      </c>
      <c r="AB3102" s="30">
        <f t="shared" si="797"/>
        <v>8000</v>
      </c>
      <c r="AC3102" s="30">
        <f t="shared" si="793"/>
        <v>1</v>
      </c>
      <c r="AD3102" s="31">
        <f t="shared" si="794"/>
        <v>110</v>
      </c>
      <c r="AE3102" s="31">
        <f t="shared" si="795"/>
        <v>147</v>
      </c>
      <c r="AG3102" s="30">
        <f t="shared" si="798"/>
        <v>288000</v>
      </c>
      <c r="AH3102" s="30">
        <f t="shared" si="804"/>
        <v>2.7777777777777776E-2</v>
      </c>
      <c r="AI3102" s="31">
        <f t="shared" si="805"/>
        <v>3.0555555555555554</v>
      </c>
      <c r="AJ3102" s="31">
        <f t="shared" si="806"/>
        <v>4.083333333333333</v>
      </c>
      <c r="AK3102" s="30">
        <f>IF(W3102="si",($S3102*'COSTOS DE CREDITOS'!$C$27)/DATA!$G3102,"")</f>
        <v>65.906835757745824</v>
      </c>
      <c r="AL3102" s="90">
        <f>IF(W3102="si",'COSTOS DE CREDITOS'!$C$35,"")</f>
        <v>20.421138461538462</v>
      </c>
      <c r="AM3102" s="30">
        <f t="shared" si="799"/>
        <v>492.30769230769232</v>
      </c>
      <c r="AN3102" s="30">
        <f t="shared" si="800"/>
        <v>0</v>
      </c>
      <c r="AO3102" s="30">
        <f t="shared" si="801"/>
        <v>578.63566652697659</v>
      </c>
      <c r="AP3102" s="30">
        <f t="shared" si="802"/>
        <v>1504.0843334730232</v>
      </c>
      <c r="AQ3102" s="19">
        <f t="shared" si="803"/>
        <v>0.72217308782410661</v>
      </c>
    </row>
    <row r="3103" spans="1:43" x14ac:dyDescent="0.2">
      <c r="A3103" s="23" t="s">
        <v>5665</v>
      </c>
      <c r="B3103" s="6" t="s">
        <v>5673</v>
      </c>
      <c r="C3103" s="6" t="s">
        <v>5667</v>
      </c>
      <c r="D3103" s="2">
        <v>175910</v>
      </c>
      <c r="E3103" s="2">
        <v>175638</v>
      </c>
      <c r="F3103" s="3" t="s">
        <v>3106</v>
      </c>
      <c r="G3103" s="2">
        <v>7</v>
      </c>
      <c r="H3103" s="2">
        <v>176384</v>
      </c>
      <c r="I3103" s="3" t="s">
        <v>3877</v>
      </c>
      <c r="J3103" s="15">
        <v>45316</v>
      </c>
      <c r="K3103" s="24">
        <v>1327123942</v>
      </c>
      <c r="L3103" s="15">
        <v>45321</v>
      </c>
      <c r="M3103" s="15">
        <v>45322</v>
      </c>
      <c r="N3103" s="26">
        <v>1</v>
      </c>
      <c r="O3103" s="26">
        <f>VLOOKUP(D3103,quash!A$2:$I$7791,9,FALSE)</f>
        <v>4</v>
      </c>
      <c r="P3103" s="7">
        <v>10000</v>
      </c>
      <c r="Q3103" s="26">
        <v>90</v>
      </c>
      <c r="R3103" s="19">
        <v>5.9818464604665302E-3</v>
      </c>
      <c r="S3103" s="26">
        <v>16</v>
      </c>
      <c r="T3103" s="7">
        <v>8000</v>
      </c>
      <c r="U3103" s="2">
        <v>142</v>
      </c>
      <c r="V3103" s="11">
        <v>2013.74</v>
      </c>
      <c r="W3103" s="14" t="s">
        <v>5281</v>
      </c>
      <c r="X3103" s="18">
        <v>1</v>
      </c>
      <c r="Y3103" s="9">
        <v>8000</v>
      </c>
      <c r="Z3103" s="19">
        <f t="shared" si="796"/>
        <v>0</v>
      </c>
      <c r="AA3103" s="25">
        <v>2013.74</v>
      </c>
      <c r="AB3103" s="30">
        <f t="shared" si="797"/>
        <v>42000</v>
      </c>
      <c r="AC3103" s="30">
        <f t="shared" si="793"/>
        <v>0.19047619047619047</v>
      </c>
      <c r="AD3103" s="31">
        <f t="shared" si="794"/>
        <v>17.142857142857142</v>
      </c>
      <c r="AE3103" s="31">
        <f t="shared" si="795"/>
        <v>27.047619047619047</v>
      </c>
      <c r="AG3103" s="30">
        <f t="shared" si="798"/>
        <v>927000</v>
      </c>
      <c r="AH3103" s="30">
        <f t="shared" si="804"/>
        <v>8.6299892125134836E-3</v>
      </c>
      <c r="AI3103" s="31">
        <f t="shared" si="805"/>
        <v>0.77669902912621347</v>
      </c>
      <c r="AJ3103" s="31">
        <f t="shared" si="806"/>
        <v>1.2254584681769147</v>
      </c>
      <c r="AK3103" s="30">
        <f>IF(W3103="si",($S3103*'COSTOS DE CREDITOS'!$C$27)/DATA!$G3103,"")</f>
        <v>47.07631125553273</v>
      </c>
      <c r="AL3103" s="90">
        <f>IF(W3103="si",'COSTOS DE CREDITOS'!$C$35,"")</f>
        <v>20.421138461538462</v>
      </c>
      <c r="AM3103" s="30">
        <f t="shared" si="799"/>
        <v>492.30769230769232</v>
      </c>
      <c r="AN3103" s="30">
        <f t="shared" si="800"/>
        <v>0</v>
      </c>
      <c r="AO3103" s="30">
        <f t="shared" si="801"/>
        <v>559.80514202476354</v>
      </c>
      <c r="AP3103" s="30">
        <f t="shared" si="802"/>
        <v>1453.9348579752364</v>
      </c>
      <c r="AQ3103" s="19">
        <f t="shared" si="803"/>
        <v>0.72200723925394361</v>
      </c>
    </row>
    <row r="3104" spans="1:43" x14ac:dyDescent="0.2">
      <c r="A3104" s="23" t="s">
        <v>5665</v>
      </c>
      <c r="B3104" s="6" t="s">
        <v>5673</v>
      </c>
      <c r="C3104" s="6" t="s">
        <v>5667</v>
      </c>
      <c r="D3104" s="2">
        <v>175790</v>
      </c>
      <c r="E3104" s="2">
        <v>175638</v>
      </c>
      <c r="F3104" s="3" t="s">
        <v>3106</v>
      </c>
      <c r="G3104" s="2">
        <v>7</v>
      </c>
      <c r="H3104" s="2">
        <v>176385</v>
      </c>
      <c r="I3104" s="3" t="s">
        <v>3878</v>
      </c>
      <c r="J3104" s="15">
        <v>45313</v>
      </c>
      <c r="K3104" s="24">
        <v>1325100185</v>
      </c>
      <c r="L3104" s="15">
        <v>45321</v>
      </c>
      <c r="M3104" s="15">
        <v>45322</v>
      </c>
      <c r="N3104" s="26">
        <v>1</v>
      </c>
      <c r="O3104" s="26" t="e">
        <f>VLOOKUP(D3104,quash!A$2:$I$7791,9,FALSE)</f>
        <v>#N/A</v>
      </c>
      <c r="P3104" s="7">
        <v>10000</v>
      </c>
      <c r="Q3104" s="26">
        <v>90</v>
      </c>
      <c r="R3104" s="19">
        <v>5.9818464604665302E-3</v>
      </c>
      <c r="S3104" s="26">
        <v>16</v>
      </c>
      <c r="T3104" s="7">
        <v>8000</v>
      </c>
      <c r="U3104" s="2">
        <v>142</v>
      </c>
      <c r="V3104" s="11">
        <v>2013.74</v>
      </c>
      <c r="W3104" s="14" t="s">
        <v>5281</v>
      </c>
      <c r="X3104" s="18">
        <v>1</v>
      </c>
      <c r="Y3104" s="9">
        <v>8000</v>
      </c>
      <c r="Z3104" s="19">
        <f t="shared" si="796"/>
        <v>0</v>
      </c>
      <c r="AA3104" s="25">
        <v>2013.74</v>
      </c>
      <c r="AB3104" s="30">
        <f t="shared" si="797"/>
        <v>670000</v>
      </c>
      <c r="AC3104" s="30">
        <f t="shared" si="793"/>
        <v>1.1940298507462687E-2</v>
      </c>
      <c r="AD3104" s="31">
        <f t="shared" si="794"/>
        <v>1.0746268656716418</v>
      </c>
      <c r="AE3104" s="31">
        <f t="shared" si="795"/>
        <v>1.6955223880597015</v>
      </c>
      <c r="AG3104" s="30">
        <f t="shared" si="798"/>
        <v>6126000</v>
      </c>
      <c r="AH3104" s="30">
        <f t="shared" si="804"/>
        <v>1.3059092393078681E-3</v>
      </c>
      <c r="AI3104" s="31">
        <f t="shared" si="805"/>
        <v>0.11753183153770813</v>
      </c>
      <c r="AJ3104" s="31">
        <f t="shared" si="806"/>
        <v>0.18543911198171725</v>
      </c>
      <c r="AK3104" s="30">
        <f>IF(W3104="si",($S3104*'COSTOS DE CREDITOS'!$C$27)/DATA!$G3104,"")</f>
        <v>47.07631125553273</v>
      </c>
      <c r="AL3104" s="90">
        <f>IF(W3104="si",'COSTOS DE CREDITOS'!$C$35,"")</f>
        <v>20.421138461538462</v>
      </c>
      <c r="AM3104" s="30">
        <f t="shared" si="799"/>
        <v>492.30769230769232</v>
      </c>
      <c r="AN3104" s="30">
        <f t="shared" si="800"/>
        <v>0</v>
      </c>
      <c r="AO3104" s="30">
        <f t="shared" si="801"/>
        <v>559.80514202476354</v>
      </c>
      <c r="AP3104" s="30">
        <f t="shared" si="802"/>
        <v>1453.9348579752364</v>
      </c>
      <c r="AQ3104" s="19">
        <f t="shared" si="803"/>
        <v>0.72200723925394361</v>
      </c>
    </row>
    <row r="3105" spans="1:43" x14ac:dyDescent="0.2">
      <c r="A3105" s="23" t="s">
        <v>5665</v>
      </c>
      <c r="B3105" s="6" t="s">
        <v>5673</v>
      </c>
      <c r="C3105" s="6" t="s">
        <v>5667</v>
      </c>
      <c r="D3105" s="2">
        <v>175695</v>
      </c>
      <c r="E3105" s="2">
        <v>175638</v>
      </c>
      <c r="F3105" s="3" t="s">
        <v>3106</v>
      </c>
      <c r="G3105" s="2">
        <v>7</v>
      </c>
      <c r="H3105" s="2">
        <v>176386</v>
      </c>
      <c r="I3105" s="3" t="s">
        <v>3879</v>
      </c>
      <c r="J3105" s="15">
        <v>45311</v>
      </c>
      <c r="K3105" s="24">
        <v>1323739243</v>
      </c>
      <c r="L3105" s="15">
        <v>45321</v>
      </c>
      <c r="M3105" s="15">
        <v>45322</v>
      </c>
      <c r="N3105" s="26">
        <v>1</v>
      </c>
      <c r="O3105" s="26" t="e">
        <f>VLOOKUP(D3105,quash!A$2:$I$7791,9,FALSE)</f>
        <v>#N/A</v>
      </c>
      <c r="P3105" s="7">
        <v>5000</v>
      </c>
      <c r="Q3105" s="26">
        <v>147</v>
      </c>
      <c r="R3105" s="19">
        <v>5.8283715876113994E-2</v>
      </c>
      <c r="S3105" s="26">
        <v>16</v>
      </c>
      <c r="T3105" s="7">
        <v>10000</v>
      </c>
      <c r="U3105" s="2">
        <v>142</v>
      </c>
      <c r="V3105" s="11">
        <v>2510.34</v>
      </c>
      <c r="W3105" s="14" t="s">
        <v>5281</v>
      </c>
      <c r="X3105" s="18">
        <v>1</v>
      </c>
      <c r="Y3105" s="9">
        <v>10000</v>
      </c>
      <c r="Z3105" s="19">
        <f t="shared" si="796"/>
        <v>0</v>
      </c>
      <c r="AA3105" s="25">
        <v>2510.34</v>
      </c>
      <c r="AB3105" s="30">
        <f t="shared" si="797"/>
        <v>670000</v>
      </c>
      <c r="AC3105" s="30">
        <f t="shared" si="793"/>
        <v>1.4925373134328358E-2</v>
      </c>
      <c r="AD3105" s="31">
        <f t="shared" si="794"/>
        <v>2.1940298507462686</v>
      </c>
      <c r="AE3105" s="31">
        <f t="shared" si="795"/>
        <v>2.1194029850746268</v>
      </c>
      <c r="AG3105" s="30">
        <f t="shared" si="798"/>
        <v>6126000</v>
      </c>
      <c r="AH3105" s="30">
        <f t="shared" si="804"/>
        <v>1.632386549134835E-3</v>
      </c>
      <c r="AI3105" s="31">
        <f t="shared" si="805"/>
        <v>0.23996082272282074</v>
      </c>
      <c r="AJ3105" s="31">
        <f t="shared" si="806"/>
        <v>0.23179888997714657</v>
      </c>
      <c r="AK3105" s="30">
        <f>IF(W3105="si",($S3105*'COSTOS DE CREDITOS'!$C$27)/DATA!$G3105,"")</f>
        <v>47.07631125553273</v>
      </c>
      <c r="AL3105" s="90">
        <f>IF(W3105="si",'COSTOS DE CREDITOS'!$C$35,"")</f>
        <v>20.421138461538462</v>
      </c>
      <c r="AM3105" s="30">
        <f t="shared" si="799"/>
        <v>615.38461538461547</v>
      </c>
      <c r="AN3105" s="30">
        <f t="shared" si="800"/>
        <v>0</v>
      </c>
      <c r="AO3105" s="30">
        <f t="shared" si="801"/>
        <v>682.88206510168663</v>
      </c>
      <c r="AP3105" s="30">
        <f t="shared" si="802"/>
        <v>1827.4579348983134</v>
      </c>
      <c r="AQ3105" s="19">
        <f t="shared" si="803"/>
        <v>0.72797228060673591</v>
      </c>
    </row>
    <row r="3106" spans="1:43" x14ac:dyDescent="0.2">
      <c r="A3106" s="23" t="s">
        <v>5665</v>
      </c>
      <c r="B3106" s="6" t="s">
        <v>5673</v>
      </c>
      <c r="C3106" s="6" t="s">
        <v>5667</v>
      </c>
      <c r="D3106" s="2">
        <v>176180</v>
      </c>
      <c r="E3106" s="2">
        <v>176301</v>
      </c>
      <c r="F3106" s="3" t="s">
        <v>1044</v>
      </c>
      <c r="G3106" s="2">
        <v>6</v>
      </c>
      <c r="H3106" s="2">
        <v>176309</v>
      </c>
      <c r="I3106" s="3" t="s">
        <v>3880</v>
      </c>
      <c r="J3106" s="15">
        <v>45320</v>
      </c>
      <c r="K3106" s="24">
        <v>1328260155</v>
      </c>
      <c r="L3106" s="15">
        <v>45320</v>
      </c>
      <c r="M3106" s="15">
        <v>45322</v>
      </c>
      <c r="N3106" s="26">
        <v>1</v>
      </c>
      <c r="O3106" s="26">
        <f>VLOOKUP(D3106,quash!A$2:$I$7791,9,FALSE)</f>
        <v>5</v>
      </c>
      <c r="P3106" s="7">
        <v>10000</v>
      </c>
      <c r="Q3106" s="26">
        <v>100</v>
      </c>
      <c r="R3106" s="19">
        <v>1.82981294070719E-2</v>
      </c>
      <c r="S3106" s="26">
        <v>16</v>
      </c>
      <c r="T3106" s="7">
        <v>7000</v>
      </c>
      <c r="U3106" s="2">
        <v>142</v>
      </c>
      <c r="V3106" s="11">
        <v>1758.65</v>
      </c>
      <c r="W3106" s="14" t="s">
        <v>5281</v>
      </c>
      <c r="X3106" s="18">
        <v>1</v>
      </c>
      <c r="Y3106" s="9">
        <v>7000</v>
      </c>
      <c r="Z3106" s="19">
        <f t="shared" si="796"/>
        <v>0</v>
      </c>
      <c r="AA3106" s="25">
        <v>1758.65</v>
      </c>
      <c r="AB3106" s="30">
        <f t="shared" si="797"/>
        <v>16000</v>
      </c>
      <c r="AC3106" s="30">
        <f t="shared" si="793"/>
        <v>0.4375</v>
      </c>
      <c r="AD3106" s="31">
        <f t="shared" si="794"/>
        <v>43.75</v>
      </c>
      <c r="AE3106" s="31">
        <f t="shared" si="795"/>
        <v>62.125</v>
      </c>
      <c r="AG3106" s="30">
        <f t="shared" si="798"/>
        <v>352000</v>
      </c>
      <c r="AH3106" s="30">
        <f t="shared" si="804"/>
        <v>1.9886363636363636E-2</v>
      </c>
      <c r="AI3106" s="31">
        <f t="shared" si="805"/>
        <v>1.9886363636363635</v>
      </c>
      <c r="AJ3106" s="31">
        <f t="shared" si="806"/>
        <v>2.8238636363636362</v>
      </c>
      <c r="AK3106" s="30">
        <f>IF(W3106="si",($S3106*'COSTOS DE CREDITOS'!$C$27)/DATA!$G3106,"")</f>
        <v>54.922363131454851</v>
      </c>
      <c r="AL3106" s="90">
        <f>IF(W3106="si",'COSTOS DE CREDITOS'!$C$35,"")</f>
        <v>20.421138461538462</v>
      </c>
      <c r="AM3106" s="30">
        <f t="shared" si="799"/>
        <v>430.76923076923077</v>
      </c>
      <c r="AN3106" s="30">
        <f t="shared" si="800"/>
        <v>0</v>
      </c>
      <c r="AO3106" s="30">
        <f t="shared" si="801"/>
        <v>506.11273236222405</v>
      </c>
      <c r="AP3106" s="30">
        <f t="shared" si="802"/>
        <v>1252.537267637776</v>
      </c>
      <c r="AQ3106" s="19">
        <f t="shared" si="803"/>
        <v>0.71221520350142209</v>
      </c>
    </row>
    <row r="3107" spans="1:43" x14ac:dyDescent="0.2">
      <c r="A3107" s="23" t="s">
        <v>5665</v>
      </c>
      <c r="B3107" s="6" t="s">
        <v>5675</v>
      </c>
      <c r="C3107" s="6" t="s">
        <v>5667</v>
      </c>
      <c r="D3107" s="2">
        <v>175987</v>
      </c>
      <c r="E3107" s="2">
        <v>176311</v>
      </c>
      <c r="F3107" s="3" t="s">
        <v>3881</v>
      </c>
      <c r="G3107" s="2">
        <v>5</v>
      </c>
      <c r="H3107" s="2">
        <v>176313</v>
      </c>
      <c r="I3107" s="3" t="s">
        <v>3882</v>
      </c>
      <c r="J3107" s="15">
        <v>45315</v>
      </c>
      <c r="K3107" s="24">
        <v>1326856436</v>
      </c>
      <c r="L3107" s="15">
        <v>45320</v>
      </c>
      <c r="M3107" s="15">
        <v>45322</v>
      </c>
      <c r="N3107" s="26">
        <v>1</v>
      </c>
      <c r="O3107" s="26">
        <f>VLOOKUP(D3107,quash!A$2:$I$7791,9,FALSE)</f>
        <v>1</v>
      </c>
      <c r="P3107" s="7">
        <v>7000</v>
      </c>
      <c r="Q3107" s="26">
        <v>111</v>
      </c>
      <c r="R3107" s="19">
        <v>0.11226939921536</v>
      </c>
      <c r="S3107" s="26">
        <v>16</v>
      </c>
      <c r="T3107" s="7">
        <v>7000</v>
      </c>
      <c r="U3107" s="2">
        <v>142</v>
      </c>
      <c r="V3107" s="11">
        <v>1758.65</v>
      </c>
      <c r="W3107" s="14" t="s">
        <v>5281</v>
      </c>
      <c r="X3107" s="18">
        <v>1</v>
      </c>
      <c r="Y3107" s="9">
        <v>7000</v>
      </c>
      <c r="Z3107" s="19">
        <f t="shared" si="796"/>
        <v>0</v>
      </c>
      <c r="AA3107" s="25">
        <v>1758.65</v>
      </c>
      <c r="AB3107" s="30">
        <f t="shared" si="797"/>
        <v>83000</v>
      </c>
      <c r="AC3107" s="30">
        <f t="shared" si="793"/>
        <v>8.4337349397590355E-2</v>
      </c>
      <c r="AD3107" s="31">
        <f t="shared" si="794"/>
        <v>9.3614457831325293</v>
      </c>
      <c r="AE3107" s="31">
        <f t="shared" si="795"/>
        <v>11.975903614457831</v>
      </c>
      <c r="AG3107" s="30">
        <f t="shared" si="798"/>
        <v>2427000</v>
      </c>
      <c r="AH3107" s="30">
        <f t="shared" si="804"/>
        <v>2.88421920065925E-3</v>
      </c>
      <c r="AI3107" s="31">
        <f t="shared" si="805"/>
        <v>0.32014833127317677</v>
      </c>
      <c r="AJ3107" s="31">
        <f t="shared" si="806"/>
        <v>0.40955912649361348</v>
      </c>
      <c r="AK3107" s="30">
        <f>IF(W3107="si",($S3107*'COSTOS DE CREDITOS'!$C$27)/DATA!$G3107,"")</f>
        <v>65.906835757745824</v>
      </c>
      <c r="AL3107" s="90">
        <f>IF(W3107="si",'COSTOS DE CREDITOS'!$C$35,"")</f>
        <v>20.421138461538462</v>
      </c>
      <c r="AM3107" s="30">
        <f t="shared" si="799"/>
        <v>430.76923076923077</v>
      </c>
      <c r="AN3107" s="30">
        <f t="shared" si="800"/>
        <v>0</v>
      </c>
      <c r="AO3107" s="30">
        <f t="shared" si="801"/>
        <v>517.09720498851505</v>
      </c>
      <c r="AP3107" s="30">
        <f t="shared" si="802"/>
        <v>1241.5527950114852</v>
      </c>
      <c r="AQ3107" s="19">
        <f t="shared" si="803"/>
        <v>0.70596923493104657</v>
      </c>
    </row>
    <row r="3108" spans="1:43" x14ac:dyDescent="0.2">
      <c r="A3108" s="23" t="s">
        <v>5665</v>
      </c>
      <c r="B3108" s="6" t="s">
        <v>5675</v>
      </c>
      <c r="C3108" s="6" t="s">
        <v>5667</v>
      </c>
      <c r="D3108" s="2">
        <v>175868</v>
      </c>
      <c r="E3108" s="2">
        <v>176311</v>
      </c>
      <c r="F3108" s="3" t="s">
        <v>3881</v>
      </c>
      <c r="G3108" s="2">
        <v>5</v>
      </c>
      <c r="H3108" s="2">
        <v>176314</v>
      </c>
      <c r="I3108" s="3" t="s">
        <v>3883</v>
      </c>
      <c r="J3108" s="15">
        <v>45315</v>
      </c>
      <c r="K3108" s="24">
        <v>1326027296</v>
      </c>
      <c r="L3108" s="15">
        <v>45320</v>
      </c>
      <c r="M3108" s="15">
        <v>45322</v>
      </c>
      <c r="N3108" s="26">
        <v>1</v>
      </c>
      <c r="O3108" s="26" t="e">
        <f>VLOOKUP(D3108,quash!A$2:$I$7791,9,FALSE)</f>
        <v>#N/A</v>
      </c>
      <c r="P3108" s="7">
        <v>10000</v>
      </c>
      <c r="Q3108" s="26">
        <v>147</v>
      </c>
      <c r="R3108" s="19">
        <v>7.9000519063170294E-2</v>
      </c>
      <c r="S3108" s="26">
        <v>16</v>
      </c>
      <c r="T3108" s="7">
        <v>7000</v>
      </c>
      <c r="U3108" s="2">
        <v>142</v>
      </c>
      <c r="V3108" s="11">
        <v>1758.65</v>
      </c>
      <c r="W3108" s="14" t="s">
        <v>5281</v>
      </c>
      <c r="X3108" s="18">
        <v>1</v>
      </c>
      <c r="Y3108" s="9">
        <v>7000</v>
      </c>
      <c r="Z3108" s="19">
        <f t="shared" si="796"/>
        <v>0</v>
      </c>
      <c r="AA3108" s="25">
        <v>1758.65</v>
      </c>
      <c r="AB3108" s="30">
        <f t="shared" si="797"/>
        <v>670000</v>
      </c>
      <c r="AC3108" s="30">
        <f t="shared" si="793"/>
        <v>1.0447761194029851E-2</v>
      </c>
      <c r="AD3108" s="31">
        <f t="shared" si="794"/>
        <v>1.5358208955223882</v>
      </c>
      <c r="AE3108" s="31">
        <f t="shared" si="795"/>
        <v>1.4835820895522389</v>
      </c>
      <c r="AG3108" s="30">
        <f t="shared" si="798"/>
        <v>6126000</v>
      </c>
      <c r="AH3108" s="30">
        <f t="shared" si="804"/>
        <v>1.1426705843943846E-3</v>
      </c>
      <c r="AI3108" s="31">
        <f t="shared" si="805"/>
        <v>0.16797257590597453</v>
      </c>
      <c r="AJ3108" s="31">
        <f t="shared" si="806"/>
        <v>0.16225922298400261</v>
      </c>
      <c r="AK3108" s="30">
        <f>IF(W3108="si",($S3108*'COSTOS DE CREDITOS'!$C$27)/DATA!$G3108,"")</f>
        <v>65.906835757745824</v>
      </c>
      <c r="AL3108" s="90">
        <f>IF(W3108="si",'COSTOS DE CREDITOS'!$C$35,"")</f>
        <v>20.421138461538462</v>
      </c>
      <c r="AM3108" s="30">
        <f t="shared" si="799"/>
        <v>430.76923076923077</v>
      </c>
      <c r="AN3108" s="30">
        <f t="shared" si="800"/>
        <v>0</v>
      </c>
      <c r="AO3108" s="30">
        <f t="shared" si="801"/>
        <v>517.09720498851505</v>
      </c>
      <c r="AP3108" s="30">
        <f t="shared" si="802"/>
        <v>1241.5527950114852</v>
      </c>
      <c r="AQ3108" s="19">
        <f t="shared" si="803"/>
        <v>0.70596923493104657</v>
      </c>
    </row>
    <row r="3109" spans="1:43" x14ac:dyDescent="0.2">
      <c r="A3109" s="23" t="s">
        <v>5665</v>
      </c>
      <c r="B3109" s="6" t="s">
        <v>5675</v>
      </c>
      <c r="C3109" s="6" t="s">
        <v>5667</v>
      </c>
      <c r="D3109" s="2">
        <v>175803</v>
      </c>
      <c r="E3109" s="2">
        <v>176311</v>
      </c>
      <c r="F3109" s="3" t="s">
        <v>3881</v>
      </c>
      <c r="G3109" s="2">
        <v>5</v>
      </c>
      <c r="H3109" s="2">
        <v>176315</v>
      </c>
      <c r="I3109" s="3" t="s">
        <v>3884</v>
      </c>
      <c r="J3109" s="15">
        <v>45314</v>
      </c>
      <c r="K3109" s="24">
        <v>1325759428</v>
      </c>
      <c r="L3109" s="15">
        <v>45320</v>
      </c>
      <c r="M3109" s="15">
        <v>45322</v>
      </c>
      <c r="N3109" s="26">
        <v>1</v>
      </c>
      <c r="O3109" s="26">
        <f>VLOOKUP(D3109,quash!A$2:$I$7791,9,FALSE)</f>
        <v>1</v>
      </c>
      <c r="P3109" s="7">
        <v>10000</v>
      </c>
      <c r="Q3109" s="26">
        <v>132</v>
      </c>
      <c r="R3109" s="19">
        <v>5.8283715876113903E-2</v>
      </c>
      <c r="S3109" s="26">
        <v>16</v>
      </c>
      <c r="T3109" s="7">
        <v>7000</v>
      </c>
      <c r="U3109" s="2">
        <v>142</v>
      </c>
      <c r="V3109" s="11">
        <v>1758.65</v>
      </c>
      <c r="W3109" s="14" t="s">
        <v>5281</v>
      </c>
      <c r="X3109" s="18">
        <v>1</v>
      </c>
      <c r="Y3109" s="9">
        <v>7000</v>
      </c>
      <c r="Z3109" s="19">
        <f t="shared" si="796"/>
        <v>0</v>
      </c>
      <c r="AA3109" s="25">
        <v>1758.65</v>
      </c>
      <c r="AB3109" s="30">
        <f t="shared" si="797"/>
        <v>83000</v>
      </c>
      <c r="AC3109" s="30">
        <f t="shared" si="793"/>
        <v>8.4337349397590355E-2</v>
      </c>
      <c r="AD3109" s="31">
        <f t="shared" si="794"/>
        <v>11.132530120481928</v>
      </c>
      <c r="AE3109" s="31">
        <f t="shared" si="795"/>
        <v>11.975903614457831</v>
      </c>
      <c r="AG3109" s="30">
        <f t="shared" si="798"/>
        <v>2427000</v>
      </c>
      <c r="AH3109" s="30">
        <f t="shared" si="804"/>
        <v>2.88421920065925E-3</v>
      </c>
      <c r="AI3109" s="31">
        <f t="shared" si="805"/>
        <v>0.38071693448702099</v>
      </c>
      <c r="AJ3109" s="31">
        <f t="shared" si="806"/>
        <v>0.40955912649361348</v>
      </c>
      <c r="AK3109" s="30">
        <f>IF(W3109="si",($S3109*'COSTOS DE CREDITOS'!$C$27)/DATA!$G3109,"")</f>
        <v>65.906835757745824</v>
      </c>
      <c r="AL3109" s="90">
        <f>IF(W3109="si",'COSTOS DE CREDITOS'!$C$35,"")</f>
        <v>20.421138461538462</v>
      </c>
      <c r="AM3109" s="30">
        <f t="shared" si="799"/>
        <v>430.76923076923077</v>
      </c>
      <c r="AN3109" s="30">
        <f t="shared" si="800"/>
        <v>0</v>
      </c>
      <c r="AO3109" s="30">
        <f t="shared" si="801"/>
        <v>517.09720498851505</v>
      </c>
      <c r="AP3109" s="30">
        <f t="shared" si="802"/>
        <v>1241.5527950114852</v>
      </c>
      <c r="AQ3109" s="19">
        <f t="shared" si="803"/>
        <v>0.70596923493104657</v>
      </c>
    </row>
    <row r="3110" spans="1:43" x14ac:dyDescent="0.2">
      <c r="A3110" s="23" t="s">
        <v>5665</v>
      </c>
      <c r="B3110" s="6" t="s">
        <v>5675</v>
      </c>
      <c r="C3110" s="6" t="s">
        <v>5667</v>
      </c>
      <c r="D3110" s="2">
        <v>175843</v>
      </c>
      <c r="E3110" s="2">
        <v>176311</v>
      </c>
      <c r="F3110" s="3" t="s">
        <v>3881</v>
      </c>
      <c r="G3110" s="2">
        <v>5</v>
      </c>
      <c r="H3110" s="2">
        <v>176325</v>
      </c>
      <c r="I3110" s="3" t="s">
        <v>3885</v>
      </c>
      <c r="J3110" s="15">
        <v>45314</v>
      </c>
      <c r="K3110" s="24">
        <v>1325892207</v>
      </c>
      <c r="L3110" s="15">
        <v>45320</v>
      </c>
      <c r="M3110" s="15">
        <v>45322</v>
      </c>
      <c r="N3110" s="26">
        <v>1</v>
      </c>
      <c r="O3110" s="26">
        <f>VLOOKUP(D3110,quash!A$2:$I$7791,9,FALSE)</f>
        <v>1</v>
      </c>
      <c r="P3110" s="7">
        <v>10000</v>
      </c>
      <c r="Q3110" s="26">
        <v>147</v>
      </c>
      <c r="R3110" s="19">
        <v>7.9000519063170294E-2</v>
      </c>
      <c r="S3110" s="26">
        <v>16</v>
      </c>
      <c r="T3110" s="7">
        <v>7000</v>
      </c>
      <c r="U3110" s="2">
        <v>142</v>
      </c>
      <c r="V3110" s="11">
        <v>1758.65</v>
      </c>
      <c r="W3110" s="14" t="s">
        <v>5281</v>
      </c>
      <c r="X3110" s="18">
        <v>1</v>
      </c>
      <c r="Y3110" s="9">
        <v>7000</v>
      </c>
      <c r="Z3110" s="19">
        <f t="shared" si="796"/>
        <v>0</v>
      </c>
      <c r="AA3110" s="25">
        <v>1758.65</v>
      </c>
      <c r="AB3110" s="30">
        <f t="shared" si="797"/>
        <v>83000</v>
      </c>
      <c r="AC3110" s="30">
        <f t="shared" si="793"/>
        <v>8.4337349397590355E-2</v>
      </c>
      <c r="AD3110" s="31">
        <f t="shared" si="794"/>
        <v>12.397590361445783</v>
      </c>
      <c r="AE3110" s="31">
        <f t="shared" si="795"/>
        <v>11.975903614457831</v>
      </c>
      <c r="AG3110" s="30">
        <f t="shared" si="798"/>
        <v>2427000</v>
      </c>
      <c r="AH3110" s="30">
        <f t="shared" si="804"/>
        <v>2.88421920065925E-3</v>
      </c>
      <c r="AI3110" s="31">
        <f t="shared" si="805"/>
        <v>0.42398022249690975</v>
      </c>
      <c r="AJ3110" s="31">
        <f t="shared" si="806"/>
        <v>0.40955912649361348</v>
      </c>
      <c r="AK3110" s="30">
        <f>IF(W3110="si",($S3110*'COSTOS DE CREDITOS'!$C$27)/DATA!$G3110,"")</f>
        <v>65.906835757745824</v>
      </c>
      <c r="AL3110" s="90">
        <f>IF(W3110="si",'COSTOS DE CREDITOS'!$C$35,"")</f>
        <v>20.421138461538462</v>
      </c>
      <c r="AM3110" s="30">
        <f t="shared" si="799"/>
        <v>430.76923076923077</v>
      </c>
      <c r="AN3110" s="30">
        <f t="shared" si="800"/>
        <v>0</v>
      </c>
      <c r="AO3110" s="30">
        <f t="shared" si="801"/>
        <v>517.09720498851505</v>
      </c>
      <c r="AP3110" s="30">
        <f t="shared" si="802"/>
        <v>1241.5527950114852</v>
      </c>
      <c r="AQ3110" s="19">
        <f t="shared" si="803"/>
        <v>0.70596923493104657</v>
      </c>
    </row>
    <row r="3111" spans="1:43" x14ac:dyDescent="0.2">
      <c r="A3111" s="23" t="s">
        <v>5665</v>
      </c>
      <c r="B3111" s="6" t="s">
        <v>5675</v>
      </c>
      <c r="C3111" s="6" t="s">
        <v>5667</v>
      </c>
      <c r="D3111" s="2">
        <v>175993</v>
      </c>
      <c r="E3111" s="2">
        <v>176311</v>
      </c>
      <c r="F3111" s="3" t="s">
        <v>3881</v>
      </c>
      <c r="G3111" s="2">
        <v>5</v>
      </c>
      <c r="H3111" s="2">
        <v>176336</v>
      </c>
      <c r="I3111" s="3" t="s">
        <v>3886</v>
      </c>
      <c r="J3111" s="15">
        <v>45315</v>
      </c>
      <c r="K3111" s="24">
        <v>1326874357</v>
      </c>
      <c r="L3111" s="15">
        <v>45320</v>
      </c>
      <c r="M3111" s="15">
        <v>45322</v>
      </c>
      <c r="N3111" s="26">
        <v>1</v>
      </c>
      <c r="O3111" s="26" t="e">
        <f>VLOOKUP(D3111,quash!A$2:$I$7791,9,FALSE)</f>
        <v>#N/A</v>
      </c>
      <c r="P3111" s="7">
        <v>7000</v>
      </c>
      <c r="Q3111" s="26">
        <v>114</v>
      </c>
      <c r="R3111" s="19">
        <v>0.11226939921536</v>
      </c>
      <c r="S3111" s="26">
        <v>16</v>
      </c>
      <c r="T3111" s="7">
        <v>7000</v>
      </c>
      <c r="U3111" s="2">
        <v>142</v>
      </c>
      <c r="V3111" s="11">
        <v>1758.65</v>
      </c>
      <c r="W3111" s="14" t="s">
        <v>5281</v>
      </c>
      <c r="X3111" s="18">
        <v>1</v>
      </c>
      <c r="Y3111" s="9">
        <v>7000</v>
      </c>
      <c r="Z3111" s="19">
        <f t="shared" si="796"/>
        <v>0</v>
      </c>
      <c r="AA3111" s="25">
        <v>1758.65</v>
      </c>
      <c r="AB3111" s="30">
        <f t="shared" si="797"/>
        <v>670000</v>
      </c>
      <c r="AC3111" s="30">
        <f t="shared" si="793"/>
        <v>1.0447761194029851E-2</v>
      </c>
      <c r="AD3111" s="31">
        <f t="shared" si="794"/>
        <v>1.191044776119403</v>
      </c>
      <c r="AE3111" s="31">
        <f t="shared" si="795"/>
        <v>1.4835820895522389</v>
      </c>
      <c r="AG3111" s="30">
        <f t="shared" si="798"/>
        <v>6126000</v>
      </c>
      <c r="AH3111" s="30">
        <f t="shared" si="804"/>
        <v>1.1426705843943846E-3</v>
      </c>
      <c r="AI3111" s="31">
        <f t="shared" si="805"/>
        <v>0.13026444662095985</v>
      </c>
      <c r="AJ3111" s="31">
        <f t="shared" si="806"/>
        <v>0.16225922298400261</v>
      </c>
      <c r="AK3111" s="30">
        <f>IF(W3111="si",($S3111*'COSTOS DE CREDITOS'!$C$27)/DATA!$G3111,"")</f>
        <v>65.906835757745824</v>
      </c>
      <c r="AL3111" s="90">
        <f>IF(W3111="si",'COSTOS DE CREDITOS'!$C$35,"")</f>
        <v>20.421138461538462</v>
      </c>
      <c r="AM3111" s="30">
        <f t="shared" si="799"/>
        <v>430.76923076923077</v>
      </c>
      <c r="AN3111" s="30">
        <f t="shared" si="800"/>
        <v>0</v>
      </c>
      <c r="AO3111" s="30">
        <f t="shared" si="801"/>
        <v>517.09720498851505</v>
      </c>
      <c r="AP3111" s="30">
        <f t="shared" si="802"/>
        <v>1241.5527950114852</v>
      </c>
      <c r="AQ3111" s="19">
        <f t="shared" si="803"/>
        <v>0.70596923493104657</v>
      </c>
    </row>
    <row r="3112" spans="1:43" x14ac:dyDescent="0.2">
      <c r="A3112" s="23" t="s">
        <v>5665</v>
      </c>
      <c r="B3112" s="6" t="s">
        <v>5674</v>
      </c>
      <c r="C3112" s="6" t="s">
        <v>5670</v>
      </c>
      <c r="D3112" s="2">
        <v>176159</v>
      </c>
      <c r="E3112" s="2">
        <v>176421</v>
      </c>
      <c r="F3112" s="3" t="s">
        <v>2199</v>
      </c>
      <c r="G3112" s="2">
        <v>5</v>
      </c>
      <c r="H3112" s="2">
        <v>176428</v>
      </c>
      <c r="I3112" s="3" t="s">
        <v>3887</v>
      </c>
      <c r="J3112" s="15">
        <v>45317</v>
      </c>
      <c r="K3112" s="24">
        <v>1328217049</v>
      </c>
      <c r="L3112" s="15">
        <v>45322</v>
      </c>
      <c r="M3112" s="15">
        <v>45322</v>
      </c>
      <c r="N3112" s="26">
        <v>1</v>
      </c>
      <c r="O3112" s="26">
        <f>VLOOKUP(D3112,quash!A$2:$I$7791,9,FALSE)</f>
        <v>1</v>
      </c>
      <c r="P3112" s="7">
        <v>10000</v>
      </c>
      <c r="Q3112" s="26">
        <v>110</v>
      </c>
      <c r="R3112" s="19">
        <v>3.3741050530766099E-2</v>
      </c>
      <c r="S3112" s="26">
        <v>16</v>
      </c>
      <c r="T3112" s="7">
        <v>5000</v>
      </c>
      <c r="U3112" s="2">
        <v>147</v>
      </c>
      <c r="V3112" s="11">
        <v>1303.3399999999999</v>
      </c>
      <c r="W3112" s="14" t="s">
        <v>5281</v>
      </c>
      <c r="X3112" s="18">
        <v>1</v>
      </c>
      <c r="Y3112" s="9">
        <v>5000</v>
      </c>
      <c r="Z3112" s="19">
        <f t="shared" si="796"/>
        <v>0</v>
      </c>
      <c r="AA3112" s="25">
        <v>1303.3399999999999</v>
      </c>
      <c r="AB3112" s="30">
        <f t="shared" si="797"/>
        <v>83000</v>
      </c>
      <c r="AC3112" s="30">
        <f t="shared" si="793"/>
        <v>6.0240963855421686E-2</v>
      </c>
      <c r="AD3112" s="31">
        <f t="shared" si="794"/>
        <v>6.6265060240963853</v>
      </c>
      <c r="AE3112" s="31">
        <f t="shared" si="795"/>
        <v>8.8554216867469879</v>
      </c>
      <c r="AG3112" s="30">
        <f t="shared" si="798"/>
        <v>2427000</v>
      </c>
      <c r="AH3112" s="30">
        <f t="shared" si="804"/>
        <v>2.0601565718994645E-3</v>
      </c>
      <c r="AI3112" s="31">
        <f t="shared" si="805"/>
        <v>0.2266172229089411</v>
      </c>
      <c r="AJ3112" s="31">
        <f t="shared" si="806"/>
        <v>0.30284301606922126</v>
      </c>
      <c r="AK3112" s="30">
        <f>IF(W3112="si",($S3112*'COSTOS DE CREDITOS'!$C$27)/DATA!$G3112,"")</f>
        <v>65.906835757745824</v>
      </c>
      <c r="AL3112" s="90">
        <f>IF(W3112="si",'COSTOS DE CREDITOS'!$C$35,"")</f>
        <v>20.421138461538462</v>
      </c>
      <c r="AM3112" s="30">
        <f t="shared" si="799"/>
        <v>307.69230769230774</v>
      </c>
      <c r="AN3112" s="30">
        <f t="shared" si="800"/>
        <v>0</v>
      </c>
      <c r="AO3112" s="30">
        <f t="shared" si="801"/>
        <v>394.02028191159201</v>
      </c>
      <c r="AP3112" s="30">
        <f t="shared" si="802"/>
        <v>909.31971808840785</v>
      </c>
      <c r="AQ3112" s="19">
        <f t="shared" si="803"/>
        <v>0.69768419452208008</v>
      </c>
    </row>
    <row r="3113" spans="1:43" x14ac:dyDescent="0.2">
      <c r="A3113" s="23" t="s">
        <v>5665</v>
      </c>
      <c r="B3113" s="6" t="s">
        <v>5674</v>
      </c>
      <c r="C3113" s="6" t="s">
        <v>5670</v>
      </c>
      <c r="D3113" s="2">
        <v>176158</v>
      </c>
      <c r="E3113" s="2">
        <v>176421</v>
      </c>
      <c r="F3113" s="3" t="s">
        <v>2199</v>
      </c>
      <c r="G3113" s="2">
        <v>5</v>
      </c>
      <c r="H3113" s="2">
        <v>176430</v>
      </c>
      <c r="I3113" s="3" t="s">
        <v>3888</v>
      </c>
      <c r="J3113" s="15">
        <v>45317</v>
      </c>
      <c r="K3113" s="24">
        <v>1328212108</v>
      </c>
      <c r="L3113" s="15">
        <v>45322</v>
      </c>
      <c r="M3113" s="15">
        <v>45322</v>
      </c>
      <c r="N3113" s="26">
        <v>1</v>
      </c>
      <c r="O3113" s="26">
        <f>VLOOKUP(D3113,quash!A$2:$I$7791,9,FALSE)</f>
        <v>1</v>
      </c>
      <c r="P3113" s="7">
        <v>10000</v>
      </c>
      <c r="Q3113" s="26">
        <v>115</v>
      </c>
      <c r="R3113" s="19">
        <v>3.97705569269148E-2</v>
      </c>
      <c r="S3113" s="26">
        <v>16</v>
      </c>
      <c r="T3113" s="7">
        <v>5000</v>
      </c>
      <c r="U3113" s="2">
        <v>147</v>
      </c>
      <c r="V3113" s="11">
        <v>1303.3399999999999</v>
      </c>
      <c r="W3113" s="14" t="s">
        <v>5281</v>
      </c>
      <c r="X3113" s="18">
        <v>1</v>
      </c>
      <c r="Y3113" s="9">
        <v>5000</v>
      </c>
      <c r="Z3113" s="19">
        <f t="shared" si="796"/>
        <v>0</v>
      </c>
      <c r="AA3113" s="25">
        <v>1303.3399999999999</v>
      </c>
      <c r="AB3113" s="30">
        <f t="shared" si="797"/>
        <v>83000</v>
      </c>
      <c r="AC3113" s="30">
        <f t="shared" si="793"/>
        <v>6.0240963855421686E-2</v>
      </c>
      <c r="AD3113" s="31">
        <f t="shared" si="794"/>
        <v>6.927710843373494</v>
      </c>
      <c r="AE3113" s="31">
        <f t="shared" si="795"/>
        <v>8.8554216867469879</v>
      </c>
      <c r="AG3113" s="30">
        <f t="shared" si="798"/>
        <v>2427000</v>
      </c>
      <c r="AH3113" s="30">
        <f t="shared" ref="AH3113:AH3144" si="807">IFERROR($T3113/AG3113,"")</f>
        <v>2.0601565718994645E-3</v>
      </c>
      <c r="AI3113" s="31">
        <f t="shared" ref="AI3113:AI3144" si="808">IFERROR(AH3113*$Q3113,"")</f>
        <v>0.23691800576843841</v>
      </c>
      <c r="AJ3113" s="31">
        <f t="shared" ref="AJ3113:AJ3144" si="809">IFERROR(AH3113*$U3113,"")</f>
        <v>0.30284301606922126</v>
      </c>
      <c r="AK3113" s="30">
        <f>IF(W3113="si",($S3113*'COSTOS DE CREDITOS'!$C$27)/DATA!$G3113,"")</f>
        <v>65.906835757745824</v>
      </c>
      <c r="AL3113" s="90">
        <f>IF(W3113="si",'COSTOS DE CREDITOS'!$C$35,"")</f>
        <v>20.421138461538462</v>
      </c>
      <c r="AM3113" s="30">
        <f t="shared" si="799"/>
        <v>307.69230769230774</v>
      </c>
      <c r="AN3113" s="30">
        <f t="shared" si="800"/>
        <v>0</v>
      </c>
      <c r="AO3113" s="30">
        <f t="shared" si="801"/>
        <v>394.02028191159201</v>
      </c>
      <c r="AP3113" s="30">
        <f t="shared" si="802"/>
        <v>909.31971808840785</v>
      </c>
      <c r="AQ3113" s="19">
        <f t="shared" si="803"/>
        <v>0.69768419452208008</v>
      </c>
    </row>
    <row r="3114" spans="1:43" x14ac:dyDescent="0.2">
      <c r="A3114" s="23" t="s">
        <v>5665</v>
      </c>
      <c r="B3114" s="6" t="s">
        <v>5672</v>
      </c>
      <c r="C3114" s="6" t="s">
        <v>5667</v>
      </c>
      <c r="D3114" s="2">
        <v>176245</v>
      </c>
      <c r="E3114" s="2">
        <v>176563</v>
      </c>
      <c r="F3114" s="3" t="s">
        <v>3242</v>
      </c>
      <c r="G3114" s="2">
        <v>6</v>
      </c>
      <c r="H3114" s="2">
        <v>176585</v>
      </c>
      <c r="I3114" s="3" t="s">
        <v>3889</v>
      </c>
      <c r="J3114" s="15">
        <v>45318</v>
      </c>
      <c r="K3114" s="24">
        <v>1328827011</v>
      </c>
      <c r="L3114" s="15">
        <v>45322</v>
      </c>
      <c r="M3114" s="15">
        <v>45322</v>
      </c>
      <c r="N3114" s="26">
        <v>1</v>
      </c>
      <c r="O3114" s="26">
        <f>VLOOKUP(D3114,quash!A$2:$I$7791,9,FALSE)</f>
        <v>3</v>
      </c>
      <c r="P3114" s="7">
        <v>5000</v>
      </c>
      <c r="Q3114" s="26">
        <v>147</v>
      </c>
      <c r="R3114" s="19">
        <v>5.8283715876113994E-2</v>
      </c>
      <c r="S3114" s="26">
        <v>16</v>
      </c>
      <c r="T3114" s="7">
        <v>5000</v>
      </c>
      <c r="U3114" s="2">
        <v>137</v>
      </c>
      <c r="V3114" s="11">
        <v>1206.8599999999999</v>
      </c>
      <c r="W3114" s="14" t="s">
        <v>5281</v>
      </c>
      <c r="X3114" s="18">
        <v>1</v>
      </c>
      <c r="Y3114" s="9">
        <v>5000</v>
      </c>
      <c r="Z3114" s="19">
        <f t="shared" si="796"/>
        <v>0</v>
      </c>
      <c r="AA3114" s="25">
        <v>1206.8599999999999</v>
      </c>
      <c r="AB3114" s="30">
        <f t="shared" si="797"/>
        <v>52000</v>
      </c>
      <c r="AC3114" s="30">
        <f t="shared" si="793"/>
        <v>9.6153846153846159E-2</v>
      </c>
      <c r="AD3114" s="31">
        <f t="shared" si="794"/>
        <v>14.134615384615385</v>
      </c>
      <c r="AE3114" s="31">
        <f t="shared" si="795"/>
        <v>13.173076923076923</v>
      </c>
      <c r="AG3114" s="30">
        <f t="shared" si="798"/>
        <v>778000</v>
      </c>
      <c r="AH3114" s="30">
        <f t="shared" si="807"/>
        <v>6.4267352185089976E-3</v>
      </c>
      <c r="AI3114" s="31">
        <f t="shared" si="808"/>
        <v>0.94473007712082269</v>
      </c>
      <c r="AJ3114" s="31">
        <f t="shared" si="809"/>
        <v>0.88046272493573263</v>
      </c>
      <c r="AK3114" s="30">
        <f>IF(W3114="si",($S3114*'COSTOS DE CREDITOS'!$C$27)/DATA!$G3114,"")</f>
        <v>54.922363131454851</v>
      </c>
      <c r="AL3114" s="90">
        <f>IF(W3114="si",'COSTOS DE CREDITOS'!$C$35,"")</f>
        <v>20.421138461538462</v>
      </c>
      <c r="AM3114" s="30">
        <f t="shared" si="799"/>
        <v>307.69230769230774</v>
      </c>
      <c r="AN3114" s="30">
        <f t="shared" si="800"/>
        <v>0</v>
      </c>
      <c r="AO3114" s="30">
        <f t="shared" si="801"/>
        <v>383.03580928530107</v>
      </c>
      <c r="AP3114" s="30">
        <f t="shared" si="802"/>
        <v>823.82419071469883</v>
      </c>
      <c r="AQ3114" s="19">
        <f t="shared" si="803"/>
        <v>0.68261786016165826</v>
      </c>
    </row>
    <row r="3115" spans="1:43" x14ac:dyDescent="0.2">
      <c r="A3115" s="23" t="s">
        <v>5665</v>
      </c>
      <c r="B3115" s="6" t="s">
        <v>5672</v>
      </c>
      <c r="C3115" s="6" t="s">
        <v>5667</v>
      </c>
      <c r="D3115" s="2">
        <v>175851</v>
      </c>
      <c r="E3115" s="2">
        <v>176563</v>
      </c>
      <c r="F3115" s="3" t="s">
        <v>3242</v>
      </c>
      <c r="G3115" s="2">
        <v>6</v>
      </c>
      <c r="H3115" s="2">
        <v>176586</v>
      </c>
      <c r="I3115" s="3" t="s">
        <v>3890</v>
      </c>
      <c r="J3115" s="15">
        <v>45322</v>
      </c>
      <c r="K3115" s="24">
        <v>1325887178</v>
      </c>
      <c r="L3115" s="15">
        <v>45322</v>
      </c>
      <c r="M3115" s="15">
        <v>45322</v>
      </c>
      <c r="N3115" s="26">
        <v>1</v>
      </c>
      <c r="O3115" s="26">
        <f>VLOOKUP(D3115,quash!A$2:$I$7791,9,FALSE)</f>
        <v>2</v>
      </c>
      <c r="P3115" s="7">
        <v>10000</v>
      </c>
      <c r="Q3115" s="26">
        <v>110</v>
      </c>
      <c r="R3115" s="19">
        <v>3.3741050530766099E-2</v>
      </c>
      <c r="S3115" s="26">
        <v>16</v>
      </c>
      <c r="T3115" s="7">
        <v>5000</v>
      </c>
      <c r="U3115" s="2">
        <v>147</v>
      </c>
      <c r="V3115" s="11">
        <v>1303.3399999999999</v>
      </c>
      <c r="W3115" s="14" t="s">
        <v>5281</v>
      </c>
      <c r="X3115" s="18">
        <v>1</v>
      </c>
      <c r="Y3115" s="9">
        <v>5000</v>
      </c>
      <c r="Z3115" s="19">
        <f t="shared" si="796"/>
        <v>0</v>
      </c>
      <c r="AA3115" s="25">
        <v>1303.3399999999999</v>
      </c>
      <c r="AB3115" s="30">
        <f t="shared" si="797"/>
        <v>97000</v>
      </c>
      <c r="AC3115" s="30">
        <f t="shared" si="793"/>
        <v>5.1546391752577317E-2</v>
      </c>
      <c r="AD3115" s="31">
        <f t="shared" si="794"/>
        <v>5.6701030927835046</v>
      </c>
      <c r="AE3115" s="31">
        <f t="shared" si="795"/>
        <v>7.5773195876288657</v>
      </c>
      <c r="AG3115" s="30">
        <f t="shared" si="798"/>
        <v>1695000</v>
      </c>
      <c r="AH3115" s="30">
        <f t="shared" si="807"/>
        <v>2.9498525073746312E-3</v>
      </c>
      <c r="AI3115" s="31">
        <f t="shared" si="808"/>
        <v>0.32448377581120946</v>
      </c>
      <c r="AJ3115" s="31">
        <f t="shared" si="809"/>
        <v>0.4336283185840708</v>
      </c>
      <c r="AK3115" s="30">
        <f>IF(W3115="si",($S3115*'COSTOS DE CREDITOS'!$C$27)/DATA!$G3115,"")</f>
        <v>54.922363131454851</v>
      </c>
      <c r="AL3115" s="90">
        <f>IF(W3115="si",'COSTOS DE CREDITOS'!$C$35,"")</f>
        <v>20.421138461538462</v>
      </c>
      <c r="AM3115" s="30">
        <f t="shared" si="799"/>
        <v>307.69230769230774</v>
      </c>
      <c r="AN3115" s="30">
        <f t="shared" si="800"/>
        <v>0</v>
      </c>
      <c r="AO3115" s="30">
        <f t="shared" si="801"/>
        <v>383.03580928530107</v>
      </c>
      <c r="AP3115" s="30">
        <f t="shared" si="802"/>
        <v>920.30419071469885</v>
      </c>
      <c r="AQ3115" s="19">
        <f t="shared" si="803"/>
        <v>0.70611213552465124</v>
      </c>
    </row>
    <row r="3116" spans="1:43" x14ac:dyDescent="0.2">
      <c r="A3116" s="23" t="s">
        <v>5665</v>
      </c>
      <c r="B3116" s="6" t="s">
        <v>5678</v>
      </c>
      <c r="C3116" s="6" t="s">
        <v>5670</v>
      </c>
      <c r="D3116" s="2">
        <v>176388</v>
      </c>
      <c r="E3116" s="2">
        <v>176417</v>
      </c>
      <c r="F3116" s="3" t="s">
        <v>3891</v>
      </c>
      <c r="G3116" s="2">
        <v>5</v>
      </c>
      <c r="H3116" s="2">
        <v>176442</v>
      </c>
      <c r="I3116" s="3" t="s">
        <v>3892</v>
      </c>
      <c r="J3116" s="15">
        <v>45321</v>
      </c>
      <c r="K3116" s="24">
        <v>1330376888</v>
      </c>
      <c r="L3116" s="15">
        <v>45322</v>
      </c>
      <c r="M3116" s="15">
        <v>45322</v>
      </c>
      <c r="N3116" s="26">
        <v>1</v>
      </c>
      <c r="O3116" s="26">
        <f>VLOOKUP(D3116,quash!A$2:$I$7791,9,FALSE)</f>
        <v>2</v>
      </c>
      <c r="P3116" s="7">
        <v>10000</v>
      </c>
      <c r="Q3116" s="26">
        <v>110</v>
      </c>
      <c r="R3116" s="19">
        <v>3.3220596517330399E-2</v>
      </c>
      <c r="S3116" s="26">
        <v>16</v>
      </c>
      <c r="T3116" s="7">
        <v>10000</v>
      </c>
      <c r="U3116" s="2">
        <v>147</v>
      </c>
      <c r="V3116" s="11">
        <v>2606.85</v>
      </c>
      <c r="W3116" s="14" t="s">
        <v>5281</v>
      </c>
      <c r="X3116" s="18">
        <v>1</v>
      </c>
      <c r="Y3116" s="9">
        <v>10000</v>
      </c>
      <c r="Z3116" s="19">
        <f t="shared" si="796"/>
        <v>0</v>
      </c>
      <c r="AA3116" s="25">
        <v>2606.85</v>
      </c>
      <c r="AB3116" s="30">
        <f t="shared" si="797"/>
        <v>97000</v>
      </c>
      <c r="AC3116" s="30">
        <f t="shared" si="793"/>
        <v>0.10309278350515463</v>
      </c>
      <c r="AD3116" s="31">
        <f t="shared" si="794"/>
        <v>11.340206185567009</v>
      </c>
      <c r="AE3116" s="31">
        <f t="shared" si="795"/>
        <v>15.154639175257731</v>
      </c>
      <c r="AG3116" s="30">
        <f t="shared" si="798"/>
        <v>1695000</v>
      </c>
      <c r="AH3116" s="30">
        <f t="shared" si="807"/>
        <v>5.8997050147492625E-3</v>
      </c>
      <c r="AI3116" s="31">
        <f t="shared" si="808"/>
        <v>0.64896755162241893</v>
      </c>
      <c r="AJ3116" s="31">
        <f t="shared" si="809"/>
        <v>0.86725663716814161</v>
      </c>
      <c r="AK3116" s="30">
        <f>IF(W3116="si",($S3116*'COSTOS DE CREDITOS'!$C$27)/DATA!$G3116,"")</f>
        <v>65.906835757745824</v>
      </c>
      <c r="AL3116" s="90">
        <f>IF(W3116="si",'COSTOS DE CREDITOS'!$C$35,"")</f>
        <v>20.421138461538462</v>
      </c>
      <c r="AM3116" s="30">
        <f t="shared" si="799"/>
        <v>615.38461538461547</v>
      </c>
      <c r="AN3116" s="30">
        <f t="shared" si="800"/>
        <v>0</v>
      </c>
      <c r="AO3116" s="30">
        <f t="shared" si="801"/>
        <v>701.7125896038998</v>
      </c>
      <c r="AP3116" s="30">
        <f t="shared" si="802"/>
        <v>1905.1374103961002</v>
      </c>
      <c r="AQ3116" s="19">
        <f t="shared" si="803"/>
        <v>0.73081972894339919</v>
      </c>
    </row>
    <row r="3117" spans="1:43" x14ac:dyDescent="0.2">
      <c r="A3117" s="23" t="s">
        <v>5665</v>
      </c>
      <c r="B3117" s="6" t="s">
        <v>5678</v>
      </c>
      <c r="C3117" s="6" t="s">
        <v>5670</v>
      </c>
      <c r="D3117" s="2">
        <v>176387</v>
      </c>
      <c r="E3117" s="2">
        <v>176417</v>
      </c>
      <c r="F3117" s="3" t="s">
        <v>3891</v>
      </c>
      <c r="G3117" s="2">
        <v>5</v>
      </c>
      <c r="H3117" s="2">
        <v>176449</v>
      </c>
      <c r="I3117" s="3" t="s">
        <v>3893</v>
      </c>
      <c r="J3117" s="15">
        <v>45321</v>
      </c>
      <c r="K3117" s="24">
        <v>1330358619</v>
      </c>
      <c r="L3117" s="15">
        <v>45322</v>
      </c>
      <c r="M3117" s="15">
        <v>45322</v>
      </c>
      <c r="N3117" s="26">
        <v>1</v>
      </c>
      <c r="O3117" s="26">
        <f>VLOOKUP(D3117,quash!A$2:$I$7791,9,FALSE)</f>
        <v>2</v>
      </c>
      <c r="P3117" s="7">
        <v>10000</v>
      </c>
      <c r="Q3117" s="26">
        <v>110</v>
      </c>
      <c r="R3117" s="19">
        <v>3.11605023919212E-2</v>
      </c>
      <c r="S3117" s="26">
        <v>16</v>
      </c>
      <c r="T3117" s="7">
        <v>5000</v>
      </c>
      <c r="U3117" s="2">
        <v>147</v>
      </c>
      <c r="V3117" s="11">
        <v>1303.3399999999999</v>
      </c>
      <c r="W3117" s="14" t="s">
        <v>5281</v>
      </c>
      <c r="X3117" s="18">
        <v>1</v>
      </c>
      <c r="Y3117" s="9">
        <v>5000</v>
      </c>
      <c r="Z3117" s="19">
        <f t="shared" si="796"/>
        <v>0</v>
      </c>
      <c r="AA3117" s="25">
        <v>1303.3399999999999</v>
      </c>
      <c r="AB3117" s="30">
        <f t="shared" si="797"/>
        <v>97000</v>
      </c>
      <c r="AC3117" s="30">
        <f t="shared" si="793"/>
        <v>5.1546391752577317E-2</v>
      </c>
      <c r="AD3117" s="31">
        <f t="shared" si="794"/>
        <v>5.6701030927835046</v>
      </c>
      <c r="AE3117" s="31">
        <f t="shared" si="795"/>
        <v>7.5773195876288657</v>
      </c>
      <c r="AG3117" s="30">
        <f t="shared" si="798"/>
        <v>1695000</v>
      </c>
      <c r="AH3117" s="30">
        <f t="shared" si="807"/>
        <v>2.9498525073746312E-3</v>
      </c>
      <c r="AI3117" s="31">
        <f t="shared" si="808"/>
        <v>0.32448377581120946</v>
      </c>
      <c r="AJ3117" s="31">
        <f t="shared" si="809"/>
        <v>0.4336283185840708</v>
      </c>
      <c r="AK3117" s="30">
        <f>IF(W3117="si",($S3117*'COSTOS DE CREDITOS'!$C$27)/DATA!$G3117,"")</f>
        <v>65.906835757745824</v>
      </c>
      <c r="AL3117" s="90">
        <f>IF(W3117="si",'COSTOS DE CREDITOS'!$C$35,"")</f>
        <v>20.421138461538462</v>
      </c>
      <c r="AM3117" s="30">
        <f t="shared" si="799"/>
        <v>307.69230769230774</v>
      </c>
      <c r="AN3117" s="30">
        <f t="shared" si="800"/>
        <v>0</v>
      </c>
      <c r="AO3117" s="30">
        <f t="shared" si="801"/>
        <v>394.02028191159201</v>
      </c>
      <c r="AP3117" s="30">
        <f t="shared" si="802"/>
        <v>909.31971808840785</v>
      </c>
      <c r="AQ3117" s="19">
        <f t="shared" si="803"/>
        <v>0.69768419452208008</v>
      </c>
    </row>
    <row r="3118" spans="1:43" x14ac:dyDescent="0.2">
      <c r="A3118" s="23" t="s">
        <v>5665</v>
      </c>
      <c r="B3118" s="6" t="s">
        <v>5669</v>
      </c>
      <c r="C3118" s="6" t="s">
        <v>5670</v>
      </c>
      <c r="D3118" s="2">
        <v>176094</v>
      </c>
      <c r="E3118" s="2">
        <v>176552</v>
      </c>
      <c r="F3118" s="3" t="s">
        <v>3894</v>
      </c>
      <c r="G3118" s="2">
        <v>7</v>
      </c>
      <c r="H3118" s="2">
        <v>176557</v>
      </c>
      <c r="I3118" s="3" t="s">
        <v>3895</v>
      </c>
      <c r="J3118" s="15">
        <v>45316</v>
      </c>
      <c r="K3118" s="24">
        <v>1327597263</v>
      </c>
      <c r="L3118" s="15">
        <v>45322</v>
      </c>
      <c r="M3118" s="15">
        <v>45322</v>
      </c>
      <c r="N3118" s="26">
        <v>1</v>
      </c>
      <c r="O3118" s="26">
        <f>VLOOKUP(D3118,quash!A$2:$I$7791,9,FALSE)</f>
        <v>2</v>
      </c>
      <c r="P3118" s="7">
        <v>5000</v>
      </c>
      <c r="Q3118" s="26">
        <v>127</v>
      </c>
      <c r="R3118" s="19">
        <v>3.3220596517330447E-2</v>
      </c>
      <c r="S3118" s="26">
        <v>16</v>
      </c>
      <c r="T3118" s="7">
        <v>7000</v>
      </c>
      <c r="U3118" s="2">
        <v>127</v>
      </c>
      <c r="V3118" s="11">
        <v>1565.56</v>
      </c>
      <c r="W3118" s="14" t="s">
        <v>5281</v>
      </c>
      <c r="X3118" s="18">
        <v>1</v>
      </c>
      <c r="Y3118" s="9">
        <v>7000</v>
      </c>
      <c r="Z3118" s="19">
        <f t="shared" si="796"/>
        <v>0</v>
      </c>
      <c r="AA3118" s="25">
        <v>1565.56</v>
      </c>
      <c r="AB3118" s="30">
        <f t="shared" si="797"/>
        <v>97000</v>
      </c>
      <c r="AC3118" s="30">
        <f t="shared" ref="AC3118:AC3149" si="810">$T3118/AB3118</f>
        <v>7.2164948453608241E-2</v>
      </c>
      <c r="AD3118" s="31">
        <f t="shared" ref="AD3118:AD3149" si="811">AC3118*$Q3118</f>
        <v>9.1649484536082468</v>
      </c>
      <c r="AE3118" s="31">
        <f t="shared" ref="AE3118:AE3149" si="812">AC3118*$U3118</f>
        <v>9.1649484536082468</v>
      </c>
      <c r="AG3118" s="30">
        <f t="shared" si="798"/>
        <v>1695000</v>
      </c>
      <c r="AH3118" s="30">
        <f t="shared" si="807"/>
        <v>4.1297935103244837E-3</v>
      </c>
      <c r="AI3118" s="31">
        <f t="shared" si="808"/>
        <v>0.52448377581120942</v>
      </c>
      <c r="AJ3118" s="31">
        <f t="shared" si="809"/>
        <v>0.52448377581120942</v>
      </c>
      <c r="AK3118" s="30">
        <f>IF(W3118="si",($S3118*'COSTOS DE CREDITOS'!$C$27)/DATA!$G3118,"")</f>
        <v>47.07631125553273</v>
      </c>
      <c r="AL3118" s="90">
        <f>IF(W3118="si",'COSTOS DE CREDITOS'!$C$35,"")</f>
        <v>20.421138461538462</v>
      </c>
      <c r="AM3118" s="30">
        <f t="shared" si="799"/>
        <v>430.76923076923077</v>
      </c>
      <c r="AN3118" s="30">
        <f t="shared" si="800"/>
        <v>0</v>
      </c>
      <c r="AO3118" s="30">
        <f t="shared" si="801"/>
        <v>498.26668048630199</v>
      </c>
      <c r="AP3118" s="30">
        <f t="shared" si="802"/>
        <v>1067.293319513698</v>
      </c>
      <c r="AQ3118" s="19">
        <f t="shared" si="803"/>
        <v>0.68173261932707652</v>
      </c>
    </row>
    <row r="3119" spans="1:43" x14ac:dyDescent="0.2">
      <c r="A3119" s="23" t="s">
        <v>5665</v>
      </c>
      <c r="B3119" s="6" t="s">
        <v>5683</v>
      </c>
      <c r="C3119" s="6" t="s">
        <v>5670</v>
      </c>
      <c r="D3119" s="2">
        <v>176431</v>
      </c>
      <c r="E3119" s="2">
        <v>176587</v>
      </c>
      <c r="F3119" s="3" t="s">
        <v>3158</v>
      </c>
      <c r="G3119" s="2">
        <v>5</v>
      </c>
      <c r="H3119" s="2">
        <v>176596</v>
      </c>
      <c r="I3119" s="3" t="s">
        <v>3896</v>
      </c>
      <c r="J3119" s="15">
        <v>45321</v>
      </c>
      <c r="K3119" s="24">
        <v>1330523998</v>
      </c>
      <c r="L3119" s="15">
        <v>45322</v>
      </c>
      <c r="M3119" s="15">
        <v>45322</v>
      </c>
      <c r="N3119" s="26">
        <v>1</v>
      </c>
      <c r="O3119" s="26">
        <f>VLOOKUP(D3119,quash!A$2:$I$7791,9,FALSE)</f>
        <v>3</v>
      </c>
      <c r="P3119" s="7">
        <v>5000</v>
      </c>
      <c r="Q3119" s="26">
        <v>147</v>
      </c>
      <c r="R3119" s="19">
        <v>0.11226939921536</v>
      </c>
      <c r="S3119" s="26">
        <v>16</v>
      </c>
      <c r="T3119" s="7">
        <v>7000</v>
      </c>
      <c r="U3119" s="2">
        <v>142</v>
      </c>
      <c r="V3119" s="11">
        <v>1758.65</v>
      </c>
      <c r="W3119" s="14" t="s">
        <v>5281</v>
      </c>
      <c r="X3119" s="18">
        <v>1</v>
      </c>
      <c r="Y3119" s="9">
        <v>7000</v>
      </c>
      <c r="Z3119" s="19">
        <f t="shared" si="796"/>
        <v>0</v>
      </c>
      <c r="AA3119" s="25">
        <v>1758.65</v>
      </c>
      <c r="AB3119" s="30">
        <f t="shared" si="797"/>
        <v>52000</v>
      </c>
      <c r="AC3119" s="30">
        <f t="shared" si="810"/>
        <v>0.13461538461538461</v>
      </c>
      <c r="AD3119" s="31">
        <f t="shared" si="811"/>
        <v>19.788461538461537</v>
      </c>
      <c r="AE3119" s="31">
        <f t="shared" si="812"/>
        <v>19.115384615384613</v>
      </c>
      <c r="AG3119" s="30">
        <f t="shared" si="798"/>
        <v>778000</v>
      </c>
      <c r="AH3119" s="30">
        <f t="shared" si="807"/>
        <v>8.9974293059125968E-3</v>
      </c>
      <c r="AI3119" s="31">
        <f t="shared" si="808"/>
        <v>1.3226221079691518</v>
      </c>
      <c r="AJ3119" s="31">
        <f t="shared" si="809"/>
        <v>1.2776349614395888</v>
      </c>
      <c r="AK3119" s="30">
        <f>IF(W3119="si",($S3119*'COSTOS DE CREDITOS'!$C$27)/DATA!$G3119,"")</f>
        <v>65.906835757745824</v>
      </c>
      <c r="AL3119" s="90">
        <f>IF(W3119="si",'COSTOS DE CREDITOS'!$C$35,"")</f>
        <v>20.421138461538462</v>
      </c>
      <c r="AM3119" s="30">
        <f t="shared" si="799"/>
        <v>430.76923076923077</v>
      </c>
      <c r="AN3119" s="30">
        <f t="shared" si="800"/>
        <v>0</v>
      </c>
      <c r="AO3119" s="30">
        <f t="shared" si="801"/>
        <v>517.09720498851505</v>
      </c>
      <c r="AP3119" s="30">
        <f t="shared" si="802"/>
        <v>1241.5527950114852</v>
      </c>
      <c r="AQ3119" s="19">
        <f t="shared" si="803"/>
        <v>0.70596923493104657</v>
      </c>
    </row>
    <row r="3120" spans="1:43" x14ac:dyDescent="0.2">
      <c r="A3120" s="23" t="s">
        <v>5665</v>
      </c>
      <c r="B3120" s="6" t="s">
        <v>5683</v>
      </c>
      <c r="C3120" s="6" t="s">
        <v>5670</v>
      </c>
      <c r="D3120" s="2">
        <v>176318</v>
      </c>
      <c r="E3120" s="2">
        <v>176587</v>
      </c>
      <c r="F3120" s="3" t="s">
        <v>3158</v>
      </c>
      <c r="G3120" s="2">
        <v>5</v>
      </c>
      <c r="H3120" s="2">
        <v>176597</v>
      </c>
      <c r="I3120" s="3" t="s">
        <v>3897</v>
      </c>
      <c r="J3120" s="15">
        <v>45320</v>
      </c>
      <c r="K3120" s="24">
        <v>1329759005</v>
      </c>
      <c r="L3120" s="15">
        <v>45322</v>
      </c>
      <c r="M3120" s="15">
        <v>45322</v>
      </c>
      <c r="N3120" s="26">
        <v>1</v>
      </c>
      <c r="O3120" s="26">
        <f>VLOOKUP(D3120,quash!A$2:$I$7791,9,FALSE)</f>
        <v>1</v>
      </c>
      <c r="P3120" s="7">
        <v>10000</v>
      </c>
      <c r="Q3120" s="26">
        <v>132</v>
      </c>
      <c r="R3120" s="19">
        <v>5.8283715876113903E-2</v>
      </c>
      <c r="S3120" s="26">
        <v>16</v>
      </c>
      <c r="T3120" s="7">
        <v>7000</v>
      </c>
      <c r="U3120" s="2">
        <v>142</v>
      </c>
      <c r="V3120" s="11">
        <v>1758.65</v>
      </c>
      <c r="W3120" s="14" t="s">
        <v>5281</v>
      </c>
      <c r="X3120" s="18">
        <v>1</v>
      </c>
      <c r="Y3120" s="9">
        <v>7000</v>
      </c>
      <c r="Z3120" s="19">
        <f t="shared" si="796"/>
        <v>0</v>
      </c>
      <c r="AA3120" s="25">
        <v>1758.65</v>
      </c>
      <c r="AB3120" s="30">
        <f t="shared" si="797"/>
        <v>83000</v>
      </c>
      <c r="AC3120" s="30">
        <f t="shared" si="810"/>
        <v>8.4337349397590355E-2</v>
      </c>
      <c r="AD3120" s="31">
        <f t="shared" si="811"/>
        <v>11.132530120481928</v>
      </c>
      <c r="AE3120" s="31">
        <f t="shared" si="812"/>
        <v>11.975903614457831</v>
      </c>
      <c r="AG3120" s="30">
        <f t="shared" si="798"/>
        <v>2427000</v>
      </c>
      <c r="AH3120" s="30">
        <f t="shared" si="807"/>
        <v>2.88421920065925E-3</v>
      </c>
      <c r="AI3120" s="31">
        <f t="shared" si="808"/>
        <v>0.38071693448702099</v>
      </c>
      <c r="AJ3120" s="31">
        <f t="shared" si="809"/>
        <v>0.40955912649361348</v>
      </c>
      <c r="AK3120" s="30">
        <f>IF(W3120="si",($S3120*'COSTOS DE CREDITOS'!$C$27)/DATA!$G3120,"")</f>
        <v>65.906835757745824</v>
      </c>
      <c r="AL3120" s="90">
        <f>IF(W3120="si",'COSTOS DE CREDITOS'!$C$35,"")</f>
        <v>20.421138461538462</v>
      </c>
      <c r="AM3120" s="30">
        <f t="shared" si="799"/>
        <v>430.76923076923077</v>
      </c>
      <c r="AN3120" s="30">
        <f t="shared" si="800"/>
        <v>0</v>
      </c>
      <c r="AO3120" s="30">
        <f t="shared" si="801"/>
        <v>517.09720498851505</v>
      </c>
      <c r="AP3120" s="30">
        <f t="shared" si="802"/>
        <v>1241.5527950114852</v>
      </c>
      <c r="AQ3120" s="19">
        <f t="shared" si="803"/>
        <v>0.70596923493104657</v>
      </c>
    </row>
    <row r="3121" spans="1:43" x14ac:dyDescent="0.2">
      <c r="A3121" s="23" t="s">
        <v>5665</v>
      </c>
      <c r="B3121" s="6" t="s">
        <v>5672</v>
      </c>
      <c r="C3121" s="6" t="s">
        <v>5667</v>
      </c>
      <c r="D3121" s="2">
        <v>176479</v>
      </c>
      <c r="E3121" s="2">
        <v>176633</v>
      </c>
      <c r="F3121" s="3" t="s">
        <v>2324</v>
      </c>
      <c r="G3121" s="2">
        <v>6</v>
      </c>
      <c r="H3121" s="2">
        <v>176639</v>
      </c>
      <c r="I3121" s="3" t="s">
        <v>3898</v>
      </c>
      <c r="J3121" s="15">
        <v>45321</v>
      </c>
      <c r="K3121" s="24">
        <v>1330754052</v>
      </c>
      <c r="L3121" s="15">
        <v>45322</v>
      </c>
      <c r="M3121" s="15">
        <v>45322</v>
      </c>
      <c r="N3121" s="26">
        <v>1</v>
      </c>
      <c r="O3121" s="26" t="e">
        <f>VLOOKUP(D3121,quash!A$2:$I$7791,9,FALSE)</f>
        <v>#N/A</v>
      </c>
      <c r="P3121" s="7">
        <v>5000</v>
      </c>
      <c r="Q3121" s="26">
        <v>147</v>
      </c>
      <c r="R3121" s="19">
        <v>0.11226939921535857</v>
      </c>
      <c r="S3121" s="26">
        <v>16</v>
      </c>
      <c r="T3121" s="7">
        <v>5000</v>
      </c>
      <c r="U3121" s="2">
        <v>147</v>
      </c>
      <c r="V3121" s="11">
        <v>1303.3399999999999</v>
      </c>
      <c r="W3121" s="14" t="s">
        <v>5281</v>
      </c>
      <c r="X3121" s="18">
        <v>1</v>
      </c>
      <c r="Y3121" s="9">
        <v>5000</v>
      </c>
      <c r="Z3121" s="19">
        <f t="shared" si="796"/>
        <v>0</v>
      </c>
      <c r="AA3121" s="25">
        <v>1303.3399999999999</v>
      </c>
      <c r="AB3121" s="30">
        <f t="shared" si="797"/>
        <v>670000</v>
      </c>
      <c r="AC3121" s="30">
        <f t="shared" si="810"/>
        <v>7.462686567164179E-3</v>
      </c>
      <c r="AD3121" s="31">
        <f t="shared" si="811"/>
        <v>1.0970149253731343</v>
      </c>
      <c r="AE3121" s="31">
        <f t="shared" si="812"/>
        <v>1.0970149253731343</v>
      </c>
      <c r="AG3121" s="30">
        <f t="shared" si="798"/>
        <v>6126000</v>
      </c>
      <c r="AH3121" s="30">
        <f t="shared" si="807"/>
        <v>8.1619327456741752E-4</v>
      </c>
      <c r="AI3121" s="31">
        <f t="shared" si="808"/>
        <v>0.11998041136141037</v>
      </c>
      <c r="AJ3121" s="31">
        <f t="shared" si="809"/>
        <v>0.11998041136141037</v>
      </c>
      <c r="AK3121" s="30">
        <f>IF(W3121="si",($S3121*'COSTOS DE CREDITOS'!$C$27)/DATA!$G3121,"")</f>
        <v>54.922363131454851</v>
      </c>
      <c r="AL3121" s="90">
        <f>IF(W3121="si",'COSTOS DE CREDITOS'!$C$35,"")</f>
        <v>20.421138461538462</v>
      </c>
      <c r="AM3121" s="30">
        <f t="shared" si="799"/>
        <v>307.69230769230774</v>
      </c>
      <c r="AN3121" s="30">
        <f t="shared" si="800"/>
        <v>0</v>
      </c>
      <c r="AO3121" s="30">
        <f t="shared" si="801"/>
        <v>383.03580928530107</v>
      </c>
      <c r="AP3121" s="30">
        <f t="shared" si="802"/>
        <v>920.30419071469885</v>
      </c>
      <c r="AQ3121" s="19">
        <f t="shared" si="803"/>
        <v>0.70611213552465124</v>
      </c>
    </row>
    <row r="3122" spans="1:43" x14ac:dyDescent="0.2">
      <c r="A3122" s="23" t="s">
        <v>5665</v>
      </c>
      <c r="B3122" s="6" t="s">
        <v>5672</v>
      </c>
      <c r="C3122" s="6" t="s">
        <v>5667</v>
      </c>
      <c r="D3122" s="2">
        <v>175563</v>
      </c>
      <c r="E3122" s="2">
        <v>176457</v>
      </c>
      <c r="F3122" s="3" t="s">
        <v>3899</v>
      </c>
      <c r="G3122" s="2">
        <v>5</v>
      </c>
      <c r="H3122" s="2">
        <v>176458</v>
      </c>
      <c r="I3122" s="3" t="s">
        <v>3900</v>
      </c>
      <c r="J3122" s="15">
        <v>45316</v>
      </c>
      <c r="K3122" s="24">
        <v>1323090378</v>
      </c>
      <c r="L3122" s="15">
        <v>45322</v>
      </c>
      <c r="M3122" s="15">
        <v>45322</v>
      </c>
      <c r="N3122" s="26">
        <v>1</v>
      </c>
      <c r="O3122" s="26">
        <f>VLOOKUP(D3122,quash!A$2:$I$7791,9,FALSE)</f>
        <v>4</v>
      </c>
      <c r="P3122" s="7">
        <v>10000</v>
      </c>
      <c r="Q3122" s="26">
        <v>147</v>
      </c>
      <c r="R3122" s="19">
        <v>7.9000519063170294E-2</v>
      </c>
      <c r="S3122" s="26">
        <v>16</v>
      </c>
      <c r="T3122" s="7">
        <v>5000</v>
      </c>
      <c r="U3122" s="2">
        <v>147</v>
      </c>
      <c r="V3122" s="11">
        <v>1303.3399999999999</v>
      </c>
      <c r="W3122" s="14" t="s">
        <v>5281</v>
      </c>
      <c r="X3122" s="18">
        <v>1</v>
      </c>
      <c r="Y3122" s="9">
        <v>5000</v>
      </c>
      <c r="Z3122" s="19">
        <f t="shared" si="796"/>
        <v>0</v>
      </c>
      <c r="AA3122" s="25">
        <v>1303.3399999999999</v>
      </c>
      <c r="AB3122" s="30">
        <f t="shared" si="797"/>
        <v>42000</v>
      </c>
      <c r="AC3122" s="30">
        <f t="shared" si="810"/>
        <v>0.11904761904761904</v>
      </c>
      <c r="AD3122" s="31">
        <f t="shared" si="811"/>
        <v>17.5</v>
      </c>
      <c r="AE3122" s="31">
        <f t="shared" si="812"/>
        <v>17.5</v>
      </c>
      <c r="AG3122" s="30">
        <f t="shared" si="798"/>
        <v>927000</v>
      </c>
      <c r="AH3122" s="30">
        <f t="shared" si="807"/>
        <v>5.3937432578209281E-3</v>
      </c>
      <c r="AI3122" s="31">
        <f t="shared" si="808"/>
        <v>0.79288025889967639</v>
      </c>
      <c r="AJ3122" s="31">
        <f t="shared" si="809"/>
        <v>0.79288025889967639</v>
      </c>
      <c r="AK3122" s="30">
        <f>IF(W3122="si",($S3122*'COSTOS DE CREDITOS'!$C$27)/DATA!$G3122,"")</f>
        <v>65.906835757745824</v>
      </c>
      <c r="AL3122" s="90">
        <f>IF(W3122="si",'COSTOS DE CREDITOS'!$C$35,"")</f>
        <v>20.421138461538462</v>
      </c>
      <c r="AM3122" s="30">
        <f t="shared" si="799"/>
        <v>307.69230769230774</v>
      </c>
      <c r="AN3122" s="30">
        <f t="shared" si="800"/>
        <v>0</v>
      </c>
      <c r="AO3122" s="30">
        <f t="shared" si="801"/>
        <v>394.02028191159201</v>
      </c>
      <c r="AP3122" s="30">
        <f t="shared" si="802"/>
        <v>909.31971808840785</v>
      </c>
      <c r="AQ3122" s="19">
        <f t="shared" si="803"/>
        <v>0.69768419452208008</v>
      </c>
    </row>
    <row r="3123" spans="1:43" x14ac:dyDescent="0.2">
      <c r="A3123" s="23" t="s">
        <v>5665</v>
      </c>
      <c r="B3123" s="6" t="s">
        <v>5672</v>
      </c>
      <c r="C3123" s="6" t="s">
        <v>5667</v>
      </c>
      <c r="D3123" s="2">
        <v>176182</v>
      </c>
      <c r="E3123" s="2">
        <v>176457</v>
      </c>
      <c r="F3123" s="3" t="s">
        <v>3899</v>
      </c>
      <c r="G3123" s="2">
        <v>5</v>
      </c>
      <c r="H3123" s="2">
        <v>176461</v>
      </c>
      <c r="I3123" s="3" t="s">
        <v>3901</v>
      </c>
      <c r="J3123" s="15">
        <v>45318</v>
      </c>
      <c r="K3123" s="24">
        <v>1328279305</v>
      </c>
      <c r="L3123" s="15">
        <v>45322</v>
      </c>
      <c r="M3123" s="15">
        <v>45322</v>
      </c>
      <c r="N3123" s="26">
        <v>1</v>
      </c>
      <c r="O3123" s="26" t="e">
        <f>VLOOKUP(D3123,quash!A$2:$I$7791,9,FALSE)</f>
        <v>#N/A</v>
      </c>
      <c r="P3123" s="7">
        <v>5000</v>
      </c>
      <c r="Q3123" s="26">
        <v>147</v>
      </c>
      <c r="R3123" s="19">
        <v>7.9000519063171556E-2</v>
      </c>
      <c r="S3123" s="26">
        <v>16</v>
      </c>
      <c r="T3123" s="7">
        <v>5000</v>
      </c>
      <c r="U3123" s="2">
        <v>147</v>
      </c>
      <c r="V3123" s="11">
        <v>1303.3399999999999</v>
      </c>
      <c r="W3123" s="14" t="s">
        <v>5281</v>
      </c>
      <c r="X3123" s="18">
        <v>1</v>
      </c>
      <c r="Y3123" s="9">
        <v>5000</v>
      </c>
      <c r="Z3123" s="19">
        <f t="shared" si="796"/>
        <v>0</v>
      </c>
      <c r="AA3123" s="25">
        <v>1303.3399999999999</v>
      </c>
      <c r="AB3123" s="30">
        <f t="shared" si="797"/>
        <v>670000</v>
      </c>
      <c r="AC3123" s="30">
        <f t="shared" si="810"/>
        <v>7.462686567164179E-3</v>
      </c>
      <c r="AD3123" s="31">
        <f t="shared" si="811"/>
        <v>1.0970149253731343</v>
      </c>
      <c r="AE3123" s="31">
        <f t="shared" si="812"/>
        <v>1.0970149253731343</v>
      </c>
      <c r="AG3123" s="30">
        <f t="shared" si="798"/>
        <v>6126000</v>
      </c>
      <c r="AH3123" s="30">
        <f t="shared" si="807"/>
        <v>8.1619327456741752E-4</v>
      </c>
      <c r="AI3123" s="31">
        <f t="shared" si="808"/>
        <v>0.11998041136141037</v>
      </c>
      <c r="AJ3123" s="31">
        <f t="shared" si="809"/>
        <v>0.11998041136141037</v>
      </c>
      <c r="AK3123" s="30">
        <f>IF(W3123="si",($S3123*'COSTOS DE CREDITOS'!$C$27)/DATA!$G3123,"")</f>
        <v>65.906835757745824</v>
      </c>
      <c r="AL3123" s="90">
        <f>IF(W3123="si",'COSTOS DE CREDITOS'!$C$35,"")</f>
        <v>20.421138461538462</v>
      </c>
      <c r="AM3123" s="30">
        <f t="shared" si="799"/>
        <v>307.69230769230774</v>
      </c>
      <c r="AN3123" s="30">
        <f t="shared" si="800"/>
        <v>0</v>
      </c>
      <c r="AO3123" s="30">
        <f t="shared" si="801"/>
        <v>394.02028191159201</v>
      </c>
      <c r="AP3123" s="30">
        <f t="shared" si="802"/>
        <v>909.31971808840785</v>
      </c>
      <c r="AQ3123" s="19">
        <f t="shared" si="803"/>
        <v>0.69768419452208008</v>
      </c>
    </row>
    <row r="3124" spans="1:43" x14ac:dyDescent="0.2">
      <c r="A3124" s="23" t="s">
        <v>5665</v>
      </c>
      <c r="B3124" s="6" t="s">
        <v>5672</v>
      </c>
      <c r="C3124" s="6" t="s">
        <v>5667</v>
      </c>
      <c r="D3124" s="2">
        <v>176098</v>
      </c>
      <c r="E3124" s="2">
        <v>176457</v>
      </c>
      <c r="F3124" s="3" t="s">
        <v>3899</v>
      </c>
      <c r="G3124" s="2">
        <v>5</v>
      </c>
      <c r="H3124" s="2">
        <v>176463</v>
      </c>
      <c r="I3124" s="3" t="s">
        <v>3902</v>
      </c>
      <c r="J3124" s="15">
        <v>45318</v>
      </c>
      <c r="K3124" s="24">
        <v>1327665946</v>
      </c>
      <c r="L3124" s="15">
        <v>45322</v>
      </c>
      <c r="M3124" s="15">
        <v>45322</v>
      </c>
      <c r="N3124" s="26">
        <v>1</v>
      </c>
      <c r="O3124" s="26" t="e">
        <f>VLOOKUP(D3124,quash!A$2:$I$7791,9,FALSE)</f>
        <v>#N/A</v>
      </c>
      <c r="P3124" s="7">
        <v>5000</v>
      </c>
      <c r="Q3124" s="26">
        <v>147</v>
      </c>
      <c r="R3124" s="19">
        <v>0.11226939921535857</v>
      </c>
      <c r="S3124" s="26">
        <v>16</v>
      </c>
      <c r="T3124" s="7">
        <v>5000</v>
      </c>
      <c r="U3124" s="2">
        <v>147</v>
      </c>
      <c r="V3124" s="11">
        <v>1303.3399999999999</v>
      </c>
      <c r="W3124" s="14" t="s">
        <v>5281</v>
      </c>
      <c r="X3124" s="18">
        <v>1</v>
      </c>
      <c r="Y3124" s="9">
        <v>5000</v>
      </c>
      <c r="Z3124" s="19">
        <f t="shared" si="796"/>
        <v>0</v>
      </c>
      <c r="AA3124" s="25">
        <v>1303.3399999999999</v>
      </c>
      <c r="AB3124" s="30">
        <f t="shared" si="797"/>
        <v>670000</v>
      </c>
      <c r="AC3124" s="30">
        <f t="shared" si="810"/>
        <v>7.462686567164179E-3</v>
      </c>
      <c r="AD3124" s="31">
        <f t="shared" si="811"/>
        <v>1.0970149253731343</v>
      </c>
      <c r="AE3124" s="31">
        <f t="shared" si="812"/>
        <v>1.0970149253731343</v>
      </c>
      <c r="AG3124" s="30">
        <f t="shared" si="798"/>
        <v>6126000</v>
      </c>
      <c r="AH3124" s="30">
        <f t="shared" si="807"/>
        <v>8.1619327456741752E-4</v>
      </c>
      <c r="AI3124" s="31">
        <f t="shared" si="808"/>
        <v>0.11998041136141037</v>
      </c>
      <c r="AJ3124" s="31">
        <f t="shared" si="809"/>
        <v>0.11998041136141037</v>
      </c>
      <c r="AK3124" s="30">
        <f>IF(W3124="si",($S3124*'COSTOS DE CREDITOS'!$C$27)/DATA!$G3124,"")</f>
        <v>65.906835757745824</v>
      </c>
      <c r="AL3124" s="90">
        <f>IF(W3124="si",'COSTOS DE CREDITOS'!$C$35,"")</f>
        <v>20.421138461538462</v>
      </c>
      <c r="AM3124" s="30">
        <f t="shared" si="799"/>
        <v>307.69230769230774</v>
      </c>
      <c r="AN3124" s="30">
        <f t="shared" si="800"/>
        <v>0</v>
      </c>
      <c r="AO3124" s="30">
        <f t="shared" si="801"/>
        <v>394.02028191159201</v>
      </c>
      <c r="AP3124" s="30">
        <f t="shared" si="802"/>
        <v>909.31971808840785</v>
      </c>
      <c r="AQ3124" s="19">
        <f t="shared" si="803"/>
        <v>0.69768419452208008</v>
      </c>
    </row>
    <row r="3125" spans="1:43" x14ac:dyDescent="0.2">
      <c r="A3125" s="23" t="s">
        <v>5665</v>
      </c>
      <c r="B3125" s="6" t="s">
        <v>5672</v>
      </c>
      <c r="C3125" s="6" t="s">
        <v>5667</v>
      </c>
      <c r="D3125" s="2">
        <v>175571</v>
      </c>
      <c r="E3125" s="2">
        <v>176457</v>
      </c>
      <c r="F3125" s="3" t="s">
        <v>3899</v>
      </c>
      <c r="G3125" s="2">
        <v>5</v>
      </c>
      <c r="H3125" s="2">
        <v>176465</v>
      </c>
      <c r="I3125" s="3" t="s">
        <v>3903</v>
      </c>
      <c r="J3125" s="15">
        <v>45310</v>
      </c>
      <c r="K3125" s="24">
        <v>1323112282</v>
      </c>
      <c r="L3125" s="15">
        <v>45322</v>
      </c>
      <c r="M3125" s="15">
        <v>45322</v>
      </c>
      <c r="N3125" s="26">
        <v>1</v>
      </c>
      <c r="O3125" s="26" t="e">
        <f>VLOOKUP(D3125,quash!A$2:$I$7791,9,FALSE)</f>
        <v>#N/A</v>
      </c>
      <c r="P3125" s="7">
        <v>10000</v>
      </c>
      <c r="Q3125" s="26">
        <v>115</v>
      </c>
      <c r="R3125" s="19">
        <v>3.97705569269148E-2</v>
      </c>
      <c r="S3125" s="26">
        <v>16</v>
      </c>
      <c r="T3125" s="7">
        <v>5000</v>
      </c>
      <c r="U3125" s="2">
        <v>147</v>
      </c>
      <c r="V3125" s="11">
        <v>1303.3399999999999</v>
      </c>
      <c r="W3125" s="14" t="s">
        <v>5281</v>
      </c>
      <c r="X3125" s="18">
        <v>1</v>
      </c>
      <c r="Y3125" s="9">
        <v>5000</v>
      </c>
      <c r="Z3125" s="19">
        <f t="shared" si="796"/>
        <v>0</v>
      </c>
      <c r="AA3125" s="25">
        <v>1303.3399999999999</v>
      </c>
      <c r="AB3125" s="30">
        <f t="shared" si="797"/>
        <v>670000</v>
      </c>
      <c r="AC3125" s="30">
        <f t="shared" si="810"/>
        <v>7.462686567164179E-3</v>
      </c>
      <c r="AD3125" s="31">
        <f t="shared" si="811"/>
        <v>0.85820895522388063</v>
      </c>
      <c r="AE3125" s="31">
        <f t="shared" si="812"/>
        <v>1.0970149253731343</v>
      </c>
      <c r="AG3125" s="30">
        <f t="shared" si="798"/>
        <v>6126000</v>
      </c>
      <c r="AH3125" s="30">
        <f t="shared" si="807"/>
        <v>8.1619327456741752E-4</v>
      </c>
      <c r="AI3125" s="31">
        <f t="shared" si="808"/>
        <v>9.3862226575253019E-2</v>
      </c>
      <c r="AJ3125" s="31">
        <f t="shared" si="809"/>
        <v>0.11998041136141037</v>
      </c>
      <c r="AK3125" s="30">
        <f>IF(W3125="si",($S3125*'COSTOS DE CREDITOS'!$C$27)/DATA!$G3125,"")</f>
        <v>65.906835757745824</v>
      </c>
      <c r="AL3125" s="90">
        <f>IF(W3125="si",'COSTOS DE CREDITOS'!$C$35,"")</f>
        <v>20.421138461538462</v>
      </c>
      <c r="AM3125" s="30">
        <f t="shared" si="799"/>
        <v>307.69230769230774</v>
      </c>
      <c r="AN3125" s="30">
        <f t="shared" si="800"/>
        <v>0</v>
      </c>
      <c r="AO3125" s="30">
        <f t="shared" si="801"/>
        <v>394.02028191159201</v>
      </c>
      <c r="AP3125" s="30">
        <f t="shared" si="802"/>
        <v>909.31971808840785</v>
      </c>
      <c r="AQ3125" s="19">
        <f t="shared" si="803"/>
        <v>0.69768419452208008</v>
      </c>
    </row>
    <row r="3126" spans="1:43" x14ac:dyDescent="0.2">
      <c r="A3126" s="23" t="s">
        <v>5665</v>
      </c>
      <c r="B3126" s="6" t="s">
        <v>5672</v>
      </c>
      <c r="C3126" s="6" t="s">
        <v>5667</v>
      </c>
      <c r="D3126" s="2">
        <v>175568</v>
      </c>
      <c r="E3126" s="2">
        <v>176457</v>
      </c>
      <c r="F3126" s="3" t="s">
        <v>3899</v>
      </c>
      <c r="G3126" s="2">
        <v>5</v>
      </c>
      <c r="H3126" s="2">
        <v>176466</v>
      </c>
      <c r="I3126" s="3" t="s">
        <v>3904</v>
      </c>
      <c r="J3126" s="15">
        <v>45316</v>
      </c>
      <c r="K3126" s="24">
        <v>1323108157</v>
      </c>
      <c r="L3126" s="15">
        <v>45322</v>
      </c>
      <c r="M3126" s="15">
        <v>45322</v>
      </c>
      <c r="N3126" s="26">
        <v>1</v>
      </c>
      <c r="O3126" s="26">
        <f>VLOOKUP(D3126,quash!A$2:$I$7791,9,FALSE)</f>
        <v>4</v>
      </c>
      <c r="P3126" s="7">
        <v>10000</v>
      </c>
      <c r="Q3126" s="26">
        <v>132</v>
      </c>
      <c r="R3126" s="19">
        <v>5.8283715876113903E-2</v>
      </c>
      <c r="S3126" s="26">
        <v>16</v>
      </c>
      <c r="T3126" s="7">
        <v>5000</v>
      </c>
      <c r="U3126" s="2">
        <v>147</v>
      </c>
      <c r="V3126" s="11">
        <v>1303.3399999999999</v>
      </c>
      <c r="W3126" s="14" t="s">
        <v>5281</v>
      </c>
      <c r="X3126" s="18">
        <v>1</v>
      </c>
      <c r="Y3126" s="9">
        <v>5000</v>
      </c>
      <c r="Z3126" s="19">
        <f t="shared" si="796"/>
        <v>0</v>
      </c>
      <c r="AA3126" s="25">
        <v>1303.3399999999999</v>
      </c>
      <c r="AB3126" s="30">
        <f t="shared" si="797"/>
        <v>42000</v>
      </c>
      <c r="AC3126" s="30">
        <f t="shared" si="810"/>
        <v>0.11904761904761904</v>
      </c>
      <c r="AD3126" s="31">
        <f t="shared" si="811"/>
        <v>15.714285714285714</v>
      </c>
      <c r="AE3126" s="31">
        <f t="shared" si="812"/>
        <v>17.5</v>
      </c>
      <c r="AG3126" s="30">
        <f t="shared" si="798"/>
        <v>927000</v>
      </c>
      <c r="AH3126" s="30">
        <f t="shared" si="807"/>
        <v>5.3937432578209281E-3</v>
      </c>
      <c r="AI3126" s="31">
        <f t="shared" si="808"/>
        <v>0.71197411003236255</v>
      </c>
      <c r="AJ3126" s="31">
        <f t="shared" si="809"/>
        <v>0.79288025889967639</v>
      </c>
      <c r="AK3126" s="30">
        <f>IF(W3126="si",($S3126*'COSTOS DE CREDITOS'!$C$27)/DATA!$G3126,"")</f>
        <v>65.906835757745824</v>
      </c>
      <c r="AL3126" s="90">
        <f>IF(W3126="si",'COSTOS DE CREDITOS'!$C$35,"")</f>
        <v>20.421138461538462</v>
      </c>
      <c r="AM3126" s="30">
        <f t="shared" si="799"/>
        <v>307.69230769230774</v>
      </c>
      <c r="AN3126" s="30">
        <f t="shared" si="800"/>
        <v>0</v>
      </c>
      <c r="AO3126" s="30">
        <f t="shared" si="801"/>
        <v>394.02028191159201</v>
      </c>
      <c r="AP3126" s="30">
        <f t="shared" si="802"/>
        <v>909.31971808840785</v>
      </c>
      <c r="AQ3126" s="19">
        <f t="shared" si="803"/>
        <v>0.69768419452208008</v>
      </c>
    </row>
    <row r="3127" spans="1:43" x14ac:dyDescent="0.2">
      <c r="A3127" s="23" t="s">
        <v>5665</v>
      </c>
      <c r="B3127" s="6" t="s">
        <v>5674</v>
      </c>
      <c r="C3127" s="6" t="s">
        <v>5670</v>
      </c>
      <c r="D3127" s="2">
        <v>176436</v>
      </c>
      <c r="E3127" s="2">
        <v>176500</v>
      </c>
      <c r="F3127" s="3" t="s">
        <v>3905</v>
      </c>
      <c r="G3127" s="2">
        <v>5</v>
      </c>
      <c r="H3127" s="2">
        <v>176501</v>
      </c>
      <c r="I3127" s="3" t="s">
        <v>3906</v>
      </c>
      <c r="J3127" s="15">
        <v>45321</v>
      </c>
      <c r="K3127" s="24">
        <v>1330552407</v>
      </c>
      <c r="L3127" s="15">
        <v>45322</v>
      </c>
      <c r="M3127" s="15">
        <v>45322</v>
      </c>
      <c r="N3127" s="26">
        <v>1</v>
      </c>
      <c r="O3127" s="26" t="e">
        <f>VLOOKUP(D3127,quash!A$2:$I$7791,9,FALSE)</f>
        <v>#N/A</v>
      </c>
      <c r="P3127" s="7">
        <v>5000</v>
      </c>
      <c r="Q3127" s="26">
        <v>147</v>
      </c>
      <c r="R3127" s="19">
        <v>0.11226939921535857</v>
      </c>
      <c r="S3127" s="26">
        <v>16</v>
      </c>
      <c r="T3127" s="7">
        <v>7000</v>
      </c>
      <c r="U3127" s="2">
        <v>147</v>
      </c>
      <c r="V3127" s="11">
        <v>1827.61</v>
      </c>
      <c r="W3127" s="14" t="s">
        <v>5281</v>
      </c>
      <c r="X3127" s="18">
        <v>1</v>
      </c>
      <c r="Y3127" s="9">
        <v>7000</v>
      </c>
      <c r="Z3127" s="19">
        <f t="shared" si="796"/>
        <v>0</v>
      </c>
      <c r="AA3127" s="25">
        <v>1827.61</v>
      </c>
      <c r="AB3127" s="30">
        <f t="shared" si="797"/>
        <v>670000</v>
      </c>
      <c r="AC3127" s="30">
        <f t="shared" si="810"/>
        <v>1.0447761194029851E-2</v>
      </c>
      <c r="AD3127" s="31">
        <f t="shared" si="811"/>
        <v>1.5358208955223882</v>
      </c>
      <c r="AE3127" s="31">
        <f t="shared" si="812"/>
        <v>1.5358208955223882</v>
      </c>
      <c r="AG3127" s="30">
        <f t="shared" si="798"/>
        <v>6126000</v>
      </c>
      <c r="AH3127" s="30">
        <f t="shared" si="807"/>
        <v>1.1426705843943846E-3</v>
      </c>
      <c r="AI3127" s="31">
        <f t="shared" si="808"/>
        <v>0.16797257590597453</v>
      </c>
      <c r="AJ3127" s="31">
        <f t="shared" si="809"/>
        <v>0.16797257590597453</v>
      </c>
      <c r="AK3127" s="30">
        <f>IF(W3127="si",($S3127*'COSTOS DE CREDITOS'!$C$27)/DATA!$G3127,"")</f>
        <v>65.906835757745824</v>
      </c>
      <c r="AL3127" s="90">
        <f>IF(W3127="si",'COSTOS DE CREDITOS'!$C$35,"")</f>
        <v>20.421138461538462</v>
      </c>
      <c r="AM3127" s="30">
        <f t="shared" si="799"/>
        <v>430.76923076923077</v>
      </c>
      <c r="AN3127" s="30">
        <f t="shared" si="800"/>
        <v>0</v>
      </c>
      <c r="AO3127" s="30">
        <f t="shared" si="801"/>
        <v>517.09720498851505</v>
      </c>
      <c r="AP3127" s="30">
        <f t="shared" si="802"/>
        <v>1310.5127950114847</v>
      </c>
      <c r="AQ3127" s="19">
        <f t="shared" si="803"/>
        <v>0.7170637034222207</v>
      </c>
    </row>
    <row r="3128" spans="1:43" x14ac:dyDescent="0.2">
      <c r="A3128" s="23" t="s">
        <v>5665</v>
      </c>
      <c r="B3128" s="6" t="s">
        <v>5674</v>
      </c>
      <c r="C3128" s="6" t="s">
        <v>5670</v>
      </c>
      <c r="D3128" s="2">
        <v>175899</v>
      </c>
      <c r="E3128" s="2">
        <v>176500</v>
      </c>
      <c r="F3128" s="3" t="s">
        <v>3905</v>
      </c>
      <c r="G3128" s="2">
        <v>5</v>
      </c>
      <c r="H3128" s="2">
        <v>176502</v>
      </c>
      <c r="I3128" s="3" t="s">
        <v>3907</v>
      </c>
      <c r="J3128" s="15">
        <v>45314</v>
      </c>
      <c r="K3128" s="24">
        <v>1326090103</v>
      </c>
      <c r="L3128" s="15">
        <v>45322</v>
      </c>
      <c r="M3128" s="15">
        <v>45322</v>
      </c>
      <c r="N3128" s="26">
        <v>1</v>
      </c>
      <c r="O3128" s="26">
        <f>VLOOKUP(D3128,quash!A$2:$I$7791,9,FALSE)</f>
        <v>3</v>
      </c>
      <c r="P3128" s="7">
        <v>10000</v>
      </c>
      <c r="Q3128" s="26">
        <v>132</v>
      </c>
      <c r="R3128" s="19">
        <v>5.8283715876113903E-2</v>
      </c>
      <c r="S3128" s="26">
        <v>16</v>
      </c>
      <c r="T3128" s="7">
        <v>8000</v>
      </c>
      <c r="U3128" s="2">
        <v>147</v>
      </c>
      <c r="V3128" s="11">
        <v>2082.7199999999998</v>
      </c>
      <c r="W3128" s="14" t="s">
        <v>5281</v>
      </c>
      <c r="X3128" s="18">
        <v>1</v>
      </c>
      <c r="Y3128" s="9">
        <v>8000</v>
      </c>
      <c r="Z3128" s="19">
        <f t="shared" si="796"/>
        <v>0</v>
      </c>
      <c r="AA3128" s="25">
        <v>2082.7199999999998</v>
      </c>
      <c r="AB3128" s="30">
        <f t="shared" si="797"/>
        <v>52000</v>
      </c>
      <c r="AC3128" s="30">
        <f t="shared" si="810"/>
        <v>0.15384615384615385</v>
      </c>
      <c r="AD3128" s="31">
        <f t="shared" si="811"/>
        <v>20.30769230769231</v>
      </c>
      <c r="AE3128" s="31">
        <f t="shared" si="812"/>
        <v>22.615384615384617</v>
      </c>
      <c r="AG3128" s="30">
        <f t="shared" si="798"/>
        <v>778000</v>
      </c>
      <c r="AH3128" s="30">
        <f t="shared" si="807"/>
        <v>1.0282776349614395E-2</v>
      </c>
      <c r="AI3128" s="31">
        <f t="shared" si="808"/>
        <v>1.3573264781491001</v>
      </c>
      <c r="AJ3128" s="31">
        <f t="shared" si="809"/>
        <v>1.511568123393316</v>
      </c>
      <c r="AK3128" s="30">
        <f>IF(W3128="si",($S3128*'COSTOS DE CREDITOS'!$C$27)/DATA!$G3128,"")</f>
        <v>65.906835757745824</v>
      </c>
      <c r="AL3128" s="90">
        <f>IF(W3128="si",'COSTOS DE CREDITOS'!$C$35,"")</f>
        <v>20.421138461538462</v>
      </c>
      <c r="AM3128" s="30">
        <f t="shared" si="799"/>
        <v>492.30769230769232</v>
      </c>
      <c r="AN3128" s="30">
        <f t="shared" si="800"/>
        <v>0</v>
      </c>
      <c r="AO3128" s="30">
        <f t="shared" si="801"/>
        <v>578.63566652697659</v>
      </c>
      <c r="AP3128" s="30">
        <f t="shared" si="802"/>
        <v>1504.0843334730232</v>
      </c>
      <c r="AQ3128" s="19">
        <f t="shared" si="803"/>
        <v>0.72217308782410661</v>
      </c>
    </row>
    <row r="3129" spans="1:43" x14ac:dyDescent="0.2">
      <c r="A3129" s="23" t="s">
        <v>5665</v>
      </c>
      <c r="B3129" s="6" t="s">
        <v>5674</v>
      </c>
      <c r="C3129" s="6" t="s">
        <v>5670</v>
      </c>
      <c r="D3129" s="2">
        <v>175911</v>
      </c>
      <c r="E3129" s="2">
        <v>176500</v>
      </c>
      <c r="F3129" s="3" t="s">
        <v>3905</v>
      </c>
      <c r="G3129" s="2">
        <v>5</v>
      </c>
      <c r="H3129" s="2">
        <v>176504</v>
      </c>
      <c r="I3129" s="3" t="s">
        <v>3908</v>
      </c>
      <c r="J3129" s="15">
        <v>45314</v>
      </c>
      <c r="K3129" s="24">
        <v>1326126087</v>
      </c>
      <c r="L3129" s="15">
        <v>45322</v>
      </c>
      <c r="M3129" s="15">
        <v>45322</v>
      </c>
      <c r="N3129" s="26">
        <v>1</v>
      </c>
      <c r="O3129" s="26">
        <f>VLOOKUP(D3129,quash!A$2:$I$7791,9,FALSE)</f>
        <v>1</v>
      </c>
      <c r="P3129" s="7">
        <v>10000</v>
      </c>
      <c r="Q3129" s="26">
        <v>132</v>
      </c>
      <c r="R3129" s="19">
        <v>5.8283715876113903E-2</v>
      </c>
      <c r="S3129" s="26">
        <v>16</v>
      </c>
      <c r="T3129" s="7">
        <v>7000</v>
      </c>
      <c r="U3129" s="2">
        <v>147</v>
      </c>
      <c r="V3129" s="11">
        <v>1827.61</v>
      </c>
      <c r="W3129" s="14" t="s">
        <v>5281</v>
      </c>
      <c r="X3129" s="18">
        <v>1</v>
      </c>
      <c r="Y3129" s="9">
        <v>7000</v>
      </c>
      <c r="Z3129" s="19">
        <f t="shared" si="796"/>
        <v>0</v>
      </c>
      <c r="AA3129" s="25">
        <v>1827.61</v>
      </c>
      <c r="AB3129" s="30">
        <f t="shared" si="797"/>
        <v>83000</v>
      </c>
      <c r="AC3129" s="30">
        <f t="shared" si="810"/>
        <v>8.4337349397590355E-2</v>
      </c>
      <c r="AD3129" s="31">
        <f t="shared" si="811"/>
        <v>11.132530120481928</v>
      </c>
      <c r="AE3129" s="31">
        <f t="shared" si="812"/>
        <v>12.397590361445783</v>
      </c>
      <c r="AG3129" s="30">
        <f t="shared" si="798"/>
        <v>2427000</v>
      </c>
      <c r="AH3129" s="30">
        <f t="shared" si="807"/>
        <v>2.88421920065925E-3</v>
      </c>
      <c r="AI3129" s="31">
        <f t="shared" si="808"/>
        <v>0.38071693448702099</v>
      </c>
      <c r="AJ3129" s="31">
        <f t="shared" si="809"/>
        <v>0.42398022249690975</v>
      </c>
      <c r="AK3129" s="30">
        <f>IF(W3129="si",($S3129*'COSTOS DE CREDITOS'!$C$27)/DATA!$G3129,"")</f>
        <v>65.906835757745824</v>
      </c>
      <c r="AL3129" s="90">
        <f>IF(W3129="si",'COSTOS DE CREDITOS'!$C$35,"")</f>
        <v>20.421138461538462</v>
      </c>
      <c r="AM3129" s="30">
        <f t="shared" si="799"/>
        <v>430.76923076923077</v>
      </c>
      <c r="AN3129" s="30">
        <f t="shared" si="800"/>
        <v>0</v>
      </c>
      <c r="AO3129" s="30">
        <f t="shared" si="801"/>
        <v>517.09720498851505</v>
      </c>
      <c r="AP3129" s="30">
        <f t="shared" si="802"/>
        <v>1310.5127950114847</v>
      </c>
      <c r="AQ3129" s="19">
        <f t="shared" si="803"/>
        <v>0.7170637034222207</v>
      </c>
    </row>
    <row r="3130" spans="1:43" x14ac:dyDescent="0.2">
      <c r="A3130" s="23" t="s">
        <v>5665</v>
      </c>
      <c r="B3130" s="6" t="s">
        <v>5675</v>
      </c>
      <c r="C3130" s="6" t="s">
        <v>5667</v>
      </c>
      <c r="D3130" s="2">
        <v>176399</v>
      </c>
      <c r="E3130" s="2">
        <v>176625</v>
      </c>
      <c r="F3130" s="3" t="s">
        <v>2178</v>
      </c>
      <c r="G3130" s="2">
        <v>5</v>
      </c>
      <c r="H3130" s="2">
        <v>176641</v>
      </c>
      <c r="I3130" s="3" t="s">
        <v>3909</v>
      </c>
      <c r="J3130" s="15">
        <v>45321</v>
      </c>
      <c r="K3130" s="24">
        <v>1330434804</v>
      </c>
      <c r="L3130" s="15">
        <v>45322</v>
      </c>
      <c r="M3130" s="15">
        <v>45322</v>
      </c>
      <c r="N3130" s="26">
        <v>1</v>
      </c>
      <c r="O3130" s="26">
        <f>VLOOKUP(D3130,quash!A$2:$I$7791,9,FALSE)</f>
        <v>3</v>
      </c>
      <c r="P3130" s="7">
        <v>7000</v>
      </c>
      <c r="Q3130" s="26">
        <v>114</v>
      </c>
      <c r="R3130" s="19">
        <v>0.11226939921536</v>
      </c>
      <c r="S3130" s="26">
        <v>16</v>
      </c>
      <c r="T3130" s="7">
        <v>7000</v>
      </c>
      <c r="U3130" s="2">
        <v>147</v>
      </c>
      <c r="V3130" s="11">
        <v>1827.61</v>
      </c>
      <c r="W3130" s="14" t="s">
        <v>5281</v>
      </c>
      <c r="X3130" s="18">
        <v>1</v>
      </c>
      <c r="Y3130" s="9">
        <v>7000</v>
      </c>
      <c r="Z3130" s="19">
        <f t="shared" si="796"/>
        <v>0</v>
      </c>
      <c r="AA3130" s="25">
        <v>1827.61</v>
      </c>
      <c r="AB3130" s="30">
        <f t="shared" si="797"/>
        <v>52000</v>
      </c>
      <c r="AC3130" s="30">
        <f t="shared" si="810"/>
        <v>0.13461538461538461</v>
      </c>
      <c r="AD3130" s="31">
        <f t="shared" si="811"/>
        <v>15.346153846153845</v>
      </c>
      <c r="AE3130" s="31">
        <f t="shared" si="812"/>
        <v>19.788461538461537</v>
      </c>
      <c r="AG3130" s="30">
        <f t="shared" si="798"/>
        <v>778000</v>
      </c>
      <c r="AH3130" s="30">
        <f t="shared" si="807"/>
        <v>8.9974293059125968E-3</v>
      </c>
      <c r="AI3130" s="31">
        <f t="shared" si="808"/>
        <v>1.025706940874036</v>
      </c>
      <c r="AJ3130" s="31">
        <f t="shared" si="809"/>
        <v>1.3226221079691518</v>
      </c>
      <c r="AK3130" s="30">
        <f>IF(W3130="si",($S3130*'COSTOS DE CREDITOS'!$C$27)/DATA!$G3130,"")</f>
        <v>65.906835757745824</v>
      </c>
      <c r="AL3130" s="90">
        <f>IF(W3130="si",'COSTOS DE CREDITOS'!$C$35,"")</f>
        <v>20.421138461538462</v>
      </c>
      <c r="AM3130" s="30">
        <f t="shared" si="799"/>
        <v>430.76923076923077</v>
      </c>
      <c r="AN3130" s="30">
        <f t="shared" si="800"/>
        <v>0</v>
      </c>
      <c r="AO3130" s="30">
        <f t="shared" si="801"/>
        <v>517.09720498851505</v>
      </c>
      <c r="AP3130" s="30">
        <f t="shared" si="802"/>
        <v>1310.5127950114847</v>
      </c>
      <c r="AQ3130" s="19">
        <f t="shared" si="803"/>
        <v>0.7170637034222207</v>
      </c>
    </row>
    <row r="3131" spans="1:43" x14ac:dyDescent="0.2">
      <c r="A3131" s="23" t="s">
        <v>5665</v>
      </c>
      <c r="B3131" s="6" t="s">
        <v>5675</v>
      </c>
      <c r="C3131" s="6" t="s">
        <v>5667</v>
      </c>
      <c r="D3131" s="2">
        <v>176579</v>
      </c>
      <c r="E3131" s="2">
        <v>176625</v>
      </c>
      <c r="F3131" s="3" t="s">
        <v>2178</v>
      </c>
      <c r="G3131" s="2">
        <v>5</v>
      </c>
      <c r="H3131" s="2">
        <v>176642</v>
      </c>
      <c r="I3131" s="3" t="s">
        <v>3910</v>
      </c>
      <c r="J3131" s="15">
        <v>45322</v>
      </c>
      <c r="K3131" s="24">
        <v>1331393457</v>
      </c>
      <c r="L3131" s="15">
        <v>45322</v>
      </c>
      <c r="M3131" s="15">
        <v>45322</v>
      </c>
      <c r="N3131" s="26">
        <v>1</v>
      </c>
      <c r="O3131" s="26">
        <f>VLOOKUP(D3131,quash!A$2:$I$7791,9,FALSE)</f>
        <v>3</v>
      </c>
      <c r="P3131" s="7">
        <v>8000</v>
      </c>
      <c r="Q3131" s="26">
        <v>138</v>
      </c>
      <c r="R3131" s="19">
        <v>0.11226939921536</v>
      </c>
      <c r="S3131" s="26">
        <v>16</v>
      </c>
      <c r="T3131" s="7">
        <v>7000</v>
      </c>
      <c r="U3131" s="2">
        <v>147</v>
      </c>
      <c r="V3131" s="11">
        <v>1827.61</v>
      </c>
      <c r="W3131" s="14" t="s">
        <v>5281</v>
      </c>
      <c r="X3131" s="18">
        <v>1</v>
      </c>
      <c r="Y3131" s="9">
        <v>7000</v>
      </c>
      <c r="Z3131" s="19">
        <f t="shared" si="796"/>
        <v>0</v>
      </c>
      <c r="AA3131" s="25">
        <v>1827.61</v>
      </c>
      <c r="AB3131" s="30">
        <f t="shared" si="797"/>
        <v>52000</v>
      </c>
      <c r="AC3131" s="30">
        <f t="shared" si="810"/>
        <v>0.13461538461538461</v>
      </c>
      <c r="AD3131" s="31">
        <f t="shared" si="811"/>
        <v>18.576923076923077</v>
      </c>
      <c r="AE3131" s="31">
        <f t="shared" si="812"/>
        <v>19.788461538461537</v>
      </c>
      <c r="AG3131" s="30">
        <f t="shared" si="798"/>
        <v>778000</v>
      </c>
      <c r="AH3131" s="30">
        <f t="shared" si="807"/>
        <v>8.9974293059125968E-3</v>
      </c>
      <c r="AI3131" s="31">
        <f t="shared" si="808"/>
        <v>1.2416452442159385</v>
      </c>
      <c r="AJ3131" s="31">
        <f t="shared" si="809"/>
        <v>1.3226221079691518</v>
      </c>
      <c r="AK3131" s="30">
        <f>IF(W3131="si",($S3131*'COSTOS DE CREDITOS'!$C$27)/DATA!$G3131,"")</f>
        <v>65.906835757745824</v>
      </c>
      <c r="AL3131" s="90">
        <f>IF(W3131="si",'COSTOS DE CREDITOS'!$C$35,"")</f>
        <v>20.421138461538462</v>
      </c>
      <c r="AM3131" s="30">
        <f t="shared" si="799"/>
        <v>430.76923076923077</v>
      </c>
      <c r="AN3131" s="30">
        <f t="shared" si="800"/>
        <v>0</v>
      </c>
      <c r="AO3131" s="30">
        <f t="shared" si="801"/>
        <v>517.09720498851505</v>
      </c>
      <c r="AP3131" s="30">
        <f t="shared" si="802"/>
        <v>1310.5127950114847</v>
      </c>
      <c r="AQ3131" s="19">
        <f t="shared" si="803"/>
        <v>0.7170637034222207</v>
      </c>
    </row>
    <row r="3132" spans="1:43" x14ac:dyDescent="0.2">
      <c r="A3132" s="23" t="s">
        <v>5665</v>
      </c>
      <c r="B3132" s="6" t="s">
        <v>5674</v>
      </c>
      <c r="C3132" s="6" t="s">
        <v>5670</v>
      </c>
      <c r="D3132" s="2">
        <v>176039</v>
      </c>
      <c r="E3132" s="2">
        <v>176500</v>
      </c>
      <c r="F3132" s="3" t="s">
        <v>3905</v>
      </c>
      <c r="G3132" s="2">
        <v>5</v>
      </c>
      <c r="H3132" s="2">
        <v>176651</v>
      </c>
      <c r="I3132" s="3" t="s">
        <v>3911</v>
      </c>
      <c r="J3132" s="15">
        <v>45316</v>
      </c>
      <c r="K3132" s="24">
        <v>1327364939</v>
      </c>
      <c r="L3132" s="15">
        <v>45323</v>
      </c>
      <c r="M3132" s="15">
        <v>45322</v>
      </c>
      <c r="N3132" s="26">
        <v>1</v>
      </c>
      <c r="O3132" s="26">
        <f>VLOOKUP(D3132,quash!A$2:$I$7791,9,FALSE)</f>
        <v>1</v>
      </c>
      <c r="P3132" s="7">
        <v>10000</v>
      </c>
      <c r="Q3132" s="26">
        <v>147</v>
      </c>
      <c r="R3132" s="19">
        <v>7.9000519063170294E-2</v>
      </c>
      <c r="S3132" s="26">
        <v>16</v>
      </c>
      <c r="T3132" s="7">
        <v>5000</v>
      </c>
      <c r="U3132" s="2">
        <v>147</v>
      </c>
      <c r="V3132" s="11">
        <v>1303.3399999999999</v>
      </c>
      <c r="W3132" s="14" t="s">
        <v>5281</v>
      </c>
      <c r="X3132" s="18">
        <v>1</v>
      </c>
      <c r="Y3132" s="9">
        <v>5000</v>
      </c>
      <c r="Z3132" s="19">
        <f t="shared" si="796"/>
        <v>0</v>
      </c>
      <c r="AA3132" s="25">
        <v>1303.3399999999999</v>
      </c>
      <c r="AB3132" s="30">
        <f t="shared" si="797"/>
        <v>83000</v>
      </c>
      <c r="AC3132" s="30">
        <f t="shared" si="810"/>
        <v>6.0240963855421686E-2</v>
      </c>
      <c r="AD3132" s="31">
        <f t="shared" si="811"/>
        <v>8.8554216867469879</v>
      </c>
      <c r="AE3132" s="31">
        <f t="shared" si="812"/>
        <v>8.8554216867469879</v>
      </c>
      <c r="AG3132" s="30">
        <f t="shared" si="798"/>
        <v>2427000</v>
      </c>
      <c r="AH3132" s="30">
        <f t="shared" si="807"/>
        <v>2.0601565718994645E-3</v>
      </c>
      <c r="AI3132" s="31">
        <f t="shared" si="808"/>
        <v>0.30284301606922126</v>
      </c>
      <c r="AJ3132" s="31">
        <f t="shared" si="809"/>
        <v>0.30284301606922126</v>
      </c>
      <c r="AK3132" s="30">
        <f>IF(W3132="si",($S3132*'COSTOS DE CREDITOS'!$C$27)/DATA!$G3132,"")</f>
        <v>65.906835757745824</v>
      </c>
      <c r="AL3132" s="90">
        <f>IF(W3132="si",'COSTOS DE CREDITOS'!$C$35,"")</f>
        <v>20.421138461538462</v>
      </c>
      <c r="AM3132" s="30">
        <f t="shared" si="799"/>
        <v>307.69230769230774</v>
      </c>
      <c r="AN3132" s="30">
        <f t="shared" si="800"/>
        <v>0</v>
      </c>
      <c r="AO3132" s="30">
        <f t="shared" si="801"/>
        <v>394.02028191159201</v>
      </c>
      <c r="AP3132" s="30">
        <f t="shared" si="802"/>
        <v>909.31971808840785</v>
      </c>
      <c r="AQ3132" s="19">
        <f t="shared" si="803"/>
        <v>0.69768419452208008</v>
      </c>
    </row>
    <row r="3133" spans="1:43" x14ac:dyDescent="0.2">
      <c r="A3133" s="23" t="s">
        <v>5665</v>
      </c>
      <c r="B3133" s="6" t="s">
        <v>5674</v>
      </c>
      <c r="C3133" s="6" t="s">
        <v>5670</v>
      </c>
      <c r="D3133" s="2">
        <v>175786</v>
      </c>
      <c r="E3133" s="2">
        <v>176500</v>
      </c>
      <c r="F3133" s="3" t="s">
        <v>3905</v>
      </c>
      <c r="G3133" s="2">
        <v>5</v>
      </c>
      <c r="H3133" s="2">
        <v>176653</v>
      </c>
      <c r="I3133" s="3" t="s">
        <v>3912</v>
      </c>
      <c r="J3133" s="15">
        <v>45313</v>
      </c>
      <c r="K3133" s="24">
        <v>1325083264</v>
      </c>
      <c r="L3133" s="15">
        <v>45323</v>
      </c>
      <c r="M3133" s="15">
        <v>45322</v>
      </c>
      <c r="N3133" s="26">
        <v>1</v>
      </c>
      <c r="O3133" s="26">
        <f>VLOOKUP(D3133,quash!A$2:$I$7791,9,FALSE)</f>
        <v>2</v>
      </c>
      <c r="P3133" s="7">
        <v>10000</v>
      </c>
      <c r="Q3133" s="26">
        <v>110</v>
      </c>
      <c r="R3133" s="19">
        <v>3.3741050530766099E-2</v>
      </c>
      <c r="S3133" s="26">
        <v>16</v>
      </c>
      <c r="T3133" s="7">
        <v>7000</v>
      </c>
      <c r="U3133" s="2">
        <v>147</v>
      </c>
      <c r="V3133" s="11">
        <v>1827.61</v>
      </c>
      <c r="W3133" s="14" t="s">
        <v>5281</v>
      </c>
      <c r="X3133" s="18">
        <v>1</v>
      </c>
      <c r="Y3133" s="9">
        <v>7000</v>
      </c>
      <c r="Z3133" s="19">
        <f t="shared" si="796"/>
        <v>0</v>
      </c>
      <c r="AA3133" s="25">
        <v>1827.61</v>
      </c>
      <c r="AB3133" s="30">
        <f t="shared" si="797"/>
        <v>97000</v>
      </c>
      <c r="AC3133" s="30">
        <f t="shared" si="810"/>
        <v>7.2164948453608241E-2</v>
      </c>
      <c r="AD3133" s="31">
        <f t="shared" si="811"/>
        <v>7.9381443298969065</v>
      </c>
      <c r="AE3133" s="31">
        <f t="shared" si="812"/>
        <v>10.608247422680412</v>
      </c>
      <c r="AG3133" s="30">
        <f t="shared" si="798"/>
        <v>1695000</v>
      </c>
      <c r="AH3133" s="30">
        <f t="shared" si="807"/>
        <v>4.1297935103244837E-3</v>
      </c>
      <c r="AI3133" s="31">
        <f t="shared" si="808"/>
        <v>0.45427728613569318</v>
      </c>
      <c r="AJ3133" s="31">
        <f t="shared" si="809"/>
        <v>0.60707964601769915</v>
      </c>
      <c r="AK3133" s="30">
        <f>IF(W3133="si",($S3133*'COSTOS DE CREDITOS'!$C$27)/DATA!$G3133,"")</f>
        <v>65.906835757745824</v>
      </c>
      <c r="AL3133" s="90">
        <f>IF(W3133="si",'COSTOS DE CREDITOS'!$C$35,"")</f>
        <v>20.421138461538462</v>
      </c>
      <c r="AM3133" s="30">
        <f t="shared" si="799"/>
        <v>430.76923076923077</v>
      </c>
      <c r="AN3133" s="30">
        <f t="shared" si="800"/>
        <v>0</v>
      </c>
      <c r="AO3133" s="30">
        <f t="shared" si="801"/>
        <v>517.09720498851505</v>
      </c>
      <c r="AP3133" s="30">
        <f t="shared" si="802"/>
        <v>1310.5127950114847</v>
      </c>
      <c r="AQ3133" s="19">
        <f t="shared" si="803"/>
        <v>0.7170637034222207</v>
      </c>
    </row>
    <row r="3134" spans="1:43" x14ac:dyDescent="0.2">
      <c r="A3134" s="23" t="s">
        <v>5665</v>
      </c>
      <c r="B3134" s="6" t="s">
        <v>5673</v>
      </c>
      <c r="C3134" s="6" t="s">
        <v>5667</v>
      </c>
      <c r="D3134" s="4">
        <v>176800</v>
      </c>
      <c r="E3134" s="4">
        <v>176899</v>
      </c>
      <c r="F3134" s="5" t="s">
        <v>32</v>
      </c>
      <c r="G3134" s="2">
        <v>7</v>
      </c>
      <c r="H3134" s="4">
        <v>176907</v>
      </c>
      <c r="I3134" s="5" t="s">
        <v>3913</v>
      </c>
      <c r="J3134" s="15">
        <v>45328</v>
      </c>
      <c r="K3134" s="24">
        <v>1334804889</v>
      </c>
      <c r="L3134" s="15">
        <v>45329</v>
      </c>
      <c r="M3134" s="15">
        <v>45351</v>
      </c>
      <c r="N3134" s="26">
        <v>1</v>
      </c>
      <c r="O3134" s="26">
        <f>VLOOKUP(D3134,quash!A$2:$I$7791,9,FALSE)</f>
        <v>3</v>
      </c>
      <c r="P3134" s="7">
        <v>10000</v>
      </c>
      <c r="Q3134" s="26">
        <v>110</v>
      </c>
      <c r="R3134" s="19">
        <v>3.3741050530766099E-2</v>
      </c>
      <c r="S3134" s="26">
        <v>16</v>
      </c>
      <c r="T3134" s="8">
        <v>10000</v>
      </c>
      <c r="U3134" s="4">
        <v>142</v>
      </c>
      <c r="V3134" s="10">
        <v>2510.34</v>
      </c>
      <c r="W3134" s="14" t="s">
        <v>5281</v>
      </c>
      <c r="X3134" s="18">
        <v>1</v>
      </c>
      <c r="Y3134" s="9">
        <v>10000</v>
      </c>
      <c r="Z3134" s="19">
        <f t="shared" si="796"/>
        <v>0</v>
      </c>
      <c r="AA3134" s="25">
        <v>2510.34</v>
      </c>
      <c r="AB3134" s="30">
        <f t="shared" si="797"/>
        <v>141000</v>
      </c>
      <c r="AC3134" s="30">
        <f t="shared" si="810"/>
        <v>7.0921985815602842E-2</v>
      </c>
      <c r="AD3134" s="31">
        <f t="shared" si="811"/>
        <v>7.8014184397163122</v>
      </c>
      <c r="AE3134" s="31">
        <f t="shared" si="812"/>
        <v>10.070921985815604</v>
      </c>
      <c r="AG3134" s="30">
        <f t="shared" si="798"/>
        <v>778000</v>
      </c>
      <c r="AH3134" s="30">
        <f t="shared" si="807"/>
        <v>1.2853470437017995E-2</v>
      </c>
      <c r="AI3134" s="31">
        <f t="shared" si="808"/>
        <v>1.4138817480719794</v>
      </c>
      <c r="AJ3134" s="31">
        <f t="shared" si="809"/>
        <v>1.8251928020565553</v>
      </c>
      <c r="AK3134" s="30">
        <f>IF(W3134="si",($S3134*'COSTOS DE CREDITOS'!$C$27)/DATA!$G3134,"")</f>
        <v>47.07631125553273</v>
      </c>
      <c r="AL3134" s="90">
        <f>IF(W3134="si",'COSTOS DE CREDITOS'!$C$35,"")</f>
        <v>20.421138461538462</v>
      </c>
      <c r="AM3134" s="30">
        <f t="shared" si="799"/>
        <v>615.38461538461547</v>
      </c>
      <c r="AN3134" s="30">
        <f t="shared" si="800"/>
        <v>0</v>
      </c>
      <c r="AO3134" s="30">
        <f t="shared" si="801"/>
        <v>682.88206510168663</v>
      </c>
      <c r="AP3134" s="30">
        <f t="shared" si="802"/>
        <v>1827.4579348983134</v>
      </c>
      <c r="AQ3134" s="19">
        <f t="shared" si="803"/>
        <v>0.72797228060673591</v>
      </c>
    </row>
    <row r="3135" spans="1:43" x14ac:dyDescent="0.2">
      <c r="A3135" s="23" t="s">
        <v>5665</v>
      </c>
      <c r="B3135" s="6" t="s">
        <v>5675</v>
      </c>
      <c r="C3135" s="6" t="s">
        <v>5667</v>
      </c>
      <c r="D3135" s="4">
        <v>176357</v>
      </c>
      <c r="E3135" s="4">
        <v>176913</v>
      </c>
      <c r="F3135" s="5" t="s">
        <v>3914</v>
      </c>
      <c r="G3135" s="2">
        <v>5</v>
      </c>
      <c r="H3135" s="4">
        <v>176914</v>
      </c>
      <c r="I3135" s="5" t="s">
        <v>3915</v>
      </c>
      <c r="J3135" s="15">
        <v>45320</v>
      </c>
      <c r="K3135" s="24">
        <v>1329927009</v>
      </c>
      <c r="L3135" s="15">
        <v>45329</v>
      </c>
      <c r="M3135" s="15">
        <v>45351</v>
      </c>
      <c r="N3135" s="26">
        <v>1</v>
      </c>
      <c r="O3135" s="26">
        <f>VLOOKUP(D3135,quash!A$2:$I$7791,9,FALSE)</f>
        <v>4</v>
      </c>
      <c r="P3135" s="7">
        <v>8000</v>
      </c>
      <c r="Q3135" s="26">
        <v>138</v>
      </c>
      <c r="R3135" s="19">
        <v>0.11226939921536</v>
      </c>
      <c r="S3135" s="93">
        <v>26</v>
      </c>
      <c r="T3135" s="8">
        <v>7000</v>
      </c>
      <c r="U3135" s="4">
        <v>142</v>
      </c>
      <c r="V3135" s="10">
        <v>1758.65</v>
      </c>
      <c r="W3135" s="14" t="s">
        <v>5281</v>
      </c>
      <c r="X3135" s="18">
        <v>0.93511875410864953</v>
      </c>
      <c r="Y3135" s="9">
        <v>6545.8312787605464</v>
      </c>
      <c r="Z3135" s="19">
        <f t="shared" si="796"/>
        <v>-6.488124589135047E-2</v>
      </c>
      <c r="AA3135" s="25">
        <v>1644.5465969131765</v>
      </c>
      <c r="AB3135" s="30">
        <f t="shared" si="797"/>
        <v>117000</v>
      </c>
      <c r="AC3135" s="30">
        <f t="shared" si="810"/>
        <v>5.9829059829059832E-2</v>
      </c>
      <c r="AD3135" s="31">
        <f t="shared" si="811"/>
        <v>8.2564102564102573</v>
      </c>
      <c r="AE3135" s="31">
        <f t="shared" si="812"/>
        <v>8.4957264957264957</v>
      </c>
      <c r="AG3135" s="30">
        <f t="shared" si="798"/>
        <v>927000</v>
      </c>
      <c r="AH3135" s="30">
        <f t="shared" si="807"/>
        <v>7.551240560949299E-3</v>
      </c>
      <c r="AI3135" s="31">
        <f t="shared" si="808"/>
        <v>1.0420711974110033</v>
      </c>
      <c r="AJ3135" s="31">
        <f t="shared" si="809"/>
        <v>1.0722761596548005</v>
      </c>
      <c r="AK3135" s="30">
        <f>IF(W3135="si",($S3135*'COSTOS DE CREDITOS'!$C$27)/DATA!$G3135,"")</f>
        <v>107.09860810633695</v>
      </c>
      <c r="AL3135" s="90">
        <f>IF(W3135="si",'COSTOS DE CREDITOS'!$C$35,"")</f>
        <v>20.421138461538462</v>
      </c>
      <c r="AM3135" s="30">
        <f t="shared" si="799"/>
        <v>700</v>
      </c>
      <c r="AN3135" s="30">
        <f t="shared" si="800"/>
        <v>454.16872123945359</v>
      </c>
      <c r="AO3135" s="30">
        <f t="shared" si="801"/>
        <v>1281.6884678073291</v>
      </c>
      <c r="AP3135" s="30">
        <f t="shared" si="802"/>
        <v>362.85812910584741</v>
      </c>
      <c r="AQ3135" s="19">
        <f t="shared" si="803"/>
        <v>0.22064326409901319</v>
      </c>
    </row>
    <row r="3136" spans="1:43" x14ac:dyDescent="0.2">
      <c r="A3136" s="23" t="s">
        <v>5665</v>
      </c>
      <c r="B3136" s="6" t="s">
        <v>5675</v>
      </c>
      <c r="C3136" s="6" t="s">
        <v>5667</v>
      </c>
      <c r="D3136" s="4">
        <v>176471</v>
      </c>
      <c r="E3136" s="4">
        <v>176913</v>
      </c>
      <c r="F3136" s="5" t="s">
        <v>3914</v>
      </c>
      <c r="G3136" s="2">
        <v>5</v>
      </c>
      <c r="H3136" s="4">
        <v>176915</v>
      </c>
      <c r="I3136" s="5" t="s">
        <v>3916</v>
      </c>
      <c r="J3136" s="15">
        <v>45321</v>
      </c>
      <c r="K3136" s="24">
        <v>1330765257</v>
      </c>
      <c r="L3136" s="15">
        <v>45329</v>
      </c>
      <c r="M3136" s="15">
        <v>45351</v>
      </c>
      <c r="N3136" s="26">
        <v>1</v>
      </c>
      <c r="O3136" s="26">
        <f>VLOOKUP(D3136,quash!A$2:$I$7791,9,FALSE)</f>
        <v>1</v>
      </c>
      <c r="P3136" s="7">
        <v>9000</v>
      </c>
      <c r="Q3136" s="26">
        <v>146</v>
      </c>
      <c r="R3136" s="19">
        <v>0.11226939921536</v>
      </c>
      <c r="S3136" s="93">
        <v>26</v>
      </c>
      <c r="T3136" s="8">
        <v>10000</v>
      </c>
      <c r="U3136" s="4">
        <v>142</v>
      </c>
      <c r="V3136" s="10">
        <v>2510.34</v>
      </c>
      <c r="W3136" s="14" t="s">
        <v>5281</v>
      </c>
      <c r="X3136" s="18">
        <v>0.93511875410864953</v>
      </c>
      <c r="Y3136" s="9">
        <v>9351.1875410864959</v>
      </c>
      <c r="Z3136" s="19">
        <f t="shared" si="796"/>
        <v>-6.4881245891350359E-2</v>
      </c>
      <c r="AA3136" s="25">
        <v>2347.4660131891073</v>
      </c>
      <c r="AB3136" s="30">
        <f t="shared" si="797"/>
        <v>280000</v>
      </c>
      <c r="AC3136" s="30">
        <f t="shared" si="810"/>
        <v>3.5714285714285712E-2</v>
      </c>
      <c r="AD3136" s="31">
        <f t="shared" si="811"/>
        <v>5.2142857142857144</v>
      </c>
      <c r="AE3136" s="31">
        <f t="shared" si="812"/>
        <v>5.0714285714285712</v>
      </c>
      <c r="AG3136" s="30">
        <f t="shared" si="798"/>
        <v>2427000</v>
      </c>
      <c r="AH3136" s="30">
        <f t="shared" si="807"/>
        <v>4.1203131437989289E-3</v>
      </c>
      <c r="AI3136" s="31">
        <f t="shared" si="808"/>
        <v>0.60156571899464362</v>
      </c>
      <c r="AJ3136" s="31">
        <f t="shared" si="809"/>
        <v>0.58508446641944789</v>
      </c>
      <c r="AK3136" s="30">
        <f>IF(W3136="si",($S3136*'COSTOS DE CREDITOS'!$C$27)/DATA!$G3136,"")</f>
        <v>107.09860810633695</v>
      </c>
      <c r="AL3136" s="90">
        <f>IF(W3136="si",'COSTOS DE CREDITOS'!$C$35,"")</f>
        <v>20.421138461538462</v>
      </c>
      <c r="AM3136" s="30">
        <f t="shared" si="799"/>
        <v>1000</v>
      </c>
      <c r="AN3136" s="30">
        <f t="shared" si="800"/>
        <v>648.81245891350409</v>
      </c>
      <c r="AO3136" s="30">
        <f t="shared" si="801"/>
        <v>1776.3322054813796</v>
      </c>
      <c r="AP3136" s="30">
        <f t="shared" si="802"/>
        <v>571.13380770772778</v>
      </c>
      <c r="AQ3136" s="19">
        <f t="shared" si="803"/>
        <v>0.24329800921455058</v>
      </c>
    </row>
    <row r="3137" spans="1:43" x14ac:dyDescent="0.2">
      <c r="A3137" s="23" t="s">
        <v>5665</v>
      </c>
      <c r="B3137" s="6" t="s">
        <v>5675</v>
      </c>
      <c r="C3137" s="6" t="s">
        <v>5667</v>
      </c>
      <c r="D3137" s="4">
        <v>176709</v>
      </c>
      <c r="E3137" s="4">
        <v>176913</v>
      </c>
      <c r="F3137" s="5" t="s">
        <v>3914</v>
      </c>
      <c r="G3137" s="2">
        <v>5</v>
      </c>
      <c r="H3137" s="4">
        <v>176917</v>
      </c>
      <c r="I3137" s="5" t="s">
        <v>3917</v>
      </c>
      <c r="J3137" s="15">
        <v>45323</v>
      </c>
      <c r="K3137" s="24">
        <v>1332383161</v>
      </c>
      <c r="L3137" s="15">
        <v>45329</v>
      </c>
      <c r="M3137" s="15">
        <v>45351</v>
      </c>
      <c r="N3137" s="26">
        <v>1</v>
      </c>
      <c r="O3137" s="26">
        <f>VLOOKUP(D3137,quash!A$2:$I$7791,9,FALSE)</f>
        <v>1</v>
      </c>
      <c r="P3137" s="7">
        <v>10000</v>
      </c>
      <c r="Q3137" s="26">
        <v>132</v>
      </c>
      <c r="R3137" s="19">
        <v>5.8283715876113903E-2</v>
      </c>
      <c r="S3137" s="93">
        <v>26</v>
      </c>
      <c r="T3137" s="8">
        <v>8000</v>
      </c>
      <c r="U3137" s="4">
        <v>142</v>
      </c>
      <c r="V3137" s="10">
        <v>2013.74</v>
      </c>
      <c r="W3137" s="14" t="s">
        <v>5281</v>
      </c>
      <c r="X3137" s="18">
        <v>0.93511875410864953</v>
      </c>
      <c r="Y3137" s="9">
        <v>7480.9500328691965</v>
      </c>
      <c r="Z3137" s="19">
        <f t="shared" si="796"/>
        <v>-6.488124589135047E-2</v>
      </c>
      <c r="AA3137" s="25">
        <v>1883.086039898752</v>
      </c>
      <c r="AB3137" s="30">
        <f t="shared" si="797"/>
        <v>280000</v>
      </c>
      <c r="AC3137" s="30">
        <f t="shared" si="810"/>
        <v>2.8571428571428571E-2</v>
      </c>
      <c r="AD3137" s="31">
        <f t="shared" si="811"/>
        <v>3.7714285714285714</v>
      </c>
      <c r="AE3137" s="31">
        <f t="shared" si="812"/>
        <v>4.0571428571428569</v>
      </c>
      <c r="AG3137" s="30">
        <f t="shared" si="798"/>
        <v>2427000</v>
      </c>
      <c r="AH3137" s="30">
        <f t="shared" si="807"/>
        <v>3.296250515039143E-3</v>
      </c>
      <c r="AI3137" s="31">
        <f t="shared" si="808"/>
        <v>0.43510506798516685</v>
      </c>
      <c r="AJ3137" s="31">
        <f t="shared" si="809"/>
        <v>0.4680675731355583</v>
      </c>
      <c r="AK3137" s="30">
        <f>IF(W3137="si",($S3137*'COSTOS DE CREDITOS'!$C$27)/DATA!$G3137,"")</f>
        <v>107.09860810633695</v>
      </c>
      <c r="AL3137" s="90">
        <f>IF(W3137="si",'COSTOS DE CREDITOS'!$C$35,"")</f>
        <v>20.421138461538462</v>
      </c>
      <c r="AM3137" s="30">
        <f t="shared" si="799"/>
        <v>800</v>
      </c>
      <c r="AN3137" s="30">
        <f t="shared" si="800"/>
        <v>519.04996713080345</v>
      </c>
      <c r="AO3137" s="30">
        <f t="shared" si="801"/>
        <v>1446.5697136986789</v>
      </c>
      <c r="AP3137" s="30">
        <f t="shared" si="802"/>
        <v>436.51632620007308</v>
      </c>
      <c r="AQ3137" s="19">
        <f t="shared" si="803"/>
        <v>0.23180901825576875</v>
      </c>
    </row>
    <row r="3138" spans="1:43" x14ac:dyDescent="0.2">
      <c r="A3138" s="23" t="s">
        <v>5665</v>
      </c>
      <c r="B3138" s="6" t="s">
        <v>5675</v>
      </c>
      <c r="C3138" s="6" t="s">
        <v>5667</v>
      </c>
      <c r="D3138" s="4">
        <v>176650</v>
      </c>
      <c r="E3138" s="4">
        <v>176913</v>
      </c>
      <c r="F3138" s="5" t="s">
        <v>3914</v>
      </c>
      <c r="G3138" s="2">
        <v>5</v>
      </c>
      <c r="H3138" s="4">
        <v>176933</v>
      </c>
      <c r="I3138" s="5" t="s">
        <v>3918</v>
      </c>
      <c r="J3138" s="15">
        <v>45322</v>
      </c>
      <c r="K3138" s="24">
        <v>1331819602</v>
      </c>
      <c r="L3138" s="15">
        <v>45329</v>
      </c>
      <c r="M3138" s="15">
        <v>45351</v>
      </c>
      <c r="N3138" s="26">
        <v>1</v>
      </c>
      <c r="O3138" s="26">
        <f>VLOOKUP(D3138,quash!A$2:$I$7791,9,FALSE)</f>
        <v>2</v>
      </c>
      <c r="P3138" s="7">
        <v>9000</v>
      </c>
      <c r="Q3138" s="26">
        <v>146</v>
      </c>
      <c r="R3138" s="19">
        <v>0.11226939921536</v>
      </c>
      <c r="S3138" s="93">
        <v>26</v>
      </c>
      <c r="T3138" s="8">
        <v>7000</v>
      </c>
      <c r="U3138" s="4">
        <v>142</v>
      </c>
      <c r="V3138" s="10">
        <v>1758.65</v>
      </c>
      <c r="W3138" s="14" t="s">
        <v>5281</v>
      </c>
      <c r="X3138" s="18">
        <v>0.93511875410864953</v>
      </c>
      <c r="Y3138" s="9">
        <v>6545.8312787605464</v>
      </c>
      <c r="Z3138" s="19">
        <f t="shared" ref="Z3138:Z3201" si="813">Y3138/T3138-1</f>
        <v>-6.488124589135047E-2</v>
      </c>
      <c r="AA3138" s="25">
        <v>1644.5465969131765</v>
      </c>
      <c r="AB3138" s="30">
        <f t="shared" ref="AB3138:AB3201" si="814">SUMIFS($T:$T,$M:$M,$M3138,$O:$O,$O3138)</f>
        <v>311000</v>
      </c>
      <c r="AC3138" s="30">
        <f t="shared" si="810"/>
        <v>2.2508038585209004E-2</v>
      </c>
      <c r="AD3138" s="31">
        <f t="shared" si="811"/>
        <v>3.2861736334405145</v>
      </c>
      <c r="AE3138" s="31">
        <f t="shared" si="812"/>
        <v>3.1961414790996785</v>
      </c>
      <c r="AG3138" s="30">
        <f t="shared" ref="AG3138:AG3201" si="815">SUMIFS($T:$T,$O:$O,$O3138,$N:$N,1)</f>
        <v>1695000</v>
      </c>
      <c r="AH3138" s="30">
        <f t="shared" si="807"/>
        <v>4.1297935103244837E-3</v>
      </c>
      <c r="AI3138" s="31">
        <f t="shared" si="808"/>
        <v>0.60294985250737465</v>
      </c>
      <c r="AJ3138" s="31">
        <f t="shared" si="809"/>
        <v>0.58643067846607666</v>
      </c>
      <c r="AK3138" s="30">
        <f>IF(W3138="si",($S3138*'COSTOS DE CREDITOS'!$C$27)/DATA!$G3138,"")</f>
        <v>107.09860810633695</v>
      </c>
      <c r="AL3138" s="90">
        <f>IF(W3138="si",'COSTOS DE CREDITOS'!$C$35,"")</f>
        <v>20.421138461538462</v>
      </c>
      <c r="AM3138" s="30">
        <f t="shared" si="799"/>
        <v>700</v>
      </c>
      <c r="AN3138" s="30">
        <f t="shared" si="800"/>
        <v>454.16872123945359</v>
      </c>
      <c r="AO3138" s="30">
        <f t="shared" si="801"/>
        <v>1281.6884678073291</v>
      </c>
      <c r="AP3138" s="30">
        <f t="shared" si="802"/>
        <v>362.85812910584741</v>
      </c>
      <c r="AQ3138" s="19">
        <f t="shared" si="803"/>
        <v>0.22064326409901319</v>
      </c>
    </row>
    <row r="3139" spans="1:43" x14ac:dyDescent="0.2">
      <c r="A3139" s="23" t="s">
        <v>5665</v>
      </c>
      <c r="B3139" s="6" t="s">
        <v>5675</v>
      </c>
      <c r="C3139" s="6" t="s">
        <v>5667</v>
      </c>
      <c r="D3139" s="4">
        <v>176450</v>
      </c>
      <c r="E3139" s="4">
        <v>176913</v>
      </c>
      <c r="F3139" s="5" t="s">
        <v>3914</v>
      </c>
      <c r="G3139" s="2">
        <v>5</v>
      </c>
      <c r="H3139" s="4">
        <v>177033</v>
      </c>
      <c r="I3139" s="5" t="s">
        <v>3919</v>
      </c>
      <c r="J3139" s="15">
        <v>45321</v>
      </c>
      <c r="K3139" s="24">
        <v>1330661469</v>
      </c>
      <c r="L3139" s="15">
        <v>45330</v>
      </c>
      <c r="M3139" s="15">
        <v>45351</v>
      </c>
      <c r="N3139" s="26">
        <v>1</v>
      </c>
      <c r="O3139" s="26">
        <f>VLOOKUP(D3139,quash!A$2:$I$7791,9,FALSE)</f>
        <v>2</v>
      </c>
      <c r="P3139" s="7">
        <v>10000</v>
      </c>
      <c r="Q3139" s="26">
        <v>147</v>
      </c>
      <c r="R3139" s="19">
        <v>7.9000519063170294E-2</v>
      </c>
      <c r="S3139" s="93">
        <v>26</v>
      </c>
      <c r="T3139" s="8">
        <v>10000</v>
      </c>
      <c r="U3139" s="4">
        <v>142</v>
      </c>
      <c r="V3139" s="10">
        <v>2510.34</v>
      </c>
      <c r="W3139" s="14" t="s">
        <v>5281</v>
      </c>
      <c r="X3139" s="18">
        <v>0.93511875410864953</v>
      </c>
      <c r="Y3139" s="9">
        <v>9351.1875410864959</v>
      </c>
      <c r="Z3139" s="19">
        <f t="shared" si="813"/>
        <v>-6.4881245891350359E-2</v>
      </c>
      <c r="AA3139" s="25">
        <v>2347.4660131891073</v>
      </c>
      <c r="AB3139" s="30">
        <f t="shared" si="814"/>
        <v>311000</v>
      </c>
      <c r="AC3139" s="30">
        <f t="shared" si="810"/>
        <v>3.215434083601286E-2</v>
      </c>
      <c r="AD3139" s="31">
        <f t="shared" si="811"/>
        <v>4.7266881028938901</v>
      </c>
      <c r="AE3139" s="31">
        <f t="shared" si="812"/>
        <v>4.565916398713826</v>
      </c>
      <c r="AG3139" s="30">
        <f t="shared" si="815"/>
        <v>1695000</v>
      </c>
      <c r="AH3139" s="30">
        <f t="shared" si="807"/>
        <v>5.8997050147492625E-3</v>
      </c>
      <c r="AI3139" s="31">
        <f t="shared" si="808"/>
        <v>0.86725663716814161</v>
      </c>
      <c r="AJ3139" s="31">
        <f t="shared" si="809"/>
        <v>0.83775811209439532</v>
      </c>
      <c r="AK3139" s="30">
        <f>IF(W3139="si",($S3139*'COSTOS DE CREDITOS'!$C$27)/DATA!$G3139,"")</f>
        <v>107.09860810633695</v>
      </c>
      <c r="AL3139" s="90">
        <f>IF(W3139="si",'COSTOS DE CREDITOS'!$C$35,"")</f>
        <v>20.421138461538462</v>
      </c>
      <c r="AM3139" s="30">
        <f t="shared" ref="AM3139:AM3202" si="816">IF(W3139="si",(20%/52*$S3139)*$T3139,"")</f>
        <v>1000</v>
      </c>
      <c r="AN3139" s="30">
        <f t="shared" ref="AN3139:AN3202" si="817">IF(W3139="SI",T3139-Y3139,"")</f>
        <v>648.81245891350409</v>
      </c>
      <c r="AO3139" s="30">
        <f t="shared" ref="AO3139:AO3202" si="818">SUM(AK3139:AN3139)</f>
        <v>1776.3322054813796</v>
      </c>
      <c r="AP3139" s="30">
        <f t="shared" ref="AP3139:AP3202" si="819">AA3139-AO3139</f>
        <v>571.13380770772778</v>
      </c>
      <c r="AQ3139" s="19">
        <f t="shared" ref="AQ3139:AQ3202" si="820">IFERROR(AP3139/AA3139,"")</f>
        <v>0.24329800921455058</v>
      </c>
    </row>
    <row r="3140" spans="1:43" x14ac:dyDescent="0.2">
      <c r="A3140" s="23" t="s">
        <v>5665</v>
      </c>
      <c r="B3140" s="6" t="s">
        <v>5672</v>
      </c>
      <c r="C3140" s="6" t="s">
        <v>5667</v>
      </c>
      <c r="D3140" s="4">
        <v>176396</v>
      </c>
      <c r="E3140" s="4">
        <v>177157</v>
      </c>
      <c r="F3140" s="5" t="s">
        <v>3217</v>
      </c>
      <c r="G3140" s="2">
        <v>6</v>
      </c>
      <c r="H3140" s="4">
        <v>177202</v>
      </c>
      <c r="I3140" s="5" t="s">
        <v>3920</v>
      </c>
      <c r="J3140" s="15">
        <v>45331</v>
      </c>
      <c r="K3140" s="24">
        <v>1330414182</v>
      </c>
      <c r="L3140" s="15">
        <v>45331</v>
      </c>
      <c r="M3140" s="15">
        <v>45351</v>
      </c>
      <c r="N3140" s="26">
        <v>1</v>
      </c>
      <c r="O3140" s="26">
        <f>VLOOKUP(D3140,quash!A$2:$I$7791,9,FALSE)</f>
        <v>2</v>
      </c>
      <c r="P3140" s="7">
        <v>10000</v>
      </c>
      <c r="Q3140" s="26">
        <v>127</v>
      </c>
      <c r="R3140" s="19">
        <v>5.24391097594855E-2</v>
      </c>
      <c r="S3140" s="26">
        <v>16</v>
      </c>
      <c r="T3140" s="8">
        <v>6000</v>
      </c>
      <c r="U3140" s="4">
        <v>142</v>
      </c>
      <c r="V3140" s="10">
        <v>1503.37</v>
      </c>
      <c r="W3140" s="14" t="s">
        <v>5281</v>
      </c>
      <c r="X3140" s="18">
        <v>1</v>
      </c>
      <c r="Y3140" s="9">
        <v>6000</v>
      </c>
      <c r="Z3140" s="19">
        <f t="shared" si="813"/>
        <v>0</v>
      </c>
      <c r="AA3140" s="25">
        <v>1503.37</v>
      </c>
      <c r="AB3140" s="30">
        <f t="shared" si="814"/>
        <v>311000</v>
      </c>
      <c r="AC3140" s="30">
        <f t="shared" si="810"/>
        <v>1.9292604501607719E-2</v>
      </c>
      <c r="AD3140" s="31">
        <f t="shared" si="811"/>
        <v>2.4501607717041805</v>
      </c>
      <c r="AE3140" s="31">
        <f t="shared" si="812"/>
        <v>2.739549839228296</v>
      </c>
      <c r="AG3140" s="30">
        <f t="shared" si="815"/>
        <v>1695000</v>
      </c>
      <c r="AH3140" s="30">
        <f t="shared" si="807"/>
        <v>3.5398230088495575E-3</v>
      </c>
      <c r="AI3140" s="31">
        <f t="shared" si="808"/>
        <v>0.44955752212389377</v>
      </c>
      <c r="AJ3140" s="31">
        <f t="shared" si="809"/>
        <v>0.50265486725663711</v>
      </c>
      <c r="AK3140" s="30">
        <f>IF(W3140="si",($S3140*'COSTOS DE CREDITOS'!$C$27)/DATA!$G3140,"")</f>
        <v>54.922363131454851</v>
      </c>
      <c r="AL3140" s="90">
        <f>IF(W3140="si",'COSTOS DE CREDITOS'!$C$35,"")</f>
        <v>20.421138461538462</v>
      </c>
      <c r="AM3140" s="30">
        <f t="shared" si="816"/>
        <v>369.23076923076923</v>
      </c>
      <c r="AN3140" s="30">
        <f t="shared" si="817"/>
        <v>0</v>
      </c>
      <c r="AO3140" s="30">
        <f t="shared" si="818"/>
        <v>444.5742708237625</v>
      </c>
      <c r="AP3140" s="30">
        <f t="shared" si="819"/>
        <v>1058.7957291762373</v>
      </c>
      <c r="AQ3140" s="19">
        <f t="shared" si="820"/>
        <v>0.70428153360532497</v>
      </c>
    </row>
    <row r="3141" spans="1:43" x14ac:dyDescent="0.2">
      <c r="A3141" s="23" t="s">
        <v>5665</v>
      </c>
      <c r="B3141" s="6" t="s">
        <v>5672</v>
      </c>
      <c r="C3141" s="6" t="s">
        <v>5667</v>
      </c>
      <c r="D3141" s="4">
        <v>176413</v>
      </c>
      <c r="E3141" s="4">
        <v>177157</v>
      </c>
      <c r="F3141" s="5" t="s">
        <v>3217</v>
      </c>
      <c r="G3141" s="2">
        <v>6</v>
      </c>
      <c r="H3141" s="4">
        <v>177203</v>
      </c>
      <c r="I3141" s="5" t="s">
        <v>3921</v>
      </c>
      <c r="J3141" s="15">
        <v>45321</v>
      </c>
      <c r="K3141" s="24">
        <v>1330474652</v>
      </c>
      <c r="L3141" s="15">
        <v>45331</v>
      </c>
      <c r="M3141" s="15">
        <v>45351</v>
      </c>
      <c r="N3141" s="26">
        <v>1</v>
      </c>
      <c r="O3141" s="26">
        <f>VLOOKUP(D3141,quash!A$2:$I$7791,9,FALSE)</f>
        <v>1</v>
      </c>
      <c r="P3141" s="7">
        <v>10000</v>
      </c>
      <c r="Q3141" s="26">
        <v>127</v>
      </c>
      <c r="R3141" s="19">
        <v>5.24391097594855E-2</v>
      </c>
      <c r="S3141" s="26">
        <v>16</v>
      </c>
      <c r="T3141" s="8">
        <v>6000</v>
      </c>
      <c r="U3141" s="4">
        <v>142</v>
      </c>
      <c r="V3141" s="10">
        <v>1503.37</v>
      </c>
      <c r="W3141" s="14" t="s">
        <v>5281</v>
      </c>
      <c r="X3141" s="18">
        <v>1</v>
      </c>
      <c r="Y3141" s="9">
        <v>6000</v>
      </c>
      <c r="Z3141" s="19">
        <f t="shared" si="813"/>
        <v>0</v>
      </c>
      <c r="AA3141" s="25">
        <v>1503.37</v>
      </c>
      <c r="AB3141" s="30">
        <f t="shared" si="814"/>
        <v>280000</v>
      </c>
      <c r="AC3141" s="30">
        <f t="shared" si="810"/>
        <v>2.1428571428571429E-2</v>
      </c>
      <c r="AD3141" s="31">
        <f t="shared" si="811"/>
        <v>2.7214285714285715</v>
      </c>
      <c r="AE3141" s="31">
        <f t="shared" si="812"/>
        <v>3.0428571428571427</v>
      </c>
      <c r="AG3141" s="30">
        <f t="shared" si="815"/>
        <v>2427000</v>
      </c>
      <c r="AH3141" s="30">
        <f t="shared" si="807"/>
        <v>2.472187886279357E-3</v>
      </c>
      <c r="AI3141" s="31">
        <f t="shared" si="808"/>
        <v>0.31396786155747836</v>
      </c>
      <c r="AJ3141" s="31">
        <f t="shared" si="809"/>
        <v>0.35105067985166871</v>
      </c>
      <c r="AK3141" s="30">
        <f>IF(W3141="si",($S3141*'COSTOS DE CREDITOS'!$C$27)/DATA!$G3141,"")</f>
        <v>54.922363131454851</v>
      </c>
      <c r="AL3141" s="90">
        <f>IF(W3141="si",'COSTOS DE CREDITOS'!$C$35,"")</f>
        <v>20.421138461538462</v>
      </c>
      <c r="AM3141" s="30">
        <f t="shared" si="816"/>
        <v>369.23076923076923</v>
      </c>
      <c r="AN3141" s="30">
        <f t="shared" si="817"/>
        <v>0</v>
      </c>
      <c r="AO3141" s="30">
        <f t="shared" si="818"/>
        <v>444.5742708237625</v>
      </c>
      <c r="AP3141" s="30">
        <f t="shared" si="819"/>
        <v>1058.7957291762373</v>
      </c>
      <c r="AQ3141" s="19">
        <f t="shared" si="820"/>
        <v>0.70428153360532497</v>
      </c>
    </row>
    <row r="3142" spans="1:43" x14ac:dyDescent="0.2">
      <c r="A3142" s="23" t="s">
        <v>5665</v>
      </c>
      <c r="B3142" s="6" t="s">
        <v>5668</v>
      </c>
      <c r="C3142" s="6" t="s">
        <v>5667</v>
      </c>
      <c r="D3142" s="4">
        <v>175212</v>
      </c>
      <c r="E3142" s="4">
        <v>177119</v>
      </c>
      <c r="F3142" s="5" t="s">
        <v>3922</v>
      </c>
      <c r="G3142" s="2">
        <v>6</v>
      </c>
      <c r="H3142" s="4">
        <v>177120</v>
      </c>
      <c r="I3142" s="5" t="s">
        <v>3923</v>
      </c>
      <c r="J3142" s="15">
        <v>45307</v>
      </c>
      <c r="K3142" s="24">
        <v>1321048492</v>
      </c>
      <c r="L3142" s="15">
        <v>45331</v>
      </c>
      <c r="M3142" s="15">
        <v>45351</v>
      </c>
      <c r="N3142" s="26">
        <v>1</v>
      </c>
      <c r="O3142" s="26" t="e">
        <f>VLOOKUP(D3142,quash!A$2:$I$7791,9,FALSE)</f>
        <v>#N/A</v>
      </c>
      <c r="P3142" s="7">
        <v>10000</v>
      </c>
      <c r="Q3142" s="26">
        <v>110</v>
      </c>
      <c r="R3142" s="19">
        <v>3.3220596517330399E-2</v>
      </c>
      <c r="S3142" s="26">
        <v>16</v>
      </c>
      <c r="T3142" s="8">
        <v>9000</v>
      </c>
      <c r="U3142" s="4">
        <v>142</v>
      </c>
      <c r="V3142" s="10">
        <v>2255.2800000000002</v>
      </c>
      <c r="W3142" s="14" t="s">
        <v>5281</v>
      </c>
      <c r="X3142" s="18">
        <v>1</v>
      </c>
      <c r="Y3142" s="9">
        <v>9000</v>
      </c>
      <c r="Z3142" s="19">
        <f t="shared" si="813"/>
        <v>0</v>
      </c>
      <c r="AA3142" s="25">
        <v>2255.2800000000002</v>
      </c>
      <c r="AB3142" s="30">
        <f t="shared" si="814"/>
        <v>847000</v>
      </c>
      <c r="AC3142" s="30">
        <f t="shared" si="810"/>
        <v>1.0625737898465172E-2</v>
      </c>
      <c r="AD3142" s="31">
        <f t="shared" si="811"/>
        <v>1.168831168831169</v>
      </c>
      <c r="AE3142" s="31">
        <f t="shared" si="812"/>
        <v>1.5088547815820543</v>
      </c>
      <c r="AG3142" s="30">
        <f t="shared" si="815"/>
        <v>6126000</v>
      </c>
      <c r="AH3142" s="30">
        <f t="shared" si="807"/>
        <v>1.4691478942213516E-3</v>
      </c>
      <c r="AI3142" s="31">
        <f t="shared" si="808"/>
        <v>0.16160626836434866</v>
      </c>
      <c r="AJ3142" s="31">
        <f t="shared" si="809"/>
        <v>0.20861900097943192</v>
      </c>
      <c r="AK3142" s="30">
        <f>IF(W3142="si",($S3142*'COSTOS DE CREDITOS'!$C$27)/DATA!$G3142,"")</f>
        <v>54.922363131454851</v>
      </c>
      <c r="AL3142" s="90">
        <f>IF(W3142="si",'COSTOS DE CREDITOS'!$C$35,"")</f>
        <v>20.421138461538462</v>
      </c>
      <c r="AM3142" s="30">
        <f t="shared" si="816"/>
        <v>553.84615384615392</v>
      </c>
      <c r="AN3142" s="30">
        <f t="shared" si="817"/>
        <v>0</v>
      </c>
      <c r="AO3142" s="30">
        <f t="shared" si="818"/>
        <v>629.18965543914726</v>
      </c>
      <c r="AP3142" s="30">
        <f t="shared" si="819"/>
        <v>1626.0903445608528</v>
      </c>
      <c r="AQ3142" s="19">
        <f t="shared" si="820"/>
        <v>0.72101483831757152</v>
      </c>
    </row>
    <row r="3143" spans="1:43" x14ac:dyDescent="0.2">
      <c r="A3143" s="23" t="s">
        <v>5665</v>
      </c>
      <c r="B3143" s="6" t="s">
        <v>5668</v>
      </c>
      <c r="C3143" s="6" t="s">
        <v>5667</v>
      </c>
      <c r="D3143" s="4">
        <v>175258</v>
      </c>
      <c r="E3143" s="4">
        <v>177119</v>
      </c>
      <c r="F3143" s="5" t="s">
        <v>3922</v>
      </c>
      <c r="G3143" s="2">
        <v>6</v>
      </c>
      <c r="H3143" s="4">
        <v>177121</v>
      </c>
      <c r="I3143" s="5" t="s">
        <v>3924</v>
      </c>
      <c r="J3143" s="15">
        <v>45308</v>
      </c>
      <c r="K3143" s="24">
        <v>1321769628</v>
      </c>
      <c r="L3143" s="15">
        <v>45331</v>
      </c>
      <c r="M3143" s="15">
        <v>45351</v>
      </c>
      <c r="N3143" s="26">
        <v>1</v>
      </c>
      <c r="O3143" s="26" t="e">
        <f>VLOOKUP(D3143,quash!A$2:$I$7791,9,FALSE)</f>
        <v>#N/A</v>
      </c>
      <c r="P3143" s="7">
        <v>10000</v>
      </c>
      <c r="Q3143" s="26">
        <v>110</v>
      </c>
      <c r="R3143" s="19">
        <v>3.3741050530766099E-2</v>
      </c>
      <c r="S3143" s="26">
        <v>16</v>
      </c>
      <c r="T3143" s="8">
        <v>7000</v>
      </c>
      <c r="U3143" s="4">
        <v>132</v>
      </c>
      <c r="V3143" s="10">
        <v>1620.67</v>
      </c>
      <c r="W3143" s="14" t="s">
        <v>5281</v>
      </c>
      <c r="X3143" s="18">
        <v>1</v>
      </c>
      <c r="Y3143" s="9">
        <v>7000</v>
      </c>
      <c r="Z3143" s="19">
        <f t="shared" si="813"/>
        <v>0</v>
      </c>
      <c r="AA3143" s="25">
        <v>1620.67</v>
      </c>
      <c r="AB3143" s="30">
        <f t="shared" si="814"/>
        <v>847000</v>
      </c>
      <c r="AC3143" s="30">
        <f t="shared" si="810"/>
        <v>8.2644628099173556E-3</v>
      </c>
      <c r="AD3143" s="31">
        <f t="shared" si="811"/>
        <v>0.90909090909090917</v>
      </c>
      <c r="AE3143" s="31">
        <f t="shared" si="812"/>
        <v>1.0909090909090908</v>
      </c>
      <c r="AG3143" s="30">
        <f t="shared" si="815"/>
        <v>6126000</v>
      </c>
      <c r="AH3143" s="30">
        <f t="shared" si="807"/>
        <v>1.1426705843943846E-3</v>
      </c>
      <c r="AI3143" s="31">
        <f t="shared" si="808"/>
        <v>0.1256937642833823</v>
      </c>
      <c r="AJ3143" s="31">
        <f t="shared" si="809"/>
        <v>0.15083251714005877</v>
      </c>
      <c r="AK3143" s="30">
        <f>IF(W3143="si",($S3143*'COSTOS DE CREDITOS'!$C$27)/DATA!$G3143,"")</f>
        <v>54.922363131454851</v>
      </c>
      <c r="AL3143" s="90">
        <f>IF(W3143="si",'COSTOS DE CREDITOS'!$C$35,"")</f>
        <v>20.421138461538462</v>
      </c>
      <c r="AM3143" s="30">
        <f t="shared" si="816"/>
        <v>430.76923076923077</v>
      </c>
      <c r="AN3143" s="30">
        <f t="shared" si="817"/>
        <v>0</v>
      </c>
      <c r="AO3143" s="30">
        <f t="shared" si="818"/>
        <v>506.11273236222405</v>
      </c>
      <c r="AP3143" s="30">
        <f t="shared" si="819"/>
        <v>1114.557267637776</v>
      </c>
      <c r="AQ3143" s="19">
        <f t="shared" si="820"/>
        <v>0.68771388847684967</v>
      </c>
    </row>
    <row r="3144" spans="1:43" x14ac:dyDescent="0.2">
      <c r="A3144" s="23" t="s">
        <v>5665</v>
      </c>
      <c r="B3144" s="6" t="s">
        <v>5668</v>
      </c>
      <c r="C3144" s="6" t="s">
        <v>5667</v>
      </c>
      <c r="D3144" s="4">
        <v>175134</v>
      </c>
      <c r="E3144" s="4">
        <v>177119</v>
      </c>
      <c r="F3144" s="5" t="s">
        <v>3922</v>
      </c>
      <c r="G3144" s="2">
        <v>6</v>
      </c>
      <c r="H3144" s="4">
        <v>177123</v>
      </c>
      <c r="I3144" s="5" t="s">
        <v>3925</v>
      </c>
      <c r="J3144" s="15">
        <v>45306</v>
      </c>
      <c r="K3144" s="24">
        <v>1320358182</v>
      </c>
      <c r="L3144" s="15">
        <v>45331</v>
      </c>
      <c r="M3144" s="15">
        <v>45351</v>
      </c>
      <c r="N3144" s="26">
        <v>1</v>
      </c>
      <c r="O3144" s="26" t="e">
        <f>VLOOKUP(D3144,quash!A$2:$I$7791,9,FALSE)</f>
        <v>#N/A</v>
      </c>
      <c r="P3144" s="7">
        <v>10000</v>
      </c>
      <c r="Q3144" s="26">
        <v>110</v>
      </c>
      <c r="R3144" s="19">
        <v>3.3741050530766099E-2</v>
      </c>
      <c r="S3144" s="26">
        <v>16</v>
      </c>
      <c r="T3144" s="8">
        <v>9000</v>
      </c>
      <c r="U3144" s="4">
        <v>142</v>
      </c>
      <c r="V3144" s="10">
        <v>2255.2800000000002</v>
      </c>
      <c r="W3144" s="14" t="s">
        <v>5281</v>
      </c>
      <c r="X3144" s="18">
        <v>1</v>
      </c>
      <c r="Y3144" s="9">
        <v>9000</v>
      </c>
      <c r="Z3144" s="19">
        <f t="shared" si="813"/>
        <v>0</v>
      </c>
      <c r="AA3144" s="25">
        <v>2255.2800000000002</v>
      </c>
      <c r="AB3144" s="30">
        <f t="shared" si="814"/>
        <v>847000</v>
      </c>
      <c r="AC3144" s="30">
        <f t="shared" si="810"/>
        <v>1.0625737898465172E-2</v>
      </c>
      <c r="AD3144" s="31">
        <f t="shared" si="811"/>
        <v>1.168831168831169</v>
      </c>
      <c r="AE3144" s="31">
        <f t="shared" si="812"/>
        <v>1.5088547815820543</v>
      </c>
      <c r="AG3144" s="30">
        <f t="shared" si="815"/>
        <v>6126000</v>
      </c>
      <c r="AH3144" s="30">
        <f t="shared" si="807"/>
        <v>1.4691478942213516E-3</v>
      </c>
      <c r="AI3144" s="31">
        <f t="shared" si="808"/>
        <v>0.16160626836434866</v>
      </c>
      <c r="AJ3144" s="31">
        <f t="shared" si="809"/>
        <v>0.20861900097943192</v>
      </c>
      <c r="AK3144" s="30">
        <f>IF(W3144="si",($S3144*'COSTOS DE CREDITOS'!$C$27)/DATA!$G3144,"")</f>
        <v>54.922363131454851</v>
      </c>
      <c r="AL3144" s="90">
        <f>IF(W3144="si",'COSTOS DE CREDITOS'!$C$35,"")</f>
        <v>20.421138461538462</v>
      </c>
      <c r="AM3144" s="30">
        <f t="shared" si="816"/>
        <v>553.84615384615392</v>
      </c>
      <c r="AN3144" s="30">
        <f t="shared" si="817"/>
        <v>0</v>
      </c>
      <c r="AO3144" s="30">
        <f t="shared" si="818"/>
        <v>629.18965543914726</v>
      </c>
      <c r="AP3144" s="30">
        <f t="shared" si="819"/>
        <v>1626.0903445608528</v>
      </c>
      <c r="AQ3144" s="19">
        <f t="shared" si="820"/>
        <v>0.72101483831757152</v>
      </c>
    </row>
    <row r="3145" spans="1:43" x14ac:dyDescent="0.2">
      <c r="A3145" s="23" t="s">
        <v>5665</v>
      </c>
      <c r="B3145" s="6" t="s">
        <v>5668</v>
      </c>
      <c r="C3145" s="6" t="s">
        <v>5667</v>
      </c>
      <c r="D3145" s="4">
        <v>175135</v>
      </c>
      <c r="E3145" s="4">
        <v>177119</v>
      </c>
      <c r="F3145" s="5" t="s">
        <v>3922</v>
      </c>
      <c r="G3145" s="2">
        <v>6</v>
      </c>
      <c r="H3145" s="4">
        <v>177124</v>
      </c>
      <c r="I3145" s="5" t="s">
        <v>3926</v>
      </c>
      <c r="J3145" s="15">
        <v>45313</v>
      </c>
      <c r="K3145" s="24">
        <v>1320358078</v>
      </c>
      <c r="L3145" s="15">
        <v>45331</v>
      </c>
      <c r="M3145" s="15">
        <v>45351</v>
      </c>
      <c r="N3145" s="26">
        <v>1</v>
      </c>
      <c r="O3145" s="26">
        <f>VLOOKUP(D3145,quash!A$2:$I$7791,9,FALSE)</f>
        <v>2</v>
      </c>
      <c r="P3145" s="7">
        <v>10000</v>
      </c>
      <c r="Q3145" s="26">
        <v>110</v>
      </c>
      <c r="R3145" s="19">
        <v>3.11605023919212E-2</v>
      </c>
      <c r="S3145" s="26">
        <v>16</v>
      </c>
      <c r="T3145" s="8">
        <v>9000</v>
      </c>
      <c r="U3145" s="4">
        <v>127</v>
      </c>
      <c r="V3145" s="10">
        <v>2006.93</v>
      </c>
      <c r="W3145" s="14" t="s">
        <v>5281</v>
      </c>
      <c r="X3145" s="18">
        <v>1</v>
      </c>
      <c r="Y3145" s="9">
        <v>9000</v>
      </c>
      <c r="Z3145" s="19">
        <f t="shared" si="813"/>
        <v>0</v>
      </c>
      <c r="AA3145" s="25">
        <v>2006.93</v>
      </c>
      <c r="AB3145" s="30">
        <f t="shared" si="814"/>
        <v>311000</v>
      </c>
      <c r="AC3145" s="30">
        <f t="shared" si="810"/>
        <v>2.8938906752411574E-2</v>
      </c>
      <c r="AD3145" s="31">
        <f t="shared" si="811"/>
        <v>3.183279742765273</v>
      </c>
      <c r="AE3145" s="31">
        <f t="shared" si="812"/>
        <v>3.67524115755627</v>
      </c>
      <c r="AG3145" s="30">
        <f t="shared" si="815"/>
        <v>1695000</v>
      </c>
      <c r="AH3145" s="30">
        <f t="shared" ref="AH3145:AH3176" si="821">IFERROR($T3145/AG3145,"")</f>
        <v>5.3097345132743362E-3</v>
      </c>
      <c r="AI3145" s="31">
        <f t="shared" ref="AI3145:AI3176" si="822">IFERROR(AH3145*$Q3145,"")</f>
        <v>0.58407079646017701</v>
      </c>
      <c r="AJ3145" s="31">
        <f t="shared" ref="AJ3145:AJ3176" si="823">IFERROR(AH3145*$U3145,"")</f>
        <v>0.67433628318584071</v>
      </c>
      <c r="AK3145" s="30">
        <f>IF(W3145="si",($S3145*'COSTOS DE CREDITOS'!$C$27)/DATA!$G3145,"")</f>
        <v>54.922363131454851</v>
      </c>
      <c r="AL3145" s="90">
        <f>IF(W3145="si",'COSTOS DE CREDITOS'!$C$35,"")</f>
        <v>20.421138461538462</v>
      </c>
      <c r="AM3145" s="30">
        <f t="shared" si="816"/>
        <v>553.84615384615392</v>
      </c>
      <c r="AN3145" s="30">
        <f t="shared" si="817"/>
        <v>0</v>
      </c>
      <c r="AO3145" s="30">
        <f t="shared" si="818"/>
        <v>629.18965543914726</v>
      </c>
      <c r="AP3145" s="30">
        <f t="shared" si="819"/>
        <v>1377.7403445608529</v>
      </c>
      <c r="AQ3145" s="19">
        <f t="shared" si="820"/>
        <v>0.68649147930463583</v>
      </c>
    </row>
    <row r="3146" spans="1:43" x14ac:dyDescent="0.2">
      <c r="A3146" s="23" t="s">
        <v>5665</v>
      </c>
      <c r="B3146" s="6" t="s">
        <v>5668</v>
      </c>
      <c r="C3146" s="6" t="s">
        <v>5667</v>
      </c>
      <c r="D3146" s="4">
        <v>175280</v>
      </c>
      <c r="E3146" s="4">
        <v>177119</v>
      </c>
      <c r="F3146" s="5" t="s">
        <v>3922</v>
      </c>
      <c r="G3146" s="2">
        <v>6</v>
      </c>
      <c r="H3146" s="4">
        <v>177125</v>
      </c>
      <c r="I3146" s="5" t="s">
        <v>3927</v>
      </c>
      <c r="J3146" s="15">
        <v>45313</v>
      </c>
      <c r="K3146" s="24">
        <v>1321769617</v>
      </c>
      <c r="L3146" s="15">
        <v>45331</v>
      </c>
      <c r="M3146" s="15">
        <v>45351</v>
      </c>
      <c r="N3146" s="26">
        <v>1</v>
      </c>
      <c r="O3146" s="26" t="e">
        <f>VLOOKUP(D3146,quash!A$2:$I$7791,9,FALSE)</f>
        <v>#N/A</v>
      </c>
      <c r="P3146" s="7">
        <v>10000</v>
      </c>
      <c r="Q3146" s="26">
        <v>110</v>
      </c>
      <c r="R3146" s="19">
        <v>3.3741050530766099E-2</v>
      </c>
      <c r="S3146" s="26">
        <v>16</v>
      </c>
      <c r="T3146" s="8">
        <v>7000</v>
      </c>
      <c r="U3146" s="4">
        <v>147</v>
      </c>
      <c r="V3146" s="10">
        <v>1827.61</v>
      </c>
      <c r="W3146" s="14" t="s">
        <v>5281</v>
      </c>
      <c r="X3146" s="18">
        <v>1</v>
      </c>
      <c r="Y3146" s="9">
        <v>7000</v>
      </c>
      <c r="Z3146" s="19">
        <f t="shared" si="813"/>
        <v>0</v>
      </c>
      <c r="AA3146" s="25">
        <v>1827.61</v>
      </c>
      <c r="AB3146" s="30">
        <f t="shared" si="814"/>
        <v>847000</v>
      </c>
      <c r="AC3146" s="30">
        <f t="shared" si="810"/>
        <v>8.2644628099173556E-3</v>
      </c>
      <c r="AD3146" s="31">
        <f t="shared" si="811"/>
        <v>0.90909090909090917</v>
      </c>
      <c r="AE3146" s="31">
        <f t="shared" si="812"/>
        <v>1.2148760330578512</v>
      </c>
      <c r="AG3146" s="30">
        <f t="shared" si="815"/>
        <v>6126000</v>
      </c>
      <c r="AH3146" s="30">
        <f t="shared" si="821"/>
        <v>1.1426705843943846E-3</v>
      </c>
      <c r="AI3146" s="31">
        <f t="shared" si="822"/>
        <v>0.1256937642833823</v>
      </c>
      <c r="AJ3146" s="31">
        <f t="shared" si="823"/>
        <v>0.16797257590597453</v>
      </c>
      <c r="AK3146" s="30">
        <f>IF(W3146="si",($S3146*'COSTOS DE CREDITOS'!$C$27)/DATA!$G3146,"")</f>
        <v>54.922363131454851</v>
      </c>
      <c r="AL3146" s="90">
        <f>IF(W3146="si",'COSTOS DE CREDITOS'!$C$35,"")</f>
        <v>20.421138461538462</v>
      </c>
      <c r="AM3146" s="30">
        <f t="shared" si="816"/>
        <v>430.76923076923077</v>
      </c>
      <c r="AN3146" s="30">
        <f t="shared" si="817"/>
        <v>0</v>
      </c>
      <c r="AO3146" s="30">
        <f t="shared" si="818"/>
        <v>506.11273236222405</v>
      </c>
      <c r="AP3146" s="30">
        <f t="shared" si="819"/>
        <v>1321.4972676377758</v>
      </c>
      <c r="AQ3146" s="19">
        <f t="shared" si="820"/>
        <v>0.72307399698938823</v>
      </c>
    </row>
    <row r="3147" spans="1:43" x14ac:dyDescent="0.2">
      <c r="A3147" s="23" t="s">
        <v>5665</v>
      </c>
      <c r="B3147" s="6" t="s">
        <v>5668</v>
      </c>
      <c r="C3147" s="6" t="s">
        <v>5667</v>
      </c>
      <c r="D3147" s="4">
        <v>175133</v>
      </c>
      <c r="E3147" s="4">
        <v>177119</v>
      </c>
      <c r="F3147" s="5" t="s">
        <v>3922</v>
      </c>
      <c r="G3147" s="2">
        <v>6</v>
      </c>
      <c r="H3147" s="4">
        <v>177224</v>
      </c>
      <c r="I3147" s="5" t="s">
        <v>3928</v>
      </c>
      <c r="J3147" s="15">
        <v>45306</v>
      </c>
      <c r="K3147" s="24">
        <v>1320358971</v>
      </c>
      <c r="L3147" s="15">
        <v>45332</v>
      </c>
      <c r="M3147" s="15">
        <v>45351</v>
      </c>
      <c r="N3147" s="26">
        <v>1</v>
      </c>
      <c r="O3147" s="26" t="e">
        <f>VLOOKUP(D3147,quash!A$2:$I$7791,9,FALSE)</f>
        <v>#N/A</v>
      </c>
      <c r="P3147" s="7">
        <v>10000</v>
      </c>
      <c r="Q3147" s="26">
        <v>110</v>
      </c>
      <c r="R3147" s="19">
        <v>3.3741050530766099E-2</v>
      </c>
      <c r="S3147" s="26">
        <v>16</v>
      </c>
      <c r="T3147" s="8">
        <v>7000</v>
      </c>
      <c r="U3147" s="4">
        <v>142</v>
      </c>
      <c r="V3147" s="10">
        <v>1758.65</v>
      </c>
      <c r="W3147" s="14" t="s">
        <v>5281</v>
      </c>
      <c r="X3147" s="18">
        <v>1</v>
      </c>
      <c r="Y3147" s="9">
        <v>7000</v>
      </c>
      <c r="Z3147" s="19">
        <f t="shared" si="813"/>
        <v>0</v>
      </c>
      <c r="AA3147" s="25">
        <v>1758.65</v>
      </c>
      <c r="AB3147" s="30">
        <f t="shared" si="814"/>
        <v>847000</v>
      </c>
      <c r="AC3147" s="30">
        <f t="shared" si="810"/>
        <v>8.2644628099173556E-3</v>
      </c>
      <c r="AD3147" s="31">
        <f t="shared" si="811"/>
        <v>0.90909090909090917</v>
      </c>
      <c r="AE3147" s="31">
        <f t="shared" si="812"/>
        <v>1.1735537190082646</v>
      </c>
      <c r="AG3147" s="30">
        <f t="shared" si="815"/>
        <v>6126000</v>
      </c>
      <c r="AH3147" s="30">
        <f t="shared" si="821"/>
        <v>1.1426705843943846E-3</v>
      </c>
      <c r="AI3147" s="31">
        <f t="shared" si="822"/>
        <v>0.1256937642833823</v>
      </c>
      <c r="AJ3147" s="31">
        <f t="shared" si="823"/>
        <v>0.16225922298400261</v>
      </c>
      <c r="AK3147" s="30">
        <f>IF(W3147="si",($S3147*'COSTOS DE CREDITOS'!$C$27)/DATA!$G3147,"")</f>
        <v>54.922363131454851</v>
      </c>
      <c r="AL3147" s="90">
        <f>IF(W3147="si",'COSTOS DE CREDITOS'!$C$35,"")</f>
        <v>20.421138461538462</v>
      </c>
      <c r="AM3147" s="30">
        <f t="shared" si="816"/>
        <v>430.76923076923077</v>
      </c>
      <c r="AN3147" s="30">
        <f t="shared" si="817"/>
        <v>0</v>
      </c>
      <c r="AO3147" s="30">
        <f t="shared" si="818"/>
        <v>506.11273236222405</v>
      </c>
      <c r="AP3147" s="30">
        <f t="shared" si="819"/>
        <v>1252.537267637776</v>
      </c>
      <c r="AQ3147" s="19">
        <f t="shared" si="820"/>
        <v>0.71221520350142209</v>
      </c>
    </row>
    <row r="3148" spans="1:43" x14ac:dyDescent="0.2">
      <c r="A3148" s="23" t="s">
        <v>5665</v>
      </c>
      <c r="B3148" s="6" t="s">
        <v>5678</v>
      </c>
      <c r="C3148" s="6" t="s">
        <v>5670</v>
      </c>
      <c r="D3148" s="4">
        <v>176364</v>
      </c>
      <c r="E3148" s="4">
        <v>176870</v>
      </c>
      <c r="F3148" s="5" t="s">
        <v>3929</v>
      </c>
      <c r="G3148" s="2">
        <v>5</v>
      </c>
      <c r="H3148" s="4">
        <v>176871</v>
      </c>
      <c r="I3148" s="5" t="s">
        <v>3930</v>
      </c>
      <c r="J3148" s="15">
        <v>45321</v>
      </c>
      <c r="K3148" s="24">
        <v>1330354852</v>
      </c>
      <c r="L3148" s="15">
        <v>45328</v>
      </c>
      <c r="M3148" s="15">
        <v>45351</v>
      </c>
      <c r="N3148" s="26">
        <v>1</v>
      </c>
      <c r="O3148" s="26">
        <f>VLOOKUP(D3148,quash!A$2:$I$7791,9,FALSE)</f>
        <v>4</v>
      </c>
      <c r="P3148" s="7">
        <v>10000</v>
      </c>
      <c r="Q3148" s="26">
        <v>110</v>
      </c>
      <c r="R3148" s="19">
        <v>3.3220596517330399E-2</v>
      </c>
      <c r="S3148" s="26">
        <v>16</v>
      </c>
      <c r="T3148" s="8">
        <v>7000</v>
      </c>
      <c r="U3148" s="4">
        <v>142</v>
      </c>
      <c r="V3148" s="10">
        <v>1758.65</v>
      </c>
      <c r="W3148" s="14" t="s">
        <v>5281</v>
      </c>
      <c r="X3148" s="18">
        <v>1</v>
      </c>
      <c r="Y3148" s="9">
        <v>7000</v>
      </c>
      <c r="Z3148" s="19">
        <f t="shared" si="813"/>
        <v>0</v>
      </c>
      <c r="AA3148" s="25">
        <v>1758.65</v>
      </c>
      <c r="AB3148" s="30">
        <f t="shared" si="814"/>
        <v>117000</v>
      </c>
      <c r="AC3148" s="30">
        <f t="shared" si="810"/>
        <v>5.9829059829059832E-2</v>
      </c>
      <c r="AD3148" s="31">
        <f t="shared" si="811"/>
        <v>6.5811965811965818</v>
      </c>
      <c r="AE3148" s="31">
        <f t="shared" si="812"/>
        <v>8.4957264957264957</v>
      </c>
      <c r="AG3148" s="30">
        <f t="shared" si="815"/>
        <v>927000</v>
      </c>
      <c r="AH3148" s="30">
        <f t="shared" si="821"/>
        <v>7.551240560949299E-3</v>
      </c>
      <c r="AI3148" s="31">
        <f t="shared" si="822"/>
        <v>0.83063646170442285</v>
      </c>
      <c r="AJ3148" s="31">
        <f t="shared" si="823"/>
        <v>1.0722761596548005</v>
      </c>
      <c r="AK3148" s="30">
        <f>IF(W3148="si",($S3148*'COSTOS DE CREDITOS'!$C$27)/DATA!$G3148,"")</f>
        <v>65.906835757745824</v>
      </c>
      <c r="AL3148" s="90">
        <f>IF(W3148="si",'COSTOS DE CREDITOS'!$C$35,"")</f>
        <v>20.421138461538462</v>
      </c>
      <c r="AM3148" s="30">
        <f t="shared" si="816"/>
        <v>430.76923076923077</v>
      </c>
      <c r="AN3148" s="30">
        <f t="shared" si="817"/>
        <v>0</v>
      </c>
      <c r="AO3148" s="30">
        <f t="shared" si="818"/>
        <v>517.09720498851505</v>
      </c>
      <c r="AP3148" s="30">
        <f t="shared" si="819"/>
        <v>1241.5527950114852</v>
      </c>
      <c r="AQ3148" s="19">
        <f t="shared" si="820"/>
        <v>0.70596923493104657</v>
      </c>
    </row>
    <row r="3149" spans="1:43" x14ac:dyDescent="0.2">
      <c r="A3149" s="23" t="s">
        <v>5665</v>
      </c>
      <c r="B3149" s="6" t="s">
        <v>5678</v>
      </c>
      <c r="C3149" s="6" t="s">
        <v>5670</v>
      </c>
      <c r="D3149" s="4">
        <v>176353</v>
      </c>
      <c r="E3149" s="4">
        <v>176870</v>
      </c>
      <c r="F3149" s="5" t="s">
        <v>3929</v>
      </c>
      <c r="G3149" s="2">
        <v>5</v>
      </c>
      <c r="H3149" s="4">
        <v>176872</v>
      </c>
      <c r="I3149" s="5" t="s">
        <v>3931</v>
      </c>
      <c r="J3149" s="15">
        <v>45320</v>
      </c>
      <c r="K3149" s="24">
        <v>1329912008</v>
      </c>
      <c r="L3149" s="15">
        <v>45328</v>
      </c>
      <c r="M3149" s="15">
        <v>45351</v>
      </c>
      <c r="N3149" s="26">
        <v>1</v>
      </c>
      <c r="O3149" s="26">
        <f>VLOOKUP(D3149,quash!A$2:$I$7791,9,FALSE)</f>
        <v>2</v>
      </c>
      <c r="P3149" s="7">
        <v>10000</v>
      </c>
      <c r="Q3149" s="26">
        <v>110</v>
      </c>
      <c r="R3149" s="19">
        <v>3.3220596517330399E-2</v>
      </c>
      <c r="S3149" s="26">
        <v>16</v>
      </c>
      <c r="T3149" s="8">
        <v>8000</v>
      </c>
      <c r="U3149" s="4">
        <v>142</v>
      </c>
      <c r="V3149" s="10">
        <v>2013.74</v>
      </c>
      <c r="W3149" s="14" t="s">
        <v>5281</v>
      </c>
      <c r="X3149" s="18">
        <v>1</v>
      </c>
      <c r="Y3149" s="9">
        <v>8000</v>
      </c>
      <c r="Z3149" s="19">
        <f t="shared" si="813"/>
        <v>0</v>
      </c>
      <c r="AA3149" s="25">
        <v>2013.74</v>
      </c>
      <c r="AB3149" s="30">
        <f t="shared" si="814"/>
        <v>311000</v>
      </c>
      <c r="AC3149" s="30">
        <f t="shared" si="810"/>
        <v>2.5723472668810289E-2</v>
      </c>
      <c r="AD3149" s="31">
        <f t="shared" si="811"/>
        <v>2.829581993569132</v>
      </c>
      <c r="AE3149" s="31">
        <f t="shared" si="812"/>
        <v>3.652733118971061</v>
      </c>
      <c r="AG3149" s="30">
        <f t="shared" si="815"/>
        <v>1695000</v>
      </c>
      <c r="AH3149" s="30">
        <f t="shared" si="821"/>
        <v>4.71976401179941E-3</v>
      </c>
      <c r="AI3149" s="31">
        <f t="shared" si="822"/>
        <v>0.5191740412979351</v>
      </c>
      <c r="AJ3149" s="31">
        <f t="shared" si="823"/>
        <v>0.67020648967551621</v>
      </c>
      <c r="AK3149" s="30">
        <f>IF(W3149="si",($S3149*'COSTOS DE CREDITOS'!$C$27)/DATA!$G3149,"")</f>
        <v>65.906835757745824</v>
      </c>
      <c r="AL3149" s="90">
        <f>IF(W3149="si",'COSTOS DE CREDITOS'!$C$35,"")</f>
        <v>20.421138461538462</v>
      </c>
      <c r="AM3149" s="30">
        <f t="shared" si="816"/>
        <v>492.30769230769232</v>
      </c>
      <c r="AN3149" s="30">
        <f t="shared" si="817"/>
        <v>0</v>
      </c>
      <c r="AO3149" s="30">
        <f t="shared" si="818"/>
        <v>578.63566652697659</v>
      </c>
      <c r="AP3149" s="30">
        <f t="shared" si="819"/>
        <v>1435.1043334730234</v>
      </c>
      <c r="AQ3149" s="19">
        <f t="shared" si="820"/>
        <v>0.71265621851531147</v>
      </c>
    </row>
    <row r="3150" spans="1:43" x14ac:dyDescent="0.2">
      <c r="A3150" s="23" t="s">
        <v>5665</v>
      </c>
      <c r="B3150" s="6" t="s">
        <v>5678</v>
      </c>
      <c r="C3150" s="6" t="s">
        <v>5670</v>
      </c>
      <c r="D3150" s="4">
        <v>176349</v>
      </c>
      <c r="E3150" s="4">
        <v>176870</v>
      </c>
      <c r="F3150" s="5" t="s">
        <v>3929</v>
      </c>
      <c r="G3150" s="2">
        <v>5</v>
      </c>
      <c r="H3150" s="4">
        <v>176873</v>
      </c>
      <c r="I3150" s="5" t="s">
        <v>3932</v>
      </c>
      <c r="J3150" s="15">
        <v>45320</v>
      </c>
      <c r="K3150" s="24">
        <v>1329904590</v>
      </c>
      <c r="L3150" s="15">
        <v>45328</v>
      </c>
      <c r="M3150" s="15">
        <v>45351</v>
      </c>
      <c r="N3150" s="26">
        <v>1</v>
      </c>
      <c r="O3150" s="26">
        <f>VLOOKUP(D3150,quash!A$2:$I$7791,9,FALSE)</f>
        <v>3</v>
      </c>
      <c r="P3150" s="7">
        <v>10000</v>
      </c>
      <c r="Q3150" s="26">
        <v>110</v>
      </c>
      <c r="R3150" s="19">
        <v>3.3220596517330399E-2</v>
      </c>
      <c r="S3150" s="26">
        <v>16</v>
      </c>
      <c r="T3150" s="8">
        <v>8000</v>
      </c>
      <c r="U3150" s="4">
        <v>142</v>
      </c>
      <c r="V3150" s="10">
        <v>2013.74</v>
      </c>
      <c r="W3150" s="14" t="s">
        <v>5281</v>
      </c>
      <c r="X3150" s="18">
        <v>1</v>
      </c>
      <c r="Y3150" s="9">
        <v>8000</v>
      </c>
      <c r="Z3150" s="19">
        <f t="shared" si="813"/>
        <v>0</v>
      </c>
      <c r="AA3150" s="25">
        <v>2013.74</v>
      </c>
      <c r="AB3150" s="30">
        <f t="shared" si="814"/>
        <v>141000</v>
      </c>
      <c r="AC3150" s="30">
        <f t="shared" ref="AC3150:AC3181" si="824">$T3150/AB3150</f>
        <v>5.6737588652482268E-2</v>
      </c>
      <c r="AD3150" s="31">
        <f t="shared" ref="AD3150:AD3181" si="825">AC3150*$Q3150</f>
        <v>6.2411347517730498</v>
      </c>
      <c r="AE3150" s="31">
        <f t="shared" ref="AE3150:AE3181" si="826">AC3150*$U3150</f>
        <v>8.0567375886524815</v>
      </c>
      <c r="AG3150" s="30">
        <f t="shared" si="815"/>
        <v>778000</v>
      </c>
      <c r="AH3150" s="30">
        <f t="shared" si="821"/>
        <v>1.0282776349614395E-2</v>
      </c>
      <c r="AI3150" s="31">
        <f t="shared" si="822"/>
        <v>1.1311053984575834</v>
      </c>
      <c r="AJ3150" s="31">
        <f t="shared" si="823"/>
        <v>1.4601542416452442</v>
      </c>
      <c r="AK3150" s="30">
        <f>IF(W3150="si",($S3150*'COSTOS DE CREDITOS'!$C$27)/DATA!$G3150,"")</f>
        <v>65.906835757745824</v>
      </c>
      <c r="AL3150" s="90">
        <f>IF(W3150="si",'COSTOS DE CREDITOS'!$C$35,"")</f>
        <v>20.421138461538462</v>
      </c>
      <c r="AM3150" s="30">
        <f t="shared" si="816"/>
        <v>492.30769230769232</v>
      </c>
      <c r="AN3150" s="30">
        <f t="shared" si="817"/>
        <v>0</v>
      </c>
      <c r="AO3150" s="30">
        <f t="shared" si="818"/>
        <v>578.63566652697659</v>
      </c>
      <c r="AP3150" s="30">
        <f t="shared" si="819"/>
        <v>1435.1043334730234</v>
      </c>
      <c r="AQ3150" s="19">
        <f t="shared" si="820"/>
        <v>0.71265621851531147</v>
      </c>
    </row>
    <row r="3151" spans="1:43" x14ac:dyDescent="0.2">
      <c r="A3151" s="23" t="s">
        <v>5665</v>
      </c>
      <c r="B3151" s="6" t="s">
        <v>5678</v>
      </c>
      <c r="C3151" s="6" t="s">
        <v>5670</v>
      </c>
      <c r="D3151" s="4">
        <v>176348</v>
      </c>
      <c r="E3151" s="4">
        <v>176870</v>
      </c>
      <c r="F3151" s="5" t="s">
        <v>3929</v>
      </c>
      <c r="G3151" s="2">
        <v>5</v>
      </c>
      <c r="H3151" s="4">
        <v>176874</v>
      </c>
      <c r="I3151" s="5" t="s">
        <v>3933</v>
      </c>
      <c r="J3151" s="15">
        <v>45327</v>
      </c>
      <c r="K3151" s="24">
        <v>1329900406</v>
      </c>
      <c r="L3151" s="15">
        <v>45328</v>
      </c>
      <c r="M3151" s="15">
        <v>45351</v>
      </c>
      <c r="N3151" s="26">
        <v>1</v>
      </c>
      <c r="O3151" s="26">
        <f>VLOOKUP(D3151,quash!A$2:$I$7791,9,FALSE)</f>
        <v>5</v>
      </c>
      <c r="P3151" s="7">
        <v>10000</v>
      </c>
      <c r="Q3151" s="26">
        <v>110</v>
      </c>
      <c r="R3151" s="19">
        <v>3.3220596517330399E-2</v>
      </c>
      <c r="S3151" s="26">
        <v>16</v>
      </c>
      <c r="T3151" s="8">
        <v>5000</v>
      </c>
      <c r="U3151" s="4">
        <v>147</v>
      </c>
      <c r="V3151" s="10">
        <v>1303.3399999999999</v>
      </c>
      <c r="W3151" s="14" t="s">
        <v>5281</v>
      </c>
      <c r="X3151" s="18">
        <v>1</v>
      </c>
      <c r="Y3151" s="9">
        <v>5000</v>
      </c>
      <c r="Z3151" s="19">
        <f t="shared" si="813"/>
        <v>0</v>
      </c>
      <c r="AA3151" s="25">
        <v>1303.3399999999999</v>
      </c>
      <c r="AB3151" s="30">
        <f t="shared" si="814"/>
        <v>31000</v>
      </c>
      <c r="AC3151" s="30">
        <f t="shared" si="824"/>
        <v>0.16129032258064516</v>
      </c>
      <c r="AD3151" s="31">
        <f t="shared" si="825"/>
        <v>17.741935483870968</v>
      </c>
      <c r="AE3151" s="31">
        <f t="shared" si="826"/>
        <v>23.709677419354836</v>
      </c>
      <c r="AG3151" s="30">
        <f t="shared" si="815"/>
        <v>352000</v>
      </c>
      <c r="AH3151" s="30">
        <f t="shared" si="821"/>
        <v>1.4204545454545454E-2</v>
      </c>
      <c r="AI3151" s="31">
        <f t="shared" si="822"/>
        <v>1.5625</v>
      </c>
      <c r="AJ3151" s="31">
        <f t="shared" si="823"/>
        <v>2.0880681818181817</v>
      </c>
      <c r="AK3151" s="30">
        <f>IF(W3151="si",($S3151*'COSTOS DE CREDITOS'!$C$27)/DATA!$G3151,"")</f>
        <v>65.906835757745824</v>
      </c>
      <c r="AL3151" s="90">
        <f>IF(W3151="si",'COSTOS DE CREDITOS'!$C$35,"")</f>
        <v>20.421138461538462</v>
      </c>
      <c r="AM3151" s="30">
        <f t="shared" si="816"/>
        <v>307.69230769230774</v>
      </c>
      <c r="AN3151" s="30">
        <f t="shared" si="817"/>
        <v>0</v>
      </c>
      <c r="AO3151" s="30">
        <f t="shared" si="818"/>
        <v>394.02028191159201</v>
      </c>
      <c r="AP3151" s="30">
        <f t="shared" si="819"/>
        <v>909.31971808840785</v>
      </c>
      <c r="AQ3151" s="19">
        <f t="shared" si="820"/>
        <v>0.69768419452208008</v>
      </c>
    </row>
    <row r="3152" spans="1:43" x14ac:dyDescent="0.2">
      <c r="A3152" s="23" t="s">
        <v>5665</v>
      </c>
      <c r="B3152" s="6" t="s">
        <v>5678</v>
      </c>
      <c r="C3152" s="6" t="s">
        <v>5670</v>
      </c>
      <c r="D3152" s="4">
        <v>176346</v>
      </c>
      <c r="E3152" s="4">
        <v>176870</v>
      </c>
      <c r="F3152" s="5" t="s">
        <v>3929</v>
      </c>
      <c r="G3152" s="2">
        <v>5</v>
      </c>
      <c r="H3152" s="4">
        <v>176875</v>
      </c>
      <c r="I3152" s="5" t="s">
        <v>3934</v>
      </c>
      <c r="J3152" s="15">
        <v>45320</v>
      </c>
      <c r="K3152" s="24">
        <v>1329896118</v>
      </c>
      <c r="L3152" s="15">
        <v>45328</v>
      </c>
      <c r="M3152" s="15">
        <v>45351</v>
      </c>
      <c r="N3152" s="26">
        <v>1</v>
      </c>
      <c r="O3152" s="26">
        <f>VLOOKUP(D3152,quash!A$2:$I$7791,9,FALSE)</f>
        <v>3</v>
      </c>
      <c r="P3152" s="7">
        <v>10000</v>
      </c>
      <c r="Q3152" s="26">
        <v>100</v>
      </c>
      <c r="R3152" s="19">
        <v>1.82981294070719E-2</v>
      </c>
      <c r="S3152" s="26">
        <v>16</v>
      </c>
      <c r="T3152" s="8">
        <v>7000</v>
      </c>
      <c r="U3152" s="4">
        <v>142</v>
      </c>
      <c r="V3152" s="10">
        <v>1758.65</v>
      </c>
      <c r="W3152" s="14" t="s">
        <v>5281</v>
      </c>
      <c r="X3152" s="18">
        <v>1</v>
      </c>
      <c r="Y3152" s="9">
        <v>7000</v>
      </c>
      <c r="Z3152" s="19">
        <f t="shared" si="813"/>
        <v>0</v>
      </c>
      <c r="AA3152" s="25">
        <v>1758.65</v>
      </c>
      <c r="AB3152" s="30">
        <f t="shared" si="814"/>
        <v>141000</v>
      </c>
      <c r="AC3152" s="30">
        <f t="shared" si="824"/>
        <v>4.9645390070921988E-2</v>
      </c>
      <c r="AD3152" s="31">
        <f t="shared" si="825"/>
        <v>4.9645390070921991</v>
      </c>
      <c r="AE3152" s="31">
        <f t="shared" si="826"/>
        <v>7.0496453900709222</v>
      </c>
      <c r="AG3152" s="30">
        <f t="shared" si="815"/>
        <v>778000</v>
      </c>
      <c r="AH3152" s="30">
        <f t="shared" si="821"/>
        <v>8.9974293059125968E-3</v>
      </c>
      <c r="AI3152" s="31">
        <f t="shared" si="822"/>
        <v>0.89974293059125965</v>
      </c>
      <c r="AJ3152" s="31">
        <f t="shared" si="823"/>
        <v>1.2776349614395888</v>
      </c>
      <c r="AK3152" s="30">
        <f>IF(W3152="si",($S3152*'COSTOS DE CREDITOS'!$C$27)/DATA!$G3152,"")</f>
        <v>65.906835757745824</v>
      </c>
      <c r="AL3152" s="90">
        <f>IF(W3152="si",'COSTOS DE CREDITOS'!$C$35,"")</f>
        <v>20.421138461538462</v>
      </c>
      <c r="AM3152" s="30">
        <f t="shared" si="816"/>
        <v>430.76923076923077</v>
      </c>
      <c r="AN3152" s="30">
        <f t="shared" si="817"/>
        <v>0</v>
      </c>
      <c r="AO3152" s="30">
        <f t="shared" si="818"/>
        <v>517.09720498851505</v>
      </c>
      <c r="AP3152" s="30">
        <f t="shared" si="819"/>
        <v>1241.5527950114852</v>
      </c>
      <c r="AQ3152" s="19">
        <f t="shared" si="820"/>
        <v>0.70596923493104657</v>
      </c>
    </row>
    <row r="3153" spans="1:43" x14ac:dyDescent="0.2">
      <c r="A3153" s="23" t="s">
        <v>5665</v>
      </c>
      <c r="B3153" s="6" t="s">
        <v>5668</v>
      </c>
      <c r="C3153" s="6" t="s">
        <v>5667</v>
      </c>
      <c r="D3153" s="4">
        <v>177246</v>
      </c>
      <c r="E3153" s="4">
        <v>177269</v>
      </c>
      <c r="F3153" s="5" t="s">
        <v>961</v>
      </c>
      <c r="G3153" s="2">
        <v>6</v>
      </c>
      <c r="H3153" s="4">
        <v>177278</v>
      </c>
      <c r="I3153" s="5" t="s">
        <v>3935</v>
      </c>
      <c r="J3153" s="15">
        <v>45331</v>
      </c>
      <c r="K3153" s="24">
        <v>1337032888</v>
      </c>
      <c r="L3153" s="15">
        <v>45334</v>
      </c>
      <c r="M3153" s="15">
        <v>45351</v>
      </c>
      <c r="N3153" s="26">
        <v>1</v>
      </c>
      <c r="O3153" s="26">
        <f>VLOOKUP(D3153,quash!A$2:$I$7791,9,FALSE)</f>
        <v>1</v>
      </c>
      <c r="P3153" s="7">
        <v>10000</v>
      </c>
      <c r="Q3153" s="26">
        <v>110</v>
      </c>
      <c r="R3153" s="19">
        <v>3.3741050530766099E-2</v>
      </c>
      <c r="S3153" s="26">
        <v>16</v>
      </c>
      <c r="T3153" s="8">
        <v>8000</v>
      </c>
      <c r="U3153" s="4">
        <v>142</v>
      </c>
      <c r="V3153" s="10">
        <v>2013.74</v>
      </c>
      <c r="W3153" s="14" t="s">
        <v>5282</v>
      </c>
      <c r="X3153" s="18"/>
      <c r="Y3153" s="9"/>
      <c r="Z3153" s="19"/>
      <c r="AA3153" s="19"/>
      <c r="AB3153" s="30">
        <f t="shared" si="814"/>
        <v>280000</v>
      </c>
      <c r="AC3153" s="30">
        <f t="shared" si="824"/>
        <v>2.8571428571428571E-2</v>
      </c>
      <c r="AD3153" s="31">
        <f t="shared" si="825"/>
        <v>3.1428571428571428</v>
      </c>
      <c r="AE3153" s="31">
        <f t="shared" si="826"/>
        <v>4.0571428571428569</v>
      </c>
      <c r="AG3153" s="30">
        <f t="shared" si="815"/>
        <v>2427000</v>
      </c>
      <c r="AH3153" s="30">
        <f t="shared" si="821"/>
        <v>3.296250515039143E-3</v>
      </c>
      <c r="AI3153" s="31">
        <f t="shared" si="822"/>
        <v>0.36258755665430575</v>
      </c>
      <c r="AJ3153" s="31">
        <f t="shared" si="823"/>
        <v>0.4680675731355583</v>
      </c>
      <c r="AK3153" s="30" t="str">
        <f>IF(W3153="si",($S3153*'COSTOS DE CREDITOS'!$C$27)/DATA!$G3153,"")</f>
        <v/>
      </c>
      <c r="AL3153" s="90" t="str">
        <f>IF(W3153="si",'COSTOS DE CREDITOS'!$C$35,"")</f>
        <v/>
      </c>
      <c r="AM3153" s="30" t="str">
        <f t="shared" si="816"/>
        <v/>
      </c>
      <c r="AN3153" s="30" t="str">
        <f t="shared" si="817"/>
        <v/>
      </c>
      <c r="AO3153" s="30">
        <f t="shared" si="818"/>
        <v>0</v>
      </c>
      <c r="AP3153" s="30">
        <f t="shared" si="819"/>
        <v>0</v>
      </c>
      <c r="AQ3153" s="19" t="str">
        <f t="shared" si="820"/>
        <v/>
      </c>
    </row>
    <row r="3154" spans="1:43" x14ac:dyDescent="0.2">
      <c r="A3154" s="23" t="s">
        <v>5665</v>
      </c>
      <c r="B3154" s="6" t="s">
        <v>5674</v>
      </c>
      <c r="C3154" s="6" t="s">
        <v>5670</v>
      </c>
      <c r="D3154" s="4">
        <v>177094</v>
      </c>
      <c r="E3154" s="4">
        <v>177355</v>
      </c>
      <c r="F3154" s="5" t="s">
        <v>3193</v>
      </c>
      <c r="G3154" s="2">
        <v>5</v>
      </c>
      <c r="H3154" s="4">
        <v>177372</v>
      </c>
      <c r="I3154" s="5" t="s">
        <v>3936</v>
      </c>
      <c r="J3154" s="15">
        <v>45330</v>
      </c>
      <c r="K3154" s="24">
        <v>1336356495</v>
      </c>
      <c r="L3154" s="15">
        <v>45335</v>
      </c>
      <c r="M3154" s="15">
        <v>45351</v>
      </c>
      <c r="N3154" s="26">
        <v>1</v>
      </c>
      <c r="O3154" s="26">
        <f>VLOOKUP(D3154,quash!A$2:$I$7791,9,FALSE)</f>
        <v>3</v>
      </c>
      <c r="P3154" s="7">
        <v>6000</v>
      </c>
      <c r="Q3154" s="26">
        <v>115</v>
      </c>
      <c r="R3154" s="19">
        <v>5.9818464604665163E-3</v>
      </c>
      <c r="S3154" s="26">
        <v>16</v>
      </c>
      <c r="T3154" s="8">
        <v>6000</v>
      </c>
      <c r="U3154" s="4">
        <v>147</v>
      </c>
      <c r="V3154" s="10">
        <v>1558.57</v>
      </c>
      <c r="W3154" s="14" t="s">
        <v>5282</v>
      </c>
      <c r="X3154" s="18"/>
      <c r="Y3154" s="9"/>
      <c r="Z3154" s="19"/>
      <c r="AA3154" s="19"/>
      <c r="AB3154" s="30">
        <f t="shared" si="814"/>
        <v>141000</v>
      </c>
      <c r="AC3154" s="30">
        <f t="shared" si="824"/>
        <v>4.2553191489361701E-2</v>
      </c>
      <c r="AD3154" s="31">
        <f t="shared" si="825"/>
        <v>4.8936170212765955</v>
      </c>
      <c r="AE3154" s="31">
        <f t="shared" si="826"/>
        <v>6.2553191489361701</v>
      </c>
      <c r="AG3154" s="30">
        <f t="shared" si="815"/>
        <v>778000</v>
      </c>
      <c r="AH3154" s="30">
        <f t="shared" si="821"/>
        <v>7.7120822622107968E-3</v>
      </c>
      <c r="AI3154" s="31">
        <f t="shared" si="822"/>
        <v>0.88688946015424164</v>
      </c>
      <c r="AJ3154" s="31">
        <f t="shared" si="823"/>
        <v>1.1336760925449871</v>
      </c>
      <c r="AK3154" s="30" t="str">
        <f>IF(W3154="si",($S3154*'COSTOS DE CREDITOS'!$C$27)/DATA!$G3154,"")</f>
        <v/>
      </c>
      <c r="AL3154" s="90" t="str">
        <f>IF(W3154="si",'COSTOS DE CREDITOS'!$C$35,"")</f>
        <v/>
      </c>
      <c r="AM3154" s="30" t="str">
        <f t="shared" si="816"/>
        <v/>
      </c>
      <c r="AN3154" s="30" t="str">
        <f t="shared" si="817"/>
        <v/>
      </c>
      <c r="AO3154" s="30">
        <f t="shared" si="818"/>
        <v>0</v>
      </c>
      <c r="AP3154" s="30">
        <f t="shared" si="819"/>
        <v>0</v>
      </c>
      <c r="AQ3154" s="19" t="str">
        <f t="shared" si="820"/>
        <v/>
      </c>
    </row>
    <row r="3155" spans="1:43" x14ac:dyDescent="0.2">
      <c r="A3155" s="23" t="s">
        <v>5665</v>
      </c>
      <c r="B3155" s="6" t="s">
        <v>5674</v>
      </c>
      <c r="C3155" s="6" t="s">
        <v>5670</v>
      </c>
      <c r="D3155" s="4">
        <v>176967</v>
      </c>
      <c r="E3155" s="4">
        <v>177355</v>
      </c>
      <c r="F3155" s="5" t="s">
        <v>3193</v>
      </c>
      <c r="G3155" s="2">
        <v>5</v>
      </c>
      <c r="H3155" s="4">
        <v>177373</v>
      </c>
      <c r="I3155" s="5" t="s">
        <v>3937</v>
      </c>
      <c r="J3155" s="15">
        <v>45329</v>
      </c>
      <c r="K3155" s="24">
        <v>1335523990</v>
      </c>
      <c r="L3155" s="15">
        <v>45335</v>
      </c>
      <c r="M3155" s="15">
        <v>45351</v>
      </c>
      <c r="N3155" s="26">
        <v>1</v>
      </c>
      <c r="O3155" s="26">
        <f>VLOOKUP(D3155,quash!A$2:$I$7791,9,FALSE)</f>
        <v>1</v>
      </c>
      <c r="P3155" s="7">
        <v>8000</v>
      </c>
      <c r="Q3155" s="26">
        <v>137</v>
      </c>
      <c r="R3155" s="19">
        <v>3.9770556926914676E-2</v>
      </c>
      <c r="S3155" s="26">
        <v>16</v>
      </c>
      <c r="T3155" s="8">
        <v>6000</v>
      </c>
      <c r="U3155" s="4">
        <v>147</v>
      </c>
      <c r="V3155" s="10">
        <v>1558.57</v>
      </c>
      <c r="W3155" s="14" t="s">
        <v>5282</v>
      </c>
      <c r="X3155" s="18"/>
      <c r="Y3155" s="9"/>
      <c r="Z3155" s="19"/>
      <c r="AA3155" s="19"/>
      <c r="AB3155" s="30">
        <f t="shared" si="814"/>
        <v>280000</v>
      </c>
      <c r="AC3155" s="30">
        <f t="shared" si="824"/>
        <v>2.1428571428571429E-2</v>
      </c>
      <c r="AD3155" s="31">
        <f t="shared" si="825"/>
        <v>2.9357142857142859</v>
      </c>
      <c r="AE3155" s="31">
        <f t="shared" si="826"/>
        <v>3.15</v>
      </c>
      <c r="AG3155" s="30">
        <f t="shared" si="815"/>
        <v>2427000</v>
      </c>
      <c r="AH3155" s="30">
        <f t="shared" si="821"/>
        <v>2.472187886279357E-3</v>
      </c>
      <c r="AI3155" s="31">
        <f t="shared" si="822"/>
        <v>0.33868974042027189</v>
      </c>
      <c r="AJ3155" s="31">
        <f t="shared" si="823"/>
        <v>0.36341161928306548</v>
      </c>
      <c r="AK3155" s="30" t="str">
        <f>IF(W3155="si",($S3155*'COSTOS DE CREDITOS'!$C$27)/DATA!$G3155,"")</f>
        <v/>
      </c>
      <c r="AL3155" s="90" t="str">
        <f>IF(W3155="si",'COSTOS DE CREDITOS'!$C$35,"")</f>
        <v/>
      </c>
      <c r="AM3155" s="30" t="str">
        <f t="shared" si="816"/>
        <v/>
      </c>
      <c r="AN3155" s="30" t="str">
        <f t="shared" si="817"/>
        <v/>
      </c>
      <c r="AO3155" s="30">
        <f t="shared" si="818"/>
        <v>0</v>
      </c>
      <c r="AP3155" s="30">
        <f t="shared" si="819"/>
        <v>0</v>
      </c>
      <c r="AQ3155" s="19" t="str">
        <f t="shared" si="820"/>
        <v/>
      </c>
    </row>
    <row r="3156" spans="1:43" x14ac:dyDescent="0.2">
      <c r="A3156" s="23" t="s">
        <v>5665</v>
      </c>
      <c r="B3156" s="6" t="s">
        <v>5674</v>
      </c>
      <c r="C3156" s="6" t="s">
        <v>5670</v>
      </c>
      <c r="D3156" s="4">
        <v>177092</v>
      </c>
      <c r="E3156" s="4">
        <v>177355</v>
      </c>
      <c r="F3156" s="5" t="s">
        <v>3193</v>
      </c>
      <c r="G3156" s="2">
        <v>5</v>
      </c>
      <c r="H3156" s="4">
        <v>177374</v>
      </c>
      <c r="I3156" s="5" t="s">
        <v>3938</v>
      </c>
      <c r="J3156" s="15">
        <v>45330</v>
      </c>
      <c r="K3156" s="24">
        <v>1336348458</v>
      </c>
      <c r="L3156" s="15">
        <v>45335</v>
      </c>
      <c r="M3156" s="15">
        <v>45351</v>
      </c>
      <c r="N3156" s="26">
        <v>1</v>
      </c>
      <c r="O3156" s="26">
        <f>VLOOKUP(D3156,quash!A$2:$I$7791,9,FALSE)</f>
        <v>2</v>
      </c>
      <c r="P3156" s="7">
        <v>6000</v>
      </c>
      <c r="Q3156" s="26">
        <v>115</v>
      </c>
      <c r="R3156" s="19">
        <v>3.3220596517330447E-2</v>
      </c>
      <c r="S3156" s="26">
        <v>16</v>
      </c>
      <c r="T3156" s="8">
        <v>6000</v>
      </c>
      <c r="U3156" s="4">
        <v>147</v>
      </c>
      <c r="V3156" s="10">
        <v>1558.57</v>
      </c>
      <c r="W3156" s="14" t="s">
        <v>5282</v>
      </c>
      <c r="X3156" s="18"/>
      <c r="Y3156" s="9"/>
      <c r="Z3156" s="19"/>
      <c r="AA3156" s="19"/>
      <c r="AB3156" s="30">
        <f t="shared" si="814"/>
        <v>311000</v>
      </c>
      <c r="AC3156" s="30">
        <f t="shared" si="824"/>
        <v>1.9292604501607719E-2</v>
      </c>
      <c r="AD3156" s="31">
        <f t="shared" si="825"/>
        <v>2.2186495176848875</v>
      </c>
      <c r="AE3156" s="31">
        <f t="shared" si="826"/>
        <v>2.8360128617363345</v>
      </c>
      <c r="AG3156" s="30">
        <f t="shared" si="815"/>
        <v>1695000</v>
      </c>
      <c r="AH3156" s="30">
        <f t="shared" si="821"/>
        <v>3.5398230088495575E-3</v>
      </c>
      <c r="AI3156" s="31">
        <f t="shared" si="822"/>
        <v>0.40707964601769908</v>
      </c>
      <c r="AJ3156" s="31">
        <f t="shared" si="823"/>
        <v>0.52035398230088492</v>
      </c>
      <c r="AK3156" s="30" t="str">
        <f>IF(W3156="si",($S3156*'COSTOS DE CREDITOS'!$C$27)/DATA!$G3156,"")</f>
        <v/>
      </c>
      <c r="AL3156" s="90" t="str">
        <f>IF(W3156="si",'COSTOS DE CREDITOS'!$C$35,"")</f>
        <v/>
      </c>
      <c r="AM3156" s="30" t="str">
        <f t="shared" si="816"/>
        <v/>
      </c>
      <c r="AN3156" s="30" t="str">
        <f t="shared" si="817"/>
        <v/>
      </c>
      <c r="AO3156" s="30">
        <f t="shared" si="818"/>
        <v>0</v>
      </c>
      <c r="AP3156" s="30">
        <f t="shared" si="819"/>
        <v>0</v>
      </c>
      <c r="AQ3156" s="19" t="str">
        <f t="shared" si="820"/>
        <v/>
      </c>
    </row>
    <row r="3157" spans="1:43" x14ac:dyDescent="0.2">
      <c r="A3157" s="23" t="s">
        <v>5665</v>
      </c>
      <c r="B3157" s="6" t="s">
        <v>5669</v>
      </c>
      <c r="C3157" s="6" t="s">
        <v>5670</v>
      </c>
      <c r="D3157" s="4">
        <v>176689</v>
      </c>
      <c r="E3157" s="4">
        <v>177409</v>
      </c>
      <c r="F3157" s="5" t="s">
        <v>3939</v>
      </c>
      <c r="G3157" s="2">
        <v>5</v>
      </c>
      <c r="H3157" s="4">
        <v>177410</v>
      </c>
      <c r="I3157" s="5" t="s">
        <v>3940</v>
      </c>
      <c r="J3157" s="15">
        <v>45323</v>
      </c>
      <c r="K3157" s="24">
        <v>1332296097</v>
      </c>
      <c r="L3157" s="15">
        <v>45335</v>
      </c>
      <c r="M3157" s="15">
        <v>45351</v>
      </c>
      <c r="N3157" s="26">
        <v>1</v>
      </c>
      <c r="O3157" s="26">
        <f>VLOOKUP(D3157,quash!A$2:$I$7791,9,FALSE)</f>
        <v>3</v>
      </c>
      <c r="P3157" s="7">
        <v>10000</v>
      </c>
      <c r="Q3157" s="26">
        <v>127</v>
      </c>
      <c r="R3157" s="19">
        <v>5.24391097594855E-2</v>
      </c>
      <c r="S3157" s="26">
        <v>16</v>
      </c>
      <c r="T3157" s="8">
        <v>8000</v>
      </c>
      <c r="U3157" s="4">
        <v>142</v>
      </c>
      <c r="V3157" s="10">
        <v>2013.74</v>
      </c>
      <c r="W3157" s="14" t="s">
        <v>5282</v>
      </c>
      <c r="X3157" s="18"/>
      <c r="Y3157" s="9"/>
      <c r="Z3157" s="19"/>
      <c r="AA3157" s="19"/>
      <c r="AB3157" s="30">
        <f t="shared" si="814"/>
        <v>141000</v>
      </c>
      <c r="AC3157" s="30">
        <f t="shared" si="824"/>
        <v>5.6737588652482268E-2</v>
      </c>
      <c r="AD3157" s="31">
        <f t="shared" si="825"/>
        <v>7.205673758865248</v>
      </c>
      <c r="AE3157" s="31">
        <f t="shared" si="826"/>
        <v>8.0567375886524815</v>
      </c>
      <c r="AG3157" s="30">
        <f t="shared" si="815"/>
        <v>778000</v>
      </c>
      <c r="AH3157" s="30">
        <f t="shared" si="821"/>
        <v>1.0282776349614395E-2</v>
      </c>
      <c r="AI3157" s="31">
        <f t="shared" si="822"/>
        <v>1.3059125964010281</v>
      </c>
      <c r="AJ3157" s="31">
        <f t="shared" si="823"/>
        <v>1.4601542416452442</v>
      </c>
      <c r="AK3157" s="30" t="str">
        <f>IF(W3157="si",($S3157*'COSTOS DE CREDITOS'!$C$27)/DATA!$G3157,"")</f>
        <v/>
      </c>
      <c r="AL3157" s="90" t="str">
        <f>IF(W3157="si",'COSTOS DE CREDITOS'!$C$35,"")</f>
        <v/>
      </c>
      <c r="AM3157" s="30" t="str">
        <f t="shared" si="816"/>
        <v/>
      </c>
      <c r="AN3157" s="30" t="str">
        <f t="shared" si="817"/>
        <v/>
      </c>
      <c r="AO3157" s="30">
        <f t="shared" si="818"/>
        <v>0</v>
      </c>
      <c r="AP3157" s="30">
        <f t="shared" si="819"/>
        <v>0</v>
      </c>
      <c r="AQ3157" s="19" t="str">
        <f t="shared" si="820"/>
        <v/>
      </c>
    </row>
    <row r="3158" spans="1:43" x14ac:dyDescent="0.2">
      <c r="A3158" s="23" t="s">
        <v>5665</v>
      </c>
      <c r="B3158" s="6" t="s">
        <v>5669</v>
      </c>
      <c r="C3158" s="6" t="s">
        <v>5670</v>
      </c>
      <c r="D3158" s="4">
        <v>176789</v>
      </c>
      <c r="E3158" s="4">
        <v>177409</v>
      </c>
      <c r="F3158" s="5" t="s">
        <v>3939</v>
      </c>
      <c r="G3158" s="2">
        <v>5</v>
      </c>
      <c r="H3158" s="4">
        <v>177411</v>
      </c>
      <c r="I3158" s="5" t="s">
        <v>3941</v>
      </c>
      <c r="J3158" s="15">
        <v>45330</v>
      </c>
      <c r="K3158" s="24">
        <v>1333521651</v>
      </c>
      <c r="L3158" s="15">
        <v>45335</v>
      </c>
      <c r="M3158" s="15">
        <v>45351</v>
      </c>
      <c r="N3158" s="26">
        <v>1</v>
      </c>
      <c r="O3158" s="26">
        <f>VLOOKUP(D3158,quash!A$2:$I$7791,9,FALSE)</f>
        <v>4</v>
      </c>
      <c r="P3158" s="7">
        <v>10000</v>
      </c>
      <c r="Q3158" s="26">
        <v>110</v>
      </c>
      <c r="R3158" s="19">
        <v>3.3741050530766099E-2</v>
      </c>
      <c r="S3158" s="26">
        <v>16</v>
      </c>
      <c r="T3158" s="8">
        <v>6000</v>
      </c>
      <c r="U3158" s="4">
        <v>142</v>
      </c>
      <c r="V3158" s="10">
        <v>1503.37</v>
      </c>
      <c r="W3158" s="14" t="s">
        <v>5282</v>
      </c>
      <c r="X3158" s="18"/>
      <c r="Y3158" s="9"/>
      <c r="Z3158" s="19"/>
      <c r="AA3158" s="19"/>
      <c r="AB3158" s="30">
        <f t="shared" si="814"/>
        <v>117000</v>
      </c>
      <c r="AC3158" s="30">
        <f t="shared" si="824"/>
        <v>5.128205128205128E-2</v>
      </c>
      <c r="AD3158" s="31">
        <f t="shared" si="825"/>
        <v>5.6410256410256405</v>
      </c>
      <c r="AE3158" s="31">
        <f t="shared" si="826"/>
        <v>7.2820512820512819</v>
      </c>
      <c r="AG3158" s="30">
        <f t="shared" si="815"/>
        <v>927000</v>
      </c>
      <c r="AH3158" s="30">
        <f t="shared" si="821"/>
        <v>6.4724919093851136E-3</v>
      </c>
      <c r="AI3158" s="31">
        <f t="shared" si="822"/>
        <v>0.71197411003236244</v>
      </c>
      <c r="AJ3158" s="31">
        <f t="shared" si="823"/>
        <v>0.91909385113268616</v>
      </c>
      <c r="AK3158" s="30" t="str">
        <f>IF(W3158="si",($S3158*'COSTOS DE CREDITOS'!$C$27)/DATA!$G3158,"")</f>
        <v/>
      </c>
      <c r="AL3158" s="90" t="str">
        <f>IF(W3158="si",'COSTOS DE CREDITOS'!$C$35,"")</f>
        <v/>
      </c>
      <c r="AM3158" s="30" t="str">
        <f t="shared" si="816"/>
        <v/>
      </c>
      <c r="AN3158" s="30" t="str">
        <f t="shared" si="817"/>
        <v/>
      </c>
      <c r="AO3158" s="30">
        <f t="shared" si="818"/>
        <v>0</v>
      </c>
      <c r="AP3158" s="30">
        <f t="shared" si="819"/>
        <v>0</v>
      </c>
      <c r="AQ3158" s="19" t="str">
        <f t="shared" si="820"/>
        <v/>
      </c>
    </row>
    <row r="3159" spans="1:43" x14ac:dyDescent="0.2">
      <c r="A3159" s="23" t="s">
        <v>5665</v>
      </c>
      <c r="B3159" s="6" t="s">
        <v>5669</v>
      </c>
      <c r="C3159" s="6" t="s">
        <v>5670</v>
      </c>
      <c r="D3159" s="4">
        <v>176688</v>
      </c>
      <c r="E3159" s="4">
        <v>177409</v>
      </c>
      <c r="F3159" s="5" t="s">
        <v>3939</v>
      </c>
      <c r="G3159" s="2">
        <v>5</v>
      </c>
      <c r="H3159" s="4">
        <v>177412</v>
      </c>
      <c r="I3159" s="5" t="s">
        <v>3942</v>
      </c>
      <c r="J3159" s="15">
        <v>45323</v>
      </c>
      <c r="K3159" s="24">
        <v>1332296153</v>
      </c>
      <c r="L3159" s="15">
        <v>45335</v>
      </c>
      <c r="M3159" s="15">
        <v>45351</v>
      </c>
      <c r="N3159" s="26">
        <v>1</v>
      </c>
      <c r="O3159" s="26">
        <f>VLOOKUP(D3159,quash!A$2:$I$7791,9,FALSE)</f>
        <v>2</v>
      </c>
      <c r="P3159" s="7">
        <v>10000</v>
      </c>
      <c r="Q3159" s="26">
        <v>115</v>
      </c>
      <c r="R3159" s="19">
        <v>3.97705569269148E-2</v>
      </c>
      <c r="S3159" s="26">
        <v>16</v>
      </c>
      <c r="T3159" s="8">
        <v>7000</v>
      </c>
      <c r="U3159" s="4">
        <v>142</v>
      </c>
      <c r="V3159" s="10">
        <v>1758.65</v>
      </c>
      <c r="W3159" s="14" t="s">
        <v>5282</v>
      </c>
      <c r="X3159" s="18"/>
      <c r="Y3159" s="9"/>
      <c r="Z3159" s="19"/>
      <c r="AA3159" s="19"/>
      <c r="AB3159" s="30">
        <f t="shared" si="814"/>
        <v>311000</v>
      </c>
      <c r="AC3159" s="30">
        <f t="shared" si="824"/>
        <v>2.2508038585209004E-2</v>
      </c>
      <c r="AD3159" s="31">
        <f t="shared" si="825"/>
        <v>2.5884244372990355</v>
      </c>
      <c r="AE3159" s="31">
        <f t="shared" si="826"/>
        <v>3.1961414790996785</v>
      </c>
      <c r="AG3159" s="30">
        <f t="shared" si="815"/>
        <v>1695000</v>
      </c>
      <c r="AH3159" s="30">
        <f t="shared" si="821"/>
        <v>4.1297935103244837E-3</v>
      </c>
      <c r="AI3159" s="31">
        <f t="shared" si="822"/>
        <v>0.47492625368731561</v>
      </c>
      <c r="AJ3159" s="31">
        <f t="shared" si="823"/>
        <v>0.58643067846607666</v>
      </c>
      <c r="AK3159" s="30" t="str">
        <f>IF(W3159="si",($S3159*'COSTOS DE CREDITOS'!$C$27)/DATA!$G3159,"")</f>
        <v/>
      </c>
      <c r="AL3159" s="90" t="str">
        <f>IF(W3159="si",'COSTOS DE CREDITOS'!$C$35,"")</f>
        <v/>
      </c>
      <c r="AM3159" s="30" t="str">
        <f t="shared" si="816"/>
        <v/>
      </c>
      <c r="AN3159" s="30" t="str">
        <f t="shared" si="817"/>
        <v/>
      </c>
      <c r="AO3159" s="30">
        <f t="shared" si="818"/>
        <v>0</v>
      </c>
      <c r="AP3159" s="30">
        <f t="shared" si="819"/>
        <v>0</v>
      </c>
      <c r="AQ3159" s="19" t="str">
        <f t="shared" si="820"/>
        <v/>
      </c>
    </row>
    <row r="3160" spans="1:43" x14ac:dyDescent="0.2">
      <c r="A3160" s="23" t="s">
        <v>5665</v>
      </c>
      <c r="B3160" s="6" t="s">
        <v>5669</v>
      </c>
      <c r="C3160" s="6" t="s">
        <v>5670</v>
      </c>
      <c r="D3160" s="4">
        <v>176744</v>
      </c>
      <c r="E3160" s="4">
        <v>177409</v>
      </c>
      <c r="F3160" s="5" t="s">
        <v>3939</v>
      </c>
      <c r="G3160" s="2">
        <v>5</v>
      </c>
      <c r="H3160" s="4">
        <v>177413</v>
      </c>
      <c r="I3160" s="5" t="s">
        <v>3943</v>
      </c>
      <c r="J3160" s="15">
        <v>45324</v>
      </c>
      <c r="K3160" s="24">
        <v>1332859029</v>
      </c>
      <c r="L3160" s="15">
        <v>45336</v>
      </c>
      <c r="M3160" s="15">
        <v>45351</v>
      </c>
      <c r="N3160" s="26">
        <v>1</v>
      </c>
      <c r="O3160" s="26">
        <f>VLOOKUP(D3160,quash!A$2:$I$7791,9,FALSE)</f>
        <v>6</v>
      </c>
      <c r="P3160" s="7">
        <v>10000</v>
      </c>
      <c r="Q3160" s="26">
        <v>127</v>
      </c>
      <c r="R3160" s="19">
        <v>5.24391097594855E-2</v>
      </c>
      <c r="S3160" s="26">
        <v>16</v>
      </c>
      <c r="T3160" s="8">
        <v>7000</v>
      </c>
      <c r="U3160" s="4">
        <v>142</v>
      </c>
      <c r="V3160" s="10">
        <v>1758.65</v>
      </c>
      <c r="W3160" s="14" t="s">
        <v>5282</v>
      </c>
      <c r="X3160" s="18"/>
      <c r="Y3160" s="9"/>
      <c r="Z3160" s="19"/>
      <c r="AA3160" s="19"/>
      <c r="AB3160" s="30">
        <f t="shared" si="814"/>
        <v>25000</v>
      </c>
      <c r="AC3160" s="30">
        <f t="shared" si="824"/>
        <v>0.28000000000000003</v>
      </c>
      <c r="AD3160" s="31">
        <f t="shared" si="825"/>
        <v>35.56</v>
      </c>
      <c r="AE3160" s="31">
        <f t="shared" si="826"/>
        <v>39.760000000000005</v>
      </c>
      <c r="AG3160" s="30">
        <f t="shared" si="815"/>
        <v>288000</v>
      </c>
      <c r="AH3160" s="30">
        <f t="shared" si="821"/>
        <v>2.4305555555555556E-2</v>
      </c>
      <c r="AI3160" s="31">
        <f t="shared" si="822"/>
        <v>3.0868055555555558</v>
      </c>
      <c r="AJ3160" s="31">
        <f t="shared" si="823"/>
        <v>3.4513888888888888</v>
      </c>
      <c r="AK3160" s="30" t="str">
        <f>IF(W3160="si",($S3160*'COSTOS DE CREDITOS'!$C$27)/DATA!$G3160,"")</f>
        <v/>
      </c>
      <c r="AL3160" s="90" t="str">
        <f>IF(W3160="si",'COSTOS DE CREDITOS'!$C$35,"")</f>
        <v/>
      </c>
      <c r="AM3160" s="30" t="str">
        <f t="shared" si="816"/>
        <v/>
      </c>
      <c r="AN3160" s="30" t="str">
        <f t="shared" si="817"/>
        <v/>
      </c>
      <c r="AO3160" s="30">
        <f t="shared" si="818"/>
        <v>0</v>
      </c>
      <c r="AP3160" s="30">
        <f t="shared" si="819"/>
        <v>0</v>
      </c>
      <c r="AQ3160" s="19" t="str">
        <f t="shared" si="820"/>
        <v/>
      </c>
    </row>
    <row r="3161" spans="1:43" x14ac:dyDescent="0.2">
      <c r="A3161" s="23" t="s">
        <v>5665</v>
      </c>
      <c r="B3161" s="6" t="s">
        <v>5669</v>
      </c>
      <c r="C3161" s="6" t="s">
        <v>5670</v>
      </c>
      <c r="D3161" s="4">
        <v>176942</v>
      </c>
      <c r="E3161" s="4">
        <v>177409</v>
      </c>
      <c r="F3161" s="5" t="s">
        <v>3939</v>
      </c>
      <c r="G3161" s="2">
        <v>5</v>
      </c>
      <c r="H3161" s="4">
        <v>177414</v>
      </c>
      <c r="I3161" s="5" t="s">
        <v>3944</v>
      </c>
      <c r="J3161" s="15">
        <v>45328</v>
      </c>
      <c r="K3161" s="24">
        <v>1335247413</v>
      </c>
      <c r="L3161" s="15">
        <v>45336</v>
      </c>
      <c r="M3161" s="15">
        <v>45351</v>
      </c>
      <c r="N3161" s="26">
        <v>1</v>
      </c>
      <c r="O3161" s="26">
        <f>VLOOKUP(D3161,quash!A$2:$I$7791,9,FALSE)</f>
        <v>1</v>
      </c>
      <c r="P3161" s="7">
        <v>10000</v>
      </c>
      <c r="Q3161" s="26">
        <v>127</v>
      </c>
      <c r="R3161" s="19">
        <v>3.9770556926914676E-2</v>
      </c>
      <c r="S3161" s="26">
        <v>16</v>
      </c>
      <c r="T3161" s="8">
        <v>5000</v>
      </c>
      <c r="U3161" s="4">
        <v>147</v>
      </c>
      <c r="V3161" s="10">
        <v>1303.3399999999999</v>
      </c>
      <c r="W3161" s="14" t="s">
        <v>5282</v>
      </c>
      <c r="X3161" s="18"/>
      <c r="Y3161" s="9"/>
      <c r="Z3161" s="19"/>
      <c r="AA3161" s="19"/>
      <c r="AB3161" s="30">
        <f t="shared" si="814"/>
        <v>280000</v>
      </c>
      <c r="AC3161" s="30">
        <f t="shared" si="824"/>
        <v>1.7857142857142856E-2</v>
      </c>
      <c r="AD3161" s="31">
        <f t="shared" si="825"/>
        <v>2.2678571428571428</v>
      </c>
      <c r="AE3161" s="31">
        <f t="shared" si="826"/>
        <v>2.625</v>
      </c>
      <c r="AG3161" s="30">
        <f t="shared" si="815"/>
        <v>2427000</v>
      </c>
      <c r="AH3161" s="30">
        <f t="shared" si="821"/>
        <v>2.0601565718994645E-3</v>
      </c>
      <c r="AI3161" s="31">
        <f t="shared" si="822"/>
        <v>0.261639884631232</v>
      </c>
      <c r="AJ3161" s="31">
        <f t="shared" si="823"/>
        <v>0.30284301606922126</v>
      </c>
      <c r="AK3161" s="30" t="str">
        <f>IF(W3161="si",($S3161*'COSTOS DE CREDITOS'!$C$27)/DATA!$G3161,"")</f>
        <v/>
      </c>
      <c r="AL3161" s="90" t="str">
        <f>IF(W3161="si",'COSTOS DE CREDITOS'!$C$35,"")</f>
        <v/>
      </c>
      <c r="AM3161" s="30" t="str">
        <f t="shared" si="816"/>
        <v/>
      </c>
      <c r="AN3161" s="30" t="str">
        <f t="shared" si="817"/>
        <v/>
      </c>
      <c r="AO3161" s="30">
        <f t="shared" si="818"/>
        <v>0</v>
      </c>
      <c r="AP3161" s="30">
        <f t="shared" si="819"/>
        <v>0</v>
      </c>
      <c r="AQ3161" s="19" t="str">
        <f t="shared" si="820"/>
        <v/>
      </c>
    </row>
    <row r="3162" spans="1:43" x14ac:dyDescent="0.2">
      <c r="A3162" s="23" t="s">
        <v>5665</v>
      </c>
      <c r="B3162" s="6" t="s">
        <v>5666</v>
      </c>
      <c r="C3162" s="6" t="s">
        <v>5667</v>
      </c>
      <c r="D3162" s="4">
        <v>177399</v>
      </c>
      <c r="E3162" s="4">
        <v>177341</v>
      </c>
      <c r="F3162" s="5" t="s">
        <v>951</v>
      </c>
      <c r="G3162" s="2">
        <v>6</v>
      </c>
      <c r="H3162" s="4">
        <v>177491</v>
      </c>
      <c r="I3162" s="5" t="s">
        <v>3945</v>
      </c>
      <c r="J3162" s="15">
        <v>45334</v>
      </c>
      <c r="K3162" s="24">
        <v>1338481867</v>
      </c>
      <c r="L3162" s="15">
        <v>45337</v>
      </c>
      <c r="M3162" s="15">
        <v>45351</v>
      </c>
      <c r="N3162" s="26">
        <v>1</v>
      </c>
      <c r="O3162" s="26" t="e">
        <f>VLOOKUP(D3162,quash!A$2:$I$7791,9,FALSE)</f>
        <v>#N/A</v>
      </c>
      <c r="P3162" s="7">
        <v>10000</v>
      </c>
      <c r="Q3162" s="26">
        <v>132</v>
      </c>
      <c r="R3162" s="19">
        <v>5.8283715876113903E-2</v>
      </c>
      <c r="S3162" s="26">
        <v>16</v>
      </c>
      <c r="T3162" s="8">
        <v>8000</v>
      </c>
      <c r="U3162" s="4">
        <v>142</v>
      </c>
      <c r="V3162" s="10">
        <v>2013.74</v>
      </c>
      <c r="W3162" s="14" t="s">
        <v>5282</v>
      </c>
      <c r="X3162" s="18"/>
      <c r="Y3162" s="9"/>
      <c r="Z3162" s="19"/>
      <c r="AA3162" s="19"/>
      <c r="AB3162" s="30">
        <f t="shared" si="814"/>
        <v>847000</v>
      </c>
      <c r="AC3162" s="30">
        <f t="shared" si="824"/>
        <v>9.4451003541912628E-3</v>
      </c>
      <c r="AD3162" s="31">
        <f t="shared" si="825"/>
        <v>1.2467532467532467</v>
      </c>
      <c r="AE3162" s="31">
        <f t="shared" si="826"/>
        <v>1.3412042502951593</v>
      </c>
      <c r="AG3162" s="30">
        <f t="shared" si="815"/>
        <v>6126000</v>
      </c>
      <c r="AH3162" s="30">
        <f t="shared" si="821"/>
        <v>1.3059092393078681E-3</v>
      </c>
      <c r="AI3162" s="31">
        <f t="shared" si="822"/>
        <v>0.17238001958863858</v>
      </c>
      <c r="AJ3162" s="31">
        <f t="shared" si="823"/>
        <v>0.18543911198171725</v>
      </c>
      <c r="AK3162" s="30" t="str">
        <f>IF(W3162="si",($S3162*'COSTOS DE CREDITOS'!$C$27)/DATA!$G3162,"")</f>
        <v/>
      </c>
      <c r="AL3162" s="90" t="str">
        <f>IF(W3162="si",'COSTOS DE CREDITOS'!$C$35,"")</f>
        <v/>
      </c>
      <c r="AM3162" s="30" t="str">
        <f t="shared" si="816"/>
        <v/>
      </c>
      <c r="AN3162" s="30" t="str">
        <f t="shared" si="817"/>
        <v/>
      </c>
      <c r="AO3162" s="30">
        <f t="shared" si="818"/>
        <v>0</v>
      </c>
      <c r="AP3162" s="30">
        <f t="shared" si="819"/>
        <v>0</v>
      </c>
      <c r="AQ3162" s="19" t="str">
        <f t="shared" si="820"/>
        <v/>
      </c>
    </row>
    <row r="3163" spans="1:43" x14ac:dyDescent="0.2">
      <c r="A3163" s="23" t="s">
        <v>5665</v>
      </c>
      <c r="B3163" s="6" t="s">
        <v>5672</v>
      </c>
      <c r="C3163" s="6" t="s">
        <v>5667</v>
      </c>
      <c r="D3163" s="4">
        <v>177091</v>
      </c>
      <c r="E3163" s="4">
        <v>177228</v>
      </c>
      <c r="F3163" s="5" t="s">
        <v>3946</v>
      </c>
      <c r="G3163" s="2">
        <v>5</v>
      </c>
      <c r="H3163" s="4">
        <v>177351</v>
      </c>
      <c r="I3163" s="5" t="s">
        <v>3947</v>
      </c>
      <c r="J3163" s="15">
        <v>45330</v>
      </c>
      <c r="K3163" s="24">
        <v>1336346295</v>
      </c>
      <c r="L3163" s="15">
        <v>45335</v>
      </c>
      <c r="M3163" s="15">
        <v>45351</v>
      </c>
      <c r="N3163" s="26">
        <v>1</v>
      </c>
      <c r="O3163" s="26" t="e">
        <f>VLOOKUP(D3163,quash!A$2:$I$7791,9,FALSE)</f>
        <v>#N/A</v>
      </c>
      <c r="P3163" s="7">
        <v>8000</v>
      </c>
      <c r="Q3163" s="26">
        <v>138</v>
      </c>
      <c r="R3163" s="19">
        <v>3.9770556926914676E-2</v>
      </c>
      <c r="S3163" s="26">
        <v>16</v>
      </c>
      <c r="T3163" s="8">
        <v>7000</v>
      </c>
      <c r="U3163" s="4">
        <v>142</v>
      </c>
      <c r="V3163" s="10">
        <v>1758.65</v>
      </c>
      <c r="W3163" s="14" t="s">
        <v>5282</v>
      </c>
      <c r="X3163" s="18"/>
      <c r="Y3163" s="9"/>
      <c r="Z3163" s="19"/>
      <c r="AA3163" s="19"/>
      <c r="AB3163" s="30">
        <f t="shared" si="814"/>
        <v>847000</v>
      </c>
      <c r="AC3163" s="30">
        <f t="shared" si="824"/>
        <v>8.2644628099173556E-3</v>
      </c>
      <c r="AD3163" s="31">
        <f t="shared" si="825"/>
        <v>1.140495867768595</v>
      </c>
      <c r="AE3163" s="31">
        <f t="shared" si="826"/>
        <v>1.1735537190082646</v>
      </c>
      <c r="AG3163" s="30">
        <f t="shared" si="815"/>
        <v>6126000</v>
      </c>
      <c r="AH3163" s="30">
        <f t="shared" si="821"/>
        <v>1.1426705843943846E-3</v>
      </c>
      <c r="AI3163" s="31">
        <f t="shared" si="822"/>
        <v>0.15768854064642507</v>
      </c>
      <c r="AJ3163" s="31">
        <f t="shared" si="823"/>
        <v>0.16225922298400261</v>
      </c>
      <c r="AK3163" s="30" t="str">
        <f>IF(W3163="si",($S3163*'COSTOS DE CREDITOS'!$C$27)/DATA!$G3163,"")</f>
        <v/>
      </c>
      <c r="AL3163" s="90" t="str">
        <f>IF(W3163="si",'COSTOS DE CREDITOS'!$C$35,"")</f>
        <v/>
      </c>
      <c r="AM3163" s="30" t="str">
        <f t="shared" si="816"/>
        <v/>
      </c>
      <c r="AN3163" s="30" t="str">
        <f t="shared" si="817"/>
        <v/>
      </c>
      <c r="AO3163" s="30">
        <f t="shared" si="818"/>
        <v>0</v>
      </c>
      <c r="AP3163" s="30">
        <f t="shared" si="819"/>
        <v>0</v>
      </c>
      <c r="AQ3163" s="19" t="str">
        <f t="shared" si="820"/>
        <v/>
      </c>
    </row>
    <row r="3164" spans="1:43" x14ac:dyDescent="0.2">
      <c r="A3164" s="23" t="s">
        <v>5665</v>
      </c>
      <c r="B3164" s="6" t="s">
        <v>5678</v>
      </c>
      <c r="C3164" s="6" t="s">
        <v>5670</v>
      </c>
      <c r="D3164" s="4">
        <v>177178</v>
      </c>
      <c r="E3164" s="4">
        <v>177261</v>
      </c>
      <c r="F3164" s="5" t="s">
        <v>867</v>
      </c>
      <c r="G3164" s="2">
        <v>7</v>
      </c>
      <c r="H3164" s="4">
        <v>177305</v>
      </c>
      <c r="I3164" s="5" t="s">
        <v>3948</v>
      </c>
      <c r="J3164" s="15">
        <v>45331</v>
      </c>
      <c r="K3164" s="24">
        <v>1336787893</v>
      </c>
      <c r="L3164" s="15">
        <v>45334</v>
      </c>
      <c r="M3164" s="15">
        <v>45351</v>
      </c>
      <c r="N3164" s="26">
        <v>1</v>
      </c>
      <c r="O3164" s="26">
        <f>VLOOKUP(D3164,quash!A$2:$I$7791,9,FALSE)</f>
        <v>2</v>
      </c>
      <c r="P3164" s="7">
        <v>10000</v>
      </c>
      <c r="Q3164" s="26">
        <v>115</v>
      </c>
      <c r="R3164" s="19">
        <v>3.97705569269148E-2</v>
      </c>
      <c r="S3164" s="26">
        <v>16</v>
      </c>
      <c r="T3164" s="8">
        <v>5000</v>
      </c>
      <c r="U3164" s="4">
        <v>147</v>
      </c>
      <c r="V3164" s="10">
        <v>1303.3399999999999</v>
      </c>
      <c r="W3164" s="14" t="s">
        <v>5282</v>
      </c>
      <c r="X3164" s="18"/>
      <c r="Y3164" s="9"/>
      <c r="Z3164" s="19"/>
      <c r="AA3164" s="19"/>
      <c r="AB3164" s="30">
        <f t="shared" si="814"/>
        <v>311000</v>
      </c>
      <c r="AC3164" s="30">
        <f t="shared" si="824"/>
        <v>1.607717041800643E-2</v>
      </c>
      <c r="AD3164" s="31">
        <f t="shared" si="825"/>
        <v>1.8488745980707395</v>
      </c>
      <c r="AE3164" s="31">
        <f t="shared" si="826"/>
        <v>2.363344051446945</v>
      </c>
      <c r="AG3164" s="30">
        <f t="shared" si="815"/>
        <v>1695000</v>
      </c>
      <c r="AH3164" s="30">
        <f t="shared" si="821"/>
        <v>2.9498525073746312E-3</v>
      </c>
      <c r="AI3164" s="31">
        <f t="shared" si="822"/>
        <v>0.33923303834808261</v>
      </c>
      <c r="AJ3164" s="31">
        <f t="shared" si="823"/>
        <v>0.4336283185840708</v>
      </c>
      <c r="AK3164" s="30" t="str">
        <f>IF(W3164="si",($S3164*'COSTOS DE CREDITOS'!$C$27)/DATA!$G3164,"")</f>
        <v/>
      </c>
      <c r="AL3164" s="90" t="str">
        <f>IF(W3164="si",'COSTOS DE CREDITOS'!$C$35,"")</f>
        <v/>
      </c>
      <c r="AM3164" s="30" t="str">
        <f t="shared" si="816"/>
        <v/>
      </c>
      <c r="AN3164" s="30" t="str">
        <f t="shared" si="817"/>
        <v/>
      </c>
      <c r="AO3164" s="30">
        <f t="shared" si="818"/>
        <v>0</v>
      </c>
      <c r="AP3164" s="30">
        <f t="shared" si="819"/>
        <v>0</v>
      </c>
      <c r="AQ3164" s="19" t="str">
        <f t="shared" si="820"/>
        <v/>
      </c>
    </row>
    <row r="3165" spans="1:43" x14ac:dyDescent="0.2">
      <c r="A3165" s="23" t="s">
        <v>5665</v>
      </c>
      <c r="B3165" s="6" t="s">
        <v>5678</v>
      </c>
      <c r="C3165" s="6" t="s">
        <v>5670</v>
      </c>
      <c r="D3165" s="4">
        <v>177093</v>
      </c>
      <c r="E3165" s="4">
        <v>177261</v>
      </c>
      <c r="F3165" s="5" t="s">
        <v>867</v>
      </c>
      <c r="G3165" s="2">
        <v>7</v>
      </c>
      <c r="H3165" s="4">
        <v>177316</v>
      </c>
      <c r="I3165" s="5" t="s">
        <v>3949</v>
      </c>
      <c r="J3165" s="15">
        <v>45330</v>
      </c>
      <c r="K3165" s="24">
        <v>1336365945</v>
      </c>
      <c r="L3165" s="15">
        <v>45334</v>
      </c>
      <c r="M3165" s="15">
        <v>45351</v>
      </c>
      <c r="N3165" s="26">
        <v>1</v>
      </c>
      <c r="O3165" s="26">
        <f>VLOOKUP(D3165,quash!A$2:$I$7791,9,FALSE)</f>
        <v>1</v>
      </c>
      <c r="P3165" s="7">
        <v>10000</v>
      </c>
      <c r="Q3165" s="26">
        <v>100</v>
      </c>
      <c r="R3165" s="19">
        <v>1.82981294070719E-2</v>
      </c>
      <c r="S3165" s="26">
        <v>16</v>
      </c>
      <c r="T3165" s="8">
        <v>5000</v>
      </c>
      <c r="U3165" s="4">
        <v>147</v>
      </c>
      <c r="V3165" s="10">
        <v>1303.3399999999999</v>
      </c>
      <c r="W3165" s="14" t="s">
        <v>5282</v>
      </c>
      <c r="X3165" s="18"/>
      <c r="Y3165" s="9"/>
      <c r="Z3165" s="19"/>
      <c r="AA3165" s="19"/>
      <c r="AB3165" s="30">
        <f t="shared" si="814"/>
        <v>280000</v>
      </c>
      <c r="AC3165" s="30">
        <f t="shared" si="824"/>
        <v>1.7857142857142856E-2</v>
      </c>
      <c r="AD3165" s="31">
        <f t="shared" si="825"/>
        <v>1.7857142857142856</v>
      </c>
      <c r="AE3165" s="31">
        <f t="shared" si="826"/>
        <v>2.625</v>
      </c>
      <c r="AG3165" s="30">
        <f t="shared" si="815"/>
        <v>2427000</v>
      </c>
      <c r="AH3165" s="30">
        <f t="shared" si="821"/>
        <v>2.0601565718994645E-3</v>
      </c>
      <c r="AI3165" s="31">
        <f t="shared" si="822"/>
        <v>0.20601565718994644</v>
      </c>
      <c r="AJ3165" s="31">
        <f t="shared" si="823"/>
        <v>0.30284301606922126</v>
      </c>
      <c r="AK3165" s="30" t="str">
        <f>IF(W3165="si",($S3165*'COSTOS DE CREDITOS'!$C$27)/DATA!$G3165,"")</f>
        <v/>
      </c>
      <c r="AL3165" s="90" t="str">
        <f>IF(W3165="si",'COSTOS DE CREDITOS'!$C$35,"")</f>
        <v/>
      </c>
      <c r="AM3165" s="30" t="str">
        <f t="shared" si="816"/>
        <v/>
      </c>
      <c r="AN3165" s="30" t="str">
        <f t="shared" si="817"/>
        <v/>
      </c>
      <c r="AO3165" s="30">
        <f t="shared" si="818"/>
        <v>0</v>
      </c>
      <c r="AP3165" s="30">
        <f t="shared" si="819"/>
        <v>0</v>
      </c>
      <c r="AQ3165" s="19" t="str">
        <f t="shared" si="820"/>
        <v/>
      </c>
    </row>
    <row r="3166" spans="1:43" x14ac:dyDescent="0.2">
      <c r="A3166" s="23" t="s">
        <v>5665</v>
      </c>
      <c r="B3166" s="6" t="s">
        <v>5668</v>
      </c>
      <c r="C3166" s="6" t="s">
        <v>5667</v>
      </c>
      <c r="D3166" s="4">
        <v>176879</v>
      </c>
      <c r="E3166" s="4">
        <v>177632</v>
      </c>
      <c r="F3166" s="5" t="s">
        <v>3950</v>
      </c>
      <c r="G3166" s="2">
        <v>6</v>
      </c>
      <c r="H3166" s="4">
        <v>177637</v>
      </c>
      <c r="I3166" s="5" t="s">
        <v>3951</v>
      </c>
      <c r="J3166" s="15">
        <v>45332</v>
      </c>
      <c r="K3166" s="24">
        <v>1334936549</v>
      </c>
      <c r="L3166" s="15">
        <v>45337</v>
      </c>
      <c r="M3166" s="15">
        <v>45351</v>
      </c>
      <c r="N3166" s="26">
        <v>1</v>
      </c>
      <c r="O3166" s="26">
        <f>VLOOKUP(D3166,quash!A$2:$I$7791,9,FALSE)</f>
        <v>6</v>
      </c>
      <c r="P3166" s="7">
        <v>10000</v>
      </c>
      <c r="Q3166" s="26">
        <v>110</v>
      </c>
      <c r="R3166" s="19">
        <v>3.11605023919212E-2</v>
      </c>
      <c r="S3166" s="26">
        <v>16</v>
      </c>
      <c r="T3166" s="8">
        <v>10000</v>
      </c>
      <c r="U3166" s="4">
        <v>122</v>
      </c>
      <c r="V3166" s="10">
        <v>2137.87</v>
      </c>
      <c r="W3166" s="14" t="s">
        <v>5282</v>
      </c>
      <c r="X3166" s="18"/>
      <c r="Y3166" s="9"/>
      <c r="Z3166" s="19"/>
      <c r="AA3166" s="19"/>
      <c r="AB3166" s="30">
        <f t="shared" si="814"/>
        <v>25000</v>
      </c>
      <c r="AC3166" s="30">
        <f t="shared" si="824"/>
        <v>0.4</v>
      </c>
      <c r="AD3166" s="31">
        <f t="shared" si="825"/>
        <v>44</v>
      </c>
      <c r="AE3166" s="31">
        <f t="shared" si="826"/>
        <v>48.800000000000004</v>
      </c>
      <c r="AG3166" s="30">
        <f t="shared" si="815"/>
        <v>288000</v>
      </c>
      <c r="AH3166" s="30">
        <f t="shared" si="821"/>
        <v>3.4722222222222224E-2</v>
      </c>
      <c r="AI3166" s="31">
        <f t="shared" si="822"/>
        <v>3.8194444444444446</v>
      </c>
      <c r="AJ3166" s="31">
        <f t="shared" si="823"/>
        <v>4.2361111111111116</v>
      </c>
      <c r="AK3166" s="30" t="str">
        <f>IF(W3166="si",($S3166*'COSTOS DE CREDITOS'!$C$27)/DATA!$G3166,"")</f>
        <v/>
      </c>
      <c r="AL3166" s="90" t="str">
        <f>IF(W3166="si",'COSTOS DE CREDITOS'!$C$35,"")</f>
        <v/>
      </c>
      <c r="AM3166" s="30" t="str">
        <f t="shared" si="816"/>
        <v/>
      </c>
      <c r="AN3166" s="30" t="str">
        <f t="shared" si="817"/>
        <v/>
      </c>
      <c r="AO3166" s="30">
        <f t="shared" si="818"/>
        <v>0</v>
      </c>
      <c r="AP3166" s="30">
        <f t="shared" si="819"/>
        <v>0</v>
      </c>
      <c r="AQ3166" s="19" t="str">
        <f t="shared" si="820"/>
        <v/>
      </c>
    </row>
    <row r="3167" spans="1:43" x14ac:dyDescent="0.2">
      <c r="A3167" s="23" t="s">
        <v>5665</v>
      </c>
      <c r="B3167" s="6" t="s">
        <v>5683</v>
      </c>
      <c r="C3167" s="6" t="s">
        <v>5670</v>
      </c>
      <c r="D3167" s="4">
        <v>176267</v>
      </c>
      <c r="E3167" s="4">
        <v>177400</v>
      </c>
      <c r="F3167" s="5" t="s">
        <v>3952</v>
      </c>
      <c r="G3167" s="2">
        <v>5</v>
      </c>
      <c r="H3167" s="4">
        <v>177674</v>
      </c>
      <c r="I3167" s="5" t="s">
        <v>3953</v>
      </c>
      <c r="J3167" s="15">
        <v>45320</v>
      </c>
      <c r="K3167" s="24">
        <v>1329749809</v>
      </c>
      <c r="L3167" s="15">
        <v>45337</v>
      </c>
      <c r="M3167" s="15">
        <v>45351</v>
      </c>
      <c r="N3167" s="26">
        <v>1</v>
      </c>
      <c r="O3167" s="26">
        <f>VLOOKUP(D3167,quash!A$2:$I$7791,9,FALSE)</f>
        <v>3</v>
      </c>
      <c r="P3167" s="7">
        <v>10000</v>
      </c>
      <c r="Q3167" s="26">
        <v>110</v>
      </c>
      <c r="R3167" s="19">
        <v>3.3741050530766099E-2</v>
      </c>
      <c r="S3167" s="26">
        <v>16</v>
      </c>
      <c r="T3167" s="8">
        <v>7000</v>
      </c>
      <c r="U3167" s="4">
        <v>142</v>
      </c>
      <c r="V3167" s="10">
        <v>1758.65</v>
      </c>
      <c r="W3167" s="14" t="s">
        <v>5282</v>
      </c>
      <c r="X3167" s="18"/>
      <c r="Y3167" s="9"/>
      <c r="Z3167" s="19"/>
      <c r="AA3167" s="19"/>
      <c r="AB3167" s="30">
        <f t="shared" si="814"/>
        <v>141000</v>
      </c>
      <c r="AC3167" s="30">
        <f t="shared" si="824"/>
        <v>4.9645390070921988E-2</v>
      </c>
      <c r="AD3167" s="31">
        <f t="shared" si="825"/>
        <v>5.460992907801419</v>
      </c>
      <c r="AE3167" s="31">
        <f t="shared" si="826"/>
        <v>7.0496453900709222</v>
      </c>
      <c r="AG3167" s="30">
        <f t="shared" si="815"/>
        <v>778000</v>
      </c>
      <c r="AH3167" s="30">
        <f t="shared" si="821"/>
        <v>8.9974293059125968E-3</v>
      </c>
      <c r="AI3167" s="31">
        <f t="shared" si="822"/>
        <v>0.98971722365038561</v>
      </c>
      <c r="AJ3167" s="31">
        <f t="shared" si="823"/>
        <v>1.2776349614395888</v>
      </c>
      <c r="AK3167" s="30" t="str">
        <f>IF(W3167="si",($S3167*'COSTOS DE CREDITOS'!$C$27)/DATA!$G3167,"")</f>
        <v/>
      </c>
      <c r="AL3167" s="90" t="str">
        <f>IF(W3167="si",'COSTOS DE CREDITOS'!$C$35,"")</f>
        <v/>
      </c>
      <c r="AM3167" s="30" t="str">
        <f t="shared" si="816"/>
        <v/>
      </c>
      <c r="AN3167" s="30" t="str">
        <f t="shared" si="817"/>
        <v/>
      </c>
      <c r="AO3167" s="30">
        <f t="shared" si="818"/>
        <v>0</v>
      </c>
      <c r="AP3167" s="30">
        <f t="shared" si="819"/>
        <v>0</v>
      </c>
      <c r="AQ3167" s="19" t="str">
        <f t="shared" si="820"/>
        <v/>
      </c>
    </row>
    <row r="3168" spans="1:43" x14ac:dyDescent="0.2">
      <c r="A3168" s="23" t="s">
        <v>5665</v>
      </c>
      <c r="B3168" s="6" t="s">
        <v>5678</v>
      </c>
      <c r="C3168" s="6" t="s">
        <v>5670</v>
      </c>
      <c r="D3168" s="4">
        <v>176946</v>
      </c>
      <c r="E3168" s="4">
        <v>177515</v>
      </c>
      <c r="F3168" s="5" t="s">
        <v>3954</v>
      </c>
      <c r="G3168" s="2">
        <v>8</v>
      </c>
      <c r="H3168" s="4">
        <v>177517</v>
      </c>
      <c r="I3168" s="5" t="s">
        <v>3955</v>
      </c>
      <c r="J3168" s="15">
        <v>45328</v>
      </c>
      <c r="K3168" s="24">
        <v>1335268740</v>
      </c>
      <c r="L3168" s="15">
        <v>45337</v>
      </c>
      <c r="M3168" s="15">
        <v>45351</v>
      </c>
      <c r="N3168" s="26">
        <v>1</v>
      </c>
      <c r="O3168" s="26" t="e">
        <f>VLOOKUP(D3168,quash!A$2:$I$7791,9,FALSE)</f>
        <v>#N/A</v>
      </c>
      <c r="P3168" s="7">
        <v>5000</v>
      </c>
      <c r="Q3168" s="26">
        <v>147</v>
      </c>
      <c r="R3168" s="19">
        <v>7.9000519063171556E-2</v>
      </c>
      <c r="S3168" s="26">
        <v>16</v>
      </c>
      <c r="T3168" s="8">
        <v>10000</v>
      </c>
      <c r="U3168" s="4">
        <v>147</v>
      </c>
      <c r="V3168" s="10">
        <v>2606.85</v>
      </c>
      <c r="W3168" s="14" t="s">
        <v>5282</v>
      </c>
      <c r="X3168" s="18"/>
      <c r="Y3168" s="9"/>
      <c r="Z3168" s="19"/>
      <c r="AA3168" s="19"/>
      <c r="AB3168" s="30">
        <f t="shared" si="814"/>
        <v>847000</v>
      </c>
      <c r="AC3168" s="30">
        <f t="shared" ref="AC3168:AC3231" si="827">$T3168/AB3168</f>
        <v>1.1806375442739079E-2</v>
      </c>
      <c r="AD3168" s="31">
        <f t="shared" ref="AD3168:AD3231" si="828">AC3168*$Q3168</f>
        <v>1.7355371900826446</v>
      </c>
      <c r="AE3168" s="31">
        <f t="shared" si="826"/>
        <v>1.7355371900826446</v>
      </c>
      <c r="AG3168" s="30">
        <f t="shared" si="815"/>
        <v>6126000</v>
      </c>
      <c r="AH3168" s="30">
        <f t="shared" si="821"/>
        <v>1.632386549134835E-3</v>
      </c>
      <c r="AI3168" s="31">
        <f t="shared" si="822"/>
        <v>0.23996082272282074</v>
      </c>
      <c r="AJ3168" s="31">
        <f t="shared" si="823"/>
        <v>0.23996082272282074</v>
      </c>
      <c r="AK3168" s="30" t="str">
        <f>IF(W3168="si",($S3168*'COSTOS DE CREDITOS'!$C$27)/DATA!$G3168,"")</f>
        <v/>
      </c>
      <c r="AL3168" s="90" t="str">
        <f>IF(W3168="si",'COSTOS DE CREDITOS'!$C$35,"")</f>
        <v/>
      </c>
      <c r="AM3168" s="30" t="str">
        <f t="shared" si="816"/>
        <v/>
      </c>
      <c r="AN3168" s="30" t="str">
        <f t="shared" si="817"/>
        <v/>
      </c>
      <c r="AO3168" s="30">
        <f t="shared" si="818"/>
        <v>0</v>
      </c>
      <c r="AP3168" s="30">
        <f t="shared" si="819"/>
        <v>0</v>
      </c>
      <c r="AQ3168" s="19" t="str">
        <f t="shared" si="820"/>
        <v/>
      </c>
    </row>
    <row r="3169" spans="1:43" x14ac:dyDescent="0.2">
      <c r="A3169" s="23" t="s">
        <v>5665</v>
      </c>
      <c r="B3169" s="6" t="s">
        <v>5678</v>
      </c>
      <c r="C3169" s="6" t="s">
        <v>5670</v>
      </c>
      <c r="D3169" s="4">
        <v>176944</v>
      </c>
      <c r="E3169" s="4">
        <v>177515</v>
      </c>
      <c r="F3169" s="5" t="s">
        <v>3954</v>
      </c>
      <c r="G3169" s="2">
        <v>8</v>
      </c>
      <c r="H3169" s="4">
        <v>177519</v>
      </c>
      <c r="I3169" s="5" t="s">
        <v>3956</v>
      </c>
      <c r="J3169" s="15">
        <v>45328</v>
      </c>
      <c r="K3169" s="24">
        <v>1335259217</v>
      </c>
      <c r="L3169" s="15">
        <v>45337</v>
      </c>
      <c r="M3169" s="15">
        <v>45351</v>
      </c>
      <c r="N3169" s="26">
        <v>1</v>
      </c>
      <c r="O3169" s="26" t="e">
        <f>VLOOKUP(D3169,quash!A$2:$I$7791,9,FALSE)</f>
        <v>#N/A</v>
      </c>
      <c r="P3169" s="7">
        <v>5000</v>
      </c>
      <c r="Q3169" s="26">
        <v>147</v>
      </c>
      <c r="R3169" s="19">
        <v>5.8283715876113994E-2</v>
      </c>
      <c r="S3169" s="26">
        <v>16</v>
      </c>
      <c r="T3169" s="8">
        <v>10000</v>
      </c>
      <c r="U3169" s="4">
        <v>147</v>
      </c>
      <c r="V3169" s="10">
        <v>2606.85</v>
      </c>
      <c r="W3169" s="14" t="s">
        <v>5282</v>
      </c>
      <c r="X3169" s="18"/>
      <c r="Y3169" s="9"/>
      <c r="Z3169" s="19"/>
      <c r="AA3169" s="19"/>
      <c r="AB3169" s="30">
        <f t="shared" si="814"/>
        <v>847000</v>
      </c>
      <c r="AC3169" s="30">
        <f t="shared" si="827"/>
        <v>1.1806375442739079E-2</v>
      </c>
      <c r="AD3169" s="31">
        <f t="shared" si="828"/>
        <v>1.7355371900826446</v>
      </c>
      <c r="AE3169" s="31">
        <f t="shared" si="826"/>
        <v>1.7355371900826446</v>
      </c>
      <c r="AG3169" s="30">
        <f t="shared" si="815"/>
        <v>6126000</v>
      </c>
      <c r="AH3169" s="30">
        <f t="shared" si="821"/>
        <v>1.632386549134835E-3</v>
      </c>
      <c r="AI3169" s="31">
        <f t="shared" si="822"/>
        <v>0.23996082272282074</v>
      </c>
      <c r="AJ3169" s="31">
        <f t="shared" si="823"/>
        <v>0.23996082272282074</v>
      </c>
      <c r="AK3169" s="30" t="str">
        <f>IF(W3169="si",($S3169*'COSTOS DE CREDITOS'!$C$27)/DATA!$G3169,"")</f>
        <v/>
      </c>
      <c r="AL3169" s="90" t="str">
        <f>IF(W3169="si",'COSTOS DE CREDITOS'!$C$35,"")</f>
        <v/>
      </c>
      <c r="AM3169" s="30" t="str">
        <f t="shared" si="816"/>
        <v/>
      </c>
      <c r="AN3169" s="30" t="str">
        <f t="shared" si="817"/>
        <v/>
      </c>
      <c r="AO3169" s="30">
        <f t="shared" si="818"/>
        <v>0</v>
      </c>
      <c r="AP3169" s="30">
        <f t="shared" si="819"/>
        <v>0</v>
      </c>
      <c r="AQ3169" s="19" t="str">
        <f t="shared" si="820"/>
        <v/>
      </c>
    </row>
    <row r="3170" spans="1:43" x14ac:dyDescent="0.2">
      <c r="A3170" s="23" t="s">
        <v>5665</v>
      </c>
      <c r="B3170" s="6" t="s">
        <v>5678</v>
      </c>
      <c r="C3170" s="6" t="s">
        <v>5670</v>
      </c>
      <c r="D3170" s="4">
        <v>176950</v>
      </c>
      <c r="E3170" s="4">
        <v>177515</v>
      </c>
      <c r="F3170" s="5" t="s">
        <v>3954</v>
      </c>
      <c r="G3170" s="2">
        <v>8</v>
      </c>
      <c r="H3170" s="4">
        <v>177534</v>
      </c>
      <c r="I3170" s="5" t="s">
        <v>3957</v>
      </c>
      <c r="J3170" s="15">
        <v>45328</v>
      </c>
      <c r="K3170" s="24">
        <v>1335276792</v>
      </c>
      <c r="L3170" s="15">
        <v>45337</v>
      </c>
      <c r="M3170" s="15">
        <v>45351</v>
      </c>
      <c r="N3170" s="26">
        <v>1</v>
      </c>
      <c r="O3170" s="26" t="e">
        <f>VLOOKUP(D3170,quash!A$2:$I$7791,9,FALSE)</f>
        <v>#N/A</v>
      </c>
      <c r="P3170" s="7">
        <v>5000</v>
      </c>
      <c r="Q3170" s="26">
        <v>147</v>
      </c>
      <c r="R3170" s="19">
        <v>7.9000519063171556E-2</v>
      </c>
      <c r="S3170" s="26">
        <v>16</v>
      </c>
      <c r="T3170" s="8">
        <v>25000</v>
      </c>
      <c r="U3170" s="4">
        <v>147</v>
      </c>
      <c r="V3170" s="10">
        <v>6489.76</v>
      </c>
      <c r="W3170" s="14" t="s">
        <v>5282</v>
      </c>
      <c r="X3170" s="18"/>
      <c r="Y3170" s="9"/>
      <c r="Z3170" s="19"/>
      <c r="AA3170" s="19"/>
      <c r="AB3170" s="30">
        <f t="shared" si="814"/>
        <v>847000</v>
      </c>
      <c r="AC3170" s="30">
        <f t="shared" si="827"/>
        <v>2.9515938606847699E-2</v>
      </c>
      <c r="AD3170" s="31">
        <f t="shared" si="828"/>
        <v>4.338842975206612</v>
      </c>
      <c r="AE3170" s="31">
        <f t="shared" si="826"/>
        <v>4.338842975206612</v>
      </c>
      <c r="AG3170" s="30">
        <f t="shared" si="815"/>
        <v>6126000</v>
      </c>
      <c r="AH3170" s="30">
        <f t="shared" si="821"/>
        <v>4.0809663728370877E-3</v>
      </c>
      <c r="AI3170" s="31">
        <f t="shared" si="822"/>
        <v>0.59990205680705189</v>
      </c>
      <c r="AJ3170" s="31">
        <f t="shared" si="823"/>
        <v>0.59990205680705189</v>
      </c>
      <c r="AK3170" s="30" t="str">
        <f>IF(W3170="si",($S3170*'COSTOS DE CREDITOS'!$C$27)/DATA!$G3170,"")</f>
        <v/>
      </c>
      <c r="AL3170" s="90" t="str">
        <f>IF(W3170="si",'COSTOS DE CREDITOS'!$C$35,"")</f>
        <v/>
      </c>
      <c r="AM3170" s="30" t="str">
        <f t="shared" si="816"/>
        <v/>
      </c>
      <c r="AN3170" s="30" t="str">
        <f t="shared" si="817"/>
        <v/>
      </c>
      <c r="AO3170" s="30">
        <f t="shared" si="818"/>
        <v>0</v>
      </c>
      <c r="AP3170" s="30">
        <f t="shared" si="819"/>
        <v>0</v>
      </c>
      <c r="AQ3170" s="19" t="str">
        <f t="shared" si="820"/>
        <v/>
      </c>
    </row>
    <row r="3171" spans="1:43" x14ac:dyDescent="0.2">
      <c r="A3171" s="23" t="s">
        <v>5665</v>
      </c>
      <c r="B3171" s="6" t="s">
        <v>5678</v>
      </c>
      <c r="C3171" s="6" t="s">
        <v>5670</v>
      </c>
      <c r="D3171" s="4">
        <v>176949</v>
      </c>
      <c r="E3171" s="4">
        <v>177515</v>
      </c>
      <c r="F3171" s="5" t="s">
        <v>3954</v>
      </c>
      <c r="G3171" s="2">
        <v>8</v>
      </c>
      <c r="H3171" s="4">
        <v>177541</v>
      </c>
      <c r="I3171" s="5" t="s">
        <v>3958</v>
      </c>
      <c r="J3171" s="15">
        <v>45328</v>
      </c>
      <c r="K3171" s="24">
        <v>1335274956</v>
      </c>
      <c r="L3171" s="15">
        <v>45337</v>
      </c>
      <c r="M3171" s="15">
        <v>45351</v>
      </c>
      <c r="N3171" s="26">
        <v>1</v>
      </c>
      <c r="O3171" s="26" t="e">
        <f>VLOOKUP(D3171,quash!A$2:$I$7791,9,FALSE)</f>
        <v>#N/A</v>
      </c>
      <c r="P3171" s="7">
        <v>5000</v>
      </c>
      <c r="Q3171" s="26">
        <v>147</v>
      </c>
      <c r="R3171" s="19">
        <v>5.8283715876113994E-2</v>
      </c>
      <c r="S3171" s="26">
        <v>16</v>
      </c>
      <c r="T3171" s="8">
        <v>5000</v>
      </c>
      <c r="U3171" s="4">
        <v>147</v>
      </c>
      <c r="V3171" s="10">
        <v>1303.3399999999999</v>
      </c>
      <c r="W3171" s="14" t="s">
        <v>5282</v>
      </c>
      <c r="X3171" s="18"/>
      <c r="Y3171" s="9"/>
      <c r="Z3171" s="19"/>
      <c r="AA3171" s="19"/>
      <c r="AB3171" s="30">
        <f t="shared" si="814"/>
        <v>847000</v>
      </c>
      <c r="AC3171" s="30">
        <f t="shared" si="827"/>
        <v>5.9031877213695395E-3</v>
      </c>
      <c r="AD3171" s="31">
        <f t="shared" si="828"/>
        <v>0.86776859504132231</v>
      </c>
      <c r="AE3171" s="31">
        <f t="shared" si="826"/>
        <v>0.86776859504132231</v>
      </c>
      <c r="AG3171" s="30">
        <f t="shared" si="815"/>
        <v>6126000</v>
      </c>
      <c r="AH3171" s="30">
        <f t="shared" si="821"/>
        <v>8.1619327456741752E-4</v>
      </c>
      <c r="AI3171" s="31">
        <f t="shared" si="822"/>
        <v>0.11998041136141037</v>
      </c>
      <c r="AJ3171" s="31">
        <f t="shared" si="823"/>
        <v>0.11998041136141037</v>
      </c>
      <c r="AK3171" s="30" t="str">
        <f>IF(W3171="si",($S3171*'COSTOS DE CREDITOS'!$C$27)/DATA!$G3171,"")</f>
        <v/>
      </c>
      <c r="AL3171" s="90" t="str">
        <f>IF(W3171="si",'COSTOS DE CREDITOS'!$C$35,"")</f>
        <v/>
      </c>
      <c r="AM3171" s="30" t="str">
        <f t="shared" si="816"/>
        <v/>
      </c>
      <c r="AN3171" s="30" t="str">
        <f t="shared" si="817"/>
        <v/>
      </c>
      <c r="AO3171" s="30">
        <f t="shared" si="818"/>
        <v>0</v>
      </c>
      <c r="AP3171" s="30">
        <f t="shared" si="819"/>
        <v>0</v>
      </c>
      <c r="AQ3171" s="19" t="str">
        <f t="shared" si="820"/>
        <v/>
      </c>
    </row>
    <row r="3172" spans="1:43" x14ac:dyDescent="0.2">
      <c r="A3172" s="23" t="s">
        <v>5665</v>
      </c>
      <c r="B3172" s="6" t="s">
        <v>5678</v>
      </c>
      <c r="C3172" s="6" t="s">
        <v>5670</v>
      </c>
      <c r="D3172" s="4">
        <v>176947</v>
      </c>
      <c r="E3172" s="4">
        <v>177515</v>
      </c>
      <c r="F3172" s="5" t="s">
        <v>3954</v>
      </c>
      <c r="G3172" s="2">
        <v>8</v>
      </c>
      <c r="H3172" s="4">
        <v>177544</v>
      </c>
      <c r="I3172" s="5" t="s">
        <v>3959</v>
      </c>
      <c r="J3172" s="15">
        <v>45328</v>
      </c>
      <c r="K3172" s="24">
        <v>1335271214</v>
      </c>
      <c r="L3172" s="15">
        <v>45337</v>
      </c>
      <c r="M3172" s="15">
        <v>45351</v>
      </c>
      <c r="N3172" s="26">
        <v>1</v>
      </c>
      <c r="O3172" s="26" t="e">
        <f>VLOOKUP(D3172,quash!A$2:$I$7791,9,FALSE)</f>
        <v>#N/A</v>
      </c>
      <c r="P3172" s="7">
        <v>9000</v>
      </c>
      <c r="Q3172" s="26">
        <v>146</v>
      </c>
      <c r="R3172" s="19">
        <v>5.2439109759484744E-2</v>
      </c>
      <c r="S3172" s="26">
        <v>16</v>
      </c>
      <c r="T3172" s="8">
        <v>5000</v>
      </c>
      <c r="U3172" s="4">
        <v>147</v>
      </c>
      <c r="V3172" s="10">
        <v>1303.3399999999999</v>
      </c>
      <c r="W3172" s="14" t="s">
        <v>5282</v>
      </c>
      <c r="X3172" s="18"/>
      <c r="Y3172" s="9"/>
      <c r="Z3172" s="19"/>
      <c r="AA3172" s="19"/>
      <c r="AB3172" s="30">
        <f t="shared" si="814"/>
        <v>847000</v>
      </c>
      <c r="AC3172" s="30">
        <f t="shared" si="827"/>
        <v>5.9031877213695395E-3</v>
      </c>
      <c r="AD3172" s="31">
        <f t="shared" si="828"/>
        <v>0.86186540731995276</v>
      </c>
      <c r="AE3172" s="31">
        <f t="shared" si="826"/>
        <v>0.86776859504132231</v>
      </c>
      <c r="AG3172" s="30">
        <f t="shared" si="815"/>
        <v>6126000</v>
      </c>
      <c r="AH3172" s="30">
        <f t="shared" si="821"/>
        <v>8.1619327456741752E-4</v>
      </c>
      <c r="AI3172" s="31">
        <f t="shared" si="822"/>
        <v>0.11916421808684295</v>
      </c>
      <c r="AJ3172" s="31">
        <f t="shared" si="823"/>
        <v>0.11998041136141037</v>
      </c>
      <c r="AK3172" s="30" t="str">
        <f>IF(W3172="si",($S3172*'COSTOS DE CREDITOS'!$C$27)/DATA!$G3172,"")</f>
        <v/>
      </c>
      <c r="AL3172" s="90" t="str">
        <f>IF(W3172="si",'COSTOS DE CREDITOS'!$C$35,"")</f>
        <v/>
      </c>
      <c r="AM3172" s="30" t="str">
        <f t="shared" si="816"/>
        <v/>
      </c>
      <c r="AN3172" s="30" t="str">
        <f t="shared" si="817"/>
        <v/>
      </c>
      <c r="AO3172" s="30">
        <f t="shared" si="818"/>
        <v>0</v>
      </c>
      <c r="AP3172" s="30">
        <f t="shared" si="819"/>
        <v>0</v>
      </c>
      <c r="AQ3172" s="19" t="str">
        <f t="shared" si="820"/>
        <v/>
      </c>
    </row>
    <row r="3173" spans="1:43" x14ac:dyDescent="0.2">
      <c r="A3173" s="23" t="s">
        <v>5665</v>
      </c>
      <c r="B3173" s="6" t="s">
        <v>5678</v>
      </c>
      <c r="C3173" s="6" t="s">
        <v>5670</v>
      </c>
      <c r="D3173" s="4">
        <v>177218</v>
      </c>
      <c r="E3173" s="4">
        <v>177515</v>
      </c>
      <c r="F3173" s="5" t="s">
        <v>3954</v>
      </c>
      <c r="G3173" s="2">
        <v>8</v>
      </c>
      <c r="H3173" s="4">
        <v>177553</v>
      </c>
      <c r="I3173" s="5" t="s">
        <v>3960</v>
      </c>
      <c r="J3173" s="15">
        <v>45331</v>
      </c>
      <c r="K3173" s="24">
        <v>1336913517</v>
      </c>
      <c r="L3173" s="15">
        <v>45337</v>
      </c>
      <c r="M3173" s="15">
        <v>45351</v>
      </c>
      <c r="N3173" s="26">
        <v>1</v>
      </c>
      <c r="O3173" s="26" t="e">
        <f>VLOOKUP(D3173,quash!A$2:$I$7791,9,FALSE)</f>
        <v>#N/A</v>
      </c>
      <c r="P3173" s="7">
        <v>10000</v>
      </c>
      <c r="Q3173" s="26">
        <v>110</v>
      </c>
      <c r="R3173" s="19">
        <v>3.3741050530766099E-2</v>
      </c>
      <c r="S3173" s="26">
        <v>16</v>
      </c>
      <c r="T3173" s="8">
        <v>10000</v>
      </c>
      <c r="U3173" s="4">
        <v>147</v>
      </c>
      <c r="V3173" s="10">
        <v>2606.85</v>
      </c>
      <c r="W3173" s="14" t="s">
        <v>5282</v>
      </c>
      <c r="X3173" s="18"/>
      <c r="Y3173" s="9"/>
      <c r="Z3173" s="19"/>
      <c r="AA3173" s="19"/>
      <c r="AB3173" s="30">
        <f t="shared" si="814"/>
        <v>847000</v>
      </c>
      <c r="AC3173" s="30">
        <f t="shared" si="827"/>
        <v>1.1806375442739079E-2</v>
      </c>
      <c r="AD3173" s="31">
        <f t="shared" si="828"/>
        <v>1.2987012987012987</v>
      </c>
      <c r="AE3173" s="31">
        <f t="shared" si="826"/>
        <v>1.7355371900826446</v>
      </c>
      <c r="AG3173" s="30">
        <f t="shared" si="815"/>
        <v>6126000</v>
      </c>
      <c r="AH3173" s="30">
        <f t="shared" si="821"/>
        <v>1.632386549134835E-3</v>
      </c>
      <c r="AI3173" s="31">
        <f t="shared" si="822"/>
        <v>0.17956252040483187</v>
      </c>
      <c r="AJ3173" s="31">
        <f t="shared" si="823"/>
        <v>0.23996082272282074</v>
      </c>
      <c r="AK3173" s="30" t="str">
        <f>IF(W3173="si",($S3173*'COSTOS DE CREDITOS'!$C$27)/DATA!$G3173,"")</f>
        <v/>
      </c>
      <c r="AL3173" s="90" t="str">
        <f>IF(W3173="si",'COSTOS DE CREDITOS'!$C$35,"")</f>
        <v/>
      </c>
      <c r="AM3173" s="30" t="str">
        <f t="shared" si="816"/>
        <v/>
      </c>
      <c r="AN3173" s="30" t="str">
        <f t="shared" si="817"/>
        <v/>
      </c>
      <c r="AO3173" s="30">
        <f t="shared" si="818"/>
        <v>0</v>
      </c>
      <c r="AP3173" s="30">
        <f t="shared" si="819"/>
        <v>0</v>
      </c>
      <c r="AQ3173" s="19" t="str">
        <f t="shared" si="820"/>
        <v/>
      </c>
    </row>
    <row r="3174" spans="1:43" x14ac:dyDescent="0.2">
      <c r="A3174" s="23" t="s">
        <v>5665</v>
      </c>
      <c r="B3174" s="6" t="s">
        <v>5671</v>
      </c>
      <c r="C3174" s="6" t="s">
        <v>5670</v>
      </c>
      <c r="D3174" s="4">
        <v>177291</v>
      </c>
      <c r="E3174" s="4">
        <v>177650</v>
      </c>
      <c r="F3174" s="5" t="s">
        <v>3961</v>
      </c>
      <c r="G3174" s="2">
        <v>5</v>
      </c>
      <c r="H3174" s="4">
        <v>177651</v>
      </c>
      <c r="I3174" s="5" t="s">
        <v>3962</v>
      </c>
      <c r="J3174" s="15">
        <v>45336</v>
      </c>
      <c r="K3174" s="24">
        <v>1337384336</v>
      </c>
      <c r="L3174" s="15">
        <v>45337</v>
      </c>
      <c r="M3174" s="15">
        <v>45351</v>
      </c>
      <c r="N3174" s="26">
        <v>1</v>
      </c>
      <c r="O3174" s="26" t="e">
        <f>VLOOKUP(D3174,quash!A$2:$I$7791,9,FALSE)</f>
        <v>#N/A</v>
      </c>
      <c r="P3174" s="7">
        <v>5000</v>
      </c>
      <c r="Q3174" s="26">
        <v>147</v>
      </c>
      <c r="R3174" s="19">
        <v>7.9000519063171556E-2</v>
      </c>
      <c r="S3174" s="26">
        <v>16</v>
      </c>
      <c r="T3174" s="8">
        <v>8000</v>
      </c>
      <c r="U3174" s="4">
        <v>142</v>
      </c>
      <c r="V3174" s="10">
        <v>2013.74</v>
      </c>
      <c r="W3174" s="14" t="s">
        <v>5282</v>
      </c>
      <c r="X3174" s="18"/>
      <c r="Y3174" s="9"/>
      <c r="Z3174" s="19"/>
      <c r="AA3174" s="19"/>
      <c r="AB3174" s="30">
        <f t="shared" si="814"/>
        <v>847000</v>
      </c>
      <c r="AC3174" s="30">
        <f t="shared" si="827"/>
        <v>9.4451003541912628E-3</v>
      </c>
      <c r="AD3174" s="31">
        <f t="shared" si="828"/>
        <v>1.3884297520661157</v>
      </c>
      <c r="AE3174" s="31">
        <f t="shared" si="826"/>
        <v>1.3412042502951593</v>
      </c>
      <c r="AG3174" s="30">
        <f t="shared" si="815"/>
        <v>6126000</v>
      </c>
      <c r="AH3174" s="30">
        <f t="shared" si="821"/>
        <v>1.3059092393078681E-3</v>
      </c>
      <c r="AI3174" s="31">
        <f t="shared" si="822"/>
        <v>0.19196865817825662</v>
      </c>
      <c r="AJ3174" s="31">
        <f t="shared" si="823"/>
        <v>0.18543911198171725</v>
      </c>
      <c r="AK3174" s="30" t="str">
        <f>IF(W3174="si",($S3174*'COSTOS DE CREDITOS'!$C$27)/DATA!$G3174,"")</f>
        <v/>
      </c>
      <c r="AL3174" s="90" t="str">
        <f>IF(W3174="si",'COSTOS DE CREDITOS'!$C$35,"")</f>
        <v/>
      </c>
      <c r="AM3174" s="30" t="str">
        <f t="shared" si="816"/>
        <v/>
      </c>
      <c r="AN3174" s="30" t="str">
        <f t="shared" si="817"/>
        <v/>
      </c>
      <c r="AO3174" s="30">
        <f t="shared" si="818"/>
        <v>0</v>
      </c>
      <c r="AP3174" s="30">
        <f t="shared" si="819"/>
        <v>0</v>
      </c>
      <c r="AQ3174" s="19" t="str">
        <f t="shared" si="820"/>
        <v/>
      </c>
    </row>
    <row r="3175" spans="1:43" x14ac:dyDescent="0.2">
      <c r="A3175" s="23" t="s">
        <v>5665</v>
      </c>
      <c r="B3175" s="6" t="s">
        <v>5671</v>
      </c>
      <c r="C3175" s="6" t="s">
        <v>5670</v>
      </c>
      <c r="D3175" s="4">
        <v>177294</v>
      </c>
      <c r="E3175" s="4">
        <v>177650</v>
      </c>
      <c r="F3175" s="5" t="s">
        <v>3961</v>
      </c>
      <c r="G3175" s="2">
        <v>5</v>
      </c>
      <c r="H3175" s="4">
        <v>177652</v>
      </c>
      <c r="I3175" s="5" t="s">
        <v>3963</v>
      </c>
      <c r="J3175" s="15">
        <v>45332</v>
      </c>
      <c r="K3175" s="24">
        <v>1337400271</v>
      </c>
      <c r="L3175" s="15">
        <v>45337</v>
      </c>
      <c r="M3175" s="15">
        <v>45351</v>
      </c>
      <c r="N3175" s="26">
        <v>1</v>
      </c>
      <c r="O3175" s="26" t="e">
        <f>VLOOKUP(D3175,quash!A$2:$I$7791,9,FALSE)</f>
        <v>#N/A</v>
      </c>
      <c r="P3175" s="7">
        <v>5000</v>
      </c>
      <c r="Q3175" s="26">
        <v>147</v>
      </c>
      <c r="R3175" s="19">
        <v>0.11226939921536</v>
      </c>
      <c r="S3175" s="26">
        <v>16</v>
      </c>
      <c r="T3175" s="8">
        <v>8000</v>
      </c>
      <c r="U3175" s="4">
        <v>142</v>
      </c>
      <c r="V3175" s="10">
        <v>2013.74</v>
      </c>
      <c r="W3175" s="14" t="s">
        <v>5282</v>
      </c>
      <c r="X3175" s="18"/>
      <c r="Y3175" s="9"/>
      <c r="Z3175" s="19"/>
      <c r="AA3175" s="19"/>
      <c r="AB3175" s="30">
        <f t="shared" si="814"/>
        <v>847000</v>
      </c>
      <c r="AC3175" s="30">
        <f t="shared" si="827"/>
        <v>9.4451003541912628E-3</v>
      </c>
      <c r="AD3175" s="31">
        <f t="shared" si="828"/>
        <v>1.3884297520661157</v>
      </c>
      <c r="AE3175" s="31">
        <f t="shared" si="826"/>
        <v>1.3412042502951593</v>
      </c>
      <c r="AG3175" s="30">
        <f t="shared" si="815"/>
        <v>6126000</v>
      </c>
      <c r="AH3175" s="30">
        <f t="shared" si="821"/>
        <v>1.3059092393078681E-3</v>
      </c>
      <c r="AI3175" s="31">
        <f t="shared" si="822"/>
        <v>0.19196865817825662</v>
      </c>
      <c r="AJ3175" s="31">
        <f t="shared" si="823"/>
        <v>0.18543911198171725</v>
      </c>
      <c r="AK3175" s="30" t="str">
        <f>IF(W3175="si",($S3175*'COSTOS DE CREDITOS'!$C$27)/DATA!$G3175,"")</f>
        <v/>
      </c>
      <c r="AL3175" s="90" t="str">
        <f>IF(W3175="si",'COSTOS DE CREDITOS'!$C$35,"")</f>
        <v/>
      </c>
      <c r="AM3175" s="30" t="str">
        <f t="shared" si="816"/>
        <v/>
      </c>
      <c r="AN3175" s="30" t="str">
        <f t="shared" si="817"/>
        <v/>
      </c>
      <c r="AO3175" s="30">
        <f t="shared" si="818"/>
        <v>0</v>
      </c>
      <c r="AP3175" s="30">
        <f t="shared" si="819"/>
        <v>0</v>
      </c>
      <c r="AQ3175" s="19" t="str">
        <f t="shared" si="820"/>
        <v/>
      </c>
    </row>
    <row r="3176" spans="1:43" x14ac:dyDescent="0.2">
      <c r="A3176" s="23" t="s">
        <v>5665</v>
      </c>
      <c r="B3176" s="6" t="s">
        <v>5671</v>
      </c>
      <c r="C3176" s="6" t="s">
        <v>5670</v>
      </c>
      <c r="D3176" s="4">
        <v>177328</v>
      </c>
      <c r="E3176" s="4">
        <v>177650</v>
      </c>
      <c r="F3176" s="5" t="s">
        <v>3961</v>
      </c>
      <c r="G3176" s="2">
        <v>5</v>
      </c>
      <c r="H3176" s="4">
        <v>177653</v>
      </c>
      <c r="I3176" s="5" t="s">
        <v>3964</v>
      </c>
      <c r="J3176" s="15">
        <v>45334</v>
      </c>
      <c r="K3176" s="24">
        <v>1338290884</v>
      </c>
      <c r="L3176" s="15">
        <v>45337</v>
      </c>
      <c r="M3176" s="15">
        <v>45351</v>
      </c>
      <c r="N3176" s="26">
        <v>1</v>
      </c>
      <c r="O3176" s="26" t="e">
        <f>VLOOKUP(D3176,quash!A$2:$I$7791,9,FALSE)</f>
        <v>#N/A</v>
      </c>
      <c r="P3176" s="7">
        <v>10000</v>
      </c>
      <c r="Q3176" s="26">
        <v>115</v>
      </c>
      <c r="R3176" s="19">
        <v>3.97705569269148E-2</v>
      </c>
      <c r="S3176" s="26">
        <v>16</v>
      </c>
      <c r="T3176" s="8">
        <v>8000</v>
      </c>
      <c r="U3176" s="4">
        <v>142</v>
      </c>
      <c r="V3176" s="10">
        <v>2013.74</v>
      </c>
      <c r="W3176" s="14" t="s">
        <v>5282</v>
      </c>
      <c r="X3176" s="18"/>
      <c r="Y3176" s="9"/>
      <c r="Z3176" s="19"/>
      <c r="AA3176" s="19"/>
      <c r="AB3176" s="30">
        <f t="shared" si="814"/>
        <v>847000</v>
      </c>
      <c r="AC3176" s="30">
        <f t="shared" si="827"/>
        <v>9.4451003541912628E-3</v>
      </c>
      <c r="AD3176" s="31">
        <f t="shared" si="828"/>
        <v>1.0861865407319953</v>
      </c>
      <c r="AE3176" s="31">
        <f t="shared" si="826"/>
        <v>1.3412042502951593</v>
      </c>
      <c r="AG3176" s="30">
        <f t="shared" si="815"/>
        <v>6126000</v>
      </c>
      <c r="AH3176" s="30">
        <f t="shared" si="821"/>
        <v>1.3059092393078681E-3</v>
      </c>
      <c r="AI3176" s="31">
        <f t="shared" si="822"/>
        <v>0.15017956252040482</v>
      </c>
      <c r="AJ3176" s="31">
        <f t="shared" si="823"/>
        <v>0.18543911198171725</v>
      </c>
      <c r="AK3176" s="30" t="str">
        <f>IF(W3176="si",($S3176*'COSTOS DE CREDITOS'!$C$27)/DATA!$G3176,"")</f>
        <v/>
      </c>
      <c r="AL3176" s="90" t="str">
        <f>IF(W3176="si",'COSTOS DE CREDITOS'!$C$35,"")</f>
        <v/>
      </c>
      <c r="AM3176" s="30" t="str">
        <f t="shared" si="816"/>
        <v/>
      </c>
      <c r="AN3176" s="30" t="str">
        <f t="shared" si="817"/>
        <v/>
      </c>
      <c r="AO3176" s="30">
        <f t="shared" si="818"/>
        <v>0</v>
      </c>
      <c r="AP3176" s="30">
        <f t="shared" si="819"/>
        <v>0</v>
      </c>
      <c r="AQ3176" s="19" t="str">
        <f t="shared" si="820"/>
        <v/>
      </c>
    </row>
    <row r="3177" spans="1:43" x14ac:dyDescent="0.2">
      <c r="A3177" s="23" t="s">
        <v>5665</v>
      </c>
      <c r="B3177" s="6" t="s">
        <v>5671</v>
      </c>
      <c r="C3177" s="6" t="s">
        <v>5670</v>
      </c>
      <c r="D3177" s="4">
        <v>177293</v>
      </c>
      <c r="E3177" s="4">
        <v>177650</v>
      </c>
      <c r="F3177" s="5" t="s">
        <v>3961</v>
      </c>
      <c r="G3177" s="2">
        <v>5</v>
      </c>
      <c r="H3177" s="4">
        <v>177654</v>
      </c>
      <c r="I3177" s="5" t="s">
        <v>3965</v>
      </c>
      <c r="J3177" s="15">
        <v>45335</v>
      </c>
      <c r="K3177" s="24">
        <v>1337400218</v>
      </c>
      <c r="L3177" s="15">
        <v>45337</v>
      </c>
      <c r="M3177" s="15">
        <v>45351</v>
      </c>
      <c r="N3177" s="26">
        <v>1</v>
      </c>
      <c r="O3177" s="26" t="e">
        <f>VLOOKUP(D3177,quash!A$2:$I$7791,9,FALSE)</f>
        <v>#N/A</v>
      </c>
      <c r="P3177" s="7">
        <v>10000</v>
      </c>
      <c r="Q3177" s="26">
        <v>147</v>
      </c>
      <c r="R3177" s="19">
        <v>7.9000519063170294E-2</v>
      </c>
      <c r="S3177" s="26">
        <v>16</v>
      </c>
      <c r="T3177" s="8">
        <v>6000</v>
      </c>
      <c r="U3177" s="4">
        <v>142</v>
      </c>
      <c r="V3177" s="10">
        <v>1503.37</v>
      </c>
      <c r="W3177" s="14" t="s">
        <v>5282</v>
      </c>
      <c r="X3177" s="18"/>
      <c r="Y3177" s="9"/>
      <c r="Z3177" s="19"/>
      <c r="AA3177" s="19"/>
      <c r="AB3177" s="30">
        <f t="shared" si="814"/>
        <v>847000</v>
      </c>
      <c r="AC3177" s="30">
        <f t="shared" si="827"/>
        <v>7.0838252656434475E-3</v>
      </c>
      <c r="AD3177" s="31">
        <f t="shared" si="828"/>
        <v>1.0413223140495869</v>
      </c>
      <c r="AE3177" s="31">
        <f t="shared" si="826"/>
        <v>1.0059031877213696</v>
      </c>
      <c r="AG3177" s="30">
        <f t="shared" si="815"/>
        <v>6126000</v>
      </c>
      <c r="AH3177" s="30">
        <f t="shared" ref="AH3177:AH3208" si="829">IFERROR($T3177/AG3177,"")</f>
        <v>9.7943192948090111E-4</v>
      </c>
      <c r="AI3177" s="31">
        <f t="shared" ref="AI3177:AI3208" si="830">IFERROR(AH3177*$Q3177,"")</f>
        <v>0.14397649363369247</v>
      </c>
      <c r="AJ3177" s="31">
        <f t="shared" ref="AJ3177:AJ3205" si="831">IFERROR(AH3177*$U3177,"")</f>
        <v>0.13907933398628797</v>
      </c>
      <c r="AK3177" s="30" t="str">
        <f>IF(W3177="si",($S3177*'COSTOS DE CREDITOS'!$C$27)/DATA!$G3177,"")</f>
        <v/>
      </c>
      <c r="AL3177" s="90" t="str">
        <f>IF(W3177="si",'COSTOS DE CREDITOS'!$C$35,"")</f>
        <v/>
      </c>
      <c r="AM3177" s="30" t="str">
        <f t="shared" si="816"/>
        <v/>
      </c>
      <c r="AN3177" s="30" t="str">
        <f t="shared" si="817"/>
        <v/>
      </c>
      <c r="AO3177" s="30">
        <f t="shared" si="818"/>
        <v>0</v>
      </c>
      <c r="AP3177" s="30">
        <f t="shared" si="819"/>
        <v>0</v>
      </c>
      <c r="AQ3177" s="19" t="str">
        <f t="shared" si="820"/>
        <v/>
      </c>
    </row>
    <row r="3178" spans="1:43" x14ac:dyDescent="0.2">
      <c r="A3178" s="23" t="s">
        <v>5665</v>
      </c>
      <c r="B3178" s="6" t="s">
        <v>5671</v>
      </c>
      <c r="C3178" s="6" t="s">
        <v>5670</v>
      </c>
      <c r="D3178" s="4">
        <v>177292</v>
      </c>
      <c r="E3178" s="4">
        <v>177650</v>
      </c>
      <c r="F3178" s="5" t="s">
        <v>3961</v>
      </c>
      <c r="G3178" s="2">
        <v>5</v>
      </c>
      <c r="H3178" s="4">
        <v>177655</v>
      </c>
      <c r="I3178" s="5" t="s">
        <v>3966</v>
      </c>
      <c r="J3178" s="15">
        <v>45332</v>
      </c>
      <c r="K3178" s="24">
        <v>1337384435</v>
      </c>
      <c r="L3178" s="15">
        <v>45337</v>
      </c>
      <c r="M3178" s="15">
        <v>45351</v>
      </c>
      <c r="N3178" s="26">
        <v>1</v>
      </c>
      <c r="O3178" s="26" t="e">
        <f>VLOOKUP(D3178,quash!A$2:$I$7791,9,FALSE)</f>
        <v>#N/A</v>
      </c>
      <c r="P3178" s="7">
        <v>5000</v>
      </c>
      <c r="Q3178" s="26">
        <v>147</v>
      </c>
      <c r="R3178" s="19">
        <v>0.11226939921536</v>
      </c>
      <c r="S3178" s="26">
        <v>16</v>
      </c>
      <c r="T3178" s="8">
        <v>6000</v>
      </c>
      <c r="U3178" s="4">
        <v>142</v>
      </c>
      <c r="V3178" s="10">
        <v>1503.37</v>
      </c>
      <c r="W3178" s="14" t="s">
        <v>5282</v>
      </c>
      <c r="X3178" s="18"/>
      <c r="Y3178" s="9"/>
      <c r="Z3178" s="19"/>
      <c r="AA3178" s="19"/>
      <c r="AB3178" s="30">
        <f t="shared" si="814"/>
        <v>847000</v>
      </c>
      <c r="AC3178" s="30">
        <f t="shared" si="827"/>
        <v>7.0838252656434475E-3</v>
      </c>
      <c r="AD3178" s="31">
        <f t="shared" si="828"/>
        <v>1.0413223140495869</v>
      </c>
      <c r="AE3178" s="31">
        <f t="shared" si="826"/>
        <v>1.0059031877213696</v>
      </c>
      <c r="AG3178" s="30">
        <f t="shared" si="815"/>
        <v>6126000</v>
      </c>
      <c r="AH3178" s="30">
        <f t="shared" si="829"/>
        <v>9.7943192948090111E-4</v>
      </c>
      <c r="AI3178" s="31">
        <f t="shared" si="830"/>
        <v>0.14397649363369247</v>
      </c>
      <c r="AJ3178" s="31">
        <f t="shared" si="831"/>
        <v>0.13907933398628797</v>
      </c>
      <c r="AK3178" s="30" t="str">
        <f>IF(W3178="si",($S3178*'COSTOS DE CREDITOS'!$C$27)/DATA!$G3178,"")</f>
        <v/>
      </c>
      <c r="AL3178" s="90" t="str">
        <f>IF(W3178="si",'COSTOS DE CREDITOS'!$C$35,"")</f>
        <v/>
      </c>
      <c r="AM3178" s="30" t="str">
        <f t="shared" si="816"/>
        <v/>
      </c>
      <c r="AN3178" s="30" t="str">
        <f t="shared" si="817"/>
        <v/>
      </c>
      <c r="AO3178" s="30">
        <f t="shared" si="818"/>
        <v>0</v>
      </c>
      <c r="AP3178" s="30">
        <f t="shared" si="819"/>
        <v>0</v>
      </c>
      <c r="AQ3178" s="19" t="str">
        <f t="shared" si="820"/>
        <v/>
      </c>
    </row>
    <row r="3179" spans="1:43" x14ac:dyDescent="0.2">
      <c r="A3179" s="23" t="s">
        <v>5665</v>
      </c>
      <c r="B3179" s="6" t="s">
        <v>5684</v>
      </c>
      <c r="C3179" s="6" t="s">
        <v>5667</v>
      </c>
      <c r="D3179" s="4">
        <v>175448</v>
      </c>
      <c r="E3179" s="4">
        <v>177309</v>
      </c>
      <c r="F3179" s="5" t="s">
        <v>3967</v>
      </c>
      <c r="G3179" s="2">
        <v>5</v>
      </c>
      <c r="H3179" s="4">
        <v>177310</v>
      </c>
      <c r="I3179" s="5" t="s">
        <v>3968</v>
      </c>
      <c r="J3179" s="15">
        <v>45309</v>
      </c>
      <c r="K3179" s="24">
        <v>1322479284</v>
      </c>
      <c r="L3179" s="15">
        <v>45334</v>
      </c>
      <c r="M3179" s="15">
        <v>45351</v>
      </c>
      <c r="N3179" s="26">
        <v>1</v>
      </c>
      <c r="O3179" s="26">
        <f>VLOOKUP(D3179,quash!A$2:$I$7791,9,FALSE)</f>
        <v>2</v>
      </c>
      <c r="P3179" s="7">
        <v>7000</v>
      </c>
      <c r="Q3179" s="26">
        <v>111</v>
      </c>
      <c r="R3179" s="19">
        <v>0.11226939921536</v>
      </c>
      <c r="S3179" s="26">
        <v>16</v>
      </c>
      <c r="T3179" s="8">
        <v>10000</v>
      </c>
      <c r="U3179" s="4">
        <v>142</v>
      </c>
      <c r="V3179" s="10">
        <v>2510.34</v>
      </c>
      <c r="W3179" s="14" t="s">
        <v>5282</v>
      </c>
      <c r="X3179" s="18"/>
      <c r="Y3179" s="9"/>
      <c r="Z3179" s="19"/>
      <c r="AA3179" s="19"/>
      <c r="AB3179" s="30">
        <f t="shared" si="814"/>
        <v>311000</v>
      </c>
      <c r="AC3179" s="30">
        <f t="shared" si="827"/>
        <v>3.215434083601286E-2</v>
      </c>
      <c r="AD3179" s="31">
        <f t="shared" si="828"/>
        <v>3.5691318327974275</v>
      </c>
      <c r="AE3179" s="31">
        <f t="shared" si="826"/>
        <v>4.565916398713826</v>
      </c>
      <c r="AG3179" s="30">
        <f t="shared" si="815"/>
        <v>1695000</v>
      </c>
      <c r="AH3179" s="30">
        <f t="shared" si="829"/>
        <v>5.8997050147492625E-3</v>
      </c>
      <c r="AI3179" s="31">
        <f t="shared" si="830"/>
        <v>0.65486725663716816</v>
      </c>
      <c r="AJ3179" s="31">
        <f t="shared" si="831"/>
        <v>0.83775811209439532</v>
      </c>
      <c r="AK3179" s="30" t="str">
        <f>IF(W3179="si",($S3179*'COSTOS DE CREDITOS'!$C$27)/DATA!$G3179,"")</f>
        <v/>
      </c>
      <c r="AL3179" s="90" t="str">
        <f>IF(W3179="si",'COSTOS DE CREDITOS'!$C$35,"")</f>
        <v/>
      </c>
      <c r="AM3179" s="30" t="str">
        <f t="shared" si="816"/>
        <v/>
      </c>
      <c r="AN3179" s="30" t="str">
        <f t="shared" si="817"/>
        <v/>
      </c>
      <c r="AO3179" s="30">
        <f t="shared" si="818"/>
        <v>0</v>
      </c>
      <c r="AP3179" s="30">
        <f t="shared" si="819"/>
        <v>0</v>
      </c>
      <c r="AQ3179" s="19" t="str">
        <f t="shared" si="820"/>
        <v/>
      </c>
    </row>
    <row r="3180" spans="1:43" x14ac:dyDescent="0.2">
      <c r="A3180" s="23" t="s">
        <v>5665</v>
      </c>
      <c r="B3180" s="6" t="s">
        <v>5684</v>
      </c>
      <c r="C3180" s="6" t="s">
        <v>5667</v>
      </c>
      <c r="D3180" s="4">
        <v>175456</v>
      </c>
      <c r="E3180" s="4">
        <v>177309</v>
      </c>
      <c r="F3180" s="5" t="s">
        <v>3967</v>
      </c>
      <c r="G3180" s="2">
        <v>5</v>
      </c>
      <c r="H3180" s="4">
        <v>177312</v>
      </c>
      <c r="I3180" s="5" t="s">
        <v>3969</v>
      </c>
      <c r="J3180" s="15">
        <v>45309</v>
      </c>
      <c r="K3180" s="24">
        <v>1322481588</v>
      </c>
      <c r="L3180" s="15">
        <v>45334</v>
      </c>
      <c r="M3180" s="15">
        <v>45351</v>
      </c>
      <c r="N3180" s="26">
        <v>1</v>
      </c>
      <c r="O3180" s="26">
        <f>VLOOKUP(D3180,quash!A$2:$I$7791,9,FALSE)</f>
        <v>4</v>
      </c>
      <c r="P3180" s="7">
        <v>5000</v>
      </c>
      <c r="Q3180" s="26">
        <v>147</v>
      </c>
      <c r="R3180" s="19">
        <v>0.11226939921536</v>
      </c>
      <c r="S3180" s="26">
        <v>16</v>
      </c>
      <c r="T3180" s="8">
        <v>8000</v>
      </c>
      <c r="U3180" s="4">
        <v>142</v>
      </c>
      <c r="V3180" s="10">
        <v>2013.74</v>
      </c>
      <c r="W3180" s="14" t="s">
        <v>5282</v>
      </c>
      <c r="X3180" s="18"/>
      <c r="Y3180" s="9"/>
      <c r="Z3180" s="19"/>
      <c r="AA3180" s="19"/>
      <c r="AB3180" s="30">
        <f t="shared" si="814"/>
        <v>117000</v>
      </c>
      <c r="AC3180" s="30">
        <f t="shared" si="827"/>
        <v>6.8376068376068383E-2</v>
      </c>
      <c r="AD3180" s="31">
        <f t="shared" si="828"/>
        <v>10.051282051282053</v>
      </c>
      <c r="AE3180" s="31">
        <f t="shared" si="826"/>
        <v>9.7094017094017104</v>
      </c>
      <c r="AG3180" s="30">
        <f t="shared" si="815"/>
        <v>927000</v>
      </c>
      <c r="AH3180" s="30">
        <f t="shared" si="829"/>
        <v>8.6299892125134836E-3</v>
      </c>
      <c r="AI3180" s="31">
        <f t="shared" si="830"/>
        <v>1.268608414239482</v>
      </c>
      <c r="AJ3180" s="31">
        <f t="shared" si="831"/>
        <v>1.2254584681769147</v>
      </c>
      <c r="AK3180" s="30" t="str">
        <f>IF(W3180="si",($S3180*'COSTOS DE CREDITOS'!$C$27)/DATA!$G3180,"")</f>
        <v/>
      </c>
      <c r="AL3180" s="90" t="str">
        <f>IF(W3180="si",'COSTOS DE CREDITOS'!$C$35,"")</f>
        <v/>
      </c>
      <c r="AM3180" s="30" t="str">
        <f t="shared" si="816"/>
        <v/>
      </c>
      <c r="AN3180" s="30" t="str">
        <f t="shared" si="817"/>
        <v/>
      </c>
      <c r="AO3180" s="30">
        <f t="shared" si="818"/>
        <v>0</v>
      </c>
      <c r="AP3180" s="30">
        <f t="shared" si="819"/>
        <v>0</v>
      </c>
      <c r="AQ3180" s="19" t="str">
        <f t="shared" si="820"/>
        <v/>
      </c>
    </row>
    <row r="3181" spans="1:43" x14ac:dyDescent="0.2">
      <c r="A3181" s="23" t="s">
        <v>5665</v>
      </c>
      <c r="B3181" s="6" t="s">
        <v>5684</v>
      </c>
      <c r="C3181" s="6" t="s">
        <v>5667</v>
      </c>
      <c r="D3181" s="4">
        <v>177075</v>
      </c>
      <c r="E3181" s="4">
        <v>177309</v>
      </c>
      <c r="F3181" s="5" t="s">
        <v>3967</v>
      </c>
      <c r="G3181" s="2">
        <v>5</v>
      </c>
      <c r="H3181" s="4">
        <v>177314</v>
      </c>
      <c r="I3181" s="5" t="s">
        <v>3970</v>
      </c>
      <c r="J3181" s="15">
        <v>45330</v>
      </c>
      <c r="K3181" s="24">
        <v>1336269717</v>
      </c>
      <c r="L3181" s="15">
        <v>45334</v>
      </c>
      <c r="M3181" s="15">
        <v>45351</v>
      </c>
      <c r="N3181" s="26">
        <v>1</v>
      </c>
      <c r="O3181" s="26">
        <f>VLOOKUP(D3181,quash!A$2:$I$7791,9,FALSE)</f>
        <v>4</v>
      </c>
      <c r="P3181" s="7">
        <v>5000</v>
      </c>
      <c r="Q3181" s="26">
        <v>147</v>
      </c>
      <c r="R3181" s="19">
        <v>7.9000519063171556E-2</v>
      </c>
      <c r="S3181" s="26">
        <v>16</v>
      </c>
      <c r="T3181" s="8">
        <v>8000</v>
      </c>
      <c r="U3181" s="4">
        <v>142</v>
      </c>
      <c r="V3181" s="10">
        <v>2013.74</v>
      </c>
      <c r="W3181" s="14" t="s">
        <v>5282</v>
      </c>
      <c r="X3181" s="18"/>
      <c r="Y3181" s="9"/>
      <c r="Z3181" s="19"/>
      <c r="AA3181" s="19"/>
      <c r="AB3181" s="30">
        <f t="shared" si="814"/>
        <v>117000</v>
      </c>
      <c r="AC3181" s="30">
        <f t="shared" si="827"/>
        <v>6.8376068376068383E-2</v>
      </c>
      <c r="AD3181" s="31">
        <f t="shared" si="828"/>
        <v>10.051282051282053</v>
      </c>
      <c r="AE3181" s="31">
        <f t="shared" si="826"/>
        <v>9.7094017094017104</v>
      </c>
      <c r="AG3181" s="30">
        <f t="shared" si="815"/>
        <v>927000</v>
      </c>
      <c r="AH3181" s="30">
        <f t="shared" si="829"/>
        <v>8.6299892125134836E-3</v>
      </c>
      <c r="AI3181" s="31">
        <f t="shared" si="830"/>
        <v>1.268608414239482</v>
      </c>
      <c r="AJ3181" s="31">
        <f t="shared" si="831"/>
        <v>1.2254584681769147</v>
      </c>
      <c r="AK3181" s="30" t="str">
        <f>IF(W3181="si",($S3181*'COSTOS DE CREDITOS'!$C$27)/DATA!$G3181,"")</f>
        <v/>
      </c>
      <c r="AL3181" s="90" t="str">
        <f>IF(W3181="si",'COSTOS DE CREDITOS'!$C$35,"")</f>
        <v/>
      </c>
      <c r="AM3181" s="30" t="str">
        <f t="shared" si="816"/>
        <v/>
      </c>
      <c r="AN3181" s="30" t="str">
        <f t="shared" si="817"/>
        <v/>
      </c>
      <c r="AO3181" s="30">
        <f t="shared" si="818"/>
        <v>0</v>
      </c>
      <c r="AP3181" s="30">
        <f t="shared" si="819"/>
        <v>0</v>
      </c>
      <c r="AQ3181" s="19" t="str">
        <f t="shared" si="820"/>
        <v/>
      </c>
    </row>
    <row r="3182" spans="1:43" x14ac:dyDescent="0.2">
      <c r="A3182" s="23" t="s">
        <v>5665</v>
      </c>
      <c r="B3182" s="6" t="s">
        <v>5684</v>
      </c>
      <c r="C3182" s="6" t="s">
        <v>5667</v>
      </c>
      <c r="D3182" s="4">
        <v>175458</v>
      </c>
      <c r="E3182" s="4">
        <v>177309</v>
      </c>
      <c r="F3182" s="5" t="s">
        <v>3967</v>
      </c>
      <c r="G3182" s="2">
        <v>5</v>
      </c>
      <c r="H3182" s="4">
        <v>177315</v>
      </c>
      <c r="I3182" s="5" t="s">
        <v>3971</v>
      </c>
      <c r="J3182" s="15">
        <v>45309</v>
      </c>
      <c r="K3182" s="24">
        <v>1322481842</v>
      </c>
      <c r="L3182" s="15">
        <v>45334</v>
      </c>
      <c r="M3182" s="15">
        <v>45351</v>
      </c>
      <c r="N3182" s="26">
        <v>1</v>
      </c>
      <c r="O3182" s="26">
        <f>VLOOKUP(D3182,quash!A$2:$I$7791,9,FALSE)</f>
        <v>1</v>
      </c>
      <c r="P3182" s="7">
        <v>10000</v>
      </c>
      <c r="Q3182" s="26">
        <v>147</v>
      </c>
      <c r="R3182" s="19">
        <v>7.9000519063170294E-2</v>
      </c>
      <c r="S3182" s="26">
        <v>16</v>
      </c>
      <c r="T3182" s="8">
        <v>8000</v>
      </c>
      <c r="U3182" s="4">
        <v>142</v>
      </c>
      <c r="V3182" s="10">
        <v>2013.74</v>
      </c>
      <c r="W3182" s="14" t="s">
        <v>5282</v>
      </c>
      <c r="X3182" s="18"/>
      <c r="Y3182" s="9"/>
      <c r="Z3182" s="19"/>
      <c r="AA3182" s="19"/>
      <c r="AB3182" s="30">
        <f t="shared" si="814"/>
        <v>280000</v>
      </c>
      <c r="AC3182" s="30">
        <f t="shared" si="827"/>
        <v>2.8571428571428571E-2</v>
      </c>
      <c r="AD3182" s="31">
        <f t="shared" si="828"/>
        <v>4.2</v>
      </c>
      <c r="AE3182" s="31">
        <f t="shared" ref="AE3182:AE3206" si="832">AC3182*$U3182</f>
        <v>4.0571428571428569</v>
      </c>
      <c r="AG3182" s="30">
        <f t="shared" si="815"/>
        <v>2427000</v>
      </c>
      <c r="AH3182" s="30">
        <f t="shared" si="829"/>
        <v>3.296250515039143E-3</v>
      </c>
      <c r="AI3182" s="31">
        <f t="shared" si="830"/>
        <v>0.48454882571075403</v>
      </c>
      <c r="AJ3182" s="31">
        <f t="shared" si="831"/>
        <v>0.4680675731355583</v>
      </c>
      <c r="AK3182" s="30" t="str">
        <f>IF(W3182="si",($S3182*'COSTOS DE CREDITOS'!$C$27)/DATA!$G3182,"")</f>
        <v/>
      </c>
      <c r="AL3182" s="90" t="str">
        <f>IF(W3182="si",'COSTOS DE CREDITOS'!$C$35,"")</f>
        <v/>
      </c>
      <c r="AM3182" s="30" t="str">
        <f t="shared" si="816"/>
        <v/>
      </c>
      <c r="AN3182" s="30" t="str">
        <f t="shared" si="817"/>
        <v/>
      </c>
      <c r="AO3182" s="30">
        <f t="shared" si="818"/>
        <v>0</v>
      </c>
      <c r="AP3182" s="30">
        <f t="shared" si="819"/>
        <v>0</v>
      </c>
      <c r="AQ3182" s="19" t="str">
        <f t="shared" si="820"/>
        <v/>
      </c>
    </row>
    <row r="3183" spans="1:43" x14ac:dyDescent="0.2">
      <c r="A3183" s="23" t="s">
        <v>5665</v>
      </c>
      <c r="B3183" s="6" t="s">
        <v>5684</v>
      </c>
      <c r="C3183" s="6" t="s">
        <v>5667</v>
      </c>
      <c r="D3183" s="4">
        <v>177557</v>
      </c>
      <c r="E3183" s="4">
        <v>177309</v>
      </c>
      <c r="F3183" s="5" t="s">
        <v>3967</v>
      </c>
      <c r="G3183" s="2">
        <v>5</v>
      </c>
      <c r="H3183" s="4">
        <v>177699</v>
      </c>
      <c r="I3183" s="5" t="s">
        <v>3972</v>
      </c>
      <c r="J3183" s="15">
        <v>45335</v>
      </c>
      <c r="K3183" s="24">
        <v>1339505584</v>
      </c>
      <c r="L3183" s="15">
        <v>45337</v>
      </c>
      <c r="M3183" s="15">
        <v>45351</v>
      </c>
      <c r="N3183" s="26">
        <v>1</v>
      </c>
      <c r="O3183" s="26" t="e">
        <f>VLOOKUP(D3183,quash!A$2:$I$7791,9,FALSE)</f>
        <v>#N/A</v>
      </c>
      <c r="P3183" s="7">
        <v>10000</v>
      </c>
      <c r="Q3183" s="26">
        <v>132</v>
      </c>
      <c r="R3183" s="19">
        <v>5.8283715876113903E-2</v>
      </c>
      <c r="S3183" s="26">
        <v>16</v>
      </c>
      <c r="T3183" s="8">
        <v>8000</v>
      </c>
      <c r="U3183" s="4">
        <v>142</v>
      </c>
      <c r="V3183" s="10">
        <v>2013.74</v>
      </c>
      <c r="W3183" s="14" t="s">
        <v>5282</v>
      </c>
      <c r="X3183" s="18"/>
      <c r="Y3183" s="9"/>
      <c r="Z3183" s="19"/>
      <c r="AA3183" s="19"/>
      <c r="AB3183" s="30">
        <f t="shared" si="814"/>
        <v>847000</v>
      </c>
      <c r="AC3183" s="30">
        <f t="shared" si="827"/>
        <v>9.4451003541912628E-3</v>
      </c>
      <c r="AD3183" s="31">
        <f t="shared" si="828"/>
        <v>1.2467532467532467</v>
      </c>
      <c r="AE3183" s="31">
        <f t="shared" si="832"/>
        <v>1.3412042502951593</v>
      </c>
      <c r="AG3183" s="30">
        <f t="shared" si="815"/>
        <v>6126000</v>
      </c>
      <c r="AH3183" s="30">
        <f t="shared" si="829"/>
        <v>1.3059092393078681E-3</v>
      </c>
      <c r="AI3183" s="31">
        <f t="shared" si="830"/>
        <v>0.17238001958863858</v>
      </c>
      <c r="AJ3183" s="31">
        <f t="shared" si="831"/>
        <v>0.18543911198171725</v>
      </c>
      <c r="AK3183" s="30" t="str">
        <f>IF(W3183="si",($S3183*'COSTOS DE CREDITOS'!$C$27)/DATA!$G3183,"")</f>
        <v/>
      </c>
      <c r="AL3183" s="90" t="str">
        <f>IF(W3183="si",'COSTOS DE CREDITOS'!$C$35,"")</f>
        <v/>
      </c>
      <c r="AM3183" s="30" t="str">
        <f t="shared" si="816"/>
        <v/>
      </c>
      <c r="AN3183" s="30" t="str">
        <f t="shared" si="817"/>
        <v/>
      </c>
      <c r="AO3183" s="30">
        <f t="shared" si="818"/>
        <v>0</v>
      </c>
      <c r="AP3183" s="30">
        <f t="shared" si="819"/>
        <v>0</v>
      </c>
      <c r="AQ3183" s="19" t="str">
        <f t="shared" si="820"/>
        <v/>
      </c>
    </row>
    <row r="3184" spans="1:43" x14ac:dyDescent="0.2">
      <c r="A3184" s="23" t="s">
        <v>5665</v>
      </c>
      <c r="B3184" s="6" t="s">
        <v>5673</v>
      </c>
      <c r="C3184" s="6" t="s">
        <v>5667</v>
      </c>
      <c r="D3184" s="4">
        <v>177253</v>
      </c>
      <c r="E3184" s="4">
        <v>177454</v>
      </c>
      <c r="F3184" s="5" t="s">
        <v>61</v>
      </c>
      <c r="G3184" s="2">
        <v>12</v>
      </c>
      <c r="H3184" s="4">
        <v>177761</v>
      </c>
      <c r="I3184" s="5" t="s">
        <v>3973</v>
      </c>
      <c r="J3184" s="15">
        <v>45331</v>
      </c>
      <c r="K3184" s="24">
        <v>1337049948</v>
      </c>
      <c r="L3184" s="15">
        <v>45338</v>
      </c>
      <c r="M3184" s="15">
        <v>45351</v>
      </c>
      <c r="N3184" s="26">
        <v>1</v>
      </c>
      <c r="O3184" s="26" t="e">
        <f>VLOOKUP(D3184,quash!A$2:$I$7791,9,FALSE)</f>
        <v>#N/A</v>
      </c>
      <c r="P3184" s="7">
        <v>10000</v>
      </c>
      <c r="Q3184" s="26">
        <v>90</v>
      </c>
      <c r="R3184" s="19">
        <v>5.9818464604665302E-3</v>
      </c>
      <c r="S3184" s="26">
        <v>16</v>
      </c>
      <c r="T3184" s="8">
        <v>7000</v>
      </c>
      <c r="U3184" s="4">
        <v>142</v>
      </c>
      <c r="V3184" s="10">
        <v>1758.65</v>
      </c>
      <c r="W3184" s="14" t="s">
        <v>5282</v>
      </c>
      <c r="X3184" s="18"/>
      <c r="Y3184" s="9"/>
      <c r="Z3184" s="19"/>
      <c r="AA3184" s="19"/>
      <c r="AB3184" s="30">
        <f t="shared" si="814"/>
        <v>847000</v>
      </c>
      <c r="AC3184" s="30">
        <f t="shared" si="827"/>
        <v>8.2644628099173556E-3</v>
      </c>
      <c r="AD3184" s="31">
        <f t="shared" si="828"/>
        <v>0.74380165289256195</v>
      </c>
      <c r="AE3184" s="31">
        <f t="shared" si="832"/>
        <v>1.1735537190082646</v>
      </c>
      <c r="AG3184" s="30">
        <f t="shared" si="815"/>
        <v>6126000</v>
      </c>
      <c r="AH3184" s="30">
        <f t="shared" si="829"/>
        <v>1.1426705843943846E-3</v>
      </c>
      <c r="AI3184" s="31">
        <f t="shared" si="830"/>
        <v>0.10284035259549461</v>
      </c>
      <c r="AJ3184" s="31">
        <f t="shared" si="831"/>
        <v>0.16225922298400261</v>
      </c>
      <c r="AK3184" s="30" t="str">
        <f>IF(W3184="si",($S3184*'COSTOS DE CREDITOS'!$C$27)/DATA!$G3184,"")</f>
        <v/>
      </c>
      <c r="AL3184" s="90" t="str">
        <f>IF(W3184="si",'COSTOS DE CREDITOS'!$C$35,"")</f>
        <v/>
      </c>
      <c r="AM3184" s="30" t="str">
        <f t="shared" si="816"/>
        <v/>
      </c>
      <c r="AN3184" s="30" t="str">
        <f t="shared" si="817"/>
        <v/>
      </c>
      <c r="AO3184" s="30">
        <f t="shared" si="818"/>
        <v>0</v>
      </c>
      <c r="AP3184" s="30">
        <f t="shared" si="819"/>
        <v>0</v>
      </c>
      <c r="AQ3184" s="19" t="str">
        <f t="shared" si="820"/>
        <v/>
      </c>
    </row>
    <row r="3185" spans="1:43" x14ac:dyDescent="0.2">
      <c r="A3185" s="23" t="s">
        <v>5665</v>
      </c>
      <c r="B3185" s="6" t="s">
        <v>5678</v>
      </c>
      <c r="C3185" s="6" t="s">
        <v>5670</v>
      </c>
      <c r="D3185" s="4">
        <v>176468</v>
      </c>
      <c r="E3185" s="4">
        <v>177084</v>
      </c>
      <c r="F3185" s="5" t="s">
        <v>3974</v>
      </c>
      <c r="G3185" s="2">
        <v>6</v>
      </c>
      <c r="H3185" s="4">
        <v>177090</v>
      </c>
      <c r="I3185" s="5" t="s">
        <v>3975</v>
      </c>
      <c r="J3185" s="15">
        <v>45321</v>
      </c>
      <c r="K3185" s="24">
        <v>1330779818</v>
      </c>
      <c r="L3185" s="15">
        <v>45331</v>
      </c>
      <c r="M3185" s="15">
        <v>45351</v>
      </c>
      <c r="N3185" s="26">
        <v>1</v>
      </c>
      <c r="O3185" s="26">
        <f>VLOOKUP(D3185,quash!A$2:$I$7791,9,FALSE)</f>
        <v>2</v>
      </c>
      <c r="P3185" s="7">
        <v>10000</v>
      </c>
      <c r="Q3185" s="26">
        <v>90</v>
      </c>
      <c r="R3185" s="19">
        <v>0.11226939921536</v>
      </c>
      <c r="S3185" s="26">
        <v>16</v>
      </c>
      <c r="T3185" s="8">
        <v>5000</v>
      </c>
      <c r="U3185" s="4">
        <v>147</v>
      </c>
      <c r="V3185" s="10">
        <v>1303.3399999999999</v>
      </c>
      <c r="W3185" s="14" t="s">
        <v>5282</v>
      </c>
      <c r="X3185" s="18"/>
      <c r="Y3185" s="9"/>
      <c r="Z3185" s="19"/>
      <c r="AA3185" s="19"/>
      <c r="AB3185" s="30">
        <f t="shared" si="814"/>
        <v>311000</v>
      </c>
      <c r="AC3185" s="30">
        <f t="shared" si="827"/>
        <v>1.607717041800643E-2</v>
      </c>
      <c r="AD3185" s="31">
        <f t="shared" si="828"/>
        <v>1.4469453376205788</v>
      </c>
      <c r="AE3185" s="31">
        <f t="shared" si="832"/>
        <v>2.363344051446945</v>
      </c>
      <c r="AG3185" s="30">
        <f t="shared" si="815"/>
        <v>1695000</v>
      </c>
      <c r="AH3185" s="30">
        <f t="shared" si="829"/>
        <v>2.9498525073746312E-3</v>
      </c>
      <c r="AI3185" s="31">
        <f t="shared" si="830"/>
        <v>0.26548672566371678</v>
      </c>
      <c r="AJ3185" s="31">
        <f t="shared" si="831"/>
        <v>0.4336283185840708</v>
      </c>
      <c r="AK3185" s="30" t="str">
        <f>IF(W3185="si",($S3185*'COSTOS DE CREDITOS'!$C$27)/DATA!$G3185,"")</f>
        <v/>
      </c>
      <c r="AL3185" s="90" t="str">
        <f>IF(W3185="si",'COSTOS DE CREDITOS'!$C$35,"")</f>
        <v/>
      </c>
      <c r="AM3185" s="30" t="str">
        <f t="shared" si="816"/>
        <v/>
      </c>
      <c r="AN3185" s="30" t="str">
        <f t="shared" si="817"/>
        <v/>
      </c>
      <c r="AO3185" s="30">
        <f t="shared" si="818"/>
        <v>0</v>
      </c>
      <c r="AP3185" s="30">
        <f t="shared" si="819"/>
        <v>0</v>
      </c>
      <c r="AQ3185" s="19" t="str">
        <f t="shared" si="820"/>
        <v/>
      </c>
    </row>
    <row r="3186" spans="1:43" x14ac:dyDescent="0.2">
      <c r="A3186" s="23" t="s">
        <v>5665</v>
      </c>
      <c r="B3186" s="6" t="s">
        <v>5678</v>
      </c>
      <c r="C3186" s="6" t="s">
        <v>5670</v>
      </c>
      <c r="D3186" s="4">
        <v>176867</v>
      </c>
      <c r="E3186" s="4">
        <v>177084</v>
      </c>
      <c r="F3186" s="5" t="s">
        <v>3974</v>
      </c>
      <c r="G3186" s="2">
        <v>6</v>
      </c>
      <c r="H3186" s="4">
        <v>177098</v>
      </c>
      <c r="I3186" s="5" t="s">
        <v>3976</v>
      </c>
      <c r="J3186" s="15">
        <v>45328</v>
      </c>
      <c r="K3186" s="24">
        <v>1334938496</v>
      </c>
      <c r="L3186" s="15">
        <v>45331</v>
      </c>
      <c r="M3186" s="15">
        <v>45351</v>
      </c>
      <c r="N3186" s="26">
        <v>1</v>
      </c>
      <c r="O3186" s="26">
        <f>VLOOKUP(D3186,quash!A$2:$I$7791,9,FALSE)</f>
        <v>2</v>
      </c>
      <c r="P3186" s="7">
        <v>10000</v>
      </c>
      <c r="Q3186" s="26">
        <v>127</v>
      </c>
      <c r="R3186" s="19">
        <v>5.24391097594855E-2</v>
      </c>
      <c r="S3186" s="26">
        <v>16</v>
      </c>
      <c r="T3186" s="8">
        <v>5000</v>
      </c>
      <c r="U3186" s="4">
        <v>147</v>
      </c>
      <c r="V3186" s="10">
        <v>1303.3399999999999</v>
      </c>
      <c r="W3186" s="14" t="s">
        <v>5282</v>
      </c>
      <c r="X3186" s="18"/>
      <c r="Y3186" s="9"/>
      <c r="Z3186" s="19"/>
      <c r="AA3186" s="19"/>
      <c r="AB3186" s="30">
        <f t="shared" si="814"/>
        <v>311000</v>
      </c>
      <c r="AC3186" s="30">
        <f t="shared" si="827"/>
        <v>1.607717041800643E-2</v>
      </c>
      <c r="AD3186" s="31">
        <f t="shared" si="828"/>
        <v>2.0418006430868165</v>
      </c>
      <c r="AE3186" s="31">
        <f t="shared" si="832"/>
        <v>2.363344051446945</v>
      </c>
      <c r="AG3186" s="30">
        <f t="shared" si="815"/>
        <v>1695000</v>
      </c>
      <c r="AH3186" s="30">
        <f t="shared" si="829"/>
        <v>2.9498525073746312E-3</v>
      </c>
      <c r="AI3186" s="31">
        <f t="shared" si="830"/>
        <v>0.37463126843657818</v>
      </c>
      <c r="AJ3186" s="31">
        <f t="shared" si="831"/>
        <v>0.4336283185840708</v>
      </c>
      <c r="AK3186" s="30" t="str">
        <f>IF(W3186="si",($S3186*'COSTOS DE CREDITOS'!$C$27)/DATA!$G3186,"")</f>
        <v/>
      </c>
      <c r="AL3186" s="90" t="str">
        <f>IF(W3186="si",'COSTOS DE CREDITOS'!$C$35,"")</f>
        <v/>
      </c>
      <c r="AM3186" s="30" t="str">
        <f t="shared" si="816"/>
        <v/>
      </c>
      <c r="AN3186" s="30" t="str">
        <f t="shared" si="817"/>
        <v/>
      </c>
      <c r="AO3186" s="30">
        <f t="shared" si="818"/>
        <v>0</v>
      </c>
      <c r="AP3186" s="30">
        <f t="shared" si="819"/>
        <v>0</v>
      </c>
      <c r="AQ3186" s="19" t="str">
        <f t="shared" si="820"/>
        <v/>
      </c>
    </row>
    <row r="3187" spans="1:43" x14ac:dyDescent="0.2">
      <c r="A3187" s="23" t="s">
        <v>5665</v>
      </c>
      <c r="B3187" s="6" t="s">
        <v>5678</v>
      </c>
      <c r="C3187" s="6" t="s">
        <v>5670</v>
      </c>
      <c r="D3187" s="4">
        <v>176848</v>
      </c>
      <c r="E3187" s="4">
        <v>177084</v>
      </c>
      <c r="F3187" s="5" t="s">
        <v>3974</v>
      </c>
      <c r="G3187" s="2">
        <v>6</v>
      </c>
      <c r="H3187" s="4">
        <v>177100</v>
      </c>
      <c r="I3187" s="5" t="s">
        <v>3977</v>
      </c>
      <c r="J3187" s="15">
        <v>45328</v>
      </c>
      <c r="K3187" s="24">
        <v>1334827372</v>
      </c>
      <c r="L3187" s="15">
        <v>45331</v>
      </c>
      <c r="M3187" s="15">
        <v>45351</v>
      </c>
      <c r="N3187" s="26">
        <v>1</v>
      </c>
      <c r="O3187" s="26">
        <f>VLOOKUP(D3187,quash!A$2:$I$7791,9,FALSE)</f>
        <v>4</v>
      </c>
      <c r="P3187" s="7">
        <v>10000</v>
      </c>
      <c r="Q3187" s="26">
        <v>100</v>
      </c>
      <c r="R3187" s="19">
        <v>1.82981294070719E-2</v>
      </c>
      <c r="S3187" s="26">
        <v>16</v>
      </c>
      <c r="T3187" s="8">
        <v>8000</v>
      </c>
      <c r="U3187" s="4">
        <v>147</v>
      </c>
      <c r="V3187" s="10">
        <v>2082.7199999999998</v>
      </c>
      <c r="W3187" s="14" t="s">
        <v>5282</v>
      </c>
      <c r="X3187" s="18"/>
      <c r="Y3187" s="9"/>
      <c r="Z3187" s="19"/>
      <c r="AA3187" s="19"/>
      <c r="AB3187" s="30">
        <f t="shared" si="814"/>
        <v>117000</v>
      </c>
      <c r="AC3187" s="30">
        <f t="shared" si="827"/>
        <v>6.8376068376068383E-2</v>
      </c>
      <c r="AD3187" s="31">
        <f t="shared" si="828"/>
        <v>6.8376068376068382</v>
      </c>
      <c r="AE3187" s="31">
        <f t="shared" si="832"/>
        <v>10.051282051282053</v>
      </c>
      <c r="AG3187" s="30">
        <f t="shared" si="815"/>
        <v>927000</v>
      </c>
      <c r="AH3187" s="30">
        <f t="shared" si="829"/>
        <v>8.6299892125134836E-3</v>
      </c>
      <c r="AI3187" s="31">
        <f t="shared" si="830"/>
        <v>0.86299892125134836</v>
      </c>
      <c r="AJ3187" s="31">
        <f t="shared" si="831"/>
        <v>1.268608414239482</v>
      </c>
      <c r="AK3187" s="30" t="str">
        <f>IF(W3187="si",($S3187*'COSTOS DE CREDITOS'!$C$27)/DATA!$G3187,"")</f>
        <v/>
      </c>
      <c r="AL3187" s="90" t="str">
        <f>IF(W3187="si",'COSTOS DE CREDITOS'!$C$35,"")</f>
        <v/>
      </c>
      <c r="AM3187" s="30" t="str">
        <f t="shared" si="816"/>
        <v/>
      </c>
      <c r="AN3187" s="30" t="str">
        <f t="shared" si="817"/>
        <v/>
      </c>
      <c r="AO3187" s="30">
        <f t="shared" si="818"/>
        <v>0</v>
      </c>
      <c r="AP3187" s="30">
        <f t="shared" si="819"/>
        <v>0</v>
      </c>
      <c r="AQ3187" s="19" t="str">
        <f t="shared" si="820"/>
        <v/>
      </c>
    </row>
    <row r="3188" spans="1:43" x14ac:dyDescent="0.2">
      <c r="A3188" s="23" t="s">
        <v>5665</v>
      </c>
      <c r="B3188" s="6" t="s">
        <v>5678</v>
      </c>
      <c r="C3188" s="6" t="s">
        <v>5670</v>
      </c>
      <c r="D3188" s="4">
        <v>177244</v>
      </c>
      <c r="E3188" s="4">
        <v>177084</v>
      </c>
      <c r="F3188" s="5" t="s">
        <v>3974</v>
      </c>
      <c r="G3188" s="2">
        <v>6</v>
      </c>
      <c r="H3188" s="4">
        <v>177295</v>
      </c>
      <c r="I3188" s="5" t="s">
        <v>3978</v>
      </c>
      <c r="J3188" s="15">
        <v>45331</v>
      </c>
      <c r="K3188" s="24">
        <v>1337020096</v>
      </c>
      <c r="L3188" s="15">
        <v>45334</v>
      </c>
      <c r="M3188" s="15">
        <v>45351</v>
      </c>
      <c r="N3188" s="26">
        <v>1</v>
      </c>
      <c r="O3188" s="26">
        <f>VLOOKUP(D3188,quash!A$2:$I$7791,9,FALSE)</f>
        <v>4</v>
      </c>
      <c r="P3188" s="7">
        <v>10000</v>
      </c>
      <c r="Q3188" s="26">
        <v>110</v>
      </c>
      <c r="R3188" s="19">
        <v>3.3220596517330399E-2</v>
      </c>
      <c r="S3188" s="26">
        <v>16</v>
      </c>
      <c r="T3188" s="8">
        <v>5000</v>
      </c>
      <c r="U3188" s="4">
        <v>147</v>
      </c>
      <c r="V3188" s="10">
        <v>1303.3399999999999</v>
      </c>
      <c r="W3188" s="14" t="s">
        <v>5282</v>
      </c>
      <c r="X3188" s="18"/>
      <c r="Y3188" s="9"/>
      <c r="Z3188" s="19"/>
      <c r="AA3188" s="19"/>
      <c r="AB3188" s="30">
        <f t="shared" si="814"/>
        <v>117000</v>
      </c>
      <c r="AC3188" s="30">
        <f t="shared" si="827"/>
        <v>4.2735042735042736E-2</v>
      </c>
      <c r="AD3188" s="31">
        <f t="shared" si="828"/>
        <v>4.700854700854701</v>
      </c>
      <c r="AE3188" s="31">
        <f t="shared" si="832"/>
        <v>6.2820512820512819</v>
      </c>
      <c r="AG3188" s="30">
        <f t="shared" si="815"/>
        <v>927000</v>
      </c>
      <c r="AH3188" s="30">
        <f t="shared" si="829"/>
        <v>5.3937432578209281E-3</v>
      </c>
      <c r="AI3188" s="31">
        <f t="shared" si="830"/>
        <v>0.59331175836030214</v>
      </c>
      <c r="AJ3188" s="31">
        <f t="shared" si="831"/>
        <v>0.79288025889967639</v>
      </c>
      <c r="AK3188" s="30" t="str">
        <f>IF(W3188="si",($S3188*'COSTOS DE CREDITOS'!$C$27)/DATA!$G3188,"")</f>
        <v/>
      </c>
      <c r="AL3188" s="90" t="str">
        <f>IF(W3188="si",'COSTOS DE CREDITOS'!$C$35,"")</f>
        <v/>
      </c>
      <c r="AM3188" s="30" t="str">
        <f t="shared" si="816"/>
        <v/>
      </c>
      <c r="AN3188" s="30" t="str">
        <f t="shared" si="817"/>
        <v/>
      </c>
      <c r="AO3188" s="30">
        <f t="shared" si="818"/>
        <v>0</v>
      </c>
      <c r="AP3188" s="30">
        <f t="shared" si="819"/>
        <v>0</v>
      </c>
      <c r="AQ3188" s="19" t="str">
        <f t="shared" si="820"/>
        <v/>
      </c>
    </row>
    <row r="3189" spans="1:43" x14ac:dyDescent="0.2">
      <c r="A3189" s="23" t="s">
        <v>5665</v>
      </c>
      <c r="B3189" s="6" t="s">
        <v>5678</v>
      </c>
      <c r="C3189" s="6" t="s">
        <v>5670</v>
      </c>
      <c r="D3189" s="4">
        <v>177226</v>
      </c>
      <c r="E3189" s="4">
        <v>177084</v>
      </c>
      <c r="F3189" s="5" t="s">
        <v>3974</v>
      </c>
      <c r="G3189" s="2">
        <v>6</v>
      </c>
      <c r="H3189" s="4">
        <v>177296</v>
      </c>
      <c r="I3189" s="5" t="s">
        <v>3979</v>
      </c>
      <c r="J3189" s="15">
        <v>45331</v>
      </c>
      <c r="K3189" s="24">
        <v>1336964973</v>
      </c>
      <c r="L3189" s="15">
        <v>45334</v>
      </c>
      <c r="M3189" s="15">
        <v>45351</v>
      </c>
      <c r="N3189" s="26">
        <v>1</v>
      </c>
      <c r="O3189" s="26">
        <f>VLOOKUP(D3189,quash!A$2:$I$7791,9,FALSE)</f>
        <v>3</v>
      </c>
      <c r="P3189" s="7">
        <v>10000</v>
      </c>
      <c r="Q3189" s="26">
        <v>100</v>
      </c>
      <c r="R3189" s="19">
        <v>1.82981294070719E-2</v>
      </c>
      <c r="S3189" s="26">
        <v>16</v>
      </c>
      <c r="T3189" s="8">
        <v>8000</v>
      </c>
      <c r="U3189" s="4">
        <v>147</v>
      </c>
      <c r="V3189" s="10">
        <v>2082.7199999999998</v>
      </c>
      <c r="W3189" s="14" t="s">
        <v>5282</v>
      </c>
      <c r="X3189" s="18"/>
      <c r="Y3189" s="9"/>
      <c r="Z3189" s="19"/>
      <c r="AA3189" s="19"/>
      <c r="AB3189" s="30">
        <f t="shared" si="814"/>
        <v>141000</v>
      </c>
      <c r="AC3189" s="30">
        <f t="shared" si="827"/>
        <v>5.6737588652482268E-2</v>
      </c>
      <c r="AD3189" s="31">
        <f t="shared" si="828"/>
        <v>5.6737588652482271</v>
      </c>
      <c r="AE3189" s="31">
        <f t="shared" si="832"/>
        <v>8.3404255319148941</v>
      </c>
      <c r="AG3189" s="30">
        <f t="shared" si="815"/>
        <v>778000</v>
      </c>
      <c r="AH3189" s="30">
        <f t="shared" si="829"/>
        <v>1.0282776349614395E-2</v>
      </c>
      <c r="AI3189" s="31">
        <f t="shared" si="830"/>
        <v>1.0282776349614395</v>
      </c>
      <c r="AJ3189" s="31">
        <f t="shared" si="831"/>
        <v>1.511568123393316</v>
      </c>
      <c r="AK3189" s="30" t="str">
        <f>IF(W3189="si",($S3189*'COSTOS DE CREDITOS'!$C$27)/DATA!$G3189,"")</f>
        <v/>
      </c>
      <c r="AL3189" s="90" t="str">
        <f>IF(W3189="si",'COSTOS DE CREDITOS'!$C$35,"")</f>
        <v/>
      </c>
      <c r="AM3189" s="30" t="str">
        <f t="shared" si="816"/>
        <v/>
      </c>
      <c r="AN3189" s="30" t="str">
        <f t="shared" si="817"/>
        <v/>
      </c>
      <c r="AO3189" s="30">
        <f t="shared" si="818"/>
        <v>0</v>
      </c>
      <c r="AP3189" s="30">
        <f t="shared" si="819"/>
        <v>0</v>
      </c>
      <c r="AQ3189" s="19" t="str">
        <f t="shared" si="820"/>
        <v/>
      </c>
    </row>
    <row r="3190" spans="1:43" x14ac:dyDescent="0.2">
      <c r="A3190" s="23" t="s">
        <v>5665</v>
      </c>
      <c r="B3190" s="6" t="s">
        <v>5671</v>
      </c>
      <c r="C3190" s="6" t="s">
        <v>5670</v>
      </c>
      <c r="D3190" s="4">
        <v>177349</v>
      </c>
      <c r="E3190" s="4">
        <v>177868</v>
      </c>
      <c r="F3190" s="5" t="s">
        <v>3980</v>
      </c>
      <c r="G3190" s="2">
        <v>5</v>
      </c>
      <c r="H3190" s="4">
        <v>177869</v>
      </c>
      <c r="I3190" s="5" t="s">
        <v>3981</v>
      </c>
      <c r="J3190" s="15">
        <v>45334</v>
      </c>
      <c r="K3190" s="24">
        <v>1338363982</v>
      </c>
      <c r="L3190" s="15">
        <v>45344</v>
      </c>
      <c r="M3190" s="15">
        <v>45351</v>
      </c>
      <c r="N3190" s="26">
        <v>1</v>
      </c>
      <c r="O3190" s="26" t="e">
        <f>VLOOKUP(D3190,quash!A$2:$I$7791,9,FALSE)</f>
        <v>#N/A</v>
      </c>
      <c r="P3190" s="7">
        <v>10000</v>
      </c>
      <c r="Q3190" s="26">
        <v>147</v>
      </c>
      <c r="R3190" s="19">
        <v>7.9000519063170294E-2</v>
      </c>
      <c r="S3190" s="26">
        <v>16</v>
      </c>
      <c r="T3190" s="8">
        <v>9000</v>
      </c>
      <c r="U3190" s="4">
        <v>142</v>
      </c>
      <c r="V3190" s="10">
        <v>2255.2800000000002</v>
      </c>
      <c r="W3190" s="14" t="s">
        <v>5282</v>
      </c>
      <c r="X3190" s="18"/>
      <c r="Y3190" s="9"/>
      <c r="Z3190" s="19"/>
      <c r="AA3190" s="19"/>
      <c r="AB3190" s="30">
        <f t="shared" si="814"/>
        <v>847000</v>
      </c>
      <c r="AC3190" s="30">
        <f t="shared" si="827"/>
        <v>1.0625737898465172E-2</v>
      </c>
      <c r="AD3190" s="31">
        <f t="shared" si="828"/>
        <v>1.5619834710743803</v>
      </c>
      <c r="AE3190" s="31">
        <f t="shared" si="832"/>
        <v>1.5088547815820543</v>
      </c>
      <c r="AG3190" s="30">
        <f t="shared" si="815"/>
        <v>6126000</v>
      </c>
      <c r="AH3190" s="30">
        <f t="shared" si="829"/>
        <v>1.4691478942213516E-3</v>
      </c>
      <c r="AI3190" s="31">
        <f t="shared" si="830"/>
        <v>0.21596474045053868</v>
      </c>
      <c r="AJ3190" s="31">
        <f t="shared" si="831"/>
        <v>0.20861900097943192</v>
      </c>
      <c r="AK3190" s="30" t="str">
        <f>IF(W3190="si",($S3190*'COSTOS DE CREDITOS'!$C$27)/DATA!$G3190,"")</f>
        <v/>
      </c>
      <c r="AL3190" s="90" t="str">
        <f>IF(W3190="si",'COSTOS DE CREDITOS'!$C$35,"")</f>
        <v/>
      </c>
      <c r="AM3190" s="30" t="str">
        <f t="shared" si="816"/>
        <v/>
      </c>
      <c r="AN3190" s="30" t="str">
        <f t="shared" si="817"/>
        <v/>
      </c>
      <c r="AO3190" s="30">
        <f t="shared" si="818"/>
        <v>0</v>
      </c>
      <c r="AP3190" s="30">
        <f t="shared" si="819"/>
        <v>0</v>
      </c>
      <c r="AQ3190" s="19" t="str">
        <f t="shared" si="820"/>
        <v/>
      </c>
    </row>
    <row r="3191" spans="1:43" x14ac:dyDescent="0.2">
      <c r="A3191" s="23" t="s">
        <v>5665</v>
      </c>
      <c r="B3191" s="6" t="s">
        <v>5671</v>
      </c>
      <c r="C3191" s="6" t="s">
        <v>5670</v>
      </c>
      <c r="D3191" s="4">
        <v>177540</v>
      </c>
      <c r="E3191" s="4">
        <v>177868</v>
      </c>
      <c r="F3191" s="5" t="s">
        <v>3980</v>
      </c>
      <c r="G3191" s="2">
        <v>5</v>
      </c>
      <c r="H3191" s="4">
        <v>177870</v>
      </c>
      <c r="I3191" s="5" t="s">
        <v>3982</v>
      </c>
      <c r="J3191" s="15">
        <v>45335</v>
      </c>
      <c r="K3191" s="24">
        <v>1339398663</v>
      </c>
      <c r="L3191" s="15">
        <v>45344</v>
      </c>
      <c r="M3191" s="15">
        <v>45351</v>
      </c>
      <c r="N3191" s="26">
        <v>1</v>
      </c>
      <c r="O3191" s="26" t="e">
        <f>VLOOKUP(D3191,quash!A$2:$I$7791,9,FALSE)</f>
        <v>#N/A</v>
      </c>
      <c r="P3191" s="7">
        <v>10000</v>
      </c>
      <c r="Q3191" s="26">
        <v>147</v>
      </c>
      <c r="R3191" s="19">
        <v>7.9000519063170294E-2</v>
      </c>
      <c r="S3191" s="26">
        <v>16</v>
      </c>
      <c r="T3191" s="8">
        <v>9000</v>
      </c>
      <c r="U3191" s="4">
        <v>142</v>
      </c>
      <c r="V3191" s="10">
        <v>2255.2800000000002</v>
      </c>
      <c r="W3191" s="14" t="s">
        <v>5282</v>
      </c>
      <c r="X3191" s="18"/>
      <c r="Y3191" s="9"/>
      <c r="Z3191" s="19"/>
      <c r="AA3191" s="19"/>
      <c r="AB3191" s="30">
        <f t="shared" si="814"/>
        <v>847000</v>
      </c>
      <c r="AC3191" s="30">
        <f t="shared" si="827"/>
        <v>1.0625737898465172E-2</v>
      </c>
      <c r="AD3191" s="31">
        <f t="shared" si="828"/>
        <v>1.5619834710743803</v>
      </c>
      <c r="AE3191" s="31">
        <f t="shared" si="832"/>
        <v>1.5088547815820543</v>
      </c>
      <c r="AG3191" s="30">
        <f t="shared" si="815"/>
        <v>6126000</v>
      </c>
      <c r="AH3191" s="30">
        <f t="shared" si="829"/>
        <v>1.4691478942213516E-3</v>
      </c>
      <c r="AI3191" s="31">
        <f t="shared" si="830"/>
        <v>0.21596474045053868</v>
      </c>
      <c r="AJ3191" s="31">
        <f t="shared" si="831"/>
        <v>0.20861900097943192</v>
      </c>
      <c r="AK3191" s="30" t="str">
        <f>IF(W3191="si",($S3191*'COSTOS DE CREDITOS'!$C$27)/DATA!$G3191,"")</f>
        <v/>
      </c>
      <c r="AL3191" s="90" t="str">
        <f>IF(W3191="si",'COSTOS DE CREDITOS'!$C$35,"")</f>
        <v/>
      </c>
      <c r="AM3191" s="30" t="str">
        <f t="shared" si="816"/>
        <v/>
      </c>
      <c r="AN3191" s="30" t="str">
        <f t="shared" si="817"/>
        <v/>
      </c>
      <c r="AO3191" s="30">
        <f t="shared" si="818"/>
        <v>0</v>
      </c>
      <c r="AP3191" s="30">
        <f t="shared" si="819"/>
        <v>0</v>
      </c>
      <c r="AQ3191" s="19" t="str">
        <f t="shared" si="820"/>
        <v/>
      </c>
    </row>
    <row r="3192" spans="1:43" x14ac:dyDescent="0.2">
      <c r="A3192" s="23" t="s">
        <v>5665</v>
      </c>
      <c r="B3192" s="6" t="s">
        <v>5671</v>
      </c>
      <c r="C3192" s="6" t="s">
        <v>5670</v>
      </c>
      <c r="D3192" s="4">
        <v>177543</v>
      </c>
      <c r="E3192" s="4">
        <v>177868</v>
      </c>
      <c r="F3192" s="5" t="s">
        <v>3980</v>
      </c>
      <c r="G3192" s="2">
        <v>5</v>
      </c>
      <c r="H3192" s="4">
        <v>177871</v>
      </c>
      <c r="I3192" s="5" t="s">
        <v>3983</v>
      </c>
      <c r="J3192" s="15">
        <v>45335</v>
      </c>
      <c r="K3192" s="24">
        <v>1339403058</v>
      </c>
      <c r="L3192" s="15">
        <v>45344</v>
      </c>
      <c r="M3192" s="15">
        <v>45351</v>
      </c>
      <c r="N3192" s="26">
        <v>1</v>
      </c>
      <c r="O3192" s="26" t="e">
        <f>VLOOKUP(D3192,quash!A$2:$I$7791,9,FALSE)</f>
        <v>#N/A</v>
      </c>
      <c r="P3192" s="7">
        <v>10000</v>
      </c>
      <c r="Q3192" s="26">
        <v>132</v>
      </c>
      <c r="R3192" s="19">
        <v>5.8283715876113903E-2</v>
      </c>
      <c r="S3192" s="26">
        <v>16</v>
      </c>
      <c r="T3192" s="8">
        <v>8000</v>
      </c>
      <c r="U3192" s="4">
        <v>142</v>
      </c>
      <c r="V3192" s="10">
        <v>2013.74</v>
      </c>
      <c r="W3192" s="14" t="s">
        <v>5282</v>
      </c>
      <c r="X3192" s="18"/>
      <c r="Y3192" s="9"/>
      <c r="Z3192" s="19"/>
      <c r="AA3192" s="19"/>
      <c r="AB3192" s="30">
        <f t="shared" si="814"/>
        <v>847000</v>
      </c>
      <c r="AC3192" s="30">
        <f t="shared" si="827"/>
        <v>9.4451003541912628E-3</v>
      </c>
      <c r="AD3192" s="31">
        <f t="shared" si="828"/>
        <v>1.2467532467532467</v>
      </c>
      <c r="AE3192" s="31">
        <f t="shared" si="832"/>
        <v>1.3412042502951593</v>
      </c>
      <c r="AG3192" s="30">
        <f t="shared" si="815"/>
        <v>6126000</v>
      </c>
      <c r="AH3192" s="30">
        <f t="shared" si="829"/>
        <v>1.3059092393078681E-3</v>
      </c>
      <c r="AI3192" s="31">
        <f t="shared" si="830"/>
        <v>0.17238001958863858</v>
      </c>
      <c r="AJ3192" s="31">
        <f t="shared" si="831"/>
        <v>0.18543911198171725</v>
      </c>
      <c r="AK3192" s="30" t="str">
        <f>IF(W3192="si",($S3192*'COSTOS DE CREDITOS'!$C$27)/DATA!$G3192,"")</f>
        <v/>
      </c>
      <c r="AL3192" s="90" t="str">
        <f>IF(W3192="si",'COSTOS DE CREDITOS'!$C$35,"")</f>
        <v/>
      </c>
      <c r="AM3192" s="30" t="str">
        <f t="shared" si="816"/>
        <v/>
      </c>
      <c r="AN3192" s="30" t="str">
        <f t="shared" si="817"/>
        <v/>
      </c>
      <c r="AO3192" s="30">
        <f t="shared" si="818"/>
        <v>0</v>
      </c>
      <c r="AP3192" s="30">
        <f t="shared" si="819"/>
        <v>0</v>
      </c>
      <c r="AQ3192" s="19" t="str">
        <f t="shared" si="820"/>
        <v/>
      </c>
    </row>
    <row r="3193" spans="1:43" x14ac:dyDescent="0.2">
      <c r="A3193" s="23" t="s">
        <v>5665</v>
      </c>
      <c r="B3193" s="6" t="s">
        <v>5671</v>
      </c>
      <c r="C3193" s="6" t="s">
        <v>5670</v>
      </c>
      <c r="D3193" s="4">
        <v>176936</v>
      </c>
      <c r="E3193" s="4">
        <v>177868</v>
      </c>
      <c r="F3193" s="5" t="s">
        <v>3980</v>
      </c>
      <c r="G3193" s="2">
        <v>5</v>
      </c>
      <c r="H3193" s="4">
        <v>177872</v>
      </c>
      <c r="I3193" s="5" t="s">
        <v>3984</v>
      </c>
      <c r="J3193" s="15">
        <v>45328</v>
      </c>
      <c r="K3193" s="24">
        <v>1335229829</v>
      </c>
      <c r="L3193" s="15">
        <v>45344</v>
      </c>
      <c r="M3193" s="15">
        <v>45351</v>
      </c>
      <c r="N3193" s="26">
        <v>1</v>
      </c>
      <c r="O3193" s="26" t="e">
        <f>VLOOKUP(D3193,quash!A$2:$I$7791,9,FALSE)</f>
        <v>#N/A</v>
      </c>
      <c r="P3193" s="7">
        <v>5000</v>
      </c>
      <c r="Q3193" s="26">
        <v>147</v>
      </c>
      <c r="R3193" s="19">
        <v>7.9000519063171556E-2</v>
      </c>
      <c r="S3193" s="26">
        <v>16</v>
      </c>
      <c r="T3193" s="8">
        <v>10000</v>
      </c>
      <c r="U3193" s="4">
        <v>142</v>
      </c>
      <c r="V3193" s="10">
        <v>2510.34</v>
      </c>
      <c r="W3193" s="14" t="s">
        <v>5282</v>
      </c>
      <c r="X3193" s="18"/>
      <c r="Y3193" s="9"/>
      <c r="Z3193" s="19"/>
      <c r="AA3193" s="19"/>
      <c r="AB3193" s="30">
        <f t="shared" si="814"/>
        <v>847000</v>
      </c>
      <c r="AC3193" s="30">
        <f t="shared" si="827"/>
        <v>1.1806375442739079E-2</v>
      </c>
      <c r="AD3193" s="31">
        <f t="shared" si="828"/>
        <v>1.7355371900826446</v>
      </c>
      <c r="AE3193" s="31">
        <f t="shared" si="832"/>
        <v>1.6765053128689491</v>
      </c>
      <c r="AG3193" s="30">
        <f t="shared" si="815"/>
        <v>6126000</v>
      </c>
      <c r="AH3193" s="30">
        <f t="shared" si="829"/>
        <v>1.632386549134835E-3</v>
      </c>
      <c r="AI3193" s="31">
        <f t="shared" si="830"/>
        <v>0.23996082272282074</v>
      </c>
      <c r="AJ3193" s="31">
        <f t="shared" si="831"/>
        <v>0.23179888997714657</v>
      </c>
      <c r="AK3193" s="30" t="str">
        <f>IF(W3193="si",($S3193*'COSTOS DE CREDITOS'!$C$27)/DATA!$G3193,"")</f>
        <v/>
      </c>
      <c r="AL3193" s="90" t="str">
        <f>IF(W3193="si",'COSTOS DE CREDITOS'!$C$35,"")</f>
        <v/>
      </c>
      <c r="AM3193" s="30" t="str">
        <f t="shared" si="816"/>
        <v/>
      </c>
      <c r="AN3193" s="30" t="str">
        <f t="shared" si="817"/>
        <v/>
      </c>
      <c r="AO3193" s="30">
        <f t="shared" si="818"/>
        <v>0</v>
      </c>
      <c r="AP3193" s="30">
        <f t="shared" si="819"/>
        <v>0</v>
      </c>
      <c r="AQ3193" s="19" t="str">
        <f t="shared" si="820"/>
        <v/>
      </c>
    </row>
    <row r="3194" spans="1:43" x14ac:dyDescent="0.2">
      <c r="A3194" s="23" t="s">
        <v>5665</v>
      </c>
      <c r="B3194" s="6" t="s">
        <v>5671</v>
      </c>
      <c r="C3194" s="6" t="s">
        <v>5670</v>
      </c>
      <c r="D3194" s="4">
        <v>176974</v>
      </c>
      <c r="E3194" s="4">
        <v>177868</v>
      </c>
      <c r="F3194" s="5" t="s">
        <v>3980</v>
      </c>
      <c r="G3194" s="2">
        <v>5</v>
      </c>
      <c r="H3194" s="4">
        <v>177873</v>
      </c>
      <c r="I3194" s="5" t="s">
        <v>3985</v>
      </c>
      <c r="J3194" s="15">
        <v>45329</v>
      </c>
      <c r="K3194" s="24">
        <v>1335560446</v>
      </c>
      <c r="L3194" s="15">
        <v>45344</v>
      </c>
      <c r="M3194" s="15">
        <v>45351</v>
      </c>
      <c r="N3194" s="26">
        <v>1</v>
      </c>
      <c r="O3194" s="26" t="e">
        <f>VLOOKUP(D3194,quash!A$2:$I$7791,9,FALSE)</f>
        <v>#N/A</v>
      </c>
      <c r="P3194" s="7">
        <v>10000</v>
      </c>
      <c r="Q3194" s="26">
        <v>100</v>
      </c>
      <c r="R3194" s="19">
        <v>3.3220596517330447E-2</v>
      </c>
      <c r="S3194" s="26">
        <v>16</v>
      </c>
      <c r="T3194" s="8">
        <v>10000</v>
      </c>
      <c r="U3194" s="4">
        <v>142</v>
      </c>
      <c r="V3194" s="10">
        <v>2510.34</v>
      </c>
      <c r="W3194" s="14" t="s">
        <v>5282</v>
      </c>
      <c r="X3194" s="18"/>
      <c r="Y3194" s="9"/>
      <c r="Z3194" s="19"/>
      <c r="AA3194" s="19"/>
      <c r="AB3194" s="30">
        <f t="shared" si="814"/>
        <v>847000</v>
      </c>
      <c r="AC3194" s="30">
        <f t="shared" si="827"/>
        <v>1.1806375442739079E-2</v>
      </c>
      <c r="AD3194" s="31">
        <f t="shared" si="828"/>
        <v>1.1806375442739079</v>
      </c>
      <c r="AE3194" s="31">
        <f t="shared" si="832"/>
        <v>1.6765053128689491</v>
      </c>
      <c r="AG3194" s="30">
        <f t="shared" si="815"/>
        <v>6126000</v>
      </c>
      <c r="AH3194" s="30">
        <f t="shared" si="829"/>
        <v>1.632386549134835E-3</v>
      </c>
      <c r="AI3194" s="31">
        <f t="shared" si="830"/>
        <v>0.16323865491348349</v>
      </c>
      <c r="AJ3194" s="31">
        <f t="shared" si="831"/>
        <v>0.23179888997714657</v>
      </c>
      <c r="AK3194" s="30" t="str">
        <f>IF(W3194="si",($S3194*'COSTOS DE CREDITOS'!$C$27)/DATA!$G3194,"")</f>
        <v/>
      </c>
      <c r="AL3194" s="90" t="str">
        <f>IF(W3194="si",'COSTOS DE CREDITOS'!$C$35,"")</f>
        <v/>
      </c>
      <c r="AM3194" s="30" t="str">
        <f t="shared" si="816"/>
        <v/>
      </c>
      <c r="AN3194" s="30" t="str">
        <f t="shared" si="817"/>
        <v/>
      </c>
      <c r="AO3194" s="30">
        <f t="shared" si="818"/>
        <v>0</v>
      </c>
      <c r="AP3194" s="30">
        <f t="shared" si="819"/>
        <v>0</v>
      </c>
      <c r="AQ3194" s="19" t="str">
        <f t="shared" si="820"/>
        <v/>
      </c>
    </row>
    <row r="3195" spans="1:43" x14ac:dyDescent="0.2">
      <c r="A3195" s="23" t="s">
        <v>5665</v>
      </c>
      <c r="B3195" s="6" t="s">
        <v>5684</v>
      </c>
      <c r="C3195" s="6" t="s">
        <v>5667</v>
      </c>
      <c r="D3195" s="4">
        <v>176469</v>
      </c>
      <c r="E3195" s="4">
        <v>176666</v>
      </c>
      <c r="F3195" s="5" t="s">
        <v>3986</v>
      </c>
      <c r="G3195" s="2">
        <v>5</v>
      </c>
      <c r="H3195" s="4">
        <v>176667</v>
      </c>
      <c r="I3195" s="5" t="s">
        <v>3987</v>
      </c>
      <c r="J3195" s="15">
        <v>45321</v>
      </c>
      <c r="K3195" s="24">
        <v>1330754371</v>
      </c>
      <c r="L3195" s="15">
        <v>45323</v>
      </c>
      <c r="M3195" s="15">
        <v>45351</v>
      </c>
      <c r="N3195" s="26">
        <v>1</v>
      </c>
      <c r="O3195" s="26">
        <f>VLOOKUP(D3195,quash!A$2:$I$7791,9,FALSE)</f>
        <v>1</v>
      </c>
      <c r="P3195" s="7">
        <v>10000</v>
      </c>
      <c r="Q3195" s="26">
        <v>115</v>
      </c>
      <c r="R3195" s="19">
        <v>3.97705569269148E-2</v>
      </c>
      <c r="S3195" s="26">
        <v>16</v>
      </c>
      <c r="T3195" s="8">
        <v>10000</v>
      </c>
      <c r="U3195" s="4">
        <v>147</v>
      </c>
      <c r="V3195" s="10">
        <v>2606.85</v>
      </c>
      <c r="W3195" s="14" t="s">
        <v>5282</v>
      </c>
      <c r="X3195" s="18"/>
      <c r="Y3195" s="9"/>
      <c r="Z3195" s="19"/>
      <c r="AA3195" s="19"/>
      <c r="AB3195" s="30">
        <f t="shared" si="814"/>
        <v>280000</v>
      </c>
      <c r="AC3195" s="30">
        <f t="shared" si="827"/>
        <v>3.5714285714285712E-2</v>
      </c>
      <c r="AD3195" s="31">
        <f t="shared" si="828"/>
        <v>4.1071428571428568</v>
      </c>
      <c r="AE3195" s="31">
        <f t="shared" si="832"/>
        <v>5.25</v>
      </c>
      <c r="AG3195" s="30">
        <f t="shared" si="815"/>
        <v>2427000</v>
      </c>
      <c r="AH3195" s="30">
        <f t="shared" si="829"/>
        <v>4.1203131437989289E-3</v>
      </c>
      <c r="AI3195" s="31">
        <f t="shared" si="830"/>
        <v>0.47383601153687682</v>
      </c>
      <c r="AJ3195" s="31">
        <f t="shared" si="831"/>
        <v>0.60568603213844252</v>
      </c>
      <c r="AK3195" s="30" t="str">
        <f>IF(W3195="si",($S3195*'COSTOS DE CREDITOS'!$C$27)/DATA!$G3195,"")</f>
        <v/>
      </c>
      <c r="AL3195" s="90" t="str">
        <f>IF(W3195="si",'COSTOS DE CREDITOS'!$C$35,"")</f>
        <v/>
      </c>
      <c r="AM3195" s="30" t="str">
        <f t="shared" si="816"/>
        <v/>
      </c>
      <c r="AN3195" s="30" t="str">
        <f t="shared" si="817"/>
        <v/>
      </c>
      <c r="AO3195" s="30">
        <f t="shared" si="818"/>
        <v>0</v>
      </c>
      <c r="AP3195" s="30">
        <f t="shared" si="819"/>
        <v>0</v>
      </c>
      <c r="AQ3195" s="19" t="str">
        <f t="shared" si="820"/>
        <v/>
      </c>
    </row>
    <row r="3196" spans="1:43" x14ac:dyDescent="0.2">
      <c r="A3196" s="23" t="s">
        <v>5665</v>
      </c>
      <c r="B3196" s="6" t="s">
        <v>5684</v>
      </c>
      <c r="C3196" s="6" t="s">
        <v>5667</v>
      </c>
      <c r="D3196" s="4">
        <v>176545</v>
      </c>
      <c r="E3196" s="4">
        <v>176666</v>
      </c>
      <c r="F3196" s="5" t="s">
        <v>3986</v>
      </c>
      <c r="G3196" s="2">
        <v>5</v>
      </c>
      <c r="H3196" s="4">
        <v>176668</v>
      </c>
      <c r="I3196" s="5" t="s">
        <v>3988</v>
      </c>
      <c r="J3196" s="15">
        <v>45322</v>
      </c>
      <c r="K3196" s="24">
        <v>1331304860</v>
      </c>
      <c r="L3196" s="15">
        <v>45323</v>
      </c>
      <c r="M3196" s="15">
        <v>45351</v>
      </c>
      <c r="N3196" s="26">
        <v>1</v>
      </c>
      <c r="O3196" s="26">
        <f>VLOOKUP(D3196,quash!A$2:$I$7791,9,FALSE)</f>
        <v>1</v>
      </c>
      <c r="P3196" s="7">
        <v>10000</v>
      </c>
      <c r="Q3196" s="26">
        <v>147</v>
      </c>
      <c r="R3196" s="19">
        <v>7.9000519063170294E-2</v>
      </c>
      <c r="S3196" s="26">
        <v>16</v>
      </c>
      <c r="T3196" s="8">
        <v>10000</v>
      </c>
      <c r="U3196" s="4">
        <v>147</v>
      </c>
      <c r="V3196" s="10">
        <v>2606.85</v>
      </c>
      <c r="W3196" s="14" t="s">
        <v>5282</v>
      </c>
      <c r="X3196" s="18"/>
      <c r="Y3196" s="9"/>
      <c r="Z3196" s="19"/>
      <c r="AA3196" s="19"/>
      <c r="AB3196" s="30">
        <f t="shared" si="814"/>
        <v>280000</v>
      </c>
      <c r="AC3196" s="30">
        <f t="shared" si="827"/>
        <v>3.5714285714285712E-2</v>
      </c>
      <c r="AD3196" s="31">
        <f t="shared" si="828"/>
        <v>5.25</v>
      </c>
      <c r="AE3196" s="31">
        <f t="shared" si="832"/>
        <v>5.25</v>
      </c>
      <c r="AG3196" s="30">
        <f t="shared" si="815"/>
        <v>2427000</v>
      </c>
      <c r="AH3196" s="30">
        <f t="shared" si="829"/>
        <v>4.1203131437989289E-3</v>
      </c>
      <c r="AI3196" s="31">
        <f t="shared" si="830"/>
        <v>0.60568603213844252</v>
      </c>
      <c r="AJ3196" s="31">
        <f t="shared" si="831"/>
        <v>0.60568603213844252</v>
      </c>
      <c r="AK3196" s="30" t="str">
        <f>IF(W3196="si",($S3196*'COSTOS DE CREDITOS'!$C$27)/DATA!$G3196,"")</f>
        <v/>
      </c>
      <c r="AL3196" s="90" t="str">
        <f>IF(W3196="si",'COSTOS DE CREDITOS'!$C$35,"")</f>
        <v/>
      </c>
      <c r="AM3196" s="30" t="str">
        <f t="shared" si="816"/>
        <v/>
      </c>
      <c r="AN3196" s="30" t="str">
        <f t="shared" si="817"/>
        <v/>
      </c>
      <c r="AO3196" s="30">
        <f t="shared" si="818"/>
        <v>0</v>
      </c>
      <c r="AP3196" s="30">
        <f t="shared" si="819"/>
        <v>0</v>
      </c>
      <c r="AQ3196" s="19" t="str">
        <f t="shared" si="820"/>
        <v/>
      </c>
    </row>
    <row r="3197" spans="1:43" x14ac:dyDescent="0.2">
      <c r="A3197" s="23" t="s">
        <v>5665</v>
      </c>
      <c r="B3197" s="6" t="s">
        <v>5684</v>
      </c>
      <c r="C3197" s="6" t="s">
        <v>5667</v>
      </c>
      <c r="D3197" s="4">
        <v>176460</v>
      </c>
      <c r="E3197" s="4">
        <v>176666</v>
      </c>
      <c r="F3197" s="5" t="s">
        <v>3986</v>
      </c>
      <c r="G3197" s="2">
        <v>5</v>
      </c>
      <c r="H3197" s="4">
        <v>176671</v>
      </c>
      <c r="I3197" s="5" t="s">
        <v>3989</v>
      </c>
      <c r="J3197" s="15">
        <v>45321</v>
      </c>
      <c r="K3197" s="24">
        <v>1330753521</v>
      </c>
      <c r="L3197" s="15">
        <v>45323</v>
      </c>
      <c r="M3197" s="15">
        <v>45351</v>
      </c>
      <c r="N3197" s="26">
        <v>1</v>
      </c>
      <c r="O3197" s="26">
        <f>VLOOKUP(D3197,quash!A$2:$I$7791,9,FALSE)</f>
        <v>3</v>
      </c>
      <c r="P3197" s="7">
        <v>10000</v>
      </c>
      <c r="Q3197" s="26">
        <v>127</v>
      </c>
      <c r="R3197" s="19">
        <v>5.24391097594855E-2</v>
      </c>
      <c r="S3197" s="26">
        <v>16</v>
      </c>
      <c r="T3197" s="8">
        <v>8000</v>
      </c>
      <c r="U3197" s="4">
        <v>147</v>
      </c>
      <c r="V3197" s="10">
        <v>2082.7199999999998</v>
      </c>
      <c r="W3197" s="14" t="s">
        <v>5282</v>
      </c>
      <c r="X3197" s="18"/>
      <c r="Y3197" s="9"/>
      <c r="Z3197" s="19"/>
      <c r="AA3197" s="19"/>
      <c r="AB3197" s="30">
        <f t="shared" si="814"/>
        <v>141000</v>
      </c>
      <c r="AC3197" s="30">
        <f t="shared" si="827"/>
        <v>5.6737588652482268E-2</v>
      </c>
      <c r="AD3197" s="31">
        <f t="shared" si="828"/>
        <v>7.205673758865248</v>
      </c>
      <c r="AE3197" s="31">
        <f t="shared" si="832"/>
        <v>8.3404255319148941</v>
      </c>
      <c r="AG3197" s="30">
        <f t="shared" si="815"/>
        <v>778000</v>
      </c>
      <c r="AH3197" s="30">
        <f t="shared" si="829"/>
        <v>1.0282776349614395E-2</v>
      </c>
      <c r="AI3197" s="31">
        <f t="shared" si="830"/>
        <v>1.3059125964010281</v>
      </c>
      <c r="AJ3197" s="31">
        <f t="shared" si="831"/>
        <v>1.511568123393316</v>
      </c>
      <c r="AK3197" s="30" t="str">
        <f>IF(W3197="si",($S3197*'COSTOS DE CREDITOS'!$C$27)/DATA!$G3197,"")</f>
        <v/>
      </c>
      <c r="AL3197" s="90" t="str">
        <f>IF(W3197="si",'COSTOS DE CREDITOS'!$C$35,"")</f>
        <v/>
      </c>
      <c r="AM3197" s="30" t="str">
        <f t="shared" si="816"/>
        <v/>
      </c>
      <c r="AN3197" s="30" t="str">
        <f t="shared" si="817"/>
        <v/>
      </c>
      <c r="AO3197" s="30">
        <f t="shared" si="818"/>
        <v>0</v>
      </c>
      <c r="AP3197" s="30">
        <f t="shared" si="819"/>
        <v>0</v>
      </c>
      <c r="AQ3197" s="19" t="str">
        <f t="shared" si="820"/>
        <v/>
      </c>
    </row>
    <row r="3198" spans="1:43" x14ac:dyDescent="0.2">
      <c r="A3198" s="23" t="s">
        <v>5665</v>
      </c>
      <c r="B3198" s="6" t="s">
        <v>5684</v>
      </c>
      <c r="C3198" s="6" t="s">
        <v>5667</v>
      </c>
      <c r="D3198" s="4">
        <v>176470</v>
      </c>
      <c r="E3198" s="4">
        <v>176666</v>
      </c>
      <c r="F3198" s="5" t="s">
        <v>3986</v>
      </c>
      <c r="G3198" s="2">
        <v>5</v>
      </c>
      <c r="H3198" s="4">
        <v>176672</v>
      </c>
      <c r="I3198" s="5" t="s">
        <v>3990</v>
      </c>
      <c r="J3198" s="15">
        <v>45322</v>
      </c>
      <c r="K3198" s="24">
        <v>1330754621</v>
      </c>
      <c r="L3198" s="15">
        <v>45323</v>
      </c>
      <c r="M3198" s="15">
        <v>45351</v>
      </c>
      <c r="N3198" s="26">
        <v>1</v>
      </c>
      <c r="O3198" s="26">
        <f>VLOOKUP(D3198,quash!A$2:$I$7791,9,FALSE)</f>
        <v>2</v>
      </c>
      <c r="P3198" s="7">
        <v>10000</v>
      </c>
      <c r="Q3198" s="26">
        <v>132</v>
      </c>
      <c r="R3198" s="19">
        <v>5.8283715876113903E-2</v>
      </c>
      <c r="S3198" s="26">
        <v>16</v>
      </c>
      <c r="T3198" s="8">
        <v>9000</v>
      </c>
      <c r="U3198" s="4">
        <v>147</v>
      </c>
      <c r="V3198" s="10">
        <v>2337.86</v>
      </c>
      <c r="W3198" s="14" t="s">
        <v>5282</v>
      </c>
      <c r="X3198" s="18"/>
      <c r="Y3198" s="9"/>
      <c r="Z3198" s="19"/>
      <c r="AA3198" s="19"/>
      <c r="AB3198" s="30">
        <f t="shared" si="814"/>
        <v>311000</v>
      </c>
      <c r="AC3198" s="30">
        <f t="shared" si="827"/>
        <v>2.8938906752411574E-2</v>
      </c>
      <c r="AD3198" s="31">
        <f t="shared" si="828"/>
        <v>3.819935691318328</v>
      </c>
      <c r="AE3198" s="31">
        <f t="shared" si="832"/>
        <v>4.2540192926045011</v>
      </c>
      <c r="AG3198" s="30">
        <f t="shared" si="815"/>
        <v>1695000</v>
      </c>
      <c r="AH3198" s="30">
        <f t="shared" si="829"/>
        <v>5.3097345132743362E-3</v>
      </c>
      <c r="AI3198" s="31">
        <f t="shared" si="830"/>
        <v>0.70088495575221232</v>
      </c>
      <c r="AJ3198" s="31">
        <f t="shared" si="831"/>
        <v>0.78053097345132738</v>
      </c>
      <c r="AK3198" s="30" t="str">
        <f>IF(W3198="si",($S3198*'COSTOS DE CREDITOS'!$C$27)/DATA!$G3198,"")</f>
        <v/>
      </c>
      <c r="AL3198" s="90" t="str">
        <f>IF(W3198="si",'COSTOS DE CREDITOS'!$C$35,"")</f>
        <v/>
      </c>
      <c r="AM3198" s="30" t="str">
        <f t="shared" si="816"/>
        <v/>
      </c>
      <c r="AN3198" s="30" t="str">
        <f t="shared" si="817"/>
        <v/>
      </c>
      <c r="AO3198" s="30">
        <f t="shared" si="818"/>
        <v>0</v>
      </c>
      <c r="AP3198" s="30">
        <f t="shared" si="819"/>
        <v>0</v>
      </c>
      <c r="AQ3198" s="19" t="str">
        <f t="shared" si="820"/>
        <v/>
      </c>
    </row>
    <row r="3199" spans="1:43" x14ac:dyDescent="0.2">
      <c r="A3199" s="23" t="s">
        <v>5665</v>
      </c>
      <c r="B3199" s="6" t="s">
        <v>5684</v>
      </c>
      <c r="C3199" s="6" t="s">
        <v>5667</v>
      </c>
      <c r="D3199" s="4">
        <v>177096</v>
      </c>
      <c r="E3199" s="4">
        <v>176666</v>
      </c>
      <c r="F3199" s="5" t="s">
        <v>3986</v>
      </c>
      <c r="G3199" s="2">
        <v>5</v>
      </c>
      <c r="H3199" s="4">
        <v>177415</v>
      </c>
      <c r="I3199" s="5" t="s">
        <v>3991</v>
      </c>
      <c r="J3199" s="15">
        <v>45330</v>
      </c>
      <c r="K3199" s="24">
        <v>1336373726</v>
      </c>
      <c r="L3199" s="15">
        <v>45336</v>
      </c>
      <c r="M3199" s="15">
        <v>45351</v>
      </c>
      <c r="N3199" s="26">
        <v>1</v>
      </c>
      <c r="O3199" s="26">
        <f>VLOOKUP(D3199,quash!A$2:$I$7791,9,FALSE)</f>
        <v>2</v>
      </c>
      <c r="P3199" s="7">
        <v>10000</v>
      </c>
      <c r="Q3199" s="26">
        <v>112</v>
      </c>
      <c r="R3199" s="19">
        <v>3.3741050530766176E-2</v>
      </c>
      <c r="S3199" s="26">
        <v>16</v>
      </c>
      <c r="T3199" s="8">
        <v>8000</v>
      </c>
      <c r="U3199" s="4">
        <v>147</v>
      </c>
      <c r="V3199" s="10">
        <v>2082.7199999999998</v>
      </c>
      <c r="W3199" s="14" t="s">
        <v>5282</v>
      </c>
      <c r="X3199" s="18"/>
      <c r="Y3199" s="9"/>
      <c r="Z3199" s="19"/>
      <c r="AA3199" s="19"/>
      <c r="AB3199" s="30">
        <f t="shared" si="814"/>
        <v>311000</v>
      </c>
      <c r="AC3199" s="30">
        <f t="shared" si="827"/>
        <v>2.5723472668810289E-2</v>
      </c>
      <c r="AD3199" s="31">
        <f t="shared" si="828"/>
        <v>2.8810289389067525</v>
      </c>
      <c r="AE3199" s="31">
        <f t="shared" si="832"/>
        <v>3.7813504823151125</v>
      </c>
      <c r="AG3199" s="30">
        <f t="shared" si="815"/>
        <v>1695000</v>
      </c>
      <c r="AH3199" s="30">
        <f t="shared" si="829"/>
        <v>4.71976401179941E-3</v>
      </c>
      <c r="AI3199" s="31">
        <f t="shared" si="830"/>
        <v>0.52861356932153392</v>
      </c>
      <c r="AJ3199" s="31">
        <f t="shared" si="831"/>
        <v>0.69380530973451326</v>
      </c>
      <c r="AK3199" s="30" t="str">
        <f>IF(W3199="si",($S3199*'COSTOS DE CREDITOS'!$C$27)/DATA!$G3199,"")</f>
        <v/>
      </c>
      <c r="AL3199" s="90" t="str">
        <f>IF(W3199="si",'COSTOS DE CREDITOS'!$C$35,"")</f>
        <v/>
      </c>
      <c r="AM3199" s="30" t="str">
        <f t="shared" si="816"/>
        <v/>
      </c>
      <c r="AN3199" s="30" t="str">
        <f t="shared" si="817"/>
        <v/>
      </c>
      <c r="AO3199" s="30">
        <f t="shared" si="818"/>
        <v>0</v>
      </c>
      <c r="AP3199" s="30">
        <f t="shared" si="819"/>
        <v>0</v>
      </c>
      <c r="AQ3199" s="19" t="str">
        <f t="shared" si="820"/>
        <v/>
      </c>
    </row>
    <row r="3200" spans="1:43" x14ac:dyDescent="0.2">
      <c r="A3200" s="23" t="s">
        <v>5665</v>
      </c>
      <c r="B3200" s="6" t="s">
        <v>5683</v>
      </c>
      <c r="C3200" s="6" t="s">
        <v>5670</v>
      </c>
      <c r="D3200" s="4">
        <v>176980</v>
      </c>
      <c r="E3200" s="4">
        <v>177856</v>
      </c>
      <c r="F3200" s="5" t="s">
        <v>3992</v>
      </c>
      <c r="G3200" s="2">
        <v>5</v>
      </c>
      <c r="H3200" s="4">
        <v>177857</v>
      </c>
      <c r="I3200" s="5" t="s">
        <v>3993</v>
      </c>
      <c r="J3200" s="15">
        <v>45329</v>
      </c>
      <c r="K3200" s="24">
        <v>1335610285</v>
      </c>
      <c r="L3200" s="15">
        <v>45344</v>
      </c>
      <c r="M3200" s="15">
        <v>45351</v>
      </c>
      <c r="N3200" s="26">
        <v>1</v>
      </c>
      <c r="O3200" s="26" t="e">
        <f>VLOOKUP(D3200,quash!A$2:$I$7791,9,FALSE)</f>
        <v>#N/A</v>
      </c>
      <c r="P3200" s="7">
        <v>10000</v>
      </c>
      <c r="Q3200" s="26">
        <v>100</v>
      </c>
      <c r="R3200" s="19">
        <v>5.9818464604665163E-3</v>
      </c>
      <c r="S3200" s="26">
        <v>16</v>
      </c>
      <c r="T3200" s="8">
        <v>10000</v>
      </c>
      <c r="U3200" s="4">
        <v>142</v>
      </c>
      <c r="V3200" s="10">
        <v>2510.34</v>
      </c>
      <c r="W3200" s="14" t="s">
        <v>5282</v>
      </c>
      <c r="X3200" s="18"/>
      <c r="Y3200" s="9"/>
      <c r="Z3200" s="19"/>
      <c r="AA3200" s="19"/>
      <c r="AB3200" s="30">
        <f t="shared" si="814"/>
        <v>847000</v>
      </c>
      <c r="AC3200" s="30">
        <f t="shared" si="827"/>
        <v>1.1806375442739079E-2</v>
      </c>
      <c r="AD3200" s="31">
        <f t="shared" si="828"/>
        <v>1.1806375442739079</v>
      </c>
      <c r="AE3200" s="31">
        <f t="shared" si="832"/>
        <v>1.6765053128689491</v>
      </c>
      <c r="AG3200" s="30">
        <f t="shared" si="815"/>
        <v>6126000</v>
      </c>
      <c r="AH3200" s="30">
        <f t="shared" si="829"/>
        <v>1.632386549134835E-3</v>
      </c>
      <c r="AI3200" s="31">
        <f t="shared" si="830"/>
        <v>0.16323865491348349</v>
      </c>
      <c r="AJ3200" s="31">
        <f t="shared" si="831"/>
        <v>0.23179888997714657</v>
      </c>
      <c r="AK3200" s="30" t="str">
        <f>IF(W3200="si",($S3200*'COSTOS DE CREDITOS'!$C$27)/DATA!$G3200,"")</f>
        <v/>
      </c>
      <c r="AL3200" s="90" t="str">
        <f>IF(W3200="si",'COSTOS DE CREDITOS'!$C$35,"")</f>
        <v/>
      </c>
      <c r="AM3200" s="30" t="str">
        <f t="shared" si="816"/>
        <v/>
      </c>
      <c r="AN3200" s="30" t="str">
        <f t="shared" si="817"/>
        <v/>
      </c>
      <c r="AO3200" s="30">
        <f t="shared" si="818"/>
        <v>0</v>
      </c>
      <c r="AP3200" s="30">
        <f t="shared" si="819"/>
        <v>0</v>
      </c>
      <c r="AQ3200" s="19" t="str">
        <f t="shared" si="820"/>
        <v/>
      </c>
    </row>
    <row r="3201" spans="1:43" x14ac:dyDescent="0.2">
      <c r="A3201" s="23" t="s">
        <v>5665</v>
      </c>
      <c r="B3201" s="6" t="s">
        <v>5683</v>
      </c>
      <c r="C3201" s="6" t="s">
        <v>5670</v>
      </c>
      <c r="D3201" s="4">
        <v>176959</v>
      </c>
      <c r="E3201" s="4">
        <v>177856</v>
      </c>
      <c r="F3201" s="5" t="s">
        <v>3992</v>
      </c>
      <c r="G3201" s="2">
        <v>5</v>
      </c>
      <c r="H3201" s="4">
        <v>177858</v>
      </c>
      <c r="I3201" s="5" t="s">
        <v>3994</v>
      </c>
      <c r="J3201" s="15">
        <v>45335</v>
      </c>
      <c r="K3201" s="24">
        <v>1335499059</v>
      </c>
      <c r="L3201" s="15">
        <v>45344</v>
      </c>
      <c r="M3201" s="15">
        <v>45351</v>
      </c>
      <c r="N3201" s="26">
        <v>1</v>
      </c>
      <c r="O3201" s="26" t="e">
        <f>VLOOKUP(D3201,quash!A$2:$I$7791,9,FALSE)</f>
        <v>#N/A</v>
      </c>
      <c r="P3201" s="7">
        <v>5000</v>
      </c>
      <c r="Q3201" s="26">
        <v>147</v>
      </c>
      <c r="R3201" s="19">
        <v>0.11226939921535857</v>
      </c>
      <c r="S3201" s="26">
        <v>16</v>
      </c>
      <c r="T3201" s="8">
        <v>10000</v>
      </c>
      <c r="U3201" s="4">
        <v>147</v>
      </c>
      <c r="V3201" s="10">
        <v>2606.85</v>
      </c>
      <c r="W3201" s="14" t="s">
        <v>5282</v>
      </c>
      <c r="X3201" s="18"/>
      <c r="Y3201" s="9"/>
      <c r="Z3201" s="19"/>
      <c r="AA3201" s="19"/>
      <c r="AB3201" s="30">
        <f t="shared" si="814"/>
        <v>847000</v>
      </c>
      <c r="AC3201" s="30">
        <f t="shared" si="827"/>
        <v>1.1806375442739079E-2</v>
      </c>
      <c r="AD3201" s="31">
        <f t="shared" si="828"/>
        <v>1.7355371900826446</v>
      </c>
      <c r="AE3201" s="31">
        <f t="shared" si="832"/>
        <v>1.7355371900826446</v>
      </c>
      <c r="AG3201" s="30">
        <f t="shared" si="815"/>
        <v>6126000</v>
      </c>
      <c r="AH3201" s="30">
        <f t="shared" si="829"/>
        <v>1.632386549134835E-3</v>
      </c>
      <c r="AI3201" s="31">
        <f t="shared" si="830"/>
        <v>0.23996082272282074</v>
      </c>
      <c r="AJ3201" s="31">
        <f t="shared" si="831"/>
        <v>0.23996082272282074</v>
      </c>
      <c r="AK3201" s="30" t="str">
        <f>IF(W3201="si",($S3201*'COSTOS DE CREDITOS'!$C$27)/DATA!$G3201,"")</f>
        <v/>
      </c>
      <c r="AL3201" s="90" t="str">
        <f>IF(W3201="si",'COSTOS DE CREDITOS'!$C$35,"")</f>
        <v/>
      </c>
      <c r="AM3201" s="30" t="str">
        <f t="shared" si="816"/>
        <v/>
      </c>
      <c r="AN3201" s="30" t="str">
        <f t="shared" si="817"/>
        <v/>
      </c>
      <c r="AO3201" s="30">
        <f t="shared" si="818"/>
        <v>0</v>
      </c>
      <c r="AP3201" s="30">
        <f t="shared" si="819"/>
        <v>0</v>
      </c>
      <c r="AQ3201" s="19" t="str">
        <f t="shared" si="820"/>
        <v/>
      </c>
    </row>
    <row r="3202" spans="1:43" x14ac:dyDescent="0.2">
      <c r="A3202" s="23" t="s">
        <v>5665</v>
      </c>
      <c r="B3202" s="6" t="s">
        <v>5683</v>
      </c>
      <c r="C3202" s="6" t="s">
        <v>5670</v>
      </c>
      <c r="D3202" s="4">
        <v>176931</v>
      </c>
      <c r="E3202" s="4">
        <v>177856</v>
      </c>
      <c r="F3202" s="5" t="s">
        <v>3992</v>
      </c>
      <c r="G3202" s="2">
        <v>5</v>
      </c>
      <c r="H3202" s="4">
        <v>177859</v>
      </c>
      <c r="I3202" s="5" t="s">
        <v>3995</v>
      </c>
      <c r="J3202" s="15">
        <v>45328</v>
      </c>
      <c r="K3202" s="24">
        <v>1335206195</v>
      </c>
      <c r="L3202" s="15">
        <v>45344</v>
      </c>
      <c r="M3202" s="15">
        <v>45351</v>
      </c>
      <c r="N3202" s="26">
        <v>1</v>
      </c>
      <c r="O3202" s="26" t="e">
        <f>VLOOKUP(D3202,quash!A$2:$I$7791,9,FALSE)</f>
        <v>#N/A</v>
      </c>
      <c r="P3202" s="7">
        <v>10000</v>
      </c>
      <c r="Q3202" s="26">
        <v>147</v>
      </c>
      <c r="R3202" s="19">
        <v>7.9000519063170294E-2</v>
      </c>
      <c r="S3202" s="26">
        <v>16</v>
      </c>
      <c r="T3202" s="8">
        <v>10000</v>
      </c>
      <c r="U3202" s="4">
        <v>147</v>
      </c>
      <c r="V3202" s="10">
        <v>2606.85</v>
      </c>
      <c r="W3202" s="14" t="s">
        <v>5282</v>
      </c>
      <c r="X3202" s="18"/>
      <c r="Y3202" s="9"/>
      <c r="Z3202" s="19"/>
      <c r="AA3202" s="19"/>
      <c r="AB3202" s="30">
        <f t="shared" ref="AB3202:AB3265" si="833">SUMIFS($T:$T,$M:$M,$M3202,$O:$O,$O3202)</f>
        <v>847000</v>
      </c>
      <c r="AC3202" s="30">
        <f t="shared" si="827"/>
        <v>1.1806375442739079E-2</v>
      </c>
      <c r="AD3202" s="31">
        <f t="shared" si="828"/>
        <v>1.7355371900826446</v>
      </c>
      <c r="AE3202" s="31">
        <f t="shared" si="832"/>
        <v>1.7355371900826446</v>
      </c>
      <c r="AG3202" s="30">
        <f t="shared" ref="AG3202:AG3265" si="834">SUMIFS($T:$T,$O:$O,$O3202,$N:$N,1)</f>
        <v>6126000</v>
      </c>
      <c r="AH3202" s="30">
        <f t="shared" si="829"/>
        <v>1.632386549134835E-3</v>
      </c>
      <c r="AI3202" s="31">
        <f t="shared" si="830"/>
        <v>0.23996082272282074</v>
      </c>
      <c r="AJ3202" s="31">
        <f t="shared" si="831"/>
        <v>0.23996082272282074</v>
      </c>
      <c r="AK3202" s="30" t="str">
        <f>IF(W3202="si",($S3202*'COSTOS DE CREDITOS'!$C$27)/DATA!$G3202,"")</f>
        <v/>
      </c>
      <c r="AL3202" s="90" t="str">
        <f>IF(W3202="si",'COSTOS DE CREDITOS'!$C$35,"")</f>
        <v/>
      </c>
      <c r="AM3202" s="30" t="str">
        <f t="shared" si="816"/>
        <v/>
      </c>
      <c r="AN3202" s="30" t="str">
        <f t="shared" si="817"/>
        <v/>
      </c>
      <c r="AO3202" s="30">
        <f t="shared" si="818"/>
        <v>0</v>
      </c>
      <c r="AP3202" s="30">
        <f t="shared" si="819"/>
        <v>0</v>
      </c>
      <c r="AQ3202" s="19" t="str">
        <f t="shared" si="820"/>
        <v/>
      </c>
    </row>
    <row r="3203" spans="1:43" x14ac:dyDescent="0.2">
      <c r="A3203" s="23" t="s">
        <v>5665</v>
      </c>
      <c r="B3203" s="6" t="s">
        <v>5683</v>
      </c>
      <c r="C3203" s="6" t="s">
        <v>5670</v>
      </c>
      <c r="D3203" s="4">
        <v>176810</v>
      </c>
      <c r="E3203" s="4">
        <v>177856</v>
      </c>
      <c r="F3203" s="5" t="s">
        <v>3992</v>
      </c>
      <c r="G3203" s="2">
        <v>5</v>
      </c>
      <c r="H3203" s="4">
        <v>177860</v>
      </c>
      <c r="I3203" s="5" t="s">
        <v>3996</v>
      </c>
      <c r="J3203" s="15">
        <v>45325</v>
      </c>
      <c r="K3203" s="24">
        <v>1333634890</v>
      </c>
      <c r="L3203" s="15">
        <v>45344</v>
      </c>
      <c r="M3203" s="15">
        <v>45351</v>
      </c>
      <c r="N3203" s="26">
        <v>1</v>
      </c>
      <c r="O3203" s="26" t="e">
        <f>VLOOKUP(D3203,quash!A$2:$I$7791,9,FALSE)</f>
        <v>#N/A</v>
      </c>
      <c r="P3203" s="7">
        <v>10000</v>
      </c>
      <c r="Q3203" s="26">
        <v>110</v>
      </c>
      <c r="R3203" s="19">
        <v>3.3741050530766099E-2</v>
      </c>
      <c r="S3203" s="26">
        <v>16</v>
      </c>
      <c r="T3203" s="8">
        <v>10000</v>
      </c>
      <c r="U3203" s="4">
        <v>147</v>
      </c>
      <c r="V3203" s="10">
        <v>2606.85</v>
      </c>
      <c r="W3203" s="14" t="s">
        <v>5282</v>
      </c>
      <c r="X3203" s="18"/>
      <c r="Y3203" s="9"/>
      <c r="Z3203" s="19"/>
      <c r="AA3203" s="19"/>
      <c r="AB3203" s="30">
        <f t="shared" si="833"/>
        <v>847000</v>
      </c>
      <c r="AC3203" s="30">
        <f t="shared" si="827"/>
        <v>1.1806375442739079E-2</v>
      </c>
      <c r="AD3203" s="31">
        <f t="shared" si="828"/>
        <v>1.2987012987012987</v>
      </c>
      <c r="AE3203" s="31">
        <f t="shared" si="832"/>
        <v>1.7355371900826446</v>
      </c>
      <c r="AG3203" s="30">
        <f t="shared" si="834"/>
        <v>6126000</v>
      </c>
      <c r="AH3203" s="30">
        <f t="shared" si="829"/>
        <v>1.632386549134835E-3</v>
      </c>
      <c r="AI3203" s="31">
        <f t="shared" si="830"/>
        <v>0.17956252040483187</v>
      </c>
      <c r="AJ3203" s="31">
        <f t="shared" si="831"/>
        <v>0.23996082272282074</v>
      </c>
      <c r="AK3203" s="30" t="str">
        <f>IF(W3203="si",($S3203*'COSTOS DE CREDITOS'!$C$27)/DATA!$G3203,"")</f>
        <v/>
      </c>
      <c r="AL3203" s="90" t="str">
        <f>IF(W3203="si",'COSTOS DE CREDITOS'!$C$35,"")</f>
        <v/>
      </c>
      <c r="AM3203" s="30" t="str">
        <f t="shared" ref="AM3203:AM3266" si="835">IF(W3203="si",(20%/52*$S3203)*$T3203,"")</f>
        <v/>
      </c>
      <c r="AN3203" s="30" t="str">
        <f t="shared" ref="AN3203:AN3266" si="836">IF(W3203="SI",T3203-Y3203,"")</f>
        <v/>
      </c>
      <c r="AO3203" s="30">
        <f t="shared" ref="AO3203:AO3266" si="837">SUM(AK3203:AN3203)</f>
        <v>0</v>
      </c>
      <c r="AP3203" s="30">
        <f t="shared" ref="AP3203:AP3266" si="838">AA3203-AO3203</f>
        <v>0</v>
      </c>
      <c r="AQ3203" s="19" t="str">
        <f t="shared" ref="AQ3203:AQ3266" si="839">IFERROR(AP3203/AA3203,"")</f>
        <v/>
      </c>
    </row>
    <row r="3204" spans="1:43" x14ac:dyDescent="0.2">
      <c r="A3204" s="23" t="s">
        <v>5665</v>
      </c>
      <c r="B3204" s="6" t="s">
        <v>5683</v>
      </c>
      <c r="C3204" s="6" t="s">
        <v>5670</v>
      </c>
      <c r="D3204" s="4">
        <v>176925</v>
      </c>
      <c r="E3204" s="4">
        <v>177856</v>
      </c>
      <c r="F3204" s="5" t="s">
        <v>3992</v>
      </c>
      <c r="G3204" s="2">
        <v>5</v>
      </c>
      <c r="H3204" s="4">
        <v>177861</v>
      </c>
      <c r="I3204" s="5" t="s">
        <v>3997</v>
      </c>
      <c r="J3204" s="15">
        <v>45328</v>
      </c>
      <c r="K3204" s="24">
        <v>1335179761</v>
      </c>
      <c r="L3204" s="15">
        <v>45344</v>
      </c>
      <c r="M3204" s="15">
        <v>45351</v>
      </c>
      <c r="N3204" s="26">
        <v>1</v>
      </c>
      <c r="O3204" s="26" t="e">
        <f>VLOOKUP(D3204,quash!A$2:$I$7791,9,FALSE)</f>
        <v>#N/A</v>
      </c>
      <c r="P3204" s="7">
        <v>10000</v>
      </c>
      <c r="Q3204" s="26">
        <v>110</v>
      </c>
      <c r="R3204" s="19">
        <v>3.3741050530766099E-2</v>
      </c>
      <c r="S3204" s="26">
        <v>16</v>
      </c>
      <c r="T3204" s="8">
        <v>10000</v>
      </c>
      <c r="U3204" s="4">
        <v>142</v>
      </c>
      <c r="V3204" s="10">
        <v>2510.34</v>
      </c>
      <c r="W3204" s="14" t="s">
        <v>5282</v>
      </c>
      <c r="X3204" s="18"/>
      <c r="Y3204" s="9"/>
      <c r="Z3204" s="19"/>
      <c r="AA3204" s="19"/>
      <c r="AB3204" s="30">
        <f t="shared" si="833"/>
        <v>847000</v>
      </c>
      <c r="AC3204" s="30">
        <f t="shared" si="827"/>
        <v>1.1806375442739079E-2</v>
      </c>
      <c r="AD3204" s="31">
        <f t="shared" si="828"/>
        <v>1.2987012987012987</v>
      </c>
      <c r="AE3204" s="31">
        <f t="shared" si="832"/>
        <v>1.6765053128689491</v>
      </c>
      <c r="AG3204" s="30">
        <f t="shared" si="834"/>
        <v>6126000</v>
      </c>
      <c r="AH3204" s="30">
        <f t="shared" si="829"/>
        <v>1.632386549134835E-3</v>
      </c>
      <c r="AI3204" s="31">
        <f t="shared" si="830"/>
        <v>0.17956252040483187</v>
      </c>
      <c r="AJ3204" s="31">
        <f t="shared" si="831"/>
        <v>0.23179888997714657</v>
      </c>
      <c r="AK3204" s="30" t="str">
        <f>IF(W3204="si",($S3204*'COSTOS DE CREDITOS'!$C$27)/DATA!$G3204,"")</f>
        <v/>
      </c>
      <c r="AL3204" s="90" t="str">
        <f>IF(W3204="si",'COSTOS DE CREDITOS'!$C$35,"")</f>
        <v/>
      </c>
      <c r="AM3204" s="30" t="str">
        <f t="shared" si="835"/>
        <v/>
      </c>
      <c r="AN3204" s="30" t="str">
        <f t="shared" si="836"/>
        <v/>
      </c>
      <c r="AO3204" s="30">
        <f t="shared" si="837"/>
        <v>0</v>
      </c>
      <c r="AP3204" s="30">
        <f t="shared" si="838"/>
        <v>0</v>
      </c>
      <c r="AQ3204" s="19" t="str">
        <f t="shared" si="839"/>
        <v/>
      </c>
    </row>
    <row r="3205" spans="1:43" x14ac:dyDescent="0.2">
      <c r="A3205" s="23" t="s">
        <v>5665</v>
      </c>
      <c r="B3205" s="6" t="s">
        <v>5683</v>
      </c>
      <c r="C3205" s="6" t="s">
        <v>5670</v>
      </c>
      <c r="D3205" s="4">
        <v>176806</v>
      </c>
      <c r="E3205" s="4">
        <v>177928</v>
      </c>
      <c r="F3205" s="5" t="s">
        <v>3998</v>
      </c>
      <c r="G3205" s="2">
        <v>5</v>
      </c>
      <c r="H3205" s="4">
        <v>177929</v>
      </c>
      <c r="I3205" s="5" t="s">
        <v>3999</v>
      </c>
      <c r="J3205" s="15">
        <v>45325</v>
      </c>
      <c r="K3205" s="24">
        <v>1333553854</v>
      </c>
      <c r="L3205" s="15">
        <v>45344</v>
      </c>
      <c r="M3205" s="15">
        <v>45351</v>
      </c>
      <c r="N3205" s="26">
        <v>1</v>
      </c>
      <c r="O3205" s="26" t="e">
        <f>VLOOKUP(D3205,quash!A$2:$I$7791,9,FALSE)</f>
        <v>#N/A</v>
      </c>
      <c r="P3205" s="7">
        <v>10000</v>
      </c>
      <c r="Q3205" s="26">
        <v>115</v>
      </c>
      <c r="R3205" s="19">
        <v>3.97705569269148E-2</v>
      </c>
      <c r="S3205" s="26">
        <v>16</v>
      </c>
      <c r="T3205" s="38">
        <v>10000</v>
      </c>
      <c r="U3205" s="4">
        <v>147</v>
      </c>
      <c r="V3205" s="10">
        <v>2606.85</v>
      </c>
      <c r="W3205" s="14" t="s">
        <v>5282</v>
      </c>
      <c r="X3205" s="18"/>
      <c r="Y3205" s="9"/>
      <c r="Z3205" s="19"/>
      <c r="AA3205" s="19"/>
      <c r="AB3205" s="30">
        <f t="shared" si="833"/>
        <v>847000</v>
      </c>
      <c r="AC3205" s="30">
        <f t="shared" si="827"/>
        <v>1.1806375442739079E-2</v>
      </c>
      <c r="AD3205" s="31">
        <f t="shared" si="828"/>
        <v>1.357733175914994</v>
      </c>
      <c r="AE3205" s="31">
        <f t="shared" si="832"/>
        <v>1.7355371900826446</v>
      </c>
      <c r="AG3205" s="30">
        <f t="shared" si="834"/>
        <v>6126000</v>
      </c>
      <c r="AH3205" s="30">
        <f t="shared" si="829"/>
        <v>1.632386549134835E-3</v>
      </c>
      <c r="AI3205" s="31">
        <f t="shared" si="830"/>
        <v>0.18772445315050604</v>
      </c>
      <c r="AJ3205" s="31">
        <f t="shared" si="831"/>
        <v>0.23996082272282074</v>
      </c>
      <c r="AK3205" s="30" t="str">
        <f>IF(W3205="si",($S3205*'COSTOS DE CREDITOS'!$C$27)/DATA!$G3205,"")</f>
        <v/>
      </c>
      <c r="AL3205" s="90" t="str">
        <f>IF(W3205="si",'COSTOS DE CREDITOS'!$C$35,"")</f>
        <v/>
      </c>
      <c r="AM3205" s="30" t="str">
        <f t="shared" si="835"/>
        <v/>
      </c>
      <c r="AN3205" s="30" t="str">
        <f t="shared" si="836"/>
        <v/>
      </c>
      <c r="AO3205" s="30">
        <f t="shared" si="837"/>
        <v>0</v>
      </c>
      <c r="AP3205" s="30">
        <f t="shared" si="838"/>
        <v>0</v>
      </c>
      <c r="AQ3205" s="19" t="str">
        <f t="shared" si="839"/>
        <v/>
      </c>
    </row>
    <row r="3206" spans="1:43" x14ac:dyDescent="0.2">
      <c r="A3206" s="23" t="s">
        <v>5665</v>
      </c>
      <c r="B3206" s="6" t="s">
        <v>5683</v>
      </c>
      <c r="C3206" s="6" t="s">
        <v>5670</v>
      </c>
      <c r="D3206" s="4">
        <v>176862</v>
      </c>
      <c r="E3206" s="4">
        <v>177928</v>
      </c>
      <c r="F3206" s="5" t="s">
        <v>3998</v>
      </c>
      <c r="G3206" s="2">
        <v>5</v>
      </c>
      <c r="H3206" s="4">
        <v>177930</v>
      </c>
      <c r="I3206" s="5" t="s">
        <v>4000</v>
      </c>
      <c r="J3206" s="15">
        <v>45328</v>
      </c>
      <c r="K3206" s="24">
        <v>1334855239</v>
      </c>
      <c r="L3206" s="15">
        <v>45344</v>
      </c>
      <c r="M3206" s="15">
        <v>45351</v>
      </c>
      <c r="N3206" s="26">
        <v>1</v>
      </c>
      <c r="O3206" s="26" t="e">
        <f>VLOOKUP(D3206,quash!A$2:$I$7791,9,FALSE)</f>
        <v>#N/A</v>
      </c>
      <c r="P3206" s="7">
        <v>10000</v>
      </c>
      <c r="Q3206" s="26">
        <v>132</v>
      </c>
      <c r="R3206" s="19">
        <v>5.8283715876113903E-2</v>
      </c>
      <c r="S3206" s="26">
        <v>16</v>
      </c>
      <c r="T3206" s="38">
        <v>10000</v>
      </c>
      <c r="U3206" s="4">
        <v>147</v>
      </c>
      <c r="V3206" s="10">
        <v>2606.85</v>
      </c>
      <c r="W3206" s="14" t="s">
        <v>5282</v>
      </c>
      <c r="X3206" s="18"/>
      <c r="Y3206" s="9"/>
      <c r="Z3206" s="19"/>
      <c r="AA3206" s="19"/>
      <c r="AB3206" s="30">
        <f t="shared" si="833"/>
        <v>847000</v>
      </c>
      <c r="AC3206" s="30">
        <f t="shared" si="827"/>
        <v>1.1806375442739079E-2</v>
      </c>
      <c r="AD3206" s="31">
        <f t="shared" si="828"/>
        <v>1.5584415584415585</v>
      </c>
      <c r="AE3206" s="31">
        <f t="shared" si="832"/>
        <v>1.7355371900826446</v>
      </c>
      <c r="AG3206" s="30">
        <f t="shared" si="834"/>
        <v>6126000</v>
      </c>
      <c r="AH3206" s="30">
        <f t="shared" ref="AH3206:AH3269" si="840">IFERROR($T3206/AG3206,"")</f>
        <v>1.632386549134835E-3</v>
      </c>
      <c r="AI3206" s="31">
        <f t="shared" ref="AI3206:AI3269" si="841">IFERROR(AH3206*$Q3206,"")</f>
        <v>0.21547502448579822</v>
      </c>
      <c r="AJ3206" s="31">
        <f t="shared" ref="AJ3206:AJ3269" si="842">IFERROR(AH3206*$U3206,"")</f>
        <v>0.23996082272282074</v>
      </c>
      <c r="AK3206" s="30" t="str">
        <f>IF(W3206="si",($S3206*'COSTOS DE CREDITOS'!$C$27)/DATA!$G3206,"")</f>
        <v/>
      </c>
      <c r="AL3206" s="90" t="str">
        <f>IF(W3206="si",'COSTOS DE CREDITOS'!$C$35,"")</f>
        <v/>
      </c>
      <c r="AM3206" s="30" t="str">
        <f t="shared" si="835"/>
        <v/>
      </c>
      <c r="AN3206" s="30" t="str">
        <f t="shared" si="836"/>
        <v/>
      </c>
      <c r="AO3206" s="30">
        <f t="shared" si="837"/>
        <v>0</v>
      </c>
      <c r="AP3206" s="30">
        <f t="shared" si="838"/>
        <v>0</v>
      </c>
      <c r="AQ3206" s="19" t="str">
        <f t="shared" si="839"/>
        <v/>
      </c>
    </row>
    <row r="3207" spans="1:43" x14ac:dyDescent="0.2">
      <c r="A3207" s="23" t="s">
        <v>5665</v>
      </c>
      <c r="B3207" s="6" t="s">
        <v>5683</v>
      </c>
      <c r="C3207" s="6" t="s">
        <v>5670</v>
      </c>
      <c r="D3207" s="4">
        <v>176995</v>
      </c>
      <c r="E3207" s="4">
        <v>177928</v>
      </c>
      <c r="F3207" s="5" t="s">
        <v>3998</v>
      </c>
      <c r="G3207" s="2">
        <v>5</v>
      </c>
      <c r="H3207" s="4">
        <v>177931</v>
      </c>
      <c r="I3207" s="5" t="s">
        <v>4001</v>
      </c>
      <c r="J3207" s="15">
        <v>45329</v>
      </c>
      <c r="K3207" s="24">
        <v>1335701149</v>
      </c>
      <c r="L3207" s="15">
        <v>45344</v>
      </c>
      <c r="M3207" s="15">
        <v>45351</v>
      </c>
      <c r="N3207" s="26">
        <v>1</v>
      </c>
      <c r="O3207" s="26" t="e">
        <f>VLOOKUP(D3207,quash!A$2:$I$7791,9,FALSE)</f>
        <v>#N/A</v>
      </c>
      <c r="P3207" s="7">
        <v>5000</v>
      </c>
      <c r="Q3207" s="26">
        <v>147</v>
      </c>
      <c r="R3207" s="19">
        <v>5.8283715876113994E-2</v>
      </c>
      <c r="S3207" s="26">
        <v>16</v>
      </c>
      <c r="T3207" s="38">
        <v>10000</v>
      </c>
      <c r="U3207" s="4">
        <v>147</v>
      </c>
      <c r="V3207" s="10">
        <v>2606.85</v>
      </c>
      <c r="W3207" s="14" t="s">
        <v>5282</v>
      </c>
      <c r="X3207" s="18"/>
      <c r="Y3207" s="9"/>
      <c r="Z3207" s="19"/>
      <c r="AA3207" s="19"/>
      <c r="AB3207" s="30">
        <f t="shared" si="833"/>
        <v>847000</v>
      </c>
      <c r="AC3207" s="30">
        <f t="shared" si="827"/>
        <v>1.1806375442739079E-2</v>
      </c>
      <c r="AD3207" s="31">
        <f t="shared" si="828"/>
        <v>1.7355371900826446</v>
      </c>
      <c r="AE3207" s="31">
        <f t="shared" ref="AE3207:AE3269" si="843">AC3207*$U3207</f>
        <v>1.7355371900826446</v>
      </c>
      <c r="AG3207" s="30">
        <f t="shared" si="834"/>
        <v>6126000</v>
      </c>
      <c r="AH3207" s="30">
        <f t="shared" si="840"/>
        <v>1.632386549134835E-3</v>
      </c>
      <c r="AI3207" s="31">
        <f t="shared" si="841"/>
        <v>0.23996082272282074</v>
      </c>
      <c r="AJ3207" s="31">
        <f t="shared" si="842"/>
        <v>0.23996082272282074</v>
      </c>
      <c r="AK3207" s="30" t="str">
        <f>IF(W3207="si",($S3207*'COSTOS DE CREDITOS'!$C$27)/DATA!$G3207,"")</f>
        <v/>
      </c>
      <c r="AL3207" s="90" t="str">
        <f>IF(W3207="si",'COSTOS DE CREDITOS'!$C$35,"")</f>
        <v/>
      </c>
      <c r="AM3207" s="30" t="str">
        <f t="shared" si="835"/>
        <v/>
      </c>
      <c r="AN3207" s="30" t="str">
        <f t="shared" si="836"/>
        <v/>
      </c>
      <c r="AO3207" s="30">
        <f t="shared" si="837"/>
        <v>0</v>
      </c>
      <c r="AP3207" s="30">
        <f t="shared" si="838"/>
        <v>0</v>
      </c>
      <c r="AQ3207" s="19" t="str">
        <f t="shared" si="839"/>
        <v/>
      </c>
    </row>
    <row r="3208" spans="1:43" x14ac:dyDescent="0.2">
      <c r="A3208" s="23" t="s">
        <v>5665</v>
      </c>
      <c r="B3208" s="6" t="s">
        <v>5683</v>
      </c>
      <c r="C3208" s="6" t="s">
        <v>5670</v>
      </c>
      <c r="D3208" s="4">
        <v>176965</v>
      </c>
      <c r="E3208" s="4">
        <v>177928</v>
      </c>
      <c r="F3208" s="5" t="s">
        <v>3998</v>
      </c>
      <c r="G3208" s="2">
        <v>5</v>
      </c>
      <c r="H3208" s="4">
        <v>177932</v>
      </c>
      <c r="I3208" s="5" t="s">
        <v>4002</v>
      </c>
      <c r="J3208" s="15">
        <v>45329</v>
      </c>
      <c r="K3208" s="24">
        <v>1335519820</v>
      </c>
      <c r="L3208" s="15">
        <v>45344</v>
      </c>
      <c r="M3208" s="15">
        <v>45351</v>
      </c>
      <c r="N3208" s="26">
        <v>1</v>
      </c>
      <c r="O3208" s="26" t="e">
        <f>VLOOKUP(D3208,quash!A$2:$I$7791,9,FALSE)</f>
        <v>#N/A</v>
      </c>
      <c r="P3208" s="7">
        <v>5000</v>
      </c>
      <c r="Q3208" s="26">
        <v>147</v>
      </c>
      <c r="R3208" s="19">
        <v>7.9000519063171556E-2</v>
      </c>
      <c r="S3208" s="26">
        <v>16</v>
      </c>
      <c r="T3208" s="38">
        <v>10000</v>
      </c>
      <c r="U3208" s="4">
        <v>147</v>
      </c>
      <c r="V3208" s="10">
        <v>2606.85</v>
      </c>
      <c r="W3208" s="14" t="s">
        <v>5282</v>
      </c>
      <c r="X3208" s="18"/>
      <c r="Y3208" s="9"/>
      <c r="Z3208" s="19"/>
      <c r="AA3208" s="19"/>
      <c r="AB3208" s="30">
        <f t="shared" si="833"/>
        <v>847000</v>
      </c>
      <c r="AC3208" s="30">
        <f t="shared" si="827"/>
        <v>1.1806375442739079E-2</v>
      </c>
      <c r="AD3208" s="31">
        <f t="shared" si="828"/>
        <v>1.7355371900826446</v>
      </c>
      <c r="AE3208" s="31">
        <f t="shared" si="843"/>
        <v>1.7355371900826446</v>
      </c>
      <c r="AG3208" s="30">
        <f t="shared" si="834"/>
        <v>6126000</v>
      </c>
      <c r="AH3208" s="30">
        <f t="shared" si="840"/>
        <v>1.632386549134835E-3</v>
      </c>
      <c r="AI3208" s="31">
        <f t="shared" si="841"/>
        <v>0.23996082272282074</v>
      </c>
      <c r="AJ3208" s="31">
        <f t="shared" si="842"/>
        <v>0.23996082272282074</v>
      </c>
      <c r="AK3208" s="30" t="str">
        <f>IF(W3208="si",($S3208*'COSTOS DE CREDITOS'!$C$27)/DATA!$G3208,"")</f>
        <v/>
      </c>
      <c r="AL3208" s="90" t="str">
        <f>IF(W3208="si",'COSTOS DE CREDITOS'!$C$35,"")</f>
        <v/>
      </c>
      <c r="AM3208" s="30" t="str">
        <f t="shared" si="835"/>
        <v/>
      </c>
      <c r="AN3208" s="30" t="str">
        <f t="shared" si="836"/>
        <v/>
      </c>
      <c r="AO3208" s="30">
        <f t="shared" si="837"/>
        <v>0</v>
      </c>
      <c r="AP3208" s="30">
        <f t="shared" si="838"/>
        <v>0</v>
      </c>
      <c r="AQ3208" s="19" t="str">
        <f t="shared" si="839"/>
        <v/>
      </c>
    </row>
    <row r="3209" spans="1:43" x14ac:dyDescent="0.2">
      <c r="A3209" s="23" t="s">
        <v>5665</v>
      </c>
      <c r="B3209" s="6" t="s">
        <v>5683</v>
      </c>
      <c r="C3209" s="6" t="s">
        <v>5670</v>
      </c>
      <c r="D3209" s="4">
        <v>176918</v>
      </c>
      <c r="E3209" s="4">
        <v>177928</v>
      </c>
      <c r="F3209" s="5" t="s">
        <v>3998</v>
      </c>
      <c r="G3209" s="2">
        <v>5</v>
      </c>
      <c r="H3209" s="4">
        <v>177933</v>
      </c>
      <c r="I3209" s="5" t="s">
        <v>4003</v>
      </c>
      <c r="J3209" s="15">
        <v>45328</v>
      </c>
      <c r="K3209" s="24">
        <v>1335118853</v>
      </c>
      <c r="L3209" s="15">
        <v>45344</v>
      </c>
      <c r="M3209" s="15">
        <v>45351</v>
      </c>
      <c r="N3209" s="26">
        <v>1</v>
      </c>
      <c r="O3209" s="26" t="e">
        <f>VLOOKUP(D3209,quash!A$2:$I$7791,9,FALSE)</f>
        <v>#N/A</v>
      </c>
      <c r="P3209" s="7">
        <v>5000</v>
      </c>
      <c r="Q3209" s="26">
        <v>147</v>
      </c>
      <c r="R3209" s="19">
        <v>0.11226939921536</v>
      </c>
      <c r="S3209" s="26">
        <v>16</v>
      </c>
      <c r="T3209" s="38">
        <v>10000</v>
      </c>
      <c r="U3209" s="4">
        <v>147</v>
      </c>
      <c r="V3209" s="10">
        <v>2606.85</v>
      </c>
      <c r="W3209" s="14" t="s">
        <v>5282</v>
      </c>
      <c r="X3209" s="18"/>
      <c r="Y3209" s="9"/>
      <c r="Z3209" s="19"/>
      <c r="AA3209" s="19"/>
      <c r="AB3209" s="30">
        <f t="shared" si="833"/>
        <v>847000</v>
      </c>
      <c r="AC3209" s="30">
        <f t="shared" si="827"/>
        <v>1.1806375442739079E-2</v>
      </c>
      <c r="AD3209" s="31">
        <f t="shared" si="828"/>
        <v>1.7355371900826446</v>
      </c>
      <c r="AE3209" s="31">
        <f t="shared" si="843"/>
        <v>1.7355371900826446</v>
      </c>
      <c r="AG3209" s="30">
        <f t="shared" si="834"/>
        <v>6126000</v>
      </c>
      <c r="AH3209" s="30">
        <f t="shared" si="840"/>
        <v>1.632386549134835E-3</v>
      </c>
      <c r="AI3209" s="31">
        <f t="shared" si="841"/>
        <v>0.23996082272282074</v>
      </c>
      <c r="AJ3209" s="31">
        <f t="shared" si="842"/>
        <v>0.23996082272282074</v>
      </c>
      <c r="AK3209" s="30" t="str">
        <f>IF(W3209="si",($S3209*'COSTOS DE CREDITOS'!$C$27)/DATA!$G3209,"")</f>
        <v/>
      </c>
      <c r="AL3209" s="90" t="str">
        <f>IF(W3209="si",'COSTOS DE CREDITOS'!$C$35,"")</f>
        <v/>
      </c>
      <c r="AM3209" s="30" t="str">
        <f t="shared" si="835"/>
        <v/>
      </c>
      <c r="AN3209" s="30" t="str">
        <f t="shared" si="836"/>
        <v/>
      </c>
      <c r="AO3209" s="30">
        <f t="shared" si="837"/>
        <v>0</v>
      </c>
      <c r="AP3209" s="30">
        <f t="shared" si="838"/>
        <v>0</v>
      </c>
      <c r="AQ3209" s="19" t="str">
        <f t="shared" si="839"/>
        <v/>
      </c>
    </row>
    <row r="3210" spans="1:43" x14ac:dyDescent="0.2">
      <c r="A3210" s="23" t="s">
        <v>5665</v>
      </c>
      <c r="B3210" s="6" t="s">
        <v>5672</v>
      </c>
      <c r="C3210" s="6" t="s">
        <v>5667</v>
      </c>
      <c r="D3210" s="4">
        <v>176921</v>
      </c>
      <c r="E3210" s="4">
        <v>177536</v>
      </c>
      <c r="F3210" s="5" t="s">
        <v>4004</v>
      </c>
      <c r="G3210" s="2">
        <v>5</v>
      </c>
      <c r="H3210" s="4">
        <v>177537</v>
      </c>
      <c r="I3210" s="5" t="s">
        <v>4005</v>
      </c>
      <c r="J3210" s="15">
        <v>45329</v>
      </c>
      <c r="K3210" s="24">
        <v>1335165353</v>
      </c>
      <c r="L3210" s="15">
        <v>45337</v>
      </c>
      <c r="M3210" s="15">
        <v>45351</v>
      </c>
      <c r="N3210" s="26">
        <v>1</v>
      </c>
      <c r="O3210" s="26">
        <f>VLOOKUP(D3210,quash!A$2:$I$7791,9,FALSE)</f>
        <v>2</v>
      </c>
      <c r="P3210" s="7">
        <v>10000</v>
      </c>
      <c r="Q3210" s="26">
        <v>132</v>
      </c>
      <c r="R3210" s="19">
        <v>5.8283715876113903E-2</v>
      </c>
      <c r="S3210" s="26">
        <v>16</v>
      </c>
      <c r="T3210" s="8">
        <v>7000</v>
      </c>
      <c r="U3210" s="4">
        <v>142</v>
      </c>
      <c r="V3210" s="10">
        <v>1758.65</v>
      </c>
      <c r="W3210" s="14" t="s">
        <v>5282</v>
      </c>
      <c r="X3210" s="18"/>
      <c r="Y3210" s="9"/>
      <c r="Z3210" s="19"/>
      <c r="AA3210" s="19"/>
      <c r="AB3210" s="30">
        <f t="shared" si="833"/>
        <v>311000</v>
      </c>
      <c r="AC3210" s="30">
        <f t="shared" si="827"/>
        <v>2.2508038585209004E-2</v>
      </c>
      <c r="AD3210" s="31">
        <f t="shared" si="828"/>
        <v>2.9710610932475885</v>
      </c>
      <c r="AE3210" s="31">
        <f t="shared" si="843"/>
        <v>3.1961414790996785</v>
      </c>
      <c r="AG3210" s="30">
        <f t="shared" si="834"/>
        <v>1695000</v>
      </c>
      <c r="AH3210" s="30">
        <f t="shared" si="840"/>
        <v>4.1297935103244837E-3</v>
      </c>
      <c r="AI3210" s="31">
        <f t="shared" si="841"/>
        <v>0.54513274336283191</v>
      </c>
      <c r="AJ3210" s="31">
        <f t="shared" si="842"/>
        <v>0.58643067846607666</v>
      </c>
      <c r="AK3210" s="30" t="str">
        <f>IF(W3210="si",($S3210*'COSTOS DE CREDITOS'!$C$27)/DATA!$G3210,"")</f>
        <v/>
      </c>
      <c r="AL3210" s="90" t="str">
        <f>IF(W3210="si",'COSTOS DE CREDITOS'!$C$35,"")</f>
        <v/>
      </c>
      <c r="AM3210" s="30" t="str">
        <f t="shared" si="835"/>
        <v/>
      </c>
      <c r="AN3210" s="30" t="str">
        <f t="shared" si="836"/>
        <v/>
      </c>
      <c r="AO3210" s="30">
        <f t="shared" si="837"/>
        <v>0</v>
      </c>
      <c r="AP3210" s="30">
        <f t="shared" si="838"/>
        <v>0</v>
      </c>
      <c r="AQ3210" s="19" t="str">
        <f t="shared" si="839"/>
        <v/>
      </c>
    </row>
    <row r="3211" spans="1:43" x14ac:dyDescent="0.2">
      <c r="A3211" s="23" t="s">
        <v>5665</v>
      </c>
      <c r="B3211" s="6" t="s">
        <v>5672</v>
      </c>
      <c r="C3211" s="6" t="s">
        <v>5667</v>
      </c>
      <c r="D3211" s="4">
        <v>176923</v>
      </c>
      <c r="E3211" s="4">
        <v>177536</v>
      </c>
      <c r="F3211" s="5" t="s">
        <v>4004</v>
      </c>
      <c r="G3211" s="2">
        <v>5</v>
      </c>
      <c r="H3211" s="4">
        <v>177539</v>
      </c>
      <c r="I3211" s="5" t="s">
        <v>4006</v>
      </c>
      <c r="J3211" s="15">
        <v>45329</v>
      </c>
      <c r="K3211" s="24">
        <v>1335173649</v>
      </c>
      <c r="L3211" s="15">
        <v>45337</v>
      </c>
      <c r="M3211" s="15">
        <v>45351</v>
      </c>
      <c r="N3211" s="26">
        <v>1</v>
      </c>
      <c r="O3211" s="26" t="e">
        <f>VLOOKUP(D3211,quash!A$2:$I$7791,9,FALSE)</f>
        <v>#N/A</v>
      </c>
      <c r="P3211" s="7">
        <v>7000</v>
      </c>
      <c r="Q3211" s="26">
        <v>111</v>
      </c>
      <c r="R3211" s="19">
        <v>5.9818464604665163E-3</v>
      </c>
      <c r="S3211" s="26">
        <v>16</v>
      </c>
      <c r="T3211" s="8">
        <v>7000</v>
      </c>
      <c r="U3211" s="4">
        <v>142</v>
      </c>
      <c r="V3211" s="10">
        <v>1758.65</v>
      </c>
      <c r="W3211" s="14" t="s">
        <v>5282</v>
      </c>
      <c r="X3211" s="18"/>
      <c r="Y3211" s="9"/>
      <c r="Z3211" s="19"/>
      <c r="AA3211" s="19"/>
      <c r="AB3211" s="30">
        <f t="shared" si="833"/>
        <v>847000</v>
      </c>
      <c r="AC3211" s="30">
        <f t="shared" si="827"/>
        <v>8.2644628099173556E-3</v>
      </c>
      <c r="AD3211" s="31">
        <f t="shared" si="828"/>
        <v>0.9173553719008265</v>
      </c>
      <c r="AE3211" s="31">
        <f t="shared" si="843"/>
        <v>1.1735537190082646</v>
      </c>
      <c r="AG3211" s="30">
        <f t="shared" si="834"/>
        <v>6126000</v>
      </c>
      <c r="AH3211" s="30">
        <f t="shared" si="840"/>
        <v>1.1426705843943846E-3</v>
      </c>
      <c r="AI3211" s="31">
        <f t="shared" si="841"/>
        <v>0.12683643486777668</v>
      </c>
      <c r="AJ3211" s="31">
        <f t="shared" si="842"/>
        <v>0.16225922298400261</v>
      </c>
      <c r="AK3211" s="30" t="str">
        <f>IF(W3211="si",($S3211*'COSTOS DE CREDITOS'!$C$27)/DATA!$G3211,"")</f>
        <v/>
      </c>
      <c r="AL3211" s="90" t="str">
        <f>IF(W3211="si",'COSTOS DE CREDITOS'!$C$35,"")</f>
        <v/>
      </c>
      <c r="AM3211" s="30" t="str">
        <f t="shared" si="835"/>
        <v/>
      </c>
      <c r="AN3211" s="30" t="str">
        <f t="shared" si="836"/>
        <v/>
      </c>
      <c r="AO3211" s="30">
        <f t="shared" si="837"/>
        <v>0</v>
      </c>
      <c r="AP3211" s="30">
        <f t="shared" si="838"/>
        <v>0</v>
      </c>
      <c r="AQ3211" s="19" t="str">
        <f t="shared" si="839"/>
        <v/>
      </c>
    </row>
    <row r="3212" spans="1:43" x14ac:dyDescent="0.2">
      <c r="A3212" s="23" t="s">
        <v>5665</v>
      </c>
      <c r="B3212" s="6" t="s">
        <v>5672</v>
      </c>
      <c r="C3212" s="6" t="s">
        <v>5667</v>
      </c>
      <c r="D3212" s="4">
        <v>177176</v>
      </c>
      <c r="E3212" s="4">
        <v>177536</v>
      </c>
      <c r="F3212" s="5" t="s">
        <v>4004</v>
      </c>
      <c r="G3212" s="2">
        <v>5</v>
      </c>
      <c r="H3212" s="4">
        <v>177552</v>
      </c>
      <c r="I3212" s="5" t="s">
        <v>4007</v>
      </c>
      <c r="J3212" s="15">
        <v>45331</v>
      </c>
      <c r="K3212" s="24">
        <v>1336947176</v>
      </c>
      <c r="L3212" s="15">
        <v>45337</v>
      </c>
      <c r="M3212" s="15">
        <v>45351</v>
      </c>
      <c r="N3212" s="26">
        <v>1</v>
      </c>
      <c r="O3212" s="26" t="e">
        <f>VLOOKUP(D3212,quash!A$2:$I$7791,9,FALSE)</f>
        <v>#N/A</v>
      </c>
      <c r="P3212" s="7">
        <v>8000</v>
      </c>
      <c r="Q3212" s="26">
        <v>138</v>
      </c>
      <c r="R3212" s="19">
        <v>3.9770556926914676E-2</v>
      </c>
      <c r="S3212" s="26">
        <v>16</v>
      </c>
      <c r="T3212" s="8">
        <v>7000</v>
      </c>
      <c r="U3212" s="4">
        <v>142</v>
      </c>
      <c r="V3212" s="10">
        <v>1758.65</v>
      </c>
      <c r="W3212" s="14" t="s">
        <v>5282</v>
      </c>
      <c r="X3212" s="18"/>
      <c r="Y3212" s="9"/>
      <c r="Z3212" s="19"/>
      <c r="AA3212" s="19"/>
      <c r="AB3212" s="30">
        <f t="shared" si="833"/>
        <v>847000</v>
      </c>
      <c r="AC3212" s="30">
        <f t="shared" si="827"/>
        <v>8.2644628099173556E-3</v>
      </c>
      <c r="AD3212" s="31">
        <f t="shared" si="828"/>
        <v>1.140495867768595</v>
      </c>
      <c r="AE3212" s="31">
        <f t="shared" si="843"/>
        <v>1.1735537190082646</v>
      </c>
      <c r="AG3212" s="30">
        <f t="shared" si="834"/>
        <v>6126000</v>
      </c>
      <c r="AH3212" s="30">
        <f t="shared" si="840"/>
        <v>1.1426705843943846E-3</v>
      </c>
      <c r="AI3212" s="31">
        <f t="shared" si="841"/>
        <v>0.15768854064642507</v>
      </c>
      <c r="AJ3212" s="31">
        <f t="shared" si="842"/>
        <v>0.16225922298400261</v>
      </c>
      <c r="AK3212" s="30" t="str">
        <f>IF(W3212="si",($S3212*'COSTOS DE CREDITOS'!$C$27)/DATA!$G3212,"")</f>
        <v/>
      </c>
      <c r="AL3212" s="90" t="str">
        <f>IF(W3212="si",'COSTOS DE CREDITOS'!$C$35,"")</f>
        <v/>
      </c>
      <c r="AM3212" s="30" t="str">
        <f t="shared" si="835"/>
        <v/>
      </c>
      <c r="AN3212" s="30" t="str">
        <f t="shared" si="836"/>
        <v/>
      </c>
      <c r="AO3212" s="30">
        <f t="shared" si="837"/>
        <v>0</v>
      </c>
      <c r="AP3212" s="30">
        <f t="shared" si="838"/>
        <v>0</v>
      </c>
      <c r="AQ3212" s="19" t="str">
        <f t="shared" si="839"/>
        <v/>
      </c>
    </row>
    <row r="3213" spans="1:43" x14ac:dyDescent="0.2">
      <c r="A3213" s="23" t="s">
        <v>5665</v>
      </c>
      <c r="B3213" s="6" t="s">
        <v>5672</v>
      </c>
      <c r="C3213" s="6" t="s">
        <v>5667</v>
      </c>
      <c r="D3213" s="4">
        <v>176920</v>
      </c>
      <c r="E3213" s="4">
        <v>177536</v>
      </c>
      <c r="F3213" s="5" t="s">
        <v>4004</v>
      </c>
      <c r="G3213" s="2">
        <v>5</v>
      </c>
      <c r="H3213" s="4">
        <v>177668</v>
      </c>
      <c r="I3213" s="5" t="s">
        <v>4008</v>
      </c>
      <c r="J3213" s="15">
        <v>45328</v>
      </c>
      <c r="K3213" s="24">
        <v>1335159180</v>
      </c>
      <c r="L3213" s="15">
        <v>45337</v>
      </c>
      <c r="M3213" s="15">
        <v>45351</v>
      </c>
      <c r="N3213" s="26">
        <v>1</v>
      </c>
      <c r="O3213" s="26" t="e">
        <f>VLOOKUP(D3213,quash!A$2:$I$7791,9,FALSE)</f>
        <v>#N/A</v>
      </c>
      <c r="P3213" s="7">
        <v>9000</v>
      </c>
      <c r="Q3213" s="26">
        <v>146</v>
      </c>
      <c r="R3213" s="19">
        <v>5.2439109759484744E-2</v>
      </c>
      <c r="S3213" s="26">
        <v>16</v>
      </c>
      <c r="T3213" s="8">
        <v>7000</v>
      </c>
      <c r="U3213" s="4">
        <v>142</v>
      </c>
      <c r="V3213" s="10">
        <v>1758.65</v>
      </c>
      <c r="W3213" s="14" t="s">
        <v>5282</v>
      </c>
      <c r="X3213" s="18"/>
      <c r="Y3213" s="9"/>
      <c r="Z3213" s="19"/>
      <c r="AA3213" s="19"/>
      <c r="AB3213" s="30">
        <f t="shared" si="833"/>
        <v>847000</v>
      </c>
      <c r="AC3213" s="30">
        <f t="shared" si="827"/>
        <v>8.2644628099173556E-3</v>
      </c>
      <c r="AD3213" s="31">
        <f t="shared" si="828"/>
        <v>1.2066115702479339</v>
      </c>
      <c r="AE3213" s="31">
        <f t="shared" si="843"/>
        <v>1.1735537190082646</v>
      </c>
      <c r="AG3213" s="30">
        <f t="shared" si="834"/>
        <v>6126000</v>
      </c>
      <c r="AH3213" s="30">
        <f t="shared" si="840"/>
        <v>1.1426705843943846E-3</v>
      </c>
      <c r="AI3213" s="31">
        <f t="shared" si="841"/>
        <v>0.16682990532158015</v>
      </c>
      <c r="AJ3213" s="31">
        <f t="shared" si="842"/>
        <v>0.16225922298400261</v>
      </c>
      <c r="AK3213" s="30" t="str">
        <f>IF(W3213="si",($S3213*'COSTOS DE CREDITOS'!$C$27)/DATA!$G3213,"")</f>
        <v/>
      </c>
      <c r="AL3213" s="90" t="str">
        <f>IF(W3213="si",'COSTOS DE CREDITOS'!$C$35,"")</f>
        <v/>
      </c>
      <c r="AM3213" s="30" t="str">
        <f t="shared" si="835"/>
        <v/>
      </c>
      <c r="AN3213" s="30" t="str">
        <f t="shared" si="836"/>
        <v/>
      </c>
      <c r="AO3213" s="30">
        <f t="shared" si="837"/>
        <v>0</v>
      </c>
      <c r="AP3213" s="30">
        <f t="shared" si="838"/>
        <v>0</v>
      </c>
      <c r="AQ3213" s="19" t="str">
        <f t="shared" si="839"/>
        <v/>
      </c>
    </row>
    <row r="3214" spans="1:43" x14ac:dyDescent="0.2">
      <c r="A3214" s="23" t="s">
        <v>5665</v>
      </c>
      <c r="B3214" s="6" t="s">
        <v>5672</v>
      </c>
      <c r="C3214" s="6" t="s">
        <v>5667</v>
      </c>
      <c r="D3214" s="4">
        <v>177564</v>
      </c>
      <c r="E3214" s="4">
        <v>178066</v>
      </c>
      <c r="F3214" s="5" t="s">
        <v>4009</v>
      </c>
      <c r="G3214" s="2">
        <v>5</v>
      </c>
      <c r="H3214" s="4">
        <v>178067</v>
      </c>
      <c r="I3214" s="5" t="s">
        <v>4010</v>
      </c>
      <c r="J3214" s="15">
        <v>45336</v>
      </c>
      <c r="K3214" s="24">
        <v>1339746311</v>
      </c>
      <c r="L3214" s="15">
        <v>45344</v>
      </c>
      <c r="M3214" s="15">
        <v>45351</v>
      </c>
      <c r="N3214" s="26">
        <v>1</v>
      </c>
      <c r="O3214" s="26" t="e">
        <f>VLOOKUP(D3214,quash!A$2:$I$7791,9,FALSE)</f>
        <v>#N/A</v>
      </c>
      <c r="P3214" s="7">
        <v>10000</v>
      </c>
      <c r="Q3214" s="26">
        <v>115</v>
      </c>
      <c r="R3214" s="19">
        <v>3.97705569269148E-2</v>
      </c>
      <c r="S3214" s="26">
        <v>16</v>
      </c>
      <c r="T3214" s="8">
        <v>6000</v>
      </c>
      <c r="U3214" s="4">
        <v>142</v>
      </c>
      <c r="V3214" s="10">
        <v>1503.37</v>
      </c>
      <c r="W3214" s="14" t="s">
        <v>5282</v>
      </c>
      <c r="X3214" s="18"/>
      <c r="Y3214" s="9"/>
      <c r="Z3214" s="19"/>
      <c r="AA3214" s="19"/>
      <c r="AB3214" s="30">
        <f t="shared" si="833"/>
        <v>847000</v>
      </c>
      <c r="AC3214" s="30">
        <f t="shared" si="827"/>
        <v>7.0838252656434475E-3</v>
      </c>
      <c r="AD3214" s="31">
        <f t="shared" si="828"/>
        <v>0.81463990554899646</v>
      </c>
      <c r="AE3214" s="31">
        <f t="shared" si="843"/>
        <v>1.0059031877213696</v>
      </c>
      <c r="AG3214" s="30">
        <f t="shared" si="834"/>
        <v>6126000</v>
      </c>
      <c r="AH3214" s="30">
        <f t="shared" si="840"/>
        <v>9.7943192948090111E-4</v>
      </c>
      <c r="AI3214" s="31">
        <f t="shared" si="841"/>
        <v>0.11263467189030363</v>
      </c>
      <c r="AJ3214" s="31">
        <f t="shared" si="842"/>
        <v>0.13907933398628797</v>
      </c>
      <c r="AK3214" s="30" t="str">
        <f>IF(W3214="si",($S3214*'COSTOS DE CREDITOS'!$C$27)/DATA!$G3214,"")</f>
        <v/>
      </c>
      <c r="AL3214" s="90" t="str">
        <f>IF(W3214="si",'COSTOS DE CREDITOS'!$C$35,"")</f>
        <v/>
      </c>
      <c r="AM3214" s="30" t="str">
        <f t="shared" si="835"/>
        <v/>
      </c>
      <c r="AN3214" s="30" t="str">
        <f t="shared" si="836"/>
        <v/>
      </c>
      <c r="AO3214" s="30">
        <f t="shared" si="837"/>
        <v>0</v>
      </c>
      <c r="AP3214" s="30">
        <f t="shared" si="838"/>
        <v>0</v>
      </c>
      <c r="AQ3214" s="19" t="str">
        <f t="shared" si="839"/>
        <v/>
      </c>
    </row>
    <row r="3215" spans="1:43" x14ac:dyDescent="0.2">
      <c r="A3215" s="23" t="s">
        <v>5665</v>
      </c>
      <c r="B3215" s="6" t="s">
        <v>5672</v>
      </c>
      <c r="C3215" s="6" t="s">
        <v>5667</v>
      </c>
      <c r="D3215" s="4">
        <v>177566</v>
      </c>
      <c r="E3215" s="4">
        <v>178066</v>
      </c>
      <c r="F3215" s="5" t="s">
        <v>4009</v>
      </c>
      <c r="G3215" s="2">
        <v>5</v>
      </c>
      <c r="H3215" s="4">
        <v>178077</v>
      </c>
      <c r="I3215" s="5" t="s">
        <v>4011</v>
      </c>
      <c r="J3215" s="15">
        <v>45336</v>
      </c>
      <c r="K3215" s="24">
        <v>1339775098</v>
      </c>
      <c r="L3215" s="15">
        <v>45344</v>
      </c>
      <c r="M3215" s="15">
        <v>45351</v>
      </c>
      <c r="N3215" s="26">
        <v>1</v>
      </c>
      <c r="O3215" s="26" t="e">
        <f>VLOOKUP(D3215,quash!A$2:$I$7791,9,FALSE)</f>
        <v>#N/A</v>
      </c>
      <c r="P3215" s="7">
        <v>10000</v>
      </c>
      <c r="Q3215" s="26">
        <v>147</v>
      </c>
      <c r="R3215" s="19">
        <v>7.9000519063170294E-2</v>
      </c>
      <c r="S3215" s="26">
        <v>16</v>
      </c>
      <c r="T3215" s="8">
        <v>6000</v>
      </c>
      <c r="U3215" s="4">
        <v>142</v>
      </c>
      <c r="V3215" s="10">
        <v>1503.37</v>
      </c>
      <c r="W3215" s="14" t="s">
        <v>5282</v>
      </c>
      <c r="X3215" s="18"/>
      <c r="Y3215" s="9"/>
      <c r="Z3215" s="19"/>
      <c r="AA3215" s="19"/>
      <c r="AB3215" s="30">
        <f t="shared" si="833"/>
        <v>847000</v>
      </c>
      <c r="AC3215" s="30">
        <f t="shared" si="827"/>
        <v>7.0838252656434475E-3</v>
      </c>
      <c r="AD3215" s="31">
        <f t="shared" si="828"/>
        <v>1.0413223140495869</v>
      </c>
      <c r="AE3215" s="31">
        <f t="shared" si="843"/>
        <v>1.0059031877213696</v>
      </c>
      <c r="AG3215" s="30">
        <f t="shared" si="834"/>
        <v>6126000</v>
      </c>
      <c r="AH3215" s="30">
        <f t="shared" si="840"/>
        <v>9.7943192948090111E-4</v>
      </c>
      <c r="AI3215" s="31">
        <f t="shared" si="841"/>
        <v>0.14397649363369247</v>
      </c>
      <c r="AJ3215" s="31">
        <f t="shared" si="842"/>
        <v>0.13907933398628797</v>
      </c>
      <c r="AK3215" s="30" t="str">
        <f>IF(W3215="si",($S3215*'COSTOS DE CREDITOS'!$C$27)/DATA!$G3215,"")</f>
        <v/>
      </c>
      <c r="AL3215" s="90" t="str">
        <f>IF(W3215="si",'COSTOS DE CREDITOS'!$C$35,"")</f>
        <v/>
      </c>
      <c r="AM3215" s="30" t="str">
        <f t="shared" si="835"/>
        <v/>
      </c>
      <c r="AN3215" s="30" t="str">
        <f t="shared" si="836"/>
        <v/>
      </c>
      <c r="AO3215" s="30">
        <f t="shared" si="837"/>
        <v>0</v>
      </c>
      <c r="AP3215" s="30">
        <f t="shared" si="838"/>
        <v>0</v>
      </c>
      <c r="AQ3215" s="19" t="str">
        <f t="shared" si="839"/>
        <v/>
      </c>
    </row>
    <row r="3216" spans="1:43" x14ac:dyDescent="0.2">
      <c r="A3216" s="23" t="s">
        <v>5665</v>
      </c>
      <c r="B3216" s="6" t="s">
        <v>5672</v>
      </c>
      <c r="C3216" s="6" t="s">
        <v>5667</v>
      </c>
      <c r="D3216" s="4">
        <v>177892</v>
      </c>
      <c r="E3216" s="4">
        <v>178066</v>
      </c>
      <c r="F3216" s="5" t="s">
        <v>4009</v>
      </c>
      <c r="G3216" s="2">
        <v>5</v>
      </c>
      <c r="H3216" s="4">
        <v>178078</v>
      </c>
      <c r="I3216" s="5" t="s">
        <v>4012</v>
      </c>
      <c r="J3216" s="15">
        <v>45341</v>
      </c>
      <c r="K3216" s="24">
        <v>1341543846</v>
      </c>
      <c r="L3216" s="15">
        <v>45344</v>
      </c>
      <c r="M3216" s="15">
        <v>45351</v>
      </c>
      <c r="N3216" s="26">
        <v>1</v>
      </c>
      <c r="O3216" s="26" t="e">
        <f>VLOOKUP(D3216,quash!A$2:$I$7791,9,FALSE)</f>
        <v>#N/A</v>
      </c>
      <c r="P3216" s="7">
        <v>7000</v>
      </c>
      <c r="Q3216" s="26">
        <v>110</v>
      </c>
      <c r="R3216" s="19">
        <v>1.8298129407071966E-2</v>
      </c>
      <c r="S3216" s="26">
        <v>16</v>
      </c>
      <c r="T3216" s="8">
        <v>6000</v>
      </c>
      <c r="U3216" s="4">
        <v>142</v>
      </c>
      <c r="V3216" s="10">
        <v>1503.37</v>
      </c>
      <c r="W3216" s="14" t="s">
        <v>5282</v>
      </c>
      <c r="X3216" s="18"/>
      <c r="Y3216" s="9"/>
      <c r="Z3216" s="19"/>
      <c r="AA3216" s="19"/>
      <c r="AB3216" s="30">
        <f t="shared" si="833"/>
        <v>847000</v>
      </c>
      <c r="AC3216" s="30">
        <f t="shared" si="827"/>
        <v>7.0838252656434475E-3</v>
      </c>
      <c r="AD3216" s="31">
        <f t="shared" si="828"/>
        <v>0.77922077922077926</v>
      </c>
      <c r="AE3216" s="31">
        <f t="shared" si="843"/>
        <v>1.0059031877213696</v>
      </c>
      <c r="AG3216" s="30">
        <f t="shared" si="834"/>
        <v>6126000</v>
      </c>
      <c r="AH3216" s="30">
        <f t="shared" si="840"/>
        <v>9.7943192948090111E-4</v>
      </c>
      <c r="AI3216" s="31">
        <f t="shared" si="841"/>
        <v>0.10773751224289912</v>
      </c>
      <c r="AJ3216" s="31">
        <f t="shared" si="842"/>
        <v>0.13907933398628797</v>
      </c>
      <c r="AK3216" s="30" t="str">
        <f>IF(W3216="si",($S3216*'COSTOS DE CREDITOS'!$C$27)/DATA!$G3216,"")</f>
        <v/>
      </c>
      <c r="AL3216" s="90" t="str">
        <f>IF(W3216="si",'COSTOS DE CREDITOS'!$C$35,"")</f>
        <v/>
      </c>
      <c r="AM3216" s="30" t="str">
        <f t="shared" si="835"/>
        <v/>
      </c>
      <c r="AN3216" s="30" t="str">
        <f t="shared" si="836"/>
        <v/>
      </c>
      <c r="AO3216" s="30">
        <f t="shared" si="837"/>
        <v>0</v>
      </c>
      <c r="AP3216" s="30">
        <f t="shared" si="838"/>
        <v>0</v>
      </c>
      <c r="AQ3216" s="19" t="str">
        <f t="shared" si="839"/>
        <v/>
      </c>
    </row>
    <row r="3217" spans="1:43" x14ac:dyDescent="0.2">
      <c r="A3217" s="23" t="s">
        <v>5665</v>
      </c>
      <c r="B3217" s="6" t="s">
        <v>5672</v>
      </c>
      <c r="C3217" s="6" t="s">
        <v>5667</v>
      </c>
      <c r="D3217" s="4">
        <v>177991</v>
      </c>
      <c r="E3217" s="4">
        <v>178066</v>
      </c>
      <c r="F3217" s="5" t="s">
        <v>4009</v>
      </c>
      <c r="G3217" s="2">
        <v>5</v>
      </c>
      <c r="H3217" s="4">
        <v>178092</v>
      </c>
      <c r="I3217" s="5" t="s">
        <v>4013</v>
      </c>
      <c r="J3217" s="15">
        <v>45341</v>
      </c>
      <c r="K3217" s="24">
        <v>1342988390</v>
      </c>
      <c r="L3217" s="15">
        <v>45344</v>
      </c>
      <c r="M3217" s="15">
        <v>45351</v>
      </c>
      <c r="N3217" s="26">
        <v>1</v>
      </c>
      <c r="O3217" s="26" t="e">
        <f>VLOOKUP(D3217,quash!A$2:$I$7791,9,FALSE)</f>
        <v>#N/A</v>
      </c>
      <c r="P3217" s="7">
        <v>10000</v>
      </c>
      <c r="Q3217" s="26">
        <v>115</v>
      </c>
      <c r="R3217" s="19">
        <v>3.97705569269148E-2</v>
      </c>
      <c r="S3217" s="26">
        <v>16</v>
      </c>
      <c r="T3217" s="8">
        <v>6000</v>
      </c>
      <c r="U3217" s="4">
        <v>142</v>
      </c>
      <c r="V3217" s="10">
        <v>1503.37</v>
      </c>
      <c r="W3217" s="14" t="s">
        <v>5282</v>
      </c>
      <c r="X3217" s="18"/>
      <c r="Y3217" s="9"/>
      <c r="Z3217" s="19"/>
      <c r="AA3217" s="19"/>
      <c r="AB3217" s="30">
        <f t="shared" si="833"/>
        <v>847000</v>
      </c>
      <c r="AC3217" s="30">
        <f t="shared" si="827"/>
        <v>7.0838252656434475E-3</v>
      </c>
      <c r="AD3217" s="31">
        <f t="shared" si="828"/>
        <v>0.81463990554899646</v>
      </c>
      <c r="AE3217" s="31">
        <f t="shared" si="843"/>
        <v>1.0059031877213696</v>
      </c>
      <c r="AG3217" s="30">
        <f t="shared" si="834"/>
        <v>6126000</v>
      </c>
      <c r="AH3217" s="30">
        <f t="shared" si="840"/>
        <v>9.7943192948090111E-4</v>
      </c>
      <c r="AI3217" s="31">
        <f t="shared" si="841"/>
        <v>0.11263467189030363</v>
      </c>
      <c r="AJ3217" s="31">
        <f t="shared" si="842"/>
        <v>0.13907933398628797</v>
      </c>
      <c r="AK3217" s="30" t="str">
        <f>IF(W3217="si",($S3217*'COSTOS DE CREDITOS'!$C$27)/DATA!$G3217,"")</f>
        <v/>
      </c>
      <c r="AL3217" s="90" t="str">
        <f>IF(W3217="si",'COSTOS DE CREDITOS'!$C$35,"")</f>
        <v/>
      </c>
      <c r="AM3217" s="30" t="str">
        <f t="shared" si="835"/>
        <v/>
      </c>
      <c r="AN3217" s="30" t="str">
        <f t="shared" si="836"/>
        <v/>
      </c>
      <c r="AO3217" s="30">
        <f t="shared" si="837"/>
        <v>0</v>
      </c>
      <c r="AP3217" s="30">
        <f t="shared" si="838"/>
        <v>0</v>
      </c>
      <c r="AQ3217" s="19" t="str">
        <f t="shared" si="839"/>
        <v/>
      </c>
    </row>
    <row r="3218" spans="1:43" x14ac:dyDescent="0.2">
      <c r="A3218" s="23" t="s">
        <v>5665</v>
      </c>
      <c r="B3218" s="6" t="s">
        <v>5672</v>
      </c>
      <c r="C3218" s="6" t="s">
        <v>5667</v>
      </c>
      <c r="D3218" s="4">
        <v>177571</v>
      </c>
      <c r="E3218" s="4">
        <v>178066</v>
      </c>
      <c r="F3218" s="5" t="s">
        <v>4009</v>
      </c>
      <c r="G3218" s="2">
        <v>5</v>
      </c>
      <c r="H3218" s="4">
        <v>178128</v>
      </c>
      <c r="I3218" s="5" t="s">
        <v>4014</v>
      </c>
      <c r="J3218" s="15">
        <v>45336</v>
      </c>
      <c r="K3218" s="24">
        <v>1339788892</v>
      </c>
      <c r="L3218" s="15">
        <v>45344</v>
      </c>
      <c r="M3218" s="15">
        <v>45351</v>
      </c>
      <c r="N3218" s="26">
        <v>1</v>
      </c>
      <c r="O3218" s="26" t="e">
        <f>VLOOKUP(D3218,quash!A$2:$I$7791,9,FALSE)</f>
        <v>#N/A</v>
      </c>
      <c r="P3218" s="7">
        <v>10000</v>
      </c>
      <c r="Q3218" s="26">
        <v>127</v>
      </c>
      <c r="R3218" s="19">
        <v>5.24391097594855E-2</v>
      </c>
      <c r="S3218" s="26">
        <v>16</v>
      </c>
      <c r="T3218" s="8">
        <v>6000</v>
      </c>
      <c r="U3218" s="4">
        <v>142</v>
      </c>
      <c r="V3218" s="10">
        <v>1503.37</v>
      </c>
      <c r="W3218" s="14" t="s">
        <v>5282</v>
      </c>
      <c r="X3218" s="18"/>
      <c r="Y3218" s="9"/>
      <c r="Z3218" s="19"/>
      <c r="AA3218" s="19"/>
      <c r="AB3218" s="30">
        <f t="shared" si="833"/>
        <v>847000</v>
      </c>
      <c r="AC3218" s="30">
        <f t="shared" si="827"/>
        <v>7.0838252656434475E-3</v>
      </c>
      <c r="AD3218" s="31">
        <f t="shared" si="828"/>
        <v>0.89964580873671784</v>
      </c>
      <c r="AE3218" s="31">
        <f t="shared" si="843"/>
        <v>1.0059031877213696</v>
      </c>
      <c r="AG3218" s="30">
        <f t="shared" si="834"/>
        <v>6126000</v>
      </c>
      <c r="AH3218" s="30">
        <f t="shared" si="840"/>
        <v>9.7943192948090111E-4</v>
      </c>
      <c r="AI3218" s="31">
        <f t="shared" si="841"/>
        <v>0.12438785504407444</v>
      </c>
      <c r="AJ3218" s="31">
        <f t="shared" si="842"/>
        <v>0.13907933398628797</v>
      </c>
      <c r="AK3218" s="30" t="str">
        <f>IF(W3218="si",($S3218*'COSTOS DE CREDITOS'!$C$27)/DATA!$G3218,"")</f>
        <v/>
      </c>
      <c r="AL3218" s="90" t="str">
        <f>IF(W3218="si",'COSTOS DE CREDITOS'!$C$35,"")</f>
        <v/>
      </c>
      <c r="AM3218" s="30" t="str">
        <f t="shared" si="835"/>
        <v/>
      </c>
      <c r="AN3218" s="30" t="str">
        <f t="shared" si="836"/>
        <v/>
      </c>
      <c r="AO3218" s="30">
        <f t="shared" si="837"/>
        <v>0</v>
      </c>
      <c r="AP3218" s="30">
        <f t="shared" si="838"/>
        <v>0</v>
      </c>
      <c r="AQ3218" s="19" t="str">
        <f t="shared" si="839"/>
        <v/>
      </c>
    </row>
    <row r="3219" spans="1:43" x14ac:dyDescent="0.2">
      <c r="A3219" s="23" t="s">
        <v>5665</v>
      </c>
      <c r="B3219" s="6" t="s">
        <v>5669</v>
      </c>
      <c r="C3219" s="6" t="s">
        <v>5670</v>
      </c>
      <c r="D3219" s="4">
        <v>177972</v>
      </c>
      <c r="E3219" s="4">
        <v>177980</v>
      </c>
      <c r="F3219" s="5" t="s">
        <v>1422</v>
      </c>
      <c r="G3219" s="2">
        <v>5</v>
      </c>
      <c r="H3219" s="4">
        <v>178275</v>
      </c>
      <c r="I3219" s="5" t="s">
        <v>4015</v>
      </c>
      <c r="J3219" s="15">
        <v>45341</v>
      </c>
      <c r="K3219" s="24">
        <v>1342828192</v>
      </c>
      <c r="L3219" s="15">
        <v>45344</v>
      </c>
      <c r="M3219" s="15">
        <v>45351</v>
      </c>
      <c r="N3219" s="26">
        <v>1</v>
      </c>
      <c r="O3219" s="26" t="e">
        <f>VLOOKUP(D3219,quash!A$2:$I$7791,9,FALSE)</f>
        <v>#N/A</v>
      </c>
      <c r="P3219" s="7">
        <v>10000</v>
      </c>
      <c r="Q3219" s="26">
        <v>115</v>
      </c>
      <c r="R3219" s="19">
        <v>3.97705569269148E-2</v>
      </c>
      <c r="S3219" s="26">
        <v>16</v>
      </c>
      <c r="T3219" s="8">
        <v>7000</v>
      </c>
      <c r="U3219" s="4">
        <v>142</v>
      </c>
      <c r="V3219" s="10">
        <v>1758.65</v>
      </c>
      <c r="W3219" s="14" t="s">
        <v>5282</v>
      </c>
      <c r="X3219" s="18"/>
      <c r="Y3219" s="9"/>
      <c r="Z3219" s="19"/>
      <c r="AA3219" s="19"/>
      <c r="AB3219" s="30">
        <f t="shared" si="833"/>
        <v>847000</v>
      </c>
      <c r="AC3219" s="30">
        <f t="shared" si="827"/>
        <v>8.2644628099173556E-3</v>
      </c>
      <c r="AD3219" s="31">
        <f t="shared" si="828"/>
        <v>0.95041322314049592</v>
      </c>
      <c r="AE3219" s="31">
        <f t="shared" si="843"/>
        <v>1.1735537190082646</v>
      </c>
      <c r="AG3219" s="30">
        <f t="shared" si="834"/>
        <v>6126000</v>
      </c>
      <c r="AH3219" s="30">
        <f t="shared" si="840"/>
        <v>1.1426705843943846E-3</v>
      </c>
      <c r="AI3219" s="31">
        <f t="shared" si="841"/>
        <v>0.13140711720535422</v>
      </c>
      <c r="AJ3219" s="31">
        <f t="shared" si="842"/>
        <v>0.16225922298400261</v>
      </c>
      <c r="AK3219" s="30" t="str">
        <f>IF(W3219="si",($S3219*'COSTOS DE CREDITOS'!$C$27)/DATA!$G3219,"")</f>
        <v/>
      </c>
      <c r="AL3219" s="90" t="str">
        <f>IF(W3219="si",'COSTOS DE CREDITOS'!$C$35,"")</f>
        <v/>
      </c>
      <c r="AM3219" s="30" t="str">
        <f t="shared" si="835"/>
        <v/>
      </c>
      <c r="AN3219" s="30" t="str">
        <f t="shared" si="836"/>
        <v/>
      </c>
      <c r="AO3219" s="30">
        <f t="shared" si="837"/>
        <v>0</v>
      </c>
      <c r="AP3219" s="30">
        <f t="shared" si="838"/>
        <v>0</v>
      </c>
      <c r="AQ3219" s="19" t="str">
        <f t="shared" si="839"/>
        <v/>
      </c>
    </row>
    <row r="3220" spans="1:43" x14ac:dyDescent="0.2">
      <c r="A3220" s="23" t="s">
        <v>5665</v>
      </c>
      <c r="B3220" s="6" t="s">
        <v>5675</v>
      </c>
      <c r="C3220" s="6" t="s">
        <v>5667</v>
      </c>
      <c r="D3220" s="4">
        <v>177925</v>
      </c>
      <c r="E3220" s="4">
        <v>178149</v>
      </c>
      <c r="F3220" s="5" t="s">
        <v>4016</v>
      </c>
      <c r="G3220" s="2">
        <v>5</v>
      </c>
      <c r="H3220" s="4">
        <v>178150</v>
      </c>
      <c r="I3220" s="5" t="s">
        <v>4017</v>
      </c>
      <c r="J3220" s="15">
        <v>45339</v>
      </c>
      <c r="K3220" s="24">
        <v>1341671929</v>
      </c>
      <c r="L3220" s="15">
        <v>45344</v>
      </c>
      <c r="M3220" s="15">
        <v>45351</v>
      </c>
      <c r="N3220" s="26">
        <v>1</v>
      </c>
      <c r="O3220" s="26" t="e">
        <f>VLOOKUP(D3220,quash!A$2:$I$7791,9,FALSE)</f>
        <v>#N/A</v>
      </c>
      <c r="P3220" s="7">
        <v>10000</v>
      </c>
      <c r="Q3220" s="26">
        <v>147</v>
      </c>
      <c r="R3220" s="19">
        <v>7.9000519063170294E-2</v>
      </c>
      <c r="S3220" s="26">
        <v>16</v>
      </c>
      <c r="T3220" s="8">
        <v>8000</v>
      </c>
      <c r="U3220" s="4">
        <v>142</v>
      </c>
      <c r="V3220" s="10">
        <v>2013.74</v>
      </c>
      <c r="W3220" s="14" t="s">
        <v>5282</v>
      </c>
      <c r="X3220" s="18"/>
      <c r="Y3220" s="9"/>
      <c r="Z3220" s="19"/>
      <c r="AA3220" s="19"/>
      <c r="AB3220" s="30">
        <f t="shared" si="833"/>
        <v>847000</v>
      </c>
      <c r="AC3220" s="30">
        <f t="shared" si="827"/>
        <v>9.4451003541912628E-3</v>
      </c>
      <c r="AD3220" s="31">
        <f t="shared" si="828"/>
        <v>1.3884297520661157</v>
      </c>
      <c r="AE3220" s="31">
        <f t="shared" si="843"/>
        <v>1.3412042502951593</v>
      </c>
      <c r="AG3220" s="30">
        <f t="shared" si="834"/>
        <v>6126000</v>
      </c>
      <c r="AH3220" s="30">
        <f t="shared" si="840"/>
        <v>1.3059092393078681E-3</v>
      </c>
      <c r="AI3220" s="31">
        <f t="shared" si="841"/>
        <v>0.19196865817825662</v>
      </c>
      <c r="AJ3220" s="31">
        <f t="shared" si="842"/>
        <v>0.18543911198171725</v>
      </c>
      <c r="AK3220" s="30" t="str">
        <f>IF(W3220="si",($S3220*'COSTOS DE CREDITOS'!$C$27)/DATA!$G3220,"")</f>
        <v/>
      </c>
      <c r="AL3220" s="90" t="str">
        <f>IF(W3220="si",'COSTOS DE CREDITOS'!$C$35,"")</f>
        <v/>
      </c>
      <c r="AM3220" s="30" t="str">
        <f t="shared" si="835"/>
        <v/>
      </c>
      <c r="AN3220" s="30" t="str">
        <f t="shared" si="836"/>
        <v/>
      </c>
      <c r="AO3220" s="30">
        <f t="shared" si="837"/>
        <v>0</v>
      </c>
      <c r="AP3220" s="30">
        <f t="shared" si="838"/>
        <v>0</v>
      </c>
      <c r="AQ3220" s="19" t="str">
        <f t="shared" si="839"/>
        <v/>
      </c>
    </row>
    <row r="3221" spans="1:43" x14ac:dyDescent="0.2">
      <c r="A3221" s="23" t="s">
        <v>5665</v>
      </c>
      <c r="B3221" s="6" t="s">
        <v>5675</v>
      </c>
      <c r="C3221" s="6" t="s">
        <v>5667</v>
      </c>
      <c r="D3221" s="4">
        <v>176761</v>
      </c>
      <c r="E3221" s="4">
        <v>178149</v>
      </c>
      <c r="F3221" s="5" t="s">
        <v>4016</v>
      </c>
      <c r="G3221" s="2">
        <v>5</v>
      </c>
      <c r="H3221" s="4">
        <v>178178</v>
      </c>
      <c r="I3221" s="5" t="s">
        <v>4018</v>
      </c>
      <c r="J3221" s="15">
        <v>45324</v>
      </c>
      <c r="K3221" s="24">
        <v>1333003752</v>
      </c>
      <c r="L3221" s="15">
        <v>45344</v>
      </c>
      <c r="M3221" s="15">
        <v>45351</v>
      </c>
      <c r="N3221" s="26">
        <v>1</v>
      </c>
      <c r="O3221" s="26">
        <f>VLOOKUP(D3221,quash!A$2:$I$7791,9,FALSE)</f>
        <v>4</v>
      </c>
      <c r="P3221" s="7">
        <v>10000</v>
      </c>
      <c r="Q3221" s="26">
        <v>147</v>
      </c>
      <c r="R3221" s="19">
        <v>7.9000519063170294E-2</v>
      </c>
      <c r="S3221" s="26">
        <v>16</v>
      </c>
      <c r="T3221" s="8">
        <v>6000</v>
      </c>
      <c r="U3221" s="4">
        <v>142</v>
      </c>
      <c r="V3221" s="10">
        <v>1503.37</v>
      </c>
      <c r="W3221" s="14" t="s">
        <v>5282</v>
      </c>
      <c r="X3221" s="18"/>
      <c r="Y3221" s="9"/>
      <c r="Z3221" s="19"/>
      <c r="AA3221" s="19"/>
      <c r="AB3221" s="30">
        <f t="shared" si="833"/>
        <v>117000</v>
      </c>
      <c r="AC3221" s="30">
        <f t="shared" si="827"/>
        <v>5.128205128205128E-2</v>
      </c>
      <c r="AD3221" s="31">
        <f t="shared" si="828"/>
        <v>7.5384615384615383</v>
      </c>
      <c r="AE3221" s="31">
        <f t="shared" si="843"/>
        <v>7.2820512820512819</v>
      </c>
      <c r="AG3221" s="30">
        <f t="shared" si="834"/>
        <v>927000</v>
      </c>
      <c r="AH3221" s="30">
        <f t="shared" si="840"/>
        <v>6.4724919093851136E-3</v>
      </c>
      <c r="AI3221" s="31">
        <f t="shared" si="841"/>
        <v>0.95145631067961167</v>
      </c>
      <c r="AJ3221" s="31">
        <f t="shared" si="842"/>
        <v>0.91909385113268616</v>
      </c>
      <c r="AK3221" s="30" t="str">
        <f>IF(W3221="si",($S3221*'COSTOS DE CREDITOS'!$C$27)/DATA!$G3221,"")</f>
        <v/>
      </c>
      <c r="AL3221" s="90" t="str">
        <f>IF(W3221="si",'COSTOS DE CREDITOS'!$C$35,"")</f>
        <v/>
      </c>
      <c r="AM3221" s="30" t="str">
        <f t="shared" si="835"/>
        <v/>
      </c>
      <c r="AN3221" s="30" t="str">
        <f t="shared" si="836"/>
        <v/>
      </c>
      <c r="AO3221" s="30">
        <f t="shared" si="837"/>
        <v>0</v>
      </c>
      <c r="AP3221" s="30">
        <f t="shared" si="838"/>
        <v>0</v>
      </c>
      <c r="AQ3221" s="19" t="str">
        <f t="shared" si="839"/>
        <v/>
      </c>
    </row>
    <row r="3222" spans="1:43" x14ac:dyDescent="0.2">
      <c r="A3222" s="23" t="s">
        <v>5665</v>
      </c>
      <c r="B3222" s="6" t="s">
        <v>5675</v>
      </c>
      <c r="C3222" s="6" t="s">
        <v>5667</v>
      </c>
      <c r="D3222" s="4">
        <v>176894</v>
      </c>
      <c r="E3222" s="4">
        <v>178149</v>
      </c>
      <c r="F3222" s="5" t="s">
        <v>4016</v>
      </c>
      <c r="G3222" s="2">
        <v>5</v>
      </c>
      <c r="H3222" s="4">
        <v>178223</v>
      </c>
      <c r="I3222" s="5" t="s">
        <v>4019</v>
      </c>
      <c r="J3222" s="15">
        <v>45328</v>
      </c>
      <c r="K3222" s="24">
        <v>1334967075</v>
      </c>
      <c r="L3222" s="15">
        <v>45344</v>
      </c>
      <c r="M3222" s="15">
        <v>45351</v>
      </c>
      <c r="N3222" s="26">
        <v>1</v>
      </c>
      <c r="O3222" s="26" t="e">
        <f>VLOOKUP(D3222,quash!A$2:$I$7791,9,FALSE)</f>
        <v>#N/A</v>
      </c>
      <c r="P3222" s="7">
        <v>7000</v>
      </c>
      <c r="Q3222" s="26">
        <v>126</v>
      </c>
      <c r="R3222" s="19">
        <v>0.11226939921536</v>
      </c>
      <c r="S3222" s="26">
        <v>16</v>
      </c>
      <c r="T3222" s="8">
        <v>5000</v>
      </c>
      <c r="U3222" s="4">
        <v>147</v>
      </c>
      <c r="V3222" s="10">
        <v>1303.3399999999999</v>
      </c>
      <c r="W3222" s="14" t="s">
        <v>5282</v>
      </c>
      <c r="X3222" s="18"/>
      <c r="Y3222" s="9"/>
      <c r="Z3222" s="19"/>
      <c r="AA3222" s="19"/>
      <c r="AB3222" s="30">
        <f t="shared" si="833"/>
        <v>847000</v>
      </c>
      <c r="AC3222" s="30">
        <f t="shared" si="827"/>
        <v>5.9031877213695395E-3</v>
      </c>
      <c r="AD3222" s="31">
        <f t="shared" si="828"/>
        <v>0.74380165289256195</v>
      </c>
      <c r="AE3222" s="31">
        <f t="shared" si="843"/>
        <v>0.86776859504132231</v>
      </c>
      <c r="AG3222" s="30">
        <f t="shared" si="834"/>
        <v>6126000</v>
      </c>
      <c r="AH3222" s="30">
        <f t="shared" si="840"/>
        <v>8.1619327456741752E-4</v>
      </c>
      <c r="AI3222" s="31">
        <f t="shared" si="841"/>
        <v>0.10284035259549461</v>
      </c>
      <c r="AJ3222" s="31">
        <f t="shared" si="842"/>
        <v>0.11998041136141037</v>
      </c>
      <c r="AK3222" s="30" t="str">
        <f>IF(W3222="si",($S3222*'COSTOS DE CREDITOS'!$C$27)/DATA!$G3222,"")</f>
        <v/>
      </c>
      <c r="AL3222" s="90" t="str">
        <f>IF(W3222="si",'COSTOS DE CREDITOS'!$C$35,"")</f>
        <v/>
      </c>
      <c r="AM3222" s="30" t="str">
        <f t="shared" si="835"/>
        <v/>
      </c>
      <c r="AN3222" s="30" t="str">
        <f t="shared" si="836"/>
        <v/>
      </c>
      <c r="AO3222" s="30">
        <f t="shared" si="837"/>
        <v>0</v>
      </c>
      <c r="AP3222" s="30">
        <f t="shared" si="838"/>
        <v>0</v>
      </c>
      <c r="AQ3222" s="19" t="str">
        <f t="shared" si="839"/>
        <v/>
      </c>
    </row>
    <row r="3223" spans="1:43" x14ac:dyDescent="0.2">
      <c r="A3223" s="23" t="s">
        <v>5665</v>
      </c>
      <c r="B3223" s="6" t="s">
        <v>5675</v>
      </c>
      <c r="C3223" s="6" t="s">
        <v>5667</v>
      </c>
      <c r="D3223" s="4">
        <v>177493</v>
      </c>
      <c r="E3223" s="4">
        <v>178149</v>
      </c>
      <c r="F3223" s="5" t="s">
        <v>4016</v>
      </c>
      <c r="G3223" s="2">
        <v>5</v>
      </c>
      <c r="H3223" s="4">
        <v>178224</v>
      </c>
      <c r="I3223" s="5" t="s">
        <v>4020</v>
      </c>
      <c r="J3223" s="15">
        <v>45335</v>
      </c>
      <c r="K3223" s="24">
        <v>1339309990</v>
      </c>
      <c r="L3223" s="15">
        <v>45344</v>
      </c>
      <c r="M3223" s="15">
        <v>45351</v>
      </c>
      <c r="N3223" s="26">
        <v>1</v>
      </c>
      <c r="O3223" s="26" t="e">
        <f>VLOOKUP(D3223,quash!A$2:$I$7791,9,FALSE)</f>
        <v>#N/A</v>
      </c>
      <c r="P3223" s="7">
        <v>10000</v>
      </c>
      <c r="Q3223" s="26">
        <v>147</v>
      </c>
      <c r="R3223" s="19">
        <v>7.9000519063170294E-2</v>
      </c>
      <c r="S3223" s="26">
        <v>16</v>
      </c>
      <c r="T3223" s="8">
        <v>7000</v>
      </c>
      <c r="U3223" s="4">
        <v>142</v>
      </c>
      <c r="V3223" s="10">
        <v>1758.65</v>
      </c>
      <c r="W3223" s="14" t="s">
        <v>5282</v>
      </c>
      <c r="X3223" s="18"/>
      <c r="Y3223" s="9"/>
      <c r="Z3223" s="19"/>
      <c r="AA3223" s="19"/>
      <c r="AB3223" s="30">
        <f t="shared" si="833"/>
        <v>847000</v>
      </c>
      <c r="AC3223" s="30">
        <f t="shared" si="827"/>
        <v>8.2644628099173556E-3</v>
      </c>
      <c r="AD3223" s="31">
        <f t="shared" si="828"/>
        <v>1.2148760330578512</v>
      </c>
      <c r="AE3223" s="31">
        <f t="shared" si="843"/>
        <v>1.1735537190082646</v>
      </c>
      <c r="AG3223" s="30">
        <f t="shared" si="834"/>
        <v>6126000</v>
      </c>
      <c r="AH3223" s="30">
        <f t="shared" si="840"/>
        <v>1.1426705843943846E-3</v>
      </c>
      <c r="AI3223" s="31">
        <f t="shared" si="841"/>
        <v>0.16797257590597453</v>
      </c>
      <c r="AJ3223" s="31">
        <f t="shared" si="842"/>
        <v>0.16225922298400261</v>
      </c>
      <c r="AK3223" s="30" t="str">
        <f>IF(W3223="si",($S3223*'COSTOS DE CREDITOS'!$C$27)/DATA!$G3223,"")</f>
        <v/>
      </c>
      <c r="AL3223" s="90" t="str">
        <f>IF(W3223="si",'COSTOS DE CREDITOS'!$C$35,"")</f>
        <v/>
      </c>
      <c r="AM3223" s="30" t="str">
        <f t="shared" si="835"/>
        <v/>
      </c>
      <c r="AN3223" s="30" t="str">
        <f t="shared" si="836"/>
        <v/>
      </c>
      <c r="AO3223" s="30">
        <f t="shared" si="837"/>
        <v>0</v>
      </c>
      <c r="AP3223" s="30">
        <f t="shared" si="838"/>
        <v>0</v>
      </c>
      <c r="AQ3223" s="19" t="str">
        <f t="shared" si="839"/>
        <v/>
      </c>
    </row>
    <row r="3224" spans="1:43" x14ac:dyDescent="0.2">
      <c r="A3224" s="23" t="s">
        <v>5665</v>
      </c>
      <c r="B3224" s="6" t="s">
        <v>5675</v>
      </c>
      <c r="C3224" s="6" t="s">
        <v>5667</v>
      </c>
      <c r="D3224" s="4">
        <v>176769</v>
      </c>
      <c r="E3224" s="4">
        <v>178149</v>
      </c>
      <c r="F3224" s="5" t="s">
        <v>4016</v>
      </c>
      <c r="G3224" s="2">
        <v>5</v>
      </c>
      <c r="H3224" s="4">
        <v>178225</v>
      </c>
      <c r="I3224" s="5" t="s">
        <v>4021</v>
      </c>
      <c r="J3224" s="15">
        <v>45324</v>
      </c>
      <c r="K3224" s="24">
        <v>1333011151</v>
      </c>
      <c r="L3224" s="15">
        <v>45344</v>
      </c>
      <c r="M3224" s="15">
        <v>45351</v>
      </c>
      <c r="N3224" s="26">
        <v>1</v>
      </c>
      <c r="O3224" s="26">
        <f>VLOOKUP(D3224,quash!A$2:$I$7791,9,FALSE)</f>
        <v>4</v>
      </c>
      <c r="P3224" s="7">
        <v>7000</v>
      </c>
      <c r="Q3224" s="26">
        <v>126</v>
      </c>
      <c r="R3224" s="19">
        <v>0.11226939921536</v>
      </c>
      <c r="S3224" s="26">
        <v>16</v>
      </c>
      <c r="T3224" s="8">
        <v>8000</v>
      </c>
      <c r="U3224" s="4">
        <v>142</v>
      </c>
      <c r="V3224" s="10">
        <v>2013.74</v>
      </c>
      <c r="W3224" s="14" t="s">
        <v>5282</v>
      </c>
      <c r="X3224" s="18"/>
      <c r="Y3224" s="9"/>
      <c r="Z3224" s="19"/>
      <c r="AA3224" s="19"/>
      <c r="AB3224" s="30">
        <f t="shared" si="833"/>
        <v>117000</v>
      </c>
      <c r="AC3224" s="30">
        <f t="shared" si="827"/>
        <v>6.8376068376068383E-2</v>
      </c>
      <c r="AD3224" s="31">
        <f t="shared" si="828"/>
        <v>8.6153846153846168</v>
      </c>
      <c r="AE3224" s="31">
        <f t="shared" si="843"/>
        <v>9.7094017094017104</v>
      </c>
      <c r="AG3224" s="30">
        <f t="shared" si="834"/>
        <v>927000</v>
      </c>
      <c r="AH3224" s="30">
        <f t="shared" si="840"/>
        <v>8.6299892125134836E-3</v>
      </c>
      <c r="AI3224" s="31">
        <f t="shared" si="841"/>
        <v>1.087378640776699</v>
      </c>
      <c r="AJ3224" s="31">
        <f t="shared" si="842"/>
        <v>1.2254584681769147</v>
      </c>
      <c r="AK3224" s="30" t="str">
        <f>IF(W3224="si",($S3224*'COSTOS DE CREDITOS'!$C$27)/DATA!$G3224,"")</f>
        <v/>
      </c>
      <c r="AL3224" s="90" t="str">
        <f>IF(W3224="si",'COSTOS DE CREDITOS'!$C$35,"")</f>
        <v/>
      </c>
      <c r="AM3224" s="30" t="str">
        <f t="shared" si="835"/>
        <v/>
      </c>
      <c r="AN3224" s="30" t="str">
        <f t="shared" si="836"/>
        <v/>
      </c>
      <c r="AO3224" s="30">
        <f t="shared" si="837"/>
        <v>0</v>
      </c>
      <c r="AP3224" s="30">
        <f t="shared" si="838"/>
        <v>0</v>
      </c>
      <c r="AQ3224" s="19" t="str">
        <f t="shared" si="839"/>
        <v/>
      </c>
    </row>
    <row r="3225" spans="1:43" x14ac:dyDescent="0.2">
      <c r="A3225" s="23" t="s">
        <v>5665</v>
      </c>
      <c r="B3225" s="6" t="s">
        <v>5678</v>
      </c>
      <c r="C3225" s="6" t="s">
        <v>5670</v>
      </c>
      <c r="D3225" s="4">
        <v>169789</v>
      </c>
      <c r="E3225" s="4">
        <v>178040</v>
      </c>
      <c r="F3225" s="5" t="s">
        <v>1278</v>
      </c>
      <c r="G3225" s="2">
        <v>5</v>
      </c>
      <c r="H3225" s="4">
        <v>178221</v>
      </c>
      <c r="I3225" s="5" t="s">
        <v>4022</v>
      </c>
      <c r="J3225" s="15">
        <v>45251</v>
      </c>
      <c r="K3225" s="24">
        <v>1284609242</v>
      </c>
      <c r="L3225" s="15">
        <v>45344</v>
      </c>
      <c r="M3225" s="15">
        <v>45351</v>
      </c>
      <c r="N3225" s="26">
        <v>1</v>
      </c>
      <c r="O3225" s="26" t="e">
        <f>VLOOKUP(D3225,quash!A$2:$I$7791,9,FALSE)</f>
        <v>#N/A</v>
      </c>
      <c r="P3225" s="7">
        <v>10000</v>
      </c>
      <c r="Q3225" s="26">
        <v>100</v>
      </c>
      <c r="R3225" s="19">
        <v>1.82981294070719E-2</v>
      </c>
      <c r="S3225" s="26">
        <v>16</v>
      </c>
      <c r="T3225" s="8">
        <v>5000</v>
      </c>
      <c r="U3225" s="4">
        <v>147</v>
      </c>
      <c r="V3225" s="10">
        <v>1303.3399999999999</v>
      </c>
      <c r="W3225" s="14" t="s">
        <v>5282</v>
      </c>
      <c r="X3225" s="18"/>
      <c r="Y3225" s="9"/>
      <c r="Z3225" s="19"/>
      <c r="AA3225" s="19"/>
      <c r="AB3225" s="30">
        <f t="shared" si="833"/>
        <v>847000</v>
      </c>
      <c r="AC3225" s="30">
        <f t="shared" si="827"/>
        <v>5.9031877213695395E-3</v>
      </c>
      <c r="AD3225" s="31">
        <f t="shared" si="828"/>
        <v>0.59031877213695394</v>
      </c>
      <c r="AE3225" s="31">
        <f t="shared" si="843"/>
        <v>0.86776859504132231</v>
      </c>
      <c r="AG3225" s="30">
        <f t="shared" si="834"/>
        <v>6126000</v>
      </c>
      <c r="AH3225" s="30">
        <f t="shared" si="840"/>
        <v>8.1619327456741752E-4</v>
      </c>
      <c r="AI3225" s="31">
        <f t="shared" si="841"/>
        <v>8.1619327456741747E-2</v>
      </c>
      <c r="AJ3225" s="31">
        <f t="shared" si="842"/>
        <v>0.11998041136141037</v>
      </c>
      <c r="AK3225" s="30" t="str">
        <f>IF(W3225="si",($S3225*'COSTOS DE CREDITOS'!$C$27)/DATA!$G3225,"")</f>
        <v/>
      </c>
      <c r="AL3225" s="90" t="str">
        <f>IF(W3225="si",'COSTOS DE CREDITOS'!$C$35,"")</f>
        <v/>
      </c>
      <c r="AM3225" s="30" t="str">
        <f t="shared" si="835"/>
        <v/>
      </c>
      <c r="AN3225" s="30" t="str">
        <f t="shared" si="836"/>
        <v/>
      </c>
      <c r="AO3225" s="30">
        <f t="shared" si="837"/>
        <v>0</v>
      </c>
      <c r="AP3225" s="30">
        <f t="shared" si="838"/>
        <v>0</v>
      </c>
      <c r="AQ3225" s="19" t="str">
        <f t="shared" si="839"/>
        <v/>
      </c>
    </row>
    <row r="3226" spans="1:43" x14ac:dyDescent="0.2">
      <c r="A3226" s="23" t="s">
        <v>5665</v>
      </c>
      <c r="B3226" s="6" t="s">
        <v>5668</v>
      </c>
      <c r="C3226" s="6" t="s">
        <v>5667</v>
      </c>
      <c r="D3226" s="4">
        <v>178109</v>
      </c>
      <c r="E3226" s="4">
        <v>178267</v>
      </c>
      <c r="F3226" s="5" t="s">
        <v>2322</v>
      </c>
      <c r="G3226" s="2">
        <v>7</v>
      </c>
      <c r="H3226" s="4">
        <v>178325</v>
      </c>
      <c r="I3226" s="5" t="s">
        <v>4023</v>
      </c>
      <c r="J3226" s="15">
        <v>45342</v>
      </c>
      <c r="K3226" s="24">
        <v>1343537272</v>
      </c>
      <c r="L3226" s="15">
        <v>45344</v>
      </c>
      <c r="M3226" s="15">
        <v>45351</v>
      </c>
      <c r="N3226" s="26">
        <v>1</v>
      </c>
      <c r="O3226" s="26" t="e">
        <f>VLOOKUP(D3226,quash!A$2:$I$7791,9,FALSE)</f>
        <v>#N/A</v>
      </c>
      <c r="P3226" s="7">
        <v>10000</v>
      </c>
      <c r="Q3226" s="26">
        <v>90</v>
      </c>
      <c r="R3226" s="19">
        <v>5.9818464604665302E-3</v>
      </c>
      <c r="S3226" s="26">
        <v>16</v>
      </c>
      <c r="T3226" s="8">
        <v>6000</v>
      </c>
      <c r="U3226" s="4">
        <v>142</v>
      </c>
      <c r="V3226" s="10">
        <v>1503.37</v>
      </c>
      <c r="W3226" s="14" t="s">
        <v>5282</v>
      </c>
      <c r="X3226" s="18"/>
      <c r="Y3226" s="9"/>
      <c r="Z3226" s="19"/>
      <c r="AA3226" s="19"/>
      <c r="AB3226" s="30">
        <f t="shared" si="833"/>
        <v>847000</v>
      </c>
      <c r="AC3226" s="30">
        <f t="shared" si="827"/>
        <v>7.0838252656434475E-3</v>
      </c>
      <c r="AD3226" s="31">
        <f t="shared" si="828"/>
        <v>0.63754427390791024</v>
      </c>
      <c r="AE3226" s="31">
        <f t="shared" si="843"/>
        <v>1.0059031877213696</v>
      </c>
      <c r="AG3226" s="30">
        <f t="shared" si="834"/>
        <v>6126000</v>
      </c>
      <c r="AH3226" s="30">
        <f t="shared" si="840"/>
        <v>9.7943192948090111E-4</v>
      </c>
      <c r="AI3226" s="31">
        <f t="shared" si="841"/>
        <v>8.8148873653281098E-2</v>
      </c>
      <c r="AJ3226" s="31">
        <f t="shared" si="842"/>
        <v>0.13907933398628797</v>
      </c>
      <c r="AK3226" s="30" t="str">
        <f>IF(W3226="si",($S3226*'COSTOS DE CREDITOS'!$C$27)/DATA!$G3226,"")</f>
        <v/>
      </c>
      <c r="AL3226" s="90" t="str">
        <f>IF(W3226="si",'COSTOS DE CREDITOS'!$C$35,"")</f>
        <v/>
      </c>
      <c r="AM3226" s="30" t="str">
        <f t="shared" si="835"/>
        <v/>
      </c>
      <c r="AN3226" s="30" t="str">
        <f t="shared" si="836"/>
        <v/>
      </c>
      <c r="AO3226" s="30">
        <f t="shared" si="837"/>
        <v>0</v>
      </c>
      <c r="AP3226" s="30">
        <f t="shared" si="838"/>
        <v>0</v>
      </c>
      <c r="AQ3226" s="19" t="str">
        <f t="shared" si="839"/>
        <v/>
      </c>
    </row>
    <row r="3227" spans="1:43" x14ac:dyDescent="0.2">
      <c r="A3227" s="23" t="s">
        <v>5665</v>
      </c>
      <c r="B3227" s="6" t="s">
        <v>5673</v>
      </c>
      <c r="C3227" s="6" t="s">
        <v>5667</v>
      </c>
      <c r="D3227" s="4">
        <v>178159</v>
      </c>
      <c r="E3227" s="4">
        <v>178056</v>
      </c>
      <c r="F3227" s="5" t="s">
        <v>2389</v>
      </c>
      <c r="G3227" s="2">
        <v>6</v>
      </c>
      <c r="H3227" s="4">
        <v>178371</v>
      </c>
      <c r="I3227" s="5" t="s">
        <v>4024</v>
      </c>
      <c r="J3227" s="15">
        <v>45342</v>
      </c>
      <c r="K3227" s="24">
        <v>1343731285</v>
      </c>
      <c r="L3227" s="15">
        <v>45344</v>
      </c>
      <c r="M3227" s="15">
        <v>45351</v>
      </c>
      <c r="N3227" s="26">
        <v>1</v>
      </c>
      <c r="O3227" s="26" t="e">
        <f>VLOOKUP(D3227,quash!A$2:$I$7791,9,FALSE)</f>
        <v>#N/A</v>
      </c>
      <c r="P3227" s="7">
        <v>8000</v>
      </c>
      <c r="Q3227" s="26">
        <v>108</v>
      </c>
      <c r="R3227" s="19">
        <v>1.8298129407071966E-2</v>
      </c>
      <c r="S3227" s="26">
        <v>16</v>
      </c>
      <c r="T3227" s="8">
        <v>10000</v>
      </c>
      <c r="U3227" s="4">
        <v>142</v>
      </c>
      <c r="V3227" s="10">
        <v>2510.34</v>
      </c>
      <c r="W3227" s="14" t="s">
        <v>5282</v>
      </c>
      <c r="X3227" s="18"/>
      <c r="Y3227" s="9"/>
      <c r="Z3227" s="19"/>
      <c r="AA3227" s="19"/>
      <c r="AB3227" s="30">
        <f t="shared" si="833"/>
        <v>847000</v>
      </c>
      <c r="AC3227" s="30">
        <f t="shared" si="827"/>
        <v>1.1806375442739079E-2</v>
      </c>
      <c r="AD3227" s="31">
        <f t="shared" si="828"/>
        <v>1.2750885478158205</v>
      </c>
      <c r="AE3227" s="31">
        <f t="shared" si="843"/>
        <v>1.6765053128689491</v>
      </c>
      <c r="AG3227" s="30">
        <f t="shared" si="834"/>
        <v>6126000</v>
      </c>
      <c r="AH3227" s="30">
        <f t="shared" si="840"/>
        <v>1.632386549134835E-3</v>
      </c>
      <c r="AI3227" s="31">
        <f t="shared" si="841"/>
        <v>0.1762977473065622</v>
      </c>
      <c r="AJ3227" s="31">
        <f t="shared" si="842"/>
        <v>0.23179888997714657</v>
      </c>
      <c r="AK3227" s="30" t="str">
        <f>IF(W3227="si",($S3227*'COSTOS DE CREDITOS'!$C$27)/DATA!$G3227,"")</f>
        <v/>
      </c>
      <c r="AL3227" s="90" t="str">
        <f>IF(W3227="si",'COSTOS DE CREDITOS'!$C$35,"")</f>
        <v/>
      </c>
      <c r="AM3227" s="30" t="str">
        <f t="shared" si="835"/>
        <v/>
      </c>
      <c r="AN3227" s="30" t="str">
        <f t="shared" si="836"/>
        <v/>
      </c>
      <c r="AO3227" s="30">
        <f t="shared" si="837"/>
        <v>0</v>
      </c>
      <c r="AP3227" s="30">
        <f t="shared" si="838"/>
        <v>0</v>
      </c>
      <c r="AQ3227" s="19" t="str">
        <f t="shared" si="839"/>
        <v/>
      </c>
    </row>
    <row r="3228" spans="1:43" x14ac:dyDescent="0.2">
      <c r="A3228" s="23" t="s">
        <v>5665</v>
      </c>
      <c r="B3228" s="6" t="s">
        <v>5673</v>
      </c>
      <c r="C3228" s="6" t="s">
        <v>5667</v>
      </c>
      <c r="D3228" s="4">
        <v>178160</v>
      </c>
      <c r="E3228" s="4">
        <v>178056</v>
      </c>
      <c r="F3228" s="5" t="s">
        <v>2389</v>
      </c>
      <c r="G3228" s="2">
        <v>6</v>
      </c>
      <c r="H3228" s="4">
        <v>178372</v>
      </c>
      <c r="I3228" s="5" t="s">
        <v>4025</v>
      </c>
      <c r="J3228" s="15">
        <v>45342</v>
      </c>
      <c r="K3228" s="24">
        <v>1343729498</v>
      </c>
      <c r="L3228" s="15">
        <v>45344</v>
      </c>
      <c r="M3228" s="15">
        <v>45351</v>
      </c>
      <c r="N3228" s="26">
        <v>1</v>
      </c>
      <c r="O3228" s="26" t="e">
        <f>VLOOKUP(D3228,quash!A$2:$I$7791,9,FALSE)</f>
        <v>#N/A</v>
      </c>
      <c r="P3228" s="7">
        <v>8000</v>
      </c>
      <c r="Q3228" s="26">
        <v>108</v>
      </c>
      <c r="R3228" s="19">
        <v>1.8298129407071966E-2</v>
      </c>
      <c r="S3228" s="26">
        <v>16</v>
      </c>
      <c r="T3228" s="8">
        <v>10000</v>
      </c>
      <c r="U3228" s="4">
        <v>142</v>
      </c>
      <c r="V3228" s="10">
        <v>2510.34</v>
      </c>
      <c r="W3228" s="14" t="s">
        <v>5282</v>
      </c>
      <c r="X3228" s="18"/>
      <c r="Y3228" s="9"/>
      <c r="Z3228" s="19"/>
      <c r="AA3228" s="19"/>
      <c r="AB3228" s="30">
        <f t="shared" si="833"/>
        <v>847000</v>
      </c>
      <c r="AC3228" s="30">
        <f t="shared" si="827"/>
        <v>1.1806375442739079E-2</v>
      </c>
      <c r="AD3228" s="31">
        <f t="shared" si="828"/>
        <v>1.2750885478158205</v>
      </c>
      <c r="AE3228" s="31">
        <f t="shared" si="843"/>
        <v>1.6765053128689491</v>
      </c>
      <c r="AG3228" s="30">
        <f t="shared" si="834"/>
        <v>6126000</v>
      </c>
      <c r="AH3228" s="30">
        <f t="shared" si="840"/>
        <v>1.632386549134835E-3</v>
      </c>
      <c r="AI3228" s="31">
        <f t="shared" si="841"/>
        <v>0.1762977473065622</v>
      </c>
      <c r="AJ3228" s="31">
        <f t="shared" si="842"/>
        <v>0.23179888997714657</v>
      </c>
      <c r="AK3228" s="30" t="str">
        <f>IF(W3228="si",($S3228*'COSTOS DE CREDITOS'!$C$27)/DATA!$G3228,"")</f>
        <v/>
      </c>
      <c r="AL3228" s="90" t="str">
        <f>IF(W3228="si",'COSTOS DE CREDITOS'!$C$35,"")</f>
        <v/>
      </c>
      <c r="AM3228" s="30" t="str">
        <f t="shared" si="835"/>
        <v/>
      </c>
      <c r="AN3228" s="30" t="str">
        <f t="shared" si="836"/>
        <v/>
      </c>
      <c r="AO3228" s="30">
        <f t="shared" si="837"/>
        <v>0</v>
      </c>
      <c r="AP3228" s="30">
        <f t="shared" si="838"/>
        <v>0</v>
      </c>
      <c r="AQ3228" s="19" t="str">
        <f t="shared" si="839"/>
        <v/>
      </c>
    </row>
    <row r="3229" spans="1:43" x14ac:dyDescent="0.2">
      <c r="A3229" s="23" t="s">
        <v>5665</v>
      </c>
      <c r="B3229" s="6" t="s">
        <v>5674</v>
      </c>
      <c r="C3229" s="6" t="s">
        <v>5670</v>
      </c>
      <c r="D3229" s="4">
        <v>175869</v>
      </c>
      <c r="E3229" s="4">
        <v>178295</v>
      </c>
      <c r="F3229" s="5" t="s">
        <v>4026</v>
      </c>
      <c r="G3229" s="2">
        <v>5</v>
      </c>
      <c r="H3229" s="4">
        <v>178296</v>
      </c>
      <c r="I3229" s="5" t="s">
        <v>4027</v>
      </c>
      <c r="J3229" s="15">
        <v>45314</v>
      </c>
      <c r="K3229" s="24">
        <v>1325995683</v>
      </c>
      <c r="L3229" s="15">
        <v>45344</v>
      </c>
      <c r="M3229" s="15">
        <v>45351</v>
      </c>
      <c r="N3229" s="26">
        <v>1</v>
      </c>
      <c r="O3229" s="26" t="e">
        <f>VLOOKUP(D3229,quash!A$2:$I$7791,9,FALSE)</f>
        <v>#N/A</v>
      </c>
      <c r="P3229" s="7">
        <v>10000</v>
      </c>
      <c r="Q3229" s="26">
        <v>147</v>
      </c>
      <c r="R3229" s="19">
        <v>7.9000519063170294E-2</v>
      </c>
      <c r="S3229" s="26">
        <v>16</v>
      </c>
      <c r="T3229" s="8">
        <v>6000</v>
      </c>
      <c r="U3229" s="4">
        <v>142</v>
      </c>
      <c r="V3229" s="10">
        <v>1503.37</v>
      </c>
      <c r="W3229" s="14" t="s">
        <v>5282</v>
      </c>
      <c r="X3229" s="18"/>
      <c r="Y3229" s="9"/>
      <c r="Z3229" s="19"/>
      <c r="AA3229" s="19"/>
      <c r="AB3229" s="30">
        <f t="shared" si="833"/>
        <v>847000</v>
      </c>
      <c r="AC3229" s="30">
        <f t="shared" si="827"/>
        <v>7.0838252656434475E-3</v>
      </c>
      <c r="AD3229" s="31">
        <f t="shared" si="828"/>
        <v>1.0413223140495869</v>
      </c>
      <c r="AE3229" s="31">
        <f t="shared" si="843"/>
        <v>1.0059031877213696</v>
      </c>
      <c r="AG3229" s="30">
        <f t="shared" si="834"/>
        <v>6126000</v>
      </c>
      <c r="AH3229" s="30">
        <f t="shared" si="840"/>
        <v>9.7943192948090111E-4</v>
      </c>
      <c r="AI3229" s="31">
        <f t="shared" si="841"/>
        <v>0.14397649363369247</v>
      </c>
      <c r="AJ3229" s="31">
        <f t="shared" si="842"/>
        <v>0.13907933398628797</v>
      </c>
      <c r="AK3229" s="30" t="str">
        <f>IF(W3229="si",($S3229*'COSTOS DE CREDITOS'!$C$27)/DATA!$G3229,"")</f>
        <v/>
      </c>
      <c r="AL3229" s="90" t="str">
        <f>IF(W3229="si",'COSTOS DE CREDITOS'!$C$35,"")</f>
        <v/>
      </c>
      <c r="AM3229" s="30" t="str">
        <f t="shared" si="835"/>
        <v/>
      </c>
      <c r="AN3229" s="30" t="str">
        <f t="shared" si="836"/>
        <v/>
      </c>
      <c r="AO3229" s="30">
        <f t="shared" si="837"/>
        <v>0</v>
      </c>
      <c r="AP3229" s="30">
        <f t="shared" si="838"/>
        <v>0</v>
      </c>
      <c r="AQ3229" s="19" t="str">
        <f t="shared" si="839"/>
        <v/>
      </c>
    </row>
    <row r="3230" spans="1:43" x14ac:dyDescent="0.2">
      <c r="A3230" s="23" t="s">
        <v>5665</v>
      </c>
      <c r="B3230" s="6" t="s">
        <v>5674</v>
      </c>
      <c r="C3230" s="6" t="s">
        <v>5670</v>
      </c>
      <c r="D3230" s="4">
        <v>178133</v>
      </c>
      <c r="E3230" s="4">
        <v>178295</v>
      </c>
      <c r="F3230" s="5" t="s">
        <v>4026</v>
      </c>
      <c r="G3230" s="2">
        <v>5</v>
      </c>
      <c r="H3230" s="4">
        <v>178299</v>
      </c>
      <c r="I3230" s="5" t="s">
        <v>4028</v>
      </c>
      <c r="J3230" s="15" t="s">
        <v>5688</v>
      </c>
      <c r="K3230" s="24" t="s">
        <v>5688</v>
      </c>
      <c r="L3230" s="15">
        <v>45344</v>
      </c>
      <c r="M3230" s="15">
        <v>45351</v>
      </c>
      <c r="N3230" s="26">
        <v>1</v>
      </c>
      <c r="O3230" s="26" t="e">
        <f>VLOOKUP(D3230,quash!A$2:$I$7791,9,FALSE)</f>
        <v>#N/A</v>
      </c>
      <c r="P3230" s="7">
        <v>12000</v>
      </c>
      <c r="Q3230" s="26">
        <v>120</v>
      </c>
      <c r="R3230" s="19">
        <v>4.6644980915492608E-2</v>
      </c>
      <c r="S3230" s="26">
        <v>16</v>
      </c>
      <c r="T3230" s="8">
        <v>6000</v>
      </c>
      <c r="U3230" s="4">
        <v>142</v>
      </c>
      <c r="V3230" s="10">
        <v>1503.37</v>
      </c>
      <c r="W3230" s="14" t="s">
        <v>5282</v>
      </c>
      <c r="X3230" s="18"/>
      <c r="Y3230" s="9"/>
      <c r="Z3230" s="19"/>
      <c r="AA3230" s="19"/>
      <c r="AB3230" s="30">
        <f t="shared" si="833"/>
        <v>847000</v>
      </c>
      <c r="AC3230" s="30">
        <f t="shared" si="827"/>
        <v>7.0838252656434475E-3</v>
      </c>
      <c r="AD3230" s="31">
        <f t="shared" si="828"/>
        <v>0.85005903187721366</v>
      </c>
      <c r="AE3230" s="31">
        <f t="shared" si="843"/>
        <v>1.0059031877213696</v>
      </c>
      <c r="AG3230" s="30">
        <f t="shared" si="834"/>
        <v>6126000</v>
      </c>
      <c r="AH3230" s="30">
        <f t="shared" si="840"/>
        <v>9.7943192948090111E-4</v>
      </c>
      <c r="AI3230" s="31">
        <f t="shared" si="841"/>
        <v>0.11753183153770813</v>
      </c>
      <c r="AJ3230" s="31">
        <f t="shared" si="842"/>
        <v>0.13907933398628797</v>
      </c>
      <c r="AK3230" s="30" t="str">
        <f>IF(W3230="si",($S3230*'COSTOS DE CREDITOS'!$C$27)/DATA!$G3230,"")</f>
        <v/>
      </c>
      <c r="AL3230" s="90" t="str">
        <f>IF(W3230="si",'COSTOS DE CREDITOS'!$C$35,"")</f>
        <v/>
      </c>
      <c r="AM3230" s="30" t="str">
        <f t="shared" si="835"/>
        <v/>
      </c>
      <c r="AN3230" s="30" t="str">
        <f t="shared" si="836"/>
        <v/>
      </c>
      <c r="AO3230" s="30">
        <f t="shared" si="837"/>
        <v>0</v>
      </c>
      <c r="AP3230" s="30">
        <f t="shared" si="838"/>
        <v>0</v>
      </c>
      <c r="AQ3230" s="19" t="str">
        <f t="shared" si="839"/>
        <v/>
      </c>
    </row>
    <row r="3231" spans="1:43" x14ac:dyDescent="0.2">
      <c r="A3231" s="23" t="s">
        <v>5665</v>
      </c>
      <c r="B3231" s="6" t="s">
        <v>5674</v>
      </c>
      <c r="C3231" s="6" t="s">
        <v>5670</v>
      </c>
      <c r="D3231" s="4">
        <v>178147</v>
      </c>
      <c r="E3231" s="4">
        <v>178295</v>
      </c>
      <c r="F3231" s="5" t="s">
        <v>4026</v>
      </c>
      <c r="G3231" s="2">
        <v>5</v>
      </c>
      <c r="H3231" s="4">
        <v>178330</v>
      </c>
      <c r="I3231" s="5" t="s">
        <v>4029</v>
      </c>
      <c r="J3231" s="15">
        <v>45342</v>
      </c>
      <c r="K3231" s="24">
        <v>1343678349</v>
      </c>
      <c r="L3231" s="15">
        <v>45344</v>
      </c>
      <c r="M3231" s="15">
        <v>45351</v>
      </c>
      <c r="N3231" s="26">
        <v>1</v>
      </c>
      <c r="O3231" s="26" t="e">
        <f>VLOOKUP(D3231,quash!A$2:$I$7791,9,FALSE)</f>
        <v>#N/A</v>
      </c>
      <c r="P3231" s="7">
        <v>7000</v>
      </c>
      <c r="Q3231" s="26">
        <v>110</v>
      </c>
      <c r="R3231" s="19">
        <v>1.8298129407071966E-2</v>
      </c>
      <c r="S3231" s="26">
        <v>16</v>
      </c>
      <c r="T3231" s="8">
        <v>7000</v>
      </c>
      <c r="U3231" s="4">
        <v>142</v>
      </c>
      <c r="V3231" s="10">
        <v>1758.65</v>
      </c>
      <c r="W3231" s="14" t="s">
        <v>5282</v>
      </c>
      <c r="X3231" s="18"/>
      <c r="Y3231" s="9"/>
      <c r="Z3231" s="19"/>
      <c r="AA3231" s="19"/>
      <c r="AB3231" s="30">
        <f t="shared" si="833"/>
        <v>847000</v>
      </c>
      <c r="AC3231" s="30">
        <f t="shared" si="827"/>
        <v>8.2644628099173556E-3</v>
      </c>
      <c r="AD3231" s="31">
        <f t="shared" si="828"/>
        <v>0.90909090909090917</v>
      </c>
      <c r="AE3231" s="31">
        <f t="shared" si="843"/>
        <v>1.1735537190082646</v>
      </c>
      <c r="AG3231" s="30">
        <f t="shared" si="834"/>
        <v>6126000</v>
      </c>
      <c r="AH3231" s="30">
        <f t="shared" si="840"/>
        <v>1.1426705843943846E-3</v>
      </c>
      <c r="AI3231" s="31">
        <f t="shared" si="841"/>
        <v>0.1256937642833823</v>
      </c>
      <c r="AJ3231" s="31">
        <f t="shared" si="842"/>
        <v>0.16225922298400261</v>
      </c>
      <c r="AK3231" s="30" t="str">
        <f>IF(W3231="si",($S3231*'COSTOS DE CREDITOS'!$C$27)/DATA!$G3231,"")</f>
        <v/>
      </c>
      <c r="AL3231" s="90" t="str">
        <f>IF(W3231="si",'COSTOS DE CREDITOS'!$C$35,"")</f>
        <v/>
      </c>
      <c r="AM3231" s="30" t="str">
        <f t="shared" si="835"/>
        <v/>
      </c>
      <c r="AN3231" s="30" t="str">
        <f t="shared" si="836"/>
        <v/>
      </c>
      <c r="AO3231" s="30">
        <f t="shared" si="837"/>
        <v>0</v>
      </c>
      <c r="AP3231" s="30">
        <f t="shared" si="838"/>
        <v>0</v>
      </c>
      <c r="AQ3231" s="19" t="str">
        <f t="shared" si="839"/>
        <v/>
      </c>
    </row>
    <row r="3232" spans="1:43" x14ac:dyDescent="0.2">
      <c r="A3232" s="23" t="s">
        <v>5665</v>
      </c>
      <c r="B3232" s="6" t="s">
        <v>5674</v>
      </c>
      <c r="C3232" s="6" t="s">
        <v>5670</v>
      </c>
      <c r="D3232" s="4">
        <v>177646</v>
      </c>
      <c r="E3232" s="4">
        <v>178295</v>
      </c>
      <c r="F3232" s="5" t="s">
        <v>4026</v>
      </c>
      <c r="G3232" s="2">
        <v>5</v>
      </c>
      <c r="H3232" s="4">
        <v>178340</v>
      </c>
      <c r="I3232" s="5" t="s">
        <v>4030</v>
      </c>
      <c r="J3232" s="15">
        <v>45337</v>
      </c>
      <c r="K3232" s="24">
        <v>1339937568</v>
      </c>
      <c r="L3232" s="15">
        <v>45344</v>
      </c>
      <c r="M3232" s="15">
        <v>45351</v>
      </c>
      <c r="N3232" s="26">
        <v>1</v>
      </c>
      <c r="O3232" s="26" t="e">
        <f>VLOOKUP(D3232,quash!A$2:$I$7791,9,FALSE)</f>
        <v>#N/A</v>
      </c>
      <c r="P3232" s="7">
        <v>10000</v>
      </c>
      <c r="Q3232" s="26">
        <v>115</v>
      </c>
      <c r="R3232" s="19">
        <v>3.97705569269148E-2</v>
      </c>
      <c r="S3232" s="26">
        <v>16</v>
      </c>
      <c r="T3232" s="8">
        <v>6000</v>
      </c>
      <c r="U3232" s="4">
        <v>142</v>
      </c>
      <c r="V3232" s="10">
        <v>1503.37</v>
      </c>
      <c r="W3232" s="14" t="s">
        <v>5282</v>
      </c>
      <c r="X3232" s="18"/>
      <c r="Y3232" s="9"/>
      <c r="Z3232" s="19"/>
      <c r="AA3232" s="19"/>
      <c r="AB3232" s="30">
        <f t="shared" si="833"/>
        <v>847000</v>
      </c>
      <c r="AC3232" s="30">
        <f t="shared" ref="AC3232:AC3292" si="844">$T3232/AB3232</f>
        <v>7.0838252656434475E-3</v>
      </c>
      <c r="AD3232" s="31">
        <f t="shared" ref="AD3232:AD3292" si="845">AC3232*$Q3232</f>
        <v>0.81463990554899646</v>
      </c>
      <c r="AE3232" s="31">
        <f t="shared" si="843"/>
        <v>1.0059031877213696</v>
      </c>
      <c r="AG3232" s="30">
        <f t="shared" si="834"/>
        <v>6126000</v>
      </c>
      <c r="AH3232" s="30">
        <f t="shared" si="840"/>
        <v>9.7943192948090111E-4</v>
      </c>
      <c r="AI3232" s="31">
        <f t="shared" si="841"/>
        <v>0.11263467189030363</v>
      </c>
      <c r="AJ3232" s="31">
        <f t="shared" si="842"/>
        <v>0.13907933398628797</v>
      </c>
      <c r="AK3232" s="30" t="str">
        <f>IF(W3232="si",($S3232*'COSTOS DE CREDITOS'!$C$27)/DATA!$G3232,"")</f>
        <v/>
      </c>
      <c r="AL3232" s="90" t="str">
        <f>IF(W3232="si",'COSTOS DE CREDITOS'!$C$35,"")</f>
        <v/>
      </c>
      <c r="AM3232" s="30" t="str">
        <f t="shared" si="835"/>
        <v/>
      </c>
      <c r="AN3232" s="30" t="str">
        <f t="shared" si="836"/>
        <v/>
      </c>
      <c r="AO3232" s="30">
        <f t="shared" si="837"/>
        <v>0</v>
      </c>
      <c r="AP3232" s="30">
        <f t="shared" si="838"/>
        <v>0</v>
      </c>
      <c r="AQ3232" s="19" t="str">
        <f t="shared" si="839"/>
        <v/>
      </c>
    </row>
    <row r="3233" spans="1:43" x14ac:dyDescent="0.2">
      <c r="A3233" s="23" t="s">
        <v>5665</v>
      </c>
      <c r="B3233" s="6" t="s">
        <v>5677</v>
      </c>
      <c r="C3233" s="6" t="s">
        <v>5667</v>
      </c>
      <c r="D3233" s="4">
        <v>177065</v>
      </c>
      <c r="E3233" s="4">
        <v>178347</v>
      </c>
      <c r="F3233" s="5" t="s">
        <v>4031</v>
      </c>
      <c r="G3233" s="2">
        <v>5</v>
      </c>
      <c r="H3233" s="4">
        <v>178348</v>
      </c>
      <c r="I3233" s="5" t="s">
        <v>4032</v>
      </c>
      <c r="J3233" s="15">
        <v>45334</v>
      </c>
      <c r="K3233" s="24">
        <v>1336280662</v>
      </c>
      <c r="L3233" s="15">
        <v>45344</v>
      </c>
      <c r="M3233" s="15">
        <v>45351</v>
      </c>
      <c r="N3233" s="26">
        <v>1</v>
      </c>
      <c r="O3233" s="26">
        <f>VLOOKUP(D3233,quash!A$2:$I$7791,9,FALSE)</f>
        <v>4</v>
      </c>
      <c r="P3233" s="7">
        <v>8000</v>
      </c>
      <c r="Q3233" s="26">
        <v>137</v>
      </c>
      <c r="R3233" s="19">
        <v>3.9770556926914676E-2</v>
      </c>
      <c r="S3233" s="26">
        <v>16</v>
      </c>
      <c r="T3233" s="8">
        <v>6000</v>
      </c>
      <c r="U3233" s="4">
        <v>142</v>
      </c>
      <c r="V3233" s="10">
        <v>1503.37</v>
      </c>
      <c r="W3233" s="14" t="s">
        <v>5282</v>
      </c>
      <c r="X3233" s="18"/>
      <c r="Y3233" s="9"/>
      <c r="Z3233" s="19"/>
      <c r="AA3233" s="19"/>
      <c r="AB3233" s="30">
        <f t="shared" si="833"/>
        <v>117000</v>
      </c>
      <c r="AC3233" s="30">
        <f t="shared" si="844"/>
        <v>5.128205128205128E-2</v>
      </c>
      <c r="AD3233" s="31">
        <f t="shared" si="845"/>
        <v>7.0256410256410255</v>
      </c>
      <c r="AE3233" s="31">
        <f t="shared" si="843"/>
        <v>7.2820512820512819</v>
      </c>
      <c r="AG3233" s="30">
        <f t="shared" si="834"/>
        <v>927000</v>
      </c>
      <c r="AH3233" s="30">
        <f t="shared" si="840"/>
        <v>6.4724919093851136E-3</v>
      </c>
      <c r="AI3233" s="31">
        <f t="shared" si="841"/>
        <v>0.88673139158576053</v>
      </c>
      <c r="AJ3233" s="31">
        <f t="shared" si="842"/>
        <v>0.91909385113268616</v>
      </c>
      <c r="AK3233" s="30" t="str">
        <f>IF(W3233="si",($S3233*'COSTOS DE CREDITOS'!$C$27)/DATA!$G3233,"")</f>
        <v/>
      </c>
      <c r="AL3233" s="90" t="str">
        <f>IF(W3233="si",'COSTOS DE CREDITOS'!$C$35,"")</f>
        <v/>
      </c>
      <c r="AM3233" s="30" t="str">
        <f t="shared" si="835"/>
        <v/>
      </c>
      <c r="AN3233" s="30" t="str">
        <f t="shared" si="836"/>
        <v/>
      </c>
      <c r="AO3233" s="30">
        <f t="shared" si="837"/>
        <v>0</v>
      </c>
      <c r="AP3233" s="30">
        <f t="shared" si="838"/>
        <v>0</v>
      </c>
      <c r="AQ3233" s="19" t="str">
        <f t="shared" si="839"/>
        <v/>
      </c>
    </row>
    <row r="3234" spans="1:43" x14ac:dyDescent="0.2">
      <c r="A3234" s="23" t="s">
        <v>5665</v>
      </c>
      <c r="B3234" s="6" t="s">
        <v>5677</v>
      </c>
      <c r="C3234" s="6" t="s">
        <v>5667</v>
      </c>
      <c r="D3234" s="4">
        <v>177110</v>
      </c>
      <c r="E3234" s="4">
        <v>178347</v>
      </c>
      <c r="F3234" s="5" t="s">
        <v>4031</v>
      </c>
      <c r="G3234" s="2">
        <v>5</v>
      </c>
      <c r="H3234" s="4">
        <v>178353</v>
      </c>
      <c r="I3234" s="5" t="s">
        <v>4033</v>
      </c>
      <c r="J3234" s="15">
        <v>45334</v>
      </c>
      <c r="K3234" s="24">
        <v>1336750995</v>
      </c>
      <c r="L3234" s="15">
        <v>45344</v>
      </c>
      <c r="M3234" s="15">
        <v>45351</v>
      </c>
      <c r="N3234" s="26">
        <v>1</v>
      </c>
      <c r="O3234" s="26" t="e">
        <f>VLOOKUP(D3234,quash!A$2:$I$7791,9,FALSE)</f>
        <v>#N/A</v>
      </c>
      <c r="P3234" s="7">
        <v>9000</v>
      </c>
      <c r="Q3234" s="26">
        <v>147</v>
      </c>
      <c r="R3234" s="19">
        <v>5.2439109759484744E-2</v>
      </c>
      <c r="S3234" s="26">
        <v>16</v>
      </c>
      <c r="T3234" s="8">
        <v>6000</v>
      </c>
      <c r="U3234" s="4">
        <v>142</v>
      </c>
      <c r="V3234" s="10">
        <v>1503.37</v>
      </c>
      <c r="W3234" s="14" t="s">
        <v>5282</v>
      </c>
      <c r="X3234" s="18"/>
      <c r="Y3234" s="9"/>
      <c r="Z3234" s="19"/>
      <c r="AA3234" s="19"/>
      <c r="AB3234" s="30">
        <f t="shared" si="833"/>
        <v>847000</v>
      </c>
      <c r="AC3234" s="30">
        <f t="shared" si="844"/>
        <v>7.0838252656434475E-3</v>
      </c>
      <c r="AD3234" s="31">
        <f t="shared" si="845"/>
        <v>1.0413223140495869</v>
      </c>
      <c r="AE3234" s="31">
        <f t="shared" si="843"/>
        <v>1.0059031877213696</v>
      </c>
      <c r="AG3234" s="30">
        <f t="shared" si="834"/>
        <v>6126000</v>
      </c>
      <c r="AH3234" s="30">
        <f t="shared" si="840"/>
        <v>9.7943192948090111E-4</v>
      </c>
      <c r="AI3234" s="31">
        <f t="shared" si="841"/>
        <v>0.14397649363369247</v>
      </c>
      <c r="AJ3234" s="31">
        <f t="shared" si="842"/>
        <v>0.13907933398628797</v>
      </c>
      <c r="AK3234" s="30" t="str">
        <f>IF(W3234="si",($S3234*'COSTOS DE CREDITOS'!$C$27)/DATA!$G3234,"")</f>
        <v/>
      </c>
      <c r="AL3234" s="90" t="str">
        <f>IF(W3234="si",'COSTOS DE CREDITOS'!$C$35,"")</f>
        <v/>
      </c>
      <c r="AM3234" s="30" t="str">
        <f t="shared" si="835"/>
        <v/>
      </c>
      <c r="AN3234" s="30" t="str">
        <f t="shared" si="836"/>
        <v/>
      </c>
      <c r="AO3234" s="30">
        <f t="shared" si="837"/>
        <v>0</v>
      </c>
      <c r="AP3234" s="30">
        <f t="shared" si="838"/>
        <v>0</v>
      </c>
      <c r="AQ3234" s="19" t="str">
        <f t="shared" si="839"/>
        <v/>
      </c>
    </row>
    <row r="3235" spans="1:43" x14ac:dyDescent="0.2">
      <c r="A3235" s="23" t="s">
        <v>5665</v>
      </c>
      <c r="B3235" s="6" t="s">
        <v>5668</v>
      </c>
      <c r="C3235" s="6" t="s">
        <v>5667</v>
      </c>
      <c r="D3235" s="4">
        <v>177875</v>
      </c>
      <c r="E3235" s="4">
        <v>178394</v>
      </c>
      <c r="F3235" s="5" t="s">
        <v>4034</v>
      </c>
      <c r="G3235" s="2">
        <v>5</v>
      </c>
      <c r="H3235" s="4">
        <v>178395</v>
      </c>
      <c r="I3235" s="5" t="s">
        <v>4035</v>
      </c>
      <c r="J3235" s="15">
        <v>45341</v>
      </c>
      <c r="K3235" s="24">
        <v>1341298378</v>
      </c>
      <c r="L3235" s="15">
        <v>45344</v>
      </c>
      <c r="M3235" s="15">
        <v>45351</v>
      </c>
      <c r="N3235" s="26">
        <v>1</v>
      </c>
      <c r="O3235" s="26" t="e">
        <f>VLOOKUP(D3235,quash!A$2:$I$7791,9,FALSE)</f>
        <v>#N/A</v>
      </c>
      <c r="P3235" s="7">
        <v>10000</v>
      </c>
      <c r="Q3235" s="26">
        <v>100</v>
      </c>
      <c r="R3235" s="19">
        <v>1.82981294070719E-2</v>
      </c>
      <c r="S3235" s="26">
        <v>16</v>
      </c>
      <c r="T3235" s="8">
        <v>8000</v>
      </c>
      <c r="U3235" s="4">
        <v>142</v>
      </c>
      <c r="V3235" s="10">
        <v>2013.74</v>
      </c>
      <c r="W3235" s="14" t="s">
        <v>5282</v>
      </c>
      <c r="X3235" s="18"/>
      <c r="Y3235" s="9"/>
      <c r="Z3235" s="19"/>
      <c r="AA3235" s="19"/>
      <c r="AB3235" s="30">
        <f t="shared" si="833"/>
        <v>847000</v>
      </c>
      <c r="AC3235" s="30">
        <f t="shared" si="844"/>
        <v>9.4451003541912628E-3</v>
      </c>
      <c r="AD3235" s="31">
        <f t="shared" si="845"/>
        <v>0.94451003541912626</v>
      </c>
      <c r="AE3235" s="31">
        <f t="shared" si="843"/>
        <v>1.3412042502951593</v>
      </c>
      <c r="AG3235" s="30">
        <f t="shared" si="834"/>
        <v>6126000</v>
      </c>
      <c r="AH3235" s="30">
        <f t="shared" si="840"/>
        <v>1.3059092393078681E-3</v>
      </c>
      <c r="AI3235" s="31">
        <f t="shared" si="841"/>
        <v>0.13059092393078681</v>
      </c>
      <c r="AJ3235" s="31">
        <f t="shared" si="842"/>
        <v>0.18543911198171725</v>
      </c>
      <c r="AK3235" s="30" t="str">
        <f>IF(W3235="si",($S3235*'COSTOS DE CREDITOS'!$C$27)/DATA!$G3235,"")</f>
        <v/>
      </c>
      <c r="AL3235" s="90" t="str">
        <f>IF(W3235="si",'COSTOS DE CREDITOS'!$C$35,"")</f>
        <v/>
      </c>
      <c r="AM3235" s="30" t="str">
        <f t="shared" si="835"/>
        <v/>
      </c>
      <c r="AN3235" s="30" t="str">
        <f t="shared" si="836"/>
        <v/>
      </c>
      <c r="AO3235" s="30">
        <f t="shared" si="837"/>
        <v>0</v>
      </c>
      <c r="AP3235" s="30">
        <f t="shared" si="838"/>
        <v>0</v>
      </c>
      <c r="AQ3235" s="19" t="str">
        <f t="shared" si="839"/>
        <v/>
      </c>
    </row>
    <row r="3236" spans="1:43" x14ac:dyDescent="0.2">
      <c r="A3236" s="23" t="s">
        <v>5665</v>
      </c>
      <c r="B3236" s="6" t="s">
        <v>5668</v>
      </c>
      <c r="C3236" s="6" t="s">
        <v>5667</v>
      </c>
      <c r="D3236" s="4">
        <v>177876</v>
      </c>
      <c r="E3236" s="4">
        <v>178394</v>
      </c>
      <c r="F3236" s="5" t="s">
        <v>4034</v>
      </c>
      <c r="G3236" s="2">
        <v>5</v>
      </c>
      <c r="H3236" s="4">
        <v>178396</v>
      </c>
      <c r="I3236" s="5" t="s">
        <v>4036</v>
      </c>
      <c r="J3236" s="15">
        <v>45339</v>
      </c>
      <c r="K3236" s="24">
        <v>1341298445</v>
      </c>
      <c r="L3236" s="15">
        <v>45344</v>
      </c>
      <c r="M3236" s="15">
        <v>45351</v>
      </c>
      <c r="N3236" s="26">
        <v>1</v>
      </c>
      <c r="O3236" s="26" t="e">
        <f>VLOOKUP(D3236,quash!A$2:$I$7791,9,FALSE)</f>
        <v>#N/A</v>
      </c>
      <c r="P3236" s="7">
        <v>10000</v>
      </c>
      <c r="Q3236" s="26">
        <v>90</v>
      </c>
      <c r="R3236" s="19">
        <v>5.9818464604665302E-3</v>
      </c>
      <c r="S3236" s="26">
        <v>16</v>
      </c>
      <c r="T3236" s="8">
        <v>8000</v>
      </c>
      <c r="U3236" s="4">
        <v>142</v>
      </c>
      <c r="V3236" s="10">
        <v>2013.74</v>
      </c>
      <c r="W3236" s="14" t="s">
        <v>5282</v>
      </c>
      <c r="X3236" s="18"/>
      <c r="Y3236" s="9"/>
      <c r="Z3236" s="19"/>
      <c r="AA3236" s="19"/>
      <c r="AB3236" s="30">
        <f t="shared" si="833"/>
        <v>847000</v>
      </c>
      <c r="AC3236" s="30">
        <f t="shared" si="844"/>
        <v>9.4451003541912628E-3</v>
      </c>
      <c r="AD3236" s="31">
        <f t="shared" si="845"/>
        <v>0.85005903187721366</v>
      </c>
      <c r="AE3236" s="31">
        <f t="shared" si="843"/>
        <v>1.3412042502951593</v>
      </c>
      <c r="AG3236" s="30">
        <f t="shared" si="834"/>
        <v>6126000</v>
      </c>
      <c r="AH3236" s="30">
        <f t="shared" si="840"/>
        <v>1.3059092393078681E-3</v>
      </c>
      <c r="AI3236" s="31">
        <f t="shared" si="841"/>
        <v>0.11753183153770813</v>
      </c>
      <c r="AJ3236" s="31">
        <f t="shared" si="842"/>
        <v>0.18543911198171725</v>
      </c>
      <c r="AK3236" s="30" t="str">
        <f>IF(W3236="si",($S3236*'COSTOS DE CREDITOS'!$C$27)/DATA!$G3236,"")</f>
        <v/>
      </c>
      <c r="AL3236" s="90" t="str">
        <f>IF(W3236="si",'COSTOS DE CREDITOS'!$C$35,"")</f>
        <v/>
      </c>
      <c r="AM3236" s="30" t="str">
        <f t="shared" si="835"/>
        <v/>
      </c>
      <c r="AN3236" s="30" t="str">
        <f t="shared" si="836"/>
        <v/>
      </c>
      <c r="AO3236" s="30">
        <f t="shared" si="837"/>
        <v>0</v>
      </c>
      <c r="AP3236" s="30">
        <f t="shared" si="838"/>
        <v>0</v>
      </c>
      <c r="AQ3236" s="19" t="str">
        <f t="shared" si="839"/>
        <v/>
      </c>
    </row>
    <row r="3237" spans="1:43" x14ac:dyDescent="0.2">
      <c r="A3237" s="23" t="s">
        <v>5665</v>
      </c>
      <c r="B3237" s="6" t="s">
        <v>5668</v>
      </c>
      <c r="C3237" s="6" t="s">
        <v>5667</v>
      </c>
      <c r="D3237" s="4">
        <v>177877</v>
      </c>
      <c r="E3237" s="4">
        <v>178394</v>
      </c>
      <c r="F3237" s="5" t="s">
        <v>4034</v>
      </c>
      <c r="G3237" s="2">
        <v>5</v>
      </c>
      <c r="H3237" s="4">
        <v>178398</v>
      </c>
      <c r="I3237" s="5" t="s">
        <v>4037</v>
      </c>
      <c r="J3237" s="15" t="s">
        <v>5688</v>
      </c>
      <c r="K3237" s="24" t="s">
        <v>5688</v>
      </c>
      <c r="L3237" s="15">
        <v>45344</v>
      </c>
      <c r="M3237" s="15">
        <v>45351</v>
      </c>
      <c r="N3237" s="26">
        <v>1</v>
      </c>
      <c r="O3237" s="26" t="e">
        <f>VLOOKUP(D3237,quash!A$2:$I$7791,9,FALSE)</f>
        <v>#N/A</v>
      </c>
      <c r="P3237" s="7">
        <v>6000</v>
      </c>
      <c r="Q3237" s="26">
        <v>142</v>
      </c>
      <c r="R3237" s="19">
        <v>9.4891028137466985E-2</v>
      </c>
      <c r="S3237" s="26">
        <v>16</v>
      </c>
      <c r="T3237" s="8">
        <v>8000</v>
      </c>
      <c r="U3237" s="4">
        <v>142</v>
      </c>
      <c r="V3237" s="10">
        <v>2013.74</v>
      </c>
      <c r="W3237" s="14" t="s">
        <v>5282</v>
      </c>
      <c r="X3237" s="18"/>
      <c r="Y3237" s="9"/>
      <c r="Z3237" s="19"/>
      <c r="AA3237" s="19"/>
      <c r="AB3237" s="30">
        <f t="shared" si="833"/>
        <v>847000</v>
      </c>
      <c r="AC3237" s="30">
        <f t="shared" si="844"/>
        <v>9.4451003541912628E-3</v>
      </c>
      <c r="AD3237" s="31">
        <f t="shared" si="845"/>
        <v>1.3412042502951593</v>
      </c>
      <c r="AE3237" s="31">
        <f t="shared" si="843"/>
        <v>1.3412042502951593</v>
      </c>
      <c r="AG3237" s="30">
        <f t="shared" si="834"/>
        <v>6126000</v>
      </c>
      <c r="AH3237" s="30">
        <f t="shared" si="840"/>
        <v>1.3059092393078681E-3</v>
      </c>
      <c r="AI3237" s="31">
        <f t="shared" si="841"/>
        <v>0.18543911198171725</v>
      </c>
      <c r="AJ3237" s="31">
        <f t="shared" si="842"/>
        <v>0.18543911198171725</v>
      </c>
      <c r="AK3237" s="30" t="str">
        <f>IF(W3237="si",($S3237*'COSTOS DE CREDITOS'!$C$27)/DATA!$G3237,"")</f>
        <v/>
      </c>
      <c r="AL3237" s="90" t="str">
        <f>IF(W3237="si",'COSTOS DE CREDITOS'!$C$35,"")</f>
        <v/>
      </c>
      <c r="AM3237" s="30" t="str">
        <f t="shared" si="835"/>
        <v/>
      </c>
      <c r="AN3237" s="30" t="str">
        <f t="shared" si="836"/>
        <v/>
      </c>
      <c r="AO3237" s="30">
        <f t="shared" si="837"/>
        <v>0</v>
      </c>
      <c r="AP3237" s="30">
        <f t="shared" si="838"/>
        <v>0</v>
      </c>
      <c r="AQ3237" s="19" t="str">
        <f t="shared" si="839"/>
        <v/>
      </c>
    </row>
    <row r="3238" spans="1:43" x14ac:dyDescent="0.2">
      <c r="A3238" s="23" t="s">
        <v>5665</v>
      </c>
      <c r="B3238" s="6" t="s">
        <v>5668</v>
      </c>
      <c r="C3238" s="6" t="s">
        <v>5667</v>
      </c>
      <c r="D3238" s="4">
        <v>177885</v>
      </c>
      <c r="E3238" s="4">
        <v>178394</v>
      </c>
      <c r="F3238" s="5" t="s">
        <v>4034</v>
      </c>
      <c r="G3238" s="2">
        <v>5</v>
      </c>
      <c r="H3238" s="4">
        <v>178399</v>
      </c>
      <c r="I3238" s="5" t="s">
        <v>4038</v>
      </c>
      <c r="J3238" s="15">
        <v>45341</v>
      </c>
      <c r="K3238" s="24">
        <v>1341298536</v>
      </c>
      <c r="L3238" s="15">
        <v>45344</v>
      </c>
      <c r="M3238" s="15">
        <v>45351</v>
      </c>
      <c r="N3238" s="26">
        <v>1</v>
      </c>
      <c r="O3238" s="26" t="e">
        <f>VLOOKUP(D3238,quash!A$2:$I$7791,9,FALSE)</f>
        <v>#N/A</v>
      </c>
      <c r="P3238" s="7">
        <v>10000</v>
      </c>
      <c r="Q3238" s="26">
        <v>115</v>
      </c>
      <c r="R3238" s="19">
        <v>3.97705569269148E-2</v>
      </c>
      <c r="S3238" s="26">
        <v>16</v>
      </c>
      <c r="T3238" s="8">
        <v>6000</v>
      </c>
      <c r="U3238" s="4">
        <v>142</v>
      </c>
      <c r="V3238" s="10">
        <v>1503.37</v>
      </c>
      <c r="W3238" s="14" t="s">
        <v>5282</v>
      </c>
      <c r="X3238" s="18"/>
      <c r="Y3238" s="9"/>
      <c r="Z3238" s="19"/>
      <c r="AA3238" s="19"/>
      <c r="AB3238" s="30">
        <f t="shared" si="833"/>
        <v>847000</v>
      </c>
      <c r="AC3238" s="30">
        <f t="shared" si="844"/>
        <v>7.0838252656434475E-3</v>
      </c>
      <c r="AD3238" s="31">
        <f t="shared" si="845"/>
        <v>0.81463990554899646</v>
      </c>
      <c r="AE3238" s="31">
        <f t="shared" si="843"/>
        <v>1.0059031877213696</v>
      </c>
      <c r="AG3238" s="30">
        <f t="shared" si="834"/>
        <v>6126000</v>
      </c>
      <c r="AH3238" s="30">
        <f t="shared" si="840"/>
        <v>9.7943192948090111E-4</v>
      </c>
      <c r="AI3238" s="31">
        <f t="shared" si="841"/>
        <v>0.11263467189030363</v>
      </c>
      <c r="AJ3238" s="31">
        <f t="shared" si="842"/>
        <v>0.13907933398628797</v>
      </c>
      <c r="AK3238" s="30" t="str">
        <f>IF(W3238="si",($S3238*'COSTOS DE CREDITOS'!$C$27)/DATA!$G3238,"")</f>
        <v/>
      </c>
      <c r="AL3238" s="90" t="str">
        <f>IF(W3238="si",'COSTOS DE CREDITOS'!$C$35,"")</f>
        <v/>
      </c>
      <c r="AM3238" s="30" t="str">
        <f t="shared" si="835"/>
        <v/>
      </c>
      <c r="AN3238" s="30" t="str">
        <f t="shared" si="836"/>
        <v/>
      </c>
      <c r="AO3238" s="30">
        <f t="shared" si="837"/>
        <v>0</v>
      </c>
      <c r="AP3238" s="30">
        <f t="shared" si="838"/>
        <v>0</v>
      </c>
      <c r="AQ3238" s="19" t="str">
        <f t="shared" si="839"/>
        <v/>
      </c>
    </row>
    <row r="3239" spans="1:43" x14ac:dyDescent="0.2">
      <c r="A3239" s="23" t="s">
        <v>5665</v>
      </c>
      <c r="B3239" s="6" t="s">
        <v>5668</v>
      </c>
      <c r="C3239" s="6" t="s">
        <v>5667</v>
      </c>
      <c r="D3239" s="4">
        <v>177913</v>
      </c>
      <c r="E3239" s="4">
        <v>178394</v>
      </c>
      <c r="F3239" s="5" t="s">
        <v>4034</v>
      </c>
      <c r="G3239" s="2">
        <v>5</v>
      </c>
      <c r="H3239" s="4">
        <v>178400</v>
      </c>
      <c r="I3239" s="5" t="s">
        <v>4039</v>
      </c>
      <c r="J3239" s="15">
        <v>45341</v>
      </c>
      <c r="K3239" s="24">
        <v>1341559166</v>
      </c>
      <c r="L3239" s="15">
        <v>45344</v>
      </c>
      <c r="M3239" s="15">
        <v>45351</v>
      </c>
      <c r="N3239" s="26">
        <v>1</v>
      </c>
      <c r="O3239" s="26" t="e">
        <f>VLOOKUP(D3239,quash!A$2:$I$7791,9,FALSE)</f>
        <v>#N/A</v>
      </c>
      <c r="P3239" s="7">
        <v>10000</v>
      </c>
      <c r="Q3239" s="26">
        <v>110</v>
      </c>
      <c r="R3239" s="19">
        <v>3.3741050530766099E-2</v>
      </c>
      <c r="S3239" s="26">
        <v>16</v>
      </c>
      <c r="T3239" s="8">
        <v>6000</v>
      </c>
      <c r="U3239" s="4">
        <v>142</v>
      </c>
      <c r="V3239" s="10">
        <v>1503.37</v>
      </c>
      <c r="W3239" s="14" t="s">
        <v>5282</v>
      </c>
      <c r="X3239" s="18"/>
      <c r="Y3239" s="9"/>
      <c r="Z3239" s="19"/>
      <c r="AA3239" s="19"/>
      <c r="AB3239" s="30">
        <f t="shared" si="833"/>
        <v>847000</v>
      </c>
      <c r="AC3239" s="30">
        <f t="shared" si="844"/>
        <v>7.0838252656434475E-3</v>
      </c>
      <c r="AD3239" s="31">
        <f t="shared" si="845"/>
        <v>0.77922077922077926</v>
      </c>
      <c r="AE3239" s="31">
        <f t="shared" si="843"/>
        <v>1.0059031877213696</v>
      </c>
      <c r="AG3239" s="30">
        <f t="shared" si="834"/>
        <v>6126000</v>
      </c>
      <c r="AH3239" s="30">
        <f t="shared" si="840"/>
        <v>9.7943192948090111E-4</v>
      </c>
      <c r="AI3239" s="31">
        <f t="shared" si="841"/>
        <v>0.10773751224289912</v>
      </c>
      <c r="AJ3239" s="31">
        <f t="shared" si="842"/>
        <v>0.13907933398628797</v>
      </c>
      <c r="AK3239" s="30" t="str">
        <f>IF(W3239="si",($S3239*'COSTOS DE CREDITOS'!$C$27)/DATA!$G3239,"")</f>
        <v/>
      </c>
      <c r="AL3239" s="90" t="str">
        <f>IF(W3239="si",'COSTOS DE CREDITOS'!$C$35,"")</f>
        <v/>
      </c>
      <c r="AM3239" s="30" t="str">
        <f t="shared" si="835"/>
        <v/>
      </c>
      <c r="AN3239" s="30" t="str">
        <f t="shared" si="836"/>
        <v/>
      </c>
      <c r="AO3239" s="30">
        <f t="shared" si="837"/>
        <v>0</v>
      </c>
      <c r="AP3239" s="30">
        <f t="shared" si="838"/>
        <v>0</v>
      </c>
      <c r="AQ3239" s="19" t="str">
        <f t="shared" si="839"/>
        <v/>
      </c>
    </row>
    <row r="3240" spans="1:43" x14ac:dyDescent="0.2">
      <c r="A3240" s="23" t="s">
        <v>5665</v>
      </c>
      <c r="B3240" s="6" t="s">
        <v>5677</v>
      </c>
      <c r="C3240" s="6" t="s">
        <v>5667</v>
      </c>
      <c r="D3240" s="4">
        <v>177937</v>
      </c>
      <c r="E3240" s="4">
        <v>178347</v>
      </c>
      <c r="F3240" s="5" t="s">
        <v>4031</v>
      </c>
      <c r="G3240" s="2">
        <v>5</v>
      </c>
      <c r="H3240" s="4">
        <v>178436</v>
      </c>
      <c r="I3240" s="5" t="s">
        <v>4040</v>
      </c>
      <c r="J3240" s="15">
        <v>45342</v>
      </c>
      <c r="K3240" s="24">
        <v>1342700895</v>
      </c>
      <c r="L3240" s="15">
        <v>45345</v>
      </c>
      <c r="M3240" s="15">
        <v>45351</v>
      </c>
      <c r="N3240" s="26">
        <v>1</v>
      </c>
      <c r="O3240" s="26" t="e">
        <f>VLOOKUP(D3240,quash!A$2:$I$7791,9,FALSE)</f>
        <v>#N/A</v>
      </c>
      <c r="P3240" s="7">
        <v>10000</v>
      </c>
      <c r="Q3240" s="26">
        <v>115</v>
      </c>
      <c r="R3240" s="19">
        <v>3.97705569269148E-2</v>
      </c>
      <c r="S3240" s="26">
        <v>16</v>
      </c>
      <c r="T3240" s="8">
        <v>6000</v>
      </c>
      <c r="U3240" s="4">
        <v>142</v>
      </c>
      <c r="V3240" s="10">
        <v>1503.37</v>
      </c>
      <c r="W3240" s="14" t="s">
        <v>5282</v>
      </c>
      <c r="X3240" s="18"/>
      <c r="Y3240" s="9"/>
      <c r="Z3240" s="19"/>
      <c r="AA3240" s="19"/>
      <c r="AB3240" s="30">
        <f t="shared" si="833"/>
        <v>847000</v>
      </c>
      <c r="AC3240" s="30">
        <f t="shared" si="844"/>
        <v>7.0838252656434475E-3</v>
      </c>
      <c r="AD3240" s="31">
        <f t="shared" si="845"/>
        <v>0.81463990554899646</v>
      </c>
      <c r="AE3240" s="31">
        <f t="shared" si="843"/>
        <v>1.0059031877213696</v>
      </c>
      <c r="AG3240" s="30">
        <f t="shared" si="834"/>
        <v>6126000</v>
      </c>
      <c r="AH3240" s="30">
        <f t="shared" si="840"/>
        <v>9.7943192948090111E-4</v>
      </c>
      <c r="AI3240" s="31">
        <f t="shared" si="841"/>
        <v>0.11263467189030363</v>
      </c>
      <c r="AJ3240" s="31">
        <f t="shared" si="842"/>
        <v>0.13907933398628797</v>
      </c>
      <c r="AK3240" s="30" t="str">
        <f>IF(W3240="si",($S3240*'COSTOS DE CREDITOS'!$C$27)/DATA!$G3240,"")</f>
        <v/>
      </c>
      <c r="AL3240" s="90" t="str">
        <f>IF(W3240="si",'COSTOS DE CREDITOS'!$C$35,"")</f>
        <v/>
      </c>
      <c r="AM3240" s="30" t="str">
        <f t="shared" si="835"/>
        <v/>
      </c>
      <c r="AN3240" s="30" t="str">
        <f t="shared" si="836"/>
        <v/>
      </c>
      <c r="AO3240" s="30">
        <f t="shared" si="837"/>
        <v>0</v>
      </c>
      <c r="AP3240" s="30">
        <f t="shared" si="838"/>
        <v>0</v>
      </c>
      <c r="AQ3240" s="19" t="str">
        <f t="shared" si="839"/>
        <v/>
      </c>
    </row>
    <row r="3241" spans="1:43" x14ac:dyDescent="0.2">
      <c r="A3241" s="23" t="s">
        <v>5665</v>
      </c>
      <c r="B3241" s="6" t="s">
        <v>5677</v>
      </c>
      <c r="C3241" s="6" t="s">
        <v>5667</v>
      </c>
      <c r="D3241" s="4">
        <v>177939</v>
      </c>
      <c r="E3241" s="4">
        <v>178347</v>
      </c>
      <c r="F3241" s="5" t="s">
        <v>4031</v>
      </c>
      <c r="G3241" s="2">
        <v>5</v>
      </c>
      <c r="H3241" s="4">
        <v>178455</v>
      </c>
      <c r="I3241" s="5" t="s">
        <v>4041</v>
      </c>
      <c r="J3241" s="15">
        <v>45341</v>
      </c>
      <c r="K3241" s="24">
        <v>1342710294</v>
      </c>
      <c r="L3241" s="15">
        <v>45345</v>
      </c>
      <c r="M3241" s="15">
        <v>45351</v>
      </c>
      <c r="N3241" s="26">
        <v>1</v>
      </c>
      <c r="O3241" s="26" t="e">
        <f>VLOOKUP(D3241,quash!A$2:$I$7791,9,FALSE)</f>
        <v>#N/A</v>
      </c>
      <c r="P3241" s="7">
        <v>10000</v>
      </c>
      <c r="Q3241" s="26">
        <v>115</v>
      </c>
      <c r="R3241" s="19">
        <v>3.97705569269148E-2</v>
      </c>
      <c r="S3241" s="26">
        <v>16</v>
      </c>
      <c r="T3241" s="8">
        <v>6000</v>
      </c>
      <c r="U3241" s="4">
        <v>142</v>
      </c>
      <c r="V3241" s="10">
        <v>1503.37</v>
      </c>
      <c r="W3241" s="14" t="s">
        <v>5282</v>
      </c>
      <c r="X3241" s="18"/>
      <c r="Y3241" s="9"/>
      <c r="Z3241" s="19"/>
      <c r="AA3241" s="19"/>
      <c r="AB3241" s="30">
        <f t="shared" si="833"/>
        <v>847000</v>
      </c>
      <c r="AC3241" s="30">
        <f t="shared" si="844"/>
        <v>7.0838252656434475E-3</v>
      </c>
      <c r="AD3241" s="31">
        <f t="shared" si="845"/>
        <v>0.81463990554899646</v>
      </c>
      <c r="AE3241" s="31">
        <f t="shared" si="843"/>
        <v>1.0059031877213696</v>
      </c>
      <c r="AG3241" s="30">
        <f t="shared" si="834"/>
        <v>6126000</v>
      </c>
      <c r="AH3241" s="30">
        <f t="shared" si="840"/>
        <v>9.7943192948090111E-4</v>
      </c>
      <c r="AI3241" s="31">
        <f t="shared" si="841"/>
        <v>0.11263467189030363</v>
      </c>
      <c r="AJ3241" s="31">
        <f t="shared" si="842"/>
        <v>0.13907933398628797</v>
      </c>
      <c r="AK3241" s="30" t="str">
        <f>IF(W3241="si",($S3241*'COSTOS DE CREDITOS'!$C$27)/DATA!$G3241,"")</f>
        <v/>
      </c>
      <c r="AL3241" s="90" t="str">
        <f>IF(W3241="si",'COSTOS DE CREDITOS'!$C$35,"")</f>
        <v/>
      </c>
      <c r="AM3241" s="30" t="str">
        <f t="shared" si="835"/>
        <v/>
      </c>
      <c r="AN3241" s="30" t="str">
        <f t="shared" si="836"/>
        <v/>
      </c>
      <c r="AO3241" s="30">
        <f t="shared" si="837"/>
        <v>0</v>
      </c>
      <c r="AP3241" s="30">
        <f t="shared" si="838"/>
        <v>0</v>
      </c>
      <c r="AQ3241" s="19" t="str">
        <f t="shared" si="839"/>
        <v/>
      </c>
    </row>
    <row r="3242" spans="1:43" x14ac:dyDescent="0.2">
      <c r="A3242" s="23" t="s">
        <v>5665</v>
      </c>
      <c r="B3242" s="6" t="s">
        <v>5677</v>
      </c>
      <c r="C3242" s="6" t="s">
        <v>5667</v>
      </c>
      <c r="D3242" s="4">
        <v>177437</v>
      </c>
      <c r="E3242" s="4">
        <v>178347</v>
      </c>
      <c r="F3242" s="5" t="s">
        <v>4031</v>
      </c>
      <c r="G3242" s="2">
        <v>5</v>
      </c>
      <c r="H3242" s="4">
        <v>178474</v>
      </c>
      <c r="I3242" s="5" t="s">
        <v>4042</v>
      </c>
      <c r="J3242" s="15">
        <v>45335</v>
      </c>
      <c r="K3242" s="24">
        <v>1339128262</v>
      </c>
      <c r="L3242" s="15">
        <v>45345</v>
      </c>
      <c r="M3242" s="15">
        <v>45351</v>
      </c>
      <c r="N3242" s="26">
        <v>1</v>
      </c>
      <c r="O3242" s="26" t="e">
        <f>VLOOKUP(D3242,quash!A$2:$I$7791,9,FALSE)</f>
        <v>#N/A</v>
      </c>
      <c r="P3242" s="7">
        <v>10000</v>
      </c>
      <c r="Q3242" s="26">
        <v>110</v>
      </c>
      <c r="R3242" s="19">
        <v>3.11605023919212E-2</v>
      </c>
      <c r="S3242" s="26">
        <v>16</v>
      </c>
      <c r="T3242" s="8">
        <v>6000</v>
      </c>
      <c r="U3242" s="4">
        <v>142</v>
      </c>
      <c r="V3242" s="10">
        <v>1503.37</v>
      </c>
      <c r="W3242" s="14" t="s">
        <v>5282</v>
      </c>
      <c r="X3242" s="18"/>
      <c r="Y3242" s="9"/>
      <c r="Z3242" s="19"/>
      <c r="AA3242" s="19"/>
      <c r="AB3242" s="30">
        <f t="shared" si="833"/>
        <v>847000</v>
      </c>
      <c r="AC3242" s="30">
        <f t="shared" si="844"/>
        <v>7.0838252656434475E-3</v>
      </c>
      <c r="AD3242" s="31">
        <f t="shared" si="845"/>
        <v>0.77922077922077926</v>
      </c>
      <c r="AE3242" s="31">
        <f t="shared" si="843"/>
        <v>1.0059031877213696</v>
      </c>
      <c r="AG3242" s="30">
        <f t="shared" si="834"/>
        <v>6126000</v>
      </c>
      <c r="AH3242" s="30">
        <f t="shared" si="840"/>
        <v>9.7943192948090111E-4</v>
      </c>
      <c r="AI3242" s="31">
        <f t="shared" si="841"/>
        <v>0.10773751224289912</v>
      </c>
      <c r="AJ3242" s="31">
        <f t="shared" si="842"/>
        <v>0.13907933398628797</v>
      </c>
      <c r="AK3242" s="30" t="str">
        <f>IF(W3242="si",($S3242*'COSTOS DE CREDITOS'!$C$27)/DATA!$G3242,"")</f>
        <v/>
      </c>
      <c r="AL3242" s="90" t="str">
        <f>IF(W3242="si",'COSTOS DE CREDITOS'!$C$35,"")</f>
        <v/>
      </c>
      <c r="AM3242" s="30" t="str">
        <f t="shared" si="835"/>
        <v/>
      </c>
      <c r="AN3242" s="30" t="str">
        <f t="shared" si="836"/>
        <v/>
      </c>
      <c r="AO3242" s="30">
        <f t="shared" si="837"/>
        <v>0</v>
      </c>
      <c r="AP3242" s="30">
        <f t="shared" si="838"/>
        <v>0</v>
      </c>
      <c r="AQ3242" s="19" t="str">
        <f t="shared" si="839"/>
        <v/>
      </c>
    </row>
    <row r="3243" spans="1:43" x14ac:dyDescent="0.2">
      <c r="A3243" s="23" t="s">
        <v>5665</v>
      </c>
      <c r="B3243" s="6" t="s">
        <v>5678</v>
      </c>
      <c r="C3243" s="6" t="s">
        <v>5670</v>
      </c>
      <c r="D3243" s="4">
        <v>178248</v>
      </c>
      <c r="E3243" s="4">
        <v>178046</v>
      </c>
      <c r="F3243" s="5" t="s">
        <v>1420</v>
      </c>
      <c r="G3243" s="2">
        <v>5</v>
      </c>
      <c r="H3243" s="4">
        <v>178440</v>
      </c>
      <c r="I3243" s="5" t="s">
        <v>4043</v>
      </c>
      <c r="J3243" s="15">
        <v>45343</v>
      </c>
      <c r="K3243" s="24">
        <v>1344147139</v>
      </c>
      <c r="L3243" s="15">
        <v>45345</v>
      </c>
      <c r="M3243" s="15">
        <v>45351</v>
      </c>
      <c r="N3243" s="26">
        <v>1</v>
      </c>
      <c r="O3243" s="26" t="e">
        <f>VLOOKUP(D3243,quash!A$2:$I$7791,9,FALSE)</f>
        <v>#N/A</v>
      </c>
      <c r="P3243" s="7">
        <v>5000</v>
      </c>
      <c r="Q3243" s="26">
        <v>147</v>
      </c>
      <c r="R3243" s="19">
        <v>5.8283715876113994E-2</v>
      </c>
      <c r="S3243" s="26">
        <v>16</v>
      </c>
      <c r="T3243" s="8">
        <v>8000</v>
      </c>
      <c r="U3243" s="4">
        <v>142</v>
      </c>
      <c r="V3243" s="10">
        <v>2013.74</v>
      </c>
      <c r="W3243" s="14" t="s">
        <v>5282</v>
      </c>
      <c r="X3243" s="18"/>
      <c r="Y3243" s="9"/>
      <c r="Z3243" s="19"/>
      <c r="AA3243" s="19"/>
      <c r="AB3243" s="30">
        <f t="shared" si="833"/>
        <v>847000</v>
      </c>
      <c r="AC3243" s="30">
        <f t="shared" si="844"/>
        <v>9.4451003541912628E-3</v>
      </c>
      <c r="AD3243" s="31">
        <f t="shared" si="845"/>
        <v>1.3884297520661157</v>
      </c>
      <c r="AE3243" s="31">
        <f t="shared" si="843"/>
        <v>1.3412042502951593</v>
      </c>
      <c r="AG3243" s="30">
        <f t="shared" si="834"/>
        <v>6126000</v>
      </c>
      <c r="AH3243" s="30">
        <f t="shared" si="840"/>
        <v>1.3059092393078681E-3</v>
      </c>
      <c r="AI3243" s="31">
        <f t="shared" si="841"/>
        <v>0.19196865817825662</v>
      </c>
      <c r="AJ3243" s="31">
        <f t="shared" si="842"/>
        <v>0.18543911198171725</v>
      </c>
      <c r="AK3243" s="30" t="str">
        <f>IF(W3243="si",($S3243*'COSTOS DE CREDITOS'!$C$27)/DATA!$G3243,"")</f>
        <v/>
      </c>
      <c r="AL3243" s="90" t="str">
        <f>IF(W3243="si",'COSTOS DE CREDITOS'!$C$35,"")</f>
        <v/>
      </c>
      <c r="AM3243" s="30" t="str">
        <f t="shared" si="835"/>
        <v/>
      </c>
      <c r="AN3243" s="30" t="str">
        <f t="shared" si="836"/>
        <v/>
      </c>
      <c r="AO3243" s="30">
        <f t="shared" si="837"/>
        <v>0</v>
      </c>
      <c r="AP3243" s="30">
        <f t="shared" si="838"/>
        <v>0</v>
      </c>
      <c r="AQ3243" s="19" t="str">
        <f t="shared" si="839"/>
        <v/>
      </c>
    </row>
    <row r="3244" spans="1:43" x14ac:dyDescent="0.2">
      <c r="A3244" s="23" t="s">
        <v>5665</v>
      </c>
      <c r="B3244" s="6" t="s">
        <v>5683</v>
      </c>
      <c r="C3244" s="6" t="s">
        <v>5670</v>
      </c>
      <c r="D3244" s="4">
        <v>178001</v>
      </c>
      <c r="E3244" s="4">
        <v>178415</v>
      </c>
      <c r="F3244" s="5" t="s">
        <v>4044</v>
      </c>
      <c r="G3244" s="2">
        <v>5</v>
      </c>
      <c r="H3244" s="4">
        <v>178416</v>
      </c>
      <c r="I3244" s="5" t="s">
        <v>4045</v>
      </c>
      <c r="J3244" s="15">
        <v>45341</v>
      </c>
      <c r="K3244" s="24">
        <v>1342979074</v>
      </c>
      <c r="L3244" s="15">
        <v>45345</v>
      </c>
      <c r="M3244" s="15">
        <v>45351</v>
      </c>
      <c r="N3244" s="26">
        <v>1</v>
      </c>
      <c r="O3244" s="26" t="e">
        <f>VLOOKUP(D3244,quash!A$2:$I$7791,9,FALSE)</f>
        <v>#N/A</v>
      </c>
      <c r="P3244" s="7">
        <v>5000</v>
      </c>
      <c r="Q3244" s="26">
        <v>147</v>
      </c>
      <c r="R3244" s="19">
        <v>0.11226939921536</v>
      </c>
      <c r="S3244" s="26">
        <v>16</v>
      </c>
      <c r="T3244" s="8">
        <v>7000</v>
      </c>
      <c r="U3244" s="4">
        <v>147</v>
      </c>
      <c r="V3244" s="10">
        <v>1827.61</v>
      </c>
      <c r="W3244" s="14" t="s">
        <v>5282</v>
      </c>
      <c r="X3244" s="18"/>
      <c r="Y3244" s="9"/>
      <c r="Z3244" s="19"/>
      <c r="AA3244" s="19"/>
      <c r="AB3244" s="30">
        <f t="shared" si="833"/>
        <v>847000</v>
      </c>
      <c r="AC3244" s="30">
        <f t="shared" si="844"/>
        <v>8.2644628099173556E-3</v>
      </c>
      <c r="AD3244" s="31">
        <f t="shared" si="845"/>
        <v>1.2148760330578512</v>
      </c>
      <c r="AE3244" s="31">
        <f t="shared" si="843"/>
        <v>1.2148760330578512</v>
      </c>
      <c r="AG3244" s="30">
        <f t="shared" si="834"/>
        <v>6126000</v>
      </c>
      <c r="AH3244" s="30">
        <f t="shared" si="840"/>
        <v>1.1426705843943846E-3</v>
      </c>
      <c r="AI3244" s="31">
        <f t="shared" si="841"/>
        <v>0.16797257590597453</v>
      </c>
      <c r="AJ3244" s="31">
        <f t="shared" si="842"/>
        <v>0.16797257590597453</v>
      </c>
      <c r="AK3244" s="30" t="str">
        <f>IF(W3244="si",($S3244*'COSTOS DE CREDITOS'!$C$27)/DATA!$G3244,"")</f>
        <v/>
      </c>
      <c r="AL3244" s="90" t="str">
        <f>IF(W3244="si",'COSTOS DE CREDITOS'!$C$35,"")</f>
        <v/>
      </c>
      <c r="AM3244" s="30" t="str">
        <f t="shared" si="835"/>
        <v/>
      </c>
      <c r="AN3244" s="30" t="str">
        <f t="shared" si="836"/>
        <v/>
      </c>
      <c r="AO3244" s="30">
        <f t="shared" si="837"/>
        <v>0</v>
      </c>
      <c r="AP3244" s="30">
        <f t="shared" si="838"/>
        <v>0</v>
      </c>
      <c r="AQ3244" s="19" t="str">
        <f t="shared" si="839"/>
        <v/>
      </c>
    </row>
    <row r="3245" spans="1:43" x14ac:dyDescent="0.2">
      <c r="A3245" s="23" t="s">
        <v>5665</v>
      </c>
      <c r="B3245" s="6" t="s">
        <v>5683</v>
      </c>
      <c r="C3245" s="6" t="s">
        <v>5670</v>
      </c>
      <c r="D3245" s="4">
        <v>177675</v>
      </c>
      <c r="E3245" s="4">
        <v>178415</v>
      </c>
      <c r="F3245" s="5" t="s">
        <v>4044</v>
      </c>
      <c r="G3245" s="2">
        <v>5</v>
      </c>
      <c r="H3245" s="4">
        <v>178417</v>
      </c>
      <c r="I3245" s="5" t="s">
        <v>4046</v>
      </c>
      <c r="J3245" s="15">
        <v>45341</v>
      </c>
      <c r="K3245" s="24">
        <v>1340081323</v>
      </c>
      <c r="L3245" s="15">
        <v>45345</v>
      </c>
      <c r="M3245" s="15">
        <v>45351</v>
      </c>
      <c r="N3245" s="26">
        <v>1</v>
      </c>
      <c r="O3245" s="26" t="e">
        <f>VLOOKUP(D3245,quash!A$2:$I$7791,9,FALSE)</f>
        <v>#N/A</v>
      </c>
      <c r="P3245" s="7">
        <v>5000</v>
      </c>
      <c r="Q3245" s="26">
        <v>147</v>
      </c>
      <c r="R3245" s="19">
        <v>0.11226939921536</v>
      </c>
      <c r="S3245" s="26">
        <v>16</v>
      </c>
      <c r="T3245" s="8">
        <v>7000</v>
      </c>
      <c r="U3245" s="4">
        <v>142</v>
      </c>
      <c r="V3245" s="10">
        <v>1758.65</v>
      </c>
      <c r="W3245" s="14" t="s">
        <v>5282</v>
      </c>
      <c r="X3245" s="18"/>
      <c r="Y3245" s="9"/>
      <c r="Z3245" s="19"/>
      <c r="AA3245" s="19"/>
      <c r="AB3245" s="30">
        <f t="shared" si="833"/>
        <v>847000</v>
      </c>
      <c r="AC3245" s="30">
        <f t="shared" si="844"/>
        <v>8.2644628099173556E-3</v>
      </c>
      <c r="AD3245" s="31">
        <f t="shared" si="845"/>
        <v>1.2148760330578512</v>
      </c>
      <c r="AE3245" s="31">
        <f t="shared" si="843"/>
        <v>1.1735537190082646</v>
      </c>
      <c r="AG3245" s="30">
        <f t="shared" si="834"/>
        <v>6126000</v>
      </c>
      <c r="AH3245" s="30">
        <f t="shared" si="840"/>
        <v>1.1426705843943846E-3</v>
      </c>
      <c r="AI3245" s="31">
        <f t="shared" si="841"/>
        <v>0.16797257590597453</v>
      </c>
      <c r="AJ3245" s="31">
        <f t="shared" si="842"/>
        <v>0.16225922298400261</v>
      </c>
      <c r="AK3245" s="30" t="str">
        <f>IF(W3245="si",($S3245*'COSTOS DE CREDITOS'!$C$27)/DATA!$G3245,"")</f>
        <v/>
      </c>
      <c r="AL3245" s="90" t="str">
        <f>IF(W3245="si",'COSTOS DE CREDITOS'!$C$35,"")</f>
        <v/>
      </c>
      <c r="AM3245" s="30" t="str">
        <f t="shared" si="835"/>
        <v/>
      </c>
      <c r="AN3245" s="30" t="str">
        <f t="shared" si="836"/>
        <v/>
      </c>
      <c r="AO3245" s="30">
        <f t="shared" si="837"/>
        <v>0</v>
      </c>
      <c r="AP3245" s="30">
        <f t="shared" si="838"/>
        <v>0</v>
      </c>
      <c r="AQ3245" s="19" t="str">
        <f t="shared" si="839"/>
        <v/>
      </c>
    </row>
    <row r="3246" spans="1:43" x14ac:dyDescent="0.2">
      <c r="A3246" s="23" t="s">
        <v>5665</v>
      </c>
      <c r="B3246" s="6" t="s">
        <v>5683</v>
      </c>
      <c r="C3246" s="6" t="s">
        <v>5670</v>
      </c>
      <c r="D3246" s="4">
        <v>177625</v>
      </c>
      <c r="E3246" s="4">
        <v>178415</v>
      </c>
      <c r="F3246" s="5" t="s">
        <v>4044</v>
      </c>
      <c r="G3246" s="2">
        <v>5</v>
      </c>
      <c r="H3246" s="4">
        <v>178418</v>
      </c>
      <c r="I3246" s="5" t="s">
        <v>4047</v>
      </c>
      <c r="J3246" s="15">
        <v>45341</v>
      </c>
      <c r="K3246" s="24">
        <v>1339881911</v>
      </c>
      <c r="L3246" s="15">
        <v>45345</v>
      </c>
      <c r="M3246" s="15">
        <v>45351</v>
      </c>
      <c r="N3246" s="26">
        <v>1</v>
      </c>
      <c r="O3246" s="26" t="e">
        <f>VLOOKUP(D3246,quash!A$2:$I$7791,9,FALSE)</f>
        <v>#N/A</v>
      </c>
      <c r="P3246" s="7">
        <v>10000</v>
      </c>
      <c r="Q3246" s="26">
        <v>132</v>
      </c>
      <c r="R3246" s="19">
        <v>5.8283715876113903E-2</v>
      </c>
      <c r="S3246" s="26">
        <v>16</v>
      </c>
      <c r="T3246" s="8">
        <v>7000</v>
      </c>
      <c r="U3246" s="4">
        <v>147</v>
      </c>
      <c r="V3246" s="10">
        <v>1827.61</v>
      </c>
      <c r="W3246" s="14" t="s">
        <v>5282</v>
      </c>
      <c r="X3246" s="18"/>
      <c r="Y3246" s="9"/>
      <c r="Z3246" s="19"/>
      <c r="AA3246" s="19"/>
      <c r="AB3246" s="30">
        <f t="shared" si="833"/>
        <v>847000</v>
      </c>
      <c r="AC3246" s="30">
        <f t="shared" si="844"/>
        <v>8.2644628099173556E-3</v>
      </c>
      <c r="AD3246" s="31">
        <f t="shared" si="845"/>
        <v>1.0909090909090908</v>
      </c>
      <c r="AE3246" s="31">
        <f t="shared" si="843"/>
        <v>1.2148760330578512</v>
      </c>
      <c r="AG3246" s="30">
        <f t="shared" si="834"/>
        <v>6126000</v>
      </c>
      <c r="AH3246" s="30">
        <f t="shared" si="840"/>
        <v>1.1426705843943846E-3</v>
      </c>
      <c r="AI3246" s="31">
        <f t="shared" si="841"/>
        <v>0.15083251714005877</v>
      </c>
      <c r="AJ3246" s="31">
        <f t="shared" si="842"/>
        <v>0.16797257590597453</v>
      </c>
      <c r="AK3246" s="30" t="str">
        <f>IF(W3246="si",($S3246*'COSTOS DE CREDITOS'!$C$27)/DATA!$G3246,"")</f>
        <v/>
      </c>
      <c r="AL3246" s="90" t="str">
        <f>IF(W3246="si",'COSTOS DE CREDITOS'!$C$35,"")</f>
        <v/>
      </c>
      <c r="AM3246" s="30" t="str">
        <f t="shared" si="835"/>
        <v/>
      </c>
      <c r="AN3246" s="30" t="str">
        <f t="shared" si="836"/>
        <v/>
      </c>
      <c r="AO3246" s="30">
        <f t="shared" si="837"/>
        <v>0</v>
      </c>
      <c r="AP3246" s="30">
        <f t="shared" si="838"/>
        <v>0</v>
      </c>
      <c r="AQ3246" s="19" t="str">
        <f t="shared" si="839"/>
        <v/>
      </c>
    </row>
    <row r="3247" spans="1:43" x14ac:dyDescent="0.2">
      <c r="A3247" s="23" t="s">
        <v>5665</v>
      </c>
      <c r="B3247" s="6" t="s">
        <v>5683</v>
      </c>
      <c r="C3247" s="6" t="s">
        <v>5670</v>
      </c>
      <c r="D3247" s="4">
        <v>177630</v>
      </c>
      <c r="E3247" s="4">
        <v>178415</v>
      </c>
      <c r="F3247" s="5" t="s">
        <v>4044</v>
      </c>
      <c r="G3247" s="2">
        <v>5</v>
      </c>
      <c r="H3247" s="4">
        <v>178419</v>
      </c>
      <c r="I3247" s="5" t="s">
        <v>4048</v>
      </c>
      <c r="J3247" s="15">
        <v>45341</v>
      </c>
      <c r="K3247" s="24">
        <v>1339898212</v>
      </c>
      <c r="L3247" s="15">
        <v>45345</v>
      </c>
      <c r="M3247" s="15">
        <v>45351</v>
      </c>
      <c r="N3247" s="26">
        <v>1</v>
      </c>
      <c r="O3247" s="26" t="e">
        <f>VLOOKUP(D3247,quash!A$2:$I$7791,9,FALSE)</f>
        <v>#N/A</v>
      </c>
      <c r="P3247" s="7">
        <v>10000</v>
      </c>
      <c r="Q3247" s="26">
        <v>147</v>
      </c>
      <c r="R3247" s="19">
        <v>7.9000519063170294E-2</v>
      </c>
      <c r="S3247" s="26">
        <v>16</v>
      </c>
      <c r="T3247" s="8">
        <v>7000</v>
      </c>
      <c r="U3247" s="4">
        <v>142</v>
      </c>
      <c r="V3247" s="10">
        <v>1758.65</v>
      </c>
      <c r="W3247" s="14" t="s">
        <v>5282</v>
      </c>
      <c r="X3247" s="18"/>
      <c r="Y3247" s="9"/>
      <c r="Z3247" s="19"/>
      <c r="AA3247" s="19"/>
      <c r="AB3247" s="30">
        <f t="shared" si="833"/>
        <v>847000</v>
      </c>
      <c r="AC3247" s="30">
        <f t="shared" si="844"/>
        <v>8.2644628099173556E-3</v>
      </c>
      <c r="AD3247" s="31">
        <f t="shared" si="845"/>
        <v>1.2148760330578512</v>
      </c>
      <c r="AE3247" s="31">
        <f t="shared" si="843"/>
        <v>1.1735537190082646</v>
      </c>
      <c r="AG3247" s="30">
        <f t="shared" si="834"/>
        <v>6126000</v>
      </c>
      <c r="AH3247" s="30">
        <f t="shared" si="840"/>
        <v>1.1426705843943846E-3</v>
      </c>
      <c r="AI3247" s="31">
        <f t="shared" si="841"/>
        <v>0.16797257590597453</v>
      </c>
      <c r="AJ3247" s="31">
        <f t="shared" si="842"/>
        <v>0.16225922298400261</v>
      </c>
      <c r="AK3247" s="30" t="str">
        <f>IF(W3247="si",($S3247*'COSTOS DE CREDITOS'!$C$27)/DATA!$G3247,"")</f>
        <v/>
      </c>
      <c r="AL3247" s="90" t="str">
        <f>IF(W3247="si",'COSTOS DE CREDITOS'!$C$35,"")</f>
        <v/>
      </c>
      <c r="AM3247" s="30" t="str">
        <f t="shared" si="835"/>
        <v/>
      </c>
      <c r="AN3247" s="30" t="str">
        <f t="shared" si="836"/>
        <v/>
      </c>
      <c r="AO3247" s="30">
        <f t="shared" si="837"/>
        <v>0</v>
      </c>
      <c r="AP3247" s="30">
        <f t="shared" si="838"/>
        <v>0</v>
      </c>
      <c r="AQ3247" s="19" t="str">
        <f t="shared" si="839"/>
        <v/>
      </c>
    </row>
    <row r="3248" spans="1:43" x14ac:dyDescent="0.2">
      <c r="A3248" s="23" t="s">
        <v>5665</v>
      </c>
      <c r="B3248" s="6" t="s">
        <v>5683</v>
      </c>
      <c r="C3248" s="6" t="s">
        <v>5670</v>
      </c>
      <c r="D3248" s="4">
        <v>177626</v>
      </c>
      <c r="E3248" s="4">
        <v>178415</v>
      </c>
      <c r="F3248" s="5" t="s">
        <v>4044</v>
      </c>
      <c r="G3248" s="2">
        <v>5</v>
      </c>
      <c r="H3248" s="4">
        <v>178420</v>
      </c>
      <c r="I3248" s="5" t="s">
        <v>4049</v>
      </c>
      <c r="J3248" s="15">
        <v>45336</v>
      </c>
      <c r="K3248" s="24">
        <v>1339889802</v>
      </c>
      <c r="L3248" s="15">
        <v>45345</v>
      </c>
      <c r="M3248" s="15">
        <v>45351</v>
      </c>
      <c r="N3248" s="26">
        <v>1</v>
      </c>
      <c r="O3248" s="26" t="e">
        <f>VLOOKUP(D3248,quash!A$2:$I$7791,9,FALSE)</f>
        <v>#N/A</v>
      </c>
      <c r="P3248" s="7">
        <v>10000</v>
      </c>
      <c r="Q3248" s="26">
        <v>110</v>
      </c>
      <c r="R3248" s="19">
        <v>3.3741050530766099E-2</v>
      </c>
      <c r="S3248" s="26">
        <v>16</v>
      </c>
      <c r="T3248" s="8">
        <v>7000</v>
      </c>
      <c r="U3248" s="4">
        <v>142</v>
      </c>
      <c r="V3248" s="10">
        <v>1758.65</v>
      </c>
      <c r="W3248" s="14" t="s">
        <v>5282</v>
      </c>
      <c r="X3248" s="18"/>
      <c r="Y3248" s="9"/>
      <c r="Z3248" s="19"/>
      <c r="AA3248" s="19"/>
      <c r="AB3248" s="30">
        <f t="shared" si="833"/>
        <v>847000</v>
      </c>
      <c r="AC3248" s="30">
        <f t="shared" si="844"/>
        <v>8.2644628099173556E-3</v>
      </c>
      <c r="AD3248" s="31">
        <f t="shared" si="845"/>
        <v>0.90909090909090917</v>
      </c>
      <c r="AE3248" s="31">
        <f t="shared" si="843"/>
        <v>1.1735537190082646</v>
      </c>
      <c r="AG3248" s="30">
        <f t="shared" si="834"/>
        <v>6126000</v>
      </c>
      <c r="AH3248" s="30">
        <f t="shared" si="840"/>
        <v>1.1426705843943846E-3</v>
      </c>
      <c r="AI3248" s="31">
        <f t="shared" si="841"/>
        <v>0.1256937642833823</v>
      </c>
      <c r="AJ3248" s="31">
        <f t="shared" si="842"/>
        <v>0.16225922298400261</v>
      </c>
      <c r="AK3248" s="30" t="str">
        <f>IF(W3248="si",($S3248*'COSTOS DE CREDITOS'!$C$27)/DATA!$G3248,"")</f>
        <v/>
      </c>
      <c r="AL3248" s="90" t="str">
        <f>IF(W3248="si",'COSTOS DE CREDITOS'!$C$35,"")</f>
        <v/>
      </c>
      <c r="AM3248" s="30" t="str">
        <f t="shared" si="835"/>
        <v/>
      </c>
      <c r="AN3248" s="30" t="str">
        <f t="shared" si="836"/>
        <v/>
      </c>
      <c r="AO3248" s="30">
        <f t="shared" si="837"/>
        <v>0</v>
      </c>
      <c r="AP3248" s="30">
        <f t="shared" si="838"/>
        <v>0</v>
      </c>
      <c r="AQ3248" s="19" t="str">
        <f t="shared" si="839"/>
        <v/>
      </c>
    </row>
    <row r="3249" spans="1:43" x14ac:dyDescent="0.2">
      <c r="A3249" s="23" t="s">
        <v>5665</v>
      </c>
      <c r="B3249" s="6" t="s">
        <v>5666</v>
      </c>
      <c r="C3249" s="6" t="s">
        <v>5667</v>
      </c>
      <c r="D3249" s="4">
        <v>176996</v>
      </c>
      <c r="E3249" s="4">
        <v>177353</v>
      </c>
      <c r="F3249" s="5" t="s">
        <v>4050</v>
      </c>
      <c r="G3249" s="2">
        <v>6</v>
      </c>
      <c r="H3249" s="4">
        <v>178237</v>
      </c>
      <c r="I3249" s="5" t="s">
        <v>4051</v>
      </c>
      <c r="J3249" s="15">
        <v>45335</v>
      </c>
      <c r="K3249" s="24">
        <v>1336196249</v>
      </c>
      <c r="L3249" s="15">
        <v>45344</v>
      </c>
      <c r="M3249" s="15">
        <v>45351</v>
      </c>
      <c r="N3249" s="26">
        <v>1</v>
      </c>
      <c r="O3249" s="26" t="e">
        <f>VLOOKUP(D3249,quash!A$2:$I$7791,9,FALSE)</f>
        <v>#N/A</v>
      </c>
      <c r="P3249" s="7">
        <v>10000</v>
      </c>
      <c r="Q3249" s="26">
        <v>110</v>
      </c>
      <c r="R3249" s="19">
        <v>3.1160502391921113E-2</v>
      </c>
      <c r="S3249" s="26">
        <v>16</v>
      </c>
      <c r="T3249" s="8">
        <v>6000</v>
      </c>
      <c r="U3249" s="4">
        <v>142</v>
      </c>
      <c r="V3249" s="10">
        <v>1503.37</v>
      </c>
      <c r="W3249" s="14" t="s">
        <v>5282</v>
      </c>
      <c r="X3249" s="18"/>
      <c r="Y3249" s="9"/>
      <c r="Z3249" s="19"/>
      <c r="AA3249" s="19"/>
      <c r="AB3249" s="30">
        <f t="shared" si="833"/>
        <v>847000</v>
      </c>
      <c r="AC3249" s="30">
        <f t="shared" si="844"/>
        <v>7.0838252656434475E-3</v>
      </c>
      <c r="AD3249" s="31">
        <f t="shared" si="845"/>
        <v>0.77922077922077926</v>
      </c>
      <c r="AE3249" s="31">
        <f t="shared" si="843"/>
        <v>1.0059031877213696</v>
      </c>
      <c r="AG3249" s="30">
        <f t="shared" si="834"/>
        <v>6126000</v>
      </c>
      <c r="AH3249" s="30">
        <f t="shared" si="840"/>
        <v>9.7943192948090111E-4</v>
      </c>
      <c r="AI3249" s="31">
        <f t="shared" si="841"/>
        <v>0.10773751224289912</v>
      </c>
      <c r="AJ3249" s="31">
        <f t="shared" si="842"/>
        <v>0.13907933398628797</v>
      </c>
      <c r="AK3249" s="30" t="str">
        <f>IF(W3249="si",($S3249*'COSTOS DE CREDITOS'!$C$27)/DATA!$G3249,"")</f>
        <v/>
      </c>
      <c r="AL3249" s="90" t="str">
        <f>IF(W3249="si",'COSTOS DE CREDITOS'!$C$35,"")</f>
        <v/>
      </c>
      <c r="AM3249" s="30" t="str">
        <f t="shared" si="835"/>
        <v/>
      </c>
      <c r="AN3249" s="30" t="str">
        <f t="shared" si="836"/>
        <v/>
      </c>
      <c r="AO3249" s="30">
        <f t="shared" si="837"/>
        <v>0</v>
      </c>
      <c r="AP3249" s="30">
        <f t="shared" si="838"/>
        <v>0</v>
      </c>
      <c r="AQ3249" s="19" t="str">
        <f t="shared" si="839"/>
        <v/>
      </c>
    </row>
    <row r="3250" spans="1:43" x14ac:dyDescent="0.2">
      <c r="A3250" s="23" t="s">
        <v>5665</v>
      </c>
      <c r="B3250" s="6" t="s">
        <v>5666</v>
      </c>
      <c r="C3250" s="6" t="s">
        <v>5667</v>
      </c>
      <c r="D3250" s="4">
        <v>176988</v>
      </c>
      <c r="E3250" s="4">
        <v>177353</v>
      </c>
      <c r="F3250" s="5" t="s">
        <v>4050</v>
      </c>
      <c r="G3250" s="2">
        <v>6</v>
      </c>
      <c r="H3250" s="4">
        <v>178249</v>
      </c>
      <c r="I3250" s="5" t="s">
        <v>4052</v>
      </c>
      <c r="J3250" s="15">
        <v>45335</v>
      </c>
      <c r="K3250" s="24">
        <v>1336468017</v>
      </c>
      <c r="L3250" s="15">
        <v>45344</v>
      </c>
      <c r="M3250" s="15">
        <v>45351</v>
      </c>
      <c r="N3250" s="26">
        <v>1</v>
      </c>
      <c r="O3250" s="26" t="e">
        <f>VLOOKUP(D3250,quash!A$2:$I$7791,9,FALSE)</f>
        <v>#N/A</v>
      </c>
      <c r="P3250" s="7">
        <v>10000</v>
      </c>
      <c r="Q3250" s="26">
        <v>112</v>
      </c>
      <c r="R3250" s="19">
        <v>3.3741050530766176E-2</v>
      </c>
      <c r="S3250" s="26">
        <v>16</v>
      </c>
      <c r="T3250" s="8">
        <v>7000</v>
      </c>
      <c r="U3250" s="4">
        <v>142</v>
      </c>
      <c r="V3250" s="10">
        <v>1758.65</v>
      </c>
      <c r="W3250" s="14" t="s">
        <v>5282</v>
      </c>
      <c r="X3250" s="18"/>
      <c r="Y3250" s="9"/>
      <c r="Z3250" s="19"/>
      <c r="AA3250" s="19"/>
      <c r="AB3250" s="30">
        <f t="shared" si="833"/>
        <v>847000</v>
      </c>
      <c r="AC3250" s="30">
        <f t="shared" si="844"/>
        <v>8.2644628099173556E-3</v>
      </c>
      <c r="AD3250" s="31">
        <f t="shared" si="845"/>
        <v>0.92561983471074383</v>
      </c>
      <c r="AE3250" s="31">
        <f t="shared" si="843"/>
        <v>1.1735537190082646</v>
      </c>
      <c r="AG3250" s="30">
        <f t="shared" si="834"/>
        <v>6126000</v>
      </c>
      <c r="AH3250" s="30">
        <f t="shared" si="840"/>
        <v>1.1426705843943846E-3</v>
      </c>
      <c r="AI3250" s="31">
        <f t="shared" si="841"/>
        <v>0.12797910545217106</v>
      </c>
      <c r="AJ3250" s="31">
        <f t="shared" si="842"/>
        <v>0.16225922298400261</v>
      </c>
      <c r="AK3250" s="30" t="str">
        <f>IF(W3250="si",($S3250*'COSTOS DE CREDITOS'!$C$27)/DATA!$G3250,"")</f>
        <v/>
      </c>
      <c r="AL3250" s="90" t="str">
        <f>IF(W3250="si",'COSTOS DE CREDITOS'!$C$35,"")</f>
        <v/>
      </c>
      <c r="AM3250" s="30" t="str">
        <f t="shared" si="835"/>
        <v/>
      </c>
      <c r="AN3250" s="30" t="str">
        <f t="shared" si="836"/>
        <v/>
      </c>
      <c r="AO3250" s="30">
        <f t="shared" si="837"/>
        <v>0</v>
      </c>
      <c r="AP3250" s="30">
        <f t="shared" si="838"/>
        <v>0</v>
      </c>
      <c r="AQ3250" s="19" t="str">
        <f t="shared" si="839"/>
        <v/>
      </c>
    </row>
    <row r="3251" spans="1:43" x14ac:dyDescent="0.2">
      <c r="A3251" s="23" t="s">
        <v>5665</v>
      </c>
      <c r="B3251" s="6" t="s">
        <v>5666</v>
      </c>
      <c r="C3251" s="6" t="s">
        <v>5667</v>
      </c>
      <c r="D3251" s="4">
        <v>176994</v>
      </c>
      <c r="E3251" s="4">
        <v>177353</v>
      </c>
      <c r="F3251" s="5" t="s">
        <v>4050</v>
      </c>
      <c r="G3251" s="2">
        <v>6</v>
      </c>
      <c r="H3251" s="4">
        <v>178252</v>
      </c>
      <c r="I3251" s="5" t="s">
        <v>4053</v>
      </c>
      <c r="J3251" s="15">
        <v>45330</v>
      </c>
      <c r="K3251" s="24">
        <v>1336197009</v>
      </c>
      <c r="L3251" s="15">
        <v>45344</v>
      </c>
      <c r="M3251" s="15">
        <v>45351</v>
      </c>
      <c r="N3251" s="26">
        <v>1</v>
      </c>
      <c r="O3251" s="26" t="e">
        <f>VLOOKUP(D3251,quash!A$2:$I$7791,9,FALSE)</f>
        <v>#N/A</v>
      </c>
      <c r="P3251" s="7">
        <v>10000</v>
      </c>
      <c r="Q3251" s="26">
        <v>142</v>
      </c>
      <c r="R3251" s="19">
        <v>5.2439109759484744E-2</v>
      </c>
      <c r="S3251" s="26">
        <v>16</v>
      </c>
      <c r="T3251" s="8">
        <v>7000</v>
      </c>
      <c r="U3251" s="4">
        <v>142</v>
      </c>
      <c r="V3251" s="10">
        <v>1758.65</v>
      </c>
      <c r="W3251" s="14" t="s">
        <v>5282</v>
      </c>
      <c r="X3251" s="18"/>
      <c r="Y3251" s="9"/>
      <c r="Z3251" s="19"/>
      <c r="AA3251" s="19"/>
      <c r="AB3251" s="30">
        <f t="shared" si="833"/>
        <v>847000</v>
      </c>
      <c r="AC3251" s="30">
        <f t="shared" si="844"/>
        <v>8.2644628099173556E-3</v>
      </c>
      <c r="AD3251" s="31">
        <f t="shared" si="845"/>
        <v>1.1735537190082646</v>
      </c>
      <c r="AE3251" s="31">
        <f t="shared" si="843"/>
        <v>1.1735537190082646</v>
      </c>
      <c r="AG3251" s="30">
        <f t="shared" si="834"/>
        <v>6126000</v>
      </c>
      <c r="AH3251" s="30">
        <f t="shared" si="840"/>
        <v>1.1426705843943846E-3</v>
      </c>
      <c r="AI3251" s="31">
        <f t="shared" si="841"/>
        <v>0.16225922298400261</v>
      </c>
      <c r="AJ3251" s="31">
        <f t="shared" si="842"/>
        <v>0.16225922298400261</v>
      </c>
      <c r="AK3251" s="30" t="str">
        <f>IF(W3251="si",($S3251*'COSTOS DE CREDITOS'!$C$27)/DATA!$G3251,"")</f>
        <v/>
      </c>
      <c r="AL3251" s="90" t="str">
        <f>IF(W3251="si",'COSTOS DE CREDITOS'!$C$35,"")</f>
        <v/>
      </c>
      <c r="AM3251" s="30" t="str">
        <f t="shared" si="835"/>
        <v/>
      </c>
      <c r="AN3251" s="30" t="str">
        <f t="shared" si="836"/>
        <v/>
      </c>
      <c r="AO3251" s="30">
        <f t="shared" si="837"/>
        <v>0</v>
      </c>
      <c r="AP3251" s="30">
        <f t="shared" si="838"/>
        <v>0</v>
      </c>
      <c r="AQ3251" s="19" t="str">
        <f t="shared" si="839"/>
        <v/>
      </c>
    </row>
    <row r="3252" spans="1:43" x14ac:dyDescent="0.2">
      <c r="A3252" s="23" t="s">
        <v>5665</v>
      </c>
      <c r="B3252" s="6" t="s">
        <v>5666</v>
      </c>
      <c r="C3252" s="6" t="s">
        <v>5667</v>
      </c>
      <c r="D3252" s="4">
        <v>176992</v>
      </c>
      <c r="E3252" s="4">
        <v>177353</v>
      </c>
      <c r="F3252" s="5" t="s">
        <v>4050</v>
      </c>
      <c r="G3252" s="2">
        <v>6</v>
      </c>
      <c r="H3252" s="4">
        <v>178256</v>
      </c>
      <c r="I3252" s="5" t="s">
        <v>4054</v>
      </c>
      <c r="J3252" s="15">
        <v>45335</v>
      </c>
      <c r="K3252" s="24">
        <v>1336467747</v>
      </c>
      <c r="L3252" s="15">
        <v>45344</v>
      </c>
      <c r="M3252" s="15">
        <v>45351</v>
      </c>
      <c r="N3252" s="26">
        <v>1</v>
      </c>
      <c r="O3252" s="26" t="e">
        <f>VLOOKUP(D3252,quash!A$2:$I$7791,9,FALSE)</f>
        <v>#N/A</v>
      </c>
      <c r="P3252" s="7">
        <v>10000</v>
      </c>
      <c r="Q3252" s="26">
        <v>127</v>
      </c>
      <c r="R3252" s="19">
        <v>3.9770556926914676E-2</v>
      </c>
      <c r="S3252" s="26">
        <v>16</v>
      </c>
      <c r="T3252" s="8">
        <v>7000</v>
      </c>
      <c r="U3252" s="4">
        <v>142</v>
      </c>
      <c r="V3252" s="10">
        <v>1758.65</v>
      </c>
      <c r="W3252" s="14" t="s">
        <v>5282</v>
      </c>
      <c r="X3252" s="18"/>
      <c r="Y3252" s="9"/>
      <c r="Z3252" s="19"/>
      <c r="AA3252" s="19"/>
      <c r="AB3252" s="30">
        <f t="shared" si="833"/>
        <v>847000</v>
      </c>
      <c r="AC3252" s="30">
        <f t="shared" si="844"/>
        <v>8.2644628099173556E-3</v>
      </c>
      <c r="AD3252" s="31">
        <f t="shared" si="845"/>
        <v>1.0495867768595042</v>
      </c>
      <c r="AE3252" s="31">
        <f t="shared" si="843"/>
        <v>1.1735537190082646</v>
      </c>
      <c r="AG3252" s="30">
        <f t="shared" si="834"/>
        <v>6126000</v>
      </c>
      <c r="AH3252" s="30">
        <f t="shared" si="840"/>
        <v>1.1426705843943846E-3</v>
      </c>
      <c r="AI3252" s="31">
        <f t="shared" si="841"/>
        <v>0.14511916421808685</v>
      </c>
      <c r="AJ3252" s="31">
        <f t="shared" si="842"/>
        <v>0.16225922298400261</v>
      </c>
      <c r="AK3252" s="30" t="str">
        <f>IF(W3252="si",($S3252*'COSTOS DE CREDITOS'!$C$27)/DATA!$G3252,"")</f>
        <v/>
      </c>
      <c r="AL3252" s="90" t="str">
        <f>IF(W3252="si",'COSTOS DE CREDITOS'!$C$35,"")</f>
        <v/>
      </c>
      <c r="AM3252" s="30" t="str">
        <f t="shared" si="835"/>
        <v/>
      </c>
      <c r="AN3252" s="30" t="str">
        <f t="shared" si="836"/>
        <v/>
      </c>
      <c r="AO3252" s="30">
        <f t="shared" si="837"/>
        <v>0</v>
      </c>
      <c r="AP3252" s="30">
        <f t="shared" si="838"/>
        <v>0</v>
      </c>
      <c r="AQ3252" s="19" t="str">
        <f t="shared" si="839"/>
        <v/>
      </c>
    </row>
    <row r="3253" spans="1:43" x14ac:dyDescent="0.2">
      <c r="A3253" s="23" t="s">
        <v>5665</v>
      </c>
      <c r="B3253" s="6" t="s">
        <v>5666</v>
      </c>
      <c r="C3253" s="6" t="s">
        <v>5667</v>
      </c>
      <c r="D3253" s="4">
        <v>175605</v>
      </c>
      <c r="E3253" s="4">
        <v>178603</v>
      </c>
      <c r="F3253" s="5" t="s">
        <v>4055</v>
      </c>
      <c r="G3253" s="2">
        <v>6</v>
      </c>
      <c r="H3253" s="4">
        <v>178604</v>
      </c>
      <c r="I3253" s="5" t="s">
        <v>4056</v>
      </c>
      <c r="J3253" s="15">
        <v>45310</v>
      </c>
      <c r="K3253" s="24">
        <v>1323238982</v>
      </c>
      <c r="L3253" s="15">
        <v>45346</v>
      </c>
      <c r="M3253" s="15">
        <v>45351</v>
      </c>
      <c r="N3253" s="26">
        <v>1</v>
      </c>
      <c r="O3253" s="26" t="e">
        <f>VLOOKUP(D3253,quash!A$2:$I$7791,9,FALSE)</f>
        <v>#N/A</v>
      </c>
      <c r="P3253" s="7">
        <v>10000</v>
      </c>
      <c r="Q3253" s="26">
        <v>127</v>
      </c>
      <c r="R3253" s="19">
        <v>5.24391097594855E-2</v>
      </c>
      <c r="S3253" s="26">
        <v>16</v>
      </c>
      <c r="T3253" s="8">
        <v>8000</v>
      </c>
      <c r="U3253" s="4">
        <v>147</v>
      </c>
      <c r="V3253" s="10">
        <v>2082.7199999999998</v>
      </c>
      <c r="W3253" s="14" t="s">
        <v>5282</v>
      </c>
      <c r="X3253" s="18"/>
      <c r="Y3253" s="9"/>
      <c r="Z3253" s="19"/>
      <c r="AA3253" s="19"/>
      <c r="AB3253" s="30">
        <f t="shared" si="833"/>
        <v>847000</v>
      </c>
      <c r="AC3253" s="30">
        <f t="shared" si="844"/>
        <v>9.4451003541912628E-3</v>
      </c>
      <c r="AD3253" s="31">
        <f t="shared" si="845"/>
        <v>1.1995277449822903</v>
      </c>
      <c r="AE3253" s="31">
        <f t="shared" si="843"/>
        <v>1.3884297520661157</v>
      </c>
      <c r="AG3253" s="30">
        <f t="shared" si="834"/>
        <v>6126000</v>
      </c>
      <c r="AH3253" s="30">
        <f t="shared" si="840"/>
        <v>1.3059092393078681E-3</v>
      </c>
      <c r="AI3253" s="31">
        <f t="shared" si="841"/>
        <v>0.16585047339209924</v>
      </c>
      <c r="AJ3253" s="31">
        <f t="shared" si="842"/>
        <v>0.19196865817825662</v>
      </c>
      <c r="AK3253" s="30" t="str">
        <f>IF(W3253="si",($S3253*'COSTOS DE CREDITOS'!$C$27)/DATA!$G3253,"")</f>
        <v/>
      </c>
      <c r="AL3253" s="90" t="str">
        <f>IF(W3253="si",'COSTOS DE CREDITOS'!$C$35,"")</f>
        <v/>
      </c>
      <c r="AM3253" s="30" t="str">
        <f t="shared" si="835"/>
        <v/>
      </c>
      <c r="AN3253" s="30" t="str">
        <f t="shared" si="836"/>
        <v/>
      </c>
      <c r="AO3253" s="30">
        <f t="shared" si="837"/>
        <v>0</v>
      </c>
      <c r="AP3253" s="30">
        <f t="shared" si="838"/>
        <v>0</v>
      </c>
      <c r="AQ3253" s="19" t="str">
        <f t="shared" si="839"/>
        <v/>
      </c>
    </row>
    <row r="3254" spans="1:43" x14ac:dyDescent="0.2">
      <c r="A3254" s="23" t="s">
        <v>5665</v>
      </c>
      <c r="B3254" s="6" t="s">
        <v>5666</v>
      </c>
      <c r="C3254" s="6" t="s">
        <v>5667</v>
      </c>
      <c r="D3254" s="4">
        <v>175609</v>
      </c>
      <c r="E3254" s="4">
        <v>178603</v>
      </c>
      <c r="F3254" s="5" t="s">
        <v>4055</v>
      </c>
      <c r="G3254" s="2">
        <v>6</v>
      </c>
      <c r="H3254" s="4">
        <v>178605</v>
      </c>
      <c r="I3254" s="5" t="s">
        <v>4057</v>
      </c>
      <c r="J3254" s="15">
        <v>45310</v>
      </c>
      <c r="K3254" s="24">
        <v>1323239166</v>
      </c>
      <c r="L3254" s="15">
        <v>45346</v>
      </c>
      <c r="M3254" s="15">
        <v>45351</v>
      </c>
      <c r="N3254" s="26">
        <v>1</v>
      </c>
      <c r="O3254" s="26" t="e">
        <f>VLOOKUP(D3254,quash!A$2:$I$7791,9,FALSE)</f>
        <v>#N/A</v>
      </c>
      <c r="P3254" s="7">
        <v>10000</v>
      </c>
      <c r="Q3254" s="26">
        <v>110</v>
      </c>
      <c r="R3254" s="19">
        <v>3.3741050530766099E-2</v>
      </c>
      <c r="S3254" s="26">
        <v>16</v>
      </c>
      <c r="T3254" s="8">
        <v>5000</v>
      </c>
      <c r="U3254" s="4">
        <v>147</v>
      </c>
      <c r="V3254" s="10">
        <v>1303.3399999999999</v>
      </c>
      <c r="W3254" s="14" t="s">
        <v>5282</v>
      </c>
      <c r="X3254" s="18"/>
      <c r="Y3254" s="9"/>
      <c r="Z3254" s="19"/>
      <c r="AA3254" s="19"/>
      <c r="AB3254" s="30">
        <f t="shared" si="833"/>
        <v>847000</v>
      </c>
      <c r="AC3254" s="30">
        <f t="shared" si="844"/>
        <v>5.9031877213695395E-3</v>
      </c>
      <c r="AD3254" s="31">
        <f t="shared" si="845"/>
        <v>0.64935064935064934</v>
      </c>
      <c r="AE3254" s="31">
        <f t="shared" si="843"/>
        <v>0.86776859504132231</v>
      </c>
      <c r="AG3254" s="30">
        <f t="shared" si="834"/>
        <v>6126000</v>
      </c>
      <c r="AH3254" s="30">
        <f t="shared" si="840"/>
        <v>8.1619327456741752E-4</v>
      </c>
      <c r="AI3254" s="31">
        <f t="shared" si="841"/>
        <v>8.9781260202415933E-2</v>
      </c>
      <c r="AJ3254" s="31">
        <f t="shared" si="842"/>
        <v>0.11998041136141037</v>
      </c>
      <c r="AK3254" s="30" t="str">
        <f>IF(W3254="si",($S3254*'COSTOS DE CREDITOS'!$C$27)/DATA!$G3254,"")</f>
        <v/>
      </c>
      <c r="AL3254" s="90" t="str">
        <f>IF(W3254="si",'COSTOS DE CREDITOS'!$C$35,"")</f>
        <v/>
      </c>
      <c r="AM3254" s="30" t="str">
        <f t="shared" si="835"/>
        <v/>
      </c>
      <c r="AN3254" s="30" t="str">
        <f t="shared" si="836"/>
        <v/>
      </c>
      <c r="AO3254" s="30">
        <f t="shared" si="837"/>
        <v>0</v>
      </c>
      <c r="AP3254" s="30">
        <f t="shared" si="838"/>
        <v>0</v>
      </c>
      <c r="AQ3254" s="19" t="str">
        <f t="shared" si="839"/>
        <v/>
      </c>
    </row>
    <row r="3255" spans="1:43" x14ac:dyDescent="0.2">
      <c r="A3255" s="23" t="s">
        <v>5665</v>
      </c>
      <c r="B3255" s="6" t="s">
        <v>5666</v>
      </c>
      <c r="C3255" s="6" t="s">
        <v>5667</v>
      </c>
      <c r="D3255" s="4">
        <v>175828</v>
      </c>
      <c r="E3255" s="4">
        <v>178603</v>
      </c>
      <c r="F3255" s="5" t="s">
        <v>4055</v>
      </c>
      <c r="G3255" s="2">
        <v>6</v>
      </c>
      <c r="H3255" s="4">
        <v>178616</v>
      </c>
      <c r="I3255" s="5" t="s">
        <v>4058</v>
      </c>
      <c r="J3255" s="15">
        <v>45314</v>
      </c>
      <c r="K3255" s="24">
        <v>1325677931</v>
      </c>
      <c r="L3255" s="15">
        <v>45346</v>
      </c>
      <c r="M3255" s="15">
        <v>45351</v>
      </c>
      <c r="N3255" s="26">
        <v>1</v>
      </c>
      <c r="O3255" s="26">
        <f>VLOOKUP(D3255,quash!A$2:$I$7791,9,FALSE)</f>
        <v>3</v>
      </c>
      <c r="P3255" s="7">
        <v>10000</v>
      </c>
      <c r="Q3255" s="26">
        <v>110</v>
      </c>
      <c r="R3255" s="19">
        <v>3.3741050530766099E-2</v>
      </c>
      <c r="S3255" s="26">
        <v>16</v>
      </c>
      <c r="T3255" s="8">
        <v>8000</v>
      </c>
      <c r="U3255" s="4">
        <v>147</v>
      </c>
      <c r="V3255" s="10">
        <v>2082.7199999999998</v>
      </c>
      <c r="W3255" s="14" t="s">
        <v>5282</v>
      </c>
      <c r="X3255" s="18"/>
      <c r="Y3255" s="9"/>
      <c r="Z3255" s="19"/>
      <c r="AA3255" s="19"/>
      <c r="AB3255" s="30">
        <f t="shared" si="833"/>
        <v>141000</v>
      </c>
      <c r="AC3255" s="30">
        <f t="shared" si="844"/>
        <v>5.6737588652482268E-2</v>
      </c>
      <c r="AD3255" s="31">
        <f t="shared" si="845"/>
        <v>6.2411347517730498</v>
      </c>
      <c r="AE3255" s="31">
        <f t="shared" si="843"/>
        <v>8.3404255319148941</v>
      </c>
      <c r="AG3255" s="30">
        <f t="shared" si="834"/>
        <v>778000</v>
      </c>
      <c r="AH3255" s="30">
        <f t="shared" si="840"/>
        <v>1.0282776349614395E-2</v>
      </c>
      <c r="AI3255" s="31">
        <f t="shared" si="841"/>
        <v>1.1311053984575834</v>
      </c>
      <c r="AJ3255" s="31">
        <f t="shared" si="842"/>
        <v>1.511568123393316</v>
      </c>
      <c r="AK3255" s="30" t="str">
        <f>IF(W3255="si",($S3255*'COSTOS DE CREDITOS'!$C$27)/DATA!$G3255,"")</f>
        <v/>
      </c>
      <c r="AL3255" s="90" t="str">
        <f>IF(W3255="si",'COSTOS DE CREDITOS'!$C$35,"")</f>
        <v/>
      </c>
      <c r="AM3255" s="30" t="str">
        <f t="shared" si="835"/>
        <v/>
      </c>
      <c r="AN3255" s="30" t="str">
        <f t="shared" si="836"/>
        <v/>
      </c>
      <c r="AO3255" s="30">
        <f t="shared" si="837"/>
        <v>0</v>
      </c>
      <c r="AP3255" s="30">
        <f t="shared" si="838"/>
        <v>0</v>
      </c>
      <c r="AQ3255" s="19" t="str">
        <f t="shared" si="839"/>
        <v/>
      </c>
    </row>
    <row r="3256" spans="1:43" x14ac:dyDescent="0.2">
      <c r="A3256" s="23" t="s">
        <v>5665</v>
      </c>
      <c r="B3256" s="6" t="s">
        <v>5666</v>
      </c>
      <c r="C3256" s="6" t="s">
        <v>5667</v>
      </c>
      <c r="D3256" s="4">
        <v>178129</v>
      </c>
      <c r="E3256" s="4">
        <v>178603</v>
      </c>
      <c r="F3256" s="5" t="s">
        <v>4055</v>
      </c>
      <c r="G3256" s="2">
        <v>6</v>
      </c>
      <c r="H3256" s="4">
        <v>178617</v>
      </c>
      <c r="I3256" s="5" t="s">
        <v>4059</v>
      </c>
      <c r="J3256" s="15">
        <v>45342</v>
      </c>
      <c r="K3256" s="24">
        <v>1343597984</v>
      </c>
      <c r="L3256" s="15">
        <v>45346</v>
      </c>
      <c r="M3256" s="15">
        <v>45351</v>
      </c>
      <c r="N3256" s="26">
        <v>1</v>
      </c>
      <c r="O3256" s="26">
        <f>VLOOKUP(D3256,quash!A$2:$I$7791,9,FALSE)</f>
        <v>3</v>
      </c>
      <c r="P3256" s="7">
        <v>10000</v>
      </c>
      <c r="Q3256" s="26">
        <v>127</v>
      </c>
      <c r="R3256" s="19">
        <v>5.24391097594855E-2</v>
      </c>
      <c r="S3256" s="26">
        <v>16</v>
      </c>
      <c r="T3256" s="8">
        <v>5000</v>
      </c>
      <c r="U3256" s="4">
        <v>147</v>
      </c>
      <c r="V3256" s="10">
        <v>1303.3399999999999</v>
      </c>
      <c r="W3256" s="14" t="s">
        <v>5282</v>
      </c>
      <c r="X3256" s="18"/>
      <c r="Y3256" s="9"/>
      <c r="Z3256" s="19"/>
      <c r="AA3256" s="19"/>
      <c r="AB3256" s="30">
        <f t="shared" si="833"/>
        <v>141000</v>
      </c>
      <c r="AC3256" s="30">
        <f t="shared" si="844"/>
        <v>3.5460992907801421E-2</v>
      </c>
      <c r="AD3256" s="31">
        <f t="shared" si="845"/>
        <v>4.5035460992907801</v>
      </c>
      <c r="AE3256" s="31">
        <f t="shared" si="843"/>
        <v>5.212765957446809</v>
      </c>
      <c r="AG3256" s="30">
        <f t="shared" si="834"/>
        <v>778000</v>
      </c>
      <c r="AH3256" s="30">
        <f t="shared" si="840"/>
        <v>6.4267352185089976E-3</v>
      </c>
      <c r="AI3256" s="31">
        <f t="shared" si="841"/>
        <v>0.81619537275064269</v>
      </c>
      <c r="AJ3256" s="31">
        <f t="shared" si="842"/>
        <v>0.94473007712082269</v>
      </c>
      <c r="AK3256" s="30" t="str">
        <f>IF(W3256="si",($S3256*'COSTOS DE CREDITOS'!$C$27)/DATA!$G3256,"")</f>
        <v/>
      </c>
      <c r="AL3256" s="90" t="str">
        <f>IF(W3256="si",'COSTOS DE CREDITOS'!$C$35,"")</f>
        <v/>
      </c>
      <c r="AM3256" s="30" t="str">
        <f t="shared" si="835"/>
        <v/>
      </c>
      <c r="AN3256" s="30" t="str">
        <f t="shared" si="836"/>
        <v/>
      </c>
      <c r="AO3256" s="30">
        <f t="shared" si="837"/>
        <v>0</v>
      </c>
      <c r="AP3256" s="30">
        <f t="shared" si="838"/>
        <v>0</v>
      </c>
      <c r="AQ3256" s="19" t="str">
        <f t="shared" si="839"/>
        <v/>
      </c>
    </row>
    <row r="3257" spans="1:43" x14ac:dyDescent="0.2">
      <c r="A3257" s="23" t="s">
        <v>5665</v>
      </c>
      <c r="B3257" s="6" t="s">
        <v>5666</v>
      </c>
      <c r="C3257" s="6" t="s">
        <v>5667</v>
      </c>
      <c r="D3257" s="4">
        <v>178356</v>
      </c>
      <c r="E3257" s="4">
        <v>178603</v>
      </c>
      <c r="F3257" s="5" t="s">
        <v>4055</v>
      </c>
      <c r="G3257" s="2">
        <v>6</v>
      </c>
      <c r="H3257" s="4">
        <v>178618</v>
      </c>
      <c r="I3257" s="5" t="s">
        <v>4060</v>
      </c>
      <c r="J3257" s="15">
        <v>45345</v>
      </c>
      <c r="K3257" s="24">
        <v>1344639392</v>
      </c>
      <c r="L3257" s="15">
        <v>45346</v>
      </c>
      <c r="M3257" s="15">
        <v>45351</v>
      </c>
      <c r="N3257" s="26">
        <v>1</v>
      </c>
      <c r="O3257" s="26">
        <f>VLOOKUP(D3257,quash!A$2:$I$7791,9,FALSE)</f>
        <v>2</v>
      </c>
      <c r="P3257" s="7">
        <v>10000</v>
      </c>
      <c r="Q3257" s="26">
        <v>127</v>
      </c>
      <c r="R3257" s="19">
        <v>5.24391097594855E-2</v>
      </c>
      <c r="S3257" s="26">
        <v>16</v>
      </c>
      <c r="T3257" s="8">
        <v>5000</v>
      </c>
      <c r="U3257" s="4">
        <v>147</v>
      </c>
      <c r="V3257" s="10">
        <v>1303.3399999999999</v>
      </c>
      <c r="W3257" s="14" t="s">
        <v>5282</v>
      </c>
      <c r="X3257" s="18"/>
      <c r="Y3257" s="9"/>
      <c r="Z3257" s="19"/>
      <c r="AA3257" s="19"/>
      <c r="AB3257" s="30">
        <f t="shared" si="833"/>
        <v>311000</v>
      </c>
      <c r="AC3257" s="30">
        <f t="shared" si="844"/>
        <v>1.607717041800643E-2</v>
      </c>
      <c r="AD3257" s="31">
        <f t="shared" si="845"/>
        <v>2.0418006430868165</v>
      </c>
      <c r="AE3257" s="31">
        <f t="shared" si="843"/>
        <v>2.363344051446945</v>
      </c>
      <c r="AG3257" s="30">
        <f t="shared" si="834"/>
        <v>1695000</v>
      </c>
      <c r="AH3257" s="30">
        <f t="shared" si="840"/>
        <v>2.9498525073746312E-3</v>
      </c>
      <c r="AI3257" s="31">
        <f t="shared" si="841"/>
        <v>0.37463126843657818</v>
      </c>
      <c r="AJ3257" s="31">
        <f t="shared" si="842"/>
        <v>0.4336283185840708</v>
      </c>
      <c r="AK3257" s="30" t="str">
        <f>IF(W3257="si",($S3257*'COSTOS DE CREDITOS'!$C$27)/DATA!$G3257,"")</f>
        <v/>
      </c>
      <c r="AL3257" s="90" t="str">
        <f>IF(W3257="si",'COSTOS DE CREDITOS'!$C$35,"")</f>
        <v/>
      </c>
      <c r="AM3257" s="30" t="str">
        <f t="shared" si="835"/>
        <v/>
      </c>
      <c r="AN3257" s="30" t="str">
        <f t="shared" si="836"/>
        <v/>
      </c>
      <c r="AO3257" s="30">
        <f t="shared" si="837"/>
        <v>0</v>
      </c>
      <c r="AP3257" s="30">
        <f t="shared" si="838"/>
        <v>0</v>
      </c>
      <c r="AQ3257" s="19" t="str">
        <f t="shared" si="839"/>
        <v/>
      </c>
    </row>
    <row r="3258" spans="1:43" x14ac:dyDescent="0.2">
      <c r="A3258" s="23" t="s">
        <v>5665</v>
      </c>
      <c r="B3258" s="6" t="s">
        <v>5666</v>
      </c>
      <c r="C3258" s="6" t="s">
        <v>5667</v>
      </c>
      <c r="D3258" s="4">
        <v>175935</v>
      </c>
      <c r="E3258" s="4">
        <v>178603</v>
      </c>
      <c r="F3258" s="5" t="s">
        <v>4055</v>
      </c>
      <c r="G3258" s="2">
        <v>6</v>
      </c>
      <c r="H3258" s="4">
        <v>178619</v>
      </c>
      <c r="I3258" s="5" t="s">
        <v>4061</v>
      </c>
      <c r="J3258" s="15">
        <v>45315</v>
      </c>
      <c r="K3258" s="24">
        <v>1326458715</v>
      </c>
      <c r="L3258" s="15">
        <v>45346</v>
      </c>
      <c r="M3258" s="15">
        <v>45351</v>
      </c>
      <c r="N3258" s="26">
        <v>1</v>
      </c>
      <c r="O3258" s="26">
        <f>VLOOKUP(D3258,quash!A$2:$I$7791,9,FALSE)</f>
        <v>2</v>
      </c>
      <c r="P3258" s="7">
        <v>10000</v>
      </c>
      <c r="Q3258" s="26">
        <v>147</v>
      </c>
      <c r="R3258" s="19">
        <v>7.9000519063170294E-2</v>
      </c>
      <c r="S3258" s="26">
        <v>16</v>
      </c>
      <c r="T3258" s="8">
        <v>5000</v>
      </c>
      <c r="U3258" s="4">
        <v>147</v>
      </c>
      <c r="V3258" s="10">
        <v>1303.3399999999999</v>
      </c>
      <c r="W3258" s="14" t="s">
        <v>5282</v>
      </c>
      <c r="X3258" s="18"/>
      <c r="Y3258" s="9"/>
      <c r="Z3258" s="19"/>
      <c r="AA3258" s="19"/>
      <c r="AB3258" s="30">
        <f t="shared" si="833"/>
        <v>311000</v>
      </c>
      <c r="AC3258" s="30">
        <f t="shared" si="844"/>
        <v>1.607717041800643E-2</v>
      </c>
      <c r="AD3258" s="31">
        <f t="shared" si="845"/>
        <v>2.363344051446945</v>
      </c>
      <c r="AE3258" s="31">
        <f t="shared" si="843"/>
        <v>2.363344051446945</v>
      </c>
      <c r="AG3258" s="30">
        <f t="shared" si="834"/>
        <v>1695000</v>
      </c>
      <c r="AH3258" s="30">
        <f t="shared" si="840"/>
        <v>2.9498525073746312E-3</v>
      </c>
      <c r="AI3258" s="31">
        <f t="shared" si="841"/>
        <v>0.4336283185840708</v>
      </c>
      <c r="AJ3258" s="31">
        <f t="shared" si="842"/>
        <v>0.4336283185840708</v>
      </c>
      <c r="AK3258" s="30" t="str">
        <f>IF(W3258="si",($S3258*'COSTOS DE CREDITOS'!$C$27)/DATA!$G3258,"")</f>
        <v/>
      </c>
      <c r="AL3258" s="90" t="str">
        <f>IF(W3258="si",'COSTOS DE CREDITOS'!$C$35,"")</f>
        <v/>
      </c>
      <c r="AM3258" s="30" t="str">
        <f t="shared" si="835"/>
        <v/>
      </c>
      <c r="AN3258" s="30" t="str">
        <f t="shared" si="836"/>
        <v/>
      </c>
      <c r="AO3258" s="30">
        <f t="shared" si="837"/>
        <v>0</v>
      </c>
      <c r="AP3258" s="30">
        <f t="shared" si="838"/>
        <v>0</v>
      </c>
      <c r="AQ3258" s="19" t="str">
        <f t="shared" si="839"/>
        <v/>
      </c>
    </row>
    <row r="3259" spans="1:43" x14ac:dyDescent="0.2">
      <c r="A3259" s="23" t="s">
        <v>5665</v>
      </c>
      <c r="B3259" s="6" t="s">
        <v>5671</v>
      </c>
      <c r="C3259" s="6" t="s">
        <v>5670</v>
      </c>
      <c r="D3259" s="4">
        <v>178179</v>
      </c>
      <c r="E3259" s="4">
        <v>178592</v>
      </c>
      <c r="F3259" s="5" t="s">
        <v>4062</v>
      </c>
      <c r="G3259" s="2">
        <v>5</v>
      </c>
      <c r="H3259" s="4">
        <v>178595</v>
      </c>
      <c r="I3259" s="5" t="s">
        <v>4063</v>
      </c>
      <c r="J3259" s="15">
        <v>45342</v>
      </c>
      <c r="K3259" s="24">
        <v>1343762923</v>
      </c>
      <c r="L3259" s="15">
        <v>45346</v>
      </c>
      <c r="M3259" s="15">
        <v>45351</v>
      </c>
      <c r="N3259" s="26">
        <v>1</v>
      </c>
      <c r="O3259" s="26">
        <f>VLOOKUP(D3259,quash!A$2:$I$7791,9,FALSE)</f>
        <v>2</v>
      </c>
      <c r="P3259" s="7">
        <v>5000</v>
      </c>
      <c r="Q3259" s="26">
        <v>147</v>
      </c>
      <c r="R3259" s="19">
        <v>0.11226939921536</v>
      </c>
      <c r="S3259" s="26">
        <v>16</v>
      </c>
      <c r="T3259" s="8">
        <v>10000</v>
      </c>
      <c r="U3259" s="4">
        <v>142</v>
      </c>
      <c r="V3259" s="10">
        <v>2510.34</v>
      </c>
      <c r="W3259" s="14" t="s">
        <v>5282</v>
      </c>
      <c r="X3259" s="18"/>
      <c r="Y3259" s="9"/>
      <c r="Z3259" s="19"/>
      <c r="AA3259" s="19"/>
      <c r="AB3259" s="30">
        <f t="shared" si="833"/>
        <v>311000</v>
      </c>
      <c r="AC3259" s="30">
        <f t="shared" si="844"/>
        <v>3.215434083601286E-2</v>
      </c>
      <c r="AD3259" s="31">
        <f t="shared" si="845"/>
        <v>4.7266881028938901</v>
      </c>
      <c r="AE3259" s="31">
        <f t="shared" si="843"/>
        <v>4.565916398713826</v>
      </c>
      <c r="AG3259" s="30">
        <f t="shared" si="834"/>
        <v>1695000</v>
      </c>
      <c r="AH3259" s="30">
        <f t="shared" si="840"/>
        <v>5.8997050147492625E-3</v>
      </c>
      <c r="AI3259" s="31">
        <f t="shared" si="841"/>
        <v>0.86725663716814161</v>
      </c>
      <c r="AJ3259" s="31">
        <f t="shared" si="842"/>
        <v>0.83775811209439532</v>
      </c>
      <c r="AK3259" s="30" t="str">
        <f>IF(W3259="si",($S3259*'COSTOS DE CREDITOS'!$C$27)/DATA!$G3259,"")</f>
        <v/>
      </c>
      <c r="AL3259" s="90" t="str">
        <f>IF(W3259="si",'COSTOS DE CREDITOS'!$C$35,"")</f>
        <v/>
      </c>
      <c r="AM3259" s="30" t="str">
        <f t="shared" si="835"/>
        <v/>
      </c>
      <c r="AN3259" s="30" t="str">
        <f t="shared" si="836"/>
        <v/>
      </c>
      <c r="AO3259" s="30">
        <f t="shared" si="837"/>
        <v>0</v>
      </c>
      <c r="AP3259" s="30">
        <f t="shared" si="838"/>
        <v>0</v>
      </c>
      <c r="AQ3259" s="19" t="str">
        <f t="shared" si="839"/>
        <v/>
      </c>
    </row>
    <row r="3260" spans="1:43" x14ac:dyDescent="0.2">
      <c r="A3260" s="23" t="s">
        <v>5665</v>
      </c>
      <c r="B3260" s="6" t="s">
        <v>5671</v>
      </c>
      <c r="C3260" s="6" t="s">
        <v>5670</v>
      </c>
      <c r="D3260" s="4">
        <v>178328</v>
      </c>
      <c r="E3260" s="4">
        <v>178592</v>
      </c>
      <c r="F3260" s="5" t="s">
        <v>4062</v>
      </c>
      <c r="G3260" s="2">
        <v>5</v>
      </c>
      <c r="H3260" s="4">
        <v>178597</v>
      </c>
      <c r="I3260" s="5" t="s">
        <v>4064</v>
      </c>
      <c r="J3260" s="15">
        <v>45343</v>
      </c>
      <c r="K3260" s="24">
        <v>1344385617</v>
      </c>
      <c r="L3260" s="15">
        <v>45346</v>
      </c>
      <c r="M3260" s="15">
        <v>45351</v>
      </c>
      <c r="N3260" s="26">
        <v>1</v>
      </c>
      <c r="O3260" s="26">
        <f>VLOOKUP(D3260,quash!A$2:$I$7791,9,FALSE)</f>
        <v>1</v>
      </c>
      <c r="P3260" s="7">
        <v>5000</v>
      </c>
      <c r="Q3260" s="26">
        <v>147</v>
      </c>
      <c r="R3260" s="19">
        <v>0.11226939921536</v>
      </c>
      <c r="S3260" s="26">
        <v>16</v>
      </c>
      <c r="T3260" s="8">
        <v>7000</v>
      </c>
      <c r="U3260" s="4">
        <v>142</v>
      </c>
      <c r="V3260" s="10">
        <v>1758.65</v>
      </c>
      <c r="W3260" s="14" t="s">
        <v>5282</v>
      </c>
      <c r="X3260" s="18"/>
      <c r="Y3260" s="9"/>
      <c r="Z3260" s="19"/>
      <c r="AA3260" s="19"/>
      <c r="AB3260" s="30">
        <f t="shared" si="833"/>
        <v>280000</v>
      </c>
      <c r="AC3260" s="30">
        <f t="shared" si="844"/>
        <v>2.5000000000000001E-2</v>
      </c>
      <c r="AD3260" s="31">
        <f t="shared" si="845"/>
        <v>3.6750000000000003</v>
      </c>
      <c r="AE3260" s="31">
        <f t="shared" si="843"/>
        <v>3.5500000000000003</v>
      </c>
      <c r="AG3260" s="30">
        <f t="shared" si="834"/>
        <v>2427000</v>
      </c>
      <c r="AH3260" s="30">
        <f t="shared" si="840"/>
        <v>2.88421920065925E-3</v>
      </c>
      <c r="AI3260" s="31">
        <f t="shared" si="841"/>
        <v>0.42398022249690975</v>
      </c>
      <c r="AJ3260" s="31">
        <f t="shared" si="842"/>
        <v>0.40955912649361348</v>
      </c>
      <c r="AK3260" s="30" t="str">
        <f>IF(W3260="si",($S3260*'COSTOS DE CREDITOS'!$C$27)/DATA!$G3260,"")</f>
        <v/>
      </c>
      <c r="AL3260" s="90" t="str">
        <f>IF(W3260="si",'COSTOS DE CREDITOS'!$C$35,"")</f>
        <v/>
      </c>
      <c r="AM3260" s="30" t="str">
        <f t="shared" si="835"/>
        <v/>
      </c>
      <c r="AN3260" s="30" t="str">
        <f t="shared" si="836"/>
        <v/>
      </c>
      <c r="AO3260" s="30">
        <f t="shared" si="837"/>
        <v>0</v>
      </c>
      <c r="AP3260" s="30">
        <f t="shared" si="838"/>
        <v>0</v>
      </c>
      <c r="AQ3260" s="19" t="str">
        <f t="shared" si="839"/>
        <v/>
      </c>
    </row>
    <row r="3261" spans="1:43" x14ac:dyDescent="0.2">
      <c r="A3261" s="23" t="s">
        <v>5665</v>
      </c>
      <c r="B3261" s="6" t="s">
        <v>5674</v>
      </c>
      <c r="C3261" s="6" t="s">
        <v>5670</v>
      </c>
      <c r="D3261" s="4">
        <v>177716</v>
      </c>
      <c r="E3261" s="4">
        <v>178441</v>
      </c>
      <c r="F3261" s="5" t="s">
        <v>4065</v>
      </c>
      <c r="G3261" s="2">
        <v>5</v>
      </c>
      <c r="H3261" s="4">
        <v>178442</v>
      </c>
      <c r="I3261" s="5" t="s">
        <v>4066</v>
      </c>
      <c r="J3261" s="15">
        <v>45337</v>
      </c>
      <c r="K3261" s="24">
        <v>1340442485</v>
      </c>
      <c r="L3261" s="15">
        <v>45345</v>
      </c>
      <c r="M3261" s="15">
        <v>45351</v>
      </c>
      <c r="N3261" s="26">
        <v>1</v>
      </c>
      <c r="O3261" s="26" t="e">
        <f>VLOOKUP(D3261,quash!A$2:$I$7791,9,FALSE)</f>
        <v>#N/A</v>
      </c>
      <c r="P3261" s="7">
        <v>7000</v>
      </c>
      <c r="Q3261" s="26">
        <v>127</v>
      </c>
      <c r="R3261" s="19">
        <v>3.3741050530766176E-2</v>
      </c>
      <c r="S3261" s="26">
        <v>16</v>
      </c>
      <c r="T3261" s="8">
        <v>8000</v>
      </c>
      <c r="U3261" s="4">
        <v>147</v>
      </c>
      <c r="V3261" s="10">
        <v>2082.7199999999998</v>
      </c>
      <c r="W3261" s="14" t="s">
        <v>5282</v>
      </c>
      <c r="X3261" s="18"/>
      <c r="Y3261" s="9"/>
      <c r="Z3261" s="19"/>
      <c r="AA3261" s="19"/>
      <c r="AB3261" s="30">
        <f t="shared" si="833"/>
        <v>847000</v>
      </c>
      <c r="AC3261" s="30">
        <f t="shared" si="844"/>
        <v>9.4451003541912628E-3</v>
      </c>
      <c r="AD3261" s="31">
        <f t="shared" si="845"/>
        <v>1.1995277449822903</v>
      </c>
      <c r="AE3261" s="31">
        <f t="shared" si="843"/>
        <v>1.3884297520661157</v>
      </c>
      <c r="AG3261" s="30">
        <f t="shared" si="834"/>
        <v>6126000</v>
      </c>
      <c r="AH3261" s="30">
        <f t="shared" si="840"/>
        <v>1.3059092393078681E-3</v>
      </c>
      <c r="AI3261" s="31">
        <f t="shared" si="841"/>
        <v>0.16585047339209924</v>
      </c>
      <c r="AJ3261" s="31">
        <f t="shared" si="842"/>
        <v>0.19196865817825662</v>
      </c>
      <c r="AK3261" s="30" t="str">
        <f>IF(W3261="si",($S3261*'COSTOS DE CREDITOS'!$C$27)/DATA!$G3261,"")</f>
        <v/>
      </c>
      <c r="AL3261" s="90" t="str">
        <f>IF(W3261="si",'COSTOS DE CREDITOS'!$C$35,"")</f>
        <v/>
      </c>
      <c r="AM3261" s="30" t="str">
        <f t="shared" si="835"/>
        <v/>
      </c>
      <c r="AN3261" s="30" t="str">
        <f t="shared" si="836"/>
        <v/>
      </c>
      <c r="AO3261" s="30">
        <f t="shared" si="837"/>
        <v>0</v>
      </c>
      <c r="AP3261" s="30">
        <f t="shared" si="838"/>
        <v>0</v>
      </c>
      <c r="AQ3261" s="19" t="str">
        <f t="shared" si="839"/>
        <v/>
      </c>
    </row>
    <row r="3262" spans="1:43" x14ac:dyDescent="0.2">
      <c r="A3262" s="23" t="s">
        <v>5665</v>
      </c>
      <c r="B3262" s="6" t="s">
        <v>5674</v>
      </c>
      <c r="C3262" s="6" t="s">
        <v>5670</v>
      </c>
      <c r="D3262" s="4">
        <v>178210</v>
      </c>
      <c r="E3262" s="4">
        <v>178441</v>
      </c>
      <c r="F3262" s="5" t="s">
        <v>4065</v>
      </c>
      <c r="G3262" s="2">
        <v>5</v>
      </c>
      <c r="H3262" s="4">
        <v>178443</v>
      </c>
      <c r="I3262" s="5" t="s">
        <v>4067</v>
      </c>
      <c r="J3262" s="15">
        <v>45343</v>
      </c>
      <c r="K3262" s="24">
        <v>1344029203</v>
      </c>
      <c r="L3262" s="15">
        <v>45345</v>
      </c>
      <c r="M3262" s="15">
        <v>45351</v>
      </c>
      <c r="N3262" s="26">
        <v>1</v>
      </c>
      <c r="O3262" s="26" t="e">
        <f>VLOOKUP(D3262,quash!A$2:$I$7791,9,FALSE)</f>
        <v>#N/A</v>
      </c>
      <c r="P3262" s="7">
        <v>10000</v>
      </c>
      <c r="Q3262" s="26">
        <v>147</v>
      </c>
      <c r="R3262" s="19">
        <v>7.9000519063170294E-2</v>
      </c>
      <c r="S3262" s="26">
        <v>16</v>
      </c>
      <c r="T3262" s="8">
        <v>6000</v>
      </c>
      <c r="U3262" s="4">
        <v>147</v>
      </c>
      <c r="V3262" s="10">
        <v>1558.57</v>
      </c>
      <c r="W3262" s="14" t="s">
        <v>5282</v>
      </c>
      <c r="X3262" s="18"/>
      <c r="Y3262" s="9"/>
      <c r="Z3262" s="19"/>
      <c r="AA3262" s="19"/>
      <c r="AB3262" s="30">
        <f t="shared" si="833"/>
        <v>847000</v>
      </c>
      <c r="AC3262" s="30">
        <f t="shared" si="844"/>
        <v>7.0838252656434475E-3</v>
      </c>
      <c r="AD3262" s="31">
        <f t="shared" si="845"/>
        <v>1.0413223140495869</v>
      </c>
      <c r="AE3262" s="31">
        <f t="shared" si="843"/>
        <v>1.0413223140495869</v>
      </c>
      <c r="AG3262" s="30">
        <f t="shared" si="834"/>
        <v>6126000</v>
      </c>
      <c r="AH3262" s="30">
        <f t="shared" si="840"/>
        <v>9.7943192948090111E-4</v>
      </c>
      <c r="AI3262" s="31">
        <f t="shared" si="841"/>
        <v>0.14397649363369247</v>
      </c>
      <c r="AJ3262" s="31">
        <f t="shared" si="842"/>
        <v>0.14397649363369247</v>
      </c>
      <c r="AK3262" s="30" t="str">
        <f>IF(W3262="si",($S3262*'COSTOS DE CREDITOS'!$C$27)/DATA!$G3262,"")</f>
        <v/>
      </c>
      <c r="AL3262" s="90" t="str">
        <f>IF(W3262="si",'COSTOS DE CREDITOS'!$C$35,"")</f>
        <v/>
      </c>
      <c r="AM3262" s="30" t="str">
        <f t="shared" si="835"/>
        <v/>
      </c>
      <c r="AN3262" s="30" t="str">
        <f t="shared" si="836"/>
        <v/>
      </c>
      <c r="AO3262" s="30">
        <f t="shared" si="837"/>
        <v>0</v>
      </c>
      <c r="AP3262" s="30">
        <f t="shared" si="838"/>
        <v>0</v>
      </c>
      <c r="AQ3262" s="19" t="str">
        <f t="shared" si="839"/>
        <v/>
      </c>
    </row>
    <row r="3263" spans="1:43" x14ac:dyDescent="0.2">
      <c r="A3263" s="23" t="s">
        <v>5665</v>
      </c>
      <c r="B3263" s="6" t="s">
        <v>5674</v>
      </c>
      <c r="C3263" s="6" t="s">
        <v>5670</v>
      </c>
      <c r="D3263" s="4">
        <v>177708</v>
      </c>
      <c r="E3263" s="4">
        <v>178441</v>
      </c>
      <c r="F3263" s="5" t="s">
        <v>4065</v>
      </c>
      <c r="G3263" s="2">
        <v>5</v>
      </c>
      <c r="H3263" s="4">
        <v>178444</v>
      </c>
      <c r="I3263" s="5" t="s">
        <v>4068</v>
      </c>
      <c r="J3263" s="15">
        <v>45337</v>
      </c>
      <c r="K3263" s="24">
        <v>1340425930</v>
      </c>
      <c r="L3263" s="15">
        <v>45345</v>
      </c>
      <c r="M3263" s="15">
        <v>45351</v>
      </c>
      <c r="N3263" s="26">
        <v>1</v>
      </c>
      <c r="O3263" s="26" t="e">
        <f>VLOOKUP(D3263,quash!A$2:$I$7791,9,FALSE)</f>
        <v>#N/A</v>
      </c>
      <c r="P3263" s="7">
        <v>7000</v>
      </c>
      <c r="Q3263" s="26">
        <v>110</v>
      </c>
      <c r="R3263" s="19">
        <v>1.8298129407071966E-2</v>
      </c>
      <c r="S3263" s="26">
        <v>16</v>
      </c>
      <c r="T3263" s="8">
        <v>8000</v>
      </c>
      <c r="U3263" s="4">
        <v>147</v>
      </c>
      <c r="V3263" s="10">
        <v>2082.7199999999998</v>
      </c>
      <c r="W3263" s="14" t="s">
        <v>5282</v>
      </c>
      <c r="X3263" s="18"/>
      <c r="Y3263" s="9"/>
      <c r="Z3263" s="19"/>
      <c r="AA3263" s="19"/>
      <c r="AB3263" s="30">
        <f t="shared" si="833"/>
        <v>847000</v>
      </c>
      <c r="AC3263" s="30">
        <f t="shared" si="844"/>
        <v>9.4451003541912628E-3</v>
      </c>
      <c r="AD3263" s="31">
        <f t="shared" si="845"/>
        <v>1.0389610389610389</v>
      </c>
      <c r="AE3263" s="31">
        <f t="shared" si="843"/>
        <v>1.3884297520661157</v>
      </c>
      <c r="AG3263" s="30">
        <f t="shared" si="834"/>
        <v>6126000</v>
      </c>
      <c r="AH3263" s="30">
        <f t="shared" si="840"/>
        <v>1.3059092393078681E-3</v>
      </c>
      <c r="AI3263" s="31">
        <f t="shared" si="841"/>
        <v>0.14365001632386548</v>
      </c>
      <c r="AJ3263" s="31">
        <f t="shared" si="842"/>
        <v>0.19196865817825662</v>
      </c>
      <c r="AK3263" s="30" t="str">
        <f>IF(W3263="si",($S3263*'COSTOS DE CREDITOS'!$C$27)/DATA!$G3263,"")</f>
        <v/>
      </c>
      <c r="AL3263" s="90" t="str">
        <f>IF(W3263="si",'COSTOS DE CREDITOS'!$C$35,"")</f>
        <v/>
      </c>
      <c r="AM3263" s="30" t="str">
        <f t="shared" si="835"/>
        <v/>
      </c>
      <c r="AN3263" s="30" t="str">
        <f t="shared" si="836"/>
        <v/>
      </c>
      <c r="AO3263" s="30">
        <f t="shared" si="837"/>
        <v>0</v>
      </c>
      <c r="AP3263" s="30">
        <f t="shared" si="838"/>
        <v>0</v>
      </c>
      <c r="AQ3263" s="19" t="str">
        <f t="shared" si="839"/>
        <v/>
      </c>
    </row>
    <row r="3264" spans="1:43" x14ac:dyDescent="0.2">
      <c r="A3264" s="23" t="s">
        <v>5665</v>
      </c>
      <c r="B3264" s="6" t="s">
        <v>5674</v>
      </c>
      <c r="C3264" s="6" t="s">
        <v>5670</v>
      </c>
      <c r="D3264" s="4">
        <v>177701</v>
      </c>
      <c r="E3264" s="4">
        <v>178441</v>
      </c>
      <c r="F3264" s="5" t="s">
        <v>4065</v>
      </c>
      <c r="G3264" s="2">
        <v>5</v>
      </c>
      <c r="H3264" s="4">
        <v>178456</v>
      </c>
      <c r="I3264" s="5" t="s">
        <v>4069</v>
      </c>
      <c r="J3264" s="15">
        <v>45337</v>
      </c>
      <c r="K3264" s="24">
        <v>1340406910</v>
      </c>
      <c r="L3264" s="15">
        <v>45345</v>
      </c>
      <c r="M3264" s="15">
        <v>45351</v>
      </c>
      <c r="N3264" s="26">
        <v>1</v>
      </c>
      <c r="O3264" s="26" t="e">
        <f>VLOOKUP(D3264,quash!A$2:$I$7791,9,FALSE)</f>
        <v>#N/A</v>
      </c>
      <c r="P3264" s="7">
        <v>5000</v>
      </c>
      <c r="Q3264" s="26">
        <v>147</v>
      </c>
      <c r="R3264" s="19">
        <v>0.11226939921536</v>
      </c>
      <c r="S3264" s="26">
        <v>16</v>
      </c>
      <c r="T3264" s="8">
        <v>6000</v>
      </c>
      <c r="U3264" s="4">
        <v>147</v>
      </c>
      <c r="V3264" s="10">
        <v>1558.57</v>
      </c>
      <c r="W3264" s="14" t="s">
        <v>5282</v>
      </c>
      <c r="X3264" s="18"/>
      <c r="Y3264" s="9"/>
      <c r="Z3264" s="19"/>
      <c r="AA3264" s="19"/>
      <c r="AB3264" s="30">
        <f t="shared" si="833"/>
        <v>847000</v>
      </c>
      <c r="AC3264" s="30">
        <f t="shared" si="844"/>
        <v>7.0838252656434475E-3</v>
      </c>
      <c r="AD3264" s="31">
        <f t="shared" si="845"/>
        <v>1.0413223140495869</v>
      </c>
      <c r="AE3264" s="31">
        <f t="shared" si="843"/>
        <v>1.0413223140495869</v>
      </c>
      <c r="AG3264" s="30">
        <f t="shared" si="834"/>
        <v>6126000</v>
      </c>
      <c r="AH3264" s="30">
        <f t="shared" si="840"/>
        <v>9.7943192948090111E-4</v>
      </c>
      <c r="AI3264" s="31">
        <f t="shared" si="841"/>
        <v>0.14397649363369247</v>
      </c>
      <c r="AJ3264" s="31">
        <f t="shared" si="842"/>
        <v>0.14397649363369247</v>
      </c>
      <c r="AK3264" s="30" t="str">
        <f>IF(W3264="si",($S3264*'COSTOS DE CREDITOS'!$C$27)/DATA!$G3264,"")</f>
        <v/>
      </c>
      <c r="AL3264" s="90" t="str">
        <f>IF(W3264="si",'COSTOS DE CREDITOS'!$C$35,"")</f>
        <v/>
      </c>
      <c r="AM3264" s="30" t="str">
        <f t="shared" si="835"/>
        <v/>
      </c>
      <c r="AN3264" s="30" t="str">
        <f t="shared" si="836"/>
        <v/>
      </c>
      <c r="AO3264" s="30">
        <f t="shared" si="837"/>
        <v>0</v>
      </c>
      <c r="AP3264" s="30">
        <f t="shared" si="838"/>
        <v>0</v>
      </c>
      <c r="AQ3264" s="19" t="str">
        <f t="shared" si="839"/>
        <v/>
      </c>
    </row>
    <row r="3265" spans="1:43" x14ac:dyDescent="0.2">
      <c r="A3265" s="23" t="s">
        <v>5665</v>
      </c>
      <c r="B3265" s="6" t="s">
        <v>5681</v>
      </c>
      <c r="C3265" s="6" t="s">
        <v>5667</v>
      </c>
      <c r="D3265" s="4">
        <v>161192</v>
      </c>
      <c r="E3265" s="4">
        <v>178546</v>
      </c>
      <c r="F3265" s="5" t="s">
        <v>4070</v>
      </c>
      <c r="G3265" s="2">
        <v>11</v>
      </c>
      <c r="H3265" s="4">
        <v>178548</v>
      </c>
      <c r="I3265" s="5" t="s">
        <v>4071</v>
      </c>
      <c r="J3265" s="15">
        <v>45152</v>
      </c>
      <c r="K3265" s="24">
        <v>1214644743</v>
      </c>
      <c r="L3265" s="15">
        <v>45346</v>
      </c>
      <c r="M3265" s="15">
        <v>45351</v>
      </c>
      <c r="N3265" s="26">
        <v>1</v>
      </c>
      <c r="O3265" s="26" t="e">
        <f>VLOOKUP(D3265,quash!A$2:$I$7791,9,FALSE)</f>
        <v>#N/A</v>
      </c>
      <c r="P3265" s="7">
        <v>10000</v>
      </c>
      <c r="Q3265" s="26">
        <v>147</v>
      </c>
      <c r="R3265" s="19">
        <v>7.9000519063170294E-2</v>
      </c>
      <c r="S3265" s="26">
        <v>16</v>
      </c>
      <c r="T3265" s="8">
        <v>10000</v>
      </c>
      <c r="U3265" s="4">
        <v>142</v>
      </c>
      <c r="V3265" s="10">
        <v>2510.34</v>
      </c>
      <c r="W3265" s="14" t="s">
        <v>5282</v>
      </c>
      <c r="X3265" s="18"/>
      <c r="Y3265" s="9"/>
      <c r="Z3265" s="19"/>
      <c r="AA3265" s="19"/>
      <c r="AB3265" s="30">
        <f t="shared" si="833"/>
        <v>847000</v>
      </c>
      <c r="AC3265" s="30">
        <f t="shared" si="844"/>
        <v>1.1806375442739079E-2</v>
      </c>
      <c r="AD3265" s="31">
        <f t="shared" si="845"/>
        <v>1.7355371900826446</v>
      </c>
      <c r="AE3265" s="31">
        <f t="shared" si="843"/>
        <v>1.6765053128689491</v>
      </c>
      <c r="AG3265" s="30">
        <f t="shared" si="834"/>
        <v>6126000</v>
      </c>
      <c r="AH3265" s="30">
        <f t="shared" si="840"/>
        <v>1.632386549134835E-3</v>
      </c>
      <c r="AI3265" s="31">
        <f t="shared" si="841"/>
        <v>0.23996082272282074</v>
      </c>
      <c r="AJ3265" s="31">
        <f t="shared" si="842"/>
        <v>0.23179888997714657</v>
      </c>
      <c r="AK3265" s="30" t="str">
        <f>IF(W3265="si",($S3265*'COSTOS DE CREDITOS'!$C$27)/DATA!$G3265,"")</f>
        <v/>
      </c>
      <c r="AL3265" s="90" t="str">
        <f>IF(W3265="si",'COSTOS DE CREDITOS'!$C$35,"")</f>
        <v/>
      </c>
      <c r="AM3265" s="30" t="str">
        <f t="shared" si="835"/>
        <v/>
      </c>
      <c r="AN3265" s="30" t="str">
        <f t="shared" si="836"/>
        <v/>
      </c>
      <c r="AO3265" s="30">
        <f t="shared" si="837"/>
        <v>0</v>
      </c>
      <c r="AP3265" s="30">
        <f t="shared" si="838"/>
        <v>0</v>
      </c>
      <c r="AQ3265" s="19" t="str">
        <f t="shared" si="839"/>
        <v/>
      </c>
    </row>
    <row r="3266" spans="1:43" x14ac:dyDescent="0.2">
      <c r="A3266" s="23" t="s">
        <v>5665</v>
      </c>
      <c r="B3266" s="6" t="s">
        <v>5681</v>
      </c>
      <c r="C3266" s="6" t="s">
        <v>5667</v>
      </c>
      <c r="D3266" s="4">
        <v>161193</v>
      </c>
      <c r="E3266" s="4">
        <v>178546</v>
      </c>
      <c r="F3266" s="5" t="s">
        <v>4070</v>
      </c>
      <c r="G3266" s="2">
        <v>11</v>
      </c>
      <c r="H3266" s="4">
        <v>178549</v>
      </c>
      <c r="I3266" s="5" t="s">
        <v>4072</v>
      </c>
      <c r="J3266" s="15">
        <v>45152</v>
      </c>
      <c r="K3266" s="24">
        <v>1214645109</v>
      </c>
      <c r="L3266" s="15">
        <v>45346</v>
      </c>
      <c r="M3266" s="15">
        <v>45351</v>
      </c>
      <c r="N3266" s="26">
        <v>1</v>
      </c>
      <c r="O3266" s="26" t="e">
        <f>VLOOKUP(D3266,quash!A$2:$I$7791,9,FALSE)</f>
        <v>#N/A</v>
      </c>
      <c r="P3266" s="7">
        <v>10000</v>
      </c>
      <c r="Q3266" s="26">
        <v>132</v>
      </c>
      <c r="R3266" s="19">
        <v>5.8283715876113903E-2</v>
      </c>
      <c r="S3266" s="26">
        <v>16</v>
      </c>
      <c r="T3266" s="8">
        <v>5000</v>
      </c>
      <c r="U3266" s="4">
        <v>147</v>
      </c>
      <c r="V3266" s="10">
        <v>1303.3399999999999</v>
      </c>
      <c r="W3266" s="14" t="s">
        <v>5282</v>
      </c>
      <c r="X3266" s="18"/>
      <c r="Y3266" s="9"/>
      <c r="Z3266" s="19"/>
      <c r="AA3266" s="19"/>
      <c r="AB3266" s="30">
        <f t="shared" ref="AB3266:AB3329" si="846">SUMIFS($T:$T,$M:$M,$M3266,$O:$O,$O3266)</f>
        <v>847000</v>
      </c>
      <c r="AC3266" s="30">
        <f t="shared" si="844"/>
        <v>5.9031877213695395E-3</v>
      </c>
      <c r="AD3266" s="31">
        <f t="shared" si="845"/>
        <v>0.77922077922077926</v>
      </c>
      <c r="AE3266" s="31">
        <f t="shared" si="843"/>
        <v>0.86776859504132231</v>
      </c>
      <c r="AG3266" s="30">
        <f t="shared" ref="AG3266:AG3329" si="847">SUMIFS($T:$T,$O:$O,$O3266,$N:$N,1)</f>
        <v>6126000</v>
      </c>
      <c r="AH3266" s="30">
        <f t="shared" si="840"/>
        <v>8.1619327456741752E-4</v>
      </c>
      <c r="AI3266" s="31">
        <f t="shared" si="841"/>
        <v>0.10773751224289911</v>
      </c>
      <c r="AJ3266" s="31">
        <f t="shared" si="842"/>
        <v>0.11998041136141037</v>
      </c>
      <c r="AK3266" s="30" t="str">
        <f>IF(W3266="si",($S3266*'COSTOS DE CREDITOS'!$C$27)/DATA!$G3266,"")</f>
        <v/>
      </c>
      <c r="AL3266" s="90" t="str">
        <f>IF(W3266="si",'COSTOS DE CREDITOS'!$C$35,"")</f>
        <v/>
      </c>
      <c r="AM3266" s="30" t="str">
        <f t="shared" si="835"/>
        <v/>
      </c>
      <c r="AN3266" s="30" t="str">
        <f t="shared" si="836"/>
        <v/>
      </c>
      <c r="AO3266" s="30">
        <f t="shared" si="837"/>
        <v>0</v>
      </c>
      <c r="AP3266" s="30">
        <f t="shared" si="838"/>
        <v>0</v>
      </c>
      <c r="AQ3266" s="19" t="str">
        <f t="shared" si="839"/>
        <v/>
      </c>
    </row>
    <row r="3267" spans="1:43" x14ac:dyDescent="0.2">
      <c r="A3267" s="23" t="s">
        <v>5665</v>
      </c>
      <c r="B3267" s="6" t="s">
        <v>5681</v>
      </c>
      <c r="C3267" s="6" t="s">
        <v>5667</v>
      </c>
      <c r="D3267" s="4">
        <v>161195</v>
      </c>
      <c r="E3267" s="4">
        <v>178546</v>
      </c>
      <c r="F3267" s="5" t="s">
        <v>4070</v>
      </c>
      <c r="G3267" s="2">
        <v>11</v>
      </c>
      <c r="H3267" s="4">
        <v>178550</v>
      </c>
      <c r="I3267" s="5" t="s">
        <v>4073</v>
      </c>
      <c r="J3267" s="15">
        <v>45152</v>
      </c>
      <c r="K3267" s="24">
        <v>1214645470</v>
      </c>
      <c r="L3267" s="15">
        <v>45346</v>
      </c>
      <c r="M3267" s="15">
        <v>45351</v>
      </c>
      <c r="N3267" s="26">
        <v>1</v>
      </c>
      <c r="O3267" s="26" t="e">
        <f>VLOOKUP(D3267,quash!A$2:$I$7791,9,FALSE)</f>
        <v>#N/A</v>
      </c>
      <c r="P3267" s="7">
        <v>5000</v>
      </c>
      <c r="Q3267" s="26">
        <v>147</v>
      </c>
      <c r="R3267" s="19">
        <v>0.11226939921536</v>
      </c>
      <c r="S3267" s="26">
        <v>16</v>
      </c>
      <c r="T3267" s="8">
        <v>7000</v>
      </c>
      <c r="U3267" s="4">
        <v>142</v>
      </c>
      <c r="V3267" s="10">
        <v>1758.65</v>
      </c>
      <c r="W3267" s="14" t="s">
        <v>5282</v>
      </c>
      <c r="X3267" s="18"/>
      <c r="Y3267" s="9"/>
      <c r="Z3267" s="19"/>
      <c r="AA3267" s="19"/>
      <c r="AB3267" s="30">
        <f t="shared" si="846"/>
        <v>847000</v>
      </c>
      <c r="AC3267" s="30">
        <f t="shared" si="844"/>
        <v>8.2644628099173556E-3</v>
      </c>
      <c r="AD3267" s="31">
        <f t="shared" si="845"/>
        <v>1.2148760330578512</v>
      </c>
      <c r="AE3267" s="31">
        <f t="shared" si="843"/>
        <v>1.1735537190082646</v>
      </c>
      <c r="AG3267" s="30">
        <f t="shared" si="847"/>
        <v>6126000</v>
      </c>
      <c r="AH3267" s="30">
        <f t="shared" si="840"/>
        <v>1.1426705843943846E-3</v>
      </c>
      <c r="AI3267" s="31">
        <f t="shared" si="841"/>
        <v>0.16797257590597453</v>
      </c>
      <c r="AJ3267" s="31">
        <f t="shared" si="842"/>
        <v>0.16225922298400261</v>
      </c>
      <c r="AK3267" s="30" t="str">
        <f>IF(W3267="si",($S3267*'COSTOS DE CREDITOS'!$C$27)/DATA!$G3267,"")</f>
        <v/>
      </c>
      <c r="AL3267" s="90" t="str">
        <f>IF(W3267="si",'COSTOS DE CREDITOS'!$C$35,"")</f>
        <v/>
      </c>
      <c r="AM3267" s="30" t="str">
        <f t="shared" ref="AM3267:AM3330" si="848">IF(W3267="si",(20%/52*$S3267)*$T3267,"")</f>
        <v/>
      </c>
      <c r="AN3267" s="30" t="str">
        <f t="shared" ref="AN3267:AN3330" si="849">IF(W3267="SI",T3267-Y3267,"")</f>
        <v/>
      </c>
      <c r="AO3267" s="30">
        <f t="shared" ref="AO3267:AO3330" si="850">SUM(AK3267:AN3267)</f>
        <v>0</v>
      </c>
      <c r="AP3267" s="30">
        <f t="shared" ref="AP3267:AP3330" si="851">AA3267-AO3267</f>
        <v>0</v>
      </c>
      <c r="AQ3267" s="19" t="str">
        <f t="shared" ref="AQ3267:AQ3330" si="852">IFERROR(AP3267/AA3267,"")</f>
        <v/>
      </c>
    </row>
    <row r="3268" spans="1:43" x14ac:dyDescent="0.2">
      <c r="A3268" s="23" t="s">
        <v>5665</v>
      </c>
      <c r="B3268" s="6" t="s">
        <v>5681</v>
      </c>
      <c r="C3268" s="6" t="s">
        <v>5667</v>
      </c>
      <c r="D3268" s="4">
        <v>161196</v>
      </c>
      <c r="E3268" s="4">
        <v>178546</v>
      </c>
      <c r="F3268" s="5" t="s">
        <v>4070</v>
      </c>
      <c r="G3268" s="2">
        <v>11</v>
      </c>
      <c r="H3268" s="4">
        <v>178551</v>
      </c>
      <c r="I3268" s="5" t="s">
        <v>4074</v>
      </c>
      <c r="J3268" s="15">
        <v>45152</v>
      </c>
      <c r="K3268" s="24">
        <v>1214647037</v>
      </c>
      <c r="L3268" s="15">
        <v>45346</v>
      </c>
      <c r="M3268" s="15">
        <v>45351</v>
      </c>
      <c r="N3268" s="26">
        <v>1</v>
      </c>
      <c r="O3268" s="26">
        <f>VLOOKUP(D3268,quash!A$2:$I$7791,9,FALSE)</f>
        <v>1</v>
      </c>
      <c r="P3268" s="7">
        <v>10000</v>
      </c>
      <c r="Q3268" s="26">
        <v>132</v>
      </c>
      <c r="R3268" s="19">
        <v>5.8283715876113903E-2</v>
      </c>
      <c r="S3268" s="26">
        <v>16</v>
      </c>
      <c r="T3268" s="8">
        <v>7000</v>
      </c>
      <c r="U3268" s="4">
        <v>142</v>
      </c>
      <c r="V3268" s="10">
        <v>1758.65</v>
      </c>
      <c r="W3268" s="14" t="s">
        <v>5282</v>
      </c>
      <c r="X3268" s="18"/>
      <c r="Y3268" s="9"/>
      <c r="Z3268" s="19"/>
      <c r="AA3268" s="19"/>
      <c r="AB3268" s="30">
        <f t="shared" si="846"/>
        <v>280000</v>
      </c>
      <c r="AC3268" s="30">
        <f t="shared" si="844"/>
        <v>2.5000000000000001E-2</v>
      </c>
      <c r="AD3268" s="31">
        <f t="shared" si="845"/>
        <v>3.3000000000000003</v>
      </c>
      <c r="AE3268" s="31">
        <f t="shared" si="843"/>
        <v>3.5500000000000003</v>
      </c>
      <c r="AG3268" s="30">
        <f t="shared" si="847"/>
        <v>2427000</v>
      </c>
      <c r="AH3268" s="30">
        <f t="shared" si="840"/>
        <v>2.88421920065925E-3</v>
      </c>
      <c r="AI3268" s="31">
        <f t="shared" si="841"/>
        <v>0.38071693448702099</v>
      </c>
      <c r="AJ3268" s="31">
        <f t="shared" si="842"/>
        <v>0.40955912649361348</v>
      </c>
      <c r="AK3268" s="30" t="str">
        <f>IF(W3268="si",($S3268*'COSTOS DE CREDITOS'!$C$27)/DATA!$G3268,"")</f>
        <v/>
      </c>
      <c r="AL3268" s="90" t="str">
        <f>IF(W3268="si",'COSTOS DE CREDITOS'!$C$35,"")</f>
        <v/>
      </c>
      <c r="AM3268" s="30" t="str">
        <f t="shared" si="848"/>
        <v/>
      </c>
      <c r="AN3268" s="30" t="str">
        <f t="shared" si="849"/>
        <v/>
      </c>
      <c r="AO3268" s="30">
        <f t="shared" si="850"/>
        <v>0</v>
      </c>
      <c r="AP3268" s="30">
        <f t="shared" si="851"/>
        <v>0</v>
      </c>
      <c r="AQ3268" s="19" t="str">
        <f t="shared" si="852"/>
        <v/>
      </c>
    </row>
    <row r="3269" spans="1:43" x14ac:dyDescent="0.2">
      <c r="A3269" s="23" t="s">
        <v>5665</v>
      </c>
      <c r="B3269" s="6" t="s">
        <v>5681</v>
      </c>
      <c r="C3269" s="6" t="s">
        <v>5667</v>
      </c>
      <c r="D3269" s="4">
        <v>161197</v>
      </c>
      <c r="E3269" s="4">
        <v>178546</v>
      </c>
      <c r="F3269" s="5" t="s">
        <v>4070</v>
      </c>
      <c r="G3269" s="2">
        <v>11</v>
      </c>
      <c r="H3269" s="4">
        <v>178552</v>
      </c>
      <c r="I3269" s="5" t="s">
        <v>4075</v>
      </c>
      <c r="J3269" s="15">
        <v>45152</v>
      </c>
      <c r="K3269" s="24">
        <v>1214647334</v>
      </c>
      <c r="L3269" s="15">
        <v>45346</v>
      </c>
      <c r="M3269" s="15">
        <v>45351</v>
      </c>
      <c r="N3269" s="26">
        <v>1</v>
      </c>
      <c r="O3269" s="26" t="e">
        <f>VLOOKUP(D3269,quash!A$2:$I$7791,9,FALSE)</f>
        <v>#N/A</v>
      </c>
      <c r="P3269" s="7">
        <v>10000</v>
      </c>
      <c r="Q3269" s="26">
        <v>132</v>
      </c>
      <c r="R3269" s="19">
        <v>5.8283715876113903E-2</v>
      </c>
      <c r="S3269" s="26">
        <v>16</v>
      </c>
      <c r="T3269" s="8">
        <v>7000</v>
      </c>
      <c r="U3269" s="4">
        <v>142</v>
      </c>
      <c r="V3269" s="10">
        <v>1758.65</v>
      </c>
      <c r="W3269" s="14" t="s">
        <v>5282</v>
      </c>
      <c r="X3269" s="18"/>
      <c r="Y3269" s="9"/>
      <c r="Z3269" s="19"/>
      <c r="AA3269" s="19"/>
      <c r="AB3269" s="30">
        <f t="shared" si="846"/>
        <v>847000</v>
      </c>
      <c r="AC3269" s="30">
        <f t="shared" si="844"/>
        <v>8.2644628099173556E-3</v>
      </c>
      <c r="AD3269" s="31">
        <f t="shared" si="845"/>
        <v>1.0909090909090908</v>
      </c>
      <c r="AE3269" s="31">
        <f t="shared" si="843"/>
        <v>1.1735537190082646</v>
      </c>
      <c r="AG3269" s="30">
        <f t="shared" si="847"/>
        <v>6126000</v>
      </c>
      <c r="AH3269" s="30">
        <f t="shared" si="840"/>
        <v>1.1426705843943846E-3</v>
      </c>
      <c r="AI3269" s="31">
        <f t="shared" si="841"/>
        <v>0.15083251714005877</v>
      </c>
      <c r="AJ3269" s="31">
        <f t="shared" si="842"/>
        <v>0.16225922298400261</v>
      </c>
      <c r="AK3269" s="30" t="str">
        <f>IF(W3269="si",($S3269*'COSTOS DE CREDITOS'!$C$27)/DATA!$G3269,"")</f>
        <v/>
      </c>
      <c r="AL3269" s="90" t="str">
        <f>IF(W3269="si",'COSTOS DE CREDITOS'!$C$35,"")</f>
        <v/>
      </c>
      <c r="AM3269" s="30" t="str">
        <f t="shared" si="848"/>
        <v/>
      </c>
      <c r="AN3269" s="30" t="str">
        <f t="shared" si="849"/>
        <v/>
      </c>
      <c r="AO3269" s="30">
        <f t="shared" si="850"/>
        <v>0</v>
      </c>
      <c r="AP3269" s="30">
        <f t="shared" si="851"/>
        <v>0</v>
      </c>
      <c r="AQ3269" s="19" t="str">
        <f t="shared" si="852"/>
        <v/>
      </c>
    </row>
    <row r="3270" spans="1:43" x14ac:dyDescent="0.2">
      <c r="A3270" s="23" t="s">
        <v>5665</v>
      </c>
      <c r="B3270" s="6" t="s">
        <v>5681</v>
      </c>
      <c r="C3270" s="6" t="s">
        <v>5667</v>
      </c>
      <c r="D3270" s="4">
        <v>161199</v>
      </c>
      <c r="E3270" s="4">
        <v>178546</v>
      </c>
      <c r="F3270" s="5" t="s">
        <v>4070</v>
      </c>
      <c r="G3270" s="2">
        <v>11</v>
      </c>
      <c r="H3270" s="4">
        <v>178553</v>
      </c>
      <c r="I3270" s="5" t="s">
        <v>4076</v>
      </c>
      <c r="J3270" s="15">
        <v>45152</v>
      </c>
      <c r="K3270" s="24">
        <v>1214648481</v>
      </c>
      <c r="L3270" s="15">
        <v>45346</v>
      </c>
      <c r="M3270" s="15">
        <v>45351</v>
      </c>
      <c r="N3270" s="26">
        <v>1</v>
      </c>
      <c r="O3270" s="26" t="e">
        <f>VLOOKUP(D3270,quash!A$2:$I$7791,9,FALSE)</f>
        <v>#N/A</v>
      </c>
      <c r="P3270" s="7">
        <v>10000</v>
      </c>
      <c r="Q3270" s="26">
        <v>110</v>
      </c>
      <c r="R3270" s="19">
        <v>3.3741050530766099E-2</v>
      </c>
      <c r="S3270" s="26">
        <v>16</v>
      </c>
      <c r="T3270" s="8">
        <v>10000</v>
      </c>
      <c r="U3270" s="4">
        <v>142</v>
      </c>
      <c r="V3270" s="10">
        <v>2510.34</v>
      </c>
      <c r="W3270" s="14" t="s">
        <v>5282</v>
      </c>
      <c r="X3270" s="18"/>
      <c r="Y3270" s="9"/>
      <c r="Z3270" s="19"/>
      <c r="AA3270" s="19"/>
      <c r="AB3270" s="30">
        <f t="shared" si="846"/>
        <v>847000</v>
      </c>
      <c r="AC3270" s="30">
        <f t="shared" si="844"/>
        <v>1.1806375442739079E-2</v>
      </c>
      <c r="AD3270" s="31">
        <f t="shared" si="845"/>
        <v>1.2987012987012987</v>
      </c>
      <c r="AE3270" s="31">
        <f t="shared" ref="AE3270:AE3301" si="853">AC3270*$U3270</f>
        <v>1.6765053128689491</v>
      </c>
      <c r="AG3270" s="30">
        <f t="shared" si="847"/>
        <v>6126000</v>
      </c>
      <c r="AH3270" s="30">
        <f t="shared" ref="AH3270:AH3301" si="854">IFERROR($T3270/AG3270,"")</f>
        <v>1.632386549134835E-3</v>
      </c>
      <c r="AI3270" s="31">
        <f t="shared" ref="AI3270:AI3301" si="855">IFERROR(AH3270*$Q3270,"")</f>
        <v>0.17956252040483187</v>
      </c>
      <c r="AJ3270" s="31">
        <f t="shared" ref="AJ3270:AJ3301" si="856">IFERROR(AH3270*$U3270,"")</f>
        <v>0.23179888997714657</v>
      </c>
      <c r="AK3270" s="30" t="str">
        <f>IF(W3270="si",($S3270*'COSTOS DE CREDITOS'!$C$27)/DATA!$G3270,"")</f>
        <v/>
      </c>
      <c r="AL3270" s="90" t="str">
        <f>IF(W3270="si",'COSTOS DE CREDITOS'!$C$35,"")</f>
        <v/>
      </c>
      <c r="AM3270" s="30" t="str">
        <f t="shared" si="848"/>
        <v/>
      </c>
      <c r="AN3270" s="30" t="str">
        <f t="shared" si="849"/>
        <v/>
      </c>
      <c r="AO3270" s="30">
        <f t="shared" si="850"/>
        <v>0</v>
      </c>
      <c r="AP3270" s="30">
        <f t="shared" si="851"/>
        <v>0</v>
      </c>
      <c r="AQ3270" s="19" t="str">
        <f t="shared" si="852"/>
        <v/>
      </c>
    </row>
    <row r="3271" spans="1:43" x14ac:dyDescent="0.2">
      <c r="A3271" s="23" t="s">
        <v>5665</v>
      </c>
      <c r="B3271" s="6" t="s">
        <v>5681</v>
      </c>
      <c r="C3271" s="6" t="s">
        <v>5667</v>
      </c>
      <c r="D3271" s="4">
        <v>177107</v>
      </c>
      <c r="E3271" s="4">
        <v>178546</v>
      </c>
      <c r="F3271" s="5" t="s">
        <v>4070</v>
      </c>
      <c r="G3271" s="2">
        <v>11</v>
      </c>
      <c r="H3271" s="4">
        <v>178557</v>
      </c>
      <c r="I3271" s="5" t="s">
        <v>4077</v>
      </c>
      <c r="J3271" s="15">
        <v>45330</v>
      </c>
      <c r="K3271" s="24">
        <v>1336427500</v>
      </c>
      <c r="L3271" s="15">
        <v>45346</v>
      </c>
      <c r="M3271" s="15">
        <v>45351</v>
      </c>
      <c r="N3271" s="26">
        <v>1</v>
      </c>
      <c r="O3271" s="26" t="e">
        <f>VLOOKUP(D3271,quash!A$2:$I$7791,9,FALSE)</f>
        <v>#N/A</v>
      </c>
      <c r="P3271" s="7">
        <v>5000</v>
      </c>
      <c r="Q3271" s="26">
        <v>147</v>
      </c>
      <c r="R3271" s="19">
        <v>5.8283715876113994E-2</v>
      </c>
      <c r="S3271" s="26">
        <v>16</v>
      </c>
      <c r="T3271" s="8">
        <v>10000</v>
      </c>
      <c r="U3271" s="4">
        <v>142</v>
      </c>
      <c r="V3271" s="10">
        <v>2510.34</v>
      </c>
      <c r="W3271" s="14" t="s">
        <v>5282</v>
      </c>
      <c r="X3271" s="18"/>
      <c r="Y3271" s="9"/>
      <c r="Z3271" s="19"/>
      <c r="AA3271" s="19"/>
      <c r="AB3271" s="30">
        <f t="shared" si="846"/>
        <v>847000</v>
      </c>
      <c r="AC3271" s="30">
        <f t="shared" si="844"/>
        <v>1.1806375442739079E-2</v>
      </c>
      <c r="AD3271" s="31">
        <f t="shared" si="845"/>
        <v>1.7355371900826446</v>
      </c>
      <c r="AE3271" s="31">
        <f t="shared" si="853"/>
        <v>1.6765053128689491</v>
      </c>
      <c r="AG3271" s="30">
        <f t="shared" si="847"/>
        <v>6126000</v>
      </c>
      <c r="AH3271" s="30">
        <f t="shared" si="854"/>
        <v>1.632386549134835E-3</v>
      </c>
      <c r="AI3271" s="31">
        <f t="shared" si="855"/>
        <v>0.23996082272282074</v>
      </c>
      <c r="AJ3271" s="31">
        <f t="shared" si="856"/>
        <v>0.23179888997714657</v>
      </c>
      <c r="AK3271" s="30" t="str">
        <f>IF(W3271="si",($S3271*'COSTOS DE CREDITOS'!$C$27)/DATA!$G3271,"")</f>
        <v/>
      </c>
      <c r="AL3271" s="90" t="str">
        <f>IF(W3271="si",'COSTOS DE CREDITOS'!$C$35,"")</f>
        <v/>
      </c>
      <c r="AM3271" s="30" t="str">
        <f t="shared" si="848"/>
        <v/>
      </c>
      <c r="AN3271" s="30" t="str">
        <f t="shared" si="849"/>
        <v/>
      </c>
      <c r="AO3271" s="30">
        <f t="shared" si="850"/>
        <v>0</v>
      </c>
      <c r="AP3271" s="30">
        <f t="shared" si="851"/>
        <v>0</v>
      </c>
      <c r="AQ3271" s="19" t="str">
        <f t="shared" si="852"/>
        <v/>
      </c>
    </row>
    <row r="3272" spans="1:43" x14ac:dyDescent="0.2">
      <c r="A3272" s="23" t="s">
        <v>5665</v>
      </c>
      <c r="B3272" s="6" t="s">
        <v>5681</v>
      </c>
      <c r="C3272" s="6" t="s">
        <v>5667</v>
      </c>
      <c r="D3272" s="4">
        <v>177109</v>
      </c>
      <c r="E3272" s="4">
        <v>178546</v>
      </c>
      <c r="F3272" s="5" t="s">
        <v>4070</v>
      </c>
      <c r="G3272" s="2">
        <v>11</v>
      </c>
      <c r="H3272" s="4">
        <v>178558</v>
      </c>
      <c r="I3272" s="5" t="s">
        <v>4078</v>
      </c>
      <c r="J3272" s="15">
        <v>45330</v>
      </c>
      <c r="K3272" s="24">
        <v>1336425652</v>
      </c>
      <c r="L3272" s="15">
        <v>45346</v>
      </c>
      <c r="M3272" s="15">
        <v>45351</v>
      </c>
      <c r="N3272" s="26">
        <v>1</v>
      </c>
      <c r="O3272" s="26" t="e">
        <f>VLOOKUP(D3272,quash!A$2:$I$7791,9,FALSE)</f>
        <v>#N/A</v>
      </c>
      <c r="P3272" s="7">
        <v>7000</v>
      </c>
      <c r="Q3272" s="26">
        <v>112</v>
      </c>
      <c r="R3272" s="19">
        <v>5.9818464604665163E-3</v>
      </c>
      <c r="S3272" s="26">
        <v>16</v>
      </c>
      <c r="T3272" s="8">
        <v>5000</v>
      </c>
      <c r="U3272" s="4">
        <v>147</v>
      </c>
      <c r="V3272" s="10">
        <v>1303.3399999999999</v>
      </c>
      <c r="W3272" s="14" t="s">
        <v>5282</v>
      </c>
      <c r="X3272" s="18"/>
      <c r="Y3272" s="9"/>
      <c r="Z3272" s="19"/>
      <c r="AA3272" s="19"/>
      <c r="AB3272" s="30">
        <f t="shared" si="846"/>
        <v>847000</v>
      </c>
      <c r="AC3272" s="30">
        <f t="shared" si="844"/>
        <v>5.9031877213695395E-3</v>
      </c>
      <c r="AD3272" s="31">
        <f t="shared" si="845"/>
        <v>0.66115702479338845</v>
      </c>
      <c r="AE3272" s="31">
        <f t="shared" si="853"/>
        <v>0.86776859504132231</v>
      </c>
      <c r="AG3272" s="30">
        <f t="shared" si="847"/>
        <v>6126000</v>
      </c>
      <c r="AH3272" s="30">
        <f t="shared" si="854"/>
        <v>8.1619327456741752E-4</v>
      </c>
      <c r="AI3272" s="31">
        <f t="shared" si="855"/>
        <v>9.1413646751550767E-2</v>
      </c>
      <c r="AJ3272" s="31">
        <f t="shared" si="856"/>
        <v>0.11998041136141037</v>
      </c>
      <c r="AK3272" s="30" t="str">
        <f>IF(W3272="si",($S3272*'COSTOS DE CREDITOS'!$C$27)/DATA!$G3272,"")</f>
        <v/>
      </c>
      <c r="AL3272" s="90" t="str">
        <f>IF(W3272="si",'COSTOS DE CREDITOS'!$C$35,"")</f>
        <v/>
      </c>
      <c r="AM3272" s="30" t="str">
        <f t="shared" si="848"/>
        <v/>
      </c>
      <c r="AN3272" s="30" t="str">
        <f t="shared" si="849"/>
        <v/>
      </c>
      <c r="AO3272" s="30">
        <f t="shared" si="850"/>
        <v>0</v>
      </c>
      <c r="AP3272" s="30">
        <f t="shared" si="851"/>
        <v>0</v>
      </c>
      <c r="AQ3272" s="19" t="str">
        <f t="shared" si="852"/>
        <v/>
      </c>
    </row>
    <row r="3273" spans="1:43" x14ac:dyDescent="0.2">
      <c r="A3273" s="23" t="s">
        <v>5665</v>
      </c>
      <c r="B3273" s="6" t="s">
        <v>5675</v>
      </c>
      <c r="C3273" s="6" t="s">
        <v>5667</v>
      </c>
      <c r="D3273" s="4">
        <v>177520</v>
      </c>
      <c r="E3273" s="4">
        <v>178559</v>
      </c>
      <c r="F3273" s="5" t="s">
        <v>4079</v>
      </c>
      <c r="G3273" s="2">
        <v>5</v>
      </c>
      <c r="H3273" s="4">
        <v>178560</v>
      </c>
      <c r="I3273" s="5" t="s">
        <v>4080</v>
      </c>
      <c r="J3273" s="15">
        <v>45335</v>
      </c>
      <c r="K3273" s="24">
        <v>1339333863</v>
      </c>
      <c r="L3273" s="15">
        <v>45346</v>
      </c>
      <c r="M3273" s="15">
        <v>45351</v>
      </c>
      <c r="N3273" s="26">
        <v>1</v>
      </c>
      <c r="O3273" s="26" t="e">
        <f>VLOOKUP(D3273,quash!A$2:$I$7791,9,FALSE)</f>
        <v>#N/A</v>
      </c>
      <c r="P3273" s="7">
        <v>10000</v>
      </c>
      <c r="Q3273" s="26">
        <v>147</v>
      </c>
      <c r="R3273" s="19">
        <v>7.9000519063170294E-2</v>
      </c>
      <c r="S3273" s="26">
        <v>16</v>
      </c>
      <c r="T3273" s="8">
        <v>6000</v>
      </c>
      <c r="U3273" s="4">
        <v>142</v>
      </c>
      <c r="V3273" s="10">
        <v>1503.37</v>
      </c>
      <c r="W3273" s="14" t="s">
        <v>5282</v>
      </c>
      <c r="X3273" s="18"/>
      <c r="Y3273" s="9"/>
      <c r="Z3273" s="19"/>
      <c r="AA3273" s="19"/>
      <c r="AB3273" s="30">
        <f t="shared" si="846"/>
        <v>847000</v>
      </c>
      <c r="AC3273" s="30">
        <f t="shared" si="844"/>
        <v>7.0838252656434475E-3</v>
      </c>
      <c r="AD3273" s="31">
        <f t="shared" si="845"/>
        <v>1.0413223140495869</v>
      </c>
      <c r="AE3273" s="31">
        <f t="shared" si="853"/>
        <v>1.0059031877213696</v>
      </c>
      <c r="AG3273" s="30">
        <f t="shared" si="847"/>
        <v>6126000</v>
      </c>
      <c r="AH3273" s="30">
        <f t="shared" si="854"/>
        <v>9.7943192948090111E-4</v>
      </c>
      <c r="AI3273" s="31">
        <f t="shared" si="855"/>
        <v>0.14397649363369247</v>
      </c>
      <c r="AJ3273" s="31">
        <f t="shared" si="856"/>
        <v>0.13907933398628797</v>
      </c>
      <c r="AK3273" s="30" t="str">
        <f>IF(W3273="si",($S3273*'COSTOS DE CREDITOS'!$C$27)/DATA!$G3273,"")</f>
        <v/>
      </c>
      <c r="AL3273" s="90" t="str">
        <f>IF(W3273="si",'COSTOS DE CREDITOS'!$C$35,"")</f>
        <v/>
      </c>
      <c r="AM3273" s="30" t="str">
        <f t="shared" si="848"/>
        <v/>
      </c>
      <c r="AN3273" s="30" t="str">
        <f t="shared" si="849"/>
        <v/>
      </c>
      <c r="AO3273" s="30">
        <f t="shared" si="850"/>
        <v>0</v>
      </c>
      <c r="AP3273" s="30">
        <f t="shared" si="851"/>
        <v>0</v>
      </c>
      <c r="AQ3273" s="19" t="str">
        <f t="shared" si="852"/>
        <v/>
      </c>
    </row>
    <row r="3274" spans="1:43" x14ac:dyDescent="0.2">
      <c r="A3274" s="23" t="s">
        <v>5665</v>
      </c>
      <c r="B3274" s="6" t="s">
        <v>5675</v>
      </c>
      <c r="C3274" s="6" t="s">
        <v>5667</v>
      </c>
      <c r="D3274" s="4">
        <v>176809</v>
      </c>
      <c r="E3274" s="4">
        <v>178559</v>
      </c>
      <c r="F3274" s="5" t="s">
        <v>4079</v>
      </c>
      <c r="G3274" s="2">
        <v>5</v>
      </c>
      <c r="H3274" s="4">
        <v>178647</v>
      </c>
      <c r="I3274" s="5" t="s">
        <v>4081</v>
      </c>
      <c r="J3274" s="15">
        <v>45325</v>
      </c>
      <c r="K3274" s="24">
        <v>1333604701</v>
      </c>
      <c r="L3274" s="15">
        <v>45348</v>
      </c>
      <c r="M3274" s="15">
        <v>45351</v>
      </c>
      <c r="N3274" s="26">
        <v>1</v>
      </c>
      <c r="O3274" s="26" t="e">
        <f>VLOOKUP(D3274,quash!A$2:$I$7791,9,FALSE)</f>
        <v>#N/A</v>
      </c>
      <c r="P3274" s="7">
        <v>10000</v>
      </c>
      <c r="Q3274" s="26">
        <v>132</v>
      </c>
      <c r="R3274" s="19">
        <v>5.8283715876113903E-2</v>
      </c>
      <c r="S3274" s="26">
        <v>16</v>
      </c>
      <c r="T3274" s="8">
        <v>6000</v>
      </c>
      <c r="U3274" s="4">
        <v>142</v>
      </c>
      <c r="V3274" s="10">
        <v>1503.37</v>
      </c>
      <c r="W3274" s="14" t="s">
        <v>5282</v>
      </c>
      <c r="X3274" s="18"/>
      <c r="Y3274" s="9"/>
      <c r="Z3274" s="19"/>
      <c r="AA3274" s="19"/>
      <c r="AB3274" s="30">
        <f t="shared" si="846"/>
        <v>847000</v>
      </c>
      <c r="AC3274" s="30">
        <f t="shared" si="844"/>
        <v>7.0838252656434475E-3</v>
      </c>
      <c r="AD3274" s="31">
        <f t="shared" si="845"/>
        <v>0.93506493506493504</v>
      </c>
      <c r="AE3274" s="31">
        <f t="shared" si="853"/>
        <v>1.0059031877213696</v>
      </c>
      <c r="AG3274" s="30">
        <f t="shared" si="847"/>
        <v>6126000</v>
      </c>
      <c r="AH3274" s="30">
        <f t="shared" si="854"/>
        <v>9.7943192948090111E-4</v>
      </c>
      <c r="AI3274" s="31">
        <f t="shared" si="855"/>
        <v>0.12928501469147893</v>
      </c>
      <c r="AJ3274" s="31">
        <f t="shared" si="856"/>
        <v>0.13907933398628797</v>
      </c>
      <c r="AK3274" s="30" t="str">
        <f>IF(W3274="si",($S3274*'COSTOS DE CREDITOS'!$C$27)/DATA!$G3274,"")</f>
        <v/>
      </c>
      <c r="AL3274" s="90" t="str">
        <f>IF(W3274="si",'COSTOS DE CREDITOS'!$C$35,"")</f>
        <v/>
      </c>
      <c r="AM3274" s="30" t="str">
        <f t="shared" si="848"/>
        <v/>
      </c>
      <c r="AN3274" s="30" t="str">
        <f t="shared" si="849"/>
        <v/>
      </c>
      <c r="AO3274" s="30">
        <f t="shared" si="850"/>
        <v>0</v>
      </c>
      <c r="AP3274" s="30">
        <f t="shared" si="851"/>
        <v>0</v>
      </c>
      <c r="AQ3274" s="19" t="str">
        <f t="shared" si="852"/>
        <v/>
      </c>
    </row>
    <row r="3275" spans="1:43" x14ac:dyDescent="0.2">
      <c r="A3275" s="23" t="s">
        <v>5665</v>
      </c>
      <c r="B3275" s="6" t="s">
        <v>5675</v>
      </c>
      <c r="C3275" s="6" t="s">
        <v>5667</v>
      </c>
      <c r="D3275" s="4">
        <v>176640</v>
      </c>
      <c r="E3275" s="4">
        <v>178559</v>
      </c>
      <c r="F3275" s="5" t="s">
        <v>4079</v>
      </c>
      <c r="G3275" s="2">
        <v>5</v>
      </c>
      <c r="H3275" s="4">
        <v>178648</v>
      </c>
      <c r="I3275" s="5" t="s">
        <v>4082</v>
      </c>
      <c r="J3275" s="15">
        <v>45322</v>
      </c>
      <c r="K3275" s="24">
        <v>1331636631</v>
      </c>
      <c r="L3275" s="15">
        <v>45348</v>
      </c>
      <c r="M3275" s="15">
        <v>45351</v>
      </c>
      <c r="N3275" s="26">
        <v>1</v>
      </c>
      <c r="O3275" s="26" t="e">
        <f>VLOOKUP(D3275,quash!A$2:$I$7791,9,FALSE)</f>
        <v>#N/A</v>
      </c>
      <c r="P3275" s="7">
        <v>9000</v>
      </c>
      <c r="Q3275" s="26">
        <v>146</v>
      </c>
      <c r="R3275" s="19">
        <v>0.11226939921536</v>
      </c>
      <c r="S3275" s="26">
        <v>16</v>
      </c>
      <c r="T3275" s="8">
        <v>6000</v>
      </c>
      <c r="U3275" s="4">
        <v>142</v>
      </c>
      <c r="V3275" s="10">
        <v>1503.37</v>
      </c>
      <c r="W3275" s="14" t="s">
        <v>5282</v>
      </c>
      <c r="X3275" s="18"/>
      <c r="Y3275" s="9"/>
      <c r="Z3275" s="19"/>
      <c r="AA3275" s="19"/>
      <c r="AB3275" s="30">
        <f t="shared" si="846"/>
        <v>847000</v>
      </c>
      <c r="AC3275" s="30">
        <f t="shared" si="844"/>
        <v>7.0838252656434475E-3</v>
      </c>
      <c r="AD3275" s="31">
        <f t="shared" si="845"/>
        <v>1.0342384887839433</v>
      </c>
      <c r="AE3275" s="31">
        <f t="shared" si="853"/>
        <v>1.0059031877213696</v>
      </c>
      <c r="AG3275" s="30">
        <f t="shared" si="847"/>
        <v>6126000</v>
      </c>
      <c r="AH3275" s="30">
        <f t="shared" si="854"/>
        <v>9.7943192948090111E-4</v>
      </c>
      <c r="AI3275" s="31">
        <f t="shared" si="855"/>
        <v>0.14299706170421156</v>
      </c>
      <c r="AJ3275" s="31">
        <f t="shared" si="856"/>
        <v>0.13907933398628797</v>
      </c>
      <c r="AK3275" s="30" t="str">
        <f>IF(W3275="si",($S3275*'COSTOS DE CREDITOS'!$C$27)/DATA!$G3275,"")</f>
        <v/>
      </c>
      <c r="AL3275" s="90" t="str">
        <f>IF(W3275="si",'COSTOS DE CREDITOS'!$C$35,"")</f>
        <v/>
      </c>
      <c r="AM3275" s="30" t="str">
        <f t="shared" si="848"/>
        <v/>
      </c>
      <c r="AN3275" s="30" t="str">
        <f t="shared" si="849"/>
        <v/>
      </c>
      <c r="AO3275" s="30">
        <f t="shared" si="850"/>
        <v>0</v>
      </c>
      <c r="AP3275" s="30">
        <f t="shared" si="851"/>
        <v>0</v>
      </c>
      <c r="AQ3275" s="19" t="str">
        <f t="shared" si="852"/>
        <v/>
      </c>
    </row>
    <row r="3276" spans="1:43" x14ac:dyDescent="0.2">
      <c r="A3276" s="23" t="s">
        <v>5665</v>
      </c>
      <c r="B3276" s="6" t="s">
        <v>5675</v>
      </c>
      <c r="C3276" s="6" t="s">
        <v>5667</v>
      </c>
      <c r="D3276" s="4">
        <v>176643</v>
      </c>
      <c r="E3276" s="4">
        <v>178559</v>
      </c>
      <c r="F3276" s="5" t="s">
        <v>4079</v>
      </c>
      <c r="G3276" s="2">
        <v>5</v>
      </c>
      <c r="H3276" s="4">
        <v>178650</v>
      </c>
      <c r="I3276" s="5" t="s">
        <v>4083</v>
      </c>
      <c r="J3276" s="15">
        <v>45322</v>
      </c>
      <c r="K3276" s="24">
        <v>1331638545</v>
      </c>
      <c r="L3276" s="15">
        <v>45348</v>
      </c>
      <c r="M3276" s="15">
        <v>45351</v>
      </c>
      <c r="N3276" s="26">
        <v>1</v>
      </c>
      <c r="O3276" s="26" t="e">
        <f>VLOOKUP(D3276,quash!A$2:$I$7791,9,FALSE)</f>
        <v>#N/A</v>
      </c>
      <c r="P3276" s="7">
        <v>10000</v>
      </c>
      <c r="Q3276" s="26">
        <v>132</v>
      </c>
      <c r="R3276" s="19">
        <v>5.8283715876113903E-2</v>
      </c>
      <c r="S3276" s="26">
        <v>16</v>
      </c>
      <c r="T3276" s="8">
        <v>6000</v>
      </c>
      <c r="U3276" s="4">
        <v>142</v>
      </c>
      <c r="V3276" s="10">
        <v>1503.37</v>
      </c>
      <c r="W3276" s="14" t="s">
        <v>5282</v>
      </c>
      <c r="X3276" s="18"/>
      <c r="Y3276" s="9"/>
      <c r="Z3276" s="19"/>
      <c r="AA3276" s="19"/>
      <c r="AB3276" s="30">
        <f t="shared" si="846"/>
        <v>847000</v>
      </c>
      <c r="AC3276" s="30">
        <f t="shared" si="844"/>
        <v>7.0838252656434475E-3</v>
      </c>
      <c r="AD3276" s="31">
        <f t="shared" si="845"/>
        <v>0.93506493506493504</v>
      </c>
      <c r="AE3276" s="31">
        <f t="shared" si="853"/>
        <v>1.0059031877213696</v>
      </c>
      <c r="AG3276" s="30">
        <f t="shared" si="847"/>
        <v>6126000</v>
      </c>
      <c r="AH3276" s="30">
        <f t="shared" si="854"/>
        <v>9.7943192948090111E-4</v>
      </c>
      <c r="AI3276" s="31">
        <f t="shared" si="855"/>
        <v>0.12928501469147893</v>
      </c>
      <c r="AJ3276" s="31">
        <f t="shared" si="856"/>
        <v>0.13907933398628797</v>
      </c>
      <c r="AK3276" s="30" t="str">
        <f>IF(W3276="si",($S3276*'COSTOS DE CREDITOS'!$C$27)/DATA!$G3276,"")</f>
        <v/>
      </c>
      <c r="AL3276" s="90" t="str">
        <f>IF(W3276="si",'COSTOS DE CREDITOS'!$C$35,"")</f>
        <v/>
      </c>
      <c r="AM3276" s="30" t="str">
        <f t="shared" si="848"/>
        <v/>
      </c>
      <c r="AN3276" s="30" t="str">
        <f t="shared" si="849"/>
        <v/>
      </c>
      <c r="AO3276" s="30">
        <f t="shared" si="850"/>
        <v>0</v>
      </c>
      <c r="AP3276" s="30">
        <f t="shared" si="851"/>
        <v>0</v>
      </c>
      <c r="AQ3276" s="19" t="str">
        <f t="shared" si="852"/>
        <v/>
      </c>
    </row>
    <row r="3277" spans="1:43" x14ac:dyDescent="0.2">
      <c r="A3277" s="23" t="s">
        <v>5665</v>
      </c>
      <c r="B3277" s="6" t="s">
        <v>5675</v>
      </c>
      <c r="C3277" s="6" t="s">
        <v>5667</v>
      </c>
      <c r="D3277" s="4">
        <v>177031</v>
      </c>
      <c r="E3277" s="4">
        <v>178559</v>
      </c>
      <c r="F3277" s="5" t="s">
        <v>4079</v>
      </c>
      <c r="G3277" s="2">
        <v>5</v>
      </c>
      <c r="H3277" s="4">
        <v>178743</v>
      </c>
      <c r="I3277" s="5" t="s">
        <v>4084</v>
      </c>
      <c r="J3277" s="15">
        <v>45329</v>
      </c>
      <c r="K3277" s="24">
        <v>1335862139</v>
      </c>
      <c r="L3277" s="15">
        <v>45349</v>
      </c>
      <c r="M3277" s="15">
        <v>45351</v>
      </c>
      <c r="N3277" s="26">
        <v>1</v>
      </c>
      <c r="O3277" s="26" t="e">
        <f>VLOOKUP(D3277,quash!A$2:$I$7791,9,FALSE)</f>
        <v>#N/A</v>
      </c>
      <c r="P3277" s="7">
        <v>10000</v>
      </c>
      <c r="Q3277" s="26">
        <v>127</v>
      </c>
      <c r="R3277" s="19">
        <v>3.9770556926914676E-2</v>
      </c>
      <c r="S3277" s="26">
        <v>16</v>
      </c>
      <c r="T3277" s="8">
        <v>9000</v>
      </c>
      <c r="U3277" s="4">
        <v>142</v>
      </c>
      <c r="V3277" s="10">
        <v>2255.2800000000002</v>
      </c>
      <c r="W3277" s="14" t="s">
        <v>5282</v>
      </c>
      <c r="X3277" s="18"/>
      <c r="Y3277" s="9"/>
      <c r="Z3277" s="19"/>
      <c r="AA3277" s="19"/>
      <c r="AB3277" s="30">
        <f t="shared" si="846"/>
        <v>847000</v>
      </c>
      <c r="AC3277" s="30">
        <f t="shared" si="844"/>
        <v>1.0625737898465172E-2</v>
      </c>
      <c r="AD3277" s="31">
        <f t="shared" si="845"/>
        <v>1.3494687131050769</v>
      </c>
      <c r="AE3277" s="31">
        <f t="shared" si="853"/>
        <v>1.5088547815820543</v>
      </c>
      <c r="AG3277" s="30">
        <f t="shared" si="847"/>
        <v>6126000</v>
      </c>
      <c r="AH3277" s="30">
        <f t="shared" si="854"/>
        <v>1.4691478942213516E-3</v>
      </c>
      <c r="AI3277" s="31">
        <f t="shared" si="855"/>
        <v>0.18658178256611166</v>
      </c>
      <c r="AJ3277" s="31">
        <f t="shared" si="856"/>
        <v>0.20861900097943192</v>
      </c>
      <c r="AK3277" s="30" t="str">
        <f>IF(W3277="si",($S3277*'COSTOS DE CREDITOS'!$C$27)/DATA!$G3277,"")</f>
        <v/>
      </c>
      <c r="AL3277" s="90" t="str">
        <f>IF(W3277="si",'COSTOS DE CREDITOS'!$C$35,"")</f>
        <v/>
      </c>
      <c r="AM3277" s="30" t="str">
        <f t="shared" si="848"/>
        <v/>
      </c>
      <c r="AN3277" s="30" t="str">
        <f t="shared" si="849"/>
        <v/>
      </c>
      <c r="AO3277" s="30">
        <f t="shared" si="850"/>
        <v>0</v>
      </c>
      <c r="AP3277" s="30">
        <f t="shared" si="851"/>
        <v>0</v>
      </c>
      <c r="AQ3277" s="19" t="str">
        <f t="shared" si="852"/>
        <v/>
      </c>
    </row>
    <row r="3278" spans="1:43" x14ac:dyDescent="0.2">
      <c r="A3278" s="23" t="s">
        <v>5665</v>
      </c>
      <c r="B3278" s="6" t="s">
        <v>5674</v>
      </c>
      <c r="C3278" s="6" t="s">
        <v>5670</v>
      </c>
      <c r="D3278" s="4">
        <v>178003</v>
      </c>
      <c r="E3278" s="4">
        <v>178704</v>
      </c>
      <c r="F3278" s="5" t="s">
        <v>1426</v>
      </c>
      <c r="G3278" s="2">
        <v>7</v>
      </c>
      <c r="H3278" s="4">
        <v>178713</v>
      </c>
      <c r="I3278" s="5" t="s">
        <v>4085</v>
      </c>
      <c r="J3278" s="15">
        <v>45341</v>
      </c>
      <c r="K3278" s="24">
        <v>1342998016</v>
      </c>
      <c r="L3278" s="15">
        <v>45349</v>
      </c>
      <c r="M3278" s="15">
        <v>45351</v>
      </c>
      <c r="N3278" s="26">
        <v>1</v>
      </c>
      <c r="O3278" s="26">
        <f>VLOOKUP(D3278,quash!A$2:$I$7791,9,FALSE)</f>
        <v>1</v>
      </c>
      <c r="P3278" s="7">
        <v>10000</v>
      </c>
      <c r="Q3278" s="26">
        <v>110</v>
      </c>
      <c r="R3278" s="19">
        <v>3.3741050530766099E-2</v>
      </c>
      <c r="S3278" s="26">
        <v>16</v>
      </c>
      <c r="T3278" s="8">
        <v>7000</v>
      </c>
      <c r="U3278" s="4">
        <v>142</v>
      </c>
      <c r="V3278" s="10">
        <v>1758.65</v>
      </c>
      <c r="W3278" s="14" t="s">
        <v>5282</v>
      </c>
      <c r="X3278" s="18"/>
      <c r="Y3278" s="9"/>
      <c r="Z3278" s="19"/>
      <c r="AA3278" s="19"/>
      <c r="AB3278" s="30">
        <f t="shared" si="846"/>
        <v>280000</v>
      </c>
      <c r="AC3278" s="30">
        <f t="shared" si="844"/>
        <v>2.5000000000000001E-2</v>
      </c>
      <c r="AD3278" s="31">
        <f t="shared" si="845"/>
        <v>2.75</v>
      </c>
      <c r="AE3278" s="31">
        <f t="shared" si="853"/>
        <v>3.5500000000000003</v>
      </c>
      <c r="AG3278" s="30">
        <f t="shared" si="847"/>
        <v>2427000</v>
      </c>
      <c r="AH3278" s="30">
        <f t="shared" si="854"/>
        <v>2.88421920065925E-3</v>
      </c>
      <c r="AI3278" s="31">
        <f t="shared" si="855"/>
        <v>0.31726411207251748</v>
      </c>
      <c r="AJ3278" s="31">
        <f t="shared" si="856"/>
        <v>0.40955912649361348</v>
      </c>
      <c r="AK3278" s="30" t="str">
        <f>IF(W3278="si",($S3278*'COSTOS DE CREDITOS'!$C$27)/DATA!$G3278,"")</f>
        <v/>
      </c>
      <c r="AL3278" s="90" t="str">
        <f>IF(W3278="si",'COSTOS DE CREDITOS'!$C$35,"")</f>
        <v/>
      </c>
      <c r="AM3278" s="30" t="str">
        <f t="shared" si="848"/>
        <v/>
      </c>
      <c r="AN3278" s="30" t="str">
        <f t="shared" si="849"/>
        <v/>
      </c>
      <c r="AO3278" s="30">
        <f t="shared" si="850"/>
        <v>0</v>
      </c>
      <c r="AP3278" s="30">
        <f t="shared" si="851"/>
        <v>0</v>
      </c>
      <c r="AQ3278" s="19" t="str">
        <f t="shared" si="852"/>
        <v/>
      </c>
    </row>
    <row r="3279" spans="1:43" x14ac:dyDescent="0.2">
      <c r="A3279" s="23" t="s">
        <v>5665</v>
      </c>
      <c r="B3279" s="6" t="s">
        <v>5674</v>
      </c>
      <c r="C3279" s="6" t="s">
        <v>5670</v>
      </c>
      <c r="D3279" s="4">
        <v>178005</v>
      </c>
      <c r="E3279" s="4">
        <v>178704</v>
      </c>
      <c r="F3279" s="5" t="s">
        <v>1426</v>
      </c>
      <c r="G3279" s="2">
        <v>7</v>
      </c>
      <c r="H3279" s="4">
        <v>178714</v>
      </c>
      <c r="I3279" s="5" t="s">
        <v>4086</v>
      </c>
      <c r="J3279" s="15">
        <v>45341</v>
      </c>
      <c r="K3279" s="24">
        <v>1343028405</v>
      </c>
      <c r="L3279" s="15">
        <v>45349</v>
      </c>
      <c r="M3279" s="15">
        <v>45351</v>
      </c>
      <c r="N3279" s="26">
        <v>1</v>
      </c>
      <c r="O3279" s="26">
        <f>VLOOKUP(D3279,quash!A$2:$I$7791,9,FALSE)</f>
        <v>2</v>
      </c>
      <c r="P3279" s="7">
        <v>10000</v>
      </c>
      <c r="Q3279" s="26">
        <v>110</v>
      </c>
      <c r="R3279" s="19">
        <v>3.3741050530766099E-2</v>
      </c>
      <c r="S3279" s="26">
        <v>16</v>
      </c>
      <c r="T3279" s="8">
        <v>10000</v>
      </c>
      <c r="U3279" s="4">
        <v>142</v>
      </c>
      <c r="V3279" s="10">
        <v>2510.34</v>
      </c>
      <c r="W3279" s="14" t="s">
        <v>5282</v>
      </c>
      <c r="X3279" s="18"/>
      <c r="Y3279" s="9"/>
      <c r="Z3279" s="19"/>
      <c r="AA3279" s="19"/>
      <c r="AB3279" s="30">
        <f t="shared" si="846"/>
        <v>311000</v>
      </c>
      <c r="AC3279" s="30">
        <f t="shared" si="844"/>
        <v>3.215434083601286E-2</v>
      </c>
      <c r="AD3279" s="31">
        <f t="shared" si="845"/>
        <v>3.5369774919614145</v>
      </c>
      <c r="AE3279" s="31">
        <f t="shared" si="853"/>
        <v>4.565916398713826</v>
      </c>
      <c r="AG3279" s="30">
        <f t="shared" si="847"/>
        <v>1695000</v>
      </c>
      <c r="AH3279" s="30">
        <f t="shared" si="854"/>
        <v>5.8997050147492625E-3</v>
      </c>
      <c r="AI3279" s="31">
        <f t="shared" si="855"/>
        <v>0.64896755162241893</v>
      </c>
      <c r="AJ3279" s="31">
        <f t="shared" si="856"/>
        <v>0.83775811209439532</v>
      </c>
      <c r="AK3279" s="30" t="str">
        <f>IF(W3279="si",($S3279*'COSTOS DE CREDITOS'!$C$27)/DATA!$G3279,"")</f>
        <v/>
      </c>
      <c r="AL3279" s="90" t="str">
        <f>IF(W3279="si",'COSTOS DE CREDITOS'!$C$35,"")</f>
        <v/>
      </c>
      <c r="AM3279" s="30" t="str">
        <f t="shared" si="848"/>
        <v/>
      </c>
      <c r="AN3279" s="30" t="str">
        <f t="shared" si="849"/>
        <v/>
      </c>
      <c r="AO3279" s="30">
        <f t="shared" si="850"/>
        <v>0</v>
      </c>
      <c r="AP3279" s="30">
        <f t="shared" si="851"/>
        <v>0</v>
      </c>
      <c r="AQ3279" s="19" t="str">
        <f t="shared" si="852"/>
        <v/>
      </c>
    </row>
    <row r="3280" spans="1:43" x14ac:dyDescent="0.2">
      <c r="A3280" s="23" t="s">
        <v>5665</v>
      </c>
      <c r="B3280" s="6" t="s">
        <v>5666</v>
      </c>
      <c r="C3280" s="6" t="s">
        <v>5667</v>
      </c>
      <c r="D3280" s="4">
        <v>176720</v>
      </c>
      <c r="E3280" s="4">
        <v>178655</v>
      </c>
      <c r="F3280" s="5" t="s">
        <v>1271</v>
      </c>
      <c r="G3280" s="2">
        <v>5</v>
      </c>
      <c r="H3280" s="4">
        <v>178661</v>
      </c>
      <c r="I3280" s="5" t="s">
        <v>4087</v>
      </c>
      <c r="J3280" s="15">
        <v>45323</v>
      </c>
      <c r="K3280" s="24">
        <v>1332535550</v>
      </c>
      <c r="L3280" s="15">
        <v>45348</v>
      </c>
      <c r="M3280" s="15">
        <v>45351</v>
      </c>
      <c r="N3280" s="26">
        <v>1</v>
      </c>
      <c r="O3280" s="26">
        <f>VLOOKUP(D3280,quash!A$2:$I$7791,9,FALSE)</f>
        <v>1</v>
      </c>
      <c r="P3280" s="7">
        <v>10000</v>
      </c>
      <c r="Q3280" s="26">
        <v>110</v>
      </c>
      <c r="R3280" s="19">
        <v>3.3741050530766099E-2</v>
      </c>
      <c r="S3280" s="26">
        <v>16</v>
      </c>
      <c r="T3280" s="8">
        <v>6000</v>
      </c>
      <c r="U3280" s="4">
        <v>142</v>
      </c>
      <c r="V3280" s="10">
        <v>1503.37</v>
      </c>
      <c r="W3280" s="14" t="s">
        <v>5282</v>
      </c>
      <c r="X3280" s="18"/>
      <c r="Y3280" s="9"/>
      <c r="Z3280" s="19"/>
      <c r="AA3280" s="19"/>
      <c r="AB3280" s="30">
        <f t="shared" si="846"/>
        <v>280000</v>
      </c>
      <c r="AC3280" s="30">
        <f t="shared" si="844"/>
        <v>2.1428571428571429E-2</v>
      </c>
      <c r="AD3280" s="31">
        <f t="shared" si="845"/>
        <v>2.3571428571428572</v>
      </c>
      <c r="AE3280" s="31">
        <f t="shared" si="853"/>
        <v>3.0428571428571427</v>
      </c>
      <c r="AG3280" s="30">
        <f t="shared" si="847"/>
        <v>2427000</v>
      </c>
      <c r="AH3280" s="30">
        <f t="shared" si="854"/>
        <v>2.472187886279357E-3</v>
      </c>
      <c r="AI3280" s="31">
        <f t="shared" si="855"/>
        <v>0.27194066749072926</v>
      </c>
      <c r="AJ3280" s="31">
        <f t="shared" si="856"/>
        <v>0.35105067985166871</v>
      </c>
      <c r="AK3280" s="30" t="str">
        <f>IF(W3280="si",($S3280*'COSTOS DE CREDITOS'!$C$27)/DATA!$G3280,"")</f>
        <v/>
      </c>
      <c r="AL3280" s="90" t="str">
        <f>IF(W3280="si",'COSTOS DE CREDITOS'!$C$35,"")</f>
        <v/>
      </c>
      <c r="AM3280" s="30" t="str">
        <f t="shared" si="848"/>
        <v/>
      </c>
      <c r="AN3280" s="30" t="str">
        <f t="shared" si="849"/>
        <v/>
      </c>
      <c r="AO3280" s="30">
        <f t="shared" si="850"/>
        <v>0</v>
      </c>
      <c r="AP3280" s="30">
        <f t="shared" si="851"/>
        <v>0</v>
      </c>
      <c r="AQ3280" s="19" t="str">
        <f t="shared" si="852"/>
        <v/>
      </c>
    </row>
    <row r="3281" spans="1:43" x14ac:dyDescent="0.2">
      <c r="A3281" s="23" t="s">
        <v>5665</v>
      </c>
      <c r="B3281" s="6" t="s">
        <v>5676</v>
      </c>
      <c r="C3281" s="6" t="s">
        <v>5670</v>
      </c>
      <c r="D3281" s="4">
        <v>178323</v>
      </c>
      <c r="E3281" s="4">
        <v>178862</v>
      </c>
      <c r="F3281" s="5" t="s">
        <v>4088</v>
      </c>
      <c r="G3281" s="2">
        <v>5</v>
      </c>
      <c r="H3281" s="4">
        <v>178870</v>
      </c>
      <c r="I3281" s="5" t="s">
        <v>4089</v>
      </c>
      <c r="J3281" s="15">
        <v>45343</v>
      </c>
      <c r="K3281" s="24">
        <v>1344358391</v>
      </c>
      <c r="L3281" s="15">
        <v>45350</v>
      </c>
      <c r="M3281" s="15">
        <v>45351</v>
      </c>
      <c r="N3281" s="26">
        <v>1</v>
      </c>
      <c r="O3281" s="26" t="e">
        <f>VLOOKUP(D3281,quash!A$2:$I$7791,9,FALSE)</f>
        <v>#N/A</v>
      </c>
      <c r="P3281" s="7">
        <v>10000</v>
      </c>
      <c r="Q3281" s="26">
        <v>147</v>
      </c>
      <c r="R3281" s="19">
        <v>7.9000519063170294E-2</v>
      </c>
      <c r="S3281" s="26">
        <v>16</v>
      </c>
      <c r="T3281" s="8">
        <v>7000</v>
      </c>
      <c r="U3281" s="4">
        <v>142</v>
      </c>
      <c r="V3281" s="10">
        <v>1758.65</v>
      </c>
      <c r="W3281" s="14" t="s">
        <v>5282</v>
      </c>
      <c r="X3281" s="18"/>
      <c r="Y3281" s="9"/>
      <c r="Z3281" s="19"/>
      <c r="AA3281" s="19"/>
      <c r="AB3281" s="30">
        <f t="shared" si="846"/>
        <v>847000</v>
      </c>
      <c r="AC3281" s="30">
        <f t="shared" si="844"/>
        <v>8.2644628099173556E-3</v>
      </c>
      <c r="AD3281" s="31">
        <f t="shared" si="845"/>
        <v>1.2148760330578512</v>
      </c>
      <c r="AE3281" s="31">
        <f t="shared" si="853"/>
        <v>1.1735537190082646</v>
      </c>
      <c r="AG3281" s="30">
        <f t="shared" si="847"/>
        <v>6126000</v>
      </c>
      <c r="AH3281" s="30">
        <f t="shared" si="854"/>
        <v>1.1426705843943846E-3</v>
      </c>
      <c r="AI3281" s="31">
        <f t="shared" si="855"/>
        <v>0.16797257590597453</v>
      </c>
      <c r="AJ3281" s="31">
        <f t="shared" si="856"/>
        <v>0.16225922298400261</v>
      </c>
      <c r="AK3281" s="30" t="str">
        <f>IF(W3281="si",($S3281*'COSTOS DE CREDITOS'!$C$27)/DATA!$G3281,"")</f>
        <v/>
      </c>
      <c r="AL3281" s="90" t="str">
        <f>IF(W3281="si",'COSTOS DE CREDITOS'!$C$35,"")</f>
        <v/>
      </c>
      <c r="AM3281" s="30" t="str">
        <f t="shared" si="848"/>
        <v/>
      </c>
      <c r="AN3281" s="30" t="str">
        <f t="shared" si="849"/>
        <v/>
      </c>
      <c r="AO3281" s="30">
        <f t="shared" si="850"/>
        <v>0</v>
      </c>
      <c r="AP3281" s="30">
        <f t="shared" si="851"/>
        <v>0</v>
      </c>
      <c r="AQ3281" s="19" t="str">
        <f t="shared" si="852"/>
        <v/>
      </c>
    </row>
    <row r="3282" spans="1:43" x14ac:dyDescent="0.2">
      <c r="A3282" s="23" t="s">
        <v>5665</v>
      </c>
      <c r="B3282" s="6" t="s">
        <v>5675</v>
      </c>
      <c r="C3282" s="6" t="s">
        <v>5667</v>
      </c>
      <c r="D3282" s="4">
        <v>177750</v>
      </c>
      <c r="E3282" s="4">
        <v>178795</v>
      </c>
      <c r="F3282" s="5" t="s">
        <v>4090</v>
      </c>
      <c r="G3282" s="2">
        <v>5</v>
      </c>
      <c r="H3282" s="4">
        <v>178796</v>
      </c>
      <c r="I3282" s="5" t="s">
        <v>4091</v>
      </c>
      <c r="J3282" s="15">
        <v>45338</v>
      </c>
      <c r="K3282" s="24">
        <v>1340591815</v>
      </c>
      <c r="L3282" s="15">
        <v>45350</v>
      </c>
      <c r="M3282" s="15">
        <v>45351</v>
      </c>
      <c r="N3282" s="26">
        <v>1</v>
      </c>
      <c r="O3282" s="26" t="e">
        <f>VLOOKUP(D3282,quash!A$2:$I$7791,9,FALSE)</f>
        <v>#N/A</v>
      </c>
      <c r="P3282" s="7">
        <v>10000</v>
      </c>
      <c r="Q3282" s="26">
        <v>147</v>
      </c>
      <c r="R3282" s="19">
        <v>7.9000519063170294E-2</v>
      </c>
      <c r="S3282" s="26">
        <v>16</v>
      </c>
      <c r="T3282" s="8">
        <v>5000</v>
      </c>
      <c r="U3282" s="4">
        <v>142</v>
      </c>
      <c r="V3282" s="10">
        <v>1262.2</v>
      </c>
      <c r="W3282" s="14" t="s">
        <v>5282</v>
      </c>
      <c r="X3282" s="18"/>
      <c r="Y3282" s="9"/>
      <c r="Z3282" s="19"/>
      <c r="AA3282" s="19"/>
      <c r="AB3282" s="30">
        <f t="shared" si="846"/>
        <v>847000</v>
      </c>
      <c r="AC3282" s="30">
        <f t="shared" si="844"/>
        <v>5.9031877213695395E-3</v>
      </c>
      <c r="AD3282" s="31">
        <f t="shared" si="845"/>
        <v>0.86776859504132231</v>
      </c>
      <c r="AE3282" s="31">
        <f t="shared" si="853"/>
        <v>0.83825265643447455</v>
      </c>
      <c r="AG3282" s="30">
        <f t="shared" si="847"/>
        <v>6126000</v>
      </c>
      <c r="AH3282" s="30">
        <f t="shared" si="854"/>
        <v>8.1619327456741752E-4</v>
      </c>
      <c r="AI3282" s="31">
        <f t="shared" si="855"/>
        <v>0.11998041136141037</v>
      </c>
      <c r="AJ3282" s="31">
        <f t="shared" si="856"/>
        <v>0.11589944498857328</v>
      </c>
      <c r="AK3282" s="30" t="str">
        <f>IF(W3282="si",($S3282*'COSTOS DE CREDITOS'!$C$27)/DATA!$G3282,"")</f>
        <v/>
      </c>
      <c r="AL3282" s="90" t="str">
        <f>IF(W3282="si",'COSTOS DE CREDITOS'!$C$35,"")</f>
        <v/>
      </c>
      <c r="AM3282" s="30" t="str">
        <f t="shared" si="848"/>
        <v/>
      </c>
      <c r="AN3282" s="30" t="str">
        <f t="shared" si="849"/>
        <v/>
      </c>
      <c r="AO3282" s="30">
        <f t="shared" si="850"/>
        <v>0</v>
      </c>
      <c r="AP3282" s="30">
        <f t="shared" si="851"/>
        <v>0</v>
      </c>
      <c r="AQ3282" s="19" t="str">
        <f t="shared" si="852"/>
        <v/>
      </c>
    </row>
    <row r="3283" spans="1:43" x14ac:dyDescent="0.2">
      <c r="A3283" s="23" t="s">
        <v>5665</v>
      </c>
      <c r="B3283" s="6" t="s">
        <v>5675</v>
      </c>
      <c r="C3283" s="6" t="s">
        <v>5667</v>
      </c>
      <c r="D3283" s="4">
        <v>177762</v>
      </c>
      <c r="E3283" s="4">
        <v>178795</v>
      </c>
      <c r="F3283" s="5" t="s">
        <v>4090</v>
      </c>
      <c r="G3283" s="2">
        <v>5</v>
      </c>
      <c r="H3283" s="4">
        <v>178797</v>
      </c>
      <c r="I3283" s="5" t="s">
        <v>4092</v>
      </c>
      <c r="J3283" s="15">
        <v>45338</v>
      </c>
      <c r="K3283" s="24">
        <v>1341101233</v>
      </c>
      <c r="L3283" s="15">
        <v>45350</v>
      </c>
      <c r="M3283" s="15">
        <v>45351</v>
      </c>
      <c r="N3283" s="26">
        <v>1</v>
      </c>
      <c r="O3283" s="26" t="e">
        <f>VLOOKUP(D3283,quash!A$2:$I$7791,9,FALSE)</f>
        <v>#N/A</v>
      </c>
      <c r="P3283" s="7">
        <v>10000</v>
      </c>
      <c r="Q3283" s="26">
        <v>115</v>
      </c>
      <c r="R3283" s="19">
        <v>3.97705569269148E-2</v>
      </c>
      <c r="S3283" s="26">
        <v>16</v>
      </c>
      <c r="T3283" s="8">
        <v>5000</v>
      </c>
      <c r="U3283" s="4">
        <v>142</v>
      </c>
      <c r="V3283" s="10">
        <v>1262.2</v>
      </c>
      <c r="W3283" s="14" t="s">
        <v>5282</v>
      </c>
      <c r="X3283" s="18"/>
      <c r="Y3283" s="9"/>
      <c r="Z3283" s="19"/>
      <c r="AA3283" s="19"/>
      <c r="AB3283" s="30">
        <f t="shared" si="846"/>
        <v>847000</v>
      </c>
      <c r="AC3283" s="30">
        <f t="shared" si="844"/>
        <v>5.9031877213695395E-3</v>
      </c>
      <c r="AD3283" s="31">
        <f t="shared" si="845"/>
        <v>0.67886658795749699</v>
      </c>
      <c r="AE3283" s="31">
        <f t="shared" si="853"/>
        <v>0.83825265643447455</v>
      </c>
      <c r="AG3283" s="30">
        <f t="shared" si="847"/>
        <v>6126000</v>
      </c>
      <c r="AH3283" s="30">
        <f t="shared" si="854"/>
        <v>8.1619327456741752E-4</v>
      </c>
      <c r="AI3283" s="31">
        <f t="shared" si="855"/>
        <v>9.3862226575253019E-2</v>
      </c>
      <c r="AJ3283" s="31">
        <f t="shared" si="856"/>
        <v>0.11589944498857328</v>
      </c>
      <c r="AK3283" s="30" t="str">
        <f>IF(W3283="si",($S3283*'COSTOS DE CREDITOS'!$C$27)/DATA!$G3283,"")</f>
        <v/>
      </c>
      <c r="AL3283" s="90" t="str">
        <f>IF(W3283="si",'COSTOS DE CREDITOS'!$C$35,"")</f>
        <v/>
      </c>
      <c r="AM3283" s="30" t="str">
        <f t="shared" si="848"/>
        <v/>
      </c>
      <c r="AN3283" s="30" t="str">
        <f t="shared" si="849"/>
        <v/>
      </c>
      <c r="AO3283" s="30">
        <f t="shared" si="850"/>
        <v>0</v>
      </c>
      <c r="AP3283" s="30">
        <f t="shared" si="851"/>
        <v>0</v>
      </c>
      <c r="AQ3283" s="19" t="str">
        <f t="shared" si="852"/>
        <v/>
      </c>
    </row>
    <row r="3284" spans="1:43" x14ac:dyDescent="0.2">
      <c r="A3284" s="23" t="s">
        <v>5665</v>
      </c>
      <c r="B3284" s="6" t="s">
        <v>5675</v>
      </c>
      <c r="C3284" s="6" t="s">
        <v>5667</v>
      </c>
      <c r="D3284" s="4">
        <v>177850</v>
      </c>
      <c r="E3284" s="4">
        <v>178795</v>
      </c>
      <c r="F3284" s="5" t="s">
        <v>4090</v>
      </c>
      <c r="G3284" s="2">
        <v>5</v>
      </c>
      <c r="H3284" s="4">
        <v>178798</v>
      </c>
      <c r="I3284" s="5" t="s">
        <v>4093</v>
      </c>
      <c r="J3284" s="15">
        <v>45338</v>
      </c>
      <c r="K3284" s="24">
        <v>1341149074</v>
      </c>
      <c r="L3284" s="15">
        <v>45350</v>
      </c>
      <c r="M3284" s="15">
        <v>45351</v>
      </c>
      <c r="N3284" s="26">
        <v>1</v>
      </c>
      <c r="O3284" s="26" t="e">
        <f>VLOOKUP(D3284,quash!A$2:$I$7791,9,FALSE)</f>
        <v>#N/A</v>
      </c>
      <c r="P3284" s="7">
        <v>10000</v>
      </c>
      <c r="Q3284" s="26">
        <v>132</v>
      </c>
      <c r="R3284" s="19">
        <v>5.8283715876113903E-2</v>
      </c>
      <c r="S3284" s="26">
        <v>16</v>
      </c>
      <c r="T3284" s="8">
        <v>5000</v>
      </c>
      <c r="U3284" s="4">
        <v>142</v>
      </c>
      <c r="V3284" s="10">
        <v>1262.2</v>
      </c>
      <c r="W3284" s="14" t="s">
        <v>5282</v>
      </c>
      <c r="X3284" s="18"/>
      <c r="Y3284" s="9"/>
      <c r="Z3284" s="19"/>
      <c r="AA3284" s="19"/>
      <c r="AB3284" s="30">
        <f t="shared" si="846"/>
        <v>847000</v>
      </c>
      <c r="AC3284" s="30">
        <f t="shared" si="844"/>
        <v>5.9031877213695395E-3</v>
      </c>
      <c r="AD3284" s="31">
        <f t="shared" si="845"/>
        <v>0.77922077922077926</v>
      </c>
      <c r="AE3284" s="31">
        <f t="shared" si="853"/>
        <v>0.83825265643447455</v>
      </c>
      <c r="AG3284" s="30">
        <f t="shared" si="847"/>
        <v>6126000</v>
      </c>
      <c r="AH3284" s="30">
        <f t="shared" si="854"/>
        <v>8.1619327456741752E-4</v>
      </c>
      <c r="AI3284" s="31">
        <f t="shared" si="855"/>
        <v>0.10773751224289911</v>
      </c>
      <c r="AJ3284" s="31">
        <f t="shared" si="856"/>
        <v>0.11589944498857328</v>
      </c>
      <c r="AK3284" s="30" t="str">
        <f>IF(W3284="si",($S3284*'COSTOS DE CREDITOS'!$C$27)/DATA!$G3284,"")</f>
        <v/>
      </c>
      <c r="AL3284" s="90" t="str">
        <f>IF(W3284="si",'COSTOS DE CREDITOS'!$C$35,"")</f>
        <v/>
      </c>
      <c r="AM3284" s="30" t="str">
        <f t="shared" si="848"/>
        <v/>
      </c>
      <c r="AN3284" s="30" t="str">
        <f t="shared" si="849"/>
        <v/>
      </c>
      <c r="AO3284" s="30">
        <f t="shared" si="850"/>
        <v>0</v>
      </c>
      <c r="AP3284" s="30">
        <f t="shared" si="851"/>
        <v>0</v>
      </c>
      <c r="AQ3284" s="19" t="str">
        <f t="shared" si="852"/>
        <v/>
      </c>
    </row>
    <row r="3285" spans="1:43" x14ac:dyDescent="0.2">
      <c r="A3285" s="23" t="s">
        <v>5665</v>
      </c>
      <c r="B3285" s="6" t="s">
        <v>5675</v>
      </c>
      <c r="C3285" s="6" t="s">
        <v>5667</v>
      </c>
      <c r="D3285" s="4">
        <v>177759</v>
      </c>
      <c r="E3285" s="4">
        <v>178795</v>
      </c>
      <c r="F3285" s="5" t="s">
        <v>4090</v>
      </c>
      <c r="G3285" s="2">
        <v>5</v>
      </c>
      <c r="H3285" s="4">
        <v>178799</v>
      </c>
      <c r="I3285" s="5" t="s">
        <v>4094</v>
      </c>
      <c r="J3285" s="15">
        <v>45338</v>
      </c>
      <c r="K3285" s="24">
        <v>1340671874</v>
      </c>
      <c r="L3285" s="15">
        <v>45350</v>
      </c>
      <c r="M3285" s="15">
        <v>45351</v>
      </c>
      <c r="N3285" s="26">
        <v>1</v>
      </c>
      <c r="O3285" s="26" t="e">
        <f>VLOOKUP(D3285,quash!A$2:$I$7791,9,FALSE)</f>
        <v>#N/A</v>
      </c>
      <c r="P3285" s="7">
        <v>10000</v>
      </c>
      <c r="Q3285" s="26">
        <v>132</v>
      </c>
      <c r="R3285" s="19">
        <v>5.8283715876113903E-2</v>
      </c>
      <c r="S3285" s="26">
        <v>16</v>
      </c>
      <c r="T3285" s="8">
        <v>5000</v>
      </c>
      <c r="U3285" s="4">
        <v>142</v>
      </c>
      <c r="V3285" s="10">
        <v>1262.2</v>
      </c>
      <c r="W3285" s="14" t="s">
        <v>5282</v>
      </c>
      <c r="X3285" s="18"/>
      <c r="Y3285" s="9"/>
      <c r="Z3285" s="19"/>
      <c r="AA3285" s="19"/>
      <c r="AB3285" s="30">
        <f t="shared" si="846"/>
        <v>847000</v>
      </c>
      <c r="AC3285" s="30">
        <f t="shared" si="844"/>
        <v>5.9031877213695395E-3</v>
      </c>
      <c r="AD3285" s="31">
        <f t="shared" si="845"/>
        <v>0.77922077922077926</v>
      </c>
      <c r="AE3285" s="31">
        <f t="shared" si="853"/>
        <v>0.83825265643447455</v>
      </c>
      <c r="AG3285" s="30">
        <f t="shared" si="847"/>
        <v>6126000</v>
      </c>
      <c r="AH3285" s="30">
        <f t="shared" si="854"/>
        <v>8.1619327456741752E-4</v>
      </c>
      <c r="AI3285" s="31">
        <f t="shared" si="855"/>
        <v>0.10773751224289911</v>
      </c>
      <c r="AJ3285" s="31">
        <f t="shared" si="856"/>
        <v>0.11589944498857328</v>
      </c>
      <c r="AK3285" s="30" t="str">
        <f>IF(W3285="si",($S3285*'COSTOS DE CREDITOS'!$C$27)/DATA!$G3285,"")</f>
        <v/>
      </c>
      <c r="AL3285" s="90" t="str">
        <f>IF(W3285="si",'COSTOS DE CREDITOS'!$C$35,"")</f>
        <v/>
      </c>
      <c r="AM3285" s="30" t="str">
        <f t="shared" si="848"/>
        <v/>
      </c>
      <c r="AN3285" s="30" t="str">
        <f t="shared" si="849"/>
        <v/>
      </c>
      <c r="AO3285" s="30">
        <f t="shared" si="850"/>
        <v>0</v>
      </c>
      <c r="AP3285" s="30">
        <f t="shared" si="851"/>
        <v>0</v>
      </c>
      <c r="AQ3285" s="19" t="str">
        <f t="shared" si="852"/>
        <v/>
      </c>
    </row>
    <row r="3286" spans="1:43" x14ac:dyDescent="0.2">
      <c r="A3286" s="23" t="s">
        <v>5665</v>
      </c>
      <c r="B3286" s="6" t="s">
        <v>5675</v>
      </c>
      <c r="C3286" s="6" t="s">
        <v>5667</v>
      </c>
      <c r="D3286" s="4">
        <v>177847</v>
      </c>
      <c r="E3286" s="4">
        <v>178795</v>
      </c>
      <c r="F3286" s="5" t="s">
        <v>4090</v>
      </c>
      <c r="G3286" s="2">
        <v>5</v>
      </c>
      <c r="H3286" s="4">
        <v>178800</v>
      </c>
      <c r="I3286" s="5" t="s">
        <v>4095</v>
      </c>
      <c r="J3286" s="15">
        <v>45338</v>
      </c>
      <c r="K3286" s="24">
        <v>1341141558</v>
      </c>
      <c r="L3286" s="15">
        <v>45350</v>
      </c>
      <c r="M3286" s="15">
        <v>45351</v>
      </c>
      <c r="N3286" s="26">
        <v>1</v>
      </c>
      <c r="O3286" s="26" t="e">
        <f>VLOOKUP(D3286,quash!A$2:$I$7791,9,FALSE)</f>
        <v>#N/A</v>
      </c>
      <c r="P3286" s="7">
        <v>10000</v>
      </c>
      <c r="Q3286" s="26">
        <v>132</v>
      </c>
      <c r="R3286" s="19">
        <v>5.8283715876113903E-2</v>
      </c>
      <c r="S3286" s="26">
        <v>16</v>
      </c>
      <c r="T3286" s="8">
        <v>5000</v>
      </c>
      <c r="U3286" s="4">
        <v>142</v>
      </c>
      <c r="V3286" s="10">
        <v>1262.2</v>
      </c>
      <c r="W3286" s="14" t="s">
        <v>5282</v>
      </c>
      <c r="X3286" s="18"/>
      <c r="Y3286" s="9"/>
      <c r="Z3286" s="19"/>
      <c r="AA3286" s="19"/>
      <c r="AB3286" s="30">
        <f t="shared" si="846"/>
        <v>847000</v>
      </c>
      <c r="AC3286" s="30">
        <f t="shared" si="844"/>
        <v>5.9031877213695395E-3</v>
      </c>
      <c r="AD3286" s="31">
        <f t="shared" si="845"/>
        <v>0.77922077922077926</v>
      </c>
      <c r="AE3286" s="31">
        <f t="shared" si="853"/>
        <v>0.83825265643447455</v>
      </c>
      <c r="AG3286" s="30">
        <f t="shared" si="847"/>
        <v>6126000</v>
      </c>
      <c r="AH3286" s="30">
        <f t="shared" si="854"/>
        <v>8.1619327456741752E-4</v>
      </c>
      <c r="AI3286" s="31">
        <f t="shared" si="855"/>
        <v>0.10773751224289911</v>
      </c>
      <c r="AJ3286" s="31">
        <f t="shared" si="856"/>
        <v>0.11589944498857328</v>
      </c>
      <c r="AK3286" s="30" t="str">
        <f>IF(W3286="si",($S3286*'COSTOS DE CREDITOS'!$C$27)/DATA!$G3286,"")</f>
        <v/>
      </c>
      <c r="AL3286" s="90" t="str">
        <f>IF(W3286="si",'COSTOS DE CREDITOS'!$C$35,"")</f>
        <v/>
      </c>
      <c r="AM3286" s="30" t="str">
        <f t="shared" si="848"/>
        <v/>
      </c>
      <c r="AN3286" s="30" t="str">
        <f t="shared" si="849"/>
        <v/>
      </c>
      <c r="AO3286" s="30">
        <f t="shared" si="850"/>
        <v>0</v>
      </c>
      <c r="AP3286" s="30">
        <f t="shared" si="851"/>
        <v>0</v>
      </c>
      <c r="AQ3286" s="19" t="str">
        <f t="shared" si="852"/>
        <v/>
      </c>
    </row>
    <row r="3287" spans="1:43" x14ac:dyDescent="0.2">
      <c r="A3287" s="23" t="s">
        <v>5665</v>
      </c>
      <c r="B3287" s="6" t="s">
        <v>5676</v>
      </c>
      <c r="C3287" s="6" t="s">
        <v>5670</v>
      </c>
      <c r="D3287" s="4">
        <v>178219</v>
      </c>
      <c r="E3287" s="4">
        <v>178862</v>
      </c>
      <c r="F3287" s="5" t="s">
        <v>4088</v>
      </c>
      <c r="G3287" s="2">
        <v>5</v>
      </c>
      <c r="H3287" s="4">
        <v>178863</v>
      </c>
      <c r="I3287" s="5" t="s">
        <v>4096</v>
      </c>
      <c r="J3287" s="15">
        <v>45343</v>
      </c>
      <c r="K3287" s="24">
        <v>1344039488</v>
      </c>
      <c r="L3287" s="15">
        <v>45350</v>
      </c>
      <c r="M3287" s="15">
        <v>45351</v>
      </c>
      <c r="N3287" s="26">
        <v>1</v>
      </c>
      <c r="O3287" s="26" t="e">
        <f>VLOOKUP(D3287,quash!A$2:$I$7791,9,FALSE)</f>
        <v>#N/A</v>
      </c>
      <c r="P3287" s="7">
        <v>9000</v>
      </c>
      <c r="Q3287" s="26">
        <v>146</v>
      </c>
      <c r="R3287" s="19">
        <v>0.11226939921536</v>
      </c>
      <c r="S3287" s="26">
        <v>16</v>
      </c>
      <c r="T3287" s="8">
        <v>7000</v>
      </c>
      <c r="U3287" s="4">
        <v>142</v>
      </c>
      <c r="V3287" s="10">
        <v>1758.65</v>
      </c>
      <c r="W3287" s="14" t="s">
        <v>5282</v>
      </c>
      <c r="X3287" s="18"/>
      <c r="Y3287" s="9"/>
      <c r="Z3287" s="19"/>
      <c r="AA3287" s="19"/>
      <c r="AB3287" s="30">
        <f t="shared" si="846"/>
        <v>847000</v>
      </c>
      <c r="AC3287" s="30">
        <f t="shared" si="844"/>
        <v>8.2644628099173556E-3</v>
      </c>
      <c r="AD3287" s="31">
        <f t="shared" si="845"/>
        <v>1.2066115702479339</v>
      </c>
      <c r="AE3287" s="31">
        <f t="shared" si="853"/>
        <v>1.1735537190082646</v>
      </c>
      <c r="AG3287" s="30">
        <f t="shared" si="847"/>
        <v>6126000</v>
      </c>
      <c r="AH3287" s="30">
        <f t="shared" si="854"/>
        <v>1.1426705843943846E-3</v>
      </c>
      <c r="AI3287" s="31">
        <f t="shared" si="855"/>
        <v>0.16682990532158015</v>
      </c>
      <c r="AJ3287" s="31">
        <f t="shared" si="856"/>
        <v>0.16225922298400261</v>
      </c>
      <c r="AK3287" s="30" t="str">
        <f>IF(W3287="si",($S3287*'COSTOS DE CREDITOS'!$C$27)/DATA!$G3287,"")</f>
        <v/>
      </c>
      <c r="AL3287" s="90" t="str">
        <f>IF(W3287="si",'COSTOS DE CREDITOS'!$C$35,"")</f>
        <v/>
      </c>
      <c r="AM3287" s="30" t="str">
        <f t="shared" si="848"/>
        <v/>
      </c>
      <c r="AN3287" s="30" t="str">
        <f t="shared" si="849"/>
        <v/>
      </c>
      <c r="AO3287" s="30">
        <f t="shared" si="850"/>
        <v>0</v>
      </c>
      <c r="AP3287" s="30">
        <f t="shared" si="851"/>
        <v>0</v>
      </c>
      <c r="AQ3287" s="19" t="str">
        <f t="shared" si="852"/>
        <v/>
      </c>
    </row>
    <row r="3288" spans="1:43" x14ac:dyDescent="0.2">
      <c r="A3288" s="23" t="s">
        <v>5665</v>
      </c>
      <c r="B3288" s="6" t="s">
        <v>5676</v>
      </c>
      <c r="C3288" s="6" t="s">
        <v>5670</v>
      </c>
      <c r="D3288" s="4">
        <v>178213</v>
      </c>
      <c r="E3288" s="4">
        <v>178862</v>
      </c>
      <c r="F3288" s="5" t="s">
        <v>4088</v>
      </c>
      <c r="G3288" s="2">
        <v>5</v>
      </c>
      <c r="H3288" s="4">
        <v>178864</v>
      </c>
      <c r="I3288" s="5" t="s">
        <v>4097</v>
      </c>
      <c r="J3288" s="15">
        <v>45343</v>
      </c>
      <c r="K3288" s="24">
        <v>1344032099</v>
      </c>
      <c r="L3288" s="15">
        <v>45350</v>
      </c>
      <c r="M3288" s="15">
        <v>45351</v>
      </c>
      <c r="N3288" s="26">
        <v>1</v>
      </c>
      <c r="O3288" s="26" t="e">
        <f>VLOOKUP(D3288,quash!A$2:$I$7791,9,FALSE)</f>
        <v>#N/A</v>
      </c>
      <c r="P3288" s="7">
        <v>10000</v>
      </c>
      <c r="Q3288" s="26">
        <v>147</v>
      </c>
      <c r="R3288" s="19">
        <v>7.9000519063170294E-2</v>
      </c>
      <c r="S3288" s="26">
        <v>16</v>
      </c>
      <c r="T3288" s="8">
        <v>7000</v>
      </c>
      <c r="U3288" s="4">
        <v>142</v>
      </c>
      <c r="V3288" s="10">
        <v>1758.65</v>
      </c>
      <c r="W3288" s="14" t="s">
        <v>5282</v>
      </c>
      <c r="X3288" s="18"/>
      <c r="Y3288" s="9"/>
      <c r="Z3288" s="19"/>
      <c r="AA3288" s="19"/>
      <c r="AB3288" s="30">
        <f t="shared" si="846"/>
        <v>847000</v>
      </c>
      <c r="AC3288" s="30">
        <f t="shared" si="844"/>
        <v>8.2644628099173556E-3</v>
      </c>
      <c r="AD3288" s="31">
        <f t="shared" si="845"/>
        <v>1.2148760330578512</v>
      </c>
      <c r="AE3288" s="31">
        <f t="shared" si="853"/>
        <v>1.1735537190082646</v>
      </c>
      <c r="AG3288" s="30">
        <f t="shared" si="847"/>
        <v>6126000</v>
      </c>
      <c r="AH3288" s="30">
        <f t="shared" si="854"/>
        <v>1.1426705843943846E-3</v>
      </c>
      <c r="AI3288" s="31">
        <f t="shared" si="855"/>
        <v>0.16797257590597453</v>
      </c>
      <c r="AJ3288" s="31">
        <f t="shared" si="856"/>
        <v>0.16225922298400261</v>
      </c>
      <c r="AK3288" s="30" t="str">
        <f>IF(W3288="si",($S3288*'COSTOS DE CREDITOS'!$C$27)/DATA!$G3288,"")</f>
        <v/>
      </c>
      <c r="AL3288" s="90" t="str">
        <f>IF(W3288="si",'COSTOS DE CREDITOS'!$C$35,"")</f>
        <v/>
      </c>
      <c r="AM3288" s="30" t="str">
        <f t="shared" si="848"/>
        <v/>
      </c>
      <c r="AN3288" s="30" t="str">
        <f t="shared" si="849"/>
        <v/>
      </c>
      <c r="AO3288" s="30">
        <f t="shared" si="850"/>
        <v>0</v>
      </c>
      <c r="AP3288" s="30">
        <f t="shared" si="851"/>
        <v>0</v>
      </c>
      <c r="AQ3288" s="19" t="str">
        <f t="shared" si="852"/>
        <v/>
      </c>
    </row>
    <row r="3289" spans="1:43" x14ac:dyDescent="0.2">
      <c r="A3289" s="23" t="s">
        <v>5665</v>
      </c>
      <c r="B3289" s="6" t="s">
        <v>5676</v>
      </c>
      <c r="C3289" s="6" t="s">
        <v>5670</v>
      </c>
      <c r="D3289" s="4">
        <v>178236</v>
      </c>
      <c r="E3289" s="4">
        <v>178862</v>
      </c>
      <c r="F3289" s="5" t="s">
        <v>4088</v>
      </c>
      <c r="G3289" s="2">
        <v>5</v>
      </c>
      <c r="H3289" s="4">
        <v>178868</v>
      </c>
      <c r="I3289" s="5" t="s">
        <v>4098</v>
      </c>
      <c r="J3289" s="15">
        <v>45343</v>
      </c>
      <c r="K3289" s="24">
        <v>1344136632</v>
      </c>
      <c r="L3289" s="15">
        <v>45350</v>
      </c>
      <c r="M3289" s="15">
        <v>45351</v>
      </c>
      <c r="N3289" s="26">
        <v>1</v>
      </c>
      <c r="O3289" s="26" t="e">
        <f>VLOOKUP(D3289,quash!A$2:$I$7791,9,FALSE)</f>
        <v>#N/A</v>
      </c>
      <c r="P3289" s="7">
        <v>5000</v>
      </c>
      <c r="Q3289" s="26">
        <v>147</v>
      </c>
      <c r="R3289" s="19">
        <v>5.8283715876113994E-2</v>
      </c>
      <c r="S3289" s="26">
        <v>16</v>
      </c>
      <c r="T3289" s="8">
        <v>7000</v>
      </c>
      <c r="U3289" s="4">
        <v>142</v>
      </c>
      <c r="V3289" s="10">
        <v>1758.65</v>
      </c>
      <c r="W3289" s="14" t="s">
        <v>5282</v>
      </c>
      <c r="X3289" s="18"/>
      <c r="Y3289" s="9"/>
      <c r="Z3289" s="19"/>
      <c r="AA3289" s="19"/>
      <c r="AB3289" s="30">
        <f t="shared" si="846"/>
        <v>847000</v>
      </c>
      <c r="AC3289" s="30">
        <f t="shared" si="844"/>
        <v>8.2644628099173556E-3</v>
      </c>
      <c r="AD3289" s="31">
        <f t="shared" si="845"/>
        <v>1.2148760330578512</v>
      </c>
      <c r="AE3289" s="31">
        <f t="shared" si="853"/>
        <v>1.1735537190082646</v>
      </c>
      <c r="AG3289" s="30">
        <f t="shared" si="847"/>
        <v>6126000</v>
      </c>
      <c r="AH3289" s="30">
        <f t="shared" si="854"/>
        <v>1.1426705843943846E-3</v>
      </c>
      <c r="AI3289" s="31">
        <f t="shared" si="855"/>
        <v>0.16797257590597453</v>
      </c>
      <c r="AJ3289" s="31">
        <f t="shared" si="856"/>
        <v>0.16225922298400261</v>
      </c>
      <c r="AK3289" s="30" t="str">
        <f>IF(W3289="si",($S3289*'COSTOS DE CREDITOS'!$C$27)/DATA!$G3289,"")</f>
        <v/>
      </c>
      <c r="AL3289" s="90" t="str">
        <f>IF(W3289="si",'COSTOS DE CREDITOS'!$C$35,"")</f>
        <v/>
      </c>
      <c r="AM3289" s="30" t="str">
        <f t="shared" si="848"/>
        <v/>
      </c>
      <c r="AN3289" s="30" t="str">
        <f t="shared" si="849"/>
        <v/>
      </c>
      <c r="AO3289" s="30">
        <f t="shared" si="850"/>
        <v>0</v>
      </c>
      <c r="AP3289" s="30">
        <f t="shared" si="851"/>
        <v>0</v>
      </c>
      <c r="AQ3289" s="19" t="str">
        <f t="shared" si="852"/>
        <v/>
      </c>
    </row>
    <row r="3290" spans="1:43" x14ac:dyDescent="0.2">
      <c r="A3290" s="23" t="s">
        <v>5665</v>
      </c>
      <c r="B3290" s="6" t="s">
        <v>5676</v>
      </c>
      <c r="C3290" s="6" t="s">
        <v>5670</v>
      </c>
      <c r="D3290" s="4">
        <v>178339</v>
      </c>
      <c r="E3290" s="4">
        <v>178862</v>
      </c>
      <c r="F3290" s="5" t="s">
        <v>4088</v>
      </c>
      <c r="G3290" s="2">
        <v>5</v>
      </c>
      <c r="H3290" s="4">
        <v>178873</v>
      </c>
      <c r="I3290" s="5" t="s">
        <v>4099</v>
      </c>
      <c r="J3290" s="15">
        <v>45344</v>
      </c>
      <c r="K3290" s="24">
        <v>1344624098</v>
      </c>
      <c r="L3290" s="15">
        <v>45350</v>
      </c>
      <c r="M3290" s="15">
        <v>45351</v>
      </c>
      <c r="N3290" s="26">
        <v>1</v>
      </c>
      <c r="O3290" s="26" t="e">
        <f>VLOOKUP(D3290,quash!A$2:$I$7791,9,FALSE)</f>
        <v>#N/A</v>
      </c>
      <c r="P3290" s="7">
        <v>8000</v>
      </c>
      <c r="Q3290" s="26">
        <v>138</v>
      </c>
      <c r="R3290" s="19">
        <v>3.9770556926914676E-2</v>
      </c>
      <c r="S3290" s="26">
        <v>16</v>
      </c>
      <c r="T3290" s="8">
        <v>7000</v>
      </c>
      <c r="U3290" s="4">
        <v>142</v>
      </c>
      <c r="V3290" s="10">
        <v>1758.65</v>
      </c>
      <c r="W3290" s="14" t="s">
        <v>5282</v>
      </c>
      <c r="X3290" s="18"/>
      <c r="Y3290" s="9"/>
      <c r="Z3290" s="19"/>
      <c r="AA3290" s="19"/>
      <c r="AB3290" s="30">
        <f t="shared" si="846"/>
        <v>847000</v>
      </c>
      <c r="AC3290" s="30">
        <f t="shared" si="844"/>
        <v>8.2644628099173556E-3</v>
      </c>
      <c r="AD3290" s="31">
        <f t="shared" si="845"/>
        <v>1.140495867768595</v>
      </c>
      <c r="AE3290" s="31">
        <f t="shared" si="853"/>
        <v>1.1735537190082646</v>
      </c>
      <c r="AG3290" s="30">
        <f t="shared" si="847"/>
        <v>6126000</v>
      </c>
      <c r="AH3290" s="30">
        <f t="shared" si="854"/>
        <v>1.1426705843943846E-3</v>
      </c>
      <c r="AI3290" s="31">
        <f t="shared" si="855"/>
        <v>0.15768854064642507</v>
      </c>
      <c r="AJ3290" s="31">
        <f t="shared" si="856"/>
        <v>0.16225922298400261</v>
      </c>
      <c r="AK3290" s="30" t="str">
        <f>IF(W3290="si",($S3290*'COSTOS DE CREDITOS'!$C$27)/DATA!$G3290,"")</f>
        <v/>
      </c>
      <c r="AL3290" s="90" t="str">
        <f>IF(W3290="si",'COSTOS DE CREDITOS'!$C$35,"")</f>
        <v/>
      </c>
      <c r="AM3290" s="30" t="str">
        <f t="shared" si="848"/>
        <v/>
      </c>
      <c r="AN3290" s="30" t="str">
        <f t="shared" si="849"/>
        <v/>
      </c>
      <c r="AO3290" s="30">
        <f t="shared" si="850"/>
        <v>0</v>
      </c>
      <c r="AP3290" s="30">
        <f t="shared" si="851"/>
        <v>0</v>
      </c>
      <c r="AQ3290" s="19" t="str">
        <f t="shared" si="852"/>
        <v/>
      </c>
    </row>
    <row r="3291" spans="1:43" x14ac:dyDescent="0.2">
      <c r="A3291" s="23" t="s">
        <v>5665</v>
      </c>
      <c r="B3291" s="6" t="s">
        <v>5671</v>
      </c>
      <c r="C3291" s="6" t="s">
        <v>5670</v>
      </c>
      <c r="D3291" s="4">
        <v>178329</v>
      </c>
      <c r="E3291" s="4">
        <v>178819</v>
      </c>
      <c r="F3291" s="5" t="s">
        <v>4100</v>
      </c>
      <c r="G3291" s="2">
        <v>5</v>
      </c>
      <c r="H3291" s="4">
        <v>178820</v>
      </c>
      <c r="I3291" s="5" t="s">
        <v>4101</v>
      </c>
      <c r="J3291" s="15">
        <v>45343</v>
      </c>
      <c r="K3291" s="24">
        <v>1344390048</v>
      </c>
      <c r="L3291" s="15">
        <v>45350</v>
      </c>
      <c r="M3291" s="15">
        <v>45351</v>
      </c>
      <c r="N3291" s="26">
        <v>1</v>
      </c>
      <c r="O3291" s="26">
        <f>VLOOKUP(D3291,quash!A$2:$I$7791,9,FALSE)</f>
        <v>1</v>
      </c>
      <c r="P3291" s="7">
        <v>5000</v>
      </c>
      <c r="Q3291" s="26">
        <v>147</v>
      </c>
      <c r="R3291" s="19">
        <v>0.11226939921536</v>
      </c>
      <c r="S3291" s="26">
        <v>16</v>
      </c>
      <c r="T3291" s="8">
        <v>8000</v>
      </c>
      <c r="U3291" s="4">
        <v>142</v>
      </c>
      <c r="V3291" s="10">
        <v>2013.74</v>
      </c>
      <c r="W3291" s="14" t="s">
        <v>5282</v>
      </c>
      <c r="X3291" s="18"/>
      <c r="Y3291" s="9"/>
      <c r="Z3291" s="19"/>
      <c r="AA3291" s="19"/>
      <c r="AB3291" s="30">
        <f t="shared" si="846"/>
        <v>280000</v>
      </c>
      <c r="AC3291" s="30">
        <f t="shared" si="844"/>
        <v>2.8571428571428571E-2</v>
      </c>
      <c r="AD3291" s="31">
        <f t="shared" si="845"/>
        <v>4.2</v>
      </c>
      <c r="AE3291" s="31">
        <f t="shared" si="853"/>
        <v>4.0571428571428569</v>
      </c>
      <c r="AG3291" s="30">
        <f t="shared" si="847"/>
        <v>2427000</v>
      </c>
      <c r="AH3291" s="30">
        <f t="shared" si="854"/>
        <v>3.296250515039143E-3</v>
      </c>
      <c r="AI3291" s="31">
        <f t="shared" si="855"/>
        <v>0.48454882571075403</v>
      </c>
      <c r="AJ3291" s="31">
        <f t="shared" si="856"/>
        <v>0.4680675731355583</v>
      </c>
      <c r="AK3291" s="30" t="str">
        <f>IF(W3291="si",($S3291*'COSTOS DE CREDITOS'!$C$27)/DATA!$G3291,"")</f>
        <v/>
      </c>
      <c r="AL3291" s="90" t="str">
        <f>IF(W3291="si",'COSTOS DE CREDITOS'!$C$35,"")</f>
        <v/>
      </c>
      <c r="AM3291" s="30" t="str">
        <f t="shared" si="848"/>
        <v/>
      </c>
      <c r="AN3291" s="30" t="str">
        <f t="shared" si="849"/>
        <v/>
      </c>
      <c r="AO3291" s="30">
        <f t="shared" si="850"/>
        <v>0</v>
      </c>
      <c r="AP3291" s="30">
        <f t="shared" si="851"/>
        <v>0</v>
      </c>
      <c r="AQ3291" s="19" t="str">
        <f t="shared" si="852"/>
        <v/>
      </c>
    </row>
    <row r="3292" spans="1:43" x14ac:dyDescent="0.2">
      <c r="A3292" s="23" t="s">
        <v>5665</v>
      </c>
      <c r="B3292" s="6" t="s">
        <v>5671</v>
      </c>
      <c r="C3292" s="6" t="s">
        <v>5670</v>
      </c>
      <c r="D3292" s="4">
        <v>178320</v>
      </c>
      <c r="E3292" s="4">
        <v>178819</v>
      </c>
      <c r="F3292" s="5" t="s">
        <v>4100</v>
      </c>
      <c r="G3292" s="2">
        <v>5</v>
      </c>
      <c r="H3292" s="4">
        <v>178821</v>
      </c>
      <c r="I3292" s="5" t="s">
        <v>4102</v>
      </c>
      <c r="J3292" s="15">
        <v>45348</v>
      </c>
      <c r="K3292" s="24">
        <v>1344384949</v>
      </c>
      <c r="L3292" s="15">
        <v>45350</v>
      </c>
      <c r="M3292" s="15">
        <v>45351</v>
      </c>
      <c r="N3292" s="26">
        <v>1</v>
      </c>
      <c r="O3292" s="26">
        <f>VLOOKUP(D3292,quash!A$2:$I$7791,9,FALSE)</f>
        <v>2</v>
      </c>
      <c r="P3292" s="7">
        <v>5000</v>
      </c>
      <c r="Q3292" s="26">
        <v>147</v>
      </c>
      <c r="R3292" s="19">
        <v>0.11226939921536</v>
      </c>
      <c r="S3292" s="26">
        <v>16</v>
      </c>
      <c r="T3292" s="8">
        <v>7000</v>
      </c>
      <c r="U3292" s="4">
        <v>142</v>
      </c>
      <c r="V3292" s="10">
        <v>1758.65</v>
      </c>
      <c r="W3292" s="14" t="s">
        <v>5282</v>
      </c>
      <c r="X3292" s="18"/>
      <c r="Y3292" s="9"/>
      <c r="Z3292" s="19"/>
      <c r="AA3292" s="19"/>
      <c r="AB3292" s="30">
        <f t="shared" si="846"/>
        <v>311000</v>
      </c>
      <c r="AC3292" s="30">
        <f t="shared" si="844"/>
        <v>2.2508038585209004E-2</v>
      </c>
      <c r="AD3292" s="31">
        <f t="shared" si="845"/>
        <v>3.3086816720257235</v>
      </c>
      <c r="AE3292" s="31">
        <f t="shared" si="853"/>
        <v>3.1961414790996785</v>
      </c>
      <c r="AG3292" s="30">
        <f t="shared" si="847"/>
        <v>1695000</v>
      </c>
      <c r="AH3292" s="30">
        <f t="shared" si="854"/>
        <v>4.1297935103244837E-3</v>
      </c>
      <c r="AI3292" s="31">
        <f t="shared" si="855"/>
        <v>0.60707964601769915</v>
      </c>
      <c r="AJ3292" s="31">
        <f t="shared" si="856"/>
        <v>0.58643067846607666</v>
      </c>
      <c r="AK3292" s="30" t="str">
        <f>IF(W3292="si",($S3292*'COSTOS DE CREDITOS'!$C$27)/DATA!$G3292,"")</f>
        <v/>
      </c>
      <c r="AL3292" s="90" t="str">
        <f>IF(W3292="si",'COSTOS DE CREDITOS'!$C$35,"")</f>
        <v/>
      </c>
      <c r="AM3292" s="30" t="str">
        <f t="shared" si="848"/>
        <v/>
      </c>
      <c r="AN3292" s="30" t="str">
        <f t="shared" si="849"/>
        <v/>
      </c>
      <c r="AO3292" s="30">
        <f t="shared" si="850"/>
        <v>0</v>
      </c>
      <c r="AP3292" s="30">
        <f t="shared" si="851"/>
        <v>0</v>
      </c>
      <c r="AQ3292" s="19" t="str">
        <f t="shared" si="852"/>
        <v/>
      </c>
    </row>
    <row r="3293" spans="1:43" x14ac:dyDescent="0.2">
      <c r="A3293" s="23" t="s">
        <v>5665</v>
      </c>
      <c r="B3293" s="6" t="s">
        <v>5671</v>
      </c>
      <c r="C3293" s="6" t="s">
        <v>5670</v>
      </c>
      <c r="D3293" s="4">
        <v>177307</v>
      </c>
      <c r="E3293" s="4">
        <v>178819</v>
      </c>
      <c r="F3293" s="5" t="s">
        <v>4100</v>
      </c>
      <c r="G3293" s="2">
        <v>5</v>
      </c>
      <c r="H3293" s="4">
        <v>178822</v>
      </c>
      <c r="I3293" s="5" t="s">
        <v>4103</v>
      </c>
      <c r="J3293" s="15">
        <v>45348</v>
      </c>
      <c r="K3293" s="24">
        <v>1337483900</v>
      </c>
      <c r="L3293" s="15">
        <v>45350</v>
      </c>
      <c r="M3293" s="15">
        <v>45351</v>
      </c>
      <c r="N3293" s="26">
        <v>1</v>
      </c>
      <c r="O3293" s="26">
        <f>VLOOKUP(D3293,quash!A$2:$I$7791,9,FALSE)</f>
        <v>2</v>
      </c>
      <c r="P3293" s="7">
        <v>5000</v>
      </c>
      <c r="Q3293" s="26">
        <v>147</v>
      </c>
      <c r="R3293" s="19">
        <v>0.11226939921536</v>
      </c>
      <c r="S3293" s="26">
        <v>16</v>
      </c>
      <c r="T3293" s="8">
        <v>8000</v>
      </c>
      <c r="U3293" s="4">
        <v>142</v>
      </c>
      <c r="V3293" s="10">
        <v>2013.74</v>
      </c>
      <c r="W3293" s="14" t="s">
        <v>5282</v>
      </c>
      <c r="X3293" s="18"/>
      <c r="Y3293" s="9"/>
      <c r="Z3293" s="19"/>
      <c r="AA3293" s="19"/>
      <c r="AB3293" s="30">
        <f t="shared" si="846"/>
        <v>311000</v>
      </c>
      <c r="AC3293" s="30">
        <f t="shared" ref="AC3293:AC3324" si="857">$T3293/AB3293</f>
        <v>2.5723472668810289E-2</v>
      </c>
      <c r="AD3293" s="31">
        <f t="shared" ref="AD3293:AD3324" si="858">AC3293*$Q3293</f>
        <v>3.7813504823151125</v>
      </c>
      <c r="AE3293" s="31">
        <f t="shared" si="853"/>
        <v>3.652733118971061</v>
      </c>
      <c r="AG3293" s="30">
        <f t="shared" si="847"/>
        <v>1695000</v>
      </c>
      <c r="AH3293" s="30">
        <f t="shared" si="854"/>
        <v>4.71976401179941E-3</v>
      </c>
      <c r="AI3293" s="31">
        <f t="shared" si="855"/>
        <v>0.69380530973451326</v>
      </c>
      <c r="AJ3293" s="31">
        <f t="shared" si="856"/>
        <v>0.67020648967551621</v>
      </c>
      <c r="AK3293" s="30" t="str">
        <f>IF(W3293="si",($S3293*'COSTOS DE CREDITOS'!$C$27)/DATA!$G3293,"")</f>
        <v/>
      </c>
      <c r="AL3293" s="90" t="str">
        <f>IF(W3293="si",'COSTOS DE CREDITOS'!$C$35,"")</f>
        <v/>
      </c>
      <c r="AM3293" s="30" t="str">
        <f t="shared" si="848"/>
        <v/>
      </c>
      <c r="AN3293" s="30" t="str">
        <f t="shared" si="849"/>
        <v/>
      </c>
      <c r="AO3293" s="30">
        <f t="shared" si="850"/>
        <v>0</v>
      </c>
      <c r="AP3293" s="30">
        <f t="shared" si="851"/>
        <v>0</v>
      </c>
      <c r="AQ3293" s="19" t="str">
        <f t="shared" si="852"/>
        <v/>
      </c>
    </row>
    <row r="3294" spans="1:43" x14ac:dyDescent="0.2">
      <c r="A3294" s="23" t="s">
        <v>5665</v>
      </c>
      <c r="B3294" s="6" t="s">
        <v>5671</v>
      </c>
      <c r="C3294" s="6" t="s">
        <v>5670</v>
      </c>
      <c r="D3294" s="4">
        <v>178021</v>
      </c>
      <c r="E3294" s="4">
        <v>178819</v>
      </c>
      <c r="F3294" s="5" t="s">
        <v>4100</v>
      </c>
      <c r="G3294" s="2">
        <v>5</v>
      </c>
      <c r="H3294" s="4">
        <v>178823</v>
      </c>
      <c r="I3294" s="5" t="s">
        <v>4104</v>
      </c>
      <c r="J3294" s="15">
        <v>45341</v>
      </c>
      <c r="K3294" s="24">
        <v>1343064592</v>
      </c>
      <c r="L3294" s="15">
        <v>45350</v>
      </c>
      <c r="M3294" s="15">
        <v>45351</v>
      </c>
      <c r="N3294" s="26">
        <v>1</v>
      </c>
      <c r="O3294" s="26">
        <f>VLOOKUP(D3294,quash!A$2:$I$7791,9,FALSE)</f>
        <v>1</v>
      </c>
      <c r="P3294" s="7">
        <v>9000</v>
      </c>
      <c r="Q3294" s="26">
        <v>146</v>
      </c>
      <c r="R3294" s="19">
        <v>0.11226939921536</v>
      </c>
      <c r="S3294" s="26">
        <v>16</v>
      </c>
      <c r="T3294" s="8">
        <v>6000</v>
      </c>
      <c r="U3294" s="4">
        <v>142</v>
      </c>
      <c r="V3294" s="10">
        <v>1503.37</v>
      </c>
      <c r="W3294" s="14" t="s">
        <v>5282</v>
      </c>
      <c r="X3294" s="18"/>
      <c r="Y3294" s="9"/>
      <c r="Z3294" s="19"/>
      <c r="AA3294" s="19"/>
      <c r="AB3294" s="30">
        <f t="shared" si="846"/>
        <v>280000</v>
      </c>
      <c r="AC3294" s="30">
        <f t="shared" si="857"/>
        <v>2.1428571428571429E-2</v>
      </c>
      <c r="AD3294" s="31">
        <f t="shared" si="858"/>
        <v>3.1285714285714286</v>
      </c>
      <c r="AE3294" s="31">
        <f t="shared" si="853"/>
        <v>3.0428571428571427</v>
      </c>
      <c r="AG3294" s="30">
        <f t="shared" si="847"/>
        <v>2427000</v>
      </c>
      <c r="AH3294" s="30">
        <f t="shared" si="854"/>
        <v>2.472187886279357E-3</v>
      </c>
      <c r="AI3294" s="31">
        <f t="shared" si="855"/>
        <v>0.36093943139678614</v>
      </c>
      <c r="AJ3294" s="31">
        <f t="shared" si="856"/>
        <v>0.35105067985166871</v>
      </c>
      <c r="AK3294" s="30" t="str">
        <f>IF(W3294="si",($S3294*'COSTOS DE CREDITOS'!$C$27)/DATA!$G3294,"")</f>
        <v/>
      </c>
      <c r="AL3294" s="90" t="str">
        <f>IF(W3294="si",'COSTOS DE CREDITOS'!$C$35,"")</f>
        <v/>
      </c>
      <c r="AM3294" s="30" t="str">
        <f t="shared" si="848"/>
        <v/>
      </c>
      <c r="AN3294" s="30" t="str">
        <f t="shared" si="849"/>
        <v/>
      </c>
      <c r="AO3294" s="30">
        <f t="shared" si="850"/>
        <v>0</v>
      </c>
      <c r="AP3294" s="30">
        <f t="shared" si="851"/>
        <v>0</v>
      </c>
      <c r="AQ3294" s="19" t="str">
        <f t="shared" si="852"/>
        <v/>
      </c>
    </row>
    <row r="3295" spans="1:43" x14ac:dyDescent="0.2">
      <c r="A3295" s="23" t="s">
        <v>5665</v>
      </c>
      <c r="B3295" s="6" t="s">
        <v>5671</v>
      </c>
      <c r="C3295" s="6" t="s">
        <v>5670</v>
      </c>
      <c r="D3295" s="4">
        <v>178331</v>
      </c>
      <c r="E3295" s="4">
        <v>178819</v>
      </c>
      <c r="F3295" s="5" t="s">
        <v>4100</v>
      </c>
      <c r="G3295" s="2">
        <v>5</v>
      </c>
      <c r="H3295" s="4">
        <v>178824</v>
      </c>
      <c r="I3295" s="5" t="s">
        <v>4105</v>
      </c>
      <c r="J3295" s="15">
        <v>45348</v>
      </c>
      <c r="K3295" s="24">
        <v>1344386200</v>
      </c>
      <c r="L3295" s="15">
        <v>45350</v>
      </c>
      <c r="M3295" s="15">
        <v>45351</v>
      </c>
      <c r="N3295" s="26">
        <v>1</v>
      </c>
      <c r="O3295" s="26">
        <f>VLOOKUP(D3295,quash!A$2:$I$7791,9,FALSE)</f>
        <v>2</v>
      </c>
      <c r="P3295" s="7">
        <v>5000</v>
      </c>
      <c r="Q3295" s="26">
        <v>147</v>
      </c>
      <c r="R3295" s="19">
        <v>0.11226939921536</v>
      </c>
      <c r="S3295" s="26">
        <v>16</v>
      </c>
      <c r="T3295" s="8">
        <v>7000</v>
      </c>
      <c r="U3295" s="4">
        <v>142</v>
      </c>
      <c r="V3295" s="10">
        <v>1758.65</v>
      </c>
      <c r="W3295" s="14" t="s">
        <v>5282</v>
      </c>
      <c r="X3295" s="18"/>
      <c r="Y3295" s="9"/>
      <c r="Z3295" s="19"/>
      <c r="AA3295" s="19"/>
      <c r="AB3295" s="30">
        <f t="shared" si="846"/>
        <v>311000</v>
      </c>
      <c r="AC3295" s="30">
        <f t="shared" si="857"/>
        <v>2.2508038585209004E-2</v>
      </c>
      <c r="AD3295" s="31">
        <f t="shared" si="858"/>
        <v>3.3086816720257235</v>
      </c>
      <c r="AE3295" s="31">
        <f t="shared" si="853"/>
        <v>3.1961414790996785</v>
      </c>
      <c r="AG3295" s="30">
        <f t="shared" si="847"/>
        <v>1695000</v>
      </c>
      <c r="AH3295" s="30">
        <f t="shared" si="854"/>
        <v>4.1297935103244837E-3</v>
      </c>
      <c r="AI3295" s="31">
        <f t="shared" si="855"/>
        <v>0.60707964601769915</v>
      </c>
      <c r="AJ3295" s="31">
        <f t="shared" si="856"/>
        <v>0.58643067846607666</v>
      </c>
      <c r="AK3295" s="30" t="str">
        <f>IF(W3295="si",($S3295*'COSTOS DE CREDITOS'!$C$27)/DATA!$G3295,"")</f>
        <v/>
      </c>
      <c r="AL3295" s="90" t="str">
        <f>IF(W3295="si",'COSTOS DE CREDITOS'!$C$35,"")</f>
        <v/>
      </c>
      <c r="AM3295" s="30" t="str">
        <f t="shared" si="848"/>
        <v/>
      </c>
      <c r="AN3295" s="30" t="str">
        <f t="shared" si="849"/>
        <v/>
      </c>
      <c r="AO3295" s="30">
        <f t="shared" si="850"/>
        <v>0</v>
      </c>
      <c r="AP3295" s="30">
        <f t="shared" si="851"/>
        <v>0</v>
      </c>
      <c r="AQ3295" s="19" t="str">
        <f t="shared" si="852"/>
        <v/>
      </c>
    </row>
    <row r="3296" spans="1:43" x14ac:dyDescent="0.2">
      <c r="A3296" s="23" t="s">
        <v>5665</v>
      </c>
      <c r="B3296" s="6" t="s">
        <v>5684</v>
      </c>
      <c r="C3296" s="6" t="s">
        <v>5667</v>
      </c>
      <c r="D3296" s="4">
        <v>177693</v>
      </c>
      <c r="E3296" s="4">
        <v>178686</v>
      </c>
      <c r="F3296" s="5" t="s">
        <v>1019</v>
      </c>
      <c r="G3296" s="2">
        <v>5</v>
      </c>
      <c r="H3296" s="4">
        <v>178961</v>
      </c>
      <c r="I3296" s="5" t="s">
        <v>4106</v>
      </c>
      <c r="J3296" s="15">
        <v>45348</v>
      </c>
      <c r="K3296" s="24">
        <v>1340358433</v>
      </c>
      <c r="L3296" s="15">
        <v>45350</v>
      </c>
      <c r="M3296" s="15">
        <v>45351</v>
      </c>
      <c r="N3296" s="26">
        <v>1</v>
      </c>
      <c r="O3296" s="26">
        <f>VLOOKUP(D3296,quash!A$2:$I$7791,9,FALSE)</f>
        <v>1</v>
      </c>
      <c r="P3296" s="7">
        <v>10000</v>
      </c>
      <c r="Q3296" s="26">
        <v>147</v>
      </c>
      <c r="R3296" s="19">
        <v>7.9000519063170294E-2</v>
      </c>
      <c r="S3296" s="26">
        <v>16</v>
      </c>
      <c r="T3296" s="8">
        <v>9000</v>
      </c>
      <c r="U3296" s="4">
        <v>142</v>
      </c>
      <c r="V3296" s="10">
        <v>2255.2800000000002</v>
      </c>
      <c r="W3296" s="14" t="s">
        <v>5282</v>
      </c>
      <c r="X3296" s="18"/>
      <c r="Y3296" s="9"/>
      <c r="Z3296" s="19"/>
      <c r="AA3296" s="19"/>
      <c r="AB3296" s="30">
        <f t="shared" si="846"/>
        <v>280000</v>
      </c>
      <c r="AC3296" s="30">
        <f t="shared" si="857"/>
        <v>3.214285714285714E-2</v>
      </c>
      <c r="AD3296" s="31">
        <f t="shared" si="858"/>
        <v>4.7249999999999996</v>
      </c>
      <c r="AE3296" s="31">
        <f t="shared" si="853"/>
        <v>4.5642857142857141</v>
      </c>
      <c r="AG3296" s="30">
        <f t="shared" si="847"/>
        <v>2427000</v>
      </c>
      <c r="AH3296" s="30">
        <f t="shared" si="854"/>
        <v>3.708281829419036E-3</v>
      </c>
      <c r="AI3296" s="31">
        <f t="shared" si="855"/>
        <v>0.54511742892459825</v>
      </c>
      <c r="AJ3296" s="31">
        <f t="shared" si="856"/>
        <v>0.52657601977750312</v>
      </c>
      <c r="AK3296" s="30" t="str">
        <f>IF(W3296="si",($S3296*'COSTOS DE CREDITOS'!$C$27)/DATA!$G3296,"")</f>
        <v/>
      </c>
      <c r="AL3296" s="90" t="str">
        <f>IF(W3296="si",'COSTOS DE CREDITOS'!$C$35,"")</f>
        <v/>
      </c>
      <c r="AM3296" s="30" t="str">
        <f t="shared" si="848"/>
        <v/>
      </c>
      <c r="AN3296" s="30" t="str">
        <f t="shared" si="849"/>
        <v/>
      </c>
      <c r="AO3296" s="30">
        <f t="shared" si="850"/>
        <v>0</v>
      </c>
      <c r="AP3296" s="30">
        <f t="shared" si="851"/>
        <v>0</v>
      </c>
      <c r="AQ3296" s="19" t="str">
        <f t="shared" si="852"/>
        <v/>
      </c>
    </row>
    <row r="3297" spans="1:43" x14ac:dyDescent="0.2">
      <c r="A3297" s="23" t="s">
        <v>5665</v>
      </c>
      <c r="B3297" s="6" t="s">
        <v>5672</v>
      </c>
      <c r="C3297" s="6" t="s">
        <v>5667</v>
      </c>
      <c r="D3297" s="4">
        <v>178402</v>
      </c>
      <c r="E3297" s="4">
        <v>177525</v>
      </c>
      <c r="F3297" s="5" t="s">
        <v>610</v>
      </c>
      <c r="G3297" s="2">
        <v>5</v>
      </c>
      <c r="H3297" s="4">
        <v>178607</v>
      </c>
      <c r="I3297" s="5" t="s">
        <v>4107</v>
      </c>
      <c r="J3297" s="15">
        <v>45344</v>
      </c>
      <c r="K3297" s="24">
        <v>1344748314</v>
      </c>
      <c r="L3297" s="15">
        <v>45346</v>
      </c>
      <c r="M3297" s="15">
        <v>45351</v>
      </c>
      <c r="N3297" s="26">
        <v>1</v>
      </c>
      <c r="O3297" s="26">
        <f>VLOOKUP(D3297,quash!A$2:$I$7791,9,FALSE)</f>
        <v>2</v>
      </c>
      <c r="P3297" s="7">
        <v>10000</v>
      </c>
      <c r="Q3297" s="26">
        <v>132</v>
      </c>
      <c r="R3297" s="19">
        <v>5.8283715876113903E-2</v>
      </c>
      <c r="S3297" s="26">
        <v>16</v>
      </c>
      <c r="T3297" s="8">
        <v>10000</v>
      </c>
      <c r="U3297" s="4">
        <v>142</v>
      </c>
      <c r="V3297" s="10">
        <v>2510.34</v>
      </c>
      <c r="W3297" s="14" t="s">
        <v>5282</v>
      </c>
      <c r="X3297" s="18"/>
      <c r="Y3297" s="9"/>
      <c r="Z3297" s="19"/>
      <c r="AA3297" s="19"/>
      <c r="AB3297" s="30">
        <f t="shared" si="846"/>
        <v>311000</v>
      </c>
      <c r="AC3297" s="30">
        <f t="shared" si="857"/>
        <v>3.215434083601286E-2</v>
      </c>
      <c r="AD3297" s="31">
        <f t="shared" si="858"/>
        <v>4.2443729903536971</v>
      </c>
      <c r="AE3297" s="31">
        <f t="shared" si="853"/>
        <v>4.565916398713826</v>
      </c>
      <c r="AG3297" s="30">
        <f t="shared" si="847"/>
        <v>1695000</v>
      </c>
      <c r="AH3297" s="30">
        <f t="shared" si="854"/>
        <v>5.8997050147492625E-3</v>
      </c>
      <c r="AI3297" s="31">
        <f t="shared" si="855"/>
        <v>0.77876106194690264</v>
      </c>
      <c r="AJ3297" s="31">
        <f t="shared" si="856"/>
        <v>0.83775811209439532</v>
      </c>
      <c r="AK3297" s="30" t="str">
        <f>IF(W3297="si",($S3297*'COSTOS DE CREDITOS'!$C$27)/DATA!$G3297,"")</f>
        <v/>
      </c>
      <c r="AL3297" s="90" t="str">
        <f>IF(W3297="si",'COSTOS DE CREDITOS'!$C$35,"")</f>
        <v/>
      </c>
      <c r="AM3297" s="30" t="str">
        <f t="shared" si="848"/>
        <v/>
      </c>
      <c r="AN3297" s="30" t="str">
        <f t="shared" si="849"/>
        <v/>
      </c>
      <c r="AO3297" s="30">
        <f t="shared" si="850"/>
        <v>0</v>
      </c>
      <c r="AP3297" s="30">
        <f t="shared" si="851"/>
        <v>0</v>
      </c>
      <c r="AQ3297" s="19" t="str">
        <f t="shared" si="852"/>
        <v/>
      </c>
    </row>
    <row r="3298" spans="1:43" x14ac:dyDescent="0.2">
      <c r="A3298" s="23" t="s">
        <v>5665</v>
      </c>
      <c r="B3298" s="6" t="s">
        <v>5676</v>
      </c>
      <c r="C3298" s="6" t="s">
        <v>5670</v>
      </c>
      <c r="D3298" s="4">
        <v>178232</v>
      </c>
      <c r="E3298" s="4">
        <v>178907</v>
      </c>
      <c r="F3298" s="5" t="s">
        <v>4108</v>
      </c>
      <c r="G3298" s="2">
        <v>5</v>
      </c>
      <c r="H3298" s="4">
        <v>178908</v>
      </c>
      <c r="I3298" s="5" t="s">
        <v>4109</v>
      </c>
      <c r="J3298" s="15">
        <v>45343</v>
      </c>
      <c r="K3298" s="24">
        <v>1344094177</v>
      </c>
      <c r="L3298" s="15">
        <v>45350</v>
      </c>
      <c r="M3298" s="15">
        <v>45351</v>
      </c>
      <c r="N3298" s="26">
        <v>1</v>
      </c>
      <c r="O3298" s="26">
        <f>VLOOKUP(D3298,quash!A$2:$I$7791,9,FALSE)</f>
        <v>2</v>
      </c>
      <c r="P3298" s="7">
        <v>5000</v>
      </c>
      <c r="Q3298" s="26">
        <v>147</v>
      </c>
      <c r="R3298" s="19">
        <v>7.9000519063171556E-2</v>
      </c>
      <c r="S3298" s="26">
        <v>16</v>
      </c>
      <c r="T3298" s="8">
        <v>7000</v>
      </c>
      <c r="U3298" s="4">
        <v>142</v>
      </c>
      <c r="V3298" s="10">
        <v>1758.65</v>
      </c>
      <c r="W3298" s="14" t="s">
        <v>5282</v>
      </c>
      <c r="X3298" s="18"/>
      <c r="Y3298" s="9"/>
      <c r="Z3298" s="19"/>
      <c r="AA3298" s="19"/>
      <c r="AB3298" s="30">
        <f t="shared" si="846"/>
        <v>311000</v>
      </c>
      <c r="AC3298" s="30">
        <f t="shared" si="857"/>
        <v>2.2508038585209004E-2</v>
      </c>
      <c r="AD3298" s="31">
        <f t="shared" si="858"/>
        <v>3.3086816720257235</v>
      </c>
      <c r="AE3298" s="31">
        <f t="shared" si="853"/>
        <v>3.1961414790996785</v>
      </c>
      <c r="AG3298" s="30">
        <f t="shared" si="847"/>
        <v>1695000</v>
      </c>
      <c r="AH3298" s="30">
        <f t="shared" si="854"/>
        <v>4.1297935103244837E-3</v>
      </c>
      <c r="AI3298" s="31">
        <f t="shared" si="855"/>
        <v>0.60707964601769915</v>
      </c>
      <c r="AJ3298" s="31">
        <f t="shared" si="856"/>
        <v>0.58643067846607666</v>
      </c>
      <c r="AK3298" s="30" t="str">
        <f>IF(W3298="si",($S3298*'COSTOS DE CREDITOS'!$C$27)/DATA!$G3298,"")</f>
        <v/>
      </c>
      <c r="AL3298" s="90" t="str">
        <f>IF(W3298="si",'COSTOS DE CREDITOS'!$C$35,"")</f>
        <v/>
      </c>
      <c r="AM3298" s="30" t="str">
        <f t="shared" si="848"/>
        <v/>
      </c>
      <c r="AN3298" s="30" t="str">
        <f t="shared" si="849"/>
        <v/>
      </c>
      <c r="AO3298" s="30">
        <f t="shared" si="850"/>
        <v>0</v>
      </c>
      <c r="AP3298" s="30">
        <f t="shared" si="851"/>
        <v>0</v>
      </c>
      <c r="AQ3298" s="19" t="str">
        <f t="shared" si="852"/>
        <v/>
      </c>
    </row>
    <row r="3299" spans="1:43" x14ac:dyDescent="0.2">
      <c r="A3299" s="23" t="s">
        <v>5665</v>
      </c>
      <c r="B3299" s="6" t="s">
        <v>5676</v>
      </c>
      <c r="C3299" s="6" t="s">
        <v>5670</v>
      </c>
      <c r="D3299" s="4">
        <v>178235</v>
      </c>
      <c r="E3299" s="4">
        <v>178907</v>
      </c>
      <c r="F3299" s="5" t="s">
        <v>4108</v>
      </c>
      <c r="G3299" s="2">
        <v>5</v>
      </c>
      <c r="H3299" s="4">
        <v>178909</v>
      </c>
      <c r="I3299" s="5" t="s">
        <v>4110</v>
      </c>
      <c r="J3299" s="15">
        <v>45343</v>
      </c>
      <c r="K3299" s="24">
        <v>1344136449</v>
      </c>
      <c r="L3299" s="15">
        <v>45350</v>
      </c>
      <c r="M3299" s="15">
        <v>45351</v>
      </c>
      <c r="N3299" s="26">
        <v>1</v>
      </c>
      <c r="O3299" s="26">
        <f>VLOOKUP(D3299,quash!A$2:$I$7791,9,FALSE)</f>
        <v>1</v>
      </c>
      <c r="P3299" s="7">
        <v>5000</v>
      </c>
      <c r="Q3299" s="26">
        <v>147</v>
      </c>
      <c r="R3299" s="19">
        <v>0.11226939921535857</v>
      </c>
      <c r="S3299" s="26">
        <v>16</v>
      </c>
      <c r="T3299" s="8">
        <v>7000</v>
      </c>
      <c r="U3299" s="4">
        <v>142</v>
      </c>
      <c r="V3299" s="10">
        <v>1758.65</v>
      </c>
      <c r="W3299" s="14" t="s">
        <v>5282</v>
      </c>
      <c r="X3299" s="18"/>
      <c r="Y3299" s="9"/>
      <c r="Z3299" s="19"/>
      <c r="AA3299" s="19"/>
      <c r="AB3299" s="30">
        <f t="shared" si="846"/>
        <v>280000</v>
      </c>
      <c r="AC3299" s="30">
        <f t="shared" si="857"/>
        <v>2.5000000000000001E-2</v>
      </c>
      <c r="AD3299" s="31">
        <f t="shared" si="858"/>
        <v>3.6750000000000003</v>
      </c>
      <c r="AE3299" s="31">
        <f t="shared" si="853"/>
        <v>3.5500000000000003</v>
      </c>
      <c r="AG3299" s="30">
        <f t="shared" si="847"/>
        <v>2427000</v>
      </c>
      <c r="AH3299" s="30">
        <f t="shared" si="854"/>
        <v>2.88421920065925E-3</v>
      </c>
      <c r="AI3299" s="31">
        <f t="shared" si="855"/>
        <v>0.42398022249690975</v>
      </c>
      <c r="AJ3299" s="31">
        <f t="shared" si="856"/>
        <v>0.40955912649361348</v>
      </c>
      <c r="AK3299" s="30" t="str">
        <f>IF(W3299="si",($S3299*'COSTOS DE CREDITOS'!$C$27)/DATA!$G3299,"")</f>
        <v/>
      </c>
      <c r="AL3299" s="90" t="str">
        <f>IF(W3299="si",'COSTOS DE CREDITOS'!$C$35,"")</f>
        <v/>
      </c>
      <c r="AM3299" s="30" t="str">
        <f t="shared" si="848"/>
        <v/>
      </c>
      <c r="AN3299" s="30" t="str">
        <f t="shared" si="849"/>
        <v/>
      </c>
      <c r="AO3299" s="30">
        <f t="shared" si="850"/>
        <v>0</v>
      </c>
      <c r="AP3299" s="30">
        <f t="shared" si="851"/>
        <v>0</v>
      </c>
      <c r="AQ3299" s="19" t="str">
        <f t="shared" si="852"/>
        <v/>
      </c>
    </row>
    <row r="3300" spans="1:43" x14ac:dyDescent="0.2">
      <c r="A3300" s="23" t="s">
        <v>5665</v>
      </c>
      <c r="B3300" s="6" t="s">
        <v>5676</v>
      </c>
      <c r="C3300" s="6" t="s">
        <v>5670</v>
      </c>
      <c r="D3300" s="4">
        <v>178540</v>
      </c>
      <c r="E3300" s="4">
        <v>178907</v>
      </c>
      <c r="F3300" s="5" t="s">
        <v>4108</v>
      </c>
      <c r="G3300" s="2">
        <v>5</v>
      </c>
      <c r="H3300" s="4">
        <v>178910</v>
      </c>
      <c r="I3300" s="5" t="s">
        <v>4111</v>
      </c>
      <c r="J3300" s="15">
        <v>45345</v>
      </c>
      <c r="K3300" s="24">
        <v>1346714986</v>
      </c>
      <c r="L3300" s="15">
        <v>45350</v>
      </c>
      <c r="M3300" s="15">
        <v>45351</v>
      </c>
      <c r="N3300" s="26">
        <v>1</v>
      </c>
      <c r="O3300" s="26">
        <f>VLOOKUP(D3300,quash!A$2:$I$7791,9,FALSE)</f>
        <v>1</v>
      </c>
      <c r="P3300" s="7">
        <v>5000</v>
      </c>
      <c r="Q3300" s="26">
        <v>147</v>
      </c>
      <c r="R3300" s="19">
        <v>0.11226939921536</v>
      </c>
      <c r="S3300" s="26">
        <v>16</v>
      </c>
      <c r="T3300" s="8">
        <v>7000</v>
      </c>
      <c r="U3300" s="4">
        <v>142</v>
      </c>
      <c r="V3300" s="10">
        <v>1758.65</v>
      </c>
      <c r="W3300" s="14" t="s">
        <v>5282</v>
      </c>
      <c r="X3300" s="18"/>
      <c r="Y3300" s="9"/>
      <c r="Z3300" s="19"/>
      <c r="AA3300" s="19"/>
      <c r="AB3300" s="30">
        <f t="shared" si="846"/>
        <v>280000</v>
      </c>
      <c r="AC3300" s="30">
        <f t="shared" si="857"/>
        <v>2.5000000000000001E-2</v>
      </c>
      <c r="AD3300" s="31">
        <f t="shared" si="858"/>
        <v>3.6750000000000003</v>
      </c>
      <c r="AE3300" s="31">
        <f t="shared" si="853"/>
        <v>3.5500000000000003</v>
      </c>
      <c r="AG3300" s="30">
        <f t="shared" si="847"/>
        <v>2427000</v>
      </c>
      <c r="AH3300" s="30">
        <f t="shared" si="854"/>
        <v>2.88421920065925E-3</v>
      </c>
      <c r="AI3300" s="31">
        <f t="shared" si="855"/>
        <v>0.42398022249690975</v>
      </c>
      <c r="AJ3300" s="31">
        <f t="shared" si="856"/>
        <v>0.40955912649361348</v>
      </c>
      <c r="AK3300" s="30" t="str">
        <f>IF(W3300="si",($S3300*'COSTOS DE CREDITOS'!$C$27)/DATA!$G3300,"")</f>
        <v/>
      </c>
      <c r="AL3300" s="90" t="str">
        <f>IF(W3300="si",'COSTOS DE CREDITOS'!$C$35,"")</f>
        <v/>
      </c>
      <c r="AM3300" s="30" t="str">
        <f t="shared" si="848"/>
        <v/>
      </c>
      <c r="AN3300" s="30" t="str">
        <f t="shared" si="849"/>
        <v/>
      </c>
      <c r="AO3300" s="30">
        <f t="shared" si="850"/>
        <v>0</v>
      </c>
      <c r="AP3300" s="30">
        <f t="shared" si="851"/>
        <v>0</v>
      </c>
      <c r="AQ3300" s="19" t="str">
        <f t="shared" si="852"/>
        <v/>
      </c>
    </row>
    <row r="3301" spans="1:43" x14ac:dyDescent="0.2">
      <c r="A3301" s="23" t="s">
        <v>5665</v>
      </c>
      <c r="B3301" s="6" t="s">
        <v>5676</v>
      </c>
      <c r="C3301" s="6" t="s">
        <v>5670</v>
      </c>
      <c r="D3301" s="4">
        <v>178242</v>
      </c>
      <c r="E3301" s="4">
        <v>178907</v>
      </c>
      <c r="F3301" s="5" t="s">
        <v>4108</v>
      </c>
      <c r="G3301" s="2">
        <v>5</v>
      </c>
      <c r="H3301" s="4">
        <v>178911</v>
      </c>
      <c r="I3301" s="5" t="s">
        <v>4112</v>
      </c>
      <c r="J3301" s="15">
        <v>45343</v>
      </c>
      <c r="K3301" s="24">
        <v>1344137017</v>
      </c>
      <c r="L3301" s="15">
        <v>45350</v>
      </c>
      <c r="M3301" s="15">
        <v>45351</v>
      </c>
      <c r="N3301" s="26">
        <v>1</v>
      </c>
      <c r="O3301" s="26">
        <f>VLOOKUP(D3301,quash!A$2:$I$7791,9,FALSE)</f>
        <v>2</v>
      </c>
      <c r="P3301" s="7">
        <v>5000</v>
      </c>
      <c r="Q3301" s="26">
        <v>147</v>
      </c>
      <c r="R3301" s="19">
        <v>5.8283715876113994E-2</v>
      </c>
      <c r="S3301" s="26">
        <v>16</v>
      </c>
      <c r="T3301" s="8">
        <v>7000</v>
      </c>
      <c r="U3301" s="4">
        <v>142</v>
      </c>
      <c r="V3301" s="10">
        <v>1758.65</v>
      </c>
      <c r="W3301" s="14" t="s">
        <v>5282</v>
      </c>
      <c r="X3301" s="18"/>
      <c r="Y3301" s="9"/>
      <c r="Z3301" s="19"/>
      <c r="AA3301" s="19"/>
      <c r="AB3301" s="30">
        <f t="shared" si="846"/>
        <v>311000</v>
      </c>
      <c r="AC3301" s="30">
        <f t="shared" si="857"/>
        <v>2.2508038585209004E-2</v>
      </c>
      <c r="AD3301" s="31">
        <f t="shared" si="858"/>
        <v>3.3086816720257235</v>
      </c>
      <c r="AE3301" s="31">
        <f t="shared" si="853"/>
        <v>3.1961414790996785</v>
      </c>
      <c r="AG3301" s="30">
        <f t="shared" si="847"/>
        <v>1695000</v>
      </c>
      <c r="AH3301" s="30">
        <f t="shared" si="854"/>
        <v>4.1297935103244837E-3</v>
      </c>
      <c r="AI3301" s="31">
        <f t="shared" si="855"/>
        <v>0.60707964601769915</v>
      </c>
      <c r="AJ3301" s="31">
        <f t="shared" si="856"/>
        <v>0.58643067846607666</v>
      </c>
      <c r="AK3301" s="30" t="str">
        <f>IF(W3301="si",($S3301*'COSTOS DE CREDITOS'!$C$27)/DATA!$G3301,"")</f>
        <v/>
      </c>
      <c r="AL3301" s="90" t="str">
        <f>IF(W3301="si",'COSTOS DE CREDITOS'!$C$35,"")</f>
        <v/>
      </c>
      <c r="AM3301" s="30" t="str">
        <f t="shared" si="848"/>
        <v/>
      </c>
      <c r="AN3301" s="30" t="str">
        <f t="shared" si="849"/>
        <v/>
      </c>
      <c r="AO3301" s="30">
        <f t="shared" si="850"/>
        <v>0</v>
      </c>
      <c r="AP3301" s="30">
        <f t="shared" si="851"/>
        <v>0</v>
      </c>
      <c r="AQ3301" s="19" t="str">
        <f t="shared" si="852"/>
        <v/>
      </c>
    </row>
    <row r="3302" spans="1:43" x14ac:dyDescent="0.2">
      <c r="A3302" s="23" t="s">
        <v>5665</v>
      </c>
      <c r="B3302" s="6" t="s">
        <v>5676</v>
      </c>
      <c r="C3302" s="6" t="s">
        <v>5670</v>
      </c>
      <c r="D3302" s="4">
        <v>178588</v>
      </c>
      <c r="E3302" s="4">
        <v>178907</v>
      </c>
      <c r="F3302" s="5" t="s">
        <v>4108</v>
      </c>
      <c r="G3302" s="2">
        <v>5</v>
      </c>
      <c r="H3302" s="4">
        <v>178912</v>
      </c>
      <c r="I3302" s="5" t="s">
        <v>4113</v>
      </c>
      <c r="J3302" s="15">
        <v>45345</v>
      </c>
      <c r="K3302" s="24">
        <v>1347279469</v>
      </c>
      <c r="L3302" s="15">
        <v>45350</v>
      </c>
      <c r="M3302" s="15">
        <v>45351</v>
      </c>
      <c r="N3302" s="26">
        <v>1</v>
      </c>
      <c r="O3302" s="26">
        <f>VLOOKUP(D3302,quash!A$2:$I$7791,9,FALSE)</f>
        <v>2</v>
      </c>
      <c r="P3302" s="7">
        <v>5000</v>
      </c>
      <c r="Q3302" s="26">
        <v>147</v>
      </c>
      <c r="R3302" s="19">
        <v>0.11226939921535857</v>
      </c>
      <c r="S3302" s="26">
        <v>16</v>
      </c>
      <c r="T3302" s="8">
        <v>7000</v>
      </c>
      <c r="U3302" s="4">
        <v>142</v>
      </c>
      <c r="V3302" s="10">
        <v>1758.65</v>
      </c>
      <c r="W3302" s="14" t="s">
        <v>5282</v>
      </c>
      <c r="X3302" s="18"/>
      <c r="Y3302" s="9"/>
      <c r="Z3302" s="19"/>
      <c r="AA3302" s="19"/>
      <c r="AB3302" s="30">
        <f t="shared" si="846"/>
        <v>311000</v>
      </c>
      <c r="AC3302" s="30">
        <f t="shared" si="857"/>
        <v>2.2508038585209004E-2</v>
      </c>
      <c r="AD3302" s="31">
        <f t="shared" si="858"/>
        <v>3.3086816720257235</v>
      </c>
      <c r="AE3302" s="31">
        <f t="shared" ref="AE3302:AE3325" si="859">AC3302*$U3302</f>
        <v>3.1961414790996785</v>
      </c>
      <c r="AG3302" s="30">
        <f t="shared" si="847"/>
        <v>1695000</v>
      </c>
      <c r="AH3302" s="30">
        <f t="shared" ref="AH3302:AH3333" si="860">IFERROR($T3302/AG3302,"")</f>
        <v>4.1297935103244837E-3</v>
      </c>
      <c r="AI3302" s="31">
        <f t="shared" ref="AI3302:AI3333" si="861">IFERROR(AH3302*$Q3302,"")</f>
        <v>0.60707964601769915</v>
      </c>
      <c r="AJ3302" s="31">
        <f t="shared" ref="AJ3302:AJ3332" si="862">IFERROR(AH3302*$U3302,"")</f>
        <v>0.58643067846607666</v>
      </c>
      <c r="AK3302" s="30" t="str">
        <f>IF(W3302="si",($S3302*'COSTOS DE CREDITOS'!$C$27)/DATA!$G3302,"")</f>
        <v/>
      </c>
      <c r="AL3302" s="90" t="str">
        <f>IF(W3302="si",'COSTOS DE CREDITOS'!$C$35,"")</f>
        <v/>
      </c>
      <c r="AM3302" s="30" t="str">
        <f t="shared" si="848"/>
        <v/>
      </c>
      <c r="AN3302" s="30" t="str">
        <f t="shared" si="849"/>
        <v/>
      </c>
      <c r="AO3302" s="30">
        <f t="shared" si="850"/>
        <v>0</v>
      </c>
      <c r="AP3302" s="30">
        <f t="shared" si="851"/>
        <v>0</v>
      </c>
      <c r="AQ3302" s="19" t="str">
        <f t="shared" si="852"/>
        <v/>
      </c>
    </row>
    <row r="3303" spans="1:43" x14ac:dyDescent="0.2">
      <c r="A3303" s="23" t="s">
        <v>5665</v>
      </c>
      <c r="B3303" s="6" t="s">
        <v>5674</v>
      </c>
      <c r="C3303" s="6" t="s">
        <v>5670</v>
      </c>
      <c r="D3303" s="4">
        <v>178298</v>
      </c>
      <c r="E3303" s="4">
        <v>178950</v>
      </c>
      <c r="F3303" s="5" t="s">
        <v>4114</v>
      </c>
      <c r="G3303" s="2">
        <v>5</v>
      </c>
      <c r="H3303" s="4">
        <v>178951</v>
      </c>
      <c r="I3303" s="5" t="s">
        <v>4115</v>
      </c>
      <c r="J3303" s="15">
        <v>45343</v>
      </c>
      <c r="K3303" s="24">
        <v>1344289560</v>
      </c>
      <c r="L3303" s="15">
        <v>45350</v>
      </c>
      <c r="M3303" s="15">
        <v>45351</v>
      </c>
      <c r="N3303" s="26">
        <v>1</v>
      </c>
      <c r="O3303" s="26" t="e">
        <f>VLOOKUP(D3303,quash!A$2:$I$7791,9,FALSE)</f>
        <v>#N/A</v>
      </c>
      <c r="P3303" s="7">
        <v>10000</v>
      </c>
      <c r="Q3303" s="26">
        <v>127</v>
      </c>
      <c r="R3303" s="19">
        <v>5.24391097594855E-2</v>
      </c>
      <c r="S3303" s="26">
        <v>16</v>
      </c>
      <c r="T3303" s="8">
        <v>10000</v>
      </c>
      <c r="U3303" s="4">
        <v>147</v>
      </c>
      <c r="V3303" s="10">
        <v>2606.85</v>
      </c>
      <c r="W3303" s="14" t="s">
        <v>5282</v>
      </c>
      <c r="X3303" s="18"/>
      <c r="Y3303" s="9"/>
      <c r="Z3303" s="19"/>
      <c r="AA3303" s="19"/>
      <c r="AB3303" s="30">
        <f t="shared" si="846"/>
        <v>847000</v>
      </c>
      <c r="AC3303" s="30">
        <f t="shared" si="857"/>
        <v>1.1806375442739079E-2</v>
      </c>
      <c r="AD3303" s="31">
        <f t="shared" si="858"/>
        <v>1.499409681227863</v>
      </c>
      <c r="AE3303" s="31">
        <f t="shared" si="859"/>
        <v>1.7355371900826446</v>
      </c>
      <c r="AG3303" s="30">
        <f t="shared" si="847"/>
        <v>6126000</v>
      </c>
      <c r="AH3303" s="30">
        <f t="shared" si="860"/>
        <v>1.632386549134835E-3</v>
      </c>
      <c r="AI3303" s="31">
        <f t="shared" si="861"/>
        <v>0.20731309174012405</v>
      </c>
      <c r="AJ3303" s="31">
        <f t="shared" si="862"/>
        <v>0.23996082272282074</v>
      </c>
      <c r="AK3303" s="30" t="str">
        <f>IF(W3303="si",($S3303*'COSTOS DE CREDITOS'!$C$27)/DATA!$G3303,"")</f>
        <v/>
      </c>
      <c r="AL3303" s="90" t="str">
        <f>IF(W3303="si",'COSTOS DE CREDITOS'!$C$35,"")</f>
        <v/>
      </c>
      <c r="AM3303" s="30" t="str">
        <f t="shared" si="848"/>
        <v/>
      </c>
      <c r="AN3303" s="30" t="str">
        <f t="shared" si="849"/>
        <v/>
      </c>
      <c r="AO3303" s="30">
        <f t="shared" si="850"/>
        <v>0</v>
      </c>
      <c r="AP3303" s="30">
        <f t="shared" si="851"/>
        <v>0</v>
      </c>
      <c r="AQ3303" s="19" t="str">
        <f t="shared" si="852"/>
        <v/>
      </c>
    </row>
    <row r="3304" spans="1:43" x14ac:dyDescent="0.2">
      <c r="A3304" s="23" t="s">
        <v>5665</v>
      </c>
      <c r="B3304" s="6" t="s">
        <v>5674</v>
      </c>
      <c r="C3304" s="6" t="s">
        <v>5670</v>
      </c>
      <c r="D3304" s="4">
        <v>178879</v>
      </c>
      <c r="E3304" s="4">
        <v>178950</v>
      </c>
      <c r="F3304" s="5" t="s">
        <v>4114</v>
      </c>
      <c r="G3304" s="2">
        <v>5</v>
      </c>
      <c r="H3304" s="4">
        <v>178952</v>
      </c>
      <c r="I3304" s="5" t="s">
        <v>4116</v>
      </c>
      <c r="J3304" s="15">
        <v>45349</v>
      </c>
      <c r="K3304" s="24">
        <v>1349364973</v>
      </c>
      <c r="L3304" s="15">
        <v>45350</v>
      </c>
      <c r="M3304" s="15">
        <v>45351</v>
      </c>
      <c r="N3304" s="26">
        <v>1</v>
      </c>
      <c r="O3304" s="26" t="e">
        <f>VLOOKUP(D3304,quash!A$2:$I$7791,9,FALSE)</f>
        <v>#N/A</v>
      </c>
      <c r="P3304" s="7">
        <v>7000</v>
      </c>
      <c r="Q3304" s="26">
        <v>127</v>
      </c>
      <c r="R3304" s="19">
        <v>3.3741050530766176E-2</v>
      </c>
      <c r="S3304" s="26">
        <v>16</v>
      </c>
      <c r="T3304" s="8">
        <v>10000</v>
      </c>
      <c r="U3304" s="4">
        <v>147</v>
      </c>
      <c r="V3304" s="10">
        <v>2606.85</v>
      </c>
      <c r="W3304" s="14" t="s">
        <v>5282</v>
      </c>
      <c r="X3304" s="18"/>
      <c r="Y3304" s="9"/>
      <c r="Z3304" s="19"/>
      <c r="AA3304" s="19"/>
      <c r="AB3304" s="30">
        <f t="shared" si="846"/>
        <v>847000</v>
      </c>
      <c r="AC3304" s="30">
        <f t="shared" si="857"/>
        <v>1.1806375442739079E-2</v>
      </c>
      <c r="AD3304" s="31">
        <f t="shared" si="858"/>
        <v>1.499409681227863</v>
      </c>
      <c r="AE3304" s="31">
        <f t="shared" si="859"/>
        <v>1.7355371900826446</v>
      </c>
      <c r="AG3304" s="30">
        <f t="shared" si="847"/>
        <v>6126000</v>
      </c>
      <c r="AH3304" s="30">
        <f t="shared" si="860"/>
        <v>1.632386549134835E-3</v>
      </c>
      <c r="AI3304" s="31">
        <f t="shared" si="861"/>
        <v>0.20731309174012405</v>
      </c>
      <c r="AJ3304" s="31">
        <f t="shared" si="862"/>
        <v>0.23996082272282074</v>
      </c>
      <c r="AK3304" s="30" t="str">
        <f>IF(W3304="si",($S3304*'COSTOS DE CREDITOS'!$C$27)/DATA!$G3304,"")</f>
        <v/>
      </c>
      <c r="AL3304" s="90" t="str">
        <f>IF(W3304="si",'COSTOS DE CREDITOS'!$C$35,"")</f>
        <v/>
      </c>
      <c r="AM3304" s="30" t="str">
        <f t="shared" si="848"/>
        <v/>
      </c>
      <c r="AN3304" s="30" t="str">
        <f t="shared" si="849"/>
        <v/>
      </c>
      <c r="AO3304" s="30">
        <f t="shared" si="850"/>
        <v>0</v>
      </c>
      <c r="AP3304" s="30">
        <f t="shared" si="851"/>
        <v>0</v>
      </c>
      <c r="AQ3304" s="19" t="str">
        <f t="shared" si="852"/>
        <v/>
      </c>
    </row>
    <row r="3305" spans="1:43" x14ac:dyDescent="0.2">
      <c r="A3305" s="23" t="s">
        <v>5665</v>
      </c>
      <c r="B3305" s="6" t="s">
        <v>5674</v>
      </c>
      <c r="C3305" s="6" t="s">
        <v>5670</v>
      </c>
      <c r="D3305" s="4">
        <v>178318</v>
      </c>
      <c r="E3305" s="4">
        <v>178950</v>
      </c>
      <c r="F3305" s="5" t="s">
        <v>4114</v>
      </c>
      <c r="G3305" s="2">
        <v>5</v>
      </c>
      <c r="H3305" s="4">
        <v>178954</v>
      </c>
      <c r="I3305" s="5" t="s">
        <v>4117</v>
      </c>
      <c r="J3305" s="15">
        <v>45343</v>
      </c>
      <c r="K3305" s="24">
        <v>1344339601</v>
      </c>
      <c r="L3305" s="15">
        <v>45350</v>
      </c>
      <c r="M3305" s="15">
        <v>45351</v>
      </c>
      <c r="N3305" s="26">
        <v>1</v>
      </c>
      <c r="O3305" s="26" t="e">
        <f>VLOOKUP(D3305,quash!A$2:$I$7791,9,FALSE)</f>
        <v>#N/A</v>
      </c>
      <c r="P3305" s="7">
        <v>7000</v>
      </c>
      <c r="Q3305" s="26">
        <v>111</v>
      </c>
      <c r="R3305" s="19">
        <v>5.9818464604665163E-3</v>
      </c>
      <c r="S3305" s="26">
        <v>16</v>
      </c>
      <c r="T3305" s="8">
        <v>10000</v>
      </c>
      <c r="U3305" s="4">
        <v>147</v>
      </c>
      <c r="V3305" s="10">
        <v>2606.85</v>
      </c>
      <c r="W3305" s="14" t="s">
        <v>5282</v>
      </c>
      <c r="X3305" s="18"/>
      <c r="Y3305" s="9"/>
      <c r="Z3305" s="19"/>
      <c r="AA3305" s="19"/>
      <c r="AB3305" s="30">
        <f t="shared" si="846"/>
        <v>847000</v>
      </c>
      <c r="AC3305" s="30">
        <f t="shared" si="857"/>
        <v>1.1806375442739079E-2</v>
      </c>
      <c r="AD3305" s="31">
        <f t="shared" si="858"/>
        <v>1.3105076741440378</v>
      </c>
      <c r="AE3305" s="31">
        <f t="shared" si="859"/>
        <v>1.7355371900826446</v>
      </c>
      <c r="AG3305" s="30">
        <f t="shared" si="847"/>
        <v>6126000</v>
      </c>
      <c r="AH3305" s="30">
        <f t="shared" si="860"/>
        <v>1.632386549134835E-3</v>
      </c>
      <c r="AI3305" s="31">
        <f t="shared" si="861"/>
        <v>0.1811949069539667</v>
      </c>
      <c r="AJ3305" s="31">
        <f t="shared" si="862"/>
        <v>0.23996082272282074</v>
      </c>
      <c r="AK3305" s="30" t="str">
        <f>IF(W3305="si",($S3305*'COSTOS DE CREDITOS'!$C$27)/DATA!$G3305,"")</f>
        <v/>
      </c>
      <c r="AL3305" s="90" t="str">
        <f>IF(W3305="si",'COSTOS DE CREDITOS'!$C$35,"")</f>
        <v/>
      </c>
      <c r="AM3305" s="30" t="str">
        <f t="shared" si="848"/>
        <v/>
      </c>
      <c r="AN3305" s="30" t="str">
        <f t="shared" si="849"/>
        <v/>
      </c>
      <c r="AO3305" s="30">
        <f t="shared" si="850"/>
        <v>0</v>
      </c>
      <c r="AP3305" s="30">
        <f t="shared" si="851"/>
        <v>0</v>
      </c>
      <c r="AQ3305" s="19" t="str">
        <f t="shared" si="852"/>
        <v/>
      </c>
    </row>
    <row r="3306" spans="1:43" x14ac:dyDescent="0.2">
      <c r="A3306" s="23" t="s">
        <v>5665</v>
      </c>
      <c r="B3306" s="6" t="s">
        <v>5674</v>
      </c>
      <c r="C3306" s="6" t="s">
        <v>5670</v>
      </c>
      <c r="D3306" s="4">
        <v>178305</v>
      </c>
      <c r="E3306" s="4">
        <v>178950</v>
      </c>
      <c r="F3306" s="5" t="s">
        <v>4114</v>
      </c>
      <c r="G3306" s="2">
        <v>5</v>
      </c>
      <c r="H3306" s="4">
        <v>178962</v>
      </c>
      <c r="I3306" s="5" t="s">
        <v>4118</v>
      </c>
      <c r="J3306" s="15">
        <v>45343</v>
      </c>
      <c r="K3306" s="24">
        <v>1344352738</v>
      </c>
      <c r="L3306" s="15">
        <v>45350</v>
      </c>
      <c r="M3306" s="15">
        <v>45351</v>
      </c>
      <c r="N3306" s="26">
        <v>1</v>
      </c>
      <c r="O3306" s="26" t="e">
        <f>VLOOKUP(D3306,quash!A$2:$I$7791,9,FALSE)</f>
        <v>#N/A</v>
      </c>
      <c r="P3306" s="7">
        <v>10000</v>
      </c>
      <c r="Q3306" s="26">
        <v>127</v>
      </c>
      <c r="R3306" s="19">
        <v>5.24391097594855E-2</v>
      </c>
      <c r="S3306" s="26">
        <v>16</v>
      </c>
      <c r="T3306" s="8">
        <v>10000</v>
      </c>
      <c r="U3306" s="4">
        <v>147</v>
      </c>
      <c r="V3306" s="10">
        <v>2606.85</v>
      </c>
      <c r="W3306" s="14" t="s">
        <v>5282</v>
      </c>
      <c r="X3306" s="18"/>
      <c r="Y3306" s="9"/>
      <c r="Z3306" s="19"/>
      <c r="AA3306" s="19"/>
      <c r="AB3306" s="30">
        <f t="shared" si="846"/>
        <v>847000</v>
      </c>
      <c r="AC3306" s="30">
        <f t="shared" si="857"/>
        <v>1.1806375442739079E-2</v>
      </c>
      <c r="AD3306" s="31">
        <f t="shared" si="858"/>
        <v>1.499409681227863</v>
      </c>
      <c r="AE3306" s="31">
        <f t="shared" si="859"/>
        <v>1.7355371900826446</v>
      </c>
      <c r="AG3306" s="30">
        <f t="shared" si="847"/>
        <v>6126000</v>
      </c>
      <c r="AH3306" s="30">
        <f t="shared" si="860"/>
        <v>1.632386549134835E-3</v>
      </c>
      <c r="AI3306" s="31">
        <f t="shared" si="861"/>
        <v>0.20731309174012405</v>
      </c>
      <c r="AJ3306" s="31">
        <f t="shared" si="862"/>
        <v>0.23996082272282074</v>
      </c>
      <c r="AK3306" s="30" t="str">
        <f>IF(W3306="si",($S3306*'COSTOS DE CREDITOS'!$C$27)/DATA!$G3306,"")</f>
        <v/>
      </c>
      <c r="AL3306" s="90" t="str">
        <f>IF(W3306="si",'COSTOS DE CREDITOS'!$C$35,"")</f>
        <v/>
      </c>
      <c r="AM3306" s="30" t="str">
        <f t="shared" si="848"/>
        <v/>
      </c>
      <c r="AN3306" s="30" t="str">
        <f t="shared" si="849"/>
        <v/>
      </c>
      <c r="AO3306" s="30">
        <f t="shared" si="850"/>
        <v>0</v>
      </c>
      <c r="AP3306" s="30">
        <f t="shared" si="851"/>
        <v>0</v>
      </c>
      <c r="AQ3306" s="19" t="str">
        <f t="shared" si="852"/>
        <v/>
      </c>
    </row>
    <row r="3307" spans="1:43" x14ac:dyDescent="0.2">
      <c r="A3307" s="23" t="s">
        <v>5665</v>
      </c>
      <c r="B3307" s="6" t="s">
        <v>5674</v>
      </c>
      <c r="C3307" s="6" t="s">
        <v>5670</v>
      </c>
      <c r="D3307" s="4">
        <v>178319</v>
      </c>
      <c r="E3307" s="4">
        <v>178950</v>
      </c>
      <c r="F3307" s="5" t="s">
        <v>4114</v>
      </c>
      <c r="G3307" s="2">
        <v>5</v>
      </c>
      <c r="H3307" s="4">
        <v>178964</v>
      </c>
      <c r="I3307" s="5" t="s">
        <v>4119</v>
      </c>
      <c r="J3307" s="15">
        <v>45343</v>
      </c>
      <c r="K3307" s="24">
        <v>1344342208</v>
      </c>
      <c r="L3307" s="15">
        <v>45350</v>
      </c>
      <c r="M3307" s="15">
        <v>45351</v>
      </c>
      <c r="N3307" s="26">
        <v>1</v>
      </c>
      <c r="O3307" s="26" t="e">
        <f>VLOOKUP(D3307,quash!A$2:$I$7791,9,FALSE)</f>
        <v>#N/A</v>
      </c>
      <c r="P3307" s="7">
        <v>10000</v>
      </c>
      <c r="Q3307" s="26">
        <v>147</v>
      </c>
      <c r="R3307" s="19">
        <v>7.9000519063170294E-2</v>
      </c>
      <c r="S3307" s="26">
        <v>16</v>
      </c>
      <c r="T3307" s="8">
        <v>10000</v>
      </c>
      <c r="U3307" s="4">
        <v>147</v>
      </c>
      <c r="V3307" s="10">
        <v>2606.85</v>
      </c>
      <c r="W3307" s="14" t="s">
        <v>5282</v>
      </c>
      <c r="X3307" s="18"/>
      <c r="Y3307" s="9"/>
      <c r="Z3307" s="19"/>
      <c r="AA3307" s="19"/>
      <c r="AB3307" s="30">
        <f t="shared" si="846"/>
        <v>847000</v>
      </c>
      <c r="AC3307" s="30">
        <f t="shared" si="857"/>
        <v>1.1806375442739079E-2</v>
      </c>
      <c r="AD3307" s="31">
        <f t="shared" si="858"/>
        <v>1.7355371900826446</v>
      </c>
      <c r="AE3307" s="31">
        <f t="shared" si="859"/>
        <v>1.7355371900826446</v>
      </c>
      <c r="AG3307" s="30">
        <f t="shared" si="847"/>
        <v>6126000</v>
      </c>
      <c r="AH3307" s="30">
        <f t="shared" si="860"/>
        <v>1.632386549134835E-3</v>
      </c>
      <c r="AI3307" s="31">
        <f t="shared" si="861"/>
        <v>0.23996082272282074</v>
      </c>
      <c r="AJ3307" s="31">
        <f t="shared" si="862"/>
        <v>0.23996082272282074</v>
      </c>
      <c r="AK3307" s="30" t="str">
        <f>IF(W3307="si",($S3307*'COSTOS DE CREDITOS'!$C$27)/DATA!$G3307,"")</f>
        <v/>
      </c>
      <c r="AL3307" s="90" t="str">
        <f>IF(W3307="si",'COSTOS DE CREDITOS'!$C$35,"")</f>
        <v/>
      </c>
      <c r="AM3307" s="30" t="str">
        <f t="shared" si="848"/>
        <v/>
      </c>
      <c r="AN3307" s="30" t="str">
        <f t="shared" si="849"/>
        <v/>
      </c>
      <c r="AO3307" s="30">
        <f t="shared" si="850"/>
        <v>0</v>
      </c>
      <c r="AP3307" s="30">
        <f t="shared" si="851"/>
        <v>0</v>
      </c>
      <c r="AQ3307" s="19" t="str">
        <f t="shared" si="852"/>
        <v/>
      </c>
    </row>
    <row r="3308" spans="1:43" x14ac:dyDescent="0.2">
      <c r="A3308" s="23" t="s">
        <v>5665</v>
      </c>
      <c r="B3308" s="6" t="s">
        <v>5673</v>
      </c>
      <c r="C3308" s="6" t="s">
        <v>5667</v>
      </c>
      <c r="D3308" s="4">
        <v>178020</v>
      </c>
      <c r="E3308" s="4">
        <v>178445</v>
      </c>
      <c r="F3308" s="5" t="s">
        <v>1476</v>
      </c>
      <c r="G3308" s="2">
        <v>5</v>
      </c>
      <c r="H3308" s="4">
        <v>178498</v>
      </c>
      <c r="I3308" s="5" t="s">
        <v>4120</v>
      </c>
      <c r="J3308" s="15">
        <v>45341</v>
      </c>
      <c r="K3308" s="24">
        <v>1343093004</v>
      </c>
      <c r="L3308" s="15">
        <v>45345</v>
      </c>
      <c r="M3308" s="15">
        <v>45351</v>
      </c>
      <c r="N3308" s="26">
        <v>1</v>
      </c>
      <c r="O3308" s="26" t="e">
        <f>VLOOKUP(D3308,quash!A$2:$I$7791,9,FALSE)</f>
        <v>#N/A</v>
      </c>
      <c r="P3308" s="7">
        <v>10000</v>
      </c>
      <c r="Q3308" s="26">
        <v>90</v>
      </c>
      <c r="R3308" s="19">
        <v>5.9818464604665302E-3</v>
      </c>
      <c r="S3308" s="26">
        <v>16</v>
      </c>
      <c r="T3308" s="8">
        <v>10000</v>
      </c>
      <c r="U3308" s="4">
        <v>142</v>
      </c>
      <c r="V3308" s="10">
        <v>2510.34</v>
      </c>
      <c r="W3308" s="14" t="s">
        <v>5282</v>
      </c>
      <c r="X3308" s="18"/>
      <c r="Y3308" s="9"/>
      <c r="Z3308" s="19"/>
      <c r="AA3308" s="19"/>
      <c r="AB3308" s="30">
        <f t="shared" si="846"/>
        <v>847000</v>
      </c>
      <c r="AC3308" s="30">
        <f t="shared" si="857"/>
        <v>1.1806375442739079E-2</v>
      </c>
      <c r="AD3308" s="31">
        <f t="shared" si="858"/>
        <v>1.0625737898465171</v>
      </c>
      <c r="AE3308" s="31">
        <f t="shared" si="859"/>
        <v>1.6765053128689491</v>
      </c>
      <c r="AG3308" s="30">
        <f t="shared" si="847"/>
        <v>6126000</v>
      </c>
      <c r="AH3308" s="30">
        <f t="shared" si="860"/>
        <v>1.632386549134835E-3</v>
      </c>
      <c r="AI3308" s="31">
        <f t="shared" si="861"/>
        <v>0.14691478942213515</v>
      </c>
      <c r="AJ3308" s="31">
        <f t="shared" si="862"/>
        <v>0.23179888997714657</v>
      </c>
      <c r="AK3308" s="30" t="str">
        <f>IF(W3308="si",($S3308*'COSTOS DE CREDITOS'!$C$27)/DATA!$G3308,"")</f>
        <v/>
      </c>
      <c r="AL3308" s="90" t="str">
        <f>IF(W3308="si",'COSTOS DE CREDITOS'!$C$35,"")</f>
        <v/>
      </c>
      <c r="AM3308" s="30" t="str">
        <f t="shared" si="848"/>
        <v/>
      </c>
      <c r="AN3308" s="30" t="str">
        <f t="shared" si="849"/>
        <v/>
      </c>
      <c r="AO3308" s="30">
        <f t="shared" si="850"/>
        <v>0</v>
      </c>
      <c r="AP3308" s="30">
        <f t="shared" si="851"/>
        <v>0</v>
      </c>
      <c r="AQ3308" s="19" t="str">
        <f t="shared" si="852"/>
        <v/>
      </c>
    </row>
    <row r="3309" spans="1:43" x14ac:dyDescent="0.2">
      <c r="A3309" s="23" t="s">
        <v>5665</v>
      </c>
      <c r="B3309" s="6" t="s">
        <v>5672</v>
      </c>
      <c r="C3309" s="6" t="s">
        <v>5667</v>
      </c>
      <c r="D3309" s="4">
        <v>177489</v>
      </c>
      <c r="E3309" s="4">
        <v>177423</v>
      </c>
      <c r="F3309" s="5" t="s">
        <v>4121</v>
      </c>
      <c r="G3309" s="2">
        <v>5</v>
      </c>
      <c r="H3309" s="4">
        <v>178586</v>
      </c>
      <c r="I3309" s="5" t="s">
        <v>4122</v>
      </c>
      <c r="J3309" s="15">
        <v>45335</v>
      </c>
      <c r="K3309" s="24">
        <v>1339241018</v>
      </c>
      <c r="L3309" s="15">
        <v>45346</v>
      </c>
      <c r="M3309" s="15">
        <v>45351</v>
      </c>
      <c r="N3309" s="26">
        <v>1</v>
      </c>
      <c r="O3309" s="26" t="e">
        <f>VLOOKUP(D3309,quash!A$2:$I$7791,9,FALSE)</f>
        <v>#N/A</v>
      </c>
      <c r="P3309" s="7">
        <v>10000</v>
      </c>
      <c r="Q3309" s="26">
        <v>127</v>
      </c>
      <c r="R3309" s="19">
        <v>5.24391097594855E-2</v>
      </c>
      <c r="S3309" s="26">
        <v>16</v>
      </c>
      <c r="T3309" s="8">
        <v>6000</v>
      </c>
      <c r="U3309" s="4">
        <v>142</v>
      </c>
      <c r="V3309" s="10">
        <v>1503.37</v>
      </c>
      <c r="W3309" s="14" t="s">
        <v>5282</v>
      </c>
      <c r="X3309" s="18"/>
      <c r="Y3309" s="9"/>
      <c r="Z3309" s="19"/>
      <c r="AA3309" s="19"/>
      <c r="AB3309" s="30">
        <f t="shared" si="846"/>
        <v>847000</v>
      </c>
      <c r="AC3309" s="30">
        <f t="shared" si="857"/>
        <v>7.0838252656434475E-3</v>
      </c>
      <c r="AD3309" s="31">
        <f t="shared" si="858"/>
        <v>0.89964580873671784</v>
      </c>
      <c r="AE3309" s="31">
        <f t="shared" si="859"/>
        <v>1.0059031877213696</v>
      </c>
      <c r="AG3309" s="30">
        <f t="shared" si="847"/>
        <v>6126000</v>
      </c>
      <c r="AH3309" s="30">
        <f t="shared" si="860"/>
        <v>9.7943192948090111E-4</v>
      </c>
      <c r="AI3309" s="31">
        <f t="shared" si="861"/>
        <v>0.12438785504407444</v>
      </c>
      <c r="AJ3309" s="31">
        <f t="shared" si="862"/>
        <v>0.13907933398628797</v>
      </c>
      <c r="AK3309" s="30" t="str">
        <f>IF(W3309="si",($S3309*'COSTOS DE CREDITOS'!$C$27)/DATA!$G3309,"")</f>
        <v/>
      </c>
      <c r="AL3309" s="90" t="str">
        <f>IF(W3309="si",'COSTOS DE CREDITOS'!$C$35,"")</f>
        <v/>
      </c>
      <c r="AM3309" s="30" t="str">
        <f t="shared" si="848"/>
        <v/>
      </c>
      <c r="AN3309" s="30" t="str">
        <f t="shared" si="849"/>
        <v/>
      </c>
      <c r="AO3309" s="30">
        <f t="shared" si="850"/>
        <v>0</v>
      </c>
      <c r="AP3309" s="30">
        <f t="shared" si="851"/>
        <v>0</v>
      </c>
      <c r="AQ3309" s="19" t="str">
        <f t="shared" si="852"/>
        <v/>
      </c>
    </row>
    <row r="3310" spans="1:43" x14ac:dyDescent="0.2">
      <c r="A3310" s="23" t="s">
        <v>5665</v>
      </c>
      <c r="B3310" s="6" t="s">
        <v>5672</v>
      </c>
      <c r="C3310" s="6" t="s">
        <v>5667</v>
      </c>
      <c r="D3310" s="4">
        <v>178130</v>
      </c>
      <c r="E3310" s="4">
        <v>177423</v>
      </c>
      <c r="F3310" s="5" t="s">
        <v>4121</v>
      </c>
      <c r="G3310" s="2">
        <v>5</v>
      </c>
      <c r="H3310" s="4">
        <v>178587</v>
      </c>
      <c r="I3310" s="5" t="s">
        <v>4123</v>
      </c>
      <c r="J3310" s="15">
        <v>45343</v>
      </c>
      <c r="K3310" s="24">
        <v>1343690675</v>
      </c>
      <c r="L3310" s="15">
        <v>45346</v>
      </c>
      <c r="M3310" s="15">
        <v>45351</v>
      </c>
      <c r="N3310" s="26">
        <v>1</v>
      </c>
      <c r="O3310" s="26" t="e">
        <f>VLOOKUP(D3310,quash!A$2:$I$7791,9,FALSE)</f>
        <v>#N/A</v>
      </c>
      <c r="P3310" s="7">
        <v>10000</v>
      </c>
      <c r="Q3310" s="26">
        <v>127</v>
      </c>
      <c r="R3310" s="19">
        <v>5.24391097594855E-2</v>
      </c>
      <c r="S3310" s="26">
        <v>16</v>
      </c>
      <c r="T3310" s="8">
        <v>6000</v>
      </c>
      <c r="U3310" s="4">
        <v>142</v>
      </c>
      <c r="V3310" s="10">
        <v>1503.37</v>
      </c>
      <c r="W3310" s="14" t="s">
        <v>5282</v>
      </c>
      <c r="X3310" s="18"/>
      <c r="Y3310" s="9"/>
      <c r="Z3310" s="19"/>
      <c r="AA3310" s="19"/>
      <c r="AB3310" s="30">
        <f t="shared" si="846"/>
        <v>847000</v>
      </c>
      <c r="AC3310" s="30">
        <f t="shared" si="857"/>
        <v>7.0838252656434475E-3</v>
      </c>
      <c r="AD3310" s="31">
        <f t="shared" si="858"/>
        <v>0.89964580873671784</v>
      </c>
      <c r="AE3310" s="31">
        <f t="shared" si="859"/>
        <v>1.0059031877213696</v>
      </c>
      <c r="AG3310" s="30">
        <f t="shared" si="847"/>
        <v>6126000</v>
      </c>
      <c r="AH3310" s="30">
        <f t="shared" si="860"/>
        <v>9.7943192948090111E-4</v>
      </c>
      <c r="AI3310" s="31">
        <f t="shared" si="861"/>
        <v>0.12438785504407444</v>
      </c>
      <c r="AJ3310" s="31">
        <f t="shared" si="862"/>
        <v>0.13907933398628797</v>
      </c>
      <c r="AK3310" s="30" t="str">
        <f>IF(W3310="si",($S3310*'COSTOS DE CREDITOS'!$C$27)/DATA!$G3310,"")</f>
        <v/>
      </c>
      <c r="AL3310" s="90" t="str">
        <f>IF(W3310="si",'COSTOS DE CREDITOS'!$C$35,"")</f>
        <v/>
      </c>
      <c r="AM3310" s="30" t="str">
        <f t="shared" si="848"/>
        <v/>
      </c>
      <c r="AN3310" s="30" t="str">
        <f t="shared" si="849"/>
        <v/>
      </c>
      <c r="AO3310" s="30">
        <f t="shared" si="850"/>
        <v>0</v>
      </c>
      <c r="AP3310" s="30">
        <f t="shared" si="851"/>
        <v>0</v>
      </c>
      <c r="AQ3310" s="19" t="str">
        <f t="shared" si="852"/>
        <v/>
      </c>
    </row>
    <row r="3311" spans="1:43" x14ac:dyDescent="0.2">
      <c r="A3311" s="23" t="s">
        <v>5665</v>
      </c>
      <c r="B3311" s="6" t="s">
        <v>5674</v>
      </c>
      <c r="C3311" s="6" t="s">
        <v>5670</v>
      </c>
      <c r="D3311" s="4">
        <v>178156</v>
      </c>
      <c r="E3311" s="4">
        <v>178982</v>
      </c>
      <c r="F3311" s="5" t="s">
        <v>4124</v>
      </c>
      <c r="G3311" s="2">
        <v>7</v>
      </c>
      <c r="H3311" s="4">
        <v>178983</v>
      </c>
      <c r="I3311" s="5" t="s">
        <v>4125</v>
      </c>
      <c r="J3311" s="15">
        <v>45346</v>
      </c>
      <c r="K3311" s="24">
        <v>1343711004</v>
      </c>
      <c r="L3311" s="15">
        <v>45350</v>
      </c>
      <c r="M3311" s="15">
        <v>45351</v>
      </c>
      <c r="N3311" s="26">
        <v>1</v>
      </c>
      <c r="O3311" s="26">
        <f>VLOOKUP(D3311,quash!A$2:$I$7791,9,FALSE)</f>
        <v>3</v>
      </c>
      <c r="P3311" s="7">
        <v>10000</v>
      </c>
      <c r="Q3311" s="26">
        <v>147</v>
      </c>
      <c r="R3311" s="19">
        <v>7.9000519063170294E-2</v>
      </c>
      <c r="S3311" s="26">
        <v>16</v>
      </c>
      <c r="T3311" s="8">
        <v>5000</v>
      </c>
      <c r="U3311" s="4">
        <v>147</v>
      </c>
      <c r="V3311" s="10">
        <v>1303.3399999999999</v>
      </c>
      <c r="W3311" s="14" t="s">
        <v>5282</v>
      </c>
      <c r="X3311" s="18"/>
      <c r="Y3311" s="9"/>
      <c r="Z3311" s="19"/>
      <c r="AA3311" s="19"/>
      <c r="AB3311" s="30">
        <f t="shared" si="846"/>
        <v>141000</v>
      </c>
      <c r="AC3311" s="30">
        <f t="shared" si="857"/>
        <v>3.5460992907801421E-2</v>
      </c>
      <c r="AD3311" s="31">
        <f t="shared" si="858"/>
        <v>5.212765957446809</v>
      </c>
      <c r="AE3311" s="31">
        <f t="shared" si="859"/>
        <v>5.212765957446809</v>
      </c>
      <c r="AG3311" s="30">
        <f t="shared" si="847"/>
        <v>778000</v>
      </c>
      <c r="AH3311" s="30">
        <f t="shared" si="860"/>
        <v>6.4267352185089976E-3</v>
      </c>
      <c r="AI3311" s="31">
        <f t="shared" si="861"/>
        <v>0.94473007712082269</v>
      </c>
      <c r="AJ3311" s="31">
        <f t="shared" si="862"/>
        <v>0.94473007712082269</v>
      </c>
      <c r="AK3311" s="30" t="str">
        <f>IF(W3311="si",($S3311*'COSTOS DE CREDITOS'!$C$27)/DATA!$G3311,"")</f>
        <v/>
      </c>
      <c r="AL3311" s="90" t="str">
        <f>IF(W3311="si",'COSTOS DE CREDITOS'!$C$35,"")</f>
        <v/>
      </c>
      <c r="AM3311" s="30" t="str">
        <f t="shared" si="848"/>
        <v/>
      </c>
      <c r="AN3311" s="30" t="str">
        <f t="shared" si="849"/>
        <v/>
      </c>
      <c r="AO3311" s="30">
        <f t="shared" si="850"/>
        <v>0</v>
      </c>
      <c r="AP3311" s="30">
        <f t="shared" si="851"/>
        <v>0</v>
      </c>
      <c r="AQ3311" s="19" t="str">
        <f t="shared" si="852"/>
        <v/>
      </c>
    </row>
    <row r="3312" spans="1:43" x14ac:dyDescent="0.2">
      <c r="A3312" s="23" t="s">
        <v>5665</v>
      </c>
      <c r="B3312" s="6" t="s">
        <v>5674</v>
      </c>
      <c r="C3312" s="6" t="s">
        <v>5670</v>
      </c>
      <c r="D3312" s="4">
        <v>178423</v>
      </c>
      <c r="E3312" s="4">
        <v>178982</v>
      </c>
      <c r="F3312" s="5" t="s">
        <v>4124</v>
      </c>
      <c r="G3312" s="2">
        <v>7</v>
      </c>
      <c r="H3312" s="4">
        <v>178984</v>
      </c>
      <c r="I3312" s="5" t="s">
        <v>4126</v>
      </c>
      <c r="J3312" s="15">
        <v>45346</v>
      </c>
      <c r="K3312" s="24">
        <v>1344787643</v>
      </c>
      <c r="L3312" s="15">
        <v>45350</v>
      </c>
      <c r="M3312" s="15">
        <v>45351</v>
      </c>
      <c r="N3312" s="26">
        <v>1</v>
      </c>
      <c r="O3312" s="26">
        <f>VLOOKUP(D3312,quash!A$2:$I$7791,9,FALSE)</f>
        <v>4</v>
      </c>
      <c r="P3312" s="7">
        <v>5000</v>
      </c>
      <c r="Q3312" s="26">
        <v>147</v>
      </c>
      <c r="R3312" s="19">
        <v>0.11226939921536</v>
      </c>
      <c r="S3312" s="26">
        <v>16</v>
      </c>
      <c r="T3312" s="8">
        <v>5000</v>
      </c>
      <c r="U3312" s="4">
        <v>147</v>
      </c>
      <c r="V3312" s="10">
        <v>1303.3399999999999</v>
      </c>
      <c r="W3312" s="14" t="s">
        <v>5282</v>
      </c>
      <c r="X3312" s="18"/>
      <c r="Y3312" s="9"/>
      <c r="Z3312" s="19"/>
      <c r="AA3312" s="19"/>
      <c r="AB3312" s="30">
        <f t="shared" si="846"/>
        <v>117000</v>
      </c>
      <c r="AC3312" s="30">
        <f t="shared" si="857"/>
        <v>4.2735042735042736E-2</v>
      </c>
      <c r="AD3312" s="31">
        <f t="shared" si="858"/>
        <v>6.2820512820512819</v>
      </c>
      <c r="AE3312" s="31">
        <f t="shared" si="859"/>
        <v>6.2820512820512819</v>
      </c>
      <c r="AG3312" s="30">
        <f t="shared" si="847"/>
        <v>927000</v>
      </c>
      <c r="AH3312" s="30">
        <f t="shared" si="860"/>
        <v>5.3937432578209281E-3</v>
      </c>
      <c r="AI3312" s="31">
        <f t="shared" si="861"/>
        <v>0.79288025889967639</v>
      </c>
      <c r="AJ3312" s="31">
        <f t="shared" si="862"/>
        <v>0.79288025889967639</v>
      </c>
      <c r="AK3312" s="30" t="str">
        <f>IF(W3312="si",($S3312*'COSTOS DE CREDITOS'!$C$27)/DATA!$G3312,"")</f>
        <v/>
      </c>
      <c r="AL3312" s="90" t="str">
        <f>IF(W3312="si",'COSTOS DE CREDITOS'!$C$35,"")</f>
        <v/>
      </c>
      <c r="AM3312" s="30" t="str">
        <f t="shared" si="848"/>
        <v/>
      </c>
      <c r="AN3312" s="30" t="str">
        <f t="shared" si="849"/>
        <v/>
      </c>
      <c r="AO3312" s="30">
        <f t="shared" si="850"/>
        <v>0</v>
      </c>
      <c r="AP3312" s="30">
        <f t="shared" si="851"/>
        <v>0</v>
      </c>
      <c r="AQ3312" s="19" t="str">
        <f t="shared" si="852"/>
        <v/>
      </c>
    </row>
    <row r="3313" spans="1:43" x14ac:dyDescent="0.2">
      <c r="A3313" s="23" t="s">
        <v>5665</v>
      </c>
      <c r="B3313" s="6" t="s">
        <v>5674</v>
      </c>
      <c r="C3313" s="6" t="s">
        <v>5670</v>
      </c>
      <c r="D3313" s="4">
        <v>178414</v>
      </c>
      <c r="E3313" s="4">
        <v>178982</v>
      </c>
      <c r="F3313" s="5" t="s">
        <v>4124</v>
      </c>
      <c r="G3313" s="2">
        <v>7</v>
      </c>
      <c r="H3313" s="4">
        <v>178986</v>
      </c>
      <c r="I3313" s="5" t="s">
        <v>4127</v>
      </c>
      <c r="J3313" s="15">
        <v>45344</v>
      </c>
      <c r="K3313" s="24">
        <v>1344787566</v>
      </c>
      <c r="L3313" s="15">
        <v>45350</v>
      </c>
      <c r="M3313" s="15">
        <v>45351</v>
      </c>
      <c r="N3313" s="26">
        <v>1</v>
      </c>
      <c r="O3313" s="26">
        <f>VLOOKUP(D3313,quash!A$2:$I$7791,9,FALSE)</f>
        <v>1</v>
      </c>
      <c r="P3313" s="7">
        <v>10000</v>
      </c>
      <c r="Q3313" s="26">
        <v>132</v>
      </c>
      <c r="R3313" s="19">
        <v>5.8283715876113903E-2</v>
      </c>
      <c r="S3313" s="26">
        <v>16</v>
      </c>
      <c r="T3313" s="8">
        <v>7000</v>
      </c>
      <c r="U3313" s="4">
        <v>147</v>
      </c>
      <c r="V3313" s="10">
        <v>1827.61</v>
      </c>
      <c r="W3313" s="14" t="s">
        <v>5282</v>
      </c>
      <c r="X3313" s="18"/>
      <c r="Y3313" s="9"/>
      <c r="Z3313" s="19"/>
      <c r="AA3313" s="19"/>
      <c r="AB3313" s="30">
        <f t="shared" si="846"/>
        <v>280000</v>
      </c>
      <c r="AC3313" s="30">
        <f t="shared" si="857"/>
        <v>2.5000000000000001E-2</v>
      </c>
      <c r="AD3313" s="31">
        <f t="shared" si="858"/>
        <v>3.3000000000000003</v>
      </c>
      <c r="AE3313" s="31">
        <f t="shared" si="859"/>
        <v>3.6750000000000003</v>
      </c>
      <c r="AG3313" s="30">
        <f t="shared" si="847"/>
        <v>2427000</v>
      </c>
      <c r="AH3313" s="30">
        <f t="shared" si="860"/>
        <v>2.88421920065925E-3</v>
      </c>
      <c r="AI3313" s="31">
        <f t="shared" si="861"/>
        <v>0.38071693448702099</v>
      </c>
      <c r="AJ3313" s="31">
        <f t="shared" si="862"/>
        <v>0.42398022249690975</v>
      </c>
      <c r="AK3313" s="30" t="str">
        <f>IF(W3313="si",($S3313*'COSTOS DE CREDITOS'!$C$27)/DATA!$G3313,"")</f>
        <v/>
      </c>
      <c r="AL3313" s="90" t="str">
        <f>IF(W3313="si",'COSTOS DE CREDITOS'!$C$35,"")</f>
        <v/>
      </c>
      <c r="AM3313" s="30" t="str">
        <f t="shared" si="848"/>
        <v/>
      </c>
      <c r="AN3313" s="30" t="str">
        <f t="shared" si="849"/>
        <v/>
      </c>
      <c r="AO3313" s="30">
        <f t="shared" si="850"/>
        <v>0</v>
      </c>
      <c r="AP3313" s="30">
        <f t="shared" si="851"/>
        <v>0</v>
      </c>
      <c r="AQ3313" s="19" t="str">
        <f t="shared" si="852"/>
        <v/>
      </c>
    </row>
    <row r="3314" spans="1:43" x14ac:dyDescent="0.2">
      <c r="A3314" s="23" t="s">
        <v>5665</v>
      </c>
      <c r="B3314" s="6" t="s">
        <v>5674</v>
      </c>
      <c r="C3314" s="6" t="s">
        <v>5670</v>
      </c>
      <c r="D3314" s="4">
        <v>178410</v>
      </c>
      <c r="E3314" s="4">
        <v>178982</v>
      </c>
      <c r="F3314" s="5" t="s">
        <v>4124</v>
      </c>
      <c r="G3314" s="2">
        <v>7</v>
      </c>
      <c r="H3314" s="4">
        <v>178987</v>
      </c>
      <c r="I3314" s="5" t="s">
        <v>4128</v>
      </c>
      <c r="J3314" s="15">
        <v>45346</v>
      </c>
      <c r="K3314" s="24">
        <v>1344787329</v>
      </c>
      <c r="L3314" s="15">
        <v>45350</v>
      </c>
      <c r="M3314" s="15">
        <v>45351</v>
      </c>
      <c r="N3314" s="26">
        <v>1</v>
      </c>
      <c r="O3314" s="26">
        <f>VLOOKUP(D3314,quash!A$2:$I$7791,9,FALSE)</f>
        <v>2</v>
      </c>
      <c r="P3314" s="7">
        <v>10000</v>
      </c>
      <c r="Q3314" s="26">
        <v>132</v>
      </c>
      <c r="R3314" s="19">
        <v>5.8283715876113903E-2</v>
      </c>
      <c r="S3314" s="26">
        <v>16</v>
      </c>
      <c r="T3314" s="8">
        <v>5000</v>
      </c>
      <c r="U3314" s="4">
        <v>147</v>
      </c>
      <c r="V3314" s="10">
        <v>1303.3399999999999</v>
      </c>
      <c r="W3314" s="14" t="s">
        <v>5282</v>
      </c>
      <c r="X3314" s="18"/>
      <c r="Y3314" s="9"/>
      <c r="Z3314" s="19"/>
      <c r="AA3314" s="19"/>
      <c r="AB3314" s="30">
        <f t="shared" si="846"/>
        <v>311000</v>
      </c>
      <c r="AC3314" s="30">
        <f t="shared" si="857"/>
        <v>1.607717041800643E-2</v>
      </c>
      <c r="AD3314" s="31">
        <f t="shared" si="858"/>
        <v>2.1221864951768485</v>
      </c>
      <c r="AE3314" s="31">
        <f t="shared" si="859"/>
        <v>2.363344051446945</v>
      </c>
      <c r="AG3314" s="30">
        <f t="shared" si="847"/>
        <v>1695000</v>
      </c>
      <c r="AH3314" s="30">
        <f t="shared" si="860"/>
        <v>2.9498525073746312E-3</v>
      </c>
      <c r="AI3314" s="31">
        <f t="shared" si="861"/>
        <v>0.38938053097345132</v>
      </c>
      <c r="AJ3314" s="31">
        <f t="shared" si="862"/>
        <v>0.4336283185840708</v>
      </c>
      <c r="AK3314" s="30" t="str">
        <f>IF(W3314="si",($S3314*'COSTOS DE CREDITOS'!$C$27)/DATA!$G3314,"")</f>
        <v/>
      </c>
      <c r="AL3314" s="90" t="str">
        <f>IF(W3314="si",'COSTOS DE CREDITOS'!$C$35,"")</f>
        <v/>
      </c>
      <c r="AM3314" s="30" t="str">
        <f t="shared" si="848"/>
        <v/>
      </c>
      <c r="AN3314" s="30" t="str">
        <f t="shared" si="849"/>
        <v/>
      </c>
      <c r="AO3314" s="30">
        <f t="shared" si="850"/>
        <v>0</v>
      </c>
      <c r="AP3314" s="30">
        <f t="shared" si="851"/>
        <v>0</v>
      </c>
      <c r="AQ3314" s="19" t="str">
        <f t="shared" si="852"/>
        <v/>
      </c>
    </row>
    <row r="3315" spans="1:43" x14ac:dyDescent="0.2">
      <c r="A3315" s="23" t="s">
        <v>5665</v>
      </c>
      <c r="B3315" s="6" t="s">
        <v>5674</v>
      </c>
      <c r="C3315" s="6" t="s">
        <v>5670</v>
      </c>
      <c r="D3315" s="4">
        <v>178157</v>
      </c>
      <c r="E3315" s="4">
        <v>178982</v>
      </c>
      <c r="F3315" s="5" t="s">
        <v>4124</v>
      </c>
      <c r="G3315" s="2">
        <v>7</v>
      </c>
      <c r="H3315" s="4">
        <v>178988</v>
      </c>
      <c r="I3315" s="5" t="s">
        <v>4129</v>
      </c>
      <c r="J3315" s="15">
        <v>45342</v>
      </c>
      <c r="K3315" s="24">
        <v>1343715271</v>
      </c>
      <c r="L3315" s="15">
        <v>45350</v>
      </c>
      <c r="M3315" s="15">
        <v>45351</v>
      </c>
      <c r="N3315" s="26">
        <v>1</v>
      </c>
      <c r="O3315" s="26">
        <f>VLOOKUP(D3315,quash!A$2:$I$7791,9,FALSE)</f>
        <v>1</v>
      </c>
      <c r="P3315" s="7">
        <v>10000</v>
      </c>
      <c r="Q3315" s="26">
        <v>115</v>
      </c>
      <c r="R3315" s="19">
        <v>3.97705569269148E-2</v>
      </c>
      <c r="S3315" s="26">
        <v>16</v>
      </c>
      <c r="T3315" s="8">
        <v>7000</v>
      </c>
      <c r="U3315" s="4">
        <v>147</v>
      </c>
      <c r="V3315" s="10">
        <v>1827.61</v>
      </c>
      <c r="W3315" s="14" t="s">
        <v>5282</v>
      </c>
      <c r="X3315" s="18"/>
      <c r="Y3315" s="9"/>
      <c r="Z3315" s="19"/>
      <c r="AA3315" s="19"/>
      <c r="AB3315" s="30">
        <f t="shared" si="846"/>
        <v>280000</v>
      </c>
      <c r="AC3315" s="30">
        <f t="shared" si="857"/>
        <v>2.5000000000000001E-2</v>
      </c>
      <c r="AD3315" s="31">
        <f t="shared" si="858"/>
        <v>2.875</v>
      </c>
      <c r="AE3315" s="31">
        <f t="shared" si="859"/>
        <v>3.6750000000000003</v>
      </c>
      <c r="AG3315" s="30">
        <f t="shared" si="847"/>
        <v>2427000</v>
      </c>
      <c r="AH3315" s="30">
        <f t="shared" si="860"/>
        <v>2.88421920065925E-3</v>
      </c>
      <c r="AI3315" s="31">
        <f t="shared" si="861"/>
        <v>0.33168520807581375</v>
      </c>
      <c r="AJ3315" s="31">
        <f t="shared" si="862"/>
        <v>0.42398022249690975</v>
      </c>
      <c r="AK3315" s="30" t="str">
        <f>IF(W3315="si",($S3315*'COSTOS DE CREDITOS'!$C$27)/DATA!$G3315,"")</f>
        <v/>
      </c>
      <c r="AL3315" s="90" t="str">
        <f>IF(W3315="si",'COSTOS DE CREDITOS'!$C$35,"")</f>
        <v/>
      </c>
      <c r="AM3315" s="30" t="str">
        <f t="shared" si="848"/>
        <v/>
      </c>
      <c r="AN3315" s="30" t="str">
        <f t="shared" si="849"/>
        <v/>
      </c>
      <c r="AO3315" s="30">
        <f t="shared" si="850"/>
        <v>0</v>
      </c>
      <c r="AP3315" s="30">
        <f t="shared" si="851"/>
        <v>0</v>
      </c>
      <c r="AQ3315" s="19" t="str">
        <f t="shared" si="852"/>
        <v/>
      </c>
    </row>
    <row r="3316" spans="1:43" x14ac:dyDescent="0.2">
      <c r="A3316" s="23" t="s">
        <v>5665</v>
      </c>
      <c r="B3316" s="6" t="s">
        <v>5674</v>
      </c>
      <c r="C3316" s="6" t="s">
        <v>5670</v>
      </c>
      <c r="D3316" s="4">
        <v>178413</v>
      </c>
      <c r="E3316" s="4">
        <v>178982</v>
      </c>
      <c r="F3316" s="5" t="s">
        <v>4124</v>
      </c>
      <c r="G3316" s="2">
        <v>7</v>
      </c>
      <c r="H3316" s="4">
        <v>178989</v>
      </c>
      <c r="I3316" s="5" t="s">
        <v>4130</v>
      </c>
      <c r="J3316" s="15">
        <v>45344</v>
      </c>
      <c r="K3316" s="24">
        <v>1344787472</v>
      </c>
      <c r="L3316" s="15">
        <v>45350</v>
      </c>
      <c r="M3316" s="15">
        <v>45351</v>
      </c>
      <c r="N3316" s="26">
        <v>1</v>
      </c>
      <c r="O3316" s="26">
        <f>VLOOKUP(D3316,quash!A$2:$I$7791,9,FALSE)</f>
        <v>4</v>
      </c>
      <c r="P3316" s="7">
        <v>10000</v>
      </c>
      <c r="Q3316" s="26">
        <v>115</v>
      </c>
      <c r="R3316" s="19">
        <v>3.97705569269148E-2</v>
      </c>
      <c r="S3316" s="26">
        <v>16</v>
      </c>
      <c r="T3316" s="8">
        <v>10000</v>
      </c>
      <c r="U3316" s="4">
        <v>147</v>
      </c>
      <c r="V3316" s="10">
        <v>2606.85</v>
      </c>
      <c r="W3316" s="14" t="s">
        <v>5282</v>
      </c>
      <c r="X3316" s="18"/>
      <c r="Y3316" s="9"/>
      <c r="Z3316" s="19"/>
      <c r="AA3316" s="19"/>
      <c r="AB3316" s="30">
        <f t="shared" si="846"/>
        <v>117000</v>
      </c>
      <c r="AC3316" s="30">
        <f t="shared" si="857"/>
        <v>8.5470085470085472E-2</v>
      </c>
      <c r="AD3316" s="31">
        <f t="shared" si="858"/>
        <v>9.8290598290598297</v>
      </c>
      <c r="AE3316" s="31">
        <f t="shared" si="859"/>
        <v>12.564102564102564</v>
      </c>
      <c r="AG3316" s="30">
        <f t="shared" si="847"/>
        <v>927000</v>
      </c>
      <c r="AH3316" s="30">
        <f t="shared" si="860"/>
        <v>1.0787486515641856E-2</v>
      </c>
      <c r="AI3316" s="31">
        <f t="shared" si="861"/>
        <v>1.2405609492988134</v>
      </c>
      <c r="AJ3316" s="31">
        <f t="shared" si="862"/>
        <v>1.5857605177993528</v>
      </c>
      <c r="AK3316" s="30" t="str">
        <f>IF(W3316="si",($S3316*'COSTOS DE CREDITOS'!$C$27)/DATA!$G3316,"")</f>
        <v/>
      </c>
      <c r="AL3316" s="90" t="str">
        <f>IF(W3316="si",'COSTOS DE CREDITOS'!$C$35,"")</f>
        <v/>
      </c>
      <c r="AM3316" s="30" t="str">
        <f t="shared" si="848"/>
        <v/>
      </c>
      <c r="AN3316" s="30" t="str">
        <f t="shared" si="849"/>
        <v/>
      </c>
      <c r="AO3316" s="30">
        <f t="shared" si="850"/>
        <v>0</v>
      </c>
      <c r="AP3316" s="30">
        <f t="shared" si="851"/>
        <v>0</v>
      </c>
      <c r="AQ3316" s="19" t="str">
        <f t="shared" si="852"/>
        <v/>
      </c>
    </row>
    <row r="3317" spans="1:43" x14ac:dyDescent="0.2">
      <c r="A3317" s="23" t="s">
        <v>5665</v>
      </c>
      <c r="B3317" s="6" t="s">
        <v>5674</v>
      </c>
      <c r="C3317" s="6" t="s">
        <v>5670</v>
      </c>
      <c r="D3317" s="4">
        <v>178154</v>
      </c>
      <c r="E3317" s="4">
        <v>178982</v>
      </c>
      <c r="F3317" s="5" t="s">
        <v>4124</v>
      </c>
      <c r="G3317" s="2">
        <v>7</v>
      </c>
      <c r="H3317" s="4">
        <v>178990</v>
      </c>
      <c r="I3317" s="5" t="s">
        <v>4131</v>
      </c>
      <c r="J3317" s="15">
        <v>45346</v>
      </c>
      <c r="K3317" s="24">
        <v>1343710928</v>
      </c>
      <c r="L3317" s="15">
        <v>45350</v>
      </c>
      <c r="M3317" s="15">
        <v>45351</v>
      </c>
      <c r="N3317" s="26">
        <v>1</v>
      </c>
      <c r="O3317" s="26">
        <f>VLOOKUP(D3317,quash!A$2:$I$7791,9,FALSE)</f>
        <v>2</v>
      </c>
      <c r="P3317" s="7">
        <v>10000</v>
      </c>
      <c r="Q3317" s="26">
        <v>132</v>
      </c>
      <c r="R3317" s="19">
        <v>5.8283715876113903E-2</v>
      </c>
      <c r="S3317" s="26">
        <v>16</v>
      </c>
      <c r="T3317" s="8">
        <v>10000</v>
      </c>
      <c r="U3317" s="4">
        <v>147</v>
      </c>
      <c r="V3317" s="10">
        <v>2606.85</v>
      </c>
      <c r="W3317" s="14" t="s">
        <v>5282</v>
      </c>
      <c r="X3317" s="18"/>
      <c r="Y3317" s="9"/>
      <c r="Z3317" s="19"/>
      <c r="AA3317" s="19"/>
      <c r="AB3317" s="30">
        <f t="shared" si="846"/>
        <v>311000</v>
      </c>
      <c r="AC3317" s="30">
        <f t="shared" si="857"/>
        <v>3.215434083601286E-2</v>
      </c>
      <c r="AD3317" s="31">
        <f t="shared" si="858"/>
        <v>4.2443729903536971</v>
      </c>
      <c r="AE3317" s="31">
        <f t="shared" si="859"/>
        <v>4.7266881028938901</v>
      </c>
      <c r="AG3317" s="30">
        <f t="shared" si="847"/>
        <v>1695000</v>
      </c>
      <c r="AH3317" s="30">
        <f t="shared" si="860"/>
        <v>5.8997050147492625E-3</v>
      </c>
      <c r="AI3317" s="31">
        <f t="shared" si="861"/>
        <v>0.77876106194690264</v>
      </c>
      <c r="AJ3317" s="31">
        <f t="shared" si="862"/>
        <v>0.86725663716814161</v>
      </c>
      <c r="AK3317" s="30" t="str">
        <f>IF(W3317="si",($S3317*'COSTOS DE CREDITOS'!$C$27)/DATA!$G3317,"")</f>
        <v/>
      </c>
      <c r="AL3317" s="90" t="str">
        <f>IF(W3317="si",'COSTOS DE CREDITOS'!$C$35,"")</f>
        <v/>
      </c>
      <c r="AM3317" s="30" t="str">
        <f t="shared" si="848"/>
        <v/>
      </c>
      <c r="AN3317" s="30" t="str">
        <f t="shared" si="849"/>
        <v/>
      </c>
      <c r="AO3317" s="30">
        <f t="shared" si="850"/>
        <v>0</v>
      </c>
      <c r="AP3317" s="30">
        <f t="shared" si="851"/>
        <v>0</v>
      </c>
      <c r="AQ3317" s="19" t="str">
        <f t="shared" si="852"/>
        <v/>
      </c>
    </row>
    <row r="3318" spans="1:43" x14ac:dyDescent="0.2">
      <c r="A3318" s="23" t="s">
        <v>5665</v>
      </c>
      <c r="B3318" s="6" t="s">
        <v>5681</v>
      </c>
      <c r="C3318" s="6" t="s">
        <v>5667</v>
      </c>
      <c r="D3318" s="4">
        <v>176794</v>
      </c>
      <c r="E3318" s="4">
        <v>178754</v>
      </c>
      <c r="F3318" s="5" t="s">
        <v>1597</v>
      </c>
      <c r="G3318" s="2">
        <v>5</v>
      </c>
      <c r="H3318" s="4">
        <v>178760</v>
      </c>
      <c r="I3318" s="5" t="s">
        <v>4132</v>
      </c>
      <c r="J3318" s="15">
        <v>45324</v>
      </c>
      <c r="K3318" s="24">
        <v>1333193131</v>
      </c>
      <c r="L3318" s="15">
        <v>45349</v>
      </c>
      <c r="M3318" s="15">
        <v>45351</v>
      </c>
      <c r="N3318" s="26">
        <v>1</v>
      </c>
      <c r="O3318" s="26">
        <f>VLOOKUP(D3318,quash!A$2:$I$7791,9,FALSE)</f>
        <v>2</v>
      </c>
      <c r="P3318" s="7">
        <v>10000</v>
      </c>
      <c r="Q3318" s="26">
        <v>110</v>
      </c>
      <c r="R3318" s="19">
        <v>3.3220596517330399E-2</v>
      </c>
      <c r="S3318" s="26">
        <v>16</v>
      </c>
      <c r="T3318" s="8">
        <v>10000</v>
      </c>
      <c r="U3318" s="4">
        <v>147</v>
      </c>
      <c r="V3318" s="10">
        <v>2606.85</v>
      </c>
      <c r="W3318" s="14" t="s">
        <v>5282</v>
      </c>
      <c r="X3318" s="18"/>
      <c r="Y3318" s="9"/>
      <c r="Z3318" s="19"/>
      <c r="AA3318" s="19"/>
      <c r="AB3318" s="30">
        <f t="shared" si="846"/>
        <v>311000</v>
      </c>
      <c r="AC3318" s="30">
        <f t="shared" si="857"/>
        <v>3.215434083601286E-2</v>
      </c>
      <c r="AD3318" s="31">
        <f t="shared" si="858"/>
        <v>3.5369774919614145</v>
      </c>
      <c r="AE3318" s="31">
        <f t="shared" si="859"/>
        <v>4.7266881028938901</v>
      </c>
      <c r="AG3318" s="30">
        <f t="shared" si="847"/>
        <v>1695000</v>
      </c>
      <c r="AH3318" s="30">
        <f t="shared" si="860"/>
        <v>5.8997050147492625E-3</v>
      </c>
      <c r="AI3318" s="31">
        <f t="shared" si="861"/>
        <v>0.64896755162241893</v>
      </c>
      <c r="AJ3318" s="31">
        <f t="shared" si="862"/>
        <v>0.86725663716814161</v>
      </c>
      <c r="AK3318" s="30" t="str">
        <f>IF(W3318="si",($S3318*'COSTOS DE CREDITOS'!$C$27)/DATA!$G3318,"")</f>
        <v/>
      </c>
      <c r="AL3318" s="90" t="str">
        <f>IF(W3318="si",'COSTOS DE CREDITOS'!$C$35,"")</f>
        <v/>
      </c>
      <c r="AM3318" s="30" t="str">
        <f t="shared" si="848"/>
        <v/>
      </c>
      <c r="AN3318" s="30" t="str">
        <f t="shared" si="849"/>
        <v/>
      </c>
      <c r="AO3318" s="30">
        <f t="shared" si="850"/>
        <v>0</v>
      </c>
      <c r="AP3318" s="30">
        <f t="shared" si="851"/>
        <v>0</v>
      </c>
      <c r="AQ3318" s="19" t="str">
        <f t="shared" si="852"/>
        <v/>
      </c>
    </row>
    <row r="3319" spans="1:43" x14ac:dyDescent="0.2">
      <c r="A3319" s="23" t="s">
        <v>5665</v>
      </c>
      <c r="B3319" s="6" t="s">
        <v>5681</v>
      </c>
      <c r="C3319" s="6" t="s">
        <v>5667</v>
      </c>
      <c r="D3319" s="4">
        <v>178717</v>
      </c>
      <c r="E3319" s="4">
        <v>178754</v>
      </c>
      <c r="F3319" s="5" t="s">
        <v>1597</v>
      </c>
      <c r="G3319" s="2">
        <v>5</v>
      </c>
      <c r="H3319" s="4">
        <v>178761</v>
      </c>
      <c r="I3319" s="5" t="s">
        <v>4133</v>
      </c>
      <c r="J3319" s="15">
        <v>45348</v>
      </c>
      <c r="K3319" s="24">
        <v>1348663779</v>
      </c>
      <c r="L3319" s="15">
        <v>45349</v>
      </c>
      <c r="M3319" s="15">
        <v>45351</v>
      </c>
      <c r="N3319" s="26">
        <v>1</v>
      </c>
      <c r="O3319" s="26">
        <f>VLOOKUP(D3319,quash!A$2:$I$7791,9,FALSE)</f>
        <v>3</v>
      </c>
      <c r="P3319" s="7">
        <v>10000</v>
      </c>
      <c r="Q3319" s="26">
        <v>127</v>
      </c>
      <c r="R3319" s="19">
        <v>5.24391097594855E-2</v>
      </c>
      <c r="S3319" s="26">
        <v>16</v>
      </c>
      <c r="T3319" s="8">
        <v>10000</v>
      </c>
      <c r="U3319" s="4">
        <v>147</v>
      </c>
      <c r="V3319" s="10">
        <v>2606.85</v>
      </c>
      <c r="W3319" s="14" t="s">
        <v>5282</v>
      </c>
      <c r="X3319" s="18"/>
      <c r="Y3319" s="9"/>
      <c r="Z3319" s="19"/>
      <c r="AA3319" s="19"/>
      <c r="AB3319" s="30">
        <f t="shared" si="846"/>
        <v>141000</v>
      </c>
      <c r="AC3319" s="30">
        <f t="shared" si="857"/>
        <v>7.0921985815602842E-2</v>
      </c>
      <c r="AD3319" s="31">
        <f t="shared" si="858"/>
        <v>9.0070921985815602</v>
      </c>
      <c r="AE3319" s="31">
        <f t="shared" si="859"/>
        <v>10.425531914893618</v>
      </c>
      <c r="AG3319" s="30">
        <f t="shared" si="847"/>
        <v>778000</v>
      </c>
      <c r="AH3319" s="30">
        <f t="shared" si="860"/>
        <v>1.2853470437017995E-2</v>
      </c>
      <c r="AI3319" s="31">
        <f t="shared" si="861"/>
        <v>1.6323907455012854</v>
      </c>
      <c r="AJ3319" s="31">
        <f t="shared" si="862"/>
        <v>1.8894601542416454</v>
      </c>
      <c r="AK3319" s="30" t="str">
        <f>IF(W3319="si",($S3319*'COSTOS DE CREDITOS'!$C$27)/DATA!$G3319,"")</f>
        <v/>
      </c>
      <c r="AL3319" s="90" t="str">
        <f>IF(W3319="si",'COSTOS DE CREDITOS'!$C$35,"")</f>
        <v/>
      </c>
      <c r="AM3319" s="30" t="str">
        <f t="shared" si="848"/>
        <v/>
      </c>
      <c r="AN3319" s="30" t="str">
        <f t="shared" si="849"/>
        <v/>
      </c>
      <c r="AO3319" s="30">
        <f t="shared" si="850"/>
        <v>0</v>
      </c>
      <c r="AP3319" s="30">
        <f t="shared" si="851"/>
        <v>0</v>
      </c>
      <c r="AQ3319" s="19" t="str">
        <f t="shared" si="852"/>
        <v/>
      </c>
    </row>
    <row r="3320" spans="1:43" x14ac:dyDescent="0.2">
      <c r="A3320" s="23" t="s">
        <v>5665</v>
      </c>
      <c r="B3320" s="6" t="s">
        <v>5678</v>
      </c>
      <c r="C3320" s="6" t="s">
        <v>5670</v>
      </c>
      <c r="D3320" s="4">
        <v>178817</v>
      </c>
      <c r="E3320" s="4">
        <v>179023</v>
      </c>
      <c r="F3320" s="5" t="s">
        <v>4134</v>
      </c>
      <c r="G3320" s="2">
        <v>6</v>
      </c>
      <c r="H3320" s="4">
        <v>179024</v>
      </c>
      <c r="I3320" s="5" t="s">
        <v>4135</v>
      </c>
      <c r="J3320" s="15">
        <v>45349</v>
      </c>
      <c r="K3320" s="24">
        <v>1348994336</v>
      </c>
      <c r="L3320" s="15">
        <v>45350</v>
      </c>
      <c r="M3320" s="15">
        <v>45351</v>
      </c>
      <c r="N3320" s="26">
        <v>1</v>
      </c>
      <c r="O3320" s="26">
        <f>VLOOKUP(D3320,quash!A$2:$I$7791,9,FALSE)</f>
        <v>4</v>
      </c>
      <c r="P3320" s="7">
        <v>10000</v>
      </c>
      <c r="Q3320" s="26">
        <v>110</v>
      </c>
      <c r="R3320" s="19">
        <v>3.11605023919212E-2</v>
      </c>
      <c r="S3320" s="26">
        <v>16</v>
      </c>
      <c r="T3320" s="8">
        <v>5000</v>
      </c>
      <c r="U3320" s="4">
        <v>147</v>
      </c>
      <c r="V3320" s="10">
        <v>1303.3399999999999</v>
      </c>
      <c r="W3320" s="14" t="s">
        <v>5282</v>
      </c>
      <c r="X3320" s="18"/>
      <c r="Y3320" s="9"/>
      <c r="Z3320" s="19"/>
      <c r="AA3320" s="19"/>
      <c r="AB3320" s="30">
        <f t="shared" si="846"/>
        <v>117000</v>
      </c>
      <c r="AC3320" s="30">
        <f t="shared" si="857"/>
        <v>4.2735042735042736E-2</v>
      </c>
      <c r="AD3320" s="31">
        <f t="shared" si="858"/>
        <v>4.700854700854701</v>
      </c>
      <c r="AE3320" s="31">
        <f t="shared" si="859"/>
        <v>6.2820512820512819</v>
      </c>
      <c r="AG3320" s="30">
        <f t="shared" si="847"/>
        <v>927000</v>
      </c>
      <c r="AH3320" s="30">
        <f t="shared" si="860"/>
        <v>5.3937432578209281E-3</v>
      </c>
      <c r="AI3320" s="31">
        <f t="shared" si="861"/>
        <v>0.59331175836030214</v>
      </c>
      <c r="AJ3320" s="31">
        <f t="shared" si="862"/>
        <v>0.79288025889967639</v>
      </c>
      <c r="AK3320" s="30" t="str">
        <f>IF(W3320="si",($S3320*'COSTOS DE CREDITOS'!$C$27)/DATA!$G3320,"")</f>
        <v/>
      </c>
      <c r="AL3320" s="90" t="str">
        <f>IF(W3320="si",'COSTOS DE CREDITOS'!$C$35,"")</f>
        <v/>
      </c>
      <c r="AM3320" s="30" t="str">
        <f t="shared" si="848"/>
        <v/>
      </c>
      <c r="AN3320" s="30" t="str">
        <f t="shared" si="849"/>
        <v/>
      </c>
      <c r="AO3320" s="30">
        <f t="shared" si="850"/>
        <v>0</v>
      </c>
      <c r="AP3320" s="30">
        <f t="shared" si="851"/>
        <v>0</v>
      </c>
      <c r="AQ3320" s="19" t="str">
        <f t="shared" si="852"/>
        <v/>
      </c>
    </row>
    <row r="3321" spans="1:43" x14ac:dyDescent="0.2">
      <c r="A3321" s="23" t="s">
        <v>5665</v>
      </c>
      <c r="B3321" s="6" t="s">
        <v>5678</v>
      </c>
      <c r="C3321" s="6" t="s">
        <v>5670</v>
      </c>
      <c r="D3321" s="4">
        <v>178786</v>
      </c>
      <c r="E3321" s="4">
        <v>179023</v>
      </c>
      <c r="F3321" s="5" t="s">
        <v>4134</v>
      </c>
      <c r="G3321" s="2">
        <v>6</v>
      </c>
      <c r="H3321" s="4">
        <v>179037</v>
      </c>
      <c r="I3321" s="5" t="s">
        <v>4136</v>
      </c>
      <c r="J3321" s="15">
        <v>45349</v>
      </c>
      <c r="K3321" s="24">
        <v>1348949574</v>
      </c>
      <c r="L3321" s="15">
        <v>45350</v>
      </c>
      <c r="M3321" s="15">
        <v>45351</v>
      </c>
      <c r="N3321" s="26">
        <v>1</v>
      </c>
      <c r="O3321" s="26">
        <f>VLOOKUP(D3321,quash!A$2:$I$7791,9,FALSE)</f>
        <v>2</v>
      </c>
      <c r="P3321" s="7">
        <v>10000</v>
      </c>
      <c r="Q3321" s="26">
        <v>110</v>
      </c>
      <c r="R3321" s="19">
        <v>3.3220596517330399E-2</v>
      </c>
      <c r="S3321" s="26">
        <v>16</v>
      </c>
      <c r="T3321" s="8">
        <v>10000</v>
      </c>
      <c r="U3321" s="4">
        <v>147</v>
      </c>
      <c r="V3321" s="10">
        <v>2606.85</v>
      </c>
      <c r="W3321" s="14" t="s">
        <v>5282</v>
      </c>
      <c r="X3321" s="18"/>
      <c r="Y3321" s="9"/>
      <c r="Z3321" s="19"/>
      <c r="AA3321" s="19"/>
      <c r="AB3321" s="30">
        <f t="shared" si="846"/>
        <v>311000</v>
      </c>
      <c r="AC3321" s="30">
        <f t="shared" si="857"/>
        <v>3.215434083601286E-2</v>
      </c>
      <c r="AD3321" s="31">
        <f t="shared" si="858"/>
        <v>3.5369774919614145</v>
      </c>
      <c r="AE3321" s="31">
        <f t="shared" si="859"/>
        <v>4.7266881028938901</v>
      </c>
      <c r="AG3321" s="30">
        <f t="shared" si="847"/>
        <v>1695000</v>
      </c>
      <c r="AH3321" s="30">
        <f t="shared" si="860"/>
        <v>5.8997050147492625E-3</v>
      </c>
      <c r="AI3321" s="31">
        <f t="shared" si="861"/>
        <v>0.64896755162241893</v>
      </c>
      <c r="AJ3321" s="31">
        <f t="shared" si="862"/>
        <v>0.86725663716814161</v>
      </c>
      <c r="AK3321" s="30" t="str">
        <f>IF(W3321="si",($S3321*'COSTOS DE CREDITOS'!$C$27)/DATA!$G3321,"")</f>
        <v/>
      </c>
      <c r="AL3321" s="90" t="str">
        <f>IF(W3321="si",'COSTOS DE CREDITOS'!$C$35,"")</f>
        <v/>
      </c>
      <c r="AM3321" s="30" t="str">
        <f t="shared" si="848"/>
        <v/>
      </c>
      <c r="AN3321" s="30" t="str">
        <f t="shared" si="849"/>
        <v/>
      </c>
      <c r="AO3321" s="30">
        <f t="shared" si="850"/>
        <v>0</v>
      </c>
      <c r="AP3321" s="30">
        <f t="shared" si="851"/>
        <v>0</v>
      </c>
      <c r="AQ3321" s="19" t="str">
        <f t="shared" si="852"/>
        <v/>
      </c>
    </row>
    <row r="3322" spans="1:43" x14ac:dyDescent="0.2">
      <c r="A3322" s="23" t="s">
        <v>5665</v>
      </c>
      <c r="B3322" s="6" t="s">
        <v>5678</v>
      </c>
      <c r="C3322" s="6" t="s">
        <v>5670</v>
      </c>
      <c r="D3322" s="4">
        <v>178793</v>
      </c>
      <c r="E3322" s="4">
        <v>179023</v>
      </c>
      <c r="F3322" s="5" t="s">
        <v>4134</v>
      </c>
      <c r="G3322" s="2">
        <v>6</v>
      </c>
      <c r="H3322" s="4">
        <v>179042</v>
      </c>
      <c r="I3322" s="5" t="s">
        <v>4137</v>
      </c>
      <c r="J3322" s="15">
        <v>45349</v>
      </c>
      <c r="K3322" s="24">
        <v>1348953462</v>
      </c>
      <c r="L3322" s="15">
        <v>45350</v>
      </c>
      <c r="M3322" s="15">
        <v>45351</v>
      </c>
      <c r="N3322" s="26">
        <v>1</v>
      </c>
      <c r="O3322" s="26">
        <f>VLOOKUP(D3322,quash!A$2:$I$7791,9,FALSE)</f>
        <v>5</v>
      </c>
      <c r="P3322" s="7">
        <v>10000</v>
      </c>
      <c r="Q3322" s="26">
        <v>110</v>
      </c>
      <c r="R3322" s="19">
        <v>3.3220596517330399E-2</v>
      </c>
      <c r="S3322" s="26">
        <v>16</v>
      </c>
      <c r="T3322" s="8">
        <v>5000</v>
      </c>
      <c r="U3322" s="4">
        <v>147</v>
      </c>
      <c r="V3322" s="10">
        <v>1303.3399999999999</v>
      </c>
      <c r="W3322" s="14" t="s">
        <v>5282</v>
      </c>
      <c r="X3322" s="18"/>
      <c r="Y3322" s="9"/>
      <c r="Z3322" s="19"/>
      <c r="AA3322" s="19"/>
      <c r="AB3322" s="30">
        <f t="shared" si="846"/>
        <v>31000</v>
      </c>
      <c r="AC3322" s="30">
        <f t="shared" si="857"/>
        <v>0.16129032258064516</v>
      </c>
      <c r="AD3322" s="31">
        <f t="shared" si="858"/>
        <v>17.741935483870968</v>
      </c>
      <c r="AE3322" s="31">
        <f t="shared" si="859"/>
        <v>23.709677419354836</v>
      </c>
      <c r="AG3322" s="30">
        <f t="shared" si="847"/>
        <v>352000</v>
      </c>
      <c r="AH3322" s="30">
        <f t="shared" si="860"/>
        <v>1.4204545454545454E-2</v>
      </c>
      <c r="AI3322" s="31">
        <f t="shared" si="861"/>
        <v>1.5625</v>
      </c>
      <c r="AJ3322" s="31">
        <f t="shared" si="862"/>
        <v>2.0880681818181817</v>
      </c>
      <c r="AK3322" s="30" t="str">
        <f>IF(W3322="si",($S3322*'COSTOS DE CREDITOS'!$C$27)/DATA!$G3322,"")</f>
        <v/>
      </c>
      <c r="AL3322" s="90" t="str">
        <f>IF(W3322="si",'COSTOS DE CREDITOS'!$C$35,"")</f>
        <v/>
      </c>
      <c r="AM3322" s="30" t="str">
        <f t="shared" si="848"/>
        <v/>
      </c>
      <c r="AN3322" s="30" t="str">
        <f t="shared" si="849"/>
        <v/>
      </c>
      <c r="AO3322" s="30">
        <f t="shared" si="850"/>
        <v>0</v>
      </c>
      <c r="AP3322" s="30">
        <f t="shared" si="851"/>
        <v>0</v>
      </c>
      <c r="AQ3322" s="19" t="str">
        <f t="shared" si="852"/>
        <v/>
      </c>
    </row>
    <row r="3323" spans="1:43" x14ac:dyDescent="0.2">
      <c r="A3323" s="23" t="s">
        <v>5665</v>
      </c>
      <c r="B3323" s="6" t="s">
        <v>5678</v>
      </c>
      <c r="C3323" s="6" t="s">
        <v>5670</v>
      </c>
      <c r="D3323" s="4">
        <v>178921</v>
      </c>
      <c r="E3323" s="4">
        <v>179023</v>
      </c>
      <c r="F3323" s="5" t="s">
        <v>4134</v>
      </c>
      <c r="G3323" s="2">
        <v>6</v>
      </c>
      <c r="H3323" s="4">
        <v>179045</v>
      </c>
      <c r="I3323" s="5" t="s">
        <v>4138</v>
      </c>
      <c r="J3323" s="15">
        <v>45349</v>
      </c>
      <c r="K3323" s="24">
        <v>1349510016</v>
      </c>
      <c r="L3323" s="15">
        <v>45350</v>
      </c>
      <c r="M3323" s="15">
        <v>45351</v>
      </c>
      <c r="N3323" s="26">
        <v>1</v>
      </c>
      <c r="O3323" s="26">
        <f>VLOOKUP(D3323,quash!A$2:$I$7791,9,FALSE)</f>
        <v>2</v>
      </c>
      <c r="P3323" s="7">
        <v>10000</v>
      </c>
      <c r="Q3323" s="26">
        <v>110</v>
      </c>
      <c r="R3323" s="19">
        <v>3.3220596517330399E-2</v>
      </c>
      <c r="S3323" s="26">
        <v>16</v>
      </c>
      <c r="T3323" s="8">
        <v>5000</v>
      </c>
      <c r="U3323" s="4">
        <v>147</v>
      </c>
      <c r="V3323" s="10">
        <v>1303.3399999999999</v>
      </c>
      <c r="W3323" s="14" t="s">
        <v>5282</v>
      </c>
      <c r="X3323" s="18"/>
      <c r="Y3323" s="9"/>
      <c r="Z3323" s="19"/>
      <c r="AA3323" s="19"/>
      <c r="AB3323" s="30">
        <f t="shared" si="846"/>
        <v>311000</v>
      </c>
      <c r="AC3323" s="30">
        <f t="shared" si="857"/>
        <v>1.607717041800643E-2</v>
      </c>
      <c r="AD3323" s="31">
        <f t="shared" si="858"/>
        <v>1.7684887459807073</v>
      </c>
      <c r="AE3323" s="31">
        <f t="shared" si="859"/>
        <v>2.363344051446945</v>
      </c>
      <c r="AG3323" s="30">
        <f t="shared" si="847"/>
        <v>1695000</v>
      </c>
      <c r="AH3323" s="30">
        <f t="shared" si="860"/>
        <v>2.9498525073746312E-3</v>
      </c>
      <c r="AI3323" s="31">
        <f t="shared" si="861"/>
        <v>0.32448377581120946</v>
      </c>
      <c r="AJ3323" s="31">
        <f t="shared" si="862"/>
        <v>0.4336283185840708</v>
      </c>
      <c r="AK3323" s="30" t="str">
        <f>IF(W3323="si",($S3323*'COSTOS DE CREDITOS'!$C$27)/DATA!$G3323,"")</f>
        <v/>
      </c>
      <c r="AL3323" s="90" t="str">
        <f>IF(W3323="si",'COSTOS DE CREDITOS'!$C$35,"")</f>
        <v/>
      </c>
      <c r="AM3323" s="30" t="str">
        <f t="shared" si="848"/>
        <v/>
      </c>
      <c r="AN3323" s="30" t="str">
        <f t="shared" si="849"/>
        <v/>
      </c>
      <c r="AO3323" s="30">
        <f t="shared" si="850"/>
        <v>0</v>
      </c>
      <c r="AP3323" s="30">
        <f t="shared" si="851"/>
        <v>0</v>
      </c>
      <c r="AQ3323" s="19" t="str">
        <f t="shared" si="852"/>
        <v/>
      </c>
    </row>
    <row r="3324" spans="1:43" x14ac:dyDescent="0.2">
      <c r="A3324" s="23" t="s">
        <v>5665</v>
      </c>
      <c r="B3324" s="6" t="s">
        <v>5678</v>
      </c>
      <c r="C3324" s="6" t="s">
        <v>5670</v>
      </c>
      <c r="D3324" s="4">
        <v>178801</v>
      </c>
      <c r="E3324" s="4">
        <v>179023</v>
      </c>
      <c r="F3324" s="5" t="s">
        <v>4134</v>
      </c>
      <c r="G3324" s="2">
        <v>6</v>
      </c>
      <c r="H3324" s="4">
        <v>179052</v>
      </c>
      <c r="I3324" s="5" t="s">
        <v>4139</v>
      </c>
      <c r="J3324" s="15">
        <v>45349</v>
      </c>
      <c r="K3324" s="24">
        <v>1348960493</v>
      </c>
      <c r="L3324" s="15">
        <v>45350</v>
      </c>
      <c r="M3324" s="15">
        <v>45351</v>
      </c>
      <c r="N3324" s="26">
        <v>1</v>
      </c>
      <c r="O3324" s="26">
        <f>VLOOKUP(D3324,quash!A$2:$I$7791,9,FALSE)</f>
        <v>2</v>
      </c>
      <c r="P3324" s="7">
        <v>10000</v>
      </c>
      <c r="Q3324" s="26">
        <v>110</v>
      </c>
      <c r="R3324" s="19">
        <v>3.11605023919212E-2</v>
      </c>
      <c r="S3324" s="26">
        <v>16</v>
      </c>
      <c r="T3324" s="8">
        <v>5000</v>
      </c>
      <c r="U3324" s="4">
        <v>147</v>
      </c>
      <c r="V3324" s="10">
        <v>1303.3399999999999</v>
      </c>
      <c r="W3324" s="14" t="s">
        <v>5282</v>
      </c>
      <c r="X3324" s="18"/>
      <c r="Y3324" s="9"/>
      <c r="Z3324" s="19"/>
      <c r="AA3324" s="19"/>
      <c r="AB3324" s="30">
        <f t="shared" si="846"/>
        <v>311000</v>
      </c>
      <c r="AC3324" s="30">
        <f t="shared" si="857"/>
        <v>1.607717041800643E-2</v>
      </c>
      <c r="AD3324" s="31">
        <f t="shared" si="858"/>
        <v>1.7684887459807073</v>
      </c>
      <c r="AE3324" s="31">
        <f t="shared" si="859"/>
        <v>2.363344051446945</v>
      </c>
      <c r="AG3324" s="30">
        <f t="shared" si="847"/>
        <v>1695000</v>
      </c>
      <c r="AH3324" s="30">
        <f t="shared" si="860"/>
        <v>2.9498525073746312E-3</v>
      </c>
      <c r="AI3324" s="31">
        <f t="shared" si="861"/>
        <v>0.32448377581120946</v>
      </c>
      <c r="AJ3324" s="31">
        <f t="shared" si="862"/>
        <v>0.4336283185840708</v>
      </c>
      <c r="AK3324" s="30" t="str">
        <f>IF(W3324="si",($S3324*'COSTOS DE CREDITOS'!$C$27)/DATA!$G3324,"")</f>
        <v/>
      </c>
      <c r="AL3324" s="90" t="str">
        <f>IF(W3324="si",'COSTOS DE CREDITOS'!$C$35,"")</f>
        <v/>
      </c>
      <c r="AM3324" s="30" t="str">
        <f t="shared" si="848"/>
        <v/>
      </c>
      <c r="AN3324" s="30" t="str">
        <f t="shared" si="849"/>
        <v/>
      </c>
      <c r="AO3324" s="30">
        <f t="shared" si="850"/>
        <v>0</v>
      </c>
      <c r="AP3324" s="30">
        <f t="shared" si="851"/>
        <v>0</v>
      </c>
      <c r="AQ3324" s="19" t="str">
        <f t="shared" si="852"/>
        <v/>
      </c>
    </row>
    <row r="3325" spans="1:43" x14ac:dyDescent="0.2">
      <c r="A3325" s="23" t="s">
        <v>5665</v>
      </c>
      <c r="B3325" s="6" t="s">
        <v>5678</v>
      </c>
      <c r="C3325" s="6" t="s">
        <v>5670</v>
      </c>
      <c r="D3325" s="4">
        <v>178789</v>
      </c>
      <c r="E3325" s="4">
        <v>179023</v>
      </c>
      <c r="F3325" s="5" t="s">
        <v>4134</v>
      </c>
      <c r="G3325" s="2">
        <v>6</v>
      </c>
      <c r="H3325" s="4">
        <v>179076</v>
      </c>
      <c r="I3325" s="5" t="s">
        <v>4140</v>
      </c>
      <c r="J3325" s="15">
        <v>45348</v>
      </c>
      <c r="K3325" s="24">
        <v>1348951892</v>
      </c>
      <c r="L3325" s="15">
        <v>45350</v>
      </c>
      <c r="M3325" s="15">
        <v>45351</v>
      </c>
      <c r="N3325" s="26">
        <v>1</v>
      </c>
      <c r="O3325" s="26">
        <f>VLOOKUP(D3325,quash!A$2:$I$7791,9,FALSE)</f>
        <v>5</v>
      </c>
      <c r="P3325" s="7">
        <v>10000</v>
      </c>
      <c r="Q3325" s="26">
        <v>110</v>
      </c>
      <c r="R3325" s="19">
        <v>3.3220596517330399E-2</v>
      </c>
      <c r="S3325" s="26">
        <v>16</v>
      </c>
      <c r="T3325" s="8">
        <v>5000</v>
      </c>
      <c r="U3325" s="4">
        <v>147</v>
      </c>
      <c r="V3325" s="10">
        <v>1303.3399999999999</v>
      </c>
      <c r="W3325" s="14" t="s">
        <v>5282</v>
      </c>
      <c r="X3325" s="18"/>
      <c r="Y3325" s="9"/>
      <c r="Z3325" s="19"/>
      <c r="AA3325" s="19"/>
      <c r="AB3325" s="30">
        <f t="shared" si="846"/>
        <v>31000</v>
      </c>
      <c r="AC3325" s="30">
        <f t="shared" ref="AC3325:AC3356" si="863">$T3325/AB3325</f>
        <v>0.16129032258064516</v>
      </c>
      <c r="AD3325" s="31">
        <f t="shared" ref="AD3325:AD3356" si="864">AC3325*$Q3325</f>
        <v>17.741935483870968</v>
      </c>
      <c r="AE3325" s="31">
        <f t="shared" si="859"/>
        <v>23.709677419354836</v>
      </c>
      <c r="AG3325" s="30">
        <f t="shared" si="847"/>
        <v>352000</v>
      </c>
      <c r="AH3325" s="30">
        <f t="shared" si="860"/>
        <v>1.4204545454545454E-2</v>
      </c>
      <c r="AI3325" s="31">
        <f t="shared" si="861"/>
        <v>1.5625</v>
      </c>
      <c r="AJ3325" s="31">
        <f t="shared" si="862"/>
        <v>2.0880681818181817</v>
      </c>
      <c r="AK3325" s="30" t="str">
        <f>IF(W3325="si",($S3325*'COSTOS DE CREDITOS'!$C$27)/DATA!$G3325,"")</f>
        <v/>
      </c>
      <c r="AL3325" s="90" t="str">
        <f>IF(W3325="si",'COSTOS DE CREDITOS'!$C$35,"")</f>
        <v/>
      </c>
      <c r="AM3325" s="30" t="str">
        <f t="shared" si="848"/>
        <v/>
      </c>
      <c r="AN3325" s="30" t="str">
        <f t="shared" si="849"/>
        <v/>
      </c>
      <c r="AO3325" s="30">
        <f t="shared" si="850"/>
        <v>0</v>
      </c>
      <c r="AP3325" s="30">
        <f t="shared" si="851"/>
        <v>0</v>
      </c>
      <c r="AQ3325" s="19" t="str">
        <f t="shared" si="852"/>
        <v/>
      </c>
    </row>
    <row r="3326" spans="1:43" x14ac:dyDescent="0.2">
      <c r="A3326" s="23" t="s">
        <v>5665</v>
      </c>
      <c r="B3326" s="6" t="s">
        <v>5683</v>
      </c>
      <c r="C3326" s="6" t="s">
        <v>5670</v>
      </c>
      <c r="D3326" s="4">
        <v>178666</v>
      </c>
      <c r="E3326" s="4">
        <v>179146</v>
      </c>
      <c r="F3326" s="5" t="s">
        <v>4141</v>
      </c>
      <c r="G3326" s="2">
        <v>5</v>
      </c>
      <c r="H3326" s="4">
        <v>179147</v>
      </c>
      <c r="I3326" s="5" t="s">
        <v>4142</v>
      </c>
      <c r="J3326" s="15">
        <v>45348</v>
      </c>
      <c r="K3326" s="24">
        <v>1347923227</v>
      </c>
      <c r="L3326" s="15">
        <v>45351</v>
      </c>
      <c r="M3326" s="15">
        <v>45351</v>
      </c>
      <c r="N3326" s="26">
        <v>1</v>
      </c>
      <c r="O3326" s="26">
        <f>VLOOKUP(D3326,quash!A$2:$I$7791,9,FALSE)</f>
        <v>4</v>
      </c>
      <c r="P3326" s="7">
        <v>10000</v>
      </c>
      <c r="Q3326" s="26">
        <v>127</v>
      </c>
      <c r="R3326" s="19">
        <v>5.24391097594855E-2</v>
      </c>
      <c r="S3326" s="26">
        <v>16</v>
      </c>
      <c r="T3326" s="8">
        <v>20000</v>
      </c>
      <c r="U3326" s="4">
        <v>147</v>
      </c>
      <c r="V3326" s="10">
        <v>5199.96</v>
      </c>
      <c r="W3326" s="14" t="s">
        <v>5282</v>
      </c>
      <c r="X3326" s="18"/>
      <c r="Y3326" s="9"/>
      <c r="Z3326" s="19"/>
      <c r="AA3326" s="19"/>
      <c r="AB3326" s="30">
        <f t="shared" si="846"/>
        <v>117000</v>
      </c>
      <c r="AC3326" s="30">
        <f t="shared" si="863"/>
        <v>0.17094017094017094</v>
      </c>
      <c r="AD3326" s="31">
        <f t="shared" si="864"/>
        <v>21.70940170940171</v>
      </c>
      <c r="AE3326" s="31">
        <f t="shared" ref="AE3326:AE3384" si="865">AC3326*$U3326</f>
        <v>25.128205128205128</v>
      </c>
      <c r="AG3326" s="30">
        <f t="shared" si="847"/>
        <v>927000</v>
      </c>
      <c r="AH3326" s="30">
        <f t="shared" si="860"/>
        <v>2.1574973031283712E-2</v>
      </c>
      <c r="AI3326" s="31">
        <f t="shared" si="861"/>
        <v>2.7400215749730314</v>
      </c>
      <c r="AJ3326" s="31">
        <f t="shared" si="862"/>
        <v>3.1715210355987056</v>
      </c>
      <c r="AK3326" s="30" t="str">
        <f>IF(W3326="si",($S3326*'COSTOS DE CREDITOS'!$C$27)/DATA!$G3326,"")</f>
        <v/>
      </c>
      <c r="AL3326" s="90" t="str">
        <f>IF(W3326="si",'COSTOS DE CREDITOS'!$C$35,"")</f>
        <v/>
      </c>
      <c r="AM3326" s="30" t="str">
        <f t="shared" si="848"/>
        <v/>
      </c>
      <c r="AN3326" s="30" t="str">
        <f t="shared" si="849"/>
        <v/>
      </c>
      <c r="AO3326" s="30">
        <f t="shared" si="850"/>
        <v>0</v>
      </c>
      <c r="AP3326" s="30">
        <f t="shared" si="851"/>
        <v>0</v>
      </c>
      <c r="AQ3326" s="19" t="str">
        <f t="shared" si="852"/>
        <v/>
      </c>
    </row>
    <row r="3327" spans="1:43" x14ac:dyDescent="0.2">
      <c r="A3327" s="23" t="s">
        <v>5665</v>
      </c>
      <c r="B3327" s="6" t="s">
        <v>5683</v>
      </c>
      <c r="C3327" s="6" t="s">
        <v>5670</v>
      </c>
      <c r="D3327" s="4">
        <v>178008</v>
      </c>
      <c r="E3327" s="4">
        <v>179146</v>
      </c>
      <c r="F3327" s="5" t="s">
        <v>4141</v>
      </c>
      <c r="G3327" s="2">
        <v>5</v>
      </c>
      <c r="H3327" s="4">
        <v>179148</v>
      </c>
      <c r="I3327" s="5" t="s">
        <v>4143</v>
      </c>
      <c r="J3327" s="15">
        <v>45346</v>
      </c>
      <c r="K3327" s="24">
        <v>1343046331</v>
      </c>
      <c r="L3327" s="15">
        <v>45351</v>
      </c>
      <c r="M3327" s="15">
        <v>45351</v>
      </c>
      <c r="N3327" s="26">
        <v>1</v>
      </c>
      <c r="O3327" s="26">
        <f>VLOOKUP(D3327,quash!A$2:$I$7791,9,FALSE)</f>
        <v>2</v>
      </c>
      <c r="P3327" s="7">
        <v>10000</v>
      </c>
      <c r="Q3327" s="26">
        <v>147</v>
      </c>
      <c r="R3327" s="19">
        <v>7.9000519063170294E-2</v>
      </c>
      <c r="S3327" s="26">
        <v>16</v>
      </c>
      <c r="T3327" s="8">
        <v>15000</v>
      </c>
      <c r="U3327" s="4">
        <v>147</v>
      </c>
      <c r="V3327" s="10">
        <v>3896.46</v>
      </c>
      <c r="W3327" s="14" t="s">
        <v>5282</v>
      </c>
      <c r="X3327" s="18"/>
      <c r="Y3327" s="9"/>
      <c r="Z3327" s="19"/>
      <c r="AA3327" s="19"/>
      <c r="AB3327" s="30">
        <f t="shared" si="846"/>
        <v>311000</v>
      </c>
      <c r="AC3327" s="30">
        <f t="shared" si="863"/>
        <v>4.8231511254019289E-2</v>
      </c>
      <c r="AD3327" s="31">
        <f t="shared" si="864"/>
        <v>7.0900321543408351</v>
      </c>
      <c r="AE3327" s="31">
        <f t="shared" si="865"/>
        <v>7.0900321543408351</v>
      </c>
      <c r="AG3327" s="30">
        <f t="shared" si="847"/>
        <v>1695000</v>
      </c>
      <c r="AH3327" s="30">
        <f t="shared" si="860"/>
        <v>8.8495575221238937E-3</v>
      </c>
      <c r="AI3327" s="31">
        <f t="shared" si="861"/>
        <v>1.3008849557522124</v>
      </c>
      <c r="AJ3327" s="31">
        <f t="shared" si="862"/>
        <v>1.3008849557522124</v>
      </c>
      <c r="AK3327" s="30" t="str">
        <f>IF(W3327="si",($S3327*'COSTOS DE CREDITOS'!$C$27)/DATA!$G3327,"")</f>
        <v/>
      </c>
      <c r="AL3327" s="90" t="str">
        <f>IF(W3327="si",'COSTOS DE CREDITOS'!$C$35,"")</f>
        <v/>
      </c>
      <c r="AM3327" s="30" t="str">
        <f t="shared" si="848"/>
        <v/>
      </c>
      <c r="AN3327" s="30" t="str">
        <f t="shared" si="849"/>
        <v/>
      </c>
      <c r="AO3327" s="30">
        <f t="shared" si="850"/>
        <v>0</v>
      </c>
      <c r="AP3327" s="30">
        <f t="shared" si="851"/>
        <v>0</v>
      </c>
      <c r="AQ3327" s="19" t="str">
        <f t="shared" si="852"/>
        <v/>
      </c>
    </row>
    <row r="3328" spans="1:43" x14ac:dyDescent="0.2">
      <c r="A3328" s="23" t="s">
        <v>5665</v>
      </c>
      <c r="B3328" s="6" t="s">
        <v>5683</v>
      </c>
      <c r="C3328" s="6" t="s">
        <v>5670</v>
      </c>
      <c r="D3328" s="4">
        <v>177923</v>
      </c>
      <c r="E3328" s="4">
        <v>179146</v>
      </c>
      <c r="F3328" s="5" t="s">
        <v>4141</v>
      </c>
      <c r="G3328" s="2">
        <v>5</v>
      </c>
      <c r="H3328" s="4">
        <v>179149</v>
      </c>
      <c r="I3328" s="5" t="s">
        <v>4144</v>
      </c>
      <c r="J3328" s="15">
        <v>45339</v>
      </c>
      <c r="K3328" s="24">
        <v>1341578980</v>
      </c>
      <c r="L3328" s="15">
        <v>45351</v>
      </c>
      <c r="M3328" s="15">
        <v>45351</v>
      </c>
      <c r="N3328" s="26">
        <v>1</v>
      </c>
      <c r="O3328" s="26">
        <f>VLOOKUP(D3328,quash!A$2:$I$7791,9,FALSE)</f>
        <v>2</v>
      </c>
      <c r="P3328" s="7">
        <v>10000</v>
      </c>
      <c r="Q3328" s="26">
        <v>115</v>
      </c>
      <c r="R3328" s="19">
        <v>3.97705569269148E-2</v>
      </c>
      <c r="S3328" s="26">
        <v>16</v>
      </c>
      <c r="T3328" s="8">
        <v>6000</v>
      </c>
      <c r="U3328" s="4">
        <v>147</v>
      </c>
      <c r="V3328" s="10">
        <v>1558.57</v>
      </c>
      <c r="W3328" s="14" t="s">
        <v>5282</v>
      </c>
      <c r="X3328" s="18"/>
      <c r="Y3328" s="9"/>
      <c r="Z3328" s="19"/>
      <c r="AA3328" s="19"/>
      <c r="AB3328" s="30">
        <f t="shared" si="846"/>
        <v>311000</v>
      </c>
      <c r="AC3328" s="30">
        <f t="shared" si="863"/>
        <v>1.9292604501607719E-2</v>
      </c>
      <c r="AD3328" s="31">
        <f t="shared" si="864"/>
        <v>2.2186495176848875</v>
      </c>
      <c r="AE3328" s="31">
        <f t="shared" si="865"/>
        <v>2.8360128617363345</v>
      </c>
      <c r="AG3328" s="30">
        <f t="shared" si="847"/>
        <v>1695000</v>
      </c>
      <c r="AH3328" s="30">
        <f t="shared" si="860"/>
        <v>3.5398230088495575E-3</v>
      </c>
      <c r="AI3328" s="31">
        <f t="shared" si="861"/>
        <v>0.40707964601769908</v>
      </c>
      <c r="AJ3328" s="31">
        <f t="shared" si="862"/>
        <v>0.52035398230088492</v>
      </c>
      <c r="AK3328" s="30" t="str">
        <f>IF(W3328="si",($S3328*'COSTOS DE CREDITOS'!$C$27)/DATA!$G3328,"")</f>
        <v/>
      </c>
      <c r="AL3328" s="90" t="str">
        <f>IF(W3328="si",'COSTOS DE CREDITOS'!$C$35,"")</f>
        <v/>
      </c>
      <c r="AM3328" s="30" t="str">
        <f t="shared" si="848"/>
        <v/>
      </c>
      <c r="AN3328" s="30" t="str">
        <f t="shared" si="849"/>
        <v/>
      </c>
      <c r="AO3328" s="30">
        <f t="shared" si="850"/>
        <v>0</v>
      </c>
      <c r="AP3328" s="30">
        <f t="shared" si="851"/>
        <v>0</v>
      </c>
      <c r="AQ3328" s="19" t="str">
        <f t="shared" si="852"/>
        <v/>
      </c>
    </row>
    <row r="3329" spans="1:43" x14ac:dyDescent="0.2">
      <c r="A3329" s="23" t="s">
        <v>5665</v>
      </c>
      <c r="B3329" s="6" t="s">
        <v>5683</v>
      </c>
      <c r="C3329" s="6" t="s">
        <v>5670</v>
      </c>
      <c r="D3329" s="4">
        <v>178006</v>
      </c>
      <c r="E3329" s="4">
        <v>179146</v>
      </c>
      <c r="F3329" s="5" t="s">
        <v>4141</v>
      </c>
      <c r="G3329" s="2">
        <v>5</v>
      </c>
      <c r="H3329" s="4">
        <v>179150</v>
      </c>
      <c r="I3329" s="5" t="s">
        <v>4145</v>
      </c>
      <c r="J3329" s="15">
        <v>45346</v>
      </c>
      <c r="K3329" s="24">
        <v>1343030382</v>
      </c>
      <c r="L3329" s="15">
        <v>45351</v>
      </c>
      <c r="M3329" s="15">
        <v>45351</v>
      </c>
      <c r="N3329" s="26">
        <v>1</v>
      </c>
      <c r="O3329" s="26">
        <f>VLOOKUP(D3329,quash!A$2:$I$7791,9,FALSE)</f>
        <v>3</v>
      </c>
      <c r="P3329" s="7">
        <v>10000</v>
      </c>
      <c r="Q3329" s="26">
        <v>127</v>
      </c>
      <c r="R3329" s="19">
        <v>5.24391097594855E-2</v>
      </c>
      <c r="S3329" s="26">
        <v>16</v>
      </c>
      <c r="T3329" s="8">
        <v>20000</v>
      </c>
      <c r="U3329" s="4">
        <v>147</v>
      </c>
      <c r="V3329" s="10">
        <v>5199.96</v>
      </c>
      <c r="W3329" s="14" t="s">
        <v>5282</v>
      </c>
      <c r="X3329" s="18"/>
      <c r="Y3329" s="9"/>
      <c r="Z3329" s="19"/>
      <c r="AA3329" s="19"/>
      <c r="AB3329" s="30">
        <f t="shared" si="846"/>
        <v>141000</v>
      </c>
      <c r="AC3329" s="30">
        <f t="shared" si="863"/>
        <v>0.14184397163120568</v>
      </c>
      <c r="AD3329" s="31">
        <f t="shared" si="864"/>
        <v>18.01418439716312</v>
      </c>
      <c r="AE3329" s="31">
        <f t="shared" si="865"/>
        <v>20.851063829787236</v>
      </c>
      <c r="AG3329" s="30">
        <f t="shared" si="847"/>
        <v>778000</v>
      </c>
      <c r="AH3329" s="30">
        <f t="shared" si="860"/>
        <v>2.570694087403599E-2</v>
      </c>
      <c r="AI3329" s="31">
        <f t="shared" si="861"/>
        <v>3.2647814910025708</v>
      </c>
      <c r="AJ3329" s="31">
        <f t="shared" si="862"/>
        <v>3.7789203084832907</v>
      </c>
      <c r="AK3329" s="30" t="str">
        <f>IF(W3329="si",($S3329*'COSTOS DE CREDITOS'!$C$27)/DATA!$G3329,"")</f>
        <v/>
      </c>
      <c r="AL3329" s="90" t="str">
        <f>IF(W3329="si",'COSTOS DE CREDITOS'!$C$35,"")</f>
        <v/>
      </c>
      <c r="AM3329" s="30" t="str">
        <f t="shared" si="848"/>
        <v/>
      </c>
      <c r="AN3329" s="30" t="str">
        <f t="shared" si="849"/>
        <v/>
      </c>
      <c r="AO3329" s="30">
        <f t="shared" si="850"/>
        <v>0</v>
      </c>
      <c r="AP3329" s="30">
        <f t="shared" si="851"/>
        <v>0</v>
      </c>
      <c r="AQ3329" s="19" t="str">
        <f t="shared" si="852"/>
        <v/>
      </c>
    </row>
    <row r="3330" spans="1:43" x14ac:dyDescent="0.2">
      <c r="A3330" s="23" t="s">
        <v>5665</v>
      </c>
      <c r="B3330" s="6" t="s">
        <v>5683</v>
      </c>
      <c r="C3330" s="6" t="s">
        <v>5670</v>
      </c>
      <c r="D3330" s="4">
        <v>178007</v>
      </c>
      <c r="E3330" s="4">
        <v>179146</v>
      </c>
      <c r="F3330" s="5" t="s">
        <v>4141</v>
      </c>
      <c r="G3330" s="2">
        <v>5</v>
      </c>
      <c r="H3330" s="4">
        <v>179151</v>
      </c>
      <c r="I3330" s="5" t="s">
        <v>4146</v>
      </c>
      <c r="J3330" s="15">
        <v>45341</v>
      </c>
      <c r="K3330" s="24">
        <v>1343039543</v>
      </c>
      <c r="L3330" s="15">
        <v>45351</v>
      </c>
      <c r="M3330" s="15">
        <v>45351</v>
      </c>
      <c r="N3330" s="26">
        <v>1</v>
      </c>
      <c r="O3330" s="26">
        <f>VLOOKUP(D3330,quash!A$2:$I$7791,9,FALSE)</f>
        <v>5</v>
      </c>
      <c r="P3330" s="7">
        <v>10000</v>
      </c>
      <c r="Q3330" s="26">
        <v>132</v>
      </c>
      <c r="R3330" s="19">
        <v>5.8283715876113903E-2</v>
      </c>
      <c r="S3330" s="26">
        <v>16</v>
      </c>
      <c r="T3330" s="8">
        <v>8000</v>
      </c>
      <c r="U3330" s="4">
        <v>147</v>
      </c>
      <c r="V3330" s="10">
        <v>2082.7199999999998</v>
      </c>
      <c r="W3330" s="14" t="s">
        <v>5282</v>
      </c>
      <c r="X3330" s="18"/>
      <c r="Y3330" s="9"/>
      <c r="Z3330" s="19"/>
      <c r="AA3330" s="19"/>
      <c r="AB3330" s="30">
        <f t="shared" ref="AB3330:AB3393" si="866">SUMIFS($T:$T,$M:$M,$M3330,$O:$O,$O3330)</f>
        <v>31000</v>
      </c>
      <c r="AC3330" s="30">
        <f t="shared" si="863"/>
        <v>0.25806451612903225</v>
      </c>
      <c r="AD3330" s="31">
        <f t="shared" si="864"/>
        <v>34.064516129032256</v>
      </c>
      <c r="AE3330" s="31">
        <f t="shared" si="865"/>
        <v>37.935483870967744</v>
      </c>
      <c r="AG3330" s="30">
        <f t="shared" ref="AG3330:AG3393" si="867">SUMIFS($T:$T,$O:$O,$O3330,$N:$N,1)</f>
        <v>352000</v>
      </c>
      <c r="AH3330" s="30">
        <f t="shared" si="860"/>
        <v>2.2727272727272728E-2</v>
      </c>
      <c r="AI3330" s="31">
        <f t="shared" si="861"/>
        <v>3</v>
      </c>
      <c r="AJ3330" s="31">
        <f t="shared" si="862"/>
        <v>3.3409090909090908</v>
      </c>
      <c r="AK3330" s="30" t="str">
        <f>IF(W3330="si",($S3330*'COSTOS DE CREDITOS'!$C$27)/DATA!$G3330,"")</f>
        <v/>
      </c>
      <c r="AL3330" s="90" t="str">
        <f>IF(W3330="si",'COSTOS DE CREDITOS'!$C$35,"")</f>
        <v/>
      </c>
      <c r="AM3330" s="30" t="str">
        <f t="shared" si="848"/>
        <v/>
      </c>
      <c r="AN3330" s="30" t="str">
        <f t="shared" si="849"/>
        <v/>
      </c>
      <c r="AO3330" s="30">
        <f t="shared" si="850"/>
        <v>0</v>
      </c>
      <c r="AP3330" s="30">
        <f t="shared" si="851"/>
        <v>0</v>
      </c>
      <c r="AQ3330" s="19" t="str">
        <f t="shared" si="852"/>
        <v/>
      </c>
    </row>
    <row r="3331" spans="1:43" x14ac:dyDescent="0.2">
      <c r="A3331" s="23" t="s">
        <v>5665</v>
      </c>
      <c r="B3331" s="6" t="s">
        <v>5671</v>
      </c>
      <c r="C3331" s="6" t="s">
        <v>5670</v>
      </c>
      <c r="D3331" s="4">
        <v>178850</v>
      </c>
      <c r="E3331" s="4">
        <v>179069</v>
      </c>
      <c r="F3331" s="5" t="s">
        <v>4147</v>
      </c>
      <c r="G3331" s="2">
        <v>5</v>
      </c>
      <c r="H3331" s="4">
        <v>179070</v>
      </c>
      <c r="I3331" s="5" t="s">
        <v>4148</v>
      </c>
      <c r="J3331" s="15">
        <v>45349</v>
      </c>
      <c r="K3331" s="24">
        <v>1349278697</v>
      </c>
      <c r="L3331" s="15">
        <v>45350</v>
      </c>
      <c r="M3331" s="15">
        <v>45351</v>
      </c>
      <c r="N3331" s="26">
        <v>1</v>
      </c>
      <c r="O3331" s="26">
        <f>VLOOKUP(D3331,quash!A$2:$I$7791,9,FALSE)</f>
        <v>1</v>
      </c>
      <c r="P3331" s="7">
        <v>10000</v>
      </c>
      <c r="Q3331" s="26">
        <v>147</v>
      </c>
      <c r="R3331" s="19">
        <v>7.9000519063170294E-2</v>
      </c>
      <c r="S3331" s="26">
        <v>16</v>
      </c>
      <c r="T3331" s="8">
        <v>7000</v>
      </c>
      <c r="U3331" s="4">
        <v>142</v>
      </c>
      <c r="V3331" s="10">
        <v>1758.65</v>
      </c>
      <c r="W3331" s="14" t="s">
        <v>5282</v>
      </c>
      <c r="X3331" s="18"/>
      <c r="Y3331" s="9"/>
      <c r="Z3331" s="19"/>
      <c r="AA3331" s="19"/>
      <c r="AB3331" s="30">
        <f t="shared" si="866"/>
        <v>280000</v>
      </c>
      <c r="AC3331" s="30">
        <f t="shared" si="863"/>
        <v>2.5000000000000001E-2</v>
      </c>
      <c r="AD3331" s="31">
        <f t="shared" si="864"/>
        <v>3.6750000000000003</v>
      </c>
      <c r="AE3331" s="31">
        <f t="shared" si="865"/>
        <v>3.5500000000000003</v>
      </c>
      <c r="AG3331" s="30">
        <f t="shared" si="867"/>
        <v>2427000</v>
      </c>
      <c r="AH3331" s="30">
        <f t="shared" si="860"/>
        <v>2.88421920065925E-3</v>
      </c>
      <c r="AI3331" s="31">
        <f t="shared" si="861"/>
        <v>0.42398022249690975</v>
      </c>
      <c r="AJ3331" s="31">
        <f t="shared" si="862"/>
        <v>0.40955912649361348</v>
      </c>
      <c r="AK3331" s="30" t="str">
        <f>IF(W3331="si",($S3331*'COSTOS DE CREDITOS'!$C$27)/DATA!$G3331,"")</f>
        <v/>
      </c>
      <c r="AL3331" s="90" t="str">
        <f>IF(W3331="si",'COSTOS DE CREDITOS'!$C$35,"")</f>
        <v/>
      </c>
      <c r="AM3331" s="30" t="str">
        <f t="shared" ref="AM3331:AM3394" si="868">IF(W3331="si",(20%/52*$S3331)*$T3331,"")</f>
        <v/>
      </c>
      <c r="AN3331" s="30" t="str">
        <f t="shared" ref="AN3331:AN3394" si="869">IF(W3331="SI",T3331-Y3331,"")</f>
        <v/>
      </c>
      <c r="AO3331" s="30">
        <f t="shared" ref="AO3331:AO3394" si="870">SUM(AK3331:AN3331)</f>
        <v>0</v>
      </c>
      <c r="AP3331" s="30">
        <f t="shared" ref="AP3331:AP3394" si="871">AA3331-AO3331</f>
        <v>0</v>
      </c>
      <c r="AQ3331" s="19" t="str">
        <f t="shared" ref="AQ3331:AQ3394" si="872">IFERROR(AP3331/AA3331,"")</f>
        <v/>
      </c>
    </row>
    <row r="3332" spans="1:43" x14ac:dyDescent="0.2">
      <c r="A3332" s="23" t="s">
        <v>5665</v>
      </c>
      <c r="B3332" s="6" t="s">
        <v>5671</v>
      </c>
      <c r="C3332" s="6" t="s">
        <v>5670</v>
      </c>
      <c r="D3332" s="4">
        <v>178849</v>
      </c>
      <c r="E3332" s="4">
        <v>179069</v>
      </c>
      <c r="F3332" s="5" t="s">
        <v>4147</v>
      </c>
      <c r="G3332" s="2">
        <v>5</v>
      </c>
      <c r="H3332" s="4">
        <v>179072</v>
      </c>
      <c r="I3332" s="5" t="s">
        <v>4149</v>
      </c>
      <c r="J3332" s="15">
        <v>45350</v>
      </c>
      <c r="K3332" s="24">
        <v>1349277519</v>
      </c>
      <c r="L3332" s="15">
        <v>45350</v>
      </c>
      <c r="M3332" s="15">
        <v>45351</v>
      </c>
      <c r="N3332" s="26">
        <v>1</v>
      </c>
      <c r="O3332" s="26">
        <f>VLOOKUP(D3332,quash!A$2:$I$7791,9,FALSE)</f>
        <v>1</v>
      </c>
      <c r="P3332" s="7">
        <v>5000</v>
      </c>
      <c r="Q3332" s="26">
        <v>147</v>
      </c>
      <c r="R3332" s="19">
        <v>0.11226939921536</v>
      </c>
      <c r="S3332" s="26">
        <v>16</v>
      </c>
      <c r="T3332" s="8">
        <v>7000</v>
      </c>
      <c r="U3332" s="4">
        <v>142</v>
      </c>
      <c r="V3332" s="10">
        <v>1758.65</v>
      </c>
      <c r="W3332" s="14" t="s">
        <v>5282</v>
      </c>
      <c r="X3332" s="18"/>
      <c r="Y3332" s="9"/>
      <c r="Z3332" s="19"/>
      <c r="AA3332" s="19"/>
      <c r="AB3332" s="30">
        <f t="shared" si="866"/>
        <v>280000</v>
      </c>
      <c r="AC3332" s="30">
        <f t="shared" si="863"/>
        <v>2.5000000000000001E-2</v>
      </c>
      <c r="AD3332" s="31">
        <f t="shared" si="864"/>
        <v>3.6750000000000003</v>
      </c>
      <c r="AE3332" s="31">
        <f t="shared" si="865"/>
        <v>3.5500000000000003</v>
      </c>
      <c r="AG3332" s="30">
        <f t="shared" si="867"/>
        <v>2427000</v>
      </c>
      <c r="AH3332" s="30">
        <f t="shared" si="860"/>
        <v>2.88421920065925E-3</v>
      </c>
      <c r="AI3332" s="31">
        <f t="shared" si="861"/>
        <v>0.42398022249690975</v>
      </c>
      <c r="AJ3332" s="31">
        <f t="shared" si="862"/>
        <v>0.40955912649361348</v>
      </c>
      <c r="AK3332" s="30" t="str">
        <f>IF(W3332="si",($S3332*'COSTOS DE CREDITOS'!$C$27)/DATA!$G3332,"")</f>
        <v/>
      </c>
      <c r="AL3332" s="90" t="str">
        <f>IF(W3332="si",'COSTOS DE CREDITOS'!$C$35,"")</f>
        <v/>
      </c>
      <c r="AM3332" s="30" t="str">
        <f t="shared" si="868"/>
        <v/>
      </c>
      <c r="AN3332" s="30" t="str">
        <f t="shared" si="869"/>
        <v/>
      </c>
      <c r="AO3332" s="30">
        <f t="shared" si="870"/>
        <v>0</v>
      </c>
      <c r="AP3332" s="30">
        <f t="shared" si="871"/>
        <v>0</v>
      </c>
      <c r="AQ3332" s="19" t="str">
        <f t="shared" si="872"/>
        <v/>
      </c>
    </row>
    <row r="3333" spans="1:43" x14ac:dyDescent="0.2">
      <c r="A3333" s="23" t="s">
        <v>5665</v>
      </c>
      <c r="B3333" s="6" t="s">
        <v>5671</v>
      </c>
      <c r="C3333" s="6" t="s">
        <v>5670</v>
      </c>
      <c r="D3333" s="4">
        <v>178828</v>
      </c>
      <c r="E3333" s="4">
        <v>179069</v>
      </c>
      <c r="F3333" s="5" t="s">
        <v>4147</v>
      </c>
      <c r="G3333" s="2">
        <v>5</v>
      </c>
      <c r="H3333" s="4">
        <v>179073</v>
      </c>
      <c r="I3333" s="5" t="s">
        <v>4150</v>
      </c>
      <c r="J3333" s="15">
        <v>45349</v>
      </c>
      <c r="K3333" s="24">
        <v>1349277306</v>
      </c>
      <c r="L3333" s="15">
        <v>45350</v>
      </c>
      <c r="M3333" s="15">
        <v>45351</v>
      </c>
      <c r="N3333" s="26">
        <v>1</v>
      </c>
      <c r="O3333" s="26">
        <f>VLOOKUP(D3333,quash!A$2:$I$7791,9,FALSE)</f>
        <v>1</v>
      </c>
      <c r="P3333" s="7">
        <v>10000</v>
      </c>
      <c r="Q3333" s="26">
        <v>127</v>
      </c>
      <c r="R3333" s="19">
        <v>5.24391097594855E-2</v>
      </c>
      <c r="S3333" s="26">
        <v>16</v>
      </c>
      <c r="T3333" s="8">
        <v>7000</v>
      </c>
      <c r="U3333" s="4">
        <v>142</v>
      </c>
      <c r="V3333" s="10">
        <v>1758.65</v>
      </c>
      <c r="W3333" s="14" t="s">
        <v>5282</v>
      </c>
      <c r="X3333" s="18"/>
      <c r="Y3333" s="9"/>
      <c r="Z3333" s="19"/>
      <c r="AA3333" s="19"/>
      <c r="AB3333" s="30">
        <f t="shared" si="866"/>
        <v>280000</v>
      </c>
      <c r="AC3333" s="30">
        <f t="shared" si="863"/>
        <v>2.5000000000000001E-2</v>
      </c>
      <c r="AD3333" s="31">
        <f t="shared" si="864"/>
        <v>3.1750000000000003</v>
      </c>
      <c r="AE3333" s="31">
        <f t="shared" si="865"/>
        <v>3.5500000000000003</v>
      </c>
      <c r="AG3333" s="30">
        <f t="shared" si="867"/>
        <v>2427000</v>
      </c>
      <c r="AH3333" s="30">
        <f t="shared" ref="AH3333:AH3396" si="873">IFERROR($T3333/AG3333,"")</f>
        <v>2.88421920065925E-3</v>
      </c>
      <c r="AI3333" s="31">
        <f t="shared" ref="AI3333:AI3396" si="874">IFERROR(AH3333*$Q3333,"")</f>
        <v>0.36629583848372477</v>
      </c>
      <c r="AJ3333" s="31">
        <f t="shared" ref="AJ3333:AJ3396" si="875">IFERROR(AH3333*$U3333,"")</f>
        <v>0.40955912649361348</v>
      </c>
      <c r="AK3333" s="30" t="str">
        <f>IF(W3333="si",($S3333*'COSTOS DE CREDITOS'!$C$27)/DATA!$G3333,"")</f>
        <v/>
      </c>
      <c r="AL3333" s="90" t="str">
        <f>IF(W3333="si",'COSTOS DE CREDITOS'!$C$35,"")</f>
        <v/>
      </c>
      <c r="AM3333" s="30" t="str">
        <f t="shared" si="868"/>
        <v/>
      </c>
      <c r="AN3333" s="30" t="str">
        <f t="shared" si="869"/>
        <v/>
      </c>
      <c r="AO3333" s="30">
        <f t="shared" si="870"/>
        <v>0</v>
      </c>
      <c r="AP3333" s="30">
        <f t="shared" si="871"/>
        <v>0</v>
      </c>
      <c r="AQ3333" s="19" t="str">
        <f t="shared" si="872"/>
        <v/>
      </c>
    </row>
    <row r="3334" spans="1:43" x14ac:dyDescent="0.2">
      <c r="A3334" s="23" t="s">
        <v>5665</v>
      </c>
      <c r="B3334" s="6" t="s">
        <v>5671</v>
      </c>
      <c r="C3334" s="6" t="s">
        <v>5670</v>
      </c>
      <c r="D3334" s="4">
        <v>178826</v>
      </c>
      <c r="E3334" s="4">
        <v>179069</v>
      </c>
      <c r="F3334" s="5" t="s">
        <v>4147</v>
      </c>
      <c r="G3334" s="2">
        <v>5</v>
      </c>
      <c r="H3334" s="4">
        <v>179074</v>
      </c>
      <c r="I3334" s="5" t="s">
        <v>4151</v>
      </c>
      <c r="J3334" s="15">
        <v>45350</v>
      </c>
      <c r="K3334" s="24">
        <v>1349277011</v>
      </c>
      <c r="L3334" s="15">
        <v>45350</v>
      </c>
      <c r="M3334" s="15">
        <v>45351</v>
      </c>
      <c r="N3334" s="26">
        <v>1</v>
      </c>
      <c r="O3334" s="26">
        <f>VLOOKUP(D3334,quash!A$2:$I$7791,9,FALSE)</f>
        <v>1</v>
      </c>
      <c r="P3334" s="7">
        <v>5000</v>
      </c>
      <c r="Q3334" s="26">
        <v>147</v>
      </c>
      <c r="R3334" s="19">
        <v>0.11226939921536</v>
      </c>
      <c r="S3334" s="26">
        <v>16</v>
      </c>
      <c r="T3334" s="8">
        <v>7000</v>
      </c>
      <c r="U3334" s="4">
        <v>142</v>
      </c>
      <c r="V3334" s="10">
        <v>1758.65</v>
      </c>
      <c r="W3334" s="14" t="s">
        <v>5282</v>
      </c>
      <c r="X3334" s="18"/>
      <c r="Y3334" s="9"/>
      <c r="Z3334" s="19"/>
      <c r="AA3334" s="19"/>
      <c r="AB3334" s="30">
        <f t="shared" si="866"/>
        <v>280000</v>
      </c>
      <c r="AC3334" s="30">
        <f t="shared" si="863"/>
        <v>2.5000000000000001E-2</v>
      </c>
      <c r="AD3334" s="31">
        <f t="shared" si="864"/>
        <v>3.6750000000000003</v>
      </c>
      <c r="AE3334" s="31">
        <f t="shared" si="865"/>
        <v>3.5500000000000003</v>
      </c>
      <c r="AG3334" s="30">
        <f t="shared" si="867"/>
        <v>2427000</v>
      </c>
      <c r="AH3334" s="30">
        <f t="shared" si="873"/>
        <v>2.88421920065925E-3</v>
      </c>
      <c r="AI3334" s="31">
        <f t="shared" si="874"/>
        <v>0.42398022249690975</v>
      </c>
      <c r="AJ3334" s="31">
        <f t="shared" si="875"/>
        <v>0.40955912649361348</v>
      </c>
      <c r="AK3334" s="30" t="str">
        <f>IF(W3334="si",($S3334*'COSTOS DE CREDITOS'!$C$27)/DATA!$G3334,"")</f>
        <v/>
      </c>
      <c r="AL3334" s="90" t="str">
        <f>IF(W3334="si",'COSTOS DE CREDITOS'!$C$35,"")</f>
        <v/>
      </c>
      <c r="AM3334" s="30" t="str">
        <f t="shared" si="868"/>
        <v/>
      </c>
      <c r="AN3334" s="30" t="str">
        <f t="shared" si="869"/>
        <v/>
      </c>
      <c r="AO3334" s="30">
        <f t="shared" si="870"/>
        <v>0</v>
      </c>
      <c r="AP3334" s="30">
        <f t="shared" si="871"/>
        <v>0</v>
      </c>
      <c r="AQ3334" s="19" t="str">
        <f t="shared" si="872"/>
        <v/>
      </c>
    </row>
    <row r="3335" spans="1:43" x14ac:dyDescent="0.2">
      <c r="A3335" s="23" t="s">
        <v>5665</v>
      </c>
      <c r="B3335" s="6" t="s">
        <v>5671</v>
      </c>
      <c r="C3335" s="6" t="s">
        <v>5670</v>
      </c>
      <c r="D3335" s="4">
        <v>178827</v>
      </c>
      <c r="E3335" s="4">
        <v>179069</v>
      </c>
      <c r="F3335" s="5" t="s">
        <v>4147</v>
      </c>
      <c r="G3335" s="2">
        <v>5</v>
      </c>
      <c r="H3335" s="4">
        <v>179075</v>
      </c>
      <c r="I3335" s="5" t="s">
        <v>4152</v>
      </c>
      <c r="J3335" s="15">
        <v>45350</v>
      </c>
      <c r="K3335" s="24">
        <v>1349277250</v>
      </c>
      <c r="L3335" s="15">
        <v>45350</v>
      </c>
      <c r="M3335" s="15">
        <v>45351</v>
      </c>
      <c r="N3335" s="26">
        <v>1</v>
      </c>
      <c r="O3335" s="26">
        <f>VLOOKUP(D3335,quash!A$2:$I$7791,9,FALSE)</f>
        <v>1</v>
      </c>
      <c r="P3335" s="7">
        <v>5000</v>
      </c>
      <c r="Q3335" s="26">
        <v>147</v>
      </c>
      <c r="R3335" s="19">
        <v>0.11226939921536</v>
      </c>
      <c r="S3335" s="26">
        <v>16</v>
      </c>
      <c r="T3335" s="8">
        <v>7000</v>
      </c>
      <c r="U3335" s="4">
        <v>142</v>
      </c>
      <c r="V3335" s="10">
        <v>1758.65</v>
      </c>
      <c r="W3335" s="14" t="s">
        <v>5282</v>
      </c>
      <c r="X3335" s="18"/>
      <c r="Y3335" s="9"/>
      <c r="Z3335" s="19"/>
      <c r="AA3335" s="19"/>
      <c r="AB3335" s="30">
        <f t="shared" si="866"/>
        <v>280000</v>
      </c>
      <c r="AC3335" s="30">
        <f t="shared" si="863"/>
        <v>2.5000000000000001E-2</v>
      </c>
      <c r="AD3335" s="31">
        <f t="shared" si="864"/>
        <v>3.6750000000000003</v>
      </c>
      <c r="AE3335" s="31">
        <f t="shared" si="865"/>
        <v>3.5500000000000003</v>
      </c>
      <c r="AG3335" s="30">
        <f t="shared" si="867"/>
        <v>2427000</v>
      </c>
      <c r="AH3335" s="30">
        <f t="shared" si="873"/>
        <v>2.88421920065925E-3</v>
      </c>
      <c r="AI3335" s="31">
        <f t="shared" si="874"/>
        <v>0.42398022249690975</v>
      </c>
      <c r="AJ3335" s="31">
        <f t="shared" si="875"/>
        <v>0.40955912649361348</v>
      </c>
      <c r="AK3335" s="30" t="str">
        <f>IF(W3335="si",($S3335*'COSTOS DE CREDITOS'!$C$27)/DATA!$G3335,"")</f>
        <v/>
      </c>
      <c r="AL3335" s="90" t="str">
        <f>IF(W3335="si",'COSTOS DE CREDITOS'!$C$35,"")</f>
        <v/>
      </c>
      <c r="AM3335" s="30" t="str">
        <f t="shared" si="868"/>
        <v/>
      </c>
      <c r="AN3335" s="30" t="str">
        <f t="shared" si="869"/>
        <v/>
      </c>
      <c r="AO3335" s="30">
        <f t="shared" si="870"/>
        <v>0</v>
      </c>
      <c r="AP3335" s="30">
        <f t="shared" si="871"/>
        <v>0</v>
      </c>
      <c r="AQ3335" s="19" t="str">
        <f t="shared" si="872"/>
        <v/>
      </c>
    </row>
    <row r="3336" spans="1:43" x14ac:dyDescent="0.2">
      <c r="A3336" s="23" t="s">
        <v>5665</v>
      </c>
      <c r="B3336" s="6" t="s">
        <v>5671</v>
      </c>
      <c r="C3336" s="6" t="s">
        <v>5670</v>
      </c>
      <c r="D3336" s="4">
        <v>178638</v>
      </c>
      <c r="E3336" s="4">
        <v>179128</v>
      </c>
      <c r="F3336" s="5" t="s">
        <v>4153</v>
      </c>
      <c r="G3336" s="2">
        <v>5</v>
      </c>
      <c r="H3336" s="4">
        <v>179129</v>
      </c>
      <c r="I3336" s="5" t="s">
        <v>4154</v>
      </c>
      <c r="J3336" s="15">
        <v>45346</v>
      </c>
      <c r="K3336" s="24">
        <v>1347764937</v>
      </c>
      <c r="L3336" s="15">
        <v>45351</v>
      </c>
      <c r="M3336" s="15">
        <v>45351</v>
      </c>
      <c r="N3336" s="26">
        <v>1</v>
      </c>
      <c r="O3336" s="26">
        <f>VLOOKUP(D3336,quash!A$2:$I$7791,9,FALSE)</f>
        <v>1</v>
      </c>
      <c r="P3336" s="7">
        <v>5000</v>
      </c>
      <c r="Q3336" s="26">
        <v>147</v>
      </c>
      <c r="R3336" s="19">
        <v>0.11226939921536</v>
      </c>
      <c r="S3336" s="26">
        <v>16</v>
      </c>
      <c r="T3336" s="8">
        <v>7000</v>
      </c>
      <c r="U3336" s="4">
        <v>142</v>
      </c>
      <c r="V3336" s="10">
        <v>1758.65</v>
      </c>
      <c r="W3336" s="14" t="s">
        <v>5282</v>
      </c>
      <c r="X3336" s="18"/>
      <c r="Y3336" s="9"/>
      <c r="Z3336" s="19"/>
      <c r="AA3336" s="19"/>
      <c r="AB3336" s="30">
        <f t="shared" si="866"/>
        <v>280000</v>
      </c>
      <c r="AC3336" s="30">
        <f t="shared" si="863"/>
        <v>2.5000000000000001E-2</v>
      </c>
      <c r="AD3336" s="31">
        <f t="shared" si="864"/>
        <v>3.6750000000000003</v>
      </c>
      <c r="AE3336" s="31">
        <f t="shared" si="865"/>
        <v>3.5500000000000003</v>
      </c>
      <c r="AG3336" s="30">
        <f t="shared" si="867"/>
        <v>2427000</v>
      </c>
      <c r="AH3336" s="30">
        <f t="shared" si="873"/>
        <v>2.88421920065925E-3</v>
      </c>
      <c r="AI3336" s="31">
        <f t="shared" si="874"/>
        <v>0.42398022249690975</v>
      </c>
      <c r="AJ3336" s="31">
        <f t="shared" si="875"/>
        <v>0.40955912649361348</v>
      </c>
      <c r="AK3336" s="30" t="str">
        <f>IF(W3336="si",($S3336*'COSTOS DE CREDITOS'!$C$27)/DATA!$G3336,"")</f>
        <v/>
      </c>
      <c r="AL3336" s="90" t="str">
        <f>IF(W3336="si",'COSTOS DE CREDITOS'!$C$35,"")</f>
        <v/>
      </c>
      <c r="AM3336" s="30" t="str">
        <f t="shared" si="868"/>
        <v/>
      </c>
      <c r="AN3336" s="30" t="str">
        <f t="shared" si="869"/>
        <v/>
      </c>
      <c r="AO3336" s="30">
        <f t="shared" si="870"/>
        <v>0</v>
      </c>
      <c r="AP3336" s="30">
        <f t="shared" si="871"/>
        <v>0</v>
      </c>
      <c r="AQ3336" s="19" t="str">
        <f t="shared" si="872"/>
        <v/>
      </c>
    </row>
    <row r="3337" spans="1:43" x14ac:dyDescent="0.2">
      <c r="A3337" s="23" t="s">
        <v>5665</v>
      </c>
      <c r="B3337" s="6" t="s">
        <v>5671</v>
      </c>
      <c r="C3337" s="6" t="s">
        <v>5670</v>
      </c>
      <c r="D3337" s="4">
        <v>178608</v>
      </c>
      <c r="E3337" s="4">
        <v>179128</v>
      </c>
      <c r="F3337" s="5" t="s">
        <v>4153</v>
      </c>
      <c r="G3337" s="2">
        <v>5</v>
      </c>
      <c r="H3337" s="4">
        <v>179130</v>
      </c>
      <c r="I3337" s="5" t="s">
        <v>4155</v>
      </c>
      <c r="J3337" s="15">
        <v>45346</v>
      </c>
      <c r="K3337" s="24">
        <v>1347763703</v>
      </c>
      <c r="L3337" s="15">
        <v>45351</v>
      </c>
      <c r="M3337" s="15">
        <v>45351</v>
      </c>
      <c r="N3337" s="26">
        <v>1</v>
      </c>
      <c r="O3337" s="26">
        <f>VLOOKUP(D3337,quash!A$2:$I$7791,9,FALSE)</f>
        <v>3</v>
      </c>
      <c r="P3337" s="7">
        <v>5000</v>
      </c>
      <c r="Q3337" s="26">
        <v>147</v>
      </c>
      <c r="R3337" s="19">
        <v>0.11226939921536</v>
      </c>
      <c r="S3337" s="26">
        <v>16</v>
      </c>
      <c r="T3337" s="8">
        <v>7000</v>
      </c>
      <c r="U3337" s="4">
        <v>142</v>
      </c>
      <c r="V3337" s="10">
        <v>1758.65</v>
      </c>
      <c r="W3337" s="14" t="s">
        <v>5282</v>
      </c>
      <c r="X3337" s="18"/>
      <c r="Y3337" s="9"/>
      <c r="Z3337" s="19"/>
      <c r="AA3337" s="19"/>
      <c r="AB3337" s="30">
        <f t="shared" si="866"/>
        <v>141000</v>
      </c>
      <c r="AC3337" s="30">
        <f t="shared" si="863"/>
        <v>4.9645390070921988E-2</v>
      </c>
      <c r="AD3337" s="31">
        <f t="shared" si="864"/>
        <v>7.2978723404255321</v>
      </c>
      <c r="AE3337" s="31">
        <f t="shared" si="865"/>
        <v>7.0496453900709222</v>
      </c>
      <c r="AG3337" s="30">
        <f t="shared" si="867"/>
        <v>778000</v>
      </c>
      <c r="AH3337" s="30">
        <f t="shared" si="873"/>
        <v>8.9974293059125968E-3</v>
      </c>
      <c r="AI3337" s="31">
        <f t="shared" si="874"/>
        <v>1.3226221079691518</v>
      </c>
      <c r="AJ3337" s="31">
        <f t="shared" si="875"/>
        <v>1.2776349614395888</v>
      </c>
      <c r="AK3337" s="30" t="str">
        <f>IF(W3337="si",($S3337*'COSTOS DE CREDITOS'!$C$27)/DATA!$G3337,"")</f>
        <v/>
      </c>
      <c r="AL3337" s="90" t="str">
        <f>IF(W3337="si",'COSTOS DE CREDITOS'!$C$35,"")</f>
        <v/>
      </c>
      <c r="AM3337" s="30" t="str">
        <f t="shared" si="868"/>
        <v/>
      </c>
      <c r="AN3337" s="30" t="str">
        <f t="shared" si="869"/>
        <v/>
      </c>
      <c r="AO3337" s="30">
        <f t="shared" si="870"/>
        <v>0</v>
      </c>
      <c r="AP3337" s="30">
        <f t="shared" si="871"/>
        <v>0</v>
      </c>
      <c r="AQ3337" s="19" t="str">
        <f t="shared" si="872"/>
        <v/>
      </c>
    </row>
    <row r="3338" spans="1:43" x14ac:dyDescent="0.2">
      <c r="A3338" s="23" t="s">
        <v>5665</v>
      </c>
      <c r="B3338" s="6" t="s">
        <v>5671</v>
      </c>
      <c r="C3338" s="6" t="s">
        <v>5670</v>
      </c>
      <c r="D3338" s="4">
        <v>178628</v>
      </c>
      <c r="E3338" s="4">
        <v>179128</v>
      </c>
      <c r="F3338" s="5" t="s">
        <v>4153</v>
      </c>
      <c r="G3338" s="2">
        <v>5</v>
      </c>
      <c r="H3338" s="4">
        <v>179131</v>
      </c>
      <c r="I3338" s="5" t="s">
        <v>4156</v>
      </c>
      <c r="J3338" s="15">
        <v>45350</v>
      </c>
      <c r="K3338" s="24">
        <v>1347763809</v>
      </c>
      <c r="L3338" s="15">
        <v>45351</v>
      </c>
      <c r="M3338" s="15">
        <v>45351</v>
      </c>
      <c r="N3338" s="26">
        <v>1</v>
      </c>
      <c r="O3338" s="26">
        <f>VLOOKUP(D3338,quash!A$2:$I$7791,9,FALSE)</f>
        <v>1</v>
      </c>
      <c r="P3338" s="7">
        <v>10000</v>
      </c>
      <c r="Q3338" s="26">
        <v>147</v>
      </c>
      <c r="R3338" s="19">
        <v>7.9000519063170294E-2</v>
      </c>
      <c r="S3338" s="26">
        <v>16</v>
      </c>
      <c r="T3338" s="8">
        <v>7000</v>
      </c>
      <c r="U3338" s="4">
        <v>142</v>
      </c>
      <c r="V3338" s="10">
        <v>1758.65</v>
      </c>
      <c r="W3338" s="14" t="s">
        <v>5282</v>
      </c>
      <c r="X3338" s="18"/>
      <c r="Y3338" s="9"/>
      <c r="Z3338" s="19"/>
      <c r="AA3338" s="19"/>
      <c r="AB3338" s="30">
        <f t="shared" si="866"/>
        <v>280000</v>
      </c>
      <c r="AC3338" s="30">
        <f t="shared" si="863"/>
        <v>2.5000000000000001E-2</v>
      </c>
      <c r="AD3338" s="31">
        <f t="shared" si="864"/>
        <v>3.6750000000000003</v>
      </c>
      <c r="AE3338" s="31">
        <f t="shared" si="865"/>
        <v>3.5500000000000003</v>
      </c>
      <c r="AG3338" s="30">
        <f t="shared" si="867"/>
        <v>2427000</v>
      </c>
      <c r="AH3338" s="30">
        <f t="shared" si="873"/>
        <v>2.88421920065925E-3</v>
      </c>
      <c r="AI3338" s="31">
        <f t="shared" si="874"/>
        <v>0.42398022249690975</v>
      </c>
      <c r="AJ3338" s="31">
        <f t="shared" si="875"/>
        <v>0.40955912649361348</v>
      </c>
      <c r="AK3338" s="30" t="str">
        <f>IF(W3338="si",($S3338*'COSTOS DE CREDITOS'!$C$27)/DATA!$G3338,"")</f>
        <v/>
      </c>
      <c r="AL3338" s="90" t="str">
        <f>IF(W3338="si",'COSTOS DE CREDITOS'!$C$35,"")</f>
        <v/>
      </c>
      <c r="AM3338" s="30" t="str">
        <f t="shared" si="868"/>
        <v/>
      </c>
      <c r="AN3338" s="30" t="str">
        <f t="shared" si="869"/>
        <v/>
      </c>
      <c r="AO3338" s="30">
        <f t="shared" si="870"/>
        <v>0</v>
      </c>
      <c r="AP3338" s="30">
        <f t="shared" si="871"/>
        <v>0</v>
      </c>
      <c r="AQ3338" s="19" t="str">
        <f t="shared" si="872"/>
        <v/>
      </c>
    </row>
    <row r="3339" spans="1:43" x14ac:dyDescent="0.2">
      <c r="A3339" s="23" t="s">
        <v>5665</v>
      </c>
      <c r="B3339" s="6" t="s">
        <v>5671</v>
      </c>
      <c r="C3339" s="6" t="s">
        <v>5670</v>
      </c>
      <c r="D3339" s="4">
        <v>178609</v>
      </c>
      <c r="E3339" s="4">
        <v>179128</v>
      </c>
      <c r="F3339" s="5" t="s">
        <v>4153</v>
      </c>
      <c r="G3339" s="2">
        <v>5</v>
      </c>
      <c r="H3339" s="4">
        <v>179139</v>
      </c>
      <c r="I3339" s="5" t="s">
        <v>4157</v>
      </c>
      <c r="J3339" s="15">
        <v>45346</v>
      </c>
      <c r="K3339" s="24">
        <v>1347763738</v>
      </c>
      <c r="L3339" s="15">
        <v>45351</v>
      </c>
      <c r="M3339" s="15">
        <v>45351</v>
      </c>
      <c r="N3339" s="26">
        <v>1</v>
      </c>
      <c r="O3339" s="26">
        <f>VLOOKUP(D3339,quash!A$2:$I$7791,9,FALSE)</f>
        <v>1</v>
      </c>
      <c r="P3339" s="7">
        <v>10000</v>
      </c>
      <c r="Q3339" s="26">
        <v>147</v>
      </c>
      <c r="R3339" s="19">
        <v>7.9000519063170294E-2</v>
      </c>
      <c r="S3339" s="26">
        <v>16</v>
      </c>
      <c r="T3339" s="8">
        <v>7000</v>
      </c>
      <c r="U3339" s="4">
        <v>142</v>
      </c>
      <c r="V3339" s="10">
        <v>1758.65</v>
      </c>
      <c r="W3339" s="14" t="s">
        <v>5282</v>
      </c>
      <c r="X3339" s="18"/>
      <c r="Y3339" s="9"/>
      <c r="Z3339" s="19"/>
      <c r="AA3339" s="19"/>
      <c r="AB3339" s="30">
        <f t="shared" si="866"/>
        <v>280000</v>
      </c>
      <c r="AC3339" s="30">
        <f t="shared" si="863"/>
        <v>2.5000000000000001E-2</v>
      </c>
      <c r="AD3339" s="31">
        <f t="shared" si="864"/>
        <v>3.6750000000000003</v>
      </c>
      <c r="AE3339" s="31">
        <f t="shared" si="865"/>
        <v>3.5500000000000003</v>
      </c>
      <c r="AG3339" s="30">
        <f t="shared" si="867"/>
        <v>2427000</v>
      </c>
      <c r="AH3339" s="30">
        <f t="shared" si="873"/>
        <v>2.88421920065925E-3</v>
      </c>
      <c r="AI3339" s="31">
        <f t="shared" si="874"/>
        <v>0.42398022249690975</v>
      </c>
      <c r="AJ3339" s="31">
        <f t="shared" si="875"/>
        <v>0.40955912649361348</v>
      </c>
      <c r="AK3339" s="30" t="str">
        <f>IF(W3339="si",($S3339*'COSTOS DE CREDITOS'!$C$27)/DATA!$G3339,"")</f>
        <v/>
      </c>
      <c r="AL3339" s="90" t="str">
        <f>IF(W3339="si",'COSTOS DE CREDITOS'!$C$35,"")</f>
        <v/>
      </c>
      <c r="AM3339" s="30" t="str">
        <f t="shared" si="868"/>
        <v/>
      </c>
      <c r="AN3339" s="30" t="str">
        <f t="shared" si="869"/>
        <v/>
      </c>
      <c r="AO3339" s="30">
        <f t="shared" si="870"/>
        <v>0</v>
      </c>
      <c r="AP3339" s="30">
        <f t="shared" si="871"/>
        <v>0</v>
      </c>
      <c r="AQ3339" s="19" t="str">
        <f t="shared" si="872"/>
        <v/>
      </c>
    </row>
    <row r="3340" spans="1:43" x14ac:dyDescent="0.2">
      <c r="A3340" s="23" t="s">
        <v>5665</v>
      </c>
      <c r="B3340" s="6" t="s">
        <v>5671</v>
      </c>
      <c r="C3340" s="6" t="s">
        <v>5670</v>
      </c>
      <c r="D3340" s="4">
        <v>178626</v>
      </c>
      <c r="E3340" s="4">
        <v>179128</v>
      </c>
      <c r="F3340" s="5" t="s">
        <v>4153</v>
      </c>
      <c r="G3340" s="2">
        <v>5</v>
      </c>
      <c r="H3340" s="4">
        <v>179140</v>
      </c>
      <c r="I3340" s="5" t="s">
        <v>4158</v>
      </c>
      <c r="J3340" s="15">
        <v>45346</v>
      </c>
      <c r="K3340" s="24">
        <v>1347763766</v>
      </c>
      <c r="L3340" s="15">
        <v>45351</v>
      </c>
      <c r="M3340" s="15">
        <v>45351</v>
      </c>
      <c r="N3340" s="26">
        <v>1</v>
      </c>
      <c r="O3340" s="26">
        <f>VLOOKUP(D3340,quash!A$2:$I$7791,9,FALSE)</f>
        <v>1</v>
      </c>
      <c r="P3340" s="7">
        <v>10000</v>
      </c>
      <c r="Q3340" s="26">
        <v>147</v>
      </c>
      <c r="R3340" s="19">
        <v>7.9000519063170294E-2</v>
      </c>
      <c r="S3340" s="26">
        <v>16</v>
      </c>
      <c r="T3340" s="8">
        <v>7000</v>
      </c>
      <c r="U3340" s="4">
        <v>142</v>
      </c>
      <c r="V3340" s="10">
        <v>1758.65</v>
      </c>
      <c r="W3340" s="14" t="s">
        <v>5282</v>
      </c>
      <c r="X3340" s="18"/>
      <c r="Y3340" s="9"/>
      <c r="Z3340" s="19"/>
      <c r="AA3340" s="19"/>
      <c r="AB3340" s="30">
        <f t="shared" si="866"/>
        <v>280000</v>
      </c>
      <c r="AC3340" s="30">
        <f t="shared" si="863"/>
        <v>2.5000000000000001E-2</v>
      </c>
      <c r="AD3340" s="31">
        <f t="shared" si="864"/>
        <v>3.6750000000000003</v>
      </c>
      <c r="AE3340" s="31">
        <f t="shared" si="865"/>
        <v>3.5500000000000003</v>
      </c>
      <c r="AG3340" s="30">
        <f t="shared" si="867"/>
        <v>2427000</v>
      </c>
      <c r="AH3340" s="30">
        <f t="shared" si="873"/>
        <v>2.88421920065925E-3</v>
      </c>
      <c r="AI3340" s="31">
        <f t="shared" si="874"/>
        <v>0.42398022249690975</v>
      </c>
      <c r="AJ3340" s="31">
        <f t="shared" si="875"/>
        <v>0.40955912649361348</v>
      </c>
      <c r="AK3340" s="30" t="str">
        <f>IF(W3340="si",($S3340*'COSTOS DE CREDITOS'!$C$27)/DATA!$G3340,"")</f>
        <v/>
      </c>
      <c r="AL3340" s="90" t="str">
        <f>IF(W3340="si",'COSTOS DE CREDITOS'!$C$35,"")</f>
        <v/>
      </c>
      <c r="AM3340" s="30" t="str">
        <f t="shared" si="868"/>
        <v/>
      </c>
      <c r="AN3340" s="30" t="str">
        <f t="shared" si="869"/>
        <v/>
      </c>
      <c r="AO3340" s="30">
        <f t="shared" si="870"/>
        <v>0</v>
      </c>
      <c r="AP3340" s="30">
        <f t="shared" si="871"/>
        <v>0</v>
      </c>
      <c r="AQ3340" s="19" t="str">
        <f t="shared" si="872"/>
        <v/>
      </c>
    </row>
    <row r="3341" spans="1:43" x14ac:dyDescent="0.2">
      <c r="A3341" s="23" t="s">
        <v>5665</v>
      </c>
      <c r="B3341" s="6" t="s">
        <v>5676</v>
      </c>
      <c r="C3341" s="6" t="s">
        <v>5670</v>
      </c>
      <c r="D3341" s="4">
        <v>178922</v>
      </c>
      <c r="E3341" s="4">
        <v>179163</v>
      </c>
      <c r="F3341" s="5" t="s">
        <v>2788</v>
      </c>
      <c r="G3341" s="2">
        <v>5</v>
      </c>
      <c r="H3341" s="4">
        <v>179170</v>
      </c>
      <c r="I3341" s="5" t="s">
        <v>4159</v>
      </c>
      <c r="J3341" s="15">
        <v>45349</v>
      </c>
      <c r="K3341" s="24">
        <v>1349502527</v>
      </c>
      <c r="L3341" s="15">
        <v>45351</v>
      </c>
      <c r="M3341" s="15">
        <v>45351</v>
      </c>
      <c r="N3341" s="26">
        <v>1</v>
      </c>
      <c r="O3341" s="26">
        <f>VLOOKUP(D3341,quash!A$2:$I$7791,9,FALSE)</f>
        <v>2</v>
      </c>
      <c r="P3341" s="7">
        <v>10000</v>
      </c>
      <c r="Q3341" s="26">
        <v>147</v>
      </c>
      <c r="R3341" s="19">
        <v>7.9000519063170294E-2</v>
      </c>
      <c r="S3341" s="26">
        <v>16</v>
      </c>
      <c r="T3341" s="8">
        <v>7000</v>
      </c>
      <c r="U3341" s="4">
        <v>142</v>
      </c>
      <c r="V3341" s="10">
        <v>1758.65</v>
      </c>
      <c r="W3341" s="14" t="s">
        <v>5282</v>
      </c>
      <c r="X3341" s="18"/>
      <c r="Y3341" s="9"/>
      <c r="Z3341" s="19"/>
      <c r="AA3341" s="19"/>
      <c r="AB3341" s="30">
        <f t="shared" si="866"/>
        <v>311000</v>
      </c>
      <c r="AC3341" s="30">
        <f t="shared" si="863"/>
        <v>2.2508038585209004E-2</v>
      </c>
      <c r="AD3341" s="31">
        <f t="shared" si="864"/>
        <v>3.3086816720257235</v>
      </c>
      <c r="AE3341" s="31">
        <f t="shared" si="865"/>
        <v>3.1961414790996785</v>
      </c>
      <c r="AG3341" s="30">
        <f t="shared" si="867"/>
        <v>1695000</v>
      </c>
      <c r="AH3341" s="30">
        <f t="shared" si="873"/>
        <v>4.1297935103244837E-3</v>
      </c>
      <c r="AI3341" s="31">
        <f t="shared" si="874"/>
        <v>0.60707964601769915</v>
      </c>
      <c r="AJ3341" s="31">
        <f t="shared" si="875"/>
        <v>0.58643067846607666</v>
      </c>
      <c r="AK3341" s="30" t="str">
        <f>IF(W3341="si",($S3341*'COSTOS DE CREDITOS'!$C$27)/DATA!$G3341,"")</f>
        <v/>
      </c>
      <c r="AL3341" s="90" t="str">
        <f>IF(W3341="si",'COSTOS DE CREDITOS'!$C$35,"")</f>
        <v/>
      </c>
      <c r="AM3341" s="30" t="str">
        <f t="shared" si="868"/>
        <v/>
      </c>
      <c r="AN3341" s="30" t="str">
        <f t="shared" si="869"/>
        <v/>
      </c>
      <c r="AO3341" s="30">
        <f t="shared" si="870"/>
        <v>0</v>
      </c>
      <c r="AP3341" s="30">
        <f t="shared" si="871"/>
        <v>0</v>
      </c>
      <c r="AQ3341" s="19" t="str">
        <f t="shared" si="872"/>
        <v/>
      </c>
    </row>
    <row r="3342" spans="1:43" x14ac:dyDescent="0.2">
      <c r="A3342" s="23" t="s">
        <v>5665</v>
      </c>
      <c r="B3342" s="6" t="s">
        <v>5676</v>
      </c>
      <c r="C3342" s="6" t="s">
        <v>5670</v>
      </c>
      <c r="D3342" s="4">
        <v>179141</v>
      </c>
      <c r="E3342" s="4">
        <v>179163</v>
      </c>
      <c r="F3342" s="5" t="s">
        <v>2788</v>
      </c>
      <c r="G3342" s="2">
        <v>5</v>
      </c>
      <c r="H3342" s="4">
        <v>179171</v>
      </c>
      <c r="I3342" s="5" t="s">
        <v>4160</v>
      </c>
      <c r="J3342" s="15">
        <v>45350</v>
      </c>
      <c r="K3342" s="24">
        <v>1350359469</v>
      </c>
      <c r="L3342" s="15">
        <v>45351</v>
      </c>
      <c r="M3342" s="15">
        <v>45351</v>
      </c>
      <c r="N3342" s="26">
        <v>1</v>
      </c>
      <c r="O3342" s="26">
        <f>VLOOKUP(D3342,quash!A$2:$I$7791,9,FALSE)</f>
        <v>2</v>
      </c>
      <c r="P3342" s="7">
        <v>10000</v>
      </c>
      <c r="Q3342" s="26">
        <v>147</v>
      </c>
      <c r="R3342" s="19">
        <v>7.9000519063170294E-2</v>
      </c>
      <c r="S3342" s="26">
        <v>16</v>
      </c>
      <c r="T3342" s="8">
        <v>7000</v>
      </c>
      <c r="U3342" s="4">
        <v>142</v>
      </c>
      <c r="V3342" s="10">
        <v>1758.65</v>
      </c>
      <c r="W3342" s="14" t="s">
        <v>5282</v>
      </c>
      <c r="X3342" s="18"/>
      <c r="Y3342" s="9"/>
      <c r="Z3342" s="19"/>
      <c r="AA3342" s="19"/>
      <c r="AB3342" s="30">
        <f t="shared" si="866"/>
        <v>311000</v>
      </c>
      <c r="AC3342" s="30">
        <f t="shared" si="863"/>
        <v>2.2508038585209004E-2</v>
      </c>
      <c r="AD3342" s="31">
        <f t="shared" si="864"/>
        <v>3.3086816720257235</v>
      </c>
      <c r="AE3342" s="31">
        <f t="shared" si="865"/>
        <v>3.1961414790996785</v>
      </c>
      <c r="AG3342" s="30">
        <f t="shared" si="867"/>
        <v>1695000</v>
      </c>
      <c r="AH3342" s="30">
        <f t="shared" si="873"/>
        <v>4.1297935103244837E-3</v>
      </c>
      <c r="AI3342" s="31">
        <f t="shared" si="874"/>
        <v>0.60707964601769915</v>
      </c>
      <c r="AJ3342" s="31">
        <f t="shared" si="875"/>
        <v>0.58643067846607666</v>
      </c>
      <c r="AK3342" s="30" t="str">
        <f>IF(W3342="si",($S3342*'COSTOS DE CREDITOS'!$C$27)/DATA!$G3342,"")</f>
        <v/>
      </c>
      <c r="AL3342" s="90" t="str">
        <f>IF(W3342="si",'COSTOS DE CREDITOS'!$C$35,"")</f>
        <v/>
      </c>
      <c r="AM3342" s="30" t="str">
        <f t="shared" si="868"/>
        <v/>
      </c>
      <c r="AN3342" s="30" t="str">
        <f t="shared" si="869"/>
        <v/>
      </c>
      <c r="AO3342" s="30">
        <f t="shared" si="870"/>
        <v>0</v>
      </c>
      <c r="AP3342" s="30">
        <f t="shared" si="871"/>
        <v>0</v>
      </c>
      <c r="AQ3342" s="19" t="str">
        <f t="shared" si="872"/>
        <v/>
      </c>
    </row>
    <row r="3343" spans="1:43" x14ac:dyDescent="0.2">
      <c r="A3343" s="23" t="s">
        <v>5665</v>
      </c>
      <c r="B3343" s="6" t="s">
        <v>5683</v>
      </c>
      <c r="C3343" s="6" t="s">
        <v>5670</v>
      </c>
      <c r="D3343" s="4">
        <v>176731</v>
      </c>
      <c r="E3343" s="4">
        <v>179172</v>
      </c>
      <c r="F3343" s="5" t="s">
        <v>4161</v>
      </c>
      <c r="G3343" s="2">
        <v>5</v>
      </c>
      <c r="H3343" s="4">
        <v>179173</v>
      </c>
      <c r="I3343" s="5" t="s">
        <v>4162</v>
      </c>
      <c r="J3343" s="15">
        <v>45323</v>
      </c>
      <c r="K3343" s="24">
        <v>1332607047</v>
      </c>
      <c r="L3343" s="15">
        <v>45351</v>
      </c>
      <c r="M3343" s="15">
        <v>45351</v>
      </c>
      <c r="N3343" s="26">
        <v>1</v>
      </c>
      <c r="O3343" s="26">
        <f>VLOOKUP(D3343,quash!A$2:$I$7791,9,FALSE)</f>
        <v>1</v>
      </c>
      <c r="P3343" s="7">
        <v>10000</v>
      </c>
      <c r="Q3343" s="26">
        <v>127</v>
      </c>
      <c r="R3343" s="19">
        <v>5.24391097594855E-2</v>
      </c>
      <c r="S3343" s="26">
        <v>16</v>
      </c>
      <c r="T3343" s="8">
        <v>8000</v>
      </c>
      <c r="U3343" s="4">
        <v>147</v>
      </c>
      <c r="V3343" s="10">
        <v>2082.7199999999998</v>
      </c>
      <c r="W3343" s="14" t="s">
        <v>5282</v>
      </c>
      <c r="X3343" s="18"/>
      <c r="Y3343" s="9"/>
      <c r="Z3343" s="19"/>
      <c r="AA3343" s="19"/>
      <c r="AB3343" s="30">
        <f t="shared" si="866"/>
        <v>280000</v>
      </c>
      <c r="AC3343" s="30">
        <f t="shared" si="863"/>
        <v>2.8571428571428571E-2</v>
      </c>
      <c r="AD3343" s="31">
        <f t="shared" si="864"/>
        <v>3.6285714285714286</v>
      </c>
      <c r="AE3343" s="31">
        <f t="shared" si="865"/>
        <v>4.2</v>
      </c>
      <c r="AG3343" s="30">
        <f t="shared" si="867"/>
        <v>2427000</v>
      </c>
      <c r="AH3343" s="30">
        <f t="shared" si="873"/>
        <v>3.296250515039143E-3</v>
      </c>
      <c r="AI3343" s="31">
        <f t="shared" si="874"/>
        <v>0.41862381540997118</v>
      </c>
      <c r="AJ3343" s="31">
        <f t="shared" si="875"/>
        <v>0.48454882571075403</v>
      </c>
      <c r="AK3343" s="30" t="str">
        <f>IF(W3343="si",($S3343*'COSTOS DE CREDITOS'!$C$27)/DATA!$G3343,"")</f>
        <v/>
      </c>
      <c r="AL3343" s="90" t="str">
        <f>IF(W3343="si",'COSTOS DE CREDITOS'!$C$35,"")</f>
        <v/>
      </c>
      <c r="AM3343" s="30" t="str">
        <f t="shared" si="868"/>
        <v/>
      </c>
      <c r="AN3343" s="30" t="str">
        <f t="shared" si="869"/>
        <v/>
      </c>
      <c r="AO3343" s="30">
        <f t="shared" si="870"/>
        <v>0</v>
      </c>
      <c r="AP3343" s="30">
        <f t="shared" si="871"/>
        <v>0</v>
      </c>
      <c r="AQ3343" s="19" t="str">
        <f t="shared" si="872"/>
        <v/>
      </c>
    </row>
    <row r="3344" spans="1:43" x14ac:dyDescent="0.2">
      <c r="A3344" s="23" t="s">
        <v>5665</v>
      </c>
      <c r="B3344" s="6" t="s">
        <v>5683</v>
      </c>
      <c r="C3344" s="6" t="s">
        <v>5670</v>
      </c>
      <c r="D3344" s="4">
        <v>177834</v>
      </c>
      <c r="E3344" s="4">
        <v>179172</v>
      </c>
      <c r="F3344" s="5" t="s">
        <v>4161</v>
      </c>
      <c r="G3344" s="2">
        <v>5</v>
      </c>
      <c r="H3344" s="4">
        <v>179174</v>
      </c>
      <c r="I3344" s="5" t="s">
        <v>4163</v>
      </c>
      <c r="J3344" s="15">
        <v>45348</v>
      </c>
      <c r="K3344" s="24">
        <v>1341116165</v>
      </c>
      <c r="L3344" s="15">
        <v>45351</v>
      </c>
      <c r="M3344" s="15">
        <v>45351</v>
      </c>
      <c r="N3344" s="26">
        <v>1</v>
      </c>
      <c r="O3344" s="26">
        <f>VLOOKUP(D3344,quash!A$2:$I$7791,9,FALSE)</f>
        <v>1</v>
      </c>
      <c r="P3344" s="7">
        <v>10000</v>
      </c>
      <c r="Q3344" s="26">
        <v>147</v>
      </c>
      <c r="R3344" s="19">
        <v>7.9000519063170294E-2</v>
      </c>
      <c r="S3344" s="26">
        <v>16</v>
      </c>
      <c r="T3344" s="8">
        <v>7000</v>
      </c>
      <c r="U3344" s="4">
        <v>147</v>
      </c>
      <c r="V3344" s="10">
        <v>1827.61</v>
      </c>
      <c r="W3344" s="14" t="s">
        <v>5282</v>
      </c>
      <c r="X3344" s="18"/>
      <c r="Y3344" s="9"/>
      <c r="Z3344" s="19"/>
      <c r="AA3344" s="19"/>
      <c r="AB3344" s="30">
        <f t="shared" si="866"/>
        <v>280000</v>
      </c>
      <c r="AC3344" s="30">
        <f t="shared" si="863"/>
        <v>2.5000000000000001E-2</v>
      </c>
      <c r="AD3344" s="31">
        <f t="shared" si="864"/>
        <v>3.6750000000000003</v>
      </c>
      <c r="AE3344" s="31">
        <f t="shared" si="865"/>
        <v>3.6750000000000003</v>
      </c>
      <c r="AG3344" s="30">
        <f t="shared" si="867"/>
        <v>2427000</v>
      </c>
      <c r="AH3344" s="30">
        <f t="shared" si="873"/>
        <v>2.88421920065925E-3</v>
      </c>
      <c r="AI3344" s="31">
        <f t="shared" si="874"/>
        <v>0.42398022249690975</v>
      </c>
      <c r="AJ3344" s="31">
        <f t="shared" si="875"/>
        <v>0.42398022249690975</v>
      </c>
      <c r="AK3344" s="30" t="str">
        <f>IF(W3344="si",($S3344*'COSTOS DE CREDITOS'!$C$27)/DATA!$G3344,"")</f>
        <v/>
      </c>
      <c r="AL3344" s="90" t="str">
        <f>IF(W3344="si",'COSTOS DE CREDITOS'!$C$35,"")</f>
        <v/>
      </c>
      <c r="AM3344" s="30" t="str">
        <f t="shared" si="868"/>
        <v/>
      </c>
      <c r="AN3344" s="30" t="str">
        <f t="shared" si="869"/>
        <v/>
      </c>
      <c r="AO3344" s="30">
        <f t="shared" si="870"/>
        <v>0</v>
      </c>
      <c r="AP3344" s="30">
        <f t="shared" si="871"/>
        <v>0</v>
      </c>
      <c r="AQ3344" s="19" t="str">
        <f t="shared" si="872"/>
        <v/>
      </c>
    </row>
    <row r="3345" spans="1:43" x14ac:dyDescent="0.2">
      <c r="A3345" s="23" t="s">
        <v>5665</v>
      </c>
      <c r="B3345" s="6" t="s">
        <v>5683</v>
      </c>
      <c r="C3345" s="6" t="s">
        <v>5670</v>
      </c>
      <c r="D3345" s="4">
        <v>178720</v>
      </c>
      <c r="E3345" s="4">
        <v>179172</v>
      </c>
      <c r="F3345" s="5" t="s">
        <v>4161</v>
      </c>
      <c r="G3345" s="2">
        <v>5</v>
      </c>
      <c r="H3345" s="4">
        <v>179175</v>
      </c>
      <c r="I3345" s="5" t="s">
        <v>4164</v>
      </c>
      <c r="J3345" s="15">
        <v>45348</v>
      </c>
      <c r="K3345" s="24">
        <v>1348709184</v>
      </c>
      <c r="L3345" s="15">
        <v>45351</v>
      </c>
      <c r="M3345" s="15">
        <v>45351</v>
      </c>
      <c r="N3345" s="26">
        <v>1</v>
      </c>
      <c r="O3345" s="26">
        <f>VLOOKUP(D3345,quash!A$2:$I$7791,9,FALSE)</f>
        <v>2</v>
      </c>
      <c r="P3345" s="7">
        <v>10000</v>
      </c>
      <c r="Q3345" s="26">
        <v>147</v>
      </c>
      <c r="R3345" s="19">
        <v>7.9000519063170294E-2</v>
      </c>
      <c r="S3345" s="26">
        <v>16</v>
      </c>
      <c r="T3345" s="8">
        <v>7000</v>
      </c>
      <c r="U3345" s="4">
        <v>147</v>
      </c>
      <c r="V3345" s="10">
        <v>1827.61</v>
      </c>
      <c r="W3345" s="14" t="s">
        <v>5282</v>
      </c>
      <c r="X3345" s="18"/>
      <c r="Y3345" s="9"/>
      <c r="Z3345" s="19"/>
      <c r="AA3345" s="19"/>
      <c r="AB3345" s="30">
        <f t="shared" si="866"/>
        <v>311000</v>
      </c>
      <c r="AC3345" s="30">
        <f t="shared" si="863"/>
        <v>2.2508038585209004E-2</v>
      </c>
      <c r="AD3345" s="31">
        <f t="shared" si="864"/>
        <v>3.3086816720257235</v>
      </c>
      <c r="AE3345" s="31">
        <f t="shared" si="865"/>
        <v>3.3086816720257235</v>
      </c>
      <c r="AG3345" s="30">
        <f t="shared" si="867"/>
        <v>1695000</v>
      </c>
      <c r="AH3345" s="30">
        <f t="shared" si="873"/>
        <v>4.1297935103244837E-3</v>
      </c>
      <c r="AI3345" s="31">
        <f t="shared" si="874"/>
        <v>0.60707964601769915</v>
      </c>
      <c r="AJ3345" s="31">
        <f t="shared" si="875"/>
        <v>0.60707964601769915</v>
      </c>
      <c r="AK3345" s="30" t="str">
        <f>IF(W3345="si",($S3345*'COSTOS DE CREDITOS'!$C$27)/DATA!$G3345,"")</f>
        <v/>
      </c>
      <c r="AL3345" s="90" t="str">
        <f>IF(W3345="si",'COSTOS DE CREDITOS'!$C$35,"")</f>
        <v/>
      </c>
      <c r="AM3345" s="30" t="str">
        <f t="shared" si="868"/>
        <v/>
      </c>
      <c r="AN3345" s="30" t="str">
        <f t="shared" si="869"/>
        <v/>
      </c>
      <c r="AO3345" s="30">
        <f t="shared" si="870"/>
        <v>0</v>
      </c>
      <c r="AP3345" s="30">
        <f t="shared" si="871"/>
        <v>0</v>
      </c>
      <c r="AQ3345" s="19" t="str">
        <f t="shared" si="872"/>
        <v/>
      </c>
    </row>
    <row r="3346" spans="1:43" x14ac:dyDescent="0.2">
      <c r="A3346" s="23" t="s">
        <v>5665</v>
      </c>
      <c r="B3346" s="6" t="s">
        <v>5683</v>
      </c>
      <c r="C3346" s="6" t="s">
        <v>5670</v>
      </c>
      <c r="D3346" s="4">
        <v>178726</v>
      </c>
      <c r="E3346" s="4">
        <v>179172</v>
      </c>
      <c r="F3346" s="5" t="s">
        <v>4161</v>
      </c>
      <c r="G3346" s="2">
        <v>5</v>
      </c>
      <c r="H3346" s="4">
        <v>179176</v>
      </c>
      <c r="I3346" s="5" t="s">
        <v>4165</v>
      </c>
      <c r="J3346" s="15">
        <v>45348</v>
      </c>
      <c r="K3346" s="24">
        <v>1348737005</v>
      </c>
      <c r="L3346" s="15">
        <v>45351</v>
      </c>
      <c r="M3346" s="15">
        <v>45351</v>
      </c>
      <c r="N3346" s="26">
        <v>1</v>
      </c>
      <c r="O3346" s="26">
        <f>VLOOKUP(D3346,quash!A$2:$I$7791,9,FALSE)</f>
        <v>3</v>
      </c>
      <c r="P3346" s="7">
        <v>10000</v>
      </c>
      <c r="Q3346" s="26">
        <v>132</v>
      </c>
      <c r="R3346" s="19">
        <v>5.8283715876113903E-2</v>
      </c>
      <c r="S3346" s="26">
        <v>16</v>
      </c>
      <c r="T3346" s="8">
        <v>8000</v>
      </c>
      <c r="U3346" s="4">
        <v>147</v>
      </c>
      <c r="V3346" s="10">
        <v>2082.7199999999998</v>
      </c>
      <c r="W3346" s="14" t="s">
        <v>5282</v>
      </c>
      <c r="X3346" s="18"/>
      <c r="Y3346" s="9"/>
      <c r="Z3346" s="19"/>
      <c r="AA3346" s="19"/>
      <c r="AB3346" s="30">
        <f t="shared" si="866"/>
        <v>141000</v>
      </c>
      <c r="AC3346" s="30">
        <f t="shared" si="863"/>
        <v>5.6737588652482268E-2</v>
      </c>
      <c r="AD3346" s="31">
        <f t="shared" si="864"/>
        <v>7.4893617021276597</v>
      </c>
      <c r="AE3346" s="31">
        <f t="shared" si="865"/>
        <v>8.3404255319148941</v>
      </c>
      <c r="AG3346" s="30">
        <f t="shared" si="867"/>
        <v>778000</v>
      </c>
      <c r="AH3346" s="30">
        <f t="shared" si="873"/>
        <v>1.0282776349614395E-2</v>
      </c>
      <c r="AI3346" s="31">
        <f t="shared" si="874"/>
        <v>1.3573264781491001</v>
      </c>
      <c r="AJ3346" s="31">
        <f t="shared" si="875"/>
        <v>1.511568123393316</v>
      </c>
      <c r="AK3346" s="30" t="str">
        <f>IF(W3346="si",($S3346*'COSTOS DE CREDITOS'!$C$27)/DATA!$G3346,"")</f>
        <v/>
      </c>
      <c r="AL3346" s="90" t="str">
        <f>IF(W3346="si",'COSTOS DE CREDITOS'!$C$35,"")</f>
        <v/>
      </c>
      <c r="AM3346" s="30" t="str">
        <f t="shared" si="868"/>
        <v/>
      </c>
      <c r="AN3346" s="30" t="str">
        <f t="shared" si="869"/>
        <v/>
      </c>
      <c r="AO3346" s="30">
        <f t="shared" si="870"/>
        <v>0</v>
      </c>
      <c r="AP3346" s="30">
        <f t="shared" si="871"/>
        <v>0</v>
      </c>
      <c r="AQ3346" s="19" t="str">
        <f t="shared" si="872"/>
        <v/>
      </c>
    </row>
    <row r="3347" spans="1:43" x14ac:dyDescent="0.2">
      <c r="A3347" s="23" t="s">
        <v>5665</v>
      </c>
      <c r="B3347" s="6" t="s">
        <v>5683</v>
      </c>
      <c r="C3347" s="6" t="s">
        <v>5670</v>
      </c>
      <c r="D3347" s="4">
        <v>178722</v>
      </c>
      <c r="E3347" s="4">
        <v>179172</v>
      </c>
      <c r="F3347" s="5" t="s">
        <v>4161</v>
      </c>
      <c r="G3347" s="2">
        <v>5</v>
      </c>
      <c r="H3347" s="4">
        <v>179177</v>
      </c>
      <c r="I3347" s="5" t="s">
        <v>4166</v>
      </c>
      <c r="J3347" s="15">
        <v>45348</v>
      </c>
      <c r="K3347" s="24">
        <v>1348718823</v>
      </c>
      <c r="L3347" s="15">
        <v>45351</v>
      </c>
      <c r="M3347" s="15">
        <v>45351</v>
      </c>
      <c r="N3347" s="26">
        <v>1</v>
      </c>
      <c r="O3347" s="26">
        <f>VLOOKUP(D3347,quash!A$2:$I$7791,9,FALSE)</f>
        <v>2</v>
      </c>
      <c r="P3347" s="7">
        <v>10000</v>
      </c>
      <c r="Q3347" s="26">
        <v>147</v>
      </c>
      <c r="R3347" s="19">
        <v>7.9000519063170294E-2</v>
      </c>
      <c r="S3347" s="26">
        <v>16</v>
      </c>
      <c r="T3347" s="8">
        <v>7000</v>
      </c>
      <c r="U3347" s="4">
        <v>147</v>
      </c>
      <c r="V3347" s="10">
        <v>1827.61</v>
      </c>
      <c r="W3347" s="14" t="s">
        <v>5282</v>
      </c>
      <c r="X3347" s="18"/>
      <c r="Y3347" s="9"/>
      <c r="Z3347" s="19"/>
      <c r="AA3347" s="19"/>
      <c r="AB3347" s="30">
        <f t="shared" si="866"/>
        <v>311000</v>
      </c>
      <c r="AC3347" s="30">
        <f t="shared" si="863"/>
        <v>2.2508038585209004E-2</v>
      </c>
      <c r="AD3347" s="31">
        <f t="shared" si="864"/>
        <v>3.3086816720257235</v>
      </c>
      <c r="AE3347" s="31">
        <f t="shared" si="865"/>
        <v>3.3086816720257235</v>
      </c>
      <c r="AG3347" s="30">
        <f t="shared" si="867"/>
        <v>1695000</v>
      </c>
      <c r="AH3347" s="30">
        <f t="shared" si="873"/>
        <v>4.1297935103244837E-3</v>
      </c>
      <c r="AI3347" s="31">
        <f t="shared" si="874"/>
        <v>0.60707964601769915</v>
      </c>
      <c r="AJ3347" s="31">
        <f t="shared" si="875"/>
        <v>0.60707964601769915</v>
      </c>
      <c r="AK3347" s="30" t="str">
        <f>IF(W3347="si",($S3347*'COSTOS DE CREDITOS'!$C$27)/DATA!$G3347,"")</f>
        <v/>
      </c>
      <c r="AL3347" s="90" t="str">
        <f>IF(W3347="si",'COSTOS DE CREDITOS'!$C$35,"")</f>
        <v/>
      </c>
      <c r="AM3347" s="30" t="str">
        <f t="shared" si="868"/>
        <v/>
      </c>
      <c r="AN3347" s="30" t="str">
        <f t="shared" si="869"/>
        <v/>
      </c>
      <c r="AO3347" s="30">
        <f t="shared" si="870"/>
        <v>0</v>
      </c>
      <c r="AP3347" s="30">
        <f t="shared" si="871"/>
        <v>0</v>
      </c>
      <c r="AQ3347" s="19" t="str">
        <f t="shared" si="872"/>
        <v/>
      </c>
    </row>
    <row r="3348" spans="1:43" x14ac:dyDescent="0.2">
      <c r="A3348" s="23" t="s">
        <v>5665</v>
      </c>
      <c r="B3348" s="6" t="s">
        <v>5675</v>
      </c>
      <c r="C3348" s="6" t="s">
        <v>5667</v>
      </c>
      <c r="D3348" s="4">
        <v>178956</v>
      </c>
      <c r="E3348" s="4">
        <v>179218</v>
      </c>
      <c r="F3348" s="5" t="s">
        <v>2436</v>
      </c>
      <c r="G3348" s="2">
        <v>6</v>
      </c>
      <c r="H3348" s="4">
        <v>179228</v>
      </c>
      <c r="I3348" s="5" t="s">
        <v>4167</v>
      </c>
      <c r="J3348" s="15">
        <v>45350</v>
      </c>
      <c r="K3348" s="24">
        <v>1349643876</v>
      </c>
      <c r="L3348" s="15">
        <v>45351</v>
      </c>
      <c r="M3348" s="15">
        <v>45351</v>
      </c>
      <c r="N3348" s="26">
        <v>1</v>
      </c>
      <c r="O3348" s="26">
        <f>VLOOKUP(D3348,quash!A$2:$I$7791,9,FALSE)</f>
        <v>1</v>
      </c>
      <c r="P3348" s="7">
        <v>10000</v>
      </c>
      <c r="Q3348" s="26">
        <v>147</v>
      </c>
      <c r="R3348" s="19">
        <v>7.9000519063170294E-2</v>
      </c>
      <c r="S3348" s="26">
        <v>16</v>
      </c>
      <c r="T3348" s="8">
        <v>5000</v>
      </c>
      <c r="U3348" s="4">
        <v>147</v>
      </c>
      <c r="V3348" s="10">
        <v>1303.3399999999999</v>
      </c>
      <c r="W3348" s="14" t="s">
        <v>5282</v>
      </c>
      <c r="X3348" s="18"/>
      <c r="Y3348" s="9"/>
      <c r="Z3348" s="19"/>
      <c r="AA3348" s="19"/>
      <c r="AB3348" s="30">
        <f t="shared" si="866"/>
        <v>280000</v>
      </c>
      <c r="AC3348" s="30">
        <f t="shared" si="863"/>
        <v>1.7857142857142856E-2</v>
      </c>
      <c r="AD3348" s="31">
        <f t="shared" si="864"/>
        <v>2.625</v>
      </c>
      <c r="AE3348" s="31">
        <f t="shared" si="865"/>
        <v>2.625</v>
      </c>
      <c r="AG3348" s="30">
        <f t="shared" si="867"/>
        <v>2427000</v>
      </c>
      <c r="AH3348" s="30">
        <f t="shared" si="873"/>
        <v>2.0601565718994645E-3</v>
      </c>
      <c r="AI3348" s="31">
        <f t="shared" si="874"/>
        <v>0.30284301606922126</v>
      </c>
      <c r="AJ3348" s="31">
        <f t="shared" si="875"/>
        <v>0.30284301606922126</v>
      </c>
      <c r="AK3348" s="30" t="str">
        <f>IF(W3348="si",($S3348*'COSTOS DE CREDITOS'!$C$27)/DATA!$G3348,"")</f>
        <v/>
      </c>
      <c r="AL3348" s="90" t="str">
        <f>IF(W3348="si",'COSTOS DE CREDITOS'!$C$35,"")</f>
        <v/>
      </c>
      <c r="AM3348" s="30" t="str">
        <f t="shared" si="868"/>
        <v/>
      </c>
      <c r="AN3348" s="30" t="str">
        <f t="shared" si="869"/>
        <v/>
      </c>
      <c r="AO3348" s="30">
        <f t="shared" si="870"/>
        <v>0</v>
      </c>
      <c r="AP3348" s="30">
        <f t="shared" si="871"/>
        <v>0</v>
      </c>
      <c r="AQ3348" s="19" t="str">
        <f t="shared" si="872"/>
        <v/>
      </c>
    </row>
    <row r="3349" spans="1:43" x14ac:dyDescent="0.2">
      <c r="A3349" s="23" t="s">
        <v>5665</v>
      </c>
      <c r="B3349" s="6" t="s">
        <v>5668</v>
      </c>
      <c r="C3349" s="6" t="s">
        <v>5667</v>
      </c>
      <c r="D3349" s="4">
        <v>178122</v>
      </c>
      <c r="E3349" s="4">
        <v>179250</v>
      </c>
      <c r="F3349" s="5" t="s">
        <v>4168</v>
      </c>
      <c r="G3349" s="2">
        <v>6</v>
      </c>
      <c r="H3349" s="4">
        <v>179251</v>
      </c>
      <c r="I3349" s="5" t="s">
        <v>4169</v>
      </c>
      <c r="J3349" s="15">
        <v>45342</v>
      </c>
      <c r="K3349" s="24">
        <v>1343570079</v>
      </c>
      <c r="L3349" s="15">
        <v>45351</v>
      </c>
      <c r="M3349" s="15">
        <v>45351</v>
      </c>
      <c r="N3349" s="26">
        <v>1</v>
      </c>
      <c r="O3349" s="26">
        <f>VLOOKUP(D3349,quash!A$2:$I$7791,9,FALSE)</f>
        <v>3</v>
      </c>
      <c r="P3349" s="7">
        <v>10000</v>
      </c>
      <c r="Q3349" s="26">
        <v>100</v>
      </c>
      <c r="R3349" s="19">
        <v>1.82981294070719E-2</v>
      </c>
      <c r="S3349" s="26">
        <v>16</v>
      </c>
      <c r="T3349" s="8">
        <v>8000</v>
      </c>
      <c r="U3349" s="4">
        <v>147</v>
      </c>
      <c r="V3349" s="10">
        <v>2082.7199999999998</v>
      </c>
      <c r="W3349" s="14" t="s">
        <v>5282</v>
      </c>
      <c r="X3349" s="18"/>
      <c r="Y3349" s="9"/>
      <c r="Z3349" s="19"/>
      <c r="AA3349" s="19"/>
      <c r="AB3349" s="30">
        <f t="shared" si="866"/>
        <v>141000</v>
      </c>
      <c r="AC3349" s="30">
        <f t="shared" si="863"/>
        <v>5.6737588652482268E-2</v>
      </c>
      <c r="AD3349" s="31">
        <f t="shared" si="864"/>
        <v>5.6737588652482271</v>
      </c>
      <c r="AE3349" s="31">
        <f t="shared" si="865"/>
        <v>8.3404255319148941</v>
      </c>
      <c r="AG3349" s="30">
        <f t="shared" si="867"/>
        <v>778000</v>
      </c>
      <c r="AH3349" s="30">
        <f t="shared" si="873"/>
        <v>1.0282776349614395E-2</v>
      </c>
      <c r="AI3349" s="31">
        <f t="shared" si="874"/>
        <v>1.0282776349614395</v>
      </c>
      <c r="AJ3349" s="31">
        <f t="shared" si="875"/>
        <v>1.511568123393316</v>
      </c>
      <c r="AK3349" s="30" t="str">
        <f>IF(W3349="si",($S3349*'COSTOS DE CREDITOS'!$C$27)/DATA!$G3349,"")</f>
        <v/>
      </c>
      <c r="AL3349" s="90" t="str">
        <f>IF(W3349="si",'COSTOS DE CREDITOS'!$C$35,"")</f>
        <v/>
      </c>
      <c r="AM3349" s="30" t="str">
        <f t="shared" si="868"/>
        <v/>
      </c>
      <c r="AN3349" s="30" t="str">
        <f t="shared" si="869"/>
        <v/>
      </c>
      <c r="AO3349" s="30">
        <f t="shared" si="870"/>
        <v>0</v>
      </c>
      <c r="AP3349" s="30">
        <f t="shared" si="871"/>
        <v>0</v>
      </c>
      <c r="AQ3349" s="19" t="str">
        <f t="shared" si="872"/>
        <v/>
      </c>
    </row>
    <row r="3350" spans="1:43" x14ac:dyDescent="0.2">
      <c r="A3350" s="23" t="s">
        <v>5665</v>
      </c>
      <c r="B3350" s="6" t="s">
        <v>5668</v>
      </c>
      <c r="C3350" s="6" t="s">
        <v>5667</v>
      </c>
      <c r="D3350" s="4">
        <v>178123</v>
      </c>
      <c r="E3350" s="4">
        <v>179250</v>
      </c>
      <c r="F3350" s="5" t="s">
        <v>4168</v>
      </c>
      <c r="G3350" s="2">
        <v>6</v>
      </c>
      <c r="H3350" s="4">
        <v>179252</v>
      </c>
      <c r="I3350" s="5" t="s">
        <v>4170</v>
      </c>
      <c r="J3350" s="15">
        <v>45342</v>
      </c>
      <c r="K3350" s="24">
        <v>1343578501</v>
      </c>
      <c r="L3350" s="15">
        <v>45351</v>
      </c>
      <c r="M3350" s="15">
        <v>45351</v>
      </c>
      <c r="N3350" s="26">
        <v>1</v>
      </c>
      <c r="O3350" s="26">
        <f>VLOOKUP(D3350,quash!A$2:$I$7791,9,FALSE)</f>
        <v>5</v>
      </c>
      <c r="P3350" s="7">
        <v>10000</v>
      </c>
      <c r="Q3350" s="26">
        <v>110</v>
      </c>
      <c r="R3350" s="19">
        <v>3.3220596517330399E-2</v>
      </c>
      <c r="S3350" s="26">
        <v>16</v>
      </c>
      <c r="T3350" s="8">
        <v>8000</v>
      </c>
      <c r="U3350" s="4">
        <v>105</v>
      </c>
      <c r="V3350" s="10">
        <v>1461.94</v>
      </c>
      <c r="W3350" s="14" t="s">
        <v>5282</v>
      </c>
      <c r="X3350" s="18"/>
      <c r="Y3350" s="9"/>
      <c r="Z3350" s="19"/>
      <c r="AA3350" s="19"/>
      <c r="AB3350" s="30">
        <f t="shared" si="866"/>
        <v>31000</v>
      </c>
      <c r="AC3350" s="30">
        <f t="shared" si="863"/>
        <v>0.25806451612903225</v>
      </c>
      <c r="AD3350" s="31">
        <f t="shared" si="864"/>
        <v>28.387096774193548</v>
      </c>
      <c r="AE3350" s="31">
        <f t="shared" si="865"/>
        <v>27.096774193548388</v>
      </c>
      <c r="AG3350" s="30">
        <f t="shared" si="867"/>
        <v>352000</v>
      </c>
      <c r="AH3350" s="30">
        <f t="shared" si="873"/>
        <v>2.2727272727272728E-2</v>
      </c>
      <c r="AI3350" s="31">
        <f t="shared" si="874"/>
        <v>2.5</v>
      </c>
      <c r="AJ3350" s="31">
        <f t="shared" si="875"/>
        <v>2.3863636363636362</v>
      </c>
      <c r="AK3350" s="30" t="str">
        <f>IF(W3350="si",($S3350*'COSTOS DE CREDITOS'!$C$27)/DATA!$G3350,"")</f>
        <v/>
      </c>
      <c r="AL3350" s="90" t="str">
        <f>IF(W3350="si",'COSTOS DE CREDITOS'!$C$35,"")</f>
        <v/>
      </c>
      <c r="AM3350" s="30" t="str">
        <f t="shared" si="868"/>
        <v/>
      </c>
      <c r="AN3350" s="30" t="str">
        <f t="shared" si="869"/>
        <v/>
      </c>
      <c r="AO3350" s="30">
        <f t="shared" si="870"/>
        <v>0</v>
      </c>
      <c r="AP3350" s="30">
        <f t="shared" si="871"/>
        <v>0</v>
      </c>
      <c r="AQ3350" s="19" t="str">
        <f t="shared" si="872"/>
        <v/>
      </c>
    </row>
    <row r="3351" spans="1:43" x14ac:dyDescent="0.2">
      <c r="A3351" s="23" t="s">
        <v>5665</v>
      </c>
      <c r="B3351" s="6" t="s">
        <v>5668</v>
      </c>
      <c r="C3351" s="6" t="s">
        <v>5667</v>
      </c>
      <c r="D3351" s="4">
        <v>178121</v>
      </c>
      <c r="E3351" s="4">
        <v>179250</v>
      </c>
      <c r="F3351" s="5" t="s">
        <v>4168</v>
      </c>
      <c r="G3351" s="2">
        <v>6</v>
      </c>
      <c r="H3351" s="4">
        <v>179253</v>
      </c>
      <c r="I3351" s="5" t="s">
        <v>4171</v>
      </c>
      <c r="J3351" s="15">
        <v>45342</v>
      </c>
      <c r="K3351" s="24">
        <v>1343563980</v>
      </c>
      <c r="L3351" s="15">
        <v>45351</v>
      </c>
      <c r="M3351" s="15">
        <v>45351</v>
      </c>
      <c r="N3351" s="26">
        <v>1</v>
      </c>
      <c r="O3351" s="26">
        <f>VLOOKUP(D3351,quash!A$2:$I$7791,9,FALSE)</f>
        <v>3</v>
      </c>
      <c r="P3351" s="7">
        <v>10000</v>
      </c>
      <c r="Q3351" s="26">
        <v>90</v>
      </c>
      <c r="R3351" s="19">
        <v>5.9818464604665302E-3</v>
      </c>
      <c r="S3351" s="26">
        <v>16</v>
      </c>
      <c r="T3351" s="8">
        <v>8000</v>
      </c>
      <c r="U3351" s="4">
        <v>105</v>
      </c>
      <c r="V3351" s="10">
        <v>1461.94</v>
      </c>
      <c r="W3351" s="14" t="s">
        <v>5282</v>
      </c>
      <c r="X3351" s="18"/>
      <c r="Y3351" s="9"/>
      <c r="Z3351" s="19"/>
      <c r="AA3351" s="19"/>
      <c r="AB3351" s="30">
        <f t="shared" si="866"/>
        <v>141000</v>
      </c>
      <c r="AC3351" s="30">
        <f t="shared" ref="AC3351:AC3409" si="876">$T3351/AB3351</f>
        <v>5.6737588652482268E-2</v>
      </c>
      <c r="AD3351" s="31">
        <f t="shared" ref="AD3351:AD3409" si="877">AC3351*$Q3351</f>
        <v>5.1063829787234045</v>
      </c>
      <c r="AE3351" s="31">
        <f t="shared" si="865"/>
        <v>5.957446808510638</v>
      </c>
      <c r="AG3351" s="30">
        <f t="shared" si="867"/>
        <v>778000</v>
      </c>
      <c r="AH3351" s="30">
        <f t="shared" si="873"/>
        <v>1.0282776349614395E-2</v>
      </c>
      <c r="AI3351" s="31">
        <f t="shared" si="874"/>
        <v>0.92544987146529556</v>
      </c>
      <c r="AJ3351" s="31">
        <f t="shared" si="875"/>
        <v>1.0796915167095116</v>
      </c>
      <c r="AK3351" s="30" t="str">
        <f>IF(W3351="si",($S3351*'COSTOS DE CREDITOS'!$C$27)/DATA!$G3351,"")</f>
        <v/>
      </c>
      <c r="AL3351" s="90" t="str">
        <f>IF(W3351="si",'COSTOS DE CREDITOS'!$C$35,"")</f>
        <v/>
      </c>
      <c r="AM3351" s="30" t="str">
        <f t="shared" si="868"/>
        <v/>
      </c>
      <c r="AN3351" s="30" t="str">
        <f t="shared" si="869"/>
        <v/>
      </c>
      <c r="AO3351" s="30">
        <f t="shared" si="870"/>
        <v>0</v>
      </c>
      <c r="AP3351" s="30">
        <f t="shared" si="871"/>
        <v>0</v>
      </c>
      <c r="AQ3351" s="19" t="str">
        <f t="shared" si="872"/>
        <v/>
      </c>
    </row>
    <row r="3352" spans="1:43" x14ac:dyDescent="0.2">
      <c r="A3352" s="23" t="s">
        <v>5665</v>
      </c>
      <c r="B3352" s="6" t="s">
        <v>5668</v>
      </c>
      <c r="C3352" s="6" t="s">
        <v>5667</v>
      </c>
      <c r="D3352" s="4">
        <v>178645</v>
      </c>
      <c r="E3352" s="4">
        <v>179250</v>
      </c>
      <c r="F3352" s="5" t="s">
        <v>4168</v>
      </c>
      <c r="G3352" s="2">
        <v>6</v>
      </c>
      <c r="H3352" s="4">
        <v>179254</v>
      </c>
      <c r="I3352" s="5" t="s">
        <v>4172</v>
      </c>
      <c r="J3352" s="15">
        <v>45350</v>
      </c>
      <c r="K3352" s="24">
        <v>1347790742</v>
      </c>
      <c r="L3352" s="15">
        <v>45351</v>
      </c>
      <c r="M3352" s="15">
        <v>45351</v>
      </c>
      <c r="N3352" s="26">
        <v>1</v>
      </c>
      <c r="O3352" s="26">
        <f>VLOOKUP(D3352,quash!A$2:$I$7791,9,FALSE)</f>
        <v>2</v>
      </c>
      <c r="P3352" s="7">
        <v>10000</v>
      </c>
      <c r="Q3352" s="26">
        <v>110</v>
      </c>
      <c r="R3352" s="19">
        <v>3.3741050530766099E-2</v>
      </c>
      <c r="S3352" s="26">
        <v>16</v>
      </c>
      <c r="T3352" s="8">
        <v>8000</v>
      </c>
      <c r="U3352" s="4">
        <v>147</v>
      </c>
      <c r="V3352" s="10">
        <v>2082.7199999999998</v>
      </c>
      <c r="W3352" s="14" t="s">
        <v>5282</v>
      </c>
      <c r="X3352" s="18"/>
      <c r="Y3352" s="9"/>
      <c r="Z3352" s="19"/>
      <c r="AA3352" s="19"/>
      <c r="AB3352" s="30">
        <f t="shared" si="866"/>
        <v>311000</v>
      </c>
      <c r="AC3352" s="30">
        <f t="shared" si="876"/>
        <v>2.5723472668810289E-2</v>
      </c>
      <c r="AD3352" s="31">
        <f t="shared" si="877"/>
        <v>2.829581993569132</v>
      </c>
      <c r="AE3352" s="31">
        <f t="shared" si="865"/>
        <v>3.7813504823151125</v>
      </c>
      <c r="AG3352" s="30">
        <f t="shared" si="867"/>
        <v>1695000</v>
      </c>
      <c r="AH3352" s="30">
        <f t="shared" si="873"/>
        <v>4.71976401179941E-3</v>
      </c>
      <c r="AI3352" s="31">
        <f t="shared" si="874"/>
        <v>0.5191740412979351</v>
      </c>
      <c r="AJ3352" s="31">
        <f t="shared" si="875"/>
        <v>0.69380530973451326</v>
      </c>
      <c r="AK3352" s="30" t="str">
        <f>IF(W3352="si",($S3352*'COSTOS DE CREDITOS'!$C$27)/DATA!$G3352,"")</f>
        <v/>
      </c>
      <c r="AL3352" s="90" t="str">
        <f>IF(W3352="si",'COSTOS DE CREDITOS'!$C$35,"")</f>
        <v/>
      </c>
      <c r="AM3352" s="30" t="str">
        <f t="shared" si="868"/>
        <v/>
      </c>
      <c r="AN3352" s="30" t="str">
        <f t="shared" si="869"/>
        <v/>
      </c>
      <c r="AO3352" s="30">
        <f t="shared" si="870"/>
        <v>0</v>
      </c>
      <c r="AP3352" s="30">
        <f t="shared" si="871"/>
        <v>0</v>
      </c>
      <c r="AQ3352" s="19" t="str">
        <f t="shared" si="872"/>
        <v/>
      </c>
    </row>
    <row r="3353" spans="1:43" x14ac:dyDescent="0.2">
      <c r="A3353" s="23" t="s">
        <v>5665</v>
      </c>
      <c r="B3353" s="6" t="s">
        <v>5668</v>
      </c>
      <c r="C3353" s="6" t="s">
        <v>5667</v>
      </c>
      <c r="D3353" s="4">
        <v>178642</v>
      </c>
      <c r="E3353" s="4">
        <v>179250</v>
      </c>
      <c r="F3353" s="5" t="s">
        <v>4168</v>
      </c>
      <c r="G3353" s="2">
        <v>6</v>
      </c>
      <c r="H3353" s="4">
        <v>179255</v>
      </c>
      <c r="I3353" s="5" t="s">
        <v>4173</v>
      </c>
      <c r="J3353" s="15">
        <v>45346</v>
      </c>
      <c r="K3353" s="24">
        <v>1347790562</v>
      </c>
      <c r="L3353" s="15">
        <v>45351</v>
      </c>
      <c r="M3353" s="15">
        <v>45351</v>
      </c>
      <c r="N3353" s="26">
        <v>1</v>
      </c>
      <c r="O3353" s="26">
        <f>VLOOKUP(D3353,quash!A$2:$I$7791,9,FALSE)</f>
        <v>6</v>
      </c>
      <c r="P3353" s="7">
        <v>10000</v>
      </c>
      <c r="Q3353" s="26">
        <v>110</v>
      </c>
      <c r="R3353" s="19">
        <v>3.11605023919212E-2</v>
      </c>
      <c r="S3353" s="26">
        <v>16</v>
      </c>
      <c r="T3353" s="8">
        <v>8000</v>
      </c>
      <c r="U3353" s="4">
        <v>105</v>
      </c>
      <c r="V3353" s="10">
        <v>1461.94</v>
      </c>
      <c r="W3353" s="14" t="s">
        <v>5282</v>
      </c>
      <c r="X3353" s="18"/>
      <c r="Y3353" s="9"/>
      <c r="Z3353" s="19"/>
      <c r="AA3353" s="19"/>
      <c r="AB3353" s="30">
        <f t="shared" si="866"/>
        <v>25000</v>
      </c>
      <c r="AC3353" s="30">
        <f t="shared" si="876"/>
        <v>0.32</v>
      </c>
      <c r="AD3353" s="31">
        <f t="shared" si="877"/>
        <v>35.200000000000003</v>
      </c>
      <c r="AE3353" s="31">
        <f t="shared" si="865"/>
        <v>33.6</v>
      </c>
      <c r="AG3353" s="30">
        <f t="shared" si="867"/>
        <v>288000</v>
      </c>
      <c r="AH3353" s="30">
        <f t="shared" si="873"/>
        <v>2.7777777777777776E-2</v>
      </c>
      <c r="AI3353" s="31">
        <f t="shared" si="874"/>
        <v>3.0555555555555554</v>
      </c>
      <c r="AJ3353" s="31">
        <f t="shared" si="875"/>
        <v>2.9166666666666665</v>
      </c>
      <c r="AK3353" s="30" t="str">
        <f>IF(W3353="si",($S3353*'COSTOS DE CREDITOS'!$C$27)/DATA!$G3353,"")</f>
        <v/>
      </c>
      <c r="AL3353" s="90" t="str">
        <f>IF(W3353="si",'COSTOS DE CREDITOS'!$C$35,"")</f>
        <v/>
      </c>
      <c r="AM3353" s="30" t="str">
        <f t="shared" si="868"/>
        <v/>
      </c>
      <c r="AN3353" s="30" t="str">
        <f t="shared" si="869"/>
        <v/>
      </c>
      <c r="AO3353" s="30">
        <f t="shared" si="870"/>
        <v>0</v>
      </c>
      <c r="AP3353" s="30">
        <f t="shared" si="871"/>
        <v>0</v>
      </c>
      <c r="AQ3353" s="19" t="str">
        <f t="shared" si="872"/>
        <v/>
      </c>
    </row>
    <row r="3354" spans="1:43" x14ac:dyDescent="0.2">
      <c r="A3354" s="23" t="s">
        <v>5665</v>
      </c>
      <c r="B3354" s="6" t="s">
        <v>5668</v>
      </c>
      <c r="C3354" s="6" t="s">
        <v>5667</v>
      </c>
      <c r="D3354" s="4">
        <v>178643</v>
      </c>
      <c r="E3354" s="4">
        <v>179250</v>
      </c>
      <c r="F3354" s="5" t="s">
        <v>4168</v>
      </c>
      <c r="G3354" s="2">
        <v>6</v>
      </c>
      <c r="H3354" s="4">
        <v>179256</v>
      </c>
      <c r="I3354" s="5" t="s">
        <v>4174</v>
      </c>
      <c r="J3354" s="15">
        <v>45346</v>
      </c>
      <c r="K3354" s="24">
        <v>1347790688</v>
      </c>
      <c r="L3354" s="15">
        <v>45351</v>
      </c>
      <c r="M3354" s="15">
        <v>45351</v>
      </c>
      <c r="N3354" s="26">
        <v>1</v>
      </c>
      <c r="O3354" s="26">
        <f>VLOOKUP(D3354,quash!A$2:$I$7791,9,FALSE)</f>
        <v>4</v>
      </c>
      <c r="P3354" s="7">
        <v>10000</v>
      </c>
      <c r="Q3354" s="26">
        <v>100</v>
      </c>
      <c r="R3354" s="19">
        <v>1.82981294070719E-2</v>
      </c>
      <c r="S3354" s="26">
        <v>16</v>
      </c>
      <c r="T3354" s="8">
        <v>8000</v>
      </c>
      <c r="U3354" s="4">
        <v>105</v>
      </c>
      <c r="V3354" s="10">
        <v>1461.94</v>
      </c>
      <c r="W3354" s="14" t="s">
        <v>5282</v>
      </c>
      <c r="X3354" s="18"/>
      <c r="Y3354" s="9"/>
      <c r="Z3354" s="19"/>
      <c r="AA3354" s="19"/>
      <c r="AB3354" s="30">
        <f t="shared" si="866"/>
        <v>117000</v>
      </c>
      <c r="AC3354" s="30">
        <f t="shared" si="876"/>
        <v>6.8376068376068383E-2</v>
      </c>
      <c r="AD3354" s="31">
        <f t="shared" si="877"/>
        <v>6.8376068376068382</v>
      </c>
      <c r="AE3354" s="31">
        <f t="shared" si="865"/>
        <v>7.1794871794871806</v>
      </c>
      <c r="AG3354" s="30">
        <f t="shared" si="867"/>
        <v>927000</v>
      </c>
      <c r="AH3354" s="30">
        <f t="shared" si="873"/>
        <v>8.6299892125134836E-3</v>
      </c>
      <c r="AI3354" s="31">
        <f t="shared" si="874"/>
        <v>0.86299892125134836</v>
      </c>
      <c r="AJ3354" s="31">
        <f t="shared" si="875"/>
        <v>0.90614886731391575</v>
      </c>
      <c r="AK3354" s="30" t="str">
        <f>IF(W3354="si",($S3354*'COSTOS DE CREDITOS'!$C$27)/DATA!$G3354,"")</f>
        <v/>
      </c>
      <c r="AL3354" s="90" t="str">
        <f>IF(W3354="si",'COSTOS DE CREDITOS'!$C$35,"")</f>
        <v/>
      </c>
      <c r="AM3354" s="30" t="str">
        <f t="shared" si="868"/>
        <v/>
      </c>
      <c r="AN3354" s="30" t="str">
        <f t="shared" si="869"/>
        <v/>
      </c>
      <c r="AO3354" s="30">
        <f t="shared" si="870"/>
        <v>0</v>
      </c>
      <c r="AP3354" s="30">
        <f t="shared" si="871"/>
        <v>0</v>
      </c>
      <c r="AQ3354" s="19" t="str">
        <f t="shared" si="872"/>
        <v/>
      </c>
    </row>
    <row r="3355" spans="1:43" x14ac:dyDescent="0.2">
      <c r="A3355" s="23" t="s">
        <v>5665</v>
      </c>
      <c r="B3355" s="6" t="s">
        <v>5672</v>
      </c>
      <c r="C3355" s="6" t="s">
        <v>5667</v>
      </c>
      <c r="D3355" s="4">
        <v>179191</v>
      </c>
      <c r="E3355" s="4">
        <v>179267</v>
      </c>
      <c r="F3355" s="5" t="s">
        <v>4175</v>
      </c>
      <c r="G3355" s="2">
        <v>5</v>
      </c>
      <c r="H3355" s="4">
        <v>179272</v>
      </c>
      <c r="I3355" s="5" t="s">
        <v>4176</v>
      </c>
      <c r="J3355" s="15">
        <v>45351</v>
      </c>
      <c r="K3355" s="24">
        <v>1350683052</v>
      </c>
      <c r="L3355" s="15">
        <v>45351</v>
      </c>
      <c r="M3355" s="15">
        <v>45351</v>
      </c>
      <c r="N3355" s="26">
        <v>1</v>
      </c>
      <c r="O3355" s="26" t="e">
        <f>VLOOKUP(D3355,quash!A$2:$I$7791,9,FALSE)</f>
        <v>#N/A</v>
      </c>
      <c r="P3355" s="7">
        <v>9000</v>
      </c>
      <c r="Q3355" s="26">
        <v>146</v>
      </c>
      <c r="R3355" s="19">
        <v>5.2439109759484744E-2</v>
      </c>
      <c r="S3355" s="26">
        <v>16</v>
      </c>
      <c r="T3355" s="8">
        <v>7000</v>
      </c>
      <c r="U3355" s="4">
        <v>142</v>
      </c>
      <c r="V3355" s="10">
        <v>1758.65</v>
      </c>
      <c r="W3355" s="14" t="s">
        <v>5282</v>
      </c>
      <c r="X3355" s="18"/>
      <c r="Y3355" s="9"/>
      <c r="Z3355" s="19"/>
      <c r="AA3355" s="19"/>
      <c r="AB3355" s="30">
        <f t="shared" si="866"/>
        <v>847000</v>
      </c>
      <c r="AC3355" s="30">
        <f t="shared" si="876"/>
        <v>8.2644628099173556E-3</v>
      </c>
      <c r="AD3355" s="31">
        <f t="shared" si="877"/>
        <v>1.2066115702479339</v>
      </c>
      <c r="AE3355" s="31">
        <f t="shared" si="865"/>
        <v>1.1735537190082646</v>
      </c>
      <c r="AG3355" s="30">
        <f t="shared" si="867"/>
        <v>6126000</v>
      </c>
      <c r="AH3355" s="30">
        <f t="shared" si="873"/>
        <v>1.1426705843943846E-3</v>
      </c>
      <c r="AI3355" s="31">
        <f t="shared" si="874"/>
        <v>0.16682990532158015</v>
      </c>
      <c r="AJ3355" s="31">
        <f t="shared" si="875"/>
        <v>0.16225922298400261</v>
      </c>
      <c r="AK3355" s="30" t="str">
        <f>IF(W3355="si",($S3355*'COSTOS DE CREDITOS'!$C$27)/DATA!$G3355,"")</f>
        <v/>
      </c>
      <c r="AL3355" s="90" t="str">
        <f>IF(W3355="si",'COSTOS DE CREDITOS'!$C$35,"")</f>
        <v/>
      </c>
      <c r="AM3355" s="30" t="str">
        <f t="shared" si="868"/>
        <v/>
      </c>
      <c r="AN3355" s="30" t="str">
        <f t="shared" si="869"/>
        <v/>
      </c>
      <c r="AO3355" s="30">
        <f t="shared" si="870"/>
        <v>0</v>
      </c>
      <c r="AP3355" s="30">
        <f t="shared" si="871"/>
        <v>0</v>
      </c>
      <c r="AQ3355" s="19" t="str">
        <f t="shared" si="872"/>
        <v/>
      </c>
    </row>
    <row r="3356" spans="1:43" x14ac:dyDescent="0.2">
      <c r="A3356" s="23" t="s">
        <v>5665</v>
      </c>
      <c r="B3356" s="6" t="s">
        <v>5672</v>
      </c>
      <c r="C3356" s="6" t="s">
        <v>5667</v>
      </c>
      <c r="D3356" s="4">
        <v>178135</v>
      </c>
      <c r="E3356" s="4">
        <v>179267</v>
      </c>
      <c r="F3356" s="5" t="s">
        <v>4175</v>
      </c>
      <c r="G3356" s="2">
        <v>5</v>
      </c>
      <c r="H3356" s="4">
        <v>179276</v>
      </c>
      <c r="I3356" s="5" t="s">
        <v>4177</v>
      </c>
      <c r="J3356" s="15">
        <v>45343</v>
      </c>
      <c r="K3356" s="24">
        <v>1343737589</v>
      </c>
      <c r="L3356" s="15">
        <v>45351</v>
      </c>
      <c r="M3356" s="15">
        <v>45351</v>
      </c>
      <c r="N3356" s="26">
        <v>1</v>
      </c>
      <c r="O3356" s="26">
        <f>VLOOKUP(D3356,quash!A$2:$I$7791,9,FALSE)</f>
        <v>2</v>
      </c>
      <c r="P3356" s="7">
        <v>10000</v>
      </c>
      <c r="Q3356" s="26">
        <v>127</v>
      </c>
      <c r="R3356" s="19">
        <v>5.24391097594855E-2</v>
      </c>
      <c r="S3356" s="26">
        <v>16</v>
      </c>
      <c r="T3356" s="8">
        <v>7000</v>
      </c>
      <c r="U3356" s="4">
        <v>142</v>
      </c>
      <c r="V3356" s="10">
        <v>1758.65</v>
      </c>
      <c r="W3356" s="14" t="s">
        <v>5282</v>
      </c>
      <c r="X3356" s="18"/>
      <c r="Y3356" s="9"/>
      <c r="Z3356" s="19"/>
      <c r="AA3356" s="19"/>
      <c r="AB3356" s="30">
        <f t="shared" si="866"/>
        <v>311000</v>
      </c>
      <c r="AC3356" s="30">
        <f t="shared" si="876"/>
        <v>2.2508038585209004E-2</v>
      </c>
      <c r="AD3356" s="31">
        <f t="shared" si="877"/>
        <v>2.8585209003215435</v>
      </c>
      <c r="AE3356" s="31">
        <f t="shared" si="865"/>
        <v>3.1961414790996785</v>
      </c>
      <c r="AG3356" s="30">
        <f t="shared" si="867"/>
        <v>1695000</v>
      </c>
      <c r="AH3356" s="30">
        <f t="shared" si="873"/>
        <v>4.1297935103244837E-3</v>
      </c>
      <c r="AI3356" s="31">
        <f t="shared" si="874"/>
        <v>0.52448377581120942</v>
      </c>
      <c r="AJ3356" s="31">
        <f t="shared" si="875"/>
        <v>0.58643067846607666</v>
      </c>
      <c r="AK3356" s="30" t="str">
        <f>IF(W3356="si",($S3356*'COSTOS DE CREDITOS'!$C$27)/DATA!$G3356,"")</f>
        <v/>
      </c>
      <c r="AL3356" s="90" t="str">
        <f>IF(W3356="si",'COSTOS DE CREDITOS'!$C$35,"")</f>
        <v/>
      </c>
      <c r="AM3356" s="30" t="str">
        <f t="shared" si="868"/>
        <v/>
      </c>
      <c r="AN3356" s="30" t="str">
        <f t="shared" si="869"/>
        <v/>
      </c>
      <c r="AO3356" s="30">
        <f t="shared" si="870"/>
        <v>0</v>
      </c>
      <c r="AP3356" s="30">
        <f t="shared" si="871"/>
        <v>0</v>
      </c>
      <c r="AQ3356" s="19" t="str">
        <f t="shared" si="872"/>
        <v/>
      </c>
    </row>
    <row r="3357" spans="1:43" x14ac:dyDescent="0.2">
      <c r="A3357" s="23" t="s">
        <v>5665</v>
      </c>
      <c r="B3357" s="6" t="s">
        <v>5672</v>
      </c>
      <c r="C3357" s="6" t="s">
        <v>5667</v>
      </c>
      <c r="D3357" s="4">
        <v>178293</v>
      </c>
      <c r="E3357" s="4">
        <v>179267</v>
      </c>
      <c r="F3357" s="5" t="s">
        <v>4175</v>
      </c>
      <c r="G3357" s="2">
        <v>5</v>
      </c>
      <c r="H3357" s="4">
        <v>179279</v>
      </c>
      <c r="I3357" s="5" t="s">
        <v>4178</v>
      </c>
      <c r="J3357" s="15">
        <v>45344</v>
      </c>
      <c r="K3357" s="24">
        <v>1344301729</v>
      </c>
      <c r="L3357" s="15">
        <v>45351</v>
      </c>
      <c r="M3357" s="15">
        <v>45351</v>
      </c>
      <c r="N3357" s="26">
        <v>1</v>
      </c>
      <c r="O3357" s="26">
        <f>VLOOKUP(D3357,quash!A$2:$I$7791,9,FALSE)</f>
        <v>1</v>
      </c>
      <c r="P3357" s="7">
        <v>10000</v>
      </c>
      <c r="Q3357" s="26">
        <v>127</v>
      </c>
      <c r="R3357" s="19">
        <v>5.24391097594855E-2</v>
      </c>
      <c r="S3357" s="26">
        <v>16</v>
      </c>
      <c r="T3357" s="8">
        <v>7000</v>
      </c>
      <c r="U3357" s="4">
        <v>142</v>
      </c>
      <c r="V3357" s="10">
        <v>1758.65</v>
      </c>
      <c r="W3357" s="14" t="s">
        <v>5282</v>
      </c>
      <c r="X3357" s="18"/>
      <c r="Y3357" s="9"/>
      <c r="Z3357" s="19"/>
      <c r="AA3357" s="19"/>
      <c r="AB3357" s="30">
        <f t="shared" si="866"/>
        <v>280000</v>
      </c>
      <c r="AC3357" s="30">
        <f t="shared" si="876"/>
        <v>2.5000000000000001E-2</v>
      </c>
      <c r="AD3357" s="31">
        <f t="shared" si="877"/>
        <v>3.1750000000000003</v>
      </c>
      <c r="AE3357" s="31">
        <f t="shared" si="865"/>
        <v>3.5500000000000003</v>
      </c>
      <c r="AG3357" s="30">
        <f t="shared" si="867"/>
        <v>2427000</v>
      </c>
      <c r="AH3357" s="30">
        <f t="shared" si="873"/>
        <v>2.88421920065925E-3</v>
      </c>
      <c r="AI3357" s="31">
        <f t="shared" si="874"/>
        <v>0.36629583848372477</v>
      </c>
      <c r="AJ3357" s="31">
        <f t="shared" si="875"/>
        <v>0.40955912649361348</v>
      </c>
      <c r="AK3357" s="30" t="str">
        <f>IF(W3357="si",($S3357*'COSTOS DE CREDITOS'!$C$27)/DATA!$G3357,"")</f>
        <v/>
      </c>
      <c r="AL3357" s="90" t="str">
        <f>IF(W3357="si",'COSTOS DE CREDITOS'!$C$35,"")</f>
        <v/>
      </c>
      <c r="AM3357" s="30" t="str">
        <f t="shared" si="868"/>
        <v/>
      </c>
      <c r="AN3357" s="30" t="str">
        <f t="shared" si="869"/>
        <v/>
      </c>
      <c r="AO3357" s="30">
        <f t="shared" si="870"/>
        <v>0</v>
      </c>
      <c r="AP3357" s="30">
        <f t="shared" si="871"/>
        <v>0</v>
      </c>
      <c r="AQ3357" s="19" t="str">
        <f t="shared" si="872"/>
        <v/>
      </c>
    </row>
    <row r="3358" spans="1:43" x14ac:dyDescent="0.2">
      <c r="A3358" s="23" t="s">
        <v>5665</v>
      </c>
      <c r="B3358" s="6" t="s">
        <v>5684</v>
      </c>
      <c r="C3358" s="6" t="s">
        <v>5667</v>
      </c>
      <c r="D3358" s="4">
        <v>178764</v>
      </c>
      <c r="E3358" s="4">
        <v>178561</v>
      </c>
      <c r="F3358" s="5" t="s">
        <v>3459</v>
      </c>
      <c r="G3358" s="2">
        <v>5</v>
      </c>
      <c r="H3358" s="4">
        <v>178959</v>
      </c>
      <c r="I3358" s="5" t="s">
        <v>4179</v>
      </c>
      <c r="J3358" s="15">
        <v>45348</v>
      </c>
      <c r="K3358" s="24">
        <v>1348875443</v>
      </c>
      <c r="L3358" s="15">
        <v>45350</v>
      </c>
      <c r="M3358" s="15">
        <v>45351</v>
      </c>
      <c r="N3358" s="26">
        <v>1</v>
      </c>
      <c r="O3358" s="26">
        <f>VLOOKUP(D3358,quash!A$2:$I$7791,9,FALSE)</f>
        <v>2</v>
      </c>
      <c r="P3358" s="7">
        <v>10000</v>
      </c>
      <c r="Q3358" s="26">
        <v>132</v>
      </c>
      <c r="R3358" s="19">
        <v>5.8283715876113903E-2</v>
      </c>
      <c r="S3358" s="26">
        <v>16</v>
      </c>
      <c r="T3358" s="8">
        <v>5000</v>
      </c>
      <c r="U3358" s="4">
        <v>142</v>
      </c>
      <c r="V3358" s="10">
        <v>1262.2</v>
      </c>
      <c r="W3358" s="14" t="s">
        <v>5282</v>
      </c>
      <c r="X3358" s="18"/>
      <c r="Y3358" s="9"/>
      <c r="Z3358" s="19"/>
      <c r="AA3358" s="19"/>
      <c r="AB3358" s="30">
        <f t="shared" si="866"/>
        <v>311000</v>
      </c>
      <c r="AC3358" s="30">
        <f t="shared" si="876"/>
        <v>1.607717041800643E-2</v>
      </c>
      <c r="AD3358" s="31">
        <f t="shared" si="877"/>
        <v>2.1221864951768485</v>
      </c>
      <c r="AE3358" s="31">
        <f t="shared" si="865"/>
        <v>2.282958199356913</v>
      </c>
      <c r="AG3358" s="30">
        <f t="shared" si="867"/>
        <v>1695000</v>
      </c>
      <c r="AH3358" s="30">
        <f t="shared" si="873"/>
        <v>2.9498525073746312E-3</v>
      </c>
      <c r="AI3358" s="31">
        <f t="shared" si="874"/>
        <v>0.38938053097345132</v>
      </c>
      <c r="AJ3358" s="31">
        <f t="shared" si="875"/>
        <v>0.41887905604719766</v>
      </c>
      <c r="AK3358" s="30" t="str">
        <f>IF(W3358="si",($S3358*'COSTOS DE CREDITOS'!$C$27)/DATA!$G3358,"")</f>
        <v/>
      </c>
      <c r="AL3358" s="90" t="str">
        <f>IF(W3358="si",'COSTOS DE CREDITOS'!$C$35,"")</f>
        <v/>
      </c>
      <c r="AM3358" s="30" t="str">
        <f t="shared" si="868"/>
        <v/>
      </c>
      <c r="AN3358" s="30" t="str">
        <f t="shared" si="869"/>
        <v/>
      </c>
      <c r="AO3358" s="30">
        <f t="shared" si="870"/>
        <v>0</v>
      </c>
      <c r="AP3358" s="30">
        <f t="shared" si="871"/>
        <v>0</v>
      </c>
      <c r="AQ3358" s="19" t="str">
        <f t="shared" si="872"/>
        <v/>
      </c>
    </row>
    <row r="3359" spans="1:43" x14ac:dyDescent="0.2">
      <c r="A3359" s="23" t="s">
        <v>5665</v>
      </c>
      <c r="B3359" s="6" t="s">
        <v>5684</v>
      </c>
      <c r="C3359" s="6" t="s">
        <v>5667</v>
      </c>
      <c r="D3359" s="4">
        <v>178746</v>
      </c>
      <c r="E3359" s="4">
        <v>178888</v>
      </c>
      <c r="F3359" s="5" t="s">
        <v>2391</v>
      </c>
      <c r="G3359" s="2">
        <v>5</v>
      </c>
      <c r="H3359" s="4">
        <v>179195</v>
      </c>
      <c r="I3359" s="5" t="s">
        <v>4180</v>
      </c>
      <c r="J3359" s="15">
        <v>45348</v>
      </c>
      <c r="K3359" s="24">
        <v>1348795698</v>
      </c>
      <c r="L3359" s="15">
        <v>45351</v>
      </c>
      <c r="M3359" s="15">
        <v>45351</v>
      </c>
      <c r="N3359" s="26">
        <v>1</v>
      </c>
      <c r="O3359" s="26">
        <f>VLOOKUP(D3359,quash!A$2:$I$7791,9,FALSE)</f>
        <v>1</v>
      </c>
      <c r="P3359" s="7">
        <v>10000</v>
      </c>
      <c r="Q3359" s="26">
        <v>147</v>
      </c>
      <c r="R3359" s="19">
        <v>7.9000519063170294E-2</v>
      </c>
      <c r="S3359" s="26">
        <v>16</v>
      </c>
      <c r="T3359" s="8">
        <v>5000</v>
      </c>
      <c r="U3359" s="4">
        <v>142</v>
      </c>
      <c r="V3359" s="10">
        <v>1262.2</v>
      </c>
      <c r="W3359" s="14" t="s">
        <v>5282</v>
      </c>
      <c r="X3359" s="18"/>
      <c r="Y3359" s="9"/>
      <c r="Z3359" s="19"/>
      <c r="AA3359" s="19"/>
      <c r="AB3359" s="30">
        <f t="shared" si="866"/>
        <v>280000</v>
      </c>
      <c r="AC3359" s="30">
        <f t="shared" si="876"/>
        <v>1.7857142857142856E-2</v>
      </c>
      <c r="AD3359" s="31">
        <f t="shared" si="877"/>
        <v>2.625</v>
      </c>
      <c r="AE3359" s="31">
        <f t="shared" si="865"/>
        <v>2.5357142857142856</v>
      </c>
      <c r="AG3359" s="30">
        <f t="shared" si="867"/>
        <v>2427000</v>
      </c>
      <c r="AH3359" s="30">
        <f t="shared" si="873"/>
        <v>2.0601565718994645E-3</v>
      </c>
      <c r="AI3359" s="31">
        <f t="shared" si="874"/>
        <v>0.30284301606922126</v>
      </c>
      <c r="AJ3359" s="31">
        <f t="shared" si="875"/>
        <v>0.29254223320972395</v>
      </c>
      <c r="AK3359" s="30" t="str">
        <f>IF(W3359="si",($S3359*'COSTOS DE CREDITOS'!$C$27)/DATA!$G3359,"")</f>
        <v/>
      </c>
      <c r="AL3359" s="90" t="str">
        <f>IF(W3359="si",'COSTOS DE CREDITOS'!$C$35,"")</f>
        <v/>
      </c>
      <c r="AM3359" s="30" t="str">
        <f t="shared" si="868"/>
        <v/>
      </c>
      <c r="AN3359" s="30" t="str">
        <f t="shared" si="869"/>
        <v/>
      </c>
      <c r="AO3359" s="30">
        <f t="shared" si="870"/>
        <v>0</v>
      </c>
      <c r="AP3359" s="30">
        <f t="shared" si="871"/>
        <v>0</v>
      </c>
      <c r="AQ3359" s="19" t="str">
        <f t="shared" si="872"/>
        <v/>
      </c>
    </row>
    <row r="3360" spans="1:43" x14ac:dyDescent="0.2">
      <c r="A3360" s="23" t="s">
        <v>5665</v>
      </c>
      <c r="B3360" s="6" t="s">
        <v>5673</v>
      </c>
      <c r="C3360" s="6" t="s">
        <v>5667</v>
      </c>
      <c r="D3360" s="4">
        <v>178992</v>
      </c>
      <c r="E3360" s="4">
        <v>179192</v>
      </c>
      <c r="F3360" s="5" t="s">
        <v>4181</v>
      </c>
      <c r="G3360" s="2">
        <v>5</v>
      </c>
      <c r="H3360" s="4">
        <v>179283</v>
      </c>
      <c r="I3360" s="5" t="s">
        <v>4182</v>
      </c>
      <c r="J3360" s="15">
        <v>45350</v>
      </c>
      <c r="K3360" s="24">
        <v>1350069638</v>
      </c>
      <c r="L3360" s="15">
        <v>45351</v>
      </c>
      <c r="M3360" s="15">
        <v>45351</v>
      </c>
      <c r="N3360" s="26">
        <v>1</v>
      </c>
      <c r="O3360" s="26">
        <f>VLOOKUP(D3360,quash!A$2:$I$7791,9,FALSE)</f>
        <v>1</v>
      </c>
      <c r="P3360" s="7">
        <v>10000</v>
      </c>
      <c r="Q3360" s="26">
        <v>90</v>
      </c>
      <c r="R3360" s="19">
        <v>5.9818464604665302E-3</v>
      </c>
      <c r="S3360" s="26">
        <v>16</v>
      </c>
      <c r="T3360" s="8">
        <v>10000</v>
      </c>
      <c r="U3360" s="4">
        <v>142</v>
      </c>
      <c r="V3360" s="10">
        <v>2510.34</v>
      </c>
      <c r="W3360" s="14" t="s">
        <v>5282</v>
      </c>
      <c r="X3360" s="18"/>
      <c r="Y3360" s="9"/>
      <c r="Z3360" s="19"/>
      <c r="AA3360" s="19"/>
      <c r="AB3360" s="30">
        <f t="shared" si="866"/>
        <v>280000</v>
      </c>
      <c r="AC3360" s="30">
        <f t="shared" si="876"/>
        <v>3.5714285714285712E-2</v>
      </c>
      <c r="AD3360" s="31">
        <f t="shared" si="877"/>
        <v>3.214285714285714</v>
      </c>
      <c r="AE3360" s="31">
        <f t="shared" si="865"/>
        <v>5.0714285714285712</v>
      </c>
      <c r="AG3360" s="30">
        <f t="shared" si="867"/>
        <v>2427000</v>
      </c>
      <c r="AH3360" s="30">
        <f t="shared" si="873"/>
        <v>4.1203131437989289E-3</v>
      </c>
      <c r="AI3360" s="31">
        <f t="shared" si="874"/>
        <v>0.37082818294190362</v>
      </c>
      <c r="AJ3360" s="31">
        <f t="shared" si="875"/>
        <v>0.58508446641944789</v>
      </c>
      <c r="AK3360" s="30" t="str">
        <f>IF(W3360="si",($S3360*'COSTOS DE CREDITOS'!$C$27)/DATA!$G3360,"")</f>
        <v/>
      </c>
      <c r="AL3360" s="90" t="str">
        <f>IF(W3360="si",'COSTOS DE CREDITOS'!$C$35,"")</f>
        <v/>
      </c>
      <c r="AM3360" s="30" t="str">
        <f t="shared" si="868"/>
        <v/>
      </c>
      <c r="AN3360" s="30" t="str">
        <f t="shared" si="869"/>
        <v/>
      </c>
      <c r="AO3360" s="30">
        <f t="shared" si="870"/>
        <v>0</v>
      </c>
      <c r="AP3360" s="30">
        <f t="shared" si="871"/>
        <v>0</v>
      </c>
      <c r="AQ3360" s="19" t="str">
        <f t="shared" si="872"/>
        <v/>
      </c>
    </row>
    <row r="3361" spans="1:43" x14ac:dyDescent="0.2">
      <c r="A3361" s="23" t="s">
        <v>5665</v>
      </c>
      <c r="B3361" s="6" t="s">
        <v>5674</v>
      </c>
      <c r="C3361" s="6" t="s">
        <v>5670</v>
      </c>
      <c r="D3361" s="4">
        <v>178393</v>
      </c>
      <c r="E3361" s="4">
        <v>179363</v>
      </c>
      <c r="F3361" s="5" t="s">
        <v>4183</v>
      </c>
      <c r="G3361" s="2">
        <v>5</v>
      </c>
      <c r="H3361" s="4">
        <v>179364</v>
      </c>
      <c r="I3361" s="5" t="s">
        <v>4184</v>
      </c>
      <c r="J3361" s="15">
        <v>45346</v>
      </c>
      <c r="K3361" s="24">
        <v>1344741885</v>
      </c>
      <c r="L3361" s="15">
        <v>45352</v>
      </c>
      <c r="M3361" s="15">
        <v>45351</v>
      </c>
      <c r="N3361" s="26">
        <v>1</v>
      </c>
      <c r="O3361" s="26">
        <f>VLOOKUP(D3361,quash!A$2:$I$7791,9,FALSE)</f>
        <v>1</v>
      </c>
      <c r="P3361" s="7">
        <v>10000</v>
      </c>
      <c r="Q3361" s="26">
        <v>132</v>
      </c>
      <c r="R3361" s="19">
        <v>5.8283715876113903E-2</v>
      </c>
      <c r="S3361" s="26">
        <v>16</v>
      </c>
      <c r="T3361" s="8">
        <v>6000</v>
      </c>
      <c r="U3361" s="4">
        <v>127</v>
      </c>
      <c r="V3361" s="10">
        <v>1337.87</v>
      </c>
      <c r="W3361" s="14" t="s">
        <v>5282</v>
      </c>
      <c r="X3361" s="18"/>
      <c r="Y3361" s="9"/>
      <c r="Z3361" s="19"/>
      <c r="AA3361" s="19"/>
      <c r="AB3361" s="30">
        <f t="shared" si="866"/>
        <v>280000</v>
      </c>
      <c r="AC3361" s="30">
        <f t="shared" si="876"/>
        <v>2.1428571428571429E-2</v>
      </c>
      <c r="AD3361" s="31">
        <f t="shared" si="877"/>
        <v>2.8285714285714287</v>
      </c>
      <c r="AE3361" s="31">
        <f t="shared" si="865"/>
        <v>2.7214285714285715</v>
      </c>
      <c r="AG3361" s="30">
        <f t="shared" si="867"/>
        <v>2427000</v>
      </c>
      <c r="AH3361" s="30">
        <f t="shared" si="873"/>
        <v>2.472187886279357E-3</v>
      </c>
      <c r="AI3361" s="31">
        <f t="shared" si="874"/>
        <v>0.32632880098887512</v>
      </c>
      <c r="AJ3361" s="31">
        <f t="shared" si="875"/>
        <v>0.31396786155747836</v>
      </c>
      <c r="AK3361" s="30" t="str">
        <f>IF(W3361="si",($S3361*'COSTOS DE CREDITOS'!$C$27)/DATA!$G3361,"")</f>
        <v/>
      </c>
      <c r="AL3361" s="90" t="str">
        <f>IF(W3361="si",'COSTOS DE CREDITOS'!$C$35,"")</f>
        <v/>
      </c>
      <c r="AM3361" s="30" t="str">
        <f t="shared" si="868"/>
        <v/>
      </c>
      <c r="AN3361" s="30" t="str">
        <f t="shared" si="869"/>
        <v/>
      </c>
      <c r="AO3361" s="30">
        <f t="shared" si="870"/>
        <v>0</v>
      </c>
      <c r="AP3361" s="30">
        <f t="shared" si="871"/>
        <v>0</v>
      </c>
      <c r="AQ3361" s="19" t="str">
        <f t="shared" si="872"/>
        <v/>
      </c>
    </row>
    <row r="3362" spans="1:43" x14ac:dyDescent="0.2">
      <c r="A3362" s="23" t="s">
        <v>5665</v>
      </c>
      <c r="B3362" s="6" t="s">
        <v>5674</v>
      </c>
      <c r="C3362" s="6" t="s">
        <v>5670</v>
      </c>
      <c r="D3362" s="4">
        <v>178390</v>
      </c>
      <c r="E3362" s="4">
        <v>179363</v>
      </c>
      <c r="F3362" s="5" t="s">
        <v>4183</v>
      </c>
      <c r="G3362" s="2">
        <v>5</v>
      </c>
      <c r="H3362" s="4">
        <v>179365</v>
      </c>
      <c r="I3362" s="5" t="s">
        <v>4185</v>
      </c>
      <c r="J3362" s="15">
        <v>45346</v>
      </c>
      <c r="K3362" s="24">
        <v>1344738055</v>
      </c>
      <c r="L3362" s="15">
        <v>45352</v>
      </c>
      <c r="M3362" s="15">
        <v>45351</v>
      </c>
      <c r="N3362" s="26">
        <v>1</v>
      </c>
      <c r="O3362" s="26">
        <f>VLOOKUP(D3362,quash!A$2:$I$7791,9,FALSE)</f>
        <v>2</v>
      </c>
      <c r="P3362" s="7">
        <v>8000</v>
      </c>
      <c r="Q3362" s="26">
        <v>138</v>
      </c>
      <c r="R3362" s="19">
        <v>0.11226939921536</v>
      </c>
      <c r="S3362" s="26">
        <v>16</v>
      </c>
      <c r="T3362" s="8">
        <v>6000</v>
      </c>
      <c r="U3362" s="4">
        <v>132</v>
      </c>
      <c r="V3362" s="10">
        <v>1393.18</v>
      </c>
      <c r="W3362" s="14" t="s">
        <v>5282</v>
      </c>
      <c r="X3362" s="18"/>
      <c r="Y3362" s="9"/>
      <c r="Z3362" s="19"/>
      <c r="AA3362" s="19"/>
      <c r="AB3362" s="30">
        <f t="shared" si="866"/>
        <v>311000</v>
      </c>
      <c r="AC3362" s="30">
        <f t="shared" si="876"/>
        <v>1.9292604501607719E-2</v>
      </c>
      <c r="AD3362" s="31">
        <f t="shared" si="877"/>
        <v>2.662379421221865</v>
      </c>
      <c r="AE3362" s="31">
        <f t="shared" si="865"/>
        <v>2.546623794212219</v>
      </c>
      <c r="AG3362" s="30">
        <f t="shared" si="867"/>
        <v>1695000</v>
      </c>
      <c r="AH3362" s="30">
        <f t="shared" si="873"/>
        <v>3.5398230088495575E-3</v>
      </c>
      <c r="AI3362" s="31">
        <f t="shared" si="874"/>
        <v>0.48849557522123893</v>
      </c>
      <c r="AJ3362" s="31">
        <f t="shared" si="875"/>
        <v>0.46725663716814159</v>
      </c>
      <c r="AK3362" s="30" t="str">
        <f>IF(W3362="si",($S3362*'COSTOS DE CREDITOS'!$C$27)/DATA!$G3362,"")</f>
        <v/>
      </c>
      <c r="AL3362" s="90" t="str">
        <f>IF(W3362="si",'COSTOS DE CREDITOS'!$C$35,"")</f>
        <v/>
      </c>
      <c r="AM3362" s="30" t="str">
        <f t="shared" si="868"/>
        <v/>
      </c>
      <c r="AN3362" s="30" t="str">
        <f t="shared" si="869"/>
        <v/>
      </c>
      <c r="AO3362" s="30">
        <f t="shared" si="870"/>
        <v>0</v>
      </c>
      <c r="AP3362" s="30">
        <f t="shared" si="871"/>
        <v>0</v>
      </c>
      <c r="AQ3362" s="19" t="str">
        <f t="shared" si="872"/>
        <v/>
      </c>
    </row>
    <row r="3363" spans="1:43" x14ac:dyDescent="0.2">
      <c r="A3363" s="23" t="s">
        <v>5665</v>
      </c>
      <c r="B3363" s="6" t="s">
        <v>5674</v>
      </c>
      <c r="C3363" s="6" t="s">
        <v>5670</v>
      </c>
      <c r="D3363" s="4">
        <v>178388</v>
      </c>
      <c r="E3363" s="4">
        <v>179363</v>
      </c>
      <c r="F3363" s="5" t="s">
        <v>4183</v>
      </c>
      <c r="G3363" s="2">
        <v>5</v>
      </c>
      <c r="H3363" s="4">
        <v>179366</v>
      </c>
      <c r="I3363" s="5" t="s">
        <v>4186</v>
      </c>
      <c r="J3363" s="15">
        <v>45346</v>
      </c>
      <c r="K3363" s="24">
        <v>1344720827</v>
      </c>
      <c r="L3363" s="15">
        <v>45352</v>
      </c>
      <c r="M3363" s="15">
        <v>45351</v>
      </c>
      <c r="N3363" s="26">
        <v>1</v>
      </c>
      <c r="O3363" s="26">
        <f>VLOOKUP(D3363,quash!A$2:$I$7791,9,FALSE)</f>
        <v>2</v>
      </c>
      <c r="P3363" s="7">
        <v>10000</v>
      </c>
      <c r="Q3363" s="26">
        <v>147</v>
      </c>
      <c r="R3363" s="19">
        <v>7.9000519063170294E-2</v>
      </c>
      <c r="S3363" s="26">
        <v>16</v>
      </c>
      <c r="T3363" s="8">
        <v>6000</v>
      </c>
      <c r="U3363" s="4">
        <v>147</v>
      </c>
      <c r="V3363" s="10">
        <v>1558.57</v>
      </c>
      <c r="W3363" s="14" t="s">
        <v>5282</v>
      </c>
      <c r="X3363" s="18"/>
      <c r="Y3363" s="9"/>
      <c r="Z3363" s="19"/>
      <c r="AA3363" s="19"/>
      <c r="AB3363" s="30">
        <f t="shared" si="866"/>
        <v>311000</v>
      </c>
      <c r="AC3363" s="30">
        <f t="shared" si="876"/>
        <v>1.9292604501607719E-2</v>
      </c>
      <c r="AD3363" s="31">
        <f t="shared" si="877"/>
        <v>2.8360128617363345</v>
      </c>
      <c r="AE3363" s="31">
        <f t="shared" si="865"/>
        <v>2.8360128617363345</v>
      </c>
      <c r="AG3363" s="30">
        <f t="shared" si="867"/>
        <v>1695000</v>
      </c>
      <c r="AH3363" s="30">
        <f t="shared" si="873"/>
        <v>3.5398230088495575E-3</v>
      </c>
      <c r="AI3363" s="31">
        <f t="shared" si="874"/>
        <v>0.52035398230088492</v>
      </c>
      <c r="AJ3363" s="31">
        <f t="shared" si="875"/>
        <v>0.52035398230088492</v>
      </c>
      <c r="AK3363" s="30" t="str">
        <f>IF(W3363="si",($S3363*'COSTOS DE CREDITOS'!$C$27)/DATA!$G3363,"")</f>
        <v/>
      </c>
      <c r="AL3363" s="90" t="str">
        <f>IF(W3363="si",'COSTOS DE CREDITOS'!$C$35,"")</f>
        <v/>
      </c>
      <c r="AM3363" s="30" t="str">
        <f t="shared" si="868"/>
        <v/>
      </c>
      <c r="AN3363" s="30" t="str">
        <f t="shared" si="869"/>
        <v/>
      </c>
      <c r="AO3363" s="30">
        <f t="shared" si="870"/>
        <v>0</v>
      </c>
      <c r="AP3363" s="30">
        <f t="shared" si="871"/>
        <v>0</v>
      </c>
      <c r="AQ3363" s="19" t="str">
        <f t="shared" si="872"/>
        <v/>
      </c>
    </row>
    <row r="3364" spans="1:43" x14ac:dyDescent="0.2">
      <c r="A3364" s="23" t="s">
        <v>5665</v>
      </c>
      <c r="B3364" s="6" t="s">
        <v>5674</v>
      </c>
      <c r="C3364" s="6" t="s">
        <v>5670</v>
      </c>
      <c r="D3364" s="4">
        <v>179242</v>
      </c>
      <c r="E3364" s="4">
        <v>179363</v>
      </c>
      <c r="F3364" s="5" t="s">
        <v>4183</v>
      </c>
      <c r="G3364" s="2">
        <v>5</v>
      </c>
      <c r="H3364" s="4">
        <v>179367</v>
      </c>
      <c r="I3364" s="5" t="s">
        <v>4187</v>
      </c>
      <c r="J3364" s="15" t="s">
        <v>5688</v>
      </c>
      <c r="K3364" s="24" t="s">
        <v>5688</v>
      </c>
      <c r="L3364" s="15">
        <v>45352</v>
      </c>
      <c r="M3364" s="15">
        <v>45351</v>
      </c>
      <c r="N3364" s="26">
        <v>1</v>
      </c>
      <c r="O3364" s="26">
        <f>VLOOKUP(D3364,quash!A$2:$I$7791,9,FALSE)</f>
        <v>1</v>
      </c>
      <c r="P3364" s="7">
        <v>12000</v>
      </c>
      <c r="Q3364" s="26">
        <v>120</v>
      </c>
      <c r="R3364" s="19">
        <v>4.6644980915492608E-2</v>
      </c>
      <c r="S3364" s="26">
        <v>16</v>
      </c>
      <c r="T3364" s="8">
        <v>8000</v>
      </c>
      <c r="U3364" s="4">
        <v>147</v>
      </c>
      <c r="V3364" s="10">
        <v>2082.7199999999998</v>
      </c>
      <c r="W3364" s="14" t="s">
        <v>5282</v>
      </c>
      <c r="X3364" s="18"/>
      <c r="Y3364" s="9"/>
      <c r="Z3364" s="19"/>
      <c r="AA3364" s="19"/>
      <c r="AB3364" s="30">
        <f t="shared" si="866"/>
        <v>280000</v>
      </c>
      <c r="AC3364" s="30">
        <f t="shared" si="876"/>
        <v>2.8571428571428571E-2</v>
      </c>
      <c r="AD3364" s="31">
        <f t="shared" si="877"/>
        <v>3.4285714285714284</v>
      </c>
      <c r="AE3364" s="31">
        <f t="shared" si="865"/>
        <v>4.2</v>
      </c>
      <c r="AG3364" s="30">
        <f t="shared" si="867"/>
        <v>2427000</v>
      </c>
      <c r="AH3364" s="30">
        <f t="shared" si="873"/>
        <v>3.296250515039143E-3</v>
      </c>
      <c r="AI3364" s="31">
        <f t="shared" si="874"/>
        <v>0.39555006180469715</v>
      </c>
      <c r="AJ3364" s="31">
        <f t="shared" si="875"/>
        <v>0.48454882571075403</v>
      </c>
      <c r="AK3364" s="30" t="str">
        <f>IF(W3364="si",($S3364*'COSTOS DE CREDITOS'!$C$27)/DATA!$G3364,"")</f>
        <v/>
      </c>
      <c r="AL3364" s="90" t="str">
        <f>IF(W3364="si",'COSTOS DE CREDITOS'!$C$35,"")</f>
        <v/>
      </c>
      <c r="AM3364" s="30" t="str">
        <f t="shared" si="868"/>
        <v/>
      </c>
      <c r="AN3364" s="30" t="str">
        <f t="shared" si="869"/>
        <v/>
      </c>
      <c r="AO3364" s="30">
        <f t="shared" si="870"/>
        <v>0</v>
      </c>
      <c r="AP3364" s="30">
        <f t="shared" si="871"/>
        <v>0</v>
      </c>
      <c r="AQ3364" s="19" t="str">
        <f t="shared" si="872"/>
        <v/>
      </c>
    </row>
    <row r="3365" spans="1:43" x14ac:dyDescent="0.2">
      <c r="A3365" s="23" t="s">
        <v>5665</v>
      </c>
      <c r="B3365" s="6" t="s">
        <v>5674</v>
      </c>
      <c r="C3365" s="6" t="s">
        <v>5670</v>
      </c>
      <c r="D3365" s="4">
        <v>178567</v>
      </c>
      <c r="E3365" s="4">
        <v>179363</v>
      </c>
      <c r="F3365" s="5" t="s">
        <v>4183</v>
      </c>
      <c r="G3365" s="2">
        <v>5</v>
      </c>
      <c r="H3365" s="4">
        <v>179368</v>
      </c>
      <c r="I3365" s="5" t="s">
        <v>4188</v>
      </c>
      <c r="J3365" s="15">
        <v>45345</v>
      </c>
      <c r="K3365" s="24">
        <v>1346844855</v>
      </c>
      <c r="L3365" s="15">
        <v>45352</v>
      </c>
      <c r="M3365" s="15">
        <v>45351</v>
      </c>
      <c r="N3365" s="26">
        <v>1</v>
      </c>
      <c r="O3365" s="26">
        <f>VLOOKUP(D3365,quash!A$2:$I$7791,9,FALSE)</f>
        <v>1</v>
      </c>
      <c r="P3365" s="7">
        <v>10000</v>
      </c>
      <c r="Q3365" s="26">
        <v>127</v>
      </c>
      <c r="R3365" s="19">
        <v>5.24391097594855E-2</v>
      </c>
      <c r="S3365" s="26">
        <v>16</v>
      </c>
      <c r="T3365" s="8">
        <v>7000</v>
      </c>
      <c r="U3365" s="4">
        <v>147</v>
      </c>
      <c r="V3365" s="10">
        <v>1827.61</v>
      </c>
      <c r="W3365" s="14" t="s">
        <v>5282</v>
      </c>
      <c r="X3365" s="18"/>
      <c r="Y3365" s="9"/>
      <c r="Z3365" s="19"/>
      <c r="AA3365" s="19"/>
      <c r="AB3365" s="30">
        <f t="shared" si="866"/>
        <v>280000</v>
      </c>
      <c r="AC3365" s="30">
        <f t="shared" si="876"/>
        <v>2.5000000000000001E-2</v>
      </c>
      <c r="AD3365" s="31">
        <f t="shared" si="877"/>
        <v>3.1750000000000003</v>
      </c>
      <c r="AE3365" s="31">
        <f t="shared" si="865"/>
        <v>3.6750000000000003</v>
      </c>
      <c r="AG3365" s="30">
        <f t="shared" si="867"/>
        <v>2427000</v>
      </c>
      <c r="AH3365" s="30">
        <f t="shared" si="873"/>
        <v>2.88421920065925E-3</v>
      </c>
      <c r="AI3365" s="31">
        <f t="shared" si="874"/>
        <v>0.36629583848372477</v>
      </c>
      <c r="AJ3365" s="31">
        <f t="shared" si="875"/>
        <v>0.42398022249690975</v>
      </c>
      <c r="AK3365" s="30" t="str">
        <f>IF(W3365="si",($S3365*'COSTOS DE CREDITOS'!$C$27)/DATA!$G3365,"")</f>
        <v/>
      </c>
      <c r="AL3365" s="90" t="str">
        <f>IF(W3365="si",'COSTOS DE CREDITOS'!$C$35,"")</f>
        <v/>
      </c>
      <c r="AM3365" s="30" t="str">
        <f t="shared" si="868"/>
        <v/>
      </c>
      <c r="AN3365" s="30" t="str">
        <f t="shared" si="869"/>
        <v/>
      </c>
      <c r="AO3365" s="30">
        <f t="shared" si="870"/>
        <v>0</v>
      </c>
      <c r="AP3365" s="30">
        <f t="shared" si="871"/>
        <v>0</v>
      </c>
      <c r="AQ3365" s="19" t="str">
        <f t="shared" si="872"/>
        <v/>
      </c>
    </row>
    <row r="3366" spans="1:43" x14ac:dyDescent="0.2">
      <c r="A3366" s="23" t="s">
        <v>5665</v>
      </c>
      <c r="B3366" s="6" t="s">
        <v>5669</v>
      </c>
      <c r="C3366" s="6" t="s">
        <v>5670</v>
      </c>
      <c r="D3366" s="4">
        <v>179181</v>
      </c>
      <c r="E3366" s="4">
        <v>179270</v>
      </c>
      <c r="F3366" s="5" t="s">
        <v>4189</v>
      </c>
      <c r="G3366" s="2">
        <v>5</v>
      </c>
      <c r="H3366" s="4">
        <v>179351</v>
      </c>
      <c r="I3366" s="5" t="s">
        <v>4190</v>
      </c>
      <c r="J3366" s="15">
        <v>45350</v>
      </c>
      <c r="K3366" s="24">
        <v>1350473295</v>
      </c>
      <c r="L3366" s="15">
        <v>45352</v>
      </c>
      <c r="M3366" s="15">
        <v>45382</v>
      </c>
      <c r="N3366" s="26">
        <v>1</v>
      </c>
      <c r="O3366" s="26">
        <f>VLOOKUP(D3366,quash!A$2:$I$7791,9,FALSE)</f>
        <v>2</v>
      </c>
      <c r="P3366" s="7">
        <v>10000</v>
      </c>
      <c r="Q3366" s="26">
        <v>127</v>
      </c>
      <c r="R3366" s="19">
        <v>5.24391097594855E-2</v>
      </c>
      <c r="S3366" s="26">
        <v>16</v>
      </c>
      <c r="T3366" s="8">
        <v>6000</v>
      </c>
      <c r="U3366" s="4">
        <v>142</v>
      </c>
      <c r="V3366" s="10">
        <v>1503.37</v>
      </c>
      <c r="W3366" s="14" t="s">
        <v>5282</v>
      </c>
      <c r="X3366" s="18"/>
      <c r="Y3366" s="9"/>
      <c r="Z3366" s="19"/>
      <c r="AA3366" s="19"/>
      <c r="AB3366" s="30">
        <f t="shared" si="866"/>
        <v>521000</v>
      </c>
      <c r="AC3366" s="30">
        <f t="shared" si="876"/>
        <v>1.1516314779270634E-2</v>
      </c>
      <c r="AD3366" s="31">
        <f t="shared" si="877"/>
        <v>1.4625719769673704</v>
      </c>
      <c r="AE3366" s="31">
        <f t="shared" si="865"/>
        <v>1.63531669865643</v>
      </c>
      <c r="AG3366" s="30">
        <f t="shared" si="867"/>
        <v>1695000</v>
      </c>
      <c r="AH3366" s="30">
        <f t="shared" si="873"/>
        <v>3.5398230088495575E-3</v>
      </c>
      <c r="AI3366" s="31">
        <f t="shared" si="874"/>
        <v>0.44955752212389377</v>
      </c>
      <c r="AJ3366" s="31">
        <f t="shared" si="875"/>
        <v>0.50265486725663711</v>
      </c>
      <c r="AK3366" s="30" t="str">
        <f>IF(W3366="si",($S3366*'COSTOS DE CREDITOS'!$C$27)/DATA!$G3366,"")</f>
        <v/>
      </c>
      <c r="AL3366" s="90" t="str">
        <f>IF(W3366="si",'COSTOS DE CREDITOS'!$C$35,"")</f>
        <v/>
      </c>
      <c r="AM3366" s="30" t="str">
        <f t="shared" si="868"/>
        <v/>
      </c>
      <c r="AN3366" s="30" t="str">
        <f t="shared" si="869"/>
        <v/>
      </c>
      <c r="AO3366" s="30">
        <f t="shared" si="870"/>
        <v>0</v>
      </c>
      <c r="AP3366" s="30">
        <f t="shared" si="871"/>
        <v>0</v>
      </c>
      <c r="AQ3366" s="19" t="str">
        <f t="shared" si="872"/>
        <v/>
      </c>
    </row>
    <row r="3367" spans="1:43" x14ac:dyDescent="0.2">
      <c r="A3367" s="23" t="s">
        <v>5665</v>
      </c>
      <c r="B3367" s="6" t="s">
        <v>5669</v>
      </c>
      <c r="C3367" s="6" t="s">
        <v>5670</v>
      </c>
      <c r="D3367" s="4">
        <v>179156</v>
      </c>
      <c r="E3367" s="4">
        <v>179319</v>
      </c>
      <c r="F3367" s="5" t="s">
        <v>4191</v>
      </c>
      <c r="G3367" s="2">
        <v>7</v>
      </c>
      <c r="H3367" s="4">
        <v>179349</v>
      </c>
      <c r="I3367" s="5" t="s">
        <v>4192</v>
      </c>
      <c r="J3367" s="15">
        <v>45350</v>
      </c>
      <c r="K3367" s="24">
        <v>1350416447</v>
      </c>
      <c r="L3367" s="15">
        <v>45352</v>
      </c>
      <c r="M3367" s="15">
        <v>45382</v>
      </c>
      <c r="N3367" s="26">
        <v>1</v>
      </c>
      <c r="O3367" s="26">
        <f>VLOOKUP(D3367,quash!A$2:$I$7791,9,FALSE)</f>
        <v>3</v>
      </c>
      <c r="P3367" s="7">
        <v>10000</v>
      </c>
      <c r="Q3367" s="26">
        <v>115</v>
      </c>
      <c r="R3367" s="19">
        <v>3.97705569269148E-2</v>
      </c>
      <c r="S3367" s="26">
        <v>16</v>
      </c>
      <c r="T3367" s="8">
        <v>10000</v>
      </c>
      <c r="U3367" s="4">
        <v>142</v>
      </c>
      <c r="V3367" s="10">
        <v>2510.34</v>
      </c>
      <c r="W3367" s="14" t="s">
        <v>5282</v>
      </c>
      <c r="X3367" s="18"/>
      <c r="Y3367" s="9"/>
      <c r="Z3367" s="19"/>
      <c r="AA3367" s="19"/>
      <c r="AB3367" s="30">
        <f t="shared" si="866"/>
        <v>219000</v>
      </c>
      <c r="AC3367" s="30">
        <f t="shared" si="876"/>
        <v>4.5662100456621002E-2</v>
      </c>
      <c r="AD3367" s="31">
        <f t="shared" si="877"/>
        <v>5.2511415525114149</v>
      </c>
      <c r="AE3367" s="31">
        <f t="shared" si="865"/>
        <v>6.4840182648401825</v>
      </c>
      <c r="AG3367" s="30">
        <f t="shared" si="867"/>
        <v>778000</v>
      </c>
      <c r="AH3367" s="30">
        <f t="shared" si="873"/>
        <v>1.2853470437017995E-2</v>
      </c>
      <c r="AI3367" s="31">
        <f t="shared" si="874"/>
        <v>1.4781491002570695</v>
      </c>
      <c r="AJ3367" s="31">
        <f t="shared" si="875"/>
        <v>1.8251928020565553</v>
      </c>
      <c r="AK3367" s="30" t="str">
        <f>IF(W3367="si",($S3367*'COSTOS DE CREDITOS'!$C$27)/DATA!$G3367,"")</f>
        <v/>
      </c>
      <c r="AL3367" s="90" t="str">
        <f>IF(W3367="si",'COSTOS DE CREDITOS'!$C$35,"")</f>
        <v/>
      </c>
      <c r="AM3367" s="30" t="str">
        <f t="shared" si="868"/>
        <v/>
      </c>
      <c r="AN3367" s="30" t="str">
        <f t="shared" si="869"/>
        <v/>
      </c>
      <c r="AO3367" s="30">
        <f t="shared" si="870"/>
        <v>0</v>
      </c>
      <c r="AP3367" s="30">
        <f t="shared" si="871"/>
        <v>0</v>
      </c>
      <c r="AQ3367" s="19" t="str">
        <f t="shared" si="872"/>
        <v/>
      </c>
    </row>
    <row r="3368" spans="1:43" x14ac:dyDescent="0.2">
      <c r="A3368" s="23" t="s">
        <v>5665</v>
      </c>
      <c r="B3368" s="6" t="s">
        <v>5669</v>
      </c>
      <c r="C3368" s="6" t="s">
        <v>5670</v>
      </c>
      <c r="D3368" s="4">
        <v>179160</v>
      </c>
      <c r="E3368" s="4">
        <v>179319</v>
      </c>
      <c r="F3368" s="5" t="s">
        <v>4191</v>
      </c>
      <c r="G3368" s="2">
        <v>7</v>
      </c>
      <c r="H3368" s="4">
        <v>179359</v>
      </c>
      <c r="I3368" s="5" t="s">
        <v>4193</v>
      </c>
      <c r="J3368" s="15">
        <v>45350</v>
      </c>
      <c r="K3368" s="24">
        <v>1350431634</v>
      </c>
      <c r="L3368" s="15">
        <v>45352</v>
      </c>
      <c r="M3368" s="15">
        <v>45382</v>
      </c>
      <c r="N3368" s="26">
        <v>1</v>
      </c>
      <c r="O3368" s="26">
        <f>VLOOKUP(D3368,quash!A$2:$I$7791,9,FALSE)</f>
        <v>3</v>
      </c>
      <c r="P3368" s="7">
        <v>10000</v>
      </c>
      <c r="Q3368" s="26">
        <v>110</v>
      </c>
      <c r="R3368" s="19">
        <v>3.3741050530766099E-2</v>
      </c>
      <c r="S3368" s="26">
        <v>16</v>
      </c>
      <c r="T3368" s="8">
        <v>10000</v>
      </c>
      <c r="U3368" s="4">
        <v>142</v>
      </c>
      <c r="V3368" s="10">
        <v>2510.34</v>
      </c>
      <c r="W3368" s="14" t="s">
        <v>5282</v>
      </c>
      <c r="X3368" s="18"/>
      <c r="Y3368" s="9"/>
      <c r="Z3368" s="19"/>
      <c r="AA3368" s="19"/>
      <c r="AB3368" s="30">
        <f t="shared" si="866"/>
        <v>219000</v>
      </c>
      <c r="AC3368" s="30">
        <f t="shared" si="876"/>
        <v>4.5662100456621002E-2</v>
      </c>
      <c r="AD3368" s="31">
        <f t="shared" si="877"/>
        <v>5.0228310502283104</v>
      </c>
      <c r="AE3368" s="31">
        <f t="shared" si="865"/>
        <v>6.4840182648401825</v>
      </c>
      <c r="AG3368" s="30">
        <f t="shared" si="867"/>
        <v>778000</v>
      </c>
      <c r="AH3368" s="30">
        <f t="shared" si="873"/>
        <v>1.2853470437017995E-2</v>
      </c>
      <c r="AI3368" s="31">
        <f t="shared" si="874"/>
        <v>1.4138817480719794</v>
      </c>
      <c r="AJ3368" s="31">
        <f t="shared" si="875"/>
        <v>1.8251928020565553</v>
      </c>
      <c r="AK3368" s="30" t="str">
        <f>IF(W3368="si",($S3368*'COSTOS DE CREDITOS'!$C$27)/DATA!$G3368,"")</f>
        <v/>
      </c>
      <c r="AL3368" s="90" t="str">
        <f>IF(W3368="si",'COSTOS DE CREDITOS'!$C$35,"")</f>
        <v/>
      </c>
      <c r="AM3368" s="30" t="str">
        <f t="shared" si="868"/>
        <v/>
      </c>
      <c r="AN3368" s="30" t="str">
        <f t="shared" si="869"/>
        <v/>
      </c>
      <c r="AO3368" s="30">
        <f t="shared" si="870"/>
        <v>0</v>
      </c>
      <c r="AP3368" s="30">
        <f t="shared" si="871"/>
        <v>0</v>
      </c>
      <c r="AQ3368" s="19" t="str">
        <f t="shared" si="872"/>
        <v/>
      </c>
    </row>
    <row r="3369" spans="1:43" x14ac:dyDescent="0.2">
      <c r="A3369" s="23" t="s">
        <v>5665</v>
      </c>
      <c r="B3369" s="6" t="s">
        <v>5678</v>
      </c>
      <c r="C3369" s="6" t="s">
        <v>5670</v>
      </c>
      <c r="D3369" s="4">
        <v>178995</v>
      </c>
      <c r="E3369" s="4">
        <v>179382</v>
      </c>
      <c r="F3369" s="5" t="s">
        <v>4194</v>
      </c>
      <c r="G3369" s="2">
        <v>5</v>
      </c>
      <c r="H3369" s="4">
        <v>179383</v>
      </c>
      <c r="I3369" s="5" t="s">
        <v>4195</v>
      </c>
      <c r="J3369" s="15">
        <v>45351</v>
      </c>
      <c r="K3369" s="24">
        <v>1349686370</v>
      </c>
      <c r="L3369" s="15">
        <v>45352</v>
      </c>
      <c r="M3369" s="15">
        <v>45382</v>
      </c>
      <c r="N3369" s="26">
        <v>1</v>
      </c>
      <c r="O3369" s="26" t="e">
        <f>VLOOKUP(D3369,quash!A$2:$I$7791,9,FALSE)</f>
        <v>#N/A</v>
      </c>
      <c r="P3369" s="7">
        <v>6000</v>
      </c>
      <c r="Q3369" s="26">
        <v>119</v>
      </c>
      <c r="R3369" s="19">
        <v>3.3220596517330447E-2</v>
      </c>
      <c r="S3369" s="26">
        <v>16</v>
      </c>
      <c r="T3369" s="8">
        <v>10000</v>
      </c>
      <c r="U3369" s="4">
        <v>142</v>
      </c>
      <c r="V3369" s="10">
        <v>2510.34</v>
      </c>
      <c r="W3369" s="14" t="s">
        <v>5282</v>
      </c>
      <c r="X3369" s="18"/>
      <c r="Y3369" s="9"/>
      <c r="Z3369" s="19"/>
      <c r="AA3369" s="19"/>
      <c r="AB3369" s="30">
        <f t="shared" si="866"/>
        <v>1498000</v>
      </c>
      <c r="AC3369" s="30">
        <f t="shared" si="876"/>
        <v>6.6755674232309749E-3</v>
      </c>
      <c r="AD3369" s="31">
        <f t="shared" si="877"/>
        <v>0.79439252336448596</v>
      </c>
      <c r="AE3369" s="31">
        <f t="shared" si="865"/>
        <v>0.94793057409879844</v>
      </c>
      <c r="AG3369" s="30">
        <f t="shared" si="867"/>
        <v>6126000</v>
      </c>
      <c r="AH3369" s="30">
        <f t="shared" si="873"/>
        <v>1.632386549134835E-3</v>
      </c>
      <c r="AI3369" s="31">
        <f t="shared" si="874"/>
        <v>0.19425399934704538</v>
      </c>
      <c r="AJ3369" s="31">
        <f t="shared" si="875"/>
        <v>0.23179888997714657</v>
      </c>
      <c r="AK3369" s="30" t="str">
        <f>IF(W3369="si",($S3369*'COSTOS DE CREDITOS'!$C$27)/DATA!$G3369,"")</f>
        <v/>
      </c>
      <c r="AL3369" s="90" t="str">
        <f>IF(W3369="si",'COSTOS DE CREDITOS'!$C$35,"")</f>
        <v/>
      </c>
      <c r="AM3369" s="30" t="str">
        <f t="shared" si="868"/>
        <v/>
      </c>
      <c r="AN3369" s="30" t="str">
        <f t="shared" si="869"/>
        <v/>
      </c>
      <c r="AO3369" s="30">
        <f t="shared" si="870"/>
        <v>0</v>
      </c>
      <c r="AP3369" s="30">
        <f t="shared" si="871"/>
        <v>0</v>
      </c>
      <c r="AQ3369" s="19" t="str">
        <f t="shared" si="872"/>
        <v/>
      </c>
    </row>
    <row r="3370" spans="1:43" x14ac:dyDescent="0.2">
      <c r="A3370" s="23" t="s">
        <v>5665</v>
      </c>
      <c r="B3370" s="6" t="s">
        <v>5678</v>
      </c>
      <c r="C3370" s="6" t="s">
        <v>5670</v>
      </c>
      <c r="D3370" s="4">
        <v>179000</v>
      </c>
      <c r="E3370" s="4">
        <v>179382</v>
      </c>
      <c r="F3370" s="5" t="s">
        <v>4194</v>
      </c>
      <c r="G3370" s="2">
        <v>5</v>
      </c>
      <c r="H3370" s="4">
        <v>179385</v>
      </c>
      <c r="I3370" s="5" t="s">
        <v>4196</v>
      </c>
      <c r="J3370" s="15">
        <v>45349</v>
      </c>
      <c r="K3370" s="24">
        <v>1349698057</v>
      </c>
      <c r="L3370" s="15">
        <v>45352</v>
      </c>
      <c r="M3370" s="15">
        <v>45382</v>
      </c>
      <c r="N3370" s="26">
        <v>1</v>
      </c>
      <c r="O3370" s="26" t="e">
        <f>VLOOKUP(D3370,quash!A$2:$I$7791,9,FALSE)</f>
        <v>#N/A</v>
      </c>
      <c r="P3370" s="7">
        <v>7000</v>
      </c>
      <c r="Q3370" s="26">
        <v>127</v>
      </c>
      <c r="R3370" s="19">
        <v>3.3741050530766176E-2</v>
      </c>
      <c r="S3370" s="26">
        <v>16</v>
      </c>
      <c r="T3370" s="8">
        <v>5000</v>
      </c>
      <c r="U3370" s="4">
        <v>147</v>
      </c>
      <c r="V3370" s="10">
        <v>1303.3399999999999</v>
      </c>
      <c r="W3370" s="14" t="s">
        <v>5282</v>
      </c>
      <c r="X3370" s="18"/>
      <c r="Y3370" s="9"/>
      <c r="Z3370" s="19"/>
      <c r="AA3370" s="19"/>
      <c r="AB3370" s="30">
        <f t="shared" si="866"/>
        <v>1498000</v>
      </c>
      <c r="AC3370" s="30">
        <f t="shared" si="876"/>
        <v>3.3377837116154874E-3</v>
      </c>
      <c r="AD3370" s="31">
        <f t="shared" si="877"/>
        <v>0.42389853137516692</v>
      </c>
      <c r="AE3370" s="31">
        <f t="shared" si="865"/>
        <v>0.49065420560747663</v>
      </c>
      <c r="AG3370" s="30">
        <f t="shared" si="867"/>
        <v>6126000</v>
      </c>
      <c r="AH3370" s="30">
        <f t="shared" si="873"/>
        <v>8.1619327456741752E-4</v>
      </c>
      <c r="AI3370" s="31">
        <f t="shared" si="874"/>
        <v>0.10365654587006203</v>
      </c>
      <c r="AJ3370" s="31">
        <f t="shared" si="875"/>
        <v>0.11998041136141037</v>
      </c>
      <c r="AK3370" s="30" t="str">
        <f>IF(W3370="si",($S3370*'COSTOS DE CREDITOS'!$C$27)/DATA!$G3370,"")</f>
        <v/>
      </c>
      <c r="AL3370" s="90" t="str">
        <f>IF(W3370="si",'COSTOS DE CREDITOS'!$C$35,"")</f>
        <v/>
      </c>
      <c r="AM3370" s="30" t="str">
        <f t="shared" si="868"/>
        <v/>
      </c>
      <c r="AN3370" s="30" t="str">
        <f t="shared" si="869"/>
        <v/>
      </c>
      <c r="AO3370" s="30">
        <f t="shared" si="870"/>
        <v>0</v>
      </c>
      <c r="AP3370" s="30">
        <f t="shared" si="871"/>
        <v>0</v>
      </c>
      <c r="AQ3370" s="19" t="str">
        <f t="shared" si="872"/>
        <v/>
      </c>
    </row>
    <row r="3371" spans="1:43" x14ac:dyDescent="0.2">
      <c r="A3371" s="23" t="s">
        <v>5665</v>
      </c>
      <c r="B3371" s="6" t="s">
        <v>5678</v>
      </c>
      <c r="C3371" s="6" t="s">
        <v>5670</v>
      </c>
      <c r="D3371" s="4">
        <v>178999</v>
      </c>
      <c r="E3371" s="4">
        <v>179382</v>
      </c>
      <c r="F3371" s="5" t="s">
        <v>4194</v>
      </c>
      <c r="G3371" s="2">
        <v>5</v>
      </c>
      <c r="H3371" s="4">
        <v>179388</v>
      </c>
      <c r="I3371" s="5" t="s">
        <v>4197</v>
      </c>
      <c r="J3371" s="15">
        <v>45349</v>
      </c>
      <c r="K3371" s="24">
        <v>1349698827</v>
      </c>
      <c r="L3371" s="15">
        <v>45352</v>
      </c>
      <c r="M3371" s="15">
        <v>45382</v>
      </c>
      <c r="N3371" s="26">
        <v>1</v>
      </c>
      <c r="O3371" s="26" t="e">
        <f>VLOOKUP(D3371,quash!A$2:$I$7791,9,FALSE)</f>
        <v>#N/A</v>
      </c>
      <c r="P3371" s="7">
        <v>8000</v>
      </c>
      <c r="Q3371" s="26">
        <v>108</v>
      </c>
      <c r="R3371" s="19">
        <v>1.8298129407071966E-2</v>
      </c>
      <c r="S3371" s="26">
        <v>16</v>
      </c>
      <c r="T3371" s="8">
        <v>5000</v>
      </c>
      <c r="U3371" s="4">
        <v>147</v>
      </c>
      <c r="V3371" s="10">
        <v>1303.3399999999999</v>
      </c>
      <c r="W3371" s="14" t="s">
        <v>5282</v>
      </c>
      <c r="X3371" s="18"/>
      <c r="Y3371" s="9"/>
      <c r="Z3371" s="19"/>
      <c r="AA3371" s="19"/>
      <c r="AB3371" s="30">
        <f t="shared" si="866"/>
        <v>1498000</v>
      </c>
      <c r="AC3371" s="30">
        <f t="shared" si="876"/>
        <v>3.3377837116154874E-3</v>
      </c>
      <c r="AD3371" s="31">
        <f t="shared" si="877"/>
        <v>0.36048064085447262</v>
      </c>
      <c r="AE3371" s="31">
        <f t="shared" si="865"/>
        <v>0.49065420560747663</v>
      </c>
      <c r="AG3371" s="30">
        <f t="shared" si="867"/>
        <v>6126000</v>
      </c>
      <c r="AH3371" s="30">
        <f t="shared" si="873"/>
        <v>8.1619327456741752E-4</v>
      </c>
      <c r="AI3371" s="31">
        <f t="shared" si="874"/>
        <v>8.8148873653281098E-2</v>
      </c>
      <c r="AJ3371" s="31">
        <f t="shared" si="875"/>
        <v>0.11998041136141037</v>
      </c>
      <c r="AK3371" s="30" t="str">
        <f>IF(W3371="si",($S3371*'COSTOS DE CREDITOS'!$C$27)/DATA!$G3371,"")</f>
        <v/>
      </c>
      <c r="AL3371" s="90" t="str">
        <f>IF(W3371="si",'COSTOS DE CREDITOS'!$C$35,"")</f>
        <v/>
      </c>
      <c r="AM3371" s="30" t="str">
        <f t="shared" si="868"/>
        <v/>
      </c>
      <c r="AN3371" s="30" t="str">
        <f t="shared" si="869"/>
        <v/>
      </c>
      <c r="AO3371" s="30">
        <f t="shared" si="870"/>
        <v>0</v>
      </c>
      <c r="AP3371" s="30">
        <f t="shared" si="871"/>
        <v>0</v>
      </c>
      <c r="AQ3371" s="19" t="str">
        <f t="shared" si="872"/>
        <v/>
      </c>
    </row>
    <row r="3372" spans="1:43" x14ac:dyDescent="0.2">
      <c r="A3372" s="23" t="s">
        <v>5665</v>
      </c>
      <c r="B3372" s="6" t="s">
        <v>5678</v>
      </c>
      <c r="C3372" s="6" t="s">
        <v>5670</v>
      </c>
      <c r="D3372" s="4">
        <v>178998</v>
      </c>
      <c r="E3372" s="4">
        <v>179382</v>
      </c>
      <c r="F3372" s="5" t="s">
        <v>4194</v>
      </c>
      <c r="G3372" s="2">
        <v>5</v>
      </c>
      <c r="H3372" s="4">
        <v>179390</v>
      </c>
      <c r="I3372" s="5" t="s">
        <v>4198</v>
      </c>
      <c r="J3372" s="15">
        <v>45351</v>
      </c>
      <c r="K3372" s="24">
        <v>1349699743</v>
      </c>
      <c r="L3372" s="15">
        <v>45352</v>
      </c>
      <c r="M3372" s="15">
        <v>45382</v>
      </c>
      <c r="N3372" s="26">
        <v>1</v>
      </c>
      <c r="O3372" s="26" t="e">
        <f>VLOOKUP(D3372,quash!A$2:$I$7791,9,FALSE)</f>
        <v>#N/A</v>
      </c>
      <c r="P3372" s="7">
        <v>7000</v>
      </c>
      <c r="Q3372" s="26">
        <v>122</v>
      </c>
      <c r="R3372" s="19">
        <v>3.1160502391921113E-2</v>
      </c>
      <c r="S3372" s="26">
        <v>16</v>
      </c>
      <c r="T3372" s="8">
        <v>10000</v>
      </c>
      <c r="U3372" s="4">
        <v>142</v>
      </c>
      <c r="V3372" s="10">
        <v>2510.34</v>
      </c>
      <c r="W3372" s="14" t="s">
        <v>5282</v>
      </c>
      <c r="X3372" s="18"/>
      <c r="Y3372" s="9"/>
      <c r="Z3372" s="19"/>
      <c r="AA3372" s="19"/>
      <c r="AB3372" s="30">
        <f t="shared" si="866"/>
        <v>1498000</v>
      </c>
      <c r="AC3372" s="30">
        <f t="shared" si="876"/>
        <v>6.6755674232309749E-3</v>
      </c>
      <c r="AD3372" s="31">
        <f t="shared" si="877"/>
        <v>0.8144192256341789</v>
      </c>
      <c r="AE3372" s="31">
        <f t="shared" si="865"/>
        <v>0.94793057409879844</v>
      </c>
      <c r="AG3372" s="30">
        <f t="shared" si="867"/>
        <v>6126000</v>
      </c>
      <c r="AH3372" s="30">
        <f t="shared" si="873"/>
        <v>1.632386549134835E-3</v>
      </c>
      <c r="AI3372" s="31">
        <f t="shared" si="874"/>
        <v>0.19915115899444988</v>
      </c>
      <c r="AJ3372" s="31">
        <f t="shared" si="875"/>
        <v>0.23179888997714657</v>
      </c>
      <c r="AK3372" s="30" t="str">
        <f>IF(W3372="si",($S3372*'COSTOS DE CREDITOS'!$C$27)/DATA!$G3372,"")</f>
        <v/>
      </c>
      <c r="AL3372" s="90" t="str">
        <f>IF(W3372="si",'COSTOS DE CREDITOS'!$C$35,"")</f>
        <v/>
      </c>
      <c r="AM3372" s="30" t="str">
        <f t="shared" si="868"/>
        <v/>
      </c>
      <c r="AN3372" s="30" t="str">
        <f t="shared" si="869"/>
        <v/>
      </c>
      <c r="AO3372" s="30">
        <f t="shared" si="870"/>
        <v>0</v>
      </c>
      <c r="AP3372" s="30">
        <f t="shared" si="871"/>
        <v>0</v>
      </c>
      <c r="AQ3372" s="19" t="str">
        <f t="shared" si="872"/>
        <v/>
      </c>
    </row>
    <row r="3373" spans="1:43" x14ac:dyDescent="0.2">
      <c r="A3373" s="23" t="s">
        <v>5665</v>
      </c>
      <c r="B3373" s="6" t="s">
        <v>5678</v>
      </c>
      <c r="C3373" s="6" t="s">
        <v>5670</v>
      </c>
      <c r="D3373" s="4">
        <v>179296</v>
      </c>
      <c r="E3373" s="4">
        <v>179382</v>
      </c>
      <c r="F3373" s="5" t="s">
        <v>4194</v>
      </c>
      <c r="G3373" s="2">
        <v>5</v>
      </c>
      <c r="H3373" s="4">
        <v>179392</v>
      </c>
      <c r="I3373" s="5" t="s">
        <v>4199</v>
      </c>
      <c r="J3373" s="15">
        <v>45351</v>
      </c>
      <c r="K3373" s="24">
        <v>1350942786</v>
      </c>
      <c r="L3373" s="15">
        <v>45352</v>
      </c>
      <c r="M3373" s="15">
        <v>45382</v>
      </c>
      <c r="N3373" s="26">
        <v>1</v>
      </c>
      <c r="O3373" s="26" t="e">
        <f>VLOOKUP(D3373,quash!A$2:$I$7791,9,FALSE)</f>
        <v>#N/A</v>
      </c>
      <c r="P3373" s="7">
        <v>8000</v>
      </c>
      <c r="Q3373" s="26">
        <v>139</v>
      </c>
      <c r="R3373" s="19">
        <v>3.9770556926914676E-2</v>
      </c>
      <c r="S3373" s="26">
        <v>16</v>
      </c>
      <c r="T3373" s="8">
        <v>5000</v>
      </c>
      <c r="U3373" s="4">
        <v>147</v>
      </c>
      <c r="V3373" s="10">
        <v>1303.3399999999999</v>
      </c>
      <c r="W3373" s="14" t="s">
        <v>5282</v>
      </c>
      <c r="X3373" s="18"/>
      <c r="Y3373" s="9"/>
      <c r="Z3373" s="19"/>
      <c r="AA3373" s="19"/>
      <c r="AB3373" s="30">
        <f t="shared" si="866"/>
        <v>1498000</v>
      </c>
      <c r="AC3373" s="30">
        <f t="shared" si="876"/>
        <v>3.3377837116154874E-3</v>
      </c>
      <c r="AD3373" s="31">
        <f t="shared" si="877"/>
        <v>0.46395193591455275</v>
      </c>
      <c r="AE3373" s="31">
        <f t="shared" si="865"/>
        <v>0.49065420560747663</v>
      </c>
      <c r="AG3373" s="30">
        <f t="shared" si="867"/>
        <v>6126000</v>
      </c>
      <c r="AH3373" s="30">
        <f t="shared" si="873"/>
        <v>8.1619327456741752E-4</v>
      </c>
      <c r="AI3373" s="31">
        <f t="shared" si="874"/>
        <v>0.11345086516487103</v>
      </c>
      <c r="AJ3373" s="31">
        <f t="shared" si="875"/>
        <v>0.11998041136141037</v>
      </c>
      <c r="AK3373" s="30" t="str">
        <f>IF(W3373="si",($S3373*'COSTOS DE CREDITOS'!$C$27)/DATA!$G3373,"")</f>
        <v/>
      </c>
      <c r="AL3373" s="90" t="str">
        <f>IF(W3373="si",'COSTOS DE CREDITOS'!$C$35,"")</f>
        <v/>
      </c>
      <c r="AM3373" s="30" t="str">
        <f t="shared" si="868"/>
        <v/>
      </c>
      <c r="AN3373" s="30" t="str">
        <f t="shared" si="869"/>
        <v/>
      </c>
      <c r="AO3373" s="30">
        <f t="shared" si="870"/>
        <v>0</v>
      </c>
      <c r="AP3373" s="30">
        <f t="shared" si="871"/>
        <v>0</v>
      </c>
      <c r="AQ3373" s="19" t="str">
        <f t="shared" si="872"/>
        <v/>
      </c>
    </row>
    <row r="3374" spans="1:43" x14ac:dyDescent="0.2">
      <c r="A3374" s="23" t="s">
        <v>5665</v>
      </c>
      <c r="B3374" s="6" t="s">
        <v>5675</v>
      </c>
      <c r="C3374" s="6" t="s">
        <v>5667</v>
      </c>
      <c r="D3374" s="4">
        <v>179169</v>
      </c>
      <c r="E3374" s="4">
        <v>179386</v>
      </c>
      <c r="F3374" s="5" t="s">
        <v>4200</v>
      </c>
      <c r="G3374" s="2">
        <v>5</v>
      </c>
      <c r="H3374" s="4">
        <v>179387</v>
      </c>
      <c r="I3374" s="5" t="s">
        <v>4201</v>
      </c>
      <c r="J3374" s="15">
        <v>45350</v>
      </c>
      <c r="K3374" s="24">
        <v>1350454555</v>
      </c>
      <c r="L3374" s="15">
        <v>45352</v>
      </c>
      <c r="M3374" s="15">
        <v>45382</v>
      </c>
      <c r="N3374" s="26">
        <v>1</v>
      </c>
      <c r="O3374" s="26">
        <f>VLOOKUP(D3374,quash!A$2:$I$7791,9,FALSE)</f>
        <v>3</v>
      </c>
      <c r="P3374" s="7">
        <v>5000</v>
      </c>
      <c r="Q3374" s="26">
        <v>147</v>
      </c>
      <c r="R3374" s="19">
        <v>0.11226939921536</v>
      </c>
      <c r="S3374" s="26">
        <v>16</v>
      </c>
      <c r="T3374" s="8">
        <v>5000</v>
      </c>
      <c r="U3374" s="4">
        <v>147</v>
      </c>
      <c r="V3374" s="10">
        <v>1303.3399999999999</v>
      </c>
      <c r="W3374" s="14" t="s">
        <v>5282</v>
      </c>
      <c r="X3374" s="18"/>
      <c r="Y3374" s="9"/>
      <c r="Z3374" s="19"/>
      <c r="AA3374" s="19"/>
      <c r="AB3374" s="30">
        <f t="shared" si="866"/>
        <v>219000</v>
      </c>
      <c r="AC3374" s="30">
        <f t="shared" si="876"/>
        <v>2.2831050228310501E-2</v>
      </c>
      <c r="AD3374" s="31">
        <f t="shared" si="877"/>
        <v>3.3561643835616435</v>
      </c>
      <c r="AE3374" s="31">
        <f t="shared" si="865"/>
        <v>3.3561643835616435</v>
      </c>
      <c r="AG3374" s="30">
        <f t="shared" si="867"/>
        <v>778000</v>
      </c>
      <c r="AH3374" s="30">
        <f t="shared" si="873"/>
        <v>6.4267352185089976E-3</v>
      </c>
      <c r="AI3374" s="31">
        <f t="shared" si="874"/>
        <v>0.94473007712082269</v>
      </c>
      <c r="AJ3374" s="31">
        <f t="shared" si="875"/>
        <v>0.94473007712082269</v>
      </c>
      <c r="AK3374" s="30" t="str">
        <f>IF(W3374="si",($S3374*'COSTOS DE CREDITOS'!$C$27)/DATA!$G3374,"")</f>
        <v/>
      </c>
      <c r="AL3374" s="90" t="str">
        <f>IF(W3374="si",'COSTOS DE CREDITOS'!$C$35,"")</f>
        <v/>
      </c>
      <c r="AM3374" s="30" t="str">
        <f t="shared" si="868"/>
        <v/>
      </c>
      <c r="AN3374" s="30" t="str">
        <f t="shared" si="869"/>
        <v/>
      </c>
      <c r="AO3374" s="30">
        <f t="shared" si="870"/>
        <v>0</v>
      </c>
      <c r="AP3374" s="30">
        <f t="shared" si="871"/>
        <v>0</v>
      </c>
      <c r="AQ3374" s="19" t="str">
        <f t="shared" si="872"/>
        <v/>
      </c>
    </row>
    <row r="3375" spans="1:43" x14ac:dyDescent="0.2">
      <c r="A3375" s="23" t="s">
        <v>5665</v>
      </c>
      <c r="B3375" s="6" t="s">
        <v>5675</v>
      </c>
      <c r="C3375" s="6" t="s">
        <v>5667</v>
      </c>
      <c r="D3375" s="4">
        <v>179162</v>
      </c>
      <c r="E3375" s="4">
        <v>179386</v>
      </c>
      <c r="F3375" s="5" t="s">
        <v>4200</v>
      </c>
      <c r="G3375" s="2">
        <v>5</v>
      </c>
      <c r="H3375" s="4">
        <v>179389</v>
      </c>
      <c r="I3375" s="5" t="s">
        <v>4202</v>
      </c>
      <c r="J3375" s="15">
        <v>45350</v>
      </c>
      <c r="K3375" s="24">
        <v>1350451715</v>
      </c>
      <c r="L3375" s="15">
        <v>45352</v>
      </c>
      <c r="M3375" s="15">
        <v>45382</v>
      </c>
      <c r="N3375" s="26">
        <v>1</v>
      </c>
      <c r="O3375" s="26">
        <f>VLOOKUP(D3375,quash!A$2:$I$7791,9,FALSE)</f>
        <v>4</v>
      </c>
      <c r="P3375" s="7">
        <v>9000</v>
      </c>
      <c r="Q3375" s="26">
        <v>146</v>
      </c>
      <c r="R3375" s="19">
        <v>0.11226939921536</v>
      </c>
      <c r="S3375" s="26">
        <v>16</v>
      </c>
      <c r="T3375" s="8">
        <v>5000</v>
      </c>
      <c r="U3375" s="4">
        <v>147</v>
      </c>
      <c r="V3375" s="10">
        <v>1303.3399999999999</v>
      </c>
      <c r="W3375" s="14" t="s">
        <v>5282</v>
      </c>
      <c r="X3375" s="18"/>
      <c r="Y3375" s="9"/>
      <c r="Z3375" s="19"/>
      <c r="AA3375" s="19"/>
      <c r="AB3375" s="30">
        <f t="shared" si="866"/>
        <v>252000</v>
      </c>
      <c r="AC3375" s="30">
        <f t="shared" si="876"/>
        <v>1.984126984126984E-2</v>
      </c>
      <c r="AD3375" s="31">
        <f t="shared" si="877"/>
        <v>2.8968253968253967</v>
      </c>
      <c r="AE3375" s="31">
        <f t="shared" si="865"/>
        <v>2.9166666666666665</v>
      </c>
      <c r="AG3375" s="30">
        <f t="shared" si="867"/>
        <v>927000</v>
      </c>
      <c r="AH3375" s="30">
        <f t="shared" si="873"/>
        <v>5.3937432578209281E-3</v>
      </c>
      <c r="AI3375" s="31">
        <f t="shared" si="874"/>
        <v>0.78748651564185546</v>
      </c>
      <c r="AJ3375" s="31">
        <f t="shared" si="875"/>
        <v>0.79288025889967639</v>
      </c>
      <c r="AK3375" s="30" t="str">
        <f>IF(W3375="si",($S3375*'COSTOS DE CREDITOS'!$C$27)/DATA!$G3375,"")</f>
        <v/>
      </c>
      <c r="AL3375" s="90" t="str">
        <f>IF(W3375="si",'COSTOS DE CREDITOS'!$C$35,"")</f>
        <v/>
      </c>
      <c r="AM3375" s="30" t="str">
        <f t="shared" si="868"/>
        <v/>
      </c>
      <c r="AN3375" s="30" t="str">
        <f t="shared" si="869"/>
        <v/>
      </c>
      <c r="AO3375" s="30">
        <f t="shared" si="870"/>
        <v>0</v>
      </c>
      <c r="AP3375" s="30">
        <f t="shared" si="871"/>
        <v>0</v>
      </c>
      <c r="AQ3375" s="19" t="str">
        <f t="shared" si="872"/>
        <v/>
      </c>
    </row>
    <row r="3376" spans="1:43" x14ac:dyDescent="0.2">
      <c r="A3376" s="23" t="s">
        <v>5665</v>
      </c>
      <c r="B3376" s="6" t="s">
        <v>5675</v>
      </c>
      <c r="C3376" s="6" t="s">
        <v>5667</v>
      </c>
      <c r="D3376" s="4">
        <v>179266</v>
      </c>
      <c r="E3376" s="4">
        <v>179386</v>
      </c>
      <c r="F3376" s="5" t="s">
        <v>4200</v>
      </c>
      <c r="G3376" s="2">
        <v>5</v>
      </c>
      <c r="H3376" s="4">
        <v>179393</v>
      </c>
      <c r="I3376" s="5" t="s">
        <v>4203</v>
      </c>
      <c r="J3376" s="15">
        <v>45351</v>
      </c>
      <c r="K3376" s="24">
        <v>1350862433</v>
      </c>
      <c r="L3376" s="15">
        <v>45352</v>
      </c>
      <c r="M3376" s="15">
        <v>45382</v>
      </c>
      <c r="N3376" s="26">
        <v>1</v>
      </c>
      <c r="O3376" s="26">
        <f>VLOOKUP(D3376,quash!A$2:$I$7791,9,FALSE)</f>
        <v>1</v>
      </c>
      <c r="P3376" s="7">
        <v>10000</v>
      </c>
      <c r="Q3376" s="26">
        <v>132</v>
      </c>
      <c r="R3376" s="19">
        <v>5.8283715876113903E-2</v>
      </c>
      <c r="S3376" s="26">
        <v>16</v>
      </c>
      <c r="T3376" s="8">
        <v>5000</v>
      </c>
      <c r="U3376" s="4">
        <v>147</v>
      </c>
      <c r="V3376" s="10">
        <v>1303.3399999999999</v>
      </c>
      <c r="W3376" s="14" t="s">
        <v>5282</v>
      </c>
      <c r="X3376" s="18"/>
      <c r="Y3376" s="9"/>
      <c r="Z3376" s="19"/>
      <c r="AA3376" s="19"/>
      <c r="AB3376" s="30">
        <f t="shared" si="866"/>
        <v>797000</v>
      </c>
      <c r="AC3376" s="30">
        <f t="shared" si="876"/>
        <v>6.2735257214554582E-3</v>
      </c>
      <c r="AD3376" s="31">
        <f t="shared" si="877"/>
        <v>0.82810539523212046</v>
      </c>
      <c r="AE3376" s="31">
        <f t="shared" si="865"/>
        <v>0.92220828105395236</v>
      </c>
      <c r="AG3376" s="30">
        <f t="shared" si="867"/>
        <v>2427000</v>
      </c>
      <c r="AH3376" s="30">
        <f t="shared" si="873"/>
        <v>2.0601565718994645E-3</v>
      </c>
      <c r="AI3376" s="31">
        <f t="shared" si="874"/>
        <v>0.27194066749072932</v>
      </c>
      <c r="AJ3376" s="31">
        <f t="shared" si="875"/>
        <v>0.30284301606922126</v>
      </c>
      <c r="AK3376" s="30" t="str">
        <f>IF(W3376="si",($S3376*'COSTOS DE CREDITOS'!$C$27)/DATA!$G3376,"")</f>
        <v/>
      </c>
      <c r="AL3376" s="90" t="str">
        <f>IF(W3376="si",'COSTOS DE CREDITOS'!$C$35,"")</f>
        <v/>
      </c>
      <c r="AM3376" s="30" t="str">
        <f t="shared" si="868"/>
        <v/>
      </c>
      <c r="AN3376" s="30" t="str">
        <f t="shared" si="869"/>
        <v/>
      </c>
      <c r="AO3376" s="30">
        <f t="shared" si="870"/>
        <v>0</v>
      </c>
      <c r="AP3376" s="30">
        <f t="shared" si="871"/>
        <v>0</v>
      </c>
      <c r="AQ3376" s="19" t="str">
        <f t="shared" si="872"/>
        <v/>
      </c>
    </row>
    <row r="3377" spans="1:43" x14ac:dyDescent="0.2">
      <c r="A3377" s="23" t="s">
        <v>5665</v>
      </c>
      <c r="B3377" s="6" t="s">
        <v>5675</v>
      </c>
      <c r="C3377" s="6" t="s">
        <v>5667</v>
      </c>
      <c r="D3377" s="4">
        <v>178929</v>
      </c>
      <c r="E3377" s="4">
        <v>179386</v>
      </c>
      <c r="F3377" s="5" t="s">
        <v>4200</v>
      </c>
      <c r="G3377" s="2">
        <v>5</v>
      </c>
      <c r="H3377" s="4">
        <v>179404</v>
      </c>
      <c r="I3377" s="5" t="s">
        <v>4204</v>
      </c>
      <c r="J3377" s="15">
        <v>45349</v>
      </c>
      <c r="K3377" s="24">
        <v>1349576323</v>
      </c>
      <c r="L3377" s="15">
        <v>45352</v>
      </c>
      <c r="M3377" s="15">
        <v>45382</v>
      </c>
      <c r="N3377" s="26">
        <v>1</v>
      </c>
      <c r="O3377" s="26">
        <f>VLOOKUP(D3377,quash!A$2:$I$7791,9,FALSE)</f>
        <v>1</v>
      </c>
      <c r="P3377" s="7">
        <v>10000</v>
      </c>
      <c r="Q3377" s="26">
        <v>147</v>
      </c>
      <c r="R3377" s="19">
        <v>7.9000519063170294E-2</v>
      </c>
      <c r="S3377" s="26">
        <v>16</v>
      </c>
      <c r="T3377" s="8">
        <v>5000</v>
      </c>
      <c r="U3377" s="4">
        <v>147</v>
      </c>
      <c r="V3377" s="10">
        <v>1303.3399999999999</v>
      </c>
      <c r="W3377" s="14" t="s">
        <v>5282</v>
      </c>
      <c r="X3377" s="18"/>
      <c r="Y3377" s="9"/>
      <c r="Z3377" s="19"/>
      <c r="AA3377" s="19"/>
      <c r="AB3377" s="30">
        <f t="shared" si="866"/>
        <v>797000</v>
      </c>
      <c r="AC3377" s="30">
        <f t="shared" si="876"/>
        <v>6.2735257214554582E-3</v>
      </c>
      <c r="AD3377" s="31">
        <f t="shared" si="877"/>
        <v>0.92220828105395236</v>
      </c>
      <c r="AE3377" s="31">
        <f t="shared" si="865"/>
        <v>0.92220828105395236</v>
      </c>
      <c r="AG3377" s="30">
        <f t="shared" si="867"/>
        <v>2427000</v>
      </c>
      <c r="AH3377" s="30">
        <f t="shared" si="873"/>
        <v>2.0601565718994645E-3</v>
      </c>
      <c r="AI3377" s="31">
        <f t="shared" si="874"/>
        <v>0.30284301606922126</v>
      </c>
      <c r="AJ3377" s="31">
        <f t="shared" si="875"/>
        <v>0.30284301606922126</v>
      </c>
      <c r="AK3377" s="30" t="str">
        <f>IF(W3377="si",($S3377*'COSTOS DE CREDITOS'!$C$27)/DATA!$G3377,"")</f>
        <v/>
      </c>
      <c r="AL3377" s="90" t="str">
        <f>IF(W3377="si",'COSTOS DE CREDITOS'!$C$35,"")</f>
        <v/>
      </c>
      <c r="AM3377" s="30" t="str">
        <f t="shared" si="868"/>
        <v/>
      </c>
      <c r="AN3377" s="30" t="str">
        <f t="shared" si="869"/>
        <v/>
      </c>
      <c r="AO3377" s="30">
        <f t="shared" si="870"/>
        <v>0</v>
      </c>
      <c r="AP3377" s="30">
        <f t="shared" si="871"/>
        <v>0</v>
      </c>
      <c r="AQ3377" s="19" t="str">
        <f t="shared" si="872"/>
        <v/>
      </c>
    </row>
    <row r="3378" spans="1:43" x14ac:dyDescent="0.2">
      <c r="A3378" s="23" t="s">
        <v>5665</v>
      </c>
      <c r="B3378" s="6" t="s">
        <v>5675</v>
      </c>
      <c r="C3378" s="6" t="s">
        <v>5667</v>
      </c>
      <c r="D3378" s="4">
        <v>179318</v>
      </c>
      <c r="E3378" s="4">
        <v>179386</v>
      </c>
      <c r="F3378" s="5" t="s">
        <v>4200</v>
      </c>
      <c r="G3378" s="2">
        <v>5</v>
      </c>
      <c r="H3378" s="4">
        <v>179405</v>
      </c>
      <c r="I3378" s="5" t="s">
        <v>4205</v>
      </c>
      <c r="J3378" s="15">
        <v>45351</v>
      </c>
      <c r="K3378" s="24">
        <v>1351067542</v>
      </c>
      <c r="L3378" s="15">
        <v>45352</v>
      </c>
      <c r="M3378" s="15">
        <v>45382</v>
      </c>
      <c r="N3378" s="26">
        <v>1</v>
      </c>
      <c r="O3378" s="26" t="e">
        <f>VLOOKUP(D3378,quash!A$2:$I$7791,9,FALSE)</f>
        <v>#N/A</v>
      </c>
      <c r="P3378" s="7">
        <v>7000</v>
      </c>
      <c r="Q3378" s="26">
        <v>111</v>
      </c>
      <c r="R3378" s="19">
        <v>3.3220596517330447E-2</v>
      </c>
      <c r="S3378" s="26">
        <v>16</v>
      </c>
      <c r="T3378" s="8">
        <v>5000</v>
      </c>
      <c r="U3378" s="4">
        <v>147</v>
      </c>
      <c r="V3378" s="10">
        <v>1303.3399999999999</v>
      </c>
      <c r="W3378" s="14" t="s">
        <v>5282</v>
      </c>
      <c r="X3378" s="18"/>
      <c r="Y3378" s="9"/>
      <c r="Z3378" s="19"/>
      <c r="AA3378" s="19"/>
      <c r="AB3378" s="30">
        <f t="shared" si="866"/>
        <v>1498000</v>
      </c>
      <c r="AC3378" s="30">
        <f t="shared" si="876"/>
        <v>3.3377837116154874E-3</v>
      </c>
      <c r="AD3378" s="31">
        <f t="shared" si="877"/>
        <v>0.37049399198931909</v>
      </c>
      <c r="AE3378" s="31">
        <f t="shared" si="865"/>
        <v>0.49065420560747663</v>
      </c>
      <c r="AG3378" s="30">
        <f t="shared" si="867"/>
        <v>6126000</v>
      </c>
      <c r="AH3378" s="30">
        <f t="shared" si="873"/>
        <v>8.1619327456741752E-4</v>
      </c>
      <c r="AI3378" s="31">
        <f t="shared" si="874"/>
        <v>9.059745347698335E-2</v>
      </c>
      <c r="AJ3378" s="31">
        <f t="shared" si="875"/>
        <v>0.11998041136141037</v>
      </c>
      <c r="AK3378" s="30" t="str">
        <f>IF(W3378="si",($S3378*'COSTOS DE CREDITOS'!$C$27)/DATA!$G3378,"")</f>
        <v/>
      </c>
      <c r="AL3378" s="90" t="str">
        <f>IF(W3378="si",'COSTOS DE CREDITOS'!$C$35,"")</f>
        <v/>
      </c>
      <c r="AM3378" s="30" t="str">
        <f t="shared" si="868"/>
        <v/>
      </c>
      <c r="AN3378" s="30" t="str">
        <f t="shared" si="869"/>
        <v/>
      </c>
      <c r="AO3378" s="30">
        <f t="shared" si="870"/>
        <v>0</v>
      </c>
      <c r="AP3378" s="30">
        <f t="shared" si="871"/>
        <v>0</v>
      </c>
      <c r="AQ3378" s="19" t="str">
        <f t="shared" si="872"/>
        <v/>
      </c>
    </row>
    <row r="3379" spans="1:43" x14ac:dyDescent="0.2">
      <c r="A3379" s="23" t="s">
        <v>5665</v>
      </c>
      <c r="B3379" s="6" t="s">
        <v>5674</v>
      </c>
      <c r="C3379" s="6" t="s">
        <v>5670</v>
      </c>
      <c r="D3379" s="4">
        <v>179005</v>
      </c>
      <c r="E3379" s="4">
        <v>179395</v>
      </c>
      <c r="F3379" s="5" t="s">
        <v>4206</v>
      </c>
      <c r="G3379" s="2">
        <v>5</v>
      </c>
      <c r="H3379" s="4">
        <v>179396</v>
      </c>
      <c r="I3379" s="5" t="s">
        <v>4207</v>
      </c>
      <c r="J3379" s="15">
        <v>45350</v>
      </c>
      <c r="K3379" s="24">
        <v>1350100668</v>
      </c>
      <c r="L3379" s="15">
        <v>45352</v>
      </c>
      <c r="M3379" s="15">
        <v>45382</v>
      </c>
      <c r="N3379" s="26">
        <v>1</v>
      </c>
      <c r="O3379" s="26">
        <f>VLOOKUP(D3379,quash!A$2:$I$7791,9,FALSE)</f>
        <v>2</v>
      </c>
      <c r="P3379" s="7">
        <v>10000</v>
      </c>
      <c r="Q3379" s="26">
        <v>115</v>
      </c>
      <c r="R3379" s="19">
        <v>3.97705569269148E-2</v>
      </c>
      <c r="S3379" s="26">
        <v>16</v>
      </c>
      <c r="T3379" s="8">
        <v>6000</v>
      </c>
      <c r="U3379" s="4">
        <v>132</v>
      </c>
      <c r="V3379" s="10">
        <v>1393.18</v>
      </c>
      <c r="W3379" s="14" t="s">
        <v>5282</v>
      </c>
      <c r="X3379" s="18"/>
      <c r="Y3379" s="9"/>
      <c r="Z3379" s="19"/>
      <c r="AA3379" s="19"/>
      <c r="AB3379" s="30">
        <f t="shared" si="866"/>
        <v>521000</v>
      </c>
      <c r="AC3379" s="30">
        <f t="shared" si="876"/>
        <v>1.1516314779270634E-2</v>
      </c>
      <c r="AD3379" s="31">
        <f t="shared" si="877"/>
        <v>1.324376199616123</v>
      </c>
      <c r="AE3379" s="31">
        <f t="shared" si="865"/>
        <v>1.5201535508637236</v>
      </c>
      <c r="AG3379" s="30">
        <f t="shared" si="867"/>
        <v>1695000</v>
      </c>
      <c r="AH3379" s="30">
        <f t="shared" si="873"/>
        <v>3.5398230088495575E-3</v>
      </c>
      <c r="AI3379" s="31">
        <f t="shared" si="874"/>
        <v>0.40707964601769908</v>
      </c>
      <c r="AJ3379" s="31">
        <f t="shared" si="875"/>
        <v>0.46725663716814159</v>
      </c>
      <c r="AK3379" s="30" t="str">
        <f>IF(W3379="si",($S3379*'COSTOS DE CREDITOS'!$C$27)/DATA!$G3379,"")</f>
        <v/>
      </c>
      <c r="AL3379" s="90" t="str">
        <f>IF(W3379="si",'COSTOS DE CREDITOS'!$C$35,"")</f>
        <v/>
      </c>
      <c r="AM3379" s="30" t="str">
        <f t="shared" si="868"/>
        <v/>
      </c>
      <c r="AN3379" s="30" t="str">
        <f t="shared" si="869"/>
        <v/>
      </c>
      <c r="AO3379" s="30">
        <f t="shared" si="870"/>
        <v>0</v>
      </c>
      <c r="AP3379" s="30">
        <f t="shared" si="871"/>
        <v>0</v>
      </c>
      <c r="AQ3379" s="19" t="str">
        <f t="shared" si="872"/>
        <v/>
      </c>
    </row>
    <row r="3380" spans="1:43" x14ac:dyDescent="0.2">
      <c r="A3380" s="23" t="s">
        <v>5665</v>
      </c>
      <c r="B3380" s="6" t="s">
        <v>5674</v>
      </c>
      <c r="C3380" s="6" t="s">
        <v>5670</v>
      </c>
      <c r="D3380" s="4">
        <v>179010</v>
      </c>
      <c r="E3380" s="4">
        <v>179395</v>
      </c>
      <c r="F3380" s="5" t="s">
        <v>4206</v>
      </c>
      <c r="G3380" s="2">
        <v>5</v>
      </c>
      <c r="H3380" s="4">
        <v>179397</v>
      </c>
      <c r="I3380" s="5" t="s">
        <v>4208</v>
      </c>
      <c r="J3380" s="15">
        <v>45350</v>
      </c>
      <c r="K3380" s="24">
        <v>1350073799</v>
      </c>
      <c r="L3380" s="15">
        <v>45352</v>
      </c>
      <c r="M3380" s="15">
        <v>45382</v>
      </c>
      <c r="N3380" s="26">
        <v>1</v>
      </c>
      <c r="O3380" s="26">
        <f>VLOOKUP(D3380,quash!A$2:$I$7791,9,FALSE)</f>
        <v>3</v>
      </c>
      <c r="P3380" s="7">
        <v>10000</v>
      </c>
      <c r="Q3380" s="26">
        <v>115</v>
      </c>
      <c r="R3380" s="19">
        <v>3.97705569269148E-2</v>
      </c>
      <c r="S3380" s="26">
        <v>16</v>
      </c>
      <c r="T3380" s="8">
        <v>7000</v>
      </c>
      <c r="U3380" s="4">
        <v>147</v>
      </c>
      <c r="V3380" s="10">
        <v>1827.61</v>
      </c>
      <c r="W3380" s="14" t="s">
        <v>5282</v>
      </c>
      <c r="X3380" s="18"/>
      <c r="Y3380" s="9"/>
      <c r="Z3380" s="19"/>
      <c r="AA3380" s="19"/>
      <c r="AB3380" s="30">
        <f t="shared" si="866"/>
        <v>219000</v>
      </c>
      <c r="AC3380" s="30">
        <f t="shared" si="876"/>
        <v>3.1963470319634701E-2</v>
      </c>
      <c r="AD3380" s="31">
        <f t="shared" si="877"/>
        <v>3.6757990867579906</v>
      </c>
      <c r="AE3380" s="31">
        <f t="shared" si="865"/>
        <v>4.6986301369863011</v>
      </c>
      <c r="AG3380" s="30">
        <f t="shared" si="867"/>
        <v>778000</v>
      </c>
      <c r="AH3380" s="30">
        <f t="shared" si="873"/>
        <v>8.9974293059125968E-3</v>
      </c>
      <c r="AI3380" s="31">
        <f t="shared" si="874"/>
        <v>1.0347043701799485</v>
      </c>
      <c r="AJ3380" s="31">
        <f t="shared" si="875"/>
        <v>1.3226221079691518</v>
      </c>
      <c r="AK3380" s="30" t="str">
        <f>IF(W3380="si",($S3380*'COSTOS DE CREDITOS'!$C$27)/DATA!$G3380,"")</f>
        <v/>
      </c>
      <c r="AL3380" s="90" t="str">
        <f>IF(W3380="si",'COSTOS DE CREDITOS'!$C$35,"")</f>
        <v/>
      </c>
      <c r="AM3380" s="30" t="str">
        <f t="shared" si="868"/>
        <v/>
      </c>
      <c r="AN3380" s="30" t="str">
        <f t="shared" si="869"/>
        <v/>
      </c>
      <c r="AO3380" s="30">
        <f t="shared" si="870"/>
        <v>0</v>
      </c>
      <c r="AP3380" s="30">
        <f t="shared" si="871"/>
        <v>0</v>
      </c>
      <c r="AQ3380" s="19" t="str">
        <f t="shared" si="872"/>
        <v/>
      </c>
    </row>
    <row r="3381" spans="1:43" x14ac:dyDescent="0.2">
      <c r="A3381" s="23" t="s">
        <v>5665</v>
      </c>
      <c r="B3381" s="6" t="s">
        <v>5674</v>
      </c>
      <c r="C3381" s="6" t="s">
        <v>5670</v>
      </c>
      <c r="D3381" s="4">
        <v>178106</v>
      </c>
      <c r="E3381" s="4">
        <v>179395</v>
      </c>
      <c r="F3381" s="5" t="s">
        <v>4206</v>
      </c>
      <c r="G3381" s="2">
        <v>5</v>
      </c>
      <c r="H3381" s="4">
        <v>179398</v>
      </c>
      <c r="I3381" s="5" t="s">
        <v>4209</v>
      </c>
      <c r="J3381" s="15">
        <v>45342</v>
      </c>
      <c r="K3381" s="24">
        <v>1343523454</v>
      </c>
      <c r="L3381" s="15">
        <v>45352</v>
      </c>
      <c r="M3381" s="15">
        <v>45382</v>
      </c>
      <c r="N3381" s="26">
        <v>1</v>
      </c>
      <c r="O3381" s="26">
        <f>VLOOKUP(D3381,quash!A$2:$I$7791,9,FALSE)</f>
        <v>4</v>
      </c>
      <c r="P3381" s="7">
        <v>10000</v>
      </c>
      <c r="Q3381" s="26">
        <v>127</v>
      </c>
      <c r="R3381" s="19">
        <v>5.24391097594855E-2</v>
      </c>
      <c r="S3381" s="26">
        <v>16</v>
      </c>
      <c r="T3381" s="8">
        <v>7000</v>
      </c>
      <c r="U3381" s="4">
        <v>147</v>
      </c>
      <c r="V3381" s="10">
        <v>1827.61</v>
      </c>
      <c r="W3381" s="14" t="s">
        <v>5282</v>
      </c>
      <c r="X3381" s="18"/>
      <c r="Y3381" s="9"/>
      <c r="Z3381" s="19"/>
      <c r="AA3381" s="19"/>
      <c r="AB3381" s="30">
        <f t="shared" si="866"/>
        <v>252000</v>
      </c>
      <c r="AC3381" s="30">
        <f t="shared" si="876"/>
        <v>2.7777777777777776E-2</v>
      </c>
      <c r="AD3381" s="31">
        <f t="shared" si="877"/>
        <v>3.5277777777777777</v>
      </c>
      <c r="AE3381" s="31">
        <f t="shared" si="865"/>
        <v>4.083333333333333</v>
      </c>
      <c r="AG3381" s="30">
        <f t="shared" si="867"/>
        <v>927000</v>
      </c>
      <c r="AH3381" s="30">
        <f t="shared" si="873"/>
        <v>7.551240560949299E-3</v>
      </c>
      <c r="AI3381" s="31">
        <f t="shared" si="874"/>
        <v>0.95900755124056103</v>
      </c>
      <c r="AJ3381" s="31">
        <f t="shared" si="875"/>
        <v>1.110032362459547</v>
      </c>
      <c r="AK3381" s="30" t="str">
        <f>IF(W3381="si",($S3381*'COSTOS DE CREDITOS'!$C$27)/DATA!$G3381,"")</f>
        <v/>
      </c>
      <c r="AL3381" s="90" t="str">
        <f>IF(W3381="si",'COSTOS DE CREDITOS'!$C$35,"")</f>
        <v/>
      </c>
      <c r="AM3381" s="30" t="str">
        <f t="shared" si="868"/>
        <v/>
      </c>
      <c r="AN3381" s="30" t="str">
        <f t="shared" si="869"/>
        <v/>
      </c>
      <c r="AO3381" s="30">
        <f t="shared" si="870"/>
        <v>0</v>
      </c>
      <c r="AP3381" s="30">
        <f t="shared" si="871"/>
        <v>0</v>
      </c>
      <c r="AQ3381" s="19" t="str">
        <f t="shared" si="872"/>
        <v/>
      </c>
    </row>
    <row r="3382" spans="1:43" x14ac:dyDescent="0.2">
      <c r="A3382" s="23" t="s">
        <v>5665</v>
      </c>
      <c r="B3382" s="6" t="s">
        <v>5674</v>
      </c>
      <c r="C3382" s="6" t="s">
        <v>5670</v>
      </c>
      <c r="D3382" s="4">
        <v>178955</v>
      </c>
      <c r="E3382" s="4">
        <v>179395</v>
      </c>
      <c r="F3382" s="5" t="s">
        <v>4206</v>
      </c>
      <c r="G3382" s="2">
        <v>5</v>
      </c>
      <c r="H3382" s="4">
        <v>179399</v>
      </c>
      <c r="I3382" s="5" t="s">
        <v>4210</v>
      </c>
      <c r="J3382" s="15">
        <v>45350</v>
      </c>
      <c r="K3382" s="24">
        <v>1350062412</v>
      </c>
      <c r="L3382" s="15">
        <v>45352</v>
      </c>
      <c r="M3382" s="15">
        <v>45382</v>
      </c>
      <c r="N3382" s="26">
        <v>1</v>
      </c>
      <c r="O3382" s="26">
        <f>VLOOKUP(D3382,quash!A$2:$I$7791,9,FALSE)</f>
        <v>1</v>
      </c>
      <c r="P3382" s="7">
        <v>10000</v>
      </c>
      <c r="Q3382" s="26">
        <v>127</v>
      </c>
      <c r="R3382" s="19">
        <v>5.24391097594855E-2</v>
      </c>
      <c r="S3382" s="26">
        <v>16</v>
      </c>
      <c r="T3382" s="8">
        <v>7000</v>
      </c>
      <c r="U3382" s="4">
        <v>147</v>
      </c>
      <c r="V3382" s="10">
        <v>1827.61</v>
      </c>
      <c r="W3382" s="14" t="s">
        <v>5282</v>
      </c>
      <c r="X3382" s="18"/>
      <c r="Y3382" s="9"/>
      <c r="Z3382" s="19"/>
      <c r="AA3382" s="19"/>
      <c r="AB3382" s="30">
        <f t="shared" si="866"/>
        <v>797000</v>
      </c>
      <c r="AC3382" s="30">
        <f t="shared" si="876"/>
        <v>8.7829360100376407E-3</v>
      </c>
      <c r="AD3382" s="31">
        <f t="shared" si="877"/>
        <v>1.1154328732747805</v>
      </c>
      <c r="AE3382" s="31">
        <f t="shared" si="865"/>
        <v>1.2910915934755332</v>
      </c>
      <c r="AG3382" s="30">
        <f t="shared" si="867"/>
        <v>2427000</v>
      </c>
      <c r="AH3382" s="30">
        <f t="shared" si="873"/>
        <v>2.88421920065925E-3</v>
      </c>
      <c r="AI3382" s="31">
        <f t="shared" si="874"/>
        <v>0.36629583848372477</v>
      </c>
      <c r="AJ3382" s="31">
        <f t="shared" si="875"/>
        <v>0.42398022249690975</v>
      </c>
      <c r="AK3382" s="30" t="str">
        <f>IF(W3382="si",($S3382*'COSTOS DE CREDITOS'!$C$27)/DATA!$G3382,"")</f>
        <v/>
      </c>
      <c r="AL3382" s="90" t="str">
        <f>IF(W3382="si",'COSTOS DE CREDITOS'!$C$35,"")</f>
        <v/>
      </c>
      <c r="AM3382" s="30" t="str">
        <f t="shared" si="868"/>
        <v/>
      </c>
      <c r="AN3382" s="30" t="str">
        <f t="shared" si="869"/>
        <v/>
      </c>
      <c r="AO3382" s="30">
        <f t="shared" si="870"/>
        <v>0</v>
      </c>
      <c r="AP3382" s="30">
        <f t="shared" si="871"/>
        <v>0</v>
      </c>
      <c r="AQ3382" s="19" t="str">
        <f t="shared" si="872"/>
        <v/>
      </c>
    </row>
    <row r="3383" spans="1:43" x14ac:dyDescent="0.2">
      <c r="A3383" s="23" t="s">
        <v>5665</v>
      </c>
      <c r="B3383" s="6" t="s">
        <v>5674</v>
      </c>
      <c r="C3383" s="6" t="s">
        <v>5670</v>
      </c>
      <c r="D3383" s="4">
        <v>178370</v>
      </c>
      <c r="E3383" s="4">
        <v>179395</v>
      </c>
      <c r="F3383" s="5" t="s">
        <v>4206</v>
      </c>
      <c r="G3383" s="2">
        <v>5</v>
      </c>
      <c r="H3383" s="4">
        <v>179400</v>
      </c>
      <c r="I3383" s="5" t="s">
        <v>4211</v>
      </c>
      <c r="J3383" s="15">
        <v>45344</v>
      </c>
      <c r="K3383" s="24">
        <v>1344720954</v>
      </c>
      <c r="L3383" s="15">
        <v>45352</v>
      </c>
      <c r="M3383" s="15">
        <v>45382</v>
      </c>
      <c r="N3383" s="26">
        <v>1</v>
      </c>
      <c r="O3383" s="26">
        <f>VLOOKUP(D3383,quash!A$2:$I$7791,9,FALSE)</f>
        <v>1</v>
      </c>
      <c r="P3383" s="7">
        <v>10000</v>
      </c>
      <c r="Q3383" s="26">
        <v>127</v>
      </c>
      <c r="R3383" s="19">
        <v>5.24391097594855E-2</v>
      </c>
      <c r="S3383" s="26">
        <v>16</v>
      </c>
      <c r="T3383" s="8">
        <v>7000</v>
      </c>
      <c r="U3383" s="4">
        <v>147</v>
      </c>
      <c r="V3383" s="10">
        <v>1827.61</v>
      </c>
      <c r="W3383" s="14" t="s">
        <v>5282</v>
      </c>
      <c r="X3383" s="18"/>
      <c r="Y3383" s="9"/>
      <c r="Z3383" s="19"/>
      <c r="AA3383" s="19"/>
      <c r="AB3383" s="30">
        <f t="shared" si="866"/>
        <v>797000</v>
      </c>
      <c r="AC3383" s="30">
        <f t="shared" si="876"/>
        <v>8.7829360100376407E-3</v>
      </c>
      <c r="AD3383" s="31">
        <f t="shared" si="877"/>
        <v>1.1154328732747805</v>
      </c>
      <c r="AE3383" s="31">
        <f t="shared" si="865"/>
        <v>1.2910915934755332</v>
      </c>
      <c r="AG3383" s="30">
        <f t="shared" si="867"/>
        <v>2427000</v>
      </c>
      <c r="AH3383" s="30">
        <f t="shared" si="873"/>
        <v>2.88421920065925E-3</v>
      </c>
      <c r="AI3383" s="31">
        <f t="shared" si="874"/>
        <v>0.36629583848372477</v>
      </c>
      <c r="AJ3383" s="31">
        <f t="shared" si="875"/>
        <v>0.42398022249690975</v>
      </c>
      <c r="AK3383" s="30" t="str">
        <f>IF(W3383="si",($S3383*'COSTOS DE CREDITOS'!$C$27)/DATA!$G3383,"")</f>
        <v/>
      </c>
      <c r="AL3383" s="90" t="str">
        <f>IF(W3383="si",'COSTOS DE CREDITOS'!$C$35,"")</f>
        <v/>
      </c>
      <c r="AM3383" s="30" t="str">
        <f t="shared" si="868"/>
        <v/>
      </c>
      <c r="AN3383" s="30" t="str">
        <f t="shared" si="869"/>
        <v/>
      </c>
      <c r="AO3383" s="30">
        <f t="shared" si="870"/>
        <v>0</v>
      </c>
      <c r="AP3383" s="30">
        <f t="shared" si="871"/>
        <v>0</v>
      </c>
      <c r="AQ3383" s="19" t="str">
        <f t="shared" si="872"/>
        <v/>
      </c>
    </row>
    <row r="3384" spans="1:43" x14ac:dyDescent="0.2">
      <c r="A3384" s="23" t="s">
        <v>5665</v>
      </c>
      <c r="B3384" s="6" t="s">
        <v>5676</v>
      </c>
      <c r="C3384" s="6" t="s">
        <v>5670</v>
      </c>
      <c r="D3384" s="4">
        <v>178994</v>
      </c>
      <c r="E3384" s="4">
        <v>179471</v>
      </c>
      <c r="F3384" s="5" t="s">
        <v>4212</v>
      </c>
      <c r="G3384" s="2">
        <v>5</v>
      </c>
      <c r="H3384" s="4">
        <v>179472</v>
      </c>
      <c r="I3384" s="5" t="s">
        <v>4213</v>
      </c>
      <c r="J3384" s="15">
        <v>45350</v>
      </c>
      <c r="K3384" s="24">
        <v>1350063809</v>
      </c>
      <c r="L3384" s="15">
        <v>45353</v>
      </c>
      <c r="M3384" s="15">
        <v>45382</v>
      </c>
      <c r="N3384" s="26">
        <v>1</v>
      </c>
      <c r="O3384" s="26" t="e">
        <f>VLOOKUP(D3384,quash!A$2:$I$7791,9,FALSE)</f>
        <v>#N/A</v>
      </c>
      <c r="P3384" s="7">
        <v>8000</v>
      </c>
      <c r="Q3384" s="26">
        <v>138</v>
      </c>
      <c r="R3384" s="19">
        <v>3.9770556926914676E-2</v>
      </c>
      <c r="S3384" s="26">
        <v>16</v>
      </c>
      <c r="T3384" s="8">
        <v>7000</v>
      </c>
      <c r="U3384" s="4">
        <v>142</v>
      </c>
      <c r="V3384" s="10">
        <v>1758.65</v>
      </c>
      <c r="W3384" s="14" t="s">
        <v>5282</v>
      </c>
      <c r="X3384" s="18"/>
      <c r="Y3384" s="9"/>
      <c r="Z3384" s="19"/>
      <c r="AA3384" s="19"/>
      <c r="AB3384" s="30">
        <f t="shared" si="866"/>
        <v>1498000</v>
      </c>
      <c r="AC3384" s="30">
        <f t="shared" si="876"/>
        <v>4.6728971962616819E-3</v>
      </c>
      <c r="AD3384" s="31">
        <f t="shared" si="877"/>
        <v>0.64485981308411211</v>
      </c>
      <c r="AE3384" s="31">
        <f t="shared" si="865"/>
        <v>0.66355140186915884</v>
      </c>
      <c r="AG3384" s="30">
        <f t="shared" si="867"/>
        <v>6126000</v>
      </c>
      <c r="AH3384" s="30">
        <f t="shared" si="873"/>
        <v>1.1426705843943846E-3</v>
      </c>
      <c r="AI3384" s="31">
        <f t="shared" si="874"/>
        <v>0.15768854064642507</v>
      </c>
      <c r="AJ3384" s="31">
        <f t="shared" si="875"/>
        <v>0.16225922298400261</v>
      </c>
      <c r="AK3384" s="30" t="str">
        <f>IF(W3384="si",($S3384*'COSTOS DE CREDITOS'!$C$27)/DATA!$G3384,"")</f>
        <v/>
      </c>
      <c r="AL3384" s="90" t="str">
        <f>IF(W3384="si",'COSTOS DE CREDITOS'!$C$35,"")</f>
        <v/>
      </c>
      <c r="AM3384" s="30" t="str">
        <f t="shared" si="868"/>
        <v/>
      </c>
      <c r="AN3384" s="30" t="str">
        <f t="shared" si="869"/>
        <v/>
      </c>
      <c r="AO3384" s="30">
        <f t="shared" si="870"/>
        <v>0</v>
      </c>
      <c r="AP3384" s="30">
        <f t="shared" si="871"/>
        <v>0</v>
      </c>
      <c r="AQ3384" s="19" t="str">
        <f t="shared" si="872"/>
        <v/>
      </c>
    </row>
    <row r="3385" spans="1:43" x14ac:dyDescent="0.2">
      <c r="A3385" s="23" t="s">
        <v>5665</v>
      </c>
      <c r="B3385" s="6" t="s">
        <v>5676</v>
      </c>
      <c r="C3385" s="6" t="s">
        <v>5670</v>
      </c>
      <c r="D3385" s="4">
        <v>179384</v>
      </c>
      <c r="E3385" s="4">
        <v>179471</v>
      </c>
      <c r="F3385" s="5" t="s">
        <v>4212</v>
      </c>
      <c r="G3385" s="2">
        <v>5</v>
      </c>
      <c r="H3385" s="4">
        <v>179473</v>
      </c>
      <c r="I3385" s="5" t="s">
        <v>4214</v>
      </c>
      <c r="J3385" s="15">
        <v>45352</v>
      </c>
      <c r="K3385" s="24">
        <v>1351302417</v>
      </c>
      <c r="L3385" s="15">
        <v>45355</v>
      </c>
      <c r="M3385" s="15">
        <v>45382</v>
      </c>
      <c r="N3385" s="26">
        <v>1</v>
      </c>
      <c r="O3385" s="26" t="e">
        <f>VLOOKUP(D3385,quash!A$2:$I$7791,9,FALSE)</f>
        <v>#N/A</v>
      </c>
      <c r="P3385" s="7">
        <v>7000</v>
      </c>
      <c r="Q3385" s="26">
        <v>126</v>
      </c>
      <c r="R3385" s="19">
        <v>3.3741050530766176E-2</v>
      </c>
      <c r="S3385" s="26">
        <v>16</v>
      </c>
      <c r="T3385" s="8">
        <v>7000</v>
      </c>
      <c r="U3385" s="4">
        <v>142</v>
      </c>
      <c r="V3385" s="10">
        <v>1758.65</v>
      </c>
      <c r="W3385" s="14" t="s">
        <v>5282</v>
      </c>
      <c r="X3385" s="18"/>
      <c r="Y3385" s="9"/>
      <c r="Z3385" s="19"/>
      <c r="AA3385" s="19"/>
      <c r="AB3385" s="30">
        <f t="shared" si="866"/>
        <v>1498000</v>
      </c>
      <c r="AC3385" s="30">
        <f t="shared" si="876"/>
        <v>4.6728971962616819E-3</v>
      </c>
      <c r="AD3385" s="31">
        <f t="shared" si="877"/>
        <v>0.58878504672897192</v>
      </c>
      <c r="AE3385" s="31">
        <f t="shared" ref="AE3385:AE3447" si="878">AC3385*$U3385</f>
        <v>0.66355140186915884</v>
      </c>
      <c r="AG3385" s="30">
        <f t="shared" si="867"/>
        <v>6126000</v>
      </c>
      <c r="AH3385" s="30">
        <f t="shared" si="873"/>
        <v>1.1426705843943846E-3</v>
      </c>
      <c r="AI3385" s="31">
        <f t="shared" si="874"/>
        <v>0.14397649363369247</v>
      </c>
      <c r="AJ3385" s="31">
        <f t="shared" si="875"/>
        <v>0.16225922298400261</v>
      </c>
      <c r="AK3385" s="30" t="str">
        <f>IF(W3385="si",($S3385*'COSTOS DE CREDITOS'!$C$27)/DATA!$G3385,"")</f>
        <v/>
      </c>
      <c r="AL3385" s="90" t="str">
        <f>IF(W3385="si",'COSTOS DE CREDITOS'!$C$35,"")</f>
        <v/>
      </c>
      <c r="AM3385" s="30" t="str">
        <f t="shared" si="868"/>
        <v/>
      </c>
      <c r="AN3385" s="30" t="str">
        <f t="shared" si="869"/>
        <v/>
      </c>
      <c r="AO3385" s="30">
        <f t="shared" si="870"/>
        <v>0</v>
      </c>
      <c r="AP3385" s="30">
        <f t="shared" si="871"/>
        <v>0</v>
      </c>
      <c r="AQ3385" s="19" t="str">
        <f t="shared" si="872"/>
        <v/>
      </c>
    </row>
    <row r="3386" spans="1:43" x14ac:dyDescent="0.2">
      <c r="A3386" s="23" t="s">
        <v>5665</v>
      </c>
      <c r="B3386" s="6" t="s">
        <v>5676</v>
      </c>
      <c r="C3386" s="6" t="s">
        <v>5670</v>
      </c>
      <c r="D3386" s="4">
        <v>178980</v>
      </c>
      <c r="E3386" s="4">
        <v>179471</v>
      </c>
      <c r="F3386" s="5" t="s">
        <v>4212</v>
      </c>
      <c r="G3386" s="2">
        <v>5</v>
      </c>
      <c r="H3386" s="4">
        <v>179474</v>
      </c>
      <c r="I3386" s="5" t="s">
        <v>4215</v>
      </c>
      <c r="J3386" s="15">
        <v>45350</v>
      </c>
      <c r="K3386" s="24">
        <v>1350063764</v>
      </c>
      <c r="L3386" s="15">
        <v>45355</v>
      </c>
      <c r="M3386" s="15">
        <v>45382</v>
      </c>
      <c r="N3386" s="26">
        <v>1</v>
      </c>
      <c r="O3386" s="26" t="e">
        <f>VLOOKUP(D3386,quash!A$2:$I$7791,9,FALSE)</f>
        <v>#N/A</v>
      </c>
      <c r="P3386" s="7">
        <v>7000</v>
      </c>
      <c r="Q3386" s="26">
        <v>111</v>
      </c>
      <c r="R3386" s="19">
        <v>3.3220596517330447E-2</v>
      </c>
      <c r="S3386" s="26">
        <v>16</v>
      </c>
      <c r="T3386" s="8">
        <v>7000</v>
      </c>
      <c r="U3386" s="4">
        <v>142</v>
      </c>
      <c r="V3386" s="10">
        <v>1758.65</v>
      </c>
      <c r="W3386" s="14" t="s">
        <v>5282</v>
      </c>
      <c r="X3386" s="18"/>
      <c r="Y3386" s="9"/>
      <c r="Z3386" s="19"/>
      <c r="AA3386" s="19"/>
      <c r="AB3386" s="30">
        <f t="shared" si="866"/>
        <v>1498000</v>
      </c>
      <c r="AC3386" s="30">
        <f t="shared" si="876"/>
        <v>4.6728971962616819E-3</v>
      </c>
      <c r="AD3386" s="31">
        <f t="shared" si="877"/>
        <v>0.51869158878504673</v>
      </c>
      <c r="AE3386" s="31">
        <f t="shared" si="878"/>
        <v>0.66355140186915884</v>
      </c>
      <c r="AG3386" s="30">
        <f t="shared" si="867"/>
        <v>6126000</v>
      </c>
      <c r="AH3386" s="30">
        <f t="shared" si="873"/>
        <v>1.1426705843943846E-3</v>
      </c>
      <c r="AI3386" s="31">
        <f t="shared" si="874"/>
        <v>0.12683643486777668</v>
      </c>
      <c r="AJ3386" s="31">
        <f t="shared" si="875"/>
        <v>0.16225922298400261</v>
      </c>
      <c r="AK3386" s="30" t="str">
        <f>IF(W3386="si",($S3386*'COSTOS DE CREDITOS'!$C$27)/DATA!$G3386,"")</f>
        <v/>
      </c>
      <c r="AL3386" s="90" t="str">
        <f>IF(W3386="si",'COSTOS DE CREDITOS'!$C$35,"")</f>
        <v/>
      </c>
      <c r="AM3386" s="30" t="str">
        <f t="shared" si="868"/>
        <v/>
      </c>
      <c r="AN3386" s="30" t="str">
        <f t="shared" si="869"/>
        <v/>
      </c>
      <c r="AO3386" s="30">
        <f t="shared" si="870"/>
        <v>0</v>
      </c>
      <c r="AP3386" s="30">
        <f t="shared" si="871"/>
        <v>0</v>
      </c>
      <c r="AQ3386" s="19" t="str">
        <f t="shared" si="872"/>
        <v/>
      </c>
    </row>
    <row r="3387" spans="1:43" x14ac:dyDescent="0.2">
      <c r="A3387" s="23" t="s">
        <v>5665</v>
      </c>
      <c r="B3387" s="6" t="s">
        <v>5676</v>
      </c>
      <c r="C3387" s="6" t="s">
        <v>5670</v>
      </c>
      <c r="D3387" s="4">
        <v>179442</v>
      </c>
      <c r="E3387" s="4">
        <v>179471</v>
      </c>
      <c r="F3387" s="5" t="s">
        <v>4212</v>
      </c>
      <c r="G3387" s="2">
        <v>5</v>
      </c>
      <c r="H3387" s="4">
        <v>179498</v>
      </c>
      <c r="I3387" s="5" t="s">
        <v>4216</v>
      </c>
      <c r="J3387" s="15">
        <v>45352</v>
      </c>
      <c r="K3387" s="24">
        <v>1351543753</v>
      </c>
      <c r="L3387" s="15">
        <v>45355</v>
      </c>
      <c r="M3387" s="15">
        <v>45382</v>
      </c>
      <c r="N3387" s="26">
        <v>1</v>
      </c>
      <c r="O3387" s="26">
        <f>VLOOKUP(D3387,quash!A$2:$I$7791,9,FALSE)</f>
        <v>1</v>
      </c>
      <c r="P3387" s="7">
        <v>10000</v>
      </c>
      <c r="Q3387" s="26">
        <v>127</v>
      </c>
      <c r="R3387" s="19">
        <v>5.24391097594855E-2</v>
      </c>
      <c r="S3387" s="26">
        <v>16</v>
      </c>
      <c r="T3387" s="8">
        <v>7000</v>
      </c>
      <c r="U3387" s="4">
        <v>142</v>
      </c>
      <c r="V3387" s="10">
        <v>1758.65</v>
      </c>
      <c r="W3387" s="14" t="s">
        <v>5282</v>
      </c>
      <c r="X3387" s="18"/>
      <c r="Y3387" s="9"/>
      <c r="Z3387" s="19"/>
      <c r="AA3387" s="19"/>
      <c r="AB3387" s="30">
        <f t="shared" si="866"/>
        <v>797000</v>
      </c>
      <c r="AC3387" s="30">
        <f t="shared" si="876"/>
        <v>8.7829360100376407E-3</v>
      </c>
      <c r="AD3387" s="31">
        <f t="shared" si="877"/>
        <v>1.1154328732747805</v>
      </c>
      <c r="AE3387" s="31">
        <f t="shared" si="878"/>
        <v>1.247176913425345</v>
      </c>
      <c r="AG3387" s="30">
        <f t="shared" si="867"/>
        <v>2427000</v>
      </c>
      <c r="AH3387" s="30">
        <f t="shared" si="873"/>
        <v>2.88421920065925E-3</v>
      </c>
      <c r="AI3387" s="31">
        <f t="shared" si="874"/>
        <v>0.36629583848372477</v>
      </c>
      <c r="AJ3387" s="31">
        <f t="shared" si="875"/>
        <v>0.40955912649361348</v>
      </c>
      <c r="AK3387" s="30" t="str">
        <f>IF(W3387="si",($S3387*'COSTOS DE CREDITOS'!$C$27)/DATA!$G3387,"")</f>
        <v/>
      </c>
      <c r="AL3387" s="90" t="str">
        <f>IF(W3387="si",'COSTOS DE CREDITOS'!$C$35,"")</f>
        <v/>
      </c>
      <c r="AM3387" s="30" t="str">
        <f t="shared" si="868"/>
        <v/>
      </c>
      <c r="AN3387" s="30" t="str">
        <f t="shared" si="869"/>
        <v/>
      </c>
      <c r="AO3387" s="30">
        <f t="shared" si="870"/>
        <v>0</v>
      </c>
      <c r="AP3387" s="30">
        <f t="shared" si="871"/>
        <v>0</v>
      </c>
      <c r="AQ3387" s="19" t="str">
        <f t="shared" si="872"/>
        <v/>
      </c>
    </row>
    <row r="3388" spans="1:43" x14ac:dyDescent="0.2">
      <c r="A3388" s="23" t="s">
        <v>5665</v>
      </c>
      <c r="B3388" s="6" t="s">
        <v>5676</v>
      </c>
      <c r="C3388" s="6" t="s">
        <v>5670</v>
      </c>
      <c r="D3388" s="4">
        <v>179380</v>
      </c>
      <c r="E3388" s="4">
        <v>179471</v>
      </c>
      <c r="F3388" s="5" t="s">
        <v>4212</v>
      </c>
      <c r="G3388" s="2">
        <v>5</v>
      </c>
      <c r="H3388" s="4">
        <v>179501</v>
      </c>
      <c r="I3388" s="5" t="s">
        <v>4217</v>
      </c>
      <c r="J3388" s="15">
        <v>45352</v>
      </c>
      <c r="K3388" s="24">
        <v>1351302354</v>
      </c>
      <c r="L3388" s="15">
        <v>45355</v>
      </c>
      <c r="M3388" s="15">
        <v>45382</v>
      </c>
      <c r="N3388" s="26">
        <v>1</v>
      </c>
      <c r="O3388" s="26">
        <f>VLOOKUP(D3388,quash!A$2:$I$7791,9,FALSE)</f>
        <v>2</v>
      </c>
      <c r="P3388" s="7">
        <v>5000</v>
      </c>
      <c r="Q3388" s="26">
        <v>147</v>
      </c>
      <c r="R3388" s="19">
        <v>0.11226939921536</v>
      </c>
      <c r="S3388" s="26">
        <v>16</v>
      </c>
      <c r="T3388" s="8">
        <v>7000</v>
      </c>
      <c r="U3388" s="4">
        <v>142</v>
      </c>
      <c r="V3388" s="10">
        <v>1758.65</v>
      </c>
      <c r="W3388" s="14" t="s">
        <v>5282</v>
      </c>
      <c r="X3388" s="18"/>
      <c r="Y3388" s="9"/>
      <c r="Z3388" s="19"/>
      <c r="AA3388" s="19"/>
      <c r="AB3388" s="30">
        <f t="shared" si="866"/>
        <v>521000</v>
      </c>
      <c r="AC3388" s="30">
        <f t="shared" si="876"/>
        <v>1.3435700575815739E-2</v>
      </c>
      <c r="AD3388" s="31">
        <f t="shared" si="877"/>
        <v>1.9750479846449136</v>
      </c>
      <c r="AE3388" s="31">
        <f t="shared" si="878"/>
        <v>1.9078694817658348</v>
      </c>
      <c r="AG3388" s="30">
        <f t="shared" si="867"/>
        <v>1695000</v>
      </c>
      <c r="AH3388" s="30">
        <f t="shared" si="873"/>
        <v>4.1297935103244837E-3</v>
      </c>
      <c r="AI3388" s="31">
        <f t="shared" si="874"/>
        <v>0.60707964601769915</v>
      </c>
      <c r="AJ3388" s="31">
        <f t="shared" si="875"/>
        <v>0.58643067846607666</v>
      </c>
      <c r="AK3388" s="30" t="str">
        <f>IF(W3388="si",($S3388*'COSTOS DE CREDITOS'!$C$27)/DATA!$G3388,"")</f>
        <v/>
      </c>
      <c r="AL3388" s="90" t="str">
        <f>IF(W3388="si",'COSTOS DE CREDITOS'!$C$35,"")</f>
        <v/>
      </c>
      <c r="AM3388" s="30" t="str">
        <f t="shared" si="868"/>
        <v/>
      </c>
      <c r="AN3388" s="30" t="str">
        <f t="shared" si="869"/>
        <v/>
      </c>
      <c r="AO3388" s="30">
        <f t="shared" si="870"/>
        <v>0</v>
      </c>
      <c r="AP3388" s="30">
        <f t="shared" si="871"/>
        <v>0</v>
      </c>
      <c r="AQ3388" s="19" t="str">
        <f t="shared" si="872"/>
        <v/>
      </c>
    </row>
    <row r="3389" spans="1:43" x14ac:dyDescent="0.2">
      <c r="A3389" s="23" t="s">
        <v>5665</v>
      </c>
      <c r="B3389" s="6" t="s">
        <v>5668</v>
      </c>
      <c r="C3389" s="6" t="s">
        <v>5667</v>
      </c>
      <c r="D3389" s="4">
        <v>179155</v>
      </c>
      <c r="E3389" s="4">
        <v>179284</v>
      </c>
      <c r="F3389" s="5" t="s">
        <v>3303</v>
      </c>
      <c r="G3389" s="2">
        <v>5</v>
      </c>
      <c r="H3389" s="4">
        <v>179292</v>
      </c>
      <c r="I3389" s="5" t="s">
        <v>4218</v>
      </c>
      <c r="J3389" s="15">
        <v>45351</v>
      </c>
      <c r="K3389" s="24">
        <v>1350410340</v>
      </c>
      <c r="L3389" s="15">
        <v>45351</v>
      </c>
      <c r="M3389" s="15">
        <v>45382</v>
      </c>
      <c r="N3389" s="26">
        <v>1</v>
      </c>
      <c r="O3389" s="26" t="e">
        <f>VLOOKUP(D3389,quash!A$2:$I$7791,9,FALSE)</f>
        <v>#N/A</v>
      </c>
      <c r="P3389" s="7">
        <v>7000</v>
      </c>
      <c r="Q3389" s="26">
        <v>125</v>
      </c>
      <c r="R3389" s="19">
        <v>3.3741050530766176E-2</v>
      </c>
      <c r="S3389" s="26">
        <v>16</v>
      </c>
      <c r="T3389" s="8">
        <v>7000</v>
      </c>
      <c r="U3389" s="4">
        <v>142</v>
      </c>
      <c r="V3389" s="10">
        <v>1758.65</v>
      </c>
      <c r="W3389" s="14" t="s">
        <v>5282</v>
      </c>
      <c r="X3389" s="18"/>
      <c r="Y3389" s="9"/>
      <c r="Z3389" s="19"/>
      <c r="AA3389" s="19"/>
      <c r="AB3389" s="30">
        <f t="shared" si="866"/>
        <v>1498000</v>
      </c>
      <c r="AC3389" s="30">
        <f t="shared" si="876"/>
        <v>4.6728971962616819E-3</v>
      </c>
      <c r="AD3389" s="31">
        <f t="shared" si="877"/>
        <v>0.58411214953271029</v>
      </c>
      <c r="AE3389" s="31">
        <f t="shared" si="878"/>
        <v>0.66355140186915884</v>
      </c>
      <c r="AG3389" s="30">
        <f t="shared" si="867"/>
        <v>6126000</v>
      </c>
      <c r="AH3389" s="30">
        <f t="shared" si="873"/>
        <v>1.1426705843943846E-3</v>
      </c>
      <c r="AI3389" s="31">
        <f t="shared" si="874"/>
        <v>0.14283382304929806</v>
      </c>
      <c r="AJ3389" s="31">
        <f t="shared" si="875"/>
        <v>0.16225922298400261</v>
      </c>
      <c r="AK3389" s="30" t="str">
        <f>IF(W3389="si",($S3389*'COSTOS DE CREDITOS'!$C$27)/DATA!$G3389,"")</f>
        <v/>
      </c>
      <c r="AL3389" s="90" t="str">
        <f>IF(W3389="si",'COSTOS DE CREDITOS'!$C$35,"")</f>
        <v/>
      </c>
      <c r="AM3389" s="30" t="str">
        <f t="shared" si="868"/>
        <v/>
      </c>
      <c r="AN3389" s="30" t="str">
        <f t="shared" si="869"/>
        <v/>
      </c>
      <c r="AO3389" s="30">
        <f t="shared" si="870"/>
        <v>0</v>
      </c>
      <c r="AP3389" s="30">
        <f t="shared" si="871"/>
        <v>0</v>
      </c>
      <c r="AQ3389" s="19" t="str">
        <f t="shared" si="872"/>
        <v/>
      </c>
    </row>
    <row r="3390" spans="1:43" x14ac:dyDescent="0.2">
      <c r="A3390" s="23" t="s">
        <v>5665</v>
      </c>
      <c r="B3390" s="6" t="s">
        <v>5678</v>
      </c>
      <c r="C3390" s="6" t="s">
        <v>5670</v>
      </c>
      <c r="D3390" s="4">
        <v>179633</v>
      </c>
      <c r="E3390" s="4">
        <v>179640</v>
      </c>
      <c r="F3390" s="5" t="s">
        <v>4219</v>
      </c>
      <c r="G3390" s="2">
        <v>7</v>
      </c>
      <c r="H3390" s="4">
        <v>179641</v>
      </c>
      <c r="I3390" s="5" t="s">
        <v>4220</v>
      </c>
      <c r="J3390" s="15">
        <v>45355</v>
      </c>
      <c r="K3390" s="24">
        <v>1353679332</v>
      </c>
      <c r="L3390" s="15">
        <v>45355</v>
      </c>
      <c r="M3390" s="15">
        <v>45382</v>
      </c>
      <c r="N3390" s="26">
        <v>1</v>
      </c>
      <c r="O3390" s="26">
        <f>VLOOKUP(D3390,quash!A$2:$I$7791,9,FALSE)</f>
        <v>3</v>
      </c>
      <c r="P3390" s="7">
        <v>10000</v>
      </c>
      <c r="Q3390" s="26">
        <v>110</v>
      </c>
      <c r="R3390" s="19">
        <v>3.11605023919212E-2</v>
      </c>
      <c r="S3390" s="26">
        <v>16</v>
      </c>
      <c r="T3390" s="8">
        <v>7000</v>
      </c>
      <c r="U3390" s="4">
        <v>142</v>
      </c>
      <c r="V3390" s="10">
        <v>1758.65</v>
      </c>
      <c r="W3390" s="14" t="s">
        <v>5282</v>
      </c>
      <c r="X3390" s="18"/>
      <c r="Y3390" s="9"/>
      <c r="Z3390" s="19"/>
      <c r="AA3390" s="19"/>
      <c r="AB3390" s="30">
        <f t="shared" si="866"/>
        <v>219000</v>
      </c>
      <c r="AC3390" s="30">
        <f t="shared" si="876"/>
        <v>3.1963470319634701E-2</v>
      </c>
      <c r="AD3390" s="31">
        <f t="shared" si="877"/>
        <v>3.515981735159817</v>
      </c>
      <c r="AE3390" s="31">
        <f t="shared" si="878"/>
        <v>4.5388127853881279</v>
      </c>
      <c r="AG3390" s="30">
        <f t="shared" si="867"/>
        <v>778000</v>
      </c>
      <c r="AH3390" s="30">
        <f t="shared" si="873"/>
        <v>8.9974293059125968E-3</v>
      </c>
      <c r="AI3390" s="31">
        <f t="shared" si="874"/>
        <v>0.98971722365038561</v>
      </c>
      <c r="AJ3390" s="31">
        <f t="shared" si="875"/>
        <v>1.2776349614395888</v>
      </c>
      <c r="AK3390" s="30" t="str">
        <f>IF(W3390="si",($S3390*'COSTOS DE CREDITOS'!$C$27)/DATA!$G3390,"")</f>
        <v/>
      </c>
      <c r="AL3390" s="90" t="str">
        <f>IF(W3390="si",'COSTOS DE CREDITOS'!$C$35,"")</f>
        <v/>
      </c>
      <c r="AM3390" s="30" t="str">
        <f t="shared" si="868"/>
        <v/>
      </c>
      <c r="AN3390" s="30" t="str">
        <f t="shared" si="869"/>
        <v/>
      </c>
      <c r="AO3390" s="30">
        <f t="shared" si="870"/>
        <v>0</v>
      </c>
      <c r="AP3390" s="30">
        <f t="shared" si="871"/>
        <v>0</v>
      </c>
      <c r="AQ3390" s="19" t="str">
        <f t="shared" si="872"/>
        <v/>
      </c>
    </row>
    <row r="3391" spans="1:43" x14ac:dyDescent="0.2">
      <c r="A3391" s="23" t="s">
        <v>5665</v>
      </c>
      <c r="B3391" s="6" t="s">
        <v>5678</v>
      </c>
      <c r="C3391" s="6" t="s">
        <v>5670</v>
      </c>
      <c r="D3391" s="4">
        <v>179469</v>
      </c>
      <c r="E3391" s="4">
        <v>179640</v>
      </c>
      <c r="F3391" s="5" t="s">
        <v>4219</v>
      </c>
      <c r="G3391" s="2">
        <v>7</v>
      </c>
      <c r="H3391" s="4">
        <v>179642</v>
      </c>
      <c r="I3391" s="5" t="s">
        <v>4221</v>
      </c>
      <c r="J3391" s="15">
        <v>45355</v>
      </c>
      <c r="K3391" s="24">
        <v>1351650194</v>
      </c>
      <c r="L3391" s="15">
        <v>45355</v>
      </c>
      <c r="M3391" s="15">
        <v>45382</v>
      </c>
      <c r="N3391" s="26">
        <v>1</v>
      </c>
      <c r="O3391" s="26">
        <f>VLOOKUP(D3391,quash!A$2:$I$7791,9,FALSE)</f>
        <v>3</v>
      </c>
      <c r="P3391" s="7">
        <v>10000</v>
      </c>
      <c r="Q3391" s="26">
        <v>110</v>
      </c>
      <c r="R3391" s="19">
        <v>3.11605023919212E-2</v>
      </c>
      <c r="S3391" s="26">
        <v>16</v>
      </c>
      <c r="T3391" s="8">
        <v>5000</v>
      </c>
      <c r="U3391" s="4">
        <v>147</v>
      </c>
      <c r="V3391" s="10">
        <v>1303.3399999999999</v>
      </c>
      <c r="W3391" s="14" t="s">
        <v>5282</v>
      </c>
      <c r="X3391" s="18"/>
      <c r="Y3391" s="9"/>
      <c r="Z3391" s="19"/>
      <c r="AA3391" s="19"/>
      <c r="AB3391" s="30">
        <f t="shared" si="866"/>
        <v>219000</v>
      </c>
      <c r="AC3391" s="30">
        <f t="shared" si="876"/>
        <v>2.2831050228310501E-2</v>
      </c>
      <c r="AD3391" s="31">
        <f t="shared" si="877"/>
        <v>2.5114155251141552</v>
      </c>
      <c r="AE3391" s="31">
        <f t="shared" si="878"/>
        <v>3.3561643835616435</v>
      </c>
      <c r="AG3391" s="30">
        <f t="shared" si="867"/>
        <v>778000</v>
      </c>
      <c r="AH3391" s="30">
        <f t="shared" si="873"/>
        <v>6.4267352185089976E-3</v>
      </c>
      <c r="AI3391" s="31">
        <f t="shared" si="874"/>
        <v>0.70694087403598971</v>
      </c>
      <c r="AJ3391" s="31">
        <f t="shared" si="875"/>
        <v>0.94473007712082269</v>
      </c>
      <c r="AK3391" s="30" t="str">
        <f>IF(W3391="si",($S3391*'COSTOS DE CREDITOS'!$C$27)/DATA!$G3391,"")</f>
        <v/>
      </c>
      <c r="AL3391" s="90" t="str">
        <f>IF(W3391="si",'COSTOS DE CREDITOS'!$C$35,"")</f>
        <v/>
      </c>
      <c r="AM3391" s="30" t="str">
        <f t="shared" si="868"/>
        <v/>
      </c>
      <c r="AN3391" s="30" t="str">
        <f t="shared" si="869"/>
        <v/>
      </c>
      <c r="AO3391" s="30">
        <f t="shared" si="870"/>
        <v>0</v>
      </c>
      <c r="AP3391" s="30">
        <f t="shared" si="871"/>
        <v>0</v>
      </c>
      <c r="AQ3391" s="19" t="str">
        <f t="shared" si="872"/>
        <v/>
      </c>
    </row>
    <row r="3392" spans="1:43" x14ac:dyDescent="0.2">
      <c r="A3392" s="23" t="s">
        <v>5665</v>
      </c>
      <c r="B3392" s="6" t="s">
        <v>5678</v>
      </c>
      <c r="C3392" s="6" t="s">
        <v>5670</v>
      </c>
      <c r="D3392" s="4">
        <v>179457</v>
      </c>
      <c r="E3392" s="4">
        <v>179640</v>
      </c>
      <c r="F3392" s="5" t="s">
        <v>4219</v>
      </c>
      <c r="G3392" s="2">
        <v>7</v>
      </c>
      <c r="H3392" s="4">
        <v>179643</v>
      </c>
      <c r="I3392" s="5" t="s">
        <v>4222</v>
      </c>
      <c r="J3392" s="15">
        <v>45355</v>
      </c>
      <c r="K3392" s="24">
        <v>1351607205</v>
      </c>
      <c r="L3392" s="15">
        <v>45355</v>
      </c>
      <c r="M3392" s="15">
        <v>45382</v>
      </c>
      <c r="N3392" s="26">
        <v>1</v>
      </c>
      <c r="O3392" s="26">
        <f>VLOOKUP(D3392,quash!A$2:$I$7791,9,FALSE)</f>
        <v>2</v>
      </c>
      <c r="P3392" s="7">
        <v>10000</v>
      </c>
      <c r="Q3392" s="26">
        <v>110</v>
      </c>
      <c r="R3392" s="19">
        <v>3.11605023919212E-2</v>
      </c>
      <c r="S3392" s="26">
        <v>16</v>
      </c>
      <c r="T3392" s="8">
        <v>6000</v>
      </c>
      <c r="U3392" s="4">
        <v>142</v>
      </c>
      <c r="V3392" s="10">
        <v>1503.37</v>
      </c>
      <c r="W3392" s="14" t="s">
        <v>5282</v>
      </c>
      <c r="X3392" s="18"/>
      <c r="Y3392" s="9"/>
      <c r="Z3392" s="19"/>
      <c r="AA3392" s="19"/>
      <c r="AB3392" s="30">
        <f t="shared" si="866"/>
        <v>521000</v>
      </c>
      <c r="AC3392" s="30">
        <f t="shared" si="876"/>
        <v>1.1516314779270634E-2</v>
      </c>
      <c r="AD3392" s="31">
        <f t="shared" si="877"/>
        <v>1.2667946257197698</v>
      </c>
      <c r="AE3392" s="31">
        <f t="shared" si="878"/>
        <v>1.63531669865643</v>
      </c>
      <c r="AG3392" s="30">
        <f t="shared" si="867"/>
        <v>1695000</v>
      </c>
      <c r="AH3392" s="30">
        <f t="shared" si="873"/>
        <v>3.5398230088495575E-3</v>
      </c>
      <c r="AI3392" s="31">
        <f t="shared" si="874"/>
        <v>0.38938053097345132</v>
      </c>
      <c r="AJ3392" s="31">
        <f t="shared" si="875"/>
        <v>0.50265486725663711</v>
      </c>
      <c r="AK3392" s="30" t="str">
        <f>IF(W3392="si",($S3392*'COSTOS DE CREDITOS'!$C$27)/DATA!$G3392,"")</f>
        <v/>
      </c>
      <c r="AL3392" s="90" t="str">
        <f>IF(W3392="si",'COSTOS DE CREDITOS'!$C$35,"")</f>
        <v/>
      </c>
      <c r="AM3392" s="30" t="str">
        <f t="shared" si="868"/>
        <v/>
      </c>
      <c r="AN3392" s="30" t="str">
        <f t="shared" si="869"/>
        <v/>
      </c>
      <c r="AO3392" s="30">
        <f t="shared" si="870"/>
        <v>0</v>
      </c>
      <c r="AP3392" s="30">
        <f t="shared" si="871"/>
        <v>0</v>
      </c>
      <c r="AQ3392" s="19" t="str">
        <f t="shared" si="872"/>
        <v/>
      </c>
    </row>
    <row r="3393" spans="1:43" x14ac:dyDescent="0.2">
      <c r="A3393" s="23" t="s">
        <v>5665</v>
      </c>
      <c r="B3393" s="6" t="s">
        <v>5678</v>
      </c>
      <c r="C3393" s="6" t="s">
        <v>5670</v>
      </c>
      <c r="D3393" s="4">
        <v>179451</v>
      </c>
      <c r="E3393" s="4">
        <v>179640</v>
      </c>
      <c r="F3393" s="5" t="s">
        <v>4219</v>
      </c>
      <c r="G3393" s="2">
        <v>7</v>
      </c>
      <c r="H3393" s="4">
        <v>179644</v>
      </c>
      <c r="I3393" s="5" t="s">
        <v>4223</v>
      </c>
      <c r="J3393" s="15">
        <v>45352</v>
      </c>
      <c r="K3393" s="24">
        <v>1351578424</v>
      </c>
      <c r="L3393" s="15">
        <v>45355</v>
      </c>
      <c r="M3393" s="15">
        <v>45382</v>
      </c>
      <c r="N3393" s="26">
        <v>1</v>
      </c>
      <c r="O3393" s="26">
        <f>VLOOKUP(D3393,quash!A$2:$I$7791,9,FALSE)</f>
        <v>3</v>
      </c>
      <c r="P3393" s="7">
        <v>10000</v>
      </c>
      <c r="Q3393" s="26">
        <v>110</v>
      </c>
      <c r="R3393" s="19">
        <v>3.3220596517330399E-2</v>
      </c>
      <c r="S3393" s="26">
        <v>16</v>
      </c>
      <c r="T3393" s="8">
        <v>6000</v>
      </c>
      <c r="U3393" s="4">
        <v>142</v>
      </c>
      <c r="V3393" s="10">
        <v>1503.37</v>
      </c>
      <c r="W3393" s="14" t="s">
        <v>5282</v>
      </c>
      <c r="X3393" s="18"/>
      <c r="Y3393" s="9"/>
      <c r="Z3393" s="19"/>
      <c r="AA3393" s="19"/>
      <c r="AB3393" s="30">
        <f t="shared" si="866"/>
        <v>219000</v>
      </c>
      <c r="AC3393" s="30">
        <f t="shared" si="876"/>
        <v>2.7397260273972601E-2</v>
      </c>
      <c r="AD3393" s="31">
        <f t="shared" si="877"/>
        <v>3.0136986301369859</v>
      </c>
      <c r="AE3393" s="31">
        <f t="shared" si="878"/>
        <v>3.8904109589041092</v>
      </c>
      <c r="AG3393" s="30">
        <f t="shared" si="867"/>
        <v>778000</v>
      </c>
      <c r="AH3393" s="30">
        <f t="shared" si="873"/>
        <v>7.7120822622107968E-3</v>
      </c>
      <c r="AI3393" s="31">
        <f t="shared" si="874"/>
        <v>0.84832904884318761</v>
      </c>
      <c r="AJ3393" s="31">
        <f t="shared" si="875"/>
        <v>1.0951156812339331</v>
      </c>
      <c r="AK3393" s="30" t="str">
        <f>IF(W3393="si",($S3393*'COSTOS DE CREDITOS'!$C$27)/DATA!$G3393,"")</f>
        <v/>
      </c>
      <c r="AL3393" s="90" t="str">
        <f>IF(W3393="si",'COSTOS DE CREDITOS'!$C$35,"")</f>
        <v/>
      </c>
      <c r="AM3393" s="30" t="str">
        <f t="shared" si="868"/>
        <v/>
      </c>
      <c r="AN3393" s="30" t="str">
        <f t="shared" si="869"/>
        <v/>
      </c>
      <c r="AO3393" s="30">
        <f t="shared" si="870"/>
        <v>0</v>
      </c>
      <c r="AP3393" s="30">
        <f t="shared" si="871"/>
        <v>0</v>
      </c>
      <c r="AQ3393" s="19" t="str">
        <f t="shared" si="872"/>
        <v/>
      </c>
    </row>
    <row r="3394" spans="1:43" x14ac:dyDescent="0.2">
      <c r="A3394" s="23" t="s">
        <v>5665</v>
      </c>
      <c r="B3394" s="6" t="s">
        <v>5678</v>
      </c>
      <c r="C3394" s="6" t="s">
        <v>5670</v>
      </c>
      <c r="D3394" s="4">
        <v>179511</v>
      </c>
      <c r="E3394" s="4">
        <v>179640</v>
      </c>
      <c r="F3394" s="5" t="s">
        <v>4219</v>
      </c>
      <c r="G3394" s="2">
        <v>7</v>
      </c>
      <c r="H3394" s="4">
        <v>179649</v>
      </c>
      <c r="I3394" s="5" t="s">
        <v>4224</v>
      </c>
      <c r="J3394" s="15">
        <v>45353</v>
      </c>
      <c r="K3394" s="24">
        <v>1352162946</v>
      </c>
      <c r="L3394" s="15">
        <v>45355</v>
      </c>
      <c r="M3394" s="15">
        <v>45382</v>
      </c>
      <c r="N3394" s="26">
        <v>1</v>
      </c>
      <c r="O3394" s="26">
        <f>VLOOKUP(D3394,quash!A$2:$I$7791,9,FALSE)</f>
        <v>2</v>
      </c>
      <c r="P3394" s="7">
        <v>10000</v>
      </c>
      <c r="Q3394" s="26">
        <v>115</v>
      </c>
      <c r="R3394" s="19">
        <v>3.97705569269148E-2</v>
      </c>
      <c r="S3394" s="26">
        <v>16</v>
      </c>
      <c r="T3394" s="8">
        <v>6000</v>
      </c>
      <c r="U3394" s="4">
        <v>142</v>
      </c>
      <c r="V3394" s="10">
        <v>1503.37</v>
      </c>
      <c r="W3394" s="14" t="s">
        <v>5282</v>
      </c>
      <c r="X3394" s="18"/>
      <c r="Y3394" s="9"/>
      <c r="Z3394" s="19"/>
      <c r="AA3394" s="19"/>
      <c r="AB3394" s="30">
        <f t="shared" ref="AB3394:AB3457" si="879">SUMIFS($T:$T,$M:$M,$M3394,$O:$O,$O3394)</f>
        <v>521000</v>
      </c>
      <c r="AC3394" s="30">
        <f t="shared" si="876"/>
        <v>1.1516314779270634E-2</v>
      </c>
      <c r="AD3394" s="31">
        <f t="shared" si="877"/>
        <v>1.324376199616123</v>
      </c>
      <c r="AE3394" s="31">
        <f t="shared" si="878"/>
        <v>1.63531669865643</v>
      </c>
      <c r="AG3394" s="30">
        <f t="shared" ref="AG3394:AG3457" si="880">SUMIFS($T:$T,$O:$O,$O3394,$N:$N,1)</f>
        <v>1695000</v>
      </c>
      <c r="AH3394" s="30">
        <f t="shared" si="873"/>
        <v>3.5398230088495575E-3</v>
      </c>
      <c r="AI3394" s="31">
        <f t="shared" si="874"/>
        <v>0.40707964601769908</v>
      </c>
      <c r="AJ3394" s="31">
        <f t="shared" si="875"/>
        <v>0.50265486725663711</v>
      </c>
      <c r="AK3394" s="30" t="str">
        <f>IF(W3394="si",($S3394*'COSTOS DE CREDITOS'!$C$27)/DATA!$G3394,"")</f>
        <v/>
      </c>
      <c r="AL3394" s="90" t="str">
        <f>IF(W3394="si",'COSTOS DE CREDITOS'!$C$35,"")</f>
        <v/>
      </c>
      <c r="AM3394" s="30" t="str">
        <f t="shared" si="868"/>
        <v/>
      </c>
      <c r="AN3394" s="30" t="str">
        <f t="shared" si="869"/>
        <v/>
      </c>
      <c r="AO3394" s="30">
        <f t="shared" si="870"/>
        <v>0</v>
      </c>
      <c r="AP3394" s="30">
        <f t="shared" si="871"/>
        <v>0</v>
      </c>
      <c r="AQ3394" s="19" t="str">
        <f t="shared" si="872"/>
        <v/>
      </c>
    </row>
    <row r="3395" spans="1:43" x14ac:dyDescent="0.2">
      <c r="A3395" s="23" t="s">
        <v>5665</v>
      </c>
      <c r="B3395" s="6" t="s">
        <v>5678</v>
      </c>
      <c r="C3395" s="6" t="s">
        <v>5670</v>
      </c>
      <c r="D3395" s="4">
        <v>179456</v>
      </c>
      <c r="E3395" s="4">
        <v>179640</v>
      </c>
      <c r="F3395" s="5" t="s">
        <v>4219</v>
      </c>
      <c r="G3395" s="2">
        <v>7</v>
      </c>
      <c r="H3395" s="4">
        <v>179654</v>
      </c>
      <c r="I3395" s="5" t="s">
        <v>4225</v>
      </c>
      <c r="J3395" s="15">
        <v>45355</v>
      </c>
      <c r="K3395" s="24">
        <v>1351604212</v>
      </c>
      <c r="L3395" s="15">
        <v>45355</v>
      </c>
      <c r="M3395" s="15">
        <v>45382</v>
      </c>
      <c r="N3395" s="26">
        <v>1</v>
      </c>
      <c r="O3395" s="26">
        <f>VLOOKUP(D3395,quash!A$2:$I$7791,9,FALSE)</f>
        <v>3</v>
      </c>
      <c r="P3395" s="7">
        <v>10000</v>
      </c>
      <c r="Q3395" s="26">
        <v>100</v>
      </c>
      <c r="R3395" s="19">
        <v>1.82981294070719E-2</v>
      </c>
      <c r="S3395" s="26">
        <v>16</v>
      </c>
      <c r="T3395" s="8">
        <v>5000</v>
      </c>
      <c r="U3395" s="4">
        <v>147</v>
      </c>
      <c r="V3395" s="10">
        <v>1303.3399999999999</v>
      </c>
      <c r="W3395" s="14" t="s">
        <v>5282</v>
      </c>
      <c r="X3395" s="18"/>
      <c r="Y3395" s="9"/>
      <c r="Z3395" s="19"/>
      <c r="AA3395" s="19"/>
      <c r="AB3395" s="30">
        <f t="shared" si="879"/>
        <v>219000</v>
      </c>
      <c r="AC3395" s="30">
        <f t="shared" si="876"/>
        <v>2.2831050228310501E-2</v>
      </c>
      <c r="AD3395" s="31">
        <f t="shared" si="877"/>
        <v>2.2831050228310499</v>
      </c>
      <c r="AE3395" s="31">
        <f t="shared" si="878"/>
        <v>3.3561643835616435</v>
      </c>
      <c r="AG3395" s="30">
        <f t="shared" si="880"/>
        <v>778000</v>
      </c>
      <c r="AH3395" s="30">
        <f t="shared" si="873"/>
        <v>6.4267352185089976E-3</v>
      </c>
      <c r="AI3395" s="31">
        <f t="shared" si="874"/>
        <v>0.64267352185089976</v>
      </c>
      <c r="AJ3395" s="31">
        <f t="shared" si="875"/>
        <v>0.94473007712082269</v>
      </c>
      <c r="AK3395" s="30" t="str">
        <f>IF(W3395="si",($S3395*'COSTOS DE CREDITOS'!$C$27)/DATA!$G3395,"")</f>
        <v/>
      </c>
      <c r="AL3395" s="90" t="str">
        <f>IF(W3395="si",'COSTOS DE CREDITOS'!$C$35,"")</f>
        <v/>
      </c>
      <c r="AM3395" s="30" t="str">
        <f t="shared" ref="AM3395:AM3458" si="881">IF(W3395="si",(20%/52*$S3395)*$T3395,"")</f>
        <v/>
      </c>
      <c r="AN3395" s="30" t="str">
        <f t="shared" ref="AN3395:AN3458" si="882">IF(W3395="SI",T3395-Y3395,"")</f>
        <v/>
      </c>
      <c r="AO3395" s="30">
        <f t="shared" ref="AO3395:AO3458" si="883">SUM(AK3395:AN3395)</f>
        <v>0</v>
      </c>
      <c r="AP3395" s="30">
        <f t="shared" ref="AP3395:AP3458" si="884">AA3395-AO3395</f>
        <v>0</v>
      </c>
      <c r="AQ3395" s="19" t="str">
        <f t="shared" ref="AQ3395:AQ3458" si="885">IFERROR(AP3395/AA3395,"")</f>
        <v/>
      </c>
    </row>
    <row r="3396" spans="1:43" x14ac:dyDescent="0.2">
      <c r="A3396" s="23" t="s">
        <v>5665</v>
      </c>
      <c r="B3396" s="6" t="s">
        <v>5678</v>
      </c>
      <c r="C3396" s="6" t="s">
        <v>5670</v>
      </c>
      <c r="D3396" s="4">
        <v>179447</v>
      </c>
      <c r="E3396" s="4">
        <v>179640</v>
      </c>
      <c r="F3396" s="5" t="s">
        <v>4219</v>
      </c>
      <c r="G3396" s="2">
        <v>7</v>
      </c>
      <c r="H3396" s="4">
        <v>179655</v>
      </c>
      <c r="I3396" s="5" t="s">
        <v>4226</v>
      </c>
      <c r="J3396" s="15">
        <v>45352</v>
      </c>
      <c r="K3396" s="24">
        <v>1351563471</v>
      </c>
      <c r="L3396" s="15">
        <v>45355</v>
      </c>
      <c r="M3396" s="15">
        <v>45382</v>
      </c>
      <c r="N3396" s="26">
        <v>1</v>
      </c>
      <c r="O3396" s="26">
        <f>VLOOKUP(D3396,quash!A$2:$I$7791,9,FALSE)</f>
        <v>3</v>
      </c>
      <c r="P3396" s="7">
        <v>10000</v>
      </c>
      <c r="Q3396" s="26">
        <v>110</v>
      </c>
      <c r="R3396" s="19">
        <v>3.11605023919212E-2</v>
      </c>
      <c r="S3396" s="26">
        <v>16</v>
      </c>
      <c r="T3396" s="8">
        <v>5000</v>
      </c>
      <c r="U3396" s="4">
        <v>147</v>
      </c>
      <c r="V3396" s="10">
        <v>1303.3399999999999</v>
      </c>
      <c r="W3396" s="14" t="s">
        <v>5282</v>
      </c>
      <c r="X3396" s="18"/>
      <c r="Y3396" s="9"/>
      <c r="Z3396" s="19"/>
      <c r="AA3396" s="19"/>
      <c r="AB3396" s="30">
        <f t="shared" si="879"/>
        <v>219000</v>
      </c>
      <c r="AC3396" s="30">
        <f t="shared" si="876"/>
        <v>2.2831050228310501E-2</v>
      </c>
      <c r="AD3396" s="31">
        <f t="shared" si="877"/>
        <v>2.5114155251141552</v>
      </c>
      <c r="AE3396" s="31">
        <f t="shared" si="878"/>
        <v>3.3561643835616435</v>
      </c>
      <c r="AG3396" s="30">
        <f t="shared" si="880"/>
        <v>778000</v>
      </c>
      <c r="AH3396" s="30">
        <f t="shared" si="873"/>
        <v>6.4267352185089976E-3</v>
      </c>
      <c r="AI3396" s="31">
        <f t="shared" si="874"/>
        <v>0.70694087403598971</v>
      </c>
      <c r="AJ3396" s="31">
        <f t="shared" si="875"/>
        <v>0.94473007712082269</v>
      </c>
      <c r="AK3396" s="30" t="str">
        <f>IF(W3396="si",($S3396*'COSTOS DE CREDITOS'!$C$27)/DATA!$G3396,"")</f>
        <v/>
      </c>
      <c r="AL3396" s="90" t="str">
        <f>IF(W3396="si",'COSTOS DE CREDITOS'!$C$35,"")</f>
        <v/>
      </c>
      <c r="AM3396" s="30" t="str">
        <f t="shared" si="881"/>
        <v/>
      </c>
      <c r="AN3396" s="30" t="str">
        <f t="shared" si="882"/>
        <v/>
      </c>
      <c r="AO3396" s="30">
        <f t="shared" si="883"/>
        <v>0</v>
      </c>
      <c r="AP3396" s="30">
        <f t="shared" si="884"/>
        <v>0</v>
      </c>
      <c r="AQ3396" s="19" t="str">
        <f t="shared" si="885"/>
        <v/>
      </c>
    </row>
    <row r="3397" spans="1:43" x14ac:dyDescent="0.2">
      <c r="A3397" s="23" t="s">
        <v>5665</v>
      </c>
      <c r="B3397" s="6" t="s">
        <v>5681</v>
      </c>
      <c r="C3397" s="6" t="s">
        <v>5667</v>
      </c>
      <c r="D3397" s="4">
        <v>179004</v>
      </c>
      <c r="E3397" s="4">
        <v>179489</v>
      </c>
      <c r="F3397" s="5" t="s">
        <v>4227</v>
      </c>
      <c r="G3397" s="2">
        <v>5</v>
      </c>
      <c r="H3397" s="4">
        <v>179491</v>
      </c>
      <c r="I3397" s="5" t="s">
        <v>4228</v>
      </c>
      <c r="J3397" s="15">
        <v>45350</v>
      </c>
      <c r="K3397" s="24">
        <v>1350391960</v>
      </c>
      <c r="L3397" s="15">
        <v>45355</v>
      </c>
      <c r="M3397" s="15">
        <v>45382</v>
      </c>
      <c r="N3397" s="26">
        <v>1</v>
      </c>
      <c r="O3397" s="26">
        <f>VLOOKUP(D3397,quash!A$2:$I$7791,9,FALSE)</f>
        <v>3</v>
      </c>
      <c r="P3397" s="7">
        <v>10000</v>
      </c>
      <c r="Q3397" s="26">
        <v>127</v>
      </c>
      <c r="R3397" s="19">
        <v>3.9770556926914676E-2</v>
      </c>
      <c r="S3397" s="26">
        <v>16</v>
      </c>
      <c r="T3397" s="8">
        <v>6000</v>
      </c>
      <c r="U3397" s="4">
        <v>147</v>
      </c>
      <c r="V3397" s="10">
        <v>1558.57</v>
      </c>
      <c r="W3397" s="14" t="s">
        <v>5282</v>
      </c>
      <c r="X3397" s="18"/>
      <c r="Y3397" s="9"/>
      <c r="Z3397" s="19"/>
      <c r="AA3397" s="19"/>
      <c r="AB3397" s="30">
        <f t="shared" si="879"/>
        <v>219000</v>
      </c>
      <c r="AC3397" s="30">
        <f t="shared" si="876"/>
        <v>2.7397260273972601E-2</v>
      </c>
      <c r="AD3397" s="31">
        <f t="shared" si="877"/>
        <v>3.4794520547945202</v>
      </c>
      <c r="AE3397" s="31">
        <f t="shared" si="878"/>
        <v>4.0273972602739727</v>
      </c>
      <c r="AG3397" s="30">
        <f t="shared" si="880"/>
        <v>778000</v>
      </c>
      <c r="AH3397" s="30">
        <f t="shared" ref="AH3397:AH3460" si="886">IFERROR($T3397/AG3397,"")</f>
        <v>7.7120822622107968E-3</v>
      </c>
      <c r="AI3397" s="31">
        <f t="shared" ref="AI3397:AI3460" si="887">IFERROR(AH3397*$Q3397,"")</f>
        <v>0.97943444730077123</v>
      </c>
      <c r="AJ3397" s="31">
        <f t="shared" ref="AJ3397:AJ3460" si="888">IFERROR(AH3397*$U3397,"")</f>
        <v>1.1336760925449871</v>
      </c>
      <c r="AK3397" s="30" t="str">
        <f>IF(W3397="si",($S3397*'COSTOS DE CREDITOS'!$C$27)/DATA!$G3397,"")</f>
        <v/>
      </c>
      <c r="AL3397" s="90" t="str">
        <f>IF(W3397="si",'COSTOS DE CREDITOS'!$C$35,"")</f>
        <v/>
      </c>
      <c r="AM3397" s="30" t="str">
        <f t="shared" si="881"/>
        <v/>
      </c>
      <c r="AN3397" s="30" t="str">
        <f t="shared" si="882"/>
        <v/>
      </c>
      <c r="AO3397" s="30">
        <f t="shared" si="883"/>
        <v>0</v>
      </c>
      <c r="AP3397" s="30">
        <f t="shared" si="884"/>
        <v>0</v>
      </c>
      <c r="AQ3397" s="19" t="str">
        <f t="shared" si="885"/>
        <v/>
      </c>
    </row>
    <row r="3398" spans="1:43" x14ac:dyDescent="0.2">
      <c r="A3398" s="23" t="s">
        <v>5665</v>
      </c>
      <c r="B3398" s="6" t="s">
        <v>5681</v>
      </c>
      <c r="C3398" s="6" t="s">
        <v>5667</v>
      </c>
      <c r="D3398" s="4">
        <v>179123</v>
      </c>
      <c r="E3398" s="4">
        <v>179489</v>
      </c>
      <c r="F3398" s="5" t="s">
        <v>4227</v>
      </c>
      <c r="G3398" s="2">
        <v>5</v>
      </c>
      <c r="H3398" s="4">
        <v>179492</v>
      </c>
      <c r="I3398" s="5" t="s">
        <v>4229</v>
      </c>
      <c r="J3398" s="15">
        <v>45350</v>
      </c>
      <c r="K3398" s="24">
        <v>1350392352</v>
      </c>
      <c r="L3398" s="15">
        <v>45355</v>
      </c>
      <c r="M3398" s="15">
        <v>45382</v>
      </c>
      <c r="N3398" s="26">
        <v>1</v>
      </c>
      <c r="O3398" s="26">
        <f>VLOOKUP(D3398,quash!A$2:$I$7791,9,FALSE)</f>
        <v>1</v>
      </c>
      <c r="P3398" s="7">
        <v>10000</v>
      </c>
      <c r="Q3398" s="26">
        <v>132</v>
      </c>
      <c r="R3398" s="19">
        <v>5.8283715876113903E-2</v>
      </c>
      <c r="S3398" s="26">
        <v>16</v>
      </c>
      <c r="T3398" s="8">
        <v>6000</v>
      </c>
      <c r="U3398" s="4">
        <v>147</v>
      </c>
      <c r="V3398" s="10">
        <v>1558.57</v>
      </c>
      <c r="W3398" s="14" t="s">
        <v>5282</v>
      </c>
      <c r="X3398" s="18"/>
      <c r="Y3398" s="9"/>
      <c r="Z3398" s="19"/>
      <c r="AA3398" s="19"/>
      <c r="AB3398" s="30">
        <f t="shared" si="879"/>
        <v>797000</v>
      </c>
      <c r="AC3398" s="30">
        <f t="shared" si="876"/>
        <v>7.5282308657465494E-3</v>
      </c>
      <c r="AD3398" s="31">
        <f t="shared" si="877"/>
        <v>0.99372647427854455</v>
      </c>
      <c r="AE3398" s="31">
        <f t="shared" si="878"/>
        <v>1.1066499372647427</v>
      </c>
      <c r="AG3398" s="30">
        <f t="shared" si="880"/>
        <v>2427000</v>
      </c>
      <c r="AH3398" s="30">
        <f t="shared" si="886"/>
        <v>2.472187886279357E-3</v>
      </c>
      <c r="AI3398" s="31">
        <f t="shared" si="887"/>
        <v>0.32632880098887512</v>
      </c>
      <c r="AJ3398" s="31">
        <f t="shared" si="888"/>
        <v>0.36341161928306548</v>
      </c>
      <c r="AK3398" s="30" t="str">
        <f>IF(W3398="si",($S3398*'COSTOS DE CREDITOS'!$C$27)/DATA!$G3398,"")</f>
        <v/>
      </c>
      <c r="AL3398" s="90" t="str">
        <f>IF(W3398="si",'COSTOS DE CREDITOS'!$C$35,"")</f>
        <v/>
      </c>
      <c r="AM3398" s="30" t="str">
        <f t="shared" si="881"/>
        <v/>
      </c>
      <c r="AN3398" s="30" t="str">
        <f t="shared" si="882"/>
        <v/>
      </c>
      <c r="AO3398" s="30">
        <f t="shared" si="883"/>
        <v>0</v>
      </c>
      <c r="AP3398" s="30">
        <f t="shared" si="884"/>
        <v>0</v>
      </c>
      <c r="AQ3398" s="19" t="str">
        <f t="shared" si="885"/>
        <v/>
      </c>
    </row>
    <row r="3399" spans="1:43" x14ac:dyDescent="0.2">
      <c r="A3399" s="23" t="s">
        <v>5665</v>
      </c>
      <c r="B3399" s="6" t="s">
        <v>5681</v>
      </c>
      <c r="C3399" s="6" t="s">
        <v>5667</v>
      </c>
      <c r="D3399" s="4">
        <v>179401</v>
      </c>
      <c r="E3399" s="4">
        <v>179489</v>
      </c>
      <c r="F3399" s="5" t="s">
        <v>4227</v>
      </c>
      <c r="G3399" s="2">
        <v>5</v>
      </c>
      <c r="H3399" s="4">
        <v>179517</v>
      </c>
      <c r="I3399" s="5" t="s">
        <v>4230</v>
      </c>
      <c r="J3399" s="15">
        <v>45352</v>
      </c>
      <c r="K3399" s="24">
        <v>1351294321</v>
      </c>
      <c r="L3399" s="15">
        <v>45355</v>
      </c>
      <c r="M3399" s="15">
        <v>45382</v>
      </c>
      <c r="N3399" s="26">
        <v>1</v>
      </c>
      <c r="O3399" s="26" t="e">
        <f>VLOOKUP(D3399,quash!A$2:$I$7791,9,FALSE)</f>
        <v>#N/A</v>
      </c>
      <c r="P3399" s="7">
        <v>7000</v>
      </c>
      <c r="Q3399" s="26">
        <v>126</v>
      </c>
      <c r="R3399" s="19">
        <v>3.3741050530766176E-2</v>
      </c>
      <c r="S3399" s="26">
        <v>16</v>
      </c>
      <c r="T3399" s="8">
        <v>6000</v>
      </c>
      <c r="U3399" s="4">
        <v>147</v>
      </c>
      <c r="V3399" s="10">
        <v>1558.57</v>
      </c>
      <c r="W3399" s="14" t="s">
        <v>5282</v>
      </c>
      <c r="X3399" s="18"/>
      <c r="Y3399" s="9"/>
      <c r="Z3399" s="19"/>
      <c r="AA3399" s="19"/>
      <c r="AB3399" s="30">
        <f t="shared" si="879"/>
        <v>1498000</v>
      </c>
      <c r="AC3399" s="30">
        <f t="shared" si="876"/>
        <v>4.0053404539385851E-3</v>
      </c>
      <c r="AD3399" s="31">
        <f t="shared" si="877"/>
        <v>0.50467289719626174</v>
      </c>
      <c r="AE3399" s="31">
        <f t="shared" si="878"/>
        <v>0.58878504672897203</v>
      </c>
      <c r="AG3399" s="30">
        <f t="shared" si="880"/>
        <v>6126000</v>
      </c>
      <c r="AH3399" s="30">
        <f t="shared" si="886"/>
        <v>9.7943192948090111E-4</v>
      </c>
      <c r="AI3399" s="31">
        <f t="shared" si="887"/>
        <v>0.12340842311459355</v>
      </c>
      <c r="AJ3399" s="31">
        <f t="shared" si="888"/>
        <v>0.14397649363369247</v>
      </c>
      <c r="AK3399" s="30" t="str">
        <f>IF(W3399="si",($S3399*'COSTOS DE CREDITOS'!$C$27)/DATA!$G3399,"")</f>
        <v/>
      </c>
      <c r="AL3399" s="90" t="str">
        <f>IF(W3399="si",'COSTOS DE CREDITOS'!$C$35,"")</f>
        <v/>
      </c>
      <c r="AM3399" s="30" t="str">
        <f t="shared" si="881"/>
        <v/>
      </c>
      <c r="AN3399" s="30" t="str">
        <f t="shared" si="882"/>
        <v/>
      </c>
      <c r="AO3399" s="30">
        <f t="shared" si="883"/>
        <v>0</v>
      </c>
      <c r="AP3399" s="30">
        <f t="shared" si="884"/>
        <v>0</v>
      </c>
      <c r="AQ3399" s="19" t="str">
        <f t="shared" si="885"/>
        <v/>
      </c>
    </row>
    <row r="3400" spans="1:43" x14ac:dyDescent="0.2">
      <c r="A3400" s="23" t="s">
        <v>5665</v>
      </c>
      <c r="B3400" s="6" t="s">
        <v>5681</v>
      </c>
      <c r="C3400" s="6" t="s">
        <v>5667</v>
      </c>
      <c r="D3400" s="4">
        <v>179125</v>
      </c>
      <c r="E3400" s="4">
        <v>179489</v>
      </c>
      <c r="F3400" s="5" t="s">
        <v>4227</v>
      </c>
      <c r="G3400" s="2">
        <v>5</v>
      </c>
      <c r="H3400" s="4">
        <v>179519</v>
      </c>
      <c r="I3400" s="5" t="s">
        <v>4231</v>
      </c>
      <c r="J3400" s="15">
        <v>45350</v>
      </c>
      <c r="K3400" s="24">
        <v>1350392794</v>
      </c>
      <c r="L3400" s="15">
        <v>45355</v>
      </c>
      <c r="M3400" s="15">
        <v>45382</v>
      </c>
      <c r="N3400" s="26">
        <v>1</v>
      </c>
      <c r="O3400" s="26">
        <f>VLOOKUP(D3400,quash!A$2:$I$7791,9,FALSE)</f>
        <v>2</v>
      </c>
      <c r="P3400" s="7">
        <v>5000</v>
      </c>
      <c r="Q3400" s="26">
        <v>147</v>
      </c>
      <c r="R3400" s="19">
        <v>7.9000519063171556E-2</v>
      </c>
      <c r="S3400" s="26">
        <v>16</v>
      </c>
      <c r="T3400" s="8">
        <v>6000</v>
      </c>
      <c r="U3400" s="4">
        <v>147</v>
      </c>
      <c r="V3400" s="10">
        <v>1558.57</v>
      </c>
      <c r="W3400" s="14" t="s">
        <v>5282</v>
      </c>
      <c r="X3400" s="18"/>
      <c r="Y3400" s="9"/>
      <c r="Z3400" s="19"/>
      <c r="AA3400" s="19"/>
      <c r="AB3400" s="30">
        <f t="shared" si="879"/>
        <v>521000</v>
      </c>
      <c r="AC3400" s="30">
        <f t="shared" si="876"/>
        <v>1.1516314779270634E-2</v>
      </c>
      <c r="AD3400" s="31">
        <f t="shared" si="877"/>
        <v>1.6928982725527832</v>
      </c>
      <c r="AE3400" s="31">
        <f t="shared" si="878"/>
        <v>1.6928982725527832</v>
      </c>
      <c r="AG3400" s="30">
        <f t="shared" si="880"/>
        <v>1695000</v>
      </c>
      <c r="AH3400" s="30">
        <f t="shared" si="886"/>
        <v>3.5398230088495575E-3</v>
      </c>
      <c r="AI3400" s="31">
        <f t="shared" si="887"/>
        <v>0.52035398230088492</v>
      </c>
      <c r="AJ3400" s="31">
        <f t="shared" si="888"/>
        <v>0.52035398230088492</v>
      </c>
      <c r="AK3400" s="30" t="str">
        <f>IF(W3400="si",($S3400*'COSTOS DE CREDITOS'!$C$27)/DATA!$G3400,"")</f>
        <v/>
      </c>
      <c r="AL3400" s="90" t="str">
        <f>IF(W3400="si",'COSTOS DE CREDITOS'!$C$35,"")</f>
        <v/>
      </c>
      <c r="AM3400" s="30" t="str">
        <f t="shared" si="881"/>
        <v/>
      </c>
      <c r="AN3400" s="30" t="str">
        <f t="shared" si="882"/>
        <v/>
      </c>
      <c r="AO3400" s="30">
        <f t="shared" si="883"/>
        <v>0</v>
      </c>
      <c r="AP3400" s="30">
        <f t="shared" si="884"/>
        <v>0</v>
      </c>
      <c r="AQ3400" s="19" t="str">
        <f t="shared" si="885"/>
        <v/>
      </c>
    </row>
    <row r="3401" spans="1:43" x14ac:dyDescent="0.2">
      <c r="A3401" s="23" t="s">
        <v>5665</v>
      </c>
      <c r="B3401" s="6" t="s">
        <v>5666</v>
      </c>
      <c r="C3401" s="6" t="s">
        <v>5667</v>
      </c>
      <c r="D3401" s="4">
        <v>178346</v>
      </c>
      <c r="E3401" s="4">
        <v>179785</v>
      </c>
      <c r="F3401" s="5" t="s">
        <v>4232</v>
      </c>
      <c r="G3401" s="2">
        <v>5</v>
      </c>
      <c r="H3401" s="4">
        <v>179786</v>
      </c>
      <c r="I3401" s="5" t="s">
        <v>4233</v>
      </c>
      <c r="J3401" s="15">
        <v>45349</v>
      </c>
      <c r="K3401" s="24">
        <v>1344698354</v>
      </c>
      <c r="L3401" s="15">
        <v>45357</v>
      </c>
      <c r="M3401" s="15">
        <v>45382</v>
      </c>
      <c r="N3401" s="26">
        <v>1</v>
      </c>
      <c r="O3401" s="26">
        <f>VLOOKUP(D3401,quash!A$2:$I$7791,9,FALSE)</f>
        <v>4</v>
      </c>
      <c r="P3401" s="7">
        <v>10000</v>
      </c>
      <c r="Q3401" s="26">
        <v>110</v>
      </c>
      <c r="R3401" s="19">
        <v>3.3220596517330399E-2</v>
      </c>
      <c r="S3401" s="26">
        <v>16</v>
      </c>
      <c r="T3401" s="8">
        <v>7000</v>
      </c>
      <c r="U3401" s="4">
        <v>142</v>
      </c>
      <c r="V3401" s="10">
        <v>1758.65</v>
      </c>
      <c r="W3401" s="14" t="s">
        <v>5282</v>
      </c>
      <c r="X3401" s="18"/>
      <c r="Y3401" s="9"/>
      <c r="Z3401" s="19"/>
      <c r="AA3401" s="19"/>
      <c r="AB3401" s="30">
        <f t="shared" si="879"/>
        <v>252000</v>
      </c>
      <c r="AC3401" s="30">
        <f t="shared" si="876"/>
        <v>2.7777777777777776E-2</v>
      </c>
      <c r="AD3401" s="31">
        <f t="shared" si="877"/>
        <v>3.0555555555555554</v>
      </c>
      <c r="AE3401" s="31">
        <f t="shared" si="878"/>
        <v>3.9444444444444442</v>
      </c>
      <c r="AG3401" s="30">
        <f t="shared" si="880"/>
        <v>927000</v>
      </c>
      <c r="AH3401" s="30">
        <f t="shared" si="886"/>
        <v>7.551240560949299E-3</v>
      </c>
      <c r="AI3401" s="31">
        <f t="shared" si="887"/>
        <v>0.83063646170442285</v>
      </c>
      <c r="AJ3401" s="31">
        <f t="shared" si="888"/>
        <v>1.0722761596548005</v>
      </c>
      <c r="AK3401" s="30" t="str">
        <f>IF(W3401="si",($S3401*'COSTOS DE CREDITOS'!$C$27)/DATA!$G3401,"")</f>
        <v/>
      </c>
      <c r="AL3401" s="90" t="str">
        <f>IF(W3401="si",'COSTOS DE CREDITOS'!$C$35,"")</f>
        <v/>
      </c>
      <c r="AM3401" s="30" t="str">
        <f t="shared" si="881"/>
        <v/>
      </c>
      <c r="AN3401" s="30" t="str">
        <f t="shared" si="882"/>
        <v/>
      </c>
      <c r="AO3401" s="30">
        <f t="shared" si="883"/>
        <v>0</v>
      </c>
      <c r="AP3401" s="30">
        <f t="shared" si="884"/>
        <v>0</v>
      </c>
      <c r="AQ3401" s="19" t="str">
        <f t="shared" si="885"/>
        <v/>
      </c>
    </row>
    <row r="3402" spans="1:43" x14ac:dyDescent="0.2">
      <c r="A3402" s="23" t="s">
        <v>5665</v>
      </c>
      <c r="B3402" s="6" t="s">
        <v>5666</v>
      </c>
      <c r="C3402" s="6" t="s">
        <v>5667</v>
      </c>
      <c r="D3402" s="4">
        <v>178343</v>
      </c>
      <c r="E3402" s="4">
        <v>179785</v>
      </c>
      <c r="F3402" s="5" t="s">
        <v>4232</v>
      </c>
      <c r="G3402" s="2">
        <v>5</v>
      </c>
      <c r="H3402" s="4">
        <v>179787</v>
      </c>
      <c r="I3402" s="5" t="s">
        <v>4234</v>
      </c>
      <c r="J3402" s="15">
        <v>45344</v>
      </c>
      <c r="K3402" s="24">
        <v>1344657579</v>
      </c>
      <c r="L3402" s="15">
        <v>45357</v>
      </c>
      <c r="M3402" s="15">
        <v>45382</v>
      </c>
      <c r="N3402" s="26">
        <v>1</v>
      </c>
      <c r="O3402" s="26">
        <f>VLOOKUP(D3402,quash!A$2:$I$7791,9,FALSE)</f>
        <v>3</v>
      </c>
      <c r="P3402" s="7">
        <v>10000</v>
      </c>
      <c r="Q3402" s="26">
        <v>110</v>
      </c>
      <c r="R3402" s="19">
        <v>3.11605023919212E-2</v>
      </c>
      <c r="S3402" s="26">
        <v>16</v>
      </c>
      <c r="T3402" s="8">
        <v>8000</v>
      </c>
      <c r="U3402" s="4">
        <v>142</v>
      </c>
      <c r="V3402" s="10">
        <v>2013.74</v>
      </c>
      <c r="W3402" s="14" t="s">
        <v>5282</v>
      </c>
      <c r="X3402" s="18"/>
      <c r="Y3402" s="9"/>
      <c r="Z3402" s="19"/>
      <c r="AA3402" s="19"/>
      <c r="AB3402" s="30">
        <f t="shared" si="879"/>
        <v>219000</v>
      </c>
      <c r="AC3402" s="30">
        <f t="shared" si="876"/>
        <v>3.6529680365296802E-2</v>
      </c>
      <c r="AD3402" s="31">
        <f t="shared" si="877"/>
        <v>4.0182648401826482</v>
      </c>
      <c r="AE3402" s="31">
        <f t="shared" si="878"/>
        <v>5.1872146118721458</v>
      </c>
      <c r="AG3402" s="30">
        <f t="shared" si="880"/>
        <v>778000</v>
      </c>
      <c r="AH3402" s="30">
        <f t="shared" si="886"/>
        <v>1.0282776349614395E-2</v>
      </c>
      <c r="AI3402" s="31">
        <f t="shared" si="887"/>
        <v>1.1311053984575834</v>
      </c>
      <c r="AJ3402" s="31">
        <f t="shared" si="888"/>
        <v>1.4601542416452442</v>
      </c>
      <c r="AK3402" s="30" t="str">
        <f>IF(W3402="si",($S3402*'COSTOS DE CREDITOS'!$C$27)/DATA!$G3402,"")</f>
        <v/>
      </c>
      <c r="AL3402" s="90" t="str">
        <f>IF(W3402="si",'COSTOS DE CREDITOS'!$C$35,"")</f>
        <v/>
      </c>
      <c r="AM3402" s="30" t="str">
        <f t="shared" si="881"/>
        <v/>
      </c>
      <c r="AN3402" s="30" t="str">
        <f t="shared" si="882"/>
        <v/>
      </c>
      <c r="AO3402" s="30">
        <f t="shared" si="883"/>
        <v>0</v>
      </c>
      <c r="AP3402" s="30">
        <f t="shared" si="884"/>
        <v>0</v>
      </c>
      <c r="AQ3402" s="19" t="str">
        <f t="shared" si="885"/>
        <v/>
      </c>
    </row>
    <row r="3403" spans="1:43" x14ac:dyDescent="0.2">
      <c r="A3403" s="23" t="s">
        <v>5665</v>
      </c>
      <c r="B3403" s="6" t="s">
        <v>5666</v>
      </c>
      <c r="C3403" s="6" t="s">
        <v>5667</v>
      </c>
      <c r="D3403" s="4">
        <v>178344</v>
      </c>
      <c r="E3403" s="4">
        <v>179785</v>
      </c>
      <c r="F3403" s="5" t="s">
        <v>4232</v>
      </c>
      <c r="G3403" s="2">
        <v>5</v>
      </c>
      <c r="H3403" s="4">
        <v>179789</v>
      </c>
      <c r="I3403" s="5" t="s">
        <v>4235</v>
      </c>
      <c r="J3403" s="15">
        <v>45349</v>
      </c>
      <c r="K3403" s="24">
        <v>1344685346</v>
      </c>
      <c r="L3403" s="15">
        <v>45357</v>
      </c>
      <c r="M3403" s="15">
        <v>45382</v>
      </c>
      <c r="N3403" s="26">
        <v>1</v>
      </c>
      <c r="O3403" s="26">
        <f>VLOOKUP(D3403,quash!A$2:$I$7791,9,FALSE)</f>
        <v>3</v>
      </c>
      <c r="P3403" s="7">
        <v>10000</v>
      </c>
      <c r="Q3403" s="26">
        <v>110</v>
      </c>
      <c r="R3403" s="19">
        <v>3.11605023919212E-2</v>
      </c>
      <c r="S3403" s="26">
        <v>16</v>
      </c>
      <c r="T3403" s="8">
        <v>8000</v>
      </c>
      <c r="U3403" s="4">
        <v>142</v>
      </c>
      <c r="V3403" s="10">
        <v>2013.74</v>
      </c>
      <c r="W3403" s="14" t="s">
        <v>5282</v>
      </c>
      <c r="X3403" s="18"/>
      <c r="Y3403" s="9"/>
      <c r="Z3403" s="19"/>
      <c r="AA3403" s="19"/>
      <c r="AB3403" s="30">
        <f t="shared" si="879"/>
        <v>219000</v>
      </c>
      <c r="AC3403" s="30">
        <f t="shared" si="876"/>
        <v>3.6529680365296802E-2</v>
      </c>
      <c r="AD3403" s="31">
        <f t="shared" si="877"/>
        <v>4.0182648401826482</v>
      </c>
      <c r="AE3403" s="31">
        <f t="shared" si="878"/>
        <v>5.1872146118721458</v>
      </c>
      <c r="AG3403" s="30">
        <f t="shared" si="880"/>
        <v>778000</v>
      </c>
      <c r="AH3403" s="30">
        <f t="shared" si="886"/>
        <v>1.0282776349614395E-2</v>
      </c>
      <c r="AI3403" s="31">
        <f t="shared" si="887"/>
        <v>1.1311053984575834</v>
      </c>
      <c r="AJ3403" s="31">
        <f t="shared" si="888"/>
        <v>1.4601542416452442</v>
      </c>
      <c r="AK3403" s="30" t="str">
        <f>IF(W3403="si",($S3403*'COSTOS DE CREDITOS'!$C$27)/DATA!$G3403,"")</f>
        <v/>
      </c>
      <c r="AL3403" s="90" t="str">
        <f>IF(W3403="si",'COSTOS DE CREDITOS'!$C$35,"")</f>
        <v/>
      </c>
      <c r="AM3403" s="30" t="str">
        <f t="shared" si="881"/>
        <v/>
      </c>
      <c r="AN3403" s="30" t="str">
        <f t="shared" si="882"/>
        <v/>
      </c>
      <c r="AO3403" s="30">
        <f t="shared" si="883"/>
        <v>0</v>
      </c>
      <c r="AP3403" s="30">
        <f t="shared" si="884"/>
        <v>0</v>
      </c>
      <c r="AQ3403" s="19" t="str">
        <f t="shared" si="885"/>
        <v/>
      </c>
    </row>
    <row r="3404" spans="1:43" x14ac:dyDescent="0.2">
      <c r="A3404" s="23" t="s">
        <v>5665</v>
      </c>
      <c r="B3404" s="6" t="s">
        <v>5666</v>
      </c>
      <c r="C3404" s="6" t="s">
        <v>5667</v>
      </c>
      <c r="D3404" s="4">
        <v>179612</v>
      </c>
      <c r="E3404" s="4">
        <v>179785</v>
      </c>
      <c r="F3404" s="5" t="s">
        <v>4232</v>
      </c>
      <c r="G3404" s="2">
        <v>5</v>
      </c>
      <c r="H3404" s="4">
        <v>179790</v>
      </c>
      <c r="I3404" s="5" t="s">
        <v>4236</v>
      </c>
      <c r="J3404" s="15">
        <v>45355</v>
      </c>
      <c r="K3404" s="24">
        <v>1353632974</v>
      </c>
      <c r="L3404" s="15">
        <v>45357</v>
      </c>
      <c r="M3404" s="15">
        <v>45382</v>
      </c>
      <c r="N3404" s="26">
        <v>1</v>
      </c>
      <c r="O3404" s="26">
        <f>VLOOKUP(D3404,quash!A$2:$I$7791,9,FALSE)</f>
        <v>2</v>
      </c>
      <c r="P3404" s="7">
        <v>10000</v>
      </c>
      <c r="Q3404" s="26">
        <v>127</v>
      </c>
      <c r="R3404" s="19">
        <v>5.24391097594855E-2</v>
      </c>
      <c r="S3404" s="26">
        <v>16</v>
      </c>
      <c r="T3404" s="8">
        <v>5000</v>
      </c>
      <c r="U3404" s="4">
        <v>147</v>
      </c>
      <c r="V3404" s="10">
        <v>1303.3399999999999</v>
      </c>
      <c r="W3404" s="14" t="s">
        <v>5282</v>
      </c>
      <c r="X3404" s="18"/>
      <c r="Y3404" s="9"/>
      <c r="Z3404" s="19"/>
      <c r="AA3404" s="19"/>
      <c r="AB3404" s="30">
        <f t="shared" si="879"/>
        <v>521000</v>
      </c>
      <c r="AC3404" s="30">
        <f t="shared" si="876"/>
        <v>9.5969289827255271E-3</v>
      </c>
      <c r="AD3404" s="31">
        <f t="shared" si="877"/>
        <v>1.2188099808061419</v>
      </c>
      <c r="AE3404" s="31">
        <f t="shared" si="878"/>
        <v>1.4107485604606524</v>
      </c>
      <c r="AG3404" s="30">
        <f t="shared" si="880"/>
        <v>1695000</v>
      </c>
      <c r="AH3404" s="30">
        <f t="shared" si="886"/>
        <v>2.9498525073746312E-3</v>
      </c>
      <c r="AI3404" s="31">
        <f t="shared" si="887"/>
        <v>0.37463126843657818</v>
      </c>
      <c r="AJ3404" s="31">
        <f t="shared" si="888"/>
        <v>0.4336283185840708</v>
      </c>
      <c r="AK3404" s="30" t="str">
        <f>IF(W3404="si",($S3404*'COSTOS DE CREDITOS'!$C$27)/DATA!$G3404,"")</f>
        <v/>
      </c>
      <c r="AL3404" s="90" t="str">
        <f>IF(W3404="si",'COSTOS DE CREDITOS'!$C$35,"")</f>
        <v/>
      </c>
      <c r="AM3404" s="30" t="str">
        <f t="shared" si="881"/>
        <v/>
      </c>
      <c r="AN3404" s="30" t="str">
        <f t="shared" si="882"/>
        <v/>
      </c>
      <c r="AO3404" s="30">
        <f t="shared" si="883"/>
        <v>0</v>
      </c>
      <c r="AP3404" s="30">
        <f t="shared" si="884"/>
        <v>0</v>
      </c>
      <c r="AQ3404" s="19" t="str">
        <f t="shared" si="885"/>
        <v/>
      </c>
    </row>
    <row r="3405" spans="1:43" x14ac:dyDescent="0.2">
      <c r="A3405" s="23" t="s">
        <v>5665</v>
      </c>
      <c r="B3405" s="6" t="s">
        <v>5666</v>
      </c>
      <c r="C3405" s="6" t="s">
        <v>5667</v>
      </c>
      <c r="D3405" s="4">
        <v>177667</v>
      </c>
      <c r="E3405" s="4">
        <v>179785</v>
      </c>
      <c r="F3405" s="5" t="s">
        <v>4232</v>
      </c>
      <c r="G3405" s="2">
        <v>5</v>
      </c>
      <c r="H3405" s="4">
        <v>179791</v>
      </c>
      <c r="I3405" s="5" t="s">
        <v>4237</v>
      </c>
      <c r="J3405" s="15">
        <v>45337</v>
      </c>
      <c r="K3405" s="24">
        <v>1340045515</v>
      </c>
      <c r="L3405" s="15">
        <v>45357</v>
      </c>
      <c r="M3405" s="15">
        <v>45382</v>
      </c>
      <c r="N3405" s="26">
        <v>1</v>
      </c>
      <c r="O3405" s="26">
        <f>VLOOKUP(D3405,quash!A$2:$I$7791,9,FALSE)</f>
        <v>6</v>
      </c>
      <c r="P3405" s="7">
        <v>10000</v>
      </c>
      <c r="Q3405" s="26">
        <v>132</v>
      </c>
      <c r="R3405" s="19">
        <v>5.8283715876113903E-2</v>
      </c>
      <c r="S3405" s="26">
        <v>16</v>
      </c>
      <c r="T3405" s="8">
        <v>5000</v>
      </c>
      <c r="U3405" s="4">
        <v>147</v>
      </c>
      <c r="V3405" s="10">
        <v>1303.3399999999999</v>
      </c>
      <c r="W3405" s="14" t="s">
        <v>5282</v>
      </c>
      <c r="X3405" s="18"/>
      <c r="Y3405" s="9"/>
      <c r="Z3405" s="19"/>
      <c r="AA3405" s="19"/>
      <c r="AB3405" s="30">
        <f t="shared" si="879"/>
        <v>64000</v>
      </c>
      <c r="AC3405" s="30">
        <f t="shared" si="876"/>
        <v>7.8125E-2</v>
      </c>
      <c r="AD3405" s="31">
        <f t="shared" si="877"/>
        <v>10.3125</v>
      </c>
      <c r="AE3405" s="31">
        <f t="shared" si="878"/>
        <v>11.484375</v>
      </c>
      <c r="AG3405" s="30">
        <f t="shared" si="880"/>
        <v>288000</v>
      </c>
      <c r="AH3405" s="30">
        <f t="shared" si="886"/>
        <v>1.7361111111111112E-2</v>
      </c>
      <c r="AI3405" s="31">
        <f t="shared" si="887"/>
        <v>2.291666666666667</v>
      </c>
      <c r="AJ3405" s="31">
        <f t="shared" si="888"/>
        <v>2.5520833333333335</v>
      </c>
      <c r="AK3405" s="30" t="str">
        <f>IF(W3405="si",($S3405*'COSTOS DE CREDITOS'!$C$27)/DATA!$G3405,"")</f>
        <v/>
      </c>
      <c r="AL3405" s="90" t="str">
        <f>IF(W3405="si",'COSTOS DE CREDITOS'!$C$35,"")</f>
        <v/>
      </c>
      <c r="AM3405" s="30" t="str">
        <f t="shared" si="881"/>
        <v/>
      </c>
      <c r="AN3405" s="30" t="str">
        <f t="shared" si="882"/>
        <v/>
      </c>
      <c r="AO3405" s="30">
        <f t="shared" si="883"/>
        <v>0</v>
      </c>
      <c r="AP3405" s="30">
        <f t="shared" si="884"/>
        <v>0</v>
      </c>
      <c r="AQ3405" s="19" t="str">
        <f t="shared" si="885"/>
        <v/>
      </c>
    </row>
    <row r="3406" spans="1:43" x14ac:dyDescent="0.2">
      <c r="A3406" s="23" t="s">
        <v>5665</v>
      </c>
      <c r="B3406" s="6" t="s">
        <v>5672</v>
      </c>
      <c r="C3406" s="6" t="s">
        <v>5667</v>
      </c>
      <c r="D3406" s="4">
        <v>179486</v>
      </c>
      <c r="E3406" s="4">
        <v>179462</v>
      </c>
      <c r="F3406" s="5" t="s">
        <v>1394</v>
      </c>
      <c r="G3406" s="2">
        <v>5</v>
      </c>
      <c r="H3406" s="4">
        <v>179940</v>
      </c>
      <c r="I3406" s="5" t="s">
        <v>4238</v>
      </c>
      <c r="J3406" s="15">
        <v>45355</v>
      </c>
      <c r="K3406" s="24">
        <v>1353554973</v>
      </c>
      <c r="L3406" s="15">
        <v>45358</v>
      </c>
      <c r="M3406" s="15">
        <v>45382</v>
      </c>
      <c r="N3406" s="26">
        <v>1</v>
      </c>
      <c r="O3406" s="26">
        <f>VLOOKUP(D3406,quash!A$2:$I$7791,9,FALSE)</f>
        <v>5</v>
      </c>
      <c r="P3406" s="7">
        <v>7000</v>
      </c>
      <c r="Q3406" s="26">
        <v>125</v>
      </c>
      <c r="R3406" s="19">
        <v>3.3741050530766176E-2</v>
      </c>
      <c r="S3406" s="26">
        <v>16</v>
      </c>
      <c r="T3406" s="8">
        <v>6000</v>
      </c>
      <c r="U3406" s="4">
        <v>142</v>
      </c>
      <c r="V3406" s="10">
        <v>1503.37</v>
      </c>
      <c r="W3406" s="14" t="s">
        <v>5282</v>
      </c>
      <c r="X3406" s="18"/>
      <c r="Y3406" s="9"/>
      <c r="Z3406" s="19"/>
      <c r="AA3406" s="19"/>
      <c r="AB3406" s="30">
        <f t="shared" si="879"/>
        <v>87000</v>
      </c>
      <c r="AC3406" s="30">
        <f t="shared" si="876"/>
        <v>6.8965517241379309E-2</v>
      </c>
      <c r="AD3406" s="31">
        <f t="shared" si="877"/>
        <v>8.6206896551724128</v>
      </c>
      <c r="AE3406" s="31">
        <f t="shared" si="878"/>
        <v>9.7931034482758612</v>
      </c>
      <c r="AG3406" s="30">
        <f t="shared" si="880"/>
        <v>352000</v>
      </c>
      <c r="AH3406" s="30">
        <f t="shared" si="886"/>
        <v>1.7045454545454544E-2</v>
      </c>
      <c r="AI3406" s="31">
        <f t="shared" si="887"/>
        <v>2.1306818181818179</v>
      </c>
      <c r="AJ3406" s="31">
        <f t="shared" si="888"/>
        <v>2.4204545454545454</v>
      </c>
      <c r="AK3406" s="30" t="str">
        <f>IF(W3406="si",($S3406*'COSTOS DE CREDITOS'!$C$27)/DATA!$G3406,"")</f>
        <v/>
      </c>
      <c r="AL3406" s="90" t="str">
        <f>IF(W3406="si",'COSTOS DE CREDITOS'!$C$35,"")</f>
        <v/>
      </c>
      <c r="AM3406" s="30" t="str">
        <f t="shared" si="881"/>
        <v/>
      </c>
      <c r="AN3406" s="30" t="str">
        <f t="shared" si="882"/>
        <v/>
      </c>
      <c r="AO3406" s="30">
        <f t="shared" si="883"/>
        <v>0</v>
      </c>
      <c r="AP3406" s="30">
        <f t="shared" si="884"/>
        <v>0</v>
      </c>
      <c r="AQ3406" s="19" t="str">
        <f t="shared" si="885"/>
        <v/>
      </c>
    </row>
    <row r="3407" spans="1:43" x14ac:dyDescent="0.2">
      <c r="A3407" s="23" t="s">
        <v>5665</v>
      </c>
      <c r="B3407" s="6" t="s">
        <v>5674</v>
      </c>
      <c r="C3407" s="6" t="s">
        <v>5670</v>
      </c>
      <c r="D3407" s="4">
        <v>179113</v>
      </c>
      <c r="E3407" s="4">
        <v>179723</v>
      </c>
      <c r="F3407" s="5" t="s">
        <v>4239</v>
      </c>
      <c r="G3407" s="2">
        <v>5</v>
      </c>
      <c r="H3407" s="4">
        <v>179724</v>
      </c>
      <c r="I3407" s="5" t="s">
        <v>4240</v>
      </c>
      <c r="J3407" s="15">
        <v>45355</v>
      </c>
      <c r="K3407" s="24">
        <v>1350300485</v>
      </c>
      <c r="L3407" s="15">
        <v>45356</v>
      </c>
      <c r="M3407" s="15">
        <v>45382</v>
      </c>
      <c r="N3407" s="26">
        <v>1</v>
      </c>
      <c r="O3407" s="26" t="e">
        <f>VLOOKUP(D3407,quash!A$2:$I$7791,9,FALSE)</f>
        <v>#N/A</v>
      </c>
      <c r="P3407" s="7">
        <v>7000</v>
      </c>
      <c r="Q3407" s="26">
        <v>121</v>
      </c>
      <c r="R3407" s="19">
        <v>3.1160502391921113E-2</v>
      </c>
      <c r="S3407" s="26">
        <v>16</v>
      </c>
      <c r="T3407" s="8">
        <v>8000</v>
      </c>
      <c r="U3407" s="4">
        <v>142</v>
      </c>
      <c r="V3407" s="10">
        <v>2013.74</v>
      </c>
      <c r="W3407" s="14" t="s">
        <v>5282</v>
      </c>
      <c r="X3407" s="18"/>
      <c r="Y3407" s="9"/>
      <c r="Z3407" s="19"/>
      <c r="AA3407" s="19"/>
      <c r="AB3407" s="30">
        <f t="shared" si="879"/>
        <v>1498000</v>
      </c>
      <c r="AC3407" s="30">
        <f t="shared" si="876"/>
        <v>5.3404539385847796E-3</v>
      </c>
      <c r="AD3407" s="31">
        <f t="shared" si="877"/>
        <v>0.64619492656875832</v>
      </c>
      <c r="AE3407" s="31">
        <f t="shared" si="878"/>
        <v>0.75834445927903871</v>
      </c>
      <c r="AG3407" s="30">
        <f t="shared" si="880"/>
        <v>6126000</v>
      </c>
      <c r="AH3407" s="30">
        <f t="shared" si="886"/>
        <v>1.3059092393078681E-3</v>
      </c>
      <c r="AI3407" s="31">
        <f t="shared" si="887"/>
        <v>0.15801501795625203</v>
      </c>
      <c r="AJ3407" s="31">
        <f t="shared" si="888"/>
        <v>0.18543911198171725</v>
      </c>
      <c r="AK3407" s="30" t="str">
        <f>IF(W3407="si",($S3407*'COSTOS DE CREDITOS'!$C$27)/DATA!$G3407,"")</f>
        <v/>
      </c>
      <c r="AL3407" s="90" t="str">
        <f>IF(W3407="si",'COSTOS DE CREDITOS'!$C$35,"")</f>
        <v/>
      </c>
      <c r="AM3407" s="30" t="str">
        <f t="shared" si="881"/>
        <v/>
      </c>
      <c r="AN3407" s="30" t="str">
        <f t="shared" si="882"/>
        <v/>
      </c>
      <c r="AO3407" s="30">
        <f t="shared" si="883"/>
        <v>0</v>
      </c>
      <c r="AP3407" s="30">
        <f t="shared" si="884"/>
        <v>0</v>
      </c>
      <c r="AQ3407" s="19" t="str">
        <f t="shared" si="885"/>
        <v/>
      </c>
    </row>
    <row r="3408" spans="1:43" x14ac:dyDescent="0.2">
      <c r="A3408" s="23" t="s">
        <v>5665</v>
      </c>
      <c r="B3408" s="6" t="s">
        <v>5674</v>
      </c>
      <c r="C3408" s="6" t="s">
        <v>5670</v>
      </c>
      <c r="D3408" s="4">
        <v>179117</v>
      </c>
      <c r="E3408" s="4">
        <v>179723</v>
      </c>
      <c r="F3408" s="5" t="s">
        <v>4239</v>
      </c>
      <c r="G3408" s="2">
        <v>5</v>
      </c>
      <c r="H3408" s="4">
        <v>179725</v>
      </c>
      <c r="I3408" s="5" t="s">
        <v>4241</v>
      </c>
      <c r="J3408" s="15">
        <v>45355</v>
      </c>
      <c r="K3408" s="24">
        <v>1350309107</v>
      </c>
      <c r="L3408" s="15">
        <v>45356</v>
      </c>
      <c r="M3408" s="15">
        <v>45382</v>
      </c>
      <c r="N3408" s="26">
        <v>1</v>
      </c>
      <c r="O3408" s="26" t="e">
        <f>VLOOKUP(D3408,quash!A$2:$I$7791,9,FALSE)</f>
        <v>#N/A</v>
      </c>
      <c r="P3408" s="7">
        <v>7000</v>
      </c>
      <c r="Q3408" s="26">
        <v>110</v>
      </c>
      <c r="R3408" s="19">
        <v>1.8298129407071966E-2</v>
      </c>
      <c r="S3408" s="26">
        <v>16</v>
      </c>
      <c r="T3408" s="8">
        <v>9000</v>
      </c>
      <c r="U3408" s="4">
        <v>142</v>
      </c>
      <c r="V3408" s="10">
        <v>2255.2800000000002</v>
      </c>
      <c r="W3408" s="14" t="s">
        <v>5282</v>
      </c>
      <c r="X3408" s="18"/>
      <c r="Y3408" s="9"/>
      <c r="Z3408" s="19"/>
      <c r="AA3408" s="19"/>
      <c r="AB3408" s="30">
        <f t="shared" si="879"/>
        <v>1498000</v>
      </c>
      <c r="AC3408" s="30">
        <f t="shared" si="876"/>
        <v>6.0080106809078772E-3</v>
      </c>
      <c r="AD3408" s="31">
        <f t="shared" si="877"/>
        <v>0.66088117489986653</v>
      </c>
      <c r="AE3408" s="31">
        <f t="shared" si="878"/>
        <v>0.85313751668891857</v>
      </c>
      <c r="AG3408" s="30">
        <f t="shared" si="880"/>
        <v>6126000</v>
      </c>
      <c r="AH3408" s="30">
        <f t="shared" si="886"/>
        <v>1.4691478942213516E-3</v>
      </c>
      <c r="AI3408" s="31">
        <f t="shared" si="887"/>
        <v>0.16160626836434866</v>
      </c>
      <c r="AJ3408" s="31">
        <f t="shared" si="888"/>
        <v>0.20861900097943192</v>
      </c>
      <c r="AK3408" s="30" t="str">
        <f>IF(W3408="si",($S3408*'COSTOS DE CREDITOS'!$C$27)/DATA!$G3408,"")</f>
        <v/>
      </c>
      <c r="AL3408" s="90" t="str">
        <f>IF(W3408="si",'COSTOS DE CREDITOS'!$C$35,"")</f>
        <v/>
      </c>
      <c r="AM3408" s="30" t="str">
        <f t="shared" si="881"/>
        <v/>
      </c>
      <c r="AN3408" s="30" t="str">
        <f t="shared" si="882"/>
        <v/>
      </c>
      <c r="AO3408" s="30">
        <f t="shared" si="883"/>
        <v>0</v>
      </c>
      <c r="AP3408" s="30">
        <f t="shared" si="884"/>
        <v>0</v>
      </c>
      <c r="AQ3408" s="19" t="str">
        <f t="shared" si="885"/>
        <v/>
      </c>
    </row>
    <row r="3409" spans="1:43" x14ac:dyDescent="0.2">
      <c r="A3409" s="23" t="s">
        <v>5665</v>
      </c>
      <c r="B3409" s="6" t="s">
        <v>5674</v>
      </c>
      <c r="C3409" s="6" t="s">
        <v>5670</v>
      </c>
      <c r="D3409" s="4">
        <v>179107</v>
      </c>
      <c r="E3409" s="4">
        <v>179723</v>
      </c>
      <c r="F3409" s="5" t="s">
        <v>4239</v>
      </c>
      <c r="G3409" s="2">
        <v>5</v>
      </c>
      <c r="H3409" s="4">
        <v>179726</v>
      </c>
      <c r="I3409" s="5" t="s">
        <v>4242</v>
      </c>
      <c r="J3409" s="15">
        <v>45350</v>
      </c>
      <c r="K3409" s="24">
        <v>1350271495</v>
      </c>
      <c r="L3409" s="15">
        <v>45356</v>
      </c>
      <c r="M3409" s="15">
        <v>45382</v>
      </c>
      <c r="N3409" s="26">
        <v>1</v>
      </c>
      <c r="O3409" s="26" t="e">
        <f>VLOOKUP(D3409,quash!A$2:$I$7791,9,FALSE)</f>
        <v>#N/A</v>
      </c>
      <c r="P3409" s="7">
        <v>9000</v>
      </c>
      <c r="Q3409" s="26">
        <v>146</v>
      </c>
      <c r="R3409" s="19">
        <v>5.2439109759484744E-2</v>
      </c>
      <c r="S3409" s="26">
        <v>16</v>
      </c>
      <c r="T3409" s="8">
        <v>6000</v>
      </c>
      <c r="U3409" s="4">
        <v>142</v>
      </c>
      <c r="V3409" s="10">
        <v>1503.37</v>
      </c>
      <c r="W3409" s="14" t="s">
        <v>5282</v>
      </c>
      <c r="X3409" s="18"/>
      <c r="Y3409" s="9"/>
      <c r="Z3409" s="19"/>
      <c r="AA3409" s="19"/>
      <c r="AB3409" s="30">
        <f t="shared" si="879"/>
        <v>1498000</v>
      </c>
      <c r="AC3409" s="30">
        <f t="shared" si="876"/>
        <v>4.0053404539385851E-3</v>
      </c>
      <c r="AD3409" s="31">
        <f t="shared" si="877"/>
        <v>0.5847797062750334</v>
      </c>
      <c r="AE3409" s="31">
        <f t="shared" si="878"/>
        <v>0.56875834445927909</v>
      </c>
      <c r="AG3409" s="30">
        <f t="shared" si="880"/>
        <v>6126000</v>
      </c>
      <c r="AH3409" s="30">
        <f t="shared" si="886"/>
        <v>9.7943192948090111E-4</v>
      </c>
      <c r="AI3409" s="31">
        <f t="shared" si="887"/>
        <v>0.14299706170421156</v>
      </c>
      <c r="AJ3409" s="31">
        <f t="shared" si="888"/>
        <v>0.13907933398628797</v>
      </c>
      <c r="AK3409" s="30" t="str">
        <f>IF(W3409="si",($S3409*'COSTOS DE CREDITOS'!$C$27)/DATA!$G3409,"")</f>
        <v/>
      </c>
      <c r="AL3409" s="90" t="str">
        <f>IF(W3409="si",'COSTOS DE CREDITOS'!$C$35,"")</f>
        <v/>
      </c>
      <c r="AM3409" s="30" t="str">
        <f t="shared" si="881"/>
        <v/>
      </c>
      <c r="AN3409" s="30" t="str">
        <f t="shared" si="882"/>
        <v/>
      </c>
      <c r="AO3409" s="30">
        <f t="shared" si="883"/>
        <v>0</v>
      </c>
      <c r="AP3409" s="30">
        <f t="shared" si="884"/>
        <v>0</v>
      </c>
      <c r="AQ3409" s="19" t="str">
        <f t="shared" si="885"/>
        <v/>
      </c>
    </row>
    <row r="3410" spans="1:43" x14ac:dyDescent="0.2">
      <c r="A3410" s="23" t="s">
        <v>5665</v>
      </c>
      <c r="B3410" s="6" t="s">
        <v>5674</v>
      </c>
      <c r="C3410" s="6" t="s">
        <v>5670</v>
      </c>
      <c r="D3410" s="4">
        <v>179086</v>
      </c>
      <c r="E3410" s="4">
        <v>179723</v>
      </c>
      <c r="F3410" s="5" t="s">
        <v>4239</v>
      </c>
      <c r="G3410" s="2">
        <v>5</v>
      </c>
      <c r="H3410" s="4">
        <v>179727</v>
      </c>
      <c r="I3410" s="5" t="s">
        <v>4243</v>
      </c>
      <c r="J3410" s="15">
        <v>45350</v>
      </c>
      <c r="K3410" s="24">
        <v>1350241410</v>
      </c>
      <c r="L3410" s="15">
        <v>45356</v>
      </c>
      <c r="M3410" s="15">
        <v>45382</v>
      </c>
      <c r="N3410" s="26">
        <v>1</v>
      </c>
      <c r="O3410" s="26" t="e">
        <f>VLOOKUP(D3410,quash!A$2:$I$7791,9,FALSE)</f>
        <v>#N/A</v>
      </c>
      <c r="P3410" s="7">
        <v>7000</v>
      </c>
      <c r="Q3410" s="26">
        <v>110</v>
      </c>
      <c r="R3410" s="19">
        <v>1.8298129407071966E-2</v>
      </c>
      <c r="S3410" s="26">
        <v>16</v>
      </c>
      <c r="T3410" s="8">
        <v>7000</v>
      </c>
      <c r="U3410" s="4">
        <v>142</v>
      </c>
      <c r="V3410" s="10">
        <v>1758.65</v>
      </c>
      <c r="W3410" s="14" t="s">
        <v>5282</v>
      </c>
      <c r="X3410" s="18"/>
      <c r="Y3410" s="9"/>
      <c r="Z3410" s="19"/>
      <c r="AA3410" s="19"/>
      <c r="AB3410" s="30">
        <f t="shared" si="879"/>
        <v>1498000</v>
      </c>
      <c r="AC3410" s="30">
        <f t="shared" ref="AC3410:AC3471" si="889">$T3410/AB3410</f>
        <v>4.6728971962616819E-3</v>
      </c>
      <c r="AD3410" s="31">
        <f t="shared" ref="AD3410:AD3471" si="890">AC3410*$Q3410</f>
        <v>0.51401869158878499</v>
      </c>
      <c r="AE3410" s="31">
        <f t="shared" si="878"/>
        <v>0.66355140186915884</v>
      </c>
      <c r="AG3410" s="30">
        <f t="shared" si="880"/>
        <v>6126000</v>
      </c>
      <c r="AH3410" s="30">
        <f t="shared" si="886"/>
        <v>1.1426705843943846E-3</v>
      </c>
      <c r="AI3410" s="31">
        <f t="shared" si="887"/>
        <v>0.1256937642833823</v>
      </c>
      <c r="AJ3410" s="31">
        <f t="shared" si="888"/>
        <v>0.16225922298400261</v>
      </c>
      <c r="AK3410" s="30" t="str">
        <f>IF(W3410="si",($S3410*'COSTOS DE CREDITOS'!$C$27)/DATA!$G3410,"")</f>
        <v/>
      </c>
      <c r="AL3410" s="90" t="str">
        <f>IF(W3410="si",'COSTOS DE CREDITOS'!$C$35,"")</f>
        <v/>
      </c>
      <c r="AM3410" s="30" t="str">
        <f t="shared" si="881"/>
        <v/>
      </c>
      <c r="AN3410" s="30" t="str">
        <f t="shared" si="882"/>
        <v/>
      </c>
      <c r="AO3410" s="30">
        <f t="shared" si="883"/>
        <v>0</v>
      </c>
      <c r="AP3410" s="30">
        <f t="shared" si="884"/>
        <v>0</v>
      </c>
      <c r="AQ3410" s="19" t="str">
        <f t="shared" si="885"/>
        <v/>
      </c>
    </row>
    <row r="3411" spans="1:43" x14ac:dyDescent="0.2">
      <c r="A3411" s="23" t="s">
        <v>5665</v>
      </c>
      <c r="B3411" s="6" t="s">
        <v>5674</v>
      </c>
      <c r="C3411" s="6" t="s">
        <v>5670</v>
      </c>
      <c r="D3411" s="4">
        <v>179105</v>
      </c>
      <c r="E3411" s="4">
        <v>179723</v>
      </c>
      <c r="F3411" s="5" t="s">
        <v>4239</v>
      </c>
      <c r="G3411" s="2">
        <v>5</v>
      </c>
      <c r="H3411" s="4">
        <v>179728</v>
      </c>
      <c r="I3411" s="5" t="s">
        <v>4244</v>
      </c>
      <c r="J3411" s="15">
        <v>45355</v>
      </c>
      <c r="K3411" s="24">
        <v>1350257614</v>
      </c>
      <c r="L3411" s="15">
        <v>45356</v>
      </c>
      <c r="M3411" s="15">
        <v>45382</v>
      </c>
      <c r="N3411" s="26">
        <v>1</v>
      </c>
      <c r="O3411" s="26" t="e">
        <f>VLOOKUP(D3411,quash!A$2:$I$7791,9,FALSE)</f>
        <v>#N/A</v>
      </c>
      <c r="P3411" s="7">
        <v>7000</v>
      </c>
      <c r="Q3411" s="26">
        <v>110</v>
      </c>
      <c r="R3411" s="19">
        <v>1.8298129407071966E-2</v>
      </c>
      <c r="S3411" s="26">
        <v>16</v>
      </c>
      <c r="T3411" s="8">
        <v>6000</v>
      </c>
      <c r="U3411" s="4">
        <v>142</v>
      </c>
      <c r="V3411" s="10">
        <v>1503.37</v>
      </c>
      <c r="W3411" s="14" t="s">
        <v>5282</v>
      </c>
      <c r="X3411" s="18"/>
      <c r="Y3411" s="9"/>
      <c r="Z3411" s="19"/>
      <c r="AA3411" s="19"/>
      <c r="AB3411" s="30">
        <f t="shared" si="879"/>
        <v>1498000</v>
      </c>
      <c r="AC3411" s="30">
        <f t="shared" si="889"/>
        <v>4.0053404539385851E-3</v>
      </c>
      <c r="AD3411" s="31">
        <f t="shared" si="890"/>
        <v>0.44058744993324434</v>
      </c>
      <c r="AE3411" s="31">
        <f t="shared" si="878"/>
        <v>0.56875834445927909</v>
      </c>
      <c r="AG3411" s="30">
        <f t="shared" si="880"/>
        <v>6126000</v>
      </c>
      <c r="AH3411" s="30">
        <f t="shared" si="886"/>
        <v>9.7943192948090111E-4</v>
      </c>
      <c r="AI3411" s="31">
        <f t="shared" si="887"/>
        <v>0.10773751224289912</v>
      </c>
      <c r="AJ3411" s="31">
        <f t="shared" si="888"/>
        <v>0.13907933398628797</v>
      </c>
      <c r="AK3411" s="30" t="str">
        <f>IF(W3411="si",($S3411*'COSTOS DE CREDITOS'!$C$27)/DATA!$G3411,"")</f>
        <v/>
      </c>
      <c r="AL3411" s="90" t="str">
        <f>IF(W3411="si",'COSTOS DE CREDITOS'!$C$35,"")</f>
        <v/>
      </c>
      <c r="AM3411" s="30" t="str">
        <f t="shared" si="881"/>
        <v/>
      </c>
      <c r="AN3411" s="30" t="str">
        <f t="shared" si="882"/>
        <v/>
      </c>
      <c r="AO3411" s="30">
        <f t="shared" si="883"/>
        <v>0</v>
      </c>
      <c r="AP3411" s="30">
        <f t="shared" si="884"/>
        <v>0</v>
      </c>
      <c r="AQ3411" s="19" t="str">
        <f t="shared" si="885"/>
        <v/>
      </c>
    </row>
    <row r="3412" spans="1:43" x14ac:dyDescent="0.2">
      <c r="A3412" s="23" t="s">
        <v>5665</v>
      </c>
      <c r="B3412" s="6" t="s">
        <v>5678</v>
      </c>
      <c r="C3412" s="6" t="s">
        <v>5670</v>
      </c>
      <c r="D3412" s="4">
        <v>179794</v>
      </c>
      <c r="E3412" s="4">
        <v>179861</v>
      </c>
      <c r="F3412" s="5" t="s">
        <v>2543</v>
      </c>
      <c r="G3412" s="2">
        <v>5</v>
      </c>
      <c r="H3412" s="4">
        <v>179970</v>
      </c>
      <c r="I3412" s="5" t="s">
        <v>4245</v>
      </c>
      <c r="J3412" s="15">
        <v>45356</v>
      </c>
      <c r="K3412" s="24">
        <v>1354449998</v>
      </c>
      <c r="L3412" s="15">
        <v>45358</v>
      </c>
      <c r="M3412" s="15">
        <v>45382</v>
      </c>
      <c r="N3412" s="26">
        <v>1</v>
      </c>
      <c r="O3412" s="26" t="e">
        <f>VLOOKUP(D3412,quash!A$2:$I$7791,9,FALSE)</f>
        <v>#N/A</v>
      </c>
      <c r="P3412" s="7">
        <v>7000</v>
      </c>
      <c r="Q3412" s="26">
        <v>122</v>
      </c>
      <c r="R3412" s="19">
        <v>3.1160502391921113E-2</v>
      </c>
      <c r="S3412" s="26">
        <v>16</v>
      </c>
      <c r="T3412" s="8">
        <v>6000</v>
      </c>
      <c r="U3412" s="4">
        <v>142</v>
      </c>
      <c r="V3412" s="10">
        <v>1503.37</v>
      </c>
      <c r="W3412" s="14" t="s">
        <v>5282</v>
      </c>
      <c r="X3412" s="18"/>
      <c r="Y3412" s="9"/>
      <c r="Z3412" s="19"/>
      <c r="AA3412" s="19"/>
      <c r="AB3412" s="30">
        <f t="shared" si="879"/>
        <v>1498000</v>
      </c>
      <c r="AC3412" s="30">
        <f t="shared" si="889"/>
        <v>4.0053404539385851E-3</v>
      </c>
      <c r="AD3412" s="31">
        <f t="shared" si="890"/>
        <v>0.48865153538050737</v>
      </c>
      <c r="AE3412" s="31">
        <f t="shared" si="878"/>
        <v>0.56875834445927909</v>
      </c>
      <c r="AG3412" s="30">
        <f t="shared" si="880"/>
        <v>6126000</v>
      </c>
      <c r="AH3412" s="30">
        <f t="shared" si="886"/>
        <v>9.7943192948090111E-4</v>
      </c>
      <c r="AI3412" s="31">
        <f t="shared" si="887"/>
        <v>0.11949069539666994</v>
      </c>
      <c r="AJ3412" s="31">
        <f t="shared" si="888"/>
        <v>0.13907933398628797</v>
      </c>
      <c r="AK3412" s="30" t="str">
        <f>IF(W3412="si",($S3412*'COSTOS DE CREDITOS'!$C$27)/DATA!$G3412,"")</f>
        <v/>
      </c>
      <c r="AL3412" s="90" t="str">
        <f>IF(W3412="si",'COSTOS DE CREDITOS'!$C$35,"")</f>
        <v/>
      </c>
      <c r="AM3412" s="30" t="str">
        <f t="shared" si="881"/>
        <v/>
      </c>
      <c r="AN3412" s="30" t="str">
        <f t="shared" si="882"/>
        <v/>
      </c>
      <c r="AO3412" s="30">
        <f t="shared" si="883"/>
        <v>0</v>
      </c>
      <c r="AP3412" s="30">
        <f t="shared" si="884"/>
        <v>0</v>
      </c>
      <c r="AQ3412" s="19" t="str">
        <f t="shared" si="885"/>
        <v/>
      </c>
    </row>
    <row r="3413" spans="1:43" x14ac:dyDescent="0.2">
      <c r="A3413" s="23" t="s">
        <v>5665</v>
      </c>
      <c r="B3413" s="6" t="s">
        <v>5678</v>
      </c>
      <c r="C3413" s="6" t="s">
        <v>5670</v>
      </c>
      <c r="D3413" s="4">
        <v>179812</v>
      </c>
      <c r="E3413" s="4">
        <v>180006</v>
      </c>
      <c r="F3413" s="5" t="s">
        <v>4246</v>
      </c>
      <c r="G3413" s="2">
        <v>5</v>
      </c>
      <c r="H3413" s="4">
        <v>180007</v>
      </c>
      <c r="I3413" s="5" t="s">
        <v>4247</v>
      </c>
      <c r="J3413" s="15">
        <v>45356</v>
      </c>
      <c r="K3413" s="24">
        <v>1354512673</v>
      </c>
      <c r="L3413" s="15">
        <v>45358</v>
      </c>
      <c r="M3413" s="15">
        <v>45382</v>
      </c>
      <c r="N3413" s="26">
        <v>1</v>
      </c>
      <c r="O3413" s="26" t="e">
        <f>VLOOKUP(D3413,quash!A$2:$I$7791,9,FALSE)</f>
        <v>#N/A</v>
      </c>
      <c r="P3413" s="7">
        <v>8000</v>
      </c>
      <c r="Q3413" s="26">
        <v>108</v>
      </c>
      <c r="R3413" s="19">
        <v>1.8298129407071966E-2</v>
      </c>
      <c r="S3413" s="26">
        <v>16</v>
      </c>
      <c r="T3413" s="8">
        <v>5000</v>
      </c>
      <c r="U3413" s="4">
        <v>147</v>
      </c>
      <c r="V3413" s="10">
        <v>1303.3399999999999</v>
      </c>
      <c r="W3413" s="14" t="s">
        <v>5282</v>
      </c>
      <c r="X3413" s="18"/>
      <c r="Y3413" s="9"/>
      <c r="Z3413" s="19"/>
      <c r="AA3413" s="19"/>
      <c r="AB3413" s="30">
        <f t="shared" si="879"/>
        <v>1498000</v>
      </c>
      <c r="AC3413" s="30">
        <f t="shared" si="889"/>
        <v>3.3377837116154874E-3</v>
      </c>
      <c r="AD3413" s="31">
        <f t="shared" si="890"/>
        <v>0.36048064085447262</v>
      </c>
      <c r="AE3413" s="31">
        <f t="shared" si="878"/>
        <v>0.49065420560747663</v>
      </c>
      <c r="AG3413" s="30">
        <f t="shared" si="880"/>
        <v>6126000</v>
      </c>
      <c r="AH3413" s="30">
        <f t="shared" si="886"/>
        <v>8.1619327456741752E-4</v>
      </c>
      <c r="AI3413" s="31">
        <f t="shared" si="887"/>
        <v>8.8148873653281098E-2</v>
      </c>
      <c r="AJ3413" s="31">
        <f t="shared" si="888"/>
        <v>0.11998041136141037</v>
      </c>
      <c r="AK3413" s="30" t="str">
        <f>IF(W3413="si",($S3413*'COSTOS DE CREDITOS'!$C$27)/DATA!$G3413,"")</f>
        <v/>
      </c>
      <c r="AL3413" s="90" t="str">
        <f>IF(W3413="si",'COSTOS DE CREDITOS'!$C$35,"")</f>
        <v/>
      </c>
      <c r="AM3413" s="30" t="str">
        <f t="shared" si="881"/>
        <v/>
      </c>
      <c r="AN3413" s="30" t="str">
        <f t="shared" si="882"/>
        <v/>
      </c>
      <c r="AO3413" s="30">
        <f t="shared" si="883"/>
        <v>0</v>
      </c>
      <c r="AP3413" s="30">
        <f t="shared" si="884"/>
        <v>0</v>
      </c>
      <c r="AQ3413" s="19" t="str">
        <f t="shared" si="885"/>
        <v/>
      </c>
    </row>
    <row r="3414" spans="1:43" x14ac:dyDescent="0.2">
      <c r="A3414" s="23" t="s">
        <v>5665</v>
      </c>
      <c r="B3414" s="6" t="s">
        <v>5678</v>
      </c>
      <c r="C3414" s="6" t="s">
        <v>5670</v>
      </c>
      <c r="D3414" s="4">
        <v>179815</v>
      </c>
      <c r="E3414" s="4">
        <v>180006</v>
      </c>
      <c r="F3414" s="5" t="s">
        <v>4246</v>
      </c>
      <c r="G3414" s="2">
        <v>5</v>
      </c>
      <c r="H3414" s="4">
        <v>180008</v>
      </c>
      <c r="I3414" s="5" t="s">
        <v>4248</v>
      </c>
      <c r="J3414" s="15">
        <v>45356</v>
      </c>
      <c r="K3414" s="24">
        <v>1354519015</v>
      </c>
      <c r="L3414" s="15">
        <v>45358</v>
      </c>
      <c r="M3414" s="15">
        <v>45382</v>
      </c>
      <c r="N3414" s="26">
        <v>1</v>
      </c>
      <c r="O3414" s="26" t="e">
        <f>VLOOKUP(D3414,quash!A$2:$I$7791,9,FALSE)</f>
        <v>#N/A</v>
      </c>
      <c r="P3414" s="7">
        <v>8000</v>
      </c>
      <c r="Q3414" s="26">
        <v>139</v>
      </c>
      <c r="R3414" s="19">
        <v>3.9770556926914676E-2</v>
      </c>
      <c r="S3414" s="26">
        <v>16</v>
      </c>
      <c r="T3414" s="8">
        <v>9000</v>
      </c>
      <c r="U3414" s="4">
        <v>142</v>
      </c>
      <c r="V3414" s="10">
        <v>2255.2800000000002</v>
      </c>
      <c r="W3414" s="14" t="s">
        <v>5282</v>
      </c>
      <c r="X3414" s="18"/>
      <c r="Y3414" s="9"/>
      <c r="Z3414" s="19"/>
      <c r="AA3414" s="19"/>
      <c r="AB3414" s="30">
        <f t="shared" si="879"/>
        <v>1498000</v>
      </c>
      <c r="AC3414" s="30">
        <f t="shared" si="889"/>
        <v>6.0080106809078772E-3</v>
      </c>
      <c r="AD3414" s="31">
        <f t="shared" si="890"/>
        <v>0.83511348464619495</v>
      </c>
      <c r="AE3414" s="31">
        <f t="shared" si="878"/>
        <v>0.85313751668891857</v>
      </c>
      <c r="AG3414" s="30">
        <f t="shared" si="880"/>
        <v>6126000</v>
      </c>
      <c r="AH3414" s="30">
        <f t="shared" si="886"/>
        <v>1.4691478942213516E-3</v>
      </c>
      <c r="AI3414" s="31">
        <f t="shared" si="887"/>
        <v>0.20421155729676788</v>
      </c>
      <c r="AJ3414" s="31">
        <f t="shared" si="888"/>
        <v>0.20861900097943192</v>
      </c>
      <c r="AK3414" s="30" t="str">
        <f>IF(W3414="si",($S3414*'COSTOS DE CREDITOS'!$C$27)/DATA!$G3414,"")</f>
        <v/>
      </c>
      <c r="AL3414" s="90" t="str">
        <f>IF(W3414="si",'COSTOS DE CREDITOS'!$C$35,"")</f>
        <v/>
      </c>
      <c r="AM3414" s="30" t="str">
        <f t="shared" si="881"/>
        <v/>
      </c>
      <c r="AN3414" s="30" t="str">
        <f t="shared" si="882"/>
        <v/>
      </c>
      <c r="AO3414" s="30">
        <f t="shared" si="883"/>
        <v>0</v>
      </c>
      <c r="AP3414" s="30">
        <f t="shared" si="884"/>
        <v>0</v>
      </c>
      <c r="AQ3414" s="19" t="str">
        <f t="shared" si="885"/>
        <v/>
      </c>
    </row>
    <row r="3415" spans="1:43" x14ac:dyDescent="0.2">
      <c r="A3415" s="23" t="s">
        <v>5665</v>
      </c>
      <c r="B3415" s="6" t="s">
        <v>5678</v>
      </c>
      <c r="C3415" s="6" t="s">
        <v>5670</v>
      </c>
      <c r="D3415" s="4">
        <v>179818</v>
      </c>
      <c r="E3415" s="4">
        <v>180006</v>
      </c>
      <c r="F3415" s="5" t="s">
        <v>4246</v>
      </c>
      <c r="G3415" s="2">
        <v>5</v>
      </c>
      <c r="H3415" s="4">
        <v>180009</v>
      </c>
      <c r="I3415" s="5" t="s">
        <v>4249</v>
      </c>
      <c r="J3415" s="15">
        <v>45356</v>
      </c>
      <c r="K3415" s="24">
        <v>1354517984</v>
      </c>
      <c r="L3415" s="15">
        <v>45358</v>
      </c>
      <c r="M3415" s="15">
        <v>45382</v>
      </c>
      <c r="N3415" s="26">
        <v>1</v>
      </c>
      <c r="O3415" s="26" t="e">
        <f>VLOOKUP(D3415,quash!A$2:$I$7791,9,FALSE)</f>
        <v>#N/A</v>
      </c>
      <c r="P3415" s="7">
        <v>7000</v>
      </c>
      <c r="Q3415" s="26">
        <v>127</v>
      </c>
      <c r="R3415" s="19">
        <v>3.3741050530766176E-2</v>
      </c>
      <c r="S3415" s="26">
        <v>16</v>
      </c>
      <c r="T3415" s="8">
        <v>5000</v>
      </c>
      <c r="U3415" s="4">
        <v>147</v>
      </c>
      <c r="V3415" s="10">
        <v>1303.3399999999999</v>
      </c>
      <c r="W3415" s="14" t="s">
        <v>5282</v>
      </c>
      <c r="X3415" s="18"/>
      <c r="Y3415" s="9"/>
      <c r="Z3415" s="19"/>
      <c r="AA3415" s="19"/>
      <c r="AB3415" s="30">
        <f t="shared" si="879"/>
        <v>1498000</v>
      </c>
      <c r="AC3415" s="30">
        <f t="shared" si="889"/>
        <v>3.3377837116154874E-3</v>
      </c>
      <c r="AD3415" s="31">
        <f t="shared" si="890"/>
        <v>0.42389853137516692</v>
      </c>
      <c r="AE3415" s="31">
        <f t="shared" si="878"/>
        <v>0.49065420560747663</v>
      </c>
      <c r="AG3415" s="30">
        <f t="shared" si="880"/>
        <v>6126000</v>
      </c>
      <c r="AH3415" s="30">
        <f t="shared" si="886"/>
        <v>8.1619327456741752E-4</v>
      </c>
      <c r="AI3415" s="31">
        <f t="shared" si="887"/>
        <v>0.10365654587006203</v>
      </c>
      <c r="AJ3415" s="31">
        <f t="shared" si="888"/>
        <v>0.11998041136141037</v>
      </c>
      <c r="AK3415" s="30" t="str">
        <f>IF(W3415="si",($S3415*'COSTOS DE CREDITOS'!$C$27)/DATA!$G3415,"")</f>
        <v/>
      </c>
      <c r="AL3415" s="90" t="str">
        <f>IF(W3415="si",'COSTOS DE CREDITOS'!$C$35,"")</f>
        <v/>
      </c>
      <c r="AM3415" s="30" t="str">
        <f t="shared" si="881"/>
        <v/>
      </c>
      <c r="AN3415" s="30" t="str">
        <f t="shared" si="882"/>
        <v/>
      </c>
      <c r="AO3415" s="30">
        <f t="shared" si="883"/>
        <v>0</v>
      </c>
      <c r="AP3415" s="30">
        <f t="shared" si="884"/>
        <v>0</v>
      </c>
      <c r="AQ3415" s="19" t="str">
        <f t="shared" si="885"/>
        <v/>
      </c>
    </row>
    <row r="3416" spans="1:43" x14ac:dyDescent="0.2">
      <c r="A3416" s="23" t="s">
        <v>5665</v>
      </c>
      <c r="B3416" s="6" t="s">
        <v>5678</v>
      </c>
      <c r="C3416" s="6" t="s">
        <v>5670</v>
      </c>
      <c r="D3416" s="4">
        <v>179821</v>
      </c>
      <c r="E3416" s="4">
        <v>180006</v>
      </c>
      <c r="F3416" s="5" t="s">
        <v>4246</v>
      </c>
      <c r="G3416" s="2">
        <v>5</v>
      </c>
      <c r="H3416" s="4">
        <v>180010</v>
      </c>
      <c r="I3416" s="5" t="s">
        <v>4250</v>
      </c>
      <c r="J3416" s="15">
        <v>45356</v>
      </c>
      <c r="K3416" s="24">
        <v>1354524721</v>
      </c>
      <c r="L3416" s="15">
        <v>45358</v>
      </c>
      <c r="M3416" s="15">
        <v>45382</v>
      </c>
      <c r="N3416" s="26">
        <v>1</v>
      </c>
      <c r="O3416" s="26" t="e">
        <f>VLOOKUP(D3416,quash!A$2:$I$7791,9,FALSE)</f>
        <v>#N/A</v>
      </c>
      <c r="P3416" s="7">
        <v>9000</v>
      </c>
      <c r="Q3416" s="26">
        <v>146</v>
      </c>
      <c r="R3416" s="19">
        <v>5.2439109759484744E-2</v>
      </c>
      <c r="S3416" s="26">
        <v>16</v>
      </c>
      <c r="T3416" s="8">
        <v>8000</v>
      </c>
      <c r="U3416" s="4">
        <v>142</v>
      </c>
      <c r="V3416" s="10">
        <v>2013.74</v>
      </c>
      <c r="W3416" s="14" t="s">
        <v>5282</v>
      </c>
      <c r="X3416" s="18"/>
      <c r="Y3416" s="9"/>
      <c r="Z3416" s="19"/>
      <c r="AA3416" s="19"/>
      <c r="AB3416" s="30">
        <f t="shared" si="879"/>
        <v>1498000</v>
      </c>
      <c r="AC3416" s="30">
        <f t="shared" si="889"/>
        <v>5.3404539385847796E-3</v>
      </c>
      <c r="AD3416" s="31">
        <f t="shared" si="890"/>
        <v>0.77970627503337786</v>
      </c>
      <c r="AE3416" s="31">
        <f t="shared" si="878"/>
        <v>0.75834445927903871</v>
      </c>
      <c r="AG3416" s="30">
        <f t="shared" si="880"/>
        <v>6126000</v>
      </c>
      <c r="AH3416" s="30">
        <f t="shared" si="886"/>
        <v>1.3059092393078681E-3</v>
      </c>
      <c r="AI3416" s="31">
        <f t="shared" si="887"/>
        <v>0.19066274893894875</v>
      </c>
      <c r="AJ3416" s="31">
        <f t="shared" si="888"/>
        <v>0.18543911198171725</v>
      </c>
      <c r="AK3416" s="30" t="str">
        <f>IF(W3416="si",($S3416*'COSTOS DE CREDITOS'!$C$27)/DATA!$G3416,"")</f>
        <v/>
      </c>
      <c r="AL3416" s="90" t="str">
        <f>IF(W3416="si",'COSTOS DE CREDITOS'!$C$35,"")</f>
        <v/>
      </c>
      <c r="AM3416" s="30" t="str">
        <f t="shared" si="881"/>
        <v/>
      </c>
      <c r="AN3416" s="30" t="str">
        <f t="shared" si="882"/>
        <v/>
      </c>
      <c r="AO3416" s="30">
        <f t="shared" si="883"/>
        <v>0</v>
      </c>
      <c r="AP3416" s="30">
        <f t="shared" si="884"/>
        <v>0</v>
      </c>
      <c r="AQ3416" s="19" t="str">
        <f t="shared" si="885"/>
        <v/>
      </c>
    </row>
    <row r="3417" spans="1:43" x14ac:dyDescent="0.2">
      <c r="A3417" s="23" t="s">
        <v>5665</v>
      </c>
      <c r="B3417" s="6" t="s">
        <v>5678</v>
      </c>
      <c r="C3417" s="6" t="s">
        <v>5670</v>
      </c>
      <c r="D3417" s="4">
        <v>179819</v>
      </c>
      <c r="E3417" s="4">
        <v>180006</v>
      </c>
      <c r="F3417" s="5" t="s">
        <v>4246</v>
      </c>
      <c r="G3417" s="2">
        <v>5</v>
      </c>
      <c r="H3417" s="4">
        <v>180011</v>
      </c>
      <c r="I3417" s="5" t="s">
        <v>4251</v>
      </c>
      <c r="J3417" s="15">
        <v>45356</v>
      </c>
      <c r="K3417" s="24">
        <v>1354521130</v>
      </c>
      <c r="L3417" s="15">
        <v>45358</v>
      </c>
      <c r="M3417" s="15">
        <v>45382</v>
      </c>
      <c r="N3417" s="26">
        <v>1</v>
      </c>
      <c r="O3417" s="26" t="e">
        <f>VLOOKUP(D3417,quash!A$2:$I$7791,9,FALSE)</f>
        <v>#N/A</v>
      </c>
      <c r="P3417" s="7">
        <v>7000</v>
      </c>
      <c r="Q3417" s="26">
        <v>127</v>
      </c>
      <c r="R3417" s="19">
        <v>3.3741050530766176E-2</v>
      </c>
      <c r="S3417" s="26">
        <v>16</v>
      </c>
      <c r="T3417" s="8">
        <v>8000</v>
      </c>
      <c r="U3417" s="4">
        <v>142</v>
      </c>
      <c r="V3417" s="10">
        <v>2013.74</v>
      </c>
      <c r="W3417" s="14" t="s">
        <v>5282</v>
      </c>
      <c r="X3417" s="18"/>
      <c r="Y3417" s="9"/>
      <c r="Z3417" s="19"/>
      <c r="AA3417" s="19"/>
      <c r="AB3417" s="30">
        <f t="shared" si="879"/>
        <v>1498000</v>
      </c>
      <c r="AC3417" s="30">
        <f t="shared" si="889"/>
        <v>5.3404539385847796E-3</v>
      </c>
      <c r="AD3417" s="31">
        <f t="shared" si="890"/>
        <v>0.67823765020026705</v>
      </c>
      <c r="AE3417" s="31">
        <f t="shared" si="878"/>
        <v>0.75834445927903871</v>
      </c>
      <c r="AG3417" s="30">
        <f t="shared" si="880"/>
        <v>6126000</v>
      </c>
      <c r="AH3417" s="30">
        <f t="shared" si="886"/>
        <v>1.3059092393078681E-3</v>
      </c>
      <c r="AI3417" s="31">
        <f t="shared" si="887"/>
        <v>0.16585047339209924</v>
      </c>
      <c r="AJ3417" s="31">
        <f t="shared" si="888"/>
        <v>0.18543911198171725</v>
      </c>
      <c r="AK3417" s="30" t="str">
        <f>IF(W3417="si",($S3417*'COSTOS DE CREDITOS'!$C$27)/DATA!$G3417,"")</f>
        <v/>
      </c>
      <c r="AL3417" s="90" t="str">
        <f>IF(W3417="si",'COSTOS DE CREDITOS'!$C$35,"")</f>
        <v/>
      </c>
      <c r="AM3417" s="30" t="str">
        <f t="shared" si="881"/>
        <v/>
      </c>
      <c r="AN3417" s="30" t="str">
        <f t="shared" si="882"/>
        <v/>
      </c>
      <c r="AO3417" s="30">
        <f t="shared" si="883"/>
        <v>0</v>
      </c>
      <c r="AP3417" s="30">
        <f t="shared" si="884"/>
        <v>0</v>
      </c>
      <c r="AQ3417" s="19" t="str">
        <f t="shared" si="885"/>
        <v/>
      </c>
    </row>
    <row r="3418" spans="1:43" x14ac:dyDescent="0.2">
      <c r="A3418" s="23" t="s">
        <v>5665</v>
      </c>
      <c r="B3418" s="6" t="s">
        <v>5676</v>
      </c>
      <c r="C3418" s="6" t="s">
        <v>5670</v>
      </c>
      <c r="D3418" s="4">
        <v>179410</v>
      </c>
      <c r="E3418" s="4">
        <v>180052</v>
      </c>
      <c r="F3418" s="5" t="s">
        <v>4252</v>
      </c>
      <c r="G3418" s="2">
        <v>5</v>
      </c>
      <c r="H3418" s="4">
        <v>180053</v>
      </c>
      <c r="I3418" s="5" t="s">
        <v>4253</v>
      </c>
      <c r="J3418" s="15">
        <v>45352</v>
      </c>
      <c r="K3418" s="24">
        <v>1351362310</v>
      </c>
      <c r="L3418" s="15">
        <v>45358</v>
      </c>
      <c r="M3418" s="15">
        <v>45382</v>
      </c>
      <c r="N3418" s="26">
        <v>1</v>
      </c>
      <c r="O3418" s="26">
        <f>VLOOKUP(D3418,quash!A$2:$I$7791,9,FALSE)</f>
        <v>1</v>
      </c>
      <c r="P3418" s="7">
        <v>10000</v>
      </c>
      <c r="Q3418" s="26">
        <v>147</v>
      </c>
      <c r="R3418" s="19">
        <v>7.9000519063170294E-2</v>
      </c>
      <c r="S3418" s="26">
        <v>16</v>
      </c>
      <c r="T3418" s="8">
        <v>7000</v>
      </c>
      <c r="U3418" s="4">
        <v>147</v>
      </c>
      <c r="V3418" s="10">
        <v>1827.61</v>
      </c>
      <c r="W3418" s="14" t="s">
        <v>5282</v>
      </c>
      <c r="X3418" s="18"/>
      <c r="Y3418" s="9"/>
      <c r="Z3418" s="19"/>
      <c r="AA3418" s="19"/>
      <c r="AB3418" s="30">
        <f t="shared" si="879"/>
        <v>797000</v>
      </c>
      <c r="AC3418" s="30">
        <f t="shared" si="889"/>
        <v>8.7829360100376407E-3</v>
      </c>
      <c r="AD3418" s="31">
        <f t="shared" si="890"/>
        <v>1.2910915934755332</v>
      </c>
      <c r="AE3418" s="31">
        <f t="shared" si="878"/>
        <v>1.2910915934755332</v>
      </c>
      <c r="AG3418" s="30">
        <f t="shared" si="880"/>
        <v>2427000</v>
      </c>
      <c r="AH3418" s="30">
        <f t="shared" si="886"/>
        <v>2.88421920065925E-3</v>
      </c>
      <c r="AI3418" s="31">
        <f t="shared" si="887"/>
        <v>0.42398022249690975</v>
      </c>
      <c r="AJ3418" s="31">
        <f t="shared" si="888"/>
        <v>0.42398022249690975</v>
      </c>
      <c r="AK3418" s="30" t="str">
        <f>IF(W3418="si",($S3418*'COSTOS DE CREDITOS'!$C$27)/DATA!$G3418,"")</f>
        <v/>
      </c>
      <c r="AL3418" s="90" t="str">
        <f>IF(W3418="si",'COSTOS DE CREDITOS'!$C$35,"")</f>
        <v/>
      </c>
      <c r="AM3418" s="30" t="str">
        <f t="shared" si="881"/>
        <v/>
      </c>
      <c r="AN3418" s="30" t="str">
        <f t="shared" si="882"/>
        <v/>
      </c>
      <c r="AO3418" s="30">
        <f t="shared" si="883"/>
        <v>0</v>
      </c>
      <c r="AP3418" s="30">
        <f t="shared" si="884"/>
        <v>0</v>
      </c>
      <c r="AQ3418" s="19" t="str">
        <f t="shared" si="885"/>
        <v/>
      </c>
    </row>
    <row r="3419" spans="1:43" x14ac:dyDescent="0.2">
      <c r="A3419" s="23" t="s">
        <v>5665</v>
      </c>
      <c r="B3419" s="6" t="s">
        <v>5676</v>
      </c>
      <c r="C3419" s="6" t="s">
        <v>5670</v>
      </c>
      <c r="D3419" s="4">
        <v>179041</v>
      </c>
      <c r="E3419" s="4">
        <v>180052</v>
      </c>
      <c r="F3419" s="5" t="s">
        <v>4252</v>
      </c>
      <c r="G3419" s="2">
        <v>5</v>
      </c>
      <c r="H3419" s="4">
        <v>180054</v>
      </c>
      <c r="I3419" s="5" t="s">
        <v>4254</v>
      </c>
      <c r="J3419" s="15">
        <v>45356</v>
      </c>
      <c r="K3419" s="24">
        <v>1350157383</v>
      </c>
      <c r="L3419" s="15">
        <v>45358</v>
      </c>
      <c r="M3419" s="15">
        <v>45382</v>
      </c>
      <c r="N3419" s="26">
        <v>1</v>
      </c>
      <c r="O3419" s="26">
        <f>VLOOKUP(D3419,quash!A$2:$I$7791,9,FALSE)</f>
        <v>1</v>
      </c>
      <c r="P3419" s="7">
        <v>5000</v>
      </c>
      <c r="Q3419" s="26">
        <v>147</v>
      </c>
      <c r="R3419" s="19">
        <v>0.11226939921536</v>
      </c>
      <c r="S3419" s="26">
        <v>16</v>
      </c>
      <c r="T3419" s="8">
        <v>7000</v>
      </c>
      <c r="U3419" s="4">
        <v>147</v>
      </c>
      <c r="V3419" s="10">
        <v>1827.61</v>
      </c>
      <c r="W3419" s="14" t="s">
        <v>5282</v>
      </c>
      <c r="X3419" s="18"/>
      <c r="Y3419" s="9"/>
      <c r="Z3419" s="19"/>
      <c r="AA3419" s="19"/>
      <c r="AB3419" s="30">
        <f t="shared" si="879"/>
        <v>797000</v>
      </c>
      <c r="AC3419" s="30">
        <f t="shared" si="889"/>
        <v>8.7829360100376407E-3</v>
      </c>
      <c r="AD3419" s="31">
        <f t="shared" si="890"/>
        <v>1.2910915934755332</v>
      </c>
      <c r="AE3419" s="31">
        <f t="shared" si="878"/>
        <v>1.2910915934755332</v>
      </c>
      <c r="AG3419" s="30">
        <f t="shared" si="880"/>
        <v>2427000</v>
      </c>
      <c r="AH3419" s="30">
        <f t="shared" si="886"/>
        <v>2.88421920065925E-3</v>
      </c>
      <c r="AI3419" s="31">
        <f t="shared" si="887"/>
        <v>0.42398022249690975</v>
      </c>
      <c r="AJ3419" s="31">
        <f t="shared" si="888"/>
        <v>0.42398022249690975</v>
      </c>
      <c r="AK3419" s="30" t="str">
        <f>IF(W3419="si",($S3419*'COSTOS DE CREDITOS'!$C$27)/DATA!$G3419,"")</f>
        <v/>
      </c>
      <c r="AL3419" s="90" t="str">
        <f>IF(W3419="si",'COSTOS DE CREDITOS'!$C$35,"")</f>
        <v/>
      </c>
      <c r="AM3419" s="30" t="str">
        <f t="shared" si="881"/>
        <v/>
      </c>
      <c r="AN3419" s="30" t="str">
        <f t="shared" si="882"/>
        <v/>
      </c>
      <c r="AO3419" s="30">
        <f t="shared" si="883"/>
        <v>0</v>
      </c>
      <c r="AP3419" s="30">
        <f t="shared" si="884"/>
        <v>0</v>
      </c>
      <c r="AQ3419" s="19" t="str">
        <f t="shared" si="885"/>
        <v/>
      </c>
    </row>
    <row r="3420" spans="1:43" x14ac:dyDescent="0.2">
      <c r="A3420" s="23" t="s">
        <v>5665</v>
      </c>
      <c r="B3420" s="6" t="s">
        <v>5676</v>
      </c>
      <c r="C3420" s="6" t="s">
        <v>5670</v>
      </c>
      <c r="D3420" s="4">
        <v>179625</v>
      </c>
      <c r="E3420" s="4">
        <v>180052</v>
      </c>
      <c r="F3420" s="5" t="s">
        <v>4252</v>
      </c>
      <c r="G3420" s="2">
        <v>5</v>
      </c>
      <c r="H3420" s="4">
        <v>180055</v>
      </c>
      <c r="I3420" s="5" t="s">
        <v>4255</v>
      </c>
      <c r="J3420" s="15" t="s">
        <v>5688</v>
      </c>
      <c r="K3420" s="24" t="s">
        <v>5688</v>
      </c>
      <c r="L3420" s="15">
        <v>45358</v>
      </c>
      <c r="M3420" s="15">
        <v>45382</v>
      </c>
      <c r="N3420" s="26">
        <v>1</v>
      </c>
      <c r="O3420" s="26" t="e">
        <f>VLOOKUP(D3420,quash!A$2:$I$7791,9,FALSE)</f>
        <v>#N/A</v>
      </c>
      <c r="P3420" s="7">
        <v>9000</v>
      </c>
      <c r="Q3420" s="26">
        <v>147</v>
      </c>
      <c r="R3420" s="19">
        <v>8.3390305021114941E-2</v>
      </c>
      <c r="S3420" s="26">
        <v>16</v>
      </c>
      <c r="T3420" s="8">
        <v>7000</v>
      </c>
      <c r="U3420" s="4">
        <v>147</v>
      </c>
      <c r="V3420" s="10">
        <v>1827.61</v>
      </c>
      <c r="W3420" s="14" t="s">
        <v>5282</v>
      </c>
      <c r="X3420" s="18"/>
      <c r="Y3420" s="9"/>
      <c r="Z3420" s="19"/>
      <c r="AA3420" s="19"/>
      <c r="AB3420" s="30">
        <f t="shared" si="879"/>
        <v>1498000</v>
      </c>
      <c r="AC3420" s="30">
        <f t="shared" si="889"/>
        <v>4.6728971962616819E-3</v>
      </c>
      <c r="AD3420" s="31">
        <f t="shared" si="890"/>
        <v>0.6869158878504672</v>
      </c>
      <c r="AE3420" s="31">
        <f t="shared" si="878"/>
        <v>0.6869158878504672</v>
      </c>
      <c r="AG3420" s="30">
        <f t="shared" si="880"/>
        <v>6126000</v>
      </c>
      <c r="AH3420" s="30">
        <f t="shared" si="886"/>
        <v>1.1426705843943846E-3</v>
      </c>
      <c r="AI3420" s="31">
        <f t="shared" si="887"/>
        <v>0.16797257590597453</v>
      </c>
      <c r="AJ3420" s="31">
        <f t="shared" si="888"/>
        <v>0.16797257590597453</v>
      </c>
      <c r="AK3420" s="30" t="str">
        <f>IF(W3420="si",($S3420*'COSTOS DE CREDITOS'!$C$27)/DATA!$G3420,"")</f>
        <v/>
      </c>
      <c r="AL3420" s="90" t="str">
        <f>IF(W3420="si",'COSTOS DE CREDITOS'!$C$35,"")</f>
        <v/>
      </c>
      <c r="AM3420" s="30" t="str">
        <f t="shared" si="881"/>
        <v/>
      </c>
      <c r="AN3420" s="30" t="str">
        <f t="shared" si="882"/>
        <v/>
      </c>
      <c r="AO3420" s="30">
        <f t="shared" si="883"/>
        <v>0</v>
      </c>
      <c r="AP3420" s="30">
        <f t="shared" si="884"/>
        <v>0</v>
      </c>
      <c r="AQ3420" s="19" t="str">
        <f t="shared" si="885"/>
        <v/>
      </c>
    </row>
    <row r="3421" spans="1:43" x14ac:dyDescent="0.2">
      <c r="A3421" s="23" t="s">
        <v>5665</v>
      </c>
      <c r="B3421" s="6" t="s">
        <v>5676</v>
      </c>
      <c r="C3421" s="6" t="s">
        <v>5670</v>
      </c>
      <c r="D3421" s="4">
        <v>179541</v>
      </c>
      <c r="E3421" s="4">
        <v>180052</v>
      </c>
      <c r="F3421" s="5" t="s">
        <v>4252</v>
      </c>
      <c r="G3421" s="2">
        <v>5</v>
      </c>
      <c r="H3421" s="4">
        <v>180059</v>
      </c>
      <c r="I3421" s="5" t="s">
        <v>4256</v>
      </c>
      <c r="J3421" s="15">
        <v>45355</v>
      </c>
      <c r="K3421" s="24">
        <v>1353372401</v>
      </c>
      <c r="L3421" s="15">
        <v>45358</v>
      </c>
      <c r="M3421" s="15">
        <v>45382</v>
      </c>
      <c r="N3421" s="26">
        <v>1</v>
      </c>
      <c r="O3421" s="26">
        <f>VLOOKUP(D3421,quash!A$2:$I$7791,9,FALSE)</f>
        <v>4</v>
      </c>
      <c r="P3421" s="7">
        <v>10000</v>
      </c>
      <c r="Q3421" s="26">
        <v>147</v>
      </c>
      <c r="R3421" s="19">
        <v>7.9000519063170294E-2</v>
      </c>
      <c r="S3421" s="26">
        <v>16</v>
      </c>
      <c r="T3421" s="8">
        <v>7000</v>
      </c>
      <c r="U3421" s="4">
        <v>147</v>
      </c>
      <c r="V3421" s="10">
        <v>1827.61</v>
      </c>
      <c r="W3421" s="14" t="s">
        <v>5282</v>
      </c>
      <c r="X3421" s="18"/>
      <c r="Y3421" s="9"/>
      <c r="Z3421" s="19"/>
      <c r="AA3421" s="19"/>
      <c r="AB3421" s="30">
        <f t="shared" si="879"/>
        <v>252000</v>
      </c>
      <c r="AC3421" s="30">
        <f t="shared" si="889"/>
        <v>2.7777777777777776E-2</v>
      </c>
      <c r="AD3421" s="31">
        <f t="shared" si="890"/>
        <v>4.083333333333333</v>
      </c>
      <c r="AE3421" s="31">
        <f t="shared" si="878"/>
        <v>4.083333333333333</v>
      </c>
      <c r="AG3421" s="30">
        <f t="shared" si="880"/>
        <v>927000</v>
      </c>
      <c r="AH3421" s="30">
        <f t="shared" si="886"/>
        <v>7.551240560949299E-3</v>
      </c>
      <c r="AI3421" s="31">
        <f t="shared" si="887"/>
        <v>1.110032362459547</v>
      </c>
      <c r="AJ3421" s="31">
        <f t="shared" si="888"/>
        <v>1.110032362459547</v>
      </c>
      <c r="AK3421" s="30" t="str">
        <f>IF(W3421="si",($S3421*'COSTOS DE CREDITOS'!$C$27)/DATA!$G3421,"")</f>
        <v/>
      </c>
      <c r="AL3421" s="90" t="str">
        <f>IF(W3421="si",'COSTOS DE CREDITOS'!$C$35,"")</f>
        <v/>
      </c>
      <c r="AM3421" s="30" t="str">
        <f t="shared" si="881"/>
        <v/>
      </c>
      <c r="AN3421" s="30" t="str">
        <f t="shared" si="882"/>
        <v/>
      </c>
      <c r="AO3421" s="30">
        <f t="shared" si="883"/>
        <v>0</v>
      </c>
      <c r="AP3421" s="30">
        <f t="shared" si="884"/>
        <v>0</v>
      </c>
      <c r="AQ3421" s="19" t="str">
        <f t="shared" si="885"/>
        <v/>
      </c>
    </row>
    <row r="3422" spans="1:43" x14ac:dyDescent="0.2">
      <c r="A3422" s="23" t="s">
        <v>5665</v>
      </c>
      <c r="B3422" s="6" t="s">
        <v>5676</v>
      </c>
      <c r="C3422" s="6" t="s">
        <v>5670</v>
      </c>
      <c r="D3422" s="4">
        <v>179235</v>
      </c>
      <c r="E3422" s="4">
        <v>180052</v>
      </c>
      <c r="F3422" s="5" t="s">
        <v>4252</v>
      </c>
      <c r="G3422" s="2">
        <v>5</v>
      </c>
      <c r="H3422" s="4">
        <v>180063</v>
      </c>
      <c r="I3422" s="5" t="s">
        <v>4257</v>
      </c>
      <c r="J3422" s="15">
        <v>45351</v>
      </c>
      <c r="K3422" s="24">
        <v>1350784212</v>
      </c>
      <c r="L3422" s="15">
        <v>45358</v>
      </c>
      <c r="M3422" s="15">
        <v>45382</v>
      </c>
      <c r="N3422" s="26">
        <v>1</v>
      </c>
      <c r="O3422" s="26">
        <f>VLOOKUP(D3422,quash!A$2:$I$7791,9,FALSE)</f>
        <v>1</v>
      </c>
      <c r="P3422" s="7">
        <v>10000</v>
      </c>
      <c r="Q3422" s="26">
        <v>127</v>
      </c>
      <c r="R3422" s="19">
        <v>5.24391097594855E-2</v>
      </c>
      <c r="S3422" s="26">
        <v>16</v>
      </c>
      <c r="T3422" s="8">
        <v>7000</v>
      </c>
      <c r="U3422" s="4">
        <v>147</v>
      </c>
      <c r="V3422" s="10">
        <v>1827.61</v>
      </c>
      <c r="W3422" s="14" t="s">
        <v>5282</v>
      </c>
      <c r="X3422" s="18"/>
      <c r="Y3422" s="9"/>
      <c r="Z3422" s="19"/>
      <c r="AA3422" s="19"/>
      <c r="AB3422" s="30">
        <f t="shared" si="879"/>
        <v>797000</v>
      </c>
      <c r="AC3422" s="30">
        <f t="shared" si="889"/>
        <v>8.7829360100376407E-3</v>
      </c>
      <c r="AD3422" s="31">
        <f t="shared" si="890"/>
        <v>1.1154328732747805</v>
      </c>
      <c r="AE3422" s="31">
        <f t="shared" si="878"/>
        <v>1.2910915934755332</v>
      </c>
      <c r="AG3422" s="30">
        <f t="shared" si="880"/>
        <v>2427000</v>
      </c>
      <c r="AH3422" s="30">
        <f t="shared" si="886"/>
        <v>2.88421920065925E-3</v>
      </c>
      <c r="AI3422" s="31">
        <f t="shared" si="887"/>
        <v>0.36629583848372477</v>
      </c>
      <c r="AJ3422" s="31">
        <f t="shared" si="888"/>
        <v>0.42398022249690975</v>
      </c>
      <c r="AK3422" s="30" t="str">
        <f>IF(W3422="si",($S3422*'COSTOS DE CREDITOS'!$C$27)/DATA!$G3422,"")</f>
        <v/>
      </c>
      <c r="AL3422" s="90" t="str">
        <f>IF(W3422="si",'COSTOS DE CREDITOS'!$C$35,"")</f>
        <v/>
      </c>
      <c r="AM3422" s="30" t="str">
        <f t="shared" si="881"/>
        <v/>
      </c>
      <c r="AN3422" s="30" t="str">
        <f t="shared" si="882"/>
        <v/>
      </c>
      <c r="AO3422" s="30">
        <f t="shared" si="883"/>
        <v>0</v>
      </c>
      <c r="AP3422" s="30">
        <f t="shared" si="884"/>
        <v>0</v>
      </c>
      <c r="AQ3422" s="19" t="str">
        <f t="shared" si="885"/>
        <v/>
      </c>
    </row>
    <row r="3423" spans="1:43" x14ac:dyDescent="0.2">
      <c r="A3423" s="23" t="s">
        <v>5665</v>
      </c>
      <c r="B3423" s="6" t="s">
        <v>5676</v>
      </c>
      <c r="C3423" s="6" t="s">
        <v>5670</v>
      </c>
      <c r="D3423" s="4">
        <v>179243</v>
      </c>
      <c r="E3423" s="4">
        <v>180156</v>
      </c>
      <c r="F3423" s="5" t="s">
        <v>4258</v>
      </c>
      <c r="G3423" s="2">
        <v>5</v>
      </c>
      <c r="H3423" s="4">
        <v>180157</v>
      </c>
      <c r="I3423" s="5" t="s">
        <v>4259</v>
      </c>
      <c r="J3423" s="15">
        <v>45351</v>
      </c>
      <c r="K3423" s="24">
        <v>1350810625</v>
      </c>
      <c r="L3423" s="15">
        <v>45359</v>
      </c>
      <c r="M3423" s="15">
        <v>45382</v>
      </c>
      <c r="N3423" s="26">
        <v>1</v>
      </c>
      <c r="O3423" s="26" t="e">
        <f>VLOOKUP(D3423,quash!A$2:$I$7791,9,FALSE)</f>
        <v>#N/A</v>
      </c>
      <c r="P3423" s="7">
        <v>7000</v>
      </c>
      <c r="Q3423" s="26">
        <v>111</v>
      </c>
      <c r="R3423" s="19">
        <v>3.3220596517330447E-2</v>
      </c>
      <c r="S3423" s="26">
        <v>16</v>
      </c>
      <c r="T3423" s="8">
        <v>7000</v>
      </c>
      <c r="U3423" s="4">
        <v>147</v>
      </c>
      <c r="V3423" s="10">
        <v>1827.61</v>
      </c>
      <c r="W3423" s="14" t="s">
        <v>5282</v>
      </c>
      <c r="X3423" s="18"/>
      <c r="Y3423" s="9"/>
      <c r="Z3423" s="19"/>
      <c r="AA3423" s="19"/>
      <c r="AB3423" s="30">
        <f t="shared" si="879"/>
        <v>1498000</v>
      </c>
      <c r="AC3423" s="30">
        <f t="shared" si="889"/>
        <v>4.6728971962616819E-3</v>
      </c>
      <c r="AD3423" s="31">
        <f t="shared" si="890"/>
        <v>0.51869158878504673</v>
      </c>
      <c r="AE3423" s="31">
        <f t="shared" si="878"/>
        <v>0.6869158878504672</v>
      </c>
      <c r="AG3423" s="30">
        <f t="shared" si="880"/>
        <v>6126000</v>
      </c>
      <c r="AH3423" s="30">
        <f t="shared" si="886"/>
        <v>1.1426705843943846E-3</v>
      </c>
      <c r="AI3423" s="31">
        <f t="shared" si="887"/>
        <v>0.12683643486777668</v>
      </c>
      <c r="AJ3423" s="31">
        <f t="shared" si="888"/>
        <v>0.16797257590597453</v>
      </c>
      <c r="AK3423" s="30" t="str">
        <f>IF(W3423="si",($S3423*'COSTOS DE CREDITOS'!$C$27)/DATA!$G3423,"")</f>
        <v/>
      </c>
      <c r="AL3423" s="90" t="str">
        <f>IF(W3423="si",'COSTOS DE CREDITOS'!$C$35,"")</f>
        <v/>
      </c>
      <c r="AM3423" s="30" t="str">
        <f t="shared" si="881"/>
        <v/>
      </c>
      <c r="AN3423" s="30" t="str">
        <f t="shared" si="882"/>
        <v/>
      </c>
      <c r="AO3423" s="30">
        <f t="shared" si="883"/>
        <v>0</v>
      </c>
      <c r="AP3423" s="30">
        <f t="shared" si="884"/>
        <v>0</v>
      </c>
      <c r="AQ3423" s="19" t="str">
        <f t="shared" si="885"/>
        <v/>
      </c>
    </row>
    <row r="3424" spans="1:43" x14ac:dyDescent="0.2">
      <c r="A3424" s="23" t="s">
        <v>5665</v>
      </c>
      <c r="B3424" s="6" t="s">
        <v>5676</v>
      </c>
      <c r="C3424" s="6" t="s">
        <v>5670</v>
      </c>
      <c r="D3424" s="4">
        <v>179578</v>
      </c>
      <c r="E3424" s="4">
        <v>180156</v>
      </c>
      <c r="F3424" s="5" t="s">
        <v>4258</v>
      </c>
      <c r="G3424" s="2">
        <v>5</v>
      </c>
      <c r="H3424" s="4">
        <v>180159</v>
      </c>
      <c r="I3424" s="5" t="s">
        <v>4260</v>
      </c>
      <c r="J3424" s="15">
        <v>45355</v>
      </c>
      <c r="K3424" s="24">
        <v>1353535171</v>
      </c>
      <c r="L3424" s="15">
        <v>45359</v>
      </c>
      <c r="M3424" s="15">
        <v>45382</v>
      </c>
      <c r="N3424" s="26">
        <v>1</v>
      </c>
      <c r="O3424" s="26">
        <f>VLOOKUP(D3424,quash!A$2:$I$7791,9,FALSE)</f>
        <v>2</v>
      </c>
      <c r="P3424" s="7">
        <v>5000</v>
      </c>
      <c r="Q3424" s="26">
        <v>147</v>
      </c>
      <c r="R3424" s="19">
        <v>0.11226939921536</v>
      </c>
      <c r="S3424" s="26">
        <v>16</v>
      </c>
      <c r="T3424" s="8">
        <v>7000</v>
      </c>
      <c r="U3424" s="4">
        <v>147</v>
      </c>
      <c r="V3424" s="10">
        <v>1827.61</v>
      </c>
      <c r="W3424" s="14" t="s">
        <v>5282</v>
      </c>
      <c r="X3424" s="18"/>
      <c r="Y3424" s="9"/>
      <c r="Z3424" s="19"/>
      <c r="AA3424" s="19"/>
      <c r="AB3424" s="30">
        <f t="shared" si="879"/>
        <v>521000</v>
      </c>
      <c r="AC3424" s="30">
        <f t="shared" si="889"/>
        <v>1.3435700575815739E-2</v>
      </c>
      <c r="AD3424" s="31">
        <f t="shared" si="890"/>
        <v>1.9750479846449136</v>
      </c>
      <c r="AE3424" s="31">
        <f t="shared" si="878"/>
        <v>1.9750479846449136</v>
      </c>
      <c r="AG3424" s="30">
        <f t="shared" si="880"/>
        <v>1695000</v>
      </c>
      <c r="AH3424" s="30">
        <f t="shared" si="886"/>
        <v>4.1297935103244837E-3</v>
      </c>
      <c r="AI3424" s="31">
        <f t="shared" si="887"/>
        <v>0.60707964601769915</v>
      </c>
      <c r="AJ3424" s="31">
        <f t="shared" si="888"/>
        <v>0.60707964601769915</v>
      </c>
      <c r="AK3424" s="30" t="str">
        <f>IF(W3424="si",($S3424*'COSTOS DE CREDITOS'!$C$27)/DATA!$G3424,"")</f>
        <v/>
      </c>
      <c r="AL3424" s="90" t="str">
        <f>IF(W3424="si",'COSTOS DE CREDITOS'!$C$35,"")</f>
        <v/>
      </c>
      <c r="AM3424" s="30" t="str">
        <f t="shared" si="881"/>
        <v/>
      </c>
      <c r="AN3424" s="30" t="str">
        <f t="shared" si="882"/>
        <v/>
      </c>
      <c r="AO3424" s="30">
        <f t="shared" si="883"/>
        <v>0</v>
      </c>
      <c r="AP3424" s="30">
        <f t="shared" si="884"/>
        <v>0</v>
      </c>
      <c r="AQ3424" s="19" t="str">
        <f t="shared" si="885"/>
        <v/>
      </c>
    </row>
    <row r="3425" spans="1:43" x14ac:dyDescent="0.2">
      <c r="A3425" s="23" t="s">
        <v>5665</v>
      </c>
      <c r="B3425" s="6" t="s">
        <v>5676</v>
      </c>
      <c r="C3425" s="6" t="s">
        <v>5670</v>
      </c>
      <c r="D3425" s="4">
        <v>179577</v>
      </c>
      <c r="E3425" s="4">
        <v>180156</v>
      </c>
      <c r="F3425" s="5" t="s">
        <v>4258</v>
      </c>
      <c r="G3425" s="2">
        <v>5</v>
      </c>
      <c r="H3425" s="4">
        <v>180160</v>
      </c>
      <c r="I3425" s="5" t="s">
        <v>4261</v>
      </c>
      <c r="J3425" s="15">
        <v>45355</v>
      </c>
      <c r="K3425" s="24">
        <v>1353526715</v>
      </c>
      <c r="L3425" s="15">
        <v>45359</v>
      </c>
      <c r="M3425" s="15">
        <v>45382</v>
      </c>
      <c r="N3425" s="26">
        <v>1</v>
      </c>
      <c r="O3425" s="26">
        <f>VLOOKUP(D3425,quash!A$2:$I$7791,9,FALSE)</f>
        <v>1</v>
      </c>
      <c r="P3425" s="7">
        <v>5000</v>
      </c>
      <c r="Q3425" s="26">
        <v>147</v>
      </c>
      <c r="R3425" s="19">
        <v>0.11226939921536</v>
      </c>
      <c r="S3425" s="26">
        <v>16</v>
      </c>
      <c r="T3425" s="8">
        <v>7000</v>
      </c>
      <c r="U3425" s="4">
        <v>147</v>
      </c>
      <c r="V3425" s="10">
        <v>1827.61</v>
      </c>
      <c r="W3425" s="14" t="s">
        <v>5282</v>
      </c>
      <c r="X3425" s="18"/>
      <c r="Y3425" s="9"/>
      <c r="Z3425" s="19"/>
      <c r="AA3425" s="19"/>
      <c r="AB3425" s="30">
        <f t="shared" si="879"/>
        <v>797000</v>
      </c>
      <c r="AC3425" s="30">
        <f t="shared" si="889"/>
        <v>8.7829360100376407E-3</v>
      </c>
      <c r="AD3425" s="31">
        <f t="shared" si="890"/>
        <v>1.2910915934755332</v>
      </c>
      <c r="AE3425" s="31">
        <f t="shared" si="878"/>
        <v>1.2910915934755332</v>
      </c>
      <c r="AG3425" s="30">
        <f t="shared" si="880"/>
        <v>2427000</v>
      </c>
      <c r="AH3425" s="30">
        <f t="shared" si="886"/>
        <v>2.88421920065925E-3</v>
      </c>
      <c r="AI3425" s="31">
        <f t="shared" si="887"/>
        <v>0.42398022249690975</v>
      </c>
      <c r="AJ3425" s="31">
        <f t="shared" si="888"/>
        <v>0.42398022249690975</v>
      </c>
      <c r="AK3425" s="30" t="str">
        <f>IF(W3425="si",($S3425*'COSTOS DE CREDITOS'!$C$27)/DATA!$G3425,"")</f>
        <v/>
      </c>
      <c r="AL3425" s="90" t="str">
        <f>IF(W3425="si",'COSTOS DE CREDITOS'!$C$35,"")</f>
        <v/>
      </c>
      <c r="AM3425" s="30" t="str">
        <f t="shared" si="881"/>
        <v/>
      </c>
      <c r="AN3425" s="30" t="str">
        <f t="shared" si="882"/>
        <v/>
      </c>
      <c r="AO3425" s="30">
        <f t="shared" si="883"/>
        <v>0</v>
      </c>
      <c r="AP3425" s="30">
        <f t="shared" si="884"/>
        <v>0</v>
      </c>
      <c r="AQ3425" s="19" t="str">
        <f t="shared" si="885"/>
        <v/>
      </c>
    </row>
    <row r="3426" spans="1:43" x14ac:dyDescent="0.2">
      <c r="A3426" s="23" t="s">
        <v>5665</v>
      </c>
      <c r="B3426" s="6" t="s">
        <v>5676</v>
      </c>
      <c r="C3426" s="6" t="s">
        <v>5670</v>
      </c>
      <c r="D3426" s="4">
        <v>179241</v>
      </c>
      <c r="E3426" s="4">
        <v>180156</v>
      </c>
      <c r="F3426" s="5" t="s">
        <v>4258</v>
      </c>
      <c r="G3426" s="2">
        <v>5</v>
      </c>
      <c r="H3426" s="4">
        <v>180161</v>
      </c>
      <c r="I3426" s="5" t="s">
        <v>4262</v>
      </c>
      <c r="J3426" s="15">
        <v>45351</v>
      </c>
      <c r="K3426" s="24">
        <v>1350810504</v>
      </c>
      <c r="L3426" s="15">
        <v>45359</v>
      </c>
      <c r="M3426" s="15">
        <v>45382</v>
      </c>
      <c r="N3426" s="26">
        <v>1</v>
      </c>
      <c r="O3426" s="26">
        <f>VLOOKUP(D3426,quash!A$2:$I$7791,9,FALSE)</f>
        <v>2</v>
      </c>
      <c r="P3426" s="7">
        <v>10000</v>
      </c>
      <c r="Q3426" s="26">
        <v>147</v>
      </c>
      <c r="R3426" s="19">
        <v>7.9000519063170294E-2</v>
      </c>
      <c r="S3426" s="26">
        <v>16</v>
      </c>
      <c r="T3426" s="8">
        <v>7000</v>
      </c>
      <c r="U3426" s="4">
        <v>147</v>
      </c>
      <c r="V3426" s="10">
        <v>1827.61</v>
      </c>
      <c r="W3426" s="14" t="s">
        <v>5282</v>
      </c>
      <c r="X3426" s="18"/>
      <c r="Y3426" s="9"/>
      <c r="Z3426" s="19"/>
      <c r="AA3426" s="19"/>
      <c r="AB3426" s="30">
        <f t="shared" si="879"/>
        <v>521000</v>
      </c>
      <c r="AC3426" s="30">
        <f t="shared" si="889"/>
        <v>1.3435700575815739E-2</v>
      </c>
      <c r="AD3426" s="31">
        <f t="shared" si="890"/>
        <v>1.9750479846449136</v>
      </c>
      <c r="AE3426" s="31">
        <f t="shared" si="878"/>
        <v>1.9750479846449136</v>
      </c>
      <c r="AG3426" s="30">
        <f t="shared" si="880"/>
        <v>1695000</v>
      </c>
      <c r="AH3426" s="30">
        <f t="shared" si="886"/>
        <v>4.1297935103244837E-3</v>
      </c>
      <c r="AI3426" s="31">
        <f t="shared" si="887"/>
        <v>0.60707964601769915</v>
      </c>
      <c r="AJ3426" s="31">
        <f t="shared" si="888"/>
        <v>0.60707964601769915</v>
      </c>
      <c r="AK3426" s="30" t="str">
        <f>IF(W3426="si",($S3426*'COSTOS DE CREDITOS'!$C$27)/DATA!$G3426,"")</f>
        <v/>
      </c>
      <c r="AL3426" s="90" t="str">
        <f>IF(W3426="si",'COSTOS DE CREDITOS'!$C$35,"")</f>
        <v/>
      </c>
      <c r="AM3426" s="30" t="str">
        <f t="shared" si="881"/>
        <v/>
      </c>
      <c r="AN3426" s="30" t="str">
        <f t="shared" si="882"/>
        <v/>
      </c>
      <c r="AO3426" s="30">
        <f t="shared" si="883"/>
        <v>0</v>
      </c>
      <c r="AP3426" s="30">
        <f t="shared" si="884"/>
        <v>0</v>
      </c>
      <c r="AQ3426" s="19" t="str">
        <f t="shared" si="885"/>
        <v/>
      </c>
    </row>
    <row r="3427" spans="1:43" x14ac:dyDescent="0.2">
      <c r="A3427" s="23" t="s">
        <v>5665</v>
      </c>
      <c r="B3427" s="6" t="s">
        <v>5676</v>
      </c>
      <c r="C3427" s="6" t="s">
        <v>5670</v>
      </c>
      <c r="D3427" s="4">
        <v>179952</v>
      </c>
      <c r="E3427" s="4">
        <v>180156</v>
      </c>
      <c r="F3427" s="5" t="s">
        <v>4258</v>
      </c>
      <c r="G3427" s="2">
        <v>5</v>
      </c>
      <c r="H3427" s="4">
        <v>180162</v>
      </c>
      <c r="I3427" s="5" t="s">
        <v>4263</v>
      </c>
      <c r="J3427" s="15">
        <v>45358</v>
      </c>
      <c r="K3427" s="24">
        <v>1355531932</v>
      </c>
      <c r="L3427" s="15">
        <v>45359</v>
      </c>
      <c r="M3427" s="15">
        <v>45382</v>
      </c>
      <c r="N3427" s="26">
        <v>1</v>
      </c>
      <c r="O3427" s="26">
        <f>VLOOKUP(D3427,quash!A$2:$I$7791,9,FALSE)</f>
        <v>1</v>
      </c>
      <c r="P3427" s="7">
        <v>7000</v>
      </c>
      <c r="Q3427" s="26">
        <v>126</v>
      </c>
      <c r="R3427" s="19">
        <v>0.11226939921536</v>
      </c>
      <c r="S3427" s="26">
        <v>16</v>
      </c>
      <c r="T3427" s="8">
        <v>7000</v>
      </c>
      <c r="U3427" s="4">
        <v>147</v>
      </c>
      <c r="V3427" s="10">
        <v>1827.61</v>
      </c>
      <c r="W3427" s="14" t="s">
        <v>5282</v>
      </c>
      <c r="X3427" s="18"/>
      <c r="Y3427" s="9"/>
      <c r="Z3427" s="19"/>
      <c r="AA3427" s="19"/>
      <c r="AB3427" s="30">
        <f t="shared" si="879"/>
        <v>797000</v>
      </c>
      <c r="AC3427" s="30">
        <f t="shared" si="889"/>
        <v>8.7829360100376407E-3</v>
      </c>
      <c r="AD3427" s="31">
        <f t="shared" si="890"/>
        <v>1.1066499372647427</v>
      </c>
      <c r="AE3427" s="31">
        <f t="shared" si="878"/>
        <v>1.2910915934755332</v>
      </c>
      <c r="AG3427" s="30">
        <f t="shared" si="880"/>
        <v>2427000</v>
      </c>
      <c r="AH3427" s="30">
        <f t="shared" si="886"/>
        <v>2.88421920065925E-3</v>
      </c>
      <c r="AI3427" s="31">
        <f t="shared" si="887"/>
        <v>0.36341161928306548</v>
      </c>
      <c r="AJ3427" s="31">
        <f t="shared" si="888"/>
        <v>0.42398022249690975</v>
      </c>
      <c r="AK3427" s="30" t="str">
        <f>IF(W3427="si",($S3427*'COSTOS DE CREDITOS'!$C$27)/DATA!$G3427,"")</f>
        <v/>
      </c>
      <c r="AL3427" s="90" t="str">
        <f>IF(W3427="si",'COSTOS DE CREDITOS'!$C$35,"")</f>
        <v/>
      </c>
      <c r="AM3427" s="30" t="str">
        <f t="shared" si="881"/>
        <v/>
      </c>
      <c r="AN3427" s="30" t="str">
        <f t="shared" si="882"/>
        <v/>
      </c>
      <c r="AO3427" s="30">
        <f t="shared" si="883"/>
        <v>0</v>
      </c>
      <c r="AP3427" s="30">
        <f t="shared" si="884"/>
        <v>0</v>
      </c>
      <c r="AQ3427" s="19" t="str">
        <f t="shared" si="885"/>
        <v/>
      </c>
    </row>
    <row r="3428" spans="1:43" x14ac:dyDescent="0.2">
      <c r="A3428" s="23" t="s">
        <v>5665</v>
      </c>
      <c r="B3428" s="6" t="s">
        <v>5675</v>
      </c>
      <c r="C3428" s="6" t="s">
        <v>5667</v>
      </c>
      <c r="D3428" s="4">
        <v>179126</v>
      </c>
      <c r="E3428" s="4">
        <v>179746</v>
      </c>
      <c r="F3428" s="5" t="s">
        <v>124</v>
      </c>
      <c r="G3428" s="2">
        <v>5</v>
      </c>
      <c r="H3428" s="4">
        <v>180061</v>
      </c>
      <c r="I3428" s="5" t="s">
        <v>4264</v>
      </c>
      <c r="J3428" s="15">
        <v>45350</v>
      </c>
      <c r="K3428" s="24">
        <v>1350359888</v>
      </c>
      <c r="L3428" s="15">
        <v>45358</v>
      </c>
      <c r="M3428" s="15">
        <v>45382</v>
      </c>
      <c r="N3428" s="26">
        <v>1</v>
      </c>
      <c r="O3428" s="26" t="e">
        <f>VLOOKUP(D3428,quash!A$2:$I$7791,9,FALSE)</f>
        <v>#N/A</v>
      </c>
      <c r="P3428" s="7">
        <v>9000</v>
      </c>
      <c r="Q3428" s="26">
        <v>146</v>
      </c>
      <c r="R3428" s="19">
        <v>5.2439109759484744E-2</v>
      </c>
      <c r="S3428" s="26">
        <v>16</v>
      </c>
      <c r="T3428" s="8">
        <v>10000</v>
      </c>
      <c r="U3428" s="4">
        <v>142</v>
      </c>
      <c r="V3428" s="10">
        <v>2510.34</v>
      </c>
      <c r="W3428" s="14" t="s">
        <v>5282</v>
      </c>
      <c r="X3428" s="18"/>
      <c r="Y3428" s="9"/>
      <c r="Z3428" s="19"/>
      <c r="AA3428" s="19"/>
      <c r="AB3428" s="30">
        <f t="shared" si="879"/>
        <v>1498000</v>
      </c>
      <c r="AC3428" s="30">
        <f t="shared" si="889"/>
        <v>6.6755674232309749E-3</v>
      </c>
      <c r="AD3428" s="31">
        <f t="shared" si="890"/>
        <v>0.97463284379172233</v>
      </c>
      <c r="AE3428" s="31">
        <f t="shared" si="878"/>
        <v>0.94793057409879844</v>
      </c>
      <c r="AG3428" s="30">
        <f t="shared" si="880"/>
        <v>6126000</v>
      </c>
      <c r="AH3428" s="30">
        <f t="shared" si="886"/>
        <v>1.632386549134835E-3</v>
      </c>
      <c r="AI3428" s="31">
        <f t="shared" si="887"/>
        <v>0.2383284361736859</v>
      </c>
      <c r="AJ3428" s="31">
        <f t="shared" si="888"/>
        <v>0.23179888997714657</v>
      </c>
      <c r="AK3428" s="30" t="str">
        <f>IF(W3428="si",($S3428*'COSTOS DE CREDITOS'!$C$27)/DATA!$G3428,"")</f>
        <v/>
      </c>
      <c r="AL3428" s="90" t="str">
        <f>IF(W3428="si",'COSTOS DE CREDITOS'!$C$35,"")</f>
        <v/>
      </c>
      <c r="AM3428" s="30" t="str">
        <f t="shared" si="881"/>
        <v/>
      </c>
      <c r="AN3428" s="30" t="str">
        <f t="shared" si="882"/>
        <v/>
      </c>
      <c r="AO3428" s="30">
        <f t="shared" si="883"/>
        <v>0</v>
      </c>
      <c r="AP3428" s="30">
        <f t="shared" si="884"/>
        <v>0</v>
      </c>
      <c r="AQ3428" s="19" t="str">
        <f t="shared" si="885"/>
        <v/>
      </c>
    </row>
    <row r="3429" spans="1:43" x14ac:dyDescent="0.2">
      <c r="A3429" s="23" t="s">
        <v>5665</v>
      </c>
      <c r="B3429" s="6" t="s">
        <v>5678</v>
      </c>
      <c r="C3429" s="6" t="s">
        <v>5670</v>
      </c>
      <c r="D3429" s="4">
        <v>179838</v>
      </c>
      <c r="E3429" s="4">
        <v>180176</v>
      </c>
      <c r="F3429" s="5" t="s">
        <v>4265</v>
      </c>
      <c r="G3429" s="2">
        <v>5</v>
      </c>
      <c r="H3429" s="4">
        <v>180177</v>
      </c>
      <c r="I3429" s="5" t="s">
        <v>4266</v>
      </c>
      <c r="J3429" s="15">
        <v>45357</v>
      </c>
      <c r="K3429" s="24">
        <v>1354560184</v>
      </c>
      <c r="L3429" s="15">
        <v>45359</v>
      </c>
      <c r="M3429" s="15">
        <v>45382</v>
      </c>
      <c r="N3429" s="26">
        <v>1</v>
      </c>
      <c r="O3429" s="26" t="e">
        <f>VLOOKUP(D3429,quash!A$2:$I$7791,9,FALSE)</f>
        <v>#N/A</v>
      </c>
      <c r="P3429" s="7">
        <v>7000</v>
      </c>
      <c r="Q3429" s="26">
        <v>122</v>
      </c>
      <c r="R3429" s="19">
        <v>3.1160502391921113E-2</v>
      </c>
      <c r="S3429" s="26">
        <v>16</v>
      </c>
      <c r="T3429" s="8">
        <v>9000</v>
      </c>
      <c r="U3429" s="4">
        <v>142</v>
      </c>
      <c r="V3429" s="10">
        <v>2255.2800000000002</v>
      </c>
      <c r="W3429" s="14" t="s">
        <v>5282</v>
      </c>
      <c r="X3429" s="18"/>
      <c r="Y3429" s="9"/>
      <c r="Z3429" s="19"/>
      <c r="AA3429" s="19"/>
      <c r="AB3429" s="30">
        <f t="shared" si="879"/>
        <v>1498000</v>
      </c>
      <c r="AC3429" s="30">
        <f t="shared" si="889"/>
        <v>6.0080106809078772E-3</v>
      </c>
      <c r="AD3429" s="31">
        <f t="shared" si="890"/>
        <v>0.73297730307076103</v>
      </c>
      <c r="AE3429" s="31">
        <f t="shared" si="878"/>
        <v>0.85313751668891857</v>
      </c>
      <c r="AG3429" s="30">
        <f t="shared" si="880"/>
        <v>6126000</v>
      </c>
      <c r="AH3429" s="30">
        <f t="shared" si="886"/>
        <v>1.4691478942213516E-3</v>
      </c>
      <c r="AI3429" s="31">
        <f t="shared" si="887"/>
        <v>0.17923604309500488</v>
      </c>
      <c r="AJ3429" s="31">
        <f t="shared" si="888"/>
        <v>0.20861900097943192</v>
      </c>
      <c r="AK3429" s="30" t="str">
        <f>IF(W3429="si",($S3429*'COSTOS DE CREDITOS'!$C$27)/DATA!$G3429,"")</f>
        <v/>
      </c>
      <c r="AL3429" s="90" t="str">
        <f>IF(W3429="si",'COSTOS DE CREDITOS'!$C$35,"")</f>
        <v/>
      </c>
      <c r="AM3429" s="30" t="str">
        <f t="shared" si="881"/>
        <v/>
      </c>
      <c r="AN3429" s="30" t="str">
        <f t="shared" si="882"/>
        <v/>
      </c>
      <c r="AO3429" s="30">
        <f t="shared" si="883"/>
        <v>0</v>
      </c>
      <c r="AP3429" s="30">
        <f t="shared" si="884"/>
        <v>0</v>
      </c>
      <c r="AQ3429" s="19" t="str">
        <f t="shared" si="885"/>
        <v/>
      </c>
    </row>
    <row r="3430" spans="1:43" x14ac:dyDescent="0.2">
      <c r="A3430" s="23" t="s">
        <v>5665</v>
      </c>
      <c r="B3430" s="6" t="s">
        <v>5678</v>
      </c>
      <c r="C3430" s="6" t="s">
        <v>5670</v>
      </c>
      <c r="D3430" s="4">
        <v>179824</v>
      </c>
      <c r="E3430" s="4">
        <v>180176</v>
      </c>
      <c r="F3430" s="5" t="s">
        <v>4265</v>
      </c>
      <c r="G3430" s="2">
        <v>5</v>
      </c>
      <c r="H3430" s="4">
        <v>180215</v>
      </c>
      <c r="I3430" s="5" t="s">
        <v>4267</v>
      </c>
      <c r="J3430" s="15">
        <v>45356</v>
      </c>
      <c r="K3430" s="24">
        <v>1354535905</v>
      </c>
      <c r="L3430" s="15">
        <v>45360</v>
      </c>
      <c r="M3430" s="15">
        <v>45382</v>
      </c>
      <c r="N3430" s="26">
        <v>1</v>
      </c>
      <c r="O3430" s="26" t="e">
        <f>VLOOKUP(D3430,quash!A$2:$I$7791,9,FALSE)</f>
        <v>#N/A</v>
      </c>
      <c r="P3430" s="7">
        <v>6000</v>
      </c>
      <c r="Q3430" s="26">
        <v>119</v>
      </c>
      <c r="R3430" s="19">
        <v>3.3220596517330447E-2</v>
      </c>
      <c r="S3430" s="26">
        <v>16</v>
      </c>
      <c r="T3430" s="8">
        <v>5000</v>
      </c>
      <c r="U3430" s="4">
        <v>147</v>
      </c>
      <c r="V3430" s="10">
        <v>1303.3399999999999</v>
      </c>
      <c r="W3430" s="14" t="s">
        <v>5282</v>
      </c>
      <c r="X3430" s="18"/>
      <c r="Y3430" s="9"/>
      <c r="Z3430" s="19"/>
      <c r="AA3430" s="19"/>
      <c r="AB3430" s="30">
        <f t="shared" si="879"/>
        <v>1498000</v>
      </c>
      <c r="AC3430" s="30">
        <f t="shared" si="889"/>
        <v>3.3377837116154874E-3</v>
      </c>
      <c r="AD3430" s="31">
        <f t="shared" si="890"/>
        <v>0.39719626168224298</v>
      </c>
      <c r="AE3430" s="31">
        <f t="shared" si="878"/>
        <v>0.49065420560747663</v>
      </c>
      <c r="AG3430" s="30">
        <f t="shared" si="880"/>
        <v>6126000</v>
      </c>
      <c r="AH3430" s="30">
        <f t="shared" si="886"/>
        <v>8.1619327456741752E-4</v>
      </c>
      <c r="AI3430" s="31">
        <f t="shared" si="887"/>
        <v>9.7126999673522688E-2</v>
      </c>
      <c r="AJ3430" s="31">
        <f t="shared" si="888"/>
        <v>0.11998041136141037</v>
      </c>
      <c r="AK3430" s="30" t="str">
        <f>IF(W3430="si",($S3430*'COSTOS DE CREDITOS'!$C$27)/DATA!$G3430,"")</f>
        <v/>
      </c>
      <c r="AL3430" s="90" t="str">
        <f>IF(W3430="si",'COSTOS DE CREDITOS'!$C$35,"")</f>
        <v/>
      </c>
      <c r="AM3430" s="30" t="str">
        <f t="shared" si="881"/>
        <v/>
      </c>
      <c r="AN3430" s="30" t="str">
        <f t="shared" si="882"/>
        <v/>
      </c>
      <c r="AO3430" s="30">
        <f t="shared" si="883"/>
        <v>0</v>
      </c>
      <c r="AP3430" s="30">
        <f t="shared" si="884"/>
        <v>0</v>
      </c>
      <c r="AQ3430" s="19" t="str">
        <f t="shared" si="885"/>
        <v/>
      </c>
    </row>
    <row r="3431" spans="1:43" x14ac:dyDescent="0.2">
      <c r="A3431" s="23" t="s">
        <v>5665</v>
      </c>
      <c r="B3431" s="6" t="s">
        <v>5678</v>
      </c>
      <c r="C3431" s="6" t="s">
        <v>5670</v>
      </c>
      <c r="D3431" s="4">
        <v>179839</v>
      </c>
      <c r="E3431" s="4">
        <v>180176</v>
      </c>
      <c r="F3431" s="5" t="s">
        <v>4265</v>
      </c>
      <c r="G3431" s="2">
        <v>5</v>
      </c>
      <c r="H3431" s="4">
        <v>180216</v>
      </c>
      <c r="I3431" s="5" t="s">
        <v>4268</v>
      </c>
      <c r="J3431" s="15">
        <v>45356</v>
      </c>
      <c r="K3431" s="24">
        <v>1354563605</v>
      </c>
      <c r="L3431" s="15">
        <v>45360</v>
      </c>
      <c r="M3431" s="15">
        <v>45382</v>
      </c>
      <c r="N3431" s="26">
        <v>1</v>
      </c>
      <c r="O3431" s="26" t="e">
        <f>VLOOKUP(D3431,quash!A$2:$I$7791,9,FALSE)</f>
        <v>#N/A</v>
      </c>
      <c r="P3431" s="7">
        <v>7000</v>
      </c>
      <c r="Q3431" s="26">
        <v>122</v>
      </c>
      <c r="R3431" s="19">
        <v>3.1160502391921113E-2</v>
      </c>
      <c r="S3431" s="26">
        <v>16</v>
      </c>
      <c r="T3431" s="8">
        <v>7000</v>
      </c>
      <c r="U3431" s="4">
        <v>142</v>
      </c>
      <c r="V3431" s="10">
        <v>1758.65</v>
      </c>
      <c r="W3431" s="14" t="s">
        <v>5282</v>
      </c>
      <c r="X3431" s="18"/>
      <c r="Y3431" s="9"/>
      <c r="Z3431" s="19"/>
      <c r="AA3431" s="19"/>
      <c r="AB3431" s="30">
        <f t="shared" si="879"/>
        <v>1498000</v>
      </c>
      <c r="AC3431" s="30">
        <f t="shared" si="889"/>
        <v>4.6728971962616819E-3</v>
      </c>
      <c r="AD3431" s="31">
        <f t="shared" si="890"/>
        <v>0.57009345794392519</v>
      </c>
      <c r="AE3431" s="31">
        <f t="shared" si="878"/>
        <v>0.66355140186915884</v>
      </c>
      <c r="AG3431" s="30">
        <f t="shared" si="880"/>
        <v>6126000</v>
      </c>
      <c r="AH3431" s="30">
        <f t="shared" si="886"/>
        <v>1.1426705843943846E-3</v>
      </c>
      <c r="AI3431" s="31">
        <f t="shared" si="887"/>
        <v>0.13940581129611493</v>
      </c>
      <c r="AJ3431" s="31">
        <f t="shared" si="888"/>
        <v>0.16225922298400261</v>
      </c>
      <c r="AK3431" s="30" t="str">
        <f>IF(W3431="si",($S3431*'COSTOS DE CREDITOS'!$C$27)/DATA!$G3431,"")</f>
        <v/>
      </c>
      <c r="AL3431" s="90" t="str">
        <f>IF(W3431="si",'COSTOS DE CREDITOS'!$C$35,"")</f>
        <v/>
      </c>
      <c r="AM3431" s="30" t="str">
        <f t="shared" si="881"/>
        <v/>
      </c>
      <c r="AN3431" s="30" t="str">
        <f t="shared" si="882"/>
        <v/>
      </c>
      <c r="AO3431" s="30">
        <f t="shared" si="883"/>
        <v>0</v>
      </c>
      <c r="AP3431" s="30">
        <f t="shared" si="884"/>
        <v>0</v>
      </c>
      <c r="AQ3431" s="19" t="str">
        <f t="shared" si="885"/>
        <v/>
      </c>
    </row>
    <row r="3432" spans="1:43" x14ac:dyDescent="0.2">
      <c r="A3432" s="23" t="s">
        <v>5665</v>
      </c>
      <c r="B3432" s="6" t="s">
        <v>5678</v>
      </c>
      <c r="C3432" s="6" t="s">
        <v>5670</v>
      </c>
      <c r="D3432" s="4">
        <v>179841</v>
      </c>
      <c r="E3432" s="4">
        <v>180176</v>
      </c>
      <c r="F3432" s="5" t="s">
        <v>4265</v>
      </c>
      <c r="G3432" s="2">
        <v>5</v>
      </c>
      <c r="H3432" s="4">
        <v>180217</v>
      </c>
      <c r="I3432" s="5" t="s">
        <v>4269</v>
      </c>
      <c r="J3432" s="15">
        <v>45356</v>
      </c>
      <c r="K3432" s="24">
        <v>1354568330</v>
      </c>
      <c r="L3432" s="15">
        <v>45360</v>
      </c>
      <c r="M3432" s="15">
        <v>45382</v>
      </c>
      <c r="N3432" s="26">
        <v>1</v>
      </c>
      <c r="O3432" s="26" t="e">
        <f>VLOOKUP(D3432,quash!A$2:$I$7791,9,FALSE)</f>
        <v>#N/A</v>
      </c>
      <c r="P3432" s="7">
        <v>8000</v>
      </c>
      <c r="Q3432" s="26">
        <v>139</v>
      </c>
      <c r="R3432" s="19">
        <v>3.9770556926914676E-2</v>
      </c>
      <c r="S3432" s="26">
        <v>16</v>
      </c>
      <c r="T3432" s="8">
        <v>7000</v>
      </c>
      <c r="U3432" s="4">
        <v>142</v>
      </c>
      <c r="V3432" s="10">
        <v>1758.65</v>
      </c>
      <c r="W3432" s="14" t="s">
        <v>5282</v>
      </c>
      <c r="X3432" s="18"/>
      <c r="Y3432" s="9"/>
      <c r="Z3432" s="19"/>
      <c r="AA3432" s="19"/>
      <c r="AB3432" s="30">
        <f t="shared" si="879"/>
        <v>1498000</v>
      </c>
      <c r="AC3432" s="30">
        <f t="shared" si="889"/>
        <v>4.6728971962616819E-3</v>
      </c>
      <c r="AD3432" s="31">
        <f t="shared" si="890"/>
        <v>0.64953271028037374</v>
      </c>
      <c r="AE3432" s="31">
        <f t="shared" si="878"/>
        <v>0.66355140186915884</v>
      </c>
      <c r="AG3432" s="30">
        <f t="shared" si="880"/>
        <v>6126000</v>
      </c>
      <c r="AH3432" s="30">
        <f t="shared" si="886"/>
        <v>1.1426705843943846E-3</v>
      </c>
      <c r="AI3432" s="31">
        <f t="shared" si="887"/>
        <v>0.15883121123081945</v>
      </c>
      <c r="AJ3432" s="31">
        <f t="shared" si="888"/>
        <v>0.16225922298400261</v>
      </c>
      <c r="AK3432" s="30" t="str">
        <f>IF(W3432="si",($S3432*'COSTOS DE CREDITOS'!$C$27)/DATA!$G3432,"")</f>
        <v/>
      </c>
      <c r="AL3432" s="90" t="str">
        <f>IF(W3432="si",'COSTOS DE CREDITOS'!$C$35,"")</f>
        <v/>
      </c>
      <c r="AM3432" s="30" t="str">
        <f t="shared" si="881"/>
        <v/>
      </c>
      <c r="AN3432" s="30" t="str">
        <f t="shared" si="882"/>
        <v/>
      </c>
      <c r="AO3432" s="30">
        <f t="shared" si="883"/>
        <v>0</v>
      </c>
      <c r="AP3432" s="30">
        <f t="shared" si="884"/>
        <v>0</v>
      </c>
      <c r="AQ3432" s="19" t="str">
        <f t="shared" si="885"/>
        <v/>
      </c>
    </row>
    <row r="3433" spans="1:43" x14ac:dyDescent="0.2">
      <c r="A3433" s="23" t="s">
        <v>5665</v>
      </c>
      <c r="B3433" s="6" t="s">
        <v>5678</v>
      </c>
      <c r="C3433" s="6" t="s">
        <v>5670</v>
      </c>
      <c r="D3433" s="4">
        <v>179837</v>
      </c>
      <c r="E3433" s="4">
        <v>180176</v>
      </c>
      <c r="F3433" s="5" t="s">
        <v>4265</v>
      </c>
      <c r="G3433" s="2">
        <v>5</v>
      </c>
      <c r="H3433" s="4">
        <v>180218</v>
      </c>
      <c r="I3433" s="5" t="s">
        <v>4270</v>
      </c>
      <c r="J3433" s="15">
        <v>45357</v>
      </c>
      <c r="K3433" s="24">
        <v>1354560141</v>
      </c>
      <c r="L3433" s="15">
        <v>45360</v>
      </c>
      <c r="M3433" s="15">
        <v>45382</v>
      </c>
      <c r="N3433" s="26">
        <v>1</v>
      </c>
      <c r="O3433" s="26" t="e">
        <f>VLOOKUP(D3433,quash!A$2:$I$7791,9,FALSE)</f>
        <v>#N/A</v>
      </c>
      <c r="P3433" s="7">
        <v>9000</v>
      </c>
      <c r="Q3433" s="26">
        <v>146</v>
      </c>
      <c r="R3433" s="19">
        <v>5.2439109759484744E-2</v>
      </c>
      <c r="S3433" s="26">
        <v>16</v>
      </c>
      <c r="T3433" s="8">
        <v>7000</v>
      </c>
      <c r="U3433" s="4">
        <v>142</v>
      </c>
      <c r="V3433" s="10">
        <v>1758.65</v>
      </c>
      <c r="W3433" s="14" t="s">
        <v>5282</v>
      </c>
      <c r="X3433" s="18"/>
      <c r="Y3433" s="9"/>
      <c r="Z3433" s="19"/>
      <c r="AA3433" s="19"/>
      <c r="AB3433" s="30">
        <f t="shared" si="879"/>
        <v>1498000</v>
      </c>
      <c r="AC3433" s="30">
        <f t="shared" si="889"/>
        <v>4.6728971962616819E-3</v>
      </c>
      <c r="AD3433" s="31">
        <f t="shared" si="890"/>
        <v>0.68224299065420557</v>
      </c>
      <c r="AE3433" s="31">
        <f t="shared" si="878"/>
        <v>0.66355140186915884</v>
      </c>
      <c r="AG3433" s="30">
        <f t="shared" si="880"/>
        <v>6126000</v>
      </c>
      <c r="AH3433" s="30">
        <f t="shared" si="886"/>
        <v>1.1426705843943846E-3</v>
      </c>
      <c r="AI3433" s="31">
        <f t="shared" si="887"/>
        <v>0.16682990532158015</v>
      </c>
      <c r="AJ3433" s="31">
        <f t="shared" si="888"/>
        <v>0.16225922298400261</v>
      </c>
      <c r="AK3433" s="30" t="str">
        <f>IF(W3433="si",($S3433*'COSTOS DE CREDITOS'!$C$27)/DATA!$G3433,"")</f>
        <v/>
      </c>
      <c r="AL3433" s="90" t="str">
        <f>IF(W3433="si",'COSTOS DE CREDITOS'!$C$35,"")</f>
        <v/>
      </c>
      <c r="AM3433" s="30" t="str">
        <f t="shared" si="881"/>
        <v/>
      </c>
      <c r="AN3433" s="30" t="str">
        <f t="shared" si="882"/>
        <v/>
      </c>
      <c r="AO3433" s="30">
        <f t="shared" si="883"/>
        <v>0</v>
      </c>
      <c r="AP3433" s="30">
        <f t="shared" si="884"/>
        <v>0</v>
      </c>
      <c r="AQ3433" s="19" t="str">
        <f t="shared" si="885"/>
        <v/>
      </c>
    </row>
    <row r="3434" spans="1:43" x14ac:dyDescent="0.2">
      <c r="A3434" s="23" t="s">
        <v>5665</v>
      </c>
      <c r="B3434" s="6" t="s">
        <v>5678</v>
      </c>
      <c r="C3434" s="6" t="s">
        <v>5670</v>
      </c>
      <c r="D3434" s="4">
        <v>179805</v>
      </c>
      <c r="E3434" s="4">
        <v>180150</v>
      </c>
      <c r="F3434" s="5" t="s">
        <v>4271</v>
      </c>
      <c r="G3434" s="2">
        <v>6</v>
      </c>
      <c r="H3434" s="4">
        <v>180151</v>
      </c>
      <c r="I3434" s="5" t="s">
        <v>4272</v>
      </c>
      <c r="J3434" s="15">
        <v>45356</v>
      </c>
      <c r="K3434" s="24">
        <v>1354489705</v>
      </c>
      <c r="L3434" s="15">
        <v>45359</v>
      </c>
      <c r="M3434" s="15">
        <v>45382</v>
      </c>
      <c r="N3434" s="26">
        <v>1</v>
      </c>
      <c r="O3434" s="26" t="e">
        <f>VLOOKUP(D3434,quash!A$2:$I$7791,9,FALSE)</f>
        <v>#N/A</v>
      </c>
      <c r="P3434" s="7">
        <v>7000</v>
      </c>
      <c r="Q3434" s="26">
        <v>122</v>
      </c>
      <c r="R3434" s="19">
        <v>3.1160502391921113E-2</v>
      </c>
      <c r="S3434" s="26">
        <v>16</v>
      </c>
      <c r="T3434" s="8">
        <v>7000</v>
      </c>
      <c r="U3434" s="4">
        <v>142</v>
      </c>
      <c r="V3434" s="10">
        <v>1758.65</v>
      </c>
      <c r="W3434" s="14" t="s">
        <v>5282</v>
      </c>
      <c r="X3434" s="18"/>
      <c r="Y3434" s="9"/>
      <c r="Z3434" s="19"/>
      <c r="AA3434" s="19"/>
      <c r="AB3434" s="30">
        <f t="shared" si="879"/>
        <v>1498000</v>
      </c>
      <c r="AC3434" s="30">
        <f t="shared" si="889"/>
        <v>4.6728971962616819E-3</v>
      </c>
      <c r="AD3434" s="31">
        <f t="shared" si="890"/>
        <v>0.57009345794392519</v>
      </c>
      <c r="AE3434" s="31">
        <f t="shared" si="878"/>
        <v>0.66355140186915884</v>
      </c>
      <c r="AG3434" s="30">
        <f t="shared" si="880"/>
        <v>6126000</v>
      </c>
      <c r="AH3434" s="30">
        <f t="shared" si="886"/>
        <v>1.1426705843943846E-3</v>
      </c>
      <c r="AI3434" s="31">
        <f t="shared" si="887"/>
        <v>0.13940581129611493</v>
      </c>
      <c r="AJ3434" s="31">
        <f t="shared" si="888"/>
        <v>0.16225922298400261</v>
      </c>
      <c r="AK3434" s="30" t="str">
        <f>IF(W3434="si",($S3434*'COSTOS DE CREDITOS'!$C$27)/DATA!$G3434,"")</f>
        <v/>
      </c>
      <c r="AL3434" s="90" t="str">
        <f>IF(W3434="si",'COSTOS DE CREDITOS'!$C$35,"")</f>
        <v/>
      </c>
      <c r="AM3434" s="30" t="str">
        <f t="shared" si="881"/>
        <v/>
      </c>
      <c r="AN3434" s="30" t="str">
        <f t="shared" si="882"/>
        <v/>
      </c>
      <c r="AO3434" s="30">
        <f t="shared" si="883"/>
        <v>0</v>
      </c>
      <c r="AP3434" s="30">
        <f t="shared" si="884"/>
        <v>0</v>
      </c>
      <c r="AQ3434" s="19" t="str">
        <f t="shared" si="885"/>
        <v/>
      </c>
    </row>
    <row r="3435" spans="1:43" x14ac:dyDescent="0.2">
      <c r="A3435" s="23" t="s">
        <v>5665</v>
      </c>
      <c r="B3435" s="6" t="s">
        <v>5678</v>
      </c>
      <c r="C3435" s="6" t="s">
        <v>5670</v>
      </c>
      <c r="D3435" s="4">
        <v>179798</v>
      </c>
      <c r="E3435" s="4">
        <v>180150</v>
      </c>
      <c r="F3435" s="5" t="s">
        <v>4271</v>
      </c>
      <c r="G3435" s="2">
        <v>6</v>
      </c>
      <c r="H3435" s="4">
        <v>180181</v>
      </c>
      <c r="I3435" s="5" t="s">
        <v>4273</v>
      </c>
      <c r="J3435" s="15">
        <v>45356</v>
      </c>
      <c r="K3435" s="24">
        <v>1354471801</v>
      </c>
      <c r="L3435" s="15">
        <v>45359</v>
      </c>
      <c r="M3435" s="15">
        <v>45382</v>
      </c>
      <c r="N3435" s="26">
        <v>1</v>
      </c>
      <c r="O3435" s="26" t="e">
        <f>VLOOKUP(D3435,quash!A$2:$I$7791,9,FALSE)</f>
        <v>#N/A</v>
      </c>
      <c r="P3435" s="7">
        <v>6000</v>
      </c>
      <c r="Q3435" s="26">
        <v>119</v>
      </c>
      <c r="R3435" s="19">
        <v>3.3220596517330447E-2</v>
      </c>
      <c r="S3435" s="26">
        <v>16</v>
      </c>
      <c r="T3435" s="8">
        <v>5000</v>
      </c>
      <c r="U3435" s="4">
        <v>147</v>
      </c>
      <c r="V3435" s="10">
        <v>1303.3399999999999</v>
      </c>
      <c r="W3435" s="14" t="s">
        <v>5282</v>
      </c>
      <c r="X3435" s="18"/>
      <c r="Y3435" s="9"/>
      <c r="Z3435" s="19"/>
      <c r="AA3435" s="19"/>
      <c r="AB3435" s="30">
        <f t="shared" si="879"/>
        <v>1498000</v>
      </c>
      <c r="AC3435" s="30">
        <f t="shared" si="889"/>
        <v>3.3377837116154874E-3</v>
      </c>
      <c r="AD3435" s="31">
        <f t="shared" si="890"/>
        <v>0.39719626168224298</v>
      </c>
      <c r="AE3435" s="31">
        <f t="shared" si="878"/>
        <v>0.49065420560747663</v>
      </c>
      <c r="AG3435" s="30">
        <f t="shared" si="880"/>
        <v>6126000</v>
      </c>
      <c r="AH3435" s="30">
        <f t="shared" si="886"/>
        <v>8.1619327456741752E-4</v>
      </c>
      <c r="AI3435" s="31">
        <f t="shared" si="887"/>
        <v>9.7126999673522688E-2</v>
      </c>
      <c r="AJ3435" s="31">
        <f t="shared" si="888"/>
        <v>0.11998041136141037</v>
      </c>
      <c r="AK3435" s="30" t="str">
        <f>IF(W3435="si",($S3435*'COSTOS DE CREDITOS'!$C$27)/DATA!$G3435,"")</f>
        <v/>
      </c>
      <c r="AL3435" s="90" t="str">
        <f>IF(W3435="si",'COSTOS DE CREDITOS'!$C$35,"")</f>
        <v/>
      </c>
      <c r="AM3435" s="30" t="str">
        <f t="shared" si="881"/>
        <v/>
      </c>
      <c r="AN3435" s="30" t="str">
        <f t="shared" si="882"/>
        <v/>
      </c>
      <c r="AO3435" s="30">
        <f t="shared" si="883"/>
        <v>0</v>
      </c>
      <c r="AP3435" s="30">
        <f t="shared" si="884"/>
        <v>0</v>
      </c>
      <c r="AQ3435" s="19" t="str">
        <f t="shared" si="885"/>
        <v/>
      </c>
    </row>
    <row r="3436" spans="1:43" x14ac:dyDescent="0.2">
      <c r="A3436" s="23" t="s">
        <v>5665</v>
      </c>
      <c r="B3436" s="6" t="s">
        <v>5678</v>
      </c>
      <c r="C3436" s="6" t="s">
        <v>5670</v>
      </c>
      <c r="D3436" s="4">
        <v>179802</v>
      </c>
      <c r="E3436" s="4">
        <v>180150</v>
      </c>
      <c r="F3436" s="5" t="s">
        <v>4271</v>
      </c>
      <c r="G3436" s="2">
        <v>6</v>
      </c>
      <c r="H3436" s="4">
        <v>180183</v>
      </c>
      <c r="I3436" s="5" t="s">
        <v>4274</v>
      </c>
      <c r="J3436" s="15">
        <v>45356</v>
      </c>
      <c r="K3436" s="24">
        <v>1354480996</v>
      </c>
      <c r="L3436" s="15">
        <v>45359</v>
      </c>
      <c r="M3436" s="15">
        <v>45382</v>
      </c>
      <c r="N3436" s="26">
        <v>1</v>
      </c>
      <c r="O3436" s="26" t="e">
        <f>VLOOKUP(D3436,quash!A$2:$I$7791,9,FALSE)</f>
        <v>#N/A</v>
      </c>
      <c r="P3436" s="7">
        <v>9000</v>
      </c>
      <c r="Q3436" s="26">
        <v>146</v>
      </c>
      <c r="R3436" s="19">
        <v>5.2439109759484744E-2</v>
      </c>
      <c r="S3436" s="26">
        <v>16</v>
      </c>
      <c r="T3436" s="8">
        <v>5000</v>
      </c>
      <c r="U3436" s="4">
        <v>147</v>
      </c>
      <c r="V3436" s="10">
        <v>1303.3399999999999</v>
      </c>
      <c r="W3436" s="14" t="s">
        <v>5282</v>
      </c>
      <c r="X3436" s="18"/>
      <c r="Y3436" s="9"/>
      <c r="Z3436" s="19"/>
      <c r="AA3436" s="19"/>
      <c r="AB3436" s="30">
        <f t="shared" si="879"/>
        <v>1498000</v>
      </c>
      <c r="AC3436" s="30">
        <f t="shared" si="889"/>
        <v>3.3377837116154874E-3</v>
      </c>
      <c r="AD3436" s="31">
        <f t="shared" si="890"/>
        <v>0.48731642189586116</v>
      </c>
      <c r="AE3436" s="31">
        <f t="shared" si="878"/>
        <v>0.49065420560747663</v>
      </c>
      <c r="AG3436" s="30">
        <f t="shared" si="880"/>
        <v>6126000</v>
      </c>
      <c r="AH3436" s="30">
        <f t="shared" si="886"/>
        <v>8.1619327456741752E-4</v>
      </c>
      <c r="AI3436" s="31">
        <f t="shared" si="887"/>
        <v>0.11916421808684295</v>
      </c>
      <c r="AJ3436" s="31">
        <f t="shared" si="888"/>
        <v>0.11998041136141037</v>
      </c>
      <c r="AK3436" s="30" t="str">
        <f>IF(W3436="si",($S3436*'COSTOS DE CREDITOS'!$C$27)/DATA!$G3436,"")</f>
        <v/>
      </c>
      <c r="AL3436" s="90" t="str">
        <f>IF(W3436="si",'COSTOS DE CREDITOS'!$C$35,"")</f>
        <v/>
      </c>
      <c r="AM3436" s="30" t="str">
        <f t="shared" si="881"/>
        <v/>
      </c>
      <c r="AN3436" s="30" t="str">
        <f t="shared" si="882"/>
        <v/>
      </c>
      <c r="AO3436" s="30">
        <f t="shared" si="883"/>
        <v>0</v>
      </c>
      <c r="AP3436" s="30">
        <f t="shared" si="884"/>
        <v>0</v>
      </c>
      <c r="AQ3436" s="19" t="str">
        <f t="shared" si="885"/>
        <v/>
      </c>
    </row>
    <row r="3437" spans="1:43" x14ac:dyDescent="0.2">
      <c r="A3437" s="23" t="s">
        <v>5665</v>
      </c>
      <c r="B3437" s="6" t="s">
        <v>5678</v>
      </c>
      <c r="C3437" s="6" t="s">
        <v>5670</v>
      </c>
      <c r="D3437" s="4">
        <v>179810</v>
      </c>
      <c r="E3437" s="4">
        <v>180150</v>
      </c>
      <c r="F3437" s="5" t="s">
        <v>4271</v>
      </c>
      <c r="G3437" s="2">
        <v>6</v>
      </c>
      <c r="H3437" s="4">
        <v>180186</v>
      </c>
      <c r="I3437" s="5" t="s">
        <v>4275</v>
      </c>
      <c r="J3437" s="15">
        <v>45356</v>
      </c>
      <c r="K3437" s="24">
        <v>1354501548</v>
      </c>
      <c r="L3437" s="15">
        <v>45359</v>
      </c>
      <c r="M3437" s="15">
        <v>45382</v>
      </c>
      <c r="N3437" s="26">
        <v>1</v>
      </c>
      <c r="O3437" s="26" t="e">
        <f>VLOOKUP(D3437,quash!A$2:$I$7791,9,FALSE)</f>
        <v>#N/A</v>
      </c>
      <c r="P3437" s="7">
        <v>7000</v>
      </c>
      <c r="Q3437" s="26">
        <v>122</v>
      </c>
      <c r="R3437" s="19">
        <v>3.1160502391921113E-2</v>
      </c>
      <c r="S3437" s="26">
        <v>16</v>
      </c>
      <c r="T3437" s="8">
        <v>10000</v>
      </c>
      <c r="U3437" s="4">
        <v>142</v>
      </c>
      <c r="V3437" s="10">
        <v>2510.34</v>
      </c>
      <c r="W3437" s="14" t="s">
        <v>5282</v>
      </c>
      <c r="X3437" s="18"/>
      <c r="Y3437" s="9"/>
      <c r="Z3437" s="19"/>
      <c r="AA3437" s="19"/>
      <c r="AB3437" s="30">
        <f t="shared" si="879"/>
        <v>1498000</v>
      </c>
      <c r="AC3437" s="30">
        <f t="shared" si="889"/>
        <v>6.6755674232309749E-3</v>
      </c>
      <c r="AD3437" s="31">
        <f t="shared" si="890"/>
        <v>0.8144192256341789</v>
      </c>
      <c r="AE3437" s="31">
        <f t="shared" si="878"/>
        <v>0.94793057409879844</v>
      </c>
      <c r="AG3437" s="30">
        <f t="shared" si="880"/>
        <v>6126000</v>
      </c>
      <c r="AH3437" s="30">
        <f t="shared" si="886"/>
        <v>1.632386549134835E-3</v>
      </c>
      <c r="AI3437" s="31">
        <f t="shared" si="887"/>
        <v>0.19915115899444988</v>
      </c>
      <c r="AJ3437" s="31">
        <f t="shared" si="888"/>
        <v>0.23179888997714657</v>
      </c>
      <c r="AK3437" s="30" t="str">
        <f>IF(W3437="si",($S3437*'COSTOS DE CREDITOS'!$C$27)/DATA!$G3437,"")</f>
        <v/>
      </c>
      <c r="AL3437" s="90" t="str">
        <f>IF(W3437="si",'COSTOS DE CREDITOS'!$C$35,"")</f>
        <v/>
      </c>
      <c r="AM3437" s="30" t="str">
        <f t="shared" si="881"/>
        <v/>
      </c>
      <c r="AN3437" s="30" t="str">
        <f t="shared" si="882"/>
        <v/>
      </c>
      <c r="AO3437" s="30">
        <f t="shared" si="883"/>
        <v>0</v>
      </c>
      <c r="AP3437" s="30">
        <f t="shared" si="884"/>
        <v>0</v>
      </c>
      <c r="AQ3437" s="19" t="str">
        <f t="shared" si="885"/>
        <v/>
      </c>
    </row>
    <row r="3438" spans="1:43" x14ac:dyDescent="0.2">
      <c r="A3438" s="23" t="s">
        <v>5665</v>
      </c>
      <c r="B3438" s="6" t="s">
        <v>5678</v>
      </c>
      <c r="C3438" s="6" t="s">
        <v>5670</v>
      </c>
      <c r="D3438" s="4">
        <v>179799</v>
      </c>
      <c r="E3438" s="4">
        <v>180150</v>
      </c>
      <c r="F3438" s="5" t="s">
        <v>4271</v>
      </c>
      <c r="G3438" s="2">
        <v>6</v>
      </c>
      <c r="H3438" s="4">
        <v>180188</v>
      </c>
      <c r="I3438" s="5" t="s">
        <v>4276</v>
      </c>
      <c r="J3438" s="15">
        <v>45356</v>
      </c>
      <c r="K3438" s="24">
        <v>1354475686</v>
      </c>
      <c r="L3438" s="15">
        <v>45359</v>
      </c>
      <c r="M3438" s="15">
        <v>45382</v>
      </c>
      <c r="N3438" s="26">
        <v>1</v>
      </c>
      <c r="O3438" s="26" t="e">
        <f>VLOOKUP(D3438,quash!A$2:$I$7791,9,FALSE)</f>
        <v>#N/A</v>
      </c>
      <c r="P3438" s="7">
        <v>6000</v>
      </c>
      <c r="Q3438" s="26">
        <v>119</v>
      </c>
      <c r="R3438" s="19">
        <v>3.3220596517330447E-2</v>
      </c>
      <c r="S3438" s="26">
        <v>16</v>
      </c>
      <c r="T3438" s="8">
        <v>5000</v>
      </c>
      <c r="U3438" s="4">
        <v>147</v>
      </c>
      <c r="V3438" s="10">
        <v>1303.3399999999999</v>
      </c>
      <c r="W3438" s="14" t="s">
        <v>5282</v>
      </c>
      <c r="X3438" s="18"/>
      <c r="Y3438" s="9"/>
      <c r="Z3438" s="19"/>
      <c r="AA3438" s="19"/>
      <c r="AB3438" s="30">
        <f t="shared" si="879"/>
        <v>1498000</v>
      </c>
      <c r="AC3438" s="30">
        <f t="shared" si="889"/>
        <v>3.3377837116154874E-3</v>
      </c>
      <c r="AD3438" s="31">
        <f t="shared" si="890"/>
        <v>0.39719626168224298</v>
      </c>
      <c r="AE3438" s="31">
        <f t="shared" si="878"/>
        <v>0.49065420560747663</v>
      </c>
      <c r="AG3438" s="30">
        <f t="shared" si="880"/>
        <v>6126000</v>
      </c>
      <c r="AH3438" s="30">
        <f t="shared" si="886"/>
        <v>8.1619327456741752E-4</v>
      </c>
      <c r="AI3438" s="31">
        <f t="shared" si="887"/>
        <v>9.7126999673522688E-2</v>
      </c>
      <c r="AJ3438" s="31">
        <f t="shared" si="888"/>
        <v>0.11998041136141037</v>
      </c>
      <c r="AK3438" s="30" t="str">
        <f>IF(W3438="si",($S3438*'COSTOS DE CREDITOS'!$C$27)/DATA!$G3438,"")</f>
        <v/>
      </c>
      <c r="AL3438" s="90" t="str">
        <f>IF(W3438="si",'COSTOS DE CREDITOS'!$C$35,"")</f>
        <v/>
      </c>
      <c r="AM3438" s="30" t="str">
        <f t="shared" si="881"/>
        <v/>
      </c>
      <c r="AN3438" s="30" t="str">
        <f t="shared" si="882"/>
        <v/>
      </c>
      <c r="AO3438" s="30">
        <f t="shared" si="883"/>
        <v>0</v>
      </c>
      <c r="AP3438" s="30">
        <f t="shared" si="884"/>
        <v>0</v>
      </c>
      <c r="AQ3438" s="19" t="str">
        <f t="shared" si="885"/>
        <v/>
      </c>
    </row>
    <row r="3439" spans="1:43" x14ac:dyDescent="0.2">
      <c r="A3439" s="23" t="s">
        <v>5665</v>
      </c>
      <c r="B3439" s="6" t="s">
        <v>5672</v>
      </c>
      <c r="C3439" s="6" t="s">
        <v>5667</v>
      </c>
      <c r="D3439" s="4">
        <v>180067</v>
      </c>
      <c r="E3439" s="4">
        <v>179699</v>
      </c>
      <c r="F3439" s="5" t="s">
        <v>3358</v>
      </c>
      <c r="G3439" s="2">
        <v>5</v>
      </c>
      <c r="H3439" s="4">
        <v>180230</v>
      </c>
      <c r="I3439" s="5" t="s">
        <v>4277</v>
      </c>
      <c r="J3439" s="15">
        <v>45358</v>
      </c>
      <c r="K3439" s="24">
        <v>1355651702</v>
      </c>
      <c r="L3439" s="15">
        <v>45360</v>
      </c>
      <c r="M3439" s="15">
        <v>45382</v>
      </c>
      <c r="N3439" s="26">
        <v>1</v>
      </c>
      <c r="O3439" s="26">
        <f>VLOOKUP(D3439,quash!A$2:$I$7791,9,FALSE)</f>
        <v>2</v>
      </c>
      <c r="P3439" s="7">
        <v>10000</v>
      </c>
      <c r="Q3439" s="26">
        <v>142</v>
      </c>
      <c r="R3439" s="19">
        <v>5.2439109759484744E-2</v>
      </c>
      <c r="S3439" s="26">
        <v>16</v>
      </c>
      <c r="T3439" s="8">
        <v>10000</v>
      </c>
      <c r="U3439" s="4">
        <v>147</v>
      </c>
      <c r="V3439" s="10">
        <v>2606.85</v>
      </c>
      <c r="W3439" s="14" t="s">
        <v>5282</v>
      </c>
      <c r="X3439" s="18"/>
      <c r="Y3439" s="9"/>
      <c r="Z3439" s="19"/>
      <c r="AA3439" s="19"/>
      <c r="AB3439" s="30">
        <f t="shared" si="879"/>
        <v>521000</v>
      </c>
      <c r="AC3439" s="30">
        <f t="shared" si="889"/>
        <v>1.9193857965451054E-2</v>
      </c>
      <c r="AD3439" s="31">
        <f t="shared" si="890"/>
        <v>2.7255278310940496</v>
      </c>
      <c r="AE3439" s="31">
        <f t="shared" si="878"/>
        <v>2.8214971209213049</v>
      </c>
      <c r="AG3439" s="30">
        <f t="shared" si="880"/>
        <v>1695000</v>
      </c>
      <c r="AH3439" s="30">
        <f t="shared" si="886"/>
        <v>5.8997050147492625E-3</v>
      </c>
      <c r="AI3439" s="31">
        <f t="shared" si="887"/>
        <v>0.83775811209439532</v>
      </c>
      <c r="AJ3439" s="31">
        <f t="shared" si="888"/>
        <v>0.86725663716814161</v>
      </c>
      <c r="AK3439" s="30" t="str">
        <f>IF(W3439="si",($S3439*'COSTOS DE CREDITOS'!$C$27)/DATA!$G3439,"")</f>
        <v/>
      </c>
      <c r="AL3439" s="90" t="str">
        <f>IF(W3439="si",'COSTOS DE CREDITOS'!$C$35,"")</f>
        <v/>
      </c>
      <c r="AM3439" s="30" t="str">
        <f t="shared" si="881"/>
        <v/>
      </c>
      <c r="AN3439" s="30" t="str">
        <f t="shared" si="882"/>
        <v/>
      </c>
      <c r="AO3439" s="30">
        <f t="shared" si="883"/>
        <v>0</v>
      </c>
      <c r="AP3439" s="30">
        <f t="shared" si="884"/>
        <v>0</v>
      </c>
      <c r="AQ3439" s="19" t="str">
        <f t="shared" si="885"/>
        <v/>
      </c>
    </row>
    <row r="3440" spans="1:43" x14ac:dyDescent="0.2">
      <c r="A3440" s="23" t="s">
        <v>5665</v>
      </c>
      <c r="B3440" s="6" t="s">
        <v>5675</v>
      </c>
      <c r="C3440" s="6" t="s">
        <v>5667</v>
      </c>
      <c r="D3440" s="4">
        <v>178664</v>
      </c>
      <c r="E3440" s="4">
        <v>180126</v>
      </c>
      <c r="F3440" s="5" t="s">
        <v>4278</v>
      </c>
      <c r="G3440" s="2">
        <v>5</v>
      </c>
      <c r="H3440" s="4">
        <v>180130</v>
      </c>
      <c r="I3440" s="5" t="s">
        <v>4279</v>
      </c>
      <c r="J3440" s="15">
        <v>45348</v>
      </c>
      <c r="K3440" s="24">
        <v>1348625928</v>
      </c>
      <c r="L3440" s="15">
        <v>45359</v>
      </c>
      <c r="M3440" s="15">
        <v>45382</v>
      </c>
      <c r="N3440" s="26">
        <v>1</v>
      </c>
      <c r="O3440" s="26">
        <f>VLOOKUP(D3440,quash!A$2:$I$7791,9,FALSE)</f>
        <v>1</v>
      </c>
      <c r="P3440" s="7">
        <v>10000</v>
      </c>
      <c r="Q3440" s="26">
        <v>147</v>
      </c>
      <c r="R3440" s="19">
        <v>7.9000519063170294E-2</v>
      </c>
      <c r="S3440" s="26">
        <v>16</v>
      </c>
      <c r="T3440" s="8">
        <v>5000</v>
      </c>
      <c r="U3440" s="4">
        <v>142</v>
      </c>
      <c r="V3440" s="10">
        <v>1262.2</v>
      </c>
      <c r="W3440" s="14" t="s">
        <v>5282</v>
      </c>
      <c r="X3440" s="18"/>
      <c r="Y3440" s="9"/>
      <c r="Z3440" s="19"/>
      <c r="AA3440" s="19"/>
      <c r="AB3440" s="30">
        <f t="shared" si="879"/>
        <v>797000</v>
      </c>
      <c r="AC3440" s="30">
        <f t="shared" si="889"/>
        <v>6.2735257214554582E-3</v>
      </c>
      <c r="AD3440" s="31">
        <f t="shared" si="890"/>
        <v>0.92220828105395236</v>
      </c>
      <c r="AE3440" s="31">
        <f t="shared" si="878"/>
        <v>0.8908406524466751</v>
      </c>
      <c r="AG3440" s="30">
        <f t="shared" si="880"/>
        <v>2427000</v>
      </c>
      <c r="AH3440" s="30">
        <f t="shared" si="886"/>
        <v>2.0601565718994645E-3</v>
      </c>
      <c r="AI3440" s="31">
        <f t="shared" si="887"/>
        <v>0.30284301606922126</v>
      </c>
      <c r="AJ3440" s="31">
        <f t="shared" si="888"/>
        <v>0.29254223320972395</v>
      </c>
      <c r="AK3440" s="30" t="str">
        <f>IF(W3440="si",($S3440*'COSTOS DE CREDITOS'!$C$27)/DATA!$G3440,"")</f>
        <v/>
      </c>
      <c r="AL3440" s="90" t="str">
        <f>IF(W3440="si",'COSTOS DE CREDITOS'!$C$35,"")</f>
        <v/>
      </c>
      <c r="AM3440" s="30" t="str">
        <f t="shared" si="881"/>
        <v/>
      </c>
      <c r="AN3440" s="30" t="str">
        <f t="shared" si="882"/>
        <v/>
      </c>
      <c r="AO3440" s="30">
        <f t="shared" si="883"/>
        <v>0</v>
      </c>
      <c r="AP3440" s="30">
        <f t="shared" si="884"/>
        <v>0</v>
      </c>
      <c r="AQ3440" s="19" t="str">
        <f t="shared" si="885"/>
        <v/>
      </c>
    </row>
    <row r="3441" spans="1:43" x14ac:dyDescent="0.2">
      <c r="A3441" s="23" t="s">
        <v>5665</v>
      </c>
      <c r="B3441" s="6" t="s">
        <v>5675</v>
      </c>
      <c r="C3441" s="6" t="s">
        <v>5667</v>
      </c>
      <c r="D3441" s="4">
        <v>177022</v>
      </c>
      <c r="E3441" s="4">
        <v>180126</v>
      </c>
      <c r="F3441" s="5" t="s">
        <v>4278</v>
      </c>
      <c r="G3441" s="2">
        <v>5</v>
      </c>
      <c r="H3441" s="4">
        <v>180139</v>
      </c>
      <c r="I3441" s="5" t="s">
        <v>4280</v>
      </c>
      <c r="J3441" s="15">
        <v>45329</v>
      </c>
      <c r="K3441" s="24">
        <v>1335791017</v>
      </c>
      <c r="L3441" s="15">
        <v>45359</v>
      </c>
      <c r="M3441" s="15">
        <v>45382</v>
      </c>
      <c r="N3441" s="26">
        <v>1</v>
      </c>
      <c r="O3441" s="26">
        <f>VLOOKUP(D3441,quash!A$2:$I$7791,9,FALSE)</f>
        <v>1</v>
      </c>
      <c r="P3441" s="7">
        <v>10000</v>
      </c>
      <c r="Q3441" s="26">
        <v>142</v>
      </c>
      <c r="R3441" s="19">
        <v>5.2439109759484744E-2</v>
      </c>
      <c r="S3441" s="26">
        <v>16</v>
      </c>
      <c r="T3441" s="8">
        <v>5000</v>
      </c>
      <c r="U3441" s="4">
        <v>147</v>
      </c>
      <c r="V3441" s="10">
        <v>1303.3399999999999</v>
      </c>
      <c r="W3441" s="14" t="s">
        <v>5282</v>
      </c>
      <c r="X3441" s="18"/>
      <c r="Y3441" s="9"/>
      <c r="Z3441" s="19"/>
      <c r="AA3441" s="19"/>
      <c r="AB3441" s="30">
        <f t="shared" si="879"/>
        <v>797000</v>
      </c>
      <c r="AC3441" s="30">
        <f t="shared" si="889"/>
        <v>6.2735257214554582E-3</v>
      </c>
      <c r="AD3441" s="31">
        <f t="shared" si="890"/>
        <v>0.8908406524466751</v>
      </c>
      <c r="AE3441" s="31">
        <f t="shared" si="878"/>
        <v>0.92220828105395236</v>
      </c>
      <c r="AG3441" s="30">
        <f t="shared" si="880"/>
        <v>2427000</v>
      </c>
      <c r="AH3441" s="30">
        <f t="shared" si="886"/>
        <v>2.0601565718994645E-3</v>
      </c>
      <c r="AI3441" s="31">
        <f t="shared" si="887"/>
        <v>0.29254223320972395</v>
      </c>
      <c r="AJ3441" s="31">
        <f t="shared" si="888"/>
        <v>0.30284301606922126</v>
      </c>
      <c r="AK3441" s="30" t="str">
        <f>IF(W3441="si",($S3441*'COSTOS DE CREDITOS'!$C$27)/DATA!$G3441,"")</f>
        <v/>
      </c>
      <c r="AL3441" s="90" t="str">
        <f>IF(W3441="si",'COSTOS DE CREDITOS'!$C$35,"")</f>
        <v/>
      </c>
      <c r="AM3441" s="30" t="str">
        <f t="shared" si="881"/>
        <v/>
      </c>
      <c r="AN3441" s="30" t="str">
        <f t="shared" si="882"/>
        <v/>
      </c>
      <c r="AO3441" s="30">
        <f t="shared" si="883"/>
        <v>0</v>
      </c>
      <c r="AP3441" s="30">
        <f t="shared" si="884"/>
        <v>0</v>
      </c>
      <c r="AQ3441" s="19" t="str">
        <f t="shared" si="885"/>
        <v/>
      </c>
    </row>
    <row r="3442" spans="1:43" x14ac:dyDescent="0.2">
      <c r="A3442" s="23" t="s">
        <v>5665</v>
      </c>
      <c r="B3442" s="6" t="s">
        <v>5675</v>
      </c>
      <c r="C3442" s="6" t="s">
        <v>5667</v>
      </c>
      <c r="D3442" s="4">
        <v>179606</v>
      </c>
      <c r="E3442" s="4">
        <v>180126</v>
      </c>
      <c r="F3442" s="5" t="s">
        <v>4278</v>
      </c>
      <c r="G3442" s="2">
        <v>5</v>
      </c>
      <c r="H3442" s="4">
        <v>180267</v>
      </c>
      <c r="I3442" s="5" t="s">
        <v>4281</v>
      </c>
      <c r="J3442" s="15">
        <v>45355</v>
      </c>
      <c r="K3442" s="24">
        <v>1353631612</v>
      </c>
      <c r="L3442" s="15">
        <v>45360</v>
      </c>
      <c r="M3442" s="15">
        <v>45382</v>
      </c>
      <c r="N3442" s="26">
        <v>1</v>
      </c>
      <c r="O3442" s="26">
        <f>VLOOKUP(D3442,quash!A$2:$I$7791,9,FALSE)</f>
        <v>2</v>
      </c>
      <c r="P3442" s="7">
        <v>10000</v>
      </c>
      <c r="Q3442" s="26">
        <v>132</v>
      </c>
      <c r="R3442" s="19">
        <v>5.8283715876113903E-2</v>
      </c>
      <c r="S3442" s="26">
        <v>16</v>
      </c>
      <c r="T3442" s="8">
        <v>5000</v>
      </c>
      <c r="U3442" s="4">
        <v>147</v>
      </c>
      <c r="V3442" s="10">
        <v>1303.3399999999999</v>
      </c>
      <c r="W3442" s="14" t="s">
        <v>5282</v>
      </c>
      <c r="X3442" s="18"/>
      <c r="Y3442" s="9"/>
      <c r="Z3442" s="19"/>
      <c r="AA3442" s="19"/>
      <c r="AB3442" s="30">
        <f t="shared" si="879"/>
        <v>521000</v>
      </c>
      <c r="AC3442" s="30">
        <f t="shared" si="889"/>
        <v>9.5969289827255271E-3</v>
      </c>
      <c r="AD3442" s="31">
        <f t="shared" si="890"/>
        <v>1.2667946257197695</v>
      </c>
      <c r="AE3442" s="31">
        <f t="shared" si="878"/>
        <v>1.4107485604606524</v>
      </c>
      <c r="AG3442" s="30">
        <f t="shared" si="880"/>
        <v>1695000</v>
      </c>
      <c r="AH3442" s="30">
        <f t="shared" si="886"/>
        <v>2.9498525073746312E-3</v>
      </c>
      <c r="AI3442" s="31">
        <f t="shared" si="887"/>
        <v>0.38938053097345132</v>
      </c>
      <c r="AJ3442" s="31">
        <f t="shared" si="888"/>
        <v>0.4336283185840708</v>
      </c>
      <c r="AK3442" s="30" t="str">
        <f>IF(W3442="si",($S3442*'COSTOS DE CREDITOS'!$C$27)/DATA!$G3442,"")</f>
        <v/>
      </c>
      <c r="AL3442" s="90" t="str">
        <f>IF(W3442="si",'COSTOS DE CREDITOS'!$C$35,"")</f>
        <v/>
      </c>
      <c r="AM3442" s="30" t="str">
        <f t="shared" si="881"/>
        <v/>
      </c>
      <c r="AN3442" s="30" t="str">
        <f t="shared" si="882"/>
        <v/>
      </c>
      <c r="AO3442" s="30">
        <f t="shared" si="883"/>
        <v>0</v>
      </c>
      <c r="AP3442" s="30">
        <f t="shared" si="884"/>
        <v>0</v>
      </c>
      <c r="AQ3442" s="19" t="str">
        <f t="shared" si="885"/>
        <v/>
      </c>
    </row>
    <row r="3443" spans="1:43" x14ac:dyDescent="0.2">
      <c r="A3443" s="23" t="s">
        <v>5665</v>
      </c>
      <c r="B3443" s="6" t="s">
        <v>5674</v>
      </c>
      <c r="C3443" s="6" t="s">
        <v>5670</v>
      </c>
      <c r="D3443" s="4">
        <v>179766</v>
      </c>
      <c r="E3443" s="4">
        <v>180443</v>
      </c>
      <c r="F3443" s="5" t="s">
        <v>4282</v>
      </c>
      <c r="G3443" s="2">
        <v>5</v>
      </c>
      <c r="H3443" s="4">
        <v>180444</v>
      </c>
      <c r="I3443" s="5" t="s">
        <v>4283</v>
      </c>
      <c r="J3443" s="15">
        <v>45357</v>
      </c>
      <c r="K3443" s="24">
        <v>1354815347</v>
      </c>
      <c r="L3443" s="15">
        <v>45362</v>
      </c>
      <c r="M3443" s="15">
        <v>45382</v>
      </c>
      <c r="N3443" s="26">
        <v>1</v>
      </c>
      <c r="O3443" s="26">
        <f>VLOOKUP(D3443,quash!A$2:$I$7791,9,FALSE)</f>
        <v>1</v>
      </c>
      <c r="P3443" s="7">
        <v>10000</v>
      </c>
      <c r="Q3443" s="26">
        <v>110</v>
      </c>
      <c r="R3443" s="19">
        <v>3.3741050530766099E-2</v>
      </c>
      <c r="S3443" s="26">
        <v>16</v>
      </c>
      <c r="T3443" s="8">
        <v>7000</v>
      </c>
      <c r="U3443" s="4">
        <v>120</v>
      </c>
      <c r="V3443" s="10">
        <v>1468.92</v>
      </c>
      <c r="W3443" s="14" t="s">
        <v>5282</v>
      </c>
      <c r="X3443" s="18"/>
      <c r="Y3443" s="9"/>
      <c r="Z3443" s="19"/>
      <c r="AA3443" s="19"/>
      <c r="AB3443" s="30">
        <f t="shared" si="879"/>
        <v>797000</v>
      </c>
      <c r="AC3443" s="30">
        <f t="shared" si="889"/>
        <v>8.7829360100376407E-3</v>
      </c>
      <c r="AD3443" s="31">
        <f t="shared" si="890"/>
        <v>0.96612296110414053</v>
      </c>
      <c r="AE3443" s="31">
        <f t="shared" si="878"/>
        <v>1.053952321204517</v>
      </c>
      <c r="AG3443" s="30">
        <f t="shared" si="880"/>
        <v>2427000</v>
      </c>
      <c r="AH3443" s="30">
        <f t="shared" si="886"/>
        <v>2.88421920065925E-3</v>
      </c>
      <c r="AI3443" s="31">
        <f t="shared" si="887"/>
        <v>0.31726411207251748</v>
      </c>
      <c r="AJ3443" s="31">
        <f t="shared" si="888"/>
        <v>0.34610630407911003</v>
      </c>
      <c r="AK3443" s="30" t="str">
        <f>IF(W3443="si",($S3443*'COSTOS DE CREDITOS'!$C$27)/DATA!$G3443,"")</f>
        <v/>
      </c>
      <c r="AL3443" s="90" t="str">
        <f>IF(W3443="si",'COSTOS DE CREDITOS'!$C$35,"")</f>
        <v/>
      </c>
      <c r="AM3443" s="30" t="str">
        <f t="shared" si="881"/>
        <v/>
      </c>
      <c r="AN3443" s="30" t="str">
        <f t="shared" si="882"/>
        <v/>
      </c>
      <c r="AO3443" s="30">
        <f t="shared" si="883"/>
        <v>0</v>
      </c>
      <c r="AP3443" s="30">
        <f t="shared" si="884"/>
        <v>0</v>
      </c>
      <c r="AQ3443" s="19" t="str">
        <f t="shared" si="885"/>
        <v/>
      </c>
    </row>
    <row r="3444" spans="1:43" x14ac:dyDescent="0.2">
      <c r="A3444" s="23" t="s">
        <v>5665</v>
      </c>
      <c r="B3444" s="6" t="s">
        <v>5674</v>
      </c>
      <c r="C3444" s="6" t="s">
        <v>5670</v>
      </c>
      <c r="D3444" s="4">
        <v>179918</v>
      </c>
      <c r="E3444" s="4">
        <v>180443</v>
      </c>
      <c r="F3444" s="5" t="s">
        <v>4282</v>
      </c>
      <c r="G3444" s="2">
        <v>5</v>
      </c>
      <c r="H3444" s="4">
        <v>180447</v>
      </c>
      <c r="I3444" s="5" t="s">
        <v>4284</v>
      </c>
      <c r="J3444" s="15">
        <v>45358</v>
      </c>
      <c r="K3444" s="24">
        <v>1355571001</v>
      </c>
      <c r="L3444" s="15">
        <v>45362</v>
      </c>
      <c r="M3444" s="15">
        <v>45382</v>
      </c>
      <c r="N3444" s="26">
        <v>1</v>
      </c>
      <c r="O3444" s="26">
        <f>VLOOKUP(D3444,quash!A$2:$I$7791,9,FALSE)</f>
        <v>1</v>
      </c>
      <c r="P3444" s="7">
        <v>10000</v>
      </c>
      <c r="Q3444" s="26">
        <v>132</v>
      </c>
      <c r="R3444" s="19">
        <v>5.8283715876113903E-2</v>
      </c>
      <c r="S3444" s="26">
        <v>16</v>
      </c>
      <c r="T3444" s="8">
        <v>7000</v>
      </c>
      <c r="U3444" s="4">
        <v>120</v>
      </c>
      <c r="V3444" s="10">
        <v>1468.92</v>
      </c>
      <c r="W3444" s="14" t="s">
        <v>5282</v>
      </c>
      <c r="X3444" s="18"/>
      <c r="Y3444" s="9"/>
      <c r="Z3444" s="19"/>
      <c r="AA3444" s="19"/>
      <c r="AB3444" s="30">
        <f t="shared" si="879"/>
        <v>797000</v>
      </c>
      <c r="AC3444" s="30">
        <f t="shared" si="889"/>
        <v>8.7829360100376407E-3</v>
      </c>
      <c r="AD3444" s="31">
        <f t="shared" si="890"/>
        <v>1.1593475533249686</v>
      </c>
      <c r="AE3444" s="31">
        <f t="shared" si="878"/>
        <v>1.053952321204517</v>
      </c>
      <c r="AG3444" s="30">
        <f t="shared" si="880"/>
        <v>2427000</v>
      </c>
      <c r="AH3444" s="30">
        <f t="shared" si="886"/>
        <v>2.88421920065925E-3</v>
      </c>
      <c r="AI3444" s="31">
        <f t="shared" si="887"/>
        <v>0.38071693448702099</v>
      </c>
      <c r="AJ3444" s="31">
        <f t="shared" si="888"/>
        <v>0.34610630407911003</v>
      </c>
      <c r="AK3444" s="30" t="str">
        <f>IF(W3444="si",($S3444*'COSTOS DE CREDITOS'!$C$27)/DATA!$G3444,"")</f>
        <v/>
      </c>
      <c r="AL3444" s="90" t="str">
        <f>IF(W3444="si",'COSTOS DE CREDITOS'!$C$35,"")</f>
        <v/>
      </c>
      <c r="AM3444" s="30" t="str">
        <f t="shared" si="881"/>
        <v/>
      </c>
      <c r="AN3444" s="30" t="str">
        <f t="shared" si="882"/>
        <v/>
      </c>
      <c r="AO3444" s="30">
        <f t="shared" si="883"/>
        <v>0</v>
      </c>
      <c r="AP3444" s="30">
        <f t="shared" si="884"/>
        <v>0</v>
      </c>
      <c r="AQ3444" s="19" t="str">
        <f t="shared" si="885"/>
        <v/>
      </c>
    </row>
    <row r="3445" spans="1:43" x14ac:dyDescent="0.2">
      <c r="A3445" s="23" t="s">
        <v>5665</v>
      </c>
      <c r="B3445" s="6" t="s">
        <v>5674</v>
      </c>
      <c r="C3445" s="6" t="s">
        <v>5670</v>
      </c>
      <c r="D3445" s="4">
        <v>180148</v>
      </c>
      <c r="E3445" s="4">
        <v>180443</v>
      </c>
      <c r="F3445" s="5" t="s">
        <v>4282</v>
      </c>
      <c r="G3445" s="2">
        <v>5</v>
      </c>
      <c r="H3445" s="4">
        <v>180448</v>
      </c>
      <c r="I3445" s="5" t="s">
        <v>4285</v>
      </c>
      <c r="J3445" s="15">
        <v>45358</v>
      </c>
      <c r="K3445" s="24">
        <v>1355913463</v>
      </c>
      <c r="L3445" s="15">
        <v>45362</v>
      </c>
      <c r="M3445" s="15">
        <v>45382</v>
      </c>
      <c r="N3445" s="26">
        <v>1</v>
      </c>
      <c r="O3445" s="26">
        <f>VLOOKUP(D3445,quash!A$2:$I$7791,9,FALSE)</f>
        <v>1</v>
      </c>
      <c r="P3445" s="7">
        <v>10000</v>
      </c>
      <c r="Q3445" s="26">
        <v>127</v>
      </c>
      <c r="R3445" s="19">
        <v>5.24391097594855E-2</v>
      </c>
      <c r="S3445" s="26">
        <v>16</v>
      </c>
      <c r="T3445" s="8">
        <v>7000</v>
      </c>
      <c r="U3445" s="4">
        <v>120</v>
      </c>
      <c r="V3445" s="10">
        <v>1468.92</v>
      </c>
      <c r="W3445" s="14" t="s">
        <v>5282</v>
      </c>
      <c r="X3445" s="18"/>
      <c r="Y3445" s="9"/>
      <c r="Z3445" s="19"/>
      <c r="AA3445" s="19"/>
      <c r="AB3445" s="30">
        <f t="shared" si="879"/>
        <v>797000</v>
      </c>
      <c r="AC3445" s="30">
        <f t="shared" si="889"/>
        <v>8.7829360100376407E-3</v>
      </c>
      <c r="AD3445" s="31">
        <f t="shared" si="890"/>
        <v>1.1154328732747805</v>
      </c>
      <c r="AE3445" s="31">
        <f t="shared" si="878"/>
        <v>1.053952321204517</v>
      </c>
      <c r="AG3445" s="30">
        <f t="shared" si="880"/>
        <v>2427000</v>
      </c>
      <c r="AH3445" s="30">
        <f t="shared" si="886"/>
        <v>2.88421920065925E-3</v>
      </c>
      <c r="AI3445" s="31">
        <f t="shared" si="887"/>
        <v>0.36629583848372477</v>
      </c>
      <c r="AJ3445" s="31">
        <f t="shared" si="888"/>
        <v>0.34610630407911003</v>
      </c>
      <c r="AK3445" s="30" t="str">
        <f>IF(W3445="si",($S3445*'COSTOS DE CREDITOS'!$C$27)/DATA!$G3445,"")</f>
        <v/>
      </c>
      <c r="AL3445" s="90" t="str">
        <f>IF(W3445="si",'COSTOS DE CREDITOS'!$C$35,"")</f>
        <v/>
      </c>
      <c r="AM3445" s="30" t="str">
        <f t="shared" si="881"/>
        <v/>
      </c>
      <c r="AN3445" s="30" t="str">
        <f t="shared" si="882"/>
        <v/>
      </c>
      <c r="AO3445" s="30">
        <f t="shared" si="883"/>
        <v>0</v>
      </c>
      <c r="AP3445" s="30">
        <f t="shared" si="884"/>
        <v>0</v>
      </c>
      <c r="AQ3445" s="19" t="str">
        <f t="shared" si="885"/>
        <v/>
      </c>
    </row>
    <row r="3446" spans="1:43" x14ac:dyDescent="0.2">
      <c r="A3446" s="23" t="s">
        <v>5665</v>
      </c>
      <c r="B3446" s="6" t="s">
        <v>5674</v>
      </c>
      <c r="C3446" s="6" t="s">
        <v>5670</v>
      </c>
      <c r="D3446" s="4">
        <v>179913</v>
      </c>
      <c r="E3446" s="4">
        <v>180443</v>
      </c>
      <c r="F3446" s="5" t="s">
        <v>4282</v>
      </c>
      <c r="G3446" s="2">
        <v>5</v>
      </c>
      <c r="H3446" s="4">
        <v>180449</v>
      </c>
      <c r="I3446" s="5" t="s">
        <v>4286</v>
      </c>
      <c r="J3446" s="15">
        <v>45358</v>
      </c>
      <c r="K3446" s="24">
        <v>1355563150</v>
      </c>
      <c r="L3446" s="15">
        <v>45362</v>
      </c>
      <c r="M3446" s="15">
        <v>45382</v>
      </c>
      <c r="N3446" s="26">
        <v>1</v>
      </c>
      <c r="O3446" s="26">
        <f>VLOOKUP(D3446,quash!A$2:$I$7791,9,FALSE)</f>
        <v>1</v>
      </c>
      <c r="P3446" s="7">
        <v>10000</v>
      </c>
      <c r="Q3446" s="26">
        <v>147</v>
      </c>
      <c r="R3446" s="19">
        <v>7.9000519063170294E-2</v>
      </c>
      <c r="S3446" s="26">
        <v>16</v>
      </c>
      <c r="T3446" s="8">
        <v>6000</v>
      </c>
      <c r="U3446" s="4">
        <v>120</v>
      </c>
      <c r="V3446" s="10">
        <v>1255.2</v>
      </c>
      <c r="W3446" s="14" t="s">
        <v>5282</v>
      </c>
      <c r="X3446" s="18"/>
      <c r="Y3446" s="9"/>
      <c r="Z3446" s="19"/>
      <c r="AA3446" s="19"/>
      <c r="AB3446" s="30">
        <f t="shared" si="879"/>
        <v>797000</v>
      </c>
      <c r="AC3446" s="30">
        <f t="shared" si="889"/>
        <v>7.5282308657465494E-3</v>
      </c>
      <c r="AD3446" s="31">
        <f t="shared" si="890"/>
        <v>1.1066499372647427</v>
      </c>
      <c r="AE3446" s="31">
        <f t="shared" si="878"/>
        <v>0.90338770388958589</v>
      </c>
      <c r="AG3446" s="30">
        <f t="shared" si="880"/>
        <v>2427000</v>
      </c>
      <c r="AH3446" s="30">
        <f t="shared" si="886"/>
        <v>2.472187886279357E-3</v>
      </c>
      <c r="AI3446" s="31">
        <f t="shared" si="887"/>
        <v>0.36341161928306548</v>
      </c>
      <c r="AJ3446" s="31">
        <f t="shared" si="888"/>
        <v>0.29666254635352285</v>
      </c>
      <c r="AK3446" s="30" t="str">
        <f>IF(W3446="si",($S3446*'COSTOS DE CREDITOS'!$C$27)/DATA!$G3446,"")</f>
        <v/>
      </c>
      <c r="AL3446" s="90" t="str">
        <f>IF(W3446="si",'COSTOS DE CREDITOS'!$C$35,"")</f>
        <v/>
      </c>
      <c r="AM3446" s="30" t="str">
        <f t="shared" si="881"/>
        <v/>
      </c>
      <c r="AN3446" s="30" t="str">
        <f t="shared" si="882"/>
        <v/>
      </c>
      <c r="AO3446" s="30">
        <f t="shared" si="883"/>
        <v>0</v>
      </c>
      <c r="AP3446" s="30">
        <f t="shared" si="884"/>
        <v>0</v>
      </c>
      <c r="AQ3446" s="19" t="str">
        <f t="shared" si="885"/>
        <v/>
      </c>
    </row>
    <row r="3447" spans="1:43" x14ac:dyDescent="0.2">
      <c r="A3447" s="23" t="s">
        <v>5665</v>
      </c>
      <c r="B3447" s="6" t="s">
        <v>5674</v>
      </c>
      <c r="C3447" s="6" t="s">
        <v>5670</v>
      </c>
      <c r="D3447" s="4">
        <v>179768</v>
      </c>
      <c r="E3447" s="4">
        <v>180443</v>
      </c>
      <c r="F3447" s="5" t="s">
        <v>4282</v>
      </c>
      <c r="G3447" s="2">
        <v>5</v>
      </c>
      <c r="H3447" s="4">
        <v>180450</v>
      </c>
      <c r="I3447" s="5" t="s">
        <v>4287</v>
      </c>
      <c r="J3447" s="15">
        <v>45357</v>
      </c>
      <c r="K3447" s="24">
        <v>1354816765</v>
      </c>
      <c r="L3447" s="15">
        <v>45362</v>
      </c>
      <c r="M3447" s="15">
        <v>45382</v>
      </c>
      <c r="N3447" s="26">
        <v>1</v>
      </c>
      <c r="O3447" s="26">
        <f>VLOOKUP(D3447,quash!A$2:$I$7791,9,FALSE)</f>
        <v>1</v>
      </c>
      <c r="P3447" s="7">
        <v>10000</v>
      </c>
      <c r="Q3447" s="26">
        <v>127</v>
      </c>
      <c r="R3447" s="19">
        <v>5.24391097594855E-2</v>
      </c>
      <c r="S3447" s="26">
        <v>16</v>
      </c>
      <c r="T3447" s="8">
        <v>7000</v>
      </c>
      <c r="U3447" s="4">
        <v>120</v>
      </c>
      <c r="V3447" s="10">
        <v>1468.92</v>
      </c>
      <c r="W3447" s="14" t="s">
        <v>5282</v>
      </c>
      <c r="X3447" s="18"/>
      <c r="Y3447" s="9"/>
      <c r="Z3447" s="19"/>
      <c r="AA3447" s="19"/>
      <c r="AB3447" s="30">
        <f t="shared" si="879"/>
        <v>797000</v>
      </c>
      <c r="AC3447" s="30">
        <f t="shared" si="889"/>
        <v>8.7829360100376407E-3</v>
      </c>
      <c r="AD3447" s="31">
        <f t="shared" si="890"/>
        <v>1.1154328732747805</v>
      </c>
      <c r="AE3447" s="31">
        <f t="shared" si="878"/>
        <v>1.053952321204517</v>
      </c>
      <c r="AG3447" s="30">
        <f t="shared" si="880"/>
        <v>2427000</v>
      </c>
      <c r="AH3447" s="30">
        <f t="shared" si="886"/>
        <v>2.88421920065925E-3</v>
      </c>
      <c r="AI3447" s="31">
        <f t="shared" si="887"/>
        <v>0.36629583848372477</v>
      </c>
      <c r="AJ3447" s="31">
        <f t="shared" si="888"/>
        <v>0.34610630407911003</v>
      </c>
      <c r="AK3447" s="30" t="str">
        <f>IF(W3447="si",($S3447*'COSTOS DE CREDITOS'!$C$27)/DATA!$G3447,"")</f>
        <v/>
      </c>
      <c r="AL3447" s="90" t="str">
        <f>IF(W3447="si",'COSTOS DE CREDITOS'!$C$35,"")</f>
        <v/>
      </c>
      <c r="AM3447" s="30" t="str">
        <f t="shared" si="881"/>
        <v/>
      </c>
      <c r="AN3447" s="30" t="str">
        <f t="shared" si="882"/>
        <v/>
      </c>
      <c r="AO3447" s="30">
        <f t="shared" si="883"/>
        <v>0</v>
      </c>
      <c r="AP3447" s="30">
        <f t="shared" si="884"/>
        <v>0</v>
      </c>
      <c r="AQ3447" s="19" t="str">
        <f t="shared" si="885"/>
        <v/>
      </c>
    </row>
    <row r="3448" spans="1:43" x14ac:dyDescent="0.2">
      <c r="A3448" s="23" t="s">
        <v>5665</v>
      </c>
      <c r="B3448" s="6" t="s">
        <v>5668</v>
      </c>
      <c r="C3448" s="6" t="s">
        <v>5667</v>
      </c>
      <c r="D3448" s="4">
        <v>179460</v>
      </c>
      <c r="E3448" s="4">
        <v>180333</v>
      </c>
      <c r="F3448" s="5" t="s">
        <v>4288</v>
      </c>
      <c r="G3448" s="2">
        <v>7</v>
      </c>
      <c r="H3448" s="4">
        <v>180335</v>
      </c>
      <c r="I3448" s="5" t="s">
        <v>4289</v>
      </c>
      <c r="J3448" s="15">
        <v>45359</v>
      </c>
      <c r="K3448" s="24">
        <v>1351626386</v>
      </c>
      <c r="L3448" s="15">
        <v>45362</v>
      </c>
      <c r="M3448" s="15">
        <v>45382</v>
      </c>
      <c r="N3448" s="26">
        <v>1</v>
      </c>
      <c r="O3448" s="26">
        <f>VLOOKUP(D3448,quash!A$2:$I$7791,9,FALSE)</f>
        <v>3</v>
      </c>
      <c r="P3448" s="7">
        <v>10000</v>
      </c>
      <c r="Q3448" s="26">
        <v>110</v>
      </c>
      <c r="R3448" s="19">
        <v>3.11605023919212E-2</v>
      </c>
      <c r="S3448" s="26">
        <v>16</v>
      </c>
      <c r="T3448" s="8">
        <v>8000</v>
      </c>
      <c r="U3448" s="4">
        <v>100</v>
      </c>
      <c r="V3448" s="10">
        <v>1393.15</v>
      </c>
      <c r="W3448" s="14" t="s">
        <v>5282</v>
      </c>
      <c r="X3448" s="18"/>
      <c r="Y3448" s="9"/>
      <c r="Z3448" s="19"/>
      <c r="AA3448" s="19"/>
      <c r="AB3448" s="30">
        <f t="shared" si="879"/>
        <v>219000</v>
      </c>
      <c r="AC3448" s="30">
        <f t="shared" si="889"/>
        <v>3.6529680365296802E-2</v>
      </c>
      <c r="AD3448" s="31">
        <f t="shared" si="890"/>
        <v>4.0182648401826482</v>
      </c>
      <c r="AE3448" s="31">
        <f t="shared" ref="AE3448:AE3510" si="891">AC3448*$U3448</f>
        <v>3.6529680365296802</v>
      </c>
      <c r="AG3448" s="30">
        <f t="shared" si="880"/>
        <v>778000</v>
      </c>
      <c r="AH3448" s="30">
        <f t="shared" si="886"/>
        <v>1.0282776349614395E-2</v>
      </c>
      <c r="AI3448" s="31">
        <f t="shared" si="887"/>
        <v>1.1311053984575834</v>
      </c>
      <c r="AJ3448" s="31">
        <f t="shared" si="888"/>
        <v>1.0282776349614395</v>
      </c>
      <c r="AK3448" s="30" t="str">
        <f>IF(W3448="si",($S3448*'COSTOS DE CREDITOS'!$C$27)/DATA!$G3448,"")</f>
        <v/>
      </c>
      <c r="AL3448" s="90" t="str">
        <f>IF(W3448="si",'COSTOS DE CREDITOS'!$C$35,"")</f>
        <v/>
      </c>
      <c r="AM3448" s="30" t="str">
        <f t="shared" si="881"/>
        <v/>
      </c>
      <c r="AN3448" s="30" t="str">
        <f t="shared" si="882"/>
        <v/>
      </c>
      <c r="AO3448" s="30">
        <f t="shared" si="883"/>
        <v>0</v>
      </c>
      <c r="AP3448" s="30">
        <f t="shared" si="884"/>
        <v>0</v>
      </c>
      <c r="AQ3448" s="19" t="str">
        <f t="shared" si="885"/>
        <v/>
      </c>
    </row>
    <row r="3449" spans="1:43" x14ac:dyDescent="0.2">
      <c r="A3449" s="23" t="s">
        <v>5665</v>
      </c>
      <c r="B3449" s="6" t="s">
        <v>5668</v>
      </c>
      <c r="C3449" s="6" t="s">
        <v>5667</v>
      </c>
      <c r="D3449" s="4">
        <v>179436</v>
      </c>
      <c r="E3449" s="4">
        <v>180333</v>
      </c>
      <c r="F3449" s="5" t="s">
        <v>4288</v>
      </c>
      <c r="G3449" s="2">
        <v>7</v>
      </c>
      <c r="H3449" s="4">
        <v>180336</v>
      </c>
      <c r="I3449" s="5" t="s">
        <v>4290</v>
      </c>
      <c r="J3449" s="15">
        <v>45352</v>
      </c>
      <c r="K3449" s="24">
        <v>1351513850</v>
      </c>
      <c r="L3449" s="15">
        <v>45362</v>
      </c>
      <c r="M3449" s="15">
        <v>45382</v>
      </c>
      <c r="N3449" s="26">
        <v>1</v>
      </c>
      <c r="O3449" s="26">
        <f>VLOOKUP(D3449,quash!A$2:$I$7791,9,FALSE)</f>
        <v>4</v>
      </c>
      <c r="P3449" s="7">
        <v>10000</v>
      </c>
      <c r="Q3449" s="26">
        <v>110</v>
      </c>
      <c r="R3449" s="19">
        <v>3.11605023919212E-2</v>
      </c>
      <c r="S3449" s="26">
        <v>16</v>
      </c>
      <c r="T3449" s="8">
        <v>8000</v>
      </c>
      <c r="U3449" s="4">
        <v>147</v>
      </c>
      <c r="V3449" s="10">
        <v>2082.7199999999998</v>
      </c>
      <c r="W3449" s="14" t="s">
        <v>5282</v>
      </c>
      <c r="X3449" s="18"/>
      <c r="Y3449" s="9"/>
      <c r="Z3449" s="19"/>
      <c r="AA3449" s="19"/>
      <c r="AB3449" s="30">
        <f t="shared" si="879"/>
        <v>252000</v>
      </c>
      <c r="AC3449" s="30">
        <f t="shared" si="889"/>
        <v>3.1746031746031744E-2</v>
      </c>
      <c r="AD3449" s="31">
        <f t="shared" si="890"/>
        <v>3.4920634920634921</v>
      </c>
      <c r="AE3449" s="31">
        <f t="shared" si="891"/>
        <v>4.6666666666666661</v>
      </c>
      <c r="AG3449" s="30">
        <f t="shared" si="880"/>
        <v>927000</v>
      </c>
      <c r="AH3449" s="30">
        <f t="shared" si="886"/>
        <v>8.6299892125134836E-3</v>
      </c>
      <c r="AI3449" s="31">
        <f t="shared" si="887"/>
        <v>0.94929881337648325</v>
      </c>
      <c r="AJ3449" s="31">
        <f t="shared" si="888"/>
        <v>1.268608414239482</v>
      </c>
      <c r="AK3449" s="30" t="str">
        <f>IF(W3449="si",($S3449*'COSTOS DE CREDITOS'!$C$27)/DATA!$G3449,"")</f>
        <v/>
      </c>
      <c r="AL3449" s="90" t="str">
        <f>IF(W3449="si",'COSTOS DE CREDITOS'!$C$35,"")</f>
        <v/>
      </c>
      <c r="AM3449" s="30" t="str">
        <f t="shared" si="881"/>
        <v/>
      </c>
      <c r="AN3449" s="30" t="str">
        <f t="shared" si="882"/>
        <v/>
      </c>
      <c r="AO3449" s="30">
        <f t="shared" si="883"/>
        <v>0</v>
      </c>
      <c r="AP3449" s="30">
        <f t="shared" si="884"/>
        <v>0</v>
      </c>
      <c r="AQ3449" s="19" t="str">
        <f t="shared" si="885"/>
        <v/>
      </c>
    </row>
    <row r="3450" spans="1:43" x14ac:dyDescent="0.2">
      <c r="A3450" s="23" t="s">
        <v>5665</v>
      </c>
      <c r="B3450" s="6" t="s">
        <v>5668</v>
      </c>
      <c r="C3450" s="6" t="s">
        <v>5667</v>
      </c>
      <c r="D3450" s="4">
        <v>179441</v>
      </c>
      <c r="E3450" s="4">
        <v>180333</v>
      </c>
      <c r="F3450" s="5" t="s">
        <v>4288</v>
      </c>
      <c r="G3450" s="2">
        <v>7</v>
      </c>
      <c r="H3450" s="4">
        <v>180337</v>
      </c>
      <c r="I3450" s="5" t="s">
        <v>4291</v>
      </c>
      <c r="J3450" s="15">
        <v>45359</v>
      </c>
      <c r="K3450" s="24">
        <v>1351529463</v>
      </c>
      <c r="L3450" s="15">
        <v>45362</v>
      </c>
      <c r="M3450" s="15">
        <v>45382</v>
      </c>
      <c r="N3450" s="26">
        <v>1</v>
      </c>
      <c r="O3450" s="26">
        <f>VLOOKUP(D3450,quash!A$2:$I$7791,9,FALSE)</f>
        <v>2</v>
      </c>
      <c r="P3450" s="7">
        <v>10000</v>
      </c>
      <c r="Q3450" s="26">
        <v>110</v>
      </c>
      <c r="R3450" s="19">
        <v>3.11605023919212E-2</v>
      </c>
      <c r="S3450" s="26">
        <v>16</v>
      </c>
      <c r="T3450" s="8">
        <v>9000</v>
      </c>
      <c r="U3450" s="4">
        <v>100</v>
      </c>
      <c r="V3450" s="10">
        <v>1565.63</v>
      </c>
      <c r="W3450" s="14" t="s">
        <v>5282</v>
      </c>
      <c r="X3450" s="18"/>
      <c r="Y3450" s="9"/>
      <c r="Z3450" s="19"/>
      <c r="AA3450" s="19"/>
      <c r="AB3450" s="30">
        <f t="shared" si="879"/>
        <v>521000</v>
      </c>
      <c r="AC3450" s="30">
        <f t="shared" si="889"/>
        <v>1.7274472168905951E-2</v>
      </c>
      <c r="AD3450" s="31">
        <f t="shared" si="890"/>
        <v>1.9001919385796546</v>
      </c>
      <c r="AE3450" s="31">
        <f t="shared" si="891"/>
        <v>1.727447216890595</v>
      </c>
      <c r="AG3450" s="30">
        <f t="shared" si="880"/>
        <v>1695000</v>
      </c>
      <c r="AH3450" s="30">
        <f t="shared" si="886"/>
        <v>5.3097345132743362E-3</v>
      </c>
      <c r="AI3450" s="31">
        <f t="shared" si="887"/>
        <v>0.58407079646017701</v>
      </c>
      <c r="AJ3450" s="31">
        <f t="shared" si="888"/>
        <v>0.53097345132743357</v>
      </c>
      <c r="AK3450" s="30" t="str">
        <f>IF(W3450="si",($S3450*'COSTOS DE CREDITOS'!$C$27)/DATA!$G3450,"")</f>
        <v/>
      </c>
      <c r="AL3450" s="90" t="str">
        <f>IF(W3450="si",'COSTOS DE CREDITOS'!$C$35,"")</f>
        <v/>
      </c>
      <c r="AM3450" s="30" t="str">
        <f t="shared" si="881"/>
        <v/>
      </c>
      <c r="AN3450" s="30" t="str">
        <f t="shared" si="882"/>
        <v/>
      </c>
      <c r="AO3450" s="30">
        <f t="shared" si="883"/>
        <v>0</v>
      </c>
      <c r="AP3450" s="30">
        <f t="shared" si="884"/>
        <v>0</v>
      </c>
      <c r="AQ3450" s="19" t="str">
        <f t="shared" si="885"/>
        <v/>
      </c>
    </row>
    <row r="3451" spans="1:43" x14ac:dyDescent="0.2">
      <c r="A3451" s="23" t="s">
        <v>5665</v>
      </c>
      <c r="B3451" s="6" t="s">
        <v>5668</v>
      </c>
      <c r="C3451" s="6" t="s">
        <v>5667</v>
      </c>
      <c r="D3451" s="4">
        <v>179446</v>
      </c>
      <c r="E3451" s="4">
        <v>180333</v>
      </c>
      <c r="F3451" s="5" t="s">
        <v>4288</v>
      </c>
      <c r="G3451" s="2">
        <v>7</v>
      </c>
      <c r="H3451" s="4">
        <v>180338</v>
      </c>
      <c r="I3451" s="5" t="s">
        <v>4292</v>
      </c>
      <c r="J3451" s="15">
        <v>45359</v>
      </c>
      <c r="K3451" s="24">
        <v>1351562857</v>
      </c>
      <c r="L3451" s="15">
        <v>45362</v>
      </c>
      <c r="M3451" s="15">
        <v>45382</v>
      </c>
      <c r="N3451" s="26">
        <v>1</v>
      </c>
      <c r="O3451" s="26">
        <f>VLOOKUP(D3451,quash!A$2:$I$7791,9,FALSE)</f>
        <v>3</v>
      </c>
      <c r="P3451" s="7">
        <v>10000</v>
      </c>
      <c r="Q3451" s="26">
        <v>110</v>
      </c>
      <c r="R3451" s="19">
        <v>3.3741050530766099E-2</v>
      </c>
      <c r="S3451" s="26">
        <v>16</v>
      </c>
      <c r="T3451" s="8">
        <v>9000</v>
      </c>
      <c r="U3451" s="4">
        <v>100</v>
      </c>
      <c r="V3451" s="10">
        <v>1565.63</v>
      </c>
      <c r="W3451" s="14" t="s">
        <v>5282</v>
      </c>
      <c r="X3451" s="18"/>
      <c r="Y3451" s="9"/>
      <c r="Z3451" s="19"/>
      <c r="AA3451" s="19"/>
      <c r="AB3451" s="30">
        <f t="shared" si="879"/>
        <v>219000</v>
      </c>
      <c r="AC3451" s="30">
        <f t="shared" si="889"/>
        <v>4.1095890410958902E-2</v>
      </c>
      <c r="AD3451" s="31">
        <f t="shared" si="890"/>
        <v>4.5205479452054789</v>
      </c>
      <c r="AE3451" s="31">
        <f t="shared" si="891"/>
        <v>4.10958904109589</v>
      </c>
      <c r="AG3451" s="30">
        <f t="shared" si="880"/>
        <v>778000</v>
      </c>
      <c r="AH3451" s="30">
        <f t="shared" si="886"/>
        <v>1.1568123393316195E-2</v>
      </c>
      <c r="AI3451" s="31">
        <f t="shared" si="887"/>
        <v>1.2724935732647815</v>
      </c>
      <c r="AJ3451" s="31">
        <f t="shared" si="888"/>
        <v>1.1568123393316194</v>
      </c>
      <c r="AK3451" s="30" t="str">
        <f>IF(W3451="si",($S3451*'COSTOS DE CREDITOS'!$C$27)/DATA!$G3451,"")</f>
        <v/>
      </c>
      <c r="AL3451" s="90" t="str">
        <f>IF(W3451="si",'COSTOS DE CREDITOS'!$C$35,"")</f>
        <v/>
      </c>
      <c r="AM3451" s="30" t="str">
        <f t="shared" si="881"/>
        <v/>
      </c>
      <c r="AN3451" s="30" t="str">
        <f t="shared" si="882"/>
        <v/>
      </c>
      <c r="AO3451" s="30">
        <f t="shared" si="883"/>
        <v>0</v>
      </c>
      <c r="AP3451" s="30">
        <f t="shared" si="884"/>
        <v>0</v>
      </c>
      <c r="AQ3451" s="19" t="str">
        <f t="shared" si="885"/>
        <v/>
      </c>
    </row>
    <row r="3452" spans="1:43" x14ac:dyDescent="0.2">
      <c r="A3452" s="23" t="s">
        <v>5665</v>
      </c>
      <c r="B3452" s="6" t="s">
        <v>5668</v>
      </c>
      <c r="C3452" s="6" t="s">
        <v>5667</v>
      </c>
      <c r="D3452" s="4">
        <v>179449</v>
      </c>
      <c r="E3452" s="4">
        <v>180333</v>
      </c>
      <c r="F3452" s="5" t="s">
        <v>4288</v>
      </c>
      <c r="G3452" s="2">
        <v>7</v>
      </c>
      <c r="H3452" s="4">
        <v>180339</v>
      </c>
      <c r="I3452" s="5" t="s">
        <v>4293</v>
      </c>
      <c r="J3452" s="15">
        <v>45359</v>
      </c>
      <c r="K3452" s="24">
        <v>1351564580</v>
      </c>
      <c r="L3452" s="15">
        <v>45362</v>
      </c>
      <c r="M3452" s="15">
        <v>45382</v>
      </c>
      <c r="N3452" s="26">
        <v>1</v>
      </c>
      <c r="O3452" s="26">
        <f>VLOOKUP(D3452,quash!A$2:$I$7791,9,FALSE)</f>
        <v>3</v>
      </c>
      <c r="P3452" s="7">
        <v>10000</v>
      </c>
      <c r="Q3452" s="26">
        <v>110</v>
      </c>
      <c r="R3452" s="19">
        <v>3.3741050530766099E-2</v>
      </c>
      <c r="S3452" s="26">
        <v>16</v>
      </c>
      <c r="T3452" s="8">
        <v>6000</v>
      </c>
      <c r="U3452" s="4">
        <v>147</v>
      </c>
      <c r="V3452" s="10">
        <v>1558.57</v>
      </c>
      <c r="W3452" s="14" t="s">
        <v>5282</v>
      </c>
      <c r="X3452" s="18"/>
      <c r="Y3452" s="9"/>
      <c r="Z3452" s="19"/>
      <c r="AA3452" s="19"/>
      <c r="AB3452" s="30">
        <f t="shared" si="879"/>
        <v>219000</v>
      </c>
      <c r="AC3452" s="30">
        <f t="shared" si="889"/>
        <v>2.7397260273972601E-2</v>
      </c>
      <c r="AD3452" s="31">
        <f t="shared" si="890"/>
        <v>3.0136986301369859</v>
      </c>
      <c r="AE3452" s="31">
        <f t="shared" si="891"/>
        <v>4.0273972602739727</v>
      </c>
      <c r="AG3452" s="30">
        <f t="shared" si="880"/>
        <v>778000</v>
      </c>
      <c r="AH3452" s="30">
        <f t="shared" si="886"/>
        <v>7.7120822622107968E-3</v>
      </c>
      <c r="AI3452" s="31">
        <f t="shared" si="887"/>
        <v>0.84832904884318761</v>
      </c>
      <c r="AJ3452" s="31">
        <f t="shared" si="888"/>
        <v>1.1336760925449871</v>
      </c>
      <c r="AK3452" s="30" t="str">
        <f>IF(W3452="si",($S3452*'COSTOS DE CREDITOS'!$C$27)/DATA!$G3452,"")</f>
        <v/>
      </c>
      <c r="AL3452" s="90" t="str">
        <f>IF(W3452="si",'COSTOS DE CREDITOS'!$C$35,"")</f>
        <v/>
      </c>
      <c r="AM3452" s="30" t="str">
        <f t="shared" si="881"/>
        <v/>
      </c>
      <c r="AN3452" s="30" t="str">
        <f t="shared" si="882"/>
        <v/>
      </c>
      <c r="AO3452" s="30">
        <f t="shared" si="883"/>
        <v>0</v>
      </c>
      <c r="AP3452" s="30">
        <f t="shared" si="884"/>
        <v>0</v>
      </c>
      <c r="AQ3452" s="19" t="str">
        <f t="shared" si="885"/>
        <v/>
      </c>
    </row>
    <row r="3453" spans="1:43" x14ac:dyDescent="0.2">
      <c r="A3453" s="23" t="s">
        <v>5665</v>
      </c>
      <c r="B3453" s="6" t="s">
        <v>5668</v>
      </c>
      <c r="C3453" s="6" t="s">
        <v>5667</v>
      </c>
      <c r="D3453" s="4">
        <v>179461</v>
      </c>
      <c r="E3453" s="4">
        <v>180333</v>
      </c>
      <c r="F3453" s="5" t="s">
        <v>4288</v>
      </c>
      <c r="G3453" s="2">
        <v>7</v>
      </c>
      <c r="H3453" s="4">
        <v>180340</v>
      </c>
      <c r="I3453" s="5" t="s">
        <v>4294</v>
      </c>
      <c r="J3453" s="15">
        <v>45352</v>
      </c>
      <c r="K3453" s="24">
        <v>1351631234</v>
      </c>
      <c r="L3453" s="15">
        <v>45362</v>
      </c>
      <c r="M3453" s="15">
        <v>45382</v>
      </c>
      <c r="N3453" s="26">
        <v>1</v>
      </c>
      <c r="O3453" s="26">
        <f>VLOOKUP(D3453,quash!A$2:$I$7791,9,FALSE)</f>
        <v>2</v>
      </c>
      <c r="P3453" s="7">
        <v>10000</v>
      </c>
      <c r="Q3453" s="26">
        <v>100</v>
      </c>
      <c r="R3453" s="19">
        <v>1.82981294070719E-2</v>
      </c>
      <c r="S3453" s="26">
        <v>16</v>
      </c>
      <c r="T3453" s="8">
        <v>9000</v>
      </c>
      <c r="U3453" s="4">
        <v>100</v>
      </c>
      <c r="V3453" s="10">
        <v>1565.63</v>
      </c>
      <c r="W3453" s="14" t="s">
        <v>5282</v>
      </c>
      <c r="X3453" s="18"/>
      <c r="Y3453" s="9"/>
      <c r="Z3453" s="19"/>
      <c r="AA3453" s="19"/>
      <c r="AB3453" s="30">
        <f t="shared" si="879"/>
        <v>521000</v>
      </c>
      <c r="AC3453" s="30">
        <f t="shared" si="889"/>
        <v>1.7274472168905951E-2</v>
      </c>
      <c r="AD3453" s="31">
        <f t="shared" si="890"/>
        <v>1.727447216890595</v>
      </c>
      <c r="AE3453" s="31">
        <f t="shared" si="891"/>
        <v>1.727447216890595</v>
      </c>
      <c r="AG3453" s="30">
        <f t="shared" si="880"/>
        <v>1695000</v>
      </c>
      <c r="AH3453" s="30">
        <f t="shared" si="886"/>
        <v>5.3097345132743362E-3</v>
      </c>
      <c r="AI3453" s="31">
        <f t="shared" si="887"/>
        <v>0.53097345132743357</v>
      </c>
      <c r="AJ3453" s="31">
        <f t="shared" si="888"/>
        <v>0.53097345132743357</v>
      </c>
      <c r="AK3453" s="30" t="str">
        <f>IF(W3453="si",($S3453*'COSTOS DE CREDITOS'!$C$27)/DATA!$G3453,"")</f>
        <v/>
      </c>
      <c r="AL3453" s="90" t="str">
        <f>IF(W3453="si",'COSTOS DE CREDITOS'!$C$35,"")</f>
        <v/>
      </c>
      <c r="AM3453" s="30" t="str">
        <f t="shared" si="881"/>
        <v/>
      </c>
      <c r="AN3453" s="30" t="str">
        <f t="shared" si="882"/>
        <v/>
      </c>
      <c r="AO3453" s="30">
        <f t="shared" si="883"/>
        <v>0</v>
      </c>
      <c r="AP3453" s="30">
        <f t="shared" si="884"/>
        <v>0</v>
      </c>
      <c r="AQ3453" s="19" t="str">
        <f t="shared" si="885"/>
        <v/>
      </c>
    </row>
    <row r="3454" spans="1:43" x14ac:dyDescent="0.2">
      <c r="A3454" s="23" t="s">
        <v>5665</v>
      </c>
      <c r="B3454" s="6" t="s">
        <v>5676</v>
      </c>
      <c r="C3454" s="6" t="s">
        <v>5670</v>
      </c>
      <c r="D3454" s="4">
        <v>179502</v>
      </c>
      <c r="E3454" s="4">
        <v>180526</v>
      </c>
      <c r="F3454" s="5" t="s">
        <v>4295</v>
      </c>
      <c r="G3454" s="2">
        <v>5</v>
      </c>
      <c r="H3454" s="4">
        <v>180527</v>
      </c>
      <c r="I3454" s="5" t="s">
        <v>4296</v>
      </c>
      <c r="J3454" s="15">
        <v>45353</v>
      </c>
      <c r="K3454" s="24">
        <v>1352081694</v>
      </c>
      <c r="L3454" s="15">
        <v>45364</v>
      </c>
      <c r="M3454" s="15">
        <v>45382</v>
      </c>
      <c r="N3454" s="26">
        <v>1</v>
      </c>
      <c r="O3454" s="26">
        <f>VLOOKUP(D3454,quash!A$2:$I$7791,9,FALSE)</f>
        <v>2</v>
      </c>
      <c r="P3454" s="7">
        <v>5000</v>
      </c>
      <c r="Q3454" s="26">
        <v>147</v>
      </c>
      <c r="R3454" s="19">
        <v>0.11226939921536</v>
      </c>
      <c r="S3454" s="26">
        <v>16</v>
      </c>
      <c r="T3454" s="8">
        <v>7000</v>
      </c>
      <c r="U3454" s="4">
        <v>147</v>
      </c>
      <c r="V3454" s="10">
        <v>1827.61</v>
      </c>
      <c r="W3454" s="14" t="s">
        <v>5282</v>
      </c>
      <c r="X3454" s="18"/>
      <c r="Y3454" s="9"/>
      <c r="Z3454" s="19"/>
      <c r="AA3454" s="19"/>
      <c r="AB3454" s="30">
        <f t="shared" si="879"/>
        <v>521000</v>
      </c>
      <c r="AC3454" s="30">
        <f t="shared" si="889"/>
        <v>1.3435700575815739E-2</v>
      </c>
      <c r="AD3454" s="31">
        <f t="shared" si="890"/>
        <v>1.9750479846449136</v>
      </c>
      <c r="AE3454" s="31">
        <f t="shared" si="891"/>
        <v>1.9750479846449136</v>
      </c>
      <c r="AG3454" s="30">
        <f t="shared" si="880"/>
        <v>1695000</v>
      </c>
      <c r="AH3454" s="30">
        <f t="shared" si="886"/>
        <v>4.1297935103244837E-3</v>
      </c>
      <c r="AI3454" s="31">
        <f t="shared" si="887"/>
        <v>0.60707964601769915</v>
      </c>
      <c r="AJ3454" s="31">
        <f t="shared" si="888"/>
        <v>0.60707964601769915</v>
      </c>
      <c r="AK3454" s="30" t="str">
        <f>IF(W3454="si",($S3454*'COSTOS DE CREDITOS'!$C$27)/DATA!$G3454,"")</f>
        <v/>
      </c>
      <c r="AL3454" s="90" t="str">
        <f>IF(W3454="si",'COSTOS DE CREDITOS'!$C$35,"")</f>
        <v/>
      </c>
      <c r="AM3454" s="30" t="str">
        <f t="shared" si="881"/>
        <v/>
      </c>
      <c r="AN3454" s="30" t="str">
        <f t="shared" si="882"/>
        <v/>
      </c>
      <c r="AO3454" s="30">
        <f t="shared" si="883"/>
        <v>0</v>
      </c>
      <c r="AP3454" s="30">
        <f t="shared" si="884"/>
        <v>0</v>
      </c>
      <c r="AQ3454" s="19" t="str">
        <f t="shared" si="885"/>
        <v/>
      </c>
    </row>
    <row r="3455" spans="1:43" x14ac:dyDescent="0.2">
      <c r="A3455" s="23" t="s">
        <v>5665</v>
      </c>
      <c r="B3455" s="6" t="s">
        <v>5676</v>
      </c>
      <c r="C3455" s="6" t="s">
        <v>5670</v>
      </c>
      <c r="D3455" s="4">
        <v>180222</v>
      </c>
      <c r="E3455" s="4">
        <v>180526</v>
      </c>
      <c r="F3455" s="5" t="s">
        <v>4295</v>
      </c>
      <c r="G3455" s="2">
        <v>5</v>
      </c>
      <c r="H3455" s="4">
        <v>180529</v>
      </c>
      <c r="I3455" s="5" t="s">
        <v>4297</v>
      </c>
      <c r="J3455" s="15">
        <v>45359</v>
      </c>
      <c r="K3455" s="24">
        <v>1356387649</v>
      </c>
      <c r="L3455" s="15">
        <v>45364</v>
      </c>
      <c r="M3455" s="15">
        <v>45382</v>
      </c>
      <c r="N3455" s="26">
        <v>1</v>
      </c>
      <c r="O3455" s="26">
        <f>VLOOKUP(D3455,quash!A$2:$I$7791,9,FALSE)</f>
        <v>2</v>
      </c>
      <c r="P3455" s="7">
        <v>10000</v>
      </c>
      <c r="Q3455" s="26">
        <v>147</v>
      </c>
      <c r="R3455" s="19">
        <v>7.9000519063170294E-2</v>
      </c>
      <c r="S3455" s="26">
        <v>16</v>
      </c>
      <c r="T3455" s="8">
        <v>7000</v>
      </c>
      <c r="U3455" s="4">
        <v>147</v>
      </c>
      <c r="V3455" s="10">
        <v>1827.61</v>
      </c>
      <c r="W3455" s="14" t="s">
        <v>5282</v>
      </c>
      <c r="X3455" s="18"/>
      <c r="Y3455" s="9"/>
      <c r="Z3455" s="19"/>
      <c r="AA3455" s="19"/>
      <c r="AB3455" s="30">
        <f t="shared" si="879"/>
        <v>521000</v>
      </c>
      <c r="AC3455" s="30">
        <f t="shared" si="889"/>
        <v>1.3435700575815739E-2</v>
      </c>
      <c r="AD3455" s="31">
        <f t="shared" si="890"/>
        <v>1.9750479846449136</v>
      </c>
      <c r="AE3455" s="31">
        <f t="shared" si="891"/>
        <v>1.9750479846449136</v>
      </c>
      <c r="AG3455" s="30">
        <f t="shared" si="880"/>
        <v>1695000</v>
      </c>
      <c r="AH3455" s="30">
        <f t="shared" si="886"/>
        <v>4.1297935103244837E-3</v>
      </c>
      <c r="AI3455" s="31">
        <f t="shared" si="887"/>
        <v>0.60707964601769915</v>
      </c>
      <c r="AJ3455" s="31">
        <f t="shared" si="888"/>
        <v>0.60707964601769915</v>
      </c>
      <c r="AK3455" s="30" t="str">
        <f>IF(W3455="si",($S3455*'COSTOS DE CREDITOS'!$C$27)/DATA!$G3455,"")</f>
        <v/>
      </c>
      <c r="AL3455" s="90" t="str">
        <f>IF(W3455="si",'COSTOS DE CREDITOS'!$C$35,"")</f>
        <v/>
      </c>
      <c r="AM3455" s="30" t="str">
        <f t="shared" si="881"/>
        <v/>
      </c>
      <c r="AN3455" s="30" t="str">
        <f t="shared" si="882"/>
        <v/>
      </c>
      <c r="AO3455" s="30">
        <f t="shared" si="883"/>
        <v>0</v>
      </c>
      <c r="AP3455" s="30">
        <f t="shared" si="884"/>
        <v>0</v>
      </c>
      <c r="AQ3455" s="19" t="str">
        <f t="shared" si="885"/>
        <v/>
      </c>
    </row>
    <row r="3456" spans="1:43" x14ac:dyDescent="0.2">
      <c r="A3456" s="23" t="s">
        <v>5665</v>
      </c>
      <c r="B3456" s="6" t="s">
        <v>5676</v>
      </c>
      <c r="C3456" s="6" t="s">
        <v>5670</v>
      </c>
      <c r="D3456" s="4">
        <v>179595</v>
      </c>
      <c r="E3456" s="4">
        <v>180526</v>
      </c>
      <c r="F3456" s="5" t="s">
        <v>4295</v>
      </c>
      <c r="G3456" s="2">
        <v>5</v>
      </c>
      <c r="H3456" s="4">
        <v>180531</v>
      </c>
      <c r="I3456" s="5" t="s">
        <v>4298</v>
      </c>
      <c r="J3456" s="15">
        <v>45355</v>
      </c>
      <c r="K3456" s="24">
        <v>1353600568</v>
      </c>
      <c r="L3456" s="15">
        <v>45364</v>
      </c>
      <c r="M3456" s="15">
        <v>45382</v>
      </c>
      <c r="N3456" s="26">
        <v>1</v>
      </c>
      <c r="O3456" s="26" t="e">
        <f>VLOOKUP(D3456,quash!A$2:$I$7791,9,FALSE)</f>
        <v>#N/A</v>
      </c>
      <c r="P3456" s="7">
        <v>7000</v>
      </c>
      <c r="Q3456" s="26">
        <v>111</v>
      </c>
      <c r="R3456" s="19">
        <v>3.3220596517330447E-2</v>
      </c>
      <c r="S3456" s="26">
        <v>16</v>
      </c>
      <c r="T3456" s="8">
        <v>7000</v>
      </c>
      <c r="U3456" s="4">
        <v>147</v>
      </c>
      <c r="V3456" s="10">
        <v>1827.61</v>
      </c>
      <c r="W3456" s="14" t="s">
        <v>5282</v>
      </c>
      <c r="X3456" s="18"/>
      <c r="Y3456" s="9"/>
      <c r="Z3456" s="19"/>
      <c r="AA3456" s="19"/>
      <c r="AB3456" s="30">
        <f t="shared" si="879"/>
        <v>1498000</v>
      </c>
      <c r="AC3456" s="30">
        <f t="shared" si="889"/>
        <v>4.6728971962616819E-3</v>
      </c>
      <c r="AD3456" s="31">
        <f t="shared" si="890"/>
        <v>0.51869158878504673</v>
      </c>
      <c r="AE3456" s="31">
        <f t="shared" si="891"/>
        <v>0.6869158878504672</v>
      </c>
      <c r="AG3456" s="30">
        <f t="shared" si="880"/>
        <v>6126000</v>
      </c>
      <c r="AH3456" s="30">
        <f t="shared" si="886"/>
        <v>1.1426705843943846E-3</v>
      </c>
      <c r="AI3456" s="31">
        <f t="shared" si="887"/>
        <v>0.12683643486777668</v>
      </c>
      <c r="AJ3456" s="31">
        <f t="shared" si="888"/>
        <v>0.16797257590597453</v>
      </c>
      <c r="AK3456" s="30" t="str">
        <f>IF(W3456="si",($S3456*'COSTOS DE CREDITOS'!$C$27)/DATA!$G3456,"")</f>
        <v/>
      </c>
      <c r="AL3456" s="90" t="str">
        <f>IF(W3456="si",'COSTOS DE CREDITOS'!$C$35,"")</f>
        <v/>
      </c>
      <c r="AM3456" s="30" t="str">
        <f t="shared" si="881"/>
        <v/>
      </c>
      <c r="AN3456" s="30" t="str">
        <f t="shared" si="882"/>
        <v/>
      </c>
      <c r="AO3456" s="30">
        <f t="shared" si="883"/>
        <v>0</v>
      </c>
      <c r="AP3456" s="30">
        <f t="shared" si="884"/>
        <v>0</v>
      </c>
      <c r="AQ3456" s="19" t="str">
        <f t="shared" si="885"/>
        <v/>
      </c>
    </row>
    <row r="3457" spans="1:43" x14ac:dyDescent="0.2">
      <c r="A3457" s="23" t="s">
        <v>5665</v>
      </c>
      <c r="B3457" s="6" t="s">
        <v>5676</v>
      </c>
      <c r="C3457" s="6" t="s">
        <v>5670</v>
      </c>
      <c r="D3457" s="4">
        <v>179593</v>
      </c>
      <c r="E3457" s="4">
        <v>180526</v>
      </c>
      <c r="F3457" s="5" t="s">
        <v>4295</v>
      </c>
      <c r="G3457" s="2">
        <v>5</v>
      </c>
      <c r="H3457" s="4">
        <v>180532</v>
      </c>
      <c r="I3457" s="5" t="s">
        <v>4299</v>
      </c>
      <c r="J3457" s="15">
        <v>45355</v>
      </c>
      <c r="K3457" s="24">
        <v>1353600175</v>
      </c>
      <c r="L3457" s="15">
        <v>45364</v>
      </c>
      <c r="M3457" s="15">
        <v>45382</v>
      </c>
      <c r="N3457" s="26">
        <v>1</v>
      </c>
      <c r="O3457" s="26">
        <f>VLOOKUP(D3457,quash!A$2:$I$7791,9,FALSE)</f>
        <v>1</v>
      </c>
      <c r="P3457" s="7">
        <v>5000</v>
      </c>
      <c r="Q3457" s="26">
        <v>147</v>
      </c>
      <c r="R3457" s="19">
        <v>0.11226939921536</v>
      </c>
      <c r="S3457" s="26">
        <v>16</v>
      </c>
      <c r="T3457" s="8">
        <v>7000</v>
      </c>
      <c r="U3457" s="4">
        <v>147</v>
      </c>
      <c r="V3457" s="10">
        <v>1827.61</v>
      </c>
      <c r="W3457" s="14" t="s">
        <v>5282</v>
      </c>
      <c r="X3457" s="18"/>
      <c r="Y3457" s="9"/>
      <c r="Z3457" s="19"/>
      <c r="AA3457" s="19"/>
      <c r="AB3457" s="30">
        <f t="shared" si="879"/>
        <v>797000</v>
      </c>
      <c r="AC3457" s="30">
        <f t="shared" si="889"/>
        <v>8.7829360100376407E-3</v>
      </c>
      <c r="AD3457" s="31">
        <f t="shared" si="890"/>
        <v>1.2910915934755332</v>
      </c>
      <c r="AE3457" s="31">
        <f t="shared" si="891"/>
        <v>1.2910915934755332</v>
      </c>
      <c r="AG3457" s="30">
        <f t="shared" si="880"/>
        <v>2427000</v>
      </c>
      <c r="AH3457" s="30">
        <f t="shared" si="886"/>
        <v>2.88421920065925E-3</v>
      </c>
      <c r="AI3457" s="31">
        <f t="shared" si="887"/>
        <v>0.42398022249690975</v>
      </c>
      <c r="AJ3457" s="31">
        <f t="shared" si="888"/>
        <v>0.42398022249690975</v>
      </c>
      <c r="AK3457" s="30" t="str">
        <f>IF(W3457="si",($S3457*'COSTOS DE CREDITOS'!$C$27)/DATA!$G3457,"")</f>
        <v/>
      </c>
      <c r="AL3457" s="90" t="str">
        <f>IF(W3457="si",'COSTOS DE CREDITOS'!$C$35,"")</f>
        <v/>
      </c>
      <c r="AM3457" s="30" t="str">
        <f t="shared" si="881"/>
        <v/>
      </c>
      <c r="AN3457" s="30" t="str">
        <f t="shared" si="882"/>
        <v/>
      </c>
      <c r="AO3457" s="30">
        <f t="shared" si="883"/>
        <v>0</v>
      </c>
      <c r="AP3457" s="30">
        <f t="shared" si="884"/>
        <v>0</v>
      </c>
      <c r="AQ3457" s="19" t="str">
        <f t="shared" si="885"/>
        <v/>
      </c>
    </row>
    <row r="3458" spans="1:43" x14ac:dyDescent="0.2">
      <c r="A3458" s="23" t="s">
        <v>5665</v>
      </c>
      <c r="B3458" s="6" t="s">
        <v>5676</v>
      </c>
      <c r="C3458" s="6" t="s">
        <v>5670</v>
      </c>
      <c r="D3458" s="4">
        <v>179735</v>
      </c>
      <c r="E3458" s="4">
        <v>180526</v>
      </c>
      <c r="F3458" s="5" t="s">
        <v>4295</v>
      </c>
      <c r="G3458" s="2">
        <v>5</v>
      </c>
      <c r="H3458" s="4">
        <v>180533</v>
      </c>
      <c r="I3458" s="5" t="s">
        <v>4300</v>
      </c>
      <c r="J3458" s="15">
        <v>45357</v>
      </c>
      <c r="K3458" s="24">
        <v>1354787342</v>
      </c>
      <c r="L3458" s="15">
        <v>45364</v>
      </c>
      <c r="M3458" s="15">
        <v>45382</v>
      </c>
      <c r="N3458" s="26">
        <v>1</v>
      </c>
      <c r="O3458" s="26">
        <f>VLOOKUP(D3458,quash!A$2:$I$7791,9,FALSE)</f>
        <v>1</v>
      </c>
      <c r="P3458" s="7">
        <v>5000</v>
      </c>
      <c r="Q3458" s="26">
        <v>147</v>
      </c>
      <c r="R3458" s="19">
        <v>0.11226939921536</v>
      </c>
      <c r="S3458" s="26">
        <v>16</v>
      </c>
      <c r="T3458" s="8">
        <v>8000</v>
      </c>
      <c r="U3458" s="4">
        <v>147</v>
      </c>
      <c r="V3458" s="10">
        <v>2082.7199999999998</v>
      </c>
      <c r="W3458" s="14" t="s">
        <v>5282</v>
      </c>
      <c r="X3458" s="18"/>
      <c r="Y3458" s="9"/>
      <c r="Z3458" s="19"/>
      <c r="AA3458" s="19"/>
      <c r="AB3458" s="30">
        <f t="shared" ref="AB3458:AB3521" si="892">SUMIFS($T:$T,$M:$M,$M3458,$O:$O,$O3458)</f>
        <v>797000</v>
      </c>
      <c r="AC3458" s="30">
        <f t="shared" si="889"/>
        <v>1.0037641154328732E-2</v>
      </c>
      <c r="AD3458" s="31">
        <f t="shared" si="890"/>
        <v>1.4755332496863236</v>
      </c>
      <c r="AE3458" s="31">
        <f t="shared" si="891"/>
        <v>1.4755332496863236</v>
      </c>
      <c r="AG3458" s="30">
        <f t="shared" ref="AG3458:AG3521" si="893">SUMIFS($T:$T,$O:$O,$O3458,$N:$N,1)</f>
        <v>2427000</v>
      </c>
      <c r="AH3458" s="30">
        <f t="shared" si="886"/>
        <v>3.296250515039143E-3</v>
      </c>
      <c r="AI3458" s="31">
        <f t="shared" si="887"/>
        <v>0.48454882571075403</v>
      </c>
      <c r="AJ3458" s="31">
        <f t="shared" si="888"/>
        <v>0.48454882571075403</v>
      </c>
      <c r="AK3458" s="30" t="str">
        <f>IF(W3458="si",($S3458*'COSTOS DE CREDITOS'!$C$27)/DATA!$G3458,"")</f>
        <v/>
      </c>
      <c r="AL3458" s="90" t="str">
        <f>IF(W3458="si",'COSTOS DE CREDITOS'!$C$35,"")</f>
        <v/>
      </c>
      <c r="AM3458" s="30" t="str">
        <f t="shared" si="881"/>
        <v/>
      </c>
      <c r="AN3458" s="30" t="str">
        <f t="shared" si="882"/>
        <v/>
      </c>
      <c r="AO3458" s="30">
        <f t="shared" si="883"/>
        <v>0</v>
      </c>
      <c r="AP3458" s="30">
        <f t="shared" si="884"/>
        <v>0</v>
      </c>
      <c r="AQ3458" s="19" t="str">
        <f t="shared" si="885"/>
        <v/>
      </c>
    </row>
    <row r="3459" spans="1:43" x14ac:dyDescent="0.2">
      <c r="A3459" s="23" t="s">
        <v>5665</v>
      </c>
      <c r="B3459" s="6" t="s">
        <v>5678</v>
      </c>
      <c r="C3459" s="6" t="s">
        <v>5670</v>
      </c>
      <c r="D3459" s="4">
        <v>179925</v>
      </c>
      <c r="E3459" s="4">
        <v>180396</v>
      </c>
      <c r="F3459" s="5" t="s">
        <v>4301</v>
      </c>
      <c r="G3459" s="2">
        <v>5</v>
      </c>
      <c r="H3459" s="4">
        <v>180397</v>
      </c>
      <c r="I3459" s="5" t="s">
        <v>4302</v>
      </c>
      <c r="J3459" s="15">
        <v>45357</v>
      </c>
      <c r="K3459" s="24">
        <v>1354948432</v>
      </c>
      <c r="L3459" s="15">
        <v>45362</v>
      </c>
      <c r="M3459" s="15">
        <v>45382</v>
      </c>
      <c r="N3459" s="26">
        <v>1</v>
      </c>
      <c r="O3459" s="26">
        <f>VLOOKUP(D3459,quash!A$2:$I$7791,9,FALSE)</f>
        <v>1</v>
      </c>
      <c r="P3459" s="7">
        <v>10000</v>
      </c>
      <c r="Q3459" s="26">
        <v>110</v>
      </c>
      <c r="R3459" s="19">
        <v>3.11605023919212E-2</v>
      </c>
      <c r="S3459" s="26">
        <v>16</v>
      </c>
      <c r="T3459" s="8">
        <v>8000</v>
      </c>
      <c r="U3459" s="4">
        <v>147</v>
      </c>
      <c r="V3459" s="10">
        <v>2082.7199999999998</v>
      </c>
      <c r="W3459" s="14" t="s">
        <v>5282</v>
      </c>
      <c r="X3459" s="18"/>
      <c r="Y3459" s="9"/>
      <c r="Z3459" s="19"/>
      <c r="AA3459" s="19"/>
      <c r="AB3459" s="30">
        <f t="shared" si="892"/>
        <v>797000</v>
      </c>
      <c r="AC3459" s="30">
        <f t="shared" si="889"/>
        <v>1.0037641154328732E-2</v>
      </c>
      <c r="AD3459" s="31">
        <f t="shared" si="890"/>
        <v>1.1041405269761606</v>
      </c>
      <c r="AE3459" s="31">
        <f t="shared" si="891"/>
        <v>1.4755332496863236</v>
      </c>
      <c r="AG3459" s="30">
        <f t="shared" si="893"/>
        <v>2427000</v>
      </c>
      <c r="AH3459" s="30">
        <f t="shared" si="886"/>
        <v>3.296250515039143E-3</v>
      </c>
      <c r="AI3459" s="31">
        <f t="shared" si="887"/>
        <v>0.36258755665430575</v>
      </c>
      <c r="AJ3459" s="31">
        <f t="shared" si="888"/>
        <v>0.48454882571075403</v>
      </c>
      <c r="AK3459" s="30" t="str">
        <f>IF(W3459="si",($S3459*'COSTOS DE CREDITOS'!$C$27)/DATA!$G3459,"")</f>
        <v/>
      </c>
      <c r="AL3459" s="90" t="str">
        <f>IF(W3459="si",'COSTOS DE CREDITOS'!$C$35,"")</f>
        <v/>
      </c>
      <c r="AM3459" s="30" t="str">
        <f t="shared" ref="AM3459:AM3522" si="894">IF(W3459="si",(20%/52*$S3459)*$T3459,"")</f>
        <v/>
      </c>
      <c r="AN3459" s="30" t="str">
        <f t="shared" ref="AN3459:AN3522" si="895">IF(W3459="SI",T3459-Y3459,"")</f>
        <v/>
      </c>
      <c r="AO3459" s="30">
        <f t="shared" ref="AO3459:AO3522" si="896">SUM(AK3459:AN3459)</f>
        <v>0</v>
      </c>
      <c r="AP3459" s="30">
        <f t="shared" ref="AP3459:AP3522" si="897">AA3459-AO3459</f>
        <v>0</v>
      </c>
      <c r="AQ3459" s="19" t="str">
        <f t="shared" ref="AQ3459:AQ3522" si="898">IFERROR(AP3459/AA3459,"")</f>
        <v/>
      </c>
    </row>
    <row r="3460" spans="1:43" x14ac:dyDescent="0.2">
      <c r="A3460" s="23" t="s">
        <v>5665</v>
      </c>
      <c r="B3460" s="6" t="s">
        <v>5678</v>
      </c>
      <c r="C3460" s="6" t="s">
        <v>5670</v>
      </c>
      <c r="D3460" s="4">
        <v>179924</v>
      </c>
      <c r="E3460" s="4">
        <v>180396</v>
      </c>
      <c r="F3460" s="5" t="s">
        <v>4301</v>
      </c>
      <c r="G3460" s="2">
        <v>5</v>
      </c>
      <c r="H3460" s="4">
        <v>180398</v>
      </c>
      <c r="I3460" s="5" t="s">
        <v>4303</v>
      </c>
      <c r="J3460" s="15">
        <v>45360</v>
      </c>
      <c r="K3460" s="24">
        <v>1354943281</v>
      </c>
      <c r="L3460" s="15">
        <v>45362</v>
      </c>
      <c r="M3460" s="15">
        <v>45382</v>
      </c>
      <c r="N3460" s="26">
        <v>1</v>
      </c>
      <c r="O3460" s="26">
        <f>VLOOKUP(D3460,quash!A$2:$I$7791,9,FALSE)</f>
        <v>5</v>
      </c>
      <c r="P3460" s="7">
        <v>10000</v>
      </c>
      <c r="Q3460" s="26">
        <v>110</v>
      </c>
      <c r="R3460" s="19">
        <v>3.3220596517330399E-2</v>
      </c>
      <c r="S3460" s="26">
        <v>16</v>
      </c>
      <c r="T3460" s="8">
        <v>5000</v>
      </c>
      <c r="U3460" s="4">
        <v>137</v>
      </c>
      <c r="V3460" s="10">
        <v>1206.8599999999999</v>
      </c>
      <c r="W3460" s="14" t="s">
        <v>5282</v>
      </c>
      <c r="X3460" s="18"/>
      <c r="Y3460" s="9"/>
      <c r="Z3460" s="19"/>
      <c r="AA3460" s="19"/>
      <c r="AB3460" s="30">
        <f t="shared" si="892"/>
        <v>87000</v>
      </c>
      <c r="AC3460" s="30">
        <f t="shared" si="889"/>
        <v>5.7471264367816091E-2</v>
      </c>
      <c r="AD3460" s="31">
        <f t="shared" si="890"/>
        <v>6.3218390804597702</v>
      </c>
      <c r="AE3460" s="31">
        <f t="shared" si="891"/>
        <v>7.8735632183908049</v>
      </c>
      <c r="AG3460" s="30">
        <f t="shared" si="893"/>
        <v>352000</v>
      </c>
      <c r="AH3460" s="30">
        <f t="shared" si="886"/>
        <v>1.4204545454545454E-2</v>
      </c>
      <c r="AI3460" s="31">
        <f t="shared" si="887"/>
        <v>1.5625</v>
      </c>
      <c r="AJ3460" s="31">
        <f t="shared" si="888"/>
        <v>1.9460227272727273</v>
      </c>
      <c r="AK3460" s="30" t="str">
        <f>IF(W3460="si",($S3460*'COSTOS DE CREDITOS'!$C$27)/DATA!$G3460,"")</f>
        <v/>
      </c>
      <c r="AL3460" s="90" t="str">
        <f>IF(W3460="si",'COSTOS DE CREDITOS'!$C$35,"")</f>
        <v/>
      </c>
      <c r="AM3460" s="30" t="str">
        <f t="shared" si="894"/>
        <v/>
      </c>
      <c r="AN3460" s="30" t="str">
        <f t="shared" si="895"/>
        <v/>
      </c>
      <c r="AO3460" s="30">
        <f t="shared" si="896"/>
        <v>0</v>
      </c>
      <c r="AP3460" s="30">
        <f t="shared" si="897"/>
        <v>0</v>
      </c>
      <c r="AQ3460" s="19" t="str">
        <f t="shared" si="898"/>
        <v/>
      </c>
    </row>
    <row r="3461" spans="1:43" x14ac:dyDescent="0.2">
      <c r="A3461" s="23" t="s">
        <v>5665</v>
      </c>
      <c r="B3461" s="6" t="s">
        <v>5678</v>
      </c>
      <c r="C3461" s="6" t="s">
        <v>5670</v>
      </c>
      <c r="D3461" s="4">
        <v>179921</v>
      </c>
      <c r="E3461" s="4">
        <v>180396</v>
      </c>
      <c r="F3461" s="5" t="s">
        <v>4301</v>
      </c>
      <c r="G3461" s="2">
        <v>5</v>
      </c>
      <c r="H3461" s="4">
        <v>180399</v>
      </c>
      <c r="I3461" s="5" t="s">
        <v>4304</v>
      </c>
      <c r="J3461" s="15">
        <v>45357</v>
      </c>
      <c r="K3461" s="24">
        <v>1354936465</v>
      </c>
      <c r="L3461" s="15">
        <v>45362</v>
      </c>
      <c r="M3461" s="15">
        <v>45382</v>
      </c>
      <c r="N3461" s="26">
        <v>1</v>
      </c>
      <c r="O3461" s="26">
        <f>VLOOKUP(D3461,quash!A$2:$I$7791,9,FALSE)</f>
        <v>2</v>
      </c>
      <c r="P3461" s="7">
        <v>10000</v>
      </c>
      <c r="Q3461" s="26">
        <v>100</v>
      </c>
      <c r="R3461" s="19">
        <v>1.82981294070719E-2</v>
      </c>
      <c r="S3461" s="26">
        <v>16</v>
      </c>
      <c r="T3461" s="8">
        <v>8000</v>
      </c>
      <c r="U3461" s="4">
        <v>105</v>
      </c>
      <c r="V3461" s="10">
        <v>1461.94</v>
      </c>
      <c r="W3461" s="14" t="s">
        <v>5282</v>
      </c>
      <c r="X3461" s="18"/>
      <c r="Y3461" s="9"/>
      <c r="Z3461" s="19"/>
      <c r="AA3461" s="19"/>
      <c r="AB3461" s="30">
        <f t="shared" si="892"/>
        <v>521000</v>
      </c>
      <c r="AC3461" s="30">
        <f t="shared" si="889"/>
        <v>1.5355086372360844E-2</v>
      </c>
      <c r="AD3461" s="31">
        <f t="shared" si="890"/>
        <v>1.5355086372360844</v>
      </c>
      <c r="AE3461" s="31">
        <f t="shared" si="891"/>
        <v>1.6122840690978886</v>
      </c>
      <c r="AG3461" s="30">
        <f t="shared" si="893"/>
        <v>1695000</v>
      </c>
      <c r="AH3461" s="30">
        <f t="shared" ref="AH3461:AH3524" si="899">IFERROR($T3461/AG3461,"")</f>
        <v>4.71976401179941E-3</v>
      </c>
      <c r="AI3461" s="31">
        <f t="shared" ref="AI3461:AI3524" si="900">IFERROR(AH3461*$Q3461,"")</f>
        <v>0.471976401179941</v>
      </c>
      <c r="AJ3461" s="31">
        <f t="shared" ref="AJ3461:AJ3524" si="901">IFERROR(AH3461*$U3461,"")</f>
        <v>0.49557522123893805</v>
      </c>
      <c r="AK3461" s="30" t="str">
        <f>IF(W3461="si",($S3461*'COSTOS DE CREDITOS'!$C$27)/DATA!$G3461,"")</f>
        <v/>
      </c>
      <c r="AL3461" s="90" t="str">
        <f>IF(W3461="si",'COSTOS DE CREDITOS'!$C$35,"")</f>
        <v/>
      </c>
      <c r="AM3461" s="30" t="str">
        <f t="shared" si="894"/>
        <v/>
      </c>
      <c r="AN3461" s="30" t="str">
        <f t="shared" si="895"/>
        <v/>
      </c>
      <c r="AO3461" s="30">
        <f t="shared" si="896"/>
        <v>0</v>
      </c>
      <c r="AP3461" s="30">
        <f t="shared" si="897"/>
        <v>0</v>
      </c>
      <c r="AQ3461" s="19" t="str">
        <f t="shared" si="898"/>
        <v/>
      </c>
    </row>
    <row r="3462" spans="1:43" x14ac:dyDescent="0.2">
      <c r="A3462" s="23" t="s">
        <v>5665</v>
      </c>
      <c r="B3462" s="6" t="s">
        <v>5678</v>
      </c>
      <c r="C3462" s="6" t="s">
        <v>5670</v>
      </c>
      <c r="D3462" s="4">
        <v>179920</v>
      </c>
      <c r="E3462" s="4">
        <v>180396</v>
      </c>
      <c r="F3462" s="5" t="s">
        <v>4301</v>
      </c>
      <c r="G3462" s="2">
        <v>5</v>
      </c>
      <c r="H3462" s="4">
        <v>180400</v>
      </c>
      <c r="I3462" s="5" t="s">
        <v>4305</v>
      </c>
      <c r="J3462" s="15">
        <v>45357</v>
      </c>
      <c r="K3462" s="24">
        <v>1354933159</v>
      </c>
      <c r="L3462" s="15">
        <v>45362</v>
      </c>
      <c r="M3462" s="15">
        <v>45382</v>
      </c>
      <c r="N3462" s="26">
        <v>1</v>
      </c>
      <c r="O3462" s="26">
        <f>VLOOKUP(D3462,quash!A$2:$I$7791,9,FALSE)</f>
        <v>1</v>
      </c>
      <c r="P3462" s="7">
        <v>10000</v>
      </c>
      <c r="Q3462" s="26">
        <v>115</v>
      </c>
      <c r="R3462" s="19">
        <v>3.97705569269148E-2</v>
      </c>
      <c r="S3462" s="26">
        <v>16</v>
      </c>
      <c r="T3462" s="8">
        <v>9000</v>
      </c>
      <c r="U3462" s="4">
        <v>147</v>
      </c>
      <c r="V3462" s="10">
        <v>2337.86</v>
      </c>
      <c r="W3462" s="14" t="s">
        <v>5282</v>
      </c>
      <c r="X3462" s="18"/>
      <c r="Y3462" s="9"/>
      <c r="Z3462" s="19"/>
      <c r="AA3462" s="19"/>
      <c r="AB3462" s="30">
        <f t="shared" si="892"/>
        <v>797000</v>
      </c>
      <c r="AC3462" s="30">
        <f t="shared" si="889"/>
        <v>1.1292346298619825E-2</v>
      </c>
      <c r="AD3462" s="31">
        <f t="shared" si="890"/>
        <v>1.2986198243412799</v>
      </c>
      <c r="AE3462" s="31">
        <f t="shared" si="891"/>
        <v>1.6599749058971143</v>
      </c>
      <c r="AG3462" s="30">
        <f t="shared" si="893"/>
        <v>2427000</v>
      </c>
      <c r="AH3462" s="30">
        <f t="shared" si="899"/>
        <v>3.708281829419036E-3</v>
      </c>
      <c r="AI3462" s="31">
        <f t="shared" si="900"/>
        <v>0.42645241038318915</v>
      </c>
      <c r="AJ3462" s="31">
        <f t="shared" si="901"/>
        <v>0.54511742892459825</v>
      </c>
      <c r="AK3462" s="30" t="str">
        <f>IF(W3462="si",($S3462*'COSTOS DE CREDITOS'!$C$27)/DATA!$G3462,"")</f>
        <v/>
      </c>
      <c r="AL3462" s="90" t="str">
        <f>IF(W3462="si",'COSTOS DE CREDITOS'!$C$35,"")</f>
        <v/>
      </c>
      <c r="AM3462" s="30" t="str">
        <f t="shared" si="894"/>
        <v/>
      </c>
      <c r="AN3462" s="30" t="str">
        <f t="shared" si="895"/>
        <v/>
      </c>
      <c r="AO3462" s="30">
        <f t="shared" si="896"/>
        <v>0</v>
      </c>
      <c r="AP3462" s="30">
        <f t="shared" si="897"/>
        <v>0</v>
      </c>
      <c r="AQ3462" s="19" t="str">
        <f t="shared" si="898"/>
        <v/>
      </c>
    </row>
    <row r="3463" spans="1:43" x14ac:dyDescent="0.2">
      <c r="A3463" s="23" t="s">
        <v>5665</v>
      </c>
      <c r="B3463" s="6" t="s">
        <v>5678</v>
      </c>
      <c r="C3463" s="6" t="s">
        <v>5670</v>
      </c>
      <c r="D3463" s="4">
        <v>179904</v>
      </c>
      <c r="E3463" s="4">
        <v>180396</v>
      </c>
      <c r="F3463" s="5" t="s">
        <v>4301</v>
      </c>
      <c r="G3463" s="2">
        <v>5</v>
      </c>
      <c r="H3463" s="4">
        <v>180404</v>
      </c>
      <c r="I3463" s="5" t="s">
        <v>4306</v>
      </c>
      <c r="J3463" s="15" t="s">
        <v>5688</v>
      </c>
      <c r="K3463" s="24" t="s">
        <v>5688</v>
      </c>
      <c r="L3463" s="15">
        <v>45362</v>
      </c>
      <c r="M3463" s="15">
        <v>45382</v>
      </c>
      <c r="N3463" s="26">
        <v>1</v>
      </c>
      <c r="O3463" s="26">
        <f>VLOOKUP(D3463,quash!A$2:$I$7791,9,FALSE)</f>
        <v>2</v>
      </c>
      <c r="P3463" s="7">
        <v>11000</v>
      </c>
      <c r="Q3463" s="26">
        <v>113</v>
      </c>
      <c r="R3463" s="19">
        <v>3.1236919834007074E-2</v>
      </c>
      <c r="S3463" s="26">
        <v>16</v>
      </c>
      <c r="T3463" s="8">
        <v>5000</v>
      </c>
      <c r="U3463" s="4">
        <v>147</v>
      </c>
      <c r="V3463" s="10">
        <v>1303.3399999999999</v>
      </c>
      <c r="W3463" s="14" t="s">
        <v>5282</v>
      </c>
      <c r="X3463" s="18"/>
      <c r="Y3463" s="9"/>
      <c r="Z3463" s="19"/>
      <c r="AA3463" s="19"/>
      <c r="AB3463" s="30">
        <f t="shared" si="892"/>
        <v>521000</v>
      </c>
      <c r="AC3463" s="30">
        <f t="shared" si="889"/>
        <v>9.5969289827255271E-3</v>
      </c>
      <c r="AD3463" s="31">
        <f t="shared" si="890"/>
        <v>1.0844529750479845</v>
      </c>
      <c r="AE3463" s="31">
        <f t="shared" si="891"/>
        <v>1.4107485604606524</v>
      </c>
      <c r="AG3463" s="30">
        <f t="shared" si="893"/>
        <v>1695000</v>
      </c>
      <c r="AH3463" s="30">
        <f t="shared" si="899"/>
        <v>2.9498525073746312E-3</v>
      </c>
      <c r="AI3463" s="31">
        <f t="shared" si="900"/>
        <v>0.33333333333333331</v>
      </c>
      <c r="AJ3463" s="31">
        <f t="shared" si="901"/>
        <v>0.4336283185840708</v>
      </c>
      <c r="AK3463" s="30" t="str">
        <f>IF(W3463="si",($S3463*'COSTOS DE CREDITOS'!$C$27)/DATA!$G3463,"")</f>
        <v/>
      </c>
      <c r="AL3463" s="90" t="str">
        <f>IF(W3463="si",'COSTOS DE CREDITOS'!$C$35,"")</f>
        <v/>
      </c>
      <c r="AM3463" s="30" t="str">
        <f t="shared" si="894"/>
        <v/>
      </c>
      <c r="AN3463" s="30" t="str">
        <f t="shared" si="895"/>
        <v/>
      </c>
      <c r="AO3463" s="30">
        <f t="shared" si="896"/>
        <v>0</v>
      </c>
      <c r="AP3463" s="30">
        <f t="shared" si="897"/>
        <v>0</v>
      </c>
      <c r="AQ3463" s="19" t="str">
        <f t="shared" si="898"/>
        <v/>
      </c>
    </row>
    <row r="3464" spans="1:43" x14ac:dyDescent="0.2">
      <c r="A3464" s="23" t="s">
        <v>5665</v>
      </c>
      <c r="B3464" s="6" t="s">
        <v>5678</v>
      </c>
      <c r="C3464" s="6" t="s">
        <v>5670</v>
      </c>
      <c r="D3464" s="4">
        <v>180101</v>
      </c>
      <c r="E3464" s="4">
        <v>180777</v>
      </c>
      <c r="F3464" s="5" t="s">
        <v>4307</v>
      </c>
      <c r="G3464" s="2">
        <v>8</v>
      </c>
      <c r="H3464" s="4">
        <v>180785</v>
      </c>
      <c r="I3464" s="5" t="s">
        <v>4308</v>
      </c>
      <c r="J3464" s="15">
        <v>45358</v>
      </c>
      <c r="K3464" s="24">
        <v>1355762472</v>
      </c>
      <c r="L3464" s="15">
        <v>45365</v>
      </c>
      <c r="M3464" s="15">
        <v>45382</v>
      </c>
      <c r="N3464" s="26">
        <v>1</v>
      </c>
      <c r="O3464" s="26" t="e">
        <f>VLOOKUP(D3464,quash!A$2:$I$7791,9,FALSE)</f>
        <v>#N/A</v>
      </c>
      <c r="P3464" s="7">
        <v>8000</v>
      </c>
      <c r="Q3464" s="26">
        <v>108</v>
      </c>
      <c r="R3464" s="19">
        <v>1.8298129407071966E-2</v>
      </c>
      <c r="S3464" s="26">
        <v>16</v>
      </c>
      <c r="T3464" s="8">
        <v>5000</v>
      </c>
      <c r="U3464" s="4">
        <v>147</v>
      </c>
      <c r="V3464" s="10">
        <v>1303.3399999999999</v>
      </c>
      <c r="W3464" s="14" t="s">
        <v>5282</v>
      </c>
      <c r="X3464" s="18"/>
      <c r="Y3464" s="9"/>
      <c r="Z3464" s="19"/>
      <c r="AA3464" s="19"/>
      <c r="AB3464" s="30">
        <f t="shared" si="892"/>
        <v>1498000</v>
      </c>
      <c r="AC3464" s="30">
        <f t="shared" si="889"/>
        <v>3.3377837116154874E-3</v>
      </c>
      <c r="AD3464" s="31">
        <f t="shared" si="890"/>
        <v>0.36048064085447262</v>
      </c>
      <c r="AE3464" s="31">
        <f t="shared" si="891"/>
        <v>0.49065420560747663</v>
      </c>
      <c r="AG3464" s="30">
        <f t="shared" si="893"/>
        <v>6126000</v>
      </c>
      <c r="AH3464" s="30">
        <f t="shared" si="899"/>
        <v>8.1619327456741752E-4</v>
      </c>
      <c r="AI3464" s="31">
        <f t="shared" si="900"/>
        <v>8.8148873653281098E-2</v>
      </c>
      <c r="AJ3464" s="31">
        <f t="shared" si="901"/>
        <v>0.11998041136141037</v>
      </c>
      <c r="AK3464" s="30" t="str">
        <f>IF(W3464="si",($S3464*'COSTOS DE CREDITOS'!$C$27)/DATA!$G3464,"")</f>
        <v/>
      </c>
      <c r="AL3464" s="90" t="str">
        <f>IF(W3464="si",'COSTOS DE CREDITOS'!$C$35,"")</f>
        <v/>
      </c>
      <c r="AM3464" s="30" t="str">
        <f t="shared" si="894"/>
        <v/>
      </c>
      <c r="AN3464" s="30" t="str">
        <f t="shared" si="895"/>
        <v/>
      </c>
      <c r="AO3464" s="30">
        <f t="shared" si="896"/>
        <v>0</v>
      </c>
      <c r="AP3464" s="30">
        <f t="shared" si="897"/>
        <v>0</v>
      </c>
      <c r="AQ3464" s="19" t="str">
        <f t="shared" si="898"/>
        <v/>
      </c>
    </row>
    <row r="3465" spans="1:43" x14ac:dyDescent="0.2">
      <c r="A3465" s="23" t="s">
        <v>5665</v>
      </c>
      <c r="B3465" s="6" t="s">
        <v>5671</v>
      </c>
      <c r="C3465" s="6" t="s">
        <v>5670</v>
      </c>
      <c r="D3465" s="4">
        <v>180547</v>
      </c>
      <c r="E3465" s="4">
        <v>180795</v>
      </c>
      <c r="F3465" s="5" t="s">
        <v>4309</v>
      </c>
      <c r="G3465" s="2">
        <v>5</v>
      </c>
      <c r="H3465" s="4">
        <v>180796</v>
      </c>
      <c r="I3465" s="5" t="s">
        <v>4310</v>
      </c>
      <c r="J3465" s="15">
        <v>45362</v>
      </c>
      <c r="K3465" s="24">
        <v>1358326961</v>
      </c>
      <c r="L3465" s="15">
        <v>45344</v>
      </c>
      <c r="M3465" s="15">
        <v>45382</v>
      </c>
      <c r="N3465" s="26">
        <v>1</v>
      </c>
      <c r="O3465" s="26">
        <f>VLOOKUP(D3465,quash!A$2:$I$7791,9,FALSE)</f>
        <v>1</v>
      </c>
      <c r="P3465" s="7">
        <v>10000</v>
      </c>
      <c r="Q3465" s="26">
        <v>132</v>
      </c>
      <c r="R3465" s="19">
        <v>5.8283715876113903E-2</v>
      </c>
      <c r="S3465" s="26">
        <v>16</v>
      </c>
      <c r="T3465" s="8">
        <v>9000</v>
      </c>
      <c r="U3465" s="4">
        <v>142</v>
      </c>
      <c r="V3465" s="10">
        <v>2255.2800000000002</v>
      </c>
      <c r="W3465" s="14" t="s">
        <v>5282</v>
      </c>
      <c r="X3465" s="18"/>
      <c r="Y3465" s="9"/>
      <c r="Z3465" s="19"/>
      <c r="AA3465" s="19"/>
      <c r="AB3465" s="30">
        <f t="shared" si="892"/>
        <v>797000</v>
      </c>
      <c r="AC3465" s="30">
        <f t="shared" si="889"/>
        <v>1.1292346298619825E-2</v>
      </c>
      <c r="AD3465" s="31">
        <f t="shared" si="890"/>
        <v>1.4905897114178168</v>
      </c>
      <c r="AE3465" s="31">
        <f t="shared" si="891"/>
        <v>1.6035131744040152</v>
      </c>
      <c r="AG3465" s="30">
        <f t="shared" si="893"/>
        <v>2427000</v>
      </c>
      <c r="AH3465" s="30">
        <f t="shared" si="899"/>
        <v>3.708281829419036E-3</v>
      </c>
      <c r="AI3465" s="31">
        <f t="shared" si="900"/>
        <v>0.48949320148331277</v>
      </c>
      <c r="AJ3465" s="31">
        <f t="shared" si="901"/>
        <v>0.52657601977750312</v>
      </c>
      <c r="AK3465" s="30" t="str">
        <f>IF(W3465="si",($S3465*'COSTOS DE CREDITOS'!$C$27)/DATA!$G3465,"")</f>
        <v/>
      </c>
      <c r="AL3465" s="90" t="str">
        <f>IF(W3465="si",'COSTOS DE CREDITOS'!$C$35,"")</f>
        <v/>
      </c>
      <c r="AM3465" s="30" t="str">
        <f t="shared" si="894"/>
        <v/>
      </c>
      <c r="AN3465" s="30" t="str">
        <f t="shared" si="895"/>
        <v/>
      </c>
      <c r="AO3465" s="30">
        <f t="shared" si="896"/>
        <v>0</v>
      </c>
      <c r="AP3465" s="30">
        <f t="shared" si="897"/>
        <v>0</v>
      </c>
      <c r="AQ3465" s="19" t="str">
        <f t="shared" si="898"/>
        <v/>
      </c>
    </row>
    <row r="3466" spans="1:43" x14ac:dyDescent="0.2">
      <c r="A3466" s="23" t="s">
        <v>5665</v>
      </c>
      <c r="B3466" s="6" t="s">
        <v>5671</v>
      </c>
      <c r="C3466" s="6" t="s">
        <v>5670</v>
      </c>
      <c r="D3466" s="4">
        <v>180552</v>
      </c>
      <c r="E3466" s="4">
        <v>180795</v>
      </c>
      <c r="F3466" s="5" t="s">
        <v>4309</v>
      </c>
      <c r="G3466" s="2">
        <v>5</v>
      </c>
      <c r="H3466" s="4">
        <v>180797</v>
      </c>
      <c r="I3466" s="5" t="s">
        <v>4311</v>
      </c>
      <c r="J3466" s="15">
        <v>45363</v>
      </c>
      <c r="K3466" s="24">
        <v>1358333733</v>
      </c>
      <c r="L3466" s="15">
        <v>45344</v>
      </c>
      <c r="M3466" s="15">
        <v>45382</v>
      </c>
      <c r="N3466" s="26">
        <v>1</v>
      </c>
      <c r="O3466" s="26">
        <f>VLOOKUP(D3466,quash!A$2:$I$7791,9,FALSE)</f>
        <v>2</v>
      </c>
      <c r="P3466" s="7">
        <v>5000</v>
      </c>
      <c r="Q3466" s="26">
        <v>147</v>
      </c>
      <c r="R3466" s="19">
        <v>0.11226939921536</v>
      </c>
      <c r="S3466" s="26">
        <v>16</v>
      </c>
      <c r="T3466" s="8">
        <v>9000</v>
      </c>
      <c r="U3466" s="4">
        <v>142</v>
      </c>
      <c r="V3466" s="10">
        <v>2255.2800000000002</v>
      </c>
      <c r="W3466" s="14" t="s">
        <v>5282</v>
      </c>
      <c r="X3466" s="18"/>
      <c r="Y3466" s="9"/>
      <c r="Z3466" s="19"/>
      <c r="AA3466" s="19"/>
      <c r="AB3466" s="30">
        <f t="shared" si="892"/>
        <v>521000</v>
      </c>
      <c r="AC3466" s="30">
        <f t="shared" si="889"/>
        <v>1.7274472168905951E-2</v>
      </c>
      <c r="AD3466" s="31">
        <f t="shared" si="890"/>
        <v>2.5393474088291748</v>
      </c>
      <c r="AE3466" s="31">
        <f t="shared" si="891"/>
        <v>2.4529750479846451</v>
      </c>
      <c r="AG3466" s="30">
        <f t="shared" si="893"/>
        <v>1695000</v>
      </c>
      <c r="AH3466" s="30">
        <f t="shared" si="899"/>
        <v>5.3097345132743362E-3</v>
      </c>
      <c r="AI3466" s="31">
        <f t="shared" si="900"/>
        <v>0.78053097345132738</v>
      </c>
      <c r="AJ3466" s="31">
        <f t="shared" si="901"/>
        <v>0.75398230088495577</v>
      </c>
      <c r="AK3466" s="30" t="str">
        <f>IF(W3466="si",($S3466*'COSTOS DE CREDITOS'!$C$27)/DATA!$G3466,"")</f>
        <v/>
      </c>
      <c r="AL3466" s="90" t="str">
        <f>IF(W3466="si",'COSTOS DE CREDITOS'!$C$35,"")</f>
        <v/>
      </c>
      <c r="AM3466" s="30" t="str">
        <f t="shared" si="894"/>
        <v/>
      </c>
      <c r="AN3466" s="30" t="str">
        <f t="shared" si="895"/>
        <v/>
      </c>
      <c r="AO3466" s="30">
        <f t="shared" si="896"/>
        <v>0</v>
      </c>
      <c r="AP3466" s="30">
        <f t="shared" si="897"/>
        <v>0</v>
      </c>
      <c r="AQ3466" s="19" t="str">
        <f t="shared" si="898"/>
        <v/>
      </c>
    </row>
    <row r="3467" spans="1:43" x14ac:dyDescent="0.2">
      <c r="A3467" s="23" t="s">
        <v>5665</v>
      </c>
      <c r="B3467" s="6" t="s">
        <v>5671</v>
      </c>
      <c r="C3467" s="6" t="s">
        <v>5670</v>
      </c>
      <c r="D3467" s="4">
        <v>180613</v>
      </c>
      <c r="E3467" s="4">
        <v>180795</v>
      </c>
      <c r="F3467" s="5" t="s">
        <v>4309</v>
      </c>
      <c r="G3467" s="2">
        <v>5</v>
      </c>
      <c r="H3467" s="4">
        <v>180798</v>
      </c>
      <c r="I3467" s="5" t="s">
        <v>4312</v>
      </c>
      <c r="J3467" s="15">
        <v>45363</v>
      </c>
      <c r="K3467" s="24">
        <v>1358656622</v>
      </c>
      <c r="L3467" s="15">
        <v>45344</v>
      </c>
      <c r="M3467" s="15">
        <v>45382</v>
      </c>
      <c r="N3467" s="26">
        <v>1</v>
      </c>
      <c r="O3467" s="26">
        <f>VLOOKUP(D3467,quash!A$2:$I$7791,9,FALSE)</f>
        <v>4</v>
      </c>
      <c r="P3467" s="7">
        <v>10000</v>
      </c>
      <c r="Q3467" s="26">
        <v>147</v>
      </c>
      <c r="R3467" s="19">
        <v>7.9000519063170294E-2</v>
      </c>
      <c r="S3467" s="26">
        <v>16</v>
      </c>
      <c r="T3467" s="8">
        <v>9000</v>
      </c>
      <c r="U3467" s="4">
        <v>142</v>
      </c>
      <c r="V3467" s="10">
        <v>2255.2800000000002</v>
      </c>
      <c r="W3467" s="14" t="s">
        <v>5282</v>
      </c>
      <c r="X3467" s="18"/>
      <c r="Y3467" s="9"/>
      <c r="Z3467" s="19"/>
      <c r="AA3467" s="19"/>
      <c r="AB3467" s="30">
        <f t="shared" si="892"/>
        <v>252000</v>
      </c>
      <c r="AC3467" s="30">
        <f t="shared" si="889"/>
        <v>3.5714285714285712E-2</v>
      </c>
      <c r="AD3467" s="31">
        <f t="shared" si="890"/>
        <v>5.25</v>
      </c>
      <c r="AE3467" s="31">
        <f t="shared" si="891"/>
        <v>5.0714285714285712</v>
      </c>
      <c r="AG3467" s="30">
        <f t="shared" si="893"/>
        <v>927000</v>
      </c>
      <c r="AH3467" s="30">
        <f t="shared" si="899"/>
        <v>9.7087378640776691E-3</v>
      </c>
      <c r="AI3467" s="31">
        <f t="shared" si="900"/>
        <v>1.4271844660194173</v>
      </c>
      <c r="AJ3467" s="31">
        <f t="shared" si="901"/>
        <v>1.378640776699029</v>
      </c>
      <c r="AK3467" s="30" t="str">
        <f>IF(W3467="si",($S3467*'COSTOS DE CREDITOS'!$C$27)/DATA!$G3467,"")</f>
        <v/>
      </c>
      <c r="AL3467" s="90" t="str">
        <f>IF(W3467="si",'COSTOS DE CREDITOS'!$C$35,"")</f>
        <v/>
      </c>
      <c r="AM3467" s="30" t="str">
        <f t="shared" si="894"/>
        <v/>
      </c>
      <c r="AN3467" s="30" t="str">
        <f t="shared" si="895"/>
        <v/>
      </c>
      <c r="AO3467" s="30">
        <f t="shared" si="896"/>
        <v>0</v>
      </c>
      <c r="AP3467" s="30">
        <f t="shared" si="897"/>
        <v>0</v>
      </c>
      <c r="AQ3467" s="19" t="str">
        <f t="shared" si="898"/>
        <v/>
      </c>
    </row>
    <row r="3468" spans="1:43" x14ac:dyDescent="0.2">
      <c r="A3468" s="23" t="s">
        <v>5665</v>
      </c>
      <c r="B3468" s="6" t="s">
        <v>5671</v>
      </c>
      <c r="C3468" s="6" t="s">
        <v>5670</v>
      </c>
      <c r="D3468" s="4">
        <v>180548</v>
      </c>
      <c r="E3468" s="4">
        <v>180795</v>
      </c>
      <c r="F3468" s="5" t="s">
        <v>4309</v>
      </c>
      <c r="G3468" s="2">
        <v>5</v>
      </c>
      <c r="H3468" s="4">
        <v>180799</v>
      </c>
      <c r="I3468" s="5" t="s">
        <v>4313</v>
      </c>
      <c r="J3468" s="15">
        <v>45362</v>
      </c>
      <c r="K3468" s="24">
        <v>1358324544</v>
      </c>
      <c r="L3468" s="15">
        <v>45344</v>
      </c>
      <c r="M3468" s="15">
        <v>45382</v>
      </c>
      <c r="N3468" s="26">
        <v>1</v>
      </c>
      <c r="O3468" s="26">
        <f>VLOOKUP(D3468,quash!A$2:$I$7791,9,FALSE)</f>
        <v>1</v>
      </c>
      <c r="P3468" s="7">
        <v>5000</v>
      </c>
      <c r="Q3468" s="26">
        <v>147</v>
      </c>
      <c r="R3468" s="19">
        <v>5.8283715876113994E-2</v>
      </c>
      <c r="S3468" s="26">
        <v>16</v>
      </c>
      <c r="T3468" s="8">
        <v>6000</v>
      </c>
      <c r="U3468" s="4">
        <v>142</v>
      </c>
      <c r="V3468" s="10">
        <v>1503.37</v>
      </c>
      <c r="W3468" s="14" t="s">
        <v>5282</v>
      </c>
      <c r="X3468" s="18"/>
      <c r="Y3468" s="9"/>
      <c r="Z3468" s="19"/>
      <c r="AA3468" s="19"/>
      <c r="AB3468" s="30">
        <f t="shared" si="892"/>
        <v>797000</v>
      </c>
      <c r="AC3468" s="30">
        <f t="shared" si="889"/>
        <v>7.5282308657465494E-3</v>
      </c>
      <c r="AD3468" s="31">
        <f t="shared" si="890"/>
        <v>1.1066499372647427</v>
      </c>
      <c r="AE3468" s="31">
        <f t="shared" si="891"/>
        <v>1.06900878293601</v>
      </c>
      <c r="AG3468" s="30">
        <f t="shared" si="893"/>
        <v>2427000</v>
      </c>
      <c r="AH3468" s="30">
        <f t="shared" si="899"/>
        <v>2.472187886279357E-3</v>
      </c>
      <c r="AI3468" s="31">
        <f t="shared" si="900"/>
        <v>0.36341161928306548</v>
      </c>
      <c r="AJ3468" s="31">
        <f t="shared" si="901"/>
        <v>0.35105067985166871</v>
      </c>
      <c r="AK3468" s="30" t="str">
        <f>IF(W3468="si",($S3468*'COSTOS DE CREDITOS'!$C$27)/DATA!$G3468,"")</f>
        <v/>
      </c>
      <c r="AL3468" s="90" t="str">
        <f>IF(W3468="si",'COSTOS DE CREDITOS'!$C$35,"")</f>
        <v/>
      </c>
      <c r="AM3468" s="30" t="str">
        <f t="shared" si="894"/>
        <v/>
      </c>
      <c r="AN3468" s="30" t="str">
        <f t="shared" si="895"/>
        <v/>
      </c>
      <c r="AO3468" s="30">
        <f t="shared" si="896"/>
        <v>0</v>
      </c>
      <c r="AP3468" s="30">
        <f t="shared" si="897"/>
        <v>0</v>
      </c>
      <c r="AQ3468" s="19" t="str">
        <f t="shared" si="898"/>
        <v/>
      </c>
    </row>
    <row r="3469" spans="1:43" x14ac:dyDescent="0.2">
      <c r="A3469" s="23" t="s">
        <v>5665</v>
      </c>
      <c r="B3469" s="6" t="s">
        <v>5671</v>
      </c>
      <c r="C3469" s="6" t="s">
        <v>5670</v>
      </c>
      <c r="D3469" s="4">
        <v>180549</v>
      </c>
      <c r="E3469" s="4">
        <v>180795</v>
      </c>
      <c r="F3469" s="5" t="s">
        <v>4309</v>
      </c>
      <c r="G3469" s="2">
        <v>5</v>
      </c>
      <c r="H3469" s="4">
        <v>180800</v>
      </c>
      <c r="I3469" s="5" t="s">
        <v>4314</v>
      </c>
      <c r="J3469" s="15">
        <v>45362</v>
      </c>
      <c r="K3469" s="24">
        <v>1358325318</v>
      </c>
      <c r="L3469" s="15">
        <v>45344</v>
      </c>
      <c r="M3469" s="15">
        <v>45382</v>
      </c>
      <c r="N3469" s="26">
        <v>1</v>
      </c>
      <c r="O3469" s="26">
        <f>VLOOKUP(D3469,quash!A$2:$I$7791,9,FALSE)</f>
        <v>2</v>
      </c>
      <c r="P3469" s="7">
        <v>10000</v>
      </c>
      <c r="Q3469" s="26">
        <v>127</v>
      </c>
      <c r="R3469" s="19">
        <v>5.24391097594855E-2</v>
      </c>
      <c r="S3469" s="26">
        <v>16</v>
      </c>
      <c r="T3469" s="8">
        <v>9000</v>
      </c>
      <c r="U3469" s="4">
        <v>142</v>
      </c>
      <c r="V3469" s="10">
        <v>2255.2800000000002</v>
      </c>
      <c r="W3469" s="14" t="s">
        <v>5282</v>
      </c>
      <c r="X3469" s="18"/>
      <c r="Y3469" s="9"/>
      <c r="Z3469" s="19"/>
      <c r="AA3469" s="19"/>
      <c r="AB3469" s="30">
        <f t="shared" si="892"/>
        <v>521000</v>
      </c>
      <c r="AC3469" s="30">
        <f t="shared" si="889"/>
        <v>1.7274472168905951E-2</v>
      </c>
      <c r="AD3469" s="31">
        <f t="shared" si="890"/>
        <v>2.1938579654510559</v>
      </c>
      <c r="AE3469" s="31">
        <f t="shared" si="891"/>
        <v>2.4529750479846451</v>
      </c>
      <c r="AG3469" s="30">
        <f t="shared" si="893"/>
        <v>1695000</v>
      </c>
      <c r="AH3469" s="30">
        <f t="shared" si="899"/>
        <v>5.3097345132743362E-3</v>
      </c>
      <c r="AI3469" s="31">
        <f t="shared" si="900"/>
        <v>0.67433628318584071</v>
      </c>
      <c r="AJ3469" s="31">
        <f t="shared" si="901"/>
        <v>0.75398230088495577</v>
      </c>
      <c r="AK3469" s="30" t="str">
        <f>IF(W3469="si",($S3469*'COSTOS DE CREDITOS'!$C$27)/DATA!$G3469,"")</f>
        <v/>
      </c>
      <c r="AL3469" s="90" t="str">
        <f>IF(W3469="si",'COSTOS DE CREDITOS'!$C$35,"")</f>
        <v/>
      </c>
      <c r="AM3469" s="30" t="str">
        <f t="shared" si="894"/>
        <v/>
      </c>
      <c r="AN3469" s="30" t="str">
        <f t="shared" si="895"/>
        <v/>
      </c>
      <c r="AO3469" s="30">
        <f t="shared" si="896"/>
        <v>0</v>
      </c>
      <c r="AP3469" s="30">
        <f t="shared" si="897"/>
        <v>0</v>
      </c>
      <c r="AQ3469" s="19" t="str">
        <f t="shared" si="898"/>
        <v/>
      </c>
    </row>
    <row r="3470" spans="1:43" x14ac:dyDescent="0.2">
      <c r="A3470" s="23" t="s">
        <v>5665</v>
      </c>
      <c r="B3470" s="6" t="s">
        <v>5684</v>
      </c>
      <c r="C3470" s="6" t="s">
        <v>5667</v>
      </c>
      <c r="D3470" s="4">
        <v>180715</v>
      </c>
      <c r="E3470" s="4">
        <v>180719</v>
      </c>
      <c r="F3470" s="5" t="s">
        <v>3443</v>
      </c>
      <c r="G3470" s="2">
        <v>5</v>
      </c>
      <c r="H3470" s="4">
        <v>180794</v>
      </c>
      <c r="I3470" s="5" t="s">
        <v>4315</v>
      </c>
      <c r="J3470" s="15">
        <v>45363</v>
      </c>
      <c r="K3470" s="24">
        <v>1358925902</v>
      </c>
      <c r="L3470" s="15">
        <v>45344</v>
      </c>
      <c r="M3470" s="15">
        <v>45382</v>
      </c>
      <c r="N3470" s="26">
        <v>1</v>
      </c>
      <c r="O3470" s="26">
        <f>VLOOKUP(D3470,quash!A$2:$I$7791,9,FALSE)</f>
        <v>1</v>
      </c>
      <c r="P3470" s="7">
        <v>10000</v>
      </c>
      <c r="Q3470" s="26">
        <v>147</v>
      </c>
      <c r="R3470" s="19">
        <v>7.9000519063170294E-2</v>
      </c>
      <c r="S3470" s="26">
        <v>16</v>
      </c>
      <c r="T3470" s="8">
        <v>6000</v>
      </c>
      <c r="U3470" s="4">
        <v>142</v>
      </c>
      <c r="V3470" s="10">
        <v>1503.37</v>
      </c>
      <c r="W3470" s="14" t="s">
        <v>5282</v>
      </c>
      <c r="X3470" s="18"/>
      <c r="Y3470" s="9"/>
      <c r="Z3470" s="19"/>
      <c r="AA3470" s="19"/>
      <c r="AB3470" s="30">
        <f t="shared" si="892"/>
        <v>797000</v>
      </c>
      <c r="AC3470" s="30">
        <f t="shared" si="889"/>
        <v>7.5282308657465494E-3</v>
      </c>
      <c r="AD3470" s="31">
        <f t="shared" si="890"/>
        <v>1.1066499372647427</v>
      </c>
      <c r="AE3470" s="31">
        <f t="shared" si="891"/>
        <v>1.06900878293601</v>
      </c>
      <c r="AG3470" s="30">
        <f t="shared" si="893"/>
        <v>2427000</v>
      </c>
      <c r="AH3470" s="30">
        <f t="shared" si="899"/>
        <v>2.472187886279357E-3</v>
      </c>
      <c r="AI3470" s="31">
        <f t="shared" si="900"/>
        <v>0.36341161928306548</v>
      </c>
      <c r="AJ3470" s="31">
        <f t="shared" si="901"/>
        <v>0.35105067985166871</v>
      </c>
      <c r="AK3470" s="30" t="str">
        <f>IF(W3470="si",($S3470*'COSTOS DE CREDITOS'!$C$27)/DATA!$G3470,"")</f>
        <v/>
      </c>
      <c r="AL3470" s="90" t="str">
        <f>IF(W3470="si",'COSTOS DE CREDITOS'!$C$35,"")</f>
        <v/>
      </c>
      <c r="AM3470" s="30" t="str">
        <f t="shared" si="894"/>
        <v/>
      </c>
      <c r="AN3470" s="30" t="str">
        <f t="shared" si="895"/>
        <v/>
      </c>
      <c r="AO3470" s="30">
        <f t="shared" si="896"/>
        <v>0</v>
      </c>
      <c r="AP3470" s="30">
        <f t="shared" si="897"/>
        <v>0</v>
      </c>
      <c r="AQ3470" s="19" t="str">
        <f t="shared" si="898"/>
        <v/>
      </c>
    </row>
    <row r="3471" spans="1:43" x14ac:dyDescent="0.2">
      <c r="A3471" s="23" t="s">
        <v>5665</v>
      </c>
      <c r="B3471" s="6" t="s">
        <v>5681</v>
      </c>
      <c r="C3471" s="6" t="s">
        <v>5667</v>
      </c>
      <c r="D3471" s="4">
        <v>179782</v>
      </c>
      <c r="E3471" s="4">
        <v>180496</v>
      </c>
      <c r="F3471" s="5" t="s">
        <v>4316</v>
      </c>
      <c r="G3471" s="2">
        <v>5</v>
      </c>
      <c r="H3471" s="4">
        <v>180497</v>
      </c>
      <c r="I3471" s="5" t="s">
        <v>4317</v>
      </c>
      <c r="J3471" s="15">
        <v>45358</v>
      </c>
      <c r="K3471" s="24">
        <v>1354765647</v>
      </c>
      <c r="L3471" s="15">
        <v>45364</v>
      </c>
      <c r="M3471" s="15">
        <v>45382</v>
      </c>
      <c r="N3471" s="26">
        <v>1</v>
      </c>
      <c r="O3471" s="26">
        <f>VLOOKUP(D3471,quash!A$2:$I$7791,9,FALSE)</f>
        <v>2</v>
      </c>
      <c r="P3471" s="7">
        <v>5000</v>
      </c>
      <c r="Q3471" s="26">
        <v>147</v>
      </c>
      <c r="R3471" s="19">
        <v>0.11226939921536</v>
      </c>
      <c r="S3471" s="26">
        <v>16</v>
      </c>
      <c r="T3471" s="8">
        <v>10000</v>
      </c>
      <c r="U3471" s="4">
        <v>147</v>
      </c>
      <c r="V3471" s="10">
        <v>2606.85</v>
      </c>
      <c r="W3471" s="14" t="s">
        <v>5282</v>
      </c>
      <c r="X3471" s="18"/>
      <c r="Y3471" s="9"/>
      <c r="Z3471" s="19"/>
      <c r="AA3471" s="19"/>
      <c r="AB3471" s="30">
        <f t="shared" si="892"/>
        <v>521000</v>
      </c>
      <c r="AC3471" s="30">
        <f t="shared" si="889"/>
        <v>1.9193857965451054E-2</v>
      </c>
      <c r="AD3471" s="31">
        <f t="shared" si="890"/>
        <v>2.8214971209213049</v>
      </c>
      <c r="AE3471" s="31">
        <f t="shared" si="891"/>
        <v>2.8214971209213049</v>
      </c>
      <c r="AG3471" s="30">
        <f t="shared" si="893"/>
        <v>1695000</v>
      </c>
      <c r="AH3471" s="30">
        <f t="shared" si="899"/>
        <v>5.8997050147492625E-3</v>
      </c>
      <c r="AI3471" s="31">
        <f t="shared" si="900"/>
        <v>0.86725663716814161</v>
      </c>
      <c r="AJ3471" s="31">
        <f t="shared" si="901"/>
        <v>0.86725663716814161</v>
      </c>
      <c r="AK3471" s="30" t="str">
        <f>IF(W3471="si",($S3471*'COSTOS DE CREDITOS'!$C$27)/DATA!$G3471,"")</f>
        <v/>
      </c>
      <c r="AL3471" s="90" t="str">
        <f>IF(W3471="si",'COSTOS DE CREDITOS'!$C$35,"")</f>
        <v/>
      </c>
      <c r="AM3471" s="30" t="str">
        <f t="shared" si="894"/>
        <v/>
      </c>
      <c r="AN3471" s="30" t="str">
        <f t="shared" si="895"/>
        <v/>
      </c>
      <c r="AO3471" s="30">
        <f t="shared" si="896"/>
        <v>0</v>
      </c>
      <c r="AP3471" s="30">
        <f t="shared" si="897"/>
        <v>0</v>
      </c>
      <c r="AQ3471" s="19" t="str">
        <f t="shared" si="898"/>
        <v/>
      </c>
    </row>
    <row r="3472" spans="1:43" x14ac:dyDescent="0.2">
      <c r="A3472" s="23" t="s">
        <v>5665</v>
      </c>
      <c r="B3472" s="6" t="s">
        <v>5681</v>
      </c>
      <c r="C3472" s="6" t="s">
        <v>5667</v>
      </c>
      <c r="D3472" s="4">
        <v>179770</v>
      </c>
      <c r="E3472" s="4">
        <v>180496</v>
      </c>
      <c r="F3472" s="5" t="s">
        <v>4316</v>
      </c>
      <c r="G3472" s="2">
        <v>5</v>
      </c>
      <c r="H3472" s="4">
        <v>180503</v>
      </c>
      <c r="I3472" s="5" t="s">
        <v>4318</v>
      </c>
      <c r="J3472" s="15">
        <v>45358</v>
      </c>
      <c r="K3472" s="24">
        <v>1354827607</v>
      </c>
      <c r="L3472" s="15">
        <v>45364</v>
      </c>
      <c r="M3472" s="15">
        <v>45382</v>
      </c>
      <c r="N3472" s="26">
        <v>1</v>
      </c>
      <c r="O3472" s="26">
        <f>VLOOKUP(D3472,quash!A$2:$I$7791,9,FALSE)</f>
        <v>4</v>
      </c>
      <c r="P3472" s="7">
        <v>10000</v>
      </c>
      <c r="Q3472" s="26">
        <v>147</v>
      </c>
      <c r="R3472" s="19">
        <v>7.9000519063170294E-2</v>
      </c>
      <c r="S3472" s="26">
        <v>16</v>
      </c>
      <c r="T3472" s="8">
        <v>10000</v>
      </c>
      <c r="U3472" s="4">
        <v>147</v>
      </c>
      <c r="V3472" s="10">
        <v>2606.85</v>
      </c>
      <c r="W3472" s="14" t="s">
        <v>5282</v>
      </c>
      <c r="X3472" s="18"/>
      <c r="Y3472" s="9"/>
      <c r="Z3472" s="19"/>
      <c r="AA3472" s="19"/>
      <c r="AB3472" s="30">
        <f t="shared" si="892"/>
        <v>252000</v>
      </c>
      <c r="AC3472" s="30">
        <f t="shared" ref="AC3472:AC3531" si="902">$T3472/AB3472</f>
        <v>3.968253968253968E-2</v>
      </c>
      <c r="AD3472" s="31">
        <f t="shared" ref="AD3472:AD3531" si="903">AC3472*$Q3472</f>
        <v>5.833333333333333</v>
      </c>
      <c r="AE3472" s="31">
        <f t="shared" si="891"/>
        <v>5.833333333333333</v>
      </c>
      <c r="AG3472" s="30">
        <f t="shared" si="893"/>
        <v>927000</v>
      </c>
      <c r="AH3472" s="30">
        <f t="shared" si="899"/>
        <v>1.0787486515641856E-2</v>
      </c>
      <c r="AI3472" s="31">
        <f t="shared" si="900"/>
        <v>1.5857605177993528</v>
      </c>
      <c r="AJ3472" s="31">
        <f t="shared" si="901"/>
        <v>1.5857605177993528</v>
      </c>
      <c r="AK3472" s="30" t="str">
        <f>IF(W3472="si",($S3472*'COSTOS DE CREDITOS'!$C$27)/DATA!$G3472,"")</f>
        <v/>
      </c>
      <c r="AL3472" s="90" t="str">
        <f>IF(W3472="si",'COSTOS DE CREDITOS'!$C$35,"")</f>
        <v/>
      </c>
      <c r="AM3472" s="30" t="str">
        <f t="shared" si="894"/>
        <v/>
      </c>
      <c r="AN3472" s="30" t="str">
        <f t="shared" si="895"/>
        <v/>
      </c>
      <c r="AO3472" s="30">
        <f t="shared" si="896"/>
        <v>0</v>
      </c>
      <c r="AP3472" s="30">
        <f t="shared" si="897"/>
        <v>0</v>
      </c>
      <c r="AQ3472" s="19" t="str">
        <f t="shared" si="898"/>
        <v/>
      </c>
    </row>
    <row r="3473" spans="1:43" x14ac:dyDescent="0.2">
      <c r="A3473" s="23" t="s">
        <v>5665</v>
      </c>
      <c r="B3473" s="6" t="s">
        <v>5681</v>
      </c>
      <c r="C3473" s="6" t="s">
        <v>5667</v>
      </c>
      <c r="D3473" s="4">
        <v>179774</v>
      </c>
      <c r="E3473" s="4">
        <v>180496</v>
      </c>
      <c r="F3473" s="5" t="s">
        <v>4316</v>
      </c>
      <c r="G3473" s="2">
        <v>5</v>
      </c>
      <c r="H3473" s="4">
        <v>180505</v>
      </c>
      <c r="I3473" s="5" t="s">
        <v>4319</v>
      </c>
      <c r="J3473" s="15">
        <v>45358</v>
      </c>
      <c r="K3473" s="24">
        <v>1354760631</v>
      </c>
      <c r="L3473" s="15">
        <v>45364</v>
      </c>
      <c r="M3473" s="15">
        <v>45382</v>
      </c>
      <c r="N3473" s="26">
        <v>1</v>
      </c>
      <c r="O3473" s="26" t="e">
        <f>VLOOKUP(D3473,quash!A$2:$I$7791,9,FALSE)</f>
        <v>#N/A</v>
      </c>
      <c r="P3473" s="7">
        <v>8000</v>
      </c>
      <c r="Q3473" s="26">
        <v>139</v>
      </c>
      <c r="R3473" s="19">
        <v>3.9770556926914676E-2</v>
      </c>
      <c r="S3473" s="26">
        <v>16</v>
      </c>
      <c r="T3473" s="8">
        <v>10000</v>
      </c>
      <c r="U3473" s="4">
        <v>147</v>
      </c>
      <c r="V3473" s="10">
        <v>2606.85</v>
      </c>
      <c r="W3473" s="14" t="s">
        <v>5282</v>
      </c>
      <c r="X3473" s="18"/>
      <c r="Y3473" s="9"/>
      <c r="Z3473" s="19"/>
      <c r="AA3473" s="19"/>
      <c r="AB3473" s="30">
        <f t="shared" si="892"/>
        <v>1498000</v>
      </c>
      <c r="AC3473" s="30">
        <f t="shared" si="902"/>
        <v>6.6755674232309749E-3</v>
      </c>
      <c r="AD3473" s="31">
        <f t="shared" si="903"/>
        <v>0.9279038718291055</v>
      </c>
      <c r="AE3473" s="31">
        <f t="shared" si="891"/>
        <v>0.98130841121495327</v>
      </c>
      <c r="AG3473" s="30">
        <f t="shared" si="893"/>
        <v>6126000</v>
      </c>
      <c r="AH3473" s="30">
        <f t="shared" si="899"/>
        <v>1.632386549134835E-3</v>
      </c>
      <c r="AI3473" s="31">
        <f t="shared" si="900"/>
        <v>0.22690173032974206</v>
      </c>
      <c r="AJ3473" s="31">
        <f t="shared" si="901"/>
        <v>0.23996082272282074</v>
      </c>
      <c r="AK3473" s="30" t="str">
        <f>IF(W3473="si",($S3473*'COSTOS DE CREDITOS'!$C$27)/DATA!$G3473,"")</f>
        <v/>
      </c>
      <c r="AL3473" s="90" t="str">
        <f>IF(W3473="si",'COSTOS DE CREDITOS'!$C$35,"")</f>
        <v/>
      </c>
      <c r="AM3473" s="30" t="str">
        <f t="shared" si="894"/>
        <v/>
      </c>
      <c r="AN3473" s="30" t="str">
        <f t="shared" si="895"/>
        <v/>
      </c>
      <c r="AO3473" s="30">
        <f t="shared" si="896"/>
        <v>0</v>
      </c>
      <c r="AP3473" s="30">
        <f t="shared" si="897"/>
        <v>0</v>
      </c>
      <c r="AQ3473" s="19" t="str">
        <f t="shared" si="898"/>
        <v/>
      </c>
    </row>
    <row r="3474" spans="1:43" x14ac:dyDescent="0.2">
      <c r="A3474" s="23" t="s">
        <v>5665</v>
      </c>
      <c r="B3474" s="6" t="s">
        <v>5681</v>
      </c>
      <c r="C3474" s="6" t="s">
        <v>5667</v>
      </c>
      <c r="D3474" s="4">
        <v>179788</v>
      </c>
      <c r="E3474" s="4">
        <v>180496</v>
      </c>
      <c r="F3474" s="5" t="s">
        <v>4316</v>
      </c>
      <c r="G3474" s="2">
        <v>5</v>
      </c>
      <c r="H3474" s="4">
        <v>180507</v>
      </c>
      <c r="I3474" s="5" t="s">
        <v>4320</v>
      </c>
      <c r="J3474" s="15">
        <v>45358</v>
      </c>
      <c r="K3474" s="24">
        <v>1354828176</v>
      </c>
      <c r="L3474" s="15">
        <v>45364</v>
      </c>
      <c r="M3474" s="15">
        <v>45382</v>
      </c>
      <c r="N3474" s="26">
        <v>1</v>
      </c>
      <c r="O3474" s="26">
        <f>VLOOKUP(D3474,quash!A$2:$I$7791,9,FALSE)</f>
        <v>5</v>
      </c>
      <c r="P3474" s="7">
        <v>10000</v>
      </c>
      <c r="Q3474" s="26">
        <v>115</v>
      </c>
      <c r="R3474" s="19">
        <v>3.97705569269148E-2</v>
      </c>
      <c r="S3474" s="26">
        <v>16</v>
      </c>
      <c r="T3474" s="8">
        <v>10000</v>
      </c>
      <c r="U3474" s="4">
        <v>147</v>
      </c>
      <c r="V3474" s="10">
        <v>2606.85</v>
      </c>
      <c r="W3474" s="14" t="s">
        <v>5282</v>
      </c>
      <c r="X3474" s="18"/>
      <c r="Y3474" s="9"/>
      <c r="Z3474" s="19"/>
      <c r="AA3474" s="19"/>
      <c r="AB3474" s="30">
        <f t="shared" si="892"/>
        <v>87000</v>
      </c>
      <c r="AC3474" s="30">
        <f t="shared" si="902"/>
        <v>0.11494252873563218</v>
      </c>
      <c r="AD3474" s="31">
        <f t="shared" si="903"/>
        <v>13.218390804597702</v>
      </c>
      <c r="AE3474" s="31">
        <f t="shared" si="891"/>
        <v>16.896551724137932</v>
      </c>
      <c r="AG3474" s="30">
        <f t="shared" si="893"/>
        <v>352000</v>
      </c>
      <c r="AH3474" s="30">
        <f t="shared" si="899"/>
        <v>2.8409090909090908E-2</v>
      </c>
      <c r="AI3474" s="31">
        <f t="shared" si="900"/>
        <v>3.2670454545454546</v>
      </c>
      <c r="AJ3474" s="31">
        <f t="shared" si="901"/>
        <v>4.1761363636363633</v>
      </c>
      <c r="AK3474" s="30" t="str">
        <f>IF(W3474="si",($S3474*'COSTOS DE CREDITOS'!$C$27)/DATA!$G3474,"")</f>
        <v/>
      </c>
      <c r="AL3474" s="90" t="str">
        <f>IF(W3474="si",'COSTOS DE CREDITOS'!$C$35,"")</f>
        <v/>
      </c>
      <c r="AM3474" s="30" t="str">
        <f t="shared" si="894"/>
        <v/>
      </c>
      <c r="AN3474" s="30" t="str">
        <f t="shared" si="895"/>
        <v/>
      </c>
      <c r="AO3474" s="30">
        <f t="shared" si="896"/>
        <v>0</v>
      </c>
      <c r="AP3474" s="30">
        <f t="shared" si="897"/>
        <v>0</v>
      </c>
      <c r="AQ3474" s="19" t="str">
        <f t="shared" si="898"/>
        <v/>
      </c>
    </row>
    <row r="3475" spans="1:43" x14ac:dyDescent="0.2">
      <c r="A3475" s="23" t="s">
        <v>5665</v>
      </c>
      <c r="B3475" s="6" t="s">
        <v>5681</v>
      </c>
      <c r="C3475" s="6" t="s">
        <v>5667</v>
      </c>
      <c r="D3475" s="4">
        <v>180179</v>
      </c>
      <c r="E3475" s="4">
        <v>180496</v>
      </c>
      <c r="F3475" s="5" t="s">
        <v>4316</v>
      </c>
      <c r="G3475" s="2">
        <v>5</v>
      </c>
      <c r="H3475" s="4">
        <v>180594</v>
      </c>
      <c r="I3475" s="5" t="s">
        <v>4321</v>
      </c>
      <c r="J3475" s="15">
        <v>45359</v>
      </c>
      <c r="K3475" s="24">
        <v>1356327761</v>
      </c>
      <c r="L3475" s="15">
        <v>45364</v>
      </c>
      <c r="M3475" s="15">
        <v>45382</v>
      </c>
      <c r="N3475" s="26">
        <v>1</v>
      </c>
      <c r="O3475" s="26">
        <f>VLOOKUP(D3475,quash!A$2:$I$7791,9,FALSE)</f>
        <v>5</v>
      </c>
      <c r="P3475" s="7">
        <v>10000</v>
      </c>
      <c r="Q3475" s="26">
        <v>127</v>
      </c>
      <c r="R3475" s="19">
        <v>5.24391097594855E-2</v>
      </c>
      <c r="S3475" s="26">
        <v>16</v>
      </c>
      <c r="T3475" s="8">
        <v>10000</v>
      </c>
      <c r="U3475" s="4">
        <v>147</v>
      </c>
      <c r="V3475" s="10">
        <v>2606.85</v>
      </c>
      <c r="W3475" s="14" t="s">
        <v>5282</v>
      </c>
      <c r="X3475" s="18"/>
      <c r="Y3475" s="9"/>
      <c r="Z3475" s="19"/>
      <c r="AA3475" s="19"/>
      <c r="AB3475" s="30">
        <f t="shared" si="892"/>
        <v>87000</v>
      </c>
      <c r="AC3475" s="30">
        <f t="shared" si="902"/>
        <v>0.11494252873563218</v>
      </c>
      <c r="AD3475" s="31">
        <f t="shared" si="903"/>
        <v>14.597701149425287</v>
      </c>
      <c r="AE3475" s="31">
        <f t="shared" si="891"/>
        <v>16.896551724137932</v>
      </c>
      <c r="AG3475" s="30">
        <f t="shared" si="893"/>
        <v>352000</v>
      </c>
      <c r="AH3475" s="30">
        <f t="shared" si="899"/>
        <v>2.8409090909090908E-2</v>
      </c>
      <c r="AI3475" s="31">
        <f t="shared" si="900"/>
        <v>3.6079545454545454</v>
      </c>
      <c r="AJ3475" s="31">
        <f t="shared" si="901"/>
        <v>4.1761363636363633</v>
      </c>
      <c r="AK3475" s="30" t="str">
        <f>IF(W3475="si",($S3475*'COSTOS DE CREDITOS'!$C$27)/DATA!$G3475,"")</f>
        <v/>
      </c>
      <c r="AL3475" s="90" t="str">
        <f>IF(W3475="si",'COSTOS DE CREDITOS'!$C$35,"")</f>
        <v/>
      </c>
      <c r="AM3475" s="30" t="str">
        <f t="shared" si="894"/>
        <v/>
      </c>
      <c r="AN3475" s="30" t="str">
        <f t="shared" si="895"/>
        <v/>
      </c>
      <c r="AO3475" s="30">
        <f t="shared" si="896"/>
        <v>0</v>
      </c>
      <c r="AP3475" s="30">
        <f t="shared" si="897"/>
        <v>0</v>
      </c>
      <c r="AQ3475" s="19" t="str">
        <f t="shared" si="898"/>
        <v/>
      </c>
    </row>
    <row r="3476" spans="1:43" x14ac:dyDescent="0.2">
      <c r="A3476" s="23" t="s">
        <v>5665</v>
      </c>
      <c r="B3476" s="6" t="s">
        <v>5684</v>
      </c>
      <c r="C3476" s="6" t="s">
        <v>5667</v>
      </c>
      <c r="D3476" s="4">
        <v>180775</v>
      </c>
      <c r="E3476" s="4">
        <v>180843</v>
      </c>
      <c r="F3476" s="5" t="s">
        <v>3356</v>
      </c>
      <c r="G3476" s="2">
        <v>5</v>
      </c>
      <c r="H3476" s="4">
        <v>180850</v>
      </c>
      <c r="I3476" s="5" t="s">
        <v>4322</v>
      </c>
      <c r="J3476" s="15">
        <v>45363</v>
      </c>
      <c r="K3476" s="24">
        <v>1359005715</v>
      </c>
      <c r="L3476" s="15">
        <v>45344</v>
      </c>
      <c r="M3476" s="15">
        <v>45382</v>
      </c>
      <c r="N3476" s="26">
        <v>1</v>
      </c>
      <c r="O3476" s="26">
        <f>VLOOKUP(D3476,quash!A$2:$I$7791,9,FALSE)</f>
        <v>1</v>
      </c>
      <c r="P3476" s="7">
        <v>10000</v>
      </c>
      <c r="Q3476" s="26">
        <v>132</v>
      </c>
      <c r="R3476" s="19">
        <v>5.8283715876113903E-2</v>
      </c>
      <c r="S3476" s="26">
        <v>16</v>
      </c>
      <c r="T3476" s="8">
        <v>10000</v>
      </c>
      <c r="U3476" s="4">
        <v>142</v>
      </c>
      <c r="V3476" s="10">
        <v>2510.34</v>
      </c>
      <c r="W3476" s="14" t="s">
        <v>5282</v>
      </c>
      <c r="X3476" s="18"/>
      <c r="Y3476" s="9"/>
      <c r="Z3476" s="19"/>
      <c r="AA3476" s="19"/>
      <c r="AB3476" s="30">
        <f t="shared" si="892"/>
        <v>797000</v>
      </c>
      <c r="AC3476" s="30">
        <f t="shared" si="902"/>
        <v>1.2547051442910916E-2</v>
      </c>
      <c r="AD3476" s="31">
        <f t="shared" si="903"/>
        <v>1.6562107904642409</v>
      </c>
      <c r="AE3476" s="31">
        <f t="shared" si="891"/>
        <v>1.7816813048933502</v>
      </c>
      <c r="AG3476" s="30">
        <f t="shared" si="893"/>
        <v>2427000</v>
      </c>
      <c r="AH3476" s="30">
        <f t="shared" si="899"/>
        <v>4.1203131437989289E-3</v>
      </c>
      <c r="AI3476" s="31">
        <f t="shared" si="900"/>
        <v>0.54388133498145863</v>
      </c>
      <c r="AJ3476" s="31">
        <f t="shared" si="901"/>
        <v>0.58508446641944789</v>
      </c>
      <c r="AK3476" s="30" t="str">
        <f>IF(W3476="si",($S3476*'COSTOS DE CREDITOS'!$C$27)/DATA!$G3476,"")</f>
        <v/>
      </c>
      <c r="AL3476" s="90" t="str">
        <f>IF(W3476="si",'COSTOS DE CREDITOS'!$C$35,"")</f>
        <v/>
      </c>
      <c r="AM3476" s="30" t="str">
        <f t="shared" si="894"/>
        <v/>
      </c>
      <c r="AN3476" s="30" t="str">
        <f t="shared" si="895"/>
        <v/>
      </c>
      <c r="AO3476" s="30">
        <f t="shared" si="896"/>
        <v>0</v>
      </c>
      <c r="AP3476" s="30">
        <f t="shared" si="897"/>
        <v>0</v>
      </c>
      <c r="AQ3476" s="19" t="str">
        <f t="shared" si="898"/>
        <v/>
      </c>
    </row>
    <row r="3477" spans="1:43" x14ac:dyDescent="0.2">
      <c r="A3477" s="23" t="s">
        <v>5665</v>
      </c>
      <c r="B3477" s="6" t="s">
        <v>5678</v>
      </c>
      <c r="C3477" s="6" t="s">
        <v>5670</v>
      </c>
      <c r="D3477" s="4">
        <v>180428</v>
      </c>
      <c r="E3477" s="4">
        <v>180801</v>
      </c>
      <c r="F3477" s="5" t="s">
        <v>4323</v>
      </c>
      <c r="G3477" s="2">
        <v>5</v>
      </c>
      <c r="H3477" s="4">
        <v>180802</v>
      </c>
      <c r="I3477" s="5" t="s">
        <v>4324</v>
      </c>
      <c r="J3477" s="15">
        <v>45362</v>
      </c>
      <c r="K3477" s="24">
        <v>1358174330</v>
      </c>
      <c r="L3477" s="15">
        <v>45344</v>
      </c>
      <c r="M3477" s="15">
        <v>45382</v>
      </c>
      <c r="N3477" s="26">
        <v>1</v>
      </c>
      <c r="O3477" s="26">
        <f>VLOOKUP(D3477,quash!A$2:$I$7791,9,FALSE)</f>
        <v>3</v>
      </c>
      <c r="P3477" s="7">
        <v>10000</v>
      </c>
      <c r="Q3477" s="26">
        <v>110</v>
      </c>
      <c r="R3477" s="19">
        <v>3.3220596517330399E-2</v>
      </c>
      <c r="S3477" s="26">
        <v>16</v>
      </c>
      <c r="T3477" s="8">
        <v>7000</v>
      </c>
      <c r="U3477" s="4">
        <v>142</v>
      </c>
      <c r="V3477" s="10">
        <v>1758.65</v>
      </c>
      <c r="W3477" s="14" t="s">
        <v>5282</v>
      </c>
      <c r="X3477" s="18"/>
      <c r="Y3477" s="9"/>
      <c r="Z3477" s="19"/>
      <c r="AA3477" s="19"/>
      <c r="AB3477" s="30">
        <f t="shared" si="892"/>
        <v>219000</v>
      </c>
      <c r="AC3477" s="30">
        <f t="shared" si="902"/>
        <v>3.1963470319634701E-2</v>
      </c>
      <c r="AD3477" s="31">
        <f t="shared" si="903"/>
        <v>3.515981735159817</v>
      </c>
      <c r="AE3477" s="31">
        <f t="shared" si="891"/>
        <v>4.5388127853881279</v>
      </c>
      <c r="AG3477" s="30">
        <f t="shared" si="893"/>
        <v>778000</v>
      </c>
      <c r="AH3477" s="30">
        <f t="shared" si="899"/>
        <v>8.9974293059125968E-3</v>
      </c>
      <c r="AI3477" s="31">
        <f t="shared" si="900"/>
        <v>0.98971722365038561</v>
      </c>
      <c r="AJ3477" s="31">
        <f t="shared" si="901"/>
        <v>1.2776349614395888</v>
      </c>
      <c r="AK3477" s="30" t="str">
        <f>IF(W3477="si",($S3477*'COSTOS DE CREDITOS'!$C$27)/DATA!$G3477,"")</f>
        <v/>
      </c>
      <c r="AL3477" s="90" t="str">
        <f>IF(W3477="si",'COSTOS DE CREDITOS'!$C$35,"")</f>
        <v/>
      </c>
      <c r="AM3477" s="30" t="str">
        <f t="shared" si="894"/>
        <v/>
      </c>
      <c r="AN3477" s="30" t="str">
        <f t="shared" si="895"/>
        <v/>
      </c>
      <c r="AO3477" s="30">
        <f t="shared" si="896"/>
        <v>0</v>
      </c>
      <c r="AP3477" s="30">
        <f t="shared" si="897"/>
        <v>0</v>
      </c>
      <c r="AQ3477" s="19" t="str">
        <f t="shared" si="898"/>
        <v/>
      </c>
    </row>
    <row r="3478" spans="1:43" x14ac:dyDescent="0.2">
      <c r="A3478" s="23" t="s">
        <v>5665</v>
      </c>
      <c r="B3478" s="6" t="s">
        <v>5678</v>
      </c>
      <c r="C3478" s="6" t="s">
        <v>5670</v>
      </c>
      <c r="D3478" s="4">
        <v>180445</v>
      </c>
      <c r="E3478" s="4">
        <v>180801</v>
      </c>
      <c r="F3478" s="5" t="s">
        <v>4323</v>
      </c>
      <c r="G3478" s="2">
        <v>5</v>
      </c>
      <c r="H3478" s="4">
        <v>180803</v>
      </c>
      <c r="I3478" s="5" t="s">
        <v>4325</v>
      </c>
      <c r="J3478" s="15">
        <v>45362</v>
      </c>
      <c r="K3478" s="24">
        <v>1358176107</v>
      </c>
      <c r="L3478" s="15">
        <v>45344</v>
      </c>
      <c r="M3478" s="15">
        <v>45382</v>
      </c>
      <c r="N3478" s="26">
        <v>1</v>
      </c>
      <c r="O3478" s="26">
        <f>VLOOKUP(D3478,quash!A$2:$I$7791,9,FALSE)</f>
        <v>2</v>
      </c>
      <c r="P3478" s="7">
        <v>10000</v>
      </c>
      <c r="Q3478" s="26">
        <v>110</v>
      </c>
      <c r="R3478" s="19">
        <v>3.11605023919212E-2</v>
      </c>
      <c r="S3478" s="26">
        <v>16</v>
      </c>
      <c r="T3478" s="8">
        <v>7000</v>
      </c>
      <c r="U3478" s="4">
        <v>142</v>
      </c>
      <c r="V3478" s="10">
        <v>1758.65</v>
      </c>
      <c r="W3478" s="14" t="s">
        <v>5282</v>
      </c>
      <c r="X3478" s="18"/>
      <c r="Y3478" s="9"/>
      <c r="Z3478" s="19"/>
      <c r="AA3478" s="19"/>
      <c r="AB3478" s="30">
        <f t="shared" si="892"/>
        <v>521000</v>
      </c>
      <c r="AC3478" s="30">
        <f t="shared" si="902"/>
        <v>1.3435700575815739E-2</v>
      </c>
      <c r="AD3478" s="31">
        <f t="shared" si="903"/>
        <v>1.4779270633397312</v>
      </c>
      <c r="AE3478" s="31">
        <f t="shared" si="891"/>
        <v>1.9078694817658348</v>
      </c>
      <c r="AG3478" s="30">
        <f t="shared" si="893"/>
        <v>1695000</v>
      </c>
      <c r="AH3478" s="30">
        <f t="shared" si="899"/>
        <v>4.1297935103244837E-3</v>
      </c>
      <c r="AI3478" s="31">
        <f t="shared" si="900"/>
        <v>0.45427728613569318</v>
      </c>
      <c r="AJ3478" s="31">
        <f t="shared" si="901"/>
        <v>0.58643067846607666</v>
      </c>
      <c r="AK3478" s="30" t="str">
        <f>IF(W3478="si",($S3478*'COSTOS DE CREDITOS'!$C$27)/DATA!$G3478,"")</f>
        <v/>
      </c>
      <c r="AL3478" s="90" t="str">
        <f>IF(W3478="si",'COSTOS DE CREDITOS'!$C$35,"")</f>
        <v/>
      </c>
      <c r="AM3478" s="30" t="str">
        <f t="shared" si="894"/>
        <v/>
      </c>
      <c r="AN3478" s="30" t="str">
        <f t="shared" si="895"/>
        <v/>
      </c>
      <c r="AO3478" s="30">
        <f t="shared" si="896"/>
        <v>0</v>
      </c>
      <c r="AP3478" s="30">
        <f t="shared" si="897"/>
        <v>0</v>
      </c>
      <c r="AQ3478" s="19" t="str">
        <f t="shared" si="898"/>
        <v/>
      </c>
    </row>
    <row r="3479" spans="1:43" x14ac:dyDescent="0.2">
      <c r="A3479" s="23" t="s">
        <v>5665</v>
      </c>
      <c r="B3479" s="6" t="s">
        <v>5678</v>
      </c>
      <c r="C3479" s="6" t="s">
        <v>5670</v>
      </c>
      <c r="D3479" s="4">
        <v>180446</v>
      </c>
      <c r="E3479" s="4">
        <v>180801</v>
      </c>
      <c r="F3479" s="5" t="s">
        <v>4323</v>
      </c>
      <c r="G3479" s="2">
        <v>5</v>
      </c>
      <c r="H3479" s="4">
        <v>180804</v>
      </c>
      <c r="I3479" s="5" t="s">
        <v>4326</v>
      </c>
      <c r="J3479" s="15">
        <v>45362</v>
      </c>
      <c r="K3479" s="24">
        <v>1358182790</v>
      </c>
      <c r="L3479" s="15">
        <v>45344</v>
      </c>
      <c r="M3479" s="15">
        <v>45382</v>
      </c>
      <c r="N3479" s="26">
        <v>1</v>
      </c>
      <c r="O3479" s="26">
        <f>VLOOKUP(D3479,quash!A$2:$I$7791,9,FALSE)</f>
        <v>2</v>
      </c>
      <c r="P3479" s="7">
        <v>10000</v>
      </c>
      <c r="Q3479" s="26">
        <v>110</v>
      </c>
      <c r="R3479" s="19">
        <v>3.3220596517330399E-2</v>
      </c>
      <c r="S3479" s="26">
        <v>16</v>
      </c>
      <c r="T3479" s="8">
        <v>8000</v>
      </c>
      <c r="U3479" s="4">
        <v>142</v>
      </c>
      <c r="V3479" s="10">
        <v>2013.74</v>
      </c>
      <c r="W3479" s="14" t="s">
        <v>5282</v>
      </c>
      <c r="X3479" s="18"/>
      <c r="Y3479" s="9"/>
      <c r="Z3479" s="19"/>
      <c r="AA3479" s="19"/>
      <c r="AB3479" s="30">
        <f t="shared" si="892"/>
        <v>521000</v>
      </c>
      <c r="AC3479" s="30">
        <f t="shared" si="902"/>
        <v>1.5355086372360844E-2</v>
      </c>
      <c r="AD3479" s="31">
        <f t="shared" si="903"/>
        <v>1.6890595009596929</v>
      </c>
      <c r="AE3479" s="31">
        <f t="shared" si="891"/>
        <v>2.18042226487524</v>
      </c>
      <c r="AG3479" s="30">
        <f t="shared" si="893"/>
        <v>1695000</v>
      </c>
      <c r="AH3479" s="30">
        <f t="shared" si="899"/>
        <v>4.71976401179941E-3</v>
      </c>
      <c r="AI3479" s="31">
        <f t="shared" si="900"/>
        <v>0.5191740412979351</v>
      </c>
      <c r="AJ3479" s="31">
        <f t="shared" si="901"/>
        <v>0.67020648967551621</v>
      </c>
      <c r="AK3479" s="30" t="str">
        <f>IF(W3479="si",($S3479*'COSTOS DE CREDITOS'!$C$27)/DATA!$G3479,"")</f>
        <v/>
      </c>
      <c r="AL3479" s="90" t="str">
        <f>IF(W3479="si",'COSTOS DE CREDITOS'!$C$35,"")</f>
        <v/>
      </c>
      <c r="AM3479" s="30" t="str">
        <f t="shared" si="894"/>
        <v/>
      </c>
      <c r="AN3479" s="30" t="str">
        <f t="shared" si="895"/>
        <v/>
      </c>
      <c r="AO3479" s="30">
        <f t="shared" si="896"/>
        <v>0</v>
      </c>
      <c r="AP3479" s="30">
        <f t="shared" si="897"/>
        <v>0</v>
      </c>
      <c r="AQ3479" s="19" t="str">
        <f t="shared" si="898"/>
        <v/>
      </c>
    </row>
    <row r="3480" spans="1:43" x14ac:dyDescent="0.2">
      <c r="A3480" s="23" t="s">
        <v>5665</v>
      </c>
      <c r="B3480" s="6" t="s">
        <v>5678</v>
      </c>
      <c r="C3480" s="6" t="s">
        <v>5670</v>
      </c>
      <c r="D3480" s="4">
        <v>180434</v>
      </c>
      <c r="E3480" s="4">
        <v>180801</v>
      </c>
      <c r="F3480" s="5" t="s">
        <v>4323</v>
      </c>
      <c r="G3480" s="2">
        <v>5</v>
      </c>
      <c r="H3480" s="4">
        <v>180808</v>
      </c>
      <c r="I3480" s="5" t="s">
        <v>4327</v>
      </c>
      <c r="J3480" s="15">
        <v>45362</v>
      </c>
      <c r="K3480" s="24">
        <v>1358173234</v>
      </c>
      <c r="L3480" s="15">
        <v>45344</v>
      </c>
      <c r="M3480" s="15">
        <v>45382</v>
      </c>
      <c r="N3480" s="26">
        <v>1</v>
      </c>
      <c r="O3480" s="26">
        <f>VLOOKUP(D3480,quash!A$2:$I$7791,9,FALSE)</f>
        <v>5</v>
      </c>
      <c r="P3480" s="7">
        <v>10000</v>
      </c>
      <c r="Q3480" s="26">
        <v>110</v>
      </c>
      <c r="R3480" s="19">
        <v>3.11605023919212E-2</v>
      </c>
      <c r="S3480" s="26">
        <v>16</v>
      </c>
      <c r="T3480" s="8">
        <v>8000</v>
      </c>
      <c r="U3480" s="4">
        <v>142</v>
      </c>
      <c r="V3480" s="10">
        <v>2013.74</v>
      </c>
      <c r="W3480" s="14" t="s">
        <v>5282</v>
      </c>
      <c r="X3480" s="18"/>
      <c r="Y3480" s="9"/>
      <c r="Z3480" s="19"/>
      <c r="AA3480" s="19"/>
      <c r="AB3480" s="30">
        <f t="shared" si="892"/>
        <v>87000</v>
      </c>
      <c r="AC3480" s="30">
        <f t="shared" si="902"/>
        <v>9.1954022988505746E-2</v>
      </c>
      <c r="AD3480" s="31">
        <f t="shared" si="903"/>
        <v>10.114942528735632</v>
      </c>
      <c r="AE3480" s="31">
        <f t="shared" si="891"/>
        <v>13.057471264367816</v>
      </c>
      <c r="AG3480" s="30">
        <f t="shared" si="893"/>
        <v>352000</v>
      </c>
      <c r="AH3480" s="30">
        <f t="shared" si="899"/>
        <v>2.2727272727272728E-2</v>
      </c>
      <c r="AI3480" s="31">
        <f t="shared" si="900"/>
        <v>2.5</v>
      </c>
      <c r="AJ3480" s="31">
        <f t="shared" si="901"/>
        <v>3.2272727272727275</v>
      </c>
      <c r="AK3480" s="30" t="str">
        <f>IF(W3480="si",($S3480*'COSTOS DE CREDITOS'!$C$27)/DATA!$G3480,"")</f>
        <v/>
      </c>
      <c r="AL3480" s="90" t="str">
        <f>IF(W3480="si",'COSTOS DE CREDITOS'!$C$35,"")</f>
        <v/>
      </c>
      <c r="AM3480" s="30" t="str">
        <f t="shared" si="894"/>
        <v/>
      </c>
      <c r="AN3480" s="30" t="str">
        <f t="shared" si="895"/>
        <v/>
      </c>
      <c r="AO3480" s="30">
        <f t="shared" si="896"/>
        <v>0</v>
      </c>
      <c r="AP3480" s="30">
        <f t="shared" si="897"/>
        <v>0</v>
      </c>
      <c r="AQ3480" s="19" t="str">
        <f t="shared" si="898"/>
        <v/>
      </c>
    </row>
    <row r="3481" spans="1:43" x14ac:dyDescent="0.2">
      <c r="A3481" s="23" t="s">
        <v>5665</v>
      </c>
      <c r="B3481" s="6" t="s">
        <v>5678</v>
      </c>
      <c r="C3481" s="6" t="s">
        <v>5670</v>
      </c>
      <c r="D3481" s="4">
        <v>180436</v>
      </c>
      <c r="E3481" s="4">
        <v>180801</v>
      </c>
      <c r="F3481" s="5" t="s">
        <v>4323</v>
      </c>
      <c r="G3481" s="2">
        <v>5</v>
      </c>
      <c r="H3481" s="4">
        <v>180813</v>
      </c>
      <c r="I3481" s="5" t="s">
        <v>4328</v>
      </c>
      <c r="J3481" s="15">
        <v>45362</v>
      </c>
      <c r="K3481" s="24">
        <v>1358171855</v>
      </c>
      <c r="L3481" s="15">
        <v>45344</v>
      </c>
      <c r="M3481" s="15">
        <v>45382</v>
      </c>
      <c r="N3481" s="26">
        <v>1</v>
      </c>
      <c r="O3481" s="26">
        <f>VLOOKUP(D3481,quash!A$2:$I$7791,9,FALSE)</f>
        <v>1</v>
      </c>
      <c r="P3481" s="7">
        <v>10000</v>
      </c>
      <c r="Q3481" s="26">
        <v>110</v>
      </c>
      <c r="R3481" s="19">
        <v>3.11605023919212E-2</v>
      </c>
      <c r="S3481" s="26">
        <v>16</v>
      </c>
      <c r="T3481" s="8">
        <v>7000</v>
      </c>
      <c r="U3481" s="4">
        <v>142</v>
      </c>
      <c r="V3481" s="10">
        <v>1758.65</v>
      </c>
      <c r="W3481" s="14" t="s">
        <v>5282</v>
      </c>
      <c r="X3481" s="18"/>
      <c r="Y3481" s="9"/>
      <c r="Z3481" s="19"/>
      <c r="AA3481" s="19"/>
      <c r="AB3481" s="30">
        <f t="shared" si="892"/>
        <v>797000</v>
      </c>
      <c r="AC3481" s="30">
        <f t="shared" si="902"/>
        <v>8.7829360100376407E-3</v>
      </c>
      <c r="AD3481" s="31">
        <f t="shared" si="903"/>
        <v>0.96612296110414053</v>
      </c>
      <c r="AE3481" s="31">
        <f t="shared" si="891"/>
        <v>1.247176913425345</v>
      </c>
      <c r="AG3481" s="30">
        <f t="shared" si="893"/>
        <v>2427000</v>
      </c>
      <c r="AH3481" s="30">
        <f t="shared" si="899"/>
        <v>2.88421920065925E-3</v>
      </c>
      <c r="AI3481" s="31">
        <f t="shared" si="900"/>
        <v>0.31726411207251748</v>
      </c>
      <c r="AJ3481" s="31">
        <f t="shared" si="901"/>
        <v>0.40955912649361348</v>
      </c>
      <c r="AK3481" s="30" t="str">
        <f>IF(W3481="si",($S3481*'COSTOS DE CREDITOS'!$C$27)/DATA!$G3481,"")</f>
        <v/>
      </c>
      <c r="AL3481" s="90" t="str">
        <f>IF(W3481="si",'COSTOS DE CREDITOS'!$C$35,"")</f>
        <v/>
      </c>
      <c r="AM3481" s="30" t="str">
        <f t="shared" si="894"/>
        <v/>
      </c>
      <c r="AN3481" s="30" t="str">
        <f t="shared" si="895"/>
        <v/>
      </c>
      <c r="AO3481" s="30">
        <f t="shared" si="896"/>
        <v>0</v>
      </c>
      <c r="AP3481" s="30">
        <f t="shared" si="897"/>
        <v>0</v>
      </c>
      <c r="AQ3481" s="19" t="str">
        <f t="shared" si="898"/>
        <v/>
      </c>
    </row>
    <row r="3482" spans="1:43" x14ac:dyDescent="0.2">
      <c r="A3482" s="23" t="s">
        <v>5665</v>
      </c>
      <c r="B3482" s="6" t="s">
        <v>5675</v>
      </c>
      <c r="C3482" s="6" t="s">
        <v>5667</v>
      </c>
      <c r="D3482" s="4">
        <v>179903</v>
      </c>
      <c r="E3482" s="4">
        <v>179894</v>
      </c>
      <c r="F3482" s="5" t="s">
        <v>1491</v>
      </c>
      <c r="G3482" s="2">
        <v>5</v>
      </c>
      <c r="H3482" s="4">
        <v>180725</v>
      </c>
      <c r="I3482" s="5" t="s">
        <v>4329</v>
      </c>
      <c r="J3482" s="15">
        <v>45357</v>
      </c>
      <c r="K3482" s="24">
        <v>1354943622</v>
      </c>
      <c r="L3482" s="15">
        <v>45364</v>
      </c>
      <c r="M3482" s="15">
        <v>45382</v>
      </c>
      <c r="N3482" s="26">
        <v>1</v>
      </c>
      <c r="O3482" s="26">
        <f>VLOOKUP(D3482,quash!A$2:$I$7791,9,FALSE)</f>
        <v>4</v>
      </c>
      <c r="P3482" s="7">
        <v>7000</v>
      </c>
      <c r="Q3482" s="26">
        <v>121</v>
      </c>
      <c r="R3482" s="19">
        <v>0.11226939921536</v>
      </c>
      <c r="S3482" s="26">
        <v>16</v>
      </c>
      <c r="T3482" s="8">
        <v>5000</v>
      </c>
      <c r="U3482" s="4">
        <v>147</v>
      </c>
      <c r="V3482" s="10">
        <v>1303.3399999999999</v>
      </c>
      <c r="W3482" s="14" t="s">
        <v>5282</v>
      </c>
      <c r="X3482" s="18"/>
      <c r="Y3482" s="9"/>
      <c r="Z3482" s="19"/>
      <c r="AA3482" s="19"/>
      <c r="AB3482" s="30">
        <f t="shared" si="892"/>
        <v>252000</v>
      </c>
      <c r="AC3482" s="30">
        <f t="shared" si="902"/>
        <v>1.984126984126984E-2</v>
      </c>
      <c r="AD3482" s="31">
        <f t="shared" si="903"/>
        <v>2.4007936507936507</v>
      </c>
      <c r="AE3482" s="31">
        <f t="shared" si="891"/>
        <v>2.9166666666666665</v>
      </c>
      <c r="AG3482" s="30">
        <f t="shared" si="893"/>
        <v>927000</v>
      </c>
      <c r="AH3482" s="30">
        <f t="shared" si="899"/>
        <v>5.3937432578209281E-3</v>
      </c>
      <c r="AI3482" s="31">
        <f t="shared" si="900"/>
        <v>0.65264293419633235</v>
      </c>
      <c r="AJ3482" s="31">
        <f t="shared" si="901"/>
        <v>0.79288025889967639</v>
      </c>
      <c r="AK3482" s="30" t="str">
        <f>IF(W3482="si",($S3482*'COSTOS DE CREDITOS'!$C$27)/DATA!$G3482,"")</f>
        <v/>
      </c>
      <c r="AL3482" s="90" t="str">
        <f>IF(W3482="si",'COSTOS DE CREDITOS'!$C$35,"")</f>
        <v/>
      </c>
      <c r="AM3482" s="30" t="str">
        <f t="shared" si="894"/>
        <v/>
      </c>
      <c r="AN3482" s="30" t="str">
        <f t="shared" si="895"/>
        <v/>
      </c>
      <c r="AO3482" s="30">
        <f t="shared" si="896"/>
        <v>0</v>
      </c>
      <c r="AP3482" s="30">
        <f t="shared" si="897"/>
        <v>0</v>
      </c>
      <c r="AQ3482" s="19" t="str">
        <f t="shared" si="898"/>
        <v/>
      </c>
    </row>
    <row r="3483" spans="1:43" x14ac:dyDescent="0.2">
      <c r="A3483" s="23" t="s">
        <v>5665</v>
      </c>
      <c r="B3483" s="6" t="s">
        <v>5678</v>
      </c>
      <c r="C3483" s="6" t="s">
        <v>5670</v>
      </c>
      <c r="D3483" s="4">
        <v>180409</v>
      </c>
      <c r="E3483" s="4">
        <v>180756</v>
      </c>
      <c r="F3483" s="5" t="s">
        <v>4330</v>
      </c>
      <c r="G3483" s="2">
        <v>5</v>
      </c>
      <c r="H3483" s="4">
        <v>180757</v>
      </c>
      <c r="I3483" s="5" t="s">
        <v>4331</v>
      </c>
      <c r="J3483" s="15">
        <v>45362</v>
      </c>
      <c r="K3483" s="24">
        <v>1358038163</v>
      </c>
      <c r="L3483" s="15">
        <v>45364</v>
      </c>
      <c r="M3483" s="15">
        <v>45382</v>
      </c>
      <c r="N3483" s="26">
        <v>1</v>
      </c>
      <c r="O3483" s="26">
        <f>VLOOKUP(D3483,quash!A$2:$I$7791,9,FALSE)</f>
        <v>3</v>
      </c>
      <c r="P3483" s="7">
        <v>10000</v>
      </c>
      <c r="Q3483" s="26">
        <v>110</v>
      </c>
      <c r="R3483" s="19">
        <v>3.3741050530766099E-2</v>
      </c>
      <c r="S3483" s="26">
        <v>16</v>
      </c>
      <c r="T3483" s="8">
        <v>8000</v>
      </c>
      <c r="U3483" s="4">
        <v>147</v>
      </c>
      <c r="V3483" s="10">
        <v>2082.7199999999998</v>
      </c>
      <c r="W3483" s="14" t="s">
        <v>5282</v>
      </c>
      <c r="X3483" s="18"/>
      <c r="Y3483" s="9"/>
      <c r="Z3483" s="19"/>
      <c r="AA3483" s="19"/>
      <c r="AB3483" s="30">
        <f t="shared" si="892"/>
        <v>219000</v>
      </c>
      <c r="AC3483" s="30">
        <f t="shared" si="902"/>
        <v>3.6529680365296802E-2</v>
      </c>
      <c r="AD3483" s="31">
        <f t="shared" si="903"/>
        <v>4.0182648401826482</v>
      </c>
      <c r="AE3483" s="31">
        <f t="shared" si="891"/>
        <v>5.3698630136986303</v>
      </c>
      <c r="AG3483" s="30">
        <f t="shared" si="893"/>
        <v>778000</v>
      </c>
      <c r="AH3483" s="30">
        <f t="shared" si="899"/>
        <v>1.0282776349614395E-2</v>
      </c>
      <c r="AI3483" s="31">
        <f t="shared" si="900"/>
        <v>1.1311053984575834</v>
      </c>
      <c r="AJ3483" s="31">
        <f t="shared" si="901"/>
        <v>1.511568123393316</v>
      </c>
      <c r="AK3483" s="30" t="str">
        <f>IF(W3483="si",($S3483*'COSTOS DE CREDITOS'!$C$27)/DATA!$G3483,"")</f>
        <v/>
      </c>
      <c r="AL3483" s="90" t="str">
        <f>IF(W3483="si",'COSTOS DE CREDITOS'!$C$35,"")</f>
        <v/>
      </c>
      <c r="AM3483" s="30" t="str">
        <f t="shared" si="894"/>
        <v/>
      </c>
      <c r="AN3483" s="30" t="str">
        <f t="shared" si="895"/>
        <v/>
      </c>
      <c r="AO3483" s="30">
        <f t="shared" si="896"/>
        <v>0</v>
      </c>
      <c r="AP3483" s="30">
        <f t="shared" si="897"/>
        <v>0</v>
      </c>
      <c r="AQ3483" s="19" t="str">
        <f t="shared" si="898"/>
        <v/>
      </c>
    </row>
    <row r="3484" spans="1:43" x14ac:dyDescent="0.2">
      <c r="A3484" s="23" t="s">
        <v>5665</v>
      </c>
      <c r="B3484" s="6" t="s">
        <v>5678</v>
      </c>
      <c r="C3484" s="6" t="s">
        <v>5670</v>
      </c>
      <c r="D3484" s="4">
        <v>180413</v>
      </c>
      <c r="E3484" s="4">
        <v>180756</v>
      </c>
      <c r="F3484" s="5" t="s">
        <v>4330</v>
      </c>
      <c r="G3484" s="2">
        <v>5</v>
      </c>
      <c r="H3484" s="4">
        <v>180758</v>
      </c>
      <c r="I3484" s="5" t="s">
        <v>4332</v>
      </c>
      <c r="J3484" s="15">
        <v>45362</v>
      </c>
      <c r="K3484" s="24">
        <v>1358039408</v>
      </c>
      <c r="L3484" s="15">
        <v>45364</v>
      </c>
      <c r="M3484" s="15">
        <v>45382</v>
      </c>
      <c r="N3484" s="26">
        <v>1</v>
      </c>
      <c r="O3484" s="26">
        <f>VLOOKUP(D3484,quash!A$2:$I$7791,9,FALSE)</f>
        <v>3</v>
      </c>
      <c r="P3484" s="7">
        <v>10000</v>
      </c>
      <c r="Q3484" s="26">
        <v>100</v>
      </c>
      <c r="R3484" s="19">
        <v>1.82981294070719E-2</v>
      </c>
      <c r="S3484" s="26">
        <v>16</v>
      </c>
      <c r="T3484" s="8">
        <v>7000</v>
      </c>
      <c r="U3484" s="4">
        <v>142</v>
      </c>
      <c r="V3484" s="10">
        <v>1758.65</v>
      </c>
      <c r="W3484" s="14" t="s">
        <v>5282</v>
      </c>
      <c r="X3484" s="18"/>
      <c r="Y3484" s="9"/>
      <c r="Z3484" s="19"/>
      <c r="AA3484" s="19"/>
      <c r="AB3484" s="30">
        <f t="shared" si="892"/>
        <v>219000</v>
      </c>
      <c r="AC3484" s="30">
        <f t="shared" si="902"/>
        <v>3.1963470319634701E-2</v>
      </c>
      <c r="AD3484" s="31">
        <f t="shared" si="903"/>
        <v>3.1963470319634704</v>
      </c>
      <c r="AE3484" s="31">
        <f t="shared" si="891"/>
        <v>4.5388127853881279</v>
      </c>
      <c r="AG3484" s="30">
        <f t="shared" si="893"/>
        <v>778000</v>
      </c>
      <c r="AH3484" s="30">
        <f t="shared" si="899"/>
        <v>8.9974293059125968E-3</v>
      </c>
      <c r="AI3484" s="31">
        <f t="shared" si="900"/>
        <v>0.89974293059125965</v>
      </c>
      <c r="AJ3484" s="31">
        <f t="shared" si="901"/>
        <v>1.2776349614395888</v>
      </c>
      <c r="AK3484" s="30" t="str">
        <f>IF(W3484="si",($S3484*'COSTOS DE CREDITOS'!$C$27)/DATA!$G3484,"")</f>
        <v/>
      </c>
      <c r="AL3484" s="90" t="str">
        <f>IF(W3484="si",'COSTOS DE CREDITOS'!$C$35,"")</f>
        <v/>
      </c>
      <c r="AM3484" s="30" t="str">
        <f t="shared" si="894"/>
        <v/>
      </c>
      <c r="AN3484" s="30" t="str">
        <f t="shared" si="895"/>
        <v/>
      </c>
      <c r="AO3484" s="30">
        <f t="shared" si="896"/>
        <v>0</v>
      </c>
      <c r="AP3484" s="30">
        <f t="shared" si="897"/>
        <v>0</v>
      </c>
      <c r="AQ3484" s="19" t="str">
        <f t="shared" si="898"/>
        <v/>
      </c>
    </row>
    <row r="3485" spans="1:43" x14ac:dyDescent="0.2">
      <c r="A3485" s="23" t="s">
        <v>5665</v>
      </c>
      <c r="B3485" s="6" t="s">
        <v>5678</v>
      </c>
      <c r="C3485" s="6" t="s">
        <v>5670</v>
      </c>
      <c r="D3485" s="4">
        <v>180411</v>
      </c>
      <c r="E3485" s="4">
        <v>180756</v>
      </c>
      <c r="F3485" s="5" t="s">
        <v>4330</v>
      </c>
      <c r="G3485" s="2">
        <v>5</v>
      </c>
      <c r="H3485" s="4">
        <v>180760</v>
      </c>
      <c r="I3485" s="5" t="s">
        <v>4333</v>
      </c>
      <c r="J3485" s="15">
        <v>45362</v>
      </c>
      <c r="K3485" s="24">
        <v>1358039500</v>
      </c>
      <c r="L3485" s="15">
        <v>45365</v>
      </c>
      <c r="M3485" s="15">
        <v>45382</v>
      </c>
      <c r="N3485" s="26">
        <v>1</v>
      </c>
      <c r="O3485" s="26">
        <f>VLOOKUP(D3485,quash!A$2:$I$7791,9,FALSE)</f>
        <v>4</v>
      </c>
      <c r="P3485" s="7">
        <v>10000</v>
      </c>
      <c r="Q3485" s="26">
        <v>110</v>
      </c>
      <c r="R3485" s="19">
        <v>3.11605023919212E-2</v>
      </c>
      <c r="S3485" s="26">
        <v>16</v>
      </c>
      <c r="T3485" s="8">
        <v>7000</v>
      </c>
      <c r="U3485" s="4">
        <v>142</v>
      </c>
      <c r="V3485" s="10">
        <v>1758.65</v>
      </c>
      <c r="W3485" s="14" t="s">
        <v>5282</v>
      </c>
      <c r="X3485" s="18"/>
      <c r="Y3485" s="9"/>
      <c r="Z3485" s="19"/>
      <c r="AA3485" s="19"/>
      <c r="AB3485" s="30">
        <f t="shared" si="892"/>
        <v>252000</v>
      </c>
      <c r="AC3485" s="30">
        <f t="shared" si="902"/>
        <v>2.7777777777777776E-2</v>
      </c>
      <c r="AD3485" s="31">
        <f t="shared" si="903"/>
        <v>3.0555555555555554</v>
      </c>
      <c r="AE3485" s="31">
        <f t="shared" si="891"/>
        <v>3.9444444444444442</v>
      </c>
      <c r="AG3485" s="30">
        <f t="shared" si="893"/>
        <v>927000</v>
      </c>
      <c r="AH3485" s="30">
        <f t="shared" si="899"/>
        <v>7.551240560949299E-3</v>
      </c>
      <c r="AI3485" s="31">
        <f t="shared" si="900"/>
        <v>0.83063646170442285</v>
      </c>
      <c r="AJ3485" s="31">
        <f t="shared" si="901"/>
        <v>1.0722761596548005</v>
      </c>
      <c r="AK3485" s="30" t="str">
        <f>IF(W3485="si",($S3485*'COSTOS DE CREDITOS'!$C$27)/DATA!$G3485,"")</f>
        <v/>
      </c>
      <c r="AL3485" s="90" t="str">
        <f>IF(W3485="si",'COSTOS DE CREDITOS'!$C$35,"")</f>
        <v/>
      </c>
      <c r="AM3485" s="30" t="str">
        <f t="shared" si="894"/>
        <v/>
      </c>
      <c r="AN3485" s="30" t="str">
        <f t="shared" si="895"/>
        <v/>
      </c>
      <c r="AO3485" s="30">
        <f t="shared" si="896"/>
        <v>0</v>
      </c>
      <c r="AP3485" s="30">
        <f t="shared" si="897"/>
        <v>0</v>
      </c>
      <c r="AQ3485" s="19" t="str">
        <f t="shared" si="898"/>
        <v/>
      </c>
    </row>
    <row r="3486" spans="1:43" x14ac:dyDescent="0.2">
      <c r="A3486" s="23" t="s">
        <v>5665</v>
      </c>
      <c r="B3486" s="6" t="s">
        <v>5678</v>
      </c>
      <c r="C3486" s="6" t="s">
        <v>5670</v>
      </c>
      <c r="D3486" s="4">
        <v>180407</v>
      </c>
      <c r="E3486" s="4">
        <v>180756</v>
      </c>
      <c r="F3486" s="5" t="s">
        <v>4330</v>
      </c>
      <c r="G3486" s="2">
        <v>5</v>
      </c>
      <c r="H3486" s="4">
        <v>180761</v>
      </c>
      <c r="I3486" s="5" t="s">
        <v>4334</v>
      </c>
      <c r="J3486" s="15">
        <v>45362</v>
      </c>
      <c r="K3486" s="24">
        <v>1358038220</v>
      </c>
      <c r="L3486" s="15">
        <v>45365</v>
      </c>
      <c r="M3486" s="15">
        <v>45382</v>
      </c>
      <c r="N3486" s="26">
        <v>1</v>
      </c>
      <c r="O3486" s="26">
        <f>VLOOKUP(D3486,quash!A$2:$I$7791,9,FALSE)</f>
        <v>4</v>
      </c>
      <c r="P3486" s="7">
        <v>10000</v>
      </c>
      <c r="Q3486" s="26">
        <v>110</v>
      </c>
      <c r="R3486" s="19">
        <v>3.11605023919212E-2</v>
      </c>
      <c r="S3486" s="26">
        <v>16</v>
      </c>
      <c r="T3486" s="8">
        <v>7000</v>
      </c>
      <c r="U3486" s="4">
        <v>142</v>
      </c>
      <c r="V3486" s="10">
        <v>1758.65</v>
      </c>
      <c r="W3486" s="14" t="s">
        <v>5282</v>
      </c>
      <c r="X3486" s="18"/>
      <c r="Y3486" s="9"/>
      <c r="Z3486" s="19"/>
      <c r="AA3486" s="19"/>
      <c r="AB3486" s="30">
        <f t="shared" si="892"/>
        <v>252000</v>
      </c>
      <c r="AC3486" s="30">
        <f t="shared" si="902"/>
        <v>2.7777777777777776E-2</v>
      </c>
      <c r="AD3486" s="31">
        <f t="shared" si="903"/>
        <v>3.0555555555555554</v>
      </c>
      <c r="AE3486" s="31">
        <f t="shared" si="891"/>
        <v>3.9444444444444442</v>
      </c>
      <c r="AG3486" s="30">
        <f t="shared" si="893"/>
        <v>927000</v>
      </c>
      <c r="AH3486" s="30">
        <f t="shared" si="899"/>
        <v>7.551240560949299E-3</v>
      </c>
      <c r="AI3486" s="31">
        <f t="shared" si="900"/>
        <v>0.83063646170442285</v>
      </c>
      <c r="AJ3486" s="31">
        <f t="shared" si="901"/>
        <v>1.0722761596548005</v>
      </c>
      <c r="AK3486" s="30" t="str">
        <f>IF(W3486="si",($S3486*'COSTOS DE CREDITOS'!$C$27)/DATA!$G3486,"")</f>
        <v/>
      </c>
      <c r="AL3486" s="90" t="str">
        <f>IF(W3486="si",'COSTOS DE CREDITOS'!$C$35,"")</f>
        <v/>
      </c>
      <c r="AM3486" s="30" t="str">
        <f t="shared" si="894"/>
        <v/>
      </c>
      <c r="AN3486" s="30" t="str">
        <f t="shared" si="895"/>
        <v/>
      </c>
      <c r="AO3486" s="30">
        <f t="shared" si="896"/>
        <v>0</v>
      </c>
      <c r="AP3486" s="30">
        <f t="shared" si="897"/>
        <v>0</v>
      </c>
      <c r="AQ3486" s="19" t="str">
        <f t="shared" si="898"/>
        <v/>
      </c>
    </row>
    <row r="3487" spans="1:43" x14ac:dyDescent="0.2">
      <c r="A3487" s="23" t="s">
        <v>5665</v>
      </c>
      <c r="B3487" s="6" t="s">
        <v>5678</v>
      </c>
      <c r="C3487" s="6" t="s">
        <v>5670</v>
      </c>
      <c r="D3487" s="4">
        <v>180408</v>
      </c>
      <c r="E3487" s="4">
        <v>180756</v>
      </c>
      <c r="F3487" s="5" t="s">
        <v>4330</v>
      </c>
      <c r="G3487" s="2">
        <v>5</v>
      </c>
      <c r="H3487" s="4">
        <v>180762</v>
      </c>
      <c r="I3487" s="5" t="s">
        <v>4335</v>
      </c>
      <c r="J3487" s="15">
        <v>45362</v>
      </c>
      <c r="K3487" s="24">
        <v>1358040198</v>
      </c>
      <c r="L3487" s="15">
        <v>45365</v>
      </c>
      <c r="M3487" s="15">
        <v>45382</v>
      </c>
      <c r="N3487" s="26">
        <v>1</v>
      </c>
      <c r="O3487" s="26">
        <f>VLOOKUP(D3487,quash!A$2:$I$7791,9,FALSE)</f>
        <v>2</v>
      </c>
      <c r="P3487" s="7">
        <v>10000</v>
      </c>
      <c r="Q3487" s="26">
        <v>110</v>
      </c>
      <c r="R3487" s="19">
        <v>3.3741050530766099E-2</v>
      </c>
      <c r="S3487" s="26">
        <v>16</v>
      </c>
      <c r="T3487" s="8">
        <v>7000</v>
      </c>
      <c r="U3487" s="4">
        <v>142</v>
      </c>
      <c r="V3487" s="10">
        <v>1758.65</v>
      </c>
      <c r="W3487" s="14" t="s">
        <v>5282</v>
      </c>
      <c r="X3487" s="18"/>
      <c r="Y3487" s="9"/>
      <c r="Z3487" s="19"/>
      <c r="AA3487" s="19"/>
      <c r="AB3487" s="30">
        <f t="shared" si="892"/>
        <v>521000</v>
      </c>
      <c r="AC3487" s="30">
        <f t="shared" si="902"/>
        <v>1.3435700575815739E-2</v>
      </c>
      <c r="AD3487" s="31">
        <f t="shared" si="903"/>
        <v>1.4779270633397312</v>
      </c>
      <c r="AE3487" s="31">
        <f t="shared" si="891"/>
        <v>1.9078694817658348</v>
      </c>
      <c r="AG3487" s="30">
        <f t="shared" si="893"/>
        <v>1695000</v>
      </c>
      <c r="AH3487" s="30">
        <f t="shared" si="899"/>
        <v>4.1297935103244837E-3</v>
      </c>
      <c r="AI3487" s="31">
        <f t="shared" si="900"/>
        <v>0.45427728613569318</v>
      </c>
      <c r="AJ3487" s="31">
        <f t="shared" si="901"/>
        <v>0.58643067846607666</v>
      </c>
      <c r="AK3487" s="30" t="str">
        <f>IF(W3487="si",($S3487*'COSTOS DE CREDITOS'!$C$27)/DATA!$G3487,"")</f>
        <v/>
      </c>
      <c r="AL3487" s="90" t="str">
        <f>IF(W3487="si",'COSTOS DE CREDITOS'!$C$35,"")</f>
        <v/>
      </c>
      <c r="AM3487" s="30" t="str">
        <f t="shared" si="894"/>
        <v/>
      </c>
      <c r="AN3487" s="30" t="str">
        <f t="shared" si="895"/>
        <v/>
      </c>
      <c r="AO3487" s="30">
        <f t="shared" si="896"/>
        <v>0</v>
      </c>
      <c r="AP3487" s="30">
        <f t="shared" si="897"/>
        <v>0</v>
      </c>
      <c r="AQ3487" s="19" t="str">
        <f t="shared" si="898"/>
        <v/>
      </c>
    </row>
    <row r="3488" spans="1:43" x14ac:dyDescent="0.2">
      <c r="A3488" s="23" t="s">
        <v>5665</v>
      </c>
      <c r="B3488" s="6" t="s">
        <v>5681</v>
      </c>
      <c r="C3488" s="6" t="s">
        <v>5667</v>
      </c>
      <c r="D3488" s="4">
        <v>180088</v>
      </c>
      <c r="E3488" s="4">
        <v>180572</v>
      </c>
      <c r="F3488" s="5" t="s">
        <v>4336</v>
      </c>
      <c r="G3488" s="2">
        <v>5</v>
      </c>
      <c r="H3488" s="4">
        <v>180573</v>
      </c>
      <c r="I3488" s="5" t="s">
        <v>4337</v>
      </c>
      <c r="J3488" s="15">
        <v>45358</v>
      </c>
      <c r="K3488" s="24">
        <v>1355705867</v>
      </c>
      <c r="L3488" s="15">
        <v>45364</v>
      </c>
      <c r="M3488" s="15">
        <v>45382</v>
      </c>
      <c r="N3488" s="26">
        <v>1</v>
      </c>
      <c r="O3488" s="26">
        <f>VLOOKUP(D3488,quash!A$2:$I$7791,9,FALSE)</f>
        <v>4</v>
      </c>
      <c r="P3488" s="7">
        <v>10000</v>
      </c>
      <c r="Q3488" s="26">
        <v>115</v>
      </c>
      <c r="R3488" s="19">
        <v>3.97705569269148E-2</v>
      </c>
      <c r="S3488" s="26">
        <v>16</v>
      </c>
      <c r="T3488" s="8">
        <v>10000</v>
      </c>
      <c r="U3488" s="4">
        <v>147</v>
      </c>
      <c r="V3488" s="10">
        <v>2606.85</v>
      </c>
      <c r="W3488" s="14" t="s">
        <v>5282</v>
      </c>
      <c r="X3488" s="18"/>
      <c r="Y3488" s="9"/>
      <c r="Z3488" s="19"/>
      <c r="AA3488" s="19"/>
      <c r="AB3488" s="30">
        <f t="shared" si="892"/>
        <v>252000</v>
      </c>
      <c r="AC3488" s="30">
        <f t="shared" si="902"/>
        <v>3.968253968253968E-2</v>
      </c>
      <c r="AD3488" s="31">
        <f t="shared" si="903"/>
        <v>4.5634920634920633</v>
      </c>
      <c r="AE3488" s="31">
        <f t="shared" si="891"/>
        <v>5.833333333333333</v>
      </c>
      <c r="AG3488" s="30">
        <f t="shared" si="893"/>
        <v>927000</v>
      </c>
      <c r="AH3488" s="30">
        <f t="shared" si="899"/>
        <v>1.0787486515641856E-2</v>
      </c>
      <c r="AI3488" s="31">
        <f t="shared" si="900"/>
        <v>1.2405609492988134</v>
      </c>
      <c r="AJ3488" s="31">
        <f t="shared" si="901"/>
        <v>1.5857605177993528</v>
      </c>
      <c r="AK3488" s="30" t="str">
        <f>IF(W3488="si",($S3488*'COSTOS DE CREDITOS'!$C$27)/DATA!$G3488,"")</f>
        <v/>
      </c>
      <c r="AL3488" s="90" t="str">
        <f>IF(W3488="si",'COSTOS DE CREDITOS'!$C$35,"")</f>
        <v/>
      </c>
      <c r="AM3488" s="30" t="str">
        <f t="shared" si="894"/>
        <v/>
      </c>
      <c r="AN3488" s="30" t="str">
        <f t="shared" si="895"/>
        <v/>
      </c>
      <c r="AO3488" s="30">
        <f t="shared" si="896"/>
        <v>0</v>
      </c>
      <c r="AP3488" s="30">
        <f t="shared" si="897"/>
        <v>0</v>
      </c>
      <c r="AQ3488" s="19" t="str">
        <f t="shared" si="898"/>
        <v/>
      </c>
    </row>
    <row r="3489" spans="1:43" x14ac:dyDescent="0.2">
      <c r="A3489" s="23" t="s">
        <v>5665</v>
      </c>
      <c r="B3489" s="6" t="s">
        <v>5681</v>
      </c>
      <c r="C3489" s="6" t="s">
        <v>5667</v>
      </c>
      <c r="D3489" s="4">
        <v>179776</v>
      </c>
      <c r="E3489" s="4">
        <v>180572</v>
      </c>
      <c r="F3489" s="5" t="s">
        <v>4336</v>
      </c>
      <c r="G3489" s="2">
        <v>5</v>
      </c>
      <c r="H3489" s="4">
        <v>180597</v>
      </c>
      <c r="I3489" s="5" t="s">
        <v>4338</v>
      </c>
      <c r="J3489" s="15">
        <v>45358</v>
      </c>
      <c r="K3489" s="24">
        <v>1354760708</v>
      </c>
      <c r="L3489" s="15">
        <v>45364</v>
      </c>
      <c r="M3489" s="15">
        <v>45382</v>
      </c>
      <c r="N3489" s="26">
        <v>1</v>
      </c>
      <c r="O3489" s="26">
        <f>VLOOKUP(D3489,quash!A$2:$I$7791,9,FALSE)</f>
        <v>1</v>
      </c>
      <c r="P3489" s="7">
        <v>10000</v>
      </c>
      <c r="Q3489" s="26">
        <v>115</v>
      </c>
      <c r="R3489" s="19">
        <v>3.97705569269148E-2</v>
      </c>
      <c r="S3489" s="26">
        <v>16</v>
      </c>
      <c r="T3489" s="8">
        <v>10000</v>
      </c>
      <c r="U3489" s="4">
        <v>147</v>
      </c>
      <c r="V3489" s="10">
        <v>2606.85</v>
      </c>
      <c r="W3489" s="14" t="s">
        <v>5282</v>
      </c>
      <c r="X3489" s="18"/>
      <c r="Y3489" s="9"/>
      <c r="Z3489" s="19"/>
      <c r="AA3489" s="19"/>
      <c r="AB3489" s="30">
        <f t="shared" si="892"/>
        <v>797000</v>
      </c>
      <c r="AC3489" s="30">
        <f t="shared" si="902"/>
        <v>1.2547051442910916E-2</v>
      </c>
      <c r="AD3489" s="31">
        <f t="shared" si="903"/>
        <v>1.4429109159347553</v>
      </c>
      <c r="AE3489" s="31">
        <f t="shared" si="891"/>
        <v>1.8444165621079047</v>
      </c>
      <c r="AG3489" s="30">
        <f t="shared" si="893"/>
        <v>2427000</v>
      </c>
      <c r="AH3489" s="30">
        <f t="shared" si="899"/>
        <v>4.1203131437989289E-3</v>
      </c>
      <c r="AI3489" s="31">
        <f t="shared" si="900"/>
        <v>0.47383601153687682</v>
      </c>
      <c r="AJ3489" s="31">
        <f t="shared" si="901"/>
        <v>0.60568603213844252</v>
      </c>
      <c r="AK3489" s="30" t="str">
        <f>IF(W3489="si",($S3489*'COSTOS DE CREDITOS'!$C$27)/DATA!$G3489,"")</f>
        <v/>
      </c>
      <c r="AL3489" s="90" t="str">
        <f>IF(W3489="si",'COSTOS DE CREDITOS'!$C$35,"")</f>
        <v/>
      </c>
      <c r="AM3489" s="30" t="str">
        <f t="shared" si="894"/>
        <v/>
      </c>
      <c r="AN3489" s="30" t="str">
        <f t="shared" si="895"/>
        <v/>
      </c>
      <c r="AO3489" s="30">
        <f t="shared" si="896"/>
        <v>0</v>
      </c>
      <c r="AP3489" s="30">
        <f t="shared" si="897"/>
        <v>0</v>
      </c>
      <c r="AQ3489" s="19" t="str">
        <f t="shared" si="898"/>
        <v/>
      </c>
    </row>
    <row r="3490" spans="1:43" x14ac:dyDescent="0.2">
      <c r="A3490" s="23" t="s">
        <v>5665</v>
      </c>
      <c r="B3490" s="6" t="s">
        <v>5681</v>
      </c>
      <c r="C3490" s="6" t="s">
        <v>5667</v>
      </c>
      <c r="D3490" s="4">
        <v>179792</v>
      </c>
      <c r="E3490" s="4">
        <v>180572</v>
      </c>
      <c r="F3490" s="5" t="s">
        <v>4336</v>
      </c>
      <c r="G3490" s="2">
        <v>5</v>
      </c>
      <c r="H3490" s="4">
        <v>180602</v>
      </c>
      <c r="I3490" s="5" t="s">
        <v>4339</v>
      </c>
      <c r="J3490" s="15">
        <v>45358</v>
      </c>
      <c r="K3490" s="24">
        <v>1354768305</v>
      </c>
      <c r="L3490" s="15">
        <v>45364</v>
      </c>
      <c r="M3490" s="15">
        <v>45382</v>
      </c>
      <c r="N3490" s="26">
        <v>1</v>
      </c>
      <c r="O3490" s="26">
        <f>VLOOKUP(D3490,quash!A$2:$I$7791,9,FALSE)</f>
        <v>2</v>
      </c>
      <c r="P3490" s="7">
        <v>10000</v>
      </c>
      <c r="Q3490" s="26">
        <v>127</v>
      </c>
      <c r="R3490" s="19">
        <v>5.24391097594855E-2</v>
      </c>
      <c r="S3490" s="26">
        <v>16</v>
      </c>
      <c r="T3490" s="8">
        <v>10000</v>
      </c>
      <c r="U3490" s="4">
        <v>147</v>
      </c>
      <c r="V3490" s="10">
        <v>2606.85</v>
      </c>
      <c r="W3490" s="14" t="s">
        <v>5282</v>
      </c>
      <c r="X3490" s="18"/>
      <c r="Y3490" s="9"/>
      <c r="Z3490" s="19"/>
      <c r="AA3490" s="19"/>
      <c r="AB3490" s="30">
        <f t="shared" si="892"/>
        <v>521000</v>
      </c>
      <c r="AC3490" s="30">
        <f t="shared" si="902"/>
        <v>1.9193857965451054E-2</v>
      </c>
      <c r="AD3490" s="31">
        <f t="shared" si="903"/>
        <v>2.4376199616122838</v>
      </c>
      <c r="AE3490" s="31">
        <f t="shared" si="891"/>
        <v>2.8214971209213049</v>
      </c>
      <c r="AG3490" s="30">
        <f t="shared" si="893"/>
        <v>1695000</v>
      </c>
      <c r="AH3490" s="30">
        <f t="shared" si="899"/>
        <v>5.8997050147492625E-3</v>
      </c>
      <c r="AI3490" s="31">
        <f t="shared" si="900"/>
        <v>0.74926253687315636</v>
      </c>
      <c r="AJ3490" s="31">
        <f t="shared" si="901"/>
        <v>0.86725663716814161</v>
      </c>
      <c r="AK3490" s="30" t="str">
        <f>IF(W3490="si",($S3490*'COSTOS DE CREDITOS'!$C$27)/DATA!$G3490,"")</f>
        <v/>
      </c>
      <c r="AL3490" s="90" t="str">
        <f>IF(W3490="si",'COSTOS DE CREDITOS'!$C$35,"")</f>
        <v/>
      </c>
      <c r="AM3490" s="30" t="str">
        <f t="shared" si="894"/>
        <v/>
      </c>
      <c r="AN3490" s="30" t="str">
        <f t="shared" si="895"/>
        <v/>
      </c>
      <c r="AO3490" s="30">
        <f t="shared" si="896"/>
        <v>0</v>
      </c>
      <c r="AP3490" s="30">
        <f t="shared" si="897"/>
        <v>0</v>
      </c>
      <c r="AQ3490" s="19" t="str">
        <f t="shared" si="898"/>
        <v/>
      </c>
    </row>
    <row r="3491" spans="1:43" x14ac:dyDescent="0.2">
      <c r="A3491" s="23" t="s">
        <v>5665</v>
      </c>
      <c r="B3491" s="6" t="s">
        <v>5681</v>
      </c>
      <c r="C3491" s="6" t="s">
        <v>5667</v>
      </c>
      <c r="D3491" s="4">
        <v>180312</v>
      </c>
      <c r="E3491" s="4">
        <v>180572</v>
      </c>
      <c r="F3491" s="5" t="s">
        <v>4336</v>
      </c>
      <c r="G3491" s="2">
        <v>5</v>
      </c>
      <c r="H3491" s="4">
        <v>180625</v>
      </c>
      <c r="I3491" s="5" t="s">
        <v>4340</v>
      </c>
      <c r="J3491" s="15">
        <v>45359</v>
      </c>
      <c r="K3491" s="24">
        <v>1356778183</v>
      </c>
      <c r="L3491" s="15">
        <v>45364</v>
      </c>
      <c r="M3491" s="15">
        <v>45382</v>
      </c>
      <c r="N3491" s="26">
        <v>1</v>
      </c>
      <c r="O3491" s="26">
        <f>VLOOKUP(D3491,quash!A$2:$I$7791,9,FALSE)</f>
        <v>4</v>
      </c>
      <c r="P3491" s="7">
        <v>10000</v>
      </c>
      <c r="Q3491" s="26">
        <v>147</v>
      </c>
      <c r="R3491" s="19">
        <v>7.9000519063170294E-2</v>
      </c>
      <c r="S3491" s="26">
        <v>16</v>
      </c>
      <c r="T3491" s="8">
        <v>10000</v>
      </c>
      <c r="U3491" s="4">
        <v>147</v>
      </c>
      <c r="V3491" s="10">
        <v>2606.85</v>
      </c>
      <c r="W3491" s="14" t="s">
        <v>5282</v>
      </c>
      <c r="X3491" s="18"/>
      <c r="Y3491" s="9"/>
      <c r="Z3491" s="19"/>
      <c r="AA3491" s="19"/>
      <c r="AB3491" s="30">
        <f t="shared" si="892"/>
        <v>252000</v>
      </c>
      <c r="AC3491" s="30">
        <f t="shared" si="902"/>
        <v>3.968253968253968E-2</v>
      </c>
      <c r="AD3491" s="31">
        <f t="shared" si="903"/>
        <v>5.833333333333333</v>
      </c>
      <c r="AE3491" s="31">
        <f t="shared" si="891"/>
        <v>5.833333333333333</v>
      </c>
      <c r="AG3491" s="30">
        <f t="shared" si="893"/>
        <v>927000</v>
      </c>
      <c r="AH3491" s="30">
        <f t="shared" si="899"/>
        <v>1.0787486515641856E-2</v>
      </c>
      <c r="AI3491" s="31">
        <f t="shared" si="900"/>
        <v>1.5857605177993528</v>
      </c>
      <c r="AJ3491" s="31">
        <f t="shared" si="901"/>
        <v>1.5857605177993528</v>
      </c>
      <c r="AK3491" s="30" t="str">
        <f>IF(W3491="si",($S3491*'COSTOS DE CREDITOS'!$C$27)/DATA!$G3491,"")</f>
        <v/>
      </c>
      <c r="AL3491" s="90" t="str">
        <f>IF(W3491="si",'COSTOS DE CREDITOS'!$C$35,"")</f>
        <v/>
      </c>
      <c r="AM3491" s="30" t="str">
        <f t="shared" si="894"/>
        <v/>
      </c>
      <c r="AN3491" s="30" t="str">
        <f t="shared" si="895"/>
        <v/>
      </c>
      <c r="AO3491" s="30">
        <f t="shared" si="896"/>
        <v>0</v>
      </c>
      <c r="AP3491" s="30">
        <f t="shared" si="897"/>
        <v>0</v>
      </c>
      <c r="AQ3491" s="19" t="str">
        <f t="shared" si="898"/>
        <v/>
      </c>
    </row>
    <row r="3492" spans="1:43" x14ac:dyDescent="0.2">
      <c r="A3492" s="23" t="s">
        <v>5665</v>
      </c>
      <c r="B3492" s="6" t="s">
        <v>5681</v>
      </c>
      <c r="C3492" s="6" t="s">
        <v>5667</v>
      </c>
      <c r="D3492" s="4">
        <v>180350</v>
      </c>
      <c r="E3492" s="4">
        <v>180572</v>
      </c>
      <c r="F3492" s="5" t="s">
        <v>4336</v>
      </c>
      <c r="G3492" s="2">
        <v>5</v>
      </c>
      <c r="H3492" s="4">
        <v>180626</v>
      </c>
      <c r="I3492" s="5" t="s">
        <v>4341</v>
      </c>
      <c r="J3492" s="15">
        <v>45362</v>
      </c>
      <c r="K3492" s="24">
        <v>1357145716</v>
      </c>
      <c r="L3492" s="15">
        <v>45364</v>
      </c>
      <c r="M3492" s="15">
        <v>45382</v>
      </c>
      <c r="N3492" s="26">
        <v>1</v>
      </c>
      <c r="O3492" s="26">
        <f>VLOOKUP(D3492,quash!A$2:$I$7791,9,FALSE)</f>
        <v>3</v>
      </c>
      <c r="P3492" s="7">
        <v>10000</v>
      </c>
      <c r="Q3492" s="26">
        <v>127</v>
      </c>
      <c r="R3492" s="19">
        <v>5.24391097594855E-2</v>
      </c>
      <c r="S3492" s="26">
        <v>16</v>
      </c>
      <c r="T3492" s="8">
        <v>10000</v>
      </c>
      <c r="U3492" s="4">
        <v>147</v>
      </c>
      <c r="V3492" s="10">
        <v>2606.85</v>
      </c>
      <c r="W3492" s="14" t="s">
        <v>5282</v>
      </c>
      <c r="X3492" s="18"/>
      <c r="Y3492" s="9"/>
      <c r="Z3492" s="19"/>
      <c r="AA3492" s="19"/>
      <c r="AB3492" s="30">
        <f t="shared" si="892"/>
        <v>219000</v>
      </c>
      <c r="AC3492" s="30">
        <f t="shared" si="902"/>
        <v>4.5662100456621002E-2</v>
      </c>
      <c r="AD3492" s="31">
        <f t="shared" si="903"/>
        <v>5.7990867579908674</v>
      </c>
      <c r="AE3492" s="31">
        <f t="shared" si="891"/>
        <v>6.712328767123287</v>
      </c>
      <c r="AG3492" s="30">
        <f t="shared" si="893"/>
        <v>778000</v>
      </c>
      <c r="AH3492" s="30">
        <f t="shared" si="899"/>
        <v>1.2853470437017995E-2</v>
      </c>
      <c r="AI3492" s="31">
        <f t="shared" si="900"/>
        <v>1.6323907455012854</v>
      </c>
      <c r="AJ3492" s="31">
        <f t="shared" si="901"/>
        <v>1.8894601542416454</v>
      </c>
      <c r="AK3492" s="30" t="str">
        <f>IF(W3492="si",($S3492*'COSTOS DE CREDITOS'!$C$27)/DATA!$G3492,"")</f>
        <v/>
      </c>
      <c r="AL3492" s="90" t="str">
        <f>IF(W3492="si",'COSTOS DE CREDITOS'!$C$35,"")</f>
        <v/>
      </c>
      <c r="AM3492" s="30" t="str">
        <f t="shared" si="894"/>
        <v/>
      </c>
      <c r="AN3492" s="30" t="str">
        <f t="shared" si="895"/>
        <v/>
      </c>
      <c r="AO3492" s="30">
        <f t="shared" si="896"/>
        <v>0</v>
      </c>
      <c r="AP3492" s="30">
        <f t="shared" si="897"/>
        <v>0</v>
      </c>
      <c r="AQ3492" s="19" t="str">
        <f t="shared" si="898"/>
        <v/>
      </c>
    </row>
    <row r="3493" spans="1:43" x14ac:dyDescent="0.2">
      <c r="A3493" s="23" t="s">
        <v>5665</v>
      </c>
      <c r="B3493" s="6" t="s">
        <v>5683</v>
      </c>
      <c r="C3493" s="6" t="s">
        <v>5670</v>
      </c>
      <c r="D3493" s="4">
        <v>180005</v>
      </c>
      <c r="E3493" s="4">
        <v>180292</v>
      </c>
      <c r="F3493" s="5" t="s">
        <v>4342</v>
      </c>
      <c r="G3493" s="2">
        <v>5</v>
      </c>
      <c r="H3493" s="4">
        <v>180293</v>
      </c>
      <c r="I3493" s="5" t="s">
        <v>4343</v>
      </c>
      <c r="J3493" s="15">
        <v>45358</v>
      </c>
      <c r="K3493" s="24">
        <v>1355532436</v>
      </c>
      <c r="L3493" s="15">
        <v>45360</v>
      </c>
      <c r="M3493" s="15">
        <v>45382</v>
      </c>
      <c r="N3493" s="26">
        <v>1</v>
      </c>
      <c r="O3493" s="26">
        <f>VLOOKUP(D3493,quash!A$2:$I$7791,9,FALSE)</f>
        <v>1</v>
      </c>
      <c r="P3493" s="7">
        <v>10000</v>
      </c>
      <c r="Q3493" s="26">
        <v>147</v>
      </c>
      <c r="R3493" s="19">
        <v>7.9000519063170294E-2</v>
      </c>
      <c r="S3493" s="26">
        <v>16</v>
      </c>
      <c r="T3493" s="8">
        <v>14000</v>
      </c>
      <c r="U3493" s="4">
        <v>147</v>
      </c>
      <c r="V3493" s="10">
        <v>3641.36</v>
      </c>
      <c r="W3493" s="14" t="s">
        <v>5282</v>
      </c>
      <c r="X3493" s="18"/>
      <c r="Y3493" s="9"/>
      <c r="Z3493" s="19"/>
      <c r="AA3493" s="19"/>
      <c r="AB3493" s="30">
        <f t="shared" si="892"/>
        <v>797000</v>
      </c>
      <c r="AC3493" s="30">
        <f t="shared" si="902"/>
        <v>1.7565872020075281E-2</v>
      </c>
      <c r="AD3493" s="31">
        <f t="shared" si="903"/>
        <v>2.5821831869510663</v>
      </c>
      <c r="AE3493" s="31">
        <f t="shared" si="891"/>
        <v>2.5821831869510663</v>
      </c>
      <c r="AG3493" s="30">
        <f t="shared" si="893"/>
        <v>2427000</v>
      </c>
      <c r="AH3493" s="30">
        <f t="shared" si="899"/>
        <v>5.7684384013185E-3</v>
      </c>
      <c r="AI3493" s="31">
        <f t="shared" si="900"/>
        <v>0.84796044499381951</v>
      </c>
      <c r="AJ3493" s="31">
        <f t="shared" si="901"/>
        <v>0.84796044499381951</v>
      </c>
      <c r="AK3493" s="30" t="str">
        <f>IF(W3493="si",($S3493*'COSTOS DE CREDITOS'!$C$27)/DATA!$G3493,"")</f>
        <v/>
      </c>
      <c r="AL3493" s="90" t="str">
        <f>IF(W3493="si",'COSTOS DE CREDITOS'!$C$35,"")</f>
        <v/>
      </c>
      <c r="AM3493" s="30" t="str">
        <f t="shared" si="894"/>
        <v/>
      </c>
      <c r="AN3493" s="30" t="str">
        <f t="shared" si="895"/>
        <v/>
      </c>
      <c r="AO3493" s="30">
        <f t="shared" si="896"/>
        <v>0</v>
      </c>
      <c r="AP3493" s="30">
        <f t="shared" si="897"/>
        <v>0</v>
      </c>
      <c r="AQ3493" s="19" t="str">
        <f t="shared" si="898"/>
        <v/>
      </c>
    </row>
    <row r="3494" spans="1:43" x14ac:dyDescent="0.2">
      <c r="A3494" s="23" t="s">
        <v>5665</v>
      </c>
      <c r="B3494" s="6" t="s">
        <v>5683</v>
      </c>
      <c r="C3494" s="6" t="s">
        <v>5670</v>
      </c>
      <c r="D3494" s="4">
        <v>180004</v>
      </c>
      <c r="E3494" s="4">
        <v>180292</v>
      </c>
      <c r="F3494" s="5" t="s">
        <v>4342</v>
      </c>
      <c r="G3494" s="2">
        <v>5</v>
      </c>
      <c r="H3494" s="4">
        <v>180303</v>
      </c>
      <c r="I3494" s="5" t="s">
        <v>4344</v>
      </c>
      <c r="J3494" s="15">
        <v>45358</v>
      </c>
      <c r="K3494" s="24">
        <v>1355526683</v>
      </c>
      <c r="L3494" s="15">
        <v>45360</v>
      </c>
      <c r="M3494" s="15">
        <v>45382</v>
      </c>
      <c r="N3494" s="26">
        <v>1</v>
      </c>
      <c r="O3494" s="26">
        <f>VLOOKUP(D3494,quash!A$2:$I$7791,9,FALSE)</f>
        <v>1</v>
      </c>
      <c r="P3494" s="7">
        <v>10000</v>
      </c>
      <c r="Q3494" s="26">
        <v>132</v>
      </c>
      <c r="R3494" s="19">
        <v>5.8283715876113903E-2</v>
      </c>
      <c r="S3494" s="26">
        <v>16</v>
      </c>
      <c r="T3494" s="8">
        <v>10000</v>
      </c>
      <c r="U3494" s="4">
        <v>147</v>
      </c>
      <c r="V3494" s="10">
        <v>2606.85</v>
      </c>
      <c r="W3494" s="14" t="s">
        <v>5282</v>
      </c>
      <c r="X3494" s="18"/>
      <c r="Y3494" s="9"/>
      <c r="Z3494" s="19"/>
      <c r="AA3494" s="19"/>
      <c r="AB3494" s="30">
        <f t="shared" si="892"/>
        <v>797000</v>
      </c>
      <c r="AC3494" s="30">
        <f t="shared" si="902"/>
        <v>1.2547051442910916E-2</v>
      </c>
      <c r="AD3494" s="31">
        <f t="shared" si="903"/>
        <v>1.6562107904642409</v>
      </c>
      <c r="AE3494" s="31">
        <f t="shared" si="891"/>
        <v>1.8444165621079047</v>
      </c>
      <c r="AG3494" s="30">
        <f t="shared" si="893"/>
        <v>2427000</v>
      </c>
      <c r="AH3494" s="30">
        <f t="shared" si="899"/>
        <v>4.1203131437989289E-3</v>
      </c>
      <c r="AI3494" s="31">
        <f t="shared" si="900"/>
        <v>0.54388133498145863</v>
      </c>
      <c r="AJ3494" s="31">
        <f t="shared" si="901"/>
        <v>0.60568603213844252</v>
      </c>
      <c r="AK3494" s="30" t="str">
        <f>IF(W3494="si",($S3494*'COSTOS DE CREDITOS'!$C$27)/DATA!$G3494,"")</f>
        <v/>
      </c>
      <c r="AL3494" s="90" t="str">
        <f>IF(W3494="si",'COSTOS DE CREDITOS'!$C$35,"")</f>
        <v/>
      </c>
      <c r="AM3494" s="30" t="str">
        <f t="shared" si="894"/>
        <v/>
      </c>
      <c r="AN3494" s="30" t="str">
        <f t="shared" si="895"/>
        <v/>
      </c>
      <c r="AO3494" s="30">
        <f t="shared" si="896"/>
        <v>0</v>
      </c>
      <c r="AP3494" s="30">
        <f t="shared" si="897"/>
        <v>0</v>
      </c>
      <c r="AQ3494" s="19" t="str">
        <f t="shared" si="898"/>
        <v/>
      </c>
    </row>
    <row r="3495" spans="1:43" x14ac:dyDescent="0.2">
      <c r="A3495" s="23" t="s">
        <v>5665</v>
      </c>
      <c r="B3495" s="6" t="s">
        <v>5683</v>
      </c>
      <c r="C3495" s="6" t="s">
        <v>5670</v>
      </c>
      <c r="D3495" s="4">
        <v>179822</v>
      </c>
      <c r="E3495" s="4">
        <v>180292</v>
      </c>
      <c r="F3495" s="5" t="s">
        <v>4342</v>
      </c>
      <c r="G3495" s="2">
        <v>5</v>
      </c>
      <c r="H3495" s="4">
        <v>180478</v>
      </c>
      <c r="I3495" s="5" t="s">
        <v>4345</v>
      </c>
      <c r="J3495" s="15">
        <v>45357</v>
      </c>
      <c r="K3495" s="24">
        <v>1354766942</v>
      </c>
      <c r="L3495" s="15">
        <v>45362</v>
      </c>
      <c r="M3495" s="15">
        <v>45382</v>
      </c>
      <c r="N3495" s="26">
        <v>1</v>
      </c>
      <c r="O3495" s="26" t="e">
        <f>VLOOKUP(D3495,quash!A$2:$I$7791,9,FALSE)</f>
        <v>#N/A</v>
      </c>
      <c r="P3495" s="7">
        <v>7000</v>
      </c>
      <c r="Q3495" s="26">
        <v>122</v>
      </c>
      <c r="R3495" s="19">
        <v>3.1160502391921113E-2</v>
      </c>
      <c r="S3495" s="26">
        <v>16</v>
      </c>
      <c r="T3495" s="8">
        <v>7000</v>
      </c>
      <c r="U3495" s="4">
        <v>147</v>
      </c>
      <c r="V3495" s="10">
        <v>1827.61</v>
      </c>
      <c r="W3495" s="14" t="s">
        <v>5282</v>
      </c>
      <c r="X3495" s="18"/>
      <c r="Y3495" s="9"/>
      <c r="Z3495" s="19"/>
      <c r="AA3495" s="19"/>
      <c r="AB3495" s="30">
        <f t="shared" si="892"/>
        <v>1498000</v>
      </c>
      <c r="AC3495" s="30">
        <f t="shared" si="902"/>
        <v>4.6728971962616819E-3</v>
      </c>
      <c r="AD3495" s="31">
        <f t="shared" si="903"/>
        <v>0.57009345794392519</v>
      </c>
      <c r="AE3495" s="31">
        <f t="shared" si="891"/>
        <v>0.6869158878504672</v>
      </c>
      <c r="AG3495" s="30">
        <f t="shared" si="893"/>
        <v>6126000</v>
      </c>
      <c r="AH3495" s="30">
        <f t="shared" si="899"/>
        <v>1.1426705843943846E-3</v>
      </c>
      <c r="AI3495" s="31">
        <f t="shared" si="900"/>
        <v>0.13940581129611493</v>
      </c>
      <c r="AJ3495" s="31">
        <f t="shared" si="901"/>
        <v>0.16797257590597453</v>
      </c>
      <c r="AK3495" s="30" t="str">
        <f>IF(W3495="si",($S3495*'COSTOS DE CREDITOS'!$C$27)/DATA!$G3495,"")</f>
        <v/>
      </c>
      <c r="AL3495" s="90" t="str">
        <f>IF(W3495="si",'COSTOS DE CREDITOS'!$C$35,"")</f>
        <v/>
      </c>
      <c r="AM3495" s="30" t="str">
        <f t="shared" si="894"/>
        <v/>
      </c>
      <c r="AN3495" s="30" t="str">
        <f t="shared" si="895"/>
        <v/>
      </c>
      <c r="AO3495" s="30">
        <f t="shared" si="896"/>
        <v>0</v>
      </c>
      <c r="AP3495" s="30">
        <f t="shared" si="897"/>
        <v>0</v>
      </c>
      <c r="AQ3495" s="19" t="str">
        <f t="shared" si="898"/>
        <v/>
      </c>
    </row>
    <row r="3496" spans="1:43" x14ac:dyDescent="0.2">
      <c r="A3496" s="23" t="s">
        <v>5665</v>
      </c>
      <c r="B3496" s="6" t="s">
        <v>5683</v>
      </c>
      <c r="C3496" s="6" t="s">
        <v>5670</v>
      </c>
      <c r="D3496" s="4">
        <v>179973</v>
      </c>
      <c r="E3496" s="4">
        <v>180292</v>
      </c>
      <c r="F3496" s="5" t="s">
        <v>4342</v>
      </c>
      <c r="G3496" s="2">
        <v>5</v>
      </c>
      <c r="H3496" s="4">
        <v>180482</v>
      </c>
      <c r="I3496" s="5" t="s">
        <v>4346</v>
      </c>
      <c r="J3496" s="15">
        <v>45357</v>
      </c>
      <c r="K3496" s="24">
        <v>1355155050</v>
      </c>
      <c r="L3496" s="15">
        <v>45362</v>
      </c>
      <c r="M3496" s="15">
        <v>45382</v>
      </c>
      <c r="N3496" s="26">
        <v>1</v>
      </c>
      <c r="O3496" s="26">
        <f>VLOOKUP(D3496,quash!A$2:$I$7791,9,FALSE)</f>
        <v>1</v>
      </c>
      <c r="P3496" s="7">
        <v>10000</v>
      </c>
      <c r="Q3496" s="26">
        <v>147</v>
      </c>
      <c r="R3496" s="19">
        <v>7.9000519063170294E-2</v>
      </c>
      <c r="S3496" s="26">
        <v>16</v>
      </c>
      <c r="T3496" s="8">
        <v>8000</v>
      </c>
      <c r="U3496" s="4">
        <v>147</v>
      </c>
      <c r="V3496" s="10">
        <v>2082.7199999999998</v>
      </c>
      <c r="W3496" s="14" t="s">
        <v>5282</v>
      </c>
      <c r="X3496" s="18"/>
      <c r="Y3496" s="9"/>
      <c r="Z3496" s="19"/>
      <c r="AA3496" s="19"/>
      <c r="AB3496" s="30">
        <f t="shared" si="892"/>
        <v>797000</v>
      </c>
      <c r="AC3496" s="30">
        <f t="shared" si="902"/>
        <v>1.0037641154328732E-2</v>
      </c>
      <c r="AD3496" s="31">
        <f t="shared" si="903"/>
        <v>1.4755332496863236</v>
      </c>
      <c r="AE3496" s="31">
        <f t="shared" si="891"/>
        <v>1.4755332496863236</v>
      </c>
      <c r="AG3496" s="30">
        <f t="shared" si="893"/>
        <v>2427000</v>
      </c>
      <c r="AH3496" s="30">
        <f t="shared" si="899"/>
        <v>3.296250515039143E-3</v>
      </c>
      <c r="AI3496" s="31">
        <f t="shared" si="900"/>
        <v>0.48454882571075403</v>
      </c>
      <c r="AJ3496" s="31">
        <f t="shared" si="901"/>
        <v>0.48454882571075403</v>
      </c>
      <c r="AK3496" s="30" t="str">
        <f>IF(W3496="si",($S3496*'COSTOS DE CREDITOS'!$C$27)/DATA!$G3496,"")</f>
        <v/>
      </c>
      <c r="AL3496" s="90" t="str">
        <f>IF(W3496="si",'COSTOS DE CREDITOS'!$C$35,"")</f>
        <v/>
      </c>
      <c r="AM3496" s="30" t="str">
        <f t="shared" si="894"/>
        <v/>
      </c>
      <c r="AN3496" s="30" t="str">
        <f t="shared" si="895"/>
        <v/>
      </c>
      <c r="AO3496" s="30">
        <f t="shared" si="896"/>
        <v>0</v>
      </c>
      <c r="AP3496" s="30">
        <f t="shared" si="897"/>
        <v>0</v>
      </c>
      <c r="AQ3496" s="19" t="str">
        <f t="shared" si="898"/>
        <v/>
      </c>
    </row>
    <row r="3497" spans="1:43" x14ac:dyDescent="0.2">
      <c r="A3497" s="23" t="s">
        <v>5665</v>
      </c>
      <c r="B3497" s="6" t="s">
        <v>5683</v>
      </c>
      <c r="C3497" s="6" t="s">
        <v>5670</v>
      </c>
      <c r="D3497" s="4">
        <v>180128</v>
      </c>
      <c r="E3497" s="4">
        <v>180292</v>
      </c>
      <c r="F3497" s="5" t="s">
        <v>4342</v>
      </c>
      <c r="G3497" s="2">
        <v>5</v>
      </c>
      <c r="H3497" s="4">
        <v>180606</v>
      </c>
      <c r="I3497" s="5" t="s">
        <v>4347</v>
      </c>
      <c r="J3497" s="15">
        <v>45358</v>
      </c>
      <c r="K3497" s="24">
        <v>1355906275</v>
      </c>
      <c r="L3497" s="15">
        <v>45364</v>
      </c>
      <c r="M3497" s="15">
        <v>45382</v>
      </c>
      <c r="N3497" s="26">
        <v>1</v>
      </c>
      <c r="O3497" s="26">
        <f>VLOOKUP(D3497,quash!A$2:$I$7791,9,FALSE)</f>
        <v>1</v>
      </c>
      <c r="P3497" s="7">
        <v>10000</v>
      </c>
      <c r="Q3497" s="26">
        <v>132</v>
      </c>
      <c r="R3497" s="19">
        <v>5.8283715876113903E-2</v>
      </c>
      <c r="S3497" s="26">
        <v>16</v>
      </c>
      <c r="T3497" s="8">
        <v>8000</v>
      </c>
      <c r="U3497" s="4">
        <v>147</v>
      </c>
      <c r="V3497" s="10">
        <v>2082.7199999999998</v>
      </c>
      <c r="W3497" s="14" t="s">
        <v>5282</v>
      </c>
      <c r="X3497" s="18"/>
      <c r="Y3497" s="9"/>
      <c r="Z3497" s="19"/>
      <c r="AA3497" s="19"/>
      <c r="AB3497" s="30">
        <f t="shared" si="892"/>
        <v>797000</v>
      </c>
      <c r="AC3497" s="30">
        <f t="shared" si="902"/>
        <v>1.0037641154328732E-2</v>
      </c>
      <c r="AD3497" s="31">
        <f t="shared" si="903"/>
        <v>1.3249686323713927</v>
      </c>
      <c r="AE3497" s="31">
        <f t="shared" si="891"/>
        <v>1.4755332496863236</v>
      </c>
      <c r="AG3497" s="30">
        <f t="shared" si="893"/>
        <v>2427000</v>
      </c>
      <c r="AH3497" s="30">
        <f t="shared" si="899"/>
        <v>3.296250515039143E-3</v>
      </c>
      <c r="AI3497" s="31">
        <f t="shared" si="900"/>
        <v>0.43510506798516685</v>
      </c>
      <c r="AJ3497" s="31">
        <f t="shared" si="901"/>
        <v>0.48454882571075403</v>
      </c>
      <c r="AK3497" s="30" t="str">
        <f>IF(W3497="si",($S3497*'COSTOS DE CREDITOS'!$C$27)/DATA!$G3497,"")</f>
        <v/>
      </c>
      <c r="AL3497" s="90" t="str">
        <f>IF(W3497="si",'COSTOS DE CREDITOS'!$C$35,"")</f>
        <v/>
      </c>
      <c r="AM3497" s="30" t="str">
        <f t="shared" si="894"/>
        <v/>
      </c>
      <c r="AN3497" s="30" t="str">
        <f t="shared" si="895"/>
        <v/>
      </c>
      <c r="AO3497" s="30">
        <f t="shared" si="896"/>
        <v>0</v>
      </c>
      <c r="AP3497" s="30">
        <f t="shared" si="897"/>
        <v>0</v>
      </c>
      <c r="AQ3497" s="19" t="str">
        <f t="shared" si="898"/>
        <v/>
      </c>
    </row>
    <row r="3498" spans="1:43" x14ac:dyDescent="0.2">
      <c r="A3498" s="23" t="s">
        <v>5665</v>
      </c>
      <c r="B3498" s="6" t="s">
        <v>5678</v>
      </c>
      <c r="C3498" s="6" t="s">
        <v>5670</v>
      </c>
      <c r="D3498" s="4">
        <v>180530</v>
      </c>
      <c r="E3498" s="4">
        <v>180992</v>
      </c>
      <c r="F3498" s="5" t="s">
        <v>4348</v>
      </c>
      <c r="G3498" s="2">
        <v>6</v>
      </c>
      <c r="H3498" s="4">
        <v>180993</v>
      </c>
      <c r="I3498" s="5" t="s">
        <v>4349</v>
      </c>
      <c r="J3498" s="15">
        <v>45363</v>
      </c>
      <c r="K3498" s="24">
        <v>1358320921</v>
      </c>
      <c r="L3498" s="15">
        <v>45344</v>
      </c>
      <c r="M3498" s="15">
        <v>45382</v>
      </c>
      <c r="N3498" s="26">
        <v>1</v>
      </c>
      <c r="O3498" s="26">
        <f>VLOOKUP(D3498,quash!A$2:$I$7791,9,FALSE)</f>
        <v>1</v>
      </c>
      <c r="P3498" s="7">
        <v>8000</v>
      </c>
      <c r="Q3498" s="26">
        <v>120</v>
      </c>
      <c r="R3498" s="19">
        <v>3.3741050530766176E-2</v>
      </c>
      <c r="S3498" s="26">
        <v>16</v>
      </c>
      <c r="T3498" s="8">
        <v>7000</v>
      </c>
      <c r="U3498" s="4">
        <v>120</v>
      </c>
      <c r="V3498" s="10">
        <v>1468.92</v>
      </c>
      <c r="W3498" s="14" t="s">
        <v>5282</v>
      </c>
      <c r="X3498" s="18"/>
      <c r="Y3498" s="9"/>
      <c r="Z3498" s="19"/>
      <c r="AA3498" s="19"/>
      <c r="AB3498" s="30">
        <f t="shared" si="892"/>
        <v>797000</v>
      </c>
      <c r="AC3498" s="30">
        <f t="shared" si="902"/>
        <v>8.7829360100376407E-3</v>
      </c>
      <c r="AD3498" s="31">
        <f t="shared" si="903"/>
        <v>1.053952321204517</v>
      </c>
      <c r="AE3498" s="31">
        <f t="shared" si="891"/>
        <v>1.053952321204517</v>
      </c>
      <c r="AG3498" s="30">
        <f t="shared" si="893"/>
        <v>2427000</v>
      </c>
      <c r="AH3498" s="30">
        <f t="shared" si="899"/>
        <v>2.88421920065925E-3</v>
      </c>
      <c r="AI3498" s="31">
        <f t="shared" si="900"/>
        <v>0.34610630407911003</v>
      </c>
      <c r="AJ3498" s="31">
        <f t="shared" si="901"/>
        <v>0.34610630407911003</v>
      </c>
      <c r="AK3498" s="30" t="str">
        <f>IF(W3498="si",($S3498*'COSTOS DE CREDITOS'!$C$27)/DATA!$G3498,"")</f>
        <v/>
      </c>
      <c r="AL3498" s="90" t="str">
        <f>IF(W3498="si",'COSTOS DE CREDITOS'!$C$35,"")</f>
        <v/>
      </c>
      <c r="AM3498" s="30" t="str">
        <f t="shared" si="894"/>
        <v/>
      </c>
      <c r="AN3498" s="30" t="str">
        <f t="shared" si="895"/>
        <v/>
      </c>
      <c r="AO3498" s="30">
        <f t="shared" si="896"/>
        <v>0</v>
      </c>
      <c r="AP3498" s="30">
        <f t="shared" si="897"/>
        <v>0</v>
      </c>
      <c r="AQ3498" s="19" t="str">
        <f t="shared" si="898"/>
        <v/>
      </c>
    </row>
    <row r="3499" spans="1:43" x14ac:dyDescent="0.2">
      <c r="A3499" s="23" t="s">
        <v>5665</v>
      </c>
      <c r="B3499" s="6" t="s">
        <v>5678</v>
      </c>
      <c r="C3499" s="6" t="s">
        <v>5670</v>
      </c>
      <c r="D3499" s="4">
        <v>180528</v>
      </c>
      <c r="E3499" s="4">
        <v>180992</v>
      </c>
      <c r="F3499" s="5" t="s">
        <v>4348</v>
      </c>
      <c r="G3499" s="2">
        <v>6</v>
      </c>
      <c r="H3499" s="4">
        <v>180994</v>
      </c>
      <c r="I3499" s="5" t="s">
        <v>4350</v>
      </c>
      <c r="J3499" s="15">
        <v>45362</v>
      </c>
      <c r="K3499" s="24">
        <v>1358309880</v>
      </c>
      <c r="L3499" s="15">
        <v>45344</v>
      </c>
      <c r="M3499" s="15">
        <v>45382</v>
      </c>
      <c r="N3499" s="26">
        <v>1</v>
      </c>
      <c r="O3499" s="26">
        <f>VLOOKUP(D3499,quash!A$2:$I$7791,9,FALSE)</f>
        <v>2</v>
      </c>
      <c r="P3499" s="7">
        <v>10000</v>
      </c>
      <c r="Q3499" s="26">
        <v>110</v>
      </c>
      <c r="R3499" s="19">
        <v>3.3220596517330399E-2</v>
      </c>
      <c r="S3499" s="26">
        <v>16</v>
      </c>
      <c r="T3499" s="8">
        <v>6000</v>
      </c>
      <c r="U3499" s="4">
        <v>142</v>
      </c>
      <c r="V3499" s="10">
        <v>1503.37</v>
      </c>
      <c r="W3499" s="14" t="s">
        <v>5282</v>
      </c>
      <c r="X3499" s="18"/>
      <c r="Y3499" s="9"/>
      <c r="Z3499" s="19"/>
      <c r="AA3499" s="19"/>
      <c r="AB3499" s="30">
        <f t="shared" si="892"/>
        <v>521000</v>
      </c>
      <c r="AC3499" s="30">
        <f t="shared" si="902"/>
        <v>1.1516314779270634E-2</v>
      </c>
      <c r="AD3499" s="31">
        <f t="shared" si="903"/>
        <v>1.2667946257197698</v>
      </c>
      <c r="AE3499" s="31">
        <f t="shared" si="891"/>
        <v>1.63531669865643</v>
      </c>
      <c r="AG3499" s="30">
        <f t="shared" si="893"/>
        <v>1695000</v>
      </c>
      <c r="AH3499" s="30">
        <f t="shared" si="899"/>
        <v>3.5398230088495575E-3</v>
      </c>
      <c r="AI3499" s="31">
        <f t="shared" si="900"/>
        <v>0.38938053097345132</v>
      </c>
      <c r="AJ3499" s="31">
        <f t="shared" si="901"/>
        <v>0.50265486725663711</v>
      </c>
      <c r="AK3499" s="30" t="str">
        <f>IF(W3499="si",($S3499*'COSTOS DE CREDITOS'!$C$27)/DATA!$G3499,"")</f>
        <v/>
      </c>
      <c r="AL3499" s="90" t="str">
        <f>IF(W3499="si",'COSTOS DE CREDITOS'!$C$35,"")</f>
        <v/>
      </c>
      <c r="AM3499" s="30" t="str">
        <f t="shared" si="894"/>
        <v/>
      </c>
      <c r="AN3499" s="30" t="str">
        <f t="shared" si="895"/>
        <v/>
      </c>
      <c r="AO3499" s="30">
        <f t="shared" si="896"/>
        <v>0</v>
      </c>
      <c r="AP3499" s="30">
        <f t="shared" si="897"/>
        <v>0</v>
      </c>
      <c r="AQ3499" s="19" t="str">
        <f t="shared" si="898"/>
        <v/>
      </c>
    </row>
    <row r="3500" spans="1:43" x14ac:dyDescent="0.2">
      <c r="A3500" s="23" t="s">
        <v>5665</v>
      </c>
      <c r="B3500" s="6" t="s">
        <v>5678</v>
      </c>
      <c r="C3500" s="6" t="s">
        <v>5670</v>
      </c>
      <c r="D3500" s="4">
        <v>180521</v>
      </c>
      <c r="E3500" s="4">
        <v>180992</v>
      </c>
      <c r="F3500" s="5" t="s">
        <v>4348</v>
      </c>
      <c r="G3500" s="2">
        <v>6</v>
      </c>
      <c r="H3500" s="4">
        <v>180995</v>
      </c>
      <c r="I3500" s="5" t="s">
        <v>4351</v>
      </c>
      <c r="J3500" s="15">
        <v>45363</v>
      </c>
      <c r="K3500" s="24">
        <v>1358314147</v>
      </c>
      <c r="L3500" s="15">
        <v>45344</v>
      </c>
      <c r="M3500" s="15">
        <v>45382</v>
      </c>
      <c r="N3500" s="26">
        <v>1</v>
      </c>
      <c r="O3500" s="26">
        <f>VLOOKUP(D3500,quash!A$2:$I$7791,9,FALSE)</f>
        <v>2</v>
      </c>
      <c r="P3500" s="7">
        <v>10000</v>
      </c>
      <c r="Q3500" s="26">
        <v>100</v>
      </c>
      <c r="R3500" s="19">
        <v>1.82981294070719E-2</v>
      </c>
      <c r="S3500" s="26">
        <v>16</v>
      </c>
      <c r="T3500" s="8">
        <v>5000</v>
      </c>
      <c r="U3500" s="4">
        <v>147</v>
      </c>
      <c r="V3500" s="10">
        <v>1303.3399999999999</v>
      </c>
      <c r="W3500" s="14" t="s">
        <v>5282</v>
      </c>
      <c r="X3500" s="18"/>
      <c r="Y3500" s="9"/>
      <c r="Z3500" s="19"/>
      <c r="AA3500" s="19"/>
      <c r="AB3500" s="30">
        <f t="shared" si="892"/>
        <v>521000</v>
      </c>
      <c r="AC3500" s="30">
        <f t="shared" si="902"/>
        <v>9.5969289827255271E-3</v>
      </c>
      <c r="AD3500" s="31">
        <f t="shared" si="903"/>
        <v>0.95969289827255266</v>
      </c>
      <c r="AE3500" s="31">
        <f t="shared" si="891"/>
        <v>1.4107485604606524</v>
      </c>
      <c r="AG3500" s="30">
        <f t="shared" si="893"/>
        <v>1695000</v>
      </c>
      <c r="AH3500" s="30">
        <f t="shared" si="899"/>
        <v>2.9498525073746312E-3</v>
      </c>
      <c r="AI3500" s="31">
        <f t="shared" si="900"/>
        <v>0.29498525073746312</v>
      </c>
      <c r="AJ3500" s="31">
        <f t="shared" si="901"/>
        <v>0.4336283185840708</v>
      </c>
      <c r="AK3500" s="30" t="str">
        <f>IF(W3500="si",($S3500*'COSTOS DE CREDITOS'!$C$27)/DATA!$G3500,"")</f>
        <v/>
      </c>
      <c r="AL3500" s="90" t="str">
        <f>IF(W3500="si",'COSTOS DE CREDITOS'!$C$35,"")</f>
        <v/>
      </c>
      <c r="AM3500" s="30" t="str">
        <f t="shared" si="894"/>
        <v/>
      </c>
      <c r="AN3500" s="30" t="str">
        <f t="shared" si="895"/>
        <v/>
      </c>
      <c r="AO3500" s="30">
        <f t="shared" si="896"/>
        <v>0</v>
      </c>
      <c r="AP3500" s="30">
        <f t="shared" si="897"/>
        <v>0</v>
      </c>
      <c r="AQ3500" s="19" t="str">
        <f t="shared" si="898"/>
        <v/>
      </c>
    </row>
    <row r="3501" spans="1:43" x14ac:dyDescent="0.2">
      <c r="A3501" s="23" t="s">
        <v>5665</v>
      </c>
      <c r="B3501" s="6" t="s">
        <v>5678</v>
      </c>
      <c r="C3501" s="6" t="s">
        <v>5670</v>
      </c>
      <c r="D3501" s="4">
        <v>180520</v>
      </c>
      <c r="E3501" s="4">
        <v>180992</v>
      </c>
      <c r="F3501" s="5" t="s">
        <v>4348</v>
      </c>
      <c r="G3501" s="2">
        <v>6</v>
      </c>
      <c r="H3501" s="4">
        <v>180996</v>
      </c>
      <c r="I3501" s="5" t="s">
        <v>4352</v>
      </c>
      <c r="J3501" s="15">
        <v>45362</v>
      </c>
      <c r="K3501" s="24">
        <v>1358314494</v>
      </c>
      <c r="L3501" s="15">
        <v>45344</v>
      </c>
      <c r="M3501" s="15">
        <v>45382</v>
      </c>
      <c r="N3501" s="26">
        <v>1</v>
      </c>
      <c r="O3501" s="26">
        <f>VLOOKUP(D3501,quash!A$2:$I$7791,9,FALSE)</f>
        <v>1</v>
      </c>
      <c r="P3501" s="7">
        <v>10000</v>
      </c>
      <c r="Q3501" s="26">
        <v>100</v>
      </c>
      <c r="R3501" s="19">
        <v>1.82981294070719E-2</v>
      </c>
      <c r="S3501" s="26">
        <v>16</v>
      </c>
      <c r="T3501" s="8">
        <v>8000</v>
      </c>
      <c r="U3501" s="4">
        <v>142</v>
      </c>
      <c r="V3501" s="10">
        <v>2013.74</v>
      </c>
      <c r="W3501" s="14" t="s">
        <v>5282</v>
      </c>
      <c r="X3501" s="18"/>
      <c r="Y3501" s="9"/>
      <c r="Z3501" s="19"/>
      <c r="AA3501" s="19"/>
      <c r="AB3501" s="30">
        <f t="shared" si="892"/>
        <v>797000</v>
      </c>
      <c r="AC3501" s="30">
        <f t="shared" si="902"/>
        <v>1.0037641154328732E-2</v>
      </c>
      <c r="AD3501" s="31">
        <f t="shared" si="903"/>
        <v>1.0037641154328731</v>
      </c>
      <c r="AE3501" s="31">
        <f t="shared" si="891"/>
        <v>1.42534504391468</v>
      </c>
      <c r="AG3501" s="30">
        <f t="shared" si="893"/>
        <v>2427000</v>
      </c>
      <c r="AH3501" s="30">
        <f t="shared" si="899"/>
        <v>3.296250515039143E-3</v>
      </c>
      <c r="AI3501" s="31">
        <f t="shared" si="900"/>
        <v>0.3296250515039143</v>
      </c>
      <c r="AJ3501" s="31">
        <f t="shared" si="901"/>
        <v>0.4680675731355583</v>
      </c>
      <c r="AK3501" s="30" t="str">
        <f>IF(W3501="si",($S3501*'COSTOS DE CREDITOS'!$C$27)/DATA!$G3501,"")</f>
        <v/>
      </c>
      <c r="AL3501" s="90" t="str">
        <f>IF(W3501="si",'COSTOS DE CREDITOS'!$C$35,"")</f>
        <v/>
      </c>
      <c r="AM3501" s="30" t="str">
        <f t="shared" si="894"/>
        <v/>
      </c>
      <c r="AN3501" s="30" t="str">
        <f t="shared" si="895"/>
        <v/>
      </c>
      <c r="AO3501" s="30">
        <f t="shared" si="896"/>
        <v>0</v>
      </c>
      <c r="AP3501" s="30">
        <f t="shared" si="897"/>
        <v>0</v>
      </c>
      <c r="AQ3501" s="19" t="str">
        <f t="shared" si="898"/>
        <v/>
      </c>
    </row>
    <row r="3502" spans="1:43" x14ac:dyDescent="0.2">
      <c r="A3502" s="23" t="s">
        <v>5665</v>
      </c>
      <c r="B3502" s="6" t="s">
        <v>5678</v>
      </c>
      <c r="C3502" s="6" t="s">
        <v>5670</v>
      </c>
      <c r="D3502" s="4">
        <v>180518</v>
      </c>
      <c r="E3502" s="4">
        <v>180992</v>
      </c>
      <c r="F3502" s="5" t="s">
        <v>4348</v>
      </c>
      <c r="G3502" s="2">
        <v>6</v>
      </c>
      <c r="H3502" s="4">
        <v>180997</v>
      </c>
      <c r="I3502" s="5" t="s">
        <v>4353</v>
      </c>
      <c r="J3502" s="15">
        <v>45363</v>
      </c>
      <c r="K3502" s="24">
        <v>1358325528</v>
      </c>
      <c r="L3502" s="15">
        <v>45344</v>
      </c>
      <c r="M3502" s="15">
        <v>45382</v>
      </c>
      <c r="N3502" s="26">
        <v>1</v>
      </c>
      <c r="O3502" s="26">
        <f>VLOOKUP(D3502,quash!A$2:$I$7791,9,FALSE)</f>
        <v>1</v>
      </c>
      <c r="P3502" s="7">
        <v>9000</v>
      </c>
      <c r="Q3502" s="26">
        <v>146</v>
      </c>
      <c r="R3502" s="19">
        <v>5.2439109759484744E-2</v>
      </c>
      <c r="S3502" s="26">
        <v>16</v>
      </c>
      <c r="T3502" s="8">
        <v>8000</v>
      </c>
      <c r="U3502" s="4">
        <v>137</v>
      </c>
      <c r="V3502" s="10">
        <v>1930.99</v>
      </c>
      <c r="W3502" s="14" t="s">
        <v>5282</v>
      </c>
      <c r="X3502" s="18"/>
      <c r="Y3502" s="9"/>
      <c r="Z3502" s="19"/>
      <c r="AA3502" s="19"/>
      <c r="AB3502" s="30">
        <f t="shared" si="892"/>
        <v>797000</v>
      </c>
      <c r="AC3502" s="30">
        <f t="shared" si="902"/>
        <v>1.0037641154328732E-2</v>
      </c>
      <c r="AD3502" s="31">
        <f t="shared" si="903"/>
        <v>1.4654956085319948</v>
      </c>
      <c r="AE3502" s="31">
        <f t="shared" si="891"/>
        <v>1.3751568381430364</v>
      </c>
      <c r="AG3502" s="30">
        <f t="shared" si="893"/>
        <v>2427000</v>
      </c>
      <c r="AH3502" s="30">
        <f t="shared" si="899"/>
        <v>3.296250515039143E-3</v>
      </c>
      <c r="AI3502" s="31">
        <f t="shared" si="900"/>
        <v>0.48125257519571485</v>
      </c>
      <c r="AJ3502" s="31">
        <f t="shared" si="901"/>
        <v>0.45158632056036258</v>
      </c>
      <c r="AK3502" s="30" t="str">
        <f>IF(W3502="si",($S3502*'COSTOS DE CREDITOS'!$C$27)/DATA!$G3502,"")</f>
        <v/>
      </c>
      <c r="AL3502" s="90" t="str">
        <f>IF(W3502="si",'COSTOS DE CREDITOS'!$C$35,"")</f>
        <v/>
      </c>
      <c r="AM3502" s="30" t="str">
        <f t="shared" si="894"/>
        <v/>
      </c>
      <c r="AN3502" s="30" t="str">
        <f t="shared" si="895"/>
        <v/>
      </c>
      <c r="AO3502" s="30">
        <f t="shared" si="896"/>
        <v>0</v>
      </c>
      <c r="AP3502" s="30">
        <f t="shared" si="897"/>
        <v>0</v>
      </c>
      <c r="AQ3502" s="19" t="str">
        <f t="shared" si="898"/>
        <v/>
      </c>
    </row>
    <row r="3503" spans="1:43" x14ac:dyDescent="0.2">
      <c r="A3503" s="23" t="s">
        <v>5665</v>
      </c>
      <c r="B3503" s="6" t="s">
        <v>5678</v>
      </c>
      <c r="C3503" s="6" t="s">
        <v>5670</v>
      </c>
      <c r="D3503" s="4">
        <v>180515</v>
      </c>
      <c r="E3503" s="4">
        <v>180992</v>
      </c>
      <c r="F3503" s="5" t="s">
        <v>4348</v>
      </c>
      <c r="G3503" s="2">
        <v>6</v>
      </c>
      <c r="H3503" s="4">
        <v>180998</v>
      </c>
      <c r="I3503" s="5" t="s">
        <v>4354</v>
      </c>
      <c r="J3503" s="15">
        <v>45362</v>
      </c>
      <c r="K3503" s="24">
        <v>1358312385</v>
      </c>
      <c r="L3503" s="15">
        <v>45344</v>
      </c>
      <c r="M3503" s="15">
        <v>45382</v>
      </c>
      <c r="N3503" s="26">
        <v>1</v>
      </c>
      <c r="O3503" s="26">
        <f>VLOOKUP(D3503,quash!A$2:$I$7791,9,FALSE)</f>
        <v>1</v>
      </c>
      <c r="P3503" s="7">
        <v>10000</v>
      </c>
      <c r="Q3503" s="26">
        <v>110</v>
      </c>
      <c r="R3503" s="19">
        <v>3.3220596517330399E-2</v>
      </c>
      <c r="S3503" s="26">
        <v>16</v>
      </c>
      <c r="T3503" s="8">
        <v>5000</v>
      </c>
      <c r="U3503" s="4">
        <v>142</v>
      </c>
      <c r="V3503" s="10">
        <v>1262.2</v>
      </c>
      <c r="W3503" s="14" t="s">
        <v>5282</v>
      </c>
      <c r="X3503" s="18"/>
      <c r="Y3503" s="9"/>
      <c r="Z3503" s="19"/>
      <c r="AA3503" s="19"/>
      <c r="AB3503" s="30">
        <f t="shared" si="892"/>
        <v>797000</v>
      </c>
      <c r="AC3503" s="30">
        <f t="shared" si="902"/>
        <v>6.2735257214554582E-3</v>
      </c>
      <c r="AD3503" s="31">
        <f t="shared" si="903"/>
        <v>0.69008782936010038</v>
      </c>
      <c r="AE3503" s="31">
        <f t="shared" si="891"/>
        <v>0.8908406524466751</v>
      </c>
      <c r="AG3503" s="30">
        <f t="shared" si="893"/>
        <v>2427000</v>
      </c>
      <c r="AH3503" s="30">
        <f t="shared" si="899"/>
        <v>2.0601565718994645E-3</v>
      </c>
      <c r="AI3503" s="31">
        <f t="shared" si="900"/>
        <v>0.2266172229089411</v>
      </c>
      <c r="AJ3503" s="31">
        <f t="shared" si="901"/>
        <v>0.29254223320972395</v>
      </c>
      <c r="AK3503" s="30" t="str">
        <f>IF(W3503="si",($S3503*'COSTOS DE CREDITOS'!$C$27)/DATA!$G3503,"")</f>
        <v/>
      </c>
      <c r="AL3503" s="90" t="str">
        <f>IF(W3503="si",'COSTOS DE CREDITOS'!$C$35,"")</f>
        <v/>
      </c>
      <c r="AM3503" s="30" t="str">
        <f t="shared" si="894"/>
        <v/>
      </c>
      <c r="AN3503" s="30" t="str">
        <f t="shared" si="895"/>
        <v/>
      </c>
      <c r="AO3503" s="30">
        <f t="shared" si="896"/>
        <v>0</v>
      </c>
      <c r="AP3503" s="30">
        <f t="shared" si="897"/>
        <v>0</v>
      </c>
      <c r="AQ3503" s="19" t="str">
        <f t="shared" si="898"/>
        <v/>
      </c>
    </row>
    <row r="3504" spans="1:43" x14ac:dyDescent="0.2">
      <c r="A3504" s="23" t="s">
        <v>5665</v>
      </c>
      <c r="B3504" s="6" t="s">
        <v>5678</v>
      </c>
      <c r="C3504" s="6" t="s">
        <v>5670</v>
      </c>
      <c r="D3504" s="4">
        <v>180295</v>
      </c>
      <c r="E3504" s="4">
        <v>180985</v>
      </c>
      <c r="F3504" s="5" t="s">
        <v>4355</v>
      </c>
      <c r="G3504" s="2">
        <v>6</v>
      </c>
      <c r="H3504" s="4">
        <v>180986</v>
      </c>
      <c r="I3504" s="5" t="s">
        <v>4356</v>
      </c>
      <c r="J3504" s="15">
        <v>45359</v>
      </c>
      <c r="K3504" s="24">
        <v>1357055470</v>
      </c>
      <c r="L3504" s="15">
        <v>45344</v>
      </c>
      <c r="M3504" s="15">
        <v>45382</v>
      </c>
      <c r="N3504" s="26">
        <v>1</v>
      </c>
      <c r="O3504" s="26">
        <f>VLOOKUP(D3504,quash!A$2:$I$7791,9,FALSE)</f>
        <v>3</v>
      </c>
      <c r="P3504" s="7">
        <v>10000</v>
      </c>
      <c r="Q3504" s="26">
        <v>100</v>
      </c>
      <c r="R3504" s="19">
        <v>1.82981294070719E-2</v>
      </c>
      <c r="S3504" s="26">
        <v>16</v>
      </c>
      <c r="T3504" s="8">
        <v>6000</v>
      </c>
      <c r="U3504" s="4">
        <v>147</v>
      </c>
      <c r="V3504" s="10">
        <v>1558.57</v>
      </c>
      <c r="W3504" s="14" t="s">
        <v>5282</v>
      </c>
      <c r="X3504" s="18"/>
      <c r="Y3504" s="9"/>
      <c r="Z3504" s="19"/>
      <c r="AA3504" s="19"/>
      <c r="AB3504" s="30">
        <f t="shared" si="892"/>
        <v>219000</v>
      </c>
      <c r="AC3504" s="30">
        <f t="shared" si="902"/>
        <v>2.7397260273972601E-2</v>
      </c>
      <c r="AD3504" s="31">
        <f t="shared" si="903"/>
        <v>2.7397260273972601</v>
      </c>
      <c r="AE3504" s="31">
        <f t="shared" si="891"/>
        <v>4.0273972602739727</v>
      </c>
      <c r="AG3504" s="30">
        <f t="shared" si="893"/>
        <v>778000</v>
      </c>
      <c r="AH3504" s="30">
        <f t="shared" si="899"/>
        <v>7.7120822622107968E-3</v>
      </c>
      <c r="AI3504" s="31">
        <f t="shared" si="900"/>
        <v>0.77120822622107965</v>
      </c>
      <c r="AJ3504" s="31">
        <f t="shared" si="901"/>
        <v>1.1336760925449871</v>
      </c>
      <c r="AK3504" s="30" t="str">
        <f>IF(W3504="si",($S3504*'COSTOS DE CREDITOS'!$C$27)/DATA!$G3504,"")</f>
        <v/>
      </c>
      <c r="AL3504" s="90" t="str">
        <f>IF(W3504="si",'COSTOS DE CREDITOS'!$C$35,"")</f>
        <v/>
      </c>
      <c r="AM3504" s="30" t="str">
        <f t="shared" si="894"/>
        <v/>
      </c>
      <c r="AN3504" s="30" t="str">
        <f t="shared" si="895"/>
        <v/>
      </c>
      <c r="AO3504" s="30">
        <f t="shared" si="896"/>
        <v>0</v>
      </c>
      <c r="AP3504" s="30">
        <f t="shared" si="897"/>
        <v>0</v>
      </c>
      <c r="AQ3504" s="19" t="str">
        <f t="shared" si="898"/>
        <v/>
      </c>
    </row>
    <row r="3505" spans="1:43" x14ac:dyDescent="0.2">
      <c r="A3505" s="23" t="s">
        <v>5665</v>
      </c>
      <c r="B3505" s="6" t="s">
        <v>5678</v>
      </c>
      <c r="C3505" s="6" t="s">
        <v>5670</v>
      </c>
      <c r="D3505" s="4">
        <v>180354</v>
      </c>
      <c r="E3505" s="4">
        <v>180985</v>
      </c>
      <c r="F3505" s="5" t="s">
        <v>4355</v>
      </c>
      <c r="G3505" s="2">
        <v>6</v>
      </c>
      <c r="H3505" s="4">
        <v>180987</v>
      </c>
      <c r="I3505" s="5" t="s">
        <v>4357</v>
      </c>
      <c r="J3505" s="15">
        <v>45363</v>
      </c>
      <c r="K3505" s="24">
        <v>1357057836</v>
      </c>
      <c r="L3505" s="15">
        <v>45344</v>
      </c>
      <c r="M3505" s="15">
        <v>45382</v>
      </c>
      <c r="N3505" s="26">
        <v>1</v>
      </c>
      <c r="O3505" s="26">
        <f>VLOOKUP(D3505,quash!A$2:$I$7791,9,FALSE)</f>
        <v>2</v>
      </c>
      <c r="P3505" s="7">
        <v>10000</v>
      </c>
      <c r="Q3505" s="26">
        <v>100</v>
      </c>
      <c r="R3505" s="19">
        <v>1.82981294070719E-2</v>
      </c>
      <c r="S3505" s="26">
        <v>16</v>
      </c>
      <c r="T3505" s="8">
        <v>10000</v>
      </c>
      <c r="U3505" s="4">
        <v>100</v>
      </c>
      <c r="V3505" s="10">
        <v>1738.06</v>
      </c>
      <c r="W3505" s="14" t="s">
        <v>5282</v>
      </c>
      <c r="X3505" s="18"/>
      <c r="Y3505" s="9"/>
      <c r="Z3505" s="19"/>
      <c r="AA3505" s="19"/>
      <c r="AB3505" s="30">
        <f t="shared" si="892"/>
        <v>521000</v>
      </c>
      <c r="AC3505" s="30">
        <f t="shared" si="902"/>
        <v>1.9193857965451054E-2</v>
      </c>
      <c r="AD3505" s="31">
        <f t="shared" si="903"/>
        <v>1.9193857965451053</v>
      </c>
      <c r="AE3505" s="31">
        <f t="shared" si="891"/>
        <v>1.9193857965451053</v>
      </c>
      <c r="AG3505" s="30">
        <f t="shared" si="893"/>
        <v>1695000</v>
      </c>
      <c r="AH3505" s="30">
        <f t="shared" si="899"/>
        <v>5.8997050147492625E-3</v>
      </c>
      <c r="AI3505" s="31">
        <f t="shared" si="900"/>
        <v>0.58997050147492625</v>
      </c>
      <c r="AJ3505" s="31">
        <f t="shared" si="901"/>
        <v>0.58997050147492625</v>
      </c>
      <c r="AK3505" s="30" t="str">
        <f>IF(W3505="si",($S3505*'COSTOS DE CREDITOS'!$C$27)/DATA!$G3505,"")</f>
        <v/>
      </c>
      <c r="AL3505" s="90" t="str">
        <f>IF(W3505="si",'COSTOS DE CREDITOS'!$C$35,"")</f>
        <v/>
      </c>
      <c r="AM3505" s="30" t="str">
        <f t="shared" si="894"/>
        <v/>
      </c>
      <c r="AN3505" s="30" t="str">
        <f t="shared" si="895"/>
        <v/>
      </c>
      <c r="AO3505" s="30">
        <f t="shared" si="896"/>
        <v>0</v>
      </c>
      <c r="AP3505" s="30">
        <f t="shared" si="897"/>
        <v>0</v>
      </c>
      <c r="AQ3505" s="19" t="str">
        <f t="shared" si="898"/>
        <v/>
      </c>
    </row>
    <row r="3506" spans="1:43" x14ac:dyDescent="0.2">
      <c r="A3506" s="23" t="s">
        <v>5665</v>
      </c>
      <c r="B3506" s="6" t="s">
        <v>5678</v>
      </c>
      <c r="C3506" s="6" t="s">
        <v>5670</v>
      </c>
      <c r="D3506" s="4">
        <v>180357</v>
      </c>
      <c r="E3506" s="4">
        <v>180985</v>
      </c>
      <c r="F3506" s="5" t="s">
        <v>4355</v>
      </c>
      <c r="G3506" s="2">
        <v>6</v>
      </c>
      <c r="H3506" s="4">
        <v>180988</v>
      </c>
      <c r="I3506" s="5" t="s">
        <v>4358</v>
      </c>
      <c r="J3506" s="15">
        <v>45359</v>
      </c>
      <c r="K3506" s="24">
        <v>1357058964</v>
      </c>
      <c r="L3506" s="15">
        <v>45344</v>
      </c>
      <c r="M3506" s="15">
        <v>45382</v>
      </c>
      <c r="N3506" s="26">
        <v>1</v>
      </c>
      <c r="O3506" s="26">
        <f>VLOOKUP(D3506,quash!A$2:$I$7791,9,FALSE)</f>
        <v>6</v>
      </c>
      <c r="P3506" s="7">
        <v>10000</v>
      </c>
      <c r="Q3506" s="26">
        <v>110</v>
      </c>
      <c r="R3506" s="19">
        <v>3.3220596517330399E-2</v>
      </c>
      <c r="S3506" s="26">
        <v>16</v>
      </c>
      <c r="T3506" s="8">
        <v>5000</v>
      </c>
      <c r="U3506" s="4">
        <v>142</v>
      </c>
      <c r="V3506" s="10">
        <v>1262.2</v>
      </c>
      <c r="W3506" s="14" t="s">
        <v>5282</v>
      </c>
      <c r="X3506" s="18"/>
      <c r="Y3506" s="9"/>
      <c r="Z3506" s="19"/>
      <c r="AA3506" s="19"/>
      <c r="AB3506" s="30">
        <f t="shared" si="892"/>
        <v>64000</v>
      </c>
      <c r="AC3506" s="30">
        <f t="shared" si="902"/>
        <v>7.8125E-2</v>
      </c>
      <c r="AD3506" s="31">
        <f t="shared" si="903"/>
        <v>8.59375</v>
      </c>
      <c r="AE3506" s="31">
        <f t="shared" si="891"/>
        <v>11.09375</v>
      </c>
      <c r="AG3506" s="30">
        <f t="shared" si="893"/>
        <v>288000</v>
      </c>
      <c r="AH3506" s="30">
        <f t="shared" si="899"/>
        <v>1.7361111111111112E-2</v>
      </c>
      <c r="AI3506" s="31">
        <f t="shared" si="900"/>
        <v>1.9097222222222223</v>
      </c>
      <c r="AJ3506" s="31">
        <f t="shared" si="901"/>
        <v>2.4652777777777777</v>
      </c>
      <c r="AK3506" s="30" t="str">
        <f>IF(W3506="si",($S3506*'COSTOS DE CREDITOS'!$C$27)/DATA!$G3506,"")</f>
        <v/>
      </c>
      <c r="AL3506" s="90" t="str">
        <f>IF(W3506="si",'COSTOS DE CREDITOS'!$C$35,"")</f>
        <v/>
      </c>
      <c r="AM3506" s="30" t="str">
        <f t="shared" si="894"/>
        <v/>
      </c>
      <c r="AN3506" s="30" t="str">
        <f t="shared" si="895"/>
        <v/>
      </c>
      <c r="AO3506" s="30">
        <f t="shared" si="896"/>
        <v>0</v>
      </c>
      <c r="AP3506" s="30">
        <f t="shared" si="897"/>
        <v>0</v>
      </c>
      <c r="AQ3506" s="19" t="str">
        <f t="shared" si="898"/>
        <v/>
      </c>
    </row>
    <row r="3507" spans="1:43" x14ac:dyDescent="0.2">
      <c r="A3507" s="23" t="s">
        <v>5665</v>
      </c>
      <c r="B3507" s="6" t="s">
        <v>5678</v>
      </c>
      <c r="C3507" s="6" t="s">
        <v>5670</v>
      </c>
      <c r="D3507" s="4">
        <v>180358</v>
      </c>
      <c r="E3507" s="4">
        <v>180985</v>
      </c>
      <c r="F3507" s="5" t="s">
        <v>4355</v>
      </c>
      <c r="G3507" s="2">
        <v>6</v>
      </c>
      <c r="H3507" s="4">
        <v>180989</v>
      </c>
      <c r="I3507" s="5" t="s">
        <v>4359</v>
      </c>
      <c r="J3507" s="15">
        <v>45359</v>
      </c>
      <c r="K3507" s="24">
        <v>1357063695</v>
      </c>
      <c r="L3507" s="15">
        <v>45344</v>
      </c>
      <c r="M3507" s="15">
        <v>45382</v>
      </c>
      <c r="N3507" s="26">
        <v>1</v>
      </c>
      <c r="O3507" s="26">
        <f>VLOOKUP(D3507,quash!A$2:$I$7791,9,FALSE)</f>
        <v>2</v>
      </c>
      <c r="P3507" s="7">
        <v>10000</v>
      </c>
      <c r="Q3507" s="26">
        <v>110</v>
      </c>
      <c r="R3507" s="19">
        <v>3.3220596517330399E-2</v>
      </c>
      <c r="S3507" s="26">
        <v>16</v>
      </c>
      <c r="T3507" s="8">
        <v>5000</v>
      </c>
      <c r="U3507" s="4">
        <v>147</v>
      </c>
      <c r="V3507" s="10">
        <v>1303.3399999999999</v>
      </c>
      <c r="W3507" s="14" t="s">
        <v>5282</v>
      </c>
      <c r="X3507" s="18"/>
      <c r="Y3507" s="9"/>
      <c r="Z3507" s="19"/>
      <c r="AA3507" s="19"/>
      <c r="AB3507" s="30">
        <f t="shared" si="892"/>
        <v>521000</v>
      </c>
      <c r="AC3507" s="30">
        <f t="shared" si="902"/>
        <v>9.5969289827255271E-3</v>
      </c>
      <c r="AD3507" s="31">
        <f t="shared" si="903"/>
        <v>1.0556621880998081</v>
      </c>
      <c r="AE3507" s="31">
        <f t="shared" si="891"/>
        <v>1.4107485604606524</v>
      </c>
      <c r="AG3507" s="30">
        <f t="shared" si="893"/>
        <v>1695000</v>
      </c>
      <c r="AH3507" s="30">
        <f t="shared" si="899"/>
        <v>2.9498525073746312E-3</v>
      </c>
      <c r="AI3507" s="31">
        <f t="shared" si="900"/>
        <v>0.32448377581120946</v>
      </c>
      <c r="AJ3507" s="31">
        <f t="shared" si="901"/>
        <v>0.4336283185840708</v>
      </c>
      <c r="AK3507" s="30" t="str">
        <f>IF(W3507="si",($S3507*'COSTOS DE CREDITOS'!$C$27)/DATA!$G3507,"")</f>
        <v/>
      </c>
      <c r="AL3507" s="90" t="str">
        <f>IF(W3507="si",'COSTOS DE CREDITOS'!$C$35,"")</f>
        <v/>
      </c>
      <c r="AM3507" s="30" t="str">
        <f t="shared" si="894"/>
        <v/>
      </c>
      <c r="AN3507" s="30" t="str">
        <f t="shared" si="895"/>
        <v/>
      </c>
      <c r="AO3507" s="30">
        <f t="shared" si="896"/>
        <v>0</v>
      </c>
      <c r="AP3507" s="30">
        <f t="shared" si="897"/>
        <v>0</v>
      </c>
      <c r="AQ3507" s="19" t="str">
        <f t="shared" si="898"/>
        <v/>
      </c>
    </row>
    <row r="3508" spans="1:43" x14ac:dyDescent="0.2">
      <c r="A3508" s="23" t="s">
        <v>5665</v>
      </c>
      <c r="B3508" s="6" t="s">
        <v>5678</v>
      </c>
      <c r="C3508" s="6" t="s">
        <v>5670</v>
      </c>
      <c r="D3508" s="4">
        <v>180356</v>
      </c>
      <c r="E3508" s="4">
        <v>180985</v>
      </c>
      <c r="F3508" s="5" t="s">
        <v>4355</v>
      </c>
      <c r="G3508" s="2">
        <v>6</v>
      </c>
      <c r="H3508" s="4">
        <v>180990</v>
      </c>
      <c r="I3508" s="5" t="s">
        <v>4360</v>
      </c>
      <c r="J3508" s="15">
        <v>45359</v>
      </c>
      <c r="K3508" s="24">
        <v>1357059663</v>
      </c>
      <c r="L3508" s="15">
        <v>45344</v>
      </c>
      <c r="M3508" s="15">
        <v>45382</v>
      </c>
      <c r="N3508" s="26">
        <v>1</v>
      </c>
      <c r="O3508" s="26">
        <f>VLOOKUP(D3508,quash!A$2:$I$7791,9,FALSE)</f>
        <v>1</v>
      </c>
      <c r="P3508" s="7">
        <v>10000</v>
      </c>
      <c r="Q3508" s="26">
        <v>110</v>
      </c>
      <c r="R3508" s="19">
        <v>3.3220596517330399E-2</v>
      </c>
      <c r="S3508" s="26">
        <v>16</v>
      </c>
      <c r="T3508" s="8">
        <v>5000</v>
      </c>
      <c r="U3508" s="4">
        <v>147</v>
      </c>
      <c r="V3508" s="10">
        <v>1303.3399999999999</v>
      </c>
      <c r="W3508" s="14" t="s">
        <v>5282</v>
      </c>
      <c r="X3508" s="18"/>
      <c r="Y3508" s="9"/>
      <c r="Z3508" s="19"/>
      <c r="AA3508" s="19"/>
      <c r="AB3508" s="30">
        <f t="shared" si="892"/>
        <v>797000</v>
      </c>
      <c r="AC3508" s="30">
        <f t="shared" si="902"/>
        <v>6.2735257214554582E-3</v>
      </c>
      <c r="AD3508" s="31">
        <f t="shared" si="903"/>
        <v>0.69008782936010038</v>
      </c>
      <c r="AE3508" s="31">
        <f t="shared" si="891"/>
        <v>0.92220828105395236</v>
      </c>
      <c r="AG3508" s="30">
        <f t="shared" si="893"/>
        <v>2427000</v>
      </c>
      <c r="AH3508" s="30">
        <f t="shared" si="899"/>
        <v>2.0601565718994645E-3</v>
      </c>
      <c r="AI3508" s="31">
        <f t="shared" si="900"/>
        <v>0.2266172229089411</v>
      </c>
      <c r="AJ3508" s="31">
        <f t="shared" si="901"/>
        <v>0.30284301606922126</v>
      </c>
      <c r="AK3508" s="30" t="str">
        <f>IF(W3508="si",($S3508*'COSTOS DE CREDITOS'!$C$27)/DATA!$G3508,"")</f>
        <v/>
      </c>
      <c r="AL3508" s="90" t="str">
        <f>IF(W3508="si",'COSTOS DE CREDITOS'!$C$35,"")</f>
        <v/>
      </c>
      <c r="AM3508" s="30" t="str">
        <f t="shared" si="894"/>
        <v/>
      </c>
      <c r="AN3508" s="30" t="str">
        <f t="shared" si="895"/>
        <v/>
      </c>
      <c r="AO3508" s="30">
        <f t="shared" si="896"/>
        <v>0</v>
      </c>
      <c r="AP3508" s="30">
        <f t="shared" si="897"/>
        <v>0</v>
      </c>
      <c r="AQ3508" s="19" t="str">
        <f t="shared" si="898"/>
        <v/>
      </c>
    </row>
    <row r="3509" spans="1:43" x14ac:dyDescent="0.2">
      <c r="A3509" s="23" t="s">
        <v>5665</v>
      </c>
      <c r="B3509" s="6" t="s">
        <v>5678</v>
      </c>
      <c r="C3509" s="6" t="s">
        <v>5670</v>
      </c>
      <c r="D3509" s="4">
        <v>180355</v>
      </c>
      <c r="E3509" s="4">
        <v>180985</v>
      </c>
      <c r="F3509" s="5" t="s">
        <v>4355</v>
      </c>
      <c r="G3509" s="2">
        <v>6</v>
      </c>
      <c r="H3509" s="4">
        <v>180991</v>
      </c>
      <c r="I3509" s="5" t="s">
        <v>4361</v>
      </c>
      <c r="J3509" s="15">
        <v>45363</v>
      </c>
      <c r="K3509" s="24">
        <v>1357057825</v>
      </c>
      <c r="L3509" s="15">
        <v>45344</v>
      </c>
      <c r="M3509" s="15">
        <v>45382</v>
      </c>
      <c r="N3509" s="26">
        <v>1</v>
      </c>
      <c r="O3509" s="26">
        <f>VLOOKUP(D3509,quash!A$2:$I$7791,9,FALSE)</f>
        <v>2</v>
      </c>
      <c r="P3509" s="7">
        <v>10000</v>
      </c>
      <c r="Q3509" s="26">
        <v>90</v>
      </c>
      <c r="R3509" s="19">
        <v>5.9818464604665302E-3</v>
      </c>
      <c r="S3509" s="26">
        <v>16</v>
      </c>
      <c r="T3509" s="8">
        <v>5000</v>
      </c>
      <c r="U3509" s="4">
        <v>127</v>
      </c>
      <c r="V3509" s="10">
        <v>1110.4000000000001</v>
      </c>
      <c r="W3509" s="14" t="s">
        <v>5282</v>
      </c>
      <c r="X3509" s="18"/>
      <c r="Y3509" s="9"/>
      <c r="Z3509" s="19"/>
      <c r="AA3509" s="19"/>
      <c r="AB3509" s="30">
        <f t="shared" si="892"/>
        <v>521000</v>
      </c>
      <c r="AC3509" s="30">
        <f t="shared" si="902"/>
        <v>9.5969289827255271E-3</v>
      </c>
      <c r="AD3509" s="31">
        <f t="shared" si="903"/>
        <v>0.86372360844529739</v>
      </c>
      <c r="AE3509" s="31">
        <f t="shared" si="891"/>
        <v>1.2188099808061419</v>
      </c>
      <c r="AG3509" s="30">
        <f t="shared" si="893"/>
        <v>1695000</v>
      </c>
      <c r="AH3509" s="30">
        <f t="shared" si="899"/>
        <v>2.9498525073746312E-3</v>
      </c>
      <c r="AI3509" s="31">
        <f t="shared" si="900"/>
        <v>0.26548672566371678</v>
      </c>
      <c r="AJ3509" s="31">
        <f t="shared" si="901"/>
        <v>0.37463126843657818</v>
      </c>
      <c r="AK3509" s="30" t="str">
        <f>IF(W3509="si",($S3509*'COSTOS DE CREDITOS'!$C$27)/DATA!$G3509,"")</f>
        <v/>
      </c>
      <c r="AL3509" s="90" t="str">
        <f>IF(W3509="si",'COSTOS DE CREDITOS'!$C$35,"")</f>
        <v/>
      </c>
      <c r="AM3509" s="30" t="str">
        <f t="shared" si="894"/>
        <v/>
      </c>
      <c r="AN3509" s="30" t="str">
        <f t="shared" si="895"/>
        <v/>
      </c>
      <c r="AO3509" s="30">
        <f t="shared" si="896"/>
        <v>0</v>
      </c>
      <c r="AP3509" s="30">
        <f t="shared" si="897"/>
        <v>0</v>
      </c>
      <c r="AQ3509" s="19" t="str">
        <f t="shared" si="898"/>
        <v/>
      </c>
    </row>
    <row r="3510" spans="1:43" x14ac:dyDescent="0.2">
      <c r="A3510" s="23" t="s">
        <v>5665</v>
      </c>
      <c r="B3510" s="6" t="s">
        <v>5673</v>
      </c>
      <c r="C3510" s="6" t="s">
        <v>5667</v>
      </c>
      <c r="D3510" s="4">
        <v>180598</v>
      </c>
      <c r="E3510" s="4">
        <v>179753</v>
      </c>
      <c r="F3510" s="5" t="s">
        <v>3442</v>
      </c>
      <c r="G3510" s="2">
        <v>7</v>
      </c>
      <c r="H3510" s="4">
        <v>180820</v>
      </c>
      <c r="I3510" s="5" t="s">
        <v>4362</v>
      </c>
      <c r="J3510" s="15">
        <v>45363</v>
      </c>
      <c r="K3510" s="24">
        <v>1358701068</v>
      </c>
      <c r="L3510" s="15">
        <v>45344</v>
      </c>
      <c r="M3510" s="15">
        <v>45382</v>
      </c>
      <c r="N3510" s="26">
        <v>1</v>
      </c>
      <c r="O3510" s="26" t="e">
        <f>VLOOKUP(D3510,quash!A$2:$I$7791,9,FALSE)</f>
        <v>#N/A</v>
      </c>
      <c r="P3510" s="7">
        <v>8000</v>
      </c>
      <c r="Q3510" s="26">
        <v>110</v>
      </c>
      <c r="R3510" s="19">
        <v>5.9818464604665163E-3</v>
      </c>
      <c r="S3510" s="26">
        <v>16</v>
      </c>
      <c r="T3510" s="8">
        <v>6000</v>
      </c>
      <c r="U3510" s="4">
        <v>142</v>
      </c>
      <c r="V3510" s="10">
        <v>1503.37</v>
      </c>
      <c r="W3510" s="14" t="s">
        <v>5282</v>
      </c>
      <c r="X3510" s="18"/>
      <c r="Y3510" s="9"/>
      <c r="Z3510" s="19"/>
      <c r="AA3510" s="19"/>
      <c r="AB3510" s="30">
        <f t="shared" si="892"/>
        <v>1498000</v>
      </c>
      <c r="AC3510" s="30">
        <f t="shared" si="902"/>
        <v>4.0053404539385851E-3</v>
      </c>
      <c r="AD3510" s="31">
        <f t="shared" si="903"/>
        <v>0.44058744993324434</v>
      </c>
      <c r="AE3510" s="31">
        <f t="shared" si="891"/>
        <v>0.56875834445927909</v>
      </c>
      <c r="AG3510" s="30">
        <f t="shared" si="893"/>
        <v>6126000</v>
      </c>
      <c r="AH3510" s="30">
        <f t="shared" si="899"/>
        <v>9.7943192948090111E-4</v>
      </c>
      <c r="AI3510" s="31">
        <f t="shared" si="900"/>
        <v>0.10773751224289912</v>
      </c>
      <c r="AJ3510" s="31">
        <f t="shared" si="901"/>
        <v>0.13907933398628797</v>
      </c>
      <c r="AK3510" s="30" t="str">
        <f>IF(W3510="si",($S3510*'COSTOS DE CREDITOS'!$C$27)/DATA!$G3510,"")</f>
        <v/>
      </c>
      <c r="AL3510" s="90" t="str">
        <f>IF(W3510="si",'COSTOS DE CREDITOS'!$C$35,"")</f>
        <v/>
      </c>
      <c r="AM3510" s="30" t="str">
        <f t="shared" si="894"/>
        <v/>
      </c>
      <c r="AN3510" s="30" t="str">
        <f t="shared" si="895"/>
        <v/>
      </c>
      <c r="AO3510" s="30">
        <f t="shared" si="896"/>
        <v>0</v>
      </c>
      <c r="AP3510" s="30">
        <f t="shared" si="897"/>
        <v>0</v>
      </c>
      <c r="AQ3510" s="19" t="str">
        <f t="shared" si="898"/>
        <v/>
      </c>
    </row>
    <row r="3511" spans="1:43" x14ac:dyDescent="0.2">
      <c r="A3511" s="23" t="s">
        <v>5665</v>
      </c>
      <c r="B3511" s="6" t="s">
        <v>5681</v>
      </c>
      <c r="C3511" s="6" t="s">
        <v>5667</v>
      </c>
      <c r="D3511" s="4">
        <v>180050</v>
      </c>
      <c r="E3511" s="4">
        <v>180675</v>
      </c>
      <c r="F3511" s="5" t="s">
        <v>4363</v>
      </c>
      <c r="G3511" s="2">
        <v>5</v>
      </c>
      <c r="H3511" s="4">
        <v>180676</v>
      </c>
      <c r="I3511" s="5" t="s">
        <v>4364</v>
      </c>
      <c r="J3511" s="15">
        <v>45358</v>
      </c>
      <c r="K3511" s="24">
        <v>1355595593</v>
      </c>
      <c r="L3511" s="15">
        <v>45364</v>
      </c>
      <c r="M3511" s="15">
        <v>45382</v>
      </c>
      <c r="N3511" s="26">
        <v>1</v>
      </c>
      <c r="O3511" s="26">
        <f>VLOOKUP(D3511,quash!A$2:$I$7791,9,FALSE)</f>
        <v>2</v>
      </c>
      <c r="P3511" s="7">
        <v>10000</v>
      </c>
      <c r="Q3511" s="26">
        <v>115</v>
      </c>
      <c r="R3511" s="19">
        <v>3.97705569269148E-2</v>
      </c>
      <c r="S3511" s="26">
        <v>16</v>
      </c>
      <c r="T3511" s="8">
        <v>10000</v>
      </c>
      <c r="U3511" s="4">
        <v>147</v>
      </c>
      <c r="V3511" s="10">
        <v>2606.85</v>
      </c>
      <c r="W3511" s="14" t="s">
        <v>5282</v>
      </c>
      <c r="X3511" s="18"/>
      <c r="Y3511" s="9"/>
      <c r="Z3511" s="19"/>
      <c r="AA3511" s="19"/>
      <c r="AB3511" s="30">
        <f t="shared" si="892"/>
        <v>521000</v>
      </c>
      <c r="AC3511" s="30">
        <f t="shared" si="902"/>
        <v>1.9193857965451054E-2</v>
      </c>
      <c r="AD3511" s="31">
        <f t="shared" si="903"/>
        <v>2.2072936660268714</v>
      </c>
      <c r="AE3511" s="31">
        <f t="shared" ref="AE3511:AE3556" si="904">AC3511*$U3511</f>
        <v>2.8214971209213049</v>
      </c>
      <c r="AG3511" s="30">
        <f t="shared" si="893"/>
        <v>1695000</v>
      </c>
      <c r="AH3511" s="30">
        <f t="shared" si="899"/>
        <v>5.8997050147492625E-3</v>
      </c>
      <c r="AI3511" s="31">
        <f t="shared" si="900"/>
        <v>0.67846607669616521</v>
      </c>
      <c r="AJ3511" s="31">
        <f t="shared" si="901"/>
        <v>0.86725663716814161</v>
      </c>
      <c r="AK3511" s="30" t="str">
        <f>IF(W3511="si",($S3511*'COSTOS DE CREDITOS'!$C$27)/DATA!$G3511,"")</f>
        <v/>
      </c>
      <c r="AL3511" s="90" t="str">
        <f>IF(W3511="si",'COSTOS DE CREDITOS'!$C$35,"")</f>
        <v/>
      </c>
      <c r="AM3511" s="30" t="str">
        <f t="shared" si="894"/>
        <v/>
      </c>
      <c r="AN3511" s="30" t="str">
        <f t="shared" si="895"/>
        <v/>
      </c>
      <c r="AO3511" s="30">
        <f t="shared" si="896"/>
        <v>0</v>
      </c>
      <c r="AP3511" s="30">
        <f t="shared" si="897"/>
        <v>0</v>
      </c>
      <c r="AQ3511" s="19" t="str">
        <f t="shared" si="898"/>
        <v/>
      </c>
    </row>
    <row r="3512" spans="1:43" x14ac:dyDescent="0.2">
      <c r="A3512" s="23" t="s">
        <v>5665</v>
      </c>
      <c r="B3512" s="6" t="s">
        <v>5681</v>
      </c>
      <c r="C3512" s="6" t="s">
        <v>5667</v>
      </c>
      <c r="D3512" s="4">
        <v>180028</v>
      </c>
      <c r="E3512" s="4">
        <v>180675</v>
      </c>
      <c r="F3512" s="5" t="s">
        <v>4363</v>
      </c>
      <c r="G3512" s="2">
        <v>5</v>
      </c>
      <c r="H3512" s="4">
        <v>180688</v>
      </c>
      <c r="I3512" s="5" t="s">
        <v>4365</v>
      </c>
      <c r="J3512" s="15">
        <v>45358</v>
      </c>
      <c r="K3512" s="24">
        <v>1355594173</v>
      </c>
      <c r="L3512" s="15">
        <v>45364</v>
      </c>
      <c r="M3512" s="15">
        <v>45382</v>
      </c>
      <c r="N3512" s="26">
        <v>1</v>
      </c>
      <c r="O3512" s="26">
        <f>VLOOKUP(D3512,quash!A$2:$I$7791,9,FALSE)</f>
        <v>5</v>
      </c>
      <c r="P3512" s="7">
        <v>10000</v>
      </c>
      <c r="Q3512" s="26">
        <v>127</v>
      </c>
      <c r="R3512" s="19">
        <v>5.24391097594855E-2</v>
      </c>
      <c r="S3512" s="26">
        <v>16</v>
      </c>
      <c r="T3512" s="8">
        <v>10000</v>
      </c>
      <c r="U3512" s="4">
        <v>147</v>
      </c>
      <c r="V3512" s="10">
        <v>2606.85</v>
      </c>
      <c r="W3512" s="14" t="s">
        <v>5282</v>
      </c>
      <c r="X3512" s="18"/>
      <c r="Y3512" s="9"/>
      <c r="Z3512" s="19"/>
      <c r="AA3512" s="19"/>
      <c r="AB3512" s="30">
        <f t="shared" si="892"/>
        <v>87000</v>
      </c>
      <c r="AC3512" s="30">
        <f t="shared" si="902"/>
        <v>0.11494252873563218</v>
      </c>
      <c r="AD3512" s="31">
        <f t="shared" si="903"/>
        <v>14.597701149425287</v>
      </c>
      <c r="AE3512" s="31">
        <f t="shared" si="904"/>
        <v>16.896551724137932</v>
      </c>
      <c r="AG3512" s="30">
        <f t="shared" si="893"/>
        <v>352000</v>
      </c>
      <c r="AH3512" s="30">
        <f t="shared" si="899"/>
        <v>2.8409090909090908E-2</v>
      </c>
      <c r="AI3512" s="31">
        <f t="shared" si="900"/>
        <v>3.6079545454545454</v>
      </c>
      <c r="AJ3512" s="31">
        <f t="shared" si="901"/>
        <v>4.1761363636363633</v>
      </c>
      <c r="AK3512" s="30" t="str">
        <f>IF(W3512="si",($S3512*'COSTOS DE CREDITOS'!$C$27)/DATA!$G3512,"")</f>
        <v/>
      </c>
      <c r="AL3512" s="90" t="str">
        <f>IF(W3512="si",'COSTOS DE CREDITOS'!$C$35,"")</f>
        <v/>
      </c>
      <c r="AM3512" s="30" t="str">
        <f t="shared" si="894"/>
        <v/>
      </c>
      <c r="AN3512" s="30" t="str">
        <f t="shared" si="895"/>
        <v/>
      </c>
      <c r="AO3512" s="30">
        <f t="shared" si="896"/>
        <v>0</v>
      </c>
      <c r="AP3512" s="30">
        <f t="shared" si="897"/>
        <v>0</v>
      </c>
      <c r="AQ3512" s="19" t="str">
        <f t="shared" si="898"/>
        <v/>
      </c>
    </row>
    <row r="3513" spans="1:43" x14ac:dyDescent="0.2">
      <c r="A3513" s="23" t="s">
        <v>5665</v>
      </c>
      <c r="B3513" s="6" t="s">
        <v>5681</v>
      </c>
      <c r="C3513" s="6" t="s">
        <v>5667</v>
      </c>
      <c r="D3513" s="4">
        <v>180042</v>
      </c>
      <c r="E3513" s="4">
        <v>180675</v>
      </c>
      <c r="F3513" s="5" t="s">
        <v>4363</v>
      </c>
      <c r="G3513" s="2">
        <v>5</v>
      </c>
      <c r="H3513" s="4">
        <v>181082</v>
      </c>
      <c r="I3513" s="5" t="s">
        <v>4366</v>
      </c>
      <c r="J3513" s="15">
        <v>45358</v>
      </c>
      <c r="K3513" s="24">
        <v>1355595485</v>
      </c>
      <c r="L3513" s="15">
        <v>45344</v>
      </c>
      <c r="M3513" s="15">
        <v>45382</v>
      </c>
      <c r="N3513" s="26">
        <v>1</v>
      </c>
      <c r="O3513" s="26">
        <f>VLOOKUP(D3513,quash!A$2:$I$7791,9,FALSE)</f>
        <v>3</v>
      </c>
      <c r="P3513" s="7">
        <v>10000</v>
      </c>
      <c r="Q3513" s="26">
        <v>110</v>
      </c>
      <c r="R3513" s="19">
        <v>3.11605023919212E-2</v>
      </c>
      <c r="S3513" s="26">
        <v>16</v>
      </c>
      <c r="T3513" s="8">
        <v>10000</v>
      </c>
      <c r="U3513" s="4">
        <v>147</v>
      </c>
      <c r="V3513" s="10">
        <v>2606.85</v>
      </c>
      <c r="W3513" s="14" t="s">
        <v>5282</v>
      </c>
      <c r="X3513" s="18"/>
      <c r="Y3513" s="9"/>
      <c r="Z3513" s="19"/>
      <c r="AA3513" s="19"/>
      <c r="AB3513" s="30">
        <f t="shared" si="892"/>
        <v>219000</v>
      </c>
      <c r="AC3513" s="30">
        <f t="shared" si="902"/>
        <v>4.5662100456621002E-2</v>
      </c>
      <c r="AD3513" s="31">
        <f t="shared" si="903"/>
        <v>5.0228310502283104</v>
      </c>
      <c r="AE3513" s="31">
        <f t="shared" si="904"/>
        <v>6.712328767123287</v>
      </c>
      <c r="AG3513" s="30">
        <f t="shared" si="893"/>
        <v>778000</v>
      </c>
      <c r="AH3513" s="30">
        <f t="shared" si="899"/>
        <v>1.2853470437017995E-2</v>
      </c>
      <c r="AI3513" s="31">
        <f t="shared" si="900"/>
        <v>1.4138817480719794</v>
      </c>
      <c r="AJ3513" s="31">
        <f t="shared" si="901"/>
        <v>1.8894601542416454</v>
      </c>
      <c r="AK3513" s="30" t="str">
        <f>IF(W3513="si",($S3513*'COSTOS DE CREDITOS'!$C$27)/DATA!$G3513,"")</f>
        <v/>
      </c>
      <c r="AL3513" s="90" t="str">
        <f>IF(W3513="si",'COSTOS DE CREDITOS'!$C$35,"")</f>
        <v/>
      </c>
      <c r="AM3513" s="30" t="str">
        <f t="shared" si="894"/>
        <v/>
      </c>
      <c r="AN3513" s="30" t="str">
        <f t="shared" si="895"/>
        <v/>
      </c>
      <c r="AO3513" s="30">
        <f t="shared" si="896"/>
        <v>0</v>
      </c>
      <c r="AP3513" s="30">
        <f t="shared" si="897"/>
        <v>0</v>
      </c>
      <c r="AQ3513" s="19" t="str">
        <f t="shared" si="898"/>
        <v/>
      </c>
    </row>
    <row r="3514" spans="1:43" x14ac:dyDescent="0.2">
      <c r="A3514" s="23" t="s">
        <v>5665</v>
      </c>
      <c r="B3514" s="6" t="s">
        <v>5681</v>
      </c>
      <c r="C3514" s="6" t="s">
        <v>5667</v>
      </c>
      <c r="D3514" s="4">
        <v>180030</v>
      </c>
      <c r="E3514" s="4">
        <v>180675</v>
      </c>
      <c r="F3514" s="5" t="s">
        <v>4363</v>
      </c>
      <c r="G3514" s="2">
        <v>5</v>
      </c>
      <c r="H3514" s="4">
        <v>181085</v>
      </c>
      <c r="I3514" s="5" t="s">
        <v>4367</v>
      </c>
      <c r="J3514" s="15">
        <v>45358</v>
      </c>
      <c r="K3514" s="24">
        <v>1355595330</v>
      </c>
      <c r="L3514" s="15">
        <v>45344</v>
      </c>
      <c r="M3514" s="15">
        <v>45382</v>
      </c>
      <c r="N3514" s="26">
        <v>1</v>
      </c>
      <c r="O3514" s="26">
        <f>VLOOKUP(D3514,quash!A$2:$I$7791,9,FALSE)</f>
        <v>4</v>
      </c>
      <c r="P3514" s="7">
        <v>10000</v>
      </c>
      <c r="Q3514" s="26">
        <v>132</v>
      </c>
      <c r="R3514" s="19">
        <v>5.8283715876113903E-2</v>
      </c>
      <c r="S3514" s="26">
        <v>16</v>
      </c>
      <c r="T3514" s="8">
        <v>10000</v>
      </c>
      <c r="U3514" s="4">
        <v>147</v>
      </c>
      <c r="V3514" s="10">
        <v>2606.85</v>
      </c>
      <c r="W3514" s="14" t="s">
        <v>5282</v>
      </c>
      <c r="X3514" s="18"/>
      <c r="Y3514" s="9"/>
      <c r="Z3514" s="19"/>
      <c r="AA3514" s="19"/>
      <c r="AB3514" s="30">
        <f t="shared" si="892"/>
        <v>252000</v>
      </c>
      <c r="AC3514" s="30">
        <f t="shared" si="902"/>
        <v>3.968253968253968E-2</v>
      </c>
      <c r="AD3514" s="31">
        <f t="shared" si="903"/>
        <v>5.2380952380952381</v>
      </c>
      <c r="AE3514" s="31">
        <f t="shared" si="904"/>
        <v>5.833333333333333</v>
      </c>
      <c r="AG3514" s="30">
        <f t="shared" si="893"/>
        <v>927000</v>
      </c>
      <c r="AH3514" s="30">
        <f t="shared" si="899"/>
        <v>1.0787486515641856E-2</v>
      </c>
      <c r="AI3514" s="31">
        <f t="shared" si="900"/>
        <v>1.4239482200647251</v>
      </c>
      <c r="AJ3514" s="31">
        <f t="shared" si="901"/>
        <v>1.5857605177993528</v>
      </c>
      <c r="AK3514" s="30" t="str">
        <f>IF(W3514="si",($S3514*'COSTOS DE CREDITOS'!$C$27)/DATA!$G3514,"")</f>
        <v/>
      </c>
      <c r="AL3514" s="90" t="str">
        <f>IF(W3514="si",'COSTOS DE CREDITOS'!$C$35,"")</f>
        <v/>
      </c>
      <c r="AM3514" s="30" t="str">
        <f t="shared" si="894"/>
        <v/>
      </c>
      <c r="AN3514" s="30" t="str">
        <f t="shared" si="895"/>
        <v/>
      </c>
      <c r="AO3514" s="30">
        <f t="shared" si="896"/>
        <v>0</v>
      </c>
      <c r="AP3514" s="30">
        <f t="shared" si="897"/>
        <v>0</v>
      </c>
      <c r="AQ3514" s="19" t="str">
        <f t="shared" si="898"/>
        <v/>
      </c>
    </row>
    <row r="3515" spans="1:43" x14ac:dyDescent="0.2">
      <c r="A3515" s="23" t="s">
        <v>5665</v>
      </c>
      <c r="B3515" s="6" t="s">
        <v>5681</v>
      </c>
      <c r="C3515" s="6" t="s">
        <v>5667</v>
      </c>
      <c r="D3515" s="4">
        <v>180051</v>
      </c>
      <c r="E3515" s="4">
        <v>180675</v>
      </c>
      <c r="F3515" s="5" t="s">
        <v>4363</v>
      </c>
      <c r="G3515" s="2">
        <v>5</v>
      </c>
      <c r="H3515" s="4">
        <v>181089</v>
      </c>
      <c r="I3515" s="5" t="s">
        <v>4368</v>
      </c>
      <c r="J3515" s="15">
        <v>45358</v>
      </c>
      <c r="K3515" s="24">
        <v>1355595727</v>
      </c>
      <c r="L3515" s="15">
        <v>45344</v>
      </c>
      <c r="M3515" s="15">
        <v>45382</v>
      </c>
      <c r="N3515" s="26">
        <v>1</v>
      </c>
      <c r="O3515" s="26">
        <f>VLOOKUP(D3515,quash!A$2:$I$7791,9,FALSE)</f>
        <v>3</v>
      </c>
      <c r="P3515" s="7">
        <v>10000</v>
      </c>
      <c r="Q3515" s="26">
        <v>127</v>
      </c>
      <c r="R3515" s="19">
        <v>5.24391097594855E-2</v>
      </c>
      <c r="S3515" s="26">
        <v>16</v>
      </c>
      <c r="T3515" s="8">
        <v>5000</v>
      </c>
      <c r="U3515" s="4">
        <v>147</v>
      </c>
      <c r="V3515" s="10">
        <v>1303.3399999999999</v>
      </c>
      <c r="W3515" s="14" t="s">
        <v>5282</v>
      </c>
      <c r="X3515" s="18"/>
      <c r="Y3515" s="9"/>
      <c r="Z3515" s="19"/>
      <c r="AA3515" s="19"/>
      <c r="AB3515" s="30">
        <f t="shared" si="892"/>
        <v>219000</v>
      </c>
      <c r="AC3515" s="30">
        <f t="shared" si="902"/>
        <v>2.2831050228310501E-2</v>
      </c>
      <c r="AD3515" s="31">
        <f t="shared" si="903"/>
        <v>2.8995433789954337</v>
      </c>
      <c r="AE3515" s="31">
        <f t="shared" si="904"/>
        <v>3.3561643835616435</v>
      </c>
      <c r="AG3515" s="30">
        <f t="shared" si="893"/>
        <v>778000</v>
      </c>
      <c r="AH3515" s="30">
        <f t="shared" si="899"/>
        <v>6.4267352185089976E-3</v>
      </c>
      <c r="AI3515" s="31">
        <f t="shared" si="900"/>
        <v>0.81619537275064269</v>
      </c>
      <c r="AJ3515" s="31">
        <f t="shared" si="901"/>
        <v>0.94473007712082269</v>
      </c>
      <c r="AK3515" s="30" t="str">
        <f>IF(W3515="si",($S3515*'COSTOS DE CREDITOS'!$C$27)/DATA!$G3515,"")</f>
        <v/>
      </c>
      <c r="AL3515" s="90" t="str">
        <f>IF(W3515="si",'COSTOS DE CREDITOS'!$C$35,"")</f>
        <v/>
      </c>
      <c r="AM3515" s="30" t="str">
        <f t="shared" si="894"/>
        <v/>
      </c>
      <c r="AN3515" s="30" t="str">
        <f t="shared" si="895"/>
        <v/>
      </c>
      <c r="AO3515" s="30">
        <f t="shared" si="896"/>
        <v>0</v>
      </c>
      <c r="AP3515" s="30">
        <f t="shared" si="897"/>
        <v>0</v>
      </c>
      <c r="AQ3515" s="19" t="str">
        <f t="shared" si="898"/>
        <v/>
      </c>
    </row>
    <row r="3516" spans="1:43" x14ac:dyDescent="0.2">
      <c r="A3516" s="23" t="s">
        <v>5665</v>
      </c>
      <c r="B3516" s="6" t="s">
        <v>5668</v>
      </c>
      <c r="C3516" s="6" t="s">
        <v>5667</v>
      </c>
      <c r="D3516" s="4">
        <v>179650</v>
      </c>
      <c r="E3516" s="4">
        <v>181120</v>
      </c>
      <c r="F3516" s="5" t="s">
        <v>4369</v>
      </c>
      <c r="G3516" s="2">
        <v>5</v>
      </c>
      <c r="H3516" s="4">
        <v>181166</v>
      </c>
      <c r="I3516" s="5" t="s">
        <v>4370</v>
      </c>
      <c r="J3516" s="15">
        <v>45359</v>
      </c>
      <c r="K3516" s="24">
        <v>1354037787</v>
      </c>
      <c r="L3516" s="15">
        <v>45344</v>
      </c>
      <c r="M3516" s="15">
        <v>45382</v>
      </c>
      <c r="N3516" s="26">
        <v>1</v>
      </c>
      <c r="O3516" s="26">
        <f>VLOOKUP(D3516,quash!A$2:$I$7791,9,FALSE)</f>
        <v>1</v>
      </c>
      <c r="P3516" s="7">
        <v>10000</v>
      </c>
      <c r="Q3516" s="26">
        <v>110</v>
      </c>
      <c r="R3516" s="19">
        <v>3.11605023919212E-2</v>
      </c>
      <c r="S3516" s="26">
        <v>16</v>
      </c>
      <c r="T3516" s="8">
        <v>10000</v>
      </c>
      <c r="U3516" s="4">
        <v>142</v>
      </c>
      <c r="V3516" s="10">
        <v>2510.34</v>
      </c>
      <c r="W3516" s="14" t="s">
        <v>5282</v>
      </c>
      <c r="X3516" s="18"/>
      <c r="Y3516" s="9"/>
      <c r="Z3516" s="19"/>
      <c r="AA3516" s="19"/>
      <c r="AB3516" s="30">
        <f t="shared" si="892"/>
        <v>797000</v>
      </c>
      <c r="AC3516" s="30">
        <f t="shared" si="902"/>
        <v>1.2547051442910916E-2</v>
      </c>
      <c r="AD3516" s="31">
        <f t="shared" si="903"/>
        <v>1.3801756587202008</v>
      </c>
      <c r="AE3516" s="31">
        <f t="shared" si="904"/>
        <v>1.7816813048933502</v>
      </c>
      <c r="AG3516" s="30">
        <f t="shared" si="893"/>
        <v>2427000</v>
      </c>
      <c r="AH3516" s="30">
        <f t="shared" si="899"/>
        <v>4.1203131437989289E-3</v>
      </c>
      <c r="AI3516" s="31">
        <f t="shared" si="900"/>
        <v>0.45323444581788219</v>
      </c>
      <c r="AJ3516" s="31">
        <f t="shared" si="901"/>
        <v>0.58508446641944789</v>
      </c>
      <c r="AK3516" s="30" t="str">
        <f>IF(W3516="si",($S3516*'COSTOS DE CREDITOS'!$C$27)/DATA!$G3516,"")</f>
        <v/>
      </c>
      <c r="AL3516" s="90" t="str">
        <f>IF(W3516="si",'COSTOS DE CREDITOS'!$C$35,"")</f>
        <v/>
      </c>
      <c r="AM3516" s="30" t="str">
        <f t="shared" si="894"/>
        <v/>
      </c>
      <c r="AN3516" s="30" t="str">
        <f t="shared" si="895"/>
        <v/>
      </c>
      <c r="AO3516" s="30">
        <f t="shared" si="896"/>
        <v>0</v>
      </c>
      <c r="AP3516" s="30">
        <f t="shared" si="897"/>
        <v>0</v>
      </c>
      <c r="AQ3516" s="19" t="str">
        <f t="shared" si="898"/>
        <v/>
      </c>
    </row>
    <row r="3517" spans="1:43" x14ac:dyDescent="0.2">
      <c r="A3517" s="23" t="s">
        <v>5665</v>
      </c>
      <c r="B3517" s="6" t="s">
        <v>5671</v>
      </c>
      <c r="C3517" s="6" t="s">
        <v>5670</v>
      </c>
      <c r="D3517" s="4">
        <v>179737</v>
      </c>
      <c r="E3517" s="4">
        <v>180841</v>
      </c>
      <c r="F3517" s="5" t="s">
        <v>4371</v>
      </c>
      <c r="G3517" s="2">
        <v>5</v>
      </c>
      <c r="H3517" s="4">
        <v>180842</v>
      </c>
      <c r="I3517" s="5" t="s">
        <v>4372</v>
      </c>
      <c r="J3517" s="15">
        <v>45356</v>
      </c>
      <c r="K3517" s="24">
        <v>1354355662</v>
      </c>
      <c r="L3517" s="15">
        <v>45344</v>
      </c>
      <c r="M3517" s="15">
        <v>45382</v>
      </c>
      <c r="N3517" s="26">
        <v>1</v>
      </c>
      <c r="O3517" s="26">
        <f>VLOOKUP(D3517,quash!A$2:$I$7791,9,FALSE)</f>
        <v>1</v>
      </c>
      <c r="P3517" s="7">
        <v>10000</v>
      </c>
      <c r="Q3517" s="26">
        <v>147</v>
      </c>
      <c r="R3517" s="19">
        <v>7.9000519063170294E-2</v>
      </c>
      <c r="S3517" s="26">
        <v>16</v>
      </c>
      <c r="T3517" s="8">
        <v>8000</v>
      </c>
      <c r="U3517" s="4">
        <v>142</v>
      </c>
      <c r="V3517" s="10">
        <v>2013.74</v>
      </c>
      <c r="W3517" s="14" t="s">
        <v>5282</v>
      </c>
      <c r="X3517" s="18"/>
      <c r="Y3517" s="9"/>
      <c r="Z3517" s="19"/>
      <c r="AA3517" s="19"/>
      <c r="AB3517" s="30">
        <f t="shared" si="892"/>
        <v>797000</v>
      </c>
      <c r="AC3517" s="30">
        <f t="shared" si="902"/>
        <v>1.0037641154328732E-2</v>
      </c>
      <c r="AD3517" s="31">
        <f t="shared" si="903"/>
        <v>1.4755332496863236</v>
      </c>
      <c r="AE3517" s="31">
        <f t="shared" si="904"/>
        <v>1.42534504391468</v>
      </c>
      <c r="AG3517" s="30">
        <f t="shared" si="893"/>
        <v>2427000</v>
      </c>
      <c r="AH3517" s="30">
        <f t="shared" si="899"/>
        <v>3.296250515039143E-3</v>
      </c>
      <c r="AI3517" s="31">
        <f t="shared" si="900"/>
        <v>0.48454882571075403</v>
      </c>
      <c r="AJ3517" s="31">
        <f t="shared" si="901"/>
        <v>0.4680675731355583</v>
      </c>
      <c r="AK3517" s="30" t="str">
        <f>IF(W3517="si",($S3517*'COSTOS DE CREDITOS'!$C$27)/DATA!$G3517,"")</f>
        <v/>
      </c>
      <c r="AL3517" s="90" t="str">
        <f>IF(W3517="si",'COSTOS DE CREDITOS'!$C$35,"")</f>
        <v/>
      </c>
      <c r="AM3517" s="30" t="str">
        <f t="shared" si="894"/>
        <v/>
      </c>
      <c r="AN3517" s="30" t="str">
        <f t="shared" si="895"/>
        <v/>
      </c>
      <c r="AO3517" s="30">
        <f t="shared" si="896"/>
        <v>0</v>
      </c>
      <c r="AP3517" s="30">
        <f t="shared" si="897"/>
        <v>0</v>
      </c>
      <c r="AQ3517" s="19" t="str">
        <f t="shared" si="898"/>
        <v/>
      </c>
    </row>
    <row r="3518" spans="1:43" x14ac:dyDescent="0.2">
      <c r="A3518" s="23" t="s">
        <v>5665</v>
      </c>
      <c r="B3518" s="6" t="s">
        <v>5671</v>
      </c>
      <c r="C3518" s="6" t="s">
        <v>5670</v>
      </c>
      <c r="D3518" s="4">
        <v>180137</v>
      </c>
      <c r="E3518" s="4">
        <v>180841</v>
      </c>
      <c r="F3518" s="5" t="s">
        <v>4371</v>
      </c>
      <c r="G3518" s="2">
        <v>5</v>
      </c>
      <c r="H3518" s="4">
        <v>180853</v>
      </c>
      <c r="I3518" s="5" t="s">
        <v>4373</v>
      </c>
      <c r="J3518" s="15">
        <v>45359</v>
      </c>
      <c r="K3518" s="24">
        <v>1356333967</v>
      </c>
      <c r="L3518" s="15">
        <v>45344</v>
      </c>
      <c r="M3518" s="15">
        <v>45382</v>
      </c>
      <c r="N3518" s="26">
        <v>1</v>
      </c>
      <c r="O3518" s="26">
        <f>VLOOKUP(D3518,quash!A$2:$I$7791,9,FALSE)</f>
        <v>1</v>
      </c>
      <c r="P3518" s="7">
        <v>5000</v>
      </c>
      <c r="Q3518" s="26">
        <v>147</v>
      </c>
      <c r="R3518" s="19">
        <v>0.11226939921536</v>
      </c>
      <c r="S3518" s="26">
        <v>16</v>
      </c>
      <c r="T3518" s="8">
        <v>8000</v>
      </c>
      <c r="U3518" s="4">
        <v>142</v>
      </c>
      <c r="V3518" s="10">
        <v>2013.74</v>
      </c>
      <c r="W3518" s="14" t="s">
        <v>5282</v>
      </c>
      <c r="X3518" s="18"/>
      <c r="Y3518" s="9"/>
      <c r="Z3518" s="19"/>
      <c r="AA3518" s="19"/>
      <c r="AB3518" s="30">
        <f t="shared" si="892"/>
        <v>797000</v>
      </c>
      <c r="AC3518" s="30">
        <f t="shared" si="902"/>
        <v>1.0037641154328732E-2</v>
      </c>
      <c r="AD3518" s="31">
        <f t="shared" si="903"/>
        <v>1.4755332496863236</v>
      </c>
      <c r="AE3518" s="31">
        <f t="shared" si="904"/>
        <v>1.42534504391468</v>
      </c>
      <c r="AG3518" s="30">
        <f t="shared" si="893"/>
        <v>2427000</v>
      </c>
      <c r="AH3518" s="30">
        <f t="shared" si="899"/>
        <v>3.296250515039143E-3</v>
      </c>
      <c r="AI3518" s="31">
        <f t="shared" si="900"/>
        <v>0.48454882571075403</v>
      </c>
      <c r="AJ3518" s="31">
        <f t="shared" si="901"/>
        <v>0.4680675731355583</v>
      </c>
      <c r="AK3518" s="30" t="str">
        <f>IF(W3518="si",($S3518*'COSTOS DE CREDITOS'!$C$27)/DATA!$G3518,"")</f>
        <v/>
      </c>
      <c r="AL3518" s="90" t="str">
        <f>IF(W3518="si",'COSTOS DE CREDITOS'!$C$35,"")</f>
        <v/>
      </c>
      <c r="AM3518" s="30" t="str">
        <f t="shared" si="894"/>
        <v/>
      </c>
      <c r="AN3518" s="30" t="str">
        <f t="shared" si="895"/>
        <v/>
      </c>
      <c r="AO3518" s="30">
        <f t="shared" si="896"/>
        <v>0</v>
      </c>
      <c r="AP3518" s="30">
        <f t="shared" si="897"/>
        <v>0</v>
      </c>
      <c r="AQ3518" s="19" t="str">
        <f t="shared" si="898"/>
        <v/>
      </c>
    </row>
    <row r="3519" spans="1:43" x14ac:dyDescent="0.2">
      <c r="A3519" s="23" t="s">
        <v>5665</v>
      </c>
      <c r="B3519" s="6" t="s">
        <v>5671</v>
      </c>
      <c r="C3519" s="6" t="s">
        <v>5670</v>
      </c>
      <c r="D3519" s="4">
        <v>180637</v>
      </c>
      <c r="E3519" s="4">
        <v>180841</v>
      </c>
      <c r="F3519" s="5" t="s">
        <v>4371</v>
      </c>
      <c r="G3519" s="2">
        <v>5</v>
      </c>
      <c r="H3519" s="4">
        <v>180940</v>
      </c>
      <c r="I3519" s="5" t="s">
        <v>4374</v>
      </c>
      <c r="J3519" s="15">
        <v>45363</v>
      </c>
      <c r="K3519" s="24">
        <v>1358708957</v>
      </c>
      <c r="L3519" s="15">
        <v>45344</v>
      </c>
      <c r="M3519" s="15">
        <v>45382</v>
      </c>
      <c r="N3519" s="26">
        <v>1</v>
      </c>
      <c r="O3519" s="26">
        <f>VLOOKUP(D3519,quash!A$2:$I$7791,9,FALSE)</f>
        <v>2</v>
      </c>
      <c r="P3519" s="7">
        <v>10000</v>
      </c>
      <c r="Q3519" s="26">
        <v>147</v>
      </c>
      <c r="R3519" s="19">
        <v>7.9000519063170294E-2</v>
      </c>
      <c r="S3519" s="26">
        <v>16</v>
      </c>
      <c r="T3519" s="8">
        <v>8000</v>
      </c>
      <c r="U3519" s="4">
        <v>142</v>
      </c>
      <c r="V3519" s="10">
        <v>2013.74</v>
      </c>
      <c r="W3519" s="14" t="s">
        <v>5282</v>
      </c>
      <c r="X3519" s="18"/>
      <c r="Y3519" s="9"/>
      <c r="Z3519" s="19"/>
      <c r="AA3519" s="19"/>
      <c r="AB3519" s="30">
        <f t="shared" si="892"/>
        <v>521000</v>
      </c>
      <c r="AC3519" s="30">
        <f t="shared" si="902"/>
        <v>1.5355086372360844E-2</v>
      </c>
      <c r="AD3519" s="31">
        <f t="shared" si="903"/>
        <v>2.2571976967370442</v>
      </c>
      <c r="AE3519" s="31">
        <f t="shared" si="904"/>
        <v>2.18042226487524</v>
      </c>
      <c r="AG3519" s="30">
        <f t="shared" si="893"/>
        <v>1695000</v>
      </c>
      <c r="AH3519" s="30">
        <f t="shared" si="899"/>
        <v>4.71976401179941E-3</v>
      </c>
      <c r="AI3519" s="31">
        <f t="shared" si="900"/>
        <v>0.69380530973451326</v>
      </c>
      <c r="AJ3519" s="31">
        <f t="shared" si="901"/>
        <v>0.67020648967551621</v>
      </c>
      <c r="AK3519" s="30" t="str">
        <f>IF(W3519="si",($S3519*'COSTOS DE CREDITOS'!$C$27)/DATA!$G3519,"")</f>
        <v/>
      </c>
      <c r="AL3519" s="90" t="str">
        <f>IF(W3519="si",'COSTOS DE CREDITOS'!$C$35,"")</f>
        <v/>
      </c>
      <c r="AM3519" s="30" t="str">
        <f t="shared" si="894"/>
        <v/>
      </c>
      <c r="AN3519" s="30" t="str">
        <f t="shared" si="895"/>
        <v/>
      </c>
      <c r="AO3519" s="30">
        <f t="shared" si="896"/>
        <v>0</v>
      </c>
      <c r="AP3519" s="30">
        <f t="shared" si="897"/>
        <v>0</v>
      </c>
      <c r="AQ3519" s="19" t="str">
        <f t="shared" si="898"/>
        <v/>
      </c>
    </row>
    <row r="3520" spans="1:43" x14ac:dyDescent="0.2">
      <c r="A3520" s="23" t="s">
        <v>5665</v>
      </c>
      <c r="B3520" s="6" t="s">
        <v>5671</v>
      </c>
      <c r="C3520" s="6" t="s">
        <v>5670</v>
      </c>
      <c r="D3520" s="4">
        <v>180062</v>
      </c>
      <c r="E3520" s="4">
        <v>180841</v>
      </c>
      <c r="F3520" s="5" t="s">
        <v>4371</v>
      </c>
      <c r="G3520" s="2">
        <v>5</v>
      </c>
      <c r="H3520" s="4">
        <v>181048</v>
      </c>
      <c r="I3520" s="5" t="s">
        <v>4375</v>
      </c>
      <c r="J3520" s="15">
        <v>45359</v>
      </c>
      <c r="K3520" s="24">
        <v>1356330811</v>
      </c>
      <c r="L3520" s="15">
        <v>45344</v>
      </c>
      <c r="M3520" s="15">
        <v>45382</v>
      </c>
      <c r="N3520" s="26">
        <v>1</v>
      </c>
      <c r="O3520" s="26">
        <f>VLOOKUP(D3520,quash!A$2:$I$7791,9,FALSE)</f>
        <v>1</v>
      </c>
      <c r="P3520" s="7">
        <v>7000</v>
      </c>
      <c r="Q3520" s="26">
        <v>125</v>
      </c>
      <c r="R3520" s="19">
        <v>0.11226939921536</v>
      </c>
      <c r="S3520" s="26">
        <v>16</v>
      </c>
      <c r="T3520" s="8">
        <v>8000</v>
      </c>
      <c r="U3520" s="4">
        <v>142</v>
      </c>
      <c r="V3520" s="10">
        <v>2013.74</v>
      </c>
      <c r="W3520" s="14" t="s">
        <v>5282</v>
      </c>
      <c r="X3520" s="18"/>
      <c r="Y3520" s="9"/>
      <c r="Z3520" s="19"/>
      <c r="AA3520" s="19"/>
      <c r="AB3520" s="30">
        <f t="shared" si="892"/>
        <v>797000</v>
      </c>
      <c r="AC3520" s="30">
        <f t="shared" si="902"/>
        <v>1.0037641154328732E-2</v>
      </c>
      <c r="AD3520" s="31">
        <f t="shared" si="903"/>
        <v>1.2547051442910915</v>
      </c>
      <c r="AE3520" s="31">
        <f t="shared" si="904"/>
        <v>1.42534504391468</v>
      </c>
      <c r="AG3520" s="30">
        <f t="shared" si="893"/>
        <v>2427000</v>
      </c>
      <c r="AH3520" s="30">
        <f t="shared" si="899"/>
        <v>3.296250515039143E-3</v>
      </c>
      <c r="AI3520" s="31">
        <f t="shared" si="900"/>
        <v>0.41203131437989288</v>
      </c>
      <c r="AJ3520" s="31">
        <f t="shared" si="901"/>
        <v>0.4680675731355583</v>
      </c>
      <c r="AK3520" s="30" t="str">
        <f>IF(W3520="si",($S3520*'COSTOS DE CREDITOS'!$C$27)/DATA!$G3520,"")</f>
        <v/>
      </c>
      <c r="AL3520" s="90" t="str">
        <f>IF(W3520="si",'COSTOS DE CREDITOS'!$C$35,"")</f>
        <v/>
      </c>
      <c r="AM3520" s="30" t="str">
        <f t="shared" si="894"/>
        <v/>
      </c>
      <c r="AN3520" s="30" t="str">
        <f t="shared" si="895"/>
        <v/>
      </c>
      <c r="AO3520" s="30">
        <f t="shared" si="896"/>
        <v>0</v>
      </c>
      <c r="AP3520" s="30">
        <f t="shared" si="897"/>
        <v>0</v>
      </c>
      <c r="AQ3520" s="19" t="str">
        <f t="shared" si="898"/>
        <v/>
      </c>
    </row>
    <row r="3521" spans="1:43" x14ac:dyDescent="0.2">
      <c r="A3521" s="23" t="s">
        <v>5665</v>
      </c>
      <c r="B3521" s="6" t="s">
        <v>5671</v>
      </c>
      <c r="C3521" s="6" t="s">
        <v>5670</v>
      </c>
      <c r="D3521" s="4">
        <v>179942</v>
      </c>
      <c r="E3521" s="4">
        <v>180841</v>
      </c>
      <c r="F3521" s="5" t="s">
        <v>4371</v>
      </c>
      <c r="G3521" s="2">
        <v>5</v>
      </c>
      <c r="H3521" s="4">
        <v>181052</v>
      </c>
      <c r="I3521" s="5" t="s">
        <v>4376</v>
      </c>
      <c r="J3521" s="15">
        <v>45357</v>
      </c>
      <c r="K3521" s="24">
        <v>1355023064</v>
      </c>
      <c r="L3521" s="15">
        <v>45344</v>
      </c>
      <c r="M3521" s="15">
        <v>45382</v>
      </c>
      <c r="N3521" s="26">
        <v>1</v>
      </c>
      <c r="O3521" s="26">
        <f>VLOOKUP(D3521,quash!A$2:$I$7791,9,FALSE)</f>
        <v>1</v>
      </c>
      <c r="P3521" s="7">
        <v>10000</v>
      </c>
      <c r="Q3521" s="26">
        <v>147</v>
      </c>
      <c r="R3521" s="19">
        <v>7.9000519063170294E-2</v>
      </c>
      <c r="S3521" s="26">
        <v>16</v>
      </c>
      <c r="T3521" s="8">
        <v>8000</v>
      </c>
      <c r="U3521" s="4">
        <v>142</v>
      </c>
      <c r="V3521" s="10">
        <v>2013.74</v>
      </c>
      <c r="W3521" s="14" t="s">
        <v>5282</v>
      </c>
      <c r="X3521" s="18"/>
      <c r="Y3521" s="9"/>
      <c r="Z3521" s="19"/>
      <c r="AA3521" s="19"/>
      <c r="AB3521" s="30">
        <f t="shared" si="892"/>
        <v>797000</v>
      </c>
      <c r="AC3521" s="30">
        <f t="shared" si="902"/>
        <v>1.0037641154328732E-2</v>
      </c>
      <c r="AD3521" s="31">
        <f t="shared" si="903"/>
        <v>1.4755332496863236</v>
      </c>
      <c r="AE3521" s="31">
        <f t="shared" si="904"/>
        <v>1.42534504391468</v>
      </c>
      <c r="AG3521" s="30">
        <f t="shared" si="893"/>
        <v>2427000</v>
      </c>
      <c r="AH3521" s="30">
        <f t="shared" si="899"/>
        <v>3.296250515039143E-3</v>
      </c>
      <c r="AI3521" s="31">
        <f t="shared" si="900"/>
        <v>0.48454882571075403</v>
      </c>
      <c r="AJ3521" s="31">
        <f t="shared" si="901"/>
        <v>0.4680675731355583</v>
      </c>
      <c r="AK3521" s="30" t="str">
        <f>IF(W3521="si",($S3521*'COSTOS DE CREDITOS'!$C$27)/DATA!$G3521,"")</f>
        <v/>
      </c>
      <c r="AL3521" s="90" t="str">
        <f>IF(W3521="si",'COSTOS DE CREDITOS'!$C$35,"")</f>
        <v/>
      </c>
      <c r="AM3521" s="30" t="str">
        <f t="shared" si="894"/>
        <v/>
      </c>
      <c r="AN3521" s="30" t="str">
        <f t="shared" si="895"/>
        <v/>
      </c>
      <c r="AO3521" s="30">
        <f t="shared" si="896"/>
        <v>0</v>
      </c>
      <c r="AP3521" s="30">
        <f t="shared" si="897"/>
        <v>0</v>
      </c>
      <c r="AQ3521" s="19" t="str">
        <f t="shared" si="898"/>
        <v/>
      </c>
    </row>
    <row r="3522" spans="1:43" x14ac:dyDescent="0.2">
      <c r="A3522" s="23" t="s">
        <v>5665</v>
      </c>
      <c r="B3522" s="6" t="s">
        <v>5671</v>
      </c>
      <c r="C3522" s="6" t="s">
        <v>5670</v>
      </c>
      <c r="D3522" s="4">
        <v>180960</v>
      </c>
      <c r="E3522" s="4">
        <v>181209</v>
      </c>
      <c r="F3522" s="5" t="s">
        <v>4377</v>
      </c>
      <c r="G3522" s="2">
        <v>5</v>
      </c>
      <c r="H3522" s="4">
        <v>181210</v>
      </c>
      <c r="I3522" s="5" t="s">
        <v>4378</v>
      </c>
      <c r="J3522" s="15">
        <v>45365</v>
      </c>
      <c r="K3522" s="24">
        <v>1360144863</v>
      </c>
      <c r="L3522" s="15">
        <v>45344</v>
      </c>
      <c r="M3522" s="15">
        <v>45382</v>
      </c>
      <c r="N3522" s="26">
        <v>1</v>
      </c>
      <c r="O3522" s="26">
        <f>VLOOKUP(D3522,quash!A$2:$I$7791,9,FALSE)</f>
        <v>1</v>
      </c>
      <c r="P3522" s="7">
        <v>10000</v>
      </c>
      <c r="Q3522" s="26">
        <v>147</v>
      </c>
      <c r="R3522" s="19">
        <v>7.9000519063170294E-2</v>
      </c>
      <c r="S3522" s="26">
        <v>16</v>
      </c>
      <c r="T3522" s="8">
        <v>7000</v>
      </c>
      <c r="U3522" s="4">
        <v>142</v>
      </c>
      <c r="V3522" s="10">
        <v>1758.65</v>
      </c>
      <c r="W3522" s="14" t="s">
        <v>5282</v>
      </c>
      <c r="X3522" s="18"/>
      <c r="Y3522" s="9"/>
      <c r="Z3522" s="19"/>
      <c r="AA3522" s="19"/>
      <c r="AB3522" s="30">
        <f t="shared" ref="AB3522:AB3585" si="905">SUMIFS($T:$T,$M:$M,$M3522,$O:$O,$O3522)</f>
        <v>797000</v>
      </c>
      <c r="AC3522" s="30">
        <f t="shared" si="902"/>
        <v>8.7829360100376407E-3</v>
      </c>
      <c r="AD3522" s="31">
        <f t="shared" si="903"/>
        <v>1.2910915934755332</v>
      </c>
      <c r="AE3522" s="31">
        <f t="shared" si="904"/>
        <v>1.247176913425345</v>
      </c>
      <c r="AG3522" s="30">
        <f t="shared" ref="AG3522:AG3585" si="906">SUMIFS($T:$T,$O:$O,$O3522,$N:$N,1)</f>
        <v>2427000</v>
      </c>
      <c r="AH3522" s="30">
        <f t="shared" si="899"/>
        <v>2.88421920065925E-3</v>
      </c>
      <c r="AI3522" s="31">
        <f t="shared" si="900"/>
        <v>0.42398022249690975</v>
      </c>
      <c r="AJ3522" s="31">
        <f t="shared" si="901"/>
        <v>0.40955912649361348</v>
      </c>
      <c r="AK3522" s="30" t="str">
        <f>IF(W3522="si",($S3522*'COSTOS DE CREDITOS'!$C$27)/DATA!$G3522,"")</f>
        <v/>
      </c>
      <c r="AL3522" s="90" t="str">
        <f>IF(W3522="si",'COSTOS DE CREDITOS'!$C$35,"")</f>
        <v/>
      </c>
      <c r="AM3522" s="30" t="str">
        <f t="shared" si="894"/>
        <v/>
      </c>
      <c r="AN3522" s="30" t="str">
        <f t="shared" si="895"/>
        <v/>
      </c>
      <c r="AO3522" s="30">
        <f t="shared" si="896"/>
        <v>0</v>
      </c>
      <c r="AP3522" s="30">
        <f t="shared" si="897"/>
        <v>0</v>
      </c>
      <c r="AQ3522" s="19" t="str">
        <f t="shared" si="898"/>
        <v/>
      </c>
    </row>
    <row r="3523" spans="1:43" x14ac:dyDescent="0.2">
      <c r="A3523" s="23" t="s">
        <v>5665</v>
      </c>
      <c r="B3523" s="6" t="s">
        <v>5671</v>
      </c>
      <c r="C3523" s="6" t="s">
        <v>5670</v>
      </c>
      <c r="D3523" s="4">
        <v>180956</v>
      </c>
      <c r="E3523" s="4">
        <v>181209</v>
      </c>
      <c r="F3523" s="5" t="s">
        <v>4377</v>
      </c>
      <c r="G3523" s="2">
        <v>5</v>
      </c>
      <c r="H3523" s="4">
        <v>181211</v>
      </c>
      <c r="I3523" s="5" t="s">
        <v>4379</v>
      </c>
      <c r="J3523" s="15">
        <v>45365</v>
      </c>
      <c r="K3523" s="24">
        <v>1360297702</v>
      </c>
      <c r="L3523" s="15">
        <v>45344</v>
      </c>
      <c r="M3523" s="15">
        <v>45382</v>
      </c>
      <c r="N3523" s="26">
        <v>1</v>
      </c>
      <c r="O3523" s="26">
        <f>VLOOKUP(D3523,quash!A$2:$I$7791,9,FALSE)</f>
        <v>1</v>
      </c>
      <c r="P3523" s="7">
        <v>10000</v>
      </c>
      <c r="Q3523" s="26">
        <v>147</v>
      </c>
      <c r="R3523" s="19">
        <v>7.9000519063170294E-2</v>
      </c>
      <c r="S3523" s="26">
        <v>16</v>
      </c>
      <c r="T3523" s="8">
        <v>8000</v>
      </c>
      <c r="U3523" s="4">
        <v>142</v>
      </c>
      <c r="V3523" s="10">
        <v>2013.74</v>
      </c>
      <c r="W3523" s="14" t="s">
        <v>5282</v>
      </c>
      <c r="X3523" s="18"/>
      <c r="Y3523" s="9"/>
      <c r="Z3523" s="19"/>
      <c r="AA3523" s="19"/>
      <c r="AB3523" s="30">
        <f t="shared" si="905"/>
        <v>797000</v>
      </c>
      <c r="AC3523" s="30">
        <f t="shared" si="902"/>
        <v>1.0037641154328732E-2</v>
      </c>
      <c r="AD3523" s="31">
        <f t="shared" si="903"/>
        <v>1.4755332496863236</v>
      </c>
      <c r="AE3523" s="31">
        <f t="shared" si="904"/>
        <v>1.42534504391468</v>
      </c>
      <c r="AG3523" s="30">
        <f t="shared" si="906"/>
        <v>2427000</v>
      </c>
      <c r="AH3523" s="30">
        <f t="shared" si="899"/>
        <v>3.296250515039143E-3</v>
      </c>
      <c r="AI3523" s="31">
        <f t="shared" si="900"/>
        <v>0.48454882571075403</v>
      </c>
      <c r="AJ3523" s="31">
        <f t="shared" si="901"/>
        <v>0.4680675731355583</v>
      </c>
      <c r="AK3523" s="30" t="str">
        <f>IF(W3523="si",($S3523*'COSTOS DE CREDITOS'!$C$27)/DATA!$G3523,"")</f>
        <v/>
      </c>
      <c r="AL3523" s="90" t="str">
        <f>IF(W3523="si",'COSTOS DE CREDITOS'!$C$35,"")</f>
        <v/>
      </c>
      <c r="AM3523" s="30" t="str">
        <f t="shared" ref="AM3523:AM3586" si="907">IF(W3523="si",(20%/52*$S3523)*$T3523,"")</f>
        <v/>
      </c>
      <c r="AN3523" s="30" t="str">
        <f t="shared" ref="AN3523:AN3586" si="908">IF(W3523="SI",T3523-Y3523,"")</f>
        <v/>
      </c>
      <c r="AO3523" s="30">
        <f t="shared" ref="AO3523:AO3586" si="909">SUM(AK3523:AN3523)</f>
        <v>0</v>
      </c>
      <c r="AP3523" s="30">
        <f t="shared" ref="AP3523:AP3586" si="910">AA3523-AO3523</f>
        <v>0</v>
      </c>
      <c r="AQ3523" s="19" t="str">
        <f t="shared" ref="AQ3523:AQ3586" si="911">IFERROR(AP3523/AA3523,"")</f>
        <v/>
      </c>
    </row>
    <row r="3524" spans="1:43" x14ac:dyDescent="0.2">
      <c r="A3524" s="23" t="s">
        <v>5665</v>
      </c>
      <c r="B3524" s="6" t="s">
        <v>5671</v>
      </c>
      <c r="C3524" s="6" t="s">
        <v>5670</v>
      </c>
      <c r="D3524" s="4">
        <v>180957</v>
      </c>
      <c r="E3524" s="4">
        <v>181209</v>
      </c>
      <c r="F3524" s="5" t="s">
        <v>4377</v>
      </c>
      <c r="G3524" s="2">
        <v>5</v>
      </c>
      <c r="H3524" s="4">
        <v>181212</v>
      </c>
      <c r="I3524" s="5" t="s">
        <v>4380</v>
      </c>
      <c r="J3524" s="15">
        <v>45365</v>
      </c>
      <c r="K3524" s="24">
        <v>1360298146</v>
      </c>
      <c r="L3524" s="15">
        <v>45344</v>
      </c>
      <c r="M3524" s="15">
        <v>45382</v>
      </c>
      <c r="N3524" s="26">
        <v>1</v>
      </c>
      <c r="O3524" s="26">
        <f>VLOOKUP(D3524,quash!A$2:$I$7791,9,FALSE)</f>
        <v>1</v>
      </c>
      <c r="P3524" s="7">
        <v>5000</v>
      </c>
      <c r="Q3524" s="26">
        <v>147</v>
      </c>
      <c r="R3524" s="19">
        <v>0.11226939921536</v>
      </c>
      <c r="S3524" s="26">
        <v>16</v>
      </c>
      <c r="T3524" s="8">
        <v>7000</v>
      </c>
      <c r="U3524" s="4">
        <v>142</v>
      </c>
      <c r="V3524" s="10">
        <v>1758.65</v>
      </c>
      <c r="W3524" s="14" t="s">
        <v>5282</v>
      </c>
      <c r="X3524" s="18"/>
      <c r="Y3524" s="9"/>
      <c r="Z3524" s="19"/>
      <c r="AA3524" s="19"/>
      <c r="AB3524" s="30">
        <f t="shared" si="905"/>
        <v>797000</v>
      </c>
      <c r="AC3524" s="30">
        <f t="shared" si="902"/>
        <v>8.7829360100376407E-3</v>
      </c>
      <c r="AD3524" s="31">
        <f t="shared" si="903"/>
        <v>1.2910915934755332</v>
      </c>
      <c r="AE3524" s="31">
        <f t="shared" si="904"/>
        <v>1.247176913425345</v>
      </c>
      <c r="AG3524" s="30">
        <f t="shared" si="906"/>
        <v>2427000</v>
      </c>
      <c r="AH3524" s="30">
        <f t="shared" si="899"/>
        <v>2.88421920065925E-3</v>
      </c>
      <c r="AI3524" s="31">
        <f t="shared" si="900"/>
        <v>0.42398022249690975</v>
      </c>
      <c r="AJ3524" s="31">
        <f t="shared" si="901"/>
        <v>0.40955912649361348</v>
      </c>
      <c r="AK3524" s="30" t="str">
        <f>IF(W3524="si",($S3524*'COSTOS DE CREDITOS'!$C$27)/DATA!$G3524,"")</f>
        <v/>
      </c>
      <c r="AL3524" s="90" t="str">
        <f>IF(W3524="si",'COSTOS DE CREDITOS'!$C$35,"")</f>
        <v/>
      </c>
      <c r="AM3524" s="30" t="str">
        <f t="shared" si="907"/>
        <v/>
      </c>
      <c r="AN3524" s="30" t="str">
        <f t="shared" si="908"/>
        <v/>
      </c>
      <c r="AO3524" s="30">
        <f t="shared" si="909"/>
        <v>0</v>
      </c>
      <c r="AP3524" s="30">
        <f t="shared" si="910"/>
        <v>0</v>
      </c>
      <c r="AQ3524" s="19" t="str">
        <f t="shared" si="911"/>
        <v/>
      </c>
    </row>
    <row r="3525" spans="1:43" x14ac:dyDescent="0.2">
      <c r="A3525" s="23" t="s">
        <v>5665</v>
      </c>
      <c r="B3525" s="6" t="s">
        <v>5671</v>
      </c>
      <c r="C3525" s="6" t="s">
        <v>5670</v>
      </c>
      <c r="D3525" s="4">
        <v>180954</v>
      </c>
      <c r="E3525" s="4">
        <v>181209</v>
      </c>
      <c r="F3525" s="5" t="s">
        <v>4377</v>
      </c>
      <c r="G3525" s="2">
        <v>5</v>
      </c>
      <c r="H3525" s="4">
        <v>181213</v>
      </c>
      <c r="I3525" s="5" t="s">
        <v>4381</v>
      </c>
      <c r="J3525" s="15">
        <v>45365</v>
      </c>
      <c r="K3525" s="24">
        <v>1360139156</v>
      </c>
      <c r="L3525" s="15">
        <v>45344</v>
      </c>
      <c r="M3525" s="15">
        <v>45382</v>
      </c>
      <c r="N3525" s="26">
        <v>1</v>
      </c>
      <c r="O3525" s="26">
        <f>VLOOKUP(D3525,quash!A$2:$I$7791,9,FALSE)</f>
        <v>1</v>
      </c>
      <c r="P3525" s="7">
        <v>7000</v>
      </c>
      <c r="Q3525" s="26">
        <v>125</v>
      </c>
      <c r="R3525" s="19">
        <v>0.11226939921536</v>
      </c>
      <c r="S3525" s="26">
        <v>16</v>
      </c>
      <c r="T3525" s="8">
        <v>10000</v>
      </c>
      <c r="U3525" s="4">
        <v>142</v>
      </c>
      <c r="V3525" s="10">
        <v>2510.34</v>
      </c>
      <c r="W3525" s="14" t="s">
        <v>5282</v>
      </c>
      <c r="X3525" s="18"/>
      <c r="Y3525" s="9"/>
      <c r="Z3525" s="19"/>
      <c r="AA3525" s="19"/>
      <c r="AB3525" s="30">
        <f t="shared" si="905"/>
        <v>797000</v>
      </c>
      <c r="AC3525" s="30">
        <f t="shared" si="902"/>
        <v>1.2547051442910916E-2</v>
      </c>
      <c r="AD3525" s="31">
        <f t="shared" si="903"/>
        <v>1.5683814303638646</v>
      </c>
      <c r="AE3525" s="31">
        <f t="shared" si="904"/>
        <v>1.7816813048933502</v>
      </c>
      <c r="AG3525" s="30">
        <f t="shared" si="906"/>
        <v>2427000</v>
      </c>
      <c r="AH3525" s="30">
        <f t="shared" ref="AH3525:AH3588" si="912">IFERROR($T3525/AG3525,"")</f>
        <v>4.1203131437989289E-3</v>
      </c>
      <c r="AI3525" s="31">
        <f t="shared" ref="AI3525:AI3588" si="913">IFERROR(AH3525*$Q3525,"")</f>
        <v>0.51503914297486608</v>
      </c>
      <c r="AJ3525" s="31">
        <f t="shared" ref="AJ3525:AJ3588" si="914">IFERROR(AH3525*$U3525,"")</f>
        <v>0.58508446641944789</v>
      </c>
      <c r="AK3525" s="30" t="str">
        <f>IF(W3525="si",($S3525*'COSTOS DE CREDITOS'!$C$27)/DATA!$G3525,"")</f>
        <v/>
      </c>
      <c r="AL3525" s="90" t="str">
        <f>IF(W3525="si",'COSTOS DE CREDITOS'!$C$35,"")</f>
        <v/>
      </c>
      <c r="AM3525" s="30" t="str">
        <f t="shared" si="907"/>
        <v/>
      </c>
      <c r="AN3525" s="30" t="str">
        <f t="shared" si="908"/>
        <v/>
      </c>
      <c r="AO3525" s="30">
        <f t="shared" si="909"/>
        <v>0</v>
      </c>
      <c r="AP3525" s="30">
        <f t="shared" si="910"/>
        <v>0</v>
      </c>
      <c r="AQ3525" s="19" t="str">
        <f t="shared" si="911"/>
        <v/>
      </c>
    </row>
    <row r="3526" spans="1:43" x14ac:dyDescent="0.2">
      <c r="A3526" s="23" t="s">
        <v>5665</v>
      </c>
      <c r="B3526" s="6" t="s">
        <v>5671</v>
      </c>
      <c r="C3526" s="6" t="s">
        <v>5670</v>
      </c>
      <c r="D3526" s="4">
        <v>180953</v>
      </c>
      <c r="E3526" s="4">
        <v>181209</v>
      </c>
      <c r="F3526" s="5" t="s">
        <v>4377</v>
      </c>
      <c r="G3526" s="2">
        <v>5</v>
      </c>
      <c r="H3526" s="4">
        <v>181214</v>
      </c>
      <c r="I3526" s="5" t="s">
        <v>4382</v>
      </c>
      <c r="J3526" s="15">
        <v>45365</v>
      </c>
      <c r="K3526" s="24">
        <v>1360137367</v>
      </c>
      <c r="L3526" s="15">
        <v>45344</v>
      </c>
      <c r="M3526" s="15">
        <v>45382</v>
      </c>
      <c r="N3526" s="26">
        <v>1</v>
      </c>
      <c r="O3526" s="26">
        <f>VLOOKUP(D3526,quash!A$2:$I$7791,9,FALSE)</f>
        <v>2</v>
      </c>
      <c r="P3526" s="7">
        <v>10000</v>
      </c>
      <c r="Q3526" s="26">
        <v>132</v>
      </c>
      <c r="R3526" s="19">
        <v>5.8283715876113903E-2</v>
      </c>
      <c r="S3526" s="26">
        <v>16</v>
      </c>
      <c r="T3526" s="8">
        <v>10000</v>
      </c>
      <c r="U3526" s="4">
        <v>142</v>
      </c>
      <c r="V3526" s="10">
        <v>2510.34</v>
      </c>
      <c r="W3526" s="14" t="s">
        <v>5282</v>
      </c>
      <c r="X3526" s="18"/>
      <c r="Y3526" s="9"/>
      <c r="Z3526" s="19"/>
      <c r="AA3526" s="19"/>
      <c r="AB3526" s="30">
        <f t="shared" si="905"/>
        <v>521000</v>
      </c>
      <c r="AC3526" s="30">
        <f t="shared" si="902"/>
        <v>1.9193857965451054E-2</v>
      </c>
      <c r="AD3526" s="31">
        <f t="shared" si="903"/>
        <v>2.5335892514395391</v>
      </c>
      <c r="AE3526" s="31">
        <f t="shared" si="904"/>
        <v>2.7255278310940496</v>
      </c>
      <c r="AG3526" s="30">
        <f t="shared" si="906"/>
        <v>1695000</v>
      </c>
      <c r="AH3526" s="30">
        <f t="shared" si="912"/>
        <v>5.8997050147492625E-3</v>
      </c>
      <c r="AI3526" s="31">
        <f t="shared" si="913"/>
        <v>0.77876106194690264</v>
      </c>
      <c r="AJ3526" s="31">
        <f t="shared" si="914"/>
        <v>0.83775811209439532</v>
      </c>
      <c r="AK3526" s="30" t="str">
        <f>IF(W3526="si",($S3526*'COSTOS DE CREDITOS'!$C$27)/DATA!$G3526,"")</f>
        <v/>
      </c>
      <c r="AL3526" s="90" t="str">
        <f>IF(W3526="si",'COSTOS DE CREDITOS'!$C$35,"")</f>
        <v/>
      </c>
      <c r="AM3526" s="30" t="str">
        <f t="shared" si="907"/>
        <v/>
      </c>
      <c r="AN3526" s="30" t="str">
        <f t="shared" si="908"/>
        <v/>
      </c>
      <c r="AO3526" s="30">
        <f t="shared" si="909"/>
        <v>0</v>
      </c>
      <c r="AP3526" s="30">
        <f t="shared" si="910"/>
        <v>0</v>
      </c>
      <c r="AQ3526" s="19" t="str">
        <f t="shared" si="911"/>
        <v/>
      </c>
    </row>
    <row r="3527" spans="1:43" x14ac:dyDescent="0.2">
      <c r="A3527" s="23" t="s">
        <v>5665</v>
      </c>
      <c r="B3527" s="6" t="s">
        <v>5674</v>
      </c>
      <c r="C3527" s="6" t="s">
        <v>5670</v>
      </c>
      <c r="D3527" s="4">
        <v>180104</v>
      </c>
      <c r="E3527" s="4">
        <v>181220</v>
      </c>
      <c r="F3527" s="5" t="s">
        <v>4383</v>
      </c>
      <c r="G3527" s="2">
        <v>5</v>
      </c>
      <c r="H3527" s="4">
        <v>181221</v>
      </c>
      <c r="I3527" s="5" t="s">
        <v>4384</v>
      </c>
      <c r="J3527" s="15">
        <v>45358</v>
      </c>
      <c r="K3527" s="24">
        <v>1355807556</v>
      </c>
      <c r="L3527" s="15">
        <v>45344</v>
      </c>
      <c r="M3527" s="15">
        <v>45382</v>
      </c>
      <c r="N3527" s="26">
        <v>1</v>
      </c>
      <c r="O3527" s="26">
        <f>VLOOKUP(D3527,quash!A$2:$I$7791,9,FALSE)</f>
        <v>4</v>
      </c>
      <c r="P3527" s="7">
        <v>5000</v>
      </c>
      <c r="Q3527" s="26">
        <v>147</v>
      </c>
      <c r="R3527" s="19">
        <v>5.8283715876113994E-2</v>
      </c>
      <c r="S3527" s="26">
        <v>16</v>
      </c>
      <c r="T3527" s="8">
        <v>5000</v>
      </c>
      <c r="U3527" s="4">
        <v>147</v>
      </c>
      <c r="V3527" s="10">
        <v>1303.3399999999999</v>
      </c>
      <c r="W3527" s="14" t="s">
        <v>5282</v>
      </c>
      <c r="X3527" s="18"/>
      <c r="Y3527" s="9"/>
      <c r="Z3527" s="19"/>
      <c r="AA3527" s="19"/>
      <c r="AB3527" s="30">
        <f t="shared" si="905"/>
        <v>252000</v>
      </c>
      <c r="AC3527" s="30">
        <f t="shared" si="902"/>
        <v>1.984126984126984E-2</v>
      </c>
      <c r="AD3527" s="31">
        <f t="shared" si="903"/>
        <v>2.9166666666666665</v>
      </c>
      <c r="AE3527" s="31">
        <f t="shared" si="904"/>
        <v>2.9166666666666665</v>
      </c>
      <c r="AG3527" s="30">
        <f t="shared" si="906"/>
        <v>927000</v>
      </c>
      <c r="AH3527" s="30">
        <f t="shared" si="912"/>
        <v>5.3937432578209281E-3</v>
      </c>
      <c r="AI3527" s="31">
        <f t="shared" si="913"/>
        <v>0.79288025889967639</v>
      </c>
      <c r="AJ3527" s="31">
        <f t="shared" si="914"/>
        <v>0.79288025889967639</v>
      </c>
      <c r="AK3527" s="30" t="str">
        <f>IF(W3527="si",($S3527*'COSTOS DE CREDITOS'!$C$27)/DATA!$G3527,"")</f>
        <v/>
      </c>
      <c r="AL3527" s="90" t="str">
        <f>IF(W3527="si",'COSTOS DE CREDITOS'!$C$35,"")</f>
        <v/>
      </c>
      <c r="AM3527" s="30" t="str">
        <f t="shared" si="907"/>
        <v/>
      </c>
      <c r="AN3527" s="30" t="str">
        <f t="shared" si="908"/>
        <v/>
      </c>
      <c r="AO3527" s="30">
        <f t="shared" si="909"/>
        <v>0</v>
      </c>
      <c r="AP3527" s="30">
        <f t="shared" si="910"/>
        <v>0</v>
      </c>
      <c r="AQ3527" s="19" t="str">
        <f t="shared" si="911"/>
        <v/>
      </c>
    </row>
    <row r="3528" spans="1:43" x14ac:dyDescent="0.2">
      <c r="A3528" s="23" t="s">
        <v>5665</v>
      </c>
      <c r="B3528" s="6" t="s">
        <v>5674</v>
      </c>
      <c r="C3528" s="6" t="s">
        <v>5670</v>
      </c>
      <c r="D3528" s="4">
        <v>180129</v>
      </c>
      <c r="E3528" s="4">
        <v>181220</v>
      </c>
      <c r="F3528" s="5" t="s">
        <v>4383</v>
      </c>
      <c r="G3528" s="2">
        <v>5</v>
      </c>
      <c r="H3528" s="4">
        <v>181222</v>
      </c>
      <c r="I3528" s="5" t="s">
        <v>4385</v>
      </c>
      <c r="J3528" s="15">
        <v>45358</v>
      </c>
      <c r="K3528" s="24">
        <v>1355898689</v>
      </c>
      <c r="L3528" s="15">
        <v>45344</v>
      </c>
      <c r="M3528" s="15">
        <v>45382</v>
      </c>
      <c r="N3528" s="26">
        <v>1</v>
      </c>
      <c r="O3528" s="26">
        <f>VLOOKUP(D3528,quash!A$2:$I$7791,9,FALSE)</f>
        <v>2</v>
      </c>
      <c r="P3528" s="7">
        <v>10000</v>
      </c>
      <c r="Q3528" s="26">
        <v>127</v>
      </c>
      <c r="R3528" s="19">
        <v>5.24391097594855E-2</v>
      </c>
      <c r="S3528" s="26">
        <v>16</v>
      </c>
      <c r="T3528" s="8">
        <v>10000</v>
      </c>
      <c r="U3528" s="4">
        <v>142</v>
      </c>
      <c r="V3528" s="10">
        <v>2510.34</v>
      </c>
      <c r="W3528" s="14" t="s">
        <v>5282</v>
      </c>
      <c r="X3528" s="18"/>
      <c r="Y3528" s="9"/>
      <c r="Z3528" s="19"/>
      <c r="AA3528" s="19"/>
      <c r="AB3528" s="30">
        <f t="shared" si="905"/>
        <v>521000</v>
      </c>
      <c r="AC3528" s="30">
        <f t="shared" si="902"/>
        <v>1.9193857965451054E-2</v>
      </c>
      <c r="AD3528" s="31">
        <f t="shared" si="903"/>
        <v>2.4376199616122838</v>
      </c>
      <c r="AE3528" s="31">
        <f t="shared" si="904"/>
        <v>2.7255278310940496</v>
      </c>
      <c r="AG3528" s="30">
        <f t="shared" si="906"/>
        <v>1695000</v>
      </c>
      <c r="AH3528" s="30">
        <f t="shared" si="912"/>
        <v>5.8997050147492625E-3</v>
      </c>
      <c r="AI3528" s="31">
        <f t="shared" si="913"/>
        <v>0.74926253687315636</v>
      </c>
      <c r="AJ3528" s="31">
        <f t="shared" si="914"/>
        <v>0.83775811209439532</v>
      </c>
      <c r="AK3528" s="30" t="str">
        <f>IF(W3528="si",($S3528*'COSTOS DE CREDITOS'!$C$27)/DATA!$G3528,"")</f>
        <v/>
      </c>
      <c r="AL3528" s="90" t="str">
        <f>IF(W3528="si",'COSTOS DE CREDITOS'!$C$35,"")</f>
        <v/>
      </c>
      <c r="AM3528" s="30" t="str">
        <f t="shared" si="907"/>
        <v/>
      </c>
      <c r="AN3528" s="30" t="str">
        <f t="shared" si="908"/>
        <v/>
      </c>
      <c r="AO3528" s="30">
        <f t="shared" si="909"/>
        <v>0</v>
      </c>
      <c r="AP3528" s="30">
        <f t="shared" si="910"/>
        <v>0</v>
      </c>
      <c r="AQ3528" s="19" t="str">
        <f t="shared" si="911"/>
        <v/>
      </c>
    </row>
    <row r="3529" spans="1:43" x14ac:dyDescent="0.2">
      <c r="A3529" s="23" t="s">
        <v>5665</v>
      </c>
      <c r="B3529" s="6" t="s">
        <v>5674</v>
      </c>
      <c r="C3529" s="6" t="s">
        <v>5670</v>
      </c>
      <c r="D3529" s="4">
        <v>180740</v>
      </c>
      <c r="E3529" s="4">
        <v>181220</v>
      </c>
      <c r="F3529" s="5" t="s">
        <v>4383</v>
      </c>
      <c r="G3529" s="2">
        <v>5</v>
      </c>
      <c r="H3529" s="4">
        <v>181226</v>
      </c>
      <c r="I3529" s="5" t="s">
        <v>4386</v>
      </c>
      <c r="J3529" s="15">
        <v>45363</v>
      </c>
      <c r="K3529" s="24">
        <v>1358911238</v>
      </c>
      <c r="L3529" s="15">
        <v>45344</v>
      </c>
      <c r="M3529" s="15">
        <v>45382</v>
      </c>
      <c r="N3529" s="26">
        <v>1</v>
      </c>
      <c r="O3529" s="26">
        <f>VLOOKUP(D3529,quash!A$2:$I$7791,9,FALSE)</f>
        <v>4</v>
      </c>
      <c r="P3529" s="7">
        <v>10000</v>
      </c>
      <c r="Q3529" s="26">
        <v>147</v>
      </c>
      <c r="R3529" s="19">
        <v>7.9000519063170294E-2</v>
      </c>
      <c r="S3529" s="26">
        <v>16</v>
      </c>
      <c r="T3529" s="8">
        <v>7000</v>
      </c>
      <c r="U3529" s="4">
        <v>142</v>
      </c>
      <c r="V3529" s="10">
        <v>1758.65</v>
      </c>
      <c r="W3529" s="14" t="s">
        <v>5282</v>
      </c>
      <c r="X3529" s="18"/>
      <c r="Y3529" s="9"/>
      <c r="Z3529" s="19"/>
      <c r="AA3529" s="19"/>
      <c r="AB3529" s="30">
        <f t="shared" si="905"/>
        <v>252000</v>
      </c>
      <c r="AC3529" s="30">
        <f t="shared" si="902"/>
        <v>2.7777777777777776E-2</v>
      </c>
      <c r="AD3529" s="31">
        <f t="shared" si="903"/>
        <v>4.083333333333333</v>
      </c>
      <c r="AE3529" s="31">
        <f t="shared" si="904"/>
        <v>3.9444444444444442</v>
      </c>
      <c r="AG3529" s="30">
        <f t="shared" si="906"/>
        <v>927000</v>
      </c>
      <c r="AH3529" s="30">
        <f t="shared" si="912"/>
        <v>7.551240560949299E-3</v>
      </c>
      <c r="AI3529" s="31">
        <f t="shared" si="913"/>
        <v>1.110032362459547</v>
      </c>
      <c r="AJ3529" s="31">
        <f t="shared" si="914"/>
        <v>1.0722761596548005</v>
      </c>
      <c r="AK3529" s="30" t="str">
        <f>IF(W3529="si",($S3529*'COSTOS DE CREDITOS'!$C$27)/DATA!$G3529,"")</f>
        <v/>
      </c>
      <c r="AL3529" s="90" t="str">
        <f>IF(W3529="si",'COSTOS DE CREDITOS'!$C$35,"")</f>
        <v/>
      </c>
      <c r="AM3529" s="30" t="str">
        <f t="shared" si="907"/>
        <v/>
      </c>
      <c r="AN3529" s="30" t="str">
        <f t="shared" si="908"/>
        <v/>
      </c>
      <c r="AO3529" s="30">
        <f t="shared" si="909"/>
        <v>0</v>
      </c>
      <c r="AP3529" s="30">
        <f t="shared" si="910"/>
        <v>0</v>
      </c>
      <c r="AQ3529" s="19" t="str">
        <f t="shared" si="911"/>
        <v/>
      </c>
    </row>
    <row r="3530" spans="1:43" x14ac:dyDescent="0.2">
      <c r="A3530" s="23" t="s">
        <v>5665</v>
      </c>
      <c r="B3530" s="6" t="s">
        <v>5674</v>
      </c>
      <c r="C3530" s="6" t="s">
        <v>5670</v>
      </c>
      <c r="D3530" s="4">
        <v>179740</v>
      </c>
      <c r="E3530" s="4">
        <v>181220</v>
      </c>
      <c r="F3530" s="5" t="s">
        <v>4383</v>
      </c>
      <c r="G3530" s="2">
        <v>5</v>
      </c>
      <c r="H3530" s="4">
        <v>181227</v>
      </c>
      <c r="I3530" s="5" t="s">
        <v>4387</v>
      </c>
      <c r="J3530" s="15">
        <v>45356</v>
      </c>
      <c r="K3530" s="24">
        <v>1354329549</v>
      </c>
      <c r="L3530" s="15">
        <v>45344</v>
      </c>
      <c r="M3530" s="15">
        <v>45382</v>
      </c>
      <c r="N3530" s="26">
        <v>1</v>
      </c>
      <c r="O3530" s="26">
        <f>VLOOKUP(D3530,quash!A$2:$I$7791,9,FALSE)</f>
        <v>1</v>
      </c>
      <c r="P3530" s="7">
        <v>10000</v>
      </c>
      <c r="Q3530" s="26">
        <v>127</v>
      </c>
      <c r="R3530" s="19">
        <v>5.24391097594855E-2</v>
      </c>
      <c r="S3530" s="26">
        <v>16</v>
      </c>
      <c r="T3530" s="8">
        <v>5000</v>
      </c>
      <c r="U3530" s="4">
        <v>147</v>
      </c>
      <c r="V3530" s="10">
        <v>1303.3399999999999</v>
      </c>
      <c r="W3530" s="14" t="s">
        <v>5282</v>
      </c>
      <c r="X3530" s="18"/>
      <c r="Y3530" s="9"/>
      <c r="Z3530" s="19"/>
      <c r="AA3530" s="19"/>
      <c r="AB3530" s="30">
        <f t="shared" si="905"/>
        <v>797000</v>
      </c>
      <c r="AC3530" s="30">
        <f t="shared" si="902"/>
        <v>6.2735257214554582E-3</v>
      </c>
      <c r="AD3530" s="31">
        <f t="shared" si="903"/>
        <v>0.79673776662484319</v>
      </c>
      <c r="AE3530" s="31">
        <f t="shared" si="904"/>
        <v>0.92220828105395236</v>
      </c>
      <c r="AG3530" s="30">
        <f t="shared" si="906"/>
        <v>2427000</v>
      </c>
      <c r="AH3530" s="30">
        <f t="shared" si="912"/>
        <v>2.0601565718994645E-3</v>
      </c>
      <c r="AI3530" s="31">
        <f t="shared" si="913"/>
        <v>0.261639884631232</v>
      </c>
      <c r="AJ3530" s="31">
        <f t="shared" si="914"/>
        <v>0.30284301606922126</v>
      </c>
      <c r="AK3530" s="30" t="str">
        <f>IF(W3530="si",($S3530*'COSTOS DE CREDITOS'!$C$27)/DATA!$G3530,"")</f>
        <v/>
      </c>
      <c r="AL3530" s="90" t="str">
        <f>IF(W3530="si",'COSTOS DE CREDITOS'!$C$35,"")</f>
        <v/>
      </c>
      <c r="AM3530" s="30" t="str">
        <f t="shared" si="907"/>
        <v/>
      </c>
      <c r="AN3530" s="30" t="str">
        <f t="shared" si="908"/>
        <v/>
      </c>
      <c r="AO3530" s="30">
        <f t="shared" si="909"/>
        <v>0</v>
      </c>
      <c r="AP3530" s="30">
        <f t="shared" si="910"/>
        <v>0</v>
      </c>
      <c r="AQ3530" s="19" t="str">
        <f t="shared" si="911"/>
        <v/>
      </c>
    </row>
    <row r="3531" spans="1:43" x14ac:dyDescent="0.2">
      <c r="A3531" s="23" t="s">
        <v>5665</v>
      </c>
      <c r="B3531" s="6" t="s">
        <v>5674</v>
      </c>
      <c r="C3531" s="6" t="s">
        <v>5670</v>
      </c>
      <c r="D3531" s="4">
        <v>180124</v>
      </c>
      <c r="E3531" s="4">
        <v>181220</v>
      </c>
      <c r="F3531" s="5" t="s">
        <v>4383</v>
      </c>
      <c r="G3531" s="2">
        <v>5</v>
      </c>
      <c r="H3531" s="4">
        <v>181224</v>
      </c>
      <c r="I3531" s="5" t="s">
        <v>4388</v>
      </c>
      <c r="J3531" s="15">
        <v>45358</v>
      </c>
      <c r="K3531" s="24">
        <v>1355827032</v>
      </c>
      <c r="L3531" s="15">
        <v>45344</v>
      </c>
      <c r="M3531" s="15">
        <v>45382</v>
      </c>
      <c r="N3531" s="26">
        <v>1</v>
      </c>
      <c r="O3531" s="26">
        <f>VLOOKUP(D3531,quash!A$2:$I$7791,9,FALSE)</f>
        <v>3</v>
      </c>
      <c r="P3531" s="7">
        <v>7000</v>
      </c>
      <c r="Q3531" s="26">
        <v>110</v>
      </c>
      <c r="R3531" s="19">
        <v>0.11226939921536</v>
      </c>
      <c r="S3531" s="26">
        <v>16</v>
      </c>
      <c r="T3531" s="8">
        <v>6000</v>
      </c>
      <c r="U3531" s="4">
        <v>142</v>
      </c>
      <c r="V3531" s="10">
        <v>1503.37</v>
      </c>
      <c r="W3531" s="14" t="s">
        <v>5282</v>
      </c>
      <c r="X3531" s="18"/>
      <c r="Y3531" s="9"/>
      <c r="Z3531" s="19"/>
      <c r="AA3531" s="19"/>
      <c r="AB3531" s="30">
        <f t="shared" si="905"/>
        <v>219000</v>
      </c>
      <c r="AC3531" s="30">
        <f t="shared" si="902"/>
        <v>2.7397260273972601E-2</v>
      </c>
      <c r="AD3531" s="31">
        <f t="shared" si="903"/>
        <v>3.0136986301369859</v>
      </c>
      <c r="AE3531" s="31">
        <f t="shared" si="904"/>
        <v>3.8904109589041092</v>
      </c>
      <c r="AG3531" s="30">
        <f t="shared" si="906"/>
        <v>778000</v>
      </c>
      <c r="AH3531" s="30">
        <f t="shared" si="912"/>
        <v>7.7120822622107968E-3</v>
      </c>
      <c r="AI3531" s="31">
        <f t="shared" si="913"/>
        <v>0.84832904884318761</v>
      </c>
      <c r="AJ3531" s="31">
        <f t="shared" si="914"/>
        <v>1.0951156812339331</v>
      </c>
      <c r="AK3531" s="30" t="str">
        <f>IF(W3531="si",($S3531*'COSTOS DE CREDITOS'!$C$27)/DATA!$G3531,"")</f>
        <v/>
      </c>
      <c r="AL3531" s="90" t="str">
        <f>IF(W3531="si",'COSTOS DE CREDITOS'!$C$35,"")</f>
        <v/>
      </c>
      <c r="AM3531" s="30" t="str">
        <f t="shared" si="907"/>
        <v/>
      </c>
      <c r="AN3531" s="30" t="str">
        <f t="shared" si="908"/>
        <v/>
      </c>
      <c r="AO3531" s="30">
        <f t="shared" si="909"/>
        <v>0</v>
      </c>
      <c r="AP3531" s="30">
        <f t="shared" si="910"/>
        <v>0</v>
      </c>
      <c r="AQ3531" s="19" t="str">
        <f t="shared" si="911"/>
        <v/>
      </c>
    </row>
    <row r="3532" spans="1:43" x14ac:dyDescent="0.2">
      <c r="A3532" s="23" t="s">
        <v>5665</v>
      </c>
      <c r="B3532" s="6" t="s">
        <v>5681</v>
      </c>
      <c r="C3532" s="6" t="s">
        <v>5667</v>
      </c>
      <c r="D3532" s="4">
        <v>179823</v>
      </c>
      <c r="E3532" s="4">
        <v>180374</v>
      </c>
      <c r="F3532" s="5" t="s">
        <v>4389</v>
      </c>
      <c r="G3532" s="2">
        <v>5</v>
      </c>
      <c r="H3532" s="4">
        <v>180375</v>
      </c>
      <c r="I3532" s="5" t="s">
        <v>4390</v>
      </c>
      <c r="J3532" s="15">
        <v>45357</v>
      </c>
      <c r="K3532" s="24">
        <v>1354769221</v>
      </c>
      <c r="L3532" s="15">
        <v>45362</v>
      </c>
      <c r="M3532" s="15">
        <v>45382</v>
      </c>
      <c r="N3532" s="26">
        <v>1</v>
      </c>
      <c r="O3532" s="26">
        <f>VLOOKUP(D3532,quash!A$2:$I$7791,9,FALSE)</f>
        <v>2</v>
      </c>
      <c r="P3532" s="7">
        <v>10000</v>
      </c>
      <c r="Q3532" s="26">
        <v>132</v>
      </c>
      <c r="R3532" s="19">
        <v>5.8283715876113903E-2</v>
      </c>
      <c r="S3532" s="26">
        <v>16</v>
      </c>
      <c r="T3532" s="8">
        <v>7000</v>
      </c>
      <c r="U3532" s="4">
        <v>147</v>
      </c>
      <c r="V3532" s="10">
        <v>1827.61</v>
      </c>
      <c r="W3532" s="14" t="s">
        <v>5282</v>
      </c>
      <c r="X3532" s="18"/>
      <c r="Y3532" s="9"/>
      <c r="Z3532" s="19"/>
      <c r="AA3532" s="19"/>
      <c r="AB3532" s="30">
        <f t="shared" si="905"/>
        <v>521000</v>
      </c>
      <c r="AC3532" s="30">
        <f t="shared" ref="AC3532:AC3576" si="915">$T3532/AB3532</f>
        <v>1.3435700575815739E-2</v>
      </c>
      <c r="AD3532" s="31">
        <f t="shared" ref="AD3532:AD3576" si="916">AC3532*$Q3532</f>
        <v>1.7735124760076775</v>
      </c>
      <c r="AE3532" s="31">
        <f t="shared" si="904"/>
        <v>1.9750479846449136</v>
      </c>
      <c r="AG3532" s="30">
        <f t="shared" si="906"/>
        <v>1695000</v>
      </c>
      <c r="AH3532" s="30">
        <f t="shared" si="912"/>
        <v>4.1297935103244837E-3</v>
      </c>
      <c r="AI3532" s="31">
        <f t="shared" si="913"/>
        <v>0.54513274336283191</v>
      </c>
      <c r="AJ3532" s="31">
        <f t="shared" si="914"/>
        <v>0.60707964601769915</v>
      </c>
      <c r="AK3532" s="30" t="str">
        <f>IF(W3532="si",($S3532*'COSTOS DE CREDITOS'!$C$27)/DATA!$G3532,"")</f>
        <v/>
      </c>
      <c r="AL3532" s="90" t="str">
        <f>IF(W3532="si",'COSTOS DE CREDITOS'!$C$35,"")</f>
        <v/>
      </c>
      <c r="AM3532" s="30" t="str">
        <f t="shared" si="907"/>
        <v/>
      </c>
      <c r="AN3532" s="30" t="str">
        <f t="shared" si="908"/>
        <v/>
      </c>
      <c r="AO3532" s="30">
        <f t="shared" si="909"/>
        <v>0</v>
      </c>
      <c r="AP3532" s="30">
        <f t="shared" si="910"/>
        <v>0</v>
      </c>
      <c r="AQ3532" s="19" t="str">
        <f t="shared" si="911"/>
        <v/>
      </c>
    </row>
    <row r="3533" spans="1:43" x14ac:dyDescent="0.2">
      <c r="A3533" s="23" t="s">
        <v>5665</v>
      </c>
      <c r="B3533" s="6" t="s">
        <v>5681</v>
      </c>
      <c r="C3533" s="6" t="s">
        <v>5667</v>
      </c>
      <c r="D3533" s="4">
        <v>179825</v>
      </c>
      <c r="E3533" s="4">
        <v>180374</v>
      </c>
      <c r="F3533" s="5" t="s">
        <v>4389</v>
      </c>
      <c r="G3533" s="2">
        <v>5</v>
      </c>
      <c r="H3533" s="4">
        <v>180733</v>
      </c>
      <c r="I3533" s="5" t="s">
        <v>4391</v>
      </c>
      <c r="J3533" s="15">
        <v>45357</v>
      </c>
      <c r="K3533" s="24">
        <v>1354770793</v>
      </c>
      <c r="L3533" s="15">
        <v>45364</v>
      </c>
      <c r="M3533" s="15">
        <v>45382</v>
      </c>
      <c r="N3533" s="26">
        <v>1</v>
      </c>
      <c r="O3533" s="26" t="e">
        <f>VLOOKUP(D3533,quash!A$2:$I$7791,9,FALSE)</f>
        <v>#N/A</v>
      </c>
      <c r="P3533" s="7">
        <v>8000</v>
      </c>
      <c r="Q3533" s="26">
        <v>110</v>
      </c>
      <c r="R3533" s="19">
        <v>3.3220596517330447E-2</v>
      </c>
      <c r="S3533" s="26">
        <v>16</v>
      </c>
      <c r="T3533" s="8">
        <v>6000</v>
      </c>
      <c r="U3533" s="4">
        <v>147</v>
      </c>
      <c r="V3533" s="10">
        <v>1558.57</v>
      </c>
      <c r="W3533" s="14" t="s">
        <v>5282</v>
      </c>
      <c r="X3533" s="18"/>
      <c r="Y3533" s="9"/>
      <c r="Z3533" s="19"/>
      <c r="AA3533" s="19"/>
      <c r="AB3533" s="30">
        <f t="shared" si="905"/>
        <v>1498000</v>
      </c>
      <c r="AC3533" s="30">
        <f t="shared" si="915"/>
        <v>4.0053404539385851E-3</v>
      </c>
      <c r="AD3533" s="31">
        <f t="shared" si="916"/>
        <v>0.44058744993324434</v>
      </c>
      <c r="AE3533" s="31">
        <f t="shared" si="904"/>
        <v>0.58878504672897203</v>
      </c>
      <c r="AG3533" s="30">
        <f t="shared" si="906"/>
        <v>6126000</v>
      </c>
      <c r="AH3533" s="30">
        <f t="shared" si="912"/>
        <v>9.7943192948090111E-4</v>
      </c>
      <c r="AI3533" s="31">
        <f t="shared" si="913"/>
        <v>0.10773751224289912</v>
      </c>
      <c r="AJ3533" s="31">
        <f t="shared" si="914"/>
        <v>0.14397649363369247</v>
      </c>
      <c r="AK3533" s="30" t="str">
        <f>IF(W3533="si",($S3533*'COSTOS DE CREDITOS'!$C$27)/DATA!$G3533,"")</f>
        <v/>
      </c>
      <c r="AL3533" s="90" t="str">
        <f>IF(W3533="si",'COSTOS DE CREDITOS'!$C$35,"")</f>
        <v/>
      </c>
      <c r="AM3533" s="30" t="str">
        <f t="shared" si="907"/>
        <v/>
      </c>
      <c r="AN3533" s="30" t="str">
        <f t="shared" si="908"/>
        <v/>
      </c>
      <c r="AO3533" s="30">
        <f t="shared" si="909"/>
        <v>0</v>
      </c>
      <c r="AP3533" s="30">
        <f t="shared" si="910"/>
        <v>0</v>
      </c>
      <c r="AQ3533" s="19" t="str">
        <f t="shared" si="911"/>
        <v/>
      </c>
    </row>
    <row r="3534" spans="1:43" x14ac:dyDescent="0.2">
      <c r="A3534" s="23" t="s">
        <v>5665</v>
      </c>
      <c r="B3534" s="6" t="s">
        <v>5681</v>
      </c>
      <c r="C3534" s="6" t="s">
        <v>5667</v>
      </c>
      <c r="D3534" s="4">
        <v>179832</v>
      </c>
      <c r="E3534" s="4">
        <v>180374</v>
      </c>
      <c r="F3534" s="5" t="s">
        <v>4389</v>
      </c>
      <c r="G3534" s="2">
        <v>5</v>
      </c>
      <c r="H3534" s="4">
        <v>180817</v>
      </c>
      <c r="I3534" s="5" t="s">
        <v>4392</v>
      </c>
      <c r="J3534" s="15">
        <v>45358</v>
      </c>
      <c r="K3534" s="24">
        <v>1354771754</v>
      </c>
      <c r="L3534" s="15">
        <v>45344</v>
      </c>
      <c r="M3534" s="15">
        <v>45382</v>
      </c>
      <c r="N3534" s="26">
        <v>1</v>
      </c>
      <c r="O3534" s="26">
        <f>VLOOKUP(D3534,quash!A$2:$I$7791,9,FALSE)</f>
        <v>1</v>
      </c>
      <c r="P3534" s="7">
        <v>10000</v>
      </c>
      <c r="Q3534" s="26">
        <v>115</v>
      </c>
      <c r="R3534" s="19">
        <v>3.97705569269148E-2</v>
      </c>
      <c r="S3534" s="26">
        <v>16</v>
      </c>
      <c r="T3534" s="8">
        <v>10000</v>
      </c>
      <c r="U3534" s="4">
        <v>147</v>
      </c>
      <c r="V3534" s="10">
        <v>2606.85</v>
      </c>
      <c r="W3534" s="14" t="s">
        <v>5282</v>
      </c>
      <c r="X3534" s="18"/>
      <c r="Y3534" s="9"/>
      <c r="Z3534" s="19"/>
      <c r="AA3534" s="19"/>
      <c r="AB3534" s="30">
        <f t="shared" si="905"/>
        <v>797000</v>
      </c>
      <c r="AC3534" s="30">
        <f t="shared" si="915"/>
        <v>1.2547051442910916E-2</v>
      </c>
      <c r="AD3534" s="31">
        <f t="shared" si="916"/>
        <v>1.4429109159347553</v>
      </c>
      <c r="AE3534" s="31">
        <f t="shared" si="904"/>
        <v>1.8444165621079047</v>
      </c>
      <c r="AG3534" s="30">
        <f t="shared" si="906"/>
        <v>2427000</v>
      </c>
      <c r="AH3534" s="30">
        <f t="shared" si="912"/>
        <v>4.1203131437989289E-3</v>
      </c>
      <c r="AI3534" s="31">
        <f t="shared" si="913"/>
        <v>0.47383601153687682</v>
      </c>
      <c r="AJ3534" s="31">
        <f t="shared" si="914"/>
        <v>0.60568603213844252</v>
      </c>
      <c r="AK3534" s="30" t="str">
        <f>IF(W3534="si",($S3534*'COSTOS DE CREDITOS'!$C$27)/DATA!$G3534,"")</f>
        <v/>
      </c>
      <c r="AL3534" s="90" t="str">
        <f>IF(W3534="si",'COSTOS DE CREDITOS'!$C$35,"")</f>
        <v/>
      </c>
      <c r="AM3534" s="30" t="str">
        <f t="shared" si="907"/>
        <v/>
      </c>
      <c r="AN3534" s="30" t="str">
        <f t="shared" si="908"/>
        <v/>
      </c>
      <c r="AO3534" s="30">
        <f t="shared" si="909"/>
        <v>0</v>
      </c>
      <c r="AP3534" s="30">
        <f t="shared" si="910"/>
        <v>0</v>
      </c>
      <c r="AQ3534" s="19" t="str">
        <f t="shared" si="911"/>
        <v/>
      </c>
    </row>
    <row r="3535" spans="1:43" x14ac:dyDescent="0.2">
      <c r="A3535" s="23" t="s">
        <v>5665</v>
      </c>
      <c r="B3535" s="6" t="s">
        <v>5681</v>
      </c>
      <c r="C3535" s="6" t="s">
        <v>5667</v>
      </c>
      <c r="D3535" s="4">
        <v>179827</v>
      </c>
      <c r="E3535" s="4">
        <v>180374</v>
      </c>
      <c r="F3535" s="5" t="s">
        <v>4389</v>
      </c>
      <c r="G3535" s="2">
        <v>5</v>
      </c>
      <c r="H3535" s="4">
        <v>181083</v>
      </c>
      <c r="I3535" s="5" t="s">
        <v>4393</v>
      </c>
      <c r="J3535" s="15">
        <v>45358</v>
      </c>
      <c r="K3535" s="24">
        <v>1354771701</v>
      </c>
      <c r="L3535" s="15">
        <v>45344</v>
      </c>
      <c r="M3535" s="15">
        <v>45382</v>
      </c>
      <c r="N3535" s="26">
        <v>1</v>
      </c>
      <c r="O3535" s="26">
        <f>VLOOKUP(D3535,quash!A$2:$I$7791,9,FALSE)</f>
        <v>1</v>
      </c>
      <c r="P3535" s="7">
        <v>10000</v>
      </c>
      <c r="Q3535" s="26">
        <v>115</v>
      </c>
      <c r="R3535" s="19">
        <v>3.97705569269148E-2</v>
      </c>
      <c r="S3535" s="26">
        <v>16</v>
      </c>
      <c r="T3535" s="8">
        <v>10000</v>
      </c>
      <c r="U3535" s="4">
        <v>147</v>
      </c>
      <c r="V3535" s="10">
        <v>2606.85</v>
      </c>
      <c r="W3535" s="14" t="s">
        <v>5282</v>
      </c>
      <c r="X3535" s="18"/>
      <c r="Y3535" s="9"/>
      <c r="Z3535" s="19"/>
      <c r="AA3535" s="19"/>
      <c r="AB3535" s="30">
        <f t="shared" si="905"/>
        <v>797000</v>
      </c>
      <c r="AC3535" s="30">
        <f t="shared" si="915"/>
        <v>1.2547051442910916E-2</v>
      </c>
      <c r="AD3535" s="31">
        <f t="shared" si="916"/>
        <v>1.4429109159347553</v>
      </c>
      <c r="AE3535" s="31">
        <f t="shared" si="904"/>
        <v>1.8444165621079047</v>
      </c>
      <c r="AG3535" s="30">
        <f t="shared" si="906"/>
        <v>2427000</v>
      </c>
      <c r="AH3535" s="30">
        <f t="shared" si="912"/>
        <v>4.1203131437989289E-3</v>
      </c>
      <c r="AI3535" s="31">
        <f t="shared" si="913"/>
        <v>0.47383601153687682</v>
      </c>
      <c r="AJ3535" s="31">
        <f t="shared" si="914"/>
        <v>0.60568603213844252</v>
      </c>
      <c r="AK3535" s="30" t="str">
        <f>IF(W3535="si",($S3535*'COSTOS DE CREDITOS'!$C$27)/DATA!$G3535,"")</f>
        <v/>
      </c>
      <c r="AL3535" s="90" t="str">
        <f>IF(W3535="si",'COSTOS DE CREDITOS'!$C$35,"")</f>
        <v/>
      </c>
      <c r="AM3535" s="30" t="str">
        <f t="shared" si="907"/>
        <v/>
      </c>
      <c r="AN3535" s="30" t="str">
        <f t="shared" si="908"/>
        <v/>
      </c>
      <c r="AO3535" s="30">
        <f t="shared" si="909"/>
        <v>0</v>
      </c>
      <c r="AP3535" s="30">
        <f t="shared" si="910"/>
        <v>0</v>
      </c>
      <c r="AQ3535" s="19" t="str">
        <f t="shared" si="911"/>
        <v/>
      </c>
    </row>
    <row r="3536" spans="1:43" x14ac:dyDescent="0.2">
      <c r="A3536" s="23" t="s">
        <v>5665</v>
      </c>
      <c r="B3536" s="6" t="s">
        <v>5681</v>
      </c>
      <c r="C3536" s="6" t="s">
        <v>5667</v>
      </c>
      <c r="D3536" s="4">
        <v>180278</v>
      </c>
      <c r="E3536" s="4">
        <v>180374</v>
      </c>
      <c r="F3536" s="5" t="s">
        <v>4389</v>
      </c>
      <c r="G3536" s="2">
        <v>5</v>
      </c>
      <c r="H3536" s="4">
        <v>181139</v>
      </c>
      <c r="I3536" s="5" t="s">
        <v>4394</v>
      </c>
      <c r="J3536" s="15">
        <v>45359</v>
      </c>
      <c r="K3536" s="24">
        <v>1356621862</v>
      </c>
      <c r="L3536" s="15">
        <v>45344</v>
      </c>
      <c r="M3536" s="15">
        <v>45382</v>
      </c>
      <c r="N3536" s="26">
        <v>1</v>
      </c>
      <c r="O3536" s="26">
        <f>VLOOKUP(D3536,quash!A$2:$I$7791,9,FALSE)</f>
        <v>2</v>
      </c>
      <c r="P3536" s="7">
        <v>10000</v>
      </c>
      <c r="Q3536" s="26">
        <v>147</v>
      </c>
      <c r="R3536" s="19">
        <v>7.9000519063170294E-2</v>
      </c>
      <c r="S3536" s="26">
        <v>16</v>
      </c>
      <c r="T3536" s="8">
        <v>10000</v>
      </c>
      <c r="U3536" s="4">
        <v>147</v>
      </c>
      <c r="V3536" s="10">
        <v>2606.85</v>
      </c>
      <c r="W3536" s="14" t="s">
        <v>5282</v>
      </c>
      <c r="X3536" s="18"/>
      <c r="Y3536" s="9"/>
      <c r="Z3536" s="19"/>
      <c r="AA3536" s="19"/>
      <c r="AB3536" s="30">
        <f t="shared" si="905"/>
        <v>521000</v>
      </c>
      <c r="AC3536" s="30">
        <f t="shared" si="915"/>
        <v>1.9193857965451054E-2</v>
      </c>
      <c r="AD3536" s="31">
        <f t="shared" si="916"/>
        <v>2.8214971209213049</v>
      </c>
      <c r="AE3536" s="31">
        <f t="shared" si="904"/>
        <v>2.8214971209213049</v>
      </c>
      <c r="AG3536" s="30">
        <f t="shared" si="906"/>
        <v>1695000</v>
      </c>
      <c r="AH3536" s="30">
        <f t="shared" si="912"/>
        <v>5.8997050147492625E-3</v>
      </c>
      <c r="AI3536" s="31">
        <f t="shared" si="913"/>
        <v>0.86725663716814161</v>
      </c>
      <c r="AJ3536" s="31">
        <f t="shared" si="914"/>
        <v>0.86725663716814161</v>
      </c>
      <c r="AK3536" s="30" t="str">
        <f>IF(W3536="si",($S3536*'COSTOS DE CREDITOS'!$C$27)/DATA!$G3536,"")</f>
        <v/>
      </c>
      <c r="AL3536" s="90" t="str">
        <f>IF(W3536="si",'COSTOS DE CREDITOS'!$C$35,"")</f>
        <v/>
      </c>
      <c r="AM3536" s="30" t="str">
        <f t="shared" si="907"/>
        <v/>
      </c>
      <c r="AN3536" s="30" t="str">
        <f t="shared" si="908"/>
        <v/>
      </c>
      <c r="AO3536" s="30">
        <f t="shared" si="909"/>
        <v>0</v>
      </c>
      <c r="AP3536" s="30">
        <f t="shared" si="910"/>
        <v>0</v>
      </c>
      <c r="AQ3536" s="19" t="str">
        <f t="shared" si="911"/>
        <v/>
      </c>
    </row>
    <row r="3537" spans="1:43" x14ac:dyDescent="0.2">
      <c r="A3537" s="23" t="s">
        <v>5665</v>
      </c>
      <c r="B3537" s="6" t="s">
        <v>5676</v>
      </c>
      <c r="C3537" s="6" t="s">
        <v>5670</v>
      </c>
      <c r="D3537" s="4">
        <v>178640</v>
      </c>
      <c r="E3537" s="4">
        <v>181278</v>
      </c>
      <c r="F3537" s="5" t="s">
        <v>1619</v>
      </c>
      <c r="G3537" s="2">
        <v>6</v>
      </c>
      <c r="H3537" s="4">
        <v>181302</v>
      </c>
      <c r="I3537" s="5" t="s">
        <v>4395</v>
      </c>
      <c r="J3537" s="15">
        <v>45346</v>
      </c>
      <c r="K3537" s="24">
        <v>1347770125</v>
      </c>
      <c r="L3537" s="15">
        <v>45344</v>
      </c>
      <c r="M3537" s="15">
        <v>45382</v>
      </c>
      <c r="N3537" s="26">
        <v>1</v>
      </c>
      <c r="O3537" s="26">
        <f>VLOOKUP(D3537,quash!A$2:$I$7791,9,FALSE)</f>
        <v>1</v>
      </c>
      <c r="P3537" s="7">
        <v>5000</v>
      </c>
      <c r="Q3537" s="26">
        <v>147</v>
      </c>
      <c r="R3537" s="19">
        <v>0.11226939921536</v>
      </c>
      <c r="S3537" s="26">
        <v>16</v>
      </c>
      <c r="T3537" s="8">
        <v>7000</v>
      </c>
      <c r="U3537" s="4">
        <v>142</v>
      </c>
      <c r="V3537" s="10">
        <v>1758.65</v>
      </c>
      <c r="W3537" s="14" t="s">
        <v>5282</v>
      </c>
      <c r="X3537" s="18"/>
      <c r="Y3537" s="9"/>
      <c r="Z3537" s="19"/>
      <c r="AA3537" s="19"/>
      <c r="AB3537" s="30">
        <f t="shared" si="905"/>
        <v>797000</v>
      </c>
      <c r="AC3537" s="30">
        <f t="shared" si="915"/>
        <v>8.7829360100376407E-3</v>
      </c>
      <c r="AD3537" s="31">
        <f t="shared" si="916"/>
        <v>1.2910915934755332</v>
      </c>
      <c r="AE3537" s="31">
        <f t="shared" si="904"/>
        <v>1.247176913425345</v>
      </c>
      <c r="AG3537" s="30">
        <f t="shared" si="906"/>
        <v>2427000</v>
      </c>
      <c r="AH3537" s="30">
        <f t="shared" si="912"/>
        <v>2.88421920065925E-3</v>
      </c>
      <c r="AI3537" s="31">
        <f t="shared" si="913"/>
        <v>0.42398022249690975</v>
      </c>
      <c r="AJ3537" s="31">
        <f t="shared" si="914"/>
        <v>0.40955912649361348</v>
      </c>
      <c r="AK3537" s="30" t="str">
        <f>IF(W3537="si",($S3537*'COSTOS DE CREDITOS'!$C$27)/DATA!$G3537,"")</f>
        <v/>
      </c>
      <c r="AL3537" s="90" t="str">
        <f>IF(W3537="si",'COSTOS DE CREDITOS'!$C$35,"")</f>
        <v/>
      </c>
      <c r="AM3537" s="30" t="str">
        <f t="shared" si="907"/>
        <v/>
      </c>
      <c r="AN3537" s="30" t="str">
        <f t="shared" si="908"/>
        <v/>
      </c>
      <c r="AO3537" s="30">
        <f t="shared" si="909"/>
        <v>0</v>
      </c>
      <c r="AP3537" s="30">
        <f t="shared" si="910"/>
        <v>0</v>
      </c>
      <c r="AQ3537" s="19" t="str">
        <f t="shared" si="911"/>
        <v/>
      </c>
    </row>
    <row r="3538" spans="1:43" x14ac:dyDescent="0.2">
      <c r="A3538" s="23" t="s">
        <v>5665</v>
      </c>
      <c r="B3538" s="6" t="s">
        <v>5676</v>
      </c>
      <c r="C3538" s="6" t="s">
        <v>5670</v>
      </c>
      <c r="D3538" s="4">
        <v>178526</v>
      </c>
      <c r="E3538" s="4">
        <v>181278</v>
      </c>
      <c r="F3538" s="5" t="s">
        <v>1619</v>
      </c>
      <c r="G3538" s="2">
        <v>6</v>
      </c>
      <c r="H3538" s="4">
        <v>181303</v>
      </c>
      <c r="I3538" s="5" t="s">
        <v>4396</v>
      </c>
      <c r="J3538" s="15">
        <v>45345</v>
      </c>
      <c r="K3538" s="24">
        <v>1346668526</v>
      </c>
      <c r="L3538" s="15">
        <v>45344</v>
      </c>
      <c r="M3538" s="15">
        <v>45382</v>
      </c>
      <c r="N3538" s="26">
        <v>1</v>
      </c>
      <c r="O3538" s="26">
        <f>VLOOKUP(D3538,quash!A$2:$I$7791,9,FALSE)</f>
        <v>1</v>
      </c>
      <c r="P3538" s="7">
        <v>10000</v>
      </c>
      <c r="Q3538" s="26">
        <v>147</v>
      </c>
      <c r="R3538" s="19">
        <v>7.9000519063170294E-2</v>
      </c>
      <c r="S3538" s="26">
        <v>16</v>
      </c>
      <c r="T3538" s="8">
        <v>7000</v>
      </c>
      <c r="U3538" s="4">
        <v>142</v>
      </c>
      <c r="V3538" s="10">
        <v>1758.65</v>
      </c>
      <c r="W3538" s="14" t="s">
        <v>5282</v>
      </c>
      <c r="X3538" s="18"/>
      <c r="Y3538" s="9"/>
      <c r="Z3538" s="19"/>
      <c r="AA3538" s="19"/>
      <c r="AB3538" s="30">
        <f t="shared" si="905"/>
        <v>797000</v>
      </c>
      <c r="AC3538" s="30">
        <f t="shared" si="915"/>
        <v>8.7829360100376407E-3</v>
      </c>
      <c r="AD3538" s="31">
        <f t="shared" si="916"/>
        <v>1.2910915934755332</v>
      </c>
      <c r="AE3538" s="31">
        <f t="shared" si="904"/>
        <v>1.247176913425345</v>
      </c>
      <c r="AG3538" s="30">
        <f t="shared" si="906"/>
        <v>2427000</v>
      </c>
      <c r="AH3538" s="30">
        <f t="shared" si="912"/>
        <v>2.88421920065925E-3</v>
      </c>
      <c r="AI3538" s="31">
        <f t="shared" si="913"/>
        <v>0.42398022249690975</v>
      </c>
      <c r="AJ3538" s="31">
        <f t="shared" si="914"/>
        <v>0.40955912649361348</v>
      </c>
      <c r="AK3538" s="30" t="str">
        <f>IF(W3538="si",($S3538*'COSTOS DE CREDITOS'!$C$27)/DATA!$G3538,"")</f>
        <v/>
      </c>
      <c r="AL3538" s="90" t="str">
        <f>IF(W3538="si",'COSTOS DE CREDITOS'!$C$35,"")</f>
        <v/>
      </c>
      <c r="AM3538" s="30" t="str">
        <f t="shared" si="907"/>
        <v/>
      </c>
      <c r="AN3538" s="30" t="str">
        <f t="shared" si="908"/>
        <v/>
      </c>
      <c r="AO3538" s="30">
        <f t="shared" si="909"/>
        <v>0</v>
      </c>
      <c r="AP3538" s="30">
        <f t="shared" si="910"/>
        <v>0</v>
      </c>
      <c r="AQ3538" s="19" t="str">
        <f t="shared" si="911"/>
        <v/>
      </c>
    </row>
    <row r="3539" spans="1:43" x14ac:dyDescent="0.2">
      <c r="A3539" s="23" t="s">
        <v>5665</v>
      </c>
      <c r="B3539" s="6" t="s">
        <v>5683</v>
      </c>
      <c r="C3539" s="6" t="s">
        <v>5670</v>
      </c>
      <c r="D3539" s="4">
        <v>179874</v>
      </c>
      <c r="E3539" s="4">
        <v>180859</v>
      </c>
      <c r="F3539" s="5" t="s">
        <v>4397</v>
      </c>
      <c r="G3539" s="2">
        <v>5</v>
      </c>
      <c r="H3539" s="4">
        <v>180860</v>
      </c>
      <c r="I3539" s="5" t="s">
        <v>4398</v>
      </c>
      <c r="J3539" s="15">
        <v>45357</v>
      </c>
      <c r="K3539" s="24">
        <v>1354834157</v>
      </c>
      <c r="L3539" s="15">
        <v>45344</v>
      </c>
      <c r="M3539" s="15">
        <v>45382</v>
      </c>
      <c r="N3539" s="26">
        <v>1</v>
      </c>
      <c r="O3539" s="26">
        <f>VLOOKUP(D3539,quash!A$2:$I$7791,9,FALSE)</f>
        <v>1</v>
      </c>
      <c r="P3539" s="7">
        <v>10000</v>
      </c>
      <c r="Q3539" s="26">
        <v>132</v>
      </c>
      <c r="R3539" s="19">
        <v>5.8283715876113903E-2</v>
      </c>
      <c r="S3539" s="26">
        <v>16</v>
      </c>
      <c r="T3539" s="8">
        <v>10000</v>
      </c>
      <c r="U3539" s="4">
        <v>142</v>
      </c>
      <c r="V3539" s="10">
        <v>2510.34</v>
      </c>
      <c r="W3539" s="14" t="s">
        <v>5282</v>
      </c>
      <c r="X3539" s="18"/>
      <c r="Y3539" s="9"/>
      <c r="Z3539" s="19"/>
      <c r="AA3539" s="19"/>
      <c r="AB3539" s="30">
        <f t="shared" si="905"/>
        <v>797000</v>
      </c>
      <c r="AC3539" s="30">
        <f t="shared" si="915"/>
        <v>1.2547051442910916E-2</v>
      </c>
      <c r="AD3539" s="31">
        <f t="shared" si="916"/>
        <v>1.6562107904642409</v>
      </c>
      <c r="AE3539" s="31">
        <f t="shared" si="904"/>
        <v>1.7816813048933502</v>
      </c>
      <c r="AG3539" s="30">
        <f t="shared" si="906"/>
        <v>2427000</v>
      </c>
      <c r="AH3539" s="30">
        <f t="shared" si="912"/>
        <v>4.1203131437989289E-3</v>
      </c>
      <c r="AI3539" s="31">
        <f t="shared" si="913"/>
        <v>0.54388133498145863</v>
      </c>
      <c r="AJ3539" s="31">
        <f t="shared" si="914"/>
        <v>0.58508446641944789</v>
      </c>
      <c r="AK3539" s="30" t="str">
        <f>IF(W3539="si",($S3539*'COSTOS DE CREDITOS'!$C$27)/DATA!$G3539,"")</f>
        <v/>
      </c>
      <c r="AL3539" s="90" t="str">
        <f>IF(W3539="si",'COSTOS DE CREDITOS'!$C$35,"")</f>
        <v/>
      </c>
      <c r="AM3539" s="30" t="str">
        <f t="shared" si="907"/>
        <v/>
      </c>
      <c r="AN3539" s="30" t="str">
        <f t="shared" si="908"/>
        <v/>
      </c>
      <c r="AO3539" s="30">
        <f t="shared" si="909"/>
        <v>0</v>
      </c>
      <c r="AP3539" s="30">
        <f t="shared" si="910"/>
        <v>0</v>
      </c>
      <c r="AQ3539" s="19" t="str">
        <f t="shared" si="911"/>
        <v/>
      </c>
    </row>
    <row r="3540" spans="1:43" x14ac:dyDescent="0.2">
      <c r="A3540" s="23" t="s">
        <v>5665</v>
      </c>
      <c r="B3540" s="6" t="s">
        <v>5683</v>
      </c>
      <c r="C3540" s="6" t="s">
        <v>5670</v>
      </c>
      <c r="D3540" s="4">
        <v>180056</v>
      </c>
      <c r="E3540" s="4">
        <v>180859</v>
      </c>
      <c r="F3540" s="5" t="s">
        <v>4397</v>
      </c>
      <c r="G3540" s="2">
        <v>5</v>
      </c>
      <c r="H3540" s="4">
        <v>180874</v>
      </c>
      <c r="I3540" s="5" t="s">
        <v>4399</v>
      </c>
      <c r="J3540" s="15">
        <v>45358</v>
      </c>
      <c r="K3540" s="24">
        <v>1355595653</v>
      </c>
      <c r="L3540" s="15">
        <v>45344</v>
      </c>
      <c r="M3540" s="15">
        <v>45382</v>
      </c>
      <c r="N3540" s="26">
        <v>1</v>
      </c>
      <c r="O3540" s="26">
        <f>VLOOKUP(D3540,quash!A$2:$I$7791,9,FALSE)</f>
        <v>1</v>
      </c>
      <c r="P3540" s="7">
        <v>5000</v>
      </c>
      <c r="Q3540" s="26">
        <v>147</v>
      </c>
      <c r="R3540" s="19">
        <v>0.11226939921536</v>
      </c>
      <c r="S3540" s="26">
        <v>16</v>
      </c>
      <c r="T3540" s="8">
        <v>10000</v>
      </c>
      <c r="U3540" s="4">
        <v>142</v>
      </c>
      <c r="V3540" s="10">
        <v>2510.34</v>
      </c>
      <c r="W3540" s="14" t="s">
        <v>5282</v>
      </c>
      <c r="X3540" s="18"/>
      <c r="Y3540" s="9"/>
      <c r="Z3540" s="19"/>
      <c r="AA3540" s="19"/>
      <c r="AB3540" s="30">
        <f t="shared" si="905"/>
        <v>797000</v>
      </c>
      <c r="AC3540" s="30">
        <f t="shared" si="915"/>
        <v>1.2547051442910916E-2</v>
      </c>
      <c r="AD3540" s="31">
        <f t="shared" si="916"/>
        <v>1.8444165621079047</v>
      </c>
      <c r="AE3540" s="31">
        <f t="shared" si="904"/>
        <v>1.7816813048933502</v>
      </c>
      <c r="AG3540" s="30">
        <f t="shared" si="906"/>
        <v>2427000</v>
      </c>
      <c r="AH3540" s="30">
        <f t="shared" si="912"/>
        <v>4.1203131437989289E-3</v>
      </c>
      <c r="AI3540" s="31">
        <f t="shared" si="913"/>
        <v>0.60568603213844252</v>
      </c>
      <c r="AJ3540" s="31">
        <f t="shared" si="914"/>
        <v>0.58508446641944789</v>
      </c>
      <c r="AK3540" s="30" t="str">
        <f>IF(W3540="si",($S3540*'COSTOS DE CREDITOS'!$C$27)/DATA!$G3540,"")</f>
        <v/>
      </c>
      <c r="AL3540" s="90" t="str">
        <f>IF(W3540="si",'COSTOS DE CREDITOS'!$C$35,"")</f>
        <v/>
      </c>
      <c r="AM3540" s="30" t="str">
        <f t="shared" si="907"/>
        <v/>
      </c>
      <c r="AN3540" s="30" t="str">
        <f t="shared" si="908"/>
        <v/>
      </c>
      <c r="AO3540" s="30">
        <f t="shared" si="909"/>
        <v>0</v>
      </c>
      <c r="AP3540" s="30">
        <f t="shared" si="910"/>
        <v>0</v>
      </c>
      <c r="AQ3540" s="19" t="str">
        <f t="shared" si="911"/>
        <v/>
      </c>
    </row>
    <row r="3541" spans="1:43" x14ac:dyDescent="0.2">
      <c r="A3541" s="23" t="s">
        <v>5665</v>
      </c>
      <c r="B3541" s="6" t="s">
        <v>5683</v>
      </c>
      <c r="C3541" s="6" t="s">
        <v>5670</v>
      </c>
      <c r="D3541" s="4">
        <v>179645</v>
      </c>
      <c r="E3541" s="4">
        <v>180859</v>
      </c>
      <c r="F3541" s="5" t="s">
        <v>4397</v>
      </c>
      <c r="G3541" s="2">
        <v>5</v>
      </c>
      <c r="H3541" s="4">
        <v>180927</v>
      </c>
      <c r="I3541" s="5" t="s">
        <v>4400</v>
      </c>
      <c r="J3541" s="15">
        <v>45356</v>
      </c>
      <c r="K3541" s="24">
        <v>1354030769</v>
      </c>
      <c r="L3541" s="15">
        <v>45344</v>
      </c>
      <c r="M3541" s="15">
        <v>45382</v>
      </c>
      <c r="N3541" s="26">
        <v>1</v>
      </c>
      <c r="O3541" s="26">
        <f>VLOOKUP(D3541,quash!A$2:$I$7791,9,FALSE)</f>
        <v>1</v>
      </c>
      <c r="P3541" s="7">
        <v>10000</v>
      </c>
      <c r="Q3541" s="26">
        <v>147</v>
      </c>
      <c r="R3541" s="19">
        <v>7.9000519063170294E-2</v>
      </c>
      <c r="S3541" s="26">
        <v>16</v>
      </c>
      <c r="T3541" s="8">
        <v>10000</v>
      </c>
      <c r="U3541" s="4">
        <v>142</v>
      </c>
      <c r="V3541" s="10">
        <v>2510.34</v>
      </c>
      <c r="W3541" s="14" t="s">
        <v>5282</v>
      </c>
      <c r="X3541" s="18"/>
      <c r="Y3541" s="9"/>
      <c r="Z3541" s="19"/>
      <c r="AA3541" s="19"/>
      <c r="AB3541" s="30">
        <f t="shared" si="905"/>
        <v>797000</v>
      </c>
      <c r="AC3541" s="30">
        <f t="shared" si="915"/>
        <v>1.2547051442910916E-2</v>
      </c>
      <c r="AD3541" s="31">
        <f t="shared" si="916"/>
        <v>1.8444165621079047</v>
      </c>
      <c r="AE3541" s="31">
        <f t="shared" si="904"/>
        <v>1.7816813048933502</v>
      </c>
      <c r="AG3541" s="30">
        <f t="shared" si="906"/>
        <v>2427000</v>
      </c>
      <c r="AH3541" s="30">
        <f t="shared" si="912"/>
        <v>4.1203131437989289E-3</v>
      </c>
      <c r="AI3541" s="31">
        <f t="shared" si="913"/>
        <v>0.60568603213844252</v>
      </c>
      <c r="AJ3541" s="31">
        <f t="shared" si="914"/>
        <v>0.58508446641944789</v>
      </c>
      <c r="AK3541" s="30" t="str">
        <f>IF(W3541="si",($S3541*'COSTOS DE CREDITOS'!$C$27)/DATA!$G3541,"")</f>
        <v/>
      </c>
      <c r="AL3541" s="90" t="str">
        <f>IF(W3541="si",'COSTOS DE CREDITOS'!$C$35,"")</f>
        <v/>
      </c>
      <c r="AM3541" s="30" t="str">
        <f t="shared" si="907"/>
        <v/>
      </c>
      <c r="AN3541" s="30" t="str">
        <f t="shared" si="908"/>
        <v/>
      </c>
      <c r="AO3541" s="30">
        <f t="shared" si="909"/>
        <v>0</v>
      </c>
      <c r="AP3541" s="30">
        <f t="shared" si="910"/>
        <v>0</v>
      </c>
      <c r="AQ3541" s="19" t="str">
        <f t="shared" si="911"/>
        <v/>
      </c>
    </row>
    <row r="3542" spans="1:43" x14ac:dyDescent="0.2">
      <c r="A3542" s="23" t="s">
        <v>5665</v>
      </c>
      <c r="B3542" s="6" t="s">
        <v>5683</v>
      </c>
      <c r="C3542" s="6" t="s">
        <v>5670</v>
      </c>
      <c r="D3542" s="4">
        <v>179887</v>
      </c>
      <c r="E3542" s="4">
        <v>180859</v>
      </c>
      <c r="F3542" s="5" t="s">
        <v>4397</v>
      </c>
      <c r="G3542" s="2">
        <v>5</v>
      </c>
      <c r="H3542" s="4">
        <v>181144</v>
      </c>
      <c r="I3542" s="5" t="s">
        <v>4401</v>
      </c>
      <c r="J3542" s="15">
        <v>45357</v>
      </c>
      <c r="K3542" s="24">
        <v>1354871878</v>
      </c>
      <c r="L3542" s="15">
        <v>45344</v>
      </c>
      <c r="M3542" s="15">
        <v>45382</v>
      </c>
      <c r="N3542" s="26">
        <v>1</v>
      </c>
      <c r="O3542" s="26">
        <f>VLOOKUP(D3542,quash!A$2:$I$7791,9,FALSE)</f>
        <v>1</v>
      </c>
      <c r="P3542" s="7">
        <v>10000</v>
      </c>
      <c r="Q3542" s="26">
        <v>115</v>
      </c>
      <c r="R3542" s="19">
        <v>3.97705569269148E-2</v>
      </c>
      <c r="S3542" s="26">
        <v>16</v>
      </c>
      <c r="T3542" s="8">
        <v>10000</v>
      </c>
      <c r="U3542" s="4">
        <v>142</v>
      </c>
      <c r="V3542" s="10">
        <v>2510.34</v>
      </c>
      <c r="W3542" s="14" t="s">
        <v>5282</v>
      </c>
      <c r="X3542" s="18"/>
      <c r="Y3542" s="9"/>
      <c r="Z3542" s="19"/>
      <c r="AA3542" s="19"/>
      <c r="AB3542" s="30">
        <f t="shared" si="905"/>
        <v>797000</v>
      </c>
      <c r="AC3542" s="30">
        <f t="shared" si="915"/>
        <v>1.2547051442910916E-2</v>
      </c>
      <c r="AD3542" s="31">
        <f t="shared" si="916"/>
        <v>1.4429109159347553</v>
      </c>
      <c r="AE3542" s="31">
        <f t="shared" si="904"/>
        <v>1.7816813048933502</v>
      </c>
      <c r="AG3542" s="30">
        <f t="shared" si="906"/>
        <v>2427000</v>
      </c>
      <c r="AH3542" s="30">
        <f t="shared" si="912"/>
        <v>4.1203131437989289E-3</v>
      </c>
      <c r="AI3542" s="31">
        <f t="shared" si="913"/>
        <v>0.47383601153687682</v>
      </c>
      <c r="AJ3542" s="31">
        <f t="shared" si="914"/>
        <v>0.58508446641944789</v>
      </c>
      <c r="AK3542" s="30" t="str">
        <f>IF(W3542="si",($S3542*'COSTOS DE CREDITOS'!$C$27)/DATA!$G3542,"")</f>
        <v/>
      </c>
      <c r="AL3542" s="90" t="str">
        <f>IF(W3542="si",'COSTOS DE CREDITOS'!$C$35,"")</f>
        <v/>
      </c>
      <c r="AM3542" s="30" t="str">
        <f t="shared" si="907"/>
        <v/>
      </c>
      <c r="AN3542" s="30" t="str">
        <f t="shared" si="908"/>
        <v/>
      </c>
      <c r="AO3542" s="30">
        <f t="shared" si="909"/>
        <v>0</v>
      </c>
      <c r="AP3542" s="30">
        <f t="shared" si="910"/>
        <v>0</v>
      </c>
      <c r="AQ3542" s="19" t="str">
        <f t="shared" si="911"/>
        <v/>
      </c>
    </row>
    <row r="3543" spans="1:43" x14ac:dyDescent="0.2">
      <c r="A3543" s="23" t="s">
        <v>5665</v>
      </c>
      <c r="B3543" s="6" t="s">
        <v>5683</v>
      </c>
      <c r="C3543" s="6" t="s">
        <v>5670</v>
      </c>
      <c r="D3543" s="4">
        <v>179968</v>
      </c>
      <c r="E3543" s="4">
        <v>180859</v>
      </c>
      <c r="F3543" s="5" t="s">
        <v>4397</v>
      </c>
      <c r="G3543" s="2">
        <v>5</v>
      </c>
      <c r="H3543" s="4">
        <v>181173</v>
      </c>
      <c r="I3543" s="5" t="s">
        <v>4402</v>
      </c>
      <c r="J3543" s="15">
        <v>45357</v>
      </c>
      <c r="K3543" s="24">
        <v>1355141188</v>
      </c>
      <c r="L3543" s="15">
        <v>45344</v>
      </c>
      <c r="M3543" s="15">
        <v>45382</v>
      </c>
      <c r="N3543" s="26">
        <v>1</v>
      </c>
      <c r="O3543" s="26">
        <f>VLOOKUP(D3543,quash!A$2:$I$7791,9,FALSE)</f>
        <v>1</v>
      </c>
      <c r="P3543" s="7">
        <v>10000</v>
      </c>
      <c r="Q3543" s="26">
        <v>115</v>
      </c>
      <c r="R3543" s="19">
        <v>3.97705569269148E-2</v>
      </c>
      <c r="S3543" s="26">
        <v>16</v>
      </c>
      <c r="T3543" s="8">
        <v>10000</v>
      </c>
      <c r="U3543" s="4">
        <v>142</v>
      </c>
      <c r="V3543" s="10">
        <v>2510.34</v>
      </c>
      <c r="W3543" s="14" t="s">
        <v>5282</v>
      </c>
      <c r="X3543" s="18"/>
      <c r="Y3543" s="9"/>
      <c r="Z3543" s="19"/>
      <c r="AA3543" s="19"/>
      <c r="AB3543" s="30">
        <f t="shared" si="905"/>
        <v>797000</v>
      </c>
      <c r="AC3543" s="30">
        <f t="shared" si="915"/>
        <v>1.2547051442910916E-2</v>
      </c>
      <c r="AD3543" s="31">
        <f t="shared" si="916"/>
        <v>1.4429109159347553</v>
      </c>
      <c r="AE3543" s="31">
        <f t="shared" si="904"/>
        <v>1.7816813048933502</v>
      </c>
      <c r="AG3543" s="30">
        <f t="shared" si="906"/>
        <v>2427000</v>
      </c>
      <c r="AH3543" s="30">
        <f t="shared" si="912"/>
        <v>4.1203131437989289E-3</v>
      </c>
      <c r="AI3543" s="31">
        <f t="shared" si="913"/>
        <v>0.47383601153687682</v>
      </c>
      <c r="AJ3543" s="31">
        <f t="shared" si="914"/>
        <v>0.58508446641944789</v>
      </c>
      <c r="AK3543" s="30" t="str">
        <f>IF(W3543="si",($S3543*'COSTOS DE CREDITOS'!$C$27)/DATA!$G3543,"")</f>
        <v/>
      </c>
      <c r="AL3543" s="90" t="str">
        <f>IF(W3543="si",'COSTOS DE CREDITOS'!$C$35,"")</f>
        <v/>
      </c>
      <c r="AM3543" s="30" t="str">
        <f t="shared" si="907"/>
        <v/>
      </c>
      <c r="AN3543" s="30" t="str">
        <f t="shared" si="908"/>
        <v/>
      </c>
      <c r="AO3543" s="30">
        <f t="shared" si="909"/>
        <v>0</v>
      </c>
      <c r="AP3543" s="30">
        <f t="shared" si="910"/>
        <v>0</v>
      </c>
      <c r="AQ3543" s="19" t="str">
        <f t="shared" si="911"/>
        <v/>
      </c>
    </row>
    <row r="3544" spans="1:43" x14ac:dyDescent="0.2">
      <c r="A3544" s="23" t="s">
        <v>5665</v>
      </c>
      <c r="B3544" s="6" t="s">
        <v>5669</v>
      </c>
      <c r="C3544" s="6" t="s">
        <v>5670</v>
      </c>
      <c r="D3544" s="4">
        <v>181285</v>
      </c>
      <c r="E3544" s="4">
        <v>181012</v>
      </c>
      <c r="F3544" s="5" t="s">
        <v>10</v>
      </c>
      <c r="G3544" s="2">
        <v>5</v>
      </c>
      <c r="H3544" s="4">
        <v>181321</v>
      </c>
      <c r="I3544" s="5" t="s">
        <v>4403</v>
      </c>
      <c r="J3544" s="15">
        <v>45366</v>
      </c>
      <c r="K3544" s="24">
        <v>1361149257</v>
      </c>
      <c r="L3544" s="15">
        <v>45344</v>
      </c>
      <c r="M3544" s="15">
        <v>45382</v>
      </c>
      <c r="N3544" s="26">
        <v>1</v>
      </c>
      <c r="O3544" s="26" t="e">
        <f>VLOOKUP(D3544,quash!A$2:$I$7791,9,FALSE)</f>
        <v>#N/A</v>
      </c>
      <c r="P3544" s="7">
        <v>7000</v>
      </c>
      <c r="Q3544" s="26">
        <v>111</v>
      </c>
      <c r="R3544" s="19">
        <v>5.9818464604665163E-3</v>
      </c>
      <c r="S3544" s="26">
        <v>16</v>
      </c>
      <c r="T3544" s="8">
        <v>6000</v>
      </c>
      <c r="U3544" s="4">
        <v>142</v>
      </c>
      <c r="V3544" s="10">
        <v>1503.37</v>
      </c>
      <c r="W3544" s="14" t="s">
        <v>5282</v>
      </c>
      <c r="X3544" s="18"/>
      <c r="Y3544" s="9"/>
      <c r="Z3544" s="19"/>
      <c r="AA3544" s="19"/>
      <c r="AB3544" s="30">
        <f t="shared" si="905"/>
        <v>1498000</v>
      </c>
      <c r="AC3544" s="30">
        <f t="shared" si="915"/>
        <v>4.0053404539385851E-3</v>
      </c>
      <c r="AD3544" s="31">
        <f t="shared" si="916"/>
        <v>0.44459279038718297</v>
      </c>
      <c r="AE3544" s="31">
        <f t="shared" si="904"/>
        <v>0.56875834445927909</v>
      </c>
      <c r="AG3544" s="30">
        <f t="shared" si="906"/>
        <v>6126000</v>
      </c>
      <c r="AH3544" s="30">
        <f t="shared" si="912"/>
        <v>9.7943192948090111E-4</v>
      </c>
      <c r="AI3544" s="31">
        <f t="shared" si="913"/>
        <v>0.10871694417238002</v>
      </c>
      <c r="AJ3544" s="31">
        <f t="shared" si="914"/>
        <v>0.13907933398628797</v>
      </c>
      <c r="AK3544" s="30" t="str">
        <f>IF(W3544="si",($S3544*'COSTOS DE CREDITOS'!$C$27)/DATA!$G3544,"")</f>
        <v/>
      </c>
      <c r="AL3544" s="90" t="str">
        <f>IF(W3544="si",'COSTOS DE CREDITOS'!$C$35,"")</f>
        <v/>
      </c>
      <c r="AM3544" s="30" t="str">
        <f t="shared" si="907"/>
        <v/>
      </c>
      <c r="AN3544" s="30" t="str">
        <f t="shared" si="908"/>
        <v/>
      </c>
      <c r="AO3544" s="30">
        <f t="shared" si="909"/>
        <v>0</v>
      </c>
      <c r="AP3544" s="30">
        <f t="shared" si="910"/>
        <v>0</v>
      </c>
      <c r="AQ3544" s="19" t="str">
        <f t="shared" si="911"/>
        <v/>
      </c>
    </row>
    <row r="3545" spans="1:43" x14ac:dyDescent="0.2">
      <c r="A3545" s="23" t="s">
        <v>5665</v>
      </c>
      <c r="B3545" s="6" t="s">
        <v>5683</v>
      </c>
      <c r="C3545" s="6" t="s">
        <v>5670</v>
      </c>
      <c r="D3545" s="4">
        <v>180233</v>
      </c>
      <c r="E3545" s="4">
        <v>180863</v>
      </c>
      <c r="F3545" s="5" t="s">
        <v>4404</v>
      </c>
      <c r="G3545" s="2">
        <v>5</v>
      </c>
      <c r="H3545" s="4">
        <v>180864</v>
      </c>
      <c r="I3545" s="5" t="s">
        <v>4405</v>
      </c>
      <c r="J3545" s="15">
        <v>45359</v>
      </c>
      <c r="K3545" s="24">
        <v>1356409352</v>
      </c>
      <c r="L3545" s="15">
        <v>45344</v>
      </c>
      <c r="M3545" s="15">
        <v>45382</v>
      </c>
      <c r="N3545" s="26">
        <v>1</v>
      </c>
      <c r="O3545" s="26">
        <f>VLOOKUP(D3545,quash!A$2:$I$7791,9,FALSE)</f>
        <v>2</v>
      </c>
      <c r="P3545" s="7">
        <v>5000</v>
      </c>
      <c r="Q3545" s="26">
        <v>147</v>
      </c>
      <c r="R3545" s="19">
        <v>0.11226939921536</v>
      </c>
      <c r="S3545" s="26">
        <v>16</v>
      </c>
      <c r="T3545" s="8">
        <v>7000</v>
      </c>
      <c r="U3545" s="4">
        <v>142</v>
      </c>
      <c r="V3545" s="10">
        <v>1758.65</v>
      </c>
      <c r="W3545" s="14" t="s">
        <v>5282</v>
      </c>
      <c r="X3545" s="18"/>
      <c r="Y3545" s="9"/>
      <c r="Z3545" s="19"/>
      <c r="AA3545" s="19"/>
      <c r="AB3545" s="30">
        <f t="shared" si="905"/>
        <v>521000</v>
      </c>
      <c r="AC3545" s="30">
        <f t="shared" si="915"/>
        <v>1.3435700575815739E-2</v>
      </c>
      <c r="AD3545" s="31">
        <f t="shared" si="916"/>
        <v>1.9750479846449136</v>
      </c>
      <c r="AE3545" s="31">
        <f t="shared" si="904"/>
        <v>1.9078694817658348</v>
      </c>
      <c r="AG3545" s="30">
        <f t="shared" si="906"/>
        <v>1695000</v>
      </c>
      <c r="AH3545" s="30">
        <f t="shared" si="912"/>
        <v>4.1297935103244837E-3</v>
      </c>
      <c r="AI3545" s="31">
        <f t="shared" si="913"/>
        <v>0.60707964601769915</v>
      </c>
      <c r="AJ3545" s="31">
        <f t="shared" si="914"/>
        <v>0.58643067846607666</v>
      </c>
      <c r="AK3545" s="30" t="str">
        <f>IF(W3545="si",($S3545*'COSTOS DE CREDITOS'!$C$27)/DATA!$G3545,"")</f>
        <v/>
      </c>
      <c r="AL3545" s="90" t="str">
        <f>IF(W3545="si",'COSTOS DE CREDITOS'!$C$35,"")</f>
        <v/>
      </c>
      <c r="AM3545" s="30" t="str">
        <f t="shared" si="907"/>
        <v/>
      </c>
      <c r="AN3545" s="30" t="str">
        <f t="shared" si="908"/>
        <v/>
      </c>
      <c r="AO3545" s="30">
        <f t="shared" si="909"/>
        <v>0</v>
      </c>
      <c r="AP3545" s="30">
        <f t="shared" si="910"/>
        <v>0</v>
      </c>
      <c r="AQ3545" s="19" t="str">
        <f t="shared" si="911"/>
        <v/>
      </c>
    </row>
    <row r="3546" spans="1:43" x14ac:dyDescent="0.2">
      <c r="A3546" s="23" t="s">
        <v>5665</v>
      </c>
      <c r="B3546" s="6" t="s">
        <v>5683</v>
      </c>
      <c r="C3546" s="6" t="s">
        <v>5670</v>
      </c>
      <c r="D3546" s="4">
        <v>180485</v>
      </c>
      <c r="E3546" s="4">
        <v>180863</v>
      </c>
      <c r="F3546" s="5" t="s">
        <v>4404</v>
      </c>
      <c r="G3546" s="2">
        <v>5</v>
      </c>
      <c r="H3546" s="4">
        <v>180870</v>
      </c>
      <c r="I3546" s="5" t="s">
        <v>4406</v>
      </c>
      <c r="J3546" s="15">
        <v>45362</v>
      </c>
      <c r="K3546" s="24">
        <v>1358292943</v>
      </c>
      <c r="L3546" s="15">
        <v>45344</v>
      </c>
      <c r="M3546" s="15">
        <v>45382</v>
      </c>
      <c r="N3546" s="26">
        <v>1</v>
      </c>
      <c r="O3546" s="26">
        <f>VLOOKUP(D3546,quash!A$2:$I$7791,9,FALSE)</f>
        <v>1</v>
      </c>
      <c r="P3546" s="7">
        <v>10000</v>
      </c>
      <c r="Q3546" s="26">
        <v>147</v>
      </c>
      <c r="R3546" s="19">
        <v>7.9000519063170294E-2</v>
      </c>
      <c r="S3546" s="26">
        <v>16</v>
      </c>
      <c r="T3546" s="8">
        <v>7000</v>
      </c>
      <c r="U3546" s="4">
        <v>142</v>
      </c>
      <c r="V3546" s="10">
        <v>1758.65</v>
      </c>
      <c r="W3546" s="14" t="s">
        <v>5282</v>
      </c>
      <c r="X3546" s="18"/>
      <c r="Y3546" s="9"/>
      <c r="Z3546" s="19"/>
      <c r="AA3546" s="19"/>
      <c r="AB3546" s="30">
        <f t="shared" si="905"/>
        <v>797000</v>
      </c>
      <c r="AC3546" s="30">
        <f t="shared" si="915"/>
        <v>8.7829360100376407E-3</v>
      </c>
      <c r="AD3546" s="31">
        <f t="shared" si="916"/>
        <v>1.2910915934755332</v>
      </c>
      <c r="AE3546" s="31">
        <f t="shared" si="904"/>
        <v>1.247176913425345</v>
      </c>
      <c r="AG3546" s="30">
        <f t="shared" si="906"/>
        <v>2427000</v>
      </c>
      <c r="AH3546" s="30">
        <f t="shared" si="912"/>
        <v>2.88421920065925E-3</v>
      </c>
      <c r="AI3546" s="31">
        <f t="shared" si="913"/>
        <v>0.42398022249690975</v>
      </c>
      <c r="AJ3546" s="31">
        <f t="shared" si="914"/>
        <v>0.40955912649361348</v>
      </c>
      <c r="AK3546" s="30" t="str">
        <f>IF(W3546="si",($S3546*'COSTOS DE CREDITOS'!$C$27)/DATA!$G3546,"")</f>
        <v/>
      </c>
      <c r="AL3546" s="90" t="str">
        <f>IF(W3546="si",'COSTOS DE CREDITOS'!$C$35,"")</f>
        <v/>
      </c>
      <c r="AM3546" s="30" t="str">
        <f t="shared" si="907"/>
        <v/>
      </c>
      <c r="AN3546" s="30" t="str">
        <f t="shared" si="908"/>
        <v/>
      </c>
      <c r="AO3546" s="30">
        <f t="shared" si="909"/>
        <v>0</v>
      </c>
      <c r="AP3546" s="30">
        <f t="shared" si="910"/>
        <v>0</v>
      </c>
      <c r="AQ3546" s="19" t="str">
        <f t="shared" si="911"/>
        <v/>
      </c>
    </row>
    <row r="3547" spans="1:43" x14ac:dyDescent="0.2">
      <c r="A3547" s="23" t="s">
        <v>5665</v>
      </c>
      <c r="B3547" s="6" t="s">
        <v>5683</v>
      </c>
      <c r="C3547" s="6" t="s">
        <v>5670</v>
      </c>
      <c r="D3547" s="4">
        <v>180581</v>
      </c>
      <c r="E3547" s="4">
        <v>180863</v>
      </c>
      <c r="F3547" s="5" t="s">
        <v>4404</v>
      </c>
      <c r="G3547" s="2">
        <v>5</v>
      </c>
      <c r="H3547" s="4">
        <v>180923</v>
      </c>
      <c r="I3547" s="5" t="s">
        <v>4407</v>
      </c>
      <c r="J3547" s="15">
        <v>45363</v>
      </c>
      <c r="K3547" s="24">
        <v>1358652183</v>
      </c>
      <c r="L3547" s="15">
        <v>45344</v>
      </c>
      <c r="M3547" s="15">
        <v>45382</v>
      </c>
      <c r="N3547" s="26">
        <v>1</v>
      </c>
      <c r="O3547" s="26">
        <f>VLOOKUP(D3547,quash!A$2:$I$7791,9,FALSE)</f>
        <v>3</v>
      </c>
      <c r="P3547" s="7">
        <v>10000</v>
      </c>
      <c r="Q3547" s="26">
        <v>110</v>
      </c>
      <c r="R3547" s="19">
        <v>3.3741050530766099E-2</v>
      </c>
      <c r="S3547" s="26">
        <v>16</v>
      </c>
      <c r="T3547" s="8">
        <v>10000</v>
      </c>
      <c r="U3547" s="4">
        <v>142</v>
      </c>
      <c r="V3547" s="10">
        <v>2510.34</v>
      </c>
      <c r="W3547" s="14" t="s">
        <v>5282</v>
      </c>
      <c r="X3547" s="18"/>
      <c r="Y3547" s="9"/>
      <c r="Z3547" s="19"/>
      <c r="AA3547" s="19"/>
      <c r="AB3547" s="30">
        <f t="shared" si="905"/>
        <v>219000</v>
      </c>
      <c r="AC3547" s="30">
        <f t="shared" si="915"/>
        <v>4.5662100456621002E-2</v>
      </c>
      <c r="AD3547" s="31">
        <f t="shared" si="916"/>
        <v>5.0228310502283104</v>
      </c>
      <c r="AE3547" s="31">
        <f t="shared" si="904"/>
        <v>6.4840182648401825</v>
      </c>
      <c r="AG3547" s="30">
        <f t="shared" si="906"/>
        <v>778000</v>
      </c>
      <c r="AH3547" s="30">
        <f t="shared" si="912"/>
        <v>1.2853470437017995E-2</v>
      </c>
      <c r="AI3547" s="31">
        <f t="shared" si="913"/>
        <v>1.4138817480719794</v>
      </c>
      <c r="AJ3547" s="31">
        <f t="shared" si="914"/>
        <v>1.8251928020565553</v>
      </c>
      <c r="AK3547" s="30" t="str">
        <f>IF(W3547="si",($S3547*'COSTOS DE CREDITOS'!$C$27)/DATA!$G3547,"")</f>
        <v/>
      </c>
      <c r="AL3547" s="90" t="str">
        <f>IF(W3547="si",'COSTOS DE CREDITOS'!$C$35,"")</f>
        <v/>
      </c>
      <c r="AM3547" s="30" t="str">
        <f t="shared" si="907"/>
        <v/>
      </c>
      <c r="AN3547" s="30" t="str">
        <f t="shared" si="908"/>
        <v/>
      </c>
      <c r="AO3547" s="30">
        <f t="shared" si="909"/>
        <v>0</v>
      </c>
      <c r="AP3547" s="30">
        <f t="shared" si="910"/>
        <v>0</v>
      </c>
      <c r="AQ3547" s="19" t="str">
        <f t="shared" si="911"/>
        <v/>
      </c>
    </row>
    <row r="3548" spans="1:43" x14ac:dyDescent="0.2">
      <c r="A3548" s="23" t="s">
        <v>5665</v>
      </c>
      <c r="B3548" s="6" t="s">
        <v>5683</v>
      </c>
      <c r="C3548" s="6" t="s">
        <v>5670</v>
      </c>
      <c r="D3548" s="4">
        <v>180861</v>
      </c>
      <c r="E3548" s="4">
        <v>180863</v>
      </c>
      <c r="F3548" s="5" t="s">
        <v>4404</v>
      </c>
      <c r="G3548" s="2">
        <v>5</v>
      </c>
      <c r="H3548" s="4">
        <v>181101</v>
      </c>
      <c r="I3548" s="5" t="s">
        <v>4408</v>
      </c>
      <c r="J3548" s="15">
        <v>45364</v>
      </c>
      <c r="K3548" s="24">
        <v>1359452019</v>
      </c>
      <c r="L3548" s="15">
        <v>45344</v>
      </c>
      <c r="M3548" s="15">
        <v>45382</v>
      </c>
      <c r="N3548" s="26">
        <v>1</v>
      </c>
      <c r="O3548" s="26" t="e">
        <f>VLOOKUP(D3548,quash!A$2:$I$7791,9,FALSE)</f>
        <v>#N/A</v>
      </c>
      <c r="P3548" s="7">
        <v>8000</v>
      </c>
      <c r="Q3548" s="26">
        <v>138</v>
      </c>
      <c r="R3548" s="19">
        <v>3.9770556926914676E-2</v>
      </c>
      <c r="S3548" s="26">
        <v>16</v>
      </c>
      <c r="T3548" s="8">
        <v>10000</v>
      </c>
      <c r="U3548" s="4">
        <v>142</v>
      </c>
      <c r="V3548" s="10">
        <v>2510.34</v>
      </c>
      <c r="W3548" s="14" t="s">
        <v>5282</v>
      </c>
      <c r="X3548" s="18"/>
      <c r="Y3548" s="9"/>
      <c r="Z3548" s="19"/>
      <c r="AA3548" s="19"/>
      <c r="AB3548" s="30">
        <f t="shared" si="905"/>
        <v>1498000</v>
      </c>
      <c r="AC3548" s="30">
        <f t="shared" si="915"/>
        <v>6.6755674232309749E-3</v>
      </c>
      <c r="AD3548" s="31">
        <f t="shared" si="916"/>
        <v>0.92122830440587455</v>
      </c>
      <c r="AE3548" s="31">
        <f t="shared" si="904"/>
        <v>0.94793057409879844</v>
      </c>
      <c r="AG3548" s="30">
        <f t="shared" si="906"/>
        <v>6126000</v>
      </c>
      <c r="AH3548" s="30">
        <f t="shared" si="912"/>
        <v>1.632386549134835E-3</v>
      </c>
      <c r="AI3548" s="31">
        <f t="shared" si="913"/>
        <v>0.22526934378060723</v>
      </c>
      <c r="AJ3548" s="31">
        <f t="shared" si="914"/>
        <v>0.23179888997714657</v>
      </c>
      <c r="AK3548" s="30" t="str">
        <f>IF(W3548="si",($S3548*'COSTOS DE CREDITOS'!$C$27)/DATA!$G3548,"")</f>
        <v/>
      </c>
      <c r="AL3548" s="90" t="str">
        <f>IF(W3548="si",'COSTOS DE CREDITOS'!$C$35,"")</f>
        <v/>
      </c>
      <c r="AM3548" s="30" t="str">
        <f t="shared" si="907"/>
        <v/>
      </c>
      <c r="AN3548" s="30" t="str">
        <f t="shared" si="908"/>
        <v/>
      </c>
      <c r="AO3548" s="30">
        <f t="shared" si="909"/>
        <v>0</v>
      </c>
      <c r="AP3548" s="30">
        <f t="shared" si="910"/>
        <v>0</v>
      </c>
      <c r="AQ3548" s="19" t="str">
        <f t="shared" si="911"/>
        <v/>
      </c>
    </row>
    <row r="3549" spans="1:43" x14ac:dyDescent="0.2">
      <c r="A3549" s="23" t="s">
        <v>5665</v>
      </c>
      <c r="B3549" s="6" t="s">
        <v>5683</v>
      </c>
      <c r="C3549" s="6" t="s">
        <v>5670</v>
      </c>
      <c r="D3549" s="4">
        <v>180500</v>
      </c>
      <c r="E3549" s="4">
        <v>180863</v>
      </c>
      <c r="F3549" s="5" t="s">
        <v>4404</v>
      </c>
      <c r="G3549" s="2">
        <v>5</v>
      </c>
      <c r="H3549" s="4">
        <v>181229</v>
      </c>
      <c r="I3549" s="5" t="s">
        <v>4409</v>
      </c>
      <c r="J3549" s="15">
        <v>45362</v>
      </c>
      <c r="K3549" s="24">
        <v>1358298624</v>
      </c>
      <c r="L3549" s="15">
        <v>45344</v>
      </c>
      <c r="M3549" s="15">
        <v>45382</v>
      </c>
      <c r="N3549" s="26">
        <v>1</v>
      </c>
      <c r="O3549" s="26">
        <f>VLOOKUP(D3549,quash!A$2:$I$7791,9,FALSE)</f>
        <v>2</v>
      </c>
      <c r="P3549" s="7">
        <v>10000</v>
      </c>
      <c r="Q3549" s="26">
        <v>127</v>
      </c>
      <c r="R3549" s="19">
        <v>5.24391097594855E-2</v>
      </c>
      <c r="S3549" s="26">
        <v>16</v>
      </c>
      <c r="T3549" s="8">
        <v>10000</v>
      </c>
      <c r="U3549" s="4">
        <v>142</v>
      </c>
      <c r="V3549" s="10">
        <v>2510.34</v>
      </c>
      <c r="W3549" s="14" t="s">
        <v>5282</v>
      </c>
      <c r="X3549" s="18"/>
      <c r="Y3549" s="9"/>
      <c r="Z3549" s="19"/>
      <c r="AA3549" s="19"/>
      <c r="AB3549" s="30">
        <f t="shared" si="905"/>
        <v>521000</v>
      </c>
      <c r="AC3549" s="30">
        <f t="shared" si="915"/>
        <v>1.9193857965451054E-2</v>
      </c>
      <c r="AD3549" s="31">
        <f t="shared" si="916"/>
        <v>2.4376199616122838</v>
      </c>
      <c r="AE3549" s="31">
        <f t="shared" si="904"/>
        <v>2.7255278310940496</v>
      </c>
      <c r="AG3549" s="30">
        <f t="shared" si="906"/>
        <v>1695000</v>
      </c>
      <c r="AH3549" s="30">
        <f t="shared" si="912"/>
        <v>5.8997050147492625E-3</v>
      </c>
      <c r="AI3549" s="31">
        <f t="shared" si="913"/>
        <v>0.74926253687315636</v>
      </c>
      <c r="AJ3549" s="31">
        <f t="shared" si="914"/>
        <v>0.83775811209439532</v>
      </c>
      <c r="AK3549" s="30" t="str">
        <f>IF(W3549="si",($S3549*'COSTOS DE CREDITOS'!$C$27)/DATA!$G3549,"")</f>
        <v/>
      </c>
      <c r="AL3549" s="90" t="str">
        <f>IF(W3549="si",'COSTOS DE CREDITOS'!$C$35,"")</f>
        <v/>
      </c>
      <c r="AM3549" s="30" t="str">
        <f t="shared" si="907"/>
        <v/>
      </c>
      <c r="AN3549" s="30" t="str">
        <f t="shared" si="908"/>
        <v/>
      </c>
      <c r="AO3549" s="30">
        <f t="shared" si="909"/>
        <v>0</v>
      </c>
      <c r="AP3549" s="30">
        <f t="shared" si="910"/>
        <v>0</v>
      </c>
      <c r="AQ3549" s="19" t="str">
        <f t="shared" si="911"/>
        <v/>
      </c>
    </row>
    <row r="3550" spans="1:43" x14ac:dyDescent="0.2">
      <c r="A3550" s="23" t="s">
        <v>5665</v>
      </c>
      <c r="B3550" s="6" t="s">
        <v>5666</v>
      </c>
      <c r="C3550" s="6" t="s">
        <v>5667</v>
      </c>
      <c r="D3550" s="4">
        <v>179953</v>
      </c>
      <c r="E3550" s="4">
        <v>181304</v>
      </c>
      <c r="F3550" s="5" t="s">
        <v>4410</v>
      </c>
      <c r="G3550" s="2">
        <v>5</v>
      </c>
      <c r="H3550" s="4">
        <v>181305</v>
      </c>
      <c r="I3550" s="5" t="s">
        <v>4411</v>
      </c>
      <c r="J3550" s="15">
        <v>45362</v>
      </c>
      <c r="K3550" s="24">
        <v>1356786879</v>
      </c>
      <c r="L3550" s="15">
        <v>45344</v>
      </c>
      <c r="M3550" s="15">
        <v>45382</v>
      </c>
      <c r="N3550" s="26">
        <v>1</v>
      </c>
      <c r="O3550" s="26">
        <f>VLOOKUP(D3550,quash!A$2:$I$7791,9,FALSE)</f>
        <v>1</v>
      </c>
      <c r="P3550" s="7">
        <v>10000</v>
      </c>
      <c r="Q3550" s="26">
        <v>147</v>
      </c>
      <c r="R3550" s="19">
        <v>7.9000519063170294E-2</v>
      </c>
      <c r="S3550" s="26">
        <v>16</v>
      </c>
      <c r="T3550" s="8">
        <v>6000</v>
      </c>
      <c r="U3550" s="4">
        <v>142</v>
      </c>
      <c r="V3550" s="10">
        <v>1503.37</v>
      </c>
      <c r="W3550" s="14" t="s">
        <v>5282</v>
      </c>
      <c r="X3550" s="18"/>
      <c r="Y3550" s="9"/>
      <c r="Z3550" s="19"/>
      <c r="AA3550" s="19"/>
      <c r="AB3550" s="30">
        <f t="shared" si="905"/>
        <v>797000</v>
      </c>
      <c r="AC3550" s="30">
        <f t="shared" si="915"/>
        <v>7.5282308657465494E-3</v>
      </c>
      <c r="AD3550" s="31">
        <f t="shared" si="916"/>
        <v>1.1066499372647427</v>
      </c>
      <c r="AE3550" s="31">
        <f t="shared" si="904"/>
        <v>1.06900878293601</v>
      </c>
      <c r="AG3550" s="30">
        <f t="shared" si="906"/>
        <v>2427000</v>
      </c>
      <c r="AH3550" s="30">
        <f t="shared" si="912"/>
        <v>2.472187886279357E-3</v>
      </c>
      <c r="AI3550" s="31">
        <f t="shared" si="913"/>
        <v>0.36341161928306548</v>
      </c>
      <c r="AJ3550" s="31">
        <f t="shared" si="914"/>
        <v>0.35105067985166871</v>
      </c>
      <c r="AK3550" s="30" t="str">
        <f>IF(W3550="si",($S3550*'COSTOS DE CREDITOS'!$C$27)/DATA!$G3550,"")</f>
        <v/>
      </c>
      <c r="AL3550" s="90" t="str">
        <f>IF(W3550="si",'COSTOS DE CREDITOS'!$C$35,"")</f>
        <v/>
      </c>
      <c r="AM3550" s="30" t="str">
        <f t="shared" si="907"/>
        <v/>
      </c>
      <c r="AN3550" s="30" t="str">
        <f t="shared" si="908"/>
        <v/>
      </c>
      <c r="AO3550" s="30">
        <f t="shared" si="909"/>
        <v>0</v>
      </c>
      <c r="AP3550" s="30">
        <f t="shared" si="910"/>
        <v>0</v>
      </c>
      <c r="AQ3550" s="19" t="str">
        <f t="shared" si="911"/>
        <v/>
      </c>
    </row>
    <row r="3551" spans="1:43" x14ac:dyDescent="0.2">
      <c r="A3551" s="23" t="s">
        <v>5665</v>
      </c>
      <c r="B3551" s="6" t="s">
        <v>5666</v>
      </c>
      <c r="C3551" s="6" t="s">
        <v>5667</v>
      </c>
      <c r="D3551" s="4">
        <v>179991</v>
      </c>
      <c r="E3551" s="4">
        <v>181304</v>
      </c>
      <c r="F3551" s="5" t="s">
        <v>4410</v>
      </c>
      <c r="G3551" s="2">
        <v>5</v>
      </c>
      <c r="H3551" s="4">
        <v>181306</v>
      </c>
      <c r="I3551" s="5" t="s">
        <v>4412</v>
      </c>
      <c r="J3551" s="15">
        <v>45359</v>
      </c>
      <c r="K3551" s="24">
        <v>1356877664</v>
      </c>
      <c r="L3551" s="15">
        <v>45344</v>
      </c>
      <c r="M3551" s="15">
        <v>45382</v>
      </c>
      <c r="N3551" s="26">
        <v>1</v>
      </c>
      <c r="O3551" s="26">
        <f>VLOOKUP(D3551,quash!A$2:$I$7791,9,FALSE)</f>
        <v>1</v>
      </c>
      <c r="P3551" s="7">
        <v>10000</v>
      </c>
      <c r="Q3551" s="26">
        <v>110</v>
      </c>
      <c r="R3551" s="19">
        <v>3.3741050530766099E-2</v>
      </c>
      <c r="S3551" s="26">
        <v>16</v>
      </c>
      <c r="T3551" s="8">
        <v>6000</v>
      </c>
      <c r="U3551" s="4">
        <v>142</v>
      </c>
      <c r="V3551" s="10">
        <v>1503.37</v>
      </c>
      <c r="W3551" s="14" t="s">
        <v>5282</v>
      </c>
      <c r="X3551" s="18"/>
      <c r="Y3551" s="9"/>
      <c r="Z3551" s="19"/>
      <c r="AA3551" s="19"/>
      <c r="AB3551" s="30">
        <f t="shared" si="905"/>
        <v>797000</v>
      </c>
      <c r="AC3551" s="30">
        <f t="shared" si="915"/>
        <v>7.5282308657465494E-3</v>
      </c>
      <c r="AD3551" s="31">
        <f t="shared" si="916"/>
        <v>0.82810539523212046</v>
      </c>
      <c r="AE3551" s="31">
        <f t="shared" si="904"/>
        <v>1.06900878293601</v>
      </c>
      <c r="AG3551" s="30">
        <f t="shared" si="906"/>
        <v>2427000</v>
      </c>
      <c r="AH3551" s="30">
        <f t="shared" si="912"/>
        <v>2.472187886279357E-3</v>
      </c>
      <c r="AI3551" s="31">
        <f t="shared" si="913"/>
        <v>0.27194066749072926</v>
      </c>
      <c r="AJ3551" s="31">
        <f t="shared" si="914"/>
        <v>0.35105067985166871</v>
      </c>
      <c r="AK3551" s="30" t="str">
        <f>IF(W3551="si",($S3551*'COSTOS DE CREDITOS'!$C$27)/DATA!$G3551,"")</f>
        <v/>
      </c>
      <c r="AL3551" s="90" t="str">
        <f>IF(W3551="si",'COSTOS DE CREDITOS'!$C$35,"")</f>
        <v/>
      </c>
      <c r="AM3551" s="30" t="str">
        <f t="shared" si="907"/>
        <v/>
      </c>
      <c r="AN3551" s="30" t="str">
        <f t="shared" si="908"/>
        <v/>
      </c>
      <c r="AO3551" s="30">
        <f t="shared" si="909"/>
        <v>0</v>
      </c>
      <c r="AP3551" s="30">
        <f t="shared" si="910"/>
        <v>0</v>
      </c>
      <c r="AQ3551" s="19" t="str">
        <f t="shared" si="911"/>
        <v/>
      </c>
    </row>
    <row r="3552" spans="1:43" x14ac:dyDescent="0.2">
      <c r="A3552" s="23" t="s">
        <v>5665</v>
      </c>
      <c r="B3552" s="6" t="s">
        <v>5666</v>
      </c>
      <c r="C3552" s="6" t="s">
        <v>5667</v>
      </c>
      <c r="D3552" s="4">
        <v>179946</v>
      </c>
      <c r="E3552" s="4">
        <v>181304</v>
      </c>
      <c r="F3552" s="5" t="s">
        <v>4410</v>
      </c>
      <c r="G3552" s="2">
        <v>5</v>
      </c>
      <c r="H3552" s="4">
        <v>181340</v>
      </c>
      <c r="I3552" s="5" t="s">
        <v>4413</v>
      </c>
      <c r="J3552" s="15">
        <v>45363</v>
      </c>
      <c r="K3552" s="24">
        <v>1356792778</v>
      </c>
      <c r="L3552" s="15">
        <v>45344</v>
      </c>
      <c r="M3552" s="15">
        <v>45382</v>
      </c>
      <c r="N3552" s="26">
        <v>1</v>
      </c>
      <c r="O3552" s="26">
        <f>VLOOKUP(D3552,quash!A$2:$I$7791,9,FALSE)</f>
        <v>1</v>
      </c>
      <c r="P3552" s="7">
        <v>10000</v>
      </c>
      <c r="Q3552" s="26">
        <v>132</v>
      </c>
      <c r="R3552" s="19">
        <v>5.8283715876113903E-2</v>
      </c>
      <c r="S3552" s="26">
        <v>16</v>
      </c>
      <c r="T3552" s="8">
        <v>6000</v>
      </c>
      <c r="U3552" s="4">
        <v>142</v>
      </c>
      <c r="V3552" s="10">
        <v>1503.37</v>
      </c>
      <c r="W3552" s="14" t="s">
        <v>5282</v>
      </c>
      <c r="X3552" s="18"/>
      <c r="Y3552" s="9"/>
      <c r="Z3552" s="19"/>
      <c r="AA3552" s="19"/>
      <c r="AB3552" s="30">
        <f t="shared" si="905"/>
        <v>797000</v>
      </c>
      <c r="AC3552" s="30">
        <f t="shared" si="915"/>
        <v>7.5282308657465494E-3</v>
      </c>
      <c r="AD3552" s="31">
        <f t="shared" si="916"/>
        <v>0.99372647427854455</v>
      </c>
      <c r="AE3552" s="31">
        <f t="shared" si="904"/>
        <v>1.06900878293601</v>
      </c>
      <c r="AG3552" s="30">
        <f t="shared" si="906"/>
        <v>2427000</v>
      </c>
      <c r="AH3552" s="30">
        <f t="shared" si="912"/>
        <v>2.472187886279357E-3</v>
      </c>
      <c r="AI3552" s="31">
        <f t="shared" si="913"/>
        <v>0.32632880098887512</v>
      </c>
      <c r="AJ3552" s="31">
        <f t="shared" si="914"/>
        <v>0.35105067985166871</v>
      </c>
      <c r="AK3552" s="30" t="str">
        <f>IF(W3552="si",($S3552*'COSTOS DE CREDITOS'!$C$27)/DATA!$G3552,"")</f>
        <v/>
      </c>
      <c r="AL3552" s="90" t="str">
        <f>IF(W3552="si",'COSTOS DE CREDITOS'!$C$35,"")</f>
        <v/>
      </c>
      <c r="AM3552" s="30" t="str">
        <f t="shared" si="907"/>
        <v/>
      </c>
      <c r="AN3552" s="30" t="str">
        <f t="shared" si="908"/>
        <v/>
      </c>
      <c r="AO3552" s="30">
        <f t="shared" si="909"/>
        <v>0</v>
      </c>
      <c r="AP3552" s="30">
        <f t="shared" si="910"/>
        <v>0</v>
      </c>
      <c r="AQ3552" s="19" t="str">
        <f t="shared" si="911"/>
        <v/>
      </c>
    </row>
    <row r="3553" spans="1:43" x14ac:dyDescent="0.2">
      <c r="A3553" s="23" t="s">
        <v>5665</v>
      </c>
      <c r="B3553" s="6" t="s">
        <v>5666</v>
      </c>
      <c r="C3553" s="6" t="s">
        <v>5667</v>
      </c>
      <c r="D3553" s="4">
        <v>179957</v>
      </c>
      <c r="E3553" s="4">
        <v>181304</v>
      </c>
      <c r="F3553" s="5" t="s">
        <v>4410</v>
      </c>
      <c r="G3553" s="2">
        <v>5</v>
      </c>
      <c r="H3553" s="4">
        <v>181458</v>
      </c>
      <c r="I3553" s="5" t="s">
        <v>4414</v>
      </c>
      <c r="J3553" s="15">
        <v>45359</v>
      </c>
      <c r="K3553" s="24">
        <v>1356877724</v>
      </c>
      <c r="L3553" s="15">
        <v>45344</v>
      </c>
      <c r="M3553" s="15">
        <v>45382</v>
      </c>
      <c r="N3553" s="26">
        <v>1</v>
      </c>
      <c r="O3553" s="26">
        <f>VLOOKUP(D3553,quash!A$2:$I$7791,9,FALSE)</f>
        <v>4</v>
      </c>
      <c r="P3553" s="7">
        <v>10000</v>
      </c>
      <c r="Q3553" s="26">
        <v>147</v>
      </c>
      <c r="R3553" s="19">
        <v>7.9000519063170294E-2</v>
      </c>
      <c r="S3553" s="26">
        <v>16</v>
      </c>
      <c r="T3553" s="8">
        <v>6000</v>
      </c>
      <c r="U3553" s="4">
        <v>142</v>
      </c>
      <c r="V3553" s="10">
        <v>1503.37</v>
      </c>
      <c r="W3553" s="14" t="s">
        <v>5282</v>
      </c>
      <c r="X3553" s="18"/>
      <c r="Y3553" s="9"/>
      <c r="Z3553" s="19"/>
      <c r="AA3553" s="19"/>
      <c r="AB3553" s="30">
        <f t="shared" si="905"/>
        <v>252000</v>
      </c>
      <c r="AC3553" s="30">
        <f t="shared" si="915"/>
        <v>2.3809523809523808E-2</v>
      </c>
      <c r="AD3553" s="31">
        <f t="shared" si="916"/>
        <v>3.5</v>
      </c>
      <c r="AE3553" s="31">
        <f t="shared" si="904"/>
        <v>3.3809523809523809</v>
      </c>
      <c r="AG3553" s="30">
        <f t="shared" si="906"/>
        <v>927000</v>
      </c>
      <c r="AH3553" s="30">
        <f t="shared" si="912"/>
        <v>6.4724919093851136E-3</v>
      </c>
      <c r="AI3553" s="31">
        <f t="shared" si="913"/>
        <v>0.95145631067961167</v>
      </c>
      <c r="AJ3553" s="31">
        <f t="shared" si="914"/>
        <v>0.91909385113268616</v>
      </c>
      <c r="AK3553" s="30" t="str">
        <f>IF(W3553="si",($S3553*'COSTOS DE CREDITOS'!$C$27)/DATA!$G3553,"")</f>
        <v/>
      </c>
      <c r="AL3553" s="90" t="str">
        <f>IF(W3553="si",'COSTOS DE CREDITOS'!$C$35,"")</f>
        <v/>
      </c>
      <c r="AM3553" s="30" t="str">
        <f t="shared" si="907"/>
        <v/>
      </c>
      <c r="AN3553" s="30" t="str">
        <f t="shared" si="908"/>
        <v/>
      </c>
      <c r="AO3553" s="30">
        <f t="shared" si="909"/>
        <v>0</v>
      </c>
      <c r="AP3553" s="30">
        <f t="shared" si="910"/>
        <v>0</v>
      </c>
      <c r="AQ3553" s="19" t="str">
        <f t="shared" si="911"/>
        <v/>
      </c>
    </row>
    <row r="3554" spans="1:43" x14ac:dyDescent="0.2">
      <c r="A3554" s="23" t="s">
        <v>5665</v>
      </c>
      <c r="B3554" s="6" t="s">
        <v>5666</v>
      </c>
      <c r="C3554" s="6" t="s">
        <v>5667</v>
      </c>
      <c r="D3554" s="4">
        <v>179950</v>
      </c>
      <c r="E3554" s="4">
        <v>181304</v>
      </c>
      <c r="F3554" s="5" t="s">
        <v>4410</v>
      </c>
      <c r="G3554" s="2">
        <v>5</v>
      </c>
      <c r="H3554" s="4">
        <v>181461</v>
      </c>
      <c r="I3554" s="5" t="s">
        <v>4415</v>
      </c>
      <c r="J3554" s="15">
        <v>45359</v>
      </c>
      <c r="K3554" s="24">
        <v>1356793452</v>
      </c>
      <c r="L3554" s="15">
        <v>45344</v>
      </c>
      <c r="M3554" s="15">
        <v>45382</v>
      </c>
      <c r="N3554" s="26">
        <v>1</v>
      </c>
      <c r="O3554" s="26">
        <f>VLOOKUP(D3554,quash!A$2:$I$7791,9,FALSE)</f>
        <v>4</v>
      </c>
      <c r="P3554" s="7">
        <v>10000</v>
      </c>
      <c r="Q3554" s="26">
        <v>147</v>
      </c>
      <c r="R3554" s="19">
        <v>7.9000519063170294E-2</v>
      </c>
      <c r="S3554" s="26">
        <v>16</v>
      </c>
      <c r="T3554" s="8">
        <v>6000</v>
      </c>
      <c r="U3554" s="4">
        <v>142</v>
      </c>
      <c r="V3554" s="10">
        <v>1503.37</v>
      </c>
      <c r="W3554" s="14" t="s">
        <v>5282</v>
      </c>
      <c r="X3554" s="18"/>
      <c r="Y3554" s="9"/>
      <c r="Z3554" s="19"/>
      <c r="AA3554" s="19"/>
      <c r="AB3554" s="30">
        <f t="shared" si="905"/>
        <v>252000</v>
      </c>
      <c r="AC3554" s="30">
        <f t="shared" si="915"/>
        <v>2.3809523809523808E-2</v>
      </c>
      <c r="AD3554" s="31">
        <f t="shared" si="916"/>
        <v>3.5</v>
      </c>
      <c r="AE3554" s="31">
        <f t="shared" si="904"/>
        <v>3.3809523809523809</v>
      </c>
      <c r="AG3554" s="30">
        <f t="shared" si="906"/>
        <v>927000</v>
      </c>
      <c r="AH3554" s="30">
        <f t="shared" si="912"/>
        <v>6.4724919093851136E-3</v>
      </c>
      <c r="AI3554" s="31">
        <f t="shared" si="913"/>
        <v>0.95145631067961167</v>
      </c>
      <c r="AJ3554" s="31">
        <f t="shared" si="914"/>
        <v>0.91909385113268616</v>
      </c>
      <c r="AK3554" s="30" t="str">
        <f>IF(W3554="si",($S3554*'COSTOS DE CREDITOS'!$C$27)/DATA!$G3554,"")</f>
        <v/>
      </c>
      <c r="AL3554" s="90" t="str">
        <f>IF(W3554="si",'COSTOS DE CREDITOS'!$C$35,"")</f>
        <v/>
      </c>
      <c r="AM3554" s="30" t="str">
        <f t="shared" si="907"/>
        <v/>
      </c>
      <c r="AN3554" s="30" t="str">
        <f t="shared" si="908"/>
        <v/>
      </c>
      <c r="AO3554" s="30">
        <f t="shared" si="909"/>
        <v>0</v>
      </c>
      <c r="AP3554" s="30">
        <f t="shared" si="910"/>
        <v>0</v>
      </c>
      <c r="AQ3554" s="19" t="str">
        <f t="shared" si="911"/>
        <v/>
      </c>
    </row>
    <row r="3555" spans="1:43" x14ac:dyDescent="0.2">
      <c r="A3555" s="23" t="s">
        <v>5665</v>
      </c>
      <c r="B3555" s="6" t="s">
        <v>5673</v>
      </c>
      <c r="C3555" s="6" t="s">
        <v>5667</v>
      </c>
      <c r="D3555" s="4">
        <v>180095</v>
      </c>
      <c r="E3555" s="4">
        <v>181638</v>
      </c>
      <c r="F3555" s="5" t="s">
        <v>4416</v>
      </c>
      <c r="G3555" s="2">
        <v>11</v>
      </c>
      <c r="H3555" s="4">
        <v>181644</v>
      </c>
      <c r="I3555" s="5" t="s">
        <v>4417</v>
      </c>
      <c r="J3555" s="15">
        <v>45364</v>
      </c>
      <c r="K3555" s="24">
        <v>1355849307</v>
      </c>
      <c r="L3555" s="15">
        <v>45344</v>
      </c>
      <c r="M3555" s="15">
        <v>45382</v>
      </c>
      <c r="N3555" s="26">
        <v>1</v>
      </c>
      <c r="O3555" s="26">
        <f>VLOOKUP(D3555,quash!A$2:$I$7791,9,FALSE)</f>
        <v>2</v>
      </c>
      <c r="P3555" s="7">
        <v>10000</v>
      </c>
      <c r="Q3555" s="26">
        <v>90</v>
      </c>
      <c r="R3555" s="19">
        <v>5.9818464604665302E-3</v>
      </c>
      <c r="S3555" s="26">
        <v>16</v>
      </c>
      <c r="T3555" s="8">
        <v>8000</v>
      </c>
      <c r="U3555" s="4">
        <v>142</v>
      </c>
      <c r="V3555" s="10">
        <v>2013.74</v>
      </c>
      <c r="W3555" s="14" t="s">
        <v>5282</v>
      </c>
      <c r="X3555" s="18"/>
      <c r="Y3555" s="9"/>
      <c r="Z3555" s="19"/>
      <c r="AA3555" s="19"/>
      <c r="AB3555" s="30">
        <f t="shared" si="905"/>
        <v>521000</v>
      </c>
      <c r="AC3555" s="30">
        <f t="shared" si="915"/>
        <v>1.5355086372360844E-2</v>
      </c>
      <c r="AD3555" s="31">
        <f t="shared" si="916"/>
        <v>1.381957773512476</v>
      </c>
      <c r="AE3555" s="31">
        <f t="shared" si="904"/>
        <v>2.18042226487524</v>
      </c>
      <c r="AG3555" s="30">
        <f t="shared" si="906"/>
        <v>1695000</v>
      </c>
      <c r="AH3555" s="30">
        <f t="shared" si="912"/>
        <v>4.71976401179941E-3</v>
      </c>
      <c r="AI3555" s="31">
        <f t="shared" si="913"/>
        <v>0.4247787610619469</v>
      </c>
      <c r="AJ3555" s="31">
        <f t="shared" si="914"/>
        <v>0.67020648967551621</v>
      </c>
      <c r="AK3555" s="30" t="str">
        <f>IF(W3555="si",($S3555*'COSTOS DE CREDITOS'!$C$27)/DATA!$G3555,"")</f>
        <v/>
      </c>
      <c r="AL3555" s="90" t="str">
        <f>IF(W3555="si",'COSTOS DE CREDITOS'!$C$35,"")</f>
        <v/>
      </c>
      <c r="AM3555" s="30" t="str">
        <f t="shared" si="907"/>
        <v/>
      </c>
      <c r="AN3555" s="30" t="str">
        <f t="shared" si="908"/>
        <v/>
      </c>
      <c r="AO3555" s="30">
        <f t="shared" si="909"/>
        <v>0</v>
      </c>
      <c r="AP3555" s="30">
        <f t="shared" si="910"/>
        <v>0</v>
      </c>
      <c r="AQ3555" s="19" t="str">
        <f t="shared" si="911"/>
        <v/>
      </c>
    </row>
    <row r="3556" spans="1:43" x14ac:dyDescent="0.2">
      <c r="A3556" s="23" t="s">
        <v>5665</v>
      </c>
      <c r="B3556" s="6" t="s">
        <v>5673</v>
      </c>
      <c r="C3556" s="6" t="s">
        <v>5667</v>
      </c>
      <c r="D3556" s="4">
        <v>181346</v>
      </c>
      <c r="E3556" s="4">
        <v>181638</v>
      </c>
      <c r="F3556" s="5" t="s">
        <v>4416</v>
      </c>
      <c r="G3556" s="2">
        <v>11</v>
      </c>
      <c r="H3556" s="4">
        <v>181655</v>
      </c>
      <c r="I3556" s="5" t="s">
        <v>4418</v>
      </c>
      <c r="J3556" s="15">
        <v>45370</v>
      </c>
      <c r="K3556" s="24">
        <v>1362831419</v>
      </c>
      <c r="L3556" s="15">
        <v>45344</v>
      </c>
      <c r="M3556" s="15">
        <v>45382</v>
      </c>
      <c r="N3556" s="26">
        <v>1</v>
      </c>
      <c r="O3556" s="26">
        <f>VLOOKUP(D3556,quash!A$2:$I$7791,9,FALSE)</f>
        <v>4</v>
      </c>
      <c r="P3556" s="7">
        <v>10000</v>
      </c>
      <c r="Q3556" s="26">
        <v>90</v>
      </c>
      <c r="R3556" s="19">
        <v>5.9818464604665302E-3</v>
      </c>
      <c r="S3556" s="26">
        <v>16</v>
      </c>
      <c r="T3556" s="8">
        <v>10000</v>
      </c>
      <c r="U3556" s="4">
        <v>142</v>
      </c>
      <c r="V3556" s="10">
        <v>2510.34</v>
      </c>
      <c r="W3556" s="14" t="s">
        <v>5282</v>
      </c>
      <c r="X3556" s="18"/>
      <c r="Y3556" s="9"/>
      <c r="Z3556" s="19"/>
      <c r="AA3556" s="19"/>
      <c r="AB3556" s="30">
        <f t="shared" si="905"/>
        <v>252000</v>
      </c>
      <c r="AC3556" s="30">
        <f t="shared" si="915"/>
        <v>3.968253968253968E-2</v>
      </c>
      <c r="AD3556" s="31">
        <f t="shared" si="916"/>
        <v>3.5714285714285712</v>
      </c>
      <c r="AE3556" s="31">
        <f t="shared" si="904"/>
        <v>5.6349206349206344</v>
      </c>
      <c r="AG3556" s="30">
        <f t="shared" si="906"/>
        <v>927000</v>
      </c>
      <c r="AH3556" s="30">
        <f t="shared" si="912"/>
        <v>1.0787486515641856E-2</v>
      </c>
      <c r="AI3556" s="31">
        <f t="shared" si="913"/>
        <v>0.97087378640776711</v>
      </c>
      <c r="AJ3556" s="31">
        <f t="shared" si="914"/>
        <v>1.5318230852211436</v>
      </c>
      <c r="AK3556" s="30" t="str">
        <f>IF(W3556="si",($S3556*'COSTOS DE CREDITOS'!$C$27)/DATA!$G3556,"")</f>
        <v/>
      </c>
      <c r="AL3556" s="90" t="str">
        <f>IF(W3556="si",'COSTOS DE CREDITOS'!$C$35,"")</f>
        <v/>
      </c>
      <c r="AM3556" s="30" t="str">
        <f t="shared" si="907"/>
        <v/>
      </c>
      <c r="AN3556" s="30" t="str">
        <f t="shared" si="908"/>
        <v/>
      </c>
      <c r="AO3556" s="30">
        <f t="shared" si="909"/>
        <v>0</v>
      </c>
      <c r="AP3556" s="30">
        <f t="shared" si="910"/>
        <v>0</v>
      </c>
      <c r="AQ3556" s="19" t="str">
        <f t="shared" si="911"/>
        <v/>
      </c>
    </row>
    <row r="3557" spans="1:43" x14ac:dyDescent="0.2">
      <c r="A3557" s="23" t="s">
        <v>5665</v>
      </c>
      <c r="B3557" s="6" t="s">
        <v>5673</v>
      </c>
      <c r="C3557" s="6" t="s">
        <v>5667</v>
      </c>
      <c r="D3557" s="4">
        <v>180094</v>
      </c>
      <c r="E3557" s="4">
        <v>181638</v>
      </c>
      <c r="F3557" s="5" t="s">
        <v>4416</v>
      </c>
      <c r="G3557" s="2">
        <v>11</v>
      </c>
      <c r="H3557" s="4">
        <v>181658</v>
      </c>
      <c r="I3557" s="5" t="s">
        <v>4419</v>
      </c>
      <c r="J3557" s="15">
        <v>45358</v>
      </c>
      <c r="K3557" s="24">
        <v>1355851041</v>
      </c>
      <c r="L3557" s="15">
        <v>45344</v>
      </c>
      <c r="M3557" s="15">
        <v>45382</v>
      </c>
      <c r="N3557" s="26">
        <v>1</v>
      </c>
      <c r="O3557" s="26">
        <f>VLOOKUP(D3557,quash!A$2:$I$7791,9,FALSE)</f>
        <v>2</v>
      </c>
      <c r="P3557" s="7">
        <v>10000</v>
      </c>
      <c r="Q3557" s="26">
        <v>90</v>
      </c>
      <c r="R3557" s="19">
        <v>5.9818464604665302E-3</v>
      </c>
      <c r="S3557" s="26">
        <v>16</v>
      </c>
      <c r="T3557" s="8">
        <v>7000</v>
      </c>
      <c r="U3557" s="4">
        <v>110</v>
      </c>
      <c r="V3557" s="10">
        <v>1344.78</v>
      </c>
      <c r="W3557" s="14" t="s">
        <v>5282</v>
      </c>
      <c r="X3557" s="18"/>
      <c r="Y3557" s="9"/>
      <c r="Z3557" s="19"/>
      <c r="AA3557" s="19"/>
      <c r="AB3557" s="30">
        <f t="shared" si="905"/>
        <v>521000</v>
      </c>
      <c r="AC3557" s="30">
        <f t="shared" si="915"/>
        <v>1.3435700575815739E-2</v>
      </c>
      <c r="AD3557" s="31">
        <f t="shared" si="916"/>
        <v>1.2092130518234165</v>
      </c>
      <c r="AE3557" s="31">
        <f t="shared" ref="AE3557:AE3615" si="917">AC3557*$U3557</f>
        <v>1.4779270633397312</v>
      </c>
      <c r="AG3557" s="30">
        <f t="shared" si="906"/>
        <v>1695000</v>
      </c>
      <c r="AH3557" s="30">
        <f t="shared" si="912"/>
        <v>4.1297935103244837E-3</v>
      </c>
      <c r="AI3557" s="31">
        <f t="shared" si="913"/>
        <v>0.37168141592920356</v>
      </c>
      <c r="AJ3557" s="31">
        <f t="shared" si="914"/>
        <v>0.45427728613569318</v>
      </c>
      <c r="AK3557" s="30" t="str">
        <f>IF(W3557="si",($S3557*'COSTOS DE CREDITOS'!$C$27)/DATA!$G3557,"")</f>
        <v/>
      </c>
      <c r="AL3557" s="90" t="str">
        <f>IF(W3557="si",'COSTOS DE CREDITOS'!$C$35,"")</f>
        <v/>
      </c>
      <c r="AM3557" s="30" t="str">
        <f t="shared" si="907"/>
        <v/>
      </c>
      <c r="AN3557" s="30" t="str">
        <f t="shared" si="908"/>
        <v/>
      </c>
      <c r="AO3557" s="30">
        <f t="shared" si="909"/>
        <v>0</v>
      </c>
      <c r="AP3557" s="30">
        <f t="shared" si="910"/>
        <v>0</v>
      </c>
      <c r="AQ3557" s="19" t="str">
        <f t="shared" si="911"/>
        <v/>
      </c>
    </row>
    <row r="3558" spans="1:43" x14ac:dyDescent="0.2">
      <c r="A3558" s="23" t="s">
        <v>5665</v>
      </c>
      <c r="B3558" s="6" t="s">
        <v>5677</v>
      </c>
      <c r="C3558" s="6" t="s">
        <v>5667</v>
      </c>
      <c r="D3558" s="4">
        <v>179324</v>
      </c>
      <c r="E3558" s="4">
        <v>181272</v>
      </c>
      <c r="F3558" s="5" t="s">
        <v>96</v>
      </c>
      <c r="G3558" s="2">
        <v>5</v>
      </c>
      <c r="H3558" s="4">
        <v>181680</v>
      </c>
      <c r="I3558" s="5" t="s">
        <v>4420</v>
      </c>
      <c r="J3558" s="15">
        <v>45355</v>
      </c>
      <c r="K3558" s="24">
        <v>1351034676</v>
      </c>
      <c r="L3558" s="15">
        <v>45344</v>
      </c>
      <c r="M3558" s="15">
        <v>45382</v>
      </c>
      <c r="N3558" s="26">
        <v>1</v>
      </c>
      <c r="O3558" s="26">
        <f>VLOOKUP(D3558,quash!A$2:$I$7791,9,FALSE)</f>
        <v>2</v>
      </c>
      <c r="P3558" s="7">
        <v>10000</v>
      </c>
      <c r="Q3558" s="26">
        <v>110</v>
      </c>
      <c r="R3558" s="19">
        <v>3.11605023919212E-2</v>
      </c>
      <c r="S3558" s="26">
        <v>16</v>
      </c>
      <c r="T3558" s="8">
        <v>6000</v>
      </c>
      <c r="U3558" s="4">
        <v>142</v>
      </c>
      <c r="V3558" s="10">
        <v>1503.37</v>
      </c>
      <c r="W3558" s="14" t="s">
        <v>5282</v>
      </c>
      <c r="X3558" s="18"/>
      <c r="Y3558" s="9"/>
      <c r="Z3558" s="19"/>
      <c r="AA3558" s="19"/>
      <c r="AB3558" s="30">
        <f t="shared" si="905"/>
        <v>521000</v>
      </c>
      <c r="AC3558" s="30">
        <f t="shared" si="915"/>
        <v>1.1516314779270634E-2</v>
      </c>
      <c r="AD3558" s="31">
        <f t="shared" si="916"/>
        <v>1.2667946257197698</v>
      </c>
      <c r="AE3558" s="31">
        <f t="shared" si="917"/>
        <v>1.63531669865643</v>
      </c>
      <c r="AG3558" s="30">
        <f t="shared" si="906"/>
        <v>1695000</v>
      </c>
      <c r="AH3558" s="30">
        <f t="shared" si="912"/>
        <v>3.5398230088495575E-3</v>
      </c>
      <c r="AI3558" s="31">
        <f t="shared" si="913"/>
        <v>0.38938053097345132</v>
      </c>
      <c r="AJ3558" s="31">
        <f t="shared" si="914"/>
        <v>0.50265486725663711</v>
      </c>
      <c r="AK3558" s="30" t="str">
        <f>IF(W3558="si",($S3558*'COSTOS DE CREDITOS'!$C$27)/DATA!$G3558,"")</f>
        <v/>
      </c>
      <c r="AL3558" s="90" t="str">
        <f>IF(W3558="si",'COSTOS DE CREDITOS'!$C$35,"")</f>
        <v/>
      </c>
      <c r="AM3558" s="30" t="str">
        <f t="shared" si="907"/>
        <v/>
      </c>
      <c r="AN3558" s="30" t="str">
        <f t="shared" si="908"/>
        <v/>
      </c>
      <c r="AO3558" s="30">
        <f t="shared" si="909"/>
        <v>0</v>
      </c>
      <c r="AP3558" s="30">
        <f t="shared" si="910"/>
        <v>0</v>
      </c>
      <c r="AQ3558" s="19" t="str">
        <f t="shared" si="911"/>
        <v/>
      </c>
    </row>
    <row r="3559" spans="1:43" x14ac:dyDescent="0.2">
      <c r="A3559" s="23" t="s">
        <v>5665</v>
      </c>
      <c r="B3559" s="6" t="s">
        <v>5674</v>
      </c>
      <c r="C3559" s="6" t="s">
        <v>5670</v>
      </c>
      <c r="D3559" s="4">
        <v>181504</v>
      </c>
      <c r="E3559" s="4">
        <v>181782</v>
      </c>
      <c r="F3559" s="5" t="s">
        <v>4421</v>
      </c>
      <c r="G3559" s="2">
        <v>5</v>
      </c>
      <c r="H3559" s="4">
        <v>181783</v>
      </c>
      <c r="I3559" s="5" t="s">
        <v>4422</v>
      </c>
      <c r="J3559" s="15">
        <v>45370</v>
      </c>
      <c r="K3559" s="24">
        <v>1362868352</v>
      </c>
      <c r="L3559" s="15">
        <v>45344</v>
      </c>
      <c r="M3559" s="15">
        <v>45382</v>
      </c>
      <c r="N3559" s="26">
        <v>1</v>
      </c>
      <c r="O3559" s="26" t="e">
        <f>VLOOKUP(D3559,quash!A$2:$I$7791,9,FALSE)</f>
        <v>#N/A</v>
      </c>
      <c r="P3559" s="7">
        <v>10000</v>
      </c>
      <c r="Q3559" s="26">
        <v>110</v>
      </c>
      <c r="R3559" s="19">
        <v>3.11605023919212E-2</v>
      </c>
      <c r="S3559" s="26">
        <v>16</v>
      </c>
      <c r="T3559" s="8">
        <v>8000</v>
      </c>
      <c r="U3559" s="4">
        <v>142</v>
      </c>
      <c r="V3559" s="10">
        <v>2013.74</v>
      </c>
      <c r="W3559" s="14" t="s">
        <v>5282</v>
      </c>
      <c r="X3559" s="18"/>
      <c r="Y3559" s="9"/>
      <c r="Z3559" s="19"/>
      <c r="AA3559" s="19"/>
      <c r="AB3559" s="30">
        <f t="shared" si="905"/>
        <v>1498000</v>
      </c>
      <c r="AC3559" s="30">
        <f t="shared" si="915"/>
        <v>5.3404539385847796E-3</v>
      </c>
      <c r="AD3559" s="31">
        <f t="shared" si="916"/>
        <v>0.58744993324432571</v>
      </c>
      <c r="AE3559" s="31">
        <f t="shared" si="917"/>
        <v>0.75834445927903871</v>
      </c>
      <c r="AG3559" s="30">
        <f t="shared" si="906"/>
        <v>6126000</v>
      </c>
      <c r="AH3559" s="30">
        <f t="shared" si="912"/>
        <v>1.3059092393078681E-3</v>
      </c>
      <c r="AI3559" s="31">
        <f t="shared" si="913"/>
        <v>0.14365001632386548</v>
      </c>
      <c r="AJ3559" s="31">
        <f t="shared" si="914"/>
        <v>0.18543911198171725</v>
      </c>
      <c r="AK3559" s="30" t="str">
        <f>IF(W3559="si",($S3559*'COSTOS DE CREDITOS'!$C$27)/DATA!$G3559,"")</f>
        <v/>
      </c>
      <c r="AL3559" s="90" t="str">
        <f>IF(W3559="si",'COSTOS DE CREDITOS'!$C$35,"")</f>
        <v/>
      </c>
      <c r="AM3559" s="30" t="str">
        <f t="shared" si="907"/>
        <v/>
      </c>
      <c r="AN3559" s="30" t="str">
        <f t="shared" si="908"/>
        <v/>
      </c>
      <c r="AO3559" s="30">
        <f t="shared" si="909"/>
        <v>0</v>
      </c>
      <c r="AP3559" s="30">
        <f t="shared" si="910"/>
        <v>0</v>
      </c>
      <c r="AQ3559" s="19" t="str">
        <f t="shared" si="911"/>
        <v/>
      </c>
    </row>
    <row r="3560" spans="1:43" x14ac:dyDescent="0.2">
      <c r="A3560" s="23" t="s">
        <v>5665</v>
      </c>
      <c r="B3560" s="6" t="s">
        <v>5674</v>
      </c>
      <c r="C3560" s="6" t="s">
        <v>5670</v>
      </c>
      <c r="D3560" s="4">
        <v>181115</v>
      </c>
      <c r="E3560" s="4">
        <v>181782</v>
      </c>
      <c r="F3560" s="5" t="s">
        <v>4421</v>
      </c>
      <c r="G3560" s="2">
        <v>5</v>
      </c>
      <c r="H3560" s="4">
        <v>181784</v>
      </c>
      <c r="I3560" s="5" t="s">
        <v>4423</v>
      </c>
      <c r="J3560" s="15">
        <v>45365</v>
      </c>
      <c r="K3560" s="24">
        <v>1360339567</v>
      </c>
      <c r="L3560" s="15">
        <v>45344</v>
      </c>
      <c r="M3560" s="15">
        <v>45382</v>
      </c>
      <c r="N3560" s="26">
        <v>1</v>
      </c>
      <c r="O3560" s="26">
        <f>VLOOKUP(D3560,quash!A$2:$I$7791,9,FALSE)</f>
        <v>1</v>
      </c>
      <c r="P3560" s="7">
        <v>10000</v>
      </c>
      <c r="Q3560" s="26">
        <v>110</v>
      </c>
      <c r="R3560" s="19">
        <v>3.3741050530766099E-2</v>
      </c>
      <c r="S3560" s="26">
        <v>16</v>
      </c>
      <c r="T3560" s="8">
        <v>9000</v>
      </c>
      <c r="U3560" s="4">
        <v>142</v>
      </c>
      <c r="V3560" s="10">
        <v>2255.2800000000002</v>
      </c>
      <c r="W3560" s="14" t="s">
        <v>5282</v>
      </c>
      <c r="X3560" s="18"/>
      <c r="Y3560" s="9"/>
      <c r="Z3560" s="19"/>
      <c r="AA3560" s="19"/>
      <c r="AB3560" s="30">
        <f t="shared" si="905"/>
        <v>797000</v>
      </c>
      <c r="AC3560" s="30">
        <f t="shared" si="915"/>
        <v>1.1292346298619825E-2</v>
      </c>
      <c r="AD3560" s="31">
        <f t="shared" si="916"/>
        <v>1.2421580928481808</v>
      </c>
      <c r="AE3560" s="31">
        <f t="shared" si="917"/>
        <v>1.6035131744040152</v>
      </c>
      <c r="AG3560" s="30">
        <f t="shared" si="906"/>
        <v>2427000</v>
      </c>
      <c r="AH3560" s="30">
        <f t="shared" si="912"/>
        <v>3.708281829419036E-3</v>
      </c>
      <c r="AI3560" s="31">
        <f t="shared" si="913"/>
        <v>0.40791100123609397</v>
      </c>
      <c r="AJ3560" s="31">
        <f t="shared" si="914"/>
        <v>0.52657601977750312</v>
      </c>
      <c r="AK3560" s="30" t="str">
        <f>IF(W3560="si",($S3560*'COSTOS DE CREDITOS'!$C$27)/DATA!$G3560,"")</f>
        <v/>
      </c>
      <c r="AL3560" s="90" t="str">
        <f>IF(W3560="si",'COSTOS DE CREDITOS'!$C$35,"")</f>
        <v/>
      </c>
      <c r="AM3560" s="30" t="str">
        <f t="shared" si="907"/>
        <v/>
      </c>
      <c r="AN3560" s="30" t="str">
        <f t="shared" si="908"/>
        <v/>
      </c>
      <c r="AO3560" s="30">
        <f t="shared" si="909"/>
        <v>0</v>
      </c>
      <c r="AP3560" s="30">
        <f t="shared" si="910"/>
        <v>0</v>
      </c>
      <c r="AQ3560" s="19" t="str">
        <f t="shared" si="911"/>
        <v/>
      </c>
    </row>
    <row r="3561" spans="1:43" x14ac:dyDescent="0.2">
      <c r="A3561" s="23" t="s">
        <v>5665</v>
      </c>
      <c r="B3561" s="6" t="s">
        <v>5674</v>
      </c>
      <c r="C3561" s="6" t="s">
        <v>5670</v>
      </c>
      <c r="D3561" s="4">
        <v>181058</v>
      </c>
      <c r="E3561" s="4">
        <v>181782</v>
      </c>
      <c r="F3561" s="5" t="s">
        <v>4421</v>
      </c>
      <c r="G3561" s="2">
        <v>5</v>
      </c>
      <c r="H3561" s="4">
        <v>181786</v>
      </c>
      <c r="I3561" s="5" t="s">
        <v>4424</v>
      </c>
      <c r="J3561" s="15">
        <v>45365</v>
      </c>
      <c r="K3561" s="24">
        <v>1360196540</v>
      </c>
      <c r="L3561" s="15">
        <v>45344</v>
      </c>
      <c r="M3561" s="15">
        <v>45382</v>
      </c>
      <c r="N3561" s="26">
        <v>1</v>
      </c>
      <c r="O3561" s="26">
        <f>VLOOKUP(D3561,quash!A$2:$I$7791,9,FALSE)</f>
        <v>1</v>
      </c>
      <c r="P3561" s="7">
        <v>5000</v>
      </c>
      <c r="Q3561" s="26">
        <v>147</v>
      </c>
      <c r="R3561" s="19">
        <v>0.11226939921536</v>
      </c>
      <c r="S3561" s="26">
        <v>16</v>
      </c>
      <c r="T3561" s="8">
        <v>6000</v>
      </c>
      <c r="U3561" s="4">
        <v>142</v>
      </c>
      <c r="V3561" s="10">
        <v>1503.37</v>
      </c>
      <c r="W3561" s="14" t="s">
        <v>5282</v>
      </c>
      <c r="X3561" s="18"/>
      <c r="Y3561" s="9"/>
      <c r="Z3561" s="19"/>
      <c r="AA3561" s="19"/>
      <c r="AB3561" s="30">
        <f t="shared" si="905"/>
        <v>797000</v>
      </c>
      <c r="AC3561" s="30">
        <f t="shared" si="915"/>
        <v>7.5282308657465494E-3</v>
      </c>
      <c r="AD3561" s="31">
        <f t="shared" si="916"/>
        <v>1.1066499372647427</v>
      </c>
      <c r="AE3561" s="31">
        <f t="shared" si="917"/>
        <v>1.06900878293601</v>
      </c>
      <c r="AG3561" s="30">
        <f t="shared" si="906"/>
        <v>2427000</v>
      </c>
      <c r="AH3561" s="30">
        <f t="shared" si="912"/>
        <v>2.472187886279357E-3</v>
      </c>
      <c r="AI3561" s="31">
        <f t="shared" si="913"/>
        <v>0.36341161928306548</v>
      </c>
      <c r="AJ3561" s="31">
        <f t="shared" si="914"/>
        <v>0.35105067985166871</v>
      </c>
      <c r="AK3561" s="30" t="str">
        <f>IF(W3561="si",($S3561*'COSTOS DE CREDITOS'!$C$27)/DATA!$G3561,"")</f>
        <v/>
      </c>
      <c r="AL3561" s="90" t="str">
        <f>IF(W3561="si",'COSTOS DE CREDITOS'!$C$35,"")</f>
        <v/>
      </c>
      <c r="AM3561" s="30" t="str">
        <f t="shared" si="907"/>
        <v/>
      </c>
      <c r="AN3561" s="30" t="str">
        <f t="shared" si="908"/>
        <v/>
      </c>
      <c r="AO3561" s="30">
        <f t="shared" si="909"/>
        <v>0</v>
      </c>
      <c r="AP3561" s="30">
        <f t="shared" si="910"/>
        <v>0</v>
      </c>
      <c r="AQ3561" s="19" t="str">
        <f t="shared" si="911"/>
        <v/>
      </c>
    </row>
    <row r="3562" spans="1:43" x14ac:dyDescent="0.2">
      <c r="A3562" s="23" t="s">
        <v>5665</v>
      </c>
      <c r="B3562" s="6" t="s">
        <v>5674</v>
      </c>
      <c r="C3562" s="6" t="s">
        <v>5670</v>
      </c>
      <c r="D3562" s="4">
        <v>181094</v>
      </c>
      <c r="E3562" s="4">
        <v>181782</v>
      </c>
      <c r="F3562" s="5" t="s">
        <v>4421</v>
      </c>
      <c r="G3562" s="2">
        <v>5</v>
      </c>
      <c r="H3562" s="4">
        <v>181790</v>
      </c>
      <c r="I3562" s="5" t="s">
        <v>4425</v>
      </c>
      <c r="J3562" s="15">
        <v>45365</v>
      </c>
      <c r="K3562" s="24">
        <v>1360290173</v>
      </c>
      <c r="L3562" s="15">
        <v>45344</v>
      </c>
      <c r="M3562" s="15">
        <v>45382</v>
      </c>
      <c r="N3562" s="26">
        <v>1</v>
      </c>
      <c r="O3562" s="26">
        <f>VLOOKUP(D3562,quash!A$2:$I$7791,9,FALSE)</f>
        <v>2</v>
      </c>
      <c r="P3562" s="7">
        <v>10000</v>
      </c>
      <c r="Q3562" s="26">
        <v>147</v>
      </c>
      <c r="R3562" s="19">
        <v>7.9000519063170294E-2</v>
      </c>
      <c r="S3562" s="26">
        <v>16</v>
      </c>
      <c r="T3562" s="8">
        <v>7000</v>
      </c>
      <c r="U3562" s="4">
        <v>142</v>
      </c>
      <c r="V3562" s="10">
        <v>1758.65</v>
      </c>
      <c r="W3562" s="14" t="s">
        <v>5282</v>
      </c>
      <c r="X3562" s="18"/>
      <c r="Y3562" s="9"/>
      <c r="Z3562" s="19"/>
      <c r="AA3562" s="19"/>
      <c r="AB3562" s="30">
        <f t="shared" si="905"/>
        <v>521000</v>
      </c>
      <c r="AC3562" s="30">
        <f t="shared" si="915"/>
        <v>1.3435700575815739E-2</v>
      </c>
      <c r="AD3562" s="31">
        <f t="shared" si="916"/>
        <v>1.9750479846449136</v>
      </c>
      <c r="AE3562" s="31">
        <f t="shared" si="917"/>
        <v>1.9078694817658348</v>
      </c>
      <c r="AG3562" s="30">
        <f t="shared" si="906"/>
        <v>1695000</v>
      </c>
      <c r="AH3562" s="30">
        <f t="shared" si="912"/>
        <v>4.1297935103244837E-3</v>
      </c>
      <c r="AI3562" s="31">
        <f t="shared" si="913"/>
        <v>0.60707964601769915</v>
      </c>
      <c r="AJ3562" s="31">
        <f t="shared" si="914"/>
        <v>0.58643067846607666</v>
      </c>
      <c r="AK3562" s="30" t="str">
        <f>IF(W3562="si",($S3562*'COSTOS DE CREDITOS'!$C$27)/DATA!$G3562,"")</f>
        <v/>
      </c>
      <c r="AL3562" s="90" t="str">
        <f>IF(W3562="si",'COSTOS DE CREDITOS'!$C$35,"")</f>
        <v/>
      </c>
      <c r="AM3562" s="30" t="str">
        <f t="shared" si="907"/>
        <v/>
      </c>
      <c r="AN3562" s="30" t="str">
        <f t="shared" si="908"/>
        <v/>
      </c>
      <c r="AO3562" s="30">
        <f t="shared" si="909"/>
        <v>0</v>
      </c>
      <c r="AP3562" s="30">
        <f t="shared" si="910"/>
        <v>0</v>
      </c>
      <c r="AQ3562" s="19" t="str">
        <f t="shared" si="911"/>
        <v/>
      </c>
    </row>
    <row r="3563" spans="1:43" x14ac:dyDescent="0.2">
      <c r="A3563" s="23" t="s">
        <v>5665</v>
      </c>
      <c r="B3563" s="6" t="s">
        <v>5674</v>
      </c>
      <c r="C3563" s="6" t="s">
        <v>5670</v>
      </c>
      <c r="D3563" s="4">
        <v>181228</v>
      </c>
      <c r="E3563" s="4">
        <v>181782</v>
      </c>
      <c r="F3563" s="5" t="s">
        <v>4421</v>
      </c>
      <c r="G3563" s="2">
        <v>5</v>
      </c>
      <c r="H3563" s="4">
        <v>181792</v>
      </c>
      <c r="I3563" s="5" t="s">
        <v>4426</v>
      </c>
      <c r="J3563" s="15">
        <v>45366</v>
      </c>
      <c r="K3563" s="24">
        <v>1360973591</v>
      </c>
      <c r="L3563" s="15">
        <v>45344</v>
      </c>
      <c r="M3563" s="15">
        <v>45382</v>
      </c>
      <c r="N3563" s="26">
        <v>1</v>
      </c>
      <c r="O3563" s="26">
        <f>VLOOKUP(D3563,quash!A$2:$I$7791,9,FALSE)</f>
        <v>2</v>
      </c>
      <c r="P3563" s="7">
        <v>10000</v>
      </c>
      <c r="Q3563" s="26">
        <v>127</v>
      </c>
      <c r="R3563" s="19">
        <v>3.9770556926914676E-2</v>
      </c>
      <c r="S3563" s="26">
        <v>16</v>
      </c>
      <c r="T3563" s="8">
        <v>6000</v>
      </c>
      <c r="U3563" s="4">
        <v>142</v>
      </c>
      <c r="V3563" s="10">
        <v>1503.37</v>
      </c>
      <c r="W3563" s="14" t="s">
        <v>5282</v>
      </c>
      <c r="X3563" s="18"/>
      <c r="Y3563" s="9"/>
      <c r="Z3563" s="19"/>
      <c r="AA3563" s="19"/>
      <c r="AB3563" s="30">
        <f t="shared" si="905"/>
        <v>521000</v>
      </c>
      <c r="AC3563" s="30">
        <f t="shared" si="915"/>
        <v>1.1516314779270634E-2</v>
      </c>
      <c r="AD3563" s="31">
        <f t="shared" si="916"/>
        <v>1.4625719769673704</v>
      </c>
      <c r="AE3563" s="31">
        <f t="shared" si="917"/>
        <v>1.63531669865643</v>
      </c>
      <c r="AG3563" s="30">
        <f t="shared" si="906"/>
        <v>1695000</v>
      </c>
      <c r="AH3563" s="30">
        <f t="shared" si="912"/>
        <v>3.5398230088495575E-3</v>
      </c>
      <c r="AI3563" s="31">
        <f t="shared" si="913"/>
        <v>0.44955752212389377</v>
      </c>
      <c r="AJ3563" s="31">
        <f t="shared" si="914"/>
        <v>0.50265486725663711</v>
      </c>
      <c r="AK3563" s="30" t="str">
        <f>IF(W3563="si",($S3563*'COSTOS DE CREDITOS'!$C$27)/DATA!$G3563,"")</f>
        <v/>
      </c>
      <c r="AL3563" s="90" t="str">
        <f>IF(W3563="si",'COSTOS DE CREDITOS'!$C$35,"")</f>
        <v/>
      </c>
      <c r="AM3563" s="30" t="str">
        <f t="shared" si="907"/>
        <v/>
      </c>
      <c r="AN3563" s="30" t="str">
        <f t="shared" si="908"/>
        <v/>
      </c>
      <c r="AO3563" s="30">
        <f t="shared" si="909"/>
        <v>0</v>
      </c>
      <c r="AP3563" s="30">
        <f t="shared" si="910"/>
        <v>0</v>
      </c>
      <c r="AQ3563" s="19" t="str">
        <f t="shared" si="911"/>
        <v/>
      </c>
    </row>
    <row r="3564" spans="1:43" x14ac:dyDescent="0.2">
      <c r="A3564" s="23" t="s">
        <v>5665</v>
      </c>
      <c r="B3564" s="6" t="s">
        <v>5683</v>
      </c>
      <c r="C3564" s="6" t="s">
        <v>5670</v>
      </c>
      <c r="D3564" s="4">
        <v>181888</v>
      </c>
      <c r="E3564" s="4">
        <v>181940</v>
      </c>
      <c r="F3564" s="5" t="s">
        <v>4427</v>
      </c>
      <c r="G3564" s="2">
        <v>6</v>
      </c>
      <c r="H3564" s="4">
        <v>181941</v>
      </c>
      <c r="I3564" s="5" t="s">
        <v>4428</v>
      </c>
      <c r="J3564" s="15">
        <v>45372</v>
      </c>
      <c r="K3564" s="24">
        <v>1364517219</v>
      </c>
      <c r="L3564" s="15">
        <v>45344</v>
      </c>
      <c r="M3564" s="15">
        <v>45382</v>
      </c>
      <c r="N3564" s="26">
        <v>1</v>
      </c>
      <c r="O3564" s="26" t="e">
        <f>VLOOKUP(D3564,quash!A$2:$I$7791,9,FALSE)</f>
        <v>#N/A</v>
      </c>
      <c r="P3564" s="7">
        <v>10000</v>
      </c>
      <c r="Q3564" s="26">
        <v>132</v>
      </c>
      <c r="R3564" s="19">
        <v>5.8283715876113903E-2</v>
      </c>
      <c r="S3564" s="26">
        <v>16</v>
      </c>
      <c r="T3564" s="8">
        <v>10000</v>
      </c>
      <c r="U3564" s="4">
        <v>142</v>
      </c>
      <c r="V3564" s="10">
        <v>2510.34</v>
      </c>
      <c r="W3564" s="14" t="s">
        <v>5282</v>
      </c>
      <c r="X3564" s="18"/>
      <c r="Y3564" s="9"/>
      <c r="Z3564" s="19"/>
      <c r="AA3564" s="19"/>
      <c r="AB3564" s="30">
        <f t="shared" si="905"/>
        <v>1498000</v>
      </c>
      <c r="AC3564" s="30">
        <f t="shared" si="915"/>
        <v>6.6755674232309749E-3</v>
      </c>
      <c r="AD3564" s="31">
        <f t="shared" si="916"/>
        <v>0.88117489986648867</v>
      </c>
      <c r="AE3564" s="31">
        <f t="shared" si="917"/>
        <v>0.94793057409879844</v>
      </c>
      <c r="AG3564" s="30">
        <f t="shared" si="906"/>
        <v>6126000</v>
      </c>
      <c r="AH3564" s="30">
        <f t="shared" si="912"/>
        <v>1.632386549134835E-3</v>
      </c>
      <c r="AI3564" s="31">
        <f t="shared" si="913"/>
        <v>0.21547502448579822</v>
      </c>
      <c r="AJ3564" s="31">
        <f t="shared" si="914"/>
        <v>0.23179888997714657</v>
      </c>
      <c r="AK3564" s="30" t="str">
        <f>IF(W3564="si",($S3564*'COSTOS DE CREDITOS'!$C$27)/DATA!$G3564,"")</f>
        <v/>
      </c>
      <c r="AL3564" s="90" t="str">
        <f>IF(W3564="si",'COSTOS DE CREDITOS'!$C$35,"")</f>
        <v/>
      </c>
      <c r="AM3564" s="30" t="str">
        <f t="shared" si="907"/>
        <v/>
      </c>
      <c r="AN3564" s="30" t="str">
        <f t="shared" si="908"/>
        <v/>
      </c>
      <c r="AO3564" s="30">
        <f t="shared" si="909"/>
        <v>0</v>
      </c>
      <c r="AP3564" s="30">
        <f t="shared" si="910"/>
        <v>0</v>
      </c>
      <c r="AQ3564" s="19" t="str">
        <f t="shared" si="911"/>
        <v/>
      </c>
    </row>
    <row r="3565" spans="1:43" x14ac:dyDescent="0.2">
      <c r="A3565" s="23" t="s">
        <v>5665</v>
      </c>
      <c r="B3565" s="6" t="s">
        <v>5683</v>
      </c>
      <c r="C3565" s="6" t="s">
        <v>5670</v>
      </c>
      <c r="D3565" s="4">
        <v>181889</v>
      </c>
      <c r="E3565" s="4">
        <v>181940</v>
      </c>
      <c r="F3565" s="5" t="s">
        <v>4427</v>
      </c>
      <c r="G3565" s="2">
        <v>6</v>
      </c>
      <c r="H3565" s="4">
        <v>181942</v>
      </c>
      <c r="I3565" s="5" t="s">
        <v>4429</v>
      </c>
      <c r="J3565" s="15">
        <v>45372</v>
      </c>
      <c r="K3565" s="24">
        <v>1364520944</v>
      </c>
      <c r="L3565" s="15">
        <v>45344</v>
      </c>
      <c r="M3565" s="15">
        <v>45382</v>
      </c>
      <c r="N3565" s="26">
        <v>1</v>
      </c>
      <c r="O3565" s="26" t="e">
        <f>VLOOKUP(D3565,quash!A$2:$I$7791,9,FALSE)</f>
        <v>#N/A</v>
      </c>
      <c r="P3565" s="7">
        <v>10000</v>
      </c>
      <c r="Q3565" s="26">
        <v>132</v>
      </c>
      <c r="R3565" s="19">
        <v>5.8283715876113903E-2</v>
      </c>
      <c r="S3565" s="26">
        <v>16</v>
      </c>
      <c r="T3565" s="8">
        <v>10000</v>
      </c>
      <c r="U3565" s="4">
        <v>142</v>
      </c>
      <c r="V3565" s="10">
        <v>2510.34</v>
      </c>
      <c r="W3565" s="14" t="s">
        <v>5282</v>
      </c>
      <c r="X3565" s="18"/>
      <c r="Y3565" s="9"/>
      <c r="Z3565" s="19"/>
      <c r="AA3565" s="19"/>
      <c r="AB3565" s="30">
        <f t="shared" si="905"/>
        <v>1498000</v>
      </c>
      <c r="AC3565" s="30">
        <f t="shared" si="915"/>
        <v>6.6755674232309749E-3</v>
      </c>
      <c r="AD3565" s="31">
        <f t="shared" si="916"/>
        <v>0.88117489986648867</v>
      </c>
      <c r="AE3565" s="31">
        <f t="shared" si="917"/>
        <v>0.94793057409879844</v>
      </c>
      <c r="AG3565" s="30">
        <f t="shared" si="906"/>
        <v>6126000</v>
      </c>
      <c r="AH3565" s="30">
        <f t="shared" si="912"/>
        <v>1.632386549134835E-3</v>
      </c>
      <c r="AI3565" s="31">
        <f t="shared" si="913"/>
        <v>0.21547502448579822</v>
      </c>
      <c r="AJ3565" s="31">
        <f t="shared" si="914"/>
        <v>0.23179888997714657</v>
      </c>
      <c r="AK3565" s="30" t="str">
        <f>IF(W3565="si",($S3565*'COSTOS DE CREDITOS'!$C$27)/DATA!$G3565,"")</f>
        <v/>
      </c>
      <c r="AL3565" s="90" t="str">
        <f>IF(W3565="si",'COSTOS DE CREDITOS'!$C$35,"")</f>
        <v/>
      </c>
      <c r="AM3565" s="30" t="str">
        <f t="shared" si="907"/>
        <v/>
      </c>
      <c r="AN3565" s="30" t="str">
        <f t="shared" si="908"/>
        <v/>
      </c>
      <c r="AO3565" s="30">
        <f t="shared" si="909"/>
        <v>0</v>
      </c>
      <c r="AP3565" s="30">
        <f t="shared" si="910"/>
        <v>0</v>
      </c>
      <c r="AQ3565" s="19" t="str">
        <f t="shared" si="911"/>
        <v/>
      </c>
    </row>
    <row r="3566" spans="1:43" x14ac:dyDescent="0.2">
      <c r="A3566" s="23" t="s">
        <v>5665</v>
      </c>
      <c r="B3566" s="6" t="s">
        <v>5683</v>
      </c>
      <c r="C3566" s="6" t="s">
        <v>5670</v>
      </c>
      <c r="D3566" s="4">
        <v>181878</v>
      </c>
      <c r="E3566" s="4">
        <v>181940</v>
      </c>
      <c r="F3566" s="5" t="s">
        <v>4427</v>
      </c>
      <c r="G3566" s="2">
        <v>6</v>
      </c>
      <c r="H3566" s="4">
        <v>181943</v>
      </c>
      <c r="I3566" s="5" t="s">
        <v>4430</v>
      </c>
      <c r="J3566" s="15">
        <v>45372</v>
      </c>
      <c r="K3566" s="24">
        <v>1364494702</v>
      </c>
      <c r="L3566" s="15">
        <v>45344</v>
      </c>
      <c r="M3566" s="15">
        <v>45382</v>
      </c>
      <c r="N3566" s="26">
        <v>1</v>
      </c>
      <c r="O3566" s="26" t="e">
        <f>VLOOKUP(D3566,quash!A$2:$I$7791,9,FALSE)</f>
        <v>#N/A</v>
      </c>
      <c r="P3566" s="7">
        <v>10000</v>
      </c>
      <c r="Q3566" s="26">
        <v>132</v>
      </c>
      <c r="R3566" s="19">
        <v>5.8283715876113903E-2</v>
      </c>
      <c r="S3566" s="26">
        <v>16</v>
      </c>
      <c r="T3566" s="8">
        <v>10000</v>
      </c>
      <c r="U3566" s="4">
        <v>142</v>
      </c>
      <c r="V3566" s="10">
        <v>2510.34</v>
      </c>
      <c r="W3566" s="14" t="s">
        <v>5282</v>
      </c>
      <c r="X3566" s="18"/>
      <c r="Y3566" s="9"/>
      <c r="Z3566" s="19"/>
      <c r="AA3566" s="19"/>
      <c r="AB3566" s="30">
        <f t="shared" si="905"/>
        <v>1498000</v>
      </c>
      <c r="AC3566" s="30">
        <f t="shared" si="915"/>
        <v>6.6755674232309749E-3</v>
      </c>
      <c r="AD3566" s="31">
        <f t="shared" si="916"/>
        <v>0.88117489986648867</v>
      </c>
      <c r="AE3566" s="31">
        <f t="shared" si="917"/>
        <v>0.94793057409879844</v>
      </c>
      <c r="AG3566" s="30">
        <f t="shared" si="906"/>
        <v>6126000</v>
      </c>
      <c r="AH3566" s="30">
        <f t="shared" si="912"/>
        <v>1.632386549134835E-3</v>
      </c>
      <c r="AI3566" s="31">
        <f t="shared" si="913"/>
        <v>0.21547502448579822</v>
      </c>
      <c r="AJ3566" s="31">
        <f t="shared" si="914"/>
        <v>0.23179888997714657</v>
      </c>
      <c r="AK3566" s="30" t="str">
        <f>IF(W3566="si",($S3566*'COSTOS DE CREDITOS'!$C$27)/DATA!$G3566,"")</f>
        <v/>
      </c>
      <c r="AL3566" s="90" t="str">
        <f>IF(W3566="si",'COSTOS DE CREDITOS'!$C$35,"")</f>
        <v/>
      </c>
      <c r="AM3566" s="30" t="str">
        <f t="shared" si="907"/>
        <v/>
      </c>
      <c r="AN3566" s="30" t="str">
        <f t="shared" si="908"/>
        <v/>
      </c>
      <c r="AO3566" s="30">
        <f t="shared" si="909"/>
        <v>0</v>
      </c>
      <c r="AP3566" s="30">
        <f t="shared" si="910"/>
        <v>0</v>
      </c>
      <c r="AQ3566" s="19" t="str">
        <f t="shared" si="911"/>
        <v/>
      </c>
    </row>
    <row r="3567" spans="1:43" x14ac:dyDescent="0.2">
      <c r="A3567" s="23" t="s">
        <v>5665</v>
      </c>
      <c r="B3567" s="6" t="s">
        <v>5683</v>
      </c>
      <c r="C3567" s="6" t="s">
        <v>5670</v>
      </c>
      <c r="D3567" s="4">
        <v>181880</v>
      </c>
      <c r="E3567" s="4">
        <v>181940</v>
      </c>
      <c r="F3567" s="5" t="s">
        <v>4427</v>
      </c>
      <c r="G3567" s="2">
        <v>6</v>
      </c>
      <c r="H3567" s="4">
        <v>181944</v>
      </c>
      <c r="I3567" s="5" t="s">
        <v>4431</v>
      </c>
      <c r="J3567" s="15">
        <v>45372</v>
      </c>
      <c r="K3567" s="24">
        <v>1364498379</v>
      </c>
      <c r="L3567" s="15">
        <v>45344</v>
      </c>
      <c r="M3567" s="15">
        <v>45382</v>
      </c>
      <c r="N3567" s="26">
        <v>1</v>
      </c>
      <c r="O3567" s="26" t="e">
        <f>VLOOKUP(D3567,quash!A$2:$I$7791,9,FALSE)</f>
        <v>#N/A</v>
      </c>
      <c r="P3567" s="7">
        <v>7000</v>
      </c>
      <c r="Q3567" s="26">
        <v>110</v>
      </c>
      <c r="R3567" s="19">
        <v>1.8298129407071966E-2</v>
      </c>
      <c r="S3567" s="26">
        <v>16</v>
      </c>
      <c r="T3567" s="8">
        <v>10000</v>
      </c>
      <c r="U3567" s="4">
        <v>142</v>
      </c>
      <c r="V3567" s="10">
        <v>2510.34</v>
      </c>
      <c r="W3567" s="14" t="s">
        <v>5282</v>
      </c>
      <c r="X3567" s="18"/>
      <c r="Y3567" s="9"/>
      <c r="Z3567" s="19"/>
      <c r="AA3567" s="19"/>
      <c r="AB3567" s="30">
        <f t="shared" si="905"/>
        <v>1498000</v>
      </c>
      <c r="AC3567" s="30">
        <f t="shared" si="915"/>
        <v>6.6755674232309749E-3</v>
      </c>
      <c r="AD3567" s="31">
        <f t="shared" si="916"/>
        <v>0.73431241655540724</v>
      </c>
      <c r="AE3567" s="31">
        <f t="shared" si="917"/>
        <v>0.94793057409879844</v>
      </c>
      <c r="AG3567" s="30">
        <f t="shared" si="906"/>
        <v>6126000</v>
      </c>
      <c r="AH3567" s="30">
        <f t="shared" si="912"/>
        <v>1.632386549134835E-3</v>
      </c>
      <c r="AI3567" s="31">
        <f t="shared" si="913"/>
        <v>0.17956252040483187</v>
      </c>
      <c r="AJ3567" s="31">
        <f t="shared" si="914"/>
        <v>0.23179888997714657</v>
      </c>
      <c r="AK3567" s="30" t="str">
        <f>IF(W3567="si",($S3567*'COSTOS DE CREDITOS'!$C$27)/DATA!$G3567,"")</f>
        <v/>
      </c>
      <c r="AL3567" s="90" t="str">
        <f>IF(W3567="si",'COSTOS DE CREDITOS'!$C$35,"")</f>
        <v/>
      </c>
      <c r="AM3567" s="30" t="str">
        <f t="shared" si="907"/>
        <v/>
      </c>
      <c r="AN3567" s="30" t="str">
        <f t="shared" si="908"/>
        <v/>
      </c>
      <c r="AO3567" s="30">
        <f t="shared" si="909"/>
        <v>0</v>
      </c>
      <c r="AP3567" s="30">
        <f t="shared" si="910"/>
        <v>0</v>
      </c>
      <c r="AQ3567" s="19" t="str">
        <f t="shared" si="911"/>
        <v/>
      </c>
    </row>
    <row r="3568" spans="1:43" x14ac:dyDescent="0.2">
      <c r="A3568" s="23" t="s">
        <v>5665</v>
      </c>
      <c r="B3568" s="6" t="s">
        <v>5683</v>
      </c>
      <c r="C3568" s="6" t="s">
        <v>5670</v>
      </c>
      <c r="D3568" s="4">
        <v>181886</v>
      </c>
      <c r="E3568" s="4">
        <v>181940</v>
      </c>
      <c r="F3568" s="5" t="s">
        <v>4427</v>
      </c>
      <c r="G3568" s="2">
        <v>6</v>
      </c>
      <c r="H3568" s="4">
        <v>181945</v>
      </c>
      <c r="I3568" s="5" t="s">
        <v>4432</v>
      </c>
      <c r="J3568" s="15">
        <v>45372</v>
      </c>
      <c r="K3568" s="24">
        <v>1364508272</v>
      </c>
      <c r="L3568" s="15">
        <v>45344</v>
      </c>
      <c r="M3568" s="15">
        <v>45382</v>
      </c>
      <c r="N3568" s="26">
        <v>1</v>
      </c>
      <c r="O3568" s="26" t="e">
        <f>VLOOKUP(D3568,quash!A$2:$I$7791,9,FALSE)</f>
        <v>#N/A</v>
      </c>
      <c r="P3568" s="7">
        <v>10000</v>
      </c>
      <c r="Q3568" s="26">
        <v>147</v>
      </c>
      <c r="R3568" s="19">
        <v>7.9000519063170294E-2</v>
      </c>
      <c r="S3568" s="26">
        <v>16</v>
      </c>
      <c r="T3568" s="8">
        <v>10000</v>
      </c>
      <c r="U3568" s="4">
        <v>142</v>
      </c>
      <c r="V3568" s="10">
        <v>2510.34</v>
      </c>
      <c r="W3568" s="14" t="s">
        <v>5282</v>
      </c>
      <c r="X3568" s="18"/>
      <c r="Y3568" s="9"/>
      <c r="Z3568" s="19"/>
      <c r="AA3568" s="19"/>
      <c r="AB3568" s="30">
        <f t="shared" si="905"/>
        <v>1498000</v>
      </c>
      <c r="AC3568" s="30">
        <f t="shared" si="915"/>
        <v>6.6755674232309749E-3</v>
      </c>
      <c r="AD3568" s="31">
        <f t="shared" si="916"/>
        <v>0.98130841121495327</v>
      </c>
      <c r="AE3568" s="31">
        <f t="shared" si="917"/>
        <v>0.94793057409879844</v>
      </c>
      <c r="AG3568" s="30">
        <f t="shared" si="906"/>
        <v>6126000</v>
      </c>
      <c r="AH3568" s="30">
        <f t="shared" si="912"/>
        <v>1.632386549134835E-3</v>
      </c>
      <c r="AI3568" s="31">
        <f t="shared" si="913"/>
        <v>0.23996082272282074</v>
      </c>
      <c r="AJ3568" s="31">
        <f t="shared" si="914"/>
        <v>0.23179888997714657</v>
      </c>
      <c r="AK3568" s="30" t="str">
        <f>IF(W3568="si",($S3568*'COSTOS DE CREDITOS'!$C$27)/DATA!$G3568,"")</f>
        <v/>
      </c>
      <c r="AL3568" s="90" t="str">
        <f>IF(W3568="si",'COSTOS DE CREDITOS'!$C$35,"")</f>
        <v/>
      </c>
      <c r="AM3568" s="30" t="str">
        <f t="shared" si="907"/>
        <v/>
      </c>
      <c r="AN3568" s="30" t="str">
        <f t="shared" si="908"/>
        <v/>
      </c>
      <c r="AO3568" s="30">
        <f t="shared" si="909"/>
        <v>0</v>
      </c>
      <c r="AP3568" s="30">
        <f t="shared" si="910"/>
        <v>0</v>
      </c>
      <c r="AQ3568" s="19" t="str">
        <f t="shared" si="911"/>
        <v/>
      </c>
    </row>
    <row r="3569" spans="1:43" x14ac:dyDescent="0.2">
      <c r="A3569" s="23" t="s">
        <v>5665</v>
      </c>
      <c r="B3569" s="6" t="s">
        <v>5683</v>
      </c>
      <c r="C3569" s="6" t="s">
        <v>5670</v>
      </c>
      <c r="D3569" s="4">
        <v>181876</v>
      </c>
      <c r="E3569" s="4">
        <v>181940</v>
      </c>
      <c r="F3569" s="5" t="s">
        <v>4427</v>
      </c>
      <c r="G3569" s="2">
        <v>6</v>
      </c>
      <c r="H3569" s="4">
        <v>181946</v>
      </c>
      <c r="I3569" s="5" t="s">
        <v>4433</v>
      </c>
      <c r="J3569" s="15">
        <v>45372</v>
      </c>
      <c r="K3569" s="24">
        <v>1364488576</v>
      </c>
      <c r="L3569" s="15">
        <v>45344</v>
      </c>
      <c r="M3569" s="15">
        <v>45382</v>
      </c>
      <c r="N3569" s="26">
        <v>1</v>
      </c>
      <c r="O3569" s="26" t="e">
        <f>VLOOKUP(D3569,quash!A$2:$I$7791,9,FALSE)</f>
        <v>#N/A</v>
      </c>
      <c r="P3569" s="7">
        <v>10000</v>
      </c>
      <c r="Q3569" s="26">
        <v>147</v>
      </c>
      <c r="R3569" s="19">
        <v>7.9000519063170294E-2</v>
      </c>
      <c r="S3569" s="26">
        <v>16</v>
      </c>
      <c r="T3569" s="8">
        <v>10000</v>
      </c>
      <c r="U3569" s="4">
        <v>142</v>
      </c>
      <c r="V3569" s="10">
        <v>2510.34</v>
      </c>
      <c r="W3569" s="14" t="s">
        <v>5282</v>
      </c>
      <c r="X3569" s="18"/>
      <c r="Y3569" s="9"/>
      <c r="Z3569" s="19"/>
      <c r="AA3569" s="19"/>
      <c r="AB3569" s="30">
        <f t="shared" si="905"/>
        <v>1498000</v>
      </c>
      <c r="AC3569" s="30">
        <f t="shared" si="915"/>
        <v>6.6755674232309749E-3</v>
      </c>
      <c r="AD3569" s="31">
        <f t="shared" si="916"/>
        <v>0.98130841121495327</v>
      </c>
      <c r="AE3569" s="31">
        <f t="shared" si="917"/>
        <v>0.94793057409879844</v>
      </c>
      <c r="AG3569" s="30">
        <f t="shared" si="906"/>
        <v>6126000</v>
      </c>
      <c r="AH3569" s="30">
        <f t="shared" si="912"/>
        <v>1.632386549134835E-3</v>
      </c>
      <c r="AI3569" s="31">
        <f t="shared" si="913"/>
        <v>0.23996082272282074</v>
      </c>
      <c r="AJ3569" s="31">
        <f t="shared" si="914"/>
        <v>0.23179888997714657</v>
      </c>
      <c r="AK3569" s="30" t="str">
        <f>IF(W3569="si",($S3569*'COSTOS DE CREDITOS'!$C$27)/DATA!$G3569,"")</f>
        <v/>
      </c>
      <c r="AL3569" s="90" t="str">
        <f>IF(W3569="si",'COSTOS DE CREDITOS'!$C$35,"")</f>
        <v/>
      </c>
      <c r="AM3569" s="30" t="str">
        <f t="shared" si="907"/>
        <v/>
      </c>
      <c r="AN3569" s="30" t="str">
        <f t="shared" si="908"/>
        <v/>
      </c>
      <c r="AO3569" s="30">
        <f t="shared" si="909"/>
        <v>0</v>
      </c>
      <c r="AP3569" s="30">
        <f t="shared" si="910"/>
        <v>0</v>
      </c>
      <c r="AQ3569" s="19" t="str">
        <f t="shared" si="911"/>
        <v/>
      </c>
    </row>
    <row r="3570" spans="1:43" x14ac:dyDescent="0.2">
      <c r="A3570" s="23" t="s">
        <v>5665</v>
      </c>
      <c r="B3570" s="6" t="s">
        <v>5676</v>
      </c>
      <c r="C3570" s="6" t="s">
        <v>5670</v>
      </c>
      <c r="D3570" s="4">
        <v>181840</v>
      </c>
      <c r="E3570" s="4">
        <v>181954</v>
      </c>
      <c r="F3570" s="5" t="s">
        <v>4434</v>
      </c>
      <c r="G3570" s="2">
        <v>5</v>
      </c>
      <c r="H3570" s="4">
        <v>181955</v>
      </c>
      <c r="I3570" s="5" t="s">
        <v>4435</v>
      </c>
      <c r="J3570" s="15">
        <v>45371</v>
      </c>
      <c r="K3570" s="24">
        <v>1364237791</v>
      </c>
      <c r="L3570" s="15">
        <v>45344</v>
      </c>
      <c r="M3570" s="15">
        <v>45382</v>
      </c>
      <c r="N3570" s="26">
        <v>1</v>
      </c>
      <c r="O3570" s="26" t="e">
        <f>VLOOKUP(D3570,quash!A$2:$I$7791,9,FALSE)</f>
        <v>#N/A</v>
      </c>
      <c r="P3570" s="7">
        <v>5000</v>
      </c>
      <c r="Q3570" s="26">
        <v>147</v>
      </c>
      <c r="R3570" s="19">
        <v>0.11226939921536</v>
      </c>
      <c r="S3570" s="26">
        <v>16</v>
      </c>
      <c r="T3570" s="8">
        <v>8000</v>
      </c>
      <c r="U3570" s="4">
        <v>147</v>
      </c>
      <c r="V3570" s="10">
        <v>2082.7199999999998</v>
      </c>
      <c r="W3570" s="14" t="s">
        <v>5282</v>
      </c>
      <c r="X3570" s="18"/>
      <c r="Y3570" s="9"/>
      <c r="Z3570" s="19"/>
      <c r="AA3570" s="19"/>
      <c r="AB3570" s="30">
        <f t="shared" si="905"/>
        <v>1498000</v>
      </c>
      <c r="AC3570" s="30">
        <f t="shared" si="915"/>
        <v>5.3404539385847796E-3</v>
      </c>
      <c r="AD3570" s="31">
        <f t="shared" si="916"/>
        <v>0.78504672897196259</v>
      </c>
      <c r="AE3570" s="31">
        <f t="shared" si="917"/>
        <v>0.78504672897196259</v>
      </c>
      <c r="AG3570" s="30">
        <f t="shared" si="906"/>
        <v>6126000</v>
      </c>
      <c r="AH3570" s="30">
        <f t="shared" si="912"/>
        <v>1.3059092393078681E-3</v>
      </c>
      <c r="AI3570" s="31">
        <f t="shared" si="913"/>
        <v>0.19196865817825662</v>
      </c>
      <c r="AJ3570" s="31">
        <f t="shared" si="914"/>
        <v>0.19196865817825662</v>
      </c>
      <c r="AK3570" s="30" t="str">
        <f>IF(W3570="si",($S3570*'COSTOS DE CREDITOS'!$C$27)/DATA!$G3570,"")</f>
        <v/>
      </c>
      <c r="AL3570" s="90" t="str">
        <f>IF(W3570="si",'COSTOS DE CREDITOS'!$C$35,"")</f>
        <v/>
      </c>
      <c r="AM3570" s="30" t="str">
        <f t="shared" si="907"/>
        <v/>
      </c>
      <c r="AN3570" s="30" t="str">
        <f t="shared" si="908"/>
        <v/>
      </c>
      <c r="AO3570" s="30">
        <f t="shared" si="909"/>
        <v>0</v>
      </c>
      <c r="AP3570" s="30">
        <f t="shared" si="910"/>
        <v>0</v>
      </c>
      <c r="AQ3570" s="19" t="str">
        <f t="shared" si="911"/>
        <v/>
      </c>
    </row>
    <row r="3571" spans="1:43" x14ac:dyDescent="0.2">
      <c r="A3571" s="23" t="s">
        <v>5665</v>
      </c>
      <c r="B3571" s="6" t="s">
        <v>5676</v>
      </c>
      <c r="C3571" s="6" t="s">
        <v>5670</v>
      </c>
      <c r="D3571" s="4">
        <v>180920</v>
      </c>
      <c r="E3571" s="4">
        <v>181954</v>
      </c>
      <c r="F3571" s="5" t="s">
        <v>4434</v>
      </c>
      <c r="G3571" s="2">
        <v>5</v>
      </c>
      <c r="H3571" s="4">
        <v>181962</v>
      </c>
      <c r="I3571" s="5" t="s">
        <v>4436</v>
      </c>
      <c r="J3571" s="15">
        <v>45366</v>
      </c>
      <c r="K3571" s="24">
        <v>1359651797</v>
      </c>
      <c r="L3571" s="15">
        <v>45344</v>
      </c>
      <c r="M3571" s="15">
        <v>45382</v>
      </c>
      <c r="N3571" s="26">
        <v>1</v>
      </c>
      <c r="O3571" s="26" t="e">
        <f>VLOOKUP(D3571,quash!A$2:$I$7791,9,FALSE)</f>
        <v>#N/A</v>
      </c>
      <c r="P3571" s="7">
        <v>10000</v>
      </c>
      <c r="Q3571" s="26">
        <v>147</v>
      </c>
      <c r="R3571" s="19">
        <v>7.9000519063170294E-2</v>
      </c>
      <c r="S3571" s="26">
        <v>16</v>
      </c>
      <c r="T3571" s="8">
        <v>8000</v>
      </c>
      <c r="U3571" s="4">
        <v>147</v>
      </c>
      <c r="V3571" s="10">
        <v>2082.7199999999998</v>
      </c>
      <c r="W3571" s="14" t="s">
        <v>5282</v>
      </c>
      <c r="X3571" s="18"/>
      <c r="Y3571" s="9"/>
      <c r="Z3571" s="19"/>
      <c r="AA3571" s="19"/>
      <c r="AB3571" s="30">
        <f t="shared" si="905"/>
        <v>1498000</v>
      </c>
      <c r="AC3571" s="30">
        <f t="shared" si="915"/>
        <v>5.3404539385847796E-3</v>
      </c>
      <c r="AD3571" s="31">
        <f t="shared" si="916"/>
        <v>0.78504672897196259</v>
      </c>
      <c r="AE3571" s="31">
        <f t="shared" si="917"/>
        <v>0.78504672897196259</v>
      </c>
      <c r="AG3571" s="30">
        <f t="shared" si="906"/>
        <v>6126000</v>
      </c>
      <c r="AH3571" s="30">
        <f t="shared" si="912"/>
        <v>1.3059092393078681E-3</v>
      </c>
      <c r="AI3571" s="31">
        <f t="shared" si="913"/>
        <v>0.19196865817825662</v>
      </c>
      <c r="AJ3571" s="31">
        <f t="shared" si="914"/>
        <v>0.19196865817825662</v>
      </c>
      <c r="AK3571" s="30" t="str">
        <f>IF(W3571="si",($S3571*'COSTOS DE CREDITOS'!$C$27)/DATA!$G3571,"")</f>
        <v/>
      </c>
      <c r="AL3571" s="90" t="str">
        <f>IF(W3571="si",'COSTOS DE CREDITOS'!$C$35,"")</f>
        <v/>
      </c>
      <c r="AM3571" s="30" t="str">
        <f t="shared" si="907"/>
        <v/>
      </c>
      <c r="AN3571" s="30" t="str">
        <f t="shared" si="908"/>
        <v/>
      </c>
      <c r="AO3571" s="30">
        <f t="shared" si="909"/>
        <v>0</v>
      </c>
      <c r="AP3571" s="30">
        <f t="shared" si="910"/>
        <v>0</v>
      </c>
      <c r="AQ3571" s="19" t="str">
        <f t="shared" si="911"/>
        <v/>
      </c>
    </row>
    <row r="3572" spans="1:43" x14ac:dyDescent="0.2">
      <c r="A3572" s="23" t="s">
        <v>5665</v>
      </c>
      <c r="B3572" s="6" t="s">
        <v>5676</v>
      </c>
      <c r="C3572" s="6" t="s">
        <v>5670</v>
      </c>
      <c r="D3572" s="4">
        <v>180872</v>
      </c>
      <c r="E3572" s="4">
        <v>181954</v>
      </c>
      <c r="F3572" s="5" t="s">
        <v>4434</v>
      </c>
      <c r="G3572" s="2">
        <v>5</v>
      </c>
      <c r="H3572" s="4">
        <v>181963</v>
      </c>
      <c r="I3572" s="5" t="s">
        <v>4437</v>
      </c>
      <c r="J3572" s="15">
        <v>45365</v>
      </c>
      <c r="K3572" s="24">
        <v>1359643255</v>
      </c>
      <c r="L3572" s="15">
        <v>45344</v>
      </c>
      <c r="M3572" s="15">
        <v>45382</v>
      </c>
      <c r="N3572" s="26">
        <v>1</v>
      </c>
      <c r="O3572" s="26">
        <f>VLOOKUP(D3572,quash!A$2:$I$7791,9,FALSE)</f>
        <v>1</v>
      </c>
      <c r="P3572" s="7">
        <v>9000</v>
      </c>
      <c r="Q3572" s="26">
        <v>146</v>
      </c>
      <c r="R3572" s="19">
        <v>0.11226939921536</v>
      </c>
      <c r="S3572" s="26">
        <v>16</v>
      </c>
      <c r="T3572" s="8">
        <v>7000</v>
      </c>
      <c r="U3572" s="4">
        <v>147</v>
      </c>
      <c r="V3572" s="10">
        <v>1827.61</v>
      </c>
      <c r="W3572" s="14" t="s">
        <v>5282</v>
      </c>
      <c r="X3572" s="18"/>
      <c r="Y3572" s="9"/>
      <c r="Z3572" s="19"/>
      <c r="AA3572" s="19"/>
      <c r="AB3572" s="30">
        <f t="shared" si="905"/>
        <v>797000</v>
      </c>
      <c r="AC3572" s="30">
        <f t="shared" si="915"/>
        <v>8.7829360100376407E-3</v>
      </c>
      <c r="AD3572" s="31">
        <f t="shared" si="916"/>
        <v>1.2823086574654956</v>
      </c>
      <c r="AE3572" s="31">
        <f t="shared" si="917"/>
        <v>1.2910915934755332</v>
      </c>
      <c r="AG3572" s="30">
        <f t="shared" si="906"/>
        <v>2427000</v>
      </c>
      <c r="AH3572" s="30">
        <f t="shared" si="912"/>
        <v>2.88421920065925E-3</v>
      </c>
      <c r="AI3572" s="31">
        <f t="shared" si="913"/>
        <v>0.42109600329625052</v>
      </c>
      <c r="AJ3572" s="31">
        <f t="shared" si="914"/>
        <v>0.42398022249690975</v>
      </c>
      <c r="AK3572" s="30" t="str">
        <f>IF(W3572="si",($S3572*'COSTOS DE CREDITOS'!$C$27)/DATA!$G3572,"")</f>
        <v/>
      </c>
      <c r="AL3572" s="90" t="str">
        <f>IF(W3572="si",'COSTOS DE CREDITOS'!$C$35,"")</f>
        <v/>
      </c>
      <c r="AM3572" s="30" t="str">
        <f t="shared" si="907"/>
        <v/>
      </c>
      <c r="AN3572" s="30" t="str">
        <f t="shared" si="908"/>
        <v/>
      </c>
      <c r="AO3572" s="30">
        <f t="shared" si="909"/>
        <v>0</v>
      </c>
      <c r="AP3572" s="30">
        <f t="shared" si="910"/>
        <v>0</v>
      </c>
      <c r="AQ3572" s="19" t="str">
        <f t="shared" si="911"/>
        <v/>
      </c>
    </row>
    <row r="3573" spans="1:43" x14ac:dyDescent="0.2">
      <c r="A3573" s="23" t="s">
        <v>5665</v>
      </c>
      <c r="B3573" s="6" t="s">
        <v>5676</v>
      </c>
      <c r="C3573" s="6" t="s">
        <v>5670</v>
      </c>
      <c r="D3573" s="4">
        <v>180880</v>
      </c>
      <c r="E3573" s="4">
        <v>181954</v>
      </c>
      <c r="F3573" s="5" t="s">
        <v>4434</v>
      </c>
      <c r="G3573" s="2">
        <v>5</v>
      </c>
      <c r="H3573" s="4">
        <v>181964</v>
      </c>
      <c r="I3573" s="5" t="s">
        <v>4438</v>
      </c>
      <c r="J3573" s="15">
        <v>45364</v>
      </c>
      <c r="K3573" s="24">
        <v>1359582313</v>
      </c>
      <c r="L3573" s="15">
        <v>45344</v>
      </c>
      <c r="M3573" s="15">
        <v>45382</v>
      </c>
      <c r="N3573" s="26">
        <v>1</v>
      </c>
      <c r="O3573" s="26">
        <f>VLOOKUP(D3573,quash!A$2:$I$7791,9,FALSE)</f>
        <v>1</v>
      </c>
      <c r="P3573" s="7">
        <v>5000</v>
      </c>
      <c r="Q3573" s="26">
        <v>147</v>
      </c>
      <c r="R3573" s="19">
        <v>0.11226939921536</v>
      </c>
      <c r="S3573" s="26">
        <v>16</v>
      </c>
      <c r="T3573" s="8">
        <v>7000</v>
      </c>
      <c r="U3573" s="4">
        <v>147</v>
      </c>
      <c r="V3573" s="10">
        <v>1827.61</v>
      </c>
      <c r="W3573" s="14" t="s">
        <v>5282</v>
      </c>
      <c r="X3573" s="18"/>
      <c r="Y3573" s="9"/>
      <c r="Z3573" s="19"/>
      <c r="AA3573" s="19"/>
      <c r="AB3573" s="30">
        <f t="shared" si="905"/>
        <v>797000</v>
      </c>
      <c r="AC3573" s="30">
        <f t="shared" si="915"/>
        <v>8.7829360100376407E-3</v>
      </c>
      <c r="AD3573" s="31">
        <f t="shared" si="916"/>
        <v>1.2910915934755332</v>
      </c>
      <c r="AE3573" s="31">
        <f t="shared" si="917"/>
        <v>1.2910915934755332</v>
      </c>
      <c r="AG3573" s="30">
        <f t="shared" si="906"/>
        <v>2427000</v>
      </c>
      <c r="AH3573" s="30">
        <f t="shared" si="912"/>
        <v>2.88421920065925E-3</v>
      </c>
      <c r="AI3573" s="31">
        <f t="shared" si="913"/>
        <v>0.42398022249690975</v>
      </c>
      <c r="AJ3573" s="31">
        <f t="shared" si="914"/>
        <v>0.42398022249690975</v>
      </c>
      <c r="AK3573" s="30" t="str">
        <f>IF(W3573="si",($S3573*'COSTOS DE CREDITOS'!$C$27)/DATA!$G3573,"")</f>
        <v/>
      </c>
      <c r="AL3573" s="90" t="str">
        <f>IF(W3573="si",'COSTOS DE CREDITOS'!$C$35,"")</f>
        <v/>
      </c>
      <c r="AM3573" s="30" t="str">
        <f t="shared" si="907"/>
        <v/>
      </c>
      <c r="AN3573" s="30" t="str">
        <f t="shared" si="908"/>
        <v/>
      </c>
      <c r="AO3573" s="30">
        <f t="shared" si="909"/>
        <v>0</v>
      </c>
      <c r="AP3573" s="30">
        <f t="shared" si="910"/>
        <v>0</v>
      </c>
      <c r="AQ3573" s="19" t="str">
        <f t="shared" si="911"/>
        <v/>
      </c>
    </row>
    <row r="3574" spans="1:43" x14ac:dyDescent="0.2">
      <c r="A3574" s="23" t="s">
        <v>5665</v>
      </c>
      <c r="B3574" s="6" t="s">
        <v>5676</v>
      </c>
      <c r="C3574" s="6" t="s">
        <v>5670</v>
      </c>
      <c r="D3574" s="4">
        <v>181223</v>
      </c>
      <c r="E3574" s="4">
        <v>181954</v>
      </c>
      <c r="F3574" s="5" t="s">
        <v>4434</v>
      </c>
      <c r="G3574" s="2">
        <v>5</v>
      </c>
      <c r="H3574" s="4">
        <v>181965</v>
      </c>
      <c r="I3574" s="5" t="s">
        <v>4439</v>
      </c>
      <c r="J3574" s="15">
        <v>45370</v>
      </c>
      <c r="K3574" s="24">
        <v>1362816416</v>
      </c>
      <c r="L3574" s="15">
        <v>45344</v>
      </c>
      <c r="M3574" s="15">
        <v>45382</v>
      </c>
      <c r="N3574" s="26">
        <v>1</v>
      </c>
      <c r="O3574" s="26" t="e">
        <f>VLOOKUP(D3574,quash!A$2:$I$7791,9,FALSE)</f>
        <v>#N/A</v>
      </c>
      <c r="P3574" s="7">
        <v>5000</v>
      </c>
      <c r="Q3574" s="26">
        <v>147</v>
      </c>
      <c r="R3574" s="19">
        <v>0.11226939921536</v>
      </c>
      <c r="S3574" s="26">
        <v>16</v>
      </c>
      <c r="T3574" s="8">
        <v>7000</v>
      </c>
      <c r="U3574" s="4">
        <v>147</v>
      </c>
      <c r="V3574" s="10">
        <v>1827.61</v>
      </c>
      <c r="W3574" s="14" t="s">
        <v>5282</v>
      </c>
      <c r="X3574" s="18"/>
      <c r="Y3574" s="9"/>
      <c r="Z3574" s="19"/>
      <c r="AA3574" s="19"/>
      <c r="AB3574" s="30">
        <f t="shared" si="905"/>
        <v>1498000</v>
      </c>
      <c r="AC3574" s="30">
        <f t="shared" si="915"/>
        <v>4.6728971962616819E-3</v>
      </c>
      <c r="AD3574" s="31">
        <f t="shared" si="916"/>
        <v>0.6869158878504672</v>
      </c>
      <c r="AE3574" s="31">
        <f t="shared" si="917"/>
        <v>0.6869158878504672</v>
      </c>
      <c r="AG3574" s="30">
        <f t="shared" si="906"/>
        <v>6126000</v>
      </c>
      <c r="AH3574" s="30">
        <f t="shared" si="912"/>
        <v>1.1426705843943846E-3</v>
      </c>
      <c r="AI3574" s="31">
        <f t="shared" si="913"/>
        <v>0.16797257590597453</v>
      </c>
      <c r="AJ3574" s="31">
        <f t="shared" si="914"/>
        <v>0.16797257590597453</v>
      </c>
      <c r="AK3574" s="30" t="str">
        <f>IF(W3574="si",($S3574*'COSTOS DE CREDITOS'!$C$27)/DATA!$G3574,"")</f>
        <v/>
      </c>
      <c r="AL3574" s="90" t="str">
        <f>IF(W3574="si",'COSTOS DE CREDITOS'!$C$35,"")</f>
        <v/>
      </c>
      <c r="AM3574" s="30" t="str">
        <f t="shared" si="907"/>
        <v/>
      </c>
      <c r="AN3574" s="30" t="str">
        <f t="shared" si="908"/>
        <v/>
      </c>
      <c r="AO3574" s="30">
        <f t="shared" si="909"/>
        <v>0</v>
      </c>
      <c r="AP3574" s="30">
        <f t="shared" si="910"/>
        <v>0</v>
      </c>
      <c r="AQ3574" s="19" t="str">
        <f t="shared" si="911"/>
        <v/>
      </c>
    </row>
    <row r="3575" spans="1:43" x14ac:dyDescent="0.2">
      <c r="A3575" s="23" t="s">
        <v>5665</v>
      </c>
      <c r="B3575" s="6" t="s">
        <v>5674</v>
      </c>
      <c r="C3575" s="6" t="s">
        <v>5670</v>
      </c>
      <c r="D3575" s="4">
        <v>181292</v>
      </c>
      <c r="E3575" s="4">
        <v>181989</v>
      </c>
      <c r="F3575" s="5" t="s">
        <v>4440</v>
      </c>
      <c r="G3575" s="2">
        <v>5</v>
      </c>
      <c r="H3575" s="4">
        <v>181990</v>
      </c>
      <c r="I3575" s="5" t="s">
        <v>4441</v>
      </c>
      <c r="J3575" s="15">
        <v>45366</v>
      </c>
      <c r="K3575" s="24">
        <v>1361193452</v>
      </c>
      <c r="L3575" s="15">
        <v>45344</v>
      </c>
      <c r="M3575" s="15">
        <v>45382</v>
      </c>
      <c r="N3575" s="26">
        <v>1</v>
      </c>
      <c r="O3575" s="26" t="e">
        <f>VLOOKUP(D3575,quash!A$2:$I$7791,9,FALSE)</f>
        <v>#N/A</v>
      </c>
      <c r="P3575" s="7">
        <v>10000</v>
      </c>
      <c r="Q3575" s="26">
        <v>147</v>
      </c>
      <c r="R3575" s="19">
        <v>7.9000519063170294E-2</v>
      </c>
      <c r="S3575" s="26">
        <v>16</v>
      </c>
      <c r="T3575" s="8">
        <v>9000</v>
      </c>
      <c r="U3575" s="4">
        <v>142</v>
      </c>
      <c r="V3575" s="10">
        <v>2255.2800000000002</v>
      </c>
      <c r="W3575" s="14" t="s">
        <v>5282</v>
      </c>
      <c r="X3575" s="18"/>
      <c r="Y3575" s="9"/>
      <c r="Z3575" s="19"/>
      <c r="AA3575" s="19"/>
      <c r="AB3575" s="30">
        <f t="shared" si="905"/>
        <v>1498000</v>
      </c>
      <c r="AC3575" s="30">
        <f t="shared" si="915"/>
        <v>6.0080106809078772E-3</v>
      </c>
      <c r="AD3575" s="31">
        <f t="shared" si="916"/>
        <v>0.88317757009345799</v>
      </c>
      <c r="AE3575" s="31">
        <f t="shared" si="917"/>
        <v>0.85313751668891857</v>
      </c>
      <c r="AG3575" s="30">
        <f t="shared" si="906"/>
        <v>6126000</v>
      </c>
      <c r="AH3575" s="30">
        <f t="shared" si="912"/>
        <v>1.4691478942213516E-3</v>
      </c>
      <c r="AI3575" s="31">
        <f t="shared" si="913"/>
        <v>0.21596474045053868</v>
      </c>
      <c r="AJ3575" s="31">
        <f t="shared" si="914"/>
        <v>0.20861900097943192</v>
      </c>
      <c r="AK3575" s="30" t="str">
        <f>IF(W3575="si",($S3575*'COSTOS DE CREDITOS'!$C$27)/DATA!$G3575,"")</f>
        <v/>
      </c>
      <c r="AL3575" s="90" t="str">
        <f>IF(W3575="si",'COSTOS DE CREDITOS'!$C$35,"")</f>
        <v/>
      </c>
      <c r="AM3575" s="30" t="str">
        <f t="shared" si="907"/>
        <v/>
      </c>
      <c r="AN3575" s="30" t="str">
        <f t="shared" si="908"/>
        <v/>
      </c>
      <c r="AO3575" s="30">
        <f t="shared" si="909"/>
        <v>0</v>
      </c>
      <c r="AP3575" s="30">
        <f t="shared" si="910"/>
        <v>0</v>
      </c>
      <c r="AQ3575" s="19" t="str">
        <f t="shared" si="911"/>
        <v/>
      </c>
    </row>
    <row r="3576" spans="1:43" x14ac:dyDescent="0.2">
      <c r="A3576" s="23" t="s">
        <v>5665</v>
      </c>
      <c r="B3576" s="6" t="s">
        <v>5674</v>
      </c>
      <c r="C3576" s="6" t="s">
        <v>5670</v>
      </c>
      <c r="D3576" s="4">
        <v>181287</v>
      </c>
      <c r="E3576" s="4">
        <v>181989</v>
      </c>
      <c r="F3576" s="5" t="s">
        <v>4440</v>
      </c>
      <c r="G3576" s="2">
        <v>5</v>
      </c>
      <c r="H3576" s="4">
        <v>181992</v>
      </c>
      <c r="I3576" s="5" t="s">
        <v>4442</v>
      </c>
      <c r="J3576" s="15">
        <v>45370</v>
      </c>
      <c r="K3576" s="24">
        <v>1361151621</v>
      </c>
      <c r="L3576" s="15">
        <v>45344</v>
      </c>
      <c r="M3576" s="15">
        <v>45382</v>
      </c>
      <c r="N3576" s="26">
        <v>1</v>
      </c>
      <c r="O3576" s="26" t="e">
        <f>VLOOKUP(D3576,quash!A$2:$I$7791,9,FALSE)</f>
        <v>#N/A</v>
      </c>
      <c r="P3576" s="7">
        <v>10000</v>
      </c>
      <c r="Q3576" s="26">
        <v>132</v>
      </c>
      <c r="R3576" s="19">
        <v>5.8283715876113903E-2</v>
      </c>
      <c r="S3576" s="26">
        <v>16</v>
      </c>
      <c r="T3576" s="8">
        <v>7000</v>
      </c>
      <c r="U3576" s="4">
        <v>142</v>
      </c>
      <c r="V3576" s="10">
        <v>1758.65</v>
      </c>
      <c r="W3576" s="14" t="s">
        <v>5282</v>
      </c>
      <c r="X3576" s="18"/>
      <c r="Y3576" s="9"/>
      <c r="Z3576" s="19"/>
      <c r="AA3576" s="19"/>
      <c r="AB3576" s="30">
        <f t="shared" si="905"/>
        <v>1498000</v>
      </c>
      <c r="AC3576" s="30">
        <f t="shared" si="915"/>
        <v>4.6728971962616819E-3</v>
      </c>
      <c r="AD3576" s="31">
        <f t="shared" si="916"/>
        <v>0.61682242990654201</v>
      </c>
      <c r="AE3576" s="31">
        <f t="shared" si="917"/>
        <v>0.66355140186915884</v>
      </c>
      <c r="AG3576" s="30">
        <f t="shared" si="906"/>
        <v>6126000</v>
      </c>
      <c r="AH3576" s="30">
        <f t="shared" si="912"/>
        <v>1.1426705843943846E-3</v>
      </c>
      <c r="AI3576" s="31">
        <f t="shared" si="913"/>
        <v>0.15083251714005877</v>
      </c>
      <c r="AJ3576" s="31">
        <f t="shared" si="914"/>
        <v>0.16225922298400261</v>
      </c>
      <c r="AK3576" s="30" t="str">
        <f>IF(W3576="si",($S3576*'COSTOS DE CREDITOS'!$C$27)/DATA!$G3576,"")</f>
        <v/>
      </c>
      <c r="AL3576" s="90" t="str">
        <f>IF(W3576="si",'COSTOS DE CREDITOS'!$C$35,"")</f>
        <v/>
      </c>
      <c r="AM3576" s="30" t="str">
        <f t="shared" si="907"/>
        <v/>
      </c>
      <c r="AN3576" s="30" t="str">
        <f t="shared" si="908"/>
        <v/>
      </c>
      <c r="AO3576" s="30">
        <f t="shared" si="909"/>
        <v>0</v>
      </c>
      <c r="AP3576" s="30">
        <f t="shared" si="910"/>
        <v>0</v>
      </c>
      <c r="AQ3576" s="19" t="str">
        <f t="shared" si="911"/>
        <v/>
      </c>
    </row>
    <row r="3577" spans="1:43" x14ac:dyDescent="0.2">
      <c r="A3577" s="23" t="s">
        <v>5665</v>
      </c>
      <c r="B3577" s="6" t="s">
        <v>5674</v>
      </c>
      <c r="C3577" s="6" t="s">
        <v>5670</v>
      </c>
      <c r="D3577" s="4">
        <v>181270</v>
      </c>
      <c r="E3577" s="4">
        <v>181989</v>
      </c>
      <c r="F3577" s="5" t="s">
        <v>4440</v>
      </c>
      <c r="G3577" s="2">
        <v>5</v>
      </c>
      <c r="H3577" s="4">
        <v>181993</v>
      </c>
      <c r="I3577" s="5" t="s">
        <v>4443</v>
      </c>
      <c r="J3577" s="15">
        <v>45370</v>
      </c>
      <c r="K3577" s="24">
        <v>1361148770</v>
      </c>
      <c r="L3577" s="15">
        <v>45344</v>
      </c>
      <c r="M3577" s="15">
        <v>45382</v>
      </c>
      <c r="N3577" s="26">
        <v>1</v>
      </c>
      <c r="O3577" s="26" t="e">
        <f>VLOOKUP(D3577,quash!A$2:$I$7791,9,FALSE)</f>
        <v>#N/A</v>
      </c>
      <c r="P3577" s="7">
        <v>10000</v>
      </c>
      <c r="Q3577" s="26">
        <v>115</v>
      </c>
      <c r="R3577" s="19">
        <v>3.97705569269148E-2</v>
      </c>
      <c r="S3577" s="26">
        <v>16</v>
      </c>
      <c r="T3577" s="8">
        <v>7000</v>
      </c>
      <c r="U3577" s="4">
        <v>142</v>
      </c>
      <c r="V3577" s="10">
        <v>1758.65</v>
      </c>
      <c r="W3577" s="14" t="s">
        <v>5282</v>
      </c>
      <c r="X3577" s="18"/>
      <c r="Y3577" s="9"/>
      <c r="Z3577" s="19"/>
      <c r="AA3577" s="19"/>
      <c r="AB3577" s="30">
        <f t="shared" si="905"/>
        <v>1498000</v>
      </c>
      <c r="AC3577" s="30">
        <f t="shared" ref="AC3577:AC3635" si="918">$T3577/AB3577</f>
        <v>4.6728971962616819E-3</v>
      </c>
      <c r="AD3577" s="31">
        <f t="shared" ref="AD3577:AD3635" si="919">AC3577*$Q3577</f>
        <v>0.53738317757009346</v>
      </c>
      <c r="AE3577" s="31">
        <f t="shared" si="917"/>
        <v>0.66355140186915884</v>
      </c>
      <c r="AG3577" s="30">
        <f t="shared" si="906"/>
        <v>6126000</v>
      </c>
      <c r="AH3577" s="30">
        <f t="shared" si="912"/>
        <v>1.1426705843943846E-3</v>
      </c>
      <c r="AI3577" s="31">
        <f t="shared" si="913"/>
        <v>0.13140711720535422</v>
      </c>
      <c r="AJ3577" s="31">
        <f t="shared" si="914"/>
        <v>0.16225922298400261</v>
      </c>
      <c r="AK3577" s="30" t="str">
        <f>IF(W3577="si",($S3577*'COSTOS DE CREDITOS'!$C$27)/DATA!$G3577,"")</f>
        <v/>
      </c>
      <c r="AL3577" s="90" t="str">
        <f>IF(W3577="si",'COSTOS DE CREDITOS'!$C$35,"")</f>
        <v/>
      </c>
      <c r="AM3577" s="30" t="str">
        <f t="shared" si="907"/>
        <v/>
      </c>
      <c r="AN3577" s="30" t="str">
        <f t="shared" si="908"/>
        <v/>
      </c>
      <c r="AO3577" s="30">
        <f t="shared" si="909"/>
        <v>0</v>
      </c>
      <c r="AP3577" s="30">
        <f t="shared" si="910"/>
        <v>0</v>
      </c>
      <c r="AQ3577" s="19" t="str">
        <f t="shared" si="911"/>
        <v/>
      </c>
    </row>
    <row r="3578" spans="1:43" x14ac:dyDescent="0.2">
      <c r="A3578" s="23" t="s">
        <v>5665</v>
      </c>
      <c r="B3578" s="6" t="s">
        <v>5674</v>
      </c>
      <c r="C3578" s="6" t="s">
        <v>5670</v>
      </c>
      <c r="D3578" s="4">
        <v>181271</v>
      </c>
      <c r="E3578" s="4">
        <v>181989</v>
      </c>
      <c r="F3578" s="5" t="s">
        <v>4440</v>
      </c>
      <c r="G3578" s="2">
        <v>5</v>
      </c>
      <c r="H3578" s="4">
        <v>181994</v>
      </c>
      <c r="I3578" s="5" t="s">
        <v>4444</v>
      </c>
      <c r="J3578" s="15">
        <v>45366</v>
      </c>
      <c r="K3578" s="24">
        <v>1361149721</v>
      </c>
      <c r="L3578" s="15">
        <v>45344</v>
      </c>
      <c r="M3578" s="15">
        <v>45382</v>
      </c>
      <c r="N3578" s="26">
        <v>1</v>
      </c>
      <c r="O3578" s="26" t="e">
        <f>VLOOKUP(D3578,quash!A$2:$I$7791,9,FALSE)</f>
        <v>#N/A</v>
      </c>
      <c r="P3578" s="7">
        <v>10000</v>
      </c>
      <c r="Q3578" s="26">
        <v>127</v>
      </c>
      <c r="R3578" s="19">
        <v>5.24391097594855E-2</v>
      </c>
      <c r="S3578" s="26">
        <v>16</v>
      </c>
      <c r="T3578" s="8">
        <v>9000</v>
      </c>
      <c r="U3578" s="4">
        <v>142</v>
      </c>
      <c r="V3578" s="10">
        <v>2255.2800000000002</v>
      </c>
      <c r="W3578" s="14" t="s">
        <v>5282</v>
      </c>
      <c r="X3578" s="18"/>
      <c r="Y3578" s="9"/>
      <c r="Z3578" s="19"/>
      <c r="AA3578" s="19"/>
      <c r="AB3578" s="30">
        <f t="shared" si="905"/>
        <v>1498000</v>
      </c>
      <c r="AC3578" s="30">
        <f t="shared" si="918"/>
        <v>6.0080106809078772E-3</v>
      </c>
      <c r="AD3578" s="31">
        <f t="shared" si="919"/>
        <v>0.76301735647530045</v>
      </c>
      <c r="AE3578" s="31">
        <f t="shared" si="917"/>
        <v>0.85313751668891857</v>
      </c>
      <c r="AG3578" s="30">
        <f t="shared" si="906"/>
        <v>6126000</v>
      </c>
      <c r="AH3578" s="30">
        <f t="shared" si="912"/>
        <v>1.4691478942213516E-3</v>
      </c>
      <c r="AI3578" s="31">
        <f t="shared" si="913"/>
        <v>0.18658178256611166</v>
      </c>
      <c r="AJ3578" s="31">
        <f t="shared" si="914"/>
        <v>0.20861900097943192</v>
      </c>
      <c r="AK3578" s="30" t="str">
        <f>IF(W3578="si",($S3578*'COSTOS DE CREDITOS'!$C$27)/DATA!$G3578,"")</f>
        <v/>
      </c>
      <c r="AL3578" s="90" t="str">
        <f>IF(W3578="si",'COSTOS DE CREDITOS'!$C$35,"")</f>
        <v/>
      </c>
      <c r="AM3578" s="30" t="str">
        <f t="shared" si="907"/>
        <v/>
      </c>
      <c r="AN3578" s="30" t="str">
        <f t="shared" si="908"/>
        <v/>
      </c>
      <c r="AO3578" s="30">
        <f t="shared" si="909"/>
        <v>0</v>
      </c>
      <c r="AP3578" s="30">
        <f t="shared" si="910"/>
        <v>0</v>
      </c>
      <c r="AQ3578" s="19" t="str">
        <f t="shared" si="911"/>
        <v/>
      </c>
    </row>
    <row r="3579" spans="1:43" x14ac:dyDescent="0.2">
      <c r="A3579" s="23" t="s">
        <v>5665</v>
      </c>
      <c r="B3579" s="6" t="s">
        <v>5674</v>
      </c>
      <c r="C3579" s="6" t="s">
        <v>5670</v>
      </c>
      <c r="D3579" s="4">
        <v>181289</v>
      </c>
      <c r="E3579" s="4">
        <v>181989</v>
      </c>
      <c r="F3579" s="5" t="s">
        <v>4440</v>
      </c>
      <c r="G3579" s="2">
        <v>5</v>
      </c>
      <c r="H3579" s="4">
        <v>182076</v>
      </c>
      <c r="I3579" s="5" t="s">
        <v>4445</v>
      </c>
      <c r="J3579" s="15">
        <v>45370</v>
      </c>
      <c r="K3579" s="24">
        <v>1361198830</v>
      </c>
      <c r="L3579" s="15">
        <v>45344</v>
      </c>
      <c r="M3579" s="15">
        <v>45382</v>
      </c>
      <c r="N3579" s="26">
        <v>1</v>
      </c>
      <c r="O3579" s="26" t="e">
        <f>VLOOKUP(D3579,quash!A$2:$I$7791,9,FALSE)</f>
        <v>#N/A</v>
      </c>
      <c r="P3579" s="7">
        <v>10000</v>
      </c>
      <c r="Q3579" s="26">
        <v>132</v>
      </c>
      <c r="R3579" s="19">
        <v>5.8283715876113903E-2</v>
      </c>
      <c r="S3579" s="26">
        <v>16</v>
      </c>
      <c r="T3579" s="8">
        <v>7000</v>
      </c>
      <c r="U3579" s="4">
        <v>142</v>
      </c>
      <c r="V3579" s="10">
        <v>1758.65</v>
      </c>
      <c r="W3579" s="14" t="s">
        <v>5282</v>
      </c>
      <c r="X3579" s="18"/>
      <c r="Y3579" s="9"/>
      <c r="Z3579" s="19"/>
      <c r="AA3579" s="19"/>
      <c r="AB3579" s="30">
        <f t="shared" si="905"/>
        <v>1498000</v>
      </c>
      <c r="AC3579" s="30">
        <f t="shared" si="918"/>
        <v>4.6728971962616819E-3</v>
      </c>
      <c r="AD3579" s="31">
        <f t="shared" si="919"/>
        <v>0.61682242990654201</v>
      </c>
      <c r="AE3579" s="31">
        <f t="shared" si="917"/>
        <v>0.66355140186915884</v>
      </c>
      <c r="AG3579" s="30">
        <f t="shared" si="906"/>
        <v>6126000</v>
      </c>
      <c r="AH3579" s="30">
        <f t="shared" si="912"/>
        <v>1.1426705843943846E-3</v>
      </c>
      <c r="AI3579" s="31">
        <f t="shared" si="913"/>
        <v>0.15083251714005877</v>
      </c>
      <c r="AJ3579" s="31">
        <f t="shared" si="914"/>
        <v>0.16225922298400261</v>
      </c>
      <c r="AK3579" s="30" t="str">
        <f>IF(W3579="si",($S3579*'COSTOS DE CREDITOS'!$C$27)/DATA!$G3579,"")</f>
        <v/>
      </c>
      <c r="AL3579" s="90" t="str">
        <f>IF(W3579="si",'COSTOS DE CREDITOS'!$C$35,"")</f>
        <v/>
      </c>
      <c r="AM3579" s="30" t="str">
        <f t="shared" si="907"/>
        <v/>
      </c>
      <c r="AN3579" s="30" t="str">
        <f t="shared" si="908"/>
        <v/>
      </c>
      <c r="AO3579" s="30">
        <f t="shared" si="909"/>
        <v>0</v>
      </c>
      <c r="AP3579" s="30">
        <f t="shared" si="910"/>
        <v>0</v>
      </c>
      <c r="AQ3579" s="19" t="str">
        <f t="shared" si="911"/>
        <v/>
      </c>
    </row>
    <row r="3580" spans="1:43" x14ac:dyDescent="0.2">
      <c r="A3580" s="23" t="s">
        <v>5665</v>
      </c>
      <c r="B3580" s="6" t="s">
        <v>5678</v>
      </c>
      <c r="C3580" s="6" t="s">
        <v>5670</v>
      </c>
      <c r="D3580" s="4">
        <v>181705</v>
      </c>
      <c r="E3580" s="4">
        <v>181823</v>
      </c>
      <c r="F3580" s="5" t="s">
        <v>4446</v>
      </c>
      <c r="G3580" s="2">
        <v>5</v>
      </c>
      <c r="H3580" s="4">
        <v>181824</v>
      </c>
      <c r="I3580" s="5" t="s">
        <v>4447</v>
      </c>
      <c r="J3580" s="15">
        <v>45371</v>
      </c>
      <c r="K3580" s="24">
        <v>1363878849</v>
      </c>
      <c r="L3580" s="15">
        <v>45344</v>
      </c>
      <c r="M3580" s="15">
        <v>45382</v>
      </c>
      <c r="N3580" s="26">
        <v>1</v>
      </c>
      <c r="O3580" s="26" t="e">
        <f>VLOOKUP(D3580,quash!A$2:$I$7791,9,FALSE)</f>
        <v>#N/A</v>
      </c>
      <c r="P3580" s="7">
        <v>10000</v>
      </c>
      <c r="Q3580" s="26">
        <v>100</v>
      </c>
      <c r="R3580" s="19">
        <v>1.82981294070719E-2</v>
      </c>
      <c r="S3580" s="26">
        <v>16</v>
      </c>
      <c r="T3580" s="8">
        <v>20000</v>
      </c>
      <c r="U3580" s="4">
        <v>142</v>
      </c>
      <c r="V3580" s="10">
        <v>5006.8999999999996</v>
      </c>
      <c r="W3580" s="14" t="s">
        <v>5282</v>
      </c>
      <c r="X3580" s="18"/>
      <c r="Y3580" s="9"/>
      <c r="Z3580" s="19"/>
      <c r="AA3580" s="19"/>
      <c r="AB3580" s="30">
        <f t="shared" si="905"/>
        <v>1498000</v>
      </c>
      <c r="AC3580" s="30">
        <f t="shared" si="918"/>
        <v>1.335113484646195E-2</v>
      </c>
      <c r="AD3580" s="31">
        <f t="shared" si="919"/>
        <v>1.3351134846461949</v>
      </c>
      <c r="AE3580" s="31">
        <f t="shared" si="917"/>
        <v>1.8958611481975969</v>
      </c>
      <c r="AG3580" s="30">
        <f t="shared" si="906"/>
        <v>6126000</v>
      </c>
      <c r="AH3580" s="30">
        <f t="shared" si="912"/>
        <v>3.2647730982696701E-3</v>
      </c>
      <c r="AI3580" s="31">
        <f t="shared" si="913"/>
        <v>0.32647730982696699</v>
      </c>
      <c r="AJ3580" s="31">
        <f t="shared" si="914"/>
        <v>0.46359777995429313</v>
      </c>
      <c r="AK3580" s="30" t="str">
        <f>IF(W3580="si",($S3580*'COSTOS DE CREDITOS'!$C$27)/DATA!$G3580,"")</f>
        <v/>
      </c>
      <c r="AL3580" s="90" t="str">
        <f>IF(W3580="si",'COSTOS DE CREDITOS'!$C$35,"")</f>
        <v/>
      </c>
      <c r="AM3580" s="30" t="str">
        <f t="shared" si="907"/>
        <v/>
      </c>
      <c r="AN3580" s="30" t="str">
        <f t="shared" si="908"/>
        <v/>
      </c>
      <c r="AO3580" s="30">
        <f t="shared" si="909"/>
        <v>0</v>
      </c>
      <c r="AP3580" s="30">
        <f t="shared" si="910"/>
        <v>0</v>
      </c>
      <c r="AQ3580" s="19" t="str">
        <f t="shared" si="911"/>
        <v/>
      </c>
    </row>
    <row r="3581" spans="1:43" x14ac:dyDescent="0.2">
      <c r="A3581" s="23" t="s">
        <v>5665</v>
      </c>
      <c r="B3581" s="6" t="s">
        <v>5678</v>
      </c>
      <c r="C3581" s="6" t="s">
        <v>5670</v>
      </c>
      <c r="D3581" s="4">
        <v>181711</v>
      </c>
      <c r="E3581" s="4">
        <v>181823</v>
      </c>
      <c r="F3581" s="5" t="s">
        <v>4446</v>
      </c>
      <c r="G3581" s="2">
        <v>5</v>
      </c>
      <c r="H3581" s="4">
        <v>181825</v>
      </c>
      <c r="I3581" s="5" t="s">
        <v>4448</v>
      </c>
      <c r="J3581" s="15">
        <v>45371</v>
      </c>
      <c r="K3581" s="24">
        <v>1363908181</v>
      </c>
      <c r="L3581" s="15">
        <v>45344</v>
      </c>
      <c r="M3581" s="15">
        <v>45382</v>
      </c>
      <c r="N3581" s="26">
        <v>1</v>
      </c>
      <c r="O3581" s="26" t="e">
        <f>VLOOKUP(D3581,quash!A$2:$I$7791,9,FALSE)</f>
        <v>#N/A</v>
      </c>
      <c r="P3581" s="7">
        <v>10000</v>
      </c>
      <c r="Q3581" s="26">
        <v>100</v>
      </c>
      <c r="R3581" s="19">
        <v>1.82981294070719E-2</v>
      </c>
      <c r="S3581" s="26">
        <v>16</v>
      </c>
      <c r="T3581" s="8">
        <v>20000</v>
      </c>
      <c r="U3581" s="4">
        <v>142</v>
      </c>
      <c r="V3581" s="10">
        <v>5006.8999999999996</v>
      </c>
      <c r="W3581" s="14" t="s">
        <v>5282</v>
      </c>
      <c r="X3581" s="18"/>
      <c r="Y3581" s="9"/>
      <c r="Z3581" s="19"/>
      <c r="AA3581" s="19"/>
      <c r="AB3581" s="30">
        <f t="shared" si="905"/>
        <v>1498000</v>
      </c>
      <c r="AC3581" s="30">
        <f t="shared" si="918"/>
        <v>1.335113484646195E-2</v>
      </c>
      <c r="AD3581" s="31">
        <f t="shared" si="919"/>
        <v>1.3351134846461949</v>
      </c>
      <c r="AE3581" s="31">
        <f t="shared" si="917"/>
        <v>1.8958611481975969</v>
      </c>
      <c r="AG3581" s="30">
        <f t="shared" si="906"/>
        <v>6126000</v>
      </c>
      <c r="AH3581" s="30">
        <f t="shared" si="912"/>
        <v>3.2647730982696701E-3</v>
      </c>
      <c r="AI3581" s="31">
        <f t="shared" si="913"/>
        <v>0.32647730982696699</v>
      </c>
      <c r="AJ3581" s="31">
        <f t="shared" si="914"/>
        <v>0.46359777995429313</v>
      </c>
      <c r="AK3581" s="30" t="str">
        <f>IF(W3581="si",($S3581*'COSTOS DE CREDITOS'!$C$27)/DATA!$G3581,"")</f>
        <v/>
      </c>
      <c r="AL3581" s="90" t="str">
        <f>IF(W3581="si",'COSTOS DE CREDITOS'!$C$35,"")</f>
        <v/>
      </c>
      <c r="AM3581" s="30" t="str">
        <f t="shared" si="907"/>
        <v/>
      </c>
      <c r="AN3581" s="30" t="str">
        <f t="shared" si="908"/>
        <v/>
      </c>
      <c r="AO3581" s="30">
        <f t="shared" si="909"/>
        <v>0</v>
      </c>
      <c r="AP3581" s="30">
        <f t="shared" si="910"/>
        <v>0</v>
      </c>
      <c r="AQ3581" s="19" t="str">
        <f t="shared" si="911"/>
        <v/>
      </c>
    </row>
    <row r="3582" spans="1:43" x14ac:dyDescent="0.2">
      <c r="A3582" s="23" t="s">
        <v>5665</v>
      </c>
      <c r="B3582" s="6" t="s">
        <v>5678</v>
      </c>
      <c r="C3582" s="6" t="s">
        <v>5670</v>
      </c>
      <c r="D3582" s="4">
        <v>181702</v>
      </c>
      <c r="E3582" s="4">
        <v>181823</v>
      </c>
      <c r="F3582" s="5" t="s">
        <v>4446</v>
      </c>
      <c r="G3582" s="2">
        <v>5</v>
      </c>
      <c r="H3582" s="4">
        <v>181837</v>
      </c>
      <c r="I3582" s="5" t="s">
        <v>4449</v>
      </c>
      <c r="J3582" s="15">
        <v>45371</v>
      </c>
      <c r="K3582" s="24">
        <v>1363869472</v>
      </c>
      <c r="L3582" s="15">
        <v>45344</v>
      </c>
      <c r="M3582" s="15">
        <v>45382</v>
      </c>
      <c r="N3582" s="26">
        <v>1</v>
      </c>
      <c r="O3582" s="26" t="e">
        <f>VLOOKUP(D3582,quash!A$2:$I$7791,9,FALSE)</f>
        <v>#N/A</v>
      </c>
      <c r="P3582" s="7">
        <v>10000</v>
      </c>
      <c r="Q3582" s="26">
        <v>100</v>
      </c>
      <c r="R3582" s="19">
        <v>1.82981294070719E-2</v>
      </c>
      <c r="S3582" s="26">
        <v>16</v>
      </c>
      <c r="T3582" s="8">
        <v>20000</v>
      </c>
      <c r="U3582" s="4">
        <v>142</v>
      </c>
      <c r="V3582" s="10">
        <v>5006.8999999999996</v>
      </c>
      <c r="W3582" s="14" t="s">
        <v>5282</v>
      </c>
      <c r="X3582" s="18"/>
      <c r="Y3582" s="9"/>
      <c r="Z3582" s="19"/>
      <c r="AA3582" s="19"/>
      <c r="AB3582" s="30">
        <f t="shared" si="905"/>
        <v>1498000</v>
      </c>
      <c r="AC3582" s="30">
        <f t="shared" si="918"/>
        <v>1.335113484646195E-2</v>
      </c>
      <c r="AD3582" s="31">
        <f t="shared" si="919"/>
        <v>1.3351134846461949</v>
      </c>
      <c r="AE3582" s="31">
        <f t="shared" si="917"/>
        <v>1.8958611481975969</v>
      </c>
      <c r="AG3582" s="30">
        <f t="shared" si="906"/>
        <v>6126000</v>
      </c>
      <c r="AH3582" s="30">
        <f t="shared" si="912"/>
        <v>3.2647730982696701E-3</v>
      </c>
      <c r="AI3582" s="31">
        <f t="shared" si="913"/>
        <v>0.32647730982696699</v>
      </c>
      <c r="AJ3582" s="31">
        <f t="shared" si="914"/>
        <v>0.46359777995429313</v>
      </c>
      <c r="AK3582" s="30" t="str">
        <f>IF(W3582="si",($S3582*'COSTOS DE CREDITOS'!$C$27)/DATA!$G3582,"")</f>
        <v/>
      </c>
      <c r="AL3582" s="90" t="str">
        <f>IF(W3582="si",'COSTOS DE CREDITOS'!$C$35,"")</f>
        <v/>
      </c>
      <c r="AM3582" s="30" t="str">
        <f t="shared" si="907"/>
        <v/>
      </c>
      <c r="AN3582" s="30" t="str">
        <f t="shared" si="908"/>
        <v/>
      </c>
      <c r="AO3582" s="30">
        <f t="shared" si="909"/>
        <v>0</v>
      </c>
      <c r="AP3582" s="30">
        <f t="shared" si="910"/>
        <v>0</v>
      </c>
      <c r="AQ3582" s="19" t="str">
        <f t="shared" si="911"/>
        <v/>
      </c>
    </row>
    <row r="3583" spans="1:43" x14ac:dyDescent="0.2">
      <c r="A3583" s="23" t="s">
        <v>5665</v>
      </c>
      <c r="B3583" s="6" t="s">
        <v>5678</v>
      </c>
      <c r="C3583" s="6" t="s">
        <v>5670</v>
      </c>
      <c r="D3583" s="4">
        <v>181765</v>
      </c>
      <c r="E3583" s="4">
        <v>181823</v>
      </c>
      <c r="F3583" s="5" t="s">
        <v>4446</v>
      </c>
      <c r="G3583" s="2">
        <v>5</v>
      </c>
      <c r="H3583" s="4">
        <v>181838</v>
      </c>
      <c r="I3583" s="5" t="s">
        <v>4450</v>
      </c>
      <c r="J3583" s="15">
        <v>45371</v>
      </c>
      <c r="K3583" s="24">
        <v>1363986664</v>
      </c>
      <c r="L3583" s="15">
        <v>45344</v>
      </c>
      <c r="M3583" s="15">
        <v>45382</v>
      </c>
      <c r="N3583" s="26">
        <v>1</v>
      </c>
      <c r="O3583" s="26" t="e">
        <f>VLOOKUP(D3583,quash!A$2:$I$7791,9,FALSE)</f>
        <v>#N/A</v>
      </c>
      <c r="P3583" s="7">
        <v>20000</v>
      </c>
      <c r="Q3583" s="26">
        <v>100</v>
      </c>
      <c r="R3583" s="19">
        <v>1.82981294070719E-2</v>
      </c>
      <c r="S3583" s="26">
        <v>16</v>
      </c>
      <c r="T3583" s="8">
        <v>20000</v>
      </c>
      <c r="U3583" s="4">
        <v>142</v>
      </c>
      <c r="V3583" s="10">
        <v>5006.8999999999996</v>
      </c>
      <c r="W3583" s="14" t="s">
        <v>5282</v>
      </c>
      <c r="X3583" s="18"/>
      <c r="Y3583" s="9"/>
      <c r="Z3583" s="19"/>
      <c r="AA3583" s="19"/>
      <c r="AB3583" s="30">
        <f t="shared" si="905"/>
        <v>1498000</v>
      </c>
      <c r="AC3583" s="30">
        <f t="shared" si="918"/>
        <v>1.335113484646195E-2</v>
      </c>
      <c r="AD3583" s="31">
        <f t="shared" si="919"/>
        <v>1.3351134846461949</v>
      </c>
      <c r="AE3583" s="31">
        <f t="shared" si="917"/>
        <v>1.8958611481975969</v>
      </c>
      <c r="AG3583" s="30">
        <f t="shared" si="906"/>
        <v>6126000</v>
      </c>
      <c r="AH3583" s="30">
        <f t="shared" si="912"/>
        <v>3.2647730982696701E-3</v>
      </c>
      <c r="AI3583" s="31">
        <f t="shared" si="913"/>
        <v>0.32647730982696699</v>
      </c>
      <c r="AJ3583" s="31">
        <f t="shared" si="914"/>
        <v>0.46359777995429313</v>
      </c>
      <c r="AK3583" s="30" t="str">
        <f>IF(W3583="si",($S3583*'COSTOS DE CREDITOS'!$C$27)/DATA!$G3583,"")</f>
        <v/>
      </c>
      <c r="AL3583" s="90" t="str">
        <f>IF(W3583="si",'COSTOS DE CREDITOS'!$C$35,"")</f>
        <v/>
      </c>
      <c r="AM3583" s="30" t="str">
        <f t="shared" si="907"/>
        <v/>
      </c>
      <c r="AN3583" s="30" t="str">
        <f t="shared" si="908"/>
        <v/>
      </c>
      <c r="AO3583" s="30">
        <f t="shared" si="909"/>
        <v>0</v>
      </c>
      <c r="AP3583" s="30">
        <f t="shared" si="910"/>
        <v>0</v>
      </c>
      <c r="AQ3583" s="19" t="str">
        <f t="shared" si="911"/>
        <v/>
      </c>
    </row>
    <row r="3584" spans="1:43" x14ac:dyDescent="0.2">
      <c r="A3584" s="23" t="s">
        <v>5665</v>
      </c>
      <c r="B3584" s="6" t="s">
        <v>5678</v>
      </c>
      <c r="C3584" s="6" t="s">
        <v>5670</v>
      </c>
      <c r="D3584" s="4">
        <v>181697</v>
      </c>
      <c r="E3584" s="4">
        <v>181823</v>
      </c>
      <c r="F3584" s="5" t="s">
        <v>4446</v>
      </c>
      <c r="G3584" s="2">
        <v>5</v>
      </c>
      <c r="H3584" s="4">
        <v>181849</v>
      </c>
      <c r="I3584" s="5" t="s">
        <v>4451</v>
      </c>
      <c r="J3584" s="15">
        <v>45371</v>
      </c>
      <c r="K3584" s="24">
        <v>1363865922</v>
      </c>
      <c r="L3584" s="15">
        <v>45344</v>
      </c>
      <c r="M3584" s="15">
        <v>45382</v>
      </c>
      <c r="N3584" s="26">
        <v>1</v>
      </c>
      <c r="O3584" s="26" t="e">
        <f>VLOOKUP(D3584,quash!A$2:$I$7791,9,FALSE)</f>
        <v>#N/A</v>
      </c>
      <c r="P3584" s="7">
        <v>20000</v>
      </c>
      <c r="Q3584" s="26">
        <v>100</v>
      </c>
      <c r="R3584" s="19">
        <v>1.82981294070719E-2</v>
      </c>
      <c r="S3584" s="26">
        <v>16</v>
      </c>
      <c r="T3584" s="8">
        <v>20000</v>
      </c>
      <c r="U3584" s="4">
        <v>142</v>
      </c>
      <c r="V3584" s="10">
        <v>5006.8999999999996</v>
      </c>
      <c r="W3584" s="14" t="s">
        <v>5282</v>
      </c>
      <c r="X3584" s="18"/>
      <c r="Y3584" s="9"/>
      <c r="Z3584" s="19"/>
      <c r="AA3584" s="19"/>
      <c r="AB3584" s="30">
        <f t="shared" si="905"/>
        <v>1498000</v>
      </c>
      <c r="AC3584" s="30">
        <f t="shared" si="918"/>
        <v>1.335113484646195E-2</v>
      </c>
      <c r="AD3584" s="31">
        <f t="shared" si="919"/>
        <v>1.3351134846461949</v>
      </c>
      <c r="AE3584" s="31">
        <f t="shared" si="917"/>
        <v>1.8958611481975969</v>
      </c>
      <c r="AG3584" s="30">
        <f t="shared" si="906"/>
        <v>6126000</v>
      </c>
      <c r="AH3584" s="30">
        <f t="shared" si="912"/>
        <v>3.2647730982696701E-3</v>
      </c>
      <c r="AI3584" s="31">
        <f t="shared" si="913"/>
        <v>0.32647730982696699</v>
      </c>
      <c r="AJ3584" s="31">
        <f t="shared" si="914"/>
        <v>0.46359777995429313</v>
      </c>
      <c r="AK3584" s="30" t="str">
        <f>IF(W3584="si",($S3584*'COSTOS DE CREDITOS'!$C$27)/DATA!$G3584,"")</f>
        <v/>
      </c>
      <c r="AL3584" s="90" t="str">
        <f>IF(W3584="si",'COSTOS DE CREDITOS'!$C$35,"")</f>
        <v/>
      </c>
      <c r="AM3584" s="30" t="str">
        <f t="shared" si="907"/>
        <v/>
      </c>
      <c r="AN3584" s="30" t="str">
        <f t="shared" si="908"/>
        <v/>
      </c>
      <c r="AO3584" s="30">
        <f t="shared" si="909"/>
        <v>0</v>
      </c>
      <c r="AP3584" s="30">
        <f t="shared" si="910"/>
        <v>0</v>
      </c>
      <c r="AQ3584" s="19" t="str">
        <f t="shared" si="911"/>
        <v/>
      </c>
    </row>
    <row r="3585" spans="1:43" x14ac:dyDescent="0.2">
      <c r="A3585" s="23" t="s">
        <v>5665</v>
      </c>
      <c r="B3585" s="6" t="s">
        <v>5678</v>
      </c>
      <c r="C3585" s="6" t="s">
        <v>5670</v>
      </c>
      <c r="D3585" s="4">
        <v>181368</v>
      </c>
      <c r="E3585" s="4">
        <v>181981</v>
      </c>
      <c r="F3585" s="5" t="s">
        <v>4452</v>
      </c>
      <c r="G3585" s="2">
        <v>8</v>
      </c>
      <c r="H3585" s="4">
        <v>181982</v>
      </c>
      <c r="I3585" s="5" t="s">
        <v>4453</v>
      </c>
      <c r="J3585" s="15">
        <v>45370</v>
      </c>
      <c r="K3585" s="24">
        <v>1361570122</v>
      </c>
      <c r="L3585" s="15">
        <v>45344</v>
      </c>
      <c r="M3585" s="15">
        <v>45382</v>
      </c>
      <c r="N3585" s="26">
        <v>1</v>
      </c>
      <c r="O3585" s="26" t="e">
        <f>VLOOKUP(D3585,quash!A$2:$I$7791,9,FALSE)</f>
        <v>#N/A</v>
      </c>
      <c r="P3585" s="7">
        <v>10000</v>
      </c>
      <c r="Q3585" s="26">
        <v>100</v>
      </c>
      <c r="R3585" s="19">
        <v>1.82981294070719E-2</v>
      </c>
      <c r="S3585" s="26">
        <v>16</v>
      </c>
      <c r="T3585" s="8">
        <v>8000</v>
      </c>
      <c r="U3585" s="4">
        <v>142</v>
      </c>
      <c r="V3585" s="10">
        <v>2013.74</v>
      </c>
      <c r="W3585" s="14" t="s">
        <v>5282</v>
      </c>
      <c r="X3585" s="18"/>
      <c r="Y3585" s="9"/>
      <c r="Z3585" s="19"/>
      <c r="AA3585" s="19"/>
      <c r="AB3585" s="30">
        <f t="shared" si="905"/>
        <v>1498000</v>
      </c>
      <c r="AC3585" s="30">
        <f t="shared" si="918"/>
        <v>5.3404539385847796E-3</v>
      </c>
      <c r="AD3585" s="31">
        <f t="shared" si="919"/>
        <v>0.53404539385847793</v>
      </c>
      <c r="AE3585" s="31">
        <f t="shared" si="917"/>
        <v>0.75834445927903871</v>
      </c>
      <c r="AG3585" s="30">
        <f t="shared" si="906"/>
        <v>6126000</v>
      </c>
      <c r="AH3585" s="30">
        <f t="shared" si="912"/>
        <v>1.3059092393078681E-3</v>
      </c>
      <c r="AI3585" s="31">
        <f t="shared" si="913"/>
        <v>0.13059092393078681</v>
      </c>
      <c r="AJ3585" s="31">
        <f t="shared" si="914"/>
        <v>0.18543911198171725</v>
      </c>
      <c r="AK3585" s="30" t="str">
        <f>IF(W3585="si",($S3585*'COSTOS DE CREDITOS'!$C$27)/DATA!$G3585,"")</f>
        <v/>
      </c>
      <c r="AL3585" s="90" t="str">
        <f>IF(W3585="si",'COSTOS DE CREDITOS'!$C$35,"")</f>
        <v/>
      </c>
      <c r="AM3585" s="30" t="str">
        <f t="shared" si="907"/>
        <v/>
      </c>
      <c r="AN3585" s="30" t="str">
        <f t="shared" si="908"/>
        <v/>
      </c>
      <c r="AO3585" s="30">
        <f t="shared" si="909"/>
        <v>0</v>
      </c>
      <c r="AP3585" s="30">
        <f t="shared" si="910"/>
        <v>0</v>
      </c>
      <c r="AQ3585" s="19" t="str">
        <f t="shared" si="911"/>
        <v/>
      </c>
    </row>
    <row r="3586" spans="1:43" x14ac:dyDescent="0.2">
      <c r="A3586" s="23" t="s">
        <v>5665</v>
      </c>
      <c r="B3586" s="6" t="s">
        <v>5678</v>
      </c>
      <c r="C3586" s="6" t="s">
        <v>5670</v>
      </c>
      <c r="D3586" s="4">
        <v>181380</v>
      </c>
      <c r="E3586" s="4">
        <v>181981</v>
      </c>
      <c r="F3586" s="5" t="s">
        <v>4452</v>
      </c>
      <c r="G3586" s="2">
        <v>8</v>
      </c>
      <c r="H3586" s="4">
        <v>181983</v>
      </c>
      <c r="I3586" s="5" t="s">
        <v>4454</v>
      </c>
      <c r="J3586" s="15">
        <v>45370</v>
      </c>
      <c r="K3586" s="24">
        <v>1361617126</v>
      </c>
      <c r="L3586" s="15">
        <v>45344</v>
      </c>
      <c r="M3586" s="15">
        <v>45382</v>
      </c>
      <c r="N3586" s="26">
        <v>1</v>
      </c>
      <c r="O3586" s="26" t="e">
        <f>VLOOKUP(D3586,quash!A$2:$I$7791,9,FALSE)</f>
        <v>#N/A</v>
      </c>
      <c r="P3586" s="7">
        <v>8000</v>
      </c>
      <c r="Q3586" s="26">
        <v>139</v>
      </c>
      <c r="R3586" s="19">
        <v>3.9770556926914676E-2</v>
      </c>
      <c r="S3586" s="26">
        <v>16</v>
      </c>
      <c r="T3586" s="8">
        <v>10000</v>
      </c>
      <c r="U3586" s="4">
        <v>142</v>
      </c>
      <c r="V3586" s="10">
        <v>2510.34</v>
      </c>
      <c r="W3586" s="14" t="s">
        <v>5282</v>
      </c>
      <c r="X3586" s="18"/>
      <c r="Y3586" s="9"/>
      <c r="Z3586" s="19"/>
      <c r="AA3586" s="19"/>
      <c r="AB3586" s="30">
        <f t="shared" ref="AB3586:AB3649" si="920">SUMIFS($T:$T,$M:$M,$M3586,$O:$O,$O3586)</f>
        <v>1498000</v>
      </c>
      <c r="AC3586" s="30">
        <f t="shared" si="918"/>
        <v>6.6755674232309749E-3</v>
      </c>
      <c r="AD3586" s="31">
        <f t="shared" si="919"/>
        <v>0.9279038718291055</v>
      </c>
      <c r="AE3586" s="31">
        <f t="shared" si="917"/>
        <v>0.94793057409879844</v>
      </c>
      <c r="AG3586" s="30">
        <f t="shared" ref="AG3586:AG3649" si="921">SUMIFS($T:$T,$O:$O,$O3586,$N:$N,1)</f>
        <v>6126000</v>
      </c>
      <c r="AH3586" s="30">
        <f t="shared" si="912"/>
        <v>1.632386549134835E-3</v>
      </c>
      <c r="AI3586" s="31">
        <f t="shared" si="913"/>
        <v>0.22690173032974206</v>
      </c>
      <c r="AJ3586" s="31">
        <f t="shared" si="914"/>
        <v>0.23179888997714657</v>
      </c>
      <c r="AK3586" s="30" t="str">
        <f>IF(W3586="si",($S3586*'COSTOS DE CREDITOS'!$C$27)/DATA!$G3586,"")</f>
        <v/>
      </c>
      <c r="AL3586" s="90" t="str">
        <f>IF(W3586="si",'COSTOS DE CREDITOS'!$C$35,"")</f>
        <v/>
      </c>
      <c r="AM3586" s="30" t="str">
        <f t="shared" si="907"/>
        <v/>
      </c>
      <c r="AN3586" s="30" t="str">
        <f t="shared" si="908"/>
        <v/>
      </c>
      <c r="AO3586" s="30">
        <f t="shared" si="909"/>
        <v>0</v>
      </c>
      <c r="AP3586" s="30">
        <f t="shared" si="910"/>
        <v>0</v>
      </c>
      <c r="AQ3586" s="19" t="str">
        <f t="shared" si="911"/>
        <v/>
      </c>
    </row>
    <row r="3587" spans="1:43" x14ac:dyDescent="0.2">
      <c r="A3587" s="23" t="s">
        <v>5665</v>
      </c>
      <c r="B3587" s="6" t="s">
        <v>5678</v>
      </c>
      <c r="C3587" s="6" t="s">
        <v>5670</v>
      </c>
      <c r="D3587" s="4">
        <v>181370</v>
      </c>
      <c r="E3587" s="4">
        <v>181981</v>
      </c>
      <c r="F3587" s="5" t="s">
        <v>4452</v>
      </c>
      <c r="G3587" s="2">
        <v>8</v>
      </c>
      <c r="H3587" s="4">
        <v>181984</v>
      </c>
      <c r="I3587" s="5" t="s">
        <v>4455</v>
      </c>
      <c r="J3587" s="15">
        <v>45370</v>
      </c>
      <c r="K3587" s="24">
        <v>1361592559</v>
      </c>
      <c r="L3587" s="15">
        <v>45344</v>
      </c>
      <c r="M3587" s="15">
        <v>45382</v>
      </c>
      <c r="N3587" s="26">
        <v>1</v>
      </c>
      <c r="O3587" s="26" t="e">
        <f>VLOOKUP(D3587,quash!A$2:$I$7791,9,FALSE)</f>
        <v>#N/A</v>
      </c>
      <c r="P3587" s="7">
        <v>7000</v>
      </c>
      <c r="Q3587" s="26">
        <v>127</v>
      </c>
      <c r="R3587" s="19">
        <v>3.3741050530766176E-2</v>
      </c>
      <c r="S3587" s="26">
        <v>16</v>
      </c>
      <c r="T3587" s="8">
        <v>10000</v>
      </c>
      <c r="U3587" s="4">
        <v>142</v>
      </c>
      <c r="V3587" s="10">
        <v>2510.34</v>
      </c>
      <c r="W3587" s="14" t="s">
        <v>5282</v>
      </c>
      <c r="X3587" s="18"/>
      <c r="Y3587" s="9"/>
      <c r="Z3587" s="19"/>
      <c r="AA3587" s="19"/>
      <c r="AB3587" s="30">
        <f t="shared" si="920"/>
        <v>1498000</v>
      </c>
      <c r="AC3587" s="30">
        <f t="shared" si="918"/>
        <v>6.6755674232309749E-3</v>
      </c>
      <c r="AD3587" s="31">
        <f t="shared" si="919"/>
        <v>0.84779706275033384</v>
      </c>
      <c r="AE3587" s="31">
        <f t="shared" si="917"/>
        <v>0.94793057409879844</v>
      </c>
      <c r="AG3587" s="30">
        <f t="shared" si="921"/>
        <v>6126000</v>
      </c>
      <c r="AH3587" s="30">
        <f t="shared" si="912"/>
        <v>1.632386549134835E-3</v>
      </c>
      <c r="AI3587" s="31">
        <f t="shared" si="913"/>
        <v>0.20731309174012405</v>
      </c>
      <c r="AJ3587" s="31">
        <f t="shared" si="914"/>
        <v>0.23179888997714657</v>
      </c>
      <c r="AK3587" s="30" t="str">
        <f>IF(W3587="si",($S3587*'COSTOS DE CREDITOS'!$C$27)/DATA!$G3587,"")</f>
        <v/>
      </c>
      <c r="AL3587" s="90" t="str">
        <f>IF(W3587="si",'COSTOS DE CREDITOS'!$C$35,"")</f>
        <v/>
      </c>
      <c r="AM3587" s="30" t="str">
        <f t="shared" ref="AM3587:AM3650" si="922">IF(W3587="si",(20%/52*$S3587)*$T3587,"")</f>
        <v/>
      </c>
      <c r="AN3587" s="30" t="str">
        <f t="shared" ref="AN3587:AN3650" si="923">IF(W3587="SI",T3587-Y3587,"")</f>
        <v/>
      </c>
      <c r="AO3587" s="30">
        <f t="shared" ref="AO3587:AO3650" si="924">SUM(AK3587:AN3587)</f>
        <v>0</v>
      </c>
      <c r="AP3587" s="30">
        <f t="shared" ref="AP3587:AP3650" si="925">AA3587-AO3587</f>
        <v>0</v>
      </c>
      <c r="AQ3587" s="19" t="str">
        <f t="shared" ref="AQ3587:AQ3650" si="926">IFERROR(AP3587/AA3587,"")</f>
        <v/>
      </c>
    </row>
    <row r="3588" spans="1:43" x14ac:dyDescent="0.2">
      <c r="A3588" s="23" t="s">
        <v>5665</v>
      </c>
      <c r="B3588" s="6" t="s">
        <v>5678</v>
      </c>
      <c r="C3588" s="6" t="s">
        <v>5670</v>
      </c>
      <c r="D3588" s="4">
        <v>181570</v>
      </c>
      <c r="E3588" s="4">
        <v>181981</v>
      </c>
      <c r="F3588" s="5" t="s">
        <v>4452</v>
      </c>
      <c r="G3588" s="2">
        <v>8</v>
      </c>
      <c r="H3588" s="4">
        <v>181985</v>
      </c>
      <c r="I3588" s="5" t="s">
        <v>4456</v>
      </c>
      <c r="J3588" s="15">
        <v>45370</v>
      </c>
      <c r="K3588" s="24">
        <v>1363051713</v>
      </c>
      <c r="L3588" s="15">
        <v>45344</v>
      </c>
      <c r="M3588" s="15">
        <v>45382</v>
      </c>
      <c r="N3588" s="26">
        <v>1</v>
      </c>
      <c r="O3588" s="26" t="e">
        <f>VLOOKUP(D3588,quash!A$2:$I$7791,9,FALSE)</f>
        <v>#N/A</v>
      </c>
      <c r="P3588" s="7">
        <v>6000</v>
      </c>
      <c r="Q3588" s="26">
        <v>119</v>
      </c>
      <c r="R3588" s="19">
        <v>3.3220596517330447E-2</v>
      </c>
      <c r="S3588" s="26">
        <v>16</v>
      </c>
      <c r="T3588" s="8">
        <v>7000</v>
      </c>
      <c r="U3588" s="4">
        <v>142</v>
      </c>
      <c r="V3588" s="10">
        <v>1758.65</v>
      </c>
      <c r="W3588" s="14" t="s">
        <v>5282</v>
      </c>
      <c r="X3588" s="18"/>
      <c r="Y3588" s="9"/>
      <c r="Z3588" s="19"/>
      <c r="AA3588" s="19"/>
      <c r="AB3588" s="30">
        <f t="shared" si="920"/>
        <v>1498000</v>
      </c>
      <c r="AC3588" s="30">
        <f t="shared" si="918"/>
        <v>4.6728971962616819E-3</v>
      </c>
      <c r="AD3588" s="31">
        <f t="shared" si="919"/>
        <v>0.55607476635514019</v>
      </c>
      <c r="AE3588" s="31">
        <f t="shared" si="917"/>
        <v>0.66355140186915884</v>
      </c>
      <c r="AG3588" s="30">
        <f t="shared" si="921"/>
        <v>6126000</v>
      </c>
      <c r="AH3588" s="30">
        <f t="shared" si="912"/>
        <v>1.1426705843943846E-3</v>
      </c>
      <c r="AI3588" s="31">
        <f t="shared" si="913"/>
        <v>0.13597779954293177</v>
      </c>
      <c r="AJ3588" s="31">
        <f t="shared" si="914"/>
        <v>0.16225922298400261</v>
      </c>
      <c r="AK3588" s="30" t="str">
        <f>IF(W3588="si",($S3588*'COSTOS DE CREDITOS'!$C$27)/DATA!$G3588,"")</f>
        <v/>
      </c>
      <c r="AL3588" s="90" t="str">
        <f>IF(W3588="si",'COSTOS DE CREDITOS'!$C$35,"")</f>
        <v/>
      </c>
      <c r="AM3588" s="30" t="str">
        <f t="shared" si="922"/>
        <v/>
      </c>
      <c r="AN3588" s="30" t="str">
        <f t="shared" si="923"/>
        <v/>
      </c>
      <c r="AO3588" s="30">
        <f t="shared" si="924"/>
        <v>0</v>
      </c>
      <c r="AP3588" s="30">
        <f t="shared" si="925"/>
        <v>0</v>
      </c>
      <c r="AQ3588" s="19" t="str">
        <f t="shared" si="926"/>
        <v/>
      </c>
    </row>
    <row r="3589" spans="1:43" x14ac:dyDescent="0.2">
      <c r="A3589" s="23" t="s">
        <v>5665</v>
      </c>
      <c r="B3589" s="6" t="s">
        <v>5678</v>
      </c>
      <c r="C3589" s="6" t="s">
        <v>5670</v>
      </c>
      <c r="D3589" s="4">
        <v>181369</v>
      </c>
      <c r="E3589" s="4">
        <v>181981</v>
      </c>
      <c r="F3589" s="5" t="s">
        <v>4452</v>
      </c>
      <c r="G3589" s="2">
        <v>8</v>
      </c>
      <c r="H3589" s="4">
        <v>181987</v>
      </c>
      <c r="I3589" s="5" t="s">
        <v>4457</v>
      </c>
      <c r="J3589" s="15">
        <v>45370</v>
      </c>
      <c r="K3589" s="24">
        <v>1361581591</v>
      </c>
      <c r="L3589" s="15">
        <v>45344</v>
      </c>
      <c r="M3589" s="15">
        <v>45382</v>
      </c>
      <c r="N3589" s="26">
        <v>1</v>
      </c>
      <c r="O3589" s="26" t="e">
        <f>VLOOKUP(D3589,quash!A$2:$I$7791,9,FALSE)</f>
        <v>#N/A</v>
      </c>
      <c r="P3589" s="7">
        <v>8000</v>
      </c>
      <c r="Q3589" s="26">
        <v>139</v>
      </c>
      <c r="R3589" s="19">
        <v>3.9770556926914676E-2</v>
      </c>
      <c r="S3589" s="26">
        <v>16</v>
      </c>
      <c r="T3589" s="8">
        <v>7000</v>
      </c>
      <c r="U3589" s="4">
        <v>142</v>
      </c>
      <c r="V3589" s="10">
        <v>1758.65</v>
      </c>
      <c r="W3589" s="14" t="s">
        <v>5282</v>
      </c>
      <c r="X3589" s="18"/>
      <c r="Y3589" s="9"/>
      <c r="Z3589" s="19"/>
      <c r="AA3589" s="19"/>
      <c r="AB3589" s="30">
        <f t="shared" si="920"/>
        <v>1498000</v>
      </c>
      <c r="AC3589" s="30">
        <f t="shared" si="918"/>
        <v>4.6728971962616819E-3</v>
      </c>
      <c r="AD3589" s="31">
        <f t="shared" si="919"/>
        <v>0.64953271028037374</v>
      </c>
      <c r="AE3589" s="31">
        <f t="shared" si="917"/>
        <v>0.66355140186915884</v>
      </c>
      <c r="AG3589" s="30">
        <f t="shared" si="921"/>
        <v>6126000</v>
      </c>
      <c r="AH3589" s="30">
        <f t="shared" ref="AH3589:AH3652" si="927">IFERROR($T3589/AG3589,"")</f>
        <v>1.1426705843943846E-3</v>
      </c>
      <c r="AI3589" s="31">
        <f t="shared" ref="AI3589:AI3652" si="928">IFERROR(AH3589*$Q3589,"")</f>
        <v>0.15883121123081945</v>
      </c>
      <c r="AJ3589" s="31">
        <f t="shared" ref="AJ3589:AJ3652" si="929">IFERROR(AH3589*$U3589,"")</f>
        <v>0.16225922298400261</v>
      </c>
      <c r="AK3589" s="30" t="str">
        <f>IF(W3589="si",($S3589*'COSTOS DE CREDITOS'!$C$27)/DATA!$G3589,"")</f>
        <v/>
      </c>
      <c r="AL3589" s="90" t="str">
        <f>IF(W3589="si",'COSTOS DE CREDITOS'!$C$35,"")</f>
        <v/>
      </c>
      <c r="AM3589" s="30" t="str">
        <f t="shared" si="922"/>
        <v/>
      </c>
      <c r="AN3589" s="30" t="str">
        <f t="shared" si="923"/>
        <v/>
      </c>
      <c r="AO3589" s="30">
        <f t="shared" si="924"/>
        <v>0</v>
      </c>
      <c r="AP3589" s="30">
        <f t="shared" si="925"/>
        <v>0</v>
      </c>
      <c r="AQ3589" s="19" t="str">
        <f t="shared" si="926"/>
        <v/>
      </c>
    </row>
    <row r="3590" spans="1:43" x14ac:dyDescent="0.2">
      <c r="A3590" s="23" t="s">
        <v>5665</v>
      </c>
      <c r="B3590" s="6" t="s">
        <v>5678</v>
      </c>
      <c r="C3590" s="6" t="s">
        <v>5670</v>
      </c>
      <c r="D3590" s="4">
        <v>181576</v>
      </c>
      <c r="E3590" s="4">
        <v>181981</v>
      </c>
      <c r="F3590" s="5" t="s">
        <v>4452</v>
      </c>
      <c r="G3590" s="2">
        <v>8</v>
      </c>
      <c r="H3590" s="4">
        <v>181998</v>
      </c>
      <c r="I3590" s="5" t="s">
        <v>4458</v>
      </c>
      <c r="J3590" s="15">
        <v>45370</v>
      </c>
      <c r="K3590" s="24">
        <v>1363122348</v>
      </c>
      <c r="L3590" s="15">
        <v>45344</v>
      </c>
      <c r="M3590" s="15">
        <v>45382</v>
      </c>
      <c r="N3590" s="26">
        <v>1</v>
      </c>
      <c r="O3590" s="26" t="e">
        <f>VLOOKUP(D3590,quash!A$2:$I$7791,9,FALSE)</f>
        <v>#N/A</v>
      </c>
      <c r="P3590" s="7">
        <v>7000</v>
      </c>
      <c r="Q3590" s="26">
        <v>127</v>
      </c>
      <c r="R3590" s="19">
        <v>3.3741050530766176E-2</v>
      </c>
      <c r="S3590" s="26">
        <v>16</v>
      </c>
      <c r="T3590" s="8">
        <v>8000</v>
      </c>
      <c r="U3590" s="4">
        <v>142</v>
      </c>
      <c r="V3590" s="10">
        <v>2013.74</v>
      </c>
      <c r="W3590" s="14" t="s">
        <v>5282</v>
      </c>
      <c r="X3590" s="18"/>
      <c r="Y3590" s="9"/>
      <c r="Z3590" s="19"/>
      <c r="AA3590" s="19"/>
      <c r="AB3590" s="30">
        <f t="shared" si="920"/>
        <v>1498000</v>
      </c>
      <c r="AC3590" s="30">
        <f t="shared" si="918"/>
        <v>5.3404539385847796E-3</v>
      </c>
      <c r="AD3590" s="31">
        <f t="shared" si="919"/>
        <v>0.67823765020026705</v>
      </c>
      <c r="AE3590" s="31">
        <f t="shared" si="917"/>
        <v>0.75834445927903871</v>
      </c>
      <c r="AG3590" s="30">
        <f t="shared" si="921"/>
        <v>6126000</v>
      </c>
      <c r="AH3590" s="30">
        <f t="shared" si="927"/>
        <v>1.3059092393078681E-3</v>
      </c>
      <c r="AI3590" s="31">
        <f t="shared" si="928"/>
        <v>0.16585047339209924</v>
      </c>
      <c r="AJ3590" s="31">
        <f t="shared" si="929"/>
        <v>0.18543911198171725</v>
      </c>
      <c r="AK3590" s="30" t="str">
        <f>IF(W3590="si",($S3590*'COSTOS DE CREDITOS'!$C$27)/DATA!$G3590,"")</f>
        <v/>
      </c>
      <c r="AL3590" s="90" t="str">
        <f>IF(W3590="si",'COSTOS DE CREDITOS'!$C$35,"")</f>
        <v/>
      </c>
      <c r="AM3590" s="30" t="str">
        <f t="shared" si="922"/>
        <v/>
      </c>
      <c r="AN3590" s="30" t="str">
        <f t="shared" si="923"/>
        <v/>
      </c>
      <c r="AO3590" s="30">
        <f t="shared" si="924"/>
        <v>0</v>
      </c>
      <c r="AP3590" s="30">
        <f t="shared" si="925"/>
        <v>0</v>
      </c>
      <c r="AQ3590" s="19" t="str">
        <f t="shared" si="926"/>
        <v/>
      </c>
    </row>
    <row r="3591" spans="1:43" x14ac:dyDescent="0.2">
      <c r="A3591" s="23" t="s">
        <v>5665</v>
      </c>
      <c r="B3591" s="6" t="s">
        <v>5678</v>
      </c>
      <c r="C3591" s="6" t="s">
        <v>5670</v>
      </c>
      <c r="D3591" s="4">
        <v>181575</v>
      </c>
      <c r="E3591" s="4">
        <v>181981</v>
      </c>
      <c r="F3591" s="5" t="s">
        <v>4452</v>
      </c>
      <c r="G3591" s="2">
        <v>8</v>
      </c>
      <c r="H3591" s="4">
        <v>182011</v>
      </c>
      <c r="I3591" s="5" t="s">
        <v>4459</v>
      </c>
      <c r="J3591" s="15">
        <v>45370</v>
      </c>
      <c r="K3591" s="24">
        <v>1363088156</v>
      </c>
      <c r="L3591" s="15">
        <v>45344</v>
      </c>
      <c r="M3591" s="15">
        <v>45382</v>
      </c>
      <c r="N3591" s="26">
        <v>1</v>
      </c>
      <c r="O3591" s="26" t="e">
        <f>VLOOKUP(D3591,quash!A$2:$I$7791,9,FALSE)</f>
        <v>#N/A</v>
      </c>
      <c r="P3591" s="7">
        <v>8000</v>
      </c>
      <c r="Q3591" s="26">
        <v>108</v>
      </c>
      <c r="R3591" s="19">
        <v>1.8298129407071966E-2</v>
      </c>
      <c r="S3591" s="26">
        <v>16</v>
      </c>
      <c r="T3591" s="8">
        <v>10000</v>
      </c>
      <c r="U3591" s="4">
        <v>142</v>
      </c>
      <c r="V3591" s="10">
        <v>2510.34</v>
      </c>
      <c r="W3591" s="14" t="s">
        <v>5282</v>
      </c>
      <c r="X3591" s="18"/>
      <c r="Y3591" s="9"/>
      <c r="Z3591" s="19"/>
      <c r="AA3591" s="19"/>
      <c r="AB3591" s="30">
        <f t="shared" si="920"/>
        <v>1498000</v>
      </c>
      <c r="AC3591" s="30">
        <f t="shared" si="918"/>
        <v>6.6755674232309749E-3</v>
      </c>
      <c r="AD3591" s="31">
        <f t="shared" si="919"/>
        <v>0.72096128170894525</v>
      </c>
      <c r="AE3591" s="31">
        <f t="shared" si="917"/>
        <v>0.94793057409879844</v>
      </c>
      <c r="AG3591" s="30">
        <f t="shared" si="921"/>
        <v>6126000</v>
      </c>
      <c r="AH3591" s="30">
        <f t="shared" si="927"/>
        <v>1.632386549134835E-3</v>
      </c>
      <c r="AI3591" s="31">
        <f t="shared" si="928"/>
        <v>0.1762977473065622</v>
      </c>
      <c r="AJ3591" s="31">
        <f t="shared" si="929"/>
        <v>0.23179888997714657</v>
      </c>
      <c r="AK3591" s="30" t="str">
        <f>IF(W3591="si",($S3591*'COSTOS DE CREDITOS'!$C$27)/DATA!$G3591,"")</f>
        <v/>
      </c>
      <c r="AL3591" s="90" t="str">
        <f>IF(W3591="si",'COSTOS DE CREDITOS'!$C$35,"")</f>
        <v/>
      </c>
      <c r="AM3591" s="30" t="str">
        <f t="shared" si="922"/>
        <v/>
      </c>
      <c r="AN3591" s="30" t="str">
        <f t="shared" si="923"/>
        <v/>
      </c>
      <c r="AO3591" s="30">
        <f t="shared" si="924"/>
        <v>0</v>
      </c>
      <c r="AP3591" s="30">
        <f t="shared" si="925"/>
        <v>0</v>
      </c>
      <c r="AQ3591" s="19" t="str">
        <f t="shared" si="926"/>
        <v/>
      </c>
    </row>
    <row r="3592" spans="1:43" x14ac:dyDescent="0.2">
      <c r="A3592" s="23" t="s">
        <v>5665</v>
      </c>
      <c r="B3592" s="6" t="s">
        <v>5678</v>
      </c>
      <c r="C3592" s="6" t="s">
        <v>5670</v>
      </c>
      <c r="D3592" s="4">
        <v>181377</v>
      </c>
      <c r="E3592" s="4">
        <v>181981</v>
      </c>
      <c r="F3592" s="5" t="s">
        <v>4452</v>
      </c>
      <c r="G3592" s="2">
        <v>8</v>
      </c>
      <c r="H3592" s="4">
        <v>182014</v>
      </c>
      <c r="I3592" s="5" t="s">
        <v>4460</v>
      </c>
      <c r="J3592" s="15">
        <v>45370</v>
      </c>
      <c r="K3592" s="24">
        <v>1362809946</v>
      </c>
      <c r="L3592" s="15">
        <v>45344</v>
      </c>
      <c r="M3592" s="15">
        <v>45382</v>
      </c>
      <c r="N3592" s="26">
        <v>1</v>
      </c>
      <c r="O3592" s="26" t="e">
        <f>VLOOKUP(D3592,quash!A$2:$I$7791,9,FALSE)</f>
        <v>#N/A</v>
      </c>
      <c r="P3592" s="7">
        <v>6000</v>
      </c>
      <c r="Q3592" s="26">
        <v>119</v>
      </c>
      <c r="R3592" s="19">
        <v>3.3220596517330447E-2</v>
      </c>
      <c r="S3592" s="26">
        <v>16</v>
      </c>
      <c r="T3592" s="8">
        <v>10000</v>
      </c>
      <c r="U3592" s="4">
        <v>142</v>
      </c>
      <c r="V3592" s="10">
        <v>2510.34</v>
      </c>
      <c r="W3592" s="14" t="s">
        <v>5282</v>
      </c>
      <c r="X3592" s="18"/>
      <c r="Y3592" s="9"/>
      <c r="Z3592" s="19"/>
      <c r="AA3592" s="19"/>
      <c r="AB3592" s="30">
        <f t="shared" si="920"/>
        <v>1498000</v>
      </c>
      <c r="AC3592" s="30">
        <f t="shared" si="918"/>
        <v>6.6755674232309749E-3</v>
      </c>
      <c r="AD3592" s="31">
        <f t="shared" si="919"/>
        <v>0.79439252336448596</v>
      </c>
      <c r="AE3592" s="31">
        <f t="shared" si="917"/>
        <v>0.94793057409879844</v>
      </c>
      <c r="AG3592" s="30">
        <f t="shared" si="921"/>
        <v>6126000</v>
      </c>
      <c r="AH3592" s="30">
        <f t="shared" si="927"/>
        <v>1.632386549134835E-3</v>
      </c>
      <c r="AI3592" s="31">
        <f t="shared" si="928"/>
        <v>0.19425399934704538</v>
      </c>
      <c r="AJ3592" s="31">
        <f t="shared" si="929"/>
        <v>0.23179888997714657</v>
      </c>
      <c r="AK3592" s="30" t="str">
        <f>IF(W3592="si",($S3592*'COSTOS DE CREDITOS'!$C$27)/DATA!$G3592,"")</f>
        <v/>
      </c>
      <c r="AL3592" s="90" t="str">
        <f>IF(W3592="si",'COSTOS DE CREDITOS'!$C$35,"")</f>
        <v/>
      </c>
      <c r="AM3592" s="30" t="str">
        <f t="shared" si="922"/>
        <v/>
      </c>
      <c r="AN3592" s="30" t="str">
        <f t="shared" si="923"/>
        <v/>
      </c>
      <c r="AO3592" s="30">
        <f t="shared" si="924"/>
        <v>0</v>
      </c>
      <c r="AP3592" s="30">
        <f t="shared" si="925"/>
        <v>0</v>
      </c>
      <c r="AQ3592" s="19" t="str">
        <f t="shared" si="926"/>
        <v/>
      </c>
    </row>
    <row r="3593" spans="1:43" x14ac:dyDescent="0.2">
      <c r="A3593" s="23" t="s">
        <v>5665</v>
      </c>
      <c r="B3593" s="6" t="s">
        <v>5666</v>
      </c>
      <c r="C3593" s="6" t="s">
        <v>5667</v>
      </c>
      <c r="D3593" s="4">
        <v>179599</v>
      </c>
      <c r="E3593" s="4">
        <v>181242</v>
      </c>
      <c r="F3593" s="5" t="s">
        <v>4461</v>
      </c>
      <c r="G3593" s="2">
        <v>6</v>
      </c>
      <c r="H3593" s="4">
        <v>181243</v>
      </c>
      <c r="I3593" s="5" t="s">
        <v>4462</v>
      </c>
      <c r="J3593" s="15">
        <v>45356</v>
      </c>
      <c r="K3593" s="24">
        <v>1354043174</v>
      </c>
      <c r="L3593" s="15">
        <v>45344</v>
      </c>
      <c r="M3593" s="15">
        <v>45382</v>
      </c>
      <c r="N3593" s="26">
        <v>1</v>
      </c>
      <c r="O3593" s="26">
        <f>VLOOKUP(D3593,quash!A$2:$I$7791,9,FALSE)</f>
        <v>1</v>
      </c>
      <c r="P3593" s="7">
        <v>15000</v>
      </c>
      <c r="Q3593" s="26">
        <v>132</v>
      </c>
      <c r="R3593" s="19">
        <v>5.8283715876113903E-2</v>
      </c>
      <c r="S3593" s="26">
        <v>16</v>
      </c>
      <c r="T3593" s="8">
        <v>15000</v>
      </c>
      <c r="U3593" s="4">
        <v>142</v>
      </c>
      <c r="V3593" s="10">
        <v>3758.63</v>
      </c>
      <c r="W3593" s="14" t="s">
        <v>5282</v>
      </c>
      <c r="X3593" s="18"/>
      <c r="Y3593" s="9"/>
      <c r="Z3593" s="19"/>
      <c r="AA3593" s="19"/>
      <c r="AB3593" s="30">
        <f t="shared" si="920"/>
        <v>797000</v>
      </c>
      <c r="AC3593" s="30">
        <f t="shared" si="918"/>
        <v>1.8820577164366373E-2</v>
      </c>
      <c r="AD3593" s="31">
        <f t="shared" si="919"/>
        <v>2.4843161856963611</v>
      </c>
      <c r="AE3593" s="31">
        <f t="shared" si="917"/>
        <v>2.6725219573400247</v>
      </c>
      <c r="AG3593" s="30">
        <f t="shared" si="921"/>
        <v>2427000</v>
      </c>
      <c r="AH3593" s="30">
        <f t="shared" si="927"/>
        <v>6.180469715698393E-3</v>
      </c>
      <c r="AI3593" s="31">
        <f t="shared" si="928"/>
        <v>0.81582200247218783</v>
      </c>
      <c r="AJ3593" s="31">
        <f t="shared" si="929"/>
        <v>0.87762669962917184</v>
      </c>
      <c r="AK3593" s="30" t="str">
        <f>IF(W3593="si",($S3593*'COSTOS DE CREDITOS'!$C$27)/DATA!$G3593,"")</f>
        <v/>
      </c>
      <c r="AL3593" s="90" t="str">
        <f>IF(W3593="si",'COSTOS DE CREDITOS'!$C$35,"")</f>
        <v/>
      </c>
      <c r="AM3593" s="30" t="str">
        <f t="shared" si="922"/>
        <v/>
      </c>
      <c r="AN3593" s="30" t="str">
        <f t="shared" si="923"/>
        <v/>
      </c>
      <c r="AO3593" s="30">
        <f t="shared" si="924"/>
        <v>0</v>
      </c>
      <c r="AP3593" s="30">
        <f t="shared" si="925"/>
        <v>0</v>
      </c>
      <c r="AQ3593" s="19" t="str">
        <f t="shared" si="926"/>
        <v/>
      </c>
    </row>
    <row r="3594" spans="1:43" x14ac:dyDescent="0.2">
      <c r="A3594" s="23" t="s">
        <v>5665</v>
      </c>
      <c r="B3594" s="6" t="s">
        <v>5666</v>
      </c>
      <c r="C3594" s="6" t="s">
        <v>5667</v>
      </c>
      <c r="D3594" s="4">
        <v>181050</v>
      </c>
      <c r="E3594" s="4">
        <v>181242</v>
      </c>
      <c r="F3594" s="5" t="s">
        <v>4461</v>
      </c>
      <c r="G3594" s="2">
        <v>6</v>
      </c>
      <c r="H3594" s="4">
        <v>181244</v>
      </c>
      <c r="I3594" s="5" t="s">
        <v>4463</v>
      </c>
      <c r="J3594" s="15">
        <v>45365</v>
      </c>
      <c r="K3594" s="24">
        <v>1360208127</v>
      </c>
      <c r="L3594" s="15">
        <v>45344</v>
      </c>
      <c r="M3594" s="15">
        <v>45382</v>
      </c>
      <c r="N3594" s="26">
        <v>1</v>
      </c>
      <c r="O3594" s="26">
        <f>VLOOKUP(D3594,quash!A$2:$I$7791,9,FALSE)</f>
        <v>6</v>
      </c>
      <c r="P3594" s="7">
        <v>12000</v>
      </c>
      <c r="Q3594" s="26">
        <v>110</v>
      </c>
      <c r="R3594" s="19">
        <v>3.11605023919212E-2</v>
      </c>
      <c r="S3594" s="26">
        <v>16</v>
      </c>
      <c r="T3594" s="8">
        <v>12000</v>
      </c>
      <c r="U3594" s="4">
        <v>142</v>
      </c>
      <c r="V3594" s="10">
        <v>3006.92</v>
      </c>
      <c r="W3594" s="14" t="s">
        <v>5282</v>
      </c>
      <c r="X3594" s="18"/>
      <c r="Y3594" s="9"/>
      <c r="Z3594" s="19"/>
      <c r="AA3594" s="19"/>
      <c r="AB3594" s="30">
        <f t="shared" si="920"/>
        <v>64000</v>
      </c>
      <c r="AC3594" s="30">
        <f t="shared" si="918"/>
        <v>0.1875</v>
      </c>
      <c r="AD3594" s="31">
        <f t="shared" si="919"/>
        <v>20.625</v>
      </c>
      <c r="AE3594" s="31">
        <f t="shared" si="917"/>
        <v>26.625</v>
      </c>
      <c r="AG3594" s="30">
        <f t="shared" si="921"/>
        <v>288000</v>
      </c>
      <c r="AH3594" s="30">
        <f t="shared" si="927"/>
        <v>4.1666666666666664E-2</v>
      </c>
      <c r="AI3594" s="31">
        <f t="shared" si="928"/>
        <v>4.583333333333333</v>
      </c>
      <c r="AJ3594" s="31">
        <f t="shared" si="929"/>
        <v>5.9166666666666661</v>
      </c>
      <c r="AK3594" s="30" t="str">
        <f>IF(W3594="si",($S3594*'COSTOS DE CREDITOS'!$C$27)/DATA!$G3594,"")</f>
        <v/>
      </c>
      <c r="AL3594" s="90" t="str">
        <f>IF(W3594="si",'COSTOS DE CREDITOS'!$C$35,"")</f>
        <v/>
      </c>
      <c r="AM3594" s="30" t="str">
        <f t="shared" si="922"/>
        <v/>
      </c>
      <c r="AN3594" s="30" t="str">
        <f t="shared" si="923"/>
        <v/>
      </c>
      <c r="AO3594" s="30">
        <f t="shared" si="924"/>
        <v>0</v>
      </c>
      <c r="AP3594" s="30">
        <f t="shared" si="925"/>
        <v>0</v>
      </c>
      <c r="AQ3594" s="19" t="str">
        <f t="shared" si="926"/>
        <v/>
      </c>
    </row>
    <row r="3595" spans="1:43" x14ac:dyDescent="0.2">
      <c r="A3595" s="23" t="s">
        <v>5665</v>
      </c>
      <c r="B3595" s="6" t="s">
        <v>5666</v>
      </c>
      <c r="C3595" s="6" t="s">
        <v>5667</v>
      </c>
      <c r="D3595" s="4">
        <v>180672</v>
      </c>
      <c r="E3595" s="4">
        <v>181242</v>
      </c>
      <c r="F3595" s="5" t="s">
        <v>4461</v>
      </c>
      <c r="G3595" s="2">
        <v>6</v>
      </c>
      <c r="H3595" s="4">
        <v>181247</v>
      </c>
      <c r="I3595" s="5" t="s">
        <v>4464</v>
      </c>
      <c r="J3595" s="15">
        <v>45365</v>
      </c>
      <c r="K3595" s="24">
        <v>1359803180</v>
      </c>
      <c r="L3595" s="15">
        <v>45344</v>
      </c>
      <c r="M3595" s="15">
        <v>45382</v>
      </c>
      <c r="N3595" s="26">
        <v>1</v>
      </c>
      <c r="O3595" s="26">
        <f>VLOOKUP(D3595,quash!A$2:$I$7791,9,FALSE)</f>
        <v>2</v>
      </c>
      <c r="P3595" s="7">
        <v>12000</v>
      </c>
      <c r="Q3595" s="26">
        <v>110</v>
      </c>
      <c r="R3595" s="19">
        <v>3.3741050530766099E-2</v>
      </c>
      <c r="S3595" s="26">
        <v>16</v>
      </c>
      <c r="T3595" s="8">
        <v>12000</v>
      </c>
      <c r="U3595" s="4">
        <v>142</v>
      </c>
      <c r="V3595" s="10">
        <v>3006.92</v>
      </c>
      <c r="W3595" s="14" t="s">
        <v>5282</v>
      </c>
      <c r="X3595" s="18"/>
      <c r="Y3595" s="9"/>
      <c r="Z3595" s="19"/>
      <c r="AA3595" s="19"/>
      <c r="AB3595" s="30">
        <f t="shared" si="920"/>
        <v>521000</v>
      </c>
      <c r="AC3595" s="30">
        <f t="shared" si="918"/>
        <v>2.3032629558541268E-2</v>
      </c>
      <c r="AD3595" s="31">
        <f t="shared" si="919"/>
        <v>2.5335892514395395</v>
      </c>
      <c r="AE3595" s="31">
        <f t="shared" si="917"/>
        <v>3.2706333973128601</v>
      </c>
      <c r="AG3595" s="30">
        <f t="shared" si="921"/>
        <v>1695000</v>
      </c>
      <c r="AH3595" s="30">
        <f t="shared" si="927"/>
        <v>7.0796460176991149E-3</v>
      </c>
      <c r="AI3595" s="31">
        <f t="shared" si="928"/>
        <v>0.77876106194690264</v>
      </c>
      <c r="AJ3595" s="31">
        <f t="shared" si="929"/>
        <v>1.0053097345132742</v>
      </c>
      <c r="AK3595" s="30" t="str">
        <f>IF(W3595="si",($S3595*'COSTOS DE CREDITOS'!$C$27)/DATA!$G3595,"")</f>
        <v/>
      </c>
      <c r="AL3595" s="90" t="str">
        <f>IF(W3595="si",'COSTOS DE CREDITOS'!$C$35,"")</f>
        <v/>
      </c>
      <c r="AM3595" s="30" t="str">
        <f t="shared" si="922"/>
        <v/>
      </c>
      <c r="AN3595" s="30" t="str">
        <f t="shared" si="923"/>
        <v/>
      </c>
      <c r="AO3595" s="30">
        <f t="shared" si="924"/>
        <v>0</v>
      </c>
      <c r="AP3595" s="30">
        <f t="shared" si="925"/>
        <v>0</v>
      </c>
      <c r="AQ3595" s="19" t="str">
        <f t="shared" si="926"/>
        <v/>
      </c>
    </row>
    <row r="3596" spans="1:43" x14ac:dyDescent="0.2">
      <c r="A3596" s="23" t="s">
        <v>5665</v>
      </c>
      <c r="B3596" s="6" t="s">
        <v>5666</v>
      </c>
      <c r="C3596" s="6" t="s">
        <v>5667</v>
      </c>
      <c r="D3596" s="4">
        <v>179605</v>
      </c>
      <c r="E3596" s="4">
        <v>181242</v>
      </c>
      <c r="F3596" s="5" t="s">
        <v>4461</v>
      </c>
      <c r="G3596" s="2">
        <v>6</v>
      </c>
      <c r="H3596" s="4">
        <v>181250</v>
      </c>
      <c r="I3596" s="5" t="s">
        <v>4465</v>
      </c>
      <c r="J3596" s="15">
        <v>45357</v>
      </c>
      <c r="K3596" s="24">
        <v>1354043771</v>
      </c>
      <c r="L3596" s="15">
        <v>45344</v>
      </c>
      <c r="M3596" s="15">
        <v>45382</v>
      </c>
      <c r="N3596" s="26">
        <v>1</v>
      </c>
      <c r="O3596" s="26">
        <f>VLOOKUP(D3596,quash!A$2:$I$7791,9,FALSE)</f>
        <v>1</v>
      </c>
      <c r="P3596" s="7">
        <v>12000</v>
      </c>
      <c r="Q3596" s="26">
        <v>110</v>
      </c>
      <c r="R3596" s="19">
        <v>3.3220596517330399E-2</v>
      </c>
      <c r="S3596" s="26">
        <v>16</v>
      </c>
      <c r="T3596" s="8">
        <v>12000</v>
      </c>
      <c r="U3596" s="4">
        <v>142</v>
      </c>
      <c r="V3596" s="10">
        <v>3006.92</v>
      </c>
      <c r="W3596" s="14" t="s">
        <v>5282</v>
      </c>
      <c r="X3596" s="18"/>
      <c r="Y3596" s="9"/>
      <c r="Z3596" s="19"/>
      <c r="AA3596" s="19"/>
      <c r="AB3596" s="30">
        <f t="shared" si="920"/>
        <v>797000</v>
      </c>
      <c r="AC3596" s="30">
        <f t="shared" si="918"/>
        <v>1.5056461731493099E-2</v>
      </c>
      <c r="AD3596" s="31">
        <f t="shared" si="919"/>
        <v>1.6562107904642409</v>
      </c>
      <c r="AE3596" s="31">
        <f t="shared" si="917"/>
        <v>2.13801756587202</v>
      </c>
      <c r="AG3596" s="30">
        <f t="shared" si="921"/>
        <v>2427000</v>
      </c>
      <c r="AH3596" s="30">
        <f t="shared" si="927"/>
        <v>4.944375772558714E-3</v>
      </c>
      <c r="AI3596" s="31">
        <f t="shared" si="928"/>
        <v>0.54388133498145852</v>
      </c>
      <c r="AJ3596" s="31">
        <f t="shared" si="929"/>
        <v>0.70210135970333742</v>
      </c>
      <c r="AK3596" s="30" t="str">
        <f>IF(W3596="si",($S3596*'COSTOS DE CREDITOS'!$C$27)/DATA!$G3596,"")</f>
        <v/>
      </c>
      <c r="AL3596" s="90" t="str">
        <f>IF(W3596="si",'COSTOS DE CREDITOS'!$C$35,"")</f>
        <v/>
      </c>
      <c r="AM3596" s="30" t="str">
        <f t="shared" si="922"/>
        <v/>
      </c>
      <c r="AN3596" s="30" t="str">
        <f t="shared" si="923"/>
        <v/>
      </c>
      <c r="AO3596" s="30">
        <f t="shared" si="924"/>
        <v>0</v>
      </c>
      <c r="AP3596" s="30">
        <f t="shared" si="925"/>
        <v>0</v>
      </c>
      <c r="AQ3596" s="19" t="str">
        <f t="shared" si="926"/>
        <v/>
      </c>
    </row>
    <row r="3597" spans="1:43" x14ac:dyDescent="0.2">
      <c r="A3597" s="23" t="s">
        <v>5665</v>
      </c>
      <c r="B3597" s="6" t="s">
        <v>5666</v>
      </c>
      <c r="C3597" s="6" t="s">
        <v>5667</v>
      </c>
      <c r="D3597" s="4">
        <v>179613</v>
      </c>
      <c r="E3597" s="4">
        <v>181242</v>
      </c>
      <c r="F3597" s="5" t="s">
        <v>4461</v>
      </c>
      <c r="G3597" s="2">
        <v>6</v>
      </c>
      <c r="H3597" s="4">
        <v>181252</v>
      </c>
      <c r="I3597" s="5" t="s">
        <v>4466</v>
      </c>
      <c r="J3597" s="15">
        <v>45363</v>
      </c>
      <c r="K3597" s="24">
        <v>1354043931</v>
      </c>
      <c r="L3597" s="15">
        <v>45344</v>
      </c>
      <c r="M3597" s="15">
        <v>45382</v>
      </c>
      <c r="N3597" s="26">
        <v>1</v>
      </c>
      <c r="O3597" s="26">
        <f>VLOOKUP(D3597,quash!A$2:$I$7791,9,FALSE)</f>
        <v>6</v>
      </c>
      <c r="P3597" s="7">
        <v>10000</v>
      </c>
      <c r="Q3597" s="26">
        <v>147</v>
      </c>
      <c r="R3597" s="19">
        <v>7.9000519063170294E-2</v>
      </c>
      <c r="S3597" s="26">
        <v>16</v>
      </c>
      <c r="T3597" s="8">
        <v>10000</v>
      </c>
      <c r="U3597" s="4">
        <v>142</v>
      </c>
      <c r="V3597" s="10">
        <v>2510.34</v>
      </c>
      <c r="W3597" s="14" t="s">
        <v>5282</v>
      </c>
      <c r="X3597" s="18"/>
      <c r="Y3597" s="9"/>
      <c r="Z3597" s="19"/>
      <c r="AA3597" s="19"/>
      <c r="AB3597" s="30">
        <f t="shared" si="920"/>
        <v>64000</v>
      </c>
      <c r="AC3597" s="30">
        <f t="shared" si="918"/>
        <v>0.15625</v>
      </c>
      <c r="AD3597" s="31">
        <f t="shared" si="919"/>
        <v>22.96875</v>
      </c>
      <c r="AE3597" s="31">
        <f t="shared" si="917"/>
        <v>22.1875</v>
      </c>
      <c r="AG3597" s="30">
        <f t="shared" si="921"/>
        <v>288000</v>
      </c>
      <c r="AH3597" s="30">
        <f t="shared" si="927"/>
        <v>3.4722222222222224E-2</v>
      </c>
      <c r="AI3597" s="31">
        <f t="shared" si="928"/>
        <v>5.104166666666667</v>
      </c>
      <c r="AJ3597" s="31">
        <f t="shared" si="929"/>
        <v>4.9305555555555554</v>
      </c>
      <c r="AK3597" s="30" t="str">
        <f>IF(W3597="si",($S3597*'COSTOS DE CREDITOS'!$C$27)/DATA!$G3597,"")</f>
        <v/>
      </c>
      <c r="AL3597" s="90" t="str">
        <f>IF(W3597="si",'COSTOS DE CREDITOS'!$C$35,"")</f>
        <v/>
      </c>
      <c r="AM3597" s="30" t="str">
        <f t="shared" si="922"/>
        <v/>
      </c>
      <c r="AN3597" s="30" t="str">
        <f t="shared" si="923"/>
        <v/>
      </c>
      <c r="AO3597" s="30">
        <f t="shared" si="924"/>
        <v>0</v>
      </c>
      <c r="AP3597" s="30">
        <f t="shared" si="925"/>
        <v>0</v>
      </c>
      <c r="AQ3597" s="19" t="str">
        <f t="shared" si="926"/>
        <v/>
      </c>
    </row>
    <row r="3598" spans="1:43" x14ac:dyDescent="0.2">
      <c r="A3598" s="23" t="s">
        <v>5665</v>
      </c>
      <c r="B3598" s="6" t="s">
        <v>5666</v>
      </c>
      <c r="C3598" s="6" t="s">
        <v>5667</v>
      </c>
      <c r="D3598" s="4">
        <v>179602</v>
      </c>
      <c r="E3598" s="4">
        <v>181242</v>
      </c>
      <c r="F3598" s="5" t="s">
        <v>4461</v>
      </c>
      <c r="G3598" s="2">
        <v>6</v>
      </c>
      <c r="H3598" s="4">
        <v>181309</v>
      </c>
      <c r="I3598" s="5" t="s">
        <v>4467</v>
      </c>
      <c r="J3598" s="15">
        <v>45356</v>
      </c>
      <c r="K3598" s="24">
        <v>1354043233</v>
      </c>
      <c r="L3598" s="15">
        <v>45344</v>
      </c>
      <c r="M3598" s="15">
        <v>45382</v>
      </c>
      <c r="N3598" s="26">
        <v>1</v>
      </c>
      <c r="O3598" s="26">
        <f>VLOOKUP(D3598,quash!A$2:$I$7791,9,FALSE)</f>
        <v>4</v>
      </c>
      <c r="P3598" s="7">
        <v>5000</v>
      </c>
      <c r="Q3598" s="26">
        <v>147</v>
      </c>
      <c r="R3598" s="19">
        <v>5.8283715876113994E-2</v>
      </c>
      <c r="S3598" s="26">
        <v>16</v>
      </c>
      <c r="T3598" s="8">
        <v>12000</v>
      </c>
      <c r="U3598" s="4">
        <v>142</v>
      </c>
      <c r="V3598" s="10">
        <v>3006.92</v>
      </c>
      <c r="W3598" s="14" t="s">
        <v>5282</v>
      </c>
      <c r="X3598" s="18"/>
      <c r="Y3598" s="9"/>
      <c r="Z3598" s="19"/>
      <c r="AA3598" s="19"/>
      <c r="AB3598" s="30">
        <f t="shared" si="920"/>
        <v>252000</v>
      </c>
      <c r="AC3598" s="30">
        <f t="shared" si="918"/>
        <v>4.7619047619047616E-2</v>
      </c>
      <c r="AD3598" s="31">
        <f t="shared" si="919"/>
        <v>7</v>
      </c>
      <c r="AE3598" s="31">
        <f t="shared" si="917"/>
        <v>6.7619047619047619</v>
      </c>
      <c r="AG3598" s="30">
        <f t="shared" si="921"/>
        <v>927000</v>
      </c>
      <c r="AH3598" s="30">
        <f t="shared" si="927"/>
        <v>1.2944983818770227E-2</v>
      </c>
      <c r="AI3598" s="31">
        <f t="shared" si="928"/>
        <v>1.9029126213592233</v>
      </c>
      <c r="AJ3598" s="31">
        <f t="shared" si="929"/>
        <v>1.8381877022653723</v>
      </c>
      <c r="AK3598" s="30" t="str">
        <f>IF(W3598="si",($S3598*'COSTOS DE CREDITOS'!$C$27)/DATA!$G3598,"")</f>
        <v/>
      </c>
      <c r="AL3598" s="90" t="str">
        <f>IF(W3598="si",'COSTOS DE CREDITOS'!$C$35,"")</f>
        <v/>
      </c>
      <c r="AM3598" s="30" t="str">
        <f t="shared" si="922"/>
        <v/>
      </c>
      <c r="AN3598" s="30" t="str">
        <f t="shared" si="923"/>
        <v/>
      </c>
      <c r="AO3598" s="30">
        <f t="shared" si="924"/>
        <v>0</v>
      </c>
      <c r="AP3598" s="30">
        <f t="shared" si="925"/>
        <v>0</v>
      </c>
      <c r="AQ3598" s="19" t="str">
        <f t="shared" si="926"/>
        <v/>
      </c>
    </row>
    <row r="3599" spans="1:43" x14ac:dyDescent="0.2">
      <c r="A3599" s="23" t="s">
        <v>5665</v>
      </c>
      <c r="B3599" s="6" t="s">
        <v>5676</v>
      </c>
      <c r="C3599" s="6" t="s">
        <v>5670</v>
      </c>
      <c r="D3599" s="4">
        <v>180741</v>
      </c>
      <c r="E3599" s="4">
        <v>181578</v>
      </c>
      <c r="F3599" s="5" t="s">
        <v>4468</v>
      </c>
      <c r="G3599" s="2">
        <v>5</v>
      </c>
      <c r="H3599" s="4">
        <v>181579</v>
      </c>
      <c r="I3599" s="5" t="s">
        <v>4469</v>
      </c>
      <c r="J3599" s="15">
        <v>45365</v>
      </c>
      <c r="K3599" s="24">
        <v>1358930071</v>
      </c>
      <c r="L3599" s="15">
        <v>45344</v>
      </c>
      <c r="M3599" s="15">
        <v>45382</v>
      </c>
      <c r="N3599" s="26">
        <v>1</v>
      </c>
      <c r="O3599" s="26">
        <f>VLOOKUP(D3599,quash!A$2:$I$7791,9,FALSE)</f>
        <v>1</v>
      </c>
      <c r="P3599" s="7">
        <v>5000</v>
      </c>
      <c r="Q3599" s="26">
        <v>147</v>
      </c>
      <c r="R3599" s="19">
        <v>0.11226939921536</v>
      </c>
      <c r="S3599" s="26">
        <v>16</v>
      </c>
      <c r="T3599" s="8">
        <v>8000</v>
      </c>
      <c r="U3599" s="4">
        <v>147</v>
      </c>
      <c r="V3599" s="10">
        <v>2082.7199999999998</v>
      </c>
      <c r="W3599" s="14" t="s">
        <v>5282</v>
      </c>
      <c r="X3599" s="18"/>
      <c r="Y3599" s="9"/>
      <c r="Z3599" s="19"/>
      <c r="AA3599" s="19"/>
      <c r="AB3599" s="30">
        <f t="shared" si="920"/>
        <v>797000</v>
      </c>
      <c r="AC3599" s="30">
        <f t="shared" si="918"/>
        <v>1.0037641154328732E-2</v>
      </c>
      <c r="AD3599" s="31">
        <f t="shared" si="919"/>
        <v>1.4755332496863236</v>
      </c>
      <c r="AE3599" s="31">
        <f t="shared" si="917"/>
        <v>1.4755332496863236</v>
      </c>
      <c r="AG3599" s="30">
        <f t="shared" si="921"/>
        <v>2427000</v>
      </c>
      <c r="AH3599" s="30">
        <f t="shared" si="927"/>
        <v>3.296250515039143E-3</v>
      </c>
      <c r="AI3599" s="31">
        <f t="shared" si="928"/>
        <v>0.48454882571075403</v>
      </c>
      <c r="AJ3599" s="31">
        <f t="shared" si="929"/>
        <v>0.48454882571075403</v>
      </c>
      <c r="AK3599" s="30" t="str">
        <f>IF(W3599="si",($S3599*'COSTOS DE CREDITOS'!$C$27)/DATA!$G3599,"")</f>
        <v/>
      </c>
      <c r="AL3599" s="90" t="str">
        <f>IF(W3599="si",'COSTOS DE CREDITOS'!$C$35,"")</f>
        <v/>
      </c>
      <c r="AM3599" s="30" t="str">
        <f t="shared" si="922"/>
        <v/>
      </c>
      <c r="AN3599" s="30" t="str">
        <f t="shared" si="923"/>
        <v/>
      </c>
      <c r="AO3599" s="30">
        <f t="shared" si="924"/>
        <v>0</v>
      </c>
      <c r="AP3599" s="30">
        <f t="shared" si="925"/>
        <v>0</v>
      </c>
      <c r="AQ3599" s="19" t="str">
        <f t="shared" si="926"/>
        <v/>
      </c>
    </row>
    <row r="3600" spans="1:43" x14ac:dyDescent="0.2">
      <c r="A3600" s="23" t="s">
        <v>5665</v>
      </c>
      <c r="B3600" s="6" t="s">
        <v>5676</v>
      </c>
      <c r="C3600" s="6" t="s">
        <v>5670</v>
      </c>
      <c r="D3600" s="4">
        <v>180420</v>
      </c>
      <c r="E3600" s="4">
        <v>181578</v>
      </c>
      <c r="F3600" s="5" t="s">
        <v>4468</v>
      </c>
      <c r="G3600" s="2">
        <v>5</v>
      </c>
      <c r="H3600" s="4">
        <v>181582</v>
      </c>
      <c r="I3600" s="5" t="s">
        <v>4470</v>
      </c>
      <c r="J3600" s="15">
        <v>45362</v>
      </c>
      <c r="K3600" s="24">
        <v>1358218546</v>
      </c>
      <c r="L3600" s="15">
        <v>45344</v>
      </c>
      <c r="M3600" s="15">
        <v>45382</v>
      </c>
      <c r="N3600" s="26">
        <v>1</v>
      </c>
      <c r="O3600" s="26">
        <f>VLOOKUP(D3600,quash!A$2:$I$7791,9,FALSE)</f>
        <v>1</v>
      </c>
      <c r="P3600" s="7">
        <v>5000</v>
      </c>
      <c r="Q3600" s="26">
        <v>147</v>
      </c>
      <c r="R3600" s="19">
        <v>0.11226939921536</v>
      </c>
      <c r="S3600" s="26">
        <v>16</v>
      </c>
      <c r="T3600" s="8">
        <v>7000</v>
      </c>
      <c r="U3600" s="4">
        <v>147</v>
      </c>
      <c r="V3600" s="10">
        <v>1827.61</v>
      </c>
      <c r="W3600" s="14" t="s">
        <v>5282</v>
      </c>
      <c r="X3600" s="18"/>
      <c r="Y3600" s="9"/>
      <c r="Z3600" s="19"/>
      <c r="AA3600" s="19"/>
      <c r="AB3600" s="30">
        <f t="shared" si="920"/>
        <v>797000</v>
      </c>
      <c r="AC3600" s="30">
        <f t="shared" si="918"/>
        <v>8.7829360100376407E-3</v>
      </c>
      <c r="AD3600" s="31">
        <f t="shared" si="919"/>
        <v>1.2910915934755332</v>
      </c>
      <c r="AE3600" s="31">
        <f t="shared" si="917"/>
        <v>1.2910915934755332</v>
      </c>
      <c r="AG3600" s="30">
        <f t="shared" si="921"/>
        <v>2427000</v>
      </c>
      <c r="AH3600" s="30">
        <f t="shared" si="927"/>
        <v>2.88421920065925E-3</v>
      </c>
      <c r="AI3600" s="31">
        <f t="shared" si="928"/>
        <v>0.42398022249690975</v>
      </c>
      <c r="AJ3600" s="31">
        <f t="shared" si="929"/>
        <v>0.42398022249690975</v>
      </c>
      <c r="AK3600" s="30" t="str">
        <f>IF(W3600="si",($S3600*'COSTOS DE CREDITOS'!$C$27)/DATA!$G3600,"")</f>
        <v/>
      </c>
      <c r="AL3600" s="90" t="str">
        <f>IF(W3600="si",'COSTOS DE CREDITOS'!$C$35,"")</f>
        <v/>
      </c>
      <c r="AM3600" s="30" t="str">
        <f t="shared" si="922"/>
        <v/>
      </c>
      <c r="AN3600" s="30" t="str">
        <f t="shared" si="923"/>
        <v/>
      </c>
      <c r="AO3600" s="30">
        <f t="shared" si="924"/>
        <v>0</v>
      </c>
      <c r="AP3600" s="30">
        <f t="shared" si="925"/>
        <v>0</v>
      </c>
      <c r="AQ3600" s="19" t="str">
        <f t="shared" si="926"/>
        <v/>
      </c>
    </row>
    <row r="3601" spans="1:43" x14ac:dyDescent="0.2">
      <c r="A3601" s="23" t="s">
        <v>5665</v>
      </c>
      <c r="B3601" s="6" t="s">
        <v>5676</v>
      </c>
      <c r="C3601" s="6" t="s">
        <v>5670</v>
      </c>
      <c r="D3601" s="4">
        <v>180451</v>
      </c>
      <c r="E3601" s="4">
        <v>181578</v>
      </c>
      <c r="F3601" s="5" t="s">
        <v>4468</v>
      </c>
      <c r="G3601" s="2">
        <v>5</v>
      </c>
      <c r="H3601" s="4">
        <v>181584</v>
      </c>
      <c r="I3601" s="5" t="s">
        <v>4471</v>
      </c>
      <c r="J3601" s="15">
        <v>45362</v>
      </c>
      <c r="K3601" s="24">
        <v>1358134283</v>
      </c>
      <c r="L3601" s="15">
        <v>45344</v>
      </c>
      <c r="M3601" s="15">
        <v>45382</v>
      </c>
      <c r="N3601" s="26">
        <v>1</v>
      </c>
      <c r="O3601" s="26">
        <f>VLOOKUP(D3601,quash!A$2:$I$7791,9,FALSE)</f>
        <v>1</v>
      </c>
      <c r="P3601" s="7">
        <v>5000</v>
      </c>
      <c r="Q3601" s="26">
        <v>147</v>
      </c>
      <c r="R3601" s="19">
        <v>0.11226939921536</v>
      </c>
      <c r="S3601" s="26">
        <v>16</v>
      </c>
      <c r="T3601" s="8">
        <v>7000</v>
      </c>
      <c r="U3601" s="4">
        <v>147</v>
      </c>
      <c r="V3601" s="10">
        <v>1827.61</v>
      </c>
      <c r="W3601" s="14" t="s">
        <v>5282</v>
      </c>
      <c r="X3601" s="18"/>
      <c r="Y3601" s="9"/>
      <c r="Z3601" s="19"/>
      <c r="AA3601" s="19"/>
      <c r="AB3601" s="30">
        <f t="shared" si="920"/>
        <v>797000</v>
      </c>
      <c r="AC3601" s="30">
        <f t="shared" si="918"/>
        <v>8.7829360100376407E-3</v>
      </c>
      <c r="AD3601" s="31">
        <f t="shared" si="919"/>
        <v>1.2910915934755332</v>
      </c>
      <c r="AE3601" s="31">
        <f t="shared" si="917"/>
        <v>1.2910915934755332</v>
      </c>
      <c r="AG3601" s="30">
        <f t="shared" si="921"/>
        <v>2427000</v>
      </c>
      <c r="AH3601" s="30">
        <f t="shared" si="927"/>
        <v>2.88421920065925E-3</v>
      </c>
      <c r="AI3601" s="31">
        <f t="shared" si="928"/>
        <v>0.42398022249690975</v>
      </c>
      <c r="AJ3601" s="31">
        <f t="shared" si="929"/>
        <v>0.42398022249690975</v>
      </c>
      <c r="AK3601" s="30" t="str">
        <f>IF(W3601="si",($S3601*'COSTOS DE CREDITOS'!$C$27)/DATA!$G3601,"")</f>
        <v/>
      </c>
      <c r="AL3601" s="90" t="str">
        <f>IF(W3601="si",'COSTOS DE CREDITOS'!$C$35,"")</f>
        <v/>
      </c>
      <c r="AM3601" s="30" t="str">
        <f t="shared" si="922"/>
        <v/>
      </c>
      <c r="AN3601" s="30" t="str">
        <f t="shared" si="923"/>
        <v/>
      </c>
      <c r="AO3601" s="30">
        <f t="shared" si="924"/>
        <v>0</v>
      </c>
      <c r="AP3601" s="30">
        <f t="shared" si="925"/>
        <v>0</v>
      </c>
      <c r="AQ3601" s="19" t="str">
        <f t="shared" si="926"/>
        <v/>
      </c>
    </row>
    <row r="3602" spans="1:43" x14ac:dyDescent="0.2">
      <c r="A3602" s="23" t="s">
        <v>5665</v>
      </c>
      <c r="B3602" s="6" t="s">
        <v>5676</v>
      </c>
      <c r="C3602" s="6" t="s">
        <v>5670</v>
      </c>
      <c r="D3602" s="4">
        <v>181268</v>
      </c>
      <c r="E3602" s="4">
        <v>181578</v>
      </c>
      <c r="F3602" s="5" t="s">
        <v>4468</v>
      </c>
      <c r="G3602" s="2">
        <v>5</v>
      </c>
      <c r="H3602" s="4">
        <v>181585</v>
      </c>
      <c r="I3602" s="5" t="s">
        <v>4472</v>
      </c>
      <c r="J3602" s="15">
        <v>45370</v>
      </c>
      <c r="K3602" s="24">
        <v>1361135508</v>
      </c>
      <c r="L3602" s="15">
        <v>45344</v>
      </c>
      <c r="M3602" s="15">
        <v>45382</v>
      </c>
      <c r="N3602" s="26">
        <v>1</v>
      </c>
      <c r="O3602" s="26" t="e">
        <f>VLOOKUP(D3602,quash!A$2:$I$7791,9,FALSE)</f>
        <v>#N/A</v>
      </c>
      <c r="P3602" s="7">
        <v>5000</v>
      </c>
      <c r="Q3602" s="26">
        <v>147</v>
      </c>
      <c r="R3602" s="19">
        <v>0.11226939921536</v>
      </c>
      <c r="S3602" s="26">
        <v>16</v>
      </c>
      <c r="T3602" s="8">
        <v>7000</v>
      </c>
      <c r="U3602" s="4">
        <v>147</v>
      </c>
      <c r="V3602" s="10">
        <v>1827.61</v>
      </c>
      <c r="W3602" s="14" t="s">
        <v>5282</v>
      </c>
      <c r="X3602" s="18"/>
      <c r="Y3602" s="9"/>
      <c r="Z3602" s="19"/>
      <c r="AA3602" s="19"/>
      <c r="AB3602" s="30">
        <f t="shared" si="920"/>
        <v>1498000</v>
      </c>
      <c r="AC3602" s="30">
        <f t="shared" si="918"/>
        <v>4.6728971962616819E-3</v>
      </c>
      <c r="AD3602" s="31">
        <f t="shared" si="919"/>
        <v>0.6869158878504672</v>
      </c>
      <c r="AE3602" s="31">
        <f t="shared" si="917"/>
        <v>0.6869158878504672</v>
      </c>
      <c r="AG3602" s="30">
        <f t="shared" si="921"/>
        <v>6126000</v>
      </c>
      <c r="AH3602" s="30">
        <f t="shared" si="927"/>
        <v>1.1426705843943846E-3</v>
      </c>
      <c r="AI3602" s="31">
        <f t="shared" si="928"/>
        <v>0.16797257590597453</v>
      </c>
      <c r="AJ3602" s="31">
        <f t="shared" si="929"/>
        <v>0.16797257590597453</v>
      </c>
      <c r="AK3602" s="30" t="str">
        <f>IF(W3602="si",($S3602*'COSTOS DE CREDITOS'!$C$27)/DATA!$G3602,"")</f>
        <v/>
      </c>
      <c r="AL3602" s="90" t="str">
        <f>IF(W3602="si",'COSTOS DE CREDITOS'!$C$35,"")</f>
        <v/>
      </c>
      <c r="AM3602" s="30" t="str">
        <f t="shared" si="922"/>
        <v/>
      </c>
      <c r="AN3602" s="30" t="str">
        <f t="shared" si="923"/>
        <v/>
      </c>
      <c r="AO3602" s="30">
        <f t="shared" si="924"/>
        <v>0</v>
      </c>
      <c r="AP3602" s="30">
        <f t="shared" si="925"/>
        <v>0</v>
      </c>
      <c r="AQ3602" s="19" t="str">
        <f t="shared" si="926"/>
        <v/>
      </c>
    </row>
    <row r="3603" spans="1:43" x14ac:dyDescent="0.2">
      <c r="A3603" s="23" t="s">
        <v>5665</v>
      </c>
      <c r="B3603" s="6" t="s">
        <v>5676</v>
      </c>
      <c r="C3603" s="6" t="s">
        <v>5670</v>
      </c>
      <c r="D3603" s="4">
        <v>181836</v>
      </c>
      <c r="E3603" s="4">
        <v>181578</v>
      </c>
      <c r="F3603" s="5" t="s">
        <v>4468</v>
      </c>
      <c r="G3603" s="2">
        <v>5</v>
      </c>
      <c r="H3603" s="4">
        <v>182069</v>
      </c>
      <c r="I3603" s="5" t="s">
        <v>4473</v>
      </c>
      <c r="J3603" s="15">
        <v>45371</v>
      </c>
      <c r="K3603" s="24">
        <v>1364186553</v>
      </c>
      <c r="L3603" s="15">
        <v>45344</v>
      </c>
      <c r="M3603" s="15">
        <v>45382</v>
      </c>
      <c r="N3603" s="26">
        <v>1</v>
      </c>
      <c r="O3603" s="26" t="e">
        <f>VLOOKUP(D3603,quash!A$2:$I$7791,9,FALSE)</f>
        <v>#N/A</v>
      </c>
      <c r="P3603" s="7">
        <v>7000</v>
      </c>
      <c r="Q3603" s="26">
        <v>111</v>
      </c>
      <c r="R3603" s="19">
        <v>1.8298129407071966E-2</v>
      </c>
      <c r="S3603" s="26">
        <v>16</v>
      </c>
      <c r="T3603" s="8">
        <v>7000</v>
      </c>
      <c r="U3603" s="4">
        <v>147</v>
      </c>
      <c r="V3603" s="10">
        <v>1827.61</v>
      </c>
      <c r="W3603" s="14" t="s">
        <v>5282</v>
      </c>
      <c r="X3603" s="18"/>
      <c r="Y3603" s="9"/>
      <c r="Z3603" s="19"/>
      <c r="AA3603" s="19"/>
      <c r="AB3603" s="30">
        <f t="shared" si="920"/>
        <v>1498000</v>
      </c>
      <c r="AC3603" s="30">
        <f t="shared" si="918"/>
        <v>4.6728971962616819E-3</v>
      </c>
      <c r="AD3603" s="31">
        <f t="shared" si="919"/>
        <v>0.51869158878504673</v>
      </c>
      <c r="AE3603" s="31">
        <f t="shared" si="917"/>
        <v>0.6869158878504672</v>
      </c>
      <c r="AG3603" s="30">
        <f t="shared" si="921"/>
        <v>6126000</v>
      </c>
      <c r="AH3603" s="30">
        <f t="shared" si="927"/>
        <v>1.1426705843943846E-3</v>
      </c>
      <c r="AI3603" s="31">
        <f t="shared" si="928"/>
        <v>0.12683643486777668</v>
      </c>
      <c r="AJ3603" s="31">
        <f t="shared" si="929"/>
        <v>0.16797257590597453</v>
      </c>
      <c r="AK3603" s="30" t="str">
        <f>IF(W3603="si",($S3603*'COSTOS DE CREDITOS'!$C$27)/DATA!$G3603,"")</f>
        <v/>
      </c>
      <c r="AL3603" s="90" t="str">
        <f>IF(W3603="si",'COSTOS DE CREDITOS'!$C$35,"")</f>
        <v/>
      </c>
      <c r="AM3603" s="30" t="str">
        <f t="shared" si="922"/>
        <v/>
      </c>
      <c r="AN3603" s="30" t="str">
        <f t="shared" si="923"/>
        <v/>
      </c>
      <c r="AO3603" s="30">
        <f t="shared" si="924"/>
        <v>0</v>
      </c>
      <c r="AP3603" s="30">
        <f t="shared" si="925"/>
        <v>0</v>
      </c>
      <c r="AQ3603" s="19" t="str">
        <f t="shared" si="926"/>
        <v/>
      </c>
    </row>
    <row r="3604" spans="1:43" x14ac:dyDescent="0.2">
      <c r="A3604" s="23" t="s">
        <v>5665</v>
      </c>
      <c r="B3604" s="6" t="s">
        <v>5674</v>
      </c>
      <c r="C3604" s="6" t="s">
        <v>5670</v>
      </c>
      <c r="D3604" s="4">
        <v>181746</v>
      </c>
      <c r="E3604" s="4">
        <v>182162</v>
      </c>
      <c r="F3604" s="5" t="s">
        <v>4474</v>
      </c>
      <c r="G3604" s="2">
        <v>5</v>
      </c>
      <c r="H3604" s="4">
        <v>182163</v>
      </c>
      <c r="I3604" s="5" t="s">
        <v>4475</v>
      </c>
      <c r="J3604" s="15">
        <v>45371</v>
      </c>
      <c r="K3604" s="24">
        <v>1363959917</v>
      </c>
      <c r="L3604" s="15">
        <v>45378</v>
      </c>
      <c r="M3604" s="15">
        <v>45382</v>
      </c>
      <c r="N3604" s="26">
        <v>1</v>
      </c>
      <c r="O3604" s="26" t="e">
        <f>VLOOKUP(D3604,quash!A$2:$I$7791,9,FALSE)</f>
        <v>#N/A</v>
      </c>
      <c r="P3604" s="7">
        <v>7000</v>
      </c>
      <c r="Q3604" s="26">
        <v>111</v>
      </c>
      <c r="R3604" s="19">
        <v>0.11226939921536</v>
      </c>
      <c r="S3604" s="26">
        <v>16</v>
      </c>
      <c r="T3604" s="8">
        <v>7000</v>
      </c>
      <c r="U3604" s="4">
        <v>142</v>
      </c>
      <c r="V3604" s="10">
        <v>1758.65</v>
      </c>
      <c r="W3604" s="14" t="s">
        <v>5282</v>
      </c>
      <c r="X3604" s="18"/>
      <c r="Y3604" s="9"/>
      <c r="Z3604" s="19"/>
      <c r="AA3604" s="19"/>
      <c r="AB3604" s="30">
        <f t="shared" si="920"/>
        <v>1498000</v>
      </c>
      <c r="AC3604" s="30">
        <f t="shared" si="918"/>
        <v>4.6728971962616819E-3</v>
      </c>
      <c r="AD3604" s="31">
        <f t="shared" si="919"/>
        <v>0.51869158878504673</v>
      </c>
      <c r="AE3604" s="31">
        <f t="shared" si="917"/>
        <v>0.66355140186915884</v>
      </c>
      <c r="AG3604" s="30">
        <f t="shared" si="921"/>
        <v>6126000</v>
      </c>
      <c r="AH3604" s="30">
        <f t="shared" si="927"/>
        <v>1.1426705843943846E-3</v>
      </c>
      <c r="AI3604" s="31">
        <f t="shared" si="928"/>
        <v>0.12683643486777668</v>
      </c>
      <c r="AJ3604" s="31">
        <f t="shared" si="929"/>
        <v>0.16225922298400261</v>
      </c>
      <c r="AK3604" s="30" t="str">
        <f>IF(W3604="si",($S3604*'COSTOS DE CREDITOS'!$C$27)/DATA!$G3604,"")</f>
        <v/>
      </c>
      <c r="AL3604" s="90" t="str">
        <f>IF(W3604="si",'COSTOS DE CREDITOS'!$C$35,"")</f>
        <v/>
      </c>
      <c r="AM3604" s="30" t="str">
        <f t="shared" si="922"/>
        <v/>
      </c>
      <c r="AN3604" s="30" t="str">
        <f t="shared" si="923"/>
        <v/>
      </c>
      <c r="AO3604" s="30">
        <f t="shared" si="924"/>
        <v>0</v>
      </c>
      <c r="AP3604" s="30">
        <f t="shared" si="925"/>
        <v>0</v>
      </c>
      <c r="AQ3604" s="19" t="str">
        <f t="shared" si="926"/>
        <v/>
      </c>
    </row>
    <row r="3605" spans="1:43" x14ac:dyDescent="0.2">
      <c r="A3605" s="23" t="s">
        <v>5665</v>
      </c>
      <c r="B3605" s="6" t="s">
        <v>5674</v>
      </c>
      <c r="C3605" s="6" t="s">
        <v>5670</v>
      </c>
      <c r="D3605" s="4">
        <v>181117</v>
      </c>
      <c r="E3605" s="4">
        <v>182162</v>
      </c>
      <c r="F3605" s="5" t="s">
        <v>4474</v>
      </c>
      <c r="G3605" s="2">
        <v>5</v>
      </c>
      <c r="H3605" s="4">
        <v>182164</v>
      </c>
      <c r="I3605" s="5" t="s">
        <v>4476</v>
      </c>
      <c r="J3605" s="15">
        <v>45365</v>
      </c>
      <c r="K3605" s="24">
        <v>1360355002</v>
      </c>
      <c r="L3605" s="15">
        <v>45378</v>
      </c>
      <c r="M3605" s="15">
        <v>45382</v>
      </c>
      <c r="N3605" s="26">
        <v>1</v>
      </c>
      <c r="O3605" s="26" t="e">
        <f>VLOOKUP(D3605,quash!A$2:$I$7791,9,FALSE)</f>
        <v>#N/A</v>
      </c>
      <c r="P3605" s="7">
        <v>10000</v>
      </c>
      <c r="Q3605" s="26">
        <v>147</v>
      </c>
      <c r="R3605" s="19">
        <v>7.9000519063170294E-2</v>
      </c>
      <c r="S3605" s="26">
        <v>16</v>
      </c>
      <c r="T3605" s="8">
        <v>6000</v>
      </c>
      <c r="U3605" s="4">
        <v>142</v>
      </c>
      <c r="V3605" s="10">
        <v>1503.37</v>
      </c>
      <c r="W3605" s="14" t="s">
        <v>5282</v>
      </c>
      <c r="X3605" s="18"/>
      <c r="Y3605" s="9"/>
      <c r="Z3605" s="19"/>
      <c r="AA3605" s="19"/>
      <c r="AB3605" s="30">
        <f t="shared" si="920"/>
        <v>1498000</v>
      </c>
      <c r="AC3605" s="30">
        <f t="shared" si="918"/>
        <v>4.0053404539385851E-3</v>
      </c>
      <c r="AD3605" s="31">
        <f t="shared" si="919"/>
        <v>0.58878504672897203</v>
      </c>
      <c r="AE3605" s="31">
        <f t="shared" si="917"/>
        <v>0.56875834445927909</v>
      </c>
      <c r="AG3605" s="30">
        <f t="shared" si="921"/>
        <v>6126000</v>
      </c>
      <c r="AH3605" s="30">
        <f t="shared" si="927"/>
        <v>9.7943192948090111E-4</v>
      </c>
      <c r="AI3605" s="31">
        <f t="shared" si="928"/>
        <v>0.14397649363369247</v>
      </c>
      <c r="AJ3605" s="31">
        <f t="shared" si="929"/>
        <v>0.13907933398628797</v>
      </c>
      <c r="AK3605" s="30" t="str">
        <f>IF(W3605="si",($S3605*'COSTOS DE CREDITOS'!$C$27)/DATA!$G3605,"")</f>
        <v/>
      </c>
      <c r="AL3605" s="90" t="str">
        <f>IF(W3605="si",'COSTOS DE CREDITOS'!$C$35,"")</f>
        <v/>
      </c>
      <c r="AM3605" s="30" t="str">
        <f t="shared" si="922"/>
        <v/>
      </c>
      <c r="AN3605" s="30" t="str">
        <f t="shared" si="923"/>
        <v/>
      </c>
      <c r="AO3605" s="30">
        <f t="shared" si="924"/>
        <v>0</v>
      </c>
      <c r="AP3605" s="30">
        <f t="shared" si="925"/>
        <v>0</v>
      </c>
      <c r="AQ3605" s="19" t="str">
        <f t="shared" si="926"/>
        <v/>
      </c>
    </row>
    <row r="3606" spans="1:43" x14ac:dyDescent="0.2">
      <c r="A3606" s="23" t="s">
        <v>5665</v>
      </c>
      <c r="B3606" s="6" t="s">
        <v>5674</v>
      </c>
      <c r="C3606" s="6" t="s">
        <v>5670</v>
      </c>
      <c r="D3606" s="4">
        <v>181119</v>
      </c>
      <c r="E3606" s="4">
        <v>182162</v>
      </c>
      <c r="F3606" s="5" t="s">
        <v>4474</v>
      </c>
      <c r="G3606" s="2">
        <v>5</v>
      </c>
      <c r="H3606" s="4">
        <v>182165</v>
      </c>
      <c r="I3606" s="5" t="s">
        <v>4477</v>
      </c>
      <c r="J3606" s="15">
        <v>45371</v>
      </c>
      <c r="K3606" s="24">
        <v>1360472964</v>
      </c>
      <c r="L3606" s="15">
        <v>45378</v>
      </c>
      <c r="M3606" s="15">
        <v>45382</v>
      </c>
      <c r="N3606" s="26">
        <v>1</v>
      </c>
      <c r="O3606" s="26" t="e">
        <f>VLOOKUP(D3606,quash!A$2:$I$7791,9,FALSE)</f>
        <v>#N/A</v>
      </c>
      <c r="P3606" s="7">
        <v>5000</v>
      </c>
      <c r="Q3606" s="26">
        <v>147</v>
      </c>
      <c r="R3606" s="19">
        <v>0.11226939921536</v>
      </c>
      <c r="S3606" s="26">
        <v>16</v>
      </c>
      <c r="T3606" s="8">
        <v>8000</v>
      </c>
      <c r="U3606" s="4">
        <v>142</v>
      </c>
      <c r="V3606" s="10">
        <v>2013.74</v>
      </c>
      <c r="W3606" s="14" t="s">
        <v>5282</v>
      </c>
      <c r="X3606" s="18"/>
      <c r="Y3606" s="9"/>
      <c r="Z3606" s="19"/>
      <c r="AA3606" s="19"/>
      <c r="AB3606" s="30">
        <f t="shared" si="920"/>
        <v>1498000</v>
      </c>
      <c r="AC3606" s="30">
        <f t="shared" si="918"/>
        <v>5.3404539385847796E-3</v>
      </c>
      <c r="AD3606" s="31">
        <f t="shared" si="919"/>
        <v>0.78504672897196259</v>
      </c>
      <c r="AE3606" s="31">
        <f t="shared" si="917"/>
        <v>0.75834445927903871</v>
      </c>
      <c r="AG3606" s="30">
        <f t="shared" si="921"/>
        <v>6126000</v>
      </c>
      <c r="AH3606" s="30">
        <f t="shared" si="927"/>
        <v>1.3059092393078681E-3</v>
      </c>
      <c r="AI3606" s="31">
        <f t="shared" si="928"/>
        <v>0.19196865817825662</v>
      </c>
      <c r="AJ3606" s="31">
        <f t="shared" si="929"/>
        <v>0.18543911198171725</v>
      </c>
      <c r="AK3606" s="30" t="str">
        <f>IF(W3606="si",($S3606*'COSTOS DE CREDITOS'!$C$27)/DATA!$G3606,"")</f>
        <v/>
      </c>
      <c r="AL3606" s="90" t="str">
        <f>IF(W3606="si",'COSTOS DE CREDITOS'!$C$35,"")</f>
        <v/>
      </c>
      <c r="AM3606" s="30" t="str">
        <f t="shared" si="922"/>
        <v/>
      </c>
      <c r="AN3606" s="30" t="str">
        <f t="shared" si="923"/>
        <v/>
      </c>
      <c r="AO3606" s="30">
        <f t="shared" si="924"/>
        <v>0</v>
      </c>
      <c r="AP3606" s="30">
        <f t="shared" si="925"/>
        <v>0</v>
      </c>
      <c r="AQ3606" s="19" t="str">
        <f t="shared" si="926"/>
        <v/>
      </c>
    </row>
    <row r="3607" spans="1:43" x14ac:dyDescent="0.2">
      <c r="A3607" s="23" t="s">
        <v>5665</v>
      </c>
      <c r="B3607" s="6" t="s">
        <v>5674</v>
      </c>
      <c r="C3607" s="6" t="s">
        <v>5670</v>
      </c>
      <c r="D3607" s="4">
        <v>181124</v>
      </c>
      <c r="E3607" s="4">
        <v>182162</v>
      </c>
      <c r="F3607" s="5" t="s">
        <v>4474</v>
      </c>
      <c r="G3607" s="2">
        <v>5</v>
      </c>
      <c r="H3607" s="4">
        <v>182166</v>
      </c>
      <c r="I3607" s="5" t="s">
        <v>4478</v>
      </c>
      <c r="J3607" s="15">
        <v>45365</v>
      </c>
      <c r="K3607" s="24">
        <v>1360401804</v>
      </c>
      <c r="L3607" s="15">
        <v>45378</v>
      </c>
      <c r="M3607" s="15">
        <v>45382</v>
      </c>
      <c r="N3607" s="26">
        <v>1</v>
      </c>
      <c r="O3607" s="26" t="e">
        <f>VLOOKUP(D3607,quash!A$2:$I$7791,9,FALSE)</f>
        <v>#N/A</v>
      </c>
      <c r="P3607" s="7">
        <v>10000</v>
      </c>
      <c r="Q3607" s="26">
        <v>147</v>
      </c>
      <c r="R3607" s="19">
        <v>7.9000519063170294E-2</v>
      </c>
      <c r="S3607" s="26">
        <v>16</v>
      </c>
      <c r="T3607" s="8">
        <v>7000</v>
      </c>
      <c r="U3607" s="4">
        <v>142</v>
      </c>
      <c r="V3607" s="10">
        <v>1758.65</v>
      </c>
      <c r="W3607" s="14" t="s">
        <v>5282</v>
      </c>
      <c r="X3607" s="18"/>
      <c r="Y3607" s="9"/>
      <c r="Z3607" s="19"/>
      <c r="AA3607" s="19"/>
      <c r="AB3607" s="30">
        <f t="shared" si="920"/>
        <v>1498000</v>
      </c>
      <c r="AC3607" s="30">
        <f t="shared" si="918"/>
        <v>4.6728971962616819E-3</v>
      </c>
      <c r="AD3607" s="31">
        <f t="shared" si="919"/>
        <v>0.6869158878504672</v>
      </c>
      <c r="AE3607" s="31">
        <f t="shared" si="917"/>
        <v>0.66355140186915884</v>
      </c>
      <c r="AG3607" s="30">
        <f t="shared" si="921"/>
        <v>6126000</v>
      </c>
      <c r="AH3607" s="30">
        <f t="shared" si="927"/>
        <v>1.1426705843943846E-3</v>
      </c>
      <c r="AI3607" s="31">
        <f t="shared" si="928"/>
        <v>0.16797257590597453</v>
      </c>
      <c r="AJ3607" s="31">
        <f t="shared" si="929"/>
        <v>0.16225922298400261</v>
      </c>
      <c r="AK3607" s="30" t="str">
        <f>IF(W3607="si",($S3607*'COSTOS DE CREDITOS'!$C$27)/DATA!$G3607,"")</f>
        <v/>
      </c>
      <c r="AL3607" s="90" t="str">
        <f>IF(W3607="si",'COSTOS DE CREDITOS'!$C$35,"")</f>
        <v/>
      </c>
      <c r="AM3607" s="30" t="str">
        <f t="shared" si="922"/>
        <v/>
      </c>
      <c r="AN3607" s="30" t="str">
        <f t="shared" si="923"/>
        <v/>
      </c>
      <c r="AO3607" s="30">
        <f t="shared" si="924"/>
        <v>0</v>
      </c>
      <c r="AP3607" s="30">
        <f t="shared" si="925"/>
        <v>0</v>
      </c>
      <c r="AQ3607" s="19" t="str">
        <f t="shared" si="926"/>
        <v/>
      </c>
    </row>
    <row r="3608" spans="1:43" x14ac:dyDescent="0.2">
      <c r="A3608" s="23" t="s">
        <v>5665</v>
      </c>
      <c r="B3608" s="6" t="s">
        <v>5674</v>
      </c>
      <c r="C3608" s="6" t="s">
        <v>5670</v>
      </c>
      <c r="D3608" s="4">
        <v>179111</v>
      </c>
      <c r="E3608" s="4">
        <v>182162</v>
      </c>
      <c r="F3608" s="5" t="s">
        <v>4474</v>
      </c>
      <c r="G3608" s="2">
        <v>5</v>
      </c>
      <c r="H3608" s="4">
        <v>182168</v>
      </c>
      <c r="I3608" s="5" t="s">
        <v>4479</v>
      </c>
      <c r="J3608" s="15">
        <v>45350</v>
      </c>
      <c r="K3608" s="24">
        <v>1350286572</v>
      </c>
      <c r="L3608" s="15">
        <v>45378</v>
      </c>
      <c r="M3608" s="15">
        <v>45382</v>
      </c>
      <c r="N3608" s="26">
        <v>1</v>
      </c>
      <c r="O3608" s="26" t="e">
        <f>VLOOKUP(D3608,quash!A$2:$I$7791,9,FALSE)</f>
        <v>#N/A</v>
      </c>
      <c r="P3608" s="7">
        <v>10000</v>
      </c>
      <c r="Q3608" s="26">
        <v>115</v>
      </c>
      <c r="R3608" s="19">
        <v>3.97705569269148E-2</v>
      </c>
      <c r="S3608" s="26">
        <v>16</v>
      </c>
      <c r="T3608" s="8">
        <v>8000</v>
      </c>
      <c r="U3608" s="4">
        <v>142</v>
      </c>
      <c r="V3608" s="10">
        <v>2013.74</v>
      </c>
      <c r="W3608" s="14" t="s">
        <v>5282</v>
      </c>
      <c r="X3608" s="18"/>
      <c r="Y3608" s="9"/>
      <c r="Z3608" s="19"/>
      <c r="AA3608" s="19"/>
      <c r="AB3608" s="30">
        <f t="shared" si="920"/>
        <v>1498000</v>
      </c>
      <c r="AC3608" s="30">
        <f t="shared" si="918"/>
        <v>5.3404539385847796E-3</v>
      </c>
      <c r="AD3608" s="31">
        <f t="shared" si="919"/>
        <v>0.6141522029372497</v>
      </c>
      <c r="AE3608" s="31">
        <f t="shared" si="917"/>
        <v>0.75834445927903871</v>
      </c>
      <c r="AG3608" s="30">
        <f t="shared" si="921"/>
        <v>6126000</v>
      </c>
      <c r="AH3608" s="30">
        <f t="shared" si="927"/>
        <v>1.3059092393078681E-3</v>
      </c>
      <c r="AI3608" s="31">
        <f t="shared" si="928"/>
        <v>0.15017956252040482</v>
      </c>
      <c r="AJ3608" s="31">
        <f t="shared" si="929"/>
        <v>0.18543911198171725</v>
      </c>
      <c r="AK3608" s="30" t="str">
        <f>IF(W3608="si",($S3608*'COSTOS DE CREDITOS'!$C$27)/DATA!$G3608,"")</f>
        <v/>
      </c>
      <c r="AL3608" s="90" t="str">
        <f>IF(W3608="si",'COSTOS DE CREDITOS'!$C$35,"")</f>
        <v/>
      </c>
      <c r="AM3608" s="30" t="str">
        <f t="shared" si="922"/>
        <v/>
      </c>
      <c r="AN3608" s="30" t="str">
        <f t="shared" si="923"/>
        <v/>
      </c>
      <c r="AO3608" s="30">
        <f t="shared" si="924"/>
        <v>0</v>
      </c>
      <c r="AP3608" s="30">
        <f t="shared" si="925"/>
        <v>0</v>
      </c>
      <c r="AQ3608" s="19" t="str">
        <f t="shared" si="926"/>
        <v/>
      </c>
    </row>
    <row r="3609" spans="1:43" x14ac:dyDescent="0.2">
      <c r="A3609" s="23" t="s">
        <v>5665</v>
      </c>
      <c r="B3609" s="6" t="s">
        <v>5683</v>
      </c>
      <c r="C3609" s="6" t="s">
        <v>5670</v>
      </c>
      <c r="D3609" s="4">
        <v>181183</v>
      </c>
      <c r="E3609" s="4">
        <v>182087</v>
      </c>
      <c r="F3609" s="5" t="s">
        <v>4480</v>
      </c>
      <c r="G3609" s="2">
        <v>5</v>
      </c>
      <c r="H3609" s="4">
        <v>182088</v>
      </c>
      <c r="I3609" s="5" t="s">
        <v>4481</v>
      </c>
      <c r="J3609" s="15">
        <v>45366</v>
      </c>
      <c r="K3609" s="24">
        <v>1360957572</v>
      </c>
      <c r="L3609" s="15">
        <v>45344</v>
      </c>
      <c r="M3609" s="15">
        <v>45382</v>
      </c>
      <c r="N3609" s="26">
        <v>1</v>
      </c>
      <c r="O3609" s="26" t="e">
        <f>VLOOKUP(D3609,quash!A$2:$I$7791,9,FALSE)</f>
        <v>#N/A</v>
      </c>
      <c r="P3609" s="7">
        <v>5000</v>
      </c>
      <c r="Q3609" s="26">
        <v>147</v>
      </c>
      <c r="R3609" s="19">
        <v>0.11226939921536</v>
      </c>
      <c r="S3609" s="26">
        <v>16</v>
      </c>
      <c r="T3609" s="8">
        <v>10000</v>
      </c>
      <c r="U3609" s="4">
        <v>142</v>
      </c>
      <c r="V3609" s="10">
        <v>2510.34</v>
      </c>
      <c r="W3609" s="14" t="s">
        <v>5282</v>
      </c>
      <c r="X3609" s="18"/>
      <c r="Y3609" s="9"/>
      <c r="Z3609" s="19"/>
      <c r="AA3609" s="19"/>
      <c r="AB3609" s="30">
        <f t="shared" si="920"/>
        <v>1498000</v>
      </c>
      <c r="AC3609" s="30">
        <f t="shared" si="918"/>
        <v>6.6755674232309749E-3</v>
      </c>
      <c r="AD3609" s="31">
        <f t="shared" si="919"/>
        <v>0.98130841121495327</v>
      </c>
      <c r="AE3609" s="31">
        <f t="shared" si="917"/>
        <v>0.94793057409879844</v>
      </c>
      <c r="AG3609" s="30">
        <f t="shared" si="921"/>
        <v>6126000</v>
      </c>
      <c r="AH3609" s="30">
        <f t="shared" si="927"/>
        <v>1.632386549134835E-3</v>
      </c>
      <c r="AI3609" s="31">
        <f t="shared" si="928"/>
        <v>0.23996082272282074</v>
      </c>
      <c r="AJ3609" s="31">
        <f t="shared" si="929"/>
        <v>0.23179888997714657</v>
      </c>
      <c r="AK3609" s="30" t="str">
        <f>IF(W3609="si",($S3609*'COSTOS DE CREDITOS'!$C$27)/DATA!$G3609,"")</f>
        <v/>
      </c>
      <c r="AL3609" s="90" t="str">
        <f>IF(W3609="si",'COSTOS DE CREDITOS'!$C$35,"")</f>
        <v/>
      </c>
      <c r="AM3609" s="30" t="str">
        <f t="shared" si="922"/>
        <v/>
      </c>
      <c r="AN3609" s="30" t="str">
        <f t="shared" si="923"/>
        <v/>
      </c>
      <c r="AO3609" s="30">
        <f t="shared" si="924"/>
        <v>0</v>
      </c>
      <c r="AP3609" s="30">
        <f t="shared" si="925"/>
        <v>0</v>
      </c>
      <c r="AQ3609" s="19" t="str">
        <f t="shared" si="926"/>
        <v/>
      </c>
    </row>
    <row r="3610" spans="1:43" x14ac:dyDescent="0.2">
      <c r="A3610" s="23" t="s">
        <v>5665</v>
      </c>
      <c r="B3610" s="6" t="s">
        <v>5683</v>
      </c>
      <c r="C3610" s="6" t="s">
        <v>5670</v>
      </c>
      <c r="D3610" s="4">
        <v>181776</v>
      </c>
      <c r="E3610" s="4">
        <v>182087</v>
      </c>
      <c r="F3610" s="5" t="s">
        <v>4480</v>
      </c>
      <c r="G3610" s="2">
        <v>5</v>
      </c>
      <c r="H3610" s="4">
        <v>182146</v>
      </c>
      <c r="I3610" s="5" t="s">
        <v>4482</v>
      </c>
      <c r="J3610" s="15">
        <v>45371</v>
      </c>
      <c r="K3610" s="24">
        <v>1364024992</v>
      </c>
      <c r="L3610" s="15">
        <v>45378</v>
      </c>
      <c r="M3610" s="15">
        <v>45382</v>
      </c>
      <c r="N3610" s="26">
        <v>1</v>
      </c>
      <c r="O3610" s="26" t="e">
        <f>VLOOKUP(D3610,quash!A$2:$I$7791,9,FALSE)</f>
        <v>#N/A</v>
      </c>
      <c r="P3610" s="7">
        <v>10000</v>
      </c>
      <c r="Q3610" s="26">
        <v>147</v>
      </c>
      <c r="R3610" s="19">
        <v>7.9000519063170294E-2</v>
      </c>
      <c r="S3610" s="26">
        <v>16</v>
      </c>
      <c r="T3610" s="8">
        <v>10000</v>
      </c>
      <c r="U3610" s="4">
        <v>142</v>
      </c>
      <c r="V3610" s="10">
        <v>2510.34</v>
      </c>
      <c r="W3610" s="14" t="s">
        <v>5282</v>
      </c>
      <c r="X3610" s="18"/>
      <c r="Y3610" s="9"/>
      <c r="Z3610" s="19"/>
      <c r="AA3610" s="19"/>
      <c r="AB3610" s="30">
        <f t="shared" si="920"/>
        <v>1498000</v>
      </c>
      <c r="AC3610" s="30">
        <f t="shared" si="918"/>
        <v>6.6755674232309749E-3</v>
      </c>
      <c r="AD3610" s="31">
        <f t="shared" si="919"/>
        <v>0.98130841121495327</v>
      </c>
      <c r="AE3610" s="31">
        <f t="shared" si="917"/>
        <v>0.94793057409879844</v>
      </c>
      <c r="AG3610" s="30">
        <f t="shared" si="921"/>
        <v>6126000</v>
      </c>
      <c r="AH3610" s="30">
        <f t="shared" si="927"/>
        <v>1.632386549134835E-3</v>
      </c>
      <c r="AI3610" s="31">
        <f t="shared" si="928"/>
        <v>0.23996082272282074</v>
      </c>
      <c r="AJ3610" s="31">
        <f t="shared" si="929"/>
        <v>0.23179888997714657</v>
      </c>
      <c r="AK3610" s="30" t="str">
        <f>IF(W3610="si",($S3610*'COSTOS DE CREDITOS'!$C$27)/DATA!$G3610,"")</f>
        <v/>
      </c>
      <c r="AL3610" s="90" t="str">
        <f>IF(W3610="si",'COSTOS DE CREDITOS'!$C$35,"")</f>
        <v/>
      </c>
      <c r="AM3610" s="30" t="str">
        <f t="shared" si="922"/>
        <v/>
      </c>
      <c r="AN3610" s="30" t="str">
        <f t="shared" si="923"/>
        <v/>
      </c>
      <c r="AO3610" s="30">
        <f t="shared" si="924"/>
        <v>0</v>
      </c>
      <c r="AP3610" s="30">
        <f t="shared" si="925"/>
        <v>0</v>
      </c>
      <c r="AQ3610" s="19" t="str">
        <f t="shared" si="926"/>
        <v/>
      </c>
    </row>
    <row r="3611" spans="1:43" x14ac:dyDescent="0.2">
      <c r="A3611" s="23" t="s">
        <v>5665</v>
      </c>
      <c r="B3611" s="6" t="s">
        <v>5683</v>
      </c>
      <c r="C3611" s="6" t="s">
        <v>5670</v>
      </c>
      <c r="D3611" s="4">
        <v>181789</v>
      </c>
      <c r="E3611" s="4">
        <v>182087</v>
      </c>
      <c r="F3611" s="5" t="s">
        <v>4480</v>
      </c>
      <c r="G3611" s="2">
        <v>5</v>
      </c>
      <c r="H3611" s="4">
        <v>182147</v>
      </c>
      <c r="I3611" s="5" t="s">
        <v>4483</v>
      </c>
      <c r="J3611" s="15">
        <v>45371</v>
      </c>
      <c r="K3611" s="24">
        <v>1364027747</v>
      </c>
      <c r="L3611" s="15">
        <v>45378</v>
      </c>
      <c r="M3611" s="15">
        <v>45382</v>
      </c>
      <c r="N3611" s="26">
        <v>1</v>
      </c>
      <c r="O3611" s="26" t="e">
        <f>VLOOKUP(D3611,quash!A$2:$I$7791,9,FALSE)</f>
        <v>#N/A</v>
      </c>
      <c r="P3611" s="7">
        <v>7000</v>
      </c>
      <c r="Q3611" s="26">
        <v>122</v>
      </c>
      <c r="R3611" s="19">
        <v>3.1160502391921113E-2</v>
      </c>
      <c r="S3611" s="26">
        <v>16</v>
      </c>
      <c r="T3611" s="8">
        <v>10000</v>
      </c>
      <c r="U3611" s="4">
        <v>142</v>
      </c>
      <c r="V3611" s="10">
        <v>2510.34</v>
      </c>
      <c r="W3611" s="14" t="s">
        <v>5282</v>
      </c>
      <c r="X3611" s="18"/>
      <c r="Y3611" s="9"/>
      <c r="Z3611" s="19"/>
      <c r="AA3611" s="19"/>
      <c r="AB3611" s="30">
        <f t="shared" si="920"/>
        <v>1498000</v>
      </c>
      <c r="AC3611" s="30">
        <f t="shared" si="918"/>
        <v>6.6755674232309749E-3</v>
      </c>
      <c r="AD3611" s="31">
        <f t="shared" si="919"/>
        <v>0.8144192256341789</v>
      </c>
      <c r="AE3611" s="31">
        <f t="shared" si="917"/>
        <v>0.94793057409879844</v>
      </c>
      <c r="AG3611" s="30">
        <f t="shared" si="921"/>
        <v>6126000</v>
      </c>
      <c r="AH3611" s="30">
        <f t="shared" si="927"/>
        <v>1.632386549134835E-3</v>
      </c>
      <c r="AI3611" s="31">
        <f t="shared" si="928"/>
        <v>0.19915115899444988</v>
      </c>
      <c r="AJ3611" s="31">
        <f t="shared" si="929"/>
        <v>0.23179888997714657</v>
      </c>
      <c r="AK3611" s="30" t="str">
        <f>IF(W3611="si",($S3611*'COSTOS DE CREDITOS'!$C$27)/DATA!$G3611,"")</f>
        <v/>
      </c>
      <c r="AL3611" s="90" t="str">
        <f>IF(W3611="si",'COSTOS DE CREDITOS'!$C$35,"")</f>
        <v/>
      </c>
      <c r="AM3611" s="30" t="str">
        <f t="shared" si="922"/>
        <v/>
      </c>
      <c r="AN3611" s="30" t="str">
        <f t="shared" si="923"/>
        <v/>
      </c>
      <c r="AO3611" s="30">
        <f t="shared" si="924"/>
        <v>0</v>
      </c>
      <c r="AP3611" s="30">
        <f t="shared" si="925"/>
        <v>0</v>
      </c>
      <c r="AQ3611" s="19" t="str">
        <f t="shared" si="926"/>
        <v/>
      </c>
    </row>
    <row r="3612" spans="1:43" x14ac:dyDescent="0.2">
      <c r="A3612" s="23" t="s">
        <v>5665</v>
      </c>
      <c r="B3612" s="6" t="s">
        <v>5683</v>
      </c>
      <c r="C3612" s="6" t="s">
        <v>5670</v>
      </c>
      <c r="D3612" s="4">
        <v>181610</v>
      </c>
      <c r="E3612" s="4">
        <v>182087</v>
      </c>
      <c r="F3612" s="5" t="s">
        <v>4480</v>
      </c>
      <c r="G3612" s="2">
        <v>5</v>
      </c>
      <c r="H3612" s="4">
        <v>182150</v>
      </c>
      <c r="I3612" s="5" t="s">
        <v>4484</v>
      </c>
      <c r="J3612" s="15">
        <v>45371</v>
      </c>
      <c r="K3612" s="24">
        <v>1364015809</v>
      </c>
      <c r="L3612" s="15">
        <v>45378</v>
      </c>
      <c r="M3612" s="15">
        <v>45382</v>
      </c>
      <c r="N3612" s="26">
        <v>1</v>
      </c>
      <c r="O3612" s="26" t="e">
        <f>VLOOKUP(D3612,quash!A$2:$I$7791,9,FALSE)</f>
        <v>#N/A</v>
      </c>
      <c r="P3612" s="7">
        <v>10000</v>
      </c>
      <c r="Q3612" s="26">
        <v>132</v>
      </c>
      <c r="R3612" s="19">
        <v>5.8283715876113903E-2</v>
      </c>
      <c r="S3612" s="26">
        <v>16</v>
      </c>
      <c r="T3612" s="8">
        <v>10000</v>
      </c>
      <c r="U3612" s="4">
        <v>142</v>
      </c>
      <c r="V3612" s="10">
        <v>2510.34</v>
      </c>
      <c r="W3612" s="14" t="s">
        <v>5282</v>
      </c>
      <c r="X3612" s="18"/>
      <c r="Y3612" s="9"/>
      <c r="Z3612" s="19"/>
      <c r="AA3612" s="19"/>
      <c r="AB3612" s="30">
        <f t="shared" si="920"/>
        <v>1498000</v>
      </c>
      <c r="AC3612" s="30">
        <f t="shared" si="918"/>
        <v>6.6755674232309749E-3</v>
      </c>
      <c r="AD3612" s="31">
        <f t="shared" si="919"/>
        <v>0.88117489986648867</v>
      </c>
      <c r="AE3612" s="31">
        <f t="shared" si="917"/>
        <v>0.94793057409879844</v>
      </c>
      <c r="AG3612" s="30">
        <f t="shared" si="921"/>
        <v>6126000</v>
      </c>
      <c r="AH3612" s="30">
        <f t="shared" si="927"/>
        <v>1.632386549134835E-3</v>
      </c>
      <c r="AI3612" s="31">
        <f t="shared" si="928"/>
        <v>0.21547502448579822</v>
      </c>
      <c r="AJ3612" s="31">
        <f t="shared" si="929"/>
        <v>0.23179888997714657</v>
      </c>
      <c r="AK3612" s="30" t="str">
        <f>IF(W3612="si",($S3612*'COSTOS DE CREDITOS'!$C$27)/DATA!$G3612,"")</f>
        <v/>
      </c>
      <c r="AL3612" s="90" t="str">
        <f>IF(W3612="si",'COSTOS DE CREDITOS'!$C$35,"")</f>
        <v/>
      </c>
      <c r="AM3612" s="30" t="str">
        <f t="shared" si="922"/>
        <v/>
      </c>
      <c r="AN3612" s="30" t="str">
        <f t="shared" si="923"/>
        <v/>
      </c>
      <c r="AO3612" s="30">
        <f t="shared" si="924"/>
        <v>0</v>
      </c>
      <c r="AP3612" s="30">
        <f t="shared" si="925"/>
        <v>0</v>
      </c>
      <c r="AQ3612" s="19" t="str">
        <f t="shared" si="926"/>
        <v/>
      </c>
    </row>
    <row r="3613" spans="1:43" x14ac:dyDescent="0.2">
      <c r="A3613" s="23" t="s">
        <v>5665</v>
      </c>
      <c r="B3613" s="6" t="s">
        <v>5683</v>
      </c>
      <c r="C3613" s="6" t="s">
        <v>5670</v>
      </c>
      <c r="D3613" s="4">
        <v>180203</v>
      </c>
      <c r="E3613" s="4">
        <v>182087</v>
      </c>
      <c r="F3613" s="5" t="s">
        <v>4480</v>
      </c>
      <c r="G3613" s="2">
        <v>5</v>
      </c>
      <c r="H3613" s="4">
        <v>182158</v>
      </c>
      <c r="I3613" s="5" t="s">
        <v>4485</v>
      </c>
      <c r="J3613" s="15">
        <v>45359</v>
      </c>
      <c r="K3613" s="24">
        <v>1356337212</v>
      </c>
      <c r="L3613" s="15">
        <v>45378</v>
      </c>
      <c r="M3613" s="15">
        <v>45382</v>
      </c>
      <c r="N3613" s="26">
        <v>1</v>
      </c>
      <c r="O3613" s="26" t="e">
        <f>VLOOKUP(D3613,quash!A$2:$I$7791,9,FALSE)</f>
        <v>#N/A</v>
      </c>
      <c r="P3613" s="7">
        <v>10000</v>
      </c>
      <c r="Q3613" s="26">
        <v>132</v>
      </c>
      <c r="R3613" s="19">
        <v>5.8283715876113903E-2</v>
      </c>
      <c r="S3613" s="26">
        <v>16</v>
      </c>
      <c r="T3613" s="8">
        <v>10000</v>
      </c>
      <c r="U3613" s="4">
        <v>142</v>
      </c>
      <c r="V3613" s="10">
        <v>2510.34</v>
      </c>
      <c r="W3613" s="14" t="s">
        <v>5282</v>
      </c>
      <c r="X3613" s="18"/>
      <c r="Y3613" s="9"/>
      <c r="Z3613" s="19"/>
      <c r="AA3613" s="19"/>
      <c r="AB3613" s="30">
        <f t="shared" si="920"/>
        <v>1498000</v>
      </c>
      <c r="AC3613" s="30">
        <f t="shared" si="918"/>
        <v>6.6755674232309749E-3</v>
      </c>
      <c r="AD3613" s="31">
        <f t="shared" si="919"/>
        <v>0.88117489986648867</v>
      </c>
      <c r="AE3613" s="31">
        <f t="shared" si="917"/>
        <v>0.94793057409879844</v>
      </c>
      <c r="AG3613" s="30">
        <f t="shared" si="921"/>
        <v>6126000</v>
      </c>
      <c r="AH3613" s="30">
        <f t="shared" si="927"/>
        <v>1.632386549134835E-3</v>
      </c>
      <c r="AI3613" s="31">
        <f t="shared" si="928"/>
        <v>0.21547502448579822</v>
      </c>
      <c r="AJ3613" s="31">
        <f t="shared" si="929"/>
        <v>0.23179888997714657</v>
      </c>
      <c r="AK3613" s="30" t="str">
        <f>IF(W3613="si",($S3613*'COSTOS DE CREDITOS'!$C$27)/DATA!$G3613,"")</f>
        <v/>
      </c>
      <c r="AL3613" s="90" t="str">
        <f>IF(W3613="si",'COSTOS DE CREDITOS'!$C$35,"")</f>
        <v/>
      </c>
      <c r="AM3613" s="30" t="str">
        <f t="shared" si="922"/>
        <v/>
      </c>
      <c r="AN3613" s="30" t="str">
        <f t="shared" si="923"/>
        <v/>
      </c>
      <c r="AO3613" s="30">
        <f t="shared" si="924"/>
        <v>0</v>
      </c>
      <c r="AP3613" s="30">
        <f t="shared" si="925"/>
        <v>0</v>
      </c>
      <c r="AQ3613" s="19" t="str">
        <f t="shared" si="926"/>
        <v/>
      </c>
    </row>
    <row r="3614" spans="1:43" x14ac:dyDescent="0.2">
      <c r="A3614" s="23" t="s">
        <v>5665</v>
      </c>
      <c r="B3614" s="6" t="s">
        <v>5676</v>
      </c>
      <c r="C3614" s="6" t="s">
        <v>5670</v>
      </c>
      <c r="D3614" s="4">
        <v>182072</v>
      </c>
      <c r="E3614" s="4">
        <v>182193</v>
      </c>
      <c r="F3614" s="5" t="s">
        <v>4486</v>
      </c>
      <c r="G3614" s="2">
        <v>5</v>
      </c>
      <c r="H3614" s="4">
        <v>182194</v>
      </c>
      <c r="I3614" s="5" t="s">
        <v>4487</v>
      </c>
      <c r="J3614" s="15">
        <v>45373</v>
      </c>
      <c r="K3614" s="24">
        <v>1365321153</v>
      </c>
      <c r="L3614" s="15">
        <v>45378</v>
      </c>
      <c r="M3614" s="15">
        <v>45382</v>
      </c>
      <c r="N3614" s="26">
        <v>1</v>
      </c>
      <c r="O3614" s="26" t="e">
        <f>VLOOKUP(D3614,quash!A$2:$I$7791,9,FALSE)</f>
        <v>#N/A</v>
      </c>
      <c r="P3614" s="7">
        <v>10000</v>
      </c>
      <c r="Q3614" s="26">
        <v>147</v>
      </c>
      <c r="R3614" s="19">
        <v>7.9000519063170294E-2</v>
      </c>
      <c r="S3614" s="26">
        <v>16</v>
      </c>
      <c r="T3614" s="8">
        <v>8000</v>
      </c>
      <c r="U3614" s="4">
        <v>142</v>
      </c>
      <c r="V3614" s="10">
        <v>2013.74</v>
      </c>
      <c r="W3614" s="14" t="s">
        <v>5282</v>
      </c>
      <c r="X3614" s="18"/>
      <c r="Y3614" s="9"/>
      <c r="Z3614" s="19"/>
      <c r="AA3614" s="19"/>
      <c r="AB3614" s="30">
        <f t="shared" si="920"/>
        <v>1498000</v>
      </c>
      <c r="AC3614" s="30">
        <f t="shared" si="918"/>
        <v>5.3404539385847796E-3</v>
      </c>
      <c r="AD3614" s="31">
        <f t="shared" si="919"/>
        <v>0.78504672897196259</v>
      </c>
      <c r="AE3614" s="31">
        <f t="shared" si="917"/>
        <v>0.75834445927903871</v>
      </c>
      <c r="AG3614" s="30">
        <f t="shared" si="921"/>
        <v>6126000</v>
      </c>
      <c r="AH3614" s="30">
        <f t="shared" si="927"/>
        <v>1.3059092393078681E-3</v>
      </c>
      <c r="AI3614" s="31">
        <f t="shared" si="928"/>
        <v>0.19196865817825662</v>
      </c>
      <c r="AJ3614" s="31">
        <f t="shared" si="929"/>
        <v>0.18543911198171725</v>
      </c>
      <c r="AK3614" s="30" t="str">
        <f>IF(W3614="si",($S3614*'COSTOS DE CREDITOS'!$C$27)/DATA!$G3614,"")</f>
        <v/>
      </c>
      <c r="AL3614" s="90" t="str">
        <f>IF(W3614="si",'COSTOS DE CREDITOS'!$C$35,"")</f>
        <v/>
      </c>
      <c r="AM3614" s="30" t="str">
        <f t="shared" si="922"/>
        <v/>
      </c>
      <c r="AN3614" s="30" t="str">
        <f t="shared" si="923"/>
        <v/>
      </c>
      <c r="AO3614" s="30">
        <f t="shared" si="924"/>
        <v>0</v>
      </c>
      <c r="AP3614" s="30">
        <f t="shared" si="925"/>
        <v>0</v>
      </c>
      <c r="AQ3614" s="19" t="str">
        <f t="shared" si="926"/>
        <v/>
      </c>
    </row>
    <row r="3615" spans="1:43" x14ac:dyDescent="0.2">
      <c r="A3615" s="23" t="s">
        <v>5665</v>
      </c>
      <c r="B3615" s="6" t="s">
        <v>5676</v>
      </c>
      <c r="C3615" s="6" t="s">
        <v>5670</v>
      </c>
      <c r="D3615" s="4">
        <v>182136</v>
      </c>
      <c r="E3615" s="4">
        <v>182193</v>
      </c>
      <c r="F3615" s="5" t="s">
        <v>4486</v>
      </c>
      <c r="G3615" s="2">
        <v>5</v>
      </c>
      <c r="H3615" s="4">
        <v>182195</v>
      </c>
      <c r="I3615" s="5" t="s">
        <v>4488</v>
      </c>
      <c r="J3615" s="15">
        <v>45373</v>
      </c>
      <c r="K3615" s="24">
        <v>1365569940</v>
      </c>
      <c r="L3615" s="15">
        <v>45378</v>
      </c>
      <c r="M3615" s="15">
        <v>45382</v>
      </c>
      <c r="N3615" s="26">
        <v>1</v>
      </c>
      <c r="O3615" s="26" t="e">
        <f>VLOOKUP(D3615,quash!A$2:$I$7791,9,FALSE)</f>
        <v>#N/A</v>
      </c>
      <c r="P3615" s="7">
        <v>7000</v>
      </c>
      <c r="Q3615" s="26">
        <v>111</v>
      </c>
      <c r="R3615" s="19">
        <v>1.8298129407071966E-2</v>
      </c>
      <c r="S3615" s="26">
        <v>16</v>
      </c>
      <c r="T3615" s="8">
        <v>7000</v>
      </c>
      <c r="U3615" s="4">
        <v>142</v>
      </c>
      <c r="V3615" s="10">
        <v>1758.65</v>
      </c>
      <c r="W3615" s="14" t="s">
        <v>5282</v>
      </c>
      <c r="X3615" s="18"/>
      <c r="Y3615" s="9"/>
      <c r="Z3615" s="19"/>
      <c r="AA3615" s="19"/>
      <c r="AB3615" s="30">
        <f t="shared" si="920"/>
        <v>1498000</v>
      </c>
      <c r="AC3615" s="30">
        <f t="shared" si="918"/>
        <v>4.6728971962616819E-3</v>
      </c>
      <c r="AD3615" s="31">
        <f t="shared" si="919"/>
        <v>0.51869158878504673</v>
      </c>
      <c r="AE3615" s="31">
        <f t="shared" si="917"/>
        <v>0.66355140186915884</v>
      </c>
      <c r="AG3615" s="30">
        <f t="shared" si="921"/>
        <v>6126000</v>
      </c>
      <c r="AH3615" s="30">
        <f t="shared" si="927"/>
        <v>1.1426705843943846E-3</v>
      </c>
      <c r="AI3615" s="31">
        <f t="shared" si="928"/>
        <v>0.12683643486777668</v>
      </c>
      <c r="AJ3615" s="31">
        <f t="shared" si="929"/>
        <v>0.16225922298400261</v>
      </c>
      <c r="AK3615" s="30" t="str">
        <f>IF(W3615="si",($S3615*'COSTOS DE CREDITOS'!$C$27)/DATA!$G3615,"")</f>
        <v/>
      </c>
      <c r="AL3615" s="90" t="str">
        <f>IF(W3615="si",'COSTOS DE CREDITOS'!$C$35,"")</f>
        <v/>
      </c>
      <c r="AM3615" s="30" t="str">
        <f t="shared" si="922"/>
        <v/>
      </c>
      <c r="AN3615" s="30" t="str">
        <f t="shared" si="923"/>
        <v/>
      </c>
      <c r="AO3615" s="30">
        <f t="shared" si="924"/>
        <v>0</v>
      </c>
      <c r="AP3615" s="30">
        <f t="shared" si="925"/>
        <v>0</v>
      </c>
      <c r="AQ3615" s="19" t="str">
        <f t="shared" si="926"/>
        <v/>
      </c>
    </row>
    <row r="3616" spans="1:43" x14ac:dyDescent="0.2">
      <c r="A3616" s="23" t="s">
        <v>5665</v>
      </c>
      <c r="B3616" s="6" t="s">
        <v>5676</v>
      </c>
      <c r="C3616" s="6" t="s">
        <v>5670</v>
      </c>
      <c r="D3616" s="4">
        <v>181724</v>
      </c>
      <c r="E3616" s="4">
        <v>182193</v>
      </c>
      <c r="F3616" s="5" t="s">
        <v>4486</v>
      </c>
      <c r="G3616" s="2">
        <v>5</v>
      </c>
      <c r="H3616" s="4">
        <v>182201</v>
      </c>
      <c r="I3616" s="5" t="s">
        <v>4489</v>
      </c>
      <c r="J3616" s="15">
        <v>45371</v>
      </c>
      <c r="K3616" s="24">
        <v>1363941043</v>
      </c>
      <c r="L3616" s="15">
        <v>45378</v>
      </c>
      <c r="M3616" s="15">
        <v>45382</v>
      </c>
      <c r="N3616" s="26">
        <v>1</v>
      </c>
      <c r="O3616" s="26" t="e">
        <f>VLOOKUP(D3616,quash!A$2:$I$7791,9,FALSE)</f>
        <v>#N/A</v>
      </c>
      <c r="P3616" s="7">
        <v>10000</v>
      </c>
      <c r="Q3616" s="26">
        <v>147</v>
      </c>
      <c r="R3616" s="19">
        <v>7.9000519063170294E-2</v>
      </c>
      <c r="S3616" s="26">
        <v>16</v>
      </c>
      <c r="T3616" s="8">
        <v>7000</v>
      </c>
      <c r="U3616" s="4">
        <v>142</v>
      </c>
      <c r="V3616" s="10">
        <v>1758.65</v>
      </c>
      <c r="W3616" s="14" t="s">
        <v>5282</v>
      </c>
      <c r="X3616" s="18"/>
      <c r="Y3616" s="9"/>
      <c r="Z3616" s="19"/>
      <c r="AA3616" s="19"/>
      <c r="AB3616" s="30">
        <f t="shared" si="920"/>
        <v>1498000</v>
      </c>
      <c r="AC3616" s="30">
        <f t="shared" si="918"/>
        <v>4.6728971962616819E-3</v>
      </c>
      <c r="AD3616" s="31">
        <f t="shared" si="919"/>
        <v>0.6869158878504672</v>
      </c>
      <c r="AE3616" s="31">
        <f t="shared" ref="AE3616:AE3674" si="930">AC3616*$U3616</f>
        <v>0.66355140186915884</v>
      </c>
      <c r="AG3616" s="30">
        <f t="shared" si="921"/>
        <v>6126000</v>
      </c>
      <c r="AH3616" s="30">
        <f t="shared" si="927"/>
        <v>1.1426705843943846E-3</v>
      </c>
      <c r="AI3616" s="31">
        <f t="shared" si="928"/>
        <v>0.16797257590597453</v>
      </c>
      <c r="AJ3616" s="31">
        <f t="shared" si="929"/>
        <v>0.16225922298400261</v>
      </c>
      <c r="AK3616" s="30" t="str">
        <f>IF(W3616="si",($S3616*'COSTOS DE CREDITOS'!$C$27)/DATA!$G3616,"")</f>
        <v/>
      </c>
      <c r="AL3616" s="90" t="str">
        <f>IF(W3616="si",'COSTOS DE CREDITOS'!$C$35,"")</f>
        <v/>
      </c>
      <c r="AM3616" s="30" t="str">
        <f t="shared" si="922"/>
        <v/>
      </c>
      <c r="AN3616" s="30" t="str">
        <f t="shared" si="923"/>
        <v/>
      </c>
      <c r="AO3616" s="30">
        <f t="shared" si="924"/>
        <v>0</v>
      </c>
      <c r="AP3616" s="30">
        <f t="shared" si="925"/>
        <v>0</v>
      </c>
      <c r="AQ3616" s="19" t="str">
        <f t="shared" si="926"/>
        <v/>
      </c>
    </row>
    <row r="3617" spans="1:43" x14ac:dyDescent="0.2">
      <c r="A3617" s="23" t="s">
        <v>5665</v>
      </c>
      <c r="B3617" s="6" t="s">
        <v>5676</v>
      </c>
      <c r="C3617" s="6" t="s">
        <v>5670</v>
      </c>
      <c r="D3617" s="4">
        <v>181723</v>
      </c>
      <c r="E3617" s="4">
        <v>182193</v>
      </c>
      <c r="F3617" s="5" t="s">
        <v>4486</v>
      </c>
      <c r="G3617" s="2">
        <v>5</v>
      </c>
      <c r="H3617" s="4">
        <v>182202</v>
      </c>
      <c r="I3617" s="5" t="s">
        <v>4490</v>
      </c>
      <c r="J3617" s="15">
        <v>45371</v>
      </c>
      <c r="K3617" s="24">
        <v>1363940823</v>
      </c>
      <c r="L3617" s="15">
        <v>45378</v>
      </c>
      <c r="M3617" s="15">
        <v>45382</v>
      </c>
      <c r="N3617" s="26">
        <v>1</v>
      </c>
      <c r="O3617" s="26" t="e">
        <f>VLOOKUP(D3617,quash!A$2:$I$7791,9,FALSE)</f>
        <v>#N/A</v>
      </c>
      <c r="P3617" s="7">
        <v>5000</v>
      </c>
      <c r="Q3617" s="26">
        <v>147</v>
      </c>
      <c r="R3617" s="19">
        <v>0.11226939921536</v>
      </c>
      <c r="S3617" s="26">
        <v>16</v>
      </c>
      <c r="T3617" s="8">
        <v>7000</v>
      </c>
      <c r="U3617" s="4">
        <v>142</v>
      </c>
      <c r="V3617" s="10">
        <v>1758.65</v>
      </c>
      <c r="W3617" s="14" t="s">
        <v>5282</v>
      </c>
      <c r="X3617" s="18"/>
      <c r="Y3617" s="9"/>
      <c r="Z3617" s="19"/>
      <c r="AA3617" s="19"/>
      <c r="AB3617" s="30">
        <f t="shared" si="920"/>
        <v>1498000</v>
      </c>
      <c r="AC3617" s="30">
        <f t="shared" si="918"/>
        <v>4.6728971962616819E-3</v>
      </c>
      <c r="AD3617" s="31">
        <f t="shared" si="919"/>
        <v>0.6869158878504672</v>
      </c>
      <c r="AE3617" s="31">
        <f t="shared" si="930"/>
        <v>0.66355140186915884</v>
      </c>
      <c r="AG3617" s="30">
        <f t="shared" si="921"/>
        <v>6126000</v>
      </c>
      <c r="AH3617" s="30">
        <f t="shared" si="927"/>
        <v>1.1426705843943846E-3</v>
      </c>
      <c r="AI3617" s="31">
        <f t="shared" si="928"/>
        <v>0.16797257590597453</v>
      </c>
      <c r="AJ3617" s="31">
        <f t="shared" si="929"/>
        <v>0.16225922298400261</v>
      </c>
      <c r="AK3617" s="30" t="str">
        <f>IF(W3617="si",($S3617*'COSTOS DE CREDITOS'!$C$27)/DATA!$G3617,"")</f>
        <v/>
      </c>
      <c r="AL3617" s="90" t="str">
        <f>IF(W3617="si",'COSTOS DE CREDITOS'!$C$35,"")</f>
        <v/>
      </c>
      <c r="AM3617" s="30" t="str">
        <f t="shared" si="922"/>
        <v/>
      </c>
      <c r="AN3617" s="30" t="str">
        <f t="shared" si="923"/>
        <v/>
      </c>
      <c r="AO3617" s="30">
        <f t="shared" si="924"/>
        <v>0</v>
      </c>
      <c r="AP3617" s="30">
        <f t="shared" si="925"/>
        <v>0</v>
      </c>
      <c r="AQ3617" s="19" t="str">
        <f t="shared" si="926"/>
        <v/>
      </c>
    </row>
    <row r="3618" spans="1:43" x14ac:dyDescent="0.2">
      <c r="A3618" s="23" t="s">
        <v>5665</v>
      </c>
      <c r="B3618" s="6" t="s">
        <v>5676</v>
      </c>
      <c r="C3618" s="6" t="s">
        <v>5670</v>
      </c>
      <c r="D3618" s="4">
        <v>181739</v>
      </c>
      <c r="E3618" s="4">
        <v>182193</v>
      </c>
      <c r="F3618" s="5" t="s">
        <v>4486</v>
      </c>
      <c r="G3618" s="2">
        <v>5</v>
      </c>
      <c r="H3618" s="4">
        <v>182205</v>
      </c>
      <c r="I3618" s="5" t="s">
        <v>4491</v>
      </c>
      <c r="J3618" s="15">
        <v>45372</v>
      </c>
      <c r="K3618" s="24">
        <v>1364006097</v>
      </c>
      <c r="L3618" s="15">
        <v>45378</v>
      </c>
      <c r="M3618" s="15">
        <v>45382</v>
      </c>
      <c r="N3618" s="26">
        <v>1</v>
      </c>
      <c r="O3618" s="26" t="e">
        <f>VLOOKUP(D3618,quash!A$2:$I$7791,9,FALSE)</f>
        <v>#N/A</v>
      </c>
      <c r="P3618" s="7">
        <v>7000</v>
      </c>
      <c r="Q3618" s="26">
        <v>111</v>
      </c>
      <c r="R3618" s="19">
        <v>1.8298129407071966E-2</v>
      </c>
      <c r="S3618" s="26">
        <v>16</v>
      </c>
      <c r="T3618" s="8">
        <v>7000</v>
      </c>
      <c r="U3618" s="4">
        <v>142</v>
      </c>
      <c r="V3618" s="10">
        <v>1758.65</v>
      </c>
      <c r="W3618" s="14" t="s">
        <v>5282</v>
      </c>
      <c r="X3618" s="18"/>
      <c r="Y3618" s="9"/>
      <c r="Z3618" s="19"/>
      <c r="AA3618" s="19"/>
      <c r="AB3618" s="30">
        <f t="shared" si="920"/>
        <v>1498000</v>
      </c>
      <c r="AC3618" s="30">
        <f t="shared" si="918"/>
        <v>4.6728971962616819E-3</v>
      </c>
      <c r="AD3618" s="31">
        <f t="shared" si="919"/>
        <v>0.51869158878504673</v>
      </c>
      <c r="AE3618" s="31">
        <f t="shared" si="930"/>
        <v>0.66355140186915884</v>
      </c>
      <c r="AG3618" s="30">
        <f t="shared" si="921"/>
        <v>6126000</v>
      </c>
      <c r="AH3618" s="30">
        <f t="shared" si="927"/>
        <v>1.1426705843943846E-3</v>
      </c>
      <c r="AI3618" s="31">
        <f t="shared" si="928"/>
        <v>0.12683643486777668</v>
      </c>
      <c r="AJ3618" s="31">
        <f t="shared" si="929"/>
        <v>0.16225922298400261</v>
      </c>
      <c r="AK3618" s="30" t="str">
        <f>IF(W3618="si",($S3618*'COSTOS DE CREDITOS'!$C$27)/DATA!$G3618,"")</f>
        <v/>
      </c>
      <c r="AL3618" s="90" t="str">
        <f>IF(W3618="si",'COSTOS DE CREDITOS'!$C$35,"")</f>
        <v/>
      </c>
      <c r="AM3618" s="30" t="str">
        <f t="shared" si="922"/>
        <v/>
      </c>
      <c r="AN3618" s="30" t="str">
        <f t="shared" si="923"/>
        <v/>
      </c>
      <c r="AO3618" s="30">
        <f t="shared" si="924"/>
        <v>0</v>
      </c>
      <c r="AP3618" s="30">
        <f t="shared" si="925"/>
        <v>0</v>
      </c>
      <c r="AQ3618" s="19" t="str">
        <f t="shared" si="926"/>
        <v/>
      </c>
    </row>
    <row r="3619" spans="1:43" x14ac:dyDescent="0.2">
      <c r="A3619" s="23" t="s">
        <v>5665</v>
      </c>
      <c r="B3619" s="6" t="s">
        <v>5668</v>
      </c>
      <c r="C3619" s="6" t="s">
        <v>5667</v>
      </c>
      <c r="D3619" s="4">
        <v>179956</v>
      </c>
      <c r="E3619" s="4">
        <v>180615</v>
      </c>
      <c r="F3619" s="5" t="s">
        <v>2434</v>
      </c>
      <c r="G3619" s="2">
        <v>6</v>
      </c>
      <c r="H3619" s="4">
        <v>181811</v>
      </c>
      <c r="I3619" s="5" t="s">
        <v>4492</v>
      </c>
      <c r="J3619" s="15">
        <v>45357</v>
      </c>
      <c r="K3619" s="24">
        <v>1355128612</v>
      </c>
      <c r="L3619" s="15">
        <v>45344</v>
      </c>
      <c r="M3619" s="15">
        <v>45382</v>
      </c>
      <c r="N3619" s="26">
        <v>1</v>
      </c>
      <c r="O3619" s="26">
        <f>VLOOKUP(D3619,quash!A$2:$I$7791,9,FALSE)</f>
        <v>4</v>
      </c>
      <c r="P3619" s="7">
        <v>10000</v>
      </c>
      <c r="Q3619" s="26">
        <v>110</v>
      </c>
      <c r="R3619" s="19">
        <v>3.11605023919212E-2</v>
      </c>
      <c r="S3619" s="26">
        <v>16</v>
      </c>
      <c r="T3619" s="8">
        <v>8000</v>
      </c>
      <c r="U3619" s="4">
        <v>142</v>
      </c>
      <c r="V3619" s="10">
        <v>2013.74</v>
      </c>
      <c r="W3619" s="14" t="s">
        <v>5282</v>
      </c>
      <c r="X3619" s="18"/>
      <c r="Y3619" s="9"/>
      <c r="Z3619" s="19"/>
      <c r="AA3619" s="19"/>
      <c r="AB3619" s="30">
        <f t="shared" si="920"/>
        <v>252000</v>
      </c>
      <c r="AC3619" s="30">
        <f t="shared" si="918"/>
        <v>3.1746031746031744E-2</v>
      </c>
      <c r="AD3619" s="31">
        <f t="shared" si="919"/>
        <v>3.4920634920634921</v>
      </c>
      <c r="AE3619" s="31">
        <f t="shared" si="930"/>
        <v>4.5079365079365079</v>
      </c>
      <c r="AG3619" s="30">
        <f t="shared" si="921"/>
        <v>927000</v>
      </c>
      <c r="AH3619" s="30">
        <f t="shared" si="927"/>
        <v>8.6299892125134836E-3</v>
      </c>
      <c r="AI3619" s="31">
        <f t="shared" si="928"/>
        <v>0.94929881337648325</v>
      </c>
      <c r="AJ3619" s="31">
        <f t="shared" si="929"/>
        <v>1.2254584681769147</v>
      </c>
      <c r="AK3619" s="30" t="str">
        <f>IF(W3619="si",($S3619*'COSTOS DE CREDITOS'!$C$27)/DATA!$G3619,"")</f>
        <v/>
      </c>
      <c r="AL3619" s="90" t="str">
        <f>IF(W3619="si",'COSTOS DE CREDITOS'!$C$35,"")</f>
        <v/>
      </c>
      <c r="AM3619" s="30" t="str">
        <f t="shared" si="922"/>
        <v/>
      </c>
      <c r="AN3619" s="30" t="str">
        <f t="shared" si="923"/>
        <v/>
      </c>
      <c r="AO3619" s="30">
        <f t="shared" si="924"/>
        <v>0</v>
      </c>
      <c r="AP3619" s="30">
        <f t="shared" si="925"/>
        <v>0</v>
      </c>
      <c r="AQ3619" s="19" t="str">
        <f t="shared" si="926"/>
        <v/>
      </c>
    </row>
    <row r="3620" spans="1:43" x14ac:dyDescent="0.2">
      <c r="A3620" s="23" t="s">
        <v>5665</v>
      </c>
      <c r="B3620" s="6" t="s">
        <v>5668</v>
      </c>
      <c r="C3620" s="6" t="s">
        <v>5667</v>
      </c>
      <c r="D3620" s="4">
        <v>181168</v>
      </c>
      <c r="E3620" s="4">
        <v>180615</v>
      </c>
      <c r="F3620" s="5" t="s">
        <v>2434</v>
      </c>
      <c r="G3620" s="2">
        <v>6</v>
      </c>
      <c r="H3620" s="4">
        <v>181812</v>
      </c>
      <c r="I3620" s="5" t="s">
        <v>4493</v>
      </c>
      <c r="J3620" s="15">
        <v>45366</v>
      </c>
      <c r="K3620" s="24">
        <v>1360998410</v>
      </c>
      <c r="L3620" s="15">
        <v>45344</v>
      </c>
      <c r="M3620" s="15">
        <v>45382</v>
      </c>
      <c r="N3620" s="26">
        <v>1</v>
      </c>
      <c r="O3620" s="26">
        <f>VLOOKUP(D3620,quash!A$2:$I$7791,9,FALSE)</f>
        <v>5</v>
      </c>
      <c r="P3620" s="7">
        <v>10000</v>
      </c>
      <c r="Q3620" s="26">
        <v>100</v>
      </c>
      <c r="R3620" s="19">
        <v>1.82981294070719E-2</v>
      </c>
      <c r="S3620" s="26">
        <v>16</v>
      </c>
      <c r="T3620" s="8">
        <v>8000</v>
      </c>
      <c r="U3620" s="4">
        <v>142</v>
      </c>
      <c r="V3620" s="10">
        <v>2013.74</v>
      </c>
      <c r="W3620" s="14" t="s">
        <v>5282</v>
      </c>
      <c r="X3620" s="18"/>
      <c r="Y3620" s="9"/>
      <c r="Z3620" s="19"/>
      <c r="AA3620" s="19"/>
      <c r="AB3620" s="30">
        <f t="shared" si="920"/>
        <v>87000</v>
      </c>
      <c r="AC3620" s="30">
        <f t="shared" si="918"/>
        <v>9.1954022988505746E-2</v>
      </c>
      <c r="AD3620" s="31">
        <f t="shared" si="919"/>
        <v>9.1954022988505741</v>
      </c>
      <c r="AE3620" s="31">
        <f t="shared" si="930"/>
        <v>13.057471264367816</v>
      </c>
      <c r="AG3620" s="30">
        <f t="shared" si="921"/>
        <v>352000</v>
      </c>
      <c r="AH3620" s="30">
        <f t="shared" si="927"/>
        <v>2.2727272727272728E-2</v>
      </c>
      <c r="AI3620" s="31">
        <f t="shared" si="928"/>
        <v>2.2727272727272729</v>
      </c>
      <c r="AJ3620" s="31">
        <f t="shared" si="929"/>
        <v>3.2272727272727275</v>
      </c>
      <c r="AK3620" s="30" t="str">
        <f>IF(W3620="si",($S3620*'COSTOS DE CREDITOS'!$C$27)/DATA!$G3620,"")</f>
        <v/>
      </c>
      <c r="AL3620" s="90" t="str">
        <f>IF(W3620="si",'COSTOS DE CREDITOS'!$C$35,"")</f>
        <v/>
      </c>
      <c r="AM3620" s="30" t="str">
        <f t="shared" si="922"/>
        <v/>
      </c>
      <c r="AN3620" s="30" t="str">
        <f t="shared" si="923"/>
        <v/>
      </c>
      <c r="AO3620" s="30">
        <f t="shared" si="924"/>
        <v>0</v>
      </c>
      <c r="AP3620" s="30">
        <f t="shared" si="925"/>
        <v>0</v>
      </c>
      <c r="AQ3620" s="19" t="str">
        <f t="shared" si="926"/>
        <v/>
      </c>
    </row>
    <row r="3621" spans="1:43" x14ac:dyDescent="0.2">
      <c r="A3621" s="23" t="s">
        <v>5665</v>
      </c>
      <c r="B3621" s="6" t="s">
        <v>5668</v>
      </c>
      <c r="C3621" s="6" t="s">
        <v>5667</v>
      </c>
      <c r="D3621" s="4">
        <v>181167</v>
      </c>
      <c r="E3621" s="4">
        <v>180615</v>
      </c>
      <c r="F3621" s="5" t="s">
        <v>2434</v>
      </c>
      <c r="G3621" s="2">
        <v>6</v>
      </c>
      <c r="H3621" s="4">
        <v>181813</v>
      </c>
      <c r="I3621" s="5" t="s">
        <v>4494</v>
      </c>
      <c r="J3621" s="15">
        <v>45366</v>
      </c>
      <c r="K3621" s="24">
        <v>1360998448</v>
      </c>
      <c r="L3621" s="15">
        <v>45344</v>
      </c>
      <c r="M3621" s="15">
        <v>45382</v>
      </c>
      <c r="N3621" s="26">
        <v>1</v>
      </c>
      <c r="O3621" s="26">
        <f>VLOOKUP(D3621,quash!A$2:$I$7791,9,FALSE)</f>
        <v>4</v>
      </c>
      <c r="P3621" s="7">
        <v>5000</v>
      </c>
      <c r="Q3621" s="26">
        <v>147</v>
      </c>
      <c r="R3621" s="19">
        <v>7.9000519063171556E-2</v>
      </c>
      <c r="S3621" s="26">
        <v>16</v>
      </c>
      <c r="T3621" s="8">
        <v>8000</v>
      </c>
      <c r="U3621" s="4">
        <v>142</v>
      </c>
      <c r="V3621" s="10">
        <v>2013.74</v>
      </c>
      <c r="W3621" s="14" t="s">
        <v>5282</v>
      </c>
      <c r="X3621" s="18"/>
      <c r="Y3621" s="9"/>
      <c r="Z3621" s="19"/>
      <c r="AA3621" s="19"/>
      <c r="AB3621" s="30">
        <f t="shared" si="920"/>
        <v>252000</v>
      </c>
      <c r="AC3621" s="30">
        <f t="shared" si="918"/>
        <v>3.1746031746031744E-2</v>
      </c>
      <c r="AD3621" s="31">
        <f t="shared" si="919"/>
        <v>4.6666666666666661</v>
      </c>
      <c r="AE3621" s="31">
        <f t="shared" si="930"/>
        <v>4.5079365079365079</v>
      </c>
      <c r="AG3621" s="30">
        <f t="shared" si="921"/>
        <v>927000</v>
      </c>
      <c r="AH3621" s="30">
        <f t="shared" si="927"/>
        <v>8.6299892125134836E-3</v>
      </c>
      <c r="AI3621" s="31">
        <f t="shared" si="928"/>
        <v>1.268608414239482</v>
      </c>
      <c r="AJ3621" s="31">
        <f t="shared" si="929"/>
        <v>1.2254584681769147</v>
      </c>
      <c r="AK3621" s="30" t="str">
        <f>IF(W3621="si",($S3621*'COSTOS DE CREDITOS'!$C$27)/DATA!$G3621,"")</f>
        <v/>
      </c>
      <c r="AL3621" s="90" t="str">
        <f>IF(W3621="si",'COSTOS DE CREDITOS'!$C$35,"")</f>
        <v/>
      </c>
      <c r="AM3621" s="30" t="str">
        <f t="shared" si="922"/>
        <v/>
      </c>
      <c r="AN3621" s="30" t="str">
        <f t="shared" si="923"/>
        <v/>
      </c>
      <c r="AO3621" s="30">
        <f t="shared" si="924"/>
        <v>0</v>
      </c>
      <c r="AP3621" s="30">
        <f t="shared" si="925"/>
        <v>0</v>
      </c>
      <c r="AQ3621" s="19" t="str">
        <f t="shared" si="926"/>
        <v/>
      </c>
    </row>
    <row r="3622" spans="1:43" x14ac:dyDescent="0.2">
      <c r="A3622" s="23" t="s">
        <v>5665</v>
      </c>
      <c r="B3622" s="6" t="s">
        <v>5674</v>
      </c>
      <c r="C3622" s="6" t="s">
        <v>5670</v>
      </c>
      <c r="D3622" s="4">
        <v>181683</v>
      </c>
      <c r="E3622" s="4">
        <v>182191</v>
      </c>
      <c r="F3622" s="5" t="s">
        <v>4495</v>
      </c>
      <c r="G3622" s="2">
        <v>7</v>
      </c>
      <c r="H3622" s="4">
        <v>182192</v>
      </c>
      <c r="I3622" s="5" t="s">
        <v>4496</v>
      </c>
      <c r="J3622" s="15">
        <v>45372</v>
      </c>
      <c r="K3622" s="24">
        <v>1363841528</v>
      </c>
      <c r="L3622" s="15">
        <v>45378</v>
      </c>
      <c r="M3622" s="15">
        <v>45382</v>
      </c>
      <c r="N3622" s="26">
        <v>1</v>
      </c>
      <c r="O3622" s="26" t="e">
        <f>VLOOKUP(D3622,quash!A$2:$I$7791,9,FALSE)</f>
        <v>#N/A</v>
      </c>
      <c r="P3622" s="7">
        <v>14000</v>
      </c>
      <c r="Q3622" s="26">
        <v>138</v>
      </c>
      <c r="R3622" s="19">
        <v>3.9770556926914676E-2</v>
      </c>
      <c r="S3622" s="26">
        <v>16</v>
      </c>
      <c r="T3622" s="8">
        <v>14000</v>
      </c>
      <c r="U3622" s="4">
        <v>142</v>
      </c>
      <c r="V3622" s="10">
        <v>3503.37</v>
      </c>
      <c r="W3622" s="14" t="s">
        <v>5282</v>
      </c>
      <c r="X3622" s="18"/>
      <c r="Y3622" s="9"/>
      <c r="Z3622" s="19"/>
      <c r="AA3622" s="19"/>
      <c r="AB3622" s="30">
        <f t="shared" si="920"/>
        <v>1498000</v>
      </c>
      <c r="AC3622" s="30">
        <f t="shared" si="918"/>
        <v>9.3457943925233638E-3</v>
      </c>
      <c r="AD3622" s="31">
        <f t="shared" si="919"/>
        <v>1.2897196261682242</v>
      </c>
      <c r="AE3622" s="31">
        <f t="shared" si="930"/>
        <v>1.3271028037383177</v>
      </c>
      <c r="AG3622" s="30">
        <f t="shared" si="921"/>
        <v>6126000</v>
      </c>
      <c r="AH3622" s="30">
        <f t="shared" si="927"/>
        <v>2.2853411687887692E-3</v>
      </c>
      <c r="AI3622" s="31">
        <f t="shared" si="928"/>
        <v>0.31537708129285014</v>
      </c>
      <c r="AJ3622" s="31">
        <f t="shared" si="929"/>
        <v>0.32451844596800522</v>
      </c>
      <c r="AK3622" s="30" t="str">
        <f>IF(W3622="si",($S3622*'COSTOS DE CREDITOS'!$C$27)/DATA!$G3622,"")</f>
        <v/>
      </c>
      <c r="AL3622" s="90" t="str">
        <f>IF(W3622="si",'COSTOS DE CREDITOS'!$C$35,"")</f>
        <v/>
      </c>
      <c r="AM3622" s="30" t="str">
        <f t="shared" si="922"/>
        <v/>
      </c>
      <c r="AN3622" s="30" t="str">
        <f t="shared" si="923"/>
        <v/>
      </c>
      <c r="AO3622" s="30">
        <f t="shared" si="924"/>
        <v>0</v>
      </c>
      <c r="AP3622" s="30">
        <f t="shared" si="925"/>
        <v>0</v>
      </c>
      <c r="AQ3622" s="19" t="str">
        <f t="shared" si="926"/>
        <v/>
      </c>
    </row>
    <row r="3623" spans="1:43" x14ac:dyDescent="0.2">
      <c r="A3623" s="23" t="s">
        <v>5665</v>
      </c>
      <c r="B3623" s="6" t="s">
        <v>5674</v>
      </c>
      <c r="C3623" s="6" t="s">
        <v>5670</v>
      </c>
      <c r="D3623" s="4">
        <v>181700</v>
      </c>
      <c r="E3623" s="4">
        <v>182191</v>
      </c>
      <c r="F3623" s="5" t="s">
        <v>4495</v>
      </c>
      <c r="G3623" s="2">
        <v>7</v>
      </c>
      <c r="H3623" s="4">
        <v>182196</v>
      </c>
      <c r="I3623" s="5" t="s">
        <v>4497</v>
      </c>
      <c r="J3623" s="15">
        <v>45371</v>
      </c>
      <c r="K3623" s="24">
        <v>1363900304</v>
      </c>
      <c r="L3623" s="15">
        <v>45378</v>
      </c>
      <c r="M3623" s="15">
        <v>45382</v>
      </c>
      <c r="N3623" s="26">
        <v>1</v>
      </c>
      <c r="O3623" s="26" t="e">
        <f>VLOOKUP(D3623,quash!A$2:$I$7791,9,FALSE)</f>
        <v>#N/A</v>
      </c>
      <c r="P3623" s="7">
        <v>10000</v>
      </c>
      <c r="Q3623" s="26">
        <v>127</v>
      </c>
      <c r="R3623" s="19">
        <v>5.24391097594855E-2</v>
      </c>
      <c r="S3623" s="26">
        <v>16</v>
      </c>
      <c r="T3623" s="8">
        <v>14000</v>
      </c>
      <c r="U3623" s="4">
        <v>142</v>
      </c>
      <c r="V3623" s="10">
        <v>3503.37</v>
      </c>
      <c r="W3623" s="14" t="s">
        <v>5282</v>
      </c>
      <c r="X3623" s="18"/>
      <c r="Y3623" s="9"/>
      <c r="Z3623" s="19"/>
      <c r="AA3623" s="19"/>
      <c r="AB3623" s="30">
        <f t="shared" si="920"/>
        <v>1498000</v>
      </c>
      <c r="AC3623" s="30">
        <f t="shared" si="918"/>
        <v>9.3457943925233638E-3</v>
      </c>
      <c r="AD3623" s="31">
        <f t="shared" si="919"/>
        <v>1.1869158878504673</v>
      </c>
      <c r="AE3623" s="31">
        <f t="shared" si="930"/>
        <v>1.3271028037383177</v>
      </c>
      <c r="AG3623" s="30">
        <f t="shared" si="921"/>
        <v>6126000</v>
      </c>
      <c r="AH3623" s="30">
        <f t="shared" si="927"/>
        <v>2.2853411687887692E-3</v>
      </c>
      <c r="AI3623" s="31">
        <f t="shared" si="928"/>
        <v>0.2902383284361737</v>
      </c>
      <c r="AJ3623" s="31">
        <f t="shared" si="929"/>
        <v>0.32451844596800522</v>
      </c>
      <c r="AK3623" s="30" t="str">
        <f>IF(W3623="si",($S3623*'COSTOS DE CREDITOS'!$C$27)/DATA!$G3623,"")</f>
        <v/>
      </c>
      <c r="AL3623" s="90" t="str">
        <f>IF(W3623="si",'COSTOS DE CREDITOS'!$C$35,"")</f>
        <v/>
      </c>
      <c r="AM3623" s="30" t="str">
        <f t="shared" si="922"/>
        <v/>
      </c>
      <c r="AN3623" s="30" t="str">
        <f t="shared" si="923"/>
        <v/>
      </c>
      <c r="AO3623" s="30">
        <f t="shared" si="924"/>
        <v>0</v>
      </c>
      <c r="AP3623" s="30">
        <f t="shared" si="925"/>
        <v>0</v>
      </c>
      <c r="AQ3623" s="19" t="str">
        <f t="shared" si="926"/>
        <v/>
      </c>
    </row>
    <row r="3624" spans="1:43" x14ac:dyDescent="0.2">
      <c r="A3624" s="23" t="s">
        <v>5665</v>
      </c>
      <c r="B3624" s="6" t="s">
        <v>5674</v>
      </c>
      <c r="C3624" s="6" t="s">
        <v>5670</v>
      </c>
      <c r="D3624" s="4">
        <v>181687</v>
      </c>
      <c r="E3624" s="4">
        <v>182191</v>
      </c>
      <c r="F3624" s="5" t="s">
        <v>4495</v>
      </c>
      <c r="G3624" s="2">
        <v>7</v>
      </c>
      <c r="H3624" s="4">
        <v>182198</v>
      </c>
      <c r="I3624" s="5" t="s">
        <v>4498</v>
      </c>
      <c r="J3624" s="15">
        <v>45371</v>
      </c>
      <c r="K3624" s="24">
        <v>1363862520</v>
      </c>
      <c r="L3624" s="15">
        <v>45378</v>
      </c>
      <c r="M3624" s="15">
        <v>45382</v>
      </c>
      <c r="N3624" s="26">
        <v>1</v>
      </c>
      <c r="O3624" s="26" t="e">
        <f>VLOOKUP(D3624,quash!A$2:$I$7791,9,FALSE)</f>
        <v>#N/A</v>
      </c>
      <c r="P3624" s="7">
        <v>10000</v>
      </c>
      <c r="Q3624" s="26">
        <v>115</v>
      </c>
      <c r="R3624" s="19">
        <v>3.97705569269148E-2</v>
      </c>
      <c r="S3624" s="26">
        <v>16</v>
      </c>
      <c r="T3624" s="8">
        <v>10000</v>
      </c>
      <c r="U3624" s="4">
        <v>142</v>
      </c>
      <c r="V3624" s="10">
        <v>2510.34</v>
      </c>
      <c r="W3624" s="14" t="s">
        <v>5282</v>
      </c>
      <c r="X3624" s="18"/>
      <c r="Y3624" s="9"/>
      <c r="Z3624" s="19"/>
      <c r="AA3624" s="19"/>
      <c r="AB3624" s="30">
        <f t="shared" si="920"/>
        <v>1498000</v>
      </c>
      <c r="AC3624" s="30">
        <f t="shared" si="918"/>
        <v>6.6755674232309749E-3</v>
      </c>
      <c r="AD3624" s="31">
        <f t="shared" si="919"/>
        <v>0.76769025367156207</v>
      </c>
      <c r="AE3624" s="31">
        <f t="shared" si="930"/>
        <v>0.94793057409879844</v>
      </c>
      <c r="AG3624" s="30">
        <f t="shared" si="921"/>
        <v>6126000</v>
      </c>
      <c r="AH3624" s="30">
        <f t="shared" si="927"/>
        <v>1.632386549134835E-3</v>
      </c>
      <c r="AI3624" s="31">
        <f t="shared" si="928"/>
        <v>0.18772445315050604</v>
      </c>
      <c r="AJ3624" s="31">
        <f t="shared" si="929"/>
        <v>0.23179888997714657</v>
      </c>
      <c r="AK3624" s="30" t="str">
        <f>IF(W3624="si",($S3624*'COSTOS DE CREDITOS'!$C$27)/DATA!$G3624,"")</f>
        <v/>
      </c>
      <c r="AL3624" s="90" t="str">
        <f>IF(W3624="si",'COSTOS DE CREDITOS'!$C$35,"")</f>
        <v/>
      </c>
      <c r="AM3624" s="30" t="str">
        <f t="shared" si="922"/>
        <v/>
      </c>
      <c r="AN3624" s="30" t="str">
        <f t="shared" si="923"/>
        <v/>
      </c>
      <c r="AO3624" s="30">
        <f t="shared" si="924"/>
        <v>0</v>
      </c>
      <c r="AP3624" s="30">
        <f t="shared" si="925"/>
        <v>0</v>
      </c>
      <c r="AQ3624" s="19" t="str">
        <f t="shared" si="926"/>
        <v/>
      </c>
    </row>
    <row r="3625" spans="1:43" x14ac:dyDescent="0.2">
      <c r="A3625" s="23" t="s">
        <v>5665</v>
      </c>
      <c r="B3625" s="6" t="s">
        <v>5674</v>
      </c>
      <c r="C3625" s="6" t="s">
        <v>5670</v>
      </c>
      <c r="D3625" s="4">
        <v>181698</v>
      </c>
      <c r="E3625" s="4">
        <v>182191</v>
      </c>
      <c r="F3625" s="5" t="s">
        <v>4495</v>
      </c>
      <c r="G3625" s="2">
        <v>7</v>
      </c>
      <c r="H3625" s="4">
        <v>182199</v>
      </c>
      <c r="I3625" s="5" t="s">
        <v>4499</v>
      </c>
      <c r="J3625" s="15">
        <v>45371</v>
      </c>
      <c r="K3625" s="24">
        <v>1363869681</v>
      </c>
      <c r="L3625" s="15">
        <v>45378</v>
      </c>
      <c r="M3625" s="15">
        <v>45382</v>
      </c>
      <c r="N3625" s="26">
        <v>1</v>
      </c>
      <c r="O3625" s="26" t="e">
        <f>VLOOKUP(D3625,quash!A$2:$I$7791,9,FALSE)</f>
        <v>#N/A</v>
      </c>
      <c r="P3625" s="7">
        <v>10000</v>
      </c>
      <c r="Q3625" s="26">
        <v>132</v>
      </c>
      <c r="R3625" s="19">
        <v>5.8283715876113903E-2</v>
      </c>
      <c r="S3625" s="26">
        <v>16</v>
      </c>
      <c r="T3625" s="8">
        <v>7000</v>
      </c>
      <c r="U3625" s="4">
        <v>142</v>
      </c>
      <c r="V3625" s="10">
        <v>1758.65</v>
      </c>
      <c r="W3625" s="14" t="s">
        <v>5282</v>
      </c>
      <c r="X3625" s="18"/>
      <c r="Y3625" s="9"/>
      <c r="Z3625" s="19"/>
      <c r="AA3625" s="19"/>
      <c r="AB3625" s="30">
        <f t="shared" si="920"/>
        <v>1498000</v>
      </c>
      <c r="AC3625" s="30">
        <f t="shared" si="918"/>
        <v>4.6728971962616819E-3</v>
      </c>
      <c r="AD3625" s="31">
        <f t="shared" si="919"/>
        <v>0.61682242990654201</v>
      </c>
      <c r="AE3625" s="31">
        <f t="shared" si="930"/>
        <v>0.66355140186915884</v>
      </c>
      <c r="AG3625" s="30">
        <f t="shared" si="921"/>
        <v>6126000</v>
      </c>
      <c r="AH3625" s="30">
        <f t="shared" si="927"/>
        <v>1.1426705843943846E-3</v>
      </c>
      <c r="AI3625" s="31">
        <f t="shared" si="928"/>
        <v>0.15083251714005877</v>
      </c>
      <c r="AJ3625" s="31">
        <f t="shared" si="929"/>
        <v>0.16225922298400261</v>
      </c>
      <c r="AK3625" s="30" t="str">
        <f>IF(W3625="si",($S3625*'COSTOS DE CREDITOS'!$C$27)/DATA!$G3625,"")</f>
        <v/>
      </c>
      <c r="AL3625" s="90" t="str">
        <f>IF(W3625="si",'COSTOS DE CREDITOS'!$C$35,"")</f>
        <v/>
      </c>
      <c r="AM3625" s="30" t="str">
        <f t="shared" si="922"/>
        <v/>
      </c>
      <c r="AN3625" s="30" t="str">
        <f t="shared" si="923"/>
        <v/>
      </c>
      <c r="AO3625" s="30">
        <f t="shared" si="924"/>
        <v>0</v>
      </c>
      <c r="AP3625" s="30">
        <f t="shared" si="925"/>
        <v>0</v>
      </c>
      <c r="AQ3625" s="19" t="str">
        <f t="shared" si="926"/>
        <v/>
      </c>
    </row>
    <row r="3626" spans="1:43" x14ac:dyDescent="0.2">
      <c r="A3626" s="23" t="s">
        <v>5665</v>
      </c>
      <c r="B3626" s="6" t="s">
        <v>5674</v>
      </c>
      <c r="C3626" s="6" t="s">
        <v>5670</v>
      </c>
      <c r="D3626" s="4">
        <v>181707</v>
      </c>
      <c r="E3626" s="4">
        <v>182191</v>
      </c>
      <c r="F3626" s="5" t="s">
        <v>4495</v>
      </c>
      <c r="G3626" s="2">
        <v>7</v>
      </c>
      <c r="H3626" s="4">
        <v>182200</v>
      </c>
      <c r="I3626" s="5" t="s">
        <v>4500</v>
      </c>
      <c r="J3626" s="15">
        <v>45371</v>
      </c>
      <c r="K3626" s="24">
        <v>1363919334</v>
      </c>
      <c r="L3626" s="15">
        <v>45378</v>
      </c>
      <c r="M3626" s="15">
        <v>45382</v>
      </c>
      <c r="N3626" s="26">
        <v>1</v>
      </c>
      <c r="O3626" s="26" t="e">
        <f>VLOOKUP(D3626,quash!A$2:$I$7791,9,FALSE)</f>
        <v>#N/A</v>
      </c>
      <c r="P3626" s="7">
        <v>10000</v>
      </c>
      <c r="Q3626" s="26">
        <v>127</v>
      </c>
      <c r="R3626" s="19">
        <v>5.24391097594855E-2</v>
      </c>
      <c r="S3626" s="26">
        <v>16</v>
      </c>
      <c r="T3626" s="8">
        <v>7000</v>
      </c>
      <c r="U3626" s="4">
        <v>142</v>
      </c>
      <c r="V3626" s="10">
        <v>1758.65</v>
      </c>
      <c r="W3626" s="14" t="s">
        <v>5282</v>
      </c>
      <c r="X3626" s="18"/>
      <c r="Y3626" s="9"/>
      <c r="Z3626" s="19"/>
      <c r="AA3626" s="19"/>
      <c r="AB3626" s="30">
        <f t="shared" si="920"/>
        <v>1498000</v>
      </c>
      <c r="AC3626" s="30">
        <f t="shared" si="918"/>
        <v>4.6728971962616819E-3</v>
      </c>
      <c r="AD3626" s="31">
        <f t="shared" si="919"/>
        <v>0.59345794392523366</v>
      </c>
      <c r="AE3626" s="31">
        <f t="shared" si="930"/>
        <v>0.66355140186915884</v>
      </c>
      <c r="AG3626" s="30">
        <f t="shared" si="921"/>
        <v>6126000</v>
      </c>
      <c r="AH3626" s="30">
        <f t="shared" si="927"/>
        <v>1.1426705843943846E-3</v>
      </c>
      <c r="AI3626" s="31">
        <f t="shared" si="928"/>
        <v>0.14511916421808685</v>
      </c>
      <c r="AJ3626" s="31">
        <f t="shared" si="929"/>
        <v>0.16225922298400261</v>
      </c>
      <c r="AK3626" s="30" t="str">
        <f>IF(W3626="si",($S3626*'COSTOS DE CREDITOS'!$C$27)/DATA!$G3626,"")</f>
        <v/>
      </c>
      <c r="AL3626" s="90" t="str">
        <f>IF(W3626="si",'COSTOS DE CREDITOS'!$C$35,"")</f>
        <v/>
      </c>
      <c r="AM3626" s="30" t="str">
        <f t="shared" si="922"/>
        <v/>
      </c>
      <c r="AN3626" s="30" t="str">
        <f t="shared" si="923"/>
        <v/>
      </c>
      <c r="AO3626" s="30">
        <f t="shared" si="924"/>
        <v>0</v>
      </c>
      <c r="AP3626" s="30">
        <f t="shared" si="925"/>
        <v>0</v>
      </c>
      <c r="AQ3626" s="19" t="str">
        <f t="shared" si="926"/>
        <v/>
      </c>
    </row>
    <row r="3627" spans="1:43" x14ac:dyDescent="0.2">
      <c r="A3627" s="23" t="s">
        <v>5665</v>
      </c>
      <c r="B3627" s="6" t="s">
        <v>5674</v>
      </c>
      <c r="C3627" s="6" t="s">
        <v>5670</v>
      </c>
      <c r="D3627" s="4">
        <v>181695</v>
      </c>
      <c r="E3627" s="4">
        <v>182191</v>
      </c>
      <c r="F3627" s="5" t="s">
        <v>4495</v>
      </c>
      <c r="G3627" s="2">
        <v>7</v>
      </c>
      <c r="H3627" s="4">
        <v>182203</v>
      </c>
      <c r="I3627" s="5" t="s">
        <v>4501</v>
      </c>
      <c r="J3627" s="15">
        <v>45371</v>
      </c>
      <c r="K3627" s="24">
        <v>1363866224</v>
      </c>
      <c r="L3627" s="15">
        <v>45378</v>
      </c>
      <c r="M3627" s="15">
        <v>45382</v>
      </c>
      <c r="N3627" s="26">
        <v>1</v>
      </c>
      <c r="O3627" s="26" t="e">
        <f>VLOOKUP(D3627,quash!A$2:$I$7791,9,FALSE)</f>
        <v>#N/A</v>
      </c>
      <c r="P3627" s="7">
        <v>10000</v>
      </c>
      <c r="Q3627" s="26">
        <v>115</v>
      </c>
      <c r="R3627" s="19">
        <v>3.97705569269148E-2</v>
      </c>
      <c r="S3627" s="26">
        <v>16</v>
      </c>
      <c r="T3627" s="8">
        <v>7000</v>
      </c>
      <c r="U3627" s="4">
        <v>142</v>
      </c>
      <c r="V3627" s="10">
        <v>1758.65</v>
      </c>
      <c r="W3627" s="14" t="s">
        <v>5282</v>
      </c>
      <c r="X3627" s="18"/>
      <c r="Y3627" s="9"/>
      <c r="Z3627" s="19"/>
      <c r="AA3627" s="19"/>
      <c r="AB3627" s="30">
        <f t="shared" si="920"/>
        <v>1498000</v>
      </c>
      <c r="AC3627" s="30">
        <f t="shared" si="918"/>
        <v>4.6728971962616819E-3</v>
      </c>
      <c r="AD3627" s="31">
        <f t="shared" si="919"/>
        <v>0.53738317757009346</v>
      </c>
      <c r="AE3627" s="31">
        <f t="shared" si="930"/>
        <v>0.66355140186915884</v>
      </c>
      <c r="AG3627" s="30">
        <f t="shared" si="921"/>
        <v>6126000</v>
      </c>
      <c r="AH3627" s="30">
        <f t="shared" si="927"/>
        <v>1.1426705843943846E-3</v>
      </c>
      <c r="AI3627" s="31">
        <f t="shared" si="928"/>
        <v>0.13140711720535422</v>
      </c>
      <c r="AJ3627" s="31">
        <f t="shared" si="929"/>
        <v>0.16225922298400261</v>
      </c>
      <c r="AK3627" s="30" t="str">
        <f>IF(W3627="si",($S3627*'COSTOS DE CREDITOS'!$C$27)/DATA!$G3627,"")</f>
        <v/>
      </c>
      <c r="AL3627" s="90" t="str">
        <f>IF(W3627="si",'COSTOS DE CREDITOS'!$C$35,"")</f>
        <v/>
      </c>
      <c r="AM3627" s="30" t="str">
        <f t="shared" si="922"/>
        <v/>
      </c>
      <c r="AN3627" s="30" t="str">
        <f t="shared" si="923"/>
        <v/>
      </c>
      <c r="AO3627" s="30">
        <f t="shared" si="924"/>
        <v>0</v>
      </c>
      <c r="AP3627" s="30">
        <f t="shared" si="925"/>
        <v>0</v>
      </c>
      <c r="AQ3627" s="19" t="str">
        <f t="shared" si="926"/>
        <v/>
      </c>
    </row>
    <row r="3628" spans="1:43" x14ac:dyDescent="0.2">
      <c r="A3628" s="23" t="s">
        <v>5665</v>
      </c>
      <c r="B3628" s="6" t="s">
        <v>5674</v>
      </c>
      <c r="C3628" s="6" t="s">
        <v>5670</v>
      </c>
      <c r="D3628" s="4">
        <v>181703</v>
      </c>
      <c r="E3628" s="4">
        <v>182191</v>
      </c>
      <c r="F3628" s="5" t="s">
        <v>4495</v>
      </c>
      <c r="G3628" s="2">
        <v>7</v>
      </c>
      <c r="H3628" s="4">
        <v>182204</v>
      </c>
      <c r="I3628" s="5" t="s">
        <v>4502</v>
      </c>
      <c r="J3628" s="15">
        <v>45371</v>
      </c>
      <c r="K3628" s="24">
        <v>1363903617</v>
      </c>
      <c r="L3628" s="15">
        <v>45378</v>
      </c>
      <c r="M3628" s="15">
        <v>45382</v>
      </c>
      <c r="N3628" s="26">
        <v>1</v>
      </c>
      <c r="O3628" s="26" t="e">
        <f>VLOOKUP(D3628,quash!A$2:$I$7791,9,FALSE)</f>
        <v>#N/A</v>
      </c>
      <c r="P3628" s="7">
        <v>10000</v>
      </c>
      <c r="Q3628" s="26">
        <v>115</v>
      </c>
      <c r="R3628" s="19">
        <v>3.97705569269148E-2</v>
      </c>
      <c r="S3628" s="26">
        <v>16</v>
      </c>
      <c r="T3628" s="8">
        <v>14000</v>
      </c>
      <c r="U3628" s="4">
        <v>142</v>
      </c>
      <c r="V3628" s="10">
        <v>3503.37</v>
      </c>
      <c r="W3628" s="14" t="s">
        <v>5282</v>
      </c>
      <c r="X3628" s="18"/>
      <c r="Y3628" s="9"/>
      <c r="Z3628" s="19"/>
      <c r="AA3628" s="19"/>
      <c r="AB3628" s="30">
        <f t="shared" si="920"/>
        <v>1498000</v>
      </c>
      <c r="AC3628" s="30">
        <f t="shared" si="918"/>
        <v>9.3457943925233638E-3</v>
      </c>
      <c r="AD3628" s="31">
        <f t="shared" si="919"/>
        <v>1.0747663551401869</v>
      </c>
      <c r="AE3628" s="31">
        <f t="shared" si="930"/>
        <v>1.3271028037383177</v>
      </c>
      <c r="AG3628" s="30">
        <f t="shared" si="921"/>
        <v>6126000</v>
      </c>
      <c r="AH3628" s="30">
        <f t="shared" si="927"/>
        <v>2.2853411687887692E-3</v>
      </c>
      <c r="AI3628" s="31">
        <f t="shared" si="928"/>
        <v>0.26281423441070845</v>
      </c>
      <c r="AJ3628" s="31">
        <f t="shared" si="929"/>
        <v>0.32451844596800522</v>
      </c>
      <c r="AK3628" s="30" t="str">
        <f>IF(W3628="si",($S3628*'COSTOS DE CREDITOS'!$C$27)/DATA!$G3628,"")</f>
        <v/>
      </c>
      <c r="AL3628" s="90" t="str">
        <f>IF(W3628="si",'COSTOS DE CREDITOS'!$C$35,"")</f>
        <v/>
      </c>
      <c r="AM3628" s="30" t="str">
        <f t="shared" si="922"/>
        <v/>
      </c>
      <c r="AN3628" s="30" t="str">
        <f t="shared" si="923"/>
        <v/>
      </c>
      <c r="AO3628" s="30">
        <f t="shared" si="924"/>
        <v>0</v>
      </c>
      <c r="AP3628" s="30">
        <f t="shared" si="925"/>
        <v>0</v>
      </c>
      <c r="AQ3628" s="19" t="str">
        <f t="shared" si="926"/>
        <v/>
      </c>
    </row>
    <row r="3629" spans="1:43" x14ac:dyDescent="0.2">
      <c r="A3629" s="23" t="s">
        <v>5665</v>
      </c>
      <c r="B3629" s="6" t="s">
        <v>5668</v>
      </c>
      <c r="C3629" s="6" t="s">
        <v>5667</v>
      </c>
      <c r="D3629" s="4">
        <v>180686</v>
      </c>
      <c r="E3629" s="4">
        <v>180677</v>
      </c>
      <c r="F3629" s="5" t="s">
        <v>3394</v>
      </c>
      <c r="G3629" s="2">
        <v>5</v>
      </c>
      <c r="H3629" s="4">
        <v>182090</v>
      </c>
      <c r="I3629" s="5" t="s">
        <v>4503</v>
      </c>
      <c r="J3629" s="15">
        <v>45366</v>
      </c>
      <c r="K3629" s="24">
        <v>1360998605</v>
      </c>
      <c r="L3629" s="15">
        <v>45344</v>
      </c>
      <c r="M3629" s="15">
        <v>45382</v>
      </c>
      <c r="N3629" s="26">
        <v>1</v>
      </c>
      <c r="O3629" s="26" t="e">
        <f>VLOOKUP(D3629,quash!A$2:$I$7791,9,FALSE)</f>
        <v>#N/A</v>
      </c>
      <c r="P3629" s="7">
        <v>10000</v>
      </c>
      <c r="Q3629" s="26">
        <v>110</v>
      </c>
      <c r="R3629" s="19">
        <v>3.11605023919212E-2</v>
      </c>
      <c r="S3629" s="26">
        <v>16</v>
      </c>
      <c r="T3629" s="8">
        <v>8000</v>
      </c>
      <c r="U3629" s="4">
        <v>142</v>
      </c>
      <c r="V3629" s="10">
        <v>2013.74</v>
      </c>
      <c r="W3629" s="14" t="s">
        <v>5282</v>
      </c>
      <c r="X3629" s="18"/>
      <c r="Y3629" s="9"/>
      <c r="Z3629" s="19"/>
      <c r="AA3629" s="19"/>
      <c r="AB3629" s="30">
        <f t="shared" si="920"/>
        <v>1498000</v>
      </c>
      <c r="AC3629" s="30">
        <f t="shared" si="918"/>
        <v>5.3404539385847796E-3</v>
      </c>
      <c r="AD3629" s="31">
        <f t="shared" si="919"/>
        <v>0.58744993324432571</v>
      </c>
      <c r="AE3629" s="31">
        <f t="shared" si="930"/>
        <v>0.75834445927903871</v>
      </c>
      <c r="AG3629" s="30">
        <f t="shared" si="921"/>
        <v>6126000</v>
      </c>
      <c r="AH3629" s="30">
        <f t="shared" si="927"/>
        <v>1.3059092393078681E-3</v>
      </c>
      <c r="AI3629" s="31">
        <f t="shared" si="928"/>
        <v>0.14365001632386548</v>
      </c>
      <c r="AJ3629" s="31">
        <f t="shared" si="929"/>
        <v>0.18543911198171725</v>
      </c>
      <c r="AK3629" s="30" t="str">
        <f>IF(W3629="si",($S3629*'COSTOS DE CREDITOS'!$C$27)/DATA!$G3629,"")</f>
        <v/>
      </c>
      <c r="AL3629" s="90" t="str">
        <f>IF(W3629="si",'COSTOS DE CREDITOS'!$C$35,"")</f>
        <v/>
      </c>
      <c r="AM3629" s="30" t="str">
        <f t="shared" si="922"/>
        <v/>
      </c>
      <c r="AN3629" s="30" t="str">
        <f t="shared" si="923"/>
        <v/>
      </c>
      <c r="AO3629" s="30">
        <f t="shared" si="924"/>
        <v>0</v>
      </c>
      <c r="AP3629" s="30">
        <f t="shared" si="925"/>
        <v>0</v>
      </c>
      <c r="AQ3629" s="19" t="str">
        <f t="shared" si="926"/>
        <v/>
      </c>
    </row>
    <row r="3630" spans="1:43" x14ac:dyDescent="0.2">
      <c r="A3630" s="23" t="s">
        <v>5665</v>
      </c>
      <c r="B3630" s="6" t="s">
        <v>5674</v>
      </c>
      <c r="C3630" s="6" t="s">
        <v>5670</v>
      </c>
      <c r="D3630" s="4">
        <v>181787</v>
      </c>
      <c r="E3630" s="4">
        <v>182235</v>
      </c>
      <c r="F3630" s="5" t="s">
        <v>4504</v>
      </c>
      <c r="G3630" s="2">
        <v>6</v>
      </c>
      <c r="H3630" s="4">
        <v>182236</v>
      </c>
      <c r="I3630" s="5" t="s">
        <v>4505</v>
      </c>
      <c r="J3630" s="15">
        <v>45371</v>
      </c>
      <c r="K3630" s="24">
        <v>1364069288</v>
      </c>
      <c r="L3630" s="15">
        <v>45378</v>
      </c>
      <c r="M3630" s="15">
        <v>45382</v>
      </c>
      <c r="N3630" s="26">
        <v>1</v>
      </c>
      <c r="O3630" s="26" t="e">
        <f>VLOOKUP(D3630,quash!A$2:$I$7791,9,FALSE)</f>
        <v>#N/A</v>
      </c>
      <c r="P3630" s="7">
        <v>10000</v>
      </c>
      <c r="Q3630" s="26">
        <v>147</v>
      </c>
      <c r="R3630" s="19">
        <v>7.9000519063170294E-2</v>
      </c>
      <c r="S3630" s="26">
        <v>16</v>
      </c>
      <c r="T3630" s="8">
        <v>9000</v>
      </c>
      <c r="U3630" s="4">
        <v>142</v>
      </c>
      <c r="V3630" s="10">
        <v>2255.2800000000002</v>
      </c>
      <c r="W3630" s="14" t="s">
        <v>5282</v>
      </c>
      <c r="X3630" s="18"/>
      <c r="Y3630" s="9"/>
      <c r="Z3630" s="19"/>
      <c r="AA3630" s="19"/>
      <c r="AB3630" s="30">
        <f t="shared" si="920"/>
        <v>1498000</v>
      </c>
      <c r="AC3630" s="30">
        <f t="shared" si="918"/>
        <v>6.0080106809078772E-3</v>
      </c>
      <c r="AD3630" s="31">
        <f t="shared" si="919"/>
        <v>0.88317757009345799</v>
      </c>
      <c r="AE3630" s="31">
        <f t="shared" si="930"/>
        <v>0.85313751668891857</v>
      </c>
      <c r="AG3630" s="30">
        <f t="shared" si="921"/>
        <v>6126000</v>
      </c>
      <c r="AH3630" s="30">
        <f t="shared" si="927"/>
        <v>1.4691478942213516E-3</v>
      </c>
      <c r="AI3630" s="31">
        <f t="shared" si="928"/>
        <v>0.21596474045053868</v>
      </c>
      <c r="AJ3630" s="31">
        <f t="shared" si="929"/>
        <v>0.20861900097943192</v>
      </c>
      <c r="AK3630" s="30" t="str">
        <f>IF(W3630="si",($S3630*'COSTOS DE CREDITOS'!$C$27)/DATA!$G3630,"")</f>
        <v/>
      </c>
      <c r="AL3630" s="90" t="str">
        <f>IF(W3630="si",'COSTOS DE CREDITOS'!$C$35,"")</f>
        <v/>
      </c>
      <c r="AM3630" s="30" t="str">
        <f t="shared" si="922"/>
        <v/>
      </c>
      <c r="AN3630" s="30" t="str">
        <f t="shared" si="923"/>
        <v/>
      </c>
      <c r="AO3630" s="30">
        <f t="shared" si="924"/>
        <v>0</v>
      </c>
      <c r="AP3630" s="30">
        <f t="shared" si="925"/>
        <v>0</v>
      </c>
      <c r="AQ3630" s="19" t="str">
        <f t="shared" si="926"/>
        <v/>
      </c>
    </row>
    <row r="3631" spans="1:43" x14ac:dyDescent="0.2">
      <c r="A3631" s="23" t="s">
        <v>5665</v>
      </c>
      <c r="B3631" s="6" t="s">
        <v>5674</v>
      </c>
      <c r="C3631" s="6" t="s">
        <v>5670</v>
      </c>
      <c r="D3631" s="4">
        <v>181525</v>
      </c>
      <c r="E3631" s="4">
        <v>182235</v>
      </c>
      <c r="F3631" s="5" t="s">
        <v>4504</v>
      </c>
      <c r="G3631" s="2">
        <v>6</v>
      </c>
      <c r="H3631" s="4">
        <v>182238</v>
      </c>
      <c r="I3631" s="5" t="s">
        <v>4506</v>
      </c>
      <c r="J3631" s="15">
        <v>45371</v>
      </c>
      <c r="K3631" s="24">
        <v>1362957730</v>
      </c>
      <c r="L3631" s="15">
        <v>45378</v>
      </c>
      <c r="M3631" s="15">
        <v>45382</v>
      </c>
      <c r="N3631" s="26">
        <v>1</v>
      </c>
      <c r="O3631" s="26" t="e">
        <f>VLOOKUP(D3631,quash!A$2:$I$7791,9,FALSE)</f>
        <v>#N/A</v>
      </c>
      <c r="P3631" s="7">
        <v>10000</v>
      </c>
      <c r="Q3631" s="26">
        <v>147</v>
      </c>
      <c r="R3631" s="19">
        <v>7.9000519063170294E-2</v>
      </c>
      <c r="S3631" s="26">
        <v>16</v>
      </c>
      <c r="T3631" s="8">
        <v>5000</v>
      </c>
      <c r="U3631" s="4">
        <v>147</v>
      </c>
      <c r="V3631" s="10">
        <v>1303.3399999999999</v>
      </c>
      <c r="W3631" s="14" t="s">
        <v>5282</v>
      </c>
      <c r="X3631" s="18"/>
      <c r="Y3631" s="9"/>
      <c r="Z3631" s="19"/>
      <c r="AA3631" s="19"/>
      <c r="AB3631" s="30">
        <f t="shared" si="920"/>
        <v>1498000</v>
      </c>
      <c r="AC3631" s="30">
        <f t="shared" si="918"/>
        <v>3.3377837116154874E-3</v>
      </c>
      <c r="AD3631" s="31">
        <f t="shared" si="919"/>
        <v>0.49065420560747663</v>
      </c>
      <c r="AE3631" s="31">
        <f t="shared" si="930"/>
        <v>0.49065420560747663</v>
      </c>
      <c r="AG3631" s="30">
        <f t="shared" si="921"/>
        <v>6126000</v>
      </c>
      <c r="AH3631" s="30">
        <f t="shared" si="927"/>
        <v>8.1619327456741752E-4</v>
      </c>
      <c r="AI3631" s="31">
        <f t="shared" si="928"/>
        <v>0.11998041136141037</v>
      </c>
      <c r="AJ3631" s="31">
        <f t="shared" si="929"/>
        <v>0.11998041136141037</v>
      </c>
      <c r="AK3631" s="30" t="str">
        <f>IF(W3631="si",($S3631*'COSTOS DE CREDITOS'!$C$27)/DATA!$G3631,"")</f>
        <v/>
      </c>
      <c r="AL3631" s="90" t="str">
        <f>IF(W3631="si",'COSTOS DE CREDITOS'!$C$35,"")</f>
        <v/>
      </c>
      <c r="AM3631" s="30" t="str">
        <f t="shared" si="922"/>
        <v/>
      </c>
      <c r="AN3631" s="30" t="str">
        <f t="shared" si="923"/>
        <v/>
      </c>
      <c r="AO3631" s="30">
        <f t="shared" si="924"/>
        <v>0</v>
      </c>
      <c r="AP3631" s="30">
        <f t="shared" si="925"/>
        <v>0</v>
      </c>
      <c r="AQ3631" s="19" t="str">
        <f t="shared" si="926"/>
        <v/>
      </c>
    </row>
    <row r="3632" spans="1:43" x14ac:dyDescent="0.2">
      <c r="A3632" s="23" t="s">
        <v>5665</v>
      </c>
      <c r="B3632" s="6" t="s">
        <v>5674</v>
      </c>
      <c r="C3632" s="6" t="s">
        <v>5670</v>
      </c>
      <c r="D3632" s="4">
        <v>181519</v>
      </c>
      <c r="E3632" s="4">
        <v>182235</v>
      </c>
      <c r="F3632" s="5" t="s">
        <v>4504</v>
      </c>
      <c r="G3632" s="2">
        <v>6</v>
      </c>
      <c r="H3632" s="4">
        <v>182239</v>
      </c>
      <c r="I3632" s="5" t="s">
        <v>4507</v>
      </c>
      <c r="J3632" s="15">
        <v>45370</v>
      </c>
      <c r="K3632" s="24">
        <v>1362943748</v>
      </c>
      <c r="L3632" s="15">
        <v>45378</v>
      </c>
      <c r="M3632" s="15">
        <v>45382</v>
      </c>
      <c r="N3632" s="26">
        <v>1</v>
      </c>
      <c r="O3632" s="26" t="e">
        <f>VLOOKUP(D3632,quash!A$2:$I$7791,9,FALSE)</f>
        <v>#N/A</v>
      </c>
      <c r="P3632" s="7">
        <v>10000</v>
      </c>
      <c r="Q3632" s="26">
        <v>147</v>
      </c>
      <c r="R3632" s="19">
        <v>7.9000519063170294E-2</v>
      </c>
      <c r="S3632" s="26">
        <v>16</v>
      </c>
      <c r="T3632" s="8">
        <v>9000</v>
      </c>
      <c r="U3632" s="4">
        <v>142</v>
      </c>
      <c r="V3632" s="10">
        <v>2255.2800000000002</v>
      </c>
      <c r="W3632" s="14" t="s">
        <v>5282</v>
      </c>
      <c r="X3632" s="18"/>
      <c r="Y3632" s="9"/>
      <c r="Z3632" s="19"/>
      <c r="AA3632" s="19"/>
      <c r="AB3632" s="30">
        <f t="shared" si="920"/>
        <v>1498000</v>
      </c>
      <c r="AC3632" s="30">
        <f t="shared" si="918"/>
        <v>6.0080106809078772E-3</v>
      </c>
      <c r="AD3632" s="31">
        <f t="shared" si="919"/>
        <v>0.88317757009345799</v>
      </c>
      <c r="AE3632" s="31">
        <f t="shared" si="930"/>
        <v>0.85313751668891857</v>
      </c>
      <c r="AG3632" s="30">
        <f t="shared" si="921"/>
        <v>6126000</v>
      </c>
      <c r="AH3632" s="30">
        <f t="shared" si="927"/>
        <v>1.4691478942213516E-3</v>
      </c>
      <c r="AI3632" s="31">
        <f t="shared" si="928"/>
        <v>0.21596474045053868</v>
      </c>
      <c r="AJ3632" s="31">
        <f t="shared" si="929"/>
        <v>0.20861900097943192</v>
      </c>
      <c r="AK3632" s="30" t="str">
        <f>IF(W3632="si",($S3632*'COSTOS DE CREDITOS'!$C$27)/DATA!$G3632,"")</f>
        <v/>
      </c>
      <c r="AL3632" s="90" t="str">
        <f>IF(W3632="si",'COSTOS DE CREDITOS'!$C$35,"")</f>
        <v/>
      </c>
      <c r="AM3632" s="30" t="str">
        <f t="shared" si="922"/>
        <v/>
      </c>
      <c r="AN3632" s="30" t="str">
        <f t="shared" si="923"/>
        <v/>
      </c>
      <c r="AO3632" s="30">
        <f t="shared" si="924"/>
        <v>0</v>
      </c>
      <c r="AP3632" s="30">
        <f t="shared" si="925"/>
        <v>0</v>
      </c>
      <c r="AQ3632" s="19" t="str">
        <f t="shared" si="926"/>
        <v/>
      </c>
    </row>
    <row r="3633" spans="1:43" x14ac:dyDescent="0.2">
      <c r="A3633" s="23" t="s">
        <v>5665</v>
      </c>
      <c r="B3633" s="6" t="s">
        <v>5674</v>
      </c>
      <c r="C3633" s="6" t="s">
        <v>5670</v>
      </c>
      <c r="D3633" s="4">
        <v>181513</v>
      </c>
      <c r="E3633" s="4">
        <v>182235</v>
      </c>
      <c r="F3633" s="5" t="s">
        <v>4504</v>
      </c>
      <c r="G3633" s="2">
        <v>6</v>
      </c>
      <c r="H3633" s="4">
        <v>182250</v>
      </c>
      <c r="I3633" s="5" t="s">
        <v>4508</v>
      </c>
      <c r="J3633" s="15">
        <v>45370</v>
      </c>
      <c r="K3633" s="24">
        <v>1362908168</v>
      </c>
      <c r="L3633" s="15">
        <v>45378</v>
      </c>
      <c r="M3633" s="15">
        <v>45382</v>
      </c>
      <c r="N3633" s="26">
        <v>1</v>
      </c>
      <c r="O3633" s="26" t="e">
        <f>VLOOKUP(D3633,quash!A$2:$I$7791,9,FALSE)</f>
        <v>#N/A</v>
      </c>
      <c r="P3633" s="7">
        <v>10000</v>
      </c>
      <c r="Q3633" s="26">
        <v>132</v>
      </c>
      <c r="R3633" s="19">
        <v>5.8283715876113903E-2</v>
      </c>
      <c r="S3633" s="26">
        <v>16</v>
      </c>
      <c r="T3633" s="8">
        <v>9000</v>
      </c>
      <c r="U3633" s="4">
        <v>142</v>
      </c>
      <c r="V3633" s="10">
        <v>2255.2800000000002</v>
      </c>
      <c r="W3633" s="14" t="s">
        <v>5282</v>
      </c>
      <c r="X3633" s="18"/>
      <c r="Y3633" s="9"/>
      <c r="Z3633" s="19"/>
      <c r="AA3633" s="19"/>
      <c r="AB3633" s="30">
        <f t="shared" si="920"/>
        <v>1498000</v>
      </c>
      <c r="AC3633" s="30">
        <f t="shared" si="918"/>
        <v>6.0080106809078772E-3</v>
      </c>
      <c r="AD3633" s="31">
        <f t="shared" si="919"/>
        <v>0.79305740987983975</v>
      </c>
      <c r="AE3633" s="31">
        <f t="shared" si="930"/>
        <v>0.85313751668891857</v>
      </c>
      <c r="AG3633" s="30">
        <f t="shared" si="921"/>
        <v>6126000</v>
      </c>
      <c r="AH3633" s="30">
        <f t="shared" si="927"/>
        <v>1.4691478942213516E-3</v>
      </c>
      <c r="AI3633" s="31">
        <f t="shared" si="928"/>
        <v>0.19392752203721841</v>
      </c>
      <c r="AJ3633" s="31">
        <f t="shared" si="929"/>
        <v>0.20861900097943192</v>
      </c>
      <c r="AK3633" s="30" t="str">
        <f>IF(W3633="si",($S3633*'COSTOS DE CREDITOS'!$C$27)/DATA!$G3633,"")</f>
        <v/>
      </c>
      <c r="AL3633" s="90" t="str">
        <f>IF(W3633="si",'COSTOS DE CREDITOS'!$C$35,"")</f>
        <v/>
      </c>
      <c r="AM3633" s="30" t="str">
        <f t="shared" si="922"/>
        <v/>
      </c>
      <c r="AN3633" s="30" t="str">
        <f t="shared" si="923"/>
        <v/>
      </c>
      <c r="AO3633" s="30">
        <f t="shared" si="924"/>
        <v>0</v>
      </c>
      <c r="AP3633" s="30">
        <f t="shared" si="925"/>
        <v>0</v>
      </c>
      <c r="AQ3633" s="19" t="str">
        <f t="shared" si="926"/>
        <v/>
      </c>
    </row>
    <row r="3634" spans="1:43" x14ac:dyDescent="0.2">
      <c r="A3634" s="23" t="s">
        <v>5665</v>
      </c>
      <c r="B3634" s="6" t="s">
        <v>5674</v>
      </c>
      <c r="C3634" s="6" t="s">
        <v>5670</v>
      </c>
      <c r="D3634" s="4">
        <v>181523</v>
      </c>
      <c r="E3634" s="4">
        <v>182235</v>
      </c>
      <c r="F3634" s="5" t="s">
        <v>4504</v>
      </c>
      <c r="G3634" s="2">
        <v>6</v>
      </c>
      <c r="H3634" s="4">
        <v>182369</v>
      </c>
      <c r="I3634" s="5" t="s">
        <v>4509</v>
      </c>
      <c r="J3634" s="15">
        <v>45371</v>
      </c>
      <c r="K3634" s="24">
        <v>1362956204</v>
      </c>
      <c r="L3634" s="15">
        <v>45378</v>
      </c>
      <c r="M3634" s="15">
        <v>45382</v>
      </c>
      <c r="N3634" s="26">
        <v>1</v>
      </c>
      <c r="O3634" s="26" t="e">
        <f>VLOOKUP(D3634,quash!A$2:$I$7791,9,FALSE)</f>
        <v>#N/A</v>
      </c>
      <c r="P3634" s="7">
        <v>10000</v>
      </c>
      <c r="Q3634" s="26">
        <v>147</v>
      </c>
      <c r="R3634" s="19">
        <v>7.9000519063170294E-2</v>
      </c>
      <c r="S3634" s="26">
        <v>16</v>
      </c>
      <c r="T3634" s="8">
        <v>9000</v>
      </c>
      <c r="U3634" s="4">
        <v>142</v>
      </c>
      <c r="V3634" s="10">
        <v>2255.2800000000002</v>
      </c>
      <c r="W3634" s="14" t="s">
        <v>5282</v>
      </c>
      <c r="X3634" s="18"/>
      <c r="Y3634" s="9"/>
      <c r="Z3634" s="19"/>
      <c r="AA3634" s="19"/>
      <c r="AB3634" s="30">
        <f t="shared" si="920"/>
        <v>1498000</v>
      </c>
      <c r="AC3634" s="30">
        <f t="shared" si="918"/>
        <v>6.0080106809078772E-3</v>
      </c>
      <c r="AD3634" s="31">
        <f t="shared" si="919"/>
        <v>0.88317757009345799</v>
      </c>
      <c r="AE3634" s="31">
        <f t="shared" si="930"/>
        <v>0.85313751668891857</v>
      </c>
      <c r="AG3634" s="30">
        <f t="shared" si="921"/>
        <v>6126000</v>
      </c>
      <c r="AH3634" s="30">
        <f t="shared" si="927"/>
        <v>1.4691478942213516E-3</v>
      </c>
      <c r="AI3634" s="31">
        <f t="shared" si="928"/>
        <v>0.21596474045053868</v>
      </c>
      <c r="AJ3634" s="31">
        <f t="shared" si="929"/>
        <v>0.20861900097943192</v>
      </c>
      <c r="AK3634" s="30" t="str">
        <f>IF(W3634="si",($S3634*'COSTOS DE CREDITOS'!$C$27)/DATA!$G3634,"")</f>
        <v/>
      </c>
      <c r="AL3634" s="90" t="str">
        <f>IF(W3634="si",'COSTOS DE CREDITOS'!$C$35,"")</f>
        <v/>
      </c>
      <c r="AM3634" s="30" t="str">
        <f t="shared" si="922"/>
        <v/>
      </c>
      <c r="AN3634" s="30" t="str">
        <f t="shared" si="923"/>
        <v/>
      </c>
      <c r="AO3634" s="30">
        <f t="shared" si="924"/>
        <v>0</v>
      </c>
      <c r="AP3634" s="30">
        <f t="shared" si="925"/>
        <v>0</v>
      </c>
      <c r="AQ3634" s="19" t="str">
        <f t="shared" si="926"/>
        <v/>
      </c>
    </row>
    <row r="3635" spans="1:43" x14ac:dyDescent="0.2">
      <c r="A3635" s="23" t="s">
        <v>5665</v>
      </c>
      <c r="B3635" s="6" t="s">
        <v>5674</v>
      </c>
      <c r="C3635" s="6" t="s">
        <v>5670</v>
      </c>
      <c r="D3635" s="4">
        <v>182123</v>
      </c>
      <c r="E3635" s="4">
        <v>182235</v>
      </c>
      <c r="F3635" s="5" t="s">
        <v>4504</v>
      </c>
      <c r="G3635" s="2">
        <v>6</v>
      </c>
      <c r="H3635" s="4">
        <v>182370</v>
      </c>
      <c r="I3635" s="5" t="s">
        <v>4510</v>
      </c>
      <c r="J3635" s="15">
        <v>45373</v>
      </c>
      <c r="K3635" s="24">
        <v>1365471932</v>
      </c>
      <c r="L3635" s="15">
        <v>45378</v>
      </c>
      <c r="M3635" s="15">
        <v>45382</v>
      </c>
      <c r="N3635" s="26">
        <v>1</v>
      </c>
      <c r="O3635" s="26" t="e">
        <f>VLOOKUP(D3635,quash!A$2:$I$7791,9,FALSE)</f>
        <v>#N/A</v>
      </c>
      <c r="P3635" s="7">
        <v>10000</v>
      </c>
      <c r="Q3635" s="26">
        <v>147</v>
      </c>
      <c r="R3635" s="19">
        <v>7.9000519063170294E-2</v>
      </c>
      <c r="S3635" s="26">
        <v>16</v>
      </c>
      <c r="T3635" s="8">
        <v>9000</v>
      </c>
      <c r="U3635" s="4">
        <v>142</v>
      </c>
      <c r="V3635" s="10">
        <v>2255.2800000000002</v>
      </c>
      <c r="W3635" s="14" t="s">
        <v>5282</v>
      </c>
      <c r="X3635" s="18"/>
      <c r="Y3635" s="9"/>
      <c r="Z3635" s="19"/>
      <c r="AA3635" s="19"/>
      <c r="AB3635" s="30">
        <f t="shared" si="920"/>
        <v>1498000</v>
      </c>
      <c r="AC3635" s="30">
        <f t="shared" si="918"/>
        <v>6.0080106809078772E-3</v>
      </c>
      <c r="AD3635" s="31">
        <f t="shared" si="919"/>
        <v>0.88317757009345799</v>
      </c>
      <c r="AE3635" s="31">
        <f t="shared" si="930"/>
        <v>0.85313751668891857</v>
      </c>
      <c r="AG3635" s="30">
        <f t="shared" si="921"/>
        <v>6126000</v>
      </c>
      <c r="AH3635" s="30">
        <f t="shared" si="927"/>
        <v>1.4691478942213516E-3</v>
      </c>
      <c r="AI3635" s="31">
        <f t="shared" si="928"/>
        <v>0.21596474045053868</v>
      </c>
      <c r="AJ3635" s="31">
        <f t="shared" si="929"/>
        <v>0.20861900097943192</v>
      </c>
      <c r="AK3635" s="30" t="str">
        <f>IF(W3635="si",($S3635*'COSTOS DE CREDITOS'!$C$27)/DATA!$G3635,"")</f>
        <v/>
      </c>
      <c r="AL3635" s="90" t="str">
        <f>IF(W3635="si",'COSTOS DE CREDITOS'!$C$35,"")</f>
        <v/>
      </c>
      <c r="AM3635" s="30" t="str">
        <f t="shared" si="922"/>
        <v/>
      </c>
      <c r="AN3635" s="30" t="str">
        <f t="shared" si="923"/>
        <v/>
      </c>
      <c r="AO3635" s="30">
        <f t="shared" si="924"/>
        <v>0</v>
      </c>
      <c r="AP3635" s="30">
        <f t="shared" si="925"/>
        <v>0</v>
      </c>
      <c r="AQ3635" s="19" t="str">
        <f t="shared" si="926"/>
        <v/>
      </c>
    </row>
    <row r="3636" spans="1:43" x14ac:dyDescent="0.2">
      <c r="A3636" s="23" t="s">
        <v>5665</v>
      </c>
      <c r="B3636" s="6" t="s">
        <v>5668</v>
      </c>
      <c r="C3636" s="6" t="s">
        <v>5667</v>
      </c>
      <c r="D3636" s="2">
        <v>180279</v>
      </c>
      <c r="E3636" s="2">
        <v>180705</v>
      </c>
      <c r="F3636" s="3" t="s">
        <v>3498</v>
      </c>
      <c r="G3636" s="2">
        <v>5</v>
      </c>
      <c r="H3636" s="2">
        <v>182039</v>
      </c>
      <c r="I3636" s="3" t="s">
        <v>4511</v>
      </c>
      <c r="J3636" s="15">
        <v>45359</v>
      </c>
      <c r="K3636" s="24">
        <v>1356847630</v>
      </c>
      <c r="L3636" s="15">
        <v>45344</v>
      </c>
      <c r="M3636" s="15">
        <v>45382</v>
      </c>
      <c r="N3636" s="26">
        <v>1</v>
      </c>
      <c r="O3636" s="26">
        <f>VLOOKUP(D3636,quash!A$2:$I$7791,9,FALSE)</f>
        <v>4</v>
      </c>
      <c r="P3636" s="7">
        <v>5000</v>
      </c>
      <c r="Q3636" s="26">
        <v>147</v>
      </c>
      <c r="R3636" s="19">
        <v>0.11226939921536</v>
      </c>
      <c r="S3636" s="26">
        <v>16</v>
      </c>
      <c r="T3636" s="7">
        <v>8000</v>
      </c>
      <c r="U3636" s="2">
        <v>142</v>
      </c>
      <c r="V3636" s="11">
        <v>2013.74</v>
      </c>
      <c r="W3636" s="14" t="s">
        <v>5282</v>
      </c>
      <c r="X3636" s="18"/>
      <c r="Y3636" s="9"/>
      <c r="Z3636" s="19"/>
      <c r="AA3636" s="19"/>
      <c r="AB3636" s="30">
        <f t="shared" si="920"/>
        <v>252000</v>
      </c>
      <c r="AC3636" s="30">
        <f t="shared" ref="AC3636:AC3699" si="931">$T3636/AB3636</f>
        <v>3.1746031746031744E-2</v>
      </c>
      <c r="AD3636" s="31">
        <f t="shared" ref="AD3636:AD3699" si="932">AC3636*$Q3636</f>
        <v>4.6666666666666661</v>
      </c>
      <c r="AE3636" s="31">
        <f t="shared" si="930"/>
        <v>4.5079365079365079</v>
      </c>
      <c r="AG3636" s="30">
        <f t="shared" si="921"/>
        <v>927000</v>
      </c>
      <c r="AH3636" s="30">
        <f t="shared" si="927"/>
        <v>8.6299892125134836E-3</v>
      </c>
      <c r="AI3636" s="31">
        <f t="shared" si="928"/>
        <v>1.268608414239482</v>
      </c>
      <c r="AJ3636" s="31">
        <f t="shared" si="929"/>
        <v>1.2254584681769147</v>
      </c>
      <c r="AK3636" s="30" t="str">
        <f>IF(W3636="si",($S3636*'COSTOS DE CREDITOS'!$C$27)/DATA!$G3636,"")</f>
        <v/>
      </c>
      <c r="AL3636" s="90" t="str">
        <f>IF(W3636="si",'COSTOS DE CREDITOS'!$C$35,"")</f>
        <v/>
      </c>
      <c r="AM3636" s="30" t="str">
        <f t="shared" si="922"/>
        <v/>
      </c>
      <c r="AN3636" s="30" t="str">
        <f t="shared" si="923"/>
        <v/>
      </c>
      <c r="AO3636" s="30">
        <f t="shared" si="924"/>
        <v>0</v>
      </c>
      <c r="AP3636" s="30">
        <f t="shared" si="925"/>
        <v>0</v>
      </c>
      <c r="AQ3636" s="19" t="str">
        <f t="shared" si="926"/>
        <v/>
      </c>
    </row>
    <row r="3637" spans="1:43" x14ac:dyDescent="0.2">
      <c r="A3637" s="23" t="s">
        <v>5665</v>
      </c>
      <c r="B3637" s="6" t="s">
        <v>5668</v>
      </c>
      <c r="C3637" s="6" t="s">
        <v>5667</v>
      </c>
      <c r="D3637" s="2">
        <v>180069</v>
      </c>
      <c r="E3637" s="2">
        <v>180705</v>
      </c>
      <c r="F3637" s="3" t="s">
        <v>3498</v>
      </c>
      <c r="G3637" s="2">
        <v>5</v>
      </c>
      <c r="H3637" s="2">
        <v>182047</v>
      </c>
      <c r="I3637" s="3" t="s">
        <v>4512</v>
      </c>
      <c r="J3637" s="15">
        <v>45359</v>
      </c>
      <c r="K3637" s="24">
        <v>1356464855</v>
      </c>
      <c r="L3637" s="15">
        <v>45344</v>
      </c>
      <c r="M3637" s="15">
        <v>45382</v>
      </c>
      <c r="N3637" s="26">
        <v>1</v>
      </c>
      <c r="O3637" s="26">
        <f>VLOOKUP(D3637,quash!A$2:$I$7791,9,FALSE)</f>
        <v>4</v>
      </c>
      <c r="P3637" s="7">
        <v>10000</v>
      </c>
      <c r="Q3637" s="26">
        <v>110</v>
      </c>
      <c r="R3637" s="19">
        <v>3.11605023919212E-2</v>
      </c>
      <c r="S3637" s="26">
        <v>16</v>
      </c>
      <c r="T3637" s="7">
        <v>8000</v>
      </c>
      <c r="U3637" s="2">
        <v>142</v>
      </c>
      <c r="V3637" s="11">
        <v>2013.74</v>
      </c>
      <c r="W3637" s="14" t="s">
        <v>5282</v>
      </c>
      <c r="X3637" s="18"/>
      <c r="Y3637" s="9"/>
      <c r="Z3637" s="19"/>
      <c r="AA3637" s="19"/>
      <c r="AB3637" s="30">
        <f t="shared" si="920"/>
        <v>252000</v>
      </c>
      <c r="AC3637" s="30">
        <f t="shared" si="931"/>
        <v>3.1746031746031744E-2</v>
      </c>
      <c r="AD3637" s="31">
        <f t="shared" si="932"/>
        <v>3.4920634920634921</v>
      </c>
      <c r="AE3637" s="31">
        <f t="shared" si="930"/>
        <v>4.5079365079365079</v>
      </c>
      <c r="AG3637" s="30">
        <f t="shared" si="921"/>
        <v>927000</v>
      </c>
      <c r="AH3637" s="30">
        <f t="shared" si="927"/>
        <v>8.6299892125134836E-3</v>
      </c>
      <c r="AI3637" s="31">
        <f t="shared" si="928"/>
        <v>0.94929881337648325</v>
      </c>
      <c r="AJ3637" s="31">
        <f t="shared" si="929"/>
        <v>1.2254584681769147</v>
      </c>
      <c r="AK3637" s="30" t="str">
        <f>IF(W3637="si",($S3637*'COSTOS DE CREDITOS'!$C$27)/DATA!$G3637,"")</f>
        <v/>
      </c>
      <c r="AL3637" s="90" t="str">
        <f>IF(W3637="si",'COSTOS DE CREDITOS'!$C$35,"")</f>
        <v/>
      </c>
      <c r="AM3637" s="30" t="str">
        <f t="shared" si="922"/>
        <v/>
      </c>
      <c r="AN3637" s="30" t="str">
        <f t="shared" si="923"/>
        <v/>
      </c>
      <c r="AO3637" s="30">
        <f t="shared" si="924"/>
        <v>0</v>
      </c>
      <c r="AP3637" s="30">
        <f t="shared" si="925"/>
        <v>0</v>
      </c>
      <c r="AQ3637" s="19" t="str">
        <f t="shared" si="926"/>
        <v/>
      </c>
    </row>
    <row r="3638" spans="1:43" x14ac:dyDescent="0.2">
      <c r="A3638" s="23" t="s">
        <v>5665</v>
      </c>
      <c r="B3638" s="6" t="s">
        <v>5681</v>
      </c>
      <c r="C3638" s="6" t="s">
        <v>5667</v>
      </c>
      <c r="D3638" s="2">
        <v>181841</v>
      </c>
      <c r="E3638" s="2">
        <v>181416</v>
      </c>
      <c r="F3638" s="3" t="s">
        <v>2951</v>
      </c>
      <c r="G3638" s="2">
        <v>5</v>
      </c>
      <c r="H3638" s="2">
        <v>182160</v>
      </c>
      <c r="I3638" s="3" t="s">
        <v>4513</v>
      </c>
      <c r="J3638" s="15">
        <v>45372</v>
      </c>
      <c r="K3638" s="24">
        <v>1364279823</v>
      </c>
      <c r="L3638" s="15">
        <v>45378</v>
      </c>
      <c r="M3638" s="15">
        <v>45382</v>
      </c>
      <c r="N3638" s="26">
        <v>1</v>
      </c>
      <c r="O3638" s="26" t="e">
        <f>VLOOKUP(D3638,quash!A$2:$I$7791,9,FALSE)</f>
        <v>#N/A</v>
      </c>
      <c r="P3638" s="7">
        <v>10000</v>
      </c>
      <c r="Q3638" s="26">
        <v>147</v>
      </c>
      <c r="R3638" s="19">
        <v>7.9000519063170294E-2</v>
      </c>
      <c r="S3638" s="26">
        <v>16</v>
      </c>
      <c r="T3638" s="7">
        <v>10000</v>
      </c>
      <c r="U3638" s="2">
        <v>142</v>
      </c>
      <c r="V3638" s="11">
        <v>2510.34</v>
      </c>
      <c r="W3638" s="14" t="s">
        <v>5282</v>
      </c>
      <c r="X3638" s="18"/>
      <c r="Y3638" s="9"/>
      <c r="Z3638" s="19"/>
      <c r="AA3638" s="19"/>
      <c r="AB3638" s="30">
        <f t="shared" si="920"/>
        <v>1498000</v>
      </c>
      <c r="AC3638" s="30">
        <f t="shared" si="931"/>
        <v>6.6755674232309749E-3</v>
      </c>
      <c r="AD3638" s="31">
        <f t="shared" si="932"/>
        <v>0.98130841121495327</v>
      </c>
      <c r="AE3638" s="31">
        <f t="shared" si="930"/>
        <v>0.94793057409879844</v>
      </c>
      <c r="AG3638" s="30">
        <f t="shared" si="921"/>
        <v>6126000</v>
      </c>
      <c r="AH3638" s="30">
        <f t="shared" si="927"/>
        <v>1.632386549134835E-3</v>
      </c>
      <c r="AI3638" s="31">
        <f t="shared" si="928"/>
        <v>0.23996082272282074</v>
      </c>
      <c r="AJ3638" s="31">
        <f t="shared" si="929"/>
        <v>0.23179888997714657</v>
      </c>
      <c r="AK3638" s="30" t="str">
        <f>IF(W3638="si",($S3638*'COSTOS DE CREDITOS'!$C$27)/DATA!$G3638,"")</f>
        <v/>
      </c>
      <c r="AL3638" s="90" t="str">
        <f>IF(W3638="si",'COSTOS DE CREDITOS'!$C$35,"")</f>
        <v/>
      </c>
      <c r="AM3638" s="30" t="str">
        <f t="shared" si="922"/>
        <v/>
      </c>
      <c r="AN3638" s="30" t="str">
        <f t="shared" si="923"/>
        <v/>
      </c>
      <c r="AO3638" s="30">
        <f t="shared" si="924"/>
        <v>0</v>
      </c>
      <c r="AP3638" s="30">
        <f t="shared" si="925"/>
        <v>0</v>
      </c>
      <c r="AQ3638" s="19" t="str">
        <f t="shared" si="926"/>
        <v/>
      </c>
    </row>
    <row r="3639" spans="1:43" x14ac:dyDescent="0.2">
      <c r="A3639" s="23" t="s">
        <v>5665</v>
      </c>
      <c r="B3639" s="6" t="s">
        <v>5678</v>
      </c>
      <c r="C3639" s="6" t="s">
        <v>5670</v>
      </c>
      <c r="D3639" s="2">
        <v>181230</v>
      </c>
      <c r="E3639" s="2">
        <v>182248</v>
      </c>
      <c r="F3639" s="3" t="s">
        <v>4514</v>
      </c>
      <c r="G3639" s="2">
        <v>5</v>
      </c>
      <c r="H3639" s="2">
        <v>182249</v>
      </c>
      <c r="I3639" s="3" t="s">
        <v>4515</v>
      </c>
      <c r="J3639" s="15">
        <v>45370</v>
      </c>
      <c r="K3639" s="24">
        <v>1361073556</v>
      </c>
      <c r="L3639" s="15">
        <v>45378</v>
      </c>
      <c r="M3639" s="15">
        <v>45382</v>
      </c>
      <c r="N3639" s="26">
        <v>1</v>
      </c>
      <c r="O3639" s="26" t="e">
        <f>VLOOKUP(D3639,quash!A$2:$I$7791,9,FALSE)</f>
        <v>#N/A</v>
      </c>
      <c r="P3639" s="7">
        <v>10000</v>
      </c>
      <c r="Q3639" s="26">
        <v>90</v>
      </c>
      <c r="R3639" s="19">
        <v>5.9818464604665163E-3</v>
      </c>
      <c r="S3639" s="26">
        <v>16</v>
      </c>
      <c r="T3639" s="7">
        <v>8000</v>
      </c>
      <c r="U3639" s="2">
        <v>142</v>
      </c>
      <c r="V3639" s="11">
        <v>2013.74</v>
      </c>
      <c r="W3639" s="14" t="s">
        <v>5282</v>
      </c>
      <c r="X3639" s="18"/>
      <c r="Y3639" s="9"/>
      <c r="Z3639" s="19"/>
      <c r="AA3639" s="19"/>
      <c r="AB3639" s="30">
        <f t="shared" si="920"/>
        <v>1498000</v>
      </c>
      <c r="AC3639" s="30">
        <f t="shared" si="931"/>
        <v>5.3404539385847796E-3</v>
      </c>
      <c r="AD3639" s="31">
        <f t="shared" si="932"/>
        <v>0.48064085447263016</v>
      </c>
      <c r="AE3639" s="31">
        <f t="shared" si="930"/>
        <v>0.75834445927903871</v>
      </c>
      <c r="AG3639" s="30">
        <f t="shared" si="921"/>
        <v>6126000</v>
      </c>
      <c r="AH3639" s="30">
        <f t="shared" si="927"/>
        <v>1.3059092393078681E-3</v>
      </c>
      <c r="AI3639" s="31">
        <f t="shared" si="928"/>
        <v>0.11753183153770813</v>
      </c>
      <c r="AJ3639" s="31">
        <f t="shared" si="929"/>
        <v>0.18543911198171725</v>
      </c>
      <c r="AK3639" s="30" t="str">
        <f>IF(W3639="si",($S3639*'COSTOS DE CREDITOS'!$C$27)/DATA!$G3639,"")</f>
        <v/>
      </c>
      <c r="AL3639" s="90" t="str">
        <f>IF(W3639="si",'COSTOS DE CREDITOS'!$C$35,"")</f>
        <v/>
      </c>
      <c r="AM3639" s="30" t="str">
        <f t="shared" si="922"/>
        <v/>
      </c>
      <c r="AN3639" s="30" t="str">
        <f t="shared" si="923"/>
        <v/>
      </c>
      <c r="AO3639" s="30">
        <f t="shared" si="924"/>
        <v>0</v>
      </c>
      <c r="AP3639" s="30">
        <f t="shared" si="925"/>
        <v>0</v>
      </c>
      <c r="AQ3639" s="19" t="str">
        <f t="shared" si="926"/>
        <v/>
      </c>
    </row>
    <row r="3640" spans="1:43" x14ac:dyDescent="0.2">
      <c r="A3640" s="23" t="s">
        <v>5665</v>
      </c>
      <c r="B3640" s="6" t="s">
        <v>5678</v>
      </c>
      <c r="C3640" s="6" t="s">
        <v>5670</v>
      </c>
      <c r="D3640" s="2">
        <v>181293</v>
      </c>
      <c r="E3640" s="2">
        <v>182248</v>
      </c>
      <c r="F3640" s="3" t="s">
        <v>4514</v>
      </c>
      <c r="G3640" s="2">
        <v>5</v>
      </c>
      <c r="H3640" s="2">
        <v>182253</v>
      </c>
      <c r="I3640" s="3" t="s">
        <v>4516</v>
      </c>
      <c r="J3640" s="15">
        <v>45367</v>
      </c>
      <c r="K3640" s="24">
        <v>1361509108</v>
      </c>
      <c r="L3640" s="15">
        <v>45378</v>
      </c>
      <c r="M3640" s="15">
        <v>45382</v>
      </c>
      <c r="N3640" s="26">
        <v>1</v>
      </c>
      <c r="O3640" s="26" t="e">
        <f>VLOOKUP(D3640,quash!A$2:$I$7791,9,FALSE)</f>
        <v>#N/A</v>
      </c>
      <c r="P3640" s="7">
        <v>8000</v>
      </c>
      <c r="Q3640" s="26">
        <v>139</v>
      </c>
      <c r="R3640" s="19">
        <v>3.9770556926914676E-2</v>
      </c>
      <c r="S3640" s="26">
        <v>16</v>
      </c>
      <c r="T3640" s="7">
        <v>9000</v>
      </c>
      <c r="U3640" s="2">
        <v>142</v>
      </c>
      <c r="V3640" s="11">
        <v>2255.2800000000002</v>
      </c>
      <c r="W3640" s="14" t="s">
        <v>5282</v>
      </c>
      <c r="X3640" s="18"/>
      <c r="Y3640" s="9"/>
      <c r="Z3640" s="19"/>
      <c r="AA3640" s="19"/>
      <c r="AB3640" s="30">
        <f t="shared" si="920"/>
        <v>1498000</v>
      </c>
      <c r="AC3640" s="30">
        <f t="shared" si="931"/>
        <v>6.0080106809078772E-3</v>
      </c>
      <c r="AD3640" s="31">
        <f t="shared" si="932"/>
        <v>0.83511348464619495</v>
      </c>
      <c r="AE3640" s="31">
        <f t="shared" si="930"/>
        <v>0.85313751668891857</v>
      </c>
      <c r="AG3640" s="30">
        <f t="shared" si="921"/>
        <v>6126000</v>
      </c>
      <c r="AH3640" s="30">
        <f t="shared" si="927"/>
        <v>1.4691478942213516E-3</v>
      </c>
      <c r="AI3640" s="31">
        <f t="shared" si="928"/>
        <v>0.20421155729676788</v>
      </c>
      <c r="AJ3640" s="31">
        <f t="shared" si="929"/>
        <v>0.20861900097943192</v>
      </c>
      <c r="AK3640" s="30" t="str">
        <f>IF(W3640="si",($S3640*'COSTOS DE CREDITOS'!$C$27)/DATA!$G3640,"")</f>
        <v/>
      </c>
      <c r="AL3640" s="90" t="str">
        <f>IF(W3640="si",'COSTOS DE CREDITOS'!$C$35,"")</f>
        <v/>
      </c>
      <c r="AM3640" s="30" t="str">
        <f t="shared" si="922"/>
        <v/>
      </c>
      <c r="AN3640" s="30" t="str">
        <f t="shared" si="923"/>
        <v/>
      </c>
      <c r="AO3640" s="30">
        <f t="shared" si="924"/>
        <v>0</v>
      </c>
      <c r="AP3640" s="30">
        <f t="shared" si="925"/>
        <v>0</v>
      </c>
      <c r="AQ3640" s="19" t="str">
        <f t="shared" si="926"/>
        <v/>
      </c>
    </row>
    <row r="3641" spans="1:43" x14ac:dyDescent="0.2">
      <c r="A3641" s="23" t="s">
        <v>5665</v>
      </c>
      <c r="B3641" s="6" t="s">
        <v>5678</v>
      </c>
      <c r="C3641" s="6" t="s">
        <v>5670</v>
      </c>
      <c r="D3641" s="2">
        <v>181308</v>
      </c>
      <c r="E3641" s="2">
        <v>182248</v>
      </c>
      <c r="F3641" s="3" t="s">
        <v>4514</v>
      </c>
      <c r="G3641" s="2">
        <v>5</v>
      </c>
      <c r="H3641" s="2">
        <v>182255</v>
      </c>
      <c r="I3641" s="3" t="s">
        <v>4517</v>
      </c>
      <c r="J3641" s="15">
        <v>45370</v>
      </c>
      <c r="K3641" s="24">
        <v>1361509115</v>
      </c>
      <c r="L3641" s="15">
        <v>45378</v>
      </c>
      <c r="M3641" s="15">
        <v>45382</v>
      </c>
      <c r="N3641" s="26">
        <v>1</v>
      </c>
      <c r="O3641" s="26" t="e">
        <f>VLOOKUP(D3641,quash!A$2:$I$7791,9,FALSE)</f>
        <v>#N/A</v>
      </c>
      <c r="P3641" s="7">
        <v>8000</v>
      </c>
      <c r="Q3641" s="26">
        <v>108</v>
      </c>
      <c r="R3641" s="19">
        <v>1.8298129407071966E-2</v>
      </c>
      <c r="S3641" s="26">
        <v>16</v>
      </c>
      <c r="T3641" s="7">
        <v>9000</v>
      </c>
      <c r="U3641" s="2">
        <v>142</v>
      </c>
      <c r="V3641" s="11">
        <v>2255.2800000000002</v>
      </c>
      <c r="W3641" s="14" t="s">
        <v>5282</v>
      </c>
      <c r="X3641" s="18"/>
      <c r="Y3641" s="9"/>
      <c r="Z3641" s="19"/>
      <c r="AA3641" s="19"/>
      <c r="AB3641" s="30">
        <f t="shared" si="920"/>
        <v>1498000</v>
      </c>
      <c r="AC3641" s="30">
        <f t="shared" si="931"/>
        <v>6.0080106809078772E-3</v>
      </c>
      <c r="AD3641" s="31">
        <f t="shared" si="932"/>
        <v>0.64886515353805074</v>
      </c>
      <c r="AE3641" s="31">
        <f t="shared" si="930"/>
        <v>0.85313751668891857</v>
      </c>
      <c r="AG3641" s="30">
        <f t="shared" si="921"/>
        <v>6126000</v>
      </c>
      <c r="AH3641" s="30">
        <f t="shared" si="927"/>
        <v>1.4691478942213516E-3</v>
      </c>
      <c r="AI3641" s="31">
        <f t="shared" si="928"/>
        <v>0.15866797257590598</v>
      </c>
      <c r="AJ3641" s="31">
        <f t="shared" si="929"/>
        <v>0.20861900097943192</v>
      </c>
      <c r="AK3641" s="30" t="str">
        <f>IF(W3641="si",($S3641*'COSTOS DE CREDITOS'!$C$27)/DATA!$G3641,"")</f>
        <v/>
      </c>
      <c r="AL3641" s="90" t="str">
        <f>IF(W3641="si",'COSTOS DE CREDITOS'!$C$35,"")</f>
        <v/>
      </c>
      <c r="AM3641" s="30" t="str">
        <f t="shared" si="922"/>
        <v/>
      </c>
      <c r="AN3641" s="30" t="str">
        <f t="shared" si="923"/>
        <v/>
      </c>
      <c r="AO3641" s="30">
        <f t="shared" si="924"/>
        <v>0</v>
      </c>
      <c r="AP3641" s="30">
        <f t="shared" si="925"/>
        <v>0</v>
      </c>
      <c r="AQ3641" s="19" t="str">
        <f t="shared" si="926"/>
        <v/>
      </c>
    </row>
    <row r="3642" spans="1:43" x14ac:dyDescent="0.2">
      <c r="A3642" s="23" t="s">
        <v>5665</v>
      </c>
      <c r="B3642" s="6" t="s">
        <v>5678</v>
      </c>
      <c r="C3642" s="6" t="s">
        <v>5670</v>
      </c>
      <c r="D3642" s="2">
        <v>181261</v>
      </c>
      <c r="E3642" s="2">
        <v>182248</v>
      </c>
      <c r="F3642" s="3" t="s">
        <v>4514</v>
      </c>
      <c r="G3642" s="2">
        <v>5</v>
      </c>
      <c r="H3642" s="2">
        <v>182263</v>
      </c>
      <c r="I3642" s="3" t="s">
        <v>4518</v>
      </c>
      <c r="J3642" s="15">
        <v>45370</v>
      </c>
      <c r="K3642" s="24">
        <v>1361510636</v>
      </c>
      <c r="L3642" s="15">
        <v>45378</v>
      </c>
      <c r="M3642" s="15">
        <v>45382</v>
      </c>
      <c r="N3642" s="26">
        <v>1</v>
      </c>
      <c r="O3642" s="26" t="e">
        <f>VLOOKUP(D3642,quash!A$2:$I$7791,9,FALSE)</f>
        <v>#N/A</v>
      </c>
      <c r="P3642" s="7">
        <v>7000</v>
      </c>
      <c r="Q3642" s="26">
        <v>122</v>
      </c>
      <c r="R3642" s="19">
        <v>3.1160502391921113E-2</v>
      </c>
      <c r="S3642" s="26">
        <v>16</v>
      </c>
      <c r="T3642" s="7">
        <v>5000</v>
      </c>
      <c r="U3642" s="2">
        <v>147</v>
      </c>
      <c r="V3642" s="11">
        <v>1303.3399999999999</v>
      </c>
      <c r="W3642" s="14" t="s">
        <v>5282</v>
      </c>
      <c r="X3642" s="18"/>
      <c r="Y3642" s="9"/>
      <c r="Z3642" s="19"/>
      <c r="AA3642" s="19"/>
      <c r="AB3642" s="30">
        <f t="shared" si="920"/>
        <v>1498000</v>
      </c>
      <c r="AC3642" s="30">
        <f t="shared" si="931"/>
        <v>3.3377837116154874E-3</v>
      </c>
      <c r="AD3642" s="31">
        <f t="shared" si="932"/>
        <v>0.40720961281708945</v>
      </c>
      <c r="AE3642" s="31">
        <f t="shared" si="930"/>
        <v>0.49065420560747663</v>
      </c>
      <c r="AG3642" s="30">
        <f t="shared" si="921"/>
        <v>6126000</v>
      </c>
      <c r="AH3642" s="30">
        <f t="shared" si="927"/>
        <v>8.1619327456741752E-4</v>
      </c>
      <c r="AI3642" s="31">
        <f t="shared" si="928"/>
        <v>9.9575579497224939E-2</v>
      </c>
      <c r="AJ3642" s="31">
        <f t="shared" si="929"/>
        <v>0.11998041136141037</v>
      </c>
      <c r="AK3642" s="30" t="str">
        <f>IF(W3642="si",($S3642*'COSTOS DE CREDITOS'!$C$27)/DATA!$G3642,"")</f>
        <v/>
      </c>
      <c r="AL3642" s="90" t="str">
        <f>IF(W3642="si",'COSTOS DE CREDITOS'!$C$35,"")</f>
        <v/>
      </c>
      <c r="AM3642" s="30" t="str">
        <f t="shared" si="922"/>
        <v/>
      </c>
      <c r="AN3642" s="30" t="str">
        <f t="shared" si="923"/>
        <v/>
      </c>
      <c r="AO3642" s="30">
        <f t="shared" si="924"/>
        <v>0</v>
      </c>
      <c r="AP3642" s="30">
        <f t="shared" si="925"/>
        <v>0</v>
      </c>
      <c r="AQ3642" s="19" t="str">
        <f t="shared" si="926"/>
        <v/>
      </c>
    </row>
    <row r="3643" spans="1:43" x14ac:dyDescent="0.2">
      <c r="A3643" s="23" t="s">
        <v>5665</v>
      </c>
      <c r="B3643" s="6" t="s">
        <v>5678</v>
      </c>
      <c r="C3643" s="6" t="s">
        <v>5670</v>
      </c>
      <c r="D3643" s="2">
        <v>181265</v>
      </c>
      <c r="E3643" s="2">
        <v>182248</v>
      </c>
      <c r="F3643" s="3" t="s">
        <v>4514</v>
      </c>
      <c r="G3643" s="2">
        <v>5</v>
      </c>
      <c r="H3643" s="2">
        <v>182264</v>
      </c>
      <c r="I3643" s="3" t="s">
        <v>4519</v>
      </c>
      <c r="J3643" s="15">
        <v>45370</v>
      </c>
      <c r="K3643" s="24">
        <v>1361509783</v>
      </c>
      <c r="L3643" s="15">
        <v>45378</v>
      </c>
      <c r="M3643" s="15">
        <v>45382</v>
      </c>
      <c r="N3643" s="26">
        <v>1</v>
      </c>
      <c r="O3643" s="26" t="e">
        <f>VLOOKUP(D3643,quash!A$2:$I$7791,9,FALSE)</f>
        <v>#N/A</v>
      </c>
      <c r="P3643" s="7">
        <v>7000</v>
      </c>
      <c r="Q3643" s="26">
        <v>122</v>
      </c>
      <c r="R3643" s="19">
        <v>3.1160502391921113E-2</v>
      </c>
      <c r="S3643" s="26">
        <v>16</v>
      </c>
      <c r="T3643" s="7">
        <v>9000</v>
      </c>
      <c r="U3643" s="2">
        <v>142</v>
      </c>
      <c r="V3643" s="11">
        <v>2255.2800000000002</v>
      </c>
      <c r="W3643" s="14" t="s">
        <v>5282</v>
      </c>
      <c r="X3643" s="18"/>
      <c r="Y3643" s="9"/>
      <c r="Z3643" s="19"/>
      <c r="AA3643" s="19"/>
      <c r="AB3643" s="30">
        <f t="shared" si="920"/>
        <v>1498000</v>
      </c>
      <c r="AC3643" s="30">
        <f t="shared" si="931"/>
        <v>6.0080106809078772E-3</v>
      </c>
      <c r="AD3643" s="31">
        <f t="shared" si="932"/>
        <v>0.73297730307076103</v>
      </c>
      <c r="AE3643" s="31">
        <f t="shared" si="930"/>
        <v>0.85313751668891857</v>
      </c>
      <c r="AG3643" s="30">
        <f t="shared" si="921"/>
        <v>6126000</v>
      </c>
      <c r="AH3643" s="30">
        <f t="shared" si="927"/>
        <v>1.4691478942213516E-3</v>
      </c>
      <c r="AI3643" s="31">
        <f t="shared" si="928"/>
        <v>0.17923604309500488</v>
      </c>
      <c r="AJ3643" s="31">
        <f t="shared" si="929"/>
        <v>0.20861900097943192</v>
      </c>
      <c r="AK3643" s="30" t="str">
        <f>IF(W3643="si",($S3643*'COSTOS DE CREDITOS'!$C$27)/DATA!$G3643,"")</f>
        <v/>
      </c>
      <c r="AL3643" s="90" t="str">
        <f>IF(W3643="si",'COSTOS DE CREDITOS'!$C$35,"")</f>
        <v/>
      </c>
      <c r="AM3643" s="30" t="str">
        <f t="shared" si="922"/>
        <v/>
      </c>
      <c r="AN3643" s="30" t="str">
        <f t="shared" si="923"/>
        <v/>
      </c>
      <c r="AO3643" s="30">
        <f t="shared" si="924"/>
        <v>0</v>
      </c>
      <c r="AP3643" s="30">
        <f t="shared" si="925"/>
        <v>0</v>
      </c>
      <c r="AQ3643" s="19" t="str">
        <f t="shared" si="926"/>
        <v/>
      </c>
    </row>
    <row r="3644" spans="1:43" x14ac:dyDescent="0.2">
      <c r="A3644" s="23" t="s">
        <v>5665</v>
      </c>
      <c r="B3644" s="6" t="s">
        <v>5681</v>
      </c>
      <c r="C3644" s="6" t="s">
        <v>5667</v>
      </c>
      <c r="D3644" s="2">
        <v>182086</v>
      </c>
      <c r="E3644" s="2">
        <v>182240</v>
      </c>
      <c r="F3644" s="3" t="s">
        <v>2655</v>
      </c>
      <c r="G3644" s="2">
        <v>5</v>
      </c>
      <c r="H3644" s="2">
        <v>182424</v>
      </c>
      <c r="I3644" s="3" t="s">
        <v>4520</v>
      </c>
      <c r="J3644" s="15">
        <v>45373</v>
      </c>
      <c r="K3644" s="24">
        <v>1365375252</v>
      </c>
      <c r="L3644" s="15">
        <v>45378</v>
      </c>
      <c r="M3644" s="15">
        <v>45382</v>
      </c>
      <c r="N3644" s="26">
        <v>1</v>
      </c>
      <c r="O3644" s="26" t="e">
        <f>VLOOKUP(D3644,quash!A$2:$I$7791,9,FALSE)</f>
        <v>#N/A</v>
      </c>
      <c r="P3644" s="7">
        <v>5000</v>
      </c>
      <c r="Q3644" s="26">
        <v>147</v>
      </c>
      <c r="R3644" s="19">
        <v>0.11226939921535857</v>
      </c>
      <c r="S3644" s="26">
        <v>16</v>
      </c>
      <c r="T3644" s="7">
        <v>10000</v>
      </c>
      <c r="U3644" s="2">
        <v>142</v>
      </c>
      <c r="V3644" s="11">
        <v>2510.34</v>
      </c>
      <c r="W3644" s="14" t="s">
        <v>5282</v>
      </c>
      <c r="X3644" s="18"/>
      <c r="Y3644" s="9"/>
      <c r="Z3644" s="19"/>
      <c r="AA3644" s="19"/>
      <c r="AB3644" s="30">
        <f t="shared" si="920"/>
        <v>1498000</v>
      </c>
      <c r="AC3644" s="30">
        <f t="shared" si="931"/>
        <v>6.6755674232309749E-3</v>
      </c>
      <c r="AD3644" s="31">
        <f t="shared" si="932"/>
        <v>0.98130841121495327</v>
      </c>
      <c r="AE3644" s="31">
        <f t="shared" si="930"/>
        <v>0.94793057409879844</v>
      </c>
      <c r="AG3644" s="30">
        <f t="shared" si="921"/>
        <v>6126000</v>
      </c>
      <c r="AH3644" s="30">
        <f t="shared" si="927"/>
        <v>1.632386549134835E-3</v>
      </c>
      <c r="AI3644" s="31">
        <f t="shared" si="928"/>
        <v>0.23996082272282074</v>
      </c>
      <c r="AJ3644" s="31">
        <f t="shared" si="929"/>
        <v>0.23179888997714657</v>
      </c>
      <c r="AK3644" s="30" t="str">
        <f>IF(W3644="si",($S3644*'COSTOS DE CREDITOS'!$C$27)/DATA!$G3644,"")</f>
        <v/>
      </c>
      <c r="AL3644" s="90" t="str">
        <f>IF(W3644="si",'COSTOS DE CREDITOS'!$C$35,"")</f>
        <v/>
      </c>
      <c r="AM3644" s="30" t="str">
        <f t="shared" si="922"/>
        <v/>
      </c>
      <c r="AN3644" s="30" t="str">
        <f t="shared" si="923"/>
        <v/>
      </c>
      <c r="AO3644" s="30">
        <f t="shared" si="924"/>
        <v>0</v>
      </c>
      <c r="AP3644" s="30">
        <f t="shared" si="925"/>
        <v>0</v>
      </c>
      <c r="AQ3644" s="19" t="str">
        <f t="shared" si="926"/>
        <v/>
      </c>
    </row>
    <row r="3645" spans="1:43" x14ac:dyDescent="0.2">
      <c r="A3645" s="23" t="s">
        <v>5665</v>
      </c>
      <c r="B3645" s="6" t="s">
        <v>5668</v>
      </c>
      <c r="C3645" s="6" t="s">
        <v>5667</v>
      </c>
      <c r="D3645" s="2">
        <v>180476</v>
      </c>
      <c r="E3645" s="2">
        <v>181622</v>
      </c>
      <c r="F3645" s="3" t="s">
        <v>3446</v>
      </c>
      <c r="G3645" s="2">
        <v>5</v>
      </c>
      <c r="H3645" s="2">
        <v>182361</v>
      </c>
      <c r="I3645" s="3" t="s">
        <v>4521</v>
      </c>
      <c r="J3645" s="15">
        <v>45365</v>
      </c>
      <c r="K3645" s="24">
        <v>1360330064</v>
      </c>
      <c r="L3645" s="15">
        <v>45378</v>
      </c>
      <c r="M3645" s="15">
        <v>45382</v>
      </c>
      <c r="N3645" s="26">
        <v>1</v>
      </c>
      <c r="O3645" s="26" t="e">
        <f>VLOOKUP(D3645,quash!A$2:$I$7791,9,FALSE)</f>
        <v>#N/A</v>
      </c>
      <c r="P3645" s="7">
        <v>5000</v>
      </c>
      <c r="Q3645" s="26">
        <v>147</v>
      </c>
      <c r="R3645" s="19">
        <v>7.9000519063171556E-2</v>
      </c>
      <c r="S3645" s="26">
        <v>16</v>
      </c>
      <c r="T3645" s="7">
        <v>8000</v>
      </c>
      <c r="U3645" s="2">
        <v>142</v>
      </c>
      <c r="V3645" s="11">
        <v>2013.74</v>
      </c>
      <c r="W3645" s="14" t="s">
        <v>5282</v>
      </c>
      <c r="X3645" s="18"/>
      <c r="Y3645" s="9"/>
      <c r="Z3645" s="19"/>
      <c r="AA3645" s="19"/>
      <c r="AB3645" s="30">
        <f t="shared" si="920"/>
        <v>1498000</v>
      </c>
      <c r="AC3645" s="30">
        <f t="shared" si="931"/>
        <v>5.3404539385847796E-3</v>
      </c>
      <c r="AD3645" s="31">
        <f t="shared" si="932"/>
        <v>0.78504672897196259</v>
      </c>
      <c r="AE3645" s="31">
        <f t="shared" si="930"/>
        <v>0.75834445927903871</v>
      </c>
      <c r="AG3645" s="30">
        <f t="shared" si="921"/>
        <v>6126000</v>
      </c>
      <c r="AH3645" s="30">
        <f t="shared" si="927"/>
        <v>1.3059092393078681E-3</v>
      </c>
      <c r="AI3645" s="31">
        <f t="shared" si="928"/>
        <v>0.19196865817825662</v>
      </c>
      <c r="AJ3645" s="31">
        <f t="shared" si="929"/>
        <v>0.18543911198171725</v>
      </c>
      <c r="AK3645" s="30" t="str">
        <f>IF(W3645="si",($S3645*'COSTOS DE CREDITOS'!$C$27)/DATA!$G3645,"")</f>
        <v/>
      </c>
      <c r="AL3645" s="90" t="str">
        <f>IF(W3645="si",'COSTOS DE CREDITOS'!$C$35,"")</f>
        <v/>
      </c>
      <c r="AM3645" s="30" t="str">
        <f t="shared" si="922"/>
        <v/>
      </c>
      <c r="AN3645" s="30" t="str">
        <f t="shared" si="923"/>
        <v/>
      </c>
      <c r="AO3645" s="30">
        <f t="shared" si="924"/>
        <v>0</v>
      </c>
      <c r="AP3645" s="30">
        <f t="shared" si="925"/>
        <v>0</v>
      </c>
      <c r="AQ3645" s="19" t="str">
        <f t="shared" si="926"/>
        <v/>
      </c>
    </row>
    <row r="3646" spans="1:43" x14ac:dyDescent="0.2">
      <c r="A3646" s="23" t="s">
        <v>5665</v>
      </c>
      <c r="B3646" s="6" t="s">
        <v>5669</v>
      </c>
      <c r="C3646" s="6" t="s">
        <v>5670</v>
      </c>
      <c r="D3646" s="2">
        <v>179607</v>
      </c>
      <c r="E3646" s="2">
        <v>182364</v>
      </c>
      <c r="F3646" s="3" t="s">
        <v>4522</v>
      </c>
      <c r="G3646" s="2">
        <v>5</v>
      </c>
      <c r="H3646" s="2">
        <v>182365</v>
      </c>
      <c r="I3646" s="3" t="s">
        <v>4523</v>
      </c>
      <c r="J3646" s="15">
        <v>45355</v>
      </c>
      <c r="K3646" s="24">
        <v>1353694914</v>
      </c>
      <c r="L3646" s="15">
        <v>45378</v>
      </c>
      <c r="M3646" s="15">
        <v>45382</v>
      </c>
      <c r="N3646" s="26">
        <v>1</v>
      </c>
      <c r="O3646" s="26">
        <f>VLOOKUP(D3646,quash!A$2:$I$7791,9,FALSE)</f>
        <v>2</v>
      </c>
      <c r="P3646" s="7">
        <v>10000</v>
      </c>
      <c r="Q3646" s="26">
        <v>115</v>
      </c>
      <c r="R3646" s="19">
        <v>3.97705569269148E-2</v>
      </c>
      <c r="S3646" s="26">
        <v>16</v>
      </c>
      <c r="T3646" s="7">
        <v>8000</v>
      </c>
      <c r="U3646" s="2">
        <v>142</v>
      </c>
      <c r="V3646" s="11">
        <v>2013.74</v>
      </c>
      <c r="W3646" s="14" t="s">
        <v>5282</v>
      </c>
      <c r="X3646" s="18"/>
      <c r="Y3646" s="9"/>
      <c r="Z3646" s="19"/>
      <c r="AA3646" s="19"/>
      <c r="AB3646" s="30">
        <f t="shared" si="920"/>
        <v>521000</v>
      </c>
      <c r="AC3646" s="30">
        <f t="shared" si="931"/>
        <v>1.5355086372360844E-2</v>
      </c>
      <c r="AD3646" s="31">
        <f t="shared" si="932"/>
        <v>1.7658349328214971</v>
      </c>
      <c r="AE3646" s="31">
        <f t="shared" si="930"/>
        <v>2.18042226487524</v>
      </c>
      <c r="AG3646" s="30">
        <f t="shared" si="921"/>
        <v>1695000</v>
      </c>
      <c r="AH3646" s="30">
        <f t="shared" si="927"/>
        <v>4.71976401179941E-3</v>
      </c>
      <c r="AI3646" s="31">
        <f t="shared" si="928"/>
        <v>0.54277286135693215</v>
      </c>
      <c r="AJ3646" s="31">
        <f t="shared" si="929"/>
        <v>0.67020648967551621</v>
      </c>
      <c r="AK3646" s="30" t="str">
        <f>IF(W3646="si",($S3646*'COSTOS DE CREDITOS'!$C$27)/DATA!$G3646,"")</f>
        <v/>
      </c>
      <c r="AL3646" s="90" t="str">
        <f>IF(W3646="si",'COSTOS DE CREDITOS'!$C$35,"")</f>
        <v/>
      </c>
      <c r="AM3646" s="30" t="str">
        <f t="shared" si="922"/>
        <v/>
      </c>
      <c r="AN3646" s="30" t="str">
        <f t="shared" si="923"/>
        <v/>
      </c>
      <c r="AO3646" s="30">
        <f t="shared" si="924"/>
        <v>0</v>
      </c>
      <c r="AP3646" s="30">
        <f t="shared" si="925"/>
        <v>0</v>
      </c>
      <c r="AQ3646" s="19" t="str">
        <f t="shared" si="926"/>
        <v/>
      </c>
    </row>
    <row r="3647" spans="1:43" x14ac:dyDescent="0.2">
      <c r="A3647" s="23" t="s">
        <v>5665</v>
      </c>
      <c r="B3647" s="6" t="s">
        <v>5669</v>
      </c>
      <c r="C3647" s="6" t="s">
        <v>5670</v>
      </c>
      <c r="D3647" s="2">
        <v>179196</v>
      </c>
      <c r="E3647" s="2">
        <v>182364</v>
      </c>
      <c r="F3647" s="3" t="s">
        <v>4522</v>
      </c>
      <c r="G3647" s="2">
        <v>5</v>
      </c>
      <c r="H3647" s="2">
        <v>182366</v>
      </c>
      <c r="I3647" s="3" t="s">
        <v>4524</v>
      </c>
      <c r="J3647" s="15">
        <v>45351</v>
      </c>
      <c r="K3647" s="24">
        <v>1350777122</v>
      </c>
      <c r="L3647" s="15">
        <v>45378</v>
      </c>
      <c r="M3647" s="15">
        <v>45382</v>
      </c>
      <c r="N3647" s="26">
        <v>1</v>
      </c>
      <c r="O3647" s="26">
        <f>VLOOKUP(D3647,quash!A$2:$I$7791,9,FALSE)</f>
        <v>2</v>
      </c>
      <c r="P3647" s="7">
        <v>10000</v>
      </c>
      <c r="Q3647" s="26">
        <v>147</v>
      </c>
      <c r="R3647" s="19">
        <v>7.9000519063170294E-2</v>
      </c>
      <c r="S3647" s="26">
        <v>16</v>
      </c>
      <c r="T3647" s="7">
        <v>8000</v>
      </c>
      <c r="U3647" s="2">
        <v>142</v>
      </c>
      <c r="V3647" s="11">
        <v>2013.74</v>
      </c>
      <c r="W3647" s="14" t="s">
        <v>5282</v>
      </c>
      <c r="X3647" s="18"/>
      <c r="Y3647" s="9"/>
      <c r="Z3647" s="19"/>
      <c r="AA3647" s="19"/>
      <c r="AB3647" s="30">
        <f t="shared" si="920"/>
        <v>521000</v>
      </c>
      <c r="AC3647" s="30">
        <f t="shared" si="931"/>
        <v>1.5355086372360844E-2</v>
      </c>
      <c r="AD3647" s="31">
        <f t="shared" si="932"/>
        <v>2.2571976967370442</v>
      </c>
      <c r="AE3647" s="31">
        <f t="shared" si="930"/>
        <v>2.18042226487524</v>
      </c>
      <c r="AG3647" s="30">
        <f t="shared" si="921"/>
        <v>1695000</v>
      </c>
      <c r="AH3647" s="30">
        <f t="shared" si="927"/>
        <v>4.71976401179941E-3</v>
      </c>
      <c r="AI3647" s="31">
        <f t="shared" si="928"/>
        <v>0.69380530973451326</v>
      </c>
      <c r="AJ3647" s="31">
        <f t="shared" si="929"/>
        <v>0.67020648967551621</v>
      </c>
      <c r="AK3647" s="30" t="str">
        <f>IF(W3647="si",($S3647*'COSTOS DE CREDITOS'!$C$27)/DATA!$G3647,"")</f>
        <v/>
      </c>
      <c r="AL3647" s="90" t="str">
        <f>IF(W3647="si",'COSTOS DE CREDITOS'!$C$35,"")</f>
        <v/>
      </c>
      <c r="AM3647" s="30" t="str">
        <f t="shared" si="922"/>
        <v/>
      </c>
      <c r="AN3647" s="30" t="str">
        <f t="shared" si="923"/>
        <v/>
      </c>
      <c r="AO3647" s="30">
        <f t="shared" si="924"/>
        <v>0</v>
      </c>
      <c r="AP3647" s="30">
        <f t="shared" si="925"/>
        <v>0</v>
      </c>
      <c r="AQ3647" s="19" t="str">
        <f t="shared" si="926"/>
        <v/>
      </c>
    </row>
    <row r="3648" spans="1:43" x14ac:dyDescent="0.2">
      <c r="A3648" s="23" t="s">
        <v>5665</v>
      </c>
      <c r="B3648" s="6" t="s">
        <v>5669</v>
      </c>
      <c r="C3648" s="6" t="s">
        <v>5670</v>
      </c>
      <c r="D3648" s="2">
        <v>180717</v>
      </c>
      <c r="E3648" s="2">
        <v>182364</v>
      </c>
      <c r="F3648" s="3" t="s">
        <v>4522</v>
      </c>
      <c r="G3648" s="2">
        <v>5</v>
      </c>
      <c r="H3648" s="2">
        <v>182367</v>
      </c>
      <c r="I3648" s="3" t="s">
        <v>4525</v>
      </c>
      <c r="J3648" s="15">
        <v>45364</v>
      </c>
      <c r="K3648" s="24">
        <v>1359395208</v>
      </c>
      <c r="L3648" s="15">
        <v>45378</v>
      </c>
      <c r="M3648" s="15">
        <v>45382</v>
      </c>
      <c r="N3648" s="26">
        <v>1</v>
      </c>
      <c r="O3648" s="26" t="e">
        <f>VLOOKUP(D3648,quash!A$2:$I$7791,9,FALSE)</f>
        <v>#N/A</v>
      </c>
      <c r="P3648" s="7">
        <v>10000</v>
      </c>
      <c r="Q3648" s="26">
        <v>110</v>
      </c>
      <c r="R3648" s="19">
        <v>3.3741050530766099E-2</v>
      </c>
      <c r="S3648" s="26">
        <v>16</v>
      </c>
      <c r="T3648" s="7">
        <v>8000</v>
      </c>
      <c r="U3648" s="2">
        <v>142</v>
      </c>
      <c r="V3648" s="11">
        <v>2013.74</v>
      </c>
      <c r="W3648" s="14" t="s">
        <v>5282</v>
      </c>
      <c r="X3648" s="18"/>
      <c r="Y3648" s="9"/>
      <c r="Z3648" s="19"/>
      <c r="AA3648" s="19"/>
      <c r="AB3648" s="30">
        <f t="shared" si="920"/>
        <v>1498000</v>
      </c>
      <c r="AC3648" s="30">
        <f t="shared" si="931"/>
        <v>5.3404539385847796E-3</v>
      </c>
      <c r="AD3648" s="31">
        <f t="shared" si="932"/>
        <v>0.58744993324432571</v>
      </c>
      <c r="AE3648" s="31">
        <f t="shared" si="930"/>
        <v>0.75834445927903871</v>
      </c>
      <c r="AG3648" s="30">
        <f t="shared" si="921"/>
        <v>6126000</v>
      </c>
      <c r="AH3648" s="30">
        <f t="shared" si="927"/>
        <v>1.3059092393078681E-3</v>
      </c>
      <c r="AI3648" s="31">
        <f t="shared" si="928"/>
        <v>0.14365001632386548</v>
      </c>
      <c r="AJ3648" s="31">
        <f t="shared" si="929"/>
        <v>0.18543911198171725</v>
      </c>
      <c r="AK3648" s="30" t="str">
        <f>IF(W3648="si",($S3648*'COSTOS DE CREDITOS'!$C$27)/DATA!$G3648,"")</f>
        <v/>
      </c>
      <c r="AL3648" s="90" t="str">
        <f>IF(W3648="si",'COSTOS DE CREDITOS'!$C$35,"")</f>
        <v/>
      </c>
      <c r="AM3648" s="30" t="str">
        <f t="shared" si="922"/>
        <v/>
      </c>
      <c r="AN3648" s="30" t="str">
        <f t="shared" si="923"/>
        <v/>
      </c>
      <c r="AO3648" s="30">
        <f t="shared" si="924"/>
        <v>0</v>
      </c>
      <c r="AP3648" s="30">
        <f t="shared" si="925"/>
        <v>0</v>
      </c>
      <c r="AQ3648" s="19" t="str">
        <f t="shared" si="926"/>
        <v/>
      </c>
    </row>
    <row r="3649" spans="1:43" x14ac:dyDescent="0.2">
      <c r="A3649" s="23" t="s">
        <v>5665</v>
      </c>
      <c r="B3649" s="6" t="s">
        <v>5669</v>
      </c>
      <c r="C3649" s="6" t="s">
        <v>5670</v>
      </c>
      <c r="D3649" s="2">
        <v>179421</v>
      </c>
      <c r="E3649" s="2">
        <v>182364</v>
      </c>
      <c r="F3649" s="3" t="s">
        <v>4522</v>
      </c>
      <c r="G3649" s="2">
        <v>5</v>
      </c>
      <c r="H3649" s="2">
        <v>182368</v>
      </c>
      <c r="I3649" s="3" t="s">
        <v>4526</v>
      </c>
      <c r="J3649" s="15">
        <v>45352</v>
      </c>
      <c r="K3649" s="24">
        <v>1351434474</v>
      </c>
      <c r="L3649" s="15">
        <v>45378</v>
      </c>
      <c r="M3649" s="15">
        <v>45382</v>
      </c>
      <c r="N3649" s="26">
        <v>1</v>
      </c>
      <c r="O3649" s="26">
        <f>VLOOKUP(D3649,quash!A$2:$I$7791,9,FALSE)</f>
        <v>1</v>
      </c>
      <c r="P3649" s="7">
        <v>9000</v>
      </c>
      <c r="Q3649" s="26">
        <v>146</v>
      </c>
      <c r="R3649" s="19">
        <v>0.11226939921536</v>
      </c>
      <c r="S3649" s="26">
        <v>16</v>
      </c>
      <c r="T3649" s="7">
        <v>8000</v>
      </c>
      <c r="U3649" s="2">
        <v>142</v>
      </c>
      <c r="V3649" s="11">
        <v>2013.74</v>
      </c>
      <c r="W3649" s="14" t="s">
        <v>5282</v>
      </c>
      <c r="X3649" s="18"/>
      <c r="Y3649" s="9"/>
      <c r="Z3649" s="19"/>
      <c r="AA3649" s="19"/>
      <c r="AB3649" s="30">
        <f t="shared" si="920"/>
        <v>797000</v>
      </c>
      <c r="AC3649" s="30">
        <f t="shared" si="931"/>
        <v>1.0037641154328732E-2</v>
      </c>
      <c r="AD3649" s="31">
        <f t="shared" si="932"/>
        <v>1.4654956085319948</v>
      </c>
      <c r="AE3649" s="31">
        <f t="shared" si="930"/>
        <v>1.42534504391468</v>
      </c>
      <c r="AG3649" s="30">
        <f t="shared" si="921"/>
        <v>2427000</v>
      </c>
      <c r="AH3649" s="30">
        <f t="shared" si="927"/>
        <v>3.296250515039143E-3</v>
      </c>
      <c r="AI3649" s="31">
        <f t="shared" si="928"/>
        <v>0.48125257519571485</v>
      </c>
      <c r="AJ3649" s="31">
        <f t="shared" si="929"/>
        <v>0.4680675731355583</v>
      </c>
      <c r="AK3649" s="30" t="str">
        <f>IF(W3649="si",($S3649*'COSTOS DE CREDITOS'!$C$27)/DATA!$G3649,"")</f>
        <v/>
      </c>
      <c r="AL3649" s="90" t="str">
        <f>IF(W3649="si",'COSTOS DE CREDITOS'!$C$35,"")</f>
        <v/>
      </c>
      <c r="AM3649" s="30" t="str">
        <f t="shared" si="922"/>
        <v/>
      </c>
      <c r="AN3649" s="30" t="str">
        <f t="shared" si="923"/>
        <v/>
      </c>
      <c r="AO3649" s="30">
        <f t="shared" si="924"/>
        <v>0</v>
      </c>
      <c r="AP3649" s="30">
        <f t="shared" si="925"/>
        <v>0</v>
      </c>
      <c r="AQ3649" s="19" t="str">
        <f t="shared" si="926"/>
        <v/>
      </c>
    </row>
    <row r="3650" spans="1:43" x14ac:dyDescent="0.2">
      <c r="A3650" s="23" t="s">
        <v>5665</v>
      </c>
      <c r="B3650" s="6" t="s">
        <v>5668</v>
      </c>
      <c r="C3650" s="6" t="s">
        <v>5667</v>
      </c>
      <c r="D3650" s="2">
        <v>181621</v>
      </c>
      <c r="E3650" s="2">
        <v>181622</v>
      </c>
      <c r="F3650" s="3" t="s">
        <v>3446</v>
      </c>
      <c r="G3650" s="2">
        <v>5</v>
      </c>
      <c r="H3650" s="2">
        <v>182376</v>
      </c>
      <c r="I3650" s="3" t="s">
        <v>4527</v>
      </c>
      <c r="J3650" s="15">
        <v>45371</v>
      </c>
      <c r="K3650" s="24">
        <v>1363849990</v>
      </c>
      <c r="L3650" s="15">
        <v>45378</v>
      </c>
      <c r="M3650" s="15">
        <v>45382</v>
      </c>
      <c r="N3650" s="26">
        <v>1</v>
      </c>
      <c r="O3650" s="26" t="e">
        <f>VLOOKUP(D3650,quash!A$2:$I$7791,9,FALSE)</f>
        <v>#N/A</v>
      </c>
      <c r="P3650" s="7">
        <v>10000</v>
      </c>
      <c r="Q3650" s="26">
        <v>115</v>
      </c>
      <c r="R3650" s="19">
        <v>3.97705569269148E-2</v>
      </c>
      <c r="S3650" s="26">
        <v>16</v>
      </c>
      <c r="T3650" s="7">
        <v>7000</v>
      </c>
      <c r="U3650" s="2">
        <v>142</v>
      </c>
      <c r="V3650" s="11">
        <v>1758.65</v>
      </c>
      <c r="W3650" s="14" t="s">
        <v>5282</v>
      </c>
      <c r="X3650" s="18"/>
      <c r="Y3650" s="9"/>
      <c r="Z3650" s="19"/>
      <c r="AA3650" s="19"/>
      <c r="AB3650" s="30">
        <f t="shared" ref="AB3650:AB3713" si="933">SUMIFS($T:$T,$M:$M,$M3650,$O:$O,$O3650)</f>
        <v>1498000</v>
      </c>
      <c r="AC3650" s="30">
        <f t="shared" si="931"/>
        <v>4.6728971962616819E-3</v>
      </c>
      <c r="AD3650" s="31">
        <f t="shared" si="932"/>
        <v>0.53738317757009346</v>
      </c>
      <c r="AE3650" s="31">
        <f t="shared" si="930"/>
        <v>0.66355140186915884</v>
      </c>
      <c r="AG3650" s="30">
        <f t="shared" ref="AG3650:AG3713" si="934">SUMIFS($T:$T,$O:$O,$O3650,$N:$N,1)</f>
        <v>6126000</v>
      </c>
      <c r="AH3650" s="30">
        <f t="shared" si="927"/>
        <v>1.1426705843943846E-3</v>
      </c>
      <c r="AI3650" s="31">
        <f t="shared" si="928"/>
        <v>0.13140711720535422</v>
      </c>
      <c r="AJ3650" s="31">
        <f t="shared" si="929"/>
        <v>0.16225922298400261</v>
      </c>
      <c r="AK3650" s="30" t="str">
        <f>IF(W3650="si",($S3650*'COSTOS DE CREDITOS'!$C$27)/DATA!$G3650,"")</f>
        <v/>
      </c>
      <c r="AL3650" s="90" t="str">
        <f>IF(W3650="si",'COSTOS DE CREDITOS'!$C$35,"")</f>
        <v/>
      </c>
      <c r="AM3650" s="30" t="str">
        <f t="shared" si="922"/>
        <v/>
      </c>
      <c r="AN3650" s="30" t="str">
        <f t="shared" si="923"/>
        <v/>
      </c>
      <c r="AO3650" s="30">
        <f t="shared" si="924"/>
        <v>0</v>
      </c>
      <c r="AP3650" s="30">
        <f t="shared" si="925"/>
        <v>0</v>
      </c>
      <c r="AQ3650" s="19" t="str">
        <f t="shared" si="926"/>
        <v/>
      </c>
    </row>
    <row r="3651" spans="1:43" x14ac:dyDescent="0.2">
      <c r="A3651" s="23" t="s">
        <v>5665</v>
      </c>
      <c r="B3651" s="6" t="s">
        <v>5669</v>
      </c>
      <c r="C3651" s="6" t="s">
        <v>5670</v>
      </c>
      <c r="D3651" s="2">
        <v>179637</v>
      </c>
      <c r="E3651" s="2">
        <v>182364</v>
      </c>
      <c r="F3651" s="3" t="s">
        <v>4522</v>
      </c>
      <c r="G3651" s="2">
        <v>5</v>
      </c>
      <c r="H3651" s="2">
        <v>182377</v>
      </c>
      <c r="I3651" s="3" t="s">
        <v>4528</v>
      </c>
      <c r="J3651" s="15">
        <v>45355</v>
      </c>
      <c r="K3651" s="24">
        <v>1353752822</v>
      </c>
      <c r="L3651" s="15">
        <v>45378</v>
      </c>
      <c r="M3651" s="15">
        <v>45382</v>
      </c>
      <c r="N3651" s="26">
        <v>1</v>
      </c>
      <c r="O3651" s="26">
        <f>VLOOKUP(D3651,quash!A$2:$I$7791,9,FALSE)</f>
        <v>2</v>
      </c>
      <c r="P3651" s="7">
        <v>10000</v>
      </c>
      <c r="Q3651" s="26">
        <v>132</v>
      </c>
      <c r="R3651" s="19">
        <v>5.8283715876113903E-2</v>
      </c>
      <c r="S3651" s="26">
        <v>16</v>
      </c>
      <c r="T3651" s="7">
        <v>5000</v>
      </c>
      <c r="U3651" s="2">
        <v>147</v>
      </c>
      <c r="V3651" s="11">
        <v>1303.3399999999999</v>
      </c>
      <c r="W3651" s="14" t="s">
        <v>5282</v>
      </c>
      <c r="X3651" s="18"/>
      <c r="Y3651" s="9"/>
      <c r="Z3651" s="19"/>
      <c r="AA3651" s="19"/>
      <c r="AB3651" s="30">
        <f t="shared" si="933"/>
        <v>521000</v>
      </c>
      <c r="AC3651" s="30">
        <f t="shared" si="931"/>
        <v>9.5969289827255271E-3</v>
      </c>
      <c r="AD3651" s="31">
        <f t="shared" si="932"/>
        <v>1.2667946257197695</v>
      </c>
      <c r="AE3651" s="31">
        <f t="shared" si="930"/>
        <v>1.4107485604606524</v>
      </c>
      <c r="AG3651" s="30">
        <f t="shared" si="934"/>
        <v>1695000</v>
      </c>
      <c r="AH3651" s="30">
        <f t="shared" si="927"/>
        <v>2.9498525073746312E-3</v>
      </c>
      <c r="AI3651" s="31">
        <f t="shared" si="928"/>
        <v>0.38938053097345132</v>
      </c>
      <c r="AJ3651" s="31">
        <f t="shared" si="929"/>
        <v>0.4336283185840708</v>
      </c>
      <c r="AK3651" s="30" t="str">
        <f>IF(W3651="si",($S3651*'COSTOS DE CREDITOS'!$C$27)/DATA!$G3651,"")</f>
        <v/>
      </c>
      <c r="AL3651" s="90" t="str">
        <f>IF(W3651="si",'COSTOS DE CREDITOS'!$C$35,"")</f>
        <v/>
      </c>
      <c r="AM3651" s="30" t="str">
        <f t="shared" ref="AM3651:AM3714" si="935">IF(W3651="si",(20%/52*$S3651)*$T3651,"")</f>
        <v/>
      </c>
      <c r="AN3651" s="30" t="str">
        <f t="shared" ref="AN3651:AN3714" si="936">IF(W3651="SI",T3651-Y3651,"")</f>
        <v/>
      </c>
      <c r="AO3651" s="30">
        <f t="shared" ref="AO3651:AO3714" si="937">SUM(AK3651:AN3651)</f>
        <v>0</v>
      </c>
      <c r="AP3651" s="30">
        <f t="shared" ref="AP3651:AP3714" si="938">AA3651-AO3651</f>
        <v>0</v>
      </c>
      <c r="AQ3651" s="19" t="str">
        <f t="shared" ref="AQ3651:AQ3714" si="939">IFERROR(AP3651/AA3651,"")</f>
        <v/>
      </c>
    </row>
    <row r="3652" spans="1:43" x14ac:dyDescent="0.2">
      <c r="A3652" s="23" t="s">
        <v>5665</v>
      </c>
      <c r="B3652" s="6" t="s">
        <v>5668</v>
      </c>
      <c r="C3652" s="6" t="s">
        <v>5667</v>
      </c>
      <c r="D3652" s="2">
        <v>180477</v>
      </c>
      <c r="E3652" s="2">
        <v>181622</v>
      </c>
      <c r="F3652" s="3" t="s">
        <v>3446</v>
      </c>
      <c r="G3652" s="2">
        <v>5</v>
      </c>
      <c r="H3652" s="2">
        <v>182393</v>
      </c>
      <c r="I3652" s="3" t="s">
        <v>4529</v>
      </c>
      <c r="J3652" s="15">
        <v>45365</v>
      </c>
      <c r="K3652" s="24">
        <v>1360330070</v>
      </c>
      <c r="L3652" s="15">
        <v>45378</v>
      </c>
      <c r="M3652" s="15">
        <v>45382</v>
      </c>
      <c r="N3652" s="26">
        <v>1</v>
      </c>
      <c r="O3652" s="26" t="e">
        <f>VLOOKUP(D3652,quash!A$2:$I$7791,9,FALSE)</f>
        <v>#N/A</v>
      </c>
      <c r="P3652" s="7">
        <v>10000</v>
      </c>
      <c r="Q3652" s="26">
        <v>147</v>
      </c>
      <c r="R3652" s="19">
        <v>7.9000519063170294E-2</v>
      </c>
      <c r="S3652" s="26">
        <v>16</v>
      </c>
      <c r="T3652" s="7">
        <v>8000</v>
      </c>
      <c r="U3652" s="2">
        <v>142</v>
      </c>
      <c r="V3652" s="11">
        <v>2013.74</v>
      </c>
      <c r="W3652" s="14" t="s">
        <v>5282</v>
      </c>
      <c r="X3652" s="18"/>
      <c r="Y3652" s="9"/>
      <c r="Z3652" s="19"/>
      <c r="AA3652" s="19"/>
      <c r="AB3652" s="30">
        <f t="shared" si="933"/>
        <v>1498000</v>
      </c>
      <c r="AC3652" s="30">
        <f t="shared" si="931"/>
        <v>5.3404539385847796E-3</v>
      </c>
      <c r="AD3652" s="31">
        <f t="shared" si="932"/>
        <v>0.78504672897196259</v>
      </c>
      <c r="AE3652" s="31">
        <f t="shared" si="930"/>
        <v>0.75834445927903871</v>
      </c>
      <c r="AG3652" s="30">
        <f t="shared" si="934"/>
        <v>6126000</v>
      </c>
      <c r="AH3652" s="30">
        <f t="shared" si="927"/>
        <v>1.3059092393078681E-3</v>
      </c>
      <c r="AI3652" s="31">
        <f t="shared" si="928"/>
        <v>0.19196865817825662</v>
      </c>
      <c r="AJ3652" s="31">
        <f t="shared" si="929"/>
        <v>0.18543911198171725</v>
      </c>
      <c r="AK3652" s="30" t="str">
        <f>IF(W3652="si",($S3652*'COSTOS DE CREDITOS'!$C$27)/DATA!$G3652,"")</f>
        <v/>
      </c>
      <c r="AL3652" s="90" t="str">
        <f>IF(W3652="si",'COSTOS DE CREDITOS'!$C$35,"")</f>
        <v/>
      </c>
      <c r="AM3652" s="30" t="str">
        <f t="shared" si="935"/>
        <v/>
      </c>
      <c r="AN3652" s="30" t="str">
        <f t="shared" si="936"/>
        <v/>
      </c>
      <c r="AO3652" s="30">
        <f t="shared" si="937"/>
        <v>0</v>
      </c>
      <c r="AP3652" s="30">
        <f t="shared" si="938"/>
        <v>0</v>
      </c>
      <c r="AQ3652" s="19" t="str">
        <f t="shared" si="939"/>
        <v/>
      </c>
    </row>
    <row r="3653" spans="1:43" x14ac:dyDescent="0.2">
      <c r="A3653" s="23" t="s">
        <v>5665</v>
      </c>
      <c r="B3653" s="6" t="s">
        <v>5678</v>
      </c>
      <c r="C3653" s="6" t="s">
        <v>5670</v>
      </c>
      <c r="D3653" s="2">
        <v>182474</v>
      </c>
      <c r="E3653" s="2">
        <v>182522</v>
      </c>
      <c r="F3653" s="3" t="s">
        <v>2959</v>
      </c>
      <c r="G3653" s="2">
        <v>6</v>
      </c>
      <c r="H3653" s="2">
        <v>182538</v>
      </c>
      <c r="I3653" s="3" t="s">
        <v>4530</v>
      </c>
      <c r="J3653" s="15">
        <v>45377</v>
      </c>
      <c r="K3653" s="24">
        <v>1368586822</v>
      </c>
      <c r="L3653" s="15">
        <v>45378</v>
      </c>
      <c r="M3653" s="15">
        <v>45382</v>
      </c>
      <c r="N3653" s="26">
        <v>1</v>
      </c>
      <c r="O3653" s="26">
        <f>VLOOKUP(D3653,quash!A$2:$I$7791,9,FALSE)</f>
        <v>6</v>
      </c>
      <c r="P3653" s="7">
        <v>10000</v>
      </c>
      <c r="Q3653" s="26">
        <v>110</v>
      </c>
      <c r="R3653" s="19">
        <v>3.3220596517330399E-2</v>
      </c>
      <c r="S3653" s="26">
        <v>16</v>
      </c>
      <c r="T3653" s="7">
        <v>6000</v>
      </c>
      <c r="U3653" s="2">
        <v>142</v>
      </c>
      <c r="V3653" s="11">
        <v>1503.37</v>
      </c>
      <c r="W3653" s="14" t="s">
        <v>5282</v>
      </c>
      <c r="X3653" s="18"/>
      <c r="Y3653" s="9"/>
      <c r="Z3653" s="19"/>
      <c r="AA3653" s="19"/>
      <c r="AB3653" s="30">
        <f t="shared" si="933"/>
        <v>64000</v>
      </c>
      <c r="AC3653" s="30">
        <f t="shared" si="931"/>
        <v>9.375E-2</v>
      </c>
      <c r="AD3653" s="31">
        <f t="shared" si="932"/>
        <v>10.3125</v>
      </c>
      <c r="AE3653" s="31">
        <f t="shared" si="930"/>
        <v>13.3125</v>
      </c>
      <c r="AG3653" s="30">
        <f t="shared" si="934"/>
        <v>288000</v>
      </c>
      <c r="AH3653" s="30">
        <f t="shared" ref="AH3653:AH3716" si="940">IFERROR($T3653/AG3653,"")</f>
        <v>2.0833333333333332E-2</v>
      </c>
      <c r="AI3653" s="31">
        <f t="shared" ref="AI3653:AI3716" si="941">IFERROR(AH3653*$Q3653,"")</f>
        <v>2.2916666666666665</v>
      </c>
      <c r="AJ3653" s="31">
        <f t="shared" ref="AJ3653:AJ3716" si="942">IFERROR(AH3653*$U3653,"")</f>
        <v>2.958333333333333</v>
      </c>
      <c r="AK3653" s="30" t="str">
        <f>IF(W3653="si",($S3653*'COSTOS DE CREDITOS'!$C$27)/DATA!$G3653,"")</f>
        <v/>
      </c>
      <c r="AL3653" s="90" t="str">
        <f>IF(W3653="si",'COSTOS DE CREDITOS'!$C$35,"")</f>
        <v/>
      </c>
      <c r="AM3653" s="30" t="str">
        <f t="shared" si="935"/>
        <v/>
      </c>
      <c r="AN3653" s="30" t="str">
        <f t="shared" si="936"/>
        <v/>
      </c>
      <c r="AO3653" s="30">
        <f t="shared" si="937"/>
        <v>0</v>
      </c>
      <c r="AP3653" s="30">
        <f t="shared" si="938"/>
        <v>0</v>
      </c>
      <c r="AQ3653" s="19" t="str">
        <f t="shared" si="939"/>
        <v/>
      </c>
    </row>
    <row r="3654" spans="1:43" x14ac:dyDescent="0.2">
      <c r="A3654" s="23" t="s">
        <v>5665</v>
      </c>
      <c r="B3654" s="6" t="s">
        <v>5674</v>
      </c>
      <c r="C3654" s="6" t="s">
        <v>5670</v>
      </c>
      <c r="D3654" s="2">
        <v>182220</v>
      </c>
      <c r="E3654" s="2">
        <v>182576</v>
      </c>
      <c r="F3654" s="3" t="s">
        <v>4531</v>
      </c>
      <c r="G3654" s="2">
        <v>5</v>
      </c>
      <c r="H3654" s="2">
        <v>182577</v>
      </c>
      <c r="I3654" s="3" t="s">
        <v>4532</v>
      </c>
      <c r="J3654" s="15">
        <v>45376</v>
      </c>
      <c r="K3654" s="24">
        <v>1367057443</v>
      </c>
      <c r="L3654" s="15">
        <v>45378</v>
      </c>
      <c r="M3654" s="15">
        <v>45382</v>
      </c>
      <c r="N3654" s="26">
        <v>1</v>
      </c>
      <c r="O3654" s="26">
        <f>VLOOKUP(D3654,quash!A$2:$I$7791,9,FALSE)</f>
        <v>1</v>
      </c>
      <c r="P3654" s="7">
        <v>10000</v>
      </c>
      <c r="Q3654" s="26">
        <v>132</v>
      </c>
      <c r="R3654" s="19">
        <v>5.8283715876113903E-2</v>
      </c>
      <c r="S3654" s="26">
        <v>16</v>
      </c>
      <c r="T3654" s="7">
        <v>8000</v>
      </c>
      <c r="U3654" s="2">
        <v>147</v>
      </c>
      <c r="V3654" s="11">
        <v>2082.7199999999998</v>
      </c>
      <c r="W3654" s="14" t="s">
        <v>5282</v>
      </c>
      <c r="X3654" s="18"/>
      <c r="Y3654" s="9"/>
      <c r="Z3654" s="19"/>
      <c r="AA3654" s="19"/>
      <c r="AB3654" s="30">
        <f t="shared" si="933"/>
        <v>797000</v>
      </c>
      <c r="AC3654" s="30">
        <f t="shared" si="931"/>
        <v>1.0037641154328732E-2</v>
      </c>
      <c r="AD3654" s="31">
        <f t="shared" si="932"/>
        <v>1.3249686323713927</v>
      </c>
      <c r="AE3654" s="31">
        <f t="shared" si="930"/>
        <v>1.4755332496863236</v>
      </c>
      <c r="AG3654" s="30">
        <f t="shared" si="934"/>
        <v>2427000</v>
      </c>
      <c r="AH3654" s="30">
        <f t="shared" si="940"/>
        <v>3.296250515039143E-3</v>
      </c>
      <c r="AI3654" s="31">
        <f t="shared" si="941"/>
        <v>0.43510506798516685</v>
      </c>
      <c r="AJ3654" s="31">
        <f t="shared" si="942"/>
        <v>0.48454882571075403</v>
      </c>
      <c r="AK3654" s="30" t="str">
        <f>IF(W3654="si",($S3654*'COSTOS DE CREDITOS'!$C$27)/DATA!$G3654,"")</f>
        <v/>
      </c>
      <c r="AL3654" s="90" t="str">
        <f>IF(W3654="si",'COSTOS DE CREDITOS'!$C$35,"")</f>
        <v/>
      </c>
      <c r="AM3654" s="30" t="str">
        <f t="shared" si="935"/>
        <v/>
      </c>
      <c r="AN3654" s="30" t="str">
        <f t="shared" si="936"/>
        <v/>
      </c>
      <c r="AO3654" s="30">
        <f t="shared" si="937"/>
        <v>0</v>
      </c>
      <c r="AP3654" s="30">
        <f t="shared" si="938"/>
        <v>0</v>
      </c>
      <c r="AQ3654" s="19" t="str">
        <f t="shared" si="939"/>
        <v/>
      </c>
    </row>
    <row r="3655" spans="1:43" x14ac:dyDescent="0.2">
      <c r="A3655" s="23" t="s">
        <v>5665</v>
      </c>
      <c r="B3655" s="6" t="s">
        <v>5674</v>
      </c>
      <c r="C3655" s="6" t="s">
        <v>5670</v>
      </c>
      <c r="D3655" s="2">
        <v>182226</v>
      </c>
      <c r="E3655" s="2">
        <v>182576</v>
      </c>
      <c r="F3655" s="3" t="s">
        <v>4531</v>
      </c>
      <c r="G3655" s="2">
        <v>5</v>
      </c>
      <c r="H3655" s="2">
        <v>182588</v>
      </c>
      <c r="I3655" s="3" t="s">
        <v>4533</v>
      </c>
      <c r="J3655" s="15">
        <v>45376</v>
      </c>
      <c r="K3655" s="24">
        <v>1367060158</v>
      </c>
      <c r="L3655" s="15">
        <v>45378</v>
      </c>
      <c r="M3655" s="15">
        <v>45382</v>
      </c>
      <c r="N3655" s="26">
        <v>1</v>
      </c>
      <c r="O3655" s="26">
        <f>VLOOKUP(D3655,quash!A$2:$I$7791,9,FALSE)</f>
        <v>1</v>
      </c>
      <c r="P3655" s="7">
        <v>10000</v>
      </c>
      <c r="Q3655" s="26">
        <v>132</v>
      </c>
      <c r="R3655" s="19">
        <v>5.8283715876113903E-2</v>
      </c>
      <c r="S3655" s="26">
        <v>16</v>
      </c>
      <c r="T3655" s="7">
        <v>7000</v>
      </c>
      <c r="U3655" s="2">
        <v>147</v>
      </c>
      <c r="V3655" s="11">
        <v>1827.61</v>
      </c>
      <c r="W3655" s="14" t="s">
        <v>5282</v>
      </c>
      <c r="X3655" s="18"/>
      <c r="Y3655" s="9"/>
      <c r="Z3655" s="19"/>
      <c r="AA3655" s="19"/>
      <c r="AB3655" s="30">
        <f t="shared" si="933"/>
        <v>797000</v>
      </c>
      <c r="AC3655" s="30">
        <f t="shared" si="931"/>
        <v>8.7829360100376407E-3</v>
      </c>
      <c r="AD3655" s="31">
        <f t="shared" si="932"/>
        <v>1.1593475533249686</v>
      </c>
      <c r="AE3655" s="31">
        <f t="shared" si="930"/>
        <v>1.2910915934755332</v>
      </c>
      <c r="AG3655" s="30">
        <f t="shared" si="934"/>
        <v>2427000</v>
      </c>
      <c r="AH3655" s="30">
        <f t="shared" si="940"/>
        <v>2.88421920065925E-3</v>
      </c>
      <c r="AI3655" s="31">
        <f t="shared" si="941"/>
        <v>0.38071693448702099</v>
      </c>
      <c r="AJ3655" s="31">
        <f t="shared" si="942"/>
        <v>0.42398022249690975</v>
      </c>
      <c r="AK3655" s="30" t="str">
        <f>IF(W3655="si",($S3655*'COSTOS DE CREDITOS'!$C$27)/DATA!$G3655,"")</f>
        <v/>
      </c>
      <c r="AL3655" s="90" t="str">
        <f>IF(W3655="si",'COSTOS DE CREDITOS'!$C$35,"")</f>
        <v/>
      </c>
      <c r="AM3655" s="30" t="str">
        <f t="shared" si="935"/>
        <v/>
      </c>
      <c r="AN3655" s="30" t="str">
        <f t="shared" si="936"/>
        <v/>
      </c>
      <c r="AO3655" s="30">
        <f t="shared" si="937"/>
        <v>0</v>
      </c>
      <c r="AP3655" s="30">
        <f t="shared" si="938"/>
        <v>0</v>
      </c>
      <c r="AQ3655" s="19" t="str">
        <f t="shared" si="939"/>
        <v/>
      </c>
    </row>
    <row r="3656" spans="1:43" x14ac:dyDescent="0.2">
      <c r="A3656" s="23" t="s">
        <v>5665</v>
      </c>
      <c r="B3656" s="6" t="s">
        <v>5674</v>
      </c>
      <c r="C3656" s="6" t="s">
        <v>5670</v>
      </c>
      <c r="D3656" s="2">
        <v>182223</v>
      </c>
      <c r="E3656" s="2">
        <v>182576</v>
      </c>
      <c r="F3656" s="3" t="s">
        <v>4531</v>
      </c>
      <c r="G3656" s="2">
        <v>5</v>
      </c>
      <c r="H3656" s="2">
        <v>182589</v>
      </c>
      <c r="I3656" s="3" t="s">
        <v>4534</v>
      </c>
      <c r="J3656" s="15">
        <v>45376</v>
      </c>
      <c r="K3656" s="24">
        <v>1367059200</v>
      </c>
      <c r="L3656" s="15">
        <v>45378</v>
      </c>
      <c r="M3656" s="15">
        <v>45382</v>
      </c>
      <c r="N3656" s="26">
        <v>1</v>
      </c>
      <c r="O3656" s="26">
        <f>VLOOKUP(D3656,quash!A$2:$I$7791,9,FALSE)</f>
        <v>1</v>
      </c>
      <c r="P3656" s="7">
        <v>5000</v>
      </c>
      <c r="Q3656" s="26">
        <v>147</v>
      </c>
      <c r="R3656" s="19">
        <v>0.11226939921536</v>
      </c>
      <c r="S3656" s="26">
        <v>16</v>
      </c>
      <c r="T3656" s="7">
        <v>7000</v>
      </c>
      <c r="U3656" s="2">
        <v>147</v>
      </c>
      <c r="V3656" s="11">
        <v>1827.61</v>
      </c>
      <c r="W3656" s="14" t="s">
        <v>5282</v>
      </c>
      <c r="X3656" s="18"/>
      <c r="Y3656" s="9"/>
      <c r="Z3656" s="19"/>
      <c r="AA3656" s="19"/>
      <c r="AB3656" s="30">
        <f t="shared" si="933"/>
        <v>797000</v>
      </c>
      <c r="AC3656" s="30">
        <f t="shared" si="931"/>
        <v>8.7829360100376407E-3</v>
      </c>
      <c r="AD3656" s="31">
        <f t="shared" si="932"/>
        <v>1.2910915934755332</v>
      </c>
      <c r="AE3656" s="31">
        <f t="shared" si="930"/>
        <v>1.2910915934755332</v>
      </c>
      <c r="AG3656" s="30">
        <f t="shared" si="934"/>
        <v>2427000</v>
      </c>
      <c r="AH3656" s="30">
        <f t="shared" si="940"/>
        <v>2.88421920065925E-3</v>
      </c>
      <c r="AI3656" s="31">
        <f t="shared" si="941"/>
        <v>0.42398022249690975</v>
      </c>
      <c r="AJ3656" s="31">
        <f t="shared" si="942"/>
        <v>0.42398022249690975</v>
      </c>
      <c r="AK3656" s="30" t="str">
        <f>IF(W3656="si",($S3656*'COSTOS DE CREDITOS'!$C$27)/DATA!$G3656,"")</f>
        <v/>
      </c>
      <c r="AL3656" s="90" t="str">
        <f>IF(W3656="si",'COSTOS DE CREDITOS'!$C$35,"")</f>
        <v/>
      </c>
      <c r="AM3656" s="30" t="str">
        <f t="shared" si="935"/>
        <v/>
      </c>
      <c r="AN3656" s="30" t="str">
        <f t="shared" si="936"/>
        <v/>
      </c>
      <c r="AO3656" s="30">
        <f t="shared" si="937"/>
        <v>0</v>
      </c>
      <c r="AP3656" s="30">
        <f t="shared" si="938"/>
        <v>0</v>
      </c>
      <c r="AQ3656" s="19" t="str">
        <f t="shared" si="939"/>
        <v/>
      </c>
    </row>
    <row r="3657" spans="1:43" x14ac:dyDescent="0.2">
      <c r="A3657" s="23" t="s">
        <v>5665</v>
      </c>
      <c r="B3657" s="6" t="s">
        <v>5674</v>
      </c>
      <c r="C3657" s="6" t="s">
        <v>5670</v>
      </c>
      <c r="D3657" s="2">
        <v>182337</v>
      </c>
      <c r="E3657" s="2">
        <v>182576</v>
      </c>
      <c r="F3657" s="3" t="s">
        <v>4531</v>
      </c>
      <c r="G3657" s="2">
        <v>5</v>
      </c>
      <c r="H3657" s="2">
        <v>182590</v>
      </c>
      <c r="I3657" s="3" t="s">
        <v>4535</v>
      </c>
      <c r="J3657" s="15">
        <v>45376</v>
      </c>
      <c r="K3657" s="24">
        <v>1367444256</v>
      </c>
      <c r="L3657" s="15">
        <v>45378</v>
      </c>
      <c r="M3657" s="15">
        <v>45382</v>
      </c>
      <c r="N3657" s="26">
        <v>1</v>
      </c>
      <c r="O3657" s="26">
        <f>VLOOKUP(D3657,quash!A$2:$I$7791,9,FALSE)</f>
        <v>3</v>
      </c>
      <c r="P3657" s="7">
        <v>5000</v>
      </c>
      <c r="Q3657" s="26">
        <v>147</v>
      </c>
      <c r="R3657" s="19">
        <v>0.11226939921536</v>
      </c>
      <c r="S3657" s="26">
        <v>16</v>
      </c>
      <c r="T3657" s="7">
        <v>7000</v>
      </c>
      <c r="U3657" s="2">
        <v>147</v>
      </c>
      <c r="V3657" s="11">
        <v>1827.61</v>
      </c>
      <c r="W3657" s="14" t="s">
        <v>5282</v>
      </c>
      <c r="X3657" s="18"/>
      <c r="Y3657" s="9"/>
      <c r="Z3657" s="19"/>
      <c r="AA3657" s="19"/>
      <c r="AB3657" s="30">
        <f t="shared" si="933"/>
        <v>219000</v>
      </c>
      <c r="AC3657" s="30">
        <f t="shared" si="931"/>
        <v>3.1963470319634701E-2</v>
      </c>
      <c r="AD3657" s="31">
        <f t="shared" si="932"/>
        <v>4.6986301369863011</v>
      </c>
      <c r="AE3657" s="31">
        <f t="shared" si="930"/>
        <v>4.6986301369863011</v>
      </c>
      <c r="AG3657" s="30">
        <f t="shared" si="934"/>
        <v>778000</v>
      </c>
      <c r="AH3657" s="30">
        <f t="shared" si="940"/>
        <v>8.9974293059125968E-3</v>
      </c>
      <c r="AI3657" s="31">
        <f t="shared" si="941"/>
        <v>1.3226221079691518</v>
      </c>
      <c r="AJ3657" s="31">
        <f t="shared" si="942"/>
        <v>1.3226221079691518</v>
      </c>
      <c r="AK3657" s="30" t="str">
        <f>IF(W3657="si",($S3657*'COSTOS DE CREDITOS'!$C$27)/DATA!$G3657,"")</f>
        <v/>
      </c>
      <c r="AL3657" s="90" t="str">
        <f>IF(W3657="si",'COSTOS DE CREDITOS'!$C$35,"")</f>
        <v/>
      </c>
      <c r="AM3657" s="30" t="str">
        <f t="shared" si="935"/>
        <v/>
      </c>
      <c r="AN3657" s="30" t="str">
        <f t="shared" si="936"/>
        <v/>
      </c>
      <c r="AO3657" s="30">
        <f t="shared" si="937"/>
        <v>0</v>
      </c>
      <c r="AP3657" s="30">
        <f t="shared" si="938"/>
        <v>0</v>
      </c>
      <c r="AQ3657" s="19" t="str">
        <f t="shared" si="939"/>
        <v/>
      </c>
    </row>
    <row r="3658" spans="1:43" x14ac:dyDescent="0.2">
      <c r="A3658" s="23" t="s">
        <v>5665</v>
      </c>
      <c r="B3658" s="6" t="s">
        <v>5674</v>
      </c>
      <c r="C3658" s="6" t="s">
        <v>5670</v>
      </c>
      <c r="D3658" s="2">
        <v>182221</v>
      </c>
      <c r="E3658" s="2">
        <v>182576</v>
      </c>
      <c r="F3658" s="3" t="s">
        <v>4531</v>
      </c>
      <c r="G3658" s="2">
        <v>5</v>
      </c>
      <c r="H3658" s="2">
        <v>182597</v>
      </c>
      <c r="I3658" s="3" t="s">
        <v>4536</v>
      </c>
      <c r="J3658" s="15">
        <v>45376</v>
      </c>
      <c r="K3658" s="24">
        <v>1367058275</v>
      </c>
      <c r="L3658" s="15">
        <v>45378</v>
      </c>
      <c r="M3658" s="15">
        <v>45382</v>
      </c>
      <c r="N3658" s="26">
        <v>1</v>
      </c>
      <c r="O3658" s="26">
        <f>VLOOKUP(D3658,quash!A$2:$I$7791,9,FALSE)</f>
        <v>3</v>
      </c>
      <c r="P3658" s="7">
        <v>9000</v>
      </c>
      <c r="Q3658" s="26">
        <v>146</v>
      </c>
      <c r="R3658" s="19">
        <v>0.11226939921536</v>
      </c>
      <c r="S3658" s="26">
        <v>16</v>
      </c>
      <c r="T3658" s="7">
        <v>7000</v>
      </c>
      <c r="U3658" s="2">
        <v>147</v>
      </c>
      <c r="V3658" s="11">
        <v>1827.61</v>
      </c>
      <c r="W3658" s="14" t="s">
        <v>5282</v>
      </c>
      <c r="X3658" s="18"/>
      <c r="Y3658" s="9"/>
      <c r="Z3658" s="19"/>
      <c r="AA3658" s="19"/>
      <c r="AB3658" s="30">
        <f t="shared" si="933"/>
        <v>219000</v>
      </c>
      <c r="AC3658" s="30">
        <f t="shared" si="931"/>
        <v>3.1963470319634701E-2</v>
      </c>
      <c r="AD3658" s="31">
        <f t="shared" si="932"/>
        <v>4.6666666666666661</v>
      </c>
      <c r="AE3658" s="31">
        <f t="shared" si="930"/>
        <v>4.6986301369863011</v>
      </c>
      <c r="AG3658" s="30">
        <f t="shared" si="934"/>
        <v>778000</v>
      </c>
      <c r="AH3658" s="30">
        <f t="shared" si="940"/>
        <v>8.9974293059125968E-3</v>
      </c>
      <c r="AI3658" s="31">
        <f t="shared" si="941"/>
        <v>1.3136246786632391</v>
      </c>
      <c r="AJ3658" s="31">
        <f t="shared" si="942"/>
        <v>1.3226221079691518</v>
      </c>
      <c r="AK3658" s="30" t="str">
        <f>IF(W3658="si",($S3658*'COSTOS DE CREDITOS'!$C$27)/DATA!$G3658,"")</f>
        <v/>
      </c>
      <c r="AL3658" s="90" t="str">
        <f>IF(W3658="si",'COSTOS DE CREDITOS'!$C$35,"")</f>
        <v/>
      </c>
      <c r="AM3658" s="30" t="str">
        <f t="shared" si="935"/>
        <v/>
      </c>
      <c r="AN3658" s="30" t="str">
        <f t="shared" si="936"/>
        <v/>
      </c>
      <c r="AO3658" s="30">
        <f t="shared" si="937"/>
        <v>0</v>
      </c>
      <c r="AP3658" s="30">
        <f t="shared" si="938"/>
        <v>0</v>
      </c>
      <c r="AQ3658" s="19" t="str">
        <f t="shared" si="939"/>
        <v/>
      </c>
    </row>
    <row r="3659" spans="1:43" x14ac:dyDescent="0.2">
      <c r="A3659" s="23" t="s">
        <v>5665</v>
      </c>
      <c r="B3659" s="6" t="s">
        <v>5673</v>
      </c>
      <c r="C3659" s="6" t="s">
        <v>5667</v>
      </c>
      <c r="D3659" s="2">
        <v>181266</v>
      </c>
      <c r="E3659" s="2">
        <v>180663</v>
      </c>
      <c r="F3659" s="3" t="s">
        <v>4537</v>
      </c>
      <c r="G3659" s="2">
        <v>9</v>
      </c>
      <c r="H3659" s="2">
        <v>181583</v>
      </c>
      <c r="I3659" s="3" t="s">
        <v>4538</v>
      </c>
      <c r="J3659" s="15">
        <v>45366</v>
      </c>
      <c r="K3659" s="24">
        <v>1361145448</v>
      </c>
      <c r="L3659" s="15">
        <v>45344</v>
      </c>
      <c r="M3659" s="15">
        <v>45382</v>
      </c>
      <c r="N3659" s="26">
        <v>1</v>
      </c>
      <c r="O3659" s="26">
        <f>VLOOKUP(D3659,quash!A$2:$I$7791,9,FALSE)</f>
        <v>1</v>
      </c>
      <c r="P3659" s="7">
        <v>10000</v>
      </c>
      <c r="Q3659" s="26">
        <v>142</v>
      </c>
      <c r="R3659" s="19">
        <v>5.2439109759484744E-2</v>
      </c>
      <c r="S3659" s="26">
        <v>16</v>
      </c>
      <c r="T3659" s="7">
        <v>10000</v>
      </c>
      <c r="U3659" s="2">
        <v>142</v>
      </c>
      <c r="V3659" s="11">
        <v>2510.34</v>
      </c>
      <c r="W3659" s="14" t="s">
        <v>5282</v>
      </c>
      <c r="X3659" s="18"/>
      <c r="Y3659" s="9"/>
      <c r="Z3659" s="19"/>
      <c r="AA3659" s="19"/>
      <c r="AB3659" s="30">
        <f t="shared" si="933"/>
        <v>797000</v>
      </c>
      <c r="AC3659" s="30">
        <f t="shared" si="931"/>
        <v>1.2547051442910916E-2</v>
      </c>
      <c r="AD3659" s="31">
        <f t="shared" si="932"/>
        <v>1.7816813048933502</v>
      </c>
      <c r="AE3659" s="31">
        <f t="shared" si="930"/>
        <v>1.7816813048933502</v>
      </c>
      <c r="AG3659" s="30">
        <f t="shared" si="934"/>
        <v>2427000</v>
      </c>
      <c r="AH3659" s="30">
        <f t="shared" si="940"/>
        <v>4.1203131437989289E-3</v>
      </c>
      <c r="AI3659" s="31">
        <f t="shared" si="941"/>
        <v>0.58508446641944789</v>
      </c>
      <c r="AJ3659" s="31">
        <f t="shared" si="942"/>
        <v>0.58508446641944789</v>
      </c>
      <c r="AK3659" s="30" t="str">
        <f>IF(W3659="si",($S3659*'COSTOS DE CREDITOS'!$C$27)/DATA!$G3659,"")</f>
        <v/>
      </c>
      <c r="AL3659" s="90" t="str">
        <f>IF(W3659="si",'COSTOS DE CREDITOS'!$C$35,"")</f>
        <v/>
      </c>
      <c r="AM3659" s="30" t="str">
        <f t="shared" si="935"/>
        <v/>
      </c>
      <c r="AN3659" s="30" t="str">
        <f t="shared" si="936"/>
        <v/>
      </c>
      <c r="AO3659" s="30">
        <f t="shared" si="937"/>
        <v>0</v>
      </c>
      <c r="AP3659" s="30">
        <f t="shared" si="938"/>
        <v>0</v>
      </c>
      <c r="AQ3659" s="19" t="str">
        <f t="shared" si="939"/>
        <v/>
      </c>
    </row>
    <row r="3660" spans="1:43" x14ac:dyDescent="0.2">
      <c r="A3660" s="23" t="s">
        <v>5665</v>
      </c>
      <c r="B3660" s="6" t="s">
        <v>5673</v>
      </c>
      <c r="C3660" s="6" t="s">
        <v>5667</v>
      </c>
      <c r="D3660" s="2">
        <v>181263</v>
      </c>
      <c r="E3660" s="2">
        <v>180663</v>
      </c>
      <c r="F3660" s="3" t="s">
        <v>4537</v>
      </c>
      <c r="G3660" s="2">
        <v>9</v>
      </c>
      <c r="H3660" s="2">
        <v>181586</v>
      </c>
      <c r="I3660" s="3" t="s">
        <v>4539</v>
      </c>
      <c r="J3660" s="15">
        <v>45366</v>
      </c>
      <c r="K3660" s="24">
        <v>1361203349</v>
      </c>
      <c r="L3660" s="15">
        <v>45344</v>
      </c>
      <c r="M3660" s="15">
        <v>45382</v>
      </c>
      <c r="N3660" s="26">
        <v>1</v>
      </c>
      <c r="O3660" s="26" t="e">
        <f>VLOOKUP(D3660,quash!A$2:$I$7791,9,FALSE)</f>
        <v>#N/A</v>
      </c>
      <c r="P3660" s="7">
        <v>8000</v>
      </c>
      <c r="Q3660" s="26">
        <v>120</v>
      </c>
      <c r="R3660" s="19">
        <v>3.1160502391921113E-2</v>
      </c>
      <c r="S3660" s="26">
        <v>16</v>
      </c>
      <c r="T3660" s="7">
        <v>6000</v>
      </c>
      <c r="U3660" s="2">
        <v>142</v>
      </c>
      <c r="V3660" s="11">
        <v>1503.37</v>
      </c>
      <c r="W3660" s="14" t="s">
        <v>5282</v>
      </c>
      <c r="X3660" s="18"/>
      <c r="Y3660" s="9"/>
      <c r="Z3660" s="19"/>
      <c r="AA3660" s="19"/>
      <c r="AB3660" s="30">
        <f t="shared" si="933"/>
        <v>1498000</v>
      </c>
      <c r="AC3660" s="30">
        <f t="shared" si="931"/>
        <v>4.0053404539385851E-3</v>
      </c>
      <c r="AD3660" s="31">
        <f t="shared" si="932"/>
        <v>0.48064085447263022</v>
      </c>
      <c r="AE3660" s="31">
        <f t="shared" si="930"/>
        <v>0.56875834445927909</v>
      </c>
      <c r="AG3660" s="30">
        <f t="shared" si="934"/>
        <v>6126000</v>
      </c>
      <c r="AH3660" s="30">
        <f t="shared" si="940"/>
        <v>9.7943192948090111E-4</v>
      </c>
      <c r="AI3660" s="31">
        <f t="shared" si="941"/>
        <v>0.11753183153770813</v>
      </c>
      <c r="AJ3660" s="31">
        <f t="shared" si="942"/>
        <v>0.13907933398628797</v>
      </c>
      <c r="AK3660" s="30" t="str">
        <f>IF(W3660="si",($S3660*'COSTOS DE CREDITOS'!$C$27)/DATA!$G3660,"")</f>
        <v/>
      </c>
      <c r="AL3660" s="90" t="str">
        <f>IF(W3660="si",'COSTOS DE CREDITOS'!$C$35,"")</f>
        <v/>
      </c>
      <c r="AM3660" s="30" t="str">
        <f t="shared" si="935"/>
        <v/>
      </c>
      <c r="AN3660" s="30" t="str">
        <f t="shared" si="936"/>
        <v/>
      </c>
      <c r="AO3660" s="30">
        <f t="shared" si="937"/>
        <v>0</v>
      </c>
      <c r="AP3660" s="30">
        <f t="shared" si="938"/>
        <v>0</v>
      </c>
      <c r="AQ3660" s="19" t="str">
        <f t="shared" si="939"/>
        <v/>
      </c>
    </row>
    <row r="3661" spans="1:43" x14ac:dyDescent="0.2">
      <c r="A3661" s="23" t="s">
        <v>5665</v>
      </c>
      <c r="B3661" s="6" t="s">
        <v>5671</v>
      </c>
      <c r="C3661" s="6" t="s">
        <v>5670</v>
      </c>
      <c r="D3661" s="2">
        <v>181557</v>
      </c>
      <c r="E3661" s="2">
        <v>181540</v>
      </c>
      <c r="F3661" s="3" t="s">
        <v>3760</v>
      </c>
      <c r="G3661" s="2">
        <v>6</v>
      </c>
      <c r="H3661" s="2">
        <v>181763</v>
      </c>
      <c r="I3661" s="3" t="s">
        <v>4540</v>
      </c>
      <c r="J3661" s="15">
        <v>45370</v>
      </c>
      <c r="K3661" s="24">
        <v>1363012872</v>
      </c>
      <c r="L3661" s="15">
        <v>45344</v>
      </c>
      <c r="M3661" s="15">
        <v>45382</v>
      </c>
      <c r="N3661" s="26">
        <v>1</v>
      </c>
      <c r="O3661" s="26" t="e">
        <f>VLOOKUP(D3661,quash!A$2:$I$7791,9,FALSE)</f>
        <v>#N/A</v>
      </c>
      <c r="P3661" s="7">
        <v>8000</v>
      </c>
      <c r="Q3661" s="26">
        <v>108</v>
      </c>
      <c r="R3661" s="19">
        <v>1.8298129407071966E-2</v>
      </c>
      <c r="S3661" s="26">
        <v>16</v>
      </c>
      <c r="T3661" s="7">
        <v>10000</v>
      </c>
      <c r="U3661" s="2">
        <v>100</v>
      </c>
      <c r="V3661" s="11">
        <v>1738.06</v>
      </c>
      <c r="W3661" s="14" t="s">
        <v>5282</v>
      </c>
      <c r="X3661" s="18"/>
      <c r="Y3661" s="9"/>
      <c r="Z3661" s="19"/>
      <c r="AA3661" s="19"/>
      <c r="AB3661" s="30">
        <f t="shared" si="933"/>
        <v>1498000</v>
      </c>
      <c r="AC3661" s="30">
        <f t="shared" si="931"/>
        <v>6.6755674232309749E-3</v>
      </c>
      <c r="AD3661" s="31">
        <f t="shared" si="932"/>
        <v>0.72096128170894525</v>
      </c>
      <c r="AE3661" s="31">
        <f t="shared" si="930"/>
        <v>0.66755674232309747</v>
      </c>
      <c r="AG3661" s="30">
        <f t="shared" si="934"/>
        <v>6126000</v>
      </c>
      <c r="AH3661" s="30">
        <f t="shared" si="940"/>
        <v>1.632386549134835E-3</v>
      </c>
      <c r="AI3661" s="31">
        <f t="shared" si="941"/>
        <v>0.1762977473065622</v>
      </c>
      <c r="AJ3661" s="31">
        <f t="shared" si="942"/>
        <v>0.16323865491348349</v>
      </c>
      <c r="AK3661" s="30" t="str">
        <f>IF(W3661="si",($S3661*'COSTOS DE CREDITOS'!$C$27)/DATA!$G3661,"")</f>
        <v/>
      </c>
      <c r="AL3661" s="90" t="str">
        <f>IF(W3661="si",'COSTOS DE CREDITOS'!$C$35,"")</f>
        <v/>
      </c>
      <c r="AM3661" s="30" t="str">
        <f t="shared" si="935"/>
        <v/>
      </c>
      <c r="AN3661" s="30" t="str">
        <f t="shared" si="936"/>
        <v/>
      </c>
      <c r="AO3661" s="30">
        <f t="shared" si="937"/>
        <v>0</v>
      </c>
      <c r="AP3661" s="30">
        <f t="shared" si="938"/>
        <v>0</v>
      </c>
      <c r="AQ3661" s="19" t="str">
        <f t="shared" si="939"/>
        <v/>
      </c>
    </row>
    <row r="3662" spans="1:43" x14ac:dyDescent="0.2">
      <c r="A3662" s="23" t="s">
        <v>5665</v>
      </c>
      <c r="B3662" s="6" t="s">
        <v>5677</v>
      </c>
      <c r="C3662" s="6" t="s">
        <v>5667</v>
      </c>
      <c r="D3662" s="2">
        <v>179849</v>
      </c>
      <c r="E3662" s="2">
        <v>181718</v>
      </c>
      <c r="F3662" s="3" t="s">
        <v>4541</v>
      </c>
      <c r="G3662" s="2">
        <v>6</v>
      </c>
      <c r="H3662" s="2">
        <v>181719</v>
      </c>
      <c r="I3662" s="3" t="s">
        <v>4542</v>
      </c>
      <c r="J3662" s="15">
        <v>45358</v>
      </c>
      <c r="K3662" s="24">
        <v>1355943538</v>
      </c>
      <c r="L3662" s="15">
        <v>45344</v>
      </c>
      <c r="M3662" s="15">
        <v>45382</v>
      </c>
      <c r="N3662" s="26">
        <v>1</v>
      </c>
      <c r="O3662" s="26">
        <f>VLOOKUP(D3662,quash!A$2:$I$7791,9,FALSE)</f>
        <v>2</v>
      </c>
      <c r="P3662" s="7">
        <v>8000</v>
      </c>
      <c r="Q3662" s="26">
        <v>138</v>
      </c>
      <c r="R3662" s="19">
        <v>0.11226939921536</v>
      </c>
      <c r="S3662" s="26">
        <v>16</v>
      </c>
      <c r="T3662" s="7">
        <v>10000</v>
      </c>
      <c r="U3662" s="2">
        <v>142</v>
      </c>
      <c r="V3662" s="11">
        <v>2510.34</v>
      </c>
      <c r="W3662" s="14" t="s">
        <v>5282</v>
      </c>
      <c r="X3662" s="18"/>
      <c r="Y3662" s="9"/>
      <c r="Z3662" s="19"/>
      <c r="AA3662" s="19"/>
      <c r="AB3662" s="30">
        <f t="shared" si="933"/>
        <v>521000</v>
      </c>
      <c r="AC3662" s="30">
        <f t="shared" si="931"/>
        <v>1.9193857965451054E-2</v>
      </c>
      <c r="AD3662" s="31">
        <f t="shared" si="932"/>
        <v>2.6487523992322455</v>
      </c>
      <c r="AE3662" s="31">
        <f t="shared" si="930"/>
        <v>2.7255278310940496</v>
      </c>
      <c r="AG3662" s="30">
        <f t="shared" si="934"/>
        <v>1695000</v>
      </c>
      <c r="AH3662" s="30">
        <f t="shared" si="940"/>
        <v>5.8997050147492625E-3</v>
      </c>
      <c r="AI3662" s="31">
        <f t="shared" si="941"/>
        <v>0.81415929203539816</v>
      </c>
      <c r="AJ3662" s="31">
        <f t="shared" si="942"/>
        <v>0.83775811209439532</v>
      </c>
      <c r="AK3662" s="30" t="str">
        <f>IF(W3662="si",($S3662*'COSTOS DE CREDITOS'!$C$27)/DATA!$G3662,"")</f>
        <v/>
      </c>
      <c r="AL3662" s="90" t="str">
        <f>IF(W3662="si",'COSTOS DE CREDITOS'!$C$35,"")</f>
        <v/>
      </c>
      <c r="AM3662" s="30" t="str">
        <f t="shared" si="935"/>
        <v/>
      </c>
      <c r="AN3662" s="30" t="str">
        <f t="shared" si="936"/>
        <v/>
      </c>
      <c r="AO3662" s="30">
        <f t="shared" si="937"/>
        <v>0</v>
      </c>
      <c r="AP3662" s="30">
        <f t="shared" si="938"/>
        <v>0</v>
      </c>
      <c r="AQ3662" s="19" t="str">
        <f t="shared" si="939"/>
        <v/>
      </c>
    </row>
    <row r="3663" spans="1:43" x14ac:dyDescent="0.2">
      <c r="A3663" s="23" t="s">
        <v>5665</v>
      </c>
      <c r="B3663" s="6" t="s">
        <v>5677</v>
      </c>
      <c r="C3663" s="6" t="s">
        <v>5667</v>
      </c>
      <c r="D3663" s="2">
        <v>179614</v>
      </c>
      <c r="E3663" s="2">
        <v>181718</v>
      </c>
      <c r="F3663" s="3" t="s">
        <v>4541</v>
      </c>
      <c r="G3663" s="2">
        <v>6</v>
      </c>
      <c r="H3663" s="2">
        <v>181948</v>
      </c>
      <c r="I3663" s="3" t="s">
        <v>4543</v>
      </c>
      <c r="J3663" s="15">
        <v>45355</v>
      </c>
      <c r="K3663" s="24">
        <v>1353658291</v>
      </c>
      <c r="L3663" s="15">
        <v>45344</v>
      </c>
      <c r="M3663" s="15">
        <v>45382</v>
      </c>
      <c r="N3663" s="26">
        <v>1</v>
      </c>
      <c r="O3663" s="26">
        <f>VLOOKUP(D3663,quash!A$2:$I$7791,9,FALSE)</f>
        <v>2</v>
      </c>
      <c r="P3663" s="7">
        <v>10000</v>
      </c>
      <c r="Q3663" s="26">
        <v>132</v>
      </c>
      <c r="R3663" s="19">
        <v>5.8283715876113903E-2</v>
      </c>
      <c r="S3663" s="26">
        <v>16</v>
      </c>
      <c r="T3663" s="7">
        <v>7000</v>
      </c>
      <c r="U3663" s="2">
        <v>142</v>
      </c>
      <c r="V3663" s="11">
        <v>1758.65</v>
      </c>
      <c r="W3663" s="14" t="s">
        <v>5282</v>
      </c>
      <c r="X3663" s="18"/>
      <c r="Y3663" s="9"/>
      <c r="Z3663" s="19"/>
      <c r="AA3663" s="19"/>
      <c r="AB3663" s="30">
        <f t="shared" si="933"/>
        <v>521000</v>
      </c>
      <c r="AC3663" s="30">
        <f t="shared" si="931"/>
        <v>1.3435700575815739E-2</v>
      </c>
      <c r="AD3663" s="31">
        <f t="shared" si="932"/>
        <v>1.7735124760076775</v>
      </c>
      <c r="AE3663" s="31">
        <f t="shared" si="930"/>
        <v>1.9078694817658348</v>
      </c>
      <c r="AG3663" s="30">
        <f t="shared" si="934"/>
        <v>1695000</v>
      </c>
      <c r="AH3663" s="30">
        <f t="shared" si="940"/>
        <v>4.1297935103244837E-3</v>
      </c>
      <c r="AI3663" s="31">
        <f t="shared" si="941"/>
        <v>0.54513274336283191</v>
      </c>
      <c r="AJ3663" s="31">
        <f t="shared" si="942"/>
        <v>0.58643067846607666</v>
      </c>
      <c r="AK3663" s="30" t="str">
        <f>IF(W3663="si",($S3663*'COSTOS DE CREDITOS'!$C$27)/DATA!$G3663,"")</f>
        <v/>
      </c>
      <c r="AL3663" s="90" t="str">
        <f>IF(W3663="si",'COSTOS DE CREDITOS'!$C$35,"")</f>
        <v/>
      </c>
      <c r="AM3663" s="30" t="str">
        <f t="shared" si="935"/>
        <v/>
      </c>
      <c r="AN3663" s="30" t="str">
        <f t="shared" si="936"/>
        <v/>
      </c>
      <c r="AO3663" s="30">
        <f t="shared" si="937"/>
        <v>0</v>
      </c>
      <c r="AP3663" s="30">
        <f t="shared" si="938"/>
        <v>0</v>
      </c>
      <c r="AQ3663" s="19" t="str">
        <f t="shared" si="939"/>
        <v/>
      </c>
    </row>
    <row r="3664" spans="1:43" x14ac:dyDescent="0.2">
      <c r="A3664" s="23" t="s">
        <v>5665</v>
      </c>
      <c r="B3664" s="6" t="s">
        <v>5677</v>
      </c>
      <c r="C3664" s="6" t="s">
        <v>5667</v>
      </c>
      <c r="D3664" s="2">
        <v>179972</v>
      </c>
      <c r="E3664" s="2">
        <v>181718</v>
      </c>
      <c r="F3664" s="3" t="s">
        <v>4541</v>
      </c>
      <c r="G3664" s="2">
        <v>6</v>
      </c>
      <c r="H3664" s="2">
        <v>181949</v>
      </c>
      <c r="I3664" s="3" t="s">
        <v>4544</v>
      </c>
      <c r="J3664" s="15">
        <v>45364</v>
      </c>
      <c r="K3664" s="24">
        <v>1355885989</v>
      </c>
      <c r="L3664" s="15">
        <v>45344</v>
      </c>
      <c r="M3664" s="15">
        <v>45382</v>
      </c>
      <c r="N3664" s="26">
        <v>1</v>
      </c>
      <c r="O3664" s="26" t="e">
        <f>VLOOKUP(D3664,quash!A$2:$I$7791,9,FALSE)</f>
        <v>#N/A</v>
      </c>
      <c r="P3664" s="7">
        <v>7000</v>
      </c>
      <c r="Q3664" s="26">
        <v>110</v>
      </c>
      <c r="R3664" s="19">
        <v>1.8298129407071966E-2</v>
      </c>
      <c r="S3664" s="26">
        <v>16</v>
      </c>
      <c r="T3664" s="7">
        <v>7000</v>
      </c>
      <c r="U3664" s="2">
        <v>142</v>
      </c>
      <c r="V3664" s="11">
        <v>1758.65</v>
      </c>
      <c r="W3664" s="14" t="s">
        <v>5282</v>
      </c>
      <c r="X3664" s="18"/>
      <c r="Y3664" s="9"/>
      <c r="Z3664" s="19"/>
      <c r="AA3664" s="19"/>
      <c r="AB3664" s="30">
        <f t="shared" si="933"/>
        <v>1498000</v>
      </c>
      <c r="AC3664" s="30">
        <f t="shared" si="931"/>
        <v>4.6728971962616819E-3</v>
      </c>
      <c r="AD3664" s="31">
        <f t="shared" si="932"/>
        <v>0.51401869158878499</v>
      </c>
      <c r="AE3664" s="31">
        <f t="shared" si="930"/>
        <v>0.66355140186915884</v>
      </c>
      <c r="AG3664" s="30">
        <f t="shared" si="934"/>
        <v>6126000</v>
      </c>
      <c r="AH3664" s="30">
        <f t="shared" si="940"/>
        <v>1.1426705843943846E-3</v>
      </c>
      <c r="AI3664" s="31">
        <f t="shared" si="941"/>
        <v>0.1256937642833823</v>
      </c>
      <c r="AJ3664" s="31">
        <f t="shared" si="942"/>
        <v>0.16225922298400261</v>
      </c>
      <c r="AK3664" s="30" t="str">
        <f>IF(W3664="si",($S3664*'COSTOS DE CREDITOS'!$C$27)/DATA!$G3664,"")</f>
        <v/>
      </c>
      <c r="AL3664" s="90" t="str">
        <f>IF(W3664="si",'COSTOS DE CREDITOS'!$C$35,"")</f>
        <v/>
      </c>
      <c r="AM3664" s="30" t="str">
        <f t="shared" si="935"/>
        <v/>
      </c>
      <c r="AN3664" s="30" t="str">
        <f t="shared" si="936"/>
        <v/>
      </c>
      <c r="AO3664" s="30">
        <f t="shared" si="937"/>
        <v>0</v>
      </c>
      <c r="AP3664" s="30">
        <f t="shared" si="938"/>
        <v>0</v>
      </c>
      <c r="AQ3664" s="19" t="str">
        <f t="shared" si="939"/>
        <v/>
      </c>
    </row>
    <row r="3665" spans="1:43" x14ac:dyDescent="0.2">
      <c r="A3665" s="23" t="s">
        <v>5665</v>
      </c>
      <c r="B3665" s="6" t="s">
        <v>5677</v>
      </c>
      <c r="C3665" s="6" t="s">
        <v>5667</v>
      </c>
      <c r="D3665" s="2">
        <v>179848</v>
      </c>
      <c r="E3665" s="2">
        <v>181718</v>
      </c>
      <c r="F3665" s="3" t="s">
        <v>4541</v>
      </c>
      <c r="G3665" s="2">
        <v>6</v>
      </c>
      <c r="H3665" s="2">
        <v>181950</v>
      </c>
      <c r="I3665" s="3" t="s">
        <v>4545</v>
      </c>
      <c r="J3665" s="15">
        <v>45358</v>
      </c>
      <c r="K3665" s="24">
        <v>1355795813</v>
      </c>
      <c r="L3665" s="15">
        <v>45344</v>
      </c>
      <c r="M3665" s="15">
        <v>45382</v>
      </c>
      <c r="N3665" s="26">
        <v>1</v>
      </c>
      <c r="O3665" s="26">
        <f>VLOOKUP(D3665,quash!A$2:$I$7791,9,FALSE)</f>
        <v>3</v>
      </c>
      <c r="P3665" s="7">
        <v>10000</v>
      </c>
      <c r="Q3665" s="26">
        <v>127</v>
      </c>
      <c r="R3665" s="19">
        <v>3.9770556926914676E-2</v>
      </c>
      <c r="S3665" s="26">
        <v>16</v>
      </c>
      <c r="T3665" s="7">
        <v>7000</v>
      </c>
      <c r="U3665" s="2">
        <v>142</v>
      </c>
      <c r="V3665" s="11">
        <v>1758.65</v>
      </c>
      <c r="W3665" s="14" t="s">
        <v>5282</v>
      </c>
      <c r="X3665" s="18"/>
      <c r="Y3665" s="9"/>
      <c r="Z3665" s="19"/>
      <c r="AA3665" s="19"/>
      <c r="AB3665" s="30">
        <f t="shared" si="933"/>
        <v>219000</v>
      </c>
      <c r="AC3665" s="30">
        <f t="shared" si="931"/>
        <v>3.1963470319634701E-2</v>
      </c>
      <c r="AD3665" s="31">
        <f t="shared" si="932"/>
        <v>4.0593607305936068</v>
      </c>
      <c r="AE3665" s="31">
        <f t="shared" si="930"/>
        <v>4.5388127853881279</v>
      </c>
      <c r="AG3665" s="30">
        <f t="shared" si="934"/>
        <v>778000</v>
      </c>
      <c r="AH3665" s="30">
        <f t="shared" si="940"/>
        <v>8.9974293059125968E-3</v>
      </c>
      <c r="AI3665" s="31">
        <f t="shared" si="941"/>
        <v>1.1426735218508999</v>
      </c>
      <c r="AJ3665" s="31">
        <f t="shared" si="942"/>
        <v>1.2776349614395888</v>
      </c>
      <c r="AK3665" s="30" t="str">
        <f>IF(W3665="si",($S3665*'COSTOS DE CREDITOS'!$C$27)/DATA!$G3665,"")</f>
        <v/>
      </c>
      <c r="AL3665" s="90" t="str">
        <f>IF(W3665="si",'COSTOS DE CREDITOS'!$C$35,"")</f>
        <v/>
      </c>
      <c r="AM3665" s="30" t="str">
        <f t="shared" si="935"/>
        <v/>
      </c>
      <c r="AN3665" s="30" t="str">
        <f t="shared" si="936"/>
        <v/>
      </c>
      <c r="AO3665" s="30">
        <f t="shared" si="937"/>
        <v>0</v>
      </c>
      <c r="AP3665" s="30">
        <f t="shared" si="938"/>
        <v>0</v>
      </c>
      <c r="AQ3665" s="19" t="str">
        <f t="shared" si="939"/>
        <v/>
      </c>
    </row>
    <row r="3666" spans="1:43" x14ac:dyDescent="0.2">
      <c r="A3666" s="23" t="s">
        <v>5665</v>
      </c>
      <c r="B3666" s="6" t="s">
        <v>5677</v>
      </c>
      <c r="C3666" s="6" t="s">
        <v>5667</v>
      </c>
      <c r="D3666" s="2">
        <v>179842</v>
      </c>
      <c r="E3666" s="2">
        <v>181718</v>
      </c>
      <c r="F3666" s="3" t="s">
        <v>4541</v>
      </c>
      <c r="G3666" s="2">
        <v>6</v>
      </c>
      <c r="H3666" s="2">
        <v>181951</v>
      </c>
      <c r="I3666" s="3" t="s">
        <v>4546</v>
      </c>
      <c r="J3666" s="15">
        <v>45357</v>
      </c>
      <c r="K3666" s="24">
        <v>1355112129</v>
      </c>
      <c r="L3666" s="15">
        <v>45344</v>
      </c>
      <c r="M3666" s="15">
        <v>45382</v>
      </c>
      <c r="N3666" s="26">
        <v>1</v>
      </c>
      <c r="O3666" s="26">
        <f>VLOOKUP(D3666,quash!A$2:$I$7791,9,FALSE)</f>
        <v>4</v>
      </c>
      <c r="P3666" s="7">
        <v>10000</v>
      </c>
      <c r="Q3666" s="26">
        <v>110</v>
      </c>
      <c r="R3666" s="19">
        <v>3.3741050530766099E-2</v>
      </c>
      <c r="S3666" s="26">
        <v>16</v>
      </c>
      <c r="T3666" s="7">
        <v>7000</v>
      </c>
      <c r="U3666" s="2">
        <v>142</v>
      </c>
      <c r="V3666" s="11">
        <v>1758.65</v>
      </c>
      <c r="W3666" s="14" t="s">
        <v>5282</v>
      </c>
      <c r="X3666" s="18"/>
      <c r="Y3666" s="9"/>
      <c r="Z3666" s="19"/>
      <c r="AA3666" s="19"/>
      <c r="AB3666" s="30">
        <f t="shared" si="933"/>
        <v>252000</v>
      </c>
      <c r="AC3666" s="30">
        <f t="shared" si="931"/>
        <v>2.7777777777777776E-2</v>
      </c>
      <c r="AD3666" s="31">
        <f t="shared" si="932"/>
        <v>3.0555555555555554</v>
      </c>
      <c r="AE3666" s="31">
        <f t="shared" si="930"/>
        <v>3.9444444444444442</v>
      </c>
      <c r="AG3666" s="30">
        <f t="shared" si="934"/>
        <v>927000</v>
      </c>
      <c r="AH3666" s="30">
        <f t="shared" si="940"/>
        <v>7.551240560949299E-3</v>
      </c>
      <c r="AI3666" s="31">
        <f t="shared" si="941"/>
        <v>0.83063646170442285</v>
      </c>
      <c r="AJ3666" s="31">
        <f t="shared" si="942"/>
        <v>1.0722761596548005</v>
      </c>
      <c r="AK3666" s="30" t="str">
        <f>IF(W3666="si",($S3666*'COSTOS DE CREDITOS'!$C$27)/DATA!$G3666,"")</f>
        <v/>
      </c>
      <c r="AL3666" s="90" t="str">
        <f>IF(W3666="si",'COSTOS DE CREDITOS'!$C$35,"")</f>
        <v/>
      </c>
      <c r="AM3666" s="30" t="str">
        <f t="shared" si="935"/>
        <v/>
      </c>
      <c r="AN3666" s="30" t="str">
        <f t="shared" si="936"/>
        <v/>
      </c>
      <c r="AO3666" s="30">
        <f t="shared" si="937"/>
        <v>0</v>
      </c>
      <c r="AP3666" s="30">
        <f t="shared" si="938"/>
        <v>0</v>
      </c>
      <c r="AQ3666" s="19" t="str">
        <f t="shared" si="939"/>
        <v/>
      </c>
    </row>
    <row r="3667" spans="1:43" x14ac:dyDescent="0.2">
      <c r="A3667" s="23" t="s">
        <v>5665</v>
      </c>
      <c r="B3667" s="6" t="s">
        <v>5677</v>
      </c>
      <c r="C3667" s="6" t="s">
        <v>5667</v>
      </c>
      <c r="D3667" s="2">
        <v>180854</v>
      </c>
      <c r="E3667" s="2">
        <v>181718</v>
      </c>
      <c r="F3667" s="3" t="s">
        <v>4541</v>
      </c>
      <c r="G3667" s="2">
        <v>6</v>
      </c>
      <c r="H3667" s="2">
        <v>181952</v>
      </c>
      <c r="I3667" s="3" t="s">
        <v>4547</v>
      </c>
      <c r="J3667" s="15">
        <v>45364</v>
      </c>
      <c r="K3667" s="24">
        <v>1359653971</v>
      </c>
      <c r="L3667" s="15">
        <v>45344</v>
      </c>
      <c r="M3667" s="15">
        <v>45382</v>
      </c>
      <c r="N3667" s="26">
        <v>1</v>
      </c>
      <c r="O3667" s="26">
        <f>VLOOKUP(D3667,quash!A$2:$I$7791,9,FALSE)</f>
        <v>4</v>
      </c>
      <c r="P3667" s="7">
        <v>7000</v>
      </c>
      <c r="Q3667" s="26">
        <v>111</v>
      </c>
      <c r="R3667" s="19">
        <v>0.11226939921536</v>
      </c>
      <c r="S3667" s="26">
        <v>16</v>
      </c>
      <c r="T3667" s="7">
        <v>7000</v>
      </c>
      <c r="U3667" s="2">
        <v>142</v>
      </c>
      <c r="V3667" s="11">
        <v>1758.65</v>
      </c>
      <c r="W3667" s="14" t="s">
        <v>5282</v>
      </c>
      <c r="X3667" s="18"/>
      <c r="Y3667" s="9"/>
      <c r="Z3667" s="19"/>
      <c r="AA3667" s="19"/>
      <c r="AB3667" s="30">
        <f t="shared" si="933"/>
        <v>252000</v>
      </c>
      <c r="AC3667" s="30">
        <f t="shared" si="931"/>
        <v>2.7777777777777776E-2</v>
      </c>
      <c r="AD3667" s="31">
        <f t="shared" si="932"/>
        <v>3.083333333333333</v>
      </c>
      <c r="AE3667" s="31">
        <f t="shared" si="930"/>
        <v>3.9444444444444442</v>
      </c>
      <c r="AG3667" s="30">
        <f t="shared" si="934"/>
        <v>927000</v>
      </c>
      <c r="AH3667" s="30">
        <f t="shared" si="940"/>
        <v>7.551240560949299E-3</v>
      </c>
      <c r="AI3667" s="31">
        <f t="shared" si="941"/>
        <v>0.8381877022653722</v>
      </c>
      <c r="AJ3667" s="31">
        <f t="shared" si="942"/>
        <v>1.0722761596548005</v>
      </c>
      <c r="AK3667" s="30" t="str">
        <f>IF(W3667="si",($S3667*'COSTOS DE CREDITOS'!$C$27)/DATA!$G3667,"")</f>
        <v/>
      </c>
      <c r="AL3667" s="90" t="str">
        <f>IF(W3667="si",'COSTOS DE CREDITOS'!$C$35,"")</f>
        <v/>
      </c>
      <c r="AM3667" s="30" t="str">
        <f t="shared" si="935"/>
        <v/>
      </c>
      <c r="AN3667" s="30" t="str">
        <f t="shared" si="936"/>
        <v/>
      </c>
      <c r="AO3667" s="30">
        <f t="shared" si="937"/>
        <v>0</v>
      </c>
      <c r="AP3667" s="30">
        <f t="shared" si="938"/>
        <v>0</v>
      </c>
      <c r="AQ3667" s="19" t="str">
        <f t="shared" si="939"/>
        <v/>
      </c>
    </row>
    <row r="3668" spans="1:43" x14ac:dyDescent="0.2">
      <c r="A3668" s="23" t="s">
        <v>5665</v>
      </c>
      <c r="B3668" s="6" t="s">
        <v>5683</v>
      </c>
      <c r="C3668" s="6" t="s">
        <v>5670</v>
      </c>
      <c r="D3668" s="2">
        <v>179526</v>
      </c>
      <c r="E3668" s="2">
        <v>180924</v>
      </c>
      <c r="F3668" s="3" t="s">
        <v>4548</v>
      </c>
      <c r="G3668" s="2">
        <v>5</v>
      </c>
      <c r="H3668" s="2">
        <v>180925</v>
      </c>
      <c r="I3668" s="3" t="s">
        <v>4549</v>
      </c>
      <c r="J3668" s="15">
        <v>45355</v>
      </c>
      <c r="K3668" s="24">
        <v>1353341180</v>
      </c>
      <c r="L3668" s="15">
        <v>45344</v>
      </c>
      <c r="M3668" s="15">
        <v>45382</v>
      </c>
      <c r="N3668" s="26">
        <v>1</v>
      </c>
      <c r="O3668" s="26">
        <f>VLOOKUP(D3668,quash!A$2:$I$7791,9,FALSE)</f>
        <v>1</v>
      </c>
      <c r="P3668" s="7">
        <v>5000</v>
      </c>
      <c r="Q3668" s="26">
        <v>147</v>
      </c>
      <c r="R3668" s="19">
        <v>0.11226939921536</v>
      </c>
      <c r="S3668" s="26">
        <v>16</v>
      </c>
      <c r="T3668" s="7">
        <v>7000</v>
      </c>
      <c r="U3668" s="2">
        <v>142</v>
      </c>
      <c r="V3668" s="11">
        <v>1758.65</v>
      </c>
      <c r="W3668" s="14" t="s">
        <v>5282</v>
      </c>
      <c r="X3668" s="18"/>
      <c r="Y3668" s="9"/>
      <c r="Z3668" s="19"/>
      <c r="AA3668" s="19"/>
      <c r="AB3668" s="30">
        <f t="shared" si="933"/>
        <v>797000</v>
      </c>
      <c r="AC3668" s="30">
        <f t="shared" si="931"/>
        <v>8.7829360100376407E-3</v>
      </c>
      <c r="AD3668" s="31">
        <f t="shared" si="932"/>
        <v>1.2910915934755332</v>
      </c>
      <c r="AE3668" s="31">
        <f t="shared" si="930"/>
        <v>1.247176913425345</v>
      </c>
      <c r="AG3668" s="30">
        <f t="shared" si="934"/>
        <v>2427000</v>
      </c>
      <c r="AH3668" s="30">
        <f t="shared" si="940"/>
        <v>2.88421920065925E-3</v>
      </c>
      <c r="AI3668" s="31">
        <f t="shared" si="941"/>
        <v>0.42398022249690975</v>
      </c>
      <c r="AJ3668" s="31">
        <f t="shared" si="942"/>
        <v>0.40955912649361348</v>
      </c>
      <c r="AK3668" s="30" t="str">
        <f>IF(W3668="si",($S3668*'COSTOS DE CREDITOS'!$C$27)/DATA!$G3668,"")</f>
        <v/>
      </c>
      <c r="AL3668" s="90" t="str">
        <f>IF(W3668="si",'COSTOS DE CREDITOS'!$C$35,"")</f>
        <v/>
      </c>
      <c r="AM3668" s="30" t="str">
        <f t="shared" si="935"/>
        <v/>
      </c>
      <c r="AN3668" s="30" t="str">
        <f t="shared" si="936"/>
        <v/>
      </c>
      <c r="AO3668" s="30">
        <f t="shared" si="937"/>
        <v>0</v>
      </c>
      <c r="AP3668" s="30">
        <f t="shared" si="938"/>
        <v>0</v>
      </c>
      <c r="AQ3668" s="19" t="str">
        <f t="shared" si="939"/>
        <v/>
      </c>
    </row>
    <row r="3669" spans="1:43" x14ac:dyDescent="0.2">
      <c r="A3669" s="23" t="s">
        <v>5665</v>
      </c>
      <c r="B3669" s="6" t="s">
        <v>5683</v>
      </c>
      <c r="C3669" s="6" t="s">
        <v>5670</v>
      </c>
      <c r="D3669" s="2">
        <v>179929</v>
      </c>
      <c r="E3669" s="2">
        <v>180924</v>
      </c>
      <c r="F3669" s="3" t="s">
        <v>4548</v>
      </c>
      <c r="G3669" s="2">
        <v>5</v>
      </c>
      <c r="H3669" s="2">
        <v>181010</v>
      </c>
      <c r="I3669" s="3" t="s">
        <v>4550</v>
      </c>
      <c r="J3669" s="15">
        <v>45358</v>
      </c>
      <c r="K3669" s="24">
        <v>1354979603</v>
      </c>
      <c r="L3669" s="15">
        <v>45344</v>
      </c>
      <c r="M3669" s="15">
        <v>45382</v>
      </c>
      <c r="N3669" s="26">
        <v>1</v>
      </c>
      <c r="O3669" s="26">
        <f>VLOOKUP(D3669,quash!A$2:$I$7791,9,FALSE)</f>
        <v>1</v>
      </c>
      <c r="P3669" s="7">
        <v>10000</v>
      </c>
      <c r="Q3669" s="26">
        <v>127</v>
      </c>
      <c r="R3669" s="19">
        <v>5.24391097594855E-2</v>
      </c>
      <c r="S3669" s="26">
        <v>16</v>
      </c>
      <c r="T3669" s="7">
        <v>8000</v>
      </c>
      <c r="U3669" s="2">
        <v>142</v>
      </c>
      <c r="V3669" s="11">
        <v>2013.74</v>
      </c>
      <c r="W3669" s="14" t="s">
        <v>5282</v>
      </c>
      <c r="X3669" s="18"/>
      <c r="Y3669" s="9"/>
      <c r="Z3669" s="19"/>
      <c r="AA3669" s="19"/>
      <c r="AB3669" s="30">
        <f t="shared" si="933"/>
        <v>797000</v>
      </c>
      <c r="AC3669" s="30">
        <f t="shared" si="931"/>
        <v>1.0037641154328732E-2</v>
      </c>
      <c r="AD3669" s="31">
        <f t="shared" si="932"/>
        <v>1.2747804265997489</v>
      </c>
      <c r="AE3669" s="31">
        <f t="shared" si="930"/>
        <v>1.42534504391468</v>
      </c>
      <c r="AG3669" s="30">
        <f t="shared" si="934"/>
        <v>2427000</v>
      </c>
      <c r="AH3669" s="30">
        <f t="shared" si="940"/>
        <v>3.296250515039143E-3</v>
      </c>
      <c r="AI3669" s="31">
        <f t="shared" si="941"/>
        <v>0.41862381540997118</v>
      </c>
      <c r="AJ3669" s="31">
        <f t="shared" si="942"/>
        <v>0.4680675731355583</v>
      </c>
      <c r="AK3669" s="30" t="str">
        <f>IF(W3669="si",($S3669*'COSTOS DE CREDITOS'!$C$27)/DATA!$G3669,"")</f>
        <v/>
      </c>
      <c r="AL3669" s="90" t="str">
        <f>IF(W3669="si",'COSTOS DE CREDITOS'!$C$35,"")</f>
        <v/>
      </c>
      <c r="AM3669" s="30" t="str">
        <f t="shared" si="935"/>
        <v/>
      </c>
      <c r="AN3669" s="30" t="str">
        <f t="shared" si="936"/>
        <v/>
      </c>
      <c r="AO3669" s="30">
        <f t="shared" si="937"/>
        <v>0</v>
      </c>
      <c r="AP3669" s="30">
        <f t="shared" si="938"/>
        <v>0</v>
      </c>
      <c r="AQ3669" s="19" t="str">
        <f t="shared" si="939"/>
        <v/>
      </c>
    </row>
    <row r="3670" spans="1:43" x14ac:dyDescent="0.2">
      <c r="A3670" s="23" t="s">
        <v>5665</v>
      </c>
      <c r="B3670" s="6" t="s">
        <v>5683</v>
      </c>
      <c r="C3670" s="6" t="s">
        <v>5670</v>
      </c>
      <c r="D3670" s="2">
        <v>180146</v>
      </c>
      <c r="E3670" s="2">
        <v>180924</v>
      </c>
      <c r="F3670" s="3" t="s">
        <v>4548</v>
      </c>
      <c r="G3670" s="2">
        <v>5</v>
      </c>
      <c r="H3670" s="2">
        <v>181129</v>
      </c>
      <c r="I3670" s="3" t="s">
        <v>4551</v>
      </c>
      <c r="J3670" s="15">
        <v>45358</v>
      </c>
      <c r="K3670" s="24">
        <v>1355899015</v>
      </c>
      <c r="L3670" s="15">
        <v>45344</v>
      </c>
      <c r="M3670" s="15">
        <v>45382</v>
      </c>
      <c r="N3670" s="26">
        <v>1</v>
      </c>
      <c r="O3670" s="26">
        <f>VLOOKUP(D3670,quash!A$2:$I$7791,9,FALSE)</f>
        <v>1</v>
      </c>
      <c r="P3670" s="7">
        <v>5000</v>
      </c>
      <c r="Q3670" s="26">
        <v>147</v>
      </c>
      <c r="R3670" s="19">
        <v>0.11226939921535857</v>
      </c>
      <c r="S3670" s="26">
        <v>16</v>
      </c>
      <c r="T3670" s="7">
        <v>6000</v>
      </c>
      <c r="U3670" s="2">
        <v>142</v>
      </c>
      <c r="V3670" s="11">
        <v>1503.37</v>
      </c>
      <c r="W3670" s="14" t="s">
        <v>5282</v>
      </c>
      <c r="X3670" s="18"/>
      <c r="Y3670" s="9"/>
      <c r="Z3670" s="19"/>
      <c r="AA3670" s="19"/>
      <c r="AB3670" s="30">
        <f t="shared" si="933"/>
        <v>797000</v>
      </c>
      <c r="AC3670" s="30">
        <f t="shared" si="931"/>
        <v>7.5282308657465494E-3</v>
      </c>
      <c r="AD3670" s="31">
        <f t="shared" si="932"/>
        <v>1.1066499372647427</v>
      </c>
      <c r="AE3670" s="31">
        <f t="shared" si="930"/>
        <v>1.06900878293601</v>
      </c>
      <c r="AG3670" s="30">
        <f t="shared" si="934"/>
        <v>2427000</v>
      </c>
      <c r="AH3670" s="30">
        <f t="shared" si="940"/>
        <v>2.472187886279357E-3</v>
      </c>
      <c r="AI3670" s="31">
        <f t="shared" si="941"/>
        <v>0.36341161928306548</v>
      </c>
      <c r="AJ3670" s="31">
        <f t="shared" si="942"/>
        <v>0.35105067985166871</v>
      </c>
      <c r="AK3670" s="30" t="str">
        <f>IF(W3670="si",($S3670*'COSTOS DE CREDITOS'!$C$27)/DATA!$G3670,"")</f>
        <v/>
      </c>
      <c r="AL3670" s="90" t="str">
        <f>IF(W3670="si",'COSTOS DE CREDITOS'!$C$35,"")</f>
        <v/>
      </c>
      <c r="AM3670" s="30" t="str">
        <f t="shared" si="935"/>
        <v/>
      </c>
      <c r="AN3670" s="30" t="str">
        <f t="shared" si="936"/>
        <v/>
      </c>
      <c r="AO3670" s="30">
        <f t="shared" si="937"/>
        <v>0</v>
      </c>
      <c r="AP3670" s="30">
        <f t="shared" si="938"/>
        <v>0</v>
      </c>
      <c r="AQ3670" s="19" t="str">
        <f t="shared" si="939"/>
        <v/>
      </c>
    </row>
    <row r="3671" spans="1:43" x14ac:dyDescent="0.2">
      <c r="A3671" s="23" t="s">
        <v>5665</v>
      </c>
      <c r="B3671" s="6" t="s">
        <v>5683</v>
      </c>
      <c r="C3671" s="6" t="s">
        <v>5670</v>
      </c>
      <c r="D3671" s="2">
        <v>180353</v>
      </c>
      <c r="E3671" s="2">
        <v>180924</v>
      </c>
      <c r="F3671" s="3" t="s">
        <v>4548</v>
      </c>
      <c r="G3671" s="2">
        <v>5</v>
      </c>
      <c r="H3671" s="2">
        <v>181174</v>
      </c>
      <c r="I3671" s="3" t="s">
        <v>4552</v>
      </c>
      <c r="J3671" s="15">
        <v>45362</v>
      </c>
      <c r="K3671" s="24">
        <v>1357192059</v>
      </c>
      <c r="L3671" s="15">
        <v>45344</v>
      </c>
      <c r="M3671" s="15">
        <v>45382</v>
      </c>
      <c r="N3671" s="26">
        <v>1</v>
      </c>
      <c r="O3671" s="26">
        <f>VLOOKUP(D3671,quash!A$2:$I$7791,9,FALSE)</f>
        <v>1</v>
      </c>
      <c r="P3671" s="7">
        <v>5000</v>
      </c>
      <c r="Q3671" s="26">
        <v>147</v>
      </c>
      <c r="R3671" s="19">
        <v>0.11226939921536</v>
      </c>
      <c r="S3671" s="26">
        <v>16</v>
      </c>
      <c r="T3671" s="7">
        <v>7000</v>
      </c>
      <c r="U3671" s="2">
        <v>142</v>
      </c>
      <c r="V3671" s="11">
        <v>1758.65</v>
      </c>
      <c r="W3671" s="14" t="s">
        <v>5282</v>
      </c>
      <c r="X3671" s="18"/>
      <c r="Y3671" s="9"/>
      <c r="Z3671" s="19"/>
      <c r="AA3671" s="19"/>
      <c r="AB3671" s="30">
        <f t="shared" si="933"/>
        <v>797000</v>
      </c>
      <c r="AC3671" s="30">
        <f t="shared" si="931"/>
        <v>8.7829360100376407E-3</v>
      </c>
      <c r="AD3671" s="31">
        <f t="shared" si="932"/>
        <v>1.2910915934755332</v>
      </c>
      <c r="AE3671" s="31">
        <f t="shared" si="930"/>
        <v>1.247176913425345</v>
      </c>
      <c r="AG3671" s="30">
        <f t="shared" si="934"/>
        <v>2427000</v>
      </c>
      <c r="AH3671" s="30">
        <f t="shared" si="940"/>
        <v>2.88421920065925E-3</v>
      </c>
      <c r="AI3671" s="31">
        <f t="shared" si="941"/>
        <v>0.42398022249690975</v>
      </c>
      <c r="AJ3671" s="31">
        <f t="shared" si="942"/>
        <v>0.40955912649361348</v>
      </c>
      <c r="AK3671" s="30" t="str">
        <f>IF(W3671="si",($S3671*'COSTOS DE CREDITOS'!$C$27)/DATA!$G3671,"")</f>
        <v/>
      </c>
      <c r="AL3671" s="90" t="str">
        <f>IF(W3671="si",'COSTOS DE CREDITOS'!$C$35,"")</f>
        <v/>
      </c>
      <c r="AM3671" s="30" t="str">
        <f t="shared" si="935"/>
        <v/>
      </c>
      <c r="AN3671" s="30" t="str">
        <f t="shared" si="936"/>
        <v/>
      </c>
      <c r="AO3671" s="30">
        <f t="shared" si="937"/>
        <v>0</v>
      </c>
      <c r="AP3671" s="30">
        <f t="shared" si="938"/>
        <v>0</v>
      </c>
      <c r="AQ3671" s="19" t="str">
        <f t="shared" si="939"/>
        <v/>
      </c>
    </row>
    <row r="3672" spans="1:43" x14ac:dyDescent="0.2">
      <c r="A3672" s="23" t="s">
        <v>5665</v>
      </c>
      <c r="B3672" s="6" t="s">
        <v>5683</v>
      </c>
      <c r="C3672" s="6" t="s">
        <v>5670</v>
      </c>
      <c r="D3672" s="2">
        <v>181345</v>
      </c>
      <c r="E3672" s="2">
        <v>180924</v>
      </c>
      <c r="F3672" s="3" t="s">
        <v>4548</v>
      </c>
      <c r="G3672" s="2">
        <v>5</v>
      </c>
      <c r="H3672" s="2">
        <v>181891</v>
      </c>
      <c r="I3672" s="3" t="s">
        <v>4553</v>
      </c>
      <c r="J3672" s="15">
        <v>45370</v>
      </c>
      <c r="K3672" s="24">
        <v>1363166728</v>
      </c>
      <c r="L3672" s="15">
        <v>45344</v>
      </c>
      <c r="M3672" s="15">
        <v>45382</v>
      </c>
      <c r="N3672" s="26">
        <v>1</v>
      </c>
      <c r="O3672" s="26" t="e">
        <f>VLOOKUP(D3672,quash!A$2:$I$7791,9,FALSE)</f>
        <v>#N/A</v>
      </c>
      <c r="P3672" s="7">
        <v>10000</v>
      </c>
      <c r="Q3672" s="26">
        <v>110</v>
      </c>
      <c r="R3672" s="19">
        <v>3.3741050530766099E-2</v>
      </c>
      <c r="S3672" s="26">
        <v>16</v>
      </c>
      <c r="T3672" s="7">
        <v>8000</v>
      </c>
      <c r="U3672" s="2">
        <v>142</v>
      </c>
      <c r="V3672" s="11">
        <v>2013.74</v>
      </c>
      <c r="W3672" s="14" t="s">
        <v>5282</v>
      </c>
      <c r="X3672" s="18"/>
      <c r="Y3672" s="9"/>
      <c r="Z3672" s="19"/>
      <c r="AA3672" s="19"/>
      <c r="AB3672" s="30">
        <f t="shared" si="933"/>
        <v>1498000</v>
      </c>
      <c r="AC3672" s="30">
        <f t="shared" si="931"/>
        <v>5.3404539385847796E-3</v>
      </c>
      <c r="AD3672" s="31">
        <f t="shared" si="932"/>
        <v>0.58744993324432571</v>
      </c>
      <c r="AE3672" s="31">
        <f t="shared" si="930"/>
        <v>0.75834445927903871</v>
      </c>
      <c r="AG3672" s="30">
        <f t="shared" si="934"/>
        <v>6126000</v>
      </c>
      <c r="AH3672" s="30">
        <f t="shared" si="940"/>
        <v>1.3059092393078681E-3</v>
      </c>
      <c r="AI3672" s="31">
        <f t="shared" si="941"/>
        <v>0.14365001632386548</v>
      </c>
      <c r="AJ3672" s="31">
        <f t="shared" si="942"/>
        <v>0.18543911198171725</v>
      </c>
      <c r="AK3672" s="30" t="str">
        <f>IF(W3672="si",($S3672*'COSTOS DE CREDITOS'!$C$27)/DATA!$G3672,"")</f>
        <v/>
      </c>
      <c r="AL3672" s="90" t="str">
        <f>IF(W3672="si",'COSTOS DE CREDITOS'!$C$35,"")</f>
        <v/>
      </c>
      <c r="AM3672" s="30" t="str">
        <f t="shared" si="935"/>
        <v/>
      </c>
      <c r="AN3672" s="30" t="str">
        <f t="shared" si="936"/>
        <v/>
      </c>
      <c r="AO3672" s="30">
        <f t="shared" si="937"/>
        <v>0</v>
      </c>
      <c r="AP3672" s="30">
        <f t="shared" si="938"/>
        <v>0</v>
      </c>
      <c r="AQ3672" s="19" t="str">
        <f t="shared" si="939"/>
        <v/>
      </c>
    </row>
    <row r="3673" spans="1:43" x14ac:dyDescent="0.2">
      <c r="A3673" s="23" t="s">
        <v>5665</v>
      </c>
      <c r="B3673" s="6" t="s">
        <v>5672</v>
      </c>
      <c r="C3673" s="6" t="s">
        <v>5667</v>
      </c>
      <c r="D3673" s="2">
        <v>181044</v>
      </c>
      <c r="E3673" s="2">
        <v>181400</v>
      </c>
      <c r="F3673" s="3" t="s">
        <v>4554</v>
      </c>
      <c r="G3673" s="2">
        <v>5</v>
      </c>
      <c r="H3673" s="2">
        <v>181401</v>
      </c>
      <c r="I3673" s="3" t="s">
        <v>4555</v>
      </c>
      <c r="J3673" s="15">
        <v>45365</v>
      </c>
      <c r="K3673" s="24">
        <v>1360460233</v>
      </c>
      <c r="L3673" s="15">
        <v>45344</v>
      </c>
      <c r="M3673" s="15">
        <v>45382</v>
      </c>
      <c r="N3673" s="26">
        <v>1</v>
      </c>
      <c r="O3673" s="26">
        <f>VLOOKUP(D3673,quash!A$2:$I$7791,9,FALSE)</f>
        <v>6</v>
      </c>
      <c r="P3673" s="7">
        <v>9000</v>
      </c>
      <c r="Q3673" s="26">
        <v>146</v>
      </c>
      <c r="R3673" s="19">
        <v>0.11226939921536</v>
      </c>
      <c r="S3673" s="26">
        <v>16</v>
      </c>
      <c r="T3673" s="7">
        <v>6000</v>
      </c>
      <c r="U3673" s="2">
        <v>142</v>
      </c>
      <c r="V3673" s="11">
        <v>1503.37</v>
      </c>
      <c r="W3673" s="14" t="s">
        <v>5282</v>
      </c>
      <c r="X3673" s="18"/>
      <c r="Y3673" s="9"/>
      <c r="Z3673" s="19"/>
      <c r="AA3673" s="19"/>
      <c r="AB3673" s="30">
        <f t="shared" si="933"/>
        <v>64000</v>
      </c>
      <c r="AC3673" s="30">
        <f t="shared" si="931"/>
        <v>9.375E-2</v>
      </c>
      <c r="AD3673" s="31">
        <f t="shared" si="932"/>
        <v>13.6875</v>
      </c>
      <c r="AE3673" s="31">
        <f t="shared" si="930"/>
        <v>13.3125</v>
      </c>
      <c r="AG3673" s="30">
        <f t="shared" si="934"/>
        <v>288000</v>
      </c>
      <c r="AH3673" s="30">
        <f t="shared" si="940"/>
        <v>2.0833333333333332E-2</v>
      </c>
      <c r="AI3673" s="31">
        <f t="shared" si="941"/>
        <v>3.0416666666666665</v>
      </c>
      <c r="AJ3673" s="31">
        <f t="shared" si="942"/>
        <v>2.958333333333333</v>
      </c>
      <c r="AK3673" s="30" t="str">
        <f>IF(W3673="si",($S3673*'COSTOS DE CREDITOS'!$C$27)/DATA!$G3673,"")</f>
        <v/>
      </c>
      <c r="AL3673" s="90" t="str">
        <f>IF(W3673="si",'COSTOS DE CREDITOS'!$C$35,"")</f>
        <v/>
      </c>
      <c r="AM3673" s="30" t="str">
        <f t="shared" si="935"/>
        <v/>
      </c>
      <c r="AN3673" s="30" t="str">
        <f t="shared" si="936"/>
        <v/>
      </c>
      <c r="AO3673" s="30">
        <f t="shared" si="937"/>
        <v>0</v>
      </c>
      <c r="AP3673" s="30">
        <f t="shared" si="938"/>
        <v>0</v>
      </c>
      <c r="AQ3673" s="19" t="str">
        <f t="shared" si="939"/>
        <v/>
      </c>
    </row>
    <row r="3674" spans="1:43" x14ac:dyDescent="0.2">
      <c r="A3674" s="23" t="s">
        <v>5665</v>
      </c>
      <c r="B3674" s="6" t="s">
        <v>5672</v>
      </c>
      <c r="C3674" s="6" t="s">
        <v>5667</v>
      </c>
      <c r="D3674" s="2">
        <v>177938</v>
      </c>
      <c r="E3674" s="2">
        <v>181400</v>
      </c>
      <c r="F3674" s="3" t="s">
        <v>4554</v>
      </c>
      <c r="G3674" s="2">
        <v>5</v>
      </c>
      <c r="H3674" s="2">
        <v>181471</v>
      </c>
      <c r="I3674" s="3" t="s">
        <v>4556</v>
      </c>
      <c r="J3674" s="15">
        <v>45341</v>
      </c>
      <c r="K3674" s="24">
        <v>1342733840</v>
      </c>
      <c r="L3674" s="15">
        <v>45344</v>
      </c>
      <c r="M3674" s="15">
        <v>45382</v>
      </c>
      <c r="N3674" s="26">
        <v>1</v>
      </c>
      <c r="O3674" s="26" t="e">
        <f>VLOOKUP(D3674,quash!A$2:$I$7791,9,FALSE)</f>
        <v>#N/A</v>
      </c>
      <c r="P3674" s="7">
        <v>8000</v>
      </c>
      <c r="Q3674" s="26">
        <v>138</v>
      </c>
      <c r="R3674" s="19">
        <v>0.11226939921536</v>
      </c>
      <c r="S3674" s="26">
        <v>16</v>
      </c>
      <c r="T3674" s="7">
        <v>6000</v>
      </c>
      <c r="U3674" s="2">
        <v>142</v>
      </c>
      <c r="V3674" s="11">
        <v>1503.37</v>
      </c>
      <c r="W3674" s="14" t="s">
        <v>5282</v>
      </c>
      <c r="X3674" s="18"/>
      <c r="Y3674" s="9"/>
      <c r="Z3674" s="19"/>
      <c r="AA3674" s="19"/>
      <c r="AB3674" s="30">
        <f t="shared" si="933"/>
        <v>1498000</v>
      </c>
      <c r="AC3674" s="30">
        <f t="shared" si="931"/>
        <v>4.0053404539385851E-3</v>
      </c>
      <c r="AD3674" s="31">
        <f t="shared" si="932"/>
        <v>0.55273698264352478</v>
      </c>
      <c r="AE3674" s="31">
        <f t="shared" si="930"/>
        <v>0.56875834445927909</v>
      </c>
      <c r="AG3674" s="30">
        <f t="shared" si="934"/>
        <v>6126000</v>
      </c>
      <c r="AH3674" s="30">
        <f t="shared" si="940"/>
        <v>9.7943192948090111E-4</v>
      </c>
      <c r="AI3674" s="31">
        <f t="shared" si="941"/>
        <v>0.13516160626836435</v>
      </c>
      <c r="AJ3674" s="31">
        <f t="shared" si="942"/>
        <v>0.13907933398628797</v>
      </c>
      <c r="AK3674" s="30" t="str">
        <f>IF(W3674="si",($S3674*'COSTOS DE CREDITOS'!$C$27)/DATA!$G3674,"")</f>
        <v/>
      </c>
      <c r="AL3674" s="90" t="str">
        <f>IF(W3674="si",'COSTOS DE CREDITOS'!$C$35,"")</f>
        <v/>
      </c>
      <c r="AM3674" s="30" t="str">
        <f t="shared" si="935"/>
        <v/>
      </c>
      <c r="AN3674" s="30" t="str">
        <f t="shared" si="936"/>
        <v/>
      </c>
      <c r="AO3674" s="30">
        <f t="shared" si="937"/>
        <v>0</v>
      </c>
      <c r="AP3674" s="30">
        <f t="shared" si="938"/>
        <v>0</v>
      </c>
      <c r="AQ3674" s="19" t="str">
        <f t="shared" si="939"/>
        <v/>
      </c>
    </row>
    <row r="3675" spans="1:43" x14ac:dyDescent="0.2">
      <c r="A3675" s="23" t="s">
        <v>5665</v>
      </c>
      <c r="B3675" s="6" t="s">
        <v>5672</v>
      </c>
      <c r="C3675" s="6" t="s">
        <v>5667</v>
      </c>
      <c r="D3675" s="2">
        <v>177809</v>
      </c>
      <c r="E3675" s="2">
        <v>181400</v>
      </c>
      <c r="F3675" s="3" t="s">
        <v>4554</v>
      </c>
      <c r="G3675" s="2">
        <v>5</v>
      </c>
      <c r="H3675" s="2">
        <v>181472</v>
      </c>
      <c r="I3675" s="3" t="s">
        <v>4557</v>
      </c>
      <c r="J3675" s="15">
        <v>45338</v>
      </c>
      <c r="K3675" s="24">
        <v>1341009999</v>
      </c>
      <c r="L3675" s="15">
        <v>45344</v>
      </c>
      <c r="M3675" s="15">
        <v>45382</v>
      </c>
      <c r="N3675" s="26">
        <v>1</v>
      </c>
      <c r="O3675" s="26" t="e">
        <f>VLOOKUP(D3675,quash!A$2:$I$7791,9,FALSE)</f>
        <v>#N/A</v>
      </c>
      <c r="P3675" s="7">
        <v>7000</v>
      </c>
      <c r="Q3675" s="26">
        <v>112</v>
      </c>
      <c r="R3675" s="19">
        <v>3.3220596517330447E-2</v>
      </c>
      <c r="S3675" s="26">
        <v>16</v>
      </c>
      <c r="T3675" s="7">
        <v>6000</v>
      </c>
      <c r="U3675" s="2">
        <v>142</v>
      </c>
      <c r="V3675" s="11">
        <v>1503.37</v>
      </c>
      <c r="W3675" s="14" t="s">
        <v>5282</v>
      </c>
      <c r="X3675" s="18"/>
      <c r="Y3675" s="9"/>
      <c r="Z3675" s="19"/>
      <c r="AA3675" s="19"/>
      <c r="AB3675" s="30">
        <f t="shared" si="933"/>
        <v>1498000</v>
      </c>
      <c r="AC3675" s="30">
        <f t="shared" si="931"/>
        <v>4.0053404539385851E-3</v>
      </c>
      <c r="AD3675" s="31">
        <f t="shared" si="932"/>
        <v>0.44859813084112155</v>
      </c>
      <c r="AE3675" s="31">
        <f t="shared" ref="AE3675:AE3734" si="943">AC3675*$U3675</f>
        <v>0.56875834445927909</v>
      </c>
      <c r="AG3675" s="30">
        <f t="shared" si="934"/>
        <v>6126000</v>
      </c>
      <c r="AH3675" s="30">
        <f t="shared" si="940"/>
        <v>9.7943192948090111E-4</v>
      </c>
      <c r="AI3675" s="31">
        <f t="shared" si="941"/>
        <v>0.10969637610186092</v>
      </c>
      <c r="AJ3675" s="31">
        <f t="shared" si="942"/>
        <v>0.13907933398628797</v>
      </c>
      <c r="AK3675" s="30" t="str">
        <f>IF(W3675="si",($S3675*'COSTOS DE CREDITOS'!$C$27)/DATA!$G3675,"")</f>
        <v/>
      </c>
      <c r="AL3675" s="90" t="str">
        <f>IF(W3675="si",'COSTOS DE CREDITOS'!$C$35,"")</f>
        <v/>
      </c>
      <c r="AM3675" s="30" t="str">
        <f t="shared" si="935"/>
        <v/>
      </c>
      <c r="AN3675" s="30" t="str">
        <f t="shared" si="936"/>
        <v/>
      </c>
      <c r="AO3675" s="30">
        <f t="shared" si="937"/>
        <v>0</v>
      </c>
      <c r="AP3675" s="30">
        <f t="shared" si="938"/>
        <v>0</v>
      </c>
      <c r="AQ3675" s="19" t="str">
        <f t="shared" si="939"/>
        <v/>
      </c>
    </row>
    <row r="3676" spans="1:43" x14ac:dyDescent="0.2">
      <c r="A3676" s="23" t="s">
        <v>5665</v>
      </c>
      <c r="B3676" s="6" t="s">
        <v>5672</v>
      </c>
      <c r="C3676" s="6" t="s">
        <v>5667</v>
      </c>
      <c r="D3676" s="2">
        <v>180819</v>
      </c>
      <c r="E3676" s="2">
        <v>181400</v>
      </c>
      <c r="F3676" s="3" t="s">
        <v>4554</v>
      </c>
      <c r="G3676" s="2">
        <v>5</v>
      </c>
      <c r="H3676" s="2">
        <v>181764</v>
      </c>
      <c r="I3676" s="3" t="s">
        <v>4558</v>
      </c>
      <c r="J3676" s="15">
        <v>45365</v>
      </c>
      <c r="K3676" s="24">
        <v>1359626795</v>
      </c>
      <c r="L3676" s="15">
        <v>45344</v>
      </c>
      <c r="M3676" s="15">
        <v>45382</v>
      </c>
      <c r="N3676" s="26">
        <v>1</v>
      </c>
      <c r="O3676" s="26">
        <f>VLOOKUP(D3676,quash!A$2:$I$7791,9,FALSE)</f>
        <v>5</v>
      </c>
      <c r="P3676" s="7">
        <v>10000</v>
      </c>
      <c r="Q3676" s="26">
        <v>115</v>
      </c>
      <c r="R3676" s="19">
        <v>3.97705569269148E-2</v>
      </c>
      <c r="S3676" s="26">
        <v>16</v>
      </c>
      <c r="T3676" s="7">
        <v>6000</v>
      </c>
      <c r="U3676" s="2">
        <v>142</v>
      </c>
      <c r="V3676" s="11">
        <v>1503.37</v>
      </c>
      <c r="W3676" s="14" t="s">
        <v>5282</v>
      </c>
      <c r="X3676" s="18"/>
      <c r="Y3676" s="9"/>
      <c r="Z3676" s="19"/>
      <c r="AA3676" s="19"/>
      <c r="AB3676" s="30">
        <f t="shared" si="933"/>
        <v>87000</v>
      </c>
      <c r="AC3676" s="30">
        <f t="shared" si="931"/>
        <v>6.8965517241379309E-2</v>
      </c>
      <c r="AD3676" s="31">
        <f t="shared" si="932"/>
        <v>7.931034482758621</v>
      </c>
      <c r="AE3676" s="31">
        <f t="shared" si="943"/>
        <v>9.7931034482758612</v>
      </c>
      <c r="AG3676" s="30">
        <f t="shared" si="934"/>
        <v>352000</v>
      </c>
      <c r="AH3676" s="30">
        <f t="shared" si="940"/>
        <v>1.7045454545454544E-2</v>
      </c>
      <c r="AI3676" s="31">
        <f t="shared" si="941"/>
        <v>1.9602272727272725</v>
      </c>
      <c r="AJ3676" s="31">
        <f t="shared" si="942"/>
        <v>2.4204545454545454</v>
      </c>
      <c r="AK3676" s="30" t="str">
        <f>IF(W3676="si",($S3676*'COSTOS DE CREDITOS'!$C$27)/DATA!$G3676,"")</f>
        <v/>
      </c>
      <c r="AL3676" s="90" t="str">
        <f>IF(W3676="si",'COSTOS DE CREDITOS'!$C$35,"")</f>
        <v/>
      </c>
      <c r="AM3676" s="30" t="str">
        <f t="shared" si="935"/>
        <v/>
      </c>
      <c r="AN3676" s="30" t="str">
        <f t="shared" si="936"/>
        <v/>
      </c>
      <c r="AO3676" s="30">
        <f t="shared" si="937"/>
        <v>0</v>
      </c>
      <c r="AP3676" s="30">
        <f t="shared" si="938"/>
        <v>0</v>
      </c>
      <c r="AQ3676" s="19" t="str">
        <f t="shared" si="939"/>
        <v/>
      </c>
    </row>
    <row r="3677" spans="1:43" x14ac:dyDescent="0.2">
      <c r="A3677" s="23" t="s">
        <v>5665</v>
      </c>
      <c r="B3677" s="6" t="s">
        <v>5672</v>
      </c>
      <c r="C3677" s="6" t="s">
        <v>5667</v>
      </c>
      <c r="D3677" s="2">
        <v>180823</v>
      </c>
      <c r="E3677" s="2">
        <v>181400</v>
      </c>
      <c r="F3677" s="3" t="s">
        <v>4554</v>
      </c>
      <c r="G3677" s="2">
        <v>5</v>
      </c>
      <c r="H3677" s="2">
        <v>181766</v>
      </c>
      <c r="I3677" s="3" t="s">
        <v>4559</v>
      </c>
      <c r="J3677" s="15">
        <v>45365</v>
      </c>
      <c r="K3677" s="24">
        <v>1359628112</v>
      </c>
      <c r="L3677" s="15">
        <v>45344</v>
      </c>
      <c r="M3677" s="15">
        <v>45382</v>
      </c>
      <c r="N3677" s="26">
        <v>1</v>
      </c>
      <c r="O3677" s="26">
        <f>VLOOKUP(D3677,quash!A$2:$I$7791,9,FALSE)</f>
        <v>4</v>
      </c>
      <c r="P3677" s="7">
        <v>10000</v>
      </c>
      <c r="Q3677" s="26">
        <v>132</v>
      </c>
      <c r="R3677" s="19">
        <v>5.8283715876113903E-2</v>
      </c>
      <c r="S3677" s="26">
        <v>16</v>
      </c>
      <c r="T3677" s="7">
        <v>6000</v>
      </c>
      <c r="U3677" s="2">
        <v>142</v>
      </c>
      <c r="V3677" s="11">
        <v>1503.37</v>
      </c>
      <c r="W3677" s="14" t="s">
        <v>5282</v>
      </c>
      <c r="X3677" s="18"/>
      <c r="Y3677" s="9"/>
      <c r="Z3677" s="19"/>
      <c r="AA3677" s="19"/>
      <c r="AB3677" s="30">
        <f t="shared" si="933"/>
        <v>252000</v>
      </c>
      <c r="AC3677" s="30">
        <f t="shared" si="931"/>
        <v>2.3809523809523808E-2</v>
      </c>
      <c r="AD3677" s="31">
        <f t="shared" si="932"/>
        <v>3.1428571428571428</v>
      </c>
      <c r="AE3677" s="31">
        <f t="shared" si="943"/>
        <v>3.3809523809523809</v>
      </c>
      <c r="AG3677" s="30">
        <f t="shared" si="934"/>
        <v>927000</v>
      </c>
      <c r="AH3677" s="30">
        <f t="shared" si="940"/>
        <v>6.4724919093851136E-3</v>
      </c>
      <c r="AI3677" s="31">
        <f t="shared" si="941"/>
        <v>0.85436893203883502</v>
      </c>
      <c r="AJ3677" s="31">
        <f t="shared" si="942"/>
        <v>0.91909385113268616</v>
      </c>
      <c r="AK3677" s="30" t="str">
        <f>IF(W3677="si",($S3677*'COSTOS DE CREDITOS'!$C$27)/DATA!$G3677,"")</f>
        <v/>
      </c>
      <c r="AL3677" s="90" t="str">
        <f>IF(W3677="si",'COSTOS DE CREDITOS'!$C$35,"")</f>
        <v/>
      </c>
      <c r="AM3677" s="30" t="str">
        <f t="shared" si="935"/>
        <v/>
      </c>
      <c r="AN3677" s="30" t="str">
        <f t="shared" si="936"/>
        <v/>
      </c>
      <c r="AO3677" s="30">
        <f t="shared" si="937"/>
        <v>0</v>
      </c>
      <c r="AP3677" s="30">
        <f t="shared" si="938"/>
        <v>0</v>
      </c>
      <c r="AQ3677" s="19" t="str">
        <f t="shared" si="939"/>
        <v/>
      </c>
    </row>
    <row r="3678" spans="1:43" x14ac:dyDescent="0.2">
      <c r="A3678" s="23" t="s">
        <v>5665</v>
      </c>
      <c r="B3678" s="6" t="s">
        <v>5673</v>
      </c>
      <c r="C3678" s="6" t="s">
        <v>5667</v>
      </c>
      <c r="D3678" s="4">
        <v>172286</v>
      </c>
      <c r="E3678" s="4">
        <v>172990</v>
      </c>
      <c r="F3678" s="5" t="s">
        <v>4560</v>
      </c>
      <c r="G3678" s="2">
        <v>5</v>
      </c>
      <c r="H3678" s="4">
        <v>172992</v>
      </c>
      <c r="I3678" s="5" t="s">
        <v>4561</v>
      </c>
      <c r="J3678" s="15">
        <v>45273</v>
      </c>
      <c r="K3678" s="24">
        <v>1300043615</v>
      </c>
      <c r="L3678" s="15">
        <v>45282</v>
      </c>
      <c r="M3678" s="15">
        <v>45291</v>
      </c>
      <c r="N3678" s="15"/>
      <c r="O3678" s="26" t="e">
        <f>VLOOKUP(D3678,quash!A$2:$I$7791,9,FALSE)</f>
        <v>#N/A</v>
      </c>
      <c r="P3678" s="7">
        <v>10000</v>
      </c>
      <c r="Q3678" s="26">
        <v>90</v>
      </c>
      <c r="R3678" s="19">
        <v>5.9818464604665302E-3</v>
      </c>
      <c r="S3678" s="26">
        <v>16</v>
      </c>
      <c r="T3678" s="8">
        <v>5000</v>
      </c>
      <c r="U3678" s="4">
        <v>147</v>
      </c>
      <c r="V3678" s="10">
        <v>1303.3399999999999</v>
      </c>
      <c r="W3678" s="14" t="s">
        <v>5281</v>
      </c>
      <c r="X3678" s="18">
        <v>1</v>
      </c>
      <c r="Y3678" s="9">
        <v>5000</v>
      </c>
      <c r="Z3678" s="19">
        <f t="shared" ref="Z3678:Z3686" si="944">Y3678/T3678-1</f>
        <v>0</v>
      </c>
      <c r="AA3678" s="25">
        <f>V3678</f>
        <v>1303.3399999999999</v>
      </c>
      <c r="AB3678" s="30">
        <f t="shared" si="933"/>
        <v>1015000</v>
      </c>
      <c r="AC3678" s="30">
        <f t="shared" si="931"/>
        <v>4.9261083743842365E-3</v>
      </c>
      <c r="AD3678" s="31">
        <f t="shared" si="932"/>
        <v>0.44334975369458129</v>
      </c>
      <c r="AE3678" s="31">
        <f t="shared" si="943"/>
        <v>0.72413793103448276</v>
      </c>
      <c r="AG3678" s="30">
        <f t="shared" si="934"/>
        <v>6126000</v>
      </c>
      <c r="AH3678" s="30">
        <f t="shared" si="940"/>
        <v>8.1619327456741752E-4</v>
      </c>
      <c r="AI3678" s="31">
        <f t="shared" si="941"/>
        <v>7.3457394711067575E-2</v>
      </c>
      <c r="AJ3678" s="31">
        <f t="shared" si="942"/>
        <v>0.11998041136141037</v>
      </c>
      <c r="AK3678" s="30">
        <f>IF(W3678="si",($S3678*'COSTOS DE CREDITOS'!$C$27)/DATA!$G3678,"")</f>
        <v>65.906835757745824</v>
      </c>
      <c r="AL3678" s="90">
        <f>IF(W3678="si",'COSTOS DE CREDITOS'!$C$35,"")</f>
        <v>20.421138461538462</v>
      </c>
      <c r="AM3678" s="30">
        <f t="shared" si="935"/>
        <v>307.69230769230774</v>
      </c>
      <c r="AN3678" s="30">
        <f t="shared" si="936"/>
        <v>0</v>
      </c>
      <c r="AO3678" s="30">
        <f t="shared" si="937"/>
        <v>394.02028191159201</v>
      </c>
      <c r="AP3678" s="30">
        <f t="shared" si="938"/>
        <v>909.31971808840785</v>
      </c>
      <c r="AQ3678" s="19">
        <f>IFERROR(AP3678/AA3678,"")</f>
        <v>0.69768419452208008</v>
      </c>
    </row>
    <row r="3679" spans="1:43" x14ac:dyDescent="0.2">
      <c r="A3679" s="23" t="s">
        <v>5665</v>
      </c>
      <c r="B3679" s="6" t="s">
        <v>5673</v>
      </c>
      <c r="C3679" s="6" t="s">
        <v>5667</v>
      </c>
      <c r="D3679" s="4">
        <v>172340</v>
      </c>
      <c r="E3679" s="4">
        <v>172990</v>
      </c>
      <c r="F3679" s="5" t="s">
        <v>4560</v>
      </c>
      <c r="G3679" s="2">
        <v>5</v>
      </c>
      <c r="H3679" s="4">
        <v>172993</v>
      </c>
      <c r="I3679" s="5" t="s">
        <v>4562</v>
      </c>
      <c r="J3679" s="15">
        <v>45279</v>
      </c>
      <c r="K3679" s="24">
        <v>1300242058</v>
      </c>
      <c r="L3679" s="15">
        <v>45282</v>
      </c>
      <c r="M3679" s="15">
        <v>45291</v>
      </c>
      <c r="N3679" s="15"/>
      <c r="O3679" s="26" t="e">
        <f>VLOOKUP(D3679,quash!A$2:$I$7791,9,FALSE)</f>
        <v>#N/A</v>
      </c>
      <c r="P3679" s="7">
        <v>10000</v>
      </c>
      <c r="Q3679" s="26">
        <v>90</v>
      </c>
      <c r="R3679" s="19">
        <v>5.9818464604665302E-3</v>
      </c>
      <c r="S3679" s="26">
        <v>16</v>
      </c>
      <c r="T3679" s="8">
        <v>7000</v>
      </c>
      <c r="U3679" s="4">
        <v>142</v>
      </c>
      <c r="V3679" s="10">
        <v>1758.65</v>
      </c>
      <c r="W3679" s="14" t="s">
        <v>5281</v>
      </c>
      <c r="X3679" s="18">
        <v>1</v>
      </c>
      <c r="Y3679" s="9">
        <v>7000</v>
      </c>
      <c r="Z3679" s="19">
        <f t="shared" si="944"/>
        <v>0</v>
      </c>
      <c r="AA3679" s="25">
        <f t="shared" ref="AA3679:AA3686" si="945">V3679</f>
        <v>1758.65</v>
      </c>
      <c r="AB3679" s="30">
        <f t="shared" si="933"/>
        <v>1015000</v>
      </c>
      <c r="AC3679" s="30">
        <f t="shared" si="931"/>
        <v>6.8965517241379309E-3</v>
      </c>
      <c r="AD3679" s="31">
        <f t="shared" si="932"/>
        <v>0.62068965517241381</v>
      </c>
      <c r="AE3679" s="31">
        <f t="shared" si="943"/>
        <v>0.97931034482758617</v>
      </c>
      <c r="AG3679" s="30">
        <f t="shared" si="934"/>
        <v>6126000</v>
      </c>
      <c r="AH3679" s="30">
        <f t="shared" si="940"/>
        <v>1.1426705843943846E-3</v>
      </c>
      <c r="AI3679" s="31">
        <f t="shared" si="941"/>
        <v>0.10284035259549461</v>
      </c>
      <c r="AJ3679" s="31">
        <f t="shared" si="942"/>
        <v>0.16225922298400261</v>
      </c>
      <c r="AK3679" s="30">
        <f>IF(W3679="si",($S3679*'COSTOS DE CREDITOS'!$C$27)/DATA!$G3679,"")</f>
        <v>65.906835757745824</v>
      </c>
      <c r="AL3679" s="90">
        <f>IF(W3679="si",'COSTOS DE CREDITOS'!$C$35,"")</f>
        <v>20.421138461538462</v>
      </c>
      <c r="AM3679" s="30">
        <f t="shared" si="935"/>
        <v>430.76923076923077</v>
      </c>
      <c r="AN3679" s="30">
        <f t="shared" si="936"/>
        <v>0</v>
      </c>
      <c r="AO3679" s="30">
        <f t="shared" si="937"/>
        <v>517.09720498851505</v>
      </c>
      <c r="AP3679" s="30">
        <f t="shared" si="938"/>
        <v>1241.5527950114852</v>
      </c>
      <c r="AQ3679" s="19">
        <f t="shared" si="939"/>
        <v>0.70596923493104657</v>
      </c>
    </row>
    <row r="3680" spans="1:43" x14ac:dyDescent="0.2">
      <c r="A3680" s="23" t="s">
        <v>5665</v>
      </c>
      <c r="B3680" s="6" t="s">
        <v>5673</v>
      </c>
      <c r="C3680" s="6" t="s">
        <v>5667</v>
      </c>
      <c r="D3680" s="4">
        <v>171665</v>
      </c>
      <c r="E3680" s="4">
        <v>172990</v>
      </c>
      <c r="F3680" s="5" t="s">
        <v>4560</v>
      </c>
      <c r="G3680" s="2">
        <v>5</v>
      </c>
      <c r="H3680" s="4">
        <v>172995</v>
      </c>
      <c r="I3680" s="5" t="s">
        <v>4563</v>
      </c>
      <c r="J3680" s="15">
        <v>45266</v>
      </c>
      <c r="K3680" s="24">
        <v>1295941272</v>
      </c>
      <c r="L3680" s="15">
        <v>45282</v>
      </c>
      <c r="M3680" s="15">
        <v>45291</v>
      </c>
      <c r="N3680" s="15"/>
      <c r="O3680" s="26" t="e">
        <f>VLOOKUP(D3680,quash!A$2:$I$7791,9,FALSE)</f>
        <v>#N/A</v>
      </c>
      <c r="P3680" s="7">
        <v>10000</v>
      </c>
      <c r="Q3680" s="26">
        <v>90</v>
      </c>
      <c r="R3680" s="19">
        <v>5.9818464604665302E-3</v>
      </c>
      <c r="S3680" s="26">
        <v>16</v>
      </c>
      <c r="T3680" s="8">
        <v>8000</v>
      </c>
      <c r="U3680" s="4">
        <v>142</v>
      </c>
      <c r="V3680" s="10">
        <v>2013.74</v>
      </c>
      <c r="W3680" s="14" t="s">
        <v>5281</v>
      </c>
      <c r="X3680" s="18">
        <v>1</v>
      </c>
      <c r="Y3680" s="9">
        <v>8000</v>
      </c>
      <c r="Z3680" s="19">
        <f t="shared" si="944"/>
        <v>0</v>
      </c>
      <c r="AA3680" s="25">
        <f t="shared" si="945"/>
        <v>2013.74</v>
      </c>
      <c r="AB3680" s="30">
        <f t="shared" si="933"/>
        <v>1015000</v>
      </c>
      <c r="AC3680" s="30">
        <f t="shared" si="931"/>
        <v>7.8817733990147777E-3</v>
      </c>
      <c r="AD3680" s="31">
        <f t="shared" si="932"/>
        <v>0.70935960591132996</v>
      </c>
      <c r="AE3680" s="31">
        <f t="shared" si="943"/>
        <v>1.1192118226600984</v>
      </c>
      <c r="AG3680" s="30">
        <f t="shared" si="934"/>
        <v>6126000</v>
      </c>
      <c r="AH3680" s="30">
        <f t="shared" si="940"/>
        <v>1.3059092393078681E-3</v>
      </c>
      <c r="AI3680" s="31">
        <f t="shared" si="941"/>
        <v>0.11753183153770813</v>
      </c>
      <c r="AJ3680" s="31">
        <f t="shared" si="942"/>
        <v>0.18543911198171725</v>
      </c>
      <c r="AK3680" s="30">
        <f>IF(W3680="si",($S3680*'COSTOS DE CREDITOS'!$C$27)/DATA!$G3680,"")</f>
        <v>65.906835757745824</v>
      </c>
      <c r="AL3680" s="90">
        <f>IF(W3680="si",'COSTOS DE CREDITOS'!$C$35,"")</f>
        <v>20.421138461538462</v>
      </c>
      <c r="AM3680" s="30">
        <f t="shared" si="935"/>
        <v>492.30769230769232</v>
      </c>
      <c r="AN3680" s="30">
        <f t="shared" si="936"/>
        <v>0</v>
      </c>
      <c r="AO3680" s="30">
        <f t="shared" si="937"/>
        <v>578.63566652697659</v>
      </c>
      <c r="AP3680" s="30">
        <f t="shared" si="938"/>
        <v>1435.1043334730234</v>
      </c>
      <c r="AQ3680" s="19">
        <f t="shared" si="939"/>
        <v>0.71265621851531147</v>
      </c>
    </row>
    <row r="3681" spans="1:43" x14ac:dyDescent="0.2">
      <c r="A3681" s="23" t="s">
        <v>5665</v>
      </c>
      <c r="B3681" s="6" t="s">
        <v>5682</v>
      </c>
      <c r="C3681" s="6" t="s">
        <v>5670</v>
      </c>
      <c r="D3681" s="4">
        <v>172876</v>
      </c>
      <c r="E3681" s="4">
        <v>173100</v>
      </c>
      <c r="F3681" s="5" t="s">
        <v>2939</v>
      </c>
      <c r="G3681" s="2">
        <v>5</v>
      </c>
      <c r="H3681" s="4">
        <v>173106</v>
      </c>
      <c r="I3681" s="5" t="s">
        <v>4564</v>
      </c>
      <c r="J3681" s="15">
        <v>45279</v>
      </c>
      <c r="K3681" s="24">
        <v>1303770418</v>
      </c>
      <c r="L3681" s="15">
        <v>45282</v>
      </c>
      <c r="M3681" s="15">
        <v>45291</v>
      </c>
      <c r="N3681" s="15"/>
      <c r="O3681" s="26" t="e">
        <f>VLOOKUP(D3681,quash!A$2:$I$7791,9,FALSE)</f>
        <v>#N/A</v>
      </c>
      <c r="P3681" s="7">
        <v>10000</v>
      </c>
      <c r="Q3681" s="26">
        <v>115</v>
      </c>
      <c r="R3681" s="19">
        <v>3.97705569269148E-2</v>
      </c>
      <c r="S3681" s="26">
        <v>16</v>
      </c>
      <c r="T3681" s="8">
        <v>10000</v>
      </c>
      <c r="U3681" s="4">
        <v>142</v>
      </c>
      <c r="V3681" s="10">
        <v>2510.34</v>
      </c>
      <c r="W3681" s="14" t="s">
        <v>5281</v>
      </c>
      <c r="X3681" s="18">
        <v>1</v>
      </c>
      <c r="Y3681" s="9">
        <v>10000</v>
      </c>
      <c r="Z3681" s="19">
        <f t="shared" si="944"/>
        <v>0</v>
      </c>
      <c r="AA3681" s="25">
        <f t="shared" si="945"/>
        <v>2510.34</v>
      </c>
      <c r="AB3681" s="30">
        <f t="shared" si="933"/>
        <v>1015000</v>
      </c>
      <c r="AC3681" s="30">
        <f t="shared" si="931"/>
        <v>9.852216748768473E-3</v>
      </c>
      <c r="AD3681" s="31">
        <f t="shared" si="932"/>
        <v>1.1330049261083743</v>
      </c>
      <c r="AE3681" s="31">
        <f t="shared" si="943"/>
        <v>1.3990147783251232</v>
      </c>
      <c r="AG3681" s="30">
        <f t="shared" si="934"/>
        <v>6126000</v>
      </c>
      <c r="AH3681" s="30">
        <f t="shared" si="940"/>
        <v>1.632386549134835E-3</v>
      </c>
      <c r="AI3681" s="31">
        <f t="shared" si="941"/>
        <v>0.18772445315050604</v>
      </c>
      <c r="AJ3681" s="31">
        <f t="shared" si="942"/>
        <v>0.23179888997714657</v>
      </c>
      <c r="AK3681" s="30">
        <f>IF(W3681="si",($S3681*'COSTOS DE CREDITOS'!$C$27)/DATA!$G3681,"")</f>
        <v>65.906835757745824</v>
      </c>
      <c r="AL3681" s="90">
        <f>IF(W3681="si",'COSTOS DE CREDITOS'!$C$35,"")</f>
        <v>20.421138461538462</v>
      </c>
      <c r="AM3681" s="30">
        <f t="shared" si="935"/>
        <v>615.38461538461547</v>
      </c>
      <c r="AN3681" s="30">
        <f t="shared" si="936"/>
        <v>0</v>
      </c>
      <c r="AO3681" s="30">
        <f t="shared" si="937"/>
        <v>701.7125896038998</v>
      </c>
      <c r="AP3681" s="30">
        <f t="shared" si="938"/>
        <v>1808.6274103961005</v>
      </c>
      <c r="AQ3681" s="19">
        <f t="shared" si="939"/>
        <v>0.72047109570659762</v>
      </c>
    </row>
    <row r="3682" spans="1:43" x14ac:dyDescent="0.2">
      <c r="A3682" s="23" t="s">
        <v>5665</v>
      </c>
      <c r="B3682" s="6" t="s">
        <v>5671</v>
      </c>
      <c r="C3682" s="6" t="s">
        <v>5670</v>
      </c>
      <c r="D3682" s="4">
        <v>172833</v>
      </c>
      <c r="E3682" s="4">
        <v>172968</v>
      </c>
      <c r="F3682" s="5" t="s">
        <v>4565</v>
      </c>
      <c r="G3682" s="2">
        <v>5</v>
      </c>
      <c r="H3682" s="4">
        <v>172969</v>
      </c>
      <c r="I3682" s="5" t="s">
        <v>4566</v>
      </c>
      <c r="J3682" s="15">
        <v>45278</v>
      </c>
      <c r="K3682" s="24">
        <v>1303233934</v>
      </c>
      <c r="L3682" s="15">
        <v>45281</v>
      </c>
      <c r="M3682" s="15">
        <v>45291</v>
      </c>
      <c r="N3682" s="15"/>
      <c r="O3682" s="26" t="e">
        <f>VLOOKUP(D3682,quash!A$2:$I$7791,9,FALSE)</f>
        <v>#N/A</v>
      </c>
      <c r="P3682" s="7">
        <v>10000</v>
      </c>
      <c r="Q3682" s="26">
        <v>147</v>
      </c>
      <c r="R3682" s="19">
        <v>7.9000519063170294E-2</v>
      </c>
      <c r="S3682" s="26">
        <v>16</v>
      </c>
      <c r="T3682" s="8">
        <v>10000</v>
      </c>
      <c r="U3682" s="4">
        <v>142</v>
      </c>
      <c r="V3682" s="10">
        <v>2510.34</v>
      </c>
      <c r="W3682" s="14" t="s">
        <v>5281</v>
      </c>
      <c r="X3682" s="18">
        <v>1</v>
      </c>
      <c r="Y3682" s="9">
        <v>10000</v>
      </c>
      <c r="Z3682" s="19">
        <f t="shared" si="944"/>
        <v>0</v>
      </c>
      <c r="AA3682" s="25">
        <f t="shared" si="945"/>
        <v>2510.34</v>
      </c>
      <c r="AB3682" s="30">
        <f t="shared" si="933"/>
        <v>1015000</v>
      </c>
      <c r="AC3682" s="30">
        <f t="shared" si="931"/>
        <v>9.852216748768473E-3</v>
      </c>
      <c r="AD3682" s="31">
        <f t="shared" si="932"/>
        <v>1.4482758620689655</v>
      </c>
      <c r="AE3682" s="31">
        <f t="shared" si="943"/>
        <v>1.3990147783251232</v>
      </c>
      <c r="AG3682" s="30">
        <f t="shared" si="934"/>
        <v>6126000</v>
      </c>
      <c r="AH3682" s="30">
        <f t="shared" si="940"/>
        <v>1.632386549134835E-3</v>
      </c>
      <c r="AI3682" s="31">
        <f t="shared" si="941"/>
        <v>0.23996082272282074</v>
      </c>
      <c r="AJ3682" s="31">
        <f t="shared" si="942"/>
        <v>0.23179888997714657</v>
      </c>
      <c r="AK3682" s="30">
        <f>IF(W3682="si",($S3682*'COSTOS DE CREDITOS'!$C$27)/DATA!$G3682,"")</f>
        <v>65.906835757745824</v>
      </c>
      <c r="AL3682" s="90">
        <f>IF(W3682="si",'COSTOS DE CREDITOS'!$C$35,"")</f>
        <v>20.421138461538462</v>
      </c>
      <c r="AM3682" s="30">
        <f t="shared" si="935"/>
        <v>615.38461538461547</v>
      </c>
      <c r="AN3682" s="30">
        <f t="shared" si="936"/>
        <v>0</v>
      </c>
      <c r="AO3682" s="30">
        <f t="shared" si="937"/>
        <v>701.7125896038998</v>
      </c>
      <c r="AP3682" s="30">
        <f t="shared" si="938"/>
        <v>1808.6274103961005</v>
      </c>
      <c r="AQ3682" s="19">
        <f t="shared" si="939"/>
        <v>0.72047109570659762</v>
      </c>
    </row>
    <row r="3683" spans="1:43" x14ac:dyDescent="0.2">
      <c r="A3683" s="23" t="s">
        <v>5665</v>
      </c>
      <c r="B3683" s="6" t="s">
        <v>5671</v>
      </c>
      <c r="C3683" s="6" t="s">
        <v>5670</v>
      </c>
      <c r="D3683" s="4">
        <v>172834</v>
      </c>
      <c r="E3683" s="4">
        <v>172968</v>
      </c>
      <c r="F3683" s="5" t="s">
        <v>4565</v>
      </c>
      <c r="G3683" s="2">
        <v>5</v>
      </c>
      <c r="H3683" s="4">
        <v>172970</v>
      </c>
      <c r="I3683" s="5" t="s">
        <v>4567</v>
      </c>
      <c r="J3683" s="15">
        <v>45278</v>
      </c>
      <c r="K3683" s="24">
        <v>1303234147</v>
      </c>
      <c r="L3683" s="15">
        <v>45281</v>
      </c>
      <c r="M3683" s="15">
        <v>45291</v>
      </c>
      <c r="N3683" s="15"/>
      <c r="O3683" s="26" t="e">
        <f>VLOOKUP(D3683,quash!A$2:$I$7791,9,FALSE)</f>
        <v>#N/A</v>
      </c>
      <c r="P3683" s="7">
        <v>10000</v>
      </c>
      <c r="Q3683" s="26">
        <v>132</v>
      </c>
      <c r="R3683" s="19">
        <v>5.8283715876113903E-2</v>
      </c>
      <c r="S3683" s="26">
        <v>16</v>
      </c>
      <c r="T3683" s="8">
        <v>5000</v>
      </c>
      <c r="U3683" s="4">
        <v>147</v>
      </c>
      <c r="V3683" s="10">
        <v>1303.3399999999999</v>
      </c>
      <c r="W3683" s="14" t="s">
        <v>5281</v>
      </c>
      <c r="X3683" s="18">
        <v>1</v>
      </c>
      <c r="Y3683" s="9">
        <v>5000</v>
      </c>
      <c r="Z3683" s="19">
        <f t="shared" si="944"/>
        <v>0</v>
      </c>
      <c r="AA3683" s="25">
        <f t="shared" si="945"/>
        <v>1303.3399999999999</v>
      </c>
      <c r="AB3683" s="30">
        <f t="shared" si="933"/>
        <v>1015000</v>
      </c>
      <c r="AC3683" s="30">
        <f t="shared" si="931"/>
        <v>4.9261083743842365E-3</v>
      </c>
      <c r="AD3683" s="31">
        <f t="shared" si="932"/>
        <v>0.65024630541871919</v>
      </c>
      <c r="AE3683" s="31">
        <f t="shared" si="943"/>
        <v>0.72413793103448276</v>
      </c>
      <c r="AG3683" s="30">
        <f t="shared" si="934"/>
        <v>6126000</v>
      </c>
      <c r="AH3683" s="30">
        <f t="shared" si="940"/>
        <v>8.1619327456741752E-4</v>
      </c>
      <c r="AI3683" s="31">
        <f t="shared" si="941"/>
        <v>0.10773751224289911</v>
      </c>
      <c r="AJ3683" s="31">
        <f t="shared" si="942"/>
        <v>0.11998041136141037</v>
      </c>
      <c r="AK3683" s="30">
        <f>IF(W3683="si",($S3683*'COSTOS DE CREDITOS'!$C$27)/DATA!$G3683,"")</f>
        <v>65.906835757745824</v>
      </c>
      <c r="AL3683" s="90">
        <f>IF(W3683="si",'COSTOS DE CREDITOS'!$C$35,"")</f>
        <v>20.421138461538462</v>
      </c>
      <c r="AM3683" s="30">
        <f t="shared" si="935"/>
        <v>307.69230769230774</v>
      </c>
      <c r="AN3683" s="30">
        <f t="shared" si="936"/>
        <v>0</v>
      </c>
      <c r="AO3683" s="30">
        <f t="shared" si="937"/>
        <v>394.02028191159201</v>
      </c>
      <c r="AP3683" s="30">
        <f t="shared" si="938"/>
        <v>909.31971808840785</v>
      </c>
      <c r="AQ3683" s="19">
        <f t="shared" si="939"/>
        <v>0.69768419452208008</v>
      </c>
    </row>
    <row r="3684" spans="1:43" x14ac:dyDescent="0.2">
      <c r="A3684" s="23" t="s">
        <v>5665</v>
      </c>
      <c r="B3684" s="6" t="s">
        <v>5671</v>
      </c>
      <c r="C3684" s="6" t="s">
        <v>5670</v>
      </c>
      <c r="D3684" s="4">
        <v>172838</v>
      </c>
      <c r="E3684" s="4">
        <v>172968</v>
      </c>
      <c r="F3684" s="5" t="s">
        <v>4565</v>
      </c>
      <c r="G3684" s="2">
        <v>5</v>
      </c>
      <c r="H3684" s="4">
        <v>172972</v>
      </c>
      <c r="I3684" s="5" t="s">
        <v>4568</v>
      </c>
      <c r="J3684" s="15">
        <v>45278</v>
      </c>
      <c r="K3684" s="24">
        <v>1303234359</v>
      </c>
      <c r="L3684" s="15">
        <v>45281</v>
      </c>
      <c r="M3684" s="15">
        <v>45291</v>
      </c>
      <c r="N3684" s="15"/>
      <c r="O3684" s="26" t="e">
        <f>VLOOKUP(D3684,quash!A$2:$I$7791,9,FALSE)</f>
        <v>#N/A</v>
      </c>
      <c r="P3684" s="7">
        <v>10000</v>
      </c>
      <c r="Q3684" s="26">
        <v>132</v>
      </c>
      <c r="R3684" s="19">
        <v>5.8283715876113903E-2</v>
      </c>
      <c r="S3684" s="26">
        <v>16</v>
      </c>
      <c r="T3684" s="8">
        <v>7000</v>
      </c>
      <c r="U3684" s="4">
        <v>142</v>
      </c>
      <c r="V3684" s="10">
        <v>1758.65</v>
      </c>
      <c r="W3684" s="14" t="s">
        <v>5281</v>
      </c>
      <c r="X3684" s="18">
        <v>1</v>
      </c>
      <c r="Y3684" s="9">
        <v>7000</v>
      </c>
      <c r="Z3684" s="19">
        <f t="shared" si="944"/>
        <v>0</v>
      </c>
      <c r="AA3684" s="25">
        <f t="shared" si="945"/>
        <v>1758.65</v>
      </c>
      <c r="AB3684" s="30">
        <f t="shared" si="933"/>
        <v>1015000</v>
      </c>
      <c r="AC3684" s="30">
        <f t="shared" si="931"/>
        <v>6.8965517241379309E-3</v>
      </c>
      <c r="AD3684" s="31">
        <f t="shared" si="932"/>
        <v>0.91034482758620694</v>
      </c>
      <c r="AE3684" s="31">
        <f t="shared" si="943"/>
        <v>0.97931034482758617</v>
      </c>
      <c r="AG3684" s="30">
        <f t="shared" si="934"/>
        <v>6126000</v>
      </c>
      <c r="AH3684" s="30">
        <f t="shared" si="940"/>
        <v>1.1426705843943846E-3</v>
      </c>
      <c r="AI3684" s="31">
        <f t="shared" si="941"/>
        <v>0.15083251714005877</v>
      </c>
      <c r="AJ3684" s="31">
        <f t="shared" si="942"/>
        <v>0.16225922298400261</v>
      </c>
      <c r="AK3684" s="30">
        <f>IF(W3684="si",($S3684*'COSTOS DE CREDITOS'!$C$27)/DATA!$G3684,"")</f>
        <v>65.906835757745824</v>
      </c>
      <c r="AL3684" s="90">
        <f>IF(W3684="si",'COSTOS DE CREDITOS'!$C$35,"")</f>
        <v>20.421138461538462</v>
      </c>
      <c r="AM3684" s="30">
        <f t="shared" si="935"/>
        <v>430.76923076923077</v>
      </c>
      <c r="AN3684" s="30">
        <f t="shared" si="936"/>
        <v>0</v>
      </c>
      <c r="AO3684" s="30">
        <f t="shared" si="937"/>
        <v>517.09720498851505</v>
      </c>
      <c r="AP3684" s="30">
        <f t="shared" si="938"/>
        <v>1241.5527950114852</v>
      </c>
      <c r="AQ3684" s="19">
        <f t="shared" si="939"/>
        <v>0.70596923493104657</v>
      </c>
    </row>
    <row r="3685" spans="1:43" x14ac:dyDescent="0.2">
      <c r="A3685" s="23" t="s">
        <v>5665</v>
      </c>
      <c r="B3685" s="6" t="s">
        <v>5671</v>
      </c>
      <c r="C3685" s="6" t="s">
        <v>5670</v>
      </c>
      <c r="D3685" s="4">
        <v>172839</v>
      </c>
      <c r="E3685" s="4">
        <v>172968</v>
      </c>
      <c r="F3685" s="5" t="s">
        <v>4565</v>
      </c>
      <c r="G3685" s="2">
        <v>5</v>
      </c>
      <c r="H3685" s="4">
        <v>172973</v>
      </c>
      <c r="I3685" s="5" t="s">
        <v>4569</v>
      </c>
      <c r="J3685" s="15">
        <v>45278</v>
      </c>
      <c r="K3685" s="24">
        <v>1303234723</v>
      </c>
      <c r="L3685" s="15">
        <v>45281</v>
      </c>
      <c r="M3685" s="15">
        <v>45291</v>
      </c>
      <c r="N3685" s="15"/>
      <c r="O3685" s="26" t="e">
        <f>VLOOKUP(D3685,quash!A$2:$I$7791,9,FALSE)</f>
        <v>#N/A</v>
      </c>
      <c r="P3685" s="7">
        <v>10000</v>
      </c>
      <c r="Q3685" s="26">
        <v>132</v>
      </c>
      <c r="R3685" s="19">
        <v>5.8283715876113903E-2</v>
      </c>
      <c r="S3685" s="26">
        <v>16</v>
      </c>
      <c r="T3685" s="8">
        <v>7000</v>
      </c>
      <c r="U3685" s="4">
        <v>142</v>
      </c>
      <c r="V3685" s="10">
        <v>1758.65</v>
      </c>
      <c r="W3685" s="14" t="s">
        <v>5281</v>
      </c>
      <c r="X3685" s="18">
        <v>1</v>
      </c>
      <c r="Y3685" s="9">
        <v>7000</v>
      </c>
      <c r="Z3685" s="19">
        <f t="shared" si="944"/>
        <v>0</v>
      </c>
      <c r="AA3685" s="25">
        <f t="shared" si="945"/>
        <v>1758.65</v>
      </c>
      <c r="AB3685" s="30">
        <f t="shared" si="933"/>
        <v>1015000</v>
      </c>
      <c r="AC3685" s="30">
        <f t="shared" si="931"/>
        <v>6.8965517241379309E-3</v>
      </c>
      <c r="AD3685" s="31">
        <f t="shared" si="932"/>
        <v>0.91034482758620694</v>
      </c>
      <c r="AE3685" s="31">
        <f t="shared" si="943"/>
        <v>0.97931034482758617</v>
      </c>
      <c r="AG3685" s="30">
        <f t="shared" si="934"/>
        <v>6126000</v>
      </c>
      <c r="AH3685" s="30">
        <f t="shared" si="940"/>
        <v>1.1426705843943846E-3</v>
      </c>
      <c r="AI3685" s="31">
        <f t="shared" si="941"/>
        <v>0.15083251714005877</v>
      </c>
      <c r="AJ3685" s="31">
        <f t="shared" si="942"/>
        <v>0.16225922298400261</v>
      </c>
      <c r="AK3685" s="30">
        <f>IF(W3685="si",($S3685*'COSTOS DE CREDITOS'!$C$27)/DATA!$G3685,"")</f>
        <v>65.906835757745824</v>
      </c>
      <c r="AL3685" s="90">
        <f>IF(W3685="si",'COSTOS DE CREDITOS'!$C$35,"")</f>
        <v>20.421138461538462</v>
      </c>
      <c r="AM3685" s="30">
        <f t="shared" si="935"/>
        <v>430.76923076923077</v>
      </c>
      <c r="AN3685" s="30">
        <f t="shared" si="936"/>
        <v>0</v>
      </c>
      <c r="AO3685" s="30">
        <f t="shared" si="937"/>
        <v>517.09720498851505</v>
      </c>
      <c r="AP3685" s="30">
        <f t="shared" si="938"/>
        <v>1241.5527950114852</v>
      </c>
      <c r="AQ3685" s="19">
        <f t="shared" si="939"/>
        <v>0.70596923493104657</v>
      </c>
    </row>
    <row r="3686" spans="1:43" x14ac:dyDescent="0.2">
      <c r="A3686" s="23" t="s">
        <v>5665</v>
      </c>
      <c r="B3686" s="6" t="s">
        <v>5671</v>
      </c>
      <c r="C3686" s="6" t="s">
        <v>5670</v>
      </c>
      <c r="D3686" s="4">
        <v>172840</v>
      </c>
      <c r="E3686" s="4">
        <v>172968</v>
      </c>
      <c r="F3686" s="5" t="s">
        <v>4565</v>
      </c>
      <c r="G3686" s="2">
        <v>5</v>
      </c>
      <c r="H3686" s="4">
        <v>172974</v>
      </c>
      <c r="I3686" s="5" t="s">
        <v>4570</v>
      </c>
      <c r="J3686" s="15">
        <v>45278</v>
      </c>
      <c r="K3686" s="24">
        <v>1303234885</v>
      </c>
      <c r="L3686" s="15">
        <v>45281</v>
      </c>
      <c r="M3686" s="15">
        <v>45291</v>
      </c>
      <c r="N3686" s="15"/>
      <c r="O3686" s="26" t="e">
        <f>VLOOKUP(D3686,quash!A$2:$I$7791,9,FALSE)</f>
        <v>#N/A</v>
      </c>
      <c r="P3686" s="7">
        <v>10000</v>
      </c>
      <c r="Q3686" s="26">
        <v>132</v>
      </c>
      <c r="R3686" s="19">
        <v>5.8283715876113903E-2</v>
      </c>
      <c r="S3686" s="26">
        <v>16</v>
      </c>
      <c r="T3686" s="8">
        <v>6000</v>
      </c>
      <c r="U3686" s="4">
        <v>142</v>
      </c>
      <c r="V3686" s="10">
        <v>1503.37</v>
      </c>
      <c r="W3686" s="14" t="s">
        <v>5281</v>
      </c>
      <c r="X3686" s="18">
        <v>1</v>
      </c>
      <c r="Y3686" s="9">
        <v>6000</v>
      </c>
      <c r="Z3686" s="19">
        <f t="shared" si="944"/>
        <v>0</v>
      </c>
      <c r="AA3686" s="25">
        <f t="shared" si="945"/>
        <v>1503.37</v>
      </c>
      <c r="AB3686" s="30">
        <f t="shared" si="933"/>
        <v>1015000</v>
      </c>
      <c r="AC3686" s="30">
        <f t="shared" si="931"/>
        <v>5.9113300492610842E-3</v>
      </c>
      <c r="AD3686" s="31">
        <f t="shared" si="932"/>
        <v>0.78029556650246312</v>
      </c>
      <c r="AE3686" s="31">
        <f t="shared" si="943"/>
        <v>0.839408866995074</v>
      </c>
      <c r="AG3686" s="30">
        <f t="shared" si="934"/>
        <v>6126000</v>
      </c>
      <c r="AH3686" s="30">
        <f t="shared" si="940"/>
        <v>9.7943192948090111E-4</v>
      </c>
      <c r="AI3686" s="31">
        <f t="shared" si="941"/>
        <v>0.12928501469147893</v>
      </c>
      <c r="AJ3686" s="31">
        <f t="shared" si="942"/>
        <v>0.13907933398628797</v>
      </c>
      <c r="AK3686" s="30">
        <f>IF(W3686="si",($S3686*'COSTOS DE CREDITOS'!$C$27)/DATA!$G3686,"")</f>
        <v>65.906835757745824</v>
      </c>
      <c r="AL3686" s="90">
        <f>IF(W3686="si",'COSTOS DE CREDITOS'!$C$35,"")</f>
        <v>20.421138461538462</v>
      </c>
      <c r="AM3686" s="30">
        <f t="shared" si="935"/>
        <v>369.23076923076923</v>
      </c>
      <c r="AN3686" s="30">
        <f t="shared" si="936"/>
        <v>0</v>
      </c>
      <c r="AO3686" s="30">
        <f t="shared" si="937"/>
        <v>455.5587434500535</v>
      </c>
      <c r="AP3686" s="30">
        <f t="shared" si="938"/>
        <v>1047.8112565499464</v>
      </c>
      <c r="AQ3686" s="19">
        <f t="shared" si="939"/>
        <v>0.69697496727348984</v>
      </c>
    </row>
    <row r="3687" spans="1:43" x14ac:dyDescent="0.2">
      <c r="A3687" s="23" t="s">
        <v>5665</v>
      </c>
      <c r="B3687" s="6" t="s">
        <v>5683</v>
      </c>
      <c r="C3687" s="6" t="s">
        <v>5670</v>
      </c>
      <c r="D3687" s="2">
        <v>181264</v>
      </c>
      <c r="E3687" s="2">
        <v>182456</v>
      </c>
      <c r="F3687" s="3" t="s">
        <v>4571</v>
      </c>
      <c r="G3687" s="2">
        <v>7</v>
      </c>
      <c r="H3687" s="2">
        <v>182457</v>
      </c>
      <c r="I3687" s="3" t="s">
        <v>4572</v>
      </c>
      <c r="J3687" s="15">
        <v>45366</v>
      </c>
      <c r="K3687" s="24">
        <v>1361123693</v>
      </c>
      <c r="L3687" s="15">
        <v>45378</v>
      </c>
      <c r="M3687" s="15">
        <v>45382</v>
      </c>
      <c r="N3687" s="26">
        <v>1</v>
      </c>
      <c r="O3687" s="26" t="e">
        <f>VLOOKUP(D3687,quash!A$2:$I$7791,9,FALSE)</f>
        <v>#N/A</v>
      </c>
      <c r="P3687" s="7">
        <v>10000</v>
      </c>
      <c r="Q3687" s="26">
        <v>127</v>
      </c>
      <c r="R3687" s="19">
        <v>5.24391097594855E-2</v>
      </c>
      <c r="S3687" s="26">
        <v>16</v>
      </c>
      <c r="T3687" s="7">
        <v>10000</v>
      </c>
      <c r="U3687" s="2">
        <v>142</v>
      </c>
      <c r="V3687" s="11">
        <v>2510.34</v>
      </c>
      <c r="W3687" s="14" t="s">
        <v>5282</v>
      </c>
      <c r="X3687" s="18"/>
      <c r="Y3687" s="9"/>
      <c r="Z3687" s="19"/>
      <c r="AA3687" s="19"/>
      <c r="AB3687" s="30">
        <f t="shared" si="933"/>
        <v>1498000</v>
      </c>
      <c r="AC3687" s="30">
        <f t="shared" si="931"/>
        <v>6.6755674232309749E-3</v>
      </c>
      <c r="AD3687" s="31">
        <f t="shared" si="932"/>
        <v>0.84779706275033384</v>
      </c>
      <c r="AE3687" s="31">
        <f t="shared" si="943"/>
        <v>0.94793057409879844</v>
      </c>
      <c r="AG3687" s="30">
        <f t="shared" si="934"/>
        <v>6126000</v>
      </c>
      <c r="AH3687" s="30">
        <f t="shared" si="940"/>
        <v>1.632386549134835E-3</v>
      </c>
      <c r="AI3687" s="31">
        <f t="shared" si="941"/>
        <v>0.20731309174012405</v>
      </c>
      <c r="AJ3687" s="31">
        <f t="shared" si="942"/>
        <v>0.23179888997714657</v>
      </c>
      <c r="AK3687" s="30" t="str">
        <f>IF(W3687="si",($S3687*'COSTOS DE CREDITOS'!$C$27)/DATA!$G3687,"")</f>
        <v/>
      </c>
      <c r="AL3687" s="90" t="str">
        <f>IF(W3687="si",'COSTOS DE CREDITOS'!$C$35,"")</f>
        <v/>
      </c>
      <c r="AM3687" s="30" t="str">
        <f t="shared" si="935"/>
        <v/>
      </c>
      <c r="AN3687" s="30" t="str">
        <f t="shared" si="936"/>
        <v/>
      </c>
      <c r="AO3687" s="30">
        <f t="shared" si="937"/>
        <v>0</v>
      </c>
      <c r="AP3687" s="30">
        <f t="shared" si="938"/>
        <v>0</v>
      </c>
      <c r="AQ3687" s="19" t="str">
        <f t="shared" si="939"/>
        <v/>
      </c>
    </row>
    <row r="3688" spans="1:43" x14ac:dyDescent="0.2">
      <c r="A3688" s="23" t="s">
        <v>5665</v>
      </c>
      <c r="B3688" s="6" t="s">
        <v>5683</v>
      </c>
      <c r="C3688" s="6" t="s">
        <v>5670</v>
      </c>
      <c r="D3688" s="2">
        <v>181923</v>
      </c>
      <c r="E3688" s="2">
        <v>182456</v>
      </c>
      <c r="F3688" s="3" t="s">
        <v>4571</v>
      </c>
      <c r="G3688" s="2">
        <v>7</v>
      </c>
      <c r="H3688" s="2">
        <v>182458</v>
      </c>
      <c r="I3688" s="3" t="s">
        <v>4573</v>
      </c>
      <c r="J3688" s="15">
        <v>45373</v>
      </c>
      <c r="K3688" s="24">
        <v>1364753349</v>
      </c>
      <c r="L3688" s="15">
        <v>45378</v>
      </c>
      <c r="M3688" s="15">
        <v>45382</v>
      </c>
      <c r="N3688" s="26">
        <v>1</v>
      </c>
      <c r="O3688" s="26">
        <f>VLOOKUP(D3688,quash!A$2:$I$7791,9,FALSE)</f>
        <v>2</v>
      </c>
      <c r="P3688" s="7">
        <v>10000</v>
      </c>
      <c r="Q3688" s="26">
        <v>132</v>
      </c>
      <c r="R3688" s="19">
        <v>5.8283715876113903E-2</v>
      </c>
      <c r="S3688" s="26">
        <v>16</v>
      </c>
      <c r="T3688" s="7">
        <v>10000</v>
      </c>
      <c r="U3688" s="2">
        <v>142</v>
      </c>
      <c r="V3688" s="11">
        <v>2510.34</v>
      </c>
      <c r="W3688" s="14" t="s">
        <v>5282</v>
      </c>
      <c r="X3688" s="18"/>
      <c r="Y3688" s="9"/>
      <c r="Z3688" s="19"/>
      <c r="AA3688" s="19"/>
      <c r="AB3688" s="30">
        <f t="shared" si="933"/>
        <v>521000</v>
      </c>
      <c r="AC3688" s="30">
        <f t="shared" si="931"/>
        <v>1.9193857965451054E-2</v>
      </c>
      <c r="AD3688" s="31">
        <f t="shared" si="932"/>
        <v>2.5335892514395391</v>
      </c>
      <c r="AE3688" s="31">
        <f t="shared" si="943"/>
        <v>2.7255278310940496</v>
      </c>
      <c r="AG3688" s="30">
        <f t="shared" si="934"/>
        <v>1695000</v>
      </c>
      <c r="AH3688" s="30">
        <f t="shared" si="940"/>
        <v>5.8997050147492625E-3</v>
      </c>
      <c r="AI3688" s="31">
        <f t="shared" si="941"/>
        <v>0.77876106194690264</v>
      </c>
      <c r="AJ3688" s="31">
        <f t="shared" si="942"/>
        <v>0.83775811209439532</v>
      </c>
      <c r="AK3688" s="30" t="str">
        <f>IF(W3688="si",($S3688*'COSTOS DE CREDITOS'!$C$27)/DATA!$G3688,"")</f>
        <v/>
      </c>
      <c r="AL3688" s="90" t="str">
        <f>IF(W3688="si",'COSTOS DE CREDITOS'!$C$35,"")</f>
        <v/>
      </c>
      <c r="AM3688" s="30" t="str">
        <f t="shared" si="935"/>
        <v/>
      </c>
      <c r="AN3688" s="30" t="str">
        <f t="shared" si="936"/>
        <v/>
      </c>
      <c r="AO3688" s="30">
        <f t="shared" si="937"/>
        <v>0</v>
      </c>
      <c r="AP3688" s="30">
        <f t="shared" si="938"/>
        <v>0</v>
      </c>
      <c r="AQ3688" s="19" t="str">
        <f t="shared" si="939"/>
        <v/>
      </c>
    </row>
    <row r="3689" spans="1:43" x14ac:dyDescent="0.2">
      <c r="A3689" s="23" t="s">
        <v>5665</v>
      </c>
      <c r="B3689" s="6" t="s">
        <v>5683</v>
      </c>
      <c r="C3689" s="6" t="s">
        <v>5670</v>
      </c>
      <c r="D3689" s="2">
        <v>182187</v>
      </c>
      <c r="E3689" s="2">
        <v>182456</v>
      </c>
      <c r="F3689" s="3" t="s">
        <v>4571</v>
      </c>
      <c r="G3689" s="2">
        <v>7</v>
      </c>
      <c r="H3689" s="2">
        <v>182476</v>
      </c>
      <c r="I3689" s="3" t="s">
        <v>4574</v>
      </c>
      <c r="J3689" s="15">
        <v>45374</v>
      </c>
      <c r="K3689" s="24">
        <v>1365951355</v>
      </c>
      <c r="L3689" s="15">
        <v>45378</v>
      </c>
      <c r="M3689" s="15">
        <v>45382</v>
      </c>
      <c r="N3689" s="26">
        <v>1</v>
      </c>
      <c r="O3689" s="26">
        <f>VLOOKUP(D3689,quash!A$2:$I$7791,9,FALSE)</f>
        <v>1</v>
      </c>
      <c r="P3689" s="7">
        <v>10000</v>
      </c>
      <c r="Q3689" s="26">
        <v>132</v>
      </c>
      <c r="R3689" s="19">
        <v>5.8283715876113903E-2</v>
      </c>
      <c r="S3689" s="26">
        <v>16</v>
      </c>
      <c r="T3689" s="7">
        <v>10000</v>
      </c>
      <c r="U3689" s="2">
        <v>142</v>
      </c>
      <c r="V3689" s="11">
        <v>2510.34</v>
      </c>
      <c r="W3689" s="14" t="s">
        <v>5282</v>
      </c>
      <c r="X3689" s="18"/>
      <c r="Y3689" s="9"/>
      <c r="Z3689" s="19"/>
      <c r="AA3689" s="19"/>
      <c r="AB3689" s="30">
        <f t="shared" si="933"/>
        <v>797000</v>
      </c>
      <c r="AC3689" s="30">
        <f t="shared" si="931"/>
        <v>1.2547051442910916E-2</v>
      </c>
      <c r="AD3689" s="31">
        <f t="shared" si="932"/>
        <v>1.6562107904642409</v>
      </c>
      <c r="AE3689" s="31">
        <f t="shared" si="943"/>
        <v>1.7816813048933502</v>
      </c>
      <c r="AG3689" s="30">
        <f t="shared" si="934"/>
        <v>2427000</v>
      </c>
      <c r="AH3689" s="30">
        <f t="shared" si="940"/>
        <v>4.1203131437989289E-3</v>
      </c>
      <c r="AI3689" s="31">
        <f t="shared" si="941"/>
        <v>0.54388133498145863</v>
      </c>
      <c r="AJ3689" s="31">
        <f t="shared" si="942"/>
        <v>0.58508446641944789</v>
      </c>
      <c r="AK3689" s="30" t="str">
        <f>IF(W3689="si",($S3689*'COSTOS DE CREDITOS'!$C$27)/DATA!$G3689,"")</f>
        <v/>
      </c>
      <c r="AL3689" s="90" t="str">
        <f>IF(W3689="si",'COSTOS DE CREDITOS'!$C$35,"")</f>
        <v/>
      </c>
      <c r="AM3689" s="30" t="str">
        <f t="shared" si="935"/>
        <v/>
      </c>
      <c r="AN3689" s="30" t="str">
        <f t="shared" si="936"/>
        <v/>
      </c>
      <c r="AO3689" s="30">
        <f t="shared" si="937"/>
        <v>0</v>
      </c>
      <c r="AP3689" s="30">
        <f t="shared" si="938"/>
        <v>0</v>
      </c>
      <c r="AQ3689" s="19" t="str">
        <f t="shared" si="939"/>
        <v/>
      </c>
    </row>
    <row r="3690" spans="1:43" x14ac:dyDescent="0.2">
      <c r="A3690" s="23" t="s">
        <v>5665</v>
      </c>
      <c r="B3690" s="6" t="s">
        <v>5683</v>
      </c>
      <c r="C3690" s="6" t="s">
        <v>5670</v>
      </c>
      <c r="D3690" s="2">
        <v>181267</v>
      </c>
      <c r="E3690" s="2">
        <v>182456</v>
      </c>
      <c r="F3690" s="3" t="s">
        <v>4571</v>
      </c>
      <c r="G3690" s="2">
        <v>7</v>
      </c>
      <c r="H3690" s="2">
        <v>182486</v>
      </c>
      <c r="I3690" s="3" t="s">
        <v>4575</v>
      </c>
      <c r="J3690" s="15">
        <v>45366</v>
      </c>
      <c r="K3690" s="24">
        <v>1361141903</v>
      </c>
      <c r="L3690" s="15">
        <v>45378</v>
      </c>
      <c r="M3690" s="15">
        <v>45382</v>
      </c>
      <c r="N3690" s="26">
        <v>1</v>
      </c>
      <c r="O3690" s="26" t="e">
        <f>VLOOKUP(D3690,quash!A$2:$I$7791,9,FALSE)</f>
        <v>#N/A</v>
      </c>
      <c r="P3690" s="7">
        <v>10000</v>
      </c>
      <c r="Q3690" s="26">
        <v>110</v>
      </c>
      <c r="R3690" s="19">
        <v>3.3741050530766099E-2</v>
      </c>
      <c r="S3690" s="26">
        <v>16</v>
      </c>
      <c r="T3690" s="7">
        <v>10000</v>
      </c>
      <c r="U3690" s="2">
        <v>142</v>
      </c>
      <c r="V3690" s="11">
        <v>2510.34</v>
      </c>
      <c r="W3690" s="14" t="s">
        <v>5282</v>
      </c>
      <c r="X3690" s="18"/>
      <c r="Y3690" s="9"/>
      <c r="Z3690" s="19"/>
      <c r="AA3690" s="19"/>
      <c r="AB3690" s="30">
        <f t="shared" si="933"/>
        <v>1498000</v>
      </c>
      <c r="AC3690" s="30">
        <f t="shared" si="931"/>
        <v>6.6755674232309749E-3</v>
      </c>
      <c r="AD3690" s="31">
        <f t="shared" si="932"/>
        <v>0.73431241655540724</v>
      </c>
      <c r="AE3690" s="31">
        <f t="shared" si="943"/>
        <v>0.94793057409879844</v>
      </c>
      <c r="AG3690" s="30">
        <f t="shared" si="934"/>
        <v>6126000</v>
      </c>
      <c r="AH3690" s="30">
        <f t="shared" si="940"/>
        <v>1.632386549134835E-3</v>
      </c>
      <c r="AI3690" s="31">
        <f t="shared" si="941"/>
        <v>0.17956252040483187</v>
      </c>
      <c r="AJ3690" s="31">
        <f t="shared" si="942"/>
        <v>0.23179888997714657</v>
      </c>
      <c r="AK3690" s="30" t="str">
        <f>IF(W3690="si",($S3690*'COSTOS DE CREDITOS'!$C$27)/DATA!$G3690,"")</f>
        <v/>
      </c>
      <c r="AL3690" s="90" t="str">
        <f>IF(W3690="si",'COSTOS DE CREDITOS'!$C$35,"")</f>
        <v/>
      </c>
      <c r="AM3690" s="30" t="str">
        <f t="shared" si="935"/>
        <v/>
      </c>
      <c r="AN3690" s="30" t="str">
        <f t="shared" si="936"/>
        <v/>
      </c>
      <c r="AO3690" s="30">
        <f t="shared" si="937"/>
        <v>0</v>
      </c>
      <c r="AP3690" s="30">
        <f t="shared" si="938"/>
        <v>0</v>
      </c>
      <c r="AQ3690" s="19" t="str">
        <f t="shared" si="939"/>
        <v/>
      </c>
    </row>
    <row r="3691" spans="1:43" x14ac:dyDescent="0.2">
      <c r="A3691" s="23" t="s">
        <v>5665</v>
      </c>
      <c r="B3691" s="6" t="s">
        <v>5683</v>
      </c>
      <c r="C3691" s="6" t="s">
        <v>5670</v>
      </c>
      <c r="D3691" s="2">
        <v>181260</v>
      </c>
      <c r="E3691" s="2">
        <v>182456</v>
      </c>
      <c r="F3691" s="3" t="s">
        <v>4571</v>
      </c>
      <c r="G3691" s="2">
        <v>7</v>
      </c>
      <c r="H3691" s="2">
        <v>182492</v>
      </c>
      <c r="I3691" s="3" t="s">
        <v>4576</v>
      </c>
      <c r="J3691" s="15">
        <v>45366</v>
      </c>
      <c r="K3691" s="24">
        <v>1361114993</v>
      </c>
      <c r="L3691" s="15">
        <v>45378</v>
      </c>
      <c r="M3691" s="15">
        <v>45382</v>
      </c>
      <c r="N3691" s="26">
        <v>1</v>
      </c>
      <c r="O3691" s="26" t="e">
        <f>VLOOKUP(D3691,quash!A$2:$I$7791,9,FALSE)</f>
        <v>#N/A</v>
      </c>
      <c r="P3691" s="7">
        <v>10000</v>
      </c>
      <c r="Q3691" s="26">
        <v>132</v>
      </c>
      <c r="R3691" s="19">
        <v>5.8283715876113903E-2</v>
      </c>
      <c r="S3691" s="26">
        <v>16</v>
      </c>
      <c r="T3691" s="7">
        <v>10000</v>
      </c>
      <c r="U3691" s="2">
        <v>142</v>
      </c>
      <c r="V3691" s="11">
        <v>2510.34</v>
      </c>
      <c r="W3691" s="14" t="s">
        <v>5282</v>
      </c>
      <c r="X3691" s="18"/>
      <c r="Y3691" s="9"/>
      <c r="Z3691" s="19"/>
      <c r="AA3691" s="19"/>
      <c r="AB3691" s="30">
        <f t="shared" si="933"/>
        <v>1498000</v>
      </c>
      <c r="AC3691" s="30">
        <f t="shared" si="931"/>
        <v>6.6755674232309749E-3</v>
      </c>
      <c r="AD3691" s="31">
        <f t="shared" si="932"/>
        <v>0.88117489986648867</v>
      </c>
      <c r="AE3691" s="31">
        <f t="shared" si="943"/>
        <v>0.94793057409879844</v>
      </c>
      <c r="AG3691" s="30">
        <f t="shared" si="934"/>
        <v>6126000</v>
      </c>
      <c r="AH3691" s="30">
        <f t="shared" si="940"/>
        <v>1.632386549134835E-3</v>
      </c>
      <c r="AI3691" s="31">
        <f t="shared" si="941"/>
        <v>0.21547502448579822</v>
      </c>
      <c r="AJ3691" s="31">
        <f t="shared" si="942"/>
        <v>0.23179888997714657</v>
      </c>
      <c r="AK3691" s="30" t="str">
        <f>IF(W3691="si",($S3691*'COSTOS DE CREDITOS'!$C$27)/DATA!$G3691,"")</f>
        <v/>
      </c>
      <c r="AL3691" s="90" t="str">
        <f>IF(W3691="si",'COSTOS DE CREDITOS'!$C$35,"")</f>
        <v/>
      </c>
      <c r="AM3691" s="30" t="str">
        <f t="shared" si="935"/>
        <v/>
      </c>
      <c r="AN3691" s="30" t="str">
        <f t="shared" si="936"/>
        <v/>
      </c>
      <c r="AO3691" s="30">
        <f t="shared" si="937"/>
        <v>0</v>
      </c>
      <c r="AP3691" s="30">
        <f t="shared" si="938"/>
        <v>0</v>
      </c>
      <c r="AQ3691" s="19" t="str">
        <f t="shared" si="939"/>
        <v/>
      </c>
    </row>
    <row r="3692" spans="1:43" x14ac:dyDescent="0.2">
      <c r="A3692" s="23" t="s">
        <v>5665</v>
      </c>
      <c r="B3692" s="6" t="s">
        <v>5683</v>
      </c>
      <c r="C3692" s="6" t="s">
        <v>5670</v>
      </c>
      <c r="D3692" s="2">
        <v>181258</v>
      </c>
      <c r="E3692" s="2">
        <v>182456</v>
      </c>
      <c r="F3692" s="3" t="s">
        <v>4571</v>
      </c>
      <c r="G3692" s="2">
        <v>7</v>
      </c>
      <c r="H3692" s="2">
        <v>182495</v>
      </c>
      <c r="I3692" s="3" t="s">
        <v>4577</v>
      </c>
      <c r="J3692" s="15">
        <v>45366</v>
      </c>
      <c r="K3692" s="24">
        <v>1361107158</v>
      </c>
      <c r="L3692" s="15">
        <v>45378</v>
      </c>
      <c r="M3692" s="15">
        <v>45382</v>
      </c>
      <c r="N3692" s="26">
        <v>1</v>
      </c>
      <c r="O3692" s="26" t="e">
        <f>VLOOKUP(D3692,quash!A$2:$I$7791,9,FALSE)</f>
        <v>#N/A</v>
      </c>
      <c r="P3692" s="7">
        <v>10000</v>
      </c>
      <c r="Q3692" s="26">
        <v>127</v>
      </c>
      <c r="R3692" s="19">
        <v>5.24391097594855E-2</v>
      </c>
      <c r="S3692" s="26">
        <v>16</v>
      </c>
      <c r="T3692" s="7">
        <v>10000</v>
      </c>
      <c r="U3692" s="2">
        <v>142</v>
      </c>
      <c r="V3692" s="11">
        <v>2510.34</v>
      </c>
      <c r="W3692" s="14" t="s">
        <v>5282</v>
      </c>
      <c r="X3692" s="18"/>
      <c r="Y3692" s="9"/>
      <c r="Z3692" s="19"/>
      <c r="AA3692" s="19"/>
      <c r="AB3692" s="30">
        <f t="shared" si="933"/>
        <v>1498000</v>
      </c>
      <c r="AC3692" s="30">
        <f t="shared" si="931"/>
        <v>6.6755674232309749E-3</v>
      </c>
      <c r="AD3692" s="31">
        <f t="shared" si="932"/>
        <v>0.84779706275033384</v>
      </c>
      <c r="AE3692" s="31">
        <f t="shared" si="943"/>
        <v>0.94793057409879844</v>
      </c>
      <c r="AG3692" s="30">
        <f t="shared" si="934"/>
        <v>6126000</v>
      </c>
      <c r="AH3692" s="30">
        <f t="shared" si="940"/>
        <v>1.632386549134835E-3</v>
      </c>
      <c r="AI3692" s="31">
        <f t="shared" si="941"/>
        <v>0.20731309174012405</v>
      </c>
      <c r="AJ3692" s="31">
        <f t="shared" si="942"/>
        <v>0.23179888997714657</v>
      </c>
      <c r="AK3692" s="30" t="str">
        <f>IF(W3692="si",($S3692*'COSTOS DE CREDITOS'!$C$27)/DATA!$G3692,"")</f>
        <v/>
      </c>
      <c r="AL3692" s="90" t="str">
        <f>IF(W3692="si",'COSTOS DE CREDITOS'!$C$35,"")</f>
        <v/>
      </c>
      <c r="AM3692" s="30" t="str">
        <f t="shared" si="935"/>
        <v/>
      </c>
      <c r="AN3692" s="30" t="str">
        <f t="shared" si="936"/>
        <v/>
      </c>
      <c r="AO3692" s="30">
        <f t="shared" si="937"/>
        <v>0</v>
      </c>
      <c r="AP3692" s="30">
        <f t="shared" si="938"/>
        <v>0</v>
      </c>
      <c r="AQ3692" s="19" t="str">
        <f t="shared" si="939"/>
        <v/>
      </c>
    </row>
    <row r="3693" spans="1:43" x14ac:dyDescent="0.2">
      <c r="A3693" s="23" t="s">
        <v>5665</v>
      </c>
      <c r="B3693" s="6" t="s">
        <v>5683</v>
      </c>
      <c r="C3693" s="6" t="s">
        <v>5670</v>
      </c>
      <c r="D3693" s="2">
        <v>182046</v>
      </c>
      <c r="E3693" s="2">
        <v>182456</v>
      </c>
      <c r="F3693" s="3" t="s">
        <v>4571</v>
      </c>
      <c r="G3693" s="2">
        <v>7</v>
      </c>
      <c r="H3693" s="2">
        <v>182497</v>
      </c>
      <c r="I3693" s="3" t="s">
        <v>4578</v>
      </c>
      <c r="J3693" s="15">
        <v>45373</v>
      </c>
      <c r="K3693" s="24">
        <v>1365280306</v>
      </c>
      <c r="L3693" s="15">
        <v>45378</v>
      </c>
      <c r="M3693" s="15">
        <v>45382</v>
      </c>
      <c r="N3693" s="26">
        <v>1</v>
      </c>
      <c r="O3693" s="26" t="e">
        <f>VLOOKUP(D3693,quash!A$2:$I$7791,9,FALSE)</f>
        <v>#N/A</v>
      </c>
      <c r="P3693" s="7">
        <v>20000</v>
      </c>
      <c r="Q3693" s="26">
        <v>110</v>
      </c>
      <c r="R3693" s="19">
        <v>1.8298129407071966E-2</v>
      </c>
      <c r="S3693" s="26">
        <v>16</v>
      </c>
      <c r="T3693" s="7">
        <v>20000</v>
      </c>
      <c r="U3693" s="2">
        <v>142</v>
      </c>
      <c r="V3693" s="11">
        <v>5006.8999999999996</v>
      </c>
      <c r="W3693" s="14" t="s">
        <v>5282</v>
      </c>
      <c r="X3693" s="18"/>
      <c r="Y3693" s="9"/>
      <c r="Z3693" s="19"/>
      <c r="AA3693" s="19"/>
      <c r="AB3693" s="30">
        <f t="shared" si="933"/>
        <v>1498000</v>
      </c>
      <c r="AC3693" s="30">
        <f t="shared" si="931"/>
        <v>1.335113484646195E-2</v>
      </c>
      <c r="AD3693" s="31">
        <f t="shared" si="932"/>
        <v>1.4686248331108145</v>
      </c>
      <c r="AE3693" s="31">
        <f t="shared" si="943"/>
        <v>1.8958611481975969</v>
      </c>
      <c r="AG3693" s="30">
        <f t="shared" si="934"/>
        <v>6126000</v>
      </c>
      <c r="AH3693" s="30">
        <f t="shared" si="940"/>
        <v>3.2647730982696701E-3</v>
      </c>
      <c r="AI3693" s="31">
        <f t="shared" si="941"/>
        <v>0.35912504080966373</v>
      </c>
      <c r="AJ3693" s="31">
        <f t="shared" si="942"/>
        <v>0.46359777995429313</v>
      </c>
      <c r="AK3693" s="30" t="str">
        <f>IF(W3693="si",($S3693*'COSTOS DE CREDITOS'!$C$27)/DATA!$G3693,"")</f>
        <v/>
      </c>
      <c r="AL3693" s="90" t="str">
        <f>IF(W3693="si",'COSTOS DE CREDITOS'!$C$35,"")</f>
        <v/>
      </c>
      <c r="AM3693" s="30" t="str">
        <f t="shared" si="935"/>
        <v/>
      </c>
      <c r="AN3693" s="30" t="str">
        <f t="shared" si="936"/>
        <v/>
      </c>
      <c r="AO3693" s="30">
        <f t="shared" si="937"/>
        <v>0</v>
      </c>
      <c r="AP3693" s="30">
        <f t="shared" si="938"/>
        <v>0</v>
      </c>
      <c r="AQ3693" s="19" t="str">
        <f t="shared" si="939"/>
        <v/>
      </c>
    </row>
    <row r="3694" spans="1:43" x14ac:dyDescent="0.2">
      <c r="A3694" s="23" t="s">
        <v>5665</v>
      </c>
      <c r="B3694" s="6" t="s">
        <v>5681</v>
      </c>
      <c r="C3694" s="6" t="s">
        <v>5667</v>
      </c>
      <c r="D3694" s="2">
        <v>181500</v>
      </c>
      <c r="E3694" s="2">
        <v>181444</v>
      </c>
      <c r="F3694" s="3" t="s">
        <v>244</v>
      </c>
      <c r="G3694" s="2">
        <v>6</v>
      </c>
      <c r="H3694" s="2">
        <v>182301</v>
      </c>
      <c r="I3694" s="3" t="s">
        <v>4579</v>
      </c>
      <c r="J3694" s="15">
        <v>45372</v>
      </c>
      <c r="K3694" s="24">
        <v>1363130697</v>
      </c>
      <c r="L3694" s="15">
        <v>45378</v>
      </c>
      <c r="M3694" s="15">
        <v>45382</v>
      </c>
      <c r="N3694" s="26">
        <v>1</v>
      </c>
      <c r="O3694" s="26" t="e">
        <f>VLOOKUP(D3694,quash!A$2:$I$7791,9,FALSE)</f>
        <v>#N/A</v>
      </c>
      <c r="P3694" s="7">
        <v>10000</v>
      </c>
      <c r="Q3694" s="26">
        <v>132</v>
      </c>
      <c r="R3694" s="19">
        <v>5.8283715876113903E-2</v>
      </c>
      <c r="S3694" s="26">
        <v>16</v>
      </c>
      <c r="T3694" s="7">
        <v>5000</v>
      </c>
      <c r="U3694" s="2">
        <v>142</v>
      </c>
      <c r="V3694" s="11">
        <v>1262.2</v>
      </c>
      <c r="W3694" s="14" t="s">
        <v>5282</v>
      </c>
      <c r="X3694" s="18"/>
      <c r="Y3694" s="9"/>
      <c r="Z3694" s="19"/>
      <c r="AA3694" s="19"/>
      <c r="AB3694" s="30">
        <f t="shared" si="933"/>
        <v>1498000</v>
      </c>
      <c r="AC3694" s="30">
        <f t="shared" si="931"/>
        <v>3.3377837116154874E-3</v>
      </c>
      <c r="AD3694" s="31">
        <f t="shared" si="932"/>
        <v>0.44058744993324434</v>
      </c>
      <c r="AE3694" s="31">
        <f t="shared" si="943"/>
        <v>0.47396528704939922</v>
      </c>
      <c r="AG3694" s="30">
        <f t="shared" si="934"/>
        <v>6126000</v>
      </c>
      <c r="AH3694" s="30">
        <f t="shared" si="940"/>
        <v>8.1619327456741752E-4</v>
      </c>
      <c r="AI3694" s="31">
        <f t="shared" si="941"/>
        <v>0.10773751224289911</v>
      </c>
      <c r="AJ3694" s="31">
        <f t="shared" si="942"/>
        <v>0.11589944498857328</v>
      </c>
      <c r="AK3694" s="30" t="str">
        <f>IF(W3694="si",($S3694*'COSTOS DE CREDITOS'!$C$27)/DATA!$G3694,"")</f>
        <v/>
      </c>
      <c r="AL3694" s="90" t="str">
        <f>IF(W3694="si",'COSTOS DE CREDITOS'!$C$35,"")</f>
        <v/>
      </c>
      <c r="AM3694" s="30" t="str">
        <f t="shared" si="935"/>
        <v/>
      </c>
      <c r="AN3694" s="30" t="str">
        <f t="shared" si="936"/>
        <v/>
      </c>
      <c r="AO3694" s="30">
        <f t="shared" si="937"/>
        <v>0</v>
      </c>
      <c r="AP3694" s="30">
        <f t="shared" si="938"/>
        <v>0</v>
      </c>
      <c r="AQ3694" s="19" t="str">
        <f t="shared" si="939"/>
        <v/>
      </c>
    </row>
    <row r="3695" spans="1:43" x14ac:dyDescent="0.2">
      <c r="A3695" s="23" t="s">
        <v>5665</v>
      </c>
      <c r="B3695" s="6" t="s">
        <v>5674</v>
      </c>
      <c r="C3695" s="6" t="s">
        <v>5670</v>
      </c>
      <c r="D3695" s="2">
        <v>182391</v>
      </c>
      <c r="E3695" s="2">
        <v>181747</v>
      </c>
      <c r="F3695" s="3" t="s">
        <v>2810</v>
      </c>
      <c r="G3695" s="2">
        <v>6</v>
      </c>
      <c r="H3695" s="2">
        <v>182530</v>
      </c>
      <c r="I3695" s="3" t="s">
        <v>4580</v>
      </c>
      <c r="J3695" s="15">
        <v>45376</v>
      </c>
      <c r="K3695" s="24">
        <v>1367949580</v>
      </c>
      <c r="L3695" s="15">
        <v>45378</v>
      </c>
      <c r="M3695" s="15">
        <v>45382</v>
      </c>
      <c r="N3695" s="26">
        <v>1</v>
      </c>
      <c r="O3695" s="26">
        <f>VLOOKUP(D3695,quash!A$2:$I$7791,9,FALSE)</f>
        <v>2</v>
      </c>
      <c r="P3695" s="7">
        <v>10000</v>
      </c>
      <c r="Q3695" s="26">
        <v>132</v>
      </c>
      <c r="R3695" s="19">
        <v>5.8283715876113903E-2</v>
      </c>
      <c r="S3695" s="26">
        <v>16</v>
      </c>
      <c r="T3695" s="7">
        <v>8000</v>
      </c>
      <c r="U3695" s="2">
        <v>142</v>
      </c>
      <c r="V3695" s="11">
        <v>2013.74</v>
      </c>
      <c r="W3695" s="14" t="s">
        <v>5282</v>
      </c>
      <c r="X3695" s="18"/>
      <c r="Y3695" s="9"/>
      <c r="Z3695" s="19"/>
      <c r="AA3695" s="19"/>
      <c r="AB3695" s="30">
        <f t="shared" si="933"/>
        <v>521000</v>
      </c>
      <c r="AC3695" s="30">
        <f t="shared" si="931"/>
        <v>1.5355086372360844E-2</v>
      </c>
      <c r="AD3695" s="31">
        <f t="shared" si="932"/>
        <v>2.0268714011516313</v>
      </c>
      <c r="AE3695" s="31">
        <f t="shared" si="943"/>
        <v>2.18042226487524</v>
      </c>
      <c r="AG3695" s="30">
        <f t="shared" si="934"/>
        <v>1695000</v>
      </c>
      <c r="AH3695" s="30">
        <f t="shared" si="940"/>
        <v>4.71976401179941E-3</v>
      </c>
      <c r="AI3695" s="31">
        <f t="shared" si="941"/>
        <v>0.62300884955752212</v>
      </c>
      <c r="AJ3695" s="31">
        <f t="shared" si="942"/>
        <v>0.67020648967551621</v>
      </c>
      <c r="AK3695" s="30" t="str">
        <f>IF(W3695="si",($S3695*'COSTOS DE CREDITOS'!$C$27)/DATA!$G3695,"")</f>
        <v/>
      </c>
      <c r="AL3695" s="90" t="str">
        <f>IF(W3695="si",'COSTOS DE CREDITOS'!$C$35,"")</f>
        <v/>
      </c>
      <c r="AM3695" s="30" t="str">
        <f t="shared" si="935"/>
        <v/>
      </c>
      <c r="AN3695" s="30" t="str">
        <f t="shared" si="936"/>
        <v/>
      </c>
      <c r="AO3695" s="30">
        <f t="shared" si="937"/>
        <v>0</v>
      </c>
      <c r="AP3695" s="30">
        <f t="shared" si="938"/>
        <v>0</v>
      </c>
      <c r="AQ3695" s="19" t="str">
        <f t="shared" si="939"/>
        <v/>
      </c>
    </row>
    <row r="3696" spans="1:43" x14ac:dyDescent="0.2">
      <c r="A3696" s="23" t="s">
        <v>5665</v>
      </c>
      <c r="B3696" s="6" t="s">
        <v>5672</v>
      </c>
      <c r="C3696" s="6" t="s">
        <v>5667</v>
      </c>
      <c r="D3696" s="2">
        <v>180674</v>
      </c>
      <c r="E3696" s="2">
        <v>180656</v>
      </c>
      <c r="F3696" s="3" t="s">
        <v>2893</v>
      </c>
      <c r="G3696" s="2">
        <v>5</v>
      </c>
      <c r="H3696" s="2">
        <v>182633</v>
      </c>
      <c r="I3696" s="3" t="s">
        <v>4581</v>
      </c>
      <c r="J3696" s="15">
        <v>45365</v>
      </c>
      <c r="K3696" s="24">
        <v>1358781570</v>
      </c>
      <c r="L3696" s="15">
        <v>45378</v>
      </c>
      <c r="M3696" s="15">
        <v>45382</v>
      </c>
      <c r="N3696" s="26">
        <v>1</v>
      </c>
      <c r="O3696" s="26" t="e">
        <f>VLOOKUP(D3696,quash!A$2:$I$7791,9,FALSE)</f>
        <v>#N/A</v>
      </c>
      <c r="P3696" s="7">
        <v>10000</v>
      </c>
      <c r="Q3696" s="26">
        <v>147</v>
      </c>
      <c r="R3696" s="19">
        <v>7.9000519063170294E-2</v>
      </c>
      <c r="S3696" s="26">
        <v>16</v>
      </c>
      <c r="T3696" s="7">
        <v>6000</v>
      </c>
      <c r="U3696" s="2">
        <v>142</v>
      </c>
      <c r="V3696" s="11">
        <v>1503.37</v>
      </c>
      <c r="W3696" s="14" t="s">
        <v>5282</v>
      </c>
      <c r="X3696" s="18"/>
      <c r="Y3696" s="9"/>
      <c r="Z3696" s="19"/>
      <c r="AA3696" s="19"/>
      <c r="AB3696" s="30">
        <f t="shared" si="933"/>
        <v>1498000</v>
      </c>
      <c r="AC3696" s="30">
        <f t="shared" si="931"/>
        <v>4.0053404539385851E-3</v>
      </c>
      <c r="AD3696" s="31">
        <f t="shared" si="932"/>
        <v>0.58878504672897203</v>
      </c>
      <c r="AE3696" s="31">
        <f t="shared" si="943"/>
        <v>0.56875834445927909</v>
      </c>
      <c r="AG3696" s="30">
        <f t="shared" si="934"/>
        <v>6126000</v>
      </c>
      <c r="AH3696" s="30">
        <f t="shared" si="940"/>
        <v>9.7943192948090111E-4</v>
      </c>
      <c r="AI3696" s="31">
        <f t="shared" si="941"/>
        <v>0.14397649363369247</v>
      </c>
      <c r="AJ3696" s="31">
        <f t="shared" si="942"/>
        <v>0.13907933398628797</v>
      </c>
      <c r="AK3696" s="30" t="str">
        <f>IF(W3696="si",($S3696*'COSTOS DE CREDITOS'!$C$27)/DATA!$G3696,"")</f>
        <v/>
      </c>
      <c r="AL3696" s="90" t="str">
        <f>IF(W3696="si",'COSTOS DE CREDITOS'!$C$35,"")</f>
        <v/>
      </c>
      <c r="AM3696" s="30" t="str">
        <f t="shared" si="935"/>
        <v/>
      </c>
      <c r="AN3696" s="30" t="str">
        <f t="shared" si="936"/>
        <v/>
      </c>
      <c r="AO3696" s="30">
        <f t="shared" si="937"/>
        <v>0</v>
      </c>
      <c r="AP3696" s="30">
        <f t="shared" si="938"/>
        <v>0</v>
      </c>
      <c r="AQ3696" s="19" t="str">
        <f t="shared" si="939"/>
        <v/>
      </c>
    </row>
    <row r="3697" spans="1:43" x14ac:dyDescent="0.2">
      <c r="A3697" s="23" t="s">
        <v>5665</v>
      </c>
      <c r="B3697" s="6" t="s">
        <v>5671</v>
      </c>
      <c r="C3697" s="6" t="s">
        <v>5670</v>
      </c>
      <c r="D3697" s="2">
        <v>182144</v>
      </c>
      <c r="E3697" s="2">
        <v>182507</v>
      </c>
      <c r="F3697" s="3" t="s">
        <v>4582</v>
      </c>
      <c r="G3697" s="2">
        <v>5</v>
      </c>
      <c r="H3697" s="2">
        <v>182508</v>
      </c>
      <c r="I3697" s="3" t="s">
        <v>4583</v>
      </c>
      <c r="J3697" s="15">
        <v>45377</v>
      </c>
      <c r="K3697" s="24">
        <v>1365530962</v>
      </c>
      <c r="L3697" s="15">
        <v>45378</v>
      </c>
      <c r="M3697" s="15">
        <v>45382</v>
      </c>
      <c r="N3697" s="26">
        <v>1</v>
      </c>
      <c r="O3697" s="26" t="e">
        <f>VLOOKUP(D3697,quash!A$2:$I$7791,9,FALSE)</f>
        <v>#N/A</v>
      </c>
      <c r="P3697" s="7">
        <v>8000</v>
      </c>
      <c r="Q3697" s="26">
        <v>108</v>
      </c>
      <c r="R3697" s="19">
        <v>1.8298129407071966E-2</v>
      </c>
      <c r="S3697" s="26">
        <v>16</v>
      </c>
      <c r="T3697" s="7">
        <v>9000</v>
      </c>
      <c r="U3697" s="2">
        <v>142</v>
      </c>
      <c r="V3697" s="11">
        <v>2255.2800000000002</v>
      </c>
      <c r="W3697" s="14" t="s">
        <v>5282</v>
      </c>
      <c r="X3697" s="18"/>
      <c r="Y3697" s="9"/>
      <c r="Z3697" s="19"/>
      <c r="AA3697" s="19"/>
      <c r="AB3697" s="30">
        <f t="shared" si="933"/>
        <v>1498000</v>
      </c>
      <c r="AC3697" s="30">
        <f t="shared" si="931"/>
        <v>6.0080106809078772E-3</v>
      </c>
      <c r="AD3697" s="31">
        <f t="shared" si="932"/>
        <v>0.64886515353805074</v>
      </c>
      <c r="AE3697" s="31">
        <f t="shared" si="943"/>
        <v>0.85313751668891857</v>
      </c>
      <c r="AG3697" s="30">
        <f t="shared" si="934"/>
        <v>6126000</v>
      </c>
      <c r="AH3697" s="30">
        <f t="shared" si="940"/>
        <v>1.4691478942213516E-3</v>
      </c>
      <c r="AI3697" s="31">
        <f t="shared" si="941"/>
        <v>0.15866797257590598</v>
      </c>
      <c r="AJ3697" s="31">
        <f t="shared" si="942"/>
        <v>0.20861900097943192</v>
      </c>
      <c r="AK3697" s="30" t="str">
        <f>IF(W3697="si",($S3697*'COSTOS DE CREDITOS'!$C$27)/DATA!$G3697,"")</f>
        <v/>
      </c>
      <c r="AL3697" s="90" t="str">
        <f>IF(W3697="si",'COSTOS DE CREDITOS'!$C$35,"")</f>
        <v/>
      </c>
      <c r="AM3697" s="30" t="str">
        <f t="shared" si="935"/>
        <v/>
      </c>
      <c r="AN3697" s="30" t="str">
        <f t="shared" si="936"/>
        <v/>
      </c>
      <c r="AO3697" s="30">
        <f t="shared" si="937"/>
        <v>0</v>
      </c>
      <c r="AP3697" s="30">
        <f t="shared" si="938"/>
        <v>0</v>
      </c>
      <c r="AQ3697" s="19" t="str">
        <f t="shared" si="939"/>
        <v/>
      </c>
    </row>
    <row r="3698" spans="1:43" x14ac:dyDescent="0.2">
      <c r="A3698" s="23" t="s">
        <v>5665</v>
      </c>
      <c r="B3698" s="6" t="s">
        <v>5671</v>
      </c>
      <c r="C3698" s="6" t="s">
        <v>5670</v>
      </c>
      <c r="D3698" s="2">
        <v>181778</v>
      </c>
      <c r="E3698" s="2">
        <v>182507</v>
      </c>
      <c r="F3698" s="3" t="s">
        <v>4582</v>
      </c>
      <c r="G3698" s="2">
        <v>5</v>
      </c>
      <c r="H3698" s="2">
        <v>182557</v>
      </c>
      <c r="I3698" s="3" t="s">
        <v>4584</v>
      </c>
      <c r="J3698" s="15">
        <v>45371</v>
      </c>
      <c r="K3698" s="24">
        <v>1364006980</v>
      </c>
      <c r="L3698" s="15">
        <v>45378</v>
      </c>
      <c r="M3698" s="15">
        <v>45382</v>
      </c>
      <c r="N3698" s="26">
        <v>1</v>
      </c>
      <c r="O3698" s="26" t="e">
        <f>VLOOKUP(D3698,quash!A$2:$I$7791,9,FALSE)</f>
        <v>#N/A</v>
      </c>
      <c r="P3698" s="7">
        <v>10000</v>
      </c>
      <c r="Q3698" s="26">
        <v>132</v>
      </c>
      <c r="R3698" s="19">
        <v>5.8283715876113903E-2</v>
      </c>
      <c r="S3698" s="26">
        <v>16</v>
      </c>
      <c r="T3698" s="7">
        <v>6000</v>
      </c>
      <c r="U3698" s="2">
        <v>142</v>
      </c>
      <c r="V3698" s="11">
        <v>1503.37</v>
      </c>
      <c r="W3698" s="14" t="s">
        <v>5282</v>
      </c>
      <c r="X3698" s="18"/>
      <c r="Y3698" s="9"/>
      <c r="Z3698" s="19"/>
      <c r="AA3698" s="19"/>
      <c r="AB3698" s="30">
        <f t="shared" si="933"/>
        <v>1498000</v>
      </c>
      <c r="AC3698" s="30">
        <f t="shared" si="931"/>
        <v>4.0053404539385851E-3</v>
      </c>
      <c r="AD3698" s="31">
        <f t="shared" si="932"/>
        <v>0.5287049399198932</v>
      </c>
      <c r="AE3698" s="31">
        <f t="shared" si="943"/>
        <v>0.56875834445927909</v>
      </c>
      <c r="AG3698" s="30">
        <f t="shared" si="934"/>
        <v>6126000</v>
      </c>
      <c r="AH3698" s="30">
        <f t="shared" si="940"/>
        <v>9.7943192948090111E-4</v>
      </c>
      <c r="AI3698" s="31">
        <f t="shared" si="941"/>
        <v>0.12928501469147893</v>
      </c>
      <c r="AJ3698" s="31">
        <f t="shared" si="942"/>
        <v>0.13907933398628797</v>
      </c>
      <c r="AK3698" s="30" t="str">
        <f>IF(W3698="si",($S3698*'COSTOS DE CREDITOS'!$C$27)/DATA!$G3698,"")</f>
        <v/>
      </c>
      <c r="AL3698" s="90" t="str">
        <f>IF(W3698="si",'COSTOS DE CREDITOS'!$C$35,"")</f>
        <v/>
      </c>
      <c r="AM3698" s="30" t="str">
        <f t="shared" si="935"/>
        <v/>
      </c>
      <c r="AN3698" s="30" t="str">
        <f t="shared" si="936"/>
        <v/>
      </c>
      <c r="AO3698" s="30">
        <f t="shared" si="937"/>
        <v>0</v>
      </c>
      <c r="AP3698" s="30">
        <f t="shared" si="938"/>
        <v>0</v>
      </c>
      <c r="AQ3698" s="19" t="str">
        <f t="shared" si="939"/>
        <v/>
      </c>
    </row>
    <row r="3699" spans="1:43" x14ac:dyDescent="0.2">
      <c r="A3699" s="23" t="s">
        <v>5665</v>
      </c>
      <c r="B3699" s="6" t="s">
        <v>5671</v>
      </c>
      <c r="C3699" s="6" t="s">
        <v>5670</v>
      </c>
      <c r="D3699" s="2">
        <v>181660</v>
      </c>
      <c r="E3699" s="2">
        <v>182507</v>
      </c>
      <c r="F3699" s="3" t="s">
        <v>4582</v>
      </c>
      <c r="G3699" s="2">
        <v>5</v>
      </c>
      <c r="H3699" s="2">
        <v>182559</v>
      </c>
      <c r="I3699" s="3" t="s">
        <v>4585</v>
      </c>
      <c r="J3699" s="15">
        <v>45371</v>
      </c>
      <c r="K3699" s="24">
        <v>1363784359</v>
      </c>
      <c r="L3699" s="15">
        <v>45378</v>
      </c>
      <c r="M3699" s="15">
        <v>45382</v>
      </c>
      <c r="N3699" s="26">
        <v>1</v>
      </c>
      <c r="O3699" s="26" t="e">
        <f>VLOOKUP(D3699,quash!A$2:$I$7791,9,FALSE)</f>
        <v>#N/A</v>
      </c>
      <c r="P3699" s="7">
        <v>10000</v>
      </c>
      <c r="Q3699" s="26">
        <v>147</v>
      </c>
      <c r="R3699" s="19">
        <v>7.9000519063170294E-2</v>
      </c>
      <c r="S3699" s="26">
        <v>16</v>
      </c>
      <c r="T3699" s="7">
        <v>5000</v>
      </c>
      <c r="U3699" s="2">
        <v>142</v>
      </c>
      <c r="V3699" s="11">
        <v>1262.2</v>
      </c>
      <c r="W3699" s="14" t="s">
        <v>5282</v>
      </c>
      <c r="X3699" s="18"/>
      <c r="Y3699" s="9"/>
      <c r="Z3699" s="19"/>
      <c r="AA3699" s="19"/>
      <c r="AB3699" s="30">
        <f t="shared" si="933"/>
        <v>1498000</v>
      </c>
      <c r="AC3699" s="30">
        <f t="shared" si="931"/>
        <v>3.3377837116154874E-3</v>
      </c>
      <c r="AD3699" s="31">
        <f t="shared" si="932"/>
        <v>0.49065420560747663</v>
      </c>
      <c r="AE3699" s="31">
        <f t="shared" si="943"/>
        <v>0.47396528704939922</v>
      </c>
      <c r="AG3699" s="30">
        <f t="shared" si="934"/>
        <v>6126000</v>
      </c>
      <c r="AH3699" s="30">
        <f t="shared" si="940"/>
        <v>8.1619327456741752E-4</v>
      </c>
      <c r="AI3699" s="31">
        <f t="shared" si="941"/>
        <v>0.11998041136141037</v>
      </c>
      <c r="AJ3699" s="31">
        <f t="shared" si="942"/>
        <v>0.11589944498857328</v>
      </c>
      <c r="AK3699" s="30" t="str">
        <f>IF(W3699="si",($S3699*'COSTOS DE CREDITOS'!$C$27)/DATA!$G3699,"")</f>
        <v/>
      </c>
      <c r="AL3699" s="90" t="str">
        <f>IF(W3699="si",'COSTOS DE CREDITOS'!$C$35,"")</f>
        <v/>
      </c>
      <c r="AM3699" s="30" t="str">
        <f t="shared" si="935"/>
        <v/>
      </c>
      <c r="AN3699" s="30" t="str">
        <f t="shared" si="936"/>
        <v/>
      </c>
      <c r="AO3699" s="30">
        <f t="shared" si="937"/>
        <v>0</v>
      </c>
      <c r="AP3699" s="30">
        <f t="shared" si="938"/>
        <v>0</v>
      </c>
      <c r="AQ3699" s="19" t="str">
        <f t="shared" si="939"/>
        <v/>
      </c>
    </row>
    <row r="3700" spans="1:43" x14ac:dyDescent="0.2">
      <c r="A3700" s="23" t="s">
        <v>5665</v>
      </c>
      <c r="B3700" s="6" t="s">
        <v>5671</v>
      </c>
      <c r="C3700" s="6" t="s">
        <v>5670</v>
      </c>
      <c r="D3700" s="2">
        <v>181722</v>
      </c>
      <c r="E3700" s="2">
        <v>182507</v>
      </c>
      <c r="F3700" s="3" t="s">
        <v>4582</v>
      </c>
      <c r="G3700" s="2">
        <v>5</v>
      </c>
      <c r="H3700" s="2">
        <v>182566</v>
      </c>
      <c r="I3700" s="3" t="s">
        <v>4586</v>
      </c>
      <c r="J3700" s="15">
        <v>45371</v>
      </c>
      <c r="K3700" s="24">
        <v>1363936794</v>
      </c>
      <c r="L3700" s="15">
        <v>45378</v>
      </c>
      <c r="M3700" s="15">
        <v>45382</v>
      </c>
      <c r="N3700" s="26">
        <v>1</v>
      </c>
      <c r="O3700" s="26" t="e">
        <f>VLOOKUP(D3700,quash!A$2:$I$7791,9,FALSE)</f>
        <v>#N/A</v>
      </c>
      <c r="P3700" s="7">
        <v>8000</v>
      </c>
      <c r="Q3700" s="26">
        <v>108</v>
      </c>
      <c r="R3700" s="19">
        <v>1.8298129407071966E-2</v>
      </c>
      <c r="S3700" s="26">
        <v>16</v>
      </c>
      <c r="T3700" s="7">
        <v>8000</v>
      </c>
      <c r="U3700" s="2">
        <v>142</v>
      </c>
      <c r="V3700" s="11">
        <v>2013.74</v>
      </c>
      <c r="W3700" s="14" t="s">
        <v>5282</v>
      </c>
      <c r="X3700" s="18"/>
      <c r="Y3700" s="9"/>
      <c r="Z3700" s="19"/>
      <c r="AA3700" s="19"/>
      <c r="AB3700" s="30">
        <f t="shared" si="933"/>
        <v>1498000</v>
      </c>
      <c r="AC3700" s="30">
        <f t="shared" ref="AC3700:AC3754" si="946">$T3700/AB3700</f>
        <v>5.3404539385847796E-3</v>
      </c>
      <c r="AD3700" s="31">
        <f t="shared" ref="AD3700:AD3754" si="947">AC3700*$Q3700</f>
        <v>0.57676902536715624</v>
      </c>
      <c r="AE3700" s="31">
        <f t="shared" si="943"/>
        <v>0.75834445927903871</v>
      </c>
      <c r="AG3700" s="30">
        <f t="shared" si="934"/>
        <v>6126000</v>
      </c>
      <c r="AH3700" s="30">
        <f t="shared" si="940"/>
        <v>1.3059092393078681E-3</v>
      </c>
      <c r="AI3700" s="31">
        <f t="shared" si="941"/>
        <v>0.14103819784524976</v>
      </c>
      <c r="AJ3700" s="31">
        <f t="shared" si="942"/>
        <v>0.18543911198171725</v>
      </c>
      <c r="AK3700" s="30" t="str">
        <f>IF(W3700="si",($S3700*'COSTOS DE CREDITOS'!$C$27)/DATA!$G3700,"")</f>
        <v/>
      </c>
      <c r="AL3700" s="90" t="str">
        <f>IF(W3700="si",'COSTOS DE CREDITOS'!$C$35,"")</f>
        <v/>
      </c>
      <c r="AM3700" s="30" t="str">
        <f t="shared" si="935"/>
        <v/>
      </c>
      <c r="AN3700" s="30" t="str">
        <f t="shared" si="936"/>
        <v/>
      </c>
      <c r="AO3700" s="30">
        <f t="shared" si="937"/>
        <v>0</v>
      </c>
      <c r="AP3700" s="30">
        <f t="shared" si="938"/>
        <v>0</v>
      </c>
      <c r="AQ3700" s="19" t="str">
        <f t="shared" si="939"/>
        <v/>
      </c>
    </row>
    <row r="3701" spans="1:43" x14ac:dyDescent="0.2">
      <c r="A3701" s="23" t="s">
        <v>5665</v>
      </c>
      <c r="B3701" s="6" t="s">
        <v>5671</v>
      </c>
      <c r="C3701" s="6" t="s">
        <v>5670</v>
      </c>
      <c r="D3701" s="2">
        <v>182125</v>
      </c>
      <c r="E3701" s="2">
        <v>182507</v>
      </c>
      <c r="F3701" s="3" t="s">
        <v>4582</v>
      </c>
      <c r="G3701" s="2">
        <v>5</v>
      </c>
      <c r="H3701" s="2">
        <v>182630</v>
      </c>
      <c r="I3701" s="3" t="s">
        <v>4587</v>
      </c>
      <c r="J3701" s="15">
        <v>45373</v>
      </c>
      <c r="K3701" s="24">
        <v>1365515133</v>
      </c>
      <c r="L3701" s="15">
        <v>45378</v>
      </c>
      <c r="M3701" s="15">
        <v>45382</v>
      </c>
      <c r="N3701" s="26">
        <v>1</v>
      </c>
      <c r="O3701" s="26" t="e">
        <f>VLOOKUP(D3701,quash!A$2:$I$7791,9,FALSE)</f>
        <v>#N/A</v>
      </c>
      <c r="P3701" s="7">
        <v>8000</v>
      </c>
      <c r="Q3701" s="26">
        <v>108</v>
      </c>
      <c r="R3701" s="19">
        <v>1.8298129407071966E-2</v>
      </c>
      <c r="S3701" s="26">
        <v>16</v>
      </c>
      <c r="T3701" s="7">
        <v>8000</v>
      </c>
      <c r="U3701" s="2">
        <v>142</v>
      </c>
      <c r="V3701" s="11">
        <v>2013.74</v>
      </c>
      <c r="W3701" s="14" t="s">
        <v>5282</v>
      </c>
      <c r="X3701" s="18"/>
      <c r="Y3701" s="9"/>
      <c r="Z3701" s="19"/>
      <c r="AA3701" s="19"/>
      <c r="AB3701" s="30">
        <f t="shared" si="933"/>
        <v>1498000</v>
      </c>
      <c r="AC3701" s="30">
        <f t="shared" si="946"/>
        <v>5.3404539385847796E-3</v>
      </c>
      <c r="AD3701" s="31">
        <f t="shared" si="947"/>
        <v>0.57676902536715624</v>
      </c>
      <c r="AE3701" s="31">
        <f t="shared" si="943"/>
        <v>0.75834445927903871</v>
      </c>
      <c r="AG3701" s="30">
        <f t="shared" si="934"/>
        <v>6126000</v>
      </c>
      <c r="AH3701" s="30">
        <f t="shared" si="940"/>
        <v>1.3059092393078681E-3</v>
      </c>
      <c r="AI3701" s="31">
        <f t="shared" si="941"/>
        <v>0.14103819784524976</v>
      </c>
      <c r="AJ3701" s="31">
        <f t="shared" si="942"/>
        <v>0.18543911198171725</v>
      </c>
      <c r="AK3701" s="30" t="str">
        <f>IF(W3701="si",($S3701*'COSTOS DE CREDITOS'!$C$27)/DATA!$G3701,"")</f>
        <v/>
      </c>
      <c r="AL3701" s="90" t="str">
        <f>IF(W3701="si",'COSTOS DE CREDITOS'!$C$35,"")</f>
        <v/>
      </c>
      <c r="AM3701" s="30" t="str">
        <f t="shared" si="935"/>
        <v/>
      </c>
      <c r="AN3701" s="30" t="str">
        <f t="shared" si="936"/>
        <v/>
      </c>
      <c r="AO3701" s="30">
        <f t="shared" si="937"/>
        <v>0</v>
      </c>
      <c r="AP3701" s="30">
        <f t="shared" si="938"/>
        <v>0</v>
      </c>
      <c r="AQ3701" s="19" t="str">
        <f t="shared" si="939"/>
        <v/>
      </c>
    </row>
    <row r="3702" spans="1:43" x14ac:dyDescent="0.2">
      <c r="A3702" s="23" t="s">
        <v>5665</v>
      </c>
      <c r="B3702" s="6" t="s">
        <v>5681</v>
      </c>
      <c r="C3702" s="6" t="s">
        <v>5667</v>
      </c>
      <c r="D3702" s="2">
        <v>180636</v>
      </c>
      <c r="E3702" s="2">
        <v>182654</v>
      </c>
      <c r="F3702" s="3" t="s">
        <v>4588</v>
      </c>
      <c r="G3702" s="2">
        <v>5</v>
      </c>
      <c r="H3702" s="2">
        <v>182655</v>
      </c>
      <c r="I3702" s="3" t="s">
        <v>4589</v>
      </c>
      <c r="J3702" s="15">
        <v>45372</v>
      </c>
      <c r="K3702" s="24">
        <v>1358952908</v>
      </c>
      <c r="L3702" s="15">
        <v>45378</v>
      </c>
      <c r="M3702" s="15">
        <v>45382</v>
      </c>
      <c r="N3702" s="26">
        <v>1</v>
      </c>
      <c r="O3702" s="26" t="e">
        <f>VLOOKUP(D3702,quash!A$2:$I$7791,9,FALSE)</f>
        <v>#N/A</v>
      </c>
      <c r="P3702" s="7">
        <v>8000</v>
      </c>
      <c r="Q3702" s="26">
        <v>110</v>
      </c>
      <c r="R3702" s="19">
        <v>3.3220596517330447E-2</v>
      </c>
      <c r="S3702" s="26">
        <v>16</v>
      </c>
      <c r="T3702" s="7">
        <v>10000</v>
      </c>
      <c r="U3702" s="2">
        <v>142</v>
      </c>
      <c r="V3702" s="11">
        <v>2510.34</v>
      </c>
      <c r="W3702" s="14" t="s">
        <v>5282</v>
      </c>
      <c r="X3702" s="18"/>
      <c r="Y3702" s="9"/>
      <c r="Z3702" s="19"/>
      <c r="AA3702" s="19"/>
      <c r="AB3702" s="30">
        <f t="shared" si="933"/>
        <v>1498000</v>
      </c>
      <c r="AC3702" s="30">
        <f t="shared" si="946"/>
        <v>6.6755674232309749E-3</v>
      </c>
      <c r="AD3702" s="31">
        <f t="shared" si="947"/>
        <v>0.73431241655540724</v>
      </c>
      <c r="AE3702" s="31">
        <f t="shared" si="943"/>
        <v>0.94793057409879844</v>
      </c>
      <c r="AG3702" s="30">
        <f t="shared" si="934"/>
        <v>6126000</v>
      </c>
      <c r="AH3702" s="30">
        <f t="shared" si="940"/>
        <v>1.632386549134835E-3</v>
      </c>
      <c r="AI3702" s="31">
        <f t="shared" si="941"/>
        <v>0.17956252040483187</v>
      </c>
      <c r="AJ3702" s="31">
        <f t="shared" si="942"/>
        <v>0.23179888997714657</v>
      </c>
      <c r="AK3702" s="30" t="str">
        <f>IF(W3702="si",($S3702*'COSTOS DE CREDITOS'!$C$27)/DATA!$G3702,"")</f>
        <v/>
      </c>
      <c r="AL3702" s="90" t="str">
        <f>IF(W3702="si",'COSTOS DE CREDITOS'!$C$35,"")</f>
        <v/>
      </c>
      <c r="AM3702" s="30" t="str">
        <f t="shared" si="935"/>
        <v/>
      </c>
      <c r="AN3702" s="30" t="str">
        <f t="shared" si="936"/>
        <v/>
      </c>
      <c r="AO3702" s="30">
        <f t="shared" si="937"/>
        <v>0</v>
      </c>
      <c r="AP3702" s="30">
        <f t="shared" si="938"/>
        <v>0</v>
      </c>
      <c r="AQ3702" s="19" t="str">
        <f t="shared" si="939"/>
        <v/>
      </c>
    </row>
    <row r="3703" spans="1:43" x14ac:dyDescent="0.2">
      <c r="A3703" s="23" t="s">
        <v>5665</v>
      </c>
      <c r="B3703" s="6" t="s">
        <v>5681</v>
      </c>
      <c r="C3703" s="6" t="s">
        <v>5667</v>
      </c>
      <c r="D3703" s="2">
        <v>180643</v>
      </c>
      <c r="E3703" s="2">
        <v>182654</v>
      </c>
      <c r="F3703" s="3" t="s">
        <v>4588</v>
      </c>
      <c r="G3703" s="2">
        <v>5</v>
      </c>
      <c r="H3703" s="2">
        <v>182659</v>
      </c>
      <c r="I3703" s="3" t="s">
        <v>4590</v>
      </c>
      <c r="J3703" s="15">
        <v>45364</v>
      </c>
      <c r="K3703" s="24">
        <v>1358950283</v>
      </c>
      <c r="L3703" s="15">
        <v>45378</v>
      </c>
      <c r="M3703" s="15">
        <v>45382</v>
      </c>
      <c r="N3703" s="26">
        <v>1</v>
      </c>
      <c r="O3703" s="26" t="e">
        <f>VLOOKUP(D3703,quash!A$2:$I$7791,9,FALSE)</f>
        <v>#N/A</v>
      </c>
      <c r="P3703" s="7">
        <v>8000</v>
      </c>
      <c r="Q3703" s="26">
        <v>139</v>
      </c>
      <c r="R3703" s="19">
        <v>3.9770556926914676E-2</v>
      </c>
      <c r="S3703" s="26">
        <v>16</v>
      </c>
      <c r="T3703" s="7">
        <v>10000</v>
      </c>
      <c r="U3703" s="2">
        <v>142</v>
      </c>
      <c r="V3703" s="11">
        <v>2510.34</v>
      </c>
      <c r="W3703" s="14" t="s">
        <v>5282</v>
      </c>
      <c r="X3703" s="18"/>
      <c r="Y3703" s="9"/>
      <c r="Z3703" s="19"/>
      <c r="AA3703" s="19"/>
      <c r="AB3703" s="30">
        <f t="shared" si="933"/>
        <v>1498000</v>
      </c>
      <c r="AC3703" s="30">
        <f t="shared" si="946"/>
        <v>6.6755674232309749E-3</v>
      </c>
      <c r="AD3703" s="31">
        <f t="shared" si="947"/>
        <v>0.9279038718291055</v>
      </c>
      <c r="AE3703" s="31">
        <f t="shared" si="943"/>
        <v>0.94793057409879844</v>
      </c>
      <c r="AG3703" s="30">
        <f t="shared" si="934"/>
        <v>6126000</v>
      </c>
      <c r="AH3703" s="30">
        <f t="shared" si="940"/>
        <v>1.632386549134835E-3</v>
      </c>
      <c r="AI3703" s="31">
        <f t="shared" si="941"/>
        <v>0.22690173032974206</v>
      </c>
      <c r="AJ3703" s="31">
        <f t="shared" si="942"/>
        <v>0.23179888997714657</v>
      </c>
      <c r="AK3703" s="30" t="str">
        <f>IF(W3703="si",($S3703*'COSTOS DE CREDITOS'!$C$27)/DATA!$G3703,"")</f>
        <v/>
      </c>
      <c r="AL3703" s="90" t="str">
        <f>IF(W3703="si",'COSTOS DE CREDITOS'!$C$35,"")</f>
        <v/>
      </c>
      <c r="AM3703" s="30" t="str">
        <f t="shared" si="935"/>
        <v/>
      </c>
      <c r="AN3703" s="30" t="str">
        <f t="shared" si="936"/>
        <v/>
      </c>
      <c r="AO3703" s="30">
        <f t="shared" si="937"/>
        <v>0</v>
      </c>
      <c r="AP3703" s="30">
        <f t="shared" si="938"/>
        <v>0</v>
      </c>
      <c r="AQ3703" s="19" t="str">
        <f t="shared" si="939"/>
        <v/>
      </c>
    </row>
    <row r="3704" spans="1:43" x14ac:dyDescent="0.2">
      <c r="A3704" s="23" t="s">
        <v>5665</v>
      </c>
      <c r="B3704" s="6" t="s">
        <v>5681</v>
      </c>
      <c r="C3704" s="6" t="s">
        <v>5667</v>
      </c>
      <c r="D3704" s="2">
        <v>182067</v>
      </c>
      <c r="E3704" s="2">
        <v>182654</v>
      </c>
      <c r="F3704" s="3" t="s">
        <v>4588</v>
      </c>
      <c r="G3704" s="2">
        <v>5</v>
      </c>
      <c r="H3704" s="2">
        <v>182660</v>
      </c>
      <c r="I3704" s="3" t="s">
        <v>4591</v>
      </c>
      <c r="J3704" s="15">
        <v>45373</v>
      </c>
      <c r="K3704" s="24">
        <v>1365313206</v>
      </c>
      <c r="L3704" s="15">
        <v>45378</v>
      </c>
      <c r="M3704" s="15">
        <v>45382</v>
      </c>
      <c r="N3704" s="26">
        <v>1</v>
      </c>
      <c r="O3704" s="26" t="e">
        <f>VLOOKUP(D3704,quash!A$2:$I$7791,9,FALSE)</f>
        <v>#N/A</v>
      </c>
      <c r="P3704" s="7">
        <v>7000</v>
      </c>
      <c r="Q3704" s="26">
        <v>121</v>
      </c>
      <c r="R3704" s="19">
        <v>3.1160502391921113E-2</v>
      </c>
      <c r="S3704" s="26">
        <v>16</v>
      </c>
      <c r="T3704" s="7">
        <v>10000</v>
      </c>
      <c r="U3704" s="2">
        <v>142</v>
      </c>
      <c r="V3704" s="11">
        <v>2510.34</v>
      </c>
      <c r="W3704" s="14" t="s">
        <v>5282</v>
      </c>
      <c r="X3704" s="18"/>
      <c r="Y3704" s="9"/>
      <c r="Z3704" s="19"/>
      <c r="AA3704" s="19"/>
      <c r="AB3704" s="30">
        <f t="shared" si="933"/>
        <v>1498000</v>
      </c>
      <c r="AC3704" s="30">
        <f t="shared" si="946"/>
        <v>6.6755674232309749E-3</v>
      </c>
      <c r="AD3704" s="31">
        <f t="shared" si="947"/>
        <v>0.80774365821094796</v>
      </c>
      <c r="AE3704" s="31">
        <f t="shared" si="943"/>
        <v>0.94793057409879844</v>
      </c>
      <c r="AG3704" s="30">
        <f t="shared" si="934"/>
        <v>6126000</v>
      </c>
      <c r="AH3704" s="30">
        <f t="shared" si="940"/>
        <v>1.632386549134835E-3</v>
      </c>
      <c r="AI3704" s="31">
        <f t="shared" si="941"/>
        <v>0.19751877244531504</v>
      </c>
      <c r="AJ3704" s="31">
        <f t="shared" si="942"/>
        <v>0.23179888997714657</v>
      </c>
      <c r="AK3704" s="30" t="str">
        <f>IF(W3704="si",($S3704*'COSTOS DE CREDITOS'!$C$27)/DATA!$G3704,"")</f>
        <v/>
      </c>
      <c r="AL3704" s="90" t="str">
        <f>IF(W3704="si",'COSTOS DE CREDITOS'!$C$35,"")</f>
        <v/>
      </c>
      <c r="AM3704" s="30" t="str">
        <f t="shared" si="935"/>
        <v/>
      </c>
      <c r="AN3704" s="30" t="str">
        <f t="shared" si="936"/>
        <v/>
      </c>
      <c r="AO3704" s="30">
        <f t="shared" si="937"/>
        <v>0</v>
      </c>
      <c r="AP3704" s="30">
        <f t="shared" si="938"/>
        <v>0</v>
      </c>
      <c r="AQ3704" s="19" t="str">
        <f t="shared" si="939"/>
        <v/>
      </c>
    </row>
    <row r="3705" spans="1:43" x14ac:dyDescent="0.2">
      <c r="A3705" s="23" t="s">
        <v>5665</v>
      </c>
      <c r="B3705" s="6" t="s">
        <v>5681</v>
      </c>
      <c r="C3705" s="6" t="s">
        <v>5667</v>
      </c>
      <c r="D3705" s="2">
        <v>180639</v>
      </c>
      <c r="E3705" s="2">
        <v>182654</v>
      </c>
      <c r="F3705" s="3" t="s">
        <v>4588</v>
      </c>
      <c r="G3705" s="2">
        <v>5</v>
      </c>
      <c r="H3705" s="2">
        <v>182662</v>
      </c>
      <c r="I3705" s="3" t="s">
        <v>4592</v>
      </c>
      <c r="J3705" s="15">
        <v>45373</v>
      </c>
      <c r="K3705" s="24">
        <v>1358950667</v>
      </c>
      <c r="L3705" s="15">
        <v>45378</v>
      </c>
      <c r="M3705" s="15">
        <v>45382</v>
      </c>
      <c r="N3705" s="26">
        <v>1</v>
      </c>
      <c r="O3705" s="26" t="e">
        <f>VLOOKUP(D3705,quash!A$2:$I$7791,9,FALSE)</f>
        <v>#N/A</v>
      </c>
      <c r="P3705" s="7">
        <v>8000</v>
      </c>
      <c r="Q3705" s="26">
        <v>139</v>
      </c>
      <c r="R3705" s="19">
        <v>3.9770556926914676E-2</v>
      </c>
      <c r="S3705" s="26">
        <v>16</v>
      </c>
      <c r="T3705" s="7">
        <v>10000</v>
      </c>
      <c r="U3705" s="2">
        <v>142</v>
      </c>
      <c r="V3705" s="11">
        <v>2510.34</v>
      </c>
      <c r="W3705" s="14" t="s">
        <v>5282</v>
      </c>
      <c r="X3705" s="18"/>
      <c r="Y3705" s="9"/>
      <c r="Z3705" s="19"/>
      <c r="AA3705" s="19"/>
      <c r="AB3705" s="30">
        <f t="shared" si="933"/>
        <v>1498000</v>
      </c>
      <c r="AC3705" s="30">
        <f t="shared" si="946"/>
        <v>6.6755674232309749E-3</v>
      </c>
      <c r="AD3705" s="31">
        <f t="shared" si="947"/>
        <v>0.9279038718291055</v>
      </c>
      <c r="AE3705" s="31">
        <f t="shared" si="943"/>
        <v>0.94793057409879844</v>
      </c>
      <c r="AG3705" s="30">
        <f t="shared" si="934"/>
        <v>6126000</v>
      </c>
      <c r="AH3705" s="30">
        <f t="shared" si="940"/>
        <v>1.632386549134835E-3</v>
      </c>
      <c r="AI3705" s="31">
        <f t="shared" si="941"/>
        <v>0.22690173032974206</v>
      </c>
      <c r="AJ3705" s="31">
        <f t="shared" si="942"/>
        <v>0.23179888997714657</v>
      </c>
      <c r="AK3705" s="30" t="str">
        <f>IF(W3705="si",($S3705*'COSTOS DE CREDITOS'!$C$27)/DATA!$G3705,"")</f>
        <v/>
      </c>
      <c r="AL3705" s="90" t="str">
        <f>IF(W3705="si",'COSTOS DE CREDITOS'!$C$35,"")</f>
        <v/>
      </c>
      <c r="AM3705" s="30" t="str">
        <f t="shared" si="935"/>
        <v/>
      </c>
      <c r="AN3705" s="30" t="str">
        <f t="shared" si="936"/>
        <v/>
      </c>
      <c r="AO3705" s="30">
        <f t="shared" si="937"/>
        <v>0</v>
      </c>
      <c r="AP3705" s="30">
        <f t="shared" si="938"/>
        <v>0</v>
      </c>
      <c r="AQ3705" s="19" t="str">
        <f t="shared" si="939"/>
        <v/>
      </c>
    </row>
    <row r="3706" spans="1:43" x14ac:dyDescent="0.2">
      <c r="A3706" s="23" t="s">
        <v>5665</v>
      </c>
      <c r="B3706" s="6" t="s">
        <v>5681</v>
      </c>
      <c r="C3706" s="6" t="s">
        <v>5667</v>
      </c>
      <c r="D3706" s="2">
        <v>180640</v>
      </c>
      <c r="E3706" s="2">
        <v>182654</v>
      </c>
      <c r="F3706" s="3" t="s">
        <v>4588</v>
      </c>
      <c r="G3706" s="2">
        <v>5</v>
      </c>
      <c r="H3706" s="2">
        <v>182671</v>
      </c>
      <c r="I3706" s="3" t="s">
        <v>4593</v>
      </c>
      <c r="J3706" s="15">
        <v>45364</v>
      </c>
      <c r="K3706" s="24">
        <v>1358950436</v>
      </c>
      <c r="L3706" s="15">
        <v>45378</v>
      </c>
      <c r="M3706" s="15">
        <v>45382</v>
      </c>
      <c r="N3706" s="26">
        <v>1</v>
      </c>
      <c r="O3706" s="26" t="e">
        <f>VLOOKUP(D3706,quash!A$2:$I$7791,9,FALSE)</f>
        <v>#N/A</v>
      </c>
      <c r="P3706" s="7">
        <v>7000</v>
      </c>
      <c r="Q3706" s="26">
        <v>112</v>
      </c>
      <c r="R3706" s="19">
        <v>5.9818464604665163E-3</v>
      </c>
      <c r="S3706" s="26">
        <v>16</v>
      </c>
      <c r="T3706" s="7">
        <v>10000</v>
      </c>
      <c r="U3706" s="2">
        <v>142</v>
      </c>
      <c r="V3706" s="11">
        <v>2510.34</v>
      </c>
      <c r="W3706" s="14" t="s">
        <v>5282</v>
      </c>
      <c r="X3706" s="18"/>
      <c r="Y3706" s="9"/>
      <c r="Z3706" s="19"/>
      <c r="AA3706" s="19"/>
      <c r="AB3706" s="30">
        <f t="shared" si="933"/>
        <v>1498000</v>
      </c>
      <c r="AC3706" s="30">
        <f t="shared" si="946"/>
        <v>6.6755674232309749E-3</v>
      </c>
      <c r="AD3706" s="31">
        <f t="shared" si="947"/>
        <v>0.74766355140186924</v>
      </c>
      <c r="AE3706" s="31">
        <f t="shared" si="943"/>
        <v>0.94793057409879844</v>
      </c>
      <c r="AG3706" s="30">
        <f t="shared" si="934"/>
        <v>6126000</v>
      </c>
      <c r="AH3706" s="30">
        <f t="shared" si="940"/>
        <v>1.632386549134835E-3</v>
      </c>
      <c r="AI3706" s="31">
        <f t="shared" si="941"/>
        <v>0.18282729350310153</v>
      </c>
      <c r="AJ3706" s="31">
        <f t="shared" si="942"/>
        <v>0.23179888997714657</v>
      </c>
      <c r="AK3706" s="30" t="str">
        <f>IF(W3706="si",($S3706*'COSTOS DE CREDITOS'!$C$27)/DATA!$G3706,"")</f>
        <v/>
      </c>
      <c r="AL3706" s="90" t="str">
        <f>IF(W3706="si",'COSTOS DE CREDITOS'!$C$35,"")</f>
        <v/>
      </c>
      <c r="AM3706" s="30" t="str">
        <f t="shared" si="935"/>
        <v/>
      </c>
      <c r="AN3706" s="30" t="str">
        <f t="shared" si="936"/>
        <v/>
      </c>
      <c r="AO3706" s="30">
        <f t="shared" si="937"/>
        <v>0</v>
      </c>
      <c r="AP3706" s="30">
        <f t="shared" si="938"/>
        <v>0</v>
      </c>
      <c r="AQ3706" s="19" t="str">
        <f t="shared" si="939"/>
        <v/>
      </c>
    </row>
    <row r="3707" spans="1:43" x14ac:dyDescent="0.2">
      <c r="A3707" s="23" t="s">
        <v>5665</v>
      </c>
      <c r="B3707" s="6" t="s">
        <v>5674</v>
      </c>
      <c r="C3707" s="6" t="s">
        <v>5670</v>
      </c>
      <c r="D3707" s="2">
        <v>182418</v>
      </c>
      <c r="E3707" s="2">
        <v>182446</v>
      </c>
      <c r="F3707" s="3" t="s">
        <v>3634</v>
      </c>
      <c r="G3707" s="2">
        <v>5</v>
      </c>
      <c r="H3707" s="2">
        <v>182733</v>
      </c>
      <c r="I3707" s="3" t="s">
        <v>4594</v>
      </c>
      <c r="J3707" s="15">
        <v>45377</v>
      </c>
      <c r="K3707" s="24">
        <v>1368538841</v>
      </c>
      <c r="L3707" s="15">
        <v>45378</v>
      </c>
      <c r="M3707" s="15">
        <v>45382</v>
      </c>
      <c r="N3707" s="26">
        <v>1</v>
      </c>
      <c r="O3707" s="26" t="e">
        <f>VLOOKUP(D3707,quash!A$2:$I$7791,9,FALSE)</f>
        <v>#N/A</v>
      </c>
      <c r="P3707" s="7">
        <v>7000</v>
      </c>
      <c r="Q3707" s="26">
        <v>111</v>
      </c>
      <c r="R3707" s="19">
        <v>3.3220596517330447E-2</v>
      </c>
      <c r="S3707" s="26">
        <v>16</v>
      </c>
      <c r="T3707" s="7">
        <v>8000</v>
      </c>
      <c r="U3707" s="2">
        <v>142</v>
      </c>
      <c r="V3707" s="11">
        <v>2013.74</v>
      </c>
      <c r="W3707" s="14" t="s">
        <v>5282</v>
      </c>
      <c r="X3707" s="18"/>
      <c r="Y3707" s="9"/>
      <c r="Z3707" s="19"/>
      <c r="AA3707" s="19"/>
      <c r="AB3707" s="30">
        <f t="shared" si="933"/>
        <v>1498000</v>
      </c>
      <c r="AC3707" s="30">
        <f t="shared" si="946"/>
        <v>5.3404539385847796E-3</v>
      </c>
      <c r="AD3707" s="31">
        <f t="shared" si="947"/>
        <v>0.59279038718291055</v>
      </c>
      <c r="AE3707" s="31">
        <f t="shared" si="943"/>
        <v>0.75834445927903871</v>
      </c>
      <c r="AG3707" s="30">
        <f t="shared" si="934"/>
        <v>6126000</v>
      </c>
      <c r="AH3707" s="30">
        <f t="shared" si="940"/>
        <v>1.3059092393078681E-3</v>
      </c>
      <c r="AI3707" s="31">
        <f t="shared" si="941"/>
        <v>0.14495592556317335</v>
      </c>
      <c r="AJ3707" s="31">
        <f t="shared" si="942"/>
        <v>0.18543911198171725</v>
      </c>
      <c r="AK3707" s="30" t="str">
        <f>IF(W3707="si",($S3707*'COSTOS DE CREDITOS'!$C$27)/DATA!$G3707,"")</f>
        <v/>
      </c>
      <c r="AL3707" s="90" t="str">
        <f>IF(W3707="si",'COSTOS DE CREDITOS'!$C$35,"")</f>
        <v/>
      </c>
      <c r="AM3707" s="30" t="str">
        <f t="shared" si="935"/>
        <v/>
      </c>
      <c r="AN3707" s="30" t="str">
        <f t="shared" si="936"/>
        <v/>
      </c>
      <c r="AO3707" s="30">
        <f t="shared" si="937"/>
        <v>0</v>
      </c>
      <c r="AP3707" s="30">
        <f t="shared" si="938"/>
        <v>0</v>
      </c>
      <c r="AQ3707" s="19" t="str">
        <f t="shared" si="939"/>
        <v/>
      </c>
    </row>
    <row r="3708" spans="1:43" x14ac:dyDescent="0.2">
      <c r="A3708" s="23" t="s">
        <v>5665</v>
      </c>
      <c r="B3708" s="6" t="s">
        <v>5682</v>
      </c>
      <c r="C3708" s="6" t="s">
        <v>5670</v>
      </c>
      <c r="D3708" s="2">
        <v>181720</v>
      </c>
      <c r="E3708" s="2">
        <v>182169</v>
      </c>
      <c r="F3708" s="3" t="s">
        <v>4595</v>
      </c>
      <c r="G3708" s="2">
        <v>5</v>
      </c>
      <c r="H3708" s="2">
        <v>182170</v>
      </c>
      <c r="I3708" s="3" t="s">
        <v>4596</v>
      </c>
      <c r="J3708" s="15">
        <v>45371</v>
      </c>
      <c r="K3708" s="24">
        <v>1364105045</v>
      </c>
      <c r="L3708" s="15">
        <v>45378</v>
      </c>
      <c r="M3708" s="15">
        <v>45382</v>
      </c>
      <c r="N3708" s="26">
        <v>1</v>
      </c>
      <c r="O3708" s="26" t="e">
        <f>VLOOKUP(D3708,quash!A$2:$I$7791,9,FALSE)</f>
        <v>#N/A</v>
      </c>
      <c r="P3708" s="7">
        <v>5000</v>
      </c>
      <c r="Q3708" s="26">
        <v>147</v>
      </c>
      <c r="R3708" s="19">
        <v>0.11226939921536</v>
      </c>
      <c r="S3708" s="26">
        <v>16</v>
      </c>
      <c r="T3708" s="7">
        <v>25000</v>
      </c>
      <c r="U3708" s="2">
        <v>142</v>
      </c>
      <c r="V3708" s="11">
        <v>6255.25</v>
      </c>
      <c r="W3708" s="14" t="s">
        <v>5282</v>
      </c>
      <c r="X3708" s="18"/>
      <c r="Y3708" s="9"/>
      <c r="Z3708" s="19"/>
      <c r="AA3708" s="19"/>
      <c r="AB3708" s="30">
        <f t="shared" si="933"/>
        <v>1498000</v>
      </c>
      <c r="AC3708" s="30">
        <f t="shared" si="946"/>
        <v>1.6688918558077435E-2</v>
      </c>
      <c r="AD3708" s="31">
        <f t="shared" si="947"/>
        <v>2.4532710280373831</v>
      </c>
      <c r="AE3708" s="31">
        <f t="shared" si="943"/>
        <v>2.369826435246996</v>
      </c>
      <c r="AG3708" s="30">
        <f t="shared" si="934"/>
        <v>6126000</v>
      </c>
      <c r="AH3708" s="30">
        <f t="shared" si="940"/>
        <v>4.0809663728370877E-3</v>
      </c>
      <c r="AI3708" s="31">
        <f t="shared" si="941"/>
        <v>0.59990205680705189</v>
      </c>
      <c r="AJ3708" s="31">
        <f t="shared" si="942"/>
        <v>0.57949722494286648</v>
      </c>
      <c r="AK3708" s="30" t="str">
        <f>IF(W3708="si",($S3708*'COSTOS DE CREDITOS'!$C$27)/DATA!$G3708,"")</f>
        <v/>
      </c>
      <c r="AL3708" s="90" t="str">
        <f>IF(W3708="si",'COSTOS DE CREDITOS'!$C$35,"")</f>
        <v/>
      </c>
      <c r="AM3708" s="30" t="str">
        <f t="shared" si="935"/>
        <v/>
      </c>
      <c r="AN3708" s="30" t="str">
        <f t="shared" si="936"/>
        <v/>
      </c>
      <c r="AO3708" s="30">
        <f t="shared" si="937"/>
        <v>0</v>
      </c>
      <c r="AP3708" s="30">
        <f t="shared" si="938"/>
        <v>0</v>
      </c>
      <c r="AQ3708" s="19" t="str">
        <f t="shared" si="939"/>
        <v/>
      </c>
    </row>
    <row r="3709" spans="1:43" x14ac:dyDescent="0.2">
      <c r="A3709" s="23" t="s">
        <v>5665</v>
      </c>
      <c r="B3709" s="6" t="s">
        <v>5683</v>
      </c>
      <c r="C3709" s="6" t="s">
        <v>5670</v>
      </c>
      <c r="D3709" s="2">
        <v>181844</v>
      </c>
      <c r="E3709" s="2">
        <v>182251</v>
      </c>
      <c r="F3709" s="3" t="s">
        <v>4597</v>
      </c>
      <c r="G3709" s="2">
        <v>5</v>
      </c>
      <c r="H3709" s="2">
        <v>182252</v>
      </c>
      <c r="I3709" s="3" t="s">
        <v>4598</v>
      </c>
      <c r="J3709" s="15">
        <v>45372</v>
      </c>
      <c r="K3709" s="24">
        <v>1364736118</v>
      </c>
      <c r="L3709" s="15">
        <v>45378</v>
      </c>
      <c r="M3709" s="15">
        <v>45382</v>
      </c>
      <c r="N3709" s="26">
        <v>1</v>
      </c>
      <c r="O3709" s="26" t="e">
        <f>VLOOKUP(D3709,quash!A$2:$I$7791,9,FALSE)</f>
        <v>#N/A</v>
      </c>
      <c r="P3709" s="7">
        <v>5000</v>
      </c>
      <c r="Q3709" s="26">
        <v>147</v>
      </c>
      <c r="R3709" s="19">
        <v>0.11226939921536</v>
      </c>
      <c r="S3709" s="26">
        <v>16</v>
      </c>
      <c r="T3709" s="7">
        <v>20000</v>
      </c>
      <c r="U3709" s="2">
        <v>142</v>
      </c>
      <c r="V3709" s="11">
        <v>5006.8999999999996</v>
      </c>
      <c r="W3709" s="14" t="s">
        <v>5282</v>
      </c>
      <c r="X3709" s="18"/>
      <c r="Y3709" s="9"/>
      <c r="Z3709" s="19"/>
      <c r="AA3709" s="19"/>
      <c r="AB3709" s="30">
        <f t="shared" si="933"/>
        <v>1498000</v>
      </c>
      <c r="AC3709" s="30">
        <f t="shared" si="946"/>
        <v>1.335113484646195E-2</v>
      </c>
      <c r="AD3709" s="31">
        <f t="shared" si="947"/>
        <v>1.9626168224299065</v>
      </c>
      <c r="AE3709" s="31">
        <f t="shared" si="943"/>
        <v>1.8958611481975969</v>
      </c>
      <c r="AG3709" s="30">
        <f t="shared" si="934"/>
        <v>6126000</v>
      </c>
      <c r="AH3709" s="30">
        <f t="shared" si="940"/>
        <v>3.2647730982696701E-3</v>
      </c>
      <c r="AI3709" s="31">
        <f t="shared" si="941"/>
        <v>0.47992164544564148</v>
      </c>
      <c r="AJ3709" s="31">
        <f t="shared" si="942"/>
        <v>0.46359777995429313</v>
      </c>
      <c r="AK3709" s="30" t="str">
        <f>IF(W3709="si",($S3709*'COSTOS DE CREDITOS'!$C$27)/DATA!$G3709,"")</f>
        <v/>
      </c>
      <c r="AL3709" s="90" t="str">
        <f>IF(W3709="si",'COSTOS DE CREDITOS'!$C$35,"")</f>
        <v/>
      </c>
      <c r="AM3709" s="30" t="str">
        <f t="shared" si="935"/>
        <v/>
      </c>
      <c r="AN3709" s="30" t="str">
        <f t="shared" si="936"/>
        <v/>
      </c>
      <c r="AO3709" s="30">
        <f t="shared" si="937"/>
        <v>0</v>
      </c>
      <c r="AP3709" s="30">
        <f t="shared" si="938"/>
        <v>0</v>
      </c>
      <c r="AQ3709" s="19" t="str">
        <f t="shared" si="939"/>
        <v/>
      </c>
    </row>
    <row r="3710" spans="1:43" x14ac:dyDescent="0.2">
      <c r="A3710" s="23" t="s">
        <v>5665</v>
      </c>
      <c r="B3710" s="6" t="s">
        <v>5683</v>
      </c>
      <c r="C3710" s="6" t="s">
        <v>5670</v>
      </c>
      <c r="D3710" s="2">
        <v>181846</v>
      </c>
      <c r="E3710" s="2">
        <v>182251</v>
      </c>
      <c r="F3710" s="3" t="s">
        <v>4597</v>
      </c>
      <c r="G3710" s="2">
        <v>5</v>
      </c>
      <c r="H3710" s="2">
        <v>182254</v>
      </c>
      <c r="I3710" s="3" t="s">
        <v>4599</v>
      </c>
      <c r="J3710" s="15">
        <v>45372</v>
      </c>
      <c r="K3710" s="24">
        <v>1364745530</v>
      </c>
      <c r="L3710" s="15">
        <v>45378</v>
      </c>
      <c r="M3710" s="15">
        <v>45382</v>
      </c>
      <c r="N3710" s="26">
        <v>1</v>
      </c>
      <c r="O3710" s="26" t="e">
        <f>VLOOKUP(D3710,quash!A$2:$I$7791,9,FALSE)</f>
        <v>#N/A</v>
      </c>
      <c r="P3710" s="7">
        <v>5000</v>
      </c>
      <c r="Q3710" s="26">
        <v>147</v>
      </c>
      <c r="R3710" s="19">
        <v>0.11226939921536</v>
      </c>
      <c r="S3710" s="26">
        <v>16</v>
      </c>
      <c r="T3710" s="7">
        <v>12000</v>
      </c>
      <c r="U3710" s="2">
        <v>142</v>
      </c>
      <c r="V3710" s="11">
        <v>3006.92</v>
      </c>
      <c r="W3710" s="14" t="s">
        <v>5282</v>
      </c>
      <c r="X3710" s="18"/>
      <c r="Y3710" s="9"/>
      <c r="Z3710" s="19"/>
      <c r="AA3710" s="19"/>
      <c r="AB3710" s="30">
        <f t="shared" si="933"/>
        <v>1498000</v>
      </c>
      <c r="AC3710" s="30">
        <f t="shared" si="946"/>
        <v>8.0106809078771702E-3</v>
      </c>
      <c r="AD3710" s="31">
        <f t="shared" si="947"/>
        <v>1.1775700934579441</v>
      </c>
      <c r="AE3710" s="31">
        <f t="shared" si="943"/>
        <v>1.1375166889185582</v>
      </c>
      <c r="AG3710" s="30">
        <f t="shared" si="934"/>
        <v>6126000</v>
      </c>
      <c r="AH3710" s="30">
        <f t="shared" si="940"/>
        <v>1.9588638589618022E-3</v>
      </c>
      <c r="AI3710" s="31">
        <f t="shared" si="941"/>
        <v>0.28795298726738494</v>
      </c>
      <c r="AJ3710" s="31">
        <f t="shared" si="942"/>
        <v>0.27815866797257593</v>
      </c>
      <c r="AK3710" s="30" t="str">
        <f>IF(W3710="si",($S3710*'COSTOS DE CREDITOS'!$C$27)/DATA!$G3710,"")</f>
        <v/>
      </c>
      <c r="AL3710" s="90" t="str">
        <f>IF(W3710="si",'COSTOS DE CREDITOS'!$C$35,"")</f>
        <v/>
      </c>
      <c r="AM3710" s="30" t="str">
        <f t="shared" si="935"/>
        <v/>
      </c>
      <c r="AN3710" s="30" t="str">
        <f t="shared" si="936"/>
        <v/>
      </c>
      <c r="AO3710" s="30">
        <f t="shared" si="937"/>
        <v>0</v>
      </c>
      <c r="AP3710" s="30">
        <f t="shared" si="938"/>
        <v>0</v>
      </c>
      <c r="AQ3710" s="19" t="str">
        <f t="shared" si="939"/>
        <v/>
      </c>
    </row>
    <row r="3711" spans="1:43" x14ac:dyDescent="0.2">
      <c r="A3711" s="23" t="s">
        <v>5665</v>
      </c>
      <c r="B3711" s="6" t="s">
        <v>5683</v>
      </c>
      <c r="C3711" s="6" t="s">
        <v>5670</v>
      </c>
      <c r="D3711" s="2">
        <v>182153</v>
      </c>
      <c r="E3711" s="2">
        <v>182251</v>
      </c>
      <c r="F3711" s="3" t="s">
        <v>4597</v>
      </c>
      <c r="G3711" s="2">
        <v>5</v>
      </c>
      <c r="H3711" s="2">
        <v>182262</v>
      </c>
      <c r="I3711" s="3" t="s">
        <v>4600</v>
      </c>
      <c r="J3711" s="15">
        <v>45373</v>
      </c>
      <c r="K3711" s="24">
        <v>1365574927</v>
      </c>
      <c r="L3711" s="15">
        <v>45378</v>
      </c>
      <c r="M3711" s="15">
        <v>45382</v>
      </c>
      <c r="N3711" s="26">
        <v>1</v>
      </c>
      <c r="O3711" s="26" t="e">
        <f>VLOOKUP(D3711,quash!A$2:$I$7791,9,FALSE)</f>
        <v>#N/A</v>
      </c>
      <c r="P3711" s="7">
        <v>12000</v>
      </c>
      <c r="Q3711" s="26">
        <v>125</v>
      </c>
      <c r="R3711" s="19">
        <v>3.3741050530766176E-2</v>
      </c>
      <c r="S3711" s="26">
        <v>16</v>
      </c>
      <c r="T3711" s="7">
        <v>12000</v>
      </c>
      <c r="U3711" s="2">
        <v>142</v>
      </c>
      <c r="V3711" s="11">
        <v>3006.92</v>
      </c>
      <c r="W3711" s="14" t="s">
        <v>5282</v>
      </c>
      <c r="X3711" s="18"/>
      <c r="Y3711" s="9"/>
      <c r="Z3711" s="19"/>
      <c r="AA3711" s="19"/>
      <c r="AB3711" s="30">
        <f t="shared" si="933"/>
        <v>1498000</v>
      </c>
      <c r="AC3711" s="30">
        <f t="shared" si="946"/>
        <v>8.0106809078771702E-3</v>
      </c>
      <c r="AD3711" s="31">
        <f t="shared" si="947"/>
        <v>1.0013351134846462</v>
      </c>
      <c r="AE3711" s="31">
        <f t="shared" si="943"/>
        <v>1.1375166889185582</v>
      </c>
      <c r="AG3711" s="30">
        <f t="shared" si="934"/>
        <v>6126000</v>
      </c>
      <c r="AH3711" s="30">
        <f t="shared" si="940"/>
        <v>1.9588638589618022E-3</v>
      </c>
      <c r="AI3711" s="31">
        <f t="shared" si="941"/>
        <v>0.24485798237022527</v>
      </c>
      <c r="AJ3711" s="31">
        <f t="shared" si="942"/>
        <v>0.27815866797257593</v>
      </c>
      <c r="AK3711" s="30" t="str">
        <f>IF(W3711="si",($S3711*'COSTOS DE CREDITOS'!$C$27)/DATA!$G3711,"")</f>
        <v/>
      </c>
      <c r="AL3711" s="90" t="str">
        <f>IF(W3711="si",'COSTOS DE CREDITOS'!$C$35,"")</f>
        <v/>
      </c>
      <c r="AM3711" s="30" t="str">
        <f t="shared" si="935"/>
        <v/>
      </c>
      <c r="AN3711" s="30" t="str">
        <f t="shared" si="936"/>
        <v/>
      </c>
      <c r="AO3711" s="30">
        <f t="shared" si="937"/>
        <v>0</v>
      </c>
      <c r="AP3711" s="30">
        <f t="shared" si="938"/>
        <v>0</v>
      </c>
      <c r="AQ3711" s="19" t="str">
        <f t="shared" si="939"/>
        <v/>
      </c>
    </row>
    <row r="3712" spans="1:43" x14ac:dyDescent="0.2">
      <c r="A3712" s="23" t="s">
        <v>5665</v>
      </c>
      <c r="B3712" s="6" t="s">
        <v>5683</v>
      </c>
      <c r="C3712" s="6" t="s">
        <v>5670</v>
      </c>
      <c r="D3712" s="2">
        <v>181842</v>
      </c>
      <c r="E3712" s="2">
        <v>182251</v>
      </c>
      <c r="F3712" s="3" t="s">
        <v>4597</v>
      </c>
      <c r="G3712" s="2">
        <v>5</v>
      </c>
      <c r="H3712" s="2">
        <v>182272</v>
      </c>
      <c r="I3712" s="3" t="s">
        <v>4601</v>
      </c>
      <c r="J3712" s="15">
        <v>45372</v>
      </c>
      <c r="K3712" s="24">
        <v>1364724718</v>
      </c>
      <c r="L3712" s="15">
        <v>45378</v>
      </c>
      <c r="M3712" s="15">
        <v>45382</v>
      </c>
      <c r="N3712" s="26">
        <v>1</v>
      </c>
      <c r="O3712" s="26" t="e">
        <f>VLOOKUP(D3712,quash!A$2:$I$7791,9,FALSE)</f>
        <v>#N/A</v>
      </c>
      <c r="P3712" s="7">
        <v>12000</v>
      </c>
      <c r="Q3712" s="26">
        <v>127</v>
      </c>
      <c r="R3712" s="19">
        <v>5.24391097594855E-2</v>
      </c>
      <c r="S3712" s="26">
        <v>16</v>
      </c>
      <c r="T3712" s="7">
        <v>12000</v>
      </c>
      <c r="U3712" s="2">
        <v>142</v>
      </c>
      <c r="V3712" s="11">
        <v>3006.92</v>
      </c>
      <c r="W3712" s="14" t="s">
        <v>5282</v>
      </c>
      <c r="X3712" s="18"/>
      <c r="Y3712" s="9"/>
      <c r="Z3712" s="19"/>
      <c r="AA3712" s="19"/>
      <c r="AB3712" s="30">
        <f t="shared" si="933"/>
        <v>1498000</v>
      </c>
      <c r="AC3712" s="30">
        <f t="shared" si="946"/>
        <v>8.0106809078771702E-3</v>
      </c>
      <c r="AD3712" s="31">
        <f t="shared" si="947"/>
        <v>1.0173564753004005</v>
      </c>
      <c r="AE3712" s="31">
        <f t="shared" si="943"/>
        <v>1.1375166889185582</v>
      </c>
      <c r="AG3712" s="30">
        <f t="shared" si="934"/>
        <v>6126000</v>
      </c>
      <c r="AH3712" s="30">
        <f t="shared" si="940"/>
        <v>1.9588638589618022E-3</v>
      </c>
      <c r="AI3712" s="31">
        <f t="shared" si="941"/>
        <v>0.24877571008814889</v>
      </c>
      <c r="AJ3712" s="31">
        <f t="shared" si="942"/>
        <v>0.27815866797257593</v>
      </c>
      <c r="AK3712" s="30" t="str">
        <f>IF(W3712="si",($S3712*'COSTOS DE CREDITOS'!$C$27)/DATA!$G3712,"")</f>
        <v/>
      </c>
      <c r="AL3712" s="90" t="str">
        <f>IF(W3712="si",'COSTOS DE CREDITOS'!$C$35,"")</f>
        <v/>
      </c>
      <c r="AM3712" s="30" t="str">
        <f t="shared" si="935"/>
        <v/>
      </c>
      <c r="AN3712" s="30" t="str">
        <f t="shared" si="936"/>
        <v/>
      </c>
      <c r="AO3712" s="30">
        <f t="shared" si="937"/>
        <v>0</v>
      </c>
      <c r="AP3712" s="30">
        <f t="shared" si="938"/>
        <v>0</v>
      </c>
      <c r="AQ3712" s="19" t="str">
        <f t="shared" si="939"/>
        <v/>
      </c>
    </row>
    <row r="3713" spans="1:43" x14ac:dyDescent="0.2">
      <c r="A3713" s="23" t="s">
        <v>5665</v>
      </c>
      <c r="B3713" s="6" t="s">
        <v>5682</v>
      </c>
      <c r="C3713" s="6" t="s">
        <v>5670</v>
      </c>
      <c r="D3713" s="2">
        <v>181169</v>
      </c>
      <c r="E3713" s="2">
        <v>182169</v>
      </c>
      <c r="F3713" s="3" t="s">
        <v>4595</v>
      </c>
      <c r="G3713" s="2">
        <v>5</v>
      </c>
      <c r="H3713" s="2">
        <v>182292</v>
      </c>
      <c r="I3713" s="3" t="s">
        <v>4602</v>
      </c>
      <c r="J3713" s="15">
        <v>45370</v>
      </c>
      <c r="K3713" s="24">
        <v>1360554803</v>
      </c>
      <c r="L3713" s="15">
        <v>45378</v>
      </c>
      <c r="M3713" s="15">
        <v>45382</v>
      </c>
      <c r="N3713" s="26">
        <v>1</v>
      </c>
      <c r="O3713" s="26" t="e">
        <f>VLOOKUP(D3713,quash!A$2:$I$7791,9,FALSE)</f>
        <v>#N/A</v>
      </c>
      <c r="P3713" s="7">
        <v>10000</v>
      </c>
      <c r="Q3713" s="26">
        <v>147</v>
      </c>
      <c r="R3713" s="19">
        <v>7.9000519063170294E-2</v>
      </c>
      <c r="S3713" s="26">
        <v>16</v>
      </c>
      <c r="T3713" s="7">
        <v>5000</v>
      </c>
      <c r="U3713" s="2">
        <v>147</v>
      </c>
      <c r="V3713" s="11">
        <v>1303.3399999999999</v>
      </c>
      <c r="W3713" s="14" t="s">
        <v>5282</v>
      </c>
      <c r="X3713" s="18"/>
      <c r="Y3713" s="9"/>
      <c r="Z3713" s="19"/>
      <c r="AA3713" s="19"/>
      <c r="AB3713" s="30">
        <f t="shared" si="933"/>
        <v>1498000</v>
      </c>
      <c r="AC3713" s="30">
        <f t="shared" si="946"/>
        <v>3.3377837116154874E-3</v>
      </c>
      <c r="AD3713" s="31">
        <f t="shared" si="947"/>
        <v>0.49065420560747663</v>
      </c>
      <c r="AE3713" s="31">
        <f t="shared" si="943"/>
        <v>0.49065420560747663</v>
      </c>
      <c r="AG3713" s="30">
        <f t="shared" si="934"/>
        <v>6126000</v>
      </c>
      <c r="AH3713" s="30">
        <f t="shared" si="940"/>
        <v>8.1619327456741752E-4</v>
      </c>
      <c r="AI3713" s="31">
        <f t="shared" si="941"/>
        <v>0.11998041136141037</v>
      </c>
      <c r="AJ3713" s="31">
        <f t="shared" si="942"/>
        <v>0.11998041136141037</v>
      </c>
      <c r="AK3713" s="30" t="str">
        <f>IF(W3713="si",($S3713*'COSTOS DE CREDITOS'!$C$27)/DATA!$G3713,"")</f>
        <v/>
      </c>
      <c r="AL3713" s="90" t="str">
        <f>IF(W3713="si",'COSTOS DE CREDITOS'!$C$35,"")</f>
        <v/>
      </c>
      <c r="AM3713" s="30" t="str">
        <f t="shared" si="935"/>
        <v/>
      </c>
      <c r="AN3713" s="30" t="str">
        <f t="shared" si="936"/>
        <v/>
      </c>
      <c r="AO3713" s="30">
        <f t="shared" si="937"/>
        <v>0</v>
      </c>
      <c r="AP3713" s="30">
        <f t="shared" si="938"/>
        <v>0</v>
      </c>
      <c r="AQ3713" s="19" t="str">
        <f t="shared" si="939"/>
        <v/>
      </c>
    </row>
    <row r="3714" spans="1:43" x14ac:dyDescent="0.2">
      <c r="A3714" s="23" t="s">
        <v>5665</v>
      </c>
      <c r="B3714" s="6" t="s">
        <v>5682</v>
      </c>
      <c r="C3714" s="6" t="s">
        <v>5670</v>
      </c>
      <c r="D3714" s="2">
        <v>180810</v>
      </c>
      <c r="E3714" s="2">
        <v>182169</v>
      </c>
      <c r="F3714" s="3" t="s">
        <v>4595</v>
      </c>
      <c r="G3714" s="2">
        <v>5</v>
      </c>
      <c r="H3714" s="2">
        <v>182294</v>
      </c>
      <c r="I3714" s="3" t="s">
        <v>4603</v>
      </c>
      <c r="J3714" s="15">
        <v>45370</v>
      </c>
      <c r="K3714" s="24">
        <v>1360211300</v>
      </c>
      <c r="L3714" s="15">
        <v>45378</v>
      </c>
      <c r="M3714" s="15">
        <v>45382</v>
      </c>
      <c r="N3714" s="26">
        <v>1</v>
      </c>
      <c r="O3714" s="26" t="e">
        <f>VLOOKUP(D3714,quash!A$2:$I$7791,9,FALSE)</f>
        <v>#N/A</v>
      </c>
      <c r="P3714" s="7">
        <v>5000</v>
      </c>
      <c r="Q3714" s="26">
        <v>147</v>
      </c>
      <c r="R3714" s="19">
        <v>0.11226939921536</v>
      </c>
      <c r="S3714" s="26">
        <v>16</v>
      </c>
      <c r="T3714" s="7">
        <v>15000</v>
      </c>
      <c r="U3714" s="2">
        <v>142</v>
      </c>
      <c r="V3714" s="11">
        <v>3758.63</v>
      </c>
      <c r="W3714" s="14" t="s">
        <v>5282</v>
      </c>
      <c r="X3714" s="18"/>
      <c r="Y3714" s="9"/>
      <c r="Z3714" s="19"/>
      <c r="AA3714" s="19"/>
      <c r="AB3714" s="30">
        <f t="shared" ref="AB3714:AB3777" si="948">SUMIFS($T:$T,$M:$M,$M3714,$O:$O,$O3714)</f>
        <v>1498000</v>
      </c>
      <c r="AC3714" s="30">
        <f t="shared" si="946"/>
        <v>1.0013351134846462E-2</v>
      </c>
      <c r="AD3714" s="31">
        <f t="shared" si="947"/>
        <v>1.47196261682243</v>
      </c>
      <c r="AE3714" s="31">
        <f t="shared" si="943"/>
        <v>1.4218958611481975</v>
      </c>
      <c r="AG3714" s="30">
        <f t="shared" ref="AG3714:AG3777" si="949">SUMIFS($T:$T,$O:$O,$O3714,$N:$N,1)</f>
        <v>6126000</v>
      </c>
      <c r="AH3714" s="30">
        <f t="shared" si="940"/>
        <v>2.4485798237022529E-3</v>
      </c>
      <c r="AI3714" s="31">
        <f t="shared" si="941"/>
        <v>0.35994123408423118</v>
      </c>
      <c r="AJ3714" s="31">
        <f t="shared" si="942"/>
        <v>0.34769833496571989</v>
      </c>
      <c r="AK3714" s="30" t="str">
        <f>IF(W3714="si",($S3714*'COSTOS DE CREDITOS'!$C$27)/DATA!$G3714,"")</f>
        <v/>
      </c>
      <c r="AL3714" s="90" t="str">
        <f>IF(W3714="si",'COSTOS DE CREDITOS'!$C$35,"")</f>
        <v/>
      </c>
      <c r="AM3714" s="30" t="str">
        <f t="shared" si="935"/>
        <v/>
      </c>
      <c r="AN3714" s="30" t="str">
        <f t="shared" si="936"/>
        <v/>
      </c>
      <c r="AO3714" s="30">
        <f t="shared" si="937"/>
        <v>0</v>
      </c>
      <c r="AP3714" s="30">
        <f t="shared" si="938"/>
        <v>0</v>
      </c>
      <c r="AQ3714" s="19" t="str">
        <f t="shared" si="939"/>
        <v/>
      </c>
    </row>
    <row r="3715" spans="1:43" x14ac:dyDescent="0.2">
      <c r="A3715" s="23" t="s">
        <v>5665</v>
      </c>
      <c r="B3715" s="6" t="s">
        <v>5682</v>
      </c>
      <c r="C3715" s="6" t="s">
        <v>5670</v>
      </c>
      <c r="D3715" s="2">
        <v>180869</v>
      </c>
      <c r="E3715" s="2">
        <v>182169</v>
      </c>
      <c r="F3715" s="3" t="s">
        <v>4595</v>
      </c>
      <c r="G3715" s="2">
        <v>5</v>
      </c>
      <c r="H3715" s="2">
        <v>182402</v>
      </c>
      <c r="I3715" s="3" t="s">
        <v>4604</v>
      </c>
      <c r="J3715" s="15">
        <v>45370</v>
      </c>
      <c r="K3715" s="24">
        <v>1360153118</v>
      </c>
      <c r="L3715" s="15">
        <v>45378</v>
      </c>
      <c r="M3715" s="15">
        <v>45382</v>
      </c>
      <c r="N3715" s="26">
        <v>1</v>
      </c>
      <c r="O3715" s="26" t="e">
        <f>VLOOKUP(D3715,quash!A$2:$I$7791,9,FALSE)</f>
        <v>#N/A</v>
      </c>
      <c r="P3715" s="7">
        <v>10000</v>
      </c>
      <c r="Q3715" s="26">
        <v>147</v>
      </c>
      <c r="R3715" s="19">
        <v>7.9000519063170294E-2</v>
      </c>
      <c r="S3715" s="26">
        <v>16</v>
      </c>
      <c r="T3715" s="7">
        <v>15000</v>
      </c>
      <c r="U3715" s="2">
        <v>142</v>
      </c>
      <c r="V3715" s="11">
        <v>3758.63</v>
      </c>
      <c r="W3715" s="14" t="s">
        <v>5282</v>
      </c>
      <c r="X3715" s="18"/>
      <c r="Y3715" s="9"/>
      <c r="Z3715" s="19"/>
      <c r="AA3715" s="19"/>
      <c r="AB3715" s="30">
        <f t="shared" si="948"/>
        <v>1498000</v>
      </c>
      <c r="AC3715" s="30">
        <f t="shared" si="946"/>
        <v>1.0013351134846462E-2</v>
      </c>
      <c r="AD3715" s="31">
        <f t="shared" si="947"/>
        <v>1.47196261682243</v>
      </c>
      <c r="AE3715" s="31">
        <f t="shared" si="943"/>
        <v>1.4218958611481975</v>
      </c>
      <c r="AG3715" s="30">
        <f t="shared" si="949"/>
        <v>6126000</v>
      </c>
      <c r="AH3715" s="30">
        <f t="shared" si="940"/>
        <v>2.4485798237022529E-3</v>
      </c>
      <c r="AI3715" s="31">
        <f t="shared" si="941"/>
        <v>0.35994123408423118</v>
      </c>
      <c r="AJ3715" s="31">
        <f t="shared" si="942"/>
        <v>0.34769833496571989</v>
      </c>
      <c r="AK3715" s="30" t="str">
        <f>IF(W3715="si",($S3715*'COSTOS DE CREDITOS'!$C$27)/DATA!$G3715,"")</f>
        <v/>
      </c>
      <c r="AL3715" s="90" t="str">
        <f>IF(W3715="si",'COSTOS DE CREDITOS'!$C$35,"")</f>
        <v/>
      </c>
      <c r="AM3715" s="30" t="str">
        <f t="shared" ref="AM3715:AM3778" si="950">IF(W3715="si",(20%/52*$S3715)*$T3715,"")</f>
        <v/>
      </c>
      <c r="AN3715" s="30" t="str">
        <f t="shared" ref="AN3715:AN3778" si="951">IF(W3715="SI",T3715-Y3715,"")</f>
        <v/>
      </c>
      <c r="AO3715" s="30">
        <f t="shared" ref="AO3715:AO3778" si="952">SUM(AK3715:AN3715)</f>
        <v>0</v>
      </c>
      <c r="AP3715" s="30">
        <f t="shared" ref="AP3715:AP3778" si="953">AA3715-AO3715</f>
        <v>0</v>
      </c>
      <c r="AQ3715" s="19" t="str">
        <f t="shared" ref="AQ3715:AQ3778" si="954">IFERROR(AP3715/AA3715,"")</f>
        <v/>
      </c>
    </row>
    <row r="3716" spans="1:43" x14ac:dyDescent="0.2">
      <c r="A3716" s="23" t="s">
        <v>5665</v>
      </c>
      <c r="B3716" s="6" t="s">
        <v>5682</v>
      </c>
      <c r="C3716" s="6" t="s">
        <v>5670</v>
      </c>
      <c r="D3716" s="2">
        <v>181165</v>
      </c>
      <c r="E3716" s="2">
        <v>182169</v>
      </c>
      <c r="F3716" s="3" t="s">
        <v>4595</v>
      </c>
      <c r="G3716" s="2">
        <v>5</v>
      </c>
      <c r="H3716" s="2">
        <v>182493</v>
      </c>
      <c r="I3716" s="3" t="s">
        <v>4605</v>
      </c>
      <c r="J3716" s="15">
        <v>45370</v>
      </c>
      <c r="K3716" s="24">
        <v>1360555049</v>
      </c>
      <c r="L3716" s="15">
        <v>45378</v>
      </c>
      <c r="M3716" s="15">
        <v>45382</v>
      </c>
      <c r="N3716" s="26">
        <v>1</v>
      </c>
      <c r="O3716" s="26" t="e">
        <f>VLOOKUP(D3716,quash!A$2:$I$7791,9,FALSE)</f>
        <v>#N/A</v>
      </c>
      <c r="P3716" s="7">
        <v>10000</v>
      </c>
      <c r="Q3716" s="26">
        <v>147</v>
      </c>
      <c r="R3716" s="19">
        <v>7.9000519063170294E-2</v>
      </c>
      <c r="S3716" s="26">
        <v>16</v>
      </c>
      <c r="T3716" s="7">
        <v>15000</v>
      </c>
      <c r="U3716" s="2">
        <v>142</v>
      </c>
      <c r="V3716" s="11">
        <v>3758.63</v>
      </c>
      <c r="W3716" s="14" t="s">
        <v>5282</v>
      </c>
      <c r="X3716" s="18"/>
      <c r="Y3716" s="9"/>
      <c r="Z3716" s="19"/>
      <c r="AA3716" s="19"/>
      <c r="AB3716" s="30">
        <f t="shared" si="948"/>
        <v>1498000</v>
      </c>
      <c r="AC3716" s="30">
        <f t="shared" si="946"/>
        <v>1.0013351134846462E-2</v>
      </c>
      <c r="AD3716" s="31">
        <f t="shared" si="947"/>
        <v>1.47196261682243</v>
      </c>
      <c r="AE3716" s="31">
        <f t="shared" si="943"/>
        <v>1.4218958611481975</v>
      </c>
      <c r="AG3716" s="30">
        <f t="shared" si="949"/>
        <v>6126000</v>
      </c>
      <c r="AH3716" s="30">
        <f t="shared" si="940"/>
        <v>2.4485798237022529E-3</v>
      </c>
      <c r="AI3716" s="31">
        <f t="shared" si="941"/>
        <v>0.35994123408423118</v>
      </c>
      <c r="AJ3716" s="31">
        <f t="shared" si="942"/>
        <v>0.34769833496571989</v>
      </c>
      <c r="AK3716" s="30" t="str">
        <f>IF(W3716="si",($S3716*'COSTOS DE CREDITOS'!$C$27)/DATA!$G3716,"")</f>
        <v/>
      </c>
      <c r="AL3716" s="90" t="str">
        <f>IF(W3716="si",'COSTOS DE CREDITOS'!$C$35,"")</f>
        <v/>
      </c>
      <c r="AM3716" s="30" t="str">
        <f t="shared" si="950"/>
        <v/>
      </c>
      <c r="AN3716" s="30" t="str">
        <f t="shared" si="951"/>
        <v/>
      </c>
      <c r="AO3716" s="30">
        <f t="shared" si="952"/>
        <v>0</v>
      </c>
      <c r="AP3716" s="30">
        <f t="shared" si="953"/>
        <v>0</v>
      </c>
      <c r="AQ3716" s="19" t="str">
        <f t="shared" si="954"/>
        <v/>
      </c>
    </row>
    <row r="3717" spans="1:43" x14ac:dyDescent="0.2">
      <c r="A3717" s="23" t="s">
        <v>5665</v>
      </c>
      <c r="B3717" s="6" t="s">
        <v>5683</v>
      </c>
      <c r="C3717" s="6" t="s">
        <v>5670</v>
      </c>
      <c r="D3717" s="2">
        <v>182634</v>
      </c>
      <c r="E3717" s="2">
        <v>182251</v>
      </c>
      <c r="F3717" s="3" t="s">
        <v>4597</v>
      </c>
      <c r="G3717" s="2">
        <v>5</v>
      </c>
      <c r="H3717" s="2">
        <v>182735</v>
      </c>
      <c r="I3717" s="3" t="s">
        <v>4606</v>
      </c>
      <c r="J3717" s="15">
        <v>45377</v>
      </c>
      <c r="K3717" s="24">
        <v>1368870515</v>
      </c>
      <c r="L3717" s="15">
        <v>45378</v>
      </c>
      <c r="M3717" s="15">
        <v>45382</v>
      </c>
      <c r="N3717" s="26">
        <v>1</v>
      </c>
      <c r="O3717" s="26">
        <f>VLOOKUP(D3717,quash!A$2:$I$7791,9,FALSE)</f>
        <v>1</v>
      </c>
      <c r="P3717" s="7">
        <v>10000</v>
      </c>
      <c r="Q3717" s="26">
        <v>132</v>
      </c>
      <c r="R3717" s="19">
        <v>5.8283715876113903E-2</v>
      </c>
      <c r="S3717" s="26">
        <v>16</v>
      </c>
      <c r="T3717" s="7">
        <v>10000</v>
      </c>
      <c r="U3717" s="2">
        <v>142</v>
      </c>
      <c r="V3717" s="11">
        <v>2510.34</v>
      </c>
      <c r="W3717" s="14" t="s">
        <v>5282</v>
      </c>
      <c r="X3717" s="18"/>
      <c r="Y3717" s="9"/>
      <c r="Z3717" s="19"/>
      <c r="AA3717" s="19"/>
      <c r="AB3717" s="30">
        <f t="shared" si="948"/>
        <v>797000</v>
      </c>
      <c r="AC3717" s="30">
        <f t="shared" si="946"/>
        <v>1.2547051442910916E-2</v>
      </c>
      <c r="AD3717" s="31">
        <f t="shared" si="947"/>
        <v>1.6562107904642409</v>
      </c>
      <c r="AE3717" s="31">
        <f t="shared" si="943"/>
        <v>1.7816813048933502</v>
      </c>
      <c r="AG3717" s="30">
        <f t="shared" si="949"/>
        <v>2427000</v>
      </c>
      <c r="AH3717" s="30">
        <f t="shared" ref="AH3717:AH3780" si="955">IFERROR($T3717/AG3717,"")</f>
        <v>4.1203131437989289E-3</v>
      </c>
      <c r="AI3717" s="31">
        <f t="shared" ref="AI3717:AI3780" si="956">IFERROR(AH3717*$Q3717,"")</f>
        <v>0.54388133498145863</v>
      </c>
      <c r="AJ3717" s="31">
        <f t="shared" ref="AJ3717:AJ3780" si="957">IFERROR(AH3717*$U3717,"")</f>
        <v>0.58508446641944789</v>
      </c>
      <c r="AK3717" s="30" t="str">
        <f>IF(W3717="si",($S3717*'COSTOS DE CREDITOS'!$C$27)/DATA!$G3717,"")</f>
        <v/>
      </c>
      <c r="AL3717" s="90" t="str">
        <f>IF(W3717="si",'COSTOS DE CREDITOS'!$C$35,"")</f>
        <v/>
      </c>
      <c r="AM3717" s="30" t="str">
        <f t="shared" si="950"/>
        <v/>
      </c>
      <c r="AN3717" s="30" t="str">
        <f t="shared" si="951"/>
        <v/>
      </c>
      <c r="AO3717" s="30">
        <f t="shared" si="952"/>
        <v>0</v>
      </c>
      <c r="AP3717" s="30">
        <f t="shared" si="953"/>
        <v>0</v>
      </c>
      <c r="AQ3717" s="19" t="str">
        <f t="shared" si="954"/>
        <v/>
      </c>
    </row>
    <row r="3718" spans="1:43" x14ac:dyDescent="0.2">
      <c r="A3718" s="23" t="s">
        <v>5665</v>
      </c>
      <c r="B3718" s="6" t="s">
        <v>5673</v>
      </c>
      <c r="C3718" s="6" t="s">
        <v>5667</v>
      </c>
      <c r="D3718" s="2">
        <v>181004</v>
      </c>
      <c r="E3718" s="2">
        <v>182379</v>
      </c>
      <c r="F3718" s="3" t="s">
        <v>4607</v>
      </c>
      <c r="G3718" s="2">
        <v>12</v>
      </c>
      <c r="H3718" s="2">
        <v>182512</v>
      </c>
      <c r="I3718" s="3" t="s">
        <v>4608</v>
      </c>
      <c r="J3718" s="15">
        <v>45365</v>
      </c>
      <c r="K3718" s="24">
        <v>1360211465</v>
      </c>
      <c r="L3718" s="15">
        <v>45378</v>
      </c>
      <c r="M3718" s="15">
        <v>45382</v>
      </c>
      <c r="N3718" s="26">
        <v>1</v>
      </c>
      <c r="O3718" s="26" t="e">
        <f>VLOOKUP(D3718,quash!A$2:$I$7791,9,FALSE)</f>
        <v>#N/A</v>
      </c>
      <c r="P3718" s="7">
        <v>10000</v>
      </c>
      <c r="Q3718" s="26">
        <v>90</v>
      </c>
      <c r="R3718" s="19">
        <v>5.9818464604665302E-3</v>
      </c>
      <c r="S3718" s="26">
        <v>16</v>
      </c>
      <c r="T3718" s="7">
        <v>10000</v>
      </c>
      <c r="U3718" s="2">
        <v>142</v>
      </c>
      <c r="V3718" s="11">
        <v>2510.34</v>
      </c>
      <c r="W3718" s="14" t="s">
        <v>5282</v>
      </c>
      <c r="X3718" s="18"/>
      <c r="Y3718" s="9"/>
      <c r="Z3718" s="19"/>
      <c r="AA3718" s="19"/>
      <c r="AB3718" s="30">
        <f t="shared" si="948"/>
        <v>1498000</v>
      </c>
      <c r="AC3718" s="30">
        <f t="shared" si="946"/>
        <v>6.6755674232309749E-3</v>
      </c>
      <c r="AD3718" s="31">
        <f t="shared" si="947"/>
        <v>0.6008010680907877</v>
      </c>
      <c r="AE3718" s="31">
        <f t="shared" si="943"/>
        <v>0.94793057409879844</v>
      </c>
      <c r="AG3718" s="30">
        <f t="shared" si="949"/>
        <v>6126000</v>
      </c>
      <c r="AH3718" s="30">
        <f t="shared" si="955"/>
        <v>1.632386549134835E-3</v>
      </c>
      <c r="AI3718" s="31">
        <f t="shared" si="956"/>
        <v>0.14691478942213515</v>
      </c>
      <c r="AJ3718" s="31">
        <f t="shared" si="957"/>
        <v>0.23179888997714657</v>
      </c>
      <c r="AK3718" s="30" t="str">
        <f>IF(W3718="si",($S3718*'COSTOS DE CREDITOS'!$C$27)/DATA!$G3718,"")</f>
        <v/>
      </c>
      <c r="AL3718" s="90" t="str">
        <f>IF(W3718="si",'COSTOS DE CREDITOS'!$C$35,"")</f>
        <v/>
      </c>
      <c r="AM3718" s="30" t="str">
        <f t="shared" si="950"/>
        <v/>
      </c>
      <c r="AN3718" s="30" t="str">
        <f t="shared" si="951"/>
        <v/>
      </c>
      <c r="AO3718" s="30">
        <f t="shared" si="952"/>
        <v>0</v>
      </c>
      <c r="AP3718" s="30">
        <f t="shared" si="953"/>
        <v>0</v>
      </c>
      <c r="AQ3718" s="19" t="str">
        <f t="shared" si="954"/>
        <v/>
      </c>
    </row>
    <row r="3719" spans="1:43" x14ac:dyDescent="0.2">
      <c r="A3719" s="23" t="s">
        <v>5665</v>
      </c>
      <c r="B3719" s="6" t="s">
        <v>5673</v>
      </c>
      <c r="C3719" s="6" t="s">
        <v>5667</v>
      </c>
      <c r="D3719" s="2">
        <v>181007</v>
      </c>
      <c r="E3719" s="2">
        <v>182379</v>
      </c>
      <c r="F3719" s="3" t="s">
        <v>4607</v>
      </c>
      <c r="G3719" s="2">
        <v>12</v>
      </c>
      <c r="H3719" s="2">
        <v>182565</v>
      </c>
      <c r="I3719" s="3" t="s">
        <v>4609</v>
      </c>
      <c r="J3719" s="15">
        <v>45365</v>
      </c>
      <c r="K3719" s="24">
        <v>1360184133</v>
      </c>
      <c r="L3719" s="15">
        <v>45378</v>
      </c>
      <c r="M3719" s="15">
        <v>45382</v>
      </c>
      <c r="N3719" s="26">
        <v>1</v>
      </c>
      <c r="O3719" s="26" t="e">
        <f>VLOOKUP(D3719,quash!A$2:$I$7791,9,FALSE)</f>
        <v>#N/A</v>
      </c>
      <c r="P3719" s="7">
        <v>10000</v>
      </c>
      <c r="Q3719" s="26">
        <v>90</v>
      </c>
      <c r="R3719" s="19">
        <v>5.9818464604665302E-3</v>
      </c>
      <c r="S3719" s="26">
        <v>16</v>
      </c>
      <c r="T3719" s="7">
        <v>10000</v>
      </c>
      <c r="U3719" s="2">
        <v>100</v>
      </c>
      <c r="V3719" s="11">
        <v>1738.06</v>
      </c>
      <c r="W3719" s="14" t="s">
        <v>5282</v>
      </c>
      <c r="X3719" s="18"/>
      <c r="Y3719" s="9"/>
      <c r="Z3719" s="19"/>
      <c r="AA3719" s="19"/>
      <c r="AB3719" s="30">
        <f t="shared" si="948"/>
        <v>1498000</v>
      </c>
      <c r="AC3719" s="30">
        <f t="shared" si="946"/>
        <v>6.6755674232309749E-3</v>
      </c>
      <c r="AD3719" s="31">
        <f t="shared" si="947"/>
        <v>0.6008010680907877</v>
      </c>
      <c r="AE3719" s="31">
        <f t="shared" si="943"/>
        <v>0.66755674232309747</v>
      </c>
      <c r="AG3719" s="30">
        <f t="shared" si="949"/>
        <v>6126000</v>
      </c>
      <c r="AH3719" s="30">
        <f t="shared" si="955"/>
        <v>1.632386549134835E-3</v>
      </c>
      <c r="AI3719" s="31">
        <f t="shared" si="956"/>
        <v>0.14691478942213515</v>
      </c>
      <c r="AJ3719" s="31">
        <f t="shared" si="957"/>
        <v>0.16323865491348349</v>
      </c>
      <c r="AK3719" s="30" t="str">
        <f>IF(W3719="si",($S3719*'COSTOS DE CREDITOS'!$C$27)/DATA!$G3719,"")</f>
        <v/>
      </c>
      <c r="AL3719" s="90" t="str">
        <f>IF(W3719="si",'COSTOS DE CREDITOS'!$C$35,"")</f>
        <v/>
      </c>
      <c r="AM3719" s="30" t="str">
        <f t="shared" si="950"/>
        <v/>
      </c>
      <c r="AN3719" s="30" t="str">
        <f t="shared" si="951"/>
        <v/>
      </c>
      <c r="AO3719" s="30">
        <f t="shared" si="952"/>
        <v>0</v>
      </c>
      <c r="AP3719" s="30">
        <f t="shared" si="953"/>
        <v>0</v>
      </c>
      <c r="AQ3719" s="19" t="str">
        <f t="shared" si="954"/>
        <v/>
      </c>
    </row>
    <row r="3720" spans="1:43" x14ac:dyDescent="0.2">
      <c r="A3720" s="23" t="s">
        <v>5665</v>
      </c>
      <c r="B3720" s="6" t="s">
        <v>5673</v>
      </c>
      <c r="C3720" s="6" t="s">
        <v>5667</v>
      </c>
      <c r="D3720" s="2">
        <v>181986</v>
      </c>
      <c r="E3720" s="2">
        <v>182379</v>
      </c>
      <c r="F3720" s="3" t="s">
        <v>4607</v>
      </c>
      <c r="G3720" s="2">
        <v>12</v>
      </c>
      <c r="H3720" s="2">
        <v>182582</v>
      </c>
      <c r="I3720" s="3" t="s">
        <v>4610</v>
      </c>
      <c r="J3720" s="15">
        <v>45372</v>
      </c>
      <c r="K3720" s="24">
        <v>1364808434</v>
      </c>
      <c r="L3720" s="15">
        <v>45378</v>
      </c>
      <c r="M3720" s="15">
        <v>45382</v>
      </c>
      <c r="N3720" s="26">
        <v>1</v>
      </c>
      <c r="O3720" s="26" t="e">
        <f>VLOOKUP(D3720,quash!A$2:$I$7791,9,FALSE)</f>
        <v>#N/A</v>
      </c>
      <c r="P3720" s="7">
        <v>10000</v>
      </c>
      <c r="Q3720" s="26">
        <v>90</v>
      </c>
      <c r="R3720" s="19">
        <v>5.9818464604665302E-3</v>
      </c>
      <c r="S3720" s="26">
        <v>16</v>
      </c>
      <c r="T3720" s="7">
        <v>10000</v>
      </c>
      <c r="U3720" s="2">
        <v>105</v>
      </c>
      <c r="V3720" s="11">
        <v>1820.74</v>
      </c>
      <c r="W3720" s="14" t="s">
        <v>5282</v>
      </c>
      <c r="X3720" s="18"/>
      <c r="Y3720" s="9"/>
      <c r="Z3720" s="19"/>
      <c r="AA3720" s="19"/>
      <c r="AB3720" s="30">
        <f t="shared" si="948"/>
        <v>1498000</v>
      </c>
      <c r="AC3720" s="30">
        <f t="shared" si="946"/>
        <v>6.6755674232309749E-3</v>
      </c>
      <c r="AD3720" s="31">
        <f t="shared" si="947"/>
        <v>0.6008010680907877</v>
      </c>
      <c r="AE3720" s="31">
        <f t="shared" si="943"/>
        <v>0.70093457943925241</v>
      </c>
      <c r="AG3720" s="30">
        <f t="shared" si="949"/>
        <v>6126000</v>
      </c>
      <c r="AH3720" s="30">
        <f t="shared" si="955"/>
        <v>1.632386549134835E-3</v>
      </c>
      <c r="AI3720" s="31">
        <f t="shared" si="956"/>
        <v>0.14691478942213515</v>
      </c>
      <c r="AJ3720" s="31">
        <f t="shared" si="957"/>
        <v>0.17140058765915767</v>
      </c>
      <c r="AK3720" s="30" t="str">
        <f>IF(W3720="si",($S3720*'COSTOS DE CREDITOS'!$C$27)/DATA!$G3720,"")</f>
        <v/>
      </c>
      <c r="AL3720" s="90" t="str">
        <f>IF(W3720="si",'COSTOS DE CREDITOS'!$C$35,"")</f>
        <v/>
      </c>
      <c r="AM3720" s="30" t="str">
        <f t="shared" si="950"/>
        <v/>
      </c>
      <c r="AN3720" s="30" t="str">
        <f t="shared" si="951"/>
        <v/>
      </c>
      <c r="AO3720" s="30">
        <f t="shared" si="952"/>
        <v>0</v>
      </c>
      <c r="AP3720" s="30">
        <f t="shared" si="953"/>
        <v>0</v>
      </c>
      <c r="AQ3720" s="19" t="str">
        <f t="shared" si="954"/>
        <v/>
      </c>
    </row>
    <row r="3721" spans="1:43" x14ac:dyDescent="0.2">
      <c r="A3721" s="23" t="s">
        <v>5665</v>
      </c>
      <c r="B3721" s="6" t="s">
        <v>5673</v>
      </c>
      <c r="C3721" s="6" t="s">
        <v>5667</v>
      </c>
      <c r="D3721" s="2">
        <v>181096</v>
      </c>
      <c r="E3721" s="2">
        <v>182379</v>
      </c>
      <c r="F3721" s="3" t="s">
        <v>4607</v>
      </c>
      <c r="G3721" s="2">
        <v>12</v>
      </c>
      <c r="H3721" s="2">
        <v>182584</v>
      </c>
      <c r="I3721" s="3" t="s">
        <v>4611</v>
      </c>
      <c r="J3721" s="15">
        <v>45366</v>
      </c>
      <c r="K3721" s="24">
        <v>1360435610</v>
      </c>
      <c r="L3721" s="15">
        <v>45378</v>
      </c>
      <c r="M3721" s="15">
        <v>45382</v>
      </c>
      <c r="N3721" s="26">
        <v>1</v>
      </c>
      <c r="O3721" s="26" t="e">
        <f>VLOOKUP(D3721,quash!A$2:$I$7791,9,FALSE)</f>
        <v>#N/A</v>
      </c>
      <c r="P3721" s="7">
        <v>10000</v>
      </c>
      <c r="Q3721" s="26">
        <v>90</v>
      </c>
      <c r="R3721" s="19">
        <v>5.9818464604665302E-3</v>
      </c>
      <c r="S3721" s="26">
        <v>16</v>
      </c>
      <c r="T3721" s="7">
        <v>9000</v>
      </c>
      <c r="U3721" s="2">
        <v>100</v>
      </c>
      <c r="V3721" s="11">
        <v>1565.63</v>
      </c>
      <c r="W3721" s="14" t="s">
        <v>5282</v>
      </c>
      <c r="X3721" s="18"/>
      <c r="Y3721" s="9"/>
      <c r="Z3721" s="19"/>
      <c r="AA3721" s="19"/>
      <c r="AB3721" s="30">
        <f t="shared" si="948"/>
        <v>1498000</v>
      </c>
      <c r="AC3721" s="30">
        <f t="shared" si="946"/>
        <v>6.0080106809078772E-3</v>
      </c>
      <c r="AD3721" s="31">
        <f t="shared" si="947"/>
        <v>0.54072096128170899</v>
      </c>
      <c r="AE3721" s="31">
        <f t="shared" si="943"/>
        <v>0.6008010680907877</v>
      </c>
      <c r="AG3721" s="30">
        <f t="shared" si="949"/>
        <v>6126000</v>
      </c>
      <c r="AH3721" s="30">
        <f t="shared" si="955"/>
        <v>1.4691478942213516E-3</v>
      </c>
      <c r="AI3721" s="31">
        <f t="shared" si="956"/>
        <v>0.13222331047992164</v>
      </c>
      <c r="AJ3721" s="31">
        <f t="shared" si="957"/>
        <v>0.14691478942213515</v>
      </c>
      <c r="AK3721" s="30" t="str">
        <f>IF(W3721="si",($S3721*'COSTOS DE CREDITOS'!$C$27)/DATA!$G3721,"")</f>
        <v/>
      </c>
      <c r="AL3721" s="90" t="str">
        <f>IF(W3721="si",'COSTOS DE CREDITOS'!$C$35,"")</f>
        <v/>
      </c>
      <c r="AM3721" s="30" t="str">
        <f t="shared" si="950"/>
        <v/>
      </c>
      <c r="AN3721" s="30" t="str">
        <f t="shared" si="951"/>
        <v/>
      </c>
      <c r="AO3721" s="30">
        <f t="shared" si="952"/>
        <v>0</v>
      </c>
      <c r="AP3721" s="30">
        <f t="shared" si="953"/>
        <v>0</v>
      </c>
      <c r="AQ3721" s="19" t="str">
        <f t="shared" si="954"/>
        <v/>
      </c>
    </row>
    <row r="3722" spans="1:43" x14ac:dyDescent="0.2">
      <c r="A3722" s="23" t="s">
        <v>5665</v>
      </c>
      <c r="B3722" s="6" t="s">
        <v>5673</v>
      </c>
      <c r="C3722" s="6" t="s">
        <v>5667</v>
      </c>
      <c r="D3722" s="2">
        <v>181003</v>
      </c>
      <c r="E3722" s="2">
        <v>182379</v>
      </c>
      <c r="F3722" s="3" t="s">
        <v>4607</v>
      </c>
      <c r="G3722" s="2">
        <v>12</v>
      </c>
      <c r="H3722" s="2">
        <v>182600</v>
      </c>
      <c r="I3722" s="3" t="s">
        <v>4612</v>
      </c>
      <c r="J3722" s="15">
        <v>45365</v>
      </c>
      <c r="K3722" s="24">
        <v>1360212030</v>
      </c>
      <c r="L3722" s="15">
        <v>45378</v>
      </c>
      <c r="M3722" s="15">
        <v>45382</v>
      </c>
      <c r="N3722" s="26">
        <v>1</v>
      </c>
      <c r="O3722" s="26" t="e">
        <f>VLOOKUP(D3722,quash!A$2:$I$7791,9,FALSE)</f>
        <v>#N/A</v>
      </c>
      <c r="P3722" s="7">
        <v>10000</v>
      </c>
      <c r="Q3722" s="26">
        <v>90</v>
      </c>
      <c r="R3722" s="19">
        <v>5.9818464604665302E-3</v>
      </c>
      <c r="S3722" s="26">
        <v>16</v>
      </c>
      <c r="T3722" s="7">
        <v>10000</v>
      </c>
      <c r="U3722" s="2">
        <v>100</v>
      </c>
      <c r="V3722" s="11">
        <v>1738.06</v>
      </c>
      <c r="W3722" s="14" t="s">
        <v>5282</v>
      </c>
      <c r="X3722" s="18"/>
      <c r="Y3722" s="9"/>
      <c r="Z3722" s="19"/>
      <c r="AA3722" s="19"/>
      <c r="AB3722" s="30">
        <f t="shared" si="948"/>
        <v>1498000</v>
      </c>
      <c r="AC3722" s="30">
        <f t="shared" si="946"/>
        <v>6.6755674232309749E-3</v>
      </c>
      <c r="AD3722" s="31">
        <f t="shared" si="947"/>
        <v>0.6008010680907877</v>
      </c>
      <c r="AE3722" s="31">
        <f t="shared" si="943"/>
        <v>0.66755674232309747</v>
      </c>
      <c r="AG3722" s="30">
        <f t="shared" si="949"/>
        <v>6126000</v>
      </c>
      <c r="AH3722" s="30">
        <f t="shared" si="955"/>
        <v>1.632386549134835E-3</v>
      </c>
      <c r="AI3722" s="31">
        <f t="shared" si="956"/>
        <v>0.14691478942213515</v>
      </c>
      <c r="AJ3722" s="31">
        <f t="shared" si="957"/>
        <v>0.16323865491348349</v>
      </c>
      <c r="AK3722" s="30" t="str">
        <f>IF(W3722="si",($S3722*'COSTOS DE CREDITOS'!$C$27)/DATA!$G3722,"")</f>
        <v/>
      </c>
      <c r="AL3722" s="90" t="str">
        <f>IF(W3722="si",'COSTOS DE CREDITOS'!$C$35,"")</f>
        <v/>
      </c>
      <c r="AM3722" s="30" t="str">
        <f t="shared" si="950"/>
        <v/>
      </c>
      <c r="AN3722" s="30" t="str">
        <f t="shared" si="951"/>
        <v/>
      </c>
      <c r="AO3722" s="30">
        <f t="shared" si="952"/>
        <v>0</v>
      </c>
      <c r="AP3722" s="30">
        <f t="shared" si="953"/>
        <v>0</v>
      </c>
      <c r="AQ3722" s="19" t="str">
        <f t="shared" si="954"/>
        <v/>
      </c>
    </row>
    <row r="3723" spans="1:43" x14ac:dyDescent="0.2">
      <c r="A3723" s="23" t="s">
        <v>5665</v>
      </c>
      <c r="B3723" s="6" t="s">
        <v>5673</v>
      </c>
      <c r="C3723" s="6" t="s">
        <v>5667</v>
      </c>
      <c r="D3723" s="2">
        <v>181009</v>
      </c>
      <c r="E3723" s="2">
        <v>182379</v>
      </c>
      <c r="F3723" s="3" t="s">
        <v>4607</v>
      </c>
      <c r="G3723" s="2">
        <v>12</v>
      </c>
      <c r="H3723" s="2">
        <v>182613</v>
      </c>
      <c r="I3723" s="3" t="s">
        <v>4613</v>
      </c>
      <c r="J3723" s="15">
        <v>45365</v>
      </c>
      <c r="K3723" s="24">
        <v>1360182882</v>
      </c>
      <c r="L3723" s="15">
        <v>45378</v>
      </c>
      <c r="M3723" s="15">
        <v>45382</v>
      </c>
      <c r="N3723" s="26">
        <v>1</v>
      </c>
      <c r="O3723" s="26" t="e">
        <f>VLOOKUP(D3723,quash!A$2:$I$7791,9,FALSE)</f>
        <v>#N/A</v>
      </c>
      <c r="P3723" s="7">
        <v>10000</v>
      </c>
      <c r="Q3723" s="26">
        <v>90</v>
      </c>
      <c r="R3723" s="19">
        <v>5.9818464604665302E-3</v>
      </c>
      <c r="S3723" s="26">
        <v>16</v>
      </c>
      <c r="T3723" s="7">
        <v>7000</v>
      </c>
      <c r="U3723" s="2">
        <v>105</v>
      </c>
      <c r="V3723" s="11">
        <v>1275.96</v>
      </c>
      <c r="W3723" s="14" t="s">
        <v>5282</v>
      </c>
      <c r="X3723" s="18"/>
      <c r="Y3723" s="9"/>
      <c r="Z3723" s="19"/>
      <c r="AA3723" s="19"/>
      <c r="AB3723" s="30">
        <f t="shared" si="948"/>
        <v>1498000</v>
      </c>
      <c r="AC3723" s="30">
        <f t="shared" si="946"/>
        <v>4.6728971962616819E-3</v>
      </c>
      <c r="AD3723" s="31">
        <f t="shared" si="947"/>
        <v>0.42056074766355139</v>
      </c>
      <c r="AE3723" s="31">
        <f t="shared" si="943"/>
        <v>0.49065420560747658</v>
      </c>
      <c r="AG3723" s="30">
        <f t="shared" si="949"/>
        <v>6126000</v>
      </c>
      <c r="AH3723" s="30">
        <f t="shared" si="955"/>
        <v>1.1426705843943846E-3</v>
      </c>
      <c r="AI3723" s="31">
        <f t="shared" si="956"/>
        <v>0.10284035259549461</v>
      </c>
      <c r="AJ3723" s="31">
        <f t="shared" si="957"/>
        <v>0.11998041136141038</v>
      </c>
      <c r="AK3723" s="30" t="str">
        <f>IF(W3723="si",($S3723*'COSTOS DE CREDITOS'!$C$27)/DATA!$G3723,"")</f>
        <v/>
      </c>
      <c r="AL3723" s="90" t="str">
        <f>IF(W3723="si",'COSTOS DE CREDITOS'!$C$35,"")</f>
        <v/>
      </c>
      <c r="AM3723" s="30" t="str">
        <f t="shared" si="950"/>
        <v/>
      </c>
      <c r="AN3723" s="30" t="str">
        <f t="shared" si="951"/>
        <v/>
      </c>
      <c r="AO3723" s="30">
        <f t="shared" si="952"/>
        <v>0</v>
      </c>
      <c r="AP3723" s="30">
        <f t="shared" si="953"/>
        <v>0</v>
      </c>
      <c r="AQ3723" s="19" t="str">
        <f t="shared" si="954"/>
        <v/>
      </c>
    </row>
    <row r="3724" spans="1:43" x14ac:dyDescent="0.2">
      <c r="A3724" s="23" t="s">
        <v>5665</v>
      </c>
      <c r="B3724" s="6" t="s">
        <v>5673</v>
      </c>
      <c r="C3724" s="6" t="s">
        <v>5667</v>
      </c>
      <c r="D3724" s="2">
        <v>181176</v>
      </c>
      <c r="E3724" s="2">
        <v>182379</v>
      </c>
      <c r="F3724" s="3" t="s">
        <v>4607</v>
      </c>
      <c r="G3724" s="2">
        <v>12</v>
      </c>
      <c r="H3724" s="2">
        <v>182614</v>
      </c>
      <c r="I3724" s="3" t="s">
        <v>4614</v>
      </c>
      <c r="J3724" s="15">
        <v>45366</v>
      </c>
      <c r="K3724" s="24">
        <v>1360809587</v>
      </c>
      <c r="L3724" s="15">
        <v>45378</v>
      </c>
      <c r="M3724" s="15">
        <v>45382</v>
      </c>
      <c r="N3724" s="26">
        <v>1</v>
      </c>
      <c r="O3724" s="26" t="e">
        <f>VLOOKUP(D3724,quash!A$2:$I$7791,9,FALSE)</f>
        <v>#N/A</v>
      </c>
      <c r="P3724" s="7">
        <v>10000</v>
      </c>
      <c r="Q3724" s="26">
        <v>90</v>
      </c>
      <c r="R3724" s="19">
        <v>5.9818464604665302E-3</v>
      </c>
      <c r="S3724" s="26">
        <v>16</v>
      </c>
      <c r="T3724" s="7">
        <v>8000</v>
      </c>
      <c r="U3724" s="2">
        <v>100</v>
      </c>
      <c r="V3724" s="11">
        <v>1393.15</v>
      </c>
      <c r="W3724" s="14" t="s">
        <v>5282</v>
      </c>
      <c r="X3724" s="18"/>
      <c r="Y3724" s="9"/>
      <c r="Z3724" s="19"/>
      <c r="AA3724" s="19"/>
      <c r="AB3724" s="30">
        <f t="shared" si="948"/>
        <v>1498000</v>
      </c>
      <c r="AC3724" s="30">
        <f t="shared" si="946"/>
        <v>5.3404539385847796E-3</v>
      </c>
      <c r="AD3724" s="31">
        <f t="shared" si="947"/>
        <v>0.48064085447263016</v>
      </c>
      <c r="AE3724" s="31">
        <f t="shared" si="943"/>
        <v>0.53404539385847793</v>
      </c>
      <c r="AG3724" s="30">
        <f t="shared" si="949"/>
        <v>6126000</v>
      </c>
      <c r="AH3724" s="30">
        <f t="shared" si="955"/>
        <v>1.3059092393078681E-3</v>
      </c>
      <c r="AI3724" s="31">
        <f t="shared" si="956"/>
        <v>0.11753183153770813</v>
      </c>
      <c r="AJ3724" s="31">
        <f t="shared" si="957"/>
        <v>0.13059092393078681</v>
      </c>
      <c r="AK3724" s="30" t="str">
        <f>IF(W3724="si",($S3724*'COSTOS DE CREDITOS'!$C$27)/DATA!$G3724,"")</f>
        <v/>
      </c>
      <c r="AL3724" s="90" t="str">
        <f>IF(W3724="si",'COSTOS DE CREDITOS'!$C$35,"")</f>
        <v/>
      </c>
      <c r="AM3724" s="30" t="str">
        <f t="shared" si="950"/>
        <v/>
      </c>
      <c r="AN3724" s="30" t="str">
        <f t="shared" si="951"/>
        <v/>
      </c>
      <c r="AO3724" s="30">
        <f t="shared" si="952"/>
        <v>0</v>
      </c>
      <c r="AP3724" s="30">
        <f t="shared" si="953"/>
        <v>0</v>
      </c>
      <c r="AQ3724" s="19" t="str">
        <f t="shared" si="954"/>
        <v/>
      </c>
    </row>
    <row r="3725" spans="1:43" x14ac:dyDescent="0.2">
      <c r="A3725" s="23" t="s">
        <v>5665</v>
      </c>
      <c r="B3725" s="6" t="s">
        <v>5673</v>
      </c>
      <c r="C3725" s="6" t="s">
        <v>5667</v>
      </c>
      <c r="D3725" s="2">
        <v>181011</v>
      </c>
      <c r="E3725" s="2">
        <v>182379</v>
      </c>
      <c r="F3725" s="3" t="s">
        <v>4607</v>
      </c>
      <c r="G3725" s="2">
        <v>12</v>
      </c>
      <c r="H3725" s="2">
        <v>182689</v>
      </c>
      <c r="I3725" s="3" t="s">
        <v>4615</v>
      </c>
      <c r="J3725" s="15">
        <v>45365</v>
      </c>
      <c r="K3725" s="24">
        <v>1360182381</v>
      </c>
      <c r="L3725" s="15">
        <v>45378</v>
      </c>
      <c r="M3725" s="15">
        <v>45382</v>
      </c>
      <c r="N3725" s="26">
        <v>1</v>
      </c>
      <c r="O3725" s="26" t="e">
        <f>VLOOKUP(D3725,quash!A$2:$I$7791,9,FALSE)</f>
        <v>#N/A</v>
      </c>
      <c r="P3725" s="7">
        <v>10000</v>
      </c>
      <c r="Q3725" s="26">
        <v>90</v>
      </c>
      <c r="R3725" s="19">
        <v>5.9818464604665302E-3</v>
      </c>
      <c r="S3725" s="26">
        <v>16</v>
      </c>
      <c r="T3725" s="7">
        <v>10000</v>
      </c>
      <c r="U3725" s="2">
        <v>105</v>
      </c>
      <c r="V3725" s="11">
        <v>1820.74</v>
      </c>
      <c r="W3725" s="14" t="s">
        <v>5282</v>
      </c>
      <c r="X3725" s="18"/>
      <c r="Y3725" s="9"/>
      <c r="Z3725" s="19"/>
      <c r="AA3725" s="19"/>
      <c r="AB3725" s="30">
        <f t="shared" si="948"/>
        <v>1498000</v>
      </c>
      <c r="AC3725" s="30">
        <f t="shared" si="946"/>
        <v>6.6755674232309749E-3</v>
      </c>
      <c r="AD3725" s="31">
        <f t="shared" si="947"/>
        <v>0.6008010680907877</v>
      </c>
      <c r="AE3725" s="31">
        <f t="shared" si="943"/>
        <v>0.70093457943925241</v>
      </c>
      <c r="AG3725" s="30">
        <f t="shared" si="949"/>
        <v>6126000</v>
      </c>
      <c r="AH3725" s="30">
        <f t="shared" si="955"/>
        <v>1.632386549134835E-3</v>
      </c>
      <c r="AI3725" s="31">
        <f t="shared" si="956"/>
        <v>0.14691478942213515</v>
      </c>
      <c r="AJ3725" s="31">
        <f t="shared" si="957"/>
        <v>0.17140058765915767</v>
      </c>
      <c r="AK3725" s="30" t="str">
        <f>IF(W3725="si",($S3725*'COSTOS DE CREDITOS'!$C$27)/DATA!$G3725,"")</f>
        <v/>
      </c>
      <c r="AL3725" s="90" t="str">
        <f>IF(W3725="si",'COSTOS DE CREDITOS'!$C$35,"")</f>
        <v/>
      </c>
      <c r="AM3725" s="30" t="str">
        <f t="shared" si="950"/>
        <v/>
      </c>
      <c r="AN3725" s="30" t="str">
        <f t="shared" si="951"/>
        <v/>
      </c>
      <c r="AO3725" s="30">
        <f t="shared" si="952"/>
        <v>0</v>
      </c>
      <c r="AP3725" s="30">
        <f t="shared" si="953"/>
        <v>0</v>
      </c>
      <c r="AQ3725" s="19" t="str">
        <f t="shared" si="954"/>
        <v/>
      </c>
    </row>
    <row r="3726" spans="1:43" x14ac:dyDescent="0.2">
      <c r="A3726" s="23" t="s">
        <v>5665</v>
      </c>
      <c r="B3726" s="6" t="s">
        <v>5684</v>
      </c>
      <c r="C3726" s="6" t="s">
        <v>5667</v>
      </c>
      <c r="D3726" s="2">
        <v>182372</v>
      </c>
      <c r="E3726" s="2">
        <v>182539</v>
      </c>
      <c r="F3726" s="3" t="s">
        <v>4616</v>
      </c>
      <c r="G3726" s="2">
        <v>10</v>
      </c>
      <c r="H3726" s="2">
        <v>182695</v>
      </c>
      <c r="I3726" s="3" t="s">
        <v>4617</v>
      </c>
      <c r="J3726" s="15">
        <v>45376</v>
      </c>
      <c r="K3726" s="24">
        <v>1367533574</v>
      </c>
      <c r="L3726" s="15">
        <v>45378</v>
      </c>
      <c r="M3726" s="15">
        <v>45382</v>
      </c>
      <c r="N3726" s="26">
        <v>1</v>
      </c>
      <c r="O3726" s="26">
        <f>VLOOKUP(D3726,quash!A$2:$I$7791,9,FALSE)</f>
        <v>1</v>
      </c>
      <c r="P3726" s="7">
        <v>10000</v>
      </c>
      <c r="Q3726" s="26">
        <v>147</v>
      </c>
      <c r="R3726" s="19">
        <v>7.9000519063170294E-2</v>
      </c>
      <c r="S3726" s="26">
        <v>16</v>
      </c>
      <c r="T3726" s="7">
        <v>7000</v>
      </c>
      <c r="U3726" s="2">
        <v>142</v>
      </c>
      <c r="V3726" s="11">
        <v>1758.65</v>
      </c>
      <c r="W3726" s="14" t="s">
        <v>5282</v>
      </c>
      <c r="X3726" s="18"/>
      <c r="Y3726" s="9"/>
      <c r="Z3726" s="19"/>
      <c r="AA3726" s="19"/>
      <c r="AB3726" s="30">
        <f t="shared" si="948"/>
        <v>797000</v>
      </c>
      <c r="AC3726" s="30">
        <f t="shared" si="946"/>
        <v>8.7829360100376407E-3</v>
      </c>
      <c r="AD3726" s="31">
        <f t="shared" si="947"/>
        <v>1.2910915934755332</v>
      </c>
      <c r="AE3726" s="31">
        <f t="shared" si="943"/>
        <v>1.247176913425345</v>
      </c>
      <c r="AG3726" s="30">
        <f t="shared" si="949"/>
        <v>2427000</v>
      </c>
      <c r="AH3726" s="30">
        <f t="shared" si="955"/>
        <v>2.88421920065925E-3</v>
      </c>
      <c r="AI3726" s="31">
        <f t="shared" si="956"/>
        <v>0.42398022249690975</v>
      </c>
      <c r="AJ3726" s="31">
        <f t="shared" si="957"/>
        <v>0.40955912649361348</v>
      </c>
      <c r="AK3726" s="30" t="str">
        <f>IF(W3726="si",($S3726*'COSTOS DE CREDITOS'!$C$27)/DATA!$G3726,"")</f>
        <v/>
      </c>
      <c r="AL3726" s="90" t="str">
        <f>IF(W3726="si",'COSTOS DE CREDITOS'!$C$35,"")</f>
        <v/>
      </c>
      <c r="AM3726" s="30" t="str">
        <f t="shared" si="950"/>
        <v/>
      </c>
      <c r="AN3726" s="30" t="str">
        <f t="shared" si="951"/>
        <v/>
      </c>
      <c r="AO3726" s="30">
        <f t="shared" si="952"/>
        <v>0</v>
      </c>
      <c r="AP3726" s="30">
        <f t="shared" si="953"/>
        <v>0</v>
      </c>
      <c r="AQ3726" s="19" t="str">
        <f t="shared" si="954"/>
        <v/>
      </c>
    </row>
    <row r="3727" spans="1:43" x14ac:dyDescent="0.2">
      <c r="A3727" s="23" t="s">
        <v>5665</v>
      </c>
      <c r="B3727" s="6" t="s">
        <v>5675</v>
      </c>
      <c r="C3727" s="6" t="s">
        <v>5667</v>
      </c>
      <c r="D3727" s="2">
        <v>179962</v>
      </c>
      <c r="E3727" s="2">
        <v>181978</v>
      </c>
      <c r="F3727" s="3" t="s">
        <v>4618</v>
      </c>
      <c r="G3727" s="2">
        <v>6</v>
      </c>
      <c r="H3727" s="2">
        <v>181979</v>
      </c>
      <c r="I3727" s="3" t="s">
        <v>4619</v>
      </c>
      <c r="J3727" s="15">
        <v>45357</v>
      </c>
      <c r="K3727" s="24">
        <v>1355123180</v>
      </c>
      <c r="L3727" s="15">
        <v>45344</v>
      </c>
      <c r="M3727" s="15">
        <v>45382</v>
      </c>
      <c r="N3727" s="26">
        <v>1</v>
      </c>
      <c r="O3727" s="26">
        <f>VLOOKUP(D3727,quash!A$2:$I$7791,9,FALSE)</f>
        <v>2</v>
      </c>
      <c r="P3727" s="7">
        <v>10000</v>
      </c>
      <c r="Q3727" s="26">
        <v>112</v>
      </c>
      <c r="R3727" s="19">
        <v>3.3741050530766176E-2</v>
      </c>
      <c r="S3727" s="26">
        <v>16</v>
      </c>
      <c r="T3727" s="7">
        <v>5000</v>
      </c>
      <c r="U3727" s="2">
        <v>147</v>
      </c>
      <c r="V3727" s="11">
        <v>1303.3399999999999</v>
      </c>
      <c r="W3727" s="14" t="s">
        <v>5282</v>
      </c>
      <c r="X3727" s="18"/>
      <c r="Y3727" s="9"/>
      <c r="Z3727" s="19"/>
      <c r="AA3727" s="19"/>
      <c r="AB3727" s="30">
        <f t="shared" si="948"/>
        <v>521000</v>
      </c>
      <c r="AC3727" s="30">
        <f t="shared" si="946"/>
        <v>9.5969289827255271E-3</v>
      </c>
      <c r="AD3727" s="31">
        <f t="shared" si="947"/>
        <v>1.074856046065259</v>
      </c>
      <c r="AE3727" s="31">
        <f t="shared" si="943"/>
        <v>1.4107485604606524</v>
      </c>
      <c r="AG3727" s="30">
        <f t="shared" si="949"/>
        <v>1695000</v>
      </c>
      <c r="AH3727" s="30">
        <f t="shared" si="955"/>
        <v>2.9498525073746312E-3</v>
      </c>
      <c r="AI3727" s="31">
        <f t="shared" si="956"/>
        <v>0.3303834808259587</v>
      </c>
      <c r="AJ3727" s="31">
        <f t="shared" si="957"/>
        <v>0.4336283185840708</v>
      </c>
      <c r="AK3727" s="30" t="str">
        <f>IF(W3727="si",($S3727*'COSTOS DE CREDITOS'!$C$27)/DATA!$G3727,"")</f>
        <v/>
      </c>
      <c r="AL3727" s="90" t="str">
        <f>IF(W3727="si",'COSTOS DE CREDITOS'!$C$35,"")</f>
        <v/>
      </c>
      <c r="AM3727" s="30" t="str">
        <f t="shared" si="950"/>
        <v/>
      </c>
      <c r="AN3727" s="30" t="str">
        <f t="shared" si="951"/>
        <v/>
      </c>
      <c r="AO3727" s="30">
        <f t="shared" si="952"/>
        <v>0</v>
      </c>
      <c r="AP3727" s="30">
        <f t="shared" si="953"/>
        <v>0</v>
      </c>
      <c r="AQ3727" s="19" t="str">
        <f t="shared" si="954"/>
        <v/>
      </c>
    </row>
    <row r="3728" spans="1:43" x14ac:dyDescent="0.2">
      <c r="A3728" s="23" t="s">
        <v>5665</v>
      </c>
      <c r="B3728" s="6" t="s">
        <v>5675</v>
      </c>
      <c r="C3728" s="6" t="s">
        <v>5667</v>
      </c>
      <c r="D3728" s="2">
        <v>180930</v>
      </c>
      <c r="E3728" s="2">
        <v>181978</v>
      </c>
      <c r="F3728" s="3" t="s">
        <v>4618</v>
      </c>
      <c r="G3728" s="2">
        <v>6</v>
      </c>
      <c r="H3728" s="2">
        <v>181996</v>
      </c>
      <c r="I3728" s="3" t="s">
        <v>4620</v>
      </c>
      <c r="J3728" s="15">
        <v>45364</v>
      </c>
      <c r="K3728" s="24">
        <v>1359785634</v>
      </c>
      <c r="L3728" s="15">
        <v>45344</v>
      </c>
      <c r="M3728" s="15">
        <v>45382</v>
      </c>
      <c r="N3728" s="26">
        <v>1</v>
      </c>
      <c r="O3728" s="26">
        <f>VLOOKUP(D3728,quash!A$2:$I$7791,9,FALSE)</f>
        <v>2</v>
      </c>
      <c r="P3728" s="7">
        <v>7000</v>
      </c>
      <c r="Q3728" s="26">
        <v>126</v>
      </c>
      <c r="R3728" s="19">
        <v>0.11226939921536</v>
      </c>
      <c r="S3728" s="26">
        <v>16</v>
      </c>
      <c r="T3728" s="7">
        <v>5000</v>
      </c>
      <c r="U3728" s="2">
        <v>147</v>
      </c>
      <c r="V3728" s="11">
        <v>1303.3399999999999</v>
      </c>
      <c r="W3728" s="14" t="s">
        <v>5282</v>
      </c>
      <c r="X3728" s="18"/>
      <c r="Y3728" s="9"/>
      <c r="Z3728" s="19"/>
      <c r="AA3728" s="19"/>
      <c r="AB3728" s="30">
        <f t="shared" si="948"/>
        <v>521000</v>
      </c>
      <c r="AC3728" s="30">
        <f t="shared" si="946"/>
        <v>9.5969289827255271E-3</v>
      </c>
      <c r="AD3728" s="31">
        <f t="shared" si="947"/>
        <v>1.2092130518234163</v>
      </c>
      <c r="AE3728" s="31">
        <f t="shared" si="943"/>
        <v>1.4107485604606524</v>
      </c>
      <c r="AG3728" s="30">
        <f t="shared" si="949"/>
        <v>1695000</v>
      </c>
      <c r="AH3728" s="30">
        <f t="shared" si="955"/>
        <v>2.9498525073746312E-3</v>
      </c>
      <c r="AI3728" s="31">
        <f t="shared" si="956"/>
        <v>0.37168141592920356</v>
      </c>
      <c r="AJ3728" s="31">
        <f t="shared" si="957"/>
        <v>0.4336283185840708</v>
      </c>
      <c r="AK3728" s="30" t="str">
        <f>IF(W3728="si",($S3728*'COSTOS DE CREDITOS'!$C$27)/DATA!$G3728,"")</f>
        <v/>
      </c>
      <c r="AL3728" s="90" t="str">
        <f>IF(W3728="si",'COSTOS DE CREDITOS'!$C$35,"")</f>
        <v/>
      </c>
      <c r="AM3728" s="30" t="str">
        <f t="shared" si="950"/>
        <v/>
      </c>
      <c r="AN3728" s="30" t="str">
        <f t="shared" si="951"/>
        <v/>
      </c>
      <c r="AO3728" s="30">
        <f t="shared" si="952"/>
        <v>0</v>
      </c>
      <c r="AP3728" s="30">
        <f t="shared" si="953"/>
        <v>0</v>
      </c>
      <c r="AQ3728" s="19" t="str">
        <f t="shared" si="954"/>
        <v/>
      </c>
    </row>
    <row r="3729" spans="1:43" x14ac:dyDescent="0.2">
      <c r="A3729" s="23" t="s">
        <v>5665</v>
      </c>
      <c r="B3729" s="6" t="s">
        <v>5675</v>
      </c>
      <c r="C3729" s="6" t="s">
        <v>5667</v>
      </c>
      <c r="D3729" s="2">
        <v>179961</v>
      </c>
      <c r="E3729" s="2">
        <v>181978</v>
      </c>
      <c r="F3729" s="3" t="s">
        <v>4618</v>
      </c>
      <c r="G3729" s="2">
        <v>6</v>
      </c>
      <c r="H3729" s="2">
        <v>182129</v>
      </c>
      <c r="I3729" s="3" t="s">
        <v>4621</v>
      </c>
      <c r="J3729" s="15">
        <v>45357</v>
      </c>
      <c r="K3729" s="24">
        <v>1355118501</v>
      </c>
      <c r="L3729" s="15">
        <v>45378</v>
      </c>
      <c r="M3729" s="15">
        <v>45382</v>
      </c>
      <c r="N3729" s="26">
        <v>1</v>
      </c>
      <c r="O3729" s="26">
        <f>VLOOKUP(D3729,quash!A$2:$I$7791,9,FALSE)</f>
        <v>1</v>
      </c>
      <c r="P3729" s="7">
        <v>5000</v>
      </c>
      <c r="Q3729" s="26">
        <v>147</v>
      </c>
      <c r="R3729" s="19">
        <v>0.11226939921536</v>
      </c>
      <c r="S3729" s="26">
        <v>16</v>
      </c>
      <c r="T3729" s="7">
        <v>5000</v>
      </c>
      <c r="U3729" s="2">
        <v>147</v>
      </c>
      <c r="V3729" s="11">
        <v>1303.3399999999999</v>
      </c>
      <c r="W3729" s="14" t="s">
        <v>5282</v>
      </c>
      <c r="X3729" s="18"/>
      <c r="Y3729" s="9"/>
      <c r="Z3729" s="19"/>
      <c r="AA3729" s="19"/>
      <c r="AB3729" s="30">
        <f t="shared" si="948"/>
        <v>797000</v>
      </c>
      <c r="AC3729" s="30">
        <f t="shared" si="946"/>
        <v>6.2735257214554582E-3</v>
      </c>
      <c r="AD3729" s="31">
        <f t="shared" si="947"/>
        <v>0.92220828105395236</v>
      </c>
      <c r="AE3729" s="31">
        <f t="shared" si="943"/>
        <v>0.92220828105395236</v>
      </c>
      <c r="AG3729" s="30">
        <f t="shared" si="949"/>
        <v>2427000</v>
      </c>
      <c r="AH3729" s="30">
        <f t="shared" si="955"/>
        <v>2.0601565718994645E-3</v>
      </c>
      <c r="AI3729" s="31">
        <f t="shared" si="956"/>
        <v>0.30284301606922126</v>
      </c>
      <c r="AJ3729" s="31">
        <f t="shared" si="957"/>
        <v>0.30284301606922126</v>
      </c>
      <c r="AK3729" s="30" t="str">
        <f>IF(W3729="si",($S3729*'COSTOS DE CREDITOS'!$C$27)/DATA!$G3729,"")</f>
        <v/>
      </c>
      <c r="AL3729" s="90" t="str">
        <f>IF(W3729="si",'COSTOS DE CREDITOS'!$C$35,"")</f>
        <v/>
      </c>
      <c r="AM3729" s="30" t="str">
        <f t="shared" si="950"/>
        <v/>
      </c>
      <c r="AN3729" s="30" t="str">
        <f t="shared" si="951"/>
        <v/>
      </c>
      <c r="AO3729" s="30">
        <f t="shared" si="952"/>
        <v>0</v>
      </c>
      <c r="AP3729" s="30">
        <f t="shared" si="953"/>
        <v>0</v>
      </c>
      <c r="AQ3729" s="19" t="str">
        <f t="shared" si="954"/>
        <v/>
      </c>
    </row>
    <row r="3730" spans="1:43" x14ac:dyDescent="0.2">
      <c r="A3730" s="23" t="s">
        <v>5665</v>
      </c>
      <c r="B3730" s="6" t="s">
        <v>5675</v>
      </c>
      <c r="C3730" s="6" t="s">
        <v>5667</v>
      </c>
      <c r="D3730" s="2">
        <v>179963</v>
      </c>
      <c r="E3730" s="2">
        <v>181978</v>
      </c>
      <c r="F3730" s="3" t="s">
        <v>4618</v>
      </c>
      <c r="G3730" s="2">
        <v>6</v>
      </c>
      <c r="H3730" s="2">
        <v>182133</v>
      </c>
      <c r="I3730" s="3" t="s">
        <v>4622</v>
      </c>
      <c r="J3730" s="15">
        <v>45357</v>
      </c>
      <c r="K3730" s="24">
        <v>1355142012</v>
      </c>
      <c r="L3730" s="15">
        <v>45378</v>
      </c>
      <c r="M3730" s="15">
        <v>45382</v>
      </c>
      <c r="N3730" s="26">
        <v>1</v>
      </c>
      <c r="O3730" s="26">
        <f>VLOOKUP(D3730,quash!A$2:$I$7791,9,FALSE)</f>
        <v>2</v>
      </c>
      <c r="P3730" s="7">
        <v>5000</v>
      </c>
      <c r="Q3730" s="26">
        <v>147</v>
      </c>
      <c r="R3730" s="19">
        <v>0.11226939921536</v>
      </c>
      <c r="S3730" s="26">
        <v>16</v>
      </c>
      <c r="T3730" s="7">
        <v>5000</v>
      </c>
      <c r="U3730" s="2">
        <v>147</v>
      </c>
      <c r="V3730" s="11">
        <v>1303.3399999999999</v>
      </c>
      <c r="W3730" s="14" t="s">
        <v>5282</v>
      </c>
      <c r="X3730" s="18"/>
      <c r="Y3730" s="9"/>
      <c r="Z3730" s="19"/>
      <c r="AA3730" s="19"/>
      <c r="AB3730" s="30">
        <f t="shared" si="948"/>
        <v>521000</v>
      </c>
      <c r="AC3730" s="30">
        <f t="shared" si="946"/>
        <v>9.5969289827255271E-3</v>
      </c>
      <c r="AD3730" s="31">
        <f t="shared" si="947"/>
        <v>1.4107485604606524</v>
      </c>
      <c r="AE3730" s="31">
        <f t="shared" si="943"/>
        <v>1.4107485604606524</v>
      </c>
      <c r="AG3730" s="30">
        <f t="shared" si="949"/>
        <v>1695000</v>
      </c>
      <c r="AH3730" s="30">
        <f t="shared" si="955"/>
        <v>2.9498525073746312E-3</v>
      </c>
      <c r="AI3730" s="31">
        <f t="shared" si="956"/>
        <v>0.4336283185840708</v>
      </c>
      <c r="AJ3730" s="31">
        <f t="shared" si="957"/>
        <v>0.4336283185840708</v>
      </c>
      <c r="AK3730" s="30" t="str">
        <f>IF(W3730="si",($S3730*'COSTOS DE CREDITOS'!$C$27)/DATA!$G3730,"")</f>
        <v/>
      </c>
      <c r="AL3730" s="90" t="str">
        <f>IF(W3730="si",'COSTOS DE CREDITOS'!$C$35,"")</f>
        <v/>
      </c>
      <c r="AM3730" s="30" t="str">
        <f t="shared" si="950"/>
        <v/>
      </c>
      <c r="AN3730" s="30" t="str">
        <f t="shared" si="951"/>
        <v/>
      </c>
      <c r="AO3730" s="30">
        <f t="shared" si="952"/>
        <v>0</v>
      </c>
      <c r="AP3730" s="30">
        <f t="shared" si="953"/>
        <v>0</v>
      </c>
      <c r="AQ3730" s="19" t="str">
        <f t="shared" si="954"/>
        <v/>
      </c>
    </row>
    <row r="3731" spans="1:43" x14ac:dyDescent="0.2">
      <c r="A3731" s="23" t="s">
        <v>5665</v>
      </c>
      <c r="B3731" s="6" t="s">
        <v>5675</v>
      </c>
      <c r="C3731" s="6" t="s">
        <v>5667</v>
      </c>
      <c r="D3731" s="2">
        <v>179965</v>
      </c>
      <c r="E3731" s="2">
        <v>181978</v>
      </c>
      <c r="F3731" s="3" t="s">
        <v>4618</v>
      </c>
      <c r="G3731" s="2">
        <v>6</v>
      </c>
      <c r="H3731" s="2">
        <v>182134</v>
      </c>
      <c r="I3731" s="3" t="s">
        <v>4623</v>
      </c>
      <c r="J3731" s="15">
        <v>45357</v>
      </c>
      <c r="K3731" s="24">
        <v>1355147810</v>
      </c>
      <c r="L3731" s="15">
        <v>45378</v>
      </c>
      <c r="M3731" s="15">
        <v>45382</v>
      </c>
      <c r="N3731" s="26">
        <v>1</v>
      </c>
      <c r="O3731" s="26">
        <f>VLOOKUP(D3731,quash!A$2:$I$7791,9,FALSE)</f>
        <v>3</v>
      </c>
      <c r="P3731" s="7">
        <v>8000</v>
      </c>
      <c r="Q3731" s="26">
        <v>138</v>
      </c>
      <c r="R3731" s="19">
        <v>0.11226939921536</v>
      </c>
      <c r="S3731" s="26">
        <v>16</v>
      </c>
      <c r="T3731" s="7">
        <v>5000</v>
      </c>
      <c r="U3731" s="2">
        <v>147</v>
      </c>
      <c r="V3731" s="11">
        <v>1303.3399999999999</v>
      </c>
      <c r="W3731" s="14" t="s">
        <v>5282</v>
      </c>
      <c r="X3731" s="18"/>
      <c r="Y3731" s="9"/>
      <c r="Z3731" s="19"/>
      <c r="AA3731" s="19"/>
      <c r="AB3731" s="30">
        <f t="shared" si="948"/>
        <v>219000</v>
      </c>
      <c r="AC3731" s="30">
        <f t="shared" si="946"/>
        <v>2.2831050228310501E-2</v>
      </c>
      <c r="AD3731" s="31">
        <f t="shared" si="947"/>
        <v>3.150684931506849</v>
      </c>
      <c r="AE3731" s="31">
        <f t="shared" si="943"/>
        <v>3.3561643835616435</v>
      </c>
      <c r="AG3731" s="30">
        <f t="shared" si="949"/>
        <v>778000</v>
      </c>
      <c r="AH3731" s="30">
        <f t="shared" si="955"/>
        <v>6.4267352185089976E-3</v>
      </c>
      <c r="AI3731" s="31">
        <f t="shared" si="956"/>
        <v>0.88688946015424164</v>
      </c>
      <c r="AJ3731" s="31">
        <f t="shared" si="957"/>
        <v>0.94473007712082269</v>
      </c>
      <c r="AK3731" s="30" t="str">
        <f>IF(W3731="si",($S3731*'COSTOS DE CREDITOS'!$C$27)/DATA!$G3731,"")</f>
        <v/>
      </c>
      <c r="AL3731" s="90" t="str">
        <f>IF(W3731="si",'COSTOS DE CREDITOS'!$C$35,"")</f>
        <v/>
      </c>
      <c r="AM3731" s="30" t="str">
        <f t="shared" si="950"/>
        <v/>
      </c>
      <c r="AN3731" s="30" t="str">
        <f t="shared" si="951"/>
        <v/>
      </c>
      <c r="AO3731" s="30">
        <f t="shared" si="952"/>
        <v>0</v>
      </c>
      <c r="AP3731" s="30">
        <f t="shared" si="953"/>
        <v>0</v>
      </c>
      <c r="AQ3731" s="19" t="str">
        <f t="shared" si="954"/>
        <v/>
      </c>
    </row>
    <row r="3732" spans="1:43" x14ac:dyDescent="0.2">
      <c r="A3732" s="23" t="s">
        <v>5665</v>
      </c>
      <c r="B3732" s="6" t="s">
        <v>5675</v>
      </c>
      <c r="C3732" s="6" t="s">
        <v>5667</v>
      </c>
      <c r="D3732" s="2">
        <v>180936</v>
      </c>
      <c r="E3732" s="2">
        <v>181978</v>
      </c>
      <c r="F3732" s="3" t="s">
        <v>4618</v>
      </c>
      <c r="G3732" s="2">
        <v>6</v>
      </c>
      <c r="H3732" s="2">
        <v>182218</v>
      </c>
      <c r="I3732" s="3" t="s">
        <v>4624</v>
      </c>
      <c r="J3732" s="15">
        <v>45364</v>
      </c>
      <c r="K3732" s="24">
        <v>1359735608</v>
      </c>
      <c r="L3732" s="15">
        <v>45378</v>
      </c>
      <c r="M3732" s="15">
        <v>45382</v>
      </c>
      <c r="N3732" s="26">
        <v>1</v>
      </c>
      <c r="O3732" s="26">
        <f>VLOOKUP(D3732,quash!A$2:$I$7791,9,FALSE)</f>
        <v>1</v>
      </c>
      <c r="P3732" s="7">
        <v>9000</v>
      </c>
      <c r="Q3732" s="26">
        <v>146</v>
      </c>
      <c r="R3732" s="19">
        <v>0.11226939921536</v>
      </c>
      <c r="S3732" s="26">
        <v>16</v>
      </c>
      <c r="T3732" s="7">
        <v>5000</v>
      </c>
      <c r="U3732" s="2">
        <v>147</v>
      </c>
      <c r="V3732" s="11">
        <v>1303.3399999999999</v>
      </c>
      <c r="W3732" s="14" t="s">
        <v>5282</v>
      </c>
      <c r="X3732" s="18"/>
      <c r="Y3732" s="9"/>
      <c r="Z3732" s="19"/>
      <c r="AA3732" s="19"/>
      <c r="AB3732" s="30">
        <f t="shared" si="948"/>
        <v>797000</v>
      </c>
      <c r="AC3732" s="30">
        <f t="shared" si="946"/>
        <v>6.2735257214554582E-3</v>
      </c>
      <c r="AD3732" s="31">
        <f t="shared" si="947"/>
        <v>0.91593475533249691</v>
      </c>
      <c r="AE3732" s="31">
        <f t="shared" si="943"/>
        <v>0.92220828105395236</v>
      </c>
      <c r="AG3732" s="30">
        <f t="shared" si="949"/>
        <v>2427000</v>
      </c>
      <c r="AH3732" s="30">
        <f t="shared" si="955"/>
        <v>2.0601565718994645E-3</v>
      </c>
      <c r="AI3732" s="31">
        <f t="shared" si="956"/>
        <v>0.30078285949732181</v>
      </c>
      <c r="AJ3732" s="31">
        <f t="shared" si="957"/>
        <v>0.30284301606922126</v>
      </c>
      <c r="AK3732" s="30" t="str">
        <f>IF(W3732="si",($S3732*'COSTOS DE CREDITOS'!$C$27)/DATA!$G3732,"")</f>
        <v/>
      </c>
      <c r="AL3732" s="90" t="str">
        <f>IF(W3732="si",'COSTOS DE CREDITOS'!$C$35,"")</f>
        <v/>
      </c>
      <c r="AM3732" s="30" t="str">
        <f t="shared" si="950"/>
        <v/>
      </c>
      <c r="AN3732" s="30" t="str">
        <f t="shared" si="951"/>
        <v/>
      </c>
      <c r="AO3732" s="30">
        <f t="shared" si="952"/>
        <v>0</v>
      </c>
      <c r="AP3732" s="30">
        <f t="shared" si="953"/>
        <v>0</v>
      </c>
      <c r="AQ3732" s="19" t="str">
        <f t="shared" si="954"/>
        <v/>
      </c>
    </row>
    <row r="3733" spans="1:43" x14ac:dyDescent="0.2">
      <c r="A3733" s="23" t="s">
        <v>5665</v>
      </c>
      <c r="B3733" s="6" t="s">
        <v>5671</v>
      </c>
      <c r="C3733" s="6" t="s">
        <v>5670</v>
      </c>
      <c r="D3733" s="2">
        <v>182057</v>
      </c>
      <c r="E3733" s="2">
        <v>182514</v>
      </c>
      <c r="F3733" s="3" t="s">
        <v>4625</v>
      </c>
      <c r="G3733" s="2">
        <v>5</v>
      </c>
      <c r="H3733" s="2">
        <v>182515</v>
      </c>
      <c r="I3733" s="3" t="s">
        <v>4626</v>
      </c>
      <c r="J3733" s="15">
        <v>45373</v>
      </c>
      <c r="K3733" s="24">
        <v>1365217923</v>
      </c>
      <c r="L3733" s="15">
        <v>45378</v>
      </c>
      <c r="M3733" s="15">
        <v>45382</v>
      </c>
      <c r="N3733" s="26">
        <v>1</v>
      </c>
      <c r="O3733" s="26">
        <f>VLOOKUP(D3733,quash!A$2:$I$7791,9,FALSE)</f>
        <v>4</v>
      </c>
      <c r="P3733" s="7">
        <v>10000</v>
      </c>
      <c r="Q3733" s="26">
        <v>147</v>
      </c>
      <c r="R3733" s="19">
        <v>7.9000519063170294E-2</v>
      </c>
      <c r="S3733" s="26">
        <v>16</v>
      </c>
      <c r="T3733" s="7">
        <v>8000</v>
      </c>
      <c r="U3733" s="2">
        <v>142</v>
      </c>
      <c r="V3733" s="11">
        <v>2013.74</v>
      </c>
      <c r="W3733" s="14" t="s">
        <v>5282</v>
      </c>
      <c r="X3733" s="18"/>
      <c r="Y3733" s="9"/>
      <c r="Z3733" s="19"/>
      <c r="AA3733" s="19"/>
      <c r="AB3733" s="30">
        <f t="shared" si="948"/>
        <v>252000</v>
      </c>
      <c r="AC3733" s="30">
        <f t="shared" si="946"/>
        <v>3.1746031746031744E-2</v>
      </c>
      <c r="AD3733" s="31">
        <f t="shared" si="947"/>
        <v>4.6666666666666661</v>
      </c>
      <c r="AE3733" s="31">
        <f t="shared" si="943"/>
        <v>4.5079365079365079</v>
      </c>
      <c r="AG3733" s="30">
        <f t="shared" si="949"/>
        <v>927000</v>
      </c>
      <c r="AH3733" s="30">
        <f t="shared" si="955"/>
        <v>8.6299892125134836E-3</v>
      </c>
      <c r="AI3733" s="31">
        <f t="shared" si="956"/>
        <v>1.268608414239482</v>
      </c>
      <c r="AJ3733" s="31">
        <f t="shared" si="957"/>
        <v>1.2254584681769147</v>
      </c>
      <c r="AK3733" s="30" t="str">
        <f>IF(W3733="si",($S3733*'COSTOS DE CREDITOS'!$C$27)/DATA!$G3733,"")</f>
        <v/>
      </c>
      <c r="AL3733" s="90" t="str">
        <f>IF(W3733="si",'COSTOS DE CREDITOS'!$C$35,"")</f>
        <v/>
      </c>
      <c r="AM3733" s="30" t="str">
        <f t="shared" si="950"/>
        <v/>
      </c>
      <c r="AN3733" s="30" t="str">
        <f t="shared" si="951"/>
        <v/>
      </c>
      <c r="AO3733" s="30">
        <f t="shared" si="952"/>
        <v>0</v>
      </c>
      <c r="AP3733" s="30">
        <f t="shared" si="953"/>
        <v>0</v>
      </c>
      <c r="AQ3733" s="19" t="str">
        <f t="shared" si="954"/>
        <v/>
      </c>
    </row>
    <row r="3734" spans="1:43" x14ac:dyDescent="0.2">
      <c r="A3734" s="23" t="s">
        <v>5665</v>
      </c>
      <c r="B3734" s="6" t="s">
        <v>5671</v>
      </c>
      <c r="C3734" s="6" t="s">
        <v>5670</v>
      </c>
      <c r="D3734" s="2">
        <v>182396</v>
      </c>
      <c r="E3734" s="2">
        <v>182514</v>
      </c>
      <c r="F3734" s="3" t="s">
        <v>4625</v>
      </c>
      <c r="G3734" s="2">
        <v>5</v>
      </c>
      <c r="H3734" s="2">
        <v>182517</v>
      </c>
      <c r="I3734" s="3" t="s">
        <v>4627</v>
      </c>
      <c r="J3734" s="15">
        <v>45376</v>
      </c>
      <c r="K3734" s="24">
        <v>1367988643</v>
      </c>
      <c r="L3734" s="15">
        <v>45378</v>
      </c>
      <c r="M3734" s="15">
        <v>45382</v>
      </c>
      <c r="N3734" s="26">
        <v>1</v>
      </c>
      <c r="O3734" s="26">
        <f>VLOOKUP(D3734,quash!A$2:$I$7791,9,FALSE)</f>
        <v>1</v>
      </c>
      <c r="P3734" s="7">
        <v>5000</v>
      </c>
      <c r="Q3734" s="26">
        <v>147</v>
      </c>
      <c r="R3734" s="19">
        <v>0.11226939921536</v>
      </c>
      <c r="S3734" s="26">
        <v>16</v>
      </c>
      <c r="T3734" s="7">
        <v>10000</v>
      </c>
      <c r="U3734" s="2">
        <v>142</v>
      </c>
      <c r="V3734" s="11">
        <v>2510.34</v>
      </c>
      <c r="W3734" s="14" t="s">
        <v>5282</v>
      </c>
      <c r="X3734" s="18"/>
      <c r="Y3734" s="9"/>
      <c r="Z3734" s="19"/>
      <c r="AA3734" s="19"/>
      <c r="AB3734" s="30">
        <f t="shared" si="948"/>
        <v>797000</v>
      </c>
      <c r="AC3734" s="30">
        <f t="shared" si="946"/>
        <v>1.2547051442910916E-2</v>
      </c>
      <c r="AD3734" s="31">
        <f t="shared" si="947"/>
        <v>1.8444165621079047</v>
      </c>
      <c r="AE3734" s="31">
        <f t="shared" si="943"/>
        <v>1.7816813048933502</v>
      </c>
      <c r="AG3734" s="30">
        <f t="shared" si="949"/>
        <v>2427000</v>
      </c>
      <c r="AH3734" s="30">
        <f t="shared" si="955"/>
        <v>4.1203131437989289E-3</v>
      </c>
      <c r="AI3734" s="31">
        <f t="shared" si="956"/>
        <v>0.60568603213844252</v>
      </c>
      <c r="AJ3734" s="31">
        <f t="shared" si="957"/>
        <v>0.58508446641944789</v>
      </c>
      <c r="AK3734" s="30" t="str">
        <f>IF(W3734="si",($S3734*'COSTOS DE CREDITOS'!$C$27)/DATA!$G3734,"")</f>
        <v/>
      </c>
      <c r="AL3734" s="90" t="str">
        <f>IF(W3734="si",'COSTOS DE CREDITOS'!$C$35,"")</f>
        <v/>
      </c>
      <c r="AM3734" s="30" t="str">
        <f t="shared" si="950"/>
        <v/>
      </c>
      <c r="AN3734" s="30" t="str">
        <f t="shared" si="951"/>
        <v/>
      </c>
      <c r="AO3734" s="30">
        <f t="shared" si="952"/>
        <v>0</v>
      </c>
      <c r="AP3734" s="30">
        <f t="shared" si="953"/>
        <v>0</v>
      </c>
      <c r="AQ3734" s="19" t="str">
        <f t="shared" si="954"/>
        <v/>
      </c>
    </row>
    <row r="3735" spans="1:43" x14ac:dyDescent="0.2">
      <c r="A3735" s="23" t="s">
        <v>5665</v>
      </c>
      <c r="B3735" s="6" t="s">
        <v>5671</v>
      </c>
      <c r="C3735" s="6" t="s">
        <v>5670</v>
      </c>
      <c r="D3735" s="2">
        <v>182397</v>
      </c>
      <c r="E3735" s="2">
        <v>182514</v>
      </c>
      <c r="F3735" s="3" t="s">
        <v>4625</v>
      </c>
      <c r="G3735" s="2">
        <v>5</v>
      </c>
      <c r="H3735" s="2">
        <v>182518</v>
      </c>
      <c r="I3735" s="3" t="s">
        <v>4628</v>
      </c>
      <c r="J3735" s="15">
        <v>45376</v>
      </c>
      <c r="K3735" s="24">
        <v>1367988766</v>
      </c>
      <c r="L3735" s="15">
        <v>45378</v>
      </c>
      <c r="M3735" s="15">
        <v>45382</v>
      </c>
      <c r="N3735" s="26">
        <v>1</v>
      </c>
      <c r="O3735" s="26">
        <f>VLOOKUP(D3735,quash!A$2:$I$7791,9,FALSE)</f>
        <v>1</v>
      </c>
      <c r="P3735" s="7">
        <v>10000</v>
      </c>
      <c r="Q3735" s="26">
        <v>147</v>
      </c>
      <c r="R3735" s="19">
        <v>7.9000519063170294E-2</v>
      </c>
      <c r="S3735" s="26">
        <v>16</v>
      </c>
      <c r="T3735" s="7">
        <v>7000</v>
      </c>
      <c r="U3735" s="2">
        <v>142</v>
      </c>
      <c r="V3735" s="11">
        <v>1758.65</v>
      </c>
      <c r="W3735" s="14" t="s">
        <v>5282</v>
      </c>
      <c r="X3735" s="18"/>
      <c r="Y3735" s="9"/>
      <c r="Z3735" s="19"/>
      <c r="AA3735" s="19"/>
      <c r="AB3735" s="30">
        <f t="shared" si="948"/>
        <v>797000</v>
      </c>
      <c r="AC3735" s="30">
        <f t="shared" si="946"/>
        <v>8.7829360100376407E-3</v>
      </c>
      <c r="AD3735" s="31">
        <f t="shared" si="947"/>
        <v>1.2910915934755332</v>
      </c>
      <c r="AE3735" s="31">
        <f t="shared" ref="AE3735:AE3789" si="958">AC3735*$U3735</f>
        <v>1.247176913425345</v>
      </c>
      <c r="AG3735" s="30">
        <f t="shared" si="949"/>
        <v>2427000</v>
      </c>
      <c r="AH3735" s="30">
        <f t="shared" si="955"/>
        <v>2.88421920065925E-3</v>
      </c>
      <c r="AI3735" s="31">
        <f t="shared" si="956"/>
        <v>0.42398022249690975</v>
      </c>
      <c r="AJ3735" s="31">
        <f t="shared" si="957"/>
        <v>0.40955912649361348</v>
      </c>
      <c r="AK3735" s="30" t="str">
        <f>IF(W3735="si",($S3735*'COSTOS DE CREDITOS'!$C$27)/DATA!$G3735,"")</f>
        <v/>
      </c>
      <c r="AL3735" s="90" t="str">
        <f>IF(W3735="si",'COSTOS DE CREDITOS'!$C$35,"")</f>
        <v/>
      </c>
      <c r="AM3735" s="30" t="str">
        <f t="shared" si="950"/>
        <v/>
      </c>
      <c r="AN3735" s="30" t="str">
        <f t="shared" si="951"/>
        <v/>
      </c>
      <c r="AO3735" s="30">
        <f t="shared" si="952"/>
        <v>0</v>
      </c>
      <c r="AP3735" s="30">
        <f t="shared" si="953"/>
        <v>0</v>
      </c>
      <c r="AQ3735" s="19" t="str">
        <f t="shared" si="954"/>
        <v/>
      </c>
    </row>
    <row r="3736" spans="1:43" x14ac:dyDescent="0.2">
      <c r="A3736" s="23" t="s">
        <v>5665</v>
      </c>
      <c r="B3736" s="6" t="s">
        <v>5671</v>
      </c>
      <c r="C3736" s="6" t="s">
        <v>5670</v>
      </c>
      <c r="D3736" s="2">
        <v>182398</v>
      </c>
      <c r="E3736" s="2">
        <v>182514</v>
      </c>
      <c r="F3736" s="3" t="s">
        <v>4625</v>
      </c>
      <c r="G3736" s="2">
        <v>5</v>
      </c>
      <c r="H3736" s="2">
        <v>182519</v>
      </c>
      <c r="I3736" s="3" t="s">
        <v>4629</v>
      </c>
      <c r="J3736" s="15">
        <v>45376</v>
      </c>
      <c r="K3736" s="24">
        <v>1367989365</v>
      </c>
      <c r="L3736" s="15">
        <v>45378</v>
      </c>
      <c r="M3736" s="15">
        <v>45382</v>
      </c>
      <c r="N3736" s="26">
        <v>1</v>
      </c>
      <c r="O3736" s="26">
        <f>VLOOKUP(D3736,quash!A$2:$I$7791,9,FALSE)</f>
        <v>1</v>
      </c>
      <c r="P3736" s="7">
        <v>10000</v>
      </c>
      <c r="Q3736" s="26">
        <v>132</v>
      </c>
      <c r="R3736" s="19">
        <v>5.8283715876113903E-2</v>
      </c>
      <c r="S3736" s="26">
        <v>16</v>
      </c>
      <c r="T3736" s="7">
        <v>10000</v>
      </c>
      <c r="U3736" s="2">
        <v>142</v>
      </c>
      <c r="V3736" s="11">
        <v>2510.34</v>
      </c>
      <c r="W3736" s="14" t="s">
        <v>5282</v>
      </c>
      <c r="X3736" s="18"/>
      <c r="Y3736" s="9"/>
      <c r="Z3736" s="19"/>
      <c r="AA3736" s="19"/>
      <c r="AB3736" s="30">
        <f t="shared" si="948"/>
        <v>797000</v>
      </c>
      <c r="AC3736" s="30">
        <f t="shared" si="946"/>
        <v>1.2547051442910916E-2</v>
      </c>
      <c r="AD3736" s="31">
        <f t="shared" si="947"/>
        <v>1.6562107904642409</v>
      </c>
      <c r="AE3736" s="31">
        <f t="shared" si="958"/>
        <v>1.7816813048933502</v>
      </c>
      <c r="AG3736" s="30">
        <f t="shared" si="949"/>
        <v>2427000</v>
      </c>
      <c r="AH3736" s="30">
        <f t="shared" si="955"/>
        <v>4.1203131437989289E-3</v>
      </c>
      <c r="AI3736" s="31">
        <f t="shared" si="956"/>
        <v>0.54388133498145863</v>
      </c>
      <c r="AJ3736" s="31">
        <f t="shared" si="957"/>
        <v>0.58508446641944789</v>
      </c>
      <c r="AK3736" s="30" t="str">
        <f>IF(W3736="si",($S3736*'COSTOS DE CREDITOS'!$C$27)/DATA!$G3736,"")</f>
        <v/>
      </c>
      <c r="AL3736" s="90" t="str">
        <f>IF(W3736="si",'COSTOS DE CREDITOS'!$C$35,"")</f>
        <v/>
      </c>
      <c r="AM3736" s="30" t="str">
        <f t="shared" si="950"/>
        <v/>
      </c>
      <c r="AN3736" s="30" t="str">
        <f t="shared" si="951"/>
        <v/>
      </c>
      <c r="AO3736" s="30">
        <f t="shared" si="952"/>
        <v>0</v>
      </c>
      <c r="AP3736" s="30">
        <f t="shared" si="953"/>
        <v>0</v>
      </c>
      <c r="AQ3736" s="19" t="str">
        <f t="shared" si="954"/>
        <v/>
      </c>
    </row>
    <row r="3737" spans="1:43" x14ac:dyDescent="0.2">
      <c r="A3737" s="23" t="s">
        <v>5665</v>
      </c>
      <c r="B3737" s="6" t="s">
        <v>5671</v>
      </c>
      <c r="C3737" s="6" t="s">
        <v>5670</v>
      </c>
      <c r="D3737" s="2">
        <v>182619</v>
      </c>
      <c r="E3737" s="2">
        <v>182514</v>
      </c>
      <c r="F3737" s="3" t="s">
        <v>4625</v>
      </c>
      <c r="G3737" s="2">
        <v>5</v>
      </c>
      <c r="H3737" s="2">
        <v>182642</v>
      </c>
      <c r="I3737" s="3" t="s">
        <v>4630</v>
      </c>
      <c r="J3737" s="15">
        <v>45377</v>
      </c>
      <c r="K3737" s="24">
        <v>1368830866</v>
      </c>
      <c r="L3737" s="15">
        <v>45378</v>
      </c>
      <c r="M3737" s="15">
        <v>45382</v>
      </c>
      <c r="N3737" s="26">
        <v>1</v>
      </c>
      <c r="O3737" s="26" t="e">
        <f>VLOOKUP(D3737,quash!A$2:$I$7791,9,FALSE)</f>
        <v>#N/A</v>
      </c>
      <c r="P3737" s="7">
        <v>7000</v>
      </c>
      <c r="Q3737" s="26">
        <v>125</v>
      </c>
      <c r="R3737" s="19">
        <v>3.3741050530766176E-2</v>
      </c>
      <c r="S3737" s="26">
        <v>16</v>
      </c>
      <c r="T3737" s="7">
        <v>10000</v>
      </c>
      <c r="U3737" s="2">
        <v>142</v>
      </c>
      <c r="V3737" s="11">
        <v>2510.34</v>
      </c>
      <c r="W3737" s="14" t="s">
        <v>5282</v>
      </c>
      <c r="X3737" s="18"/>
      <c r="Y3737" s="9"/>
      <c r="Z3737" s="19"/>
      <c r="AA3737" s="19"/>
      <c r="AB3737" s="30">
        <f t="shared" si="948"/>
        <v>1498000</v>
      </c>
      <c r="AC3737" s="30">
        <f t="shared" si="946"/>
        <v>6.6755674232309749E-3</v>
      </c>
      <c r="AD3737" s="31">
        <f t="shared" si="947"/>
        <v>0.83444592790387184</v>
      </c>
      <c r="AE3737" s="31">
        <f t="shared" si="958"/>
        <v>0.94793057409879844</v>
      </c>
      <c r="AG3737" s="30">
        <f t="shared" si="949"/>
        <v>6126000</v>
      </c>
      <c r="AH3737" s="30">
        <f t="shared" si="955"/>
        <v>1.632386549134835E-3</v>
      </c>
      <c r="AI3737" s="31">
        <f t="shared" si="956"/>
        <v>0.20404831864185438</v>
      </c>
      <c r="AJ3737" s="31">
        <f t="shared" si="957"/>
        <v>0.23179888997714657</v>
      </c>
      <c r="AK3737" s="30" t="str">
        <f>IF(W3737="si",($S3737*'COSTOS DE CREDITOS'!$C$27)/DATA!$G3737,"")</f>
        <v/>
      </c>
      <c r="AL3737" s="90" t="str">
        <f>IF(W3737="si",'COSTOS DE CREDITOS'!$C$35,"")</f>
        <v/>
      </c>
      <c r="AM3737" s="30" t="str">
        <f t="shared" si="950"/>
        <v/>
      </c>
      <c r="AN3737" s="30" t="str">
        <f t="shared" si="951"/>
        <v/>
      </c>
      <c r="AO3737" s="30">
        <f t="shared" si="952"/>
        <v>0</v>
      </c>
      <c r="AP3737" s="30">
        <f t="shared" si="953"/>
        <v>0</v>
      </c>
      <c r="AQ3737" s="19" t="str">
        <f t="shared" si="954"/>
        <v/>
      </c>
    </row>
    <row r="3738" spans="1:43" x14ac:dyDescent="0.2">
      <c r="A3738" s="23" t="s">
        <v>5665</v>
      </c>
      <c r="B3738" s="6" t="s">
        <v>5668</v>
      </c>
      <c r="C3738" s="6" t="s">
        <v>5667</v>
      </c>
      <c r="D3738" s="2">
        <v>182025</v>
      </c>
      <c r="E3738" s="2">
        <v>182759</v>
      </c>
      <c r="F3738" s="3" t="s">
        <v>4631</v>
      </c>
      <c r="G3738" s="2">
        <v>8</v>
      </c>
      <c r="H3738" s="2">
        <v>182763</v>
      </c>
      <c r="I3738" s="3" t="s">
        <v>4632</v>
      </c>
      <c r="J3738" s="15">
        <v>45374</v>
      </c>
      <c r="K3738" s="24">
        <v>1364897483</v>
      </c>
      <c r="L3738" s="15">
        <v>45378</v>
      </c>
      <c r="M3738" s="15">
        <v>45382</v>
      </c>
      <c r="N3738" s="26">
        <v>1</v>
      </c>
      <c r="O3738" s="26">
        <f>VLOOKUP(D3738,quash!A$2:$I$7791,9,FALSE)</f>
        <v>2</v>
      </c>
      <c r="P3738" s="7">
        <v>10000</v>
      </c>
      <c r="Q3738" s="26">
        <v>115</v>
      </c>
      <c r="R3738" s="19">
        <v>3.97705569269148E-2</v>
      </c>
      <c r="S3738" s="26">
        <v>16</v>
      </c>
      <c r="T3738" s="7">
        <v>8000</v>
      </c>
      <c r="U3738" s="2">
        <v>142</v>
      </c>
      <c r="V3738" s="11">
        <v>2013.74</v>
      </c>
      <c r="W3738" s="14" t="s">
        <v>5282</v>
      </c>
      <c r="X3738" s="18"/>
      <c r="Y3738" s="9"/>
      <c r="Z3738" s="19"/>
      <c r="AA3738" s="19"/>
      <c r="AB3738" s="30">
        <f t="shared" si="948"/>
        <v>521000</v>
      </c>
      <c r="AC3738" s="30">
        <f t="shared" si="946"/>
        <v>1.5355086372360844E-2</v>
      </c>
      <c r="AD3738" s="31">
        <f t="shared" si="947"/>
        <v>1.7658349328214971</v>
      </c>
      <c r="AE3738" s="31">
        <f t="shared" si="958"/>
        <v>2.18042226487524</v>
      </c>
      <c r="AG3738" s="30">
        <f t="shared" si="949"/>
        <v>1695000</v>
      </c>
      <c r="AH3738" s="30">
        <f t="shared" si="955"/>
        <v>4.71976401179941E-3</v>
      </c>
      <c r="AI3738" s="31">
        <f t="shared" si="956"/>
        <v>0.54277286135693215</v>
      </c>
      <c r="AJ3738" s="31">
        <f t="shared" si="957"/>
        <v>0.67020648967551621</v>
      </c>
      <c r="AK3738" s="30" t="str">
        <f>IF(W3738="si",($S3738*'COSTOS DE CREDITOS'!$C$27)/DATA!$G3738,"")</f>
        <v/>
      </c>
      <c r="AL3738" s="90" t="str">
        <f>IF(W3738="si",'COSTOS DE CREDITOS'!$C$35,"")</f>
        <v/>
      </c>
      <c r="AM3738" s="30" t="str">
        <f t="shared" si="950"/>
        <v/>
      </c>
      <c r="AN3738" s="30" t="str">
        <f t="shared" si="951"/>
        <v/>
      </c>
      <c r="AO3738" s="30">
        <f t="shared" si="952"/>
        <v>0</v>
      </c>
      <c r="AP3738" s="30">
        <f t="shared" si="953"/>
        <v>0</v>
      </c>
      <c r="AQ3738" s="19" t="str">
        <f t="shared" si="954"/>
        <v/>
      </c>
    </row>
    <row r="3739" spans="1:43" x14ac:dyDescent="0.2">
      <c r="A3739" s="23" t="s">
        <v>5665</v>
      </c>
      <c r="B3739" s="6" t="s">
        <v>5668</v>
      </c>
      <c r="C3739" s="6" t="s">
        <v>5667</v>
      </c>
      <c r="D3739" s="2">
        <v>182023</v>
      </c>
      <c r="E3739" s="2">
        <v>182759</v>
      </c>
      <c r="F3739" s="3" t="s">
        <v>4631</v>
      </c>
      <c r="G3739" s="2">
        <v>8</v>
      </c>
      <c r="H3739" s="2">
        <v>182765</v>
      </c>
      <c r="I3739" s="3" t="s">
        <v>4633</v>
      </c>
      <c r="J3739" s="15">
        <v>45374</v>
      </c>
      <c r="K3739" s="24">
        <v>1364891292</v>
      </c>
      <c r="L3739" s="15">
        <v>45378</v>
      </c>
      <c r="M3739" s="15">
        <v>45382</v>
      </c>
      <c r="N3739" s="26">
        <v>1</v>
      </c>
      <c r="O3739" s="26">
        <f>VLOOKUP(D3739,quash!A$2:$I$7791,9,FALSE)</f>
        <v>2</v>
      </c>
      <c r="P3739" s="7">
        <v>10000</v>
      </c>
      <c r="Q3739" s="26">
        <v>132</v>
      </c>
      <c r="R3739" s="19">
        <v>5.8283715876113903E-2</v>
      </c>
      <c r="S3739" s="26">
        <v>16</v>
      </c>
      <c r="T3739" s="7">
        <v>10000</v>
      </c>
      <c r="U3739" s="2">
        <v>142</v>
      </c>
      <c r="V3739" s="11">
        <v>2510.34</v>
      </c>
      <c r="W3739" s="14" t="s">
        <v>5282</v>
      </c>
      <c r="X3739" s="18"/>
      <c r="Y3739" s="9"/>
      <c r="Z3739" s="19"/>
      <c r="AA3739" s="19"/>
      <c r="AB3739" s="30">
        <f t="shared" si="948"/>
        <v>521000</v>
      </c>
      <c r="AC3739" s="30">
        <f t="shared" si="946"/>
        <v>1.9193857965451054E-2</v>
      </c>
      <c r="AD3739" s="31">
        <f t="shared" si="947"/>
        <v>2.5335892514395391</v>
      </c>
      <c r="AE3739" s="31">
        <f t="shared" si="958"/>
        <v>2.7255278310940496</v>
      </c>
      <c r="AG3739" s="30">
        <f t="shared" si="949"/>
        <v>1695000</v>
      </c>
      <c r="AH3739" s="30">
        <f t="shared" si="955"/>
        <v>5.8997050147492625E-3</v>
      </c>
      <c r="AI3739" s="31">
        <f t="shared" si="956"/>
        <v>0.77876106194690264</v>
      </c>
      <c r="AJ3739" s="31">
        <f t="shared" si="957"/>
        <v>0.83775811209439532</v>
      </c>
      <c r="AK3739" s="30" t="str">
        <f>IF(W3739="si",($S3739*'COSTOS DE CREDITOS'!$C$27)/DATA!$G3739,"")</f>
        <v/>
      </c>
      <c r="AL3739" s="90" t="str">
        <f>IF(W3739="si",'COSTOS DE CREDITOS'!$C$35,"")</f>
        <v/>
      </c>
      <c r="AM3739" s="30" t="str">
        <f t="shared" si="950"/>
        <v/>
      </c>
      <c r="AN3739" s="30" t="str">
        <f t="shared" si="951"/>
        <v/>
      </c>
      <c r="AO3739" s="30">
        <f t="shared" si="952"/>
        <v>0</v>
      </c>
      <c r="AP3739" s="30">
        <f t="shared" si="953"/>
        <v>0</v>
      </c>
      <c r="AQ3739" s="19" t="str">
        <f t="shared" si="954"/>
        <v/>
      </c>
    </row>
    <row r="3740" spans="1:43" x14ac:dyDescent="0.2">
      <c r="A3740" s="23" t="s">
        <v>5665</v>
      </c>
      <c r="B3740" s="6" t="s">
        <v>5668</v>
      </c>
      <c r="C3740" s="6" t="s">
        <v>5667</v>
      </c>
      <c r="D3740" s="2">
        <v>182009</v>
      </c>
      <c r="E3740" s="2">
        <v>182759</v>
      </c>
      <c r="F3740" s="3" t="s">
        <v>4631</v>
      </c>
      <c r="G3740" s="2">
        <v>8</v>
      </c>
      <c r="H3740" s="2">
        <v>182766</v>
      </c>
      <c r="I3740" s="3" t="s">
        <v>4634</v>
      </c>
      <c r="J3740" s="15">
        <v>45374</v>
      </c>
      <c r="K3740" s="24">
        <v>1364869834</v>
      </c>
      <c r="L3740" s="15">
        <v>45378</v>
      </c>
      <c r="M3740" s="15">
        <v>45382</v>
      </c>
      <c r="N3740" s="26">
        <v>1</v>
      </c>
      <c r="O3740" s="26">
        <f>VLOOKUP(D3740,quash!A$2:$I$7791,9,FALSE)</f>
        <v>5</v>
      </c>
      <c r="P3740" s="7">
        <v>10000</v>
      </c>
      <c r="Q3740" s="26">
        <v>132</v>
      </c>
      <c r="R3740" s="19">
        <v>5.8283715876113903E-2</v>
      </c>
      <c r="S3740" s="26">
        <v>16</v>
      </c>
      <c r="T3740" s="7">
        <v>8000</v>
      </c>
      <c r="U3740" s="2">
        <v>142</v>
      </c>
      <c r="V3740" s="11">
        <v>2013.74</v>
      </c>
      <c r="W3740" s="14" t="s">
        <v>5282</v>
      </c>
      <c r="X3740" s="18"/>
      <c r="Y3740" s="9"/>
      <c r="Z3740" s="19"/>
      <c r="AA3740" s="19"/>
      <c r="AB3740" s="30">
        <f t="shared" si="948"/>
        <v>87000</v>
      </c>
      <c r="AC3740" s="30">
        <f t="shared" si="946"/>
        <v>9.1954022988505746E-2</v>
      </c>
      <c r="AD3740" s="31">
        <f t="shared" si="947"/>
        <v>12.137931034482758</v>
      </c>
      <c r="AE3740" s="31">
        <f t="shared" si="958"/>
        <v>13.057471264367816</v>
      </c>
      <c r="AG3740" s="30">
        <f t="shared" si="949"/>
        <v>352000</v>
      </c>
      <c r="AH3740" s="30">
        <f t="shared" si="955"/>
        <v>2.2727272727272728E-2</v>
      </c>
      <c r="AI3740" s="31">
        <f t="shared" si="956"/>
        <v>3</v>
      </c>
      <c r="AJ3740" s="31">
        <f t="shared" si="957"/>
        <v>3.2272727272727275</v>
      </c>
      <c r="AK3740" s="30" t="str">
        <f>IF(W3740="si",($S3740*'COSTOS DE CREDITOS'!$C$27)/DATA!$G3740,"")</f>
        <v/>
      </c>
      <c r="AL3740" s="90" t="str">
        <f>IF(W3740="si",'COSTOS DE CREDITOS'!$C$35,"")</f>
        <v/>
      </c>
      <c r="AM3740" s="30" t="str">
        <f t="shared" si="950"/>
        <v/>
      </c>
      <c r="AN3740" s="30" t="str">
        <f t="shared" si="951"/>
        <v/>
      </c>
      <c r="AO3740" s="30">
        <f t="shared" si="952"/>
        <v>0</v>
      </c>
      <c r="AP3740" s="30">
        <f t="shared" si="953"/>
        <v>0</v>
      </c>
      <c r="AQ3740" s="19" t="str">
        <f t="shared" si="954"/>
        <v/>
      </c>
    </row>
    <row r="3741" spans="1:43" x14ac:dyDescent="0.2">
      <c r="A3741" s="23" t="s">
        <v>5665</v>
      </c>
      <c r="B3741" s="6" t="s">
        <v>5672</v>
      </c>
      <c r="C3741" s="6" t="s">
        <v>5667</v>
      </c>
      <c r="D3741" s="2">
        <v>182327</v>
      </c>
      <c r="E3741" s="2">
        <v>182784</v>
      </c>
      <c r="F3741" s="3" t="s">
        <v>4635</v>
      </c>
      <c r="G3741" s="2">
        <v>6</v>
      </c>
      <c r="H3741" s="2">
        <v>182785</v>
      </c>
      <c r="I3741" s="3" t="s">
        <v>4636</v>
      </c>
      <c r="J3741" s="15">
        <v>45376</v>
      </c>
      <c r="K3741" s="24">
        <v>1367889252</v>
      </c>
      <c r="L3741" s="15">
        <v>45378</v>
      </c>
      <c r="M3741" s="15">
        <v>45382</v>
      </c>
      <c r="N3741" s="26">
        <v>1</v>
      </c>
      <c r="O3741" s="26">
        <f>VLOOKUP(D3741,quash!A$2:$I$7791,9,FALSE)</f>
        <v>1</v>
      </c>
      <c r="P3741" s="7">
        <v>10000</v>
      </c>
      <c r="Q3741" s="26">
        <v>127</v>
      </c>
      <c r="R3741" s="19">
        <v>5.24391097594855E-2</v>
      </c>
      <c r="S3741" s="26">
        <v>16</v>
      </c>
      <c r="T3741" s="7">
        <v>8000</v>
      </c>
      <c r="U3741" s="2">
        <v>142</v>
      </c>
      <c r="V3741" s="11">
        <v>2013.74</v>
      </c>
      <c r="W3741" s="14" t="s">
        <v>5282</v>
      </c>
      <c r="X3741" s="18"/>
      <c r="Y3741" s="9"/>
      <c r="Z3741" s="19"/>
      <c r="AA3741" s="19"/>
      <c r="AB3741" s="30">
        <f t="shared" si="948"/>
        <v>797000</v>
      </c>
      <c r="AC3741" s="30">
        <f t="shared" si="946"/>
        <v>1.0037641154328732E-2</v>
      </c>
      <c r="AD3741" s="31">
        <f t="shared" si="947"/>
        <v>1.2747804265997489</v>
      </c>
      <c r="AE3741" s="31">
        <f t="shared" si="958"/>
        <v>1.42534504391468</v>
      </c>
      <c r="AG3741" s="30">
        <f t="shared" si="949"/>
        <v>2427000</v>
      </c>
      <c r="AH3741" s="30">
        <f t="shared" si="955"/>
        <v>3.296250515039143E-3</v>
      </c>
      <c r="AI3741" s="31">
        <f t="shared" si="956"/>
        <v>0.41862381540997118</v>
      </c>
      <c r="AJ3741" s="31">
        <f t="shared" si="957"/>
        <v>0.4680675731355583</v>
      </c>
      <c r="AK3741" s="30" t="str">
        <f>IF(W3741="si",($S3741*'COSTOS DE CREDITOS'!$C$27)/DATA!$G3741,"")</f>
        <v/>
      </c>
      <c r="AL3741" s="90" t="str">
        <f>IF(W3741="si",'COSTOS DE CREDITOS'!$C$35,"")</f>
        <v/>
      </c>
      <c r="AM3741" s="30" t="str">
        <f t="shared" si="950"/>
        <v/>
      </c>
      <c r="AN3741" s="30" t="str">
        <f t="shared" si="951"/>
        <v/>
      </c>
      <c r="AO3741" s="30">
        <f t="shared" si="952"/>
        <v>0</v>
      </c>
      <c r="AP3741" s="30">
        <f t="shared" si="953"/>
        <v>0</v>
      </c>
      <c r="AQ3741" s="19" t="str">
        <f t="shared" si="954"/>
        <v/>
      </c>
    </row>
    <row r="3742" spans="1:43" x14ac:dyDescent="0.2">
      <c r="A3742" s="23" t="s">
        <v>5665</v>
      </c>
      <c r="B3742" s="6" t="s">
        <v>5672</v>
      </c>
      <c r="C3742" s="6" t="s">
        <v>5667</v>
      </c>
      <c r="D3742" s="2">
        <v>182325</v>
      </c>
      <c r="E3742" s="2">
        <v>182784</v>
      </c>
      <c r="F3742" s="3" t="s">
        <v>4635</v>
      </c>
      <c r="G3742" s="2">
        <v>6</v>
      </c>
      <c r="H3742" s="2">
        <v>182787</v>
      </c>
      <c r="I3742" s="3" t="s">
        <v>4637</v>
      </c>
      <c r="J3742" s="15">
        <v>45376</v>
      </c>
      <c r="K3742" s="24">
        <v>1367858906</v>
      </c>
      <c r="L3742" s="15">
        <v>45378</v>
      </c>
      <c r="M3742" s="15">
        <v>45382</v>
      </c>
      <c r="N3742" s="26">
        <v>1</v>
      </c>
      <c r="O3742" s="26">
        <f>VLOOKUP(D3742,quash!A$2:$I$7791,9,FALSE)</f>
        <v>4</v>
      </c>
      <c r="P3742" s="7">
        <v>10000</v>
      </c>
      <c r="Q3742" s="26">
        <v>127</v>
      </c>
      <c r="R3742" s="19">
        <v>5.24391097594855E-2</v>
      </c>
      <c r="S3742" s="26">
        <v>16</v>
      </c>
      <c r="T3742" s="7">
        <v>8000</v>
      </c>
      <c r="U3742" s="2">
        <v>142</v>
      </c>
      <c r="V3742" s="11">
        <v>2013.74</v>
      </c>
      <c r="W3742" s="14" t="s">
        <v>5282</v>
      </c>
      <c r="X3742" s="18"/>
      <c r="Y3742" s="9"/>
      <c r="Z3742" s="19"/>
      <c r="AA3742" s="19"/>
      <c r="AB3742" s="30">
        <f t="shared" si="948"/>
        <v>252000</v>
      </c>
      <c r="AC3742" s="30">
        <f t="shared" si="946"/>
        <v>3.1746031746031744E-2</v>
      </c>
      <c r="AD3742" s="31">
        <f t="shared" si="947"/>
        <v>4.0317460317460316</v>
      </c>
      <c r="AE3742" s="31">
        <f t="shared" si="958"/>
        <v>4.5079365079365079</v>
      </c>
      <c r="AG3742" s="30">
        <f t="shared" si="949"/>
        <v>927000</v>
      </c>
      <c r="AH3742" s="30">
        <f t="shared" si="955"/>
        <v>8.6299892125134836E-3</v>
      </c>
      <c r="AI3742" s="31">
        <f t="shared" si="956"/>
        <v>1.0960086299892124</v>
      </c>
      <c r="AJ3742" s="31">
        <f t="shared" si="957"/>
        <v>1.2254584681769147</v>
      </c>
      <c r="AK3742" s="30" t="str">
        <f>IF(W3742="si",($S3742*'COSTOS DE CREDITOS'!$C$27)/DATA!$G3742,"")</f>
        <v/>
      </c>
      <c r="AL3742" s="90" t="str">
        <f>IF(W3742="si",'COSTOS DE CREDITOS'!$C$35,"")</f>
        <v/>
      </c>
      <c r="AM3742" s="30" t="str">
        <f t="shared" si="950"/>
        <v/>
      </c>
      <c r="AN3742" s="30" t="str">
        <f t="shared" si="951"/>
        <v/>
      </c>
      <c r="AO3742" s="30">
        <f t="shared" si="952"/>
        <v>0</v>
      </c>
      <c r="AP3742" s="30">
        <f t="shared" si="953"/>
        <v>0</v>
      </c>
      <c r="AQ3742" s="19" t="str">
        <f t="shared" si="954"/>
        <v/>
      </c>
    </row>
    <row r="3743" spans="1:43" x14ac:dyDescent="0.2">
      <c r="A3743" s="23" t="s">
        <v>5665</v>
      </c>
      <c r="B3743" s="6" t="s">
        <v>5672</v>
      </c>
      <c r="C3743" s="6" t="s">
        <v>5667</v>
      </c>
      <c r="D3743" s="2">
        <v>182323</v>
      </c>
      <c r="E3743" s="2">
        <v>182784</v>
      </c>
      <c r="F3743" s="3" t="s">
        <v>4635</v>
      </c>
      <c r="G3743" s="2">
        <v>6</v>
      </c>
      <c r="H3743" s="2">
        <v>182792</v>
      </c>
      <c r="I3743" s="3" t="s">
        <v>4638</v>
      </c>
      <c r="J3743" s="15">
        <v>45376</v>
      </c>
      <c r="K3743" s="24">
        <v>1367823056</v>
      </c>
      <c r="L3743" s="15">
        <v>45378</v>
      </c>
      <c r="M3743" s="15">
        <v>45382</v>
      </c>
      <c r="N3743" s="26">
        <v>1</v>
      </c>
      <c r="O3743" s="26" t="e">
        <f>VLOOKUP(D3743,quash!A$2:$I$7791,9,FALSE)</f>
        <v>#N/A</v>
      </c>
      <c r="P3743" s="7">
        <v>7000</v>
      </c>
      <c r="Q3743" s="26">
        <v>111</v>
      </c>
      <c r="R3743" s="19">
        <v>5.9818464604665163E-3</v>
      </c>
      <c r="S3743" s="26">
        <v>16</v>
      </c>
      <c r="T3743" s="7">
        <v>8000</v>
      </c>
      <c r="U3743" s="2">
        <v>142</v>
      </c>
      <c r="V3743" s="11">
        <v>2013.74</v>
      </c>
      <c r="W3743" s="14" t="s">
        <v>5282</v>
      </c>
      <c r="X3743" s="18"/>
      <c r="Y3743" s="9"/>
      <c r="Z3743" s="19"/>
      <c r="AA3743" s="19"/>
      <c r="AB3743" s="30">
        <f t="shared" si="948"/>
        <v>1498000</v>
      </c>
      <c r="AC3743" s="30">
        <f t="shared" si="946"/>
        <v>5.3404539385847796E-3</v>
      </c>
      <c r="AD3743" s="31">
        <f t="shared" si="947"/>
        <v>0.59279038718291055</v>
      </c>
      <c r="AE3743" s="31">
        <f t="shared" si="958"/>
        <v>0.75834445927903871</v>
      </c>
      <c r="AG3743" s="30">
        <f t="shared" si="949"/>
        <v>6126000</v>
      </c>
      <c r="AH3743" s="30">
        <f t="shared" si="955"/>
        <v>1.3059092393078681E-3</v>
      </c>
      <c r="AI3743" s="31">
        <f t="shared" si="956"/>
        <v>0.14495592556317335</v>
      </c>
      <c r="AJ3743" s="31">
        <f t="shared" si="957"/>
        <v>0.18543911198171725</v>
      </c>
      <c r="AK3743" s="30" t="str">
        <f>IF(W3743="si",($S3743*'COSTOS DE CREDITOS'!$C$27)/DATA!$G3743,"")</f>
        <v/>
      </c>
      <c r="AL3743" s="90" t="str">
        <f>IF(W3743="si",'COSTOS DE CREDITOS'!$C$35,"")</f>
        <v/>
      </c>
      <c r="AM3743" s="30" t="str">
        <f t="shared" si="950"/>
        <v/>
      </c>
      <c r="AN3743" s="30" t="str">
        <f t="shared" si="951"/>
        <v/>
      </c>
      <c r="AO3743" s="30">
        <f t="shared" si="952"/>
        <v>0</v>
      </c>
      <c r="AP3743" s="30">
        <f t="shared" si="953"/>
        <v>0</v>
      </c>
      <c r="AQ3743" s="19" t="str">
        <f t="shared" si="954"/>
        <v/>
      </c>
    </row>
    <row r="3744" spans="1:43" x14ac:dyDescent="0.2">
      <c r="A3744" s="23" t="s">
        <v>5665</v>
      </c>
      <c r="B3744" s="6" t="s">
        <v>5672</v>
      </c>
      <c r="C3744" s="6" t="s">
        <v>5667</v>
      </c>
      <c r="D3744" s="2">
        <v>182314</v>
      </c>
      <c r="E3744" s="2">
        <v>182784</v>
      </c>
      <c r="F3744" s="3" t="s">
        <v>4635</v>
      </c>
      <c r="G3744" s="2">
        <v>6</v>
      </c>
      <c r="H3744" s="2">
        <v>182794</v>
      </c>
      <c r="I3744" s="3" t="s">
        <v>4639</v>
      </c>
      <c r="J3744" s="15">
        <v>45376</v>
      </c>
      <c r="K3744" s="24">
        <v>1367725996</v>
      </c>
      <c r="L3744" s="15">
        <v>45378</v>
      </c>
      <c r="M3744" s="15">
        <v>45382</v>
      </c>
      <c r="N3744" s="26">
        <v>1</v>
      </c>
      <c r="O3744" s="26">
        <f>VLOOKUP(D3744,quash!A$2:$I$7791,9,FALSE)</f>
        <v>2</v>
      </c>
      <c r="P3744" s="7">
        <v>10000</v>
      </c>
      <c r="Q3744" s="26">
        <v>115</v>
      </c>
      <c r="R3744" s="19">
        <v>3.97705569269148E-2</v>
      </c>
      <c r="S3744" s="26">
        <v>16</v>
      </c>
      <c r="T3744" s="7">
        <v>8000</v>
      </c>
      <c r="U3744" s="2">
        <v>142</v>
      </c>
      <c r="V3744" s="11">
        <v>2013.74</v>
      </c>
      <c r="W3744" s="14" t="s">
        <v>5282</v>
      </c>
      <c r="X3744" s="18"/>
      <c r="Y3744" s="9"/>
      <c r="Z3744" s="19"/>
      <c r="AA3744" s="19"/>
      <c r="AB3744" s="30">
        <f t="shared" si="948"/>
        <v>521000</v>
      </c>
      <c r="AC3744" s="30">
        <f t="shared" si="946"/>
        <v>1.5355086372360844E-2</v>
      </c>
      <c r="AD3744" s="31">
        <f t="shared" si="947"/>
        <v>1.7658349328214971</v>
      </c>
      <c r="AE3744" s="31">
        <f t="shared" si="958"/>
        <v>2.18042226487524</v>
      </c>
      <c r="AG3744" s="30">
        <f t="shared" si="949"/>
        <v>1695000</v>
      </c>
      <c r="AH3744" s="30">
        <f t="shared" si="955"/>
        <v>4.71976401179941E-3</v>
      </c>
      <c r="AI3744" s="31">
        <f t="shared" si="956"/>
        <v>0.54277286135693215</v>
      </c>
      <c r="AJ3744" s="31">
        <f t="shared" si="957"/>
        <v>0.67020648967551621</v>
      </c>
      <c r="AK3744" s="30" t="str">
        <f>IF(W3744="si",($S3744*'COSTOS DE CREDITOS'!$C$27)/DATA!$G3744,"")</f>
        <v/>
      </c>
      <c r="AL3744" s="90" t="str">
        <f>IF(W3744="si",'COSTOS DE CREDITOS'!$C$35,"")</f>
        <v/>
      </c>
      <c r="AM3744" s="30" t="str">
        <f t="shared" si="950"/>
        <v/>
      </c>
      <c r="AN3744" s="30" t="str">
        <f t="shared" si="951"/>
        <v/>
      </c>
      <c r="AO3744" s="30">
        <f t="shared" si="952"/>
        <v>0</v>
      </c>
      <c r="AP3744" s="30">
        <f t="shared" si="953"/>
        <v>0</v>
      </c>
      <c r="AQ3744" s="19" t="str">
        <f t="shared" si="954"/>
        <v/>
      </c>
    </row>
    <row r="3745" spans="1:43" x14ac:dyDescent="0.2">
      <c r="A3745" s="23" t="s">
        <v>5665</v>
      </c>
      <c r="B3745" s="6" t="s">
        <v>5672</v>
      </c>
      <c r="C3745" s="6" t="s">
        <v>5667</v>
      </c>
      <c r="D3745" s="2">
        <v>182339</v>
      </c>
      <c r="E3745" s="2">
        <v>182784</v>
      </c>
      <c r="F3745" s="3" t="s">
        <v>4635</v>
      </c>
      <c r="G3745" s="2">
        <v>6</v>
      </c>
      <c r="H3745" s="2">
        <v>182812</v>
      </c>
      <c r="I3745" s="3" t="s">
        <v>4640</v>
      </c>
      <c r="J3745" s="15">
        <v>45377</v>
      </c>
      <c r="K3745" s="24">
        <v>1367916490</v>
      </c>
      <c r="L3745" s="15">
        <v>45378</v>
      </c>
      <c r="M3745" s="15">
        <v>45382</v>
      </c>
      <c r="N3745" s="26">
        <v>1</v>
      </c>
      <c r="O3745" s="26" t="e">
        <f>VLOOKUP(D3745,quash!A$2:$I$7791,9,FALSE)</f>
        <v>#N/A</v>
      </c>
      <c r="P3745" s="7">
        <v>7000</v>
      </c>
      <c r="Q3745" s="26">
        <v>112</v>
      </c>
      <c r="R3745" s="19">
        <v>3.3220596517330447E-2</v>
      </c>
      <c r="S3745" s="26">
        <v>16</v>
      </c>
      <c r="T3745" s="7">
        <v>8000</v>
      </c>
      <c r="U3745" s="2">
        <v>142</v>
      </c>
      <c r="V3745" s="11">
        <v>2013.74</v>
      </c>
      <c r="W3745" s="14" t="s">
        <v>5282</v>
      </c>
      <c r="X3745" s="18"/>
      <c r="Y3745" s="9"/>
      <c r="Z3745" s="19"/>
      <c r="AA3745" s="19"/>
      <c r="AB3745" s="30">
        <f t="shared" si="948"/>
        <v>1498000</v>
      </c>
      <c r="AC3745" s="30">
        <f t="shared" si="946"/>
        <v>5.3404539385847796E-3</v>
      </c>
      <c r="AD3745" s="31">
        <f t="shared" si="947"/>
        <v>0.59813084112149528</v>
      </c>
      <c r="AE3745" s="31">
        <f t="shared" si="958"/>
        <v>0.75834445927903871</v>
      </c>
      <c r="AG3745" s="30">
        <f t="shared" si="949"/>
        <v>6126000</v>
      </c>
      <c r="AH3745" s="30">
        <f t="shared" si="955"/>
        <v>1.3059092393078681E-3</v>
      </c>
      <c r="AI3745" s="31">
        <f t="shared" si="956"/>
        <v>0.14626183480248123</v>
      </c>
      <c r="AJ3745" s="31">
        <f t="shared" si="957"/>
        <v>0.18543911198171725</v>
      </c>
      <c r="AK3745" s="30" t="str">
        <f>IF(W3745="si",($S3745*'COSTOS DE CREDITOS'!$C$27)/DATA!$G3745,"")</f>
        <v/>
      </c>
      <c r="AL3745" s="90" t="str">
        <f>IF(W3745="si",'COSTOS DE CREDITOS'!$C$35,"")</f>
        <v/>
      </c>
      <c r="AM3745" s="30" t="str">
        <f t="shared" si="950"/>
        <v/>
      </c>
      <c r="AN3745" s="30" t="str">
        <f t="shared" si="951"/>
        <v/>
      </c>
      <c r="AO3745" s="30">
        <f t="shared" si="952"/>
        <v>0</v>
      </c>
      <c r="AP3745" s="30">
        <f t="shared" si="953"/>
        <v>0</v>
      </c>
      <c r="AQ3745" s="19" t="str">
        <f t="shared" si="954"/>
        <v/>
      </c>
    </row>
    <row r="3746" spans="1:43" x14ac:dyDescent="0.2">
      <c r="A3746" s="23" t="s">
        <v>5665</v>
      </c>
      <c r="B3746" s="6" t="s">
        <v>5672</v>
      </c>
      <c r="C3746" s="6" t="s">
        <v>5667</v>
      </c>
      <c r="D3746" s="2">
        <v>182333</v>
      </c>
      <c r="E3746" s="2">
        <v>182784</v>
      </c>
      <c r="F3746" s="3" t="s">
        <v>4635</v>
      </c>
      <c r="G3746" s="2">
        <v>6</v>
      </c>
      <c r="H3746" s="2">
        <v>182814</v>
      </c>
      <c r="I3746" s="3" t="s">
        <v>4641</v>
      </c>
      <c r="J3746" s="15">
        <v>45377</v>
      </c>
      <c r="K3746" s="24">
        <v>1367939646</v>
      </c>
      <c r="L3746" s="15">
        <v>45378</v>
      </c>
      <c r="M3746" s="15">
        <v>45382</v>
      </c>
      <c r="N3746" s="26">
        <v>1</v>
      </c>
      <c r="O3746" s="26" t="e">
        <f>VLOOKUP(D3746,quash!A$2:$I$7791,9,FALSE)</f>
        <v>#N/A</v>
      </c>
      <c r="P3746" s="7">
        <v>7000</v>
      </c>
      <c r="Q3746" s="26">
        <v>110</v>
      </c>
      <c r="R3746" s="19">
        <v>1.8298129407071966E-2</v>
      </c>
      <c r="S3746" s="26">
        <v>16</v>
      </c>
      <c r="T3746" s="7">
        <v>8000</v>
      </c>
      <c r="U3746" s="2">
        <v>142</v>
      </c>
      <c r="V3746" s="11">
        <v>2013.74</v>
      </c>
      <c r="W3746" s="14" t="s">
        <v>5282</v>
      </c>
      <c r="X3746" s="18"/>
      <c r="Y3746" s="9"/>
      <c r="Z3746" s="19"/>
      <c r="AA3746" s="19"/>
      <c r="AB3746" s="30">
        <f t="shared" si="948"/>
        <v>1498000</v>
      </c>
      <c r="AC3746" s="30">
        <f t="shared" si="946"/>
        <v>5.3404539385847796E-3</v>
      </c>
      <c r="AD3746" s="31">
        <f t="shared" si="947"/>
        <v>0.58744993324432571</v>
      </c>
      <c r="AE3746" s="31">
        <f t="shared" si="958"/>
        <v>0.75834445927903871</v>
      </c>
      <c r="AG3746" s="30">
        <f t="shared" si="949"/>
        <v>6126000</v>
      </c>
      <c r="AH3746" s="30">
        <f t="shared" si="955"/>
        <v>1.3059092393078681E-3</v>
      </c>
      <c r="AI3746" s="31">
        <f t="shared" si="956"/>
        <v>0.14365001632386548</v>
      </c>
      <c r="AJ3746" s="31">
        <f t="shared" si="957"/>
        <v>0.18543911198171725</v>
      </c>
      <c r="AK3746" s="30" t="str">
        <f>IF(W3746="si",($S3746*'COSTOS DE CREDITOS'!$C$27)/DATA!$G3746,"")</f>
        <v/>
      </c>
      <c r="AL3746" s="90" t="str">
        <f>IF(W3746="si",'COSTOS DE CREDITOS'!$C$35,"")</f>
        <v/>
      </c>
      <c r="AM3746" s="30" t="str">
        <f t="shared" si="950"/>
        <v/>
      </c>
      <c r="AN3746" s="30" t="str">
        <f t="shared" si="951"/>
        <v/>
      </c>
      <c r="AO3746" s="30">
        <f t="shared" si="952"/>
        <v>0</v>
      </c>
      <c r="AP3746" s="30">
        <f t="shared" si="953"/>
        <v>0</v>
      </c>
      <c r="AQ3746" s="19" t="str">
        <f t="shared" si="954"/>
        <v/>
      </c>
    </row>
    <row r="3747" spans="1:43" x14ac:dyDescent="0.2">
      <c r="A3747" s="23" t="s">
        <v>5665</v>
      </c>
      <c r="B3747" s="6" t="s">
        <v>5668</v>
      </c>
      <c r="C3747" s="6" t="s">
        <v>5667</v>
      </c>
      <c r="D3747" s="2">
        <v>182008</v>
      </c>
      <c r="E3747" s="2">
        <v>181999</v>
      </c>
      <c r="F3747" s="3" t="s">
        <v>3533</v>
      </c>
      <c r="G3747" s="2">
        <v>6</v>
      </c>
      <c r="H3747" s="2">
        <v>182632</v>
      </c>
      <c r="I3747" s="3" t="s">
        <v>4642</v>
      </c>
      <c r="J3747" s="15">
        <v>45373</v>
      </c>
      <c r="K3747" s="24">
        <v>1365274595</v>
      </c>
      <c r="L3747" s="15">
        <v>45378</v>
      </c>
      <c r="M3747" s="15">
        <v>45382</v>
      </c>
      <c r="N3747" s="26">
        <v>1</v>
      </c>
      <c r="O3747" s="26">
        <f>VLOOKUP(D3747,quash!A$2:$I$7791,9,FALSE)</f>
        <v>3</v>
      </c>
      <c r="P3747" s="7">
        <v>10000</v>
      </c>
      <c r="Q3747" s="26">
        <v>110</v>
      </c>
      <c r="R3747" s="19">
        <v>3.11605023919212E-2</v>
      </c>
      <c r="S3747" s="26">
        <v>16</v>
      </c>
      <c r="T3747" s="7">
        <v>8000</v>
      </c>
      <c r="U3747" s="2">
        <v>142</v>
      </c>
      <c r="V3747" s="11">
        <v>2013.74</v>
      </c>
      <c r="W3747" s="14" t="s">
        <v>5282</v>
      </c>
      <c r="X3747" s="18"/>
      <c r="Y3747" s="9"/>
      <c r="Z3747" s="19"/>
      <c r="AA3747" s="19"/>
      <c r="AB3747" s="30">
        <f t="shared" si="948"/>
        <v>219000</v>
      </c>
      <c r="AC3747" s="30">
        <f t="shared" si="946"/>
        <v>3.6529680365296802E-2</v>
      </c>
      <c r="AD3747" s="31">
        <f t="shared" si="947"/>
        <v>4.0182648401826482</v>
      </c>
      <c r="AE3747" s="31">
        <f t="shared" si="958"/>
        <v>5.1872146118721458</v>
      </c>
      <c r="AG3747" s="30">
        <f t="shared" si="949"/>
        <v>778000</v>
      </c>
      <c r="AH3747" s="30">
        <f t="shared" si="955"/>
        <v>1.0282776349614395E-2</v>
      </c>
      <c r="AI3747" s="31">
        <f t="shared" si="956"/>
        <v>1.1311053984575834</v>
      </c>
      <c r="AJ3747" s="31">
        <f t="shared" si="957"/>
        <v>1.4601542416452442</v>
      </c>
      <c r="AK3747" s="30" t="str">
        <f>IF(W3747="si",($S3747*'COSTOS DE CREDITOS'!$C$27)/DATA!$G3747,"")</f>
        <v/>
      </c>
      <c r="AL3747" s="90" t="str">
        <f>IF(W3747="si",'COSTOS DE CREDITOS'!$C$35,"")</f>
        <v/>
      </c>
      <c r="AM3747" s="30" t="str">
        <f t="shared" si="950"/>
        <v/>
      </c>
      <c r="AN3747" s="30" t="str">
        <f t="shared" si="951"/>
        <v/>
      </c>
      <c r="AO3747" s="30">
        <f t="shared" si="952"/>
        <v>0</v>
      </c>
      <c r="AP3747" s="30">
        <f t="shared" si="953"/>
        <v>0</v>
      </c>
      <c r="AQ3747" s="19" t="str">
        <f t="shared" si="954"/>
        <v/>
      </c>
    </row>
    <row r="3748" spans="1:43" x14ac:dyDescent="0.2">
      <c r="A3748" s="23" t="s">
        <v>5665</v>
      </c>
      <c r="B3748" s="6" t="s">
        <v>5672</v>
      </c>
      <c r="C3748" s="6" t="s">
        <v>5667</v>
      </c>
      <c r="D3748" s="2">
        <v>181336</v>
      </c>
      <c r="E3748" s="2">
        <v>182673</v>
      </c>
      <c r="F3748" s="3" t="s">
        <v>2773</v>
      </c>
      <c r="G3748" s="2">
        <v>6</v>
      </c>
      <c r="H3748" s="2">
        <v>182686</v>
      </c>
      <c r="I3748" s="3" t="s">
        <v>4643</v>
      </c>
      <c r="J3748" s="15">
        <v>45367</v>
      </c>
      <c r="K3748" s="24">
        <v>1361529360</v>
      </c>
      <c r="L3748" s="15">
        <v>45378</v>
      </c>
      <c r="M3748" s="15">
        <v>45382</v>
      </c>
      <c r="N3748" s="26">
        <v>1</v>
      </c>
      <c r="O3748" s="26">
        <f>VLOOKUP(D3748,quash!A$2:$I$7791,9,FALSE)</f>
        <v>6</v>
      </c>
      <c r="P3748" s="7">
        <v>10000</v>
      </c>
      <c r="Q3748" s="26">
        <v>147</v>
      </c>
      <c r="R3748" s="19">
        <v>7.9000519063170294E-2</v>
      </c>
      <c r="S3748" s="26">
        <v>16</v>
      </c>
      <c r="T3748" s="7">
        <v>10000</v>
      </c>
      <c r="U3748" s="2">
        <v>142</v>
      </c>
      <c r="V3748" s="11">
        <v>2510.34</v>
      </c>
      <c r="W3748" s="14" t="s">
        <v>5282</v>
      </c>
      <c r="X3748" s="18"/>
      <c r="Y3748" s="9"/>
      <c r="Z3748" s="19"/>
      <c r="AA3748" s="19"/>
      <c r="AB3748" s="30">
        <f t="shared" si="948"/>
        <v>64000</v>
      </c>
      <c r="AC3748" s="30">
        <f t="shared" si="946"/>
        <v>0.15625</v>
      </c>
      <c r="AD3748" s="31">
        <f t="shared" si="947"/>
        <v>22.96875</v>
      </c>
      <c r="AE3748" s="31">
        <f t="shared" si="958"/>
        <v>22.1875</v>
      </c>
      <c r="AG3748" s="30">
        <f t="shared" si="949"/>
        <v>288000</v>
      </c>
      <c r="AH3748" s="30">
        <f t="shared" si="955"/>
        <v>3.4722222222222224E-2</v>
      </c>
      <c r="AI3748" s="31">
        <f t="shared" si="956"/>
        <v>5.104166666666667</v>
      </c>
      <c r="AJ3748" s="31">
        <f t="shared" si="957"/>
        <v>4.9305555555555554</v>
      </c>
      <c r="AK3748" s="30" t="str">
        <f>IF(W3748="si",($S3748*'COSTOS DE CREDITOS'!$C$27)/DATA!$G3748,"")</f>
        <v/>
      </c>
      <c r="AL3748" s="90" t="str">
        <f>IF(W3748="si",'COSTOS DE CREDITOS'!$C$35,"")</f>
        <v/>
      </c>
      <c r="AM3748" s="30" t="str">
        <f t="shared" si="950"/>
        <v/>
      </c>
      <c r="AN3748" s="30" t="str">
        <f t="shared" si="951"/>
        <v/>
      </c>
      <c r="AO3748" s="30">
        <f t="shared" si="952"/>
        <v>0</v>
      </c>
      <c r="AP3748" s="30">
        <f t="shared" si="953"/>
        <v>0</v>
      </c>
      <c r="AQ3748" s="19" t="str">
        <f t="shared" si="954"/>
        <v/>
      </c>
    </row>
    <row r="3749" spans="1:43" x14ac:dyDescent="0.2">
      <c r="A3749" s="23" t="s">
        <v>5665</v>
      </c>
      <c r="B3749" s="6" t="s">
        <v>5672</v>
      </c>
      <c r="C3749" s="6" t="s">
        <v>5667</v>
      </c>
      <c r="D3749" s="2">
        <v>181571</v>
      </c>
      <c r="E3749" s="2">
        <v>182673</v>
      </c>
      <c r="F3749" s="3" t="s">
        <v>2773</v>
      </c>
      <c r="G3749" s="2">
        <v>6</v>
      </c>
      <c r="H3749" s="2">
        <v>182687</v>
      </c>
      <c r="I3749" s="3" t="s">
        <v>4644</v>
      </c>
      <c r="J3749" s="15">
        <v>45371</v>
      </c>
      <c r="K3749" s="24">
        <v>1363156459</v>
      </c>
      <c r="L3749" s="15">
        <v>45378</v>
      </c>
      <c r="M3749" s="15">
        <v>45382</v>
      </c>
      <c r="N3749" s="26">
        <v>1</v>
      </c>
      <c r="O3749" s="26" t="e">
        <f>VLOOKUP(D3749,quash!A$2:$I$7791,9,FALSE)</f>
        <v>#N/A</v>
      </c>
      <c r="P3749" s="7">
        <v>7000</v>
      </c>
      <c r="Q3749" s="26">
        <v>110</v>
      </c>
      <c r="R3749" s="19">
        <v>1.8298129407071966E-2</v>
      </c>
      <c r="S3749" s="26">
        <v>16</v>
      </c>
      <c r="T3749" s="7">
        <v>10000</v>
      </c>
      <c r="U3749" s="2">
        <v>142</v>
      </c>
      <c r="V3749" s="11">
        <v>2510.34</v>
      </c>
      <c r="W3749" s="14" t="s">
        <v>5282</v>
      </c>
      <c r="X3749" s="18"/>
      <c r="Y3749" s="9"/>
      <c r="Z3749" s="19"/>
      <c r="AA3749" s="19"/>
      <c r="AB3749" s="30">
        <f t="shared" si="948"/>
        <v>1498000</v>
      </c>
      <c r="AC3749" s="30">
        <f t="shared" si="946"/>
        <v>6.6755674232309749E-3</v>
      </c>
      <c r="AD3749" s="31">
        <f t="shared" si="947"/>
        <v>0.73431241655540724</v>
      </c>
      <c r="AE3749" s="31">
        <f t="shared" si="958"/>
        <v>0.94793057409879844</v>
      </c>
      <c r="AG3749" s="30">
        <f t="shared" si="949"/>
        <v>6126000</v>
      </c>
      <c r="AH3749" s="30">
        <f t="shared" si="955"/>
        <v>1.632386549134835E-3</v>
      </c>
      <c r="AI3749" s="31">
        <f t="shared" si="956"/>
        <v>0.17956252040483187</v>
      </c>
      <c r="AJ3749" s="31">
        <f t="shared" si="957"/>
        <v>0.23179888997714657</v>
      </c>
      <c r="AK3749" s="30" t="str">
        <f>IF(W3749="si",($S3749*'COSTOS DE CREDITOS'!$C$27)/DATA!$G3749,"")</f>
        <v/>
      </c>
      <c r="AL3749" s="90" t="str">
        <f>IF(W3749="si",'COSTOS DE CREDITOS'!$C$35,"")</f>
        <v/>
      </c>
      <c r="AM3749" s="30" t="str">
        <f t="shared" si="950"/>
        <v/>
      </c>
      <c r="AN3749" s="30" t="str">
        <f t="shared" si="951"/>
        <v/>
      </c>
      <c r="AO3749" s="30">
        <f t="shared" si="952"/>
        <v>0</v>
      </c>
      <c r="AP3749" s="30">
        <f t="shared" si="953"/>
        <v>0</v>
      </c>
      <c r="AQ3749" s="19" t="str">
        <f t="shared" si="954"/>
        <v/>
      </c>
    </row>
    <row r="3750" spans="1:43" x14ac:dyDescent="0.2">
      <c r="A3750" s="23" t="s">
        <v>5665</v>
      </c>
      <c r="B3750" s="6" t="s">
        <v>5672</v>
      </c>
      <c r="C3750" s="6" t="s">
        <v>5667</v>
      </c>
      <c r="D3750" s="2">
        <v>182601</v>
      </c>
      <c r="E3750" s="2">
        <v>182673</v>
      </c>
      <c r="F3750" s="3" t="s">
        <v>2773</v>
      </c>
      <c r="G3750" s="2">
        <v>6</v>
      </c>
      <c r="H3750" s="2">
        <v>182742</v>
      </c>
      <c r="I3750" s="3" t="s">
        <v>4645</v>
      </c>
      <c r="J3750" s="15">
        <v>45377</v>
      </c>
      <c r="K3750" s="24">
        <v>1368788491</v>
      </c>
      <c r="L3750" s="15">
        <v>45378</v>
      </c>
      <c r="M3750" s="15">
        <v>45382</v>
      </c>
      <c r="N3750" s="26">
        <v>1</v>
      </c>
      <c r="O3750" s="26">
        <f>VLOOKUP(D3750,quash!A$2:$I$7791,9,FALSE)</f>
        <v>5</v>
      </c>
      <c r="P3750" s="7">
        <v>10000</v>
      </c>
      <c r="Q3750" s="26">
        <v>132</v>
      </c>
      <c r="R3750" s="19">
        <v>5.8283715876113903E-2</v>
      </c>
      <c r="S3750" s="26">
        <v>16</v>
      </c>
      <c r="T3750" s="7">
        <v>10000</v>
      </c>
      <c r="U3750" s="2">
        <v>142</v>
      </c>
      <c r="V3750" s="11">
        <v>2510.34</v>
      </c>
      <c r="W3750" s="14" t="s">
        <v>5282</v>
      </c>
      <c r="X3750" s="18"/>
      <c r="Y3750" s="9"/>
      <c r="Z3750" s="19"/>
      <c r="AA3750" s="19"/>
      <c r="AB3750" s="30">
        <f t="shared" si="948"/>
        <v>87000</v>
      </c>
      <c r="AC3750" s="30">
        <f t="shared" si="946"/>
        <v>0.11494252873563218</v>
      </c>
      <c r="AD3750" s="31">
        <f t="shared" si="947"/>
        <v>15.172413793103448</v>
      </c>
      <c r="AE3750" s="31">
        <f t="shared" si="958"/>
        <v>16.321839080459771</v>
      </c>
      <c r="AG3750" s="30">
        <f t="shared" si="949"/>
        <v>352000</v>
      </c>
      <c r="AH3750" s="30">
        <f t="shared" si="955"/>
        <v>2.8409090909090908E-2</v>
      </c>
      <c r="AI3750" s="31">
        <f t="shared" si="956"/>
        <v>3.75</v>
      </c>
      <c r="AJ3750" s="31">
        <f t="shared" si="957"/>
        <v>4.0340909090909092</v>
      </c>
      <c r="AK3750" s="30" t="str">
        <f>IF(W3750="si",($S3750*'COSTOS DE CREDITOS'!$C$27)/DATA!$G3750,"")</f>
        <v/>
      </c>
      <c r="AL3750" s="90" t="str">
        <f>IF(W3750="si",'COSTOS DE CREDITOS'!$C$35,"")</f>
        <v/>
      </c>
      <c r="AM3750" s="30" t="str">
        <f t="shared" si="950"/>
        <v/>
      </c>
      <c r="AN3750" s="30" t="str">
        <f t="shared" si="951"/>
        <v/>
      </c>
      <c r="AO3750" s="30">
        <f t="shared" si="952"/>
        <v>0</v>
      </c>
      <c r="AP3750" s="30">
        <f t="shared" si="953"/>
        <v>0</v>
      </c>
      <c r="AQ3750" s="19" t="str">
        <f t="shared" si="954"/>
        <v/>
      </c>
    </row>
    <row r="3751" spans="1:43" x14ac:dyDescent="0.2">
      <c r="A3751" s="23" t="s">
        <v>5665</v>
      </c>
      <c r="B3751" s="6" t="s">
        <v>5674</v>
      </c>
      <c r="C3751" s="6" t="s">
        <v>5670</v>
      </c>
      <c r="D3751" s="2">
        <v>182154</v>
      </c>
      <c r="E3751" s="2">
        <v>182849</v>
      </c>
      <c r="F3751" s="3" t="s">
        <v>4646</v>
      </c>
      <c r="G3751" s="2">
        <v>5</v>
      </c>
      <c r="H3751" s="2">
        <v>182850</v>
      </c>
      <c r="I3751" s="3" t="s">
        <v>4647</v>
      </c>
      <c r="J3751" s="15">
        <v>45374</v>
      </c>
      <c r="K3751" s="24">
        <v>1365609288</v>
      </c>
      <c r="L3751" s="15">
        <v>45378</v>
      </c>
      <c r="M3751" s="15">
        <v>45382</v>
      </c>
      <c r="N3751" s="26">
        <v>1</v>
      </c>
      <c r="O3751" s="26">
        <f>VLOOKUP(D3751,quash!A$2:$I$7791,9,FALSE)</f>
        <v>4</v>
      </c>
      <c r="P3751" s="7">
        <v>10000</v>
      </c>
      <c r="Q3751" s="26">
        <v>147</v>
      </c>
      <c r="R3751" s="19">
        <v>7.9000519063170294E-2</v>
      </c>
      <c r="S3751" s="26">
        <v>16</v>
      </c>
      <c r="T3751" s="7">
        <v>8000</v>
      </c>
      <c r="U3751" s="2">
        <v>142</v>
      </c>
      <c r="V3751" s="11">
        <v>2013.74</v>
      </c>
      <c r="W3751" s="14" t="s">
        <v>5282</v>
      </c>
      <c r="X3751" s="18"/>
      <c r="Y3751" s="9"/>
      <c r="Z3751" s="19"/>
      <c r="AA3751" s="19"/>
      <c r="AB3751" s="30">
        <f t="shared" si="948"/>
        <v>252000</v>
      </c>
      <c r="AC3751" s="30">
        <f t="shared" si="946"/>
        <v>3.1746031746031744E-2</v>
      </c>
      <c r="AD3751" s="31">
        <f t="shared" si="947"/>
        <v>4.6666666666666661</v>
      </c>
      <c r="AE3751" s="31">
        <f t="shared" si="958"/>
        <v>4.5079365079365079</v>
      </c>
      <c r="AG3751" s="30">
        <f t="shared" si="949"/>
        <v>927000</v>
      </c>
      <c r="AH3751" s="30">
        <f t="shared" si="955"/>
        <v>8.6299892125134836E-3</v>
      </c>
      <c r="AI3751" s="31">
        <f t="shared" si="956"/>
        <v>1.268608414239482</v>
      </c>
      <c r="AJ3751" s="31">
        <f t="shared" si="957"/>
        <v>1.2254584681769147</v>
      </c>
      <c r="AK3751" s="30" t="str">
        <f>IF(W3751="si",($S3751*'COSTOS DE CREDITOS'!$C$27)/DATA!$G3751,"")</f>
        <v/>
      </c>
      <c r="AL3751" s="90" t="str">
        <f>IF(W3751="si",'COSTOS DE CREDITOS'!$C$35,"")</f>
        <v/>
      </c>
      <c r="AM3751" s="30" t="str">
        <f t="shared" si="950"/>
        <v/>
      </c>
      <c r="AN3751" s="30" t="str">
        <f t="shared" si="951"/>
        <v/>
      </c>
      <c r="AO3751" s="30">
        <f t="shared" si="952"/>
        <v>0</v>
      </c>
      <c r="AP3751" s="30">
        <f t="shared" si="953"/>
        <v>0</v>
      </c>
      <c r="AQ3751" s="19" t="str">
        <f t="shared" si="954"/>
        <v/>
      </c>
    </row>
    <row r="3752" spans="1:43" x14ac:dyDescent="0.2">
      <c r="A3752" s="23" t="s">
        <v>5665</v>
      </c>
      <c r="B3752" s="6" t="s">
        <v>5674</v>
      </c>
      <c r="C3752" s="6" t="s">
        <v>5670</v>
      </c>
      <c r="D3752" s="2">
        <v>182157</v>
      </c>
      <c r="E3752" s="2">
        <v>182849</v>
      </c>
      <c r="F3752" s="3" t="s">
        <v>4646</v>
      </c>
      <c r="G3752" s="2">
        <v>5</v>
      </c>
      <c r="H3752" s="2">
        <v>182852</v>
      </c>
      <c r="I3752" s="3" t="s">
        <v>4648</v>
      </c>
      <c r="J3752" s="15">
        <v>45374</v>
      </c>
      <c r="K3752" s="24">
        <v>1365613078</v>
      </c>
      <c r="L3752" s="15">
        <v>45378</v>
      </c>
      <c r="M3752" s="15">
        <v>45382</v>
      </c>
      <c r="N3752" s="26">
        <v>1</v>
      </c>
      <c r="O3752" s="26" t="e">
        <f>VLOOKUP(D3752,quash!A$2:$I$7791,9,FALSE)</f>
        <v>#N/A</v>
      </c>
      <c r="P3752" s="7">
        <v>7000</v>
      </c>
      <c r="Q3752" s="26">
        <v>127</v>
      </c>
      <c r="R3752" s="19">
        <v>3.3741050530766176E-2</v>
      </c>
      <c r="S3752" s="26">
        <v>16</v>
      </c>
      <c r="T3752" s="7">
        <v>7000</v>
      </c>
      <c r="U3752" s="2">
        <v>142</v>
      </c>
      <c r="V3752" s="11">
        <v>1758.65</v>
      </c>
      <c r="W3752" s="14" t="s">
        <v>5282</v>
      </c>
      <c r="X3752" s="18"/>
      <c r="Y3752" s="9"/>
      <c r="Z3752" s="19"/>
      <c r="AA3752" s="19"/>
      <c r="AB3752" s="30">
        <f t="shared" si="948"/>
        <v>1498000</v>
      </c>
      <c r="AC3752" s="30">
        <f t="shared" si="946"/>
        <v>4.6728971962616819E-3</v>
      </c>
      <c r="AD3752" s="31">
        <f t="shared" si="947"/>
        <v>0.59345794392523366</v>
      </c>
      <c r="AE3752" s="31">
        <f t="shared" si="958"/>
        <v>0.66355140186915884</v>
      </c>
      <c r="AG3752" s="30">
        <f t="shared" si="949"/>
        <v>6126000</v>
      </c>
      <c r="AH3752" s="30">
        <f t="shared" si="955"/>
        <v>1.1426705843943846E-3</v>
      </c>
      <c r="AI3752" s="31">
        <f t="shared" si="956"/>
        <v>0.14511916421808685</v>
      </c>
      <c r="AJ3752" s="31">
        <f t="shared" si="957"/>
        <v>0.16225922298400261</v>
      </c>
      <c r="AK3752" s="30" t="str">
        <f>IF(W3752="si",($S3752*'COSTOS DE CREDITOS'!$C$27)/DATA!$G3752,"")</f>
        <v/>
      </c>
      <c r="AL3752" s="90" t="str">
        <f>IF(W3752="si",'COSTOS DE CREDITOS'!$C$35,"")</f>
        <v/>
      </c>
      <c r="AM3752" s="30" t="str">
        <f t="shared" si="950"/>
        <v/>
      </c>
      <c r="AN3752" s="30" t="str">
        <f t="shared" si="951"/>
        <v/>
      </c>
      <c r="AO3752" s="30">
        <f t="shared" si="952"/>
        <v>0</v>
      </c>
      <c r="AP3752" s="30">
        <f t="shared" si="953"/>
        <v>0</v>
      </c>
      <c r="AQ3752" s="19" t="str">
        <f t="shared" si="954"/>
        <v/>
      </c>
    </row>
    <row r="3753" spans="1:43" x14ac:dyDescent="0.2">
      <c r="A3753" s="23" t="s">
        <v>5665</v>
      </c>
      <c r="B3753" s="6" t="s">
        <v>5674</v>
      </c>
      <c r="C3753" s="6" t="s">
        <v>5670</v>
      </c>
      <c r="D3753" s="2">
        <v>182505</v>
      </c>
      <c r="E3753" s="2">
        <v>182849</v>
      </c>
      <c r="F3753" s="3" t="s">
        <v>4646</v>
      </c>
      <c r="G3753" s="2">
        <v>5</v>
      </c>
      <c r="H3753" s="2">
        <v>182853</v>
      </c>
      <c r="I3753" s="3" t="s">
        <v>4649</v>
      </c>
      <c r="J3753" s="15">
        <v>45377</v>
      </c>
      <c r="K3753" s="24">
        <v>1368659588</v>
      </c>
      <c r="L3753" s="15">
        <v>45378</v>
      </c>
      <c r="M3753" s="15">
        <v>45382</v>
      </c>
      <c r="N3753" s="26">
        <v>1</v>
      </c>
      <c r="O3753" s="26">
        <f>VLOOKUP(D3753,quash!A$2:$I$7791,9,FALSE)</f>
        <v>1</v>
      </c>
      <c r="P3753" s="7">
        <v>10000</v>
      </c>
      <c r="Q3753" s="26">
        <v>147</v>
      </c>
      <c r="R3753" s="19">
        <v>7.9000519063170294E-2</v>
      </c>
      <c r="S3753" s="26">
        <v>16</v>
      </c>
      <c r="T3753" s="7">
        <v>7000</v>
      </c>
      <c r="U3753" s="2">
        <v>142</v>
      </c>
      <c r="V3753" s="11">
        <v>1758.65</v>
      </c>
      <c r="W3753" s="14" t="s">
        <v>5282</v>
      </c>
      <c r="X3753" s="18"/>
      <c r="Y3753" s="9"/>
      <c r="Z3753" s="19"/>
      <c r="AA3753" s="19"/>
      <c r="AB3753" s="30">
        <f t="shared" si="948"/>
        <v>797000</v>
      </c>
      <c r="AC3753" s="30">
        <f t="shared" si="946"/>
        <v>8.7829360100376407E-3</v>
      </c>
      <c r="AD3753" s="31">
        <f t="shared" si="947"/>
        <v>1.2910915934755332</v>
      </c>
      <c r="AE3753" s="31">
        <f t="shared" si="958"/>
        <v>1.247176913425345</v>
      </c>
      <c r="AG3753" s="30">
        <f t="shared" si="949"/>
        <v>2427000</v>
      </c>
      <c r="AH3753" s="30">
        <f t="shared" si="955"/>
        <v>2.88421920065925E-3</v>
      </c>
      <c r="AI3753" s="31">
        <f t="shared" si="956"/>
        <v>0.42398022249690975</v>
      </c>
      <c r="AJ3753" s="31">
        <f t="shared" si="957"/>
        <v>0.40955912649361348</v>
      </c>
      <c r="AK3753" s="30" t="str">
        <f>IF(W3753="si",($S3753*'COSTOS DE CREDITOS'!$C$27)/DATA!$G3753,"")</f>
        <v/>
      </c>
      <c r="AL3753" s="90" t="str">
        <f>IF(W3753="si",'COSTOS DE CREDITOS'!$C$35,"")</f>
        <v/>
      </c>
      <c r="AM3753" s="30" t="str">
        <f t="shared" si="950"/>
        <v/>
      </c>
      <c r="AN3753" s="30" t="str">
        <f t="shared" si="951"/>
        <v/>
      </c>
      <c r="AO3753" s="30">
        <f t="shared" si="952"/>
        <v>0</v>
      </c>
      <c r="AP3753" s="30">
        <f t="shared" si="953"/>
        <v>0</v>
      </c>
      <c r="AQ3753" s="19" t="str">
        <f t="shared" si="954"/>
        <v/>
      </c>
    </row>
    <row r="3754" spans="1:43" x14ac:dyDescent="0.2">
      <c r="A3754" s="23" t="s">
        <v>5665</v>
      </c>
      <c r="B3754" s="6" t="s">
        <v>5674</v>
      </c>
      <c r="C3754" s="6" t="s">
        <v>5670</v>
      </c>
      <c r="D3754" s="2">
        <v>182161</v>
      </c>
      <c r="E3754" s="2">
        <v>182849</v>
      </c>
      <c r="F3754" s="3" t="s">
        <v>4646</v>
      </c>
      <c r="G3754" s="2">
        <v>5</v>
      </c>
      <c r="H3754" s="2">
        <v>182858</v>
      </c>
      <c r="I3754" s="3" t="s">
        <v>4650</v>
      </c>
      <c r="J3754" s="15">
        <v>45373</v>
      </c>
      <c r="K3754" s="24">
        <v>1365616198</v>
      </c>
      <c r="L3754" s="15">
        <v>45378</v>
      </c>
      <c r="M3754" s="15">
        <v>45382</v>
      </c>
      <c r="N3754" s="26">
        <v>1</v>
      </c>
      <c r="O3754" s="26">
        <f>VLOOKUP(D3754,quash!A$2:$I$7791,9,FALSE)</f>
        <v>2</v>
      </c>
      <c r="P3754" s="7">
        <v>10000</v>
      </c>
      <c r="Q3754" s="26">
        <v>147</v>
      </c>
      <c r="R3754" s="19">
        <v>7.9000519063170294E-2</v>
      </c>
      <c r="S3754" s="26">
        <v>16</v>
      </c>
      <c r="T3754" s="7">
        <v>7000</v>
      </c>
      <c r="U3754" s="2">
        <v>142</v>
      </c>
      <c r="V3754" s="11">
        <v>1758.65</v>
      </c>
      <c r="W3754" s="14" t="s">
        <v>5282</v>
      </c>
      <c r="X3754" s="18"/>
      <c r="Y3754" s="9"/>
      <c r="Z3754" s="19"/>
      <c r="AA3754" s="19"/>
      <c r="AB3754" s="30">
        <f t="shared" si="948"/>
        <v>521000</v>
      </c>
      <c r="AC3754" s="30">
        <f t="shared" si="946"/>
        <v>1.3435700575815739E-2</v>
      </c>
      <c r="AD3754" s="31">
        <f t="shared" si="947"/>
        <v>1.9750479846449136</v>
      </c>
      <c r="AE3754" s="31">
        <f t="shared" si="958"/>
        <v>1.9078694817658348</v>
      </c>
      <c r="AG3754" s="30">
        <f t="shared" si="949"/>
        <v>1695000</v>
      </c>
      <c r="AH3754" s="30">
        <f t="shared" si="955"/>
        <v>4.1297935103244837E-3</v>
      </c>
      <c r="AI3754" s="31">
        <f t="shared" si="956"/>
        <v>0.60707964601769915</v>
      </c>
      <c r="AJ3754" s="31">
        <f t="shared" si="957"/>
        <v>0.58643067846607666</v>
      </c>
      <c r="AK3754" s="30" t="str">
        <f>IF(W3754="si",($S3754*'COSTOS DE CREDITOS'!$C$27)/DATA!$G3754,"")</f>
        <v/>
      </c>
      <c r="AL3754" s="90" t="str">
        <f>IF(W3754="si",'COSTOS DE CREDITOS'!$C$35,"")</f>
        <v/>
      </c>
      <c r="AM3754" s="30" t="str">
        <f t="shared" si="950"/>
        <v/>
      </c>
      <c r="AN3754" s="30" t="str">
        <f t="shared" si="951"/>
        <v/>
      </c>
      <c r="AO3754" s="30">
        <f t="shared" si="952"/>
        <v>0</v>
      </c>
      <c r="AP3754" s="30">
        <f t="shared" si="953"/>
        <v>0</v>
      </c>
      <c r="AQ3754" s="19" t="str">
        <f t="shared" si="954"/>
        <v/>
      </c>
    </row>
    <row r="3755" spans="1:43" x14ac:dyDescent="0.2">
      <c r="A3755" s="23" t="s">
        <v>5665</v>
      </c>
      <c r="B3755" s="6" t="s">
        <v>5677</v>
      </c>
      <c r="C3755" s="6" t="s">
        <v>5667</v>
      </c>
      <c r="D3755" s="2">
        <v>182537</v>
      </c>
      <c r="E3755" s="2">
        <v>182868</v>
      </c>
      <c r="F3755" s="3" t="s">
        <v>4651</v>
      </c>
      <c r="G3755" s="2">
        <v>5</v>
      </c>
      <c r="H3755" s="2">
        <v>182869</v>
      </c>
      <c r="I3755" s="3" t="s">
        <v>4652</v>
      </c>
      <c r="J3755" s="15">
        <v>45377</v>
      </c>
      <c r="K3755" s="24">
        <v>1368731500</v>
      </c>
      <c r="L3755" s="15">
        <v>45378</v>
      </c>
      <c r="M3755" s="15">
        <v>45382</v>
      </c>
      <c r="N3755" s="26">
        <v>1</v>
      </c>
      <c r="O3755" s="26">
        <f>VLOOKUP(D3755,quash!A$2:$I$7791,9,FALSE)</f>
        <v>1</v>
      </c>
      <c r="P3755" s="7">
        <v>10000</v>
      </c>
      <c r="Q3755" s="26">
        <v>110</v>
      </c>
      <c r="R3755" s="19">
        <v>3.3741050530766099E-2</v>
      </c>
      <c r="S3755" s="26">
        <v>16</v>
      </c>
      <c r="T3755" s="7">
        <v>8000</v>
      </c>
      <c r="U3755" s="2">
        <v>142</v>
      </c>
      <c r="V3755" s="11">
        <v>2013.74</v>
      </c>
      <c r="W3755" s="14" t="s">
        <v>5282</v>
      </c>
      <c r="X3755" s="18"/>
      <c r="Y3755" s="9"/>
      <c r="Z3755" s="19"/>
      <c r="AA3755" s="19"/>
      <c r="AB3755" s="30">
        <f t="shared" si="948"/>
        <v>797000</v>
      </c>
      <c r="AC3755" s="30">
        <f t="shared" ref="AC3755:AC3810" si="959">$T3755/AB3755</f>
        <v>1.0037641154328732E-2</v>
      </c>
      <c r="AD3755" s="31">
        <f t="shared" ref="AD3755:AD3810" si="960">AC3755*$Q3755</f>
        <v>1.1041405269761606</v>
      </c>
      <c r="AE3755" s="31">
        <f t="shared" si="958"/>
        <v>1.42534504391468</v>
      </c>
      <c r="AG3755" s="30">
        <f t="shared" si="949"/>
        <v>2427000</v>
      </c>
      <c r="AH3755" s="30">
        <f t="shared" si="955"/>
        <v>3.296250515039143E-3</v>
      </c>
      <c r="AI3755" s="31">
        <f t="shared" si="956"/>
        <v>0.36258755665430575</v>
      </c>
      <c r="AJ3755" s="31">
        <f t="shared" si="957"/>
        <v>0.4680675731355583</v>
      </c>
      <c r="AK3755" s="30" t="str">
        <f>IF(W3755="si",($S3755*'COSTOS DE CREDITOS'!$C$27)/DATA!$G3755,"")</f>
        <v/>
      </c>
      <c r="AL3755" s="90" t="str">
        <f>IF(W3755="si",'COSTOS DE CREDITOS'!$C$35,"")</f>
        <v/>
      </c>
      <c r="AM3755" s="30" t="str">
        <f t="shared" si="950"/>
        <v/>
      </c>
      <c r="AN3755" s="30" t="str">
        <f t="shared" si="951"/>
        <v/>
      </c>
      <c r="AO3755" s="30">
        <f t="shared" si="952"/>
        <v>0</v>
      </c>
      <c r="AP3755" s="30">
        <f t="shared" si="953"/>
        <v>0</v>
      </c>
      <c r="AQ3755" s="19" t="str">
        <f t="shared" si="954"/>
        <v/>
      </c>
    </row>
    <row r="3756" spans="1:43" x14ac:dyDescent="0.2">
      <c r="A3756" s="23" t="s">
        <v>5665</v>
      </c>
      <c r="B3756" s="6" t="s">
        <v>5677</v>
      </c>
      <c r="C3756" s="6" t="s">
        <v>5667</v>
      </c>
      <c r="D3756" s="2">
        <v>182727</v>
      </c>
      <c r="E3756" s="2">
        <v>182868</v>
      </c>
      <c r="F3756" s="3" t="s">
        <v>4651</v>
      </c>
      <c r="G3756" s="2">
        <v>5</v>
      </c>
      <c r="H3756" s="2">
        <v>182874</v>
      </c>
      <c r="I3756" s="3" t="s">
        <v>4653</v>
      </c>
      <c r="J3756" s="15">
        <v>45378</v>
      </c>
      <c r="K3756" s="24">
        <v>1369741786</v>
      </c>
      <c r="L3756" s="15">
        <v>45378</v>
      </c>
      <c r="M3756" s="15">
        <v>45382</v>
      </c>
      <c r="N3756" s="26">
        <v>1</v>
      </c>
      <c r="O3756" s="26" t="e">
        <f>VLOOKUP(D3756,quash!A$2:$I$7791,9,FALSE)</f>
        <v>#N/A</v>
      </c>
      <c r="P3756" s="7">
        <v>7000</v>
      </c>
      <c r="Q3756" s="26">
        <v>111</v>
      </c>
      <c r="R3756" s="19">
        <v>3.3220596517330447E-2</v>
      </c>
      <c r="S3756" s="26">
        <v>16</v>
      </c>
      <c r="T3756" s="7">
        <v>8000</v>
      </c>
      <c r="U3756" s="2">
        <v>142</v>
      </c>
      <c r="V3756" s="11">
        <v>2013.74</v>
      </c>
      <c r="W3756" s="14" t="s">
        <v>5282</v>
      </c>
      <c r="X3756" s="18"/>
      <c r="Y3756" s="9"/>
      <c r="Z3756" s="19"/>
      <c r="AA3756" s="19"/>
      <c r="AB3756" s="30">
        <f t="shared" si="948"/>
        <v>1498000</v>
      </c>
      <c r="AC3756" s="30">
        <f t="shared" si="959"/>
        <v>5.3404539385847796E-3</v>
      </c>
      <c r="AD3756" s="31">
        <f t="shared" si="960"/>
        <v>0.59279038718291055</v>
      </c>
      <c r="AE3756" s="31">
        <f t="shared" si="958"/>
        <v>0.75834445927903871</v>
      </c>
      <c r="AG3756" s="30">
        <f t="shared" si="949"/>
        <v>6126000</v>
      </c>
      <c r="AH3756" s="30">
        <f t="shared" si="955"/>
        <v>1.3059092393078681E-3</v>
      </c>
      <c r="AI3756" s="31">
        <f t="shared" si="956"/>
        <v>0.14495592556317335</v>
      </c>
      <c r="AJ3756" s="31">
        <f t="shared" si="957"/>
        <v>0.18543911198171725</v>
      </c>
      <c r="AK3756" s="30" t="str">
        <f>IF(W3756="si",($S3756*'COSTOS DE CREDITOS'!$C$27)/DATA!$G3756,"")</f>
        <v/>
      </c>
      <c r="AL3756" s="90" t="str">
        <f>IF(W3756="si",'COSTOS DE CREDITOS'!$C$35,"")</f>
        <v/>
      </c>
      <c r="AM3756" s="30" t="str">
        <f t="shared" si="950"/>
        <v/>
      </c>
      <c r="AN3756" s="30" t="str">
        <f t="shared" si="951"/>
        <v/>
      </c>
      <c r="AO3756" s="30">
        <f t="shared" si="952"/>
        <v>0</v>
      </c>
      <c r="AP3756" s="30">
        <f t="shared" si="953"/>
        <v>0</v>
      </c>
      <c r="AQ3756" s="19" t="str">
        <f t="shared" si="954"/>
        <v/>
      </c>
    </row>
    <row r="3757" spans="1:43" x14ac:dyDescent="0.2">
      <c r="A3757" s="23" t="s">
        <v>5665</v>
      </c>
      <c r="B3757" s="6" t="s">
        <v>5677</v>
      </c>
      <c r="C3757" s="6" t="s">
        <v>5667</v>
      </c>
      <c r="D3757" s="2">
        <v>182725</v>
      </c>
      <c r="E3757" s="2">
        <v>182868</v>
      </c>
      <c r="F3757" s="3" t="s">
        <v>4651</v>
      </c>
      <c r="G3757" s="2">
        <v>5</v>
      </c>
      <c r="H3757" s="2">
        <v>182875</v>
      </c>
      <c r="I3757" s="3" t="s">
        <v>4654</v>
      </c>
      <c r="J3757" s="15">
        <v>45378</v>
      </c>
      <c r="K3757" s="24">
        <v>1369739551</v>
      </c>
      <c r="L3757" s="15">
        <v>45378</v>
      </c>
      <c r="M3757" s="15">
        <v>45382</v>
      </c>
      <c r="N3757" s="26">
        <v>1</v>
      </c>
      <c r="O3757" s="26">
        <f>VLOOKUP(D3757,quash!A$2:$I$7791,9,FALSE)</f>
        <v>2</v>
      </c>
      <c r="P3757" s="7">
        <v>10000</v>
      </c>
      <c r="Q3757" s="26">
        <v>132</v>
      </c>
      <c r="R3757" s="19">
        <v>5.8283715876113903E-2</v>
      </c>
      <c r="S3757" s="26">
        <v>16</v>
      </c>
      <c r="T3757" s="7">
        <v>8000</v>
      </c>
      <c r="U3757" s="2">
        <v>142</v>
      </c>
      <c r="V3757" s="11">
        <v>2013.74</v>
      </c>
      <c r="W3757" s="14" t="s">
        <v>5282</v>
      </c>
      <c r="X3757" s="18"/>
      <c r="Y3757" s="9"/>
      <c r="Z3757" s="19"/>
      <c r="AA3757" s="19"/>
      <c r="AB3757" s="30">
        <f t="shared" si="948"/>
        <v>521000</v>
      </c>
      <c r="AC3757" s="30">
        <f t="shared" si="959"/>
        <v>1.5355086372360844E-2</v>
      </c>
      <c r="AD3757" s="31">
        <f t="shared" si="960"/>
        <v>2.0268714011516313</v>
      </c>
      <c r="AE3757" s="31">
        <f t="shared" si="958"/>
        <v>2.18042226487524</v>
      </c>
      <c r="AG3757" s="30">
        <f t="shared" si="949"/>
        <v>1695000</v>
      </c>
      <c r="AH3757" s="30">
        <f t="shared" si="955"/>
        <v>4.71976401179941E-3</v>
      </c>
      <c r="AI3757" s="31">
        <f t="shared" si="956"/>
        <v>0.62300884955752212</v>
      </c>
      <c r="AJ3757" s="31">
        <f t="shared" si="957"/>
        <v>0.67020648967551621</v>
      </c>
      <c r="AK3757" s="30" t="str">
        <f>IF(W3757="si",($S3757*'COSTOS DE CREDITOS'!$C$27)/DATA!$G3757,"")</f>
        <v/>
      </c>
      <c r="AL3757" s="90" t="str">
        <f>IF(W3757="si",'COSTOS DE CREDITOS'!$C$35,"")</f>
        <v/>
      </c>
      <c r="AM3757" s="30" t="str">
        <f t="shared" si="950"/>
        <v/>
      </c>
      <c r="AN3757" s="30" t="str">
        <f t="shared" si="951"/>
        <v/>
      </c>
      <c r="AO3757" s="30">
        <f t="shared" si="952"/>
        <v>0</v>
      </c>
      <c r="AP3757" s="30">
        <f t="shared" si="953"/>
        <v>0</v>
      </c>
      <c r="AQ3757" s="19" t="str">
        <f t="shared" si="954"/>
        <v/>
      </c>
    </row>
    <row r="3758" spans="1:43" x14ac:dyDescent="0.2">
      <c r="A3758" s="23" t="s">
        <v>5665</v>
      </c>
      <c r="B3758" s="6" t="s">
        <v>5677</v>
      </c>
      <c r="C3758" s="6" t="s">
        <v>5667</v>
      </c>
      <c r="D3758" s="2">
        <v>182561</v>
      </c>
      <c r="E3758" s="2">
        <v>182868</v>
      </c>
      <c r="F3758" s="3" t="s">
        <v>4651</v>
      </c>
      <c r="G3758" s="2">
        <v>5</v>
      </c>
      <c r="H3758" s="2">
        <v>182880</v>
      </c>
      <c r="I3758" s="3" t="s">
        <v>4655</v>
      </c>
      <c r="J3758" s="15">
        <v>45377</v>
      </c>
      <c r="K3758" s="24">
        <v>1368818483</v>
      </c>
      <c r="L3758" s="15">
        <v>45378</v>
      </c>
      <c r="M3758" s="15">
        <v>45382</v>
      </c>
      <c r="N3758" s="26">
        <v>1</v>
      </c>
      <c r="O3758" s="26">
        <f>VLOOKUP(D3758,quash!A$2:$I$7791,9,FALSE)</f>
        <v>4</v>
      </c>
      <c r="P3758" s="7">
        <v>10000</v>
      </c>
      <c r="Q3758" s="26">
        <v>132</v>
      </c>
      <c r="R3758" s="19">
        <v>5.8283715876113903E-2</v>
      </c>
      <c r="S3758" s="26">
        <v>16</v>
      </c>
      <c r="T3758" s="7">
        <v>8000</v>
      </c>
      <c r="U3758" s="2">
        <v>142</v>
      </c>
      <c r="V3758" s="11">
        <v>2013.74</v>
      </c>
      <c r="W3758" s="14" t="s">
        <v>5282</v>
      </c>
      <c r="X3758" s="18"/>
      <c r="Y3758" s="9"/>
      <c r="Z3758" s="19"/>
      <c r="AA3758" s="19"/>
      <c r="AB3758" s="30">
        <f t="shared" si="948"/>
        <v>252000</v>
      </c>
      <c r="AC3758" s="30">
        <f t="shared" si="959"/>
        <v>3.1746031746031744E-2</v>
      </c>
      <c r="AD3758" s="31">
        <f t="shared" si="960"/>
        <v>4.1904761904761898</v>
      </c>
      <c r="AE3758" s="31">
        <f t="shared" si="958"/>
        <v>4.5079365079365079</v>
      </c>
      <c r="AG3758" s="30">
        <f t="shared" si="949"/>
        <v>927000</v>
      </c>
      <c r="AH3758" s="30">
        <f t="shared" si="955"/>
        <v>8.6299892125134836E-3</v>
      </c>
      <c r="AI3758" s="31">
        <f t="shared" si="956"/>
        <v>1.1391585760517797</v>
      </c>
      <c r="AJ3758" s="31">
        <f t="shared" si="957"/>
        <v>1.2254584681769147</v>
      </c>
      <c r="AK3758" s="30" t="str">
        <f>IF(W3758="si",($S3758*'COSTOS DE CREDITOS'!$C$27)/DATA!$G3758,"")</f>
        <v/>
      </c>
      <c r="AL3758" s="90" t="str">
        <f>IF(W3758="si",'COSTOS DE CREDITOS'!$C$35,"")</f>
        <v/>
      </c>
      <c r="AM3758" s="30" t="str">
        <f t="shared" si="950"/>
        <v/>
      </c>
      <c r="AN3758" s="30" t="str">
        <f t="shared" si="951"/>
        <v/>
      </c>
      <c r="AO3758" s="30">
        <f t="shared" si="952"/>
        <v>0</v>
      </c>
      <c r="AP3758" s="30">
        <f t="shared" si="953"/>
        <v>0</v>
      </c>
      <c r="AQ3758" s="19" t="str">
        <f t="shared" si="954"/>
        <v/>
      </c>
    </row>
    <row r="3759" spans="1:43" x14ac:dyDescent="0.2">
      <c r="A3759" s="23" t="s">
        <v>5665</v>
      </c>
      <c r="B3759" s="6" t="s">
        <v>5677</v>
      </c>
      <c r="C3759" s="6" t="s">
        <v>5667</v>
      </c>
      <c r="D3759" s="2">
        <v>182395</v>
      </c>
      <c r="E3759" s="2">
        <v>182868</v>
      </c>
      <c r="F3759" s="3" t="s">
        <v>4651</v>
      </c>
      <c r="G3759" s="2">
        <v>5</v>
      </c>
      <c r="H3759" s="2">
        <v>182881</v>
      </c>
      <c r="I3759" s="3" t="s">
        <v>4656</v>
      </c>
      <c r="J3759" s="15">
        <v>45377</v>
      </c>
      <c r="K3759" s="24">
        <v>1368609090</v>
      </c>
      <c r="L3759" s="15">
        <v>45378</v>
      </c>
      <c r="M3759" s="15">
        <v>45382</v>
      </c>
      <c r="N3759" s="26">
        <v>1</v>
      </c>
      <c r="O3759" s="26" t="e">
        <f>VLOOKUP(D3759,quash!A$2:$I$7791,9,FALSE)</f>
        <v>#N/A</v>
      </c>
      <c r="P3759" s="7">
        <v>7000</v>
      </c>
      <c r="Q3759" s="26">
        <v>111</v>
      </c>
      <c r="R3759" s="19">
        <v>3.3220596517330447E-2</v>
      </c>
      <c r="S3759" s="26">
        <v>16</v>
      </c>
      <c r="T3759" s="7">
        <v>8000</v>
      </c>
      <c r="U3759" s="2">
        <v>142</v>
      </c>
      <c r="V3759" s="11">
        <v>2013.74</v>
      </c>
      <c r="W3759" s="14" t="s">
        <v>5282</v>
      </c>
      <c r="X3759" s="18"/>
      <c r="Y3759" s="9"/>
      <c r="Z3759" s="19"/>
      <c r="AA3759" s="19"/>
      <c r="AB3759" s="30">
        <f t="shared" si="948"/>
        <v>1498000</v>
      </c>
      <c r="AC3759" s="30">
        <f t="shared" si="959"/>
        <v>5.3404539385847796E-3</v>
      </c>
      <c r="AD3759" s="31">
        <f t="shared" si="960"/>
        <v>0.59279038718291055</v>
      </c>
      <c r="AE3759" s="31">
        <f t="shared" si="958"/>
        <v>0.75834445927903871</v>
      </c>
      <c r="AG3759" s="30">
        <f t="shared" si="949"/>
        <v>6126000</v>
      </c>
      <c r="AH3759" s="30">
        <f t="shared" si="955"/>
        <v>1.3059092393078681E-3</v>
      </c>
      <c r="AI3759" s="31">
        <f t="shared" si="956"/>
        <v>0.14495592556317335</v>
      </c>
      <c r="AJ3759" s="31">
        <f t="shared" si="957"/>
        <v>0.18543911198171725</v>
      </c>
      <c r="AK3759" s="30" t="str">
        <f>IF(W3759="si",($S3759*'COSTOS DE CREDITOS'!$C$27)/DATA!$G3759,"")</f>
        <v/>
      </c>
      <c r="AL3759" s="90" t="str">
        <f>IF(W3759="si",'COSTOS DE CREDITOS'!$C$35,"")</f>
        <v/>
      </c>
      <c r="AM3759" s="30" t="str">
        <f t="shared" si="950"/>
        <v/>
      </c>
      <c r="AN3759" s="30" t="str">
        <f t="shared" si="951"/>
        <v/>
      </c>
      <c r="AO3759" s="30">
        <f t="shared" si="952"/>
        <v>0</v>
      </c>
      <c r="AP3759" s="30">
        <f t="shared" si="953"/>
        <v>0</v>
      </c>
      <c r="AQ3759" s="19" t="str">
        <f t="shared" si="954"/>
        <v/>
      </c>
    </row>
    <row r="3760" spans="1:43" x14ac:dyDescent="0.2">
      <c r="A3760" s="23" t="s">
        <v>5665</v>
      </c>
      <c r="B3760" s="6" t="s">
        <v>5672</v>
      </c>
      <c r="C3760" s="6" t="s">
        <v>5667</v>
      </c>
      <c r="D3760" s="2">
        <v>181853</v>
      </c>
      <c r="E3760" s="2">
        <v>182410</v>
      </c>
      <c r="F3760" s="3" t="s">
        <v>4657</v>
      </c>
      <c r="G3760" s="2">
        <v>5</v>
      </c>
      <c r="H3760" s="2">
        <v>182610</v>
      </c>
      <c r="I3760" s="3" t="s">
        <v>4658</v>
      </c>
      <c r="J3760" s="15">
        <v>45372</v>
      </c>
      <c r="K3760" s="24">
        <v>1364574111</v>
      </c>
      <c r="L3760" s="15">
        <v>45378</v>
      </c>
      <c r="M3760" s="15">
        <v>45382</v>
      </c>
      <c r="N3760" s="26">
        <v>1</v>
      </c>
      <c r="O3760" s="26">
        <f>VLOOKUP(D3760,quash!A$2:$I$7791,9,FALSE)</f>
        <v>4</v>
      </c>
      <c r="P3760" s="7">
        <v>10000</v>
      </c>
      <c r="Q3760" s="26">
        <v>147</v>
      </c>
      <c r="R3760" s="19">
        <v>7.9000519063170294E-2</v>
      </c>
      <c r="S3760" s="26">
        <v>16</v>
      </c>
      <c r="T3760" s="7">
        <v>6000</v>
      </c>
      <c r="U3760" s="2">
        <v>142</v>
      </c>
      <c r="V3760" s="11">
        <v>1503.37</v>
      </c>
      <c r="W3760" s="14" t="s">
        <v>5282</v>
      </c>
      <c r="X3760" s="18"/>
      <c r="Y3760" s="9"/>
      <c r="Z3760" s="19"/>
      <c r="AA3760" s="19"/>
      <c r="AB3760" s="30">
        <f t="shared" si="948"/>
        <v>252000</v>
      </c>
      <c r="AC3760" s="30">
        <f t="shared" si="959"/>
        <v>2.3809523809523808E-2</v>
      </c>
      <c r="AD3760" s="31">
        <f t="shared" si="960"/>
        <v>3.5</v>
      </c>
      <c r="AE3760" s="31">
        <f t="shared" si="958"/>
        <v>3.3809523809523809</v>
      </c>
      <c r="AG3760" s="30">
        <f t="shared" si="949"/>
        <v>927000</v>
      </c>
      <c r="AH3760" s="30">
        <f t="shared" si="955"/>
        <v>6.4724919093851136E-3</v>
      </c>
      <c r="AI3760" s="31">
        <f t="shared" si="956"/>
        <v>0.95145631067961167</v>
      </c>
      <c r="AJ3760" s="31">
        <f t="shared" si="957"/>
        <v>0.91909385113268616</v>
      </c>
      <c r="AK3760" s="30" t="str">
        <f>IF(W3760="si",($S3760*'COSTOS DE CREDITOS'!$C$27)/DATA!$G3760,"")</f>
        <v/>
      </c>
      <c r="AL3760" s="90" t="str">
        <f>IF(W3760="si",'COSTOS DE CREDITOS'!$C$35,"")</f>
        <v/>
      </c>
      <c r="AM3760" s="30" t="str">
        <f t="shared" si="950"/>
        <v/>
      </c>
      <c r="AN3760" s="30" t="str">
        <f t="shared" si="951"/>
        <v/>
      </c>
      <c r="AO3760" s="30">
        <f t="shared" si="952"/>
        <v>0</v>
      </c>
      <c r="AP3760" s="30">
        <f t="shared" si="953"/>
        <v>0</v>
      </c>
      <c r="AQ3760" s="19" t="str">
        <f t="shared" si="954"/>
        <v/>
      </c>
    </row>
    <row r="3761" spans="1:43" x14ac:dyDescent="0.2">
      <c r="A3761" s="23" t="s">
        <v>5665</v>
      </c>
      <c r="B3761" s="6" t="s">
        <v>5672</v>
      </c>
      <c r="C3761" s="6" t="s">
        <v>5667</v>
      </c>
      <c r="D3761" s="2">
        <v>181848</v>
      </c>
      <c r="E3761" s="2">
        <v>182410</v>
      </c>
      <c r="F3761" s="3" t="s">
        <v>4657</v>
      </c>
      <c r="G3761" s="2">
        <v>5</v>
      </c>
      <c r="H3761" s="2">
        <v>182411</v>
      </c>
      <c r="I3761" s="3" t="s">
        <v>4659</v>
      </c>
      <c r="J3761" s="15">
        <v>45372</v>
      </c>
      <c r="K3761" s="24">
        <v>1364562910</v>
      </c>
      <c r="L3761" s="15">
        <v>45378</v>
      </c>
      <c r="M3761" s="15">
        <v>45382</v>
      </c>
      <c r="N3761" s="26">
        <v>1</v>
      </c>
      <c r="O3761" s="26" t="e">
        <f>VLOOKUP(D3761,quash!A$2:$I$7791,9,FALSE)</f>
        <v>#N/A</v>
      </c>
      <c r="P3761" s="7">
        <v>10000</v>
      </c>
      <c r="Q3761" s="26">
        <v>147</v>
      </c>
      <c r="R3761" s="19">
        <v>7.9000519063170294E-2</v>
      </c>
      <c r="S3761" s="26">
        <v>16</v>
      </c>
      <c r="T3761" s="7">
        <v>7000</v>
      </c>
      <c r="U3761" s="2">
        <v>142</v>
      </c>
      <c r="V3761" s="11">
        <v>1758.65</v>
      </c>
      <c r="W3761" s="14" t="s">
        <v>5282</v>
      </c>
      <c r="X3761" s="18"/>
      <c r="Y3761" s="9"/>
      <c r="Z3761" s="19"/>
      <c r="AA3761" s="19"/>
      <c r="AB3761" s="30">
        <f t="shared" si="948"/>
        <v>1498000</v>
      </c>
      <c r="AC3761" s="30">
        <f t="shared" si="959"/>
        <v>4.6728971962616819E-3</v>
      </c>
      <c r="AD3761" s="31">
        <f t="shared" si="960"/>
        <v>0.6869158878504672</v>
      </c>
      <c r="AE3761" s="31">
        <f t="shared" si="958"/>
        <v>0.66355140186915884</v>
      </c>
      <c r="AG3761" s="30">
        <f t="shared" si="949"/>
        <v>6126000</v>
      </c>
      <c r="AH3761" s="30">
        <f t="shared" si="955"/>
        <v>1.1426705843943846E-3</v>
      </c>
      <c r="AI3761" s="31">
        <f t="shared" si="956"/>
        <v>0.16797257590597453</v>
      </c>
      <c r="AJ3761" s="31">
        <f t="shared" si="957"/>
        <v>0.16225922298400261</v>
      </c>
      <c r="AK3761" s="30" t="str">
        <f>IF(W3761="si",($S3761*'COSTOS DE CREDITOS'!$C$27)/DATA!$G3761,"")</f>
        <v/>
      </c>
      <c r="AL3761" s="90" t="str">
        <f>IF(W3761="si",'COSTOS DE CREDITOS'!$C$35,"")</f>
        <v/>
      </c>
      <c r="AM3761" s="30" t="str">
        <f t="shared" si="950"/>
        <v/>
      </c>
      <c r="AN3761" s="30" t="str">
        <f t="shared" si="951"/>
        <v/>
      </c>
      <c r="AO3761" s="30">
        <f t="shared" si="952"/>
        <v>0</v>
      </c>
      <c r="AP3761" s="30">
        <f t="shared" si="953"/>
        <v>0</v>
      </c>
      <c r="AQ3761" s="19" t="str">
        <f t="shared" si="954"/>
        <v/>
      </c>
    </row>
    <row r="3762" spans="1:43" x14ac:dyDescent="0.2">
      <c r="A3762" s="23" t="s">
        <v>5665</v>
      </c>
      <c r="B3762" s="6" t="s">
        <v>5666</v>
      </c>
      <c r="C3762" s="6" t="s">
        <v>5667</v>
      </c>
      <c r="D3762" s="2">
        <v>180379</v>
      </c>
      <c r="E3762" s="2">
        <v>181740</v>
      </c>
      <c r="F3762" s="3" t="s">
        <v>3447</v>
      </c>
      <c r="G3762" s="2">
        <v>5</v>
      </c>
      <c r="H3762" s="2">
        <v>182616</v>
      </c>
      <c r="I3762" s="3" t="s">
        <v>4660</v>
      </c>
      <c r="J3762" s="15">
        <v>45365</v>
      </c>
      <c r="K3762" s="24">
        <v>1358704572</v>
      </c>
      <c r="L3762" s="15">
        <v>45378</v>
      </c>
      <c r="M3762" s="15">
        <v>45382</v>
      </c>
      <c r="N3762" s="26">
        <v>1</v>
      </c>
      <c r="O3762" s="26">
        <f>VLOOKUP(D3762,quash!A$2:$I$7791,9,FALSE)</f>
        <v>4</v>
      </c>
      <c r="P3762" s="7">
        <v>10000</v>
      </c>
      <c r="Q3762" s="26">
        <v>147</v>
      </c>
      <c r="R3762" s="19">
        <v>7.9000519063170294E-2</v>
      </c>
      <c r="S3762" s="26">
        <v>16</v>
      </c>
      <c r="T3762" s="7">
        <v>7000</v>
      </c>
      <c r="U3762" s="2">
        <v>142</v>
      </c>
      <c r="V3762" s="11">
        <v>1758.65</v>
      </c>
      <c r="W3762" s="14" t="s">
        <v>5282</v>
      </c>
      <c r="X3762" s="18"/>
      <c r="Y3762" s="9"/>
      <c r="Z3762" s="19"/>
      <c r="AA3762" s="19"/>
      <c r="AB3762" s="30">
        <f t="shared" si="948"/>
        <v>252000</v>
      </c>
      <c r="AC3762" s="30">
        <f t="shared" si="959"/>
        <v>2.7777777777777776E-2</v>
      </c>
      <c r="AD3762" s="31">
        <f t="shared" si="960"/>
        <v>4.083333333333333</v>
      </c>
      <c r="AE3762" s="31">
        <f t="shared" si="958"/>
        <v>3.9444444444444442</v>
      </c>
      <c r="AG3762" s="30">
        <f t="shared" si="949"/>
        <v>927000</v>
      </c>
      <c r="AH3762" s="30">
        <f t="shared" si="955"/>
        <v>7.551240560949299E-3</v>
      </c>
      <c r="AI3762" s="31">
        <f t="shared" si="956"/>
        <v>1.110032362459547</v>
      </c>
      <c r="AJ3762" s="31">
        <f t="shared" si="957"/>
        <v>1.0722761596548005</v>
      </c>
      <c r="AK3762" s="30" t="str">
        <f>IF(W3762="si",($S3762*'COSTOS DE CREDITOS'!$C$27)/DATA!$G3762,"")</f>
        <v/>
      </c>
      <c r="AL3762" s="90" t="str">
        <f>IF(W3762="si",'COSTOS DE CREDITOS'!$C$35,"")</f>
        <v/>
      </c>
      <c r="AM3762" s="30" t="str">
        <f t="shared" si="950"/>
        <v/>
      </c>
      <c r="AN3762" s="30" t="str">
        <f t="shared" si="951"/>
        <v/>
      </c>
      <c r="AO3762" s="30">
        <f t="shared" si="952"/>
        <v>0</v>
      </c>
      <c r="AP3762" s="30">
        <f t="shared" si="953"/>
        <v>0</v>
      </c>
      <c r="AQ3762" s="19" t="str">
        <f t="shared" si="954"/>
        <v/>
      </c>
    </row>
    <row r="3763" spans="1:43" x14ac:dyDescent="0.2">
      <c r="A3763" s="23" t="s">
        <v>5665</v>
      </c>
      <c r="B3763" s="6" t="s">
        <v>5672</v>
      </c>
      <c r="C3763" s="6" t="s">
        <v>5667</v>
      </c>
      <c r="D3763" s="2">
        <v>181726</v>
      </c>
      <c r="E3763" s="2">
        <v>182410</v>
      </c>
      <c r="F3763" s="3" t="s">
        <v>4657</v>
      </c>
      <c r="G3763" s="2">
        <v>5</v>
      </c>
      <c r="H3763" s="2">
        <v>182697</v>
      </c>
      <c r="I3763" s="3" t="s">
        <v>4661</v>
      </c>
      <c r="J3763" s="15">
        <v>45371</v>
      </c>
      <c r="K3763" s="24">
        <v>1364018108</v>
      </c>
      <c r="L3763" s="15">
        <v>45378</v>
      </c>
      <c r="M3763" s="15">
        <v>45382</v>
      </c>
      <c r="N3763" s="26">
        <v>1</v>
      </c>
      <c r="O3763" s="26">
        <f>VLOOKUP(D3763,quash!A$2:$I$7791,9,FALSE)</f>
        <v>2</v>
      </c>
      <c r="P3763" s="7">
        <v>10000</v>
      </c>
      <c r="Q3763" s="26">
        <v>147</v>
      </c>
      <c r="R3763" s="19">
        <v>7.9000519063170294E-2</v>
      </c>
      <c r="S3763" s="26">
        <v>16</v>
      </c>
      <c r="T3763" s="7">
        <v>6000</v>
      </c>
      <c r="U3763" s="2">
        <v>142</v>
      </c>
      <c r="V3763" s="11">
        <v>1503.37</v>
      </c>
      <c r="W3763" s="14" t="s">
        <v>5282</v>
      </c>
      <c r="X3763" s="18"/>
      <c r="Y3763" s="9"/>
      <c r="Z3763" s="19"/>
      <c r="AA3763" s="19"/>
      <c r="AB3763" s="30">
        <f t="shared" si="948"/>
        <v>521000</v>
      </c>
      <c r="AC3763" s="30">
        <f t="shared" si="959"/>
        <v>1.1516314779270634E-2</v>
      </c>
      <c r="AD3763" s="31">
        <f t="shared" si="960"/>
        <v>1.6928982725527832</v>
      </c>
      <c r="AE3763" s="31">
        <f t="shared" si="958"/>
        <v>1.63531669865643</v>
      </c>
      <c r="AG3763" s="30">
        <f t="shared" si="949"/>
        <v>1695000</v>
      </c>
      <c r="AH3763" s="30">
        <f t="shared" si="955"/>
        <v>3.5398230088495575E-3</v>
      </c>
      <c r="AI3763" s="31">
        <f t="shared" si="956"/>
        <v>0.52035398230088492</v>
      </c>
      <c r="AJ3763" s="31">
        <f t="shared" si="957"/>
        <v>0.50265486725663711</v>
      </c>
      <c r="AK3763" s="30" t="str">
        <f>IF(W3763="si",($S3763*'COSTOS DE CREDITOS'!$C$27)/DATA!$G3763,"")</f>
        <v/>
      </c>
      <c r="AL3763" s="90" t="str">
        <f>IF(W3763="si",'COSTOS DE CREDITOS'!$C$35,"")</f>
        <v/>
      </c>
      <c r="AM3763" s="30" t="str">
        <f t="shared" si="950"/>
        <v/>
      </c>
      <c r="AN3763" s="30" t="str">
        <f t="shared" si="951"/>
        <v/>
      </c>
      <c r="AO3763" s="30">
        <f t="shared" si="952"/>
        <v>0</v>
      </c>
      <c r="AP3763" s="30">
        <f t="shared" si="953"/>
        <v>0</v>
      </c>
      <c r="AQ3763" s="19" t="str">
        <f t="shared" si="954"/>
        <v/>
      </c>
    </row>
    <row r="3764" spans="1:43" x14ac:dyDescent="0.2">
      <c r="A3764" s="23" t="s">
        <v>5665</v>
      </c>
      <c r="B3764" s="6" t="s">
        <v>5672</v>
      </c>
      <c r="C3764" s="6" t="s">
        <v>5667</v>
      </c>
      <c r="D3764" s="2">
        <v>181852</v>
      </c>
      <c r="E3764" s="2">
        <v>182410</v>
      </c>
      <c r="F3764" s="3" t="s">
        <v>4657</v>
      </c>
      <c r="G3764" s="2">
        <v>5</v>
      </c>
      <c r="H3764" s="2">
        <v>182810</v>
      </c>
      <c r="I3764" s="3" t="s">
        <v>4662</v>
      </c>
      <c r="J3764" s="15">
        <v>45372</v>
      </c>
      <c r="K3764" s="24">
        <v>1364585858</v>
      </c>
      <c r="L3764" s="15">
        <v>45378</v>
      </c>
      <c r="M3764" s="15">
        <v>45382</v>
      </c>
      <c r="N3764" s="26">
        <v>1</v>
      </c>
      <c r="O3764" s="26">
        <f>VLOOKUP(D3764,quash!A$2:$I$7791,9,FALSE)</f>
        <v>5</v>
      </c>
      <c r="P3764" s="7">
        <v>10000</v>
      </c>
      <c r="Q3764" s="26">
        <v>127</v>
      </c>
      <c r="R3764" s="19">
        <v>5.24391097594855E-2</v>
      </c>
      <c r="S3764" s="26">
        <v>16</v>
      </c>
      <c r="T3764" s="7">
        <v>6000</v>
      </c>
      <c r="U3764" s="2">
        <v>142</v>
      </c>
      <c r="V3764" s="11">
        <v>1503.37</v>
      </c>
      <c r="W3764" s="14" t="s">
        <v>5282</v>
      </c>
      <c r="X3764" s="18"/>
      <c r="Y3764" s="9"/>
      <c r="Z3764" s="19"/>
      <c r="AA3764" s="19"/>
      <c r="AB3764" s="30">
        <f t="shared" si="948"/>
        <v>87000</v>
      </c>
      <c r="AC3764" s="30">
        <f t="shared" si="959"/>
        <v>6.8965517241379309E-2</v>
      </c>
      <c r="AD3764" s="31">
        <f t="shared" si="960"/>
        <v>8.7586206896551726</v>
      </c>
      <c r="AE3764" s="31">
        <f t="shared" si="958"/>
        <v>9.7931034482758612</v>
      </c>
      <c r="AG3764" s="30">
        <f t="shared" si="949"/>
        <v>352000</v>
      </c>
      <c r="AH3764" s="30">
        <f t="shared" si="955"/>
        <v>1.7045454545454544E-2</v>
      </c>
      <c r="AI3764" s="31">
        <f t="shared" si="956"/>
        <v>2.1647727272727271</v>
      </c>
      <c r="AJ3764" s="31">
        <f t="shared" si="957"/>
        <v>2.4204545454545454</v>
      </c>
      <c r="AK3764" s="30" t="str">
        <f>IF(W3764="si",($S3764*'COSTOS DE CREDITOS'!$C$27)/DATA!$G3764,"")</f>
        <v/>
      </c>
      <c r="AL3764" s="90" t="str">
        <f>IF(W3764="si",'COSTOS DE CREDITOS'!$C$35,"")</f>
        <v/>
      </c>
      <c r="AM3764" s="30" t="str">
        <f t="shared" si="950"/>
        <v/>
      </c>
      <c r="AN3764" s="30" t="str">
        <f t="shared" si="951"/>
        <v/>
      </c>
      <c r="AO3764" s="30">
        <f t="shared" si="952"/>
        <v>0</v>
      </c>
      <c r="AP3764" s="30">
        <f t="shared" si="953"/>
        <v>0</v>
      </c>
      <c r="AQ3764" s="19" t="str">
        <f t="shared" si="954"/>
        <v/>
      </c>
    </row>
    <row r="3765" spans="1:43" x14ac:dyDescent="0.2">
      <c r="A3765" s="23" t="s">
        <v>5665</v>
      </c>
      <c r="B3765" s="6" t="s">
        <v>5668</v>
      </c>
      <c r="C3765" s="6" t="s">
        <v>5667</v>
      </c>
      <c r="D3765" s="2">
        <v>182070</v>
      </c>
      <c r="E3765" s="2">
        <v>182839</v>
      </c>
      <c r="F3765" s="3" t="s">
        <v>4663</v>
      </c>
      <c r="G3765" s="2">
        <v>5</v>
      </c>
      <c r="H3765" s="2">
        <v>182844</v>
      </c>
      <c r="I3765" s="3" t="s">
        <v>4664</v>
      </c>
      <c r="J3765" s="15">
        <v>45373</v>
      </c>
      <c r="K3765" s="24">
        <v>1365270271</v>
      </c>
      <c r="L3765" s="15">
        <v>45378</v>
      </c>
      <c r="M3765" s="15">
        <v>45382</v>
      </c>
      <c r="N3765" s="26">
        <v>1</v>
      </c>
      <c r="O3765" s="26">
        <f>VLOOKUP(D3765,quash!A$2:$I$7791,9,FALSE)</f>
        <v>6</v>
      </c>
      <c r="P3765" s="7">
        <v>10000</v>
      </c>
      <c r="Q3765" s="26">
        <v>110</v>
      </c>
      <c r="R3765" s="19">
        <v>3.3220596517330399E-2</v>
      </c>
      <c r="S3765" s="26">
        <v>16</v>
      </c>
      <c r="T3765" s="7">
        <v>10000</v>
      </c>
      <c r="U3765" s="2">
        <v>142</v>
      </c>
      <c r="V3765" s="11">
        <v>2510.34</v>
      </c>
      <c r="W3765" s="14" t="s">
        <v>5282</v>
      </c>
      <c r="X3765" s="18"/>
      <c r="Y3765" s="9"/>
      <c r="Z3765" s="19"/>
      <c r="AA3765" s="19"/>
      <c r="AB3765" s="30">
        <f t="shared" si="948"/>
        <v>64000</v>
      </c>
      <c r="AC3765" s="30">
        <f t="shared" si="959"/>
        <v>0.15625</v>
      </c>
      <c r="AD3765" s="31">
        <f t="shared" si="960"/>
        <v>17.1875</v>
      </c>
      <c r="AE3765" s="31">
        <f t="shared" si="958"/>
        <v>22.1875</v>
      </c>
      <c r="AG3765" s="30">
        <f t="shared" si="949"/>
        <v>288000</v>
      </c>
      <c r="AH3765" s="30">
        <f t="shared" si="955"/>
        <v>3.4722222222222224E-2</v>
      </c>
      <c r="AI3765" s="31">
        <f t="shared" si="956"/>
        <v>3.8194444444444446</v>
      </c>
      <c r="AJ3765" s="31">
        <f t="shared" si="957"/>
        <v>4.9305555555555554</v>
      </c>
      <c r="AK3765" s="30" t="str">
        <f>IF(W3765="si",($S3765*'COSTOS DE CREDITOS'!$C$27)/DATA!$G3765,"")</f>
        <v/>
      </c>
      <c r="AL3765" s="90" t="str">
        <f>IF(W3765="si",'COSTOS DE CREDITOS'!$C$35,"")</f>
        <v/>
      </c>
      <c r="AM3765" s="30" t="str">
        <f t="shared" si="950"/>
        <v/>
      </c>
      <c r="AN3765" s="30" t="str">
        <f t="shared" si="951"/>
        <v/>
      </c>
      <c r="AO3765" s="30">
        <f t="shared" si="952"/>
        <v>0</v>
      </c>
      <c r="AP3765" s="30">
        <f t="shared" si="953"/>
        <v>0</v>
      </c>
      <c r="AQ3765" s="19" t="str">
        <f t="shared" si="954"/>
        <v/>
      </c>
    </row>
    <row r="3766" spans="1:43" x14ac:dyDescent="0.2">
      <c r="A3766" s="23" t="s">
        <v>5665</v>
      </c>
      <c r="B3766" s="6" t="s">
        <v>5675</v>
      </c>
      <c r="C3766" s="6" t="s">
        <v>5667</v>
      </c>
      <c r="D3766" s="2">
        <v>179720</v>
      </c>
      <c r="E3766" s="2">
        <v>182860</v>
      </c>
      <c r="F3766" s="3" t="s">
        <v>4665</v>
      </c>
      <c r="G3766" s="2">
        <v>5</v>
      </c>
      <c r="H3766" s="2">
        <v>182861</v>
      </c>
      <c r="I3766" s="3" t="s">
        <v>4666</v>
      </c>
      <c r="J3766" s="15">
        <v>45356</v>
      </c>
      <c r="K3766" s="24">
        <v>1354259613</v>
      </c>
      <c r="L3766" s="15">
        <v>45378</v>
      </c>
      <c r="M3766" s="15">
        <v>45382</v>
      </c>
      <c r="N3766" s="26">
        <v>1</v>
      </c>
      <c r="O3766" s="26">
        <f>VLOOKUP(D3766,quash!A$2:$I$7791,9,FALSE)</f>
        <v>3</v>
      </c>
      <c r="P3766" s="7">
        <v>10000</v>
      </c>
      <c r="Q3766" s="26">
        <v>147</v>
      </c>
      <c r="R3766" s="19">
        <v>7.9000519063170294E-2</v>
      </c>
      <c r="S3766" s="26">
        <v>16</v>
      </c>
      <c r="T3766" s="7">
        <v>5000</v>
      </c>
      <c r="U3766" s="2">
        <v>147</v>
      </c>
      <c r="V3766" s="11">
        <v>1303.3399999999999</v>
      </c>
      <c r="W3766" s="14" t="s">
        <v>5282</v>
      </c>
      <c r="X3766" s="18"/>
      <c r="Y3766" s="9"/>
      <c r="Z3766" s="19"/>
      <c r="AA3766" s="19"/>
      <c r="AB3766" s="30">
        <f t="shared" si="948"/>
        <v>219000</v>
      </c>
      <c r="AC3766" s="30">
        <f t="shared" si="959"/>
        <v>2.2831050228310501E-2</v>
      </c>
      <c r="AD3766" s="31">
        <f t="shared" si="960"/>
        <v>3.3561643835616435</v>
      </c>
      <c r="AE3766" s="31">
        <f t="shared" si="958"/>
        <v>3.3561643835616435</v>
      </c>
      <c r="AG3766" s="30">
        <f t="shared" si="949"/>
        <v>778000</v>
      </c>
      <c r="AH3766" s="30">
        <f t="shared" si="955"/>
        <v>6.4267352185089976E-3</v>
      </c>
      <c r="AI3766" s="31">
        <f t="shared" si="956"/>
        <v>0.94473007712082269</v>
      </c>
      <c r="AJ3766" s="31">
        <f t="shared" si="957"/>
        <v>0.94473007712082269</v>
      </c>
      <c r="AK3766" s="30" t="str">
        <f>IF(W3766="si",($S3766*'COSTOS DE CREDITOS'!$C$27)/DATA!$G3766,"")</f>
        <v/>
      </c>
      <c r="AL3766" s="90" t="str">
        <f>IF(W3766="si",'COSTOS DE CREDITOS'!$C$35,"")</f>
        <v/>
      </c>
      <c r="AM3766" s="30" t="str">
        <f t="shared" si="950"/>
        <v/>
      </c>
      <c r="AN3766" s="30" t="str">
        <f t="shared" si="951"/>
        <v/>
      </c>
      <c r="AO3766" s="30">
        <f t="shared" si="952"/>
        <v>0</v>
      </c>
      <c r="AP3766" s="30">
        <f t="shared" si="953"/>
        <v>0</v>
      </c>
      <c r="AQ3766" s="19" t="str">
        <f t="shared" si="954"/>
        <v/>
      </c>
    </row>
    <row r="3767" spans="1:43" x14ac:dyDescent="0.2">
      <c r="A3767" s="23" t="s">
        <v>5665</v>
      </c>
      <c r="B3767" s="6" t="s">
        <v>5675</v>
      </c>
      <c r="C3767" s="6" t="s">
        <v>5667</v>
      </c>
      <c r="D3767" s="2">
        <v>179729</v>
      </c>
      <c r="E3767" s="2">
        <v>182860</v>
      </c>
      <c r="F3767" s="3" t="s">
        <v>4665</v>
      </c>
      <c r="G3767" s="2">
        <v>5</v>
      </c>
      <c r="H3767" s="2">
        <v>182866</v>
      </c>
      <c r="I3767" s="3" t="s">
        <v>4667</v>
      </c>
      <c r="J3767" s="15">
        <v>45356</v>
      </c>
      <c r="K3767" s="24">
        <v>1354265541</v>
      </c>
      <c r="L3767" s="15">
        <v>45378</v>
      </c>
      <c r="M3767" s="15">
        <v>45382</v>
      </c>
      <c r="N3767" s="26">
        <v>1</v>
      </c>
      <c r="O3767" s="26">
        <f>VLOOKUP(D3767,quash!A$2:$I$7791,9,FALSE)</f>
        <v>2</v>
      </c>
      <c r="P3767" s="7">
        <v>9000</v>
      </c>
      <c r="Q3767" s="26">
        <v>146</v>
      </c>
      <c r="R3767" s="19">
        <v>0.11226939921536</v>
      </c>
      <c r="S3767" s="26">
        <v>16</v>
      </c>
      <c r="T3767" s="7">
        <v>5000</v>
      </c>
      <c r="U3767" s="2">
        <v>147</v>
      </c>
      <c r="V3767" s="11">
        <v>1303.3399999999999</v>
      </c>
      <c r="W3767" s="14" t="s">
        <v>5282</v>
      </c>
      <c r="X3767" s="18"/>
      <c r="Y3767" s="9"/>
      <c r="Z3767" s="19"/>
      <c r="AA3767" s="19"/>
      <c r="AB3767" s="30">
        <f t="shared" si="948"/>
        <v>521000</v>
      </c>
      <c r="AC3767" s="30">
        <f t="shared" si="959"/>
        <v>9.5969289827255271E-3</v>
      </c>
      <c r="AD3767" s="31">
        <f t="shared" si="960"/>
        <v>1.4011516314779269</v>
      </c>
      <c r="AE3767" s="31">
        <f t="shared" si="958"/>
        <v>1.4107485604606524</v>
      </c>
      <c r="AG3767" s="30">
        <f t="shared" si="949"/>
        <v>1695000</v>
      </c>
      <c r="AH3767" s="30">
        <f t="shared" si="955"/>
        <v>2.9498525073746312E-3</v>
      </c>
      <c r="AI3767" s="31">
        <f t="shared" si="956"/>
        <v>0.43067846607669613</v>
      </c>
      <c r="AJ3767" s="31">
        <f t="shared" si="957"/>
        <v>0.4336283185840708</v>
      </c>
      <c r="AK3767" s="30" t="str">
        <f>IF(W3767="si",($S3767*'COSTOS DE CREDITOS'!$C$27)/DATA!$G3767,"")</f>
        <v/>
      </c>
      <c r="AL3767" s="90" t="str">
        <f>IF(W3767="si",'COSTOS DE CREDITOS'!$C$35,"")</f>
        <v/>
      </c>
      <c r="AM3767" s="30" t="str">
        <f t="shared" si="950"/>
        <v/>
      </c>
      <c r="AN3767" s="30" t="str">
        <f t="shared" si="951"/>
        <v/>
      </c>
      <c r="AO3767" s="30">
        <f t="shared" si="952"/>
        <v>0</v>
      </c>
      <c r="AP3767" s="30">
        <f t="shared" si="953"/>
        <v>0</v>
      </c>
      <c r="AQ3767" s="19" t="str">
        <f t="shared" si="954"/>
        <v/>
      </c>
    </row>
    <row r="3768" spans="1:43" x14ac:dyDescent="0.2">
      <c r="A3768" s="23" t="s">
        <v>5665</v>
      </c>
      <c r="B3768" s="6" t="s">
        <v>5675</v>
      </c>
      <c r="C3768" s="6" t="s">
        <v>5667</v>
      </c>
      <c r="D3768" s="2">
        <v>179762</v>
      </c>
      <c r="E3768" s="2">
        <v>182860</v>
      </c>
      <c r="F3768" s="3" t="s">
        <v>4665</v>
      </c>
      <c r="G3768" s="2">
        <v>5</v>
      </c>
      <c r="H3768" s="2">
        <v>182867</v>
      </c>
      <c r="I3768" s="3" t="s">
        <v>4668</v>
      </c>
      <c r="J3768" s="15">
        <v>45356</v>
      </c>
      <c r="K3768" s="24">
        <v>1354396102</v>
      </c>
      <c r="L3768" s="15">
        <v>45378</v>
      </c>
      <c r="M3768" s="15">
        <v>45382</v>
      </c>
      <c r="N3768" s="26">
        <v>1</v>
      </c>
      <c r="O3768" s="26">
        <f>VLOOKUP(D3768,quash!A$2:$I$7791,9,FALSE)</f>
        <v>2</v>
      </c>
      <c r="P3768" s="7">
        <v>7000</v>
      </c>
      <c r="Q3768" s="26">
        <v>126</v>
      </c>
      <c r="R3768" s="19">
        <v>0.11226939921536</v>
      </c>
      <c r="S3768" s="26">
        <v>16</v>
      </c>
      <c r="T3768" s="7">
        <v>5000</v>
      </c>
      <c r="U3768" s="2">
        <v>147</v>
      </c>
      <c r="V3768" s="11">
        <v>1303.3399999999999</v>
      </c>
      <c r="W3768" s="14" t="s">
        <v>5282</v>
      </c>
      <c r="X3768" s="18"/>
      <c r="Y3768" s="9"/>
      <c r="Z3768" s="19"/>
      <c r="AA3768" s="19"/>
      <c r="AB3768" s="30">
        <f t="shared" si="948"/>
        <v>521000</v>
      </c>
      <c r="AC3768" s="30">
        <f t="shared" si="959"/>
        <v>9.5969289827255271E-3</v>
      </c>
      <c r="AD3768" s="31">
        <f t="shared" si="960"/>
        <v>1.2092130518234163</v>
      </c>
      <c r="AE3768" s="31">
        <f t="shared" si="958"/>
        <v>1.4107485604606524</v>
      </c>
      <c r="AG3768" s="30">
        <f t="shared" si="949"/>
        <v>1695000</v>
      </c>
      <c r="AH3768" s="30">
        <f t="shared" si="955"/>
        <v>2.9498525073746312E-3</v>
      </c>
      <c r="AI3768" s="31">
        <f t="shared" si="956"/>
        <v>0.37168141592920356</v>
      </c>
      <c r="AJ3768" s="31">
        <f t="shared" si="957"/>
        <v>0.4336283185840708</v>
      </c>
      <c r="AK3768" s="30" t="str">
        <f>IF(W3768="si",($S3768*'COSTOS DE CREDITOS'!$C$27)/DATA!$G3768,"")</f>
        <v/>
      </c>
      <c r="AL3768" s="90" t="str">
        <f>IF(W3768="si",'COSTOS DE CREDITOS'!$C$35,"")</f>
        <v/>
      </c>
      <c r="AM3768" s="30" t="str">
        <f t="shared" si="950"/>
        <v/>
      </c>
      <c r="AN3768" s="30" t="str">
        <f t="shared" si="951"/>
        <v/>
      </c>
      <c r="AO3768" s="30">
        <f t="shared" si="952"/>
        <v>0</v>
      </c>
      <c r="AP3768" s="30">
        <f t="shared" si="953"/>
        <v>0</v>
      </c>
      <c r="AQ3768" s="19" t="str">
        <f t="shared" si="954"/>
        <v/>
      </c>
    </row>
    <row r="3769" spans="1:43" x14ac:dyDescent="0.2">
      <c r="A3769" s="23" t="s">
        <v>5665</v>
      </c>
      <c r="B3769" s="6" t="s">
        <v>5675</v>
      </c>
      <c r="C3769" s="6" t="s">
        <v>5667</v>
      </c>
      <c r="D3769" s="2">
        <v>182225</v>
      </c>
      <c r="E3769" s="2">
        <v>182860</v>
      </c>
      <c r="F3769" s="3" t="s">
        <v>4665</v>
      </c>
      <c r="G3769" s="2">
        <v>5</v>
      </c>
      <c r="H3769" s="2">
        <v>182871</v>
      </c>
      <c r="I3769" s="3" t="s">
        <v>4669</v>
      </c>
      <c r="J3769" s="15">
        <v>45376</v>
      </c>
      <c r="K3769" s="24">
        <v>1367384790</v>
      </c>
      <c r="L3769" s="15">
        <v>45378</v>
      </c>
      <c r="M3769" s="15">
        <v>45382</v>
      </c>
      <c r="N3769" s="26">
        <v>1</v>
      </c>
      <c r="O3769" s="26">
        <f>VLOOKUP(D3769,quash!A$2:$I$7791,9,FALSE)</f>
        <v>2</v>
      </c>
      <c r="P3769" s="7">
        <v>5000</v>
      </c>
      <c r="Q3769" s="26">
        <v>147</v>
      </c>
      <c r="R3769" s="19">
        <v>0.11226939921536</v>
      </c>
      <c r="S3769" s="26">
        <v>16</v>
      </c>
      <c r="T3769" s="7">
        <v>5000</v>
      </c>
      <c r="U3769" s="2">
        <v>147</v>
      </c>
      <c r="V3769" s="11">
        <v>1303.3399999999999</v>
      </c>
      <c r="W3769" s="14" t="s">
        <v>5282</v>
      </c>
      <c r="X3769" s="18"/>
      <c r="Y3769" s="9"/>
      <c r="Z3769" s="19"/>
      <c r="AA3769" s="19"/>
      <c r="AB3769" s="30">
        <f t="shared" si="948"/>
        <v>521000</v>
      </c>
      <c r="AC3769" s="30">
        <f t="shared" si="959"/>
        <v>9.5969289827255271E-3</v>
      </c>
      <c r="AD3769" s="31">
        <f t="shared" si="960"/>
        <v>1.4107485604606524</v>
      </c>
      <c r="AE3769" s="31">
        <f t="shared" si="958"/>
        <v>1.4107485604606524</v>
      </c>
      <c r="AG3769" s="30">
        <f t="shared" si="949"/>
        <v>1695000</v>
      </c>
      <c r="AH3769" s="30">
        <f t="shared" si="955"/>
        <v>2.9498525073746312E-3</v>
      </c>
      <c r="AI3769" s="31">
        <f t="shared" si="956"/>
        <v>0.4336283185840708</v>
      </c>
      <c r="AJ3769" s="31">
        <f t="shared" si="957"/>
        <v>0.4336283185840708</v>
      </c>
      <c r="AK3769" s="30" t="str">
        <f>IF(W3769="si",($S3769*'COSTOS DE CREDITOS'!$C$27)/DATA!$G3769,"")</f>
        <v/>
      </c>
      <c r="AL3769" s="90" t="str">
        <f>IF(W3769="si",'COSTOS DE CREDITOS'!$C$35,"")</f>
        <v/>
      </c>
      <c r="AM3769" s="30" t="str">
        <f t="shared" si="950"/>
        <v/>
      </c>
      <c r="AN3769" s="30" t="str">
        <f t="shared" si="951"/>
        <v/>
      </c>
      <c r="AO3769" s="30">
        <f t="shared" si="952"/>
        <v>0</v>
      </c>
      <c r="AP3769" s="30">
        <f t="shared" si="953"/>
        <v>0</v>
      </c>
      <c r="AQ3769" s="19" t="str">
        <f t="shared" si="954"/>
        <v/>
      </c>
    </row>
    <row r="3770" spans="1:43" x14ac:dyDescent="0.2">
      <c r="A3770" s="23" t="s">
        <v>5665</v>
      </c>
      <c r="B3770" s="6" t="s">
        <v>5675</v>
      </c>
      <c r="C3770" s="6" t="s">
        <v>5667</v>
      </c>
      <c r="D3770" s="2">
        <v>179734</v>
      </c>
      <c r="E3770" s="2">
        <v>182860</v>
      </c>
      <c r="F3770" s="3" t="s">
        <v>4665</v>
      </c>
      <c r="G3770" s="2">
        <v>5</v>
      </c>
      <c r="H3770" s="2">
        <v>182873</v>
      </c>
      <c r="I3770" s="3" t="s">
        <v>4670</v>
      </c>
      <c r="J3770" s="15">
        <v>45356</v>
      </c>
      <c r="K3770" s="24">
        <v>1354394251</v>
      </c>
      <c r="L3770" s="15">
        <v>45378</v>
      </c>
      <c r="M3770" s="15">
        <v>45382</v>
      </c>
      <c r="N3770" s="26">
        <v>1</v>
      </c>
      <c r="O3770" s="26">
        <f>VLOOKUP(D3770,quash!A$2:$I$7791,9,FALSE)</f>
        <v>2</v>
      </c>
      <c r="P3770" s="7">
        <v>7000</v>
      </c>
      <c r="Q3770" s="26">
        <v>111</v>
      </c>
      <c r="R3770" s="19">
        <v>0.11226939921536</v>
      </c>
      <c r="S3770" s="26">
        <v>16</v>
      </c>
      <c r="T3770" s="7">
        <v>5000</v>
      </c>
      <c r="U3770" s="2">
        <v>147</v>
      </c>
      <c r="V3770" s="11">
        <v>1303.3399999999999</v>
      </c>
      <c r="W3770" s="14" t="s">
        <v>5282</v>
      </c>
      <c r="X3770" s="18"/>
      <c r="Y3770" s="9"/>
      <c r="Z3770" s="19"/>
      <c r="AA3770" s="19"/>
      <c r="AB3770" s="30">
        <f t="shared" si="948"/>
        <v>521000</v>
      </c>
      <c r="AC3770" s="30">
        <f t="shared" si="959"/>
        <v>9.5969289827255271E-3</v>
      </c>
      <c r="AD3770" s="31">
        <f t="shared" si="960"/>
        <v>1.0652591170825334</v>
      </c>
      <c r="AE3770" s="31">
        <f t="shared" si="958"/>
        <v>1.4107485604606524</v>
      </c>
      <c r="AG3770" s="30">
        <f t="shared" si="949"/>
        <v>1695000</v>
      </c>
      <c r="AH3770" s="30">
        <f t="shared" si="955"/>
        <v>2.9498525073746312E-3</v>
      </c>
      <c r="AI3770" s="31">
        <f t="shared" si="956"/>
        <v>0.32743362831858408</v>
      </c>
      <c r="AJ3770" s="31">
        <f t="shared" si="957"/>
        <v>0.4336283185840708</v>
      </c>
      <c r="AK3770" s="30" t="str">
        <f>IF(W3770="si",($S3770*'COSTOS DE CREDITOS'!$C$27)/DATA!$G3770,"")</f>
        <v/>
      </c>
      <c r="AL3770" s="90" t="str">
        <f>IF(W3770="si",'COSTOS DE CREDITOS'!$C$35,"")</f>
        <v/>
      </c>
      <c r="AM3770" s="30" t="str">
        <f t="shared" si="950"/>
        <v/>
      </c>
      <c r="AN3770" s="30" t="str">
        <f t="shared" si="951"/>
        <v/>
      </c>
      <c r="AO3770" s="30">
        <f t="shared" si="952"/>
        <v>0</v>
      </c>
      <c r="AP3770" s="30">
        <f t="shared" si="953"/>
        <v>0</v>
      </c>
      <c r="AQ3770" s="19" t="str">
        <f t="shared" si="954"/>
        <v/>
      </c>
    </row>
    <row r="3771" spans="1:43" x14ac:dyDescent="0.2">
      <c r="A3771" s="23" t="s">
        <v>5665</v>
      </c>
      <c r="B3771" s="6" t="s">
        <v>5672</v>
      </c>
      <c r="C3771" s="6" t="s">
        <v>5667</v>
      </c>
      <c r="D3771" s="2">
        <v>181376</v>
      </c>
      <c r="E3771" s="2">
        <v>182410</v>
      </c>
      <c r="F3771" s="3" t="s">
        <v>4657</v>
      </c>
      <c r="G3771" s="2">
        <v>5</v>
      </c>
      <c r="H3771" s="2">
        <v>182890</v>
      </c>
      <c r="I3771" s="3" t="s">
        <v>4671</v>
      </c>
      <c r="J3771" s="15">
        <v>45367</v>
      </c>
      <c r="K3771" s="24">
        <v>1361602144</v>
      </c>
      <c r="L3771" s="15">
        <v>45378</v>
      </c>
      <c r="M3771" s="15">
        <v>45382</v>
      </c>
      <c r="N3771" s="26">
        <v>1</v>
      </c>
      <c r="O3771" s="26">
        <f>VLOOKUP(D3771,quash!A$2:$I$7791,9,FALSE)</f>
        <v>2</v>
      </c>
      <c r="P3771" s="7">
        <v>10000</v>
      </c>
      <c r="Q3771" s="26">
        <v>110</v>
      </c>
      <c r="R3771" s="19">
        <v>3.3741050530766099E-2</v>
      </c>
      <c r="S3771" s="26">
        <v>16</v>
      </c>
      <c r="T3771" s="7">
        <v>6000</v>
      </c>
      <c r="U3771" s="2">
        <v>142</v>
      </c>
      <c r="V3771" s="11">
        <v>1503.37</v>
      </c>
      <c r="W3771" s="14" t="s">
        <v>5282</v>
      </c>
      <c r="X3771" s="18"/>
      <c r="Y3771" s="9"/>
      <c r="Z3771" s="19"/>
      <c r="AA3771" s="19"/>
      <c r="AB3771" s="30">
        <f t="shared" si="948"/>
        <v>521000</v>
      </c>
      <c r="AC3771" s="30">
        <f t="shared" si="959"/>
        <v>1.1516314779270634E-2</v>
      </c>
      <c r="AD3771" s="31">
        <f t="shared" si="960"/>
        <v>1.2667946257197698</v>
      </c>
      <c r="AE3771" s="31">
        <f t="shared" si="958"/>
        <v>1.63531669865643</v>
      </c>
      <c r="AG3771" s="30">
        <f t="shared" si="949"/>
        <v>1695000</v>
      </c>
      <c r="AH3771" s="30">
        <f t="shared" si="955"/>
        <v>3.5398230088495575E-3</v>
      </c>
      <c r="AI3771" s="31">
        <f t="shared" si="956"/>
        <v>0.38938053097345132</v>
      </c>
      <c r="AJ3771" s="31">
        <f t="shared" si="957"/>
        <v>0.50265486725663711</v>
      </c>
      <c r="AK3771" s="30" t="str">
        <f>IF(W3771="si",($S3771*'COSTOS DE CREDITOS'!$C$27)/DATA!$G3771,"")</f>
        <v/>
      </c>
      <c r="AL3771" s="90" t="str">
        <f>IF(W3771="si",'COSTOS DE CREDITOS'!$C$35,"")</f>
        <v/>
      </c>
      <c r="AM3771" s="30" t="str">
        <f t="shared" si="950"/>
        <v/>
      </c>
      <c r="AN3771" s="30" t="str">
        <f t="shared" si="951"/>
        <v/>
      </c>
      <c r="AO3771" s="30">
        <f t="shared" si="952"/>
        <v>0</v>
      </c>
      <c r="AP3771" s="30">
        <f t="shared" si="953"/>
        <v>0</v>
      </c>
      <c r="AQ3771" s="19" t="str">
        <f t="shared" si="954"/>
        <v/>
      </c>
    </row>
    <row r="3772" spans="1:43" x14ac:dyDescent="0.2">
      <c r="A3772" s="23" t="s">
        <v>5665</v>
      </c>
      <c r="B3772" s="6" t="s">
        <v>5676</v>
      </c>
      <c r="C3772" s="6" t="s">
        <v>5670</v>
      </c>
      <c r="D3772" s="2">
        <v>182208</v>
      </c>
      <c r="E3772" s="2">
        <v>182892</v>
      </c>
      <c r="F3772" s="3" t="s">
        <v>4672</v>
      </c>
      <c r="G3772" s="2">
        <v>5</v>
      </c>
      <c r="H3772" s="2">
        <v>182893</v>
      </c>
      <c r="I3772" s="3" t="s">
        <v>4673</v>
      </c>
      <c r="J3772" s="15">
        <v>45376</v>
      </c>
      <c r="K3772" s="24">
        <v>1365999968</v>
      </c>
      <c r="L3772" s="15">
        <v>45378</v>
      </c>
      <c r="M3772" s="15">
        <v>45382</v>
      </c>
      <c r="N3772" s="26">
        <v>1</v>
      </c>
      <c r="O3772" s="26">
        <f>VLOOKUP(D3772,quash!A$2:$I$7791,9,FALSE)</f>
        <v>2</v>
      </c>
      <c r="P3772" s="7">
        <v>10000</v>
      </c>
      <c r="Q3772" s="26">
        <v>147</v>
      </c>
      <c r="R3772" s="19">
        <v>7.9000519063170294E-2</v>
      </c>
      <c r="S3772" s="26">
        <v>16</v>
      </c>
      <c r="T3772" s="7">
        <v>8000</v>
      </c>
      <c r="U3772" s="2">
        <v>147</v>
      </c>
      <c r="V3772" s="11">
        <v>2082.7199999999998</v>
      </c>
      <c r="W3772" s="14" t="s">
        <v>5282</v>
      </c>
      <c r="X3772" s="18"/>
      <c r="Y3772" s="9"/>
      <c r="Z3772" s="19"/>
      <c r="AA3772" s="19"/>
      <c r="AB3772" s="30">
        <f t="shared" si="948"/>
        <v>521000</v>
      </c>
      <c r="AC3772" s="30">
        <f t="shared" si="959"/>
        <v>1.5355086372360844E-2</v>
      </c>
      <c r="AD3772" s="31">
        <f t="shared" si="960"/>
        <v>2.2571976967370442</v>
      </c>
      <c r="AE3772" s="31">
        <f t="shared" si="958"/>
        <v>2.2571976967370442</v>
      </c>
      <c r="AG3772" s="30">
        <f t="shared" si="949"/>
        <v>1695000</v>
      </c>
      <c r="AH3772" s="30">
        <f t="shared" si="955"/>
        <v>4.71976401179941E-3</v>
      </c>
      <c r="AI3772" s="31">
        <f t="shared" si="956"/>
        <v>0.69380530973451326</v>
      </c>
      <c r="AJ3772" s="31">
        <f t="shared" si="957"/>
        <v>0.69380530973451326</v>
      </c>
      <c r="AK3772" s="30" t="str">
        <f>IF(W3772="si",($S3772*'COSTOS DE CREDITOS'!$C$27)/DATA!$G3772,"")</f>
        <v/>
      </c>
      <c r="AL3772" s="90" t="str">
        <f>IF(W3772="si",'COSTOS DE CREDITOS'!$C$35,"")</f>
        <v/>
      </c>
      <c r="AM3772" s="30" t="str">
        <f t="shared" si="950"/>
        <v/>
      </c>
      <c r="AN3772" s="30" t="str">
        <f t="shared" si="951"/>
        <v/>
      </c>
      <c r="AO3772" s="30">
        <f t="shared" si="952"/>
        <v>0</v>
      </c>
      <c r="AP3772" s="30">
        <f t="shared" si="953"/>
        <v>0</v>
      </c>
      <c r="AQ3772" s="19" t="str">
        <f t="shared" si="954"/>
        <v/>
      </c>
    </row>
    <row r="3773" spans="1:43" x14ac:dyDescent="0.2">
      <c r="A3773" s="23" t="s">
        <v>5665</v>
      </c>
      <c r="B3773" s="6" t="s">
        <v>5676</v>
      </c>
      <c r="C3773" s="6" t="s">
        <v>5670</v>
      </c>
      <c r="D3773" s="2">
        <v>182224</v>
      </c>
      <c r="E3773" s="2">
        <v>182892</v>
      </c>
      <c r="F3773" s="3" t="s">
        <v>4672</v>
      </c>
      <c r="G3773" s="2">
        <v>5</v>
      </c>
      <c r="H3773" s="2">
        <v>182894</v>
      </c>
      <c r="I3773" s="3" t="s">
        <v>4674</v>
      </c>
      <c r="J3773" s="15">
        <v>45376</v>
      </c>
      <c r="K3773" s="24">
        <v>1367037010</v>
      </c>
      <c r="L3773" s="15">
        <v>45378</v>
      </c>
      <c r="M3773" s="15">
        <v>45382</v>
      </c>
      <c r="N3773" s="26">
        <v>1</v>
      </c>
      <c r="O3773" s="26">
        <f>VLOOKUP(D3773,quash!A$2:$I$7791,9,FALSE)</f>
        <v>2</v>
      </c>
      <c r="P3773" s="7">
        <v>7000</v>
      </c>
      <c r="Q3773" s="26">
        <v>126</v>
      </c>
      <c r="R3773" s="19">
        <v>0.11226939921536</v>
      </c>
      <c r="S3773" s="26">
        <v>16</v>
      </c>
      <c r="T3773" s="7">
        <v>7000</v>
      </c>
      <c r="U3773" s="2">
        <v>147</v>
      </c>
      <c r="V3773" s="11">
        <v>1827.61</v>
      </c>
      <c r="W3773" s="14" t="s">
        <v>5282</v>
      </c>
      <c r="X3773" s="18"/>
      <c r="Y3773" s="9"/>
      <c r="Z3773" s="19"/>
      <c r="AA3773" s="19"/>
      <c r="AB3773" s="30">
        <f t="shared" si="948"/>
        <v>521000</v>
      </c>
      <c r="AC3773" s="30">
        <f t="shared" si="959"/>
        <v>1.3435700575815739E-2</v>
      </c>
      <c r="AD3773" s="31">
        <f t="shared" si="960"/>
        <v>1.692898272552783</v>
      </c>
      <c r="AE3773" s="31">
        <f t="shared" si="958"/>
        <v>1.9750479846449136</v>
      </c>
      <c r="AG3773" s="30">
        <f t="shared" si="949"/>
        <v>1695000</v>
      </c>
      <c r="AH3773" s="30">
        <f t="shared" si="955"/>
        <v>4.1297935103244837E-3</v>
      </c>
      <c r="AI3773" s="31">
        <f t="shared" si="956"/>
        <v>0.52035398230088492</v>
      </c>
      <c r="AJ3773" s="31">
        <f t="shared" si="957"/>
        <v>0.60707964601769915</v>
      </c>
      <c r="AK3773" s="30" t="str">
        <f>IF(W3773="si",($S3773*'COSTOS DE CREDITOS'!$C$27)/DATA!$G3773,"")</f>
        <v/>
      </c>
      <c r="AL3773" s="90" t="str">
        <f>IF(W3773="si",'COSTOS DE CREDITOS'!$C$35,"")</f>
        <v/>
      </c>
      <c r="AM3773" s="30" t="str">
        <f t="shared" si="950"/>
        <v/>
      </c>
      <c r="AN3773" s="30" t="str">
        <f t="shared" si="951"/>
        <v/>
      </c>
      <c r="AO3773" s="30">
        <f t="shared" si="952"/>
        <v>0</v>
      </c>
      <c r="AP3773" s="30">
        <f t="shared" si="953"/>
        <v>0</v>
      </c>
      <c r="AQ3773" s="19" t="str">
        <f t="shared" si="954"/>
        <v/>
      </c>
    </row>
    <row r="3774" spans="1:43" x14ac:dyDescent="0.2">
      <c r="A3774" s="23" t="s">
        <v>5665</v>
      </c>
      <c r="B3774" s="6" t="s">
        <v>5676</v>
      </c>
      <c r="C3774" s="6" t="s">
        <v>5670</v>
      </c>
      <c r="D3774" s="2">
        <v>182217</v>
      </c>
      <c r="E3774" s="2">
        <v>182892</v>
      </c>
      <c r="F3774" s="3" t="s">
        <v>4672</v>
      </c>
      <c r="G3774" s="2">
        <v>5</v>
      </c>
      <c r="H3774" s="2">
        <v>182895</v>
      </c>
      <c r="I3774" s="3" t="s">
        <v>4675</v>
      </c>
      <c r="J3774" s="15">
        <v>45374</v>
      </c>
      <c r="K3774" s="24">
        <v>1366009107</v>
      </c>
      <c r="L3774" s="15">
        <v>45378</v>
      </c>
      <c r="M3774" s="15">
        <v>45382</v>
      </c>
      <c r="N3774" s="26">
        <v>1</v>
      </c>
      <c r="O3774" s="26" t="e">
        <f>VLOOKUP(D3774,quash!A$2:$I$7791,9,FALSE)</f>
        <v>#N/A</v>
      </c>
      <c r="P3774" s="7">
        <v>7000</v>
      </c>
      <c r="Q3774" s="26">
        <v>126</v>
      </c>
      <c r="R3774" s="19">
        <v>3.3741050530766176E-2</v>
      </c>
      <c r="S3774" s="26">
        <v>16</v>
      </c>
      <c r="T3774" s="7">
        <v>7000</v>
      </c>
      <c r="U3774" s="2">
        <v>147</v>
      </c>
      <c r="V3774" s="11">
        <v>1827.61</v>
      </c>
      <c r="W3774" s="14" t="s">
        <v>5282</v>
      </c>
      <c r="X3774" s="18"/>
      <c r="Y3774" s="9"/>
      <c r="Z3774" s="19"/>
      <c r="AA3774" s="19"/>
      <c r="AB3774" s="30">
        <f t="shared" si="948"/>
        <v>1498000</v>
      </c>
      <c r="AC3774" s="30">
        <f t="shared" si="959"/>
        <v>4.6728971962616819E-3</v>
      </c>
      <c r="AD3774" s="31">
        <f t="shared" si="960"/>
        <v>0.58878504672897192</v>
      </c>
      <c r="AE3774" s="31">
        <f t="shared" si="958"/>
        <v>0.6869158878504672</v>
      </c>
      <c r="AG3774" s="30">
        <f t="shared" si="949"/>
        <v>6126000</v>
      </c>
      <c r="AH3774" s="30">
        <f t="shared" si="955"/>
        <v>1.1426705843943846E-3</v>
      </c>
      <c r="AI3774" s="31">
        <f t="shared" si="956"/>
        <v>0.14397649363369247</v>
      </c>
      <c r="AJ3774" s="31">
        <f t="shared" si="957"/>
        <v>0.16797257590597453</v>
      </c>
      <c r="AK3774" s="30" t="str">
        <f>IF(W3774="si",($S3774*'COSTOS DE CREDITOS'!$C$27)/DATA!$G3774,"")</f>
        <v/>
      </c>
      <c r="AL3774" s="90" t="str">
        <f>IF(W3774="si",'COSTOS DE CREDITOS'!$C$35,"")</f>
        <v/>
      </c>
      <c r="AM3774" s="30" t="str">
        <f t="shared" si="950"/>
        <v/>
      </c>
      <c r="AN3774" s="30" t="str">
        <f t="shared" si="951"/>
        <v/>
      </c>
      <c r="AO3774" s="30">
        <f t="shared" si="952"/>
        <v>0</v>
      </c>
      <c r="AP3774" s="30">
        <f t="shared" si="953"/>
        <v>0</v>
      </c>
      <c r="AQ3774" s="19" t="str">
        <f t="shared" si="954"/>
        <v/>
      </c>
    </row>
    <row r="3775" spans="1:43" x14ac:dyDescent="0.2">
      <c r="A3775" s="23" t="s">
        <v>5665</v>
      </c>
      <c r="B3775" s="6" t="s">
        <v>5676</v>
      </c>
      <c r="C3775" s="6" t="s">
        <v>5670</v>
      </c>
      <c r="D3775" s="2">
        <v>182211</v>
      </c>
      <c r="E3775" s="2">
        <v>182892</v>
      </c>
      <c r="F3775" s="3" t="s">
        <v>4672</v>
      </c>
      <c r="G3775" s="2">
        <v>5</v>
      </c>
      <c r="H3775" s="2">
        <v>182896</v>
      </c>
      <c r="I3775" s="3" t="s">
        <v>4676</v>
      </c>
      <c r="J3775" s="15">
        <v>45374</v>
      </c>
      <c r="K3775" s="24">
        <v>1366000099</v>
      </c>
      <c r="L3775" s="15">
        <v>45378</v>
      </c>
      <c r="M3775" s="15">
        <v>45382</v>
      </c>
      <c r="N3775" s="26">
        <v>1</v>
      </c>
      <c r="O3775" s="26">
        <f>VLOOKUP(D3775,quash!A$2:$I$7791,9,FALSE)</f>
        <v>1</v>
      </c>
      <c r="P3775" s="7">
        <v>5000</v>
      </c>
      <c r="Q3775" s="26">
        <v>147</v>
      </c>
      <c r="R3775" s="19">
        <v>0.11226939921536</v>
      </c>
      <c r="S3775" s="26">
        <v>16</v>
      </c>
      <c r="T3775" s="7">
        <v>7000</v>
      </c>
      <c r="U3775" s="2">
        <v>147</v>
      </c>
      <c r="V3775" s="11">
        <v>1827.61</v>
      </c>
      <c r="W3775" s="14" t="s">
        <v>5282</v>
      </c>
      <c r="X3775" s="18"/>
      <c r="Y3775" s="9"/>
      <c r="Z3775" s="19"/>
      <c r="AA3775" s="19"/>
      <c r="AB3775" s="30">
        <f t="shared" si="948"/>
        <v>797000</v>
      </c>
      <c r="AC3775" s="30">
        <f t="shared" si="959"/>
        <v>8.7829360100376407E-3</v>
      </c>
      <c r="AD3775" s="31">
        <f t="shared" si="960"/>
        <v>1.2910915934755332</v>
      </c>
      <c r="AE3775" s="31">
        <f t="shared" si="958"/>
        <v>1.2910915934755332</v>
      </c>
      <c r="AG3775" s="30">
        <f t="shared" si="949"/>
        <v>2427000</v>
      </c>
      <c r="AH3775" s="30">
        <f t="shared" si="955"/>
        <v>2.88421920065925E-3</v>
      </c>
      <c r="AI3775" s="31">
        <f t="shared" si="956"/>
        <v>0.42398022249690975</v>
      </c>
      <c r="AJ3775" s="31">
        <f t="shared" si="957"/>
        <v>0.42398022249690975</v>
      </c>
      <c r="AK3775" s="30" t="str">
        <f>IF(W3775="si",($S3775*'COSTOS DE CREDITOS'!$C$27)/DATA!$G3775,"")</f>
        <v/>
      </c>
      <c r="AL3775" s="90" t="str">
        <f>IF(W3775="si",'COSTOS DE CREDITOS'!$C$35,"")</f>
        <v/>
      </c>
      <c r="AM3775" s="30" t="str">
        <f t="shared" si="950"/>
        <v/>
      </c>
      <c r="AN3775" s="30" t="str">
        <f t="shared" si="951"/>
        <v/>
      </c>
      <c r="AO3775" s="30">
        <f t="shared" si="952"/>
        <v>0</v>
      </c>
      <c r="AP3775" s="30">
        <f t="shared" si="953"/>
        <v>0</v>
      </c>
      <c r="AQ3775" s="19" t="str">
        <f t="shared" si="954"/>
        <v/>
      </c>
    </row>
    <row r="3776" spans="1:43" x14ac:dyDescent="0.2">
      <c r="A3776" s="23" t="s">
        <v>5665</v>
      </c>
      <c r="B3776" s="6" t="s">
        <v>5676</v>
      </c>
      <c r="C3776" s="6" t="s">
        <v>5670</v>
      </c>
      <c r="D3776" s="2">
        <v>182738</v>
      </c>
      <c r="E3776" s="2">
        <v>182892</v>
      </c>
      <c r="F3776" s="3" t="s">
        <v>4672</v>
      </c>
      <c r="G3776" s="2">
        <v>5</v>
      </c>
      <c r="H3776" s="2">
        <v>182899</v>
      </c>
      <c r="I3776" s="3" t="s">
        <v>4677</v>
      </c>
      <c r="J3776" s="15">
        <v>45378</v>
      </c>
      <c r="K3776" s="24">
        <v>1369783224</v>
      </c>
      <c r="L3776" s="15">
        <v>45378</v>
      </c>
      <c r="M3776" s="15">
        <v>45382</v>
      </c>
      <c r="N3776" s="26">
        <v>1</v>
      </c>
      <c r="O3776" s="26" t="e">
        <f>VLOOKUP(D3776,quash!A$2:$I$7791,9,FALSE)</f>
        <v>#N/A</v>
      </c>
      <c r="P3776" s="7">
        <v>7000</v>
      </c>
      <c r="Q3776" s="26">
        <v>126</v>
      </c>
      <c r="R3776" s="19">
        <v>3.3741050530766176E-2</v>
      </c>
      <c r="S3776" s="26">
        <v>16</v>
      </c>
      <c r="T3776" s="7">
        <v>7000</v>
      </c>
      <c r="U3776" s="2">
        <v>147</v>
      </c>
      <c r="V3776" s="11">
        <v>1827.61</v>
      </c>
      <c r="W3776" s="14" t="s">
        <v>5282</v>
      </c>
      <c r="X3776" s="18"/>
      <c r="Y3776" s="9"/>
      <c r="Z3776" s="19"/>
      <c r="AA3776" s="19"/>
      <c r="AB3776" s="30">
        <f t="shared" si="948"/>
        <v>1498000</v>
      </c>
      <c r="AC3776" s="30">
        <f t="shared" si="959"/>
        <v>4.6728971962616819E-3</v>
      </c>
      <c r="AD3776" s="31">
        <f t="shared" si="960"/>
        <v>0.58878504672897192</v>
      </c>
      <c r="AE3776" s="31">
        <f t="shared" si="958"/>
        <v>0.6869158878504672</v>
      </c>
      <c r="AG3776" s="30">
        <f t="shared" si="949"/>
        <v>6126000</v>
      </c>
      <c r="AH3776" s="30">
        <f t="shared" si="955"/>
        <v>1.1426705843943846E-3</v>
      </c>
      <c r="AI3776" s="31">
        <f t="shared" si="956"/>
        <v>0.14397649363369247</v>
      </c>
      <c r="AJ3776" s="31">
        <f t="shared" si="957"/>
        <v>0.16797257590597453</v>
      </c>
      <c r="AK3776" s="30" t="str">
        <f>IF(W3776="si",($S3776*'COSTOS DE CREDITOS'!$C$27)/DATA!$G3776,"")</f>
        <v/>
      </c>
      <c r="AL3776" s="90" t="str">
        <f>IF(W3776="si",'COSTOS DE CREDITOS'!$C$35,"")</f>
        <v/>
      </c>
      <c r="AM3776" s="30" t="str">
        <f t="shared" si="950"/>
        <v/>
      </c>
      <c r="AN3776" s="30" t="str">
        <f t="shared" si="951"/>
        <v/>
      </c>
      <c r="AO3776" s="30">
        <f t="shared" si="952"/>
        <v>0</v>
      </c>
      <c r="AP3776" s="30">
        <f t="shared" si="953"/>
        <v>0</v>
      </c>
      <c r="AQ3776" s="19" t="str">
        <f t="shared" si="954"/>
        <v/>
      </c>
    </row>
    <row r="3777" spans="1:43" x14ac:dyDescent="0.2">
      <c r="A3777" s="23" t="s">
        <v>5665</v>
      </c>
      <c r="B3777" s="6" t="s">
        <v>5671</v>
      </c>
      <c r="C3777" s="6" t="s">
        <v>5670</v>
      </c>
      <c r="D3777" s="2">
        <v>182016</v>
      </c>
      <c r="E3777" s="2">
        <v>182901</v>
      </c>
      <c r="F3777" s="3" t="s">
        <v>4678</v>
      </c>
      <c r="G3777" s="2">
        <v>5</v>
      </c>
      <c r="H3777" s="2">
        <v>182902</v>
      </c>
      <c r="I3777" s="3" t="s">
        <v>4679</v>
      </c>
      <c r="J3777" s="15">
        <v>45378</v>
      </c>
      <c r="K3777" s="24">
        <v>1365161173</v>
      </c>
      <c r="L3777" s="15">
        <v>45378</v>
      </c>
      <c r="M3777" s="15">
        <v>45382</v>
      </c>
      <c r="N3777" s="26">
        <v>1</v>
      </c>
      <c r="O3777" s="26">
        <f>VLOOKUP(D3777,quash!A$2:$I$7791,9,FALSE)</f>
        <v>1</v>
      </c>
      <c r="P3777" s="7">
        <v>5000</v>
      </c>
      <c r="Q3777" s="26">
        <v>147</v>
      </c>
      <c r="R3777" s="19">
        <v>0.11226939921536</v>
      </c>
      <c r="S3777" s="26">
        <v>16</v>
      </c>
      <c r="T3777" s="7">
        <v>10000</v>
      </c>
      <c r="U3777" s="2">
        <v>142</v>
      </c>
      <c r="V3777" s="11">
        <v>2510.34</v>
      </c>
      <c r="W3777" s="14" t="s">
        <v>5282</v>
      </c>
      <c r="X3777" s="18"/>
      <c r="Y3777" s="9"/>
      <c r="Z3777" s="19"/>
      <c r="AA3777" s="19"/>
      <c r="AB3777" s="30">
        <f t="shared" si="948"/>
        <v>797000</v>
      </c>
      <c r="AC3777" s="30">
        <f t="shared" si="959"/>
        <v>1.2547051442910916E-2</v>
      </c>
      <c r="AD3777" s="31">
        <f t="shared" si="960"/>
        <v>1.8444165621079047</v>
      </c>
      <c r="AE3777" s="31">
        <f t="shared" si="958"/>
        <v>1.7816813048933502</v>
      </c>
      <c r="AG3777" s="30">
        <f t="shared" si="949"/>
        <v>2427000</v>
      </c>
      <c r="AH3777" s="30">
        <f t="shared" si="955"/>
        <v>4.1203131437989289E-3</v>
      </c>
      <c r="AI3777" s="31">
        <f t="shared" si="956"/>
        <v>0.60568603213844252</v>
      </c>
      <c r="AJ3777" s="31">
        <f t="shared" si="957"/>
        <v>0.58508446641944789</v>
      </c>
      <c r="AK3777" s="30" t="str">
        <f>IF(W3777="si",($S3777*'COSTOS DE CREDITOS'!$C$27)/DATA!$G3777,"")</f>
        <v/>
      </c>
      <c r="AL3777" s="90" t="str">
        <f>IF(W3777="si",'COSTOS DE CREDITOS'!$C$35,"")</f>
        <v/>
      </c>
      <c r="AM3777" s="30" t="str">
        <f t="shared" si="950"/>
        <v/>
      </c>
      <c r="AN3777" s="30" t="str">
        <f t="shared" si="951"/>
        <v/>
      </c>
      <c r="AO3777" s="30">
        <f t="shared" si="952"/>
        <v>0</v>
      </c>
      <c r="AP3777" s="30">
        <f t="shared" si="953"/>
        <v>0</v>
      </c>
      <c r="AQ3777" s="19" t="str">
        <f t="shared" si="954"/>
        <v/>
      </c>
    </row>
    <row r="3778" spans="1:43" x14ac:dyDescent="0.2">
      <c r="A3778" s="23" t="s">
        <v>5665</v>
      </c>
      <c r="B3778" s="6" t="s">
        <v>5671</v>
      </c>
      <c r="C3778" s="6" t="s">
        <v>5670</v>
      </c>
      <c r="D3778" s="2">
        <v>182692</v>
      </c>
      <c r="E3778" s="2">
        <v>182901</v>
      </c>
      <c r="F3778" s="3" t="s">
        <v>4678</v>
      </c>
      <c r="G3778" s="2">
        <v>5</v>
      </c>
      <c r="H3778" s="2">
        <v>182903</v>
      </c>
      <c r="I3778" s="3" t="s">
        <v>4680</v>
      </c>
      <c r="J3778" s="15">
        <v>45377</v>
      </c>
      <c r="K3778" s="24">
        <v>1369177333</v>
      </c>
      <c r="L3778" s="15">
        <v>45378</v>
      </c>
      <c r="M3778" s="15">
        <v>45382</v>
      </c>
      <c r="N3778" s="26">
        <v>1</v>
      </c>
      <c r="O3778" s="26">
        <f>VLOOKUP(D3778,quash!A$2:$I$7791,9,FALSE)</f>
        <v>2</v>
      </c>
      <c r="P3778" s="7">
        <v>5000</v>
      </c>
      <c r="Q3778" s="26">
        <v>147</v>
      </c>
      <c r="R3778" s="19">
        <v>0.11226939921536</v>
      </c>
      <c r="S3778" s="26">
        <v>16</v>
      </c>
      <c r="T3778" s="7">
        <v>8000</v>
      </c>
      <c r="U3778" s="2">
        <v>142</v>
      </c>
      <c r="V3778" s="11">
        <v>2013.74</v>
      </c>
      <c r="W3778" s="14" t="s">
        <v>5282</v>
      </c>
      <c r="X3778" s="18"/>
      <c r="Y3778" s="9"/>
      <c r="Z3778" s="19"/>
      <c r="AA3778" s="19"/>
      <c r="AB3778" s="30">
        <f t="shared" ref="AB3778:AB3841" si="961">SUMIFS($T:$T,$M:$M,$M3778,$O:$O,$O3778)</f>
        <v>521000</v>
      </c>
      <c r="AC3778" s="30">
        <f t="shared" si="959"/>
        <v>1.5355086372360844E-2</v>
      </c>
      <c r="AD3778" s="31">
        <f t="shared" si="960"/>
        <v>2.2571976967370442</v>
      </c>
      <c r="AE3778" s="31">
        <f t="shared" si="958"/>
        <v>2.18042226487524</v>
      </c>
      <c r="AG3778" s="30">
        <f t="shared" ref="AG3778:AG3841" si="962">SUMIFS($T:$T,$O:$O,$O3778,$N:$N,1)</f>
        <v>1695000</v>
      </c>
      <c r="AH3778" s="30">
        <f t="shared" si="955"/>
        <v>4.71976401179941E-3</v>
      </c>
      <c r="AI3778" s="31">
        <f t="shared" si="956"/>
        <v>0.69380530973451326</v>
      </c>
      <c r="AJ3778" s="31">
        <f t="shared" si="957"/>
        <v>0.67020648967551621</v>
      </c>
      <c r="AK3778" s="30" t="str">
        <f>IF(W3778="si",($S3778*'COSTOS DE CREDITOS'!$C$27)/DATA!$G3778,"")</f>
        <v/>
      </c>
      <c r="AL3778" s="90" t="str">
        <f>IF(W3778="si",'COSTOS DE CREDITOS'!$C$35,"")</f>
        <v/>
      </c>
      <c r="AM3778" s="30" t="str">
        <f t="shared" si="950"/>
        <v/>
      </c>
      <c r="AN3778" s="30" t="str">
        <f t="shared" si="951"/>
        <v/>
      </c>
      <c r="AO3778" s="30">
        <f t="shared" si="952"/>
        <v>0</v>
      </c>
      <c r="AP3778" s="30">
        <f t="shared" si="953"/>
        <v>0</v>
      </c>
      <c r="AQ3778" s="19" t="str">
        <f t="shared" si="954"/>
        <v/>
      </c>
    </row>
    <row r="3779" spans="1:43" x14ac:dyDescent="0.2">
      <c r="A3779" s="23" t="s">
        <v>5665</v>
      </c>
      <c r="B3779" s="6" t="s">
        <v>5671</v>
      </c>
      <c r="C3779" s="6" t="s">
        <v>5670</v>
      </c>
      <c r="D3779" s="2">
        <v>182197</v>
      </c>
      <c r="E3779" s="2">
        <v>182901</v>
      </c>
      <c r="F3779" s="3" t="s">
        <v>4678</v>
      </c>
      <c r="G3779" s="2">
        <v>5</v>
      </c>
      <c r="H3779" s="2">
        <v>182904</v>
      </c>
      <c r="I3779" s="3" t="s">
        <v>4681</v>
      </c>
      <c r="J3779" s="15">
        <v>45374</v>
      </c>
      <c r="K3779" s="24">
        <v>1365979921</v>
      </c>
      <c r="L3779" s="15">
        <v>45378</v>
      </c>
      <c r="M3779" s="15">
        <v>45382</v>
      </c>
      <c r="N3779" s="26">
        <v>1</v>
      </c>
      <c r="O3779" s="26">
        <f>VLOOKUP(D3779,quash!A$2:$I$7791,9,FALSE)</f>
        <v>2</v>
      </c>
      <c r="P3779" s="7">
        <v>5000</v>
      </c>
      <c r="Q3779" s="26">
        <v>147</v>
      </c>
      <c r="R3779" s="19">
        <v>0.11226939921536</v>
      </c>
      <c r="S3779" s="26">
        <v>16</v>
      </c>
      <c r="T3779" s="7">
        <v>10000</v>
      </c>
      <c r="U3779" s="2">
        <v>142</v>
      </c>
      <c r="V3779" s="11">
        <v>2510.34</v>
      </c>
      <c r="W3779" s="14" t="s">
        <v>5282</v>
      </c>
      <c r="X3779" s="18"/>
      <c r="Y3779" s="9"/>
      <c r="Z3779" s="19"/>
      <c r="AA3779" s="19"/>
      <c r="AB3779" s="30">
        <f t="shared" si="961"/>
        <v>521000</v>
      </c>
      <c r="AC3779" s="30">
        <f t="shared" si="959"/>
        <v>1.9193857965451054E-2</v>
      </c>
      <c r="AD3779" s="31">
        <f t="shared" si="960"/>
        <v>2.8214971209213049</v>
      </c>
      <c r="AE3779" s="31">
        <f t="shared" si="958"/>
        <v>2.7255278310940496</v>
      </c>
      <c r="AG3779" s="30">
        <f t="shared" si="962"/>
        <v>1695000</v>
      </c>
      <c r="AH3779" s="30">
        <f t="shared" si="955"/>
        <v>5.8997050147492625E-3</v>
      </c>
      <c r="AI3779" s="31">
        <f t="shared" si="956"/>
        <v>0.86725663716814161</v>
      </c>
      <c r="AJ3779" s="31">
        <f t="shared" si="957"/>
        <v>0.83775811209439532</v>
      </c>
      <c r="AK3779" s="30" t="str">
        <f>IF(W3779="si",($S3779*'COSTOS DE CREDITOS'!$C$27)/DATA!$G3779,"")</f>
        <v/>
      </c>
      <c r="AL3779" s="90" t="str">
        <f>IF(W3779="si",'COSTOS DE CREDITOS'!$C$35,"")</f>
        <v/>
      </c>
      <c r="AM3779" s="30" t="str">
        <f t="shared" ref="AM3779:AM3842" si="963">IF(W3779="si",(20%/52*$S3779)*$T3779,"")</f>
        <v/>
      </c>
      <c r="AN3779" s="30" t="str">
        <f t="shared" ref="AN3779:AN3842" si="964">IF(W3779="SI",T3779-Y3779,"")</f>
        <v/>
      </c>
      <c r="AO3779" s="30">
        <f t="shared" ref="AO3779:AO3842" si="965">SUM(AK3779:AN3779)</f>
        <v>0</v>
      </c>
      <c r="AP3779" s="30">
        <f t="shared" ref="AP3779:AP3842" si="966">AA3779-AO3779</f>
        <v>0</v>
      </c>
      <c r="AQ3779" s="19" t="str">
        <f t="shared" ref="AQ3779:AQ3842" si="967">IFERROR(AP3779/AA3779,"")</f>
        <v/>
      </c>
    </row>
    <row r="3780" spans="1:43" x14ac:dyDescent="0.2">
      <c r="A3780" s="23" t="s">
        <v>5665</v>
      </c>
      <c r="B3780" s="6" t="s">
        <v>5671</v>
      </c>
      <c r="C3780" s="6" t="s">
        <v>5670</v>
      </c>
      <c r="D3780" s="2">
        <v>182056</v>
      </c>
      <c r="E3780" s="2">
        <v>182901</v>
      </c>
      <c r="F3780" s="3" t="s">
        <v>4678</v>
      </c>
      <c r="G3780" s="2">
        <v>5</v>
      </c>
      <c r="H3780" s="2">
        <v>182905</v>
      </c>
      <c r="I3780" s="3" t="s">
        <v>4682</v>
      </c>
      <c r="J3780" s="15">
        <v>45373</v>
      </c>
      <c r="K3780" s="24">
        <v>1365217444</v>
      </c>
      <c r="L3780" s="15">
        <v>45378</v>
      </c>
      <c r="M3780" s="15">
        <v>45382</v>
      </c>
      <c r="N3780" s="26">
        <v>1</v>
      </c>
      <c r="O3780" s="26" t="e">
        <f>VLOOKUP(D3780,quash!A$2:$I$7791,9,FALSE)</f>
        <v>#N/A</v>
      </c>
      <c r="P3780" s="7">
        <v>7000</v>
      </c>
      <c r="Q3780" s="26">
        <v>121</v>
      </c>
      <c r="R3780" s="19">
        <v>3.1160502391921113E-2</v>
      </c>
      <c r="S3780" s="26">
        <v>16</v>
      </c>
      <c r="T3780" s="7">
        <v>10000</v>
      </c>
      <c r="U3780" s="2">
        <v>142</v>
      </c>
      <c r="V3780" s="11">
        <v>2510.34</v>
      </c>
      <c r="W3780" s="14" t="s">
        <v>5282</v>
      </c>
      <c r="X3780" s="18"/>
      <c r="Y3780" s="9"/>
      <c r="Z3780" s="19"/>
      <c r="AA3780" s="19"/>
      <c r="AB3780" s="30">
        <f t="shared" si="961"/>
        <v>1498000</v>
      </c>
      <c r="AC3780" s="30">
        <f t="shared" si="959"/>
        <v>6.6755674232309749E-3</v>
      </c>
      <c r="AD3780" s="31">
        <f t="shared" si="960"/>
        <v>0.80774365821094796</v>
      </c>
      <c r="AE3780" s="31">
        <f t="shared" si="958"/>
        <v>0.94793057409879844</v>
      </c>
      <c r="AG3780" s="30">
        <f t="shared" si="962"/>
        <v>6126000</v>
      </c>
      <c r="AH3780" s="30">
        <f t="shared" si="955"/>
        <v>1.632386549134835E-3</v>
      </c>
      <c r="AI3780" s="31">
        <f t="shared" si="956"/>
        <v>0.19751877244531504</v>
      </c>
      <c r="AJ3780" s="31">
        <f t="shared" si="957"/>
        <v>0.23179888997714657</v>
      </c>
      <c r="AK3780" s="30" t="str">
        <f>IF(W3780="si",($S3780*'COSTOS DE CREDITOS'!$C$27)/DATA!$G3780,"")</f>
        <v/>
      </c>
      <c r="AL3780" s="90" t="str">
        <f>IF(W3780="si",'COSTOS DE CREDITOS'!$C$35,"")</f>
        <v/>
      </c>
      <c r="AM3780" s="30" t="str">
        <f t="shared" si="963"/>
        <v/>
      </c>
      <c r="AN3780" s="30" t="str">
        <f t="shared" si="964"/>
        <v/>
      </c>
      <c r="AO3780" s="30">
        <f t="shared" si="965"/>
        <v>0</v>
      </c>
      <c r="AP3780" s="30">
        <f t="shared" si="966"/>
        <v>0</v>
      </c>
      <c r="AQ3780" s="19" t="str">
        <f t="shared" si="967"/>
        <v/>
      </c>
    </row>
    <row r="3781" spans="1:43" x14ac:dyDescent="0.2">
      <c r="A3781" s="23" t="s">
        <v>5665</v>
      </c>
      <c r="B3781" s="6" t="s">
        <v>5671</v>
      </c>
      <c r="C3781" s="6" t="s">
        <v>5670</v>
      </c>
      <c r="D3781" s="2">
        <v>182736</v>
      </c>
      <c r="E3781" s="2">
        <v>182901</v>
      </c>
      <c r="F3781" s="3" t="s">
        <v>4678</v>
      </c>
      <c r="G3781" s="2">
        <v>5</v>
      </c>
      <c r="H3781" s="2">
        <v>182906</v>
      </c>
      <c r="I3781" s="3" t="s">
        <v>4683</v>
      </c>
      <c r="J3781" s="15">
        <v>45378</v>
      </c>
      <c r="K3781" s="24">
        <v>1369756672</v>
      </c>
      <c r="L3781" s="15">
        <v>45378</v>
      </c>
      <c r="M3781" s="15">
        <v>45382</v>
      </c>
      <c r="N3781" s="26">
        <v>1</v>
      </c>
      <c r="O3781" s="26">
        <f>VLOOKUP(D3781,quash!A$2:$I$7791,9,FALSE)</f>
        <v>1</v>
      </c>
      <c r="P3781" s="7">
        <v>10000</v>
      </c>
      <c r="Q3781" s="26">
        <v>127</v>
      </c>
      <c r="R3781" s="19">
        <v>5.24391097594855E-2</v>
      </c>
      <c r="S3781" s="26">
        <v>16</v>
      </c>
      <c r="T3781" s="7">
        <v>5000</v>
      </c>
      <c r="U3781" s="2">
        <v>147</v>
      </c>
      <c r="V3781" s="11">
        <v>1303.3399999999999</v>
      </c>
      <c r="W3781" s="14" t="s">
        <v>5282</v>
      </c>
      <c r="X3781" s="18"/>
      <c r="Y3781" s="9"/>
      <c r="Z3781" s="19"/>
      <c r="AA3781" s="19"/>
      <c r="AB3781" s="30">
        <f t="shared" si="961"/>
        <v>797000</v>
      </c>
      <c r="AC3781" s="30">
        <f t="shared" si="959"/>
        <v>6.2735257214554582E-3</v>
      </c>
      <c r="AD3781" s="31">
        <f t="shared" si="960"/>
        <v>0.79673776662484319</v>
      </c>
      <c r="AE3781" s="31">
        <f t="shared" si="958"/>
        <v>0.92220828105395236</v>
      </c>
      <c r="AG3781" s="30">
        <f t="shared" si="962"/>
        <v>2427000</v>
      </c>
      <c r="AH3781" s="30">
        <f t="shared" ref="AH3781:AH3844" si="968">IFERROR($T3781/AG3781,"")</f>
        <v>2.0601565718994645E-3</v>
      </c>
      <c r="AI3781" s="31">
        <f t="shared" ref="AI3781:AI3844" si="969">IFERROR(AH3781*$Q3781,"")</f>
        <v>0.261639884631232</v>
      </c>
      <c r="AJ3781" s="31">
        <f t="shared" ref="AJ3781:AJ3844" si="970">IFERROR(AH3781*$U3781,"")</f>
        <v>0.30284301606922126</v>
      </c>
      <c r="AK3781" s="30" t="str">
        <f>IF(W3781="si",($S3781*'COSTOS DE CREDITOS'!$C$27)/DATA!$G3781,"")</f>
        <v/>
      </c>
      <c r="AL3781" s="90" t="str">
        <f>IF(W3781="si",'COSTOS DE CREDITOS'!$C$35,"")</f>
        <v/>
      </c>
      <c r="AM3781" s="30" t="str">
        <f t="shared" si="963"/>
        <v/>
      </c>
      <c r="AN3781" s="30" t="str">
        <f t="shared" si="964"/>
        <v/>
      </c>
      <c r="AO3781" s="30">
        <f t="shared" si="965"/>
        <v>0</v>
      </c>
      <c r="AP3781" s="30">
        <f t="shared" si="966"/>
        <v>0</v>
      </c>
      <c r="AQ3781" s="19" t="str">
        <f t="shared" si="967"/>
        <v/>
      </c>
    </row>
    <row r="3782" spans="1:43" x14ac:dyDescent="0.2">
      <c r="A3782" s="23" t="s">
        <v>5665</v>
      </c>
      <c r="B3782" s="6" t="s">
        <v>5666</v>
      </c>
      <c r="C3782" s="6" t="s">
        <v>5667</v>
      </c>
      <c r="D3782" s="2">
        <v>182848</v>
      </c>
      <c r="E3782" s="2">
        <v>181740</v>
      </c>
      <c r="F3782" s="3" t="s">
        <v>3447</v>
      </c>
      <c r="G3782" s="2">
        <v>5</v>
      </c>
      <c r="H3782" s="2">
        <v>182924</v>
      </c>
      <c r="I3782" s="3" t="s">
        <v>4684</v>
      </c>
      <c r="J3782" s="15">
        <v>45378</v>
      </c>
      <c r="K3782" s="24">
        <v>1370018317</v>
      </c>
      <c r="L3782" s="15">
        <v>45378</v>
      </c>
      <c r="M3782" s="15">
        <v>45382</v>
      </c>
      <c r="N3782" s="26">
        <v>1</v>
      </c>
      <c r="O3782" s="26">
        <f>VLOOKUP(D3782,quash!A$2:$I$7791,9,FALSE)</f>
        <v>4</v>
      </c>
      <c r="P3782" s="7">
        <v>10000</v>
      </c>
      <c r="Q3782" s="26">
        <v>110</v>
      </c>
      <c r="R3782" s="19">
        <v>3.3741050530766099E-2</v>
      </c>
      <c r="S3782" s="26">
        <v>16</v>
      </c>
      <c r="T3782" s="7">
        <v>7000</v>
      </c>
      <c r="U3782" s="2">
        <v>142</v>
      </c>
      <c r="V3782" s="11">
        <v>1758.65</v>
      </c>
      <c r="W3782" s="14" t="s">
        <v>5282</v>
      </c>
      <c r="X3782" s="18"/>
      <c r="Y3782" s="9"/>
      <c r="Z3782" s="19"/>
      <c r="AA3782" s="19"/>
      <c r="AB3782" s="30">
        <f t="shared" si="961"/>
        <v>252000</v>
      </c>
      <c r="AC3782" s="30">
        <f t="shared" si="959"/>
        <v>2.7777777777777776E-2</v>
      </c>
      <c r="AD3782" s="31">
        <f t="shared" si="960"/>
        <v>3.0555555555555554</v>
      </c>
      <c r="AE3782" s="31">
        <f t="shared" si="958"/>
        <v>3.9444444444444442</v>
      </c>
      <c r="AG3782" s="30">
        <f t="shared" si="962"/>
        <v>927000</v>
      </c>
      <c r="AH3782" s="30">
        <f t="shared" si="968"/>
        <v>7.551240560949299E-3</v>
      </c>
      <c r="AI3782" s="31">
        <f t="shared" si="969"/>
        <v>0.83063646170442285</v>
      </c>
      <c r="AJ3782" s="31">
        <f t="shared" si="970"/>
        <v>1.0722761596548005</v>
      </c>
      <c r="AK3782" s="30" t="str">
        <f>IF(W3782="si",($S3782*'COSTOS DE CREDITOS'!$C$27)/DATA!$G3782,"")</f>
        <v/>
      </c>
      <c r="AL3782" s="90" t="str">
        <f>IF(W3782="si",'COSTOS DE CREDITOS'!$C$35,"")</f>
        <v/>
      </c>
      <c r="AM3782" s="30" t="str">
        <f t="shared" si="963"/>
        <v/>
      </c>
      <c r="AN3782" s="30" t="str">
        <f t="shared" si="964"/>
        <v/>
      </c>
      <c r="AO3782" s="30">
        <f t="shared" si="965"/>
        <v>0</v>
      </c>
      <c r="AP3782" s="30">
        <f t="shared" si="966"/>
        <v>0</v>
      </c>
      <c r="AQ3782" s="19" t="str">
        <f t="shared" si="967"/>
        <v/>
      </c>
    </row>
    <row r="3783" spans="1:43" x14ac:dyDescent="0.2">
      <c r="A3783" s="23" t="s">
        <v>5665</v>
      </c>
      <c r="B3783" s="6" t="s">
        <v>5683</v>
      </c>
      <c r="C3783" s="6" t="s">
        <v>5670</v>
      </c>
      <c r="D3783" s="2">
        <v>182209</v>
      </c>
      <c r="E3783" s="2">
        <v>182925</v>
      </c>
      <c r="F3783" s="3" t="s">
        <v>4685</v>
      </c>
      <c r="G3783" s="2">
        <v>6</v>
      </c>
      <c r="H3783" s="2">
        <v>182926</v>
      </c>
      <c r="I3783" s="3" t="s">
        <v>4686</v>
      </c>
      <c r="J3783" s="15">
        <v>45374</v>
      </c>
      <c r="K3783" s="24">
        <v>1365998626</v>
      </c>
      <c r="L3783" s="15">
        <v>45378</v>
      </c>
      <c r="M3783" s="15">
        <v>45382</v>
      </c>
      <c r="N3783" s="26">
        <v>1</v>
      </c>
      <c r="O3783" s="26">
        <f>VLOOKUP(D3783,quash!A$2:$I$7791,9,FALSE)</f>
        <v>1</v>
      </c>
      <c r="P3783" s="7">
        <v>10000</v>
      </c>
      <c r="Q3783" s="26">
        <v>132</v>
      </c>
      <c r="R3783" s="19">
        <v>5.8283715876113903E-2</v>
      </c>
      <c r="S3783" s="26">
        <v>16</v>
      </c>
      <c r="T3783" s="7">
        <v>10000</v>
      </c>
      <c r="U3783" s="2">
        <v>142</v>
      </c>
      <c r="V3783" s="11">
        <v>2510.34</v>
      </c>
      <c r="W3783" s="14" t="s">
        <v>5282</v>
      </c>
      <c r="X3783" s="18"/>
      <c r="Y3783" s="9"/>
      <c r="Z3783" s="19"/>
      <c r="AA3783" s="19"/>
      <c r="AB3783" s="30">
        <f t="shared" si="961"/>
        <v>797000</v>
      </c>
      <c r="AC3783" s="30">
        <f t="shared" si="959"/>
        <v>1.2547051442910916E-2</v>
      </c>
      <c r="AD3783" s="31">
        <f t="shared" si="960"/>
        <v>1.6562107904642409</v>
      </c>
      <c r="AE3783" s="31">
        <f t="shared" si="958"/>
        <v>1.7816813048933502</v>
      </c>
      <c r="AG3783" s="30">
        <f t="shared" si="962"/>
        <v>2427000</v>
      </c>
      <c r="AH3783" s="30">
        <f t="shared" si="968"/>
        <v>4.1203131437989289E-3</v>
      </c>
      <c r="AI3783" s="31">
        <f t="shared" si="969"/>
        <v>0.54388133498145863</v>
      </c>
      <c r="AJ3783" s="31">
        <f t="shared" si="970"/>
        <v>0.58508446641944789</v>
      </c>
      <c r="AK3783" s="30" t="str">
        <f>IF(W3783="si",($S3783*'COSTOS DE CREDITOS'!$C$27)/DATA!$G3783,"")</f>
        <v/>
      </c>
      <c r="AL3783" s="90" t="str">
        <f>IF(W3783="si",'COSTOS DE CREDITOS'!$C$35,"")</f>
        <v/>
      </c>
      <c r="AM3783" s="30" t="str">
        <f t="shared" si="963"/>
        <v/>
      </c>
      <c r="AN3783" s="30" t="str">
        <f t="shared" si="964"/>
        <v/>
      </c>
      <c r="AO3783" s="30">
        <f t="shared" si="965"/>
        <v>0</v>
      </c>
      <c r="AP3783" s="30">
        <f t="shared" si="966"/>
        <v>0</v>
      </c>
      <c r="AQ3783" s="19" t="str">
        <f t="shared" si="967"/>
        <v/>
      </c>
    </row>
    <row r="3784" spans="1:43" x14ac:dyDescent="0.2">
      <c r="A3784" s="23" t="s">
        <v>5665</v>
      </c>
      <c r="B3784" s="6" t="s">
        <v>5676</v>
      </c>
      <c r="C3784" s="6" t="s">
        <v>5670</v>
      </c>
      <c r="D3784" s="2">
        <v>180839</v>
      </c>
      <c r="E3784" s="2">
        <v>182927</v>
      </c>
      <c r="F3784" s="3" t="s">
        <v>4687</v>
      </c>
      <c r="G3784" s="2">
        <v>5</v>
      </c>
      <c r="H3784" s="2">
        <v>182928</v>
      </c>
      <c r="I3784" s="3" t="s">
        <v>4688</v>
      </c>
      <c r="J3784" s="15">
        <v>45364</v>
      </c>
      <c r="K3784" s="24">
        <v>1359355397</v>
      </c>
      <c r="L3784" s="15">
        <v>45378</v>
      </c>
      <c r="M3784" s="15">
        <v>45382</v>
      </c>
      <c r="N3784" s="26">
        <v>1</v>
      </c>
      <c r="O3784" s="26">
        <f>VLOOKUP(D3784,quash!A$2:$I$7791,9,FALSE)</f>
        <v>2</v>
      </c>
      <c r="P3784" s="7">
        <v>10000</v>
      </c>
      <c r="Q3784" s="26">
        <v>147</v>
      </c>
      <c r="R3784" s="19">
        <v>7.9000519063170294E-2</v>
      </c>
      <c r="S3784" s="26">
        <v>16</v>
      </c>
      <c r="T3784" s="7">
        <v>7000</v>
      </c>
      <c r="U3784" s="2">
        <v>147</v>
      </c>
      <c r="V3784" s="11">
        <v>1827.61</v>
      </c>
      <c r="W3784" s="14" t="s">
        <v>5282</v>
      </c>
      <c r="X3784" s="18"/>
      <c r="Y3784" s="9"/>
      <c r="Z3784" s="19"/>
      <c r="AA3784" s="19"/>
      <c r="AB3784" s="30">
        <f t="shared" si="961"/>
        <v>521000</v>
      </c>
      <c r="AC3784" s="30">
        <f t="shared" si="959"/>
        <v>1.3435700575815739E-2</v>
      </c>
      <c r="AD3784" s="31">
        <f t="shared" si="960"/>
        <v>1.9750479846449136</v>
      </c>
      <c r="AE3784" s="31">
        <f t="shared" si="958"/>
        <v>1.9750479846449136</v>
      </c>
      <c r="AG3784" s="30">
        <f t="shared" si="962"/>
        <v>1695000</v>
      </c>
      <c r="AH3784" s="30">
        <f t="shared" si="968"/>
        <v>4.1297935103244837E-3</v>
      </c>
      <c r="AI3784" s="31">
        <f t="shared" si="969"/>
        <v>0.60707964601769915</v>
      </c>
      <c r="AJ3784" s="31">
        <f t="shared" si="970"/>
        <v>0.60707964601769915</v>
      </c>
      <c r="AK3784" s="30" t="str">
        <f>IF(W3784="si",($S3784*'COSTOS DE CREDITOS'!$C$27)/DATA!$G3784,"")</f>
        <v/>
      </c>
      <c r="AL3784" s="90" t="str">
        <f>IF(W3784="si",'COSTOS DE CREDITOS'!$C$35,"")</f>
        <v/>
      </c>
      <c r="AM3784" s="30" t="str">
        <f t="shared" si="963"/>
        <v/>
      </c>
      <c r="AN3784" s="30" t="str">
        <f t="shared" si="964"/>
        <v/>
      </c>
      <c r="AO3784" s="30">
        <f t="shared" si="965"/>
        <v>0</v>
      </c>
      <c r="AP3784" s="30">
        <f t="shared" si="966"/>
        <v>0</v>
      </c>
      <c r="AQ3784" s="19" t="str">
        <f t="shared" si="967"/>
        <v/>
      </c>
    </row>
    <row r="3785" spans="1:43" x14ac:dyDescent="0.2">
      <c r="A3785" s="23" t="s">
        <v>5665</v>
      </c>
      <c r="B3785" s="6" t="s">
        <v>5676</v>
      </c>
      <c r="C3785" s="6" t="s">
        <v>5670</v>
      </c>
      <c r="D3785" s="2">
        <v>182552</v>
      </c>
      <c r="E3785" s="2">
        <v>182927</v>
      </c>
      <c r="F3785" s="3" t="s">
        <v>4687</v>
      </c>
      <c r="G3785" s="2">
        <v>5</v>
      </c>
      <c r="H3785" s="2">
        <v>182929</v>
      </c>
      <c r="I3785" s="3" t="s">
        <v>4689</v>
      </c>
      <c r="J3785" s="15">
        <v>45377</v>
      </c>
      <c r="K3785" s="24">
        <v>1368682585</v>
      </c>
      <c r="L3785" s="15">
        <v>45381</v>
      </c>
      <c r="M3785" s="15">
        <v>45382</v>
      </c>
      <c r="N3785" s="26">
        <v>1</v>
      </c>
      <c r="O3785" s="26" t="e">
        <f>VLOOKUP(D3785,quash!A$2:$I$7791,9,FALSE)</f>
        <v>#N/A</v>
      </c>
      <c r="P3785" s="7">
        <v>9000</v>
      </c>
      <c r="Q3785" s="26">
        <v>146</v>
      </c>
      <c r="R3785" s="19">
        <v>5.2439109759484744E-2</v>
      </c>
      <c r="S3785" s="26">
        <v>16</v>
      </c>
      <c r="T3785" s="7">
        <v>7000</v>
      </c>
      <c r="U3785" s="2">
        <v>147</v>
      </c>
      <c r="V3785" s="11">
        <v>1827.61</v>
      </c>
      <c r="W3785" s="14" t="s">
        <v>5282</v>
      </c>
      <c r="X3785" s="18"/>
      <c r="Y3785" s="9"/>
      <c r="Z3785" s="19"/>
      <c r="AA3785" s="19"/>
      <c r="AB3785" s="30">
        <f t="shared" si="961"/>
        <v>1498000</v>
      </c>
      <c r="AC3785" s="30">
        <f t="shared" si="959"/>
        <v>4.6728971962616819E-3</v>
      </c>
      <c r="AD3785" s="31">
        <f t="shared" si="960"/>
        <v>0.68224299065420557</v>
      </c>
      <c r="AE3785" s="31">
        <f t="shared" si="958"/>
        <v>0.6869158878504672</v>
      </c>
      <c r="AG3785" s="30">
        <f t="shared" si="962"/>
        <v>6126000</v>
      </c>
      <c r="AH3785" s="30">
        <f t="shared" si="968"/>
        <v>1.1426705843943846E-3</v>
      </c>
      <c r="AI3785" s="31">
        <f t="shared" si="969"/>
        <v>0.16682990532158015</v>
      </c>
      <c r="AJ3785" s="31">
        <f t="shared" si="970"/>
        <v>0.16797257590597453</v>
      </c>
      <c r="AK3785" s="30" t="str">
        <f>IF(W3785="si",($S3785*'COSTOS DE CREDITOS'!$C$27)/DATA!$G3785,"")</f>
        <v/>
      </c>
      <c r="AL3785" s="90" t="str">
        <f>IF(W3785="si",'COSTOS DE CREDITOS'!$C$35,"")</f>
        <v/>
      </c>
      <c r="AM3785" s="30" t="str">
        <f t="shared" si="963"/>
        <v/>
      </c>
      <c r="AN3785" s="30" t="str">
        <f t="shared" si="964"/>
        <v/>
      </c>
      <c r="AO3785" s="30">
        <f t="shared" si="965"/>
        <v>0</v>
      </c>
      <c r="AP3785" s="30">
        <f t="shared" si="966"/>
        <v>0</v>
      </c>
      <c r="AQ3785" s="19" t="str">
        <f t="shared" si="967"/>
        <v/>
      </c>
    </row>
    <row r="3786" spans="1:43" x14ac:dyDescent="0.2">
      <c r="A3786" s="23" t="s">
        <v>5665</v>
      </c>
      <c r="B3786" s="6" t="s">
        <v>5676</v>
      </c>
      <c r="C3786" s="6" t="s">
        <v>5670</v>
      </c>
      <c r="D3786" s="2">
        <v>182793</v>
      </c>
      <c r="E3786" s="2">
        <v>182927</v>
      </c>
      <c r="F3786" s="3" t="s">
        <v>4687</v>
      </c>
      <c r="G3786" s="2">
        <v>5</v>
      </c>
      <c r="H3786" s="2">
        <v>182930</v>
      </c>
      <c r="I3786" s="3" t="s">
        <v>4690</v>
      </c>
      <c r="J3786" s="15">
        <v>45378</v>
      </c>
      <c r="K3786" s="24">
        <v>1369987890</v>
      </c>
      <c r="L3786" s="15">
        <v>45381</v>
      </c>
      <c r="M3786" s="15">
        <v>45382</v>
      </c>
      <c r="N3786" s="26">
        <v>1</v>
      </c>
      <c r="O3786" s="26">
        <f>VLOOKUP(D3786,quash!A$2:$I$7791,9,FALSE)</f>
        <v>1</v>
      </c>
      <c r="P3786" s="7">
        <v>10000</v>
      </c>
      <c r="Q3786" s="26">
        <v>132</v>
      </c>
      <c r="R3786" s="19">
        <v>5.8283715876113903E-2</v>
      </c>
      <c r="S3786" s="26">
        <v>16</v>
      </c>
      <c r="T3786" s="7">
        <v>7000</v>
      </c>
      <c r="U3786" s="2">
        <v>147</v>
      </c>
      <c r="V3786" s="11">
        <v>1827.61</v>
      </c>
      <c r="W3786" s="14" t="s">
        <v>5282</v>
      </c>
      <c r="X3786" s="18"/>
      <c r="Y3786" s="9"/>
      <c r="Z3786" s="19"/>
      <c r="AA3786" s="19"/>
      <c r="AB3786" s="30">
        <f t="shared" si="961"/>
        <v>797000</v>
      </c>
      <c r="AC3786" s="30">
        <f t="shared" si="959"/>
        <v>8.7829360100376407E-3</v>
      </c>
      <c r="AD3786" s="31">
        <f t="shared" si="960"/>
        <v>1.1593475533249686</v>
      </c>
      <c r="AE3786" s="31">
        <f t="shared" si="958"/>
        <v>1.2910915934755332</v>
      </c>
      <c r="AG3786" s="30">
        <f t="shared" si="962"/>
        <v>2427000</v>
      </c>
      <c r="AH3786" s="30">
        <f t="shared" si="968"/>
        <v>2.88421920065925E-3</v>
      </c>
      <c r="AI3786" s="31">
        <f t="shared" si="969"/>
        <v>0.38071693448702099</v>
      </c>
      <c r="AJ3786" s="31">
        <f t="shared" si="970"/>
        <v>0.42398022249690975</v>
      </c>
      <c r="AK3786" s="30" t="str">
        <f>IF(W3786="si",($S3786*'COSTOS DE CREDITOS'!$C$27)/DATA!$G3786,"")</f>
        <v/>
      </c>
      <c r="AL3786" s="90" t="str">
        <f>IF(W3786="si",'COSTOS DE CREDITOS'!$C$35,"")</f>
        <v/>
      </c>
      <c r="AM3786" s="30" t="str">
        <f t="shared" si="963"/>
        <v/>
      </c>
      <c r="AN3786" s="30" t="str">
        <f t="shared" si="964"/>
        <v/>
      </c>
      <c r="AO3786" s="30">
        <f t="shared" si="965"/>
        <v>0</v>
      </c>
      <c r="AP3786" s="30">
        <f t="shared" si="966"/>
        <v>0</v>
      </c>
      <c r="AQ3786" s="19" t="str">
        <f t="shared" si="967"/>
        <v/>
      </c>
    </row>
    <row r="3787" spans="1:43" x14ac:dyDescent="0.2">
      <c r="A3787" s="23" t="s">
        <v>5665</v>
      </c>
      <c r="B3787" s="6" t="s">
        <v>5676</v>
      </c>
      <c r="C3787" s="6" t="s">
        <v>5670</v>
      </c>
      <c r="D3787" s="2">
        <v>181060</v>
      </c>
      <c r="E3787" s="2">
        <v>182927</v>
      </c>
      <c r="F3787" s="3" t="s">
        <v>4687</v>
      </c>
      <c r="G3787" s="2">
        <v>5</v>
      </c>
      <c r="H3787" s="2">
        <v>182931</v>
      </c>
      <c r="I3787" s="3" t="s">
        <v>4691</v>
      </c>
      <c r="J3787" s="15">
        <v>45366</v>
      </c>
      <c r="K3787" s="24">
        <v>1360523464</v>
      </c>
      <c r="L3787" s="15">
        <v>45381</v>
      </c>
      <c r="M3787" s="15">
        <v>45382</v>
      </c>
      <c r="N3787" s="26">
        <v>1</v>
      </c>
      <c r="O3787" s="26">
        <f>VLOOKUP(D3787,quash!A$2:$I$7791,9,FALSE)</f>
        <v>1</v>
      </c>
      <c r="P3787" s="7">
        <v>5000</v>
      </c>
      <c r="Q3787" s="26">
        <v>147</v>
      </c>
      <c r="R3787" s="19">
        <v>0.11226939921536</v>
      </c>
      <c r="S3787" s="26">
        <v>16</v>
      </c>
      <c r="T3787" s="7">
        <v>7000</v>
      </c>
      <c r="U3787" s="2">
        <v>147</v>
      </c>
      <c r="V3787" s="11">
        <v>1827.61</v>
      </c>
      <c r="W3787" s="14" t="s">
        <v>5282</v>
      </c>
      <c r="X3787" s="18"/>
      <c r="Y3787" s="9"/>
      <c r="Z3787" s="19"/>
      <c r="AA3787" s="19"/>
      <c r="AB3787" s="30">
        <f t="shared" si="961"/>
        <v>797000</v>
      </c>
      <c r="AC3787" s="30">
        <f t="shared" si="959"/>
        <v>8.7829360100376407E-3</v>
      </c>
      <c r="AD3787" s="31">
        <f t="shared" si="960"/>
        <v>1.2910915934755332</v>
      </c>
      <c r="AE3787" s="31">
        <f t="shared" si="958"/>
        <v>1.2910915934755332</v>
      </c>
      <c r="AG3787" s="30">
        <f t="shared" si="962"/>
        <v>2427000</v>
      </c>
      <c r="AH3787" s="30">
        <f t="shared" si="968"/>
        <v>2.88421920065925E-3</v>
      </c>
      <c r="AI3787" s="31">
        <f t="shared" si="969"/>
        <v>0.42398022249690975</v>
      </c>
      <c r="AJ3787" s="31">
        <f t="shared" si="970"/>
        <v>0.42398022249690975</v>
      </c>
      <c r="AK3787" s="30" t="str">
        <f>IF(W3787="si",($S3787*'COSTOS DE CREDITOS'!$C$27)/DATA!$G3787,"")</f>
        <v/>
      </c>
      <c r="AL3787" s="90" t="str">
        <f>IF(W3787="si",'COSTOS DE CREDITOS'!$C$35,"")</f>
        <v/>
      </c>
      <c r="AM3787" s="30" t="str">
        <f t="shared" si="963"/>
        <v/>
      </c>
      <c r="AN3787" s="30" t="str">
        <f t="shared" si="964"/>
        <v/>
      </c>
      <c r="AO3787" s="30">
        <f t="shared" si="965"/>
        <v>0</v>
      </c>
      <c r="AP3787" s="30">
        <f t="shared" si="966"/>
        <v>0</v>
      </c>
      <c r="AQ3787" s="19" t="str">
        <f t="shared" si="967"/>
        <v/>
      </c>
    </row>
    <row r="3788" spans="1:43" x14ac:dyDescent="0.2">
      <c r="A3788" s="23" t="s">
        <v>5665</v>
      </c>
      <c r="B3788" s="6" t="s">
        <v>5676</v>
      </c>
      <c r="C3788" s="6" t="s">
        <v>5670</v>
      </c>
      <c r="D3788" s="2">
        <v>182531</v>
      </c>
      <c r="E3788" s="2">
        <v>182927</v>
      </c>
      <c r="F3788" s="3" t="s">
        <v>4687</v>
      </c>
      <c r="G3788" s="2">
        <v>5</v>
      </c>
      <c r="H3788" s="2">
        <v>182933</v>
      </c>
      <c r="I3788" s="3" t="s">
        <v>4692</v>
      </c>
      <c r="J3788" s="15">
        <v>45377</v>
      </c>
      <c r="K3788" s="24">
        <v>1368682455</v>
      </c>
      <c r="L3788" s="15">
        <v>45381</v>
      </c>
      <c r="M3788" s="15">
        <v>45382</v>
      </c>
      <c r="N3788" s="26">
        <v>1</v>
      </c>
      <c r="O3788" s="26">
        <f>VLOOKUP(D3788,quash!A$2:$I$7791,9,FALSE)</f>
        <v>1</v>
      </c>
      <c r="P3788" s="7">
        <v>10000</v>
      </c>
      <c r="Q3788" s="26">
        <v>147</v>
      </c>
      <c r="R3788" s="19">
        <v>7.9000519063170294E-2</v>
      </c>
      <c r="S3788" s="26">
        <v>16</v>
      </c>
      <c r="T3788" s="7">
        <v>8000</v>
      </c>
      <c r="U3788" s="2">
        <v>147</v>
      </c>
      <c r="V3788" s="11">
        <v>2082.7199999999998</v>
      </c>
      <c r="W3788" s="14" t="s">
        <v>5282</v>
      </c>
      <c r="X3788" s="18"/>
      <c r="Y3788" s="9"/>
      <c r="Z3788" s="19"/>
      <c r="AA3788" s="19"/>
      <c r="AB3788" s="30">
        <f t="shared" si="961"/>
        <v>797000</v>
      </c>
      <c r="AC3788" s="30">
        <f t="shared" si="959"/>
        <v>1.0037641154328732E-2</v>
      </c>
      <c r="AD3788" s="31">
        <f t="shared" si="960"/>
        <v>1.4755332496863236</v>
      </c>
      <c r="AE3788" s="31">
        <f t="shared" si="958"/>
        <v>1.4755332496863236</v>
      </c>
      <c r="AG3788" s="30">
        <f t="shared" si="962"/>
        <v>2427000</v>
      </c>
      <c r="AH3788" s="30">
        <f t="shared" si="968"/>
        <v>3.296250515039143E-3</v>
      </c>
      <c r="AI3788" s="31">
        <f t="shared" si="969"/>
        <v>0.48454882571075403</v>
      </c>
      <c r="AJ3788" s="31">
        <f t="shared" si="970"/>
        <v>0.48454882571075403</v>
      </c>
      <c r="AK3788" s="30" t="str">
        <f>IF(W3788="si",($S3788*'COSTOS DE CREDITOS'!$C$27)/DATA!$G3788,"")</f>
        <v/>
      </c>
      <c r="AL3788" s="90" t="str">
        <f>IF(W3788="si",'COSTOS DE CREDITOS'!$C$35,"")</f>
        <v/>
      </c>
      <c r="AM3788" s="30" t="str">
        <f t="shared" si="963"/>
        <v/>
      </c>
      <c r="AN3788" s="30" t="str">
        <f t="shared" si="964"/>
        <v/>
      </c>
      <c r="AO3788" s="30">
        <f t="shared" si="965"/>
        <v>0</v>
      </c>
      <c r="AP3788" s="30">
        <f t="shared" si="966"/>
        <v>0</v>
      </c>
      <c r="AQ3788" s="19" t="str">
        <f t="shared" si="967"/>
        <v/>
      </c>
    </row>
    <row r="3789" spans="1:43" x14ac:dyDescent="0.2">
      <c r="A3789" s="23" t="s">
        <v>5665</v>
      </c>
      <c r="B3789" s="6" t="s">
        <v>5683</v>
      </c>
      <c r="C3789" s="6" t="s">
        <v>5670</v>
      </c>
      <c r="D3789" s="2">
        <v>182570</v>
      </c>
      <c r="E3789" s="2">
        <v>182925</v>
      </c>
      <c r="F3789" s="3" t="s">
        <v>4685</v>
      </c>
      <c r="G3789" s="2">
        <v>6</v>
      </c>
      <c r="H3789" s="2">
        <v>182934</v>
      </c>
      <c r="I3789" s="3" t="s">
        <v>4693</v>
      </c>
      <c r="J3789" s="15">
        <v>45377</v>
      </c>
      <c r="K3789" s="24">
        <v>1368768533</v>
      </c>
      <c r="L3789" s="15">
        <v>45381</v>
      </c>
      <c r="M3789" s="15">
        <v>45382</v>
      </c>
      <c r="N3789" s="26">
        <v>1</v>
      </c>
      <c r="O3789" s="26" t="e">
        <f>VLOOKUP(D3789,quash!A$2:$I$7791,9,FALSE)</f>
        <v>#N/A</v>
      </c>
      <c r="P3789" s="7">
        <v>7000</v>
      </c>
      <c r="Q3789" s="26">
        <v>112</v>
      </c>
      <c r="R3789" s="19">
        <v>5.9818464604665163E-3</v>
      </c>
      <c r="S3789" s="26">
        <v>16</v>
      </c>
      <c r="T3789" s="7">
        <v>10000</v>
      </c>
      <c r="U3789" s="2">
        <v>142</v>
      </c>
      <c r="V3789" s="11">
        <v>2510.34</v>
      </c>
      <c r="W3789" s="14" t="s">
        <v>5282</v>
      </c>
      <c r="X3789" s="18"/>
      <c r="Y3789" s="9"/>
      <c r="Z3789" s="19"/>
      <c r="AA3789" s="19"/>
      <c r="AB3789" s="30">
        <f t="shared" si="961"/>
        <v>1498000</v>
      </c>
      <c r="AC3789" s="30">
        <f t="shared" si="959"/>
        <v>6.6755674232309749E-3</v>
      </c>
      <c r="AD3789" s="31">
        <f t="shared" si="960"/>
        <v>0.74766355140186924</v>
      </c>
      <c r="AE3789" s="31">
        <f t="shared" si="958"/>
        <v>0.94793057409879844</v>
      </c>
      <c r="AG3789" s="30">
        <f t="shared" si="962"/>
        <v>6126000</v>
      </c>
      <c r="AH3789" s="30">
        <f t="shared" si="968"/>
        <v>1.632386549134835E-3</v>
      </c>
      <c r="AI3789" s="31">
        <f t="shared" si="969"/>
        <v>0.18282729350310153</v>
      </c>
      <c r="AJ3789" s="31">
        <f t="shared" si="970"/>
        <v>0.23179888997714657</v>
      </c>
      <c r="AK3789" s="30" t="str">
        <f>IF(W3789="si",($S3789*'COSTOS DE CREDITOS'!$C$27)/DATA!$G3789,"")</f>
        <v/>
      </c>
      <c r="AL3789" s="90" t="str">
        <f>IF(W3789="si",'COSTOS DE CREDITOS'!$C$35,"")</f>
        <v/>
      </c>
      <c r="AM3789" s="30" t="str">
        <f t="shared" si="963"/>
        <v/>
      </c>
      <c r="AN3789" s="30" t="str">
        <f t="shared" si="964"/>
        <v/>
      </c>
      <c r="AO3789" s="30">
        <f t="shared" si="965"/>
        <v>0</v>
      </c>
      <c r="AP3789" s="30">
        <f t="shared" si="966"/>
        <v>0</v>
      </c>
      <c r="AQ3789" s="19" t="str">
        <f t="shared" si="967"/>
        <v/>
      </c>
    </row>
    <row r="3790" spans="1:43" x14ac:dyDescent="0.2">
      <c r="A3790" s="23" t="s">
        <v>5665</v>
      </c>
      <c r="B3790" s="6" t="s">
        <v>5683</v>
      </c>
      <c r="C3790" s="6" t="s">
        <v>5670</v>
      </c>
      <c r="D3790" s="2">
        <v>181217</v>
      </c>
      <c r="E3790" s="2">
        <v>182925</v>
      </c>
      <c r="F3790" s="3" t="s">
        <v>4685</v>
      </c>
      <c r="G3790" s="2">
        <v>6</v>
      </c>
      <c r="H3790" s="2">
        <v>182945</v>
      </c>
      <c r="I3790" s="3" t="s">
        <v>4694</v>
      </c>
      <c r="J3790" s="15">
        <v>45366</v>
      </c>
      <c r="K3790" s="24">
        <v>1361016552</v>
      </c>
      <c r="L3790" s="15">
        <v>45381</v>
      </c>
      <c r="M3790" s="15">
        <v>45382</v>
      </c>
      <c r="N3790" s="26">
        <v>1</v>
      </c>
      <c r="O3790" s="26">
        <f>VLOOKUP(D3790,quash!A$2:$I$7791,9,FALSE)</f>
        <v>1</v>
      </c>
      <c r="P3790" s="7">
        <v>10000</v>
      </c>
      <c r="Q3790" s="26">
        <v>132</v>
      </c>
      <c r="R3790" s="19">
        <v>5.8283715876113903E-2</v>
      </c>
      <c r="S3790" s="26">
        <v>16</v>
      </c>
      <c r="T3790" s="7">
        <v>10000</v>
      </c>
      <c r="U3790" s="2">
        <v>142</v>
      </c>
      <c r="V3790" s="11">
        <v>2510.34</v>
      </c>
      <c r="W3790" s="14" t="s">
        <v>5282</v>
      </c>
      <c r="X3790" s="18"/>
      <c r="Y3790" s="9"/>
      <c r="Z3790" s="19"/>
      <c r="AA3790" s="19"/>
      <c r="AB3790" s="30">
        <f t="shared" si="961"/>
        <v>797000</v>
      </c>
      <c r="AC3790" s="30">
        <f t="shared" si="959"/>
        <v>1.2547051442910916E-2</v>
      </c>
      <c r="AD3790" s="31">
        <f t="shared" si="960"/>
        <v>1.6562107904642409</v>
      </c>
      <c r="AE3790" s="31">
        <f t="shared" ref="AE3790:AE3845" si="971">AC3790*$U3790</f>
        <v>1.7816813048933502</v>
      </c>
      <c r="AG3790" s="30">
        <f t="shared" si="962"/>
        <v>2427000</v>
      </c>
      <c r="AH3790" s="30">
        <f t="shared" si="968"/>
        <v>4.1203131437989289E-3</v>
      </c>
      <c r="AI3790" s="31">
        <f t="shared" si="969"/>
        <v>0.54388133498145863</v>
      </c>
      <c r="AJ3790" s="31">
        <f t="shared" si="970"/>
        <v>0.58508446641944789</v>
      </c>
      <c r="AK3790" s="30" t="str">
        <f>IF(W3790="si",($S3790*'COSTOS DE CREDITOS'!$C$27)/DATA!$G3790,"")</f>
        <v/>
      </c>
      <c r="AL3790" s="90" t="str">
        <f>IF(W3790="si",'COSTOS DE CREDITOS'!$C$35,"")</f>
        <v/>
      </c>
      <c r="AM3790" s="30" t="str">
        <f t="shared" si="963"/>
        <v/>
      </c>
      <c r="AN3790" s="30" t="str">
        <f t="shared" si="964"/>
        <v/>
      </c>
      <c r="AO3790" s="30">
        <f t="shared" si="965"/>
        <v>0</v>
      </c>
      <c r="AP3790" s="30">
        <f t="shared" si="966"/>
        <v>0</v>
      </c>
      <c r="AQ3790" s="19" t="str">
        <f t="shared" si="967"/>
        <v/>
      </c>
    </row>
    <row r="3791" spans="1:43" x14ac:dyDescent="0.2">
      <c r="A3791" s="23" t="s">
        <v>5665</v>
      </c>
      <c r="B3791" s="6" t="s">
        <v>5666</v>
      </c>
      <c r="C3791" s="6" t="s">
        <v>5667</v>
      </c>
      <c r="D3791" s="2">
        <v>182362</v>
      </c>
      <c r="E3791" s="2">
        <v>182947</v>
      </c>
      <c r="F3791" s="3" t="s">
        <v>4695</v>
      </c>
      <c r="G3791" s="2">
        <v>6</v>
      </c>
      <c r="H3791" s="2">
        <v>182950</v>
      </c>
      <c r="I3791" s="3" t="s">
        <v>4696</v>
      </c>
      <c r="J3791" s="15">
        <v>45376</v>
      </c>
      <c r="K3791" s="24">
        <v>1367438424</v>
      </c>
      <c r="L3791" s="15">
        <v>45381</v>
      </c>
      <c r="M3791" s="15">
        <v>45382</v>
      </c>
      <c r="N3791" s="26">
        <v>1</v>
      </c>
      <c r="O3791" s="26">
        <f>VLOOKUP(D3791,quash!A$2:$I$7791,9,FALSE)</f>
        <v>1</v>
      </c>
      <c r="P3791" s="7">
        <v>5000</v>
      </c>
      <c r="Q3791" s="26">
        <v>147</v>
      </c>
      <c r="R3791" s="19">
        <v>0.11226939921536</v>
      </c>
      <c r="S3791" s="26">
        <v>16</v>
      </c>
      <c r="T3791" s="7">
        <v>6000</v>
      </c>
      <c r="U3791" s="2">
        <v>142</v>
      </c>
      <c r="V3791" s="11">
        <v>1503.37</v>
      </c>
      <c r="W3791" s="14" t="s">
        <v>5282</v>
      </c>
      <c r="X3791" s="18"/>
      <c r="Y3791" s="9"/>
      <c r="Z3791" s="19"/>
      <c r="AA3791" s="19"/>
      <c r="AB3791" s="30">
        <f t="shared" si="961"/>
        <v>797000</v>
      </c>
      <c r="AC3791" s="30">
        <f t="shared" si="959"/>
        <v>7.5282308657465494E-3</v>
      </c>
      <c r="AD3791" s="31">
        <f t="shared" si="960"/>
        <v>1.1066499372647427</v>
      </c>
      <c r="AE3791" s="31">
        <f t="shared" si="971"/>
        <v>1.06900878293601</v>
      </c>
      <c r="AG3791" s="30">
        <f t="shared" si="962"/>
        <v>2427000</v>
      </c>
      <c r="AH3791" s="30">
        <f t="shared" si="968"/>
        <v>2.472187886279357E-3</v>
      </c>
      <c r="AI3791" s="31">
        <f t="shared" si="969"/>
        <v>0.36341161928306548</v>
      </c>
      <c r="AJ3791" s="31">
        <f t="shared" si="970"/>
        <v>0.35105067985166871</v>
      </c>
      <c r="AK3791" s="30" t="str">
        <f>IF(W3791="si",($S3791*'COSTOS DE CREDITOS'!$C$27)/DATA!$G3791,"")</f>
        <v/>
      </c>
      <c r="AL3791" s="90" t="str">
        <f>IF(W3791="si",'COSTOS DE CREDITOS'!$C$35,"")</f>
        <v/>
      </c>
      <c r="AM3791" s="30" t="str">
        <f t="shared" si="963"/>
        <v/>
      </c>
      <c r="AN3791" s="30" t="str">
        <f t="shared" si="964"/>
        <v/>
      </c>
      <c r="AO3791" s="30">
        <f t="shared" si="965"/>
        <v>0</v>
      </c>
      <c r="AP3791" s="30">
        <f t="shared" si="966"/>
        <v>0</v>
      </c>
      <c r="AQ3791" s="19" t="str">
        <f t="shared" si="967"/>
        <v/>
      </c>
    </row>
    <row r="3792" spans="1:43" x14ac:dyDescent="0.2">
      <c r="A3792" s="23" t="s">
        <v>5665</v>
      </c>
      <c r="B3792" s="6" t="s">
        <v>5677</v>
      </c>
      <c r="C3792" s="6" t="s">
        <v>5667</v>
      </c>
      <c r="D3792" s="2">
        <v>182528</v>
      </c>
      <c r="E3792" s="2">
        <v>182954</v>
      </c>
      <c r="F3792" s="3" t="s">
        <v>4697</v>
      </c>
      <c r="G3792" s="2">
        <v>5</v>
      </c>
      <c r="H3792" s="2">
        <v>182955</v>
      </c>
      <c r="I3792" s="3" t="s">
        <v>4698</v>
      </c>
      <c r="J3792" s="15">
        <v>45378</v>
      </c>
      <c r="K3792" s="24">
        <v>1368725027</v>
      </c>
      <c r="L3792" s="15">
        <v>45381</v>
      </c>
      <c r="M3792" s="15">
        <v>45382</v>
      </c>
      <c r="N3792" s="26">
        <v>1</v>
      </c>
      <c r="O3792" s="26">
        <f>VLOOKUP(D3792,quash!A$2:$I$7791,9,FALSE)</f>
        <v>2</v>
      </c>
      <c r="P3792" s="7">
        <v>10000</v>
      </c>
      <c r="Q3792" s="26">
        <v>127</v>
      </c>
      <c r="R3792" s="19">
        <v>5.24391097594855E-2</v>
      </c>
      <c r="S3792" s="26">
        <v>16</v>
      </c>
      <c r="T3792" s="7">
        <v>6000</v>
      </c>
      <c r="U3792" s="2">
        <v>142</v>
      </c>
      <c r="V3792" s="11">
        <v>1503.37</v>
      </c>
      <c r="W3792" s="14" t="s">
        <v>5282</v>
      </c>
      <c r="X3792" s="18"/>
      <c r="Y3792" s="9"/>
      <c r="Z3792" s="19"/>
      <c r="AA3792" s="19"/>
      <c r="AB3792" s="30">
        <f t="shared" si="961"/>
        <v>521000</v>
      </c>
      <c r="AC3792" s="30">
        <f t="shared" si="959"/>
        <v>1.1516314779270634E-2</v>
      </c>
      <c r="AD3792" s="31">
        <f t="shared" si="960"/>
        <v>1.4625719769673704</v>
      </c>
      <c r="AE3792" s="31">
        <f t="shared" si="971"/>
        <v>1.63531669865643</v>
      </c>
      <c r="AG3792" s="30">
        <f t="shared" si="962"/>
        <v>1695000</v>
      </c>
      <c r="AH3792" s="30">
        <f t="shared" si="968"/>
        <v>3.5398230088495575E-3</v>
      </c>
      <c r="AI3792" s="31">
        <f t="shared" si="969"/>
        <v>0.44955752212389377</v>
      </c>
      <c r="AJ3792" s="31">
        <f t="shared" si="970"/>
        <v>0.50265486725663711</v>
      </c>
      <c r="AK3792" s="30" t="str">
        <f>IF(W3792="si",($S3792*'COSTOS DE CREDITOS'!$C$27)/DATA!$G3792,"")</f>
        <v/>
      </c>
      <c r="AL3792" s="90" t="str">
        <f>IF(W3792="si",'COSTOS DE CREDITOS'!$C$35,"")</f>
        <v/>
      </c>
      <c r="AM3792" s="30" t="str">
        <f t="shared" si="963"/>
        <v/>
      </c>
      <c r="AN3792" s="30" t="str">
        <f t="shared" si="964"/>
        <v/>
      </c>
      <c r="AO3792" s="30">
        <f t="shared" si="965"/>
        <v>0</v>
      </c>
      <c r="AP3792" s="30">
        <f t="shared" si="966"/>
        <v>0</v>
      </c>
      <c r="AQ3792" s="19" t="str">
        <f t="shared" si="967"/>
        <v/>
      </c>
    </row>
    <row r="3793" spans="1:43" x14ac:dyDescent="0.2">
      <c r="A3793" s="23" t="s">
        <v>5665</v>
      </c>
      <c r="B3793" s="6" t="s">
        <v>5683</v>
      </c>
      <c r="C3793" s="6" t="s">
        <v>5670</v>
      </c>
      <c r="D3793" s="2">
        <v>181087</v>
      </c>
      <c r="E3793" s="2">
        <v>182925</v>
      </c>
      <c r="F3793" s="3" t="s">
        <v>4685</v>
      </c>
      <c r="G3793" s="2">
        <v>6</v>
      </c>
      <c r="H3793" s="2">
        <v>182956</v>
      </c>
      <c r="I3793" s="3" t="s">
        <v>4699</v>
      </c>
      <c r="J3793" s="15">
        <v>45365</v>
      </c>
      <c r="K3793" s="24">
        <v>1360410557</v>
      </c>
      <c r="L3793" s="15">
        <v>45381</v>
      </c>
      <c r="M3793" s="15">
        <v>45382</v>
      </c>
      <c r="N3793" s="26">
        <v>1</v>
      </c>
      <c r="O3793" s="26">
        <f>VLOOKUP(D3793,quash!A$2:$I$7791,9,FALSE)</f>
        <v>1</v>
      </c>
      <c r="P3793" s="7">
        <v>10000</v>
      </c>
      <c r="Q3793" s="26">
        <v>147</v>
      </c>
      <c r="R3793" s="19">
        <v>7.9000519063170294E-2</v>
      </c>
      <c r="S3793" s="26">
        <v>16</v>
      </c>
      <c r="T3793" s="7">
        <v>10000</v>
      </c>
      <c r="U3793" s="2">
        <v>142</v>
      </c>
      <c r="V3793" s="11">
        <v>2510.34</v>
      </c>
      <c r="W3793" s="14" t="s">
        <v>5282</v>
      </c>
      <c r="X3793" s="18"/>
      <c r="Y3793" s="9"/>
      <c r="Z3793" s="19"/>
      <c r="AA3793" s="19"/>
      <c r="AB3793" s="30">
        <f t="shared" si="961"/>
        <v>797000</v>
      </c>
      <c r="AC3793" s="30">
        <f t="shared" si="959"/>
        <v>1.2547051442910916E-2</v>
      </c>
      <c r="AD3793" s="31">
        <f t="shared" si="960"/>
        <v>1.8444165621079047</v>
      </c>
      <c r="AE3793" s="31">
        <f t="shared" si="971"/>
        <v>1.7816813048933502</v>
      </c>
      <c r="AG3793" s="30">
        <f t="shared" si="962"/>
        <v>2427000</v>
      </c>
      <c r="AH3793" s="30">
        <f t="shared" si="968"/>
        <v>4.1203131437989289E-3</v>
      </c>
      <c r="AI3793" s="31">
        <f t="shared" si="969"/>
        <v>0.60568603213844252</v>
      </c>
      <c r="AJ3793" s="31">
        <f t="shared" si="970"/>
        <v>0.58508446641944789</v>
      </c>
      <c r="AK3793" s="30" t="str">
        <f>IF(W3793="si",($S3793*'COSTOS DE CREDITOS'!$C$27)/DATA!$G3793,"")</f>
        <v/>
      </c>
      <c r="AL3793" s="90" t="str">
        <f>IF(W3793="si",'COSTOS DE CREDITOS'!$C$35,"")</f>
        <v/>
      </c>
      <c r="AM3793" s="30" t="str">
        <f t="shared" si="963"/>
        <v/>
      </c>
      <c r="AN3793" s="30" t="str">
        <f t="shared" si="964"/>
        <v/>
      </c>
      <c r="AO3793" s="30">
        <f t="shared" si="965"/>
        <v>0</v>
      </c>
      <c r="AP3793" s="30">
        <f t="shared" si="966"/>
        <v>0</v>
      </c>
      <c r="AQ3793" s="19" t="str">
        <f t="shared" si="967"/>
        <v/>
      </c>
    </row>
    <row r="3794" spans="1:43" x14ac:dyDescent="0.2">
      <c r="A3794" s="23" t="s">
        <v>5665</v>
      </c>
      <c r="B3794" s="6" t="s">
        <v>5677</v>
      </c>
      <c r="C3794" s="6" t="s">
        <v>5667</v>
      </c>
      <c r="D3794" s="2">
        <v>182502</v>
      </c>
      <c r="E3794" s="2">
        <v>182954</v>
      </c>
      <c r="F3794" s="3" t="s">
        <v>4697</v>
      </c>
      <c r="G3794" s="2">
        <v>5</v>
      </c>
      <c r="H3794" s="2">
        <v>182958</v>
      </c>
      <c r="I3794" s="3" t="s">
        <v>4700</v>
      </c>
      <c r="J3794" s="15">
        <v>45377</v>
      </c>
      <c r="K3794" s="24">
        <v>1368656510</v>
      </c>
      <c r="L3794" s="15">
        <v>45381</v>
      </c>
      <c r="M3794" s="15">
        <v>45382</v>
      </c>
      <c r="N3794" s="26">
        <v>1</v>
      </c>
      <c r="O3794" s="26">
        <f>VLOOKUP(D3794,quash!A$2:$I$7791,9,FALSE)</f>
        <v>3</v>
      </c>
      <c r="P3794" s="7">
        <v>10000</v>
      </c>
      <c r="Q3794" s="26">
        <v>110</v>
      </c>
      <c r="R3794" s="19">
        <v>3.3741050530766099E-2</v>
      </c>
      <c r="S3794" s="26">
        <v>16</v>
      </c>
      <c r="T3794" s="7">
        <v>6000</v>
      </c>
      <c r="U3794" s="2">
        <v>142</v>
      </c>
      <c r="V3794" s="11">
        <v>1503.37</v>
      </c>
      <c r="W3794" s="14" t="s">
        <v>5282</v>
      </c>
      <c r="X3794" s="18"/>
      <c r="Y3794" s="9"/>
      <c r="Z3794" s="19"/>
      <c r="AA3794" s="19"/>
      <c r="AB3794" s="30">
        <f t="shared" si="961"/>
        <v>219000</v>
      </c>
      <c r="AC3794" s="30">
        <f t="shared" si="959"/>
        <v>2.7397260273972601E-2</v>
      </c>
      <c r="AD3794" s="31">
        <f t="shared" si="960"/>
        <v>3.0136986301369859</v>
      </c>
      <c r="AE3794" s="31">
        <f t="shared" si="971"/>
        <v>3.8904109589041092</v>
      </c>
      <c r="AG3794" s="30">
        <f t="shared" si="962"/>
        <v>778000</v>
      </c>
      <c r="AH3794" s="30">
        <f t="shared" si="968"/>
        <v>7.7120822622107968E-3</v>
      </c>
      <c r="AI3794" s="31">
        <f t="shared" si="969"/>
        <v>0.84832904884318761</v>
      </c>
      <c r="AJ3794" s="31">
        <f t="shared" si="970"/>
        <v>1.0951156812339331</v>
      </c>
      <c r="AK3794" s="30" t="str">
        <f>IF(W3794="si",($S3794*'COSTOS DE CREDITOS'!$C$27)/DATA!$G3794,"")</f>
        <v/>
      </c>
      <c r="AL3794" s="90" t="str">
        <f>IF(W3794="si",'COSTOS DE CREDITOS'!$C$35,"")</f>
        <v/>
      </c>
      <c r="AM3794" s="30" t="str">
        <f t="shared" si="963"/>
        <v/>
      </c>
      <c r="AN3794" s="30" t="str">
        <f t="shared" si="964"/>
        <v/>
      </c>
      <c r="AO3794" s="30">
        <f t="shared" si="965"/>
        <v>0</v>
      </c>
      <c r="AP3794" s="30">
        <f t="shared" si="966"/>
        <v>0</v>
      </c>
      <c r="AQ3794" s="19" t="str">
        <f t="shared" si="967"/>
        <v/>
      </c>
    </row>
    <row r="3795" spans="1:43" x14ac:dyDescent="0.2">
      <c r="A3795" s="23" t="s">
        <v>5665</v>
      </c>
      <c r="B3795" s="6" t="s">
        <v>5677</v>
      </c>
      <c r="C3795" s="6" t="s">
        <v>5667</v>
      </c>
      <c r="D3795" s="2">
        <v>182745</v>
      </c>
      <c r="E3795" s="2">
        <v>182954</v>
      </c>
      <c r="F3795" s="3" t="s">
        <v>4697</v>
      </c>
      <c r="G3795" s="2">
        <v>5</v>
      </c>
      <c r="H3795" s="2">
        <v>182966</v>
      </c>
      <c r="I3795" s="3" t="s">
        <v>4701</v>
      </c>
      <c r="J3795" s="15">
        <v>45378</v>
      </c>
      <c r="K3795" s="24">
        <v>1369814828</v>
      </c>
      <c r="L3795" s="15">
        <v>45381</v>
      </c>
      <c r="M3795" s="15">
        <v>45382</v>
      </c>
      <c r="N3795" s="26">
        <v>1</v>
      </c>
      <c r="O3795" s="26" t="e">
        <f>VLOOKUP(D3795,quash!A$2:$I$7791,9,FALSE)</f>
        <v>#N/A</v>
      </c>
      <c r="P3795" s="7">
        <v>7000</v>
      </c>
      <c r="Q3795" s="26">
        <v>126</v>
      </c>
      <c r="R3795" s="19">
        <v>3.3741050530766176E-2</v>
      </c>
      <c r="S3795" s="26">
        <v>16</v>
      </c>
      <c r="T3795" s="7">
        <v>7000</v>
      </c>
      <c r="U3795" s="2">
        <v>142</v>
      </c>
      <c r="V3795" s="11">
        <v>1758.65</v>
      </c>
      <c r="W3795" s="14" t="s">
        <v>5282</v>
      </c>
      <c r="X3795" s="18"/>
      <c r="Y3795" s="9"/>
      <c r="Z3795" s="19"/>
      <c r="AA3795" s="19"/>
      <c r="AB3795" s="30">
        <f t="shared" si="961"/>
        <v>1498000</v>
      </c>
      <c r="AC3795" s="30">
        <f t="shared" si="959"/>
        <v>4.6728971962616819E-3</v>
      </c>
      <c r="AD3795" s="31">
        <f t="shared" si="960"/>
        <v>0.58878504672897192</v>
      </c>
      <c r="AE3795" s="31">
        <f t="shared" si="971"/>
        <v>0.66355140186915884</v>
      </c>
      <c r="AG3795" s="30">
        <f t="shared" si="962"/>
        <v>6126000</v>
      </c>
      <c r="AH3795" s="30">
        <f t="shared" si="968"/>
        <v>1.1426705843943846E-3</v>
      </c>
      <c r="AI3795" s="31">
        <f t="shared" si="969"/>
        <v>0.14397649363369247</v>
      </c>
      <c r="AJ3795" s="31">
        <f t="shared" si="970"/>
        <v>0.16225922298400261</v>
      </c>
      <c r="AK3795" s="30" t="str">
        <f>IF(W3795="si",($S3795*'COSTOS DE CREDITOS'!$C$27)/DATA!$G3795,"")</f>
        <v/>
      </c>
      <c r="AL3795" s="90" t="str">
        <f>IF(W3795="si",'COSTOS DE CREDITOS'!$C$35,"")</f>
        <v/>
      </c>
      <c r="AM3795" s="30" t="str">
        <f t="shared" si="963"/>
        <v/>
      </c>
      <c r="AN3795" s="30" t="str">
        <f t="shared" si="964"/>
        <v/>
      </c>
      <c r="AO3795" s="30">
        <f t="shared" si="965"/>
        <v>0</v>
      </c>
      <c r="AP3795" s="30">
        <f t="shared" si="966"/>
        <v>0</v>
      </c>
      <c r="AQ3795" s="19" t="str">
        <f t="shared" si="967"/>
        <v/>
      </c>
    </row>
    <row r="3796" spans="1:43" x14ac:dyDescent="0.2">
      <c r="A3796" s="23" t="s">
        <v>5665</v>
      </c>
      <c r="B3796" s="6" t="s">
        <v>5677</v>
      </c>
      <c r="C3796" s="6" t="s">
        <v>5667</v>
      </c>
      <c r="D3796" s="2">
        <v>182554</v>
      </c>
      <c r="E3796" s="2">
        <v>182954</v>
      </c>
      <c r="F3796" s="3" t="s">
        <v>4697</v>
      </c>
      <c r="G3796" s="2">
        <v>5</v>
      </c>
      <c r="H3796" s="2">
        <v>182967</v>
      </c>
      <c r="I3796" s="3" t="s">
        <v>4702</v>
      </c>
      <c r="J3796" s="15">
        <v>45378</v>
      </c>
      <c r="K3796" s="24">
        <v>1368733234</v>
      </c>
      <c r="L3796" s="15">
        <v>45381</v>
      </c>
      <c r="M3796" s="15">
        <v>45382</v>
      </c>
      <c r="N3796" s="26">
        <v>1</v>
      </c>
      <c r="O3796" s="26" t="e">
        <f>VLOOKUP(D3796,quash!A$2:$I$7791,9,FALSE)</f>
        <v>#N/A</v>
      </c>
      <c r="P3796" s="7">
        <v>8000</v>
      </c>
      <c r="Q3796" s="26">
        <v>138</v>
      </c>
      <c r="R3796" s="19">
        <v>3.9770556926914676E-2</v>
      </c>
      <c r="S3796" s="26">
        <v>16</v>
      </c>
      <c r="T3796" s="7">
        <v>6000</v>
      </c>
      <c r="U3796" s="2">
        <v>142</v>
      </c>
      <c r="V3796" s="11">
        <v>1503.37</v>
      </c>
      <c r="W3796" s="14" t="s">
        <v>5282</v>
      </c>
      <c r="X3796" s="18"/>
      <c r="Y3796" s="9"/>
      <c r="Z3796" s="19"/>
      <c r="AA3796" s="19"/>
      <c r="AB3796" s="30">
        <f t="shared" si="961"/>
        <v>1498000</v>
      </c>
      <c r="AC3796" s="30">
        <f t="shared" si="959"/>
        <v>4.0053404539385851E-3</v>
      </c>
      <c r="AD3796" s="31">
        <f t="shared" si="960"/>
        <v>0.55273698264352478</v>
      </c>
      <c r="AE3796" s="31">
        <f t="shared" si="971"/>
        <v>0.56875834445927909</v>
      </c>
      <c r="AG3796" s="30">
        <f t="shared" si="962"/>
        <v>6126000</v>
      </c>
      <c r="AH3796" s="30">
        <f t="shared" si="968"/>
        <v>9.7943192948090111E-4</v>
      </c>
      <c r="AI3796" s="31">
        <f t="shared" si="969"/>
        <v>0.13516160626836435</v>
      </c>
      <c r="AJ3796" s="31">
        <f t="shared" si="970"/>
        <v>0.13907933398628797</v>
      </c>
      <c r="AK3796" s="30" t="str">
        <f>IF(W3796="si",($S3796*'COSTOS DE CREDITOS'!$C$27)/DATA!$G3796,"")</f>
        <v/>
      </c>
      <c r="AL3796" s="90" t="str">
        <f>IF(W3796="si",'COSTOS DE CREDITOS'!$C$35,"")</f>
        <v/>
      </c>
      <c r="AM3796" s="30" t="str">
        <f t="shared" si="963"/>
        <v/>
      </c>
      <c r="AN3796" s="30" t="str">
        <f t="shared" si="964"/>
        <v/>
      </c>
      <c r="AO3796" s="30">
        <f t="shared" si="965"/>
        <v>0</v>
      </c>
      <c r="AP3796" s="30">
        <f t="shared" si="966"/>
        <v>0</v>
      </c>
      <c r="AQ3796" s="19" t="str">
        <f t="shared" si="967"/>
        <v/>
      </c>
    </row>
    <row r="3797" spans="1:43" x14ac:dyDescent="0.2">
      <c r="A3797" s="23" t="s">
        <v>5665</v>
      </c>
      <c r="B3797" s="6" t="s">
        <v>5677</v>
      </c>
      <c r="C3797" s="6" t="s">
        <v>5667</v>
      </c>
      <c r="D3797" s="2">
        <v>182500</v>
      </c>
      <c r="E3797" s="2">
        <v>182954</v>
      </c>
      <c r="F3797" s="3" t="s">
        <v>4697</v>
      </c>
      <c r="G3797" s="2">
        <v>5</v>
      </c>
      <c r="H3797" s="2">
        <v>182968</v>
      </c>
      <c r="I3797" s="3" t="s">
        <v>4703</v>
      </c>
      <c r="J3797" s="15">
        <v>45377</v>
      </c>
      <c r="K3797" s="24">
        <v>1368691940</v>
      </c>
      <c r="L3797" s="15">
        <v>45381</v>
      </c>
      <c r="M3797" s="15">
        <v>45382</v>
      </c>
      <c r="N3797" s="26">
        <v>1</v>
      </c>
      <c r="O3797" s="26">
        <f>VLOOKUP(D3797,quash!A$2:$I$7791,9,FALSE)</f>
        <v>2</v>
      </c>
      <c r="P3797" s="7">
        <v>5000</v>
      </c>
      <c r="Q3797" s="26">
        <v>147</v>
      </c>
      <c r="R3797" s="19">
        <v>0.11226939921536</v>
      </c>
      <c r="S3797" s="26">
        <v>16</v>
      </c>
      <c r="T3797" s="7">
        <v>6000</v>
      </c>
      <c r="U3797" s="2">
        <v>142</v>
      </c>
      <c r="V3797" s="11">
        <v>1503.37</v>
      </c>
      <c r="W3797" s="14" t="s">
        <v>5282</v>
      </c>
      <c r="X3797" s="18"/>
      <c r="Y3797" s="9"/>
      <c r="Z3797" s="19"/>
      <c r="AA3797" s="19"/>
      <c r="AB3797" s="30">
        <f t="shared" si="961"/>
        <v>521000</v>
      </c>
      <c r="AC3797" s="30">
        <f t="shared" si="959"/>
        <v>1.1516314779270634E-2</v>
      </c>
      <c r="AD3797" s="31">
        <f t="shared" si="960"/>
        <v>1.6928982725527832</v>
      </c>
      <c r="AE3797" s="31">
        <f t="shared" si="971"/>
        <v>1.63531669865643</v>
      </c>
      <c r="AG3797" s="30">
        <f t="shared" si="962"/>
        <v>1695000</v>
      </c>
      <c r="AH3797" s="30">
        <f t="shared" si="968"/>
        <v>3.5398230088495575E-3</v>
      </c>
      <c r="AI3797" s="31">
        <f t="shared" si="969"/>
        <v>0.52035398230088492</v>
      </c>
      <c r="AJ3797" s="31">
        <f t="shared" si="970"/>
        <v>0.50265486725663711</v>
      </c>
      <c r="AK3797" s="30" t="str">
        <f>IF(W3797="si",($S3797*'COSTOS DE CREDITOS'!$C$27)/DATA!$G3797,"")</f>
        <v/>
      </c>
      <c r="AL3797" s="90" t="str">
        <f>IF(W3797="si",'COSTOS DE CREDITOS'!$C$35,"")</f>
        <v/>
      </c>
      <c r="AM3797" s="30" t="str">
        <f t="shared" si="963"/>
        <v/>
      </c>
      <c r="AN3797" s="30" t="str">
        <f t="shared" si="964"/>
        <v/>
      </c>
      <c r="AO3797" s="30">
        <f t="shared" si="965"/>
        <v>0</v>
      </c>
      <c r="AP3797" s="30">
        <f t="shared" si="966"/>
        <v>0</v>
      </c>
      <c r="AQ3797" s="19" t="str">
        <f t="shared" si="967"/>
        <v/>
      </c>
    </row>
    <row r="3798" spans="1:43" x14ac:dyDescent="0.2">
      <c r="A3798" s="23" t="s">
        <v>5665</v>
      </c>
      <c r="B3798" s="6" t="s">
        <v>5683</v>
      </c>
      <c r="C3798" s="6" t="s">
        <v>5670</v>
      </c>
      <c r="D3798" s="2">
        <v>182189</v>
      </c>
      <c r="E3798" s="2">
        <v>182925</v>
      </c>
      <c r="F3798" s="3" t="s">
        <v>4685</v>
      </c>
      <c r="G3798" s="2">
        <v>6</v>
      </c>
      <c r="H3798" s="2">
        <v>182970</v>
      </c>
      <c r="I3798" s="3" t="s">
        <v>4704</v>
      </c>
      <c r="J3798" s="15">
        <v>45374</v>
      </c>
      <c r="K3798" s="24">
        <v>1365954394</v>
      </c>
      <c r="L3798" s="15">
        <v>45381</v>
      </c>
      <c r="M3798" s="15">
        <v>45382</v>
      </c>
      <c r="N3798" s="26">
        <v>1</v>
      </c>
      <c r="O3798" s="26">
        <f>VLOOKUP(D3798,quash!A$2:$I$7791,9,FALSE)</f>
        <v>1</v>
      </c>
      <c r="P3798" s="7">
        <v>10000</v>
      </c>
      <c r="Q3798" s="26">
        <v>127</v>
      </c>
      <c r="R3798" s="19">
        <v>5.24391097594855E-2</v>
      </c>
      <c r="S3798" s="26">
        <v>16</v>
      </c>
      <c r="T3798" s="7">
        <v>7000</v>
      </c>
      <c r="U3798" s="2">
        <v>142</v>
      </c>
      <c r="V3798" s="11">
        <v>1758.65</v>
      </c>
      <c r="W3798" s="14" t="s">
        <v>5282</v>
      </c>
      <c r="X3798" s="18"/>
      <c r="Y3798" s="9"/>
      <c r="Z3798" s="19"/>
      <c r="AA3798" s="19"/>
      <c r="AB3798" s="30">
        <f t="shared" si="961"/>
        <v>797000</v>
      </c>
      <c r="AC3798" s="30">
        <f t="shared" si="959"/>
        <v>8.7829360100376407E-3</v>
      </c>
      <c r="AD3798" s="31">
        <f t="shared" si="960"/>
        <v>1.1154328732747805</v>
      </c>
      <c r="AE3798" s="31">
        <f t="shared" si="971"/>
        <v>1.247176913425345</v>
      </c>
      <c r="AG3798" s="30">
        <f t="shared" si="962"/>
        <v>2427000</v>
      </c>
      <c r="AH3798" s="30">
        <f t="shared" si="968"/>
        <v>2.88421920065925E-3</v>
      </c>
      <c r="AI3798" s="31">
        <f t="shared" si="969"/>
        <v>0.36629583848372477</v>
      </c>
      <c r="AJ3798" s="31">
        <f t="shared" si="970"/>
        <v>0.40955912649361348</v>
      </c>
      <c r="AK3798" s="30" t="str">
        <f>IF(W3798="si",($S3798*'COSTOS DE CREDITOS'!$C$27)/DATA!$G3798,"")</f>
        <v/>
      </c>
      <c r="AL3798" s="90" t="str">
        <f>IF(W3798="si",'COSTOS DE CREDITOS'!$C$35,"")</f>
        <v/>
      </c>
      <c r="AM3798" s="30" t="str">
        <f t="shared" si="963"/>
        <v/>
      </c>
      <c r="AN3798" s="30" t="str">
        <f t="shared" si="964"/>
        <v/>
      </c>
      <c r="AO3798" s="30">
        <f t="shared" si="965"/>
        <v>0</v>
      </c>
      <c r="AP3798" s="30">
        <f t="shared" si="966"/>
        <v>0</v>
      </c>
      <c r="AQ3798" s="19" t="str">
        <f t="shared" si="967"/>
        <v/>
      </c>
    </row>
    <row r="3799" spans="1:43" x14ac:dyDescent="0.2">
      <c r="A3799" s="23" t="s">
        <v>5665</v>
      </c>
      <c r="B3799" s="6" t="s">
        <v>5666</v>
      </c>
      <c r="C3799" s="6" t="s">
        <v>5667</v>
      </c>
      <c r="D3799" s="2">
        <v>182579</v>
      </c>
      <c r="E3799" s="2">
        <v>182947</v>
      </c>
      <c r="F3799" s="3" t="s">
        <v>4695</v>
      </c>
      <c r="G3799" s="2">
        <v>6</v>
      </c>
      <c r="H3799" s="2">
        <v>182980</v>
      </c>
      <c r="I3799" s="3" t="s">
        <v>4705</v>
      </c>
      <c r="J3799" s="15">
        <v>45377</v>
      </c>
      <c r="K3799" s="24">
        <v>1368793377</v>
      </c>
      <c r="L3799" s="15">
        <v>45381</v>
      </c>
      <c r="M3799" s="15">
        <v>45382</v>
      </c>
      <c r="N3799" s="26">
        <v>1</v>
      </c>
      <c r="O3799" s="26">
        <f>VLOOKUP(D3799,quash!A$2:$I$7791,9,FALSE)</f>
        <v>1</v>
      </c>
      <c r="P3799" s="7">
        <v>5000</v>
      </c>
      <c r="Q3799" s="26">
        <v>147</v>
      </c>
      <c r="R3799" s="19">
        <v>0.11226939921536</v>
      </c>
      <c r="S3799" s="26">
        <v>16</v>
      </c>
      <c r="T3799" s="7">
        <v>10000</v>
      </c>
      <c r="U3799" s="2">
        <v>117</v>
      </c>
      <c r="V3799" s="11">
        <v>2041.43</v>
      </c>
      <c r="W3799" s="14" t="s">
        <v>5282</v>
      </c>
      <c r="X3799" s="18"/>
      <c r="Y3799" s="9"/>
      <c r="Z3799" s="19"/>
      <c r="AA3799" s="19"/>
      <c r="AB3799" s="30">
        <f t="shared" si="961"/>
        <v>797000</v>
      </c>
      <c r="AC3799" s="30">
        <f t="shared" si="959"/>
        <v>1.2547051442910916E-2</v>
      </c>
      <c r="AD3799" s="31">
        <f t="shared" si="960"/>
        <v>1.8444165621079047</v>
      </c>
      <c r="AE3799" s="31">
        <f t="shared" si="971"/>
        <v>1.4680050188205771</v>
      </c>
      <c r="AG3799" s="30">
        <f t="shared" si="962"/>
        <v>2427000</v>
      </c>
      <c r="AH3799" s="30">
        <f t="shared" si="968"/>
        <v>4.1203131437989289E-3</v>
      </c>
      <c r="AI3799" s="31">
        <f t="shared" si="969"/>
        <v>0.60568603213844252</v>
      </c>
      <c r="AJ3799" s="31">
        <f t="shared" si="970"/>
        <v>0.48207663782447469</v>
      </c>
      <c r="AK3799" s="30" t="str">
        <f>IF(W3799="si",($S3799*'COSTOS DE CREDITOS'!$C$27)/DATA!$G3799,"")</f>
        <v/>
      </c>
      <c r="AL3799" s="90" t="str">
        <f>IF(W3799="si",'COSTOS DE CREDITOS'!$C$35,"")</f>
        <v/>
      </c>
      <c r="AM3799" s="30" t="str">
        <f t="shared" si="963"/>
        <v/>
      </c>
      <c r="AN3799" s="30" t="str">
        <f t="shared" si="964"/>
        <v/>
      </c>
      <c r="AO3799" s="30">
        <f t="shared" si="965"/>
        <v>0</v>
      </c>
      <c r="AP3799" s="30">
        <f t="shared" si="966"/>
        <v>0</v>
      </c>
      <c r="AQ3799" s="19" t="str">
        <f t="shared" si="967"/>
        <v/>
      </c>
    </row>
    <row r="3800" spans="1:43" x14ac:dyDescent="0.2">
      <c r="A3800" s="23" t="s">
        <v>5665</v>
      </c>
      <c r="B3800" s="6" t="s">
        <v>5683</v>
      </c>
      <c r="C3800" s="6" t="s">
        <v>5670</v>
      </c>
      <c r="D3800" s="2">
        <v>182420</v>
      </c>
      <c r="E3800" s="2">
        <v>182925</v>
      </c>
      <c r="F3800" s="3" t="s">
        <v>4685</v>
      </c>
      <c r="G3800" s="2">
        <v>6</v>
      </c>
      <c r="H3800" s="2">
        <v>182992</v>
      </c>
      <c r="I3800" s="3" t="s">
        <v>4706</v>
      </c>
      <c r="J3800" s="15">
        <v>45377</v>
      </c>
      <c r="K3800" s="24">
        <v>1368566541</v>
      </c>
      <c r="L3800" s="15">
        <v>45383</v>
      </c>
      <c r="M3800" s="15">
        <v>45382</v>
      </c>
      <c r="N3800" s="26">
        <v>1</v>
      </c>
      <c r="O3800" s="26">
        <f>VLOOKUP(D3800,quash!A$2:$I$7791,9,FALSE)</f>
        <v>1</v>
      </c>
      <c r="P3800" s="7">
        <v>10000</v>
      </c>
      <c r="Q3800" s="26">
        <v>147</v>
      </c>
      <c r="R3800" s="19">
        <v>7.9000519063170294E-2</v>
      </c>
      <c r="S3800" s="26">
        <v>16</v>
      </c>
      <c r="T3800" s="7">
        <v>10000</v>
      </c>
      <c r="U3800" s="2">
        <v>142</v>
      </c>
      <c r="V3800" s="11">
        <v>2510.34</v>
      </c>
      <c r="W3800" s="14" t="s">
        <v>5282</v>
      </c>
      <c r="X3800" s="18"/>
      <c r="Y3800" s="9"/>
      <c r="Z3800" s="19"/>
      <c r="AA3800" s="19"/>
      <c r="AB3800" s="30">
        <f t="shared" si="961"/>
        <v>797000</v>
      </c>
      <c r="AC3800" s="30">
        <f t="shared" si="959"/>
        <v>1.2547051442910916E-2</v>
      </c>
      <c r="AD3800" s="31">
        <f t="shared" si="960"/>
        <v>1.8444165621079047</v>
      </c>
      <c r="AE3800" s="31">
        <f t="shared" si="971"/>
        <v>1.7816813048933502</v>
      </c>
      <c r="AG3800" s="30">
        <f t="shared" si="962"/>
        <v>2427000</v>
      </c>
      <c r="AH3800" s="30">
        <f t="shared" si="968"/>
        <v>4.1203131437989289E-3</v>
      </c>
      <c r="AI3800" s="31">
        <f t="shared" si="969"/>
        <v>0.60568603213844252</v>
      </c>
      <c r="AJ3800" s="31">
        <f t="shared" si="970"/>
        <v>0.58508446641944789</v>
      </c>
      <c r="AK3800" s="30" t="str">
        <f>IF(W3800="si",($S3800*'COSTOS DE CREDITOS'!$C$27)/DATA!$G3800,"")</f>
        <v/>
      </c>
      <c r="AL3800" s="90" t="str">
        <f>IF(W3800="si",'COSTOS DE CREDITOS'!$C$35,"")</f>
        <v/>
      </c>
      <c r="AM3800" s="30" t="str">
        <f t="shared" si="963"/>
        <v/>
      </c>
      <c r="AN3800" s="30" t="str">
        <f t="shared" si="964"/>
        <v/>
      </c>
      <c r="AO3800" s="30">
        <f t="shared" si="965"/>
        <v>0</v>
      </c>
      <c r="AP3800" s="30">
        <f t="shared" si="966"/>
        <v>0</v>
      </c>
      <c r="AQ3800" s="19" t="str">
        <f t="shared" si="967"/>
        <v/>
      </c>
    </row>
    <row r="3801" spans="1:43" x14ac:dyDescent="0.2">
      <c r="A3801" s="23" t="s">
        <v>5665</v>
      </c>
      <c r="B3801" s="6" t="s">
        <v>5678</v>
      </c>
      <c r="C3801" s="6" t="s">
        <v>5670</v>
      </c>
      <c r="D3801" s="4">
        <v>182558</v>
      </c>
      <c r="E3801" s="4">
        <v>182795</v>
      </c>
      <c r="F3801" s="5" t="s">
        <v>4707</v>
      </c>
      <c r="G3801" s="2">
        <v>5</v>
      </c>
      <c r="H3801" s="4">
        <v>182796</v>
      </c>
      <c r="I3801" s="5" t="s">
        <v>4708</v>
      </c>
      <c r="J3801" s="15">
        <v>45377</v>
      </c>
      <c r="K3801" s="24">
        <v>1368742440</v>
      </c>
      <c r="L3801" s="15">
        <v>45378</v>
      </c>
      <c r="M3801" s="15">
        <v>45412</v>
      </c>
      <c r="N3801" s="26">
        <v>1</v>
      </c>
      <c r="O3801" s="26">
        <f>VLOOKUP(D3801,quash!A$2:$I$7791,9,FALSE)</f>
        <v>4</v>
      </c>
      <c r="P3801" s="7">
        <v>10000</v>
      </c>
      <c r="Q3801" s="26">
        <v>110</v>
      </c>
      <c r="R3801" s="19">
        <v>3.11605023919212E-2</v>
      </c>
      <c r="S3801" s="26">
        <v>16</v>
      </c>
      <c r="T3801" s="8">
        <v>9000</v>
      </c>
      <c r="U3801" s="4">
        <v>142</v>
      </c>
      <c r="V3801" s="10">
        <v>2255.2800000000002</v>
      </c>
      <c r="W3801" s="14" t="s">
        <v>5282</v>
      </c>
      <c r="X3801" s="18"/>
      <c r="Y3801" s="9"/>
      <c r="Z3801" s="19"/>
      <c r="AA3801" s="19"/>
      <c r="AB3801" s="30">
        <f t="shared" si="961"/>
        <v>249000</v>
      </c>
      <c r="AC3801" s="30">
        <f t="shared" si="959"/>
        <v>3.614457831325301E-2</v>
      </c>
      <c r="AD3801" s="31">
        <f t="shared" si="960"/>
        <v>3.975903614457831</v>
      </c>
      <c r="AE3801" s="31">
        <f t="shared" si="971"/>
        <v>5.1325301204819276</v>
      </c>
      <c r="AG3801" s="30">
        <f t="shared" si="962"/>
        <v>927000</v>
      </c>
      <c r="AH3801" s="30">
        <f t="shared" si="968"/>
        <v>9.7087378640776691E-3</v>
      </c>
      <c r="AI3801" s="31">
        <f t="shared" si="969"/>
        <v>1.0679611650485437</v>
      </c>
      <c r="AJ3801" s="31">
        <f t="shared" si="970"/>
        <v>1.378640776699029</v>
      </c>
      <c r="AK3801" s="30" t="str">
        <f>IF(W3801="si",($S3801*'COSTOS DE CREDITOS'!$C$27)/DATA!$G3801,"")</f>
        <v/>
      </c>
      <c r="AL3801" s="90" t="str">
        <f>IF(W3801="si",'COSTOS DE CREDITOS'!$C$35,"")</f>
        <v/>
      </c>
      <c r="AM3801" s="30" t="str">
        <f t="shared" si="963"/>
        <v/>
      </c>
      <c r="AN3801" s="30" t="str">
        <f t="shared" si="964"/>
        <v/>
      </c>
      <c r="AO3801" s="30">
        <f t="shared" si="965"/>
        <v>0</v>
      </c>
      <c r="AP3801" s="30">
        <f t="shared" si="966"/>
        <v>0</v>
      </c>
      <c r="AQ3801" s="19" t="str">
        <f t="shared" si="967"/>
        <v/>
      </c>
    </row>
    <row r="3802" spans="1:43" x14ac:dyDescent="0.2">
      <c r="A3802" s="23" t="s">
        <v>5665</v>
      </c>
      <c r="B3802" s="6" t="s">
        <v>5678</v>
      </c>
      <c r="C3802" s="6" t="s">
        <v>5670</v>
      </c>
      <c r="D3802" s="4">
        <v>182551</v>
      </c>
      <c r="E3802" s="4">
        <v>182795</v>
      </c>
      <c r="F3802" s="5" t="s">
        <v>4707</v>
      </c>
      <c r="G3802" s="2">
        <v>5</v>
      </c>
      <c r="H3802" s="4">
        <v>182797</v>
      </c>
      <c r="I3802" s="5" t="s">
        <v>4709</v>
      </c>
      <c r="J3802" s="15">
        <v>45377</v>
      </c>
      <c r="K3802" s="24">
        <v>1368741684</v>
      </c>
      <c r="L3802" s="15">
        <v>45378</v>
      </c>
      <c r="M3802" s="15">
        <v>45412</v>
      </c>
      <c r="N3802" s="26">
        <v>1</v>
      </c>
      <c r="O3802" s="26">
        <f>VLOOKUP(D3802,quash!A$2:$I$7791,9,FALSE)</f>
        <v>2</v>
      </c>
      <c r="P3802" s="7">
        <v>10000</v>
      </c>
      <c r="Q3802" s="26">
        <v>110</v>
      </c>
      <c r="R3802" s="19">
        <v>3.11605023919212E-2</v>
      </c>
      <c r="S3802" s="26">
        <v>16</v>
      </c>
      <c r="T3802" s="8">
        <v>10000</v>
      </c>
      <c r="U3802" s="4">
        <v>142</v>
      </c>
      <c r="V3802" s="10">
        <v>2510.34</v>
      </c>
      <c r="W3802" s="14" t="s">
        <v>5282</v>
      </c>
      <c r="X3802" s="18"/>
      <c r="Y3802" s="9"/>
      <c r="Z3802" s="19"/>
      <c r="AA3802" s="19"/>
      <c r="AB3802" s="30">
        <f t="shared" si="961"/>
        <v>313000</v>
      </c>
      <c r="AC3802" s="30">
        <f t="shared" si="959"/>
        <v>3.1948881789137379E-2</v>
      </c>
      <c r="AD3802" s="31">
        <f t="shared" si="960"/>
        <v>3.5143769968051117</v>
      </c>
      <c r="AE3802" s="31">
        <f t="shared" si="971"/>
        <v>4.5367412140575079</v>
      </c>
      <c r="AG3802" s="30">
        <f t="shared" si="962"/>
        <v>1695000</v>
      </c>
      <c r="AH3802" s="30">
        <f t="shared" si="968"/>
        <v>5.8997050147492625E-3</v>
      </c>
      <c r="AI3802" s="31">
        <f t="shared" si="969"/>
        <v>0.64896755162241893</v>
      </c>
      <c r="AJ3802" s="31">
        <f t="shared" si="970"/>
        <v>0.83775811209439532</v>
      </c>
      <c r="AK3802" s="30" t="str">
        <f>IF(W3802="si",($S3802*'COSTOS DE CREDITOS'!$C$27)/DATA!$G3802,"")</f>
        <v/>
      </c>
      <c r="AL3802" s="90" t="str">
        <f>IF(W3802="si",'COSTOS DE CREDITOS'!$C$35,"")</f>
        <v/>
      </c>
      <c r="AM3802" s="30" t="str">
        <f t="shared" si="963"/>
        <v/>
      </c>
      <c r="AN3802" s="30" t="str">
        <f t="shared" si="964"/>
        <v/>
      </c>
      <c r="AO3802" s="30">
        <f t="shared" si="965"/>
        <v>0</v>
      </c>
      <c r="AP3802" s="30">
        <f t="shared" si="966"/>
        <v>0</v>
      </c>
      <c r="AQ3802" s="19" t="str">
        <f t="shared" si="967"/>
        <v/>
      </c>
    </row>
    <row r="3803" spans="1:43" x14ac:dyDescent="0.2">
      <c r="A3803" s="23" t="s">
        <v>5665</v>
      </c>
      <c r="B3803" s="6" t="s">
        <v>5678</v>
      </c>
      <c r="C3803" s="6" t="s">
        <v>5670</v>
      </c>
      <c r="D3803" s="4">
        <v>182688</v>
      </c>
      <c r="E3803" s="4">
        <v>182795</v>
      </c>
      <c r="F3803" s="5" t="s">
        <v>4707</v>
      </c>
      <c r="G3803" s="2">
        <v>5</v>
      </c>
      <c r="H3803" s="4">
        <v>182798</v>
      </c>
      <c r="I3803" s="5" t="s">
        <v>4710</v>
      </c>
      <c r="J3803" s="15">
        <v>45377</v>
      </c>
      <c r="K3803" s="24">
        <v>1369173498</v>
      </c>
      <c r="L3803" s="15">
        <v>45378</v>
      </c>
      <c r="M3803" s="15">
        <v>45412</v>
      </c>
      <c r="N3803" s="26">
        <v>1</v>
      </c>
      <c r="O3803" s="26" t="e">
        <f>VLOOKUP(D3803,quash!A$2:$I$7791,9,FALSE)</f>
        <v>#N/A</v>
      </c>
      <c r="P3803" s="7">
        <v>9000</v>
      </c>
      <c r="Q3803" s="26">
        <v>146</v>
      </c>
      <c r="R3803" s="19">
        <v>5.2439109759484744E-2</v>
      </c>
      <c r="S3803" s="26">
        <v>16</v>
      </c>
      <c r="T3803" s="8">
        <v>5000</v>
      </c>
      <c r="U3803" s="4">
        <v>147</v>
      </c>
      <c r="V3803" s="10">
        <v>1303.3399999999999</v>
      </c>
      <c r="W3803" s="14" t="s">
        <v>5282</v>
      </c>
      <c r="X3803" s="18"/>
      <c r="Y3803" s="9"/>
      <c r="Z3803" s="19"/>
      <c r="AA3803" s="19"/>
      <c r="AB3803" s="30">
        <f t="shared" si="961"/>
        <v>2446000</v>
      </c>
      <c r="AC3803" s="30">
        <f t="shared" si="959"/>
        <v>2.0441537203597709E-3</v>
      </c>
      <c r="AD3803" s="31">
        <f t="shared" si="960"/>
        <v>0.29844644317252655</v>
      </c>
      <c r="AE3803" s="31">
        <f t="shared" si="971"/>
        <v>0.30049059689288632</v>
      </c>
      <c r="AG3803" s="30">
        <f t="shared" si="962"/>
        <v>6126000</v>
      </c>
      <c r="AH3803" s="30">
        <f t="shared" si="968"/>
        <v>8.1619327456741752E-4</v>
      </c>
      <c r="AI3803" s="31">
        <f t="shared" si="969"/>
        <v>0.11916421808684295</v>
      </c>
      <c r="AJ3803" s="31">
        <f t="shared" si="970"/>
        <v>0.11998041136141037</v>
      </c>
      <c r="AK3803" s="30" t="str">
        <f>IF(W3803="si",($S3803*'COSTOS DE CREDITOS'!$C$27)/DATA!$G3803,"")</f>
        <v/>
      </c>
      <c r="AL3803" s="90" t="str">
        <f>IF(W3803="si",'COSTOS DE CREDITOS'!$C$35,"")</f>
        <v/>
      </c>
      <c r="AM3803" s="30" t="str">
        <f t="shared" si="963"/>
        <v/>
      </c>
      <c r="AN3803" s="30" t="str">
        <f t="shared" si="964"/>
        <v/>
      </c>
      <c r="AO3803" s="30">
        <f t="shared" si="965"/>
        <v>0</v>
      </c>
      <c r="AP3803" s="30">
        <f t="shared" si="966"/>
        <v>0</v>
      </c>
      <c r="AQ3803" s="19" t="str">
        <f t="shared" si="967"/>
        <v/>
      </c>
    </row>
    <row r="3804" spans="1:43" x14ac:dyDescent="0.2">
      <c r="A3804" s="23" t="s">
        <v>5665</v>
      </c>
      <c r="B3804" s="6" t="s">
        <v>5678</v>
      </c>
      <c r="C3804" s="6" t="s">
        <v>5670</v>
      </c>
      <c r="D3804" s="4">
        <v>182758</v>
      </c>
      <c r="E3804" s="4">
        <v>182795</v>
      </c>
      <c r="F3804" s="5" t="s">
        <v>4707</v>
      </c>
      <c r="G3804" s="2">
        <v>5</v>
      </c>
      <c r="H3804" s="4">
        <v>182800</v>
      </c>
      <c r="I3804" s="5" t="s">
        <v>4711</v>
      </c>
      <c r="J3804" s="15">
        <v>45378</v>
      </c>
      <c r="K3804" s="24">
        <v>1369821074</v>
      </c>
      <c r="L3804" s="15">
        <v>45378</v>
      </c>
      <c r="M3804" s="15">
        <v>45412</v>
      </c>
      <c r="N3804" s="26">
        <v>1</v>
      </c>
      <c r="O3804" s="26" t="e">
        <f>VLOOKUP(D3804,quash!A$2:$I$7791,9,FALSE)</f>
        <v>#N/A</v>
      </c>
      <c r="P3804" s="7">
        <v>8000</v>
      </c>
      <c r="Q3804" s="26">
        <v>108</v>
      </c>
      <c r="R3804" s="19">
        <v>1.8298129407071966E-2</v>
      </c>
      <c r="S3804" s="26">
        <v>16</v>
      </c>
      <c r="T3804" s="8">
        <v>8000</v>
      </c>
      <c r="U3804" s="4">
        <v>142</v>
      </c>
      <c r="V3804" s="10">
        <v>2013.74</v>
      </c>
      <c r="W3804" s="14" t="s">
        <v>5282</v>
      </c>
      <c r="X3804" s="18"/>
      <c r="Y3804" s="9"/>
      <c r="Z3804" s="19"/>
      <c r="AA3804" s="19"/>
      <c r="AB3804" s="30">
        <f t="shared" si="961"/>
        <v>2446000</v>
      </c>
      <c r="AC3804" s="30">
        <f t="shared" si="959"/>
        <v>3.2706459525756338E-3</v>
      </c>
      <c r="AD3804" s="31">
        <f t="shared" si="960"/>
        <v>0.35322976287816843</v>
      </c>
      <c r="AE3804" s="31">
        <f t="shared" si="971"/>
        <v>0.46443172526574</v>
      </c>
      <c r="AG3804" s="30">
        <f t="shared" si="962"/>
        <v>6126000</v>
      </c>
      <c r="AH3804" s="30">
        <f t="shared" si="968"/>
        <v>1.3059092393078681E-3</v>
      </c>
      <c r="AI3804" s="31">
        <f t="shared" si="969"/>
        <v>0.14103819784524976</v>
      </c>
      <c r="AJ3804" s="31">
        <f t="shared" si="970"/>
        <v>0.18543911198171725</v>
      </c>
      <c r="AK3804" s="30" t="str">
        <f>IF(W3804="si",($S3804*'COSTOS DE CREDITOS'!$C$27)/DATA!$G3804,"")</f>
        <v/>
      </c>
      <c r="AL3804" s="90" t="str">
        <f>IF(W3804="si",'COSTOS DE CREDITOS'!$C$35,"")</f>
        <v/>
      </c>
      <c r="AM3804" s="30" t="str">
        <f t="shared" si="963"/>
        <v/>
      </c>
      <c r="AN3804" s="30" t="str">
        <f t="shared" si="964"/>
        <v/>
      </c>
      <c r="AO3804" s="30">
        <f t="shared" si="965"/>
        <v>0</v>
      </c>
      <c r="AP3804" s="30">
        <f t="shared" si="966"/>
        <v>0</v>
      </c>
      <c r="AQ3804" s="19" t="str">
        <f t="shared" si="967"/>
        <v/>
      </c>
    </row>
    <row r="3805" spans="1:43" x14ac:dyDescent="0.2">
      <c r="A3805" s="23" t="s">
        <v>5665</v>
      </c>
      <c r="B3805" s="6" t="s">
        <v>5678</v>
      </c>
      <c r="C3805" s="6" t="s">
        <v>5670</v>
      </c>
      <c r="D3805" s="4">
        <v>182556</v>
      </c>
      <c r="E3805" s="4">
        <v>182795</v>
      </c>
      <c r="F3805" s="5" t="s">
        <v>4707</v>
      </c>
      <c r="G3805" s="2">
        <v>5</v>
      </c>
      <c r="H3805" s="4">
        <v>182802</v>
      </c>
      <c r="I3805" s="5" t="s">
        <v>4712</v>
      </c>
      <c r="J3805" s="15">
        <v>45377</v>
      </c>
      <c r="K3805" s="24">
        <v>1368740540</v>
      </c>
      <c r="L3805" s="15">
        <v>45378</v>
      </c>
      <c r="M3805" s="15">
        <v>45412</v>
      </c>
      <c r="N3805" s="26">
        <v>1</v>
      </c>
      <c r="O3805" s="26">
        <f>VLOOKUP(D3805,quash!A$2:$I$7791,9,FALSE)</f>
        <v>3</v>
      </c>
      <c r="P3805" s="7">
        <v>10000</v>
      </c>
      <c r="Q3805" s="26">
        <v>110</v>
      </c>
      <c r="R3805" s="19">
        <v>3.11605023919212E-2</v>
      </c>
      <c r="S3805" s="26">
        <v>16</v>
      </c>
      <c r="T3805" s="8">
        <v>8000</v>
      </c>
      <c r="U3805" s="4">
        <v>142</v>
      </c>
      <c r="V3805" s="10">
        <v>2013.74</v>
      </c>
      <c r="W3805" s="14" t="s">
        <v>5282</v>
      </c>
      <c r="X3805" s="18"/>
      <c r="Y3805" s="9"/>
      <c r="Z3805" s="19"/>
      <c r="AA3805" s="19"/>
      <c r="AB3805" s="30">
        <f t="shared" si="961"/>
        <v>193000</v>
      </c>
      <c r="AC3805" s="30">
        <f t="shared" si="959"/>
        <v>4.145077720207254E-2</v>
      </c>
      <c r="AD3805" s="31">
        <f t="shared" si="960"/>
        <v>4.5595854922279795</v>
      </c>
      <c r="AE3805" s="31">
        <f t="shared" si="971"/>
        <v>5.886010362694301</v>
      </c>
      <c r="AG3805" s="30">
        <f t="shared" si="962"/>
        <v>778000</v>
      </c>
      <c r="AH3805" s="30">
        <f t="shared" si="968"/>
        <v>1.0282776349614395E-2</v>
      </c>
      <c r="AI3805" s="31">
        <f t="shared" si="969"/>
        <v>1.1311053984575834</v>
      </c>
      <c r="AJ3805" s="31">
        <f t="shared" si="970"/>
        <v>1.4601542416452442</v>
      </c>
      <c r="AK3805" s="30" t="str">
        <f>IF(W3805="si",($S3805*'COSTOS DE CREDITOS'!$C$27)/DATA!$G3805,"")</f>
        <v/>
      </c>
      <c r="AL3805" s="90" t="str">
        <f>IF(W3805="si",'COSTOS DE CREDITOS'!$C$35,"")</f>
        <v/>
      </c>
      <c r="AM3805" s="30" t="str">
        <f t="shared" si="963"/>
        <v/>
      </c>
      <c r="AN3805" s="30" t="str">
        <f t="shared" si="964"/>
        <v/>
      </c>
      <c r="AO3805" s="30">
        <f t="shared" si="965"/>
        <v>0</v>
      </c>
      <c r="AP3805" s="30">
        <f t="shared" si="966"/>
        <v>0</v>
      </c>
      <c r="AQ3805" s="19" t="str">
        <f t="shared" si="967"/>
        <v/>
      </c>
    </row>
    <row r="3806" spans="1:43" x14ac:dyDescent="0.2">
      <c r="A3806" s="23" t="s">
        <v>5665</v>
      </c>
      <c r="B3806" s="6" t="s">
        <v>5666</v>
      </c>
      <c r="C3806" s="6" t="s">
        <v>5667</v>
      </c>
      <c r="D3806" s="4">
        <v>181976</v>
      </c>
      <c r="E3806" s="4">
        <v>183099</v>
      </c>
      <c r="F3806" s="5" t="s">
        <v>4713</v>
      </c>
      <c r="G3806" s="2">
        <v>5</v>
      </c>
      <c r="H3806" s="4">
        <v>183100</v>
      </c>
      <c r="I3806" s="5" t="s">
        <v>4714</v>
      </c>
      <c r="J3806" s="15">
        <v>45372</v>
      </c>
      <c r="K3806" s="24">
        <v>1364766358</v>
      </c>
      <c r="L3806" s="15">
        <v>45383</v>
      </c>
      <c r="M3806" s="15">
        <v>45412</v>
      </c>
      <c r="N3806" s="26">
        <v>1</v>
      </c>
      <c r="O3806" s="26">
        <f>VLOOKUP(D3806,quash!A$2:$I$7791,9,FALSE)</f>
        <v>4</v>
      </c>
      <c r="P3806" s="7">
        <v>10000</v>
      </c>
      <c r="Q3806" s="26">
        <v>110</v>
      </c>
      <c r="R3806" s="19">
        <v>3.3220596517330399E-2</v>
      </c>
      <c r="S3806" s="26">
        <v>16</v>
      </c>
      <c r="T3806" s="8">
        <v>10000</v>
      </c>
      <c r="U3806" s="4">
        <v>100</v>
      </c>
      <c r="V3806" s="10">
        <v>1738.06</v>
      </c>
      <c r="W3806" s="14" t="s">
        <v>5282</v>
      </c>
      <c r="X3806" s="18"/>
      <c r="Y3806" s="9"/>
      <c r="Z3806" s="19"/>
      <c r="AA3806" s="19"/>
      <c r="AB3806" s="30">
        <f t="shared" si="961"/>
        <v>249000</v>
      </c>
      <c r="AC3806" s="30">
        <f t="shared" si="959"/>
        <v>4.0160642570281124E-2</v>
      </c>
      <c r="AD3806" s="31">
        <f t="shared" si="960"/>
        <v>4.4176706827309236</v>
      </c>
      <c r="AE3806" s="31">
        <f t="shared" si="971"/>
        <v>4.0160642570281126</v>
      </c>
      <c r="AG3806" s="30">
        <f t="shared" si="962"/>
        <v>927000</v>
      </c>
      <c r="AH3806" s="30">
        <f t="shared" si="968"/>
        <v>1.0787486515641856E-2</v>
      </c>
      <c r="AI3806" s="31">
        <f t="shared" si="969"/>
        <v>1.1866235167206043</v>
      </c>
      <c r="AJ3806" s="31">
        <f t="shared" si="970"/>
        <v>1.0787486515641855</v>
      </c>
      <c r="AK3806" s="30" t="str">
        <f>IF(W3806="si",($S3806*'COSTOS DE CREDITOS'!$C$27)/DATA!$G3806,"")</f>
        <v/>
      </c>
      <c r="AL3806" s="90" t="str">
        <f>IF(W3806="si",'COSTOS DE CREDITOS'!$C$35,"")</f>
        <v/>
      </c>
      <c r="AM3806" s="30" t="str">
        <f t="shared" si="963"/>
        <v/>
      </c>
      <c r="AN3806" s="30" t="str">
        <f t="shared" si="964"/>
        <v/>
      </c>
      <c r="AO3806" s="30">
        <f t="shared" si="965"/>
        <v>0</v>
      </c>
      <c r="AP3806" s="30">
        <f t="shared" si="966"/>
        <v>0</v>
      </c>
      <c r="AQ3806" s="19" t="str">
        <f t="shared" si="967"/>
        <v/>
      </c>
    </row>
    <row r="3807" spans="1:43" x14ac:dyDescent="0.2">
      <c r="A3807" s="23" t="s">
        <v>5665</v>
      </c>
      <c r="B3807" s="6" t="s">
        <v>5666</v>
      </c>
      <c r="C3807" s="6" t="s">
        <v>5667</v>
      </c>
      <c r="D3807" s="4">
        <v>182078</v>
      </c>
      <c r="E3807" s="4">
        <v>183099</v>
      </c>
      <c r="F3807" s="5" t="s">
        <v>4713</v>
      </c>
      <c r="G3807" s="2">
        <v>5</v>
      </c>
      <c r="H3807" s="4">
        <v>183101</v>
      </c>
      <c r="I3807" s="5" t="s">
        <v>4715</v>
      </c>
      <c r="J3807" s="15">
        <v>45373</v>
      </c>
      <c r="K3807" s="24">
        <v>1365303044</v>
      </c>
      <c r="L3807" s="15">
        <v>45383</v>
      </c>
      <c r="M3807" s="15">
        <v>45412</v>
      </c>
      <c r="N3807" s="26">
        <v>1</v>
      </c>
      <c r="O3807" s="26">
        <f>VLOOKUP(D3807,quash!A$2:$I$7791,9,FALSE)</f>
        <v>1</v>
      </c>
      <c r="P3807" s="7">
        <v>10000</v>
      </c>
      <c r="Q3807" s="26">
        <v>100</v>
      </c>
      <c r="R3807" s="19">
        <v>1.82981294070719E-2</v>
      </c>
      <c r="S3807" s="26">
        <v>16</v>
      </c>
      <c r="T3807" s="8">
        <v>10000</v>
      </c>
      <c r="U3807" s="4">
        <v>100</v>
      </c>
      <c r="V3807" s="10">
        <v>1738.06</v>
      </c>
      <c r="W3807" s="14" t="s">
        <v>5282</v>
      </c>
      <c r="X3807" s="18"/>
      <c r="Y3807" s="9"/>
      <c r="Z3807" s="19"/>
      <c r="AA3807" s="19"/>
      <c r="AB3807" s="30">
        <f t="shared" si="961"/>
        <v>511000</v>
      </c>
      <c r="AC3807" s="30">
        <f t="shared" si="959"/>
        <v>1.9569471624266144E-2</v>
      </c>
      <c r="AD3807" s="31">
        <f t="shared" si="960"/>
        <v>1.9569471624266144</v>
      </c>
      <c r="AE3807" s="31">
        <f t="shared" si="971"/>
        <v>1.9569471624266144</v>
      </c>
      <c r="AG3807" s="30">
        <f t="shared" si="962"/>
        <v>2427000</v>
      </c>
      <c r="AH3807" s="30">
        <f t="shared" si="968"/>
        <v>4.1203131437989289E-3</v>
      </c>
      <c r="AI3807" s="31">
        <f t="shared" si="969"/>
        <v>0.41203131437989288</v>
      </c>
      <c r="AJ3807" s="31">
        <f t="shared" si="970"/>
        <v>0.41203131437989288</v>
      </c>
      <c r="AK3807" s="30" t="str">
        <f>IF(W3807="si",($S3807*'COSTOS DE CREDITOS'!$C$27)/DATA!$G3807,"")</f>
        <v/>
      </c>
      <c r="AL3807" s="90" t="str">
        <f>IF(W3807="si",'COSTOS DE CREDITOS'!$C$35,"")</f>
        <v/>
      </c>
      <c r="AM3807" s="30" t="str">
        <f t="shared" si="963"/>
        <v/>
      </c>
      <c r="AN3807" s="30" t="str">
        <f t="shared" si="964"/>
        <v/>
      </c>
      <c r="AO3807" s="30">
        <f t="shared" si="965"/>
        <v>0</v>
      </c>
      <c r="AP3807" s="30">
        <f t="shared" si="966"/>
        <v>0</v>
      </c>
      <c r="AQ3807" s="19" t="str">
        <f t="shared" si="967"/>
        <v/>
      </c>
    </row>
    <row r="3808" spans="1:43" x14ac:dyDescent="0.2">
      <c r="A3808" s="23" t="s">
        <v>5665</v>
      </c>
      <c r="B3808" s="6" t="s">
        <v>5666</v>
      </c>
      <c r="C3808" s="6" t="s">
        <v>5667</v>
      </c>
      <c r="D3808" s="4">
        <v>182207</v>
      </c>
      <c r="E3808" s="4">
        <v>183099</v>
      </c>
      <c r="F3808" s="5" t="s">
        <v>4713</v>
      </c>
      <c r="G3808" s="2">
        <v>5</v>
      </c>
      <c r="H3808" s="4">
        <v>183103</v>
      </c>
      <c r="I3808" s="5" t="s">
        <v>4716</v>
      </c>
      <c r="J3808" s="15">
        <v>45374</v>
      </c>
      <c r="K3808" s="24">
        <v>1366001938</v>
      </c>
      <c r="L3808" s="15">
        <v>45383</v>
      </c>
      <c r="M3808" s="15">
        <v>45412</v>
      </c>
      <c r="N3808" s="26">
        <v>1</v>
      </c>
      <c r="O3808" s="26">
        <f>VLOOKUP(D3808,quash!A$2:$I$7791,9,FALSE)</f>
        <v>3</v>
      </c>
      <c r="P3808" s="7">
        <v>10000</v>
      </c>
      <c r="Q3808" s="26">
        <v>110</v>
      </c>
      <c r="R3808" s="19">
        <v>3.11605023919212E-2</v>
      </c>
      <c r="S3808" s="26">
        <v>16</v>
      </c>
      <c r="T3808" s="8">
        <v>10000</v>
      </c>
      <c r="U3808" s="4">
        <v>100</v>
      </c>
      <c r="V3808" s="10">
        <v>1738.06</v>
      </c>
      <c r="W3808" s="14" t="s">
        <v>5282</v>
      </c>
      <c r="X3808" s="18"/>
      <c r="Y3808" s="9"/>
      <c r="Z3808" s="19"/>
      <c r="AA3808" s="19"/>
      <c r="AB3808" s="30">
        <f t="shared" si="961"/>
        <v>193000</v>
      </c>
      <c r="AC3808" s="30">
        <f t="shared" si="959"/>
        <v>5.181347150259067E-2</v>
      </c>
      <c r="AD3808" s="31">
        <f t="shared" si="960"/>
        <v>5.6994818652849739</v>
      </c>
      <c r="AE3808" s="31">
        <f t="shared" si="971"/>
        <v>5.1813471502590671</v>
      </c>
      <c r="AG3808" s="30">
        <f t="shared" si="962"/>
        <v>778000</v>
      </c>
      <c r="AH3808" s="30">
        <f t="shared" si="968"/>
        <v>1.2853470437017995E-2</v>
      </c>
      <c r="AI3808" s="31">
        <f t="shared" si="969"/>
        <v>1.4138817480719794</v>
      </c>
      <c r="AJ3808" s="31">
        <f t="shared" si="970"/>
        <v>1.2853470437017995</v>
      </c>
      <c r="AK3808" s="30" t="str">
        <f>IF(W3808="si",($S3808*'COSTOS DE CREDITOS'!$C$27)/DATA!$G3808,"")</f>
        <v/>
      </c>
      <c r="AL3808" s="90" t="str">
        <f>IF(W3808="si",'COSTOS DE CREDITOS'!$C$35,"")</f>
        <v/>
      </c>
      <c r="AM3808" s="30" t="str">
        <f t="shared" si="963"/>
        <v/>
      </c>
      <c r="AN3808" s="30" t="str">
        <f t="shared" si="964"/>
        <v/>
      </c>
      <c r="AO3808" s="30">
        <f t="shared" si="965"/>
        <v>0</v>
      </c>
      <c r="AP3808" s="30">
        <f t="shared" si="966"/>
        <v>0</v>
      </c>
      <c r="AQ3808" s="19" t="str">
        <f t="shared" si="967"/>
        <v/>
      </c>
    </row>
    <row r="3809" spans="1:43" x14ac:dyDescent="0.2">
      <c r="A3809" s="23" t="s">
        <v>5665</v>
      </c>
      <c r="B3809" s="6" t="s">
        <v>5666</v>
      </c>
      <c r="C3809" s="6" t="s">
        <v>5667</v>
      </c>
      <c r="D3809" s="4">
        <v>182214</v>
      </c>
      <c r="E3809" s="4">
        <v>183099</v>
      </c>
      <c r="F3809" s="5" t="s">
        <v>4713</v>
      </c>
      <c r="G3809" s="2">
        <v>5</v>
      </c>
      <c r="H3809" s="4">
        <v>183104</v>
      </c>
      <c r="I3809" s="5" t="s">
        <v>4717</v>
      </c>
      <c r="J3809" s="15">
        <v>45376</v>
      </c>
      <c r="K3809" s="24">
        <v>1366002281</v>
      </c>
      <c r="L3809" s="15">
        <v>45383</v>
      </c>
      <c r="M3809" s="15">
        <v>45412</v>
      </c>
      <c r="N3809" s="26">
        <v>1</v>
      </c>
      <c r="O3809" s="26">
        <f>VLOOKUP(D3809,quash!A$2:$I$7791,9,FALSE)</f>
        <v>2</v>
      </c>
      <c r="P3809" s="7">
        <v>10000</v>
      </c>
      <c r="Q3809" s="26">
        <v>110</v>
      </c>
      <c r="R3809" s="19">
        <v>3.3220596517330399E-2</v>
      </c>
      <c r="S3809" s="26">
        <v>16</v>
      </c>
      <c r="T3809" s="8">
        <v>10000</v>
      </c>
      <c r="U3809" s="4">
        <v>142</v>
      </c>
      <c r="V3809" s="10">
        <v>2510.34</v>
      </c>
      <c r="W3809" s="14" t="s">
        <v>5282</v>
      </c>
      <c r="X3809" s="18"/>
      <c r="Y3809" s="9"/>
      <c r="Z3809" s="19"/>
      <c r="AA3809" s="19"/>
      <c r="AB3809" s="30">
        <f t="shared" si="961"/>
        <v>313000</v>
      </c>
      <c r="AC3809" s="30">
        <f t="shared" si="959"/>
        <v>3.1948881789137379E-2</v>
      </c>
      <c r="AD3809" s="31">
        <f t="shared" si="960"/>
        <v>3.5143769968051117</v>
      </c>
      <c r="AE3809" s="31">
        <f t="shared" si="971"/>
        <v>4.5367412140575079</v>
      </c>
      <c r="AG3809" s="30">
        <f t="shared" si="962"/>
        <v>1695000</v>
      </c>
      <c r="AH3809" s="30">
        <f t="shared" si="968"/>
        <v>5.8997050147492625E-3</v>
      </c>
      <c r="AI3809" s="31">
        <f t="shared" si="969"/>
        <v>0.64896755162241893</v>
      </c>
      <c r="AJ3809" s="31">
        <f t="shared" si="970"/>
        <v>0.83775811209439532</v>
      </c>
      <c r="AK3809" s="30" t="str">
        <f>IF(W3809="si",($S3809*'COSTOS DE CREDITOS'!$C$27)/DATA!$G3809,"")</f>
        <v/>
      </c>
      <c r="AL3809" s="90" t="str">
        <f>IF(W3809="si",'COSTOS DE CREDITOS'!$C$35,"")</f>
        <v/>
      </c>
      <c r="AM3809" s="30" t="str">
        <f t="shared" si="963"/>
        <v/>
      </c>
      <c r="AN3809" s="30" t="str">
        <f t="shared" si="964"/>
        <v/>
      </c>
      <c r="AO3809" s="30">
        <f t="shared" si="965"/>
        <v>0</v>
      </c>
      <c r="AP3809" s="30">
        <f t="shared" si="966"/>
        <v>0</v>
      </c>
      <c r="AQ3809" s="19" t="str">
        <f t="shared" si="967"/>
        <v/>
      </c>
    </row>
    <row r="3810" spans="1:43" x14ac:dyDescent="0.2">
      <c r="A3810" s="23" t="s">
        <v>5665</v>
      </c>
      <c r="B3810" s="6" t="s">
        <v>5666</v>
      </c>
      <c r="C3810" s="6" t="s">
        <v>5667</v>
      </c>
      <c r="D3810" s="4">
        <v>182212</v>
      </c>
      <c r="E3810" s="4">
        <v>183099</v>
      </c>
      <c r="F3810" s="5" t="s">
        <v>4713</v>
      </c>
      <c r="G3810" s="2">
        <v>5</v>
      </c>
      <c r="H3810" s="4">
        <v>183105</v>
      </c>
      <c r="I3810" s="5" t="s">
        <v>4718</v>
      </c>
      <c r="J3810" s="15">
        <v>45374</v>
      </c>
      <c r="K3810" s="24">
        <v>1366002122</v>
      </c>
      <c r="L3810" s="15">
        <v>45383</v>
      </c>
      <c r="M3810" s="15">
        <v>45412</v>
      </c>
      <c r="N3810" s="26">
        <v>1</v>
      </c>
      <c r="O3810" s="26">
        <f>VLOOKUP(D3810,quash!A$2:$I$7791,9,FALSE)</f>
        <v>1</v>
      </c>
      <c r="P3810" s="7">
        <v>10000</v>
      </c>
      <c r="Q3810" s="26">
        <v>110</v>
      </c>
      <c r="R3810" s="19">
        <v>3.11605023919212E-2</v>
      </c>
      <c r="S3810" s="26">
        <v>16</v>
      </c>
      <c r="T3810" s="8">
        <v>8000</v>
      </c>
      <c r="U3810" s="4">
        <v>142</v>
      </c>
      <c r="V3810" s="10">
        <v>2013.74</v>
      </c>
      <c r="W3810" s="14" t="s">
        <v>5282</v>
      </c>
      <c r="X3810" s="18"/>
      <c r="Y3810" s="9"/>
      <c r="Z3810" s="19"/>
      <c r="AA3810" s="19"/>
      <c r="AB3810" s="30">
        <f t="shared" si="961"/>
        <v>511000</v>
      </c>
      <c r="AC3810" s="30">
        <f t="shared" si="959"/>
        <v>1.5655577299412915E-2</v>
      </c>
      <c r="AD3810" s="31">
        <f t="shared" si="960"/>
        <v>1.7221135029354206</v>
      </c>
      <c r="AE3810" s="31">
        <f t="shared" si="971"/>
        <v>2.2230919765166339</v>
      </c>
      <c r="AG3810" s="30">
        <f t="shared" si="962"/>
        <v>2427000</v>
      </c>
      <c r="AH3810" s="30">
        <f t="shared" si="968"/>
        <v>3.296250515039143E-3</v>
      </c>
      <c r="AI3810" s="31">
        <f t="shared" si="969"/>
        <v>0.36258755665430575</v>
      </c>
      <c r="AJ3810" s="31">
        <f t="shared" si="970"/>
        <v>0.4680675731355583</v>
      </c>
      <c r="AK3810" s="30" t="str">
        <f>IF(W3810="si",($S3810*'COSTOS DE CREDITOS'!$C$27)/DATA!$G3810,"")</f>
        <v/>
      </c>
      <c r="AL3810" s="90" t="str">
        <f>IF(W3810="si",'COSTOS DE CREDITOS'!$C$35,"")</f>
        <v/>
      </c>
      <c r="AM3810" s="30" t="str">
        <f t="shared" si="963"/>
        <v/>
      </c>
      <c r="AN3810" s="30" t="str">
        <f t="shared" si="964"/>
        <v/>
      </c>
      <c r="AO3810" s="30">
        <f t="shared" si="965"/>
        <v>0</v>
      </c>
      <c r="AP3810" s="30">
        <f t="shared" si="966"/>
        <v>0</v>
      </c>
      <c r="AQ3810" s="19" t="str">
        <f t="shared" si="967"/>
        <v/>
      </c>
    </row>
    <row r="3811" spans="1:43" x14ac:dyDescent="0.2">
      <c r="A3811" s="23" t="s">
        <v>5665</v>
      </c>
      <c r="B3811" s="6" t="s">
        <v>5677</v>
      </c>
      <c r="C3811" s="6" t="s">
        <v>5667</v>
      </c>
      <c r="D3811" s="4">
        <v>183145</v>
      </c>
      <c r="E3811" s="4">
        <v>183425</v>
      </c>
      <c r="F3811" s="5" t="s">
        <v>4719</v>
      </c>
      <c r="G3811" s="2">
        <v>5</v>
      </c>
      <c r="H3811" s="4">
        <v>183426</v>
      </c>
      <c r="I3811" s="5" t="s">
        <v>4720</v>
      </c>
      <c r="J3811" s="15">
        <v>45383</v>
      </c>
      <c r="K3811" s="24">
        <v>1372552649</v>
      </c>
      <c r="L3811" s="15">
        <v>45385</v>
      </c>
      <c r="M3811" s="15">
        <v>45412</v>
      </c>
      <c r="N3811" s="26">
        <v>1</v>
      </c>
      <c r="O3811" s="26" t="e">
        <f>VLOOKUP(D3811,quash!A$2:$I$7791,9,FALSE)</f>
        <v>#N/A</v>
      </c>
      <c r="P3811" s="7">
        <v>10000</v>
      </c>
      <c r="Q3811" s="26">
        <v>127</v>
      </c>
      <c r="R3811" s="19">
        <v>5.24391097594855E-2</v>
      </c>
      <c r="S3811" s="26">
        <v>16</v>
      </c>
      <c r="T3811" s="8">
        <v>8000</v>
      </c>
      <c r="U3811" s="4">
        <v>142</v>
      </c>
      <c r="V3811" s="10">
        <v>2013.74</v>
      </c>
      <c r="W3811" s="14" t="s">
        <v>5282</v>
      </c>
      <c r="X3811" s="18"/>
      <c r="Y3811" s="9"/>
      <c r="Z3811" s="19"/>
      <c r="AA3811" s="19"/>
      <c r="AB3811" s="30">
        <f t="shared" si="961"/>
        <v>2446000</v>
      </c>
      <c r="AC3811" s="30">
        <f t="shared" ref="AC3811:AC3870" si="972">$T3811/AB3811</f>
        <v>3.2706459525756338E-3</v>
      </c>
      <c r="AD3811" s="31">
        <f t="shared" ref="AD3811:AD3870" si="973">AC3811*$Q3811</f>
        <v>0.41537203597710548</v>
      </c>
      <c r="AE3811" s="31">
        <f t="shared" si="971"/>
        <v>0.46443172526574</v>
      </c>
      <c r="AG3811" s="30">
        <f t="shared" si="962"/>
        <v>6126000</v>
      </c>
      <c r="AH3811" s="30">
        <f t="shared" si="968"/>
        <v>1.3059092393078681E-3</v>
      </c>
      <c r="AI3811" s="31">
        <f t="shared" si="969"/>
        <v>0.16585047339209924</v>
      </c>
      <c r="AJ3811" s="31">
        <f t="shared" si="970"/>
        <v>0.18543911198171725</v>
      </c>
      <c r="AK3811" s="30" t="str">
        <f>IF(W3811="si",($S3811*'COSTOS DE CREDITOS'!$C$27)/DATA!$G3811,"")</f>
        <v/>
      </c>
      <c r="AL3811" s="90" t="str">
        <f>IF(W3811="si",'COSTOS DE CREDITOS'!$C$35,"")</f>
        <v/>
      </c>
      <c r="AM3811" s="30" t="str">
        <f t="shared" si="963"/>
        <v/>
      </c>
      <c r="AN3811" s="30" t="str">
        <f t="shared" si="964"/>
        <v/>
      </c>
      <c r="AO3811" s="30">
        <f t="shared" si="965"/>
        <v>0</v>
      </c>
      <c r="AP3811" s="30">
        <f t="shared" si="966"/>
        <v>0</v>
      </c>
      <c r="AQ3811" s="19" t="str">
        <f t="shared" si="967"/>
        <v/>
      </c>
    </row>
    <row r="3812" spans="1:43" x14ac:dyDescent="0.2">
      <c r="A3812" s="23" t="s">
        <v>5665</v>
      </c>
      <c r="B3812" s="6" t="s">
        <v>5677</v>
      </c>
      <c r="C3812" s="6" t="s">
        <v>5667</v>
      </c>
      <c r="D3812" s="4">
        <v>183148</v>
      </c>
      <c r="E3812" s="4">
        <v>183425</v>
      </c>
      <c r="F3812" s="5" t="s">
        <v>4719</v>
      </c>
      <c r="G3812" s="2">
        <v>5</v>
      </c>
      <c r="H3812" s="4">
        <v>183429</v>
      </c>
      <c r="I3812" s="5" t="s">
        <v>4721</v>
      </c>
      <c r="J3812" s="15">
        <v>45383</v>
      </c>
      <c r="K3812" s="24">
        <v>1372554764</v>
      </c>
      <c r="L3812" s="15">
        <v>45385</v>
      </c>
      <c r="M3812" s="15">
        <v>45412</v>
      </c>
      <c r="N3812" s="26">
        <v>1</v>
      </c>
      <c r="O3812" s="26" t="e">
        <f>VLOOKUP(D3812,quash!A$2:$I$7791,9,FALSE)</f>
        <v>#N/A</v>
      </c>
      <c r="P3812" s="7">
        <v>10000</v>
      </c>
      <c r="Q3812" s="26">
        <v>115</v>
      </c>
      <c r="R3812" s="19">
        <v>3.97705569269148E-2</v>
      </c>
      <c r="S3812" s="26">
        <v>16</v>
      </c>
      <c r="T3812" s="8">
        <v>9000</v>
      </c>
      <c r="U3812" s="4">
        <v>142</v>
      </c>
      <c r="V3812" s="10">
        <v>2255.2800000000002</v>
      </c>
      <c r="W3812" s="14" t="s">
        <v>5282</v>
      </c>
      <c r="X3812" s="18"/>
      <c r="Y3812" s="9"/>
      <c r="Z3812" s="19"/>
      <c r="AA3812" s="19"/>
      <c r="AB3812" s="30">
        <f t="shared" si="961"/>
        <v>2446000</v>
      </c>
      <c r="AC3812" s="30">
        <f t="shared" si="972"/>
        <v>3.6794766966475878E-3</v>
      </c>
      <c r="AD3812" s="31">
        <f t="shared" si="973"/>
        <v>0.4231398201144726</v>
      </c>
      <c r="AE3812" s="31">
        <f t="shared" si="971"/>
        <v>0.52248569092395747</v>
      </c>
      <c r="AG3812" s="30">
        <f t="shared" si="962"/>
        <v>6126000</v>
      </c>
      <c r="AH3812" s="30">
        <f t="shared" si="968"/>
        <v>1.4691478942213516E-3</v>
      </c>
      <c r="AI3812" s="31">
        <f t="shared" si="969"/>
        <v>0.16895200783545544</v>
      </c>
      <c r="AJ3812" s="31">
        <f t="shared" si="970"/>
        <v>0.20861900097943192</v>
      </c>
      <c r="AK3812" s="30" t="str">
        <f>IF(W3812="si",($S3812*'COSTOS DE CREDITOS'!$C$27)/DATA!$G3812,"")</f>
        <v/>
      </c>
      <c r="AL3812" s="90" t="str">
        <f>IF(W3812="si",'COSTOS DE CREDITOS'!$C$35,"")</f>
        <v/>
      </c>
      <c r="AM3812" s="30" t="str">
        <f t="shared" si="963"/>
        <v/>
      </c>
      <c r="AN3812" s="30" t="str">
        <f t="shared" si="964"/>
        <v/>
      </c>
      <c r="AO3812" s="30">
        <f t="shared" si="965"/>
        <v>0</v>
      </c>
      <c r="AP3812" s="30">
        <f t="shared" si="966"/>
        <v>0</v>
      </c>
      <c r="AQ3812" s="19" t="str">
        <f t="shared" si="967"/>
        <v/>
      </c>
    </row>
    <row r="3813" spans="1:43" x14ac:dyDescent="0.2">
      <c r="A3813" s="23" t="s">
        <v>5665</v>
      </c>
      <c r="B3813" s="6" t="s">
        <v>5677</v>
      </c>
      <c r="C3813" s="6" t="s">
        <v>5667</v>
      </c>
      <c r="D3813" s="4">
        <v>183162</v>
      </c>
      <c r="E3813" s="4">
        <v>183425</v>
      </c>
      <c r="F3813" s="5" t="s">
        <v>4719</v>
      </c>
      <c r="G3813" s="2">
        <v>5</v>
      </c>
      <c r="H3813" s="4">
        <v>183430</v>
      </c>
      <c r="I3813" s="5" t="s">
        <v>4722</v>
      </c>
      <c r="J3813" s="15">
        <v>45383</v>
      </c>
      <c r="K3813" s="24">
        <v>1372567317</v>
      </c>
      <c r="L3813" s="15">
        <v>45385</v>
      </c>
      <c r="M3813" s="15">
        <v>45412</v>
      </c>
      <c r="N3813" s="26">
        <v>1</v>
      </c>
      <c r="O3813" s="26" t="e">
        <f>VLOOKUP(D3813,quash!A$2:$I$7791,9,FALSE)</f>
        <v>#N/A</v>
      </c>
      <c r="P3813" s="7">
        <v>8000</v>
      </c>
      <c r="Q3813" s="26">
        <v>138</v>
      </c>
      <c r="R3813" s="19">
        <v>3.9770556926914676E-2</v>
      </c>
      <c r="S3813" s="26">
        <v>16</v>
      </c>
      <c r="T3813" s="8">
        <v>8000</v>
      </c>
      <c r="U3813" s="4">
        <v>142</v>
      </c>
      <c r="V3813" s="10">
        <v>2013.74</v>
      </c>
      <c r="W3813" s="14" t="s">
        <v>5282</v>
      </c>
      <c r="X3813" s="18"/>
      <c r="Y3813" s="9"/>
      <c r="Z3813" s="19"/>
      <c r="AA3813" s="19"/>
      <c r="AB3813" s="30">
        <f t="shared" si="961"/>
        <v>2446000</v>
      </c>
      <c r="AC3813" s="30">
        <f t="shared" si="972"/>
        <v>3.2706459525756338E-3</v>
      </c>
      <c r="AD3813" s="31">
        <f t="shared" si="973"/>
        <v>0.45134914145543747</v>
      </c>
      <c r="AE3813" s="31">
        <f t="shared" si="971"/>
        <v>0.46443172526574</v>
      </c>
      <c r="AG3813" s="30">
        <f t="shared" si="962"/>
        <v>6126000</v>
      </c>
      <c r="AH3813" s="30">
        <f t="shared" si="968"/>
        <v>1.3059092393078681E-3</v>
      </c>
      <c r="AI3813" s="31">
        <f t="shared" si="969"/>
        <v>0.18021547502448579</v>
      </c>
      <c r="AJ3813" s="31">
        <f t="shared" si="970"/>
        <v>0.18543911198171725</v>
      </c>
      <c r="AK3813" s="30" t="str">
        <f>IF(W3813="si",($S3813*'COSTOS DE CREDITOS'!$C$27)/DATA!$G3813,"")</f>
        <v/>
      </c>
      <c r="AL3813" s="90" t="str">
        <f>IF(W3813="si",'COSTOS DE CREDITOS'!$C$35,"")</f>
        <v/>
      </c>
      <c r="AM3813" s="30" t="str">
        <f t="shared" si="963"/>
        <v/>
      </c>
      <c r="AN3813" s="30" t="str">
        <f t="shared" si="964"/>
        <v/>
      </c>
      <c r="AO3813" s="30">
        <f t="shared" si="965"/>
        <v>0</v>
      </c>
      <c r="AP3813" s="30">
        <f t="shared" si="966"/>
        <v>0</v>
      </c>
      <c r="AQ3813" s="19" t="str">
        <f t="shared" si="967"/>
        <v/>
      </c>
    </row>
    <row r="3814" spans="1:43" x14ac:dyDescent="0.2">
      <c r="A3814" s="23" t="s">
        <v>5665</v>
      </c>
      <c r="B3814" s="6" t="s">
        <v>5677</v>
      </c>
      <c r="C3814" s="6" t="s">
        <v>5667</v>
      </c>
      <c r="D3814" s="4">
        <v>183169</v>
      </c>
      <c r="E3814" s="4">
        <v>183425</v>
      </c>
      <c r="F3814" s="5" t="s">
        <v>4719</v>
      </c>
      <c r="G3814" s="2">
        <v>5</v>
      </c>
      <c r="H3814" s="4">
        <v>183439</v>
      </c>
      <c r="I3814" s="5" t="s">
        <v>4723</v>
      </c>
      <c r="J3814" s="15">
        <v>45383</v>
      </c>
      <c r="K3814" s="24">
        <v>1372581133</v>
      </c>
      <c r="L3814" s="15">
        <v>45385</v>
      </c>
      <c r="M3814" s="15">
        <v>45412</v>
      </c>
      <c r="N3814" s="26">
        <v>1</v>
      </c>
      <c r="O3814" s="26" t="e">
        <f>VLOOKUP(D3814,quash!A$2:$I$7791,9,FALSE)</f>
        <v>#N/A</v>
      </c>
      <c r="P3814" s="7">
        <v>10000</v>
      </c>
      <c r="Q3814" s="26">
        <v>127</v>
      </c>
      <c r="R3814" s="19">
        <v>5.24391097594855E-2</v>
      </c>
      <c r="S3814" s="26">
        <v>16</v>
      </c>
      <c r="T3814" s="8">
        <v>7000</v>
      </c>
      <c r="U3814" s="4">
        <v>142</v>
      </c>
      <c r="V3814" s="10">
        <v>1758.65</v>
      </c>
      <c r="W3814" s="14" t="s">
        <v>5282</v>
      </c>
      <c r="X3814" s="18"/>
      <c r="Y3814" s="9"/>
      <c r="Z3814" s="19"/>
      <c r="AA3814" s="19"/>
      <c r="AB3814" s="30">
        <f t="shared" si="961"/>
        <v>2446000</v>
      </c>
      <c r="AC3814" s="30">
        <f t="shared" si="972"/>
        <v>2.8618152085036794E-3</v>
      </c>
      <c r="AD3814" s="31">
        <f t="shared" si="973"/>
        <v>0.36345053147996725</v>
      </c>
      <c r="AE3814" s="31">
        <f t="shared" si="971"/>
        <v>0.40637775960752248</v>
      </c>
      <c r="AG3814" s="30">
        <f t="shared" si="962"/>
        <v>6126000</v>
      </c>
      <c r="AH3814" s="30">
        <f t="shared" si="968"/>
        <v>1.1426705843943846E-3</v>
      </c>
      <c r="AI3814" s="31">
        <f t="shared" si="969"/>
        <v>0.14511916421808685</v>
      </c>
      <c r="AJ3814" s="31">
        <f t="shared" si="970"/>
        <v>0.16225922298400261</v>
      </c>
      <c r="AK3814" s="30" t="str">
        <f>IF(W3814="si",($S3814*'COSTOS DE CREDITOS'!$C$27)/DATA!$G3814,"")</f>
        <v/>
      </c>
      <c r="AL3814" s="90" t="str">
        <f>IF(W3814="si",'COSTOS DE CREDITOS'!$C$35,"")</f>
        <v/>
      </c>
      <c r="AM3814" s="30" t="str">
        <f t="shared" si="963"/>
        <v/>
      </c>
      <c r="AN3814" s="30" t="str">
        <f t="shared" si="964"/>
        <v/>
      </c>
      <c r="AO3814" s="30">
        <f t="shared" si="965"/>
        <v>0</v>
      </c>
      <c r="AP3814" s="30">
        <f t="shared" si="966"/>
        <v>0</v>
      </c>
      <c r="AQ3814" s="19" t="str">
        <f t="shared" si="967"/>
        <v/>
      </c>
    </row>
    <row r="3815" spans="1:43" x14ac:dyDescent="0.2">
      <c r="A3815" s="23" t="s">
        <v>5665</v>
      </c>
      <c r="B3815" s="6" t="s">
        <v>5677</v>
      </c>
      <c r="C3815" s="6" t="s">
        <v>5667</v>
      </c>
      <c r="D3815" s="4">
        <v>183346</v>
      </c>
      <c r="E3815" s="4">
        <v>183425</v>
      </c>
      <c r="F3815" s="5" t="s">
        <v>4719</v>
      </c>
      <c r="G3815" s="2">
        <v>5</v>
      </c>
      <c r="H3815" s="4">
        <v>183443</v>
      </c>
      <c r="I3815" s="5" t="s">
        <v>4724</v>
      </c>
      <c r="J3815" s="15">
        <v>45384</v>
      </c>
      <c r="K3815" s="24">
        <v>1373395737</v>
      </c>
      <c r="L3815" s="15">
        <v>45385</v>
      </c>
      <c r="M3815" s="15">
        <v>45412</v>
      </c>
      <c r="N3815" s="26">
        <v>1</v>
      </c>
      <c r="O3815" s="26" t="e">
        <f>VLOOKUP(D3815,quash!A$2:$I$7791,9,FALSE)</f>
        <v>#N/A</v>
      </c>
      <c r="P3815" s="7">
        <v>9000</v>
      </c>
      <c r="Q3815" s="26">
        <v>146</v>
      </c>
      <c r="R3815" s="19">
        <v>5.2439109759484744E-2</v>
      </c>
      <c r="S3815" s="26">
        <v>16</v>
      </c>
      <c r="T3815" s="8">
        <v>10000</v>
      </c>
      <c r="U3815" s="4">
        <v>142</v>
      </c>
      <c r="V3815" s="10">
        <v>2510.34</v>
      </c>
      <c r="W3815" s="14" t="s">
        <v>5282</v>
      </c>
      <c r="X3815" s="18"/>
      <c r="Y3815" s="9"/>
      <c r="Z3815" s="19"/>
      <c r="AA3815" s="19"/>
      <c r="AB3815" s="30">
        <f t="shared" si="961"/>
        <v>2446000</v>
      </c>
      <c r="AC3815" s="30">
        <f t="shared" si="972"/>
        <v>4.0883074407195418E-3</v>
      </c>
      <c r="AD3815" s="31">
        <f t="shared" si="973"/>
        <v>0.59689288634505311</v>
      </c>
      <c r="AE3815" s="31">
        <f t="shared" si="971"/>
        <v>0.58053965658217499</v>
      </c>
      <c r="AG3815" s="30">
        <f t="shared" si="962"/>
        <v>6126000</v>
      </c>
      <c r="AH3815" s="30">
        <f t="shared" si="968"/>
        <v>1.632386549134835E-3</v>
      </c>
      <c r="AI3815" s="31">
        <f t="shared" si="969"/>
        <v>0.2383284361736859</v>
      </c>
      <c r="AJ3815" s="31">
        <f t="shared" si="970"/>
        <v>0.23179888997714657</v>
      </c>
      <c r="AK3815" s="30" t="str">
        <f>IF(W3815="si",($S3815*'COSTOS DE CREDITOS'!$C$27)/DATA!$G3815,"")</f>
        <v/>
      </c>
      <c r="AL3815" s="90" t="str">
        <f>IF(W3815="si",'COSTOS DE CREDITOS'!$C$35,"")</f>
        <v/>
      </c>
      <c r="AM3815" s="30" t="str">
        <f t="shared" si="963"/>
        <v/>
      </c>
      <c r="AN3815" s="30" t="str">
        <f t="shared" si="964"/>
        <v/>
      </c>
      <c r="AO3815" s="30">
        <f t="shared" si="965"/>
        <v>0</v>
      </c>
      <c r="AP3815" s="30">
        <f t="shared" si="966"/>
        <v>0</v>
      </c>
      <c r="AQ3815" s="19" t="str">
        <f t="shared" si="967"/>
        <v/>
      </c>
    </row>
    <row r="3816" spans="1:43" x14ac:dyDescent="0.2">
      <c r="A3816" s="23" t="s">
        <v>5665</v>
      </c>
      <c r="B3816" s="6" t="s">
        <v>5666</v>
      </c>
      <c r="C3816" s="6" t="s">
        <v>5667</v>
      </c>
      <c r="D3816" s="4">
        <v>182988</v>
      </c>
      <c r="E3816" s="4">
        <v>182960</v>
      </c>
      <c r="F3816" s="5" t="s">
        <v>2630</v>
      </c>
      <c r="G3816" s="2">
        <v>5</v>
      </c>
      <c r="H3816" s="4">
        <v>183348</v>
      </c>
      <c r="I3816" s="5" t="s">
        <v>4725</v>
      </c>
      <c r="J3816" s="15">
        <v>45380</v>
      </c>
      <c r="K3816" s="24">
        <v>1370904871</v>
      </c>
      <c r="L3816" s="15">
        <v>45385</v>
      </c>
      <c r="M3816" s="15">
        <v>45412</v>
      </c>
      <c r="N3816" s="26">
        <v>1</v>
      </c>
      <c r="O3816" s="26" t="e">
        <f>VLOOKUP(D3816,quash!A$2:$I$7791,9,FALSE)</f>
        <v>#N/A</v>
      </c>
      <c r="P3816" s="7">
        <v>7000</v>
      </c>
      <c r="Q3816" s="26">
        <v>126</v>
      </c>
      <c r="R3816" s="19">
        <v>3.3741050530766176E-2</v>
      </c>
      <c r="S3816" s="26">
        <v>16</v>
      </c>
      <c r="T3816" s="8">
        <v>7000</v>
      </c>
      <c r="U3816" s="4">
        <v>142</v>
      </c>
      <c r="V3816" s="10">
        <v>1758.65</v>
      </c>
      <c r="W3816" s="14" t="s">
        <v>5282</v>
      </c>
      <c r="X3816" s="18"/>
      <c r="Y3816" s="9"/>
      <c r="Z3816" s="19"/>
      <c r="AA3816" s="19"/>
      <c r="AB3816" s="30">
        <f t="shared" si="961"/>
        <v>2446000</v>
      </c>
      <c r="AC3816" s="30">
        <f t="shared" si="972"/>
        <v>2.8618152085036794E-3</v>
      </c>
      <c r="AD3816" s="31">
        <f t="shared" si="973"/>
        <v>0.36058871627146361</v>
      </c>
      <c r="AE3816" s="31">
        <f t="shared" si="971"/>
        <v>0.40637775960752248</v>
      </c>
      <c r="AG3816" s="30">
        <f t="shared" si="962"/>
        <v>6126000</v>
      </c>
      <c r="AH3816" s="30">
        <f t="shared" si="968"/>
        <v>1.1426705843943846E-3</v>
      </c>
      <c r="AI3816" s="31">
        <f t="shared" si="969"/>
        <v>0.14397649363369247</v>
      </c>
      <c r="AJ3816" s="31">
        <f t="shared" si="970"/>
        <v>0.16225922298400261</v>
      </c>
      <c r="AK3816" s="30" t="str">
        <f>IF(W3816="si",($S3816*'COSTOS DE CREDITOS'!$C$27)/DATA!$G3816,"")</f>
        <v/>
      </c>
      <c r="AL3816" s="90" t="str">
        <f>IF(W3816="si",'COSTOS DE CREDITOS'!$C$35,"")</f>
        <v/>
      </c>
      <c r="AM3816" s="30" t="str">
        <f t="shared" si="963"/>
        <v/>
      </c>
      <c r="AN3816" s="30" t="str">
        <f t="shared" si="964"/>
        <v/>
      </c>
      <c r="AO3816" s="30">
        <f t="shared" si="965"/>
        <v>0</v>
      </c>
      <c r="AP3816" s="30">
        <f t="shared" si="966"/>
        <v>0</v>
      </c>
      <c r="AQ3816" s="19" t="str">
        <f t="shared" si="967"/>
        <v/>
      </c>
    </row>
    <row r="3817" spans="1:43" x14ac:dyDescent="0.2">
      <c r="A3817" s="23" t="s">
        <v>5665</v>
      </c>
      <c r="B3817" s="6" t="s">
        <v>5673</v>
      </c>
      <c r="C3817" s="6" t="s">
        <v>5667</v>
      </c>
      <c r="D3817" s="4">
        <v>180726</v>
      </c>
      <c r="E3817" s="4">
        <v>181533</v>
      </c>
      <c r="F3817" s="5" t="s">
        <v>329</v>
      </c>
      <c r="G3817" s="2">
        <v>7</v>
      </c>
      <c r="H3817" s="4">
        <v>183157</v>
      </c>
      <c r="I3817" s="5" t="s">
        <v>4726</v>
      </c>
      <c r="J3817" s="15">
        <v>45363</v>
      </c>
      <c r="K3817" s="24">
        <v>1358899518</v>
      </c>
      <c r="L3817" s="15">
        <v>45383</v>
      </c>
      <c r="M3817" s="15">
        <v>45412</v>
      </c>
      <c r="N3817" s="26">
        <v>1</v>
      </c>
      <c r="O3817" s="26" t="e">
        <f>VLOOKUP(D3817,quash!A$2:$I$7791,9,FALSE)</f>
        <v>#N/A</v>
      </c>
      <c r="P3817" s="7">
        <v>8000</v>
      </c>
      <c r="Q3817" s="26">
        <v>110</v>
      </c>
      <c r="R3817" s="19">
        <v>5.9818464604665163E-3</v>
      </c>
      <c r="S3817" s="26">
        <v>16</v>
      </c>
      <c r="T3817" s="8">
        <v>10000</v>
      </c>
      <c r="U3817" s="4">
        <v>147</v>
      </c>
      <c r="V3817" s="10">
        <v>2606.85</v>
      </c>
      <c r="W3817" s="14" t="s">
        <v>5282</v>
      </c>
      <c r="X3817" s="18"/>
      <c r="Y3817" s="9"/>
      <c r="Z3817" s="19"/>
      <c r="AA3817" s="19"/>
      <c r="AB3817" s="30">
        <f t="shared" si="961"/>
        <v>2446000</v>
      </c>
      <c r="AC3817" s="30">
        <f t="shared" si="972"/>
        <v>4.0883074407195418E-3</v>
      </c>
      <c r="AD3817" s="31">
        <f t="shared" si="973"/>
        <v>0.4497138184791496</v>
      </c>
      <c r="AE3817" s="31">
        <f t="shared" si="971"/>
        <v>0.60098119378577264</v>
      </c>
      <c r="AG3817" s="30">
        <f t="shared" si="962"/>
        <v>6126000</v>
      </c>
      <c r="AH3817" s="30">
        <f t="shared" si="968"/>
        <v>1.632386549134835E-3</v>
      </c>
      <c r="AI3817" s="31">
        <f t="shared" si="969"/>
        <v>0.17956252040483187</v>
      </c>
      <c r="AJ3817" s="31">
        <f t="shared" si="970"/>
        <v>0.23996082272282074</v>
      </c>
      <c r="AK3817" s="30" t="str">
        <f>IF(W3817="si",($S3817*'COSTOS DE CREDITOS'!$C$27)/DATA!$G3817,"")</f>
        <v/>
      </c>
      <c r="AL3817" s="90" t="str">
        <f>IF(W3817="si",'COSTOS DE CREDITOS'!$C$35,"")</f>
        <v/>
      </c>
      <c r="AM3817" s="30" t="str">
        <f t="shared" si="963"/>
        <v/>
      </c>
      <c r="AN3817" s="30" t="str">
        <f t="shared" si="964"/>
        <v/>
      </c>
      <c r="AO3817" s="30">
        <f t="shared" si="965"/>
        <v>0</v>
      </c>
      <c r="AP3817" s="30">
        <f t="shared" si="966"/>
        <v>0</v>
      </c>
      <c r="AQ3817" s="19" t="str">
        <f t="shared" si="967"/>
        <v/>
      </c>
    </row>
    <row r="3818" spans="1:43" x14ac:dyDescent="0.2">
      <c r="A3818" s="23" t="s">
        <v>5665</v>
      </c>
      <c r="B3818" s="6" t="s">
        <v>5666</v>
      </c>
      <c r="C3818" s="6" t="s">
        <v>5667</v>
      </c>
      <c r="D3818" s="4">
        <v>182851</v>
      </c>
      <c r="E3818" s="4">
        <v>182827</v>
      </c>
      <c r="F3818" s="5" t="s">
        <v>58</v>
      </c>
      <c r="G3818" s="2">
        <v>7</v>
      </c>
      <c r="H3818" s="4">
        <v>183261</v>
      </c>
      <c r="I3818" s="5" t="s">
        <v>4727</v>
      </c>
      <c r="J3818" s="15">
        <v>45378</v>
      </c>
      <c r="K3818" s="24">
        <v>1370019614</v>
      </c>
      <c r="L3818" s="15">
        <v>45384</v>
      </c>
      <c r="M3818" s="15">
        <v>45412</v>
      </c>
      <c r="N3818" s="26">
        <v>1</v>
      </c>
      <c r="O3818" s="26" t="e">
        <f>VLOOKUP(D3818,quash!A$2:$I$7791,9,FALSE)</f>
        <v>#N/A</v>
      </c>
      <c r="P3818" s="7">
        <v>8000</v>
      </c>
      <c r="Q3818" s="26">
        <v>137</v>
      </c>
      <c r="R3818" s="19">
        <v>3.9770556926914676E-2</v>
      </c>
      <c r="S3818" s="26">
        <v>16</v>
      </c>
      <c r="T3818" s="8">
        <v>10000</v>
      </c>
      <c r="U3818" s="4">
        <v>142</v>
      </c>
      <c r="V3818" s="10">
        <v>2510.34</v>
      </c>
      <c r="W3818" s="14" t="s">
        <v>5282</v>
      </c>
      <c r="X3818" s="18"/>
      <c r="Y3818" s="9"/>
      <c r="Z3818" s="19"/>
      <c r="AA3818" s="19"/>
      <c r="AB3818" s="30">
        <f t="shared" si="961"/>
        <v>2446000</v>
      </c>
      <c r="AC3818" s="30">
        <f t="shared" si="972"/>
        <v>4.0883074407195418E-3</v>
      </c>
      <c r="AD3818" s="31">
        <f t="shared" si="973"/>
        <v>0.56009811937857723</v>
      </c>
      <c r="AE3818" s="31">
        <f t="shared" si="971"/>
        <v>0.58053965658217499</v>
      </c>
      <c r="AG3818" s="30">
        <f t="shared" si="962"/>
        <v>6126000</v>
      </c>
      <c r="AH3818" s="30">
        <f t="shared" si="968"/>
        <v>1.632386549134835E-3</v>
      </c>
      <c r="AI3818" s="31">
        <f t="shared" si="969"/>
        <v>0.22363695723147239</v>
      </c>
      <c r="AJ3818" s="31">
        <f t="shared" si="970"/>
        <v>0.23179888997714657</v>
      </c>
      <c r="AK3818" s="30" t="str">
        <f>IF(W3818="si",($S3818*'COSTOS DE CREDITOS'!$C$27)/DATA!$G3818,"")</f>
        <v/>
      </c>
      <c r="AL3818" s="90" t="str">
        <f>IF(W3818="si",'COSTOS DE CREDITOS'!$C$35,"")</f>
        <v/>
      </c>
      <c r="AM3818" s="30" t="str">
        <f t="shared" si="963"/>
        <v/>
      </c>
      <c r="AN3818" s="30" t="str">
        <f t="shared" si="964"/>
        <v/>
      </c>
      <c r="AO3818" s="30">
        <f t="shared" si="965"/>
        <v>0</v>
      </c>
      <c r="AP3818" s="30">
        <f t="shared" si="966"/>
        <v>0</v>
      </c>
      <c r="AQ3818" s="19" t="str">
        <f t="shared" si="967"/>
        <v/>
      </c>
    </row>
    <row r="3819" spans="1:43" x14ac:dyDescent="0.2">
      <c r="A3819" s="23" t="s">
        <v>5665</v>
      </c>
      <c r="B3819" s="6" t="s">
        <v>5666</v>
      </c>
      <c r="C3819" s="6" t="s">
        <v>5667</v>
      </c>
      <c r="D3819" s="4">
        <v>182837</v>
      </c>
      <c r="E3819" s="4">
        <v>183454</v>
      </c>
      <c r="F3819" s="5" t="s">
        <v>4728</v>
      </c>
      <c r="G3819" s="2">
        <v>5</v>
      </c>
      <c r="H3819" s="4">
        <v>183455</v>
      </c>
      <c r="I3819" s="5" t="s">
        <v>4729</v>
      </c>
      <c r="J3819" s="15">
        <v>45378</v>
      </c>
      <c r="K3819" s="24">
        <v>1370013666</v>
      </c>
      <c r="L3819" s="15">
        <v>45385</v>
      </c>
      <c r="M3819" s="15">
        <v>45412</v>
      </c>
      <c r="N3819" s="26">
        <v>1</v>
      </c>
      <c r="O3819" s="26">
        <f>VLOOKUP(D3819,quash!A$2:$I$7791,9,FALSE)</f>
        <v>4</v>
      </c>
      <c r="P3819" s="7">
        <v>10000</v>
      </c>
      <c r="Q3819" s="26">
        <v>115</v>
      </c>
      <c r="R3819" s="19">
        <v>3.97705569269148E-2</v>
      </c>
      <c r="S3819" s="26">
        <v>16</v>
      </c>
      <c r="T3819" s="8">
        <v>10000</v>
      </c>
      <c r="U3819" s="4">
        <v>142</v>
      </c>
      <c r="V3819" s="10">
        <v>2510.34</v>
      </c>
      <c r="W3819" s="14" t="s">
        <v>5282</v>
      </c>
      <c r="X3819" s="18"/>
      <c r="Y3819" s="9"/>
      <c r="Z3819" s="19"/>
      <c r="AA3819" s="19"/>
      <c r="AB3819" s="30">
        <f t="shared" si="961"/>
        <v>249000</v>
      </c>
      <c r="AC3819" s="30">
        <f t="shared" si="972"/>
        <v>4.0160642570281124E-2</v>
      </c>
      <c r="AD3819" s="31">
        <f t="shared" si="973"/>
        <v>4.618473895582329</v>
      </c>
      <c r="AE3819" s="31">
        <f t="shared" si="971"/>
        <v>5.7028112449799195</v>
      </c>
      <c r="AG3819" s="30">
        <f t="shared" si="962"/>
        <v>927000</v>
      </c>
      <c r="AH3819" s="30">
        <f t="shared" si="968"/>
        <v>1.0787486515641856E-2</v>
      </c>
      <c r="AI3819" s="31">
        <f t="shared" si="969"/>
        <v>1.2405609492988134</v>
      </c>
      <c r="AJ3819" s="31">
        <f t="shared" si="970"/>
        <v>1.5318230852211436</v>
      </c>
      <c r="AK3819" s="30" t="str">
        <f>IF(W3819="si",($S3819*'COSTOS DE CREDITOS'!$C$27)/DATA!$G3819,"")</f>
        <v/>
      </c>
      <c r="AL3819" s="90" t="str">
        <f>IF(W3819="si",'COSTOS DE CREDITOS'!$C$35,"")</f>
        <v/>
      </c>
      <c r="AM3819" s="30" t="str">
        <f t="shared" si="963"/>
        <v/>
      </c>
      <c r="AN3819" s="30" t="str">
        <f t="shared" si="964"/>
        <v/>
      </c>
      <c r="AO3819" s="30">
        <f t="shared" si="965"/>
        <v>0</v>
      </c>
      <c r="AP3819" s="30">
        <f t="shared" si="966"/>
        <v>0</v>
      </c>
      <c r="AQ3819" s="19" t="str">
        <f t="shared" si="967"/>
        <v/>
      </c>
    </row>
    <row r="3820" spans="1:43" x14ac:dyDescent="0.2">
      <c r="A3820" s="23" t="s">
        <v>5665</v>
      </c>
      <c r="B3820" s="6" t="s">
        <v>5666</v>
      </c>
      <c r="C3820" s="6" t="s">
        <v>5667</v>
      </c>
      <c r="D3820" s="4">
        <v>182986</v>
      </c>
      <c r="E3820" s="4">
        <v>183454</v>
      </c>
      <c r="F3820" s="5" t="s">
        <v>4728</v>
      </c>
      <c r="G3820" s="2">
        <v>5</v>
      </c>
      <c r="H3820" s="4">
        <v>183459</v>
      </c>
      <c r="I3820" s="5" t="s">
        <v>4730</v>
      </c>
      <c r="J3820" s="15">
        <v>45380</v>
      </c>
      <c r="K3820" s="24">
        <v>1370948267</v>
      </c>
      <c r="L3820" s="15">
        <v>45385</v>
      </c>
      <c r="M3820" s="15">
        <v>45412</v>
      </c>
      <c r="N3820" s="26">
        <v>1</v>
      </c>
      <c r="O3820" s="26" t="e">
        <f>VLOOKUP(D3820,quash!A$2:$I$7791,9,FALSE)</f>
        <v>#N/A</v>
      </c>
      <c r="P3820" s="7">
        <v>7000</v>
      </c>
      <c r="Q3820" s="26">
        <v>109</v>
      </c>
      <c r="R3820" s="19">
        <v>1.8298129407071966E-2</v>
      </c>
      <c r="S3820" s="26">
        <v>16</v>
      </c>
      <c r="T3820" s="8">
        <v>10000</v>
      </c>
      <c r="U3820" s="4">
        <v>142</v>
      </c>
      <c r="V3820" s="10">
        <v>2510.34</v>
      </c>
      <c r="W3820" s="14" t="s">
        <v>5282</v>
      </c>
      <c r="X3820" s="18"/>
      <c r="Y3820" s="9"/>
      <c r="Z3820" s="19"/>
      <c r="AA3820" s="19"/>
      <c r="AB3820" s="30">
        <f t="shared" si="961"/>
        <v>2446000</v>
      </c>
      <c r="AC3820" s="30">
        <f t="shared" si="972"/>
        <v>4.0883074407195418E-3</v>
      </c>
      <c r="AD3820" s="31">
        <f t="shared" si="973"/>
        <v>0.44562551103843007</v>
      </c>
      <c r="AE3820" s="31">
        <f t="shared" si="971"/>
        <v>0.58053965658217499</v>
      </c>
      <c r="AG3820" s="30">
        <f t="shared" si="962"/>
        <v>6126000</v>
      </c>
      <c r="AH3820" s="30">
        <f t="shared" si="968"/>
        <v>1.632386549134835E-3</v>
      </c>
      <c r="AI3820" s="31">
        <f t="shared" si="969"/>
        <v>0.17793013385569703</v>
      </c>
      <c r="AJ3820" s="31">
        <f t="shared" si="970"/>
        <v>0.23179888997714657</v>
      </c>
      <c r="AK3820" s="30" t="str">
        <f>IF(W3820="si",($S3820*'COSTOS DE CREDITOS'!$C$27)/DATA!$G3820,"")</f>
        <v/>
      </c>
      <c r="AL3820" s="90" t="str">
        <f>IF(W3820="si",'COSTOS DE CREDITOS'!$C$35,"")</f>
        <v/>
      </c>
      <c r="AM3820" s="30" t="str">
        <f t="shared" si="963"/>
        <v/>
      </c>
      <c r="AN3820" s="30" t="str">
        <f t="shared" si="964"/>
        <v/>
      </c>
      <c r="AO3820" s="30">
        <f t="shared" si="965"/>
        <v>0</v>
      </c>
      <c r="AP3820" s="30">
        <f t="shared" si="966"/>
        <v>0</v>
      </c>
      <c r="AQ3820" s="19" t="str">
        <f t="shared" si="967"/>
        <v/>
      </c>
    </row>
    <row r="3821" spans="1:43" x14ac:dyDescent="0.2">
      <c r="A3821" s="23" t="s">
        <v>5665</v>
      </c>
      <c r="B3821" s="6" t="s">
        <v>5666</v>
      </c>
      <c r="C3821" s="6" t="s">
        <v>5667</v>
      </c>
      <c r="D3821" s="4">
        <v>183291</v>
      </c>
      <c r="E3821" s="4">
        <v>183454</v>
      </c>
      <c r="F3821" s="5" t="s">
        <v>4728</v>
      </c>
      <c r="G3821" s="2">
        <v>5</v>
      </c>
      <c r="H3821" s="4">
        <v>183461</v>
      </c>
      <c r="I3821" s="5" t="s">
        <v>4731</v>
      </c>
      <c r="J3821" s="15">
        <v>45384</v>
      </c>
      <c r="K3821" s="24">
        <v>1373189703</v>
      </c>
      <c r="L3821" s="15">
        <v>45385</v>
      </c>
      <c r="M3821" s="15">
        <v>45412</v>
      </c>
      <c r="N3821" s="26">
        <v>1</v>
      </c>
      <c r="O3821" s="26" t="e">
        <f>VLOOKUP(D3821,quash!A$2:$I$7791,9,FALSE)</f>
        <v>#N/A</v>
      </c>
      <c r="P3821" s="7">
        <v>10000</v>
      </c>
      <c r="Q3821" s="26">
        <v>110</v>
      </c>
      <c r="R3821" s="19">
        <v>3.3741050530766099E-2</v>
      </c>
      <c r="S3821" s="26">
        <v>16</v>
      </c>
      <c r="T3821" s="8">
        <v>6000</v>
      </c>
      <c r="U3821" s="4">
        <v>142</v>
      </c>
      <c r="V3821" s="10">
        <v>1503.37</v>
      </c>
      <c r="W3821" s="14" t="s">
        <v>5282</v>
      </c>
      <c r="X3821" s="18"/>
      <c r="Y3821" s="9"/>
      <c r="Z3821" s="19"/>
      <c r="AA3821" s="19"/>
      <c r="AB3821" s="30">
        <f t="shared" si="961"/>
        <v>2446000</v>
      </c>
      <c r="AC3821" s="30">
        <f t="shared" si="972"/>
        <v>2.4529844644317253E-3</v>
      </c>
      <c r="AD3821" s="31">
        <f t="shared" si="973"/>
        <v>0.26982829108748979</v>
      </c>
      <c r="AE3821" s="31">
        <f t="shared" si="971"/>
        <v>0.34832379394930502</v>
      </c>
      <c r="AG3821" s="30">
        <f t="shared" si="962"/>
        <v>6126000</v>
      </c>
      <c r="AH3821" s="30">
        <f t="shared" si="968"/>
        <v>9.7943192948090111E-4</v>
      </c>
      <c r="AI3821" s="31">
        <f t="shared" si="969"/>
        <v>0.10773751224289912</v>
      </c>
      <c r="AJ3821" s="31">
        <f t="shared" si="970"/>
        <v>0.13907933398628797</v>
      </c>
      <c r="AK3821" s="30" t="str">
        <f>IF(W3821="si",($S3821*'COSTOS DE CREDITOS'!$C$27)/DATA!$G3821,"")</f>
        <v/>
      </c>
      <c r="AL3821" s="90" t="str">
        <f>IF(W3821="si",'COSTOS DE CREDITOS'!$C$35,"")</f>
        <v/>
      </c>
      <c r="AM3821" s="30" t="str">
        <f t="shared" si="963"/>
        <v/>
      </c>
      <c r="AN3821" s="30" t="str">
        <f t="shared" si="964"/>
        <v/>
      </c>
      <c r="AO3821" s="30">
        <f t="shared" si="965"/>
        <v>0</v>
      </c>
      <c r="AP3821" s="30">
        <f t="shared" si="966"/>
        <v>0</v>
      </c>
      <c r="AQ3821" s="19" t="str">
        <f t="shared" si="967"/>
        <v/>
      </c>
    </row>
    <row r="3822" spans="1:43" x14ac:dyDescent="0.2">
      <c r="A3822" s="23" t="s">
        <v>5665</v>
      </c>
      <c r="B3822" s="6" t="s">
        <v>5666</v>
      </c>
      <c r="C3822" s="6" t="s">
        <v>5667</v>
      </c>
      <c r="D3822" s="4">
        <v>183146</v>
      </c>
      <c r="E3822" s="4">
        <v>183454</v>
      </c>
      <c r="F3822" s="5" t="s">
        <v>4728</v>
      </c>
      <c r="G3822" s="2">
        <v>5</v>
      </c>
      <c r="H3822" s="4">
        <v>183462</v>
      </c>
      <c r="I3822" s="5" t="s">
        <v>4732</v>
      </c>
      <c r="J3822" s="15">
        <v>45383</v>
      </c>
      <c r="K3822" s="24">
        <v>1372499714</v>
      </c>
      <c r="L3822" s="15">
        <v>45385</v>
      </c>
      <c r="M3822" s="15">
        <v>45412</v>
      </c>
      <c r="N3822" s="26">
        <v>1</v>
      </c>
      <c r="O3822" s="26" t="e">
        <f>VLOOKUP(D3822,quash!A$2:$I$7791,9,FALSE)</f>
        <v>#N/A</v>
      </c>
      <c r="P3822" s="7">
        <v>7000</v>
      </c>
      <c r="Q3822" s="26">
        <v>121</v>
      </c>
      <c r="R3822" s="19">
        <v>3.1160502391921113E-2</v>
      </c>
      <c r="S3822" s="26">
        <v>16</v>
      </c>
      <c r="T3822" s="8">
        <v>6000</v>
      </c>
      <c r="U3822" s="4">
        <v>142</v>
      </c>
      <c r="V3822" s="10">
        <v>1503.37</v>
      </c>
      <c r="W3822" s="14" t="s">
        <v>5282</v>
      </c>
      <c r="X3822" s="18"/>
      <c r="Y3822" s="9"/>
      <c r="Z3822" s="19"/>
      <c r="AA3822" s="19"/>
      <c r="AB3822" s="30">
        <f t="shared" si="961"/>
        <v>2446000</v>
      </c>
      <c r="AC3822" s="30">
        <f t="shared" si="972"/>
        <v>2.4529844644317253E-3</v>
      </c>
      <c r="AD3822" s="31">
        <f t="shared" si="973"/>
        <v>0.29681112019623879</v>
      </c>
      <c r="AE3822" s="31">
        <f t="shared" si="971"/>
        <v>0.34832379394930502</v>
      </c>
      <c r="AG3822" s="30">
        <f t="shared" si="962"/>
        <v>6126000</v>
      </c>
      <c r="AH3822" s="30">
        <f t="shared" si="968"/>
        <v>9.7943192948090111E-4</v>
      </c>
      <c r="AI3822" s="31">
        <f t="shared" si="969"/>
        <v>0.11851126346718903</v>
      </c>
      <c r="AJ3822" s="31">
        <f t="shared" si="970"/>
        <v>0.13907933398628797</v>
      </c>
      <c r="AK3822" s="30" t="str">
        <f>IF(W3822="si",($S3822*'COSTOS DE CREDITOS'!$C$27)/DATA!$G3822,"")</f>
        <v/>
      </c>
      <c r="AL3822" s="90" t="str">
        <f>IF(W3822="si",'COSTOS DE CREDITOS'!$C$35,"")</f>
        <v/>
      </c>
      <c r="AM3822" s="30" t="str">
        <f t="shared" si="963"/>
        <v/>
      </c>
      <c r="AN3822" s="30" t="str">
        <f t="shared" si="964"/>
        <v/>
      </c>
      <c r="AO3822" s="30">
        <f t="shared" si="965"/>
        <v>0</v>
      </c>
      <c r="AP3822" s="30">
        <f t="shared" si="966"/>
        <v>0</v>
      </c>
      <c r="AQ3822" s="19" t="str">
        <f t="shared" si="967"/>
        <v/>
      </c>
    </row>
    <row r="3823" spans="1:43" x14ac:dyDescent="0.2">
      <c r="A3823" s="23" t="s">
        <v>5665</v>
      </c>
      <c r="B3823" s="6" t="s">
        <v>5666</v>
      </c>
      <c r="C3823" s="6" t="s">
        <v>5667</v>
      </c>
      <c r="D3823" s="4">
        <v>182846</v>
      </c>
      <c r="E3823" s="4">
        <v>183454</v>
      </c>
      <c r="F3823" s="5" t="s">
        <v>4728</v>
      </c>
      <c r="G3823" s="2">
        <v>5</v>
      </c>
      <c r="H3823" s="4">
        <v>183468</v>
      </c>
      <c r="I3823" s="5" t="s">
        <v>4733</v>
      </c>
      <c r="J3823" s="15">
        <v>45378</v>
      </c>
      <c r="K3823" s="24">
        <v>1370015476</v>
      </c>
      <c r="L3823" s="15">
        <v>45385</v>
      </c>
      <c r="M3823" s="15">
        <v>45412</v>
      </c>
      <c r="N3823" s="26">
        <v>1</v>
      </c>
      <c r="O3823" s="26">
        <f>VLOOKUP(D3823,quash!A$2:$I$7791,9,FALSE)</f>
        <v>4</v>
      </c>
      <c r="P3823" s="7">
        <v>10000</v>
      </c>
      <c r="Q3823" s="26">
        <v>132</v>
      </c>
      <c r="R3823" s="19">
        <v>5.8283715876113903E-2</v>
      </c>
      <c r="S3823" s="26">
        <v>16</v>
      </c>
      <c r="T3823" s="8">
        <v>10000</v>
      </c>
      <c r="U3823" s="4">
        <v>142</v>
      </c>
      <c r="V3823" s="10">
        <v>2510.34</v>
      </c>
      <c r="W3823" s="14" t="s">
        <v>5282</v>
      </c>
      <c r="X3823" s="18"/>
      <c r="Y3823" s="9"/>
      <c r="Z3823" s="19"/>
      <c r="AA3823" s="19"/>
      <c r="AB3823" s="30">
        <f t="shared" si="961"/>
        <v>249000</v>
      </c>
      <c r="AC3823" s="30">
        <f t="shared" si="972"/>
        <v>4.0160642570281124E-2</v>
      </c>
      <c r="AD3823" s="31">
        <f t="shared" si="973"/>
        <v>5.3012048192771086</v>
      </c>
      <c r="AE3823" s="31">
        <f t="shared" si="971"/>
        <v>5.7028112449799195</v>
      </c>
      <c r="AG3823" s="30">
        <f t="shared" si="962"/>
        <v>927000</v>
      </c>
      <c r="AH3823" s="30">
        <f t="shared" si="968"/>
        <v>1.0787486515641856E-2</v>
      </c>
      <c r="AI3823" s="31">
        <f t="shared" si="969"/>
        <v>1.4239482200647251</v>
      </c>
      <c r="AJ3823" s="31">
        <f t="shared" si="970"/>
        <v>1.5318230852211436</v>
      </c>
      <c r="AK3823" s="30" t="str">
        <f>IF(W3823="si",($S3823*'COSTOS DE CREDITOS'!$C$27)/DATA!$G3823,"")</f>
        <v/>
      </c>
      <c r="AL3823" s="90" t="str">
        <f>IF(W3823="si",'COSTOS DE CREDITOS'!$C$35,"")</f>
        <v/>
      </c>
      <c r="AM3823" s="30" t="str">
        <f t="shared" si="963"/>
        <v/>
      </c>
      <c r="AN3823" s="30" t="str">
        <f t="shared" si="964"/>
        <v/>
      </c>
      <c r="AO3823" s="30">
        <f t="shared" si="965"/>
        <v>0</v>
      </c>
      <c r="AP3823" s="30">
        <f t="shared" si="966"/>
        <v>0</v>
      </c>
      <c r="AQ3823" s="19" t="str">
        <f t="shared" si="967"/>
        <v/>
      </c>
    </row>
    <row r="3824" spans="1:43" x14ac:dyDescent="0.2">
      <c r="A3824" s="23" t="s">
        <v>5665</v>
      </c>
      <c r="B3824" s="6" t="s">
        <v>5666</v>
      </c>
      <c r="C3824" s="6" t="s">
        <v>5667</v>
      </c>
      <c r="D3824" s="4">
        <v>182854</v>
      </c>
      <c r="E3824" s="4">
        <v>182972</v>
      </c>
      <c r="F3824" s="5" t="s">
        <v>4734</v>
      </c>
      <c r="G3824" s="2">
        <v>5</v>
      </c>
      <c r="H3824" s="4">
        <v>182973</v>
      </c>
      <c r="I3824" s="5" t="s">
        <v>4735</v>
      </c>
      <c r="J3824" s="15">
        <v>45378</v>
      </c>
      <c r="K3824" s="24">
        <v>1370060799</v>
      </c>
      <c r="L3824" s="15">
        <v>45381</v>
      </c>
      <c r="M3824" s="15">
        <v>45412</v>
      </c>
      <c r="N3824" s="26">
        <v>1</v>
      </c>
      <c r="O3824" s="26">
        <f>VLOOKUP(D3824,quash!A$2:$I$7791,9,FALSE)</f>
        <v>4</v>
      </c>
      <c r="P3824" s="7">
        <v>10000</v>
      </c>
      <c r="Q3824" s="26">
        <v>115</v>
      </c>
      <c r="R3824" s="19">
        <v>3.97705569269148E-2</v>
      </c>
      <c r="S3824" s="26">
        <v>16</v>
      </c>
      <c r="T3824" s="8">
        <v>8000</v>
      </c>
      <c r="U3824" s="4">
        <v>142</v>
      </c>
      <c r="V3824" s="10">
        <v>2013.74</v>
      </c>
      <c r="W3824" s="14" t="s">
        <v>5282</v>
      </c>
      <c r="X3824" s="18"/>
      <c r="Y3824" s="9"/>
      <c r="Z3824" s="19"/>
      <c r="AA3824" s="19"/>
      <c r="AB3824" s="30">
        <f t="shared" si="961"/>
        <v>249000</v>
      </c>
      <c r="AC3824" s="30">
        <f t="shared" si="972"/>
        <v>3.2128514056224897E-2</v>
      </c>
      <c r="AD3824" s="31">
        <f t="shared" si="973"/>
        <v>3.6947791164658632</v>
      </c>
      <c r="AE3824" s="31">
        <f t="shared" si="971"/>
        <v>4.5622489959839356</v>
      </c>
      <c r="AG3824" s="30">
        <f t="shared" si="962"/>
        <v>927000</v>
      </c>
      <c r="AH3824" s="30">
        <f t="shared" si="968"/>
        <v>8.6299892125134836E-3</v>
      </c>
      <c r="AI3824" s="31">
        <f t="shared" si="969"/>
        <v>0.99244875943905064</v>
      </c>
      <c r="AJ3824" s="31">
        <f t="shared" si="970"/>
        <v>1.2254584681769147</v>
      </c>
      <c r="AK3824" s="30" t="str">
        <f>IF(W3824="si",($S3824*'COSTOS DE CREDITOS'!$C$27)/DATA!$G3824,"")</f>
        <v/>
      </c>
      <c r="AL3824" s="90" t="str">
        <f>IF(W3824="si",'COSTOS DE CREDITOS'!$C$35,"")</f>
        <v/>
      </c>
      <c r="AM3824" s="30" t="str">
        <f t="shared" si="963"/>
        <v/>
      </c>
      <c r="AN3824" s="30" t="str">
        <f t="shared" si="964"/>
        <v/>
      </c>
      <c r="AO3824" s="30">
        <f t="shared" si="965"/>
        <v>0</v>
      </c>
      <c r="AP3824" s="30">
        <f t="shared" si="966"/>
        <v>0</v>
      </c>
      <c r="AQ3824" s="19" t="str">
        <f t="shared" si="967"/>
        <v/>
      </c>
    </row>
    <row r="3825" spans="1:43" x14ac:dyDescent="0.2">
      <c r="A3825" s="23" t="s">
        <v>5665</v>
      </c>
      <c r="B3825" s="6" t="s">
        <v>5666</v>
      </c>
      <c r="C3825" s="6" t="s">
        <v>5667</v>
      </c>
      <c r="D3825" s="4">
        <v>182382</v>
      </c>
      <c r="E3825" s="4">
        <v>182972</v>
      </c>
      <c r="F3825" s="5" t="s">
        <v>4734</v>
      </c>
      <c r="G3825" s="2">
        <v>5</v>
      </c>
      <c r="H3825" s="4">
        <v>182974</v>
      </c>
      <c r="I3825" s="5" t="s">
        <v>4736</v>
      </c>
      <c r="J3825" s="15">
        <v>45376</v>
      </c>
      <c r="K3825" s="24">
        <v>1367939970</v>
      </c>
      <c r="L3825" s="15">
        <v>45381</v>
      </c>
      <c r="M3825" s="15">
        <v>45412</v>
      </c>
      <c r="N3825" s="26">
        <v>1</v>
      </c>
      <c r="O3825" s="26">
        <f>VLOOKUP(D3825,quash!A$2:$I$7791,9,FALSE)</f>
        <v>3</v>
      </c>
      <c r="P3825" s="7">
        <v>10000</v>
      </c>
      <c r="Q3825" s="26">
        <v>115</v>
      </c>
      <c r="R3825" s="19">
        <v>3.97705569269148E-2</v>
      </c>
      <c r="S3825" s="26">
        <v>16</v>
      </c>
      <c r="T3825" s="8">
        <v>8000</v>
      </c>
      <c r="U3825" s="4">
        <v>142</v>
      </c>
      <c r="V3825" s="10">
        <v>2013.74</v>
      </c>
      <c r="W3825" s="14" t="s">
        <v>5282</v>
      </c>
      <c r="X3825" s="18"/>
      <c r="Y3825" s="9"/>
      <c r="Z3825" s="19"/>
      <c r="AA3825" s="19"/>
      <c r="AB3825" s="30">
        <f t="shared" si="961"/>
        <v>193000</v>
      </c>
      <c r="AC3825" s="30">
        <f t="shared" si="972"/>
        <v>4.145077720207254E-2</v>
      </c>
      <c r="AD3825" s="31">
        <f t="shared" si="973"/>
        <v>4.766839378238342</v>
      </c>
      <c r="AE3825" s="31">
        <f t="shared" si="971"/>
        <v>5.886010362694301</v>
      </c>
      <c r="AG3825" s="30">
        <f t="shared" si="962"/>
        <v>778000</v>
      </c>
      <c r="AH3825" s="30">
        <f t="shared" si="968"/>
        <v>1.0282776349614395E-2</v>
      </c>
      <c r="AI3825" s="31">
        <f t="shared" si="969"/>
        <v>1.1825192802056554</v>
      </c>
      <c r="AJ3825" s="31">
        <f t="shared" si="970"/>
        <v>1.4601542416452442</v>
      </c>
      <c r="AK3825" s="30" t="str">
        <f>IF(W3825="si",($S3825*'COSTOS DE CREDITOS'!$C$27)/DATA!$G3825,"")</f>
        <v/>
      </c>
      <c r="AL3825" s="90" t="str">
        <f>IF(W3825="si",'COSTOS DE CREDITOS'!$C$35,"")</f>
        <v/>
      </c>
      <c r="AM3825" s="30" t="str">
        <f t="shared" si="963"/>
        <v/>
      </c>
      <c r="AN3825" s="30" t="str">
        <f t="shared" si="964"/>
        <v/>
      </c>
      <c r="AO3825" s="30">
        <f t="shared" si="965"/>
        <v>0</v>
      </c>
      <c r="AP3825" s="30">
        <f t="shared" si="966"/>
        <v>0</v>
      </c>
      <c r="AQ3825" s="19" t="str">
        <f t="shared" si="967"/>
        <v/>
      </c>
    </row>
    <row r="3826" spans="1:43" x14ac:dyDescent="0.2">
      <c r="A3826" s="23" t="s">
        <v>5665</v>
      </c>
      <c r="B3826" s="6" t="s">
        <v>5666</v>
      </c>
      <c r="C3826" s="6" t="s">
        <v>5667</v>
      </c>
      <c r="D3826" s="4">
        <v>182744</v>
      </c>
      <c r="E3826" s="4">
        <v>182972</v>
      </c>
      <c r="F3826" s="5" t="s">
        <v>4734</v>
      </c>
      <c r="G3826" s="2">
        <v>5</v>
      </c>
      <c r="H3826" s="4">
        <v>182984</v>
      </c>
      <c r="I3826" s="5" t="s">
        <v>4737</v>
      </c>
      <c r="J3826" s="15">
        <v>45378</v>
      </c>
      <c r="K3826" s="24">
        <v>1369836421</v>
      </c>
      <c r="L3826" s="15">
        <v>45383</v>
      </c>
      <c r="M3826" s="15">
        <v>45412</v>
      </c>
      <c r="N3826" s="26">
        <v>1</v>
      </c>
      <c r="O3826" s="26">
        <f>VLOOKUP(D3826,quash!A$2:$I$7791,9,FALSE)</f>
        <v>3</v>
      </c>
      <c r="P3826" s="7">
        <v>10000</v>
      </c>
      <c r="Q3826" s="26">
        <v>132</v>
      </c>
      <c r="R3826" s="19">
        <v>5.8283715876113903E-2</v>
      </c>
      <c r="S3826" s="26">
        <v>16</v>
      </c>
      <c r="T3826" s="8">
        <v>8000</v>
      </c>
      <c r="U3826" s="4">
        <v>142</v>
      </c>
      <c r="V3826" s="10">
        <v>2013.74</v>
      </c>
      <c r="W3826" s="14" t="s">
        <v>5282</v>
      </c>
      <c r="X3826" s="18"/>
      <c r="Y3826" s="9"/>
      <c r="Z3826" s="19"/>
      <c r="AA3826" s="19"/>
      <c r="AB3826" s="30">
        <f t="shared" si="961"/>
        <v>193000</v>
      </c>
      <c r="AC3826" s="30">
        <f t="shared" si="972"/>
        <v>4.145077720207254E-2</v>
      </c>
      <c r="AD3826" s="31">
        <f t="shared" si="973"/>
        <v>5.471502590673575</v>
      </c>
      <c r="AE3826" s="31">
        <f t="shared" si="971"/>
        <v>5.886010362694301</v>
      </c>
      <c r="AG3826" s="30">
        <f t="shared" si="962"/>
        <v>778000</v>
      </c>
      <c r="AH3826" s="30">
        <f t="shared" si="968"/>
        <v>1.0282776349614395E-2</v>
      </c>
      <c r="AI3826" s="31">
        <f t="shared" si="969"/>
        <v>1.3573264781491001</v>
      </c>
      <c r="AJ3826" s="31">
        <f t="shared" si="970"/>
        <v>1.4601542416452442</v>
      </c>
      <c r="AK3826" s="30" t="str">
        <f>IF(W3826="si",($S3826*'COSTOS DE CREDITOS'!$C$27)/DATA!$G3826,"")</f>
        <v/>
      </c>
      <c r="AL3826" s="90" t="str">
        <f>IF(W3826="si",'COSTOS DE CREDITOS'!$C$35,"")</f>
        <v/>
      </c>
      <c r="AM3826" s="30" t="str">
        <f t="shared" si="963"/>
        <v/>
      </c>
      <c r="AN3826" s="30" t="str">
        <f t="shared" si="964"/>
        <v/>
      </c>
      <c r="AO3826" s="30">
        <f t="shared" si="965"/>
        <v>0</v>
      </c>
      <c r="AP3826" s="30">
        <f t="shared" si="966"/>
        <v>0</v>
      </c>
      <c r="AQ3826" s="19" t="str">
        <f t="shared" si="967"/>
        <v/>
      </c>
    </row>
    <row r="3827" spans="1:43" x14ac:dyDescent="0.2">
      <c r="A3827" s="23" t="s">
        <v>5665</v>
      </c>
      <c r="B3827" s="6" t="s">
        <v>5666</v>
      </c>
      <c r="C3827" s="6" t="s">
        <v>5667</v>
      </c>
      <c r="D3827" s="4">
        <v>182932</v>
      </c>
      <c r="E3827" s="4">
        <v>182972</v>
      </c>
      <c r="F3827" s="5" t="s">
        <v>4734</v>
      </c>
      <c r="G3827" s="2">
        <v>5</v>
      </c>
      <c r="H3827" s="4">
        <v>182987</v>
      </c>
      <c r="I3827" s="5" t="s">
        <v>4738</v>
      </c>
      <c r="J3827" s="15">
        <v>45379</v>
      </c>
      <c r="K3827" s="24">
        <v>1370396074</v>
      </c>
      <c r="L3827" s="15">
        <v>45383</v>
      </c>
      <c r="M3827" s="15">
        <v>45412</v>
      </c>
      <c r="N3827" s="26">
        <v>1</v>
      </c>
      <c r="O3827" s="26">
        <f>VLOOKUP(D3827,quash!A$2:$I$7791,9,FALSE)</f>
        <v>3</v>
      </c>
      <c r="P3827" s="7">
        <v>10000</v>
      </c>
      <c r="Q3827" s="26">
        <v>115</v>
      </c>
      <c r="R3827" s="19">
        <v>3.97705569269148E-2</v>
      </c>
      <c r="S3827" s="26">
        <v>16</v>
      </c>
      <c r="T3827" s="8">
        <v>8000</v>
      </c>
      <c r="U3827" s="4">
        <v>142</v>
      </c>
      <c r="V3827" s="10">
        <v>2013.74</v>
      </c>
      <c r="W3827" s="14" t="s">
        <v>5282</v>
      </c>
      <c r="X3827" s="18"/>
      <c r="Y3827" s="9"/>
      <c r="Z3827" s="19"/>
      <c r="AA3827" s="19"/>
      <c r="AB3827" s="30">
        <f t="shared" si="961"/>
        <v>193000</v>
      </c>
      <c r="AC3827" s="30">
        <f t="shared" si="972"/>
        <v>4.145077720207254E-2</v>
      </c>
      <c r="AD3827" s="31">
        <f t="shared" si="973"/>
        <v>4.766839378238342</v>
      </c>
      <c r="AE3827" s="31">
        <f t="shared" si="971"/>
        <v>5.886010362694301</v>
      </c>
      <c r="AG3827" s="30">
        <f t="shared" si="962"/>
        <v>778000</v>
      </c>
      <c r="AH3827" s="30">
        <f t="shared" si="968"/>
        <v>1.0282776349614395E-2</v>
      </c>
      <c r="AI3827" s="31">
        <f t="shared" si="969"/>
        <v>1.1825192802056554</v>
      </c>
      <c r="AJ3827" s="31">
        <f t="shared" si="970"/>
        <v>1.4601542416452442</v>
      </c>
      <c r="AK3827" s="30" t="str">
        <f>IF(W3827="si",($S3827*'COSTOS DE CREDITOS'!$C$27)/DATA!$G3827,"")</f>
        <v/>
      </c>
      <c r="AL3827" s="90" t="str">
        <f>IF(W3827="si",'COSTOS DE CREDITOS'!$C$35,"")</f>
        <v/>
      </c>
      <c r="AM3827" s="30" t="str">
        <f t="shared" si="963"/>
        <v/>
      </c>
      <c r="AN3827" s="30" t="str">
        <f t="shared" si="964"/>
        <v/>
      </c>
      <c r="AO3827" s="30">
        <f t="shared" si="965"/>
        <v>0</v>
      </c>
      <c r="AP3827" s="30">
        <f t="shared" si="966"/>
        <v>0</v>
      </c>
      <c r="AQ3827" s="19" t="str">
        <f t="shared" si="967"/>
        <v/>
      </c>
    </row>
    <row r="3828" spans="1:43" x14ac:dyDescent="0.2">
      <c r="A3828" s="23" t="s">
        <v>5665</v>
      </c>
      <c r="B3828" s="6" t="s">
        <v>5666</v>
      </c>
      <c r="C3828" s="6" t="s">
        <v>5667</v>
      </c>
      <c r="D3828" s="4">
        <v>183441</v>
      </c>
      <c r="E3828" s="4">
        <v>182972</v>
      </c>
      <c r="F3828" s="5" t="s">
        <v>4734</v>
      </c>
      <c r="G3828" s="2">
        <v>5</v>
      </c>
      <c r="H3828" s="4">
        <v>183488</v>
      </c>
      <c r="I3828" s="5" t="s">
        <v>4739</v>
      </c>
      <c r="J3828" s="15">
        <v>45385</v>
      </c>
      <c r="K3828" s="24">
        <v>1373923980</v>
      </c>
      <c r="L3828" s="15">
        <v>45385</v>
      </c>
      <c r="M3828" s="15">
        <v>45412</v>
      </c>
      <c r="N3828" s="26">
        <v>1</v>
      </c>
      <c r="O3828" s="26" t="e">
        <f>VLOOKUP(D3828,quash!A$2:$I$7791,9,FALSE)</f>
        <v>#N/A</v>
      </c>
      <c r="P3828" s="7">
        <v>10000</v>
      </c>
      <c r="Q3828" s="26">
        <v>147</v>
      </c>
      <c r="R3828" s="19">
        <v>7.9000519063170294E-2</v>
      </c>
      <c r="S3828" s="26">
        <v>16</v>
      </c>
      <c r="T3828" s="8">
        <v>8000</v>
      </c>
      <c r="U3828" s="4">
        <v>142</v>
      </c>
      <c r="V3828" s="10">
        <v>2013.74</v>
      </c>
      <c r="W3828" s="14" t="s">
        <v>5282</v>
      </c>
      <c r="X3828" s="18"/>
      <c r="Y3828" s="9"/>
      <c r="Z3828" s="19"/>
      <c r="AA3828" s="19"/>
      <c r="AB3828" s="30">
        <f t="shared" si="961"/>
        <v>2446000</v>
      </c>
      <c r="AC3828" s="30">
        <f t="shared" si="972"/>
        <v>3.2706459525756338E-3</v>
      </c>
      <c r="AD3828" s="31">
        <f t="shared" si="973"/>
        <v>0.48078495502861818</v>
      </c>
      <c r="AE3828" s="31">
        <f t="shared" si="971"/>
        <v>0.46443172526574</v>
      </c>
      <c r="AG3828" s="30">
        <f t="shared" si="962"/>
        <v>6126000</v>
      </c>
      <c r="AH3828" s="30">
        <f t="shared" si="968"/>
        <v>1.3059092393078681E-3</v>
      </c>
      <c r="AI3828" s="31">
        <f t="shared" si="969"/>
        <v>0.19196865817825662</v>
      </c>
      <c r="AJ3828" s="31">
        <f t="shared" si="970"/>
        <v>0.18543911198171725</v>
      </c>
      <c r="AK3828" s="30" t="str">
        <f>IF(W3828="si",($S3828*'COSTOS DE CREDITOS'!$C$27)/DATA!$G3828,"")</f>
        <v/>
      </c>
      <c r="AL3828" s="90" t="str">
        <f>IF(W3828="si",'COSTOS DE CREDITOS'!$C$35,"")</f>
        <v/>
      </c>
      <c r="AM3828" s="30" t="str">
        <f t="shared" si="963"/>
        <v/>
      </c>
      <c r="AN3828" s="30" t="str">
        <f t="shared" si="964"/>
        <v/>
      </c>
      <c r="AO3828" s="30">
        <f t="shared" si="965"/>
        <v>0</v>
      </c>
      <c r="AP3828" s="30">
        <f t="shared" si="966"/>
        <v>0</v>
      </c>
      <c r="AQ3828" s="19" t="str">
        <f t="shared" si="967"/>
        <v/>
      </c>
    </row>
    <row r="3829" spans="1:43" x14ac:dyDescent="0.2">
      <c r="A3829" s="23" t="s">
        <v>5665</v>
      </c>
      <c r="B3829" s="6" t="s">
        <v>5669</v>
      </c>
      <c r="C3829" s="6" t="s">
        <v>5670</v>
      </c>
      <c r="D3829" s="4">
        <v>181896</v>
      </c>
      <c r="E3829" s="4">
        <v>182297</v>
      </c>
      <c r="F3829" s="5" t="s">
        <v>2450</v>
      </c>
      <c r="G3829" s="2">
        <v>5</v>
      </c>
      <c r="H3829" s="4">
        <v>183121</v>
      </c>
      <c r="I3829" s="5" t="s">
        <v>4740</v>
      </c>
      <c r="J3829" s="15">
        <v>45372</v>
      </c>
      <c r="K3829" s="24">
        <v>1364588495</v>
      </c>
      <c r="L3829" s="15">
        <v>45383</v>
      </c>
      <c r="M3829" s="15">
        <v>45412</v>
      </c>
      <c r="N3829" s="26">
        <v>1</v>
      </c>
      <c r="O3829" s="26" t="e">
        <f>VLOOKUP(D3829,quash!A$2:$I$7791,9,FALSE)</f>
        <v>#N/A</v>
      </c>
      <c r="P3829" s="7">
        <v>10000</v>
      </c>
      <c r="Q3829" s="26">
        <v>115</v>
      </c>
      <c r="R3829" s="19">
        <v>3.97705569269148E-2</v>
      </c>
      <c r="S3829" s="26">
        <v>16</v>
      </c>
      <c r="T3829" s="8">
        <v>6000</v>
      </c>
      <c r="U3829" s="4">
        <v>142</v>
      </c>
      <c r="V3829" s="10">
        <v>1503.37</v>
      </c>
      <c r="W3829" s="14" t="s">
        <v>5282</v>
      </c>
      <c r="X3829" s="18"/>
      <c r="Y3829" s="9"/>
      <c r="Z3829" s="19"/>
      <c r="AA3829" s="19"/>
      <c r="AB3829" s="30">
        <f t="shared" si="961"/>
        <v>2446000</v>
      </c>
      <c r="AC3829" s="30">
        <f t="shared" si="972"/>
        <v>2.4529844644317253E-3</v>
      </c>
      <c r="AD3829" s="31">
        <f t="shared" si="973"/>
        <v>0.28209321340964844</v>
      </c>
      <c r="AE3829" s="31">
        <f t="shared" si="971"/>
        <v>0.34832379394930502</v>
      </c>
      <c r="AG3829" s="30">
        <f t="shared" si="962"/>
        <v>6126000</v>
      </c>
      <c r="AH3829" s="30">
        <f t="shared" si="968"/>
        <v>9.7943192948090111E-4</v>
      </c>
      <c r="AI3829" s="31">
        <f t="shared" si="969"/>
        <v>0.11263467189030363</v>
      </c>
      <c r="AJ3829" s="31">
        <f t="shared" si="970"/>
        <v>0.13907933398628797</v>
      </c>
      <c r="AK3829" s="30" t="str">
        <f>IF(W3829="si",($S3829*'COSTOS DE CREDITOS'!$C$27)/DATA!$G3829,"")</f>
        <v/>
      </c>
      <c r="AL3829" s="90" t="str">
        <f>IF(W3829="si",'COSTOS DE CREDITOS'!$C$35,"")</f>
        <v/>
      </c>
      <c r="AM3829" s="30" t="str">
        <f t="shared" si="963"/>
        <v/>
      </c>
      <c r="AN3829" s="30" t="str">
        <f t="shared" si="964"/>
        <v/>
      </c>
      <c r="AO3829" s="30">
        <f t="shared" si="965"/>
        <v>0</v>
      </c>
      <c r="AP3829" s="30">
        <f t="shared" si="966"/>
        <v>0</v>
      </c>
      <c r="AQ3829" s="19" t="str">
        <f t="shared" si="967"/>
        <v/>
      </c>
    </row>
    <row r="3830" spans="1:43" x14ac:dyDescent="0.2">
      <c r="A3830" s="23" t="s">
        <v>5665</v>
      </c>
      <c r="B3830" s="6" t="s">
        <v>5669</v>
      </c>
      <c r="C3830" s="6" t="s">
        <v>5670</v>
      </c>
      <c r="D3830" s="4">
        <v>181902</v>
      </c>
      <c r="E3830" s="4">
        <v>182297</v>
      </c>
      <c r="F3830" s="5" t="s">
        <v>2450</v>
      </c>
      <c r="G3830" s="2">
        <v>5</v>
      </c>
      <c r="H3830" s="4">
        <v>183124</v>
      </c>
      <c r="I3830" s="5" t="s">
        <v>4741</v>
      </c>
      <c r="J3830" s="15">
        <v>45372</v>
      </c>
      <c r="K3830" s="24">
        <v>1364613711</v>
      </c>
      <c r="L3830" s="15">
        <v>45383</v>
      </c>
      <c r="M3830" s="15">
        <v>45412</v>
      </c>
      <c r="N3830" s="26">
        <v>1</v>
      </c>
      <c r="O3830" s="26" t="e">
        <f>VLOOKUP(D3830,quash!A$2:$I$7791,9,FALSE)</f>
        <v>#N/A</v>
      </c>
      <c r="P3830" s="7">
        <v>10000</v>
      </c>
      <c r="Q3830" s="26">
        <v>110</v>
      </c>
      <c r="R3830" s="19">
        <v>3.3741050530766099E-2</v>
      </c>
      <c r="S3830" s="26">
        <v>16</v>
      </c>
      <c r="T3830" s="8">
        <v>6000</v>
      </c>
      <c r="U3830" s="4">
        <v>142</v>
      </c>
      <c r="V3830" s="10">
        <v>1503.37</v>
      </c>
      <c r="W3830" s="14" t="s">
        <v>5282</v>
      </c>
      <c r="X3830" s="18"/>
      <c r="Y3830" s="9"/>
      <c r="Z3830" s="19"/>
      <c r="AA3830" s="19"/>
      <c r="AB3830" s="30">
        <f t="shared" si="961"/>
        <v>2446000</v>
      </c>
      <c r="AC3830" s="30">
        <f t="shared" si="972"/>
        <v>2.4529844644317253E-3</v>
      </c>
      <c r="AD3830" s="31">
        <f t="shared" si="973"/>
        <v>0.26982829108748979</v>
      </c>
      <c r="AE3830" s="31">
        <f t="shared" si="971"/>
        <v>0.34832379394930502</v>
      </c>
      <c r="AG3830" s="30">
        <f t="shared" si="962"/>
        <v>6126000</v>
      </c>
      <c r="AH3830" s="30">
        <f t="shared" si="968"/>
        <v>9.7943192948090111E-4</v>
      </c>
      <c r="AI3830" s="31">
        <f t="shared" si="969"/>
        <v>0.10773751224289912</v>
      </c>
      <c r="AJ3830" s="31">
        <f t="shared" si="970"/>
        <v>0.13907933398628797</v>
      </c>
      <c r="AK3830" s="30" t="str">
        <f>IF(W3830="si",($S3830*'COSTOS DE CREDITOS'!$C$27)/DATA!$G3830,"")</f>
        <v/>
      </c>
      <c r="AL3830" s="90" t="str">
        <f>IF(W3830="si",'COSTOS DE CREDITOS'!$C$35,"")</f>
        <v/>
      </c>
      <c r="AM3830" s="30" t="str">
        <f t="shared" si="963"/>
        <v/>
      </c>
      <c r="AN3830" s="30" t="str">
        <f t="shared" si="964"/>
        <v/>
      </c>
      <c r="AO3830" s="30">
        <f t="shared" si="965"/>
        <v>0</v>
      </c>
      <c r="AP3830" s="30">
        <f t="shared" si="966"/>
        <v>0</v>
      </c>
      <c r="AQ3830" s="19" t="str">
        <f t="shared" si="967"/>
        <v/>
      </c>
    </row>
    <row r="3831" spans="1:43" x14ac:dyDescent="0.2">
      <c r="A3831" s="23" t="s">
        <v>5665</v>
      </c>
      <c r="B3831" s="6" t="s">
        <v>5669</v>
      </c>
      <c r="C3831" s="6" t="s">
        <v>5670</v>
      </c>
      <c r="D3831" s="4">
        <v>182179</v>
      </c>
      <c r="E3831" s="4">
        <v>182297</v>
      </c>
      <c r="F3831" s="5" t="s">
        <v>2450</v>
      </c>
      <c r="G3831" s="2">
        <v>5</v>
      </c>
      <c r="H3831" s="4">
        <v>183138</v>
      </c>
      <c r="I3831" s="5" t="s">
        <v>4742</v>
      </c>
      <c r="J3831" s="15">
        <v>45376</v>
      </c>
      <c r="K3831" s="24">
        <v>1367044376</v>
      </c>
      <c r="L3831" s="15">
        <v>45383</v>
      </c>
      <c r="M3831" s="15">
        <v>45412</v>
      </c>
      <c r="N3831" s="26">
        <v>1</v>
      </c>
      <c r="O3831" s="26">
        <f>VLOOKUP(D3831,quash!A$2:$I$7791,9,FALSE)</f>
        <v>1</v>
      </c>
      <c r="P3831" s="7">
        <v>10000</v>
      </c>
      <c r="Q3831" s="26">
        <v>110</v>
      </c>
      <c r="R3831" s="19">
        <v>3.3741050530766099E-2</v>
      </c>
      <c r="S3831" s="26">
        <v>16</v>
      </c>
      <c r="T3831" s="8">
        <v>6000</v>
      </c>
      <c r="U3831" s="4">
        <v>142</v>
      </c>
      <c r="V3831" s="10">
        <v>1503.37</v>
      </c>
      <c r="W3831" s="14" t="s">
        <v>5282</v>
      </c>
      <c r="X3831" s="18"/>
      <c r="Y3831" s="9"/>
      <c r="Z3831" s="19"/>
      <c r="AA3831" s="19"/>
      <c r="AB3831" s="30">
        <f t="shared" si="961"/>
        <v>511000</v>
      </c>
      <c r="AC3831" s="30">
        <f t="shared" si="972"/>
        <v>1.1741682974559686E-2</v>
      </c>
      <c r="AD3831" s="31">
        <f t="shared" si="973"/>
        <v>1.2915851272015655</v>
      </c>
      <c r="AE3831" s="31">
        <f t="shared" si="971"/>
        <v>1.6673189823874754</v>
      </c>
      <c r="AG3831" s="30">
        <f t="shared" si="962"/>
        <v>2427000</v>
      </c>
      <c r="AH3831" s="30">
        <f t="shared" si="968"/>
        <v>2.472187886279357E-3</v>
      </c>
      <c r="AI3831" s="31">
        <f t="shared" si="969"/>
        <v>0.27194066749072926</v>
      </c>
      <c r="AJ3831" s="31">
        <f t="shared" si="970"/>
        <v>0.35105067985166871</v>
      </c>
      <c r="AK3831" s="30" t="str">
        <f>IF(W3831="si",($S3831*'COSTOS DE CREDITOS'!$C$27)/DATA!$G3831,"")</f>
        <v/>
      </c>
      <c r="AL3831" s="90" t="str">
        <f>IF(W3831="si",'COSTOS DE CREDITOS'!$C$35,"")</f>
        <v/>
      </c>
      <c r="AM3831" s="30" t="str">
        <f t="shared" si="963"/>
        <v/>
      </c>
      <c r="AN3831" s="30" t="str">
        <f t="shared" si="964"/>
        <v/>
      </c>
      <c r="AO3831" s="30">
        <f t="shared" si="965"/>
        <v>0</v>
      </c>
      <c r="AP3831" s="30">
        <f t="shared" si="966"/>
        <v>0</v>
      </c>
      <c r="AQ3831" s="19" t="str">
        <f t="shared" si="967"/>
        <v/>
      </c>
    </row>
    <row r="3832" spans="1:43" x14ac:dyDescent="0.2">
      <c r="A3832" s="23" t="s">
        <v>5665</v>
      </c>
      <c r="B3832" s="6" t="s">
        <v>5669</v>
      </c>
      <c r="C3832" s="6" t="s">
        <v>5670</v>
      </c>
      <c r="D3832" s="4">
        <v>182111</v>
      </c>
      <c r="E3832" s="4">
        <v>182297</v>
      </c>
      <c r="F3832" s="5" t="s">
        <v>2450</v>
      </c>
      <c r="G3832" s="2">
        <v>5</v>
      </c>
      <c r="H3832" s="4">
        <v>183324</v>
      </c>
      <c r="I3832" s="5" t="s">
        <v>4743</v>
      </c>
      <c r="J3832" s="15">
        <v>45376</v>
      </c>
      <c r="K3832" s="24">
        <v>1367046354</v>
      </c>
      <c r="L3832" s="15">
        <v>45385</v>
      </c>
      <c r="M3832" s="15">
        <v>45412</v>
      </c>
      <c r="N3832" s="26">
        <v>1</v>
      </c>
      <c r="O3832" s="26">
        <f>VLOOKUP(D3832,quash!A$2:$I$7791,9,FALSE)</f>
        <v>4</v>
      </c>
      <c r="P3832" s="7">
        <v>10000</v>
      </c>
      <c r="Q3832" s="26">
        <v>110</v>
      </c>
      <c r="R3832" s="19">
        <v>3.3741050530766099E-2</v>
      </c>
      <c r="S3832" s="26">
        <v>16</v>
      </c>
      <c r="T3832" s="8">
        <v>6000</v>
      </c>
      <c r="U3832" s="4">
        <v>142</v>
      </c>
      <c r="V3832" s="10">
        <v>1503.37</v>
      </c>
      <c r="W3832" s="14" t="s">
        <v>5282</v>
      </c>
      <c r="X3832" s="18"/>
      <c r="Y3832" s="9"/>
      <c r="Z3832" s="19"/>
      <c r="AA3832" s="19"/>
      <c r="AB3832" s="30">
        <f t="shared" si="961"/>
        <v>249000</v>
      </c>
      <c r="AC3832" s="30">
        <f t="shared" si="972"/>
        <v>2.4096385542168676E-2</v>
      </c>
      <c r="AD3832" s="31">
        <f t="shared" si="973"/>
        <v>2.6506024096385543</v>
      </c>
      <c r="AE3832" s="31">
        <f t="shared" si="971"/>
        <v>3.4216867469879522</v>
      </c>
      <c r="AG3832" s="30">
        <f t="shared" si="962"/>
        <v>927000</v>
      </c>
      <c r="AH3832" s="30">
        <f t="shared" si="968"/>
        <v>6.4724919093851136E-3</v>
      </c>
      <c r="AI3832" s="31">
        <f t="shared" si="969"/>
        <v>0.71197411003236244</v>
      </c>
      <c r="AJ3832" s="31">
        <f t="shared" si="970"/>
        <v>0.91909385113268616</v>
      </c>
      <c r="AK3832" s="30" t="str">
        <f>IF(W3832="si",($S3832*'COSTOS DE CREDITOS'!$C$27)/DATA!$G3832,"")</f>
        <v/>
      </c>
      <c r="AL3832" s="90" t="str">
        <f>IF(W3832="si",'COSTOS DE CREDITOS'!$C$35,"")</f>
        <v/>
      </c>
      <c r="AM3832" s="30" t="str">
        <f t="shared" si="963"/>
        <v/>
      </c>
      <c r="AN3832" s="30" t="str">
        <f t="shared" si="964"/>
        <v/>
      </c>
      <c r="AO3832" s="30">
        <f t="shared" si="965"/>
        <v>0</v>
      </c>
      <c r="AP3832" s="30">
        <f t="shared" si="966"/>
        <v>0</v>
      </c>
      <c r="AQ3832" s="19" t="str">
        <f t="shared" si="967"/>
        <v/>
      </c>
    </row>
    <row r="3833" spans="1:43" x14ac:dyDescent="0.2">
      <c r="A3833" s="23" t="s">
        <v>5665</v>
      </c>
      <c r="B3833" s="6" t="s">
        <v>5672</v>
      </c>
      <c r="C3833" s="6" t="s">
        <v>5667</v>
      </c>
      <c r="D3833" s="4">
        <v>181937</v>
      </c>
      <c r="E3833" s="4">
        <v>182723</v>
      </c>
      <c r="F3833" s="5" t="s">
        <v>4744</v>
      </c>
      <c r="G3833" s="2">
        <v>6</v>
      </c>
      <c r="H3833" s="4">
        <v>182724</v>
      </c>
      <c r="I3833" s="5" t="s">
        <v>4745</v>
      </c>
      <c r="J3833" s="15">
        <v>45372</v>
      </c>
      <c r="K3833" s="24">
        <v>1364694509</v>
      </c>
      <c r="L3833" s="15">
        <v>45378</v>
      </c>
      <c r="M3833" s="15">
        <v>45412</v>
      </c>
      <c r="N3833" s="26">
        <v>1</v>
      </c>
      <c r="O3833" s="26" t="e">
        <f>VLOOKUP(D3833,quash!A$2:$I$7791,9,FALSE)</f>
        <v>#N/A</v>
      </c>
      <c r="P3833" s="7">
        <v>10000</v>
      </c>
      <c r="Q3833" s="26">
        <v>110</v>
      </c>
      <c r="R3833" s="19">
        <v>3.11605023919212E-2</v>
      </c>
      <c r="S3833" s="26">
        <v>16</v>
      </c>
      <c r="T3833" s="8">
        <v>6000</v>
      </c>
      <c r="U3833" s="4">
        <v>142</v>
      </c>
      <c r="V3833" s="10">
        <v>1503.37</v>
      </c>
      <c r="W3833" s="14" t="s">
        <v>5282</v>
      </c>
      <c r="X3833" s="18"/>
      <c r="Y3833" s="9"/>
      <c r="Z3833" s="19"/>
      <c r="AA3833" s="19"/>
      <c r="AB3833" s="30">
        <f t="shared" si="961"/>
        <v>2446000</v>
      </c>
      <c r="AC3833" s="30">
        <f t="shared" si="972"/>
        <v>2.4529844644317253E-3</v>
      </c>
      <c r="AD3833" s="31">
        <f t="shared" si="973"/>
        <v>0.26982829108748979</v>
      </c>
      <c r="AE3833" s="31">
        <f t="shared" si="971"/>
        <v>0.34832379394930502</v>
      </c>
      <c r="AG3833" s="30">
        <f t="shared" si="962"/>
        <v>6126000</v>
      </c>
      <c r="AH3833" s="30">
        <f t="shared" si="968"/>
        <v>9.7943192948090111E-4</v>
      </c>
      <c r="AI3833" s="31">
        <f t="shared" si="969"/>
        <v>0.10773751224289912</v>
      </c>
      <c r="AJ3833" s="31">
        <f t="shared" si="970"/>
        <v>0.13907933398628797</v>
      </c>
      <c r="AK3833" s="30" t="str">
        <f>IF(W3833="si",($S3833*'COSTOS DE CREDITOS'!$C$27)/DATA!$G3833,"")</f>
        <v/>
      </c>
      <c r="AL3833" s="90" t="str">
        <f>IF(W3833="si",'COSTOS DE CREDITOS'!$C$35,"")</f>
        <v/>
      </c>
      <c r="AM3833" s="30" t="str">
        <f t="shared" si="963"/>
        <v/>
      </c>
      <c r="AN3833" s="30" t="str">
        <f t="shared" si="964"/>
        <v/>
      </c>
      <c r="AO3833" s="30">
        <f t="shared" si="965"/>
        <v>0</v>
      </c>
      <c r="AP3833" s="30">
        <f t="shared" si="966"/>
        <v>0</v>
      </c>
      <c r="AQ3833" s="19" t="str">
        <f t="shared" si="967"/>
        <v/>
      </c>
    </row>
    <row r="3834" spans="1:43" x14ac:dyDescent="0.2">
      <c r="A3834" s="23" t="s">
        <v>5665</v>
      </c>
      <c r="B3834" s="6" t="s">
        <v>5672</v>
      </c>
      <c r="C3834" s="6" t="s">
        <v>5667</v>
      </c>
      <c r="D3834" s="4">
        <v>181938</v>
      </c>
      <c r="E3834" s="4">
        <v>182723</v>
      </c>
      <c r="F3834" s="5" t="s">
        <v>4744</v>
      </c>
      <c r="G3834" s="2">
        <v>6</v>
      </c>
      <c r="H3834" s="4">
        <v>182726</v>
      </c>
      <c r="I3834" s="5" t="s">
        <v>4746</v>
      </c>
      <c r="J3834" s="15">
        <v>45372</v>
      </c>
      <c r="K3834" s="24">
        <v>1364693120</v>
      </c>
      <c r="L3834" s="15">
        <v>45378</v>
      </c>
      <c r="M3834" s="15">
        <v>45412</v>
      </c>
      <c r="N3834" s="26">
        <v>1</v>
      </c>
      <c r="O3834" s="26" t="e">
        <f>VLOOKUP(D3834,quash!A$2:$I$7791,9,FALSE)</f>
        <v>#N/A</v>
      </c>
      <c r="P3834" s="7">
        <v>10000</v>
      </c>
      <c r="Q3834" s="26">
        <v>110</v>
      </c>
      <c r="R3834" s="19">
        <v>3.11605023919212E-2</v>
      </c>
      <c r="S3834" s="26">
        <v>16</v>
      </c>
      <c r="T3834" s="8">
        <v>6000</v>
      </c>
      <c r="U3834" s="4">
        <v>142</v>
      </c>
      <c r="V3834" s="10">
        <v>1503.37</v>
      </c>
      <c r="W3834" s="14" t="s">
        <v>5282</v>
      </c>
      <c r="X3834" s="18"/>
      <c r="Y3834" s="9"/>
      <c r="Z3834" s="19"/>
      <c r="AA3834" s="19"/>
      <c r="AB3834" s="30">
        <f t="shared" si="961"/>
        <v>2446000</v>
      </c>
      <c r="AC3834" s="30">
        <f t="shared" si="972"/>
        <v>2.4529844644317253E-3</v>
      </c>
      <c r="AD3834" s="31">
        <f t="shared" si="973"/>
        <v>0.26982829108748979</v>
      </c>
      <c r="AE3834" s="31">
        <f t="shared" si="971"/>
        <v>0.34832379394930502</v>
      </c>
      <c r="AG3834" s="30">
        <f t="shared" si="962"/>
        <v>6126000</v>
      </c>
      <c r="AH3834" s="30">
        <f t="shared" si="968"/>
        <v>9.7943192948090111E-4</v>
      </c>
      <c r="AI3834" s="31">
        <f t="shared" si="969"/>
        <v>0.10773751224289912</v>
      </c>
      <c r="AJ3834" s="31">
        <f t="shared" si="970"/>
        <v>0.13907933398628797</v>
      </c>
      <c r="AK3834" s="30" t="str">
        <f>IF(W3834="si",($S3834*'COSTOS DE CREDITOS'!$C$27)/DATA!$G3834,"")</f>
        <v/>
      </c>
      <c r="AL3834" s="90" t="str">
        <f>IF(W3834="si",'COSTOS DE CREDITOS'!$C$35,"")</f>
        <v/>
      </c>
      <c r="AM3834" s="30" t="str">
        <f t="shared" si="963"/>
        <v/>
      </c>
      <c r="AN3834" s="30" t="str">
        <f t="shared" si="964"/>
        <v/>
      </c>
      <c r="AO3834" s="30">
        <f t="shared" si="965"/>
        <v>0</v>
      </c>
      <c r="AP3834" s="30">
        <f t="shared" si="966"/>
        <v>0</v>
      </c>
      <c r="AQ3834" s="19" t="str">
        <f t="shared" si="967"/>
        <v/>
      </c>
    </row>
    <row r="3835" spans="1:43" x14ac:dyDescent="0.2">
      <c r="A3835" s="23" t="s">
        <v>5665</v>
      </c>
      <c r="B3835" s="6" t="s">
        <v>5672</v>
      </c>
      <c r="C3835" s="6" t="s">
        <v>5667</v>
      </c>
      <c r="D3835" s="4">
        <v>182722</v>
      </c>
      <c r="E3835" s="4">
        <v>182723</v>
      </c>
      <c r="F3835" s="5" t="s">
        <v>4744</v>
      </c>
      <c r="G3835" s="2">
        <v>6</v>
      </c>
      <c r="H3835" s="4">
        <v>183147</v>
      </c>
      <c r="I3835" s="5" t="s">
        <v>4747</v>
      </c>
      <c r="J3835" s="15">
        <v>45378</v>
      </c>
      <c r="K3835" s="24">
        <v>1369965000</v>
      </c>
      <c r="L3835" s="15">
        <v>45383</v>
      </c>
      <c r="M3835" s="15">
        <v>45412</v>
      </c>
      <c r="N3835" s="26">
        <v>1</v>
      </c>
      <c r="O3835" s="26" t="e">
        <f>VLOOKUP(D3835,quash!A$2:$I$7791,9,FALSE)</f>
        <v>#N/A</v>
      </c>
      <c r="P3835" s="7">
        <v>7000</v>
      </c>
      <c r="Q3835" s="26">
        <v>112</v>
      </c>
      <c r="R3835" s="19">
        <v>3.3220596517330447E-2</v>
      </c>
      <c r="S3835" s="26">
        <v>16</v>
      </c>
      <c r="T3835" s="8">
        <v>6000</v>
      </c>
      <c r="U3835" s="4">
        <v>142</v>
      </c>
      <c r="V3835" s="10">
        <v>1503.37</v>
      </c>
      <c r="W3835" s="14" t="s">
        <v>5282</v>
      </c>
      <c r="X3835" s="18"/>
      <c r="Y3835" s="9"/>
      <c r="Z3835" s="19"/>
      <c r="AA3835" s="19"/>
      <c r="AB3835" s="30">
        <f t="shared" si="961"/>
        <v>2446000</v>
      </c>
      <c r="AC3835" s="30">
        <f t="shared" si="972"/>
        <v>2.4529844644317253E-3</v>
      </c>
      <c r="AD3835" s="31">
        <f t="shared" si="973"/>
        <v>0.27473426001635326</v>
      </c>
      <c r="AE3835" s="31">
        <f t="shared" si="971"/>
        <v>0.34832379394930502</v>
      </c>
      <c r="AG3835" s="30">
        <f t="shared" si="962"/>
        <v>6126000</v>
      </c>
      <c r="AH3835" s="30">
        <f t="shared" si="968"/>
        <v>9.7943192948090111E-4</v>
      </c>
      <c r="AI3835" s="31">
        <f t="shared" si="969"/>
        <v>0.10969637610186092</v>
      </c>
      <c r="AJ3835" s="31">
        <f t="shared" si="970"/>
        <v>0.13907933398628797</v>
      </c>
      <c r="AK3835" s="30" t="str">
        <f>IF(W3835="si",($S3835*'COSTOS DE CREDITOS'!$C$27)/DATA!$G3835,"")</f>
        <v/>
      </c>
      <c r="AL3835" s="90" t="str">
        <f>IF(W3835="si",'COSTOS DE CREDITOS'!$C$35,"")</f>
        <v/>
      </c>
      <c r="AM3835" s="30" t="str">
        <f t="shared" si="963"/>
        <v/>
      </c>
      <c r="AN3835" s="30" t="str">
        <f t="shared" si="964"/>
        <v/>
      </c>
      <c r="AO3835" s="30">
        <f t="shared" si="965"/>
        <v>0</v>
      </c>
      <c r="AP3835" s="30">
        <f t="shared" si="966"/>
        <v>0</v>
      </c>
      <c r="AQ3835" s="19" t="str">
        <f t="shared" si="967"/>
        <v/>
      </c>
    </row>
    <row r="3836" spans="1:43" x14ac:dyDescent="0.2">
      <c r="A3836" s="23" t="s">
        <v>5665</v>
      </c>
      <c r="B3836" s="6" t="s">
        <v>5672</v>
      </c>
      <c r="C3836" s="6" t="s">
        <v>5667</v>
      </c>
      <c r="D3836" s="4">
        <v>183276</v>
      </c>
      <c r="E3836" s="4">
        <v>182723</v>
      </c>
      <c r="F3836" s="5" t="s">
        <v>4744</v>
      </c>
      <c r="G3836" s="2">
        <v>6</v>
      </c>
      <c r="H3836" s="4">
        <v>183395</v>
      </c>
      <c r="I3836" s="5" t="s">
        <v>4748</v>
      </c>
      <c r="J3836" s="15">
        <v>45384</v>
      </c>
      <c r="K3836" s="24">
        <v>1373118490</v>
      </c>
      <c r="L3836" s="15">
        <v>45385</v>
      </c>
      <c r="M3836" s="15">
        <v>45412</v>
      </c>
      <c r="N3836" s="26">
        <v>1</v>
      </c>
      <c r="O3836" s="26" t="e">
        <f>VLOOKUP(D3836,quash!A$2:$I$7791,9,FALSE)</f>
        <v>#N/A</v>
      </c>
      <c r="P3836" s="7">
        <v>10000</v>
      </c>
      <c r="Q3836" s="26">
        <v>147</v>
      </c>
      <c r="R3836" s="19">
        <v>7.9000519063170294E-2</v>
      </c>
      <c r="S3836" s="26">
        <v>16</v>
      </c>
      <c r="T3836" s="8">
        <v>6000</v>
      </c>
      <c r="U3836" s="4">
        <v>142</v>
      </c>
      <c r="V3836" s="10">
        <v>1503.37</v>
      </c>
      <c r="W3836" s="14" t="s">
        <v>5282</v>
      </c>
      <c r="X3836" s="18"/>
      <c r="Y3836" s="9"/>
      <c r="Z3836" s="19"/>
      <c r="AA3836" s="19"/>
      <c r="AB3836" s="30">
        <f t="shared" si="961"/>
        <v>2446000</v>
      </c>
      <c r="AC3836" s="30">
        <f t="shared" si="972"/>
        <v>2.4529844644317253E-3</v>
      </c>
      <c r="AD3836" s="31">
        <f t="shared" si="973"/>
        <v>0.36058871627146361</v>
      </c>
      <c r="AE3836" s="31">
        <f t="shared" si="971"/>
        <v>0.34832379394930502</v>
      </c>
      <c r="AG3836" s="30">
        <f t="shared" si="962"/>
        <v>6126000</v>
      </c>
      <c r="AH3836" s="30">
        <f t="shared" si="968"/>
        <v>9.7943192948090111E-4</v>
      </c>
      <c r="AI3836" s="31">
        <f t="shared" si="969"/>
        <v>0.14397649363369247</v>
      </c>
      <c r="AJ3836" s="31">
        <f t="shared" si="970"/>
        <v>0.13907933398628797</v>
      </c>
      <c r="AK3836" s="30" t="str">
        <f>IF(W3836="si",($S3836*'COSTOS DE CREDITOS'!$C$27)/DATA!$G3836,"")</f>
        <v/>
      </c>
      <c r="AL3836" s="90" t="str">
        <f>IF(W3836="si",'COSTOS DE CREDITOS'!$C$35,"")</f>
        <v/>
      </c>
      <c r="AM3836" s="30" t="str">
        <f t="shared" si="963"/>
        <v/>
      </c>
      <c r="AN3836" s="30" t="str">
        <f t="shared" si="964"/>
        <v/>
      </c>
      <c r="AO3836" s="30">
        <f t="shared" si="965"/>
        <v>0</v>
      </c>
      <c r="AP3836" s="30">
        <f t="shared" si="966"/>
        <v>0</v>
      </c>
      <c r="AQ3836" s="19" t="str">
        <f t="shared" si="967"/>
        <v/>
      </c>
    </row>
    <row r="3837" spans="1:43" x14ac:dyDescent="0.2">
      <c r="A3837" s="23" t="s">
        <v>5665</v>
      </c>
      <c r="B3837" s="6" t="s">
        <v>5672</v>
      </c>
      <c r="C3837" s="6" t="s">
        <v>5667</v>
      </c>
      <c r="D3837" s="4">
        <v>183120</v>
      </c>
      <c r="E3837" s="4">
        <v>182723</v>
      </c>
      <c r="F3837" s="5" t="s">
        <v>4744</v>
      </c>
      <c r="G3837" s="2">
        <v>6</v>
      </c>
      <c r="H3837" s="4">
        <v>183586</v>
      </c>
      <c r="I3837" s="5" t="s">
        <v>4749</v>
      </c>
      <c r="J3837" s="15">
        <v>45383</v>
      </c>
      <c r="K3837" s="24">
        <v>1372454003</v>
      </c>
      <c r="L3837" s="15">
        <v>45391</v>
      </c>
      <c r="M3837" s="15">
        <v>45412</v>
      </c>
      <c r="N3837" s="26">
        <v>1</v>
      </c>
      <c r="O3837" s="26" t="e">
        <f>VLOOKUP(D3837,quash!A$2:$I$7791,9,FALSE)</f>
        <v>#N/A</v>
      </c>
      <c r="P3837" s="7">
        <v>7000</v>
      </c>
      <c r="Q3837" s="26">
        <v>121</v>
      </c>
      <c r="R3837" s="19">
        <v>3.1160502391921113E-2</v>
      </c>
      <c r="S3837" s="26">
        <v>16</v>
      </c>
      <c r="T3837" s="8">
        <v>6000</v>
      </c>
      <c r="U3837" s="4">
        <v>142</v>
      </c>
      <c r="V3837" s="10">
        <v>1503.37</v>
      </c>
      <c r="W3837" s="14" t="s">
        <v>5282</v>
      </c>
      <c r="X3837" s="18"/>
      <c r="Y3837" s="9"/>
      <c r="Z3837" s="19"/>
      <c r="AA3837" s="19"/>
      <c r="AB3837" s="30">
        <f t="shared" si="961"/>
        <v>2446000</v>
      </c>
      <c r="AC3837" s="30">
        <f t="shared" si="972"/>
        <v>2.4529844644317253E-3</v>
      </c>
      <c r="AD3837" s="31">
        <f t="shared" si="973"/>
        <v>0.29681112019623879</v>
      </c>
      <c r="AE3837" s="31">
        <f t="shared" si="971"/>
        <v>0.34832379394930502</v>
      </c>
      <c r="AG3837" s="30">
        <f t="shared" si="962"/>
        <v>6126000</v>
      </c>
      <c r="AH3837" s="30">
        <f t="shared" si="968"/>
        <v>9.7943192948090111E-4</v>
      </c>
      <c r="AI3837" s="31">
        <f t="shared" si="969"/>
        <v>0.11851126346718903</v>
      </c>
      <c r="AJ3837" s="31">
        <f t="shared" si="970"/>
        <v>0.13907933398628797</v>
      </c>
      <c r="AK3837" s="30" t="str">
        <f>IF(W3837="si",($S3837*'COSTOS DE CREDITOS'!$C$27)/DATA!$G3837,"")</f>
        <v/>
      </c>
      <c r="AL3837" s="90" t="str">
        <f>IF(W3837="si",'COSTOS DE CREDITOS'!$C$35,"")</f>
        <v/>
      </c>
      <c r="AM3837" s="30" t="str">
        <f t="shared" si="963"/>
        <v/>
      </c>
      <c r="AN3837" s="30" t="str">
        <f t="shared" si="964"/>
        <v/>
      </c>
      <c r="AO3837" s="30">
        <f t="shared" si="965"/>
        <v>0</v>
      </c>
      <c r="AP3837" s="30">
        <f t="shared" si="966"/>
        <v>0</v>
      </c>
      <c r="AQ3837" s="19" t="str">
        <f t="shared" si="967"/>
        <v/>
      </c>
    </row>
    <row r="3838" spans="1:43" x14ac:dyDescent="0.2">
      <c r="A3838" s="23" t="s">
        <v>5665</v>
      </c>
      <c r="B3838" s="6" t="s">
        <v>5672</v>
      </c>
      <c r="C3838" s="6" t="s">
        <v>5667</v>
      </c>
      <c r="D3838" s="4">
        <v>183548</v>
      </c>
      <c r="E3838" s="4">
        <v>182723</v>
      </c>
      <c r="F3838" s="5" t="s">
        <v>4744</v>
      </c>
      <c r="G3838" s="2">
        <v>6</v>
      </c>
      <c r="H3838" s="4">
        <v>183589</v>
      </c>
      <c r="I3838" s="5" t="s">
        <v>4750</v>
      </c>
      <c r="J3838" s="15">
        <v>45386</v>
      </c>
      <c r="K3838" s="24">
        <v>1374552584</v>
      </c>
      <c r="L3838" s="15">
        <v>45391</v>
      </c>
      <c r="M3838" s="15">
        <v>45412</v>
      </c>
      <c r="N3838" s="26">
        <v>1</v>
      </c>
      <c r="O3838" s="26" t="e">
        <f>VLOOKUP(D3838,quash!A$2:$I$7791,9,FALSE)</f>
        <v>#N/A</v>
      </c>
      <c r="P3838" s="7">
        <v>7000</v>
      </c>
      <c r="Q3838" s="26">
        <v>112</v>
      </c>
      <c r="R3838" s="19">
        <v>3.3220596517330447E-2</v>
      </c>
      <c r="S3838" s="26">
        <v>16</v>
      </c>
      <c r="T3838" s="8">
        <v>6000</v>
      </c>
      <c r="U3838" s="4">
        <v>142</v>
      </c>
      <c r="V3838" s="10">
        <v>1503.37</v>
      </c>
      <c r="W3838" s="14" t="s">
        <v>5282</v>
      </c>
      <c r="X3838" s="18"/>
      <c r="Y3838" s="9"/>
      <c r="Z3838" s="19"/>
      <c r="AA3838" s="19"/>
      <c r="AB3838" s="30">
        <f t="shared" si="961"/>
        <v>2446000</v>
      </c>
      <c r="AC3838" s="30">
        <f t="shared" si="972"/>
        <v>2.4529844644317253E-3</v>
      </c>
      <c r="AD3838" s="31">
        <f t="shared" si="973"/>
        <v>0.27473426001635326</v>
      </c>
      <c r="AE3838" s="31">
        <f t="shared" si="971"/>
        <v>0.34832379394930502</v>
      </c>
      <c r="AG3838" s="30">
        <f t="shared" si="962"/>
        <v>6126000</v>
      </c>
      <c r="AH3838" s="30">
        <f t="shared" si="968"/>
        <v>9.7943192948090111E-4</v>
      </c>
      <c r="AI3838" s="31">
        <f t="shared" si="969"/>
        <v>0.10969637610186092</v>
      </c>
      <c r="AJ3838" s="31">
        <f t="shared" si="970"/>
        <v>0.13907933398628797</v>
      </c>
      <c r="AK3838" s="30" t="str">
        <f>IF(W3838="si",($S3838*'COSTOS DE CREDITOS'!$C$27)/DATA!$G3838,"")</f>
        <v/>
      </c>
      <c r="AL3838" s="90" t="str">
        <f>IF(W3838="si",'COSTOS DE CREDITOS'!$C$35,"")</f>
        <v/>
      </c>
      <c r="AM3838" s="30" t="str">
        <f t="shared" si="963"/>
        <v/>
      </c>
      <c r="AN3838" s="30" t="str">
        <f t="shared" si="964"/>
        <v/>
      </c>
      <c r="AO3838" s="30">
        <f t="shared" si="965"/>
        <v>0</v>
      </c>
      <c r="AP3838" s="30">
        <f t="shared" si="966"/>
        <v>0</v>
      </c>
      <c r="AQ3838" s="19" t="str">
        <f t="shared" si="967"/>
        <v/>
      </c>
    </row>
    <row r="3839" spans="1:43" x14ac:dyDescent="0.2">
      <c r="A3839" s="23" t="s">
        <v>5665</v>
      </c>
      <c r="B3839" s="6" t="s">
        <v>5673</v>
      </c>
      <c r="C3839" s="6" t="s">
        <v>5667</v>
      </c>
      <c r="D3839" s="4">
        <v>183200</v>
      </c>
      <c r="E3839" s="4">
        <v>183318</v>
      </c>
      <c r="F3839" s="5" t="s">
        <v>500</v>
      </c>
      <c r="G3839" s="2">
        <v>5</v>
      </c>
      <c r="H3839" s="4">
        <v>183510</v>
      </c>
      <c r="I3839" s="5" t="s">
        <v>4751</v>
      </c>
      <c r="J3839" s="15">
        <v>45384</v>
      </c>
      <c r="K3839" s="24">
        <v>1372968093</v>
      </c>
      <c r="L3839" s="15">
        <v>45386</v>
      </c>
      <c r="M3839" s="15">
        <v>45412</v>
      </c>
      <c r="N3839" s="26">
        <v>1</v>
      </c>
      <c r="O3839" s="26" t="e">
        <f>VLOOKUP(D3839,quash!A$2:$I$7791,9,FALSE)</f>
        <v>#N/A</v>
      </c>
      <c r="P3839" s="7">
        <v>10000</v>
      </c>
      <c r="Q3839" s="26">
        <v>90</v>
      </c>
      <c r="R3839" s="19">
        <v>5.9818464604665302E-3</v>
      </c>
      <c r="S3839" s="26">
        <v>16</v>
      </c>
      <c r="T3839" s="8">
        <v>5000</v>
      </c>
      <c r="U3839" s="4">
        <v>147</v>
      </c>
      <c r="V3839" s="10">
        <v>1303.3399999999999</v>
      </c>
      <c r="W3839" s="14" t="s">
        <v>5282</v>
      </c>
      <c r="X3839" s="18"/>
      <c r="Y3839" s="9"/>
      <c r="Z3839" s="19"/>
      <c r="AA3839" s="19"/>
      <c r="AB3839" s="30">
        <f t="shared" si="961"/>
        <v>2446000</v>
      </c>
      <c r="AC3839" s="30">
        <f t="shared" si="972"/>
        <v>2.0441537203597709E-3</v>
      </c>
      <c r="AD3839" s="31">
        <f t="shared" si="973"/>
        <v>0.18397383483237939</v>
      </c>
      <c r="AE3839" s="31">
        <f t="shared" si="971"/>
        <v>0.30049059689288632</v>
      </c>
      <c r="AG3839" s="30">
        <f t="shared" si="962"/>
        <v>6126000</v>
      </c>
      <c r="AH3839" s="30">
        <f t="shared" si="968"/>
        <v>8.1619327456741752E-4</v>
      </c>
      <c r="AI3839" s="31">
        <f t="shared" si="969"/>
        <v>7.3457394711067575E-2</v>
      </c>
      <c r="AJ3839" s="31">
        <f t="shared" si="970"/>
        <v>0.11998041136141037</v>
      </c>
      <c r="AK3839" s="30" t="str">
        <f>IF(W3839="si",($S3839*'COSTOS DE CREDITOS'!$C$27)/DATA!$G3839,"")</f>
        <v/>
      </c>
      <c r="AL3839" s="90" t="str">
        <f>IF(W3839="si",'COSTOS DE CREDITOS'!$C$35,"")</f>
        <v/>
      </c>
      <c r="AM3839" s="30" t="str">
        <f t="shared" si="963"/>
        <v/>
      </c>
      <c r="AN3839" s="30" t="str">
        <f t="shared" si="964"/>
        <v/>
      </c>
      <c r="AO3839" s="30">
        <f t="shared" si="965"/>
        <v>0</v>
      </c>
      <c r="AP3839" s="30">
        <f t="shared" si="966"/>
        <v>0</v>
      </c>
      <c r="AQ3839" s="19" t="str">
        <f t="shared" si="967"/>
        <v/>
      </c>
    </row>
    <row r="3840" spans="1:43" x14ac:dyDescent="0.2">
      <c r="A3840" s="23" t="s">
        <v>5665</v>
      </c>
      <c r="B3840" s="6" t="s">
        <v>5681</v>
      </c>
      <c r="C3840" s="6" t="s">
        <v>5667</v>
      </c>
      <c r="D3840" s="4">
        <v>183524</v>
      </c>
      <c r="E3840" s="4">
        <v>183665</v>
      </c>
      <c r="F3840" s="5" t="s">
        <v>4752</v>
      </c>
      <c r="G3840" s="2">
        <v>5</v>
      </c>
      <c r="H3840" s="4">
        <v>183666</v>
      </c>
      <c r="I3840" s="5" t="s">
        <v>4753</v>
      </c>
      <c r="J3840" s="15">
        <v>45386</v>
      </c>
      <c r="K3840" s="24">
        <v>1374452639</v>
      </c>
      <c r="L3840" s="15">
        <v>45391</v>
      </c>
      <c r="M3840" s="15">
        <v>45412</v>
      </c>
      <c r="N3840" s="26">
        <v>1</v>
      </c>
      <c r="O3840" s="26" t="e">
        <f>VLOOKUP(D3840,quash!A$2:$I$7791,9,FALSE)</f>
        <v>#N/A</v>
      </c>
      <c r="P3840" s="7">
        <v>8000</v>
      </c>
      <c r="Q3840" s="26">
        <v>110</v>
      </c>
      <c r="R3840" s="19">
        <v>3.3220596517330447E-2</v>
      </c>
      <c r="S3840" s="26">
        <v>16</v>
      </c>
      <c r="T3840" s="8">
        <v>10000</v>
      </c>
      <c r="U3840" s="4">
        <v>142</v>
      </c>
      <c r="V3840" s="10">
        <v>2510.34</v>
      </c>
      <c r="W3840" s="14" t="s">
        <v>5282</v>
      </c>
      <c r="X3840" s="18"/>
      <c r="Y3840" s="9"/>
      <c r="Z3840" s="19"/>
      <c r="AA3840" s="19"/>
      <c r="AB3840" s="30">
        <f t="shared" si="961"/>
        <v>2446000</v>
      </c>
      <c r="AC3840" s="30">
        <f t="shared" si="972"/>
        <v>4.0883074407195418E-3</v>
      </c>
      <c r="AD3840" s="31">
        <f t="shared" si="973"/>
        <v>0.4497138184791496</v>
      </c>
      <c r="AE3840" s="31">
        <f t="shared" si="971"/>
        <v>0.58053965658217499</v>
      </c>
      <c r="AG3840" s="30">
        <f t="shared" si="962"/>
        <v>6126000</v>
      </c>
      <c r="AH3840" s="30">
        <f t="shared" si="968"/>
        <v>1.632386549134835E-3</v>
      </c>
      <c r="AI3840" s="31">
        <f t="shared" si="969"/>
        <v>0.17956252040483187</v>
      </c>
      <c r="AJ3840" s="31">
        <f t="shared" si="970"/>
        <v>0.23179888997714657</v>
      </c>
      <c r="AK3840" s="30" t="str">
        <f>IF(W3840="si",($S3840*'COSTOS DE CREDITOS'!$C$27)/DATA!$G3840,"")</f>
        <v/>
      </c>
      <c r="AL3840" s="90" t="str">
        <f>IF(W3840="si",'COSTOS DE CREDITOS'!$C$35,"")</f>
        <v/>
      </c>
      <c r="AM3840" s="30" t="str">
        <f t="shared" si="963"/>
        <v/>
      </c>
      <c r="AN3840" s="30" t="str">
        <f t="shared" si="964"/>
        <v/>
      </c>
      <c r="AO3840" s="30">
        <f t="shared" si="965"/>
        <v>0</v>
      </c>
      <c r="AP3840" s="30">
        <f t="shared" si="966"/>
        <v>0</v>
      </c>
      <c r="AQ3840" s="19" t="str">
        <f t="shared" si="967"/>
        <v/>
      </c>
    </row>
    <row r="3841" spans="1:43" x14ac:dyDescent="0.2">
      <c r="A3841" s="23" t="s">
        <v>5665</v>
      </c>
      <c r="B3841" s="6" t="s">
        <v>5681</v>
      </c>
      <c r="C3841" s="6" t="s">
        <v>5667</v>
      </c>
      <c r="D3841" s="4">
        <v>183529</v>
      </c>
      <c r="E3841" s="4">
        <v>183665</v>
      </c>
      <c r="F3841" s="5" t="s">
        <v>4752</v>
      </c>
      <c r="G3841" s="2">
        <v>5</v>
      </c>
      <c r="H3841" s="4">
        <v>183667</v>
      </c>
      <c r="I3841" s="5" t="s">
        <v>4754</v>
      </c>
      <c r="J3841" s="15">
        <v>45386</v>
      </c>
      <c r="K3841" s="24">
        <v>1374476659</v>
      </c>
      <c r="L3841" s="15">
        <v>45391</v>
      </c>
      <c r="M3841" s="15">
        <v>45412</v>
      </c>
      <c r="N3841" s="26">
        <v>1</v>
      </c>
      <c r="O3841" s="26" t="e">
        <f>VLOOKUP(D3841,quash!A$2:$I$7791,9,FALSE)</f>
        <v>#N/A</v>
      </c>
      <c r="P3841" s="7">
        <v>9000</v>
      </c>
      <c r="Q3841" s="26">
        <v>146</v>
      </c>
      <c r="R3841" s="19">
        <v>5.2439109759484744E-2</v>
      </c>
      <c r="S3841" s="26">
        <v>16</v>
      </c>
      <c r="T3841" s="8">
        <v>10000</v>
      </c>
      <c r="U3841" s="4">
        <v>142</v>
      </c>
      <c r="V3841" s="10">
        <v>2510.34</v>
      </c>
      <c r="W3841" s="14" t="s">
        <v>5282</v>
      </c>
      <c r="X3841" s="18"/>
      <c r="Y3841" s="9"/>
      <c r="Z3841" s="19"/>
      <c r="AA3841" s="19"/>
      <c r="AB3841" s="30">
        <f t="shared" si="961"/>
        <v>2446000</v>
      </c>
      <c r="AC3841" s="30">
        <f t="shared" si="972"/>
        <v>4.0883074407195418E-3</v>
      </c>
      <c r="AD3841" s="31">
        <f t="shared" si="973"/>
        <v>0.59689288634505311</v>
      </c>
      <c r="AE3841" s="31">
        <f t="shared" si="971"/>
        <v>0.58053965658217499</v>
      </c>
      <c r="AG3841" s="30">
        <f t="shared" si="962"/>
        <v>6126000</v>
      </c>
      <c r="AH3841" s="30">
        <f t="shared" si="968"/>
        <v>1.632386549134835E-3</v>
      </c>
      <c r="AI3841" s="31">
        <f t="shared" si="969"/>
        <v>0.2383284361736859</v>
      </c>
      <c r="AJ3841" s="31">
        <f t="shared" si="970"/>
        <v>0.23179888997714657</v>
      </c>
      <c r="AK3841" s="30" t="str">
        <f>IF(W3841="si",($S3841*'COSTOS DE CREDITOS'!$C$27)/DATA!$G3841,"")</f>
        <v/>
      </c>
      <c r="AL3841" s="90" t="str">
        <f>IF(W3841="si",'COSTOS DE CREDITOS'!$C$35,"")</f>
        <v/>
      </c>
      <c r="AM3841" s="30" t="str">
        <f t="shared" si="963"/>
        <v/>
      </c>
      <c r="AN3841" s="30" t="str">
        <f t="shared" si="964"/>
        <v/>
      </c>
      <c r="AO3841" s="30">
        <f t="shared" si="965"/>
        <v>0</v>
      </c>
      <c r="AP3841" s="30">
        <f t="shared" si="966"/>
        <v>0</v>
      </c>
      <c r="AQ3841" s="19" t="str">
        <f t="shared" si="967"/>
        <v/>
      </c>
    </row>
    <row r="3842" spans="1:43" x14ac:dyDescent="0.2">
      <c r="A3842" s="23" t="s">
        <v>5665</v>
      </c>
      <c r="B3842" s="6" t="s">
        <v>5681</v>
      </c>
      <c r="C3842" s="6" t="s">
        <v>5667</v>
      </c>
      <c r="D3842" s="4">
        <v>183528</v>
      </c>
      <c r="E3842" s="4">
        <v>183665</v>
      </c>
      <c r="F3842" s="5" t="s">
        <v>4752</v>
      </c>
      <c r="G3842" s="2">
        <v>5</v>
      </c>
      <c r="H3842" s="4">
        <v>183668</v>
      </c>
      <c r="I3842" s="5" t="s">
        <v>4755</v>
      </c>
      <c r="J3842" s="15">
        <v>45386</v>
      </c>
      <c r="K3842" s="24">
        <v>1374456445</v>
      </c>
      <c r="L3842" s="15">
        <v>45391</v>
      </c>
      <c r="M3842" s="15">
        <v>45412</v>
      </c>
      <c r="N3842" s="26">
        <v>1</v>
      </c>
      <c r="O3842" s="26" t="e">
        <f>VLOOKUP(D3842,quash!A$2:$I$7791,9,FALSE)</f>
        <v>#N/A</v>
      </c>
      <c r="P3842" s="7">
        <v>7000</v>
      </c>
      <c r="Q3842" s="26">
        <v>109</v>
      </c>
      <c r="R3842" s="19">
        <v>1.8298129407071966E-2</v>
      </c>
      <c r="S3842" s="26">
        <v>16</v>
      </c>
      <c r="T3842" s="8">
        <v>6000</v>
      </c>
      <c r="U3842" s="4">
        <v>142</v>
      </c>
      <c r="V3842" s="10">
        <v>1503.37</v>
      </c>
      <c r="W3842" s="14" t="s">
        <v>5282</v>
      </c>
      <c r="X3842" s="18"/>
      <c r="Y3842" s="9"/>
      <c r="Z3842" s="19"/>
      <c r="AA3842" s="19"/>
      <c r="AB3842" s="30">
        <f t="shared" ref="AB3842:AB3905" si="974">SUMIFS($T:$T,$M:$M,$M3842,$O:$O,$O3842)</f>
        <v>2446000</v>
      </c>
      <c r="AC3842" s="30">
        <f t="shared" si="972"/>
        <v>2.4529844644317253E-3</v>
      </c>
      <c r="AD3842" s="31">
        <f t="shared" si="973"/>
        <v>0.26737530662305808</v>
      </c>
      <c r="AE3842" s="31">
        <f t="shared" si="971"/>
        <v>0.34832379394930502</v>
      </c>
      <c r="AG3842" s="30">
        <f t="shared" ref="AG3842:AG3905" si="975">SUMIFS($T:$T,$O:$O,$O3842,$N:$N,1)</f>
        <v>6126000</v>
      </c>
      <c r="AH3842" s="30">
        <f t="shared" si="968"/>
        <v>9.7943192948090111E-4</v>
      </c>
      <c r="AI3842" s="31">
        <f t="shared" si="969"/>
        <v>0.10675808031341823</v>
      </c>
      <c r="AJ3842" s="31">
        <f t="shared" si="970"/>
        <v>0.13907933398628797</v>
      </c>
      <c r="AK3842" s="30" t="str">
        <f>IF(W3842="si",($S3842*'COSTOS DE CREDITOS'!$C$27)/DATA!$G3842,"")</f>
        <v/>
      </c>
      <c r="AL3842" s="90" t="str">
        <f>IF(W3842="si",'COSTOS DE CREDITOS'!$C$35,"")</f>
        <v/>
      </c>
      <c r="AM3842" s="30" t="str">
        <f t="shared" si="963"/>
        <v/>
      </c>
      <c r="AN3842" s="30" t="str">
        <f t="shared" si="964"/>
        <v/>
      </c>
      <c r="AO3842" s="30">
        <f t="shared" si="965"/>
        <v>0</v>
      </c>
      <c r="AP3842" s="30">
        <f t="shared" si="966"/>
        <v>0</v>
      </c>
      <c r="AQ3842" s="19" t="str">
        <f t="shared" si="967"/>
        <v/>
      </c>
    </row>
    <row r="3843" spans="1:43" x14ac:dyDescent="0.2">
      <c r="A3843" s="23" t="s">
        <v>5665</v>
      </c>
      <c r="B3843" s="6" t="s">
        <v>5681</v>
      </c>
      <c r="C3843" s="6" t="s">
        <v>5667</v>
      </c>
      <c r="D3843" s="4">
        <v>183523</v>
      </c>
      <c r="E3843" s="4">
        <v>183665</v>
      </c>
      <c r="F3843" s="5" t="s">
        <v>4752</v>
      </c>
      <c r="G3843" s="2">
        <v>5</v>
      </c>
      <c r="H3843" s="4">
        <v>183679</v>
      </c>
      <c r="I3843" s="5" t="s">
        <v>4756</v>
      </c>
      <c r="J3843" s="15">
        <v>45386</v>
      </c>
      <c r="K3843" s="24">
        <v>1374450828</v>
      </c>
      <c r="L3843" s="15">
        <v>45391</v>
      </c>
      <c r="M3843" s="15">
        <v>45412</v>
      </c>
      <c r="N3843" s="26">
        <v>1</v>
      </c>
      <c r="O3843" s="26" t="e">
        <f>VLOOKUP(D3843,quash!A$2:$I$7791,9,FALSE)</f>
        <v>#N/A</v>
      </c>
      <c r="P3843" s="7">
        <v>7000</v>
      </c>
      <c r="Q3843" s="26">
        <v>126</v>
      </c>
      <c r="R3843" s="19">
        <v>3.3741050530766176E-2</v>
      </c>
      <c r="S3843" s="26">
        <v>16</v>
      </c>
      <c r="T3843" s="8">
        <v>10000</v>
      </c>
      <c r="U3843" s="4">
        <v>142</v>
      </c>
      <c r="V3843" s="10">
        <v>2510.34</v>
      </c>
      <c r="W3843" s="14" t="s">
        <v>5282</v>
      </c>
      <c r="X3843" s="18"/>
      <c r="Y3843" s="9"/>
      <c r="Z3843" s="19"/>
      <c r="AA3843" s="19"/>
      <c r="AB3843" s="30">
        <f t="shared" si="974"/>
        <v>2446000</v>
      </c>
      <c r="AC3843" s="30">
        <f t="shared" si="972"/>
        <v>4.0883074407195418E-3</v>
      </c>
      <c r="AD3843" s="31">
        <f t="shared" si="973"/>
        <v>0.51512673753066229</v>
      </c>
      <c r="AE3843" s="31">
        <f t="shared" si="971"/>
        <v>0.58053965658217499</v>
      </c>
      <c r="AG3843" s="30">
        <f t="shared" si="975"/>
        <v>6126000</v>
      </c>
      <c r="AH3843" s="30">
        <f t="shared" si="968"/>
        <v>1.632386549134835E-3</v>
      </c>
      <c r="AI3843" s="31">
        <f t="shared" si="969"/>
        <v>0.20568070519098922</v>
      </c>
      <c r="AJ3843" s="31">
        <f t="shared" si="970"/>
        <v>0.23179888997714657</v>
      </c>
      <c r="AK3843" s="30" t="str">
        <f>IF(W3843="si",($S3843*'COSTOS DE CREDITOS'!$C$27)/DATA!$G3843,"")</f>
        <v/>
      </c>
      <c r="AL3843" s="90" t="str">
        <f>IF(W3843="si",'COSTOS DE CREDITOS'!$C$35,"")</f>
        <v/>
      </c>
      <c r="AM3843" s="30" t="str">
        <f t="shared" ref="AM3843:AM3906" si="976">IF(W3843="si",(20%/52*$S3843)*$T3843,"")</f>
        <v/>
      </c>
      <c r="AN3843" s="30" t="str">
        <f t="shared" ref="AN3843:AN3906" si="977">IF(W3843="SI",T3843-Y3843,"")</f>
        <v/>
      </c>
      <c r="AO3843" s="30">
        <f t="shared" ref="AO3843:AO3906" si="978">SUM(AK3843:AN3843)</f>
        <v>0</v>
      </c>
      <c r="AP3843" s="30">
        <f t="shared" ref="AP3843:AP3906" si="979">AA3843-AO3843</f>
        <v>0</v>
      </c>
      <c r="AQ3843" s="19" t="str">
        <f t="shared" ref="AQ3843:AQ3906" si="980">IFERROR(AP3843/AA3843,"")</f>
        <v/>
      </c>
    </row>
    <row r="3844" spans="1:43" x14ac:dyDescent="0.2">
      <c r="A3844" s="23" t="s">
        <v>5665</v>
      </c>
      <c r="B3844" s="6" t="s">
        <v>5681</v>
      </c>
      <c r="C3844" s="6" t="s">
        <v>5667</v>
      </c>
      <c r="D3844" s="4">
        <v>183527</v>
      </c>
      <c r="E3844" s="4">
        <v>183665</v>
      </c>
      <c r="F3844" s="5" t="s">
        <v>4752</v>
      </c>
      <c r="G3844" s="2">
        <v>5</v>
      </c>
      <c r="H3844" s="4">
        <v>183681</v>
      </c>
      <c r="I3844" s="5" t="s">
        <v>4757</v>
      </c>
      <c r="J3844" s="15">
        <v>45386</v>
      </c>
      <c r="K3844" s="24">
        <v>1374455024</v>
      </c>
      <c r="L3844" s="15">
        <v>45391</v>
      </c>
      <c r="M3844" s="15">
        <v>45412</v>
      </c>
      <c r="N3844" s="26">
        <v>1</v>
      </c>
      <c r="O3844" s="26" t="e">
        <f>VLOOKUP(D3844,quash!A$2:$I$7791,9,FALSE)</f>
        <v>#N/A</v>
      </c>
      <c r="P3844" s="7">
        <v>7000</v>
      </c>
      <c r="Q3844" s="26">
        <v>121</v>
      </c>
      <c r="R3844" s="19">
        <v>3.1160502391921113E-2</v>
      </c>
      <c r="S3844" s="26">
        <v>16</v>
      </c>
      <c r="T3844" s="8">
        <v>10000</v>
      </c>
      <c r="U3844" s="4">
        <v>142</v>
      </c>
      <c r="V3844" s="10">
        <v>2510.34</v>
      </c>
      <c r="W3844" s="14" t="s">
        <v>5282</v>
      </c>
      <c r="X3844" s="18"/>
      <c r="Y3844" s="9"/>
      <c r="Z3844" s="19"/>
      <c r="AA3844" s="19"/>
      <c r="AB3844" s="30">
        <f t="shared" si="974"/>
        <v>2446000</v>
      </c>
      <c r="AC3844" s="30">
        <f t="shared" si="972"/>
        <v>4.0883074407195418E-3</v>
      </c>
      <c r="AD3844" s="31">
        <f t="shared" si="973"/>
        <v>0.49468520032706453</v>
      </c>
      <c r="AE3844" s="31">
        <f t="shared" si="971"/>
        <v>0.58053965658217499</v>
      </c>
      <c r="AG3844" s="30">
        <f t="shared" si="975"/>
        <v>6126000</v>
      </c>
      <c r="AH3844" s="30">
        <f t="shared" si="968"/>
        <v>1.632386549134835E-3</v>
      </c>
      <c r="AI3844" s="31">
        <f t="shared" si="969"/>
        <v>0.19751877244531504</v>
      </c>
      <c r="AJ3844" s="31">
        <f t="shared" si="970"/>
        <v>0.23179888997714657</v>
      </c>
      <c r="AK3844" s="30" t="str">
        <f>IF(W3844="si",($S3844*'COSTOS DE CREDITOS'!$C$27)/DATA!$G3844,"")</f>
        <v/>
      </c>
      <c r="AL3844" s="90" t="str">
        <f>IF(W3844="si",'COSTOS DE CREDITOS'!$C$35,"")</f>
        <v/>
      </c>
      <c r="AM3844" s="30" t="str">
        <f t="shared" si="976"/>
        <v/>
      </c>
      <c r="AN3844" s="30" t="str">
        <f t="shared" si="977"/>
        <v/>
      </c>
      <c r="AO3844" s="30">
        <f t="shared" si="978"/>
        <v>0</v>
      </c>
      <c r="AP3844" s="30">
        <f t="shared" si="979"/>
        <v>0</v>
      </c>
      <c r="AQ3844" s="19" t="str">
        <f t="shared" si="980"/>
        <v/>
      </c>
    </row>
    <row r="3845" spans="1:43" x14ac:dyDescent="0.2">
      <c r="A3845" s="23" t="s">
        <v>5665</v>
      </c>
      <c r="B3845" s="6" t="s">
        <v>5677</v>
      </c>
      <c r="C3845" s="6" t="s">
        <v>5667</v>
      </c>
      <c r="D3845" s="4">
        <v>183161</v>
      </c>
      <c r="E3845" s="4">
        <v>183729</v>
      </c>
      <c r="F3845" s="5" t="s">
        <v>4758</v>
      </c>
      <c r="G3845" s="2">
        <v>6</v>
      </c>
      <c r="H3845" s="4">
        <v>183730</v>
      </c>
      <c r="I3845" s="5" t="s">
        <v>4759</v>
      </c>
      <c r="J3845" s="15">
        <v>45383</v>
      </c>
      <c r="K3845" s="24">
        <v>1372564208</v>
      </c>
      <c r="L3845" s="15">
        <v>45391</v>
      </c>
      <c r="M3845" s="15">
        <v>45412</v>
      </c>
      <c r="N3845" s="26">
        <v>1</v>
      </c>
      <c r="O3845" s="26" t="e">
        <f>VLOOKUP(D3845,quash!A$2:$I$7791,9,FALSE)</f>
        <v>#N/A</v>
      </c>
      <c r="P3845" s="7">
        <v>10000</v>
      </c>
      <c r="Q3845" s="26">
        <v>147</v>
      </c>
      <c r="R3845" s="19">
        <v>7.9000519063170294E-2</v>
      </c>
      <c r="S3845" s="26">
        <v>16</v>
      </c>
      <c r="T3845" s="8">
        <v>10000</v>
      </c>
      <c r="U3845" s="4">
        <v>142</v>
      </c>
      <c r="V3845" s="10">
        <v>2510.34</v>
      </c>
      <c r="W3845" s="14" t="s">
        <v>5282</v>
      </c>
      <c r="X3845" s="18"/>
      <c r="Y3845" s="9"/>
      <c r="Z3845" s="19"/>
      <c r="AA3845" s="19"/>
      <c r="AB3845" s="30">
        <f t="shared" si="974"/>
        <v>2446000</v>
      </c>
      <c r="AC3845" s="30">
        <f t="shared" si="972"/>
        <v>4.0883074407195418E-3</v>
      </c>
      <c r="AD3845" s="31">
        <f t="shared" si="973"/>
        <v>0.60098119378577264</v>
      </c>
      <c r="AE3845" s="31">
        <f t="shared" si="971"/>
        <v>0.58053965658217499</v>
      </c>
      <c r="AG3845" s="30">
        <f t="shared" si="975"/>
        <v>6126000</v>
      </c>
      <c r="AH3845" s="30">
        <f t="shared" ref="AH3845:AH3908" si="981">IFERROR($T3845/AG3845,"")</f>
        <v>1.632386549134835E-3</v>
      </c>
      <c r="AI3845" s="31">
        <f t="shared" ref="AI3845:AI3908" si="982">IFERROR(AH3845*$Q3845,"")</f>
        <v>0.23996082272282074</v>
      </c>
      <c r="AJ3845" s="31">
        <f t="shared" ref="AJ3845:AJ3908" si="983">IFERROR(AH3845*$U3845,"")</f>
        <v>0.23179888997714657</v>
      </c>
      <c r="AK3845" s="30" t="str">
        <f>IF(W3845="si",($S3845*'COSTOS DE CREDITOS'!$C$27)/DATA!$G3845,"")</f>
        <v/>
      </c>
      <c r="AL3845" s="90" t="str">
        <f>IF(W3845="si",'COSTOS DE CREDITOS'!$C$35,"")</f>
        <v/>
      </c>
      <c r="AM3845" s="30" t="str">
        <f t="shared" si="976"/>
        <v/>
      </c>
      <c r="AN3845" s="30" t="str">
        <f t="shared" si="977"/>
        <v/>
      </c>
      <c r="AO3845" s="30">
        <f t="shared" si="978"/>
        <v>0</v>
      </c>
      <c r="AP3845" s="30">
        <f t="shared" si="979"/>
        <v>0</v>
      </c>
      <c r="AQ3845" s="19" t="str">
        <f t="shared" si="980"/>
        <v/>
      </c>
    </row>
    <row r="3846" spans="1:43" x14ac:dyDescent="0.2">
      <c r="A3846" s="23" t="s">
        <v>5665</v>
      </c>
      <c r="B3846" s="6" t="s">
        <v>5677</v>
      </c>
      <c r="C3846" s="6" t="s">
        <v>5667</v>
      </c>
      <c r="D3846" s="4">
        <v>183158</v>
      </c>
      <c r="E3846" s="4">
        <v>183729</v>
      </c>
      <c r="F3846" s="5" t="s">
        <v>4758</v>
      </c>
      <c r="G3846" s="2">
        <v>6</v>
      </c>
      <c r="H3846" s="4">
        <v>183732</v>
      </c>
      <c r="I3846" s="5" t="s">
        <v>4760</v>
      </c>
      <c r="J3846" s="15">
        <v>45383</v>
      </c>
      <c r="K3846" s="24">
        <v>1372560445</v>
      </c>
      <c r="L3846" s="15">
        <v>45391</v>
      </c>
      <c r="M3846" s="15">
        <v>45412</v>
      </c>
      <c r="N3846" s="26">
        <v>1</v>
      </c>
      <c r="O3846" s="26" t="e">
        <f>VLOOKUP(D3846,quash!A$2:$I$7791,9,FALSE)</f>
        <v>#N/A</v>
      </c>
      <c r="P3846" s="7">
        <v>7000</v>
      </c>
      <c r="Q3846" s="26">
        <v>110</v>
      </c>
      <c r="R3846" s="19">
        <v>1.8298129407071966E-2</v>
      </c>
      <c r="S3846" s="26">
        <v>16</v>
      </c>
      <c r="T3846" s="8">
        <v>10000</v>
      </c>
      <c r="U3846" s="4">
        <v>142</v>
      </c>
      <c r="V3846" s="10">
        <v>2510.34</v>
      </c>
      <c r="W3846" s="14" t="s">
        <v>5282</v>
      </c>
      <c r="X3846" s="18"/>
      <c r="Y3846" s="9"/>
      <c r="Z3846" s="19"/>
      <c r="AA3846" s="19"/>
      <c r="AB3846" s="30">
        <f t="shared" si="974"/>
        <v>2446000</v>
      </c>
      <c r="AC3846" s="30">
        <f t="shared" si="972"/>
        <v>4.0883074407195418E-3</v>
      </c>
      <c r="AD3846" s="31">
        <f t="shared" si="973"/>
        <v>0.4497138184791496</v>
      </c>
      <c r="AE3846" s="31">
        <f t="shared" ref="AE3846:AE3908" si="984">AC3846*$U3846</f>
        <v>0.58053965658217499</v>
      </c>
      <c r="AG3846" s="30">
        <f t="shared" si="975"/>
        <v>6126000</v>
      </c>
      <c r="AH3846" s="30">
        <f t="shared" si="981"/>
        <v>1.632386549134835E-3</v>
      </c>
      <c r="AI3846" s="31">
        <f t="shared" si="982"/>
        <v>0.17956252040483187</v>
      </c>
      <c r="AJ3846" s="31">
        <f t="shared" si="983"/>
        <v>0.23179888997714657</v>
      </c>
      <c r="AK3846" s="30" t="str">
        <f>IF(W3846="si",($S3846*'COSTOS DE CREDITOS'!$C$27)/DATA!$G3846,"")</f>
        <v/>
      </c>
      <c r="AL3846" s="90" t="str">
        <f>IF(W3846="si",'COSTOS DE CREDITOS'!$C$35,"")</f>
        <v/>
      </c>
      <c r="AM3846" s="30" t="str">
        <f t="shared" si="976"/>
        <v/>
      </c>
      <c r="AN3846" s="30" t="str">
        <f t="shared" si="977"/>
        <v/>
      </c>
      <c r="AO3846" s="30">
        <f t="shared" si="978"/>
        <v>0</v>
      </c>
      <c r="AP3846" s="30">
        <f t="shared" si="979"/>
        <v>0</v>
      </c>
      <c r="AQ3846" s="19" t="str">
        <f t="shared" si="980"/>
        <v/>
      </c>
    </row>
    <row r="3847" spans="1:43" x14ac:dyDescent="0.2">
      <c r="A3847" s="23" t="s">
        <v>5665</v>
      </c>
      <c r="B3847" s="6" t="s">
        <v>5677</v>
      </c>
      <c r="C3847" s="6" t="s">
        <v>5667</v>
      </c>
      <c r="D3847" s="4">
        <v>183178</v>
      </c>
      <c r="E3847" s="4">
        <v>183729</v>
      </c>
      <c r="F3847" s="5" t="s">
        <v>4758</v>
      </c>
      <c r="G3847" s="2">
        <v>6</v>
      </c>
      <c r="H3847" s="4">
        <v>183736</v>
      </c>
      <c r="I3847" s="5" t="s">
        <v>4761</v>
      </c>
      <c r="J3847" s="15">
        <v>45384</v>
      </c>
      <c r="K3847" s="24">
        <v>1372624879</v>
      </c>
      <c r="L3847" s="15">
        <v>45391</v>
      </c>
      <c r="M3847" s="15">
        <v>45412</v>
      </c>
      <c r="N3847" s="26">
        <v>1</v>
      </c>
      <c r="O3847" s="26" t="e">
        <f>VLOOKUP(D3847,quash!A$2:$I$7791,9,FALSE)</f>
        <v>#N/A</v>
      </c>
      <c r="P3847" s="7">
        <v>7000</v>
      </c>
      <c r="Q3847" s="26">
        <v>110</v>
      </c>
      <c r="R3847" s="19">
        <v>1.8298129407071966E-2</v>
      </c>
      <c r="S3847" s="26">
        <v>16</v>
      </c>
      <c r="T3847" s="8">
        <v>6000</v>
      </c>
      <c r="U3847" s="4">
        <v>142</v>
      </c>
      <c r="V3847" s="10">
        <v>1503.37</v>
      </c>
      <c r="W3847" s="14" t="s">
        <v>5282</v>
      </c>
      <c r="X3847" s="18"/>
      <c r="Y3847" s="9"/>
      <c r="Z3847" s="19"/>
      <c r="AA3847" s="19"/>
      <c r="AB3847" s="30">
        <f t="shared" si="974"/>
        <v>2446000</v>
      </c>
      <c r="AC3847" s="30">
        <f t="shared" si="972"/>
        <v>2.4529844644317253E-3</v>
      </c>
      <c r="AD3847" s="31">
        <f t="shared" si="973"/>
        <v>0.26982829108748979</v>
      </c>
      <c r="AE3847" s="31">
        <f t="shared" si="984"/>
        <v>0.34832379394930502</v>
      </c>
      <c r="AG3847" s="30">
        <f t="shared" si="975"/>
        <v>6126000</v>
      </c>
      <c r="AH3847" s="30">
        <f t="shared" si="981"/>
        <v>9.7943192948090111E-4</v>
      </c>
      <c r="AI3847" s="31">
        <f t="shared" si="982"/>
        <v>0.10773751224289912</v>
      </c>
      <c r="AJ3847" s="31">
        <f t="shared" si="983"/>
        <v>0.13907933398628797</v>
      </c>
      <c r="AK3847" s="30" t="str">
        <f>IF(W3847="si",($S3847*'COSTOS DE CREDITOS'!$C$27)/DATA!$G3847,"")</f>
        <v/>
      </c>
      <c r="AL3847" s="90" t="str">
        <f>IF(W3847="si",'COSTOS DE CREDITOS'!$C$35,"")</f>
        <v/>
      </c>
      <c r="AM3847" s="30" t="str">
        <f t="shared" si="976"/>
        <v/>
      </c>
      <c r="AN3847" s="30" t="str">
        <f t="shared" si="977"/>
        <v/>
      </c>
      <c r="AO3847" s="30">
        <f t="shared" si="978"/>
        <v>0</v>
      </c>
      <c r="AP3847" s="30">
        <f t="shared" si="979"/>
        <v>0</v>
      </c>
      <c r="AQ3847" s="19" t="str">
        <f t="shared" si="980"/>
        <v/>
      </c>
    </row>
    <row r="3848" spans="1:43" x14ac:dyDescent="0.2">
      <c r="A3848" s="23" t="s">
        <v>5665</v>
      </c>
      <c r="B3848" s="6" t="s">
        <v>5677</v>
      </c>
      <c r="C3848" s="6" t="s">
        <v>5667</v>
      </c>
      <c r="D3848" s="4">
        <v>183207</v>
      </c>
      <c r="E3848" s="4">
        <v>183729</v>
      </c>
      <c r="F3848" s="5" t="s">
        <v>4758</v>
      </c>
      <c r="G3848" s="2">
        <v>6</v>
      </c>
      <c r="H3848" s="4">
        <v>183738</v>
      </c>
      <c r="I3848" s="5" t="s">
        <v>4762</v>
      </c>
      <c r="J3848" s="15">
        <v>45384</v>
      </c>
      <c r="K3848" s="24">
        <v>1372972098</v>
      </c>
      <c r="L3848" s="15">
        <v>45391</v>
      </c>
      <c r="M3848" s="15">
        <v>45412</v>
      </c>
      <c r="N3848" s="26">
        <v>1</v>
      </c>
      <c r="O3848" s="26" t="e">
        <f>VLOOKUP(D3848,quash!A$2:$I$7791,9,FALSE)</f>
        <v>#N/A</v>
      </c>
      <c r="P3848" s="7">
        <v>7000</v>
      </c>
      <c r="Q3848" s="26">
        <v>111</v>
      </c>
      <c r="R3848" s="19">
        <v>3.3220596517330447E-2</v>
      </c>
      <c r="S3848" s="26">
        <v>16</v>
      </c>
      <c r="T3848" s="8">
        <v>7000</v>
      </c>
      <c r="U3848" s="4">
        <v>142</v>
      </c>
      <c r="V3848" s="10">
        <v>1758.65</v>
      </c>
      <c r="W3848" s="14" t="s">
        <v>5282</v>
      </c>
      <c r="X3848" s="18"/>
      <c r="Y3848" s="9"/>
      <c r="Z3848" s="19"/>
      <c r="AA3848" s="19"/>
      <c r="AB3848" s="30">
        <f t="shared" si="974"/>
        <v>2446000</v>
      </c>
      <c r="AC3848" s="30">
        <f t="shared" si="972"/>
        <v>2.8618152085036794E-3</v>
      </c>
      <c r="AD3848" s="31">
        <f t="shared" si="973"/>
        <v>0.31766148814390843</v>
      </c>
      <c r="AE3848" s="31">
        <f t="shared" si="984"/>
        <v>0.40637775960752248</v>
      </c>
      <c r="AG3848" s="30">
        <f t="shared" si="975"/>
        <v>6126000</v>
      </c>
      <c r="AH3848" s="30">
        <f t="shared" si="981"/>
        <v>1.1426705843943846E-3</v>
      </c>
      <c r="AI3848" s="31">
        <f t="shared" si="982"/>
        <v>0.12683643486777668</v>
      </c>
      <c r="AJ3848" s="31">
        <f t="shared" si="983"/>
        <v>0.16225922298400261</v>
      </c>
      <c r="AK3848" s="30" t="str">
        <f>IF(W3848="si",($S3848*'COSTOS DE CREDITOS'!$C$27)/DATA!$G3848,"")</f>
        <v/>
      </c>
      <c r="AL3848" s="90" t="str">
        <f>IF(W3848="si",'COSTOS DE CREDITOS'!$C$35,"")</f>
        <v/>
      </c>
      <c r="AM3848" s="30" t="str">
        <f t="shared" si="976"/>
        <v/>
      </c>
      <c r="AN3848" s="30" t="str">
        <f t="shared" si="977"/>
        <v/>
      </c>
      <c r="AO3848" s="30">
        <f t="shared" si="978"/>
        <v>0</v>
      </c>
      <c r="AP3848" s="30">
        <f t="shared" si="979"/>
        <v>0</v>
      </c>
      <c r="AQ3848" s="19" t="str">
        <f t="shared" si="980"/>
        <v/>
      </c>
    </row>
    <row r="3849" spans="1:43" x14ac:dyDescent="0.2">
      <c r="A3849" s="23" t="s">
        <v>5665</v>
      </c>
      <c r="B3849" s="6" t="s">
        <v>5677</v>
      </c>
      <c r="C3849" s="6" t="s">
        <v>5667</v>
      </c>
      <c r="D3849" s="4">
        <v>183165</v>
      </c>
      <c r="E3849" s="4">
        <v>183729</v>
      </c>
      <c r="F3849" s="5" t="s">
        <v>4758</v>
      </c>
      <c r="G3849" s="2">
        <v>6</v>
      </c>
      <c r="H3849" s="4">
        <v>183757</v>
      </c>
      <c r="I3849" s="5" t="s">
        <v>4763</v>
      </c>
      <c r="J3849" s="15">
        <v>45383</v>
      </c>
      <c r="K3849" s="24">
        <v>1372568304</v>
      </c>
      <c r="L3849" s="15">
        <v>45391</v>
      </c>
      <c r="M3849" s="15">
        <v>45412</v>
      </c>
      <c r="N3849" s="26">
        <v>1</v>
      </c>
      <c r="O3849" s="26" t="e">
        <f>VLOOKUP(D3849,quash!A$2:$I$7791,9,FALSE)</f>
        <v>#N/A</v>
      </c>
      <c r="P3849" s="7">
        <v>8000</v>
      </c>
      <c r="Q3849" s="26">
        <v>138</v>
      </c>
      <c r="R3849" s="19">
        <v>3.9770556926914676E-2</v>
      </c>
      <c r="S3849" s="26">
        <v>16</v>
      </c>
      <c r="T3849" s="8">
        <v>7000</v>
      </c>
      <c r="U3849" s="4">
        <v>142</v>
      </c>
      <c r="V3849" s="10">
        <v>1758.65</v>
      </c>
      <c r="W3849" s="14" t="s">
        <v>5282</v>
      </c>
      <c r="X3849" s="18"/>
      <c r="Y3849" s="9"/>
      <c r="Z3849" s="19"/>
      <c r="AA3849" s="19"/>
      <c r="AB3849" s="30">
        <f t="shared" si="974"/>
        <v>2446000</v>
      </c>
      <c r="AC3849" s="30">
        <f t="shared" si="972"/>
        <v>2.8618152085036794E-3</v>
      </c>
      <c r="AD3849" s="31">
        <f t="shared" si="973"/>
        <v>0.39493049877350778</v>
      </c>
      <c r="AE3849" s="31">
        <f t="shared" si="984"/>
        <v>0.40637775960752248</v>
      </c>
      <c r="AG3849" s="30">
        <f t="shared" si="975"/>
        <v>6126000</v>
      </c>
      <c r="AH3849" s="30">
        <f t="shared" si="981"/>
        <v>1.1426705843943846E-3</v>
      </c>
      <c r="AI3849" s="31">
        <f t="shared" si="982"/>
        <v>0.15768854064642507</v>
      </c>
      <c r="AJ3849" s="31">
        <f t="shared" si="983"/>
        <v>0.16225922298400261</v>
      </c>
      <c r="AK3849" s="30" t="str">
        <f>IF(W3849="si",($S3849*'COSTOS DE CREDITOS'!$C$27)/DATA!$G3849,"")</f>
        <v/>
      </c>
      <c r="AL3849" s="90" t="str">
        <f>IF(W3849="si",'COSTOS DE CREDITOS'!$C$35,"")</f>
        <v/>
      </c>
      <c r="AM3849" s="30" t="str">
        <f t="shared" si="976"/>
        <v/>
      </c>
      <c r="AN3849" s="30" t="str">
        <f t="shared" si="977"/>
        <v/>
      </c>
      <c r="AO3849" s="30">
        <f t="shared" si="978"/>
        <v>0</v>
      </c>
      <c r="AP3849" s="30">
        <f t="shared" si="979"/>
        <v>0</v>
      </c>
      <c r="AQ3849" s="19" t="str">
        <f t="shared" si="980"/>
        <v/>
      </c>
    </row>
    <row r="3850" spans="1:43" x14ac:dyDescent="0.2">
      <c r="A3850" s="23" t="s">
        <v>5665</v>
      </c>
      <c r="B3850" s="6" t="s">
        <v>5676</v>
      </c>
      <c r="C3850" s="6" t="s">
        <v>5670</v>
      </c>
      <c r="D3850" s="4">
        <v>183556</v>
      </c>
      <c r="E3850" s="4">
        <v>183779</v>
      </c>
      <c r="F3850" s="5" t="s">
        <v>4764</v>
      </c>
      <c r="G3850" s="2">
        <v>5</v>
      </c>
      <c r="H3850" s="4">
        <v>183780</v>
      </c>
      <c r="I3850" s="5" t="s">
        <v>4765</v>
      </c>
      <c r="J3850" s="15">
        <v>45386</v>
      </c>
      <c r="K3850" s="24">
        <v>1374584309</v>
      </c>
      <c r="L3850" s="15">
        <v>45391</v>
      </c>
      <c r="M3850" s="15">
        <v>45412</v>
      </c>
      <c r="N3850" s="26">
        <v>1</v>
      </c>
      <c r="O3850" s="26" t="e">
        <f>VLOOKUP(D3850,quash!A$2:$I$7791,9,FALSE)</f>
        <v>#N/A</v>
      </c>
      <c r="P3850" s="7">
        <v>10000</v>
      </c>
      <c r="Q3850" s="26">
        <v>147</v>
      </c>
      <c r="R3850" s="19">
        <v>7.9000519063170294E-2</v>
      </c>
      <c r="S3850" s="26">
        <v>16</v>
      </c>
      <c r="T3850" s="8">
        <v>7000</v>
      </c>
      <c r="U3850" s="4">
        <v>147</v>
      </c>
      <c r="V3850" s="10">
        <v>1827.61</v>
      </c>
      <c r="W3850" s="14" t="s">
        <v>5282</v>
      </c>
      <c r="X3850" s="18"/>
      <c r="Y3850" s="9"/>
      <c r="Z3850" s="19"/>
      <c r="AA3850" s="19"/>
      <c r="AB3850" s="30">
        <f t="shared" si="974"/>
        <v>2446000</v>
      </c>
      <c r="AC3850" s="30">
        <f t="shared" si="972"/>
        <v>2.8618152085036794E-3</v>
      </c>
      <c r="AD3850" s="31">
        <f t="shared" si="973"/>
        <v>0.42068683565004089</v>
      </c>
      <c r="AE3850" s="31">
        <f t="shared" si="984"/>
        <v>0.42068683565004089</v>
      </c>
      <c r="AG3850" s="30">
        <f t="shared" si="975"/>
        <v>6126000</v>
      </c>
      <c r="AH3850" s="30">
        <f t="shared" si="981"/>
        <v>1.1426705843943846E-3</v>
      </c>
      <c r="AI3850" s="31">
        <f t="shared" si="982"/>
        <v>0.16797257590597453</v>
      </c>
      <c r="AJ3850" s="31">
        <f t="shared" si="983"/>
        <v>0.16797257590597453</v>
      </c>
      <c r="AK3850" s="30" t="str">
        <f>IF(W3850="si",($S3850*'COSTOS DE CREDITOS'!$C$27)/DATA!$G3850,"")</f>
        <v/>
      </c>
      <c r="AL3850" s="90" t="str">
        <f>IF(W3850="si",'COSTOS DE CREDITOS'!$C$35,"")</f>
        <v/>
      </c>
      <c r="AM3850" s="30" t="str">
        <f t="shared" si="976"/>
        <v/>
      </c>
      <c r="AN3850" s="30" t="str">
        <f t="shared" si="977"/>
        <v/>
      </c>
      <c r="AO3850" s="30">
        <f t="shared" si="978"/>
        <v>0</v>
      </c>
      <c r="AP3850" s="30">
        <f t="shared" si="979"/>
        <v>0</v>
      </c>
      <c r="AQ3850" s="19" t="str">
        <f t="shared" si="980"/>
        <v/>
      </c>
    </row>
    <row r="3851" spans="1:43" x14ac:dyDescent="0.2">
      <c r="A3851" s="23" t="s">
        <v>5665</v>
      </c>
      <c r="B3851" s="6" t="s">
        <v>5676</v>
      </c>
      <c r="C3851" s="6" t="s">
        <v>5670</v>
      </c>
      <c r="D3851" s="4">
        <v>183566</v>
      </c>
      <c r="E3851" s="4">
        <v>183779</v>
      </c>
      <c r="F3851" s="5" t="s">
        <v>4764</v>
      </c>
      <c r="G3851" s="2">
        <v>5</v>
      </c>
      <c r="H3851" s="4">
        <v>183781</v>
      </c>
      <c r="I3851" s="5" t="s">
        <v>4766</v>
      </c>
      <c r="J3851" s="15">
        <v>45386</v>
      </c>
      <c r="K3851" s="24">
        <v>1374603161</v>
      </c>
      <c r="L3851" s="15">
        <v>45391</v>
      </c>
      <c r="M3851" s="15">
        <v>45412</v>
      </c>
      <c r="N3851" s="26">
        <v>1</v>
      </c>
      <c r="O3851" s="26" t="e">
        <f>VLOOKUP(D3851,quash!A$2:$I$7791,9,FALSE)</f>
        <v>#N/A</v>
      </c>
      <c r="P3851" s="7">
        <v>7000</v>
      </c>
      <c r="Q3851" s="26">
        <v>111</v>
      </c>
      <c r="R3851" s="19">
        <v>1.8298129407071966E-2</v>
      </c>
      <c r="S3851" s="26">
        <v>16</v>
      </c>
      <c r="T3851" s="8">
        <v>7000</v>
      </c>
      <c r="U3851" s="4">
        <v>147</v>
      </c>
      <c r="V3851" s="10">
        <v>1827.61</v>
      </c>
      <c r="W3851" s="14" t="s">
        <v>5282</v>
      </c>
      <c r="X3851" s="18"/>
      <c r="Y3851" s="9"/>
      <c r="Z3851" s="19"/>
      <c r="AA3851" s="19"/>
      <c r="AB3851" s="30">
        <f t="shared" si="974"/>
        <v>2446000</v>
      </c>
      <c r="AC3851" s="30">
        <f t="shared" si="972"/>
        <v>2.8618152085036794E-3</v>
      </c>
      <c r="AD3851" s="31">
        <f t="shared" si="973"/>
        <v>0.31766148814390843</v>
      </c>
      <c r="AE3851" s="31">
        <f t="shared" si="984"/>
        <v>0.42068683565004089</v>
      </c>
      <c r="AG3851" s="30">
        <f t="shared" si="975"/>
        <v>6126000</v>
      </c>
      <c r="AH3851" s="30">
        <f t="shared" si="981"/>
        <v>1.1426705843943846E-3</v>
      </c>
      <c r="AI3851" s="31">
        <f t="shared" si="982"/>
        <v>0.12683643486777668</v>
      </c>
      <c r="AJ3851" s="31">
        <f t="shared" si="983"/>
        <v>0.16797257590597453</v>
      </c>
      <c r="AK3851" s="30" t="str">
        <f>IF(W3851="si",($S3851*'COSTOS DE CREDITOS'!$C$27)/DATA!$G3851,"")</f>
        <v/>
      </c>
      <c r="AL3851" s="90" t="str">
        <f>IF(W3851="si",'COSTOS DE CREDITOS'!$C$35,"")</f>
        <v/>
      </c>
      <c r="AM3851" s="30" t="str">
        <f t="shared" si="976"/>
        <v/>
      </c>
      <c r="AN3851" s="30" t="str">
        <f t="shared" si="977"/>
        <v/>
      </c>
      <c r="AO3851" s="30">
        <f t="shared" si="978"/>
        <v>0</v>
      </c>
      <c r="AP3851" s="30">
        <f t="shared" si="979"/>
        <v>0</v>
      </c>
      <c r="AQ3851" s="19" t="str">
        <f t="shared" si="980"/>
        <v/>
      </c>
    </row>
    <row r="3852" spans="1:43" x14ac:dyDescent="0.2">
      <c r="A3852" s="23" t="s">
        <v>5665</v>
      </c>
      <c r="B3852" s="6" t="s">
        <v>5676</v>
      </c>
      <c r="C3852" s="6" t="s">
        <v>5670</v>
      </c>
      <c r="D3852" s="4">
        <v>183560</v>
      </c>
      <c r="E3852" s="4">
        <v>183779</v>
      </c>
      <c r="F3852" s="5" t="s">
        <v>4764</v>
      </c>
      <c r="G3852" s="2">
        <v>5</v>
      </c>
      <c r="H3852" s="4">
        <v>183782</v>
      </c>
      <c r="I3852" s="5" t="s">
        <v>4767</v>
      </c>
      <c r="J3852" s="15">
        <v>45386</v>
      </c>
      <c r="K3852" s="24">
        <v>1374586147</v>
      </c>
      <c r="L3852" s="15">
        <v>45391</v>
      </c>
      <c r="M3852" s="15">
        <v>45412</v>
      </c>
      <c r="N3852" s="26">
        <v>1</v>
      </c>
      <c r="O3852" s="26" t="e">
        <f>VLOOKUP(D3852,quash!A$2:$I$7791,9,FALSE)</f>
        <v>#N/A</v>
      </c>
      <c r="P3852" s="7">
        <v>8000</v>
      </c>
      <c r="Q3852" s="26">
        <v>138</v>
      </c>
      <c r="R3852" s="19">
        <v>3.9770556926914676E-2</v>
      </c>
      <c r="S3852" s="26">
        <v>16</v>
      </c>
      <c r="T3852" s="8">
        <v>7000</v>
      </c>
      <c r="U3852" s="4">
        <v>147</v>
      </c>
      <c r="V3852" s="10">
        <v>1827.61</v>
      </c>
      <c r="W3852" s="14" t="s">
        <v>5282</v>
      </c>
      <c r="X3852" s="18"/>
      <c r="Y3852" s="9"/>
      <c r="Z3852" s="19"/>
      <c r="AA3852" s="19"/>
      <c r="AB3852" s="30">
        <f t="shared" si="974"/>
        <v>2446000</v>
      </c>
      <c r="AC3852" s="30">
        <f t="shared" si="972"/>
        <v>2.8618152085036794E-3</v>
      </c>
      <c r="AD3852" s="31">
        <f t="shared" si="973"/>
        <v>0.39493049877350778</v>
      </c>
      <c r="AE3852" s="31">
        <f t="shared" si="984"/>
        <v>0.42068683565004089</v>
      </c>
      <c r="AG3852" s="30">
        <f t="shared" si="975"/>
        <v>6126000</v>
      </c>
      <c r="AH3852" s="30">
        <f t="shared" si="981"/>
        <v>1.1426705843943846E-3</v>
      </c>
      <c r="AI3852" s="31">
        <f t="shared" si="982"/>
        <v>0.15768854064642507</v>
      </c>
      <c r="AJ3852" s="31">
        <f t="shared" si="983"/>
        <v>0.16797257590597453</v>
      </c>
      <c r="AK3852" s="30" t="str">
        <f>IF(W3852="si",($S3852*'COSTOS DE CREDITOS'!$C$27)/DATA!$G3852,"")</f>
        <v/>
      </c>
      <c r="AL3852" s="90" t="str">
        <f>IF(W3852="si",'COSTOS DE CREDITOS'!$C$35,"")</f>
        <v/>
      </c>
      <c r="AM3852" s="30" t="str">
        <f t="shared" si="976"/>
        <v/>
      </c>
      <c r="AN3852" s="30" t="str">
        <f t="shared" si="977"/>
        <v/>
      </c>
      <c r="AO3852" s="30">
        <f t="shared" si="978"/>
        <v>0</v>
      </c>
      <c r="AP3852" s="30">
        <f t="shared" si="979"/>
        <v>0</v>
      </c>
      <c r="AQ3852" s="19" t="str">
        <f t="shared" si="980"/>
        <v/>
      </c>
    </row>
    <row r="3853" spans="1:43" x14ac:dyDescent="0.2">
      <c r="A3853" s="23" t="s">
        <v>5665</v>
      </c>
      <c r="B3853" s="6" t="s">
        <v>5676</v>
      </c>
      <c r="C3853" s="6" t="s">
        <v>5670</v>
      </c>
      <c r="D3853" s="4">
        <v>183571</v>
      </c>
      <c r="E3853" s="4">
        <v>183779</v>
      </c>
      <c r="F3853" s="5" t="s">
        <v>4764</v>
      </c>
      <c r="G3853" s="2">
        <v>5</v>
      </c>
      <c r="H3853" s="4">
        <v>183783</v>
      </c>
      <c r="I3853" s="5" t="s">
        <v>4768</v>
      </c>
      <c r="J3853" s="15">
        <v>45386</v>
      </c>
      <c r="K3853" s="24">
        <v>1374629766</v>
      </c>
      <c r="L3853" s="15">
        <v>45391</v>
      </c>
      <c r="M3853" s="15">
        <v>45412</v>
      </c>
      <c r="N3853" s="26">
        <v>1</v>
      </c>
      <c r="O3853" s="26" t="e">
        <f>VLOOKUP(D3853,quash!A$2:$I$7791,9,FALSE)</f>
        <v>#N/A</v>
      </c>
      <c r="P3853" s="7">
        <v>7000</v>
      </c>
      <c r="Q3853" s="26">
        <v>111</v>
      </c>
      <c r="R3853" s="19">
        <v>3.3220596517330447E-2</v>
      </c>
      <c r="S3853" s="26">
        <v>16</v>
      </c>
      <c r="T3853" s="8">
        <v>8000</v>
      </c>
      <c r="U3853" s="4">
        <v>147</v>
      </c>
      <c r="V3853" s="10">
        <v>2082.7199999999998</v>
      </c>
      <c r="W3853" s="14" t="s">
        <v>5282</v>
      </c>
      <c r="X3853" s="18"/>
      <c r="Y3853" s="9"/>
      <c r="Z3853" s="19"/>
      <c r="AA3853" s="19"/>
      <c r="AB3853" s="30">
        <f t="shared" si="974"/>
        <v>2446000</v>
      </c>
      <c r="AC3853" s="30">
        <f t="shared" si="972"/>
        <v>3.2706459525756338E-3</v>
      </c>
      <c r="AD3853" s="31">
        <f t="shared" si="973"/>
        <v>0.36304170073589537</v>
      </c>
      <c r="AE3853" s="31">
        <f t="shared" si="984"/>
        <v>0.48078495502861818</v>
      </c>
      <c r="AG3853" s="30">
        <f t="shared" si="975"/>
        <v>6126000</v>
      </c>
      <c r="AH3853" s="30">
        <f t="shared" si="981"/>
        <v>1.3059092393078681E-3</v>
      </c>
      <c r="AI3853" s="31">
        <f t="shared" si="982"/>
        <v>0.14495592556317335</v>
      </c>
      <c r="AJ3853" s="31">
        <f t="shared" si="983"/>
        <v>0.19196865817825662</v>
      </c>
      <c r="AK3853" s="30" t="str">
        <f>IF(W3853="si",($S3853*'COSTOS DE CREDITOS'!$C$27)/DATA!$G3853,"")</f>
        <v/>
      </c>
      <c r="AL3853" s="90" t="str">
        <f>IF(W3853="si",'COSTOS DE CREDITOS'!$C$35,"")</f>
        <v/>
      </c>
      <c r="AM3853" s="30" t="str">
        <f t="shared" si="976"/>
        <v/>
      </c>
      <c r="AN3853" s="30" t="str">
        <f t="shared" si="977"/>
        <v/>
      </c>
      <c r="AO3853" s="30">
        <f t="shared" si="978"/>
        <v>0</v>
      </c>
      <c r="AP3853" s="30">
        <f t="shared" si="979"/>
        <v>0</v>
      </c>
      <c r="AQ3853" s="19" t="str">
        <f t="shared" si="980"/>
        <v/>
      </c>
    </row>
    <row r="3854" spans="1:43" x14ac:dyDescent="0.2">
      <c r="A3854" s="23" t="s">
        <v>5665</v>
      </c>
      <c r="B3854" s="6" t="s">
        <v>5676</v>
      </c>
      <c r="C3854" s="6" t="s">
        <v>5670</v>
      </c>
      <c r="D3854" s="4">
        <v>183564</v>
      </c>
      <c r="E3854" s="4">
        <v>183779</v>
      </c>
      <c r="F3854" s="5" t="s">
        <v>4764</v>
      </c>
      <c r="G3854" s="2">
        <v>5</v>
      </c>
      <c r="H3854" s="4">
        <v>183784</v>
      </c>
      <c r="I3854" s="5" t="s">
        <v>4769</v>
      </c>
      <c r="J3854" s="15">
        <v>45386</v>
      </c>
      <c r="K3854" s="24">
        <v>1374599439</v>
      </c>
      <c r="L3854" s="15">
        <v>45391</v>
      </c>
      <c r="M3854" s="15">
        <v>45412</v>
      </c>
      <c r="N3854" s="26">
        <v>1</v>
      </c>
      <c r="O3854" s="26" t="e">
        <f>VLOOKUP(D3854,quash!A$2:$I$7791,9,FALSE)</f>
        <v>#N/A</v>
      </c>
      <c r="P3854" s="7">
        <v>5000</v>
      </c>
      <c r="Q3854" s="26">
        <v>147</v>
      </c>
      <c r="R3854" s="19">
        <v>0.11226939921536</v>
      </c>
      <c r="S3854" s="26">
        <v>16</v>
      </c>
      <c r="T3854" s="8">
        <v>7000</v>
      </c>
      <c r="U3854" s="4">
        <v>147</v>
      </c>
      <c r="V3854" s="10">
        <v>1827.61</v>
      </c>
      <c r="W3854" s="14" t="s">
        <v>5282</v>
      </c>
      <c r="X3854" s="18"/>
      <c r="Y3854" s="9"/>
      <c r="Z3854" s="19"/>
      <c r="AA3854" s="19"/>
      <c r="AB3854" s="30">
        <f t="shared" si="974"/>
        <v>2446000</v>
      </c>
      <c r="AC3854" s="30">
        <f t="shared" si="972"/>
        <v>2.8618152085036794E-3</v>
      </c>
      <c r="AD3854" s="31">
        <f t="shared" si="973"/>
        <v>0.42068683565004089</v>
      </c>
      <c r="AE3854" s="31">
        <f t="shared" si="984"/>
        <v>0.42068683565004089</v>
      </c>
      <c r="AG3854" s="30">
        <f t="shared" si="975"/>
        <v>6126000</v>
      </c>
      <c r="AH3854" s="30">
        <f t="shared" si="981"/>
        <v>1.1426705843943846E-3</v>
      </c>
      <c r="AI3854" s="31">
        <f t="shared" si="982"/>
        <v>0.16797257590597453</v>
      </c>
      <c r="AJ3854" s="31">
        <f t="shared" si="983"/>
        <v>0.16797257590597453</v>
      </c>
      <c r="AK3854" s="30" t="str">
        <f>IF(W3854="si",($S3854*'COSTOS DE CREDITOS'!$C$27)/DATA!$G3854,"")</f>
        <v/>
      </c>
      <c r="AL3854" s="90" t="str">
        <f>IF(W3854="si",'COSTOS DE CREDITOS'!$C$35,"")</f>
        <v/>
      </c>
      <c r="AM3854" s="30" t="str">
        <f t="shared" si="976"/>
        <v/>
      </c>
      <c r="AN3854" s="30" t="str">
        <f t="shared" si="977"/>
        <v/>
      </c>
      <c r="AO3854" s="30">
        <f t="shared" si="978"/>
        <v>0</v>
      </c>
      <c r="AP3854" s="30">
        <f t="shared" si="979"/>
        <v>0</v>
      </c>
      <c r="AQ3854" s="19" t="str">
        <f t="shared" si="980"/>
        <v/>
      </c>
    </row>
    <row r="3855" spans="1:43" x14ac:dyDescent="0.2">
      <c r="A3855" s="23" t="s">
        <v>5665</v>
      </c>
      <c r="B3855" s="6" t="s">
        <v>5677</v>
      </c>
      <c r="C3855" s="6" t="s">
        <v>5667</v>
      </c>
      <c r="D3855" s="4">
        <v>183434</v>
      </c>
      <c r="E3855" s="4">
        <v>183813</v>
      </c>
      <c r="F3855" s="5" t="s">
        <v>4770</v>
      </c>
      <c r="G3855" s="2">
        <v>5</v>
      </c>
      <c r="H3855" s="4">
        <v>183814</v>
      </c>
      <c r="I3855" s="5" t="s">
        <v>4771</v>
      </c>
      <c r="J3855" s="15">
        <v>45385</v>
      </c>
      <c r="K3855" s="24">
        <v>1373899235</v>
      </c>
      <c r="L3855" s="15">
        <v>45391</v>
      </c>
      <c r="M3855" s="15">
        <v>45412</v>
      </c>
      <c r="N3855" s="26">
        <v>1</v>
      </c>
      <c r="O3855" s="26" t="e">
        <f>VLOOKUP(D3855,quash!A$2:$I$7791,9,FALSE)</f>
        <v>#N/A</v>
      </c>
      <c r="P3855" s="7">
        <v>7000</v>
      </c>
      <c r="Q3855" s="26">
        <v>122</v>
      </c>
      <c r="R3855" s="19">
        <v>3.1160502391921113E-2</v>
      </c>
      <c r="S3855" s="26">
        <v>16</v>
      </c>
      <c r="T3855" s="8">
        <v>8000</v>
      </c>
      <c r="U3855" s="4">
        <v>142</v>
      </c>
      <c r="V3855" s="10">
        <v>2013.74</v>
      </c>
      <c r="W3855" s="14" t="s">
        <v>5282</v>
      </c>
      <c r="X3855" s="18"/>
      <c r="Y3855" s="9"/>
      <c r="Z3855" s="19"/>
      <c r="AA3855" s="19"/>
      <c r="AB3855" s="30">
        <f t="shared" si="974"/>
        <v>2446000</v>
      </c>
      <c r="AC3855" s="30">
        <f t="shared" si="972"/>
        <v>3.2706459525756338E-3</v>
      </c>
      <c r="AD3855" s="31">
        <f t="shared" si="973"/>
        <v>0.39901880621422731</v>
      </c>
      <c r="AE3855" s="31">
        <f t="shared" si="984"/>
        <v>0.46443172526574</v>
      </c>
      <c r="AG3855" s="30">
        <f t="shared" si="975"/>
        <v>6126000</v>
      </c>
      <c r="AH3855" s="30">
        <f t="shared" si="981"/>
        <v>1.3059092393078681E-3</v>
      </c>
      <c r="AI3855" s="31">
        <f t="shared" si="982"/>
        <v>0.1593209271955599</v>
      </c>
      <c r="AJ3855" s="31">
        <f t="shared" si="983"/>
        <v>0.18543911198171725</v>
      </c>
      <c r="AK3855" s="30" t="str">
        <f>IF(W3855="si",($S3855*'COSTOS DE CREDITOS'!$C$27)/DATA!$G3855,"")</f>
        <v/>
      </c>
      <c r="AL3855" s="90" t="str">
        <f>IF(W3855="si",'COSTOS DE CREDITOS'!$C$35,"")</f>
        <v/>
      </c>
      <c r="AM3855" s="30" t="str">
        <f t="shared" si="976"/>
        <v/>
      </c>
      <c r="AN3855" s="30" t="str">
        <f t="shared" si="977"/>
        <v/>
      </c>
      <c r="AO3855" s="30">
        <f t="shared" si="978"/>
        <v>0</v>
      </c>
      <c r="AP3855" s="30">
        <f t="shared" si="979"/>
        <v>0</v>
      </c>
      <c r="AQ3855" s="19" t="str">
        <f t="shared" si="980"/>
        <v/>
      </c>
    </row>
    <row r="3856" spans="1:43" x14ac:dyDescent="0.2">
      <c r="A3856" s="23" t="s">
        <v>5665</v>
      </c>
      <c r="B3856" s="6" t="s">
        <v>5677</v>
      </c>
      <c r="C3856" s="6" t="s">
        <v>5667</v>
      </c>
      <c r="D3856" s="4">
        <v>183338</v>
      </c>
      <c r="E3856" s="4">
        <v>183813</v>
      </c>
      <c r="F3856" s="5" t="s">
        <v>4770</v>
      </c>
      <c r="G3856" s="2">
        <v>5</v>
      </c>
      <c r="H3856" s="4">
        <v>183816</v>
      </c>
      <c r="I3856" s="5" t="s">
        <v>4772</v>
      </c>
      <c r="J3856" s="15">
        <v>45385</v>
      </c>
      <c r="K3856" s="24">
        <v>1373365977</v>
      </c>
      <c r="L3856" s="15">
        <v>45391</v>
      </c>
      <c r="M3856" s="15">
        <v>45412</v>
      </c>
      <c r="N3856" s="26">
        <v>1</v>
      </c>
      <c r="O3856" s="26" t="e">
        <f>VLOOKUP(D3856,quash!A$2:$I$7791,9,FALSE)</f>
        <v>#N/A</v>
      </c>
      <c r="P3856" s="7">
        <v>7000</v>
      </c>
      <c r="Q3856" s="26">
        <v>110</v>
      </c>
      <c r="R3856" s="19">
        <v>1.8298129407071966E-2</v>
      </c>
      <c r="S3856" s="26">
        <v>16</v>
      </c>
      <c r="T3856" s="8">
        <v>10000</v>
      </c>
      <c r="U3856" s="4">
        <v>142</v>
      </c>
      <c r="V3856" s="10">
        <v>2510.34</v>
      </c>
      <c r="W3856" s="14" t="s">
        <v>5282</v>
      </c>
      <c r="X3856" s="18"/>
      <c r="Y3856" s="9"/>
      <c r="Z3856" s="19"/>
      <c r="AA3856" s="19"/>
      <c r="AB3856" s="30">
        <f t="shared" si="974"/>
        <v>2446000</v>
      </c>
      <c r="AC3856" s="30">
        <f t="shared" si="972"/>
        <v>4.0883074407195418E-3</v>
      </c>
      <c r="AD3856" s="31">
        <f t="shared" si="973"/>
        <v>0.4497138184791496</v>
      </c>
      <c r="AE3856" s="31">
        <f t="shared" si="984"/>
        <v>0.58053965658217499</v>
      </c>
      <c r="AG3856" s="30">
        <f t="shared" si="975"/>
        <v>6126000</v>
      </c>
      <c r="AH3856" s="30">
        <f t="shared" si="981"/>
        <v>1.632386549134835E-3</v>
      </c>
      <c r="AI3856" s="31">
        <f t="shared" si="982"/>
        <v>0.17956252040483187</v>
      </c>
      <c r="AJ3856" s="31">
        <f t="shared" si="983"/>
        <v>0.23179888997714657</v>
      </c>
      <c r="AK3856" s="30" t="str">
        <f>IF(W3856="si",($S3856*'COSTOS DE CREDITOS'!$C$27)/DATA!$G3856,"")</f>
        <v/>
      </c>
      <c r="AL3856" s="90" t="str">
        <f>IF(W3856="si",'COSTOS DE CREDITOS'!$C$35,"")</f>
        <v/>
      </c>
      <c r="AM3856" s="30" t="str">
        <f t="shared" si="976"/>
        <v/>
      </c>
      <c r="AN3856" s="30" t="str">
        <f t="shared" si="977"/>
        <v/>
      </c>
      <c r="AO3856" s="30">
        <f t="shared" si="978"/>
        <v>0</v>
      </c>
      <c r="AP3856" s="30">
        <f t="shared" si="979"/>
        <v>0</v>
      </c>
      <c r="AQ3856" s="19" t="str">
        <f t="shared" si="980"/>
        <v/>
      </c>
    </row>
    <row r="3857" spans="1:43" x14ac:dyDescent="0.2">
      <c r="A3857" s="23" t="s">
        <v>5665</v>
      </c>
      <c r="B3857" s="6" t="s">
        <v>5677</v>
      </c>
      <c r="C3857" s="6" t="s">
        <v>5667</v>
      </c>
      <c r="D3857" s="4">
        <v>183344</v>
      </c>
      <c r="E3857" s="4">
        <v>183813</v>
      </c>
      <c r="F3857" s="5" t="s">
        <v>4770</v>
      </c>
      <c r="G3857" s="2">
        <v>5</v>
      </c>
      <c r="H3857" s="4">
        <v>183817</v>
      </c>
      <c r="I3857" s="5" t="s">
        <v>4773</v>
      </c>
      <c r="J3857" s="15">
        <v>45384</v>
      </c>
      <c r="K3857" s="24">
        <v>1373394392</v>
      </c>
      <c r="L3857" s="15">
        <v>45391</v>
      </c>
      <c r="M3857" s="15">
        <v>45412</v>
      </c>
      <c r="N3857" s="26">
        <v>1</v>
      </c>
      <c r="O3857" s="26" t="e">
        <f>VLOOKUP(D3857,quash!A$2:$I$7791,9,FALSE)</f>
        <v>#N/A</v>
      </c>
      <c r="P3857" s="7">
        <v>7000</v>
      </c>
      <c r="Q3857" s="26">
        <v>111</v>
      </c>
      <c r="R3857" s="19">
        <v>3.3220596517330447E-2</v>
      </c>
      <c r="S3857" s="26">
        <v>16</v>
      </c>
      <c r="T3857" s="8">
        <v>8000</v>
      </c>
      <c r="U3857" s="4">
        <v>142</v>
      </c>
      <c r="V3857" s="10">
        <v>2013.74</v>
      </c>
      <c r="W3857" s="14" t="s">
        <v>5282</v>
      </c>
      <c r="X3857" s="18"/>
      <c r="Y3857" s="9"/>
      <c r="Z3857" s="19"/>
      <c r="AA3857" s="19"/>
      <c r="AB3857" s="30">
        <f t="shared" si="974"/>
        <v>2446000</v>
      </c>
      <c r="AC3857" s="30">
        <f t="shared" si="972"/>
        <v>3.2706459525756338E-3</v>
      </c>
      <c r="AD3857" s="31">
        <f t="shared" si="973"/>
        <v>0.36304170073589537</v>
      </c>
      <c r="AE3857" s="31">
        <f t="shared" si="984"/>
        <v>0.46443172526574</v>
      </c>
      <c r="AG3857" s="30">
        <f t="shared" si="975"/>
        <v>6126000</v>
      </c>
      <c r="AH3857" s="30">
        <f t="shared" si="981"/>
        <v>1.3059092393078681E-3</v>
      </c>
      <c r="AI3857" s="31">
        <f t="shared" si="982"/>
        <v>0.14495592556317335</v>
      </c>
      <c r="AJ3857" s="31">
        <f t="shared" si="983"/>
        <v>0.18543911198171725</v>
      </c>
      <c r="AK3857" s="30" t="str">
        <f>IF(W3857="si",($S3857*'COSTOS DE CREDITOS'!$C$27)/DATA!$G3857,"")</f>
        <v/>
      </c>
      <c r="AL3857" s="90" t="str">
        <f>IF(W3857="si",'COSTOS DE CREDITOS'!$C$35,"")</f>
        <v/>
      </c>
      <c r="AM3857" s="30" t="str">
        <f t="shared" si="976"/>
        <v/>
      </c>
      <c r="AN3857" s="30" t="str">
        <f t="shared" si="977"/>
        <v/>
      </c>
      <c r="AO3857" s="30">
        <f t="shared" si="978"/>
        <v>0</v>
      </c>
      <c r="AP3857" s="30">
        <f t="shared" si="979"/>
        <v>0</v>
      </c>
      <c r="AQ3857" s="19" t="str">
        <f t="shared" si="980"/>
        <v/>
      </c>
    </row>
    <row r="3858" spans="1:43" x14ac:dyDescent="0.2">
      <c r="A3858" s="23" t="s">
        <v>5665</v>
      </c>
      <c r="B3858" s="6" t="s">
        <v>5677</v>
      </c>
      <c r="C3858" s="6" t="s">
        <v>5667</v>
      </c>
      <c r="D3858" s="4">
        <v>183422</v>
      </c>
      <c r="E3858" s="4">
        <v>183813</v>
      </c>
      <c r="F3858" s="5" t="s">
        <v>4770</v>
      </c>
      <c r="G3858" s="2">
        <v>5</v>
      </c>
      <c r="H3858" s="4">
        <v>183818</v>
      </c>
      <c r="I3858" s="5" t="s">
        <v>4774</v>
      </c>
      <c r="J3858" s="15">
        <v>45385</v>
      </c>
      <c r="K3858" s="24">
        <v>1373873839</v>
      </c>
      <c r="L3858" s="15">
        <v>45391</v>
      </c>
      <c r="M3858" s="15">
        <v>45412</v>
      </c>
      <c r="N3858" s="26">
        <v>1</v>
      </c>
      <c r="O3858" s="26" t="e">
        <f>VLOOKUP(D3858,quash!A$2:$I$7791,9,FALSE)</f>
        <v>#N/A</v>
      </c>
      <c r="P3858" s="7">
        <v>7000</v>
      </c>
      <c r="Q3858" s="26">
        <v>126</v>
      </c>
      <c r="R3858" s="19">
        <v>3.3741050530766176E-2</v>
      </c>
      <c r="S3858" s="26">
        <v>16</v>
      </c>
      <c r="T3858" s="8">
        <v>8000</v>
      </c>
      <c r="U3858" s="4">
        <v>142</v>
      </c>
      <c r="V3858" s="10">
        <v>2013.74</v>
      </c>
      <c r="W3858" s="14" t="s">
        <v>5282</v>
      </c>
      <c r="X3858" s="18"/>
      <c r="Y3858" s="9"/>
      <c r="Z3858" s="19"/>
      <c r="AA3858" s="19"/>
      <c r="AB3858" s="30">
        <f t="shared" si="974"/>
        <v>2446000</v>
      </c>
      <c r="AC3858" s="30">
        <f t="shared" si="972"/>
        <v>3.2706459525756338E-3</v>
      </c>
      <c r="AD3858" s="31">
        <f t="shared" si="973"/>
        <v>0.41210139002452983</v>
      </c>
      <c r="AE3858" s="31">
        <f t="shared" si="984"/>
        <v>0.46443172526574</v>
      </c>
      <c r="AG3858" s="30">
        <f t="shared" si="975"/>
        <v>6126000</v>
      </c>
      <c r="AH3858" s="30">
        <f t="shared" si="981"/>
        <v>1.3059092393078681E-3</v>
      </c>
      <c r="AI3858" s="31">
        <f t="shared" si="982"/>
        <v>0.16454456415279137</v>
      </c>
      <c r="AJ3858" s="31">
        <f t="shared" si="983"/>
        <v>0.18543911198171725</v>
      </c>
      <c r="AK3858" s="30" t="str">
        <f>IF(W3858="si",($S3858*'COSTOS DE CREDITOS'!$C$27)/DATA!$G3858,"")</f>
        <v/>
      </c>
      <c r="AL3858" s="90" t="str">
        <f>IF(W3858="si",'COSTOS DE CREDITOS'!$C$35,"")</f>
        <v/>
      </c>
      <c r="AM3858" s="30" t="str">
        <f t="shared" si="976"/>
        <v/>
      </c>
      <c r="AN3858" s="30" t="str">
        <f t="shared" si="977"/>
        <v/>
      </c>
      <c r="AO3858" s="30">
        <f t="shared" si="978"/>
        <v>0</v>
      </c>
      <c r="AP3858" s="30">
        <f t="shared" si="979"/>
        <v>0</v>
      </c>
      <c r="AQ3858" s="19" t="str">
        <f t="shared" si="980"/>
        <v/>
      </c>
    </row>
    <row r="3859" spans="1:43" x14ac:dyDescent="0.2">
      <c r="A3859" s="23" t="s">
        <v>5665</v>
      </c>
      <c r="B3859" s="6" t="s">
        <v>5677</v>
      </c>
      <c r="C3859" s="6" t="s">
        <v>5667</v>
      </c>
      <c r="D3859" s="4">
        <v>183293</v>
      </c>
      <c r="E3859" s="4">
        <v>183813</v>
      </c>
      <c r="F3859" s="5" t="s">
        <v>4770</v>
      </c>
      <c r="G3859" s="2">
        <v>5</v>
      </c>
      <c r="H3859" s="4">
        <v>183823</v>
      </c>
      <c r="I3859" s="5" t="s">
        <v>4775</v>
      </c>
      <c r="J3859" s="15">
        <v>45384</v>
      </c>
      <c r="K3859" s="24">
        <v>1373229011</v>
      </c>
      <c r="L3859" s="15">
        <v>45391</v>
      </c>
      <c r="M3859" s="15">
        <v>45412</v>
      </c>
      <c r="N3859" s="26">
        <v>1</v>
      </c>
      <c r="O3859" s="26" t="e">
        <f>VLOOKUP(D3859,quash!A$2:$I$7791,9,FALSE)</f>
        <v>#N/A</v>
      </c>
      <c r="P3859" s="7">
        <v>10000</v>
      </c>
      <c r="Q3859" s="26">
        <v>115</v>
      </c>
      <c r="R3859" s="19">
        <v>3.97705569269148E-2</v>
      </c>
      <c r="S3859" s="26">
        <v>16</v>
      </c>
      <c r="T3859" s="8">
        <v>8000</v>
      </c>
      <c r="U3859" s="4">
        <v>142</v>
      </c>
      <c r="V3859" s="10">
        <v>2013.74</v>
      </c>
      <c r="W3859" s="14" t="s">
        <v>5282</v>
      </c>
      <c r="X3859" s="18"/>
      <c r="Y3859" s="9"/>
      <c r="Z3859" s="19"/>
      <c r="AA3859" s="19"/>
      <c r="AB3859" s="30">
        <f t="shared" si="974"/>
        <v>2446000</v>
      </c>
      <c r="AC3859" s="30">
        <f t="shared" si="972"/>
        <v>3.2706459525756338E-3</v>
      </c>
      <c r="AD3859" s="31">
        <f t="shared" si="973"/>
        <v>0.3761242845461979</v>
      </c>
      <c r="AE3859" s="31">
        <f t="shared" si="984"/>
        <v>0.46443172526574</v>
      </c>
      <c r="AG3859" s="30">
        <f t="shared" si="975"/>
        <v>6126000</v>
      </c>
      <c r="AH3859" s="30">
        <f t="shared" si="981"/>
        <v>1.3059092393078681E-3</v>
      </c>
      <c r="AI3859" s="31">
        <f t="shared" si="982"/>
        <v>0.15017956252040482</v>
      </c>
      <c r="AJ3859" s="31">
        <f t="shared" si="983"/>
        <v>0.18543911198171725</v>
      </c>
      <c r="AK3859" s="30" t="str">
        <f>IF(W3859="si",($S3859*'COSTOS DE CREDITOS'!$C$27)/DATA!$G3859,"")</f>
        <v/>
      </c>
      <c r="AL3859" s="90" t="str">
        <f>IF(W3859="si",'COSTOS DE CREDITOS'!$C$35,"")</f>
        <v/>
      </c>
      <c r="AM3859" s="30" t="str">
        <f t="shared" si="976"/>
        <v/>
      </c>
      <c r="AN3859" s="30" t="str">
        <f t="shared" si="977"/>
        <v/>
      </c>
      <c r="AO3859" s="30">
        <f t="shared" si="978"/>
        <v>0</v>
      </c>
      <c r="AP3859" s="30">
        <f t="shared" si="979"/>
        <v>0</v>
      </c>
      <c r="AQ3859" s="19" t="str">
        <f t="shared" si="980"/>
        <v/>
      </c>
    </row>
    <row r="3860" spans="1:43" x14ac:dyDescent="0.2">
      <c r="A3860" s="23" t="s">
        <v>5665</v>
      </c>
      <c r="B3860" s="6" t="s">
        <v>5666</v>
      </c>
      <c r="C3860" s="6" t="s">
        <v>5667</v>
      </c>
      <c r="D3860" s="4">
        <v>182375</v>
      </c>
      <c r="E3860" s="4">
        <v>183350</v>
      </c>
      <c r="F3860" s="5" t="s">
        <v>4776</v>
      </c>
      <c r="G3860" s="2">
        <v>5</v>
      </c>
      <c r="H3860" s="4">
        <v>183351</v>
      </c>
      <c r="I3860" s="5" t="s">
        <v>4777</v>
      </c>
      <c r="J3860" s="15">
        <v>45376</v>
      </c>
      <c r="K3860" s="24">
        <v>1367931785</v>
      </c>
      <c r="L3860" s="15">
        <v>45385</v>
      </c>
      <c r="M3860" s="15">
        <v>45412</v>
      </c>
      <c r="N3860" s="26">
        <v>1</v>
      </c>
      <c r="O3860" s="26">
        <f>VLOOKUP(D3860,quash!A$2:$I$7791,9,FALSE)</f>
        <v>4</v>
      </c>
      <c r="P3860" s="7">
        <v>12000</v>
      </c>
      <c r="Q3860" s="26">
        <v>132</v>
      </c>
      <c r="R3860" s="19">
        <v>5.8283715876113903E-2</v>
      </c>
      <c r="S3860" s="26">
        <v>16</v>
      </c>
      <c r="T3860" s="8">
        <v>12000</v>
      </c>
      <c r="U3860" s="4">
        <v>142</v>
      </c>
      <c r="V3860" s="10">
        <v>3006.92</v>
      </c>
      <c r="W3860" s="14" t="s">
        <v>5282</v>
      </c>
      <c r="X3860" s="18"/>
      <c r="Y3860" s="9"/>
      <c r="Z3860" s="19"/>
      <c r="AA3860" s="19"/>
      <c r="AB3860" s="30">
        <f t="shared" si="974"/>
        <v>249000</v>
      </c>
      <c r="AC3860" s="30">
        <f t="shared" si="972"/>
        <v>4.8192771084337352E-2</v>
      </c>
      <c r="AD3860" s="31">
        <f t="shared" si="973"/>
        <v>6.3614457831325302</v>
      </c>
      <c r="AE3860" s="31">
        <f t="shared" si="984"/>
        <v>6.8433734939759043</v>
      </c>
      <c r="AG3860" s="30">
        <f t="shared" si="975"/>
        <v>927000</v>
      </c>
      <c r="AH3860" s="30">
        <f t="shared" si="981"/>
        <v>1.2944983818770227E-2</v>
      </c>
      <c r="AI3860" s="31">
        <f t="shared" si="982"/>
        <v>1.70873786407767</v>
      </c>
      <c r="AJ3860" s="31">
        <f t="shared" si="983"/>
        <v>1.8381877022653723</v>
      </c>
      <c r="AK3860" s="30" t="str">
        <f>IF(W3860="si",($S3860*'COSTOS DE CREDITOS'!$C$27)/DATA!$G3860,"")</f>
        <v/>
      </c>
      <c r="AL3860" s="90" t="str">
        <f>IF(W3860="si",'COSTOS DE CREDITOS'!$C$35,"")</f>
        <v/>
      </c>
      <c r="AM3860" s="30" t="str">
        <f t="shared" si="976"/>
        <v/>
      </c>
      <c r="AN3860" s="30" t="str">
        <f t="shared" si="977"/>
        <v/>
      </c>
      <c r="AO3860" s="30">
        <f t="shared" si="978"/>
        <v>0</v>
      </c>
      <c r="AP3860" s="30">
        <f t="shared" si="979"/>
        <v>0</v>
      </c>
      <c r="AQ3860" s="19" t="str">
        <f t="shared" si="980"/>
        <v/>
      </c>
    </row>
    <row r="3861" spans="1:43" x14ac:dyDescent="0.2">
      <c r="A3861" s="23" t="s">
        <v>5665</v>
      </c>
      <c r="B3861" s="6" t="s">
        <v>5666</v>
      </c>
      <c r="C3861" s="6" t="s">
        <v>5667</v>
      </c>
      <c r="D3861" s="4">
        <v>179998</v>
      </c>
      <c r="E3861" s="4">
        <v>183350</v>
      </c>
      <c r="F3861" s="5" t="s">
        <v>4776</v>
      </c>
      <c r="G3861" s="2">
        <v>5</v>
      </c>
      <c r="H3861" s="4">
        <v>183546</v>
      </c>
      <c r="I3861" s="5" t="s">
        <v>4778</v>
      </c>
      <c r="J3861" s="15">
        <v>45365</v>
      </c>
      <c r="K3861" s="24">
        <v>1359817830</v>
      </c>
      <c r="L3861" s="15">
        <v>45391</v>
      </c>
      <c r="M3861" s="15">
        <v>45412</v>
      </c>
      <c r="N3861" s="26">
        <v>1</v>
      </c>
      <c r="O3861" s="26" t="e">
        <f>VLOOKUP(D3861,quash!A$2:$I$7791,9,FALSE)</f>
        <v>#N/A</v>
      </c>
      <c r="P3861" s="7">
        <v>10000</v>
      </c>
      <c r="Q3861" s="26">
        <v>127</v>
      </c>
      <c r="R3861" s="19">
        <v>5.24391097594855E-2</v>
      </c>
      <c r="S3861" s="26">
        <v>16</v>
      </c>
      <c r="T3861" s="8">
        <v>13000</v>
      </c>
      <c r="U3861" s="4">
        <v>142</v>
      </c>
      <c r="V3861" s="10">
        <v>3262.2</v>
      </c>
      <c r="W3861" s="14" t="s">
        <v>5282</v>
      </c>
      <c r="X3861" s="18"/>
      <c r="Y3861" s="9"/>
      <c r="Z3861" s="19"/>
      <c r="AA3861" s="19"/>
      <c r="AB3861" s="30">
        <f t="shared" si="974"/>
        <v>2446000</v>
      </c>
      <c r="AC3861" s="30">
        <f t="shared" si="972"/>
        <v>5.3147996729354047E-3</v>
      </c>
      <c r="AD3861" s="31">
        <f t="shared" si="973"/>
        <v>0.67497955846279645</v>
      </c>
      <c r="AE3861" s="31">
        <f t="shared" si="984"/>
        <v>0.75470155355682744</v>
      </c>
      <c r="AG3861" s="30">
        <f t="shared" si="975"/>
        <v>6126000</v>
      </c>
      <c r="AH3861" s="30">
        <f t="shared" si="981"/>
        <v>2.1221025138752855E-3</v>
      </c>
      <c r="AI3861" s="31">
        <f t="shared" si="982"/>
        <v>0.26950701926216125</v>
      </c>
      <c r="AJ3861" s="31">
        <f t="shared" si="983"/>
        <v>0.30133855697029055</v>
      </c>
      <c r="AK3861" s="30" t="str">
        <f>IF(W3861="si",($S3861*'COSTOS DE CREDITOS'!$C$27)/DATA!$G3861,"")</f>
        <v/>
      </c>
      <c r="AL3861" s="90" t="str">
        <f>IF(W3861="si",'COSTOS DE CREDITOS'!$C$35,"")</f>
        <v/>
      </c>
      <c r="AM3861" s="30" t="str">
        <f t="shared" si="976"/>
        <v/>
      </c>
      <c r="AN3861" s="30" t="str">
        <f t="shared" si="977"/>
        <v/>
      </c>
      <c r="AO3861" s="30">
        <f t="shared" si="978"/>
        <v>0</v>
      </c>
      <c r="AP3861" s="30">
        <f t="shared" si="979"/>
        <v>0</v>
      </c>
      <c r="AQ3861" s="19" t="str">
        <f t="shared" si="980"/>
        <v/>
      </c>
    </row>
    <row r="3862" spans="1:43" x14ac:dyDescent="0.2">
      <c r="A3862" s="23" t="s">
        <v>5665</v>
      </c>
      <c r="B3862" s="6" t="s">
        <v>5666</v>
      </c>
      <c r="C3862" s="6" t="s">
        <v>5667</v>
      </c>
      <c r="D3862" s="4">
        <v>180000</v>
      </c>
      <c r="E3862" s="4">
        <v>183350</v>
      </c>
      <c r="F3862" s="5" t="s">
        <v>4776</v>
      </c>
      <c r="G3862" s="2">
        <v>5</v>
      </c>
      <c r="H3862" s="4">
        <v>183619</v>
      </c>
      <c r="I3862" s="5" t="s">
        <v>4779</v>
      </c>
      <c r="J3862" s="15">
        <v>45365</v>
      </c>
      <c r="K3862" s="24">
        <v>1359817296</v>
      </c>
      <c r="L3862" s="15">
        <v>45391</v>
      </c>
      <c r="M3862" s="15">
        <v>45412</v>
      </c>
      <c r="N3862" s="26">
        <v>1</v>
      </c>
      <c r="O3862" s="26" t="e">
        <f>VLOOKUP(D3862,quash!A$2:$I$7791,9,FALSE)</f>
        <v>#N/A</v>
      </c>
      <c r="P3862" s="7">
        <v>10000</v>
      </c>
      <c r="Q3862" s="26">
        <v>132</v>
      </c>
      <c r="R3862" s="19">
        <v>5.8283715876113903E-2</v>
      </c>
      <c r="S3862" s="26">
        <v>16</v>
      </c>
      <c r="T3862" s="8">
        <v>13000</v>
      </c>
      <c r="U3862" s="4">
        <v>142</v>
      </c>
      <c r="V3862" s="10">
        <v>3262.2</v>
      </c>
      <c r="W3862" s="14" t="s">
        <v>5282</v>
      </c>
      <c r="X3862" s="18"/>
      <c r="Y3862" s="9"/>
      <c r="Z3862" s="19"/>
      <c r="AA3862" s="19"/>
      <c r="AB3862" s="30">
        <f t="shared" si="974"/>
        <v>2446000</v>
      </c>
      <c r="AC3862" s="30">
        <f t="shared" si="972"/>
        <v>5.3147996729354047E-3</v>
      </c>
      <c r="AD3862" s="31">
        <f t="shared" si="973"/>
        <v>0.70155355682747345</v>
      </c>
      <c r="AE3862" s="31">
        <f t="shared" si="984"/>
        <v>0.75470155355682744</v>
      </c>
      <c r="AG3862" s="30">
        <f t="shared" si="975"/>
        <v>6126000</v>
      </c>
      <c r="AH3862" s="30">
        <f t="shared" si="981"/>
        <v>2.1221025138752855E-3</v>
      </c>
      <c r="AI3862" s="31">
        <f t="shared" si="982"/>
        <v>0.2801175318315377</v>
      </c>
      <c r="AJ3862" s="31">
        <f t="shared" si="983"/>
        <v>0.30133855697029055</v>
      </c>
      <c r="AK3862" s="30" t="str">
        <f>IF(W3862="si",($S3862*'COSTOS DE CREDITOS'!$C$27)/DATA!$G3862,"")</f>
        <v/>
      </c>
      <c r="AL3862" s="90" t="str">
        <f>IF(W3862="si",'COSTOS DE CREDITOS'!$C$35,"")</f>
        <v/>
      </c>
      <c r="AM3862" s="30" t="str">
        <f t="shared" si="976"/>
        <v/>
      </c>
      <c r="AN3862" s="30" t="str">
        <f t="shared" si="977"/>
        <v/>
      </c>
      <c r="AO3862" s="30">
        <f t="shared" si="978"/>
        <v>0</v>
      </c>
      <c r="AP3862" s="30">
        <f t="shared" si="979"/>
        <v>0</v>
      </c>
      <c r="AQ3862" s="19" t="str">
        <f t="shared" si="980"/>
        <v/>
      </c>
    </row>
    <row r="3863" spans="1:43" x14ac:dyDescent="0.2">
      <c r="A3863" s="23" t="s">
        <v>5665</v>
      </c>
      <c r="B3863" s="6" t="s">
        <v>5666</v>
      </c>
      <c r="C3863" s="6" t="s">
        <v>5667</v>
      </c>
      <c r="D3863" s="4">
        <v>183272</v>
      </c>
      <c r="E3863" s="4">
        <v>183708</v>
      </c>
      <c r="F3863" s="5" t="s">
        <v>4780</v>
      </c>
      <c r="G3863" s="2">
        <v>6</v>
      </c>
      <c r="H3863" s="4">
        <v>183709</v>
      </c>
      <c r="I3863" s="5" t="s">
        <v>4781</v>
      </c>
      <c r="J3863" s="15">
        <v>45384</v>
      </c>
      <c r="K3863" s="24">
        <v>1373092425</v>
      </c>
      <c r="L3863" s="15">
        <v>45391</v>
      </c>
      <c r="M3863" s="15">
        <v>45412</v>
      </c>
      <c r="N3863" s="26">
        <v>1</v>
      </c>
      <c r="O3863" s="26" t="e">
        <f>VLOOKUP(D3863,quash!A$2:$I$7791,9,FALSE)</f>
        <v>#N/A</v>
      </c>
      <c r="P3863" s="7">
        <v>10000</v>
      </c>
      <c r="Q3863" s="26">
        <v>110</v>
      </c>
      <c r="R3863" s="19">
        <v>3.11605023919212E-2</v>
      </c>
      <c r="S3863" s="26">
        <v>16</v>
      </c>
      <c r="T3863" s="8">
        <v>10000</v>
      </c>
      <c r="U3863" s="4">
        <v>142</v>
      </c>
      <c r="V3863" s="10">
        <v>2510.34</v>
      </c>
      <c r="W3863" s="14" t="s">
        <v>5282</v>
      </c>
      <c r="X3863" s="18"/>
      <c r="Y3863" s="9"/>
      <c r="Z3863" s="19"/>
      <c r="AA3863" s="19"/>
      <c r="AB3863" s="30">
        <f t="shared" si="974"/>
        <v>2446000</v>
      </c>
      <c r="AC3863" s="30">
        <f t="shared" si="972"/>
        <v>4.0883074407195418E-3</v>
      </c>
      <c r="AD3863" s="31">
        <f t="shared" si="973"/>
        <v>0.4497138184791496</v>
      </c>
      <c r="AE3863" s="31">
        <f t="shared" si="984"/>
        <v>0.58053965658217499</v>
      </c>
      <c r="AG3863" s="30">
        <f t="shared" si="975"/>
        <v>6126000</v>
      </c>
      <c r="AH3863" s="30">
        <f t="shared" si="981"/>
        <v>1.632386549134835E-3</v>
      </c>
      <c r="AI3863" s="31">
        <f t="shared" si="982"/>
        <v>0.17956252040483187</v>
      </c>
      <c r="AJ3863" s="31">
        <f t="shared" si="983"/>
        <v>0.23179888997714657</v>
      </c>
      <c r="AK3863" s="30" t="str">
        <f>IF(W3863="si",($S3863*'COSTOS DE CREDITOS'!$C$27)/DATA!$G3863,"")</f>
        <v/>
      </c>
      <c r="AL3863" s="90" t="str">
        <f>IF(W3863="si",'COSTOS DE CREDITOS'!$C$35,"")</f>
        <v/>
      </c>
      <c r="AM3863" s="30" t="str">
        <f t="shared" si="976"/>
        <v/>
      </c>
      <c r="AN3863" s="30" t="str">
        <f t="shared" si="977"/>
        <v/>
      </c>
      <c r="AO3863" s="30">
        <f t="shared" si="978"/>
        <v>0</v>
      </c>
      <c r="AP3863" s="30">
        <f t="shared" si="979"/>
        <v>0</v>
      </c>
      <c r="AQ3863" s="19" t="str">
        <f t="shared" si="980"/>
        <v/>
      </c>
    </row>
    <row r="3864" spans="1:43" x14ac:dyDescent="0.2">
      <c r="A3864" s="23" t="s">
        <v>5665</v>
      </c>
      <c r="B3864" s="6" t="s">
        <v>5666</v>
      </c>
      <c r="C3864" s="6" t="s">
        <v>5667</v>
      </c>
      <c r="D3864" s="4">
        <v>179992</v>
      </c>
      <c r="E3864" s="4">
        <v>183350</v>
      </c>
      <c r="F3864" s="5" t="s">
        <v>4776</v>
      </c>
      <c r="G3864" s="2">
        <v>5</v>
      </c>
      <c r="H3864" s="4">
        <v>183714</v>
      </c>
      <c r="I3864" s="5" t="s">
        <v>4782</v>
      </c>
      <c r="J3864" s="15">
        <v>45365</v>
      </c>
      <c r="K3864" s="24">
        <v>1359841281</v>
      </c>
      <c r="L3864" s="15">
        <v>45391</v>
      </c>
      <c r="M3864" s="15">
        <v>45412</v>
      </c>
      <c r="N3864" s="26">
        <v>1</v>
      </c>
      <c r="O3864" s="26">
        <f>VLOOKUP(D3864,quash!A$2:$I$7791,9,FALSE)</f>
        <v>2</v>
      </c>
      <c r="P3864" s="7">
        <v>10000</v>
      </c>
      <c r="Q3864" s="26">
        <v>115</v>
      </c>
      <c r="R3864" s="19">
        <v>3.97705569269148E-2</v>
      </c>
      <c r="S3864" s="26">
        <v>16</v>
      </c>
      <c r="T3864" s="8">
        <v>10000</v>
      </c>
      <c r="U3864" s="4">
        <v>142</v>
      </c>
      <c r="V3864" s="10">
        <v>2510.34</v>
      </c>
      <c r="W3864" s="14" t="s">
        <v>5282</v>
      </c>
      <c r="X3864" s="18"/>
      <c r="Y3864" s="9"/>
      <c r="Z3864" s="19"/>
      <c r="AA3864" s="19"/>
      <c r="AB3864" s="30">
        <f t="shared" si="974"/>
        <v>313000</v>
      </c>
      <c r="AC3864" s="30">
        <f t="shared" si="972"/>
        <v>3.1948881789137379E-2</v>
      </c>
      <c r="AD3864" s="31">
        <f t="shared" si="973"/>
        <v>3.6741214057507987</v>
      </c>
      <c r="AE3864" s="31">
        <f t="shared" si="984"/>
        <v>4.5367412140575079</v>
      </c>
      <c r="AG3864" s="30">
        <f t="shared" si="975"/>
        <v>1695000</v>
      </c>
      <c r="AH3864" s="30">
        <f t="shared" si="981"/>
        <v>5.8997050147492625E-3</v>
      </c>
      <c r="AI3864" s="31">
        <f t="shared" si="982"/>
        <v>0.67846607669616521</v>
      </c>
      <c r="AJ3864" s="31">
        <f t="shared" si="983"/>
        <v>0.83775811209439532</v>
      </c>
      <c r="AK3864" s="30" t="str">
        <f>IF(W3864="si",($S3864*'COSTOS DE CREDITOS'!$C$27)/DATA!$G3864,"")</f>
        <v/>
      </c>
      <c r="AL3864" s="90" t="str">
        <f>IF(W3864="si",'COSTOS DE CREDITOS'!$C$35,"")</f>
        <v/>
      </c>
      <c r="AM3864" s="30" t="str">
        <f t="shared" si="976"/>
        <v/>
      </c>
      <c r="AN3864" s="30" t="str">
        <f t="shared" si="977"/>
        <v/>
      </c>
      <c r="AO3864" s="30">
        <f t="shared" si="978"/>
        <v>0</v>
      </c>
      <c r="AP3864" s="30">
        <f t="shared" si="979"/>
        <v>0</v>
      </c>
      <c r="AQ3864" s="19" t="str">
        <f t="shared" si="980"/>
        <v/>
      </c>
    </row>
    <row r="3865" spans="1:43" x14ac:dyDescent="0.2">
      <c r="A3865" s="23" t="s">
        <v>5665</v>
      </c>
      <c r="B3865" s="6" t="s">
        <v>5666</v>
      </c>
      <c r="C3865" s="6" t="s">
        <v>5667</v>
      </c>
      <c r="D3865" s="4">
        <v>182392</v>
      </c>
      <c r="E3865" s="4">
        <v>183708</v>
      </c>
      <c r="F3865" s="5" t="s">
        <v>4780</v>
      </c>
      <c r="G3865" s="2">
        <v>6</v>
      </c>
      <c r="H3865" s="4">
        <v>183717</v>
      </c>
      <c r="I3865" s="5" t="s">
        <v>4783</v>
      </c>
      <c r="J3865" s="15">
        <v>45376</v>
      </c>
      <c r="K3865" s="24">
        <v>1368073998</v>
      </c>
      <c r="L3865" s="15">
        <v>45391</v>
      </c>
      <c r="M3865" s="15">
        <v>45412</v>
      </c>
      <c r="N3865" s="26">
        <v>1</v>
      </c>
      <c r="O3865" s="26" t="e">
        <f>VLOOKUP(D3865,quash!A$2:$I$7791,9,FALSE)</f>
        <v>#N/A</v>
      </c>
      <c r="P3865" s="7">
        <v>9000</v>
      </c>
      <c r="Q3865" s="26">
        <v>146</v>
      </c>
      <c r="R3865" s="19">
        <v>5.2439109759484744E-2</v>
      </c>
      <c r="S3865" s="26">
        <v>16</v>
      </c>
      <c r="T3865" s="8">
        <v>5000</v>
      </c>
      <c r="U3865" s="4">
        <v>147</v>
      </c>
      <c r="V3865" s="10">
        <v>1303.3399999999999</v>
      </c>
      <c r="W3865" s="14" t="s">
        <v>5282</v>
      </c>
      <c r="X3865" s="18"/>
      <c r="Y3865" s="9"/>
      <c r="Z3865" s="19"/>
      <c r="AA3865" s="19"/>
      <c r="AB3865" s="30">
        <f t="shared" si="974"/>
        <v>2446000</v>
      </c>
      <c r="AC3865" s="30">
        <f t="shared" si="972"/>
        <v>2.0441537203597709E-3</v>
      </c>
      <c r="AD3865" s="31">
        <f t="shared" si="973"/>
        <v>0.29844644317252655</v>
      </c>
      <c r="AE3865" s="31">
        <f t="shared" si="984"/>
        <v>0.30049059689288632</v>
      </c>
      <c r="AG3865" s="30">
        <f t="shared" si="975"/>
        <v>6126000</v>
      </c>
      <c r="AH3865" s="30">
        <f t="shared" si="981"/>
        <v>8.1619327456741752E-4</v>
      </c>
      <c r="AI3865" s="31">
        <f t="shared" si="982"/>
        <v>0.11916421808684295</v>
      </c>
      <c r="AJ3865" s="31">
        <f t="shared" si="983"/>
        <v>0.11998041136141037</v>
      </c>
      <c r="AK3865" s="30" t="str">
        <f>IF(W3865="si",($S3865*'COSTOS DE CREDITOS'!$C$27)/DATA!$G3865,"")</f>
        <v/>
      </c>
      <c r="AL3865" s="90" t="str">
        <f>IF(W3865="si",'COSTOS DE CREDITOS'!$C$35,"")</f>
        <v/>
      </c>
      <c r="AM3865" s="30" t="str">
        <f t="shared" si="976"/>
        <v/>
      </c>
      <c r="AN3865" s="30" t="str">
        <f t="shared" si="977"/>
        <v/>
      </c>
      <c r="AO3865" s="30">
        <f t="shared" si="978"/>
        <v>0</v>
      </c>
      <c r="AP3865" s="30">
        <f t="shared" si="979"/>
        <v>0</v>
      </c>
      <c r="AQ3865" s="19" t="str">
        <f t="shared" si="980"/>
        <v/>
      </c>
    </row>
    <row r="3866" spans="1:43" x14ac:dyDescent="0.2">
      <c r="A3866" s="23" t="s">
        <v>5665</v>
      </c>
      <c r="B3866" s="6" t="s">
        <v>5666</v>
      </c>
      <c r="C3866" s="6" t="s">
        <v>5667</v>
      </c>
      <c r="D3866" s="4">
        <v>182586</v>
      </c>
      <c r="E3866" s="4">
        <v>183723</v>
      </c>
      <c r="F3866" s="5" t="s">
        <v>4784</v>
      </c>
      <c r="G3866" s="2">
        <v>6</v>
      </c>
      <c r="H3866" s="4">
        <v>183724</v>
      </c>
      <c r="I3866" s="5" t="s">
        <v>4785</v>
      </c>
      <c r="J3866" s="15">
        <v>45377</v>
      </c>
      <c r="K3866" s="24">
        <v>1368874781</v>
      </c>
      <c r="L3866" s="15">
        <v>45391</v>
      </c>
      <c r="M3866" s="15">
        <v>45412</v>
      </c>
      <c r="N3866" s="26">
        <v>1</v>
      </c>
      <c r="O3866" s="26" t="e">
        <f>VLOOKUP(D3866,quash!A$2:$I$7791,9,FALSE)</f>
        <v>#N/A</v>
      </c>
      <c r="P3866" s="7">
        <v>10000</v>
      </c>
      <c r="Q3866" s="26">
        <v>110</v>
      </c>
      <c r="R3866" s="19">
        <v>3.3220596517330399E-2</v>
      </c>
      <c r="S3866" s="26">
        <v>16</v>
      </c>
      <c r="T3866" s="8">
        <v>10000</v>
      </c>
      <c r="U3866" s="4">
        <v>142</v>
      </c>
      <c r="V3866" s="10">
        <v>2510.34</v>
      </c>
      <c r="W3866" s="14" t="s">
        <v>5282</v>
      </c>
      <c r="X3866" s="18"/>
      <c r="Y3866" s="9"/>
      <c r="Z3866" s="19"/>
      <c r="AA3866" s="19"/>
      <c r="AB3866" s="30">
        <f t="shared" si="974"/>
        <v>2446000</v>
      </c>
      <c r="AC3866" s="30">
        <f t="shared" si="972"/>
        <v>4.0883074407195418E-3</v>
      </c>
      <c r="AD3866" s="31">
        <f t="shared" si="973"/>
        <v>0.4497138184791496</v>
      </c>
      <c r="AE3866" s="31">
        <f t="shared" si="984"/>
        <v>0.58053965658217499</v>
      </c>
      <c r="AG3866" s="30">
        <f t="shared" si="975"/>
        <v>6126000</v>
      </c>
      <c r="AH3866" s="30">
        <f t="shared" si="981"/>
        <v>1.632386549134835E-3</v>
      </c>
      <c r="AI3866" s="31">
        <f t="shared" si="982"/>
        <v>0.17956252040483187</v>
      </c>
      <c r="AJ3866" s="31">
        <f t="shared" si="983"/>
        <v>0.23179888997714657</v>
      </c>
      <c r="AK3866" s="30" t="str">
        <f>IF(W3866="si",($S3866*'COSTOS DE CREDITOS'!$C$27)/DATA!$G3866,"")</f>
        <v/>
      </c>
      <c r="AL3866" s="90" t="str">
        <f>IF(W3866="si",'COSTOS DE CREDITOS'!$C$35,"")</f>
        <v/>
      </c>
      <c r="AM3866" s="30" t="str">
        <f t="shared" si="976"/>
        <v/>
      </c>
      <c r="AN3866" s="30" t="str">
        <f t="shared" si="977"/>
        <v/>
      </c>
      <c r="AO3866" s="30">
        <f t="shared" si="978"/>
        <v>0</v>
      </c>
      <c r="AP3866" s="30">
        <f t="shared" si="979"/>
        <v>0</v>
      </c>
      <c r="AQ3866" s="19" t="str">
        <f t="shared" si="980"/>
        <v/>
      </c>
    </row>
    <row r="3867" spans="1:43" x14ac:dyDescent="0.2">
      <c r="A3867" s="23" t="s">
        <v>5665</v>
      </c>
      <c r="B3867" s="6" t="s">
        <v>5666</v>
      </c>
      <c r="C3867" s="6" t="s">
        <v>5667</v>
      </c>
      <c r="D3867" s="4">
        <v>182536</v>
      </c>
      <c r="E3867" s="4">
        <v>183708</v>
      </c>
      <c r="F3867" s="5" t="s">
        <v>4780</v>
      </c>
      <c r="G3867" s="2">
        <v>6</v>
      </c>
      <c r="H3867" s="4">
        <v>183728</v>
      </c>
      <c r="I3867" s="5" t="s">
        <v>4786</v>
      </c>
      <c r="J3867" s="15">
        <v>45377</v>
      </c>
      <c r="K3867" s="24">
        <v>1368714396</v>
      </c>
      <c r="L3867" s="15">
        <v>45391</v>
      </c>
      <c r="M3867" s="15">
        <v>45412</v>
      </c>
      <c r="N3867" s="26">
        <v>1</v>
      </c>
      <c r="O3867" s="26" t="e">
        <f>VLOOKUP(D3867,quash!A$2:$I$7791,9,FALSE)</f>
        <v>#N/A</v>
      </c>
      <c r="P3867" s="7">
        <v>10000</v>
      </c>
      <c r="Q3867" s="26">
        <v>132</v>
      </c>
      <c r="R3867" s="19">
        <v>5.8283715876113903E-2</v>
      </c>
      <c r="S3867" s="26">
        <v>16</v>
      </c>
      <c r="T3867" s="8">
        <v>10000</v>
      </c>
      <c r="U3867" s="4">
        <v>142</v>
      </c>
      <c r="V3867" s="10">
        <v>2510.34</v>
      </c>
      <c r="W3867" s="14" t="s">
        <v>5282</v>
      </c>
      <c r="X3867" s="18"/>
      <c r="Y3867" s="9"/>
      <c r="Z3867" s="19"/>
      <c r="AA3867" s="19"/>
      <c r="AB3867" s="30">
        <f t="shared" si="974"/>
        <v>2446000</v>
      </c>
      <c r="AC3867" s="30">
        <f t="shared" si="972"/>
        <v>4.0883074407195418E-3</v>
      </c>
      <c r="AD3867" s="31">
        <f t="shared" si="973"/>
        <v>0.53965658217497947</v>
      </c>
      <c r="AE3867" s="31">
        <f t="shared" si="984"/>
        <v>0.58053965658217499</v>
      </c>
      <c r="AG3867" s="30">
        <f t="shared" si="975"/>
        <v>6126000</v>
      </c>
      <c r="AH3867" s="30">
        <f t="shared" si="981"/>
        <v>1.632386549134835E-3</v>
      </c>
      <c r="AI3867" s="31">
        <f t="shared" si="982"/>
        <v>0.21547502448579822</v>
      </c>
      <c r="AJ3867" s="31">
        <f t="shared" si="983"/>
        <v>0.23179888997714657</v>
      </c>
      <c r="AK3867" s="30" t="str">
        <f>IF(W3867="si",($S3867*'COSTOS DE CREDITOS'!$C$27)/DATA!$G3867,"")</f>
        <v/>
      </c>
      <c r="AL3867" s="90" t="str">
        <f>IF(W3867="si",'COSTOS DE CREDITOS'!$C$35,"")</f>
        <v/>
      </c>
      <c r="AM3867" s="30" t="str">
        <f t="shared" si="976"/>
        <v/>
      </c>
      <c r="AN3867" s="30" t="str">
        <f t="shared" si="977"/>
        <v/>
      </c>
      <c r="AO3867" s="30">
        <f t="shared" si="978"/>
        <v>0</v>
      </c>
      <c r="AP3867" s="30">
        <f t="shared" si="979"/>
        <v>0</v>
      </c>
      <c r="AQ3867" s="19" t="str">
        <f t="shared" si="980"/>
        <v/>
      </c>
    </row>
    <row r="3868" spans="1:43" x14ac:dyDescent="0.2">
      <c r="A3868" s="23" t="s">
        <v>5665</v>
      </c>
      <c r="B3868" s="6" t="s">
        <v>5666</v>
      </c>
      <c r="C3868" s="6" t="s">
        <v>5667</v>
      </c>
      <c r="D3868" s="4">
        <v>183051</v>
      </c>
      <c r="E3868" s="4">
        <v>183723</v>
      </c>
      <c r="F3868" s="5" t="s">
        <v>4784</v>
      </c>
      <c r="G3868" s="2">
        <v>6</v>
      </c>
      <c r="H3868" s="4">
        <v>183733</v>
      </c>
      <c r="I3868" s="5" t="s">
        <v>4787</v>
      </c>
      <c r="J3868" s="15">
        <v>45383</v>
      </c>
      <c r="K3868" s="24">
        <v>1372241457</v>
      </c>
      <c r="L3868" s="15">
        <v>45391</v>
      </c>
      <c r="M3868" s="15">
        <v>45412</v>
      </c>
      <c r="N3868" s="26">
        <v>1</v>
      </c>
      <c r="O3868" s="26" t="e">
        <f>VLOOKUP(D3868,quash!A$2:$I$7791,9,FALSE)</f>
        <v>#N/A</v>
      </c>
      <c r="P3868" s="7">
        <v>7000</v>
      </c>
      <c r="Q3868" s="26">
        <v>121</v>
      </c>
      <c r="R3868" s="19">
        <v>3.1160502391921113E-2</v>
      </c>
      <c r="S3868" s="26">
        <v>16</v>
      </c>
      <c r="T3868" s="8">
        <v>10000</v>
      </c>
      <c r="U3868" s="4">
        <v>142</v>
      </c>
      <c r="V3868" s="10">
        <v>2510.34</v>
      </c>
      <c r="W3868" s="14" t="s">
        <v>5282</v>
      </c>
      <c r="X3868" s="18"/>
      <c r="Y3868" s="9"/>
      <c r="Z3868" s="19"/>
      <c r="AA3868" s="19"/>
      <c r="AB3868" s="30">
        <f t="shared" si="974"/>
        <v>2446000</v>
      </c>
      <c r="AC3868" s="30">
        <f t="shared" si="972"/>
        <v>4.0883074407195418E-3</v>
      </c>
      <c r="AD3868" s="31">
        <f t="shared" si="973"/>
        <v>0.49468520032706453</v>
      </c>
      <c r="AE3868" s="31">
        <f t="shared" si="984"/>
        <v>0.58053965658217499</v>
      </c>
      <c r="AG3868" s="30">
        <f t="shared" si="975"/>
        <v>6126000</v>
      </c>
      <c r="AH3868" s="30">
        <f t="shared" si="981"/>
        <v>1.632386549134835E-3</v>
      </c>
      <c r="AI3868" s="31">
        <f t="shared" si="982"/>
        <v>0.19751877244531504</v>
      </c>
      <c r="AJ3868" s="31">
        <f t="shared" si="983"/>
        <v>0.23179888997714657</v>
      </c>
      <c r="AK3868" s="30" t="str">
        <f>IF(W3868="si",($S3868*'COSTOS DE CREDITOS'!$C$27)/DATA!$G3868,"")</f>
        <v/>
      </c>
      <c r="AL3868" s="90" t="str">
        <f>IF(W3868="si",'COSTOS DE CREDITOS'!$C$35,"")</f>
        <v/>
      </c>
      <c r="AM3868" s="30" t="str">
        <f t="shared" si="976"/>
        <v/>
      </c>
      <c r="AN3868" s="30" t="str">
        <f t="shared" si="977"/>
        <v/>
      </c>
      <c r="AO3868" s="30">
        <f t="shared" si="978"/>
        <v>0</v>
      </c>
      <c r="AP3868" s="30">
        <f t="shared" si="979"/>
        <v>0</v>
      </c>
      <c r="AQ3868" s="19" t="str">
        <f t="shared" si="980"/>
        <v/>
      </c>
    </row>
    <row r="3869" spans="1:43" x14ac:dyDescent="0.2">
      <c r="A3869" s="23" t="s">
        <v>5665</v>
      </c>
      <c r="B3869" s="6" t="s">
        <v>5666</v>
      </c>
      <c r="C3869" s="6" t="s">
        <v>5667</v>
      </c>
      <c r="D3869" s="4">
        <v>183258</v>
      </c>
      <c r="E3869" s="4">
        <v>183708</v>
      </c>
      <c r="F3869" s="5" t="s">
        <v>4780</v>
      </c>
      <c r="G3869" s="2">
        <v>6</v>
      </c>
      <c r="H3869" s="4">
        <v>183735</v>
      </c>
      <c r="I3869" s="5" t="s">
        <v>4788</v>
      </c>
      <c r="J3869" s="15">
        <v>45384</v>
      </c>
      <c r="K3869" s="24">
        <v>1373030243</v>
      </c>
      <c r="L3869" s="15">
        <v>45391</v>
      </c>
      <c r="M3869" s="15">
        <v>45412</v>
      </c>
      <c r="N3869" s="26">
        <v>1</v>
      </c>
      <c r="O3869" s="26" t="e">
        <f>VLOOKUP(D3869,quash!A$2:$I$7791,9,FALSE)</f>
        <v>#N/A</v>
      </c>
      <c r="P3869" s="7">
        <v>10000</v>
      </c>
      <c r="Q3869" s="26">
        <v>115</v>
      </c>
      <c r="R3869" s="19">
        <v>3.97705569269148E-2</v>
      </c>
      <c r="S3869" s="26">
        <v>16</v>
      </c>
      <c r="T3869" s="8">
        <v>10000</v>
      </c>
      <c r="U3869" s="4">
        <v>142</v>
      </c>
      <c r="V3869" s="10">
        <v>2510.34</v>
      </c>
      <c r="W3869" s="14" t="s">
        <v>5282</v>
      </c>
      <c r="X3869" s="18"/>
      <c r="Y3869" s="9"/>
      <c r="Z3869" s="19"/>
      <c r="AA3869" s="19"/>
      <c r="AB3869" s="30">
        <f t="shared" si="974"/>
        <v>2446000</v>
      </c>
      <c r="AC3869" s="30">
        <f t="shared" si="972"/>
        <v>4.0883074407195418E-3</v>
      </c>
      <c r="AD3869" s="31">
        <f t="shared" si="973"/>
        <v>0.4701553556827473</v>
      </c>
      <c r="AE3869" s="31">
        <f t="shared" si="984"/>
        <v>0.58053965658217499</v>
      </c>
      <c r="AG3869" s="30">
        <f t="shared" si="975"/>
        <v>6126000</v>
      </c>
      <c r="AH3869" s="30">
        <f t="shared" si="981"/>
        <v>1.632386549134835E-3</v>
      </c>
      <c r="AI3869" s="31">
        <f t="shared" si="982"/>
        <v>0.18772445315050604</v>
      </c>
      <c r="AJ3869" s="31">
        <f t="shared" si="983"/>
        <v>0.23179888997714657</v>
      </c>
      <c r="AK3869" s="30" t="str">
        <f>IF(W3869="si",($S3869*'COSTOS DE CREDITOS'!$C$27)/DATA!$G3869,"")</f>
        <v/>
      </c>
      <c r="AL3869" s="90" t="str">
        <f>IF(W3869="si",'COSTOS DE CREDITOS'!$C$35,"")</f>
        <v/>
      </c>
      <c r="AM3869" s="30" t="str">
        <f t="shared" si="976"/>
        <v/>
      </c>
      <c r="AN3869" s="30" t="str">
        <f t="shared" si="977"/>
        <v/>
      </c>
      <c r="AO3869" s="30">
        <f t="shared" si="978"/>
        <v>0</v>
      </c>
      <c r="AP3869" s="30">
        <f t="shared" si="979"/>
        <v>0</v>
      </c>
      <c r="AQ3869" s="19" t="str">
        <f t="shared" si="980"/>
        <v/>
      </c>
    </row>
    <row r="3870" spans="1:43" x14ac:dyDescent="0.2">
      <c r="A3870" s="23" t="s">
        <v>5665</v>
      </c>
      <c r="B3870" s="6" t="s">
        <v>5666</v>
      </c>
      <c r="C3870" s="6" t="s">
        <v>5667</v>
      </c>
      <c r="D3870" s="4">
        <v>182917</v>
      </c>
      <c r="E3870" s="4">
        <v>183708</v>
      </c>
      <c r="F3870" s="5" t="s">
        <v>4780</v>
      </c>
      <c r="G3870" s="2">
        <v>6</v>
      </c>
      <c r="H3870" s="4">
        <v>183737</v>
      </c>
      <c r="I3870" s="5" t="s">
        <v>4789</v>
      </c>
      <c r="J3870" s="15">
        <v>45379</v>
      </c>
      <c r="K3870" s="24">
        <v>1370374911</v>
      </c>
      <c r="L3870" s="15">
        <v>45391</v>
      </c>
      <c r="M3870" s="15">
        <v>45412</v>
      </c>
      <c r="N3870" s="26">
        <v>1</v>
      </c>
      <c r="O3870" s="26" t="e">
        <f>VLOOKUP(D3870,quash!A$2:$I$7791,9,FALSE)</f>
        <v>#N/A</v>
      </c>
      <c r="P3870" s="7">
        <v>10000</v>
      </c>
      <c r="Q3870" s="26">
        <v>100</v>
      </c>
      <c r="R3870" s="19">
        <v>1.82981294070719E-2</v>
      </c>
      <c r="S3870" s="26">
        <v>16</v>
      </c>
      <c r="T3870" s="8">
        <v>10000</v>
      </c>
      <c r="U3870" s="4">
        <v>142</v>
      </c>
      <c r="V3870" s="10">
        <v>2510.34</v>
      </c>
      <c r="W3870" s="14" t="s">
        <v>5282</v>
      </c>
      <c r="X3870" s="18"/>
      <c r="Y3870" s="9"/>
      <c r="Z3870" s="19"/>
      <c r="AA3870" s="19"/>
      <c r="AB3870" s="30">
        <f t="shared" si="974"/>
        <v>2446000</v>
      </c>
      <c r="AC3870" s="30">
        <f t="shared" si="972"/>
        <v>4.0883074407195418E-3</v>
      </c>
      <c r="AD3870" s="31">
        <f t="shared" si="973"/>
        <v>0.40883074407195419</v>
      </c>
      <c r="AE3870" s="31">
        <f t="shared" si="984"/>
        <v>0.58053965658217499</v>
      </c>
      <c r="AG3870" s="30">
        <f t="shared" si="975"/>
        <v>6126000</v>
      </c>
      <c r="AH3870" s="30">
        <f t="shared" si="981"/>
        <v>1.632386549134835E-3</v>
      </c>
      <c r="AI3870" s="31">
        <f t="shared" si="982"/>
        <v>0.16323865491348349</v>
      </c>
      <c r="AJ3870" s="31">
        <f t="shared" si="983"/>
        <v>0.23179888997714657</v>
      </c>
      <c r="AK3870" s="30" t="str">
        <f>IF(W3870="si",($S3870*'COSTOS DE CREDITOS'!$C$27)/DATA!$G3870,"")</f>
        <v/>
      </c>
      <c r="AL3870" s="90" t="str">
        <f>IF(W3870="si",'COSTOS DE CREDITOS'!$C$35,"")</f>
        <v/>
      </c>
      <c r="AM3870" s="30" t="str">
        <f t="shared" si="976"/>
        <v/>
      </c>
      <c r="AN3870" s="30" t="str">
        <f t="shared" si="977"/>
        <v/>
      </c>
      <c r="AO3870" s="30">
        <f t="shared" si="978"/>
        <v>0</v>
      </c>
      <c r="AP3870" s="30">
        <f t="shared" si="979"/>
        <v>0</v>
      </c>
      <c r="AQ3870" s="19" t="str">
        <f t="shared" si="980"/>
        <v/>
      </c>
    </row>
    <row r="3871" spans="1:43" x14ac:dyDescent="0.2">
      <c r="A3871" s="23" t="s">
        <v>5665</v>
      </c>
      <c r="B3871" s="6" t="s">
        <v>5666</v>
      </c>
      <c r="C3871" s="6" t="s">
        <v>5667</v>
      </c>
      <c r="D3871" s="4">
        <v>182386</v>
      </c>
      <c r="E3871" s="4">
        <v>183708</v>
      </c>
      <c r="F3871" s="5" t="s">
        <v>4780</v>
      </c>
      <c r="G3871" s="2">
        <v>6</v>
      </c>
      <c r="H3871" s="4">
        <v>183749</v>
      </c>
      <c r="I3871" s="5" t="s">
        <v>4790</v>
      </c>
      <c r="J3871" s="15">
        <v>45377</v>
      </c>
      <c r="K3871" s="24">
        <v>1368068306</v>
      </c>
      <c r="L3871" s="15">
        <v>45391</v>
      </c>
      <c r="M3871" s="15">
        <v>45412</v>
      </c>
      <c r="N3871" s="26">
        <v>1</v>
      </c>
      <c r="O3871" s="26" t="e">
        <f>VLOOKUP(D3871,quash!A$2:$I$7791,9,FALSE)</f>
        <v>#N/A</v>
      </c>
      <c r="P3871" s="7">
        <v>7000</v>
      </c>
      <c r="Q3871" s="26">
        <v>121</v>
      </c>
      <c r="R3871" s="19">
        <v>3.1160502391921113E-2</v>
      </c>
      <c r="S3871" s="26">
        <v>16</v>
      </c>
      <c r="T3871" s="8">
        <v>10000</v>
      </c>
      <c r="U3871" s="4">
        <v>142</v>
      </c>
      <c r="V3871" s="10">
        <v>2510.34</v>
      </c>
      <c r="W3871" s="14" t="s">
        <v>5282</v>
      </c>
      <c r="X3871" s="18"/>
      <c r="Y3871" s="9"/>
      <c r="Z3871" s="19"/>
      <c r="AA3871" s="19"/>
      <c r="AB3871" s="30">
        <f t="shared" si="974"/>
        <v>2446000</v>
      </c>
      <c r="AC3871" s="30">
        <f t="shared" ref="AC3871:AC3933" si="985">$T3871/AB3871</f>
        <v>4.0883074407195418E-3</v>
      </c>
      <c r="AD3871" s="31">
        <f t="shared" ref="AD3871:AD3933" si="986">AC3871*$Q3871</f>
        <v>0.49468520032706453</v>
      </c>
      <c r="AE3871" s="31">
        <f t="shared" si="984"/>
        <v>0.58053965658217499</v>
      </c>
      <c r="AG3871" s="30">
        <f t="shared" si="975"/>
        <v>6126000</v>
      </c>
      <c r="AH3871" s="30">
        <f t="shared" si="981"/>
        <v>1.632386549134835E-3</v>
      </c>
      <c r="AI3871" s="31">
        <f t="shared" si="982"/>
        <v>0.19751877244531504</v>
      </c>
      <c r="AJ3871" s="31">
        <f t="shared" si="983"/>
        <v>0.23179888997714657</v>
      </c>
      <c r="AK3871" s="30" t="str">
        <f>IF(W3871="si",($S3871*'COSTOS DE CREDITOS'!$C$27)/DATA!$G3871,"")</f>
        <v/>
      </c>
      <c r="AL3871" s="90" t="str">
        <f>IF(W3871="si",'COSTOS DE CREDITOS'!$C$35,"")</f>
        <v/>
      </c>
      <c r="AM3871" s="30" t="str">
        <f t="shared" si="976"/>
        <v/>
      </c>
      <c r="AN3871" s="30" t="str">
        <f t="shared" si="977"/>
        <v/>
      </c>
      <c r="AO3871" s="30">
        <f t="shared" si="978"/>
        <v>0</v>
      </c>
      <c r="AP3871" s="30">
        <f t="shared" si="979"/>
        <v>0</v>
      </c>
      <c r="AQ3871" s="19" t="str">
        <f t="shared" si="980"/>
        <v/>
      </c>
    </row>
    <row r="3872" spans="1:43" x14ac:dyDescent="0.2">
      <c r="A3872" s="23" t="s">
        <v>5665</v>
      </c>
      <c r="B3872" s="6" t="s">
        <v>5666</v>
      </c>
      <c r="C3872" s="6" t="s">
        <v>5667</v>
      </c>
      <c r="D3872" s="4">
        <v>182127</v>
      </c>
      <c r="E3872" s="4">
        <v>183723</v>
      </c>
      <c r="F3872" s="5" t="s">
        <v>4784</v>
      </c>
      <c r="G3872" s="2">
        <v>6</v>
      </c>
      <c r="H3872" s="4">
        <v>183764</v>
      </c>
      <c r="I3872" s="5" t="s">
        <v>4791</v>
      </c>
      <c r="J3872" s="15">
        <v>45374</v>
      </c>
      <c r="K3872" s="24">
        <v>1365587926</v>
      </c>
      <c r="L3872" s="15">
        <v>45391</v>
      </c>
      <c r="M3872" s="15">
        <v>45412</v>
      </c>
      <c r="N3872" s="26">
        <v>1</v>
      </c>
      <c r="O3872" s="26" t="e">
        <f>VLOOKUP(D3872,quash!A$2:$I$7791,9,FALSE)</f>
        <v>#N/A</v>
      </c>
      <c r="P3872" s="7">
        <v>10000</v>
      </c>
      <c r="Q3872" s="26">
        <v>100</v>
      </c>
      <c r="R3872" s="19">
        <v>1.82981294070719E-2</v>
      </c>
      <c r="S3872" s="26">
        <v>16</v>
      </c>
      <c r="T3872" s="8">
        <v>10000</v>
      </c>
      <c r="U3872" s="4">
        <v>142</v>
      </c>
      <c r="V3872" s="10">
        <v>2510.34</v>
      </c>
      <c r="W3872" s="14" t="s">
        <v>5282</v>
      </c>
      <c r="X3872" s="18"/>
      <c r="Y3872" s="9"/>
      <c r="Z3872" s="19"/>
      <c r="AA3872" s="19"/>
      <c r="AB3872" s="30">
        <f t="shared" si="974"/>
        <v>2446000</v>
      </c>
      <c r="AC3872" s="30">
        <f t="shared" si="985"/>
        <v>4.0883074407195418E-3</v>
      </c>
      <c r="AD3872" s="31">
        <f t="shared" si="986"/>
        <v>0.40883074407195419</v>
      </c>
      <c r="AE3872" s="31">
        <f t="shared" si="984"/>
        <v>0.58053965658217499</v>
      </c>
      <c r="AG3872" s="30">
        <f t="shared" si="975"/>
        <v>6126000</v>
      </c>
      <c r="AH3872" s="30">
        <f t="shared" si="981"/>
        <v>1.632386549134835E-3</v>
      </c>
      <c r="AI3872" s="31">
        <f t="shared" si="982"/>
        <v>0.16323865491348349</v>
      </c>
      <c r="AJ3872" s="31">
        <f t="shared" si="983"/>
        <v>0.23179888997714657</v>
      </c>
      <c r="AK3872" s="30" t="str">
        <f>IF(W3872="si",($S3872*'COSTOS DE CREDITOS'!$C$27)/DATA!$G3872,"")</f>
        <v/>
      </c>
      <c r="AL3872" s="90" t="str">
        <f>IF(W3872="si",'COSTOS DE CREDITOS'!$C$35,"")</f>
        <v/>
      </c>
      <c r="AM3872" s="30" t="str">
        <f t="shared" si="976"/>
        <v/>
      </c>
      <c r="AN3872" s="30" t="str">
        <f t="shared" si="977"/>
        <v/>
      </c>
      <c r="AO3872" s="30">
        <f t="shared" si="978"/>
        <v>0</v>
      </c>
      <c r="AP3872" s="30">
        <f t="shared" si="979"/>
        <v>0</v>
      </c>
      <c r="AQ3872" s="19" t="str">
        <f t="shared" si="980"/>
        <v/>
      </c>
    </row>
    <row r="3873" spans="1:43" x14ac:dyDescent="0.2">
      <c r="A3873" s="23" t="s">
        <v>5665</v>
      </c>
      <c r="B3873" s="6" t="s">
        <v>5666</v>
      </c>
      <c r="C3873" s="6" t="s">
        <v>5667</v>
      </c>
      <c r="D3873" s="4">
        <v>183484</v>
      </c>
      <c r="E3873" s="4">
        <v>183723</v>
      </c>
      <c r="F3873" s="5" t="s">
        <v>4784</v>
      </c>
      <c r="G3873" s="2">
        <v>6</v>
      </c>
      <c r="H3873" s="4">
        <v>183765</v>
      </c>
      <c r="I3873" s="5" t="s">
        <v>4792</v>
      </c>
      <c r="J3873" s="15">
        <v>45385</v>
      </c>
      <c r="K3873" s="24">
        <v>1374065016</v>
      </c>
      <c r="L3873" s="15">
        <v>45391</v>
      </c>
      <c r="M3873" s="15">
        <v>45412</v>
      </c>
      <c r="N3873" s="26">
        <v>1</v>
      </c>
      <c r="O3873" s="26" t="e">
        <f>VLOOKUP(D3873,quash!A$2:$I$7791,9,FALSE)</f>
        <v>#N/A</v>
      </c>
      <c r="P3873" s="7">
        <v>10000</v>
      </c>
      <c r="Q3873" s="26">
        <v>110</v>
      </c>
      <c r="R3873" s="19">
        <v>3.3741050530766099E-2</v>
      </c>
      <c r="S3873" s="26">
        <v>16</v>
      </c>
      <c r="T3873" s="8">
        <v>10000</v>
      </c>
      <c r="U3873" s="4">
        <v>142</v>
      </c>
      <c r="V3873" s="10">
        <v>2510.34</v>
      </c>
      <c r="W3873" s="14" t="s">
        <v>5282</v>
      </c>
      <c r="X3873" s="18"/>
      <c r="Y3873" s="9"/>
      <c r="Z3873" s="19"/>
      <c r="AA3873" s="19"/>
      <c r="AB3873" s="30">
        <f t="shared" si="974"/>
        <v>2446000</v>
      </c>
      <c r="AC3873" s="30">
        <f t="shared" si="985"/>
        <v>4.0883074407195418E-3</v>
      </c>
      <c r="AD3873" s="31">
        <f t="shared" si="986"/>
        <v>0.4497138184791496</v>
      </c>
      <c r="AE3873" s="31">
        <f t="shared" si="984"/>
        <v>0.58053965658217499</v>
      </c>
      <c r="AG3873" s="30">
        <f t="shared" si="975"/>
        <v>6126000</v>
      </c>
      <c r="AH3873" s="30">
        <f t="shared" si="981"/>
        <v>1.632386549134835E-3</v>
      </c>
      <c r="AI3873" s="31">
        <f t="shared" si="982"/>
        <v>0.17956252040483187</v>
      </c>
      <c r="AJ3873" s="31">
        <f t="shared" si="983"/>
        <v>0.23179888997714657</v>
      </c>
      <c r="AK3873" s="30" t="str">
        <f>IF(W3873="si",($S3873*'COSTOS DE CREDITOS'!$C$27)/DATA!$G3873,"")</f>
        <v/>
      </c>
      <c r="AL3873" s="90" t="str">
        <f>IF(W3873="si",'COSTOS DE CREDITOS'!$C$35,"")</f>
        <v/>
      </c>
      <c r="AM3873" s="30" t="str">
        <f t="shared" si="976"/>
        <v/>
      </c>
      <c r="AN3873" s="30" t="str">
        <f t="shared" si="977"/>
        <v/>
      </c>
      <c r="AO3873" s="30">
        <f t="shared" si="978"/>
        <v>0</v>
      </c>
      <c r="AP3873" s="30">
        <f t="shared" si="979"/>
        <v>0</v>
      </c>
      <c r="AQ3873" s="19" t="str">
        <f t="shared" si="980"/>
        <v/>
      </c>
    </row>
    <row r="3874" spans="1:43" x14ac:dyDescent="0.2">
      <c r="A3874" s="23" t="s">
        <v>5665</v>
      </c>
      <c r="B3874" s="6" t="s">
        <v>5666</v>
      </c>
      <c r="C3874" s="6" t="s">
        <v>5667</v>
      </c>
      <c r="D3874" s="4">
        <v>182913</v>
      </c>
      <c r="E3874" s="4">
        <v>183723</v>
      </c>
      <c r="F3874" s="5" t="s">
        <v>4784</v>
      </c>
      <c r="G3874" s="2">
        <v>6</v>
      </c>
      <c r="H3874" s="4">
        <v>183796</v>
      </c>
      <c r="I3874" s="5" t="s">
        <v>4793</v>
      </c>
      <c r="J3874" s="15">
        <v>45380</v>
      </c>
      <c r="K3874" s="24">
        <v>1370355830</v>
      </c>
      <c r="L3874" s="15">
        <v>45391</v>
      </c>
      <c r="M3874" s="15">
        <v>45412</v>
      </c>
      <c r="N3874" s="26">
        <v>1</v>
      </c>
      <c r="O3874" s="26" t="e">
        <f>VLOOKUP(D3874,quash!A$2:$I$7791,9,FALSE)</f>
        <v>#N/A</v>
      </c>
      <c r="P3874" s="7">
        <v>7000</v>
      </c>
      <c r="Q3874" s="26">
        <v>125</v>
      </c>
      <c r="R3874" s="19">
        <v>3.3741050530766176E-2</v>
      </c>
      <c r="S3874" s="26">
        <v>16</v>
      </c>
      <c r="T3874" s="8">
        <v>10000</v>
      </c>
      <c r="U3874" s="4">
        <v>142</v>
      </c>
      <c r="V3874" s="10">
        <v>2510.34</v>
      </c>
      <c r="W3874" s="14" t="s">
        <v>5282</v>
      </c>
      <c r="X3874" s="18"/>
      <c r="Y3874" s="9"/>
      <c r="Z3874" s="19"/>
      <c r="AA3874" s="19"/>
      <c r="AB3874" s="30">
        <f t="shared" si="974"/>
        <v>2446000</v>
      </c>
      <c r="AC3874" s="30">
        <f t="shared" si="985"/>
        <v>4.0883074407195418E-3</v>
      </c>
      <c r="AD3874" s="31">
        <f t="shared" si="986"/>
        <v>0.51103843008994276</v>
      </c>
      <c r="AE3874" s="31">
        <f t="shared" si="984"/>
        <v>0.58053965658217499</v>
      </c>
      <c r="AG3874" s="30">
        <f t="shared" si="975"/>
        <v>6126000</v>
      </c>
      <c r="AH3874" s="30">
        <f t="shared" si="981"/>
        <v>1.632386549134835E-3</v>
      </c>
      <c r="AI3874" s="31">
        <f t="shared" si="982"/>
        <v>0.20404831864185438</v>
      </c>
      <c r="AJ3874" s="31">
        <f t="shared" si="983"/>
        <v>0.23179888997714657</v>
      </c>
      <c r="AK3874" s="30" t="str">
        <f>IF(W3874="si",($S3874*'COSTOS DE CREDITOS'!$C$27)/DATA!$G3874,"")</f>
        <v/>
      </c>
      <c r="AL3874" s="90" t="str">
        <f>IF(W3874="si",'COSTOS DE CREDITOS'!$C$35,"")</f>
        <v/>
      </c>
      <c r="AM3874" s="30" t="str">
        <f t="shared" si="976"/>
        <v/>
      </c>
      <c r="AN3874" s="30" t="str">
        <f t="shared" si="977"/>
        <v/>
      </c>
      <c r="AO3874" s="30">
        <f t="shared" si="978"/>
        <v>0</v>
      </c>
      <c r="AP3874" s="30">
        <f t="shared" si="979"/>
        <v>0</v>
      </c>
      <c r="AQ3874" s="19" t="str">
        <f t="shared" si="980"/>
        <v/>
      </c>
    </row>
    <row r="3875" spans="1:43" x14ac:dyDescent="0.2">
      <c r="A3875" s="23" t="s">
        <v>5665</v>
      </c>
      <c r="B3875" s="6" t="s">
        <v>5666</v>
      </c>
      <c r="C3875" s="6" t="s">
        <v>5667</v>
      </c>
      <c r="D3875" s="4">
        <v>183565</v>
      </c>
      <c r="E3875" s="4">
        <v>183723</v>
      </c>
      <c r="F3875" s="5" t="s">
        <v>4784</v>
      </c>
      <c r="G3875" s="2">
        <v>6</v>
      </c>
      <c r="H3875" s="4">
        <v>183815</v>
      </c>
      <c r="I3875" s="5" t="s">
        <v>4794</v>
      </c>
      <c r="J3875" s="15">
        <v>45386</v>
      </c>
      <c r="K3875" s="24">
        <v>1374601036</v>
      </c>
      <c r="L3875" s="15">
        <v>45391</v>
      </c>
      <c r="M3875" s="15">
        <v>45412</v>
      </c>
      <c r="N3875" s="26">
        <v>1</v>
      </c>
      <c r="O3875" s="26" t="e">
        <f>VLOOKUP(D3875,quash!A$2:$I$7791,9,FALSE)</f>
        <v>#N/A</v>
      </c>
      <c r="P3875" s="7">
        <v>10000</v>
      </c>
      <c r="Q3875" s="26">
        <v>110</v>
      </c>
      <c r="R3875" s="19">
        <v>3.3220596517330399E-2</v>
      </c>
      <c r="S3875" s="26">
        <v>16</v>
      </c>
      <c r="T3875" s="8">
        <v>10000</v>
      </c>
      <c r="U3875" s="4">
        <v>142</v>
      </c>
      <c r="V3875" s="10">
        <v>2510.34</v>
      </c>
      <c r="W3875" s="14" t="s">
        <v>5282</v>
      </c>
      <c r="X3875" s="18"/>
      <c r="Y3875" s="9"/>
      <c r="Z3875" s="19"/>
      <c r="AA3875" s="19"/>
      <c r="AB3875" s="30">
        <f t="shared" si="974"/>
        <v>2446000</v>
      </c>
      <c r="AC3875" s="30">
        <f t="shared" si="985"/>
        <v>4.0883074407195418E-3</v>
      </c>
      <c r="AD3875" s="31">
        <f t="shared" si="986"/>
        <v>0.4497138184791496</v>
      </c>
      <c r="AE3875" s="31">
        <f t="shared" si="984"/>
        <v>0.58053965658217499</v>
      </c>
      <c r="AG3875" s="30">
        <f t="shared" si="975"/>
        <v>6126000</v>
      </c>
      <c r="AH3875" s="30">
        <f t="shared" si="981"/>
        <v>1.632386549134835E-3</v>
      </c>
      <c r="AI3875" s="31">
        <f t="shared" si="982"/>
        <v>0.17956252040483187</v>
      </c>
      <c r="AJ3875" s="31">
        <f t="shared" si="983"/>
        <v>0.23179888997714657</v>
      </c>
      <c r="AK3875" s="30" t="str">
        <f>IF(W3875="si",($S3875*'COSTOS DE CREDITOS'!$C$27)/DATA!$G3875,"")</f>
        <v/>
      </c>
      <c r="AL3875" s="90" t="str">
        <f>IF(W3875="si",'COSTOS DE CREDITOS'!$C$35,"")</f>
        <v/>
      </c>
      <c r="AM3875" s="30" t="str">
        <f t="shared" si="976"/>
        <v/>
      </c>
      <c r="AN3875" s="30" t="str">
        <f t="shared" si="977"/>
        <v/>
      </c>
      <c r="AO3875" s="30">
        <f t="shared" si="978"/>
        <v>0</v>
      </c>
      <c r="AP3875" s="30">
        <f t="shared" si="979"/>
        <v>0</v>
      </c>
      <c r="AQ3875" s="19" t="str">
        <f t="shared" si="980"/>
        <v/>
      </c>
    </row>
    <row r="3876" spans="1:43" x14ac:dyDescent="0.2">
      <c r="A3876" s="23" t="s">
        <v>5665</v>
      </c>
      <c r="B3876" s="6" t="s">
        <v>5668</v>
      </c>
      <c r="C3876" s="6" t="s">
        <v>5667</v>
      </c>
      <c r="D3876" s="4">
        <v>182075</v>
      </c>
      <c r="E3876" s="4">
        <v>182888</v>
      </c>
      <c r="F3876" s="5" t="s">
        <v>4795</v>
      </c>
      <c r="G3876" s="2">
        <v>5</v>
      </c>
      <c r="H3876" s="4">
        <v>182889</v>
      </c>
      <c r="I3876" s="5" t="s">
        <v>4796</v>
      </c>
      <c r="J3876" s="15">
        <v>45374</v>
      </c>
      <c r="K3876" s="24">
        <v>1365578858</v>
      </c>
      <c r="L3876" s="15">
        <v>45378</v>
      </c>
      <c r="M3876" s="15">
        <v>45412</v>
      </c>
      <c r="N3876" s="26">
        <v>1</v>
      </c>
      <c r="O3876" s="26">
        <f>VLOOKUP(D3876,quash!A$2:$I$7791,9,FALSE)</f>
        <v>5</v>
      </c>
      <c r="P3876" s="7">
        <v>10000</v>
      </c>
      <c r="Q3876" s="26">
        <v>100</v>
      </c>
      <c r="R3876" s="19">
        <v>1.82981294070719E-2</v>
      </c>
      <c r="S3876" s="26">
        <v>16</v>
      </c>
      <c r="T3876" s="8">
        <v>10000</v>
      </c>
      <c r="U3876" s="4">
        <v>142</v>
      </c>
      <c r="V3876" s="10">
        <v>2510.34</v>
      </c>
      <c r="W3876" s="14" t="s">
        <v>5282</v>
      </c>
      <c r="X3876" s="18"/>
      <c r="Y3876" s="9"/>
      <c r="Z3876" s="19"/>
      <c r="AA3876" s="19"/>
      <c r="AB3876" s="30">
        <f t="shared" si="974"/>
        <v>118000</v>
      </c>
      <c r="AC3876" s="30">
        <f t="shared" si="985"/>
        <v>8.4745762711864403E-2</v>
      </c>
      <c r="AD3876" s="31">
        <f t="shared" si="986"/>
        <v>8.4745762711864394</v>
      </c>
      <c r="AE3876" s="31">
        <f t="shared" si="984"/>
        <v>12.033898305084746</v>
      </c>
      <c r="AG3876" s="30">
        <f t="shared" si="975"/>
        <v>352000</v>
      </c>
      <c r="AH3876" s="30">
        <f t="shared" si="981"/>
        <v>2.8409090909090908E-2</v>
      </c>
      <c r="AI3876" s="31">
        <f t="shared" si="982"/>
        <v>2.8409090909090908</v>
      </c>
      <c r="AJ3876" s="31">
        <f t="shared" si="983"/>
        <v>4.0340909090909092</v>
      </c>
      <c r="AK3876" s="30" t="str">
        <f>IF(W3876="si",($S3876*'COSTOS DE CREDITOS'!$C$27)/DATA!$G3876,"")</f>
        <v/>
      </c>
      <c r="AL3876" s="90" t="str">
        <f>IF(W3876="si",'COSTOS DE CREDITOS'!$C$35,"")</f>
        <v/>
      </c>
      <c r="AM3876" s="30" t="str">
        <f t="shared" si="976"/>
        <v/>
      </c>
      <c r="AN3876" s="30" t="str">
        <f t="shared" si="977"/>
        <v/>
      </c>
      <c r="AO3876" s="30">
        <f t="shared" si="978"/>
        <v>0</v>
      </c>
      <c r="AP3876" s="30">
        <f t="shared" si="979"/>
        <v>0</v>
      </c>
      <c r="AQ3876" s="19" t="str">
        <f t="shared" si="980"/>
        <v/>
      </c>
    </row>
    <row r="3877" spans="1:43" x14ac:dyDescent="0.2">
      <c r="A3877" s="23" t="s">
        <v>5665</v>
      </c>
      <c r="B3877" s="6" t="s">
        <v>5668</v>
      </c>
      <c r="C3877" s="6" t="s">
        <v>5667</v>
      </c>
      <c r="D3877" s="4">
        <v>182652</v>
      </c>
      <c r="E3877" s="4">
        <v>182888</v>
      </c>
      <c r="F3877" s="5" t="s">
        <v>4795</v>
      </c>
      <c r="G3877" s="2">
        <v>5</v>
      </c>
      <c r="H3877" s="4">
        <v>182891</v>
      </c>
      <c r="I3877" s="5" t="s">
        <v>4797</v>
      </c>
      <c r="J3877" s="15">
        <v>45378</v>
      </c>
      <c r="K3877" s="24">
        <v>1369371850</v>
      </c>
      <c r="L3877" s="15">
        <v>45378</v>
      </c>
      <c r="M3877" s="15">
        <v>45412</v>
      </c>
      <c r="N3877" s="26">
        <v>1</v>
      </c>
      <c r="O3877" s="26">
        <f>VLOOKUP(D3877,quash!A$2:$I$7791,9,FALSE)</f>
        <v>6</v>
      </c>
      <c r="P3877" s="7">
        <v>10000</v>
      </c>
      <c r="Q3877" s="26">
        <v>110</v>
      </c>
      <c r="R3877" s="19">
        <v>3.3220596517330399E-2</v>
      </c>
      <c r="S3877" s="26">
        <v>16</v>
      </c>
      <c r="T3877" s="8">
        <v>10000</v>
      </c>
      <c r="U3877" s="4">
        <v>142</v>
      </c>
      <c r="V3877" s="10">
        <v>2510.34</v>
      </c>
      <c r="W3877" s="14" t="s">
        <v>5282</v>
      </c>
      <c r="X3877" s="18"/>
      <c r="Y3877" s="9"/>
      <c r="Z3877" s="19"/>
      <c r="AA3877" s="19"/>
      <c r="AB3877" s="30">
        <f t="shared" si="974"/>
        <v>88000</v>
      </c>
      <c r="AC3877" s="30">
        <f t="shared" si="985"/>
        <v>0.11363636363636363</v>
      </c>
      <c r="AD3877" s="31">
        <f t="shared" si="986"/>
        <v>12.5</v>
      </c>
      <c r="AE3877" s="31">
        <f t="shared" si="984"/>
        <v>16.136363636363637</v>
      </c>
      <c r="AG3877" s="30">
        <f t="shared" si="975"/>
        <v>288000</v>
      </c>
      <c r="AH3877" s="30">
        <f t="shared" si="981"/>
        <v>3.4722222222222224E-2</v>
      </c>
      <c r="AI3877" s="31">
        <f t="shared" si="982"/>
        <v>3.8194444444444446</v>
      </c>
      <c r="AJ3877" s="31">
        <f t="shared" si="983"/>
        <v>4.9305555555555554</v>
      </c>
      <c r="AK3877" s="30" t="str">
        <f>IF(W3877="si",($S3877*'COSTOS DE CREDITOS'!$C$27)/DATA!$G3877,"")</f>
        <v/>
      </c>
      <c r="AL3877" s="90" t="str">
        <f>IF(W3877="si",'COSTOS DE CREDITOS'!$C$35,"")</f>
        <v/>
      </c>
      <c r="AM3877" s="30" t="str">
        <f t="shared" si="976"/>
        <v/>
      </c>
      <c r="AN3877" s="30" t="str">
        <f t="shared" si="977"/>
        <v/>
      </c>
      <c r="AO3877" s="30">
        <f t="shared" si="978"/>
        <v>0</v>
      </c>
      <c r="AP3877" s="30">
        <f t="shared" si="979"/>
        <v>0</v>
      </c>
      <c r="AQ3877" s="19" t="str">
        <f t="shared" si="980"/>
        <v/>
      </c>
    </row>
    <row r="3878" spans="1:43" x14ac:dyDescent="0.2">
      <c r="A3878" s="23" t="s">
        <v>5665</v>
      </c>
      <c r="B3878" s="6" t="s">
        <v>5668</v>
      </c>
      <c r="C3878" s="6" t="s">
        <v>5667</v>
      </c>
      <c r="D3878" s="4">
        <v>182640</v>
      </c>
      <c r="E3878" s="4">
        <v>182888</v>
      </c>
      <c r="F3878" s="5" t="s">
        <v>4795</v>
      </c>
      <c r="G3878" s="2">
        <v>5</v>
      </c>
      <c r="H3878" s="4">
        <v>183473</v>
      </c>
      <c r="I3878" s="5" t="s">
        <v>4798</v>
      </c>
      <c r="J3878" s="15" t="s">
        <v>5688</v>
      </c>
      <c r="K3878" s="24" t="s">
        <v>5688</v>
      </c>
      <c r="L3878" s="15">
        <v>45385</v>
      </c>
      <c r="M3878" s="15">
        <v>45412</v>
      </c>
      <c r="N3878" s="26">
        <v>1</v>
      </c>
      <c r="O3878" s="26" t="e">
        <f>VLOOKUP(D3878,quash!A$2:$I$7791,9,FALSE)</f>
        <v>#N/A</v>
      </c>
      <c r="P3878" s="7">
        <v>7000</v>
      </c>
      <c r="Q3878" s="26">
        <v>111</v>
      </c>
      <c r="R3878" s="19">
        <v>3.3220596517330447E-2</v>
      </c>
      <c r="S3878" s="26">
        <v>16</v>
      </c>
      <c r="T3878" s="8">
        <v>10000</v>
      </c>
      <c r="U3878" s="4">
        <v>142</v>
      </c>
      <c r="V3878" s="10">
        <v>2510.34</v>
      </c>
      <c r="W3878" s="14" t="s">
        <v>5282</v>
      </c>
      <c r="X3878" s="18"/>
      <c r="Y3878" s="9"/>
      <c r="Z3878" s="19"/>
      <c r="AA3878" s="19"/>
      <c r="AB3878" s="30">
        <f t="shared" si="974"/>
        <v>2446000</v>
      </c>
      <c r="AC3878" s="30">
        <f t="shared" si="985"/>
        <v>4.0883074407195418E-3</v>
      </c>
      <c r="AD3878" s="31">
        <f t="shared" si="986"/>
        <v>0.45380212591986913</v>
      </c>
      <c r="AE3878" s="31">
        <f t="shared" si="984"/>
        <v>0.58053965658217499</v>
      </c>
      <c r="AG3878" s="30">
        <f t="shared" si="975"/>
        <v>6126000</v>
      </c>
      <c r="AH3878" s="30">
        <f t="shared" si="981"/>
        <v>1.632386549134835E-3</v>
      </c>
      <c r="AI3878" s="31">
        <f t="shared" si="982"/>
        <v>0.1811949069539667</v>
      </c>
      <c r="AJ3878" s="31">
        <f t="shared" si="983"/>
        <v>0.23179888997714657</v>
      </c>
      <c r="AK3878" s="30" t="str">
        <f>IF(W3878="si",($S3878*'COSTOS DE CREDITOS'!$C$27)/DATA!$G3878,"")</f>
        <v/>
      </c>
      <c r="AL3878" s="90" t="str">
        <f>IF(W3878="si",'COSTOS DE CREDITOS'!$C$35,"")</f>
        <v/>
      </c>
      <c r="AM3878" s="30" t="str">
        <f t="shared" si="976"/>
        <v/>
      </c>
      <c r="AN3878" s="30" t="str">
        <f t="shared" si="977"/>
        <v/>
      </c>
      <c r="AO3878" s="30">
        <f t="shared" si="978"/>
        <v>0</v>
      </c>
      <c r="AP3878" s="30">
        <f t="shared" si="979"/>
        <v>0</v>
      </c>
      <c r="AQ3878" s="19" t="str">
        <f t="shared" si="980"/>
        <v/>
      </c>
    </row>
    <row r="3879" spans="1:43" x14ac:dyDescent="0.2">
      <c r="A3879" s="23" t="s">
        <v>5665</v>
      </c>
      <c r="B3879" s="6" t="s">
        <v>5668</v>
      </c>
      <c r="C3879" s="6" t="s">
        <v>5667</v>
      </c>
      <c r="D3879" s="4">
        <v>182639</v>
      </c>
      <c r="E3879" s="4">
        <v>182888</v>
      </c>
      <c r="F3879" s="5" t="s">
        <v>4795</v>
      </c>
      <c r="G3879" s="2">
        <v>5</v>
      </c>
      <c r="H3879" s="4">
        <v>183750</v>
      </c>
      <c r="I3879" s="5" t="s">
        <v>4799</v>
      </c>
      <c r="J3879" s="15">
        <v>45378</v>
      </c>
      <c r="K3879" s="24">
        <v>1369367143</v>
      </c>
      <c r="L3879" s="15">
        <v>45391</v>
      </c>
      <c r="M3879" s="15">
        <v>45412</v>
      </c>
      <c r="N3879" s="26">
        <v>1</v>
      </c>
      <c r="O3879" s="26">
        <f>VLOOKUP(D3879,quash!A$2:$I$7791,9,FALSE)</f>
        <v>5</v>
      </c>
      <c r="P3879" s="7">
        <v>10000</v>
      </c>
      <c r="Q3879" s="26">
        <v>110</v>
      </c>
      <c r="R3879" s="19">
        <v>3.3741050530766099E-2</v>
      </c>
      <c r="S3879" s="26">
        <v>16</v>
      </c>
      <c r="T3879" s="8">
        <v>10000</v>
      </c>
      <c r="U3879" s="4">
        <v>142</v>
      </c>
      <c r="V3879" s="10">
        <v>2510.34</v>
      </c>
      <c r="W3879" s="14" t="s">
        <v>5282</v>
      </c>
      <c r="X3879" s="18"/>
      <c r="Y3879" s="9"/>
      <c r="Z3879" s="19"/>
      <c r="AA3879" s="19"/>
      <c r="AB3879" s="30">
        <f t="shared" si="974"/>
        <v>118000</v>
      </c>
      <c r="AC3879" s="30">
        <f t="shared" si="985"/>
        <v>8.4745762711864403E-2</v>
      </c>
      <c r="AD3879" s="31">
        <f t="shared" si="986"/>
        <v>9.3220338983050848</v>
      </c>
      <c r="AE3879" s="31">
        <f t="shared" si="984"/>
        <v>12.033898305084746</v>
      </c>
      <c r="AG3879" s="30">
        <f t="shared" si="975"/>
        <v>352000</v>
      </c>
      <c r="AH3879" s="30">
        <f t="shared" si="981"/>
        <v>2.8409090909090908E-2</v>
      </c>
      <c r="AI3879" s="31">
        <f t="shared" si="982"/>
        <v>3.125</v>
      </c>
      <c r="AJ3879" s="31">
        <f t="shared" si="983"/>
        <v>4.0340909090909092</v>
      </c>
      <c r="AK3879" s="30" t="str">
        <f>IF(W3879="si",($S3879*'COSTOS DE CREDITOS'!$C$27)/DATA!$G3879,"")</f>
        <v/>
      </c>
      <c r="AL3879" s="90" t="str">
        <f>IF(W3879="si",'COSTOS DE CREDITOS'!$C$35,"")</f>
        <v/>
      </c>
      <c r="AM3879" s="30" t="str">
        <f t="shared" si="976"/>
        <v/>
      </c>
      <c r="AN3879" s="30" t="str">
        <f t="shared" si="977"/>
        <v/>
      </c>
      <c r="AO3879" s="30">
        <f t="shared" si="978"/>
        <v>0</v>
      </c>
      <c r="AP3879" s="30">
        <f t="shared" si="979"/>
        <v>0</v>
      </c>
      <c r="AQ3879" s="19" t="str">
        <f t="shared" si="980"/>
        <v/>
      </c>
    </row>
    <row r="3880" spans="1:43" x14ac:dyDescent="0.2">
      <c r="A3880" s="23" t="s">
        <v>5665</v>
      </c>
      <c r="B3880" s="6" t="s">
        <v>5668</v>
      </c>
      <c r="C3880" s="6" t="s">
        <v>5667</v>
      </c>
      <c r="D3880" s="4">
        <v>182638</v>
      </c>
      <c r="E3880" s="4">
        <v>182888</v>
      </c>
      <c r="F3880" s="5" t="s">
        <v>4795</v>
      </c>
      <c r="G3880" s="2">
        <v>5</v>
      </c>
      <c r="H3880" s="4">
        <v>183751</v>
      </c>
      <c r="I3880" s="5" t="s">
        <v>4800</v>
      </c>
      <c r="J3880" s="15">
        <v>45378</v>
      </c>
      <c r="K3880" s="24">
        <v>1369365770</v>
      </c>
      <c r="L3880" s="15">
        <v>45391</v>
      </c>
      <c r="M3880" s="15">
        <v>45412</v>
      </c>
      <c r="N3880" s="26">
        <v>1</v>
      </c>
      <c r="O3880" s="26">
        <f>VLOOKUP(D3880,quash!A$2:$I$7791,9,FALSE)</f>
        <v>6</v>
      </c>
      <c r="P3880" s="7">
        <v>10000</v>
      </c>
      <c r="Q3880" s="26">
        <v>127</v>
      </c>
      <c r="R3880" s="19">
        <v>5.24391097594855E-2</v>
      </c>
      <c r="S3880" s="26">
        <v>16</v>
      </c>
      <c r="T3880" s="8">
        <v>10000</v>
      </c>
      <c r="U3880" s="4">
        <v>142</v>
      </c>
      <c r="V3880" s="10">
        <v>2510.34</v>
      </c>
      <c r="W3880" s="14" t="s">
        <v>5282</v>
      </c>
      <c r="X3880" s="18"/>
      <c r="Y3880" s="9"/>
      <c r="Z3880" s="19"/>
      <c r="AA3880" s="19"/>
      <c r="AB3880" s="30">
        <f t="shared" si="974"/>
        <v>88000</v>
      </c>
      <c r="AC3880" s="30">
        <f t="shared" si="985"/>
        <v>0.11363636363636363</v>
      </c>
      <c r="AD3880" s="31">
        <f t="shared" si="986"/>
        <v>14.431818181818182</v>
      </c>
      <c r="AE3880" s="31">
        <f t="shared" si="984"/>
        <v>16.136363636363637</v>
      </c>
      <c r="AG3880" s="30">
        <f t="shared" si="975"/>
        <v>288000</v>
      </c>
      <c r="AH3880" s="30">
        <f t="shared" si="981"/>
        <v>3.4722222222222224E-2</v>
      </c>
      <c r="AI3880" s="31">
        <f t="shared" si="982"/>
        <v>4.4097222222222223</v>
      </c>
      <c r="AJ3880" s="31">
        <f t="shared" si="983"/>
        <v>4.9305555555555554</v>
      </c>
      <c r="AK3880" s="30" t="str">
        <f>IF(W3880="si",($S3880*'COSTOS DE CREDITOS'!$C$27)/DATA!$G3880,"")</f>
        <v/>
      </c>
      <c r="AL3880" s="90" t="str">
        <f>IF(W3880="si",'COSTOS DE CREDITOS'!$C$35,"")</f>
        <v/>
      </c>
      <c r="AM3880" s="30" t="str">
        <f t="shared" si="976"/>
        <v/>
      </c>
      <c r="AN3880" s="30" t="str">
        <f t="shared" si="977"/>
        <v/>
      </c>
      <c r="AO3880" s="30">
        <f t="shared" si="978"/>
        <v>0</v>
      </c>
      <c r="AP3880" s="30">
        <f t="shared" si="979"/>
        <v>0</v>
      </c>
      <c r="AQ3880" s="19" t="str">
        <f t="shared" si="980"/>
        <v/>
      </c>
    </row>
    <row r="3881" spans="1:43" x14ac:dyDescent="0.2">
      <c r="A3881" s="23" t="s">
        <v>5665</v>
      </c>
      <c r="B3881" s="6" t="s">
        <v>5684</v>
      </c>
      <c r="C3881" s="6" t="s">
        <v>5667</v>
      </c>
      <c r="D3881" s="4">
        <v>183220</v>
      </c>
      <c r="E3881" s="4">
        <v>183151</v>
      </c>
      <c r="F3881" s="5" t="s">
        <v>3665</v>
      </c>
      <c r="G3881" s="2">
        <v>6</v>
      </c>
      <c r="H3881" s="4">
        <v>183591</v>
      </c>
      <c r="I3881" s="5" t="s">
        <v>4801</v>
      </c>
      <c r="J3881" s="15">
        <v>45384</v>
      </c>
      <c r="K3881" s="24">
        <v>1372967214</v>
      </c>
      <c r="L3881" s="15">
        <v>45391</v>
      </c>
      <c r="M3881" s="15">
        <v>45412</v>
      </c>
      <c r="N3881" s="26">
        <v>1</v>
      </c>
      <c r="O3881" s="26" t="e">
        <f>VLOOKUP(D3881,quash!A$2:$I$7791,9,FALSE)</f>
        <v>#N/A</v>
      </c>
      <c r="P3881" s="7">
        <v>9000</v>
      </c>
      <c r="Q3881" s="26">
        <v>146</v>
      </c>
      <c r="R3881" s="19">
        <v>5.2439109759484744E-2</v>
      </c>
      <c r="S3881" s="26">
        <v>16</v>
      </c>
      <c r="T3881" s="8">
        <v>8000</v>
      </c>
      <c r="U3881" s="4">
        <v>142</v>
      </c>
      <c r="V3881" s="10">
        <v>2013.74</v>
      </c>
      <c r="W3881" s="14" t="s">
        <v>5282</v>
      </c>
      <c r="X3881" s="18"/>
      <c r="Y3881" s="9"/>
      <c r="Z3881" s="19"/>
      <c r="AA3881" s="19"/>
      <c r="AB3881" s="30">
        <f t="shared" si="974"/>
        <v>2446000</v>
      </c>
      <c r="AC3881" s="30">
        <f t="shared" si="985"/>
        <v>3.2706459525756338E-3</v>
      </c>
      <c r="AD3881" s="31">
        <f t="shared" si="986"/>
        <v>0.47751430907604253</v>
      </c>
      <c r="AE3881" s="31">
        <f t="shared" si="984"/>
        <v>0.46443172526574</v>
      </c>
      <c r="AG3881" s="30">
        <f t="shared" si="975"/>
        <v>6126000</v>
      </c>
      <c r="AH3881" s="30">
        <f t="shared" si="981"/>
        <v>1.3059092393078681E-3</v>
      </c>
      <c r="AI3881" s="31">
        <f t="shared" si="982"/>
        <v>0.19066274893894875</v>
      </c>
      <c r="AJ3881" s="31">
        <f t="shared" si="983"/>
        <v>0.18543911198171725</v>
      </c>
      <c r="AK3881" s="30" t="str">
        <f>IF(W3881="si",($S3881*'COSTOS DE CREDITOS'!$C$27)/DATA!$G3881,"")</f>
        <v/>
      </c>
      <c r="AL3881" s="90" t="str">
        <f>IF(W3881="si",'COSTOS DE CREDITOS'!$C$35,"")</f>
        <v/>
      </c>
      <c r="AM3881" s="30" t="str">
        <f t="shared" si="976"/>
        <v/>
      </c>
      <c r="AN3881" s="30" t="str">
        <f t="shared" si="977"/>
        <v/>
      </c>
      <c r="AO3881" s="30">
        <f t="shared" si="978"/>
        <v>0</v>
      </c>
      <c r="AP3881" s="30">
        <f t="shared" si="979"/>
        <v>0</v>
      </c>
      <c r="AQ3881" s="19" t="str">
        <f t="shared" si="980"/>
        <v/>
      </c>
    </row>
    <row r="3882" spans="1:43" x14ac:dyDescent="0.2">
      <c r="A3882" s="23" t="s">
        <v>5665</v>
      </c>
      <c r="B3882" s="6" t="s">
        <v>5678</v>
      </c>
      <c r="C3882" s="6" t="s">
        <v>5670</v>
      </c>
      <c r="D3882" s="4">
        <v>183128</v>
      </c>
      <c r="E3882" s="4">
        <v>183446</v>
      </c>
      <c r="F3882" s="5" t="s">
        <v>4802</v>
      </c>
      <c r="G3882" s="2">
        <v>5</v>
      </c>
      <c r="H3882" s="4">
        <v>183447</v>
      </c>
      <c r="I3882" s="5" t="s">
        <v>4803</v>
      </c>
      <c r="J3882" s="15">
        <v>45383</v>
      </c>
      <c r="K3882" s="24">
        <v>1372473404</v>
      </c>
      <c r="L3882" s="15">
        <v>45385</v>
      </c>
      <c r="M3882" s="15">
        <v>45412</v>
      </c>
      <c r="N3882" s="26">
        <v>1</v>
      </c>
      <c r="O3882" s="26" t="e">
        <f>VLOOKUP(D3882,quash!A$2:$I$7791,9,FALSE)</f>
        <v>#N/A</v>
      </c>
      <c r="P3882" s="7">
        <v>10000</v>
      </c>
      <c r="Q3882" s="26">
        <v>110</v>
      </c>
      <c r="R3882" s="19">
        <v>3.11605023919212E-2</v>
      </c>
      <c r="S3882" s="26">
        <v>16</v>
      </c>
      <c r="T3882" s="8">
        <v>10000</v>
      </c>
      <c r="U3882" s="4">
        <v>142</v>
      </c>
      <c r="V3882" s="10">
        <v>2510.34</v>
      </c>
      <c r="W3882" s="14" t="s">
        <v>5282</v>
      </c>
      <c r="X3882" s="18"/>
      <c r="Y3882" s="9"/>
      <c r="Z3882" s="19"/>
      <c r="AA3882" s="19"/>
      <c r="AB3882" s="30">
        <f t="shared" si="974"/>
        <v>2446000</v>
      </c>
      <c r="AC3882" s="30">
        <f t="shared" si="985"/>
        <v>4.0883074407195418E-3</v>
      </c>
      <c r="AD3882" s="31">
        <f t="shared" si="986"/>
        <v>0.4497138184791496</v>
      </c>
      <c r="AE3882" s="31">
        <f t="shared" si="984"/>
        <v>0.58053965658217499</v>
      </c>
      <c r="AG3882" s="30">
        <f t="shared" si="975"/>
        <v>6126000</v>
      </c>
      <c r="AH3882" s="30">
        <f t="shared" si="981"/>
        <v>1.632386549134835E-3</v>
      </c>
      <c r="AI3882" s="31">
        <f t="shared" si="982"/>
        <v>0.17956252040483187</v>
      </c>
      <c r="AJ3882" s="31">
        <f t="shared" si="983"/>
        <v>0.23179888997714657</v>
      </c>
      <c r="AK3882" s="30" t="str">
        <f>IF(W3882="si",($S3882*'COSTOS DE CREDITOS'!$C$27)/DATA!$G3882,"")</f>
        <v/>
      </c>
      <c r="AL3882" s="90" t="str">
        <f>IF(W3882="si",'COSTOS DE CREDITOS'!$C$35,"")</f>
        <v/>
      </c>
      <c r="AM3882" s="30" t="str">
        <f t="shared" si="976"/>
        <v/>
      </c>
      <c r="AN3882" s="30" t="str">
        <f t="shared" si="977"/>
        <v/>
      </c>
      <c r="AO3882" s="30">
        <f t="shared" si="978"/>
        <v>0</v>
      </c>
      <c r="AP3882" s="30">
        <f t="shared" si="979"/>
        <v>0</v>
      </c>
      <c r="AQ3882" s="19" t="str">
        <f t="shared" si="980"/>
        <v/>
      </c>
    </row>
    <row r="3883" spans="1:43" x14ac:dyDescent="0.2">
      <c r="A3883" s="23" t="s">
        <v>5665</v>
      </c>
      <c r="B3883" s="6" t="s">
        <v>5678</v>
      </c>
      <c r="C3883" s="6" t="s">
        <v>5670</v>
      </c>
      <c r="D3883" s="4">
        <v>183118</v>
      </c>
      <c r="E3883" s="4">
        <v>183446</v>
      </c>
      <c r="F3883" s="5" t="s">
        <v>4802</v>
      </c>
      <c r="G3883" s="2">
        <v>5</v>
      </c>
      <c r="H3883" s="4">
        <v>183449</v>
      </c>
      <c r="I3883" s="5" t="s">
        <v>4804</v>
      </c>
      <c r="J3883" s="15">
        <v>45383</v>
      </c>
      <c r="K3883" s="24">
        <v>1372441803</v>
      </c>
      <c r="L3883" s="15">
        <v>45385</v>
      </c>
      <c r="M3883" s="15">
        <v>45412</v>
      </c>
      <c r="N3883" s="26">
        <v>1</v>
      </c>
      <c r="O3883" s="26" t="e">
        <f>VLOOKUP(D3883,quash!A$2:$I$7791,9,FALSE)</f>
        <v>#N/A</v>
      </c>
      <c r="P3883" s="7">
        <v>5000</v>
      </c>
      <c r="Q3883" s="26">
        <v>147</v>
      </c>
      <c r="R3883" s="19">
        <v>7.9000519063171556E-2</v>
      </c>
      <c r="S3883" s="26">
        <v>16</v>
      </c>
      <c r="T3883" s="8">
        <v>8000</v>
      </c>
      <c r="U3883" s="4">
        <v>142</v>
      </c>
      <c r="V3883" s="10">
        <v>2013.74</v>
      </c>
      <c r="W3883" s="14" t="s">
        <v>5282</v>
      </c>
      <c r="X3883" s="18"/>
      <c r="Y3883" s="9"/>
      <c r="Z3883" s="19"/>
      <c r="AA3883" s="19"/>
      <c r="AB3883" s="30">
        <f t="shared" si="974"/>
        <v>2446000</v>
      </c>
      <c r="AC3883" s="30">
        <f t="shared" si="985"/>
        <v>3.2706459525756338E-3</v>
      </c>
      <c r="AD3883" s="31">
        <f t="shared" si="986"/>
        <v>0.48078495502861818</v>
      </c>
      <c r="AE3883" s="31">
        <f t="shared" si="984"/>
        <v>0.46443172526574</v>
      </c>
      <c r="AG3883" s="30">
        <f t="shared" si="975"/>
        <v>6126000</v>
      </c>
      <c r="AH3883" s="30">
        <f t="shared" si="981"/>
        <v>1.3059092393078681E-3</v>
      </c>
      <c r="AI3883" s="31">
        <f t="shared" si="982"/>
        <v>0.19196865817825662</v>
      </c>
      <c r="AJ3883" s="31">
        <f t="shared" si="983"/>
        <v>0.18543911198171725</v>
      </c>
      <c r="AK3883" s="30" t="str">
        <f>IF(W3883="si",($S3883*'COSTOS DE CREDITOS'!$C$27)/DATA!$G3883,"")</f>
        <v/>
      </c>
      <c r="AL3883" s="90" t="str">
        <f>IF(W3883="si",'COSTOS DE CREDITOS'!$C$35,"")</f>
        <v/>
      </c>
      <c r="AM3883" s="30" t="str">
        <f t="shared" si="976"/>
        <v/>
      </c>
      <c r="AN3883" s="30" t="str">
        <f t="shared" si="977"/>
        <v/>
      </c>
      <c r="AO3883" s="30">
        <f t="shared" si="978"/>
        <v>0</v>
      </c>
      <c r="AP3883" s="30">
        <f t="shared" si="979"/>
        <v>0</v>
      </c>
      <c r="AQ3883" s="19" t="str">
        <f t="shared" si="980"/>
        <v/>
      </c>
    </row>
    <row r="3884" spans="1:43" x14ac:dyDescent="0.2">
      <c r="A3884" s="23" t="s">
        <v>5665</v>
      </c>
      <c r="B3884" s="6" t="s">
        <v>5678</v>
      </c>
      <c r="C3884" s="6" t="s">
        <v>5670</v>
      </c>
      <c r="D3884" s="4">
        <v>183112</v>
      </c>
      <c r="E3884" s="4">
        <v>183446</v>
      </c>
      <c r="F3884" s="5" t="s">
        <v>4802</v>
      </c>
      <c r="G3884" s="2">
        <v>5</v>
      </c>
      <c r="H3884" s="4">
        <v>183450</v>
      </c>
      <c r="I3884" s="5" t="s">
        <v>4805</v>
      </c>
      <c r="J3884" s="15">
        <v>45383</v>
      </c>
      <c r="K3884" s="24">
        <v>1372449872</v>
      </c>
      <c r="L3884" s="15">
        <v>45385</v>
      </c>
      <c r="M3884" s="15">
        <v>45412</v>
      </c>
      <c r="N3884" s="26">
        <v>1</v>
      </c>
      <c r="O3884" s="26" t="e">
        <f>VLOOKUP(D3884,quash!A$2:$I$7791,9,FALSE)</f>
        <v>#N/A</v>
      </c>
      <c r="P3884" s="7">
        <v>10000</v>
      </c>
      <c r="Q3884" s="26">
        <v>110</v>
      </c>
      <c r="R3884" s="19">
        <v>3.11605023919212E-2</v>
      </c>
      <c r="S3884" s="26">
        <v>16</v>
      </c>
      <c r="T3884" s="8">
        <v>8000</v>
      </c>
      <c r="U3884" s="4">
        <v>142</v>
      </c>
      <c r="V3884" s="10">
        <v>2013.74</v>
      </c>
      <c r="W3884" s="14" t="s">
        <v>5282</v>
      </c>
      <c r="X3884" s="18"/>
      <c r="Y3884" s="9"/>
      <c r="Z3884" s="19"/>
      <c r="AA3884" s="19"/>
      <c r="AB3884" s="30">
        <f t="shared" si="974"/>
        <v>2446000</v>
      </c>
      <c r="AC3884" s="30">
        <f t="shared" si="985"/>
        <v>3.2706459525756338E-3</v>
      </c>
      <c r="AD3884" s="31">
        <f t="shared" si="986"/>
        <v>0.35977105478331972</v>
      </c>
      <c r="AE3884" s="31">
        <f t="shared" si="984"/>
        <v>0.46443172526574</v>
      </c>
      <c r="AG3884" s="30">
        <f t="shared" si="975"/>
        <v>6126000</v>
      </c>
      <c r="AH3884" s="30">
        <f t="shared" si="981"/>
        <v>1.3059092393078681E-3</v>
      </c>
      <c r="AI3884" s="31">
        <f t="shared" si="982"/>
        <v>0.14365001632386548</v>
      </c>
      <c r="AJ3884" s="31">
        <f t="shared" si="983"/>
        <v>0.18543911198171725</v>
      </c>
      <c r="AK3884" s="30" t="str">
        <f>IF(W3884="si",($S3884*'COSTOS DE CREDITOS'!$C$27)/DATA!$G3884,"")</f>
        <v/>
      </c>
      <c r="AL3884" s="90" t="str">
        <f>IF(W3884="si",'COSTOS DE CREDITOS'!$C$35,"")</f>
        <v/>
      </c>
      <c r="AM3884" s="30" t="str">
        <f t="shared" si="976"/>
        <v/>
      </c>
      <c r="AN3884" s="30" t="str">
        <f t="shared" si="977"/>
        <v/>
      </c>
      <c r="AO3884" s="30">
        <f t="shared" si="978"/>
        <v>0</v>
      </c>
      <c r="AP3884" s="30">
        <f t="shared" si="979"/>
        <v>0</v>
      </c>
      <c r="AQ3884" s="19" t="str">
        <f t="shared" si="980"/>
        <v/>
      </c>
    </row>
    <row r="3885" spans="1:43" x14ac:dyDescent="0.2">
      <c r="A3885" s="23" t="s">
        <v>5665</v>
      </c>
      <c r="B3885" s="6" t="s">
        <v>5678</v>
      </c>
      <c r="C3885" s="6" t="s">
        <v>5670</v>
      </c>
      <c r="D3885" s="4">
        <v>183106</v>
      </c>
      <c r="E3885" s="4">
        <v>183446</v>
      </c>
      <c r="F3885" s="5" t="s">
        <v>4802</v>
      </c>
      <c r="G3885" s="2">
        <v>5</v>
      </c>
      <c r="H3885" s="4">
        <v>183452</v>
      </c>
      <c r="I3885" s="5" t="s">
        <v>4806</v>
      </c>
      <c r="J3885" s="15">
        <v>45383</v>
      </c>
      <c r="K3885" s="24">
        <v>1372439019</v>
      </c>
      <c r="L3885" s="15">
        <v>45385</v>
      </c>
      <c r="M3885" s="15">
        <v>45412</v>
      </c>
      <c r="N3885" s="26">
        <v>1</v>
      </c>
      <c r="O3885" s="26" t="e">
        <f>VLOOKUP(D3885,quash!A$2:$I$7791,9,FALSE)</f>
        <v>#N/A</v>
      </c>
      <c r="P3885" s="7">
        <v>10000</v>
      </c>
      <c r="Q3885" s="26">
        <v>90</v>
      </c>
      <c r="R3885" s="19">
        <v>5.9818464604665163E-3</v>
      </c>
      <c r="S3885" s="26">
        <v>16</v>
      </c>
      <c r="T3885" s="8">
        <v>9000</v>
      </c>
      <c r="U3885" s="4">
        <v>142</v>
      </c>
      <c r="V3885" s="10">
        <v>2255.2800000000002</v>
      </c>
      <c r="W3885" s="14" t="s">
        <v>5282</v>
      </c>
      <c r="X3885" s="18"/>
      <c r="Y3885" s="9"/>
      <c r="Z3885" s="19"/>
      <c r="AA3885" s="19"/>
      <c r="AB3885" s="30">
        <f t="shared" si="974"/>
        <v>2446000</v>
      </c>
      <c r="AC3885" s="30">
        <f t="shared" si="985"/>
        <v>3.6794766966475878E-3</v>
      </c>
      <c r="AD3885" s="31">
        <f t="shared" si="986"/>
        <v>0.3311529026982829</v>
      </c>
      <c r="AE3885" s="31">
        <f t="shared" si="984"/>
        <v>0.52248569092395747</v>
      </c>
      <c r="AG3885" s="30">
        <f t="shared" si="975"/>
        <v>6126000</v>
      </c>
      <c r="AH3885" s="30">
        <f t="shared" si="981"/>
        <v>1.4691478942213516E-3</v>
      </c>
      <c r="AI3885" s="31">
        <f t="shared" si="982"/>
        <v>0.13222331047992164</v>
      </c>
      <c r="AJ3885" s="31">
        <f t="shared" si="983"/>
        <v>0.20861900097943192</v>
      </c>
      <c r="AK3885" s="30" t="str">
        <f>IF(W3885="si",($S3885*'COSTOS DE CREDITOS'!$C$27)/DATA!$G3885,"")</f>
        <v/>
      </c>
      <c r="AL3885" s="90" t="str">
        <f>IF(W3885="si",'COSTOS DE CREDITOS'!$C$35,"")</f>
        <v/>
      </c>
      <c r="AM3885" s="30" t="str">
        <f t="shared" si="976"/>
        <v/>
      </c>
      <c r="AN3885" s="30" t="str">
        <f t="shared" si="977"/>
        <v/>
      </c>
      <c r="AO3885" s="30">
        <f t="shared" si="978"/>
        <v>0</v>
      </c>
      <c r="AP3885" s="30">
        <f t="shared" si="979"/>
        <v>0</v>
      </c>
      <c r="AQ3885" s="19" t="str">
        <f t="shared" si="980"/>
        <v/>
      </c>
    </row>
    <row r="3886" spans="1:43" x14ac:dyDescent="0.2">
      <c r="A3886" s="23" t="s">
        <v>5665</v>
      </c>
      <c r="B3886" s="6" t="s">
        <v>5678</v>
      </c>
      <c r="C3886" s="6" t="s">
        <v>5670</v>
      </c>
      <c r="D3886" s="4">
        <v>183122</v>
      </c>
      <c r="E3886" s="4">
        <v>183446</v>
      </c>
      <c r="F3886" s="5" t="s">
        <v>4802</v>
      </c>
      <c r="G3886" s="2">
        <v>5</v>
      </c>
      <c r="H3886" s="4">
        <v>183456</v>
      </c>
      <c r="I3886" s="5" t="s">
        <v>4807</v>
      </c>
      <c r="J3886" s="15">
        <v>45383</v>
      </c>
      <c r="K3886" s="24">
        <v>1372456078</v>
      </c>
      <c r="L3886" s="15">
        <v>45385</v>
      </c>
      <c r="M3886" s="15">
        <v>45412</v>
      </c>
      <c r="N3886" s="26">
        <v>1</v>
      </c>
      <c r="O3886" s="26" t="e">
        <f>VLOOKUP(D3886,quash!A$2:$I$7791,9,FALSE)</f>
        <v>#N/A</v>
      </c>
      <c r="P3886" s="7">
        <v>10000</v>
      </c>
      <c r="Q3886" s="26">
        <v>110</v>
      </c>
      <c r="R3886" s="19">
        <v>3.11605023919212E-2</v>
      </c>
      <c r="S3886" s="26">
        <v>16</v>
      </c>
      <c r="T3886" s="8">
        <v>5000</v>
      </c>
      <c r="U3886" s="4">
        <v>147</v>
      </c>
      <c r="V3886" s="10">
        <v>1303.3399999999999</v>
      </c>
      <c r="W3886" s="14" t="s">
        <v>5282</v>
      </c>
      <c r="X3886" s="18"/>
      <c r="Y3886" s="9"/>
      <c r="Z3886" s="19"/>
      <c r="AA3886" s="19"/>
      <c r="AB3886" s="30">
        <f t="shared" si="974"/>
        <v>2446000</v>
      </c>
      <c r="AC3886" s="30">
        <f t="shared" si="985"/>
        <v>2.0441537203597709E-3</v>
      </c>
      <c r="AD3886" s="31">
        <f t="shared" si="986"/>
        <v>0.2248569092395748</v>
      </c>
      <c r="AE3886" s="31">
        <f t="shared" si="984"/>
        <v>0.30049059689288632</v>
      </c>
      <c r="AG3886" s="30">
        <f t="shared" si="975"/>
        <v>6126000</v>
      </c>
      <c r="AH3886" s="30">
        <f t="shared" si="981"/>
        <v>8.1619327456741752E-4</v>
      </c>
      <c r="AI3886" s="31">
        <f t="shared" si="982"/>
        <v>8.9781260202415933E-2</v>
      </c>
      <c r="AJ3886" s="31">
        <f t="shared" si="983"/>
        <v>0.11998041136141037</v>
      </c>
      <c r="AK3886" s="30" t="str">
        <f>IF(W3886="si",($S3886*'COSTOS DE CREDITOS'!$C$27)/DATA!$G3886,"")</f>
        <v/>
      </c>
      <c r="AL3886" s="90" t="str">
        <f>IF(W3886="si",'COSTOS DE CREDITOS'!$C$35,"")</f>
        <v/>
      </c>
      <c r="AM3886" s="30" t="str">
        <f t="shared" si="976"/>
        <v/>
      </c>
      <c r="AN3886" s="30" t="str">
        <f t="shared" si="977"/>
        <v/>
      </c>
      <c r="AO3886" s="30">
        <f t="shared" si="978"/>
        <v>0</v>
      </c>
      <c r="AP3886" s="30">
        <f t="shared" si="979"/>
        <v>0</v>
      </c>
      <c r="AQ3886" s="19" t="str">
        <f t="shared" si="980"/>
        <v/>
      </c>
    </row>
    <row r="3887" spans="1:43" x14ac:dyDescent="0.2">
      <c r="A3887" s="23" t="s">
        <v>5665</v>
      </c>
      <c r="B3887" s="6" t="s">
        <v>5675</v>
      </c>
      <c r="C3887" s="6" t="s">
        <v>5667</v>
      </c>
      <c r="D3887" s="4">
        <v>182935</v>
      </c>
      <c r="E3887" s="4">
        <v>183553</v>
      </c>
      <c r="F3887" s="5" t="s">
        <v>4808</v>
      </c>
      <c r="G3887" s="2">
        <v>5</v>
      </c>
      <c r="H3887" s="4">
        <v>183554</v>
      </c>
      <c r="I3887" s="5" t="s">
        <v>4809</v>
      </c>
      <c r="J3887" s="15">
        <v>45379</v>
      </c>
      <c r="K3887" s="24">
        <v>1370425128</v>
      </c>
      <c r="L3887" s="15">
        <v>45391</v>
      </c>
      <c r="M3887" s="15">
        <v>45412</v>
      </c>
      <c r="N3887" s="26">
        <v>1</v>
      </c>
      <c r="O3887" s="26" t="e">
        <f>VLOOKUP(D3887,quash!A$2:$I$7791,9,FALSE)</f>
        <v>#N/A</v>
      </c>
      <c r="P3887" s="7">
        <v>7000</v>
      </c>
      <c r="Q3887" s="26">
        <v>121</v>
      </c>
      <c r="R3887" s="19">
        <v>3.1160502391921113E-2</v>
      </c>
      <c r="S3887" s="26">
        <v>16</v>
      </c>
      <c r="T3887" s="8">
        <v>10000</v>
      </c>
      <c r="U3887" s="4">
        <v>142</v>
      </c>
      <c r="V3887" s="10">
        <v>2510.34</v>
      </c>
      <c r="W3887" s="14" t="s">
        <v>5282</v>
      </c>
      <c r="X3887" s="18"/>
      <c r="Y3887" s="9"/>
      <c r="Z3887" s="19"/>
      <c r="AA3887" s="19"/>
      <c r="AB3887" s="30">
        <f t="shared" si="974"/>
        <v>2446000</v>
      </c>
      <c r="AC3887" s="30">
        <f t="shared" si="985"/>
        <v>4.0883074407195418E-3</v>
      </c>
      <c r="AD3887" s="31">
        <f t="shared" si="986"/>
        <v>0.49468520032706453</v>
      </c>
      <c r="AE3887" s="31">
        <f t="shared" si="984"/>
        <v>0.58053965658217499</v>
      </c>
      <c r="AG3887" s="30">
        <f t="shared" si="975"/>
        <v>6126000</v>
      </c>
      <c r="AH3887" s="30">
        <f t="shared" si="981"/>
        <v>1.632386549134835E-3</v>
      </c>
      <c r="AI3887" s="31">
        <f t="shared" si="982"/>
        <v>0.19751877244531504</v>
      </c>
      <c r="AJ3887" s="31">
        <f t="shared" si="983"/>
        <v>0.23179888997714657</v>
      </c>
      <c r="AK3887" s="30" t="str">
        <f>IF(W3887="si",($S3887*'COSTOS DE CREDITOS'!$C$27)/DATA!$G3887,"")</f>
        <v/>
      </c>
      <c r="AL3887" s="90" t="str">
        <f>IF(W3887="si",'COSTOS DE CREDITOS'!$C$35,"")</f>
        <v/>
      </c>
      <c r="AM3887" s="30" t="str">
        <f t="shared" si="976"/>
        <v/>
      </c>
      <c r="AN3887" s="30" t="str">
        <f t="shared" si="977"/>
        <v/>
      </c>
      <c r="AO3887" s="30">
        <f t="shared" si="978"/>
        <v>0</v>
      </c>
      <c r="AP3887" s="30">
        <f t="shared" si="979"/>
        <v>0</v>
      </c>
      <c r="AQ3887" s="19" t="str">
        <f t="shared" si="980"/>
        <v/>
      </c>
    </row>
    <row r="3888" spans="1:43" x14ac:dyDescent="0.2">
      <c r="A3888" s="23" t="s">
        <v>5665</v>
      </c>
      <c r="B3888" s="6" t="s">
        <v>5675</v>
      </c>
      <c r="C3888" s="6" t="s">
        <v>5667</v>
      </c>
      <c r="D3888" s="4">
        <v>183126</v>
      </c>
      <c r="E3888" s="4">
        <v>183553</v>
      </c>
      <c r="F3888" s="5" t="s">
        <v>4808</v>
      </c>
      <c r="G3888" s="2">
        <v>5</v>
      </c>
      <c r="H3888" s="4">
        <v>183557</v>
      </c>
      <c r="I3888" s="5" t="s">
        <v>4810</v>
      </c>
      <c r="J3888" s="15">
        <v>45383</v>
      </c>
      <c r="K3888" s="24">
        <v>1372467078</v>
      </c>
      <c r="L3888" s="15">
        <v>45391</v>
      </c>
      <c r="M3888" s="15">
        <v>45412</v>
      </c>
      <c r="N3888" s="26">
        <v>1</v>
      </c>
      <c r="O3888" s="26" t="e">
        <f>VLOOKUP(D3888,quash!A$2:$I$7791,9,FALSE)</f>
        <v>#N/A</v>
      </c>
      <c r="P3888" s="7">
        <v>7000</v>
      </c>
      <c r="Q3888" s="26">
        <v>126</v>
      </c>
      <c r="R3888" s="19">
        <v>0.11226939921536</v>
      </c>
      <c r="S3888" s="26">
        <v>16</v>
      </c>
      <c r="T3888" s="8">
        <v>5000</v>
      </c>
      <c r="U3888" s="4">
        <v>147</v>
      </c>
      <c r="V3888" s="10">
        <v>1303.3399999999999</v>
      </c>
      <c r="W3888" s="14" t="s">
        <v>5282</v>
      </c>
      <c r="X3888" s="18"/>
      <c r="Y3888" s="9"/>
      <c r="Z3888" s="19"/>
      <c r="AA3888" s="19"/>
      <c r="AB3888" s="30">
        <f t="shared" si="974"/>
        <v>2446000</v>
      </c>
      <c r="AC3888" s="30">
        <f t="shared" si="985"/>
        <v>2.0441537203597709E-3</v>
      </c>
      <c r="AD3888" s="31">
        <f t="shared" si="986"/>
        <v>0.25756336876533115</v>
      </c>
      <c r="AE3888" s="31">
        <f t="shared" si="984"/>
        <v>0.30049059689288632</v>
      </c>
      <c r="AG3888" s="30">
        <f t="shared" si="975"/>
        <v>6126000</v>
      </c>
      <c r="AH3888" s="30">
        <f t="shared" si="981"/>
        <v>8.1619327456741752E-4</v>
      </c>
      <c r="AI3888" s="31">
        <f t="shared" si="982"/>
        <v>0.10284035259549461</v>
      </c>
      <c r="AJ3888" s="31">
        <f t="shared" si="983"/>
        <v>0.11998041136141037</v>
      </c>
      <c r="AK3888" s="30" t="str">
        <f>IF(W3888="si",($S3888*'COSTOS DE CREDITOS'!$C$27)/DATA!$G3888,"")</f>
        <v/>
      </c>
      <c r="AL3888" s="90" t="str">
        <f>IF(W3888="si",'COSTOS DE CREDITOS'!$C$35,"")</f>
        <v/>
      </c>
      <c r="AM3888" s="30" t="str">
        <f t="shared" si="976"/>
        <v/>
      </c>
      <c r="AN3888" s="30" t="str">
        <f t="shared" si="977"/>
        <v/>
      </c>
      <c r="AO3888" s="30">
        <f t="shared" si="978"/>
        <v>0</v>
      </c>
      <c r="AP3888" s="30">
        <f t="shared" si="979"/>
        <v>0</v>
      </c>
      <c r="AQ3888" s="19" t="str">
        <f t="shared" si="980"/>
        <v/>
      </c>
    </row>
    <row r="3889" spans="1:43" x14ac:dyDescent="0.2">
      <c r="A3889" s="23" t="s">
        <v>5665</v>
      </c>
      <c r="B3889" s="6" t="s">
        <v>5675</v>
      </c>
      <c r="C3889" s="6" t="s">
        <v>5667</v>
      </c>
      <c r="D3889" s="4">
        <v>182936</v>
      </c>
      <c r="E3889" s="4">
        <v>183553</v>
      </c>
      <c r="F3889" s="5" t="s">
        <v>4808</v>
      </c>
      <c r="G3889" s="2">
        <v>5</v>
      </c>
      <c r="H3889" s="4">
        <v>183563</v>
      </c>
      <c r="I3889" s="5" t="s">
        <v>4811</v>
      </c>
      <c r="J3889" s="15">
        <v>45379</v>
      </c>
      <c r="K3889" s="24">
        <v>1370426285</v>
      </c>
      <c r="L3889" s="15">
        <v>45391</v>
      </c>
      <c r="M3889" s="15">
        <v>45412</v>
      </c>
      <c r="N3889" s="26">
        <v>1</v>
      </c>
      <c r="O3889" s="26" t="e">
        <f>VLOOKUP(D3889,quash!A$2:$I$7791,9,FALSE)</f>
        <v>#N/A</v>
      </c>
      <c r="P3889" s="7">
        <v>7000</v>
      </c>
      <c r="Q3889" s="26">
        <v>114</v>
      </c>
      <c r="R3889" s="19">
        <v>0.11226939921536</v>
      </c>
      <c r="S3889" s="26">
        <v>16</v>
      </c>
      <c r="T3889" s="8">
        <v>5000</v>
      </c>
      <c r="U3889" s="4">
        <v>147</v>
      </c>
      <c r="V3889" s="10">
        <v>1303.3399999999999</v>
      </c>
      <c r="W3889" s="14" t="s">
        <v>5282</v>
      </c>
      <c r="X3889" s="18"/>
      <c r="Y3889" s="9"/>
      <c r="Z3889" s="19"/>
      <c r="AA3889" s="19"/>
      <c r="AB3889" s="30">
        <f t="shared" si="974"/>
        <v>2446000</v>
      </c>
      <c r="AC3889" s="30">
        <f t="shared" si="985"/>
        <v>2.0441537203597709E-3</v>
      </c>
      <c r="AD3889" s="31">
        <f t="shared" si="986"/>
        <v>0.23303352412101389</v>
      </c>
      <c r="AE3889" s="31">
        <f t="shared" si="984"/>
        <v>0.30049059689288632</v>
      </c>
      <c r="AG3889" s="30">
        <f t="shared" si="975"/>
        <v>6126000</v>
      </c>
      <c r="AH3889" s="30">
        <f t="shared" si="981"/>
        <v>8.1619327456741752E-4</v>
      </c>
      <c r="AI3889" s="31">
        <f t="shared" si="982"/>
        <v>9.3046033300685602E-2</v>
      </c>
      <c r="AJ3889" s="31">
        <f t="shared" si="983"/>
        <v>0.11998041136141037</v>
      </c>
      <c r="AK3889" s="30" t="str">
        <f>IF(W3889="si",($S3889*'COSTOS DE CREDITOS'!$C$27)/DATA!$G3889,"")</f>
        <v/>
      </c>
      <c r="AL3889" s="90" t="str">
        <f>IF(W3889="si",'COSTOS DE CREDITOS'!$C$35,"")</f>
        <v/>
      </c>
      <c r="AM3889" s="30" t="str">
        <f t="shared" si="976"/>
        <v/>
      </c>
      <c r="AN3889" s="30" t="str">
        <f t="shared" si="977"/>
        <v/>
      </c>
      <c r="AO3889" s="30">
        <f t="shared" si="978"/>
        <v>0</v>
      </c>
      <c r="AP3889" s="30">
        <f t="shared" si="979"/>
        <v>0</v>
      </c>
      <c r="AQ3889" s="19" t="str">
        <f t="shared" si="980"/>
        <v/>
      </c>
    </row>
    <row r="3890" spans="1:43" x14ac:dyDescent="0.2">
      <c r="A3890" s="23" t="s">
        <v>5665</v>
      </c>
      <c r="B3890" s="6" t="s">
        <v>5675</v>
      </c>
      <c r="C3890" s="6" t="s">
        <v>5667</v>
      </c>
      <c r="D3890" s="4">
        <v>183123</v>
      </c>
      <c r="E3890" s="4">
        <v>183553</v>
      </c>
      <c r="F3890" s="5" t="s">
        <v>4808</v>
      </c>
      <c r="G3890" s="2">
        <v>5</v>
      </c>
      <c r="H3890" s="4">
        <v>183569</v>
      </c>
      <c r="I3890" s="5" t="s">
        <v>4812</v>
      </c>
      <c r="J3890" s="15">
        <v>45383</v>
      </c>
      <c r="K3890" s="24">
        <v>1372458348</v>
      </c>
      <c r="L3890" s="15">
        <v>45391</v>
      </c>
      <c r="M3890" s="15">
        <v>45412</v>
      </c>
      <c r="N3890" s="26">
        <v>1</v>
      </c>
      <c r="O3890" s="26" t="e">
        <f>VLOOKUP(D3890,quash!A$2:$I$7791,9,FALSE)</f>
        <v>#N/A</v>
      </c>
      <c r="P3890" s="7">
        <v>7000</v>
      </c>
      <c r="Q3890" s="26">
        <v>114</v>
      </c>
      <c r="R3890" s="19">
        <v>5.9818464604665163E-3</v>
      </c>
      <c r="S3890" s="26">
        <v>16</v>
      </c>
      <c r="T3890" s="8">
        <v>5000</v>
      </c>
      <c r="U3890" s="4">
        <v>147</v>
      </c>
      <c r="V3890" s="10">
        <v>1303.3399999999999</v>
      </c>
      <c r="W3890" s="14" t="s">
        <v>5282</v>
      </c>
      <c r="X3890" s="18"/>
      <c r="Y3890" s="9"/>
      <c r="Z3890" s="19"/>
      <c r="AA3890" s="19"/>
      <c r="AB3890" s="30">
        <f t="shared" si="974"/>
        <v>2446000</v>
      </c>
      <c r="AC3890" s="30">
        <f t="shared" si="985"/>
        <v>2.0441537203597709E-3</v>
      </c>
      <c r="AD3890" s="31">
        <f t="shared" si="986"/>
        <v>0.23303352412101389</v>
      </c>
      <c r="AE3890" s="31">
        <f t="shared" si="984"/>
        <v>0.30049059689288632</v>
      </c>
      <c r="AG3890" s="30">
        <f t="shared" si="975"/>
        <v>6126000</v>
      </c>
      <c r="AH3890" s="30">
        <f t="shared" si="981"/>
        <v>8.1619327456741752E-4</v>
      </c>
      <c r="AI3890" s="31">
        <f t="shared" si="982"/>
        <v>9.3046033300685602E-2</v>
      </c>
      <c r="AJ3890" s="31">
        <f t="shared" si="983"/>
        <v>0.11998041136141037</v>
      </c>
      <c r="AK3890" s="30" t="str">
        <f>IF(W3890="si",($S3890*'COSTOS DE CREDITOS'!$C$27)/DATA!$G3890,"")</f>
        <v/>
      </c>
      <c r="AL3890" s="90" t="str">
        <f>IF(W3890="si",'COSTOS DE CREDITOS'!$C$35,"")</f>
        <v/>
      </c>
      <c r="AM3890" s="30" t="str">
        <f t="shared" si="976"/>
        <v/>
      </c>
      <c r="AN3890" s="30" t="str">
        <f t="shared" si="977"/>
        <v/>
      </c>
      <c r="AO3890" s="30">
        <f t="shared" si="978"/>
        <v>0</v>
      </c>
      <c r="AP3890" s="30">
        <f t="shared" si="979"/>
        <v>0</v>
      </c>
      <c r="AQ3890" s="19" t="str">
        <f t="shared" si="980"/>
        <v/>
      </c>
    </row>
    <row r="3891" spans="1:43" x14ac:dyDescent="0.2">
      <c r="A3891" s="23" t="s">
        <v>5665</v>
      </c>
      <c r="B3891" s="6" t="s">
        <v>5675</v>
      </c>
      <c r="C3891" s="6" t="s">
        <v>5667</v>
      </c>
      <c r="D3891" s="4">
        <v>183550</v>
      </c>
      <c r="E3891" s="4">
        <v>183553</v>
      </c>
      <c r="F3891" s="5" t="s">
        <v>4808</v>
      </c>
      <c r="G3891" s="2">
        <v>5</v>
      </c>
      <c r="H3891" s="4">
        <v>183628</v>
      </c>
      <c r="I3891" s="5" t="s">
        <v>4813</v>
      </c>
      <c r="J3891" s="15">
        <v>45386</v>
      </c>
      <c r="K3891" s="24">
        <v>1374557242</v>
      </c>
      <c r="L3891" s="15">
        <v>45391</v>
      </c>
      <c r="M3891" s="15">
        <v>45412</v>
      </c>
      <c r="N3891" s="26">
        <v>1</v>
      </c>
      <c r="O3891" s="26" t="e">
        <f>VLOOKUP(D3891,quash!A$2:$I$7791,9,FALSE)</f>
        <v>#N/A</v>
      </c>
      <c r="P3891" s="7">
        <v>7000</v>
      </c>
      <c r="Q3891" s="26">
        <v>121</v>
      </c>
      <c r="R3891" s="19">
        <v>0.11226939921536</v>
      </c>
      <c r="S3891" s="26">
        <v>16</v>
      </c>
      <c r="T3891" s="8">
        <v>5000</v>
      </c>
      <c r="U3891" s="4">
        <v>147</v>
      </c>
      <c r="V3891" s="10">
        <v>1303.3399999999999</v>
      </c>
      <c r="W3891" s="14" t="s">
        <v>5282</v>
      </c>
      <c r="X3891" s="18"/>
      <c r="Y3891" s="9"/>
      <c r="Z3891" s="19"/>
      <c r="AA3891" s="19"/>
      <c r="AB3891" s="30">
        <f t="shared" si="974"/>
        <v>2446000</v>
      </c>
      <c r="AC3891" s="30">
        <f t="shared" si="985"/>
        <v>2.0441537203597709E-3</v>
      </c>
      <c r="AD3891" s="31">
        <f t="shared" si="986"/>
        <v>0.24734260016353227</v>
      </c>
      <c r="AE3891" s="31">
        <f t="shared" si="984"/>
        <v>0.30049059689288632</v>
      </c>
      <c r="AG3891" s="30">
        <f t="shared" si="975"/>
        <v>6126000</v>
      </c>
      <c r="AH3891" s="30">
        <f t="shared" si="981"/>
        <v>8.1619327456741752E-4</v>
      </c>
      <c r="AI3891" s="31">
        <f t="shared" si="982"/>
        <v>9.8759386222657522E-2</v>
      </c>
      <c r="AJ3891" s="31">
        <f t="shared" si="983"/>
        <v>0.11998041136141037</v>
      </c>
      <c r="AK3891" s="30" t="str">
        <f>IF(W3891="si",($S3891*'COSTOS DE CREDITOS'!$C$27)/DATA!$G3891,"")</f>
        <v/>
      </c>
      <c r="AL3891" s="90" t="str">
        <f>IF(W3891="si",'COSTOS DE CREDITOS'!$C$35,"")</f>
        <v/>
      </c>
      <c r="AM3891" s="30" t="str">
        <f t="shared" si="976"/>
        <v/>
      </c>
      <c r="AN3891" s="30" t="str">
        <f t="shared" si="977"/>
        <v/>
      </c>
      <c r="AO3891" s="30">
        <f t="shared" si="978"/>
        <v>0</v>
      </c>
      <c r="AP3891" s="30">
        <f t="shared" si="979"/>
        <v>0</v>
      </c>
      <c r="AQ3891" s="19" t="str">
        <f t="shared" si="980"/>
        <v/>
      </c>
    </row>
    <row r="3892" spans="1:43" x14ac:dyDescent="0.2">
      <c r="A3892" s="23" t="s">
        <v>5665</v>
      </c>
      <c r="B3892" s="6" t="s">
        <v>5675</v>
      </c>
      <c r="C3892" s="6" t="s">
        <v>5667</v>
      </c>
      <c r="D3892" s="4">
        <v>182709</v>
      </c>
      <c r="E3892" s="4">
        <v>183332</v>
      </c>
      <c r="F3892" s="5" t="s">
        <v>3659</v>
      </c>
      <c r="G3892" s="2">
        <v>6</v>
      </c>
      <c r="H3892" s="4">
        <v>183624</v>
      </c>
      <c r="I3892" s="5" t="s">
        <v>4814</v>
      </c>
      <c r="J3892" s="15">
        <v>45378</v>
      </c>
      <c r="K3892" s="24">
        <v>1369375671</v>
      </c>
      <c r="L3892" s="15">
        <v>45391</v>
      </c>
      <c r="M3892" s="15">
        <v>45412</v>
      </c>
      <c r="N3892" s="26">
        <v>1</v>
      </c>
      <c r="O3892" s="26" t="e">
        <f>VLOOKUP(D3892,quash!A$2:$I$7791,9,FALSE)</f>
        <v>#N/A</v>
      </c>
      <c r="P3892" s="7">
        <v>5000</v>
      </c>
      <c r="Q3892" s="26">
        <v>147</v>
      </c>
      <c r="R3892" s="19">
        <v>0.11226939921536</v>
      </c>
      <c r="S3892" s="26">
        <v>16</v>
      </c>
      <c r="T3892" s="8">
        <v>7000</v>
      </c>
      <c r="U3892" s="4">
        <v>142</v>
      </c>
      <c r="V3892" s="10">
        <v>1758.65</v>
      </c>
      <c r="W3892" s="14" t="s">
        <v>5282</v>
      </c>
      <c r="X3892" s="18"/>
      <c r="Y3892" s="9"/>
      <c r="Z3892" s="19"/>
      <c r="AA3892" s="19"/>
      <c r="AB3892" s="30">
        <f t="shared" si="974"/>
        <v>2446000</v>
      </c>
      <c r="AC3892" s="30">
        <f t="shared" si="985"/>
        <v>2.8618152085036794E-3</v>
      </c>
      <c r="AD3892" s="31">
        <f t="shared" si="986"/>
        <v>0.42068683565004089</v>
      </c>
      <c r="AE3892" s="31">
        <f t="shared" si="984"/>
        <v>0.40637775960752248</v>
      </c>
      <c r="AG3892" s="30">
        <f t="shared" si="975"/>
        <v>6126000</v>
      </c>
      <c r="AH3892" s="30">
        <f t="shared" si="981"/>
        <v>1.1426705843943846E-3</v>
      </c>
      <c r="AI3892" s="31">
        <f t="shared" si="982"/>
        <v>0.16797257590597453</v>
      </c>
      <c r="AJ3892" s="31">
        <f t="shared" si="983"/>
        <v>0.16225922298400261</v>
      </c>
      <c r="AK3892" s="30" t="str">
        <f>IF(W3892="si",($S3892*'COSTOS DE CREDITOS'!$C$27)/DATA!$G3892,"")</f>
        <v/>
      </c>
      <c r="AL3892" s="90" t="str">
        <f>IF(W3892="si",'COSTOS DE CREDITOS'!$C$35,"")</f>
        <v/>
      </c>
      <c r="AM3892" s="30" t="str">
        <f t="shared" si="976"/>
        <v/>
      </c>
      <c r="AN3892" s="30" t="str">
        <f t="shared" si="977"/>
        <v/>
      </c>
      <c r="AO3892" s="30">
        <f t="shared" si="978"/>
        <v>0</v>
      </c>
      <c r="AP3892" s="30">
        <f t="shared" si="979"/>
        <v>0</v>
      </c>
      <c r="AQ3892" s="19" t="str">
        <f t="shared" si="980"/>
        <v/>
      </c>
    </row>
    <row r="3893" spans="1:43" x14ac:dyDescent="0.2">
      <c r="A3893" s="23" t="s">
        <v>5665</v>
      </c>
      <c r="B3893" s="6" t="s">
        <v>5676</v>
      </c>
      <c r="C3893" s="6" t="s">
        <v>5670</v>
      </c>
      <c r="D3893" s="4">
        <v>183394</v>
      </c>
      <c r="E3893" s="4">
        <v>183927</v>
      </c>
      <c r="F3893" s="5" t="s">
        <v>4815</v>
      </c>
      <c r="G3893" s="2">
        <v>5</v>
      </c>
      <c r="H3893" s="4">
        <v>183928</v>
      </c>
      <c r="I3893" s="5" t="s">
        <v>4816</v>
      </c>
      <c r="J3893" s="15">
        <v>45385</v>
      </c>
      <c r="K3893" s="24">
        <v>1373841882</v>
      </c>
      <c r="L3893" s="15">
        <v>45392</v>
      </c>
      <c r="M3893" s="15">
        <v>45412</v>
      </c>
      <c r="N3893" s="26">
        <v>1</v>
      </c>
      <c r="O3893" s="26" t="e">
        <f>VLOOKUP(D3893,quash!A$2:$I$7791,9,FALSE)</f>
        <v>#N/A</v>
      </c>
      <c r="P3893" s="7">
        <v>7000</v>
      </c>
      <c r="Q3893" s="26">
        <v>126</v>
      </c>
      <c r="R3893" s="19">
        <v>3.3741050530766176E-2</v>
      </c>
      <c r="S3893" s="26">
        <v>16</v>
      </c>
      <c r="T3893" s="8">
        <v>8000</v>
      </c>
      <c r="U3893" s="4">
        <v>147</v>
      </c>
      <c r="V3893" s="10">
        <v>2082.7199999999998</v>
      </c>
      <c r="W3893" s="14" t="s">
        <v>5282</v>
      </c>
      <c r="X3893" s="18"/>
      <c r="Y3893" s="9"/>
      <c r="Z3893" s="19"/>
      <c r="AA3893" s="19"/>
      <c r="AB3893" s="30">
        <f t="shared" si="974"/>
        <v>2446000</v>
      </c>
      <c r="AC3893" s="30">
        <f t="shared" si="985"/>
        <v>3.2706459525756338E-3</v>
      </c>
      <c r="AD3893" s="31">
        <f t="shared" si="986"/>
        <v>0.41210139002452983</v>
      </c>
      <c r="AE3893" s="31">
        <f t="shared" si="984"/>
        <v>0.48078495502861818</v>
      </c>
      <c r="AG3893" s="30">
        <f t="shared" si="975"/>
        <v>6126000</v>
      </c>
      <c r="AH3893" s="30">
        <f t="shared" si="981"/>
        <v>1.3059092393078681E-3</v>
      </c>
      <c r="AI3893" s="31">
        <f t="shared" si="982"/>
        <v>0.16454456415279137</v>
      </c>
      <c r="AJ3893" s="31">
        <f t="shared" si="983"/>
        <v>0.19196865817825662</v>
      </c>
      <c r="AK3893" s="30" t="str">
        <f>IF(W3893="si",($S3893*'COSTOS DE CREDITOS'!$C$27)/DATA!$G3893,"")</f>
        <v/>
      </c>
      <c r="AL3893" s="90" t="str">
        <f>IF(W3893="si",'COSTOS DE CREDITOS'!$C$35,"")</f>
        <v/>
      </c>
      <c r="AM3893" s="30" t="str">
        <f t="shared" si="976"/>
        <v/>
      </c>
      <c r="AN3893" s="30" t="str">
        <f t="shared" si="977"/>
        <v/>
      </c>
      <c r="AO3893" s="30">
        <f t="shared" si="978"/>
        <v>0</v>
      </c>
      <c r="AP3893" s="30">
        <f t="shared" si="979"/>
        <v>0</v>
      </c>
      <c r="AQ3893" s="19" t="str">
        <f t="shared" si="980"/>
        <v/>
      </c>
    </row>
    <row r="3894" spans="1:43" x14ac:dyDescent="0.2">
      <c r="A3894" s="23" t="s">
        <v>5665</v>
      </c>
      <c r="B3894" s="6" t="s">
        <v>5676</v>
      </c>
      <c r="C3894" s="6" t="s">
        <v>5670</v>
      </c>
      <c r="D3894" s="4">
        <v>183406</v>
      </c>
      <c r="E3894" s="4">
        <v>183927</v>
      </c>
      <c r="F3894" s="5" t="s">
        <v>4815</v>
      </c>
      <c r="G3894" s="2">
        <v>5</v>
      </c>
      <c r="H3894" s="4">
        <v>183929</v>
      </c>
      <c r="I3894" s="5" t="s">
        <v>4817</v>
      </c>
      <c r="J3894" s="15">
        <v>45385</v>
      </c>
      <c r="K3894" s="24">
        <v>1373842092</v>
      </c>
      <c r="L3894" s="15">
        <v>45392</v>
      </c>
      <c r="M3894" s="15">
        <v>45412</v>
      </c>
      <c r="N3894" s="26">
        <v>1</v>
      </c>
      <c r="O3894" s="26" t="e">
        <f>VLOOKUP(D3894,quash!A$2:$I$7791,9,FALSE)</f>
        <v>#N/A</v>
      </c>
      <c r="P3894" s="7">
        <v>5000</v>
      </c>
      <c r="Q3894" s="26">
        <v>147</v>
      </c>
      <c r="R3894" s="19">
        <v>0.11226939921536</v>
      </c>
      <c r="S3894" s="26">
        <v>16</v>
      </c>
      <c r="T3894" s="8">
        <v>7000</v>
      </c>
      <c r="U3894" s="4">
        <v>147</v>
      </c>
      <c r="V3894" s="10">
        <v>1827.61</v>
      </c>
      <c r="W3894" s="14" t="s">
        <v>5282</v>
      </c>
      <c r="X3894" s="18"/>
      <c r="Y3894" s="9"/>
      <c r="Z3894" s="19"/>
      <c r="AA3894" s="19"/>
      <c r="AB3894" s="30">
        <f t="shared" si="974"/>
        <v>2446000</v>
      </c>
      <c r="AC3894" s="30">
        <f t="shared" si="985"/>
        <v>2.8618152085036794E-3</v>
      </c>
      <c r="AD3894" s="31">
        <f t="shared" si="986"/>
        <v>0.42068683565004089</v>
      </c>
      <c r="AE3894" s="31">
        <f t="shared" si="984"/>
        <v>0.42068683565004089</v>
      </c>
      <c r="AG3894" s="30">
        <f t="shared" si="975"/>
        <v>6126000</v>
      </c>
      <c r="AH3894" s="30">
        <f t="shared" si="981"/>
        <v>1.1426705843943846E-3</v>
      </c>
      <c r="AI3894" s="31">
        <f t="shared" si="982"/>
        <v>0.16797257590597453</v>
      </c>
      <c r="AJ3894" s="31">
        <f t="shared" si="983"/>
        <v>0.16797257590597453</v>
      </c>
      <c r="AK3894" s="30" t="str">
        <f>IF(W3894="si",($S3894*'COSTOS DE CREDITOS'!$C$27)/DATA!$G3894,"")</f>
        <v/>
      </c>
      <c r="AL3894" s="90" t="str">
        <f>IF(W3894="si",'COSTOS DE CREDITOS'!$C$35,"")</f>
        <v/>
      </c>
      <c r="AM3894" s="30" t="str">
        <f t="shared" si="976"/>
        <v/>
      </c>
      <c r="AN3894" s="30" t="str">
        <f t="shared" si="977"/>
        <v/>
      </c>
      <c r="AO3894" s="30">
        <f t="shared" si="978"/>
        <v>0</v>
      </c>
      <c r="AP3894" s="30">
        <f t="shared" si="979"/>
        <v>0</v>
      </c>
      <c r="AQ3894" s="19" t="str">
        <f t="shared" si="980"/>
        <v/>
      </c>
    </row>
    <row r="3895" spans="1:43" x14ac:dyDescent="0.2">
      <c r="A3895" s="23" t="s">
        <v>5665</v>
      </c>
      <c r="B3895" s="6" t="s">
        <v>5676</v>
      </c>
      <c r="C3895" s="6" t="s">
        <v>5670</v>
      </c>
      <c r="D3895" s="4">
        <v>183414</v>
      </c>
      <c r="E3895" s="4">
        <v>183927</v>
      </c>
      <c r="F3895" s="5" t="s">
        <v>4815</v>
      </c>
      <c r="G3895" s="2">
        <v>5</v>
      </c>
      <c r="H3895" s="4">
        <v>183930</v>
      </c>
      <c r="I3895" s="5" t="s">
        <v>4818</v>
      </c>
      <c r="J3895" s="15">
        <v>45385</v>
      </c>
      <c r="K3895" s="24">
        <v>1373842288</v>
      </c>
      <c r="L3895" s="15">
        <v>45392</v>
      </c>
      <c r="M3895" s="15">
        <v>45412</v>
      </c>
      <c r="N3895" s="26">
        <v>1</v>
      </c>
      <c r="O3895" s="26" t="e">
        <f>VLOOKUP(D3895,quash!A$2:$I$7791,9,FALSE)</f>
        <v>#N/A</v>
      </c>
      <c r="P3895" s="7">
        <v>10000</v>
      </c>
      <c r="Q3895" s="26">
        <v>147</v>
      </c>
      <c r="R3895" s="19">
        <v>7.9000519063170294E-2</v>
      </c>
      <c r="S3895" s="26">
        <v>16</v>
      </c>
      <c r="T3895" s="8">
        <v>7000</v>
      </c>
      <c r="U3895" s="4">
        <v>147</v>
      </c>
      <c r="V3895" s="10">
        <v>1827.61</v>
      </c>
      <c r="W3895" s="14" t="s">
        <v>5282</v>
      </c>
      <c r="X3895" s="18"/>
      <c r="Y3895" s="9"/>
      <c r="Z3895" s="19"/>
      <c r="AA3895" s="19"/>
      <c r="AB3895" s="30">
        <f t="shared" si="974"/>
        <v>2446000</v>
      </c>
      <c r="AC3895" s="30">
        <f t="shared" si="985"/>
        <v>2.8618152085036794E-3</v>
      </c>
      <c r="AD3895" s="31">
        <f t="shared" si="986"/>
        <v>0.42068683565004089</v>
      </c>
      <c r="AE3895" s="31">
        <f t="shared" si="984"/>
        <v>0.42068683565004089</v>
      </c>
      <c r="AG3895" s="30">
        <f t="shared" si="975"/>
        <v>6126000</v>
      </c>
      <c r="AH3895" s="30">
        <f t="shared" si="981"/>
        <v>1.1426705843943846E-3</v>
      </c>
      <c r="AI3895" s="31">
        <f t="shared" si="982"/>
        <v>0.16797257590597453</v>
      </c>
      <c r="AJ3895" s="31">
        <f t="shared" si="983"/>
        <v>0.16797257590597453</v>
      </c>
      <c r="AK3895" s="30" t="str">
        <f>IF(W3895="si",($S3895*'COSTOS DE CREDITOS'!$C$27)/DATA!$G3895,"")</f>
        <v/>
      </c>
      <c r="AL3895" s="90" t="str">
        <f>IF(W3895="si",'COSTOS DE CREDITOS'!$C$35,"")</f>
        <v/>
      </c>
      <c r="AM3895" s="30" t="str">
        <f t="shared" si="976"/>
        <v/>
      </c>
      <c r="AN3895" s="30" t="str">
        <f t="shared" si="977"/>
        <v/>
      </c>
      <c r="AO3895" s="30">
        <f t="shared" si="978"/>
        <v>0</v>
      </c>
      <c r="AP3895" s="30">
        <f t="shared" si="979"/>
        <v>0</v>
      </c>
      <c r="AQ3895" s="19" t="str">
        <f t="shared" si="980"/>
        <v/>
      </c>
    </row>
    <row r="3896" spans="1:43" x14ac:dyDescent="0.2">
      <c r="A3896" s="23" t="s">
        <v>5665</v>
      </c>
      <c r="B3896" s="6" t="s">
        <v>5676</v>
      </c>
      <c r="C3896" s="6" t="s">
        <v>5670</v>
      </c>
      <c r="D3896" s="4">
        <v>183594</v>
      </c>
      <c r="E3896" s="4">
        <v>183927</v>
      </c>
      <c r="F3896" s="5" t="s">
        <v>4815</v>
      </c>
      <c r="G3896" s="2">
        <v>5</v>
      </c>
      <c r="H3896" s="4">
        <v>183931</v>
      </c>
      <c r="I3896" s="5" t="s">
        <v>4819</v>
      </c>
      <c r="J3896" s="15">
        <v>45386</v>
      </c>
      <c r="K3896" s="24">
        <v>1374728804</v>
      </c>
      <c r="L3896" s="15">
        <v>45392</v>
      </c>
      <c r="M3896" s="15">
        <v>45412</v>
      </c>
      <c r="N3896" s="26">
        <v>1</v>
      </c>
      <c r="O3896" s="26" t="e">
        <f>VLOOKUP(D3896,quash!A$2:$I$7791,9,FALSE)</f>
        <v>#N/A</v>
      </c>
      <c r="P3896" s="7">
        <v>9000</v>
      </c>
      <c r="Q3896" s="26">
        <v>146</v>
      </c>
      <c r="R3896" s="19">
        <v>5.2439109759484744E-2</v>
      </c>
      <c r="S3896" s="26">
        <v>16</v>
      </c>
      <c r="T3896" s="8">
        <v>7000</v>
      </c>
      <c r="U3896" s="4">
        <v>147</v>
      </c>
      <c r="V3896" s="10">
        <v>1827.61</v>
      </c>
      <c r="W3896" s="14" t="s">
        <v>5282</v>
      </c>
      <c r="X3896" s="18"/>
      <c r="Y3896" s="9"/>
      <c r="Z3896" s="19"/>
      <c r="AA3896" s="19"/>
      <c r="AB3896" s="30">
        <f t="shared" si="974"/>
        <v>2446000</v>
      </c>
      <c r="AC3896" s="30">
        <f t="shared" si="985"/>
        <v>2.8618152085036794E-3</v>
      </c>
      <c r="AD3896" s="31">
        <f t="shared" si="986"/>
        <v>0.41782502044153719</v>
      </c>
      <c r="AE3896" s="31">
        <f t="shared" si="984"/>
        <v>0.42068683565004089</v>
      </c>
      <c r="AG3896" s="30">
        <f t="shared" si="975"/>
        <v>6126000</v>
      </c>
      <c r="AH3896" s="30">
        <f t="shared" si="981"/>
        <v>1.1426705843943846E-3</v>
      </c>
      <c r="AI3896" s="31">
        <f t="shared" si="982"/>
        <v>0.16682990532158015</v>
      </c>
      <c r="AJ3896" s="31">
        <f t="shared" si="983"/>
        <v>0.16797257590597453</v>
      </c>
      <c r="AK3896" s="30" t="str">
        <f>IF(W3896="si",($S3896*'COSTOS DE CREDITOS'!$C$27)/DATA!$G3896,"")</f>
        <v/>
      </c>
      <c r="AL3896" s="90" t="str">
        <f>IF(W3896="si",'COSTOS DE CREDITOS'!$C$35,"")</f>
        <v/>
      </c>
      <c r="AM3896" s="30" t="str">
        <f t="shared" si="976"/>
        <v/>
      </c>
      <c r="AN3896" s="30" t="str">
        <f t="shared" si="977"/>
        <v/>
      </c>
      <c r="AO3896" s="30">
        <f t="shared" si="978"/>
        <v>0</v>
      </c>
      <c r="AP3896" s="30">
        <f t="shared" si="979"/>
        <v>0</v>
      </c>
      <c r="AQ3896" s="19" t="str">
        <f t="shared" si="980"/>
        <v/>
      </c>
    </row>
    <row r="3897" spans="1:43" x14ac:dyDescent="0.2">
      <c r="A3897" s="23" t="s">
        <v>5665</v>
      </c>
      <c r="B3897" s="6" t="s">
        <v>5676</v>
      </c>
      <c r="C3897" s="6" t="s">
        <v>5670</v>
      </c>
      <c r="D3897" s="4">
        <v>183598</v>
      </c>
      <c r="E3897" s="4">
        <v>183927</v>
      </c>
      <c r="F3897" s="5" t="s">
        <v>4815</v>
      </c>
      <c r="G3897" s="2">
        <v>5</v>
      </c>
      <c r="H3897" s="4">
        <v>183933</v>
      </c>
      <c r="I3897" s="5" t="s">
        <v>4820</v>
      </c>
      <c r="J3897" s="15">
        <v>45386</v>
      </c>
      <c r="K3897" s="24">
        <v>1374791839</v>
      </c>
      <c r="L3897" s="15">
        <v>45392</v>
      </c>
      <c r="M3897" s="15">
        <v>45412</v>
      </c>
      <c r="N3897" s="26">
        <v>1</v>
      </c>
      <c r="O3897" s="26" t="e">
        <f>VLOOKUP(D3897,quash!A$2:$I$7791,9,FALSE)</f>
        <v>#N/A</v>
      </c>
      <c r="P3897" s="7">
        <v>7000</v>
      </c>
      <c r="Q3897" s="26">
        <v>111</v>
      </c>
      <c r="R3897" s="19">
        <v>1.8298129407071966E-2</v>
      </c>
      <c r="S3897" s="26">
        <v>16</v>
      </c>
      <c r="T3897" s="8">
        <v>7000</v>
      </c>
      <c r="U3897" s="4">
        <v>147</v>
      </c>
      <c r="V3897" s="10">
        <v>1827.61</v>
      </c>
      <c r="W3897" s="14" t="s">
        <v>5282</v>
      </c>
      <c r="X3897" s="18"/>
      <c r="Y3897" s="9"/>
      <c r="Z3897" s="19"/>
      <c r="AA3897" s="19"/>
      <c r="AB3897" s="30">
        <f t="shared" si="974"/>
        <v>2446000</v>
      </c>
      <c r="AC3897" s="30">
        <f t="shared" si="985"/>
        <v>2.8618152085036794E-3</v>
      </c>
      <c r="AD3897" s="31">
        <f t="shared" si="986"/>
        <v>0.31766148814390843</v>
      </c>
      <c r="AE3897" s="31">
        <f t="shared" si="984"/>
        <v>0.42068683565004089</v>
      </c>
      <c r="AG3897" s="30">
        <f t="shared" si="975"/>
        <v>6126000</v>
      </c>
      <c r="AH3897" s="30">
        <f t="shared" si="981"/>
        <v>1.1426705843943846E-3</v>
      </c>
      <c r="AI3897" s="31">
        <f t="shared" si="982"/>
        <v>0.12683643486777668</v>
      </c>
      <c r="AJ3897" s="31">
        <f t="shared" si="983"/>
        <v>0.16797257590597453</v>
      </c>
      <c r="AK3897" s="30" t="str">
        <f>IF(W3897="si",($S3897*'COSTOS DE CREDITOS'!$C$27)/DATA!$G3897,"")</f>
        <v/>
      </c>
      <c r="AL3897" s="90" t="str">
        <f>IF(W3897="si",'COSTOS DE CREDITOS'!$C$35,"")</f>
        <v/>
      </c>
      <c r="AM3897" s="30" t="str">
        <f t="shared" si="976"/>
        <v/>
      </c>
      <c r="AN3897" s="30" t="str">
        <f t="shared" si="977"/>
        <v/>
      </c>
      <c r="AO3897" s="30">
        <f t="shared" si="978"/>
        <v>0</v>
      </c>
      <c r="AP3897" s="30">
        <f t="shared" si="979"/>
        <v>0</v>
      </c>
      <c r="AQ3897" s="19" t="str">
        <f t="shared" si="980"/>
        <v/>
      </c>
    </row>
    <row r="3898" spans="1:43" x14ac:dyDescent="0.2">
      <c r="A3898" s="23" t="s">
        <v>5665</v>
      </c>
      <c r="B3898" s="6" t="s">
        <v>5678</v>
      </c>
      <c r="C3898" s="6" t="s">
        <v>5670</v>
      </c>
      <c r="D3898" s="4">
        <v>183188</v>
      </c>
      <c r="E3898" s="4">
        <v>183862</v>
      </c>
      <c r="F3898" s="5" t="s">
        <v>4821</v>
      </c>
      <c r="G3898" s="2">
        <v>5</v>
      </c>
      <c r="H3898" s="4">
        <v>183863</v>
      </c>
      <c r="I3898" s="5" t="s">
        <v>4822</v>
      </c>
      <c r="J3898" s="15" t="s">
        <v>5688</v>
      </c>
      <c r="K3898" s="24" t="s">
        <v>5688</v>
      </c>
      <c r="L3898" s="15">
        <v>45391</v>
      </c>
      <c r="M3898" s="15">
        <v>45412</v>
      </c>
      <c r="N3898" s="26">
        <v>1</v>
      </c>
      <c r="O3898" s="26" t="e">
        <f>VLOOKUP(D3898,quash!A$2:$I$7791,9,FALSE)</f>
        <v>#N/A</v>
      </c>
      <c r="P3898" s="7">
        <v>10000</v>
      </c>
      <c r="Q3898" s="26">
        <v>112</v>
      </c>
      <c r="R3898" s="19">
        <v>3.0933929816708432E-2</v>
      </c>
      <c r="S3898" s="26">
        <v>16</v>
      </c>
      <c r="T3898" s="8">
        <v>9000</v>
      </c>
      <c r="U3898" s="4">
        <v>142</v>
      </c>
      <c r="V3898" s="10">
        <v>2255.2800000000002</v>
      </c>
      <c r="W3898" s="14" t="s">
        <v>5282</v>
      </c>
      <c r="X3898" s="18"/>
      <c r="Y3898" s="9"/>
      <c r="Z3898" s="19"/>
      <c r="AA3898" s="19"/>
      <c r="AB3898" s="30">
        <f t="shared" si="974"/>
        <v>2446000</v>
      </c>
      <c r="AC3898" s="30">
        <f t="shared" si="985"/>
        <v>3.6794766966475878E-3</v>
      </c>
      <c r="AD3898" s="31">
        <f t="shared" si="986"/>
        <v>0.41210139002452983</v>
      </c>
      <c r="AE3898" s="31">
        <f t="shared" si="984"/>
        <v>0.52248569092395747</v>
      </c>
      <c r="AG3898" s="30">
        <f t="shared" si="975"/>
        <v>6126000</v>
      </c>
      <c r="AH3898" s="30">
        <f t="shared" si="981"/>
        <v>1.4691478942213516E-3</v>
      </c>
      <c r="AI3898" s="31">
        <f t="shared" si="982"/>
        <v>0.16454456415279137</v>
      </c>
      <c r="AJ3898" s="31">
        <f t="shared" si="983"/>
        <v>0.20861900097943192</v>
      </c>
      <c r="AK3898" s="30" t="str">
        <f>IF(W3898="si",($S3898*'COSTOS DE CREDITOS'!$C$27)/DATA!$G3898,"")</f>
        <v/>
      </c>
      <c r="AL3898" s="90" t="str">
        <f>IF(W3898="si",'COSTOS DE CREDITOS'!$C$35,"")</f>
        <v/>
      </c>
      <c r="AM3898" s="30" t="str">
        <f t="shared" si="976"/>
        <v/>
      </c>
      <c r="AN3898" s="30" t="str">
        <f t="shared" si="977"/>
        <v/>
      </c>
      <c r="AO3898" s="30">
        <f t="shared" si="978"/>
        <v>0</v>
      </c>
      <c r="AP3898" s="30">
        <f t="shared" si="979"/>
        <v>0</v>
      </c>
      <c r="AQ3898" s="19" t="str">
        <f t="shared" si="980"/>
        <v/>
      </c>
    </row>
    <row r="3899" spans="1:43" x14ac:dyDescent="0.2">
      <c r="A3899" s="23" t="s">
        <v>5665</v>
      </c>
      <c r="B3899" s="6" t="s">
        <v>5678</v>
      </c>
      <c r="C3899" s="6" t="s">
        <v>5670</v>
      </c>
      <c r="D3899" s="4">
        <v>183747</v>
      </c>
      <c r="E3899" s="4">
        <v>183862</v>
      </c>
      <c r="F3899" s="5" t="s">
        <v>4821</v>
      </c>
      <c r="G3899" s="2">
        <v>5</v>
      </c>
      <c r="H3899" s="4">
        <v>183864</v>
      </c>
      <c r="I3899" s="5" t="s">
        <v>4823</v>
      </c>
      <c r="J3899" s="15">
        <v>45387</v>
      </c>
      <c r="K3899" s="24">
        <v>1375439997</v>
      </c>
      <c r="L3899" s="15">
        <v>45391</v>
      </c>
      <c r="M3899" s="15">
        <v>45412</v>
      </c>
      <c r="N3899" s="26">
        <v>1</v>
      </c>
      <c r="O3899" s="26" t="e">
        <f>VLOOKUP(D3899,quash!A$2:$I$7791,9,FALSE)</f>
        <v>#N/A</v>
      </c>
      <c r="P3899" s="7">
        <v>10000</v>
      </c>
      <c r="Q3899" s="26">
        <v>110</v>
      </c>
      <c r="R3899" s="19">
        <v>3.3220596517330399E-2</v>
      </c>
      <c r="S3899" s="26">
        <v>16</v>
      </c>
      <c r="T3899" s="8">
        <v>8000</v>
      </c>
      <c r="U3899" s="4">
        <v>142</v>
      </c>
      <c r="V3899" s="10">
        <v>2013.74</v>
      </c>
      <c r="W3899" s="14" t="s">
        <v>5282</v>
      </c>
      <c r="X3899" s="18"/>
      <c r="Y3899" s="9"/>
      <c r="Z3899" s="19"/>
      <c r="AA3899" s="19"/>
      <c r="AB3899" s="30">
        <f t="shared" si="974"/>
        <v>2446000</v>
      </c>
      <c r="AC3899" s="30">
        <f t="shared" si="985"/>
        <v>3.2706459525756338E-3</v>
      </c>
      <c r="AD3899" s="31">
        <f t="shared" si="986"/>
        <v>0.35977105478331972</v>
      </c>
      <c r="AE3899" s="31">
        <f t="shared" si="984"/>
        <v>0.46443172526574</v>
      </c>
      <c r="AG3899" s="30">
        <f t="shared" si="975"/>
        <v>6126000</v>
      </c>
      <c r="AH3899" s="30">
        <f t="shared" si="981"/>
        <v>1.3059092393078681E-3</v>
      </c>
      <c r="AI3899" s="31">
        <f t="shared" si="982"/>
        <v>0.14365001632386548</v>
      </c>
      <c r="AJ3899" s="31">
        <f t="shared" si="983"/>
        <v>0.18543911198171725</v>
      </c>
      <c r="AK3899" s="30" t="str">
        <f>IF(W3899="si",($S3899*'COSTOS DE CREDITOS'!$C$27)/DATA!$G3899,"")</f>
        <v/>
      </c>
      <c r="AL3899" s="90" t="str">
        <f>IF(W3899="si",'COSTOS DE CREDITOS'!$C$35,"")</f>
        <v/>
      </c>
      <c r="AM3899" s="30" t="str">
        <f t="shared" si="976"/>
        <v/>
      </c>
      <c r="AN3899" s="30" t="str">
        <f t="shared" si="977"/>
        <v/>
      </c>
      <c r="AO3899" s="30">
        <f t="shared" si="978"/>
        <v>0</v>
      </c>
      <c r="AP3899" s="30">
        <f t="shared" si="979"/>
        <v>0</v>
      </c>
      <c r="AQ3899" s="19" t="str">
        <f t="shared" si="980"/>
        <v/>
      </c>
    </row>
    <row r="3900" spans="1:43" x14ac:dyDescent="0.2">
      <c r="A3900" s="23" t="s">
        <v>5665</v>
      </c>
      <c r="B3900" s="6" t="s">
        <v>5678</v>
      </c>
      <c r="C3900" s="6" t="s">
        <v>5670</v>
      </c>
      <c r="D3900" s="4">
        <v>183181</v>
      </c>
      <c r="E3900" s="4">
        <v>183862</v>
      </c>
      <c r="F3900" s="5" t="s">
        <v>4821</v>
      </c>
      <c r="G3900" s="2">
        <v>5</v>
      </c>
      <c r="H3900" s="4">
        <v>183866</v>
      </c>
      <c r="I3900" s="5" t="s">
        <v>4824</v>
      </c>
      <c r="J3900" s="15">
        <v>45383</v>
      </c>
      <c r="K3900" s="24">
        <v>1372627905</v>
      </c>
      <c r="L3900" s="15">
        <v>45391</v>
      </c>
      <c r="M3900" s="15">
        <v>45412</v>
      </c>
      <c r="N3900" s="26">
        <v>1</v>
      </c>
      <c r="O3900" s="26" t="e">
        <f>VLOOKUP(D3900,quash!A$2:$I$7791,9,FALSE)</f>
        <v>#N/A</v>
      </c>
      <c r="P3900" s="7">
        <v>5000</v>
      </c>
      <c r="Q3900" s="26">
        <v>147</v>
      </c>
      <c r="R3900" s="19">
        <v>7.9000519063171556E-2</v>
      </c>
      <c r="S3900" s="26">
        <v>16</v>
      </c>
      <c r="T3900" s="8">
        <v>8000</v>
      </c>
      <c r="U3900" s="4">
        <v>142</v>
      </c>
      <c r="V3900" s="10">
        <v>2013.74</v>
      </c>
      <c r="W3900" s="14" t="s">
        <v>5282</v>
      </c>
      <c r="X3900" s="18"/>
      <c r="Y3900" s="9"/>
      <c r="Z3900" s="19"/>
      <c r="AA3900" s="19"/>
      <c r="AB3900" s="30">
        <f t="shared" si="974"/>
        <v>2446000</v>
      </c>
      <c r="AC3900" s="30">
        <f t="shared" si="985"/>
        <v>3.2706459525756338E-3</v>
      </c>
      <c r="AD3900" s="31">
        <f t="shared" si="986"/>
        <v>0.48078495502861818</v>
      </c>
      <c r="AE3900" s="31">
        <f t="shared" si="984"/>
        <v>0.46443172526574</v>
      </c>
      <c r="AG3900" s="30">
        <f t="shared" si="975"/>
        <v>6126000</v>
      </c>
      <c r="AH3900" s="30">
        <f t="shared" si="981"/>
        <v>1.3059092393078681E-3</v>
      </c>
      <c r="AI3900" s="31">
        <f t="shared" si="982"/>
        <v>0.19196865817825662</v>
      </c>
      <c r="AJ3900" s="31">
        <f t="shared" si="983"/>
        <v>0.18543911198171725</v>
      </c>
      <c r="AK3900" s="30" t="str">
        <f>IF(W3900="si",($S3900*'COSTOS DE CREDITOS'!$C$27)/DATA!$G3900,"")</f>
        <v/>
      </c>
      <c r="AL3900" s="90" t="str">
        <f>IF(W3900="si",'COSTOS DE CREDITOS'!$C$35,"")</f>
        <v/>
      </c>
      <c r="AM3900" s="30" t="str">
        <f t="shared" si="976"/>
        <v/>
      </c>
      <c r="AN3900" s="30" t="str">
        <f t="shared" si="977"/>
        <v/>
      </c>
      <c r="AO3900" s="30">
        <f t="shared" si="978"/>
        <v>0</v>
      </c>
      <c r="AP3900" s="30">
        <f t="shared" si="979"/>
        <v>0</v>
      </c>
      <c r="AQ3900" s="19" t="str">
        <f t="shared" si="980"/>
        <v/>
      </c>
    </row>
    <row r="3901" spans="1:43" x14ac:dyDescent="0.2">
      <c r="A3901" s="23" t="s">
        <v>5665</v>
      </c>
      <c r="B3901" s="6" t="s">
        <v>5678</v>
      </c>
      <c r="C3901" s="6" t="s">
        <v>5670</v>
      </c>
      <c r="D3901" s="4">
        <v>183191</v>
      </c>
      <c r="E3901" s="4">
        <v>183862</v>
      </c>
      <c r="F3901" s="5" t="s">
        <v>4821</v>
      </c>
      <c r="G3901" s="2">
        <v>5</v>
      </c>
      <c r="H3901" s="4">
        <v>183867</v>
      </c>
      <c r="I3901" s="5" t="s">
        <v>4825</v>
      </c>
      <c r="J3901" s="15">
        <v>45384</v>
      </c>
      <c r="K3901" s="24">
        <v>1372678150</v>
      </c>
      <c r="L3901" s="15">
        <v>45391</v>
      </c>
      <c r="M3901" s="15">
        <v>45412</v>
      </c>
      <c r="N3901" s="26">
        <v>1</v>
      </c>
      <c r="O3901" s="26" t="e">
        <f>VLOOKUP(D3901,quash!A$2:$I$7791,9,FALSE)</f>
        <v>#N/A</v>
      </c>
      <c r="P3901" s="7">
        <v>10000</v>
      </c>
      <c r="Q3901" s="26">
        <v>142</v>
      </c>
      <c r="R3901" s="19">
        <v>5.2439109759484744E-2</v>
      </c>
      <c r="S3901" s="26">
        <v>16</v>
      </c>
      <c r="T3901" s="8">
        <v>8000</v>
      </c>
      <c r="U3901" s="4">
        <v>142</v>
      </c>
      <c r="V3901" s="10">
        <v>2013.74</v>
      </c>
      <c r="W3901" s="14" t="s">
        <v>5282</v>
      </c>
      <c r="X3901" s="18"/>
      <c r="Y3901" s="9"/>
      <c r="Z3901" s="19"/>
      <c r="AA3901" s="19"/>
      <c r="AB3901" s="30">
        <f t="shared" si="974"/>
        <v>2446000</v>
      </c>
      <c r="AC3901" s="30">
        <f t="shared" si="985"/>
        <v>3.2706459525756338E-3</v>
      </c>
      <c r="AD3901" s="31">
        <f t="shared" si="986"/>
        <v>0.46443172526574</v>
      </c>
      <c r="AE3901" s="31">
        <f t="shared" si="984"/>
        <v>0.46443172526574</v>
      </c>
      <c r="AG3901" s="30">
        <f t="shared" si="975"/>
        <v>6126000</v>
      </c>
      <c r="AH3901" s="30">
        <f t="shared" si="981"/>
        <v>1.3059092393078681E-3</v>
      </c>
      <c r="AI3901" s="31">
        <f t="shared" si="982"/>
        <v>0.18543911198171725</v>
      </c>
      <c r="AJ3901" s="31">
        <f t="shared" si="983"/>
        <v>0.18543911198171725</v>
      </c>
      <c r="AK3901" s="30" t="str">
        <f>IF(W3901="si",($S3901*'COSTOS DE CREDITOS'!$C$27)/DATA!$G3901,"")</f>
        <v/>
      </c>
      <c r="AL3901" s="90" t="str">
        <f>IF(W3901="si",'COSTOS DE CREDITOS'!$C$35,"")</f>
        <v/>
      </c>
      <c r="AM3901" s="30" t="str">
        <f t="shared" si="976"/>
        <v/>
      </c>
      <c r="AN3901" s="30" t="str">
        <f t="shared" si="977"/>
        <v/>
      </c>
      <c r="AO3901" s="30">
        <f t="shared" si="978"/>
        <v>0</v>
      </c>
      <c r="AP3901" s="30">
        <f t="shared" si="979"/>
        <v>0</v>
      </c>
      <c r="AQ3901" s="19" t="str">
        <f t="shared" si="980"/>
        <v/>
      </c>
    </row>
    <row r="3902" spans="1:43" x14ac:dyDescent="0.2">
      <c r="A3902" s="23" t="s">
        <v>5665</v>
      </c>
      <c r="B3902" s="6" t="s">
        <v>5678</v>
      </c>
      <c r="C3902" s="6" t="s">
        <v>5670</v>
      </c>
      <c r="D3902" s="4">
        <v>183183</v>
      </c>
      <c r="E3902" s="4">
        <v>183862</v>
      </c>
      <c r="F3902" s="5" t="s">
        <v>4821</v>
      </c>
      <c r="G3902" s="2">
        <v>5</v>
      </c>
      <c r="H3902" s="4">
        <v>183868</v>
      </c>
      <c r="I3902" s="5" t="s">
        <v>4826</v>
      </c>
      <c r="J3902" s="15">
        <v>45383</v>
      </c>
      <c r="K3902" s="24">
        <v>1372648176</v>
      </c>
      <c r="L3902" s="15">
        <v>45391</v>
      </c>
      <c r="M3902" s="15">
        <v>45412</v>
      </c>
      <c r="N3902" s="26">
        <v>1</v>
      </c>
      <c r="O3902" s="26" t="e">
        <f>VLOOKUP(D3902,quash!A$2:$I$7791,9,FALSE)</f>
        <v>#N/A</v>
      </c>
      <c r="P3902" s="7">
        <v>10000</v>
      </c>
      <c r="Q3902" s="26">
        <v>127</v>
      </c>
      <c r="R3902" s="19">
        <v>3.9770556926914676E-2</v>
      </c>
      <c r="S3902" s="26">
        <v>16</v>
      </c>
      <c r="T3902" s="8">
        <v>8000</v>
      </c>
      <c r="U3902" s="4">
        <v>142</v>
      </c>
      <c r="V3902" s="10">
        <v>2013.74</v>
      </c>
      <c r="W3902" s="14" t="s">
        <v>5282</v>
      </c>
      <c r="X3902" s="18"/>
      <c r="Y3902" s="9"/>
      <c r="Z3902" s="19"/>
      <c r="AA3902" s="19"/>
      <c r="AB3902" s="30">
        <f t="shared" si="974"/>
        <v>2446000</v>
      </c>
      <c r="AC3902" s="30">
        <f t="shared" si="985"/>
        <v>3.2706459525756338E-3</v>
      </c>
      <c r="AD3902" s="31">
        <f t="shared" si="986"/>
        <v>0.41537203597710548</v>
      </c>
      <c r="AE3902" s="31">
        <f t="shared" si="984"/>
        <v>0.46443172526574</v>
      </c>
      <c r="AG3902" s="30">
        <f t="shared" si="975"/>
        <v>6126000</v>
      </c>
      <c r="AH3902" s="30">
        <f t="shared" si="981"/>
        <v>1.3059092393078681E-3</v>
      </c>
      <c r="AI3902" s="31">
        <f t="shared" si="982"/>
        <v>0.16585047339209924</v>
      </c>
      <c r="AJ3902" s="31">
        <f t="shared" si="983"/>
        <v>0.18543911198171725</v>
      </c>
      <c r="AK3902" s="30" t="str">
        <f>IF(W3902="si",($S3902*'COSTOS DE CREDITOS'!$C$27)/DATA!$G3902,"")</f>
        <v/>
      </c>
      <c r="AL3902" s="90" t="str">
        <f>IF(W3902="si",'COSTOS DE CREDITOS'!$C$35,"")</f>
        <v/>
      </c>
      <c r="AM3902" s="30" t="str">
        <f t="shared" si="976"/>
        <v/>
      </c>
      <c r="AN3902" s="30" t="str">
        <f t="shared" si="977"/>
        <v/>
      </c>
      <c r="AO3902" s="30">
        <f t="shared" si="978"/>
        <v>0</v>
      </c>
      <c r="AP3902" s="30">
        <f t="shared" si="979"/>
        <v>0</v>
      </c>
      <c r="AQ3902" s="19" t="str">
        <f t="shared" si="980"/>
        <v/>
      </c>
    </row>
    <row r="3903" spans="1:43" x14ac:dyDescent="0.2">
      <c r="A3903" s="23" t="s">
        <v>5665</v>
      </c>
      <c r="B3903" s="6" t="s">
        <v>5675</v>
      </c>
      <c r="C3903" s="6" t="s">
        <v>5667</v>
      </c>
      <c r="D3903" s="2">
        <v>182484</v>
      </c>
      <c r="E3903" s="2">
        <v>182478</v>
      </c>
      <c r="F3903" s="3" t="s">
        <v>1668</v>
      </c>
      <c r="G3903" s="2">
        <v>5</v>
      </c>
      <c r="H3903" s="2">
        <v>183309</v>
      </c>
      <c r="I3903" s="3" t="s">
        <v>4827</v>
      </c>
      <c r="J3903" s="15">
        <v>45377</v>
      </c>
      <c r="K3903" s="24">
        <v>1368748740</v>
      </c>
      <c r="L3903" s="15">
        <v>45385</v>
      </c>
      <c r="M3903" s="15">
        <v>45412</v>
      </c>
      <c r="N3903" s="26">
        <v>1</v>
      </c>
      <c r="O3903" s="26">
        <f>VLOOKUP(D3903,quash!A$2:$I$7791,9,FALSE)</f>
        <v>3</v>
      </c>
      <c r="P3903" s="7">
        <v>5000</v>
      </c>
      <c r="Q3903" s="26">
        <v>147</v>
      </c>
      <c r="R3903" s="19">
        <v>0.11226939921536</v>
      </c>
      <c r="S3903" s="26">
        <v>16</v>
      </c>
      <c r="T3903" s="7">
        <v>5000</v>
      </c>
      <c r="U3903" s="2">
        <v>147</v>
      </c>
      <c r="V3903" s="11">
        <v>1303.3399999999999</v>
      </c>
      <c r="W3903" s="14" t="s">
        <v>5282</v>
      </c>
      <c r="X3903" s="18"/>
      <c r="Y3903" s="9"/>
      <c r="Z3903" s="19"/>
      <c r="AA3903" s="19"/>
      <c r="AB3903" s="30">
        <f t="shared" si="974"/>
        <v>193000</v>
      </c>
      <c r="AC3903" s="30">
        <f t="shared" si="985"/>
        <v>2.5906735751295335E-2</v>
      </c>
      <c r="AD3903" s="31">
        <f t="shared" si="986"/>
        <v>3.8082901554404143</v>
      </c>
      <c r="AE3903" s="31">
        <f t="shared" si="984"/>
        <v>3.8082901554404143</v>
      </c>
      <c r="AG3903" s="30">
        <f t="shared" si="975"/>
        <v>778000</v>
      </c>
      <c r="AH3903" s="30">
        <f t="shared" si="981"/>
        <v>6.4267352185089976E-3</v>
      </c>
      <c r="AI3903" s="31">
        <f t="shared" si="982"/>
        <v>0.94473007712082269</v>
      </c>
      <c r="AJ3903" s="31">
        <f t="shared" si="983"/>
        <v>0.94473007712082269</v>
      </c>
      <c r="AK3903" s="30" t="str">
        <f>IF(W3903="si",($S3903*'COSTOS DE CREDITOS'!$C$27)/DATA!$G3903,"")</f>
        <v/>
      </c>
      <c r="AL3903" s="90" t="str">
        <f>IF(W3903="si",'COSTOS DE CREDITOS'!$C$35,"")</f>
        <v/>
      </c>
      <c r="AM3903" s="30" t="str">
        <f t="shared" si="976"/>
        <v/>
      </c>
      <c r="AN3903" s="30" t="str">
        <f t="shared" si="977"/>
        <v/>
      </c>
      <c r="AO3903" s="30">
        <f t="shared" si="978"/>
        <v>0</v>
      </c>
      <c r="AP3903" s="30">
        <f t="shared" si="979"/>
        <v>0</v>
      </c>
      <c r="AQ3903" s="19" t="str">
        <f t="shared" si="980"/>
        <v/>
      </c>
    </row>
    <row r="3904" spans="1:43" x14ac:dyDescent="0.2">
      <c r="A3904" s="23" t="s">
        <v>5665</v>
      </c>
      <c r="B3904" s="6" t="s">
        <v>5675</v>
      </c>
      <c r="C3904" s="6" t="s">
        <v>5667</v>
      </c>
      <c r="D3904" s="2">
        <v>182487</v>
      </c>
      <c r="E3904" s="2">
        <v>182478</v>
      </c>
      <c r="F3904" s="3" t="s">
        <v>1668</v>
      </c>
      <c r="G3904" s="2">
        <v>5</v>
      </c>
      <c r="H3904" s="2">
        <v>183725</v>
      </c>
      <c r="I3904" s="3" t="s">
        <v>4828</v>
      </c>
      <c r="J3904" s="15">
        <v>45377</v>
      </c>
      <c r="K3904" s="24">
        <v>1368750257</v>
      </c>
      <c r="L3904" s="15">
        <v>45391</v>
      </c>
      <c r="M3904" s="15">
        <v>45412</v>
      </c>
      <c r="N3904" s="26">
        <v>1</v>
      </c>
      <c r="O3904" s="26">
        <f>VLOOKUP(D3904,quash!A$2:$I$7791,9,FALSE)</f>
        <v>2</v>
      </c>
      <c r="P3904" s="7">
        <v>5000</v>
      </c>
      <c r="Q3904" s="26">
        <v>147</v>
      </c>
      <c r="R3904" s="19">
        <v>0.11226939921536</v>
      </c>
      <c r="S3904" s="26">
        <v>16</v>
      </c>
      <c r="T3904" s="7">
        <v>5000</v>
      </c>
      <c r="U3904" s="2">
        <v>147</v>
      </c>
      <c r="V3904" s="11">
        <v>1303.3399999999999</v>
      </c>
      <c r="W3904" s="14" t="s">
        <v>5282</v>
      </c>
      <c r="X3904" s="18"/>
      <c r="Y3904" s="9"/>
      <c r="Z3904" s="19"/>
      <c r="AA3904" s="19"/>
      <c r="AB3904" s="30">
        <f t="shared" si="974"/>
        <v>313000</v>
      </c>
      <c r="AC3904" s="30">
        <f t="shared" si="985"/>
        <v>1.5974440894568689E-2</v>
      </c>
      <c r="AD3904" s="31">
        <f t="shared" si="986"/>
        <v>2.3482428115015974</v>
      </c>
      <c r="AE3904" s="31">
        <f t="shared" si="984"/>
        <v>2.3482428115015974</v>
      </c>
      <c r="AG3904" s="30">
        <f t="shared" si="975"/>
        <v>1695000</v>
      </c>
      <c r="AH3904" s="30">
        <f t="shared" si="981"/>
        <v>2.9498525073746312E-3</v>
      </c>
      <c r="AI3904" s="31">
        <f t="shared" si="982"/>
        <v>0.4336283185840708</v>
      </c>
      <c r="AJ3904" s="31">
        <f t="shared" si="983"/>
        <v>0.4336283185840708</v>
      </c>
      <c r="AK3904" s="30" t="str">
        <f>IF(W3904="si",($S3904*'COSTOS DE CREDITOS'!$C$27)/DATA!$G3904,"")</f>
        <v/>
      </c>
      <c r="AL3904" s="90" t="str">
        <f>IF(W3904="si",'COSTOS DE CREDITOS'!$C$35,"")</f>
        <v/>
      </c>
      <c r="AM3904" s="30" t="str">
        <f t="shared" si="976"/>
        <v/>
      </c>
      <c r="AN3904" s="30" t="str">
        <f t="shared" si="977"/>
        <v/>
      </c>
      <c r="AO3904" s="30">
        <f t="shared" si="978"/>
        <v>0</v>
      </c>
      <c r="AP3904" s="30">
        <f t="shared" si="979"/>
        <v>0</v>
      </c>
      <c r="AQ3904" s="19" t="str">
        <f t="shared" si="980"/>
        <v/>
      </c>
    </row>
    <row r="3905" spans="1:43" x14ac:dyDescent="0.2">
      <c r="A3905" s="23" t="s">
        <v>5665</v>
      </c>
      <c r="B3905" s="6" t="s">
        <v>5675</v>
      </c>
      <c r="C3905" s="6" t="s">
        <v>5667</v>
      </c>
      <c r="D3905" s="2">
        <v>182488</v>
      </c>
      <c r="E3905" s="2">
        <v>182478</v>
      </c>
      <c r="F3905" s="3" t="s">
        <v>1668</v>
      </c>
      <c r="G3905" s="2">
        <v>5</v>
      </c>
      <c r="H3905" s="2">
        <v>183874</v>
      </c>
      <c r="I3905" s="3" t="s">
        <v>4829</v>
      </c>
      <c r="J3905" s="15">
        <v>45377</v>
      </c>
      <c r="K3905" s="24">
        <v>1368755911</v>
      </c>
      <c r="L3905" s="15">
        <v>45391</v>
      </c>
      <c r="M3905" s="15">
        <v>45412</v>
      </c>
      <c r="N3905" s="26">
        <v>1</v>
      </c>
      <c r="O3905" s="26">
        <f>VLOOKUP(D3905,quash!A$2:$I$7791,9,FALSE)</f>
        <v>1</v>
      </c>
      <c r="P3905" s="7">
        <v>10000</v>
      </c>
      <c r="Q3905" s="26">
        <v>147</v>
      </c>
      <c r="R3905" s="19">
        <v>7.9000519063170294E-2</v>
      </c>
      <c r="S3905" s="26">
        <v>16</v>
      </c>
      <c r="T3905" s="7">
        <v>5000</v>
      </c>
      <c r="U3905" s="2">
        <v>147</v>
      </c>
      <c r="V3905" s="11">
        <v>1303.3399999999999</v>
      </c>
      <c r="W3905" s="14" t="s">
        <v>5282</v>
      </c>
      <c r="X3905" s="18"/>
      <c r="Y3905" s="9"/>
      <c r="Z3905" s="19"/>
      <c r="AA3905" s="19"/>
      <c r="AB3905" s="30">
        <f t="shared" si="974"/>
        <v>511000</v>
      </c>
      <c r="AC3905" s="30">
        <f t="shared" si="985"/>
        <v>9.7847358121330719E-3</v>
      </c>
      <c r="AD3905" s="31">
        <f t="shared" si="986"/>
        <v>1.4383561643835616</v>
      </c>
      <c r="AE3905" s="31">
        <f t="shared" si="984"/>
        <v>1.4383561643835616</v>
      </c>
      <c r="AG3905" s="30">
        <f t="shared" si="975"/>
        <v>2427000</v>
      </c>
      <c r="AH3905" s="30">
        <f t="shared" si="981"/>
        <v>2.0601565718994645E-3</v>
      </c>
      <c r="AI3905" s="31">
        <f t="shared" si="982"/>
        <v>0.30284301606922126</v>
      </c>
      <c r="AJ3905" s="31">
        <f t="shared" si="983"/>
        <v>0.30284301606922126</v>
      </c>
      <c r="AK3905" s="30" t="str">
        <f>IF(W3905="si",($S3905*'COSTOS DE CREDITOS'!$C$27)/DATA!$G3905,"")</f>
        <v/>
      </c>
      <c r="AL3905" s="90" t="str">
        <f>IF(W3905="si",'COSTOS DE CREDITOS'!$C$35,"")</f>
        <v/>
      </c>
      <c r="AM3905" s="30" t="str">
        <f t="shared" si="976"/>
        <v/>
      </c>
      <c r="AN3905" s="30" t="str">
        <f t="shared" si="977"/>
        <v/>
      </c>
      <c r="AO3905" s="30">
        <f t="shared" si="978"/>
        <v>0</v>
      </c>
      <c r="AP3905" s="30">
        <f t="shared" si="979"/>
        <v>0</v>
      </c>
      <c r="AQ3905" s="19" t="str">
        <f t="shared" si="980"/>
        <v/>
      </c>
    </row>
    <row r="3906" spans="1:43" x14ac:dyDescent="0.2">
      <c r="A3906" s="23" t="s">
        <v>5665</v>
      </c>
      <c r="B3906" s="6" t="s">
        <v>5666</v>
      </c>
      <c r="C3906" s="6" t="s">
        <v>5667</v>
      </c>
      <c r="D3906" s="2">
        <v>182999</v>
      </c>
      <c r="E3906" s="2">
        <v>183599</v>
      </c>
      <c r="F3906" s="3" t="s">
        <v>3705</v>
      </c>
      <c r="G3906" s="2">
        <v>6</v>
      </c>
      <c r="H3906" s="2">
        <v>183705</v>
      </c>
      <c r="I3906" s="3" t="s">
        <v>4830</v>
      </c>
      <c r="J3906" s="15">
        <v>45380</v>
      </c>
      <c r="K3906" s="24">
        <v>1370959237</v>
      </c>
      <c r="L3906" s="15">
        <v>45391</v>
      </c>
      <c r="M3906" s="15">
        <v>45412</v>
      </c>
      <c r="N3906" s="26">
        <v>1</v>
      </c>
      <c r="O3906" s="26">
        <f>VLOOKUP(D3906,quash!A$2:$I$7791,9,FALSE)</f>
        <v>1</v>
      </c>
      <c r="P3906" s="7">
        <v>5000</v>
      </c>
      <c r="Q3906" s="26">
        <v>147</v>
      </c>
      <c r="R3906" s="19">
        <v>5.8283715876113994E-2</v>
      </c>
      <c r="S3906" s="26">
        <v>16</v>
      </c>
      <c r="T3906" s="7">
        <v>10000</v>
      </c>
      <c r="U3906" s="2">
        <v>142</v>
      </c>
      <c r="V3906" s="11">
        <v>2510.34</v>
      </c>
      <c r="W3906" s="14" t="s">
        <v>5282</v>
      </c>
      <c r="X3906" s="18"/>
      <c r="Y3906" s="9"/>
      <c r="Z3906" s="19"/>
      <c r="AA3906" s="19"/>
      <c r="AB3906" s="30">
        <f t="shared" ref="AB3906:AB3969" si="987">SUMIFS($T:$T,$M:$M,$M3906,$O:$O,$O3906)</f>
        <v>511000</v>
      </c>
      <c r="AC3906" s="30">
        <f t="shared" si="985"/>
        <v>1.9569471624266144E-2</v>
      </c>
      <c r="AD3906" s="31">
        <f t="shared" si="986"/>
        <v>2.8767123287671232</v>
      </c>
      <c r="AE3906" s="31">
        <f t="shared" si="984"/>
        <v>2.7788649706457926</v>
      </c>
      <c r="AG3906" s="30">
        <f t="shared" ref="AG3906:AG3969" si="988">SUMIFS($T:$T,$O:$O,$O3906,$N:$N,1)</f>
        <v>2427000</v>
      </c>
      <c r="AH3906" s="30">
        <f t="shared" si="981"/>
        <v>4.1203131437989289E-3</v>
      </c>
      <c r="AI3906" s="31">
        <f t="shared" si="982"/>
        <v>0.60568603213844252</v>
      </c>
      <c r="AJ3906" s="31">
        <f t="shared" si="983"/>
        <v>0.58508446641944789</v>
      </c>
      <c r="AK3906" s="30" t="str">
        <f>IF(W3906="si",($S3906*'COSTOS DE CREDITOS'!$C$27)/DATA!$G3906,"")</f>
        <v/>
      </c>
      <c r="AL3906" s="90" t="str">
        <f>IF(W3906="si",'COSTOS DE CREDITOS'!$C$35,"")</f>
        <v/>
      </c>
      <c r="AM3906" s="30" t="str">
        <f t="shared" si="976"/>
        <v/>
      </c>
      <c r="AN3906" s="30" t="str">
        <f t="shared" si="977"/>
        <v/>
      </c>
      <c r="AO3906" s="30">
        <f t="shared" si="978"/>
        <v>0</v>
      </c>
      <c r="AP3906" s="30">
        <f t="shared" si="979"/>
        <v>0</v>
      </c>
      <c r="AQ3906" s="19" t="str">
        <f t="shared" si="980"/>
        <v/>
      </c>
    </row>
    <row r="3907" spans="1:43" x14ac:dyDescent="0.2">
      <c r="A3907" s="23" t="s">
        <v>5665</v>
      </c>
      <c r="B3907" s="6" t="s">
        <v>5684</v>
      </c>
      <c r="C3907" s="6" t="s">
        <v>5667</v>
      </c>
      <c r="D3907" s="2">
        <v>183289</v>
      </c>
      <c r="E3907" s="2">
        <v>183038</v>
      </c>
      <c r="F3907" s="3" t="s">
        <v>3754</v>
      </c>
      <c r="G3907" s="2">
        <v>5</v>
      </c>
      <c r="H3907" s="2">
        <v>183718</v>
      </c>
      <c r="I3907" s="3" t="s">
        <v>4831</v>
      </c>
      <c r="J3907" s="15">
        <v>45384</v>
      </c>
      <c r="K3907" s="24">
        <v>1373164944</v>
      </c>
      <c r="L3907" s="15">
        <v>45391</v>
      </c>
      <c r="M3907" s="15">
        <v>45412</v>
      </c>
      <c r="N3907" s="26">
        <v>1</v>
      </c>
      <c r="O3907" s="26" t="e">
        <f>VLOOKUP(D3907,quash!A$2:$I$7791,9,FALSE)</f>
        <v>#N/A</v>
      </c>
      <c r="P3907" s="7">
        <v>8000</v>
      </c>
      <c r="Q3907" s="26">
        <v>110</v>
      </c>
      <c r="R3907" s="19">
        <v>3.3220596517330447E-2</v>
      </c>
      <c r="S3907" s="26">
        <v>16</v>
      </c>
      <c r="T3907" s="7">
        <v>8000</v>
      </c>
      <c r="U3907" s="2">
        <v>142</v>
      </c>
      <c r="V3907" s="11">
        <v>2013.74</v>
      </c>
      <c r="W3907" s="14" t="s">
        <v>5282</v>
      </c>
      <c r="X3907" s="18"/>
      <c r="Y3907" s="9"/>
      <c r="Z3907" s="19"/>
      <c r="AA3907" s="19"/>
      <c r="AB3907" s="30">
        <f t="shared" si="987"/>
        <v>2446000</v>
      </c>
      <c r="AC3907" s="30">
        <f t="shared" si="985"/>
        <v>3.2706459525756338E-3</v>
      </c>
      <c r="AD3907" s="31">
        <f t="shared" si="986"/>
        <v>0.35977105478331972</v>
      </c>
      <c r="AE3907" s="31">
        <f t="shared" si="984"/>
        <v>0.46443172526574</v>
      </c>
      <c r="AG3907" s="30">
        <f t="shared" si="988"/>
        <v>6126000</v>
      </c>
      <c r="AH3907" s="30">
        <f t="shared" si="981"/>
        <v>1.3059092393078681E-3</v>
      </c>
      <c r="AI3907" s="31">
        <f t="shared" si="982"/>
        <v>0.14365001632386548</v>
      </c>
      <c r="AJ3907" s="31">
        <f t="shared" si="983"/>
        <v>0.18543911198171725</v>
      </c>
      <c r="AK3907" s="30" t="str">
        <f>IF(W3907="si",($S3907*'COSTOS DE CREDITOS'!$C$27)/DATA!$G3907,"")</f>
        <v/>
      </c>
      <c r="AL3907" s="90" t="str">
        <f>IF(W3907="si",'COSTOS DE CREDITOS'!$C$35,"")</f>
        <v/>
      </c>
      <c r="AM3907" s="30" t="str">
        <f t="shared" ref="AM3907:AM3970" si="989">IF(W3907="si",(20%/52*$S3907)*$T3907,"")</f>
        <v/>
      </c>
      <c r="AN3907" s="30" t="str">
        <f t="shared" ref="AN3907:AN3970" si="990">IF(W3907="SI",T3907-Y3907,"")</f>
        <v/>
      </c>
      <c r="AO3907" s="30">
        <f t="shared" ref="AO3907:AO3970" si="991">SUM(AK3907:AN3907)</f>
        <v>0</v>
      </c>
      <c r="AP3907" s="30">
        <f t="shared" ref="AP3907:AP3970" si="992">AA3907-AO3907</f>
        <v>0</v>
      </c>
      <c r="AQ3907" s="19" t="str">
        <f t="shared" ref="AQ3907:AQ3970" si="993">IFERROR(AP3907/AA3907,"")</f>
        <v/>
      </c>
    </row>
    <row r="3908" spans="1:43" x14ac:dyDescent="0.2">
      <c r="A3908" s="23" t="s">
        <v>5665</v>
      </c>
      <c r="B3908" s="6" t="s">
        <v>5672</v>
      </c>
      <c r="C3908" s="6" t="s">
        <v>5667</v>
      </c>
      <c r="D3908" s="2">
        <v>183684</v>
      </c>
      <c r="E3908" s="2">
        <v>183129</v>
      </c>
      <c r="F3908" s="3" t="s">
        <v>3733</v>
      </c>
      <c r="G3908" s="2">
        <v>6</v>
      </c>
      <c r="H3908" s="2">
        <v>184037</v>
      </c>
      <c r="I3908" s="3" t="s">
        <v>4832</v>
      </c>
      <c r="J3908" s="15">
        <v>45387</v>
      </c>
      <c r="K3908" s="24">
        <v>1375246685</v>
      </c>
      <c r="L3908" s="15">
        <v>45392</v>
      </c>
      <c r="M3908" s="15">
        <v>45412</v>
      </c>
      <c r="N3908" s="26">
        <v>1</v>
      </c>
      <c r="O3908" s="26" t="e">
        <f>VLOOKUP(D3908,quash!A$2:$I$7791,9,FALSE)</f>
        <v>#N/A</v>
      </c>
      <c r="P3908" s="7">
        <v>7000</v>
      </c>
      <c r="Q3908" s="26">
        <v>110</v>
      </c>
      <c r="R3908" s="19">
        <v>1.8298129407071966E-2</v>
      </c>
      <c r="S3908" s="26">
        <v>16</v>
      </c>
      <c r="T3908" s="7">
        <v>9000</v>
      </c>
      <c r="U3908" s="2">
        <v>142</v>
      </c>
      <c r="V3908" s="11">
        <v>2255.2800000000002</v>
      </c>
      <c r="W3908" s="14" t="s">
        <v>5282</v>
      </c>
      <c r="X3908" s="18"/>
      <c r="Y3908" s="9"/>
      <c r="Z3908" s="19"/>
      <c r="AA3908" s="19"/>
      <c r="AB3908" s="30">
        <f t="shared" si="987"/>
        <v>2446000</v>
      </c>
      <c r="AC3908" s="30">
        <f t="shared" si="985"/>
        <v>3.6794766966475878E-3</v>
      </c>
      <c r="AD3908" s="31">
        <f t="shared" si="986"/>
        <v>0.40474243663123466</v>
      </c>
      <c r="AE3908" s="31">
        <f t="shared" si="984"/>
        <v>0.52248569092395747</v>
      </c>
      <c r="AG3908" s="30">
        <f t="shared" si="988"/>
        <v>6126000</v>
      </c>
      <c r="AH3908" s="30">
        <f t="shared" si="981"/>
        <v>1.4691478942213516E-3</v>
      </c>
      <c r="AI3908" s="31">
        <f t="shared" si="982"/>
        <v>0.16160626836434866</v>
      </c>
      <c r="AJ3908" s="31">
        <f t="shared" si="983"/>
        <v>0.20861900097943192</v>
      </c>
      <c r="AK3908" s="30" t="str">
        <f>IF(W3908="si",($S3908*'COSTOS DE CREDITOS'!$C$27)/DATA!$G3908,"")</f>
        <v/>
      </c>
      <c r="AL3908" s="90" t="str">
        <f>IF(W3908="si",'COSTOS DE CREDITOS'!$C$35,"")</f>
        <v/>
      </c>
      <c r="AM3908" s="30" t="str">
        <f t="shared" si="989"/>
        <v/>
      </c>
      <c r="AN3908" s="30" t="str">
        <f t="shared" si="990"/>
        <v/>
      </c>
      <c r="AO3908" s="30">
        <f t="shared" si="991"/>
        <v>0</v>
      </c>
      <c r="AP3908" s="30">
        <f t="shared" si="992"/>
        <v>0</v>
      </c>
      <c r="AQ3908" s="19" t="str">
        <f t="shared" si="993"/>
        <v/>
      </c>
    </row>
    <row r="3909" spans="1:43" x14ac:dyDescent="0.2">
      <c r="A3909" s="23" t="s">
        <v>5665</v>
      </c>
      <c r="B3909" s="6" t="s">
        <v>5672</v>
      </c>
      <c r="C3909" s="6" t="s">
        <v>5667</v>
      </c>
      <c r="D3909" s="4">
        <v>183809</v>
      </c>
      <c r="E3909" s="4">
        <v>183962</v>
      </c>
      <c r="F3909" s="5" t="s">
        <v>4833</v>
      </c>
      <c r="G3909" s="2">
        <v>7</v>
      </c>
      <c r="H3909" s="4">
        <v>183963</v>
      </c>
      <c r="I3909" s="5" t="s">
        <v>4834</v>
      </c>
      <c r="J3909" s="15">
        <v>45390</v>
      </c>
      <c r="K3909" s="24">
        <v>1376715939</v>
      </c>
      <c r="L3909" s="15">
        <v>45392</v>
      </c>
      <c r="M3909" s="15">
        <v>45412</v>
      </c>
      <c r="N3909" s="26">
        <v>1</v>
      </c>
      <c r="O3909" s="26" t="e">
        <f>VLOOKUP(D3909,quash!A$2:$I$7791,9,FALSE)</f>
        <v>#N/A</v>
      </c>
      <c r="P3909" s="7">
        <v>5000</v>
      </c>
      <c r="Q3909" s="26">
        <v>147</v>
      </c>
      <c r="R3909" s="19">
        <v>0.11226939921536</v>
      </c>
      <c r="S3909" s="26">
        <v>16</v>
      </c>
      <c r="T3909" s="8">
        <v>7000</v>
      </c>
      <c r="U3909" s="4">
        <v>142</v>
      </c>
      <c r="V3909" s="10">
        <v>1758.65</v>
      </c>
      <c r="W3909" s="14" t="s">
        <v>5282</v>
      </c>
      <c r="X3909" s="18"/>
      <c r="Y3909" s="9"/>
      <c r="Z3909" s="19"/>
      <c r="AA3909" s="19"/>
      <c r="AB3909" s="30">
        <f t="shared" si="987"/>
        <v>2446000</v>
      </c>
      <c r="AC3909" s="30">
        <f t="shared" si="985"/>
        <v>2.8618152085036794E-3</v>
      </c>
      <c r="AD3909" s="31">
        <f t="shared" si="986"/>
        <v>0.42068683565004089</v>
      </c>
      <c r="AE3909" s="31">
        <f t="shared" ref="AE3909:AE3967" si="994">AC3909*$U3909</f>
        <v>0.40637775960752248</v>
      </c>
      <c r="AG3909" s="30">
        <f t="shared" si="988"/>
        <v>6126000</v>
      </c>
      <c r="AH3909" s="30">
        <f t="shared" ref="AH3909:AH3972" si="995">IFERROR($T3909/AG3909,"")</f>
        <v>1.1426705843943846E-3</v>
      </c>
      <c r="AI3909" s="31">
        <f t="shared" ref="AI3909:AI3972" si="996">IFERROR(AH3909*$Q3909,"")</f>
        <v>0.16797257590597453</v>
      </c>
      <c r="AJ3909" s="31">
        <f t="shared" ref="AJ3909:AJ3972" si="997">IFERROR(AH3909*$U3909,"")</f>
        <v>0.16225922298400261</v>
      </c>
      <c r="AK3909" s="30" t="str">
        <f>IF(W3909="si",($S3909*'COSTOS DE CREDITOS'!$C$27)/DATA!$G3909,"")</f>
        <v/>
      </c>
      <c r="AL3909" s="90" t="str">
        <f>IF(W3909="si",'COSTOS DE CREDITOS'!$C$35,"")</f>
        <v/>
      </c>
      <c r="AM3909" s="30" t="str">
        <f t="shared" si="989"/>
        <v/>
      </c>
      <c r="AN3909" s="30" t="str">
        <f t="shared" si="990"/>
        <v/>
      </c>
      <c r="AO3909" s="30">
        <f t="shared" si="991"/>
        <v>0</v>
      </c>
      <c r="AP3909" s="30">
        <f t="shared" si="992"/>
        <v>0</v>
      </c>
      <c r="AQ3909" s="19" t="str">
        <f t="shared" si="993"/>
        <v/>
      </c>
    </row>
    <row r="3910" spans="1:43" x14ac:dyDescent="0.2">
      <c r="A3910" s="23" t="s">
        <v>5665</v>
      </c>
      <c r="B3910" s="6" t="s">
        <v>5672</v>
      </c>
      <c r="C3910" s="6" t="s">
        <v>5667</v>
      </c>
      <c r="D3910" s="4">
        <v>183376</v>
      </c>
      <c r="E3910" s="4">
        <v>183962</v>
      </c>
      <c r="F3910" s="5" t="s">
        <v>4833</v>
      </c>
      <c r="G3910" s="2">
        <v>7</v>
      </c>
      <c r="H3910" s="4">
        <v>183970</v>
      </c>
      <c r="I3910" s="5" t="s">
        <v>4835</v>
      </c>
      <c r="J3910" s="15">
        <v>45385</v>
      </c>
      <c r="K3910" s="24">
        <v>1373770939</v>
      </c>
      <c r="L3910" s="15">
        <v>45392</v>
      </c>
      <c r="M3910" s="15">
        <v>45412</v>
      </c>
      <c r="N3910" s="26">
        <v>1</v>
      </c>
      <c r="O3910" s="26" t="e">
        <f>VLOOKUP(D3910,quash!A$2:$I$7791,9,FALSE)</f>
        <v>#N/A</v>
      </c>
      <c r="P3910" s="7">
        <v>10000</v>
      </c>
      <c r="Q3910" s="26">
        <v>132</v>
      </c>
      <c r="R3910" s="19">
        <v>5.8283715876113903E-2</v>
      </c>
      <c r="S3910" s="26">
        <v>16</v>
      </c>
      <c r="T3910" s="8">
        <v>7000</v>
      </c>
      <c r="U3910" s="4">
        <v>142</v>
      </c>
      <c r="V3910" s="10">
        <v>1758.65</v>
      </c>
      <c r="W3910" s="14" t="s">
        <v>5282</v>
      </c>
      <c r="X3910" s="18"/>
      <c r="Y3910" s="9"/>
      <c r="Z3910" s="19"/>
      <c r="AA3910" s="19"/>
      <c r="AB3910" s="30">
        <f t="shared" si="987"/>
        <v>2446000</v>
      </c>
      <c r="AC3910" s="30">
        <f t="shared" si="985"/>
        <v>2.8618152085036794E-3</v>
      </c>
      <c r="AD3910" s="31">
        <f t="shared" si="986"/>
        <v>0.37775960752248566</v>
      </c>
      <c r="AE3910" s="31">
        <f t="shared" si="994"/>
        <v>0.40637775960752248</v>
      </c>
      <c r="AG3910" s="30">
        <f t="shared" si="988"/>
        <v>6126000</v>
      </c>
      <c r="AH3910" s="30">
        <f t="shared" si="995"/>
        <v>1.1426705843943846E-3</v>
      </c>
      <c r="AI3910" s="31">
        <f t="shared" si="996"/>
        <v>0.15083251714005877</v>
      </c>
      <c r="AJ3910" s="31">
        <f t="shared" si="997"/>
        <v>0.16225922298400261</v>
      </c>
      <c r="AK3910" s="30" t="str">
        <f>IF(W3910="si",($S3910*'COSTOS DE CREDITOS'!$C$27)/DATA!$G3910,"")</f>
        <v/>
      </c>
      <c r="AL3910" s="90" t="str">
        <f>IF(W3910="si",'COSTOS DE CREDITOS'!$C$35,"")</f>
        <v/>
      </c>
      <c r="AM3910" s="30" t="str">
        <f t="shared" si="989"/>
        <v/>
      </c>
      <c r="AN3910" s="30" t="str">
        <f t="shared" si="990"/>
        <v/>
      </c>
      <c r="AO3910" s="30">
        <f t="shared" si="991"/>
        <v>0</v>
      </c>
      <c r="AP3910" s="30">
        <f t="shared" si="992"/>
        <v>0</v>
      </c>
      <c r="AQ3910" s="19" t="str">
        <f t="shared" si="993"/>
        <v/>
      </c>
    </row>
    <row r="3911" spans="1:43" x14ac:dyDescent="0.2">
      <c r="A3911" s="23" t="s">
        <v>5665</v>
      </c>
      <c r="B3911" s="6" t="s">
        <v>5672</v>
      </c>
      <c r="C3911" s="6" t="s">
        <v>5667</v>
      </c>
      <c r="D3911" s="4">
        <v>183549</v>
      </c>
      <c r="E3911" s="4">
        <v>183962</v>
      </c>
      <c r="F3911" s="5" t="s">
        <v>4833</v>
      </c>
      <c r="G3911" s="2">
        <v>7</v>
      </c>
      <c r="H3911" s="4">
        <v>183979</v>
      </c>
      <c r="I3911" s="5" t="s">
        <v>4836</v>
      </c>
      <c r="J3911" s="15">
        <v>45386</v>
      </c>
      <c r="K3911" s="24">
        <v>1374555554</v>
      </c>
      <c r="L3911" s="15">
        <v>45392</v>
      </c>
      <c r="M3911" s="15">
        <v>45412</v>
      </c>
      <c r="N3911" s="26">
        <v>1</v>
      </c>
      <c r="O3911" s="26" t="e">
        <f>VLOOKUP(D3911,quash!A$2:$I$7791,9,FALSE)</f>
        <v>#N/A</v>
      </c>
      <c r="P3911" s="7">
        <v>7000</v>
      </c>
      <c r="Q3911" s="26">
        <v>121</v>
      </c>
      <c r="R3911" s="19">
        <v>3.1160502391921113E-2</v>
      </c>
      <c r="S3911" s="26">
        <v>16</v>
      </c>
      <c r="T3911" s="8">
        <v>6000</v>
      </c>
      <c r="U3911" s="4">
        <v>142</v>
      </c>
      <c r="V3911" s="10">
        <v>1503.37</v>
      </c>
      <c r="W3911" s="14" t="s">
        <v>5282</v>
      </c>
      <c r="X3911" s="18"/>
      <c r="Y3911" s="9"/>
      <c r="Z3911" s="19"/>
      <c r="AA3911" s="19"/>
      <c r="AB3911" s="30">
        <f t="shared" si="987"/>
        <v>2446000</v>
      </c>
      <c r="AC3911" s="30">
        <f t="shared" si="985"/>
        <v>2.4529844644317253E-3</v>
      </c>
      <c r="AD3911" s="31">
        <f t="shared" si="986"/>
        <v>0.29681112019623879</v>
      </c>
      <c r="AE3911" s="31">
        <f t="shared" si="994"/>
        <v>0.34832379394930502</v>
      </c>
      <c r="AG3911" s="30">
        <f t="shared" si="988"/>
        <v>6126000</v>
      </c>
      <c r="AH3911" s="30">
        <f t="shared" si="995"/>
        <v>9.7943192948090111E-4</v>
      </c>
      <c r="AI3911" s="31">
        <f t="shared" si="996"/>
        <v>0.11851126346718903</v>
      </c>
      <c r="AJ3911" s="31">
        <f t="shared" si="997"/>
        <v>0.13907933398628797</v>
      </c>
      <c r="AK3911" s="30" t="str">
        <f>IF(W3911="si",($S3911*'COSTOS DE CREDITOS'!$C$27)/DATA!$G3911,"")</f>
        <v/>
      </c>
      <c r="AL3911" s="90" t="str">
        <f>IF(W3911="si",'COSTOS DE CREDITOS'!$C$35,"")</f>
        <v/>
      </c>
      <c r="AM3911" s="30" t="str">
        <f t="shared" si="989"/>
        <v/>
      </c>
      <c r="AN3911" s="30" t="str">
        <f t="shared" si="990"/>
        <v/>
      </c>
      <c r="AO3911" s="30">
        <f t="shared" si="991"/>
        <v>0</v>
      </c>
      <c r="AP3911" s="30">
        <f t="shared" si="992"/>
        <v>0</v>
      </c>
      <c r="AQ3911" s="19" t="str">
        <f t="shared" si="993"/>
        <v/>
      </c>
    </row>
    <row r="3912" spans="1:43" x14ac:dyDescent="0.2">
      <c r="A3912" s="23" t="s">
        <v>5665</v>
      </c>
      <c r="B3912" s="6" t="s">
        <v>5672</v>
      </c>
      <c r="C3912" s="6" t="s">
        <v>5667</v>
      </c>
      <c r="D3912" s="4">
        <v>183860</v>
      </c>
      <c r="E3912" s="4">
        <v>183962</v>
      </c>
      <c r="F3912" s="5" t="s">
        <v>4833</v>
      </c>
      <c r="G3912" s="2">
        <v>7</v>
      </c>
      <c r="H3912" s="4">
        <v>183981</v>
      </c>
      <c r="I3912" s="5" t="s">
        <v>4837</v>
      </c>
      <c r="J3912" s="15">
        <v>45390</v>
      </c>
      <c r="K3912" s="24">
        <v>1376975579</v>
      </c>
      <c r="L3912" s="15">
        <v>45392</v>
      </c>
      <c r="M3912" s="15">
        <v>45412</v>
      </c>
      <c r="N3912" s="26">
        <v>1</v>
      </c>
      <c r="O3912" s="26" t="e">
        <f>VLOOKUP(D3912,quash!A$2:$I$7791,9,FALSE)</f>
        <v>#N/A</v>
      </c>
      <c r="P3912" s="7">
        <v>7000</v>
      </c>
      <c r="Q3912" s="26">
        <v>121</v>
      </c>
      <c r="R3912" s="19">
        <v>3.1160502391921113E-2</v>
      </c>
      <c r="S3912" s="26">
        <v>16</v>
      </c>
      <c r="T3912" s="8">
        <v>10000</v>
      </c>
      <c r="U3912" s="4">
        <v>142</v>
      </c>
      <c r="V3912" s="10">
        <v>2510.34</v>
      </c>
      <c r="W3912" s="14" t="s">
        <v>5282</v>
      </c>
      <c r="X3912" s="18"/>
      <c r="Y3912" s="9"/>
      <c r="Z3912" s="19"/>
      <c r="AA3912" s="19"/>
      <c r="AB3912" s="30">
        <f t="shared" si="987"/>
        <v>2446000</v>
      </c>
      <c r="AC3912" s="30">
        <f t="shared" si="985"/>
        <v>4.0883074407195418E-3</v>
      </c>
      <c r="AD3912" s="31">
        <f t="shared" si="986"/>
        <v>0.49468520032706453</v>
      </c>
      <c r="AE3912" s="31">
        <f t="shared" si="994"/>
        <v>0.58053965658217499</v>
      </c>
      <c r="AG3912" s="30">
        <f t="shared" si="988"/>
        <v>6126000</v>
      </c>
      <c r="AH3912" s="30">
        <f t="shared" si="995"/>
        <v>1.632386549134835E-3</v>
      </c>
      <c r="AI3912" s="31">
        <f t="shared" si="996"/>
        <v>0.19751877244531504</v>
      </c>
      <c r="AJ3912" s="31">
        <f t="shared" si="997"/>
        <v>0.23179888997714657</v>
      </c>
      <c r="AK3912" s="30" t="str">
        <f>IF(W3912="si",($S3912*'COSTOS DE CREDITOS'!$C$27)/DATA!$G3912,"")</f>
        <v/>
      </c>
      <c r="AL3912" s="90" t="str">
        <f>IF(W3912="si",'COSTOS DE CREDITOS'!$C$35,"")</f>
        <v/>
      </c>
      <c r="AM3912" s="30" t="str">
        <f t="shared" si="989"/>
        <v/>
      </c>
      <c r="AN3912" s="30" t="str">
        <f t="shared" si="990"/>
        <v/>
      </c>
      <c r="AO3912" s="30">
        <f t="shared" si="991"/>
        <v>0</v>
      </c>
      <c r="AP3912" s="30">
        <f t="shared" si="992"/>
        <v>0</v>
      </c>
      <c r="AQ3912" s="19" t="str">
        <f t="shared" si="993"/>
        <v/>
      </c>
    </row>
    <row r="3913" spans="1:43" x14ac:dyDescent="0.2">
      <c r="A3913" s="23" t="s">
        <v>5665</v>
      </c>
      <c r="B3913" s="6" t="s">
        <v>5672</v>
      </c>
      <c r="C3913" s="6" t="s">
        <v>5667</v>
      </c>
      <c r="D3913" s="4">
        <v>183833</v>
      </c>
      <c r="E3913" s="4">
        <v>183962</v>
      </c>
      <c r="F3913" s="5" t="s">
        <v>4833</v>
      </c>
      <c r="G3913" s="2">
        <v>7</v>
      </c>
      <c r="H3913" s="4">
        <v>184221</v>
      </c>
      <c r="I3913" s="5" t="s">
        <v>4838</v>
      </c>
      <c r="J3913" s="15">
        <v>45390</v>
      </c>
      <c r="K3913" s="24">
        <v>1376889386</v>
      </c>
      <c r="L3913" s="15">
        <v>45394</v>
      </c>
      <c r="M3913" s="15">
        <v>45412</v>
      </c>
      <c r="N3913" s="26">
        <v>1</v>
      </c>
      <c r="O3913" s="26" t="e">
        <f>VLOOKUP(D3913,quash!A$2:$I$7791,9,FALSE)</f>
        <v>#N/A</v>
      </c>
      <c r="P3913" s="7">
        <v>7000</v>
      </c>
      <c r="Q3913" s="26">
        <v>121</v>
      </c>
      <c r="R3913" s="19">
        <v>3.1160502391921113E-2</v>
      </c>
      <c r="S3913" s="26">
        <v>16</v>
      </c>
      <c r="T3913" s="8">
        <v>10000</v>
      </c>
      <c r="U3913" s="4">
        <v>142</v>
      </c>
      <c r="V3913" s="10">
        <v>2510.34</v>
      </c>
      <c r="W3913" s="14" t="s">
        <v>5282</v>
      </c>
      <c r="X3913" s="18"/>
      <c r="Y3913" s="9"/>
      <c r="Z3913" s="19"/>
      <c r="AA3913" s="19"/>
      <c r="AB3913" s="30">
        <f t="shared" si="987"/>
        <v>2446000</v>
      </c>
      <c r="AC3913" s="30">
        <f t="shared" si="985"/>
        <v>4.0883074407195418E-3</v>
      </c>
      <c r="AD3913" s="31">
        <f t="shared" si="986"/>
        <v>0.49468520032706453</v>
      </c>
      <c r="AE3913" s="31">
        <f t="shared" si="994"/>
        <v>0.58053965658217499</v>
      </c>
      <c r="AG3913" s="30">
        <f t="shared" si="988"/>
        <v>6126000</v>
      </c>
      <c r="AH3913" s="30">
        <f t="shared" si="995"/>
        <v>1.632386549134835E-3</v>
      </c>
      <c r="AI3913" s="31">
        <f t="shared" si="996"/>
        <v>0.19751877244531504</v>
      </c>
      <c r="AJ3913" s="31">
        <f t="shared" si="997"/>
        <v>0.23179888997714657</v>
      </c>
      <c r="AK3913" s="30" t="str">
        <f>IF(W3913="si",($S3913*'COSTOS DE CREDITOS'!$C$27)/DATA!$G3913,"")</f>
        <v/>
      </c>
      <c r="AL3913" s="90" t="str">
        <f>IF(W3913="si",'COSTOS DE CREDITOS'!$C$35,"")</f>
        <v/>
      </c>
      <c r="AM3913" s="30" t="str">
        <f t="shared" si="989"/>
        <v/>
      </c>
      <c r="AN3913" s="30" t="str">
        <f t="shared" si="990"/>
        <v/>
      </c>
      <c r="AO3913" s="30">
        <f t="shared" si="991"/>
        <v>0</v>
      </c>
      <c r="AP3913" s="30">
        <f t="shared" si="992"/>
        <v>0</v>
      </c>
      <c r="AQ3913" s="19" t="str">
        <f t="shared" si="993"/>
        <v/>
      </c>
    </row>
    <row r="3914" spans="1:43" x14ac:dyDescent="0.2">
      <c r="A3914" s="23" t="s">
        <v>5665</v>
      </c>
      <c r="B3914" s="6" t="s">
        <v>5669</v>
      </c>
      <c r="C3914" s="6" t="s">
        <v>5670</v>
      </c>
      <c r="D3914" s="4">
        <v>183412</v>
      </c>
      <c r="E3914" s="4">
        <v>183645</v>
      </c>
      <c r="F3914" s="5" t="s">
        <v>4839</v>
      </c>
      <c r="G3914" s="2">
        <v>5</v>
      </c>
      <c r="H3914" s="4">
        <v>183646</v>
      </c>
      <c r="I3914" s="5" t="s">
        <v>4840</v>
      </c>
      <c r="J3914" s="15">
        <v>45385</v>
      </c>
      <c r="K3914" s="24">
        <v>1373836142</v>
      </c>
      <c r="L3914" s="15">
        <v>45391</v>
      </c>
      <c r="M3914" s="15">
        <v>45412</v>
      </c>
      <c r="N3914" s="26">
        <v>1</v>
      </c>
      <c r="O3914" s="26" t="e">
        <f>VLOOKUP(D3914,quash!A$2:$I$7791,9,FALSE)</f>
        <v>#N/A</v>
      </c>
      <c r="P3914" s="7">
        <v>10000</v>
      </c>
      <c r="Q3914" s="26">
        <v>127</v>
      </c>
      <c r="R3914" s="19">
        <v>5.24391097594855E-2</v>
      </c>
      <c r="S3914" s="26">
        <v>16</v>
      </c>
      <c r="T3914" s="8">
        <v>8000</v>
      </c>
      <c r="U3914" s="4">
        <v>142</v>
      </c>
      <c r="V3914" s="10">
        <v>2013.74</v>
      </c>
      <c r="W3914" s="14" t="s">
        <v>5282</v>
      </c>
      <c r="X3914" s="18"/>
      <c r="Y3914" s="9"/>
      <c r="Z3914" s="19"/>
      <c r="AA3914" s="19"/>
      <c r="AB3914" s="30">
        <f t="shared" si="987"/>
        <v>2446000</v>
      </c>
      <c r="AC3914" s="30">
        <f t="shared" si="985"/>
        <v>3.2706459525756338E-3</v>
      </c>
      <c r="AD3914" s="31">
        <f t="shared" si="986"/>
        <v>0.41537203597710548</v>
      </c>
      <c r="AE3914" s="31">
        <f t="shared" si="994"/>
        <v>0.46443172526574</v>
      </c>
      <c r="AG3914" s="30">
        <f t="shared" si="988"/>
        <v>6126000</v>
      </c>
      <c r="AH3914" s="30">
        <f t="shared" si="995"/>
        <v>1.3059092393078681E-3</v>
      </c>
      <c r="AI3914" s="31">
        <f t="shared" si="996"/>
        <v>0.16585047339209924</v>
      </c>
      <c r="AJ3914" s="31">
        <f t="shared" si="997"/>
        <v>0.18543911198171725</v>
      </c>
      <c r="AK3914" s="30" t="str">
        <f>IF(W3914="si",($S3914*'COSTOS DE CREDITOS'!$C$27)/DATA!$G3914,"")</f>
        <v/>
      </c>
      <c r="AL3914" s="90" t="str">
        <f>IF(W3914="si",'COSTOS DE CREDITOS'!$C$35,"")</f>
        <v/>
      </c>
      <c r="AM3914" s="30" t="str">
        <f t="shared" si="989"/>
        <v/>
      </c>
      <c r="AN3914" s="30" t="str">
        <f t="shared" si="990"/>
        <v/>
      </c>
      <c r="AO3914" s="30">
        <f t="shared" si="991"/>
        <v>0</v>
      </c>
      <c r="AP3914" s="30">
        <f t="shared" si="992"/>
        <v>0</v>
      </c>
      <c r="AQ3914" s="19" t="str">
        <f t="shared" si="993"/>
        <v/>
      </c>
    </row>
    <row r="3915" spans="1:43" x14ac:dyDescent="0.2">
      <c r="A3915" s="23" t="s">
        <v>5665</v>
      </c>
      <c r="B3915" s="6" t="s">
        <v>5669</v>
      </c>
      <c r="C3915" s="6" t="s">
        <v>5670</v>
      </c>
      <c r="D3915" s="4">
        <v>183980</v>
      </c>
      <c r="E3915" s="4">
        <v>183645</v>
      </c>
      <c r="F3915" s="5" t="s">
        <v>4839</v>
      </c>
      <c r="G3915" s="2">
        <v>5</v>
      </c>
      <c r="H3915" s="4">
        <v>184075</v>
      </c>
      <c r="I3915" s="5" t="s">
        <v>4841</v>
      </c>
      <c r="J3915" s="15">
        <v>45391</v>
      </c>
      <c r="K3915" s="24">
        <v>1377527786</v>
      </c>
      <c r="L3915" s="15">
        <v>45392</v>
      </c>
      <c r="M3915" s="15">
        <v>45412</v>
      </c>
      <c r="N3915" s="26">
        <v>1</v>
      </c>
      <c r="O3915" s="26" t="e">
        <f>VLOOKUP(D3915,quash!A$2:$I$7791,9,FALSE)</f>
        <v>#N/A</v>
      </c>
      <c r="P3915" s="7">
        <v>8000</v>
      </c>
      <c r="Q3915" s="26">
        <v>138</v>
      </c>
      <c r="R3915" s="19">
        <v>3.9770556926914676E-2</v>
      </c>
      <c r="S3915" s="26">
        <v>16</v>
      </c>
      <c r="T3915" s="8">
        <v>6000</v>
      </c>
      <c r="U3915" s="4">
        <v>142</v>
      </c>
      <c r="V3915" s="10">
        <v>1503.37</v>
      </c>
      <c r="W3915" s="14" t="s">
        <v>5282</v>
      </c>
      <c r="X3915" s="18"/>
      <c r="Y3915" s="9"/>
      <c r="Z3915" s="19"/>
      <c r="AA3915" s="19"/>
      <c r="AB3915" s="30">
        <f t="shared" si="987"/>
        <v>2446000</v>
      </c>
      <c r="AC3915" s="30">
        <f t="shared" si="985"/>
        <v>2.4529844644317253E-3</v>
      </c>
      <c r="AD3915" s="31">
        <f t="shared" si="986"/>
        <v>0.33851185609157808</v>
      </c>
      <c r="AE3915" s="31">
        <f t="shared" si="994"/>
        <v>0.34832379394930502</v>
      </c>
      <c r="AG3915" s="30">
        <f t="shared" si="988"/>
        <v>6126000</v>
      </c>
      <c r="AH3915" s="30">
        <f t="shared" si="995"/>
        <v>9.7943192948090111E-4</v>
      </c>
      <c r="AI3915" s="31">
        <f t="shared" si="996"/>
        <v>0.13516160626836435</v>
      </c>
      <c r="AJ3915" s="31">
        <f t="shared" si="997"/>
        <v>0.13907933398628797</v>
      </c>
      <c r="AK3915" s="30" t="str">
        <f>IF(W3915="si",($S3915*'COSTOS DE CREDITOS'!$C$27)/DATA!$G3915,"")</f>
        <v/>
      </c>
      <c r="AL3915" s="90" t="str">
        <f>IF(W3915="si",'COSTOS DE CREDITOS'!$C$35,"")</f>
        <v/>
      </c>
      <c r="AM3915" s="30" t="str">
        <f t="shared" si="989"/>
        <v/>
      </c>
      <c r="AN3915" s="30" t="str">
        <f t="shared" si="990"/>
        <v/>
      </c>
      <c r="AO3915" s="30">
        <f t="shared" si="991"/>
        <v>0</v>
      </c>
      <c r="AP3915" s="30">
        <f t="shared" si="992"/>
        <v>0</v>
      </c>
      <c r="AQ3915" s="19" t="str">
        <f t="shared" si="993"/>
        <v/>
      </c>
    </row>
    <row r="3916" spans="1:43" x14ac:dyDescent="0.2">
      <c r="A3916" s="23" t="s">
        <v>5665</v>
      </c>
      <c r="B3916" s="6" t="s">
        <v>5668</v>
      </c>
      <c r="C3916" s="6" t="s">
        <v>5667</v>
      </c>
      <c r="D3916" s="4">
        <v>183411</v>
      </c>
      <c r="E3916" s="4">
        <v>184144</v>
      </c>
      <c r="F3916" s="5" t="s">
        <v>4842</v>
      </c>
      <c r="G3916" s="2">
        <v>5</v>
      </c>
      <c r="H3916" s="4">
        <v>184145</v>
      </c>
      <c r="I3916" s="5" t="s">
        <v>4843</v>
      </c>
      <c r="J3916" s="15">
        <v>45385</v>
      </c>
      <c r="K3916" s="24">
        <v>1373865856</v>
      </c>
      <c r="L3916" s="15">
        <v>45394</v>
      </c>
      <c r="M3916" s="15">
        <v>45412</v>
      </c>
      <c r="N3916" s="26">
        <v>1</v>
      </c>
      <c r="O3916" s="26" t="e">
        <f>VLOOKUP(D3916,quash!A$2:$I$7791,9,FALSE)</f>
        <v>#N/A</v>
      </c>
      <c r="P3916" s="7">
        <v>7000</v>
      </c>
      <c r="Q3916" s="26">
        <v>121</v>
      </c>
      <c r="R3916" s="19">
        <v>3.1160502391921113E-2</v>
      </c>
      <c r="S3916" s="26">
        <v>16</v>
      </c>
      <c r="T3916" s="8">
        <v>10000</v>
      </c>
      <c r="U3916" s="4">
        <v>142</v>
      </c>
      <c r="V3916" s="10">
        <v>2510.34</v>
      </c>
      <c r="W3916" s="14" t="s">
        <v>5282</v>
      </c>
      <c r="X3916" s="18"/>
      <c r="Y3916" s="9"/>
      <c r="Z3916" s="19"/>
      <c r="AA3916" s="19"/>
      <c r="AB3916" s="30">
        <f t="shared" si="987"/>
        <v>2446000</v>
      </c>
      <c r="AC3916" s="30">
        <f t="shared" si="985"/>
        <v>4.0883074407195418E-3</v>
      </c>
      <c r="AD3916" s="31">
        <f t="shared" si="986"/>
        <v>0.49468520032706453</v>
      </c>
      <c r="AE3916" s="31">
        <f t="shared" si="994"/>
        <v>0.58053965658217499</v>
      </c>
      <c r="AG3916" s="30">
        <f t="shared" si="988"/>
        <v>6126000</v>
      </c>
      <c r="AH3916" s="30">
        <f t="shared" si="995"/>
        <v>1.632386549134835E-3</v>
      </c>
      <c r="AI3916" s="31">
        <f t="shared" si="996"/>
        <v>0.19751877244531504</v>
      </c>
      <c r="AJ3916" s="31">
        <f t="shared" si="997"/>
        <v>0.23179888997714657</v>
      </c>
      <c r="AK3916" s="30" t="str">
        <f>IF(W3916="si",($S3916*'COSTOS DE CREDITOS'!$C$27)/DATA!$G3916,"")</f>
        <v/>
      </c>
      <c r="AL3916" s="90" t="str">
        <f>IF(W3916="si",'COSTOS DE CREDITOS'!$C$35,"")</f>
        <v/>
      </c>
      <c r="AM3916" s="30" t="str">
        <f t="shared" si="989"/>
        <v/>
      </c>
      <c r="AN3916" s="30" t="str">
        <f t="shared" si="990"/>
        <v/>
      </c>
      <c r="AO3916" s="30">
        <f t="shared" si="991"/>
        <v>0</v>
      </c>
      <c r="AP3916" s="30">
        <f t="shared" si="992"/>
        <v>0</v>
      </c>
      <c r="AQ3916" s="19" t="str">
        <f t="shared" si="993"/>
        <v/>
      </c>
    </row>
    <row r="3917" spans="1:43" x14ac:dyDescent="0.2">
      <c r="A3917" s="23" t="s">
        <v>5665</v>
      </c>
      <c r="B3917" s="6" t="s">
        <v>5668</v>
      </c>
      <c r="C3917" s="6" t="s">
        <v>5667</v>
      </c>
      <c r="D3917" s="4">
        <v>183408</v>
      </c>
      <c r="E3917" s="4">
        <v>184144</v>
      </c>
      <c r="F3917" s="5" t="s">
        <v>4842</v>
      </c>
      <c r="G3917" s="2">
        <v>5</v>
      </c>
      <c r="H3917" s="4">
        <v>184155</v>
      </c>
      <c r="I3917" s="5" t="s">
        <v>4844</v>
      </c>
      <c r="J3917" s="15">
        <v>45385</v>
      </c>
      <c r="K3917" s="24">
        <v>1373853706</v>
      </c>
      <c r="L3917" s="15">
        <v>45394</v>
      </c>
      <c r="M3917" s="15">
        <v>45412</v>
      </c>
      <c r="N3917" s="26">
        <v>1</v>
      </c>
      <c r="O3917" s="26" t="e">
        <f>VLOOKUP(D3917,quash!A$2:$I$7791,9,FALSE)</f>
        <v>#N/A</v>
      </c>
      <c r="P3917" s="7">
        <v>7000</v>
      </c>
      <c r="Q3917" s="26">
        <v>111</v>
      </c>
      <c r="R3917" s="19">
        <v>3.3220596517330447E-2</v>
      </c>
      <c r="S3917" s="26">
        <v>16</v>
      </c>
      <c r="T3917" s="8">
        <v>10000</v>
      </c>
      <c r="U3917" s="4">
        <v>142</v>
      </c>
      <c r="V3917" s="10">
        <v>2510.34</v>
      </c>
      <c r="W3917" s="14" t="s">
        <v>5282</v>
      </c>
      <c r="X3917" s="18"/>
      <c r="Y3917" s="9"/>
      <c r="Z3917" s="19"/>
      <c r="AA3917" s="19"/>
      <c r="AB3917" s="30">
        <f t="shared" si="987"/>
        <v>2446000</v>
      </c>
      <c r="AC3917" s="30">
        <f t="shared" si="985"/>
        <v>4.0883074407195418E-3</v>
      </c>
      <c r="AD3917" s="31">
        <f t="shared" si="986"/>
        <v>0.45380212591986913</v>
      </c>
      <c r="AE3917" s="31">
        <f t="shared" si="994"/>
        <v>0.58053965658217499</v>
      </c>
      <c r="AG3917" s="30">
        <f t="shared" si="988"/>
        <v>6126000</v>
      </c>
      <c r="AH3917" s="30">
        <f t="shared" si="995"/>
        <v>1.632386549134835E-3</v>
      </c>
      <c r="AI3917" s="31">
        <f t="shared" si="996"/>
        <v>0.1811949069539667</v>
      </c>
      <c r="AJ3917" s="31">
        <f t="shared" si="997"/>
        <v>0.23179888997714657</v>
      </c>
      <c r="AK3917" s="30" t="str">
        <f>IF(W3917="si",($S3917*'COSTOS DE CREDITOS'!$C$27)/DATA!$G3917,"")</f>
        <v/>
      </c>
      <c r="AL3917" s="90" t="str">
        <f>IF(W3917="si",'COSTOS DE CREDITOS'!$C$35,"")</f>
        <v/>
      </c>
      <c r="AM3917" s="30" t="str">
        <f t="shared" si="989"/>
        <v/>
      </c>
      <c r="AN3917" s="30" t="str">
        <f t="shared" si="990"/>
        <v/>
      </c>
      <c r="AO3917" s="30">
        <f t="shared" si="991"/>
        <v>0</v>
      </c>
      <c r="AP3917" s="30">
        <f t="shared" si="992"/>
        <v>0</v>
      </c>
      <c r="AQ3917" s="19" t="str">
        <f t="shared" si="993"/>
        <v/>
      </c>
    </row>
    <row r="3918" spans="1:43" x14ac:dyDescent="0.2">
      <c r="A3918" s="23" t="s">
        <v>5665</v>
      </c>
      <c r="B3918" s="6" t="s">
        <v>5668</v>
      </c>
      <c r="C3918" s="6" t="s">
        <v>5667</v>
      </c>
      <c r="D3918" s="4">
        <v>183787</v>
      </c>
      <c r="E3918" s="4">
        <v>184144</v>
      </c>
      <c r="F3918" s="5" t="s">
        <v>4842</v>
      </c>
      <c r="G3918" s="2">
        <v>5</v>
      </c>
      <c r="H3918" s="4">
        <v>184254</v>
      </c>
      <c r="I3918" s="5" t="s">
        <v>4845</v>
      </c>
      <c r="J3918" s="15">
        <v>45388</v>
      </c>
      <c r="K3918" s="24">
        <v>1375878799</v>
      </c>
      <c r="L3918" s="15">
        <v>45394</v>
      </c>
      <c r="M3918" s="15">
        <v>45412</v>
      </c>
      <c r="N3918" s="26">
        <v>1</v>
      </c>
      <c r="O3918" s="26" t="e">
        <f>VLOOKUP(D3918,quash!A$2:$I$7791,9,FALSE)</f>
        <v>#N/A</v>
      </c>
      <c r="P3918" s="7">
        <v>20000</v>
      </c>
      <c r="Q3918" s="26">
        <v>121</v>
      </c>
      <c r="R3918" s="19">
        <v>3.1160502391921113E-2</v>
      </c>
      <c r="S3918" s="26">
        <v>16</v>
      </c>
      <c r="T3918" s="8">
        <v>20000</v>
      </c>
      <c r="U3918" s="4">
        <v>142</v>
      </c>
      <c r="V3918" s="10">
        <v>5006.8999999999996</v>
      </c>
      <c r="W3918" s="14" t="s">
        <v>5282</v>
      </c>
      <c r="X3918" s="18"/>
      <c r="Y3918" s="9"/>
      <c r="Z3918" s="19"/>
      <c r="AA3918" s="19"/>
      <c r="AB3918" s="30">
        <f t="shared" si="987"/>
        <v>2446000</v>
      </c>
      <c r="AC3918" s="30">
        <f t="shared" si="985"/>
        <v>8.1766148814390836E-3</v>
      </c>
      <c r="AD3918" s="31">
        <f t="shared" si="986"/>
        <v>0.98937040065412907</v>
      </c>
      <c r="AE3918" s="31">
        <f t="shared" si="994"/>
        <v>1.16107931316435</v>
      </c>
      <c r="AG3918" s="30">
        <f t="shared" si="988"/>
        <v>6126000</v>
      </c>
      <c r="AH3918" s="30">
        <f t="shared" si="995"/>
        <v>3.2647730982696701E-3</v>
      </c>
      <c r="AI3918" s="31">
        <f t="shared" si="996"/>
        <v>0.39503754489063009</v>
      </c>
      <c r="AJ3918" s="31">
        <f t="shared" si="997"/>
        <v>0.46359777995429313</v>
      </c>
      <c r="AK3918" s="30" t="str">
        <f>IF(W3918="si",($S3918*'COSTOS DE CREDITOS'!$C$27)/DATA!$G3918,"")</f>
        <v/>
      </c>
      <c r="AL3918" s="90" t="str">
        <f>IF(W3918="si",'COSTOS DE CREDITOS'!$C$35,"")</f>
        <v/>
      </c>
      <c r="AM3918" s="30" t="str">
        <f t="shared" si="989"/>
        <v/>
      </c>
      <c r="AN3918" s="30" t="str">
        <f t="shared" si="990"/>
        <v/>
      </c>
      <c r="AO3918" s="30">
        <f t="shared" si="991"/>
        <v>0</v>
      </c>
      <c r="AP3918" s="30">
        <f t="shared" si="992"/>
        <v>0</v>
      </c>
      <c r="AQ3918" s="19" t="str">
        <f t="shared" si="993"/>
        <v/>
      </c>
    </row>
    <row r="3919" spans="1:43" x14ac:dyDescent="0.2">
      <c r="A3919" s="23" t="s">
        <v>5665</v>
      </c>
      <c r="B3919" s="6" t="s">
        <v>5669</v>
      </c>
      <c r="C3919" s="6" t="s">
        <v>5670</v>
      </c>
      <c r="D3919" s="4">
        <v>183544</v>
      </c>
      <c r="E3919" s="4">
        <v>183645</v>
      </c>
      <c r="F3919" s="5" t="s">
        <v>4839</v>
      </c>
      <c r="G3919" s="2">
        <v>5</v>
      </c>
      <c r="H3919" s="4">
        <v>184265</v>
      </c>
      <c r="I3919" s="5" t="s">
        <v>4846</v>
      </c>
      <c r="J3919" s="15">
        <v>45386</v>
      </c>
      <c r="K3919" s="24">
        <v>1374546364</v>
      </c>
      <c r="L3919" s="15">
        <v>45394</v>
      </c>
      <c r="M3919" s="15">
        <v>45412</v>
      </c>
      <c r="N3919" s="26">
        <v>1</v>
      </c>
      <c r="O3919" s="26" t="e">
        <f>VLOOKUP(D3919,quash!A$2:$I$7791,9,FALSE)</f>
        <v>#N/A</v>
      </c>
      <c r="P3919" s="7">
        <v>7000</v>
      </c>
      <c r="Q3919" s="26">
        <v>111</v>
      </c>
      <c r="R3919" s="19">
        <v>5.9818464604665163E-3</v>
      </c>
      <c r="S3919" s="26">
        <v>16</v>
      </c>
      <c r="T3919" s="8">
        <v>8000</v>
      </c>
      <c r="U3919" s="4">
        <v>142</v>
      </c>
      <c r="V3919" s="10">
        <v>2013.74</v>
      </c>
      <c r="W3919" s="14" t="s">
        <v>5282</v>
      </c>
      <c r="X3919" s="18"/>
      <c r="Y3919" s="9"/>
      <c r="Z3919" s="19"/>
      <c r="AA3919" s="19"/>
      <c r="AB3919" s="30">
        <f t="shared" si="987"/>
        <v>2446000</v>
      </c>
      <c r="AC3919" s="30">
        <f t="shared" si="985"/>
        <v>3.2706459525756338E-3</v>
      </c>
      <c r="AD3919" s="31">
        <f t="shared" si="986"/>
        <v>0.36304170073589537</v>
      </c>
      <c r="AE3919" s="31">
        <f t="shared" si="994"/>
        <v>0.46443172526574</v>
      </c>
      <c r="AG3919" s="30">
        <f t="shared" si="988"/>
        <v>6126000</v>
      </c>
      <c r="AH3919" s="30">
        <f t="shared" si="995"/>
        <v>1.3059092393078681E-3</v>
      </c>
      <c r="AI3919" s="31">
        <f t="shared" si="996"/>
        <v>0.14495592556317335</v>
      </c>
      <c r="AJ3919" s="31">
        <f t="shared" si="997"/>
        <v>0.18543911198171725</v>
      </c>
      <c r="AK3919" s="30" t="str">
        <f>IF(W3919="si",($S3919*'COSTOS DE CREDITOS'!$C$27)/DATA!$G3919,"")</f>
        <v/>
      </c>
      <c r="AL3919" s="90" t="str">
        <f>IF(W3919="si",'COSTOS DE CREDITOS'!$C$35,"")</f>
        <v/>
      </c>
      <c r="AM3919" s="30" t="str">
        <f t="shared" si="989"/>
        <v/>
      </c>
      <c r="AN3919" s="30" t="str">
        <f t="shared" si="990"/>
        <v/>
      </c>
      <c r="AO3919" s="30">
        <f t="shared" si="991"/>
        <v>0</v>
      </c>
      <c r="AP3919" s="30">
        <f t="shared" si="992"/>
        <v>0</v>
      </c>
      <c r="AQ3919" s="19" t="str">
        <f t="shared" si="993"/>
        <v/>
      </c>
    </row>
    <row r="3920" spans="1:43" x14ac:dyDescent="0.2">
      <c r="A3920" s="23" t="s">
        <v>5665</v>
      </c>
      <c r="B3920" s="6" t="s">
        <v>5668</v>
      </c>
      <c r="C3920" s="6" t="s">
        <v>5667</v>
      </c>
      <c r="D3920" s="4">
        <v>184128</v>
      </c>
      <c r="E3920" s="4">
        <v>184144</v>
      </c>
      <c r="F3920" s="5" t="s">
        <v>4842</v>
      </c>
      <c r="G3920" s="2">
        <v>5</v>
      </c>
      <c r="H3920" s="4">
        <v>184282</v>
      </c>
      <c r="I3920" s="5" t="s">
        <v>4847</v>
      </c>
      <c r="J3920" s="15">
        <v>45392</v>
      </c>
      <c r="K3920" s="24">
        <v>1378079145</v>
      </c>
      <c r="L3920" s="15">
        <v>45394</v>
      </c>
      <c r="M3920" s="15">
        <v>45412</v>
      </c>
      <c r="N3920" s="26">
        <v>1</v>
      </c>
      <c r="O3920" s="26" t="e">
        <f>VLOOKUP(D3920,quash!A$2:$I$7791,9,FALSE)</f>
        <v>#N/A</v>
      </c>
      <c r="P3920" s="7">
        <v>8000</v>
      </c>
      <c r="Q3920" s="26">
        <v>138</v>
      </c>
      <c r="R3920" s="19">
        <v>3.9770556926914676E-2</v>
      </c>
      <c r="S3920" s="26">
        <v>16</v>
      </c>
      <c r="T3920" s="8">
        <v>10000</v>
      </c>
      <c r="U3920" s="4">
        <v>142</v>
      </c>
      <c r="V3920" s="10">
        <v>2510.34</v>
      </c>
      <c r="W3920" s="14" t="s">
        <v>5282</v>
      </c>
      <c r="X3920" s="18"/>
      <c r="Y3920" s="9"/>
      <c r="Z3920" s="19"/>
      <c r="AA3920" s="19"/>
      <c r="AB3920" s="30">
        <f t="shared" si="987"/>
        <v>2446000</v>
      </c>
      <c r="AC3920" s="30">
        <f t="shared" si="985"/>
        <v>4.0883074407195418E-3</v>
      </c>
      <c r="AD3920" s="31">
        <f t="shared" si="986"/>
        <v>0.56418642681929676</v>
      </c>
      <c r="AE3920" s="31">
        <f t="shared" si="994"/>
        <v>0.58053965658217499</v>
      </c>
      <c r="AG3920" s="30">
        <f t="shared" si="988"/>
        <v>6126000</v>
      </c>
      <c r="AH3920" s="30">
        <f t="shared" si="995"/>
        <v>1.632386549134835E-3</v>
      </c>
      <c r="AI3920" s="31">
        <f t="shared" si="996"/>
        <v>0.22526934378060723</v>
      </c>
      <c r="AJ3920" s="31">
        <f t="shared" si="997"/>
        <v>0.23179888997714657</v>
      </c>
      <c r="AK3920" s="30" t="str">
        <f>IF(W3920="si",($S3920*'COSTOS DE CREDITOS'!$C$27)/DATA!$G3920,"")</f>
        <v/>
      </c>
      <c r="AL3920" s="90" t="str">
        <f>IF(W3920="si",'COSTOS DE CREDITOS'!$C$35,"")</f>
        <v/>
      </c>
      <c r="AM3920" s="30" t="str">
        <f t="shared" si="989"/>
        <v/>
      </c>
      <c r="AN3920" s="30" t="str">
        <f t="shared" si="990"/>
        <v/>
      </c>
      <c r="AO3920" s="30">
        <f t="shared" si="991"/>
        <v>0</v>
      </c>
      <c r="AP3920" s="30">
        <f t="shared" si="992"/>
        <v>0</v>
      </c>
      <c r="AQ3920" s="19" t="str">
        <f t="shared" si="993"/>
        <v/>
      </c>
    </row>
    <row r="3921" spans="1:43" x14ac:dyDescent="0.2">
      <c r="A3921" s="23" t="s">
        <v>5665</v>
      </c>
      <c r="B3921" s="6" t="s">
        <v>5669</v>
      </c>
      <c r="C3921" s="6" t="s">
        <v>5670</v>
      </c>
      <c r="D3921" s="4">
        <v>184242</v>
      </c>
      <c r="E3921" s="4">
        <v>184193</v>
      </c>
      <c r="F3921" s="5" t="s">
        <v>4848</v>
      </c>
      <c r="G3921" s="2">
        <v>5</v>
      </c>
      <c r="H3921" s="4">
        <v>184290</v>
      </c>
      <c r="I3921" s="5" t="s">
        <v>4849</v>
      </c>
      <c r="J3921" s="15">
        <v>45393</v>
      </c>
      <c r="K3921" s="24">
        <v>1378805215</v>
      </c>
      <c r="L3921" s="15">
        <v>45394</v>
      </c>
      <c r="M3921" s="15">
        <v>45412</v>
      </c>
      <c r="N3921" s="26">
        <v>1</v>
      </c>
      <c r="O3921" s="26" t="e">
        <f>VLOOKUP(D3921,quash!A$2:$I$7791,9,FALSE)</f>
        <v>#N/A</v>
      </c>
      <c r="P3921" s="7">
        <v>10000</v>
      </c>
      <c r="Q3921" s="26">
        <v>127</v>
      </c>
      <c r="R3921" s="19">
        <v>3.9770556926914676E-2</v>
      </c>
      <c r="S3921" s="26">
        <v>16</v>
      </c>
      <c r="T3921" s="8">
        <v>6000</v>
      </c>
      <c r="U3921" s="4">
        <v>142</v>
      </c>
      <c r="V3921" s="10">
        <v>1503.37</v>
      </c>
      <c r="W3921" s="14" t="s">
        <v>5282</v>
      </c>
      <c r="X3921" s="18"/>
      <c r="Y3921" s="9"/>
      <c r="Z3921" s="19"/>
      <c r="AA3921" s="19"/>
      <c r="AB3921" s="30">
        <f t="shared" si="987"/>
        <v>2446000</v>
      </c>
      <c r="AC3921" s="30">
        <f t="shared" si="985"/>
        <v>2.4529844644317253E-3</v>
      </c>
      <c r="AD3921" s="31">
        <f t="shared" si="986"/>
        <v>0.31152902698282914</v>
      </c>
      <c r="AE3921" s="31">
        <f t="shared" si="994"/>
        <v>0.34832379394930502</v>
      </c>
      <c r="AG3921" s="30">
        <f t="shared" si="988"/>
        <v>6126000</v>
      </c>
      <c r="AH3921" s="30">
        <f t="shared" si="995"/>
        <v>9.7943192948090111E-4</v>
      </c>
      <c r="AI3921" s="31">
        <f t="shared" si="996"/>
        <v>0.12438785504407444</v>
      </c>
      <c r="AJ3921" s="31">
        <f t="shared" si="997"/>
        <v>0.13907933398628797</v>
      </c>
      <c r="AK3921" s="30" t="str">
        <f>IF(W3921="si",($S3921*'COSTOS DE CREDITOS'!$C$27)/DATA!$G3921,"")</f>
        <v/>
      </c>
      <c r="AL3921" s="90" t="str">
        <f>IF(W3921="si",'COSTOS DE CREDITOS'!$C$35,"")</f>
        <v/>
      </c>
      <c r="AM3921" s="30" t="str">
        <f t="shared" si="989"/>
        <v/>
      </c>
      <c r="AN3921" s="30" t="str">
        <f t="shared" si="990"/>
        <v/>
      </c>
      <c r="AO3921" s="30">
        <f t="shared" si="991"/>
        <v>0</v>
      </c>
      <c r="AP3921" s="30">
        <f t="shared" si="992"/>
        <v>0</v>
      </c>
      <c r="AQ3921" s="19" t="str">
        <f t="shared" si="993"/>
        <v/>
      </c>
    </row>
    <row r="3922" spans="1:43" x14ac:dyDescent="0.2">
      <c r="A3922" s="23" t="s">
        <v>5665</v>
      </c>
      <c r="B3922" s="6" t="s">
        <v>5669</v>
      </c>
      <c r="C3922" s="6" t="s">
        <v>5670</v>
      </c>
      <c r="D3922" s="4">
        <v>183410</v>
      </c>
      <c r="E3922" s="4">
        <v>183645</v>
      </c>
      <c r="F3922" s="5" t="s">
        <v>4839</v>
      </c>
      <c r="G3922" s="2">
        <v>5</v>
      </c>
      <c r="H3922" s="4">
        <v>184304</v>
      </c>
      <c r="I3922" s="5" t="s">
        <v>4850</v>
      </c>
      <c r="J3922" s="15">
        <v>45385</v>
      </c>
      <c r="K3922" s="24">
        <v>1373832994</v>
      </c>
      <c r="L3922" s="15">
        <v>45394</v>
      </c>
      <c r="M3922" s="15">
        <v>45412</v>
      </c>
      <c r="N3922" s="26">
        <v>1</v>
      </c>
      <c r="O3922" s="26" t="e">
        <f>VLOOKUP(D3922,quash!A$2:$I$7791,9,FALSE)</f>
        <v>#N/A</v>
      </c>
      <c r="P3922" s="7">
        <v>10000</v>
      </c>
      <c r="Q3922" s="26">
        <v>115</v>
      </c>
      <c r="R3922" s="19">
        <v>3.97705569269148E-2</v>
      </c>
      <c r="S3922" s="26">
        <v>16</v>
      </c>
      <c r="T3922" s="8">
        <v>10000</v>
      </c>
      <c r="U3922" s="4">
        <v>142</v>
      </c>
      <c r="V3922" s="10">
        <v>2510.34</v>
      </c>
      <c r="W3922" s="14" t="s">
        <v>5282</v>
      </c>
      <c r="X3922" s="18"/>
      <c r="Y3922" s="9"/>
      <c r="Z3922" s="19"/>
      <c r="AA3922" s="19"/>
      <c r="AB3922" s="30">
        <f t="shared" si="987"/>
        <v>2446000</v>
      </c>
      <c r="AC3922" s="30">
        <f t="shared" si="985"/>
        <v>4.0883074407195418E-3</v>
      </c>
      <c r="AD3922" s="31">
        <f t="shared" si="986"/>
        <v>0.4701553556827473</v>
      </c>
      <c r="AE3922" s="31">
        <f t="shared" si="994"/>
        <v>0.58053965658217499</v>
      </c>
      <c r="AG3922" s="30">
        <f t="shared" si="988"/>
        <v>6126000</v>
      </c>
      <c r="AH3922" s="30">
        <f t="shared" si="995"/>
        <v>1.632386549134835E-3</v>
      </c>
      <c r="AI3922" s="31">
        <f t="shared" si="996"/>
        <v>0.18772445315050604</v>
      </c>
      <c r="AJ3922" s="31">
        <f t="shared" si="997"/>
        <v>0.23179888997714657</v>
      </c>
      <c r="AK3922" s="30" t="str">
        <f>IF(W3922="si",($S3922*'COSTOS DE CREDITOS'!$C$27)/DATA!$G3922,"")</f>
        <v/>
      </c>
      <c r="AL3922" s="90" t="str">
        <f>IF(W3922="si",'COSTOS DE CREDITOS'!$C$35,"")</f>
        <v/>
      </c>
      <c r="AM3922" s="30" t="str">
        <f t="shared" si="989"/>
        <v/>
      </c>
      <c r="AN3922" s="30" t="str">
        <f t="shared" si="990"/>
        <v/>
      </c>
      <c r="AO3922" s="30">
        <f t="shared" si="991"/>
        <v>0</v>
      </c>
      <c r="AP3922" s="30">
        <f t="shared" si="992"/>
        <v>0</v>
      </c>
      <c r="AQ3922" s="19" t="str">
        <f t="shared" si="993"/>
        <v/>
      </c>
    </row>
    <row r="3923" spans="1:43" x14ac:dyDescent="0.2">
      <c r="A3923" s="23" t="s">
        <v>5665</v>
      </c>
      <c r="B3923" s="6" t="s">
        <v>5678</v>
      </c>
      <c r="C3923" s="6" t="s">
        <v>5670</v>
      </c>
      <c r="D3923" s="4">
        <v>183941</v>
      </c>
      <c r="E3923" s="4">
        <v>184331</v>
      </c>
      <c r="F3923" s="5" t="s">
        <v>4851</v>
      </c>
      <c r="G3923" s="2">
        <v>6</v>
      </c>
      <c r="H3923" s="4">
        <v>184332</v>
      </c>
      <c r="I3923" s="5" t="s">
        <v>4852</v>
      </c>
      <c r="J3923" s="15">
        <v>45391</v>
      </c>
      <c r="K3923" s="24">
        <v>1377404561</v>
      </c>
      <c r="L3923" s="15">
        <v>45394</v>
      </c>
      <c r="M3923" s="15">
        <v>45412</v>
      </c>
      <c r="N3923" s="26">
        <v>1</v>
      </c>
      <c r="O3923" s="26" t="e">
        <f>VLOOKUP(D3923,quash!A$2:$I$7791,9,FALSE)</f>
        <v>#N/A</v>
      </c>
      <c r="P3923" s="7">
        <v>8000</v>
      </c>
      <c r="Q3923" s="26">
        <v>108</v>
      </c>
      <c r="R3923" s="19">
        <v>1.8298129407071966E-2</v>
      </c>
      <c r="S3923" s="26">
        <v>16</v>
      </c>
      <c r="T3923" s="8">
        <v>7000</v>
      </c>
      <c r="U3923" s="4">
        <v>142</v>
      </c>
      <c r="V3923" s="10">
        <v>1758.65</v>
      </c>
      <c r="W3923" s="14" t="s">
        <v>5282</v>
      </c>
      <c r="X3923" s="18"/>
      <c r="Y3923" s="9"/>
      <c r="Z3923" s="19"/>
      <c r="AA3923" s="19"/>
      <c r="AB3923" s="30">
        <f t="shared" si="987"/>
        <v>2446000</v>
      </c>
      <c r="AC3923" s="30">
        <f t="shared" si="985"/>
        <v>2.8618152085036794E-3</v>
      </c>
      <c r="AD3923" s="31">
        <f t="shared" si="986"/>
        <v>0.30907604251839738</v>
      </c>
      <c r="AE3923" s="31">
        <f t="shared" si="994"/>
        <v>0.40637775960752248</v>
      </c>
      <c r="AG3923" s="30">
        <f t="shared" si="988"/>
        <v>6126000</v>
      </c>
      <c r="AH3923" s="30">
        <f t="shared" si="995"/>
        <v>1.1426705843943846E-3</v>
      </c>
      <c r="AI3923" s="31">
        <f t="shared" si="996"/>
        <v>0.12340842311459353</v>
      </c>
      <c r="AJ3923" s="31">
        <f t="shared" si="997"/>
        <v>0.16225922298400261</v>
      </c>
      <c r="AK3923" s="30" t="str">
        <f>IF(W3923="si",($S3923*'COSTOS DE CREDITOS'!$C$27)/DATA!$G3923,"")</f>
        <v/>
      </c>
      <c r="AL3923" s="90" t="str">
        <f>IF(W3923="si",'COSTOS DE CREDITOS'!$C$35,"")</f>
        <v/>
      </c>
      <c r="AM3923" s="30" t="str">
        <f t="shared" si="989"/>
        <v/>
      </c>
      <c r="AN3923" s="30" t="str">
        <f t="shared" si="990"/>
        <v/>
      </c>
      <c r="AO3923" s="30">
        <f t="shared" si="991"/>
        <v>0</v>
      </c>
      <c r="AP3923" s="30">
        <f t="shared" si="992"/>
        <v>0</v>
      </c>
      <c r="AQ3923" s="19" t="str">
        <f t="shared" si="993"/>
        <v/>
      </c>
    </row>
    <row r="3924" spans="1:43" x14ac:dyDescent="0.2">
      <c r="A3924" s="23" t="s">
        <v>5665</v>
      </c>
      <c r="B3924" s="6" t="s">
        <v>5678</v>
      </c>
      <c r="C3924" s="6" t="s">
        <v>5670</v>
      </c>
      <c r="D3924" s="4">
        <v>183912</v>
      </c>
      <c r="E3924" s="4">
        <v>184331</v>
      </c>
      <c r="F3924" s="5" t="s">
        <v>4851</v>
      </c>
      <c r="G3924" s="2">
        <v>6</v>
      </c>
      <c r="H3924" s="4">
        <v>184334</v>
      </c>
      <c r="I3924" s="5" t="s">
        <v>4853</v>
      </c>
      <c r="J3924" s="15">
        <v>45391</v>
      </c>
      <c r="K3924" s="24">
        <v>1377318657</v>
      </c>
      <c r="L3924" s="15">
        <v>45394</v>
      </c>
      <c r="M3924" s="15">
        <v>45412</v>
      </c>
      <c r="N3924" s="26">
        <v>1</v>
      </c>
      <c r="O3924" s="26" t="e">
        <f>VLOOKUP(D3924,quash!A$2:$I$7791,9,FALSE)</f>
        <v>#N/A</v>
      </c>
      <c r="P3924" s="7">
        <v>7000</v>
      </c>
      <c r="Q3924" s="26">
        <v>127</v>
      </c>
      <c r="R3924" s="19">
        <v>3.3741050530766176E-2</v>
      </c>
      <c r="S3924" s="26">
        <v>16</v>
      </c>
      <c r="T3924" s="8">
        <v>5000</v>
      </c>
      <c r="U3924" s="4">
        <v>142</v>
      </c>
      <c r="V3924" s="10">
        <v>1262.2</v>
      </c>
      <c r="W3924" s="14" t="s">
        <v>5282</v>
      </c>
      <c r="X3924" s="18"/>
      <c r="Y3924" s="9"/>
      <c r="Z3924" s="19"/>
      <c r="AA3924" s="19"/>
      <c r="AB3924" s="30">
        <f t="shared" si="987"/>
        <v>2446000</v>
      </c>
      <c r="AC3924" s="30">
        <f t="shared" si="985"/>
        <v>2.0441537203597709E-3</v>
      </c>
      <c r="AD3924" s="31">
        <f t="shared" si="986"/>
        <v>0.25960752248569091</v>
      </c>
      <c r="AE3924" s="31">
        <f t="shared" si="994"/>
        <v>0.29026982829108749</v>
      </c>
      <c r="AG3924" s="30">
        <f t="shared" si="988"/>
        <v>6126000</v>
      </c>
      <c r="AH3924" s="30">
        <f t="shared" si="995"/>
        <v>8.1619327456741752E-4</v>
      </c>
      <c r="AI3924" s="31">
        <f t="shared" si="996"/>
        <v>0.10365654587006203</v>
      </c>
      <c r="AJ3924" s="31">
        <f t="shared" si="997"/>
        <v>0.11589944498857328</v>
      </c>
      <c r="AK3924" s="30" t="str">
        <f>IF(W3924="si",($S3924*'COSTOS DE CREDITOS'!$C$27)/DATA!$G3924,"")</f>
        <v/>
      </c>
      <c r="AL3924" s="90" t="str">
        <f>IF(W3924="si",'COSTOS DE CREDITOS'!$C$35,"")</f>
        <v/>
      </c>
      <c r="AM3924" s="30" t="str">
        <f t="shared" si="989"/>
        <v/>
      </c>
      <c r="AN3924" s="30" t="str">
        <f t="shared" si="990"/>
        <v/>
      </c>
      <c r="AO3924" s="30">
        <f t="shared" si="991"/>
        <v>0</v>
      </c>
      <c r="AP3924" s="30">
        <f t="shared" si="992"/>
        <v>0</v>
      </c>
      <c r="AQ3924" s="19" t="str">
        <f t="shared" si="993"/>
        <v/>
      </c>
    </row>
    <row r="3925" spans="1:43" x14ac:dyDescent="0.2">
      <c r="A3925" s="23" t="s">
        <v>5665</v>
      </c>
      <c r="B3925" s="6" t="s">
        <v>5678</v>
      </c>
      <c r="C3925" s="6" t="s">
        <v>5670</v>
      </c>
      <c r="D3925" s="4">
        <v>183991</v>
      </c>
      <c r="E3925" s="4">
        <v>184331</v>
      </c>
      <c r="F3925" s="5" t="s">
        <v>4851</v>
      </c>
      <c r="G3925" s="2">
        <v>6</v>
      </c>
      <c r="H3925" s="4">
        <v>184335</v>
      </c>
      <c r="I3925" s="5" t="s">
        <v>4854</v>
      </c>
      <c r="J3925" s="15">
        <v>45391</v>
      </c>
      <c r="K3925" s="24">
        <v>1377533953</v>
      </c>
      <c r="L3925" s="15">
        <v>45394</v>
      </c>
      <c r="M3925" s="15">
        <v>45412</v>
      </c>
      <c r="N3925" s="26">
        <v>1</v>
      </c>
      <c r="O3925" s="26" t="e">
        <f>VLOOKUP(D3925,quash!A$2:$I$7791,9,FALSE)</f>
        <v>#N/A</v>
      </c>
      <c r="P3925" s="7">
        <v>6000</v>
      </c>
      <c r="Q3925" s="26">
        <v>119</v>
      </c>
      <c r="R3925" s="19">
        <v>3.3220596517330447E-2</v>
      </c>
      <c r="S3925" s="26">
        <v>16</v>
      </c>
      <c r="T3925" s="8">
        <v>10000</v>
      </c>
      <c r="U3925" s="4">
        <v>142</v>
      </c>
      <c r="V3925" s="10">
        <v>2510.34</v>
      </c>
      <c r="W3925" s="14" t="s">
        <v>5282</v>
      </c>
      <c r="X3925" s="18"/>
      <c r="Y3925" s="9"/>
      <c r="Z3925" s="19"/>
      <c r="AA3925" s="19"/>
      <c r="AB3925" s="30">
        <f t="shared" si="987"/>
        <v>2446000</v>
      </c>
      <c r="AC3925" s="30">
        <f t="shared" si="985"/>
        <v>4.0883074407195418E-3</v>
      </c>
      <c r="AD3925" s="31">
        <f t="shared" si="986"/>
        <v>0.48650858544562547</v>
      </c>
      <c r="AE3925" s="31">
        <f t="shared" si="994"/>
        <v>0.58053965658217499</v>
      </c>
      <c r="AG3925" s="30">
        <f t="shared" si="988"/>
        <v>6126000</v>
      </c>
      <c r="AH3925" s="30">
        <f t="shared" si="995"/>
        <v>1.632386549134835E-3</v>
      </c>
      <c r="AI3925" s="31">
        <f t="shared" si="996"/>
        <v>0.19425399934704538</v>
      </c>
      <c r="AJ3925" s="31">
        <f t="shared" si="997"/>
        <v>0.23179888997714657</v>
      </c>
      <c r="AK3925" s="30" t="str">
        <f>IF(W3925="si",($S3925*'COSTOS DE CREDITOS'!$C$27)/DATA!$G3925,"")</f>
        <v/>
      </c>
      <c r="AL3925" s="90" t="str">
        <f>IF(W3925="si",'COSTOS DE CREDITOS'!$C$35,"")</f>
        <v/>
      </c>
      <c r="AM3925" s="30" t="str">
        <f t="shared" si="989"/>
        <v/>
      </c>
      <c r="AN3925" s="30" t="str">
        <f t="shared" si="990"/>
        <v/>
      </c>
      <c r="AO3925" s="30">
        <f t="shared" si="991"/>
        <v>0</v>
      </c>
      <c r="AP3925" s="30">
        <f t="shared" si="992"/>
        <v>0</v>
      </c>
      <c r="AQ3925" s="19" t="str">
        <f t="shared" si="993"/>
        <v/>
      </c>
    </row>
    <row r="3926" spans="1:43" x14ac:dyDescent="0.2">
      <c r="A3926" s="23" t="s">
        <v>5665</v>
      </c>
      <c r="B3926" s="6" t="s">
        <v>5678</v>
      </c>
      <c r="C3926" s="6" t="s">
        <v>5670</v>
      </c>
      <c r="D3926" s="4">
        <v>183916</v>
      </c>
      <c r="E3926" s="4">
        <v>184331</v>
      </c>
      <c r="F3926" s="5" t="s">
        <v>4851</v>
      </c>
      <c r="G3926" s="2">
        <v>6</v>
      </c>
      <c r="H3926" s="4">
        <v>184336</v>
      </c>
      <c r="I3926" s="5" t="s">
        <v>4855</v>
      </c>
      <c r="J3926" s="15">
        <v>45391</v>
      </c>
      <c r="K3926" s="24">
        <v>1377332065</v>
      </c>
      <c r="L3926" s="15">
        <v>45394</v>
      </c>
      <c r="M3926" s="15">
        <v>45412</v>
      </c>
      <c r="N3926" s="26">
        <v>1</v>
      </c>
      <c r="O3926" s="26" t="e">
        <f>VLOOKUP(D3926,quash!A$2:$I$7791,9,FALSE)</f>
        <v>#N/A</v>
      </c>
      <c r="P3926" s="7">
        <v>7000</v>
      </c>
      <c r="Q3926" s="26">
        <v>127</v>
      </c>
      <c r="R3926" s="19">
        <v>3.3741050530766176E-2</v>
      </c>
      <c r="S3926" s="26">
        <v>16</v>
      </c>
      <c r="T3926" s="8">
        <v>6000</v>
      </c>
      <c r="U3926" s="4">
        <v>142</v>
      </c>
      <c r="V3926" s="10">
        <v>1503.37</v>
      </c>
      <c r="W3926" s="14" t="s">
        <v>5282</v>
      </c>
      <c r="X3926" s="18"/>
      <c r="Y3926" s="9"/>
      <c r="Z3926" s="19"/>
      <c r="AA3926" s="19"/>
      <c r="AB3926" s="30">
        <f t="shared" si="987"/>
        <v>2446000</v>
      </c>
      <c r="AC3926" s="30">
        <f t="shared" si="985"/>
        <v>2.4529844644317253E-3</v>
      </c>
      <c r="AD3926" s="31">
        <f t="shared" si="986"/>
        <v>0.31152902698282914</v>
      </c>
      <c r="AE3926" s="31">
        <f t="shared" si="994"/>
        <v>0.34832379394930502</v>
      </c>
      <c r="AG3926" s="30">
        <f t="shared" si="988"/>
        <v>6126000</v>
      </c>
      <c r="AH3926" s="30">
        <f t="shared" si="995"/>
        <v>9.7943192948090111E-4</v>
      </c>
      <c r="AI3926" s="31">
        <f t="shared" si="996"/>
        <v>0.12438785504407444</v>
      </c>
      <c r="AJ3926" s="31">
        <f t="shared" si="997"/>
        <v>0.13907933398628797</v>
      </c>
      <c r="AK3926" s="30" t="str">
        <f>IF(W3926="si",($S3926*'COSTOS DE CREDITOS'!$C$27)/DATA!$G3926,"")</f>
        <v/>
      </c>
      <c r="AL3926" s="90" t="str">
        <f>IF(W3926="si",'COSTOS DE CREDITOS'!$C$35,"")</f>
        <v/>
      </c>
      <c r="AM3926" s="30" t="str">
        <f t="shared" si="989"/>
        <v/>
      </c>
      <c r="AN3926" s="30" t="str">
        <f t="shared" si="990"/>
        <v/>
      </c>
      <c r="AO3926" s="30">
        <f t="shared" si="991"/>
        <v>0</v>
      </c>
      <c r="AP3926" s="30">
        <f t="shared" si="992"/>
        <v>0</v>
      </c>
      <c r="AQ3926" s="19" t="str">
        <f t="shared" si="993"/>
        <v/>
      </c>
    </row>
    <row r="3927" spans="1:43" x14ac:dyDescent="0.2">
      <c r="A3927" s="23" t="s">
        <v>5665</v>
      </c>
      <c r="B3927" s="6" t="s">
        <v>5678</v>
      </c>
      <c r="C3927" s="6" t="s">
        <v>5670</v>
      </c>
      <c r="D3927" s="4">
        <v>183921</v>
      </c>
      <c r="E3927" s="4">
        <v>184331</v>
      </c>
      <c r="F3927" s="5" t="s">
        <v>4851</v>
      </c>
      <c r="G3927" s="2">
        <v>6</v>
      </c>
      <c r="H3927" s="4">
        <v>184338</v>
      </c>
      <c r="I3927" s="5" t="s">
        <v>4856</v>
      </c>
      <c r="J3927" s="15">
        <v>45391</v>
      </c>
      <c r="K3927" s="24">
        <v>1377360352</v>
      </c>
      <c r="L3927" s="15">
        <v>45394</v>
      </c>
      <c r="M3927" s="15">
        <v>45412</v>
      </c>
      <c r="N3927" s="26">
        <v>1</v>
      </c>
      <c r="O3927" s="26" t="e">
        <f>VLOOKUP(D3927,quash!A$2:$I$7791,9,FALSE)</f>
        <v>#N/A</v>
      </c>
      <c r="P3927" s="7">
        <v>6000</v>
      </c>
      <c r="Q3927" s="26">
        <v>119</v>
      </c>
      <c r="R3927" s="19">
        <v>3.3220596517330447E-2</v>
      </c>
      <c r="S3927" s="26">
        <v>16</v>
      </c>
      <c r="T3927" s="8">
        <v>10000</v>
      </c>
      <c r="U3927" s="4">
        <v>142</v>
      </c>
      <c r="V3927" s="10">
        <v>2510.34</v>
      </c>
      <c r="W3927" s="14" t="s">
        <v>5282</v>
      </c>
      <c r="X3927" s="18"/>
      <c r="Y3927" s="9"/>
      <c r="Z3927" s="19"/>
      <c r="AA3927" s="19"/>
      <c r="AB3927" s="30">
        <f t="shared" si="987"/>
        <v>2446000</v>
      </c>
      <c r="AC3927" s="30">
        <f t="shared" si="985"/>
        <v>4.0883074407195418E-3</v>
      </c>
      <c r="AD3927" s="31">
        <f t="shared" si="986"/>
        <v>0.48650858544562547</v>
      </c>
      <c r="AE3927" s="31">
        <f t="shared" si="994"/>
        <v>0.58053965658217499</v>
      </c>
      <c r="AG3927" s="30">
        <f t="shared" si="988"/>
        <v>6126000</v>
      </c>
      <c r="AH3927" s="30">
        <f t="shared" si="995"/>
        <v>1.632386549134835E-3</v>
      </c>
      <c r="AI3927" s="31">
        <f t="shared" si="996"/>
        <v>0.19425399934704538</v>
      </c>
      <c r="AJ3927" s="31">
        <f t="shared" si="997"/>
        <v>0.23179888997714657</v>
      </c>
      <c r="AK3927" s="30" t="str">
        <f>IF(W3927="si",($S3927*'COSTOS DE CREDITOS'!$C$27)/DATA!$G3927,"")</f>
        <v/>
      </c>
      <c r="AL3927" s="90" t="str">
        <f>IF(W3927="si",'COSTOS DE CREDITOS'!$C$35,"")</f>
        <v/>
      </c>
      <c r="AM3927" s="30" t="str">
        <f t="shared" si="989"/>
        <v/>
      </c>
      <c r="AN3927" s="30" t="str">
        <f t="shared" si="990"/>
        <v/>
      </c>
      <c r="AO3927" s="30">
        <f t="shared" si="991"/>
        <v>0</v>
      </c>
      <c r="AP3927" s="30">
        <f t="shared" si="992"/>
        <v>0</v>
      </c>
      <c r="AQ3927" s="19" t="str">
        <f t="shared" si="993"/>
        <v/>
      </c>
    </row>
    <row r="3928" spans="1:43" x14ac:dyDescent="0.2">
      <c r="A3928" s="23" t="s">
        <v>5665</v>
      </c>
      <c r="B3928" s="6" t="s">
        <v>5678</v>
      </c>
      <c r="C3928" s="6" t="s">
        <v>5670</v>
      </c>
      <c r="D3928" s="4">
        <v>183971</v>
      </c>
      <c r="E3928" s="4">
        <v>184331</v>
      </c>
      <c r="F3928" s="5" t="s">
        <v>4851</v>
      </c>
      <c r="G3928" s="2">
        <v>6</v>
      </c>
      <c r="H3928" s="4">
        <v>184339</v>
      </c>
      <c r="I3928" s="5" t="s">
        <v>4857</v>
      </c>
      <c r="J3928" s="15">
        <v>45391</v>
      </c>
      <c r="K3928" s="24">
        <v>1377467534</v>
      </c>
      <c r="L3928" s="15">
        <v>45394</v>
      </c>
      <c r="M3928" s="15">
        <v>45412</v>
      </c>
      <c r="N3928" s="26">
        <v>1</v>
      </c>
      <c r="O3928" s="26" t="e">
        <f>VLOOKUP(D3928,quash!A$2:$I$7791,9,FALSE)</f>
        <v>#N/A</v>
      </c>
      <c r="P3928" s="7">
        <v>10000</v>
      </c>
      <c r="Q3928" s="26">
        <v>110</v>
      </c>
      <c r="R3928" s="19">
        <v>3.11605023919212E-2</v>
      </c>
      <c r="S3928" s="26">
        <v>16</v>
      </c>
      <c r="T3928" s="8">
        <v>7000</v>
      </c>
      <c r="U3928" s="4">
        <v>142</v>
      </c>
      <c r="V3928" s="10">
        <v>1758.65</v>
      </c>
      <c r="W3928" s="14" t="s">
        <v>5282</v>
      </c>
      <c r="X3928" s="18"/>
      <c r="Y3928" s="9"/>
      <c r="Z3928" s="19"/>
      <c r="AA3928" s="19"/>
      <c r="AB3928" s="30">
        <f t="shared" si="987"/>
        <v>2446000</v>
      </c>
      <c r="AC3928" s="30">
        <f t="shared" si="985"/>
        <v>2.8618152085036794E-3</v>
      </c>
      <c r="AD3928" s="31">
        <f t="shared" si="986"/>
        <v>0.31479967293540473</v>
      </c>
      <c r="AE3928" s="31">
        <f t="shared" si="994"/>
        <v>0.40637775960752248</v>
      </c>
      <c r="AG3928" s="30">
        <f t="shared" si="988"/>
        <v>6126000</v>
      </c>
      <c r="AH3928" s="30">
        <f t="shared" si="995"/>
        <v>1.1426705843943846E-3</v>
      </c>
      <c r="AI3928" s="31">
        <f t="shared" si="996"/>
        <v>0.1256937642833823</v>
      </c>
      <c r="AJ3928" s="31">
        <f t="shared" si="997"/>
        <v>0.16225922298400261</v>
      </c>
      <c r="AK3928" s="30" t="str">
        <f>IF(W3928="si",($S3928*'COSTOS DE CREDITOS'!$C$27)/DATA!$G3928,"")</f>
        <v/>
      </c>
      <c r="AL3928" s="90" t="str">
        <f>IF(W3928="si",'COSTOS DE CREDITOS'!$C$35,"")</f>
        <v/>
      </c>
      <c r="AM3928" s="30" t="str">
        <f t="shared" si="989"/>
        <v/>
      </c>
      <c r="AN3928" s="30" t="str">
        <f t="shared" si="990"/>
        <v/>
      </c>
      <c r="AO3928" s="30">
        <f t="shared" si="991"/>
        <v>0</v>
      </c>
      <c r="AP3928" s="30">
        <f t="shared" si="992"/>
        <v>0</v>
      </c>
      <c r="AQ3928" s="19" t="str">
        <f t="shared" si="993"/>
        <v/>
      </c>
    </row>
    <row r="3929" spans="1:43" x14ac:dyDescent="0.2">
      <c r="A3929" s="23" t="s">
        <v>5665</v>
      </c>
      <c r="B3929" s="6" t="s">
        <v>5669</v>
      </c>
      <c r="C3929" s="6" t="s">
        <v>5670</v>
      </c>
      <c r="D3929" s="4">
        <v>183413</v>
      </c>
      <c r="E3929" s="4">
        <v>183645</v>
      </c>
      <c r="F3929" s="5" t="s">
        <v>4839</v>
      </c>
      <c r="G3929" s="2">
        <v>5</v>
      </c>
      <c r="H3929" s="4">
        <v>184341</v>
      </c>
      <c r="I3929" s="5" t="s">
        <v>4858</v>
      </c>
      <c r="J3929" s="15">
        <v>45385</v>
      </c>
      <c r="K3929" s="24">
        <v>1373839880</v>
      </c>
      <c r="L3929" s="15">
        <v>45394</v>
      </c>
      <c r="M3929" s="15">
        <v>45412</v>
      </c>
      <c r="N3929" s="26">
        <v>1</v>
      </c>
      <c r="O3929" s="26" t="e">
        <f>VLOOKUP(D3929,quash!A$2:$I$7791,9,FALSE)</f>
        <v>#N/A</v>
      </c>
      <c r="P3929" s="7">
        <v>8000</v>
      </c>
      <c r="Q3929" s="26">
        <v>138</v>
      </c>
      <c r="R3929" s="19">
        <v>3.9770556926914676E-2</v>
      </c>
      <c r="S3929" s="26">
        <v>16</v>
      </c>
      <c r="T3929" s="8">
        <v>6000</v>
      </c>
      <c r="U3929" s="4">
        <v>142</v>
      </c>
      <c r="V3929" s="10">
        <v>1503.37</v>
      </c>
      <c r="W3929" s="14" t="s">
        <v>5282</v>
      </c>
      <c r="X3929" s="18"/>
      <c r="Y3929" s="9"/>
      <c r="Z3929" s="19"/>
      <c r="AA3929" s="19"/>
      <c r="AB3929" s="30">
        <f t="shared" si="987"/>
        <v>2446000</v>
      </c>
      <c r="AC3929" s="30">
        <f t="shared" si="985"/>
        <v>2.4529844644317253E-3</v>
      </c>
      <c r="AD3929" s="31">
        <f t="shared" si="986"/>
        <v>0.33851185609157808</v>
      </c>
      <c r="AE3929" s="31">
        <f t="shared" si="994"/>
        <v>0.34832379394930502</v>
      </c>
      <c r="AG3929" s="30">
        <f t="shared" si="988"/>
        <v>6126000</v>
      </c>
      <c r="AH3929" s="30">
        <f t="shared" si="995"/>
        <v>9.7943192948090111E-4</v>
      </c>
      <c r="AI3929" s="31">
        <f t="shared" si="996"/>
        <v>0.13516160626836435</v>
      </c>
      <c r="AJ3929" s="31">
        <f t="shared" si="997"/>
        <v>0.13907933398628797</v>
      </c>
      <c r="AK3929" s="30" t="str">
        <f>IF(W3929="si",($S3929*'COSTOS DE CREDITOS'!$C$27)/DATA!$G3929,"")</f>
        <v/>
      </c>
      <c r="AL3929" s="90" t="str">
        <f>IF(W3929="si",'COSTOS DE CREDITOS'!$C$35,"")</f>
        <v/>
      </c>
      <c r="AM3929" s="30" t="str">
        <f t="shared" si="989"/>
        <v/>
      </c>
      <c r="AN3929" s="30" t="str">
        <f t="shared" si="990"/>
        <v/>
      </c>
      <c r="AO3929" s="30">
        <f t="shared" si="991"/>
        <v>0</v>
      </c>
      <c r="AP3929" s="30">
        <f t="shared" si="992"/>
        <v>0</v>
      </c>
      <c r="AQ3929" s="19" t="str">
        <f t="shared" si="993"/>
        <v/>
      </c>
    </row>
    <row r="3930" spans="1:43" x14ac:dyDescent="0.2">
      <c r="A3930" s="23" t="s">
        <v>5665</v>
      </c>
      <c r="B3930" s="6" t="s">
        <v>5668</v>
      </c>
      <c r="C3930" s="6" t="s">
        <v>5667</v>
      </c>
      <c r="D3930" s="4">
        <v>184287</v>
      </c>
      <c r="E3930" s="4">
        <v>184144</v>
      </c>
      <c r="F3930" s="5" t="s">
        <v>4842</v>
      </c>
      <c r="G3930" s="2">
        <v>5</v>
      </c>
      <c r="H3930" s="4">
        <v>184353</v>
      </c>
      <c r="I3930" s="5" t="s">
        <v>4859</v>
      </c>
      <c r="J3930" s="15">
        <v>45393</v>
      </c>
      <c r="K3930" s="24">
        <v>1378950018</v>
      </c>
      <c r="L3930" s="15">
        <v>45394</v>
      </c>
      <c r="M3930" s="15">
        <v>45412</v>
      </c>
      <c r="N3930" s="26">
        <v>1</v>
      </c>
      <c r="O3930" s="26" t="e">
        <f>VLOOKUP(D3930,quash!A$2:$I$7791,9,FALSE)</f>
        <v>#N/A</v>
      </c>
      <c r="P3930" s="7">
        <v>20000</v>
      </c>
      <c r="Q3930" s="26">
        <v>111</v>
      </c>
      <c r="R3930" s="19">
        <v>5.9818464604665163E-3</v>
      </c>
      <c r="S3930" s="26">
        <v>16</v>
      </c>
      <c r="T3930" s="8">
        <v>20000</v>
      </c>
      <c r="U3930" s="4">
        <v>142</v>
      </c>
      <c r="V3930" s="10">
        <v>5006.8999999999996</v>
      </c>
      <c r="W3930" s="14" t="s">
        <v>5282</v>
      </c>
      <c r="X3930" s="18"/>
      <c r="Y3930" s="9"/>
      <c r="Z3930" s="19"/>
      <c r="AA3930" s="19"/>
      <c r="AB3930" s="30">
        <f t="shared" si="987"/>
        <v>2446000</v>
      </c>
      <c r="AC3930" s="30">
        <f t="shared" si="985"/>
        <v>8.1766148814390836E-3</v>
      </c>
      <c r="AD3930" s="31">
        <f t="shared" si="986"/>
        <v>0.90760425183973825</v>
      </c>
      <c r="AE3930" s="31">
        <f t="shared" si="994"/>
        <v>1.16107931316435</v>
      </c>
      <c r="AG3930" s="30">
        <f t="shared" si="988"/>
        <v>6126000</v>
      </c>
      <c r="AH3930" s="30">
        <f t="shared" si="995"/>
        <v>3.2647730982696701E-3</v>
      </c>
      <c r="AI3930" s="31">
        <f t="shared" si="996"/>
        <v>0.3623898139079334</v>
      </c>
      <c r="AJ3930" s="31">
        <f t="shared" si="997"/>
        <v>0.46359777995429313</v>
      </c>
      <c r="AK3930" s="30" t="str">
        <f>IF(W3930="si",($S3930*'COSTOS DE CREDITOS'!$C$27)/DATA!$G3930,"")</f>
        <v/>
      </c>
      <c r="AL3930" s="90" t="str">
        <f>IF(W3930="si",'COSTOS DE CREDITOS'!$C$35,"")</f>
        <v/>
      </c>
      <c r="AM3930" s="30" t="str">
        <f t="shared" si="989"/>
        <v/>
      </c>
      <c r="AN3930" s="30" t="str">
        <f t="shared" si="990"/>
        <v/>
      </c>
      <c r="AO3930" s="30">
        <f t="shared" si="991"/>
        <v>0</v>
      </c>
      <c r="AP3930" s="30">
        <f t="shared" si="992"/>
        <v>0</v>
      </c>
      <c r="AQ3930" s="19" t="str">
        <f t="shared" si="993"/>
        <v/>
      </c>
    </row>
    <row r="3931" spans="1:43" x14ac:dyDescent="0.2">
      <c r="A3931" s="23" t="s">
        <v>5665</v>
      </c>
      <c r="B3931" s="6" t="s">
        <v>5682</v>
      </c>
      <c r="C3931" s="6" t="s">
        <v>5670</v>
      </c>
      <c r="D3931" s="4">
        <v>183288</v>
      </c>
      <c r="E3931" s="4">
        <v>183973</v>
      </c>
      <c r="F3931" s="5" t="s">
        <v>4860</v>
      </c>
      <c r="G3931" s="2">
        <v>5</v>
      </c>
      <c r="H3931" s="4">
        <v>184054</v>
      </c>
      <c r="I3931" s="5" t="s">
        <v>4861</v>
      </c>
      <c r="J3931" s="15">
        <v>45384</v>
      </c>
      <c r="K3931" s="24">
        <v>1373226520</v>
      </c>
      <c r="L3931" s="15">
        <v>45392</v>
      </c>
      <c r="M3931" s="15">
        <v>45412</v>
      </c>
      <c r="N3931" s="26">
        <v>1</v>
      </c>
      <c r="O3931" s="26" t="e">
        <f>VLOOKUP(D3931,quash!A$2:$I$7791,9,FALSE)</f>
        <v>#N/A</v>
      </c>
      <c r="P3931" s="7">
        <v>10000</v>
      </c>
      <c r="Q3931" s="26">
        <v>132</v>
      </c>
      <c r="R3931" s="19">
        <v>5.8283715876113903E-2</v>
      </c>
      <c r="S3931" s="26">
        <v>16</v>
      </c>
      <c r="T3931" s="8">
        <v>8000</v>
      </c>
      <c r="U3931" s="4">
        <v>142</v>
      </c>
      <c r="V3931" s="10">
        <v>2013.74</v>
      </c>
      <c r="W3931" s="14" t="s">
        <v>5282</v>
      </c>
      <c r="X3931" s="18"/>
      <c r="Y3931" s="9"/>
      <c r="Z3931" s="19"/>
      <c r="AA3931" s="19"/>
      <c r="AB3931" s="30">
        <f t="shared" si="987"/>
        <v>2446000</v>
      </c>
      <c r="AC3931" s="30">
        <f t="shared" si="985"/>
        <v>3.2706459525756338E-3</v>
      </c>
      <c r="AD3931" s="31">
        <f t="shared" si="986"/>
        <v>0.43172526573998365</v>
      </c>
      <c r="AE3931" s="31">
        <f t="shared" si="994"/>
        <v>0.46443172526574</v>
      </c>
      <c r="AG3931" s="30">
        <f t="shared" si="988"/>
        <v>6126000</v>
      </c>
      <c r="AH3931" s="30">
        <f t="shared" si="995"/>
        <v>1.3059092393078681E-3</v>
      </c>
      <c r="AI3931" s="31">
        <f t="shared" si="996"/>
        <v>0.17238001958863858</v>
      </c>
      <c r="AJ3931" s="31">
        <f t="shared" si="997"/>
        <v>0.18543911198171725</v>
      </c>
      <c r="AK3931" s="30" t="str">
        <f>IF(W3931="si",($S3931*'COSTOS DE CREDITOS'!$C$27)/DATA!$G3931,"")</f>
        <v/>
      </c>
      <c r="AL3931" s="90" t="str">
        <f>IF(W3931="si",'COSTOS DE CREDITOS'!$C$35,"")</f>
        <v/>
      </c>
      <c r="AM3931" s="30" t="str">
        <f t="shared" si="989"/>
        <v/>
      </c>
      <c r="AN3931" s="30" t="str">
        <f t="shared" si="990"/>
        <v/>
      </c>
      <c r="AO3931" s="30">
        <f t="shared" si="991"/>
        <v>0</v>
      </c>
      <c r="AP3931" s="30">
        <f t="shared" si="992"/>
        <v>0</v>
      </c>
      <c r="AQ3931" s="19" t="str">
        <f t="shared" si="993"/>
        <v/>
      </c>
    </row>
    <row r="3932" spans="1:43" x14ac:dyDescent="0.2">
      <c r="A3932" s="23" t="s">
        <v>5665</v>
      </c>
      <c r="B3932" s="6" t="s">
        <v>5682</v>
      </c>
      <c r="C3932" s="6" t="s">
        <v>5670</v>
      </c>
      <c r="D3932" s="4">
        <v>184016</v>
      </c>
      <c r="E3932" s="4">
        <v>183973</v>
      </c>
      <c r="F3932" s="5" t="s">
        <v>4860</v>
      </c>
      <c r="G3932" s="2">
        <v>5</v>
      </c>
      <c r="H3932" s="4">
        <v>184120</v>
      </c>
      <c r="I3932" s="5" t="s">
        <v>4862</v>
      </c>
      <c r="J3932" s="15">
        <v>45391</v>
      </c>
      <c r="K3932" s="24">
        <v>1377592227</v>
      </c>
      <c r="L3932" s="15">
        <v>45392</v>
      </c>
      <c r="M3932" s="15">
        <v>45412</v>
      </c>
      <c r="N3932" s="26">
        <v>1</v>
      </c>
      <c r="O3932" s="26" t="e">
        <f>VLOOKUP(D3932,quash!A$2:$I$7791,9,FALSE)</f>
        <v>#N/A</v>
      </c>
      <c r="P3932" s="7">
        <v>7000</v>
      </c>
      <c r="Q3932" s="26">
        <v>127</v>
      </c>
      <c r="R3932" s="19">
        <v>3.3741050530766176E-2</v>
      </c>
      <c r="S3932" s="26">
        <v>16</v>
      </c>
      <c r="T3932" s="8">
        <v>10000</v>
      </c>
      <c r="U3932" s="4">
        <v>142</v>
      </c>
      <c r="V3932" s="10">
        <v>2510.34</v>
      </c>
      <c r="W3932" s="14" t="s">
        <v>5282</v>
      </c>
      <c r="X3932" s="18"/>
      <c r="Y3932" s="9"/>
      <c r="Z3932" s="19"/>
      <c r="AA3932" s="19"/>
      <c r="AB3932" s="30">
        <f t="shared" si="987"/>
        <v>2446000</v>
      </c>
      <c r="AC3932" s="30">
        <f t="shared" si="985"/>
        <v>4.0883074407195418E-3</v>
      </c>
      <c r="AD3932" s="31">
        <f t="shared" si="986"/>
        <v>0.51921504497138182</v>
      </c>
      <c r="AE3932" s="31">
        <f t="shared" si="994"/>
        <v>0.58053965658217499</v>
      </c>
      <c r="AG3932" s="30">
        <f t="shared" si="988"/>
        <v>6126000</v>
      </c>
      <c r="AH3932" s="30">
        <f t="shared" si="995"/>
        <v>1.632386549134835E-3</v>
      </c>
      <c r="AI3932" s="31">
        <f t="shared" si="996"/>
        <v>0.20731309174012405</v>
      </c>
      <c r="AJ3932" s="31">
        <f t="shared" si="997"/>
        <v>0.23179888997714657</v>
      </c>
      <c r="AK3932" s="30" t="str">
        <f>IF(W3932="si",($S3932*'COSTOS DE CREDITOS'!$C$27)/DATA!$G3932,"")</f>
        <v/>
      </c>
      <c r="AL3932" s="90" t="str">
        <f>IF(W3932="si",'COSTOS DE CREDITOS'!$C$35,"")</f>
        <v/>
      </c>
      <c r="AM3932" s="30" t="str">
        <f t="shared" si="989"/>
        <v/>
      </c>
      <c r="AN3932" s="30" t="str">
        <f t="shared" si="990"/>
        <v/>
      </c>
      <c r="AO3932" s="30">
        <f t="shared" si="991"/>
        <v>0</v>
      </c>
      <c r="AP3932" s="30">
        <f t="shared" si="992"/>
        <v>0</v>
      </c>
      <c r="AQ3932" s="19" t="str">
        <f t="shared" si="993"/>
        <v/>
      </c>
    </row>
    <row r="3933" spans="1:43" x14ac:dyDescent="0.2">
      <c r="A3933" s="23" t="s">
        <v>5665</v>
      </c>
      <c r="B3933" s="6" t="s">
        <v>5682</v>
      </c>
      <c r="C3933" s="6" t="s">
        <v>5670</v>
      </c>
      <c r="D3933" s="4">
        <v>183284</v>
      </c>
      <c r="E3933" s="4">
        <v>183973</v>
      </c>
      <c r="F3933" s="5" t="s">
        <v>4860</v>
      </c>
      <c r="G3933" s="2">
        <v>5</v>
      </c>
      <c r="H3933" s="4">
        <v>184156</v>
      </c>
      <c r="I3933" s="5" t="s">
        <v>4863</v>
      </c>
      <c r="J3933" s="15">
        <v>45384</v>
      </c>
      <c r="K3933" s="24">
        <v>1373133869</v>
      </c>
      <c r="L3933" s="15">
        <v>45394</v>
      </c>
      <c r="M3933" s="15">
        <v>45412</v>
      </c>
      <c r="N3933" s="26">
        <v>1</v>
      </c>
      <c r="O3933" s="26" t="e">
        <f>VLOOKUP(D3933,quash!A$2:$I$7791,9,FALSE)</f>
        <v>#N/A</v>
      </c>
      <c r="P3933" s="7">
        <v>7000</v>
      </c>
      <c r="Q3933" s="26">
        <v>110</v>
      </c>
      <c r="R3933" s="19">
        <v>5.9818464604665163E-3</v>
      </c>
      <c r="S3933" s="26">
        <v>16</v>
      </c>
      <c r="T3933" s="8">
        <v>10000</v>
      </c>
      <c r="U3933" s="4">
        <v>142</v>
      </c>
      <c r="V3933" s="10">
        <v>2510.34</v>
      </c>
      <c r="W3933" s="14" t="s">
        <v>5282</v>
      </c>
      <c r="X3933" s="18"/>
      <c r="Y3933" s="9"/>
      <c r="Z3933" s="19"/>
      <c r="AA3933" s="19"/>
      <c r="AB3933" s="30">
        <f t="shared" si="987"/>
        <v>2446000</v>
      </c>
      <c r="AC3933" s="30">
        <f t="shared" si="985"/>
        <v>4.0883074407195418E-3</v>
      </c>
      <c r="AD3933" s="31">
        <f t="shared" si="986"/>
        <v>0.4497138184791496</v>
      </c>
      <c r="AE3933" s="31">
        <f t="shared" si="994"/>
        <v>0.58053965658217499</v>
      </c>
      <c r="AG3933" s="30">
        <f t="shared" si="988"/>
        <v>6126000</v>
      </c>
      <c r="AH3933" s="30">
        <f t="shared" si="995"/>
        <v>1.632386549134835E-3</v>
      </c>
      <c r="AI3933" s="31">
        <f t="shared" si="996"/>
        <v>0.17956252040483187</v>
      </c>
      <c r="AJ3933" s="31">
        <f t="shared" si="997"/>
        <v>0.23179888997714657</v>
      </c>
      <c r="AK3933" s="30" t="str">
        <f>IF(W3933="si",($S3933*'COSTOS DE CREDITOS'!$C$27)/DATA!$G3933,"")</f>
        <v/>
      </c>
      <c r="AL3933" s="90" t="str">
        <f>IF(W3933="si",'COSTOS DE CREDITOS'!$C$35,"")</f>
        <v/>
      </c>
      <c r="AM3933" s="30" t="str">
        <f t="shared" si="989"/>
        <v/>
      </c>
      <c r="AN3933" s="30" t="str">
        <f t="shared" si="990"/>
        <v/>
      </c>
      <c r="AO3933" s="30">
        <f t="shared" si="991"/>
        <v>0</v>
      </c>
      <c r="AP3933" s="30">
        <f t="shared" si="992"/>
        <v>0</v>
      </c>
      <c r="AQ3933" s="19" t="str">
        <f t="shared" si="993"/>
        <v/>
      </c>
    </row>
    <row r="3934" spans="1:43" x14ac:dyDescent="0.2">
      <c r="A3934" s="23" t="s">
        <v>5665</v>
      </c>
      <c r="B3934" s="6" t="s">
        <v>5682</v>
      </c>
      <c r="C3934" s="6" t="s">
        <v>5670</v>
      </c>
      <c r="D3934" s="4">
        <v>182877</v>
      </c>
      <c r="E3934" s="4">
        <v>184266</v>
      </c>
      <c r="F3934" s="5" t="s">
        <v>4864</v>
      </c>
      <c r="G3934" s="2">
        <v>5</v>
      </c>
      <c r="H3934" s="4">
        <v>184267</v>
      </c>
      <c r="I3934" s="5" t="s">
        <v>4865</v>
      </c>
      <c r="J3934" s="15">
        <v>45378</v>
      </c>
      <c r="K3934" s="24">
        <v>1370137832</v>
      </c>
      <c r="L3934" s="15">
        <v>45394</v>
      </c>
      <c r="M3934" s="15">
        <v>45412</v>
      </c>
      <c r="N3934" s="26">
        <v>1</v>
      </c>
      <c r="O3934" s="26" t="e">
        <f>VLOOKUP(D3934,quash!A$2:$I$7791,9,FALSE)</f>
        <v>#N/A</v>
      </c>
      <c r="P3934" s="7">
        <v>10000</v>
      </c>
      <c r="Q3934" s="26">
        <v>115</v>
      </c>
      <c r="R3934" s="19">
        <v>3.97705569269148E-2</v>
      </c>
      <c r="S3934" s="26">
        <v>16</v>
      </c>
      <c r="T3934" s="8">
        <v>10000</v>
      </c>
      <c r="U3934" s="4">
        <v>142</v>
      </c>
      <c r="V3934" s="10">
        <v>2510.34</v>
      </c>
      <c r="W3934" s="14" t="s">
        <v>5282</v>
      </c>
      <c r="X3934" s="18"/>
      <c r="Y3934" s="9"/>
      <c r="Z3934" s="19"/>
      <c r="AA3934" s="19"/>
      <c r="AB3934" s="30">
        <f t="shared" si="987"/>
        <v>2446000</v>
      </c>
      <c r="AC3934" s="30">
        <f t="shared" ref="AC3934:AC3992" si="998">$T3934/AB3934</f>
        <v>4.0883074407195418E-3</v>
      </c>
      <c r="AD3934" s="31">
        <f t="shared" ref="AD3934:AD3992" si="999">AC3934*$Q3934</f>
        <v>0.4701553556827473</v>
      </c>
      <c r="AE3934" s="31">
        <f t="shared" si="994"/>
        <v>0.58053965658217499</v>
      </c>
      <c r="AG3934" s="30">
        <f t="shared" si="988"/>
        <v>6126000</v>
      </c>
      <c r="AH3934" s="30">
        <f t="shared" si="995"/>
        <v>1.632386549134835E-3</v>
      </c>
      <c r="AI3934" s="31">
        <f t="shared" si="996"/>
        <v>0.18772445315050604</v>
      </c>
      <c r="AJ3934" s="31">
        <f t="shared" si="997"/>
        <v>0.23179888997714657</v>
      </c>
      <c r="AK3934" s="30" t="str">
        <f>IF(W3934="si",($S3934*'COSTOS DE CREDITOS'!$C$27)/DATA!$G3934,"")</f>
        <v/>
      </c>
      <c r="AL3934" s="90" t="str">
        <f>IF(W3934="si",'COSTOS DE CREDITOS'!$C$35,"")</f>
        <v/>
      </c>
      <c r="AM3934" s="30" t="str">
        <f t="shared" si="989"/>
        <v/>
      </c>
      <c r="AN3934" s="30" t="str">
        <f t="shared" si="990"/>
        <v/>
      </c>
      <c r="AO3934" s="30">
        <f t="shared" si="991"/>
        <v>0</v>
      </c>
      <c r="AP3934" s="30">
        <f t="shared" si="992"/>
        <v>0</v>
      </c>
      <c r="AQ3934" s="19" t="str">
        <f t="shared" si="993"/>
        <v/>
      </c>
    </row>
    <row r="3935" spans="1:43" x14ac:dyDescent="0.2">
      <c r="A3935" s="23" t="s">
        <v>5665</v>
      </c>
      <c r="B3935" s="6" t="s">
        <v>5682</v>
      </c>
      <c r="C3935" s="6" t="s">
        <v>5670</v>
      </c>
      <c r="D3935" s="4">
        <v>182872</v>
      </c>
      <c r="E3935" s="4">
        <v>184266</v>
      </c>
      <c r="F3935" s="5" t="s">
        <v>4864</v>
      </c>
      <c r="G3935" s="2">
        <v>5</v>
      </c>
      <c r="H3935" s="4">
        <v>184273</v>
      </c>
      <c r="I3935" s="5" t="s">
        <v>4866</v>
      </c>
      <c r="J3935" s="15">
        <v>45379</v>
      </c>
      <c r="K3935" s="24">
        <v>1370137966</v>
      </c>
      <c r="L3935" s="15">
        <v>45394</v>
      </c>
      <c r="M3935" s="15">
        <v>45412</v>
      </c>
      <c r="N3935" s="26">
        <v>1</v>
      </c>
      <c r="O3935" s="26" t="e">
        <f>VLOOKUP(D3935,quash!A$2:$I$7791,9,FALSE)</f>
        <v>#N/A</v>
      </c>
      <c r="P3935" s="7">
        <v>8000</v>
      </c>
      <c r="Q3935" s="26">
        <v>110</v>
      </c>
      <c r="R3935" s="19">
        <v>3.3220596517330447E-2</v>
      </c>
      <c r="S3935" s="26">
        <v>16</v>
      </c>
      <c r="T3935" s="8">
        <v>10000</v>
      </c>
      <c r="U3935" s="4">
        <v>142</v>
      </c>
      <c r="V3935" s="10">
        <v>2510.34</v>
      </c>
      <c r="W3935" s="14" t="s">
        <v>5282</v>
      </c>
      <c r="X3935" s="18"/>
      <c r="Y3935" s="9"/>
      <c r="Z3935" s="19"/>
      <c r="AA3935" s="19"/>
      <c r="AB3935" s="30">
        <f t="shared" si="987"/>
        <v>2446000</v>
      </c>
      <c r="AC3935" s="30">
        <f t="shared" si="998"/>
        <v>4.0883074407195418E-3</v>
      </c>
      <c r="AD3935" s="31">
        <f t="shared" si="999"/>
        <v>0.4497138184791496</v>
      </c>
      <c r="AE3935" s="31">
        <f t="shared" si="994"/>
        <v>0.58053965658217499</v>
      </c>
      <c r="AG3935" s="30">
        <f t="shared" si="988"/>
        <v>6126000</v>
      </c>
      <c r="AH3935" s="30">
        <f t="shared" si="995"/>
        <v>1.632386549134835E-3</v>
      </c>
      <c r="AI3935" s="31">
        <f t="shared" si="996"/>
        <v>0.17956252040483187</v>
      </c>
      <c r="AJ3935" s="31">
        <f t="shared" si="997"/>
        <v>0.23179888997714657</v>
      </c>
      <c r="AK3935" s="30" t="str">
        <f>IF(W3935="si",($S3935*'COSTOS DE CREDITOS'!$C$27)/DATA!$G3935,"")</f>
        <v/>
      </c>
      <c r="AL3935" s="90" t="str">
        <f>IF(W3935="si",'COSTOS DE CREDITOS'!$C$35,"")</f>
        <v/>
      </c>
      <c r="AM3935" s="30" t="str">
        <f t="shared" si="989"/>
        <v/>
      </c>
      <c r="AN3935" s="30" t="str">
        <f t="shared" si="990"/>
        <v/>
      </c>
      <c r="AO3935" s="30">
        <f t="shared" si="991"/>
        <v>0</v>
      </c>
      <c r="AP3935" s="30">
        <f t="shared" si="992"/>
        <v>0</v>
      </c>
      <c r="AQ3935" s="19" t="str">
        <f t="shared" si="993"/>
        <v/>
      </c>
    </row>
    <row r="3936" spans="1:43" x14ac:dyDescent="0.2">
      <c r="A3936" s="23" t="s">
        <v>5665</v>
      </c>
      <c r="B3936" s="6" t="s">
        <v>5682</v>
      </c>
      <c r="C3936" s="6" t="s">
        <v>5670</v>
      </c>
      <c r="D3936" s="4">
        <v>182870</v>
      </c>
      <c r="E3936" s="4">
        <v>184266</v>
      </c>
      <c r="F3936" s="5" t="s">
        <v>4864</v>
      </c>
      <c r="G3936" s="2">
        <v>5</v>
      </c>
      <c r="H3936" s="4">
        <v>184274</v>
      </c>
      <c r="I3936" s="5" t="s">
        <v>4867</v>
      </c>
      <c r="J3936" s="15">
        <v>45379</v>
      </c>
      <c r="K3936" s="24">
        <v>1370138046</v>
      </c>
      <c r="L3936" s="15">
        <v>45394</v>
      </c>
      <c r="M3936" s="15">
        <v>45412</v>
      </c>
      <c r="N3936" s="26">
        <v>1</v>
      </c>
      <c r="O3936" s="26" t="e">
        <f>VLOOKUP(D3936,quash!A$2:$I$7791,9,FALSE)</f>
        <v>#N/A</v>
      </c>
      <c r="P3936" s="7">
        <v>7000</v>
      </c>
      <c r="Q3936" s="26">
        <v>127</v>
      </c>
      <c r="R3936" s="19">
        <v>3.3741050530766176E-2</v>
      </c>
      <c r="S3936" s="26">
        <v>16</v>
      </c>
      <c r="T3936" s="8">
        <v>10000</v>
      </c>
      <c r="U3936" s="4">
        <v>142</v>
      </c>
      <c r="V3936" s="10">
        <v>2510.34</v>
      </c>
      <c r="W3936" s="14" t="s">
        <v>5282</v>
      </c>
      <c r="X3936" s="18"/>
      <c r="Y3936" s="9"/>
      <c r="Z3936" s="19"/>
      <c r="AA3936" s="19"/>
      <c r="AB3936" s="30">
        <f t="shared" si="987"/>
        <v>2446000</v>
      </c>
      <c r="AC3936" s="30">
        <f t="shared" si="998"/>
        <v>4.0883074407195418E-3</v>
      </c>
      <c r="AD3936" s="31">
        <f t="shared" si="999"/>
        <v>0.51921504497138182</v>
      </c>
      <c r="AE3936" s="31">
        <f t="shared" si="994"/>
        <v>0.58053965658217499</v>
      </c>
      <c r="AG3936" s="30">
        <f t="shared" si="988"/>
        <v>6126000</v>
      </c>
      <c r="AH3936" s="30">
        <f t="shared" si="995"/>
        <v>1.632386549134835E-3</v>
      </c>
      <c r="AI3936" s="31">
        <f t="shared" si="996"/>
        <v>0.20731309174012405</v>
      </c>
      <c r="AJ3936" s="31">
        <f t="shared" si="997"/>
        <v>0.23179888997714657</v>
      </c>
      <c r="AK3936" s="30" t="str">
        <f>IF(W3936="si",($S3936*'COSTOS DE CREDITOS'!$C$27)/DATA!$G3936,"")</f>
        <v/>
      </c>
      <c r="AL3936" s="90" t="str">
        <f>IF(W3936="si",'COSTOS DE CREDITOS'!$C$35,"")</f>
        <v/>
      </c>
      <c r="AM3936" s="30" t="str">
        <f t="shared" si="989"/>
        <v/>
      </c>
      <c r="AN3936" s="30" t="str">
        <f t="shared" si="990"/>
        <v/>
      </c>
      <c r="AO3936" s="30">
        <f t="shared" si="991"/>
        <v>0</v>
      </c>
      <c r="AP3936" s="30">
        <f t="shared" si="992"/>
        <v>0</v>
      </c>
      <c r="AQ3936" s="19" t="str">
        <f t="shared" si="993"/>
        <v/>
      </c>
    </row>
    <row r="3937" spans="1:43" x14ac:dyDescent="0.2">
      <c r="A3937" s="23" t="s">
        <v>5665</v>
      </c>
      <c r="B3937" s="6" t="s">
        <v>5682</v>
      </c>
      <c r="C3937" s="6" t="s">
        <v>5670</v>
      </c>
      <c r="D3937" s="4">
        <v>183574</v>
      </c>
      <c r="E3937" s="4">
        <v>184266</v>
      </c>
      <c r="F3937" s="5" t="s">
        <v>4864</v>
      </c>
      <c r="G3937" s="2">
        <v>5</v>
      </c>
      <c r="H3937" s="4">
        <v>184276</v>
      </c>
      <c r="I3937" s="5" t="s">
        <v>4868</v>
      </c>
      <c r="J3937" s="15">
        <v>45386</v>
      </c>
      <c r="K3937" s="24">
        <v>1374631736</v>
      </c>
      <c r="L3937" s="15">
        <v>45394</v>
      </c>
      <c r="M3937" s="15">
        <v>45412</v>
      </c>
      <c r="N3937" s="26">
        <v>1</v>
      </c>
      <c r="O3937" s="26" t="e">
        <f>VLOOKUP(D3937,quash!A$2:$I$7791,9,FALSE)</f>
        <v>#N/A</v>
      </c>
      <c r="P3937" s="7">
        <v>8000</v>
      </c>
      <c r="Q3937" s="26">
        <v>110</v>
      </c>
      <c r="R3937" s="19">
        <v>3.3220596517330447E-2</v>
      </c>
      <c r="S3937" s="26">
        <v>16</v>
      </c>
      <c r="T3937" s="8">
        <v>10000</v>
      </c>
      <c r="U3937" s="4">
        <v>142</v>
      </c>
      <c r="V3937" s="10">
        <v>2510.34</v>
      </c>
      <c r="W3937" s="14" t="s">
        <v>5282</v>
      </c>
      <c r="X3937" s="18"/>
      <c r="Y3937" s="9"/>
      <c r="Z3937" s="19"/>
      <c r="AA3937" s="19"/>
      <c r="AB3937" s="30">
        <f t="shared" si="987"/>
        <v>2446000</v>
      </c>
      <c r="AC3937" s="30">
        <f t="shared" si="998"/>
        <v>4.0883074407195418E-3</v>
      </c>
      <c r="AD3937" s="31">
        <f t="shared" si="999"/>
        <v>0.4497138184791496</v>
      </c>
      <c r="AE3937" s="31">
        <f t="shared" si="994"/>
        <v>0.58053965658217499</v>
      </c>
      <c r="AG3937" s="30">
        <f t="shared" si="988"/>
        <v>6126000</v>
      </c>
      <c r="AH3937" s="30">
        <f t="shared" si="995"/>
        <v>1.632386549134835E-3</v>
      </c>
      <c r="AI3937" s="31">
        <f t="shared" si="996"/>
        <v>0.17956252040483187</v>
      </c>
      <c r="AJ3937" s="31">
        <f t="shared" si="997"/>
        <v>0.23179888997714657</v>
      </c>
      <c r="AK3937" s="30" t="str">
        <f>IF(W3937="si",($S3937*'COSTOS DE CREDITOS'!$C$27)/DATA!$G3937,"")</f>
        <v/>
      </c>
      <c r="AL3937" s="90" t="str">
        <f>IF(W3937="si",'COSTOS DE CREDITOS'!$C$35,"")</f>
        <v/>
      </c>
      <c r="AM3937" s="30" t="str">
        <f t="shared" si="989"/>
        <v/>
      </c>
      <c r="AN3937" s="30" t="str">
        <f t="shared" si="990"/>
        <v/>
      </c>
      <c r="AO3937" s="30">
        <f t="shared" si="991"/>
        <v>0</v>
      </c>
      <c r="AP3937" s="30">
        <f t="shared" si="992"/>
        <v>0</v>
      </c>
      <c r="AQ3937" s="19" t="str">
        <f t="shared" si="993"/>
        <v/>
      </c>
    </row>
    <row r="3938" spans="1:43" x14ac:dyDescent="0.2">
      <c r="A3938" s="23" t="s">
        <v>5665</v>
      </c>
      <c r="B3938" s="6" t="s">
        <v>5682</v>
      </c>
      <c r="C3938" s="6" t="s">
        <v>5670</v>
      </c>
      <c r="D3938" s="4">
        <v>183577</v>
      </c>
      <c r="E3938" s="4">
        <v>184266</v>
      </c>
      <c r="F3938" s="5" t="s">
        <v>4864</v>
      </c>
      <c r="G3938" s="2">
        <v>5</v>
      </c>
      <c r="H3938" s="4">
        <v>184324</v>
      </c>
      <c r="I3938" s="5" t="s">
        <v>4869</v>
      </c>
      <c r="J3938" s="15">
        <v>45386</v>
      </c>
      <c r="K3938" s="24">
        <v>1374668691</v>
      </c>
      <c r="L3938" s="15">
        <v>45394</v>
      </c>
      <c r="M3938" s="15">
        <v>45412</v>
      </c>
      <c r="N3938" s="26">
        <v>1</v>
      </c>
      <c r="O3938" s="26" t="e">
        <f>VLOOKUP(D3938,quash!A$2:$I$7791,9,FALSE)</f>
        <v>#N/A</v>
      </c>
      <c r="P3938" s="7">
        <v>10000</v>
      </c>
      <c r="Q3938" s="26">
        <v>115</v>
      </c>
      <c r="R3938" s="19">
        <v>3.97705569269148E-2</v>
      </c>
      <c r="S3938" s="26">
        <v>16</v>
      </c>
      <c r="T3938" s="8">
        <v>10000</v>
      </c>
      <c r="U3938" s="4">
        <v>142</v>
      </c>
      <c r="V3938" s="10">
        <v>2510.34</v>
      </c>
      <c r="W3938" s="14" t="s">
        <v>5282</v>
      </c>
      <c r="X3938" s="18"/>
      <c r="Y3938" s="9"/>
      <c r="Z3938" s="19"/>
      <c r="AA3938" s="19"/>
      <c r="AB3938" s="30">
        <f t="shared" si="987"/>
        <v>2446000</v>
      </c>
      <c r="AC3938" s="30">
        <f t="shared" si="998"/>
        <v>4.0883074407195418E-3</v>
      </c>
      <c r="AD3938" s="31">
        <f t="shared" si="999"/>
        <v>0.4701553556827473</v>
      </c>
      <c r="AE3938" s="31">
        <f t="shared" si="994"/>
        <v>0.58053965658217499</v>
      </c>
      <c r="AG3938" s="30">
        <f t="shared" si="988"/>
        <v>6126000</v>
      </c>
      <c r="AH3938" s="30">
        <f t="shared" si="995"/>
        <v>1.632386549134835E-3</v>
      </c>
      <c r="AI3938" s="31">
        <f t="shared" si="996"/>
        <v>0.18772445315050604</v>
      </c>
      <c r="AJ3938" s="31">
        <f t="shared" si="997"/>
        <v>0.23179888997714657</v>
      </c>
      <c r="AK3938" s="30" t="str">
        <f>IF(W3938="si",($S3938*'COSTOS DE CREDITOS'!$C$27)/DATA!$G3938,"")</f>
        <v/>
      </c>
      <c r="AL3938" s="90" t="str">
        <f>IF(W3938="si",'COSTOS DE CREDITOS'!$C$35,"")</f>
        <v/>
      </c>
      <c r="AM3938" s="30" t="str">
        <f t="shared" si="989"/>
        <v/>
      </c>
      <c r="AN3938" s="30" t="str">
        <f t="shared" si="990"/>
        <v/>
      </c>
      <c r="AO3938" s="30">
        <f t="shared" si="991"/>
        <v>0</v>
      </c>
      <c r="AP3938" s="30">
        <f t="shared" si="992"/>
        <v>0</v>
      </c>
      <c r="AQ3938" s="19" t="str">
        <f t="shared" si="993"/>
        <v/>
      </c>
    </row>
    <row r="3939" spans="1:43" x14ac:dyDescent="0.2">
      <c r="A3939" s="23" t="s">
        <v>5665</v>
      </c>
      <c r="B3939" s="6" t="s">
        <v>5668</v>
      </c>
      <c r="C3939" s="6" t="s">
        <v>5667</v>
      </c>
      <c r="D3939" s="4">
        <v>183615</v>
      </c>
      <c r="E3939" s="4">
        <v>184359</v>
      </c>
      <c r="F3939" s="5" t="s">
        <v>4870</v>
      </c>
      <c r="G3939" s="2">
        <v>5</v>
      </c>
      <c r="H3939" s="4">
        <v>184360</v>
      </c>
      <c r="I3939" s="5" t="s">
        <v>4871</v>
      </c>
      <c r="J3939" s="15">
        <v>45386</v>
      </c>
      <c r="K3939" s="24">
        <v>1374805458</v>
      </c>
      <c r="L3939" s="15">
        <v>45394</v>
      </c>
      <c r="M3939" s="15">
        <v>45412</v>
      </c>
      <c r="N3939" s="26">
        <v>1</v>
      </c>
      <c r="O3939" s="26" t="e">
        <f>VLOOKUP(D3939,quash!A$2:$I$7791,9,FALSE)</f>
        <v>#N/A</v>
      </c>
      <c r="P3939" s="7">
        <v>7000</v>
      </c>
      <c r="Q3939" s="26">
        <v>121</v>
      </c>
      <c r="R3939" s="19">
        <v>3.1160502391921113E-2</v>
      </c>
      <c r="S3939" s="26">
        <v>16</v>
      </c>
      <c r="T3939" s="8">
        <v>10000</v>
      </c>
      <c r="U3939" s="4">
        <v>142</v>
      </c>
      <c r="V3939" s="10">
        <v>2510.34</v>
      </c>
      <c r="W3939" s="14" t="s">
        <v>5282</v>
      </c>
      <c r="X3939" s="18"/>
      <c r="Y3939" s="9"/>
      <c r="Z3939" s="19"/>
      <c r="AA3939" s="19"/>
      <c r="AB3939" s="30">
        <f t="shared" si="987"/>
        <v>2446000</v>
      </c>
      <c r="AC3939" s="30">
        <f t="shared" si="998"/>
        <v>4.0883074407195418E-3</v>
      </c>
      <c r="AD3939" s="31">
        <f t="shared" si="999"/>
        <v>0.49468520032706453</v>
      </c>
      <c r="AE3939" s="31">
        <f t="shared" si="994"/>
        <v>0.58053965658217499</v>
      </c>
      <c r="AG3939" s="30">
        <f t="shared" si="988"/>
        <v>6126000</v>
      </c>
      <c r="AH3939" s="30">
        <f t="shared" si="995"/>
        <v>1.632386549134835E-3</v>
      </c>
      <c r="AI3939" s="31">
        <f t="shared" si="996"/>
        <v>0.19751877244531504</v>
      </c>
      <c r="AJ3939" s="31">
        <f t="shared" si="997"/>
        <v>0.23179888997714657</v>
      </c>
      <c r="AK3939" s="30" t="str">
        <f>IF(W3939="si",($S3939*'COSTOS DE CREDITOS'!$C$27)/DATA!$G3939,"")</f>
        <v/>
      </c>
      <c r="AL3939" s="90" t="str">
        <f>IF(W3939="si",'COSTOS DE CREDITOS'!$C$35,"")</f>
        <v/>
      </c>
      <c r="AM3939" s="30" t="str">
        <f t="shared" si="989"/>
        <v/>
      </c>
      <c r="AN3939" s="30" t="str">
        <f t="shared" si="990"/>
        <v/>
      </c>
      <c r="AO3939" s="30">
        <f t="shared" si="991"/>
        <v>0</v>
      </c>
      <c r="AP3939" s="30">
        <f t="shared" si="992"/>
        <v>0</v>
      </c>
      <c r="AQ3939" s="19" t="str">
        <f t="shared" si="993"/>
        <v/>
      </c>
    </row>
    <row r="3940" spans="1:43" x14ac:dyDescent="0.2">
      <c r="A3940" s="23" t="s">
        <v>5665</v>
      </c>
      <c r="B3940" s="6" t="s">
        <v>5682</v>
      </c>
      <c r="C3940" s="6" t="s">
        <v>5670</v>
      </c>
      <c r="D3940" s="4">
        <v>184252</v>
      </c>
      <c r="E3940" s="4">
        <v>184030</v>
      </c>
      <c r="F3940" s="5" t="s">
        <v>1897</v>
      </c>
      <c r="G3940" s="2">
        <v>8</v>
      </c>
      <c r="H3940" s="4">
        <v>184366</v>
      </c>
      <c r="I3940" s="5" t="s">
        <v>4872</v>
      </c>
      <c r="J3940" s="15">
        <v>45393</v>
      </c>
      <c r="K3940" s="24">
        <v>1378849783</v>
      </c>
      <c r="L3940" s="15">
        <v>45394</v>
      </c>
      <c r="M3940" s="15">
        <v>45412</v>
      </c>
      <c r="N3940" s="26">
        <v>1</v>
      </c>
      <c r="O3940" s="26" t="e">
        <f>VLOOKUP(D3940,quash!A$2:$I$7791,9,FALSE)</f>
        <v>#N/A</v>
      </c>
      <c r="P3940" s="7">
        <v>10000</v>
      </c>
      <c r="Q3940" s="26">
        <v>110</v>
      </c>
      <c r="R3940" s="19">
        <v>3.3741050530766099E-2</v>
      </c>
      <c r="S3940" s="26">
        <v>16</v>
      </c>
      <c r="T3940" s="8">
        <v>7000</v>
      </c>
      <c r="U3940" s="4">
        <v>142</v>
      </c>
      <c r="V3940" s="10">
        <v>1758.65</v>
      </c>
      <c r="W3940" s="14" t="s">
        <v>5282</v>
      </c>
      <c r="X3940" s="18"/>
      <c r="Y3940" s="9"/>
      <c r="Z3940" s="19"/>
      <c r="AA3940" s="19"/>
      <c r="AB3940" s="30">
        <f t="shared" si="987"/>
        <v>2446000</v>
      </c>
      <c r="AC3940" s="30">
        <f t="shared" si="998"/>
        <v>2.8618152085036794E-3</v>
      </c>
      <c r="AD3940" s="31">
        <f t="shared" si="999"/>
        <v>0.31479967293540473</v>
      </c>
      <c r="AE3940" s="31">
        <f t="shared" si="994"/>
        <v>0.40637775960752248</v>
      </c>
      <c r="AG3940" s="30">
        <f t="shared" si="988"/>
        <v>6126000</v>
      </c>
      <c r="AH3940" s="30">
        <f t="shared" si="995"/>
        <v>1.1426705843943846E-3</v>
      </c>
      <c r="AI3940" s="31">
        <f t="shared" si="996"/>
        <v>0.1256937642833823</v>
      </c>
      <c r="AJ3940" s="31">
        <f t="shared" si="997"/>
        <v>0.16225922298400261</v>
      </c>
      <c r="AK3940" s="30" t="str">
        <f>IF(W3940="si",($S3940*'COSTOS DE CREDITOS'!$C$27)/DATA!$G3940,"")</f>
        <v/>
      </c>
      <c r="AL3940" s="90" t="str">
        <f>IF(W3940="si",'COSTOS DE CREDITOS'!$C$35,"")</f>
        <v/>
      </c>
      <c r="AM3940" s="30" t="str">
        <f t="shared" si="989"/>
        <v/>
      </c>
      <c r="AN3940" s="30" t="str">
        <f t="shared" si="990"/>
        <v/>
      </c>
      <c r="AO3940" s="30">
        <f t="shared" si="991"/>
        <v>0</v>
      </c>
      <c r="AP3940" s="30">
        <f t="shared" si="992"/>
        <v>0</v>
      </c>
      <c r="AQ3940" s="19" t="str">
        <f t="shared" si="993"/>
        <v/>
      </c>
    </row>
    <row r="3941" spans="1:43" x14ac:dyDescent="0.2">
      <c r="A3941" s="23" t="s">
        <v>5665</v>
      </c>
      <c r="B3941" s="6" t="s">
        <v>5668</v>
      </c>
      <c r="C3941" s="6" t="s">
        <v>5667</v>
      </c>
      <c r="D3941" s="4">
        <v>183621</v>
      </c>
      <c r="E3941" s="4">
        <v>184359</v>
      </c>
      <c r="F3941" s="5" t="s">
        <v>4870</v>
      </c>
      <c r="G3941" s="2">
        <v>5</v>
      </c>
      <c r="H3941" s="4">
        <v>184379</v>
      </c>
      <c r="I3941" s="5" t="s">
        <v>4873</v>
      </c>
      <c r="J3941" s="15">
        <v>45387</v>
      </c>
      <c r="K3941" s="24">
        <v>1374872617</v>
      </c>
      <c r="L3941" s="15">
        <v>45394</v>
      </c>
      <c r="M3941" s="15">
        <v>45412</v>
      </c>
      <c r="N3941" s="26">
        <v>1</v>
      </c>
      <c r="O3941" s="26" t="e">
        <f>VLOOKUP(D3941,quash!A$2:$I$7791,9,FALSE)</f>
        <v>#N/A</v>
      </c>
      <c r="P3941" s="7">
        <v>7000</v>
      </c>
      <c r="Q3941" s="26">
        <v>121</v>
      </c>
      <c r="R3941" s="19">
        <v>3.1160502391921113E-2</v>
      </c>
      <c r="S3941" s="26">
        <v>16</v>
      </c>
      <c r="T3941" s="8">
        <v>10000</v>
      </c>
      <c r="U3941" s="4">
        <v>142</v>
      </c>
      <c r="V3941" s="10">
        <v>2510.34</v>
      </c>
      <c r="W3941" s="14" t="s">
        <v>5282</v>
      </c>
      <c r="X3941" s="18"/>
      <c r="Y3941" s="9"/>
      <c r="Z3941" s="19"/>
      <c r="AA3941" s="19"/>
      <c r="AB3941" s="30">
        <f t="shared" si="987"/>
        <v>2446000</v>
      </c>
      <c r="AC3941" s="30">
        <f t="shared" si="998"/>
        <v>4.0883074407195418E-3</v>
      </c>
      <c r="AD3941" s="31">
        <f t="shared" si="999"/>
        <v>0.49468520032706453</v>
      </c>
      <c r="AE3941" s="31">
        <f t="shared" si="994"/>
        <v>0.58053965658217499</v>
      </c>
      <c r="AG3941" s="30">
        <f t="shared" si="988"/>
        <v>6126000</v>
      </c>
      <c r="AH3941" s="30">
        <f t="shared" si="995"/>
        <v>1.632386549134835E-3</v>
      </c>
      <c r="AI3941" s="31">
        <f t="shared" si="996"/>
        <v>0.19751877244531504</v>
      </c>
      <c r="AJ3941" s="31">
        <f t="shared" si="997"/>
        <v>0.23179888997714657</v>
      </c>
      <c r="AK3941" s="30" t="str">
        <f>IF(W3941="si",($S3941*'COSTOS DE CREDITOS'!$C$27)/DATA!$G3941,"")</f>
        <v/>
      </c>
      <c r="AL3941" s="90" t="str">
        <f>IF(W3941="si",'COSTOS DE CREDITOS'!$C$35,"")</f>
        <v/>
      </c>
      <c r="AM3941" s="30" t="str">
        <f t="shared" si="989"/>
        <v/>
      </c>
      <c r="AN3941" s="30" t="str">
        <f t="shared" si="990"/>
        <v/>
      </c>
      <c r="AO3941" s="30">
        <f t="shared" si="991"/>
        <v>0</v>
      </c>
      <c r="AP3941" s="30">
        <f t="shared" si="992"/>
        <v>0</v>
      </c>
      <c r="AQ3941" s="19" t="str">
        <f t="shared" si="993"/>
        <v/>
      </c>
    </row>
    <row r="3942" spans="1:43" x14ac:dyDescent="0.2">
      <c r="A3942" s="23" t="s">
        <v>5665</v>
      </c>
      <c r="B3942" s="6" t="s">
        <v>5682</v>
      </c>
      <c r="C3942" s="6" t="s">
        <v>5670</v>
      </c>
      <c r="D3942" s="4">
        <v>184257</v>
      </c>
      <c r="E3942" s="4">
        <v>184030</v>
      </c>
      <c r="F3942" s="5" t="s">
        <v>1897</v>
      </c>
      <c r="G3942" s="2">
        <v>8</v>
      </c>
      <c r="H3942" s="4">
        <v>184387</v>
      </c>
      <c r="I3942" s="5" t="s">
        <v>4874</v>
      </c>
      <c r="J3942" s="15">
        <v>45393</v>
      </c>
      <c r="K3942" s="24">
        <v>1378850887</v>
      </c>
      <c r="L3942" s="15">
        <v>45394</v>
      </c>
      <c r="M3942" s="15">
        <v>45412</v>
      </c>
      <c r="N3942" s="26">
        <v>1</v>
      </c>
      <c r="O3942" s="26" t="e">
        <f>VLOOKUP(D3942,quash!A$2:$I$7791,9,FALSE)</f>
        <v>#N/A</v>
      </c>
      <c r="P3942" s="7">
        <v>10000</v>
      </c>
      <c r="Q3942" s="26">
        <v>132</v>
      </c>
      <c r="R3942" s="19">
        <v>5.8283715876113903E-2</v>
      </c>
      <c r="S3942" s="26">
        <v>16</v>
      </c>
      <c r="T3942" s="8">
        <v>10000</v>
      </c>
      <c r="U3942" s="4">
        <v>142</v>
      </c>
      <c r="V3942" s="10">
        <v>2510.34</v>
      </c>
      <c r="W3942" s="14" t="s">
        <v>5282</v>
      </c>
      <c r="X3942" s="18"/>
      <c r="Y3942" s="9"/>
      <c r="Z3942" s="19"/>
      <c r="AA3942" s="19"/>
      <c r="AB3942" s="30">
        <f t="shared" si="987"/>
        <v>2446000</v>
      </c>
      <c r="AC3942" s="30">
        <f t="shared" si="998"/>
        <v>4.0883074407195418E-3</v>
      </c>
      <c r="AD3942" s="31">
        <f t="shared" si="999"/>
        <v>0.53965658217497947</v>
      </c>
      <c r="AE3942" s="31">
        <f t="shared" si="994"/>
        <v>0.58053965658217499</v>
      </c>
      <c r="AG3942" s="30">
        <f t="shared" si="988"/>
        <v>6126000</v>
      </c>
      <c r="AH3942" s="30">
        <f t="shared" si="995"/>
        <v>1.632386549134835E-3</v>
      </c>
      <c r="AI3942" s="31">
        <f t="shared" si="996"/>
        <v>0.21547502448579822</v>
      </c>
      <c r="AJ3942" s="31">
        <f t="shared" si="997"/>
        <v>0.23179888997714657</v>
      </c>
      <c r="AK3942" s="30" t="str">
        <f>IF(W3942="si",($S3942*'COSTOS DE CREDITOS'!$C$27)/DATA!$G3942,"")</f>
        <v/>
      </c>
      <c r="AL3942" s="90" t="str">
        <f>IF(W3942="si",'COSTOS DE CREDITOS'!$C$35,"")</f>
        <v/>
      </c>
      <c r="AM3942" s="30" t="str">
        <f t="shared" si="989"/>
        <v/>
      </c>
      <c r="AN3942" s="30" t="str">
        <f t="shared" si="990"/>
        <v/>
      </c>
      <c r="AO3942" s="30">
        <f t="shared" si="991"/>
        <v>0</v>
      </c>
      <c r="AP3942" s="30">
        <f t="shared" si="992"/>
        <v>0</v>
      </c>
      <c r="AQ3942" s="19" t="str">
        <f t="shared" si="993"/>
        <v/>
      </c>
    </row>
    <row r="3943" spans="1:43" x14ac:dyDescent="0.2">
      <c r="A3943" s="23" t="s">
        <v>5665</v>
      </c>
      <c r="B3943" s="6" t="s">
        <v>5682</v>
      </c>
      <c r="C3943" s="6" t="s">
        <v>5670</v>
      </c>
      <c r="D3943" s="4">
        <v>184261</v>
      </c>
      <c r="E3943" s="4">
        <v>184030</v>
      </c>
      <c r="F3943" s="5" t="s">
        <v>1897</v>
      </c>
      <c r="G3943" s="2">
        <v>8</v>
      </c>
      <c r="H3943" s="4">
        <v>184389</v>
      </c>
      <c r="I3943" s="5" t="s">
        <v>4875</v>
      </c>
      <c r="J3943" s="15">
        <v>45393</v>
      </c>
      <c r="K3943" s="24">
        <v>1378879644</v>
      </c>
      <c r="L3943" s="15">
        <v>45394</v>
      </c>
      <c r="M3943" s="15">
        <v>45412</v>
      </c>
      <c r="N3943" s="26">
        <v>1</v>
      </c>
      <c r="O3943" s="26" t="e">
        <f>VLOOKUP(D3943,quash!A$2:$I$7791,9,FALSE)</f>
        <v>#N/A</v>
      </c>
      <c r="P3943" s="7">
        <v>7000</v>
      </c>
      <c r="Q3943" s="26">
        <v>109</v>
      </c>
      <c r="R3943" s="19">
        <v>1.8298129407071966E-2</v>
      </c>
      <c r="S3943" s="26">
        <v>16</v>
      </c>
      <c r="T3943" s="8">
        <v>5000</v>
      </c>
      <c r="U3943" s="4">
        <v>147</v>
      </c>
      <c r="V3943" s="10">
        <v>1303.3399999999999</v>
      </c>
      <c r="W3943" s="14" t="s">
        <v>5282</v>
      </c>
      <c r="X3943" s="18"/>
      <c r="Y3943" s="9"/>
      <c r="Z3943" s="19"/>
      <c r="AA3943" s="19"/>
      <c r="AB3943" s="30">
        <f t="shared" si="987"/>
        <v>2446000</v>
      </c>
      <c r="AC3943" s="30">
        <f t="shared" si="998"/>
        <v>2.0441537203597709E-3</v>
      </c>
      <c r="AD3943" s="31">
        <f t="shared" si="999"/>
        <v>0.22281275551921503</v>
      </c>
      <c r="AE3943" s="31">
        <f t="shared" si="994"/>
        <v>0.30049059689288632</v>
      </c>
      <c r="AG3943" s="30">
        <f t="shared" si="988"/>
        <v>6126000</v>
      </c>
      <c r="AH3943" s="30">
        <f t="shared" si="995"/>
        <v>8.1619327456741752E-4</v>
      </c>
      <c r="AI3943" s="31">
        <f t="shared" si="996"/>
        <v>8.8965066927848516E-2</v>
      </c>
      <c r="AJ3943" s="31">
        <f t="shared" si="997"/>
        <v>0.11998041136141037</v>
      </c>
      <c r="AK3943" s="30" t="str">
        <f>IF(W3943="si",($S3943*'COSTOS DE CREDITOS'!$C$27)/DATA!$G3943,"")</f>
        <v/>
      </c>
      <c r="AL3943" s="90" t="str">
        <f>IF(W3943="si",'COSTOS DE CREDITOS'!$C$35,"")</f>
        <v/>
      </c>
      <c r="AM3943" s="30" t="str">
        <f t="shared" si="989"/>
        <v/>
      </c>
      <c r="AN3943" s="30" t="str">
        <f t="shared" si="990"/>
        <v/>
      </c>
      <c r="AO3943" s="30">
        <f t="shared" si="991"/>
        <v>0</v>
      </c>
      <c r="AP3943" s="30">
        <f t="shared" si="992"/>
        <v>0</v>
      </c>
      <c r="AQ3943" s="19" t="str">
        <f t="shared" si="993"/>
        <v/>
      </c>
    </row>
    <row r="3944" spans="1:43" x14ac:dyDescent="0.2">
      <c r="A3944" s="23" t="s">
        <v>5665</v>
      </c>
      <c r="B3944" s="6" t="s">
        <v>5682</v>
      </c>
      <c r="C3944" s="6" t="s">
        <v>5670</v>
      </c>
      <c r="D3944" s="4">
        <v>183760</v>
      </c>
      <c r="E3944" s="4">
        <v>183973</v>
      </c>
      <c r="F3944" s="5" t="s">
        <v>4860</v>
      </c>
      <c r="G3944" s="2">
        <v>5</v>
      </c>
      <c r="H3944" s="4">
        <v>184404</v>
      </c>
      <c r="I3944" s="5" t="s">
        <v>4876</v>
      </c>
      <c r="J3944" s="15">
        <v>45388</v>
      </c>
      <c r="K3944" s="24">
        <v>1375793375</v>
      </c>
      <c r="L3944" s="15">
        <v>45394</v>
      </c>
      <c r="M3944" s="15">
        <v>45412</v>
      </c>
      <c r="N3944" s="26">
        <v>1</v>
      </c>
      <c r="O3944" s="26" t="e">
        <f>VLOOKUP(D3944,quash!A$2:$I$7791,9,FALSE)</f>
        <v>#N/A</v>
      </c>
      <c r="P3944" s="7">
        <v>10000</v>
      </c>
      <c r="Q3944" s="26">
        <v>115</v>
      </c>
      <c r="R3944" s="19">
        <v>3.97705569269148E-2</v>
      </c>
      <c r="S3944" s="26">
        <v>16</v>
      </c>
      <c r="T3944" s="8">
        <v>10000</v>
      </c>
      <c r="U3944" s="4">
        <v>142</v>
      </c>
      <c r="V3944" s="10">
        <v>2510.34</v>
      </c>
      <c r="W3944" s="14" t="s">
        <v>5282</v>
      </c>
      <c r="X3944" s="18"/>
      <c r="Y3944" s="9"/>
      <c r="Z3944" s="19"/>
      <c r="AA3944" s="19"/>
      <c r="AB3944" s="30">
        <f t="shared" si="987"/>
        <v>2446000</v>
      </c>
      <c r="AC3944" s="30">
        <f t="shared" si="998"/>
        <v>4.0883074407195418E-3</v>
      </c>
      <c r="AD3944" s="31">
        <f t="shared" si="999"/>
        <v>0.4701553556827473</v>
      </c>
      <c r="AE3944" s="31">
        <f t="shared" si="994"/>
        <v>0.58053965658217499</v>
      </c>
      <c r="AG3944" s="30">
        <f t="shared" si="988"/>
        <v>6126000</v>
      </c>
      <c r="AH3944" s="30">
        <f t="shared" si="995"/>
        <v>1.632386549134835E-3</v>
      </c>
      <c r="AI3944" s="31">
        <f t="shared" si="996"/>
        <v>0.18772445315050604</v>
      </c>
      <c r="AJ3944" s="31">
        <f t="shared" si="997"/>
        <v>0.23179888997714657</v>
      </c>
      <c r="AK3944" s="30" t="str">
        <f>IF(W3944="si",($S3944*'COSTOS DE CREDITOS'!$C$27)/DATA!$G3944,"")</f>
        <v/>
      </c>
      <c r="AL3944" s="90" t="str">
        <f>IF(W3944="si",'COSTOS DE CREDITOS'!$C$35,"")</f>
        <v/>
      </c>
      <c r="AM3944" s="30" t="str">
        <f t="shared" si="989"/>
        <v/>
      </c>
      <c r="AN3944" s="30" t="str">
        <f t="shared" si="990"/>
        <v/>
      </c>
      <c r="AO3944" s="30">
        <f t="shared" si="991"/>
        <v>0</v>
      </c>
      <c r="AP3944" s="30">
        <f t="shared" si="992"/>
        <v>0</v>
      </c>
      <c r="AQ3944" s="19" t="str">
        <f t="shared" si="993"/>
        <v/>
      </c>
    </row>
    <row r="3945" spans="1:43" x14ac:dyDescent="0.2">
      <c r="A3945" s="23" t="s">
        <v>5665</v>
      </c>
      <c r="B3945" s="6" t="s">
        <v>5668</v>
      </c>
      <c r="C3945" s="6" t="s">
        <v>5667</v>
      </c>
      <c r="D3945" s="4">
        <v>182183</v>
      </c>
      <c r="E3945" s="4">
        <v>184359</v>
      </c>
      <c r="F3945" s="5" t="s">
        <v>4870</v>
      </c>
      <c r="G3945" s="2">
        <v>5</v>
      </c>
      <c r="H3945" s="4">
        <v>184406</v>
      </c>
      <c r="I3945" s="5" t="s">
        <v>4877</v>
      </c>
      <c r="J3945" s="15">
        <v>45373</v>
      </c>
      <c r="K3945" s="24">
        <v>1365777645</v>
      </c>
      <c r="L3945" s="15">
        <v>45394</v>
      </c>
      <c r="M3945" s="15">
        <v>45412</v>
      </c>
      <c r="N3945" s="26">
        <v>1</v>
      </c>
      <c r="O3945" s="26" t="e">
        <f>VLOOKUP(D3945,quash!A$2:$I$7791,9,FALSE)</f>
        <v>#N/A</v>
      </c>
      <c r="P3945" s="7">
        <v>10000</v>
      </c>
      <c r="Q3945" s="26">
        <v>110</v>
      </c>
      <c r="R3945" s="19">
        <v>3.3741050530766099E-2</v>
      </c>
      <c r="S3945" s="26">
        <v>16</v>
      </c>
      <c r="T3945" s="8">
        <v>10000</v>
      </c>
      <c r="U3945" s="4">
        <v>142</v>
      </c>
      <c r="V3945" s="10">
        <v>2510.34</v>
      </c>
      <c r="W3945" s="14" t="s">
        <v>5282</v>
      </c>
      <c r="X3945" s="18"/>
      <c r="Y3945" s="9"/>
      <c r="Z3945" s="19"/>
      <c r="AA3945" s="19"/>
      <c r="AB3945" s="30">
        <f t="shared" si="987"/>
        <v>2446000</v>
      </c>
      <c r="AC3945" s="30">
        <f t="shared" si="998"/>
        <v>4.0883074407195418E-3</v>
      </c>
      <c r="AD3945" s="31">
        <f t="shared" si="999"/>
        <v>0.4497138184791496</v>
      </c>
      <c r="AE3945" s="31">
        <f t="shared" si="994"/>
        <v>0.58053965658217499</v>
      </c>
      <c r="AG3945" s="30">
        <f t="shared" si="988"/>
        <v>6126000</v>
      </c>
      <c r="AH3945" s="30">
        <f t="shared" si="995"/>
        <v>1.632386549134835E-3</v>
      </c>
      <c r="AI3945" s="31">
        <f t="shared" si="996"/>
        <v>0.17956252040483187</v>
      </c>
      <c r="AJ3945" s="31">
        <f t="shared" si="997"/>
        <v>0.23179888997714657</v>
      </c>
      <c r="AK3945" s="30" t="str">
        <f>IF(W3945="si",($S3945*'COSTOS DE CREDITOS'!$C$27)/DATA!$G3945,"")</f>
        <v/>
      </c>
      <c r="AL3945" s="90" t="str">
        <f>IF(W3945="si",'COSTOS DE CREDITOS'!$C$35,"")</f>
        <v/>
      </c>
      <c r="AM3945" s="30" t="str">
        <f t="shared" si="989"/>
        <v/>
      </c>
      <c r="AN3945" s="30" t="str">
        <f t="shared" si="990"/>
        <v/>
      </c>
      <c r="AO3945" s="30">
        <f t="shared" si="991"/>
        <v>0</v>
      </c>
      <c r="AP3945" s="30">
        <f t="shared" si="992"/>
        <v>0</v>
      </c>
      <c r="AQ3945" s="19" t="str">
        <f t="shared" si="993"/>
        <v/>
      </c>
    </row>
    <row r="3946" spans="1:43" x14ac:dyDescent="0.2">
      <c r="A3946" s="23" t="s">
        <v>5665</v>
      </c>
      <c r="B3946" s="6" t="s">
        <v>5668</v>
      </c>
      <c r="C3946" s="6" t="s">
        <v>5667</v>
      </c>
      <c r="D3946" s="4">
        <v>184147</v>
      </c>
      <c r="E3946" s="4">
        <v>184359</v>
      </c>
      <c r="F3946" s="5" t="s">
        <v>4870</v>
      </c>
      <c r="G3946" s="2">
        <v>5</v>
      </c>
      <c r="H3946" s="4">
        <v>184454</v>
      </c>
      <c r="I3946" s="5" t="s">
        <v>4878</v>
      </c>
      <c r="J3946" s="15">
        <v>45392</v>
      </c>
      <c r="K3946" s="24">
        <v>1378139792</v>
      </c>
      <c r="L3946" s="15">
        <v>45397</v>
      </c>
      <c r="M3946" s="15">
        <v>45412</v>
      </c>
      <c r="N3946" s="26">
        <v>1</v>
      </c>
      <c r="O3946" s="26" t="e">
        <f>VLOOKUP(D3946,quash!A$2:$I$7791,9,FALSE)</f>
        <v>#N/A</v>
      </c>
      <c r="P3946" s="7">
        <v>7000</v>
      </c>
      <c r="Q3946" s="26">
        <v>121</v>
      </c>
      <c r="R3946" s="19">
        <v>3.1160502391921113E-2</v>
      </c>
      <c r="S3946" s="26">
        <v>16</v>
      </c>
      <c r="T3946" s="8">
        <v>10000</v>
      </c>
      <c r="U3946" s="4">
        <v>142</v>
      </c>
      <c r="V3946" s="10">
        <v>2510.34</v>
      </c>
      <c r="W3946" s="14" t="s">
        <v>5282</v>
      </c>
      <c r="X3946" s="18"/>
      <c r="Y3946" s="9"/>
      <c r="Z3946" s="19"/>
      <c r="AA3946" s="19"/>
      <c r="AB3946" s="30">
        <f t="shared" si="987"/>
        <v>2446000</v>
      </c>
      <c r="AC3946" s="30">
        <f t="shared" si="998"/>
        <v>4.0883074407195418E-3</v>
      </c>
      <c r="AD3946" s="31">
        <f t="shared" si="999"/>
        <v>0.49468520032706453</v>
      </c>
      <c r="AE3946" s="31">
        <f t="shared" si="994"/>
        <v>0.58053965658217499</v>
      </c>
      <c r="AG3946" s="30">
        <f t="shared" si="988"/>
        <v>6126000</v>
      </c>
      <c r="AH3946" s="30">
        <f t="shared" si="995"/>
        <v>1.632386549134835E-3</v>
      </c>
      <c r="AI3946" s="31">
        <f t="shared" si="996"/>
        <v>0.19751877244531504</v>
      </c>
      <c r="AJ3946" s="31">
        <f t="shared" si="997"/>
        <v>0.23179888997714657</v>
      </c>
      <c r="AK3946" s="30" t="str">
        <f>IF(W3946="si",($S3946*'COSTOS DE CREDITOS'!$C$27)/DATA!$G3946,"")</f>
        <v/>
      </c>
      <c r="AL3946" s="90" t="str">
        <f>IF(W3946="si",'COSTOS DE CREDITOS'!$C$35,"")</f>
        <v/>
      </c>
      <c r="AM3946" s="30" t="str">
        <f t="shared" si="989"/>
        <v/>
      </c>
      <c r="AN3946" s="30" t="str">
        <f t="shared" si="990"/>
        <v/>
      </c>
      <c r="AO3946" s="30">
        <f t="shared" si="991"/>
        <v>0</v>
      </c>
      <c r="AP3946" s="30">
        <f t="shared" si="992"/>
        <v>0</v>
      </c>
      <c r="AQ3946" s="19" t="str">
        <f t="shared" si="993"/>
        <v/>
      </c>
    </row>
    <row r="3947" spans="1:43" x14ac:dyDescent="0.2">
      <c r="A3947" s="23" t="s">
        <v>5665</v>
      </c>
      <c r="B3947" s="6" t="s">
        <v>5668</v>
      </c>
      <c r="C3947" s="6" t="s">
        <v>5667</v>
      </c>
      <c r="D3947" s="4">
        <v>182181</v>
      </c>
      <c r="E3947" s="4">
        <v>184359</v>
      </c>
      <c r="F3947" s="5" t="s">
        <v>4870</v>
      </c>
      <c r="G3947" s="2">
        <v>5</v>
      </c>
      <c r="H3947" s="4">
        <v>184465</v>
      </c>
      <c r="I3947" s="5" t="s">
        <v>4879</v>
      </c>
      <c r="J3947" s="15">
        <v>45374</v>
      </c>
      <c r="K3947" s="24">
        <v>1365775044</v>
      </c>
      <c r="L3947" s="15">
        <v>45397</v>
      </c>
      <c r="M3947" s="15">
        <v>45412</v>
      </c>
      <c r="N3947" s="26">
        <v>1</v>
      </c>
      <c r="O3947" s="26" t="e">
        <f>VLOOKUP(D3947,quash!A$2:$I$7791,9,FALSE)</f>
        <v>#N/A</v>
      </c>
      <c r="P3947" s="7">
        <v>10000</v>
      </c>
      <c r="Q3947" s="26">
        <v>110</v>
      </c>
      <c r="R3947" s="19">
        <v>3.11605023919212E-2</v>
      </c>
      <c r="S3947" s="26">
        <v>16</v>
      </c>
      <c r="T3947" s="8">
        <v>10000</v>
      </c>
      <c r="U3947" s="4">
        <v>142</v>
      </c>
      <c r="V3947" s="10">
        <v>2510.34</v>
      </c>
      <c r="W3947" s="14" t="s">
        <v>5282</v>
      </c>
      <c r="X3947" s="18"/>
      <c r="Y3947" s="9"/>
      <c r="Z3947" s="19"/>
      <c r="AA3947" s="19"/>
      <c r="AB3947" s="30">
        <f t="shared" si="987"/>
        <v>2446000</v>
      </c>
      <c r="AC3947" s="30">
        <f t="shared" si="998"/>
        <v>4.0883074407195418E-3</v>
      </c>
      <c r="AD3947" s="31">
        <f t="shared" si="999"/>
        <v>0.4497138184791496</v>
      </c>
      <c r="AE3947" s="31">
        <f t="shared" si="994"/>
        <v>0.58053965658217499</v>
      </c>
      <c r="AG3947" s="30">
        <f t="shared" si="988"/>
        <v>6126000</v>
      </c>
      <c r="AH3947" s="30">
        <f t="shared" si="995"/>
        <v>1.632386549134835E-3</v>
      </c>
      <c r="AI3947" s="31">
        <f t="shared" si="996"/>
        <v>0.17956252040483187</v>
      </c>
      <c r="AJ3947" s="31">
        <f t="shared" si="997"/>
        <v>0.23179888997714657</v>
      </c>
      <c r="AK3947" s="30" t="str">
        <f>IF(W3947="si",($S3947*'COSTOS DE CREDITOS'!$C$27)/DATA!$G3947,"")</f>
        <v/>
      </c>
      <c r="AL3947" s="90" t="str">
        <f>IF(W3947="si",'COSTOS DE CREDITOS'!$C$35,"")</f>
        <v/>
      </c>
      <c r="AM3947" s="30" t="str">
        <f t="shared" si="989"/>
        <v/>
      </c>
      <c r="AN3947" s="30" t="str">
        <f t="shared" si="990"/>
        <v/>
      </c>
      <c r="AO3947" s="30">
        <f t="shared" si="991"/>
        <v>0</v>
      </c>
      <c r="AP3947" s="30">
        <f t="shared" si="992"/>
        <v>0</v>
      </c>
      <c r="AQ3947" s="19" t="str">
        <f t="shared" si="993"/>
        <v/>
      </c>
    </row>
    <row r="3948" spans="1:43" x14ac:dyDescent="0.2">
      <c r="A3948" s="23" t="s">
        <v>5665</v>
      </c>
      <c r="B3948" s="6" t="s">
        <v>5671</v>
      </c>
      <c r="C3948" s="6" t="s">
        <v>5670</v>
      </c>
      <c r="D3948" s="4">
        <v>184262</v>
      </c>
      <c r="E3948" s="4">
        <v>184306</v>
      </c>
      <c r="F3948" s="5" t="s">
        <v>4880</v>
      </c>
      <c r="G3948" s="2">
        <v>5</v>
      </c>
      <c r="H3948" s="4">
        <v>184347</v>
      </c>
      <c r="I3948" s="5" t="s">
        <v>4881</v>
      </c>
      <c r="J3948" s="15">
        <v>45393</v>
      </c>
      <c r="K3948" s="24">
        <v>1378868543</v>
      </c>
      <c r="L3948" s="15">
        <v>45394</v>
      </c>
      <c r="M3948" s="15">
        <v>45412</v>
      </c>
      <c r="N3948" s="26">
        <v>1</v>
      </c>
      <c r="O3948" s="26" t="e">
        <f>VLOOKUP(D3948,quash!A$2:$I$7791,9,FALSE)</f>
        <v>#N/A</v>
      </c>
      <c r="P3948" s="7">
        <v>8000</v>
      </c>
      <c r="Q3948" s="26">
        <v>110</v>
      </c>
      <c r="R3948" s="19">
        <v>3.3220596517330447E-2</v>
      </c>
      <c r="S3948" s="26">
        <v>16</v>
      </c>
      <c r="T3948" s="8">
        <v>8000</v>
      </c>
      <c r="U3948" s="4">
        <v>142</v>
      </c>
      <c r="V3948" s="10">
        <v>2013.74</v>
      </c>
      <c r="W3948" s="14" t="s">
        <v>5282</v>
      </c>
      <c r="X3948" s="18"/>
      <c r="Y3948" s="9"/>
      <c r="Z3948" s="19"/>
      <c r="AA3948" s="19"/>
      <c r="AB3948" s="30">
        <f t="shared" si="987"/>
        <v>2446000</v>
      </c>
      <c r="AC3948" s="30">
        <f t="shared" si="998"/>
        <v>3.2706459525756338E-3</v>
      </c>
      <c r="AD3948" s="31">
        <f t="shared" si="999"/>
        <v>0.35977105478331972</v>
      </c>
      <c r="AE3948" s="31">
        <f t="shared" si="994"/>
        <v>0.46443172526574</v>
      </c>
      <c r="AG3948" s="30">
        <f t="shared" si="988"/>
        <v>6126000</v>
      </c>
      <c r="AH3948" s="30">
        <f t="shared" si="995"/>
        <v>1.3059092393078681E-3</v>
      </c>
      <c r="AI3948" s="31">
        <f t="shared" si="996"/>
        <v>0.14365001632386548</v>
      </c>
      <c r="AJ3948" s="31">
        <f t="shared" si="997"/>
        <v>0.18543911198171725</v>
      </c>
      <c r="AK3948" s="30" t="str">
        <f>IF(W3948="si",($S3948*'COSTOS DE CREDITOS'!$C$27)/DATA!$G3948,"")</f>
        <v/>
      </c>
      <c r="AL3948" s="90" t="str">
        <f>IF(W3948="si",'COSTOS DE CREDITOS'!$C$35,"")</f>
        <v/>
      </c>
      <c r="AM3948" s="30" t="str">
        <f t="shared" si="989"/>
        <v/>
      </c>
      <c r="AN3948" s="30" t="str">
        <f t="shared" si="990"/>
        <v/>
      </c>
      <c r="AO3948" s="30">
        <f t="shared" si="991"/>
        <v>0</v>
      </c>
      <c r="AP3948" s="30">
        <f t="shared" si="992"/>
        <v>0</v>
      </c>
      <c r="AQ3948" s="19" t="str">
        <f t="shared" si="993"/>
        <v/>
      </c>
    </row>
    <row r="3949" spans="1:43" x14ac:dyDescent="0.2">
      <c r="A3949" s="23" t="s">
        <v>5665</v>
      </c>
      <c r="B3949" s="6" t="s">
        <v>5671</v>
      </c>
      <c r="C3949" s="6" t="s">
        <v>5670</v>
      </c>
      <c r="D3949" s="4">
        <v>179716</v>
      </c>
      <c r="E3949" s="4">
        <v>184306</v>
      </c>
      <c r="F3949" s="5" t="s">
        <v>4880</v>
      </c>
      <c r="G3949" s="2">
        <v>5</v>
      </c>
      <c r="H3949" s="4">
        <v>184364</v>
      </c>
      <c r="I3949" s="5" t="s">
        <v>4882</v>
      </c>
      <c r="J3949" s="15">
        <v>45356</v>
      </c>
      <c r="K3949" s="24">
        <v>1354250140</v>
      </c>
      <c r="L3949" s="15">
        <v>45394</v>
      </c>
      <c r="M3949" s="15">
        <v>45412</v>
      </c>
      <c r="N3949" s="26">
        <v>1</v>
      </c>
      <c r="O3949" s="26" t="e">
        <f>VLOOKUP(D3949,quash!A$2:$I$7791,9,FALSE)</f>
        <v>#N/A</v>
      </c>
      <c r="P3949" s="7">
        <v>8000</v>
      </c>
      <c r="Q3949" s="26">
        <v>139</v>
      </c>
      <c r="R3949" s="19">
        <v>3.9770556926914676E-2</v>
      </c>
      <c r="S3949" s="26">
        <v>16</v>
      </c>
      <c r="T3949" s="8">
        <v>8000</v>
      </c>
      <c r="U3949" s="4">
        <v>142</v>
      </c>
      <c r="V3949" s="10">
        <v>2013.74</v>
      </c>
      <c r="W3949" s="14" t="s">
        <v>5282</v>
      </c>
      <c r="X3949" s="18"/>
      <c r="Y3949" s="9"/>
      <c r="Z3949" s="19"/>
      <c r="AA3949" s="19"/>
      <c r="AB3949" s="30">
        <f t="shared" si="987"/>
        <v>2446000</v>
      </c>
      <c r="AC3949" s="30">
        <f t="shared" si="998"/>
        <v>3.2706459525756338E-3</v>
      </c>
      <c r="AD3949" s="31">
        <f t="shared" si="999"/>
        <v>0.45461978740801312</v>
      </c>
      <c r="AE3949" s="31">
        <f t="shared" si="994"/>
        <v>0.46443172526574</v>
      </c>
      <c r="AG3949" s="30">
        <f t="shared" si="988"/>
        <v>6126000</v>
      </c>
      <c r="AH3949" s="30">
        <f t="shared" si="995"/>
        <v>1.3059092393078681E-3</v>
      </c>
      <c r="AI3949" s="31">
        <f t="shared" si="996"/>
        <v>0.18152138426379366</v>
      </c>
      <c r="AJ3949" s="31">
        <f t="shared" si="997"/>
        <v>0.18543911198171725</v>
      </c>
      <c r="AK3949" s="30" t="str">
        <f>IF(W3949="si",($S3949*'COSTOS DE CREDITOS'!$C$27)/DATA!$G3949,"")</f>
        <v/>
      </c>
      <c r="AL3949" s="90" t="str">
        <f>IF(W3949="si",'COSTOS DE CREDITOS'!$C$35,"")</f>
        <v/>
      </c>
      <c r="AM3949" s="30" t="str">
        <f t="shared" si="989"/>
        <v/>
      </c>
      <c r="AN3949" s="30" t="str">
        <f t="shared" si="990"/>
        <v/>
      </c>
      <c r="AO3949" s="30">
        <f t="shared" si="991"/>
        <v>0</v>
      </c>
      <c r="AP3949" s="30">
        <f t="shared" si="992"/>
        <v>0</v>
      </c>
      <c r="AQ3949" s="19" t="str">
        <f t="shared" si="993"/>
        <v/>
      </c>
    </row>
    <row r="3950" spans="1:43" x14ac:dyDescent="0.2">
      <c r="A3950" s="23" t="s">
        <v>5665</v>
      </c>
      <c r="B3950" s="6" t="s">
        <v>5671</v>
      </c>
      <c r="C3950" s="6" t="s">
        <v>5670</v>
      </c>
      <c r="D3950" s="4">
        <v>179901</v>
      </c>
      <c r="E3950" s="4">
        <v>184306</v>
      </c>
      <c r="F3950" s="5" t="s">
        <v>4880</v>
      </c>
      <c r="G3950" s="2">
        <v>5</v>
      </c>
      <c r="H3950" s="4">
        <v>184365</v>
      </c>
      <c r="I3950" s="5" t="s">
        <v>4883</v>
      </c>
      <c r="J3950" s="15">
        <v>45357</v>
      </c>
      <c r="K3950" s="24">
        <v>1355025765</v>
      </c>
      <c r="L3950" s="15">
        <v>45394</v>
      </c>
      <c r="M3950" s="15">
        <v>45412</v>
      </c>
      <c r="N3950" s="26">
        <v>1</v>
      </c>
      <c r="O3950" s="26" t="e">
        <f>VLOOKUP(D3950,quash!A$2:$I$7791,9,FALSE)</f>
        <v>#N/A</v>
      </c>
      <c r="P3950" s="7">
        <v>8000</v>
      </c>
      <c r="Q3950" s="26">
        <v>108</v>
      </c>
      <c r="R3950" s="19">
        <v>1.8298129407071966E-2</v>
      </c>
      <c r="S3950" s="26">
        <v>16</v>
      </c>
      <c r="T3950" s="8">
        <v>8000</v>
      </c>
      <c r="U3950" s="4">
        <v>142</v>
      </c>
      <c r="V3950" s="10">
        <v>2013.74</v>
      </c>
      <c r="W3950" s="14" t="s">
        <v>5282</v>
      </c>
      <c r="X3950" s="18"/>
      <c r="Y3950" s="9"/>
      <c r="Z3950" s="19"/>
      <c r="AA3950" s="19"/>
      <c r="AB3950" s="30">
        <f t="shared" si="987"/>
        <v>2446000</v>
      </c>
      <c r="AC3950" s="30">
        <f t="shared" si="998"/>
        <v>3.2706459525756338E-3</v>
      </c>
      <c r="AD3950" s="31">
        <f t="shared" si="999"/>
        <v>0.35322976287816843</v>
      </c>
      <c r="AE3950" s="31">
        <f t="shared" si="994"/>
        <v>0.46443172526574</v>
      </c>
      <c r="AG3950" s="30">
        <f t="shared" si="988"/>
        <v>6126000</v>
      </c>
      <c r="AH3950" s="30">
        <f t="shared" si="995"/>
        <v>1.3059092393078681E-3</v>
      </c>
      <c r="AI3950" s="31">
        <f t="shared" si="996"/>
        <v>0.14103819784524976</v>
      </c>
      <c r="AJ3950" s="31">
        <f t="shared" si="997"/>
        <v>0.18543911198171725</v>
      </c>
      <c r="AK3950" s="30" t="str">
        <f>IF(W3950="si",($S3950*'COSTOS DE CREDITOS'!$C$27)/DATA!$G3950,"")</f>
        <v/>
      </c>
      <c r="AL3950" s="90" t="str">
        <f>IF(W3950="si",'COSTOS DE CREDITOS'!$C$35,"")</f>
        <v/>
      </c>
      <c r="AM3950" s="30" t="str">
        <f t="shared" si="989"/>
        <v/>
      </c>
      <c r="AN3950" s="30" t="str">
        <f t="shared" si="990"/>
        <v/>
      </c>
      <c r="AO3950" s="30">
        <f t="shared" si="991"/>
        <v>0</v>
      </c>
      <c r="AP3950" s="30">
        <f t="shared" si="992"/>
        <v>0</v>
      </c>
      <c r="AQ3950" s="19" t="str">
        <f t="shared" si="993"/>
        <v/>
      </c>
    </row>
    <row r="3951" spans="1:43" x14ac:dyDescent="0.2">
      <c r="A3951" s="23" t="s">
        <v>5665</v>
      </c>
      <c r="B3951" s="6" t="s">
        <v>5671</v>
      </c>
      <c r="C3951" s="6" t="s">
        <v>5670</v>
      </c>
      <c r="D3951" s="4">
        <v>183984</v>
      </c>
      <c r="E3951" s="4">
        <v>184306</v>
      </c>
      <c r="F3951" s="5" t="s">
        <v>4880</v>
      </c>
      <c r="G3951" s="2">
        <v>5</v>
      </c>
      <c r="H3951" s="4">
        <v>184462</v>
      </c>
      <c r="I3951" s="5" t="s">
        <v>4884</v>
      </c>
      <c r="J3951" s="15">
        <v>45391</v>
      </c>
      <c r="K3951" s="24">
        <v>1377531951</v>
      </c>
      <c r="L3951" s="15">
        <v>45397</v>
      </c>
      <c r="M3951" s="15">
        <v>45412</v>
      </c>
      <c r="N3951" s="26">
        <v>1</v>
      </c>
      <c r="O3951" s="26" t="e">
        <f>VLOOKUP(D3951,quash!A$2:$I$7791,9,FALSE)</f>
        <v>#N/A</v>
      </c>
      <c r="P3951" s="7">
        <v>5000</v>
      </c>
      <c r="Q3951" s="26">
        <v>147</v>
      </c>
      <c r="R3951" s="19">
        <v>0.11226939921536</v>
      </c>
      <c r="S3951" s="26">
        <v>16</v>
      </c>
      <c r="T3951" s="8">
        <v>7000</v>
      </c>
      <c r="U3951" s="4">
        <v>142</v>
      </c>
      <c r="V3951" s="10">
        <v>1758.65</v>
      </c>
      <c r="W3951" s="14" t="s">
        <v>5282</v>
      </c>
      <c r="X3951" s="18"/>
      <c r="Y3951" s="9"/>
      <c r="Z3951" s="19"/>
      <c r="AA3951" s="19"/>
      <c r="AB3951" s="30">
        <f t="shared" si="987"/>
        <v>2446000</v>
      </c>
      <c r="AC3951" s="30">
        <f t="shared" si="998"/>
        <v>2.8618152085036794E-3</v>
      </c>
      <c r="AD3951" s="31">
        <f t="shared" si="999"/>
        <v>0.42068683565004089</v>
      </c>
      <c r="AE3951" s="31">
        <f t="shared" si="994"/>
        <v>0.40637775960752248</v>
      </c>
      <c r="AG3951" s="30">
        <f t="shared" si="988"/>
        <v>6126000</v>
      </c>
      <c r="AH3951" s="30">
        <f t="shared" si="995"/>
        <v>1.1426705843943846E-3</v>
      </c>
      <c r="AI3951" s="31">
        <f t="shared" si="996"/>
        <v>0.16797257590597453</v>
      </c>
      <c r="AJ3951" s="31">
        <f t="shared" si="997"/>
        <v>0.16225922298400261</v>
      </c>
      <c r="AK3951" s="30" t="str">
        <f>IF(W3951="si",($S3951*'COSTOS DE CREDITOS'!$C$27)/DATA!$G3951,"")</f>
        <v/>
      </c>
      <c r="AL3951" s="90" t="str">
        <f>IF(W3951="si",'COSTOS DE CREDITOS'!$C$35,"")</f>
        <v/>
      </c>
      <c r="AM3951" s="30" t="str">
        <f t="shared" si="989"/>
        <v/>
      </c>
      <c r="AN3951" s="30" t="str">
        <f t="shared" si="990"/>
        <v/>
      </c>
      <c r="AO3951" s="30">
        <f t="shared" si="991"/>
        <v>0</v>
      </c>
      <c r="AP3951" s="30">
        <f t="shared" si="992"/>
        <v>0</v>
      </c>
      <c r="AQ3951" s="19" t="str">
        <f t="shared" si="993"/>
        <v/>
      </c>
    </row>
    <row r="3952" spans="1:43" x14ac:dyDescent="0.2">
      <c r="A3952" s="23" t="s">
        <v>5665</v>
      </c>
      <c r="B3952" s="6" t="s">
        <v>5683</v>
      </c>
      <c r="C3952" s="6" t="s">
        <v>5670</v>
      </c>
      <c r="D3952" s="4">
        <v>183641</v>
      </c>
      <c r="E3952" s="4">
        <v>183836</v>
      </c>
      <c r="F3952" s="5" t="s">
        <v>4885</v>
      </c>
      <c r="G3952" s="2">
        <v>5</v>
      </c>
      <c r="H3952" s="4">
        <v>183837</v>
      </c>
      <c r="I3952" s="5" t="s">
        <v>4886</v>
      </c>
      <c r="J3952" s="15">
        <v>45387</v>
      </c>
      <c r="K3952" s="24">
        <v>1375112703</v>
      </c>
      <c r="L3952" s="15">
        <v>45391</v>
      </c>
      <c r="M3952" s="15">
        <v>45412</v>
      </c>
      <c r="N3952" s="26">
        <v>1</v>
      </c>
      <c r="O3952" s="26" t="e">
        <f>VLOOKUP(D3952,quash!A$2:$I$7791,9,FALSE)</f>
        <v>#N/A</v>
      </c>
      <c r="P3952" s="7">
        <v>10000</v>
      </c>
      <c r="Q3952" s="26">
        <v>147</v>
      </c>
      <c r="R3952" s="19">
        <v>7.9000519063170294E-2</v>
      </c>
      <c r="S3952" s="26">
        <v>16</v>
      </c>
      <c r="T3952" s="8">
        <v>10000</v>
      </c>
      <c r="U3952" s="4">
        <v>142</v>
      </c>
      <c r="V3952" s="10">
        <v>2510.34</v>
      </c>
      <c r="W3952" s="14" t="s">
        <v>5282</v>
      </c>
      <c r="X3952" s="18"/>
      <c r="Y3952" s="9"/>
      <c r="Z3952" s="19"/>
      <c r="AA3952" s="19"/>
      <c r="AB3952" s="30">
        <f t="shared" si="987"/>
        <v>2446000</v>
      </c>
      <c r="AC3952" s="30">
        <f t="shared" si="998"/>
        <v>4.0883074407195418E-3</v>
      </c>
      <c r="AD3952" s="31">
        <f t="shared" si="999"/>
        <v>0.60098119378577264</v>
      </c>
      <c r="AE3952" s="31">
        <f t="shared" si="994"/>
        <v>0.58053965658217499</v>
      </c>
      <c r="AG3952" s="30">
        <f t="shared" si="988"/>
        <v>6126000</v>
      </c>
      <c r="AH3952" s="30">
        <f t="shared" si="995"/>
        <v>1.632386549134835E-3</v>
      </c>
      <c r="AI3952" s="31">
        <f t="shared" si="996"/>
        <v>0.23996082272282074</v>
      </c>
      <c r="AJ3952" s="31">
        <f t="shared" si="997"/>
        <v>0.23179888997714657</v>
      </c>
      <c r="AK3952" s="30" t="str">
        <f>IF(W3952="si",($S3952*'COSTOS DE CREDITOS'!$C$27)/DATA!$G3952,"")</f>
        <v/>
      </c>
      <c r="AL3952" s="90" t="str">
        <f>IF(W3952="si",'COSTOS DE CREDITOS'!$C$35,"")</f>
        <v/>
      </c>
      <c r="AM3952" s="30" t="str">
        <f t="shared" si="989"/>
        <v/>
      </c>
      <c r="AN3952" s="30" t="str">
        <f t="shared" si="990"/>
        <v/>
      </c>
      <c r="AO3952" s="30">
        <f t="shared" si="991"/>
        <v>0</v>
      </c>
      <c r="AP3952" s="30">
        <f t="shared" si="992"/>
        <v>0</v>
      </c>
      <c r="AQ3952" s="19" t="str">
        <f t="shared" si="993"/>
        <v/>
      </c>
    </row>
    <row r="3953" spans="1:43" x14ac:dyDescent="0.2">
      <c r="A3953" s="23" t="s">
        <v>5665</v>
      </c>
      <c r="B3953" s="6" t="s">
        <v>5683</v>
      </c>
      <c r="C3953" s="6" t="s">
        <v>5670</v>
      </c>
      <c r="D3953" s="4">
        <v>183540</v>
      </c>
      <c r="E3953" s="4">
        <v>183836</v>
      </c>
      <c r="F3953" s="5" t="s">
        <v>4885</v>
      </c>
      <c r="G3953" s="2">
        <v>5</v>
      </c>
      <c r="H3953" s="4">
        <v>184222</v>
      </c>
      <c r="I3953" s="5" t="s">
        <v>4887</v>
      </c>
      <c r="J3953" s="15">
        <v>45386</v>
      </c>
      <c r="K3953" s="24">
        <v>1374544847</v>
      </c>
      <c r="L3953" s="15">
        <v>45394</v>
      </c>
      <c r="M3953" s="15">
        <v>45412</v>
      </c>
      <c r="N3953" s="26">
        <v>1</v>
      </c>
      <c r="O3953" s="26" t="e">
        <f>VLOOKUP(D3953,quash!A$2:$I$7791,9,FALSE)</f>
        <v>#N/A</v>
      </c>
      <c r="P3953" s="7">
        <v>10000</v>
      </c>
      <c r="Q3953" s="26">
        <v>147</v>
      </c>
      <c r="R3953" s="19">
        <v>7.9000519063170294E-2</v>
      </c>
      <c r="S3953" s="26">
        <v>16</v>
      </c>
      <c r="T3953" s="8">
        <v>10000</v>
      </c>
      <c r="U3953" s="4">
        <v>142</v>
      </c>
      <c r="V3953" s="10">
        <v>2510.34</v>
      </c>
      <c r="W3953" s="14" t="s">
        <v>5282</v>
      </c>
      <c r="X3953" s="18"/>
      <c r="Y3953" s="9"/>
      <c r="Z3953" s="19"/>
      <c r="AA3953" s="19"/>
      <c r="AB3953" s="30">
        <f t="shared" si="987"/>
        <v>2446000</v>
      </c>
      <c r="AC3953" s="30">
        <f t="shared" si="998"/>
        <v>4.0883074407195418E-3</v>
      </c>
      <c r="AD3953" s="31">
        <f t="shared" si="999"/>
        <v>0.60098119378577264</v>
      </c>
      <c r="AE3953" s="31">
        <f t="shared" si="994"/>
        <v>0.58053965658217499</v>
      </c>
      <c r="AG3953" s="30">
        <f t="shared" si="988"/>
        <v>6126000</v>
      </c>
      <c r="AH3953" s="30">
        <f t="shared" si="995"/>
        <v>1.632386549134835E-3</v>
      </c>
      <c r="AI3953" s="31">
        <f t="shared" si="996"/>
        <v>0.23996082272282074</v>
      </c>
      <c r="AJ3953" s="31">
        <f t="shared" si="997"/>
        <v>0.23179888997714657</v>
      </c>
      <c r="AK3953" s="30" t="str">
        <f>IF(W3953="si",($S3953*'COSTOS DE CREDITOS'!$C$27)/DATA!$G3953,"")</f>
        <v/>
      </c>
      <c r="AL3953" s="90" t="str">
        <f>IF(W3953="si",'COSTOS DE CREDITOS'!$C$35,"")</f>
        <v/>
      </c>
      <c r="AM3953" s="30" t="str">
        <f t="shared" si="989"/>
        <v/>
      </c>
      <c r="AN3953" s="30" t="str">
        <f t="shared" si="990"/>
        <v/>
      </c>
      <c r="AO3953" s="30">
        <f t="shared" si="991"/>
        <v>0</v>
      </c>
      <c r="AP3953" s="30">
        <f t="shared" si="992"/>
        <v>0</v>
      </c>
      <c r="AQ3953" s="19" t="str">
        <f t="shared" si="993"/>
        <v/>
      </c>
    </row>
    <row r="3954" spans="1:43" x14ac:dyDescent="0.2">
      <c r="A3954" s="23" t="s">
        <v>5665</v>
      </c>
      <c r="B3954" s="6" t="s">
        <v>5683</v>
      </c>
      <c r="C3954" s="6" t="s">
        <v>5670</v>
      </c>
      <c r="D3954" s="4">
        <v>184087</v>
      </c>
      <c r="E3954" s="4">
        <v>183836</v>
      </c>
      <c r="F3954" s="5" t="s">
        <v>4885</v>
      </c>
      <c r="G3954" s="2">
        <v>5</v>
      </c>
      <c r="H3954" s="4">
        <v>184225</v>
      </c>
      <c r="I3954" s="5" t="s">
        <v>4888</v>
      </c>
      <c r="J3954" s="15">
        <v>45392</v>
      </c>
      <c r="K3954" s="24">
        <v>1378042813</v>
      </c>
      <c r="L3954" s="15">
        <v>45394</v>
      </c>
      <c r="M3954" s="15">
        <v>45412</v>
      </c>
      <c r="N3954" s="26">
        <v>1</v>
      </c>
      <c r="O3954" s="26" t="e">
        <f>VLOOKUP(D3954,quash!A$2:$I$7791,9,FALSE)</f>
        <v>#N/A</v>
      </c>
      <c r="P3954" s="7">
        <v>10000</v>
      </c>
      <c r="Q3954" s="26">
        <v>147</v>
      </c>
      <c r="R3954" s="19">
        <v>7.9000519063170294E-2</v>
      </c>
      <c r="S3954" s="26">
        <v>16</v>
      </c>
      <c r="T3954" s="8">
        <v>7000</v>
      </c>
      <c r="U3954" s="4">
        <v>142</v>
      </c>
      <c r="V3954" s="10">
        <v>1758.65</v>
      </c>
      <c r="W3954" s="14" t="s">
        <v>5282</v>
      </c>
      <c r="X3954" s="18"/>
      <c r="Y3954" s="9"/>
      <c r="Z3954" s="19"/>
      <c r="AA3954" s="19"/>
      <c r="AB3954" s="30">
        <f t="shared" si="987"/>
        <v>2446000</v>
      </c>
      <c r="AC3954" s="30">
        <f t="shared" si="998"/>
        <v>2.8618152085036794E-3</v>
      </c>
      <c r="AD3954" s="31">
        <f t="shared" si="999"/>
        <v>0.42068683565004089</v>
      </c>
      <c r="AE3954" s="31">
        <f t="shared" si="994"/>
        <v>0.40637775960752248</v>
      </c>
      <c r="AG3954" s="30">
        <f t="shared" si="988"/>
        <v>6126000</v>
      </c>
      <c r="AH3954" s="30">
        <f t="shared" si="995"/>
        <v>1.1426705843943846E-3</v>
      </c>
      <c r="AI3954" s="31">
        <f t="shared" si="996"/>
        <v>0.16797257590597453</v>
      </c>
      <c r="AJ3954" s="31">
        <f t="shared" si="997"/>
        <v>0.16225922298400261</v>
      </c>
      <c r="AK3954" s="30" t="str">
        <f>IF(W3954="si",($S3954*'COSTOS DE CREDITOS'!$C$27)/DATA!$G3954,"")</f>
        <v/>
      </c>
      <c r="AL3954" s="90" t="str">
        <f>IF(W3954="si",'COSTOS DE CREDITOS'!$C$35,"")</f>
        <v/>
      </c>
      <c r="AM3954" s="30" t="str">
        <f t="shared" si="989"/>
        <v/>
      </c>
      <c r="AN3954" s="30" t="str">
        <f t="shared" si="990"/>
        <v/>
      </c>
      <c r="AO3954" s="30">
        <f t="shared" si="991"/>
        <v>0</v>
      </c>
      <c r="AP3954" s="30">
        <f t="shared" si="992"/>
        <v>0</v>
      </c>
      <c r="AQ3954" s="19" t="str">
        <f t="shared" si="993"/>
        <v/>
      </c>
    </row>
    <row r="3955" spans="1:43" x14ac:dyDescent="0.2">
      <c r="A3955" s="23" t="s">
        <v>5665</v>
      </c>
      <c r="B3955" s="6" t="s">
        <v>5683</v>
      </c>
      <c r="C3955" s="6" t="s">
        <v>5670</v>
      </c>
      <c r="D3955" s="4">
        <v>184136</v>
      </c>
      <c r="E3955" s="4">
        <v>183836</v>
      </c>
      <c r="F3955" s="5" t="s">
        <v>4885</v>
      </c>
      <c r="G3955" s="2">
        <v>5</v>
      </c>
      <c r="H3955" s="4">
        <v>184226</v>
      </c>
      <c r="I3955" s="5" t="s">
        <v>4889</v>
      </c>
      <c r="J3955" s="15">
        <v>45392</v>
      </c>
      <c r="K3955" s="24">
        <v>1378096761</v>
      </c>
      <c r="L3955" s="15">
        <v>45394</v>
      </c>
      <c r="M3955" s="15">
        <v>45412</v>
      </c>
      <c r="N3955" s="26">
        <v>1</v>
      </c>
      <c r="O3955" s="26" t="e">
        <f>VLOOKUP(D3955,quash!A$2:$I$7791,9,FALSE)</f>
        <v>#N/A</v>
      </c>
      <c r="P3955" s="7">
        <v>10000</v>
      </c>
      <c r="Q3955" s="26">
        <v>147</v>
      </c>
      <c r="R3955" s="19">
        <v>7.9000519063170294E-2</v>
      </c>
      <c r="S3955" s="26">
        <v>16</v>
      </c>
      <c r="T3955" s="8">
        <v>10000</v>
      </c>
      <c r="U3955" s="4">
        <v>142</v>
      </c>
      <c r="V3955" s="10">
        <v>2510.34</v>
      </c>
      <c r="W3955" s="14" t="s">
        <v>5282</v>
      </c>
      <c r="X3955" s="18"/>
      <c r="Y3955" s="9"/>
      <c r="Z3955" s="19"/>
      <c r="AA3955" s="19"/>
      <c r="AB3955" s="30">
        <f t="shared" si="987"/>
        <v>2446000</v>
      </c>
      <c r="AC3955" s="30">
        <f t="shared" si="998"/>
        <v>4.0883074407195418E-3</v>
      </c>
      <c r="AD3955" s="31">
        <f t="shared" si="999"/>
        <v>0.60098119378577264</v>
      </c>
      <c r="AE3955" s="31">
        <f t="shared" si="994"/>
        <v>0.58053965658217499</v>
      </c>
      <c r="AG3955" s="30">
        <f t="shared" si="988"/>
        <v>6126000</v>
      </c>
      <c r="AH3955" s="30">
        <f t="shared" si="995"/>
        <v>1.632386549134835E-3</v>
      </c>
      <c r="AI3955" s="31">
        <f t="shared" si="996"/>
        <v>0.23996082272282074</v>
      </c>
      <c r="AJ3955" s="31">
        <f t="shared" si="997"/>
        <v>0.23179888997714657</v>
      </c>
      <c r="AK3955" s="30" t="str">
        <f>IF(W3955="si",($S3955*'COSTOS DE CREDITOS'!$C$27)/DATA!$G3955,"")</f>
        <v/>
      </c>
      <c r="AL3955" s="90" t="str">
        <f>IF(W3955="si",'COSTOS DE CREDITOS'!$C$35,"")</f>
        <v/>
      </c>
      <c r="AM3955" s="30" t="str">
        <f t="shared" si="989"/>
        <v/>
      </c>
      <c r="AN3955" s="30" t="str">
        <f t="shared" si="990"/>
        <v/>
      </c>
      <c r="AO3955" s="30">
        <f t="shared" si="991"/>
        <v>0</v>
      </c>
      <c r="AP3955" s="30">
        <f t="shared" si="992"/>
        <v>0</v>
      </c>
      <c r="AQ3955" s="19" t="str">
        <f t="shared" si="993"/>
        <v/>
      </c>
    </row>
    <row r="3956" spans="1:43" x14ac:dyDescent="0.2">
      <c r="A3956" s="23" t="s">
        <v>5665</v>
      </c>
      <c r="B3956" s="6" t="s">
        <v>5683</v>
      </c>
      <c r="C3956" s="6" t="s">
        <v>5670</v>
      </c>
      <c r="D3956" s="4">
        <v>183898</v>
      </c>
      <c r="E3956" s="4">
        <v>183836</v>
      </c>
      <c r="F3956" s="5" t="s">
        <v>4885</v>
      </c>
      <c r="G3956" s="2">
        <v>5</v>
      </c>
      <c r="H3956" s="4">
        <v>184460</v>
      </c>
      <c r="I3956" s="5" t="s">
        <v>4890</v>
      </c>
      <c r="J3956" s="15">
        <v>45391</v>
      </c>
      <c r="K3956" s="24">
        <v>1377281494</v>
      </c>
      <c r="L3956" s="15">
        <v>45397</v>
      </c>
      <c r="M3956" s="15">
        <v>45412</v>
      </c>
      <c r="N3956" s="26">
        <v>1</v>
      </c>
      <c r="O3956" s="26" t="e">
        <f>VLOOKUP(D3956,quash!A$2:$I$7791,9,FALSE)</f>
        <v>#N/A</v>
      </c>
      <c r="P3956" s="7">
        <v>5000</v>
      </c>
      <c r="Q3956" s="26">
        <v>147</v>
      </c>
      <c r="R3956" s="19">
        <v>0.11226939921536</v>
      </c>
      <c r="S3956" s="26">
        <v>16</v>
      </c>
      <c r="T3956" s="8">
        <v>10000</v>
      </c>
      <c r="U3956" s="4">
        <v>142</v>
      </c>
      <c r="V3956" s="10">
        <v>2510.34</v>
      </c>
      <c r="W3956" s="14" t="s">
        <v>5282</v>
      </c>
      <c r="X3956" s="18"/>
      <c r="Y3956" s="9"/>
      <c r="Z3956" s="19"/>
      <c r="AA3956" s="19"/>
      <c r="AB3956" s="30">
        <f t="shared" si="987"/>
        <v>2446000</v>
      </c>
      <c r="AC3956" s="30">
        <f t="shared" si="998"/>
        <v>4.0883074407195418E-3</v>
      </c>
      <c r="AD3956" s="31">
        <f t="shared" si="999"/>
        <v>0.60098119378577264</v>
      </c>
      <c r="AE3956" s="31">
        <f t="shared" si="994"/>
        <v>0.58053965658217499</v>
      </c>
      <c r="AG3956" s="30">
        <f t="shared" si="988"/>
        <v>6126000</v>
      </c>
      <c r="AH3956" s="30">
        <f t="shared" si="995"/>
        <v>1.632386549134835E-3</v>
      </c>
      <c r="AI3956" s="31">
        <f t="shared" si="996"/>
        <v>0.23996082272282074</v>
      </c>
      <c r="AJ3956" s="31">
        <f t="shared" si="997"/>
        <v>0.23179888997714657</v>
      </c>
      <c r="AK3956" s="30" t="str">
        <f>IF(W3956="si",($S3956*'COSTOS DE CREDITOS'!$C$27)/DATA!$G3956,"")</f>
        <v/>
      </c>
      <c r="AL3956" s="90" t="str">
        <f>IF(W3956="si",'COSTOS DE CREDITOS'!$C$35,"")</f>
        <v/>
      </c>
      <c r="AM3956" s="30" t="str">
        <f t="shared" si="989"/>
        <v/>
      </c>
      <c r="AN3956" s="30" t="str">
        <f t="shared" si="990"/>
        <v/>
      </c>
      <c r="AO3956" s="30">
        <f t="shared" si="991"/>
        <v>0</v>
      </c>
      <c r="AP3956" s="30">
        <f t="shared" si="992"/>
        <v>0</v>
      </c>
      <c r="AQ3956" s="19" t="str">
        <f t="shared" si="993"/>
        <v/>
      </c>
    </row>
    <row r="3957" spans="1:43" x14ac:dyDescent="0.2">
      <c r="A3957" s="23" t="s">
        <v>5665</v>
      </c>
      <c r="B3957" s="6" t="s">
        <v>5684</v>
      </c>
      <c r="C3957" s="6" t="s">
        <v>5667</v>
      </c>
      <c r="D3957" s="4">
        <v>184045</v>
      </c>
      <c r="E3957" s="4">
        <v>184370</v>
      </c>
      <c r="F3957" s="5" t="s">
        <v>1782</v>
      </c>
      <c r="G3957" s="2">
        <v>6</v>
      </c>
      <c r="H3957" s="4">
        <v>184472</v>
      </c>
      <c r="I3957" s="5" t="s">
        <v>4891</v>
      </c>
      <c r="J3957" s="15">
        <v>45392</v>
      </c>
      <c r="K3957" s="24">
        <v>1377954793</v>
      </c>
      <c r="L3957" s="15">
        <v>45397</v>
      </c>
      <c r="M3957" s="15">
        <v>45412</v>
      </c>
      <c r="N3957" s="26">
        <v>1</v>
      </c>
      <c r="O3957" s="26">
        <f>VLOOKUP(D3957,quash!A$2:$I$7791,9,FALSE)</f>
        <v>1</v>
      </c>
      <c r="P3957" s="7">
        <v>5000</v>
      </c>
      <c r="Q3957" s="26">
        <v>147</v>
      </c>
      <c r="R3957" s="19">
        <v>0.11226939921536</v>
      </c>
      <c r="S3957" s="26">
        <v>16</v>
      </c>
      <c r="T3957" s="8">
        <v>7000</v>
      </c>
      <c r="U3957" s="4">
        <v>142</v>
      </c>
      <c r="V3957" s="10">
        <v>1758.65</v>
      </c>
      <c r="W3957" s="14" t="s">
        <v>5282</v>
      </c>
      <c r="X3957" s="18"/>
      <c r="Y3957" s="9"/>
      <c r="Z3957" s="19"/>
      <c r="AA3957" s="19"/>
      <c r="AB3957" s="30">
        <f t="shared" si="987"/>
        <v>511000</v>
      </c>
      <c r="AC3957" s="30">
        <f t="shared" si="998"/>
        <v>1.3698630136986301E-2</v>
      </c>
      <c r="AD3957" s="31">
        <f t="shared" si="999"/>
        <v>2.0136986301369864</v>
      </c>
      <c r="AE3957" s="31">
        <f t="shared" si="994"/>
        <v>1.9452054794520546</v>
      </c>
      <c r="AG3957" s="30">
        <f t="shared" si="988"/>
        <v>2427000</v>
      </c>
      <c r="AH3957" s="30">
        <f t="shared" si="995"/>
        <v>2.88421920065925E-3</v>
      </c>
      <c r="AI3957" s="31">
        <f t="shared" si="996"/>
        <v>0.42398022249690975</v>
      </c>
      <c r="AJ3957" s="31">
        <f t="shared" si="997"/>
        <v>0.40955912649361348</v>
      </c>
      <c r="AK3957" s="30" t="str">
        <f>IF(W3957="si",($S3957*'COSTOS DE CREDITOS'!$C$27)/DATA!$G3957,"")</f>
        <v/>
      </c>
      <c r="AL3957" s="90" t="str">
        <f>IF(W3957="si",'COSTOS DE CREDITOS'!$C$35,"")</f>
        <v/>
      </c>
      <c r="AM3957" s="30" t="str">
        <f t="shared" si="989"/>
        <v/>
      </c>
      <c r="AN3957" s="30" t="str">
        <f t="shared" si="990"/>
        <v/>
      </c>
      <c r="AO3957" s="30">
        <f t="shared" si="991"/>
        <v>0</v>
      </c>
      <c r="AP3957" s="30">
        <f t="shared" si="992"/>
        <v>0</v>
      </c>
      <c r="AQ3957" s="19" t="str">
        <f t="shared" si="993"/>
        <v/>
      </c>
    </row>
    <row r="3958" spans="1:43" x14ac:dyDescent="0.2">
      <c r="A3958" s="23" t="s">
        <v>5665</v>
      </c>
      <c r="B3958" s="6" t="s">
        <v>5678</v>
      </c>
      <c r="C3958" s="6" t="s">
        <v>5670</v>
      </c>
      <c r="D3958" s="4">
        <v>183978</v>
      </c>
      <c r="E3958" s="4">
        <v>184291</v>
      </c>
      <c r="F3958" s="5" t="s">
        <v>189</v>
      </c>
      <c r="G3958" s="2">
        <v>5</v>
      </c>
      <c r="H3958" s="4">
        <v>184382</v>
      </c>
      <c r="I3958" s="5" t="s">
        <v>4892</v>
      </c>
      <c r="J3958" s="15">
        <v>45391</v>
      </c>
      <c r="K3958" s="24">
        <v>1377519102</v>
      </c>
      <c r="L3958" s="15">
        <v>45394</v>
      </c>
      <c r="M3958" s="15">
        <v>45412</v>
      </c>
      <c r="N3958" s="26">
        <v>1</v>
      </c>
      <c r="O3958" s="26">
        <f>VLOOKUP(D3958,quash!A$2:$I$7791,9,FALSE)</f>
        <v>2</v>
      </c>
      <c r="P3958" s="7">
        <v>10000</v>
      </c>
      <c r="Q3958" s="26">
        <v>100</v>
      </c>
      <c r="R3958" s="19">
        <v>1.82981294070719E-2</v>
      </c>
      <c r="S3958" s="26">
        <v>16</v>
      </c>
      <c r="T3958" s="8">
        <v>10000</v>
      </c>
      <c r="U3958" s="4">
        <v>142</v>
      </c>
      <c r="V3958" s="10">
        <v>2510.34</v>
      </c>
      <c r="W3958" s="14" t="s">
        <v>5282</v>
      </c>
      <c r="X3958" s="18"/>
      <c r="Y3958" s="9"/>
      <c r="Z3958" s="19"/>
      <c r="AA3958" s="19"/>
      <c r="AB3958" s="30">
        <f t="shared" si="987"/>
        <v>313000</v>
      </c>
      <c r="AC3958" s="30">
        <f t="shared" si="998"/>
        <v>3.1948881789137379E-2</v>
      </c>
      <c r="AD3958" s="31">
        <f t="shared" si="999"/>
        <v>3.1948881789137378</v>
      </c>
      <c r="AE3958" s="31">
        <f t="shared" si="994"/>
        <v>4.5367412140575079</v>
      </c>
      <c r="AG3958" s="30">
        <f t="shared" si="988"/>
        <v>1695000</v>
      </c>
      <c r="AH3958" s="30">
        <f t="shared" si="995"/>
        <v>5.8997050147492625E-3</v>
      </c>
      <c r="AI3958" s="31">
        <f t="shared" si="996"/>
        <v>0.58997050147492625</v>
      </c>
      <c r="AJ3958" s="31">
        <f t="shared" si="997"/>
        <v>0.83775811209439532</v>
      </c>
      <c r="AK3958" s="30" t="str">
        <f>IF(W3958="si",($S3958*'COSTOS DE CREDITOS'!$C$27)/DATA!$G3958,"")</f>
        <v/>
      </c>
      <c r="AL3958" s="90" t="str">
        <f>IF(W3958="si",'COSTOS DE CREDITOS'!$C$35,"")</f>
        <v/>
      </c>
      <c r="AM3958" s="30" t="str">
        <f t="shared" si="989"/>
        <v/>
      </c>
      <c r="AN3958" s="30" t="str">
        <f t="shared" si="990"/>
        <v/>
      </c>
      <c r="AO3958" s="30">
        <f t="shared" si="991"/>
        <v>0</v>
      </c>
      <c r="AP3958" s="30">
        <f t="shared" si="992"/>
        <v>0</v>
      </c>
      <c r="AQ3958" s="19" t="str">
        <f t="shared" si="993"/>
        <v/>
      </c>
    </row>
    <row r="3959" spans="1:43" x14ac:dyDescent="0.2">
      <c r="A3959" s="23" t="s">
        <v>5665</v>
      </c>
      <c r="B3959" s="6" t="s">
        <v>5678</v>
      </c>
      <c r="C3959" s="6" t="s">
        <v>5670</v>
      </c>
      <c r="D3959" s="4">
        <v>184202</v>
      </c>
      <c r="E3959" s="4">
        <v>184291</v>
      </c>
      <c r="F3959" s="5" t="s">
        <v>189</v>
      </c>
      <c r="G3959" s="2">
        <v>5</v>
      </c>
      <c r="H3959" s="4">
        <v>184383</v>
      </c>
      <c r="I3959" s="5" t="s">
        <v>4893</v>
      </c>
      <c r="J3959" s="15">
        <v>45392</v>
      </c>
      <c r="K3959" s="24">
        <v>1378309592</v>
      </c>
      <c r="L3959" s="15">
        <v>45394</v>
      </c>
      <c r="M3959" s="15">
        <v>45412</v>
      </c>
      <c r="N3959" s="26">
        <v>1</v>
      </c>
      <c r="O3959" s="26">
        <f>VLOOKUP(D3959,quash!A$2:$I$7791,9,FALSE)</f>
        <v>2</v>
      </c>
      <c r="P3959" s="7">
        <v>10000</v>
      </c>
      <c r="Q3959" s="26">
        <v>110</v>
      </c>
      <c r="R3959" s="19">
        <v>3.3220596517330399E-2</v>
      </c>
      <c r="S3959" s="26">
        <v>16</v>
      </c>
      <c r="T3959" s="8">
        <v>10000</v>
      </c>
      <c r="U3959" s="4">
        <v>142</v>
      </c>
      <c r="V3959" s="10">
        <v>2510.34</v>
      </c>
      <c r="W3959" s="14" t="s">
        <v>5282</v>
      </c>
      <c r="X3959" s="18"/>
      <c r="Y3959" s="9"/>
      <c r="Z3959" s="19"/>
      <c r="AA3959" s="19"/>
      <c r="AB3959" s="30">
        <f t="shared" si="987"/>
        <v>313000</v>
      </c>
      <c r="AC3959" s="30">
        <f t="shared" si="998"/>
        <v>3.1948881789137379E-2</v>
      </c>
      <c r="AD3959" s="31">
        <f t="shared" si="999"/>
        <v>3.5143769968051117</v>
      </c>
      <c r="AE3959" s="31">
        <f t="shared" si="994"/>
        <v>4.5367412140575079</v>
      </c>
      <c r="AG3959" s="30">
        <f t="shared" si="988"/>
        <v>1695000</v>
      </c>
      <c r="AH3959" s="30">
        <f t="shared" si="995"/>
        <v>5.8997050147492625E-3</v>
      </c>
      <c r="AI3959" s="31">
        <f t="shared" si="996"/>
        <v>0.64896755162241893</v>
      </c>
      <c r="AJ3959" s="31">
        <f t="shared" si="997"/>
        <v>0.83775811209439532</v>
      </c>
      <c r="AK3959" s="30" t="str">
        <f>IF(W3959="si",($S3959*'COSTOS DE CREDITOS'!$C$27)/DATA!$G3959,"")</f>
        <v/>
      </c>
      <c r="AL3959" s="90" t="str">
        <f>IF(W3959="si",'COSTOS DE CREDITOS'!$C$35,"")</f>
        <v/>
      </c>
      <c r="AM3959" s="30" t="str">
        <f t="shared" si="989"/>
        <v/>
      </c>
      <c r="AN3959" s="30" t="str">
        <f t="shared" si="990"/>
        <v/>
      </c>
      <c r="AO3959" s="30">
        <f t="shared" si="991"/>
        <v>0</v>
      </c>
      <c r="AP3959" s="30">
        <f t="shared" si="992"/>
        <v>0</v>
      </c>
      <c r="AQ3959" s="19" t="str">
        <f t="shared" si="993"/>
        <v/>
      </c>
    </row>
    <row r="3960" spans="1:43" x14ac:dyDescent="0.2">
      <c r="A3960" s="23" t="s">
        <v>5665</v>
      </c>
      <c r="B3960" s="6" t="s">
        <v>5678</v>
      </c>
      <c r="C3960" s="6" t="s">
        <v>5670</v>
      </c>
      <c r="D3960" s="4">
        <v>184196</v>
      </c>
      <c r="E3960" s="4">
        <v>184291</v>
      </c>
      <c r="F3960" s="5" t="s">
        <v>189</v>
      </c>
      <c r="G3960" s="2">
        <v>5</v>
      </c>
      <c r="H3960" s="4">
        <v>184384</v>
      </c>
      <c r="I3960" s="5" t="s">
        <v>4894</v>
      </c>
      <c r="J3960" s="15">
        <v>45392</v>
      </c>
      <c r="K3960" s="24">
        <v>1378249483</v>
      </c>
      <c r="L3960" s="15">
        <v>45394</v>
      </c>
      <c r="M3960" s="15">
        <v>45412</v>
      </c>
      <c r="N3960" s="26">
        <v>1</v>
      </c>
      <c r="O3960" s="26">
        <f>VLOOKUP(D3960,quash!A$2:$I$7791,9,FALSE)</f>
        <v>2</v>
      </c>
      <c r="P3960" s="7">
        <v>10000</v>
      </c>
      <c r="Q3960" s="26">
        <v>110</v>
      </c>
      <c r="R3960" s="19">
        <v>3.3741050530766099E-2</v>
      </c>
      <c r="S3960" s="26">
        <v>16</v>
      </c>
      <c r="T3960" s="8">
        <v>7000</v>
      </c>
      <c r="U3960" s="4">
        <v>142</v>
      </c>
      <c r="V3960" s="10">
        <v>1758.65</v>
      </c>
      <c r="W3960" s="14" t="s">
        <v>5282</v>
      </c>
      <c r="X3960" s="18"/>
      <c r="Y3960" s="9"/>
      <c r="Z3960" s="19"/>
      <c r="AA3960" s="19"/>
      <c r="AB3960" s="30">
        <f t="shared" si="987"/>
        <v>313000</v>
      </c>
      <c r="AC3960" s="30">
        <f t="shared" si="998"/>
        <v>2.2364217252396165E-2</v>
      </c>
      <c r="AD3960" s="31">
        <f t="shared" si="999"/>
        <v>2.460063897763578</v>
      </c>
      <c r="AE3960" s="31">
        <f t="shared" si="994"/>
        <v>3.1757188498402553</v>
      </c>
      <c r="AG3960" s="30">
        <f t="shared" si="988"/>
        <v>1695000</v>
      </c>
      <c r="AH3960" s="30">
        <f t="shared" si="995"/>
        <v>4.1297935103244837E-3</v>
      </c>
      <c r="AI3960" s="31">
        <f t="shared" si="996"/>
        <v>0.45427728613569318</v>
      </c>
      <c r="AJ3960" s="31">
        <f t="shared" si="997"/>
        <v>0.58643067846607666</v>
      </c>
      <c r="AK3960" s="30" t="str">
        <f>IF(W3960="si",($S3960*'COSTOS DE CREDITOS'!$C$27)/DATA!$G3960,"")</f>
        <v/>
      </c>
      <c r="AL3960" s="90" t="str">
        <f>IF(W3960="si",'COSTOS DE CREDITOS'!$C$35,"")</f>
        <v/>
      </c>
      <c r="AM3960" s="30" t="str">
        <f t="shared" si="989"/>
        <v/>
      </c>
      <c r="AN3960" s="30" t="str">
        <f t="shared" si="990"/>
        <v/>
      </c>
      <c r="AO3960" s="30">
        <f t="shared" si="991"/>
        <v>0</v>
      </c>
      <c r="AP3960" s="30">
        <f t="shared" si="992"/>
        <v>0</v>
      </c>
      <c r="AQ3960" s="19" t="str">
        <f t="shared" si="993"/>
        <v/>
      </c>
    </row>
    <row r="3961" spans="1:43" x14ac:dyDescent="0.2">
      <c r="A3961" s="23" t="s">
        <v>5665</v>
      </c>
      <c r="B3961" s="6" t="s">
        <v>5674</v>
      </c>
      <c r="C3961" s="6" t="s">
        <v>5670</v>
      </c>
      <c r="D3961" s="4">
        <v>184047</v>
      </c>
      <c r="E3961" s="4">
        <v>184048</v>
      </c>
      <c r="F3961" s="5" t="s">
        <v>398</v>
      </c>
      <c r="G3961" s="2">
        <v>5</v>
      </c>
      <c r="H3961" s="4">
        <v>184568</v>
      </c>
      <c r="I3961" s="5" t="s">
        <v>4895</v>
      </c>
      <c r="J3961" s="15">
        <v>45392</v>
      </c>
      <c r="K3961" s="24">
        <v>1377880348</v>
      </c>
      <c r="L3961" s="15">
        <v>45397</v>
      </c>
      <c r="M3961" s="15">
        <v>45412</v>
      </c>
      <c r="N3961" s="26">
        <v>1</v>
      </c>
      <c r="O3961" s="26">
        <f>VLOOKUP(D3961,quash!A$2:$I$7791,9,FALSE)</f>
        <v>3</v>
      </c>
      <c r="P3961" s="7">
        <v>10000</v>
      </c>
      <c r="Q3961" s="26">
        <v>127</v>
      </c>
      <c r="R3961" s="19">
        <v>5.24391097594855E-2</v>
      </c>
      <c r="S3961" s="26">
        <v>16</v>
      </c>
      <c r="T3961" s="8">
        <v>7000</v>
      </c>
      <c r="U3961" s="4">
        <v>147</v>
      </c>
      <c r="V3961" s="10">
        <v>1827.61</v>
      </c>
      <c r="W3961" s="14" t="s">
        <v>5282</v>
      </c>
      <c r="X3961" s="18"/>
      <c r="Y3961" s="9"/>
      <c r="Z3961" s="19"/>
      <c r="AA3961" s="19"/>
      <c r="AB3961" s="30">
        <f t="shared" si="987"/>
        <v>193000</v>
      </c>
      <c r="AC3961" s="30">
        <f t="shared" si="998"/>
        <v>3.6269430051813469E-2</v>
      </c>
      <c r="AD3961" s="31">
        <f t="shared" si="999"/>
        <v>4.6062176165803104</v>
      </c>
      <c r="AE3961" s="31">
        <f t="shared" si="994"/>
        <v>5.3316062176165797</v>
      </c>
      <c r="AG3961" s="30">
        <f t="shared" si="988"/>
        <v>778000</v>
      </c>
      <c r="AH3961" s="30">
        <f t="shared" si="995"/>
        <v>8.9974293059125968E-3</v>
      </c>
      <c r="AI3961" s="31">
        <f t="shared" si="996"/>
        <v>1.1426735218508999</v>
      </c>
      <c r="AJ3961" s="31">
        <f t="shared" si="997"/>
        <v>1.3226221079691518</v>
      </c>
      <c r="AK3961" s="30" t="str">
        <f>IF(W3961="si",($S3961*'COSTOS DE CREDITOS'!$C$27)/DATA!$G3961,"")</f>
        <v/>
      </c>
      <c r="AL3961" s="90" t="str">
        <f>IF(W3961="si",'COSTOS DE CREDITOS'!$C$35,"")</f>
        <v/>
      </c>
      <c r="AM3961" s="30" t="str">
        <f t="shared" si="989"/>
        <v/>
      </c>
      <c r="AN3961" s="30" t="str">
        <f t="shared" si="990"/>
        <v/>
      </c>
      <c r="AO3961" s="30">
        <f t="shared" si="991"/>
        <v>0</v>
      </c>
      <c r="AP3961" s="30">
        <f t="shared" si="992"/>
        <v>0</v>
      </c>
      <c r="AQ3961" s="19" t="str">
        <f t="shared" si="993"/>
        <v/>
      </c>
    </row>
    <row r="3962" spans="1:43" x14ac:dyDescent="0.2">
      <c r="A3962" s="23" t="s">
        <v>5665</v>
      </c>
      <c r="B3962" s="6" t="s">
        <v>5674</v>
      </c>
      <c r="C3962" s="6" t="s">
        <v>5670</v>
      </c>
      <c r="D3962" s="4">
        <v>184081</v>
      </c>
      <c r="E3962" s="4">
        <v>184048</v>
      </c>
      <c r="F3962" s="5" t="s">
        <v>398</v>
      </c>
      <c r="G3962" s="2">
        <v>5</v>
      </c>
      <c r="H3962" s="4">
        <v>184569</v>
      </c>
      <c r="I3962" s="5" t="s">
        <v>4896</v>
      </c>
      <c r="J3962" s="15">
        <v>45392</v>
      </c>
      <c r="K3962" s="24">
        <v>1377955940</v>
      </c>
      <c r="L3962" s="15">
        <v>45397</v>
      </c>
      <c r="M3962" s="15">
        <v>45412</v>
      </c>
      <c r="N3962" s="26">
        <v>1</v>
      </c>
      <c r="O3962" s="26">
        <f>VLOOKUP(D3962,quash!A$2:$I$7791,9,FALSE)</f>
        <v>2</v>
      </c>
      <c r="P3962" s="7">
        <v>10000</v>
      </c>
      <c r="Q3962" s="26">
        <v>127</v>
      </c>
      <c r="R3962" s="19">
        <v>5.24391097594855E-2</v>
      </c>
      <c r="S3962" s="26">
        <v>16</v>
      </c>
      <c r="T3962" s="8">
        <v>7000</v>
      </c>
      <c r="U3962" s="4">
        <v>147</v>
      </c>
      <c r="V3962" s="10">
        <v>1827.61</v>
      </c>
      <c r="W3962" s="14" t="s">
        <v>5282</v>
      </c>
      <c r="X3962" s="18"/>
      <c r="Y3962" s="9"/>
      <c r="Z3962" s="19"/>
      <c r="AA3962" s="19"/>
      <c r="AB3962" s="30">
        <f t="shared" si="987"/>
        <v>313000</v>
      </c>
      <c r="AC3962" s="30">
        <f t="shared" si="998"/>
        <v>2.2364217252396165E-2</v>
      </c>
      <c r="AD3962" s="31">
        <f t="shared" si="999"/>
        <v>2.840255591054313</v>
      </c>
      <c r="AE3962" s="31">
        <f t="shared" si="994"/>
        <v>3.2875399361022364</v>
      </c>
      <c r="AG3962" s="30">
        <f t="shared" si="988"/>
        <v>1695000</v>
      </c>
      <c r="AH3962" s="30">
        <f t="shared" si="995"/>
        <v>4.1297935103244837E-3</v>
      </c>
      <c r="AI3962" s="31">
        <f t="shared" si="996"/>
        <v>0.52448377581120942</v>
      </c>
      <c r="AJ3962" s="31">
        <f t="shared" si="997"/>
        <v>0.60707964601769915</v>
      </c>
      <c r="AK3962" s="30" t="str">
        <f>IF(W3962="si",($S3962*'COSTOS DE CREDITOS'!$C$27)/DATA!$G3962,"")</f>
        <v/>
      </c>
      <c r="AL3962" s="90" t="str">
        <f>IF(W3962="si",'COSTOS DE CREDITOS'!$C$35,"")</f>
        <v/>
      </c>
      <c r="AM3962" s="30" t="str">
        <f t="shared" si="989"/>
        <v/>
      </c>
      <c r="AN3962" s="30" t="str">
        <f t="shared" si="990"/>
        <v/>
      </c>
      <c r="AO3962" s="30">
        <f t="shared" si="991"/>
        <v>0</v>
      </c>
      <c r="AP3962" s="30">
        <f t="shared" si="992"/>
        <v>0</v>
      </c>
      <c r="AQ3962" s="19" t="str">
        <f t="shared" si="993"/>
        <v/>
      </c>
    </row>
    <row r="3963" spans="1:43" x14ac:dyDescent="0.2">
      <c r="A3963" s="23" t="s">
        <v>5665</v>
      </c>
      <c r="B3963" s="6" t="s">
        <v>5666</v>
      </c>
      <c r="C3963" s="6" t="s">
        <v>5667</v>
      </c>
      <c r="D3963" s="4">
        <v>183744</v>
      </c>
      <c r="E3963" s="4">
        <v>184476</v>
      </c>
      <c r="F3963" s="5" t="s">
        <v>4897</v>
      </c>
      <c r="G3963" s="2">
        <v>6</v>
      </c>
      <c r="H3963" s="4">
        <v>184477</v>
      </c>
      <c r="I3963" s="5" t="s">
        <v>4898</v>
      </c>
      <c r="J3963" s="15">
        <v>45387</v>
      </c>
      <c r="K3963" s="24">
        <v>1375451614</v>
      </c>
      <c r="L3963" s="15">
        <v>45397</v>
      </c>
      <c r="M3963" s="15">
        <v>45412</v>
      </c>
      <c r="N3963" s="26">
        <v>1</v>
      </c>
      <c r="O3963" s="26" t="e">
        <f>VLOOKUP(D3963,quash!A$2:$I$7791,9,FALSE)</f>
        <v>#N/A</v>
      </c>
      <c r="P3963" s="7">
        <v>5000</v>
      </c>
      <c r="Q3963" s="26">
        <v>147</v>
      </c>
      <c r="R3963" s="19">
        <v>0.11226939921536</v>
      </c>
      <c r="S3963" s="26">
        <v>16</v>
      </c>
      <c r="T3963" s="8">
        <v>7000</v>
      </c>
      <c r="U3963" s="4">
        <v>142</v>
      </c>
      <c r="V3963" s="10">
        <v>1758.65</v>
      </c>
      <c r="W3963" s="14" t="s">
        <v>5282</v>
      </c>
      <c r="X3963" s="18"/>
      <c r="Y3963" s="9"/>
      <c r="Z3963" s="19"/>
      <c r="AA3963" s="19"/>
      <c r="AB3963" s="30">
        <f t="shared" si="987"/>
        <v>2446000</v>
      </c>
      <c r="AC3963" s="30">
        <f t="shared" si="998"/>
        <v>2.8618152085036794E-3</v>
      </c>
      <c r="AD3963" s="31">
        <f t="shared" si="999"/>
        <v>0.42068683565004089</v>
      </c>
      <c r="AE3963" s="31">
        <f t="shared" si="994"/>
        <v>0.40637775960752248</v>
      </c>
      <c r="AG3963" s="30">
        <f t="shared" si="988"/>
        <v>6126000</v>
      </c>
      <c r="AH3963" s="30">
        <f t="shared" si="995"/>
        <v>1.1426705843943846E-3</v>
      </c>
      <c r="AI3963" s="31">
        <f t="shared" si="996"/>
        <v>0.16797257590597453</v>
      </c>
      <c r="AJ3963" s="31">
        <f t="shared" si="997"/>
        <v>0.16225922298400261</v>
      </c>
      <c r="AK3963" s="30" t="str">
        <f>IF(W3963="si",($S3963*'COSTOS DE CREDITOS'!$C$27)/DATA!$G3963,"")</f>
        <v/>
      </c>
      <c r="AL3963" s="90" t="str">
        <f>IF(W3963="si",'COSTOS DE CREDITOS'!$C$35,"")</f>
        <v/>
      </c>
      <c r="AM3963" s="30" t="str">
        <f t="shared" si="989"/>
        <v/>
      </c>
      <c r="AN3963" s="30" t="str">
        <f t="shared" si="990"/>
        <v/>
      </c>
      <c r="AO3963" s="30">
        <f t="shared" si="991"/>
        <v>0</v>
      </c>
      <c r="AP3963" s="30">
        <f t="shared" si="992"/>
        <v>0</v>
      </c>
      <c r="AQ3963" s="19" t="str">
        <f t="shared" si="993"/>
        <v/>
      </c>
    </row>
    <row r="3964" spans="1:43" x14ac:dyDescent="0.2">
      <c r="A3964" s="23" t="s">
        <v>5665</v>
      </c>
      <c r="B3964" s="6" t="s">
        <v>5666</v>
      </c>
      <c r="C3964" s="6" t="s">
        <v>5667</v>
      </c>
      <c r="D3964" s="4">
        <v>183741</v>
      </c>
      <c r="E3964" s="4">
        <v>184476</v>
      </c>
      <c r="F3964" s="5" t="s">
        <v>4897</v>
      </c>
      <c r="G3964" s="2">
        <v>6</v>
      </c>
      <c r="H3964" s="4">
        <v>184483</v>
      </c>
      <c r="I3964" s="5" t="s">
        <v>4899</v>
      </c>
      <c r="J3964" s="15">
        <v>45387</v>
      </c>
      <c r="K3964" s="24">
        <v>1375413220</v>
      </c>
      <c r="L3964" s="15">
        <v>45397</v>
      </c>
      <c r="M3964" s="15">
        <v>45412</v>
      </c>
      <c r="N3964" s="26">
        <v>1</v>
      </c>
      <c r="O3964" s="26" t="e">
        <f>VLOOKUP(D3964,quash!A$2:$I$7791,9,FALSE)</f>
        <v>#N/A</v>
      </c>
      <c r="P3964" s="7">
        <v>10000</v>
      </c>
      <c r="Q3964" s="26">
        <v>127</v>
      </c>
      <c r="R3964" s="19">
        <v>5.24391097594855E-2</v>
      </c>
      <c r="S3964" s="26">
        <v>16</v>
      </c>
      <c r="T3964" s="8">
        <v>7000</v>
      </c>
      <c r="U3964" s="4">
        <v>142</v>
      </c>
      <c r="V3964" s="10">
        <v>1758.65</v>
      </c>
      <c r="W3964" s="14" t="s">
        <v>5282</v>
      </c>
      <c r="X3964" s="18"/>
      <c r="Y3964" s="9"/>
      <c r="Z3964" s="19"/>
      <c r="AA3964" s="19"/>
      <c r="AB3964" s="30">
        <f t="shared" si="987"/>
        <v>2446000</v>
      </c>
      <c r="AC3964" s="30">
        <f t="shared" si="998"/>
        <v>2.8618152085036794E-3</v>
      </c>
      <c r="AD3964" s="31">
        <f t="shared" si="999"/>
        <v>0.36345053147996725</v>
      </c>
      <c r="AE3964" s="31">
        <f t="shared" si="994"/>
        <v>0.40637775960752248</v>
      </c>
      <c r="AG3964" s="30">
        <f t="shared" si="988"/>
        <v>6126000</v>
      </c>
      <c r="AH3964" s="30">
        <f t="shared" si="995"/>
        <v>1.1426705843943846E-3</v>
      </c>
      <c r="AI3964" s="31">
        <f t="shared" si="996"/>
        <v>0.14511916421808685</v>
      </c>
      <c r="AJ3964" s="31">
        <f t="shared" si="997"/>
        <v>0.16225922298400261</v>
      </c>
      <c r="AK3964" s="30" t="str">
        <f>IF(W3964="si",($S3964*'COSTOS DE CREDITOS'!$C$27)/DATA!$G3964,"")</f>
        <v/>
      </c>
      <c r="AL3964" s="90" t="str">
        <f>IF(W3964="si",'COSTOS DE CREDITOS'!$C$35,"")</f>
        <v/>
      </c>
      <c r="AM3964" s="30" t="str">
        <f t="shared" si="989"/>
        <v/>
      </c>
      <c r="AN3964" s="30" t="str">
        <f t="shared" si="990"/>
        <v/>
      </c>
      <c r="AO3964" s="30">
        <f t="shared" si="991"/>
        <v>0</v>
      </c>
      <c r="AP3964" s="30">
        <f t="shared" si="992"/>
        <v>0</v>
      </c>
      <c r="AQ3964" s="19" t="str">
        <f t="shared" si="993"/>
        <v/>
      </c>
    </row>
    <row r="3965" spans="1:43" x14ac:dyDescent="0.2">
      <c r="A3965" s="23" t="s">
        <v>5665</v>
      </c>
      <c r="B3965" s="6" t="s">
        <v>5666</v>
      </c>
      <c r="C3965" s="6" t="s">
        <v>5667</v>
      </c>
      <c r="D3965" s="4">
        <v>184236</v>
      </c>
      <c r="E3965" s="4">
        <v>184476</v>
      </c>
      <c r="F3965" s="5" t="s">
        <v>4897</v>
      </c>
      <c r="G3965" s="2">
        <v>6</v>
      </c>
      <c r="H3965" s="4">
        <v>184490</v>
      </c>
      <c r="I3965" s="5" t="s">
        <v>4900</v>
      </c>
      <c r="J3965" s="15">
        <v>45393</v>
      </c>
      <c r="K3965" s="24">
        <v>1378827650</v>
      </c>
      <c r="L3965" s="15">
        <v>45397</v>
      </c>
      <c r="M3965" s="15">
        <v>45412</v>
      </c>
      <c r="N3965" s="26">
        <v>1</v>
      </c>
      <c r="O3965" s="26">
        <f>VLOOKUP(D3965,quash!A$2:$I$7791,9,FALSE)</f>
        <v>6</v>
      </c>
      <c r="P3965" s="7">
        <v>10000</v>
      </c>
      <c r="Q3965" s="26">
        <v>110</v>
      </c>
      <c r="R3965" s="19">
        <v>3.3741050530766099E-2</v>
      </c>
      <c r="S3965" s="26">
        <v>16</v>
      </c>
      <c r="T3965" s="8">
        <v>10000</v>
      </c>
      <c r="U3965" s="4">
        <v>142</v>
      </c>
      <c r="V3965" s="10">
        <v>2510.34</v>
      </c>
      <c r="W3965" s="14" t="s">
        <v>5282</v>
      </c>
      <c r="X3965" s="18"/>
      <c r="Y3965" s="9"/>
      <c r="Z3965" s="19"/>
      <c r="AA3965" s="19"/>
      <c r="AB3965" s="30">
        <f t="shared" si="987"/>
        <v>88000</v>
      </c>
      <c r="AC3965" s="30">
        <f t="shared" si="998"/>
        <v>0.11363636363636363</v>
      </c>
      <c r="AD3965" s="31">
        <f t="shared" si="999"/>
        <v>12.5</v>
      </c>
      <c r="AE3965" s="31">
        <f t="shared" si="994"/>
        <v>16.136363636363637</v>
      </c>
      <c r="AG3965" s="30">
        <f t="shared" si="988"/>
        <v>288000</v>
      </c>
      <c r="AH3965" s="30">
        <f t="shared" si="995"/>
        <v>3.4722222222222224E-2</v>
      </c>
      <c r="AI3965" s="31">
        <f t="shared" si="996"/>
        <v>3.8194444444444446</v>
      </c>
      <c r="AJ3965" s="31">
        <f t="shared" si="997"/>
        <v>4.9305555555555554</v>
      </c>
      <c r="AK3965" s="30" t="str">
        <f>IF(W3965="si",($S3965*'COSTOS DE CREDITOS'!$C$27)/DATA!$G3965,"")</f>
        <v/>
      </c>
      <c r="AL3965" s="90" t="str">
        <f>IF(W3965="si",'COSTOS DE CREDITOS'!$C$35,"")</f>
        <v/>
      </c>
      <c r="AM3965" s="30" t="str">
        <f t="shared" si="989"/>
        <v/>
      </c>
      <c r="AN3965" s="30" t="str">
        <f t="shared" si="990"/>
        <v/>
      </c>
      <c r="AO3965" s="30">
        <f t="shared" si="991"/>
        <v>0</v>
      </c>
      <c r="AP3965" s="30">
        <f t="shared" si="992"/>
        <v>0</v>
      </c>
      <c r="AQ3965" s="19" t="str">
        <f t="shared" si="993"/>
        <v/>
      </c>
    </row>
    <row r="3966" spans="1:43" x14ac:dyDescent="0.2">
      <c r="A3966" s="23" t="s">
        <v>5665</v>
      </c>
      <c r="B3966" s="6" t="s">
        <v>5666</v>
      </c>
      <c r="C3966" s="6" t="s">
        <v>5667</v>
      </c>
      <c r="D3966" s="4">
        <v>184421</v>
      </c>
      <c r="E3966" s="4">
        <v>184476</v>
      </c>
      <c r="F3966" s="5" t="s">
        <v>4897</v>
      </c>
      <c r="G3966" s="2">
        <v>6</v>
      </c>
      <c r="H3966" s="4">
        <v>184527</v>
      </c>
      <c r="I3966" s="5" t="s">
        <v>4901</v>
      </c>
      <c r="J3966" s="15">
        <v>45394</v>
      </c>
      <c r="K3966" s="24">
        <v>1379501676</v>
      </c>
      <c r="L3966" s="15">
        <v>45397</v>
      </c>
      <c r="M3966" s="15">
        <v>45412</v>
      </c>
      <c r="N3966" s="26">
        <v>1</v>
      </c>
      <c r="O3966" s="26">
        <f>VLOOKUP(D3966,quash!A$2:$I$7791,9,FALSE)</f>
        <v>5</v>
      </c>
      <c r="P3966" s="7">
        <v>10000</v>
      </c>
      <c r="Q3966" s="26">
        <v>112</v>
      </c>
      <c r="R3966" s="19">
        <v>3.3741050530766176E-2</v>
      </c>
      <c r="S3966" s="26">
        <v>16</v>
      </c>
      <c r="T3966" s="8">
        <v>7000</v>
      </c>
      <c r="U3966" s="4">
        <v>142</v>
      </c>
      <c r="V3966" s="10">
        <v>1758.65</v>
      </c>
      <c r="W3966" s="14" t="s">
        <v>5282</v>
      </c>
      <c r="X3966" s="18"/>
      <c r="Y3966" s="9"/>
      <c r="Z3966" s="19"/>
      <c r="AA3966" s="19"/>
      <c r="AB3966" s="30">
        <f t="shared" si="987"/>
        <v>118000</v>
      </c>
      <c r="AC3966" s="30">
        <f t="shared" si="998"/>
        <v>5.9322033898305086E-2</v>
      </c>
      <c r="AD3966" s="31">
        <f t="shared" si="999"/>
        <v>6.6440677966101696</v>
      </c>
      <c r="AE3966" s="31">
        <f t="shared" si="994"/>
        <v>8.4237288135593218</v>
      </c>
      <c r="AG3966" s="30">
        <f t="shared" si="988"/>
        <v>352000</v>
      </c>
      <c r="AH3966" s="30">
        <f t="shared" si="995"/>
        <v>1.9886363636363636E-2</v>
      </c>
      <c r="AI3966" s="31">
        <f t="shared" si="996"/>
        <v>2.2272727272727271</v>
      </c>
      <c r="AJ3966" s="31">
        <f t="shared" si="997"/>
        <v>2.8238636363636362</v>
      </c>
      <c r="AK3966" s="30" t="str">
        <f>IF(W3966="si",($S3966*'COSTOS DE CREDITOS'!$C$27)/DATA!$G3966,"")</f>
        <v/>
      </c>
      <c r="AL3966" s="90" t="str">
        <f>IF(W3966="si",'COSTOS DE CREDITOS'!$C$35,"")</f>
        <v/>
      </c>
      <c r="AM3966" s="30" t="str">
        <f t="shared" si="989"/>
        <v/>
      </c>
      <c r="AN3966" s="30" t="str">
        <f t="shared" si="990"/>
        <v/>
      </c>
      <c r="AO3966" s="30">
        <f t="shared" si="991"/>
        <v>0</v>
      </c>
      <c r="AP3966" s="30">
        <f t="shared" si="992"/>
        <v>0</v>
      </c>
      <c r="AQ3966" s="19" t="str">
        <f t="shared" si="993"/>
        <v/>
      </c>
    </row>
    <row r="3967" spans="1:43" x14ac:dyDescent="0.2">
      <c r="A3967" s="23" t="s">
        <v>5665</v>
      </c>
      <c r="B3967" s="6" t="s">
        <v>5666</v>
      </c>
      <c r="C3967" s="6" t="s">
        <v>5667</v>
      </c>
      <c r="D3967" s="4">
        <v>184408</v>
      </c>
      <c r="E3967" s="4">
        <v>184476</v>
      </c>
      <c r="F3967" s="5" t="s">
        <v>4897</v>
      </c>
      <c r="G3967" s="2">
        <v>6</v>
      </c>
      <c r="H3967" s="4">
        <v>184592</v>
      </c>
      <c r="I3967" s="5" t="s">
        <v>4902</v>
      </c>
      <c r="J3967" s="15">
        <v>45394</v>
      </c>
      <c r="K3967" s="24">
        <v>1379499775</v>
      </c>
      <c r="L3967" s="15">
        <v>45397</v>
      </c>
      <c r="M3967" s="15">
        <v>45412</v>
      </c>
      <c r="N3967" s="26">
        <v>1</v>
      </c>
      <c r="O3967" s="26">
        <f>VLOOKUP(D3967,quash!A$2:$I$7791,9,FALSE)</f>
        <v>6</v>
      </c>
      <c r="P3967" s="7">
        <v>5000</v>
      </c>
      <c r="Q3967" s="26">
        <v>147</v>
      </c>
      <c r="R3967" s="19">
        <v>5.8283715876113994E-2</v>
      </c>
      <c r="S3967" s="26">
        <v>16</v>
      </c>
      <c r="T3967" s="8">
        <v>5000</v>
      </c>
      <c r="U3967" s="4">
        <v>147</v>
      </c>
      <c r="V3967" s="10">
        <v>1303.3399999999999</v>
      </c>
      <c r="W3967" s="14" t="s">
        <v>5282</v>
      </c>
      <c r="X3967" s="18"/>
      <c r="Y3967" s="9"/>
      <c r="Z3967" s="19"/>
      <c r="AA3967" s="19"/>
      <c r="AB3967" s="30">
        <f t="shared" si="987"/>
        <v>88000</v>
      </c>
      <c r="AC3967" s="30">
        <f t="shared" si="998"/>
        <v>5.6818181818181816E-2</v>
      </c>
      <c r="AD3967" s="31">
        <f t="shared" si="999"/>
        <v>8.3522727272727266</v>
      </c>
      <c r="AE3967" s="31">
        <f t="shared" si="994"/>
        <v>8.3522727272727266</v>
      </c>
      <c r="AG3967" s="30">
        <f t="shared" si="988"/>
        <v>288000</v>
      </c>
      <c r="AH3967" s="30">
        <f t="shared" si="995"/>
        <v>1.7361111111111112E-2</v>
      </c>
      <c r="AI3967" s="31">
        <f t="shared" si="996"/>
        <v>2.5520833333333335</v>
      </c>
      <c r="AJ3967" s="31">
        <f t="shared" si="997"/>
        <v>2.5520833333333335</v>
      </c>
      <c r="AK3967" s="30" t="str">
        <f>IF(W3967="si",($S3967*'COSTOS DE CREDITOS'!$C$27)/DATA!$G3967,"")</f>
        <v/>
      </c>
      <c r="AL3967" s="90" t="str">
        <f>IF(W3967="si",'COSTOS DE CREDITOS'!$C$35,"")</f>
        <v/>
      </c>
      <c r="AM3967" s="30" t="str">
        <f t="shared" si="989"/>
        <v/>
      </c>
      <c r="AN3967" s="30" t="str">
        <f t="shared" si="990"/>
        <v/>
      </c>
      <c r="AO3967" s="30">
        <f t="shared" si="991"/>
        <v>0</v>
      </c>
      <c r="AP3967" s="30">
        <f t="shared" si="992"/>
        <v>0</v>
      </c>
      <c r="AQ3967" s="19" t="str">
        <f t="shared" si="993"/>
        <v/>
      </c>
    </row>
    <row r="3968" spans="1:43" x14ac:dyDescent="0.2">
      <c r="A3968" s="23" t="s">
        <v>5665</v>
      </c>
      <c r="B3968" s="6" t="s">
        <v>5666</v>
      </c>
      <c r="C3968" s="6" t="s">
        <v>5667</v>
      </c>
      <c r="D3968" s="4">
        <v>184506</v>
      </c>
      <c r="E3968" s="4">
        <v>184476</v>
      </c>
      <c r="F3968" s="5" t="s">
        <v>4897</v>
      </c>
      <c r="G3968" s="2">
        <v>6</v>
      </c>
      <c r="H3968" s="4">
        <v>184595</v>
      </c>
      <c r="I3968" s="5" t="s">
        <v>4903</v>
      </c>
      <c r="J3968" s="15">
        <v>45394</v>
      </c>
      <c r="K3968" s="24">
        <v>1379808680</v>
      </c>
      <c r="L3968" s="15">
        <v>45397</v>
      </c>
      <c r="M3968" s="15">
        <v>45412</v>
      </c>
      <c r="N3968" s="26">
        <v>1</v>
      </c>
      <c r="O3968" s="26">
        <f>VLOOKUP(D3968,quash!A$2:$I$7791,9,FALSE)</f>
        <v>6</v>
      </c>
      <c r="P3968" s="7">
        <v>10000</v>
      </c>
      <c r="Q3968" s="26">
        <v>132</v>
      </c>
      <c r="R3968" s="19">
        <v>5.8283715876113903E-2</v>
      </c>
      <c r="S3968" s="26">
        <v>16</v>
      </c>
      <c r="T3968" s="8">
        <v>7000</v>
      </c>
      <c r="U3968" s="4">
        <v>142</v>
      </c>
      <c r="V3968" s="10">
        <v>1758.65</v>
      </c>
      <c r="W3968" s="14" t="s">
        <v>5282</v>
      </c>
      <c r="X3968" s="18"/>
      <c r="Y3968" s="9"/>
      <c r="Z3968" s="19"/>
      <c r="AA3968" s="19"/>
      <c r="AB3968" s="30">
        <f t="shared" si="987"/>
        <v>88000</v>
      </c>
      <c r="AC3968" s="30">
        <f t="shared" si="998"/>
        <v>7.9545454545454544E-2</v>
      </c>
      <c r="AD3968" s="31">
        <f t="shared" si="999"/>
        <v>10.5</v>
      </c>
      <c r="AE3968" s="31">
        <f t="shared" ref="AE3968:AE4020" si="1000">AC3968*$U3968</f>
        <v>11.295454545454545</v>
      </c>
      <c r="AG3968" s="30">
        <f t="shared" si="988"/>
        <v>288000</v>
      </c>
      <c r="AH3968" s="30">
        <f t="shared" si="995"/>
        <v>2.4305555555555556E-2</v>
      </c>
      <c r="AI3968" s="31">
        <f t="shared" si="996"/>
        <v>3.2083333333333335</v>
      </c>
      <c r="AJ3968" s="31">
        <f t="shared" si="997"/>
        <v>3.4513888888888888</v>
      </c>
      <c r="AK3968" s="30" t="str">
        <f>IF(W3968="si",($S3968*'COSTOS DE CREDITOS'!$C$27)/DATA!$G3968,"")</f>
        <v/>
      </c>
      <c r="AL3968" s="90" t="str">
        <f>IF(W3968="si",'COSTOS DE CREDITOS'!$C$35,"")</f>
        <v/>
      </c>
      <c r="AM3968" s="30" t="str">
        <f t="shared" si="989"/>
        <v/>
      </c>
      <c r="AN3968" s="30" t="str">
        <f t="shared" si="990"/>
        <v/>
      </c>
      <c r="AO3968" s="30">
        <f t="shared" si="991"/>
        <v>0</v>
      </c>
      <c r="AP3968" s="30">
        <f t="shared" si="992"/>
        <v>0</v>
      </c>
      <c r="AQ3968" s="19" t="str">
        <f t="shared" si="993"/>
        <v/>
      </c>
    </row>
    <row r="3969" spans="1:43" x14ac:dyDescent="0.2">
      <c r="A3969" s="23" t="s">
        <v>5665</v>
      </c>
      <c r="B3969" s="6" t="s">
        <v>5677</v>
      </c>
      <c r="C3969" s="6" t="s">
        <v>5667</v>
      </c>
      <c r="D3969" s="4">
        <v>183596</v>
      </c>
      <c r="E3969" s="4">
        <v>184643</v>
      </c>
      <c r="F3969" s="5" t="s">
        <v>4904</v>
      </c>
      <c r="G3969" s="2">
        <v>5</v>
      </c>
      <c r="H3969" s="4">
        <v>184644</v>
      </c>
      <c r="I3969" s="5" t="s">
        <v>4905</v>
      </c>
      <c r="J3969" s="15">
        <v>45386</v>
      </c>
      <c r="K3969" s="24">
        <v>1374732432</v>
      </c>
      <c r="L3969" s="15">
        <v>45398</v>
      </c>
      <c r="M3969" s="15">
        <v>45412</v>
      </c>
      <c r="N3969" s="26">
        <v>1</v>
      </c>
      <c r="O3969" s="26" t="e">
        <f>VLOOKUP(D3969,quash!A$2:$I$7791,9,FALSE)</f>
        <v>#N/A</v>
      </c>
      <c r="P3969" s="7">
        <v>10000</v>
      </c>
      <c r="Q3969" s="26">
        <v>127</v>
      </c>
      <c r="R3969" s="19">
        <v>5.24391097594855E-2</v>
      </c>
      <c r="S3969" s="26">
        <v>16</v>
      </c>
      <c r="T3969" s="8">
        <v>8000</v>
      </c>
      <c r="U3969" s="4">
        <v>115</v>
      </c>
      <c r="V3969" s="10">
        <v>1599.92</v>
      </c>
      <c r="W3969" s="14" t="s">
        <v>5282</v>
      </c>
      <c r="X3969" s="18"/>
      <c r="Y3969" s="9"/>
      <c r="Z3969" s="19"/>
      <c r="AA3969" s="19"/>
      <c r="AB3969" s="30">
        <f t="shared" si="987"/>
        <v>2446000</v>
      </c>
      <c r="AC3969" s="30">
        <f t="shared" si="998"/>
        <v>3.2706459525756338E-3</v>
      </c>
      <c r="AD3969" s="31">
        <f t="shared" si="999"/>
        <v>0.41537203597710548</v>
      </c>
      <c r="AE3969" s="31">
        <f t="shared" si="1000"/>
        <v>0.3761242845461979</v>
      </c>
      <c r="AG3969" s="30">
        <f t="shared" si="988"/>
        <v>6126000</v>
      </c>
      <c r="AH3969" s="30">
        <f t="shared" si="995"/>
        <v>1.3059092393078681E-3</v>
      </c>
      <c r="AI3969" s="31">
        <f t="shared" si="996"/>
        <v>0.16585047339209924</v>
      </c>
      <c r="AJ3969" s="31">
        <f t="shared" si="997"/>
        <v>0.15017956252040482</v>
      </c>
      <c r="AK3969" s="30" t="str">
        <f>IF(W3969="si",($S3969*'COSTOS DE CREDITOS'!$C$27)/DATA!$G3969,"")</f>
        <v/>
      </c>
      <c r="AL3969" s="90" t="str">
        <f>IF(W3969="si",'COSTOS DE CREDITOS'!$C$35,"")</f>
        <v/>
      </c>
      <c r="AM3969" s="30" t="str">
        <f t="shared" si="989"/>
        <v/>
      </c>
      <c r="AN3969" s="30" t="str">
        <f t="shared" si="990"/>
        <v/>
      </c>
      <c r="AO3969" s="30">
        <f t="shared" si="991"/>
        <v>0</v>
      </c>
      <c r="AP3969" s="30">
        <f t="shared" si="992"/>
        <v>0</v>
      </c>
      <c r="AQ3969" s="19" t="str">
        <f t="shared" si="993"/>
        <v/>
      </c>
    </row>
    <row r="3970" spans="1:43" x14ac:dyDescent="0.2">
      <c r="A3970" s="23" t="s">
        <v>5665</v>
      </c>
      <c r="B3970" s="6" t="s">
        <v>5677</v>
      </c>
      <c r="C3970" s="6" t="s">
        <v>5667</v>
      </c>
      <c r="D3970" s="4">
        <v>183614</v>
      </c>
      <c r="E3970" s="4">
        <v>184643</v>
      </c>
      <c r="F3970" s="5" t="s">
        <v>4904</v>
      </c>
      <c r="G3970" s="2">
        <v>5</v>
      </c>
      <c r="H3970" s="4">
        <v>184647</v>
      </c>
      <c r="I3970" s="5" t="s">
        <v>4906</v>
      </c>
      <c r="J3970" s="15">
        <v>45386</v>
      </c>
      <c r="K3970" s="24">
        <v>1374804123</v>
      </c>
      <c r="L3970" s="15">
        <v>45398</v>
      </c>
      <c r="M3970" s="15">
        <v>45412</v>
      </c>
      <c r="N3970" s="26">
        <v>1</v>
      </c>
      <c r="O3970" s="26">
        <f>VLOOKUP(D3970,quash!A$2:$I$7791,9,FALSE)</f>
        <v>4</v>
      </c>
      <c r="P3970" s="7">
        <v>10000</v>
      </c>
      <c r="Q3970" s="26">
        <v>110</v>
      </c>
      <c r="R3970" s="19">
        <v>3.3741050530766099E-2</v>
      </c>
      <c r="S3970" s="26">
        <v>16</v>
      </c>
      <c r="T3970" s="8">
        <v>8000</v>
      </c>
      <c r="U3970" s="4">
        <v>115</v>
      </c>
      <c r="V3970" s="10">
        <v>1599.92</v>
      </c>
      <c r="W3970" s="14" t="s">
        <v>5282</v>
      </c>
      <c r="X3970" s="18"/>
      <c r="Y3970" s="9"/>
      <c r="Z3970" s="19"/>
      <c r="AA3970" s="19"/>
      <c r="AB3970" s="30">
        <f t="shared" ref="AB3970:AB4033" si="1001">SUMIFS($T:$T,$M:$M,$M3970,$O:$O,$O3970)</f>
        <v>249000</v>
      </c>
      <c r="AC3970" s="30">
        <f t="shared" si="998"/>
        <v>3.2128514056224897E-2</v>
      </c>
      <c r="AD3970" s="31">
        <f t="shared" si="999"/>
        <v>3.5341365461847385</v>
      </c>
      <c r="AE3970" s="31">
        <f t="shared" si="1000"/>
        <v>3.6947791164658632</v>
      </c>
      <c r="AG3970" s="30">
        <f t="shared" ref="AG3970:AG4033" si="1002">SUMIFS($T:$T,$O:$O,$O3970,$N:$N,1)</f>
        <v>927000</v>
      </c>
      <c r="AH3970" s="30">
        <f t="shared" si="995"/>
        <v>8.6299892125134836E-3</v>
      </c>
      <c r="AI3970" s="31">
        <f t="shared" si="996"/>
        <v>0.94929881337648325</v>
      </c>
      <c r="AJ3970" s="31">
        <f t="shared" si="997"/>
        <v>0.99244875943905064</v>
      </c>
      <c r="AK3970" s="30" t="str">
        <f>IF(W3970="si",($S3970*'COSTOS DE CREDITOS'!$C$27)/DATA!$G3970,"")</f>
        <v/>
      </c>
      <c r="AL3970" s="90" t="str">
        <f>IF(W3970="si",'COSTOS DE CREDITOS'!$C$35,"")</f>
        <v/>
      </c>
      <c r="AM3970" s="30" t="str">
        <f t="shared" si="989"/>
        <v/>
      </c>
      <c r="AN3970" s="30" t="str">
        <f t="shared" si="990"/>
        <v/>
      </c>
      <c r="AO3970" s="30">
        <f t="shared" si="991"/>
        <v>0</v>
      </c>
      <c r="AP3970" s="30">
        <f t="shared" si="992"/>
        <v>0</v>
      </c>
      <c r="AQ3970" s="19" t="str">
        <f t="shared" si="993"/>
        <v/>
      </c>
    </row>
    <row r="3971" spans="1:43" x14ac:dyDescent="0.2">
      <c r="A3971" s="23" t="s">
        <v>5665</v>
      </c>
      <c r="B3971" s="6" t="s">
        <v>5677</v>
      </c>
      <c r="C3971" s="6" t="s">
        <v>5667</v>
      </c>
      <c r="D3971" s="4">
        <v>183805</v>
      </c>
      <c r="E3971" s="4">
        <v>184643</v>
      </c>
      <c r="F3971" s="5" t="s">
        <v>4904</v>
      </c>
      <c r="G3971" s="2">
        <v>5</v>
      </c>
      <c r="H3971" s="4">
        <v>184648</v>
      </c>
      <c r="I3971" s="5" t="s">
        <v>4907</v>
      </c>
      <c r="J3971" s="15">
        <v>45390</v>
      </c>
      <c r="K3971" s="24">
        <v>1376683173</v>
      </c>
      <c r="L3971" s="15">
        <v>45398</v>
      </c>
      <c r="M3971" s="15">
        <v>45412</v>
      </c>
      <c r="N3971" s="26">
        <v>1</v>
      </c>
      <c r="O3971" s="26">
        <f>VLOOKUP(D3971,quash!A$2:$I$7791,9,FALSE)</f>
        <v>2</v>
      </c>
      <c r="P3971" s="7">
        <v>10000</v>
      </c>
      <c r="Q3971" s="26">
        <v>115</v>
      </c>
      <c r="R3971" s="19">
        <v>3.97705569269148E-2</v>
      </c>
      <c r="S3971" s="26">
        <v>16</v>
      </c>
      <c r="T3971" s="8">
        <v>8000</v>
      </c>
      <c r="U3971" s="4">
        <v>115</v>
      </c>
      <c r="V3971" s="10">
        <v>1599.92</v>
      </c>
      <c r="W3971" s="14" t="s">
        <v>5282</v>
      </c>
      <c r="X3971" s="18"/>
      <c r="Y3971" s="9"/>
      <c r="Z3971" s="19"/>
      <c r="AA3971" s="19"/>
      <c r="AB3971" s="30">
        <f t="shared" si="1001"/>
        <v>313000</v>
      </c>
      <c r="AC3971" s="30">
        <f t="shared" si="998"/>
        <v>2.5559105431309903E-2</v>
      </c>
      <c r="AD3971" s="31">
        <f t="shared" si="999"/>
        <v>2.939297124600639</v>
      </c>
      <c r="AE3971" s="31">
        <f t="shared" si="1000"/>
        <v>2.939297124600639</v>
      </c>
      <c r="AG3971" s="30">
        <f t="shared" si="1002"/>
        <v>1695000</v>
      </c>
      <c r="AH3971" s="30">
        <f t="shared" si="995"/>
        <v>4.71976401179941E-3</v>
      </c>
      <c r="AI3971" s="31">
        <f t="shared" si="996"/>
        <v>0.54277286135693215</v>
      </c>
      <c r="AJ3971" s="31">
        <f t="shared" si="997"/>
        <v>0.54277286135693215</v>
      </c>
      <c r="AK3971" s="30" t="str">
        <f>IF(W3971="si",($S3971*'COSTOS DE CREDITOS'!$C$27)/DATA!$G3971,"")</f>
        <v/>
      </c>
      <c r="AL3971" s="90" t="str">
        <f>IF(W3971="si",'COSTOS DE CREDITOS'!$C$35,"")</f>
        <v/>
      </c>
      <c r="AM3971" s="30" t="str">
        <f t="shared" ref="AM3971:AM4034" si="1003">IF(W3971="si",(20%/52*$S3971)*$T3971,"")</f>
        <v/>
      </c>
      <c r="AN3971" s="30" t="str">
        <f t="shared" ref="AN3971:AN4034" si="1004">IF(W3971="SI",T3971-Y3971,"")</f>
        <v/>
      </c>
      <c r="AO3971" s="30">
        <f t="shared" ref="AO3971:AO4034" si="1005">SUM(AK3971:AN3971)</f>
        <v>0</v>
      </c>
      <c r="AP3971" s="30">
        <f t="shared" ref="AP3971:AP4034" si="1006">AA3971-AO3971</f>
        <v>0</v>
      </c>
      <c r="AQ3971" s="19" t="str">
        <f t="shared" ref="AQ3971:AQ4034" si="1007">IFERROR(AP3971/AA3971,"")</f>
        <v/>
      </c>
    </row>
    <row r="3972" spans="1:43" x14ac:dyDescent="0.2">
      <c r="A3972" s="23" t="s">
        <v>5665</v>
      </c>
      <c r="B3972" s="6" t="s">
        <v>5677</v>
      </c>
      <c r="C3972" s="6" t="s">
        <v>5667</v>
      </c>
      <c r="D3972" s="4">
        <v>183762</v>
      </c>
      <c r="E3972" s="4">
        <v>184643</v>
      </c>
      <c r="F3972" s="5" t="s">
        <v>4904</v>
      </c>
      <c r="G3972" s="2">
        <v>5</v>
      </c>
      <c r="H3972" s="4">
        <v>184649</v>
      </c>
      <c r="I3972" s="5" t="s">
        <v>4908</v>
      </c>
      <c r="J3972" s="15">
        <v>45388</v>
      </c>
      <c r="K3972" s="24">
        <v>1375794525</v>
      </c>
      <c r="L3972" s="15">
        <v>45398</v>
      </c>
      <c r="M3972" s="15">
        <v>45412</v>
      </c>
      <c r="N3972" s="26">
        <v>1</v>
      </c>
      <c r="O3972" s="26">
        <f>VLOOKUP(D3972,quash!A$2:$I$7791,9,FALSE)</f>
        <v>4</v>
      </c>
      <c r="P3972" s="7">
        <v>10000</v>
      </c>
      <c r="Q3972" s="26">
        <v>110</v>
      </c>
      <c r="R3972" s="19">
        <v>3.3741050530766099E-2</v>
      </c>
      <c r="S3972" s="26">
        <v>16</v>
      </c>
      <c r="T3972" s="8">
        <v>7000</v>
      </c>
      <c r="U3972" s="4">
        <v>115</v>
      </c>
      <c r="V3972" s="10">
        <v>1399.93</v>
      </c>
      <c r="W3972" s="14" t="s">
        <v>5282</v>
      </c>
      <c r="X3972" s="18"/>
      <c r="Y3972" s="9"/>
      <c r="Z3972" s="19"/>
      <c r="AA3972" s="19"/>
      <c r="AB3972" s="30">
        <f t="shared" si="1001"/>
        <v>249000</v>
      </c>
      <c r="AC3972" s="30">
        <f t="shared" si="998"/>
        <v>2.8112449799196786E-2</v>
      </c>
      <c r="AD3972" s="31">
        <f t="shared" si="999"/>
        <v>3.0923694779116464</v>
      </c>
      <c r="AE3972" s="31">
        <f t="shared" si="1000"/>
        <v>3.2329317269076303</v>
      </c>
      <c r="AG3972" s="30">
        <f t="shared" si="1002"/>
        <v>927000</v>
      </c>
      <c r="AH3972" s="30">
        <f t="shared" si="995"/>
        <v>7.551240560949299E-3</v>
      </c>
      <c r="AI3972" s="31">
        <f t="shared" si="996"/>
        <v>0.83063646170442285</v>
      </c>
      <c r="AJ3972" s="31">
        <f t="shared" si="997"/>
        <v>0.86839266450916941</v>
      </c>
      <c r="AK3972" s="30" t="str">
        <f>IF(W3972="si",($S3972*'COSTOS DE CREDITOS'!$C$27)/DATA!$G3972,"")</f>
        <v/>
      </c>
      <c r="AL3972" s="90" t="str">
        <f>IF(W3972="si",'COSTOS DE CREDITOS'!$C$35,"")</f>
        <v/>
      </c>
      <c r="AM3972" s="30" t="str">
        <f t="shared" si="1003"/>
        <v/>
      </c>
      <c r="AN3972" s="30" t="str">
        <f t="shared" si="1004"/>
        <v/>
      </c>
      <c r="AO3972" s="30">
        <f t="shared" si="1005"/>
        <v>0</v>
      </c>
      <c r="AP3972" s="30">
        <f t="shared" si="1006"/>
        <v>0</v>
      </c>
      <c r="AQ3972" s="19" t="str">
        <f t="shared" si="1007"/>
        <v/>
      </c>
    </row>
    <row r="3973" spans="1:43" x14ac:dyDescent="0.2">
      <c r="A3973" s="23" t="s">
        <v>5665</v>
      </c>
      <c r="B3973" s="6" t="s">
        <v>5677</v>
      </c>
      <c r="C3973" s="6" t="s">
        <v>5667</v>
      </c>
      <c r="D3973" s="4">
        <v>183618</v>
      </c>
      <c r="E3973" s="4">
        <v>184643</v>
      </c>
      <c r="F3973" s="5" t="s">
        <v>4904</v>
      </c>
      <c r="G3973" s="2">
        <v>5</v>
      </c>
      <c r="H3973" s="4">
        <v>184668</v>
      </c>
      <c r="I3973" s="5" t="s">
        <v>4909</v>
      </c>
      <c r="J3973" s="15">
        <v>45387</v>
      </c>
      <c r="K3973" s="24">
        <v>1374869079</v>
      </c>
      <c r="L3973" s="15">
        <v>45398</v>
      </c>
      <c r="M3973" s="15">
        <v>45412</v>
      </c>
      <c r="N3973" s="26">
        <v>1</v>
      </c>
      <c r="O3973" s="26">
        <f>VLOOKUP(D3973,quash!A$2:$I$7791,9,FALSE)</f>
        <v>2</v>
      </c>
      <c r="P3973" s="7">
        <v>10000</v>
      </c>
      <c r="Q3973" s="26">
        <v>115</v>
      </c>
      <c r="R3973" s="19">
        <v>3.97705569269148E-2</v>
      </c>
      <c r="S3973" s="26">
        <v>16</v>
      </c>
      <c r="T3973" s="8">
        <v>5000</v>
      </c>
      <c r="U3973" s="4">
        <v>115</v>
      </c>
      <c r="V3973" s="10">
        <v>999.89</v>
      </c>
      <c r="W3973" s="14" t="s">
        <v>5282</v>
      </c>
      <c r="X3973" s="18"/>
      <c r="Y3973" s="9"/>
      <c r="Z3973" s="19"/>
      <c r="AA3973" s="19"/>
      <c r="AB3973" s="30">
        <f t="shared" si="1001"/>
        <v>313000</v>
      </c>
      <c r="AC3973" s="30">
        <f t="shared" si="998"/>
        <v>1.5974440894568689E-2</v>
      </c>
      <c r="AD3973" s="31">
        <f t="shared" si="999"/>
        <v>1.8370607028753994</v>
      </c>
      <c r="AE3973" s="31">
        <f t="shared" si="1000"/>
        <v>1.8370607028753994</v>
      </c>
      <c r="AG3973" s="30">
        <f t="shared" si="1002"/>
        <v>1695000</v>
      </c>
      <c r="AH3973" s="30">
        <f t="shared" ref="AH3973:AH4036" si="1008">IFERROR($T3973/AG3973,"")</f>
        <v>2.9498525073746312E-3</v>
      </c>
      <c r="AI3973" s="31">
        <f t="shared" ref="AI3973:AI4036" si="1009">IFERROR(AH3973*$Q3973,"")</f>
        <v>0.33923303834808261</v>
      </c>
      <c r="AJ3973" s="31">
        <f t="shared" ref="AJ3973:AJ4036" si="1010">IFERROR(AH3973*$U3973,"")</f>
        <v>0.33923303834808261</v>
      </c>
      <c r="AK3973" s="30" t="str">
        <f>IF(W3973="si",($S3973*'COSTOS DE CREDITOS'!$C$27)/DATA!$G3973,"")</f>
        <v/>
      </c>
      <c r="AL3973" s="90" t="str">
        <f>IF(W3973="si",'COSTOS DE CREDITOS'!$C$35,"")</f>
        <v/>
      </c>
      <c r="AM3973" s="30" t="str">
        <f t="shared" si="1003"/>
        <v/>
      </c>
      <c r="AN3973" s="30" t="str">
        <f t="shared" si="1004"/>
        <v/>
      </c>
      <c r="AO3973" s="30">
        <f t="shared" si="1005"/>
        <v>0</v>
      </c>
      <c r="AP3973" s="30">
        <f t="shared" si="1006"/>
        <v>0</v>
      </c>
      <c r="AQ3973" s="19" t="str">
        <f t="shared" si="1007"/>
        <v/>
      </c>
    </row>
    <row r="3974" spans="1:43" x14ac:dyDescent="0.2">
      <c r="A3974" s="23" t="s">
        <v>5665</v>
      </c>
      <c r="B3974" s="6" t="s">
        <v>5673</v>
      </c>
      <c r="C3974" s="6" t="s">
        <v>5667</v>
      </c>
      <c r="D3974" s="4">
        <v>183824</v>
      </c>
      <c r="E3974" s="4">
        <v>184313</v>
      </c>
      <c r="F3974" s="5" t="s">
        <v>4910</v>
      </c>
      <c r="G3974" s="2">
        <v>5</v>
      </c>
      <c r="H3974" s="4">
        <v>184314</v>
      </c>
      <c r="I3974" s="5" t="s">
        <v>4911</v>
      </c>
      <c r="J3974" s="15">
        <v>45390</v>
      </c>
      <c r="K3974" s="24">
        <v>1376759676</v>
      </c>
      <c r="L3974" s="15">
        <v>45394</v>
      </c>
      <c r="M3974" s="15">
        <v>45412</v>
      </c>
      <c r="N3974" s="26">
        <v>1</v>
      </c>
      <c r="O3974" s="26" t="e">
        <f>VLOOKUP(D3974,quash!A$2:$I$7791,9,FALSE)</f>
        <v>#N/A</v>
      </c>
      <c r="P3974" s="7">
        <v>10000</v>
      </c>
      <c r="Q3974" s="26">
        <v>100</v>
      </c>
      <c r="R3974" s="19">
        <v>1.82981294070719E-2</v>
      </c>
      <c r="S3974" s="26">
        <v>16</v>
      </c>
      <c r="T3974" s="8">
        <v>10000</v>
      </c>
      <c r="U3974" s="4">
        <v>142</v>
      </c>
      <c r="V3974" s="10">
        <v>2510.34</v>
      </c>
      <c r="W3974" s="14" t="s">
        <v>5282</v>
      </c>
      <c r="X3974" s="18"/>
      <c r="Y3974" s="9"/>
      <c r="Z3974" s="19"/>
      <c r="AA3974" s="19"/>
      <c r="AB3974" s="30">
        <f t="shared" si="1001"/>
        <v>2446000</v>
      </c>
      <c r="AC3974" s="30">
        <f t="shared" si="998"/>
        <v>4.0883074407195418E-3</v>
      </c>
      <c r="AD3974" s="31">
        <f t="shared" si="999"/>
        <v>0.40883074407195419</v>
      </c>
      <c r="AE3974" s="31">
        <f t="shared" si="1000"/>
        <v>0.58053965658217499</v>
      </c>
      <c r="AG3974" s="30">
        <f t="shared" si="1002"/>
        <v>6126000</v>
      </c>
      <c r="AH3974" s="30">
        <f t="shared" si="1008"/>
        <v>1.632386549134835E-3</v>
      </c>
      <c r="AI3974" s="31">
        <f t="shared" si="1009"/>
        <v>0.16323865491348349</v>
      </c>
      <c r="AJ3974" s="31">
        <f t="shared" si="1010"/>
        <v>0.23179888997714657</v>
      </c>
      <c r="AK3974" s="30" t="str">
        <f>IF(W3974="si",($S3974*'COSTOS DE CREDITOS'!$C$27)/DATA!$G3974,"")</f>
        <v/>
      </c>
      <c r="AL3974" s="90" t="str">
        <f>IF(W3974="si",'COSTOS DE CREDITOS'!$C$35,"")</f>
        <v/>
      </c>
      <c r="AM3974" s="30" t="str">
        <f t="shared" si="1003"/>
        <v/>
      </c>
      <c r="AN3974" s="30" t="str">
        <f t="shared" si="1004"/>
        <v/>
      </c>
      <c r="AO3974" s="30">
        <f t="shared" si="1005"/>
        <v>0</v>
      </c>
      <c r="AP3974" s="30">
        <f t="shared" si="1006"/>
        <v>0</v>
      </c>
      <c r="AQ3974" s="19" t="str">
        <f t="shared" si="1007"/>
        <v/>
      </c>
    </row>
    <row r="3975" spans="1:43" x14ac:dyDescent="0.2">
      <c r="A3975" s="23" t="s">
        <v>5665</v>
      </c>
      <c r="B3975" s="6" t="s">
        <v>5673</v>
      </c>
      <c r="C3975" s="6" t="s">
        <v>5667</v>
      </c>
      <c r="D3975" s="4">
        <v>183838</v>
      </c>
      <c r="E3975" s="4">
        <v>184313</v>
      </c>
      <c r="F3975" s="5" t="s">
        <v>4910</v>
      </c>
      <c r="G3975" s="2">
        <v>5</v>
      </c>
      <c r="H3975" s="4">
        <v>184322</v>
      </c>
      <c r="I3975" s="5" t="s">
        <v>4912</v>
      </c>
      <c r="J3975" s="15">
        <v>45390</v>
      </c>
      <c r="K3975" s="24">
        <v>1376893869</v>
      </c>
      <c r="L3975" s="15">
        <v>45394</v>
      </c>
      <c r="M3975" s="15">
        <v>45412</v>
      </c>
      <c r="N3975" s="26">
        <v>1</v>
      </c>
      <c r="O3975" s="26" t="e">
        <f>VLOOKUP(D3975,quash!A$2:$I$7791,9,FALSE)</f>
        <v>#N/A</v>
      </c>
      <c r="P3975" s="7">
        <v>10000</v>
      </c>
      <c r="Q3975" s="26">
        <v>90</v>
      </c>
      <c r="R3975" s="19">
        <v>5.9818464604665302E-3</v>
      </c>
      <c r="S3975" s="26">
        <v>16</v>
      </c>
      <c r="T3975" s="8">
        <v>10000</v>
      </c>
      <c r="U3975" s="4">
        <v>142</v>
      </c>
      <c r="V3975" s="10">
        <v>2510.34</v>
      </c>
      <c r="W3975" s="14" t="s">
        <v>5282</v>
      </c>
      <c r="X3975" s="18"/>
      <c r="Y3975" s="9"/>
      <c r="Z3975" s="19"/>
      <c r="AA3975" s="19"/>
      <c r="AB3975" s="30">
        <f t="shared" si="1001"/>
        <v>2446000</v>
      </c>
      <c r="AC3975" s="30">
        <f t="shared" si="998"/>
        <v>4.0883074407195418E-3</v>
      </c>
      <c r="AD3975" s="31">
        <f t="shared" si="999"/>
        <v>0.36794766966475878</v>
      </c>
      <c r="AE3975" s="31">
        <f t="shared" si="1000"/>
        <v>0.58053965658217499</v>
      </c>
      <c r="AG3975" s="30">
        <f t="shared" si="1002"/>
        <v>6126000</v>
      </c>
      <c r="AH3975" s="30">
        <f t="shared" si="1008"/>
        <v>1.632386549134835E-3</v>
      </c>
      <c r="AI3975" s="31">
        <f t="shared" si="1009"/>
        <v>0.14691478942213515</v>
      </c>
      <c r="AJ3975" s="31">
        <f t="shared" si="1010"/>
        <v>0.23179888997714657</v>
      </c>
      <c r="AK3975" s="30" t="str">
        <f>IF(W3975="si",($S3975*'COSTOS DE CREDITOS'!$C$27)/DATA!$G3975,"")</f>
        <v/>
      </c>
      <c r="AL3975" s="90" t="str">
        <f>IF(W3975="si",'COSTOS DE CREDITOS'!$C$35,"")</f>
        <v/>
      </c>
      <c r="AM3975" s="30" t="str">
        <f t="shared" si="1003"/>
        <v/>
      </c>
      <c r="AN3975" s="30" t="str">
        <f t="shared" si="1004"/>
        <v/>
      </c>
      <c r="AO3975" s="30">
        <f t="shared" si="1005"/>
        <v>0</v>
      </c>
      <c r="AP3975" s="30">
        <f t="shared" si="1006"/>
        <v>0</v>
      </c>
      <c r="AQ3975" s="19" t="str">
        <f t="shared" si="1007"/>
        <v/>
      </c>
    </row>
    <row r="3976" spans="1:43" x14ac:dyDescent="0.2">
      <c r="A3976" s="23" t="s">
        <v>5665</v>
      </c>
      <c r="B3976" s="6" t="s">
        <v>5673</v>
      </c>
      <c r="C3976" s="6" t="s">
        <v>5667</v>
      </c>
      <c r="D3976" s="4">
        <v>183859</v>
      </c>
      <c r="E3976" s="4">
        <v>184313</v>
      </c>
      <c r="F3976" s="5" t="s">
        <v>4910</v>
      </c>
      <c r="G3976" s="2">
        <v>5</v>
      </c>
      <c r="H3976" s="4">
        <v>184323</v>
      </c>
      <c r="I3976" s="5" t="s">
        <v>4913</v>
      </c>
      <c r="J3976" s="15">
        <v>45390</v>
      </c>
      <c r="K3976" s="24">
        <v>1376957677</v>
      </c>
      <c r="L3976" s="15">
        <v>45394</v>
      </c>
      <c r="M3976" s="15">
        <v>45412</v>
      </c>
      <c r="N3976" s="26">
        <v>1</v>
      </c>
      <c r="O3976" s="26">
        <f>VLOOKUP(D3976,quash!A$2:$I$7791,9,FALSE)</f>
        <v>4</v>
      </c>
      <c r="P3976" s="7">
        <v>10000</v>
      </c>
      <c r="Q3976" s="26">
        <v>90</v>
      </c>
      <c r="R3976" s="19">
        <v>5.9818464604665302E-3</v>
      </c>
      <c r="S3976" s="26">
        <v>16</v>
      </c>
      <c r="T3976" s="8">
        <v>5000</v>
      </c>
      <c r="U3976" s="4">
        <v>147</v>
      </c>
      <c r="V3976" s="10">
        <v>1303.3399999999999</v>
      </c>
      <c r="W3976" s="14" t="s">
        <v>5282</v>
      </c>
      <c r="X3976" s="18"/>
      <c r="Y3976" s="9"/>
      <c r="Z3976" s="19"/>
      <c r="AA3976" s="19"/>
      <c r="AB3976" s="30">
        <f t="shared" si="1001"/>
        <v>249000</v>
      </c>
      <c r="AC3976" s="30">
        <f t="shared" si="998"/>
        <v>2.0080321285140562E-2</v>
      </c>
      <c r="AD3976" s="31">
        <f t="shared" si="999"/>
        <v>1.8072289156626506</v>
      </c>
      <c r="AE3976" s="31">
        <f t="shared" si="1000"/>
        <v>2.9518072289156625</v>
      </c>
      <c r="AG3976" s="30">
        <f t="shared" si="1002"/>
        <v>927000</v>
      </c>
      <c r="AH3976" s="30">
        <f t="shared" si="1008"/>
        <v>5.3937432578209281E-3</v>
      </c>
      <c r="AI3976" s="31">
        <f t="shared" si="1009"/>
        <v>0.48543689320388356</v>
      </c>
      <c r="AJ3976" s="31">
        <f t="shared" si="1010"/>
        <v>0.79288025889967639</v>
      </c>
      <c r="AK3976" s="30" t="str">
        <f>IF(W3976="si",($S3976*'COSTOS DE CREDITOS'!$C$27)/DATA!$G3976,"")</f>
        <v/>
      </c>
      <c r="AL3976" s="90" t="str">
        <f>IF(W3976="si",'COSTOS DE CREDITOS'!$C$35,"")</f>
        <v/>
      </c>
      <c r="AM3976" s="30" t="str">
        <f t="shared" si="1003"/>
        <v/>
      </c>
      <c r="AN3976" s="30" t="str">
        <f t="shared" si="1004"/>
        <v/>
      </c>
      <c r="AO3976" s="30">
        <f t="shared" si="1005"/>
        <v>0</v>
      </c>
      <c r="AP3976" s="30">
        <f t="shared" si="1006"/>
        <v>0</v>
      </c>
      <c r="AQ3976" s="19" t="str">
        <f t="shared" si="1007"/>
        <v/>
      </c>
    </row>
    <row r="3977" spans="1:43" x14ac:dyDescent="0.2">
      <c r="A3977" s="23" t="s">
        <v>5665</v>
      </c>
      <c r="B3977" s="6" t="s">
        <v>5673</v>
      </c>
      <c r="C3977" s="6" t="s">
        <v>5667</v>
      </c>
      <c r="D3977" s="4">
        <v>183842</v>
      </c>
      <c r="E3977" s="4">
        <v>184313</v>
      </c>
      <c r="F3977" s="5" t="s">
        <v>4910</v>
      </c>
      <c r="G3977" s="2">
        <v>5</v>
      </c>
      <c r="H3977" s="4">
        <v>184326</v>
      </c>
      <c r="I3977" s="5" t="s">
        <v>4914</v>
      </c>
      <c r="J3977" s="15">
        <v>45390</v>
      </c>
      <c r="K3977" s="24">
        <v>1376915332</v>
      </c>
      <c r="L3977" s="15">
        <v>45394</v>
      </c>
      <c r="M3977" s="15">
        <v>45412</v>
      </c>
      <c r="N3977" s="26">
        <v>1</v>
      </c>
      <c r="O3977" s="26">
        <f>VLOOKUP(D3977,quash!A$2:$I$7791,9,FALSE)</f>
        <v>2</v>
      </c>
      <c r="P3977" s="7">
        <v>10000</v>
      </c>
      <c r="Q3977" s="26">
        <v>90</v>
      </c>
      <c r="R3977" s="19">
        <v>5.9818464604665302E-3</v>
      </c>
      <c r="S3977" s="26">
        <v>16</v>
      </c>
      <c r="T3977" s="8">
        <v>6000</v>
      </c>
      <c r="U3977" s="4">
        <v>142</v>
      </c>
      <c r="V3977" s="10">
        <v>1503.37</v>
      </c>
      <c r="W3977" s="14" t="s">
        <v>5282</v>
      </c>
      <c r="X3977" s="18"/>
      <c r="Y3977" s="9"/>
      <c r="Z3977" s="19"/>
      <c r="AA3977" s="19"/>
      <c r="AB3977" s="30">
        <f t="shared" si="1001"/>
        <v>313000</v>
      </c>
      <c r="AC3977" s="30">
        <f t="shared" si="998"/>
        <v>1.9169329073482427E-2</v>
      </c>
      <c r="AD3977" s="31">
        <f t="shared" si="999"/>
        <v>1.7252396166134185</v>
      </c>
      <c r="AE3977" s="31">
        <f t="shared" si="1000"/>
        <v>2.7220447284345046</v>
      </c>
      <c r="AG3977" s="30">
        <f t="shared" si="1002"/>
        <v>1695000</v>
      </c>
      <c r="AH3977" s="30">
        <f t="shared" si="1008"/>
        <v>3.5398230088495575E-3</v>
      </c>
      <c r="AI3977" s="31">
        <f t="shared" si="1009"/>
        <v>0.31858407079646017</v>
      </c>
      <c r="AJ3977" s="31">
        <f t="shared" si="1010"/>
        <v>0.50265486725663711</v>
      </c>
      <c r="AK3977" s="30" t="str">
        <f>IF(W3977="si",($S3977*'COSTOS DE CREDITOS'!$C$27)/DATA!$G3977,"")</f>
        <v/>
      </c>
      <c r="AL3977" s="90" t="str">
        <f>IF(W3977="si",'COSTOS DE CREDITOS'!$C$35,"")</f>
        <v/>
      </c>
      <c r="AM3977" s="30" t="str">
        <f t="shared" si="1003"/>
        <v/>
      </c>
      <c r="AN3977" s="30" t="str">
        <f t="shared" si="1004"/>
        <v/>
      </c>
      <c r="AO3977" s="30">
        <f t="shared" si="1005"/>
        <v>0</v>
      </c>
      <c r="AP3977" s="30">
        <f t="shared" si="1006"/>
        <v>0</v>
      </c>
      <c r="AQ3977" s="19" t="str">
        <f t="shared" si="1007"/>
        <v/>
      </c>
    </row>
    <row r="3978" spans="1:43" x14ac:dyDescent="0.2">
      <c r="A3978" s="23" t="s">
        <v>5665</v>
      </c>
      <c r="B3978" s="6" t="s">
        <v>5673</v>
      </c>
      <c r="C3978" s="6" t="s">
        <v>5667</v>
      </c>
      <c r="D3978" s="4">
        <v>183841</v>
      </c>
      <c r="E3978" s="4">
        <v>184313</v>
      </c>
      <c r="F3978" s="5" t="s">
        <v>4910</v>
      </c>
      <c r="G3978" s="2">
        <v>5</v>
      </c>
      <c r="H3978" s="4">
        <v>184333</v>
      </c>
      <c r="I3978" s="5" t="s">
        <v>4915</v>
      </c>
      <c r="J3978" s="15">
        <v>45390</v>
      </c>
      <c r="K3978" s="24">
        <v>1376899367</v>
      </c>
      <c r="L3978" s="15">
        <v>45394</v>
      </c>
      <c r="M3978" s="15">
        <v>45412</v>
      </c>
      <c r="N3978" s="26">
        <v>1</v>
      </c>
      <c r="O3978" s="26" t="e">
        <f>VLOOKUP(D3978,quash!A$2:$I$7791,9,FALSE)</f>
        <v>#N/A</v>
      </c>
      <c r="P3978" s="7">
        <v>10000</v>
      </c>
      <c r="Q3978" s="26">
        <v>90</v>
      </c>
      <c r="R3978" s="19">
        <v>5.9818464604665302E-3</v>
      </c>
      <c r="S3978" s="26">
        <v>16</v>
      </c>
      <c r="T3978" s="8">
        <v>7000</v>
      </c>
      <c r="U3978" s="4">
        <v>142</v>
      </c>
      <c r="V3978" s="10">
        <v>1758.65</v>
      </c>
      <c r="W3978" s="14" t="s">
        <v>5282</v>
      </c>
      <c r="X3978" s="18"/>
      <c r="Y3978" s="9"/>
      <c r="Z3978" s="19"/>
      <c r="AA3978" s="19"/>
      <c r="AB3978" s="30">
        <f t="shared" si="1001"/>
        <v>2446000</v>
      </c>
      <c r="AC3978" s="30">
        <f t="shared" si="998"/>
        <v>2.8618152085036794E-3</v>
      </c>
      <c r="AD3978" s="31">
        <f t="shared" si="999"/>
        <v>0.25756336876533115</v>
      </c>
      <c r="AE3978" s="31">
        <f t="shared" si="1000"/>
        <v>0.40637775960752248</v>
      </c>
      <c r="AG3978" s="30">
        <f t="shared" si="1002"/>
        <v>6126000</v>
      </c>
      <c r="AH3978" s="30">
        <f t="shared" si="1008"/>
        <v>1.1426705843943846E-3</v>
      </c>
      <c r="AI3978" s="31">
        <f t="shared" si="1009"/>
        <v>0.10284035259549461</v>
      </c>
      <c r="AJ3978" s="31">
        <f t="shared" si="1010"/>
        <v>0.16225922298400261</v>
      </c>
      <c r="AK3978" s="30" t="str">
        <f>IF(W3978="si",($S3978*'COSTOS DE CREDITOS'!$C$27)/DATA!$G3978,"")</f>
        <v/>
      </c>
      <c r="AL3978" s="90" t="str">
        <f>IF(W3978="si",'COSTOS DE CREDITOS'!$C$35,"")</f>
        <v/>
      </c>
      <c r="AM3978" s="30" t="str">
        <f t="shared" si="1003"/>
        <v/>
      </c>
      <c r="AN3978" s="30" t="str">
        <f t="shared" si="1004"/>
        <v/>
      </c>
      <c r="AO3978" s="30">
        <f t="shared" si="1005"/>
        <v>0</v>
      </c>
      <c r="AP3978" s="30">
        <f t="shared" si="1006"/>
        <v>0</v>
      </c>
      <c r="AQ3978" s="19" t="str">
        <f t="shared" si="1007"/>
        <v/>
      </c>
    </row>
    <row r="3979" spans="1:43" x14ac:dyDescent="0.2">
      <c r="A3979" s="23" t="s">
        <v>5665</v>
      </c>
      <c r="B3979" s="6" t="s">
        <v>5666</v>
      </c>
      <c r="C3979" s="6" t="s">
        <v>5667</v>
      </c>
      <c r="D3979" s="4">
        <v>184235</v>
      </c>
      <c r="E3979" s="4">
        <v>184164</v>
      </c>
      <c r="F3979" s="5" t="s">
        <v>1583</v>
      </c>
      <c r="G3979" s="2">
        <v>5</v>
      </c>
      <c r="H3979" s="4">
        <v>184499</v>
      </c>
      <c r="I3979" s="5" t="s">
        <v>4916</v>
      </c>
      <c r="J3979" s="15">
        <v>45393</v>
      </c>
      <c r="K3979" s="24">
        <v>1378825932</v>
      </c>
      <c r="L3979" s="15">
        <v>45397</v>
      </c>
      <c r="M3979" s="15">
        <v>45412</v>
      </c>
      <c r="N3979" s="26">
        <v>1</v>
      </c>
      <c r="O3979" s="26" t="e">
        <f>VLOOKUP(D3979,quash!A$2:$I$7791,9,FALSE)</f>
        <v>#N/A</v>
      </c>
      <c r="P3979" s="7">
        <v>10000</v>
      </c>
      <c r="Q3979" s="26">
        <v>110</v>
      </c>
      <c r="R3979" s="19">
        <v>3.3741050530766099E-2</v>
      </c>
      <c r="S3979" s="26">
        <v>16</v>
      </c>
      <c r="T3979" s="8">
        <v>6000</v>
      </c>
      <c r="U3979" s="4">
        <v>142</v>
      </c>
      <c r="V3979" s="10">
        <v>1503.37</v>
      </c>
      <c r="W3979" s="14" t="s">
        <v>5282</v>
      </c>
      <c r="X3979" s="18"/>
      <c r="Y3979" s="9"/>
      <c r="Z3979" s="19"/>
      <c r="AA3979" s="19"/>
      <c r="AB3979" s="30">
        <f t="shared" si="1001"/>
        <v>2446000</v>
      </c>
      <c r="AC3979" s="30">
        <f t="shared" si="998"/>
        <v>2.4529844644317253E-3</v>
      </c>
      <c r="AD3979" s="31">
        <f t="shared" si="999"/>
        <v>0.26982829108748979</v>
      </c>
      <c r="AE3979" s="31">
        <f t="shared" si="1000"/>
        <v>0.34832379394930502</v>
      </c>
      <c r="AG3979" s="30">
        <f t="shared" si="1002"/>
        <v>6126000</v>
      </c>
      <c r="AH3979" s="30">
        <f t="shared" si="1008"/>
        <v>9.7943192948090111E-4</v>
      </c>
      <c r="AI3979" s="31">
        <f t="shared" si="1009"/>
        <v>0.10773751224289912</v>
      </c>
      <c r="AJ3979" s="31">
        <f t="shared" si="1010"/>
        <v>0.13907933398628797</v>
      </c>
      <c r="AK3979" s="30" t="str">
        <f>IF(W3979="si",($S3979*'COSTOS DE CREDITOS'!$C$27)/DATA!$G3979,"")</f>
        <v/>
      </c>
      <c r="AL3979" s="90" t="str">
        <f>IF(W3979="si",'COSTOS DE CREDITOS'!$C$35,"")</f>
        <v/>
      </c>
      <c r="AM3979" s="30" t="str">
        <f t="shared" si="1003"/>
        <v/>
      </c>
      <c r="AN3979" s="30" t="str">
        <f t="shared" si="1004"/>
        <v/>
      </c>
      <c r="AO3979" s="30">
        <f t="shared" si="1005"/>
        <v>0</v>
      </c>
      <c r="AP3979" s="30">
        <f t="shared" si="1006"/>
        <v>0</v>
      </c>
      <c r="AQ3979" s="19" t="str">
        <f t="shared" si="1007"/>
        <v/>
      </c>
    </row>
    <row r="3980" spans="1:43" x14ac:dyDescent="0.2">
      <c r="A3980" s="23" t="s">
        <v>5665</v>
      </c>
      <c r="B3980" s="6" t="s">
        <v>5666</v>
      </c>
      <c r="C3980" s="6" t="s">
        <v>5667</v>
      </c>
      <c r="D3980" s="4">
        <v>184376</v>
      </c>
      <c r="E3980" s="4">
        <v>184164</v>
      </c>
      <c r="F3980" s="5" t="s">
        <v>1583</v>
      </c>
      <c r="G3980" s="2">
        <v>5</v>
      </c>
      <c r="H3980" s="4">
        <v>184676</v>
      </c>
      <c r="I3980" s="5" t="s">
        <v>4917</v>
      </c>
      <c r="J3980" s="15">
        <v>45393</v>
      </c>
      <c r="K3980" s="24">
        <v>1379180032</v>
      </c>
      <c r="L3980" s="15">
        <v>45398</v>
      </c>
      <c r="M3980" s="15">
        <v>45412</v>
      </c>
      <c r="N3980" s="26">
        <v>1</v>
      </c>
      <c r="O3980" s="26" t="e">
        <f>VLOOKUP(D3980,quash!A$2:$I$7791,9,FALSE)</f>
        <v>#N/A</v>
      </c>
      <c r="P3980" s="7">
        <v>10000</v>
      </c>
      <c r="Q3980" s="26">
        <v>147</v>
      </c>
      <c r="R3980" s="19">
        <v>7.9000519063170294E-2</v>
      </c>
      <c r="S3980" s="26">
        <v>16</v>
      </c>
      <c r="T3980" s="8">
        <v>8000</v>
      </c>
      <c r="U3980" s="4">
        <v>142</v>
      </c>
      <c r="V3980" s="10">
        <v>2013.74</v>
      </c>
      <c r="W3980" s="14" t="s">
        <v>5282</v>
      </c>
      <c r="X3980" s="18"/>
      <c r="Y3980" s="9"/>
      <c r="Z3980" s="19"/>
      <c r="AA3980" s="19"/>
      <c r="AB3980" s="30">
        <f t="shared" si="1001"/>
        <v>2446000</v>
      </c>
      <c r="AC3980" s="30">
        <f t="shared" si="998"/>
        <v>3.2706459525756338E-3</v>
      </c>
      <c r="AD3980" s="31">
        <f t="shared" si="999"/>
        <v>0.48078495502861818</v>
      </c>
      <c r="AE3980" s="31">
        <f t="shared" si="1000"/>
        <v>0.46443172526574</v>
      </c>
      <c r="AG3980" s="30">
        <f t="shared" si="1002"/>
        <v>6126000</v>
      </c>
      <c r="AH3980" s="30">
        <f t="shared" si="1008"/>
        <v>1.3059092393078681E-3</v>
      </c>
      <c r="AI3980" s="31">
        <f t="shared" si="1009"/>
        <v>0.19196865817825662</v>
      </c>
      <c r="AJ3980" s="31">
        <f t="shared" si="1010"/>
        <v>0.18543911198171725</v>
      </c>
      <c r="AK3980" s="30" t="str">
        <f>IF(W3980="si",($S3980*'COSTOS DE CREDITOS'!$C$27)/DATA!$G3980,"")</f>
        <v/>
      </c>
      <c r="AL3980" s="90" t="str">
        <f>IF(W3980="si",'COSTOS DE CREDITOS'!$C$35,"")</f>
        <v/>
      </c>
      <c r="AM3980" s="30" t="str">
        <f t="shared" si="1003"/>
        <v/>
      </c>
      <c r="AN3980" s="30" t="str">
        <f t="shared" si="1004"/>
        <v/>
      </c>
      <c r="AO3980" s="30">
        <f t="shared" si="1005"/>
        <v>0</v>
      </c>
      <c r="AP3980" s="30">
        <f t="shared" si="1006"/>
        <v>0</v>
      </c>
      <c r="AQ3980" s="19" t="str">
        <f t="shared" si="1007"/>
        <v/>
      </c>
    </row>
    <row r="3981" spans="1:43" x14ac:dyDescent="0.2">
      <c r="A3981" s="23" t="s">
        <v>5665</v>
      </c>
      <c r="B3981" s="6" t="s">
        <v>5678</v>
      </c>
      <c r="C3981" s="6" t="s">
        <v>5670</v>
      </c>
      <c r="D3981" s="4">
        <v>183472</v>
      </c>
      <c r="E3981" s="4">
        <v>184733</v>
      </c>
      <c r="F3981" s="5" t="s">
        <v>4918</v>
      </c>
      <c r="G3981" s="2">
        <v>5</v>
      </c>
      <c r="H3981" s="4">
        <v>184734</v>
      </c>
      <c r="I3981" s="5" t="s">
        <v>4919</v>
      </c>
      <c r="J3981" s="15">
        <v>45385</v>
      </c>
      <c r="K3981" s="24">
        <v>1374041323</v>
      </c>
      <c r="L3981" s="15">
        <v>45398</v>
      </c>
      <c r="M3981" s="15">
        <v>45412</v>
      </c>
      <c r="N3981" s="26">
        <v>1</v>
      </c>
      <c r="O3981" s="26">
        <f>VLOOKUP(D3981,quash!A$2:$I$7791,9,FALSE)</f>
        <v>2</v>
      </c>
      <c r="P3981" s="7">
        <v>10000</v>
      </c>
      <c r="Q3981" s="26">
        <v>100</v>
      </c>
      <c r="R3981" s="19">
        <v>1.82981294070719E-2</v>
      </c>
      <c r="S3981" s="26">
        <v>16</v>
      </c>
      <c r="T3981" s="8">
        <v>6000</v>
      </c>
      <c r="U3981" s="4">
        <v>142</v>
      </c>
      <c r="V3981" s="10">
        <v>1503.37</v>
      </c>
      <c r="W3981" s="14" t="s">
        <v>5282</v>
      </c>
      <c r="X3981" s="18"/>
      <c r="Y3981" s="9"/>
      <c r="Z3981" s="19"/>
      <c r="AA3981" s="19"/>
      <c r="AB3981" s="30">
        <f t="shared" si="1001"/>
        <v>313000</v>
      </c>
      <c r="AC3981" s="30">
        <f t="shared" si="998"/>
        <v>1.9169329073482427E-2</v>
      </c>
      <c r="AD3981" s="31">
        <f t="shared" si="999"/>
        <v>1.9169329073482428</v>
      </c>
      <c r="AE3981" s="31">
        <f t="shared" si="1000"/>
        <v>2.7220447284345046</v>
      </c>
      <c r="AG3981" s="30">
        <f t="shared" si="1002"/>
        <v>1695000</v>
      </c>
      <c r="AH3981" s="30">
        <f t="shared" si="1008"/>
        <v>3.5398230088495575E-3</v>
      </c>
      <c r="AI3981" s="31">
        <f t="shared" si="1009"/>
        <v>0.35398230088495575</v>
      </c>
      <c r="AJ3981" s="31">
        <f t="shared" si="1010"/>
        <v>0.50265486725663711</v>
      </c>
      <c r="AK3981" s="30" t="str">
        <f>IF(W3981="si",($S3981*'COSTOS DE CREDITOS'!$C$27)/DATA!$G3981,"")</f>
        <v/>
      </c>
      <c r="AL3981" s="90" t="str">
        <f>IF(W3981="si",'COSTOS DE CREDITOS'!$C$35,"")</f>
        <v/>
      </c>
      <c r="AM3981" s="30" t="str">
        <f t="shared" si="1003"/>
        <v/>
      </c>
      <c r="AN3981" s="30" t="str">
        <f t="shared" si="1004"/>
        <v/>
      </c>
      <c r="AO3981" s="30">
        <f t="shared" si="1005"/>
        <v>0</v>
      </c>
      <c r="AP3981" s="30">
        <f t="shared" si="1006"/>
        <v>0</v>
      </c>
      <c r="AQ3981" s="19" t="str">
        <f t="shared" si="1007"/>
        <v/>
      </c>
    </row>
    <row r="3982" spans="1:43" x14ac:dyDescent="0.2">
      <c r="A3982" s="23" t="s">
        <v>5665</v>
      </c>
      <c r="B3982" s="6" t="s">
        <v>5678</v>
      </c>
      <c r="C3982" s="6" t="s">
        <v>5670</v>
      </c>
      <c r="D3982" s="4">
        <v>183492</v>
      </c>
      <c r="E3982" s="4">
        <v>184733</v>
      </c>
      <c r="F3982" s="5" t="s">
        <v>4918</v>
      </c>
      <c r="G3982" s="2">
        <v>5</v>
      </c>
      <c r="H3982" s="4">
        <v>184738</v>
      </c>
      <c r="I3982" s="5" t="s">
        <v>4920</v>
      </c>
      <c r="J3982" s="15">
        <v>45385</v>
      </c>
      <c r="K3982" s="24">
        <v>1374081378</v>
      </c>
      <c r="L3982" s="15">
        <v>45398</v>
      </c>
      <c r="M3982" s="15">
        <v>45412</v>
      </c>
      <c r="N3982" s="26">
        <v>1</v>
      </c>
      <c r="O3982" s="26" t="e">
        <f>VLOOKUP(D3982,quash!A$2:$I$7791,9,FALSE)</f>
        <v>#N/A</v>
      </c>
      <c r="P3982" s="7">
        <v>10000</v>
      </c>
      <c r="Q3982" s="26">
        <v>110</v>
      </c>
      <c r="R3982" s="19">
        <v>3.11605023919212E-2</v>
      </c>
      <c r="S3982" s="26">
        <v>16</v>
      </c>
      <c r="T3982" s="8">
        <v>10000</v>
      </c>
      <c r="U3982" s="4">
        <v>142</v>
      </c>
      <c r="V3982" s="10">
        <v>2510.34</v>
      </c>
      <c r="W3982" s="14" t="s">
        <v>5282</v>
      </c>
      <c r="X3982" s="18"/>
      <c r="Y3982" s="9"/>
      <c r="Z3982" s="19"/>
      <c r="AA3982" s="19"/>
      <c r="AB3982" s="30">
        <f t="shared" si="1001"/>
        <v>2446000</v>
      </c>
      <c r="AC3982" s="30">
        <f t="shared" si="998"/>
        <v>4.0883074407195418E-3</v>
      </c>
      <c r="AD3982" s="31">
        <f t="shared" si="999"/>
        <v>0.4497138184791496</v>
      </c>
      <c r="AE3982" s="31">
        <f t="shared" si="1000"/>
        <v>0.58053965658217499</v>
      </c>
      <c r="AG3982" s="30">
        <f t="shared" si="1002"/>
        <v>6126000</v>
      </c>
      <c r="AH3982" s="30">
        <f t="shared" si="1008"/>
        <v>1.632386549134835E-3</v>
      </c>
      <c r="AI3982" s="31">
        <f t="shared" si="1009"/>
        <v>0.17956252040483187</v>
      </c>
      <c r="AJ3982" s="31">
        <f t="shared" si="1010"/>
        <v>0.23179888997714657</v>
      </c>
      <c r="AK3982" s="30" t="str">
        <f>IF(W3982="si",($S3982*'COSTOS DE CREDITOS'!$C$27)/DATA!$G3982,"")</f>
        <v/>
      </c>
      <c r="AL3982" s="90" t="str">
        <f>IF(W3982="si",'COSTOS DE CREDITOS'!$C$35,"")</f>
        <v/>
      </c>
      <c r="AM3982" s="30" t="str">
        <f t="shared" si="1003"/>
        <v/>
      </c>
      <c r="AN3982" s="30" t="str">
        <f t="shared" si="1004"/>
        <v/>
      </c>
      <c r="AO3982" s="30">
        <f t="shared" si="1005"/>
        <v>0</v>
      </c>
      <c r="AP3982" s="30">
        <f t="shared" si="1006"/>
        <v>0</v>
      </c>
      <c r="AQ3982" s="19" t="str">
        <f t="shared" si="1007"/>
        <v/>
      </c>
    </row>
    <row r="3983" spans="1:43" x14ac:dyDescent="0.2">
      <c r="A3983" s="23" t="s">
        <v>5665</v>
      </c>
      <c r="B3983" s="6" t="s">
        <v>5678</v>
      </c>
      <c r="C3983" s="6" t="s">
        <v>5670</v>
      </c>
      <c r="D3983" s="4">
        <v>183497</v>
      </c>
      <c r="E3983" s="4">
        <v>184733</v>
      </c>
      <c r="F3983" s="5" t="s">
        <v>4918</v>
      </c>
      <c r="G3983" s="2">
        <v>5</v>
      </c>
      <c r="H3983" s="4">
        <v>184740</v>
      </c>
      <c r="I3983" s="5" t="s">
        <v>4921</v>
      </c>
      <c r="J3983" s="15">
        <v>45385</v>
      </c>
      <c r="K3983" s="24">
        <v>1374114584</v>
      </c>
      <c r="L3983" s="15">
        <v>45398</v>
      </c>
      <c r="M3983" s="15">
        <v>45412</v>
      </c>
      <c r="N3983" s="26">
        <v>1</v>
      </c>
      <c r="O3983" s="26">
        <f>VLOOKUP(D3983,quash!A$2:$I$7791,9,FALSE)</f>
        <v>4</v>
      </c>
      <c r="P3983" s="7">
        <v>10000</v>
      </c>
      <c r="Q3983" s="26">
        <v>110</v>
      </c>
      <c r="R3983" s="19">
        <v>3.3220596517330399E-2</v>
      </c>
      <c r="S3983" s="26">
        <v>16</v>
      </c>
      <c r="T3983" s="8">
        <v>8000</v>
      </c>
      <c r="U3983" s="4">
        <v>142</v>
      </c>
      <c r="V3983" s="10">
        <v>2013.74</v>
      </c>
      <c r="W3983" s="14" t="s">
        <v>5282</v>
      </c>
      <c r="X3983" s="18"/>
      <c r="Y3983" s="9"/>
      <c r="Z3983" s="19"/>
      <c r="AA3983" s="19"/>
      <c r="AB3983" s="30">
        <f t="shared" si="1001"/>
        <v>249000</v>
      </c>
      <c r="AC3983" s="30">
        <f t="shared" si="998"/>
        <v>3.2128514056224897E-2</v>
      </c>
      <c r="AD3983" s="31">
        <f t="shared" si="999"/>
        <v>3.5341365461847385</v>
      </c>
      <c r="AE3983" s="31">
        <f t="shared" si="1000"/>
        <v>4.5622489959839356</v>
      </c>
      <c r="AG3983" s="30">
        <f t="shared" si="1002"/>
        <v>927000</v>
      </c>
      <c r="AH3983" s="30">
        <f t="shared" si="1008"/>
        <v>8.6299892125134836E-3</v>
      </c>
      <c r="AI3983" s="31">
        <f t="shared" si="1009"/>
        <v>0.94929881337648325</v>
      </c>
      <c r="AJ3983" s="31">
        <f t="shared" si="1010"/>
        <v>1.2254584681769147</v>
      </c>
      <c r="AK3983" s="30" t="str">
        <f>IF(W3983="si",($S3983*'COSTOS DE CREDITOS'!$C$27)/DATA!$G3983,"")</f>
        <v/>
      </c>
      <c r="AL3983" s="90" t="str">
        <f>IF(W3983="si",'COSTOS DE CREDITOS'!$C$35,"")</f>
        <v/>
      </c>
      <c r="AM3983" s="30" t="str">
        <f t="shared" si="1003"/>
        <v/>
      </c>
      <c r="AN3983" s="30" t="str">
        <f t="shared" si="1004"/>
        <v/>
      </c>
      <c r="AO3983" s="30">
        <f t="shared" si="1005"/>
        <v>0</v>
      </c>
      <c r="AP3983" s="30">
        <f t="shared" si="1006"/>
        <v>0</v>
      </c>
      <c r="AQ3983" s="19" t="str">
        <f t="shared" si="1007"/>
        <v/>
      </c>
    </row>
    <row r="3984" spans="1:43" x14ac:dyDescent="0.2">
      <c r="A3984" s="23" t="s">
        <v>5665</v>
      </c>
      <c r="B3984" s="6" t="s">
        <v>5678</v>
      </c>
      <c r="C3984" s="6" t="s">
        <v>5670</v>
      </c>
      <c r="D3984" s="4">
        <v>183493</v>
      </c>
      <c r="E3984" s="4">
        <v>184733</v>
      </c>
      <c r="F3984" s="5" t="s">
        <v>4918</v>
      </c>
      <c r="G3984" s="2">
        <v>5</v>
      </c>
      <c r="H3984" s="4">
        <v>184741</v>
      </c>
      <c r="I3984" s="5" t="s">
        <v>4922</v>
      </c>
      <c r="J3984" s="15">
        <v>45385</v>
      </c>
      <c r="K3984" s="24">
        <v>1374089487</v>
      </c>
      <c r="L3984" s="15">
        <v>45398</v>
      </c>
      <c r="M3984" s="15">
        <v>45412</v>
      </c>
      <c r="N3984" s="26">
        <v>1</v>
      </c>
      <c r="O3984" s="26">
        <f>VLOOKUP(D3984,quash!A$2:$I$7791,9,FALSE)</f>
        <v>3</v>
      </c>
      <c r="P3984" s="7">
        <v>10000</v>
      </c>
      <c r="Q3984" s="26">
        <v>100</v>
      </c>
      <c r="R3984" s="19">
        <v>1.82981294070719E-2</v>
      </c>
      <c r="S3984" s="26">
        <v>16</v>
      </c>
      <c r="T3984" s="8">
        <v>10000</v>
      </c>
      <c r="U3984" s="4">
        <v>142</v>
      </c>
      <c r="V3984" s="10">
        <v>2510.34</v>
      </c>
      <c r="W3984" s="14" t="s">
        <v>5282</v>
      </c>
      <c r="X3984" s="18"/>
      <c r="Y3984" s="9"/>
      <c r="Z3984" s="19"/>
      <c r="AA3984" s="19"/>
      <c r="AB3984" s="30">
        <f t="shared" si="1001"/>
        <v>193000</v>
      </c>
      <c r="AC3984" s="30">
        <f t="shared" si="998"/>
        <v>5.181347150259067E-2</v>
      </c>
      <c r="AD3984" s="31">
        <f t="shared" si="999"/>
        <v>5.1813471502590671</v>
      </c>
      <c r="AE3984" s="31">
        <f t="shared" si="1000"/>
        <v>7.3575129533678751</v>
      </c>
      <c r="AG3984" s="30">
        <f t="shared" si="1002"/>
        <v>778000</v>
      </c>
      <c r="AH3984" s="30">
        <f t="shared" si="1008"/>
        <v>1.2853470437017995E-2</v>
      </c>
      <c r="AI3984" s="31">
        <f t="shared" si="1009"/>
        <v>1.2853470437017995</v>
      </c>
      <c r="AJ3984" s="31">
        <f t="shared" si="1010"/>
        <v>1.8251928020565553</v>
      </c>
      <c r="AK3984" s="30" t="str">
        <f>IF(W3984="si",($S3984*'COSTOS DE CREDITOS'!$C$27)/DATA!$G3984,"")</f>
        <v/>
      </c>
      <c r="AL3984" s="90" t="str">
        <f>IF(W3984="si",'COSTOS DE CREDITOS'!$C$35,"")</f>
        <v/>
      </c>
      <c r="AM3984" s="30" t="str">
        <f t="shared" si="1003"/>
        <v/>
      </c>
      <c r="AN3984" s="30" t="str">
        <f t="shared" si="1004"/>
        <v/>
      </c>
      <c r="AO3984" s="30">
        <f t="shared" si="1005"/>
        <v>0</v>
      </c>
      <c r="AP3984" s="30">
        <f t="shared" si="1006"/>
        <v>0</v>
      </c>
      <c r="AQ3984" s="19" t="str">
        <f t="shared" si="1007"/>
        <v/>
      </c>
    </row>
    <row r="3985" spans="1:43" x14ac:dyDescent="0.2">
      <c r="A3985" s="23" t="s">
        <v>5665</v>
      </c>
      <c r="B3985" s="6" t="s">
        <v>5678</v>
      </c>
      <c r="C3985" s="6" t="s">
        <v>5670</v>
      </c>
      <c r="D3985" s="4">
        <v>184479</v>
      </c>
      <c r="E3985" s="4">
        <v>184733</v>
      </c>
      <c r="F3985" s="5" t="s">
        <v>4918</v>
      </c>
      <c r="G3985" s="2">
        <v>5</v>
      </c>
      <c r="H3985" s="4">
        <v>184744</v>
      </c>
      <c r="I3985" s="5" t="s">
        <v>4923</v>
      </c>
      <c r="J3985" s="15">
        <v>45394</v>
      </c>
      <c r="K3985" s="24">
        <v>1379741047</v>
      </c>
      <c r="L3985" s="15">
        <v>45398</v>
      </c>
      <c r="M3985" s="15">
        <v>45412</v>
      </c>
      <c r="N3985" s="26">
        <v>1</v>
      </c>
      <c r="O3985" s="26">
        <f>VLOOKUP(D3985,quash!A$2:$I$7791,9,FALSE)</f>
        <v>4</v>
      </c>
      <c r="P3985" s="7">
        <v>10000</v>
      </c>
      <c r="Q3985" s="26">
        <v>110</v>
      </c>
      <c r="R3985" s="19">
        <v>3.11605023919212E-2</v>
      </c>
      <c r="S3985" s="26">
        <v>16</v>
      </c>
      <c r="T3985" s="8">
        <v>10000</v>
      </c>
      <c r="U3985" s="4">
        <v>142</v>
      </c>
      <c r="V3985" s="10">
        <v>2510.34</v>
      </c>
      <c r="W3985" s="14" t="s">
        <v>5282</v>
      </c>
      <c r="X3985" s="18"/>
      <c r="Y3985" s="9"/>
      <c r="Z3985" s="19"/>
      <c r="AA3985" s="19"/>
      <c r="AB3985" s="30">
        <f t="shared" si="1001"/>
        <v>249000</v>
      </c>
      <c r="AC3985" s="30">
        <f t="shared" si="998"/>
        <v>4.0160642570281124E-2</v>
      </c>
      <c r="AD3985" s="31">
        <f t="shared" si="999"/>
        <v>4.4176706827309236</v>
      </c>
      <c r="AE3985" s="31">
        <f t="shared" si="1000"/>
        <v>5.7028112449799195</v>
      </c>
      <c r="AG3985" s="30">
        <f t="shared" si="1002"/>
        <v>927000</v>
      </c>
      <c r="AH3985" s="30">
        <f t="shared" si="1008"/>
        <v>1.0787486515641856E-2</v>
      </c>
      <c r="AI3985" s="31">
        <f t="shared" si="1009"/>
        <v>1.1866235167206043</v>
      </c>
      <c r="AJ3985" s="31">
        <f t="shared" si="1010"/>
        <v>1.5318230852211436</v>
      </c>
      <c r="AK3985" s="30" t="str">
        <f>IF(W3985="si",($S3985*'COSTOS DE CREDITOS'!$C$27)/DATA!$G3985,"")</f>
        <v/>
      </c>
      <c r="AL3985" s="90" t="str">
        <f>IF(W3985="si",'COSTOS DE CREDITOS'!$C$35,"")</f>
        <v/>
      </c>
      <c r="AM3985" s="30" t="str">
        <f t="shared" si="1003"/>
        <v/>
      </c>
      <c r="AN3985" s="30" t="str">
        <f t="shared" si="1004"/>
        <v/>
      </c>
      <c r="AO3985" s="30">
        <f t="shared" si="1005"/>
        <v>0</v>
      </c>
      <c r="AP3985" s="30">
        <f t="shared" si="1006"/>
        <v>0</v>
      </c>
      <c r="AQ3985" s="19" t="str">
        <f t="shared" si="1007"/>
        <v/>
      </c>
    </row>
    <row r="3986" spans="1:43" x14ac:dyDescent="0.2">
      <c r="A3986" s="23" t="s">
        <v>5665</v>
      </c>
      <c r="B3986" s="6" t="s">
        <v>5672</v>
      </c>
      <c r="C3986" s="6" t="s">
        <v>5667</v>
      </c>
      <c r="D3986" s="4">
        <v>184042</v>
      </c>
      <c r="E3986" s="4">
        <v>184954</v>
      </c>
      <c r="F3986" s="5" t="s">
        <v>4924</v>
      </c>
      <c r="G3986" s="2">
        <v>5</v>
      </c>
      <c r="H3986" s="4">
        <v>184955</v>
      </c>
      <c r="I3986" s="5" t="s">
        <v>4925</v>
      </c>
      <c r="J3986" s="15">
        <v>45392</v>
      </c>
      <c r="K3986" s="24">
        <v>1377672559</v>
      </c>
      <c r="L3986" s="15">
        <v>45405</v>
      </c>
      <c r="M3986" s="15">
        <v>45412</v>
      </c>
      <c r="N3986" s="26">
        <v>1</v>
      </c>
      <c r="O3986" s="26" t="e">
        <f>VLOOKUP(D3986,quash!A$2:$I$7791,9,FALSE)</f>
        <v>#N/A</v>
      </c>
      <c r="P3986" s="7">
        <v>10000</v>
      </c>
      <c r="Q3986" s="26">
        <v>110</v>
      </c>
      <c r="R3986" s="19">
        <v>3.3741050530766099E-2</v>
      </c>
      <c r="S3986" s="26">
        <v>16</v>
      </c>
      <c r="T3986" s="8">
        <v>7000</v>
      </c>
      <c r="U3986" s="4">
        <v>142</v>
      </c>
      <c r="V3986" s="10">
        <v>1758.65</v>
      </c>
      <c r="W3986" s="14" t="s">
        <v>5282</v>
      </c>
      <c r="X3986" s="18"/>
      <c r="Y3986" s="9"/>
      <c r="Z3986" s="19"/>
      <c r="AA3986" s="19"/>
      <c r="AB3986" s="30">
        <f t="shared" si="1001"/>
        <v>2446000</v>
      </c>
      <c r="AC3986" s="30">
        <f t="shared" si="998"/>
        <v>2.8618152085036794E-3</v>
      </c>
      <c r="AD3986" s="31">
        <f t="shared" si="999"/>
        <v>0.31479967293540473</v>
      </c>
      <c r="AE3986" s="31">
        <f t="shared" si="1000"/>
        <v>0.40637775960752248</v>
      </c>
      <c r="AG3986" s="30">
        <f t="shared" si="1002"/>
        <v>6126000</v>
      </c>
      <c r="AH3986" s="30">
        <f t="shared" si="1008"/>
        <v>1.1426705843943846E-3</v>
      </c>
      <c r="AI3986" s="31">
        <f t="shared" si="1009"/>
        <v>0.1256937642833823</v>
      </c>
      <c r="AJ3986" s="31">
        <f t="shared" si="1010"/>
        <v>0.16225922298400261</v>
      </c>
      <c r="AK3986" s="30" t="str">
        <f>IF(W3986="si",($S3986*'COSTOS DE CREDITOS'!$C$27)/DATA!$G3986,"")</f>
        <v/>
      </c>
      <c r="AL3986" s="90" t="str">
        <f>IF(W3986="si",'COSTOS DE CREDITOS'!$C$35,"")</f>
        <v/>
      </c>
      <c r="AM3986" s="30" t="str">
        <f t="shared" si="1003"/>
        <v/>
      </c>
      <c r="AN3986" s="30" t="str">
        <f t="shared" si="1004"/>
        <v/>
      </c>
      <c r="AO3986" s="30">
        <f t="shared" si="1005"/>
        <v>0</v>
      </c>
      <c r="AP3986" s="30">
        <f t="shared" si="1006"/>
        <v>0</v>
      </c>
      <c r="AQ3986" s="19" t="str">
        <f t="shared" si="1007"/>
        <v/>
      </c>
    </row>
    <row r="3987" spans="1:43" x14ac:dyDescent="0.2">
      <c r="A3987" s="23" t="s">
        <v>5665</v>
      </c>
      <c r="B3987" s="6" t="s">
        <v>5672</v>
      </c>
      <c r="C3987" s="6" t="s">
        <v>5667</v>
      </c>
      <c r="D3987" s="4">
        <v>184664</v>
      </c>
      <c r="E3987" s="4">
        <v>184954</v>
      </c>
      <c r="F3987" s="5" t="s">
        <v>4924</v>
      </c>
      <c r="G3987" s="2">
        <v>5</v>
      </c>
      <c r="H3987" s="4">
        <v>184958</v>
      </c>
      <c r="I3987" s="5" t="s">
        <v>4926</v>
      </c>
      <c r="J3987" s="15">
        <v>45397</v>
      </c>
      <c r="K3987" s="24">
        <v>1381153392</v>
      </c>
      <c r="L3987" s="15">
        <v>45405</v>
      </c>
      <c r="M3987" s="15">
        <v>45412</v>
      </c>
      <c r="N3987" s="26">
        <v>1</v>
      </c>
      <c r="O3987" s="26">
        <f>VLOOKUP(D3987,quash!A$2:$I$7791,9,FALSE)</f>
        <v>2</v>
      </c>
      <c r="P3987" s="7">
        <v>10000</v>
      </c>
      <c r="Q3987" s="26">
        <v>115</v>
      </c>
      <c r="R3987" s="19">
        <v>3.97705569269148E-2</v>
      </c>
      <c r="S3987" s="26">
        <v>16</v>
      </c>
      <c r="T3987" s="8">
        <v>7000</v>
      </c>
      <c r="U3987" s="4">
        <v>142</v>
      </c>
      <c r="V3987" s="10">
        <v>1758.65</v>
      </c>
      <c r="W3987" s="14" t="s">
        <v>5282</v>
      </c>
      <c r="X3987" s="18"/>
      <c r="Y3987" s="9"/>
      <c r="Z3987" s="19"/>
      <c r="AA3987" s="19"/>
      <c r="AB3987" s="30">
        <f t="shared" si="1001"/>
        <v>313000</v>
      </c>
      <c r="AC3987" s="30">
        <f t="shared" si="998"/>
        <v>2.2364217252396165E-2</v>
      </c>
      <c r="AD3987" s="31">
        <f t="shared" si="999"/>
        <v>2.5718849840255591</v>
      </c>
      <c r="AE3987" s="31">
        <f t="shared" si="1000"/>
        <v>3.1757188498402553</v>
      </c>
      <c r="AG3987" s="30">
        <f t="shared" si="1002"/>
        <v>1695000</v>
      </c>
      <c r="AH3987" s="30">
        <f t="shared" si="1008"/>
        <v>4.1297935103244837E-3</v>
      </c>
      <c r="AI3987" s="31">
        <f t="shared" si="1009"/>
        <v>0.47492625368731561</v>
      </c>
      <c r="AJ3987" s="31">
        <f t="shared" si="1010"/>
        <v>0.58643067846607666</v>
      </c>
      <c r="AK3987" s="30" t="str">
        <f>IF(W3987="si",($S3987*'COSTOS DE CREDITOS'!$C$27)/DATA!$G3987,"")</f>
        <v/>
      </c>
      <c r="AL3987" s="90" t="str">
        <f>IF(W3987="si",'COSTOS DE CREDITOS'!$C$35,"")</f>
        <v/>
      </c>
      <c r="AM3987" s="30" t="str">
        <f t="shared" si="1003"/>
        <v/>
      </c>
      <c r="AN3987" s="30" t="str">
        <f t="shared" si="1004"/>
        <v/>
      </c>
      <c r="AO3987" s="30">
        <f t="shared" si="1005"/>
        <v>0</v>
      </c>
      <c r="AP3987" s="30">
        <f t="shared" si="1006"/>
        <v>0</v>
      </c>
      <c r="AQ3987" s="19" t="str">
        <f t="shared" si="1007"/>
        <v/>
      </c>
    </row>
    <row r="3988" spans="1:43" x14ac:dyDescent="0.2">
      <c r="A3988" s="23" t="s">
        <v>5665</v>
      </c>
      <c r="B3988" s="6" t="s">
        <v>5672</v>
      </c>
      <c r="C3988" s="6" t="s">
        <v>5667</v>
      </c>
      <c r="D3988" s="4">
        <v>184039</v>
      </c>
      <c r="E3988" s="4">
        <v>184954</v>
      </c>
      <c r="F3988" s="5" t="s">
        <v>4924</v>
      </c>
      <c r="G3988" s="2">
        <v>5</v>
      </c>
      <c r="H3988" s="4">
        <v>184959</v>
      </c>
      <c r="I3988" s="5" t="s">
        <v>4927</v>
      </c>
      <c r="J3988" s="15">
        <v>45392</v>
      </c>
      <c r="K3988" s="24">
        <v>1377670849</v>
      </c>
      <c r="L3988" s="15">
        <v>45405</v>
      </c>
      <c r="M3988" s="15">
        <v>45412</v>
      </c>
      <c r="N3988" s="26">
        <v>1</v>
      </c>
      <c r="O3988" s="26">
        <f>VLOOKUP(D3988,quash!A$2:$I$7791,9,FALSE)</f>
        <v>1</v>
      </c>
      <c r="P3988" s="7">
        <v>10000</v>
      </c>
      <c r="Q3988" s="26">
        <v>132</v>
      </c>
      <c r="R3988" s="19">
        <v>5.8283715876113903E-2</v>
      </c>
      <c r="S3988" s="26">
        <v>16</v>
      </c>
      <c r="T3988" s="8">
        <v>7000</v>
      </c>
      <c r="U3988" s="4">
        <v>142</v>
      </c>
      <c r="V3988" s="10">
        <v>1758.65</v>
      </c>
      <c r="W3988" s="14" t="s">
        <v>5282</v>
      </c>
      <c r="X3988" s="18"/>
      <c r="Y3988" s="9"/>
      <c r="Z3988" s="19"/>
      <c r="AA3988" s="19"/>
      <c r="AB3988" s="30">
        <f t="shared" si="1001"/>
        <v>511000</v>
      </c>
      <c r="AC3988" s="30">
        <f t="shared" si="998"/>
        <v>1.3698630136986301E-2</v>
      </c>
      <c r="AD3988" s="31">
        <f t="shared" si="999"/>
        <v>1.8082191780821917</v>
      </c>
      <c r="AE3988" s="31">
        <f t="shared" si="1000"/>
        <v>1.9452054794520546</v>
      </c>
      <c r="AG3988" s="30">
        <f t="shared" si="1002"/>
        <v>2427000</v>
      </c>
      <c r="AH3988" s="30">
        <f t="shared" si="1008"/>
        <v>2.88421920065925E-3</v>
      </c>
      <c r="AI3988" s="31">
        <f t="shared" si="1009"/>
        <v>0.38071693448702099</v>
      </c>
      <c r="AJ3988" s="31">
        <f t="shared" si="1010"/>
        <v>0.40955912649361348</v>
      </c>
      <c r="AK3988" s="30" t="str">
        <f>IF(W3988="si",($S3988*'COSTOS DE CREDITOS'!$C$27)/DATA!$G3988,"")</f>
        <v/>
      </c>
      <c r="AL3988" s="90" t="str">
        <f>IF(W3988="si",'COSTOS DE CREDITOS'!$C$35,"")</f>
        <v/>
      </c>
      <c r="AM3988" s="30" t="str">
        <f t="shared" si="1003"/>
        <v/>
      </c>
      <c r="AN3988" s="30" t="str">
        <f t="shared" si="1004"/>
        <v/>
      </c>
      <c r="AO3988" s="30">
        <f t="shared" si="1005"/>
        <v>0</v>
      </c>
      <c r="AP3988" s="30">
        <f t="shared" si="1006"/>
        <v>0</v>
      </c>
      <c r="AQ3988" s="19" t="str">
        <f t="shared" si="1007"/>
        <v/>
      </c>
    </row>
    <row r="3989" spans="1:43" x14ac:dyDescent="0.2">
      <c r="A3989" s="23" t="s">
        <v>5665</v>
      </c>
      <c r="B3989" s="6" t="s">
        <v>5672</v>
      </c>
      <c r="C3989" s="6" t="s">
        <v>5667</v>
      </c>
      <c r="D3989" s="4">
        <v>184040</v>
      </c>
      <c r="E3989" s="4">
        <v>184954</v>
      </c>
      <c r="F3989" s="5" t="s">
        <v>4924</v>
      </c>
      <c r="G3989" s="2">
        <v>5</v>
      </c>
      <c r="H3989" s="4">
        <v>184960</v>
      </c>
      <c r="I3989" s="5" t="s">
        <v>4928</v>
      </c>
      <c r="J3989" s="15">
        <v>45392</v>
      </c>
      <c r="K3989" s="24">
        <v>1377671963</v>
      </c>
      <c r="L3989" s="15">
        <v>45405</v>
      </c>
      <c r="M3989" s="15">
        <v>45412</v>
      </c>
      <c r="N3989" s="26">
        <v>1</v>
      </c>
      <c r="O3989" s="26">
        <f>VLOOKUP(D3989,quash!A$2:$I$7791,9,FALSE)</f>
        <v>2</v>
      </c>
      <c r="P3989" s="7">
        <v>10000</v>
      </c>
      <c r="Q3989" s="26">
        <v>110</v>
      </c>
      <c r="R3989" s="19">
        <v>3.3741050530766099E-2</v>
      </c>
      <c r="S3989" s="26">
        <v>16</v>
      </c>
      <c r="T3989" s="8">
        <v>7000</v>
      </c>
      <c r="U3989" s="4">
        <v>142</v>
      </c>
      <c r="V3989" s="10">
        <v>1758.65</v>
      </c>
      <c r="W3989" s="14" t="s">
        <v>5282</v>
      </c>
      <c r="X3989" s="18"/>
      <c r="Y3989" s="9"/>
      <c r="Z3989" s="19"/>
      <c r="AA3989" s="19"/>
      <c r="AB3989" s="30">
        <f t="shared" si="1001"/>
        <v>313000</v>
      </c>
      <c r="AC3989" s="30">
        <f t="shared" si="998"/>
        <v>2.2364217252396165E-2</v>
      </c>
      <c r="AD3989" s="31">
        <f t="shared" si="999"/>
        <v>2.460063897763578</v>
      </c>
      <c r="AE3989" s="31">
        <f t="shared" si="1000"/>
        <v>3.1757188498402553</v>
      </c>
      <c r="AG3989" s="30">
        <f t="shared" si="1002"/>
        <v>1695000</v>
      </c>
      <c r="AH3989" s="30">
        <f t="shared" si="1008"/>
        <v>4.1297935103244837E-3</v>
      </c>
      <c r="AI3989" s="31">
        <f t="shared" si="1009"/>
        <v>0.45427728613569318</v>
      </c>
      <c r="AJ3989" s="31">
        <f t="shared" si="1010"/>
        <v>0.58643067846607666</v>
      </c>
      <c r="AK3989" s="30" t="str">
        <f>IF(W3989="si",($S3989*'COSTOS DE CREDITOS'!$C$27)/DATA!$G3989,"")</f>
        <v/>
      </c>
      <c r="AL3989" s="90" t="str">
        <f>IF(W3989="si",'COSTOS DE CREDITOS'!$C$35,"")</f>
        <v/>
      </c>
      <c r="AM3989" s="30" t="str">
        <f t="shared" si="1003"/>
        <v/>
      </c>
      <c r="AN3989" s="30" t="str">
        <f t="shared" si="1004"/>
        <v/>
      </c>
      <c r="AO3989" s="30">
        <f t="shared" si="1005"/>
        <v>0</v>
      </c>
      <c r="AP3989" s="30">
        <f t="shared" si="1006"/>
        <v>0</v>
      </c>
      <c r="AQ3989" s="19" t="str">
        <f t="shared" si="1007"/>
        <v/>
      </c>
    </row>
    <row r="3990" spans="1:43" x14ac:dyDescent="0.2">
      <c r="A3990" s="23" t="s">
        <v>5665</v>
      </c>
      <c r="B3990" s="6" t="s">
        <v>5672</v>
      </c>
      <c r="C3990" s="6" t="s">
        <v>5667</v>
      </c>
      <c r="D3990" s="4">
        <v>184650</v>
      </c>
      <c r="E3990" s="4">
        <v>184954</v>
      </c>
      <c r="F3990" s="5" t="s">
        <v>4924</v>
      </c>
      <c r="G3990" s="2">
        <v>5</v>
      </c>
      <c r="H3990" s="4">
        <v>184962</v>
      </c>
      <c r="I3990" s="5" t="s">
        <v>4929</v>
      </c>
      <c r="J3990" s="15">
        <v>45397</v>
      </c>
      <c r="K3990" s="24">
        <v>1381135477</v>
      </c>
      <c r="L3990" s="15">
        <v>45405</v>
      </c>
      <c r="M3990" s="15">
        <v>45412</v>
      </c>
      <c r="N3990" s="26">
        <v>1</v>
      </c>
      <c r="O3990" s="26">
        <f>VLOOKUP(D3990,quash!A$2:$I$7791,9,FALSE)</f>
        <v>1</v>
      </c>
      <c r="P3990" s="7">
        <v>10000</v>
      </c>
      <c r="Q3990" s="26">
        <v>127</v>
      </c>
      <c r="R3990" s="19">
        <v>5.24391097594855E-2</v>
      </c>
      <c r="S3990" s="26">
        <v>16</v>
      </c>
      <c r="T3990" s="8">
        <v>8000</v>
      </c>
      <c r="U3990" s="4">
        <v>142</v>
      </c>
      <c r="V3990" s="10">
        <v>2013.74</v>
      </c>
      <c r="W3990" s="14" t="s">
        <v>5282</v>
      </c>
      <c r="X3990" s="18"/>
      <c r="Y3990" s="9"/>
      <c r="Z3990" s="19"/>
      <c r="AA3990" s="19"/>
      <c r="AB3990" s="30">
        <f t="shared" si="1001"/>
        <v>511000</v>
      </c>
      <c r="AC3990" s="30">
        <f t="shared" si="998"/>
        <v>1.5655577299412915E-2</v>
      </c>
      <c r="AD3990" s="31">
        <f t="shared" si="999"/>
        <v>1.9882583170254402</v>
      </c>
      <c r="AE3990" s="31">
        <f t="shared" si="1000"/>
        <v>2.2230919765166339</v>
      </c>
      <c r="AG3990" s="30">
        <f t="shared" si="1002"/>
        <v>2427000</v>
      </c>
      <c r="AH3990" s="30">
        <f t="shared" si="1008"/>
        <v>3.296250515039143E-3</v>
      </c>
      <c r="AI3990" s="31">
        <f t="shared" si="1009"/>
        <v>0.41862381540997118</v>
      </c>
      <c r="AJ3990" s="31">
        <f t="shared" si="1010"/>
        <v>0.4680675731355583</v>
      </c>
      <c r="AK3990" s="30" t="str">
        <f>IF(W3990="si",($S3990*'COSTOS DE CREDITOS'!$C$27)/DATA!$G3990,"")</f>
        <v/>
      </c>
      <c r="AL3990" s="90" t="str">
        <f>IF(W3990="si",'COSTOS DE CREDITOS'!$C$35,"")</f>
        <v/>
      </c>
      <c r="AM3990" s="30" t="str">
        <f t="shared" si="1003"/>
        <v/>
      </c>
      <c r="AN3990" s="30" t="str">
        <f t="shared" si="1004"/>
        <v/>
      </c>
      <c r="AO3990" s="30">
        <f t="shared" si="1005"/>
        <v>0</v>
      </c>
      <c r="AP3990" s="30">
        <f t="shared" si="1006"/>
        <v>0</v>
      </c>
      <c r="AQ3990" s="19" t="str">
        <f t="shared" si="1007"/>
        <v/>
      </c>
    </row>
    <row r="3991" spans="1:43" x14ac:dyDescent="0.2">
      <c r="A3991" s="23" t="s">
        <v>5665</v>
      </c>
      <c r="B3991" s="6" t="s">
        <v>5675</v>
      </c>
      <c r="C3991" s="6" t="s">
        <v>5667</v>
      </c>
      <c r="D3991" s="4">
        <v>184170</v>
      </c>
      <c r="E3991" s="4">
        <v>184066</v>
      </c>
      <c r="F3991" s="5" t="s">
        <v>428</v>
      </c>
      <c r="G3991" s="2">
        <v>8</v>
      </c>
      <c r="H3991" s="4">
        <v>184363</v>
      </c>
      <c r="I3991" s="5" t="s">
        <v>4930</v>
      </c>
      <c r="J3991" s="15">
        <v>45392</v>
      </c>
      <c r="K3991" s="24">
        <v>1378201699</v>
      </c>
      <c r="L3991" s="15">
        <v>45394</v>
      </c>
      <c r="M3991" s="15">
        <v>45412</v>
      </c>
      <c r="N3991" s="26">
        <v>1</v>
      </c>
      <c r="O3991" s="26">
        <f>VLOOKUP(D3991,quash!A$2:$I$7791,9,FALSE)</f>
        <v>3</v>
      </c>
      <c r="P3991" s="7">
        <v>8000</v>
      </c>
      <c r="Q3991" s="26">
        <v>138</v>
      </c>
      <c r="R3991" s="19">
        <v>0.11226939921536</v>
      </c>
      <c r="S3991" s="26">
        <v>16</v>
      </c>
      <c r="T3991" s="8">
        <v>5000</v>
      </c>
      <c r="U3991" s="4">
        <v>147</v>
      </c>
      <c r="V3991" s="10">
        <v>1303.3399999999999</v>
      </c>
      <c r="W3991" s="14" t="s">
        <v>5282</v>
      </c>
      <c r="X3991" s="18"/>
      <c r="Y3991" s="9"/>
      <c r="Z3991" s="19"/>
      <c r="AA3991" s="19"/>
      <c r="AB3991" s="30">
        <f t="shared" si="1001"/>
        <v>193000</v>
      </c>
      <c r="AC3991" s="30">
        <f t="shared" si="998"/>
        <v>2.5906735751295335E-2</v>
      </c>
      <c r="AD3991" s="31">
        <f t="shared" si="999"/>
        <v>3.5751295336787563</v>
      </c>
      <c r="AE3991" s="31">
        <f t="shared" si="1000"/>
        <v>3.8082901554404143</v>
      </c>
      <c r="AG3991" s="30">
        <f t="shared" si="1002"/>
        <v>778000</v>
      </c>
      <c r="AH3991" s="30">
        <f t="shared" si="1008"/>
        <v>6.4267352185089976E-3</v>
      </c>
      <c r="AI3991" s="31">
        <f t="shared" si="1009"/>
        <v>0.88688946015424164</v>
      </c>
      <c r="AJ3991" s="31">
        <f t="shared" si="1010"/>
        <v>0.94473007712082269</v>
      </c>
      <c r="AK3991" s="30" t="str">
        <f>IF(W3991="si",($S3991*'COSTOS DE CREDITOS'!$C$27)/DATA!$G3991,"")</f>
        <v/>
      </c>
      <c r="AL3991" s="90" t="str">
        <f>IF(W3991="si",'COSTOS DE CREDITOS'!$C$35,"")</f>
        <v/>
      </c>
      <c r="AM3991" s="30" t="str">
        <f t="shared" si="1003"/>
        <v/>
      </c>
      <c r="AN3991" s="30" t="str">
        <f t="shared" si="1004"/>
        <v/>
      </c>
      <c r="AO3991" s="30">
        <f t="shared" si="1005"/>
        <v>0</v>
      </c>
      <c r="AP3991" s="30">
        <f t="shared" si="1006"/>
        <v>0</v>
      </c>
      <c r="AQ3991" s="19" t="str">
        <f t="shared" si="1007"/>
        <v/>
      </c>
    </row>
    <row r="3992" spans="1:43" x14ac:dyDescent="0.2">
      <c r="A3992" s="23" t="s">
        <v>5665</v>
      </c>
      <c r="B3992" s="6" t="s">
        <v>5678</v>
      </c>
      <c r="C3992" s="6" t="s">
        <v>5670</v>
      </c>
      <c r="D3992" s="4">
        <v>184796</v>
      </c>
      <c r="E3992" s="4">
        <v>184762</v>
      </c>
      <c r="F3992" s="5" t="s">
        <v>250</v>
      </c>
      <c r="G3992" s="2">
        <v>6</v>
      </c>
      <c r="H3992" s="4">
        <v>184852</v>
      </c>
      <c r="I3992" s="5" t="s">
        <v>4931</v>
      </c>
      <c r="J3992" s="15">
        <v>45398</v>
      </c>
      <c r="K3992" s="24">
        <v>1381455003</v>
      </c>
      <c r="L3992" s="15">
        <v>45399</v>
      </c>
      <c r="M3992" s="15">
        <v>45412</v>
      </c>
      <c r="N3992" s="26">
        <v>1</v>
      </c>
      <c r="O3992" s="26">
        <f>VLOOKUP(D3992,quash!A$2:$I$7791,9,FALSE)</f>
        <v>4</v>
      </c>
      <c r="P3992" s="7">
        <v>10000</v>
      </c>
      <c r="Q3992" s="26">
        <v>100</v>
      </c>
      <c r="R3992" s="19">
        <v>1.82981294070719E-2</v>
      </c>
      <c r="S3992" s="26">
        <v>16</v>
      </c>
      <c r="T3992" s="8">
        <v>6000</v>
      </c>
      <c r="U3992" s="4">
        <v>142</v>
      </c>
      <c r="V3992" s="10">
        <v>1503.37</v>
      </c>
      <c r="W3992" s="14" t="s">
        <v>5282</v>
      </c>
      <c r="X3992" s="18"/>
      <c r="Y3992" s="9"/>
      <c r="Z3992" s="19"/>
      <c r="AA3992" s="19"/>
      <c r="AB3992" s="30">
        <f t="shared" si="1001"/>
        <v>249000</v>
      </c>
      <c r="AC3992" s="30">
        <f t="shared" si="998"/>
        <v>2.4096385542168676E-2</v>
      </c>
      <c r="AD3992" s="31">
        <f t="shared" si="999"/>
        <v>2.4096385542168677</v>
      </c>
      <c r="AE3992" s="31">
        <f t="shared" si="1000"/>
        <v>3.4216867469879522</v>
      </c>
      <c r="AG3992" s="30">
        <f t="shared" si="1002"/>
        <v>927000</v>
      </c>
      <c r="AH3992" s="30">
        <f t="shared" si="1008"/>
        <v>6.4724919093851136E-3</v>
      </c>
      <c r="AI3992" s="31">
        <f t="shared" si="1009"/>
        <v>0.64724919093851141</v>
      </c>
      <c r="AJ3992" s="31">
        <f t="shared" si="1010"/>
        <v>0.91909385113268616</v>
      </c>
      <c r="AK3992" s="30" t="str">
        <f>IF(W3992="si",($S3992*'COSTOS DE CREDITOS'!$C$27)/DATA!$G3992,"")</f>
        <v/>
      </c>
      <c r="AL3992" s="90" t="str">
        <f>IF(W3992="si",'COSTOS DE CREDITOS'!$C$35,"")</f>
        <v/>
      </c>
      <c r="AM3992" s="30" t="str">
        <f t="shared" si="1003"/>
        <v/>
      </c>
      <c r="AN3992" s="30" t="str">
        <f t="shared" si="1004"/>
        <v/>
      </c>
      <c r="AO3992" s="30">
        <f t="shared" si="1005"/>
        <v>0</v>
      </c>
      <c r="AP3992" s="30">
        <f t="shared" si="1006"/>
        <v>0</v>
      </c>
      <c r="AQ3992" s="19" t="str">
        <f t="shared" si="1007"/>
        <v/>
      </c>
    </row>
    <row r="3993" spans="1:43" x14ac:dyDescent="0.2">
      <c r="A3993" s="23" t="s">
        <v>5665</v>
      </c>
      <c r="B3993" s="6" t="s">
        <v>5678</v>
      </c>
      <c r="C3993" s="6" t="s">
        <v>5670</v>
      </c>
      <c r="D3993" s="4">
        <v>184795</v>
      </c>
      <c r="E3993" s="4">
        <v>184762</v>
      </c>
      <c r="F3993" s="5" t="s">
        <v>250</v>
      </c>
      <c r="G3993" s="2">
        <v>6</v>
      </c>
      <c r="H3993" s="4">
        <v>184912</v>
      </c>
      <c r="I3993" s="5" t="s">
        <v>4932</v>
      </c>
      <c r="J3993" s="15">
        <v>45398</v>
      </c>
      <c r="K3993" s="24">
        <v>1381450729</v>
      </c>
      <c r="L3993" s="15">
        <v>45399</v>
      </c>
      <c r="M3993" s="15">
        <v>45412</v>
      </c>
      <c r="N3993" s="26">
        <v>1</v>
      </c>
      <c r="O3993" s="26">
        <f>VLOOKUP(D3993,quash!A$2:$I$7791,9,FALSE)</f>
        <v>4</v>
      </c>
      <c r="P3993" s="7">
        <v>10000</v>
      </c>
      <c r="Q3993" s="26">
        <v>110</v>
      </c>
      <c r="R3993" s="19">
        <v>3.3220596517330399E-2</v>
      </c>
      <c r="S3993" s="26">
        <v>16</v>
      </c>
      <c r="T3993" s="8">
        <v>6000</v>
      </c>
      <c r="U3993" s="4">
        <v>142</v>
      </c>
      <c r="V3993" s="10">
        <v>1503.37</v>
      </c>
      <c r="W3993" s="14" t="s">
        <v>5282</v>
      </c>
      <c r="X3993" s="18"/>
      <c r="Y3993" s="9"/>
      <c r="Z3993" s="19"/>
      <c r="AA3993" s="19"/>
      <c r="AB3993" s="30">
        <f t="shared" si="1001"/>
        <v>249000</v>
      </c>
      <c r="AC3993" s="30">
        <f t="shared" ref="AC3993:AC4040" si="1011">$T3993/AB3993</f>
        <v>2.4096385542168676E-2</v>
      </c>
      <c r="AD3993" s="31">
        <f t="shared" ref="AD3993:AD4040" si="1012">AC3993*$Q3993</f>
        <v>2.6506024096385543</v>
      </c>
      <c r="AE3993" s="31">
        <f t="shared" si="1000"/>
        <v>3.4216867469879522</v>
      </c>
      <c r="AG3993" s="30">
        <f t="shared" si="1002"/>
        <v>927000</v>
      </c>
      <c r="AH3993" s="30">
        <f t="shared" si="1008"/>
        <v>6.4724919093851136E-3</v>
      </c>
      <c r="AI3993" s="31">
        <f t="shared" si="1009"/>
        <v>0.71197411003236244</v>
      </c>
      <c r="AJ3993" s="31">
        <f t="shared" si="1010"/>
        <v>0.91909385113268616</v>
      </c>
      <c r="AK3993" s="30" t="str">
        <f>IF(W3993="si",($S3993*'COSTOS DE CREDITOS'!$C$27)/DATA!$G3993,"")</f>
        <v/>
      </c>
      <c r="AL3993" s="90" t="str">
        <f>IF(W3993="si",'COSTOS DE CREDITOS'!$C$35,"")</f>
        <v/>
      </c>
      <c r="AM3993" s="30" t="str">
        <f t="shared" si="1003"/>
        <v/>
      </c>
      <c r="AN3993" s="30" t="str">
        <f t="shared" si="1004"/>
        <v/>
      </c>
      <c r="AO3993" s="30">
        <f t="shared" si="1005"/>
        <v>0</v>
      </c>
      <c r="AP3993" s="30">
        <f t="shared" si="1006"/>
        <v>0</v>
      </c>
      <c r="AQ3993" s="19" t="str">
        <f t="shared" si="1007"/>
        <v/>
      </c>
    </row>
    <row r="3994" spans="1:43" x14ac:dyDescent="0.2">
      <c r="A3994" s="23" t="s">
        <v>5665</v>
      </c>
      <c r="B3994" s="6" t="s">
        <v>5671</v>
      </c>
      <c r="C3994" s="6" t="s">
        <v>5670</v>
      </c>
      <c r="D3994" s="4">
        <v>184344</v>
      </c>
      <c r="E3994" s="4">
        <v>184703</v>
      </c>
      <c r="F3994" s="5" t="s">
        <v>4933</v>
      </c>
      <c r="G3994" s="2">
        <v>9</v>
      </c>
      <c r="H3994" s="4">
        <v>184704</v>
      </c>
      <c r="I3994" s="5" t="s">
        <v>4934</v>
      </c>
      <c r="J3994" s="15">
        <v>45393</v>
      </c>
      <c r="K3994" s="24">
        <v>1379113156</v>
      </c>
      <c r="L3994" s="15">
        <v>45398</v>
      </c>
      <c r="M3994" s="15">
        <v>45412</v>
      </c>
      <c r="N3994" s="26">
        <v>1</v>
      </c>
      <c r="O3994" s="26">
        <f>VLOOKUP(D3994,quash!A$2:$I$7791,9,FALSE)</f>
        <v>1</v>
      </c>
      <c r="P3994" s="7">
        <v>5000</v>
      </c>
      <c r="Q3994" s="26">
        <v>147</v>
      </c>
      <c r="R3994" s="19">
        <v>0.11226939921536</v>
      </c>
      <c r="S3994" s="26">
        <v>16</v>
      </c>
      <c r="T3994" s="8">
        <v>15000</v>
      </c>
      <c r="U3994" s="4">
        <v>142</v>
      </c>
      <c r="V3994" s="10">
        <v>3758.63</v>
      </c>
      <c r="W3994" s="14" t="s">
        <v>5282</v>
      </c>
      <c r="X3994" s="18"/>
      <c r="Y3994" s="9"/>
      <c r="Z3994" s="19"/>
      <c r="AA3994" s="19"/>
      <c r="AB3994" s="30">
        <f t="shared" si="1001"/>
        <v>511000</v>
      </c>
      <c r="AC3994" s="30">
        <f t="shared" si="1011"/>
        <v>2.9354207436399216E-2</v>
      </c>
      <c r="AD3994" s="31">
        <f t="shared" si="1012"/>
        <v>4.3150684931506849</v>
      </c>
      <c r="AE3994" s="31">
        <f t="shared" si="1000"/>
        <v>4.1682974559686885</v>
      </c>
      <c r="AG3994" s="30">
        <f t="shared" si="1002"/>
        <v>2427000</v>
      </c>
      <c r="AH3994" s="30">
        <f t="shared" si="1008"/>
        <v>6.180469715698393E-3</v>
      </c>
      <c r="AI3994" s="31">
        <f t="shared" si="1009"/>
        <v>0.90852904820766378</v>
      </c>
      <c r="AJ3994" s="31">
        <f t="shared" si="1010"/>
        <v>0.87762669962917184</v>
      </c>
      <c r="AK3994" s="30" t="str">
        <f>IF(W3994="si",($S3994*'COSTOS DE CREDITOS'!$C$27)/DATA!$G3994,"")</f>
        <v/>
      </c>
      <c r="AL3994" s="90" t="str">
        <f>IF(W3994="si",'COSTOS DE CREDITOS'!$C$35,"")</f>
        <v/>
      </c>
      <c r="AM3994" s="30" t="str">
        <f t="shared" si="1003"/>
        <v/>
      </c>
      <c r="AN3994" s="30" t="str">
        <f t="shared" si="1004"/>
        <v/>
      </c>
      <c r="AO3994" s="30">
        <f t="shared" si="1005"/>
        <v>0</v>
      </c>
      <c r="AP3994" s="30">
        <f t="shared" si="1006"/>
        <v>0</v>
      </c>
      <c r="AQ3994" s="19" t="str">
        <f t="shared" si="1007"/>
        <v/>
      </c>
    </row>
    <row r="3995" spans="1:43" x14ac:dyDescent="0.2">
      <c r="A3995" s="23" t="s">
        <v>5665</v>
      </c>
      <c r="B3995" s="6" t="s">
        <v>5671</v>
      </c>
      <c r="C3995" s="6" t="s">
        <v>5670</v>
      </c>
      <c r="D3995" s="4">
        <v>184350</v>
      </c>
      <c r="E3995" s="4">
        <v>184703</v>
      </c>
      <c r="F3995" s="5" t="s">
        <v>4933</v>
      </c>
      <c r="G3995" s="2">
        <v>9</v>
      </c>
      <c r="H3995" s="4">
        <v>184708</v>
      </c>
      <c r="I3995" s="5" t="s">
        <v>4935</v>
      </c>
      <c r="J3995" s="15" t="s">
        <v>5688</v>
      </c>
      <c r="K3995" s="24" t="s">
        <v>5688</v>
      </c>
      <c r="L3995" s="15">
        <v>45398</v>
      </c>
      <c r="M3995" s="15">
        <v>45412</v>
      </c>
      <c r="N3995" s="26">
        <v>1</v>
      </c>
      <c r="O3995" s="26" t="e">
        <f>VLOOKUP(D3995,quash!A$2:$I$7791,9,FALSE)</f>
        <v>#N/A</v>
      </c>
      <c r="P3995" s="7">
        <v>9000</v>
      </c>
      <c r="Q3995" s="26">
        <v>139</v>
      </c>
      <c r="R3995" s="19">
        <v>7.0082877246505013E-2</v>
      </c>
      <c r="S3995" s="26">
        <v>16</v>
      </c>
      <c r="T3995" s="8">
        <v>15000</v>
      </c>
      <c r="U3995" s="4">
        <v>142</v>
      </c>
      <c r="V3995" s="10">
        <v>3758.63</v>
      </c>
      <c r="W3995" s="14" t="s">
        <v>5282</v>
      </c>
      <c r="X3995" s="18"/>
      <c r="Y3995" s="9"/>
      <c r="Z3995" s="19"/>
      <c r="AA3995" s="19"/>
      <c r="AB3995" s="30">
        <f t="shared" si="1001"/>
        <v>2446000</v>
      </c>
      <c r="AC3995" s="30">
        <f t="shared" si="1011"/>
        <v>6.1324611610793136E-3</v>
      </c>
      <c r="AD3995" s="31">
        <f t="shared" si="1012"/>
        <v>0.85241210139002455</v>
      </c>
      <c r="AE3995" s="31">
        <f t="shared" si="1000"/>
        <v>0.87080948487326248</v>
      </c>
      <c r="AG3995" s="30">
        <f t="shared" si="1002"/>
        <v>6126000</v>
      </c>
      <c r="AH3995" s="30">
        <f t="shared" si="1008"/>
        <v>2.4485798237022529E-3</v>
      </c>
      <c r="AI3995" s="31">
        <f t="shared" si="1009"/>
        <v>0.34035259549461316</v>
      </c>
      <c r="AJ3995" s="31">
        <f t="shared" si="1010"/>
        <v>0.34769833496571989</v>
      </c>
      <c r="AK3995" s="30" t="str">
        <f>IF(W3995="si",($S3995*'COSTOS DE CREDITOS'!$C$27)/DATA!$G3995,"")</f>
        <v/>
      </c>
      <c r="AL3995" s="90" t="str">
        <f>IF(W3995="si",'COSTOS DE CREDITOS'!$C$35,"")</f>
        <v/>
      </c>
      <c r="AM3995" s="30" t="str">
        <f t="shared" si="1003"/>
        <v/>
      </c>
      <c r="AN3995" s="30" t="str">
        <f t="shared" si="1004"/>
        <v/>
      </c>
      <c r="AO3995" s="30">
        <f t="shared" si="1005"/>
        <v>0</v>
      </c>
      <c r="AP3995" s="30">
        <f t="shared" si="1006"/>
        <v>0</v>
      </c>
      <c r="AQ3995" s="19" t="str">
        <f t="shared" si="1007"/>
        <v/>
      </c>
    </row>
    <row r="3996" spans="1:43" x14ac:dyDescent="0.2">
      <c r="A3996" s="23" t="s">
        <v>5665</v>
      </c>
      <c r="B3996" s="6" t="s">
        <v>5671</v>
      </c>
      <c r="C3996" s="6" t="s">
        <v>5670</v>
      </c>
      <c r="D3996" s="4">
        <v>184354</v>
      </c>
      <c r="E3996" s="4">
        <v>184703</v>
      </c>
      <c r="F3996" s="5" t="s">
        <v>4933</v>
      </c>
      <c r="G3996" s="2">
        <v>9</v>
      </c>
      <c r="H3996" s="4">
        <v>184729</v>
      </c>
      <c r="I3996" s="5" t="s">
        <v>4936</v>
      </c>
      <c r="J3996" s="15">
        <v>45393</v>
      </c>
      <c r="K3996" s="24">
        <v>1379133534</v>
      </c>
      <c r="L3996" s="15">
        <v>45398</v>
      </c>
      <c r="M3996" s="15">
        <v>45412</v>
      </c>
      <c r="N3996" s="26">
        <v>1</v>
      </c>
      <c r="O3996" s="26" t="e">
        <f>VLOOKUP(D3996,quash!A$2:$I$7791,9,FALSE)</f>
        <v>#N/A</v>
      </c>
      <c r="P3996" s="7">
        <v>10000</v>
      </c>
      <c r="Q3996" s="26">
        <v>147</v>
      </c>
      <c r="R3996" s="19">
        <v>7.9000519063170294E-2</v>
      </c>
      <c r="S3996" s="26">
        <v>16</v>
      </c>
      <c r="T3996" s="8">
        <v>15000</v>
      </c>
      <c r="U3996" s="4">
        <v>142</v>
      </c>
      <c r="V3996" s="10">
        <v>3758.63</v>
      </c>
      <c r="W3996" s="14" t="s">
        <v>5282</v>
      </c>
      <c r="X3996" s="18"/>
      <c r="Y3996" s="9"/>
      <c r="Z3996" s="19"/>
      <c r="AA3996" s="19"/>
      <c r="AB3996" s="30">
        <f t="shared" si="1001"/>
        <v>2446000</v>
      </c>
      <c r="AC3996" s="30">
        <f t="shared" si="1011"/>
        <v>6.1324611610793136E-3</v>
      </c>
      <c r="AD3996" s="31">
        <f t="shared" si="1012"/>
        <v>0.90147179067865912</v>
      </c>
      <c r="AE3996" s="31">
        <f t="shared" si="1000"/>
        <v>0.87080948487326248</v>
      </c>
      <c r="AG3996" s="30">
        <f t="shared" si="1002"/>
        <v>6126000</v>
      </c>
      <c r="AH3996" s="30">
        <f t="shared" si="1008"/>
        <v>2.4485798237022529E-3</v>
      </c>
      <c r="AI3996" s="31">
        <f t="shared" si="1009"/>
        <v>0.35994123408423118</v>
      </c>
      <c r="AJ3996" s="31">
        <f t="shared" si="1010"/>
        <v>0.34769833496571989</v>
      </c>
      <c r="AK3996" s="30" t="str">
        <f>IF(W3996="si",($S3996*'COSTOS DE CREDITOS'!$C$27)/DATA!$G3996,"")</f>
        <v/>
      </c>
      <c r="AL3996" s="90" t="str">
        <f>IF(W3996="si",'COSTOS DE CREDITOS'!$C$35,"")</f>
        <v/>
      </c>
      <c r="AM3996" s="30" t="str">
        <f t="shared" si="1003"/>
        <v/>
      </c>
      <c r="AN3996" s="30" t="str">
        <f t="shared" si="1004"/>
        <v/>
      </c>
      <c r="AO3996" s="30">
        <f t="shared" si="1005"/>
        <v>0</v>
      </c>
      <c r="AP3996" s="30">
        <f t="shared" si="1006"/>
        <v>0</v>
      </c>
      <c r="AQ3996" s="19" t="str">
        <f t="shared" si="1007"/>
        <v/>
      </c>
    </row>
    <row r="3997" spans="1:43" x14ac:dyDescent="0.2">
      <c r="A3997" s="23" t="s">
        <v>5665</v>
      </c>
      <c r="B3997" s="6" t="s">
        <v>5671</v>
      </c>
      <c r="C3997" s="6" t="s">
        <v>5670</v>
      </c>
      <c r="D3997" s="4">
        <v>184216</v>
      </c>
      <c r="E3997" s="4">
        <v>184703</v>
      </c>
      <c r="F3997" s="5" t="s">
        <v>4933</v>
      </c>
      <c r="G3997" s="2">
        <v>9</v>
      </c>
      <c r="H3997" s="4">
        <v>184732</v>
      </c>
      <c r="I3997" s="5" t="s">
        <v>4937</v>
      </c>
      <c r="J3997" s="15">
        <v>45393</v>
      </c>
      <c r="K3997" s="24">
        <v>1378520687</v>
      </c>
      <c r="L3997" s="15">
        <v>45398</v>
      </c>
      <c r="M3997" s="15">
        <v>45412</v>
      </c>
      <c r="N3997" s="26">
        <v>1</v>
      </c>
      <c r="O3997" s="26">
        <f>VLOOKUP(D3997,quash!A$2:$I$7791,9,FALSE)</f>
        <v>1</v>
      </c>
      <c r="P3997" s="7">
        <v>10000</v>
      </c>
      <c r="Q3997" s="26">
        <v>147</v>
      </c>
      <c r="R3997" s="19">
        <v>7.9000519063170294E-2</v>
      </c>
      <c r="S3997" s="26">
        <v>16</v>
      </c>
      <c r="T3997" s="8">
        <v>15000</v>
      </c>
      <c r="U3997" s="4">
        <v>142</v>
      </c>
      <c r="V3997" s="10">
        <v>3758.63</v>
      </c>
      <c r="W3997" s="14" t="s">
        <v>5282</v>
      </c>
      <c r="X3997" s="18"/>
      <c r="Y3997" s="9"/>
      <c r="Z3997" s="19"/>
      <c r="AA3997" s="19"/>
      <c r="AB3997" s="30">
        <f t="shared" si="1001"/>
        <v>511000</v>
      </c>
      <c r="AC3997" s="30">
        <f t="shared" si="1011"/>
        <v>2.9354207436399216E-2</v>
      </c>
      <c r="AD3997" s="31">
        <f t="shared" si="1012"/>
        <v>4.3150684931506849</v>
      </c>
      <c r="AE3997" s="31">
        <f t="shared" si="1000"/>
        <v>4.1682974559686885</v>
      </c>
      <c r="AG3997" s="30">
        <f t="shared" si="1002"/>
        <v>2427000</v>
      </c>
      <c r="AH3997" s="30">
        <f t="shared" si="1008"/>
        <v>6.180469715698393E-3</v>
      </c>
      <c r="AI3997" s="31">
        <f t="shared" si="1009"/>
        <v>0.90852904820766378</v>
      </c>
      <c r="AJ3997" s="31">
        <f t="shared" si="1010"/>
        <v>0.87762669962917184</v>
      </c>
      <c r="AK3997" s="30" t="str">
        <f>IF(W3997="si",($S3997*'COSTOS DE CREDITOS'!$C$27)/DATA!$G3997,"")</f>
        <v/>
      </c>
      <c r="AL3997" s="90" t="str">
        <f>IF(W3997="si",'COSTOS DE CREDITOS'!$C$35,"")</f>
        <v/>
      </c>
      <c r="AM3997" s="30" t="str">
        <f t="shared" si="1003"/>
        <v/>
      </c>
      <c r="AN3997" s="30" t="str">
        <f t="shared" si="1004"/>
        <v/>
      </c>
      <c r="AO3997" s="30">
        <f t="shared" si="1005"/>
        <v>0</v>
      </c>
      <c r="AP3997" s="30">
        <f t="shared" si="1006"/>
        <v>0</v>
      </c>
      <c r="AQ3997" s="19" t="str">
        <f t="shared" si="1007"/>
        <v/>
      </c>
    </row>
    <row r="3998" spans="1:43" x14ac:dyDescent="0.2">
      <c r="A3998" s="23" t="s">
        <v>5665</v>
      </c>
      <c r="B3998" s="6" t="s">
        <v>5671</v>
      </c>
      <c r="C3998" s="6" t="s">
        <v>5670</v>
      </c>
      <c r="D3998" s="4">
        <v>184572</v>
      </c>
      <c r="E3998" s="4">
        <v>184703</v>
      </c>
      <c r="F3998" s="5" t="s">
        <v>4933</v>
      </c>
      <c r="G3998" s="2">
        <v>9</v>
      </c>
      <c r="H3998" s="4">
        <v>184749</v>
      </c>
      <c r="I3998" s="5" t="s">
        <v>4938</v>
      </c>
      <c r="J3998" s="15">
        <v>45395</v>
      </c>
      <c r="K3998" s="24">
        <v>1380217015</v>
      </c>
      <c r="L3998" s="15">
        <v>45398</v>
      </c>
      <c r="M3998" s="15">
        <v>45412</v>
      </c>
      <c r="N3998" s="26">
        <v>1</v>
      </c>
      <c r="O3998" s="26">
        <f>VLOOKUP(D3998,quash!A$2:$I$7791,9,FALSE)</f>
        <v>1</v>
      </c>
      <c r="P3998" s="7">
        <v>5000</v>
      </c>
      <c r="Q3998" s="26">
        <v>147</v>
      </c>
      <c r="R3998" s="19">
        <v>0.11226939921536</v>
      </c>
      <c r="S3998" s="26">
        <v>16</v>
      </c>
      <c r="T3998" s="8">
        <v>15000</v>
      </c>
      <c r="U3998" s="4">
        <v>142</v>
      </c>
      <c r="V3998" s="10">
        <v>3758.63</v>
      </c>
      <c r="W3998" s="14" t="s">
        <v>5282</v>
      </c>
      <c r="X3998" s="18"/>
      <c r="Y3998" s="9"/>
      <c r="Z3998" s="19"/>
      <c r="AA3998" s="19"/>
      <c r="AB3998" s="30">
        <f t="shared" si="1001"/>
        <v>511000</v>
      </c>
      <c r="AC3998" s="30">
        <f t="shared" si="1011"/>
        <v>2.9354207436399216E-2</v>
      </c>
      <c r="AD3998" s="31">
        <f t="shared" si="1012"/>
        <v>4.3150684931506849</v>
      </c>
      <c r="AE3998" s="31">
        <f t="shared" si="1000"/>
        <v>4.1682974559686885</v>
      </c>
      <c r="AG3998" s="30">
        <f t="shared" si="1002"/>
        <v>2427000</v>
      </c>
      <c r="AH3998" s="30">
        <f t="shared" si="1008"/>
        <v>6.180469715698393E-3</v>
      </c>
      <c r="AI3998" s="31">
        <f t="shared" si="1009"/>
        <v>0.90852904820766378</v>
      </c>
      <c r="AJ3998" s="31">
        <f t="shared" si="1010"/>
        <v>0.87762669962917184</v>
      </c>
      <c r="AK3998" s="30" t="str">
        <f>IF(W3998="si",($S3998*'COSTOS DE CREDITOS'!$C$27)/DATA!$G3998,"")</f>
        <v/>
      </c>
      <c r="AL3998" s="90" t="str">
        <f>IF(W3998="si",'COSTOS DE CREDITOS'!$C$35,"")</f>
        <v/>
      </c>
      <c r="AM3998" s="30" t="str">
        <f t="shared" si="1003"/>
        <v/>
      </c>
      <c r="AN3998" s="30" t="str">
        <f t="shared" si="1004"/>
        <v/>
      </c>
      <c r="AO3998" s="30">
        <f t="shared" si="1005"/>
        <v>0</v>
      </c>
      <c r="AP3998" s="30">
        <f t="shared" si="1006"/>
        <v>0</v>
      </c>
      <c r="AQ3998" s="19" t="str">
        <f t="shared" si="1007"/>
        <v/>
      </c>
    </row>
    <row r="3999" spans="1:43" x14ac:dyDescent="0.2">
      <c r="A3999" s="23" t="s">
        <v>5665</v>
      </c>
      <c r="B3999" s="6" t="s">
        <v>5671</v>
      </c>
      <c r="C3999" s="6" t="s">
        <v>5670</v>
      </c>
      <c r="D3999" s="4">
        <v>184206</v>
      </c>
      <c r="E3999" s="4">
        <v>184703</v>
      </c>
      <c r="F3999" s="5" t="s">
        <v>4933</v>
      </c>
      <c r="G3999" s="2">
        <v>9</v>
      </c>
      <c r="H3999" s="4">
        <v>184750</v>
      </c>
      <c r="I3999" s="5" t="s">
        <v>4939</v>
      </c>
      <c r="J3999" s="15">
        <v>45392</v>
      </c>
      <c r="K3999" s="24">
        <v>1378497445</v>
      </c>
      <c r="L3999" s="15">
        <v>45398</v>
      </c>
      <c r="M3999" s="15">
        <v>45412</v>
      </c>
      <c r="N3999" s="26">
        <v>1</v>
      </c>
      <c r="O3999" s="26" t="e">
        <f>VLOOKUP(D3999,quash!A$2:$I$7791,9,FALSE)</f>
        <v>#N/A</v>
      </c>
      <c r="P3999" s="7">
        <v>15000</v>
      </c>
      <c r="Q3999" s="26">
        <v>115</v>
      </c>
      <c r="R3999" s="19">
        <v>3.97705569269148E-2</v>
      </c>
      <c r="S3999" s="26">
        <v>16</v>
      </c>
      <c r="T3999" s="8">
        <v>15000</v>
      </c>
      <c r="U3999" s="4">
        <v>142</v>
      </c>
      <c r="V3999" s="10">
        <v>3758.63</v>
      </c>
      <c r="W3999" s="14" t="s">
        <v>5282</v>
      </c>
      <c r="X3999" s="18"/>
      <c r="Y3999" s="9"/>
      <c r="Z3999" s="19"/>
      <c r="AA3999" s="19"/>
      <c r="AB3999" s="30">
        <f t="shared" si="1001"/>
        <v>2446000</v>
      </c>
      <c r="AC3999" s="30">
        <f t="shared" si="1011"/>
        <v>6.1324611610793136E-3</v>
      </c>
      <c r="AD3999" s="31">
        <f t="shared" si="1012"/>
        <v>0.70523303352412103</v>
      </c>
      <c r="AE3999" s="31">
        <f t="shared" si="1000"/>
        <v>0.87080948487326248</v>
      </c>
      <c r="AG3999" s="30">
        <f t="shared" si="1002"/>
        <v>6126000</v>
      </c>
      <c r="AH3999" s="30">
        <f t="shared" si="1008"/>
        <v>2.4485798237022529E-3</v>
      </c>
      <c r="AI3999" s="31">
        <f t="shared" si="1009"/>
        <v>0.28158667972575907</v>
      </c>
      <c r="AJ3999" s="31">
        <f t="shared" si="1010"/>
        <v>0.34769833496571989</v>
      </c>
      <c r="AK3999" s="30" t="str">
        <f>IF(W3999="si",($S3999*'COSTOS DE CREDITOS'!$C$27)/DATA!$G3999,"")</f>
        <v/>
      </c>
      <c r="AL3999" s="90" t="str">
        <f>IF(W3999="si",'COSTOS DE CREDITOS'!$C$35,"")</f>
        <v/>
      </c>
      <c r="AM3999" s="30" t="str">
        <f t="shared" si="1003"/>
        <v/>
      </c>
      <c r="AN3999" s="30" t="str">
        <f t="shared" si="1004"/>
        <v/>
      </c>
      <c r="AO3999" s="30">
        <f t="shared" si="1005"/>
        <v>0</v>
      </c>
      <c r="AP3999" s="30">
        <f t="shared" si="1006"/>
        <v>0</v>
      </c>
      <c r="AQ3999" s="19" t="str">
        <f t="shared" si="1007"/>
        <v/>
      </c>
    </row>
    <row r="4000" spans="1:43" x14ac:dyDescent="0.2">
      <c r="A4000" s="23" t="s">
        <v>5665</v>
      </c>
      <c r="B4000" s="6" t="s">
        <v>5671</v>
      </c>
      <c r="C4000" s="6" t="s">
        <v>5670</v>
      </c>
      <c r="D4000" s="4">
        <v>184380</v>
      </c>
      <c r="E4000" s="4">
        <v>184703</v>
      </c>
      <c r="F4000" s="5" t="s">
        <v>4933</v>
      </c>
      <c r="G4000" s="2">
        <v>9</v>
      </c>
      <c r="H4000" s="4">
        <v>184810</v>
      </c>
      <c r="I4000" s="5" t="s">
        <v>4940</v>
      </c>
      <c r="J4000" s="15">
        <v>45393</v>
      </c>
      <c r="K4000" s="24">
        <v>1379192557</v>
      </c>
      <c r="L4000" s="15">
        <v>45398</v>
      </c>
      <c r="M4000" s="15">
        <v>45412</v>
      </c>
      <c r="N4000" s="26">
        <v>1</v>
      </c>
      <c r="O4000" s="26" t="e">
        <f>VLOOKUP(D4000,quash!A$2:$I$7791,9,FALSE)</f>
        <v>#N/A</v>
      </c>
      <c r="P4000" s="7">
        <v>5000</v>
      </c>
      <c r="Q4000" s="26">
        <v>147</v>
      </c>
      <c r="R4000" s="19">
        <v>0.11226939921536</v>
      </c>
      <c r="S4000" s="26">
        <v>16</v>
      </c>
      <c r="T4000" s="8">
        <v>15000</v>
      </c>
      <c r="U4000" s="4">
        <v>142</v>
      </c>
      <c r="V4000" s="10">
        <v>3758.63</v>
      </c>
      <c r="W4000" s="14" t="s">
        <v>5282</v>
      </c>
      <c r="X4000" s="18"/>
      <c r="Y4000" s="9"/>
      <c r="Z4000" s="19"/>
      <c r="AA4000" s="19"/>
      <c r="AB4000" s="30">
        <f t="shared" si="1001"/>
        <v>2446000</v>
      </c>
      <c r="AC4000" s="30">
        <f t="shared" si="1011"/>
        <v>6.1324611610793136E-3</v>
      </c>
      <c r="AD4000" s="31">
        <f t="shared" si="1012"/>
        <v>0.90147179067865912</v>
      </c>
      <c r="AE4000" s="31">
        <f t="shared" si="1000"/>
        <v>0.87080948487326248</v>
      </c>
      <c r="AG4000" s="30">
        <f t="shared" si="1002"/>
        <v>6126000</v>
      </c>
      <c r="AH4000" s="30">
        <f t="shared" si="1008"/>
        <v>2.4485798237022529E-3</v>
      </c>
      <c r="AI4000" s="31">
        <f t="shared" si="1009"/>
        <v>0.35994123408423118</v>
      </c>
      <c r="AJ4000" s="31">
        <f t="shared" si="1010"/>
        <v>0.34769833496571989</v>
      </c>
      <c r="AK4000" s="30" t="str">
        <f>IF(W4000="si",($S4000*'COSTOS DE CREDITOS'!$C$27)/DATA!$G4000,"")</f>
        <v/>
      </c>
      <c r="AL4000" s="90" t="str">
        <f>IF(W4000="si",'COSTOS DE CREDITOS'!$C$35,"")</f>
        <v/>
      </c>
      <c r="AM4000" s="30" t="str">
        <f t="shared" si="1003"/>
        <v/>
      </c>
      <c r="AN4000" s="30" t="str">
        <f t="shared" si="1004"/>
        <v/>
      </c>
      <c r="AO4000" s="30">
        <f t="shared" si="1005"/>
        <v>0</v>
      </c>
      <c r="AP4000" s="30">
        <f t="shared" si="1006"/>
        <v>0</v>
      </c>
      <c r="AQ4000" s="19" t="str">
        <f t="shared" si="1007"/>
        <v/>
      </c>
    </row>
    <row r="4001" spans="1:43" x14ac:dyDescent="0.2">
      <c r="A4001" s="23" t="s">
        <v>5665</v>
      </c>
      <c r="B4001" s="6" t="s">
        <v>5682</v>
      </c>
      <c r="C4001" s="6" t="s">
        <v>5670</v>
      </c>
      <c r="D4001" s="4">
        <v>184337</v>
      </c>
      <c r="E4001" s="4">
        <v>184880</v>
      </c>
      <c r="F4001" s="5" t="s">
        <v>4941</v>
      </c>
      <c r="G4001" s="2">
        <v>5</v>
      </c>
      <c r="H4001" s="4">
        <v>184881</v>
      </c>
      <c r="I4001" s="5" t="s">
        <v>4942</v>
      </c>
      <c r="J4001" s="15">
        <v>45393</v>
      </c>
      <c r="K4001" s="24">
        <v>1379107250</v>
      </c>
      <c r="L4001" s="15">
        <v>45399</v>
      </c>
      <c r="M4001" s="15">
        <v>45412</v>
      </c>
      <c r="N4001" s="26">
        <v>1</v>
      </c>
      <c r="O4001" s="26">
        <f>VLOOKUP(D4001,quash!A$2:$I$7791,9,FALSE)</f>
        <v>1</v>
      </c>
      <c r="P4001" s="7">
        <v>5000</v>
      </c>
      <c r="Q4001" s="26">
        <v>147</v>
      </c>
      <c r="R4001" s="19">
        <v>0.11226939921536</v>
      </c>
      <c r="S4001" s="26">
        <v>16</v>
      </c>
      <c r="T4001" s="8">
        <v>7000</v>
      </c>
      <c r="U4001" s="4">
        <v>142</v>
      </c>
      <c r="V4001" s="10">
        <v>1758.65</v>
      </c>
      <c r="W4001" s="14" t="s">
        <v>5282</v>
      </c>
      <c r="X4001" s="18"/>
      <c r="Y4001" s="9"/>
      <c r="Z4001" s="19"/>
      <c r="AA4001" s="19"/>
      <c r="AB4001" s="30">
        <f t="shared" si="1001"/>
        <v>511000</v>
      </c>
      <c r="AC4001" s="30">
        <f t="shared" si="1011"/>
        <v>1.3698630136986301E-2</v>
      </c>
      <c r="AD4001" s="31">
        <f t="shared" si="1012"/>
        <v>2.0136986301369864</v>
      </c>
      <c r="AE4001" s="31">
        <f t="shared" si="1000"/>
        <v>1.9452054794520546</v>
      </c>
      <c r="AG4001" s="30">
        <f t="shared" si="1002"/>
        <v>2427000</v>
      </c>
      <c r="AH4001" s="30">
        <f t="shared" si="1008"/>
        <v>2.88421920065925E-3</v>
      </c>
      <c r="AI4001" s="31">
        <f t="shared" si="1009"/>
        <v>0.42398022249690975</v>
      </c>
      <c r="AJ4001" s="31">
        <f t="shared" si="1010"/>
        <v>0.40955912649361348</v>
      </c>
      <c r="AK4001" s="30" t="str">
        <f>IF(W4001="si",($S4001*'COSTOS DE CREDITOS'!$C$27)/DATA!$G4001,"")</f>
        <v/>
      </c>
      <c r="AL4001" s="90" t="str">
        <f>IF(W4001="si",'COSTOS DE CREDITOS'!$C$35,"")</f>
        <v/>
      </c>
      <c r="AM4001" s="30" t="str">
        <f t="shared" si="1003"/>
        <v/>
      </c>
      <c r="AN4001" s="30" t="str">
        <f t="shared" si="1004"/>
        <v/>
      </c>
      <c r="AO4001" s="30">
        <f t="shared" si="1005"/>
        <v>0</v>
      </c>
      <c r="AP4001" s="30">
        <f t="shared" si="1006"/>
        <v>0</v>
      </c>
      <c r="AQ4001" s="19" t="str">
        <f t="shared" si="1007"/>
        <v/>
      </c>
    </row>
    <row r="4002" spans="1:43" x14ac:dyDescent="0.2">
      <c r="A4002" s="23" t="s">
        <v>5665</v>
      </c>
      <c r="B4002" s="6" t="s">
        <v>5682</v>
      </c>
      <c r="C4002" s="6" t="s">
        <v>5670</v>
      </c>
      <c r="D4002" s="4">
        <v>184355</v>
      </c>
      <c r="E4002" s="4">
        <v>184880</v>
      </c>
      <c r="F4002" s="5" t="s">
        <v>4941</v>
      </c>
      <c r="G4002" s="2">
        <v>5</v>
      </c>
      <c r="H4002" s="4">
        <v>184885</v>
      </c>
      <c r="I4002" s="5" t="s">
        <v>4943</v>
      </c>
      <c r="J4002" s="15">
        <v>45393</v>
      </c>
      <c r="K4002" s="24">
        <v>1379135404</v>
      </c>
      <c r="L4002" s="15">
        <v>45399</v>
      </c>
      <c r="M4002" s="15">
        <v>45412</v>
      </c>
      <c r="N4002" s="26">
        <v>1</v>
      </c>
      <c r="O4002" s="26" t="e">
        <f>VLOOKUP(D4002,quash!A$2:$I$7791,9,FALSE)</f>
        <v>#N/A</v>
      </c>
      <c r="P4002" s="7">
        <v>5000</v>
      </c>
      <c r="Q4002" s="26">
        <v>147</v>
      </c>
      <c r="R4002" s="19">
        <v>0.11226939921536</v>
      </c>
      <c r="S4002" s="26">
        <v>16</v>
      </c>
      <c r="T4002" s="8">
        <v>6000</v>
      </c>
      <c r="U4002" s="4">
        <v>142</v>
      </c>
      <c r="V4002" s="10">
        <v>1503.37</v>
      </c>
      <c r="W4002" s="14" t="s">
        <v>5282</v>
      </c>
      <c r="X4002" s="18"/>
      <c r="Y4002" s="9"/>
      <c r="Z4002" s="19"/>
      <c r="AA4002" s="19"/>
      <c r="AB4002" s="30">
        <f t="shared" si="1001"/>
        <v>2446000</v>
      </c>
      <c r="AC4002" s="30">
        <f t="shared" si="1011"/>
        <v>2.4529844644317253E-3</v>
      </c>
      <c r="AD4002" s="31">
        <f t="shared" si="1012"/>
        <v>0.36058871627146361</v>
      </c>
      <c r="AE4002" s="31">
        <f t="shared" si="1000"/>
        <v>0.34832379394930502</v>
      </c>
      <c r="AG4002" s="30">
        <f t="shared" si="1002"/>
        <v>6126000</v>
      </c>
      <c r="AH4002" s="30">
        <f t="shared" si="1008"/>
        <v>9.7943192948090111E-4</v>
      </c>
      <c r="AI4002" s="31">
        <f t="shared" si="1009"/>
        <v>0.14397649363369247</v>
      </c>
      <c r="AJ4002" s="31">
        <f t="shared" si="1010"/>
        <v>0.13907933398628797</v>
      </c>
      <c r="AK4002" s="30" t="str">
        <f>IF(W4002="si",($S4002*'COSTOS DE CREDITOS'!$C$27)/DATA!$G4002,"")</f>
        <v/>
      </c>
      <c r="AL4002" s="90" t="str">
        <f>IF(W4002="si",'COSTOS DE CREDITOS'!$C$35,"")</f>
        <v/>
      </c>
      <c r="AM4002" s="30" t="str">
        <f t="shared" si="1003"/>
        <v/>
      </c>
      <c r="AN4002" s="30" t="str">
        <f t="shared" si="1004"/>
        <v/>
      </c>
      <c r="AO4002" s="30">
        <f t="shared" si="1005"/>
        <v>0</v>
      </c>
      <c r="AP4002" s="30">
        <f t="shared" si="1006"/>
        <v>0</v>
      </c>
      <c r="AQ4002" s="19" t="str">
        <f t="shared" si="1007"/>
        <v/>
      </c>
    </row>
    <row r="4003" spans="1:43" x14ac:dyDescent="0.2">
      <c r="A4003" s="23" t="s">
        <v>5665</v>
      </c>
      <c r="B4003" s="6" t="s">
        <v>5682</v>
      </c>
      <c r="C4003" s="6" t="s">
        <v>5670</v>
      </c>
      <c r="D4003" s="4">
        <v>184369</v>
      </c>
      <c r="E4003" s="4">
        <v>184880</v>
      </c>
      <c r="F4003" s="5" t="s">
        <v>4941</v>
      </c>
      <c r="G4003" s="2">
        <v>5</v>
      </c>
      <c r="H4003" s="4">
        <v>184898</v>
      </c>
      <c r="I4003" s="5" t="s">
        <v>4944</v>
      </c>
      <c r="J4003" s="15">
        <v>45393</v>
      </c>
      <c r="K4003" s="24">
        <v>1379165026</v>
      </c>
      <c r="L4003" s="15">
        <v>45399</v>
      </c>
      <c r="M4003" s="15">
        <v>45412</v>
      </c>
      <c r="N4003" s="26">
        <v>1</v>
      </c>
      <c r="O4003" s="26" t="e">
        <f>VLOOKUP(D4003,quash!A$2:$I$7791,9,FALSE)</f>
        <v>#N/A</v>
      </c>
      <c r="P4003" s="7">
        <v>10000</v>
      </c>
      <c r="Q4003" s="26">
        <v>127</v>
      </c>
      <c r="R4003" s="19">
        <v>5.24391097594855E-2</v>
      </c>
      <c r="S4003" s="26">
        <v>16</v>
      </c>
      <c r="T4003" s="8">
        <v>7000</v>
      </c>
      <c r="U4003" s="4">
        <v>142</v>
      </c>
      <c r="V4003" s="10">
        <v>1758.65</v>
      </c>
      <c r="W4003" s="14" t="s">
        <v>5282</v>
      </c>
      <c r="X4003" s="18"/>
      <c r="Y4003" s="9"/>
      <c r="Z4003" s="19"/>
      <c r="AA4003" s="19"/>
      <c r="AB4003" s="30">
        <f t="shared" si="1001"/>
        <v>2446000</v>
      </c>
      <c r="AC4003" s="30">
        <f t="shared" si="1011"/>
        <v>2.8618152085036794E-3</v>
      </c>
      <c r="AD4003" s="31">
        <f t="shared" si="1012"/>
        <v>0.36345053147996725</v>
      </c>
      <c r="AE4003" s="31">
        <f t="shared" si="1000"/>
        <v>0.40637775960752248</v>
      </c>
      <c r="AG4003" s="30">
        <f t="shared" si="1002"/>
        <v>6126000</v>
      </c>
      <c r="AH4003" s="30">
        <f t="shared" si="1008"/>
        <v>1.1426705843943846E-3</v>
      </c>
      <c r="AI4003" s="31">
        <f t="shared" si="1009"/>
        <v>0.14511916421808685</v>
      </c>
      <c r="AJ4003" s="31">
        <f t="shared" si="1010"/>
        <v>0.16225922298400261</v>
      </c>
      <c r="AK4003" s="30" t="str">
        <f>IF(W4003="si",($S4003*'COSTOS DE CREDITOS'!$C$27)/DATA!$G4003,"")</f>
        <v/>
      </c>
      <c r="AL4003" s="90" t="str">
        <f>IF(W4003="si",'COSTOS DE CREDITOS'!$C$35,"")</f>
        <v/>
      </c>
      <c r="AM4003" s="30" t="str">
        <f t="shared" si="1003"/>
        <v/>
      </c>
      <c r="AN4003" s="30" t="str">
        <f t="shared" si="1004"/>
        <v/>
      </c>
      <c r="AO4003" s="30">
        <f t="shared" si="1005"/>
        <v>0</v>
      </c>
      <c r="AP4003" s="30">
        <f t="shared" si="1006"/>
        <v>0</v>
      </c>
      <c r="AQ4003" s="19" t="str">
        <f t="shared" si="1007"/>
        <v/>
      </c>
    </row>
    <row r="4004" spans="1:43" x14ac:dyDescent="0.2">
      <c r="A4004" s="23" t="s">
        <v>5665</v>
      </c>
      <c r="B4004" s="6" t="s">
        <v>5682</v>
      </c>
      <c r="C4004" s="6" t="s">
        <v>5670</v>
      </c>
      <c r="D4004" s="4">
        <v>184361</v>
      </c>
      <c r="E4004" s="4">
        <v>184880</v>
      </c>
      <c r="F4004" s="5" t="s">
        <v>4941</v>
      </c>
      <c r="G4004" s="2">
        <v>5</v>
      </c>
      <c r="H4004" s="4">
        <v>184900</v>
      </c>
      <c r="I4004" s="5" t="s">
        <v>4945</v>
      </c>
      <c r="J4004" s="15">
        <v>45393</v>
      </c>
      <c r="K4004" s="24">
        <v>1379145607</v>
      </c>
      <c r="L4004" s="15">
        <v>45399</v>
      </c>
      <c r="M4004" s="15">
        <v>45412</v>
      </c>
      <c r="N4004" s="26">
        <v>1</v>
      </c>
      <c r="O4004" s="26">
        <f>VLOOKUP(D4004,quash!A$2:$I$7791,9,FALSE)</f>
        <v>1</v>
      </c>
      <c r="P4004" s="7">
        <v>8000</v>
      </c>
      <c r="Q4004" s="26">
        <v>138</v>
      </c>
      <c r="R4004" s="19">
        <v>0.11226939921536</v>
      </c>
      <c r="S4004" s="26">
        <v>16</v>
      </c>
      <c r="T4004" s="8">
        <v>8000</v>
      </c>
      <c r="U4004" s="4">
        <v>142</v>
      </c>
      <c r="V4004" s="10">
        <v>2013.74</v>
      </c>
      <c r="W4004" s="14" t="s">
        <v>5282</v>
      </c>
      <c r="X4004" s="18"/>
      <c r="Y4004" s="9"/>
      <c r="Z4004" s="19"/>
      <c r="AA4004" s="19"/>
      <c r="AB4004" s="30">
        <f t="shared" si="1001"/>
        <v>511000</v>
      </c>
      <c r="AC4004" s="30">
        <f t="shared" si="1011"/>
        <v>1.5655577299412915E-2</v>
      </c>
      <c r="AD4004" s="31">
        <f t="shared" si="1012"/>
        <v>2.1604696673189823</v>
      </c>
      <c r="AE4004" s="31">
        <f t="shared" si="1000"/>
        <v>2.2230919765166339</v>
      </c>
      <c r="AG4004" s="30">
        <f t="shared" si="1002"/>
        <v>2427000</v>
      </c>
      <c r="AH4004" s="30">
        <f t="shared" si="1008"/>
        <v>3.296250515039143E-3</v>
      </c>
      <c r="AI4004" s="31">
        <f t="shared" si="1009"/>
        <v>0.45488257107540175</v>
      </c>
      <c r="AJ4004" s="31">
        <f t="shared" si="1010"/>
        <v>0.4680675731355583</v>
      </c>
      <c r="AK4004" s="30" t="str">
        <f>IF(W4004="si",($S4004*'COSTOS DE CREDITOS'!$C$27)/DATA!$G4004,"")</f>
        <v/>
      </c>
      <c r="AL4004" s="90" t="str">
        <f>IF(W4004="si",'COSTOS DE CREDITOS'!$C$35,"")</f>
        <v/>
      </c>
      <c r="AM4004" s="30" t="str">
        <f t="shared" si="1003"/>
        <v/>
      </c>
      <c r="AN4004" s="30" t="str">
        <f t="shared" si="1004"/>
        <v/>
      </c>
      <c r="AO4004" s="30">
        <f t="shared" si="1005"/>
        <v>0</v>
      </c>
      <c r="AP4004" s="30">
        <f t="shared" si="1006"/>
        <v>0</v>
      </c>
      <c r="AQ4004" s="19" t="str">
        <f t="shared" si="1007"/>
        <v/>
      </c>
    </row>
    <row r="4005" spans="1:43" x14ac:dyDescent="0.2">
      <c r="A4005" s="23" t="s">
        <v>5665</v>
      </c>
      <c r="B4005" s="6" t="s">
        <v>5682</v>
      </c>
      <c r="C4005" s="6" t="s">
        <v>5670</v>
      </c>
      <c r="D4005" s="4">
        <v>184349</v>
      </c>
      <c r="E4005" s="4">
        <v>184880</v>
      </c>
      <c r="F4005" s="5" t="s">
        <v>4941</v>
      </c>
      <c r="G4005" s="2">
        <v>5</v>
      </c>
      <c r="H4005" s="4">
        <v>184911</v>
      </c>
      <c r="I4005" s="5" t="s">
        <v>4946</v>
      </c>
      <c r="J4005" s="15">
        <v>45393</v>
      </c>
      <c r="K4005" s="24">
        <v>1379122822</v>
      </c>
      <c r="L4005" s="15">
        <v>45399</v>
      </c>
      <c r="M4005" s="15">
        <v>45412</v>
      </c>
      <c r="N4005" s="26">
        <v>1</v>
      </c>
      <c r="O4005" s="26">
        <f>VLOOKUP(D4005,quash!A$2:$I$7791,9,FALSE)</f>
        <v>1</v>
      </c>
      <c r="P4005" s="7">
        <v>10000</v>
      </c>
      <c r="Q4005" s="26">
        <v>147</v>
      </c>
      <c r="R4005" s="19">
        <v>7.9000519063170294E-2</v>
      </c>
      <c r="S4005" s="26">
        <v>16</v>
      </c>
      <c r="T4005" s="8">
        <v>7000</v>
      </c>
      <c r="U4005" s="4">
        <v>142</v>
      </c>
      <c r="V4005" s="10">
        <v>1758.65</v>
      </c>
      <c r="W4005" s="14" t="s">
        <v>5282</v>
      </c>
      <c r="X4005" s="18"/>
      <c r="Y4005" s="9"/>
      <c r="Z4005" s="19"/>
      <c r="AA4005" s="19"/>
      <c r="AB4005" s="30">
        <f t="shared" si="1001"/>
        <v>511000</v>
      </c>
      <c r="AC4005" s="30">
        <f t="shared" si="1011"/>
        <v>1.3698630136986301E-2</v>
      </c>
      <c r="AD4005" s="31">
        <f t="shared" si="1012"/>
        <v>2.0136986301369864</v>
      </c>
      <c r="AE4005" s="31">
        <f t="shared" si="1000"/>
        <v>1.9452054794520546</v>
      </c>
      <c r="AG4005" s="30">
        <f t="shared" si="1002"/>
        <v>2427000</v>
      </c>
      <c r="AH4005" s="30">
        <f t="shared" si="1008"/>
        <v>2.88421920065925E-3</v>
      </c>
      <c r="AI4005" s="31">
        <f t="shared" si="1009"/>
        <v>0.42398022249690975</v>
      </c>
      <c r="AJ4005" s="31">
        <f t="shared" si="1010"/>
        <v>0.40955912649361348</v>
      </c>
      <c r="AK4005" s="30" t="str">
        <f>IF(W4005="si",($S4005*'COSTOS DE CREDITOS'!$C$27)/DATA!$G4005,"")</f>
        <v/>
      </c>
      <c r="AL4005" s="90" t="str">
        <f>IF(W4005="si",'COSTOS DE CREDITOS'!$C$35,"")</f>
        <v/>
      </c>
      <c r="AM4005" s="30" t="str">
        <f t="shared" si="1003"/>
        <v/>
      </c>
      <c r="AN4005" s="30" t="str">
        <f t="shared" si="1004"/>
        <v/>
      </c>
      <c r="AO4005" s="30">
        <f t="shared" si="1005"/>
        <v>0</v>
      </c>
      <c r="AP4005" s="30">
        <f t="shared" si="1006"/>
        <v>0</v>
      </c>
      <c r="AQ4005" s="19" t="str">
        <f t="shared" si="1007"/>
        <v/>
      </c>
    </row>
    <row r="4006" spans="1:43" x14ac:dyDescent="0.2">
      <c r="A4006" s="23" t="s">
        <v>5665</v>
      </c>
      <c r="B4006" s="6" t="s">
        <v>5672</v>
      </c>
      <c r="C4006" s="6" t="s">
        <v>5667</v>
      </c>
      <c r="D4006" s="4">
        <v>184021</v>
      </c>
      <c r="E4006" s="4">
        <v>184600</v>
      </c>
      <c r="F4006" s="5" t="s">
        <v>4947</v>
      </c>
      <c r="G4006" s="2">
        <v>5</v>
      </c>
      <c r="H4006" s="4">
        <v>184601</v>
      </c>
      <c r="I4006" s="5" t="s">
        <v>4948</v>
      </c>
      <c r="J4006" s="15">
        <v>45391</v>
      </c>
      <c r="K4006" s="24">
        <v>1377593633</v>
      </c>
      <c r="L4006" s="15">
        <v>45397</v>
      </c>
      <c r="M4006" s="15">
        <v>45412</v>
      </c>
      <c r="N4006" s="26">
        <v>1</v>
      </c>
      <c r="O4006" s="26" t="e">
        <f>VLOOKUP(D4006,quash!A$2:$I$7791,9,FALSE)</f>
        <v>#N/A</v>
      </c>
      <c r="P4006" s="7">
        <v>10000</v>
      </c>
      <c r="Q4006" s="26">
        <v>110</v>
      </c>
      <c r="R4006" s="19">
        <v>3.11605023919212E-2</v>
      </c>
      <c r="S4006" s="26">
        <v>16</v>
      </c>
      <c r="T4006" s="8">
        <v>7000</v>
      </c>
      <c r="U4006" s="4">
        <v>142</v>
      </c>
      <c r="V4006" s="10">
        <v>1758.65</v>
      </c>
      <c r="W4006" s="14" t="s">
        <v>5282</v>
      </c>
      <c r="X4006" s="18"/>
      <c r="Y4006" s="9"/>
      <c r="Z4006" s="19"/>
      <c r="AA4006" s="19"/>
      <c r="AB4006" s="30">
        <f t="shared" si="1001"/>
        <v>2446000</v>
      </c>
      <c r="AC4006" s="30">
        <f t="shared" si="1011"/>
        <v>2.8618152085036794E-3</v>
      </c>
      <c r="AD4006" s="31">
        <f t="shared" si="1012"/>
        <v>0.31479967293540473</v>
      </c>
      <c r="AE4006" s="31">
        <f t="shared" si="1000"/>
        <v>0.40637775960752248</v>
      </c>
      <c r="AG4006" s="30">
        <f t="shared" si="1002"/>
        <v>6126000</v>
      </c>
      <c r="AH4006" s="30">
        <f t="shared" si="1008"/>
        <v>1.1426705843943846E-3</v>
      </c>
      <c r="AI4006" s="31">
        <f t="shared" si="1009"/>
        <v>0.1256937642833823</v>
      </c>
      <c r="AJ4006" s="31">
        <f t="shared" si="1010"/>
        <v>0.16225922298400261</v>
      </c>
      <c r="AK4006" s="30" t="str">
        <f>IF(W4006="si",($S4006*'COSTOS DE CREDITOS'!$C$27)/DATA!$G4006,"")</f>
        <v/>
      </c>
      <c r="AL4006" s="90" t="str">
        <f>IF(W4006="si",'COSTOS DE CREDITOS'!$C$35,"")</f>
        <v/>
      </c>
      <c r="AM4006" s="30" t="str">
        <f t="shared" si="1003"/>
        <v/>
      </c>
      <c r="AN4006" s="30" t="str">
        <f t="shared" si="1004"/>
        <v/>
      </c>
      <c r="AO4006" s="30">
        <f t="shared" si="1005"/>
        <v>0</v>
      </c>
      <c r="AP4006" s="30">
        <f t="shared" si="1006"/>
        <v>0</v>
      </c>
      <c r="AQ4006" s="19" t="str">
        <f t="shared" si="1007"/>
        <v/>
      </c>
    </row>
    <row r="4007" spans="1:43" x14ac:dyDescent="0.2">
      <c r="A4007" s="23" t="s">
        <v>5665</v>
      </c>
      <c r="B4007" s="6" t="s">
        <v>5672</v>
      </c>
      <c r="C4007" s="6" t="s">
        <v>5667</v>
      </c>
      <c r="D4007" s="4">
        <v>183307</v>
      </c>
      <c r="E4007" s="4">
        <v>184600</v>
      </c>
      <c r="F4007" s="5" t="s">
        <v>4947</v>
      </c>
      <c r="G4007" s="2">
        <v>5</v>
      </c>
      <c r="H4007" s="4">
        <v>184602</v>
      </c>
      <c r="I4007" s="5" t="s">
        <v>4949</v>
      </c>
      <c r="J4007" s="15">
        <v>45384</v>
      </c>
      <c r="K4007" s="24">
        <v>1373263140</v>
      </c>
      <c r="L4007" s="15">
        <v>45397</v>
      </c>
      <c r="M4007" s="15">
        <v>45412</v>
      </c>
      <c r="N4007" s="26">
        <v>1</v>
      </c>
      <c r="O4007" s="26">
        <f>VLOOKUP(D4007,quash!A$2:$I$7791,9,FALSE)</f>
        <v>5</v>
      </c>
      <c r="P4007" s="7">
        <v>7000</v>
      </c>
      <c r="Q4007" s="26">
        <v>125</v>
      </c>
      <c r="R4007" s="19">
        <v>0.11226939921536</v>
      </c>
      <c r="S4007" s="26">
        <v>16</v>
      </c>
      <c r="T4007" s="8">
        <v>8000</v>
      </c>
      <c r="U4007" s="4">
        <v>142</v>
      </c>
      <c r="V4007" s="10">
        <v>2013.74</v>
      </c>
      <c r="W4007" s="14" t="s">
        <v>5282</v>
      </c>
      <c r="X4007" s="18"/>
      <c r="Y4007" s="9"/>
      <c r="Z4007" s="19"/>
      <c r="AA4007" s="19"/>
      <c r="AB4007" s="30">
        <f t="shared" si="1001"/>
        <v>118000</v>
      </c>
      <c r="AC4007" s="30">
        <f t="shared" si="1011"/>
        <v>6.7796610169491525E-2</v>
      </c>
      <c r="AD4007" s="31">
        <f t="shared" si="1012"/>
        <v>8.4745762711864412</v>
      </c>
      <c r="AE4007" s="31">
        <f t="shared" si="1000"/>
        <v>9.6271186440677958</v>
      </c>
      <c r="AG4007" s="30">
        <f t="shared" si="1002"/>
        <v>352000</v>
      </c>
      <c r="AH4007" s="30">
        <f t="shared" si="1008"/>
        <v>2.2727272727272728E-2</v>
      </c>
      <c r="AI4007" s="31">
        <f t="shared" si="1009"/>
        <v>2.8409090909090908</v>
      </c>
      <c r="AJ4007" s="31">
        <f t="shared" si="1010"/>
        <v>3.2272727272727275</v>
      </c>
      <c r="AK4007" s="30" t="str">
        <f>IF(W4007="si",($S4007*'COSTOS DE CREDITOS'!$C$27)/DATA!$G4007,"")</f>
        <v/>
      </c>
      <c r="AL4007" s="90" t="str">
        <f>IF(W4007="si",'COSTOS DE CREDITOS'!$C$35,"")</f>
        <v/>
      </c>
      <c r="AM4007" s="30" t="str">
        <f t="shared" si="1003"/>
        <v/>
      </c>
      <c r="AN4007" s="30" t="str">
        <f t="shared" si="1004"/>
        <v/>
      </c>
      <c r="AO4007" s="30">
        <f t="shared" si="1005"/>
        <v>0</v>
      </c>
      <c r="AP4007" s="30">
        <f t="shared" si="1006"/>
        <v>0</v>
      </c>
      <c r="AQ4007" s="19" t="str">
        <f t="shared" si="1007"/>
        <v/>
      </c>
    </row>
    <row r="4008" spans="1:43" x14ac:dyDescent="0.2">
      <c r="A4008" s="23" t="s">
        <v>5665</v>
      </c>
      <c r="B4008" s="6" t="s">
        <v>5672</v>
      </c>
      <c r="C4008" s="6" t="s">
        <v>5667</v>
      </c>
      <c r="D4008" s="4">
        <v>183460</v>
      </c>
      <c r="E4008" s="4">
        <v>184600</v>
      </c>
      <c r="F4008" s="5" t="s">
        <v>4947</v>
      </c>
      <c r="G4008" s="2">
        <v>5</v>
      </c>
      <c r="H4008" s="4">
        <v>184604</v>
      </c>
      <c r="I4008" s="5" t="s">
        <v>4950</v>
      </c>
      <c r="J4008" s="15">
        <v>45385</v>
      </c>
      <c r="K4008" s="24">
        <v>1374034675</v>
      </c>
      <c r="L4008" s="15">
        <v>45397</v>
      </c>
      <c r="M4008" s="15">
        <v>45412</v>
      </c>
      <c r="N4008" s="26">
        <v>1</v>
      </c>
      <c r="O4008" s="26" t="e">
        <f>VLOOKUP(D4008,quash!A$2:$I$7791,9,FALSE)</f>
        <v>#N/A</v>
      </c>
      <c r="P4008" s="7">
        <v>9000</v>
      </c>
      <c r="Q4008" s="26">
        <v>146</v>
      </c>
      <c r="R4008" s="19">
        <v>0.11226939921536</v>
      </c>
      <c r="S4008" s="26">
        <v>16</v>
      </c>
      <c r="T4008" s="8">
        <v>7000</v>
      </c>
      <c r="U4008" s="4">
        <v>142</v>
      </c>
      <c r="V4008" s="10">
        <v>1758.65</v>
      </c>
      <c r="W4008" s="14" t="s">
        <v>5282</v>
      </c>
      <c r="X4008" s="18"/>
      <c r="Y4008" s="9"/>
      <c r="Z4008" s="19"/>
      <c r="AA4008" s="19"/>
      <c r="AB4008" s="30">
        <f t="shared" si="1001"/>
        <v>2446000</v>
      </c>
      <c r="AC4008" s="30">
        <f t="shared" si="1011"/>
        <v>2.8618152085036794E-3</v>
      </c>
      <c r="AD4008" s="31">
        <f t="shared" si="1012"/>
        <v>0.41782502044153719</v>
      </c>
      <c r="AE4008" s="31">
        <f t="shared" si="1000"/>
        <v>0.40637775960752248</v>
      </c>
      <c r="AG4008" s="30">
        <f t="shared" si="1002"/>
        <v>6126000</v>
      </c>
      <c r="AH4008" s="30">
        <f t="shared" si="1008"/>
        <v>1.1426705843943846E-3</v>
      </c>
      <c r="AI4008" s="31">
        <f t="shared" si="1009"/>
        <v>0.16682990532158015</v>
      </c>
      <c r="AJ4008" s="31">
        <f t="shared" si="1010"/>
        <v>0.16225922298400261</v>
      </c>
      <c r="AK4008" s="30" t="str">
        <f>IF(W4008="si",($S4008*'COSTOS DE CREDITOS'!$C$27)/DATA!$G4008,"")</f>
        <v/>
      </c>
      <c r="AL4008" s="90" t="str">
        <f>IF(W4008="si",'COSTOS DE CREDITOS'!$C$35,"")</f>
        <v/>
      </c>
      <c r="AM4008" s="30" t="str">
        <f t="shared" si="1003"/>
        <v/>
      </c>
      <c r="AN4008" s="30" t="str">
        <f t="shared" si="1004"/>
        <v/>
      </c>
      <c r="AO4008" s="30">
        <f t="shared" si="1005"/>
        <v>0</v>
      </c>
      <c r="AP4008" s="30">
        <f t="shared" si="1006"/>
        <v>0</v>
      </c>
      <c r="AQ4008" s="19" t="str">
        <f t="shared" si="1007"/>
        <v/>
      </c>
    </row>
    <row r="4009" spans="1:43" x14ac:dyDescent="0.2">
      <c r="A4009" s="23" t="s">
        <v>5665</v>
      </c>
      <c r="B4009" s="6" t="s">
        <v>5672</v>
      </c>
      <c r="C4009" s="6" t="s">
        <v>5667</v>
      </c>
      <c r="D4009" s="4">
        <v>184924</v>
      </c>
      <c r="E4009" s="4">
        <v>184600</v>
      </c>
      <c r="F4009" s="5" t="s">
        <v>4947</v>
      </c>
      <c r="G4009" s="2">
        <v>5</v>
      </c>
      <c r="H4009" s="4">
        <v>184961</v>
      </c>
      <c r="I4009" s="5" t="s">
        <v>4951</v>
      </c>
      <c r="J4009" s="15">
        <v>45398</v>
      </c>
      <c r="K4009" s="24">
        <v>1381949462</v>
      </c>
      <c r="L4009" s="15">
        <v>45405</v>
      </c>
      <c r="M4009" s="15">
        <v>45412</v>
      </c>
      <c r="N4009" s="26">
        <v>1</v>
      </c>
      <c r="O4009" s="26">
        <f>VLOOKUP(D4009,quash!A$2:$I$7791,9,FALSE)</f>
        <v>4</v>
      </c>
      <c r="P4009" s="7">
        <v>5000</v>
      </c>
      <c r="Q4009" s="26">
        <v>147</v>
      </c>
      <c r="R4009" s="19">
        <v>0.11226939921536</v>
      </c>
      <c r="S4009" s="26">
        <v>16</v>
      </c>
      <c r="T4009" s="8">
        <v>7000</v>
      </c>
      <c r="U4009" s="4">
        <v>142</v>
      </c>
      <c r="V4009" s="10">
        <v>1758.65</v>
      </c>
      <c r="W4009" s="14" t="s">
        <v>5282</v>
      </c>
      <c r="X4009" s="18"/>
      <c r="Y4009" s="9"/>
      <c r="Z4009" s="19"/>
      <c r="AA4009" s="19"/>
      <c r="AB4009" s="30">
        <f t="shared" si="1001"/>
        <v>249000</v>
      </c>
      <c r="AC4009" s="30">
        <f t="shared" si="1011"/>
        <v>2.8112449799196786E-2</v>
      </c>
      <c r="AD4009" s="31">
        <f t="shared" si="1012"/>
        <v>4.1325301204819276</v>
      </c>
      <c r="AE4009" s="31">
        <f t="shared" si="1000"/>
        <v>3.9919678714859437</v>
      </c>
      <c r="AG4009" s="30">
        <f t="shared" si="1002"/>
        <v>927000</v>
      </c>
      <c r="AH4009" s="30">
        <f t="shared" si="1008"/>
        <v>7.551240560949299E-3</v>
      </c>
      <c r="AI4009" s="31">
        <f t="shared" si="1009"/>
        <v>1.110032362459547</v>
      </c>
      <c r="AJ4009" s="31">
        <f t="shared" si="1010"/>
        <v>1.0722761596548005</v>
      </c>
      <c r="AK4009" s="30" t="str">
        <f>IF(W4009="si",($S4009*'COSTOS DE CREDITOS'!$C$27)/DATA!$G4009,"")</f>
        <v/>
      </c>
      <c r="AL4009" s="90" t="str">
        <f>IF(W4009="si",'COSTOS DE CREDITOS'!$C$35,"")</f>
        <v/>
      </c>
      <c r="AM4009" s="30" t="str">
        <f t="shared" si="1003"/>
        <v/>
      </c>
      <c r="AN4009" s="30" t="str">
        <f t="shared" si="1004"/>
        <v/>
      </c>
      <c r="AO4009" s="30">
        <f t="shared" si="1005"/>
        <v>0</v>
      </c>
      <c r="AP4009" s="30">
        <f t="shared" si="1006"/>
        <v>0</v>
      </c>
      <c r="AQ4009" s="19" t="str">
        <f t="shared" si="1007"/>
        <v/>
      </c>
    </row>
    <row r="4010" spans="1:43" x14ac:dyDescent="0.2">
      <c r="A4010" s="23" t="s">
        <v>5665</v>
      </c>
      <c r="B4010" s="6" t="s">
        <v>5672</v>
      </c>
      <c r="C4010" s="6" t="s">
        <v>5667</v>
      </c>
      <c r="D4010" s="4">
        <v>183889</v>
      </c>
      <c r="E4010" s="4">
        <v>184600</v>
      </c>
      <c r="F4010" s="5" t="s">
        <v>4947</v>
      </c>
      <c r="G4010" s="2">
        <v>5</v>
      </c>
      <c r="H4010" s="4">
        <v>185075</v>
      </c>
      <c r="I4010" s="5" t="s">
        <v>4952</v>
      </c>
      <c r="J4010" s="15">
        <v>45391</v>
      </c>
      <c r="K4010" s="24">
        <v>1377278200</v>
      </c>
      <c r="L4010" s="15">
        <v>45405</v>
      </c>
      <c r="M4010" s="15">
        <v>45412</v>
      </c>
      <c r="N4010" s="26">
        <v>1</v>
      </c>
      <c r="O4010" s="26" t="e">
        <f>VLOOKUP(D4010,quash!A$2:$I$7791,9,FALSE)</f>
        <v>#N/A</v>
      </c>
      <c r="P4010" s="7">
        <v>10000</v>
      </c>
      <c r="Q4010" s="26">
        <v>147</v>
      </c>
      <c r="R4010" s="19">
        <v>7.9000519063170294E-2</v>
      </c>
      <c r="S4010" s="26">
        <v>16</v>
      </c>
      <c r="T4010" s="8">
        <v>7000</v>
      </c>
      <c r="U4010" s="4">
        <v>142</v>
      </c>
      <c r="V4010" s="10">
        <v>1758.65</v>
      </c>
      <c r="W4010" s="14" t="s">
        <v>5282</v>
      </c>
      <c r="X4010" s="18"/>
      <c r="Y4010" s="9"/>
      <c r="Z4010" s="19"/>
      <c r="AA4010" s="19"/>
      <c r="AB4010" s="30">
        <f t="shared" si="1001"/>
        <v>2446000</v>
      </c>
      <c r="AC4010" s="30">
        <f t="shared" si="1011"/>
        <v>2.8618152085036794E-3</v>
      </c>
      <c r="AD4010" s="31">
        <f t="shared" si="1012"/>
        <v>0.42068683565004089</v>
      </c>
      <c r="AE4010" s="31">
        <f t="shared" si="1000"/>
        <v>0.40637775960752248</v>
      </c>
      <c r="AG4010" s="30">
        <f t="shared" si="1002"/>
        <v>6126000</v>
      </c>
      <c r="AH4010" s="30">
        <f t="shared" si="1008"/>
        <v>1.1426705843943846E-3</v>
      </c>
      <c r="AI4010" s="31">
        <f t="shared" si="1009"/>
        <v>0.16797257590597453</v>
      </c>
      <c r="AJ4010" s="31">
        <f t="shared" si="1010"/>
        <v>0.16225922298400261</v>
      </c>
      <c r="AK4010" s="30" t="str">
        <f>IF(W4010="si",($S4010*'COSTOS DE CREDITOS'!$C$27)/DATA!$G4010,"")</f>
        <v/>
      </c>
      <c r="AL4010" s="90" t="str">
        <f>IF(W4010="si",'COSTOS DE CREDITOS'!$C$35,"")</f>
        <v/>
      </c>
      <c r="AM4010" s="30" t="str">
        <f t="shared" si="1003"/>
        <v/>
      </c>
      <c r="AN4010" s="30" t="str">
        <f t="shared" si="1004"/>
        <v/>
      </c>
      <c r="AO4010" s="30">
        <f t="shared" si="1005"/>
        <v>0</v>
      </c>
      <c r="AP4010" s="30">
        <f t="shared" si="1006"/>
        <v>0</v>
      </c>
      <c r="AQ4010" s="19" t="str">
        <f t="shared" si="1007"/>
        <v/>
      </c>
    </row>
    <row r="4011" spans="1:43" x14ac:dyDescent="0.2">
      <c r="A4011" s="23" t="s">
        <v>5665</v>
      </c>
      <c r="B4011" s="6" t="s">
        <v>5683</v>
      </c>
      <c r="C4011" s="6" t="s">
        <v>5670</v>
      </c>
      <c r="D4011" s="4">
        <v>184524</v>
      </c>
      <c r="E4011" s="4">
        <v>184797</v>
      </c>
      <c r="F4011" s="5" t="s">
        <v>4953</v>
      </c>
      <c r="G4011" s="2">
        <v>5</v>
      </c>
      <c r="H4011" s="4">
        <v>184798</v>
      </c>
      <c r="I4011" s="5" t="s">
        <v>4954</v>
      </c>
      <c r="J4011" s="15">
        <v>45394</v>
      </c>
      <c r="K4011" s="24">
        <v>1379854272</v>
      </c>
      <c r="L4011" s="15">
        <v>45398</v>
      </c>
      <c r="M4011" s="15">
        <v>45412</v>
      </c>
      <c r="N4011" s="26">
        <v>1</v>
      </c>
      <c r="O4011" s="26" t="e">
        <f>VLOOKUP(D4011,quash!A$2:$I$7791,9,FALSE)</f>
        <v>#N/A</v>
      </c>
      <c r="P4011" s="7">
        <v>5000</v>
      </c>
      <c r="Q4011" s="26">
        <v>147</v>
      </c>
      <c r="R4011" s="19">
        <v>0.11226939921536</v>
      </c>
      <c r="S4011" s="26">
        <v>16</v>
      </c>
      <c r="T4011" s="8">
        <v>7000</v>
      </c>
      <c r="U4011" s="4">
        <v>142</v>
      </c>
      <c r="V4011" s="10">
        <v>1758.65</v>
      </c>
      <c r="W4011" s="14" t="s">
        <v>5282</v>
      </c>
      <c r="X4011" s="18"/>
      <c r="Y4011" s="9"/>
      <c r="Z4011" s="19"/>
      <c r="AA4011" s="19"/>
      <c r="AB4011" s="30">
        <f t="shared" si="1001"/>
        <v>2446000</v>
      </c>
      <c r="AC4011" s="30">
        <f t="shared" si="1011"/>
        <v>2.8618152085036794E-3</v>
      </c>
      <c r="AD4011" s="31">
        <f t="shared" si="1012"/>
        <v>0.42068683565004089</v>
      </c>
      <c r="AE4011" s="31">
        <f t="shared" si="1000"/>
        <v>0.40637775960752248</v>
      </c>
      <c r="AG4011" s="30">
        <f t="shared" si="1002"/>
        <v>6126000</v>
      </c>
      <c r="AH4011" s="30">
        <f t="shared" si="1008"/>
        <v>1.1426705843943846E-3</v>
      </c>
      <c r="AI4011" s="31">
        <f t="shared" si="1009"/>
        <v>0.16797257590597453</v>
      </c>
      <c r="AJ4011" s="31">
        <f t="shared" si="1010"/>
        <v>0.16225922298400261</v>
      </c>
      <c r="AK4011" s="30" t="str">
        <f>IF(W4011="si",($S4011*'COSTOS DE CREDITOS'!$C$27)/DATA!$G4011,"")</f>
        <v/>
      </c>
      <c r="AL4011" s="90" t="str">
        <f>IF(W4011="si",'COSTOS DE CREDITOS'!$C$35,"")</f>
        <v/>
      </c>
      <c r="AM4011" s="30" t="str">
        <f t="shared" si="1003"/>
        <v/>
      </c>
      <c r="AN4011" s="30" t="str">
        <f t="shared" si="1004"/>
        <v/>
      </c>
      <c r="AO4011" s="30">
        <f t="shared" si="1005"/>
        <v>0</v>
      </c>
      <c r="AP4011" s="30">
        <f t="shared" si="1006"/>
        <v>0</v>
      </c>
      <c r="AQ4011" s="19" t="str">
        <f t="shared" si="1007"/>
        <v/>
      </c>
    </row>
    <row r="4012" spans="1:43" x14ac:dyDescent="0.2">
      <c r="A4012" s="23" t="s">
        <v>5665</v>
      </c>
      <c r="B4012" s="6" t="s">
        <v>5683</v>
      </c>
      <c r="C4012" s="6" t="s">
        <v>5670</v>
      </c>
      <c r="D4012" s="4">
        <v>184521</v>
      </c>
      <c r="E4012" s="4">
        <v>184797</v>
      </c>
      <c r="F4012" s="5" t="s">
        <v>4953</v>
      </c>
      <c r="G4012" s="2">
        <v>5</v>
      </c>
      <c r="H4012" s="4">
        <v>184812</v>
      </c>
      <c r="I4012" s="5" t="s">
        <v>4955</v>
      </c>
      <c r="J4012" s="15">
        <v>45394</v>
      </c>
      <c r="K4012" s="24">
        <v>1379837651</v>
      </c>
      <c r="L4012" s="15">
        <v>45398</v>
      </c>
      <c r="M4012" s="15">
        <v>45412</v>
      </c>
      <c r="N4012" s="26">
        <v>1</v>
      </c>
      <c r="O4012" s="26" t="e">
        <f>VLOOKUP(D4012,quash!A$2:$I$7791,9,FALSE)</f>
        <v>#N/A</v>
      </c>
      <c r="P4012" s="7">
        <v>10000</v>
      </c>
      <c r="Q4012" s="26">
        <v>127</v>
      </c>
      <c r="R4012" s="19">
        <v>5.24391097594855E-2</v>
      </c>
      <c r="S4012" s="26">
        <v>16</v>
      </c>
      <c r="T4012" s="8">
        <v>10000</v>
      </c>
      <c r="U4012" s="4">
        <v>142</v>
      </c>
      <c r="V4012" s="10">
        <v>2510.34</v>
      </c>
      <c r="W4012" s="14" t="s">
        <v>5282</v>
      </c>
      <c r="X4012" s="18"/>
      <c r="Y4012" s="9"/>
      <c r="Z4012" s="19"/>
      <c r="AA4012" s="19"/>
      <c r="AB4012" s="30">
        <f t="shared" si="1001"/>
        <v>2446000</v>
      </c>
      <c r="AC4012" s="30">
        <f t="shared" si="1011"/>
        <v>4.0883074407195418E-3</v>
      </c>
      <c r="AD4012" s="31">
        <f t="shared" si="1012"/>
        <v>0.51921504497138182</v>
      </c>
      <c r="AE4012" s="31">
        <f t="shared" si="1000"/>
        <v>0.58053965658217499</v>
      </c>
      <c r="AG4012" s="30">
        <f t="shared" si="1002"/>
        <v>6126000</v>
      </c>
      <c r="AH4012" s="30">
        <f t="shared" si="1008"/>
        <v>1.632386549134835E-3</v>
      </c>
      <c r="AI4012" s="31">
        <f t="shared" si="1009"/>
        <v>0.20731309174012405</v>
      </c>
      <c r="AJ4012" s="31">
        <f t="shared" si="1010"/>
        <v>0.23179888997714657</v>
      </c>
      <c r="AK4012" s="30" t="str">
        <f>IF(W4012="si",($S4012*'COSTOS DE CREDITOS'!$C$27)/DATA!$G4012,"")</f>
        <v/>
      </c>
      <c r="AL4012" s="90" t="str">
        <f>IF(W4012="si",'COSTOS DE CREDITOS'!$C$35,"")</f>
        <v/>
      </c>
      <c r="AM4012" s="30" t="str">
        <f t="shared" si="1003"/>
        <v/>
      </c>
      <c r="AN4012" s="30" t="str">
        <f t="shared" si="1004"/>
        <v/>
      </c>
      <c r="AO4012" s="30">
        <f t="shared" si="1005"/>
        <v>0</v>
      </c>
      <c r="AP4012" s="30">
        <f t="shared" si="1006"/>
        <v>0</v>
      </c>
      <c r="AQ4012" s="19" t="str">
        <f t="shared" si="1007"/>
        <v/>
      </c>
    </row>
    <row r="4013" spans="1:43" x14ac:dyDescent="0.2">
      <c r="A4013" s="23" t="s">
        <v>5665</v>
      </c>
      <c r="B4013" s="6" t="s">
        <v>5683</v>
      </c>
      <c r="C4013" s="6" t="s">
        <v>5670</v>
      </c>
      <c r="D4013" s="4">
        <v>184528</v>
      </c>
      <c r="E4013" s="4">
        <v>184797</v>
      </c>
      <c r="F4013" s="5" t="s">
        <v>4953</v>
      </c>
      <c r="G4013" s="2">
        <v>5</v>
      </c>
      <c r="H4013" s="4">
        <v>184813</v>
      </c>
      <c r="I4013" s="5" t="s">
        <v>4956</v>
      </c>
      <c r="J4013" s="15">
        <v>45394</v>
      </c>
      <c r="K4013" s="24">
        <v>1379884056</v>
      </c>
      <c r="L4013" s="15">
        <v>45398</v>
      </c>
      <c r="M4013" s="15">
        <v>45412</v>
      </c>
      <c r="N4013" s="26">
        <v>1</v>
      </c>
      <c r="O4013" s="26">
        <f>VLOOKUP(D4013,quash!A$2:$I$7791,9,FALSE)</f>
        <v>2</v>
      </c>
      <c r="P4013" s="7">
        <v>10000</v>
      </c>
      <c r="Q4013" s="26">
        <v>115</v>
      </c>
      <c r="R4013" s="19">
        <v>3.97705569269148E-2</v>
      </c>
      <c r="S4013" s="26">
        <v>16</v>
      </c>
      <c r="T4013" s="8">
        <v>10000</v>
      </c>
      <c r="U4013" s="4">
        <v>142</v>
      </c>
      <c r="V4013" s="10">
        <v>2510.34</v>
      </c>
      <c r="W4013" s="14" t="s">
        <v>5282</v>
      </c>
      <c r="X4013" s="18"/>
      <c r="Y4013" s="9"/>
      <c r="Z4013" s="19"/>
      <c r="AA4013" s="19"/>
      <c r="AB4013" s="30">
        <f t="shared" si="1001"/>
        <v>313000</v>
      </c>
      <c r="AC4013" s="30">
        <f t="shared" si="1011"/>
        <v>3.1948881789137379E-2</v>
      </c>
      <c r="AD4013" s="31">
        <f t="shared" si="1012"/>
        <v>3.6741214057507987</v>
      </c>
      <c r="AE4013" s="31">
        <f t="shared" si="1000"/>
        <v>4.5367412140575079</v>
      </c>
      <c r="AG4013" s="30">
        <f t="shared" si="1002"/>
        <v>1695000</v>
      </c>
      <c r="AH4013" s="30">
        <f t="shared" si="1008"/>
        <v>5.8997050147492625E-3</v>
      </c>
      <c r="AI4013" s="31">
        <f t="shared" si="1009"/>
        <v>0.67846607669616521</v>
      </c>
      <c r="AJ4013" s="31">
        <f t="shared" si="1010"/>
        <v>0.83775811209439532</v>
      </c>
      <c r="AK4013" s="30" t="str">
        <f>IF(W4013="si",($S4013*'COSTOS DE CREDITOS'!$C$27)/DATA!$G4013,"")</f>
        <v/>
      </c>
      <c r="AL4013" s="90" t="str">
        <f>IF(W4013="si",'COSTOS DE CREDITOS'!$C$35,"")</f>
        <v/>
      </c>
      <c r="AM4013" s="30" t="str">
        <f t="shared" si="1003"/>
        <v/>
      </c>
      <c r="AN4013" s="30" t="str">
        <f t="shared" si="1004"/>
        <v/>
      </c>
      <c r="AO4013" s="30">
        <f t="shared" si="1005"/>
        <v>0</v>
      </c>
      <c r="AP4013" s="30">
        <f t="shared" si="1006"/>
        <v>0</v>
      </c>
      <c r="AQ4013" s="19" t="str">
        <f t="shared" si="1007"/>
        <v/>
      </c>
    </row>
    <row r="4014" spans="1:43" x14ac:dyDescent="0.2">
      <c r="A4014" s="23" t="s">
        <v>5665</v>
      </c>
      <c r="B4014" s="6" t="s">
        <v>5683</v>
      </c>
      <c r="C4014" s="6" t="s">
        <v>5670</v>
      </c>
      <c r="D4014" s="4">
        <v>184525</v>
      </c>
      <c r="E4014" s="4">
        <v>184797</v>
      </c>
      <c r="F4014" s="5" t="s">
        <v>4953</v>
      </c>
      <c r="G4014" s="2">
        <v>5</v>
      </c>
      <c r="H4014" s="4">
        <v>184913</v>
      </c>
      <c r="I4014" s="5" t="s">
        <v>4957</v>
      </c>
      <c r="J4014" s="15">
        <v>45394</v>
      </c>
      <c r="K4014" s="24">
        <v>1379866953</v>
      </c>
      <c r="L4014" s="15">
        <v>45399</v>
      </c>
      <c r="M4014" s="15">
        <v>45412</v>
      </c>
      <c r="N4014" s="26">
        <v>1</v>
      </c>
      <c r="O4014" s="26">
        <f>VLOOKUP(D4014,quash!A$2:$I$7791,9,FALSE)</f>
        <v>1</v>
      </c>
      <c r="P4014" s="7">
        <v>10000</v>
      </c>
      <c r="Q4014" s="26">
        <v>147</v>
      </c>
      <c r="R4014" s="19">
        <v>7.9000519063170294E-2</v>
      </c>
      <c r="S4014" s="26">
        <v>16</v>
      </c>
      <c r="T4014" s="8">
        <v>9000</v>
      </c>
      <c r="U4014" s="4">
        <v>142</v>
      </c>
      <c r="V4014" s="10">
        <v>2255.2800000000002</v>
      </c>
      <c r="W4014" s="14" t="s">
        <v>5282</v>
      </c>
      <c r="X4014" s="18"/>
      <c r="Y4014" s="9"/>
      <c r="Z4014" s="19"/>
      <c r="AA4014" s="19"/>
      <c r="AB4014" s="30">
        <f t="shared" si="1001"/>
        <v>511000</v>
      </c>
      <c r="AC4014" s="30">
        <f t="shared" si="1011"/>
        <v>1.7612524461839529E-2</v>
      </c>
      <c r="AD4014" s="31">
        <f t="shared" si="1012"/>
        <v>2.5890410958904106</v>
      </c>
      <c r="AE4014" s="31">
        <f t="shared" si="1000"/>
        <v>2.5009784735812133</v>
      </c>
      <c r="AG4014" s="30">
        <f t="shared" si="1002"/>
        <v>2427000</v>
      </c>
      <c r="AH4014" s="30">
        <f t="shared" si="1008"/>
        <v>3.708281829419036E-3</v>
      </c>
      <c r="AI4014" s="31">
        <f t="shared" si="1009"/>
        <v>0.54511742892459825</v>
      </c>
      <c r="AJ4014" s="31">
        <f t="shared" si="1010"/>
        <v>0.52657601977750312</v>
      </c>
      <c r="AK4014" s="30" t="str">
        <f>IF(W4014="si",($S4014*'COSTOS DE CREDITOS'!$C$27)/DATA!$G4014,"")</f>
        <v/>
      </c>
      <c r="AL4014" s="90" t="str">
        <f>IF(W4014="si",'COSTOS DE CREDITOS'!$C$35,"")</f>
        <v/>
      </c>
      <c r="AM4014" s="30" t="str">
        <f t="shared" si="1003"/>
        <v/>
      </c>
      <c r="AN4014" s="30" t="str">
        <f t="shared" si="1004"/>
        <v/>
      </c>
      <c r="AO4014" s="30">
        <f t="shared" si="1005"/>
        <v>0</v>
      </c>
      <c r="AP4014" s="30">
        <f t="shared" si="1006"/>
        <v>0</v>
      </c>
      <c r="AQ4014" s="19" t="str">
        <f t="shared" si="1007"/>
        <v/>
      </c>
    </row>
    <row r="4015" spans="1:43" x14ac:dyDescent="0.2">
      <c r="A4015" s="23" t="s">
        <v>5665</v>
      </c>
      <c r="B4015" s="6" t="s">
        <v>5683</v>
      </c>
      <c r="C4015" s="6" t="s">
        <v>5670</v>
      </c>
      <c r="D4015" s="4">
        <v>184529</v>
      </c>
      <c r="E4015" s="4">
        <v>184797</v>
      </c>
      <c r="F4015" s="5" t="s">
        <v>4953</v>
      </c>
      <c r="G4015" s="2">
        <v>5</v>
      </c>
      <c r="H4015" s="4">
        <v>184915</v>
      </c>
      <c r="I4015" s="5" t="s">
        <v>4958</v>
      </c>
      <c r="J4015" s="15">
        <v>45394</v>
      </c>
      <c r="K4015" s="24">
        <v>1379884783</v>
      </c>
      <c r="L4015" s="15">
        <v>45399</v>
      </c>
      <c r="M4015" s="15">
        <v>45412</v>
      </c>
      <c r="N4015" s="26">
        <v>1</v>
      </c>
      <c r="O4015" s="26">
        <f>VLOOKUP(D4015,quash!A$2:$I$7791,9,FALSE)</f>
        <v>1</v>
      </c>
      <c r="P4015" s="7">
        <v>10000</v>
      </c>
      <c r="Q4015" s="26">
        <v>147</v>
      </c>
      <c r="R4015" s="19">
        <v>7.9000519063170294E-2</v>
      </c>
      <c r="S4015" s="26">
        <v>16</v>
      </c>
      <c r="T4015" s="8">
        <v>7000</v>
      </c>
      <c r="U4015" s="4">
        <v>142</v>
      </c>
      <c r="V4015" s="10">
        <v>1758.65</v>
      </c>
      <c r="W4015" s="14" t="s">
        <v>5282</v>
      </c>
      <c r="X4015" s="18"/>
      <c r="Y4015" s="9"/>
      <c r="Z4015" s="19"/>
      <c r="AA4015" s="19"/>
      <c r="AB4015" s="30">
        <f t="shared" si="1001"/>
        <v>511000</v>
      </c>
      <c r="AC4015" s="30">
        <f t="shared" si="1011"/>
        <v>1.3698630136986301E-2</v>
      </c>
      <c r="AD4015" s="31">
        <f t="shared" si="1012"/>
        <v>2.0136986301369864</v>
      </c>
      <c r="AE4015" s="31">
        <f t="shared" si="1000"/>
        <v>1.9452054794520546</v>
      </c>
      <c r="AG4015" s="30">
        <f t="shared" si="1002"/>
        <v>2427000</v>
      </c>
      <c r="AH4015" s="30">
        <f t="shared" si="1008"/>
        <v>2.88421920065925E-3</v>
      </c>
      <c r="AI4015" s="31">
        <f t="shared" si="1009"/>
        <v>0.42398022249690975</v>
      </c>
      <c r="AJ4015" s="31">
        <f t="shared" si="1010"/>
        <v>0.40955912649361348</v>
      </c>
      <c r="AK4015" s="30" t="str">
        <f>IF(W4015="si",($S4015*'COSTOS DE CREDITOS'!$C$27)/DATA!$G4015,"")</f>
        <v/>
      </c>
      <c r="AL4015" s="90" t="str">
        <f>IF(W4015="si",'COSTOS DE CREDITOS'!$C$35,"")</f>
        <v/>
      </c>
      <c r="AM4015" s="30" t="str">
        <f t="shared" si="1003"/>
        <v/>
      </c>
      <c r="AN4015" s="30" t="str">
        <f t="shared" si="1004"/>
        <v/>
      </c>
      <c r="AO4015" s="30">
        <f t="shared" si="1005"/>
        <v>0</v>
      </c>
      <c r="AP4015" s="30">
        <f t="shared" si="1006"/>
        <v>0</v>
      </c>
      <c r="AQ4015" s="19" t="str">
        <f t="shared" si="1007"/>
        <v/>
      </c>
    </row>
    <row r="4016" spans="1:43" x14ac:dyDescent="0.2">
      <c r="A4016" s="23" t="s">
        <v>5665</v>
      </c>
      <c r="B4016" s="6" t="s">
        <v>5666</v>
      </c>
      <c r="C4016" s="6" t="s">
        <v>5667</v>
      </c>
      <c r="D4016" s="4">
        <v>184298</v>
      </c>
      <c r="E4016" s="4">
        <v>184706</v>
      </c>
      <c r="F4016" s="5" t="s">
        <v>4959</v>
      </c>
      <c r="G4016" s="2">
        <v>6</v>
      </c>
      <c r="H4016" s="4">
        <v>184718</v>
      </c>
      <c r="I4016" s="5" t="s">
        <v>4960</v>
      </c>
      <c r="J4016" s="15">
        <v>45393</v>
      </c>
      <c r="K4016" s="24">
        <v>1378975290</v>
      </c>
      <c r="L4016" s="15">
        <v>45398</v>
      </c>
      <c r="M4016" s="15">
        <v>45412</v>
      </c>
      <c r="N4016" s="26">
        <v>1</v>
      </c>
      <c r="O4016" s="26" t="e">
        <f>VLOOKUP(D4016,quash!A$2:$I$7791,9,FALSE)</f>
        <v>#N/A</v>
      </c>
      <c r="P4016" s="7">
        <v>10000</v>
      </c>
      <c r="Q4016" s="26">
        <v>147</v>
      </c>
      <c r="R4016" s="19">
        <v>7.9000519063170294E-2</v>
      </c>
      <c r="S4016" s="26">
        <v>16</v>
      </c>
      <c r="T4016" s="8">
        <v>10000</v>
      </c>
      <c r="U4016" s="4">
        <v>142</v>
      </c>
      <c r="V4016" s="10">
        <v>2510.34</v>
      </c>
      <c r="W4016" s="14" t="s">
        <v>5282</v>
      </c>
      <c r="X4016" s="18"/>
      <c r="Y4016" s="9"/>
      <c r="Z4016" s="19"/>
      <c r="AA4016" s="19"/>
      <c r="AB4016" s="30">
        <f t="shared" si="1001"/>
        <v>2446000</v>
      </c>
      <c r="AC4016" s="30">
        <f t="shared" si="1011"/>
        <v>4.0883074407195418E-3</v>
      </c>
      <c r="AD4016" s="31">
        <f t="shared" si="1012"/>
        <v>0.60098119378577264</v>
      </c>
      <c r="AE4016" s="31">
        <f t="shared" si="1000"/>
        <v>0.58053965658217499</v>
      </c>
      <c r="AG4016" s="30">
        <f t="shared" si="1002"/>
        <v>6126000</v>
      </c>
      <c r="AH4016" s="30">
        <f t="shared" si="1008"/>
        <v>1.632386549134835E-3</v>
      </c>
      <c r="AI4016" s="31">
        <f t="shared" si="1009"/>
        <v>0.23996082272282074</v>
      </c>
      <c r="AJ4016" s="31">
        <f t="shared" si="1010"/>
        <v>0.23179888997714657</v>
      </c>
      <c r="AK4016" s="30" t="str">
        <f>IF(W4016="si",($S4016*'COSTOS DE CREDITOS'!$C$27)/DATA!$G4016,"")</f>
        <v/>
      </c>
      <c r="AL4016" s="90" t="str">
        <f>IF(W4016="si",'COSTOS DE CREDITOS'!$C$35,"")</f>
        <v/>
      </c>
      <c r="AM4016" s="30" t="str">
        <f t="shared" si="1003"/>
        <v/>
      </c>
      <c r="AN4016" s="30" t="str">
        <f t="shared" si="1004"/>
        <v/>
      </c>
      <c r="AO4016" s="30">
        <f t="shared" si="1005"/>
        <v>0</v>
      </c>
      <c r="AP4016" s="30">
        <f t="shared" si="1006"/>
        <v>0</v>
      </c>
      <c r="AQ4016" s="19" t="str">
        <f t="shared" si="1007"/>
        <v/>
      </c>
    </row>
    <row r="4017" spans="1:43" x14ac:dyDescent="0.2">
      <c r="A4017" s="23" t="s">
        <v>5665</v>
      </c>
      <c r="B4017" s="6" t="s">
        <v>5666</v>
      </c>
      <c r="C4017" s="6" t="s">
        <v>5667</v>
      </c>
      <c r="D4017" s="4">
        <v>184278</v>
      </c>
      <c r="E4017" s="4">
        <v>184706</v>
      </c>
      <c r="F4017" s="5" t="s">
        <v>4959</v>
      </c>
      <c r="G4017" s="2">
        <v>6</v>
      </c>
      <c r="H4017" s="4">
        <v>184869</v>
      </c>
      <c r="I4017" s="5" t="s">
        <v>4961</v>
      </c>
      <c r="J4017" s="15">
        <v>45394</v>
      </c>
      <c r="K4017" s="24">
        <v>1378907326</v>
      </c>
      <c r="L4017" s="15">
        <v>45399</v>
      </c>
      <c r="M4017" s="15">
        <v>45412</v>
      </c>
      <c r="N4017" s="26">
        <v>1</v>
      </c>
      <c r="O4017" s="26" t="e">
        <f>VLOOKUP(D4017,quash!A$2:$I$7791,9,FALSE)</f>
        <v>#N/A</v>
      </c>
      <c r="P4017" s="7">
        <v>5000</v>
      </c>
      <c r="Q4017" s="26">
        <v>147</v>
      </c>
      <c r="R4017" s="19">
        <v>0.11226939921536</v>
      </c>
      <c r="S4017" s="26">
        <v>16</v>
      </c>
      <c r="T4017" s="8">
        <v>10000</v>
      </c>
      <c r="U4017" s="4">
        <v>142</v>
      </c>
      <c r="V4017" s="10">
        <v>2510.34</v>
      </c>
      <c r="W4017" s="14" t="s">
        <v>5282</v>
      </c>
      <c r="X4017" s="18"/>
      <c r="Y4017" s="9"/>
      <c r="Z4017" s="19"/>
      <c r="AA4017" s="19"/>
      <c r="AB4017" s="30">
        <f t="shared" si="1001"/>
        <v>2446000</v>
      </c>
      <c r="AC4017" s="30">
        <f t="shared" si="1011"/>
        <v>4.0883074407195418E-3</v>
      </c>
      <c r="AD4017" s="31">
        <f t="shared" si="1012"/>
        <v>0.60098119378577264</v>
      </c>
      <c r="AE4017" s="31">
        <f t="shared" si="1000"/>
        <v>0.58053965658217499</v>
      </c>
      <c r="AG4017" s="30">
        <f t="shared" si="1002"/>
        <v>6126000</v>
      </c>
      <c r="AH4017" s="30">
        <f t="shared" si="1008"/>
        <v>1.632386549134835E-3</v>
      </c>
      <c r="AI4017" s="31">
        <f t="shared" si="1009"/>
        <v>0.23996082272282074</v>
      </c>
      <c r="AJ4017" s="31">
        <f t="shared" si="1010"/>
        <v>0.23179888997714657</v>
      </c>
      <c r="AK4017" s="30" t="str">
        <f>IF(W4017="si",($S4017*'COSTOS DE CREDITOS'!$C$27)/DATA!$G4017,"")</f>
        <v/>
      </c>
      <c r="AL4017" s="90" t="str">
        <f>IF(W4017="si",'COSTOS DE CREDITOS'!$C$35,"")</f>
        <v/>
      </c>
      <c r="AM4017" s="30" t="str">
        <f t="shared" si="1003"/>
        <v/>
      </c>
      <c r="AN4017" s="30" t="str">
        <f t="shared" si="1004"/>
        <v/>
      </c>
      <c r="AO4017" s="30">
        <f t="shared" si="1005"/>
        <v>0</v>
      </c>
      <c r="AP4017" s="30">
        <f t="shared" si="1006"/>
        <v>0</v>
      </c>
      <c r="AQ4017" s="19" t="str">
        <f t="shared" si="1007"/>
        <v/>
      </c>
    </row>
    <row r="4018" spans="1:43" x14ac:dyDescent="0.2">
      <c r="A4018" s="23" t="s">
        <v>5665</v>
      </c>
      <c r="B4018" s="6" t="s">
        <v>5666</v>
      </c>
      <c r="C4018" s="6" t="s">
        <v>5667</v>
      </c>
      <c r="D4018" s="4">
        <v>184281</v>
      </c>
      <c r="E4018" s="4">
        <v>184706</v>
      </c>
      <c r="F4018" s="5" t="s">
        <v>4959</v>
      </c>
      <c r="G4018" s="2">
        <v>6</v>
      </c>
      <c r="H4018" s="4">
        <v>184938</v>
      </c>
      <c r="I4018" s="5" t="s">
        <v>4962</v>
      </c>
      <c r="J4018" s="15">
        <v>45393</v>
      </c>
      <c r="K4018" s="24">
        <v>1378923743</v>
      </c>
      <c r="L4018" s="15">
        <v>45405</v>
      </c>
      <c r="M4018" s="15">
        <v>45412</v>
      </c>
      <c r="N4018" s="26">
        <v>1</v>
      </c>
      <c r="O4018" s="26">
        <f>VLOOKUP(D4018,quash!A$2:$I$7791,9,FALSE)</f>
        <v>4</v>
      </c>
      <c r="P4018" s="7">
        <v>5000</v>
      </c>
      <c r="Q4018" s="26">
        <v>147</v>
      </c>
      <c r="R4018" s="19">
        <v>0.11226939921536</v>
      </c>
      <c r="S4018" s="26">
        <v>16</v>
      </c>
      <c r="T4018" s="8">
        <v>10000</v>
      </c>
      <c r="U4018" s="4">
        <v>142</v>
      </c>
      <c r="V4018" s="10">
        <v>2510.34</v>
      </c>
      <c r="W4018" s="14" t="s">
        <v>5282</v>
      </c>
      <c r="X4018" s="18"/>
      <c r="Y4018" s="9"/>
      <c r="Z4018" s="19"/>
      <c r="AA4018" s="19"/>
      <c r="AB4018" s="30">
        <f t="shared" si="1001"/>
        <v>249000</v>
      </c>
      <c r="AC4018" s="30">
        <f t="shared" si="1011"/>
        <v>4.0160642570281124E-2</v>
      </c>
      <c r="AD4018" s="31">
        <f t="shared" si="1012"/>
        <v>5.903614457831325</v>
      </c>
      <c r="AE4018" s="31">
        <f t="shared" si="1000"/>
        <v>5.7028112449799195</v>
      </c>
      <c r="AG4018" s="30">
        <f t="shared" si="1002"/>
        <v>927000</v>
      </c>
      <c r="AH4018" s="30">
        <f t="shared" si="1008"/>
        <v>1.0787486515641856E-2</v>
      </c>
      <c r="AI4018" s="31">
        <f t="shared" si="1009"/>
        <v>1.5857605177993528</v>
      </c>
      <c r="AJ4018" s="31">
        <f t="shared" si="1010"/>
        <v>1.5318230852211436</v>
      </c>
      <c r="AK4018" s="30" t="str">
        <f>IF(W4018="si",($S4018*'COSTOS DE CREDITOS'!$C$27)/DATA!$G4018,"")</f>
        <v/>
      </c>
      <c r="AL4018" s="90" t="str">
        <f>IF(W4018="si",'COSTOS DE CREDITOS'!$C$35,"")</f>
        <v/>
      </c>
      <c r="AM4018" s="30" t="str">
        <f t="shared" si="1003"/>
        <v/>
      </c>
      <c r="AN4018" s="30" t="str">
        <f t="shared" si="1004"/>
        <v/>
      </c>
      <c r="AO4018" s="30">
        <f t="shared" si="1005"/>
        <v>0</v>
      </c>
      <c r="AP4018" s="30">
        <f t="shared" si="1006"/>
        <v>0</v>
      </c>
      <c r="AQ4018" s="19" t="str">
        <f t="shared" si="1007"/>
        <v/>
      </c>
    </row>
    <row r="4019" spans="1:43" x14ac:dyDescent="0.2">
      <c r="A4019" s="23" t="s">
        <v>5665</v>
      </c>
      <c r="B4019" s="6" t="s">
        <v>5666</v>
      </c>
      <c r="C4019" s="6" t="s">
        <v>5667</v>
      </c>
      <c r="D4019" s="4">
        <v>184983</v>
      </c>
      <c r="E4019" s="4">
        <v>184706</v>
      </c>
      <c r="F4019" s="5" t="s">
        <v>4959</v>
      </c>
      <c r="G4019" s="2">
        <v>6</v>
      </c>
      <c r="H4019" s="4">
        <v>185121</v>
      </c>
      <c r="I4019" s="5" t="s">
        <v>4963</v>
      </c>
      <c r="J4019" s="15">
        <v>45399</v>
      </c>
      <c r="K4019" s="24">
        <v>1382150978</v>
      </c>
      <c r="L4019" s="15">
        <v>45405</v>
      </c>
      <c r="M4019" s="15">
        <v>45412</v>
      </c>
      <c r="N4019" s="26">
        <v>1</v>
      </c>
      <c r="O4019" s="26">
        <f>VLOOKUP(D4019,quash!A$2:$I$7791,9,FALSE)</f>
        <v>6</v>
      </c>
      <c r="P4019" s="7">
        <v>10000</v>
      </c>
      <c r="Q4019" s="26">
        <v>127</v>
      </c>
      <c r="R4019" s="19">
        <v>5.24391097594855E-2</v>
      </c>
      <c r="S4019" s="26">
        <v>16</v>
      </c>
      <c r="T4019" s="8">
        <v>10000</v>
      </c>
      <c r="U4019" s="4">
        <v>142</v>
      </c>
      <c r="V4019" s="10">
        <v>2510.34</v>
      </c>
      <c r="W4019" s="14" t="s">
        <v>5282</v>
      </c>
      <c r="X4019" s="18"/>
      <c r="Y4019" s="9"/>
      <c r="Z4019" s="19"/>
      <c r="AA4019" s="19"/>
      <c r="AB4019" s="30">
        <f t="shared" si="1001"/>
        <v>88000</v>
      </c>
      <c r="AC4019" s="30">
        <f t="shared" si="1011"/>
        <v>0.11363636363636363</v>
      </c>
      <c r="AD4019" s="31">
        <f t="shared" si="1012"/>
        <v>14.431818181818182</v>
      </c>
      <c r="AE4019" s="31">
        <f t="shared" si="1000"/>
        <v>16.136363636363637</v>
      </c>
      <c r="AG4019" s="30">
        <f t="shared" si="1002"/>
        <v>288000</v>
      </c>
      <c r="AH4019" s="30">
        <f t="shared" si="1008"/>
        <v>3.4722222222222224E-2</v>
      </c>
      <c r="AI4019" s="31">
        <f t="shared" si="1009"/>
        <v>4.4097222222222223</v>
      </c>
      <c r="AJ4019" s="31">
        <f t="shared" si="1010"/>
        <v>4.9305555555555554</v>
      </c>
      <c r="AK4019" s="30" t="str">
        <f>IF(W4019="si",($S4019*'COSTOS DE CREDITOS'!$C$27)/DATA!$G4019,"")</f>
        <v/>
      </c>
      <c r="AL4019" s="90" t="str">
        <f>IF(W4019="si",'COSTOS DE CREDITOS'!$C$35,"")</f>
        <v/>
      </c>
      <c r="AM4019" s="30" t="str">
        <f t="shared" si="1003"/>
        <v/>
      </c>
      <c r="AN4019" s="30" t="str">
        <f t="shared" si="1004"/>
        <v/>
      </c>
      <c r="AO4019" s="30">
        <f t="shared" si="1005"/>
        <v>0</v>
      </c>
      <c r="AP4019" s="30">
        <f t="shared" si="1006"/>
        <v>0</v>
      </c>
      <c r="AQ4019" s="19" t="str">
        <f t="shared" si="1007"/>
        <v/>
      </c>
    </row>
    <row r="4020" spans="1:43" x14ac:dyDescent="0.2">
      <c r="A4020" s="23" t="s">
        <v>5665</v>
      </c>
      <c r="B4020" s="6" t="s">
        <v>5678</v>
      </c>
      <c r="C4020" s="6" t="s">
        <v>5670</v>
      </c>
      <c r="D4020" s="4">
        <v>185074</v>
      </c>
      <c r="E4020" s="4">
        <v>185035</v>
      </c>
      <c r="F4020" s="5" t="s">
        <v>3751</v>
      </c>
      <c r="G4020" s="2">
        <v>5</v>
      </c>
      <c r="H4020" s="4">
        <v>185109</v>
      </c>
      <c r="I4020" s="5" t="s">
        <v>4964</v>
      </c>
      <c r="J4020" s="15">
        <v>45399</v>
      </c>
      <c r="K4020" s="24">
        <v>1382819465</v>
      </c>
      <c r="L4020" s="15">
        <v>45405</v>
      </c>
      <c r="M4020" s="15">
        <v>45412</v>
      </c>
      <c r="N4020" s="26">
        <v>1</v>
      </c>
      <c r="O4020" s="26" t="e">
        <f>VLOOKUP(D4020,quash!A$2:$I$7791,9,FALSE)</f>
        <v>#N/A</v>
      </c>
      <c r="P4020" s="7">
        <v>5000</v>
      </c>
      <c r="Q4020" s="26">
        <v>147</v>
      </c>
      <c r="R4020" s="19">
        <v>0.11226939921536</v>
      </c>
      <c r="S4020" s="26">
        <v>16</v>
      </c>
      <c r="T4020" s="8">
        <v>5000</v>
      </c>
      <c r="U4020" s="4">
        <v>147</v>
      </c>
      <c r="V4020" s="10">
        <v>1303.3399999999999</v>
      </c>
      <c r="W4020" s="14" t="s">
        <v>5282</v>
      </c>
      <c r="X4020" s="18"/>
      <c r="Y4020" s="9"/>
      <c r="Z4020" s="19"/>
      <c r="AA4020" s="19"/>
      <c r="AB4020" s="30">
        <f t="shared" si="1001"/>
        <v>2446000</v>
      </c>
      <c r="AC4020" s="30">
        <f t="shared" si="1011"/>
        <v>2.0441537203597709E-3</v>
      </c>
      <c r="AD4020" s="31">
        <f t="shared" si="1012"/>
        <v>0.30049059689288632</v>
      </c>
      <c r="AE4020" s="31">
        <f t="shared" si="1000"/>
        <v>0.30049059689288632</v>
      </c>
      <c r="AG4020" s="30">
        <f t="shared" si="1002"/>
        <v>6126000</v>
      </c>
      <c r="AH4020" s="30">
        <f t="shared" si="1008"/>
        <v>8.1619327456741752E-4</v>
      </c>
      <c r="AI4020" s="31">
        <f t="shared" si="1009"/>
        <v>0.11998041136141037</v>
      </c>
      <c r="AJ4020" s="31">
        <f t="shared" si="1010"/>
        <v>0.11998041136141037</v>
      </c>
      <c r="AK4020" s="30" t="str">
        <f>IF(W4020="si",($S4020*'COSTOS DE CREDITOS'!$C$27)/DATA!$G4020,"")</f>
        <v/>
      </c>
      <c r="AL4020" s="90" t="str">
        <f>IF(W4020="si",'COSTOS DE CREDITOS'!$C$35,"")</f>
        <v/>
      </c>
      <c r="AM4020" s="30" t="str">
        <f t="shared" si="1003"/>
        <v/>
      </c>
      <c r="AN4020" s="30" t="str">
        <f t="shared" si="1004"/>
        <v/>
      </c>
      <c r="AO4020" s="30">
        <f t="shared" si="1005"/>
        <v>0</v>
      </c>
      <c r="AP4020" s="30">
        <f t="shared" si="1006"/>
        <v>0</v>
      </c>
      <c r="AQ4020" s="19" t="str">
        <f t="shared" si="1007"/>
        <v/>
      </c>
    </row>
    <row r="4021" spans="1:43" x14ac:dyDescent="0.2">
      <c r="A4021" s="23" t="s">
        <v>5665</v>
      </c>
      <c r="B4021" s="6" t="s">
        <v>5678</v>
      </c>
      <c r="C4021" s="6" t="s">
        <v>5670</v>
      </c>
      <c r="D4021" s="4">
        <v>185077</v>
      </c>
      <c r="E4021" s="4">
        <v>185035</v>
      </c>
      <c r="F4021" s="5" t="s">
        <v>3751</v>
      </c>
      <c r="G4021" s="2">
        <v>5</v>
      </c>
      <c r="H4021" s="4">
        <v>185110</v>
      </c>
      <c r="I4021" s="5" t="s">
        <v>4965</v>
      </c>
      <c r="J4021" s="15">
        <v>45399</v>
      </c>
      <c r="K4021" s="24">
        <v>1382819704</v>
      </c>
      <c r="L4021" s="15">
        <v>45405</v>
      </c>
      <c r="M4021" s="15">
        <v>45412</v>
      </c>
      <c r="N4021" s="26">
        <v>1</v>
      </c>
      <c r="O4021" s="26" t="e">
        <f>VLOOKUP(D4021,quash!A$2:$I$7791,9,FALSE)</f>
        <v>#N/A</v>
      </c>
      <c r="P4021" s="7">
        <v>10000</v>
      </c>
      <c r="Q4021" s="26">
        <v>100</v>
      </c>
      <c r="R4021" s="19">
        <v>1.82981294070719E-2</v>
      </c>
      <c r="S4021" s="26">
        <v>16</v>
      </c>
      <c r="T4021" s="8">
        <v>10000</v>
      </c>
      <c r="U4021" s="4">
        <v>142</v>
      </c>
      <c r="V4021" s="10">
        <v>2510.34</v>
      </c>
      <c r="W4021" s="14" t="s">
        <v>5282</v>
      </c>
      <c r="X4021" s="18"/>
      <c r="Y4021" s="9"/>
      <c r="Z4021" s="19"/>
      <c r="AA4021" s="19"/>
      <c r="AB4021" s="30">
        <f t="shared" si="1001"/>
        <v>2446000</v>
      </c>
      <c r="AC4021" s="30">
        <f t="shared" si="1011"/>
        <v>4.0883074407195418E-3</v>
      </c>
      <c r="AD4021" s="31">
        <f t="shared" si="1012"/>
        <v>0.40883074407195419</v>
      </c>
      <c r="AE4021" s="31">
        <f t="shared" ref="AE4021:AE4074" si="1013">AC4021*$U4021</f>
        <v>0.58053965658217499</v>
      </c>
      <c r="AG4021" s="30">
        <f t="shared" si="1002"/>
        <v>6126000</v>
      </c>
      <c r="AH4021" s="30">
        <f t="shared" si="1008"/>
        <v>1.632386549134835E-3</v>
      </c>
      <c r="AI4021" s="31">
        <f t="shared" si="1009"/>
        <v>0.16323865491348349</v>
      </c>
      <c r="AJ4021" s="31">
        <f t="shared" si="1010"/>
        <v>0.23179888997714657</v>
      </c>
      <c r="AK4021" s="30" t="str">
        <f>IF(W4021="si",($S4021*'COSTOS DE CREDITOS'!$C$27)/DATA!$G4021,"")</f>
        <v/>
      </c>
      <c r="AL4021" s="90" t="str">
        <f>IF(W4021="si",'COSTOS DE CREDITOS'!$C$35,"")</f>
        <v/>
      </c>
      <c r="AM4021" s="30" t="str">
        <f t="shared" si="1003"/>
        <v/>
      </c>
      <c r="AN4021" s="30" t="str">
        <f t="shared" si="1004"/>
        <v/>
      </c>
      <c r="AO4021" s="30">
        <f t="shared" si="1005"/>
        <v>0</v>
      </c>
      <c r="AP4021" s="30">
        <f t="shared" si="1006"/>
        <v>0</v>
      </c>
      <c r="AQ4021" s="19" t="str">
        <f t="shared" si="1007"/>
        <v/>
      </c>
    </row>
    <row r="4022" spans="1:43" x14ac:dyDescent="0.2">
      <c r="A4022" s="23" t="s">
        <v>5665</v>
      </c>
      <c r="B4022" s="6" t="s">
        <v>5678</v>
      </c>
      <c r="C4022" s="6" t="s">
        <v>5670</v>
      </c>
      <c r="D4022" s="4">
        <v>185082</v>
      </c>
      <c r="E4022" s="4">
        <v>185035</v>
      </c>
      <c r="F4022" s="5" t="s">
        <v>3751</v>
      </c>
      <c r="G4022" s="2">
        <v>5</v>
      </c>
      <c r="H4022" s="4">
        <v>185115</v>
      </c>
      <c r="I4022" s="5" t="s">
        <v>4966</v>
      </c>
      <c r="J4022" s="15">
        <v>45399</v>
      </c>
      <c r="K4022" s="24">
        <v>1382823386</v>
      </c>
      <c r="L4022" s="15">
        <v>45405</v>
      </c>
      <c r="M4022" s="15">
        <v>45412</v>
      </c>
      <c r="N4022" s="26">
        <v>1</v>
      </c>
      <c r="O4022" s="26" t="e">
        <f>VLOOKUP(D4022,quash!A$2:$I$7791,9,FALSE)</f>
        <v>#N/A</v>
      </c>
      <c r="P4022" s="7">
        <v>10000</v>
      </c>
      <c r="Q4022" s="26">
        <v>100</v>
      </c>
      <c r="R4022" s="19">
        <v>1.82981294070719E-2</v>
      </c>
      <c r="S4022" s="26">
        <v>16</v>
      </c>
      <c r="T4022" s="8">
        <v>5000</v>
      </c>
      <c r="U4022" s="4">
        <v>147</v>
      </c>
      <c r="V4022" s="10">
        <v>1303.3399999999999</v>
      </c>
      <c r="W4022" s="14" t="s">
        <v>5282</v>
      </c>
      <c r="X4022" s="18"/>
      <c r="Y4022" s="9"/>
      <c r="Z4022" s="19"/>
      <c r="AA4022" s="19"/>
      <c r="AB4022" s="30">
        <f t="shared" si="1001"/>
        <v>2446000</v>
      </c>
      <c r="AC4022" s="30">
        <f t="shared" si="1011"/>
        <v>2.0441537203597709E-3</v>
      </c>
      <c r="AD4022" s="31">
        <f t="shared" si="1012"/>
        <v>0.20441537203597709</v>
      </c>
      <c r="AE4022" s="31">
        <f t="shared" si="1013"/>
        <v>0.30049059689288632</v>
      </c>
      <c r="AG4022" s="30">
        <f t="shared" si="1002"/>
        <v>6126000</v>
      </c>
      <c r="AH4022" s="30">
        <f t="shared" si="1008"/>
        <v>8.1619327456741752E-4</v>
      </c>
      <c r="AI4022" s="31">
        <f t="shared" si="1009"/>
        <v>8.1619327456741747E-2</v>
      </c>
      <c r="AJ4022" s="31">
        <f t="shared" si="1010"/>
        <v>0.11998041136141037</v>
      </c>
      <c r="AK4022" s="30" t="str">
        <f>IF(W4022="si",($S4022*'COSTOS DE CREDITOS'!$C$27)/DATA!$G4022,"")</f>
        <v/>
      </c>
      <c r="AL4022" s="90" t="str">
        <f>IF(W4022="si",'COSTOS DE CREDITOS'!$C$35,"")</f>
        <v/>
      </c>
      <c r="AM4022" s="30" t="str">
        <f t="shared" si="1003"/>
        <v/>
      </c>
      <c r="AN4022" s="30" t="str">
        <f t="shared" si="1004"/>
        <v/>
      </c>
      <c r="AO4022" s="30">
        <f t="shared" si="1005"/>
        <v>0</v>
      </c>
      <c r="AP4022" s="30">
        <f t="shared" si="1006"/>
        <v>0</v>
      </c>
      <c r="AQ4022" s="19" t="str">
        <f t="shared" si="1007"/>
        <v/>
      </c>
    </row>
    <row r="4023" spans="1:43" x14ac:dyDescent="0.2">
      <c r="A4023" s="23" t="s">
        <v>5665</v>
      </c>
      <c r="B4023" s="6" t="s">
        <v>5678</v>
      </c>
      <c r="C4023" s="6" t="s">
        <v>5670</v>
      </c>
      <c r="D4023" s="4">
        <v>185079</v>
      </c>
      <c r="E4023" s="4">
        <v>185035</v>
      </c>
      <c r="F4023" s="5" t="s">
        <v>3751</v>
      </c>
      <c r="G4023" s="2">
        <v>5</v>
      </c>
      <c r="H4023" s="4">
        <v>185118</v>
      </c>
      <c r="I4023" s="5" t="s">
        <v>4967</v>
      </c>
      <c r="J4023" s="15">
        <v>45399</v>
      </c>
      <c r="K4023" s="24">
        <v>1382819803</v>
      </c>
      <c r="L4023" s="15">
        <v>45405</v>
      </c>
      <c r="M4023" s="15">
        <v>45412</v>
      </c>
      <c r="N4023" s="26">
        <v>1</v>
      </c>
      <c r="O4023" s="26" t="e">
        <f>VLOOKUP(D4023,quash!A$2:$I$7791,9,FALSE)</f>
        <v>#N/A</v>
      </c>
      <c r="P4023" s="7">
        <v>10000</v>
      </c>
      <c r="Q4023" s="26">
        <v>100</v>
      </c>
      <c r="R4023" s="19">
        <v>1.82981294070719E-2</v>
      </c>
      <c r="S4023" s="26">
        <v>16</v>
      </c>
      <c r="T4023" s="8">
        <v>10000</v>
      </c>
      <c r="U4023" s="4">
        <v>142</v>
      </c>
      <c r="V4023" s="10">
        <v>2510.34</v>
      </c>
      <c r="W4023" s="14" t="s">
        <v>5282</v>
      </c>
      <c r="X4023" s="18"/>
      <c r="Y4023" s="9"/>
      <c r="Z4023" s="19"/>
      <c r="AA4023" s="19"/>
      <c r="AB4023" s="30">
        <f t="shared" si="1001"/>
        <v>2446000</v>
      </c>
      <c r="AC4023" s="30">
        <f t="shared" si="1011"/>
        <v>4.0883074407195418E-3</v>
      </c>
      <c r="AD4023" s="31">
        <f t="shared" si="1012"/>
        <v>0.40883074407195419</v>
      </c>
      <c r="AE4023" s="31">
        <f t="shared" si="1013"/>
        <v>0.58053965658217499</v>
      </c>
      <c r="AG4023" s="30">
        <f t="shared" si="1002"/>
        <v>6126000</v>
      </c>
      <c r="AH4023" s="30">
        <f t="shared" si="1008"/>
        <v>1.632386549134835E-3</v>
      </c>
      <c r="AI4023" s="31">
        <f t="shared" si="1009"/>
        <v>0.16323865491348349</v>
      </c>
      <c r="AJ4023" s="31">
        <f t="shared" si="1010"/>
        <v>0.23179888997714657</v>
      </c>
      <c r="AK4023" s="30" t="str">
        <f>IF(W4023="si",($S4023*'COSTOS DE CREDITOS'!$C$27)/DATA!$G4023,"")</f>
        <v/>
      </c>
      <c r="AL4023" s="90" t="str">
        <f>IF(W4023="si",'COSTOS DE CREDITOS'!$C$35,"")</f>
        <v/>
      </c>
      <c r="AM4023" s="30" t="str">
        <f t="shared" si="1003"/>
        <v/>
      </c>
      <c r="AN4023" s="30" t="str">
        <f t="shared" si="1004"/>
        <v/>
      </c>
      <c r="AO4023" s="30">
        <f t="shared" si="1005"/>
        <v>0</v>
      </c>
      <c r="AP4023" s="30">
        <f t="shared" si="1006"/>
        <v>0</v>
      </c>
      <c r="AQ4023" s="19" t="str">
        <f t="shared" si="1007"/>
        <v/>
      </c>
    </row>
    <row r="4024" spans="1:43" x14ac:dyDescent="0.2">
      <c r="A4024" s="23" t="s">
        <v>5665</v>
      </c>
      <c r="B4024" s="6" t="s">
        <v>5676</v>
      </c>
      <c r="C4024" s="6" t="s">
        <v>5670</v>
      </c>
      <c r="D4024" s="4">
        <v>183986</v>
      </c>
      <c r="E4024" s="4">
        <v>185143</v>
      </c>
      <c r="F4024" s="5" t="s">
        <v>4968</v>
      </c>
      <c r="G4024" s="2">
        <v>5</v>
      </c>
      <c r="H4024" s="4">
        <v>185144</v>
      </c>
      <c r="I4024" s="5" t="s">
        <v>4969</v>
      </c>
      <c r="J4024" s="15">
        <v>45391</v>
      </c>
      <c r="K4024" s="24">
        <v>1377533882</v>
      </c>
      <c r="L4024" s="15">
        <v>45405</v>
      </c>
      <c r="M4024" s="15">
        <v>45412</v>
      </c>
      <c r="N4024" s="26">
        <v>1</v>
      </c>
      <c r="O4024" s="26">
        <f>VLOOKUP(D4024,quash!A$2:$I$7791,9,FALSE)</f>
        <v>2</v>
      </c>
      <c r="P4024" s="7">
        <v>10000</v>
      </c>
      <c r="Q4024" s="26">
        <v>147</v>
      </c>
      <c r="R4024" s="19">
        <v>7.9000519063170294E-2</v>
      </c>
      <c r="S4024" s="26">
        <v>16</v>
      </c>
      <c r="T4024" s="8">
        <v>7000</v>
      </c>
      <c r="U4024" s="4">
        <v>147</v>
      </c>
      <c r="V4024" s="10">
        <v>1827.61</v>
      </c>
      <c r="W4024" s="14" t="s">
        <v>5282</v>
      </c>
      <c r="X4024" s="18"/>
      <c r="Y4024" s="9"/>
      <c r="Z4024" s="19"/>
      <c r="AA4024" s="19"/>
      <c r="AB4024" s="30">
        <f t="shared" si="1001"/>
        <v>313000</v>
      </c>
      <c r="AC4024" s="30">
        <f t="shared" si="1011"/>
        <v>2.2364217252396165E-2</v>
      </c>
      <c r="AD4024" s="31">
        <f t="shared" si="1012"/>
        <v>3.2875399361022364</v>
      </c>
      <c r="AE4024" s="31">
        <f t="shared" si="1013"/>
        <v>3.2875399361022364</v>
      </c>
      <c r="AG4024" s="30">
        <f t="shared" si="1002"/>
        <v>1695000</v>
      </c>
      <c r="AH4024" s="30">
        <f t="shared" si="1008"/>
        <v>4.1297935103244837E-3</v>
      </c>
      <c r="AI4024" s="31">
        <f t="shared" si="1009"/>
        <v>0.60707964601769915</v>
      </c>
      <c r="AJ4024" s="31">
        <f t="shared" si="1010"/>
        <v>0.60707964601769915</v>
      </c>
      <c r="AK4024" s="30" t="str">
        <f>IF(W4024="si",($S4024*'COSTOS DE CREDITOS'!$C$27)/DATA!$G4024,"")</f>
        <v/>
      </c>
      <c r="AL4024" s="90" t="str">
        <f>IF(W4024="si",'COSTOS DE CREDITOS'!$C$35,"")</f>
        <v/>
      </c>
      <c r="AM4024" s="30" t="str">
        <f t="shared" si="1003"/>
        <v/>
      </c>
      <c r="AN4024" s="30" t="str">
        <f t="shared" si="1004"/>
        <v/>
      </c>
      <c r="AO4024" s="30">
        <f t="shared" si="1005"/>
        <v>0</v>
      </c>
      <c r="AP4024" s="30">
        <f t="shared" si="1006"/>
        <v>0</v>
      </c>
      <c r="AQ4024" s="19" t="str">
        <f t="shared" si="1007"/>
        <v/>
      </c>
    </row>
    <row r="4025" spans="1:43" x14ac:dyDescent="0.2">
      <c r="A4025" s="23" t="s">
        <v>5665</v>
      </c>
      <c r="B4025" s="6" t="s">
        <v>5676</v>
      </c>
      <c r="C4025" s="6" t="s">
        <v>5670</v>
      </c>
      <c r="D4025" s="4">
        <v>183993</v>
      </c>
      <c r="E4025" s="4">
        <v>185143</v>
      </c>
      <c r="F4025" s="5" t="s">
        <v>4968</v>
      </c>
      <c r="G4025" s="2">
        <v>5</v>
      </c>
      <c r="H4025" s="4">
        <v>185150</v>
      </c>
      <c r="I4025" s="5" t="s">
        <v>4970</v>
      </c>
      <c r="J4025" s="15">
        <v>45391</v>
      </c>
      <c r="K4025" s="24">
        <v>1377540937</v>
      </c>
      <c r="L4025" s="15">
        <v>45405</v>
      </c>
      <c r="M4025" s="15">
        <v>45412</v>
      </c>
      <c r="N4025" s="26">
        <v>1</v>
      </c>
      <c r="O4025" s="26">
        <f>VLOOKUP(D4025,quash!A$2:$I$7791,9,FALSE)</f>
        <v>1</v>
      </c>
      <c r="P4025" s="7">
        <v>5000</v>
      </c>
      <c r="Q4025" s="26">
        <v>147</v>
      </c>
      <c r="R4025" s="19">
        <v>0.11226939921536</v>
      </c>
      <c r="S4025" s="26">
        <v>16</v>
      </c>
      <c r="T4025" s="8">
        <v>7000</v>
      </c>
      <c r="U4025" s="4">
        <v>147</v>
      </c>
      <c r="V4025" s="10">
        <v>1827.61</v>
      </c>
      <c r="W4025" s="14" t="s">
        <v>5282</v>
      </c>
      <c r="X4025" s="18"/>
      <c r="Y4025" s="9"/>
      <c r="Z4025" s="19"/>
      <c r="AA4025" s="19"/>
      <c r="AB4025" s="30">
        <f t="shared" si="1001"/>
        <v>511000</v>
      </c>
      <c r="AC4025" s="30">
        <f t="shared" si="1011"/>
        <v>1.3698630136986301E-2</v>
      </c>
      <c r="AD4025" s="31">
        <f t="shared" si="1012"/>
        <v>2.0136986301369864</v>
      </c>
      <c r="AE4025" s="31">
        <f t="shared" si="1013"/>
        <v>2.0136986301369864</v>
      </c>
      <c r="AG4025" s="30">
        <f t="shared" si="1002"/>
        <v>2427000</v>
      </c>
      <c r="AH4025" s="30">
        <f t="shared" si="1008"/>
        <v>2.88421920065925E-3</v>
      </c>
      <c r="AI4025" s="31">
        <f t="shared" si="1009"/>
        <v>0.42398022249690975</v>
      </c>
      <c r="AJ4025" s="31">
        <f t="shared" si="1010"/>
        <v>0.42398022249690975</v>
      </c>
      <c r="AK4025" s="30" t="str">
        <f>IF(W4025="si",($S4025*'COSTOS DE CREDITOS'!$C$27)/DATA!$G4025,"")</f>
        <v/>
      </c>
      <c r="AL4025" s="90" t="str">
        <f>IF(W4025="si",'COSTOS DE CREDITOS'!$C$35,"")</f>
        <v/>
      </c>
      <c r="AM4025" s="30" t="str">
        <f t="shared" si="1003"/>
        <v/>
      </c>
      <c r="AN4025" s="30" t="str">
        <f t="shared" si="1004"/>
        <v/>
      </c>
      <c r="AO4025" s="30">
        <f t="shared" si="1005"/>
        <v>0</v>
      </c>
      <c r="AP4025" s="30">
        <f t="shared" si="1006"/>
        <v>0</v>
      </c>
      <c r="AQ4025" s="19" t="str">
        <f t="shared" si="1007"/>
        <v/>
      </c>
    </row>
    <row r="4026" spans="1:43" x14ac:dyDescent="0.2">
      <c r="A4026" s="23" t="s">
        <v>5665</v>
      </c>
      <c r="B4026" s="6" t="s">
        <v>5676</v>
      </c>
      <c r="C4026" s="6" t="s">
        <v>5670</v>
      </c>
      <c r="D4026" s="4">
        <v>184139</v>
      </c>
      <c r="E4026" s="4">
        <v>185143</v>
      </c>
      <c r="F4026" s="5" t="s">
        <v>4968</v>
      </c>
      <c r="G4026" s="2">
        <v>5</v>
      </c>
      <c r="H4026" s="4">
        <v>185153</v>
      </c>
      <c r="I4026" s="5" t="s">
        <v>4971</v>
      </c>
      <c r="J4026" s="15">
        <v>45392</v>
      </c>
      <c r="K4026" s="24">
        <v>1378098807</v>
      </c>
      <c r="L4026" s="15">
        <v>45405</v>
      </c>
      <c r="M4026" s="15">
        <v>45412</v>
      </c>
      <c r="N4026" s="26">
        <v>1</v>
      </c>
      <c r="O4026" s="26" t="e">
        <f>VLOOKUP(D4026,quash!A$2:$I$7791,9,FALSE)</f>
        <v>#N/A</v>
      </c>
      <c r="P4026" s="7">
        <v>5000</v>
      </c>
      <c r="Q4026" s="26">
        <v>147</v>
      </c>
      <c r="R4026" s="19">
        <v>0.11226939921536</v>
      </c>
      <c r="S4026" s="26">
        <v>16</v>
      </c>
      <c r="T4026" s="8">
        <v>7000</v>
      </c>
      <c r="U4026" s="4">
        <v>147</v>
      </c>
      <c r="V4026" s="10">
        <v>1827.61</v>
      </c>
      <c r="W4026" s="14" t="s">
        <v>5282</v>
      </c>
      <c r="X4026" s="18"/>
      <c r="Y4026" s="9"/>
      <c r="Z4026" s="19"/>
      <c r="AA4026" s="19"/>
      <c r="AB4026" s="30">
        <f t="shared" si="1001"/>
        <v>2446000</v>
      </c>
      <c r="AC4026" s="30">
        <f t="shared" si="1011"/>
        <v>2.8618152085036794E-3</v>
      </c>
      <c r="AD4026" s="31">
        <f t="shared" si="1012"/>
        <v>0.42068683565004089</v>
      </c>
      <c r="AE4026" s="31">
        <f t="shared" si="1013"/>
        <v>0.42068683565004089</v>
      </c>
      <c r="AG4026" s="30">
        <f t="shared" si="1002"/>
        <v>6126000</v>
      </c>
      <c r="AH4026" s="30">
        <f t="shared" si="1008"/>
        <v>1.1426705843943846E-3</v>
      </c>
      <c r="AI4026" s="31">
        <f t="shared" si="1009"/>
        <v>0.16797257590597453</v>
      </c>
      <c r="AJ4026" s="31">
        <f t="shared" si="1010"/>
        <v>0.16797257590597453</v>
      </c>
      <c r="AK4026" s="30" t="str">
        <f>IF(W4026="si",($S4026*'COSTOS DE CREDITOS'!$C$27)/DATA!$G4026,"")</f>
        <v/>
      </c>
      <c r="AL4026" s="90" t="str">
        <f>IF(W4026="si",'COSTOS DE CREDITOS'!$C$35,"")</f>
        <v/>
      </c>
      <c r="AM4026" s="30" t="str">
        <f t="shared" si="1003"/>
        <v/>
      </c>
      <c r="AN4026" s="30" t="str">
        <f t="shared" si="1004"/>
        <v/>
      </c>
      <c r="AO4026" s="30">
        <f t="shared" si="1005"/>
        <v>0</v>
      </c>
      <c r="AP4026" s="30">
        <f t="shared" si="1006"/>
        <v>0</v>
      </c>
      <c r="AQ4026" s="19" t="str">
        <f t="shared" si="1007"/>
        <v/>
      </c>
    </row>
    <row r="4027" spans="1:43" x14ac:dyDescent="0.2">
      <c r="A4027" s="23" t="s">
        <v>5665</v>
      </c>
      <c r="B4027" s="6" t="s">
        <v>5676</v>
      </c>
      <c r="C4027" s="6" t="s">
        <v>5670</v>
      </c>
      <c r="D4027" s="4">
        <v>184138</v>
      </c>
      <c r="E4027" s="4">
        <v>185143</v>
      </c>
      <c r="F4027" s="5" t="s">
        <v>4968</v>
      </c>
      <c r="G4027" s="2">
        <v>5</v>
      </c>
      <c r="H4027" s="4">
        <v>185157</v>
      </c>
      <c r="I4027" s="5" t="s">
        <v>4972</v>
      </c>
      <c r="J4027" s="15">
        <v>45392</v>
      </c>
      <c r="K4027" s="24">
        <v>1378097926</v>
      </c>
      <c r="L4027" s="15">
        <v>45405</v>
      </c>
      <c r="M4027" s="15">
        <v>45412</v>
      </c>
      <c r="N4027" s="26">
        <v>1</v>
      </c>
      <c r="O4027" s="26" t="e">
        <f>VLOOKUP(D4027,quash!A$2:$I$7791,9,FALSE)</f>
        <v>#N/A</v>
      </c>
      <c r="P4027" s="7">
        <v>5000</v>
      </c>
      <c r="Q4027" s="26">
        <v>147</v>
      </c>
      <c r="R4027" s="19">
        <v>0.11226939921536</v>
      </c>
      <c r="S4027" s="26">
        <v>16</v>
      </c>
      <c r="T4027" s="8">
        <v>7000</v>
      </c>
      <c r="U4027" s="4">
        <v>147</v>
      </c>
      <c r="V4027" s="10">
        <v>1827.61</v>
      </c>
      <c r="W4027" s="14" t="s">
        <v>5282</v>
      </c>
      <c r="X4027" s="18"/>
      <c r="Y4027" s="9"/>
      <c r="Z4027" s="19"/>
      <c r="AA4027" s="19"/>
      <c r="AB4027" s="30">
        <f t="shared" si="1001"/>
        <v>2446000</v>
      </c>
      <c r="AC4027" s="30">
        <f t="shared" si="1011"/>
        <v>2.8618152085036794E-3</v>
      </c>
      <c r="AD4027" s="31">
        <f t="shared" si="1012"/>
        <v>0.42068683565004089</v>
      </c>
      <c r="AE4027" s="31">
        <f t="shared" si="1013"/>
        <v>0.42068683565004089</v>
      </c>
      <c r="AG4027" s="30">
        <f t="shared" si="1002"/>
        <v>6126000</v>
      </c>
      <c r="AH4027" s="30">
        <f t="shared" si="1008"/>
        <v>1.1426705843943846E-3</v>
      </c>
      <c r="AI4027" s="31">
        <f t="shared" si="1009"/>
        <v>0.16797257590597453</v>
      </c>
      <c r="AJ4027" s="31">
        <f t="shared" si="1010"/>
        <v>0.16797257590597453</v>
      </c>
      <c r="AK4027" s="30" t="str">
        <f>IF(W4027="si",($S4027*'COSTOS DE CREDITOS'!$C$27)/DATA!$G4027,"")</f>
        <v/>
      </c>
      <c r="AL4027" s="90" t="str">
        <f>IF(W4027="si",'COSTOS DE CREDITOS'!$C$35,"")</f>
        <v/>
      </c>
      <c r="AM4027" s="30" t="str">
        <f t="shared" si="1003"/>
        <v/>
      </c>
      <c r="AN4027" s="30" t="str">
        <f t="shared" si="1004"/>
        <v/>
      </c>
      <c r="AO4027" s="30">
        <f t="shared" si="1005"/>
        <v>0</v>
      </c>
      <c r="AP4027" s="30">
        <f t="shared" si="1006"/>
        <v>0</v>
      </c>
      <c r="AQ4027" s="19" t="str">
        <f t="shared" si="1007"/>
        <v/>
      </c>
    </row>
    <row r="4028" spans="1:43" x14ac:dyDescent="0.2">
      <c r="A4028" s="23" t="s">
        <v>5665</v>
      </c>
      <c r="B4028" s="6" t="s">
        <v>5676</v>
      </c>
      <c r="C4028" s="6" t="s">
        <v>5670</v>
      </c>
      <c r="D4028" s="4">
        <v>183987</v>
      </c>
      <c r="E4028" s="4">
        <v>185143</v>
      </c>
      <c r="F4028" s="5" t="s">
        <v>4968</v>
      </c>
      <c r="G4028" s="2">
        <v>5</v>
      </c>
      <c r="H4028" s="4">
        <v>185255</v>
      </c>
      <c r="I4028" s="5" t="s">
        <v>4973</v>
      </c>
      <c r="J4028" s="15">
        <v>45391</v>
      </c>
      <c r="K4028" s="24">
        <v>1377536637</v>
      </c>
      <c r="L4028" s="15">
        <v>45405</v>
      </c>
      <c r="M4028" s="15">
        <v>45412</v>
      </c>
      <c r="N4028" s="26">
        <v>1</v>
      </c>
      <c r="O4028" s="26">
        <f>VLOOKUP(D4028,quash!A$2:$I$7791,9,FALSE)</f>
        <v>3</v>
      </c>
      <c r="P4028" s="7">
        <v>5000</v>
      </c>
      <c r="Q4028" s="26">
        <v>147</v>
      </c>
      <c r="R4028" s="19">
        <v>0.11226939921536</v>
      </c>
      <c r="S4028" s="26">
        <v>16</v>
      </c>
      <c r="T4028" s="8">
        <v>8000</v>
      </c>
      <c r="U4028" s="4">
        <v>147</v>
      </c>
      <c r="V4028" s="10">
        <v>2082.7199999999998</v>
      </c>
      <c r="W4028" s="14" t="s">
        <v>5282</v>
      </c>
      <c r="X4028" s="18"/>
      <c r="Y4028" s="9"/>
      <c r="Z4028" s="19"/>
      <c r="AA4028" s="19"/>
      <c r="AB4028" s="30">
        <f t="shared" si="1001"/>
        <v>193000</v>
      </c>
      <c r="AC4028" s="30">
        <f t="shared" si="1011"/>
        <v>4.145077720207254E-2</v>
      </c>
      <c r="AD4028" s="31">
        <f t="shared" si="1012"/>
        <v>6.0932642487046635</v>
      </c>
      <c r="AE4028" s="31">
        <f t="shared" si="1013"/>
        <v>6.0932642487046635</v>
      </c>
      <c r="AG4028" s="30">
        <f t="shared" si="1002"/>
        <v>778000</v>
      </c>
      <c r="AH4028" s="30">
        <f t="shared" si="1008"/>
        <v>1.0282776349614395E-2</v>
      </c>
      <c r="AI4028" s="31">
        <f t="shared" si="1009"/>
        <v>1.511568123393316</v>
      </c>
      <c r="AJ4028" s="31">
        <f t="shared" si="1010"/>
        <v>1.511568123393316</v>
      </c>
      <c r="AK4028" s="30" t="str">
        <f>IF(W4028="si",($S4028*'COSTOS DE CREDITOS'!$C$27)/DATA!$G4028,"")</f>
        <v/>
      </c>
      <c r="AL4028" s="90" t="str">
        <f>IF(W4028="si",'COSTOS DE CREDITOS'!$C$35,"")</f>
        <v/>
      </c>
      <c r="AM4028" s="30" t="str">
        <f t="shared" si="1003"/>
        <v/>
      </c>
      <c r="AN4028" s="30" t="str">
        <f t="shared" si="1004"/>
        <v/>
      </c>
      <c r="AO4028" s="30">
        <f t="shared" si="1005"/>
        <v>0</v>
      </c>
      <c r="AP4028" s="30">
        <f t="shared" si="1006"/>
        <v>0</v>
      </c>
      <c r="AQ4028" s="19" t="str">
        <f t="shared" si="1007"/>
        <v/>
      </c>
    </row>
    <row r="4029" spans="1:43" x14ac:dyDescent="0.2">
      <c r="A4029" s="23" t="s">
        <v>5665</v>
      </c>
      <c r="B4029" s="6" t="s">
        <v>5675</v>
      </c>
      <c r="C4029" s="6" t="s">
        <v>5667</v>
      </c>
      <c r="D4029" s="4">
        <v>183967</v>
      </c>
      <c r="E4029" s="4">
        <v>183890</v>
      </c>
      <c r="F4029" s="5" t="s">
        <v>3640</v>
      </c>
      <c r="G4029" s="2">
        <v>5</v>
      </c>
      <c r="H4029" s="4">
        <v>185086</v>
      </c>
      <c r="I4029" s="5" t="s">
        <v>4974</v>
      </c>
      <c r="J4029" s="15">
        <v>45391</v>
      </c>
      <c r="K4029" s="24">
        <v>1377455188</v>
      </c>
      <c r="L4029" s="15">
        <v>45405</v>
      </c>
      <c r="M4029" s="15">
        <v>45412</v>
      </c>
      <c r="N4029" s="26">
        <v>1</v>
      </c>
      <c r="O4029" s="26" t="e">
        <f>VLOOKUP(D4029,quash!A$2:$I$7791,9,FALSE)</f>
        <v>#N/A</v>
      </c>
      <c r="P4029" s="7">
        <v>5000</v>
      </c>
      <c r="Q4029" s="26">
        <v>147</v>
      </c>
      <c r="R4029" s="19">
        <v>0.11226939921536</v>
      </c>
      <c r="S4029" s="26">
        <v>16</v>
      </c>
      <c r="T4029" s="8">
        <v>7000</v>
      </c>
      <c r="U4029" s="4">
        <v>142</v>
      </c>
      <c r="V4029" s="10">
        <v>1758.65</v>
      </c>
      <c r="W4029" s="14" t="s">
        <v>5282</v>
      </c>
      <c r="X4029" s="18"/>
      <c r="Y4029" s="9"/>
      <c r="Z4029" s="19"/>
      <c r="AA4029" s="19"/>
      <c r="AB4029" s="30">
        <f t="shared" si="1001"/>
        <v>2446000</v>
      </c>
      <c r="AC4029" s="30">
        <f t="shared" si="1011"/>
        <v>2.8618152085036794E-3</v>
      </c>
      <c r="AD4029" s="31">
        <f t="shared" si="1012"/>
        <v>0.42068683565004089</v>
      </c>
      <c r="AE4029" s="31">
        <f t="shared" si="1013"/>
        <v>0.40637775960752248</v>
      </c>
      <c r="AG4029" s="30">
        <f t="shared" si="1002"/>
        <v>6126000</v>
      </c>
      <c r="AH4029" s="30">
        <f t="shared" si="1008"/>
        <v>1.1426705843943846E-3</v>
      </c>
      <c r="AI4029" s="31">
        <f t="shared" si="1009"/>
        <v>0.16797257590597453</v>
      </c>
      <c r="AJ4029" s="31">
        <f t="shared" si="1010"/>
        <v>0.16225922298400261</v>
      </c>
      <c r="AK4029" s="30" t="str">
        <f>IF(W4029="si",($S4029*'COSTOS DE CREDITOS'!$C$27)/DATA!$G4029,"")</f>
        <v/>
      </c>
      <c r="AL4029" s="90" t="str">
        <f>IF(W4029="si",'COSTOS DE CREDITOS'!$C$35,"")</f>
        <v/>
      </c>
      <c r="AM4029" s="30" t="str">
        <f t="shared" si="1003"/>
        <v/>
      </c>
      <c r="AN4029" s="30" t="str">
        <f t="shared" si="1004"/>
        <v/>
      </c>
      <c r="AO4029" s="30">
        <f t="shared" si="1005"/>
        <v>0</v>
      </c>
      <c r="AP4029" s="30">
        <f t="shared" si="1006"/>
        <v>0</v>
      </c>
      <c r="AQ4029" s="19" t="str">
        <f t="shared" si="1007"/>
        <v/>
      </c>
    </row>
    <row r="4030" spans="1:43" x14ac:dyDescent="0.2">
      <c r="A4030" s="23" t="s">
        <v>5665</v>
      </c>
      <c r="B4030" s="6" t="s">
        <v>5666</v>
      </c>
      <c r="C4030" s="6" t="s">
        <v>5667</v>
      </c>
      <c r="D4030" s="4">
        <v>184507</v>
      </c>
      <c r="E4030" s="4">
        <v>185084</v>
      </c>
      <c r="F4030" s="5" t="s">
        <v>4975</v>
      </c>
      <c r="G4030" s="2">
        <v>6</v>
      </c>
      <c r="H4030" s="4">
        <v>185085</v>
      </c>
      <c r="I4030" s="5" t="s">
        <v>4976</v>
      </c>
      <c r="J4030" s="15">
        <v>45394</v>
      </c>
      <c r="K4030" s="24">
        <v>1379809553</v>
      </c>
      <c r="L4030" s="15">
        <v>45405</v>
      </c>
      <c r="M4030" s="15">
        <v>45412</v>
      </c>
      <c r="N4030" s="26">
        <v>1</v>
      </c>
      <c r="O4030" s="26">
        <f>VLOOKUP(D4030,quash!A$2:$I$7791,9,FALSE)</f>
        <v>2</v>
      </c>
      <c r="P4030" s="7">
        <v>10000</v>
      </c>
      <c r="Q4030" s="26">
        <v>127</v>
      </c>
      <c r="R4030" s="19">
        <v>5.24391097594855E-2</v>
      </c>
      <c r="S4030" s="26">
        <v>16</v>
      </c>
      <c r="T4030" s="8">
        <v>10000</v>
      </c>
      <c r="U4030" s="4">
        <v>142</v>
      </c>
      <c r="V4030" s="10">
        <v>2510.34</v>
      </c>
      <c r="W4030" s="14" t="s">
        <v>5282</v>
      </c>
      <c r="X4030" s="18"/>
      <c r="Y4030" s="9"/>
      <c r="Z4030" s="19"/>
      <c r="AA4030" s="19"/>
      <c r="AB4030" s="30">
        <f t="shared" si="1001"/>
        <v>313000</v>
      </c>
      <c r="AC4030" s="30">
        <f t="shared" si="1011"/>
        <v>3.1948881789137379E-2</v>
      </c>
      <c r="AD4030" s="31">
        <f t="shared" si="1012"/>
        <v>4.0575079872204469</v>
      </c>
      <c r="AE4030" s="31">
        <f t="shared" si="1013"/>
        <v>4.5367412140575079</v>
      </c>
      <c r="AG4030" s="30">
        <f t="shared" si="1002"/>
        <v>1695000</v>
      </c>
      <c r="AH4030" s="30">
        <f t="shared" si="1008"/>
        <v>5.8997050147492625E-3</v>
      </c>
      <c r="AI4030" s="31">
        <f t="shared" si="1009"/>
        <v>0.74926253687315636</v>
      </c>
      <c r="AJ4030" s="31">
        <f t="shared" si="1010"/>
        <v>0.83775811209439532</v>
      </c>
      <c r="AK4030" s="30" t="str">
        <f>IF(W4030="si",($S4030*'COSTOS DE CREDITOS'!$C$27)/DATA!$G4030,"")</f>
        <v/>
      </c>
      <c r="AL4030" s="90" t="str">
        <f>IF(W4030="si",'COSTOS DE CREDITOS'!$C$35,"")</f>
        <v/>
      </c>
      <c r="AM4030" s="30" t="str">
        <f t="shared" si="1003"/>
        <v/>
      </c>
      <c r="AN4030" s="30" t="str">
        <f t="shared" si="1004"/>
        <v/>
      </c>
      <c r="AO4030" s="30">
        <f t="shared" si="1005"/>
        <v>0</v>
      </c>
      <c r="AP4030" s="30">
        <f t="shared" si="1006"/>
        <v>0</v>
      </c>
      <c r="AQ4030" s="19" t="str">
        <f t="shared" si="1007"/>
        <v/>
      </c>
    </row>
    <row r="4031" spans="1:43" x14ac:dyDescent="0.2">
      <c r="A4031" s="23" t="s">
        <v>5665</v>
      </c>
      <c r="B4031" s="6" t="s">
        <v>5666</v>
      </c>
      <c r="C4031" s="6" t="s">
        <v>5667</v>
      </c>
      <c r="D4031" s="4">
        <v>184520</v>
      </c>
      <c r="E4031" s="4">
        <v>185084</v>
      </c>
      <c r="F4031" s="5" t="s">
        <v>4975</v>
      </c>
      <c r="G4031" s="2">
        <v>6</v>
      </c>
      <c r="H4031" s="4">
        <v>185108</v>
      </c>
      <c r="I4031" s="5" t="s">
        <v>4977</v>
      </c>
      <c r="J4031" s="15">
        <v>45394</v>
      </c>
      <c r="K4031" s="24">
        <v>1379836904</v>
      </c>
      <c r="L4031" s="15">
        <v>45405</v>
      </c>
      <c r="M4031" s="15">
        <v>45412</v>
      </c>
      <c r="N4031" s="26">
        <v>1</v>
      </c>
      <c r="O4031" s="26">
        <f>VLOOKUP(D4031,quash!A$2:$I$7791,9,FALSE)</f>
        <v>1</v>
      </c>
      <c r="P4031" s="7">
        <v>10000</v>
      </c>
      <c r="Q4031" s="26">
        <v>127</v>
      </c>
      <c r="R4031" s="19">
        <v>5.24391097594855E-2</v>
      </c>
      <c r="S4031" s="26">
        <v>16</v>
      </c>
      <c r="T4031" s="8">
        <v>10000</v>
      </c>
      <c r="U4031" s="4">
        <v>147</v>
      </c>
      <c r="V4031" s="10">
        <v>2606.85</v>
      </c>
      <c r="W4031" s="14" t="s">
        <v>5282</v>
      </c>
      <c r="X4031" s="18"/>
      <c r="Y4031" s="9"/>
      <c r="Z4031" s="19"/>
      <c r="AA4031" s="19"/>
      <c r="AB4031" s="30">
        <f t="shared" si="1001"/>
        <v>511000</v>
      </c>
      <c r="AC4031" s="30">
        <f t="shared" si="1011"/>
        <v>1.9569471624266144E-2</v>
      </c>
      <c r="AD4031" s="31">
        <f t="shared" si="1012"/>
        <v>2.4853228962818004</v>
      </c>
      <c r="AE4031" s="31">
        <f t="shared" si="1013"/>
        <v>2.8767123287671232</v>
      </c>
      <c r="AG4031" s="30">
        <f t="shared" si="1002"/>
        <v>2427000</v>
      </c>
      <c r="AH4031" s="30">
        <f t="shared" si="1008"/>
        <v>4.1203131437989289E-3</v>
      </c>
      <c r="AI4031" s="31">
        <f t="shared" si="1009"/>
        <v>0.523279769262464</v>
      </c>
      <c r="AJ4031" s="31">
        <f t="shared" si="1010"/>
        <v>0.60568603213844252</v>
      </c>
      <c r="AK4031" s="30" t="str">
        <f>IF(W4031="si",($S4031*'COSTOS DE CREDITOS'!$C$27)/DATA!$G4031,"")</f>
        <v/>
      </c>
      <c r="AL4031" s="90" t="str">
        <f>IF(W4031="si",'COSTOS DE CREDITOS'!$C$35,"")</f>
        <v/>
      </c>
      <c r="AM4031" s="30" t="str">
        <f t="shared" si="1003"/>
        <v/>
      </c>
      <c r="AN4031" s="30" t="str">
        <f t="shared" si="1004"/>
        <v/>
      </c>
      <c r="AO4031" s="30">
        <f t="shared" si="1005"/>
        <v>0</v>
      </c>
      <c r="AP4031" s="30">
        <f t="shared" si="1006"/>
        <v>0</v>
      </c>
      <c r="AQ4031" s="19" t="str">
        <f t="shared" si="1007"/>
        <v/>
      </c>
    </row>
    <row r="4032" spans="1:43" x14ac:dyDescent="0.2">
      <c r="A4032" s="23" t="s">
        <v>5665</v>
      </c>
      <c r="B4032" s="6" t="s">
        <v>5666</v>
      </c>
      <c r="C4032" s="6" t="s">
        <v>5667</v>
      </c>
      <c r="D4032" s="4">
        <v>184516</v>
      </c>
      <c r="E4032" s="4">
        <v>185084</v>
      </c>
      <c r="F4032" s="5" t="s">
        <v>4975</v>
      </c>
      <c r="G4032" s="2">
        <v>6</v>
      </c>
      <c r="H4032" s="4">
        <v>185159</v>
      </c>
      <c r="I4032" s="5" t="s">
        <v>4978</v>
      </c>
      <c r="J4032" s="15">
        <v>45394</v>
      </c>
      <c r="K4032" s="24">
        <v>1379834727</v>
      </c>
      <c r="L4032" s="15">
        <v>45405</v>
      </c>
      <c r="M4032" s="15">
        <v>45412</v>
      </c>
      <c r="N4032" s="26">
        <v>1</v>
      </c>
      <c r="O4032" s="26">
        <f>VLOOKUP(D4032,quash!A$2:$I$7791,9,FALSE)</f>
        <v>1</v>
      </c>
      <c r="P4032" s="7">
        <v>5000</v>
      </c>
      <c r="Q4032" s="26">
        <v>147</v>
      </c>
      <c r="R4032" s="19">
        <v>0.11226939921536</v>
      </c>
      <c r="S4032" s="26">
        <v>16</v>
      </c>
      <c r="T4032" s="8">
        <v>9000</v>
      </c>
      <c r="U4032" s="4">
        <v>142</v>
      </c>
      <c r="V4032" s="10">
        <v>2255.2800000000002</v>
      </c>
      <c r="W4032" s="14" t="s">
        <v>5282</v>
      </c>
      <c r="X4032" s="18"/>
      <c r="Y4032" s="9"/>
      <c r="Z4032" s="19"/>
      <c r="AA4032" s="19"/>
      <c r="AB4032" s="30">
        <f t="shared" si="1001"/>
        <v>511000</v>
      </c>
      <c r="AC4032" s="30">
        <f t="shared" si="1011"/>
        <v>1.7612524461839529E-2</v>
      </c>
      <c r="AD4032" s="31">
        <f t="shared" si="1012"/>
        <v>2.5890410958904106</v>
      </c>
      <c r="AE4032" s="31">
        <f t="shared" si="1013"/>
        <v>2.5009784735812133</v>
      </c>
      <c r="AG4032" s="30">
        <f t="shared" si="1002"/>
        <v>2427000</v>
      </c>
      <c r="AH4032" s="30">
        <f t="shared" si="1008"/>
        <v>3.708281829419036E-3</v>
      </c>
      <c r="AI4032" s="31">
        <f t="shared" si="1009"/>
        <v>0.54511742892459825</v>
      </c>
      <c r="AJ4032" s="31">
        <f t="shared" si="1010"/>
        <v>0.52657601977750312</v>
      </c>
      <c r="AK4032" s="30" t="str">
        <f>IF(W4032="si",($S4032*'COSTOS DE CREDITOS'!$C$27)/DATA!$G4032,"")</f>
        <v/>
      </c>
      <c r="AL4032" s="90" t="str">
        <f>IF(W4032="si",'COSTOS DE CREDITOS'!$C$35,"")</f>
        <v/>
      </c>
      <c r="AM4032" s="30" t="str">
        <f t="shared" si="1003"/>
        <v/>
      </c>
      <c r="AN4032" s="30" t="str">
        <f t="shared" si="1004"/>
        <v/>
      </c>
      <c r="AO4032" s="30">
        <f t="shared" si="1005"/>
        <v>0</v>
      </c>
      <c r="AP4032" s="30">
        <f t="shared" si="1006"/>
        <v>0</v>
      </c>
      <c r="AQ4032" s="19" t="str">
        <f t="shared" si="1007"/>
        <v/>
      </c>
    </row>
    <row r="4033" spans="1:43" x14ac:dyDescent="0.2">
      <c r="A4033" s="23" t="s">
        <v>5665</v>
      </c>
      <c r="B4033" s="6" t="s">
        <v>5666</v>
      </c>
      <c r="C4033" s="6" t="s">
        <v>5667</v>
      </c>
      <c r="D4033" s="4">
        <v>185076</v>
      </c>
      <c r="E4033" s="4">
        <v>185084</v>
      </c>
      <c r="F4033" s="5" t="s">
        <v>4975</v>
      </c>
      <c r="G4033" s="2">
        <v>6</v>
      </c>
      <c r="H4033" s="4">
        <v>185166</v>
      </c>
      <c r="I4033" s="5" t="s">
        <v>4979</v>
      </c>
      <c r="J4033" s="15">
        <v>45399</v>
      </c>
      <c r="K4033" s="24">
        <v>1382847369</v>
      </c>
      <c r="L4033" s="15">
        <v>45405</v>
      </c>
      <c r="M4033" s="15">
        <v>45412</v>
      </c>
      <c r="N4033" s="26">
        <v>1</v>
      </c>
      <c r="O4033" s="26" t="e">
        <f>VLOOKUP(D4033,quash!A$2:$I$7791,9,FALSE)</f>
        <v>#N/A</v>
      </c>
      <c r="P4033" s="7">
        <v>5000</v>
      </c>
      <c r="Q4033" s="26">
        <v>147</v>
      </c>
      <c r="R4033" s="19">
        <v>0.11226939921536</v>
      </c>
      <c r="S4033" s="26">
        <v>16</v>
      </c>
      <c r="T4033" s="8">
        <v>9000</v>
      </c>
      <c r="U4033" s="4">
        <v>142</v>
      </c>
      <c r="V4033" s="10">
        <v>2255.2800000000002</v>
      </c>
      <c r="W4033" s="14" t="s">
        <v>5282</v>
      </c>
      <c r="X4033" s="18"/>
      <c r="Y4033" s="9"/>
      <c r="Z4033" s="19"/>
      <c r="AA4033" s="19"/>
      <c r="AB4033" s="30">
        <f t="shared" si="1001"/>
        <v>2446000</v>
      </c>
      <c r="AC4033" s="30">
        <f t="shared" si="1011"/>
        <v>3.6794766966475878E-3</v>
      </c>
      <c r="AD4033" s="31">
        <f t="shared" si="1012"/>
        <v>0.54088307440719541</v>
      </c>
      <c r="AE4033" s="31">
        <f t="shared" si="1013"/>
        <v>0.52248569092395747</v>
      </c>
      <c r="AG4033" s="30">
        <f t="shared" si="1002"/>
        <v>6126000</v>
      </c>
      <c r="AH4033" s="30">
        <f t="shared" si="1008"/>
        <v>1.4691478942213516E-3</v>
      </c>
      <c r="AI4033" s="31">
        <f t="shared" si="1009"/>
        <v>0.21596474045053868</v>
      </c>
      <c r="AJ4033" s="31">
        <f t="shared" si="1010"/>
        <v>0.20861900097943192</v>
      </c>
      <c r="AK4033" s="30" t="str">
        <f>IF(W4033="si",($S4033*'COSTOS DE CREDITOS'!$C$27)/DATA!$G4033,"")</f>
        <v/>
      </c>
      <c r="AL4033" s="90" t="str">
        <f>IF(W4033="si",'COSTOS DE CREDITOS'!$C$35,"")</f>
        <v/>
      </c>
      <c r="AM4033" s="30" t="str">
        <f t="shared" si="1003"/>
        <v/>
      </c>
      <c r="AN4033" s="30" t="str">
        <f t="shared" si="1004"/>
        <v/>
      </c>
      <c r="AO4033" s="30">
        <f t="shared" si="1005"/>
        <v>0</v>
      </c>
      <c r="AP4033" s="30">
        <f t="shared" si="1006"/>
        <v>0</v>
      </c>
      <c r="AQ4033" s="19" t="str">
        <f t="shared" si="1007"/>
        <v/>
      </c>
    </row>
    <row r="4034" spans="1:43" x14ac:dyDescent="0.2">
      <c r="A4034" s="23" t="s">
        <v>5665</v>
      </c>
      <c r="B4034" s="6" t="s">
        <v>5666</v>
      </c>
      <c r="C4034" s="6" t="s">
        <v>5667</v>
      </c>
      <c r="D4034" s="4">
        <v>185064</v>
      </c>
      <c r="E4034" s="4">
        <v>185084</v>
      </c>
      <c r="F4034" s="5" t="s">
        <v>4975</v>
      </c>
      <c r="G4034" s="2">
        <v>6</v>
      </c>
      <c r="H4034" s="4">
        <v>185171</v>
      </c>
      <c r="I4034" s="5" t="s">
        <v>4980</v>
      </c>
      <c r="J4034" s="15">
        <v>45399</v>
      </c>
      <c r="K4034" s="24">
        <v>1382785312</v>
      </c>
      <c r="L4034" s="15">
        <v>45405</v>
      </c>
      <c r="M4034" s="15">
        <v>45412</v>
      </c>
      <c r="N4034" s="26">
        <v>1</v>
      </c>
      <c r="O4034" s="26" t="e">
        <f>VLOOKUP(D4034,quash!A$2:$I$7791,9,FALSE)</f>
        <v>#N/A</v>
      </c>
      <c r="P4034" s="7">
        <v>10000</v>
      </c>
      <c r="Q4034" s="26">
        <v>147</v>
      </c>
      <c r="R4034" s="19">
        <v>7.9000519063170294E-2</v>
      </c>
      <c r="S4034" s="26">
        <v>16</v>
      </c>
      <c r="T4034" s="8">
        <v>10000</v>
      </c>
      <c r="U4034" s="4">
        <v>142</v>
      </c>
      <c r="V4034" s="10">
        <v>2510.34</v>
      </c>
      <c r="W4034" s="14" t="s">
        <v>5282</v>
      </c>
      <c r="X4034" s="18"/>
      <c r="Y4034" s="9"/>
      <c r="Z4034" s="19"/>
      <c r="AA4034" s="19"/>
      <c r="AB4034" s="30">
        <f t="shared" ref="AB4034:AB4097" si="1014">SUMIFS($T:$T,$M:$M,$M4034,$O:$O,$O4034)</f>
        <v>2446000</v>
      </c>
      <c r="AC4034" s="30">
        <f t="shared" si="1011"/>
        <v>4.0883074407195418E-3</v>
      </c>
      <c r="AD4034" s="31">
        <f t="shared" si="1012"/>
        <v>0.60098119378577264</v>
      </c>
      <c r="AE4034" s="31">
        <f t="shared" si="1013"/>
        <v>0.58053965658217499</v>
      </c>
      <c r="AG4034" s="30">
        <f t="shared" ref="AG4034:AG4097" si="1015">SUMIFS($T:$T,$O:$O,$O4034,$N:$N,1)</f>
        <v>6126000</v>
      </c>
      <c r="AH4034" s="30">
        <f t="shared" si="1008"/>
        <v>1.632386549134835E-3</v>
      </c>
      <c r="AI4034" s="31">
        <f t="shared" si="1009"/>
        <v>0.23996082272282074</v>
      </c>
      <c r="AJ4034" s="31">
        <f t="shared" si="1010"/>
        <v>0.23179888997714657</v>
      </c>
      <c r="AK4034" s="30" t="str">
        <f>IF(W4034="si",($S4034*'COSTOS DE CREDITOS'!$C$27)/DATA!$G4034,"")</f>
        <v/>
      </c>
      <c r="AL4034" s="90" t="str">
        <f>IF(W4034="si",'COSTOS DE CREDITOS'!$C$35,"")</f>
        <v/>
      </c>
      <c r="AM4034" s="30" t="str">
        <f t="shared" si="1003"/>
        <v/>
      </c>
      <c r="AN4034" s="30" t="str">
        <f t="shared" si="1004"/>
        <v/>
      </c>
      <c r="AO4034" s="30">
        <f t="shared" si="1005"/>
        <v>0</v>
      </c>
      <c r="AP4034" s="30">
        <f t="shared" si="1006"/>
        <v>0</v>
      </c>
      <c r="AQ4034" s="19" t="str">
        <f t="shared" si="1007"/>
        <v/>
      </c>
    </row>
    <row r="4035" spans="1:43" x14ac:dyDescent="0.2">
      <c r="A4035" s="23" t="s">
        <v>5665</v>
      </c>
      <c r="B4035" s="6" t="s">
        <v>5666</v>
      </c>
      <c r="C4035" s="6" t="s">
        <v>5667</v>
      </c>
      <c r="D4035" s="4">
        <v>184502</v>
      </c>
      <c r="E4035" s="4">
        <v>185084</v>
      </c>
      <c r="F4035" s="5" t="s">
        <v>4975</v>
      </c>
      <c r="G4035" s="2">
        <v>6</v>
      </c>
      <c r="H4035" s="4">
        <v>185183</v>
      </c>
      <c r="I4035" s="5" t="s">
        <v>4981</v>
      </c>
      <c r="J4035" s="15">
        <v>45394</v>
      </c>
      <c r="K4035" s="24">
        <v>1379804467</v>
      </c>
      <c r="L4035" s="15">
        <v>45405</v>
      </c>
      <c r="M4035" s="15">
        <v>45412</v>
      </c>
      <c r="N4035" s="26">
        <v>1</v>
      </c>
      <c r="O4035" s="26">
        <f>VLOOKUP(D4035,quash!A$2:$I$7791,9,FALSE)</f>
        <v>2</v>
      </c>
      <c r="P4035" s="7">
        <v>5000</v>
      </c>
      <c r="Q4035" s="26">
        <v>147</v>
      </c>
      <c r="R4035" s="19">
        <v>0.11226939921536</v>
      </c>
      <c r="S4035" s="26">
        <v>16</v>
      </c>
      <c r="T4035" s="8">
        <v>7000</v>
      </c>
      <c r="U4035" s="4">
        <v>142</v>
      </c>
      <c r="V4035" s="10">
        <v>1758.65</v>
      </c>
      <c r="W4035" s="14" t="s">
        <v>5282</v>
      </c>
      <c r="X4035" s="18"/>
      <c r="Y4035" s="9"/>
      <c r="Z4035" s="19"/>
      <c r="AA4035" s="19"/>
      <c r="AB4035" s="30">
        <f t="shared" si="1014"/>
        <v>313000</v>
      </c>
      <c r="AC4035" s="30">
        <f t="shared" si="1011"/>
        <v>2.2364217252396165E-2</v>
      </c>
      <c r="AD4035" s="31">
        <f t="shared" si="1012"/>
        <v>3.2875399361022364</v>
      </c>
      <c r="AE4035" s="31">
        <f t="shared" si="1013"/>
        <v>3.1757188498402553</v>
      </c>
      <c r="AG4035" s="30">
        <f t="shared" si="1015"/>
        <v>1695000</v>
      </c>
      <c r="AH4035" s="30">
        <f t="shared" si="1008"/>
        <v>4.1297935103244837E-3</v>
      </c>
      <c r="AI4035" s="31">
        <f t="shared" si="1009"/>
        <v>0.60707964601769915</v>
      </c>
      <c r="AJ4035" s="31">
        <f t="shared" si="1010"/>
        <v>0.58643067846607666</v>
      </c>
      <c r="AK4035" s="30" t="str">
        <f>IF(W4035="si",($S4035*'COSTOS DE CREDITOS'!$C$27)/DATA!$G4035,"")</f>
        <v/>
      </c>
      <c r="AL4035" s="90" t="str">
        <f>IF(W4035="si",'COSTOS DE CREDITOS'!$C$35,"")</f>
        <v/>
      </c>
      <c r="AM4035" s="30" t="str">
        <f t="shared" ref="AM4035:AM4098" si="1016">IF(W4035="si",(20%/52*$S4035)*$T4035,"")</f>
        <v/>
      </c>
      <c r="AN4035" s="30" t="str">
        <f t="shared" ref="AN4035:AN4098" si="1017">IF(W4035="SI",T4035-Y4035,"")</f>
        <v/>
      </c>
      <c r="AO4035" s="30">
        <f t="shared" ref="AO4035:AO4098" si="1018">SUM(AK4035:AN4035)</f>
        <v>0</v>
      </c>
      <c r="AP4035" s="30">
        <f t="shared" ref="AP4035:AP4098" si="1019">AA4035-AO4035</f>
        <v>0</v>
      </c>
      <c r="AQ4035" s="19" t="str">
        <f t="shared" ref="AQ4035:AQ4098" si="1020">IFERROR(AP4035/AA4035,"")</f>
        <v/>
      </c>
    </row>
    <row r="4036" spans="1:43" x14ac:dyDescent="0.2">
      <c r="A4036" s="23" t="s">
        <v>5665</v>
      </c>
      <c r="B4036" s="6" t="s">
        <v>5682</v>
      </c>
      <c r="C4036" s="6" t="s">
        <v>5670</v>
      </c>
      <c r="D4036" s="4">
        <v>184547</v>
      </c>
      <c r="E4036" s="4">
        <v>185129</v>
      </c>
      <c r="F4036" s="5" t="s">
        <v>4982</v>
      </c>
      <c r="G4036" s="2">
        <v>5</v>
      </c>
      <c r="H4036" s="4">
        <v>185130</v>
      </c>
      <c r="I4036" s="5" t="s">
        <v>4983</v>
      </c>
      <c r="J4036" s="15">
        <v>45395</v>
      </c>
      <c r="K4036" s="24">
        <v>1380152598</v>
      </c>
      <c r="L4036" s="15">
        <v>45405</v>
      </c>
      <c r="M4036" s="15">
        <v>45412</v>
      </c>
      <c r="N4036" s="26">
        <v>1</v>
      </c>
      <c r="O4036" s="26">
        <f>VLOOKUP(D4036,quash!A$2:$I$7791,9,FALSE)</f>
        <v>1</v>
      </c>
      <c r="P4036" s="7">
        <v>8000</v>
      </c>
      <c r="Q4036" s="26">
        <v>138</v>
      </c>
      <c r="R4036" s="19">
        <v>0.11226939921536</v>
      </c>
      <c r="S4036" s="26">
        <v>16</v>
      </c>
      <c r="T4036" s="8">
        <v>10000</v>
      </c>
      <c r="U4036" s="4">
        <v>142</v>
      </c>
      <c r="V4036" s="10">
        <v>2510.34</v>
      </c>
      <c r="W4036" s="14" t="s">
        <v>5282</v>
      </c>
      <c r="X4036" s="18"/>
      <c r="Y4036" s="9"/>
      <c r="Z4036" s="19"/>
      <c r="AA4036" s="19"/>
      <c r="AB4036" s="30">
        <f t="shared" si="1014"/>
        <v>511000</v>
      </c>
      <c r="AC4036" s="30">
        <f t="shared" si="1011"/>
        <v>1.9569471624266144E-2</v>
      </c>
      <c r="AD4036" s="31">
        <f t="shared" si="1012"/>
        <v>2.7005870841487276</v>
      </c>
      <c r="AE4036" s="31">
        <f t="shared" si="1013"/>
        <v>2.7788649706457926</v>
      </c>
      <c r="AG4036" s="30">
        <f t="shared" si="1015"/>
        <v>2427000</v>
      </c>
      <c r="AH4036" s="30">
        <f t="shared" si="1008"/>
        <v>4.1203131437989289E-3</v>
      </c>
      <c r="AI4036" s="31">
        <f t="shared" si="1009"/>
        <v>0.56860321384425216</v>
      </c>
      <c r="AJ4036" s="31">
        <f t="shared" si="1010"/>
        <v>0.58508446641944789</v>
      </c>
      <c r="AK4036" s="30" t="str">
        <f>IF(W4036="si",($S4036*'COSTOS DE CREDITOS'!$C$27)/DATA!$G4036,"")</f>
        <v/>
      </c>
      <c r="AL4036" s="90" t="str">
        <f>IF(W4036="si",'COSTOS DE CREDITOS'!$C$35,"")</f>
        <v/>
      </c>
      <c r="AM4036" s="30" t="str">
        <f t="shared" si="1016"/>
        <v/>
      </c>
      <c r="AN4036" s="30" t="str">
        <f t="shared" si="1017"/>
        <v/>
      </c>
      <c r="AO4036" s="30">
        <f t="shared" si="1018"/>
        <v>0</v>
      </c>
      <c r="AP4036" s="30">
        <f t="shared" si="1019"/>
        <v>0</v>
      </c>
      <c r="AQ4036" s="19" t="str">
        <f t="shared" si="1020"/>
        <v/>
      </c>
    </row>
    <row r="4037" spans="1:43" x14ac:dyDescent="0.2">
      <c r="A4037" s="23" t="s">
        <v>5665</v>
      </c>
      <c r="B4037" s="6" t="s">
        <v>5682</v>
      </c>
      <c r="C4037" s="6" t="s">
        <v>5670</v>
      </c>
      <c r="D4037" s="4">
        <v>183840</v>
      </c>
      <c r="E4037" s="4">
        <v>185129</v>
      </c>
      <c r="F4037" s="5" t="s">
        <v>4982</v>
      </c>
      <c r="G4037" s="2">
        <v>5</v>
      </c>
      <c r="H4037" s="4">
        <v>185138</v>
      </c>
      <c r="I4037" s="5" t="s">
        <v>4984</v>
      </c>
      <c r="J4037" s="15">
        <v>45390</v>
      </c>
      <c r="K4037" s="24">
        <v>1376897487</v>
      </c>
      <c r="L4037" s="15">
        <v>45405</v>
      </c>
      <c r="M4037" s="15">
        <v>45412</v>
      </c>
      <c r="N4037" s="26">
        <v>1</v>
      </c>
      <c r="O4037" s="26">
        <f>VLOOKUP(D4037,quash!A$2:$I$7791,9,FALSE)</f>
        <v>1</v>
      </c>
      <c r="P4037" s="7">
        <v>10000</v>
      </c>
      <c r="Q4037" s="26">
        <v>147</v>
      </c>
      <c r="R4037" s="19">
        <v>7.9000519063170294E-2</v>
      </c>
      <c r="S4037" s="26">
        <v>16</v>
      </c>
      <c r="T4037" s="8">
        <v>10000</v>
      </c>
      <c r="U4037" s="4">
        <v>142</v>
      </c>
      <c r="V4037" s="10">
        <v>2510.34</v>
      </c>
      <c r="W4037" s="14" t="s">
        <v>5282</v>
      </c>
      <c r="X4037" s="18"/>
      <c r="Y4037" s="9"/>
      <c r="Z4037" s="19"/>
      <c r="AA4037" s="19"/>
      <c r="AB4037" s="30">
        <f t="shared" si="1014"/>
        <v>511000</v>
      </c>
      <c r="AC4037" s="30">
        <f t="shared" si="1011"/>
        <v>1.9569471624266144E-2</v>
      </c>
      <c r="AD4037" s="31">
        <f t="shared" si="1012"/>
        <v>2.8767123287671232</v>
      </c>
      <c r="AE4037" s="31">
        <f t="shared" si="1013"/>
        <v>2.7788649706457926</v>
      </c>
      <c r="AG4037" s="30">
        <f t="shared" si="1015"/>
        <v>2427000</v>
      </c>
      <c r="AH4037" s="30">
        <f t="shared" ref="AH4037:AH4100" si="1021">IFERROR($T4037/AG4037,"")</f>
        <v>4.1203131437989289E-3</v>
      </c>
      <c r="AI4037" s="31">
        <f t="shared" ref="AI4037:AI4100" si="1022">IFERROR(AH4037*$Q4037,"")</f>
        <v>0.60568603213844252</v>
      </c>
      <c r="AJ4037" s="31">
        <f t="shared" ref="AJ4037:AJ4100" si="1023">IFERROR(AH4037*$U4037,"")</f>
        <v>0.58508446641944789</v>
      </c>
      <c r="AK4037" s="30" t="str">
        <f>IF(W4037="si",($S4037*'COSTOS DE CREDITOS'!$C$27)/DATA!$G4037,"")</f>
        <v/>
      </c>
      <c r="AL4037" s="90" t="str">
        <f>IF(W4037="si",'COSTOS DE CREDITOS'!$C$35,"")</f>
        <v/>
      </c>
      <c r="AM4037" s="30" t="str">
        <f t="shared" si="1016"/>
        <v/>
      </c>
      <c r="AN4037" s="30" t="str">
        <f t="shared" si="1017"/>
        <v/>
      </c>
      <c r="AO4037" s="30">
        <f t="shared" si="1018"/>
        <v>0</v>
      </c>
      <c r="AP4037" s="30">
        <f t="shared" si="1019"/>
        <v>0</v>
      </c>
      <c r="AQ4037" s="19" t="str">
        <f t="shared" si="1020"/>
        <v/>
      </c>
    </row>
    <row r="4038" spans="1:43" x14ac:dyDescent="0.2">
      <c r="A4038" s="23" t="s">
        <v>5665</v>
      </c>
      <c r="B4038" s="6" t="s">
        <v>5682</v>
      </c>
      <c r="C4038" s="6" t="s">
        <v>5670</v>
      </c>
      <c r="D4038" s="4">
        <v>184055</v>
      </c>
      <c r="E4038" s="4">
        <v>185129</v>
      </c>
      <c r="F4038" s="5" t="s">
        <v>4982</v>
      </c>
      <c r="G4038" s="2">
        <v>5</v>
      </c>
      <c r="H4038" s="4">
        <v>185160</v>
      </c>
      <c r="I4038" s="5" t="s">
        <v>4985</v>
      </c>
      <c r="J4038" s="15">
        <v>45392</v>
      </c>
      <c r="K4038" s="24">
        <v>1378009299</v>
      </c>
      <c r="L4038" s="15">
        <v>45405</v>
      </c>
      <c r="M4038" s="15">
        <v>45412</v>
      </c>
      <c r="N4038" s="26">
        <v>1</v>
      </c>
      <c r="O4038" s="26">
        <f>VLOOKUP(D4038,quash!A$2:$I$7791,9,FALSE)</f>
        <v>1</v>
      </c>
      <c r="P4038" s="7">
        <v>10000</v>
      </c>
      <c r="Q4038" s="26">
        <v>147</v>
      </c>
      <c r="R4038" s="19">
        <v>7.9000519063170294E-2</v>
      </c>
      <c r="S4038" s="26">
        <v>16</v>
      </c>
      <c r="T4038" s="8">
        <v>10000</v>
      </c>
      <c r="U4038" s="4">
        <v>142</v>
      </c>
      <c r="V4038" s="10">
        <v>2510.34</v>
      </c>
      <c r="W4038" s="14" t="s">
        <v>5282</v>
      </c>
      <c r="X4038" s="18"/>
      <c r="Y4038" s="9"/>
      <c r="Z4038" s="19"/>
      <c r="AA4038" s="19"/>
      <c r="AB4038" s="30">
        <f t="shared" si="1014"/>
        <v>511000</v>
      </c>
      <c r="AC4038" s="30">
        <f t="shared" si="1011"/>
        <v>1.9569471624266144E-2</v>
      </c>
      <c r="AD4038" s="31">
        <f t="shared" si="1012"/>
        <v>2.8767123287671232</v>
      </c>
      <c r="AE4038" s="31">
        <f t="shared" si="1013"/>
        <v>2.7788649706457926</v>
      </c>
      <c r="AG4038" s="30">
        <f t="shared" si="1015"/>
        <v>2427000</v>
      </c>
      <c r="AH4038" s="30">
        <f t="shared" si="1021"/>
        <v>4.1203131437989289E-3</v>
      </c>
      <c r="AI4038" s="31">
        <f t="shared" si="1022"/>
        <v>0.60568603213844252</v>
      </c>
      <c r="AJ4038" s="31">
        <f t="shared" si="1023"/>
        <v>0.58508446641944789</v>
      </c>
      <c r="AK4038" s="30" t="str">
        <f>IF(W4038="si",($S4038*'COSTOS DE CREDITOS'!$C$27)/DATA!$G4038,"")</f>
        <v/>
      </c>
      <c r="AL4038" s="90" t="str">
        <f>IF(W4038="si",'COSTOS DE CREDITOS'!$C$35,"")</f>
        <v/>
      </c>
      <c r="AM4038" s="30" t="str">
        <f t="shared" si="1016"/>
        <v/>
      </c>
      <c r="AN4038" s="30" t="str">
        <f t="shared" si="1017"/>
        <v/>
      </c>
      <c r="AO4038" s="30">
        <f t="shared" si="1018"/>
        <v>0</v>
      </c>
      <c r="AP4038" s="30">
        <f t="shared" si="1019"/>
        <v>0</v>
      </c>
      <c r="AQ4038" s="19" t="str">
        <f t="shared" si="1020"/>
        <v/>
      </c>
    </row>
    <row r="4039" spans="1:43" x14ac:dyDescent="0.2">
      <c r="A4039" s="23" t="s">
        <v>5665</v>
      </c>
      <c r="B4039" s="6" t="s">
        <v>5682</v>
      </c>
      <c r="C4039" s="6" t="s">
        <v>5670</v>
      </c>
      <c r="D4039" s="4">
        <v>184945</v>
      </c>
      <c r="E4039" s="4">
        <v>185129</v>
      </c>
      <c r="F4039" s="5" t="s">
        <v>4982</v>
      </c>
      <c r="G4039" s="2">
        <v>5</v>
      </c>
      <c r="H4039" s="4">
        <v>185201</v>
      </c>
      <c r="I4039" s="5" t="s">
        <v>4986</v>
      </c>
      <c r="J4039" s="15">
        <v>45399</v>
      </c>
      <c r="K4039" s="24">
        <v>1382013276</v>
      </c>
      <c r="L4039" s="15">
        <v>45405</v>
      </c>
      <c r="M4039" s="15">
        <v>45412</v>
      </c>
      <c r="N4039" s="26">
        <v>1</v>
      </c>
      <c r="O4039" s="26" t="e">
        <f>VLOOKUP(D4039,quash!A$2:$I$7791,9,FALSE)</f>
        <v>#N/A</v>
      </c>
      <c r="P4039" s="7">
        <v>5000</v>
      </c>
      <c r="Q4039" s="26">
        <v>147</v>
      </c>
      <c r="R4039" s="19">
        <v>0.11226939921536</v>
      </c>
      <c r="S4039" s="26">
        <v>16</v>
      </c>
      <c r="T4039" s="8">
        <v>10000</v>
      </c>
      <c r="U4039" s="4">
        <v>142</v>
      </c>
      <c r="V4039" s="10">
        <v>2510.34</v>
      </c>
      <c r="W4039" s="14" t="s">
        <v>5282</v>
      </c>
      <c r="X4039" s="18"/>
      <c r="Y4039" s="9"/>
      <c r="Z4039" s="19"/>
      <c r="AA4039" s="19"/>
      <c r="AB4039" s="30">
        <f t="shared" si="1014"/>
        <v>2446000</v>
      </c>
      <c r="AC4039" s="30">
        <f t="shared" si="1011"/>
        <v>4.0883074407195418E-3</v>
      </c>
      <c r="AD4039" s="31">
        <f t="shared" si="1012"/>
        <v>0.60098119378577264</v>
      </c>
      <c r="AE4039" s="31">
        <f t="shared" si="1013"/>
        <v>0.58053965658217499</v>
      </c>
      <c r="AG4039" s="30">
        <f t="shared" si="1015"/>
        <v>6126000</v>
      </c>
      <c r="AH4039" s="30">
        <f t="shared" si="1021"/>
        <v>1.632386549134835E-3</v>
      </c>
      <c r="AI4039" s="31">
        <f t="shared" si="1022"/>
        <v>0.23996082272282074</v>
      </c>
      <c r="AJ4039" s="31">
        <f t="shared" si="1023"/>
        <v>0.23179888997714657</v>
      </c>
      <c r="AK4039" s="30" t="str">
        <f>IF(W4039="si",($S4039*'COSTOS DE CREDITOS'!$C$27)/DATA!$G4039,"")</f>
        <v/>
      </c>
      <c r="AL4039" s="90" t="str">
        <f>IF(W4039="si",'COSTOS DE CREDITOS'!$C$35,"")</f>
        <v/>
      </c>
      <c r="AM4039" s="30" t="str">
        <f t="shared" si="1016"/>
        <v/>
      </c>
      <c r="AN4039" s="30" t="str">
        <f t="shared" si="1017"/>
        <v/>
      </c>
      <c r="AO4039" s="30">
        <f t="shared" si="1018"/>
        <v>0</v>
      </c>
      <c r="AP4039" s="30">
        <f t="shared" si="1019"/>
        <v>0</v>
      </c>
      <c r="AQ4039" s="19" t="str">
        <f t="shared" si="1020"/>
        <v/>
      </c>
    </row>
    <row r="4040" spans="1:43" x14ac:dyDescent="0.2">
      <c r="A4040" s="23" t="s">
        <v>5665</v>
      </c>
      <c r="B4040" s="6" t="s">
        <v>5682</v>
      </c>
      <c r="C4040" s="6" t="s">
        <v>5670</v>
      </c>
      <c r="D4040" s="4">
        <v>183839</v>
      </c>
      <c r="E4040" s="4">
        <v>185129</v>
      </c>
      <c r="F4040" s="5" t="s">
        <v>4982</v>
      </c>
      <c r="G4040" s="2">
        <v>5</v>
      </c>
      <c r="H4040" s="4">
        <v>185204</v>
      </c>
      <c r="I4040" s="5" t="s">
        <v>4987</v>
      </c>
      <c r="J4040" s="15">
        <v>45390</v>
      </c>
      <c r="K4040" s="24">
        <v>1376894844</v>
      </c>
      <c r="L4040" s="15">
        <v>45405</v>
      </c>
      <c r="M4040" s="15">
        <v>45412</v>
      </c>
      <c r="N4040" s="26">
        <v>1</v>
      </c>
      <c r="O4040" s="26" t="e">
        <f>VLOOKUP(D4040,quash!A$2:$I$7791,9,FALSE)</f>
        <v>#N/A</v>
      </c>
      <c r="P4040" s="7">
        <v>10000</v>
      </c>
      <c r="Q4040" s="26">
        <v>147</v>
      </c>
      <c r="R4040" s="19">
        <v>7.9000519063170294E-2</v>
      </c>
      <c r="S4040" s="26">
        <v>16</v>
      </c>
      <c r="T4040" s="8">
        <v>10000</v>
      </c>
      <c r="U4040" s="4">
        <v>142</v>
      </c>
      <c r="V4040" s="10">
        <v>2510.34</v>
      </c>
      <c r="W4040" s="14" t="s">
        <v>5282</v>
      </c>
      <c r="X4040" s="18"/>
      <c r="Y4040" s="9"/>
      <c r="Z4040" s="19"/>
      <c r="AA4040" s="19"/>
      <c r="AB4040" s="30">
        <f t="shared" si="1014"/>
        <v>2446000</v>
      </c>
      <c r="AC4040" s="30">
        <f t="shared" si="1011"/>
        <v>4.0883074407195418E-3</v>
      </c>
      <c r="AD4040" s="31">
        <f t="shared" si="1012"/>
        <v>0.60098119378577264</v>
      </c>
      <c r="AE4040" s="31">
        <f t="shared" si="1013"/>
        <v>0.58053965658217499</v>
      </c>
      <c r="AG4040" s="30">
        <f t="shared" si="1015"/>
        <v>6126000</v>
      </c>
      <c r="AH4040" s="30">
        <f t="shared" si="1021"/>
        <v>1.632386549134835E-3</v>
      </c>
      <c r="AI4040" s="31">
        <f t="shared" si="1022"/>
        <v>0.23996082272282074</v>
      </c>
      <c r="AJ4040" s="31">
        <f t="shared" si="1023"/>
        <v>0.23179888997714657</v>
      </c>
      <c r="AK4040" s="30" t="str">
        <f>IF(W4040="si",($S4040*'COSTOS DE CREDITOS'!$C$27)/DATA!$G4040,"")</f>
        <v/>
      </c>
      <c r="AL4040" s="90" t="str">
        <f>IF(W4040="si",'COSTOS DE CREDITOS'!$C$35,"")</f>
        <v/>
      </c>
      <c r="AM4040" s="30" t="str">
        <f t="shared" si="1016"/>
        <v/>
      </c>
      <c r="AN4040" s="30" t="str">
        <f t="shared" si="1017"/>
        <v/>
      </c>
      <c r="AO4040" s="30">
        <f t="shared" si="1018"/>
        <v>0</v>
      </c>
      <c r="AP4040" s="30">
        <f t="shared" si="1019"/>
        <v>0</v>
      </c>
      <c r="AQ4040" s="19" t="str">
        <f t="shared" si="1020"/>
        <v/>
      </c>
    </row>
    <row r="4041" spans="1:43" x14ac:dyDescent="0.2">
      <c r="A4041" s="23" t="s">
        <v>5665</v>
      </c>
      <c r="B4041" s="6" t="s">
        <v>5666</v>
      </c>
      <c r="C4041" s="6" t="s">
        <v>5667</v>
      </c>
      <c r="D4041" s="4">
        <v>184101</v>
      </c>
      <c r="E4041" s="4">
        <v>184789</v>
      </c>
      <c r="F4041" s="5" t="s">
        <v>4988</v>
      </c>
      <c r="G4041" s="2">
        <v>6</v>
      </c>
      <c r="H4041" s="4">
        <v>184790</v>
      </c>
      <c r="I4041" s="5" t="s">
        <v>4989</v>
      </c>
      <c r="J4041" s="15">
        <v>45392</v>
      </c>
      <c r="K4041" s="24">
        <v>1378050839</v>
      </c>
      <c r="L4041" s="15">
        <v>45398</v>
      </c>
      <c r="M4041" s="15">
        <v>45412</v>
      </c>
      <c r="N4041" s="26">
        <v>1</v>
      </c>
      <c r="O4041" s="26">
        <f>VLOOKUP(D4041,quash!A$2:$I$7791,9,FALSE)</f>
        <v>6</v>
      </c>
      <c r="P4041" s="7">
        <v>10000</v>
      </c>
      <c r="Q4041" s="26">
        <v>100</v>
      </c>
      <c r="R4041" s="19">
        <v>1.82981294070719E-2</v>
      </c>
      <c r="S4041" s="26">
        <v>16</v>
      </c>
      <c r="T4041" s="8">
        <v>10000</v>
      </c>
      <c r="U4041" s="4">
        <v>142</v>
      </c>
      <c r="V4041" s="10">
        <v>2510.34</v>
      </c>
      <c r="W4041" s="14" t="s">
        <v>5282</v>
      </c>
      <c r="X4041" s="18"/>
      <c r="Y4041" s="9"/>
      <c r="Z4041" s="19"/>
      <c r="AA4041" s="19"/>
      <c r="AB4041" s="30">
        <f t="shared" si="1014"/>
        <v>88000</v>
      </c>
      <c r="AC4041" s="30">
        <f t="shared" ref="AC4041:AC4099" si="1024">$T4041/AB4041</f>
        <v>0.11363636363636363</v>
      </c>
      <c r="AD4041" s="31">
        <f t="shared" ref="AD4041:AD4099" si="1025">AC4041*$Q4041</f>
        <v>11.363636363636363</v>
      </c>
      <c r="AE4041" s="31">
        <f t="shared" si="1013"/>
        <v>16.136363636363637</v>
      </c>
      <c r="AG4041" s="30">
        <f t="shared" si="1015"/>
        <v>288000</v>
      </c>
      <c r="AH4041" s="30">
        <f t="shared" si="1021"/>
        <v>3.4722222222222224E-2</v>
      </c>
      <c r="AI4041" s="31">
        <f t="shared" si="1022"/>
        <v>3.4722222222222223</v>
      </c>
      <c r="AJ4041" s="31">
        <f t="shared" si="1023"/>
        <v>4.9305555555555554</v>
      </c>
      <c r="AK4041" s="30" t="str">
        <f>IF(W4041="si",($S4041*'COSTOS DE CREDITOS'!$C$27)/DATA!$G4041,"")</f>
        <v/>
      </c>
      <c r="AL4041" s="90" t="str">
        <f>IF(W4041="si",'COSTOS DE CREDITOS'!$C$35,"")</f>
        <v/>
      </c>
      <c r="AM4041" s="30" t="str">
        <f t="shared" si="1016"/>
        <v/>
      </c>
      <c r="AN4041" s="30" t="str">
        <f t="shared" si="1017"/>
        <v/>
      </c>
      <c r="AO4041" s="30">
        <f t="shared" si="1018"/>
        <v>0</v>
      </c>
      <c r="AP4041" s="30">
        <f t="shared" si="1019"/>
        <v>0</v>
      </c>
      <c r="AQ4041" s="19" t="str">
        <f t="shared" si="1020"/>
        <v/>
      </c>
    </row>
    <row r="4042" spans="1:43" x14ac:dyDescent="0.2">
      <c r="A4042" s="23" t="s">
        <v>5665</v>
      </c>
      <c r="B4042" s="6" t="s">
        <v>5666</v>
      </c>
      <c r="C4042" s="6" t="s">
        <v>5667</v>
      </c>
      <c r="D4042" s="4">
        <v>184113</v>
      </c>
      <c r="E4042" s="4">
        <v>184789</v>
      </c>
      <c r="F4042" s="5" t="s">
        <v>4988</v>
      </c>
      <c r="G4042" s="2">
        <v>6</v>
      </c>
      <c r="H4042" s="4">
        <v>184884</v>
      </c>
      <c r="I4042" s="5" t="s">
        <v>4990</v>
      </c>
      <c r="J4042" s="15">
        <v>45392</v>
      </c>
      <c r="K4042" s="24">
        <v>1378050724</v>
      </c>
      <c r="L4042" s="15">
        <v>45399</v>
      </c>
      <c r="M4042" s="15">
        <v>45412</v>
      </c>
      <c r="N4042" s="26">
        <v>1</v>
      </c>
      <c r="O4042" s="26">
        <f>VLOOKUP(D4042,quash!A$2:$I$7791,9,FALSE)</f>
        <v>3</v>
      </c>
      <c r="P4042" s="7">
        <v>10000</v>
      </c>
      <c r="Q4042" s="26">
        <v>100</v>
      </c>
      <c r="R4042" s="19">
        <v>1.82981294070719E-2</v>
      </c>
      <c r="S4042" s="26">
        <v>16</v>
      </c>
      <c r="T4042" s="8">
        <v>10000</v>
      </c>
      <c r="U4042" s="4">
        <v>142</v>
      </c>
      <c r="V4042" s="10">
        <v>2510.34</v>
      </c>
      <c r="W4042" s="14" t="s">
        <v>5282</v>
      </c>
      <c r="X4042" s="18"/>
      <c r="Y4042" s="9"/>
      <c r="Z4042" s="19"/>
      <c r="AA4042" s="19"/>
      <c r="AB4042" s="30">
        <f t="shared" si="1014"/>
        <v>193000</v>
      </c>
      <c r="AC4042" s="30">
        <f t="shared" si="1024"/>
        <v>5.181347150259067E-2</v>
      </c>
      <c r="AD4042" s="31">
        <f t="shared" si="1025"/>
        <v>5.1813471502590671</v>
      </c>
      <c r="AE4042" s="31">
        <f t="shared" si="1013"/>
        <v>7.3575129533678751</v>
      </c>
      <c r="AG4042" s="30">
        <f t="shared" si="1015"/>
        <v>778000</v>
      </c>
      <c r="AH4042" s="30">
        <f t="shared" si="1021"/>
        <v>1.2853470437017995E-2</v>
      </c>
      <c r="AI4042" s="31">
        <f t="shared" si="1022"/>
        <v>1.2853470437017995</v>
      </c>
      <c r="AJ4042" s="31">
        <f t="shared" si="1023"/>
        <v>1.8251928020565553</v>
      </c>
      <c r="AK4042" s="30" t="str">
        <f>IF(W4042="si",($S4042*'COSTOS DE CREDITOS'!$C$27)/DATA!$G4042,"")</f>
        <v/>
      </c>
      <c r="AL4042" s="90" t="str">
        <f>IF(W4042="si",'COSTOS DE CREDITOS'!$C$35,"")</f>
        <v/>
      </c>
      <c r="AM4042" s="30" t="str">
        <f t="shared" si="1016"/>
        <v/>
      </c>
      <c r="AN4042" s="30" t="str">
        <f t="shared" si="1017"/>
        <v/>
      </c>
      <c r="AO4042" s="30">
        <f t="shared" si="1018"/>
        <v>0</v>
      </c>
      <c r="AP4042" s="30">
        <f t="shared" si="1019"/>
        <v>0</v>
      </c>
      <c r="AQ4042" s="19" t="str">
        <f t="shared" si="1020"/>
        <v/>
      </c>
    </row>
    <row r="4043" spans="1:43" x14ac:dyDescent="0.2">
      <c r="A4043" s="23" t="s">
        <v>5665</v>
      </c>
      <c r="B4043" s="6" t="s">
        <v>5666</v>
      </c>
      <c r="C4043" s="6" t="s">
        <v>5667</v>
      </c>
      <c r="D4043" s="4">
        <v>184626</v>
      </c>
      <c r="E4043" s="4">
        <v>184789</v>
      </c>
      <c r="F4043" s="5" t="s">
        <v>4988</v>
      </c>
      <c r="G4043" s="2">
        <v>6</v>
      </c>
      <c r="H4043" s="4">
        <v>184984</v>
      </c>
      <c r="I4043" s="5" t="s">
        <v>4991</v>
      </c>
      <c r="J4043" s="15">
        <v>45397</v>
      </c>
      <c r="K4043" s="24">
        <v>1381061474</v>
      </c>
      <c r="L4043" s="15">
        <v>45405</v>
      </c>
      <c r="M4043" s="15">
        <v>45412</v>
      </c>
      <c r="N4043" s="26">
        <v>1</v>
      </c>
      <c r="O4043" s="26">
        <f>VLOOKUP(D4043,quash!A$2:$I$7791,9,FALSE)</f>
        <v>5</v>
      </c>
      <c r="P4043" s="7">
        <v>10000</v>
      </c>
      <c r="Q4043" s="26">
        <v>127</v>
      </c>
      <c r="R4043" s="19">
        <v>5.24391097594855E-2</v>
      </c>
      <c r="S4043" s="26">
        <v>16</v>
      </c>
      <c r="T4043" s="8">
        <v>10000</v>
      </c>
      <c r="U4043" s="4">
        <v>142</v>
      </c>
      <c r="V4043" s="10">
        <v>2510.34</v>
      </c>
      <c r="W4043" s="14" t="s">
        <v>5282</v>
      </c>
      <c r="X4043" s="18"/>
      <c r="Y4043" s="9"/>
      <c r="Z4043" s="19"/>
      <c r="AA4043" s="19"/>
      <c r="AB4043" s="30">
        <f t="shared" si="1014"/>
        <v>118000</v>
      </c>
      <c r="AC4043" s="30">
        <f t="shared" si="1024"/>
        <v>8.4745762711864403E-2</v>
      </c>
      <c r="AD4043" s="31">
        <f t="shared" si="1025"/>
        <v>10.762711864406779</v>
      </c>
      <c r="AE4043" s="31">
        <f t="shared" si="1013"/>
        <v>12.033898305084746</v>
      </c>
      <c r="AG4043" s="30">
        <f t="shared" si="1015"/>
        <v>352000</v>
      </c>
      <c r="AH4043" s="30">
        <f t="shared" si="1021"/>
        <v>2.8409090909090908E-2</v>
      </c>
      <c r="AI4043" s="31">
        <f t="shared" si="1022"/>
        <v>3.6079545454545454</v>
      </c>
      <c r="AJ4043" s="31">
        <f t="shared" si="1023"/>
        <v>4.0340909090909092</v>
      </c>
      <c r="AK4043" s="30" t="str">
        <f>IF(W4043="si",($S4043*'COSTOS DE CREDITOS'!$C$27)/DATA!$G4043,"")</f>
        <v/>
      </c>
      <c r="AL4043" s="90" t="str">
        <f>IF(W4043="si",'COSTOS DE CREDITOS'!$C$35,"")</f>
        <v/>
      </c>
      <c r="AM4043" s="30" t="str">
        <f t="shared" si="1016"/>
        <v/>
      </c>
      <c r="AN4043" s="30" t="str">
        <f t="shared" si="1017"/>
        <v/>
      </c>
      <c r="AO4043" s="30">
        <f t="shared" si="1018"/>
        <v>0</v>
      </c>
      <c r="AP4043" s="30">
        <f t="shared" si="1019"/>
        <v>0</v>
      </c>
      <c r="AQ4043" s="19" t="str">
        <f t="shared" si="1020"/>
        <v/>
      </c>
    </row>
    <row r="4044" spans="1:43" x14ac:dyDescent="0.2">
      <c r="A4044" s="23" t="s">
        <v>5665</v>
      </c>
      <c r="B4044" s="6" t="s">
        <v>5666</v>
      </c>
      <c r="C4044" s="6" t="s">
        <v>5667</v>
      </c>
      <c r="D4044" s="4">
        <v>184545</v>
      </c>
      <c r="E4044" s="4">
        <v>184789</v>
      </c>
      <c r="F4044" s="5" t="s">
        <v>4988</v>
      </c>
      <c r="G4044" s="2">
        <v>6</v>
      </c>
      <c r="H4044" s="4">
        <v>184994</v>
      </c>
      <c r="I4044" s="5" t="s">
        <v>4992</v>
      </c>
      <c r="J4044" s="15">
        <v>45395</v>
      </c>
      <c r="K4044" s="24">
        <v>1380151898</v>
      </c>
      <c r="L4044" s="15">
        <v>45405</v>
      </c>
      <c r="M4044" s="15">
        <v>45412</v>
      </c>
      <c r="N4044" s="26">
        <v>1</v>
      </c>
      <c r="O4044" s="26">
        <f>VLOOKUP(D4044,quash!A$2:$I$7791,9,FALSE)</f>
        <v>2</v>
      </c>
      <c r="P4044" s="7">
        <v>10000</v>
      </c>
      <c r="Q4044" s="26">
        <v>110</v>
      </c>
      <c r="R4044" s="19">
        <v>3.3741050530766099E-2</v>
      </c>
      <c r="S4044" s="26">
        <v>16</v>
      </c>
      <c r="T4044" s="8">
        <v>10000</v>
      </c>
      <c r="U4044" s="4">
        <v>142</v>
      </c>
      <c r="V4044" s="10">
        <v>2510.34</v>
      </c>
      <c r="W4044" s="14" t="s">
        <v>5282</v>
      </c>
      <c r="X4044" s="18"/>
      <c r="Y4044" s="9"/>
      <c r="Z4044" s="19"/>
      <c r="AA4044" s="19"/>
      <c r="AB4044" s="30">
        <f t="shared" si="1014"/>
        <v>313000</v>
      </c>
      <c r="AC4044" s="30">
        <f t="shared" si="1024"/>
        <v>3.1948881789137379E-2</v>
      </c>
      <c r="AD4044" s="31">
        <f t="shared" si="1025"/>
        <v>3.5143769968051117</v>
      </c>
      <c r="AE4044" s="31">
        <f t="shared" si="1013"/>
        <v>4.5367412140575079</v>
      </c>
      <c r="AG4044" s="30">
        <f t="shared" si="1015"/>
        <v>1695000</v>
      </c>
      <c r="AH4044" s="30">
        <f t="shared" si="1021"/>
        <v>5.8997050147492625E-3</v>
      </c>
      <c r="AI4044" s="31">
        <f t="shared" si="1022"/>
        <v>0.64896755162241893</v>
      </c>
      <c r="AJ4044" s="31">
        <f t="shared" si="1023"/>
        <v>0.83775811209439532</v>
      </c>
      <c r="AK4044" s="30" t="str">
        <f>IF(W4044="si",($S4044*'COSTOS DE CREDITOS'!$C$27)/DATA!$G4044,"")</f>
        <v/>
      </c>
      <c r="AL4044" s="90" t="str">
        <f>IF(W4044="si",'COSTOS DE CREDITOS'!$C$35,"")</f>
        <v/>
      </c>
      <c r="AM4044" s="30" t="str">
        <f t="shared" si="1016"/>
        <v/>
      </c>
      <c r="AN4044" s="30" t="str">
        <f t="shared" si="1017"/>
        <v/>
      </c>
      <c r="AO4044" s="30">
        <f t="shared" si="1018"/>
        <v>0</v>
      </c>
      <c r="AP4044" s="30">
        <f t="shared" si="1019"/>
        <v>0</v>
      </c>
      <c r="AQ4044" s="19" t="str">
        <f t="shared" si="1020"/>
        <v/>
      </c>
    </row>
    <row r="4045" spans="1:43" x14ac:dyDescent="0.2">
      <c r="A4045" s="23" t="s">
        <v>5665</v>
      </c>
      <c r="B4045" s="6" t="s">
        <v>5666</v>
      </c>
      <c r="C4045" s="6" t="s">
        <v>5667</v>
      </c>
      <c r="D4045" s="4">
        <v>184409</v>
      </c>
      <c r="E4045" s="4">
        <v>184789</v>
      </c>
      <c r="F4045" s="5" t="s">
        <v>4988</v>
      </c>
      <c r="G4045" s="2">
        <v>6</v>
      </c>
      <c r="H4045" s="4">
        <v>185173</v>
      </c>
      <c r="I4045" s="5" t="s">
        <v>4993</v>
      </c>
      <c r="J4045" s="15">
        <v>45394</v>
      </c>
      <c r="K4045" s="24">
        <v>1379483069</v>
      </c>
      <c r="L4045" s="15">
        <v>45405</v>
      </c>
      <c r="M4045" s="15">
        <v>45412</v>
      </c>
      <c r="N4045" s="26">
        <v>1</v>
      </c>
      <c r="O4045" s="26">
        <f>VLOOKUP(D4045,quash!A$2:$I$7791,9,FALSE)</f>
        <v>6</v>
      </c>
      <c r="P4045" s="7">
        <v>10000</v>
      </c>
      <c r="Q4045" s="26">
        <v>110</v>
      </c>
      <c r="R4045" s="19">
        <v>3.3220596517330399E-2</v>
      </c>
      <c r="S4045" s="26">
        <v>16</v>
      </c>
      <c r="T4045" s="8">
        <v>10000</v>
      </c>
      <c r="U4045" s="4">
        <v>142</v>
      </c>
      <c r="V4045" s="10">
        <v>2510.34</v>
      </c>
      <c r="W4045" s="14" t="s">
        <v>5282</v>
      </c>
      <c r="X4045" s="18"/>
      <c r="Y4045" s="9"/>
      <c r="Z4045" s="19"/>
      <c r="AA4045" s="19"/>
      <c r="AB4045" s="30">
        <f t="shared" si="1014"/>
        <v>88000</v>
      </c>
      <c r="AC4045" s="30">
        <f t="shared" si="1024"/>
        <v>0.11363636363636363</v>
      </c>
      <c r="AD4045" s="31">
        <f t="shared" si="1025"/>
        <v>12.5</v>
      </c>
      <c r="AE4045" s="31">
        <f t="shared" si="1013"/>
        <v>16.136363636363637</v>
      </c>
      <c r="AG4045" s="30">
        <f t="shared" si="1015"/>
        <v>288000</v>
      </c>
      <c r="AH4045" s="30">
        <f t="shared" si="1021"/>
        <v>3.4722222222222224E-2</v>
      </c>
      <c r="AI4045" s="31">
        <f t="shared" si="1022"/>
        <v>3.8194444444444446</v>
      </c>
      <c r="AJ4045" s="31">
        <f t="shared" si="1023"/>
        <v>4.9305555555555554</v>
      </c>
      <c r="AK4045" s="30" t="str">
        <f>IF(W4045="si",($S4045*'COSTOS DE CREDITOS'!$C$27)/DATA!$G4045,"")</f>
        <v/>
      </c>
      <c r="AL4045" s="90" t="str">
        <f>IF(W4045="si",'COSTOS DE CREDITOS'!$C$35,"")</f>
        <v/>
      </c>
      <c r="AM4045" s="30" t="str">
        <f t="shared" si="1016"/>
        <v/>
      </c>
      <c r="AN4045" s="30" t="str">
        <f t="shared" si="1017"/>
        <v/>
      </c>
      <c r="AO4045" s="30">
        <f t="shared" si="1018"/>
        <v>0</v>
      </c>
      <c r="AP4045" s="30">
        <f t="shared" si="1019"/>
        <v>0</v>
      </c>
      <c r="AQ4045" s="19" t="str">
        <f t="shared" si="1020"/>
        <v/>
      </c>
    </row>
    <row r="4046" spans="1:43" x14ac:dyDescent="0.2">
      <c r="A4046" s="23" t="s">
        <v>5665</v>
      </c>
      <c r="B4046" s="6" t="s">
        <v>5666</v>
      </c>
      <c r="C4046" s="6" t="s">
        <v>5667</v>
      </c>
      <c r="D4046" s="4">
        <v>184109</v>
      </c>
      <c r="E4046" s="4">
        <v>184789</v>
      </c>
      <c r="F4046" s="5" t="s">
        <v>4988</v>
      </c>
      <c r="G4046" s="2">
        <v>6</v>
      </c>
      <c r="H4046" s="4">
        <v>185243</v>
      </c>
      <c r="I4046" s="5" t="s">
        <v>4994</v>
      </c>
      <c r="J4046" s="15">
        <v>45392</v>
      </c>
      <c r="K4046" s="24">
        <v>1378050404</v>
      </c>
      <c r="L4046" s="15">
        <v>45405</v>
      </c>
      <c r="M4046" s="15">
        <v>45412</v>
      </c>
      <c r="N4046" s="26">
        <v>1</v>
      </c>
      <c r="O4046" s="26">
        <f>VLOOKUP(D4046,quash!A$2:$I$7791,9,FALSE)</f>
        <v>4</v>
      </c>
      <c r="P4046" s="7">
        <v>10000</v>
      </c>
      <c r="Q4046" s="26">
        <v>147</v>
      </c>
      <c r="R4046" s="19">
        <v>7.9000519063170294E-2</v>
      </c>
      <c r="S4046" s="26">
        <v>16</v>
      </c>
      <c r="T4046" s="8">
        <v>10000</v>
      </c>
      <c r="U4046" s="4">
        <v>142</v>
      </c>
      <c r="V4046" s="10">
        <v>2510.34</v>
      </c>
      <c r="W4046" s="14" t="s">
        <v>5282</v>
      </c>
      <c r="X4046" s="18"/>
      <c r="Y4046" s="9"/>
      <c r="Z4046" s="19"/>
      <c r="AA4046" s="19"/>
      <c r="AB4046" s="30">
        <f t="shared" si="1014"/>
        <v>249000</v>
      </c>
      <c r="AC4046" s="30">
        <f t="shared" si="1024"/>
        <v>4.0160642570281124E-2</v>
      </c>
      <c r="AD4046" s="31">
        <f t="shared" si="1025"/>
        <v>5.903614457831325</v>
      </c>
      <c r="AE4046" s="31">
        <f t="shared" si="1013"/>
        <v>5.7028112449799195</v>
      </c>
      <c r="AG4046" s="30">
        <f t="shared" si="1015"/>
        <v>927000</v>
      </c>
      <c r="AH4046" s="30">
        <f t="shared" si="1021"/>
        <v>1.0787486515641856E-2</v>
      </c>
      <c r="AI4046" s="31">
        <f t="shared" si="1022"/>
        <v>1.5857605177993528</v>
      </c>
      <c r="AJ4046" s="31">
        <f t="shared" si="1023"/>
        <v>1.5318230852211436</v>
      </c>
      <c r="AK4046" s="30" t="str">
        <f>IF(W4046="si",($S4046*'COSTOS DE CREDITOS'!$C$27)/DATA!$G4046,"")</f>
        <v/>
      </c>
      <c r="AL4046" s="90" t="str">
        <f>IF(W4046="si",'COSTOS DE CREDITOS'!$C$35,"")</f>
        <v/>
      </c>
      <c r="AM4046" s="30" t="str">
        <f t="shared" si="1016"/>
        <v/>
      </c>
      <c r="AN4046" s="30" t="str">
        <f t="shared" si="1017"/>
        <v/>
      </c>
      <c r="AO4046" s="30">
        <f t="shared" si="1018"/>
        <v>0</v>
      </c>
      <c r="AP4046" s="30">
        <f t="shared" si="1019"/>
        <v>0</v>
      </c>
      <c r="AQ4046" s="19" t="str">
        <f t="shared" si="1020"/>
        <v/>
      </c>
    </row>
    <row r="4047" spans="1:43" x14ac:dyDescent="0.2">
      <c r="A4047" s="23" t="s">
        <v>5665</v>
      </c>
      <c r="B4047" s="6" t="s">
        <v>5678</v>
      </c>
      <c r="C4047" s="6" t="s">
        <v>5670</v>
      </c>
      <c r="D4047" s="4">
        <v>184457</v>
      </c>
      <c r="E4047" s="4">
        <v>185237</v>
      </c>
      <c r="F4047" s="5" t="s">
        <v>4995</v>
      </c>
      <c r="G4047" s="2">
        <v>5</v>
      </c>
      <c r="H4047" s="4">
        <v>185238</v>
      </c>
      <c r="I4047" s="5" t="s">
        <v>4996</v>
      </c>
      <c r="J4047" s="15">
        <v>45394</v>
      </c>
      <c r="K4047" s="24">
        <v>1379699814</v>
      </c>
      <c r="L4047" s="15">
        <v>45405</v>
      </c>
      <c r="M4047" s="15">
        <v>45412</v>
      </c>
      <c r="N4047" s="26">
        <v>1</v>
      </c>
      <c r="O4047" s="26" t="e">
        <f>VLOOKUP(D4047,quash!A$2:$I$7791,9,FALSE)</f>
        <v>#N/A</v>
      </c>
      <c r="P4047" s="7">
        <v>10000</v>
      </c>
      <c r="Q4047" s="26">
        <v>100</v>
      </c>
      <c r="R4047" s="19">
        <v>1.82981294070719E-2</v>
      </c>
      <c r="S4047" s="26">
        <v>16</v>
      </c>
      <c r="T4047" s="8">
        <v>10000</v>
      </c>
      <c r="U4047" s="4">
        <v>142</v>
      </c>
      <c r="V4047" s="10">
        <v>2510.34</v>
      </c>
      <c r="W4047" s="14" t="s">
        <v>5282</v>
      </c>
      <c r="X4047" s="18"/>
      <c r="Y4047" s="9"/>
      <c r="Z4047" s="19"/>
      <c r="AA4047" s="19"/>
      <c r="AB4047" s="30">
        <f t="shared" si="1014"/>
        <v>2446000</v>
      </c>
      <c r="AC4047" s="30">
        <f t="shared" si="1024"/>
        <v>4.0883074407195418E-3</v>
      </c>
      <c r="AD4047" s="31">
        <f t="shared" si="1025"/>
        <v>0.40883074407195419</v>
      </c>
      <c r="AE4047" s="31">
        <f t="shared" si="1013"/>
        <v>0.58053965658217499</v>
      </c>
      <c r="AG4047" s="30">
        <f t="shared" si="1015"/>
        <v>6126000</v>
      </c>
      <c r="AH4047" s="30">
        <f t="shared" si="1021"/>
        <v>1.632386549134835E-3</v>
      </c>
      <c r="AI4047" s="31">
        <f t="shared" si="1022"/>
        <v>0.16323865491348349</v>
      </c>
      <c r="AJ4047" s="31">
        <f t="shared" si="1023"/>
        <v>0.23179888997714657</v>
      </c>
      <c r="AK4047" s="30" t="str">
        <f>IF(W4047="si",($S4047*'COSTOS DE CREDITOS'!$C$27)/DATA!$G4047,"")</f>
        <v/>
      </c>
      <c r="AL4047" s="90" t="str">
        <f>IF(W4047="si",'COSTOS DE CREDITOS'!$C$35,"")</f>
        <v/>
      </c>
      <c r="AM4047" s="30" t="str">
        <f t="shared" si="1016"/>
        <v/>
      </c>
      <c r="AN4047" s="30" t="str">
        <f t="shared" si="1017"/>
        <v/>
      </c>
      <c r="AO4047" s="30">
        <f t="shared" si="1018"/>
        <v>0</v>
      </c>
      <c r="AP4047" s="30">
        <f t="shared" si="1019"/>
        <v>0</v>
      </c>
      <c r="AQ4047" s="19" t="str">
        <f t="shared" si="1020"/>
        <v/>
      </c>
    </row>
    <row r="4048" spans="1:43" x14ac:dyDescent="0.2">
      <c r="A4048" s="23" t="s">
        <v>5665</v>
      </c>
      <c r="B4048" s="6" t="s">
        <v>5678</v>
      </c>
      <c r="C4048" s="6" t="s">
        <v>5670</v>
      </c>
      <c r="D4048" s="4">
        <v>184934</v>
      </c>
      <c r="E4048" s="4">
        <v>185237</v>
      </c>
      <c r="F4048" s="5" t="s">
        <v>4995</v>
      </c>
      <c r="G4048" s="2">
        <v>5</v>
      </c>
      <c r="H4048" s="4">
        <v>185239</v>
      </c>
      <c r="I4048" s="5" t="s">
        <v>4997</v>
      </c>
      <c r="J4048" s="15">
        <v>45398</v>
      </c>
      <c r="K4048" s="24">
        <v>1381973418</v>
      </c>
      <c r="L4048" s="15">
        <v>45405</v>
      </c>
      <c r="M4048" s="15">
        <v>45412</v>
      </c>
      <c r="N4048" s="26">
        <v>1</v>
      </c>
      <c r="O4048" s="26">
        <f>VLOOKUP(D4048,quash!A$2:$I$7791,9,FALSE)</f>
        <v>3</v>
      </c>
      <c r="P4048" s="7">
        <v>10000</v>
      </c>
      <c r="Q4048" s="26">
        <v>110</v>
      </c>
      <c r="R4048" s="19">
        <v>3.11605023919212E-2</v>
      </c>
      <c r="S4048" s="26">
        <v>16</v>
      </c>
      <c r="T4048" s="8">
        <v>10000</v>
      </c>
      <c r="U4048" s="4">
        <v>142</v>
      </c>
      <c r="V4048" s="10">
        <v>2510.34</v>
      </c>
      <c r="W4048" s="14" t="s">
        <v>5282</v>
      </c>
      <c r="X4048" s="18"/>
      <c r="Y4048" s="9"/>
      <c r="Z4048" s="19"/>
      <c r="AA4048" s="19"/>
      <c r="AB4048" s="30">
        <f t="shared" si="1014"/>
        <v>193000</v>
      </c>
      <c r="AC4048" s="30">
        <f t="shared" si="1024"/>
        <v>5.181347150259067E-2</v>
      </c>
      <c r="AD4048" s="31">
        <f t="shared" si="1025"/>
        <v>5.6994818652849739</v>
      </c>
      <c r="AE4048" s="31">
        <f t="shared" si="1013"/>
        <v>7.3575129533678751</v>
      </c>
      <c r="AG4048" s="30">
        <f t="shared" si="1015"/>
        <v>778000</v>
      </c>
      <c r="AH4048" s="30">
        <f t="shared" si="1021"/>
        <v>1.2853470437017995E-2</v>
      </c>
      <c r="AI4048" s="31">
        <f t="shared" si="1022"/>
        <v>1.4138817480719794</v>
      </c>
      <c r="AJ4048" s="31">
        <f t="shared" si="1023"/>
        <v>1.8251928020565553</v>
      </c>
      <c r="AK4048" s="30" t="str">
        <f>IF(W4048="si",($S4048*'COSTOS DE CREDITOS'!$C$27)/DATA!$G4048,"")</f>
        <v/>
      </c>
      <c r="AL4048" s="90" t="str">
        <f>IF(W4048="si",'COSTOS DE CREDITOS'!$C$35,"")</f>
        <v/>
      </c>
      <c r="AM4048" s="30" t="str">
        <f t="shared" si="1016"/>
        <v/>
      </c>
      <c r="AN4048" s="30" t="str">
        <f t="shared" si="1017"/>
        <v/>
      </c>
      <c r="AO4048" s="30">
        <f t="shared" si="1018"/>
        <v>0</v>
      </c>
      <c r="AP4048" s="30">
        <f t="shared" si="1019"/>
        <v>0</v>
      </c>
      <c r="AQ4048" s="19" t="str">
        <f t="shared" si="1020"/>
        <v/>
      </c>
    </row>
    <row r="4049" spans="1:43" x14ac:dyDescent="0.2">
      <c r="A4049" s="23" t="s">
        <v>5665</v>
      </c>
      <c r="B4049" s="6" t="s">
        <v>5678</v>
      </c>
      <c r="C4049" s="6" t="s">
        <v>5670</v>
      </c>
      <c r="D4049" s="4">
        <v>185120</v>
      </c>
      <c r="E4049" s="4">
        <v>185237</v>
      </c>
      <c r="F4049" s="5" t="s">
        <v>4995</v>
      </c>
      <c r="G4049" s="2">
        <v>5</v>
      </c>
      <c r="H4049" s="4">
        <v>185240</v>
      </c>
      <c r="I4049" s="5" t="s">
        <v>4998</v>
      </c>
      <c r="J4049" s="15">
        <v>45399</v>
      </c>
      <c r="K4049" s="24">
        <v>1382936097</v>
      </c>
      <c r="L4049" s="15">
        <v>45405</v>
      </c>
      <c r="M4049" s="15">
        <v>45412</v>
      </c>
      <c r="N4049" s="26">
        <v>1</v>
      </c>
      <c r="O4049" s="26" t="e">
        <f>VLOOKUP(D4049,quash!A$2:$I$7791,9,FALSE)</f>
        <v>#N/A</v>
      </c>
      <c r="P4049" s="7">
        <v>10000</v>
      </c>
      <c r="Q4049" s="26">
        <v>110</v>
      </c>
      <c r="R4049" s="19">
        <v>3.11605023919212E-2</v>
      </c>
      <c r="S4049" s="26">
        <v>16</v>
      </c>
      <c r="T4049" s="8">
        <v>10000</v>
      </c>
      <c r="U4049" s="4">
        <v>142</v>
      </c>
      <c r="V4049" s="10">
        <v>2510.34</v>
      </c>
      <c r="W4049" s="14" t="s">
        <v>5282</v>
      </c>
      <c r="X4049" s="18"/>
      <c r="Y4049" s="9"/>
      <c r="Z4049" s="19"/>
      <c r="AA4049" s="19"/>
      <c r="AB4049" s="30">
        <f t="shared" si="1014"/>
        <v>2446000</v>
      </c>
      <c r="AC4049" s="30">
        <f t="shared" si="1024"/>
        <v>4.0883074407195418E-3</v>
      </c>
      <c r="AD4049" s="31">
        <f t="shared" si="1025"/>
        <v>0.4497138184791496</v>
      </c>
      <c r="AE4049" s="31">
        <f t="shared" si="1013"/>
        <v>0.58053965658217499</v>
      </c>
      <c r="AG4049" s="30">
        <f t="shared" si="1015"/>
        <v>6126000</v>
      </c>
      <c r="AH4049" s="30">
        <f t="shared" si="1021"/>
        <v>1.632386549134835E-3</v>
      </c>
      <c r="AI4049" s="31">
        <f t="shared" si="1022"/>
        <v>0.17956252040483187</v>
      </c>
      <c r="AJ4049" s="31">
        <f t="shared" si="1023"/>
        <v>0.23179888997714657</v>
      </c>
      <c r="AK4049" s="30" t="str">
        <f>IF(W4049="si",($S4049*'COSTOS DE CREDITOS'!$C$27)/DATA!$G4049,"")</f>
        <v/>
      </c>
      <c r="AL4049" s="90" t="str">
        <f>IF(W4049="si",'COSTOS DE CREDITOS'!$C$35,"")</f>
        <v/>
      </c>
      <c r="AM4049" s="30" t="str">
        <f t="shared" si="1016"/>
        <v/>
      </c>
      <c r="AN4049" s="30" t="str">
        <f t="shared" si="1017"/>
        <v/>
      </c>
      <c r="AO4049" s="30">
        <f t="shared" si="1018"/>
        <v>0</v>
      </c>
      <c r="AP4049" s="30">
        <f t="shared" si="1019"/>
        <v>0</v>
      </c>
      <c r="AQ4049" s="19" t="str">
        <f t="shared" si="1020"/>
        <v/>
      </c>
    </row>
    <row r="4050" spans="1:43" x14ac:dyDescent="0.2">
      <c r="A4050" s="23" t="s">
        <v>5665</v>
      </c>
      <c r="B4050" s="6" t="s">
        <v>5678</v>
      </c>
      <c r="C4050" s="6" t="s">
        <v>5670</v>
      </c>
      <c r="D4050" s="4">
        <v>184456</v>
      </c>
      <c r="E4050" s="4">
        <v>185237</v>
      </c>
      <c r="F4050" s="5" t="s">
        <v>4995</v>
      </c>
      <c r="G4050" s="2">
        <v>5</v>
      </c>
      <c r="H4050" s="4">
        <v>185241</v>
      </c>
      <c r="I4050" s="5" t="s">
        <v>4999</v>
      </c>
      <c r="J4050" s="15">
        <v>45394</v>
      </c>
      <c r="K4050" s="24">
        <v>1379625303</v>
      </c>
      <c r="L4050" s="15">
        <v>45405</v>
      </c>
      <c r="M4050" s="15">
        <v>45412</v>
      </c>
      <c r="N4050" s="26">
        <v>1</v>
      </c>
      <c r="O4050" s="26">
        <f>VLOOKUP(D4050,quash!A$2:$I$7791,9,FALSE)</f>
        <v>1</v>
      </c>
      <c r="P4050" s="7">
        <v>10000</v>
      </c>
      <c r="Q4050" s="26">
        <v>110</v>
      </c>
      <c r="R4050" s="19">
        <v>3.3220596517330399E-2</v>
      </c>
      <c r="S4050" s="26">
        <v>16</v>
      </c>
      <c r="T4050" s="8">
        <v>10000</v>
      </c>
      <c r="U4050" s="4">
        <v>142</v>
      </c>
      <c r="V4050" s="10">
        <v>2510.34</v>
      </c>
      <c r="W4050" s="14" t="s">
        <v>5282</v>
      </c>
      <c r="X4050" s="18"/>
      <c r="Y4050" s="9"/>
      <c r="Z4050" s="19"/>
      <c r="AA4050" s="19"/>
      <c r="AB4050" s="30">
        <f t="shared" si="1014"/>
        <v>511000</v>
      </c>
      <c r="AC4050" s="30">
        <f t="shared" si="1024"/>
        <v>1.9569471624266144E-2</v>
      </c>
      <c r="AD4050" s="31">
        <f t="shared" si="1025"/>
        <v>2.152641878669276</v>
      </c>
      <c r="AE4050" s="31">
        <f t="shared" si="1013"/>
        <v>2.7788649706457926</v>
      </c>
      <c r="AG4050" s="30">
        <f t="shared" si="1015"/>
        <v>2427000</v>
      </c>
      <c r="AH4050" s="30">
        <f t="shared" si="1021"/>
        <v>4.1203131437989289E-3</v>
      </c>
      <c r="AI4050" s="31">
        <f t="shared" si="1022"/>
        <v>0.45323444581788219</v>
      </c>
      <c r="AJ4050" s="31">
        <f t="shared" si="1023"/>
        <v>0.58508446641944789</v>
      </c>
      <c r="AK4050" s="30" t="str">
        <f>IF(W4050="si",($S4050*'COSTOS DE CREDITOS'!$C$27)/DATA!$G4050,"")</f>
        <v/>
      </c>
      <c r="AL4050" s="90" t="str">
        <f>IF(W4050="si",'COSTOS DE CREDITOS'!$C$35,"")</f>
        <v/>
      </c>
      <c r="AM4050" s="30" t="str">
        <f t="shared" si="1016"/>
        <v/>
      </c>
      <c r="AN4050" s="30" t="str">
        <f t="shared" si="1017"/>
        <v/>
      </c>
      <c r="AO4050" s="30">
        <f t="shared" si="1018"/>
        <v>0</v>
      </c>
      <c r="AP4050" s="30">
        <f t="shared" si="1019"/>
        <v>0</v>
      </c>
      <c r="AQ4050" s="19" t="str">
        <f t="shared" si="1020"/>
        <v/>
      </c>
    </row>
    <row r="4051" spans="1:43" x14ac:dyDescent="0.2">
      <c r="A4051" s="23" t="s">
        <v>5665</v>
      </c>
      <c r="B4051" s="6" t="s">
        <v>5678</v>
      </c>
      <c r="C4051" s="6" t="s">
        <v>5670</v>
      </c>
      <c r="D4051" s="4">
        <v>185154</v>
      </c>
      <c r="E4051" s="4">
        <v>185237</v>
      </c>
      <c r="F4051" s="5" t="s">
        <v>4995</v>
      </c>
      <c r="G4051" s="2">
        <v>5</v>
      </c>
      <c r="H4051" s="4">
        <v>185250</v>
      </c>
      <c r="I4051" s="5" t="s">
        <v>5000</v>
      </c>
      <c r="J4051" s="15">
        <v>45399</v>
      </c>
      <c r="K4051" s="24">
        <v>1383001698</v>
      </c>
      <c r="L4051" s="15">
        <v>45405</v>
      </c>
      <c r="M4051" s="15">
        <v>45412</v>
      </c>
      <c r="N4051" s="26">
        <v>1</v>
      </c>
      <c r="O4051" s="26" t="e">
        <f>VLOOKUP(D4051,quash!A$2:$I$7791,9,FALSE)</f>
        <v>#N/A</v>
      </c>
      <c r="P4051" s="7">
        <v>10000</v>
      </c>
      <c r="Q4051" s="26">
        <v>110</v>
      </c>
      <c r="R4051" s="19">
        <v>3.3220596517330399E-2</v>
      </c>
      <c r="S4051" s="26">
        <v>16</v>
      </c>
      <c r="T4051" s="8">
        <v>5000</v>
      </c>
      <c r="U4051" s="4">
        <v>147</v>
      </c>
      <c r="V4051" s="10">
        <v>1303.3399999999999</v>
      </c>
      <c r="W4051" s="14" t="s">
        <v>5282</v>
      </c>
      <c r="X4051" s="18"/>
      <c r="Y4051" s="9"/>
      <c r="Z4051" s="19"/>
      <c r="AA4051" s="19"/>
      <c r="AB4051" s="30">
        <f t="shared" si="1014"/>
        <v>2446000</v>
      </c>
      <c r="AC4051" s="30">
        <f t="shared" si="1024"/>
        <v>2.0441537203597709E-3</v>
      </c>
      <c r="AD4051" s="31">
        <f t="shared" si="1025"/>
        <v>0.2248569092395748</v>
      </c>
      <c r="AE4051" s="31">
        <f t="shared" si="1013"/>
        <v>0.30049059689288632</v>
      </c>
      <c r="AG4051" s="30">
        <f t="shared" si="1015"/>
        <v>6126000</v>
      </c>
      <c r="AH4051" s="30">
        <f t="shared" si="1021"/>
        <v>8.1619327456741752E-4</v>
      </c>
      <c r="AI4051" s="31">
        <f t="shared" si="1022"/>
        <v>8.9781260202415933E-2</v>
      </c>
      <c r="AJ4051" s="31">
        <f t="shared" si="1023"/>
        <v>0.11998041136141037</v>
      </c>
      <c r="AK4051" s="30" t="str">
        <f>IF(W4051="si",($S4051*'COSTOS DE CREDITOS'!$C$27)/DATA!$G4051,"")</f>
        <v/>
      </c>
      <c r="AL4051" s="90" t="str">
        <f>IF(W4051="si",'COSTOS DE CREDITOS'!$C$35,"")</f>
        <v/>
      </c>
      <c r="AM4051" s="30" t="str">
        <f t="shared" si="1016"/>
        <v/>
      </c>
      <c r="AN4051" s="30" t="str">
        <f t="shared" si="1017"/>
        <v/>
      </c>
      <c r="AO4051" s="30">
        <f t="shared" si="1018"/>
        <v>0</v>
      </c>
      <c r="AP4051" s="30">
        <f t="shared" si="1019"/>
        <v>0</v>
      </c>
      <c r="AQ4051" s="19" t="str">
        <f t="shared" si="1020"/>
        <v/>
      </c>
    </row>
    <row r="4052" spans="1:43" x14ac:dyDescent="0.2">
      <c r="A4052" s="23" t="s">
        <v>5665</v>
      </c>
      <c r="B4052" s="6" t="s">
        <v>5671</v>
      </c>
      <c r="C4052" s="6" t="s">
        <v>5670</v>
      </c>
      <c r="D4052" s="4">
        <v>184260</v>
      </c>
      <c r="E4052" s="4">
        <v>185346</v>
      </c>
      <c r="F4052" s="5" t="s">
        <v>5001</v>
      </c>
      <c r="G4052" s="2">
        <v>5</v>
      </c>
      <c r="H4052" s="4">
        <v>185347</v>
      </c>
      <c r="I4052" s="5" t="s">
        <v>5002</v>
      </c>
      <c r="J4052" s="15">
        <v>45393</v>
      </c>
      <c r="K4052" s="24">
        <v>1378860066</v>
      </c>
      <c r="L4052" s="15">
        <v>45405</v>
      </c>
      <c r="M4052" s="15">
        <v>45412</v>
      </c>
      <c r="N4052" s="26">
        <v>1</v>
      </c>
      <c r="O4052" s="26" t="e">
        <f>VLOOKUP(D4052,quash!A$2:$I$7791,9,FALSE)</f>
        <v>#N/A</v>
      </c>
      <c r="P4052" s="7">
        <v>5000</v>
      </c>
      <c r="Q4052" s="26">
        <v>147</v>
      </c>
      <c r="R4052" s="19">
        <v>0.11226939921536</v>
      </c>
      <c r="S4052" s="26">
        <v>16</v>
      </c>
      <c r="T4052" s="8">
        <v>8000</v>
      </c>
      <c r="U4052" s="4">
        <v>142</v>
      </c>
      <c r="V4052" s="10">
        <v>2013.74</v>
      </c>
      <c r="W4052" s="14" t="s">
        <v>5282</v>
      </c>
      <c r="X4052" s="18"/>
      <c r="Y4052" s="9"/>
      <c r="Z4052" s="19"/>
      <c r="AA4052" s="19"/>
      <c r="AB4052" s="30">
        <f t="shared" si="1014"/>
        <v>2446000</v>
      </c>
      <c r="AC4052" s="30">
        <f t="shared" si="1024"/>
        <v>3.2706459525756338E-3</v>
      </c>
      <c r="AD4052" s="31">
        <f t="shared" si="1025"/>
        <v>0.48078495502861818</v>
      </c>
      <c r="AE4052" s="31">
        <f t="shared" si="1013"/>
        <v>0.46443172526574</v>
      </c>
      <c r="AG4052" s="30">
        <f t="shared" si="1015"/>
        <v>6126000</v>
      </c>
      <c r="AH4052" s="30">
        <f t="shared" si="1021"/>
        <v>1.3059092393078681E-3</v>
      </c>
      <c r="AI4052" s="31">
        <f t="shared" si="1022"/>
        <v>0.19196865817825662</v>
      </c>
      <c r="AJ4052" s="31">
        <f t="shared" si="1023"/>
        <v>0.18543911198171725</v>
      </c>
      <c r="AK4052" s="30" t="str">
        <f>IF(W4052="si",($S4052*'COSTOS DE CREDITOS'!$C$27)/DATA!$G4052,"")</f>
        <v/>
      </c>
      <c r="AL4052" s="90" t="str">
        <f>IF(W4052="si",'COSTOS DE CREDITOS'!$C$35,"")</f>
        <v/>
      </c>
      <c r="AM4052" s="30" t="str">
        <f t="shared" si="1016"/>
        <v/>
      </c>
      <c r="AN4052" s="30" t="str">
        <f t="shared" si="1017"/>
        <v/>
      </c>
      <c r="AO4052" s="30">
        <f t="shared" si="1018"/>
        <v>0</v>
      </c>
      <c r="AP4052" s="30">
        <f t="shared" si="1019"/>
        <v>0</v>
      </c>
      <c r="AQ4052" s="19" t="str">
        <f t="shared" si="1020"/>
        <v/>
      </c>
    </row>
    <row r="4053" spans="1:43" x14ac:dyDescent="0.2">
      <c r="A4053" s="23" t="s">
        <v>5665</v>
      </c>
      <c r="B4053" s="6" t="s">
        <v>5671</v>
      </c>
      <c r="C4053" s="6" t="s">
        <v>5670</v>
      </c>
      <c r="D4053" s="4">
        <v>184974</v>
      </c>
      <c r="E4053" s="4">
        <v>185346</v>
      </c>
      <c r="F4053" s="5" t="s">
        <v>5001</v>
      </c>
      <c r="G4053" s="2">
        <v>5</v>
      </c>
      <c r="H4053" s="4">
        <v>185359</v>
      </c>
      <c r="I4053" s="5" t="s">
        <v>5003</v>
      </c>
      <c r="J4053" s="15">
        <v>45398</v>
      </c>
      <c r="K4053" s="24">
        <v>1382127282</v>
      </c>
      <c r="L4053" s="15">
        <v>45405</v>
      </c>
      <c r="M4053" s="15">
        <v>45412</v>
      </c>
      <c r="N4053" s="26">
        <v>1</v>
      </c>
      <c r="O4053" s="26" t="e">
        <f>VLOOKUP(D4053,quash!A$2:$I$7791,9,FALSE)</f>
        <v>#N/A</v>
      </c>
      <c r="P4053" s="7">
        <v>5000</v>
      </c>
      <c r="Q4053" s="26">
        <v>147</v>
      </c>
      <c r="R4053" s="19">
        <v>0.11226939921536</v>
      </c>
      <c r="S4053" s="26">
        <v>16</v>
      </c>
      <c r="T4053" s="8">
        <v>7000</v>
      </c>
      <c r="U4053" s="4">
        <v>142</v>
      </c>
      <c r="V4053" s="10">
        <v>1758.65</v>
      </c>
      <c r="W4053" s="14" t="s">
        <v>5282</v>
      </c>
      <c r="X4053" s="18"/>
      <c r="Y4053" s="9"/>
      <c r="Z4053" s="19"/>
      <c r="AA4053" s="19"/>
      <c r="AB4053" s="30">
        <f t="shared" si="1014"/>
        <v>2446000</v>
      </c>
      <c r="AC4053" s="30">
        <f t="shared" si="1024"/>
        <v>2.8618152085036794E-3</v>
      </c>
      <c r="AD4053" s="31">
        <f t="shared" si="1025"/>
        <v>0.42068683565004089</v>
      </c>
      <c r="AE4053" s="31">
        <f t="shared" si="1013"/>
        <v>0.40637775960752248</v>
      </c>
      <c r="AG4053" s="30">
        <f t="shared" si="1015"/>
        <v>6126000</v>
      </c>
      <c r="AH4053" s="30">
        <f t="shared" si="1021"/>
        <v>1.1426705843943846E-3</v>
      </c>
      <c r="AI4053" s="31">
        <f t="shared" si="1022"/>
        <v>0.16797257590597453</v>
      </c>
      <c r="AJ4053" s="31">
        <f t="shared" si="1023"/>
        <v>0.16225922298400261</v>
      </c>
      <c r="AK4053" s="30" t="str">
        <f>IF(W4053="si",($S4053*'COSTOS DE CREDITOS'!$C$27)/DATA!$G4053,"")</f>
        <v/>
      </c>
      <c r="AL4053" s="90" t="str">
        <f>IF(W4053="si",'COSTOS DE CREDITOS'!$C$35,"")</f>
        <v/>
      </c>
      <c r="AM4053" s="30" t="str">
        <f t="shared" si="1016"/>
        <v/>
      </c>
      <c r="AN4053" s="30" t="str">
        <f t="shared" si="1017"/>
        <v/>
      </c>
      <c r="AO4053" s="30">
        <f t="shared" si="1018"/>
        <v>0</v>
      </c>
      <c r="AP4053" s="30">
        <f t="shared" si="1019"/>
        <v>0</v>
      </c>
      <c r="AQ4053" s="19" t="str">
        <f t="shared" si="1020"/>
        <v/>
      </c>
    </row>
    <row r="4054" spans="1:43" x14ac:dyDescent="0.2">
      <c r="A4054" s="23" t="s">
        <v>5665</v>
      </c>
      <c r="B4054" s="6" t="s">
        <v>5671</v>
      </c>
      <c r="C4054" s="6" t="s">
        <v>5670</v>
      </c>
      <c r="D4054" s="4">
        <v>184981</v>
      </c>
      <c r="E4054" s="4">
        <v>185346</v>
      </c>
      <c r="F4054" s="5" t="s">
        <v>5001</v>
      </c>
      <c r="G4054" s="2">
        <v>5</v>
      </c>
      <c r="H4054" s="4">
        <v>185361</v>
      </c>
      <c r="I4054" s="5" t="s">
        <v>5004</v>
      </c>
      <c r="J4054" s="15">
        <v>45398</v>
      </c>
      <c r="K4054" s="24">
        <v>1382148686</v>
      </c>
      <c r="L4054" s="15">
        <v>45405</v>
      </c>
      <c r="M4054" s="15">
        <v>45412</v>
      </c>
      <c r="N4054" s="26">
        <v>1</v>
      </c>
      <c r="O4054" s="26" t="e">
        <f>VLOOKUP(D4054,quash!A$2:$I$7791,9,FALSE)</f>
        <v>#N/A</v>
      </c>
      <c r="P4054" s="7">
        <v>5000</v>
      </c>
      <c r="Q4054" s="26">
        <v>147</v>
      </c>
      <c r="R4054" s="19">
        <v>0.11226939921536</v>
      </c>
      <c r="S4054" s="26">
        <v>16</v>
      </c>
      <c r="T4054" s="8">
        <v>7000</v>
      </c>
      <c r="U4054" s="4">
        <v>142</v>
      </c>
      <c r="V4054" s="10">
        <v>1758.65</v>
      </c>
      <c r="W4054" s="14" t="s">
        <v>5282</v>
      </c>
      <c r="X4054" s="18"/>
      <c r="Y4054" s="9"/>
      <c r="Z4054" s="19"/>
      <c r="AA4054" s="19"/>
      <c r="AB4054" s="30">
        <f t="shared" si="1014"/>
        <v>2446000</v>
      </c>
      <c r="AC4054" s="30">
        <f t="shared" si="1024"/>
        <v>2.8618152085036794E-3</v>
      </c>
      <c r="AD4054" s="31">
        <f t="shared" si="1025"/>
        <v>0.42068683565004089</v>
      </c>
      <c r="AE4054" s="31">
        <f t="shared" si="1013"/>
        <v>0.40637775960752248</v>
      </c>
      <c r="AG4054" s="30">
        <f t="shared" si="1015"/>
        <v>6126000</v>
      </c>
      <c r="AH4054" s="30">
        <f t="shared" si="1021"/>
        <v>1.1426705843943846E-3</v>
      </c>
      <c r="AI4054" s="31">
        <f t="shared" si="1022"/>
        <v>0.16797257590597453</v>
      </c>
      <c r="AJ4054" s="31">
        <f t="shared" si="1023"/>
        <v>0.16225922298400261</v>
      </c>
      <c r="AK4054" s="30" t="str">
        <f>IF(W4054="si",($S4054*'COSTOS DE CREDITOS'!$C$27)/DATA!$G4054,"")</f>
        <v/>
      </c>
      <c r="AL4054" s="90" t="str">
        <f>IF(W4054="si",'COSTOS DE CREDITOS'!$C$35,"")</f>
        <v/>
      </c>
      <c r="AM4054" s="30" t="str">
        <f t="shared" si="1016"/>
        <v/>
      </c>
      <c r="AN4054" s="30" t="str">
        <f t="shared" si="1017"/>
        <v/>
      </c>
      <c r="AO4054" s="30">
        <f t="shared" si="1018"/>
        <v>0</v>
      </c>
      <c r="AP4054" s="30">
        <f t="shared" si="1019"/>
        <v>0</v>
      </c>
      <c r="AQ4054" s="19" t="str">
        <f t="shared" si="1020"/>
        <v/>
      </c>
    </row>
    <row r="4055" spans="1:43" x14ac:dyDescent="0.2">
      <c r="A4055" s="23" t="s">
        <v>5665</v>
      </c>
      <c r="B4055" s="6" t="s">
        <v>5671</v>
      </c>
      <c r="C4055" s="6" t="s">
        <v>5670</v>
      </c>
      <c r="D4055" s="4">
        <v>185026</v>
      </c>
      <c r="E4055" s="4">
        <v>185346</v>
      </c>
      <c r="F4055" s="5" t="s">
        <v>5001</v>
      </c>
      <c r="G4055" s="2">
        <v>5</v>
      </c>
      <c r="H4055" s="4">
        <v>185362</v>
      </c>
      <c r="I4055" s="5" t="s">
        <v>5005</v>
      </c>
      <c r="J4055" s="15">
        <v>45399</v>
      </c>
      <c r="K4055" s="24">
        <v>1382683874</v>
      </c>
      <c r="L4055" s="15">
        <v>45405</v>
      </c>
      <c r="M4055" s="15">
        <v>45412</v>
      </c>
      <c r="N4055" s="26">
        <v>1</v>
      </c>
      <c r="O4055" s="26" t="e">
        <f>VLOOKUP(D4055,quash!A$2:$I$7791,9,FALSE)</f>
        <v>#N/A</v>
      </c>
      <c r="P4055" s="7">
        <v>5000</v>
      </c>
      <c r="Q4055" s="26">
        <v>147</v>
      </c>
      <c r="R4055" s="19">
        <v>0.11226939921536</v>
      </c>
      <c r="S4055" s="26">
        <v>16</v>
      </c>
      <c r="T4055" s="8">
        <v>7000</v>
      </c>
      <c r="U4055" s="4">
        <v>142</v>
      </c>
      <c r="V4055" s="10">
        <v>1758.65</v>
      </c>
      <c r="W4055" s="14" t="s">
        <v>5282</v>
      </c>
      <c r="X4055" s="18"/>
      <c r="Y4055" s="9"/>
      <c r="Z4055" s="19"/>
      <c r="AA4055" s="19"/>
      <c r="AB4055" s="30">
        <f t="shared" si="1014"/>
        <v>2446000</v>
      </c>
      <c r="AC4055" s="30">
        <f t="shared" si="1024"/>
        <v>2.8618152085036794E-3</v>
      </c>
      <c r="AD4055" s="31">
        <f t="shared" si="1025"/>
        <v>0.42068683565004089</v>
      </c>
      <c r="AE4055" s="31">
        <f t="shared" si="1013"/>
        <v>0.40637775960752248</v>
      </c>
      <c r="AG4055" s="30">
        <f t="shared" si="1015"/>
        <v>6126000</v>
      </c>
      <c r="AH4055" s="30">
        <f t="shared" si="1021"/>
        <v>1.1426705843943846E-3</v>
      </c>
      <c r="AI4055" s="31">
        <f t="shared" si="1022"/>
        <v>0.16797257590597453</v>
      </c>
      <c r="AJ4055" s="31">
        <f t="shared" si="1023"/>
        <v>0.16225922298400261</v>
      </c>
      <c r="AK4055" s="30" t="str">
        <f>IF(W4055="si",($S4055*'COSTOS DE CREDITOS'!$C$27)/DATA!$G4055,"")</f>
        <v/>
      </c>
      <c r="AL4055" s="90" t="str">
        <f>IF(W4055="si",'COSTOS DE CREDITOS'!$C$35,"")</f>
        <v/>
      </c>
      <c r="AM4055" s="30" t="str">
        <f t="shared" si="1016"/>
        <v/>
      </c>
      <c r="AN4055" s="30" t="str">
        <f t="shared" si="1017"/>
        <v/>
      </c>
      <c r="AO4055" s="30">
        <f t="shared" si="1018"/>
        <v>0</v>
      </c>
      <c r="AP4055" s="30">
        <f t="shared" si="1019"/>
        <v>0</v>
      </c>
      <c r="AQ4055" s="19" t="str">
        <f t="shared" si="1020"/>
        <v/>
      </c>
    </row>
    <row r="4056" spans="1:43" x14ac:dyDescent="0.2">
      <c r="A4056" s="23" t="s">
        <v>5665</v>
      </c>
      <c r="B4056" s="6" t="s">
        <v>5678</v>
      </c>
      <c r="C4056" s="6" t="s">
        <v>5670</v>
      </c>
      <c r="D4056" s="4">
        <v>184761</v>
      </c>
      <c r="E4056" s="4">
        <v>185365</v>
      </c>
      <c r="F4056" s="5" t="s">
        <v>5006</v>
      </c>
      <c r="G4056" s="2">
        <v>5</v>
      </c>
      <c r="H4056" s="4">
        <v>185366</v>
      </c>
      <c r="I4056" s="5" t="s">
        <v>5007</v>
      </c>
      <c r="J4056" s="15">
        <v>45397</v>
      </c>
      <c r="K4056" s="24">
        <v>1381410614</v>
      </c>
      <c r="L4056" s="15">
        <v>45405</v>
      </c>
      <c r="M4056" s="15">
        <v>45412</v>
      </c>
      <c r="N4056" s="26">
        <v>1</v>
      </c>
      <c r="O4056" s="26">
        <f>VLOOKUP(D4056,quash!A$2:$I$7791,9,FALSE)</f>
        <v>4</v>
      </c>
      <c r="P4056" s="7">
        <v>10000</v>
      </c>
      <c r="Q4056" s="26">
        <v>110</v>
      </c>
      <c r="R4056" s="19">
        <v>3.3220596517330399E-2</v>
      </c>
      <c r="S4056" s="26">
        <v>16</v>
      </c>
      <c r="T4056" s="8">
        <v>10000</v>
      </c>
      <c r="U4056" s="4">
        <v>142</v>
      </c>
      <c r="V4056" s="10">
        <v>2510.34</v>
      </c>
      <c r="W4056" s="14" t="s">
        <v>5282</v>
      </c>
      <c r="X4056" s="18"/>
      <c r="Y4056" s="9"/>
      <c r="Z4056" s="19"/>
      <c r="AA4056" s="19"/>
      <c r="AB4056" s="30">
        <f t="shared" si="1014"/>
        <v>249000</v>
      </c>
      <c r="AC4056" s="30">
        <f t="shared" si="1024"/>
        <v>4.0160642570281124E-2</v>
      </c>
      <c r="AD4056" s="31">
        <f t="shared" si="1025"/>
        <v>4.4176706827309236</v>
      </c>
      <c r="AE4056" s="31">
        <f t="shared" si="1013"/>
        <v>5.7028112449799195</v>
      </c>
      <c r="AG4056" s="30">
        <f t="shared" si="1015"/>
        <v>927000</v>
      </c>
      <c r="AH4056" s="30">
        <f t="shared" si="1021"/>
        <v>1.0787486515641856E-2</v>
      </c>
      <c r="AI4056" s="31">
        <f t="shared" si="1022"/>
        <v>1.1866235167206043</v>
      </c>
      <c r="AJ4056" s="31">
        <f t="shared" si="1023"/>
        <v>1.5318230852211436</v>
      </c>
      <c r="AK4056" s="30" t="str">
        <f>IF(W4056="si",($S4056*'COSTOS DE CREDITOS'!$C$27)/DATA!$G4056,"")</f>
        <v/>
      </c>
      <c r="AL4056" s="90" t="str">
        <f>IF(W4056="si",'COSTOS DE CREDITOS'!$C$35,"")</f>
        <v/>
      </c>
      <c r="AM4056" s="30" t="str">
        <f t="shared" si="1016"/>
        <v/>
      </c>
      <c r="AN4056" s="30" t="str">
        <f t="shared" si="1017"/>
        <v/>
      </c>
      <c r="AO4056" s="30">
        <f t="shared" si="1018"/>
        <v>0</v>
      </c>
      <c r="AP4056" s="30">
        <f t="shared" si="1019"/>
        <v>0</v>
      </c>
      <c r="AQ4056" s="19" t="str">
        <f t="shared" si="1020"/>
        <v/>
      </c>
    </row>
    <row r="4057" spans="1:43" x14ac:dyDescent="0.2">
      <c r="A4057" s="23" t="s">
        <v>5665</v>
      </c>
      <c r="B4057" s="6" t="s">
        <v>5671</v>
      </c>
      <c r="C4057" s="6" t="s">
        <v>5670</v>
      </c>
      <c r="D4057" s="4">
        <v>185029</v>
      </c>
      <c r="E4057" s="4">
        <v>185346</v>
      </c>
      <c r="F4057" s="5" t="s">
        <v>5001</v>
      </c>
      <c r="G4057" s="2">
        <v>5</v>
      </c>
      <c r="H4057" s="4">
        <v>185367</v>
      </c>
      <c r="I4057" s="5" t="s">
        <v>5008</v>
      </c>
      <c r="J4057" s="15">
        <v>45399</v>
      </c>
      <c r="K4057" s="24">
        <v>1382686242</v>
      </c>
      <c r="L4057" s="15">
        <v>45405</v>
      </c>
      <c r="M4057" s="15">
        <v>45412</v>
      </c>
      <c r="N4057" s="26">
        <v>1</v>
      </c>
      <c r="O4057" s="26" t="e">
        <f>VLOOKUP(D4057,quash!A$2:$I$7791,9,FALSE)</f>
        <v>#N/A</v>
      </c>
      <c r="P4057" s="7">
        <v>10000</v>
      </c>
      <c r="Q4057" s="26">
        <v>132</v>
      </c>
      <c r="R4057" s="19">
        <v>5.8283715876113903E-2</v>
      </c>
      <c r="S4057" s="26">
        <v>16</v>
      </c>
      <c r="T4057" s="8">
        <v>7000</v>
      </c>
      <c r="U4057" s="4">
        <v>142</v>
      </c>
      <c r="V4057" s="10">
        <v>1758.65</v>
      </c>
      <c r="W4057" s="14" t="s">
        <v>5282</v>
      </c>
      <c r="X4057" s="18"/>
      <c r="Y4057" s="9"/>
      <c r="Z4057" s="19"/>
      <c r="AA4057" s="19"/>
      <c r="AB4057" s="30">
        <f t="shared" si="1014"/>
        <v>2446000</v>
      </c>
      <c r="AC4057" s="30">
        <f t="shared" si="1024"/>
        <v>2.8618152085036794E-3</v>
      </c>
      <c r="AD4057" s="31">
        <f t="shared" si="1025"/>
        <v>0.37775960752248566</v>
      </c>
      <c r="AE4057" s="31">
        <f t="shared" si="1013"/>
        <v>0.40637775960752248</v>
      </c>
      <c r="AG4057" s="30">
        <f t="shared" si="1015"/>
        <v>6126000</v>
      </c>
      <c r="AH4057" s="30">
        <f t="shared" si="1021"/>
        <v>1.1426705843943846E-3</v>
      </c>
      <c r="AI4057" s="31">
        <f t="shared" si="1022"/>
        <v>0.15083251714005877</v>
      </c>
      <c r="AJ4057" s="31">
        <f t="shared" si="1023"/>
        <v>0.16225922298400261</v>
      </c>
      <c r="AK4057" s="30" t="str">
        <f>IF(W4057="si",($S4057*'COSTOS DE CREDITOS'!$C$27)/DATA!$G4057,"")</f>
        <v/>
      </c>
      <c r="AL4057" s="90" t="str">
        <f>IF(W4057="si",'COSTOS DE CREDITOS'!$C$35,"")</f>
        <v/>
      </c>
      <c r="AM4057" s="30" t="str">
        <f t="shared" si="1016"/>
        <v/>
      </c>
      <c r="AN4057" s="30" t="str">
        <f t="shared" si="1017"/>
        <v/>
      </c>
      <c r="AO4057" s="30">
        <f t="shared" si="1018"/>
        <v>0</v>
      </c>
      <c r="AP4057" s="30">
        <f t="shared" si="1019"/>
        <v>0</v>
      </c>
      <c r="AQ4057" s="19" t="str">
        <f t="shared" si="1020"/>
        <v/>
      </c>
    </row>
    <row r="4058" spans="1:43" x14ac:dyDescent="0.2">
      <c r="A4058" s="23" t="s">
        <v>5665</v>
      </c>
      <c r="B4058" s="6" t="s">
        <v>5678</v>
      </c>
      <c r="C4058" s="6" t="s">
        <v>5670</v>
      </c>
      <c r="D4058" s="4">
        <v>184737</v>
      </c>
      <c r="E4058" s="4">
        <v>185365</v>
      </c>
      <c r="F4058" s="5" t="s">
        <v>5006</v>
      </c>
      <c r="G4058" s="2">
        <v>5</v>
      </c>
      <c r="H4058" s="4">
        <v>185368</v>
      </c>
      <c r="I4058" s="5" t="s">
        <v>5009</v>
      </c>
      <c r="J4058" s="15">
        <v>45397</v>
      </c>
      <c r="K4058" s="24">
        <v>1381341778</v>
      </c>
      <c r="L4058" s="15">
        <v>45405</v>
      </c>
      <c r="M4058" s="15">
        <v>45412</v>
      </c>
      <c r="N4058" s="26">
        <v>1</v>
      </c>
      <c r="O4058" s="26">
        <f>VLOOKUP(D4058,quash!A$2:$I$7791,9,FALSE)</f>
        <v>5</v>
      </c>
      <c r="P4058" s="7">
        <v>10000</v>
      </c>
      <c r="Q4058" s="26">
        <v>110</v>
      </c>
      <c r="R4058" s="19">
        <v>3.3741050530766099E-2</v>
      </c>
      <c r="S4058" s="26">
        <v>16</v>
      </c>
      <c r="T4058" s="8">
        <v>8000</v>
      </c>
      <c r="U4058" s="4">
        <v>142</v>
      </c>
      <c r="V4058" s="10">
        <v>2013.74</v>
      </c>
      <c r="W4058" s="14" t="s">
        <v>5282</v>
      </c>
      <c r="X4058" s="18"/>
      <c r="Y4058" s="9"/>
      <c r="Z4058" s="19"/>
      <c r="AA4058" s="19"/>
      <c r="AB4058" s="30">
        <f t="shared" si="1014"/>
        <v>118000</v>
      </c>
      <c r="AC4058" s="30">
        <f t="shared" si="1024"/>
        <v>6.7796610169491525E-2</v>
      </c>
      <c r="AD4058" s="31">
        <f t="shared" si="1025"/>
        <v>7.4576271186440675</v>
      </c>
      <c r="AE4058" s="31">
        <f t="shared" si="1013"/>
        <v>9.6271186440677958</v>
      </c>
      <c r="AG4058" s="30">
        <f t="shared" si="1015"/>
        <v>352000</v>
      </c>
      <c r="AH4058" s="30">
        <f t="shared" si="1021"/>
        <v>2.2727272727272728E-2</v>
      </c>
      <c r="AI4058" s="31">
        <f t="shared" si="1022"/>
        <v>2.5</v>
      </c>
      <c r="AJ4058" s="31">
        <f t="shared" si="1023"/>
        <v>3.2272727272727275</v>
      </c>
      <c r="AK4058" s="30" t="str">
        <f>IF(W4058="si",($S4058*'COSTOS DE CREDITOS'!$C$27)/DATA!$G4058,"")</f>
        <v/>
      </c>
      <c r="AL4058" s="90" t="str">
        <f>IF(W4058="si",'COSTOS DE CREDITOS'!$C$35,"")</f>
        <v/>
      </c>
      <c r="AM4058" s="30" t="str">
        <f t="shared" si="1016"/>
        <v/>
      </c>
      <c r="AN4058" s="30" t="str">
        <f t="shared" si="1017"/>
        <v/>
      </c>
      <c r="AO4058" s="30">
        <f t="shared" si="1018"/>
        <v>0</v>
      </c>
      <c r="AP4058" s="30">
        <f t="shared" si="1019"/>
        <v>0</v>
      </c>
      <c r="AQ4058" s="19" t="str">
        <f t="shared" si="1020"/>
        <v/>
      </c>
    </row>
    <row r="4059" spans="1:43" x14ac:dyDescent="0.2">
      <c r="A4059" s="23" t="s">
        <v>5665</v>
      </c>
      <c r="B4059" s="6" t="s">
        <v>5678</v>
      </c>
      <c r="C4059" s="6" t="s">
        <v>5670</v>
      </c>
      <c r="D4059" s="4">
        <v>184782</v>
      </c>
      <c r="E4059" s="4">
        <v>185365</v>
      </c>
      <c r="F4059" s="5" t="s">
        <v>5006</v>
      </c>
      <c r="G4059" s="2">
        <v>5</v>
      </c>
      <c r="H4059" s="4">
        <v>185371</v>
      </c>
      <c r="I4059" s="5" t="s">
        <v>5010</v>
      </c>
      <c r="J4059" s="15">
        <v>45397</v>
      </c>
      <c r="K4059" s="24">
        <v>1381437373</v>
      </c>
      <c r="L4059" s="15">
        <v>45405</v>
      </c>
      <c r="M4059" s="15">
        <v>45412</v>
      </c>
      <c r="N4059" s="26">
        <v>1</v>
      </c>
      <c r="O4059" s="26">
        <f>VLOOKUP(D4059,quash!A$2:$I$7791,9,FALSE)</f>
        <v>2</v>
      </c>
      <c r="P4059" s="7">
        <v>10000</v>
      </c>
      <c r="Q4059" s="26">
        <v>110</v>
      </c>
      <c r="R4059" s="19">
        <v>3.3220596517330399E-2</v>
      </c>
      <c r="S4059" s="26">
        <v>16</v>
      </c>
      <c r="T4059" s="8">
        <v>8000</v>
      </c>
      <c r="U4059" s="4">
        <v>142</v>
      </c>
      <c r="V4059" s="10">
        <v>2013.74</v>
      </c>
      <c r="W4059" s="14" t="s">
        <v>5282</v>
      </c>
      <c r="X4059" s="18"/>
      <c r="Y4059" s="9"/>
      <c r="Z4059" s="19"/>
      <c r="AA4059" s="19"/>
      <c r="AB4059" s="30">
        <f t="shared" si="1014"/>
        <v>313000</v>
      </c>
      <c r="AC4059" s="30">
        <f t="shared" si="1024"/>
        <v>2.5559105431309903E-2</v>
      </c>
      <c r="AD4059" s="31">
        <f t="shared" si="1025"/>
        <v>2.8115015974440896</v>
      </c>
      <c r="AE4059" s="31">
        <f t="shared" si="1013"/>
        <v>3.6293929712460065</v>
      </c>
      <c r="AG4059" s="30">
        <f t="shared" si="1015"/>
        <v>1695000</v>
      </c>
      <c r="AH4059" s="30">
        <f t="shared" si="1021"/>
        <v>4.71976401179941E-3</v>
      </c>
      <c r="AI4059" s="31">
        <f t="shared" si="1022"/>
        <v>0.5191740412979351</v>
      </c>
      <c r="AJ4059" s="31">
        <f t="shared" si="1023"/>
        <v>0.67020648967551621</v>
      </c>
      <c r="AK4059" s="30" t="str">
        <f>IF(W4059="si",($S4059*'COSTOS DE CREDITOS'!$C$27)/DATA!$G4059,"")</f>
        <v/>
      </c>
      <c r="AL4059" s="90" t="str">
        <f>IF(W4059="si",'COSTOS DE CREDITOS'!$C$35,"")</f>
        <v/>
      </c>
      <c r="AM4059" s="30" t="str">
        <f t="shared" si="1016"/>
        <v/>
      </c>
      <c r="AN4059" s="30" t="str">
        <f t="shared" si="1017"/>
        <v/>
      </c>
      <c r="AO4059" s="30">
        <f t="shared" si="1018"/>
        <v>0</v>
      </c>
      <c r="AP4059" s="30">
        <f t="shared" si="1019"/>
        <v>0</v>
      </c>
      <c r="AQ4059" s="19" t="str">
        <f t="shared" si="1020"/>
        <v/>
      </c>
    </row>
    <row r="4060" spans="1:43" x14ac:dyDescent="0.2">
      <c r="A4060" s="23" t="s">
        <v>5665</v>
      </c>
      <c r="B4060" s="6" t="s">
        <v>5678</v>
      </c>
      <c r="C4060" s="6" t="s">
        <v>5670</v>
      </c>
      <c r="D4060" s="4">
        <v>185304</v>
      </c>
      <c r="E4060" s="4">
        <v>185365</v>
      </c>
      <c r="F4060" s="5" t="s">
        <v>5006</v>
      </c>
      <c r="G4060" s="2">
        <v>5</v>
      </c>
      <c r="H4060" s="4">
        <v>185381</v>
      </c>
      <c r="I4060" s="5" t="s">
        <v>5011</v>
      </c>
      <c r="J4060" s="15">
        <v>45400</v>
      </c>
      <c r="K4060" s="24">
        <v>1383477895</v>
      </c>
      <c r="L4060" s="15">
        <v>45405</v>
      </c>
      <c r="M4060" s="15">
        <v>45412</v>
      </c>
      <c r="N4060" s="26">
        <v>1</v>
      </c>
      <c r="O4060" s="26" t="e">
        <f>VLOOKUP(D4060,quash!A$2:$I$7791,9,FALSE)</f>
        <v>#N/A</v>
      </c>
      <c r="P4060" s="7">
        <v>10000</v>
      </c>
      <c r="Q4060" s="26">
        <v>100</v>
      </c>
      <c r="R4060" s="19">
        <v>1.82981294070719E-2</v>
      </c>
      <c r="S4060" s="26">
        <v>16</v>
      </c>
      <c r="T4060" s="8">
        <v>10000</v>
      </c>
      <c r="U4060" s="4">
        <v>142</v>
      </c>
      <c r="V4060" s="10">
        <v>2510.34</v>
      </c>
      <c r="W4060" s="14" t="s">
        <v>5282</v>
      </c>
      <c r="X4060" s="18"/>
      <c r="Y4060" s="9"/>
      <c r="Z4060" s="19"/>
      <c r="AA4060" s="19"/>
      <c r="AB4060" s="30">
        <f t="shared" si="1014"/>
        <v>2446000</v>
      </c>
      <c r="AC4060" s="30">
        <f t="shared" si="1024"/>
        <v>4.0883074407195418E-3</v>
      </c>
      <c r="AD4060" s="31">
        <f t="shared" si="1025"/>
        <v>0.40883074407195419</v>
      </c>
      <c r="AE4060" s="31">
        <f t="shared" si="1013"/>
        <v>0.58053965658217499</v>
      </c>
      <c r="AG4060" s="30">
        <f t="shared" si="1015"/>
        <v>6126000</v>
      </c>
      <c r="AH4060" s="30">
        <f t="shared" si="1021"/>
        <v>1.632386549134835E-3</v>
      </c>
      <c r="AI4060" s="31">
        <f t="shared" si="1022"/>
        <v>0.16323865491348349</v>
      </c>
      <c r="AJ4060" s="31">
        <f t="shared" si="1023"/>
        <v>0.23179888997714657</v>
      </c>
      <c r="AK4060" s="30" t="str">
        <f>IF(W4060="si",($S4060*'COSTOS DE CREDITOS'!$C$27)/DATA!$G4060,"")</f>
        <v/>
      </c>
      <c r="AL4060" s="90" t="str">
        <f>IF(W4060="si",'COSTOS DE CREDITOS'!$C$35,"")</f>
        <v/>
      </c>
      <c r="AM4060" s="30" t="str">
        <f t="shared" si="1016"/>
        <v/>
      </c>
      <c r="AN4060" s="30" t="str">
        <f t="shared" si="1017"/>
        <v/>
      </c>
      <c r="AO4060" s="30">
        <f t="shared" si="1018"/>
        <v>0</v>
      </c>
      <c r="AP4060" s="30">
        <f t="shared" si="1019"/>
        <v>0</v>
      </c>
      <c r="AQ4060" s="19" t="str">
        <f t="shared" si="1020"/>
        <v/>
      </c>
    </row>
    <row r="4061" spans="1:43" x14ac:dyDescent="0.2">
      <c r="A4061" s="23" t="s">
        <v>5665</v>
      </c>
      <c r="B4061" s="6" t="s">
        <v>5678</v>
      </c>
      <c r="C4061" s="6" t="s">
        <v>5670</v>
      </c>
      <c r="D4061" s="4">
        <v>184730</v>
      </c>
      <c r="E4061" s="4">
        <v>185365</v>
      </c>
      <c r="F4061" s="5" t="s">
        <v>5006</v>
      </c>
      <c r="G4061" s="2">
        <v>5</v>
      </c>
      <c r="H4061" s="4">
        <v>185383</v>
      </c>
      <c r="I4061" s="5" t="s">
        <v>5012</v>
      </c>
      <c r="J4061" s="15">
        <v>45397</v>
      </c>
      <c r="K4061" s="24">
        <v>1381327921</v>
      </c>
      <c r="L4061" s="15">
        <v>45405</v>
      </c>
      <c r="M4061" s="15">
        <v>45412</v>
      </c>
      <c r="N4061" s="26">
        <v>1</v>
      </c>
      <c r="O4061" s="26">
        <f>VLOOKUP(D4061,quash!A$2:$I$7791,9,FALSE)</f>
        <v>2</v>
      </c>
      <c r="P4061" s="7">
        <v>10000</v>
      </c>
      <c r="Q4061" s="26">
        <v>100</v>
      </c>
      <c r="R4061" s="19">
        <v>1.82981294070719E-2</v>
      </c>
      <c r="S4061" s="26">
        <v>16</v>
      </c>
      <c r="T4061" s="8">
        <v>7000</v>
      </c>
      <c r="U4061" s="4">
        <v>142</v>
      </c>
      <c r="V4061" s="10">
        <v>1758.65</v>
      </c>
      <c r="W4061" s="14" t="s">
        <v>5282</v>
      </c>
      <c r="X4061" s="18"/>
      <c r="Y4061" s="9"/>
      <c r="Z4061" s="19"/>
      <c r="AA4061" s="19"/>
      <c r="AB4061" s="30">
        <f t="shared" si="1014"/>
        <v>313000</v>
      </c>
      <c r="AC4061" s="30">
        <f t="shared" si="1024"/>
        <v>2.2364217252396165E-2</v>
      </c>
      <c r="AD4061" s="31">
        <f t="shared" si="1025"/>
        <v>2.2364217252396164</v>
      </c>
      <c r="AE4061" s="31">
        <f t="shared" si="1013"/>
        <v>3.1757188498402553</v>
      </c>
      <c r="AG4061" s="30">
        <f t="shared" si="1015"/>
        <v>1695000</v>
      </c>
      <c r="AH4061" s="30">
        <f t="shared" si="1021"/>
        <v>4.1297935103244837E-3</v>
      </c>
      <c r="AI4061" s="31">
        <f t="shared" si="1022"/>
        <v>0.41297935103244837</v>
      </c>
      <c r="AJ4061" s="31">
        <f t="shared" si="1023"/>
        <v>0.58643067846607666</v>
      </c>
      <c r="AK4061" s="30" t="str">
        <f>IF(W4061="si",($S4061*'COSTOS DE CREDITOS'!$C$27)/DATA!$G4061,"")</f>
        <v/>
      </c>
      <c r="AL4061" s="90" t="str">
        <f>IF(W4061="si",'COSTOS DE CREDITOS'!$C$35,"")</f>
        <v/>
      </c>
      <c r="AM4061" s="30" t="str">
        <f t="shared" si="1016"/>
        <v/>
      </c>
      <c r="AN4061" s="30" t="str">
        <f t="shared" si="1017"/>
        <v/>
      </c>
      <c r="AO4061" s="30">
        <f t="shared" si="1018"/>
        <v>0</v>
      </c>
      <c r="AP4061" s="30">
        <f t="shared" si="1019"/>
        <v>0</v>
      </c>
      <c r="AQ4061" s="19" t="str">
        <f t="shared" si="1020"/>
        <v/>
      </c>
    </row>
    <row r="4062" spans="1:43" x14ac:dyDescent="0.2">
      <c r="A4062" s="23" t="s">
        <v>5665</v>
      </c>
      <c r="B4062" s="6" t="s">
        <v>5666</v>
      </c>
      <c r="C4062" s="6" t="s">
        <v>5667</v>
      </c>
      <c r="D4062" s="4">
        <v>184665</v>
      </c>
      <c r="E4062" s="4">
        <v>185161</v>
      </c>
      <c r="F4062" s="5" t="s">
        <v>5013</v>
      </c>
      <c r="G4062" s="2">
        <v>7</v>
      </c>
      <c r="H4062" s="4">
        <v>185179</v>
      </c>
      <c r="I4062" s="5" t="s">
        <v>5014</v>
      </c>
      <c r="J4062" s="15">
        <v>45397</v>
      </c>
      <c r="K4062" s="24">
        <v>1381154850</v>
      </c>
      <c r="L4062" s="15">
        <v>45405</v>
      </c>
      <c r="M4062" s="15">
        <v>45412</v>
      </c>
      <c r="N4062" s="26">
        <v>1</v>
      </c>
      <c r="O4062" s="26">
        <f>VLOOKUP(D4062,quash!A$2:$I$7791,9,FALSE)</f>
        <v>3</v>
      </c>
      <c r="P4062" s="7">
        <v>10000</v>
      </c>
      <c r="Q4062" s="26">
        <v>132</v>
      </c>
      <c r="R4062" s="19">
        <v>5.8283715876113903E-2</v>
      </c>
      <c r="S4062" s="26">
        <v>16</v>
      </c>
      <c r="T4062" s="8">
        <v>10000</v>
      </c>
      <c r="U4062" s="4">
        <v>142</v>
      </c>
      <c r="V4062" s="10">
        <v>2510.34</v>
      </c>
      <c r="W4062" s="14" t="s">
        <v>5282</v>
      </c>
      <c r="X4062" s="18"/>
      <c r="Y4062" s="9"/>
      <c r="Z4062" s="19"/>
      <c r="AA4062" s="19"/>
      <c r="AB4062" s="30">
        <f t="shared" si="1014"/>
        <v>193000</v>
      </c>
      <c r="AC4062" s="30">
        <f t="shared" si="1024"/>
        <v>5.181347150259067E-2</v>
      </c>
      <c r="AD4062" s="31">
        <f t="shared" si="1025"/>
        <v>6.8393782383419683</v>
      </c>
      <c r="AE4062" s="31">
        <f t="shared" si="1013"/>
        <v>7.3575129533678751</v>
      </c>
      <c r="AG4062" s="30">
        <f t="shared" si="1015"/>
        <v>778000</v>
      </c>
      <c r="AH4062" s="30">
        <f t="shared" si="1021"/>
        <v>1.2853470437017995E-2</v>
      </c>
      <c r="AI4062" s="31">
        <f t="shared" si="1022"/>
        <v>1.6966580976863754</v>
      </c>
      <c r="AJ4062" s="31">
        <f t="shared" si="1023"/>
        <v>1.8251928020565553</v>
      </c>
      <c r="AK4062" s="30" t="str">
        <f>IF(W4062="si",($S4062*'COSTOS DE CREDITOS'!$C$27)/DATA!$G4062,"")</f>
        <v/>
      </c>
      <c r="AL4062" s="90" t="str">
        <f>IF(W4062="si",'COSTOS DE CREDITOS'!$C$35,"")</f>
        <v/>
      </c>
      <c r="AM4062" s="30" t="str">
        <f t="shared" si="1016"/>
        <v/>
      </c>
      <c r="AN4062" s="30" t="str">
        <f t="shared" si="1017"/>
        <v/>
      </c>
      <c r="AO4062" s="30">
        <f t="shared" si="1018"/>
        <v>0</v>
      </c>
      <c r="AP4062" s="30">
        <f t="shared" si="1019"/>
        <v>0</v>
      </c>
      <c r="AQ4062" s="19" t="str">
        <f t="shared" si="1020"/>
        <v/>
      </c>
    </row>
    <row r="4063" spans="1:43" x14ac:dyDescent="0.2">
      <c r="A4063" s="23" t="s">
        <v>5665</v>
      </c>
      <c r="B4063" s="6" t="s">
        <v>5666</v>
      </c>
      <c r="C4063" s="6" t="s">
        <v>5667</v>
      </c>
      <c r="D4063" s="4">
        <v>185185</v>
      </c>
      <c r="E4063" s="4">
        <v>185161</v>
      </c>
      <c r="F4063" s="5" t="s">
        <v>5013</v>
      </c>
      <c r="G4063" s="2">
        <v>7</v>
      </c>
      <c r="H4063" s="4">
        <v>185373</v>
      </c>
      <c r="I4063" s="5" t="s">
        <v>5015</v>
      </c>
      <c r="J4063" s="15">
        <v>45399</v>
      </c>
      <c r="K4063" s="24">
        <v>1383074913</v>
      </c>
      <c r="L4063" s="15">
        <v>45405</v>
      </c>
      <c r="M4063" s="15">
        <v>45412</v>
      </c>
      <c r="N4063" s="26">
        <v>1</v>
      </c>
      <c r="O4063" s="26" t="e">
        <f>VLOOKUP(D4063,quash!A$2:$I$7791,9,FALSE)</f>
        <v>#N/A</v>
      </c>
      <c r="P4063" s="7">
        <v>10000</v>
      </c>
      <c r="Q4063" s="26">
        <v>132</v>
      </c>
      <c r="R4063" s="19">
        <v>5.8283715876113903E-2</v>
      </c>
      <c r="S4063" s="26">
        <v>16</v>
      </c>
      <c r="T4063" s="8">
        <v>10000</v>
      </c>
      <c r="U4063" s="4">
        <v>142</v>
      </c>
      <c r="V4063" s="10">
        <v>2510.34</v>
      </c>
      <c r="W4063" s="14" t="s">
        <v>5282</v>
      </c>
      <c r="X4063" s="18"/>
      <c r="Y4063" s="9"/>
      <c r="Z4063" s="19"/>
      <c r="AA4063" s="19"/>
      <c r="AB4063" s="30">
        <f t="shared" si="1014"/>
        <v>2446000</v>
      </c>
      <c r="AC4063" s="30">
        <f t="shared" si="1024"/>
        <v>4.0883074407195418E-3</v>
      </c>
      <c r="AD4063" s="31">
        <f t="shared" si="1025"/>
        <v>0.53965658217497947</v>
      </c>
      <c r="AE4063" s="31">
        <f t="shared" si="1013"/>
        <v>0.58053965658217499</v>
      </c>
      <c r="AG4063" s="30">
        <f t="shared" si="1015"/>
        <v>6126000</v>
      </c>
      <c r="AH4063" s="30">
        <f t="shared" si="1021"/>
        <v>1.632386549134835E-3</v>
      </c>
      <c r="AI4063" s="31">
        <f t="shared" si="1022"/>
        <v>0.21547502448579822</v>
      </c>
      <c r="AJ4063" s="31">
        <f t="shared" si="1023"/>
        <v>0.23179888997714657</v>
      </c>
      <c r="AK4063" s="30" t="str">
        <f>IF(W4063="si",($S4063*'COSTOS DE CREDITOS'!$C$27)/DATA!$G4063,"")</f>
        <v/>
      </c>
      <c r="AL4063" s="90" t="str">
        <f>IF(W4063="si",'COSTOS DE CREDITOS'!$C$35,"")</f>
        <v/>
      </c>
      <c r="AM4063" s="30" t="str">
        <f t="shared" si="1016"/>
        <v/>
      </c>
      <c r="AN4063" s="30" t="str">
        <f t="shared" si="1017"/>
        <v/>
      </c>
      <c r="AO4063" s="30">
        <f t="shared" si="1018"/>
        <v>0</v>
      </c>
      <c r="AP4063" s="30">
        <f t="shared" si="1019"/>
        <v>0</v>
      </c>
      <c r="AQ4063" s="19" t="str">
        <f t="shared" si="1020"/>
        <v/>
      </c>
    </row>
    <row r="4064" spans="1:43" x14ac:dyDescent="0.2">
      <c r="A4064" s="23" t="s">
        <v>5665</v>
      </c>
      <c r="B4064" s="6" t="s">
        <v>5674</v>
      </c>
      <c r="C4064" s="6" t="s">
        <v>5670</v>
      </c>
      <c r="D4064" s="4">
        <v>184944</v>
      </c>
      <c r="E4064" s="4">
        <v>185330</v>
      </c>
      <c r="F4064" s="5" t="s">
        <v>5016</v>
      </c>
      <c r="G4064" s="2">
        <v>5</v>
      </c>
      <c r="H4064" s="4">
        <v>185331</v>
      </c>
      <c r="I4064" s="5" t="s">
        <v>5017</v>
      </c>
      <c r="J4064" s="15">
        <v>45398</v>
      </c>
      <c r="K4064" s="24">
        <v>1382002466</v>
      </c>
      <c r="L4064" s="15">
        <v>45405</v>
      </c>
      <c r="M4064" s="15">
        <v>45412</v>
      </c>
      <c r="N4064" s="26">
        <v>1</v>
      </c>
      <c r="O4064" s="26">
        <f>VLOOKUP(D4064,quash!A$2:$I$7791,9,FALSE)</f>
        <v>1</v>
      </c>
      <c r="P4064" s="7">
        <v>10000</v>
      </c>
      <c r="Q4064" s="26">
        <v>132</v>
      </c>
      <c r="R4064" s="19">
        <v>5.8283715876113903E-2</v>
      </c>
      <c r="S4064" s="26">
        <v>16</v>
      </c>
      <c r="T4064" s="8">
        <v>7000</v>
      </c>
      <c r="U4064" s="4">
        <v>142</v>
      </c>
      <c r="V4064" s="10">
        <v>1758.65</v>
      </c>
      <c r="W4064" s="14" t="s">
        <v>5282</v>
      </c>
      <c r="X4064" s="18"/>
      <c r="Y4064" s="9"/>
      <c r="Z4064" s="19"/>
      <c r="AA4064" s="19"/>
      <c r="AB4064" s="30">
        <f t="shared" si="1014"/>
        <v>511000</v>
      </c>
      <c r="AC4064" s="30">
        <f t="shared" si="1024"/>
        <v>1.3698630136986301E-2</v>
      </c>
      <c r="AD4064" s="31">
        <f t="shared" si="1025"/>
        <v>1.8082191780821917</v>
      </c>
      <c r="AE4064" s="31">
        <f t="shared" si="1013"/>
        <v>1.9452054794520546</v>
      </c>
      <c r="AG4064" s="30">
        <f t="shared" si="1015"/>
        <v>2427000</v>
      </c>
      <c r="AH4064" s="30">
        <f t="shared" si="1021"/>
        <v>2.88421920065925E-3</v>
      </c>
      <c r="AI4064" s="31">
        <f t="shared" si="1022"/>
        <v>0.38071693448702099</v>
      </c>
      <c r="AJ4064" s="31">
        <f t="shared" si="1023"/>
        <v>0.40955912649361348</v>
      </c>
      <c r="AK4064" s="30" t="str">
        <f>IF(W4064="si",($S4064*'COSTOS DE CREDITOS'!$C$27)/DATA!$G4064,"")</f>
        <v/>
      </c>
      <c r="AL4064" s="90" t="str">
        <f>IF(W4064="si",'COSTOS DE CREDITOS'!$C$35,"")</f>
        <v/>
      </c>
      <c r="AM4064" s="30" t="str">
        <f t="shared" si="1016"/>
        <v/>
      </c>
      <c r="AN4064" s="30" t="str">
        <f t="shared" si="1017"/>
        <v/>
      </c>
      <c r="AO4064" s="30">
        <f t="shared" si="1018"/>
        <v>0</v>
      </c>
      <c r="AP4064" s="30">
        <f t="shared" si="1019"/>
        <v>0</v>
      </c>
      <c r="AQ4064" s="19" t="str">
        <f t="shared" si="1020"/>
        <v/>
      </c>
    </row>
    <row r="4065" spans="1:43" x14ac:dyDescent="0.2">
      <c r="A4065" s="23" t="s">
        <v>5665</v>
      </c>
      <c r="B4065" s="6" t="s">
        <v>5674</v>
      </c>
      <c r="C4065" s="6" t="s">
        <v>5670</v>
      </c>
      <c r="D4065" s="4">
        <v>184099</v>
      </c>
      <c r="E4065" s="4">
        <v>185330</v>
      </c>
      <c r="F4065" s="5" t="s">
        <v>5016</v>
      </c>
      <c r="G4065" s="2">
        <v>5</v>
      </c>
      <c r="H4065" s="4">
        <v>185333</v>
      </c>
      <c r="I4065" s="5" t="s">
        <v>5018</v>
      </c>
      <c r="J4065" s="15">
        <v>45392</v>
      </c>
      <c r="K4065" s="24">
        <v>1378048625</v>
      </c>
      <c r="L4065" s="15">
        <v>45405</v>
      </c>
      <c r="M4065" s="15">
        <v>45412</v>
      </c>
      <c r="N4065" s="26">
        <v>1</v>
      </c>
      <c r="O4065" s="26">
        <f>VLOOKUP(D4065,quash!A$2:$I$7791,9,FALSE)</f>
        <v>5</v>
      </c>
      <c r="P4065" s="7">
        <v>10000</v>
      </c>
      <c r="Q4065" s="26">
        <v>127</v>
      </c>
      <c r="R4065" s="19">
        <v>5.24391097594855E-2</v>
      </c>
      <c r="S4065" s="26">
        <v>16</v>
      </c>
      <c r="T4065" s="8">
        <v>7000</v>
      </c>
      <c r="U4065" s="4">
        <v>142</v>
      </c>
      <c r="V4065" s="10">
        <v>1758.65</v>
      </c>
      <c r="W4065" s="14" t="s">
        <v>5282</v>
      </c>
      <c r="X4065" s="18"/>
      <c r="Y4065" s="9"/>
      <c r="Z4065" s="19"/>
      <c r="AA4065" s="19"/>
      <c r="AB4065" s="30">
        <f t="shared" si="1014"/>
        <v>118000</v>
      </c>
      <c r="AC4065" s="30">
        <f t="shared" si="1024"/>
        <v>5.9322033898305086E-2</v>
      </c>
      <c r="AD4065" s="31">
        <f t="shared" si="1025"/>
        <v>7.5338983050847457</v>
      </c>
      <c r="AE4065" s="31">
        <f t="shared" si="1013"/>
        <v>8.4237288135593218</v>
      </c>
      <c r="AG4065" s="30">
        <f t="shared" si="1015"/>
        <v>352000</v>
      </c>
      <c r="AH4065" s="30">
        <f t="shared" si="1021"/>
        <v>1.9886363636363636E-2</v>
      </c>
      <c r="AI4065" s="31">
        <f t="shared" si="1022"/>
        <v>2.5255681818181817</v>
      </c>
      <c r="AJ4065" s="31">
        <f t="shared" si="1023"/>
        <v>2.8238636363636362</v>
      </c>
      <c r="AK4065" s="30" t="str">
        <f>IF(W4065="si",($S4065*'COSTOS DE CREDITOS'!$C$27)/DATA!$G4065,"")</f>
        <v/>
      </c>
      <c r="AL4065" s="90" t="str">
        <f>IF(W4065="si",'COSTOS DE CREDITOS'!$C$35,"")</f>
        <v/>
      </c>
      <c r="AM4065" s="30" t="str">
        <f t="shared" si="1016"/>
        <v/>
      </c>
      <c r="AN4065" s="30" t="str">
        <f t="shared" si="1017"/>
        <v/>
      </c>
      <c r="AO4065" s="30">
        <f t="shared" si="1018"/>
        <v>0</v>
      </c>
      <c r="AP4065" s="30">
        <f t="shared" si="1019"/>
        <v>0</v>
      </c>
      <c r="AQ4065" s="19" t="str">
        <f t="shared" si="1020"/>
        <v/>
      </c>
    </row>
    <row r="4066" spans="1:43" x14ac:dyDescent="0.2">
      <c r="A4066" s="23" t="s">
        <v>5665</v>
      </c>
      <c r="B4066" s="6" t="s">
        <v>5674</v>
      </c>
      <c r="C4066" s="6" t="s">
        <v>5670</v>
      </c>
      <c r="D4066" s="4">
        <v>184098</v>
      </c>
      <c r="E4066" s="4">
        <v>185330</v>
      </c>
      <c r="F4066" s="5" t="s">
        <v>5016</v>
      </c>
      <c r="G4066" s="2">
        <v>5</v>
      </c>
      <c r="H4066" s="4">
        <v>185334</v>
      </c>
      <c r="I4066" s="5" t="s">
        <v>5019</v>
      </c>
      <c r="J4066" s="15">
        <v>45392</v>
      </c>
      <c r="K4066" s="24">
        <v>1378047492</v>
      </c>
      <c r="L4066" s="15">
        <v>45405</v>
      </c>
      <c r="M4066" s="15">
        <v>45412</v>
      </c>
      <c r="N4066" s="26">
        <v>1</v>
      </c>
      <c r="O4066" s="26">
        <f>VLOOKUP(D4066,quash!A$2:$I$7791,9,FALSE)</f>
        <v>5</v>
      </c>
      <c r="P4066" s="7">
        <v>5000</v>
      </c>
      <c r="Q4066" s="26">
        <v>147</v>
      </c>
      <c r="R4066" s="19">
        <v>0.11226939921536</v>
      </c>
      <c r="S4066" s="26">
        <v>16</v>
      </c>
      <c r="T4066" s="8">
        <v>6000</v>
      </c>
      <c r="U4066" s="4">
        <v>142</v>
      </c>
      <c r="V4066" s="10">
        <v>1503.37</v>
      </c>
      <c r="W4066" s="14" t="s">
        <v>5282</v>
      </c>
      <c r="X4066" s="18"/>
      <c r="Y4066" s="9"/>
      <c r="Z4066" s="19"/>
      <c r="AA4066" s="19"/>
      <c r="AB4066" s="30">
        <f t="shared" si="1014"/>
        <v>118000</v>
      </c>
      <c r="AC4066" s="30">
        <f t="shared" si="1024"/>
        <v>5.0847457627118647E-2</v>
      </c>
      <c r="AD4066" s="31">
        <f t="shared" si="1025"/>
        <v>7.4745762711864412</v>
      </c>
      <c r="AE4066" s="31">
        <f t="shared" si="1013"/>
        <v>7.2203389830508478</v>
      </c>
      <c r="AG4066" s="30">
        <f t="shared" si="1015"/>
        <v>352000</v>
      </c>
      <c r="AH4066" s="30">
        <f t="shared" si="1021"/>
        <v>1.7045454545454544E-2</v>
      </c>
      <c r="AI4066" s="31">
        <f t="shared" si="1022"/>
        <v>2.5056818181818179</v>
      </c>
      <c r="AJ4066" s="31">
        <f t="shared" si="1023"/>
        <v>2.4204545454545454</v>
      </c>
      <c r="AK4066" s="30" t="str">
        <f>IF(W4066="si",($S4066*'COSTOS DE CREDITOS'!$C$27)/DATA!$G4066,"")</f>
        <v/>
      </c>
      <c r="AL4066" s="90" t="str">
        <f>IF(W4066="si",'COSTOS DE CREDITOS'!$C$35,"")</f>
        <v/>
      </c>
      <c r="AM4066" s="30" t="str">
        <f t="shared" si="1016"/>
        <v/>
      </c>
      <c r="AN4066" s="30" t="str">
        <f t="shared" si="1017"/>
        <v/>
      </c>
      <c r="AO4066" s="30">
        <f t="shared" si="1018"/>
        <v>0</v>
      </c>
      <c r="AP4066" s="30">
        <f t="shared" si="1019"/>
        <v>0</v>
      </c>
      <c r="AQ4066" s="19" t="str">
        <f t="shared" si="1020"/>
        <v/>
      </c>
    </row>
    <row r="4067" spans="1:43" x14ac:dyDescent="0.2">
      <c r="A4067" s="23" t="s">
        <v>5665</v>
      </c>
      <c r="B4067" s="6" t="s">
        <v>5674</v>
      </c>
      <c r="C4067" s="6" t="s">
        <v>5670</v>
      </c>
      <c r="D4067" s="4">
        <v>184114</v>
      </c>
      <c r="E4067" s="4">
        <v>185330</v>
      </c>
      <c r="F4067" s="5" t="s">
        <v>5016</v>
      </c>
      <c r="G4067" s="2">
        <v>5</v>
      </c>
      <c r="H4067" s="4">
        <v>185337</v>
      </c>
      <c r="I4067" s="5" t="s">
        <v>5020</v>
      </c>
      <c r="J4067" s="15">
        <v>45392</v>
      </c>
      <c r="K4067" s="24">
        <v>1378055553</v>
      </c>
      <c r="L4067" s="15">
        <v>45405</v>
      </c>
      <c r="M4067" s="15">
        <v>45412</v>
      </c>
      <c r="N4067" s="26">
        <v>1</v>
      </c>
      <c r="O4067" s="26">
        <f>VLOOKUP(D4067,quash!A$2:$I$7791,9,FALSE)</f>
        <v>4</v>
      </c>
      <c r="P4067" s="7">
        <v>10000</v>
      </c>
      <c r="Q4067" s="26">
        <v>147</v>
      </c>
      <c r="R4067" s="19">
        <v>7.9000519063170294E-2</v>
      </c>
      <c r="S4067" s="26">
        <v>16</v>
      </c>
      <c r="T4067" s="8">
        <v>10000</v>
      </c>
      <c r="U4067" s="4">
        <v>142</v>
      </c>
      <c r="V4067" s="10">
        <v>2510.34</v>
      </c>
      <c r="W4067" s="14" t="s">
        <v>5282</v>
      </c>
      <c r="X4067" s="18"/>
      <c r="Y4067" s="9"/>
      <c r="Z4067" s="19"/>
      <c r="AA4067" s="19"/>
      <c r="AB4067" s="30">
        <f t="shared" si="1014"/>
        <v>249000</v>
      </c>
      <c r="AC4067" s="30">
        <f t="shared" si="1024"/>
        <v>4.0160642570281124E-2</v>
      </c>
      <c r="AD4067" s="31">
        <f t="shared" si="1025"/>
        <v>5.903614457831325</v>
      </c>
      <c r="AE4067" s="31">
        <f t="shared" si="1013"/>
        <v>5.7028112449799195</v>
      </c>
      <c r="AG4067" s="30">
        <f t="shared" si="1015"/>
        <v>927000</v>
      </c>
      <c r="AH4067" s="30">
        <f t="shared" si="1021"/>
        <v>1.0787486515641856E-2</v>
      </c>
      <c r="AI4067" s="31">
        <f t="shared" si="1022"/>
        <v>1.5857605177993528</v>
      </c>
      <c r="AJ4067" s="31">
        <f t="shared" si="1023"/>
        <v>1.5318230852211436</v>
      </c>
      <c r="AK4067" s="30" t="str">
        <f>IF(W4067="si",($S4067*'COSTOS DE CREDITOS'!$C$27)/DATA!$G4067,"")</f>
        <v/>
      </c>
      <c r="AL4067" s="90" t="str">
        <f>IF(W4067="si",'COSTOS DE CREDITOS'!$C$35,"")</f>
        <v/>
      </c>
      <c r="AM4067" s="30" t="str">
        <f t="shared" si="1016"/>
        <v/>
      </c>
      <c r="AN4067" s="30" t="str">
        <f t="shared" si="1017"/>
        <v/>
      </c>
      <c r="AO4067" s="30">
        <f t="shared" si="1018"/>
        <v>0</v>
      </c>
      <c r="AP4067" s="30">
        <f t="shared" si="1019"/>
        <v>0</v>
      </c>
      <c r="AQ4067" s="19" t="str">
        <f t="shared" si="1020"/>
        <v/>
      </c>
    </row>
    <row r="4068" spans="1:43" x14ac:dyDescent="0.2">
      <c r="A4068" s="23" t="s">
        <v>5665</v>
      </c>
      <c r="B4068" s="6" t="s">
        <v>5675</v>
      </c>
      <c r="C4068" s="6" t="s">
        <v>5667</v>
      </c>
      <c r="D4068" s="4">
        <v>184882</v>
      </c>
      <c r="E4068" s="4">
        <v>184874</v>
      </c>
      <c r="F4068" s="5" t="s">
        <v>3747</v>
      </c>
      <c r="G4068" s="2">
        <v>5</v>
      </c>
      <c r="H4068" s="4">
        <v>185401</v>
      </c>
      <c r="I4068" s="5" t="s">
        <v>5021</v>
      </c>
      <c r="J4068" s="15">
        <v>45398</v>
      </c>
      <c r="K4068" s="24">
        <v>1381885796</v>
      </c>
      <c r="L4068" s="15">
        <v>45405</v>
      </c>
      <c r="M4068" s="15">
        <v>45412</v>
      </c>
      <c r="N4068" s="26">
        <v>1</v>
      </c>
      <c r="O4068" s="26" t="e">
        <f>VLOOKUP(D4068,quash!A$2:$I$7791,9,FALSE)</f>
        <v>#N/A</v>
      </c>
      <c r="P4068" s="7">
        <v>5000</v>
      </c>
      <c r="Q4068" s="26">
        <v>147</v>
      </c>
      <c r="R4068" s="19">
        <v>0.11226939921536</v>
      </c>
      <c r="S4068" s="26">
        <v>16</v>
      </c>
      <c r="T4068" s="8">
        <v>5000</v>
      </c>
      <c r="U4068" s="4">
        <v>142</v>
      </c>
      <c r="V4068" s="10">
        <v>1262.2</v>
      </c>
      <c r="W4068" s="14" t="s">
        <v>5282</v>
      </c>
      <c r="X4068" s="18"/>
      <c r="Y4068" s="9"/>
      <c r="Z4068" s="19"/>
      <c r="AA4068" s="19"/>
      <c r="AB4068" s="30">
        <f t="shared" si="1014"/>
        <v>2446000</v>
      </c>
      <c r="AC4068" s="30">
        <f t="shared" si="1024"/>
        <v>2.0441537203597709E-3</v>
      </c>
      <c r="AD4068" s="31">
        <f t="shared" si="1025"/>
        <v>0.30049059689288632</v>
      </c>
      <c r="AE4068" s="31">
        <f t="shared" si="1013"/>
        <v>0.29026982829108749</v>
      </c>
      <c r="AG4068" s="30">
        <f t="shared" si="1015"/>
        <v>6126000</v>
      </c>
      <c r="AH4068" s="30">
        <f t="shared" si="1021"/>
        <v>8.1619327456741752E-4</v>
      </c>
      <c r="AI4068" s="31">
        <f t="shared" si="1022"/>
        <v>0.11998041136141037</v>
      </c>
      <c r="AJ4068" s="31">
        <f t="shared" si="1023"/>
        <v>0.11589944498857328</v>
      </c>
      <c r="AK4068" s="30" t="str">
        <f>IF(W4068="si",($S4068*'COSTOS DE CREDITOS'!$C$27)/DATA!$G4068,"")</f>
        <v/>
      </c>
      <c r="AL4068" s="90" t="str">
        <f>IF(W4068="si",'COSTOS DE CREDITOS'!$C$35,"")</f>
        <v/>
      </c>
      <c r="AM4068" s="30" t="str">
        <f t="shared" si="1016"/>
        <v/>
      </c>
      <c r="AN4068" s="30" t="str">
        <f t="shared" si="1017"/>
        <v/>
      </c>
      <c r="AO4068" s="30">
        <f t="shared" si="1018"/>
        <v>0</v>
      </c>
      <c r="AP4068" s="30">
        <f t="shared" si="1019"/>
        <v>0</v>
      </c>
      <c r="AQ4068" s="19" t="str">
        <f t="shared" si="1020"/>
        <v/>
      </c>
    </row>
    <row r="4069" spans="1:43" x14ac:dyDescent="0.2">
      <c r="A4069" s="23" t="s">
        <v>5665</v>
      </c>
      <c r="B4069" s="6" t="s">
        <v>5683</v>
      </c>
      <c r="C4069" s="6" t="s">
        <v>5670</v>
      </c>
      <c r="D4069" s="4">
        <v>184785</v>
      </c>
      <c r="E4069" s="4">
        <v>185300</v>
      </c>
      <c r="F4069" s="5" t="s">
        <v>5022</v>
      </c>
      <c r="G4069" s="2">
        <v>6</v>
      </c>
      <c r="H4069" s="4">
        <v>185301</v>
      </c>
      <c r="I4069" s="5" t="s">
        <v>5023</v>
      </c>
      <c r="J4069" s="15">
        <v>45397</v>
      </c>
      <c r="K4069" s="24">
        <v>1381439436</v>
      </c>
      <c r="L4069" s="15">
        <v>45405</v>
      </c>
      <c r="M4069" s="15">
        <v>45412</v>
      </c>
      <c r="N4069" s="26">
        <v>1</v>
      </c>
      <c r="O4069" s="26" t="e">
        <f>VLOOKUP(D4069,quash!A$2:$I$7791,9,FALSE)</f>
        <v>#N/A</v>
      </c>
      <c r="P4069" s="7">
        <v>10000</v>
      </c>
      <c r="Q4069" s="26">
        <v>110</v>
      </c>
      <c r="R4069" s="19">
        <v>3.3741050530766099E-2</v>
      </c>
      <c r="S4069" s="26">
        <v>16</v>
      </c>
      <c r="T4069" s="8">
        <v>10000</v>
      </c>
      <c r="U4069" s="4">
        <v>142</v>
      </c>
      <c r="V4069" s="10">
        <v>2510.34</v>
      </c>
      <c r="W4069" s="14" t="s">
        <v>5282</v>
      </c>
      <c r="X4069" s="18"/>
      <c r="Y4069" s="9"/>
      <c r="Z4069" s="19"/>
      <c r="AA4069" s="19"/>
      <c r="AB4069" s="30">
        <f t="shared" si="1014"/>
        <v>2446000</v>
      </c>
      <c r="AC4069" s="30">
        <f t="shared" si="1024"/>
        <v>4.0883074407195418E-3</v>
      </c>
      <c r="AD4069" s="31">
        <f t="shared" si="1025"/>
        <v>0.4497138184791496</v>
      </c>
      <c r="AE4069" s="31">
        <f t="shared" si="1013"/>
        <v>0.58053965658217499</v>
      </c>
      <c r="AG4069" s="30">
        <f t="shared" si="1015"/>
        <v>6126000</v>
      </c>
      <c r="AH4069" s="30">
        <f t="shared" si="1021"/>
        <v>1.632386549134835E-3</v>
      </c>
      <c r="AI4069" s="31">
        <f t="shared" si="1022"/>
        <v>0.17956252040483187</v>
      </c>
      <c r="AJ4069" s="31">
        <f t="shared" si="1023"/>
        <v>0.23179888997714657</v>
      </c>
      <c r="AK4069" s="30" t="str">
        <f>IF(W4069="si",($S4069*'COSTOS DE CREDITOS'!$C$27)/DATA!$G4069,"")</f>
        <v/>
      </c>
      <c r="AL4069" s="90" t="str">
        <f>IF(W4069="si",'COSTOS DE CREDITOS'!$C$35,"")</f>
        <v/>
      </c>
      <c r="AM4069" s="30" t="str">
        <f t="shared" si="1016"/>
        <v/>
      </c>
      <c r="AN4069" s="30" t="str">
        <f t="shared" si="1017"/>
        <v/>
      </c>
      <c r="AO4069" s="30">
        <f t="shared" si="1018"/>
        <v>0</v>
      </c>
      <c r="AP4069" s="30">
        <f t="shared" si="1019"/>
        <v>0</v>
      </c>
      <c r="AQ4069" s="19" t="str">
        <f t="shared" si="1020"/>
        <v/>
      </c>
    </row>
    <row r="4070" spans="1:43" x14ac:dyDescent="0.2">
      <c r="A4070" s="23" t="s">
        <v>5665</v>
      </c>
      <c r="B4070" s="6" t="s">
        <v>5683</v>
      </c>
      <c r="C4070" s="6" t="s">
        <v>5670</v>
      </c>
      <c r="D4070" s="4">
        <v>184791</v>
      </c>
      <c r="E4070" s="4">
        <v>185300</v>
      </c>
      <c r="F4070" s="5" t="s">
        <v>5022</v>
      </c>
      <c r="G4070" s="2">
        <v>6</v>
      </c>
      <c r="H4070" s="4">
        <v>185378</v>
      </c>
      <c r="I4070" s="5" t="s">
        <v>5024</v>
      </c>
      <c r="J4070" s="15">
        <v>45398</v>
      </c>
      <c r="K4070" s="24">
        <v>1381445523</v>
      </c>
      <c r="L4070" s="15">
        <v>45405</v>
      </c>
      <c r="M4070" s="15">
        <v>45412</v>
      </c>
      <c r="N4070" s="26">
        <v>1</v>
      </c>
      <c r="O4070" s="26" t="e">
        <f>VLOOKUP(D4070,quash!A$2:$I$7791,9,FALSE)</f>
        <v>#N/A</v>
      </c>
      <c r="P4070" s="7">
        <v>5000</v>
      </c>
      <c r="Q4070" s="26">
        <v>147</v>
      </c>
      <c r="R4070" s="19">
        <v>0.11226939921536</v>
      </c>
      <c r="S4070" s="26">
        <v>16</v>
      </c>
      <c r="T4070" s="8">
        <v>10000</v>
      </c>
      <c r="U4070" s="4">
        <v>142</v>
      </c>
      <c r="V4070" s="10">
        <v>2510.34</v>
      </c>
      <c r="W4070" s="14" t="s">
        <v>5282</v>
      </c>
      <c r="X4070" s="18"/>
      <c r="Y4070" s="9"/>
      <c r="Z4070" s="19"/>
      <c r="AA4070" s="19"/>
      <c r="AB4070" s="30">
        <f t="shared" si="1014"/>
        <v>2446000</v>
      </c>
      <c r="AC4070" s="30">
        <f t="shared" si="1024"/>
        <v>4.0883074407195418E-3</v>
      </c>
      <c r="AD4070" s="31">
        <f t="shared" si="1025"/>
        <v>0.60098119378577264</v>
      </c>
      <c r="AE4070" s="31">
        <f t="shared" si="1013"/>
        <v>0.58053965658217499</v>
      </c>
      <c r="AG4070" s="30">
        <f t="shared" si="1015"/>
        <v>6126000</v>
      </c>
      <c r="AH4070" s="30">
        <f t="shared" si="1021"/>
        <v>1.632386549134835E-3</v>
      </c>
      <c r="AI4070" s="31">
        <f t="shared" si="1022"/>
        <v>0.23996082272282074</v>
      </c>
      <c r="AJ4070" s="31">
        <f t="shared" si="1023"/>
        <v>0.23179888997714657</v>
      </c>
      <c r="AK4070" s="30" t="str">
        <f>IF(W4070="si",($S4070*'COSTOS DE CREDITOS'!$C$27)/DATA!$G4070,"")</f>
        <v/>
      </c>
      <c r="AL4070" s="90" t="str">
        <f>IF(W4070="si",'COSTOS DE CREDITOS'!$C$35,"")</f>
        <v/>
      </c>
      <c r="AM4070" s="30" t="str">
        <f t="shared" si="1016"/>
        <v/>
      </c>
      <c r="AN4070" s="30" t="str">
        <f t="shared" si="1017"/>
        <v/>
      </c>
      <c r="AO4070" s="30">
        <f t="shared" si="1018"/>
        <v>0</v>
      </c>
      <c r="AP4070" s="30">
        <f t="shared" si="1019"/>
        <v>0</v>
      </c>
      <c r="AQ4070" s="19" t="str">
        <f t="shared" si="1020"/>
        <v/>
      </c>
    </row>
    <row r="4071" spans="1:43" x14ac:dyDescent="0.2">
      <c r="A4071" s="23" t="s">
        <v>5665</v>
      </c>
      <c r="B4071" s="6" t="s">
        <v>5683</v>
      </c>
      <c r="C4071" s="6" t="s">
        <v>5670</v>
      </c>
      <c r="D4071" s="4">
        <v>184784</v>
      </c>
      <c r="E4071" s="4">
        <v>185300</v>
      </c>
      <c r="F4071" s="5" t="s">
        <v>5022</v>
      </c>
      <c r="G4071" s="2">
        <v>6</v>
      </c>
      <c r="H4071" s="4">
        <v>185384</v>
      </c>
      <c r="I4071" s="5" t="s">
        <v>5025</v>
      </c>
      <c r="J4071" s="15">
        <v>45397</v>
      </c>
      <c r="K4071" s="24">
        <v>1381438826</v>
      </c>
      <c r="L4071" s="15">
        <v>45405</v>
      </c>
      <c r="M4071" s="15">
        <v>45412</v>
      </c>
      <c r="N4071" s="26">
        <v>1</v>
      </c>
      <c r="O4071" s="26" t="e">
        <f>VLOOKUP(D4071,quash!A$2:$I$7791,9,FALSE)</f>
        <v>#N/A</v>
      </c>
      <c r="P4071" s="7">
        <v>10000</v>
      </c>
      <c r="Q4071" s="26">
        <v>147</v>
      </c>
      <c r="R4071" s="19">
        <v>7.9000519063170294E-2</v>
      </c>
      <c r="S4071" s="26">
        <v>16</v>
      </c>
      <c r="T4071" s="8">
        <v>10000</v>
      </c>
      <c r="U4071" s="4">
        <v>142</v>
      </c>
      <c r="V4071" s="10">
        <v>2510.34</v>
      </c>
      <c r="W4071" s="14" t="s">
        <v>5282</v>
      </c>
      <c r="X4071" s="18"/>
      <c r="Y4071" s="9"/>
      <c r="Z4071" s="19"/>
      <c r="AA4071" s="19"/>
      <c r="AB4071" s="30">
        <f t="shared" si="1014"/>
        <v>2446000</v>
      </c>
      <c r="AC4071" s="30">
        <f t="shared" si="1024"/>
        <v>4.0883074407195418E-3</v>
      </c>
      <c r="AD4071" s="31">
        <f t="shared" si="1025"/>
        <v>0.60098119378577264</v>
      </c>
      <c r="AE4071" s="31">
        <f t="shared" si="1013"/>
        <v>0.58053965658217499</v>
      </c>
      <c r="AG4071" s="30">
        <f t="shared" si="1015"/>
        <v>6126000</v>
      </c>
      <c r="AH4071" s="30">
        <f t="shared" si="1021"/>
        <v>1.632386549134835E-3</v>
      </c>
      <c r="AI4071" s="31">
        <f t="shared" si="1022"/>
        <v>0.23996082272282074</v>
      </c>
      <c r="AJ4071" s="31">
        <f t="shared" si="1023"/>
        <v>0.23179888997714657</v>
      </c>
      <c r="AK4071" s="30" t="str">
        <f>IF(W4071="si",($S4071*'COSTOS DE CREDITOS'!$C$27)/DATA!$G4071,"")</f>
        <v/>
      </c>
      <c r="AL4071" s="90" t="str">
        <f>IF(W4071="si",'COSTOS DE CREDITOS'!$C$35,"")</f>
        <v/>
      </c>
      <c r="AM4071" s="30" t="str">
        <f t="shared" si="1016"/>
        <v/>
      </c>
      <c r="AN4071" s="30" t="str">
        <f t="shared" si="1017"/>
        <v/>
      </c>
      <c r="AO4071" s="30">
        <f t="shared" si="1018"/>
        <v>0</v>
      </c>
      <c r="AP4071" s="30">
        <f t="shared" si="1019"/>
        <v>0</v>
      </c>
      <c r="AQ4071" s="19" t="str">
        <f t="shared" si="1020"/>
        <v/>
      </c>
    </row>
    <row r="4072" spans="1:43" x14ac:dyDescent="0.2">
      <c r="A4072" s="23" t="s">
        <v>5665</v>
      </c>
      <c r="B4072" s="6" t="s">
        <v>5683</v>
      </c>
      <c r="C4072" s="6" t="s">
        <v>5670</v>
      </c>
      <c r="D4072" s="4">
        <v>184787</v>
      </c>
      <c r="E4072" s="4">
        <v>185300</v>
      </c>
      <c r="F4072" s="5" t="s">
        <v>5022</v>
      </c>
      <c r="G4072" s="2">
        <v>6</v>
      </c>
      <c r="H4072" s="4">
        <v>185388</v>
      </c>
      <c r="I4072" s="5" t="s">
        <v>5026</v>
      </c>
      <c r="J4072" s="15">
        <v>45397</v>
      </c>
      <c r="K4072" s="24">
        <v>1381441411</v>
      </c>
      <c r="L4072" s="15">
        <v>45405</v>
      </c>
      <c r="M4072" s="15">
        <v>45412</v>
      </c>
      <c r="N4072" s="26">
        <v>1</v>
      </c>
      <c r="O4072" s="26" t="e">
        <f>VLOOKUP(D4072,quash!A$2:$I$7791,9,FALSE)</f>
        <v>#N/A</v>
      </c>
      <c r="P4072" s="7">
        <v>10000</v>
      </c>
      <c r="Q4072" s="26">
        <v>147</v>
      </c>
      <c r="R4072" s="19">
        <v>7.9000519063170294E-2</v>
      </c>
      <c r="S4072" s="26">
        <v>16</v>
      </c>
      <c r="T4072" s="8">
        <v>10000</v>
      </c>
      <c r="U4072" s="4">
        <v>142</v>
      </c>
      <c r="V4072" s="10">
        <v>2510.34</v>
      </c>
      <c r="W4072" s="14" t="s">
        <v>5282</v>
      </c>
      <c r="X4072" s="18"/>
      <c r="Y4072" s="9"/>
      <c r="Z4072" s="19"/>
      <c r="AA4072" s="19"/>
      <c r="AB4072" s="30">
        <f t="shared" si="1014"/>
        <v>2446000</v>
      </c>
      <c r="AC4072" s="30">
        <f t="shared" si="1024"/>
        <v>4.0883074407195418E-3</v>
      </c>
      <c r="AD4072" s="31">
        <f t="shared" si="1025"/>
        <v>0.60098119378577264</v>
      </c>
      <c r="AE4072" s="31">
        <f t="shared" si="1013"/>
        <v>0.58053965658217499</v>
      </c>
      <c r="AG4072" s="30">
        <f t="shared" si="1015"/>
        <v>6126000</v>
      </c>
      <c r="AH4072" s="30">
        <f t="shared" si="1021"/>
        <v>1.632386549134835E-3</v>
      </c>
      <c r="AI4072" s="31">
        <f t="shared" si="1022"/>
        <v>0.23996082272282074</v>
      </c>
      <c r="AJ4072" s="31">
        <f t="shared" si="1023"/>
        <v>0.23179888997714657</v>
      </c>
      <c r="AK4072" s="30" t="str">
        <f>IF(W4072="si",($S4072*'COSTOS DE CREDITOS'!$C$27)/DATA!$G4072,"")</f>
        <v/>
      </c>
      <c r="AL4072" s="90" t="str">
        <f>IF(W4072="si",'COSTOS DE CREDITOS'!$C$35,"")</f>
        <v/>
      </c>
      <c r="AM4072" s="30" t="str">
        <f t="shared" si="1016"/>
        <v/>
      </c>
      <c r="AN4072" s="30" t="str">
        <f t="shared" si="1017"/>
        <v/>
      </c>
      <c r="AO4072" s="30">
        <f t="shared" si="1018"/>
        <v>0</v>
      </c>
      <c r="AP4072" s="30">
        <f t="shared" si="1019"/>
        <v>0</v>
      </c>
      <c r="AQ4072" s="19" t="str">
        <f t="shared" si="1020"/>
        <v/>
      </c>
    </row>
    <row r="4073" spans="1:43" x14ac:dyDescent="0.2">
      <c r="A4073" s="23" t="s">
        <v>5665</v>
      </c>
      <c r="B4073" s="6" t="s">
        <v>5683</v>
      </c>
      <c r="C4073" s="6" t="s">
        <v>5670</v>
      </c>
      <c r="D4073" s="4">
        <v>184793</v>
      </c>
      <c r="E4073" s="4">
        <v>185300</v>
      </c>
      <c r="F4073" s="5" t="s">
        <v>5022</v>
      </c>
      <c r="G4073" s="2">
        <v>6</v>
      </c>
      <c r="H4073" s="4">
        <v>185391</v>
      </c>
      <c r="I4073" s="5" t="s">
        <v>5027</v>
      </c>
      <c r="J4073" s="15">
        <v>45398</v>
      </c>
      <c r="K4073" s="24">
        <v>1381447215</v>
      </c>
      <c r="L4073" s="15">
        <v>45405</v>
      </c>
      <c r="M4073" s="15">
        <v>45412</v>
      </c>
      <c r="N4073" s="26">
        <v>1</v>
      </c>
      <c r="O4073" s="26" t="e">
        <f>VLOOKUP(D4073,quash!A$2:$I$7791,9,FALSE)</f>
        <v>#N/A</v>
      </c>
      <c r="P4073" s="7">
        <v>10000</v>
      </c>
      <c r="Q4073" s="26">
        <v>147</v>
      </c>
      <c r="R4073" s="19">
        <v>7.9000519063170294E-2</v>
      </c>
      <c r="S4073" s="26">
        <v>16</v>
      </c>
      <c r="T4073" s="8">
        <v>10000</v>
      </c>
      <c r="U4073" s="4">
        <v>142</v>
      </c>
      <c r="V4073" s="10">
        <v>2510.34</v>
      </c>
      <c r="W4073" s="14" t="s">
        <v>5282</v>
      </c>
      <c r="X4073" s="18"/>
      <c r="Y4073" s="9"/>
      <c r="Z4073" s="19"/>
      <c r="AA4073" s="19"/>
      <c r="AB4073" s="30">
        <f t="shared" si="1014"/>
        <v>2446000</v>
      </c>
      <c r="AC4073" s="30">
        <f t="shared" si="1024"/>
        <v>4.0883074407195418E-3</v>
      </c>
      <c r="AD4073" s="31">
        <f t="shared" si="1025"/>
        <v>0.60098119378577264</v>
      </c>
      <c r="AE4073" s="31">
        <f t="shared" si="1013"/>
        <v>0.58053965658217499</v>
      </c>
      <c r="AG4073" s="30">
        <f t="shared" si="1015"/>
        <v>6126000</v>
      </c>
      <c r="AH4073" s="30">
        <f t="shared" si="1021"/>
        <v>1.632386549134835E-3</v>
      </c>
      <c r="AI4073" s="31">
        <f t="shared" si="1022"/>
        <v>0.23996082272282074</v>
      </c>
      <c r="AJ4073" s="31">
        <f t="shared" si="1023"/>
        <v>0.23179888997714657</v>
      </c>
      <c r="AK4073" s="30" t="str">
        <f>IF(W4073="si",($S4073*'COSTOS DE CREDITOS'!$C$27)/DATA!$G4073,"")</f>
        <v/>
      </c>
      <c r="AL4073" s="90" t="str">
        <f>IF(W4073="si",'COSTOS DE CREDITOS'!$C$35,"")</f>
        <v/>
      </c>
      <c r="AM4073" s="30" t="str">
        <f t="shared" si="1016"/>
        <v/>
      </c>
      <c r="AN4073" s="30" t="str">
        <f t="shared" si="1017"/>
        <v/>
      </c>
      <c r="AO4073" s="30">
        <f t="shared" si="1018"/>
        <v>0</v>
      </c>
      <c r="AP4073" s="30">
        <f t="shared" si="1019"/>
        <v>0</v>
      </c>
      <c r="AQ4073" s="19" t="str">
        <f t="shared" si="1020"/>
        <v/>
      </c>
    </row>
    <row r="4074" spans="1:43" x14ac:dyDescent="0.2">
      <c r="A4074" s="23" t="s">
        <v>5665</v>
      </c>
      <c r="B4074" s="6" t="s">
        <v>5683</v>
      </c>
      <c r="C4074" s="6" t="s">
        <v>5670</v>
      </c>
      <c r="D4074" s="4">
        <v>185172</v>
      </c>
      <c r="E4074" s="4">
        <v>185300</v>
      </c>
      <c r="F4074" s="5" t="s">
        <v>5022</v>
      </c>
      <c r="G4074" s="2">
        <v>6</v>
      </c>
      <c r="H4074" s="4">
        <v>185393</v>
      </c>
      <c r="I4074" s="5" t="s">
        <v>5028</v>
      </c>
      <c r="J4074" s="15">
        <v>45399</v>
      </c>
      <c r="K4074" s="24">
        <v>1383027712</v>
      </c>
      <c r="L4074" s="15">
        <v>45405</v>
      </c>
      <c r="M4074" s="15">
        <v>45412</v>
      </c>
      <c r="N4074" s="26">
        <v>1</v>
      </c>
      <c r="O4074" s="26" t="e">
        <f>VLOOKUP(D4074,quash!A$2:$I$7791,9,FALSE)</f>
        <v>#N/A</v>
      </c>
      <c r="P4074" s="7">
        <v>5000</v>
      </c>
      <c r="Q4074" s="26">
        <v>147</v>
      </c>
      <c r="R4074" s="19">
        <v>0.11226939921536</v>
      </c>
      <c r="S4074" s="26">
        <v>16</v>
      </c>
      <c r="T4074" s="8">
        <v>10000</v>
      </c>
      <c r="U4074" s="4">
        <v>142</v>
      </c>
      <c r="V4074" s="10">
        <v>2510.34</v>
      </c>
      <c r="W4074" s="14" t="s">
        <v>5282</v>
      </c>
      <c r="X4074" s="18"/>
      <c r="Y4074" s="9"/>
      <c r="Z4074" s="19"/>
      <c r="AA4074" s="19"/>
      <c r="AB4074" s="30">
        <f t="shared" si="1014"/>
        <v>2446000</v>
      </c>
      <c r="AC4074" s="30">
        <f t="shared" si="1024"/>
        <v>4.0883074407195418E-3</v>
      </c>
      <c r="AD4074" s="31">
        <f t="shared" si="1025"/>
        <v>0.60098119378577264</v>
      </c>
      <c r="AE4074" s="31">
        <f t="shared" si="1013"/>
        <v>0.58053965658217499</v>
      </c>
      <c r="AG4074" s="30">
        <f t="shared" si="1015"/>
        <v>6126000</v>
      </c>
      <c r="AH4074" s="30">
        <f t="shared" si="1021"/>
        <v>1.632386549134835E-3</v>
      </c>
      <c r="AI4074" s="31">
        <f t="shared" si="1022"/>
        <v>0.23996082272282074</v>
      </c>
      <c r="AJ4074" s="31">
        <f t="shared" si="1023"/>
        <v>0.23179888997714657</v>
      </c>
      <c r="AK4074" s="30" t="str">
        <f>IF(W4074="si",($S4074*'COSTOS DE CREDITOS'!$C$27)/DATA!$G4074,"")</f>
        <v/>
      </c>
      <c r="AL4074" s="90" t="str">
        <f>IF(W4074="si",'COSTOS DE CREDITOS'!$C$35,"")</f>
        <v/>
      </c>
      <c r="AM4074" s="30" t="str">
        <f t="shared" si="1016"/>
        <v/>
      </c>
      <c r="AN4074" s="30" t="str">
        <f t="shared" si="1017"/>
        <v/>
      </c>
      <c r="AO4074" s="30">
        <f t="shared" si="1018"/>
        <v>0</v>
      </c>
      <c r="AP4074" s="30">
        <f t="shared" si="1019"/>
        <v>0</v>
      </c>
      <c r="AQ4074" s="19" t="str">
        <f t="shared" si="1020"/>
        <v/>
      </c>
    </row>
    <row r="4075" spans="1:43" x14ac:dyDescent="0.2">
      <c r="A4075" s="23" t="s">
        <v>5665</v>
      </c>
      <c r="B4075" s="6" t="s">
        <v>5673</v>
      </c>
      <c r="C4075" s="6" t="s">
        <v>5667</v>
      </c>
      <c r="D4075" s="2">
        <v>183386</v>
      </c>
      <c r="E4075" s="2">
        <v>183377</v>
      </c>
      <c r="F4075" s="3" t="s">
        <v>4560</v>
      </c>
      <c r="G4075" s="2">
        <v>5</v>
      </c>
      <c r="H4075" s="2">
        <v>184899</v>
      </c>
      <c r="I4075" s="3" t="s">
        <v>5029</v>
      </c>
      <c r="J4075" s="15">
        <v>45385</v>
      </c>
      <c r="K4075" s="24">
        <v>1373786973</v>
      </c>
      <c r="L4075" s="15">
        <v>45399</v>
      </c>
      <c r="M4075" s="15">
        <v>45412</v>
      </c>
      <c r="N4075" s="26">
        <v>1</v>
      </c>
      <c r="O4075" s="26" t="e">
        <f>VLOOKUP(D4075,quash!A$2:$I$7791,9,FALSE)</f>
        <v>#N/A</v>
      </c>
      <c r="P4075" s="7">
        <v>10000</v>
      </c>
      <c r="Q4075" s="26">
        <v>90</v>
      </c>
      <c r="R4075" s="19">
        <v>5.9818464604665302E-3</v>
      </c>
      <c r="S4075" s="26">
        <v>16</v>
      </c>
      <c r="T4075" s="7">
        <v>6000</v>
      </c>
      <c r="U4075" s="2">
        <v>147</v>
      </c>
      <c r="V4075" s="11">
        <v>1558.57</v>
      </c>
      <c r="W4075" s="14" t="s">
        <v>5282</v>
      </c>
      <c r="X4075" s="18"/>
      <c r="Y4075" s="9"/>
      <c r="Z4075" s="19"/>
      <c r="AA4075" s="19"/>
      <c r="AB4075" s="30">
        <f t="shared" si="1014"/>
        <v>2446000</v>
      </c>
      <c r="AC4075" s="30">
        <f t="shared" si="1024"/>
        <v>2.4529844644317253E-3</v>
      </c>
      <c r="AD4075" s="31">
        <f t="shared" si="1025"/>
        <v>0.22076860179885527</v>
      </c>
      <c r="AE4075" s="31">
        <f t="shared" ref="AE4075:AE4106" si="1026">AC4075*$U4075</f>
        <v>0.36058871627146361</v>
      </c>
      <c r="AG4075" s="30">
        <f t="shared" si="1015"/>
        <v>6126000</v>
      </c>
      <c r="AH4075" s="30">
        <f t="shared" si="1021"/>
        <v>9.7943192948090111E-4</v>
      </c>
      <c r="AI4075" s="31">
        <f t="shared" si="1022"/>
        <v>8.8148873653281098E-2</v>
      </c>
      <c r="AJ4075" s="31">
        <f t="shared" si="1023"/>
        <v>0.14397649363369247</v>
      </c>
      <c r="AK4075" s="30" t="str">
        <f>IF(W4075="si",($S4075*'COSTOS DE CREDITOS'!$C$27)/DATA!$G4075,"")</f>
        <v/>
      </c>
      <c r="AL4075" s="90" t="str">
        <f>IF(W4075="si",'COSTOS DE CREDITOS'!$C$35,"")</f>
        <v/>
      </c>
      <c r="AM4075" s="30" t="str">
        <f t="shared" si="1016"/>
        <v/>
      </c>
      <c r="AN4075" s="30" t="str">
        <f t="shared" si="1017"/>
        <v/>
      </c>
      <c r="AO4075" s="30">
        <f t="shared" si="1018"/>
        <v>0</v>
      </c>
      <c r="AP4075" s="30">
        <f t="shared" si="1019"/>
        <v>0</v>
      </c>
      <c r="AQ4075" s="19" t="str">
        <f t="shared" si="1020"/>
        <v/>
      </c>
    </row>
    <row r="4076" spans="1:43" x14ac:dyDescent="0.2">
      <c r="A4076" s="23" t="s">
        <v>5665</v>
      </c>
      <c r="B4076" s="6" t="s">
        <v>5673</v>
      </c>
      <c r="C4076" s="6" t="s">
        <v>5667</v>
      </c>
      <c r="D4076" s="2">
        <v>184095</v>
      </c>
      <c r="E4076" s="2">
        <v>183377</v>
      </c>
      <c r="F4076" s="3" t="s">
        <v>4560</v>
      </c>
      <c r="G4076" s="2">
        <v>5</v>
      </c>
      <c r="H4076" s="2">
        <v>185223</v>
      </c>
      <c r="I4076" s="3" t="s">
        <v>5030</v>
      </c>
      <c r="J4076" s="15">
        <v>45392</v>
      </c>
      <c r="K4076" s="24">
        <v>1378045611</v>
      </c>
      <c r="L4076" s="15">
        <v>45405</v>
      </c>
      <c r="M4076" s="15">
        <v>45412</v>
      </c>
      <c r="N4076" s="26">
        <v>1</v>
      </c>
      <c r="O4076" s="26" t="e">
        <f>VLOOKUP(D4076,quash!A$2:$I$7791,9,FALSE)</f>
        <v>#N/A</v>
      </c>
      <c r="P4076" s="7">
        <v>10000</v>
      </c>
      <c r="Q4076" s="26">
        <v>100</v>
      </c>
      <c r="R4076" s="19">
        <v>1.82981294070719E-2</v>
      </c>
      <c r="S4076" s="26">
        <v>16</v>
      </c>
      <c r="T4076" s="7">
        <v>6000</v>
      </c>
      <c r="U4076" s="2">
        <v>147</v>
      </c>
      <c r="V4076" s="11">
        <v>1558.57</v>
      </c>
      <c r="W4076" s="14" t="s">
        <v>5282</v>
      </c>
      <c r="X4076" s="18"/>
      <c r="Y4076" s="9"/>
      <c r="Z4076" s="19"/>
      <c r="AA4076" s="19"/>
      <c r="AB4076" s="30">
        <f t="shared" si="1014"/>
        <v>2446000</v>
      </c>
      <c r="AC4076" s="30">
        <f t="shared" si="1024"/>
        <v>2.4529844644317253E-3</v>
      </c>
      <c r="AD4076" s="31">
        <f t="shared" si="1025"/>
        <v>0.24529844644317253</v>
      </c>
      <c r="AE4076" s="31">
        <f t="shared" si="1026"/>
        <v>0.36058871627146361</v>
      </c>
      <c r="AG4076" s="30">
        <f t="shared" si="1015"/>
        <v>6126000</v>
      </c>
      <c r="AH4076" s="30">
        <f t="shared" si="1021"/>
        <v>9.7943192948090111E-4</v>
      </c>
      <c r="AI4076" s="31">
        <f t="shared" si="1022"/>
        <v>9.7943192948090105E-2</v>
      </c>
      <c r="AJ4076" s="31">
        <f t="shared" si="1023"/>
        <v>0.14397649363369247</v>
      </c>
      <c r="AK4076" s="30" t="str">
        <f>IF(W4076="si",($S4076*'COSTOS DE CREDITOS'!$C$27)/DATA!$G4076,"")</f>
        <v/>
      </c>
      <c r="AL4076" s="90" t="str">
        <f>IF(W4076="si",'COSTOS DE CREDITOS'!$C$35,"")</f>
        <v/>
      </c>
      <c r="AM4076" s="30" t="str">
        <f t="shared" si="1016"/>
        <v/>
      </c>
      <c r="AN4076" s="30" t="str">
        <f t="shared" si="1017"/>
        <v/>
      </c>
      <c r="AO4076" s="30">
        <f t="shared" si="1018"/>
        <v>0</v>
      </c>
      <c r="AP4076" s="30">
        <f t="shared" si="1019"/>
        <v>0</v>
      </c>
      <c r="AQ4076" s="19" t="str">
        <f t="shared" si="1020"/>
        <v/>
      </c>
    </row>
    <row r="4077" spans="1:43" x14ac:dyDescent="0.2">
      <c r="A4077" s="23" t="s">
        <v>5665</v>
      </c>
      <c r="B4077" s="6" t="s">
        <v>5683</v>
      </c>
      <c r="C4077" s="6" t="s">
        <v>5670</v>
      </c>
      <c r="D4077" s="2">
        <v>185097</v>
      </c>
      <c r="E4077" s="2">
        <v>185438</v>
      </c>
      <c r="F4077" s="3" t="s">
        <v>5031</v>
      </c>
      <c r="G4077" s="2">
        <v>5</v>
      </c>
      <c r="H4077" s="2">
        <v>185439</v>
      </c>
      <c r="I4077" s="3" t="s">
        <v>5032</v>
      </c>
      <c r="J4077" s="15">
        <v>45399</v>
      </c>
      <c r="K4077" s="24">
        <v>1382853864</v>
      </c>
      <c r="L4077" s="15">
        <v>45405</v>
      </c>
      <c r="M4077" s="15">
        <v>45412</v>
      </c>
      <c r="N4077" s="26">
        <v>1</v>
      </c>
      <c r="O4077" s="26" t="e">
        <f>VLOOKUP(D4077,quash!A$2:$I$7791,9,FALSE)</f>
        <v>#N/A</v>
      </c>
      <c r="P4077" s="7">
        <v>10000</v>
      </c>
      <c r="Q4077" s="26">
        <v>115</v>
      </c>
      <c r="R4077" s="19">
        <v>3.97705569269148E-2</v>
      </c>
      <c r="S4077" s="26">
        <v>16</v>
      </c>
      <c r="T4077" s="7">
        <v>10000</v>
      </c>
      <c r="U4077" s="2">
        <v>142</v>
      </c>
      <c r="V4077" s="11">
        <v>2510.34</v>
      </c>
      <c r="W4077" s="14" t="s">
        <v>5282</v>
      </c>
      <c r="X4077" s="18"/>
      <c r="Y4077" s="9"/>
      <c r="Z4077" s="19"/>
      <c r="AA4077" s="19"/>
      <c r="AB4077" s="30">
        <f t="shared" si="1014"/>
        <v>2446000</v>
      </c>
      <c r="AC4077" s="30">
        <f t="shared" si="1024"/>
        <v>4.0883074407195418E-3</v>
      </c>
      <c r="AD4077" s="31">
        <f t="shared" si="1025"/>
        <v>0.4701553556827473</v>
      </c>
      <c r="AE4077" s="31">
        <f t="shared" si="1026"/>
        <v>0.58053965658217499</v>
      </c>
      <c r="AG4077" s="30">
        <f t="shared" si="1015"/>
        <v>6126000</v>
      </c>
      <c r="AH4077" s="30">
        <f t="shared" si="1021"/>
        <v>1.632386549134835E-3</v>
      </c>
      <c r="AI4077" s="31">
        <f t="shared" si="1022"/>
        <v>0.18772445315050604</v>
      </c>
      <c r="AJ4077" s="31">
        <f t="shared" si="1023"/>
        <v>0.23179888997714657</v>
      </c>
      <c r="AK4077" s="30" t="str">
        <f>IF(W4077="si",($S4077*'COSTOS DE CREDITOS'!$C$27)/DATA!$G4077,"")</f>
        <v/>
      </c>
      <c r="AL4077" s="90" t="str">
        <f>IF(W4077="si",'COSTOS DE CREDITOS'!$C$35,"")</f>
        <v/>
      </c>
      <c r="AM4077" s="30" t="str">
        <f t="shared" si="1016"/>
        <v/>
      </c>
      <c r="AN4077" s="30" t="str">
        <f t="shared" si="1017"/>
        <v/>
      </c>
      <c r="AO4077" s="30">
        <f t="shared" si="1018"/>
        <v>0</v>
      </c>
      <c r="AP4077" s="30">
        <f t="shared" si="1019"/>
        <v>0</v>
      </c>
      <c r="AQ4077" s="19" t="str">
        <f t="shared" si="1020"/>
        <v/>
      </c>
    </row>
    <row r="4078" spans="1:43" x14ac:dyDescent="0.2">
      <c r="A4078" s="23" t="s">
        <v>5665</v>
      </c>
      <c r="B4078" s="6" t="s">
        <v>5683</v>
      </c>
      <c r="C4078" s="6" t="s">
        <v>5670</v>
      </c>
      <c r="D4078" s="2">
        <v>185089</v>
      </c>
      <c r="E4078" s="2">
        <v>185438</v>
      </c>
      <c r="F4078" s="3" t="s">
        <v>5031</v>
      </c>
      <c r="G4078" s="2">
        <v>5</v>
      </c>
      <c r="H4078" s="2">
        <v>185453</v>
      </c>
      <c r="I4078" s="3" t="s">
        <v>5033</v>
      </c>
      <c r="J4078" s="15">
        <v>45399</v>
      </c>
      <c r="K4078" s="24">
        <v>1382850362</v>
      </c>
      <c r="L4078" s="15">
        <v>45405</v>
      </c>
      <c r="M4078" s="15">
        <v>45412</v>
      </c>
      <c r="N4078" s="26">
        <v>1</v>
      </c>
      <c r="O4078" s="26" t="e">
        <f>VLOOKUP(D4078,quash!A$2:$I$7791,9,FALSE)</f>
        <v>#N/A</v>
      </c>
      <c r="P4078" s="7">
        <v>10000</v>
      </c>
      <c r="Q4078" s="26">
        <v>147</v>
      </c>
      <c r="R4078" s="19">
        <v>7.9000519063170294E-2</v>
      </c>
      <c r="S4078" s="26">
        <v>16</v>
      </c>
      <c r="T4078" s="7">
        <v>10000</v>
      </c>
      <c r="U4078" s="2">
        <v>142</v>
      </c>
      <c r="V4078" s="11">
        <v>2510.34</v>
      </c>
      <c r="W4078" s="14" t="s">
        <v>5282</v>
      </c>
      <c r="X4078" s="18"/>
      <c r="Y4078" s="9"/>
      <c r="Z4078" s="19"/>
      <c r="AA4078" s="19"/>
      <c r="AB4078" s="30">
        <f t="shared" si="1014"/>
        <v>2446000</v>
      </c>
      <c r="AC4078" s="30">
        <f t="shared" si="1024"/>
        <v>4.0883074407195418E-3</v>
      </c>
      <c r="AD4078" s="31">
        <f t="shared" si="1025"/>
        <v>0.60098119378577264</v>
      </c>
      <c r="AE4078" s="31">
        <f t="shared" si="1026"/>
        <v>0.58053965658217499</v>
      </c>
      <c r="AG4078" s="30">
        <f t="shared" si="1015"/>
        <v>6126000</v>
      </c>
      <c r="AH4078" s="30">
        <f t="shared" si="1021"/>
        <v>1.632386549134835E-3</v>
      </c>
      <c r="AI4078" s="31">
        <f t="shared" si="1022"/>
        <v>0.23996082272282074</v>
      </c>
      <c r="AJ4078" s="31">
        <f t="shared" si="1023"/>
        <v>0.23179888997714657</v>
      </c>
      <c r="AK4078" s="30" t="str">
        <f>IF(W4078="si",($S4078*'COSTOS DE CREDITOS'!$C$27)/DATA!$G4078,"")</f>
        <v/>
      </c>
      <c r="AL4078" s="90" t="str">
        <f>IF(W4078="si",'COSTOS DE CREDITOS'!$C$35,"")</f>
        <v/>
      </c>
      <c r="AM4078" s="30" t="str">
        <f t="shared" si="1016"/>
        <v/>
      </c>
      <c r="AN4078" s="30" t="str">
        <f t="shared" si="1017"/>
        <v/>
      </c>
      <c r="AO4078" s="30">
        <f t="shared" si="1018"/>
        <v>0</v>
      </c>
      <c r="AP4078" s="30">
        <f t="shared" si="1019"/>
        <v>0</v>
      </c>
      <c r="AQ4078" s="19" t="str">
        <f t="shared" si="1020"/>
        <v/>
      </c>
    </row>
    <row r="4079" spans="1:43" x14ac:dyDescent="0.2">
      <c r="A4079" s="23" t="s">
        <v>5665</v>
      </c>
      <c r="B4079" s="6" t="s">
        <v>5683</v>
      </c>
      <c r="C4079" s="6" t="s">
        <v>5670</v>
      </c>
      <c r="D4079" s="2">
        <v>185091</v>
      </c>
      <c r="E4079" s="2">
        <v>185438</v>
      </c>
      <c r="F4079" s="3" t="s">
        <v>5031</v>
      </c>
      <c r="G4079" s="2">
        <v>5</v>
      </c>
      <c r="H4079" s="2">
        <v>185461</v>
      </c>
      <c r="I4079" s="3" t="s">
        <v>5034</v>
      </c>
      <c r="J4079" s="15">
        <v>45399</v>
      </c>
      <c r="K4079" s="24">
        <v>1382851838</v>
      </c>
      <c r="L4079" s="15">
        <v>45405</v>
      </c>
      <c r="M4079" s="15">
        <v>45412</v>
      </c>
      <c r="N4079" s="26">
        <v>1</v>
      </c>
      <c r="O4079" s="26" t="e">
        <f>VLOOKUP(D4079,quash!A$2:$I$7791,9,FALSE)</f>
        <v>#N/A</v>
      </c>
      <c r="P4079" s="7">
        <v>10000</v>
      </c>
      <c r="Q4079" s="26">
        <v>115</v>
      </c>
      <c r="R4079" s="19">
        <v>3.97705569269148E-2</v>
      </c>
      <c r="S4079" s="26">
        <v>16</v>
      </c>
      <c r="T4079" s="7">
        <v>10000</v>
      </c>
      <c r="U4079" s="2">
        <v>142</v>
      </c>
      <c r="V4079" s="11">
        <v>2510.34</v>
      </c>
      <c r="W4079" s="14" t="s">
        <v>5282</v>
      </c>
      <c r="X4079" s="18"/>
      <c r="Y4079" s="9"/>
      <c r="Z4079" s="19"/>
      <c r="AA4079" s="19"/>
      <c r="AB4079" s="30">
        <f t="shared" si="1014"/>
        <v>2446000</v>
      </c>
      <c r="AC4079" s="30">
        <f t="shared" si="1024"/>
        <v>4.0883074407195418E-3</v>
      </c>
      <c r="AD4079" s="31">
        <f t="shared" si="1025"/>
        <v>0.4701553556827473</v>
      </c>
      <c r="AE4079" s="31">
        <f t="shared" si="1026"/>
        <v>0.58053965658217499</v>
      </c>
      <c r="AG4079" s="30">
        <f t="shared" si="1015"/>
        <v>6126000</v>
      </c>
      <c r="AH4079" s="30">
        <f t="shared" si="1021"/>
        <v>1.632386549134835E-3</v>
      </c>
      <c r="AI4079" s="31">
        <f t="shared" si="1022"/>
        <v>0.18772445315050604</v>
      </c>
      <c r="AJ4079" s="31">
        <f t="shared" si="1023"/>
        <v>0.23179888997714657</v>
      </c>
      <c r="AK4079" s="30" t="str">
        <f>IF(W4079="si",($S4079*'COSTOS DE CREDITOS'!$C$27)/DATA!$G4079,"")</f>
        <v/>
      </c>
      <c r="AL4079" s="90" t="str">
        <f>IF(W4079="si",'COSTOS DE CREDITOS'!$C$35,"")</f>
        <v/>
      </c>
      <c r="AM4079" s="30" t="str">
        <f t="shared" si="1016"/>
        <v/>
      </c>
      <c r="AN4079" s="30" t="str">
        <f t="shared" si="1017"/>
        <v/>
      </c>
      <c r="AO4079" s="30">
        <f t="shared" si="1018"/>
        <v>0</v>
      </c>
      <c r="AP4079" s="30">
        <f t="shared" si="1019"/>
        <v>0</v>
      </c>
      <c r="AQ4079" s="19" t="str">
        <f t="shared" si="1020"/>
        <v/>
      </c>
    </row>
    <row r="4080" spans="1:43" x14ac:dyDescent="0.2">
      <c r="A4080" s="23" t="s">
        <v>5665</v>
      </c>
      <c r="B4080" s="6" t="s">
        <v>5683</v>
      </c>
      <c r="C4080" s="6" t="s">
        <v>5670</v>
      </c>
      <c r="D4080" s="2">
        <v>185096</v>
      </c>
      <c r="E4080" s="2">
        <v>185438</v>
      </c>
      <c r="F4080" s="3" t="s">
        <v>5031</v>
      </c>
      <c r="G4080" s="2">
        <v>5</v>
      </c>
      <c r="H4080" s="2">
        <v>185470</v>
      </c>
      <c r="I4080" s="3" t="s">
        <v>5035</v>
      </c>
      <c r="J4080" s="15">
        <v>45399</v>
      </c>
      <c r="K4080" s="24">
        <v>1382853007</v>
      </c>
      <c r="L4080" s="15">
        <v>45405</v>
      </c>
      <c r="M4080" s="15">
        <v>45412</v>
      </c>
      <c r="N4080" s="26">
        <v>1</v>
      </c>
      <c r="O4080" s="26" t="e">
        <f>VLOOKUP(D4080,quash!A$2:$I$7791,9,FALSE)</f>
        <v>#N/A</v>
      </c>
      <c r="P4080" s="7">
        <v>5000</v>
      </c>
      <c r="Q4080" s="26">
        <v>147</v>
      </c>
      <c r="R4080" s="19">
        <v>0.11226939921536</v>
      </c>
      <c r="S4080" s="26">
        <v>16</v>
      </c>
      <c r="T4080" s="7">
        <v>10000</v>
      </c>
      <c r="U4080" s="2">
        <v>142</v>
      </c>
      <c r="V4080" s="11">
        <v>2510.34</v>
      </c>
      <c r="W4080" s="14" t="s">
        <v>5282</v>
      </c>
      <c r="X4080" s="18"/>
      <c r="Y4080" s="9"/>
      <c r="Z4080" s="19"/>
      <c r="AA4080" s="19"/>
      <c r="AB4080" s="30">
        <f t="shared" si="1014"/>
        <v>2446000</v>
      </c>
      <c r="AC4080" s="30">
        <f t="shared" si="1024"/>
        <v>4.0883074407195418E-3</v>
      </c>
      <c r="AD4080" s="31">
        <f t="shared" si="1025"/>
        <v>0.60098119378577264</v>
      </c>
      <c r="AE4080" s="31">
        <f t="shared" si="1026"/>
        <v>0.58053965658217499</v>
      </c>
      <c r="AG4080" s="30">
        <f t="shared" si="1015"/>
        <v>6126000</v>
      </c>
      <c r="AH4080" s="30">
        <f t="shared" si="1021"/>
        <v>1.632386549134835E-3</v>
      </c>
      <c r="AI4080" s="31">
        <f t="shared" si="1022"/>
        <v>0.23996082272282074</v>
      </c>
      <c r="AJ4080" s="31">
        <f t="shared" si="1023"/>
        <v>0.23179888997714657</v>
      </c>
      <c r="AK4080" s="30" t="str">
        <f>IF(W4080="si",($S4080*'COSTOS DE CREDITOS'!$C$27)/DATA!$G4080,"")</f>
        <v/>
      </c>
      <c r="AL4080" s="90" t="str">
        <f>IF(W4080="si",'COSTOS DE CREDITOS'!$C$35,"")</f>
        <v/>
      </c>
      <c r="AM4080" s="30" t="str">
        <f t="shared" si="1016"/>
        <v/>
      </c>
      <c r="AN4080" s="30" t="str">
        <f t="shared" si="1017"/>
        <v/>
      </c>
      <c r="AO4080" s="30">
        <f t="shared" si="1018"/>
        <v>0</v>
      </c>
      <c r="AP4080" s="30">
        <f t="shared" si="1019"/>
        <v>0</v>
      </c>
      <c r="AQ4080" s="19" t="str">
        <f t="shared" si="1020"/>
        <v/>
      </c>
    </row>
    <row r="4081" spans="1:43" x14ac:dyDescent="0.2">
      <c r="A4081" s="23" t="s">
        <v>5665</v>
      </c>
      <c r="B4081" s="6" t="s">
        <v>5683</v>
      </c>
      <c r="C4081" s="6" t="s">
        <v>5670</v>
      </c>
      <c r="D4081" s="2">
        <v>185314</v>
      </c>
      <c r="E4081" s="2">
        <v>185438</v>
      </c>
      <c r="F4081" s="3" t="s">
        <v>5031</v>
      </c>
      <c r="G4081" s="2">
        <v>5</v>
      </c>
      <c r="H4081" s="2">
        <v>185472</v>
      </c>
      <c r="I4081" s="3" t="s">
        <v>5036</v>
      </c>
      <c r="J4081" s="15">
        <v>45400</v>
      </c>
      <c r="K4081" s="24">
        <v>1383506329</v>
      </c>
      <c r="L4081" s="15">
        <v>45405</v>
      </c>
      <c r="M4081" s="15">
        <v>45412</v>
      </c>
      <c r="N4081" s="26">
        <v>1</v>
      </c>
      <c r="O4081" s="26" t="e">
        <f>VLOOKUP(D4081,quash!A$2:$I$7791,9,FALSE)</f>
        <v>#N/A</v>
      </c>
      <c r="P4081" s="7">
        <v>10000</v>
      </c>
      <c r="Q4081" s="26">
        <v>110</v>
      </c>
      <c r="R4081" s="19">
        <v>3.3741050530766099E-2</v>
      </c>
      <c r="S4081" s="26">
        <v>16</v>
      </c>
      <c r="T4081" s="7">
        <v>10000</v>
      </c>
      <c r="U4081" s="2">
        <v>142</v>
      </c>
      <c r="V4081" s="11">
        <v>2510.34</v>
      </c>
      <c r="W4081" s="14" t="s">
        <v>5282</v>
      </c>
      <c r="X4081" s="18"/>
      <c r="Y4081" s="9"/>
      <c r="Z4081" s="19"/>
      <c r="AA4081" s="19"/>
      <c r="AB4081" s="30">
        <f t="shared" si="1014"/>
        <v>2446000</v>
      </c>
      <c r="AC4081" s="30">
        <f t="shared" si="1024"/>
        <v>4.0883074407195418E-3</v>
      </c>
      <c r="AD4081" s="31">
        <f t="shared" si="1025"/>
        <v>0.4497138184791496</v>
      </c>
      <c r="AE4081" s="31">
        <f t="shared" si="1026"/>
        <v>0.58053965658217499</v>
      </c>
      <c r="AG4081" s="30">
        <f t="shared" si="1015"/>
        <v>6126000</v>
      </c>
      <c r="AH4081" s="30">
        <f t="shared" si="1021"/>
        <v>1.632386549134835E-3</v>
      </c>
      <c r="AI4081" s="31">
        <f t="shared" si="1022"/>
        <v>0.17956252040483187</v>
      </c>
      <c r="AJ4081" s="31">
        <f t="shared" si="1023"/>
        <v>0.23179888997714657</v>
      </c>
      <c r="AK4081" s="30" t="str">
        <f>IF(W4081="si",($S4081*'COSTOS DE CREDITOS'!$C$27)/DATA!$G4081,"")</f>
        <v/>
      </c>
      <c r="AL4081" s="90" t="str">
        <f>IF(W4081="si",'COSTOS DE CREDITOS'!$C$35,"")</f>
        <v/>
      </c>
      <c r="AM4081" s="30" t="str">
        <f t="shared" si="1016"/>
        <v/>
      </c>
      <c r="AN4081" s="30" t="str">
        <f t="shared" si="1017"/>
        <v/>
      </c>
      <c r="AO4081" s="30">
        <f t="shared" si="1018"/>
        <v>0</v>
      </c>
      <c r="AP4081" s="30">
        <f t="shared" si="1019"/>
        <v>0</v>
      </c>
      <c r="AQ4081" s="19" t="str">
        <f t="shared" si="1020"/>
        <v/>
      </c>
    </row>
    <row r="4082" spans="1:43" x14ac:dyDescent="0.2">
      <c r="A4082" s="23" t="s">
        <v>5665</v>
      </c>
      <c r="B4082" s="6" t="s">
        <v>5672</v>
      </c>
      <c r="C4082" s="6" t="s">
        <v>5667</v>
      </c>
      <c r="D4082" s="2">
        <v>185196</v>
      </c>
      <c r="E4082" s="2">
        <v>185414</v>
      </c>
      <c r="F4082" s="3" t="s">
        <v>3621</v>
      </c>
      <c r="G4082" s="2">
        <v>5</v>
      </c>
      <c r="H4082" s="2">
        <v>185460</v>
      </c>
      <c r="I4082" s="3" t="s">
        <v>5037</v>
      </c>
      <c r="J4082" s="15">
        <v>45399</v>
      </c>
      <c r="K4082" s="24">
        <v>1383082829</v>
      </c>
      <c r="L4082" s="15">
        <v>45405</v>
      </c>
      <c r="M4082" s="15">
        <v>45412</v>
      </c>
      <c r="N4082" s="26">
        <v>1</v>
      </c>
      <c r="O4082" s="26" t="e">
        <f>VLOOKUP(D4082,quash!A$2:$I$7791,9,FALSE)</f>
        <v>#N/A</v>
      </c>
      <c r="P4082" s="7">
        <v>10000</v>
      </c>
      <c r="Q4082" s="26">
        <v>115</v>
      </c>
      <c r="R4082" s="19">
        <v>3.97705569269148E-2</v>
      </c>
      <c r="S4082" s="26">
        <v>16</v>
      </c>
      <c r="T4082" s="7">
        <v>6000</v>
      </c>
      <c r="U4082" s="2">
        <v>142</v>
      </c>
      <c r="V4082" s="11">
        <v>1503.37</v>
      </c>
      <c r="W4082" s="14" t="s">
        <v>5282</v>
      </c>
      <c r="X4082" s="18"/>
      <c r="Y4082" s="9"/>
      <c r="Z4082" s="19"/>
      <c r="AA4082" s="19"/>
      <c r="AB4082" s="30">
        <f t="shared" si="1014"/>
        <v>2446000</v>
      </c>
      <c r="AC4082" s="30">
        <f t="shared" si="1024"/>
        <v>2.4529844644317253E-3</v>
      </c>
      <c r="AD4082" s="31">
        <f t="shared" si="1025"/>
        <v>0.28209321340964844</v>
      </c>
      <c r="AE4082" s="31">
        <f t="shared" si="1026"/>
        <v>0.34832379394930502</v>
      </c>
      <c r="AG4082" s="30">
        <f t="shared" si="1015"/>
        <v>6126000</v>
      </c>
      <c r="AH4082" s="30">
        <f t="shared" si="1021"/>
        <v>9.7943192948090111E-4</v>
      </c>
      <c r="AI4082" s="31">
        <f t="shared" si="1022"/>
        <v>0.11263467189030363</v>
      </c>
      <c r="AJ4082" s="31">
        <f t="shared" si="1023"/>
        <v>0.13907933398628797</v>
      </c>
      <c r="AK4082" s="30" t="str">
        <f>IF(W4082="si",($S4082*'COSTOS DE CREDITOS'!$C$27)/DATA!$G4082,"")</f>
        <v/>
      </c>
      <c r="AL4082" s="90" t="str">
        <f>IF(W4082="si",'COSTOS DE CREDITOS'!$C$35,"")</f>
        <v/>
      </c>
      <c r="AM4082" s="30" t="str">
        <f t="shared" si="1016"/>
        <v/>
      </c>
      <c r="AN4082" s="30" t="str">
        <f t="shared" si="1017"/>
        <v/>
      </c>
      <c r="AO4082" s="30">
        <f t="shared" si="1018"/>
        <v>0</v>
      </c>
      <c r="AP4082" s="30">
        <f t="shared" si="1019"/>
        <v>0</v>
      </c>
      <c r="AQ4082" s="19" t="str">
        <f t="shared" si="1020"/>
        <v/>
      </c>
    </row>
    <row r="4083" spans="1:43" x14ac:dyDescent="0.2">
      <c r="A4083" s="23" t="s">
        <v>5665</v>
      </c>
      <c r="B4083" s="6" t="s">
        <v>5672</v>
      </c>
      <c r="C4083" s="6" t="s">
        <v>5667</v>
      </c>
      <c r="D4083" s="2">
        <v>185124</v>
      </c>
      <c r="E4083" s="2">
        <v>185414</v>
      </c>
      <c r="F4083" s="3" t="s">
        <v>3621</v>
      </c>
      <c r="G4083" s="2">
        <v>5</v>
      </c>
      <c r="H4083" s="2">
        <v>185466</v>
      </c>
      <c r="I4083" s="3" t="s">
        <v>5038</v>
      </c>
      <c r="J4083" s="15">
        <v>45399</v>
      </c>
      <c r="K4083" s="24">
        <v>1382944636</v>
      </c>
      <c r="L4083" s="15">
        <v>45405</v>
      </c>
      <c r="M4083" s="15">
        <v>45412</v>
      </c>
      <c r="N4083" s="26">
        <v>1</v>
      </c>
      <c r="O4083" s="26" t="e">
        <f>VLOOKUP(D4083,quash!A$2:$I$7791,9,FALSE)</f>
        <v>#N/A</v>
      </c>
      <c r="P4083" s="7">
        <v>10000</v>
      </c>
      <c r="Q4083" s="26">
        <v>147</v>
      </c>
      <c r="R4083" s="19">
        <v>7.9000519063170294E-2</v>
      </c>
      <c r="S4083" s="26">
        <v>16</v>
      </c>
      <c r="T4083" s="7">
        <v>6000</v>
      </c>
      <c r="U4083" s="2">
        <v>142</v>
      </c>
      <c r="V4083" s="11">
        <v>1503.37</v>
      </c>
      <c r="W4083" s="14" t="s">
        <v>5282</v>
      </c>
      <c r="X4083" s="18"/>
      <c r="Y4083" s="9"/>
      <c r="Z4083" s="19"/>
      <c r="AA4083" s="19"/>
      <c r="AB4083" s="30">
        <f t="shared" si="1014"/>
        <v>2446000</v>
      </c>
      <c r="AC4083" s="30">
        <f t="shared" si="1024"/>
        <v>2.4529844644317253E-3</v>
      </c>
      <c r="AD4083" s="31">
        <f t="shared" si="1025"/>
        <v>0.36058871627146361</v>
      </c>
      <c r="AE4083" s="31">
        <f t="shared" si="1026"/>
        <v>0.34832379394930502</v>
      </c>
      <c r="AG4083" s="30">
        <f t="shared" si="1015"/>
        <v>6126000</v>
      </c>
      <c r="AH4083" s="30">
        <f t="shared" si="1021"/>
        <v>9.7943192948090111E-4</v>
      </c>
      <c r="AI4083" s="31">
        <f t="shared" si="1022"/>
        <v>0.14397649363369247</v>
      </c>
      <c r="AJ4083" s="31">
        <f t="shared" si="1023"/>
        <v>0.13907933398628797</v>
      </c>
      <c r="AK4083" s="30" t="str">
        <f>IF(W4083="si",($S4083*'COSTOS DE CREDITOS'!$C$27)/DATA!$G4083,"")</f>
        <v/>
      </c>
      <c r="AL4083" s="90" t="str">
        <f>IF(W4083="si",'COSTOS DE CREDITOS'!$C$35,"")</f>
        <v/>
      </c>
      <c r="AM4083" s="30" t="str">
        <f t="shared" si="1016"/>
        <v/>
      </c>
      <c r="AN4083" s="30" t="str">
        <f t="shared" si="1017"/>
        <v/>
      </c>
      <c r="AO4083" s="30">
        <f t="shared" si="1018"/>
        <v>0</v>
      </c>
      <c r="AP4083" s="30">
        <f t="shared" si="1019"/>
        <v>0</v>
      </c>
      <c r="AQ4083" s="19" t="str">
        <f t="shared" si="1020"/>
        <v/>
      </c>
    </row>
    <row r="4084" spans="1:43" x14ac:dyDescent="0.2">
      <c r="A4084" s="23" t="s">
        <v>5665</v>
      </c>
      <c r="B4084" s="6" t="s">
        <v>5672</v>
      </c>
      <c r="C4084" s="6" t="s">
        <v>5667</v>
      </c>
      <c r="D4084" s="2">
        <v>185194</v>
      </c>
      <c r="E4084" s="2">
        <v>185414</v>
      </c>
      <c r="F4084" s="3" t="s">
        <v>3621</v>
      </c>
      <c r="G4084" s="2">
        <v>5</v>
      </c>
      <c r="H4084" s="2">
        <v>185476</v>
      </c>
      <c r="I4084" s="3" t="s">
        <v>5039</v>
      </c>
      <c r="J4084" s="15">
        <v>45400</v>
      </c>
      <c r="K4084" s="24">
        <v>1383076192</v>
      </c>
      <c r="L4084" s="15">
        <v>45405</v>
      </c>
      <c r="M4084" s="15">
        <v>45412</v>
      </c>
      <c r="N4084" s="26">
        <v>1</v>
      </c>
      <c r="O4084" s="26" t="e">
        <f>VLOOKUP(D4084,quash!A$2:$I$7791,9,FALSE)</f>
        <v>#N/A</v>
      </c>
      <c r="P4084" s="7">
        <v>10000</v>
      </c>
      <c r="Q4084" s="26">
        <v>127</v>
      </c>
      <c r="R4084" s="19">
        <v>5.24391097594855E-2</v>
      </c>
      <c r="S4084" s="26">
        <v>16</v>
      </c>
      <c r="T4084" s="7">
        <v>6000</v>
      </c>
      <c r="U4084" s="2">
        <v>142</v>
      </c>
      <c r="V4084" s="11">
        <v>1503.37</v>
      </c>
      <c r="W4084" s="14" t="s">
        <v>5282</v>
      </c>
      <c r="X4084" s="18"/>
      <c r="Y4084" s="9"/>
      <c r="Z4084" s="19"/>
      <c r="AA4084" s="19"/>
      <c r="AB4084" s="30">
        <f t="shared" si="1014"/>
        <v>2446000</v>
      </c>
      <c r="AC4084" s="30">
        <f t="shared" si="1024"/>
        <v>2.4529844644317253E-3</v>
      </c>
      <c r="AD4084" s="31">
        <f t="shared" si="1025"/>
        <v>0.31152902698282914</v>
      </c>
      <c r="AE4084" s="31">
        <f t="shared" si="1026"/>
        <v>0.34832379394930502</v>
      </c>
      <c r="AG4084" s="30">
        <f t="shared" si="1015"/>
        <v>6126000</v>
      </c>
      <c r="AH4084" s="30">
        <f t="shared" si="1021"/>
        <v>9.7943192948090111E-4</v>
      </c>
      <c r="AI4084" s="31">
        <f t="shared" si="1022"/>
        <v>0.12438785504407444</v>
      </c>
      <c r="AJ4084" s="31">
        <f t="shared" si="1023"/>
        <v>0.13907933398628797</v>
      </c>
      <c r="AK4084" s="30" t="str">
        <f>IF(W4084="si",($S4084*'COSTOS DE CREDITOS'!$C$27)/DATA!$G4084,"")</f>
        <v/>
      </c>
      <c r="AL4084" s="90" t="str">
        <f>IF(W4084="si",'COSTOS DE CREDITOS'!$C$35,"")</f>
        <v/>
      </c>
      <c r="AM4084" s="30" t="str">
        <f t="shared" si="1016"/>
        <v/>
      </c>
      <c r="AN4084" s="30" t="str">
        <f t="shared" si="1017"/>
        <v/>
      </c>
      <c r="AO4084" s="30">
        <f t="shared" si="1018"/>
        <v>0</v>
      </c>
      <c r="AP4084" s="30">
        <f t="shared" si="1019"/>
        <v>0</v>
      </c>
      <c r="AQ4084" s="19" t="str">
        <f t="shared" si="1020"/>
        <v/>
      </c>
    </row>
    <row r="4085" spans="1:43" x14ac:dyDescent="0.2">
      <c r="A4085" s="23" t="s">
        <v>5665</v>
      </c>
      <c r="B4085" s="6" t="s">
        <v>5674</v>
      </c>
      <c r="C4085" s="6" t="s">
        <v>5670</v>
      </c>
      <c r="D4085" s="2">
        <v>185060</v>
      </c>
      <c r="E4085" s="2">
        <v>185662</v>
      </c>
      <c r="F4085" s="3" t="s">
        <v>5040</v>
      </c>
      <c r="G4085" s="2">
        <v>5</v>
      </c>
      <c r="H4085" s="2">
        <v>185666</v>
      </c>
      <c r="I4085" s="3" t="s">
        <v>5041</v>
      </c>
      <c r="J4085" s="15">
        <v>45399</v>
      </c>
      <c r="K4085" s="24">
        <v>1382778425</v>
      </c>
      <c r="L4085" s="15">
        <v>45406</v>
      </c>
      <c r="M4085" s="15">
        <v>45412</v>
      </c>
      <c r="N4085" s="26">
        <v>1</v>
      </c>
      <c r="O4085" s="26" t="e">
        <f>VLOOKUP(D4085,quash!A$2:$I$7791,9,FALSE)</f>
        <v>#N/A</v>
      </c>
      <c r="P4085" s="7">
        <v>10000</v>
      </c>
      <c r="Q4085" s="26">
        <v>115</v>
      </c>
      <c r="R4085" s="19">
        <v>3.97705569269148E-2</v>
      </c>
      <c r="S4085" s="26">
        <v>16</v>
      </c>
      <c r="T4085" s="7">
        <v>5000</v>
      </c>
      <c r="U4085" s="2">
        <v>147</v>
      </c>
      <c r="V4085" s="11">
        <v>1303.3399999999999</v>
      </c>
      <c r="W4085" s="14" t="s">
        <v>5282</v>
      </c>
      <c r="X4085" s="18"/>
      <c r="Y4085" s="9"/>
      <c r="Z4085" s="19"/>
      <c r="AA4085" s="19"/>
      <c r="AB4085" s="30">
        <f t="shared" si="1014"/>
        <v>2446000</v>
      </c>
      <c r="AC4085" s="30">
        <f t="shared" si="1024"/>
        <v>2.0441537203597709E-3</v>
      </c>
      <c r="AD4085" s="31">
        <f t="shared" si="1025"/>
        <v>0.23507767784137365</v>
      </c>
      <c r="AE4085" s="31">
        <f t="shared" si="1026"/>
        <v>0.30049059689288632</v>
      </c>
      <c r="AG4085" s="30">
        <f t="shared" si="1015"/>
        <v>6126000</v>
      </c>
      <c r="AH4085" s="30">
        <f t="shared" si="1021"/>
        <v>8.1619327456741752E-4</v>
      </c>
      <c r="AI4085" s="31">
        <f t="shared" si="1022"/>
        <v>9.3862226575253019E-2</v>
      </c>
      <c r="AJ4085" s="31">
        <f t="shared" si="1023"/>
        <v>0.11998041136141037</v>
      </c>
      <c r="AK4085" s="30" t="str">
        <f>IF(W4085="si",($S4085*'COSTOS DE CREDITOS'!$C$27)/DATA!$G4085,"")</f>
        <v/>
      </c>
      <c r="AL4085" s="90" t="str">
        <f>IF(W4085="si",'COSTOS DE CREDITOS'!$C$35,"")</f>
        <v/>
      </c>
      <c r="AM4085" s="30" t="str">
        <f t="shared" si="1016"/>
        <v/>
      </c>
      <c r="AN4085" s="30" t="str">
        <f t="shared" si="1017"/>
        <v/>
      </c>
      <c r="AO4085" s="30">
        <f t="shared" si="1018"/>
        <v>0</v>
      </c>
      <c r="AP4085" s="30">
        <f t="shared" si="1019"/>
        <v>0</v>
      </c>
      <c r="AQ4085" s="19" t="str">
        <f t="shared" si="1020"/>
        <v/>
      </c>
    </row>
    <row r="4086" spans="1:43" x14ac:dyDescent="0.2">
      <c r="A4086" s="23" t="s">
        <v>5665</v>
      </c>
      <c r="B4086" s="6" t="s">
        <v>5683</v>
      </c>
      <c r="C4086" s="6" t="s">
        <v>5670</v>
      </c>
      <c r="D4086" s="2">
        <v>183001</v>
      </c>
      <c r="E4086" s="2">
        <v>185324</v>
      </c>
      <c r="F4086" s="3" t="s">
        <v>5042</v>
      </c>
      <c r="G4086" s="2">
        <v>5</v>
      </c>
      <c r="H4086" s="2">
        <v>185325</v>
      </c>
      <c r="I4086" s="3" t="s">
        <v>5043</v>
      </c>
      <c r="J4086" s="15">
        <v>45381</v>
      </c>
      <c r="K4086" s="24">
        <v>1371206493</v>
      </c>
      <c r="L4086" s="15">
        <v>45405</v>
      </c>
      <c r="M4086" s="15">
        <v>45412</v>
      </c>
      <c r="N4086" s="26">
        <v>1</v>
      </c>
      <c r="O4086" s="26" t="e">
        <f>VLOOKUP(D4086,quash!A$2:$I$7791,9,FALSE)</f>
        <v>#N/A</v>
      </c>
      <c r="P4086" s="7">
        <v>5000</v>
      </c>
      <c r="Q4086" s="26">
        <v>147</v>
      </c>
      <c r="R4086" s="19">
        <v>7.9000519063171556E-2</v>
      </c>
      <c r="S4086" s="26">
        <v>16</v>
      </c>
      <c r="T4086" s="7">
        <v>10000</v>
      </c>
      <c r="U4086" s="2">
        <v>142</v>
      </c>
      <c r="V4086" s="11">
        <v>2510.34</v>
      </c>
      <c r="W4086" s="14" t="s">
        <v>5282</v>
      </c>
      <c r="X4086" s="18"/>
      <c r="Y4086" s="9"/>
      <c r="Z4086" s="19"/>
      <c r="AA4086" s="19"/>
      <c r="AB4086" s="30">
        <f t="shared" si="1014"/>
        <v>2446000</v>
      </c>
      <c r="AC4086" s="30">
        <f t="shared" si="1024"/>
        <v>4.0883074407195418E-3</v>
      </c>
      <c r="AD4086" s="31">
        <f t="shared" si="1025"/>
        <v>0.60098119378577264</v>
      </c>
      <c r="AE4086" s="31">
        <f t="shared" si="1026"/>
        <v>0.58053965658217499</v>
      </c>
      <c r="AG4086" s="30">
        <f t="shared" si="1015"/>
        <v>6126000</v>
      </c>
      <c r="AH4086" s="30">
        <f t="shared" si="1021"/>
        <v>1.632386549134835E-3</v>
      </c>
      <c r="AI4086" s="31">
        <f t="shared" si="1022"/>
        <v>0.23996082272282074</v>
      </c>
      <c r="AJ4086" s="31">
        <f t="shared" si="1023"/>
        <v>0.23179888997714657</v>
      </c>
      <c r="AK4086" s="30" t="str">
        <f>IF(W4086="si",($S4086*'COSTOS DE CREDITOS'!$C$27)/DATA!$G4086,"")</f>
        <v/>
      </c>
      <c r="AL4086" s="90" t="str">
        <f>IF(W4086="si",'COSTOS DE CREDITOS'!$C$35,"")</f>
        <v/>
      </c>
      <c r="AM4086" s="30" t="str">
        <f t="shared" si="1016"/>
        <v/>
      </c>
      <c r="AN4086" s="30" t="str">
        <f t="shared" si="1017"/>
        <v/>
      </c>
      <c r="AO4086" s="30">
        <f t="shared" si="1018"/>
        <v>0</v>
      </c>
      <c r="AP4086" s="30">
        <f t="shared" si="1019"/>
        <v>0</v>
      </c>
      <c r="AQ4086" s="19" t="str">
        <f t="shared" si="1020"/>
        <v/>
      </c>
    </row>
    <row r="4087" spans="1:43" x14ac:dyDescent="0.2">
      <c r="A4087" s="23" t="s">
        <v>5665</v>
      </c>
      <c r="B4087" s="6" t="s">
        <v>5683</v>
      </c>
      <c r="C4087" s="6" t="s">
        <v>5670</v>
      </c>
      <c r="D4087" s="2">
        <v>183031</v>
      </c>
      <c r="E4087" s="2">
        <v>185324</v>
      </c>
      <c r="F4087" s="3" t="s">
        <v>5042</v>
      </c>
      <c r="G4087" s="2">
        <v>5</v>
      </c>
      <c r="H4087" s="2">
        <v>185326</v>
      </c>
      <c r="I4087" s="3" t="s">
        <v>5044</v>
      </c>
      <c r="J4087" s="15">
        <v>45383</v>
      </c>
      <c r="K4087" s="24">
        <v>1372242592</v>
      </c>
      <c r="L4087" s="15">
        <v>45405</v>
      </c>
      <c r="M4087" s="15">
        <v>45412</v>
      </c>
      <c r="N4087" s="26">
        <v>1</v>
      </c>
      <c r="O4087" s="26">
        <f>VLOOKUP(D4087,quash!A$2:$I$7791,9,FALSE)</f>
        <v>1</v>
      </c>
      <c r="P4087" s="7">
        <v>9000</v>
      </c>
      <c r="Q4087" s="26">
        <v>146</v>
      </c>
      <c r="R4087" s="19">
        <v>5.2439109759484744E-2</v>
      </c>
      <c r="S4087" s="26">
        <v>16</v>
      </c>
      <c r="T4087" s="7">
        <v>10000</v>
      </c>
      <c r="U4087" s="2">
        <v>142</v>
      </c>
      <c r="V4087" s="11">
        <v>2510.34</v>
      </c>
      <c r="W4087" s="14" t="s">
        <v>5282</v>
      </c>
      <c r="X4087" s="18"/>
      <c r="Y4087" s="9"/>
      <c r="Z4087" s="19"/>
      <c r="AA4087" s="19"/>
      <c r="AB4087" s="30">
        <f t="shared" si="1014"/>
        <v>511000</v>
      </c>
      <c r="AC4087" s="30">
        <f t="shared" si="1024"/>
        <v>1.9569471624266144E-2</v>
      </c>
      <c r="AD4087" s="31">
        <f t="shared" si="1025"/>
        <v>2.8571428571428568</v>
      </c>
      <c r="AE4087" s="31">
        <f t="shared" si="1026"/>
        <v>2.7788649706457926</v>
      </c>
      <c r="AG4087" s="30">
        <f t="shared" si="1015"/>
        <v>2427000</v>
      </c>
      <c r="AH4087" s="30">
        <f t="shared" si="1021"/>
        <v>4.1203131437989289E-3</v>
      </c>
      <c r="AI4087" s="31">
        <f t="shared" si="1022"/>
        <v>0.60156571899464362</v>
      </c>
      <c r="AJ4087" s="31">
        <f t="shared" si="1023"/>
        <v>0.58508446641944789</v>
      </c>
      <c r="AK4087" s="30" t="str">
        <f>IF(W4087="si",($S4087*'COSTOS DE CREDITOS'!$C$27)/DATA!$G4087,"")</f>
        <v/>
      </c>
      <c r="AL4087" s="90" t="str">
        <f>IF(W4087="si",'COSTOS DE CREDITOS'!$C$35,"")</f>
        <v/>
      </c>
      <c r="AM4087" s="30" t="str">
        <f t="shared" si="1016"/>
        <v/>
      </c>
      <c r="AN4087" s="30" t="str">
        <f t="shared" si="1017"/>
        <v/>
      </c>
      <c r="AO4087" s="30">
        <f t="shared" si="1018"/>
        <v>0</v>
      </c>
      <c r="AP4087" s="30">
        <f t="shared" si="1019"/>
        <v>0</v>
      </c>
      <c r="AQ4087" s="19" t="str">
        <f t="shared" si="1020"/>
        <v/>
      </c>
    </row>
    <row r="4088" spans="1:43" x14ac:dyDescent="0.2">
      <c r="A4088" s="23" t="s">
        <v>5665</v>
      </c>
      <c r="B4088" s="6" t="s">
        <v>5683</v>
      </c>
      <c r="C4088" s="6" t="s">
        <v>5670</v>
      </c>
      <c r="D4088" s="2">
        <v>183000</v>
      </c>
      <c r="E4088" s="2">
        <v>185324</v>
      </c>
      <c r="F4088" s="3" t="s">
        <v>5042</v>
      </c>
      <c r="G4088" s="2">
        <v>5</v>
      </c>
      <c r="H4088" s="2">
        <v>185327</v>
      </c>
      <c r="I4088" s="3" t="s">
        <v>5045</v>
      </c>
      <c r="J4088" s="15">
        <v>45381</v>
      </c>
      <c r="K4088" s="24">
        <v>1371193457</v>
      </c>
      <c r="L4088" s="15">
        <v>45405</v>
      </c>
      <c r="M4088" s="15">
        <v>45412</v>
      </c>
      <c r="N4088" s="26">
        <v>1</v>
      </c>
      <c r="O4088" s="26" t="e">
        <f>VLOOKUP(D4088,quash!A$2:$I$7791,9,FALSE)</f>
        <v>#N/A</v>
      </c>
      <c r="P4088" s="7">
        <v>5000</v>
      </c>
      <c r="Q4088" s="26">
        <v>147</v>
      </c>
      <c r="R4088" s="19">
        <v>5.8283715876113994E-2</v>
      </c>
      <c r="S4088" s="26">
        <v>16</v>
      </c>
      <c r="T4088" s="7">
        <v>10000</v>
      </c>
      <c r="U4088" s="2">
        <v>142</v>
      </c>
      <c r="V4088" s="11">
        <v>2510.34</v>
      </c>
      <c r="W4088" s="14" t="s">
        <v>5282</v>
      </c>
      <c r="X4088" s="18"/>
      <c r="Y4088" s="9"/>
      <c r="Z4088" s="19"/>
      <c r="AA4088" s="19"/>
      <c r="AB4088" s="30">
        <f t="shared" si="1014"/>
        <v>2446000</v>
      </c>
      <c r="AC4088" s="30">
        <f t="shared" si="1024"/>
        <v>4.0883074407195418E-3</v>
      </c>
      <c r="AD4088" s="31">
        <f t="shared" si="1025"/>
        <v>0.60098119378577264</v>
      </c>
      <c r="AE4088" s="31">
        <f t="shared" si="1026"/>
        <v>0.58053965658217499</v>
      </c>
      <c r="AG4088" s="30">
        <f t="shared" si="1015"/>
        <v>6126000</v>
      </c>
      <c r="AH4088" s="30">
        <f t="shared" si="1021"/>
        <v>1.632386549134835E-3</v>
      </c>
      <c r="AI4088" s="31">
        <f t="shared" si="1022"/>
        <v>0.23996082272282074</v>
      </c>
      <c r="AJ4088" s="31">
        <f t="shared" si="1023"/>
        <v>0.23179888997714657</v>
      </c>
      <c r="AK4088" s="30" t="str">
        <f>IF(W4088="si",($S4088*'COSTOS DE CREDITOS'!$C$27)/DATA!$G4088,"")</f>
        <v/>
      </c>
      <c r="AL4088" s="90" t="str">
        <f>IF(W4088="si",'COSTOS DE CREDITOS'!$C$35,"")</f>
        <v/>
      </c>
      <c r="AM4088" s="30" t="str">
        <f t="shared" si="1016"/>
        <v/>
      </c>
      <c r="AN4088" s="30" t="str">
        <f t="shared" si="1017"/>
        <v/>
      </c>
      <c r="AO4088" s="30">
        <f t="shared" si="1018"/>
        <v>0</v>
      </c>
      <c r="AP4088" s="30">
        <f t="shared" si="1019"/>
        <v>0</v>
      </c>
      <c r="AQ4088" s="19" t="str">
        <f t="shared" si="1020"/>
        <v/>
      </c>
    </row>
    <row r="4089" spans="1:43" x14ac:dyDescent="0.2">
      <c r="A4089" s="23" t="s">
        <v>5665</v>
      </c>
      <c r="B4089" s="6" t="s">
        <v>5683</v>
      </c>
      <c r="C4089" s="6" t="s">
        <v>5670</v>
      </c>
      <c r="D4089" s="2">
        <v>183622</v>
      </c>
      <c r="E4089" s="2">
        <v>185324</v>
      </c>
      <c r="F4089" s="3" t="s">
        <v>5042</v>
      </c>
      <c r="G4089" s="2">
        <v>5</v>
      </c>
      <c r="H4089" s="2">
        <v>185328</v>
      </c>
      <c r="I4089" s="3" t="s">
        <v>5046</v>
      </c>
      <c r="J4089" s="15">
        <v>45386</v>
      </c>
      <c r="K4089" s="24">
        <v>1374874066</v>
      </c>
      <c r="L4089" s="15">
        <v>45405</v>
      </c>
      <c r="M4089" s="15">
        <v>45412</v>
      </c>
      <c r="N4089" s="26">
        <v>1</v>
      </c>
      <c r="O4089" s="26" t="e">
        <f>VLOOKUP(D4089,quash!A$2:$I$7791,9,FALSE)</f>
        <v>#N/A</v>
      </c>
      <c r="P4089" s="7">
        <v>5000</v>
      </c>
      <c r="Q4089" s="26">
        <v>147</v>
      </c>
      <c r="R4089" s="19">
        <v>0.11226939921535857</v>
      </c>
      <c r="S4089" s="26">
        <v>16</v>
      </c>
      <c r="T4089" s="7">
        <v>10000</v>
      </c>
      <c r="U4089" s="2">
        <v>142</v>
      </c>
      <c r="V4089" s="11">
        <v>2510.34</v>
      </c>
      <c r="W4089" s="14" t="s">
        <v>5282</v>
      </c>
      <c r="X4089" s="18"/>
      <c r="Y4089" s="9"/>
      <c r="Z4089" s="19"/>
      <c r="AA4089" s="19"/>
      <c r="AB4089" s="30">
        <f t="shared" si="1014"/>
        <v>2446000</v>
      </c>
      <c r="AC4089" s="30">
        <f t="shared" si="1024"/>
        <v>4.0883074407195418E-3</v>
      </c>
      <c r="AD4089" s="31">
        <f t="shared" si="1025"/>
        <v>0.60098119378577264</v>
      </c>
      <c r="AE4089" s="31">
        <f t="shared" si="1026"/>
        <v>0.58053965658217499</v>
      </c>
      <c r="AG4089" s="30">
        <f t="shared" si="1015"/>
        <v>6126000</v>
      </c>
      <c r="AH4089" s="30">
        <f t="shared" si="1021"/>
        <v>1.632386549134835E-3</v>
      </c>
      <c r="AI4089" s="31">
        <f t="shared" si="1022"/>
        <v>0.23996082272282074</v>
      </c>
      <c r="AJ4089" s="31">
        <f t="shared" si="1023"/>
        <v>0.23179888997714657</v>
      </c>
      <c r="AK4089" s="30" t="str">
        <f>IF(W4089="si",($S4089*'COSTOS DE CREDITOS'!$C$27)/DATA!$G4089,"")</f>
        <v/>
      </c>
      <c r="AL4089" s="90" t="str">
        <f>IF(W4089="si",'COSTOS DE CREDITOS'!$C$35,"")</f>
        <v/>
      </c>
      <c r="AM4089" s="30" t="str">
        <f t="shared" si="1016"/>
        <v/>
      </c>
      <c r="AN4089" s="30" t="str">
        <f t="shared" si="1017"/>
        <v/>
      </c>
      <c r="AO4089" s="30">
        <f t="shared" si="1018"/>
        <v>0</v>
      </c>
      <c r="AP4089" s="30">
        <f t="shared" si="1019"/>
        <v>0</v>
      </c>
      <c r="AQ4089" s="19" t="str">
        <f t="shared" si="1020"/>
        <v/>
      </c>
    </row>
    <row r="4090" spans="1:43" x14ac:dyDescent="0.2">
      <c r="A4090" s="23" t="s">
        <v>5665</v>
      </c>
      <c r="B4090" s="6" t="s">
        <v>5683</v>
      </c>
      <c r="C4090" s="6" t="s">
        <v>5670</v>
      </c>
      <c r="D4090" s="2">
        <v>183794</v>
      </c>
      <c r="E4090" s="2">
        <v>185324</v>
      </c>
      <c r="F4090" s="3" t="s">
        <v>5042</v>
      </c>
      <c r="G4090" s="2">
        <v>5</v>
      </c>
      <c r="H4090" s="2">
        <v>185329</v>
      </c>
      <c r="I4090" s="3" t="s">
        <v>5047</v>
      </c>
      <c r="J4090" s="15">
        <v>45390</v>
      </c>
      <c r="K4090" s="24">
        <v>1376649126</v>
      </c>
      <c r="L4090" s="15">
        <v>45405</v>
      </c>
      <c r="M4090" s="15">
        <v>45412</v>
      </c>
      <c r="N4090" s="26">
        <v>1</v>
      </c>
      <c r="O4090" s="26" t="e">
        <f>VLOOKUP(D4090,quash!A$2:$I$7791,9,FALSE)</f>
        <v>#N/A</v>
      </c>
      <c r="P4090" s="7">
        <v>5000</v>
      </c>
      <c r="Q4090" s="26">
        <v>147</v>
      </c>
      <c r="R4090" s="19">
        <v>0.11226939921536</v>
      </c>
      <c r="S4090" s="26">
        <v>16</v>
      </c>
      <c r="T4090" s="7">
        <v>10000</v>
      </c>
      <c r="U4090" s="2">
        <v>142</v>
      </c>
      <c r="V4090" s="11">
        <v>2510.34</v>
      </c>
      <c r="W4090" s="14" t="s">
        <v>5282</v>
      </c>
      <c r="X4090" s="18"/>
      <c r="Y4090" s="9"/>
      <c r="Z4090" s="19"/>
      <c r="AA4090" s="19"/>
      <c r="AB4090" s="30">
        <f t="shared" si="1014"/>
        <v>2446000</v>
      </c>
      <c r="AC4090" s="30">
        <f t="shared" si="1024"/>
        <v>4.0883074407195418E-3</v>
      </c>
      <c r="AD4090" s="31">
        <f t="shared" si="1025"/>
        <v>0.60098119378577264</v>
      </c>
      <c r="AE4090" s="31">
        <f t="shared" si="1026"/>
        <v>0.58053965658217499</v>
      </c>
      <c r="AG4090" s="30">
        <f t="shared" si="1015"/>
        <v>6126000</v>
      </c>
      <c r="AH4090" s="30">
        <f t="shared" si="1021"/>
        <v>1.632386549134835E-3</v>
      </c>
      <c r="AI4090" s="31">
        <f t="shared" si="1022"/>
        <v>0.23996082272282074</v>
      </c>
      <c r="AJ4090" s="31">
        <f t="shared" si="1023"/>
        <v>0.23179888997714657</v>
      </c>
      <c r="AK4090" s="30" t="str">
        <f>IF(W4090="si",($S4090*'COSTOS DE CREDITOS'!$C$27)/DATA!$G4090,"")</f>
        <v/>
      </c>
      <c r="AL4090" s="90" t="str">
        <f>IF(W4090="si",'COSTOS DE CREDITOS'!$C$35,"")</f>
        <v/>
      </c>
      <c r="AM4090" s="30" t="str">
        <f t="shared" si="1016"/>
        <v/>
      </c>
      <c r="AN4090" s="30" t="str">
        <f t="shared" si="1017"/>
        <v/>
      </c>
      <c r="AO4090" s="30">
        <f t="shared" si="1018"/>
        <v>0</v>
      </c>
      <c r="AP4090" s="30">
        <f t="shared" si="1019"/>
        <v>0</v>
      </c>
      <c r="AQ4090" s="19" t="str">
        <f t="shared" si="1020"/>
        <v/>
      </c>
    </row>
    <row r="4091" spans="1:43" x14ac:dyDescent="0.2">
      <c r="A4091" s="23" t="s">
        <v>5665</v>
      </c>
      <c r="B4091" s="6" t="s">
        <v>5674</v>
      </c>
      <c r="C4091" s="6" t="s">
        <v>5670</v>
      </c>
      <c r="D4091" s="2">
        <v>184953</v>
      </c>
      <c r="E4091" s="2">
        <v>185662</v>
      </c>
      <c r="F4091" s="3" t="s">
        <v>5040</v>
      </c>
      <c r="G4091" s="2">
        <v>5</v>
      </c>
      <c r="H4091" s="2">
        <v>185663</v>
      </c>
      <c r="I4091" s="3" t="s">
        <v>5048</v>
      </c>
      <c r="J4091" s="15">
        <v>45398</v>
      </c>
      <c r="K4091" s="24">
        <v>1382067051</v>
      </c>
      <c r="L4091" s="15">
        <v>45406</v>
      </c>
      <c r="M4091" s="15">
        <v>45412</v>
      </c>
      <c r="N4091" s="26">
        <v>1</v>
      </c>
      <c r="O4091" s="26" t="e">
        <f>VLOOKUP(D4091,quash!A$2:$I$7791,9,FALSE)</f>
        <v>#N/A</v>
      </c>
      <c r="P4091" s="7">
        <v>7000</v>
      </c>
      <c r="Q4091" s="26">
        <v>121</v>
      </c>
      <c r="R4091" s="19">
        <v>0.11226939921536</v>
      </c>
      <c r="S4091" s="26">
        <v>16</v>
      </c>
      <c r="T4091" s="7">
        <v>10000</v>
      </c>
      <c r="U4091" s="2">
        <v>142</v>
      </c>
      <c r="V4091" s="11">
        <v>2510.34</v>
      </c>
      <c r="W4091" s="14" t="s">
        <v>5282</v>
      </c>
      <c r="X4091" s="18"/>
      <c r="Y4091" s="9"/>
      <c r="Z4091" s="19"/>
      <c r="AA4091" s="19"/>
      <c r="AB4091" s="30">
        <f t="shared" si="1014"/>
        <v>2446000</v>
      </c>
      <c r="AC4091" s="30">
        <f t="shared" si="1024"/>
        <v>4.0883074407195418E-3</v>
      </c>
      <c r="AD4091" s="31">
        <f t="shared" si="1025"/>
        <v>0.49468520032706453</v>
      </c>
      <c r="AE4091" s="31">
        <f t="shared" si="1026"/>
        <v>0.58053965658217499</v>
      </c>
      <c r="AG4091" s="30">
        <f t="shared" si="1015"/>
        <v>6126000</v>
      </c>
      <c r="AH4091" s="30">
        <f t="shared" si="1021"/>
        <v>1.632386549134835E-3</v>
      </c>
      <c r="AI4091" s="31">
        <f t="shared" si="1022"/>
        <v>0.19751877244531504</v>
      </c>
      <c r="AJ4091" s="31">
        <f t="shared" si="1023"/>
        <v>0.23179888997714657</v>
      </c>
      <c r="AK4091" s="30" t="str">
        <f>IF(W4091="si",($S4091*'COSTOS DE CREDITOS'!$C$27)/DATA!$G4091,"")</f>
        <v/>
      </c>
      <c r="AL4091" s="90" t="str">
        <f>IF(W4091="si",'COSTOS DE CREDITOS'!$C$35,"")</f>
        <v/>
      </c>
      <c r="AM4091" s="30" t="str">
        <f t="shared" si="1016"/>
        <v/>
      </c>
      <c r="AN4091" s="30" t="str">
        <f t="shared" si="1017"/>
        <v/>
      </c>
      <c r="AO4091" s="30">
        <f t="shared" si="1018"/>
        <v>0</v>
      </c>
      <c r="AP4091" s="30">
        <f t="shared" si="1019"/>
        <v>0</v>
      </c>
      <c r="AQ4091" s="19" t="str">
        <f t="shared" si="1020"/>
        <v/>
      </c>
    </row>
    <row r="4092" spans="1:43" x14ac:dyDescent="0.2">
      <c r="A4092" s="23" t="s">
        <v>5665</v>
      </c>
      <c r="B4092" s="6" t="s">
        <v>5674</v>
      </c>
      <c r="C4092" s="6" t="s">
        <v>5670</v>
      </c>
      <c r="D4092" s="2">
        <v>185062</v>
      </c>
      <c r="E4092" s="2">
        <v>185662</v>
      </c>
      <c r="F4092" s="3" t="s">
        <v>5040</v>
      </c>
      <c r="G4092" s="2">
        <v>5</v>
      </c>
      <c r="H4092" s="2">
        <v>185664</v>
      </c>
      <c r="I4092" s="3" t="s">
        <v>5049</v>
      </c>
      <c r="J4092" s="15">
        <v>45399</v>
      </c>
      <c r="K4092" s="24">
        <v>1382784151</v>
      </c>
      <c r="L4092" s="15">
        <v>45406</v>
      </c>
      <c r="M4092" s="15">
        <v>45412</v>
      </c>
      <c r="N4092" s="26">
        <v>1</v>
      </c>
      <c r="O4092" s="26" t="e">
        <f>VLOOKUP(D4092,quash!A$2:$I$7791,9,FALSE)</f>
        <v>#N/A</v>
      </c>
      <c r="P4092" s="7">
        <v>10000</v>
      </c>
      <c r="Q4092" s="26">
        <v>147</v>
      </c>
      <c r="R4092" s="19">
        <v>7.9000519063170294E-2</v>
      </c>
      <c r="S4092" s="26">
        <v>16</v>
      </c>
      <c r="T4092" s="7">
        <v>5000</v>
      </c>
      <c r="U4092" s="2">
        <v>147</v>
      </c>
      <c r="V4092" s="11">
        <v>1303.3399999999999</v>
      </c>
      <c r="W4092" s="14" t="s">
        <v>5282</v>
      </c>
      <c r="X4092" s="18"/>
      <c r="Y4092" s="9"/>
      <c r="Z4092" s="19"/>
      <c r="AA4092" s="19"/>
      <c r="AB4092" s="30">
        <f t="shared" si="1014"/>
        <v>2446000</v>
      </c>
      <c r="AC4092" s="30">
        <f t="shared" si="1024"/>
        <v>2.0441537203597709E-3</v>
      </c>
      <c r="AD4092" s="31">
        <f t="shared" si="1025"/>
        <v>0.30049059689288632</v>
      </c>
      <c r="AE4092" s="31">
        <f t="shared" si="1026"/>
        <v>0.30049059689288632</v>
      </c>
      <c r="AG4092" s="30">
        <f t="shared" si="1015"/>
        <v>6126000</v>
      </c>
      <c r="AH4092" s="30">
        <f t="shared" si="1021"/>
        <v>8.1619327456741752E-4</v>
      </c>
      <c r="AI4092" s="31">
        <f t="shared" si="1022"/>
        <v>0.11998041136141037</v>
      </c>
      <c r="AJ4092" s="31">
        <f t="shared" si="1023"/>
        <v>0.11998041136141037</v>
      </c>
      <c r="AK4092" s="30" t="str">
        <f>IF(W4092="si",($S4092*'COSTOS DE CREDITOS'!$C$27)/DATA!$G4092,"")</f>
        <v/>
      </c>
      <c r="AL4092" s="90" t="str">
        <f>IF(W4092="si",'COSTOS DE CREDITOS'!$C$35,"")</f>
        <v/>
      </c>
      <c r="AM4092" s="30" t="str">
        <f t="shared" si="1016"/>
        <v/>
      </c>
      <c r="AN4092" s="30" t="str">
        <f t="shared" si="1017"/>
        <v/>
      </c>
      <c r="AO4092" s="30">
        <f t="shared" si="1018"/>
        <v>0</v>
      </c>
      <c r="AP4092" s="30">
        <f t="shared" si="1019"/>
        <v>0</v>
      </c>
      <c r="AQ4092" s="19" t="str">
        <f t="shared" si="1020"/>
        <v/>
      </c>
    </row>
    <row r="4093" spans="1:43" x14ac:dyDescent="0.2">
      <c r="A4093" s="23" t="s">
        <v>5665</v>
      </c>
      <c r="B4093" s="6" t="s">
        <v>5674</v>
      </c>
      <c r="C4093" s="6" t="s">
        <v>5670</v>
      </c>
      <c r="D4093" s="2">
        <v>185072</v>
      </c>
      <c r="E4093" s="2">
        <v>185662</v>
      </c>
      <c r="F4093" s="3" t="s">
        <v>5040</v>
      </c>
      <c r="G4093" s="2">
        <v>5</v>
      </c>
      <c r="H4093" s="2">
        <v>185665</v>
      </c>
      <c r="I4093" s="3" t="s">
        <v>5050</v>
      </c>
      <c r="J4093" s="15">
        <v>45399</v>
      </c>
      <c r="K4093" s="24">
        <v>1382810345</v>
      </c>
      <c r="L4093" s="15">
        <v>45406</v>
      </c>
      <c r="M4093" s="15">
        <v>45412</v>
      </c>
      <c r="N4093" s="26">
        <v>1</v>
      </c>
      <c r="O4093" s="26" t="e">
        <f>VLOOKUP(D4093,quash!A$2:$I$7791,9,FALSE)</f>
        <v>#N/A</v>
      </c>
      <c r="P4093" s="7">
        <v>10000</v>
      </c>
      <c r="Q4093" s="26">
        <v>127</v>
      </c>
      <c r="R4093" s="19">
        <v>5.24391097594855E-2</v>
      </c>
      <c r="S4093" s="26">
        <v>16</v>
      </c>
      <c r="T4093" s="7">
        <v>6000</v>
      </c>
      <c r="U4093" s="2">
        <v>142</v>
      </c>
      <c r="V4093" s="11">
        <v>1503.37</v>
      </c>
      <c r="W4093" s="14" t="s">
        <v>5282</v>
      </c>
      <c r="X4093" s="18"/>
      <c r="Y4093" s="9"/>
      <c r="Z4093" s="19"/>
      <c r="AA4093" s="19"/>
      <c r="AB4093" s="30">
        <f t="shared" si="1014"/>
        <v>2446000</v>
      </c>
      <c r="AC4093" s="30">
        <f t="shared" si="1024"/>
        <v>2.4529844644317253E-3</v>
      </c>
      <c r="AD4093" s="31">
        <f t="shared" si="1025"/>
        <v>0.31152902698282914</v>
      </c>
      <c r="AE4093" s="31">
        <f t="shared" si="1026"/>
        <v>0.34832379394930502</v>
      </c>
      <c r="AG4093" s="30">
        <f t="shared" si="1015"/>
        <v>6126000</v>
      </c>
      <c r="AH4093" s="30">
        <f t="shared" si="1021"/>
        <v>9.7943192948090111E-4</v>
      </c>
      <c r="AI4093" s="31">
        <f t="shared" si="1022"/>
        <v>0.12438785504407444</v>
      </c>
      <c r="AJ4093" s="31">
        <f t="shared" si="1023"/>
        <v>0.13907933398628797</v>
      </c>
      <c r="AK4093" s="30" t="str">
        <f>IF(W4093="si",($S4093*'COSTOS DE CREDITOS'!$C$27)/DATA!$G4093,"")</f>
        <v/>
      </c>
      <c r="AL4093" s="90" t="str">
        <f>IF(W4093="si",'COSTOS DE CREDITOS'!$C$35,"")</f>
        <v/>
      </c>
      <c r="AM4093" s="30" t="str">
        <f t="shared" si="1016"/>
        <v/>
      </c>
      <c r="AN4093" s="30" t="str">
        <f t="shared" si="1017"/>
        <v/>
      </c>
      <c r="AO4093" s="30">
        <f t="shared" si="1018"/>
        <v>0</v>
      </c>
      <c r="AP4093" s="30">
        <f t="shared" si="1019"/>
        <v>0</v>
      </c>
      <c r="AQ4093" s="19" t="str">
        <f t="shared" si="1020"/>
        <v/>
      </c>
    </row>
    <row r="4094" spans="1:43" x14ac:dyDescent="0.2">
      <c r="A4094" s="23" t="s">
        <v>5665</v>
      </c>
      <c r="B4094" s="6" t="s">
        <v>5674</v>
      </c>
      <c r="C4094" s="6" t="s">
        <v>5670</v>
      </c>
      <c r="D4094" s="2">
        <v>184963</v>
      </c>
      <c r="E4094" s="2">
        <v>185662</v>
      </c>
      <c r="F4094" s="3" t="s">
        <v>5040</v>
      </c>
      <c r="G4094" s="2">
        <v>5</v>
      </c>
      <c r="H4094" s="2">
        <v>185667</v>
      </c>
      <c r="I4094" s="3" t="s">
        <v>5051</v>
      </c>
      <c r="J4094" s="15">
        <v>45398</v>
      </c>
      <c r="K4094" s="24">
        <v>1382085402</v>
      </c>
      <c r="L4094" s="15">
        <v>45406</v>
      </c>
      <c r="M4094" s="15">
        <v>45412</v>
      </c>
      <c r="N4094" s="26">
        <v>1</v>
      </c>
      <c r="O4094" s="26" t="e">
        <f>VLOOKUP(D4094,quash!A$2:$I$7791,9,FALSE)</f>
        <v>#N/A</v>
      </c>
      <c r="P4094" s="7">
        <v>10000</v>
      </c>
      <c r="Q4094" s="26">
        <v>132</v>
      </c>
      <c r="R4094" s="19">
        <v>5.8283715876113903E-2</v>
      </c>
      <c r="S4094" s="26">
        <v>16</v>
      </c>
      <c r="T4094" s="7">
        <v>10000</v>
      </c>
      <c r="U4094" s="2">
        <v>142</v>
      </c>
      <c r="V4094" s="11">
        <v>2510.34</v>
      </c>
      <c r="W4094" s="14" t="s">
        <v>5282</v>
      </c>
      <c r="X4094" s="18"/>
      <c r="Y4094" s="9"/>
      <c r="Z4094" s="19"/>
      <c r="AA4094" s="19"/>
      <c r="AB4094" s="30">
        <f t="shared" si="1014"/>
        <v>2446000</v>
      </c>
      <c r="AC4094" s="30">
        <f t="shared" si="1024"/>
        <v>4.0883074407195418E-3</v>
      </c>
      <c r="AD4094" s="31">
        <f t="shared" si="1025"/>
        <v>0.53965658217497947</v>
      </c>
      <c r="AE4094" s="31">
        <f t="shared" si="1026"/>
        <v>0.58053965658217499</v>
      </c>
      <c r="AG4094" s="30">
        <f t="shared" si="1015"/>
        <v>6126000</v>
      </c>
      <c r="AH4094" s="30">
        <f t="shared" si="1021"/>
        <v>1.632386549134835E-3</v>
      </c>
      <c r="AI4094" s="31">
        <f t="shared" si="1022"/>
        <v>0.21547502448579822</v>
      </c>
      <c r="AJ4094" s="31">
        <f t="shared" si="1023"/>
        <v>0.23179888997714657</v>
      </c>
      <c r="AK4094" s="30" t="str">
        <f>IF(W4094="si",($S4094*'COSTOS DE CREDITOS'!$C$27)/DATA!$G4094,"")</f>
        <v/>
      </c>
      <c r="AL4094" s="90" t="str">
        <f>IF(W4094="si",'COSTOS DE CREDITOS'!$C$35,"")</f>
        <v/>
      </c>
      <c r="AM4094" s="30" t="str">
        <f t="shared" si="1016"/>
        <v/>
      </c>
      <c r="AN4094" s="30" t="str">
        <f t="shared" si="1017"/>
        <v/>
      </c>
      <c r="AO4094" s="30">
        <f t="shared" si="1018"/>
        <v>0</v>
      </c>
      <c r="AP4094" s="30">
        <f t="shared" si="1019"/>
        <v>0</v>
      </c>
      <c r="AQ4094" s="19" t="str">
        <f t="shared" si="1020"/>
        <v/>
      </c>
    </row>
    <row r="4095" spans="1:43" x14ac:dyDescent="0.2">
      <c r="A4095" s="23" t="s">
        <v>5665</v>
      </c>
      <c r="B4095" s="6" t="s">
        <v>5674</v>
      </c>
      <c r="C4095" s="6" t="s">
        <v>5670</v>
      </c>
      <c r="D4095" s="2">
        <v>184478</v>
      </c>
      <c r="E4095" s="2">
        <v>185685</v>
      </c>
      <c r="F4095" s="3" t="s">
        <v>5052</v>
      </c>
      <c r="G4095" s="2">
        <v>5</v>
      </c>
      <c r="H4095" s="2">
        <v>185686</v>
      </c>
      <c r="I4095" s="3" t="s">
        <v>5053</v>
      </c>
      <c r="J4095" s="15">
        <v>45394</v>
      </c>
      <c r="K4095" s="24">
        <v>1379731003</v>
      </c>
      <c r="L4095" s="15">
        <v>45406</v>
      </c>
      <c r="M4095" s="15">
        <v>45412</v>
      </c>
      <c r="N4095" s="26">
        <v>1</v>
      </c>
      <c r="O4095" s="26" t="e">
        <f>VLOOKUP(D4095,quash!A$2:$I$7791,9,FALSE)</f>
        <v>#N/A</v>
      </c>
      <c r="P4095" s="7">
        <v>10000</v>
      </c>
      <c r="Q4095" s="26">
        <v>147</v>
      </c>
      <c r="R4095" s="19">
        <v>7.9000519063170294E-2</v>
      </c>
      <c r="S4095" s="26">
        <v>16</v>
      </c>
      <c r="T4095" s="7">
        <v>7000</v>
      </c>
      <c r="U4095" s="2">
        <v>142</v>
      </c>
      <c r="V4095" s="11">
        <v>1758.65</v>
      </c>
      <c r="W4095" s="14" t="s">
        <v>5282</v>
      </c>
      <c r="X4095" s="18"/>
      <c r="Y4095" s="9"/>
      <c r="Z4095" s="19"/>
      <c r="AA4095" s="19"/>
      <c r="AB4095" s="30">
        <f t="shared" si="1014"/>
        <v>2446000</v>
      </c>
      <c r="AC4095" s="30">
        <f t="shared" si="1024"/>
        <v>2.8618152085036794E-3</v>
      </c>
      <c r="AD4095" s="31">
        <f t="shared" si="1025"/>
        <v>0.42068683565004089</v>
      </c>
      <c r="AE4095" s="31">
        <f t="shared" si="1026"/>
        <v>0.40637775960752248</v>
      </c>
      <c r="AG4095" s="30">
        <f t="shared" si="1015"/>
        <v>6126000</v>
      </c>
      <c r="AH4095" s="30">
        <f t="shared" si="1021"/>
        <v>1.1426705843943846E-3</v>
      </c>
      <c r="AI4095" s="31">
        <f t="shared" si="1022"/>
        <v>0.16797257590597453</v>
      </c>
      <c r="AJ4095" s="31">
        <f t="shared" si="1023"/>
        <v>0.16225922298400261</v>
      </c>
      <c r="AK4095" s="30" t="str">
        <f>IF(W4095="si",($S4095*'COSTOS DE CREDITOS'!$C$27)/DATA!$G4095,"")</f>
        <v/>
      </c>
      <c r="AL4095" s="90" t="str">
        <f>IF(W4095="si",'COSTOS DE CREDITOS'!$C$35,"")</f>
        <v/>
      </c>
      <c r="AM4095" s="30" t="str">
        <f t="shared" si="1016"/>
        <v/>
      </c>
      <c r="AN4095" s="30" t="str">
        <f t="shared" si="1017"/>
        <v/>
      </c>
      <c r="AO4095" s="30">
        <f t="shared" si="1018"/>
        <v>0</v>
      </c>
      <c r="AP4095" s="30">
        <f t="shared" si="1019"/>
        <v>0</v>
      </c>
      <c r="AQ4095" s="19" t="str">
        <f t="shared" si="1020"/>
        <v/>
      </c>
    </row>
    <row r="4096" spans="1:43" x14ac:dyDescent="0.2">
      <c r="A4096" s="23" t="s">
        <v>5665</v>
      </c>
      <c r="B4096" s="6" t="s">
        <v>5674</v>
      </c>
      <c r="C4096" s="6" t="s">
        <v>5670</v>
      </c>
      <c r="D4096" s="2">
        <v>184475</v>
      </c>
      <c r="E4096" s="2">
        <v>185685</v>
      </c>
      <c r="F4096" s="3" t="s">
        <v>5052</v>
      </c>
      <c r="G4096" s="2">
        <v>5</v>
      </c>
      <c r="H4096" s="2">
        <v>185693</v>
      </c>
      <c r="I4096" s="3" t="s">
        <v>5054</v>
      </c>
      <c r="J4096" s="15">
        <v>45394</v>
      </c>
      <c r="K4096" s="24">
        <v>1379729331</v>
      </c>
      <c r="L4096" s="15">
        <v>45406</v>
      </c>
      <c r="M4096" s="15">
        <v>45412</v>
      </c>
      <c r="N4096" s="26">
        <v>1</v>
      </c>
      <c r="O4096" s="26">
        <f>VLOOKUP(D4096,quash!A$2:$I$7791,9,FALSE)</f>
        <v>3</v>
      </c>
      <c r="P4096" s="7">
        <v>5000</v>
      </c>
      <c r="Q4096" s="26">
        <v>147</v>
      </c>
      <c r="R4096" s="19">
        <v>0.11226939921536</v>
      </c>
      <c r="S4096" s="26">
        <v>16</v>
      </c>
      <c r="T4096" s="7">
        <v>8000</v>
      </c>
      <c r="U4096" s="2">
        <v>142</v>
      </c>
      <c r="V4096" s="11">
        <v>2013.74</v>
      </c>
      <c r="W4096" s="14" t="s">
        <v>5282</v>
      </c>
      <c r="X4096" s="18"/>
      <c r="Y4096" s="9"/>
      <c r="Z4096" s="19"/>
      <c r="AA4096" s="19"/>
      <c r="AB4096" s="30">
        <f t="shared" si="1014"/>
        <v>193000</v>
      </c>
      <c r="AC4096" s="30">
        <f t="shared" si="1024"/>
        <v>4.145077720207254E-2</v>
      </c>
      <c r="AD4096" s="31">
        <f t="shared" si="1025"/>
        <v>6.0932642487046635</v>
      </c>
      <c r="AE4096" s="31">
        <f t="shared" si="1026"/>
        <v>5.886010362694301</v>
      </c>
      <c r="AG4096" s="30">
        <f t="shared" si="1015"/>
        <v>778000</v>
      </c>
      <c r="AH4096" s="30">
        <f t="shared" si="1021"/>
        <v>1.0282776349614395E-2</v>
      </c>
      <c r="AI4096" s="31">
        <f t="shared" si="1022"/>
        <v>1.511568123393316</v>
      </c>
      <c r="AJ4096" s="31">
        <f t="shared" si="1023"/>
        <v>1.4601542416452442</v>
      </c>
      <c r="AK4096" s="30" t="str">
        <f>IF(W4096="si",($S4096*'COSTOS DE CREDITOS'!$C$27)/DATA!$G4096,"")</f>
        <v/>
      </c>
      <c r="AL4096" s="90" t="str">
        <f>IF(W4096="si",'COSTOS DE CREDITOS'!$C$35,"")</f>
        <v/>
      </c>
      <c r="AM4096" s="30" t="str">
        <f t="shared" si="1016"/>
        <v/>
      </c>
      <c r="AN4096" s="30" t="str">
        <f t="shared" si="1017"/>
        <v/>
      </c>
      <c r="AO4096" s="30">
        <f t="shared" si="1018"/>
        <v>0</v>
      </c>
      <c r="AP4096" s="30">
        <f t="shared" si="1019"/>
        <v>0</v>
      </c>
      <c r="AQ4096" s="19" t="str">
        <f t="shared" si="1020"/>
        <v/>
      </c>
    </row>
    <row r="4097" spans="1:43" x14ac:dyDescent="0.2">
      <c r="A4097" s="23" t="s">
        <v>5665</v>
      </c>
      <c r="B4097" s="6" t="s">
        <v>5674</v>
      </c>
      <c r="C4097" s="6" t="s">
        <v>5670</v>
      </c>
      <c r="D4097" s="2">
        <v>184671</v>
      </c>
      <c r="E4097" s="2">
        <v>185685</v>
      </c>
      <c r="F4097" s="3" t="s">
        <v>5052</v>
      </c>
      <c r="G4097" s="2">
        <v>5</v>
      </c>
      <c r="H4097" s="2">
        <v>185700</v>
      </c>
      <c r="I4097" s="3" t="s">
        <v>5055</v>
      </c>
      <c r="J4097" s="15">
        <v>45397</v>
      </c>
      <c r="K4097" s="24">
        <v>1381151877</v>
      </c>
      <c r="L4097" s="15">
        <v>45406</v>
      </c>
      <c r="M4097" s="15">
        <v>45412</v>
      </c>
      <c r="N4097" s="26">
        <v>1</v>
      </c>
      <c r="O4097" s="26" t="e">
        <f>VLOOKUP(D4097,quash!A$2:$I$7791,9,FALSE)</f>
        <v>#N/A</v>
      </c>
      <c r="P4097" s="7">
        <v>10000</v>
      </c>
      <c r="Q4097" s="26">
        <v>132</v>
      </c>
      <c r="R4097" s="19">
        <v>5.8283715876113903E-2</v>
      </c>
      <c r="S4097" s="26">
        <v>16</v>
      </c>
      <c r="T4097" s="7">
        <v>7000</v>
      </c>
      <c r="U4097" s="2">
        <v>142</v>
      </c>
      <c r="V4097" s="11">
        <v>1758.65</v>
      </c>
      <c r="W4097" s="14" t="s">
        <v>5282</v>
      </c>
      <c r="X4097" s="18"/>
      <c r="Y4097" s="9"/>
      <c r="Z4097" s="19"/>
      <c r="AA4097" s="19"/>
      <c r="AB4097" s="30">
        <f t="shared" si="1014"/>
        <v>2446000</v>
      </c>
      <c r="AC4097" s="30">
        <f t="shared" si="1024"/>
        <v>2.8618152085036794E-3</v>
      </c>
      <c r="AD4097" s="31">
        <f t="shared" si="1025"/>
        <v>0.37775960752248566</v>
      </c>
      <c r="AE4097" s="31">
        <f t="shared" si="1026"/>
        <v>0.40637775960752248</v>
      </c>
      <c r="AG4097" s="30">
        <f t="shared" si="1015"/>
        <v>6126000</v>
      </c>
      <c r="AH4097" s="30">
        <f t="shared" si="1021"/>
        <v>1.1426705843943846E-3</v>
      </c>
      <c r="AI4097" s="31">
        <f t="shared" si="1022"/>
        <v>0.15083251714005877</v>
      </c>
      <c r="AJ4097" s="31">
        <f t="shared" si="1023"/>
        <v>0.16225922298400261</v>
      </c>
      <c r="AK4097" s="30" t="str">
        <f>IF(W4097="si",($S4097*'COSTOS DE CREDITOS'!$C$27)/DATA!$G4097,"")</f>
        <v/>
      </c>
      <c r="AL4097" s="90" t="str">
        <f>IF(W4097="si",'COSTOS DE CREDITOS'!$C$35,"")</f>
        <v/>
      </c>
      <c r="AM4097" s="30" t="str">
        <f t="shared" si="1016"/>
        <v/>
      </c>
      <c r="AN4097" s="30" t="str">
        <f t="shared" si="1017"/>
        <v/>
      </c>
      <c r="AO4097" s="30">
        <f t="shared" si="1018"/>
        <v>0</v>
      </c>
      <c r="AP4097" s="30">
        <f t="shared" si="1019"/>
        <v>0</v>
      </c>
      <c r="AQ4097" s="19" t="str">
        <f t="shared" si="1020"/>
        <v/>
      </c>
    </row>
    <row r="4098" spans="1:43" x14ac:dyDescent="0.2">
      <c r="A4098" s="23" t="s">
        <v>5665</v>
      </c>
      <c r="B4098" s="6" t="s">
        <v>5674</v>
      </c>
      <c r="C4098" s="6" t="s">
        <v>5670</v>
      </c>
      <c r="D4098" s="2">
        <v>184909</v>
      </c>
      <c r="E4098" s="2">
        <v>185685</v>
      </c>
      <c r="F4098" s="3" t="s">
        <v>5052</v>
      </c>
      <c r="G4098" s="2">
        <v>5</v>
      </c>
      <c r="H4098" s="2">
        <v>185703</v>
      </c>
      <c r="I4098" s="3" t="s">
        <v>5056</v>
      </c>
      <c r="J4098" s="15">
        <v>45398</v>
      </c>
      <c r="K4098" s="24">
        <v>1381934776</v>
      </c>
      <c r="L4098" s="15">
        <v>45406</v>
      </c>
      <c r="M4098" s="15">
        <v>45412</v>
      </c>
      <c r="N4098" s="26">
        <v>1</v>
      </c>
      <c r="O4098" s="26" t="e">
        <f>VLOOKUP(D4098,quash!A$2:$I$7791,9,FALSE)</f>
        <v>#N/A</v>
      </c>
      <c r="P4098" s="7">
        <v>10000</v>
      </c>
      <c r="Q4098" s="26">
        <v>132</v>
      </c>
      <c r="R4098" s="19">
        <v>5.8283715876113903E-2</v>
      </c>
      <c r="S4098" s="26">
        <v>16</v>
      </c>
      <c r="T4098" s="7">
        <v>5000</v>
      </c>
      <c r="U4098" s="2">
        <v>147</v>
      </c>
      <c r="V4098" s="11">
        <v>1303.3399999999999</v>
      </c>
      <c r="W4098" s="14" t="s">
        <v>5282</v>
      </c>
      <c r="X4098" s="18"/>
      <c r="Y4098" s="9"/>
      <c r="Z4098" s="19"/>
      <c r="AA4098" s="19"/>
      <c r="AB4098" s="30">
        <f t="shared" ref="AB4098:AB4161" si="1027">SUMIFS($T:$T,$M:$M,$M4098,$O:$O,$O4098)</f>
        <v>2446000</v>
      </c>
      <c r="AC4098" s="30">
        <f t="shared" si="1024"/>
        <v>2.0441537203597709E-3</v>
      </c>
      <c r="AD4098" s="31">
        <f t="shared" si="1025"/>
        <v>0.26982829108748974</v>
      </c>
      <c r="AE4098" s="31">
        <f t="shared" si="1026"/>
        <v>0.30049059689288632</v>
      </c>
      <c r="AG4098" s="30">
        <f t="shared" ref="AG4098:AG4161" si="1028">SUMIFS($T:$T,$O:$O,$O4098,$N:$N,1)</f>
        <v>6126000</v>
      </c>
      <c r="AH4098" s="30">
        <f t="shared" si="1021"/>
        <v>8.1619327456741752E-4</v>
      </c>
      <c r="AI4098" s="31">
        <f t="shared" si="1022"/>
        <v>0.10773751224289911</v>
      </c>
      <c r="AJ4098" s="31">
        <f t="shared" si="1023"/>
        <v>0.11998041136141037</v>
      </c>
      <c r="AK4098" s="30" t="str">
        <f>IF(W4098="si",($S4098*'COSTOS DE CREDITOS'!$C$27)/DATA!$G4098,"")</f>
        <v/>
      </c>
      <c r="AL4098" s="90" t="str">
        <f>IF(W4098="si",'COSTOS DE CREDITOS'!$C$35,"")</f>
        <v/>
      </c>
      <c r="AM4098" s="30" t="str">
        <f t="shared" si="1016"/>
        <v/>
      </c>
      <c r="AN4098" s="30" t="str">
        <f t="shared" si="1017"/>
        <v/>
      </c>
      <c r="AO4098" s="30">
        <f t="shared" si="1018"/>
        <v>0</v>
      </c>
      <c r="AP4098" s="30">
        <f t="shared" si="1019"/>
        <v>0</v>
      </c>
      <c r="AQ4098" s="19" t="str">
        <f t="shared" si="1020"/>
        <v/>
      </c>
    </row>
    <row r="4099" spans="1:43" x14ac:dyDescent="0.2">
      <c r="A4099" s="23" t="s">
        <v>5665</v>
      </c>
      <c r="B4099" s="6" t="s">
        <v>5674</v>
      </c>
      <c r="C4099" s="6" t="s">
        <v>5670</v>
      </c>
      <c r="D4099" s="2">
        <v>185087</v>
      </c>
      <c r="E4099" s="2">
        <v>185685</v>
      </c>
      <c r="F4099" s="3" t="s">
        <v>5052</v>
      </c>
      <c r="G4099" s="2">
        <v>5</v>
      </c>
      <c r="H4099" s="2">
        <v>185712</v>
      </c>
      <c r="I4099" s="3" t="s">
        <v>5057</v>
      </c>
      <c r="J4099" s="15">
        <v>45399</v>
      </c>
      <c r="K4099" s="24">
        <v>1382828435</v>
      </c>
      <c r="L4099" s="15">
        <v>45406</v>
      </c>
      <c r="M4099" s="15">
        <v>45412</v>
      </c>
      <c r="N4099" s="26">
        <v>1</v>
      </c>
      <c r="O4099" s="26" t="e">
        <f>VLOOKUP(D4099,quash!A$2:$I$7791,9,FALSE)</f>
        <v>#N/A</v>
      </c>
      <c r="P4099" s="7">
        <v>5000</v>
      </c>
      <c r="Q4099" s="26">
        <v>147</v>
      </c>
      <c r="R4099" s="19">
        <v>0.11226939921536</v>
      </c>
      <c r="S4099" s="26">
        <v>16</v>
      </c>
      <c r="T4099" s="7">
        <v>5000</v>
      </c>
      <c r="U4099" s="2">
        <v>147</v>
      </c>
      <c r="V4099" s="11">
        <v>1303.3399999999999</v>
      </c>
      <c r="W4099" s="14" t="s">
        <v>5282</v>
      </c>
      <c r="X4099" s="18"/>
      <c r="Y4099" s="9"/>
      <c r="Z4099" s="19"/>
      <c r="AA4099" s="19"/>
      <c r="AB4099" s="30">
        <f t="shared" si="1027"/>
        <v>2446000</v>
      </c>
      <c r="AC4099" s="30">
        <f t="shared" si="1024"/>
        <v>2.0441537203597709E-3</v>
      </c>
      <c r="AD4099" s="31">
        <f t="shared" si="1025"/>
        <v>0.30049059689288632</v>
      </c>
      <c r="AE4099" s="31">
        <f t="shared" si="1026"/>
        <v>0.30049059689288632</v>
      </c>
      <c r="AG4099" s="30">
        <f t="shared" si="1028"/>
        <v>6126000</v>
      </c>
      <c r="AH4099" s="30">
        <f t="shared" si="1021"/>
        <v>8.1619327456741752E-4</v>
      </c>
      <c r="AI4099" s="31">
        <f t="shared" si="1022"/>
        <v>0.11998041136141037</v>
      </c>
      <c r="AJ4099" s="31">
        <f t="shared" si="1023"/>
        <v>0.11998041136141037</v>
      </c>
      <c r="AK4099" s="30" t="str">
        <f>IF(W4099="si",($S4099*'COSTOS DE CREDITOS'!$C$27)/DATA!$G4099,"")</f>
        <v/>
      </c>
      <c r="AL4099" s="90" t="str">
        <f>IF(W4099="si",'COSTOS DE CREDITOS'!$C$35,"")</f>
        <v/>
      </c>
      <c r="AM4099" s="30" t="str">
        <f t="shared" ref="AM4099:AM4162" si="1029">IF(W4099="si",(20%/52*$S4099)*$T4099,"")</f>
        <v/>
      </c>
      <c r="AN4099" s="30" t="str">
        <f t="shared" ref="AN4099:AN4162" si="1030">IF(W4099="SI",T4099-Y4099,"")</f>
        <v/>
      </c>
      <c r="AO4099" s="30">
        <f t="shared" ref="AO4099:AO4162" si="1031">SUM(AK4099:AN4099)</f>
        <v>0</v>
      </c>
      <c r="AP4099" s="30">
        <f t="shared" ref="AP4099:AP4162" si="1032">AA4099-AO4099</f>
        <v>0</v>
      </c>
      <c r="AQ4099" s="19" t="str">
        <f t="shared" ref="AQ4099:AQ4162" si="1033">IFERROR(AP4099/AA4099,"")</f>
        <v/>
      </c>
    </row>
    <row r="4100" spans="1:43" x14ac:dyDescent="0.2">
      <c r="A4100" s="23" t="s">
        <v>5665</v>
      </c>
      <c r="B4100" s="6" t="s">
        <v>5682</v>
      </c>
      <c r="C4100" s="6" t="s">
        <v>5670</v>
      </c>
      <c r="D4100" s="4">
        <v>184792</v>
      </c>
      <c r="E4100" s="4">
        <v>185376</v>
      </c>
      <c r="F4100" s="5" t="s">
        <v>5058</v>
      </c>
      <c r="G4100" s="2">
        <v>6</v>
      </c>
      <c r="H4100" s="4">
        <v>185377</v>
      </c>
      <c r="I4100" s="5" t="s">
        <v>5059</v>
      </c>
      <c r="J4100" s="15">
        <v>45397</v>
      </c>
      <c r="K4100" s="24">
        <v>1381446542</v>
      </c>
      <c r="L4100" s="15">
        <v>45405</v>
      </c>
      <c r="M4100" s="15">
        <v>45412</v>
      </c>
      <c r="N4100" s="26">
        <v>1</v>
      </c>
      <c r="O4100" s="26" t="e">
        <f>VLOOKUP(D4100,quash!A$2:$I$7791,9,FALSE)</f>
        <v>#N/A</v>
      </c>
      <c r="P4100" s="7">
        <v>10000</v>
      </c>
      <c r="Q4100" s="26">
        <v>115</v>
      </c>
      <c r="R4100" s="19">
        <v>3.97705569269148E-2</v>
      </c>
      <c r="S4100" s="26">
        <v>16</v>
      </c>
      <c r="T4100" s="8">
        <v>10000</v>
      </c>
      <c r="U4100" s="4">
        <v>142</v>
      </c>
      <c r="V4100" s="10">
        <v>2510.34</v>
      </c>
      <c r="W4100" s="14" t="s">
        <v>5282</v>
      </c>
      <c r="X4100" s="18"/>
      <c r="Y4100" s="9"/>
      <c r="Z4100" s="19"/>
      <c r="AA4100" s="19"/>
      <c r="AB4100" s="30">
        <f t="shared" si="1027"/>
        <v>2446000</v>
      </c>
      <c r="AC4100" s="30">
        <f t="shared" ref="AC4100:AC4134" si="1034">$T4100/AB4100</f>
        <v>4.0883074407195418E-3</v>
      </c>
      <c r="AD4100" s="31">
        <f t="shared" ref="AD4100:AD4134" si="1035">AC4100*$Q4100</f>
        <v>0.4701553556827473</v>
      </c>
      <c r="AE4100" s="31">
        <f t="shared" si="1026"/>
        <v>0.58053965658217499</v>
      </c>
      <c r="AG4100" s="30">
        <f t="shared" si="1028"/>
        <v>6126000</v>
      </c>
      <c r="AH4100" s="30">
        <f t="shared" si="1021"/>
        <v>1.632386549134835E-3</v>
      </c>
      <c r="AI4100" s="31">
        <f t="shared" si="1022"/>
        <v>0.18772445315050604</v>
      </c>
      <c r="AJ4100" s="31">
        <f t="shared" si="1023"/>
        <v>0.23179888997714657</v>
      </c>
      <c r="AK4100" s="30" t="str">
        <f>IF(W4100="si",($S4100*'COSTOS DE CREDITOS'!$C$27)/DATA!$G4100,"")</f>
        <v/>
      </c>
      <c r="AL4100" s="90" t="str">
        <f>IF(W4100="si",'COSTOS DE CREDITOS'!$C$35,"")</f>
        <v/>
      </c>
      <c r="AM4100" s="30" t="str">
        <f t="shared" si="1029"/>
        <v/>
      </c>
      <c r="AN4100" s="30" t="str">
        <f t="shared" si="1030"/>
        <v/>
      </c>
      <c r="AO4100" s="30">
        <f t="shared" si="1031"/>
        <v>0</v>
      </c>
      <c r="AP4100" s="30">
        <f t="shared" si="1032"/>
        <v>0</v>
      </c>
      <c r="AQ4100" s="19" t="str">
        <f t="shared" si="1033"/>
        <v/>
      </c>
    </row>
    <row r="4101" spans="1:43" x14ac:dyDescent="0.2">
      <c r="A4101" s="23" t="s">
        <v>5665</v>
      </c>
      <c r="B4101" s="6" t="s">
        <v>5682</v>
      </c>
      <c r="C4101" s="6" t="s">
        <v>5670</v>
      </c>
      <c r="D4101" s="4">
        <v>184931</v>
      </c>
      <c r="E4101" s="4">
        <v>185376</v>
      </c>
      <c r="F4101" s="5" t="s">
        <v>5058</v>
      </c>
      <c r="G4101" s="2">
        <v>6</v>
      </c>
      <c r="H4101" s="4">
        <v>185641</v>
      </c>
      <c r="I4101" s="5" t="s">
        <v>5060</v>
      </c>
      <c r="J4101" s="15">
        <v>45398</v>
      </c>
      <c r="K4101" s="24">
        <v>1381959679</v>
      </c>
      <c r="L4101" s="15">
        <v>45406</v>
      </c>
      <c r="M4101" s="15">
        <v>45412</v>
      </c>
      <c r="N4101" s="26">
        <v>1</v>
      </c>
      <c r="O4101" s="26" t="e">
        <f>VLOOKUP(D4101,quash!A$2:$I$7791,9,FALSE)</f>
        <v>#N/A</v>
      </c>
      <c r="P4101" s="7">
        <v>10000</v>
      </c>
      <c r="Q4101" s="26">
        <v>132</v>
      </c>
      <c r="R4101" s="19">
        <v>5.8283715876113903E-2</v>
      </c>
      <c r="S4101" s="26">
        <v>16</v>
      </c>
      <c r="T4101" s="8">
        <v>6000</v>
      </c>
      <c r="U4101" s="4">
        <v>142</v>
      </c>
      <c r="V4101" s="10">
        <v>1503.37</v>
      </c>
      <c r="W4101" s="14" t="s">
        <v>5282</v>
      </c>
      <c r="X4101" s="18"/>
      <c r="Y4101" s="9"/>
      <c r="Z4101" s="19"/>
      <c r="AA4101" s="19"/>
      <c r="AB4101" s="30">
        <f t="shared" si="1027"/>
        <v>2446000</v>
      </c>
      <c r="AC4101" s="30">
        <f t="shared" si="1034"/>
        <v>2.4529844644317253E-3</v>
      </c>
      <c r="AD4101" s="31">
        <f t="shared" si="1035"/>
        <v>0.32379394930498773</v>
      </c>
      <c r="AE4101" s="31">
        <f t="shared" si="1026"/>
        <v>0.34832379394930502</v>
      </c>
      <c r="AG4101" s="30">
        <f t="shared" si="1028"/>
        <v>6126000</v>
      </c>
      <c r="AH4101" s="30">
        <f t="shared" ref="AH4101:AH4132" si="1036">IFERROR($T4101/AG4101,"")</f>
        <v>9.7943192948090111E-4</v>
      </c>
      <c r="AI4101" s="31">
        <f t="shared" ref="AI4101:AI4132" si="1037">IFERROR(AH4101*$Q4101,"")</f>
        <v>0.12928501469147893</v>
      </c>
      <c r="AJ4101" s="31">
        <f t="shared" ref="AJ4101:AJ4132" si="1038">IFERROR(AH4101*$U4101,"")</f>
        <v>0.13907933398628797</v>
      </c>
      <c r="AK4101" s="30" t="str">
        <f>IF(W4101="si",($S4101*'COSTOS DE CREDITOS'!$C$27)/DATA!$G4101,"")</f>
        <v/>
      </c>
      <c r="AL4101" s="90" t="str">
        <f>IF(W4101="si",'COSTOS DE CREDITOS'!$C$35,"")</f>
        <v/>
      </c>
      <c r="AM4101" s="30" t="str">
        <f t="shared" si="1029"/>
        <v/>
      </c>
      <c r="AN4101" s="30" t="str">
        <f t="shared" si="1030"/>
        <v/>
      </c>
      <c r="AO4101" s="30">
        <f t="shared" si="1031"/>
        <v>0</v>
      </c>
      <c r="AP4101" s="30">
        <f t="shared" si="1032"/>
        <v>0</v>
      </c>
      <c r="AQ4101" s="19" t="str">
        <f t="shared" si="1033"/>
        <v/>
      </c>
    </row>
    <row r="4102" spans="1:43" x14ac:dyDescent="0.2">
      <c r="A4102" s="23" t="s">
        <v>5665</v>
      </c>
      <c r="B4102" s="6" t="s">
        <v>5682</v>
      </c>
      <c r="C4102" s="6" t="s">
        <v>5670</v>
      </c>
      <c r="D4102" s="4">
        <v>185078</v>
      </c>
      <c r="E4102" s="4">
        <v>185376</v>
      </c>
      <c r="F4102" s="5" t="s">
        <v>5058</v>
      </c>
      <c r="G4102" s="2">
        <v>6</v>
      </c>
      <c r="H4102" s="4">
        <v>185642</v>
      </c>
      <c r="I4102" s="5" t="s">
        <v>5061</v>
      </c>
      <c r="J4102" s="15">
        <v>45399</v>
      </c>
      <c r="K4102" s="24">
        <v>1382848925</v>
      </c>
      <c r="L4102" s="15">
        <v>45406</v>
      </c>
      <c r="M4102" s="15">
        <v>45412</v>
      </c>
      <c r="N4102" s="26">
        <v>1</v>
      </c>
      <c r="O4102" s="26" t="e">
        <f>VLOOKUP(D4102,quash!A$2:$I$7791,9,FALSE)</f>
        <v>#N/A</v>
      </c>
      <c r="P4102" s="7">
        <v>10000</v>
      </c>
      <c r="Q4102" s="26">
        <v>132</v>
      </c>
      <c r="R4102" s="19">
        <v>5.8283715876113903E-2</v>
      </c>
      <c r="S4102" s="26">
        <v>16</v>
      </c>
      <c r="T4102" s="8">
        <v>6000</v>
      </c>
      <c r="U4102" s="4">
        <v>142</v>
      </c>
      <c r="V4102" s="10">
        <v>1503.37</v>
      </c>
      <c r="W4102" s="14" t="s">
        <v>5282</v>
      </c>
      <c r="X4102" s="18"/>
      <c r="Y4102" s="9"/>
      <c r="Z4102" s="19"/>
      <c r="AA4102" s="19"/>
      <c r="AB4102" s="30">
        <f t="shared" si="1027"/>
        <v>2446000</v>
      </c>
      <c r="AC4102" s="30">
        <f t="shared" si="1034"/>
        <v>2.4529844644317253E-3</v>
      </c>
      <c r="AD4102" s="31">
        <f t="shared" si="1035"/>
        <v>0.32379394930498773</v>
      </c>
      <c r="AE4102" s="31">
        <f t="shared" si="1026"/>
        <v>0.34832379394930502</v>
      </c>
      <c r="AG4102" s="30">
        <f t="shared" si="1028"/>
        <v>6126000</v>
      </c>
      <c r="AH4102" s="30">
        <f t="shared" si="1036"/>
        <v>9.7943192948090111E-4</v>
      </c>
      <c r="AI4102" s="31">
        <f t="shared" si="1037"/>
        <v>0.12928501469147893</v>
      </c>
      <c r="AJ4102" s="31">
        <f t="shared" si="1038"/>
        <v>0.13907933398628797</v>
      </c>
      <c r="AK4102" s="30" t="str">
        <f>IF(W4102="si",($S4102*'COSTOS DE CREDITOS'!$C$27)/DATA!$G4102,"")</f>
        <v/>
      </c>
      <c r="AL4102" s="90" t="str">
        <f>IF(W4102="si",'COSTOS DE CREDITOS'!$C$35,"")</f>
        <v/>
      </c>
      <c r="AM4102" s="30" t="str">
        <f t="shared" si="1029"/>
        <v/>
      </c>
      <c r="AN4102" s="30" t="str">
        <f t="shared" si="1030"/>
        <v/>
      </c>
      <c r="AO4102" s="30">
        <f t="shared" si="1031"/>
        <v>0</v>
      </c>
      <c r="AP4102" s="30">
        <f t="shared" si="1032"/>
        <v>0</v>
      </c>
      <c r="AQ4102" s="19" t="str">
        <f t="shared" si="1033"/>
        <v/>
      </c>
    </row>
    <row r="4103" spans="1:43" x14ac:dyDescent="0.2">
      <c r="A4103" s="23" t="s">
        <v>5665</v>
      </c>
      <c r="B4103" s="6" t="s">
        <v>5682</v>
      </c>
      <c r="C4103" s="6" t="s">
        <v>5670</v>
      </c>
      <c r="D4103" s="4">
        <v>184780</v>
      </c>
      <c r="E4103" s="4">
        <v>185376</v>
      </c>
      <c r="F4103" s="5" t="s">
        <v>5058</v>
      </c>
      <c r="G4103" s="2">
        <v>6</v>
      </c>
      <c r="H4103" s="4">
        <v>185644</v>
      </c>
      <c r="I4103" s="5" t="s">
        <v>5062</v>
      </c>
      <c r="J4103" s="15">
        <v>45397</v>
      </c>
      <c r="K4103" s="24">
        <v>1381436239</v>
      </c>
      <c r="L4103" s="15">
        <v>45406</v>
      </c>
      <c r="M4103" s="15">
        <v>45412</v>
      </c>
      <c r="N4103" s="26">
        <v>1</v>
      </c>
      <c r="O4103" s="26" t="e">
        <f>VLOOKUP(D4103,quash!A$2:$I$7791,9,FALSE)</f>
        <v>#N/A</v>
      </c>
      <c r="P4103" s="7">
        <v>5000</v>
      </c>
      <c r="Q4103" s="26">
        <v>147</v>
      </c>
      <c r="R4103" s="19">
        <v>0.11226939921536</v>
      </c>
      <c r="S4103" s="26">
        <v>16</v>
      </c>
      <c r="T4103" s="8">
        <v>6000</v>
      </c>
      <c r="U4103" s="4">
        <v>142</v>
      </c>
      <c r="V4103" s="10">
        <v>1503.37</v>
      </c>
      <c r="W4103" s="14" t="s">
        <v>5282</v>
      </c>
      <c r="X4103" s="18"/>
      <c r="Y4103" s="9"/>
      <c r="Z4103" s="19"/>
      <c r="AA4103" s="19"/>
      <c r="AB4103" s="30">
        <f t="shared" si="1027"/>
        <v>2446000</v>
      </c>
      <c r="AC4103" s="30">
        <f t="shared" si="1034"/>
        <v>2.4529844644317253E-3</v>
      </c>
      <c r="AD4103" s="31">
        <f t="shared" si="1035"/>
        <v>0.36058871627146361</v>
      </c>
      <c r="AE4103" s="31">
        <f t="shared" si="1026"/>
        <v>0.34832379394930502</v>
      </c>
      <c r="AG4103" s="30">
        <f t="shared" si="1028"/>
        <v>6126000</v>
      </c>
      <c r="AH4103" s="30">
        <f t="shared" si="1036"/>
        <v>9.7943192948090111E-4</v>
      </c>
      <c r="AI4103" s="31">
        <f t="shared" si="1037"/>
        <v>0.14397649363369247</v>
      </c>
      <c r="AJ4103" s="31">
        <f t="shared" si="1038"/>
        <v>0.13907933398628797</v>
      </c>
      <c r="AK4103" s="30" t="str">
        <f>IF(W4103="si",($S4103*'COSTOS DE CREDITOS'!$C$27)/DATA!$G4103,"")</f>
        <v/>
      </c>
      <c r="AL4103" s="90" t="str">
        <f>IF(W4103="si",'COSTOS DE CREDITOS'!$C$35,"")</f>
        <v/>
      </c>
      <c r="AM4103" s="30" t="str">
        <f t="shared" si="1029"/>
        <v/>
      </c>
      <c r="AN4103" s="30" t="str">
        <f t="shared" si="1030"/>
        <v/>
      </c>
      <c r="AO4103" s="30">
        <f t="shared" si="1031"/>
        <v>0</v>
      </c>
      <c r="AP4103" s="30">
        <f t="shared" si="1032"/>
        <v>0</v>
      </c>
      <c r="AQ4103" s="19" t="str">
        <f t="shared" si="1033"/>
        <v/>
      </c>
    </row>
    <row r="4104" spans="1:43" x14ac:dyDescent="0.2">
      <c r="A4104" s="23" t="s">
        <v>5665</v>
      </c>
      <c r="B4104" s="6" t="s">
        <v>5682</v>
      </c>
      <c r="C4104" s="6" t="s">
        <v>5670</v>
      </c>
      <c r="D4104" s="4">
        <v>184786</v>
      </c>
      <c r="E4104" s="4">
        <v>185376</v>
      </c>
      <c r="F4104" s="5" t="s">
        <v>5058</v>
      </c>
      <c r="G4104" s="2">
        <v>6</v>
      </c>
      <c r="H4104" s="4">
        <v>185645</v>
      </c>
      <c r="I4104" s="5" t="s">
        <v>5063</v>
      </c>
      <c r="J4104" s="15">
        <v>45397</v>
      </c>
      <c r="K4104" s="24">
        <v>1381440473</v>
      </c>
      <c r="L4104" s="15">
        <v>45406</v>
      </c>
      <c r="M4104" s="15">
        <v>45412</v>
      </c>
      <c r="N4104" s="26">
        <v>1</v>
      </c>
      <c r="O4104" s="26" t="e">
        <f>VLOOKUP(D4104,quash!A$2:$I$7791,9,FALSE)</f>
        <v>#N/A</v>
      </c>
      <c r="P4104" s="7">
        <v>10000</v>
      </c>
      <c r="Q4104" s="26">
        <v>127</v>
      </c>
      <c r="R4104" s="19">
        <v>5.24391097594855E-2</v>
      </c>
      <c r="S4104" s="26">
        <v>16</v>
      </c>
      <c r="T4104" s="8">
        <v>7000</v>
      </c>
      <c r="U4104" s="4">
        <v>142</v>
      </c>
      <c r="V4104" s="10">
        <v>1758.65</v>
      </c>
      <c r="W4104" s="14" t="s">
        <v>5282</v>
      </c>
      <c r="X4104" s="18"/>
      <c r="Y4104" s="9"/>
      <c r="Z4104" s="19"/>
      <c r="AA4104" s="19"/>
      <c r="AB4104" s="30">
        <f t="shared" si="1027"/>
        <v>2446000</v>
      </c>
      <c r="AC4104" s="30">
        <f t="shared" si="1034"/>
        <v>2.8618152085036794E-3</v>
      </c>
      <c r="AD4104" s="31">
        <f t="shared" si="1035"/>
        <v>0.36345053147996725</v>
      </c>
      <c r="AE4104" s="31">
        <f t="shared" si="1026"/>
        <v>0.40637775960752248</v>
      </c>
      <c r="AG4104" s="30">
        <f t="shared" si="1028"/>
        <v>6126000</v>
      </c>
      <c r="AH4104" s="30">
        <f t="shared" si="1036"/>
        <v>1.1426705843943846E-3</v>
      </c>
      <c r="AI4104" s="31">
        <f t="shared" si="1037"/>
        <v>0.14511916421808685</v>
      </c>
      <c r="AJ4104" s="31">
        <f t="shared" si="1038"/>
        <v>0.16225922298400261</v>
      </c>
      <c r="AK4104" s="30" t="str">
        <f>IF(W4104="si",($S4104*'COSTOS DE CREDITOS'!$C$27)/DATA!$G4104,"")</f>
        <v/>
      </c>
      <c r="AL4104" s="90" t="str">
        <f>IF(W4104="si",'COSTOS DE CREDITOS'!$C$35,"")</f>
        <v/>
      </c>
      <c r="AM4104" s="30" t="str">
        <f t="shared" si="1029"/>
        <v/>
      </c>
      <c r="AN4104" s="30" t="str">
        <f t="shared" si="1030"/>
        <v/>
      </c>
      <c r="AO4104" s="30">
        <f t="shared" si="1031"/>
        <v>0</v>
      </c>
      <c r="AP4104" s="30">
        <f t="shared" si="1032"/>
        <v>0</v>
      </c>
      <c r="AQ4104" s="19" t="str">
        <f t="shared" si="1033"/>
        <v/>
      </c>
    </row>
    <row r="4105" spans="1:43" x14ac:dyDescent="0.2">
      <c r="A4105" s="23" t="s">
        <v>5665</v>
      </c>
      <c r="B4105" s="6" t="s">
        <v>5682</v>
      </c>
      <c r="C4105" s="6" t="s">
        <v>5670</v>
      </c>
      <c r="D4105" s="4">
        <v>184783</v>
      </c>
      <c r="E4105" s="4">
        <v>185376</v>
      </c>
      <c r="F4105" s="5" t="s">
        <v>5058</v>
      </c>
      <c r="G4105" s="2">
        <v>6</v>
      </c>
      <c r="H4105" s="4">
        <v>185648</v>
      </c>
      <c r="I4105" s="5" t="s">
        <v>5064</v>
      </c>
      <c r="J4105" s="15">
        <v>45397</v>
      </c>
      <c r="K4105" s="24">
        <v>1381438094</v>
      </c>
      <c r="L4105" s="15">
        <v>45406</v>
      </c>
      <c r="M4105" s="15">
        <v>45412</v>
      </c>
      <c r="N4105" s="26">
        <v>1</v>
      </c>
      <c r="O4105" s="26">
        <f>VLOOKUP(D4105,quash!A$2:$I$7791,9,FALSE)</f>
        <v>1</v>
      </c>
      <c r="P4105" s="7">
        <v>10000</v>
      </c>
      <c r="Q4105" s="26">
        <v>147</v>
      </c>
      <c r="R4105" s="19">
        <v>7.9000519063170294E-2</v>
      </c>
      <c r="S4105" s="26">
        <v>16</v>
      </c>
      <c r="T4105" s="8">
        <v>6000</v>
      </c>
      <c r="U4105" s="4">
        <v>142</v>
      </c>
      <c r="V4105" s="10">
        <v>1503.37</v>
      </c>
      <c r="W4105" s="14" t="s">
        <v>5282</v>
      </c>
      <c r="X4105" s="18"/>
      <c r="Y4105" s="9"/>
      <c r="Z4105" s="19"/>
      <c r="AA4105" s="19"/>
      <c r="AB4105" s="30">
        <f t="shared" si="1027"/>
        <v>511000</v>
      </c>
      <c r="AC4105" s="30">
        <f t="shared" si="1034"/>
        <v>1.1741682974559686E-2</v>
      </c>
      <c r="AD4105" s="31">
        <f t="shared" si="1035"/>
        <v>1.7260273972602738</v>
      </c>
      <c r="AE4105" s="31">
        <f t="shared" si="1026"/>
        <v>1.6673189823874754</v>
      </c>
      <c r="AG4105" s="30">
        <f t="shared" si="1028"/>
        <v>2427000</v>
      </c>
      <c r="AH4105" s="30">
        <f t="shared" si="1036"/>
        <v>2.472187886279357E-3</v>
      </c>
      <c r="AI4105" s="31">
        <f t="shared" si="1037"/>
        <v>0.36341161928306548</v>
      </c>
      <c r="AJ4105" s="31">
        <f t="shared" si="1038"/>
        <v>0.35105067985166871</v>
      </c>
      <c r="AK4105" s="30" t="str">
        <f>IF(W4105="si",($S4105*'COSTOS DE CREDITOS'!$C$27)/DATA!$G4105,"")</f>
        <v/>
      </c>
      <c r="AL4105" s="90" t="str">
        <f>IF(W4105="si",'COSTOS DE CREDITOS'!$C$35,"")</f>
        <v/>
      </c>
      <c r="AM4105" s="30" t="str">
        <f t="shared" si="1029"/>
        <v/>
      </c>
      <c r="AN4105" s="30" t="str">
        <f t="shared" si="1030"/>
        <v/>
      </c>
      <c r="AO4105" s="30">
        <f t="shared" si="1031"/>
        <v>0</v>
      </c>
      <c r="AP4105" s="30">
        <f t="shared" si="1032"/>
        <v>0</v>
      </c>
      <c r="AQ4105" s="19" t="str">
        <f t="shared" si="1033"/>
        <v/>
      </c>
    </row>
    <row r="4106" spans="1:43" x14ac:dyDescent="0.2">
      <c r="A4106" s="23" t="s">
        <v>5665</v>
      </c>
      <c r="B4106" s="6" t="s">
        <v>5673</v>
      </c>
      <c r="C4106" s="6" t="s">
        <v>5667</v>
      </c>
      <c r="D4106" s="4">
        <v>184605</v>
      </c>
      <c r="E4106" s="4">
        <v>185403</v>
      </c>
      <c r="F4106" s="5" t="s">
        <v>5065</v>
      </c>
      <c r="G4106" s="2">
        <v>5</v>
      </c>
      <c r="H4106" s="4">
        <v>185406</v>
      </c>
      <c r="I4106" s="5" t="s">
        <v>5066</v>
      </c>
      <c r="J4106" s="15">
        <v>45395</v>
      </c>
      <c r="K4106" s="24">
        <v>1380460163</v>
      </c>
      <c r="L4106" s="15">
        <v>45405</v>
      </c>
      <c r="M4106" s="15">
        <v>45412</v>
      </c>
      <c r="N4106" s="26">
        <v>1</v>
      </c>
      <c r="O4106" s="26">
        <f>VLOOKUP(D4106,quash!A$2:$I$7791,9,FALSE)</f>
        <v>4</v>
      </c>
      <c r="P4106" s="7">
        <v>10000</v>
      </c>
      <c r="Q4106" s="26">
        <v>90</v>
      </c>
      <c r="R4106" s="19">
        <v>5.9818464604665302E-3</v>
      </c>
      <c r="S4106" s="26">
        <v>16</v>
      </c>
      <c r="T4106" s="8">
        <v>7000</v>
      </c>
      <c r="U4106" s="4">
        <v>110</v>
      </c>
      <c r="V4106" s="10">
        <v>1344.78</v>
      </c>
      <c r="W4106" s="14" t="s">
        <v>5282</v>
      </c>
      <c r="X4106" s="18"/>
      <c r="Y4106" s="9"/>
      <c r="Z4106" s="19"/>
      <c r="AA4106" s="19"/>
      <c r="AB4106" s="30">
        <f t="shared" si="1027"/>
        <v>249000</v>
      </c>
      <c r="AC4106" s="30">
        <f t="shared" si="1034"/>
        <v>2.8112449799196786E-2</v>
      </c>
      <c r="AD4106" s="31">
        <f t="shared" si="1035"/>
        <v>2.5301204819277108</v>
      </c>
      <c r="AE4106" s="31">
        <f t="shared" si="1026"/>
        <v>3.0923694779116464</v>
      </c>
      <c r="AG4106" s="30">
        <f t="shared" si="1028"/>
        <v>927000</v>
      </c>
      <c r="AH4106" s="30">
        <f t="shared" si="1036"/>
        <v>7.551240560949299E-3</v>
      </c>
      <c r="AI4106" s="31">
        <f t="shared" si="1037"/>
        <v>0.67961165048543692</v>
      </c>
      <c r="AJ4106" s="31">
        <f t="shared" si="1038"/>
        <v>0.83063646170442285</v>
      </c>
      <c r="AK4106" s="30" t="str">
        <f>IF(W4106="si",($S4106*'COSTOS DE CREDITOS'!$C$27)/DATA!$G4106,"")</f>
        <v/>
      </c>
      <c r="AL4106" s="90" t="str">
        <f>IF(W4106="si",'COSTOS DE CREDITOS'!$C$35,"")</f>
        <v/>
      </c>
      <c r="AM4106" s="30" t="str">
        <f t="shared" si="1029"/>
        <v/>
      </c>
      <c r="AN4106" s="30" t="str">
        <f t="shared" si="1030"/>
        <v/>
      </c>
      <c r="AO4106" s="30">
        <f t="shared" si="1031"/>
        <v>0</v>
      </c>
      <c r="AP4106" s="30">
        <f t="shared" si="1032"/>
        <v>0</v>
      </c>
      <c r="AQ4106" s="19" t="str">
        <f t="shared" si="1033"/>
        <v/>
      </c>
    </row>
    <row r="4107" spans="1:43" x14ac:dyDescent="0.2">
      <c r="A4107" s="23" t="s">
        <v>5665</v>
      </c>
      <c r="B4107" s="6" t="s">
        <v>5666</v>
      </c>
      <c r="C4107" s="6" t="s">
        <v>5667</v>
      </c>
      <c r="D4107" s="4">
        <v>184583</v>
      </c>
      <c r="E4107" s="4">
        <v>185363</v>
      </c>
      <c r="F4107" s="5" t="s">
        <v>5067</v>
      </c>
      <c r="G4107" s="2">
        <v>9</v>
      </c>
      <c r="H4107" s="4">
        <v>185484</v>
      </c>
      <c r="I4107" s="5" t="s">
        <v>5068</v>
      </c>
      <c r="J4107" s="15">
        <v>45395</v>
      </c>
      <c r="K4107" s="24">
        <v>1380453795</v>
      </c>
      <c r="L4107" s="15">
        <v>45405</v>
      </c>
      <c r="M4107" s="15">
        <v>45412</v>
      </c>
      <c r="N4107" s="26">
        <v>1</v>
      </c>
      <c r="O4107" s="26">
        <f>VLOOKUP(D4107,quash!A$2:$I$7791,9,FALSE)</f>
        <v>3</v>
      </c>
      <c r="P4107" s="7">
        <v>10000</v>
      </c>
      <c r="Q4107" s="26">
        <v>127</v>
      </c>
      <c r="R4107" s="19">
        <v>5.24391097594855E-2</v>
      </c>
      <c r="S4107" s="26">
        <v>16</v>
      </c>
      <c r="T4107" s="8">
        <v>5000</v>
      </c>
      <c r="U4107" s="4">
        <v>142</v>
      </c>
      <c r="V4107" s="10">
        <v>1262.2</v>
      </c>
      <c r="W4107" s="14" t="s">
        <v>5282</v>
      </c>
      <c r="X4107" s="18"/>
      <c r="Y4107" s="9"/>
      <c r="Z4107" s="19"/>
      <c r="AA4107" s="19"/>
      <c r="AB4107" s="30">
        <f t="shared" si="1027"/>
        <v>193000</v>
      </c>
      <c r="AC4107" s="30">
        <f t="shared" si="1034"/>
        <v>2.5906735751295335E-2</v>
      </c>
      <c r="AD4107" s="31">
        <f t="shared" si="1035"/>
        <v>3.2901554404145075</v>
      </c>
      <c r="AE4107" s="31">
        <f t="shared" ref="AE4107:AE4138" si="1039">AC4107*$U4107</f>
        <v>3.6787564766839376</v>
      </c>
      <c r="AG4107" s="30">
        <f t="shared" si="1028"/>
        <v>778000</v>
      </c>
      <c r="AH4107" s="30">
        <f t="shared" si="1036"/>
        <v>6.4267352185089976E-3</v>
      </c>
      <c r="AI4107" s="31">
        <f t="shared" si="1037"/>
        <v>0.81619537275064269</v>
      </c>
      <c r="AJ4107" s="31">
        <f t="shared" si="1038"/>
        <v>0.91259640102827766</v>
      </c>
      <c r="AK4107" s="30" t="str">
        <f>IF(W4107="si",($S4107*'COSTOS DE CREDITOS'!$C$27)/DATA!$G4107,"")</f>
        <v/>
      </c>
      <c r="AL4107" s="90" t="str">
        <f>IF(W4107="si",'COSTOS DE CREDITOS'!$C$35,"")</f>
        <v/>
      </c>
      <c r="AM4107" s="30" t="str">
        <f t="shared" si="1029"/>
        <v/>
      </c>
      <c r="AN4107" s="30" t="str">
        <f t="shared" si="1030"/>
        <v/>
      </c>
      <c r="AO4107" s="30">
        <f t="shared" si="1031"/>
        <v>0</v>
      </c>
      <c r="AP4107" s="30">
        <f t="shared" si="1032"/>
        <v>0</v>
      </c>
      <c r="AQ4107" s="19" t="str">
        <f t="shared" si="1033"/>
        <v/>
      </c>
    </row>
    <row r="4108" spans="1:43" x14ac:dyDescent="0.2">
      <c r="A4108" s="23" t="s">
        <v>5665</v>
      </c>
      <c r="B4108" s="6" t="s">
        <v>5678</v>
      </c>
      <c r="C4108" s="6" t="s">
        <v>5670</v>
      </c>
      <c r="D4108" s="4">
        <v>183620</v>
      </c>
      <c r="E4108" s="4">
        <v>185585</v>
      </c>
      <c r="F4108" s="5" t="s">
        <v>5069</v>
      </c>
      <c r="G4108" s="2">
        <v>5</v>
      </c>
      <c r="H4108" s="4">
        <v>185586</v>
      </c>
      <c r="I4108" s="5" t="s">
        <v>5070</v>
      </c>
      <c r="J4108" s="15">
        <v>45386</v>
      </c>
      <c r="K4108" s="24">
        <v>1374870982</v>
      </c>
      <c r="L4108" s="15">
        <v>45405</v>
      </c>
      <c r="M4108" s="15">
        <v>45412</v>
      </c>
      <c r="N4108" s="26">
        <v>1</v>
      </c>
      <c r="O4108" s="26" t="e">
        <f>VLOOKUP(D4108,quash!A$2:$I$7791,9,FALSE)</f>
        <v>#N/A</v>
      </c>
      <c r="P4108" s="7">
        <v>10000</v>
      </c>
      <c r="Q4108" s="26">
        <v>100</v>
      </c>
      <c r="R4108" s="19">
        <v>1.82981294070719E-2</v>
      </c>
      <c r="S4108" s="26">
        <v>16</v>
      </c>
      <c r="T4108" s="8">
        <v>10000</v>
      </c>
      <c r="U4108" s="4">
        <v>142</v>
      </c>
      <c r="V4108" s="10">
        <v>2510.34</v>
      </c>
      <c r="W4108" s="14" t="s">
        <v>5282</v>
      </c>
      <c r="X4108" s="18"/>
      <c r="Y4108" s="9"/>
      <c r="Z4108" s="19"/>
      <c r="AA4108" s="19"/>
      <c r="AB4108" s="30">
        <f t="shared" si="1027"/>
        <v>2446000</v>
      </c>
      <c r="AC4108" s="30">
        <f t="shared" si="1034"/>
        <v>4.0883074407195418E-3</v>
      </c>
      <c r="AD4108" s="31">
        <f t="shared" si="1035"/>
        <v>0.40883074407195419</v>
      </c>
      <c r="AE4108" s="31">
        <f t="shared" si="1039"/>
        <v>0.58053965658217499</v>
      </c>
      <c r="AG4108" s="30">
        <f t="shared" si="1028"/>
        <v>6126000</v>
      </c>
      <c r="AH4108" s="30">
        <f t="shared" si="1036"/>
        <v>1.632386549134835E-3</v>
      </c>
      <c r="AI4108" s="31">
        <f t="shared" si="1037"/>
        <v>0.16323865491348349</v>
      </c>
      <c r="AJ4108" s="31">
        <f t="shared" si="1038"/>
        <v>0.23179888997714657</v>
      </c>
      <c r="AK4108" s="30" t="str">
        <f>IF(W4108="si",($S4108*'COSTOS DE CREDITOS'!$C$27)/DATA!$G4108,"")</f>
        <v/>
      </c>
      <c r="AL4108" s="90" t="str">
        <f>IF(W4108="si",'COSTOS DE CREDITOS'!$C$35,"")</f>
        <v/>
      </c>
      <c r="AM4108" s="30" t="str">
        <f t="shared" si="1029"/>
        <v/>
      </c>
      <c r="AN4108" s="30" t="str">
        <f t="shared" si="1030"/>
        <v/>
      </c>
      <c r="AO4108" s="30">
        <f t="shared" si="1031"/>
        <v>0</v>
      </c>
      <c r="AP4108" s="30">
        <f t="shared" si="1032"/>
        <v>0</v>
      </c>
      <c r="AQ4108" s="19" t="str">
        <f t="shared" si="1033"/>
        <v/>
      </c>
    </row>
    <row r="4109" spans="1:43" x14ac:dyDescent="0.2">
      <c r="A4109" s="23" t="s">
        <v>5665</v>
      </c>
      <c r="B4109" s="6" t="s">
        <v>5678</v>
      </c>
      <c r="C4109" s="6" t="s">
        <v>5670</v>
      </c>
      <c r="D4109" s="4">
        <v>183626</v>
      </c>
      <c r="E4109" s="4">
        <v>185585</v>
      </c>
      <c r="F4109" s="5" t="s">
        <v>5069</v>
      </c>
      <c r="G4109" s="2">
        <v>5</v>
      </c>
      <c r="H4109" s="4">
        <v>185588</v>
      </c>
      <c r="I4109" s="5" t="s">
        <v>5071</v>
      </c>
      <c r="J4109" s="15">
        <v>45386</v>
      </c>
      <c r="K4109" s="24">
        <v>1374877309</v>
      </c>
      <c r="L4109" s="15">
        <v>45405</v>
      </c>
      <c r="M4109" s="15">
        <v>45412</v>
      </c>
      <c r="N4109" s="26">
        <v>1</v>
      </c>
      <c r="O4109" s="26" t="e">
        <f>VLOOKUP(D4109,quash!A$2:$I$7791,9,FALSE)</f>
        <v>#N/A</v>
      </c>
      <c r="P4109" s="7">
        <v>10000</v>
      </c>
      <c r="Q4109" s="26">
        <v>110</v>
      </c>
      <c r="R4109" s="19">
        <v>3.11605023919212E-2</v>
      </c>
      <c r="S4109" s="26">
        <v>16</v>
      </c>
      <c r="T4109" s="8">
        <v>8000</v>
      </c>
      <c r="U4109" s="4">
        <v>142</v>
      </c>
      <c r="V4109" s="10">
        <v>2013.74</v>
      </c>
      <c r="W4109" s="14" t="s">
        <v>5282</v>
      </c>
      <c r="X4109" s="18"/>
      <c r="Y4109" s="9"/>
      <c r="Z4109" s="19"/>
      <c r="AA4109" s="19"/>
      <c r="AB4109" s="30">
        <f t="shared" si="1027"/>
        <v>2446000</v>
      </c>
      <c r="AC4109" s="30">
        <f t="shared" si="1034"/>
        <v>3.2706459525756338E-3</v>
      </c>
      <c r="AD4109" s="31">
        <f t="shared" si="1035"/>
        <v>0.35977105478331972</v>
      </c>
      <c r="AE4109" s="31">
        <f t="shared" si="1039"/>
        <v>0.46443172526574</v>
      </c>
      <c r="AG4109" s="30">
        <f t="shared" si="1028"/>
        <v>6126000</v>
      </c>
      <c r="AH4109" s="30">
        <f t="shared" si="1036"/>
        <v>1.3059092393078681E-3</v>
      </c>
      <c r="AI4109" s="31">
        <f t="shared" si="1037"/>
        <v>0.14365001632386548</v>
      </c>
      <c r="AJ4109" s="31">
        <f t="shared" si="1038"/>
        <v>0.18543911198171725</v>
      </c>
      <c r="AK4109" s="30" t="str">
        <f>IF(W4109="si",($S4109*'COSTOS DE CREDITOS'!$C$27)/DATA!$G4109,"")</f>
        <v/>
      </c>
      <c r="AL4109" s="90" t="str">
        <f>IF(W4109="si",'COSTOS DE CREDITOS'!$C$35,"")</f>
        <v/>
      </c>
      <c r="AM4109" s="30" t="str">
        <f t="shared" si="1029"/>
        <v/>
      </c>
      <c r="AN4109" s="30" t="str">
        <f t="shared" si="1030"/>
        <v/>
      </c>
      <c r="AO4109" s="30">
        <f t="shared" si="1031"/>
        <v>0</v>
      </c>
      <c r="AP4109" s="30">
        <f t="shared" si="1032"/>
        <v>0</v>
      </c>
      <c r="AQ4109" s="19" t="str">
        <f t="shared" si="1033"/>
        <v/>
      </c>
    </row>
    <row r="4110" spans="1:43" x14ac:dyDescent="0.2">
      <c r="A4110" s="23" t="s">
        <v>5665</v>
      </c>
      <c r="B4110" s="6" t="s">
        <v>5678</v>
      </c>
      <c r="C4110" s="6" t="s">
        <v>5670</v>
      </c>
      <c r="D4110" s="4">
        <v>185471</v>
      </c>
      <c r="E4110" s="4">
        <v>185585</v>
      </c>
      <c r="F4110" s="5" t="s">
        <v>5069</v>
      </c>
      <c r="G4110" s="2">
        <v>5</v>
      </c>
      <c r="H4110" s="4">
        <v>185590</v>
      </c>
      <c r="I4110" s="5" t="s">
        <v>5072</v>
      </c>
      <c r="J4110" s="15">
        <v>45401</v>
      </c>
      <c r="K4110" s="24">
        <v>1384136801</v>
      </c>
      <c r="L4110" s="15">
        <v>45405</v>
      </c>
      <c r="M4110" s="15">
        <v>45412</v>
      </c>
      <c r="N4110" s="26">
        <v>1</v>
      </c>
      <c r="O4110" s="26" t="e">
        <f>VLOOKUP(D4110,quash!A$2:$I$7791,9,FALSE)</f>
        <v>#N/A</v>
      </c>
      <c r="P4110" s="7">
        <v>10000</v>
      </c>
      <c r="Q4110" s="26">
        <v>100</v>
      </c>
      <c r="R4110" s="19">
        <v>1.82981294070719E-2</v>
      </c>
      <c r="S4110" s="26">
        <v>16</v>
      </c>
      <c r="T4110" s="8">
        <v>7000</v>
      </c>
      <c r="U4110" s="4">
        <v>142</v>
      </c>
      <c r="V4110" s="10">
        <v>1758.65</v>
      </c>
      <c r="W4110" s="14" t="s">
        <v>5282</v>
      </c>
      <c r="X4110" s="18"/>
      <c r="Y4110" s="9"/>
      <c r="Z4110" s="19"/>
      <c r="AA4110" s="19"/>
      <c r="AB4110" s="30">
        <f t="shared" si="1027"/>
        <v>2446000</v>
      </c>
      <c r="AC4110" s="30">
        <f t="shared" si="1034"/>
        <v>2.8618152085036794E-3</v>
      </c>
      <c r="AD4110" s="31">
        <f t="shared" si="1035"/>
        <v>0.28618152085036791</v>
      </c>
      <c r="AE4110" s="31">
        <f t="shared" si="1039"/>
        <v>0.40637775960752248</v>
      </c>
      <c r="AG4110" s="30">
        <f t="shared" si="1028"/>
        <v>6126000</v>
      </c>
      <c r="AH4110" s="30">
        <f t="shared" si="1036"/>
        <v>1.1426705843943846E-3</v>
      </c>
      <c r="AI4110" s="31">
        <f t="shared" si="1037"/>
        <v>0.11426705843943846</v>
      </c>
      <c r="AJ4110" s="31">
        <f t="shared" si="1038"/>
        <v>0.16225922298400261</v>
      </c>
      <c r="AK4110" s="30" t="str">
        <f>IF(W4110="si",($S4110*'COSTOS DE CREDITOS'!$C$27)/DATA!$G4110,"")</f>
        <v/>
      </c>
      <c r="AL4110" s="90" t="str">
        <f>IF(W4110="si",'COSTOS DE CREDITOS'!$C$35,"")</f>
        <v/>
      </c>
      <c r="AM4110" s="30" t="str">
        <f t="shared" si="1029"/>
        <v/>
      </c>
      <c r="AN4110" s="30" t="str">
        <f t="shared" si="1030"/>
        <v/>
      </c>
      <c r="AO4110" s="30">
        <f t="shared" si="1031"/>
        <v>0</v>
      </c>
      <c r="AP4110" s="30">
        <f t="shared" si="1032"/>
        <v>0</v>
      </c>
      <c r="AQ4110" s="19" t="str">
        <f t="shared" si="1033"/>
        <v/>
      </c>
    </row>
    <row r="4111" spans="1:43" x14ac:dyDescent="0.2">
      <c r="A4111" s="23" t="s">
        <v>5665</v>
      </c>
      <c r="B4111" s="6" t="s">
        <v>5678</v>
      </c>
      <c r="C4111" s="6" t="s">
        <v>5670</v>
      </c>
      <c r="D4111" s="4">
        <v>183611</v>
      </c>
      <c r="E4111" s="4">
        <v>185585</v>
      </c>
      <c r="F4111" s="5" t="s">
        <v>5069</v>
      </c>
      <c r="G4111" s="2">
        <v>5</v>
      </c>
      <c r="H4111" s="4">
        <v>185592</v>
      </c>
      <c r="I4111" s="5" t="s">
        <v>5073</v>
      </c>
      <c r="J4111" s="15">
        <v>45386</v>
      </c>
      <c r="K4111" s="24">
        <v>1374801887</v>
      </c>
      <c r="L4111" s="15">
        <v>45405</v>
      </c>
      <c r="M4111" s="15">
        <v>45412</v>
      </c>
      <c r="N4111" s="26">
        <v>1</v>
      </c>
      <c r="O4111" s="26" t="e">
        <f>VLOOKUP(D4111,quash!A$2:$I$7791,9,FALSE)</f>
        <v>#N/A</v>
      </c>
      <c r="P4111" s="7">
        <v>10000</v>
      </c>
      <c r="Q4111" s="26">
        <v>110</v>
      </c>
      <c r="R4111" s="19">
        <v>3.11605023919212E-2</v>
      </c>
      <c r="S4111" s="26">
        <v>16</v>
      </c>
      <c r="T4111" s="8">
        <v>7000</v>
      </c>
      <c r="U4111" s="4">
        <v>142</v>
      </c>
      <c r="V4111" s="10">
        <v>1758.65</v>
      </c>
      <c r="W4111" s="14" t="s">
        <v>5282</v>
      </c>
      <c r="X4111" s="18"/>
      <c r="Y4111" s="9"/>
      <c r="Z4111" s="19"/>
      <c r="AA4111" s="19"/>
      <c r="AB4111" s="30">
        <f t="shared" si="1027"/>
        <v>2446000</v>
      </c>
      <c r="AC4111" s="30">
        <f t="shared" si="1034"/>
        <v>2.8618152085036794E-3</v>
      </c>
      <c r="AD4111" s="31">
        <f t="shared" si="1035"/>
        <v>0.31479967293540473</v>
      </c>
      <c r="AE4111" s="31">
        <f t="shared" si="1039"/>
        <v>0.40637775960752248</v>
      </c>
      <c r="AG4111" s="30">
        <f t="shared" si="1028"/>
        <v>6126000</v>
      </c>
      <c r="AH4111" s="30">
        <f t="shared" si="1036"/>
        <v>1.1426705843943846E-3</v>
      </c>
      <c r="AI4111" s="31">
        <f t="shared" si="1037"/>
        <v>0.1256937642833823</v>
      </c>
      <c r="AJ4111" s="31">
        <f t="shared" si="1038"/>
        <v>0.16225922298400261</v>
      </c>
      <c r="AK4111" s="30" t="str">
        <f>IF(W4111="si",($S4111*'COSTOS DE CREDITOS'!$C$27)/DATA!$G4111,"")</f>
        <v/>
      </c>
      <c r="AL4111" s="90" t="str">
        <f>IF(W4111="si",'COSTOS DE CREDITOS'!$C$35,"")</f>
        <v/>
      </c>
      <c r="AM4111" s="30" t="str">
        <f t="shared" si="1029"/>
        <v/>
      </c>
      <c r="AN4111" s="30" t="str">
        <f t="shared" si="1030"/>
        <v/>
      </c>
      <c r="AO4111" s="30">
        <f t="shared" si="1031"/>
        <v>0</v>
      </c>
      <c r="AP4111" s="30">
        <f t="shared" si="1032"/>
        <v>0</v>
      </c>
      <c r="AQ4111" s="19" t="str">
        <f t="shared" si="1033"/>
        <v/>
      </c>
    </row>
    <row r="4112" spans="1:43" x14ac:dyDescent="0.2">
      <c r="A4112" s="23" t="s">
        <v>5665</v>
      </c>
      <c r="B4112" s="6" t="s">
        <v>5678</v>
      </c>
      <c r="C4112" s="6" t="s">
        <v>5670</v>
      </c>
      <c r="D4112" s="4">
        <v>183627</v>
      </c>
      <c r="E4112" s="4">
        <v>185585</v>
      </c>
      <c r="F4112" s="5" t="s">
        <v>5069</v>
      </c>
      <c r="G4112" s="2">
        <v>5</v>
      </c>
      <c r="H4112" s="4">
        <v>185594</v>
      </c>
      <c r="I4112" s="5" t="s">
        <v>5074</v>
      </c>
      <c r="J4112" s="15">
        <v>45387</v>
      </c>
      <c r="K4112" s="24">
        <v>1374878453</v>
      </c>
      <c r="L4112" s="15">
        <v>45405</v>
      </c>
      <c r="M4112" s="15">
        <v>45412</v>
      </c>
      <c r="N4112" s="26">
        <v>1</v>
      </c>
      <c r="O4112" s="26" t="e">
        <f>VLOOKUP(D4112,quash!A$2:$I$7791,9,FALSE)</f>
        <v>#N/A</v>
      </c>
      <c r="P4112" s="7">
        <v>10000</v>
      </c>
      <c r="Q4112" s="26">
        <v>110</v>
      </c>
      <c r="R4112" s="19">
        <v>3.3741050530766099E-2</v>
      </c>
      <c r="S4112" s="26">
        <v>16</v>
      </c>
      <c r="T4112" s="8">
        <v>7000</v>
      </c>
      <c r="U4112" s="4">
        <v>142</v>
      </c>
      <c r="V4112" s="10">
        <v>1758.65</v>
      </c>
      <c r="W4112" s="14" t="s">
        <v>5282</v>
      </c>
      <c r="X4112" s="18"/>
      <c r="Y4112" s="9"/>
      <c r="Z4112" s="19"/>
      <c r="AA4112" s="19"/>
      <c r="AB4112" s="30">
        <f t="shared" si="1027"/>
        <v>2446000</v>
      </c>
      <c r="AC4112" s="30">
        <f t="shared" si="1034"/>
        <v>2.8618152085036794E-3</v>
      </c>
      <c r="AD4112" s="31">
        <f t="shared" si="1035"/>
        <v>0.31479967293540473</v>
      </c>
      <c r="AE4112" s="31">
        <f t="shared" si="1039"/>
        <v>0.40637775960752248</v>
      </c>
      <c r="AG4112" s="30">
        <f t="shared" si="1028"/>
        <v>6126000</v>
      </c>
      <c r="AH4112" s="30">
        <f t="shared" si="1036"/>
        <v>1.1426705843943846E-3</v>
      </c>
      <c r="AI4112" s="31">
        <f t="shared" si="1037"/>
        <v>0.1256937642833823</v>
      </c>
      <c r="AJ4112" s="31">
        <f t="shared" si="1038"/>
        <v>0.16225922298400261</v>
      </c>
      <c r="AK4112" s="30" t="str">
        <f>IF(W4112="si",($S4112*'COSTOS DE CREDITOS'!$C$27)/DATA!$G4112,"")</f>
        <v/>
      </c>
      <c r="AL4112" s="90" t="str">
        <f>IF(W4112="si",'COSTOS DE CREDITOS'!$C$35,"")</f>
        <v/>
      </c>
      <c r="AM4112" s="30" t="str">
        <f t="shared" si="1029"/>
        <v/>
      </c>
      <c r="AN4112" s="30" t="str">
        <f t="shared" si="1030"/>
        <v/>
      </c>
      <c r="AO4112" s="30">
        <f t="shared" si="1031"/>
        <v>0</v>
      </c>
      <c r="AP4112" s="30">
        <f t="shared" si="1032"/>
        <v>0</v>
      </c>
      <c r="AQ4112" s="19" t="str">
        <f t="shared" si="1033"/>
        <v/>
      </c>
    </row>
    <row r="4113" spans="1:43" x14ac:dyDescent="0.2">
      <c r="A4113" s="23" t="s">
        <v>5665</v>
      </c>
      <c r="B4113" s="6" t="s">
        <v>5669</v>
      </c>
      <c r="C4113" s="6" t="s">
        <v>5670</v>
      </c>
      <c r="D4113" s="4">
        <v>184633</v>
      </c>
      <c r="E4113" s="4">
        <v>185134</v>
      </c>
      <c r="F4113" s="5" t="s">
        <v>5075</v>
      </c>
      <c r="G4113" s="2">
        <v>5</v>
      </c>
      <c r="H4113" s="4">
        <v>185135</v>
      </c>
      <c r="I4113" s="5" t="s">
        <v>5076</v>
      </c>
      <c r="J4113" s="15">
        <v>45397</v>
      </c>
      <c r="K4113" s="24">
        <v>1381093098</v>
      </c>
      <c r="L4113" s="15">
        <v>45405</v>
      </c>
      <c r="M4113" s="15">
        <v>45412</v>
      </c>
      <c r="N4113" s="26">
        <v>1</v>
      </c>
      <c r="O4113" s="26" t="e">
        <f>VLOOKUP(D4113,quash!A$2:$I$7791,9,FALSE)</f>
        <v>#N/A</v>
      </c>
      <c r="P4113" s="7">
        <v>10000</v>
      </c>
      <c r="Q4113" s="26">
        <v>147</v>
      </c>
      <c r="R4113" s="19">
        <v>7.9000519063170294E-2</v>
      </c>
      <c r="S4113" s="26">
        <v>16</v>
      </c>
      <c r="T4113" s="8">
        <v>6000</v>
      </c>
      <c r="U4113" s="4">
        <v>142</v>
      </c>
      <c r="V4113" s="10">
        <v>1503.37</v>
      </c>
      <c r="W4113" s="14" t="s">
        <v>5282</v>
      </c>
      <c r="X4113" s="18"/>
      <c r="Y4113" s="9"/>
      <c r="Z4113" s="19"/>
      <c r="AA4113" s="19"/>
      <c r="AB4113" s="30">
        <f t="shared" si="1027"/>
        <v>2446000</v>
      </c>
      <c r="AC4113" s="30">
        <f t="shared" si="1034"/>
        <v>2.4529844644317253E-3</v>
      </c>
      <c r="AD4113" s="31">
        <f t="shared" si="1035"/>
        <v>0.36058871627146361</v>
      </c>
      <c r="AE4113" s="31">
        <f t="shared" si="1039"/>
        <v>0.34832379394930502</v>
      </c>
      <c r="AG4113" s="30">
        <f t="shared" si="1028"/>
        <v>6126000</v>
      </c>
      <c r="AH4113" s="30">
        <f t="shared" si="1036"/>
        <v>9.7943192948090111E-4</v>
      </c>
      <c r="AI4113" s="31">
        <f t="shared" si="1037"/>
        <v>0.14397649363369247</v>
      </c>
      <c r="AJ4113" s="31">
        <f t="shared" si="1038"/>
        <v>0.13907933398628797</v>
      </c>
      <c r="AK4113" s="30" t="str">
        <f>IF(W4113="si",($S4113*'COSTOS DE CREDITOS'!$C$27)/DATA!$G4113,"")</f>
        <v/>
      </c>
      <c r="AL4113" s="90" t="str">
        <f>IF(W4113="si",'COSTOS DE CREDITOS'!$C$35,"")</f>
        <v/>
      </c>
      <c r="AM4113" s="30" t="str">
        <f t="shared" si="1029"/>
        <v/>
      </c>
      <c r="AN4113" s="30" t="str">
        <f t="shared" si="1030"/>
        <v/>
      </c>
      <c r="AO4113" s="30">
        <f t="shared" si="1031"/>
        <v>0</v>
      </c>
      <c r="AP4113" s="30">
        <f t="shared" si="1032"/>
        <v>0</v>
      </c>
      <c r="AQ4113" s="19" t="str">
        <f t="shared" si="1033"/>
        <v/>
      </c>
    </row>
    <row r="4114" spans="1:43" x14ac:dyDescent="0.2">
      <c r="A4114" s="23" t="s">
        <v>5665</v>
      </c>
      <c r="B4114" s="6" t="s">
        <v>5669</v>
      </c>
      <c r="C4114" s="6" t="s">
        <v>5670</v>
      </c>
      <c r="D4114" s="4">
        <v>184659</v>
      </c>
      <c r="E4114" s="4">
        <v>185134</v>
      </c>
      <c r="F4114" s="5" t="s">
        <v>5075</v>
      </c>
      <c r="G4114" s="2">
        <v>5</v>
      </c>
      <c r="H4114" s="4">
        <v>185149</v>
      </c>
      <c r="I4114" s="5" t="s">
        <v>5077</v>
      </c>
      <c r="J4114" s="15">
        <v>45397</v>
      </c>
      <c r="K4114" s="24">
        <v>1381125972</v>
      </c>
      <c r="L4114" s="15">
        <v>45405</v>
      </c>
      <c r="M4114" s="15">
        <v>45412</v>
      </c>
      <c r="N4114" s="26">
        <v>1</v>
      </c>
      <c r="O4114" s="26" t="e">
        <f>VLOOKUP(D4114,quash!A$2:$I$7791,9,FALSE)</f>
        <v>#N/A</v>
      </c>
      <c r="P4114" s="7">
        <v>10000</v>
      </c>
      <c r="Q4114" s="26">
        <v>132</v>
      </c>
      <c r="R4114" s="19">
        <v>5.8283715876113903E-2</v>
      </c>
      <c r="S4114" s="26">
        <v>16</v>
      </c>
      <c r="T4114" s="8">
        <v>6000</v>
      </c>
      <c r="U4114" s="4">
        <v>142</v>
      </c>
      <c r="V4114" s="10">
        <v>1503.37</v>
      </c>
      <c r="W4114" s="14" t="s">
        <v>5282</v>
      </c>
      <c r="X4114" s="18"/>
      <c r="Y4114" s="9"/>
      <c r="Z4114" s="19"/>
      <c r="AA4114" s="19"/>
      <c r="AB4114" s="30">
        <f t="shared" si="1027"/>
        <v>2446000</v>
      </c>
      <c r="AC4114" s="30">
        <f t="shared" si="1034"/>
        <v>2.4529844644317253E-3</v>
      </c>
      <c r="AD4114" s="31">
        <f t="shared" si="1035"/>
        <v>0.32379394930498773</v>
      </c>
      <c r="AE4114" s="31">
        <f t="shared" si="1039"/>
        <v>0.34832379394930502</v>
      </c>
      <c r="AG4114" s="30">
        <f t="shared" si="1028"/>
        <v>6126000</v>
      </c>
      <c r="AH4114" s="30">
        <f t="shared" si="1036"/>
        <v>9.7943192948090111E-4</v>
      </c>
      <c r="AI4114" s="31">
        <f t="shared" si="1037"/>
        <v>0.12928501469147893</v>
      </c>
      <c r="AJ4114" s="31">
        <f t="shared" si="1038"/>
        <v>0.13907933398628797</v>
      </c>
      <c r="AK4114" s="30" t="str">
        <f>IF(W4114="si",($S4114*'COSTOS DE CREDITOS'!$C$27)/DATA!$G4114,"")</f>
        <v/>
      </c>
      <c r="AL4114" s="90" t="str">
        <f>IF(W4114="si",'COSTOS DE CREDITOS'!$C$35,"")</f>
        <v/>
      </c>
      <c r="AM4114" s="30" t="str">
        <f t="shared" si="1029"/>
        <v/>
      </c>
      <c r="AN4114" s="30" t="str">
        <f t="shared" si="1030"/>
        <v/>
      </c>
      <c r="AO4114" s="30">
        <f t="shared" si="1031"/>
        <v>0</v>
      </c>
      <c r="AP4114" s="30">
        <f t="shared" si="1032"/>
        <v>0</v>
      </c>
      <c r="AQ4114" s="19" t="str">
        <f t="shared" si="1033"/>
        <v/>
      </c>
    </row>
    <row r="4115" spans="1:43" x14ac:dyDescent="0.2">
      <c r="A4115" s="23" t="s">
        <v>5665</v>
      </c>
      <c r="B4115" s="6" t="s">
        <v>5669</v>
      </c>
      <c r="C4115" s="6" t="s">
        <v>5670</v>
      </c>
      <c r="D4115" s="4">
        <v>185125</v>
      </c>
      <c r="E4115" s="4">
        <v>185134</v>
      </c>
      <c r="F4115" s="5" t="s">
        <v>5075</v>
      </c>
      <c r="G4115" s="2">
        <v>5</v>
      </c>
      <c r="H4115" s="4">
        <v>185294</v>
      </c>
      <c r="I4115" s="5" t="s">
        <v>5078</v>
      </c>
      <c r="J4115" s="15">
        <v>45399</v>
      </c>
      <c r="K4115" s="24">
        <v>1382931975</v>
      </c>
      <c r="L4115" s="15">
        <v>45405</v>
      </c>
      <c r="M4115" s="15">
        <v>45412</v>
      </c>
      <c r="N4115" s="26">
        <v>1</v>
      </c>
      <c r="O4115" s="26" t="e">
        <f>VLOOKUP(D4115,quash!A$2:$I$7791,9,FALSE)</f>
        <v>#N/A</v>
      </c>
      <c r="P4115" s="7">
        <v>10000</v>
      </c>
      <c r="Q4115" s="26">
        <v>110</v>
      </c>
      <c r="R4115" s="19">
        <v>3.11605023919212E-2</v>
      </c>
      <c r="S4115" s="26">
        <v>16</v>
      </c>
      <c r="T4115" s="8">
        <v>6000</v>
      </c>
      <c r="U4115" s="4">
        <v>142</v>
      </c>
      <c r="V4115" s="10">
        <v>1503.37</v>
      </c>
      <c r="W4115" s="14" t="s">
        <v>5282</v>
      </c>
      <c r="X4115" s="18"/>
      <c r="Y4115" s="9"/>
      <c r="Z4115" s="19"/>
      <c r="AA4115" s="19"/>
      <c r="AB4115" s="30">
        <f t="shared" si="1027"/>
        <v>2446000</v>
      </c>
      <c r="AC4115" s="30">
        <f t="shared" si="1034"/>
        <v>2.4529844644317253E-3</v>
      </c>
      <c r="AD4115" s="31">
        <f t="shared" si="1035"/>
        <v>0.26982829108748979</v>
      </c>
      <c r="AE4115" s="31">
        <f t="shared" si="1039"/>
        <v>0.34832379394930502</v>
      </c>
      <c r="AG4115" s="30">
        <f t="shared" si="1028"/>
        <v>6126000</v>
      </c>
      <c r="AH4115" s="30">
        <f t="shared" si="1036"/>
        <v>9.7943192948090111E-4</v>
      </c>
      <c r="AI4115" s="31">
        <f t="shared" si="1037"/>
        <v>0.10773751224289912</v>
      </c>
      <c r="AJ4115" s="31">
        <f t="shared" si="1038"/>
        <v>0.13907933398628797</v>
      </c>
      <c r="AK4115" s="30" t="str">
        <f>IF(W4115="si",($S4115*'COSTOS DE CREDITOS'!$C$27)/DATA!$G4115,"")</f>
        <v/>
      </c>
      <c r="AL4115" s="90" t="str">
        <f>IF(W4115="si",'COSTOS DE CREDITOS'!$C$35,"")</f>
        <v/>
      </c>
      <c r="AM4115" s="30" t="str">
        <f t="shared" si="1029"/>
        <v/>
      </c>
      <c r="AN4115" s="30" t="str">
        <f t="shared" si="1030"/>
        <v/>
      </c>
      <c r="AO4115" s="30">
        <f t="shared" si="1031"/>
        <v>0</v>
      </c>
      <c r="AP4115" s="30">
        <f t="shared" si="1032"/>
        <v>0</v>
      </c>
      <c r="AQ4115" s="19" t="str">
        <f t="shared" si="1033"/>
        <v/>
      </c>
    </row>
    <row r="4116" spans="1:43" x14ac:dyDescent="0.2">
      <c r="A4116" s="23" t="s">
        <v>5665</v>
      </c>
      <c r="B4116" s="6" t="s">
        <v>5673</v>
      </c>
      <c r="C4116" s="6" t="s">
        <v>5667</v>
      </c>
      <c r="D4116" s="4">
        <v>185090</v>
      </c>
      <c r="E4116" s="4">
        <v>185307</v>
      </c>
      <c r="F4116" s="5" t="s">
        <v>2720</v>
      </c>
      <c r="G4116" s="2">
        <v>5</v>
      </c>
      <c r="H4116" s="4">
        <v>185677</v>
      </c>
      <c r="I4116" s="5" t="s">
        <v>5079</v>
      </c>
      <c r="J4116" s="15">
        <v>45399</v>
      </c>
      <c r="K4116" s="24">
        <v>1382851147</v>
      </c>
      <c r="L4116" s="15">
        <v>45406</v>
      </c>
      <c r="M4116" s="15">
        <v>45412</v>
      </c>
      <c r="N4116" s="26">
        <v>1</v>
      </c>
      <c r="O4116" s="26" t="e">
        <f>VLOOKUP(D4116,quash!A$2:$I$7791,9,FALSE)</f>
        <v>#N/A</v>
      </c>
      <c r="P4116" s="7">
        <v>10000</v>
      </c>
      <c r="Q4116" s="26">
        <v>90</v>
      </c>
      <c r="R4116" s="19">
        <v>5.9818464604665302E-3</v>
      </c>
      <c r="S4116" s="26">
        <v>16</v>
      </c>
      <c r="T4116" s="8">
        <v>10000</v>
      </c>
      <c r="U4116" s="4">
        <v>142</v>
      </c>
      <c r="V4116" s="10">
        <v>2510.34</v>
      </c>
      <c r="W4116" s="14" t="s">
        <v>5282</v>
      </c>
      <c r="X4116" s="18"/>
      <c r="Y4116" s="9"/>
      <c r="Z4116" s="19"/>
      <c r="AA4116" s="19"/>
      <c r="AB4116" s="30">
        <f t="shared" si="1027"/>
        <v>2446000</v>
      </c>
      <c r="AC4116" s="30">
        <f t="shared" si="1034"/>
        <v>4.0883074407195418E-3</v>
      </c>
      <c r="AD4116" s="31">
        <f t="shared" si="1035"/>
        <v>0.36794766966475878</v>
      </c>
      <c r="AE4116" s="31">
        <f t="shared" si="1039"/>
        <v>0.58053965658217499</v>
      </c>
      <c r="AG4116" s="30">
        <f t="shared" si="1028"/>
        <v>6126000</v>
      </c>
      <c r="AH4116" s="30">
        <f t="shared" si="1036"/>
        <v>1.632386549134835E-3</v>
      </c>
      <c r="AI4116" s="31">
        <f t="shared" si="1037"/>
        <v>0.14691478942213515</v>
      </c>
      <c r="AJ4116" s="31">
        <f t="shared" si="1038"/>
        <v>0.23179888997714657</v>
      </c>
      <c r="AK4116" s="30" t="str">
        <f>IF(W4116="si",($S4116*'COSTOS DE CREDITOS'!$C$27)/DATA!$G4116,"")</f>
        <v/>
      </c>
      <c r="AL4116" s="90" t="str">
        <f>IF(W4116="si",'COSTOS DE CREDITOS'!$C$35,"")</f>
        <v/>
      </c>
      <c r="AM4116" s="30" t="str">
        <f t="shared" si="1029"/>
        <v/>
      </c>
      <c r="AN4116" s="30" t="str">
        <f t="shared" si="1030"/>
        <v/>
      </c>
      <c r="AO4116" s="30">
        <f t="shared" si="1031"/>
        <v>0</v>
      </c>
      <c r="AP4116" s="30">
        <f t="shared" si="1032"/>
        <v>0</v>
      </c>
      <c r="AQ4116" s="19" t="str">
        <f t="shared" si="1033"/>
        <v/>
      </c>
    </row>
    <row r="4117" spans="1:43" x14ac:dyDescent="0.2">
      <c r="A4117" s="23" t="s">
        <v>5665</v>
      </c>
      <c r="B4117" s="6" t="s">
        <v>5669</v>
      </c>
      <c r="C4117" s="6" t="s">
        <v>5670</v>
      </c>
      <c r="D4117" s="4">
        <v>185283</v>
      </c>
      <c r="E4117" s="4">
        <v>185134</v>
      </c>
      <c r="F4117" s="5" t="s">
        <v>5075</v>
      </c>
      <c r="G4117" s="2">
        <v>5</v>
      </c>
      <c r="H4117" s="4">
        <v>185728</v>
      </c>
      <c r="I4117" s="5" t="s">
        <v>5080</v>
      </c>
      <c r="J4117" s="15">
        <v>45400</v>
      </c>
      <c r="K4117" s="24">
        <v>1383450914</v>
      </c>
      <c r="L4117" s="15">
        <v>45406</v>
      </c>
      <c r="M4117" s="15">
        <v>45412</v>
      </c>
      <c r="N4117" s="26">
        <v>1</v>
      </c>
      <c r="O4117" s="26" t="e">
        <f>VLOOKUP(D4117,quash!A$2:$I$7791,9,FALSE)</f>
        <v>#N/A</v>
      </c>
      <c r="P4117" s="7">
        <v>9000</v>
      </c>
      <c r="Q4117" s="26">
        <v>146</v>
      </c>
      <c r="R4117" s="19">
        <v>0.11226939921536</v>
      </c>
      <c r="S4117" s="26">
        <v>16</v>
      </c>
      <c r="T4117" s="8">
        <v>6000</v>
      </c>
      <c r="U4117" s="4">
        <v>142</v>
      </c>
      <c r="V4117" s="10">
        <v>1503.37</v>
      </c>
      <c r="W4117" s="14" t="s">
        <v>5282</v>
      </c>
      <c r="X4117" s="18"/>
      <c r="Y4117" s="9"/>
      <c r="Z4117" s="19"/>
      <c r="AA4117" s="19"/>
      <c r="AB4117" s="30">
        <f t="shared" si="1027"/>
        <v>2446000</v>
      </c>
      <c r="AC4117" s="30">
        <f t="shared" si="1034"/>
        <v>2.4529844644317253E-3</v>
      </c>
      <c r="AD4117" s="31">
        <f t="shared" si="1035"/>
        <v>0.3581357318070319</v>
      </c>
      <c r="AE4117" s="31">
        <f t="shared" si="1039"/>
        <v>0.34832379394930502</v>
      </c>
      <c r="AG4117" s="30">
        <f t="shared" si="1028"/>
        <v>6126000</v>
      </c>
      <c r="AH4117" s="30">
        <f t="shared" si="1036"/>
        <v>9.7943192948090111E-4</v>
      </c>
      <c r="AI4117" s="31">
        <f t="shared" si="1037"/>
        <v>0.14299706170421156</v>
      </c>
      <c r="AJ4117" s="31">
        <f t="shared" si="1038"/>
        <v>0.13907933398628797</v>
      </c>
      <c r="AK4117" s="30" t="str">
        <f>IF(W4117="si",($S4117*'COSTOS DE CREDITOS'!$C$27)/DATA!$G4117,"")</f>
        <v/>
      </c>
      <c r="AL4117" s="90" t="str">
        <f>IF(W4117="si",'COSTOS DE CREDITOS'!$C$35,"")</f>
        <v/>
      </c>
      <c r="AM4117" s="30" t="str">
        <f t="shared" si="1029"/>
        <v/>
      </c>
      <c r="AN4117" s="30" t="str">
        <f t="shared" si="1030"/>
        <v/>
      </c>
      <c r="AO4117" s="30">
        <f t="shared" si="1031"/>
        <v>0</v>
      </c>
      <c r="AP4117" s="30">
        <f t="shared" si="1032"/>
        <v>0</v>
      </c>
      <c r="AQ4117" s="19" t="str">
        <f t="shared" si="1033"/>
        <v/>
      </c>
    </row>
    <row r="4118" spans="1:43" x14ac:dyDescent="0.2">
      <c r="A4118" s="23" t="s">
        <v>5665</v>
      </c>
      <c r="B4118" s="6" t="s">
        <v>5669</v>
      </c>
      <c r="C4118" s="6" t="s">
        <v>5670</v>
      </c>
      <c r="D4118" s="4">
        <v>185345</v>
      </c>
      <c r="E4118" s="4">
        <v>185134</v>
      </c>
      <c r="F4118" s="5" t="s">
        <v>5075</v>
      </c>
      <c r="G4118" s="2">
        <v>5</v>
      </c>
      <c r="H4118" s="4">
        <v>185745</v>
      </c>
      <c r="I4118" s="5" t="s">
        <v>5081</v>
      </c>
      <c r="J4118" s="15">
        <v>45400</v>
      </c>
      <c r="K4118" s="24">
        <v>1383622093</v>
      </c>
      <c r="L4118" s="15">
        <v>45406</v>
      </c>
      <c r="M4118" s="15">
        <v>45412</v>
      </c>
      <c r="N4118" s="26">
        <v>1</v>
      </c>
      <c r="O4118" s="26" t="e">
        <f>VLOOKUP(D4118,quash!A$2:$I$7791,9,FALSE)</f>
        <v>#N/A</v>
      </c>
      <c r="P4118" s="7">
        <v>10000</v>
      </c>
      <c r="Q4118" s="26">
        <v>110</v>
      </c>
      <c r="R4118" s="19">
        <v>3.3741050530766099E-2</v>
      </c>
      <c r="S4118" s="26">
        <v>16</v>
      </c>
      <c r="T4118" s="8">
        <v>6000</v>
      </c>
      <c r="U4118" s="4">
        <v>142</v>
      </c>
      <c r="V4118" s="10">
        <v>1503.37</v>
      </c>
      <c r="W4118" s="14" t="s">
        <v>5282</v>
      </c>
      <c r="X4118" s="18"/>
      <c r="Y4118" s="9"/>
      <c r="Z4118" s="19"/>
      <c r="AA4118" s="19"/>
      <c r="AB4118" s="30">
        <f t="shared" si="1027"/>
        <v>2446000</v>
      </c>
      <c r="AC4118" s="30">
        <f t="shared" si="1034"/>
        <v>2.4529844644317253E-3</v>
      </c>
      <c r="AD4118" s="31">
        <f t="shared" si="1035"/>
        <v>0.26982829108748979</v>
      </c>
      <c r="AE4118" s="31">
        <f t="shared" si="1039"/>
        <v>0.34832379394930502</v>
      </c>
      <c r="AG4118" s="30">
        <f t="shared" si="1028"/>
        <v>6126000</v>
      </c>
      <c r="AH4118" s="30">
        <f t="shared" si="1036"/>
        <v>9.7943192948090111E-4</v>
      </c>
      <c r="AI4118" s="31">
        <f t="shared" si="1037"/>
        <v>0.10773751224289912</v>
      </c>
      <c r="AJ4118" s="31">
        <f t="shared" si="1038"/>
        <v>0.13907933398628797</v>
      </c>
      <c r="AK4118" s="30" t="str">
        <f>IF(W4118="si",($S4118*'COSTOS DE CREDITOS'!$C$27)/DATA!$G4118,"")</f>
        <v/>
      </c>
      <c r="AL4118" s="90" t="str">
        <f>IF(W4118="si",'COSTOS DE CREDITOS'!$C$35,"")</f>
        <v/>
      </c>
      <c r="AM4118" s="30" t="str">
        <f t="shared" si="1029"/>
        <v/>
      </c>
      <c r="AN4118" s="30" t="str">
        <f t="shared" si="1030"/>
        <v/>
      </c>
      <c r="AO4118" s="30">
        <f t="shared" si="1031"/>
        <v>0</v>
      </c>
      <c r="AP4118" s="30">
        <f t="shared" si="1032"/>
        <v>0</v>
      </c>
      <c r="AQ4118" s="19" t="str">
        <f t="shared" si="1033"/>
        <v/>
      </c>
    </row>
    <row r="4119" spans="1:43" x14ac:dyDescent="0.2">
      <c r="A4119" s="23" t="s">
        <v>5665</v>
      </c>
      <c r="B4119" s="6" t="s">
        <v>5669</v>
      </c>
      <c r="C4119" s="6" t="s">
        <v>5670</v>
      </c>
      <c r="D4119" s="4">
        <v>185225</v>
      </c>
      <c r="E4119" s="4">
        <v>185230</v>
      </c>
      <c r="F4119" s="5" t="s">
        <v>3457</v>
      </c>
      <c r="G4119" s="2">
        <v>7</v>
      </c>
      <c r="H4119" s="4">
        <v>185668</v>
      </c>
      <c r="I4119" s="5" t="s">
        <v>5083</v>
      </c>
      <c r="J4119" s="15">
        <v>45400</v>
      </c>
      <c r="K4119" s="24">
        <v>1383314096</v>
      </c>
      <c r="L4119" s="15">
        <v>45406</v>
      </c>
      <c r="M4119" s="15">
        <v>45412</v>
      </c>
      <c r="N4119" s="26">
        <v>1</v>
      </c>
      <c r="O4119" s="26">
        <f>VLOOKUP(D4119,quash!A$2:$I$7791,9,FALSE)</f>
        <v>3</v>
      </c>
      <c r="P4119" s="7">
        <v>10000</v>
      </c>
      <c r="Q4119" s="26">
        <v>110</v>
      </c>
      <c r="R4119" s="19">
        <v>3.11605023919212E-2</v>
      </c>
      <c r="S4119" s="26">
        <v>16</v>
      </c>
      <c r="T4119" s="8">
        <v>7000</v>
      </c>
      <c r="U4119" s="4">
        <v>142</v>
      </c>
      <c r="V4119" s="10">
        <v>1758.65</v>
      </c>
      <c r="W4119" s="14" t="s">
        <v>5282</v>
      </c>
      <c r="X4119" s="18"/>
      <c r="Y4119" s="9"/>
      <c r="Z4119" s="19"/>
      <c r="AA4119" s="19"/>
      <c r="AB4119" s="30">
        <f t="shared" si="1027"/>
        <v>193000</v>
      </c>
      <c r="AC4119" s="30">
        <f t="shared" si="1034"/>
        <v>3.6269430051813469E-2</v>
      </c>
      <c r="AD4119" s="31">
        <f t="shared" si="1035"/>
        <v>3.9896373056994814</v>
      </c>
      <c r="AE4119" s="31">
        <f t="shared" si="1039"/>
        <v>5.1502590673575126</v>
      </c>
      <c r="AG4119" s="30">
        <f t="shared" si="1028"/>
        <v>778000</v>
      </c>
      <c r="AH4119" s="30">
        <f t="shared" si="1036"/>
        <v>8.9974293059125968E-3</v>
      </c>
      <c r="AI4119" s="31">
        <f t="shared" si="1037"/>
        <v>0.98971722365038561</v>
      </c>
      <c r="AJ4119" s="31">
        <f t="shared" si="1038"/>
        <v>1.2776349614395888</v>
      </c>
      <c r="AK4119" s="30" t="str">
        <f>IF(W4119="si",($S4119*'COSTOS DE CREDITOS'!$C$27)/DATA!$G4119,"")</f>
        <v/>
      </c>
      <c r="AL4119" s="90" t="str">
        <f>IF(W4119="si",'COSTOS DE CREDITOS'!$C$35,"")</f>
        <v/>
      </c>
      <c r="AM4119" s="30" t="str">
        <f t="shared" si="1029"/>
        <v/>
      </c>
      <c r="AN4119" s="30" t="str">
        <f t="shared" si="1030"/>
        <v/>
      </c>
      <c r="AO4119" s="30">
        <f t="shared" si="1031"/>
        <v>0</v>
      </c>
      <c r="AP4119" s="30">
        <f t="shared" si="1032"/>
        <v>0</v>
      </c>
      <c r="AQ4119" s="19" t="str">
        <f t="shared" si="1033"/>
        <v/>
      </c>
    </row>
    <row r="4120" spans="1:43" x14ac:dyDescent="0.2">
      <c r="A4120" s="23" t="s">
        <v>5665</v>
      </c>
      <c r="B4120" s="6" t="s">
        <v>5669</v>
      </c>
      <c r="C4120" s="6" t="s">
        <v>5670</v>
      </c>
      <c r="D4120" s="4">
        <v>185482</v>
      </c>
      <c r="E4120" s="4">
        <v>185230</v>
      </c>
      <c r="F4120" s="5" t="s">
        <v>3457</v>
      </c>
      <c r="G4120" s="2">
        <v>7</v>
      </c>
      <c r="H4120" s="4">
        <v>185683</v>
      </c>
      <c r="I4120" s="5" t="s">
        <v>5084</v>
      </c>
      <c r="J4120" s="15">
        <v>45401</v>
      </c>
      <c r="K4120" s="24">
        <v>1384173209</v>
      </c>
      <c r="L4120" s="15">
        <v>45406</v>
      </c>
      <c r="M4120" s="15">
        <v>45412</v>
      </c>
      <c r="N4120" s="26">
        <v>1</v>
      </c>
      <c r="O4120" s="26" t="e">
        <f>VLOOKUP(D4120,quash!A$2:$I$7791,9,FALSE)</f>
        <v>#N/A</v>
      </c>
      <c r="P4120" s="7">
        <v>10000</v>
      </c>
      <c r="Q4120" s="26">
        <v>127</v>
      </c>
      <c r="R4120" s="19">
        <v>5.24391097594855E-2</v>
      </c>
      <c r="S4120" s="26">
        <v>16</v>
      </c>
      <c r="T4120" s="8">
        <v>7000</v>
      </c>
      <c r="U4120" s="4">
        <v>142</v>
      </c>
      <c r="V4120" s="10">
        <v>1758.65</v>
      </c>
      <c r="W4120" s="14" t="s">
        <v>5282</v>
      </c>
      <c r="X4120" s="18"/>
      <c r="Y4120" s="9"/>
      <c r="Z4120" s="19"/>
      <c r="AA4120" s="19"/>
      <c r="AB4120" s="30">
        <f t="shared" si="1027"/>
        <v>2446000</v>
      </c>
      <c r="AC4120" s="30">
        <f t="shared" si="1034"/>
        <v>2.8618152085036794E-3</v>
      </c>
      <c r="AD4120" s="31">
        <f t="shared" si="1035"/>
        <v>0.36345053147996725</v>
      </c>
      <c r="AE4120" s="31">
        <f t="shared" si="1039"/>
        <v>0.40637775960752248</v>
      </c>
      <c r="AG4120" s="30">
        <f t="shared" si="1028"/>
        <v>6126000</v>
      </c>
      <c r="AH4120" s="30">
        <f t="shared" si="1036"/>
        <v>1.1426705843943846E-3</v>
      </c>
      <c r="AI4120" s="31">
        <f t="shared" si="1037"/>
        <v>0.14511916421808685</v>
      </c>
      <c r="AJ4120" s="31">
        <f t="shared" si="1038"/>
        <v>0.16225922298400261</v>
      </c>
      <c r="AK4120" s="30" t="str">
        <f>IF(W4120="si",($S4120*'COSTOS DE CREDITOS'!$C$27)/DATA!$G4120,"")</f>
        <v/>
      </c>
      <c r="AL4120" s="90" t="str">
        <f>IF(W4120="si",'COSTOS DE CREDITOS'!$C$35,"")</f>
        <v/>
      </c>
      <c r="AM4120" s="30" t="str">
        <f t="shared" si="1029"/>
        <v/>
      </c>
      <c r="AN4120" s="30" t="str">
        <f t="shared" si="1030"/>
        <v/>
      </c>
      <c r="AO4120" s="30">
        <f t="shared" si="1031"/>
        <v>0</v>
      </c>
      <c r="AP4120" s="30">
        <f t="shared" si="1032"/>
        <v>0</v>
      </c>
      <c r="AQ4120" s="19" t="str">
        <f t="shared" si="1033"/>
        <v/>
      </c>
    </row>
    <row r="4121" spans="1:43" x14ac:dyDescent="0.2">
      <c r="A4121" s="23" t="s">
        <v>5665</v>
      </c>
      <c r="B4121" s="6" t="s">
        <v>5684</v>
      </c>
      <c r="C4121" s="6" t="s">
        <v>5667</v>
      </c>
      <c r="D4121" s="4">
        <v>185276</v>
      </c>
      <c r="E4121" s="4">
        <v>185261</v>
      </c>
      <c r="F4121" s="5" t="s">
        <v>5082</v>
      </c>
      <c r="G4121" s="2">
        <v>8</v>
      </c>
      <c r="H4121" s="4">
        <v>185848</v>
      </c>
      <c r="I4121" s="5" t="s">
        <v>5085</v>
      </c>
      <c r="J4121" s="15">
        <v>45400</v>
      </c>
      <c r="K4121" s="24">
        <v>1383415964</v>
      </c>
      <c r="L4121" s="15">
        <v>45407</v>
      </c>
      <c r="M4121" s="15">
        <v>45412</v>
      </c>
      <c r="N4121" s="26">
        <v>1</v>
      </c>
      <c r="O4121" s="26" t="e">
        <f>VLOOKUP(D4121,quash!A$2:$I$7791,9,FALSE)</f>
        <v>#N/A</v>
      </c>
      <c r="P4121" s="7">
        <v>10000</v>
      </c>
      <c r="Q4121" s="26">
        <v>147</v>
      </c>
      <c r="R4121" s="19">
        <v>7.9000519063170294E-2</v>
      </c>
      <c r="S4121" s="26">
        <v>16</v>
      </c>
      <c r="T4121" s="8">
        <v>7000</v>
      </c>
      <c r="U4121" s="4">
        <v>142</v>
      </c>
      <c r="V4121" s="10">
        <v>1758.65</v>
      </c>
      <c r="W4121" s="14" t="s">
        <v>5282</v>
      </c>
      <c r="X4121" s="18"/>
      <c r="Y4121" s="9"/>
      <c r="Z4121" s="19"/>
      <c r="AA4121" s="19"/>
      <c r="AB4121" s="30">
        <f t="shared" si="1027"/>
        <v>2446000</v>
      </c>
      <c r="AC4121" s="30">
        <f t="shared" si="1034"/>
        <v>2.8618152085036794E-3</v>
      </c>
      <c r="AD4121" s="31">
        <f t="shared" si="1035"/>
        <v>0.42068683565004089</v>
      </c>
      <c r="AE4121" s="31">
        <f t="shared" si="1039"/>
        <v>0.40637775960752248</v>
      </c>
      <c r="AG4121" s="30">
        <f t="shared" si="1028"/>
        <v>6126000</v>
      </c>
      <c r="AH4121" s="30">
        <f t="shared" si="1036"/>
        <v>1.1426705843943846E-3</v>
      </c>
      <c r="AI4121" s="31">
        <f t="shared" si="1037"/>
        <v>0.16797257590597453</v>
      </c>
      <c r="AJ4121" s="31">
        <f t="shared" si="1038"/>
        <v>0.16225922298400261</v>
      </c>
      <c r="AK4121" s="30" t="str">
        <f>IF(W4121="si",($S4121*'COSTOS DE CREDITOS'!$C$27)/DATA!$G4121,"")</f>
        <v/>
      </c>
      <c r="AL4121" s="90" t="str">
        <f>IF(W4121="si",'COSTOS DE CREDITOS'!$C$35,"")</f>
        <v/>
      </c>
      <c r="AM4121" s="30" t="str">
        <f t="shared" si="1029"/>
        <v/>
      </c>
      <c r="AN4121" s="30" t="str">
        <f t="shared" si="1030"/>
        <v/>
      </c>
      <c r="AO4121" s="30">
        <f t="shared" si="1031"/>
        <v>0</v>
      </c>
      <c r="AP4121" s="30">
        <f t="shared" si="1032"/>
        <v>0</v>
      </c>
      <c r="AQ4121" s="19" t="str">
        <f t="shared" si="1033"/>
        <v/>
      </c>
    </row>
    <row r="4122" spans="1:43" x14ac:dyDescent="0.2">
      <c r="A4122" s="23" t="s">
        <v>5665</v>
      </c>
      <c r="B4122" s="6" t="s">
        <v>5684</v>
      </c>
      <c r="C4122" s="6" t="s">
        <v>5667</v>
      </c>
      <c r="D4122" s="4">
        <v>185655</v>
      </c>
      <c r="E4122" s="4">
        <v>185261</v>
      </c>
      <c r="F4122" s="5" t="s">
        <v>5082</v>
      </c>
      <c r="G4122" s="2">
        <v>8</v>
      </c>
      <c r="H4122" s="4">
        <v>185850</v>
      </c>
      <c r="I4122" s="5" t="s">
        <v>5086</v>
      </c>
      <c r="J4122" s="15">
        <v>45404</v>
      </c>
      <c r="K4122" s="24">
        <v>1385392754</v>
      </c>
      <c r="L4122" s="15">
        <v>45407</v>
      </c>
      <c r="M4122" s="15">
        <v>45412</v>
      </c>
      <c r="N4122" s="26">
        <v>1</v>
      </c>
      <c r="O4122" s="26">
        <f>VLOOKUP(D4122,quash!A$2:$I$7791,9,FALSE)</f>
        <v>2</v>
      </c>
      <c r="P4122" s="7">
        <v>10000</v>
      </c>
      <c r="Q4122" s="26">
        <v>147</v>
      </c>
      <c r="R4122" s="19">
        <v>7.9000519063170294E-2</v>
      </c>
      <c r="S4122" s="26">
        <v>16</v>
      </c>
      <c r="T4122" s="8">
        <v>7000</v>
      </c>
      <c r="U4122" s="4">
        <v>142</v>
      </c>
      <c r="V4122" s="10">
        <v>1758.65</v>
      </c>
      <c r="W4122" s="14" t="s">
        <v>5282</v>
      </c>
      <c r="X4122" s="18"/>
      <c r="Y4122" s="9"/>
      <c r="Z4122" s="19"/>
      <c r="AA4122" s="19"/>
      <c r="AB4122" s="30">
        <f t="shared" si="1027"/>
        <v>313000</v>
      </c>
      <c r="AC4122" s="30">
        <f t="shared" si="1034"/>
        <v>2.2364217252396165E-2</v>
      </c>
      <c r="AD4122" s="31">
        <f t="shared" si="1035"/>
        <v>3.2875399361022364</v>
      </c>
      <c r="AE4122" s="31">
        <f t="shared" si="1039"/>
        <v>3.1757188498402553</v>
      </c>
      <c r="AG4122" s="30">
        <f t="shared" si="1028"/>
        <v>1695000</v>
      </c>
      <c r="AH4122" s="30">
        <f t="shared" si="1036"/>
        <v>4.1297935103244837E-3</v>
      </c>
      <c r="AI4122" s="31">
        <f t="shared" si="1037"/>
        <v>0.60707964601769915</v>
      </c>
      <c r="AJ4122" s="31">
        <f t="shared" si="1038"/>
        <v>0.58643067846607666</v>
      </c>
      <c r="AK4122" s="30" t="str">
        <f>IF(W4122="si",($S4122*'COSTOS DE CREDITOS'!$C$27)/DATA!$G4122,"")</f>
        <v/>
      </c>
      <c r="AL4122" s="90" t="str">
        <f>IF(W4122="si",'COSTOS DE CREDITOS'!$C$35,"")</f>
        <v/>
      </c>
      <c r="AM4122" s="30" t="str">
        <f t="shared" si="1029"/>
        <v/>
      </c>
      <c r="AN4122" s="30" t="str">
        <f t="shared" si="1030"/>
        <v/>
      </c>
      <c r="AO4122" s="30">
        <f t="shared" si="1031"/>
        <v>0</v>
      </c>
      <c r="AP4122" s="30">
        <f t="shared" si="1032"/>
        <v>0</v>
      </c>
      <c r="AQ4122" s="19" t="str">
        <f t="shared" si="1033"/>
        <v/>
      </c>
    </row>
    <row r="4123" spans="1:43" x14ac:dyDescent="0.2">
      <c r="A4123" s="23" t="s">
        <v>5665</v>
      </c>
      <c r="B4123" s="6" t="s">
        <v>5684</v>
      </c>
      <c r="C4123" s="6" t="s">
        <v>5667</v>
      </c>
      <c r="D4123" s="4">
        <v>185067</v>
      </c>
      <c r="E4123" s="4">
        <v>185261</v>
      </c>
      <c r="F4123" s="5" t="s">
        <v>5082</v>
      </c>
      <c r="G4123" s="2">
        <v>8</v>
      </c>
      <c r="H4123" s="4">
        <v>185864</v>
      </c>
      <c r="I4123" s="5" t="s">
        <v>5087</v>
      </c>
      <c r="J4123" s="15">
        <v>45399</v>
      </c>
      <c r="K4123" s="24">
        <v>1382788624</v>
      </c>
      <c r="L4123" s="15">
        <v>45407</v>
      </c>
      <c r="M4123" s="15">
        <v>45412</v>
      </c>
      <c r="N4123" s="26">
        <v>1</v>
      </c>
      <c r="O4123" s="26" t="e">
        <f>VLOOKUP(D4123,quash!A$2:$I$7791,9,FALSE)</f>
        <v>#N/A</v>
      </c>
      <c r="P4123" s="7">
        <v>10000</v>
      </c>
      <c r="Q4123" s="26">
        <v>127</v>
      </c>
      <c r="R4123" s="19">
        <v>5.24391097594855E-2</v>
      </c>
      <c r="S4123" s="26">
        <v>16</v>
      </c>
      <c r="T4123" s="8">
        <v>7000</v>
      </c>
      <c r="U4123" s="4">
        <v>147</v>
      </c>
      <c r="V4123" s="10">
        <v>1827.61</v>
      </c>
      <c r="W4123" s="14" t="s">
        <v>5282</v>
      </c>
      <c r="X4123" s="18"/>
      <c r="Y4123" s="9"/>
      <c r="Z4123" s="19"/>
      <c r="AA4123" s="19"/>
      <c r="AB4123" s="30">
        <f t="shared" si="1027"/>
        <v>2446000</v>
      </c>
      <c r="AC4123" s="30">
        <f t="shared" si="1034"/>
        <v>2.8618152085036794E-3</v>
      </c>
      <c r="AD4123" s="31">
        <f t="shared" si="1035"/>
        <v>0.36345053147996725</v>
      </c>
      <c r="AE4123" s="31">
        <f t="shared" si="1039"/>
        <v>0.42068683565004089</v>
      </c>
      <c r="AG4123" s="30">
        <f t="shared" si="1028"/>
        <v>6126000</v>
      </c>
      <c r="AH4123" s="30">
        <f t="shared" si="1036"/>
        <v>1.1426705843943846E-3</v>
      </c>
      <c r="AI4123" s="31">
        <f t="shared" si="1037"/>
        <v>0.14511916421808685</v>
      </c>
      <c r="AJ4123" s="31">
        <f t="shared" si="1038"/>
        <v>0.16797257590597453</v>
      </c>
      <c r="AK4123" s="30" t="str">
        <f>IF(W4123="si",($S4123*'COSTOS DE CREDITOS'!$C$27)/DATA!$G4123,"")</f>
        <v/>
      </c>
      <c r="AL4123" s="90" t="str">
        <f>IF(W4123="si",'COSTOS DE CREDITOS'!$C$35,"")</f>
        <v/>
      </c>
      <c r="AM4123" s="30" t="str">
        <f t="shared" si="1029"/>
        <v/>
      </c>
      <c r="AN4123" s="30" t="str">
        <f t="shared" si="1030"/>
        <v/>
      </c>
      <c r="AO4123" s="30">
        <f t="shared" si="1031"/>
        <v>0</v>
      </c>
      <c r="AP4123" s="30">
        <f t="shared" si="1032"/>
        <v>0</v>
      </c>
      <c r="AQ4123" s="19" t="str">
        <f t="shared" si="1033"/>
        <v/>
      </c>
    </row>
    <row r="4124" spans="1:43" x14ac:dyDescent="0.2">
      <c r="A4124" s="23" t="s">
        <v>5665</v>
      </c>
      <c r="B4124" s="6" t="s">
        <v>5669</v>
      </c>
      <c r="C4124" s="6" t="s">
        <v>5670</v>
      </c>
      <c r="D4124" s="4">
        <v>184999</v>
      </c>
      <c r="E4124" s="4">
        <v>185734</v>
      </c>
      <c r="F4124" s="5" t="s">
        <v>5088</v>
      </c>
      <c r="G4124" s="2">
        <v>5</v>
      </c>
      <c r="H4124" s="4">
        <v>185735</v>
      </c>
      <c r="I4124" s="5" t="s">
        <v>5089</v>
      </c>
      <c r="J4124" s="15">
        <v>45399</v>
      </c>
      <c r="K4124" s="24">
        <v>1382645838</v>
      </c>
      <c r="L4124" s="15">
        <v>45406</v>
      </c>
      <c r="M4124" s="15">
        <v>45412</v>
      </c>
      <c r="N4124" s="26">
        <v>1</v>
      </c>
      <c r="O4124" s="26">
        <f>VLOOKUP(D4124,quash!A$2:$I$7791,9,FALSE)</f>
        <v>4</v>
      </c>
      <c r="P4124" s="7">
        <v>10000</v>
      </c>
      <c r="Q4124" s="26">
        <v>115</v>
      </c>
      <c r="R4124" s="19">
        <v>3.97705569269148E-2</v>
      </c>
      <c r="S4124" s="26">
        <v>16</v>
      </c>
      <c r="T4124" s="8">
        <v>6000</v>
      </c>
      <c r="U4124" s="4">
        <v>142</v>
      </c>
      <c r="V4124" s="10">
        <v>1503.37</v>
      </c>
      <c r="W4124" s="14" t="s">
        <v>5282</v>
      </c>
      <c r="X4124" s="18"/>
      <c r="Y4124" s="9"/>
      <c r="Z4124" s="19"/>
      <c r="AA4124" s="19"/>
      <c r="AB4124" s="30">
        <f t="shared" si="1027"/>
        <v>249000</v>
      </c>
      <c r="AC4124" s="30">
        <f t="shared" si="1034"/>
        <v>2.4096385542168676E-2</v>
      </c>
      <c r="AD4124" s="31">
        <f t="shared" si="1035"/>
        <v>2.7710843373493979</v>
      </c>
      <c r="AE4124" s="31">
        <f t="shared" si="1039"/>
        <v>3.4216867469879522</v>
      </c>
      <c r="AG4124" s="30">
        <f t="shared" si="1028"/>
        <v>927000</v>
      </c>
      <c r="AH4124" s="30">
        <f t="shared" si="1036"/>
        <v>6.4724919093851136E-3</v>
      </c>
      <c r="AI4124" s="31">
        <f t="shared" si="1037"/>
        <v>0.74433656957928807</v>
      </c>
      <c r="AJ4124" s="31">
        <f t="shared" si="1038"/>
        <v>0.91909385113268616</v>
      </c>
      <c r="AK4124" s="30" t="str">
        <f>IF(W4124="si",($S4124*'COSTOS DE CREDITOS'!$C$27)/DATA!$G4124,"")</f>
        <v/>
      </c>
      <c r="AL4124" s="90" t="str">
        <f>IF(W4124="si",'COSTOS DE CREDITOS'!$C$35,"")</f>
        <v/>
      </c>
      <c r="AM4124" s="30" t="str">
        <f t="shared" si="1029"/>
        <v/>
      </c>
      <c r="AN4124" s="30" t="str">
        <f t="shared" si="1030"/>
        <v/>
      </c>
      <c r="AO4124" s="30">
        <f t="shared" si="1031"/>
        <v>0</v>
      </c>
      <c r="AP4124" s="30">
        <f t="shared" si="1032"/>
        <v>0</v>
      </c>
      <c r="AQ4124" s="19" t="str">
        <f t="shared" si="1033"/>
        <v/>
      </c>
    </row>
    <row r="4125" spans="1:43" x14ac:dyDescent="0.2">
      <c r="A4125" s="23" t="s">
        <v>5665</v>
      </c>
      <c r="B4125" s="6" t="s">
        <v>5669</v>
      </c>
      <c r="C4125" s="6" t="s">
        <v>5670</v>
      </c>
      <c r="D4125" s="4">
        <v>185206</v>
      </c>
      <c r="E4125" s="4">
        <v>185734</v>
      </c>
      <c r="F4125" s="5" t="s">
        <v>5088</v>
      </c>
      <c r="G4125" s="2">
        <v>5</v>
      </c>
      <c r="H4125" s="4">
        <v>185779</v>
      </c>
      <c r="I4125" s="5" t="s">
        <v>5090</v>
      </c>
      <c r="J4125" s="15">
        <v>45400</v>
      </c>
      <c r="K4125" s="24">
        <v>1383303584</v>
      </c>
      <c r="L4125" s="15">
        <v>45407</v>
      </c>
      <c r="M4125" s="15">
        <v>45412</v>
      </c>
      <c r="N4125" s="26">
        <v>1</v>
      </c>
      <c r="O4125" s="26">
        <f>VLOOKUP(D4125,quash!A$2:$I$7791,9,FALSE)</f>
        <v>4</v>
      </c>
      <c r="P4125" s="7">
        <v>10000</v>
      </c>
      <c r="Q4125" s="26">
        <v>110</v>
      </c>
      <c r="R4125" s="19">
        <v>3.11605023919212E-2</v>
      </c>
      <c r="S4125" s="26">
        <v>16</v>
      </c>
      <c r="T4125" s="8">
        <v>10000</v>
      </c>
      <c r="U4125" s="4">
        <v>142</v>
      </c>
      <c r="V4125" s="10">
        <v>2510.34</v>
      </c>
      <c r="W4125" s="14" t="s">
        <v>5282</v>
      </c>
      <c r="X4125" s="18"/>
      <c r="Y4125" s="9"/>
      <c r="Z4125" s="19"/>
      <c r="AA4125" s="19"/>
      <c r="AB4125" s="30">
        <f t="shared" si="1027"/>
        <v>249000</v>
      </c>
      <c r="AC4125" s="30">
        <f t="shared" si="1034"/>
        <v>4.0160642570281124E-2</v>
      </c>
      <c r="AD4125" s="31">
        <f t="shared" si="1035"/>
        <v>4.4176706827309236</v>
      </c>
      <c r="AE4125" s="31">
        <f t="shared" si="1039"/>
        <v>5.7028112449799195</v>
      </c>
      <c r="AG4125" s="30">
        <f t="shared" si="1028"/>
        <v>927000</v>
      </c>
      <c r="AH4125" s="30">
        <f t="shared" si="1036"/>
        <v>1.0787486515641856E-2</v>
      </c>
      <c r="AI4125" s="31">
        <f t="shared" si="1037"/>
        <v>1.1866235167206043</v>
      </c>
      <c r="AJ4125" s="31">
        <f t="shared" si="1038"/>
        <v>1.5318230852211436</v>
      </c>
      <c r="AK4125" s="30" t="str">
        <f>IF(W4125="si",($S4125*'COSTOS DE CREDITOS'!$C$27)/DATA!$G4125,"")</f>
        <v/>
      </c>
      <c r="AL4125" s="90" t="str">
        <f>IF(W4125="si",'COSTOS DE CREDITOS'!$C$35,"")</f>
        <v/>
      </c>
      <c r="AM4125" s="30" t="str">
        <f t="shared" si="1029"/>
        <v/>
      </c>
      <c r="AN4125" s="30" t="str">
        <f t="shared" si="1030"/>
        <v/>
      </c>
      <c r="AO4125" s="30">
        <f t="shared" si="1031"/>
        <v>0</v>
      </c>
      <c r="AP4125" s="30">
        <f t="shared" si="1032"/>
        <v>0</v>
      </c>
      <c r="AQ4125" s="19" t="str">
        <f t="shared" si="1033"/>
        <v/>
      </c>
    </row>
    <row r="4126" spans="1:43" x14ac:dyDescent="0.2">
      <c r="A4126" s="23" t="s">
        <v>5665</v>
      </c>
      <c r="B4126" s="6" t="s">
        <v>5669</v>
      </c>
      <c r="C4126" s="6" t="s">
        <v>5670</v>
      </c>
      <c r="D4126" s="4">
        <v>185341</v>
      </c>
      <c r="E4126" s="4">
        <v>185734</v>
      </c>
      <c r="F4126" s="5" t="s">
        <v>5088</v>
      </c>
      <c r="G4126" s="2">
        <v>5</v>
      </c>
      <c r="H4126" s="4">
        <v>185782</v>
      </c>
      <c r="I4126" s="5" t="s">
        <v>5091</v>
      </c>
      <c r="J4126" s="15">
        <v>45400</v>
      </c>
      <c r="K4126" s="24">
        <v>1383580060</v>
      </c>
      <c r="L4126" s="15">
        <v>45407</v>
      </c>
      <c r="M4126" s="15">
        <v>45412</v>
      </c>
      <c r="N4126" s="26">
        <v>1</v>
      </c>
      <c r="O4126" s="26">
        <f>VLOOKUP(D4126,quash!A$2:$I$7791,9,FALSE)</f>
        <v>2</v>
      </c>
      <c r="P4126" s="7">
        <v>10000</v>
      </c>
      <c r="Q4126" s="26">
        <v>110</v>
      </c>
      <c r="R4126" s="19">
        <v>3.3741050530766099E-2</v>
      </c>
      <c r="S4126" s="26">
        <v>16</v>
      </c>
      <c r="T4126" s="8">
        <v>10000</v>
      </c>
      <c r="U4126" s="4">
        <v>142</v>
      </c>
      <c r="V4126" s="10">
        <v>2510.34</v>
      </c>
      <c r="W4126" s="14" t="s">
        <v>5282</v>
      </c>
      <c r="X4126" s="18"/>
      <c r="Y4126" s="9"/>
      <c r="Z4126" s="19"/>
      <c r="AA4126" s="19"/>
      <c r="AB4126" s="30">
        <f t="shared" si="1027"/>
        <v>313000</v>
      </c>
      <c r="AC4126" s="30">
        <f t="shared" si="1034"/>
        <v>3.1948881789137379E-2</v>
      </c>
      <c r="AD4126" s="31">
        <f t="shared" si="1035"/>
        <v>3.5143769968051117</v>
      </c>
      <c r="AE4126" s="31">
        <f t="shared" si="1039"/>
        <v>4.5367412140575079</v>
      </c>
      <c r="AG4126" s="30">
        <f t="shared" si="1028"/>
        <v>1695000</v>
      </c>
      <c r="AH4126" s="30">
        <f t="shared" si="1036"/>
        <v>5.8997050147492625E-3</v>
      </c>
      <c r="AI4126" s="31">
        <f t="shared" si="1037"/>
        <v>0.64896755162241893</v>
      </c>
      <c r="AJ4126" s="31">
        <f t="shared" si="1038"/>
        <v>0.83775811209439532</v>
      </c>
      <c r="AK4126" s="30" t="str">
        <f>IF(W4126="si",($S4126*'COSTOS DE CREDITOS'!$C$27)/DATA!$G4126,"")</f>
        <v/>
      </c>
      <c r="AL4126" s="90" t="str">
        <f>IF(W4126="si",'COSTOS DE CREDITOS'!$C$35,"")</f>
        <v/>
      </c>
      <c r="AM4126" s="30" t="str">
        <f t="shared" si="1029"/>
        <v/>
      </c>
      <c r="AN4126" s="30" t="str">
        <f t="shared" si="1030"/>
        <v/>
      </c>
      <c r="AO4126" s="30">
        <f t="shared" si="1031"/>
        <v>0</v>
      </c>
      <c r="AP4126" s="30">
        <f t="shared" si="1032"/>
        <v>0</v>
      </c>
      <c r="AQ4126" s="19" t="str">
        <f t="shared" si="1033"/>
        <v/>
      </c>
    </row>
    <row r="4127" spans="1:43" x14ac:dyDescent="0.2">
      <c r="A4127" s="23" t="s">
        <v>5665</v>
      </c>
      <c r="B4127" s="6" t="s">
        <v>5669</v>
      </c>
      <c r="C4127" s="6" t="s">
        <v>5670</v>
      </c>
      <c r="D4127" s="4">
        <v>185605</v>
      </c>
      <c r="E4127" s="4">
        <v>185734</v>
      </c>
      <c r="F4127" s="5" t="s">
        <v>5088</v>
      </c>
      <c r="G4127" s="2">
        <v>5</v>
      </c>
      <c r="H4127" s="4">
        <v>185788</v>
      </c>
      <c r="I4127" s="5" t="s">
        <v>5092</v>
      </c>
      <c r="J4127" s="15">
        <v>45404</v>
      </c>
      <c r="K4127" s="24">
        <v>1385344482</v>
      </c>
      <c r="L4127" s="15">
        <v>45407</v>
      </c>
      <c r="M4127" s="15">
        <v>45412</v>
      </c>
      <c r="N4127" s="26">
        <v>1</v>
      </c>
      <c r="O4127" s="26">
        <f>VLOOKUP(D4127,quash!A$2:$I$7791,9,FALSE)</f>
        <v>4</v>
      </c>
      <c r="P4127" s="7">
        <v>10000</v>
      </c>
      <c r="Q4127" s="26">
        <v>110</v>
      </c>
      <c r="R4127" s="19">
        <v>3.3741050530766099E-2</v>
      </c>
      <c r="S4127" s="26">
        <v>16</v>
      </c>
      <c r="T4127" s="8">
        <v>10000</v>
      </c>
      <c r="U4127" s="4">
        <v>142</v>
      </c>
      <c r="V4127" s="10">
        <v>2510.34</v>
      </c>
      <c r="W4127" s="14" t="s">
        <v>5282</v>
      </c>
      <c r="X4127" s="18"/>
      <c r="Y4127" s="9"/>
      <c r="Z4127" s="19"/>
      <c r="AA4127" s="19"/>
      <c r="AB4127" s="30">
        <f t="shared" si="1027"/>
        <v>249000</v>
      </c>
      <c r="AC4127" s="30">
        <f t="shared" si="1034"/>
        <v>4.0160642570281124E-2</v>
      </c>
      <c r="AD4127" s="31">
        <f t="shared" si="1035"/>
        <v>4.4176706827309236</v>
      </c>
      <c r="AE4127" s="31">
        <f t="shared" si="1039"/>
        <v>5.7028112449799195</v>
      </c>
      <c r="AG4127" s="30">
        <f t="shared" si="1028"/>
        <v>927000</v>
      </c>
      <c r="AH4127" s="30">
        <f t="shared" si="1036"/>
        <v>1.0787486515641856E-2</v>
      </c>
      <c r="AI4127" s="31">
        <f t="shared" si="1037"/>
        <v>1.1866235167206043</v>
      </c>
      <c r="AJ4127" s="31">
        <f t="shared" si="1038"/>
        <v>1.5318230852211436</v>
      </c>
      <c r="AK4127" s="30" t="str">
        <f>IF(W4127="si",($S4127*'COSTOS DE CREDITOS'!$C$27)/DATA!$G4127,"")</f>
        <v/>
      </c>
      <c r="AL4127" s="90" t="str">
        <f>IF(W4127="si",'COSTOS DE CREDITOS'!$C$35,"")</f>
        <v/>
      </c>
      <c r="AM4127" s="30" t="str">
        <f t="shared" si="1029"/>
        <v/>
      </c>
      <c r="AN4127" s="30" t="str">
        <f t="shared" si="1030"/>
        <v/>
      </c>
      <c r="AO4127" s="30">
        <f t="shared" si="1031"/>
        <v>0</v>
      </c>
      <c r="AP4127" s="30">
        <f t="shared" si="1032"/>
        <v>0</v>
      </c>
      <c r="AQ4127" s="19" t="str">
        <f t="shared" si="1033"/>
        <v/>
      </c>
    </row>
    <row r="4128" spans="1:43" x14ac:dyDescent="0.2">
      <c r="A4128" s="23" t="s">
        <v>5665</v>
      </c>
      <c r="B4128" s="6" t="s">
        <v>5669</v>
      </c>
      <c r="C4128" s="6" t="s">
        <v>5670</v>
      </c>
      <c r="D4128" s="4">
        <v>185088</v>
      </c>
      <c r="E4128" s="4">
        <v>185734</v>
      </c>
      <c r="F4128" s="5" t="s">
        <v>5088</v>
      </c>
      <c r="G4128" s="2">
        <v>5</v>
      </c>
      <c r="H4128" s="4">
        <v>185805</v>
      </c>
      <c r="I4128" s="5" t="s">
        <v>5093</v>
      </c>
      <c r="J4128" s="15">
        <v>45399</v>
      </c>
      <c r="K4128" s="24">
        <v>1382836222</v>
      </c>
      <c r="L4128" s="15">
        <v>45407</v>
      </c>
      <c r="M4128" s="15">
        <v>45412</v>
      </c>
      <c r="N4128" s="26">
        <v>1</v>
      </c>
      <c r="O4128" s="26">
        <f>VLOOKUP(D4128,quash!A$2:$I$7791,9,FALSE)</f>
        <v>2</v>
      </c>
      <c r="P4128" s="7">
        <v>10000</v>
      </c>
      <c r="Q4128" s="26">
        <v>115</v>
      </c>
      <c r="R4128" s="19">
        <v>3.97705569269148E-2</v>
      </c>
      <c r="S4128" s="26">
        <v>16</v>
      </c>
      <c r="T4128" s="8">
        <v>6000</v>
      </c>
      <c r="U4128" s="4">
        <v>142</v>
      </c>
      <c r="V4128" s="10">
        <v>1503.37</v>
      </c>
      <c r="W4128" s="14" t="s">
        <v>5282</v>
      </c>
      <c r="X4128" s="18"/>
      <c r="Y4128" s="9"/>
      <c r="Z4128" s="19"/>
      <c r="AA4128" s="19"/>
      <c r="AB4128" s="30">
        <f t="shared" si="1027"/>
        <v>313000</v>
      </c>
      <c r="AC4128" s="30">
        <f t="shared" si="1034"/>
        <v>1.9169329073482427E-2</v>
      </c>
      <c r="AD4128" s="31">
        <f t="shared" si="1035"/>
        <v>2.2044728434504792</v>
      </c>
      <c r="AE4128" s="31">
        <f t="shared" si="1039"/>
        <v>2.7220447284345046</v>
      </c>
      <c r="AG4128" s="30">
        <f t="shared" si="1028"/>
        <v>1695000</v>
      </c>
      <c r="AH4128" s="30">
        <f t="shared" si="1036"/>
        <v>3.5398230088495575E-3</v>
      </c>
      <c r="AI4128" s="31">
        <f t="shared" si="1037"/>
        <v>0.40707964601769908</v>
      </c>
      <c r="AJ4128" s="31">
        <f t="shared" si="1038"/>
        <v>0.50265486725663711</v>
      </c>
      <c r="AK4128" s="30" t="str">
        <f>IF(W4128="si",($S4128*'COSTOS DE CREDITOS'!$C$27)/DATA!$G4128,"")</f>
        <v/>
      </c>
      <c r="AL4128" s="90" t="str">
        <f>IF(W4128="si",'COSTOS DE CREDITOS'!$C$35,"")</f>
        <v/>
      </c>
      <c r="AM4128" s="30" t="str">
        <f t="shared" si="1029"/>
        <v/>
      </c>
      <c r="AN4128" s="30" t="str">
        <f t="shared" si="1030"/>
        <v/>
      </c>
      <c r="AO4128" s="30">
        <f t="shared" si="1031"/>
        <v>0</v>
      </c>
      <c r="AP4128" s="30">
        <f t="shared" si="1032"/>
        <v>0</v>
      </c>
      <c r="AQ4128" s="19" t="str">
        <f t="shared" si="1033"/>
        <v/>
      </c>
    </row>
    <row r="4129" spans="1:43" x14ac:dyDescent="0.2">
      <c r="A4129" s="23" t="s">
        <v>5665</v>
      </c>
      <c r="B4129" s="6" t="s">
        <v>5669</v>
      </c>
      <c r="C4129" s="6" t="s">
        <v>5670</v>
      </c>
      <c r="D4129" s="4">
        <v>185554</v>
      </c>
      <c r="E4129" s="4">
        <v>185690</v>
      </c>
      <c r="F4129" s="5" t="s">
        <v>5094</v>
      </c>
      <c r="G4129" s="2">
        <v>13</v>
      </c>
      <c r="H4129" s="4">
        <v>185696</v>
      </c>
      <c r="I4129" s="5" t="s">
        <v>5095</v>
      </c>
      <c r="J4129" s="15">
        <v>45402</v>
      </c>
      <c r="K4129" s="24">
        <v>1384481194</v>
      </c>
      <c r="L4129" s="15">
        <v>45406</v>
      </c>
      <c r="M4129" s="15">
        <v>45412</v>
      </c>
      <c r="N4129" s="26">
        <v>1</v>
      </c>
      <c r="O4129" s="26">
        <f>VLOOKUP(D4129,quash!A$2:$I$7791,9,FALSE)</f>
        <v>5</v>
      </c>
      <c r="P4129" s="7">
        <v>10000</v>
      </c>
      <c r="Q4129" s="26">
        <v>110</v>
      </c>
      <c r="R4129" s="19">
        <v>3.11605023919212E-2</v>
      </c>
      <c r="S4129" s="26">
        <v>16</v>
      </c>
      <c r="T4129" s="8">
        <v>10000</v>
      </c>
      <c r="U4129" s="4">
        <v>115</v>
      </c>
      <c r="V4129" s="10">
        <v>2000.01</v>
      </c>
      <c r="W4129" s="14" t="s">
        <v>5282</v>
      </c>
      <c r="X4129" s="18"/>
      <c r="Y4129" s="9"/>
      <c r="Z4129" s="19"/>
      <c r="AA4129" s="19"/>
      <c r="AB4129" s="30">
        <f t="shared" si="1027"/>
        <v>118000</v>
      </c>
      <c r="AC4129" s="30">
        <f t="shared" si="1034"/>
        <v>8.4745762711864403E-2</v>
      </c>
      <c r="AD4129" s="31">
        <f t="shared" si="1035"/>
        <v>9.3220338983050848</v>
      </c>
      <c r="AE4129" s="31">
        <f t="shared" si="1039"/>
        <v>9.7457627118644066</v>
      </c>
      <c r="AG4129" s="30">
        <f t="shared" si="1028"/>
        <v>352000</v>
      </c>
      <c r="AH4129" s="30">
        <f t="shared" si="1036"/>
        <v>2.8409090909090908E-2</v>
      </c>
      <c r="AI4129" s="31">
        <f t="shared" si="1037"/>
        <v>3.125</v>
      </c>
      <c r="AJ4129" s="31">
        <f t="shared" si="1038"/>
        <v>3.2670454545454546</v>
      </c>
      <c r="AK4129" s="30" t="str">
        <f>IF(W4129="si",($S4129*'COSTOS DE CREDITOS'!$C$27)/DATA!$G4129,"")</f>
        <v/>
      </c>
      <c r="AL4129" s="90" t="str">
        <f>IF(W4129="si",'COSTOS DE CREDITOS'!$C$35,"")</f>
        <v/>
      </c>
      <c r="AM4129" s="30" t="str">
        <f t="shared" si="1029"/>
        <v/>
      </c>
      <c r="AN4129" s="30" t="str">
        <f t="shared" si="1030"/>
        <v/>
      </c>
      <c r="AO4129" s="30">
        <f t="shared" si="1031"/>
        <v>0</v>
      </c>
      <c r="AP4129" s="30">
        <f t="shared" si="1032"/>
        <v>0</v>
      </c>
      <c r="AQ4129" s="19" t="str">
        <f t="shared" si="1033"/>
        <v/>
      </c>
    </row>
    <row r="4130" spans="1:43" x14ac:dyDescent="0.2">
      <c r="A4130" s="23" t="s">
        <v>5665</v>
      </c>
      <c r="B4130" s="6" t="s">
        <v>5669</v>
      </c>
      <c r="C4130" s="6" t="s">
        <v>5670</v>
      </c>
      <c r="D4130" s="4">
        <v>185537</v>
      </c>
      <c r="E4130" s="4">
        <v>185690</v>
      </c>
      <c r="F4130" s="5" t="s">
        <v>5094</v>
      </c>
      <c r="G4130" s="2">
        <v>13</v>
      </c>
      <c r="H4130" s="4">
        <v>185716</v>
      </c>
      <c r="I4130" s="5" t="s">
        <v>5096</v>
      </c>
      <c r="J4130" s="15">
        <v>45401</v>
      </c>
      <c r="K4130" s="24">
        <v>1384272735</v>
      </c>
      <c r="L4130" s="15">
        <v>45406</v>
      </c>
      <c r="M4130" s="15">
        <v>45412</v>
      </c>
      <c r="N4130" s="26">
        <v>1</v>
      </c>
      <c r="O4130" s="26" t="e">
        <f>VLOOKUP(D4130,quash!A$2:$I$7791,9,FALSE)</f>
        <v>#N/A</v>
      </c>
      <c r="P4130" s="7">
        <v>10000</v>
      </c>
      <c r="Q4130" s="26">
        <v>115</v>
      </c>
      <c r="R4130" s="19">
        <v>3.97705569269148E-2</v>
      </c>
      <c r="S4130" s="26">
        <v>16</v>
      </c>
      <c r="T4130" s="8">
        <v>10000</v>
      </c>
      <c r="U4130" s="4">
        <v>142</v>
      </c>
      <c r="V4130" s="10">
        <v>2510.34</v>
      </c>
      <c r="W4130" s="14" t="s">
        <v>5282</v>
      </c>
      <c r="X4130" s="18"/>
      <c r="Y4130" s="9"/>
      <c r="Z4130" s="19"/>
      <c r="AA4130" s="19"/>
      <c r="AB4130" s="30">
        <f t="shared" si="1027"/>
        <v>2446000</v>
      </c>
      <c r="AC4130" s="30">
        <f t="shared" si="1034"/>
        <v>4.0883074407195418E-3</v>
      </c>
      <c r="AD4130" s="31">
        <f t="shared" si="1035"/>
        <v>0.4701553556827473</v>
      </c>
      <c r="AE4130" s="31">
        <f t="shared" si="1039"/>
        <v>0.58053965658217499</v>
      </c>
      <c r="AG4130" s="30">
        <f t="shared" si="1028"/>
        <v>6126000</v>
      </c>
      <c r="AH4130" s="30">
        <f t="shared" si="1036"/>
        <v>1.632386549134835E-3</v>
      </c>
      <c r="AI4130" s="31">
        <f t="shared" si="1037"/>
        <v>0.18772445315050604</v>
      </c>
      <c r="AJ4130" s="31">
        <f t="shared" si="1038"/>
        <v>0.23179888997714657</v>
      </c>
      <c r="AK4130" s="30" t="str">
        <f>IF(W4130="si",($S4130*'COSTOS DE CREDITOS'!$C$27)/DATA!$G4130,"")</f>
        <v/>
      </c>
      <c r="AL4130" s="90" t="str">
        <f>IF(W4130="si",'COSTOS DE CREDITOS'!$C$35,"")</f>
        <v/>
      </c>
      <c r="AM4130" s="30" t="str">
        <f t="shared" si="1029"/>
        <v/>
      </c>
      <c r="AN4130" s="30" t="str">
        <f t="shared" si="1030"/>
        <v/>
      </c>
      <c r="AO4130" s="30">
        <f t="shared" si="1031"/>
        <v>0</v>
      </c>
      <c r="AP4130" s="30">
        <f t="shared" si="1032"/>
        <v>0</v>
      </c>
      <c r="AQ4130" s="19" t="str">
        <f t="shared" si="1033"/>
        <v/>
      </c>
    </row>
    <row r="4131" spans="1:43" x14ac:dyDescent="0.2">
      <c r="A4131" s="23" t="s">
        <v>5665</v>
      </c>
      <c r="B4131" s="6" t="s">
        <v>5669</v>
      </c>
      <c r="C4131" s="6" t="s">
        <v>5670</v>
      </c>
      <c r="D4131" s="4">
        <v>185533</v>
      </c>
      <c r="E4131" s="4">
        <v>185690</v>
      </c>
      <c r="F4131" s="5" t="s">
        <v>5094</v>
      </c>
      <c r="G4131" s="2">
        <v>13</v>
      </c>
      <c r="H4131" s="4">
        <v>185695</v>
      </c>
      <c r="I4131" s="5" t="s">
        <v>5097</v>
      </c>
      <c r="J4131" s="15">
        <v>45401</v>
      </c>
      <c r="K4131" s="24">
        <v>1384275941</v>
      </c>
      <c r="L4131" s="15">
        <v>45406</v>
      </c>
      <c r="M4131" s="15">
        <v>45412</v>
      </c>
      <c r="N4131" s="26">
        <v>1</v>
      </c>
      <c r="O4131" s="26">
        <f>VLOOKUP(D4131,quash!A$2:$I$7791,9,FALSE)</f>
        <v>2</v>
      </c>
      <c r="P4131" s="7">
        <v>5000</v>
      </c>
      <c r="Q4131" s="26">
        <v>147</v>
      </c>
      <c r="R4131" s="19">
        <v>0.11226939921536</v>
      </c>
      <c r="S4131" s="26">
        <v>16</v>
      </c>
      <c r="T4131" s="8">
        <v>6000</v>
      </c>
      <c r="U4131" s="4">
        <v>142</v>
      </c>
      <c r="V4131" s="10">
        <v>1503.37</v>
      </c>
      <c r="W4131" s="14" t="s">
        <v>5282</v>
      </c>
      <c r="X4131" s="18"/>
      <c r="Y4131" s="9"/>
      <c r="Z4131" s="19"/>
      <c r="AA4131" s="19"/>
      <c r="AB4131" s="30">
        <f t="shared" si="1027"/>
        <v>313000</v>
      </c>
      <c r="AC4131" s="30">
        <f t="shared" si="1034"/>
        <v>1.9169329073482427E-2</v>
      </c>
      <c r="AD4131" s="31">
        <f t="shared" si="1035"/>
        <v>2.8178913738019169</v>
      </c>
      <c r="AE4131" s="31">
        <f t="shared" si="1039"/>
        <v>2.7220447284345046</v>
      </c>
      <c r="AG4131" s="30">
        <f t="shared" si="1028"/>
        <v>1695000</v>
      </c>
      <c r="AH4131" s="30">
        <f t="shared" si="1036"/>
        <v>3.5398230088495575E-3</v>
      </c>
      <c r="AI4131" s="31">
        <f t="shared" si="1037"/>
        <v>0.52035398230088492</v>
      </c>
      <c r="AJ4131" s="31">
        <f t="shared" si="1038"/>
        <v>0.50265486725663711</v>
      </c>
      <c r="AK4131" s="30" t="str">
        <f>IF(W4131="si",($S4131*'COSTOS DE CREDITOS'!$C$27)/DATA!$G4131,"")</f>
        <v/>
      </c>
      <c r="AL4131" s="90" t="str">
        <f>IF(W4131="si",'COSTOS DE CREDITOS'!$C$35,"")</f>
        <v/>
      </c>
      <c r="AM4131" s="30" t="str">
        <f t="shared" si="1029"/>
        <v/>
      </c>
      <c r="AN4131" s="30" t="str">
        <f t="shared" si="1030"/>
        <v/>
      </c>
      <c r="AO4131" s="30">
        <f t="shared" si="1031"/>
        <v>0</v>
      </c>
      <c r="AP4131" s="30">
        <f t="shared" si="1032"/>
        <v>0</v>
      </c>
      <c r="AQ4131" s="19" t="str">
        <f t="shared" si="1033"/>
        <v/>
      </c>
    </row>
    <row r="4132" spans="1:43" x14ac:dyDescent="0.2">
      <c r="A4132" s="23" t="s">
        <v>5665</v>
      </c>
      <c r="B4132" s="6" t="s">
        <v>5669</v>
      </c>
      <c r="C4132" s="6" t="s">
        <v>5670</v>
      </c>
      <c r="D4132" s="4">
        <v>185596</v>
      </c>
      <c r="E4132" s="4">
        <v>185690</v>
      </c>
      <c r="F4132" s="5" t="s">
        <v>5094</v>
      </c>
      <c r="G4132" s="2">
        <v>13</v>
      </c>
      <c r="H4132" s="4">
        <v>185713</v>
      </c>
      <c r="I4132" s="5" t="s">
        <v>5098</v>
      </c>
      <c r="J4132" s="15">
        <v>45402</v>
      </c>
      <c r="K4132" s="24">
        <v>1384598437</v>
      </c>
      <c r="L4132" s="15">
        <v>45406</v>
      </c>
      <c r="M4132" s="15">
        <v>45412</v>
      </c>
      <c r="N4132" s="26">
        <v>1</v>
      </c>
      <c r="O4132" s="26">
        <f>VLOOKUP(D4132,quash!A$2:$I$7791,9,FALSE)</f>
        <v>4</v>
      </c>
      <c r="P4132" s="7">
        <v>10000</v>
      </c>
      <c r="Q4132" s="26">
        <v>110</v>
      </c>
      <c r="R4132" s="19">
        <v>3.11605023919212E-2</v>
      </c>
      <c r="S4132" s="26">
        <v>16</v>
      </c>
      <c r="T4132" s="8">
        <v>10000</v>
      </c>
      <c r="U4132" s="4">
        <v>115</v>
      </c>
      <c r="V4132" s="10">
        <v>2000.01</v>
      </c>
      <c r="W4132" s="14" t="s">
        <v>5282</v>
      </c>
      <c r="X4132" s="18"/>
      <c r="Y4132" s="9"/>
      <c r="Z4132" s="19"/>
      <c r="AA4132" s="19"/>
      <c r="AB4132" s="30">
        <f t="shared" si="1027"/>
        <v>249000</v>
      </c>
      <c r="AC4132" s="30">
        <f t="shared" si="1034"/>
        <v>4.0160642570281124E-2</v>
      </c>
      <c r="AD4132" s="31">
        <f t="shared" si="1035"/>
        <v>4.4176706827309236</v>
      </c>
      <c r="AE4132" s="31">
        <f t="shared" si="1039"/>
        <v>4.618473895582329</v>
      </c>
      <c r="AG4132" s="30">
        <f t="shared" si="1028"/>
        <v>927000</v>
      </c>
      <c r="AH4132" s="30">
        <f t="shared" si="1036"/>
        <v>1.0787486515641856E-2</v>
      </c>
      <c r="AI4132" s="31">
        <f t="shared" si="1037"/>
        <v>1.1866235167206043</v>
      </c>
      <c r="AJ4132" s="31">
        <f t="shared" si="1038"/>
        <v>1.2405609492988134</v>
      </c>
      <c r="AK4132" s="30" t="str">
        <f>IF(W4132="si",($S4132*'COSTOS DE CREDITOS'!$C$27)/DATA!$G4132,"")</f>
        <v/>
      </c>
      <c r="AL4132" s="90" t="str">
        <f>IF(W4132="si",'COSTOS DE CREDITOS'!$C$35,"")</f>
        <v/>
      </c>
      <c r="AM4132" s="30" t="str">
        <f t="shared" si="1029"/>
        <v/>
      </c>
      <c r="AN4132" s="30" t="str">
        <f t="shared" si="1030"/>
        <v/>
      </c>
      <c r="AO4132" s="30">
        <f t="shared" si="1031"/>
        <v>0</v>
      </c>
      <c r="AP4132" s="30">
        <f t="shared" si="1032"/>
        <v>0</v>
      </c>
      <c r="AQ4132" s="19" t="str">
        <f t="shared" si="1033"/>
        <v/>
      </c>
    </row>
    <row r="4133" spans="1:43" x14ac:dyDescent="0.2">
      <c r="A4133" s="23" t="s">
        <v>5665</v>
      </c>
      <c r="B4133" s="6" t="s">
        <v>5669</v>
      </c>
      <c r="C4133" s="6" t="s">
        <v>5670</v>
      </c>
      <c r="D4133" s="4">
        <v>185539</v>
      </c>
      <c r="E4133" s="4">
        <v>185690</v>
      </c>
      <c r="F4133" s="5" t="s">
        <v>5094</v>
      </c>
      <c r="G4133" s="2">
        <v>13</v>
      </c>
      <c r="H4133" s="4">
        <v>185714</v>
      </c>
      <c r="I4133" s="5" t="s">
        <v>5099</v>
      </c>
      <c r="J4133" s="15">
        <v>45401</v>
      </c>
      <c r="K4133" s="24">
        <v>1384275266</v>
      </c>
      <c r="L4133" s="15">
        <v>45406</v>
      </c>
      <c r="M4133" s="15">
        <v>45412</v>
      </c>
      <c r="N4133" s="26">
        <v>1</v>
      </c>
      <c r="O4133" s="26">
        <f>VLOOKUP(D4133,quash!A$2:$I$7791,9,FALSE)</f>
        <v>1</v>
      </c>
      <c r="P4133" s="7">
        <v>10000</v>
      </c>
      <c r="Q4133" s="26">
        <v>127</v>
      </c>
      <c r="R4133" s="19">
        <v>5.24391097594855E-2</v>
      </c>
      <c r="S4133" s="26">
        <v>16</v>
      </c>
      <c r="T4133" s="8">
        <v>10000</v>
      </c>
      <c r="U4133" s="4">
        <v>115</v>
      </c>
      <c r="V4133" s="10">
        <v>2000.01</v>
      </c>
      <c r="W4133" s="14" t="s">
        <v>5282</v>
      </c>
      <c r="X4133" s="18"/>
      <c r="Y4133" s="9"/>
      <c r="Z4133" s="19"/>
      <c r="AA4133" s="19"/>
      <c r="AB4133" s="30">
        <f t="shared" si="1027"/>
        <v>511000</v>
      </c>
      <c r="AC4133" s="30">
        <f t="shared" si="1034"/>
        <v>1.9569471624266144E-2</v>
      </c>
      <c r="AD4133" s="31">
        <f t="shared" si="1035"/>
        <v>2.4853228962818004</v>
      </c>
      <c r="AE4133" s="31">
        <f t="shared" si="1039"/>
        <v>2.2504892367906066</v>
      </c>
      <c r="AG4133" s="30">
        <f t="shared" si="1028"/>
        <v>2427000</v>
      </c>
      <c r="AH4133" s="30">
        <f t="shared" ref="AH4133:AH4164" si="1040">IFERROR($T4133/AG4133,"")</f>
        <v>4.1203131437989289E-3</v>
      </c>
      <c r="AI4133" s="31">
        <f t="shared" ref="AI4133:AI4164" si="1041">IFERROR(AH4133*$Q4133,"")</f>
        <v>0.523279769262464</v>
      </c>
      <c r="AJ4133" s="31">
        <f t="shared" ref="AJ4133:AJ4159" si="1042">IFERROR(AH4133*$U4133,"")</f>
        <v>0.47383601153687682</v>
      </c>
      <c r="AK4133" s="30" t="str">
        <f>IF(W4133="si",($S4133*'COSTOS DE CREDITOS'!$C$27)/DATA!$G4133,"")</f>
        <v/>
      </c>
      <c r="AL4133" s="90" t="str">
        <f>IF(W4133="si",'COSTOS DE CREDITOS'!$C$35,"")</f>
        <v/>
      </c>
      <c r="AM4133" s="30" t="str">
        <f t="shared" si="1029"/>
        <v/>
      </c>
      <c r="AN4133" s="30" t="str">
        <f t="shared" si="1030"/>
        <v/>
      </c>
      <c r="AO4133" s="30">
        <f t="shared" si="1031"/>
        <v>0</v>
      </c>
      <c r="AP4133" s="30">
        <f t="shared" si="1032"/>
        <v>0</v>
      </c>
      <c r="AQ4133" s="19" t="str">
        <f t="shared" si="1033"/>
        <v/>
      </c>
    </row>
    <row r="4134" spans="1:43" x14ac:dyDescent="0.2">
      <c r="A4134" s="23" t="s">
        <v>5665</v>
      </c>
      <c r="B4134" s="6" t="s">
        <v>5669</v>
      </c>
      <c r="C4134" s="6" t="s">
        <v>5670</v>
      </c>
      <c r="D4134" s="4">
        <v>185547</v>
      </c>
      <c r="E4134" s="4">
        <v>185690</v>
      </c>
      <c r="F4134" s="5" t="s">
        <v>5094</v>
      </c>
      <c r="G4134" s="2">
        <v>13</v>
      </c>
      <c r="H4134" s="4">
        <v>185720</v>
      </c>
      <c r="I4134" s="5" t="s">
        <v>5100</v>
      </c>
      <c r="J4134" s="15">
        <v>45401</v>
      </c>
      <c r="K4134" s="24">
        <v>1384288316</v>
      </c>
      <c r="L4134" s="15">
        <v>45406</v>
      </c>
      <c r="M4134" s="15">
        <v>45412</v>
      </c>
      <c r="N4134" s="26">
        <v>1</v>
      </c>
      <c r="O4134" s="26">
        <f>VLOOKUP(D4134,quash!A$2:$I$7791,9,FALSE)</f>
        <v>1</v>
      </c>
      <c r="P4134" s="7">
        <v>10000</v>
      </c>
      <c r="Q4134" s="26">
        <v>110</v>
      </c>
      <c r="R4134" s="19">
        <v>3.3741050530766099E-2</v>
      </c>
      <c r="S4134" s="26">
        <v>16</v>
      </c>
      <c r="T4134" s="8">
        <v>8000</v>
      </c>
      <c r="U4134" s="4">
        <v>115</v>
      </c>
      <c r="V4134" s="10">
        <v>1599.92</v>
      </c>
      <c r="W4134" s="14" t="s">
        <v>5282</v>
      </c>
      <c r="X4134" s="18"/>
      <c r="Y4134" s="9"/>
      <c r="Z4134" s="19"/>
      <c r="AA4134" s="19"/>
      <c r="AB4134" s="30">
        <f t="shared" si="1027"/>
        <v>511000</v>
      </c>
      <c r="AC4134" s="30">
        <f t="shared" si="1034"/>
        <v>1.5655577299412915E-2</v>
      </c>
      <c r="AD4134" s="31">
        <f t="shared" si="1035"/>
        <v>1.7221135029354206</v>
      </c>
      <c r="AE4134" s="31">
        <f t="shared" si="1039"/>
        <v>1.8003913894324852</v>
      </c>
      <c r="AG4134" s="30">
        <f t="shared" si="1028"/>
        <v>2427000</v>
      </c>
      <c r="AH4134" s="30">
        <f t="shared" si="1040"/>
        <v>3.296250515039143E-3</v>
      </c>
      <c r="AI4134" s="31">
        <f t="shared" si="1041"/>
        <v>0.36258755665430575</v>
      </c>
      <c r="AJ4134" s="31">
        <f t="shared" si="1042"/>
        <v>0.37906880922950142</v>
      </c>
      <c r="AK4134" s="30" t="str">
        <f>IF(W4134="si",($S4134*'COSTOS DE CREDITOS'!$C$27)/DATA!$G4134,"")</f>
        <v/>
      </c>
      <c r="AL4134" s="90" t="str">
        <f>IF(W4134="si",'COSTOS DE CREDITOS'!$C$35,"")</f>
        <v/>
      </c>
      <c r="AM4134" s="30" t="str">
        <f t="shared" si="1029"/>
        <v/>
      </c>
      <c r="AN4134" s="30" t="str">
        <f t="shared" si="1030"/>
        <v/>
      </c>
      <c r="AO4134" s="30">
        <f t="shared" si="1031"/>
        <v>0</v>
      </c>
      <c r="AP4134" s="30">
        <f t="shared" si="1032"/>
        <v>0</v>
      </c>
      <c r="AQ4134" s="19" t="str">
        <f t="shared" si="1033"/>
        <v/>
      </c>
    </row>
    <row r="4135" spans="1:43" x14ac:dyDescent="0.2">
      <c r="A4135" s="23" t="s">
        <v>5665</v>
      </c>
      <c r="B4135" s="6" t="s">
        <v>5669</v>
      </c>
      <c r="C4135" s="6" t="s">
        <v>5670</v>
      </c>
      <c r="D4135" s="4">
        <v>184968</v>
      </c>
      <c r="E4135" s="4">
        <v>185174</v>
      </c>
      <c r="F4135" s="5" t="s">
        <v>5101</v>
      </c>
      <c r="G4135" s="2">
        <v>6</v>
      </c>
      <c r="H4135" s="4">
        <v>185175</v>
      </c>
      <c r="I4135" s="5" t="s">
        <v>5102</v>
      </c>
      <c r="J4135" s="15">
        <v>45398</v>
      </c>
      <c r="K4135" s="24">
        <v>1382109415</v>
      </c>
      <c r="L4135" s="15">
        <v>45405</v>
      </c>
      <c r="M4135" s="15">
        <v>45412</v>
      </c>
      <c r="N4135" s="26">
        <v>1</v>
      </c>
      <c r="O4135" s="26" t="e">
        <f>VLOOKUP(D4135,quash!A$2:$I$7791,9,FALSE)</f>
        <v>#N/A</v>
      </c>
      <c r="P4135" s="7">
        <v>10000</v>
      </c>
      <c r="Q4135" s="26">
        <v>115</v>
      </c>
      <c r="R4135" s="19">
        <v>3.97705569269148E-2</v>
      </c>
      <c r="S4135" s="26">
        <v>16</v>
      </c>
      <c r="T4135" s="8">
        <v>7000</v>
      </c>
      <c r="U4135" s="4">
        <v>142</v>
      </c>
      <c r="V4135" s="10">
        <v>1758.65</v>
      </c>
      <c r="W4135" s="14" t="s">
        <v>5282</v>
      </c>
      <c r="X4135" s="18"/>
      <c r="Y4135" s="9"/>
      <c r="Z4135" s="19"/>
      <c r="AA4135" s="19"/>
      <c r="AB4135" s="30">
        <f t="shared" si="1027"/>
        <v>2446000</v>
      </c>
      <c r="AC4135" s="30">
        <f t="shared" ref="AC4135:AC4192" si="1043">$T4135/AB4135</f>
        <v>2.8618152085036794E-3</v>
      </c>
      <c r="AD4135" s="31">
        <f t="shared" ref="AD4135:AD4192" si="1044">AC4135*$Q4135</f>
        <v>0.32910874897792314</v>
      </c>
      <c r="AE4135" s="31">
        <f t="shared" si="1039"/>
        <v>0.40637775960752248</v>
      </c>
      <c r="AG4135" s="30">
        <f t="shared" si="1028"/>
        <v>6126000</v>
      </c>
      <c r="AH4135" s="30">
        <f t="shared" si="1040"/>
        <v>1.1426705843943846E-3</v>
      </c>
      <c r="AI4135" s="31">
        <f t="shared" si="1041"/>
        <v>0.13140711720535422</v>
      </c>
      <c r="AJ4135" s="31">
        <f t="shared" si="1042"/>
        <v>0.16225922298400261</v>
      </c>
      <c r="AK4135" s="30" t="str">
        <f>IF(W4135="si",($S4135*'COSTOS DE CREDITOS'!$C$27)/DATA!$G4135,"")</f>
        <v/>
      </c>
      <c r="AL4135" s="90" t="str">
        <f>IF(W4135="si",'COSTOS DE CREDITOS'!$C$35,"")</f>
        <v/>
      </c>
      <c r="AM4135" s="30" t="str">
        <f t="shared" si="1029"/>
        <v/>
      </c>
      <c r="AN4135" s="30" t="str">
        <f t="shared" si="1030"/>
        <v/>
      </c>
      <c r="AO4135" s="30">
        <f t="shared" si="1031"/>
        <v>0</v>
      </c>
      <c r="AP4135" s="30">
        <f t="shared" si="1032"/>
        <v>0</v>
      </c>
      <c r="AQ4135" s="19" t="str">
        <f t="shared" si="1033"/>
        <v/>
      </c>
    </row>
    <row r="4136" spans="1:43" x14ac:dyDescent="0.2">
      <c r="A4136" s="23" t="s">
        <v>5665</v>
      </c>
      <c r="B4136" s="6" t="s">
        <v>5669</v>
      </c>
      <c r="C4136" s="6" t="s">
        <v>5670</v>
      </c>
      <c r="D4136" s="4">
        <v>185015</v>
      </c>
      <c r="E4136" s="4">
        <v>185174</v>
      </c>
      <c r="F4136" s="5" t="s">
        <v>5101</v>
      </c>
      <c r="G4136" s="2">
        <v>6</v>
      </c>
      <c r="H4136" s="4">
        <v>185441</v>
      </c>
      <c r="I4136" s="5" t="s">
        <v>5103</v>
      </c>
      <c r="J4136" s="15">
        <v>45399</v>
      </c>
      <c r="K4136" s="24">
        <v>1382648162</v>
      </c>
      <c r="L4136" s="15">
        <v>45405</v>
      </c>
      <c r="M4136" s="15">
        <v>45412</v>
      </c>
      <c r="N4136" s="26">
        <v>1</v>
      </c>
      <c r="O4136" s="26" t="e">
        <f>VLOOKUP(D4136,quash!A$2:$I$7791,9,FALSE)</f>
        <v>#N/A</v>
      </c>
      <c r="P4136" s="7">
        <v>10000</v>
      </c>
      <c r="Q4136" s="26">
        <v>147</v>
      </c>
      <c r="R4136" s="19">
        <v>7.9000519063170294E-2</v>
      </c>
      <c r="S4136" s="26">
        <v>16</v>
      </c>
      <c r="T4136" s="8">
        <v>5000</v>
      </c>
      <c r="U4136" s="4">
        <v>147</v>
      </c>
      <c r="V4136" s="10">
        <v>1303.3399999999999</v>
      </c>
      <c r="W4136" s="14" t="s">
        <v>5282</v>
      </c>
      <c r="X4136" s="18"/>
      <c r="Y4136" s="9"/>
      <c r="Z4136" s="19"/>
      <c r="AA4136" s="19"/>
      <c r="AB4136" s="30">
        <f t="shared" si="1027"/>
        <v>2446000</v>
      </c>
      <c r="AC4136" s="30">
        <f t="shared" si="1043"/>
        <v>2.0441537203597709E-3</v>
      </c>
      <c r="AD4136" s="31">
        <f t="shared" si="1044"/>
        <v>0.30049059689288632</v>
      </c>
      <c r="AE4136" s="31">
        <f t="shared" si="1039"/>
        <v>0.30049059689288632</v>
      </c>
      <c r="AG4136" s="30">
        <f t="shared" si="1028"/>
        <v>6126000</v>
      </c>
      <c r="AH4136" s="30">
        <f t="shared" si="1040"/>
        <v>8.1619327456741752E-4</v>
      </c>
      <c r="AI4136" s="31">
        <f t="shared" si="1041"/>
        <v>0.11998041136141037</v>
      </c>
      <c r="AJ4136" s="31">
        <f t="shared" si="1042"/>
        <v>0.11998041136141037</v>
      </c>
      <c r="AK4136" s="30" t="str">
        <f>IF(W4136="si",($S4136*'COSTOS DE CREDITOS'!$C$27)/DATA!$G4136,"")</f>
        <v/>
      </c>
      <c r="AL4136" s="90" t="str">
        <f>IF(W4136="si",'COSTOS DE CREDITOS'!$C$35,"")</f>
        <v/>
      </c>
      <c r="AM4136" s="30" t="str">
        <f t="shared" si="1029"/>
        <v/>
      </c>
      <c r="AN4136" s="30" t="str">
        <f t="shared" si="1030"/>
        <v/>
      </c>
      <c r="AO4136" s="30">
        <f t="shared" si="1031"/>
        <v>0</v>
      </c>
      <c r="AP4136" s="30">
        <f t="shared" si="1032"/>
        <v>0</v>
      </c>
      <c r="AQ4136" s="19" t="str">
        <f t="shared" si="1033"/>
        <v/>
      </c>
    </row>
    <row r="4137" spans="1:43" x14ac:dyDescent="0.2">
      <c r="A4137" s="23" t="s">
        <v>5665</v>
      </c>
      <c r="B4137" s="6" t="s">
        <v>5669</v>
      </c>
      <c r="C4137" s="6" t="s">
        <v>5670</v>
      </c>
      <c r="D4137" s="4">
        <v>184548</v>
      </c>
      <c r="E4137" s="4">
        <v>185174</v>
      </c>
      <c r="F4137" s="5" t="s">
        <v>5101</v>
      </c>
      <c r="G4137" s="2">
        <v>6</v>
      </c>
      <c r="H4137" s="4">
        <v>185443</v>
      </c>
      <c r="I4137" s="5" t="s">
        <v>5104</v>
      </c>
      <c r="J4137" s="15">
        <v>45395</v>
      </c>
      <c r="K4137" s="24">
        <v>1380130994</v>
      </c>
      <c r="L4137" s="15">
        <v>45405</v>
      </c>
      <c r="M4137" s="15">
        <v>45412</v>
      </c>
      <c r="N4137" s="26">
        <v>1</v>
      </c>
      <c r="O4137" s="26" t="e">
        <f>VLOOKUP(D4137,quash!A$2:$I$7791,9,FALSE)</f>
        <v>#N/A</v>
      </c>
      <c r="P4137" s="7">
        <v>10000</v>
      </c>
      <c r="Q4137" s="26">
        <v>132</v>
      </c>
      <c r="R4137" s="19">
        <v>5.8283715876113903E-2</v>
      </c>
      <c r="S4137" s="26">
        <v>16</v>
      </c>
      <c r="T4137" s="8">
        <v>5000</v>
      </c>
      <c r="U4137" s="4">
        <v>147</v>
      </c>
      <c r="V4137" s="10">
        <v>1303.3399999999999</v>
      </c>
      <c r="W4137" s="14" t="s">
        <v>5282</v>
      </c>
      <c r="X4137" s="18"/>
      <c r="Y4137" s="9"/>
      <c r="Z4137" s="19"/>
      <c r="AA4137" s="19"/>
      <c r="AB4137" s="30">
        <f t="shared" si="1027"/>
        <v>2446000</v>
      </c>
      <c r="AC4137" s="30">
        <f t="shared" si="1043"/>
        <v>2.0441537203597709E-3</v>
      </c>
      <c r="AD4137" s="31">
        <f t="shared" si="1044"/>
        <v>0.26982829108748974</v>
      </c>
      <c r="AE4137" s="31">
        <f t="shared" si="1039"/>
        <v>0.30049059689288632</v>
      </c>
      <c r="AG4137" s="30">
        <f t="shared" si="1028"/>
        <v>6126000</v>
      </c>
      <c r="AH4137" s="30">
        <f t="shared" si="1040"/>
        <v>8.1619327456741752E-4</v>
      </c>
      <c r="AI4137" s="31">
        <f t="shared" si="1041"/>
        <v>0.10773751224289911</v>
      </c>
      <c r="AJ4137" s="31">
        <f t="shared" si="1042"/>
        <v>0.11998041136141037</v>
      </c>
      <c r="AK4137" s="30" t="str">
        <f>IF(W4137="si",($S4137*'COSTOS DE CREDITOS'!$C$27)/DATA!$G4137,"")</f>
        <v/>
      </c>
      <c r="AL4137" s="90" t="str">
        <f>IF(W4137="si",'COSTOS DE CREDITOS'!$C$35,"")</f>
        <v/>
      </c>
      <c r="AM4137" s="30" t="str">
        <f t="shared" si="1029"/>
        <v/>
      </c>
      <c r="AN4137" s="30" t="str">
        <f t="shared" si="1030"/>
        <v/>
      </c>
      <c r="AO4137" s="30">
        <f t="shared" si="1031"/>
        <v>0</v>
      </c>
      <c r="AP4137" s="30">
        <f t="shared" si="1032"/>
        <v>0</v>
      </c>
      <c r="AQ4137" s="19" t="str">
        <f t="shared" si="1033"/>
        <v/>
      </c>
    </row>
    <row r="4138" spans="1:43" x14ac:dyDescent="0.2">
      <c r="A4138" s="23" t="s">
        <v>5665</v>
      </c>
      <c r="B4138" s="6" t="s">
        <v>5669</v>
      </c>
      <c r="C4138" s="6" t="s">
        <v>5670</v>
      </c>
      <c r="D4138" s="4">
        <v>184566</v>
      </c>
      <c r="E4138" s="4">
        <v>185174</v>
      </c>
      <c r="F4138" s="5" t="s">
        <v>5101</v>
      </c>
      <c r="G4138" s="2">
        <v>6</v>
      </c>
      <c r="H4138" s="4">
        <v>185572</v>
      </c>
      <c r="I4138" s="5" t="s">
        <v>5105</v>
      </c>
      <c r="J4138" s="15">
        <v>45395</v>
      </c>
      <c r="K4138" s="24">
        <v>1380156164</v>
      </c>
      <c r="L4138" s="15">
        <v>45405</v>
      </c>
      <c r="M4138" s="15">
        <v>45412</v>
      </c>
      <c r="N4138" s="26">
        <v>1</v>
      </c>
      <c r="O4138" s="26">
        <f>VLOOKUP(D4138,quash!A$2:$I$7791,9,FALSE)</f>
        <v>1</v>
      </c>
      <c r="P4138" s="7">
        <v>10000</v>
      </c>
      <c r="Q4138" s="26">
        <v>147</v>
      </c>
      <c r="R4138" s="19">
        <v>7.9000519063170294E-2</v>
      </c>
      <c r="S4138" s="26">
        <v>16</v>
      </c>
      <c r="T4138" s="8">
        <v>5000</v>
      </c>
      <c r="U4138" s="4">
        <v>147</v>
      </c>
      <c r="V4138" s="10">
        <v>1303.3399999999999</v>
      </c>
      <c r="W4138" s="14" t="s">
        <v>5282</v>
      </c>
      <c r="X4138" s="18"/>
      <c r="Y4138" s="9"/>
      <c r="Z4138" s="19"/>
      <c r="AA4138" s="19"/>
      <c r="AB4138" s="30">
        <f t="shared" si="1027"/>
        <v>511000</v>
      </c>
      <c r="AC4138" s="30">
        <f t="shared" si="1043"/>
        <v>9.7847358121330719E-3</v>
      </c>
      <c r="AD4138" s="31">
        <f t="shared" si="1044"/>
        <v>1.4383561643835616</v>
      </c>
      <c r="AE4138" s="31">
        <f t="shared" si="1039"/>
        <v>1.4383561643835616</v>
      </c>
      <c r="AG4138" s="30">
        <f t="shared" si="1028"/>
        <v>2427000</v>
      </c>
      <c r="AH4138" s="30">
        <f t="shared" si="1040"/>
        <v>2.0601565718994645E-3</v>
      </c>
      <c r="AI4138" s="31">
        <f t="shared" si="1041"/>
        <v>0.30284301606922126</v>
      </c>
      <c r="AJ4138" s="31">
        <f t="shared" si="1042"/>
        <v>0.30284301606922126</v>
      </c>
      <c r="AK4138" s="30" t="str">
        <f>IF(W4138="si",($S4138*'COSTOS DE CREDITOS'!$C$27)/DATA!$G4138,"")</f>
        <v/>
      </c>
      <c r="AL4138" s="90" t="str">
        <f>IF(W4138="si",'COSTOS DE CREDITOS'!$C$35,"")</f>
        <v/>
      </c>
      <c r="AM4138" s="30" t="str">
        <f t="shared" si="1029"/>
        <v/>
      </c>
      <c r="AN4138" s="30" t="str">
        <f t="shared" si="1030"/>
        <v/>
      </c>
      <c r="AO4138" s="30">
        <f t="shared" si="1031"/>
        <v>0</v>
      </c>
      <c r="AP4138" s="30">
        <f t="shared" si="1032"/>
        <v>0</v>
      </c>
      <c r="AQ4138" s="19" t="str">
        <f t="shared" si="1033"/>
        <v/>
      </c>
    </row>
    <row r="4139" spans="1:43" x14ac:dyDescent="0.2">
      <c r="A4139" s="23" t="s">
        <v>5665</v>
      </c>
      <c r="B4139" s="6" t="s">
        <v>5669</v>
      </c>
      <c r="C4139" s="6" t="s">
        <v>5670</v>
      </c>
      <c r="D4139" s="4">
        <v>184574</v>
      </c>
      <c r="E4139" s="4">
        <v>185174</v>
      </c>
      <c r="F4139" s="5" t="s">
        <v>5101</v>
      </c>
      <c r="G4139" s="2">
        <v>6</v>
      </c>
      <c r="H4139" s="4">
        <v>185579</v>
      </c>
      <c r="I4139" s="5" t="s">
        <v>5106</v>
      </c>
      <c r="J4139" s="15">
        <v>45395</v>
      </c>
      <c r="K4139" s="24">
        <v>1380209463</v>
      </c>
      <c r="L4139" s="15">
        <v>45405</v>
      </c>
      <c r="M4139" s="15">
        <v>45412</v>
      </c>
      <c r="N4139" s="26">
        <v>1</v>
      </c>
      <c r="O4139" s="26" t="e">
        <f>VLOOKUP(D4139,quash!A$2:$I$7791,9,FALSE)</f>
        <v>#N/A</v>
      </c>
      <c r="P4139" s="7">
        <v>10000</v>
      </c>
      <c r="Q4139" s="26">
        <v>132</v>
      </c>
      <c r="R4139" s="19">
        <v>5.8283715876113903E-2</v>
      </c>
      <c r="S4139" s="26">
        <v>16</v>
      </c>
      <c r="T4139" s="8">
        <v>7000</v>
      </c>
      <c r="U4139" s="4">
        <v>142</v>
      </c>
      <c r="V4139" s="10">
        <v>1758.65</v>
      </c>
      <c r="W4139" s="14" t="s">
        <v>5282</v>
      </c>
      <c r="X4139" s="18"/>
      <c r="Y4139" s="9"/>
      <c r="Z4139" s="19"/>
      <c r="AA4139" s="19"/>
      <c r="AB4139" s="30">
        <f t="shared" si="1027"/>
        <v>2446000</v>
      </c>
      <c r="AC4139" s="30">
        <f t="shared" si="1043"/>
        <v>2.8618152085036794E-3</v>
      </c>
      <c r="AD4139" s="31">
        <f t="shared" si="1044"/>
        <v>0.37775960752248566</v>
      </c>
      <c r="AE4139" s="31">
        <f t="shared" ref="AE4139:AE4167" si="1045">AC4139*$U4139</f>
        <v>0.40637775960752248</v>
      </c>
      <c r="AG4139" s="30">
        <f t="shared" si="1028"/>
        <v>6126000</v>
      </c>
      <c r="AH4139" s="30">
        <f t="shared" si="1040"/>
        <v>1.1426705843943846E-3</v>
      </c>
      <c r="AI4139" s="31">
        <f t="shared" si="1041"/>
        <v>0.15083251714005877</v>
      </c>
      <c r="AJ4139" s="31">
        <f t="shared" si="1042"/>
        <v>0.16225922298400261</v>
      </c>
      <c r="AK4139" s="30" t="str">
        <f>IF(W4139="si",($S4139*'COSTOS DE CREDITOS'!$C$27)/DATA!$G4139,"")</f>
        <v/>
      </c>
      <c r="AL4139" s="90" t="str">
        <f>IF(W4139="si",'COSTOS DE CREDITOS'!$C$35,"")</f>
        <v/>
      </c>
      <c r="AM4139" s="30" t="str">
        <f t="shared" si="1029"/>
        <v/>
      </c>
      <c r="AN4139" s="30" t="str">
        <f t="shared" si="1030"/>
        <v/>
      </c>
      <c r="AO4139" s="30">
        <f t="shared" si="1031"/>
        <v>0</v>
      </c>
      <c r="AP4139" s="30">
        <f t="shared" si="1032"/>
        <v>0</v>
      </c>
      <c r="AQ4139" s="19" t="str">
        <f t="shared" si="1033"/>
        <v/>
      </c>
    </row>
    <row r="4140" spans="1:43" x14ac:dyDescent="0.2">
      <c r="A4140" s="23" t="s">
        <v>5665</v>
      </c>
      <c r="B4140" s="6" t="s">
        <v>5669</v>
      </c>
      <c r="C4140" s="6" t="s">
        <v>5670</v>
      </c>
      <c r="D4140" s="4">
        <v>185275</v>
      </c>
      <c r="E4140" s="4">
        <v>185174</v>
      </c>
      <c r="F4140" s="5" t="s">
        <v>5101</v>
      </c>
      <c r="G4140" s="2">
        <v>6</v>
      </c>
      <c r="H4140" s="4">
        <v>185856</v>
      </c>
      <c r="I4140" s="5" t="s">
        <v>5107</v>
      </c>
      <c r="J4140" s="15">
        <v>45400</v>
      </c>
      <c r="K4140" s="24">
        <v>1383415073</v>
      </c>
      <c r="L4140" s="15">
        <v>45407</v>
      </c>
      <c r="M4140" s="15">
        <v>45412</v>
      </c>
      <c r="N4140" s="26">
        <v>1</v>
      </c>
      <c r="O4140" s="26">
        <f>VLOOKUP(D4140,quash!A$2:$I$7791,9,FALSE)</f>
        <v>1</v>
      </c>
      <c r="P4140" s="7">
        <v>10000</v>
      </c>
      <c r="Q4140" s="26">
        <v>127</v>
      </c>
      <c r="R4140" s="19">
        <v>5.24391097594855E-2</v>
      </c>
      <c r="S4140" s="26">
        <v>16</v>
      </c>
      <c r="T4140" s="8">
        <v>7000</v>
      </c>
      <c r="U4140" s="4">
        <v>142</v>
      </c>
      <c r="V4140" s="10">
        <v>1758.65</v>
      </c>
      <c r="W4140" s="14" t="s">
        <v>5282</v>
      </c>
      <c r="X4140" s="18"/>
      <c r="Y4140" s="9"/>
      <c r="Z4140" s="19"/>
      <c r="AA4140" s="19"/>
      <c r="AB4140" s="30">
        <f t="shared" si="1027"/>
        <v>511000</v>
      </c>
      <c r="AC4140" s="30">
        <f t="shared" si="1043"/>
        <v>1.3698630136986301E-2</v>
      </c>
      <c r="AD4140" s="31">
        <f t="shared" si="1044"/>
        <v>1.7397260273972601</v>
      </c>
      <c r="AE4140" s="31">
        <f t="shared" si="1045"/>
        <v>1.9452054794520546</v>
      </c>
      <c r="AG4140" s="30">
        <f t="shared" si="1028"/>
        <v>2427000</v>
      </c>
      <c r="AH4140" s="30">
        <f t="shared" si="1040"/>
        <v>2.88421920065925E-3</v>
      </c>
      <c r="AI4140" s="31">
        <f t="shared" si="1041"/>
        <v>0.36629583848372477</v>
      </c>
      <c r="AJ4140" s="31">
        <f t="shared" si="1042"/>
        <v>0.40955912649361348</v>
      </c>
      <c r="AK4140" s="30" t="str">
        <f>IF(W4140="si",($S4140*'COSTOS DE CREDITOS'!$C$27)/DATA!$G4140,"")</f>
        <v/>
      </c>
      <c r="AL4140" s="90" t="str">
        <f>IF(W4140="si",'COSTOS DE CREDITOS'!$C$35,"")</f>
        <v/>
      </c>
      <c r="AM4140" s="30" t="str">
        <f t="shared" si="1029"/>
        <v/>
      </c>
      <c r="AN4140" s="30" t="str">
        <f t="shared" si="1030"/>
        <v/>
      </c>
      <c r="AO4140" s="30">
        <f t="shared" si="1031"/>
        <v>0</v>
      </c>
      <c r="AP4140" s="30">
        <f t="shared" si="1032"/>
        <v>0</v>
      </c>
      <c r="AQ4140" s="19" t="str">
        <f t="shared" si="1033"/>
        <v/>
      </c>
    </row>
    <row r="4141" spans="1:43" x14ac:dyDescent="0.2">
      <c r="A4141" s="23" t="s">
        <v>5665</v>
      </c>
      <c r="B4141" s="6" t="s">
        <v>5672</v>
      </c>
      <c r="C4141" s="6" t="s">
        <v>5667</v>
      </c>
      <c r="D4141" s="4">
        <v>184498</v>
      </c>
      <c r="E4141" s="4">
        <v>185998</v>
      </c>
      <c r="F4141" s="5" t="s">
        <v>5108</v>
      </c>
      <c r="G4141" s="2">
        <v>5</v>
      </c>
      <c r="H4141" s="4">
        <v>185999</v>
      </c>
      <c r="I4141" s="5" t="s">
        <v>5109</v>
      </c>
      <c r="J4141" s="15">
        <v>45394</v>
      </c>
      <c r="K4141" s="24">
        <v>1379799738</v>
      </c>
      <c r="L4141" s="15">
        <v>45407</v>
      </c>
      <c r="M4141" s="15">
        <v>45412</v>
      </c>
      <c r="N4141" s="26">
        <v>1</v>
      </c>
      <c r="O4141" s="26" t="e">
        <f>VLOOKUP(D4141,quash!A$2:$I$7791,9,FALSE)</f>
        <v>#N/A</v>
      </c>
      <c r="P4141" s="7">
        <v>10000</v>
      </c>
      <c r="Q4141" s="26">
        <v>115</v>
      </c>
      <c r="R4141" s="19">
        <v>3.97705569269148E-2</v>
      </c>
      <c r="S4141" s="26">
        <v>16</v>
      </c>
      <c r="T4141" s="8">
        <v>8000</v>
      </c>
      <c r="U4141" s="4">
        <v>142</v>
      </c>
      <c r="V4141" s="10">
        <v>2013.74</v>
      </c>
      <c r="W4141" s="14" t="s">
        <v>5282</v>
      </c>
      <c r="X4141" s="18"/>
      <c r="Y4141" s="9"/>
      <c r="Z4141" s="19"/>
      <c r="AA4141" s="19"/>
      <c r="AB4141" s="30">
        <f t="shared" si="1027"/>
        <v>2446000</v>
      </c>
      <c r="AC4141" s="30">
        <f t="shared" si="1043"/>
        <v>3.2706459525756338E-3</v>
      </c>
      <c r="AD4141" s="31">
        <f t="shared" si="1044"/>
        <v>0.3761242845461979</v>
      </c>
      <c r="AE4141" s="31">
        <f t="shared" si="1045"/>
        <v>0.46443172526574</v>
      </c>
      <c r="AG4141" s="30">
        <f t="shared" si="1028"/>
        <v>6126000</v>
      </c>
      <c r="AH4141" s="30">
        <f t="shared" si="1040"/>
        <v>1.3059092393078681E-3</v>
      </c>
      <c r="AI4141" s="31">
        <f t="shared" si="1041"/>
        <v>0.15017956252040482</v>
      </c>
      <c r="AJ4141" s="31">
        <f t="shared" si="1042"/>
        <v>0.18543911198171725</v>
      </c>
      <c r="AK4141" s="30" t="str">
        <f>IF(W4141="si",($S4141*'COSTOS DE CREDITOS'!$C$27)/DATA!$G4141,"")</f>
        <v/>
      </c>
      <c r="AL4141" s="90" t="str">
        <f>IF(W4141="si",'COSTOS DE CREDITOS'!$C$35,"")</f>
        <v/>
      </c>
      <c r="AM4141" s="30" t="str">
        <f t="shared" si="1029"/>
        <v/>
      </c>
      <c r="AN4141" s="30" t="str">
        <f t="shared" si="1030"/>
        <v/>
      </c>
      <c r="AO4141" s="30">
        <f t="shared" si="1031"/>
        <v>0</v>
      </c>
      <c r="AP4141" s="30">
        <f t="shared" si="1032"/>
        <v>0</v>
      </c>
      <c r="AQ4141" s="19" t="str">
        <f t="shared" si="1033"/>
        <v/>
      </c>
    </row>
    <row r="4142" spans="1:43" x14ac:dyDescent="0.2">
      <c r="A4142" s="23" t="s">
        <v>5665</v>
      </c>
      <c r="B4142" s="6" t="s">
        <v>5672</v>
      </c>
      <c r="C4142" s="6" t="s">
        <v>5667</v>
      </c>
      <c r="D4142" s="4">
        <v>185158</v>
      </c>
      <c r="E4142" s="4">
        <v>185998</v>
      </c>
      <c r="F4142" s="5" t="s">
        <v>5108</v>
      </c>
      <c r="G4142" s="2">
        <v>5</v>
      </c>
      <c r="H4142" s="4">
        <v>186002</v>
      </c>
      <c r="I4142" s="5" t="s">
        <v>5110</v>
      </c>
      <c r="J4142" s="15">
        <v>45399</v>
      </c>
      <c r="K4142" s="24">
        <v>1383004813</v>
      </c>
      <c r="L4142" s="15">
        <v>45407</v>
      </c>
      <c r="M4142" s="15">
        <v>45412</v>
      </c>
      <c r="N4142" s="26">
        <v>1</v>
      </c>
      <c r="O4142" s="26" t="e">
        <f>VLOOKUP(D4142,quash!A$2:$I$7791,9,FALSE)</f>
        <v>#N/A</v>
      </c>
      <c r="P4142" s="7">
        <v>10000</v>
      </c>
      <c r="Q4142" s="26">
        <v>132</v>
      </c>
      <c r="R4142" s="19">
        <v>5.8283715876113903E-2</v>
      </c>
      <c r="S4142" s="26">
        <v>16</v>
      </c>
      <c r="T4142" s="8">
        <v>8000</v>
      </c>
      <c r="U4142" s="4">
        <v>142</v>
      </c>
      <c r="V4142" s="10">
        <v>2013.74</v>
      </c>
      <c r="W4142" s="14" t="s">
        <v>5282</v>
      </c>
      <c r="X4142" s="18"/>
      <c r="Y4142" s="9"/>
      <c r="Z4142" s="19"/>
      <c r="AA4142" s="19"/>
      <c r="AB4142" s="30">
        <f t="shared" si="1027"/>
        <v>2446000</v>
      </c>
      <c r="AC4142" s="30">
        <f t="shared" si="1043"/>
        <v>3.2706459525756338E-3</v>
      </c>
      <c r="AD4142" s="31">
        <f t="shared" si="1044"/>
        <v>0.43172526573998365</v>
      </c>
      <c r="AE4142" s="31">
        <f t="shared" si="1045"/>
        <v>0.46443172526574</v>
      </c>
      <c r="AG4142" s="30">
        <f t="shared" si="1028"/>
        <v>6126000</v>
      </c>
      <c r="AH4142" s="30">
        <f t="shared" si="1040"/>
        <v>1.3059092393078681E-3</v>
      </c>
      <c r="AI4142" s="31">
        <f t="shared" si="1041"/>
        <v>0.17238001958863858</v>
      </c>
      <c r="AJ4142" s="31">
        <f t="shared" si="1042"/>
        <v>0.18543911198171725</v>
      </c>
      <c r="AK4142" s="30" t="str">
        <f>IF(W4142="si",($S4142*'COSTOS DE CREDITOS'!$C$27)/DATA!$G4142,"")</f>
        <v/>
      </c>
      <c r="AL4142" s="90" t="str">
        <f>IF(W4142="si",'COSTOS DE CREDITOS'!$C$35,"")</f>
        <v/>
      </c>
      <c r="AM4142" s="30" t="str">
        <f t="shared" si="1029"/>
        <v/>
      </c>
      <c r="AN4142" s="30" t="str">
        <f t="shared" si="1030"/>
        <v/>
      </c>
      <c r="AO4142" s="30">
        <f t="shared" si="1031"/>
        <v>0</v>
      </c>
      <c r="AP4142" s="30">
        <f t="shared" si="1032"/>
        <v>0</v>
      </c>
      <c r="AQ4142" s="19" t="str">
        <f t="shared" si="1033"/>
        <v/>
      </c>
    </row>
    <row r="4143" spans="1:43" x14ac:dyDescent="0.2">
      <c r="A4143" s="23" t="s">
        <v>5665</v>
      </c>
      <c r="B4143" s="6" t="s">
        <v>5672</v>
      </c>
      <c r="C4143" s="6" t="s">
        <v>5667</v>
      </c>
      <c r="D4143" s="4">
        <v>185789</v>
      </c>
      <c r="E4143" s="4">
        <v>185998</v>
      </c>
      <c r="F4143" s="5" t="s">
        <v>5108</v>
      </c>
      <c r="G4143" s="2">
        <v>5</v>
      </c>
      <c r="H4143" s="4">
        <v>186004</v>
      </c>
      <c r="I4143" s="5" t="s">
        <v>5111</v>
      </c>
      <c r="J4143" s="15">
        <v>45405</v>
      </c>
      <c r="K4143" s="24">
        <v>1386043192</v>
      </c>
      <c r="L4143" s="15">
        <v>45407</v>
      </c>
      <c r="M4143" s="15">
        <v>45412</v>
      </c>
      <c r="N4143" s="26">
        <v>1</v>
      </c>
      <c r="O4143" s="26">
        <f>VLOOKUP(D4143,quash!A$2:$I$7791,9,FALSE)</f>
        <v>2</v>
      </c>
      <c r="P4143" s="7">
        <v>10000</v>
      </c>
      <c r="Q4143" s="26">
        <v>115</v>
      </c>
      <c r="R4143" s="19">
        <v>3.97705569269148E-2</v>
      </c>
      <c r="S4143" s="26">
        <v>16</v>
      </c>
      <c r="T4143" s="8">
        <v>8000</v>
      </c>
      <c r="U4143" s="4">
        <v>142</v>
      </c>
      <c r="V4143" s="10">
        <v>2013.74</v>
      </c>
      <c r="W4143" s="14" t="s">
        <v>5282</v>
      </c>
      <c r="X4143" s="18"/>
      <c r="Y4143" s="9"/>
      <c r="Z4143" s="19"/>
      <c r="AA4143" s="19"/>
      <c r="AB4143" s="30">
        <f t="shared" si="1027"/>
        <v>313000</v>
      </c>
      <c r="AC4143" s="30">
        <f t="shared" si="1043"/>
        <v>2.5559105431309903E-2</v>
      </c>
      <c r="AD4143" s="31">
        <f t="shared" si="1044"/>
        <v>2.939297124600639</v>
      </c>
      <c r="AE4143" s="31">
        <f t="shared" si="1045"/>
        <v>3.6293929712460065</v>
      </c>
      <c r="AG4143" s="30">
        <f t="shared" si="1028"/>
        <v>1695000</v>
      </c>
      <c r="AH4143" s="30">
        <f t="shared" si="1040"/>
        <v>4.71976401179941E-3</v>
      </c>
      <c r="AI4143" s="31">
        <f t="shared" si="1041"/>
        <v>0.54277286135693215</v>
      </c>
      <c r="AJ4143" s="31">
        <f t="shared" si="1042"/>
        <v>0.67020648967551621</v>
      </c>
      <c r="AK4143" s="30" t="str">
        <f>IF(W4143="si",($S4143*'COSTOS DE CREDITOS'!$C$27)/DATA!$G4143,"")</f>
        <v/>
      </c>
      <c r="AL4143" s="90" t="str">
        <f>IF(W4143="si",'COSTOS DE CREDITOS'!$C$35,"")</f>
        <v/>
      </c>
      <c r="AM4143" s="30" t="str">
        <f t="shared" si="1029"/>
        <v/>
      </c>
      <c r="AN4143" s="30" t="str">
        <f t="shared" si="1030"/>
        <v/>
      </c>
      <c r="AO4143" s="30">
        <f t="shared" si="1031"/>
        <v>0</v>
      </c>
      <c r="AP4143" s="30">
        <f t="shared" si="1032"/>
        <v>0</v>
      </c>
      <c r="AQ4143" s="19" t="str">
        <f t="shared" si="1033"/>
        <v/>
      </c>
    </row>
    <row r="4144" spans="1:43" x14ac:dyDescent="0.2">
      <c r="A4144" s="23" t="s">
        <v>5665</v>
      </c>
      <c r="B4144" s="6" t="s">
        <v>5672</v>
      </c>
      <c r="C4144" s="6" t="s">
        <v>5667</v>
      </c>
      <c r="D4144" s="4">
        <v>185163</v>
      </c>
      <c r="E4144" s="4">
        <v>185998</v>
      </c>
      <c r="F4144" s="5" t="s">
        <v>5108</v>
      </c>
      <c r="G4144" s="2">
        <v>5</v>
      </c>
      <c r="H4144" s="4">
        <v>186005</v>
      </c>
      <c r="I4144" s="5" t="s">
        <v>5112</v>
      </c>
      <c r="J4144" s="15">
        <v>45399</v>
      </c>
      <c r="K4144" s="24">
        <v>1383005615</v>
      </c>
      <c r="L4144" s="15">
        <v>45407</v>
      </c>
      <c r="M4144" s="15">
        <v>45412</v>
      </c>
      <c r="N4144" s="26">
        <v>1</v>
      </c>
      <c r="O4144" s="26" t="e">
        <f>VLOOKUP(D4144,quash!A$2:$I$7791,9,FALSE)</f>
        <v>#N/A</v>
      </c>
      <c r="P4144" s="7">
        <v>10000</v>
      </c>
      <c r="Q4144" s="26">
        <v>147</v>
      </c>
      <c r="R4144" s="19">
        <v>7.9000519063170294E-2</v>
      </c>
      <c r="S4144" s="26">
        <v>16</v>
      </c>
      <c r="T4144" s="8">
        <v>10000</v>
      </c>
      <c r="U4144" s="4">
        <v>142</v>
      </c>
      <c r="V4144" s="10">
        <v>2510.34</v>
      </c>
      <c r="W4144" s="14" t="s">
        <v>5282</v>
      </c>
      <c r="X4144" s="18"/>
      <c r="Y4144" s="9"/>
      <c r="Z4144" s="19"/>
      <c r="AA4144" s="19"/>
      <c r="AB4144" s="30">
        <f t="shared" si="1027"/>
        <v>2446000</v>
      </c>
      <c r="AC4144" s="30">
        <f t="shared" si="1043"/>
        <v>4.0883074407195418E-3</v>
      </c>
      <c r="AD4144" s="31">
        <f t="shared" si="1044"/>
        <v>0.60098119378577264</v>
      </c>
      <c r="AE4144" s="31">
        <f t="shared" si="1045"/>
        <v>0.58053965658217499</v>
      </c>
      <c r="AG4144" s="30">
        <f t="shared" si="1028"/>
        <v>6126000</v>
      </c>
      <c r="AH4144" s="30">
        <f t="shared" si="1040"/>
        <v>1.632386549134835E-3</v>
      </c>
      <c r="AI4144" s="31">
        <f t="shared" si="1041"/>
        <v>0.23996082272282074</v>
      </c>
      <c r="AJ4144" s="31">
        <f t="shared" si="1042"/>
        <v>0.23179888997714657</v>
      </c>
      <c r="AK4144" s="30" t="str">
        <f>IF(W4144="si",($S4144*'COSTOS DE CREDITOS'!$C$27)/DATA!$G4144,"")</f>
        <v/>
      </c>
      <c r="AL4144" s="90" t="str">
        <f>IF(W4144="si",'COSTOS DE CREDITOS'!$C$35,"")</f>
        <v/>
      </c>
      <c r="AM4144" s="30" t="str">
        <f t="shared" si="1029"/>
        <v/>
      </c>
      <c r="AN4144" s="30" t="str">
        <f t="shared" si="1030"/>
        <v/>
      </c>
      <c r="AO4144" s="30">
        <f t="shared" si="1031"/>
        <v>0</v>
      </c>
      <c r="AP4144" s="30">
        <f t="shared" si="1032"/>
        <v>0</v>
      </c>
      <c r="AQ4144" s="19" t="str">
        <f t="shared" si="1033"/>
        <v/>
      </c>
    </row>
    <row r="4145" spans="1:43" x14ac:dyDescent="0.2">
      <c r="A4145" s="23" t="s">
        <v>5665</v>
      </c>
      <c r="B4145" s="6" t="s">
        <v>5672</v>
      </c>
      <c r="C4145" s="6" t="s">
        <v>5667</v>
      </c>
      <c r="D4145" s="4">
        <v>185343</v>
      </c>
      <c r="E4145" s="4">
        <v>185998</v>
      </c>
      <c r="F4145" s="5" t="s">
        <v>5108</v>
      </c>
      <c r="G4145" s="2">
        <v>5</v>
      </c>
      <c r="H4145" s="4">
        <v>186010</v>
      </c>
      <c r="I4145" s="5" t="s">
        <v>5113</v>
      </c>
      <c r="J4145" s="15">
        <v>45400</v>
      </c>
      <c r="K4145" s="24">
        <v>1383587298</v>
      </c>
      <c r="L4145" s="15">
        <v>45407</v>
      </c>
      <c r="M4145" s="15">
        <v>45412</v>
      </c>
      <c r="N4145" s="26">
        <v>1</v>
      </c>
      <c r="O4145" s="26" t="e">
        <f>VLOOKUP(D4145,quash!A$2:$I$7791,9,FALSE)</f>
        <v>#N/A</v>
      </c>
      <c r="P4145" s="7">
        <v>10000</v>
      </c>
      <c r="Q4145" s="26">
        <v>127</v>
      </c>
      <c r="R4145" s="19">
        <v>5.24391097594855E-2</v>
      </c>
      <c r="S4145" s="26">
        <v>16</v>
      </c>
      <c r="T4145" s="8">
        <v>8000</v>
      </c>
      <c r="U4145" s="4">
        <v>142</v>
      </c>
      <c r="V4145" s="10">
        <v>2013.74</v>
      </c>
      <c r="W4145" s="14" t="s">
        <v>5282</v>
      </c>
      <c r="X4145" s="18"/>
      <c r="Y4145" s="9"/>
      <c r="Z4145" s="19"/>
      <c r="AA4145" s="19"/>
      <c r="AB4145" s="30">
        <f t="shared" si="1027"/>
        <v>2446000</v>
      </c>
      <c r="AC4145" s="30">
        <f t="shared" si="1043"/>
        <v>3.2706459525756338E-3</v>
      </c>
      <c r="AD4145" s="31">
        <f t="shared" si="1044"/>
        <v>0.41537203597710548</v>
      </c>
      <c r="AE4145" s="31">
        <f t="shared" si="1045"/>
        <v>0.46443172526574</v>
      </c>
      <c r="AG4145" s="30">
        <f t="shared" si="1028"/>
        <v>6126000</v>
      </c>
      <c r="AH4145" s="30">
        <f t="shared" si="1040"/>
        <v>1.3059092393078681E-3</v>
      </c>
      <c r="AI4145" s="31">
        <f t="shared" si="1041"/>
        <v>0.16585047339209924</v>
      </c>
      <c r="AJ4145" s="31">
        <f t="shared" si="1042"/>
        <v>0.18543911198171725</v>
      </c>
      <c r="AK4145" s="30" t="str">
        <f>IF(W4145="si",($S4145*'COSTOS DE CREDITOS'!$C$27)/DATA!$G4145,"")</f>
        <v/>
      </c>
      <c r="AL4145" s="90" t="str">
        <f>IF(W4145="si",'COSTOS DE CREDITOS'!$C$35,"")</f>
        <v/>
      </c>
      <c r="AM4145" s="30" t="str">
        <f t="shared" si="1029"/>
        <v/>
      </c>
      <c r="AN4145" s="30" t="str">
        <f t="shared" si="1030"/>
        <v/>
      </c>
      <c r="AO4145" s="30">
        <f t="shared" si="1031"/>
        <v>0</v>
      </c>
      <c r="AP4145" s="30">
        <f t="shared" si="1032"/>
        <v>0</v>
      </c>
      <c r="AQ4145" s="19" t="str">
        <f t="shared" si="1033"/>
        <v/>
      </c>
    </row>
    <row r="4146" spans="1:43" x14ac:dyDescent="0.2">
      <c r="A4146" s="23" t="s">
        <v>5665</v>
      </c>
      <c r="B4146" s="6" t="s">
        <v>5669</v>
      </c>
      <c r="C4146" s="6" t="s">
        <v>5670</v>
      </c>
      <c r="D4146" s="2">
        <v>185600</v>
      </c>
      <c r="E4146" s="2">
        <v>185945</v>
      </c>
      <c r="F4146" s="3" t="s">
        <v>5114</v>
      </c>
      <c r="G4146" s="2">
        <v>5</v>
      </c>
      <c r="H4146" s="2">
        <v>185946</v>
      </c>
      <c r="I4146" s="3" t="s">
        <v>5115</v>
      </c>
      <c r="J4146" s="15">
        <v>45402</v>
      </c>
      <c r="K4146" s="24">
        <v>1384628067</v>
      </c>
      <c r="L4146" s="15">
        <v>45407</v>
      </c>
      <c r="M4146" s="15">
        <v>45412</v>
      </c>
      <c r="N4146" s="26">
        <v>1</v>
      </c>
      <c r="O4146" s="26">
        <f>VLOOKUP(D4146,quash!A$2:$I$7791,9,FALSE)</f>
        <v>2</v>
      </c>
      <c r="P4146" s="7">
        <v>10000</v>
      </c>
      <c r="Q4146" s="26">
        <v>115</v>
      </c>
      <c r="R4146" s="19">
        <v>3.97705569269148E-2</v>
      </c>
      <c r="S4146" s="26">
        <v>16</v>
      </c>
      <c r="T4146" s="7">
        <v>6000</v>
      </c>
      <c r="U4146" s="2">
        <v>142</v>
      </c>
      <c r="V4146" s="11">
        <v>1503.37</v>
      </c>
      <c r="W4146" s="14" t="s">
        <v>5282</v>
      </c>
      <c r="X4146" s="18"/>
      <c r="Y4146" s="9"/>
      <c r="Z4146" s="19"/>
      <c r="AA4146" s="19"/>
      <c r="AB4146" s="30">
        <f t="shared" si="1027"/>
        <v>313000</v>
      </c>
      <c r="AC4146" s="30">
        <f t="shared" si="1043"/>
        <v>1.9169329073482427E-2</v>
      </c>
      <c r="AD4146" s="31">
        <f t="shared" si="1044"/>
        <v>2.2044728434504792</v>
      </c>
      <c r="AE4146" s="31">
        <f t="shared" si="1045"/>
        <v>2.7220447284345046</v>
      </c>
      <c r="AG4146" s="30">
        <f t="shared" si="1028"/>
        <v>1695000</v>
      </c>
      <c r="AH4146" s="30">
        <f t="shared" si="1040"/>
        <v>3.5398230088495575E-3</v>
      </c>
      <c r="AI4146" s="31">
        <f t="shared" si="1041"/>
        <v>0.40707964601769908</v>
      </c>
      <c r="AJ4146" s="31">
        <f t="shared" si="1042"/>
        <v>0.50265486725663711</v>
      </c>
      <c r="AK4146" s="30" t="str">
        <f>IF(W4146="si",($S4146*'COSTOS DE CREDITOS'!$C$27)/DATA!$G4146,"")</f>
        <v/>
      </c>
      <c r="AL4146" s="90" t="str">
        <f>IF(W4146="si",'COSTOS DE CREDITOS'!$C$35,"")</f>
        <v/>
      </c>
      <c r="AM4146" s="30" t="str">
        <f t="shared" si="1029"/>
        <v/>
      </c>
      <c r="AN4146" s="30" t="str">
        <f t="shared" si="1030"/>
        <v/>
      </c>
      <c r="AO4146" s="30">
        <f t="shared" si="1031"/>
        <v>0</v>
      </c>
      <c r="AP4146" s="30">
        <f t="shared" si="1032"/>
        <v>0</v>
      </c>
      <c r="AQ4146" s="19" t="str">
        <f t="shared" si="1033"/>
        <v/>
      </c>
    </row>
    <row r="4147" spans="1:43" x14ac:dyDescent="0.2">
      <c r="A4147" s="23" t="s">
        <v>5665</v>
      </c>
      <c r="B4147" s="6" t="s">
        <v>5669</v>
      </c>
      <c r="C4147" s="6" t="s">
        <v>5670</v>
      </c>
      <c r="D4147" s="2">
        <v>185603</v>
      </c>
      <c r="E4147" s="2">
        <v>185945</v>
      </c>
      <c r="F4147" s="3" t="s">
        <v>5114</v>
      </c>
      <c r="G4147" s="2">
        <v>5</v>
      </c>
      <c r="H4147" s="2">
        <v>185950</v>
      </c>
      <c r="I4147" s="3" t="s">
        <v>5116</v>
      </c>
      <c r="J4147" s="15">
        <v>45404</v>
      </c>
      <c r="K4147" s="24">
        <v>1384633256</v>
      </c>
      <c r="L4147" s="15">
        <v>45407</v>
      </c>
      <c r="M4147" s="15">
        <v>45412</v>
      </c>
      <c r="N4147" s="26">
        <v>1</v>
      </c>
      <c r="O4147" s="26">
        <f>VLOOKUP(D4147,quash!A$2:$I$7791,9,FALSE)</f>
        <v>4</v>
      </c>
      <c r="P4147" s="7">
        <v>10000</v>
      </c>
      <c r="Q4147" s="26">
        <v>110</v>
      </c>
      <c r="R4147" s="19">
        <v>3.3741050530766099E-2</v>
      </c>
      <c r="S4147" s="26">
        <v>16</v>
      </c>
      <c r="T4147" s="7">
        <v>10000</v>
      </c>
      <c r="U4147" s="2">
        <v>142</v>
      </c>
      <c r="V4147" s="11">
        <v>2510.34</v>
      </c>
      <c r="W4147" s="14" t="s">
        <v>5282</v>
      </c>
      <c r="X4147" s="18"/>
      <c r="Y4147" s="9"/>
      <c r="Z4147" s="19"/>
      <c r="AA4147" s="19"/>
      <c r="AB4147" s="30">
        <f t="shared" si="1027"/>
        <v>249000</v>
      </c>
      <c r="AC4147" s="30">
        <f t="shared" si="1043"/>
        <v>4.0160642570281124E-2</v>
      </c>
      <c r="AD4147" s="31">
        <f t="shared" si="1044"/>
        <v>4.4176706827309236</v>
      </c>
      <c r="AE4147" s="31">
        <f t="shared" si="1045"/>
        <v>5.7028112449799195</v>
      </c>
      <c r="AG4147" s="30">
        <f t="shared" si="1028"/>
        <v>927000</v>
      </c>
      <c r="AH4147" s="30">
        <f t="shared" si="1040"/>
        <v>1.0787486515641856E-2</v>
      </c>
      <c r="AI4147" s="31">
        <f t="shared" si="1041"/>
        <v>1.1866235167206043</v>
      </c>
      <c r="AJ4147" s="31">
        <f t="shared" si="1042"/>
        <v>1.5318230852211436</v>
      </c>
      <c r="AK4147" s="30" t="str">
        <f>IF(W4147="si",($S4147*'COSTOS DE CREDITOS'!$C$27)/DATA!$G4147,"")</f>
        <v/>
      </c>
      <c r="AL4147" s="90" t="str">
        <f>IF(W4147="si",'COSTOS DE CREDITOS'!$C$35,"")</f>
        <v/>
      </c>
      <c r="AM4147" s="30" t="str">
        <f t="shared" si="1029"/>
        <v/>
      </c>
      <c r="AN4147" s="30" t="str">
        <f t="shared" si="1030"/>
        <v/>
      </c>
      <c r="AO4147" s="30">
        <f t="shared" si="1031"/>
        <v>0</v>
      </c>
      <c r="AP4147" s="30">
        <f t="shared" si="1032"/>
        <v>0</v>
      </c>
      <c r="AQ4147" s="19" t="str">
        <f t="shared" si="1033"/>
        <v/>
      </c>
    </row>
    <row r="4148" spans="1:43" x14ac:dyDescent="0.2">
      <c r="A4148" s="23" t="s">
        <v>5665</v>
      </c>
      <c r="B4148" s="6" t="s">
        <v>5671</v>
      </c>
      <c r="C4148" s="6" t="s">
        <v>5670</v>
      </c>
      <c r="D4148" s="2">
        <v>185771</v>
      </c>
      <c r="E4148" s="2">
        <v>185989</v>
      </c>
      <c r="F4148" s="3" t="s">
        <v>5117</v>
      </c>
      <c r="G4148" s="2">
        <v>5</v>
      </c>
      <c r="H4148" s="2">
        <v>185990</v>
      </c>
      <c r="I4148" s="3" t="s">
        <v>5118</v>
      </c>
      <c r="J4148" s="15">
        <v>45404</v>
      </c>
      <c r="K4148" s="24">
        <v>1385695239</v>
      </c>
      <c r="L4148" s="15">
        <v>45407</v>
      </c>
      <c r="M4148" s="15">
        <v>45412</v>
      </c>
      <c r="N4148" s="26">
        <v>1</v>
      </c>
      <c r="O4148" s="26">
        <f>VLOOKUP(D4148,quash!A$2:$I$7791,9,FALSE)</f>
        <v>1</v>
      </c>
      <c r="P4148" s="7">
        <v>10000</v>
      </c>
      <c r="Q4148" s="26">
        <v>147</v>
      </c>
      <c r="R4148" s="19">
        <v>7.9000519063170294E-2</v>
      </c>
      <c r="S4148" s="26">
        <v>16</v>
      </c>
      <c r="T4148" s="7">
        <v>8000</v>
      </c>
      <c r="U4148" s="2">
        <v>142</v>
      </c>
      <c r="V4148" s="11">
        <v>2013.74</v>
      </c>
      <c r="W4148" s="14" t="s">
        <v>5282</v>
      </c>
      <c r="X4148" s="18"/>
      <c r="Y4148" s="9"/>
      <c r="Z4148" s="19"/>
      <c r="AA4148" s="19"/>
      <c r="AB4148" s="30">
        <f t="shared" si="1027"/>
        <v>511000</v>
      </c>
      <c r="AC4148" s="30">
        <f t="shared" si="1043"/>
        <v>1.5655577299412915E-2</v>
      </c>
      <c r="AD4148" s="31">
        <f t="shared" si="1044"/>
        <v>2.3013698630136985</v>
      </c>
      <c r="AE4148" s="31">
        <f t="shared" si="1045"/>
        <v>2.2230919765166339</v>
      </c>
      <c r="AG4148" s="30">
        <f t="shared" si="1028"/>
        <v>2427000</v>
      </c>
      <c r="AH4148" s="30">
        <f t="shared" si="1040"/>
        <v>3.296250515039143E-3</v>
      </c>
      <c r="AI4148" s="31">
        <f t="shared" si="1041"/>
        <v>0.48454882571075403</v>
      </c>
      <c r="AJ4148" s="31">
        <f t="shared" si="1042"/>
        <v>0.4680675731355583</v>
      </c>
      <c r="AK4148" s="30" t="str">
        <f>IF(W4148="si",($S4148*'COSTOS DE CREDITOS'!$C$27)/DATA!$G4148,"")</f>
        <v/>
      </c>
      <c r="AL4148" s="90" t="str">
        <f>IF(W4148="si",'COSTOS DE CREDITOS'!$C$35,"")</f>
        <v/>
      </c>
      <c r="AM4148" s="30" t="str">
        <f t="shared" si="1029"/>
        <v/>
      </c>
      <c r="AN4148" s="30" t="str">
        <f t="shared" si="1030"/>
        <v/>
      </c>
      <c r="AO4148" s="30">
        <f t="shared" si="1031"/>
        <v>0</v>
      </c>
      <c r="AP4148" s="30">
        <f t="shared" si="1032"/>
        <v>0</v>
      </c>
      <c r="AQ4148" s="19" t="str">
        <f t="shared" si="1033"/>
        <v/>
      </c>
    </row>
    <row r="4149" spans="1:43" x14ac:dyDescent="0.2">
      <c r="A4149" s="23" t="s">
        <v>5665</v>
      </c>
      <c r="B4149" s="6" t="s">
        <v>5671</v>
      </c>
      <c r="C4149" s="6" t="s">
        <v>5670</v>
      </c>
      <c r="D4149" s="2">
        <v>185797</v>
      </c>
      <c r="E4149" s="2">
        <v>185989</v>
      </c>
      <c r="F4149" s="3" t="s">
        <v>5117</v>
      </c>
      <c r="G4149" s="2">
        <v>5</v>
      </c>
      <c r="H4149" s="2">
        <v>185991</v>
      </c>
      <c r="I4149" s="3" t="s">
        <v>5119</v>
      </c>
      <c r="J4149" s="15">
        <v>45405</v>
      </c>
      <c r="K4149" s="24">
        <v>1386045496</v>
      </c>
      <c r="L4149" s="15">
        <v>45407</v>
      </c>
      <c r="M4149" s="15">
        <v>45412</v>
      </c>
      <c r="N4149" s="26">
        <v>1</v>
      </c>
      <c r="O4149" s="26">
        <f>VLOOKUP(D4149,quash!A$2:$I$7791,9,FALSE)</f>
        <v>1</v>
      </c>
      <c r="P4149" s="7">
        <v>5000</v>
      </c>
      <c r="Q4149" s="26">
        <v>147</v>
      </c>
      <c r="R4149" s="19">
        <v>5.8283715876113994E-2</v>
      </c>
      <c r="S4149" s="26">
        <v>16</v>
      </c>
      <c r="T4149" s="7">
        <v>7000</v>
      </c>
      <c r="U4149" s="2">
        <v>142</v>
      </c>
      <c r="V4149" s="11">
        <v>1758.65</v>
      </c>
      <c r="W4149" s="14" t="s">
        <v>5282</v>
      </c>
      <c r="X4149" s="18"/>
      <c r="Y4149" s="9"/>
      <c r="Z4149" s="19"/>
      <c r="AA4149" s="19"/>
      <c r="AB4149" s="30">
        <f t="shared" si="1027"/>
        <v>511000</v>
      </c>
      <c r="AC4149" s="30">
        <f t="shared" si="1043"/>
        <v>1.3698630136986301E-2</v>
      </c>
      <c r="AD4149" s="31">
        <f t="shared" si="1044"/>
        <v>2.0136986301369864</v>
      </c>
      <c r="AE4149" s="31">
        <f t="shared" si="1045"/>
        <v>1.9452054794520546</v>
      </c>
      <c r="AG4149" s="30">
        <f t="shared" si="1028"/>
        <v>2427000</v>
      </c>
      <c r="AH4149" s="30">
        <f t="shared" si="1040"/>
        <v>2.88421920065925E-3</v>
      </c>
      <c r="AI4149" s="31">
        <f t="shared" si="1041"/>
        <v>0.42398022249690975</v>
      </c>
      <c r="AJ4149" s="31">
        <f t="shared" si="1042"/>
        <v>0.40955912649361348</v>
      </c>
      <c r="AK4149" s="30" t="str">
        <f>IF(W4149="si",($S4149*'COSTOS DE CREDITOS'!$C$27)/DATA!$G4149,"")</f>
        <v/>
      </c>
      <c r="AL4149" s="90" t="str">
        <f>IF(W4149="si",'COSTOS DE CREDITOS'!$C$35,"")</f>
        <v/>
      </c>
      <c r="AM4149" s="30" t="str">
        <f t="shared" si="1029"/>
        <v/>
      </c>
      <c r="AN4149" s="30" t="str">
        <f t="shared" si="1030"/>
        <v/>
      </c>
      <c r="AO4149" s="30">
        <f t="shared" si="1031"/>
        <v>0</v>
      </c>
      <c r="AP4149" s="30">
        <f t="shared" si="1032"/>
        <v>0</v>
      </c>
      <c r="AQ4149" s="19" t="str">
        <f t="shared" si="1033"/>
        <v/>
      </c>
    </row>
    <row r="4150" spans="1:43" x14ac:dyDescent="0.2">
      <c r="A4150" s="23" t="s">
        <v>5665</v>
      </c>
      <c r="B4150" s="6" t="s">
        <v>5671</v>
      </c>
      <c r="C4150" s="6" t="s">
        <v>5670</v>
      </c>
      <c r="D4150" s="2">
        <v>185784</v>
      </c>
      <c r="E4150" s="2">
        <v>185989</v>
      </c>
      <c r="F4150" s="3" t="s">
        <v>5117</v>
      </c>
      <c r="G4150" s="2">
        <v>5</v>
      </c>
      <c r="H4150" s="2">
        <v>185992</v>
      </c>
      <c r="I4150" s="3" t="s">
        <v>5120</v>
      </c>
      <c r="J4150" s="15">
        <v>45405</v>
      </c>
      <c r="K4150" s="24">
        <v>1386039611</v>
      </c>
      <c r="L4150" s="15">
        <v>45407</v>
      </c>
      <c r="M4150" s="15">
        <v>45412</v>
      </c>
      <c r="N4150" s="26">
        <v>1</v>
      </c>
      <c r="O4150" s="26">
        <f>VLOOKUP(D4150,quash!A$2:$I$7791,9,FALSE)</f>
        <v>1</v>
      </c>
      <c r="P4150" s="7">
        <v>5000</v>
      </c>
      <c r="Q4150" s="26">
        <v>147</v>
      </c>
      <c r="R4150" s="19">
        <v>7.9000519063171556E-2</v>
      </c>
      <c r="S4150" s="26">
        <v>16</v>
      </c>
      <c r="T4150" s="7">
        <v>7000</v>
      </c>
      <c r="U4150" s="2">
        <v>142</v>
      </c>
      <c r="V4150" s="11">
        <v>1758.65</v>
      </c>
      <c r="W4150" s="14" t="s">
        <v>5282</v>
      </c>
      <c r="X4150" s="18"/>
      <c r="Y4150" s="9"/>
      <c r="Z4150" s="19"/>
      <c r="AA4150" s="19"/>
      <c r="AB4150" s="30">
        <f t="shared" si="1027"/>
        <v>511000</v>
      </c>
      <c r="AC4150" s="30">
        <f t="shared" si="1043"/>
        <v>1.3698630136986301E-2</v>
      </c>
      <c r="AD4150" s="31">
        <f t="shared" si="1044"/>
        <v>2.0136986301369864</v>
      </c>
      <c r="AE4150" s="31">
        <f t="shared" si="1045"/>
        <v>1.9452054794520546</v>
      </c>
      <c r="AG4150" s="30">
        <f t="shared" si="1028"/>
        <v>2427000</v>
      </c>
      <c r="AH4150" s="30">
        <f t="shared" si="1040"/>
        <v>2.88421920065925E-3</v>
      </c>
      <c r="AI4150" s="31">
        <f t="shared" si="1041"/>
        <v>0.42398022249690975</v>
      </c>
      <c r="AJ4150" s="31">
        <f t="shared" si="1042"/>
        <v>0.40955912649361348</v>
      </c>
      <c r="AK4150" s="30" t="str">
        <f>IF(W4150="si",($S4150*'COSTOS DE CREDITOS'!$C$27)/DATA!$G4150,"")</f>
        <v/>
      </c>
      <c r="AL4150" s="90" t="str">
        <f>IF(W4150="si",'COSTOS DE CREDITOS'!$C$35,"")</f>
        <v/>
      </c>
      <c r="AM4150" s="30" t="str">
        <f t="shared" si="1029"/>
        <v/>
      </c>
      <c r="AN4150" s="30" t="str">
        <f t="shared" si="1030"/>
        <v/>
      </c>
      <c r="AO4150" s="30">
        <f t="shared" si="1031"/>
        <v>0</v>
      </c>
      <c r="AP4150" s="30">
        <f t="shared" si="1032"/>
        <v>0</v>
      </c>
      <c r="AQ4150" s="19" t="str">
        <f t="shared" si="1033"/>
        <v/>
      </c>
    </row>
    <row r="4151" spans="1:43" x14ac:dyDescent="0.2">
      <c r="A4151" s="23" t="s">
        <v>5665</v>
      </c>
      <c r="B4151" s="6" t="s">
        <v>5669</v>
      </c>
      <c r="C4151" s="6" t="s">
        <v>5670</v>
      </c>
      <c r="D4151" s="2">
        <v>185704</v>
      </c>
      <c r="E4151" s="2">
        <v>185945</v>
      </c>
      <c r="F4151" s="3" t="s">
        <v>5114</v>
      </c>
      <c r="G4151" s="2">
        <v>5</v>
      </c>
      <c r="H4151" s="2">
        <v>186011</v>
      </c>
      <c r="I4151" s="3" t="s">
        <v>5121</v>
      </c>
      <c r="J4151" s="15">
        <v>45404</v>
      </c>
      <c r="K4151" s="24">
        <v>1385517428</v>
      </c>
      <c r="L4151" s="15">
        <v>45407</v>
      </c>
      <c r="M4151" s="15">
        <v>45412</v>
      </c>
      <c r="N4151" s="26">
        <v>1</v>
      </c>
      <c r="O4151" s="26">
        <f>VLOOKUP(D4151,quash!A$2:$I$7791,9,FALSE)</f>
        <v>1</v>
      </c>
      <c r="P4151" s="7">
        <v>10000</v>
      </c>
      <c r="Q4151" s="26">
        <v>115</v>
      </c>
      <c r="R4151" s="19">
        <v>3.97705569269148E-2</v>
      </c>
      <c r="S4151" s="26">
        <v>16</v>
      </c>
      <c r="T4151" s="7">
        <v>7000</v>
      </c>
      <c r="U4151" s="2">
        <v>142</v>
      </c>
      <c r="V4151" s="11">
        <v>1758.65</v>
      </c>
      <c r="W4151" s="14" t="s">
        <v>5282</v>
      </c>
      <c r="X4151" s="18"/>
      <c r="Y4151" s="9"/>
      <c r="Z4151" s="19"/>
      <c r="AA4151" s="19"/>
      <c r="AB4151" s="30">
        <f t="shared" si="1027"/>
        <v>511000</v>
      </c>
      <c r="AC4151" s="30">
        <f t="shared" si="1043"/>
        <v>1.3698630136986301E-2</v>
      </c>
      <c r="AD4151" s="31">
        <f t="shared" si="1044"/>
        <v>1.5753424657534245</v>
      </c>
      <c r="AE4151" s="31">
        <f t="shared" si="1045"/>
        <v>1.9452054794520546</v>
      </c>
      <c r="AG4151" s="30">
        <f t="shared" si="1028"/>
        <v>2427000</v>
      </c>
      <c r="AH4151" s="30">
        <f t="shared" si="1040"/>
        <v>2.88421920065925E-3</v>
      </c>
      <c r="AI4151" s="31">
        <f t="shared" si="1041"/>
        <v>0.33168520807581375</v>
      </c>
      <c r="AJ4151" s="31">
        <f t="shared" si="1042"/>
        <v>0.40955912649361348</v>
      </c>
      <c r="AK4151" s="30" t="str">
        <f>IF(W4151="si",($S4151*'COSTOS DE CREDITOS'!$C$27)/DATA!$G4151,"")</f>
        <v/>
      </c>
      <c r="AL4151" s="90" t="str">
        <f>IF(W4151="si",'COSTOS DE CREDITOS'!$C$35,"")</f>
        <v/>
      </c>
      <c r="AM4151" s="30" t="str">
        <f t="shared" si="1029"/>
        <v/>
      </c>
      <c r="AN4151" s="30" t="str">
        <f t="shared" si="1030"/>
        <v/>
      </c>
      <c r="AO4151" s="30">
        <f t="shared" si="1031"/>
        <v>0</v>
      </c>
      <c r="AP4151" s="30">
        <f t="shared" si="1032"/>
        <v>0</v>
      </c>
      <c r="AQ4151" s="19" t="str">
        <f t="shared" si="1033"/>
        <v/>
      </c>
    </row>
    <row r="4152" spans="1:43" x14ac:dyDescent="0.2">
      <c r="A4152" s="23" t="s">
        <v>5665</v>
      </c>
      <c r="B4152" s="6" t="s">
        <v>5671</v>
      </c>
      <c r="C4152" s="6" t="s">
        <v>5670</v>
      </c>
      <c r="D4152" s="2">
        <v>185819</v>
      </c>
      <c r="E4152" s="2">
        <v>185989</v>
      </c>
      <c r="F4152" s="3" t="s">
        <v>5117</v>
      </c>
      <c r="G4152" s="2">
        <v>5</v>
      </c>
      <c r="H4152" s="2">
        <v>186014</v>
      </c>
      <c r="I4152" s="3" t="s">
        <v>5122</v>
      </c>
      <c r="J4152" s="15">
        <v>45405</v>
      </c>
      <c r="K4152" s="24">
        <v>1386073714</v>
      </c>
      <c r="L4152" s="15">
        <v>45407</v>
      </c>
      <c r="M4152" s="15">
        <v>45412</v>
      </c>
      <c r="N4152" s="26">
        <v>1</v>
      </c>
      <c r="O4152" s="26">
        <f>VLOOKUP(D4152,quash!A$2:$I$7791,9,FALSE)</f>
        <v>1</v>
      </c>
      <c r="P4152" s="7">
        <v>5000</v>
      </c>
      <c r="Q4152" s="26">
        <v>147</v>
      </c>
      <c r="R4152" s="19">
        <v>5.8283715876113994E-2</v>
      </c>
      <c r="S4152" s="26">
        <v>16</v>
      </c>
      <c r="T4152" s="7">
        <v>7000</v>
      </c>
      <c r="U4152" s="2">
        <v>142</v>
      </c>
      <c r="V4152" s="11">
        <v>1758.65</v>
      </c>
      <c r="W4152" s="14" t="s">
        <v>5282</v>
      </c>
      <c r="X4152" s="18"/>
      <c r="Y4152" s="9"/>
      <c r="Z4152" s="19"/>
      <c r="AA4152" s="19"/>
      <c r="AB4152" s="30">
        <f t="shared" si="1027"/>
        <v>511000</v>
      </c>
      <c r="AC4152" s="30">
        <f t="shared" si="1043"/>
        <v>1.3698630136986301E-2</v>
      </c>
      <c r="AD4152" s="31">
        <f t="shared" si="1044"/>
        <v>2.0136986301369864</v>
      </c>
      <c r="AE4152" s="31">
        <f t="shared" si="1045"/>
        <v>1.9452054794520546</v>
      </c>
      <c r="AG4152" s="30">
        <f t="shared" si="1028"/>
        <v>2427000</v>
      </c>
      <c r="AH4152" s="30">
        <f t="shared" si="1040"/>
        <v>2.88421920065925E-3</v>
      </c>
      <c r="AI4152" s="31">
        <f t="shared" si="1041"/>
        <v>0.42398022249690975</v>
      </c>
      <c r="AJ4152" s="31">
        <f t="shared" si="1042"/>
        <v>0.40955912649361348</v>
      </c>
      <c r="AK4152" s="30" t="str">
        <f>IF(W4152="si",($S4152*'COSTOS DE CREDITOS'!$C$27)/DATA!$G4152,"")</f>
        <v/>
      </c>
      <c r="AL4152" s="90" t="str">
        <f>IF(W4152="si",'COSTOS DE CREDITOS'!$C$35,"")</f>
        <v/>
      </c>
      <c r="AM4152" s="30" t="str">
        <f t="shared" si="1029"/>
        <v/>
      </c>
      <c r="AN4152" s="30" t="str">
        <f t="shared" si="1030"/>
        <v/>
      </c>
      <c r="AO4152" s="30">
        <f t="shared" si="1031"/>
        <v>0</v>
      </c>
      <c r="AP4152" s="30">
        <f t="shared" si="1032"/>
        <v>0</v>
      </c>
      <c r="AQ4152" s="19" t="str">
        <f t="shared" si="1033"/>
        <v/>
      </c>
    </row>
    <row r="4153" spans="1:43" x14ac:dyDescent="0.2">
      <c r="A4153" s="23" t="s">
        <v>5665</v>
      </c>
      <c r="B4153" s="6" t="s">
        <v>5669</v>
      </c>
      <c r="C4153" s="6" t="s">
        <v>5670</v>
      </c>
      <c r="D4153" s="2">
        <v>185727</v>
      </c>
      <c r="E4153" s="2">
        <v>185945</v>
      </c>
      <c r="F4153" s="3" t="s">
        <v>5114</v>
      </c>
      <c r="G4153" s="2">
        <v>5</v>
      </c>
      <c r="H4153" s="2">
        <v>186020</v>
      </c>
      <c r="I4153" s="3" t="s">
        <v>5123</v>
      </c>
      <c r="J4153" s="15">
        <v>45404</v>
      </c>
      <c r="K4153" s="24">
        <v>1385557199</v>
      </c>
      <c r="L4153" s="15">
        <v>45407</v>
      </c>
      <c r="M4153" s="15">
        <v>45412</v>
      </c>
      <c r="N4153" s="26">
        <v>1</v>
      </c>
      <c r="O4153" s="26">
        <f>VLOOKUP(D4153,quash!A$2:$I$7791,9,FALSE)</f>
        <v>2</v>
      </c>
      <c r="P4153" s="7">
        <v>10000</v>
      </c>
      <c r="Q4153" s="26">
        <v>127</v>
      </c>
      <c r="R4153" s="19">
        <v>5.24391097594855E-2</v>
      </c>
      <c r="S4153" s="26">
        <v>16</v>
      </c>
      <c r="T4153" s="7">
        <v>10000</v>
      </c>
      <c r="U4153" s="2">
        <v>142</v>
      </c>
      <c r="V4153" s="11">
        <v>2510.34</v>
      </c>
      <c r="W4153" s="14" t="s">
        <v>5282</v>
      </c>
      <c r="X4153" s="18"/>
      <c r="Y4153" s="9"/>
      <c r="Z4153" s="19"/>
      <c r="AA4153" s="19"/>
      <c r="AB4153" s="30">
        <f t="shared" si="1027"/>
        <v>313000</v>
      </c>
      <c r="AC4153" s="30">
        <f t="shared" si="1043"/>
        <v>3.1948881789137379E-2</v>
      </c>
      <c r="AD4153" s="31">
        <f t="shared" si="1044"/>
        <v>4.0575079872204469</v>
      </c>
      <c r="AE4153" s="31">
        <f t="shared" si="1045"/>
        <v>4.5367412140575079</v>
      </c>
      <c r="AG4153" s="30">
        <f t="shared" si="1028"/>
        <v>1695000</v>
      </c>
      <c r="AH4153" s="30">
        <f t="shared" si="1040"/>
        <v>5.8997050147492625E-3</v>
      </c>
      <c r="AI4153" s="31">
        <f t="shared" si="1041"/>
        <v>0.74926253687315636</v>
      </c>
      <c r="AJ4153" s="31">
        <f t="shared" si="1042"/>
        <v>0.83775811209439532</v>
      </c>
      <c r="AK4153" s="30" t="str">
        <f>IF(W4153="si",($S4153*'COSTOS DE CREDITOS'!$C$27)/DATA!$G4153,"")</f>
        <v/>
      </c>
      <c r="AL4153" s="90" t="str">
        <f>IF(W4153="si",'COSTOS DE CREDITOS'!$C$35,"")</f>
        <v/>
      </c>
      <c r="AM4153" s="30" t="str">
        <f t="shared" si="1029"/>
        <v/>
      </c>
      <c r="AN4153" s="30" t="str">
        <f t="shared" si="1030"/>
        <v/>
      </c>
      <c r="AO4153" s="30">
        <f t="shared" si="1031"/>
        <v>0</v>
      </c>
      <c r="AP4153" s="30">
        <f t="shared" si="1032"/>
        <v>0</v>
      </c>
      <c r="AQ4153" s="19" t="str">
        <f t="shared" si="1033"/>
        <v/>
      </c>
    </row>
    <row r="4154" spans="1:43" x14ac:dyDescent="0.2">
      <c r="A4154" s="23" t="s">
        <v>5665</v>
      </c>
      <c r="B4154" s="6" t="s">
        <v>5669</v>
      </c>
      <c r="C4154" s="6" t="s">
        <v>5670</v>
      </c>
      <c r="D4154" s="2">
        <v>185711</v>
      </c>
      <c r="E4154" s="2">
        <v>185945</v>
      </c>
      <c r="F4154" s="3" t="s">
        <v>5114</v>
      </c>
      <c r="G4154" s="2">
        <v>5</v>
      </c>
      <c r="H4154" s="2">
        <v>186022</v>
      </c>
      <c r="I4154" s="3" t="s">
        <v>5124</v>
      </c>
      <c r="J4154" s="15">
        <v>45404</v>
      </c>
      <c r="K4154" s="24">
        <v>1385526788</v>
      </c>
      <c r="L4154" s="15">
        <v>45407</v>
      </c>
      <c r="M4154" s="15">
        <v>45412</v>
      </c>
      <c r="N4154" s="26">
        <v>1</v>
      </c>
      <c r="O4154" s="26">
        <f>VLOOKUP(D4154,quash!A$2:$I$7791,9,FALSE)</f>
        <v>5</v>
      </c>
      <c r="P4154" s="7">
        <v>10000</v>
      </c>
      <c r="Q4154" s="26">
        <v>115</v>
      </c>
      <c r="R4154" s="19">
        <v>3.97705569269148E-2</v>
      </c>
      <c r="S4154" s="26">
        <v>16</v>
      </c>
      <c r="T4154" s="7">
        <v>10000</v>
      </c>
      <c r="U4154" s="2">
        <v>142</v>
      </c>
      <c r="V4154" s="11">
        <v>2510.34</v>
      </c>
      <c r="W4154" s="14" t="s">
        <v>5282</v>
      </c>
      <c r="X4154" s="18"/>
      <c r="Y4154" s="9"/>
      <c r="Z4154" s="19"/>
      <c r="AA4154" s="19"/>
      <c r="AB4154" s="30">
        <f t="shared" si="1027"/>
        <v>118000</v>
      </c>
      <c r="AC4154" s="30">
        <f t="shared" si="1043"/>
        <v>8.4745762711864403E-2</v>
      </c>
      <c r="AD4154" s="31">
        <f t="shared" si="1044"/>
        <v>9.7457627118644066</v>
      </c>
      <c r="AE4154" s="31">
        <f t="shared" si="1045"/>
        <v>12.033898305084746</v>
      </c>
      <c r="AG4154" s="30">
        <f t="shared" si="1028"/>
        <v>352000</v>
      </c>
      <c r="AH4154" s="30">
        <f t="shared" si="1040"/>
        <v>2.8409090909090908E-2</v>
      </c>
      <c r="AI4154" s="31">
        <f t="shared" si="1041"/>
        <v>3.2670454545454546</v>
      </c>
      <c r="AJ4154" s="31">
        <f t="shared" si="1042"/>
        <v>4.0340909090909092</v>
      </c>
      <c r="AK4154" s="30" t="str">
        <f>IF(W4154="si",($S4154*'COSTOS DE CREDITOS'!$C$27)/DATA!$G4154,"")</f>
        <v/>
      </c>
      <c r="AL4154" s="90" t="str">
        <f>IF(W4154="si",'COSTOS DE CREDITOS'!$C$35,"")</f>
        <v/>
      </c>
      <c r="AM4154" s="30" t="str">
        <f t="shared" si="1029"/>
        <v/>
      </c>
      <c r="AN4154" s="30" t="str">
        <f t="shared" si="1030"/>
        <v/>
      </c>
      <c r="AO4154" s="30">
        <f t="shared" si="1031"/>
        <v>0</v>
      </c>
      <c r="AP4154" s="30">
        <f t="shared" si="1032"/>
        <v>0</v>
      </c>
      <c r="AQ4154" s="19" t="str">
        <f t="shared" si="1033"/>
        <v/>
      </c>
    </row>
    <row r="4155" spans="1:43" x14ac:dyDescent="0.2">
      <c r="A4155" s="23" t="s">
        <v>5665</v>
      </c>
      <c r="B4155" s="6" t="s">
        <v>5672</v>
      </c>
      <c r="C4155" s="6" t="s">
        <v>5667</v>
      </c>
      <c r="D4155" s="2">
        <v>185619</v>
      </c>
      <c r="E4155" s="2">
        <v>186017</v>
      </c>
      <c r="F4155" s="3" t="s">
        <v>5125</v>
      </c>
      <c r="G4155" s="2">
        <v>10</v>
      </c>
      <c r="H4155" s="2">
        <v>186018</v>
      </c>
      <c r="I4155" s="3" t="s">
        <v>5126</v>
      </c>
      <c r="J4155" s="15">
        <v>45404</v>
      </c>
      <c r="K4155" s="24">
        <v>1385350091</v>
      </c>
      <c r="L4155" s="15">
        <v>45407</v>
      </c>
      <c r="M4155" s="15">
        <v>45412</v>
      </c>
      <c r="N4155" s="26">
        <v>1</v>
      </c>
      <c r="O4155" s="26">
        <f>VLOOKUP(D4155,quash!A$2:$I$7791,9,FALSE)</f>
        <v>5</v>
      </c>
      <c r="P4155" s="7">
        <v>10000</v>
      </c>
      <c r="Q4155" s="26">
        <v>115</v>
      </c>
      <c r="R4155" s="19">
        <v>3.97705569269148E-2</v>
      </c>
      <c r="S4155" s="26">
        <v>16</v>
      </c>
      <c r="T4155" s="7">
        <v>8000</v>
      </c>
      <c r="U4155" s="2">
        <v>142</v>
      </c>
      <c r="V4155" s="11">
        <v>2013.74</v>
      </c>
      <c r="W4155" s="14" t="s">
        <v>5282</v>
      </c>
      <c r="X4155" s="18"/>
      <c r="Y4155" s="9"/>
      <c r="Z4155" s="19"/>
      <c r="AA4155" s="19"/>
      <c r="AB4155" s="30">
        <f t="shared" si="1027"/>
        <v>118000</v>
      </c>
      <c r="AC4155" s="30">
        <f t="shared" si="1043"/>
        <v>6.7796610169491525E-2</v>
      </c>
      <c r="AD4155" s="31">
        <f t="shared" si="1044"/>
        <v>7.7966101694915251</v>
      </c>
      <c r="AE4155" s="31">
        <f t="shared" si="1045"/>
        <v>9.6271186440677958</v>
      </c>
      <c r="AG4155" s="30">
        <f t="shared" si="1028"/>
        <v>352000</v>
      </c>
      <c r="AH4155" s="30">
        <f t="shared" si="1040"/>
        <v>2.2727272727272728E-2</v>
      </c>
      <c r="AI4155" s="31">
        <f t="shared" si="1041"/>
        <v>2.6136363636363638</v>
      </c>
      <c r="AJ4155" s="31">
        <f t="shared" si="1042"/>
        <v>3.2272727272727275</v>
      </c>
      <c r="AK4155" s="30" t="str">
        <f>IF(W4155="si",($S4155*'COSTOS DE CREDITOS'!$C$27)/DATA!$G4155,"")</f>
        <v/>
      </c>
      <c r="AL4155" s="90" t="str">
        <f>IF(W4155="si",'COSTOS DE CREDITOS'!$C$35,"")</f>
        <v/>
      </c>
      <c r="AM4155" s="30" t="str">
        <f t="shared" si="1029"/>
        <v/>
      </c>
      <c r="AN4155" s="30" t="str">
        <f t="shared" si="1030"/>
        <v/>
      </c>
      <c r="AO4155" s="30">
        <f t="shared" si="1031"/>
        <v>0</v>
      </c>
      <c r="AP4155" s="30">
        <f t="shared" si="1032"/>
        <v>0</v>
      </c>
      <c r="AQ4155" s="19" t="str">
        <f t="shared" si="1033"/>
        <v/>
      </c>
    </row>
    <row r="4156" spans="1:43" x14ac:dyDescent="0.2">
      <c r="A4156" s="23" t="s">
        <v>5665</v>
      </c>
      <c r="B4156" s="6" t="s">
        <v>5672</v>
      </c>
      <c r="C4156" s="6" t="s">
        <v>5667</v>
      </c>
      <c r="D4156" s="2">
        <v>185621</v>
      </c>
      <c r="E4156" s="2">
        <v>186017</v>
      </c>
      <c r="F4156" s="3" t="s">
        <v>5125</v>
      </c>
      <c r="G4156" s="2">
        <v>10</v>
      </c>
      <c r="H4156" s="2">
        <v>186021</v>
      </c>
      <c r="I4156" s="3" t="s">
        <v>5127</v>
      </c>
      <c r="J4156" s="15">
        <v>45404</v>
      </c>
      <c r="K4156" s="24">
        <v>1385370912</v>
      </c>
      <c r="L4156" s="15">
        <v>45407</v>
      </c>
      <c r="M4156" s="15">
        <v>45412</v>
      </c>
      <c r="N4156" s="26">
        <v>1</v>
      </c>
      <c r="O4156" s="26">
        <f>VLOOKUP(D4156,quash!A$2:$I$7791,9,FALSE)</f>
        <v>6</v>
      </c>
      <c r="P4156" s="7">
        <v>10000</v>
      </c>
      <c r="Q4156" s="26">
        <v>147</v>
      </c>
      <c r="R4156" s="19">
        <v>7.9000519063170294E-2</v>
      </c>
      <c r="S4156" s="26">
        <v>16</v>
      </c>
      <c r="T4156" s="7">
        <v>8000</v>
      </c>
      <c r="U4156" s="2">
        <v>142</v>
      </c>
      <c r="V4156" s="11">
        <v>2013.74</v>
      </c>
      <c r="W4156" s="14" t="s">
        <v>5282</v>
      </c>
      <c r="X4156" s="18"/>
      <c r="Y4156" s="9"/>
      <c r="Z4156" s="19"/>
      <c r="AA4156" s="19"/>
      <c r="AB4156" s="30">
        <f t="shared" si="1027"/>
        <v>88000</v>
      </c>
      <c r="AC4156" s="30">
        <f t="shared" si="1043"/>
        <v>9.0909090909090912E-2</v>
      </c>
      <c r="AD4156" s="31">
        <f t="shared" si="1044"/>
        <v>13.363636363636363</v>
      </c>
      <c r="AE4156" s="31">
        <f t="shared" si="1045"/>
        <v>12.90909090909091</v>
      </c>
      <c r="AG4156" s="30">
        <f t="shared" si="1028"/>
        <v>288000</v>
      </c>
      <c r="AH4156" s="30">
        <f t="shared" si="1040"/>
        <v>2.7777777777777776E-2</v>
      </c>
      <c r="AI4156" s="31">
        <f t="shared" si="1041"/>
        <v>4.083333333333333</v>
      </c>
      <c r="AJ4156" s="31">
        <f t="shared" si="1042"/>
        <v>3.9444444444444442</v>
      </c>
      <c r="AK4156" s="30" t="str">
        <f>IF(W4156="si",($S4156*'COSTOS DE CREDITOS'!$C$27)/DATA!$G4156,"")</f>
        <v/>
      </c>
      <c r="AL4156" s="90" t="str">
        <f>IF(W4156="si",'COSTOS DE CREDITOS'!$C$35,"")</f>
        <v/>
      </c>
      <c r="AM4156" s="30" t="str">
        <f t="shared" si="1029"/>
        <v/>
      </c>
      <c r="AN4156" s="30" t="str">
        <f t="shared" si="1030"/>
        <v/>
      </c>
      <c r="AO4156" s="30">
        <f t="shared" si="1031"/>
        <v>0</v>
      </c>
      <c r="AP4156" s="30">
        <f t="shared" si="1032"/>
        <v>0</v>
      </c>
      <c r="AQ4156" s="19" t="str">
        <f t="shared" si="1033"/>
        <v/>
      </c>
    </row>
    <row r="4157" spans="1:43" x14ac:dyDescent="0.2">
      <c r="A4157" s="23" t="s">
        <v>5665</v>
      </c>
      <c r="B4157" s="6" t="s">
        <v>5672</v>
      </c>
      <c r="C4157" s="6" t="s">
        <v>5667</v>
      </c>
      <c r="D4157" s="2">
        <v>185622</v>
      </c>
      <c r="E4157" s="2">
        <v>186017</v>
      </c>
      <c r="F4157" s="3" t="s">
        <v>5125</v>
      </c>
      <c r="G4157" s="2">
        <v>10</v>
      </c>
      <c r="H4157" s="2">
        <v>186034</v>
      </c>
      <c r="I4157" s="3" t="s">
        <v>5128</v>
      </c>
      <c r="J4157" s="15">
        <v>45404</v>
      </c>
      <c r="K4157" s="24">
        <v>1385371639</v>
      </c>
      <c r="L4157" s="15">
        <v>45407</v>
      </c>
      <c r="M4157" s="15">
        <v>45412</v>
      </c>
      <c r="N4157" s="26">
        <v>1</v>
      </c>
      <c r="O4157" s="26">
        <f>VLOOKUP(D4157,quash!A$2:$I$7791,9,FALSE)</f>
        <v>3</v>
      </c>
      <c r="P4157" s="7">
        <v>10000</v>
      </c>
      <c r="Q4157" s="26">
        <v>147</v>
      </c>
      <c r="R4157" s="19">
        <v>7.9000519063170294E-2</v>
      </c>
      <c r="S4157" s="26">
        <v>16</v>
      </c>
      <c r="T4157" s="7">
        <v>8000</v>
      </c>
      <c r="U4157" s="2">
        <v>142</v>
      </c>
      <c r="V4157" s="11">
        <v>2013.74</v>
      </c>
      <c r="W4157" s="14" t="s">
        <v>5282</v>
      </c>
      <c r="X4157" s="18"/>
      <c r="Y4157" s="9"/>
      <c r="Z4157" s="19"/>
      <c r="AA4157" s="19"/>
      <c r="AB4157" s="30">
        <f t="shared" si="1027"/>
        <v>193000</v>
      </c>
      <c r="AC4157" s="30">
        <f t="shared" si="1043"/>
        <v>4.145077720207254E-2</v>
      </c>
      <c r="AD4157" s="31">
        <f t="shared" si="1044"/>
        <v>6.0932642487046635</v>
      </c>
      <c r="AE4157" s="31">
        <f t="shared" si="1045"/>
        <v>5.886010362694301</v>
      </c>
      <c r="AG4157" s="30">
        <f t="shared" si="1028"/>
        <v>778000</v>
      </c>
      <c r="AH4157" s="30">
        <f t="shared" si="1040"/>
        <v>1.0282776349614395E-2</v>
      </c>
      <c r="AI4157" s="31">
        <f t="shared" si="1041"/>
        <v>1.511568123393316</v>
      </c>
      <c r="AJ4157" s="31">
        <f t="shared" si="1042"/>
        <v>1.4601542416452442</v>
      </c>
      <c r="AK4157" s="30" t="str">
        <f>IF(W4157="si",($S4157*'COSTOS DE CREDITOS'!$C$27)/DATA!$G4157,"")</f>
        <v/>
      </c>
      <c r="AL4157" s="90" t="str">
        <f>IF(W4157="si",'COSTOS DE CREDITOS'!$C$35,"")</f>
        <v/>
      </c>
      <c r="AM4157" s="30" t="str">
        <f t="shared" si="1029"/>
        <v/>
      </c>
      <c r="AN4157" s="30" t="str">
        <f t="shared" si="1030"/>
        <v/>
      </c>
      <c r="AO4157" s="30">
        <f t="shared" si="1031"/>
        <v>0</v>
      </c>
      <c r="AP4157" s="30">
        <f t="shared" si="1032"/>
        <v>0</v>
      </c>
      <c r="AQ4157" s="19" t="str">
        <f t="shared" si="1033"/>
        <v/>
      </c>
    </row>
    <row r="4158" spans="1:43" x14ac:dyDescent="0.2">
      <c r="A4158" s="23" t="s">
        <v>5665</v>
      </c>
      <c r="B4158" s="6" t="s">
        <v>5672</v>
      </c>
      <c r="C4158" s="6" t="s">
        <v>5667</v>
      </c>
      <c r="D4158" s="2">
        <v>185481</v>
      </c>
      <c r="E4158" s="2">
        <v>186017</v>
      </c>
      <c r="F4158" s="3" t="s">
        <v>5125</v>
      </c>
      <c r="G4158" s="2">
        <v>10</v>
      </c>
      <c r="H4158" s="2">
        <v>186060</v>
      </c>
      <c r="I4158" s="3" t="s">
        <v>5129</v>
      </c>
      <c r="J4158" s="15">
        <v>45401</v>
      </c>
      <c r="K4158" s="24">
        <v>1384174113</v>
      </c>
      <c r="L4158" s="15">
        <v>45407</v>
      </c>
      <c r="M4158" s="15">
        <v>45412</v>
      </c>
      <c r="N4158" s="26">
        <v>1</v>
      </c>
      <c r="O4158" s="26">
        <f>VLOOKUP(D4158,quash!A$2:$I$7791,9,FALSE)</f>
        <v>3</v>
      </c>
      <c r="P4158" s="7">
        <v>5000</v>
      </c>
      <c r="Q4158" s="26">
        <v>147</v>
      </c>
      <c r="R4158" s="19">
        <v>0.11226939921536</v>
      </c>
      <c r="S4158" s="26">
        <v>16</v>
      </c>
      <c r="T4158" s="7">
        <v>8000</v>
      </c>
      <c r="U4158" s="2">
        <v>142</v>
      </c>
      <c r="V4158" s="11">
        <v>2013.74</v>
      </c>
      <c r="W4158" s="14" t="s">
        <v>5282</v>
      </c>
      <c r="X4158" s="18"/>
      <c r="Y4158" s="9"/>
      <c r="Z4158" s="19"/>
      <c r="AA4158" s="19"/>
      <c r="AB4158" s="30">
        <f t="shared" si="1027"/>
        <v>193000</v>
      </c>
      <c r="AC4158" s="30">
        <f t="shared" si="1043"/>
        <v>4.145077720207254E-2</v>
      </c>
      <c r="AD4158" s="31">
        <f t="shared" si="1044"/>
        <v>6.0932642487046635</v>
      </c>
      <c r="AE4158" s="31">
        <f t="shared" si="1045"/>
        <v>5.886010362694301</v>
      </c>
      <c r="AG4158" s="30">
        <f t="shared" si="1028"/>
        <v>778000</v>
      </c>
      <c r="AH4158" s="30">
        <f t="shared" si="1040"/>
        <v>1.0282776349614395E-2</v>
      </c>
      <c r="AI4158" s="31">
        <f t="shared" si="1041"/>
        <v>1.511568123393316</v>
      </c>
      <c r="AJ4158" s="31">
        <f t="shared" si="1042"/>
        <v>1.4601542416452442</v>
      </c>
      <c r="AK4158" s="30" t="str">
        <f>IF(W4158="si",($S4158*'COSTOS DE CREDITOS'!$C$27)/DATA!$G4158,"")</f>
        <v/>
      </c>
      <c r="AL4158" s="90" t="str">
        <f>IF(W4158="si",'COSTOS DE CREDITOS'!$C$35,"")</f>
        <v/>
      </c>
      <c r="AM4158" s="30" t="str">
        <f t="shared" si="1029"/>
        <v/>
      </c>
      <c r="AN4158" s="30" t="str">
        <f t="shared" si="1030"/>
        <v/>
      </c>
      <c r="AO4158" s="30">
        <f t="shared" si="1031"/>
        <v>0</v>
      </c>
      <c r="AP4158" s="30">
        <f t="shared" si="1032"/>
        <v>0</v>
      </c>
      <c r="AQ4158" s="19" t="str">
        <f t="shared" si="1033"/>
        <v/>
      </c>
    </row>
    <row r="4159" spans="1:43" x14ac:dyDescent="0.2">
      <c r="A4159" s="23" t="s">
        <v>5665</v>
      </c>
      <c r="B4159" s="6" t="s">
        <v>5672</v>
      </c>
      <c r="C4159" s="6" t="s">
        <v>5667</v>
      </c>
      <c r="D4159" s="2">
        <v>185477</v>
      </c>
      <c r="E4159" s="2">
        <v>186017</v>
      </c>
      <c r="F4159" s="3" t="s">
        <v>5125</v>
      </c>
      <c r="G4159" s="2">
        <v>10</v>
      </c>
      <c r="H4159" s="2">
        <v>186061</v>
      </c>
      <c r="I4159" s="3" t="s">
        <v>5130</v>
      </c>
      <c r="J4159" s="15">
        <v>45401</v>
      </c>
      <c r="K4159" s="24">
        <v>1384172826</v>
      </c>
      <c r="L4159" s="15">
        <v>45407</v>
      </c>
      <c r="M4159" s="15">
        <v>45412</v>
      </c>
      <c r="N4159" s="26">
        <v>1</v>
      </c>
      <c r="O4159" s="26">
        <f>VLOOKUP(D4159,quash!A$2:$I$7791,9,FALSE)</f>
        <v>4</v>
      </c>
      <c r="P4159" s="7">
        <v>7000</v>
      </c>
      <c r="Q4159" s="26">
        <v>111</v>
      </c>
      <c r="R4159" s="19">
        <v>0.11226939921536</v>
      </c>
      <c r="S4159" s="26">
        <v>16</v>
      </c>
      <c r="T4159" s="7">
        <v>8000</v>
      </c>
      <c r="U4159" s="2">
        <v>142</v>
      </c>
      <c r="V4159" s="11">
        <v>2013.74</v>
      </c>
      <c r="W4159" s="14" t="s">
        <v>5282</v>
      </c>
      <c r="X4159" s="18"/>
      <c r="Y4159" s="9"/>
      <c r="Z4159" s="19"/>
      <c r="AA4159" s="19"/>
      <c r="AB4159" s="30">
        <f t="shared" si="1027"/>
        <v>249000</v>
      </c>
      <c r="AC4159" s="30">
        <f t="shared" si="1043"/>
        <v>3.2128514056224897E-2</v>
      </c>
      <c r="AD4159" s="31">
        <f t="shared" si="1044"/>
        <v>3.5662650602409633</v>
      </c>
      <c r="AE4159" s="31">
        <f t="shared" si="1045"/>
        <v>4.5622489959839356</v>
      </c>
      <c r="AG4159" s="30">
        <f t="shared" si="1028"/>
        <v>927000</v>
      </c>
      <c r="AH4159" s="30">
        <f t="shared" si="1040"/>
        <v>8.6299892125134836E-3</v>
      </c>
      <c r="AI4159" s="31">
        <f t="shared" si="1041"/>
        <v>0.95792880258899671</v>
      </c>
      <c r="AJ4159" s="31">
        <f t="shared" si="1042"/>
        <v>1.2254584681769147</v>
      </c>
      <c r="AK4159" s="30" t="str">
        <f>IF(W4159="si",($S4159*'COSTOS DE CREDITOS'!$C$27)/DATA!$G4159,"")</f>
        <v/>
      </c>
      <c r="AL4159" s="90" t="str">
        <f>IF(W4159="si",'COSTOS DE CREDITOS'!$C$35,"")</f>
        <v/>
      </c>
      <c r="AM4159" s="30" t="str">
        <f t="shared" si="1029"/>
        <v/>
      </c>
      <c r="AN4159" s="30" t="str">
        <f t="shared" si="1030"/>
        <v/>
      </c>
      <c r="AO4159" s="30">
        <f t="shared" si="1031"/>
        <v>0</v>
      </c>
      <c r="AP4159" s="30">
        <f t="shared" si="1032"/>
        <v>0</v>
      </c>
      <c r="AQ4159" s="19" t="str">
        <f t="shared" si="1033"/>
        <v/>
      </c>
    </row>
    <row r="4160" spans="1:43" x14ac:dyDescent="0.2">
      <c r="A4160" s="23" t="s">
        <v>5665</v>
      </c>
      <c r="B4160" s="6" t="s">
        <v>5672</v>
      </c>
      <c r="C4160" s="6" t="s">
        <v>5667</v>
      </c>
      <c r="D4160" s="2">
        <v>185615</v>
      </c>
      <c r="E4160" s="2">
        <v>186017</v>
      </c>
      <c r="F4160" s="3" t="s">
        <v>5125</v>
      </c>
      <c r="G4160" s="2">
        <v>10</v>
      </c>
      <c r="H4160" s="2">
        <v>186064</v>
      </c>
      <c r="I4160" s="3" t="s">
        <v>5131</v>
      </c>
      <c r="J4160" s="15">
        <v>45404</v>
      </c>
      <c r="K4160" s="24">
        <v>1385356802</v>
      </c>
      <c r="L4160" s="15">
        <v>45407</v>
      </c>
      <c r="M4160" s="15">
        <v>45412</v>
      </c>
      <c r="N4160" s="26">
        <v>1</v>
      </c>
      <c r="O4160" s="26">
        <f>VLOOKUP(D4160,quash!A$2:$I$7791,9,FALSE)</f>
        <v>4</v>
      </c>
      <c r="P4160" s="7">
        <v>5000</v>
      </c>
      <c r="Q4160" s="26">
        <v>147</v>
      </c>
      <c r="R4160" s="19">
        <v>0.11226939921536</v>
      </c>
      <c r="S4160" s="26">
        <v>16</v>
      </c>
      <c r="T4160" s="7">
        <v>8000</v>
      </c>
      <c r="U4160" s="2">
        <v>142</v>
      </c>
      <c r="V4160" s="11">
        <v>2013.74</v>
      </c>
      <c r="W4160" s="14" t="s">
        <v>5282</v>
      </c>
      <c r="X4160" s="18"/>
      <c r="Y4160" s="9"/>
      <c r="Z4160" s="19"/>
      <c r="AA4160" s="19"/>
      <c r="AB4160" s="30">
        <f t="shared" si="1027"/>
        <v>249000</v>
      </c>
      <c r="AC4160" s="30">
        <f t="shared" si="1043"/>
        <v>3.2128514056224897E-2</v>
      </c>
      <c r="AD4160" s="31">
        <f t="shared" si="1044"/>
        <v>4.7228915662650595</v>
      </c>
      <c r="AE4160" s="31">
        <f t="shared" si="1045"/>
        <v>4.5622489959839356</v>
      </c>
      <c r="AG4160" s="30">
        <f t="shared" si="1028"/>
        <v>927000</v>
      </c>
      <c r="AH4160" s="30">
        <f t="shared" ref="AH4160:AH4223" si="1046">IFERROR($T4160/AG4160,"")</f>
        <v>8.6299892125134836E-3</v>
      </c>
      <c r="AI4160" s="31">
        <f t="shared" ref="AI4160:AI4223" si="1047">IFERROR(AH4160*$Q4160,"")</f>
        <v>1.268608414239482</v>
      </c>
      <c r="AJ4160" s="31">
        <f t="shared" ref="AJ4160:AJ4223" si="1048">IFERROR(AH4160*$U4160,"")</f>
        <v>1.2254584681769147</v>
      </c>
      <c r="AK4160" s="30" t="str">
        <f>IF(W4160="si",($S4160*'COSTOS DE CREDITOS'!$C$27)/DATA!$G4160,"")</f>
        <v/>
      </c>
      <c r="AL4160" s="90" t="str">
        <f>IF(W4160="si",'COSTOS DE CREDITOS'!$C$35,"")</f>
        <v/>
      </c>
      <c r="AM4160" s="30" t="str">
        <f t="shared" si="1029"/>
        <v/>
      </c>
      <c r="AN4160" s="30" t="str">
        <f t="shared" si="1030"/>
        <v/>
      </c>
      <c r="AO4160" s="30">
        <f t="shared" si="1031"/>
        <v>0</v>
      </c>
      <c r="AP4160" s="30">
        <f t="shared" si="1032"/>
        <v>0</v>
      </c>
      <c r="AQ4160" s="19" t="str">
        <f t="shared" si="1033"/>
        <v/>
      </c>
    </row>
    <row r="4161" spans="1:43" x14ac:dyDescent="0.2">
      <c r="A4161" s="23" t="s">
        <v>5665</v>
      </c>
      <c r="B4161" s="6" t="s">
        <v>5672</v>
      </c>
      <c r="C4161" s="6" t="s">
        <v>5667</v>
      </c>
      <c r="D4161" s="2">
        <v>185614</v>
      </c>
      <c r="E4161" s="2">
        <v>186017</v>
      </c>
      <c r="F4161" s="3" t="s">
        <v>5125</v>
      </c>
      <c r="G4161" s="2">
        <v>10</v>
      </c>
      <c r="H4161" s="2">
        <v>186065</v>
      </c>
      <c r="I4161" s="3" t="s">
        <v>5132</v>
      </c>
      <c r="J4161" s="15">
        <v>45404</v>
      </c>
      <c r="K4161" s="24">
        <v>1385354248</v>
      </c>
      <c r="L4161" s="15">
        <v>45407</v>
      </c>
      <c r="M4161" s="15">
        <v>45412</v>
      </c>
      <c r="N4161" s="26">
        <v>1</v>
      </c>
      <c r="O4161" s="26">
        <f>VLOOKUP(D4161,quash!A$2:$I$7791,9,FALSE)</f>
        <v>3</v>
      </c>
      <c r="P4161" s="7">
        <v>10000</v>
      </c>
      <c r="Q4161" s="26">
        <v>127</v>
      </c>
      <c r="R4161" s="19">
        <v>5.24391097594855E-2</v>
      </c>
      <c r="S4161" s="26">
        <v>16</v>
      </c>
      <c r="T4161" s="7">
        <v>8000</v>
      </c>
      <c r="U4161" s="2">
        <v>142</v>
      </c>
      <c r="V4161" s="11">
        <v>2013.74</v>
      </c>
      <c r="W4161" s="14" t="s">
        <v>5282</v>
      </c>
      <c r="X4161" s="18"/>
      <c r="Y4161" s="9"/>
      <c r="Z4161" s="19"/>
      <c r="AA4161" s="19"/>
      <c r="AB4161" s="30">
        <f t="shared" si="1027"/>
        <v>193000</v>
      </c>
      <c r="AC4161" s="30">
        <f t="shared" si="1043"/>
        <v>4.145077720207254E-2</v>
      </c>
      <c r="AD4161" s="31">
        <f t="shared" si="1044"/>
        <v>5.2642487046632125</v>
      </c>
      <c r="AE4161" s="31">
        <f t="shared" si="1045"/>
        <v>5.886010362694301</v>
      </c>
      <c r="AG4161" s="30">
        <f t="shared" si="1028"/>
        <v>778000</v>
      </c>
      <c r="AH4161" s="30">
        <f t="shared" si="1046"/>
        <v>1.0282776349614395E-2</v>
      </c>
      <c r="AI4161" s="31">
        <f t="shared" si="1047"/>
        <v>1.3059125964010281</v>
      </c>
      <c r="AJ4161" s="31">
        <f t="shared" si="1048"/>
        <v>1.4601542416452442</v>
      </c>
      <c r="AK4161" s="30" t="str">
        <f>IF(W4161="si",($S4161*'COSTOS DE CREDITOS'!$C$27)/DATA!$G4161,"")</f>
        <v/>
      </c>
      <c r="AL4161" s="90" t="str">
        <f>IF(W4161="si",'COSTOS DE CREDITOS'!$C$35,"")</f>
        <v/>
      </c>
      <c r="AM4161" s="30" t="str">
        <f t="shared" si="1029"/>
        <v/>
      </c>
      <c r="AN4161" s="30" t="str">
        <f t="shared" si="1030"/>
        <v/>
      </c>
      <c r="AO4161" s="30">
        <f t="shared" si="1031"/>
        <v>0</v>
      </c>
      <c r="AP4161" s="30">
        <f t="shared" si="1032"/>
        <v>0</v>
      </c>
      <c r="AQ4161" s="19" t="str">
        <f t="shared" si="1033"/>
        <v/>
      </c>
    </row>
    <row r="4162" spans="1:43" x14ac:dyDescent="0.2">
      <c r="A4162" s="23" t="s">
        <v>5665</v>
      </c>
      <c r="B4162" s="6" t="s">
        <v>5672</v>
      </c>
      <c r="C4162" s="6" t="s">
        <v>5667</v>
      </c>
      <c r="D4162" s="2">
        <v>185618</v>
      </c>
      <c r="E4162" s="2">
        <v>186017</v>
      </c>
      <c r="F4162" s="3" t="s">
        <v>5125</v>
      </c>
      <c r="G4162" s="2">
        <v>10</v>
      </c>
      <c r="H4162" s="2">
        <v>186069</v>
      </c>
      <c r="I4162" s="3" t="s">
        <v>5133</v>
      </c>
      <c r="J4162" s="15">
        <v>45404</v>
      </c>
      <c r="K4162" s="24">
        <v>1385361462</v>
      </c>
      <c r="L4162" s="15">
        <v>45407</v>
      </c>
      <c r="M4162" s="15">
        <v>45412</v>
      </c>
      <c r="N4162" s="26">
        <v>1</v>
      </c>
      <c r="O4162" s="26">
        <f>VLOOKUP(D4162,quash!A$2:$I$7791,9,FALSE)</f>
        <v>6</v>
      </c>
      <c r="P4162" s="7">
        <v>10000</v>
      </c>
      <c r="Q4162" s="26">
        <v>115</v>
      </c>
      <c r="R4162" s="19">
        <v>3.97705569269148E-2</v>
      </c>
      <c r="S4162" s="26">
        <v>16</v>
      </c>
      <c r="T4162" s="7">
        <v>8000</v>
      </c>
      <c r="U4162" s="2">
        <v>142</v>
      </c>
      <c r="V4162" s="11">
        <v>2013.74</v>
      </c>
      <c r="W4162" s="14" t="s">
        <v>5282</v>
      </c>
      <c r="X4162" s="18"/>
      <c r="Y4162" s="9"/>
      <c r="Z4162" s="19"/>
      <c r="AA4162" s="19"/>
      <c r="AB4162" s="30">
        <f t="shared" ref="AB4162:AB4225" si="1049">SUMIFS($T:$T,$M:$M,$M4162,$O:$O,$O4162)</f>
        <v>88000</v>
      </c>
      <c r="AC4162" s="30">
        <f t="shared" si="1043"/>
        <v>9.0909090909090912E-2</v>
      </c>
      <c r="AD4162" s="31">
        <f t="shared" si="1044"/>
        <v>10.454545454545455</v>
      </c>
      <c r="AE4162" s="31">
        <f t="shared" si="1045"/>
        <v>12.90909090909091</v>
      </c>
      <c r="AG4162" s="30">
        <f t="shared" ref="AG4162:AG4225" si="1050">SUMIFS($T:$T,$O:$O,$O4162,$N:$N,1)</f>
        <v>288000</v>
      </c>
      <c r="AH4162" s="30">
        <f t="shared" si="1046"/>
        <v>2.7777777777777776E-2</v>
      </c>
      <c r="AI4162" s="31">
        <f t="shared" si="1047"/>
        <v>3.1944444444444442</v>
      </c>
      <c r="AJ4162" s="31">
        <f t="shared" si="1048"/>
        <v>3.9444444444444442</v>
      </c>
      <c r="AK4162" s="30" t="str">
        <f>IF(W4162="si",($S4162*'COSTOS DE CREDITOS'!$C$27)/DATA!$G4162,"")</f>
        <v/>
      </c>
      <c r="AL4162" s="90" t="str">
        <f>IF(W4162="si",'COSTOS DE CREDITOS'!$C$35,"")</f>
        <v/>
      </c>
      <c r="AM4162" s="30" t="str">
        <f t="shared" si="1029"/>
        <v/>
      </c>
      <c r="AN4162" s="30" t="str">
        <f t="shared" si="1030"/>
        <v/>
      </c>
      <c r="AO4162" s="30">
        <f t="shared" si="1031"/>
        <v>0</v>
      </c>
      <c r="AP4162" s="30">
        <f t="shared" si="1032"/>
        <v>0</v>
      </c>
      <c r="AQ4162" s="19" t="str">
        <f t="shared" si="1033"/>
        <v/>
      </c>
    </row>
    <row r="4163" spans="1:43" x14ac:dyDescent="0.2">
      <c r="A4163" s="23" t="s">
        <v>5665</v>
      </c>
      <c r="B4163" s="6" t="s">
        <v>5672</v>
      </c>
      <c r="C4163" s="6" t="s">
        <v>5667</v>
      </c>
      <c r="D4163" s="2">
        <v>185916</v>
      </c>
      <c r="E4163" s="2">
        <v>186017</v>
      </c>
      <c r="F4163" s="3" t="s">
        <v>5125</v>
      </c>
      <c r="G4163" s="2">
        <v>10</v>
      </c>
      <c r="H4163" s="2">
        <v>186079</v>
      </c>
      <c r="I4163" s="3" t="s">
        <v>5134</v>
      </c>
      <c r="J4163" s="15">
        <v>45405</v>
      </c>
      <c r="K4163" s="24">
        <v>1386421873</v>
      </c>
      <c r="L4163" s="15">
        <v>45407</v>
      </c>
      <c r="M4163" s="15">
        <v>45412</v>
      </c>
      <c r="N4163" s="26">
        <v>1</v>
      </c>
      <c r="O4163" s="26">
        <f>VLOOKUP(D4163,quash!A$2:$I$7791,9,FALSE)</f>
        <v>3</v>
      </c>
      <c r="P4163" s="7">
        <v>10000</v>
      </c>
      <c r="Q4163" s="26">
        <v>115</v>
      </c>
      <c r="R4163" s="19">
        <v>3.97705569269148E-2</v>
      </c>
      <c r="S4163" s="26">
        <v>16</v>
      </c>
      <c r="T4163" s="7">
        <v>8000</v>
      </c>
      <c r="U4163" s="2">
        <v>142</v>
      </c>
      <c r="V4163" s="11">
        <v>2013.74</v>
      </c>
      <c r="W4163" s="14" t="s">
        <v>5282</v>
      </c>
      <c r="X4163" s="18"/>
      <c r="Y4163" s="9"/>
      <c r="Z4163" s="19"/>
      <c r="AA4163" s="19"/>
      <c r="AB4163" s="30">
        <f t="shared" si="1049"/>
        <v>193000</v>
      </c>
      <c r="AC4163" s="30">
        <f t="shared" si="1043"/>
        <v>4.145077720207254E-2</v>
      </c>
      <c r="AD4163" s="31">
        <f t="shared" si="1044"/>
        <v>4.766839378238342</v>
      </c>
      <c r="AE4163" s="31">
        <f t="shared" si="1045"/>
        <v>5.886010362694301</v>
      </c>
      <c r="AG4163" s="30">
        <f t="shared" si="1050"/>
        <v>778000</v>
      </c>
      <c r="AH4163" s="30">
        <f t="shared" si="1046"/>
        <v>1.0282776349614395E-2</v>
      </c>
      <c r="AI4163" s="31">
        <f t="shared" si="1047"/>
        <v>1.1825192802056554</v>
      </c>
      <c r="AJ4163" s="31">
        <f t="shared" si="1048"/>
        <v>1.4601542416452442</v>
      </c>
      <c r="AK4163" s="30" t="str">
        <f>IF(W4163="si",($S4163*'COSTOS DE CREDITOS'!$C$27)/DATA!$G4163,"")</f>
        <v/>
      </c>
      <c r="AL4163" s="90" t="str">
        <f>IF(W4163="si",'COSTOS DE CREDITOS'!$C$35,"")</f>
        <v/>
      </c>
      <c r="AM4163" s="30" t="str">
        <f t="shared" ref="AM4163:AM4226" si="1051">IF(W4163="si",(20%/52*$S4163)*$T4163,"")</f>
        <v/>
      </c>
      <c r="AN4163" s="30" t="str">
        <f t="shared" ref="AN4163:AN4226" si="1052">IF(W4163="SI",T4163-Y4163,"")</f>
        <v/>
      </c>
      <c r="AO4163" s="30">
        <f t="shared" ref="AO4163:AO4226" si="1053">SUM(AK4163:AN4163)</f>
        <v>0</v>
      </c>
      <c r="AP4163" s="30">
        <f t="shared" ref="AP4163:AP4226" si="1054">AA4163-AO4163</f>
        <v>0</v>
      </c>
      <c r="AQ4163" s="19" t="str">
        <f t="shared" ref="AQ4163:AQ4226" si="1055">IFERROR(AP4163/AA4163,"")</f>
        <v/>
      </c>
    </row>
    <row r="4164" spans="1:43" x14ac:dyDescent="0.2">
      <c r="A4164" s="23" t="s">
        <v>5665</v>
      </c>
      <c r="B4164" s="6" t="s">
        <v>5672</v>
      </c>
      <c r="C4164" s="6" t="s">
        <v>5667</v>
      </c>
      <c r="D4164" s="2">
        <v>186047</v>
      </c>
      <c r="E4164" s="2">
        <v>186017</v>
      </c>
      <c r="F4164" s="3" t="s">
        <v>5125</v>
      </c>
      <c r="G4164" s="2">
        <v>10</v>
      </c>
      <c r="H4164" s="2">
        <v>186081</v>
      </c>
      <c r="I4164" s="3" t="s">
        <v>5135</v>
      </c>
      <c r="J4164" s="15">
        <v>45406</v>
      </c>
      <c r="K4164" s="24">
        <v>1387560580</v>
      </c>
      <c r="L4164" s="15">
        <v>45407</v>
      </c>
      <c r="M4164" s="15">
        <v>45412</v>
      </c>
      <c r="N4164" s="26">
        <v>1</v>
      </c>
      <c r="O4164" s="26">
        <f>VLOOKUP(D4164,quash!A$2:$I$7791,9,FALSE)</f>
        <v>5</v>
      </c>
      <c r="P4164" s="7">
        <v>10000</v>
      </c>
      <c r="Q4164" s="26">
        <v>110</v>
      </c>
      <c r="R4164" s="19">
        <v>3.3741050530766099E-2</v>
      </c>
      <c r="S4164" s="26">
        <v>16</v>
      </c>
      <c r="T4164" s="7">
        <v>8000</v>
      </c>
      <c r="U4164" s="2">
        <v>142</v>
      </c>
      <c r="V4164" s="11">
        <v>2013.74</v>
      </c>
      <c r="W4164" s="14" t="s">
        <v>5282</v>
      </c>
      <c r="X4164" s="18"/>
      <c r="Y4164" s="9"/>
      <c r="Z4164" s="19"/>
      <c r="AA4164" s="19"/>
      <c r="AB4164" s="30">
        <f t="shared" si="1049"/>
        <v>118000</v>
      </c>
      <c r="AC4164" s="30">
        <f t="shared" si="1043"/>
        <v>6.7796610169491525E-2</v>
      </c>
      <c r="AD4164" s="31">
        <f t="shared" si="1044"/>
        <v>7.4576271186440675</v>
      </c>
      <c r="AE4164" s="31">
        <f t="shared" si="1045"/>
        <v>9.6271186440677958</v>
      </c>
      <c r="AG4164" s="30">
        <f t="shared" si="1050"/>
        <v>352000</v>
      </c>
      <c r="AH4164" s="30">
        <f t="shared" si="1046"/>
        <v>2.2727272727272728E-2</v>
      </c>
      <c r="AI4164" s="31">
        <f t="shared" si="1047"/>
        <v>2.5</v>
      </c>
      <c r="AJ4164" s="31">
        <f t="shared" si="1048"/>
        <v>3.2272727272727275</v>
      </c>
      <c r="AK4164" s="30" t="str">
        <f>IF(W4164="si",($S4164*'COSTOS DE CREDITOS'!$C$27)/DATA!$G4164,"")</f>
        <v/>
      </c>
      <c r="AL4164" s="90" t="str">
        <f>IF(W4164="si",'COSTOS DE CREDITOS'!$C$35,"")</f>
        <v/>
      </c>
      <c r="AM4164" s="30" t="str">
        <f t="shared" si="1051"/>
        <v/>
      </c>
      <c r="AN4164" s="30" t="str">
        <f t="shared" si="1052"/>
        <v/>
      </c>
      <c r="AO4164" s="30">
        <f t="shared" si="1053"/>
        <v>0</v>
      </c>
      <c r="AP4164" s="30">
        <f t="shared" si="1054"/>
        <v>0</v>
      </c>
      <c r="AQ4164" s="19" t="str">
        <f t="shared" si="1055"/>
        <v/>
      </c>
    </row>
    <row r="4165" spans="1:43" x14ac:dyDescent="0.2">
      <c r="A4165" s="23" t="s">
        <v>5665</v>
      </c>
      <c r="B4165" s="6" t="s">
        <v>5666</v>
      </c>
      <c r="C4165" s="6" t="s">
        <v>5667</v>
      </c>
      <c r="D4165" s="2">
        <v>185555</v>
      </c>
      <c r="E4165" s="2">
        <v>185769</v>
      </c>
      <c r="F4165" s="3" t="s">
        <v>5136</v>
      </c>
      <c r="G4165" s="2">
        <v>6</v>
      </c>
      <c r="H4165" s="2">
        <v>185939</v>
      </c>
      <c r="I4165" s="3" t="s">
        <v>5137</v>
      </c>
      <c r="J4165" s="15">
        <v>45402</v>
      </c>
      <c r="K4165" s="24">
        <v>1384507958</v>
      </c>
      <c r="L4165" s="15">
        <v>45407</v>
      </c>
      <c r="M4165" s="15">
        <v>45412</v>
      </c>
      <c r="N4165" s="26">
        <v>1</v>
      </c>
      <c r="O4165" s="26">
        <f>VLOOKUP(D4165,quash!A$2:$I$7791,9,FALSE)</f>
        <v>5</v>
      </c>
      <c r="P4165" s="7">
        <v>10000</v>
      </c>
      <c r="Q4165" s="26">
        <v>110</v>
      </c>
      <c r="R4165" s="19">
        <v>3.3220596517330399E-2</v>
      </c>
      <c r="S4165" s="26">
        <v>16</v>
      </c>
      <c r="T4165" s="7">
        <v>10000</v>
      </c>
      <c r="U4165" s="2">
        <v>110</v>
      </c>
      <c r="V4165" s="11">
        <v>1917.29</v>
      </c>
      <c r="W4165" s="14" t="s">
        <v>5282</v>
      </c>
      <c r="X4165" s="18"/>
      <c r="Y4165" s="9"/>
      <c r="Z4165" s="19"/>
      <c r="AA4165" s="19"/>
      <c r="AB4165" s="30">
        <f t="shared" si="1049"/>
        <v>118000</v>
      </c>
      <c r="AC4165" s="30">
        <f t="shared" si="1043"/>
        <v>8.4745762711864403E-2</v>
      </c>
      <c r="AD4165" s="31">
        <f t="shared" si="1044"/>
        <v>9.3220338983050848</v>
      </c>
      <c r="AE4165" s="31">
        <f t="shared" si="1045"/>
        <v>9.3220338983050848</v>
      </c>
      <c r="AG4165" s="30">
        <f t="shared" si="1050"/>
        <v>352000</v>
      </c>
      <c r="AH4165" s="30">
        <f t="shared" si="1046"/>
        <v>2.8409090909090908E-2</v>
      </c>
      <c r="AI4165" s="31">
        <f t="shared" si="1047"/>
        <v>3.125</v>
      </c>
      <c r="AJ4165" s="31">
        <f t="shared" si="1048"/>
        <v>3.125</v>
      </c>
      <c r="AK4165" s="30" t="str">
        <f>IF(W4165="si",($S4165*'COSTOS DE CREDITOS'!$C$27)/DATA!$G4165,"")</f>
        <v/>
      </c>
      <c r="AL4165" s="90" t="str">
        <f>IF(W4165="si",'COSTOS DE CREDITOS'!$C$35,"")</f>
        <v/>
      </c>
      <c r="AM4165" s="30" t="str">
        <f t="shared" si="1051"/>
        <v/>
      </c>
      <c r="AN4165" s="30" t="str">
        <f t="shared" si="1052"/>
        <v/>
      </c>
      <c r="AO4165" s="30">
        <f t="shared" si="1053"/>
        <v>0</v>
      </c>
      <c r="AP4165" s="30">
        <f t="shared" si="1054"/>
        <v>0</v>
      </c>
      <c r="AQ4165" s="19" t="str">
        <f t="shared" si="1055"/>
        <v/>
      </c>
    </row>
    <row r="4166" spans="1:43" x14ac:dyDescent="0.2">
      <c r="A4166" s="23" t="s">
        <v>5665</v>
      </c>
      <c r="B4166" s="6" t="s">
        <v>5674</v>
      </c>
      <c r="C4166" s="6" t="s">
        <v>5670</v>
      </c>
      <c r="D4166" s="4">
        <v>185742</v>
      </c>
      <c r="E4166" s="4">
        <v>186240</v>
      </c>
      <c r="F4166" s="5" t="s">
        <v>5138</v>
      </c>
      <c r="G4166" s="2">
        <v>6</v>
      </c>
      <c r="H4166" s="4">
        <v>186241</v>
      </c>
      <c r="I4166" s="5" t="s">
        <v>5139</v>
      </c>
      <c r="J4166" s="15">
        <v>45404</v>
      </c>
      <c r="K4166" s="24">
        <v>1385616437</v>
      </c>
      <c r="L4166" s="15">
        <v>45408</v>
      </c>
      <c r="M4166" s="15">
        <v>45412</v>
      </c>
      <c r="N4166" s="26">
        <v>1</v>
      </c>
      <c r="O4166" s="26" t="e">
        <f>VLOOKUP(D4166,quash!A$2:$I$7791,9,FALSE)</f>
        <v>#N/A</v>
      </c>
      <c r="P4166" s="7">
        <v>10000</v>
      </c>
      <c r="Q4166" s="26">
        <v>110</v>
      </c>
      <c r="R4166" s="19">
        <v>3.3741050530766099E-2</v>
      </c>
      <c r="S4166" s="26">
        <v>16</v>
      </c>
      <c r="T4166" s="8">
        <v>6000</v>
      </c>
      <c r="U4166" s="4">
        <v>142</v>
      </c>
      <c r="V4166" s="10">
        <v>1503.37</v>
      </c>
      <c r="W4166" s="14" t="s">
        <v>5282</v>
      </c>
      <c r="X4166" s="18"/>
      <c r="Y4166" s="9"/>
      <c r="Z4166" s="19"/>
      <c r="AA4166" s="19"/>
      <c r="AB4166" s="30">
        <f t="shared" si="1049"/>
        <v>2446000</v>
      </c>
      <c r="AC4166" s="30">
        <f t="shared" si="1043"/>
        <v>2.4529844644317253E-3</v>
      </c>
      <c r="AD4166" s="31">
        <f t="shared" si="1044"/>
        <v>0.26982829108748979</v>
      </c>
      <c r="AE4166" s="31">
        <f t="shared" si="1045"/>
        <v>0.34832379394930502</v>
      </c>
      <c r="AG4166" s="30">
        <f t="shared" si="1050"/>
        <v>6126000</v>
      </c>
      <c r="AH4166" s="30">
        <f t="shared" si="1046"/>
        <v>9.7943192948090111E-4</v>
      </c>
      <c r="AI4166" s="31">
        <f t="shared" si="1047"/>
        <v>0.10773751224289912</v>
      </c>
      <c r="AJ4166" s="31">
        <f t="shared" si="1048"/>
        <v>0.13907933398628797</v>
      </c>
      <c r="AK4166" s="30" t="str">
        <f>IF(W4166="si",($S4166*'COSTOS DE CREDITOS'!$C$27)/DATA!$G4166,"")</f>
        <v/>
      </c>
      <c r="AL4166" s="90" t="str">
        <f>IF(W4166="si",'COSTOS DE CREDITOS'!$C$35,"")</f>
        <v/>
      </c>
      <c r="AM4166" s="30" t="str">
        <f t="shared" si="1051"/>
        <v/>
      </c>
      <c r="AN4166" s="30" t="str">
        <f t="shared" si="1052"/>
        <v/>
      </c>
      <c r="AO4166" s="30">
        <f t="shared" si="1053"/>
        <v>0</v>
      </c>
      <c r="AP4166" s="30">
        <f t="shared" si="1054"/>
        <v>0</v>
      </c>
      <c r="AQ4166" s="19" t="str">
        <f t="shared" si="1055"/>
        <v/>
      </c>
    </row>
    <row r="4167" spans="1:43" x14ac:dyDescent="0.2">
      <c r="A4167" s="23" t="s">
        <v>5665</v>
      </c>
      <c r="B4167" s="6" t="s">
        <v>5674</v>
      </c>
      <c r="C4167" s="6" t="s">
        <v>5670</v>
      </c>
      <c r="D4167" s="4">
        <v>185733</v>
      </c>
      <c r="E4167" s="4">
        <v>186240</v>
      </c>
      <c r="F4167" s="5" t="s">
        <v>5138</v>
      </c>
      <c r="G4167" s="2">
        <v>6</v>
      </c>
      <c r="H4167" s="4">
        <v>186242</v>
      </c>
      <c r="I4167" s="5" t="s">
        <v>5140</v>
      </c>
      <c r="J4167" s="15">
        <v>45404</v>
      </c>
      <c r="K4167" s="24">
        <v>1385591107</v>
      </c>
      <c r="L4167" s="15">
        <v>45408</v>
      </c>
      <c r="M4167" s="15">
        <v>45412</v>
      </c>
      <c r="N4167" s="26">
        <v>1</v>
      </c>
      <c r="O4167" s="26" t="e">
        <f>VLOOKUP(D4167,quash!A$2:$I$7791,9,FALSE)</f>
        <v>#N/A</v>
      </c>
      <c r="P4167" s="7">
        <v>10000</v>
      </c>
      <c r="Q4167" s="26">
        <v>127</v>
      </c>
      <c r="R4167" s="19">
        <v>5.24391097594855E-2</v>
      </c>
      <c r="S4167" s="26">
        <v>16</v>
      </c>
      <c r="T4167" s="8">
        <v>6000</v>
      </c>
      <c r="U4167" s="4">
        <v>142</v>
      </c>
      <c r="V4167" s="10">
        <v>1503.37</v>
      </c>
      <c r="W4167" s="14" t="s">
        <v>5282</v>
      </c>
      <c r="X4167" s="18"/>
      <c r="Y4167" s="9"/>
      <c r="Z4167" s="19"/>
      <c r="AA4167" s="19"/>
      <c r="AB4167" s="30">
        <f t="shared" si="1049"/>
        <v>2446000</v>
      </c>
      <c r="AC4167" s="30">
        <f t="shared" si="1043"/>
        <v>2.4529844644317253E-3</v>
      </c>
      <c r="AD4167" s="31">
        <f t="shared" si="1044"/>
        <v>0.31152902698282914</v>
      </c>
      <c r="AE4167" s="31">
        <f t="shared" si="1045"/>
        <v>0.34832379394930502</v>
      </c>
      <c r="AG4167" s="30">
        <f t="shared" si="1050"/>
        <v>6126000</v>
      </c>
      <c r="AH4167" s="30">
        <f t="shared" si="1046"/>
        <v>9.7943192948090111E-4</v>
      </c>
      <c r="AI4167" s="31">
        <f t="shared" si="1047"/>
        <v>0.12438785504407444</v>
      </c>
      <c r="AJ4167" s="31">
        <f t="shared" si="1048"/>
        <v>0.13907933398628797</v>
      </c>
      <c r="AK4167" s="30" t="str">
        <f>IF(W4167="si",($S4167*'COSTOS DE CREDITOS'!$C$27)/DATA!$G4167,"")</f>
        <v/>
      </c>
      <c r="AL4167" s="90" t="str">
        <f>IF(W4167="si",'COSTOS DE CREDITOS'!$C$35,"")</f>
        <v/>
      </c>
      <c r="AM4167" s="30" t="str">
        <f t="shared" si="1051"/>
        <v/>
      </c>
      <c r="AN4167" s="30" t="str">
        <f t="shared" si="1052"/>
        <v/>
      </c>
      <c r="AO4167" s="30">
        <f t="shared" si="1053"/>
        <v>0</v>
      </c>
      <c r="AP4167" s="30">
        <f t="shared" si="1054"/>
        <v>0</v>
      </c>
      <c r="AQ4167" s="19" t="str">
        <f t="shared" si="1055"/>
        <v/>
      </c>
    </row>
    <row r="4168" spans="1:43" x14ac:dyDescent="0.2">
      <c r="A4168" s="23" t="s">
        <v>5665</v>
      </c>
      <c r="B4168" s="6" t="s">
        <v>5674</v>
      </c>
      <c r="C4168" s="6" t="s">
        <v>5670</v>
      </c>
      <c r="D4168" s="4">
        <v>185730</v>
      </c>
      <c r="E4168" s="4">
        <v>186240</v>
      </c>
      <c r="F4168" s="5" t="s">
        <v>5138</v>
      </c>
      <c r="G4168" s="2">
        <v>6</v>
      </c>
      <c r="H4168" s="4">
        <v>186243</v>
      </c>
      <c r="I4168" s="5" t="s">
        <v>5141</v>
      </c>
      <c r="J4168" s="15">
        <v>45404</v>
      </c>
      <c r="K4168" s="24">
        <v>1385577362</v>
      </c>
      <c r="L4168" s="15">
        <v>45408</v>
      </c>
      <c r="M4168" s="15">
        <v>45412</v>
      </c>
      <c r="N4168" s="26">
        <v>1</v>
      </c>
      <c r="O4168" s="26">
        <f>VLOOKUP(D4168,quash!A$2:$I$7791,9,FALSE)</f>
        <v>3</v>
      </c>
      <c r="P4168" s="7">
        <v>10000</v>
      </c>
      <c r="Q4168" s="26">
        <v>147</v>
      </c>
      <c r="R4168" s="19">
        <v>7.9000519063170294E-2</v>
      </c>
      <c r="S4168" s="26">
        <v>16</v>
      </c>
      <c r="T4168" s="8">
        <v>6000</v>
      </c>
      <c r="U4168" s="4">
        <v>142</v>
      </c>
      <c r="V4168" s="10">
        <v>1503.37</v>
      </c>
      <c r="W4168" s="14" t="s">
        <v>5282</v>
      </c>
      <c r="X4168" s="18"/>
      <c r="Y4168" s="9"/>
      <c r="Z4168" s="19"/>
      <c r="AA4168" s="19"/>
      <c r="AB4168" s="30">
        <f t="shared" si="1049"/>
        <v>193000</v>
      </c>
      <c r="AC4168" s="30">
        <f t="shared" si="1043"/>
        <v>3.1088082901554404E-2</v>
      </c>
      <c r="AD4168" s="31">
        <f t="shared" si="1044"/>
        <v>4.5699481865284977</v>
      </c>
      <c r="AE4168" s="31">
        <f t="shared" ref="AE4168:AE4217" si="1056">AC4168*$U4168</f>
        <v>4.4145077720207251</v>
      </c>
      <c r="AG4168" s="30">
        <f t="shared" si="1050"/>
        <v>778000</v>
      </c>
      <c r="AH4168" s="30">
        <f t="shared" si="1046"/>
        <v>7.7120822622107968E-3</v>
      </c>
      <c r="AI4168" s="31">
        <f t="shared" si="1047"/>
        <v>1.1336760925449871</v>
      </c>
      <c r="AJ4168" s="31">
        <f t="shared" si="1048"/>
        <v>1.0951156812339331</v>
      </c>
      <c r="AK4168" s="30" t="str">
        <f>IF(W4168="si",($S4168*'COSTOS DE CREDITOS'!$C$27)/DATA!$G4168,"")</f>
        <v/>
      </c>
      <c r="AL4168" s="90" t="str">
        <f>IF(W4168="si",'COSTOS DE CREDITOS'!$C$35,"")</f>
        <v/>
      </c>
      <c r="AM4168" s="30" t="str">
        <f t="shared" si="1051"/>
        <v/>
      </c>
      <c r="AN4168" s="30" t="str">
        <f t="shared" si="1052"/>
        <v/>
      </c>
      <c r="AO4168" s="30">
        <f t="shared" si="1053"/>
        <v>0</v>
      </c>
      <c r="AP4168" s="30">
        <f t="shared" si="1054"/>
        <v>0</v>
      </c>
      <c r="AQ4168" s="19" t="str">
        <f t="shared" si="1055"/>
        <v/>
      </c>
    </row>
    <row r="4169" spans="1:43" x14ac:dyDescent="0.2">
      <c r="A4169" s="23" t="s">
        <v>5665</v>
      </c>
      <c r="B4169" s="6" t="s">
        <v>5674</v>
      </c>
      <c r="C4169" s="6" t="s">
        <v>5670</v>
      </c>
      <c r="D4169" s="4">
        <v>185844</v>
      </c>
      <c r="E4169" s="4">
        <v>186240</v>
      </c>
      <c r="F4169" s="5" t="s">
        <v>5138</v>
      </c>
      <c r="G4169" s="2">
        <v>6</v>
      </c>
      <c r="H4169" s="4">
        <v>186246</v>
      </c>
      <c r="I4169" s="5" t="s">
        <v>5142</v>
      </c>
      <c r="J4169" s="15">
        <v>45405</v>
      </c>
      <c r="K4169" s="24">
        <v>1386143166</v>
      </c>
      <c r="L4169" s="15">
        <v>45408</v>
      </c>
      <c r="M4169" s="15">
        <v>45412</v>
      </c>
      <c r="N4169" s="26">
        <v>1</v>
      </c>
      <c r="O4169" s="26">
        <f>VLOOKUP(D4169,quash!A$2:$I$7791,9,FALSE)</f>
        <v>2</v>
      </c>
      <c r="P4169" s="7">
        <v>10000</v>
      </c>
      <c r="Q4169" s="26">
        <v>100</v>
      </c>
      <c r="R4169" s="19">
        <v>3.3220596517330447E-2</v>
      </c>
      <c r="S4169" s="26">
        <v>16</v>
      </c>
      <c r="T4169" s="8">
        <v>9000</v>
      </c>
      <c r="U4169" s="4">
        <v>142</v>
      </c>
      <c r="V4169" s="10">
        <v>2255.2800000000002</v>
      </c>
      <c r="W4169" s="14" t="s">
        <v>5282</v>
      </c>
      <c r="X4169" s="18"/>
      <c r="Y4169" s="9"/>
      <c r="Z4169" s="19"/>
      <c r="AA4169" s="19"/>
      <c r="AB4169" s="30">
        <f t="shared" si="1049"/>
        <v>313000</v>
      </c>
      <c r="AC4169" s="30">
        <f t="shared" si="1043"/>
        <v>2.8753993610223641E-2</v>
      </c>
      <c r="AD4169" s="31">
        <f t="shared" si="1044"/>
        <v>2.8753993610223643</v>
      </c>
      <c r="AE4169" s="31">
        <f t="shared" si="1056"/>
        <v>4.0830670926517572</v>
      </c>
      <c r="AG4169" s="30">
        <f t="shared" si="1050"/>
        <v>1695000</v>
      </c>
      <c r="AH4169" s="30">
        <f t="shared" si="1046"/>
        <v>5.3097345132743362E-3</v>
      </c>
      <c r="AI4169" s="31">
        <f t="shared" si="1047"/>
        <v>0.53097345132743357</v>
      </c>
      <c r="AJ4169" s="31">
        <f t="shared" si="1048"/>
        <v>0.75398230088495577</v>
      </c>
      <c r="AK4169" s="30" t="str">
        <f>IF(W4169="si",($S4169*'COSTOS DE CREDITOS'!$C$27)/DATA!$G4169,"")</f>
        <v/>
      </c>
      <c r="AL4169" s="90" t="str">
        <f>IF(W4169="si",'COSTOS DE CREDITOS'!$C$35,"")</f>
        <v/>
      </c>
      <c r="AM4169" s="30" t="str">
        <f t="shared" si="1051"/>
        <v/>
      </c>
      <c r="AN4169" s="30" t="str">
        <f t="shared" si="1052"/>
        <v/>
      </c>
      <c r="AO4169" s="30">
        <f t="shared" si="1053"/>
        <v>0</v>
      </c>
      <c r="AP4169" s="30">
        <f t="shared" si="1054"/>
        <v>0</v>
      </c>
      <c r="AQ4169" s="19" t="str">
        <f t="shared" si="1055"/>
        <v/>
      </c>
    </row>
    <row r="4170" spans="1:43" x14ac:dyDescent="0.2">
      <c r="A4170" s="23" t="s">
        <v>5665</v>
      </c>
      <c r="B4170" s="6" t="s">
        <v>5674</v>
      </c>
      <c r="C4170" s="6" t="s">
        <v>5670</v>
      </c>
      <c r="D4170" s="4">
        <v>185829</v>
      </c>
      <c r="E4170" s="4">
        <v>186240</v>
      </c>
      <c r="F4170" s="5" t="s">
        <v>5138</v>
      </c>
      <c r="G4170" s="2">
        <v>6</v>
      </c>
      <c r="H4170" s="4">
        <v>186247</v>
      </c>
      <c r="I4170" s="5" t="s">
        <v>5143</v>
      </c>
      <c r="J4170" s="15">
        <v>45405</v>
      </c>
      <c r="K4170" s="24">
        <v>1386102948</v>
      </c>
      <c r="L4170" s="15">
        <v>45408</v>
      </c>
      <c r="M4170" s="15">
        <v>45412</v>
      </c>
      <c r="N4170" s="26">
        <v>1</v>
      </c>
      <c r="O4170" s="26">
        <f>VLOOKUP(D4170,quash!A$2:$I$7791,9,FALSE)</f>
        <v>1</v>
      </c>
      <c r="P4170" s="7">
        <v>10000</v>
      </c>
      <c r="Q4170" s="26">
        <v>112</v>
      </c>
      <c r="R4170" s="19">
        <v>3.3741050530766176E-2</v>
      </c>
      <c r="S4170" s="26">
        <v>16</v>
      </c>
      <c r="T4170" s="8">
        <v>6000</v>
      </c>
      <c r="U4170" s="4">
        <v>142</v>
      </c>
      <c r="V4170" s="10">
        <v>1503.37</v>
      </c>
      <c r="W4170" s="14" t="s">
        <v>5282</v>
      </c>
      <c r="X4170" s="18"/>
      <c r="Y4170" s="9"/>
      <c r="Z4170" s="19"/>
      <c r="AA4170" s="19"/>
      <c r="AB4170" s="30">
        <f t="shared" si="1049"/>
        <v>511000</v>
      </c>
      <c r="AC4170" s="30">
        <f t="shared" si="1043"/>
        <v>1.1741682974559686E-2</v>
      </c>
      <c r="AD4170" s="31">
        <f t="shared" si="1044"/>
        <v>1.3150684931506849</v>
      </c>
      <c r="AE4170" s="31">
        <f t="shared" si="1056"/>
        <v>1.6673189823874754</v>
      </c>
      <c r="AG4170" s="30">
        <f t="shared" si="1050"/>
        <v>2427000</v>
      </c>
      <c r="AH4170" s="30">
        <f t="shared" si="1046"/>
        <v>2.472187886279357E-3</v>
      </c>
      <c r="AI4170" s="31">
        <f t="shared" si="1047"/>
        <v>0.276885043263288</v>
      </c>
      <c r="AJ4170" s="31">
        <f t="shared" si="1048"/>
        <v>0.35105067985166871</v>
      </c>
      <c r="AK4170" s="30" t="str">
        <f>IF(W4170="si",($S4170*'COSTOS DE CREDITOS'!$C$27)/DATA!$G4170,"")</f>
        <v/>
      </c>
      <c r="AL4170" s="90" t="str">
        <f>IF(W4170="si",'COSTOS DE CREDITOS'!$C$35,"")</f>
        <v/>
      </c>
      <c r="AM4170" s="30" t="str">
        <f t="shared" si="1051"/>
        <v/>
      </c>
      <c r="AN4170" s="30" t="str">
        <f t="shared" si="1052"/>
        <v/>
      </c>
      <c r="AO4170" s="30">
        <f t="shared" si="1053"/>
        <v>0</v>
      </c>
      <c r="AP4170" s="30">
        <f t="shared" si="1054"/>
        <v>0</v>
      </c>
      <c r="AQ4170" s="19" t="str">
        <f t="shared" si="1055"/>
        <v/>
      </c>
    </row>
    <row r="4171" spans="1:43" x14ac:dyDescent="0.2">
      <c r="A4171" s="23" t="s">
        <v>5665</v>
      </c>
      <c r="B4171" s="6" t="s">
        <v>5674</v>
      </c>
      <c r="C4171" s="6" t="s">
        <v>5670</v>
      </c>
      <c r="D4171" s="4">
        <v>185736</v>
      </c>
      <c r="E4171" s="4">
        <v>186240</v>
      </c>
      <c r="F4171" s="5" t="s">
        <v>5138</v>
      </c>
      <c r="G4171" s="2">
        <v>6</v>
      </c>
      <c r="H4171" s="4">
        <v>186248</v>
      </c>
      <c r="I4171" s="5" t="s">
        <v>5144</v>
      </c>
      <c r="J4171" s="15">
        <v>45404</v>
      </c>
      <c r="K4171" s="24">
        <v>1385592247</v>
      </c>
      <c r="L4171" s="15">
        <v>45408</v>
      </c>
      <c r="M4171" s="15">
        <v>45412</v>
      </c>
      <c r="N4171" s="26">
        <v>1</v>
      </c>
      <c r="O4171" s="26">
        <f>VLOOKUP(D4171,quash!A$2:$I$7791,9,FALSE)</f>
        <v>1</v>
      </c>
      <c r="P4171" s="7">
        <v>10000</v>
      </c>
      <c r="Q4171" s="26">
        <v>115</v>
      </c>
      <c r="R4171" s="19">
        <v>3.97705569269148E-2</v>
      </c>
      <c r="S4171" s="26">
        <v>16</v>
      </c>
      <c r="T4171" s="8">
        <v>6000</v>
      </c>
      <c r="U4171" s="4">
        <v>142</v>
      </c>
      <c r="V4171" s="10">
        <v>1503.37</v>
      </c>
      <c r="W4171" s="14" t="s">
        <v>5282</v>
      </c>
      <c r="X4171" s="18"/>
      <c r="Y4171" s="9"/>
      <c r="Z4171" s="19"/>
      <c r="AA4171" s="19"/>
      <c r="AB4171" s="30">
        <f t="shared" si="1049"/>
        <v>511000</v>
      </c>
      <c r="AC4171" s="30">
        <f t="shared" si="1043"/>
        <v>1.1741682974559686E-2</v>
      </c>
      <c r="AD4171" s="31">
        <f t="shared" si="1044"/>
        <v>1.3502935420743638</v>
      </c>
      <c r="AE4171" s="31">
        <f t="shared" si="1056"/>
        <v>1.6673189823874754</v>
      </c>
      <c r="AG4171" s="30">
        <f t="shared" si="1050"/>
        <v>2427000</v>
      </c>
      <c r="AH4171" s="30">
        <f t="shared" si="1046"/>
        <v>2.472187886279357E-3</v>
      </c>
      <c r="AI4171" s="31">
        <f t="shared" si="1047"/>
        <v>0.28430160692212608</v>
      </c>
      <c r="AJ4171" s="31">
        <f t="shared" si="1048"/>
        <v>0.35105067985166871</v>
      </c>
      <c r="AK4171" s="30" t="str">
        <f>IF(W4171="si",($S4171*'COSTOS DE CREDITOS'!$C$27)/DATA!$G4171,"")</f>
        <v/>
      </c>
      <c r="AL4171" s="90" t="str">
        <f>IF(W4171="si",'COSTOS DE CREDITOS'!$C$35,"")</f>
        <v/>
      </c>
      <c r="AM4171" s="30" t="str">
        <f t="shared" si="1051"/>
        <v/>
      </c>
      <c r="AN4171" s="30" t="str">
        <f t="shared" si="1052"/>
        <v/>
      </c>
      <c r="AO4171" s="30">
        <f t="shared" si="1053"/>
        <v>0</v>
      </c>
      <c r="AP4171" s="30">
        <f t="shared" si="1054"/>
        <v>0</v>
      </c>
      <c r="AQ4171" s="19" t="str">
        <f t="shared" si="1055"/>
        <v/>
      </c>
    </row>
    <row r="4172" spans="1:43" x14ac:dyDescent="0.2">
      <c r="A4172" s="23" t="s">
        <v>5665</v>
      </c>
      <c r="B4172" s="6" t="s">
        <v>5666</v>
      </c>
      <c r="C4172" s="6" t="s">
        <v>5667</v>
      </c>
      <c r="D4172" s="4">
        <v>184805</v>
      </c>
      <c r="E4172" s="4">
        <v>185488</v>
      </c>
      <c r="F4172" s="5" t="s">
        <v>5145</v>
      </c>
      <c r="G4172" s="2">
        <v>5</v>
      </c>
      <c r="H4172" s="4">
        <v>185489</v>
      </c>
      <c r="I4172" s="5" t="s">
        <v>5146</v>
      </c>
      <c r="J4172" s="15">
        <v>45398</v>
      </c>
      <c r="K4172" s="24">
        <v>1381779638</v>
      </c>
      <c r="L4172" s="15">
        <v>45405</v>
      </c>
      <c r="M4172" s="15">
        <v>45412</v>
      </c>
      <c r="N4172" s="26">
        <v>1</v>
      </c>
      <c r="O4172" s="26" t="e">
        <f>VLOOKUP(D4172,quash!A$2:$I$7791,9,FALSE)</f>
        <v>#N/A</v>
      </c>
      <c r="P4172" s="7">
        <v>10000</v>
      </c>
      <c r="Q4172" s="26">
        <v>142</v>
      </c>
      <c r="R4172" s="19">
        <v>5.2439109759484744E-2</v>
      </c>
      <c r="S4172" s="26">
        <v>16</v>
      </c>
      <c r="T4172" s="8">
        <v>8000</v>
      </c>
      <c r="U4172" s="4">
        <v>142</v>
      </c>
      <c r="V4172" s="10">
        <v>2013.74</v>
      </c>
      <c r="W4172" s="14" t="s">
        <v>5282</v>
      </c>
      <c r="X4172" s="18"/>
      <c r="Y4172" s="9"/>
      <c r="Z4172" s="19"/>
      <c r="AA4172" s="19"/>
      <c r="AB4172" s="30">
        <f t="shared" si="1049"/>
        <v>2446000</v>
      </c>
      <c r="AC4172" s="30">
        <f t="shared" si="1043"/>
        <v>3.2706459525756338E-3</v>
      </c>
      <c r="AD4172" s="31">
        <f t="shared" si="1044"/>
        <v>0.46443172526574</v>
      </c>
      <c r="AE4172" s="31">
        <f t="shared" si="1056"/>
        <v>0.46443172526574</v>
      </c>
      <c r="AG4172" s="30">
        <f t="shared" si="1050"/>
        <v>6126000</v>
      </c>
      <c r="AH4172" s="30">
        <f t="shared" si="1046"/>
        <v>1.3059092393078681E-3</v>
      </c>
      <c r="AI4172" s="31">
        <f t="shared" si="1047"/>
        <v>0.18543911198171725</v>
      </c>
      <c r="AJ4172" s="31">
        <f t="shared" si="1048"/>
        <v>0.18543911198171725</v>
      </c>
      <c r="AK4172" s="30" t="str">
        <f>IF(W4172="si",($S4172*'COSTOS DE CREDITOS'!$C$27)/DATA!$G4172,"")</f>
        <v/>
      </c>
      <c r="AL4172" s="90" t="str">
        <f>IF(W4172="si",'COSTOS DE CREDITOS'!$C$35,"")</f>
        <v/>
      </c>
      <c r="AM4172" s="30" t="str">
        <f t="shared" si="1051"/>
        <v/>
      </c>
      <c r="AN4172" s="30" t="str">
        <f t="shared" si="1052"/>
        <v/>
      </c>
      <c r="AO4172" s="30">
        <f t="shared" si="1053"/>
        <v>0</v>
      </c>
      <c r="AP4172" s="30">
        <f t="shared" si="1054"/>
        <v>0</v>
      </c>
      <c r="AQ4172" s="19" t="str">
        <f t="shared" si="1055"/>
        <v/>
      </c>
    </row>
    <row r="4173" spans="1:43" x14ac:dyDescent="0.2">
      <c r="A4173" s="23" t="s">
        <v>5665</v>
      </c>
      <c r="B4173" s="6" t="s">
        <v>5666</v>
      </c>
      <c r="C4173" s="6" t="s">
        <v>5667</v>
      </c>
      <c r="D4173" s="4">
        <v>184799</v>
      </c>
      <c r="E4173" s="4">
        <v>185488</v>
      </c>
      <c r="F4173" s="5" t="s">
        <v>5145</v>
      </c>
      <c r="G4173" s="2">
        <v>5</v>
      </c>
      <c r="H4173" s="4">
        <v>185493</v>
      </c>
      <c r="I4173" s="5" t="s">
        <v>5147</v>
      </c>
      <c r="J4173" s="15">
        <v>45398</v>
      </c>
      <c r="K4173" s="24">
        <v>1381774869</v>
      </c>
      <c r="L4173" s="15">
        <v>45405</v>
      </c>
      <c r="M4173" s="15">
        <v>45412</v>
      </c>
      <c r="N4173" s="26">
        <v>1</v>
      </c>
      <c r="O4173" s="26" t="e">
        <f>VLOOKUP(D4173,quash!A$2:$I$7791,9,FALSE)</f>
        <v>#N/A</v>
      </c>
      <c r="P4173" s="7">
        <v>10000</v>
      </c>
      <c r="Q4173" s="26">
        <v>127</v>
      </c>
      <c r="R4173" s="19">
        <v>5.24391097594855E-2</v>
      </c>
      <c r="S4173" s="26">
        <v>16</v>
      </c>
      <c r="T4173" s="8">
        <v>8000</v>
      </c>
      <c r="U4173" s="4">
        <v>142</v>
      </c>
      <c r="V4173" s="10">
        <v>2013.74</v>
      </c>
      <c r="W4173" s="14" t="s">
        <v>5282</v>
      </c>
      <c r="X4173" s="18"/>
      <c r="Y4173" s="9"/>
      <c r="Z4173" s="19"/>
      <c r="AA4173" s="19"/>
      <c r="AB4173" s="30">
        <f t="shared" si="1049"/>
        <v>2446000</v>
      </c>
      <c r="AC4173" s="30">
        <f t="shared" si="1043"/>
        <v>3.2706459525756338E-3</v>
      </c>
      <c r="AD4173" s="31">
        <f t="shared" si="1044"/>
        <v>0.41537203597710548</v>
      </c>
      <c r="AE4173" s="31">
        <f t="shared" si="1056"/>
        <v>0.46443172526574</v>
      </c>
      <c r="AG4173" s="30">
        <f t="shared" si="1050"/>
        <v>6126000</v>
      </c>
      <c r="AH4173" s="30">
        <f t="shared" si="1046"/>
        <v>1.3059092393078681E-3</v>
      </c>
      <c r="AI4173" s="31">
        <f t="shared" si="1047"/>
        <v>0.16585047339209924</v>
      </c>
      <c r="AJ4173" s="31">
        <f t="shared" si="1048"/>
        <v>0.18543911198171725</v>
      </c>
      <c r="AK4173" s="30" t="str">
        <f>IF(W4173="si",($S4173*'COSTOS DE CREDITOS'!$C$27)/DATA!$G4173,"")</f>
        <v/>
      </c>
      <c r="AL4173" s="90" t="str">
        <f>IF(W4173="si",'COSTOS DE CREDITOS'!$C$35,"")</f>
        <v/>
      </c>
      <c r="AM4173" s="30" t="str">
        <f t="shared" si="1051"/>
        <v/>
      </c>
      <c r="AN4173" s="30" t="str">
        <f t="shared" si="1052"/>
        <v/>
      </c>
      <c r="AO4173" s="30">
        <f t="shared" si="1053"/>
        <v>0</v>
      </c>
      <c r="AP4173" s="30">
        <f t="shared" si="1054"/>
        <v>0</v>
      </c>
      <c r="AQ4173" s="19" t="str">
        <f t="shared" si="1055"/>
        <v/>
      </c>
    </row>
    <row r="4174" spans="1:43" x14ac:dyDescent="0.2">
      <c r="A4174" s="23" t="s">
        <v>5665</v>
      </c>
      <c r="B4174" s="6" t="s">
        <v>5666</v>
      </c>
      <c r="C4174" s="6" t="s">
        <v>5667</v>
      </c>
      <c r="D4174" s="4">
        <v>184803</v>
      </c>
      <c r="E4174" s="4">
        <v>185488</v>
      </c>
      <c r="F4174" s="5" t="s">
        <v>5145</v>
      </c>
      <c r="G4174" s="2">
        <v>5</v>
      </c>
      <c r="H4174" s="4">
        <v>185513</v>
      </c>
      <c r="I4174" s="5" t="s">
        <v>5148</v>
      </c>
      <c r="J4174" s="15">
        <v>45398</v>
      </c>
      <c r="K4174" s="24">
        <v>1381777831</v>
      </c>
      <c r="L4174" s="15">
        <v>45405</v>
      </c>
      <c r="M4174" s="15">
        <v>45412</v>
      </c>
      <c r="N4174" s="26">
        <v>1</v>
      </c>
      <c r="O4174" s="26" t="e">
        <f>VLOOKUP(D4174,quash!A$2:$I$7791,9,FALSE)</f>
        <v>#N/A</v>
      </c>
      <c r="P4174" s="7">
        <v>10000</v>
      </c>
      <c r="Q4174" s="26">
        <v>147</v>
      </c>
      <c r="R4174" s="19">
        <v>7.9000519063170294E-2</v>
      </c>
      <c r="S4174" s="26">
        <v>16</v>
      </c>
      <c r="T4174" s="8">
        <v>6000</v>
      </c>
      <c r="U4174" s="4">
        <v>142</v>
      </c>
      <c r="V4174" s="10">
        <v>1503.37</v>
      </c>
      <c r="W4174" s="14" t="s">
        <v>5282</v>
      </c>
      <c r="X4174" s="18"/>
      <c r="Y4174" s="9"/>
      <c r="Z4174" s="19"/>
      <c r="AA4174" s="19"/>
      <c r="AB4174" s="30">
        <f t="shared" si="1049"/>
        <v>2446000</v>
      </c>
      <c r="AC4174" s="30">
        <f t="shared" si="1043"/>
        <v>2.4529844644317253E-3</v>
      </c>
      <c r="AD4174" s="31">
        <f t="shared" si="1044"/>
        <v>0.36058871627146361</v>
      </c>
      <c r="AE4174" s="31">
        <f t="shared" si="1056"/>
        <v>0.34832379394930502</v>
      </c>
      <c r="AG4174" s="30">
        <f t="shared" si="1050"/>
        <v>6126000</v>
      </c>
      <c r="AH4174" s="30">
        <f t="shared" si="1046"/>
        <v>9.7943192948090111E-4</v>
      </c>
      <c r="AI4174" s="31">
        <f t="shared" si="1047"/>
        <v>0.14397649363369247</v>
      </c>
      <c r="AJ4174" s="31">
        <f t="shared" si="1048"/>
        <v>0.13907933398628797</v>
      </c>
      <c r="AK4174" s="30" t="str">
        <f>IF(W4174="si",($S4174*'COSTOS DE CREDITOS'!$C$27)/DATA!$G4174,"")</f>
        <v/>
      </c>
      <c r="AL4174" s="90" t="str">
        <f>IF(W4174="si",'COSTOS DE CREDITOS'!$C$35,"")</f>
        <v/>
      </c>
      <c r="AM4174" s="30" t="str">
        <f t="shared" si="1051"/>
        <v/>
      </c>
      <c r="AN4174" s="30" t="str">
        <f t="shared" si="1052"/>
        <v/>
      </c>
      <c r="AO4174" s="30">
        <f t="shared" si="1053"/>
        <v>0</v>
      </c>
      <c r="AP4174" s="30">
        <f t="shared" si="1054"/>
        <v>0</v>
      </c>
      <c r="AQ4174" s="19" t="str">
        <f t="shared" si="1055"/>
        <v/>
      </c>
    </row>
    <row r="4175" spans="1:43" x14ac:dyDescent="0.2">
      <c r="A4175" s="23" t="s">
        <v>5665</v>
      </c>
      <c r="B4175" s="6" t="s">
        <v>5666</v>
      </c>
      <c r="C4175" s="6" t="s">
        <v>5667</v>
      </c>
      <c r="D4175" s="4">
        <v>185203</v>
      </c>
      <c r="E4175" s="4">
        <v>185488</v>
      </c>
      <c r="F4175" s="5" t="s">
        <v>5145</v>
      </c>
      <c r="G4175" s="2">
        <v>5</v>
      </c>
      <c r="H4175" s="4">
        <v>185653</v>
      </c>
      <c r="I4175" s="5" t="s">
        <v>5149</v>
      </c>
      <c r="J4175" s="15">
        <v>45400</v>
      </c>
      <c r="K4175" s="24">
        <v>1383309568</v>
      </c>
      <c r="L4175" s="15">
        <v>45406</v>
      </c>
      <c r="M4175" s="15">
        <v>45412</v>
      </c>
      <c r="N4175" s="26">
        <v>1</v>
      </c>
      <c r="O4175" s="26" t="e">
        <f>VLOOKUP(D4175,quash!A$2:$I$7791,9,FALSE)</f>
        <v>#N/A</v>
      </c>
      <c r="P4175" s="7">
        <v>10000</v>
      </c>
      <c r="Q4175" s="26">
        <v>115</v>
      </c>
      <c r="R4175" s="19">
        <v>3.97705569269148E-2</v>
      </c>
      <c r="S4175" s="26">
        <v>16</v>
      </c>
      <c r="T4175" s="8">
        <v>8000</v>
      </c>
      <c r="U4175" s="4">
        <v>142</v>
      </c>
      <c r="V4175" s="10">
        <v>2013.74</v>
      </c>
      <c r="W4175" s="14" t="s">
        <v>5282</v>
      </c>
      <c r="X4175" s="18"/>
      <c r="Y4175" s="9"/>
      <c r="Z4175" s="19"/>
      <c r="AA4175" s="19"/>
      <c r="AB4175" s="30">
        <f t="shared" si="1049"/>
        <v>2446000</v>
      </c>
      <c r="AC4175" s="30">
        <f t="shared" si="1043"/>
        <v>3.2706459525756338E-3</v>
      </c>
      <c r="AD4175" s="31">
        <f t="shared" si="1044"/>
        <v>0.3761242845461979</v>
      </c>
      <c r="AE4175" s="31">
        <f t="shared" si="1056"/>
        <v>0.46443172526574</v>
      </c>
      <c r="AG4175" s="30">
        <f t="shared" si="1050"/>
        <v>6126000</v>
      </c>
      <c r="AH4175" s="30">
        <f t="shared" si="1046"/>
        <v>1.3059092393078681E-3</v>
      </c>
      <c r="AI4175" s="31">
        <f t="shared" si="1047"/>
        <v>0.15017956252040482</v>
      </c>
      <c r="AJ4175" s="31">
        <f t="shared" si="1048"/>
        <v>0.18543911198171725</v>
      </c>
      <c r="AK4175" s="30" t="str">
        <f>IF(W4175="si",($S4175*'COSTOS DE CREDITOS'!$C$27)/DATA!$G4175,"")</f>
        <v/>
      </c>
      <c r="AL4175" s="90" t="str">
        <f>IF(W4175="si",'COSTOS DE CREDITOS'!$C$35,"")</f>
        <v/>
      </c>
      <c r="AM4175" s="30" t="str">
        <f t="shared" si="1051"/>
        <v/>
      </c>
      <c r="AN4175" s="30" t="str">
        <f t="shared" si="1052"/>
        <v/>
      </c>
      <c r="AO4175" s="30">
        <f t="shared" si="1053"/>
        <v>0</v>
      </c>
      <c r="AP4175" s="30">
        <f t="shared" si="1054"/>
        <v>0</v>
      </c>
      <c r="AQ4175" s="19" t="str">
        <f t="shared" si="1055"/>
        <v/>
      </c>
    </row>
    <row r="4176" spans="1:43" x14ac:dyDescent="0.2">
      <c r="A4176" s="23" t="s">
        <v>5665</v>
      </c>
      <c r="B4176" s="6" t="s">
        <v>5666</v>
      </c>
      <c r="C4176" s="6" t="s">
        <v>5667</v>
      </c>
      <c r="D4176" s="4">
        <v>184802</v>
      </c>
      <c r="E4176" s="4">
        <v>185488</v>
      </c>
      <c r="F4176" s="5" t="s">
        <v>5145</v>
      </c>
      <c r="G4176" s="2">
        <v>5</v>
      </c>
      <c r="H4176" s="4">
        <v>185790</v>
      </c>
      <c r="I4176" s="5" t="s">
        <v>5150</v>
      </c>
      <c r="J4176" s="15">
        <v>45398</v>
      </c>
      <c r="K4176" s="24">
        <v>1381776795</v>
      </c>
      <c r="L4176" s="15">
        <v>45407</v>
      </c>
      <c r="M4176" s="15">
        <v>45412</v>
      </c>
      <c r="N4176" s="26">
        <v>1</v>
      </c>
      <c r="O4176" s="26" t="e">
        <f>VLOOKUP(D4176,quash!A$2:$I$7791,9,FALSE)</f>
        <v>#N/A</v>
      </c>
      <c r="P4176" s="7">
        <v>10000</v>
      </c>
      <c r="Q4176" s="26">
        <v>147</v>
      </c>
      <c r="R4176" s="19">
        <v>7.9000519063170294E-2</v>
      </c>
      <c r="S4176" s="26">
        <v>16</v>
      </c>
      <c r="T4176" s="8">
        <v>10000</v>
      </c>
      <c r="U4176" s="4">
        <v>142</v>
      </c>
      <c r="V4176" s="10">
        <v>2510.34</v>
      </c>
      <c r="W4176" s="14" t="s">
        <v>5282</v>
      </c>
      <c r="X4176" s="18"/>
      <c r="Y4176" s="9"/>
      <c r="Z4176" s="19"/>
      <c r="AA4176" s="19"/>
      <c r="AB4176" s="30">
        <f t="shared" si="1049"/>
        <v>2446000</v>
      </c>
      <c r="AC4176" s="30">
        <f t="shared" si="1043"/>
        <v>4.0883074407195418E-3</v>
      </c>
      <c r="AD4176" s="31">
        <f t="shared" si="1044"/>
        <v>0.60098119378577264</v>
      </c>
      <c r="AE4176" s="31">
        <f t="shared" si="1056"/>
        <v>0.58053965658217499</v>
      </c>
      <c r="AG4176" s="30">
        <f t="shared" si="1050"/>
        <v>6126000</v>
      </c>
      <c r="AH4176" s="30">
        <f t="shared" si="1046"/>
        <v>1.632386549134835E-3</v>
      </c>
      <c r="AI4176" s="31">
        <f t="shared" si="1047"/>
        <v>0.23996082272282074</v>
      </c>
      <c r="AJ4176" s="31">
        <f t="shared" si="1048"/>
        <v>0.23179888997714657</v>
      </c>
      <c r="AK4176" s="30" t="str">
        <f>IF(W4176="si",($S4176*'COSTOS DE CREDITOS'!$C$27)/DATA!$G4176,"")</f>
        <v/>
      </c>
      <c r="AL4176" s="90" t="str">
        <f>IF(W4176="si",'COSTOS DE CREDITOS'!$C$35,"")</f>
        <v/>
      </c>
      <c r="AM4176" s="30" t="str">
        <f t="shared" si="1051"/>
        <v/>
      </c>
      <c r="AN4176" s="30" t="str">
        <f t="shared" si="1052"/>
        <v/>
      </c>
      <c r="AO4176" s="30">
        <f t="shared" si="1053"/>
        <v>0</v>
      </c>
      <c r="AP4176" s="30">
        <f t="shared" si="1054"/>
        <v>0</v>
      </c>
      <c r="AQ4176" s="19" t="str">
        <f t="shared" si="1055"/>
        <v/>
      </c>
    </row>
    <row r="4177" spans="1:43" x14ac:dyDescent="0.2">
      <c r="A4177" s="23" t="s">
        <v>5665</v>
      </c>
      <c r="B4177" s="6" t="s">
        <v>5684</v>
      </c>
      <c r="C4177" s="6" t="s">
        <v>5667</v>
      </c>
      <c r="D4177" s="4">
        <v>185835</v>
      </c>
      <c r="E4177" s="4">
        <v>185875</v>
      </c>
      <c r="F4177" s="5" t="s">
        <v>3783</v>
      </c>
      <c r="G4177" s="2">
        <v>8</v>
      </c>
      <c r="H4177" s="4">
        <v>186236</v>
      </c>
      <c r="I4177" s="5" t="s">
        <v>5151</v>
      </c>
      <c r="J4177" s="15">
        <v>45405</v>
      </c>
      <c r="K4177" s="24">
        <v>1386123012</v>
      </c>
      <c r="L4177" s="15">
        <v>45408</v>
      </c>
      <c r="M4177" s="15">
        <v>45412</v>
      </c>
      <c r="N4177" s="26">
        <v>1</v>
      </c>
      <c r="O4177" s="26">
        <f>VLOOKUP(D4177,quash!A$2:$I$7791,9,FALSE)</f>
        <v>1</v>
      </c>
      <c r="P4177" s="7">
        <v>5000</v>
      </c>
      <c r="Q4177" s="26">
        <v>147</v>
      </c>
      <c r="R4177" s="19">
        <v>7.9000519063171556E-2</v>
      </c>
      <c r="S4177" s="26">
        <v>16</v>
      </c>
      <c r="T4177" s="8">
        <v>8000</v>
      </c>
      <c r="U4177" s="4">
        <v>142</v>
      </c>
      <c r="V4177" s="10">
        <v>2013.74</v>
      </c>
      <c r="W4177" s="14" t="s">
        <v>5282</v>
      </c>
      <c r="X4177" s="18"/>
      <c r="Y4177" s="9"/>
      <c r="Z4177" s="19"/>
      <c r="AA4177" s="19"/>
      <c r="AB4177" s="30">
        <f t="shared" si="1049"/>
        <v>511000</v>
      </c>
      <c r="AC4177" s="30">
        <f t="shared" si="1043"/>
        <v>1.5655577299412915E-2</v>
      </c>
      <c r="AD4177" s="31">
        <f t="shared" si="1044"/>
        <v>2.3013698630136985</v>
      </c>
      <c r="AE4177" s="31">
        <f t="shared" si="1056"/>
        <v>2.2230919765166339</v>
      </c>
      <c r="AG4177" s="30">
        <f t="shared" si="1050"/>
        <v>2427000</v>
      </c>
      <c r="AH4177" s="30">
        <f t="shared" si="1046"/>
        <v>3.296250515039143E-3</v>
      </c>
      <c r="AI4177" s="31">
        <f t="shared" si="1047"/>
        <v>0.48454882571075403</v>
      </c>
      <c r="AJ4177" s="31">
        <f t="shared" si="1048"/>
        <v>0.4680675731355583</v>
      </c>
      <c r="AK4177" s="30" t="str">
        <f>IF(W4177="si",($S4177*'COSTOS DE CREDITOS'!$C$27)/DATA!$G4177,"")</f>
        <v/>
      </c>
      <c r="AL4177" s="90" t="str">
        <f>IF(W4177="si",'COSTOS DE CREDITOS'!$C$35,"")</f>
        <v/>
      </c>
      <c r="AM4177" s="30" t="str">
        <f t="shared" si="1051"/>
        <v/>
      </c>
      <c r="AN4177" s="30" t="str">
        <f t="shared" si="1052"/>
        <v/>
      </c>
      <c r="AO4177" s="30">
        <f t="shared" si="1053"/>
        <v>0</v>
      </c>
      <c r="AP4177" s="30">
        <f t="shared" si="1054"/>
        <v>0</v>
      </c>
      <c r="AQ4177" s="19" t="str">
        <f t="shared" si="1055"/>
        <v/>
      </c>
    </row>
    <row r="4178" spans="1:43" x14ac:dyDescent="0.2">
      <c r="A4178" s="23" t="s">
        <v>5665</v>
      </c>
      <c r="B4178" s="6" t="s">
        <v>5684</v>
      </c>
      <c r="C4178" s="6" t="s">
        <v>5667</v>
      </c>
      <c r="D4178" s="4">
        <v>186221</v>
      </c>
      <c r="E4178" s="4">
        <v>185875</v>
      </c>
      <c r="F4178" s="5" t="s">
        <v>3783</v>
      </c>
      <c r="G4178" s="2">
        <v>8</v>
      </c>
      <c r="H4178" s="4">
        <v>186251</v>
      </c>
      <c r="I4178" s="5" t="s">
        <v>5152</v>
      </c>
      <c r="J4178" s="15">
        <v>45407</v>
      </c>
      <c r="K4178" s="24">
        <v>1389060380</v>
      </c>
      <c r="L4178" s="15">
        <v>45408</v>
      </c>
      <c r="M4178" s="15">
        <v>45412</v>
      </c>
      <c r="N4178" s="26">
        <v>1</v>
      </c>
      <c r="O4178" s="26" t="e">
        <f>VLOOKUP(D4178,quash!A$2:$I$7791,9,FALSE)</f>
        <v>#N/A</v>
      </c>
      <c r="P4178" s="7">
        <v>10000</v>
      </c>
      <c r="Q4178" s="26">
        <v>147</v>
      </c>
      <c r="R4178" s="19">
        <v>7.9000519063170294E-2</v>
      </c>
      <c r="S4178" s="26">
        <v>16</v>
      </c>
      <c r="T4178" s="8">
        <v>9000</v>
      </c>
      <c r="U4178" s="4">
        <v>142</v>
      </c>
      <c r="V4178" s="10">
        <v>2255.2800000000002</v>
      </c>
      <c r="W4178" s="14" t="s">
        <v>5282</v>
      </c>
      <c r="X4178" s="18"/>
      <c r="Y4178" s="9"/>
      <c r="Z4178" s="19"/>
      <c r="AA4178" s="19"/>
      <c r="AB4178" s="30">
        <f t="shared" si="1049"/>
        <v>2446000</v>
      </c>
      <c r="AC4178" s="30">
        <f t="shared" si="1043"/>
        <v>3.6794766966475878E-3</v>
      </c>
      <c r="AD4178" s="31">
        <f t="shared" si="1044"/>
        <v>0.54088307440719541</v>
      </c>
      <c r="AE4178" s="31">
        <f t="shared" si="1056"/>
        <v>0.52248569092395747</v>
      </c>
      <c r="AG4178" s="30">
        <f t="shared" si="1050"/>
        <v>6126000</v>
      </c>
      <c r="AH4178" s="30">
        <f t="shared" si="1046"/>
        <v>1.4691478942213516E-3</v>
      </c>
      <c r="AI4178" s="31">
        <f t="shared" si="1047"/>
        <v>0.21596474045053868</v>
      </c>
      <c r="AJ4178" s="31">
        <f t="shared" si="1048"/>
        <v>0.20861900097943192</v>
      </c>
      <c r="AK4178" s="30" t="str">
        <f>IF(W4178="si",($S4178*'COSTOS DE CREDITOS'!$C$27)/DATA!$G4178,"")</f>
        <v/>
      </c>
      <c r="AL4178" s="90" t="str">
        <f>IF(W4178="si",'COSTOS DE CREDITOS'!$C$35,"")</f>
        <v/>
      </c>
      <c r="AM4178" s="30" t="str">
        <f t="shared" si="1051"/>
        <v/>
      </c>
      <c r="AN4178" s="30" t="str">
        <f t="shared" si="1052"/>
        <v/>
      </c>
      <c r="AO4178" s="30">
        <f t="shared" si="1053"/>
        <v>0</v>
      </c>
      <c r="AP4178" s="30">
        <f t="shared" si="1054"/>
        <v>0</v>
      </c>
      <c r="AQ4178" s="19" t="str">
        <f t="shared" si="1055"/>
        <v/>
      </c>
    </row>
    <row r="4179" spans="1:43" x14ac:dyDescent="0.2">
      <c r="A4179" s="23" t="s">
        <v>5665</v>
      </c>
      <c r="B4179" s="6" t="s">
        <v>5684</v>
      </c>
      <c r="C4179" s="6" t="s">
        <v>5667</v>
      </c>
      <c r="D4179" s="4">
        <v>186223</v>
      </c>
      <c r="E4179" s="4">
        <v>185875</v>
      </c>
      <c r="F4179" s="5" t="s">
        <v>3783</v>
      </c>
      <c r="G4179" s="2">
        <v>8</v>
      </c>
      <c r="H4179" s="4">
        <v>186283</v>
      </c>
      <c r="I4179" s="5" t="s">
        <v>5153</v>
      </c>
      <c r="J4179" s="15">
        <v>45407</v>
      </c>
      <c r="K4179" s="24">
        <v>1389063941</v>
      </c>
      <c r="L4179" s="15">
        <v>45409</v>
      </c>
      <c r="M4179" s="15">
        <v>45412</v>
      </c>
      <c r="N4179" s="26">
        <v>1</v>
      </c>
      <c r="O4179" s="26" t="e">
        <f>VLOOKUP(D4179,quash!A$2:$I$7791,9,FALSE)</f>
        <v>#N/A</v>
      </c>
      <c r="P4179" s="7">
        <v>10000</v>
      </c>
      <c r="Q4179" s="26">
        <v>115</v>
      </c>
      <c r="R4179" s="19">
        <v>3.97705569269148E-2</v>
      </c>
      <c r="S4179" s="26">
        <v>16</v>
      </c>
      <c r="T4179" s="8">
        <v>8000</v>
      </c>
      <c r="U4179" s="4">
        <v>142</v>
      </c>
      <c r="V4179" s="10">
        <v>2013.74</v>
      </c>
      <c r="W4179" s="14" t="s">
        <v>5282</v>
      </c>
      <c r="X4179" s="18"/>
      <c r="Y4179" s="9"/>
      <c r="Z4179" s="19"/>
      <c r="AA4179" s="19"/>
      <c r="AB4179" s="30">
        <f t="shared" si="1049"/>
        <v>2446000</v>
      </c>
      <c r="AC4179" s="30">
        <f t="shared" si="1043"/>
        <v>3.2706459525756338E-3</v>
      </c>
      <c r="AD4179" s="31">
        <f t="shared" si="1044"/>
        <v>0.3761242845461979</v>
      </c>
      <c r="AE4179" s="31">
        <f t="shared" si="1056"/>
        <v>0.46443172526574</v>
      </c>
      <c r="AG4179" s="30">
        <f t="shared" si="1050"/>
        <v>6126000</v>
      </c>
      <c r="AH4179" s="30">
        <f t="shared" si="1046"/>
        <v>1.3059092393078681E-3</v>
      </c>
      <c r="AI4179" s="31">
        <f t="shared" si="1047"/>
        <v>0.15017956252040482</v>
      </c>
      <c r="AJ4179" s="31">
        <f t="shared" si="1048"/>
        <v>0.18543911198171725</v>
      </c>
      <c r="AK4179" s="30" t="str">
        <f>IF(W4179="si",($S4179*'COSTOS DE CREDITOS'!$C$27)/DATA!$G4179,"")</f>
        <v/>
      </c>
      <c r="AL4179" s="90" t="str">
        <f>IF(W4179="si",'COSTOS DE CREDITOS'!$C$35,"")</f>
        <v/>
      </c>
      <c r="AM4179" s="30" t="str">
        <f t="shared" si="1051"/>
        <v/>
      </c>
      <c r="AN4179" s="30" t="str">
        <f t="shared" si="1052"/>
        <v/>
      </c>
      <c r="AO4179" s="30">
        <f t="shared" si="1053"/>
        <v>0</v>
      </c>
      <c r="AP4179" s="30">
        <f t="shared" si="1054"/>
        <v>0</v>
      </c>
      <c r="AQ4179" s="19" t="str">
        <f t="shared" si="1055"/>
        <v/>
      </c>
    </row>
    <row r="4180" spans="1:43" x14ac:dyDescent="0.2">
      <c r="A4180" s="23" t="s">
        <v>5665</v>
      </c>
      <c r="B4180" s="6" t="s">
        <v>5672</v>
      </c>
      <c r="C4180" s="6" t="s">
        <v>5667</v>
      </c>
      <c r="D4180" s="4">
        <v>179976</v>
      </c>
      <c r="E4180" s="4">
        <v>186093</v>
      </c>
      <c r="F4180" s="5" t="s">
        <v>5154</v>
      </c>
      <c r="G4180" s="2">
        <v>5</v>
      </c>
      <c r="H4180" s="4">
        <v>186097</v>
      </c>
      <c r="I4180" s="5" t="s">
        <v>5155</v>
      </c>
      <c r="J4180" s="15">
        <v>45358</v>
      </c>
      <c r="K4180" s="24">
        <v>1355527583</v>
      </c>
      <c r="L4180" s="15">
        <v>45407</v>
      </c>
      <c r="M4180" s="15">
        <v>45412</v>
      </c>
      <c r="N4180" s="26">
        <v>1</v>
      </c>
      <c r="O4180" s="26">
        <f>VLOOKUP(D4180,quash!A$2:$I$7791,9,FALSE)</f>
        <v>2</v>
      </c>
      <c r="P4180" s="7">
        <v>10000</v>
      </c>
      <c r="Q4180" s="26">
        <v>147</v>
      </c>
      <c r="R4180" s="19">
        <v>7.9000519063170294E-2</v>
      </c>
      <c r="S4180" s="26">
        <v>16</v>
      </c>
      <c r="T4180" s="8">
        <v>5000</v>
      </c>
      <c r="U4180" s="4">
        <v>147</v>
      </c>
      <c r="V4180" s="10">
        <v>1303.3399999999999</v>
      </c>
      <c r="W4180" s="14" t="s">
        <v>5282</v>
      </c>
      <c r="X4180" s="18"/>
      <c r="Y4180" s="9"/>
      <c r="Z4180" s="19"/>
      <c r="AA4180" s="19"/>
      <c r="AB4180" s="30">
        <f t="shared" si="1049"/>
        <v>313000</v>
      </c>
      <c r="AC4180" s="30">
        <f t="shared" si="1043"/>
        <v>1.5974440894568689E-2</v>
      </c>
      <c r="AD4180" s="31">
        <f t="shared" si="1044"/>
        <v>2.3482428115015974</v>
      </c>
      <c r="AE4180" s="31">
        <f t="shared" si="1056"/>
        <v>2.3482428115015974</v>
      </c>
      <c r="AG4180" s="30">
        <f t="shared" si="1050"/>
        <v>1695000</v>
      </c>
      <c r="AH4180" s="30">
        <f t="shared" si="1046"/>
        <v>2.9498525073746312E-3</v>
      </c>
      <c r="AI4180" s="31">
        <f t="shared" si="1047"/>
        <v>0.4336283185840708</v>
      </c>
      <c r="AJ4180" s="31">
        <f t="shared" si="1048"/>
        <v>0.4336283185840708</v>
      </c>
      <c r="AK4180" s="30" t="str">
        <f>IF(W4180="si",($S4180*'COSTOS DE CREDITOS'!$C$27)/DATA!$G4180,"")</f>
        <v/>
      </c>
      <c r="AL4180" s="90" t="str">
        <f>IF(W4180="si",'COSTOS DE CREDITOS'!$C$35,"")</f>
        <v/>
      </c>
      <c r="AM4180" s="30" t="str">
        <f t="shared" si="1051"/>
        <v/>
      </c>
      <c r="AN4180" s="30" t="str">
        <f t="shared" si="1052"/>
        <v/>
      </c>
      <c r="AO4180" s="30">
        <f t="shared" si="1053"/>
        <v>0</v>
      </c>
      <c r="AP4180" s="30">
        <f t="shared" si="1054"/>
        <v>0</v>
      </c>
      <c r="AQ4180" s="19" t="str">
        <f t="shared" si="1055"/>
        <v/>
      </c>
    </row>
    <row r="4181" spans="1:43" x14ac:dyDescent="0.2">
      <c r="A4181" s="23" t="s">
        <v>5665</v>
      </c>
      <c r="B4181" s="6" t="s">
        <v>5672</v>
      </c>
      <c r="C4181" s="6" t="s">
        <v>5667</v>
      </c>
      <c r="D4181" s="4">
        <v>180786</v>
      </c>
      <c r="E4181" s="4">
        <v>186093</v>
      </c>
      <c r="F4181" s="5" t="s">
        <v>5154</v>
      </c>
      <c r="G4181" s="2">
        <v>5</v>
      </c>
      <c r="H4181" s="4">
        <v>186122</v>
      </c>
      <c r="I4181" s="5" t="s">
        <v>5156</v>
      </c>
      <c r="J4181" s="15">
        <v>45365</v>
      </c>
      <c r="K4181" s="24">
        <v>1360230899</v>
      </c>
      <c r="L4181" s="15">
        <v>45407</v>
      </c>
      <c r="M4181" s="15">
        <v>45412</v>
      </c>
      <c r="N4181" s="26">
        <v>1</v>
      </c>
      <c r="O4181" s="26">
        <f>VLOOKUP(D4181,quash!A$2:$I$7791,9,FALSE)</f>
        <v>2</v>
      </c>
      <c r="P4181" s="7">
        <v>10000</v>
      </c>
      <c r="Q4181" s="26">
        <v>132</v>
      </c>
      <c r="R4181" s="19">
        <v>5.8283715876113903E-2</v>
      </c>
      <c r="S4181" s="26">
        <v>16</v>
      </c>
      <c r="T4181" s="8">
        <v>5000</v>
      </c>
      <c r="U4181" s="4">
        <v>147</v>
      </c>
      <c r="V4181" s="10">
        <v>1303.3399999999999</v>
      </c>
      <c r="W4181" s="14" t="s">
        <v>5282</v>
      </c>
      <c r="X4181" s="18"/>
      <c r="Y4181" s="9"/>
      <c r="Z4181" s="19"/>
      <c r="AA4181" s="19"/>
      <c r="AB4181" s="30">
        <f t="shared" si="1049"/>
        <v>313000</v>
      </c>
      <c r="AC4181" s="30">
        <f t="shared" si="1043"/>
        <v>1.5974440894568689E-2</v>
      </c>
      <c r="AD4181" s="31">
        <f t="shared" si="1044"/>
        <v>2.1086261980830669</v>
      </c>
      <c r="AE4181" s="31">
        <f t="shared" si="1056"/>
        <v>2.3482428115015974</v>
      </c>
      <c r="AG4181" s="30">
        <f t="shared" si="1050"/>
        <v>1695000</v>
      </c>
      <c r="AH4181" s="30">
        <f t="shared" si="1046"/>
        <v>2.9498525073746312E-3</v>
      </c>
      <c r="AI4181" s="31">
        <f t="shared" si="1047"/>
        <v>0.38938053097345132</v>
      </c>
      <c r="AJ4181" s="31">
        <f t="shared" si="1048"/>
        <v>0.4336283185840708</v>
      </c>
      <c r="AK4181" s="30" t="str">
        <f>IF(W4181="si",($S4181*'COSTOS DE CREDITOS'!$C$27)/DATA!$G4181,"")</f>
        <v/>
      </c>
      <c r="AL4181" s="90" t="str">
        <f>IF(W4181="si",'COSTOS DE CREDITOS'!$C$35,"")</f>
        <v/>
      </c>
      <c r="AM4181" s="30" t="str">
        <f t="shared" si="1051"/>
        <v/>
      </c>
      <c r="AN4181" s="30" t="str">
        <f t="shared" si="1052"/>
        <v/>
      </c>
      <c r="AO4181" s="30">
        <f t="shared" si="1053"/>
        <v>0</v>
      </c>
      <c r="AP4181" s="30">
        <f t="shared" si="1054"/>
        <v>0</v>
      </c>
      <c r="AQ4181" s="19" t="str">
        <f t="shared" si="1055"/>
        <v/>
      </c>
    </row>
    <row r="4182" spans="1:43" x14ac:dyDescent="0.2">
      <c r="A4182" s="23" t="s">
        <v>5665</v>
      </c>
      <c r="B4182" s="6" t="s">
        <v>5672</v>
      </c>
      <c r="C4182" s="6" t="s">
        <v>5667</v>
      </c>
      <c r="D4182" s="4">
        <v>183876</v>
      </c>
      <c r="E4182" s="4">
        <v>186093</v>
      </c>
      <c r="F4182" s="5" t="s">
        <v>5154</v>
      </c>
      <c r="G4182" s="2">
        <v>5</v>
      </c>
      <c r="H4182" s="4">
        <v>186124</v>
      </c>
      <c r="I4182" s="5" t="s">
        <v>5157</v>
      </c>
      <c r="J4182" s="15">
        <v>45391</v>
      </c>
      <c r="K4182" s="24">
        <v>1377027862</v>
      </c>
      <c r="L4182" s="15">
        <v>45407</v>
      </c>
      <c r="M4182" s="15">
        <v>45412</v>
      </c>
      <c r="N4182" s="26">
        <v>1</v>
      </c>
      <c r="O4182" s="26" t="e">
        <f>VLOOKUP(D4182,quash!A$2:$I$7791,9,FALSE)</f>
        <v>#N/A</v>
      </c>
      <c r="P4182" s="7">
        <v>10000</v>
      </c>
      <c r="Q4182" s="26">
        <v>110</v>
      </c>
      <c r="R4182" s="19">
        <v>3.3741050530766099E-2</v>
      </c>
      <c r="S4182" s="26">
        <v>16</v>
      </c>
      <c r="T4182" s="8">
        <v>5000</v>
      </c>
      <c r="U4182" s="4">
        <v>147</v>
      </c>
      <c r="V4182" s="10">
        <v>1303.3399999999999</v>
      </c>
      <c r="W4182" s="14" t="s">
        <v>5282</v>
      </c>
      <c r="X4182" s="18"/>
      <c r="Y4182" s="9"/>
      <c r="Z4182" s="19"/>
      <c r="AA4182" s="19"/>
      <c r="AB4182" s="30">
        <f t="shared" si="1049"/>
        <v>2446000</v>
      </c>
      <c r="AC4182" s="30">
        <f t="shared" si="1043"/>
        <v>2.0441537203597709E-3</v>
      </c>
      <c r="AD4182" s="31">
        <f t="shared" si="1044"/>
        <v>0.2248569092395748</v>
      </c>
      <c r="AE4182" s="31">
        <f t="shared" si="1056"/>
        <v>0.30049059689288632</v>
      </c>
      <c r="AG4182" s="30">
        <f t="shared" si="1050"/>
        <v>6126000</v>
      </c>
      <c r="AH4182" s="30">
        <f t="shared" si="1046"/>
        <v>8.1619327456741752E-4</v>
      </c>
      <c r="AI4182" s="31">
        <f t="shared" si="1047"/>
        <v>8.9781260202415933E-2</v>
      </c>
      <c r="AJ4182" s="31">
        <f t="shared" si="1048"/>
        <v>0.11998041136141037</v>
      </c>
      <c r="AK4182" s="30" t="str">
        <f>IF(W4182="si",($S4182*'COSTOS DE CREDITOS'!$C$27)/DATA!$G4182,"")</f>
        <v/>
      </c>
      <c r="AL4182" s="90" t="str">
        <f>IF(W4182="si",'COSTOS DE CREDITOS'!$C$35,"")</f>
        <v/>
      </c>
      <c r="AM4182" s="30" t="str">
        <f t="shared" si="1051"/>
        <v/>
      </c>
      <c r="AN4182" s="30" t="str">
        <f t="shared" si="1052"/>
        <v/>
      </c>
      <c r="AO4182" s="30">
        <f t="shared" si="1053"/>
        <v>0</v>
      </c>
      <c r="AP4182" s="30">
        <f t="shared" si="1054"/>
        <v>0</v>
      </c>
      <c r="AQ4182" s="19" t="str">
        <f t="shared" si="1055"/>
        <v/>
      </c>
    </row>
    <row r="4183" spans="1:43" x14ac:dyDescent="0.2">
      <c r="A4183" s="23" t="s">
        <v>5665</v>
      </c>
      <c r="B4183" s="6" t="s">
        <v>5672</v>
      </c>
      <c r="C4183" s="6" t="s">
        <v>5667</v>
      </c>
      <c r="D4183" s="4">
        <v>179978</v>
      </c>
      <c r="E4183" s="4">
        <v>186093</v>
      </c>
      <c r="F4183" s="5" t="s">
        <v>5154</v>
      </c>
      <c r="G4183" s="2">
        <v>5</v>
      </c>
      <c r="H4183" s="4">
        <v>186125</v>
      </c>
      <c r="I4183" s="5" t="s">
        <v>5158</v>
      </c>
      <c r="J4183" s="15">
        <v>45358</v>
      </c>
      <c r="K4183" s="24">
        <v>1355530335</v>
      </c>
      <c r="L4183" s="15">
        <v>45407</v>
      </c>
      <c r="M4183" s="15">
        <v>45412</v>
      </c>
      <c r="N4183" s="26">
        <v>1</v>
      </c>
      <c r="O4183" s="26">
        <f>VLOOKUP(D4183,quash!A$2:$I$7791,9,FALSE)</f>
        <v>2</v>
      </c>
      <c r="P4183" s="7">
        <v>10000</v>
      </c>
      <c r="Q4183" s="26">
        <v>110</v>
      </c>
      <c r="R4183" s="19">
        <v>3.11605023919212E-2</v>
      </c>
      <c r="S4183" s="26">
        <v>16</v>
      </c>
      <c r="T4183" s="8">
        <v>5000</v>
      </c>
      <c r="U4183" s="4">
        <v>147</v>
      </c>
      <c r="V4183" s="10">
        <v>1303.3399999999999</v>
      </c>
      <c r="W4183" s="14" t="s">
        <v>5282</v>
      </c>
      <c r="X4183" s="18"/>
      <c r="Y4183" s="9"/>
      <c r="Z4183" s="19"/>
      <c r="AA4183" s="19"/>
      <c r="AB4183" s="30">
        <f t="shared" si="1049"/>
        <v>313000</v>
      </c>
      <c r="AC4183" s="30">
        <f t="shared" si="1043"/>
        <v>1.5974440894568689E-2</v>
      </c>
      <c r="AD4183" s="31">
        <f t="shared" si="1044"/>
        <v>1.7571884984025559</v>
      </c>
      <c r="AE4183" s="31">
        <f t="shared" si="1056"/>
        <v>2.3482428115015974</v>
      </c>
      <c r="AG4183" s="30">
        <f t="shared" si="1050"/>
        <v>1695000</v>
      </c>
      <c r="AH4183" s="30">
        <f t="shared" si="1046"/>
        <v>2.9498525073746312E-3</v>
      </c>
      <c r="AI4183" s="31">
        <f t="shared" si="1047"/>
        <v>0.32448377581120946</v>
      </c>
      <c r="AJ4183" s="31">
        <f t="shared" si="1048"/>
        <v>0.4336283185840708</v>
      </c>
      <c r="AK4183" s="30" t="str">
        <f>IF(W4183="si",($S4183*'COSTOS DE CREDITOS'!$C$27)/DATA!$G4183,"")</f>
        <v/>
      </c>
      <c r="AL4183" s="90" t="str">
        <f>IF(W4183="si",'COSTOS DE CREDITOS'!$C$35,"")</f>
        <v/>
      </c>
      <c r="AM4183" s="30" t="str">
        <f t="shared" si="1051"/>
        <v/>
      </c>
      <c r="AN4183" s="30" t="str">
        <f t="shared" si="1052"/>
        <v/>
      </c>
      <c r="AO4183" s="30">
        <f t="shared" si="1053"/>
        <v>0</v>
      </c>
      <c r="AP4183" s="30">
        <f t="shared" si="1054"/>
        <v>0</v>
      </c>
      <c r="AQ4183" s="19" t="str">
        <f t="shared" si="1055"/>
        <v/>
      </c>
    </row>
    <row r="4184" spans="1:43" x14ac:dyDescent="0.2">
      <c r="A4184" s="23" t="s">
        <v>5665</v>
      </c>
      <c r="B4184" s="6" t="s">
        <v>5671</v>
      </c>
      <c r="C4184" s="6" t="s">
        <v>5670</v>
      </c>
      <c r="D4184" s="4">
        <v>186201</v>
      </c>
      <c r="E4184" s="4">
        <v>185386</v>
      </c>
      <c r="F4184" s="5" t="s">
        <v>5159</v>
      </c>
      <c r="G4184" s="2">
        <v>5</v>
      </c>
      <c r="H4184" s="4">
        <v>186238</v>
      </c>
      <c r="I4184" s="5" t="s">
        <v>5160</v>
      </c>
      <c r="J4184" s="15">
        <v>45407</v>
      </c>
      <c r="K4184" s="24">
        <v>1388997616</v>
      </c>
      <c r="L4184" s="15">
        <v>45408</v>
      </c>
      <c r="M4184" s="15">
        <v>45412</v>
      </c>
      <c r="N4184" s="26">
        <v>1</v>
      </c>
      <c r="O4184" s="26" t="e">
        <f>VLOOKUP(D4184,quash!A$2:$I$7791,9,FALSE)</f>
        <v>#N/A</v>
      </c>
      <c r="P4184" s="7">
        <v>5000</v>
      </c>
      <c r="Q4184" s="26">
        <v>147</v>
      </c>
      <c r="R4184" s="19">
        <v>0.11226939921536</v>
      </c>
      <c r="S4184" s="26">
        <v>16</v>
      </c>
      <c r="T4184" s="8">
        <v>5000</v>
      </c>
      <c r="U4184" s="4">
        <v>142</v>
      </c>
      <c r="V4184" s="10">
        <v>1262.2</v>
      </c>
      <c r="W4184" s="14" t="s">
        <v>5282</v>
      </c>
      <c r="X4184" s="18"/>
      <c r="Y4184" s="9"/>
      <c r="Z4184" s="19"/>
      <c r="AA4184" s="19"/>
      <c r="AB4184" s="30">
        <f t="shared" si="1049"/>
        <v>2446000</v>
      </c>
      <c r="AC4184" s="30">
        <f t="shared" si="1043"/>
        <v>2.0441537203597709E-3</v>
      </c>
      <c r="AD4184" s="31">
        <f t="shared" si="1044"/>
        <v>0.30049059689288632</v>
      </c>
      <c r="AE4184" s="31">
        <f t="shared" si="1056"/>
        <v>0.29026982829108749</v>
      </c>
      <c r="AG4184" s="30">
        <f t="shared" si="1050"/>
        <v>6126000</v>
      </c>
      <c r="AH4184" s="30">
        <f t="shared" si="1046"/>
        <v>8.1619327456741752E-4</v>
      </c>
      <c r="AI4184" s="31">
        <f t="shared" si="1047"/>
        <v>0.11998041136141037</v>
      </c>
      <c r="AJ4184" s="31">
        <f t="shared" si="1048"/>
        <v>0.11589944498857328</v>
      </c>
      <c r="AK4184" s="30" t="str">
        <f>IF(W4184="si",($S4184*'COSTOS DE CREDITOS'!$C$27)/DATA!$G4184,"")</f>
        <v/>
      </c>
      <c r="AL4184" s="90" t="str">
        <f>IF(W4184="si",'COSTOS DE CREDITOS'!$C$35,"")</f>
        <v/>
      </c>
      <c r="AM4184" s="30" t="str">
        <f t="shared" si="1051"/>
        <v/>
      </c>
      <c r="AN4184" s="30" t="str">
        <f t="shared" si="1052"/>
        <v/>
      </c>
      <c r="AO4184" s="30">
        <f t="shared" si="1053"/>
        <v>0</v>
      </c>
      <c r="AP4184" s="30">
        <f t="shared" si="1054"/>
        <v>0</v>
      </c>
      <c r="AQ4184" s="19" t="str">
        <f t="shared" si="1055"/>
        <v/>
      </c>
    </row>
    <row r="4185" spans="1:43" x14ac:dyDescent="0.2">
      <c r="A4185" s="23" t="s">
        <v>5665</v>
      </c>
      <c r="B4185" s="6" t="s">
        <v>5671</v>
      </c>
      <c r="C4185" s="6" t="s">
        <v>5670</v>
      </c>
      <c r="D4185" s="4">
        <v>185546</v>
      </c>
      <c r="E4185" s="4">
        <v>185386</v>
      </c>
      <c r="F4185" s="5" t="s">
        <v>5159</v>
      </c>
      <c r="G4185" s="2">
        <v>5</v>
      </c>
      <c r="H4185" s="4">
        <v>186252</v>
      </c>
      <c r="I4185" s="5" t="s">
        <v>5161</v>
      </c>
      <c r="J4185" s="15">
        <v>45401</v>
      </c>
      <c r="K4185" s="24">
        <v>1384280807</v>
      </c>
      <c r="L4185" s="15">
        <v>45408</v>
      </c>
      <c r="M4185" s="15">
        <v>45412</v>
      </c>
      <c r="N4185" s="26">
        <v>1</v>
      </c>
      <c r="O4185" s="26">
        <f>VLOOKUP(D4185,quash!A$2:$I$7791,9,FALSE)</f>
        <v>1</v>
      </c>
      <c r="P4185" s="7">
        <v>10000</v>
      </c>
      <c r="Q4185" s="26">
        <v>147</v>
      </c>
      <c r="R4185" s="19">
        <v>7.9000519063170294E-2</v>
      </c>
      <c r="S4185" s="26">
        <v>16</v>
      </c>
      <c r="T4185" s="8">
        <v>9000</v>
      </c>
      <c r="U4185" s="4">
        <v>142</v>
      </c>
      <c r="V4185" s="10">
        <v>2255.2800000000002</v>
      </c>
      <c r="W4185" s="14" t="s">
        <v>5282</v>
      </c>
      <c r="X4185" s="18"/>
      <c r="Y4185" s="9"/>
      <c r="Z4185" s="19"/>
      <c r="AA4185" s="19"/>
      <c r="AB4185" s="30">
        <f t="shared" si="1049"/>
        <v>511000</v>
      </c>
      <c r="AC4185" s="30">
        <f t="shared" si="1043"/>
        <v>1.7612524461839529E-2</v>
      </c>
      <c r="AD4185" s="31">
        <f t="shared" si="1044"/>
        <v>2.5890410958904106</v>
      </c>
      <c r="AE4185" s="31">
        <f t="shared" si="1056"/>
        <v>2.5009784735812133</v>
      </c>
      <c r="AG4185" s="30">
        <f t="shared" si="1050"/>
        <v>2427000</v>
      </c>
      <c r="AH4185" s="30">
        <f t="shared" si="1046"/>
        <v>3.708281829419036E-3</v>
      </c>
      <c r="AI4185" s="31">
        <f t="shared" si="1047"/>
        <v>0.54511742892459825</v>
      </c>
      <c r="AJ4185" s="31">
        <f t="shared" si="1048"/>
        <v>0.52657601977750312</v>
      </c>
      <c r="AK4185" s="30" t="str">
        <f>IF(W4185="si",($S4185*'COSTOS DE CREDITOS'!$C$27)/DATA!$G4185,"")</f>
        <v/>
      </c>
      <c r="AL4185" s="90" t="str">
        <f>IF(W4185="si",'COSTOS DE CREDITOS'!$C$35,"")</f>
        <v/>
      </c>
      <c r="AM4185" s="30" t="str">
        <f t="shared" si="1051"/>
        <v/>
      </c>
      <c r="AN4185" s="30" t="str">
        <f t="shared" si="1052"/>
        <v/>
      </c>
      <c r="AO4185" s="30">
        <f t="shared" si="1053"/>
        <v>0</v>
      </c>
      <c r="AP4185" s="30">
        <f t="shared" si="1054"/>
        <v>0</v>
      </c>
      <c r="AQ4185" s="19" t="str">
        <f t="shared" si="1055"/>
        <v/>
      </c>
    </row>
    <row r="4186" spans="1:43" x14ac:dyDescent="0.2">
      <c r="A4186" s="23" t="s">
        <v>5665</v>
      </c>
      <c r="B4186" s="6" t="s">
        <v>5671</v>
      </c>
      <c r="C4186" s="6" t="s">
        <v>5670</v>
      </c>
      <c r="D4186" s="4">
        <v>185606</v>
      </c>
      <c r="E4186" s="4">
        <v>185386</v>
      </c>
      <c r="F4186" s="5" t="s">
        <v>5159</v>
      </c>
      <c r="G4186" s="2">
        <v>5</v>
      </c>
      <c r="H4186" s="4">
        <v>186257</v>
      </c>
      <c r="I4186" s="5" t="s">
        <v>5162</v>
      </c>
      <c r="J4186" s="15">
        <v>45404</v>
      </c>
      <c r="K4186" s="24">
        <v>1385345266</v>
      </c>
      <c r="L4186" s="15">
        <v>45408</v>
      </c>
      <c r="M4186" s="15">
        <v>45412</v>
      </c>
      <c r="N4186" s="26">
        <v>1</v>
      </c>
      <c r="O4186" s="26">
        <f>VLOOKUP(D4186,quash!A$2:$I$7791,9,FALSE)</f>
        <v>1</v>
      </c>
      <c r="P4186" s="7">
        <v>10000</v>
      </c>
      <c r="Q4186" s="26">
        <v>147</v>
      </c>
      <c r="R4186" s="19">
        <v>7.9000519063170294E-2</v>
      </c>
      <c r="S4186" s="26">
        <v>16</v>
      </c>
      <c r="T4186" s="8">
        <v>9000</v>
      </c>
      <c r="U4186" s="4">
        <v>142</v>
      </c>
      <c r="V4186" s="10">
        <v>2255.2800000000002</v>
      </c>
      <c r="W4186" s="14" t="s">
        <v>5282</v>
      </c>
      <c r="X4186" s="18"/>
      <c r="Y4186" s="9"/>
      <c r="Z4186" s="19"/>
      <c r="AA4186" s="19"/>
      <c r="AB4186" s="30">
        <f t="shared" si="1049"/>
        <v>511000</v>
      </c>
      <c r="AC4186" s="30">
        <f t="shared" si="1043"/>
        <v>1.7612524461839529E-2</v>
      </c>
      <c r="AD4186" s="31">
        <f t="shared" si="1044"/>
        <v>2.5890410958904106</v>
      </c>
      <c r="AE4186" s="31">
        <f t="shared" si="1056"/>
        <v>2.5009784735812133</v>
      </c>
      <c r="AG4186" s="30">
        <f t="shared" si="1050"/>
        <v>2427000</v>
      </c>
      <c r="AH4186" s="30">
        <f t="shared" si="1046"/>
        <v>3.708281829419036E-3</v>
      </c>
      <c r="AI4186" s="31">
        <f t="shared" si="1047"/>
        <v>0.54511742892459825</v>
      </c>
      <c r="AJ4186" s="31">
        <f t="shared" si="1048"/>
        <v>0.52657601977750312</v>
      </c>
      <c r="AK4186" s="30" t="str">
        <f>IF(W4186="si",($S4186*'COSTOS DE CREDITOS'!$C$27)/DATA!$G4186,"")</f>
        <v/>
      </c>
      <c r="AL4186" s="90" t="str">
        <f>IF(W4186="si",'COSTOS DE CREDITOS'!$C$35,"")</f>
        <v/>
      </c>
      <c r="AM4186" s="30" t="str">
        <f t="shared" si="1051"/>
        <v/>
      </c>
      <c r="AN4186" s="30" t="str">
        <f t="shared" si="1052"/>
        <v/>
      </c>
      <c r="AO4186" s="30">
        <f t="shared" si="1053"/>
        <v>0</v>
      </c>
      <c r="AP4186" s="30">
        <f t="shared" si="1054"/>
        <v>0</v>
      </c>
      <c r="AQ4186" s="19" t="str">
        <f t="shared" si="1055"/>
        <v/>
      </c>
    </row>
    <row r="4187" spans="1:43" x14ac:dyDescent="0.2">
      <c r="A4187" s="23" t="s">
        <v>5665</v>
      </c>
      <c r="B4187" s="6" t="s">
        <v>5671</v>
      </c>
      <c r="C4187" s="6" t="s">
        <v>5670</v>
      </c>
      <c r="D4187" s="4">
        <v>185540</v>
      </c>
      <c r="E4187" s="4">
        <v>185386</v>
      </c>
      <c r="F4187" s="5" t="s">
        <v>5159</v>
      </c>
      <c r="G4187" s="2">
        <v>5</v>
      </c>
      <c r="H4187" s="4">
        <v>186299</v>
      </c>
      <c r="I4187" s="5" t="s">
        <v>5163</v>
      </c>
      <c r="J4187" s="15">
        <v>45401</v>
      </c>
      <c r="K4187" s="24">
        <v>1384276889</v>
      </c>
      <c r="L4187" s="15">
        <v>45409</v>
      </c>
      <c r="M4187" s="15">
        <v>45412</v>
      </c>
      <c r="N4187" s="26">
        <v>1</v>
      </c>
      <c r="O4187" s="26">
        <f>VLOOKUP(D4187,quash!A$2:$I$7791,9,FALSE)</f>
        <v>1</v>
      </c>
      <c r="P4187" s="7">
        <v>5000</v>
      </c>
      <c r="Q4187" s="26">
        <v>147</v>
      </c>
      <c r="R4187" s="19">
        <v>7.9000519063171556E-2</v>
      </c>
      <c r="S4187" s="26">
        <v>16</v>
      </c>
      <c r="T4187" s="8">
        <v>9000</v>
      </c>
      <c r="U4187" s="4">
        <v>142</v>
      </c>
      <c r="V4187" s="10">
        <v>2255.2800000000002</v>
      </c>
      <c r="W4187" s="14" t="s">
        <v>5282</v>
      </c>
      <c r="X4187" s="18"/>
      <c r="Y4187" s="9"/>
      <c r="Z4187" s="19"/>
      <c r="AA4187" s="19"/>
      <c r="AB4187" s="30">
        <f t="shared" si="1049"/>
        <v>511000</v>
      </c>
      <c r="AC4187" s="30">
        <f t="shared" si="1043"/>
        <v>1.7612524461839529E-2</v>
      </c>
      <c r="AD4187" s="31">
        <f t="shared" si="1044"/>
        <v>2.5890410958904106</v>
      </c>
      <c r="AE4187" s="31">
        <f t="shared" si="1056"/>
        <v>2.5009784735812133</v>
      </c>
      <c r="AG4187" s="30">
        <f t="shared" si="1050"/>
        <v>2427000</v>
      </c>
      <c r="AH4187" s="30">
        <f t="shared" si="1046"/>
        <v>3.708281829419036E-3</v>
      </c>
      <c r="AI4187" s="31">
        <f t="shared" si="1047"/>
        <v>0.54511742892459825</v>
      </c>
      <c r="AJ4187" s="31">
        <f t="shared" si="1048"/>
        <v>0.52657601977750312</v>
      </c>
      <c r="AK4187" s="30" t="str">
        <f>IF(W4187="si",($S4187*'COSTOS DE CREDITOS'!$C$27)/DATA!$G4187,"")</f>
        <v/>
      </c>
      <c r="AL4187" s="90" t="str">
        <f>IF(W4187="si",'COSTOS DE CREDITOS'!$C$35,"")</f>
        <v/>
      </c>
      <c r="AM4187" s="30" t="str">
        <f t="shared" si="1051"/>
        <v/>
      </c>
      <c r="AN4187" s="30" t="str">
        <f t="shared" si="1052"/>
        <v/>
      </c>
      <c r="AO4187" s="30">
        <f t="shared" si="1053"/>
        <v>0</v>
      </c>
      <c r="AP4187" s="30">
        <f t="shared" si="1054"/>
        <v>0</v>
      </c>
      <c r="AQ4187" s="19" t="str">
        <f t="shared" si="1055"/>
        <v/>
      </c>
    </row>
    <row r="4188" spans="1:43" x14ac:dyDescent="0.2">
      <c r="A4188" s="23" t="s">
        <v>5665</v>
      </c>
      <c r="B4188" s="6" t="s">
        <v>5682</v>
      </c>
      <c r="C4188" s="6" t="s">
        <v>5670</v>
      </c>
      <c r="D4188" s="4">
        <v>182912</v>
      </c>
      <c r="E4188" s="4">
        <v>185953</v>
      </c>
      <c r="F4188" s="5" t="s">
        <v>5164</v>
      </c>
      <c r="G4188" s="2">
        <v>5</v>
      </c>
      <c r="H4188" s="4">
        <v>185954</v>
      </c>
      <c r="I4188" s="5" t="s">
        <v>5165</v>
      </c>
      <c r="J4188" s="15">
        <v>45380</v>
      </c>
      <c r="K4188" s="24">
        <v>1370543891</v>
      </c>
      <c r="L4188" s="15">
        <v>45407</v>
      </c>
      <c r="M4188" s="15">
        <v>45412</v>
      </c>
      <c r="N4188" s="26">
        <v>1</v>
      </c>
      <c r="O4188" s="26">
        <f>VLOOKUP(D4188,quash!A$2:$I$7791,9,FALSE)</f>
        <v>1</v>
      </c>
      <c r="P4188" s="7">
        <v>10000</v>
      </c>
      <c r="Q4188" s="26">
        <v>147</v>
      </c>
      <c r="R4188" s="19">
        <v>7.9000519063170294E-2</v>
      </c>
      <c r="S4188" s="26">
        <v>16</v>
      </c>
      <c r="T4188" s="8">
        <v>8000</v>
      </c>
      <c r="U4188" s="4">
        <v>142</v>
      </c>
      <c r="V4188" s="10">
        <v>2013.74</v>
      </c>
      <c r="W4188" s="14" t="s">
        <v>5282</v>
      </c>
      <c r="X4188" s="18"/>
      <c r="Y4188" s="9"/>
      <c r="Z4188" s="19"/>
      <c r="AA4188" s="19"/>
      <c r="AB4188" s="30">
        <f t="shared" si="1049"/>
        <v>511000</v>
      </c>
      <c r="AC4188" s="30">
        <f t="shared" si="1043"/>
        <v>1.5655577299412915E-2</v>
      </c>
      <c r="AD4188" s="31">
        <f t="shared" si="1044"/>
        <v>2.3013698630136985</v>
      </c>
      <c r="AE4188" s="31">
        <f t="shared" si="1056"/>
        <v>2.2230919765166339</v>
      </c>
      <c r="AG4188" s="30">
        <f t="shared" si="1050"/>
        <v>2427000</v>
      </c>
      <c r="AH4188" s="30">
        <f t="shared" si="1046"/>
        <v>3.296250515039143E-3</v>
      </c>
      <c r="AI4188" s="31">
        <f t="shared" si="1047"/>
        <v>0.48454882571075403</v>
      </c>
      <c r="AJ4188" s="31">
        <f t="shared" si="1048"/>
        <v>0.4680675731355583</v>
      </c>
      <c r="AK4188" s="30" t="str">
        <f>IF(W4188="si",($S4188*'COSTOS DE CREDITOS'!$C$27)/DATA!$G4188,"")</f>
        <v/>
      </c>
      <c r="AL4188" s="90" t="str">
        <f>IF(W4188="si",'COSTOS DE CREDITOS'!$C$35,"")</f>
        <v/>
      </c>
      <c r="AM4188" s="30" t="str">
        <f t="shared" si="1051"/>
        <v/>
      </c>
      <c r="AN4188" s="30" t="str">
        <f t="shared" si="1052"/>
        <v/>
      </c>
      <c r="AO4188" s="30">
        <f t="shared" si="1053"/>
        <v>0</v>
      </c>
      <c r="AP4188" s="30">
        <f t="shared" si="1054"/>
        <v>0</v>
      </c>
      <c r="AQ4188" s="19" t="str">
        <f t="shared" si="1055"/>
        <v/>
      </c>
    </row>
    <row r="4189" spans="1:43" x14ac:dyDescent="0.2">
      <c r="A4189" s="23" t="s">
        <v>5665</v>
      </c>
      <c r="B4189" s="6" t="s">
        <v>5682</v>
      </c>
      <c r="C4189" s="6" t="s">
        <v>5670</v>
      </c>
      <c r="D4189" s="4">
        <v>182419</v>
      </c>
      <c r="E4189" s="4">
        <v>185953</v>
      </c>
      <c r="F4189" s="5" t="s">
        <v>5164</v>
      </c>
      <c r="G4189" s="2">
        <v>5</v>
      </c>
      <c r="H4189" s="4">
        <v>185956</v>
      </c>
      <c r="I4189" s="5" t="s">
        <v>5166</v>
      </c>
      <c r="J4189" s="15">
        <v>45380</v>
      </c>
      <c r="K4189" s="24">
        <v>1370928199</v>
      </c>
      <c r="L4189" s="15">
        <v>45407</v>
      </c>
      <c r="M4189" s="15">
        <v>45412</v>
      </c>
      <c r="N4189" s="26">
        <v>1</v>
      </c>
      <c r="O4189" s="26">
        <f>VLOOKUP(D4189,quash!A$2:$I$7791,9,FALSE)</f>
        <v>1</v>
      </c>
      <c r="P4189" s="7">
        <v>5000</v>
      </c>
      <c r="Q4189" s="26">
        <v>147</v>
      </c>
      <c r="R4189" s="19">
        <v>7.9000519063171556E-2</v>
      </c>
      <c r="S4189" s="26">
        <v>16</v>
      </c>
      <c r="T4189" s="8">
        <v>6000</v>
      </c>
      <c r="U4189" s="4">
        <v>142</v>
      </c>
      <c r="V4189" s="10">
        <v>1503.37</v>
      </c>
      <c r="W4189" s="14" t="s">
        <v>5282</v>
      </c>
      <c r="X4189" s="18"/>
      <c r="Y4189" s="9"/>
      <c r="Z4189" s="19"/>
      <c r="AA4189" s="19"/>
      <c r="AB4189" s="30">
        <f t="shared" si="1049"/>
        <v>511000</v>
      </c>
      <c r="AC4189" s="30">
        <f t="shared" si="1043"/>
        <v>1.1741682974559686E-2</v>
      </c>
      <c r="AD4189" s="31">
        <f t="shared" si="1044"/>
        <v>1.7260273972602738</v>
      </c>
      <c r="AE4189" s="31">
        <f t="shared" si="1056"/>
        <v>1.6673189823874754</v>
      </c>
      <c r="AG4189" s="30">
        <f t="shared" si="1050"/>
        <v>2427000</v>
      </c>
      <c r="AH4189" s="30">
        <f t="shared" si="1046"/>
        <v>2.472187886279357E-3</v>
      </c>
      <c r="AI4189" s="31">
        <f t="shared" si="1047"/>
        <v>0.36341161928306548</v>
      </c>
      <c r="AJ4189" s="31">
        <f t="shared" si="1048"/>
        <v>0.35105067985166871</v>
      </c>
      <c r="AK4189" s="30" t="str">
        <f>IF(W4189="si",($S4189*'COSTOS DE CREDITOS'!$C$27)/DATA!$G4189,"")</f>
        <v/>
      </c>
      <c r="AL4189" s="90" t="str">
        <f>IF(W4189="si",'COSTOS DE CREDITOS'!$C$35,"")</f>
        <v/>
      </c>
      <c r="AM4189" s="30" t="str">
        <f t="shared" si="1051"/>
        <v/>
      </c>
      <c r="AN4189" s="30" t="str">
        <f t="shared" si="1052"/>
        <v/>
      </c>
      <c r="AO4189" s="30">
        <f t="shared" si="1053"/>
        <v>0</v>
      </c>
      <c r="AP4189" s="30">
        <f t="shared" si="1054"/>
        <v>0</v>
      </c>
      <c r="AQ4189" s="19" t="str">
        <f t="shared" si="1055"/>
        <v/>
      </c>
    </row>
    <row r="4190" spans="1:43" x14ac:dyDescent="0.2">
      <c r="A4190" s="23" t="s">
        <v>5665</v>
      </c>
      <c r="B4190" s="6" t="s">
        <v>5682</v>
      </c>
      <c r="C4190" s="6" t="s">
        <v>5670</v>
      </c>
      <c r="D4190" s="4">
        <v>182918</v>
      </c>
      <c r="E4190" s="4">
        <v>185953</v>
      </c>
      <c r="F4190" s="5" t="s">
        <v>5164</v>
      </c>
      <c r="G4190" s="2">
        <v>5</v>
      </c>
      <c r="H4190" s="4">
        <v>185963</v>
      </c>
      <c r="I4190" s="5" t="s">
        <v>5167</v>
      </c>
      <c r="J4190" s="15">
        <v>45380</v>
      </c>
      <c r="K4190" s="24">
        <v>1370551014</v>
      </c>
      <c r="L4190" s="15">
        <v>45407</v>
      </c>
      <c r="M4190" s="15">
        <v>45412</v>
      </c>
      <c r="N4190" s="26">
        <v>1</v>
      </c>
      <c r="O4190" s="26">
        <f>VLOOKUP(D4190,quash!A$2:$I$7791,9,FALSE)</f>
        <v>1</v>
      </c>
      <c r="P4190" s="7">
        <v>5000</v>
      </c>
      <c r="Q4190" s="26">
        <v>147</v>
      </c>
      <c r="R4190" s="19">
        <v>0.11226939921536</v>
      </c>
      <c r="S4190" s="26">
        <v>16</v>
      </c>
      <c r="T4190" s="8">
        <v>6000</v>
      </c>
      <c r="U4190" s="4">
        <v>142</v>
      </c>
      <c r="V4190" s="10">
        <v>1503.37</v>
      </c>
      <c r="W4190" s="14" t="s">
        <v>5282</v>
      </c>
      <c r="X4190" s="18"/>
      <c r="Y4190" s="9"/>
      <c r="Z4190" s="19"/>
      <c r="AA4190" s="19"/>
      <c r="AB4190" s="30">
        <f t="shared" si="1049"/>
        <v>511000</v>
      </c>
      <c r="AC4190" s="30">
        <f t="shared" si="1043"/>
        <v>1.1741682974559686E-2</v>
      </c>
      <c r="AD4190" s="31">
        <f t="shared" si="1044"/>
        <v>1.7260273972602738</v>
      </c>
      <c r="AE4190" s="31">
        <f t="shared" si="1056"/>
        <v>1.6673189823874754</v>
      </c>
      <c r="AG4190" s="30">
        <f t="shared" si="1050"/>
        <v>2427000</v>
      </c>
      <c r="AH4190" s="30">
        <f t="shared" si="1046"/>
        <v>2.472187886279357E-3</v>
      </c>
      <c r="AI4190" s="31">
        <f t="shared" si="1047"/>
        <v>0.36341161928306548</v>
      </c>
      <c r="AJ4190" s="31">
        <f t="shared" si="1048"/>
        <v>0.35105067985166871</v>
      </c>
      <c r="AK4190" s="30" t="str">
        <f>IF(W4190="si",($S4190*'COSTOS DE CREDITOS'!$C$27)/DATA!$G4190,"")</f>
        <v/>
      </c>
      <c r="AL4190" s="90" t="str">
        <f>IF(W4190="si",'COSTOS DE CREDITOS'!$C$35,"")</f>
        <v/>
      </c>
      <c r="AM4190" s="30" t="str">
        <f t="shared" si="1051"/>
        <v/>
      </c>
      <c r="AN4190" s="30" t="str">
        <f t="shared" si="1052"/>
        <v/>
      </c>
      <c r="AO4190" s="30">
        <f t="shared" si="1053"/>
        <v>0</v>
      </c>
      <c r="AP4190" s="30">
        <f t="shared" si="1054"/>
        <v>0</v>
      </c>
      <c r="AQ4190" s="19" t="str">
        <f t="shared" si="1055"/>
        <v/>
      </c>
    </row>
    <row r="4191" spans="1:43" x14ac:dyDescent="0.2">
      <c r="A4191" s="23" t="s">
        <v>5665</v>
      </c>
      <c r="B4191" s="6" t="s">
        <v>5682</v>
      </c>
      <c r="C4191" s="6" t="s">
        <v>5670</v>
      </c>
      <c r="D4191" s="4">
        <v>182921</v>
      </c>
      <c r="E4191" s="4">
        <v>185953</v>
      </c>
      <c r="F4191" s="5" t="s">
        <v>5164</v>
      </c>
      <c r="G4191" s="2">
        <v>5</v>
      </c>
      <c r="H4191" s="4">
        <v>185966</v>
      </c>
      <c r="I4191" s="5" t="s">
        <v>5168</v>
      </c>
      <c r="J4191" s="15">
        <v>45379</v>
      </c>
      <c r="K4191" s="24">
        <v>1370557316</v>
      </c>
      <c r="L4191" s="15">
        <v>45407</v>
      </c>
      <c r="M4191" s="15">
        <v>45412</v>
      </c>
      <c r="N4191" s="26">
        <v>1</v>
      </c>
      <c r="O4191" s="26" t="e">
        <f>VLOOKUP(D4191,quash!A$2:$I$7791,9,FALSE)</f>
        <v>#N/A</v>
      </c>
      <c r="P4191" s="7">
        <v>10000</v>
      </c>
      <c r="Q4191" s="26">
        <v>110</v>
      </c>
      <c r="R4191" s="19">
        <v>3.3220596517330399E-2</v>
      </c>
      <c r="S4191" s="26">
        <v>16</v>
      </c>
      <c r="T4191" s="8">
        <v>6000</v>
      </c>
      <c r="U4191" s="4">
        <v>142</v>
      </c>
      <c r="V4191" s="10">
        <v>1503.37</v>
      </c>
      <c r="W4191" s="14" t="s">
        <v>5282</v>
      </c>
      <c r="X4191" s="18"/>
      <c r="Y4191" s="9"/>
      <c r="Z4191" s="19"/>
      <c r="AA4191" s="19"/>
      <c r="AB4191" s="30">
        <f t="shared" si="1049"/>
        <v>2446000</v>
      </c>
      <c r="AC4191" s="30">
        <f t="shared" si="1043"/>
        <v>2.4529844644317253E-3</v>
      </c>
      <c r="AD4191" s="31">
        <f t="shared" si="1044"/>
        <v>0.26982829108748979</v>
      </c>
      <c r="AE4191" s="31">
        <f t="shared" si="1056"/>
        <v>0.34832379394930502</v>
      </c>
      <c r="AG4191" s="30">
        <f t="shared" si="1050"/>
        <v>6126000</v>
      </c>
      <c r="AH4191" s="30">
        <f t="shared" si="1046"/>
        <v>9.7943192948090111E-4</v>
      </c>
      <c r="AI4191" s="31">
        <f t="shared" si="1047"/>
        <v>0.10773751224289912</v>
      </c>
      <c r="AJ4191" s="31">
        <f t="shared" si="1048"/>
        <v>0.13907933398628797</v>
      </c>
      <c r="AK4191" s="30" t="str">
        <f>IF(W4191="si",($S4191*'COSTOS DE CREDITOS'!$C$27)/DATA!$G4191,"")</f>
        <v/>
      </c>
      <c r="AL4191" s="90" t="str">
        <f>IF(W4191="si",'COSTOS DE CREDITOS'!$C$35,"")</f>
        <v/>
      </c>
      <c r="AM4191" s="30" t="str">
        <f t="shared" si="1051"/>
        <v/>
      </c>
      <c r="AN4191" s="30" t="str">
        <f t="shared" si="1052"/>
        <v/>
      </c>
      <c r="AO4191" s="30">
        <f t="shared" si="1053"/>
        <v>0</v>
      </c>
      <c r="AP4191" s="30">
        <f t="shared" si="1054"/>
        <v>0</v>
      </c>
      <c r="AQ4191" s="19" t="str">
        <f t="shared" si="1055"/>
        <v/>
      </c>
    </row>
    <row r="4192" spans="1:43" x14ac:dyDescent="0.2">
      <c r="A4192" s="23" t="s">
        <v>5665</v>
      </c>
      <c r="B4192" s="6" t="s">
        <v>5682</v>
      </c>
      <c r="C4192" s="6" t="s">
        <v>5670</v>
      </c>
      <c r="D4192" s="4">
        <v>182417</v>
      </c>
      <c r="E4192" s="4">
        <v>185953</v>
      </c>
      <c r="F4192" s="5" t="s">
        <v>5164</v>
      </c>
      <c r="G4192" s="2">
        <v>5</v>
      </c>
      <c r="H4192" s="4">
        <v>185968</v>
      </c>
      <c r="I4192" s="5" t="s">
        <v>5169</v>
      </c>
      <c r="J4192" s="15">
        <v>45380</v>
      </c>
      <c r="K4192" s="24">
        <v>1370928844</v>
      </c>
      <c r="L4192" s="15">
        <v>45407</v>
      </c>
      <c r="M4192" s="15">
        <v>45412</v>
      </c>
      <c r="N4192" s="26">
        <v>1</v>
      </c>
      <c r="O4192" s="26">
        <f>VLOOKUP(D4192,quash!A$2:$I$7791,9,FALSE)</f>
        <v>1</v>
      </c>
      <c r="P4192" s="7">
        <v>5000</v>
      </c>
      <c r="Q4192" s="26">
        <v>147</v>
      </c>
      <c r="R4192" s="19">
        <v>5.8283715876113994E-2</v>
      </c>
      <c r="S4192" s="26">
        <v>16</v>
      </c>
      <c r="T4192" s="8">
        <v>8000</v>
      </c>
      <c r="U4192" s="4">
        <v>142</v>
      </c>
      <c r="V4192" s="10">
        <v>2013.74</v>
      </c>
      <c r="W4192" s="14" t="s">
        <v>5282</v>
      </c>
      <c r="X4192" s="18"/>
      <c r="Y4192" s="9"/>
      <c r="Z4192" s="19"/>
      <c r="AA4192" s="19"/>
      <c r="AB4192" s="30">
        <f t="shared" si="1049"/>
        <v>511000</v>
      </c>
      <c r="AC4192" s="30">
        <f t="shared" si="1043"/>
        <v>1.5655577299412915E-2</v>
      </c>
      <c r="AD4192" s="31">
        <f t="shared" si="1044"/>
        <v>2.3013698630136985</v>
      </c>
      <c r="AE4192" s="31">
        <f t="shared" si="1056"/>
        <v>2.2230919765166339</v>
      </c>
      <c r="AG4192" s="30">
        <f t="shared" si="1050"/>
        <v>2427000</v>
      </c>
      <c r="AH4192" s="30">
        <f t="shared" si="1046"/>
        <v>3.296250515039143E-3</v>
      </c>
      <c r="AI4192" s="31">
        <f t="shared" si="1047"/>
        <v>0.48454882571075403</v>
      </c>
      <c r="AJ4192" s="31">
        <f t="shared" si="1048"/>
        <v>0.4680675731355583</v>
      </c>
      <c r="AK4192" s="30" t="str">
        <f>IF(W4192="si",($S4192*'COSTOS DE CREDITOS'!$C$27)/DATA!$G4192,"")</f>
        <v/>
      </c>
      <c r="AL4192" s="90" t="str">
        <f>IF(W4192="si",'COSTOS DE CREDITOS'!$C$35,"")</f>
        <v/>
      </c>
      <c r="AM4192" s="30" t="str">
        <f t="shared" si="1051"/>
        <v/>
      </c>
      <c r="AN4192" s="30" t="str">
        <f t="shared" si="1052"/>
        <v/>
      </c>
      <c r="AO4192" s="30">
        <f t="shared" si="1053"/>
        <v>0</v>
      </c>
      <c r="AP4192" s="30">
        <f t="shared" si="1054"/>
        <v>0</v>
      </c>
      <c r="AQ4192" s="19" t="str">
        <f t="shared" si="1055"/>
        <v/>
      </c>
    </row>
    <row r="4193" spans="1:43" x14ac:dyDescent="0.2">
      <c r="A4193" s="23" t="s">
        <v>5665</v>
      </c>
      <c r="B4193" s="6" t="s">
        <v>5682</v>
      </c>
      <c r="C4193" s="6" t="s">
        <v>5670</v>
      </c>
      <c r="D4193" s="4">
        <v>185499</v>
      </c>
      <c r="E4193" s="4">
        <v>186000</v>
      </c>
      <c r="F4193" s="5" t="s">
        <v>5170</v>
      </c>
      <c r="G4193" s="2">
        <v>6</v>
      </c>
      <c r="H4193" s="4">
        <v>186001</v>
      </c>
      <c r="I4193" s="5" t="s">
        <v>5171</v>
      </c>
      <c r="J4193" s="15">
        <v>45401</v>
      </c>
      <c r="K4193" s="24">
        <v>1384241294</v>
      </c>
      <c r="L4193" s="15">
        <v>45407</v>
      </c>
      <c r="M4193" s="15">
        <v>45412</v>
      </c>
      <c r="N4193" s="26">
        <v>1</v>
      </c>
      <c r="O4193" s="26">
        <f>VLOOKUP(D4193,quash!A$2:$I$7791,9,FALSE)</f>
        <v>1</v>
      </c>
      <c r="P4193" s="7">
        <v>5000</v>
      </c>
      <c r="Q4193" s="26">
        <v>147</v>
      </c>
      <c r="R4193" s="19">
        <v>0.11226939921536</v>
      </c>
      <c r="S4193" s="26">
        <v>16</v>
      </c>
      <c r="T4193" s="8">
        <v>10000</v>
      </c>
      <c r="U4193" s="4">
        <v>142</v>
      </c>
      <c r="V4193" s="10">
        <v>2510.34</v>
      </c>
      <c r="W4193" s="14" t="s">
        <v>5282</v>
      </c>
      <c r="X4193" s="18"/>
      <c r="Y4193" s="9"/>
      <c r="Z4193" s="19"/>
      <c r="AA4193" s="19"/>
      <c r="AB4193" s="30">
        <f t="shared" si="1049"/>
        <v>511000</v>
      </c>
      <c r="AC4193" s="30">
        <f t="shared" ref="AC4193:AC4232" si="1057">$T4193/AB4193</f>
        <v>1.9569471624266144E-2</v>
      </c>
      <c r="AD4193" s="31">
        <f t="shared" ref="AD4193:AD4232" si="1058">AC4193*$Q4193</f>
        <v>2.8767123287671232</v>
      </c>
      <c r="AE4193" s="31">
        <f t="shared" si="1056"/>
        <v>2.7788649706457926</v>
      </c>
      <c r="AG4193" s="30">
        <f t="shared" si="1050"/>
        <v>2427000</v>
      </c>
      <c r="AH4193" s="30">
        <f t="shared" si="1046"/>
        <v>4.1203131437989289E-3</v>
      </c>
      <c r="AI4193" s="31">
        <f t="shared" si="1047"/>
        <v>0.60568603213844252</v>
      </c>
      <c r="AJ4193" s="31">
        <f t="shared" si="1048"/>
        <v>0.58508446641944789</v>
      </c>
      <c r="AK4193" s="30" t="str">
        <f>IF(W4193="si",($S4193*'COSTOS DE CREDITOS'!$C$27)/DATA!$G4193,"")</f>
        <v/>
      </c>
      <c r="AL4193" s="90" t="str">
        <f>IF(W4193="si",'COSTOS DE CREDITOS'!$C$35,"")</f>
        <v/>
      </c>
      <c r="AM4193" s="30" t="str">
        <f t="shared" si="1051"/>
        <v/>
      </c>
      <c r="AN4193" s="30" t="str">
        <f t="shared" si="1052"/>
        <v/>
      </c>
      <c r="AO4193" s="30">
        <f t="shared" si="1053"/>
        <v>0</v>
      </c>
      <c r="AP4193" s="30">
        <f t="shared" si="1054"/>
        <v>0</v>
      </c>
      <c r="AQ4193" s="19" t="str">
        <f t="shared" si="1055"/>
        <v/>
      </c>
    </row>
    <row r="4194" spans="1:43" x14ac:dyDescent="0.2">
      <c r="A4194" s="23" t="s">
        <v>5665</v>
      </c>
      <c r="B4194" s="6" t="s">
        <v>5682</v>
      </c>
      <c r="C4194" s="6" t="s">
        <v>5670</v>
      </c>
      <c r="D4194" s="4">
        <v>185512</v>
      </c>
      <c r="E4194" s="4">
        <v>186000</v>
      </c>
      <c r="F4194" s="5" t="s">
        <v>5170</v>
      </c>
      <c r="G4194" s="2">
        <v>6</v>
      </c>
      <c r="H4194" s="4">
        <v>186006</v>
      </c>
      <c r="I4194" s="5" t="s">
        <v>5172</v>
      </c>
      <c r="J4194" s="15">
        <v>45401</v>
      </c>
      <c r="K4194" s="24">
        <v>1384248682</v>
      </c>
      <c r="L4194" s="15">
        <v>45407</v>
      </c>
      <c r="M4194" s="15">
        <v>45412</v>
      </c>
      <c r="N4194" s="26">
        <v>1</v>
      </c>
      <c r="O4194" s="26">
        <f>VLOOKUP(D4194,quash!A$2:$I$7791,9,FALSE)</f>
        <v>1</v>
      </c>
      <c r="P4194" s="7">
        <v>5000</v>
      </c>
      <c r="Q4194" s="26">
        <v>147</v>
      </c>
      <c r="R4194" s="19">
        <v>0.11226939921536</v>
      </c>
      <c r="S4194" s="26">
        <v>16</v>
      </c>
      <c r="T4194" s="8">
        <v>9000</v>
      </c>
      <c r="U4194" s="4">
        <v>142</v>
      </c>
      <c r="V4194" s="10">
        <v>2255.2800000000002</v>
      </c>
      <c r="W4194" s="14" t="s">
        <v>5282</v>
      </c>
      <c r="X4194" s="18"/>
      <c r="Y4194" s="9"/>
      <c r="Z4194" s="19"/>
      <c r="AA4194" s="19"/>
      <c r="AB4194" s="30">
        <f t="shared" si="1049"/>
        <v>511000</v>
      </c>
      <c r="AC4194" s="30">
        <f t="shared" si="1057"/>
        <v>1.7612524461839529E-2</v>
      </c>
      <c r="AD4194" s="31">
        <f t="shared" si="1058"/>
        <v>2.5890410958904106</v>
      </c>
      <c r="AE4194" s="31">
        <f t="shared" si="1056"/>
        <v>2.5009784735812133</v>
      </c>
      <c r="AG4194" s="30">
        <f t="shared" si="1050"/>
        <v>2427000</v>
      </c>
      <c r="AH4194" s="30">
        <f t="shared" si="1046"/>
        <v>3.708281829419036E-3</v>
      </c>
      <c r="AI4194" s="31">
        <f t="shared" si="1047"/>
        <v>0.54511742892459825</v>
      </c>
      <c r="AJ4194" s="31">
        <f t="shared" si="1048"/>
        <v>0.52657601977750312</v>
      </c>
      <c r="AK4194" s="30" t="str">
        <f>IF(W4194="si",($S4194*'COSTOS DE CREDITOS'!$C$27)/DATA!$G4194,"")</f>
        <v/>
      </c>
      <c r="AL4194" s="90" t="str">
        <f>IF(W4194="si",'COSTOS DE CREDITOS'!$C$35,"")</f>
        <v/>
      </c>
      <c r="AM4194" s="30" t="str">
        <f t="shared" si="1051"/>
        <v/>
      </c>
      <c r="AN4194" s="30" t="str">
        <f t="shared" si="1052"/>
        <v/>
      </c>
      <c r="AO4194" s="30">
        <f t="shared" si="1053"/>
        <v>0</v>
      </c>
      <c r="AP4194" s="30">
        <f t="shared" si="1054"/>
        <v>0</v>
      </c>
      <c r="AQ4194" s="19" t="str">
        <f t="shared" si="1055"/>
        <v/>
      </c>
    </row>
    <row r="4195" spans="1:43" x14ac:dyDescent="0.2">
      <c r="A4195" s="23" t="s">
        <v>5665</v>
      </c>
      <c r="B4195" s="6" t="s">
        <v>5682</v>
      </c>
      <c r="C4195" s="6" t="s">
        <v>5670</v>
      </c>
      <c r="D4195" s="4">
        <v>185515</v>
      </c>
      <c r="E4195" s="4">
        <v>186000</v>
      </c>
      <c r="F4195" s="5" t="s">
        <v>5170</v>
      </c>
      <c r="G4195" s="2">
        <v>6</v>
      </c>
      <c r="H4195" s="4">
        <v>186015</v>
      </c>
      <c r="I4195" s="5" t="s">
        <v>5173</v>
      </c>
      <c r="J4195" s="15">
        <v>45401</v>
      </c>
      <c r="K4195" s="24">
        <v>1384254743</v>
      </c>
      <c r="L4195" s="15">
        <v>45407</v>
      </c>
      <c r="M4195" s="15">
        <v>45412</v>
      </c>
      <c r="N4195" s="26">
        <v>1</v>
      </c>
      <c r="O4195" s="26">
        <f>VLOOKUP(D4195,quash!A$2:$I$7791,9,FALSE)</f>
        <v>1</v>
      </c>
      <c r="P4195" s="7">
        <v>7000</v>
      </c>
      <c r="Q4195" s="26">
        <v>109</v>
      </c>
      <c r="R4195" s="19">
        <v>0.11226939921536</v>
      </c>
      <c r="S4195" s="26">
        <v>16</v>
      </c>
      <c r="T4195" s="8">
        <v>8000</v>
      </c>
      <c r="U4195" s="4">
        <v>142</v>
      </c>
      <c r="V4195" s="10">
        <v>2013.74</v>
      </c>
      <c r="W4195" s="14" t="s">
        <v>5282</v>
      </c>
      <c r="X4195" s="18"/>
      <c r="Y4195" s="9"/>
      <c r="Z4195" s="19"/>
      <c r="AA4195" s="19"/>
      <c r="AB4195" s="30">
        <f t="shared" si="1049"/>
        <v>511000</v>
      </c>
      <c r="AC4195" s="30">
        <f t="shared" si="1057"/>
        <v>1.5655577299412915E-2</v>
      </c>
      <c r="AD4195" s="31">
        <f t="shared" si="1058"/>
        <v>1.7064579256360077</v>
      </c>
      <c r="AE4195" s="31">
        <f t="shared" si="1056"/>
        <v>2.2230919765166339</v>
      </c>
      <c r="AG4195" s="30">
        <f t="shared" si="1050"/>
        <v>2427000</v>
      </c>
      <c r="AH4195" s="30">
        <f t="shared" si="1046"/>
        <v>3.296250515039143E-3</v>
      </c>
      <c r="AI4195" s="31">
        <f t="shared" si="1047"/>
        <v>0.35929130613926658</v>
      </c>
      <c r="AJ4195" s="31">
        <f t="shared" si="1048"/>
        <v>0.4680675731355583</v>
      </c>
      <c r="AK4195" s="30" t="str">
        <f>IF(W4195="si",($S4195*'COSTOS DE CREDITOS'!$C$27)/DATA!$G4195,"")</f>
        <v/>
      </c>
      <c r="AL4195" s="90" t="str">
        <f>IF(W4195="si",'COSTOS DE CREDITOS'!$C$35,"")</f>
        <v/>
      </c>
      <c r="AM4195" s="30" t="str">
        <f t="shared" si="1051"/>
        <v/>
      </c>
      <c r="AN4195" s="30" t="str">
        <f t="shared" si="1052"/>
        <v/>
      </c>
      <c r="AO4195" s="30">
        <f t="shared" si="1053"/>
        <v>0</v>
      </c>
      <c r="AP4195" s="30">
        <f t="shared" si="1054"/>
        <v>0</v>
      </c>
      <c r="AQ4195" s="19" t="str">
        <f t="shared" si="1055"/>
        <v/>
      </c>
    </row>
    <row r="4196" spans="1:43" x14ac:dyDescent="0.2">
      <c r="A4196" s="23" t="s">
        <v>5665</v>
      </c>
      <c r="B4196" s="6" t="s">
        <v>5682</v>
      </c>
      <c r="C4196" s="6" t="s">
        <v>5670</v>
      </c>
      <c r="D4196" s="4">
        <v>185495</v>
      </c>
      <c r="E4196" s="4">
        <v>186000</v>
      </c>
      <c r="F4196" s="5" t="s">
        <v>5170</v>
      </c>
      <c r="G4196" s="2">
        <v>6</v>
      </c>
      <c r="H4196" s="4">
        <v>186045</v>
      </c>
      <c r="I4196" s="5" t="s">
        <v>5174</v>
      </c>
      <c r="J4196" s="15">
        <v>45401</v>
      </c>
      <c r="K4196" s="24">
        <v>1384232623</v>
      </c>
      <c r="L4196" s="15">
        <v>45407</v>
      </c>
      <c r="M4196" s="15">
        <v>45412</v>
      </c>
      <c r="N4196" s="26">
        <v>1</v>
      </c>
      <c r="O4196" s="26">
        <f>VLOOKUP(D4196,quash!A$2:$I$7791,9,FALSE)</f>
        <v>1</v>
      </c>
      <c r="P4196" s="7">
        <v>5000</v>
      </c>
      <c r="Q4196" s="26">
        <v>147</v>
      </c>
      <c r="R4196" s="19">
        <v>0.11226939921536</v>
      </c>
      <c r="S4196" s="26">
        <v>16</v>
      </c>
      <c r="T4196" s="8">
        <v>9000</v>
      </c>
      <c r="U4196" s="4">
        <v>142</v>
      </c>
      <c r="V4196" s="10">
        <v>2255.2800000000002</v>
      </c>
      <c r="W4196" s="14" t="s">
        <v>5282</v>
      </c>
      <c r="X4196" s="18"/>
      <c r="Y4196" s="9"/>
      <c r="Z4196" s="19"/>
      <c r="AA4196" s="19"/>
      <c r="AB4196" s="30">
        <f t="shared" si="1049"/>
        <v>511000</v>
      </c>
      <c r="AC4196" s="30">
        <f t="shared" si="1057"/>
        <v>1.7612524461839529E-2</v>
      </c>
      <c r="AD4196" s="31">
        <f t="shared" si="1058"/>
        <v>2.5890410958904106</v>
      </c>
      <c r="AE4196" s="31">
        <f t="shared" si="1056"/>
        <v>2.5009784735812133</v>
      </c>
      <c r="AG4196" s="30">
        <f t="shared" si="1050"/>
        <v>2427000</v>
      </c>
      <c r="AH4196" s="30">
        <f t="shared" si="1046"/>
        <v>3.708281829419036E-3</v>
      </c>
      <c r="AI4196" s="31">
        <f t="shared" si="1047"/>
        <v>0.54511742892459825</v>
      </c>
      <c r="AJ4196" s="31">
        <f t="shared" si="1048"/>
        <v>0.52657601977750312</v>
      </c>
      <c r="AK4196" s="30" t="str">
        <f>IF(W4196="si",($S4196*'COSTOS DE CREDITOS'!$C$27)/DATA!$G4196,"")</f>
        <v/>
      </c>
      <c r="AL4196" s="90" t="str">
        <f>IF(W4196="si",'COSTOS DE CREDITOS'!$C$35,"")</f>
        <v/>
      </c>
      <c r="AM4196" s="30" t="str">
        <f t="shared" si="1051"/>
        <v/>
      </c>
      <c r="AN4196" s="30" t="str">
        <f t="shared" si="1052"/>
        <v/>
      </c>
      <c r="AO4196" s="30">
        <f t="shared" si="1053"/>
        <v>0</v>
      </c>
      <c r="AP4196" s="30">
        <f t="shared" si="1054"/>
        <v>0</v>
      </c>
      <c r="AQ4196" s="19" t="str">
        <f t="shared" si="1055"/>
        <v/>
      </c>
    </row>
    <row r="4197" spans="1:43" x14ac:dyDescent="0.2">
      <c r="A4197" s="23" t="s">
        <v>5665</v>
      </c>
      <c r="B4197" s="6" t="s">
        <v>5682</v>
      </c>
      <c r="C4197" s="6" t="s">
        <v>5670</v>
      </c>
      <c r="D4197" s="4">
        <v>185511</v>
      </c>
      <c r="E4197" s="4">
        <v>186000</v>
      </c>
      <c r="F4197" s="5" t="s">
        <v>5170</v>
      </c>
      <c r="G4197" s="2">
        <v>6</v>
      </c>
      <c r="H4197" s="4">
        <v>186059</v>
      </c>
      <c r="I4197" s="5" t="s">
        <v>5175</v>
      </c>
      <c r="J4197" s="15">
        <v>45401</v>
      </c>
      <c r="K4197" s="24">
        <v>1384247799</v>
      </c>
      <c r="L4197" s="15">
        <v>45407</v>
      </c>
      <c r="M4197" s="15">
        <v>45412</v>
      </c>
      <c r="N4197" s="26">
        <v>1</v>
      </c>
      <c r="O4197" s="26">
        <f>VLOOKUP(D4197,quash!A$2:$I$7791,9,FALSE)</f>
        <v>1</v>
      </c>
      <c r="P4197" s="7">
        <v>10000</v>
      </c>
      <c r="Q4197" s="26">
        <v>147</v>
      </c>
      <c r="R4197" s="19">
        <v>7.9000519063170294E-2</v>
      </c>
      <c r="S4197" s="26">
        <v>16</v>
      </c>
      <c r="T4197" s="8">
        <v>9000</v>
      </c>
      <c r="U4197" s="4">
        <v>142</v>
      </c>
      <c r="V4197" s="10">
        <v>2255.2800000000002</v>
      </c>
      <c r="W4197" s="14" t="s">
        <v>5282</v>
      </c>
      <c r="X4197" s="18"/>
      <c r="Y4197" s="9"/>
      <c r="Z4197" s="19"/>
      <c r="AA4197" s="19"/>
      <c r="AB4197" s="30">
        <f t="shared" si="1049"/>
        <v>511000</v>
      </c>
      <c r="AC4197" s="30">
        <f t="shared" si="1057"/>
        <v>1.7612524461839529E-2</v>
      </c>
      <c r="AD4197" s="31">
        <f t="shared" si="1058"/>
        <v>2.5890410958904106</v>
      </c>
      <c r="AE4197" s="31">
        <f t="shared" si="1056"/>
        <v>2.5009784735812133</v>
      </c>
      <c r="AG4197" s="30">
        <f t="shared" si="1050"/>
        <v>2427000</v>
      </c>
      <c r="AH4197" s="30">
        <f t="shared" si="1046"/>
        <v>3.708281829419036E-3</v>
      </c>
      <c r="AI4197" s="31">
        <f t="shared" si="1047"/>
        <v>0.54511742892459825</v>
      </c>
      <c r="AJ4197" s="31">
        <f t="shared" si="1048"/>
        <v>0.52657601977750312</v>
      </c>
      <c r="AK4197" s="30" t="str">
        <f>IF(W4197="si",($S4197*'COSTOS DE CREDITOS'!$C$27)/DATA!$G4197,"")</f>
        <v/>
      </c>
      <c r="AL4197" s="90" t="str">
        <f>IF(W4197="si",'COSTOS DE CREDITOS'!$C$35,"")</f>
        <v/>
      </c>
      <c r="AM4197" s="30" t="str">
        <f t="shared" si="1051"/>
        <v/>
      </c>
      <c r="AN4197" s="30" t="str">
        <f t="shared" si="1052"/>
        <v/>
      </c>
      <c r="AO4197" s="30">
        <f t="shared" si="1053"/>
        <v>0</v>
      </c>
      <c r="AP4197" s="30">
        <f t="shared" si="1054"/>
        <v>0</v>
      </c>
      <c r="AQ4197" s="19" t="str">
        <f t="shared" si="1055"/>
        <v/>
      </c>
    </row>
    <row r="4198" spans="1:43" x14ac:dyDescent="0.2">
      <c r="A4198" s="23" t="s">
        <v>5665</v>
      </c>
      <c r="B4198" s="6" t="s">
        <v>5672</v>
      </c>
      <c r="C4198" s="6" t="s">
        <v>5667</v>
      </c>
      <c r="D4198" s="4">
        <v>183171</v>
      </c>
      <c r="E4198" s="4">
        <v>185464</v>
      </c>
      <c r="F4198" s="5" t="s">
        <v>5176</v>
      </c>
      <c r="G4198" s="2">
        <v>5</v>
      </c>
      <c r="H4198" s="4">
        <v>185465</v>
      </c>
      <c r="I4198" s="5" t="s">
        <v>5177</v>
      </c>
      <c r="J4198" s="15">
        <v>45383</v>
      </c>
      <c r="K4198" s="24">
        <v>1372583852</v>
      </c>
      <c r="L4198" s="15">
        <v>45405</v>
      </c>
      <c r="M4198" s="15">
        <v>45412</v>
      </c>
      <c r="N4198" s="26">
        <v>1</v>
      </c>
      <c r="O4198" s="26">
        <f>VLOOKUP(D4198,quash!A$2:$I$7791,9,FALSE)</f>
        <v>2</v>
      </c>
      <c r="P4198" s="7">
        <v>10000</v>
      </c>
      <c r="Q4198" s="26">
        <v>127</v>
      </c>
      <c r="R4198" s="19">
        <v>5.24391097594855E-2</v>
      </c>
      <c r="S4198" s="26">
        <v>16</v>
      </c>
      <c r="T4198" s="8">
        <v>6000</v>
      </c>
      <c r="U4198" s="4">
        <v>142</v>
      </c>
      <c r="V4198" s="10">
        <v>1503.37</v>
      </c>
      <c r="W4198" s="14" t="s">
        <v>5282</v>
      </c>
      <c r="X4198" s="18"/>
      <c r="Y4198" s="9"/>
      <c r="Z4198" s="19"/>
      <c r="AA4198" s="19"/>
      <c r="AB4198" s="30">
        <f t="shared" si="1049"/>
        <v>313000</v>
      </c>
      <c r="AC4198" s="30">
        <f t="shared" si="1057"/>
        <v>1.9169329073482427E-2</v>
      </c>
      <c r="AD4198" s="31">
        <f t="shared" si="1058"/>
        <v>2.4345047923322682</v>
      </c>
      <c r="AE4198" s="31">
        <f t="shared" si="1056"/>
        <v>2.7220447284345046</v>
      </c>
      <c r="AG4198" s="30">
        <f t="shared" si="1050"/>
        <v>1695000</v>
      </c>
      <c r="AH4198" s="30">
        <f t="shared" si="1046"/>
        <v>3.5398230088495575E-3</v>
      </c>
      <c r="AI4198" s="31">
        <f t="shared" si="1047"/>
        <v>0.44955752212389377</v>
      </c>
      <c r="AJ4198" s="31">
        <f t="shared" si="1048"/>
        <v>0.50265486725663711</v>
      </c>
      <c r="AK4198" s="30" t="str">
        <f>IF(W4198="si",($S4198*'COSTOS DE CREDITOS'!$C$27)/DATA!$G4198,"")</f>
        <v/>
      </c>
      <c r="AL4198" s="90" t="str">
        <f>IF(W4198="si",'COSTOS DE CREDITOS'!$C$35,"")</f>
        <v/>
      </c>
      <c r="AM4198" s="30" t="str">
        <f t="shared" si="1051"/>
        <v/>
      </c>
      <c r="AN4198" s="30" t="str">
        <f t="shared" si="1052"/>
        <v/>
      </c>
      <c r="AO4198" s="30">
        <f t="shared" si="1053"/>
        <v>0</v>
      </c>
      <c r="AP4198" s="30">
        <f t="shared" si="1054"/>
        <v>0</v>
      </c>
      <c r="AQ4198" s="19" t="str">
        <f t="shared" si="1055"/>
        <v/>
      </c>
    </row>
    <row r="4199" spans="1:43" x14ac:dyDescent="0.2">
      <c r="A4199" s="23" t="s">
        <v>5665</v>
      </c>
      <c r="B4199" s="6" t="s">
        <v>5672</v>
      </c>
      <c r="C4199" s="6" t="s">
        <v>5667</v>
      </c>
      <c r="D4199" s="4">
        <v>183172</v>
      </c>
      <c r="E4199" s="4">
        <v>185464</v>
      </c>
      <c r="F4199" s="5" t="s">
        <v>5176</v>
      </c>
      <c r="G4199" s="2">
        <v>5</v>
      </c>
      <c r="H4199" s="4">
        <v>185474</v>
      </c>
      <c r="I4199" s="5" t="s">
        <v>5178</v>
      </c>
      <c r="J4199" s="15">
        <v>45383</v>
      </c>
      <c r="K4199" s="24">
        <v>1372604239</v>
      </c>
      <c r="L4199" s="15">
        <v>45405</v>
      </c>
      <c r="M4199" s="15">
        <v>45412</v>
      </c>
      <c r="N4199" s="26">
        <v>1</v>
      </c>
      <c r="O4199" s="26">
        <f>VLOOKUP(D4199,quash!A$2:$I$7791,9,FALSE)</f>
        <v>3</v>
      </c>
      <c r="P4199" s="7">
        <v>9000</v>
      </c>
      <c r="Q4199" s="26">
        <v>146</v>
      </c>
      <c r="R4199" s="19">
        <v>5.2439109759484744E-2</v>
      </c>
      <c r="S4199" s="26">
        <v>16</v>
      </c>
      <c r="T4199" s="8">
        <v>6000</v>
      </c>
      <c r="U4199" s="4">
        <v>142</v>
      </c>
      <c r="V4199" s="10">
        <v>1503.37</v>
      </c>
      <c r="W4199" s="14" t="s">
        <v>5282</v>
      </c>
      <c r="X4199" s="18"/>
      <c r="Y4199" s="9"/>
      <c r="Z4199" s="19"/>
      <c r="AA4199" s="19"/>
      <c r="AB4199" s="30">
        <f t="shared" si="1049"/>
        <v>193000</v>
      </c>
      <c r="AC4199" s="30">
        <f t="shared" si="1057"/>
        <v>3.1088082901554404E-2</v>
      </c>
      <c r="AD4199" s="31">
        <f t="shared" si="1058"/>
        <v>4.5388601036269431</v>
      </c>
      <c r="AE4199" s="31">
        <f t="shared" si="1056"/>
        <v>4.4145077720207251</v>
      </c>
      <c r="AG4199" s="30">
        <f t="shared" si="1050"/>
        <v>778000</v>
      </c>
      <c r="AH4199" s="30">
        <f t="shared" si="1046"/>
        <v>7.7120822622107968E-3</v>
      </c>
      <c r="AI4199" s="31">
        <f t="shared" si="1047"/>
        <v>1.1259640102827764</v>
      </c>
      <c r="AJ4199" s="31">
        <f t="shared" si="1048"/>
        <v>1.0951156812339331</v>
      </c>
      <c r="AK4199" s="30" t="str">
        <f>IF(W4199="si",($S4199*'COSTOS DE CREDITOS'!$C$27)/DATA!$G4199,"")</f>
        <v/>
      </c>
      <c r="AL4199" s="90" t="str">
        <f>IF(W4199="si",'COSTOS DE CREDITOS'!$C$35,"")</f>
        <v/>
      </c>
      <c r="AM4199" s="30" t="str">
        <f t="shared" si="1051"/>
        <v/>
      </c>
      <c r="AN4199" s="30" t="str">
        <f t="shared" si="1052"/>
        <v/>
      </c>
      <c r="AO4199" s="30">
        <f t="shared" si="1053"/>
        <v>0</v>
      </c>
      <c r="AP4199" s="30">
        <f t="shared" si="1054"/>
        <v>0</v>
      </c>
      <c r="AQ4199" s="19" t="str">
        <f t="shared" si="1055"/>
        <v/>
      </c>
    </row>
    <row r="4200" spans="1:43" x14ac:dyDescent="0.2">
      <c r="A4200" s="23" t="s">
        <v>5665</v>
      </c>
      <c r="B4200" s="6" t="s">
        <v>5672</v>
      </c>
      <c r="C4200" s="6" t="s">
        <v>5667</v>
      </c>
      <c r="D4200" s="4">
        <v>185444</v>
      </c>
      <c r="E4200" s="4">
        <v>185464</v>
      </c>
      <c r="F4200" s="5" t="s">
        <v>5176</v>
      </c>
      <c r="G4200" s="2">
        <v>5</v>
      </c>
      <c r="H4200" s="4">
        <v>185480</v>
      </c>
      <c r="I4200" s="5" t="s">
        <v>5179</v>
      </c>
      <c r="J4200" s="15">
        <v>45401</v>
      </c>
      <c r="K4200" s="24">
        <v>1383992146</v>
      </c>
      <c r="L4200" s="15">
        <v>45405</v>
      </c>
      <c r="M4200" s="15">
        <v>45412</v>
      </c>
      <c r="N4200" s="26">
        <v>1</v>
      </c>
      <c r="O4200" s="26" t="e">
        <f>VLOOKUP(D4200,quash!A$2:$I$7791,9,FALSE)</f>
        <v>#N/A</v>
      </c>
      <c r="P4200" s="7">
        <v>10000</v>
      </c>
      <c r="Q4200" s="26">
        <v>147</v>
      </c>
      <c r="R4200" s="19">
        <v>7.9000519063170294E-2</v>
      </c>
      <c r="S4200" s="26">
        <v>16</v>
      </c>
      <c r="T4200" s="8">
        <v>6000</v>
      </c>
      <c r="U4200" s="4">
        <v>142</v>
      </c>
      <c r="V4200" s="10">
        <v>1503.37</v>
      </c>
      <c r="W4200" s="14" t="s">
        <v>5282</v>
      </c>
      <c r="X4200" s="18"/>
      <c r="Y4200" s="9"/>
      <c r="Z4200" s="19"/>
      <c r="AA4200" s="19"/>
      <c r="AB4200" s="30">
        <f t="shared" si="1049"/>
        <v>2446000</v>
      </c>
      <c r="AC4200" s="30">
        <f t="shared" si="1057"/>
        <v>2.4529844644317253E-3</v>
      </c>
      <c r="AD4200" s="31">
        <f t="shared" si="1058"/>
        <v>0.36058871627146361</v>
      </c>
      <c r="AE4200" s="31">
        <f t="shared" si="1056"/>
        <v>0.34832379394930502</v>
      </c>
      <c r="AG4200" s="30">
        <f t="shared" si="1050"/>
        <v>6126000</v>
      </c>
      <c r="AH4200" s="30">
        <f t="shared" si="1046"/>
        <v>9.7943192948090111E-4</v>
      </c>
      <c r="AI4200" s="31">
        <f t="shared" si="1047"/>
        <v>0.14397649363369247</v>
      </c>
      <c r="AJ4200" s="31">
        <f t="shared" si="1048"/>
        <v>0.13907933398628797</v>
      </c>
      <c r="AK4200" s="30" t="str">
        <f>IF(W4200="si",($S4200*'COSTOS DE CREDITOS'!$C$27)/DATA!$G4200,"")</f>
        <v/>
      </c>
      <c r="AL4200" s="90" t="str">
        <f>IF(W4200="si",'COSTOS DE CREDITOS'!$C$35,"")</f>
        <v/>
      </c>
      <c r="AM4200" s="30" t="str">
        <f t="shared" si="1051"/>
        <v/>
      </c>
      <c r="AN4200" s="30" t="str">
        <f t="shared" si="1052"/>
        <v/>
      </c>
      <c r="AO4200" s="30">
        <f t="shared" si="1053"/>
        <v>0</v>
      </c>
      <c r="AP4200" s="30">
        <f t="shared" si="1054"/>
        <v>0</v>
      </c>
      <c r="AQ4200" s="19" t="str">
        <f t="shared" si="1055"/>
        <v/>
      </c>
    </row>
    <row r="4201" spans="1:43" x14ac:dyDescent="0.2">
      <c r="A4201" s="23" t="s">
        <v>5665</v>
      </c>
      <c r="B4201" s="6" t="s">
        <v>5672</v>
      </c>
      <c r="C4201" s="6" t="s">
        <v>5667</v>
      </c>
      <c r="D4201" s="4">
        <v>183202</v>
      </c>
      <c r="E4201" s="4">
        <v>185464</v>
      </c>
      <c r="F4201" s="5" t="s">
        <v>5176</v>
      </c>
      <c r="G4201" s="2">
        <v>5</v>
      </c>
      <c r="H4201" s="4">
        <v>186062</v>
      </c>
      <c r="I4201" s="5" t="s">
        <v>5180</v>
      </c>
      <c r="J4201" s="15">
        <v>45384</v>
      </c>
      <c r="K4201" s="24">
        <v>1372970695</v>
      </c>
      <c r="L4201" s="15">
        <v>45407</v>
      </c>
      <c r="M4201" s="15">
        <v>45412</v>
      </c>
      <c r="N4201" s="26">
        <v>1</v>
      </c>
      <c r="O4201" s="26">
        <f>VLOOKUP(D4201,quash!A$2:$I$7791,9,FALSE)</f>
        <v>3</v>
      </c>
      <c r="P4201" s="7">
        <v>10000</v>
      </c>
      <c r="Q4201" s="26">
        <v>127</v>
      </c>
      <c r="R4201" s="19">
        <v>5.24391097594855E-2</v>
      </c>
      <c r="S4201" s="26">
        <v>16</v>
      </c>
      <c r="T4201" s="8">
        <v>6000</v>
      </c>
      <c r="U4201" s="4">
        <v>142</v>
      </c>
      <c r="V4201" s="10">
        <v>1503.37</v>
      </c>
      <c r="W4201" s="14" t="s">
        <v>5282</v>
      </c>
      <c r="X4201" s="18"/>
      <c r="Y4201" s="9"/>
      <c r="Z4201" s="19"/>
      <c r="AA4201" s="19"/>
      <c r="AB4201" s="30">
        <f t="shared" si="1049"/>
        <v>193000</v>
      </c>
      <c r="AC4201" s="30">
        <f t="shared" si="1057"/>
        <v>3.1088082901554404E-2</v>
      </c>
      <c r="AD4201" s="31">
        <f t="shared" si="1058"/>
        <v>3.9481865284974091</v>
      </c>
      <c r="AE4201" s="31">
        <f t="shared" si="1056"/>
        <v>4.4145077720207251</v>
      </c>
      <c r="AG4201" s="30">
        <f t="shared" si="1050"/>
        <v>778000</v>
      </c>
      <c r="AH4201" s="30">
        <f t="shared" si="1046"/>
        <v>7.7120822622107968E-3</v>
      </c>
      <c r="AI4201" s="31">
        <f t="shared" si="1047"/>
        <v>0.97943444730077123</v>
      </c>
      <c r="AJ4201" s="31">
        <f t="shared" si="1048"/>
        <v>1.0951156812339331</v>
      </c>
      <c r="AK4201" s="30" t="str">
        <f>IF(W4201="si",($S4201*'COSTOS DE CREDITOS'!$C$27)/DATA!$G4201,"")</f>
        <v/>
      </c>
      <c r="AL4201" s="90" t="str">
        <f>IF(W4201="si",'COSTOS DE CREDITOS'!$C$35,"")</f>
        <v/>
      </c>
      <c r="AM4201" s="30" t="str">
        <f t="shared" si="1051"/>
        <v/>
      </c>
      <c r="AN4201" s="30" t="str">
        <f t="shared" si="1052"/>
        <v/>
      </c>
      <c r="AO4201" s="30">
        <f t="shared" si="1053"/>
        <v>0</v>
      </c>
      <c r="AP4201" s="30">
        <f t="shared" si="1054"/>
        <v>0</v>
      </c>
      <c r="AQ4201" s="19" t="str">
        <f t="shared" si="1055"/>
        <v/>
      </c>
    </row>
    <row r="4202" spans="1:43" x14ac:dyDescent="0.2">
      <c r="A4202" s="23" t="s">
        <v>5665</v>
      </c>
      <c r="B4202" s="6" t="s">
        <v>5675</v>
      </c>
      <c r="C4202" s="6" t="s">
        <v>5667</v>
      </c>
      <c r="D4202" s="4">
        <v>185561</v>
      </c>
      <c r="E4202" s="4">
        <v>186152</v>
      </c>
      <c r="F4202" s="5" t="s">
        <v>5181</v>
      </c>
      <c r="G4202" s="2">
        <v>5</v>
      </c>
      <c r="H4202" s="4">
        <v>186160</v>
      </c>
      <c r="I4202" s="5" t="s">
        <v>5182</v>
      </c>
      <c r="J4202" s="15">
        <v>45402</v>
      </c>
      <c r="K4202" s="24">
        <v>1384510763</v>
      </c>
      <c r="L4202" s="15">
        <v>45407</v>
      </c>
      <c r="M4202" s="15">
        <v>45412</v>
      </c>
      <c r="N4202" s="26">
        <v>1</v>
      </c>
      <c r="O4202" s="26">
        <f>VLOOKUP(D4202,quash!A$2:$I$7791,9,FALSE)</f>
        <v>1</v>
      </c>
      <c r="P4202" s="7">
        <v>10000</v>
      </c>
      <c r="Q4202" s="26">
        <v>132</v>
      </c>
      <c r="R4202" s="19">
        <v>5.8283715876113903E-2</v>
      </c>
      <c r="S4202" s="26">
        <v>16</v>
      </c>
      <c r="T4202" s="8">
        <v>8000</v>
      </c>
      <c r="U4202" s="4">
        <v>115</v>
      </c>
      <c r="V4202" s="10">
        <v>1599.92</v>
      </c>
      <c r="W4202" s="14" t="s">
        <v>5282</v>
      </c>
      <c r="X4202" s="18"/>
      <c r="Y4202" s="9"/>
      <c r="Z4202" s="19"/>
      <c r="AA4202" s="19"/>
      <c r="AB4202" s="30">
        <f t="shared" si="1049"/>
        <v>511000</v>
      </c>
      <c r="AC4202" s="30">
        <f t="shared" si="1057"/>
        <v>1.5655577299412915E-2</v>
      </c>
      <c r="AD4202" s="31">
        <f t="shared" si="1058"/>
        <v>2.0665362035225048</v>
      </c>
      <c r="AE4202" s="31">
        <f t="shared" si="1056"/>
        <v>1.8003913894324852</v>
      </c>
      <c r="AG4202" s="30">
        <f t="shared" si="1050"/>
        <v>2427000</v>
      </c>
      <c r="AH4202" s="30">
        <f t="shared" si="1046"/>
        <v>3.296250515039143E-3</v>
      </c>
      <c r="AI4202" s="31">
        <f t="shared" si="1047"/>
        <v>0.43510506798516685</v>
      </c>
      <c r="AJ4202" s="31">
        <f t="shared" si="1048"/>
        <v>0.37906880922950142</v>
      </c>
      <c r="AK4202" s="30" t="str">
        <f>IF(W4202="si",($S4202*'COSTOS DE CREDITOS'!$C$27)/DATA!$G4202,"")</f>
        <v/>
      </c>
      <c r="AL4202" s="90" t="str">
        <f>IF(W4202="si",'COSTOS DE CREDITOS'!$C$35,"")</f>
        <v/>
      </c>
      <c r="AM4202" s="30" t="str">
        <f t="shared" si="1051"/>
        <v/>
      </c>
      <c r="AN4202" s="30" t="str">
        <f t="shared" si="1052"/>
        <v/>
      </c>
      <c r="AO4202" s="30">
        <f t="shared" si="1053"/>
        <v>0</v>
      </c>
      <c r="AP4202" s="30">
        <f t="shared" si="1054"/>
        <v>0</v>
      </c>
      <c r="AQ4202" s="19" t="str">
        <f t="shared" si="1055"/>
        <v/>
      </c>
    </row>
    <row r="4203" spans="1:43" x14ac:dyDescent="0.2">
      <c r="A4203" s="23" t="s">
        <v>5665</v>
      </c>
      <c r="B4203" s="6" t="s">
        <v>5675</v>
      </c>
      <c r="C4203" s="6" t="s">
        <v>5667</v>
      </c>
      <c r="D4203" s="4">
        <v>185566</v>
      </c>
      <c r="E4203" s="4">
        <v>186152</v>
      </c>
      <c r="F4203" s="5" t="s">
        <v>5181</v>
      </c>
      <c r="G4203" s="2">
        <v>5</v>
      </c>
      <c r="H4203" s="4">
        <v>186179</v>
      </c>
      <c r="I4203" s="5" t="s">
        <v>5183</v>
      </c>
      <c r="J4203" s="15">
        <v>45402</v>
      </c>
      <c r="K4203" s="24">
        <v>1384517225</v>
      </c>
      <c r="L4203" s="15">
        <v>45407</v>
      </c>
      <c r="M4203" s="15">
        <v>45412</v>
      </c>
      <c r="N4203" s="26">
        <v>1</v>
      </c>
      <c r="O4203" s="26">
        <f>VLOOKUP(D4203,quash!A$2:$I$7791,9,FALSE)</f>
        <v>2</v>
      </c>
      <c r="P4203" s="7">
        <v>7000</v>
      </c>
      <c r="Q4203" s="26">
        <v>114</v>
      </c>
      <c r="R4203" s="19">
        <v>0.11226939921536</v>
      </c>
      <c r="S4203" s="26">
        <v>16</v>
      </c>
      <c r="T4203" s="8">
        <v>6000</v>
      </c>
      <c r="U4203" s="4">
        <v>115</v>
      </c>
      <c r="V4203" s="10">
        <v>1199.92</v>
      </c>
      <c r="W4203" s="14" t="s">
        <v>5282</v>
      </c>
      <c r="X4203" s="18"/>
      <c r="Y4203" s="9"/>
      <c r="Z4203" s="19"/>
      <c r="AA4203" s="19"/>
      <c r="AB4203" s="30">
        <f t="shared" si="1049"/>
        <v>313000</v>
      </c>
      <c r="AC4203" s="30">
        <f t="shared" si="1057"/>
        <v>1.9169329073482427E-2</v>
      </c>
      <c r="AD4203" s="31">
        <f t="shared" si="1058"/>
        <v>2.1853035143769968</v>
      </c>
      <c r="AE4203" s="31">
        <f t="shared" si="1056"/>
        <v>2.2044728434504792</v>
      </c>
      <c r="AG4203" s="30">
        <f t="shared" si="1050"/>
        <v>1695000</v>
      </c>
      <c r="AH4203" s="30">
        <f t="shared" si="1046"/>
        <v>3.5398230088495575E-3</v>
      </c>
      <c r="AI4203" s="31">
        <f t="shared" si="1047"/>
        <v>0.40353982300884955</v>
      </c>
      <c r="AJ4203" s="31">
        <f t="shared" si="1048"/>
        <v>0.40707964601769908</v>
      </c>
      <c r="AK4203" s="30" t="str">
        <f>IF(W4203="si",($S4203*'COSTOS DE CREDITOS'!$C$27)/DATA!$G4203,"")</f>
        <v/>
      </c>
      <c r="AL4203" s="90" t="str">
        <f>IF(W4203="si",'COSTOS DE CREDITOS'!$C$35,"")</f>
        <v/>
      </c>
      <c r="AM4203" s="30" t="str">
        <f t="shared" si="1051"/>
        <v/>
      </c>
      <c r="AN4203" s="30" t="str">
        <f t="shared" si="1052"/>
        <v/>
      </c>
      <c r="AO4203" s="30">
        <f t="shared" si="1053"/>
        <v>0</v>
      </c>
      <c r="AP4203" s="30">
        <f t="shared" si="1054"/>
        <v>0</v>
      </c>
      <c r="AQ4203" s="19" t="str">
        <f t="shared" si="1055"/>
        <v/>
      </c>
    </row>
    <row r="4204" spans="1:43" x14ac:dyDescent="0.2">
      <c r="A4204" s="23" t="s">
        <v>5665</v>
      </c>
      <c r="B4204" s="6" t="s">
        <v>5672</v>
      </c>
      <c r="C4204" s="6" t="s">
        <v>5667</v>
      </c>
      <c r="D4204" s="4">
        <v>185478</v>
      </c>
      <c r="E4204" s="4">
        <v>185464</v>
      </c>
      <c r="F4204" s="5" t="s">
        <v>5176</v>
      </c>
      <c r="G4204" s="2">
        <v>5</v>
      </c>
      <c r="H4204" s="4">
        <v>186212</v>
      </c>
      <c r="I4204" s="5" t="s">
        <v>5184</v>
      </c>
      <c r="J4204" s="15">
        <v>45401</v>
      </c>
      <c r="K4204" s="24">
        <v>1384178007</v>
      </c>
      <c r="L4204" s="15">
        <v>45408</v>
      </c>
      <c r="M4204" s="15">
        <v>45412</v>
      </c>
      <c r="N4204" s="26">
        <v>1</v>
      </c>
      <c r="O4204" s="26">
        <f>VLOOKUP(D4204,quash!A$2:$I$7791,9,FALSE)</f>
        <v>2</v>
      </c>
      <c r="P4204" s="7">
        <v>10000</v>
      </c>
      <c r="Q4204" s="26">
        <v>127</v>
      </c>
      <c r="R4204" s="19">
        <v>5.24391097594855E-2</v>
      </c>
      <c r="S4204" s="26">
        <v>16</v>
      </c>
      <c r="T4204" s="8">
        <v>6000</v>
      </c>
      <c r="U4204" s="4">
        <v>142</v>
      </c>
      <c r="V4204" s="10">
        <v>1503.37</v>
      </c>
      <c r="W4204" s="14" t="s">
        <v>5282</v>
      </c>
      <c r="X4204" s="18"/>
      <c r="Y4204" s="9"/>
      <c r="Z4204" s="19"/>
      <c r="AA4204" s="19"/>
      <c r="AB4204" s="30">
        <f t="shared" si="1049"/>
        <v>313000</v>
      </c>
      <c r="AC4204" s="30">
        <f t="shared" si="1057"/>
        <v>1.9169329073482427E-2</v>
      </c>
      <c r="AD4204" s="31">
        <f t="shared" si="1058"/>
        <v>2.4345047923322682</v>
      </c>
      <c r="AE4204" s="31">
        <f t="shared" si="1056"/>
        <v>2.7220447284345046</v>
      </c>
      <c r="AG4204" s="30">
        <f t="shared" si="1050"/>
        <v>1695000</v>
      </c>
      <c r="AH4204" s="30">
        <f t="shared" si="1046"/>
        <v>3.5398230088495575E-3</v>
      </c>
      <c r="AI4204" s="31">
        <f t="shared" si="1047"/>
        <v>0.44955752212389377</v>
      </c>
      <c r="AJ4204" s="31">
        <f t="shared" si="1048"/>
        <v>0.50265486725663711</v>
      </c>
      <c r="AK4204" s="30" t="str">
        <f>IF(W4204="si",($S4204*'COSTOS DE CREDITOS'!$C$27)/DATA!$G4204,"")</f>
        <v/>
      </c>
      <c r="AL4204" s="90" t="str">
        <f>IF(W4204="si",'COSTOS DE CREDITOS'!$C$35,"")</f>
        <v/>
      </c>
      <c r="AM4204" s="30" t="str">
        <f t="shared" si="1051"/>
        <v/>
      </c>
      <c r="AN4204" s="30" t="str">
        <f t="shared" si="1052"/>
        <v/>
      </c>
      <c r="AO4204" s="30">
        <f t="shared" si="1053"/>
        <v>0</v>
      </c>
      <c r="AP4204" s="30">
        <f t="shared" si="1054"/>
        <v>0</v>
      </c>
      <c r="AQ4204" s="19" t="str">
        <f t="shared" si="1055"/>
        <v/>
      </c>
    </row>
    <row r="4205" spans="1:43" x14ac:dyDescent="0.2">
      <c r="A4205" s="23" t="s">
        <v>5665</v>
      </c>
      <c r="B4205" s="6" t="s">
        <v>5678</v>
      </c>
      <c r="C4205" s="6" t="s">
        <v>5670</v>
      </c>
      <c r="D4205" s="4">
        <v>186320</v>
      </c>
      <c r="E4205" s="4">
        <v>186334</v>
      </c>
      <c r="F4205" s="5" t="s">
        <v>5185</v>
      </c>
      <c r="G4205" s="2">
        <v>5</v>
      </c>
      <c r="H4205" s="4">
        <v>186335</v>
      </c>
      <c r="I4205" s="5" t="s">
        <v>5186</v>
      </c>
      <c r="J4205" s="15">
        <v>45408</v>
      </c>
      <c r="K4205" s="24">
        <v>1389651427</v>
      </c>
      <c r="L4205" s="15">
        <v>45409</v>
      </c>
      <c r="M4205" s="15">
        <v>45412</v>
      </c>
      <c r="N4205" s="26">
        <v>1</v>
      </c>
      <c r="O4205" s="26" t="e">
        <f>VLOOKUP(D4205,quash!A$2:$I$7791,9,FALSE)</f>
        <v>#N/A</v>
      </c>
      <c r="P4205" s="7">
        <v>10000</v>
      </c>
      <c r="Q4205" s="26">
        <v>115</v>
      </c>
      <c r="R4205" s="19">
        <v>3.97705569269148E-2</v>
      </c>
      <c r="S4205" s="26">
        <v>16</v>
      </c>
      <c r="T4205" s="8">
        <v>7000</v>
      </c>
      <c r="U4205" s="4">
        <v>142</v>
      </c>
      <c r="V4205" s="10">
        <v>1758.65</v>
      </c>
      <c r="W4205" s="14" t="s">
        <v>5282</v>
      </c>
      <c r="X4205" s="18"/>
      <c r="Y4205" s="9"/>
      <c r="Z4205" s="19"/>
      <c r="AA4205" s="19"/>
      <c r="AB4205" s="30">
        <f t="shared" si="1049"/>
        <v>2446000</v>
      </c>
      <c r="AC4205" s="30">
        <f t="shared" si="1057"/>
        <v>2.8618152085036794E-3</v>
      </c>
      <c r="AD4205" s="31">
        <f t="shared" si="1058"/>
        <v>0.32910874897792314</v>
      </c>
      <c r="AE4205" s="31">
        <f t="shared" si="1056"/>
        <v>0.40637775960752248</v>
      </c>
      <c r="AG4205" s="30">
        <f t="shared" si="1050"/>
        <v>6126000</v>
      </c>
      <c r="AH4205" s="30">
        <f t="shared" si="1046"/>
        <v>1.1426705843943846E-3</v>
      </c>
      <c r="AI4205" s="31">
        <f t="shared" si="1047"/>
        <v>0.13140711720535422</v>
      </c>
      <c r="AJ4205" s="31">
        <f t="shared" si="1048"/>
        <v>0.16225922298400261</v>
      </c>
      <c r="AK4205" s="30" t="str">
        <f>IF(W4205="si",($S4205*'COSTOS DE CREDITOS'!$C$27)/DATA!$G4205,"")</f>
        <v/>
      </c>
      <c r="AL4205" s="90" t="str">
        <f>IF(W4205="si",'COSTOS DE CREDITOS'!$C$35,"")</f>
        <v/>
      </c>
      <c r="AM4205" s="30" t="str">
        <f t="shared" si="1051"/>
        <v/>
      </c>
      <c r="AN4205" s="30" t="str">
        <f t="shared" si="1052"/>
        <v/>
      </c>
      <c r="AO4205" s="30">
        <f t="shared" si="1053"/>
        <v>0</v>
      </c>
      <c r="AP4205" s="30">
        <f t="shared" si="1054"/>
        <v>0</v>
      </c>
      <c r="AQ4205" s="19" t="str">
        <f t="shared" si="1055"/>
        <v/>
      </c>
    </row>
    <row r="4206" spans="1:43" x14ac:dyDescent="0.2">
      <c r="A4206" s="23" t="s">
        <v>5665</v>
      </c>
      <c r="B4206" s="6" t="s">
        <v>5678</v>
      </c>
      <c r="C4206" s="6" t="s">
        <v>5670</v>
      </c>
      <c r="D4206" s="4">
        <v>186318</v>
      </c>
      <c r="E4206" s="4">
        <v>186334</v>
      </c>
      <c r="F4206" s="5" t="s">
        <v>5185</v>
      </c>
      <c r="G4206" s="2">
        <v>5</v>
      </c>
      <c r="H4206" s="4">
        <v>186337</v>
      </c>
      <c r="I4206" s="5" t="s">
        <v>5187</v>
      </c>
      <c r="J4206" s="15">
        <v>45408</v>
      </c>
      <c r="K4206" s="24">
        <v>1389644349</v>
      </c>
      <c r="L4206" s="15">
        <v>45409</v>
      </c>
      <c r="M4206" s="15">
        <v>45412</v>
      </c>
      <c r="N4206" s="26">
        <v>1</v>
      </c>
      <c r="O4206" s="26" t="e">
        <f>VLOOKUP(D4206,quash!A$2:$I$7791,9,FALSE)</f>
        <v>#N/A</v>
      </c>
      <c r="P4206" s="7">
        <v>10000</v>
      </c>
      <c r="Q4206" s="26">
        <v>115</v>
      </c>
      <c r="R4206" s="19">
        <v>3.97705569269148E-2</v>
      </c>
      <c r="S4206" s="26">
        <v>16</v>
      </c>
      <c r="T4206" s="8">
        <v>8000</v>
      </c>
      <c r="U4206" s="4">
        <v>142</v>
      </c>
      <c r="V4206" s="10">
        <v>2013.74</v>
      </c>
      <c r="W4206" s="14" t="s">
        <v>5282</v>
      </c>
      <c r="X4206" s="18"/>
      <c r="Y4206" s="9"/>
      <c r="Z4206" s="19"/>
      <c r="AA4206" s="19"/>
      <c r="AB4206" s="30">
        <f t="shared" si="1049"/>
        <v>2446000</v>
      </c>
      <c r="AC4206" s="30">
        <f t="shared" si="1057"/>
        <v>3.2706459525756338E-3</v>
      </c>
      <c r="AD4206" s="31">
        <f t="shared" si="1058"/>
        <v>0.3761242845461979</v>
      </c>
      <c r="AE4206" s="31">
        <f t="shared" si="1056"/>
        <v>0.46443172526574</v>
      </c>
      <c r="AG4206" s="30">
        <f t="shared" si="1050"/>
        <v>6126000</v>
      </c>
      <c r="AH4206" s="30">
        <f t="shared" si="1046"/>
        <v>1.3059092393078681E-3</v>
      </c>
      <c r="AI4206" s="31">
        <f t="shared" si="1047"/>
        <v>0.15017956252040482</v>
      </c>
      <c r="AJ4206" s="31">
        <f t="shared" si="1048"/>
        <v>0.18543911198171725</v>
      </c>
      <c r="AK4206" s="30" t="str">
        <f>IF(W4206="si",($S4206*'COSTOS DE CREDITOS'!$C$27)/DATA!$G4206,"")</f>
        <v/>
      </c>
      <c r="AL4206" s="90" t="str">
        <f>IF(W4206="si",'COSTOS DE CREDITOS'!$C$35,"")</f>
        <v/>
      </c>
      <c r="AM4206" s="30" t="str">
        <f t="shared" si="1051"/>
        <v/>
      </c>
      <c r="AN4206" s="30" t="str">
        <f t="shared" si="1052"/>
        <v/>
      </c>
      <c r="AO4206" s="30">
        <f t="shared" si="1053"/>
        <v>0</v>
      </c>
      <c r="AP4206" s="30">
        <f t="shared" si="1054"/>
        <v>0</v>
      </c>
      <c r="AQ4206" s="19" t="str">
        <f t="shared" si="1055"/>
        <v/>
      </c>
    </row>
    <row r="4207" spans="1:43" x14ac:dyDescent="0.2">
      <c r="A4207" s="23" t="s">
        <v>5665</v>
      </c>
      <c r="B4207" s="6" t="s">
        <v>5678</v>
      </c>
      <c r="C4207" s="6" t="s">
        <v>5670</v>
      </c>
      <c r="D4207" s="4">
        <v>186323</v>
      </c>
      <c r="E4207" s="4">
        <v>186334</v>
      </c>
      <c r="F4207" s="5" t="s">
        <v>5185</v>
      </c>
      <c r="G4207" s="2">
        <v>5</v>
      </c>
      <c r="H4207" s="4">
        <v>186340</v>
      </c>
      <c r="I4207" s="5" t="s">
        <v>5188</v>
      </c>
      <c r="J4207" s="15">
        <v>45408</v>
      </c>
      <c r="K4207" s="24">
        <v>1389662398</v>
      </c>
      <c r="L4207" s="15">
        <v>45409</v>
      </c>
      <c r="M4207" s="15">
        <v>45412</v>
      </c>
      <c r="N4207" s="26">
        <v>1</v>
      </c>
      <c r="O4207" s="26" t="e">
        <f>VLOOKUP(D4207,quash!A$2:$I$7791,9,FALSE)</f>
        <v>#N/A</v>
      </c>
      <c r="P4207" s="7">
        <v>10000</v>
      </c>
      <c r="Q4207" s="26">
        <v>110</v>
      </c>
      <c r="R4207" s="19">
        <v>3.11605023919212E-2</v>
      </c>
      <c r="S4207" s="26">
        <v>16</v>
      </c>
      <c r="T4207" s="8">
        <v>8000</v>
      </c>
      <c r="U4207" s="4">
        <v>142</v>
      </c>
      <c r="V4207" s="10">
        <v>2013.74</v>
      </c>
      <c r="W4207" s="14" t="s">
        <v>5282</v>
      </c>
      <c r="X4207" s="18"/>
      <c r="Y4207" s="9"/>
      <c r="Z4207" s="19"/>
      <c r="AA4207" s="19"/>
      <c r="AB4207" s="30">
        <f t="shared" si="1049"/>
        <v>2446000</v>
      </c>
      <c r="AC4207" s="30">
        <f t="shared" si="1057"/>
        <v>3.2706459525756338E-3</v>
      </c>
      <c r="AD4207" s="31">
        <f t="shared" si="1058"/>
        <v>0.35977105478331972</v>
      </c>
      <c r="AE4207" s="31">
        <f t="shared" si="1056"/>
        <v>0.46443172526574</v>
      </c>
      <c r="AG4207" s="30">
        <f t="shared" si="1050"/>
        <v>6126000</v>
      </c>
      <c r="AH4207" s="30">
        <f t="shared" si="1046"/>
        <v>1.3059092393078681E-3</v>
      </c>
      <c r="AI4207" s="31">
        <f t="shared" si="1047"/>
        <v>0.14365001632386548</v>
      </c>
      <c r="AJ4207" s="31">
        <f t="shared" si="1048"/>
        <v>0.18543911198171725</v>
      </c>
      <c r="AK4207" s="30" t="str">
        <f>IF(W4207="si",($S4207*'COSTOS DE CREDITOS'!$C$27)/DATA!$G4207,"")</f>
        <v/>
      </c>
      <c r="AL4207" s="90" t="str">
        <f>IF(W4207="si",'COSTOS DE CREDITOS'!$C$35,"")</f>
        <v/>
      </c>
      <c r="AM4207" s="30" t="str">
        <f t="shared" si="1051"/>
        <v/>
      </c>
      <c r="AN4207" s="30" t="str">
        <f t="shared" si="1052"/>
        <v/>
      </c>
      <c r="AO4207" s="30">
        <f t="shared" si="1053"/>
        <v>0</v>
      </c>
      <c r="AP4207" s="30">
        <f t="shared" si="1054"/>
        <v>0</v>
      </c>
      <c r="AQ4207" s="19" t="str">
        <f t="shared" si="1055"/>
        <v/>
      </c>
    </row>
    <row r="4208" spans="1:43" x14ac:dyDescent="0.2">
      <c r="A4208" s="23" t="s">
        <v>5665</v>
      </c>
      <c r="B4208" s="6" t="s">
        <v>5678</v>
      </c>
      <c r="C4208" s="6" t="s">
        <v>5670</v>
      </c>
      <c r="D4208" s="4">
        <v>186315</v>
      </c>
      <c r="E4208" s="4">
        <v>186334</v>
      </c>
      <c r="F4208" s="5" t="s">
        <v>5185</v>
      </c>
      <c r="G4208" s="2">
        <v>5</v>
      </c>
      <c r="H4208" s="4">
        <v>186348</v>
      </c>
      <c r="I4208" s="5" t="s">
        <v>5189</v>
      </c>
      <c r="J4208" s="15">
        <v>45408</v>
      </c>
      <c r="K4208" s="24">
        <v>1389643911</v>
      </c>
      <c r="L4208" s="15">
        <v>45409</v>
      </c>
      <c r="M4208" s="15">
        <v>45412</v>
      </c>
      <c r="N4208" s="26">
        <v>1</v>
      </c>
      <c r="O4208" s="26" t="e">
        <f>VLOOKUP(D4208,quash!A$2:$I$7791,9,FALSE)</f>
        <v>#N/A</v>
      </c>
      <c r="P4208" s="7">
        <v>5000</v>
      </c>
      <c r="Q4208" s="26">
        <v>147</v>
      </c>
      <c r="R4208" s="19">
        <v>7.9000519063171556E-2</v>
      </c>
      <c r="S4208" s="26">
        <v>16</v>
      </c>
      <c r="T4208" s="8">
        <v>8000</v>
      </c>
      <c r="U4208" s="4">
        <v>142</v>
      </c>
      <c r="V4208" s="10">
        <v>2013.74</v>
      </c>
      <c r="W4208" s="14" t="s">
        <v>5282</v>
      </c>
      <c r="X4208" s="18"/>
      <c r="Y4208" s="9"/>
      <c r="Z4208" s="19"/>
      <c r="AA4208" s="19"/>
      <c r="AB4208" s="30">
        <f t="shared" si="1049"/>
        <v>2446000</v>
      </c>
      <c r="AC4208" s="30">
        <f t="shared" si="1057"/>
        <v>3.2706459525756338E-3</v>
      </c>
      <c r="AD4208" s="31">
        <f t="shared" si="1058"/>
        <v>0.48078495502861818</v>
      </c>
      <c r="AE4208" s="31">
        <f t="shared" si="1056"/>
        <v>0.46443172526574</v>
      </c>
      <c r="AG4208" s="30">
        <f t="shared" si="1050"/>
        <v>6126000</v>
      </c>
      <c r="AH4208" s="30">
        <f t="shared" si="1046"/>
        <v>1.3059092393078681E-3</v>
      </c>
      <c r="AI4208" s="31">
        <f t="shared" si="1047"/>
        <v>0.19196865817825662</v>
      </c>
      <c r="AJ4208" s="31">
        <f t="shared" si="1048"/>
        <v>0.18543911198171725</v>
      </c>
      <c r="AK4208" s="30" t="str">
        <f>IF(W4208="si",($S4208*'COSTOS DE CREDITOS'!$C$27)/DATA!$G4208,"")</f>
        <v/>
      </c>
      <c r="AL4208" s="90" t="str">
        <f>IF(W4208="si",'COSTOS DE CREDITOS'!$C$35,"")</f>
        <v/>
      </c>
      <c r="AM4208" s="30" t="str">
        <f t="shared" si="1051"/>
        <v/>
      </c>
      <c r="AN4208" s="30" t="str">
        <f t="shared" si="1052"/>
        <v/>
      </c>
      <c r="AO4208" s="30">
        <f t="shared" si="1053"/>
        <v>0</v>
      </c>
      <c r="AP4208" s="30">
        <f t="shared" si="1054"/>
        <v>0</v>
      </c>
      <c r="AQ4208" s="19" t="str">
        <f t="shared" si="1055"/>
        <v/>
      </c>
    </row>
    <row r="4209" spans="1:43" x14ac:dyDescent="0.2">
      <c r="A4209" s="23" t="s">
        <v>5665</v>
      </c>
      <c r="B4209" s="6" t="s">
        <v>5678</v>
      </c>
      <c r="C4209" s="6" t="s">
        <v>5670</v>
      </c>
      <c r="D4209" s="4">
        <v>186321</v>
      </c>
      <c r="E4209" s="4">
        <v>186334</v>
      </c>
      <c r="F4209" s="5" t="s">
        <v>5185</v>
      </c>
      <c r="G4209" s="2">
        <v>5</v>
      </c>
      <c r="H4209" s="4">
        <v>186364</v>
      </c>
      <c r="I4209" s="5" t="s">
        <v>5190</v>
      </c>
      <c r="J4209" s="15">
        <v>45408</v>
      </c>
      <c r="K4209" s="24">
        <v>1389651776</v>
      </c>
      <c r="L4209" s="15">
        <v>45409</v>
      </c>
      <c r="M4209" s="15">
        <v>45412</v>
      </c>
      <c r="N4209" s="26">
        <v>1</v>
      </c>
      <c r="O4209" s="26" t="e">
        <f>VLOOKUP(D4209,quash!A$2:$I$7791,9,FALSE)</f>
        <v>#N/A</v>
      </c>
      <c r="P4209" s="7">
        <v>10000</v>
      </c>
      <c r="Q4209" s="26">
        <v>110</v>
      </c>
      <c r="R4209" s="19">
        <v>3.3741050530766099E-2</v>
      </c>
      <c r="S4209" s="26">
        <v>16</v>
      </c>
      <c r="T4209" s="8">
        <v>9000</v>
      </c>
      <c r="U4209" s="4">
        <v>142</v>
      </c>
      <c r="V4209" s="10">
        <v>2255.2800000000002</v>
      </c>
      <c r="W4209" s="14" t="s">
        <v>5282</v>
      </c>
      <c r="X4209" s="18"/>
      <c r="Y4209" s="9"/>
      <c r="Z4209" s="19"/>
      <c r="AA4209" s="19"/>
      <c r="AB4209" s="30">
        <f t="shared" si="1049"/>
        <v>2446000</v>
      </c>
      <c r="AC4209" s="30">
        <f t="shared" si="1057"/>
        <v>3.6794766966475878E-3</v>
      </c>
      <c r="AD4209" s="31">
        <f t="shared" si="1058"/>
        <v>0.40474243663123466</v>
      </c>
      <c r="AE4209" s="31">
        <f t="shared" si="1056"/>
        <v>0.52248569092395747</v>
      </c>
      <c r="AG4209" s="30">
        <f t="shared" si="1050"/>
        <v>6126000</v>
      </c>
      <c r="AH4209" s="30">
        <f t="shared" si="1046"/>
        <v>1.4691478942213516E-3</v>
      </c>
      <c r="AI4209" s="31">
        <f t="shared" si="1047"/>
        <v>0.16160626836434866</v>
      </c>
      <c r="AJ4209" s="31">
        <f t="shared" si="1048"/>
        <v>0.20861900097943192</v>
      </c>
      <c r="AK4209" s="30" t="str">
        <f>IF(W4209="si",($S4209*'COSTOS DE CREDITOS'!$C$27)/DATA!$G4209,"")</f>
        <v/>
      </c>
      <c r="AL4209" s="90" t="str">
        <f>IF(W4209="si",'COSTOS DE CREDITOS'!$C$35,"")</f>
        <v/>
      </c>
      <c r="AM4209" s="30" t="str">
        <f t="shared" si="1051"/>
        <v/>
      </c>
      <c r="AN4209" s="30" t="str">
        <f t="shared" si="1052"/>
        <v/>
      </c>
      <c r="AO4209" s="30">
        <f t="shared" si="1053"/>
        <v>0</v>
      </c>
      <c r="AP4209" s="30">
        <f t="shared" si="1054"/>
        <v>0</v>
      </c>
      <c r="AQ4209" s="19" t="str">
        <f t="shared" si="1055"/>
        <v/>
      </c>
    </row>
    <row r="4210" spans="1:43" x14ac:dyDescent="0.2">
      <c r="A4210" s="23" t="s">
        <v>5665</v>
      </c>
      <c r="B4210" s="6" t="s">
        <v>5666</v>
      </c>
      <c r="C4210" s="6" t="s">
        <v>5667</v>
      </c>
      <c r="D4210" s="4">
        <v>185689</v>
      </c>
      <c r="E4210" s="4">
        <v>186098</v>
      </c>
      <c r="F4210" s="5" t="s">
        <v>5191</v>
      </c>
      <c r="G4210" s="2">
        <v>5</v>
      </c>
      <c r="H4210" s="4">
        <v>186099</v>
      </c>
      <c r="I4210" s="5" t="s">
        <v>5192</v>
      </c>
      <c r="J4210" s="15">
        <v>45404</v>
      </c>
      <c r="K4210" s="24">
        <v>1385511007</v>
      </c>
      <c r="L4210" s="15">
        <v>45407</v>
      </c>
      <c r="M4210" s="15">
        <v>45412</v>
      </c>
      <c r="N4210" s="26">
        <v>1</v>
      </c>
      <c r="O4210" s="26">
        <f>VLOOKUP(D4210,quash!A$2:$I$7791,9,FALSE)</f>
        <v>3</v>
      </c>
      <c r="P4210" s="7">
        <v>10000</v>
      </c>
      <c r="Q4210" s="26">
        <v>147</v>
      </c>
      <c r="R4210" s="19">
        <v>7.9000519063170294E-2</v>
      </c>
      <c r="S4210" s="26">
        <v>16</v>
      </c>
      <c r="T4210" s="8">
        <v>8000</v>
      </c>
      <c r="U4210" s="4">
        <v>142</v>
      </c>
      <c r="V4210" s="10">
        <v>2013.74</v>
      </c>
      <c r="W4210" s="14" t="s">
        <v>5282</v>
      </c>
      <c r="X4210" s="18"/>
      <c r="Y4210" s="9"/>
      <c r="Z4210" s="19"/>
      <c r="AA4210" s="19"/>
      <c r="AB4210" s="30">
        <f t="shared" si="1049"/>
        <v>193000</v>
      </c>
      <c r="AC4210" s="30">
        <f t="shared" si="1057"/>
        <v>4.145077720207254E-2</v>
      </c>
      <c r="AD4210" s="31">
        <f t="shared" si="1058"/>
        <v>6.0932642487046635</v>
      </c>
      <c r="AE4210" s="31">
        <f t="shared" si="1056"/>
        <v>5.886010362694301</v>
      </c>
      <c r="AG4210" s="30">
        <f t="shared" si="1050"/>
        <v>778000</v>
      </c>
      <c r="AH4210" s="30">
        <f t="shared" si="1046"/>
        <v>1.0282776349614395E-2</v>
      </c>
      <c r="AI4210" s="31">
        <f t="shared" si="1047"/>
        <v>1.511568123393316</v>
      </c>
      <c r="AJ4210" s="31">
        <f t="shared" si="1048"/>
        <v>1.4601542416452442</v>
      </c>
      <c r="AK4210" s="30" t="str">
        <f>IF(W4210="si",($S4210*'COSTOS DE CREDITOS'!$C$27)/DATA!$G4210,"")</f>
        <v/>
      </c>
      <c r="AL4210" s="90" t="str">
        <f>IF(W4210="si",'COSTOS DE CREDITOS'!$C$35,"")</f>
        <v/>
      </c>
      <c r="AM4210" s="30" t="str">
        <f t="shared" si="1051"/>
        <v/>
      </c>
      <c r="AN4210" s="30" t="str">
        <f t="shared" si="1052"/>
        <v/>
      </c>
      <c r="AO4210" s="30">
        <f t="shared" si="1053"/>
        <v>0</v>
      </c>
      <c r="AP4210" s="30">
        <f t="shared" si="1054"/>
        <v>0</v>
      </c>
      <c r="AQ4210" s="19" t="str">
        <f t="shared" si="1055"/>
        <v/>
      </c>
    </row>
    <row r="4211" spans="1:43" x14ac:dyDescent="0.2">
      <c r="A4211" s="23" t="s">
        <v>5665</v>
      </c>
      <c r="B4211" s="6" t="s">
        <v>5666</v>
      </c>
      <c r="C4211" s="6" t="s">
        <v>5667</v>
      </c>
      <c r="D4211" s="4">
        <v>185684</v>
      </c>
      <c r="E4211" s="4">
        <v>186098</v>
      </c>
      <c r="F4211" s="5" t="s">
        <v>5191</v>
      </c>
      <c r="G4211" s="2">
        <v>5</v>
      </c>
      <c r="H4211" s="4">
        <v>186130</v>
      </c>
      <c r="I4211" s="5" t="s">
        <v>5193</v>
      </c>
      <c r="J4211" s="15">
        <v>45404</v>
      </c>
      <c r="K4211" s="24">
        <v>1385501263</v>
      </c>
      <c r="L4211" s="15">
        <v>45407</v>
      </c>
      <c r="M4211" s="15">
        <v>45412</v>
      </c>
      <c r="N4211" s="26">
        <v>1</v>
      </c>
      <c r="O4211" s="26">
        <f>VLOOKUP(D4211,quash!A$2:$I$7791,9,FALSE)</f>
        <v>3</v>
      </c>
      <c r="P4211" s="7">
        <v>10000</v>
      </c>
      <c r="Q4211" s="26">
        <v>115</v>
      </c>
      <c r="R4211" s="19">
        <v>3.97705569269148E-2</v>
      </c>
      <c r="S4211" s="26">
        <v>16</v>
      </c>
      <c r="T4211" s="8">
        <v>8000</v>
      </c>
      <c r="U4211" s="4">
        <v>142</v>
      </c>
      <c r="V4211" s="10">
        <v>2013.74</v>
      </c>
      <c r="W4211" s="14" t="s">
        <v>5282</v>
      </c>
      <c r="X4211" s="18"/>
      <c r="Y4211" s="9"/>
      <c r="Z4211" s="19"/>
      <c r="AA4211" s="19"/>
      <c r="AB4211" s="30">
        <f t="shared" si="1049"/>
        <v>193000</v>
      </c>
      <c r="AC4211" s="30">
        <f t="shared" si="1057"/>
        <v>4.145077720207254E-2</v>
      </c>
      <c r="AD4211" s="31">
        <f t="shared" si="1058"/>
        <v>4.766839378238342</v>
      </c>
      <c r="AE4211" s="31">
        <f t="shared" si="1056"/>
        <v>5.886010362694301</v>
      </c>
      <c r="AG4211" s="30">
        <f t="shared" si="1050"/>
        <v>778000</v>
      </c>
      <c r="AH4211" s="30">
        <f t="shared" si="1046"/>
        <v>1.0282776349614395E-2</v>
      </c>
      <c r="AI4211" s="31">
        <f t="shared" si="1047"/>
        <v>1.1825192802056554</v>
      </c>
      <c r="AJ4211" s="31">
        <f t="shared" si="1048"/>
        <v>1.4601542416452442</v>
      </c>
      <c r="AK4211" s="30" t="str">
        <f>IF(W4211="si",($S4211*'COSTOS DE CREDITOS'!$C$27)/DATA!$G4211,"")</f>
        <v/>
      </c>
      <c r="AL4211" s="90" t="str">
        <f>IF(W4211="si",'COSTOS DE CREDITOS'!$C$35,"")</f>
        <v/>
      </c>
      <c r="AM4211" s="30" t="str">
        <f t="shared" si="1051"/>
        <v/>
      </c>
      <c r="AN4211" s="30" t="str">
        <f t="shared" si="1052"/>
        <v/>
      </c>
      <c r="AO4211" s="30">
        <f t="shared" si="1053"/>
        <v>0</v>
      </c>
      <c r="AP4211" s="30">
        <f t="shared" si="1054"/>
        <v>0</v>
      </c>
      <c r="AQ4211" s="19" t="str">
        <f t="shared" si="1055"/>
        <v/>
      </c>
    </row>
    <row r="4212" spans="1:43" x14ac:dyDescent="0.2">
      <c r="A4212" s="23" t="s">
        <v>5665</v>
      </c>
      <c r="B4212" s="6" t="s">
        <v>5666</v>
      </c>
      <c r="C4212" s="6" t="s">
        <v>5667</v>
      </c>
      <c r="D4212" s="4">
        <v>185687</v>
      </c>
      <c r="E4212" s="4">
        <v>186098</v>
      </c>
      <c r="F4212" s="5" t="s">
        <v>5191</v>
      </c>
      <c r="G4212" s="2">
        <v>5</v>
      </c>
      <c r="H4212" s="4">
        <v>186140</v>
      </c>
      <c r="I4212" s="5" t="s">
        <v>5194</v>
      </c>
      <c r="J4212" s="15">
        <v>45404</v>
      </c>
      <c r="K4212" s="24">
        <v>1385504473</v>
      </c>
      <c r="L4212" s="15">
        <v>45407</v>
      </c>
      <c r="M4212" s="15">
        <v>45412</v>
      </c>
      <c r="N4212" s="26">
        <v>1</v>
      </c>
      <c r="O4212" s="26">
        <f>VLOOKUP(D4212,quash!A$2:$I$7791,9,FALSE)</f>
        <v>2</v>
      </c>
      <c r="P4212" s="7">
        <v>5000</v>
      </c>
      <c r="Q4212" s="26">
        <v>147</v>
      </c>
      <c r="R4212" s="19">
        <v>0.11226939921536</v>
      </c>
      <c r="S4212" s="26">
        <v>16</v>
      </c>
      <c r="T4212" s="8">
        <v>6000</v>
      </c>
      <c r="U4212" s="4">
        <v>142</v>
      </c>
      <c r="V4212" s="10">
        <v>1503.37</v>
      </c>
      <c r="W4212" s="14" t="s">
        <v>5282</v>
      </c>
      <c r="X4212" s="18"/>
      <c r="Y4212" s="9"/>
      <c r="Z4212" s="19"/>
      <c r="AA4212" s="19"/>
      <c r="AB4212" s="30">
        <f t="shared" si="1049"/>
        <v>313000</v>
      </c>
      <c r="AC4212" s="30">
        <f t="shared" si="1057"/>
        <v>1.9169329073482427E-2</v>
      </c>
      <c r="AD4212" s="31">
        <f t="shared" si="1058"/>
        <v>2.8178913738019169</v>
      </c>
      <c r="AE4212" s="31">
        <f t="shared" si="1056"/>
        <v>2.7220447284345046</v>
      </c>
      <c r="AG4212" s="30">
        <f t="shared" si="1050"/>
        <v>1695000</v>
      </c>
      <c r="AH4212" s="30">
        <f t="shared" si="1046"/>
        <v>3.5398230088495575E-3</v>
      </c>
      <c r="AI4212" s="31">
        <f t="shared" si="1047"/>
        <v>0.52035398230088492</v>
      </c>
      <c r="AJ4212" s="31">
        <f t="shared" si="1048"/>
        <v>0.50265486725663711</v>
      </c>
      <c r="AK4212" s="30" t="str">
        <f>IF(W4212="si",($S4212*'COSTOS DE CREDITOS'!$C$27)/DATA!$G4212,"")</f>
        <v/>
      </c>
      <c r="AL4212" s="90" t="str">
        <f>IF(W4212="si",'COSTOS DE CREDITOS'!$C$35,"")</f>
        <v/>
      </c>
      <c r="AM4212" s="30" t="str">
        <f t="shared" si="1051"/>
        <v/>
      </c>
      <c r="AN4212" s="30" t="str">
        <f t="shared" si="1052"/>
        <v/>
      </c>
      <c r="AO4212" s="30">
        <f t="shared" si="1053"/>
        <v>0</v>
      </c>
      <c r="AP4212" s="30">
        <f t="shared" si="1054"/>
        <v>0</v>
      </c>
      <c r="AQ4212" s="19" t="str">
        <f t="shared" si="1055"/>
        <v/>
      </c>
    </row>
    <row r="4213" spans="1:43" x14ac:dyDescent="0.2">
      <c r="A4213" s="23" t="s">
        <v>5665</v>
      </c>
      <c r="B4213" s="6" t="s">
        <v>5666</v>
      </c>
      <c r="C4213" s="6" t="s">
        <v>5667</v>
      </c>
      <c r="D4213" s="4">
        <v>185709</v>
      </c>
      <c r="E4213" s="4">
        <v>186098</v>
      </c>
      <c r="F4213" s="5" t="s">
        <v>5191</v>
      </c>
      <c r="G4213" s="2">
        <v>5</v>
      </c>
      <c r="H4213" s="4">
        <v>186188</v>
      </c>
      <c r="I4213" s="5" t="s">
        <v>5195</v>
      </c>
      <c r="J4213" s="15">
        <v>45404</v>
      </c>
      <c r="K4213" s="24">
        <v>1385518611</v>
      </c>
      <c r="L4213" s="15">
        <v>45407</v>
      </c>
      <c r="M4213" s="15">
        <v>45412</v>
      </c>
      <c r="N4213" s="26">
        <v>1</v>
      </c>
      <c r="O4213" s="26">
        <f>VLOOKUP(D4213,quash!A$2:$I$7791,9,FALSE)</f>
        <v>5</v>
      </c>
      <c r="P4213" s="7">
        <v>10000</v>
      </c>
      <c r="Q4213" s="26">
        <v>115</v>
      </c>
      <c r="R4213" s="19">
        <v>3.97705569269148E-2</v>
      </c>
      <c r="S4213" s="26">
        <v>16</v>
      </c>
      <c r="T4213" s="8">
        <v>6000</v>
      </c>
      <c r="U4213" s="4">
        <v>142</v>
      </c>
      <c r="V4213" s="10">
        <v>1503.37</v>
      </c>
      <c r="W4213" s="14" t="s">
        <v>5282</v>
      </c>
      <c r="X4213" s="18"/>
      <c r="Y4213" s="9"/>
      <c r="Z4213" s="19"/>
      <c r="AA4213" s="19"/>
      <c r="AB4213" s="30">
        <f t="shared" si="1049"/>
        <v>118000</v>
      </c>
      <c r="AC4213" s="30">
        <f t="shared" si="1057"/>
        <v>5.0847457627118647E-2</v>
      </c>
      <c r="AD4213" s="31">
        <f t="shared" si="1058"/>
        <v>5.8474576271186445</v>
      </c>
      <c r="AE4213" s="31">
        <f t="shared" si="1056"/>
        <v>7.2203389830508478</v>
      </c>
      <c r="AG4213" s="30">
        <f t="shared" si="1050"/>
        <v>352000</v>
      </c>
      <c r="AH4213" s="30">
        <f t="shared" si="1046"/>
        <v>1.7045454545454544E-2</v>
      </c>
      <c r="AI4213" s="31">
        <f t="shared" si="1047"/>
        <v>1.9602272727272725</v>
      </c>
      <c r="AJ4213" s="31">
        <f t="shared" si="1048"/>
        <v>2.4204545454545454</v>
      </c>
      <c r="AK4213" s="30" t="str">
        <f>IF(W4213="si",($S4213*'COSTOS DE CREDITOS'!$C$27)/DATA!$G4213,"")</f>
        <v/>
      </c>
      <c r="AL4213" s="90" t="str">
        <f>IF(W4213="si",'COSTOS DE CREDITOS'!$C$35,"")</f>
        <v/>
      </c>
      <c r="AM4213" s="30" t="str">
        <f t="shared" si="1051"/>
        <v/>
      </c>
      <c r="AN4213" s="30" t="str">
        <f t="shared" si="1052"/>
        <v/>
      </c>
      <c r="AO4213" s="30">
        <f t="shared" si="1053"/>
        <v>0</v>
      </c>
      <c r="AP4213" s="30">
        <f t="shared" si="1054"/>
        <v>0</v>
      </c>
      <c r="AQ4213" s="19" t="str">
        <f t="shared" si="1055"/>
        <v/>
      </c>
    </row>
    <row r="4214" spans="1:43" x14ac:dyDescent="0.2">
      <c r="A4214" s="23" t="s">
        <v>5665</v>
      </c>
      <c r="B4214" s="6" t="s">
        <v>5666</v>
      </c>
      <c r="C4214" s="6" t="s">
        <v>5667</v>
      </c>
      <c r="D4214" s="4">
        <v>186144</v>
      </c>
      <c r="E4214" s="4">
        <v>186098</v>
      </c>
      <c r="F4214" s="5" t="s">
        <v>5191</v>
      </c>
      <c r="G4214" s="2">
        <v>5</v>
      </c>
      <c r="H4214" s="4">
        <v>186330</v>
      </c>
      <c r="I4214" s="5" t="s">
        <v>5196</v>
      </c>
      <c r="J4214" s="15">
        <v>45407</v>
      </c>
      <c r="K4214" s="24">
        <v>1388436595</v>
      </c>
      <c r="L4214" s="15">
        <v>45409</v>
      </c>
      <c r="M4214" s="15">
        <v>45412</v>
      </c>
      <c r="N4214" s="26">
        <v>1</v>
      </c>
      <c r="O4214" s="26" t="e">
        <f>VLOOKUP(D4214,quash!A$2:$I$7791,9,FALSE)</f>
        <v>#N/A</v>
      </c>
      <c r="P4214" s="7">
        <v>10000</v>
      </c>
      <c r="Q4214" s="26">
        <v>115</v>
      </c>
      <c r="R4214" s="19">
        <v>3.97705569269148E-2</v>
      </c>
      <c r="S4214" s="26">
        <v>16</v>
      </c>
      <c r="T4214" s="8">
        <v>8000</v>
      </c>
      <c r="U4214" s="4">
        <v>142</v>
      </c>
      <c r="V4214" s="10">
        <v>2013.74</v>
      </c>
      <c r="W4214" s="14" t="s">
        <v>5282</v>
      </c>
      <c r="X4214" s="18"/>
      <c r="Y4214" s="9"/>
      <c r="Z4214" s="19"/>
      <c r="AA4214" s="19"/>
      <c r="AB4214" s="30">
        <f t="shared" si="1049"/>
        <v>2446000</v>
      </c>
      <c r="AC4214" s="30">
        <f t="shared" si="1057"/>
        <v>3.2706459525756338E-3</v>
      </c>
      <c r="AD4214" s="31">
        <f t="shared" si="1058"/>
        <v>0.3761242845461979</v>
      </c>
      <c r="AE4214" s="31">
        <f t="shared" si="1056"/>
        <v>0.46443172526574</v>
      </c>
      <c r="AG4214" s="30">
        <f t="shared" si="1050"/>
        <v>6126000</v>
      </c>
      <c r="AH4214" s="30">
        <f t="shared" si="1046"/>
        <v>1.3059092393078681E-3</v>
      </c>
      <c r="AI4214" s="31">
        <f t="shared" si="1047"/>
        <v>0.15017956252040482</v>
      </c>
      <c r="AJ4214" s="31">
        <f t="shared" si="1048"/>
        <v>0.18543911198171725</v>
      </c>
      <c r="AK4214" s="30" t="str">
        <f>IF(W4214="si",($S4214*'COSTOS DE CREDITOS'!$C$27)/DATA!$G4214,"")</f>
        <v/>
      </c>
      <c r="AL4214" s="90" t="str">
        <f>IF(W4214="si",'COSTOS DE CREDITOS'!$C$35,"")</f>
        <v/>
      </c>
      <c r="AM4214" s="30" t="str">
        <f t="shared" si="1051"/>
        <v/>
      </c>
      <c r="AN4214" s="30" t="str">
        <f t="shared" si="1052"/>
        <v/>
      </c>
      <c r="AO4214" s="30">
        <f t="shared" si="1053"/>
        <v>0</v>
      </c>
      <c r="AP4214" s="30">
        <f t="shared" si="1054"/>
        <v>0</v>
      </c>
      <c r="AQ4214" s="19" t="str">
        <f t="shared" si="1055"/>
        <v/>
      </c>
    </row>
    <row r="4215" spans="1:43" x14ac:dyDescent="0.2">
      <c r="A4215" s="23" t="s">
        <v>5665</v>
      </c>
      <c r="B4215" s="6" t="s">
        <v>5675</v>
      </c>
      <c r="C4215" s="6" t="s">
        <v>5667</v>
      </c>
      <c r="D4215" s="4">
        <v>185486</v>
      </c>
      <c r="E4215" s="4">
        <v>185961</v>
      </c>
      <c r="F4215" s="5" t="s">
        <v>5197</v>
      </c>
      <c r="G4215" s="2">
        <v>6</v>
      </c>
      <c r="H4215" s="4">
        <v>186095</v>
      </c>
      <c r="I4215" s="5" t="s">
        <v>5198</v>
      </c>
      <c r="J4215" s="15">
        <v>45401</v>
      </c>
      <c r="K4215" s="24">
        <v>1384202864</v>
      </c>
      <c r="L4215" s="15">
        <v>45407</v>
      </c>
      <c r="M4215" s="15">
        <v>45412</v>
      </c>
      <c r="N4215" s="26">
        <v>1</v>
      </c>
      <c r="O4215" s="26">
        <f>VLOOKUP(D4215,quash!A$2:$I$7791,9,FALSE)</f>
        <v>2</v>
      </c>
      <c r="P4215" s="7">
        <v>10000</v>
      </c>
      <c r="Q4215" s="26">
        <v>147</v>
      </c>
      <c r="R4215" s="19">
        <v>7.9000519063170294E-2</v>
      </c>
      <c r="S4215" s="26">
        <v>16</v>
      </c>
      <c r="T4215" s="8">
        <v>10000</v>
      </c>
      <c r="U4215" s="4">
        <v>127</v>
      </c>
      <c r="V4215" s="10">
        <v>2220.65</v>
      </c>
      <c r="W4215" s="14" t="s">
        <v>5282</v>
      </c>
      <c r="X4215" s="18"/>
      <c r="Y4215" s="9"/>
      <c r="Z4215" s="19"/>
      <c r="AA4215" s="19"/>
      <c r="AB4215" s="30">
        <f t="shared" si="1049"/>
        <v>313000</v>
      </c>
      <c r="AC4215" s="30">
        <f t="shared" si="1057"/>
        <v>3.1948881789137379E-2</v>
      </c>
      <c r="AD4215" s="31">
        <f t="shared" si="1058"/>
        <v>4.6964856230031948</v>
      </c>
      <c r="AE4215" s="31">
        <f t="shared" si="1056"/>
        <v>4.0575079872204469</v>
      </c>
      <c r="AG4215" s="30">
        <f t="shared" si="1050"/>
        <v>1695000</v>
      </c>
      <c r="AH4215" s="30">
        <f t="shared" si="1046"/>
        <v>5.8997050147492625E-3</v>
      </c>
      <c r="AI4215" s="31">
        <f t="shared" si="1047"/>
        <v>0.86725663716814161</v>
      </c>
      <c r="AJ4215" s="31">
        <f t="shared" si="1048"/>
        <v>0.74926253687315636</v>
      </c>
      <c r="AK4215" s="30" t="str">
        <f>IF(W4215="si",($S4215*'COSTOS DE CREDITOS'!$C$27)/DATA!$G4215,"")</f>
        <v/>
      </c>
      <c r="AL4215" s="90" t="str">
        <f>IF(W4215="si",'COSTOS DE CREDITOS'!$C$35,"")</f>
        <v/>
      </c>
      <c r="AM4215" s="30" t="str">
        <f t="shared" si="1051"/>
        <v/>
      </c>
      <c r="AN4215" s="30" t="str">
        <f t="shared" si="1052"/>
        <v/>
      </c>
      <c r="AO4215" s="30">
        <f t="shared" si="1053"/>
        <v>0</v>
      </c>
      <c r="AP4215" s="30">
        <f t="shared" si="1054"/>
        <v>0</v>
      </c>
      <c r="AQ4215" s="19" t="str">
        <f t="shared" si="1055"/>
        <v/>
      </c>
    </row>
    <row r="4216" spans="1:43" x14ac:dyDescent="0.2">
      <c r="A4216" s="23" t="s">
        <v>5665</v>
      </c>
      <c r="B4216" s="6" t="s">
        <v>5675</v>
      </c>
      <c r="C4216" s="6" t="s">
        <v>5667</v>
      </c>
      <c r="D4216" s="4">
        <v>185760</v>
      </c>
      <c r="E4216" s="4">
        <v>186264</v>
      </c>
      <c r="F4216" s="5" t="s">
        <v>5199</v>
      </c>
      <c r="G4216" s="2">
        <v>8</v>
      </c>
      <c r="H4216" s="4">
        <v>186266</v>
      </c>
      <c r="I4216" s="5" t="s">
        <v>5200</v>
      </c>
      <c r="J4216" s="15">
        <v>45404</v>
      </c>
      <c r="K4216" s="24">
        <v>1385660338</v>
      </c>
      <c r="L4216" s="15">
        <v>45408</v>
      </c>
      <c r="M4216" s="15">
        <v>45412</v>
      </c>
      <c r="N4216" s="26">
        <v>1</v>
      </c>
      <c r="O4216" s="26">
        <f>VLOOKUP(D4216,quash!A$2:$I$7791,9,FALSE)</f>
        <v>1</v>
      </c>
      <c r="P4216" s="7">
        <v>9000</v>
      </c>
      <c r="Q4216" s="26">
        <v>146</v>
      </c>
      <c r="R4216" s="19">
        <v>0.11226939921536</v>
      </c>
      <c r="S4216" s="26">
        <v>16</v>
      </c>
      <c r="T4216" s="8">
        <v>10000</v>
      </c>
      <c r="U4216" s="4">
        <v>142</v>
      </c>
      <c r="V4216" s="10">
        <v>2510.34</v>
      </c>
      <c r="W4216" s="14" t="s">
        <v>5282</v>
      </c>
      <c r="X4216" s="18"/>
      <c r="Y4216" s="9"/>
      <c r="Z4216" s="19"/>
      <c r="AA4216" s="19"/>
      <c r="AB4216" s="30">
        <f t="shared" si="1049"/>
        <v>511000</v>
      </c>
      <c r="AC4216" s="30">
        <f t="shared" si="1057"/>
        <v>1.9569471624266144E-2</v>
      </c>
      <c r="AD4216" s="31">
        <f t="shared" si="1058"/>
        <v>2.8571428571428568</v>
      </c>
      <c r="AE4216" s="31">
        <f t="shared" si="1056"/>
        <v>2.7788649706457926</v>
      </c>
      <c r="AG4216" s="30">
        <f t="shared" si="1050"/>
        <v>2427000</v>
      </c>
      <c r="AH4216" s="30">
        <f t="shared" si="1046"/>
        <v>4.1203131437989289E-3</v>
      </c>
      <c r="AI4216" s="31">
        <f t="shared" si="1047"/>
        <v>0.60156571899464362</v>
      </c>
      <c r="AJ4216" s="31">
        <f t="shared" si="1048"/>
        <v>0.58508446641944789</v>
      </c>
      <c r="AK4216" s="30" t="str">
        <f>IF(W4216="si",($S4216*'COSTOS DE CREDITOS'!$C$27)/DATA!$G4216,"")</f>
        <v/>
      </c>
      <c r="AL4216" s="90" t="str">
        <f>IF(W4216="si",'COSTOS DE CREDITOS'!$C$35,"")</f>
        <v/>
      </c>
      <c r="AM4216" s="30" t="str">
        <f t="shared" si="1051"/>
        <v/>
      </c>
      <c r="AN4216" s="30" t="str">
        <f t="shared" si="1052"/>
        <v/>
      </c>
      <c r="AO4216" s="30">
        <f t="shared" si="1053"/>
        <v>0</v>
      </c>
      <c r="AP4216" s="30">
        <f t="shared" si="1054"/>
        <v>0</v>
      </c>
      <c r="AQ4216" s="19" t="str">
        <f t="shared" si="1055"/>
        <v/>
      </c>
    </row>
    <row r="4217" spans="1:43" x14ac:dyDescent="0.2">
      <c r="A4217" s="23" t="s">
        <v>5665</v>
      </c>
      <c r="B4217" s="6" t="s">
        <v>5675</v>
      </c>
      <c r="C4217" s="6" t="s">
        <v>5667</v>
      </c>
      <c r="D4217" s="4">
        <v>185748</v>
      </c>
      <c r="E4217" s="4">
        <v>186264</v>
      </c>
      <c r="F4217" s="5" t="s">
        <v>5199</v>
      </c>
      <c r="G4217" s="2">
        <v>8</v>
      </c>
      <c r="H4217" s="4">
        <v>186269</v>
      </c>
      <c r="I4217" s="5" t="s">
        <v>5201</v>
      </c>
      <c r="J4217" s="15">
        <v>45404</v>
      </c>
      <c r="K4217" s="24">
        <v>1385620123</v>
      </c>
      <c r="L4217" s="15">
        <v>45408</v>
      </c>
      <c r="M4217" s="15">
        <v>45412</v>
      </c>
      <c r="N4217" s="26">
        <v>1</v>
      </c>
      <c r="O4217" s="26">
        <f>VLOOKUP(D4217,quash!A$2:$I$7791,9,FALSE)</f>
        <v>4</v>
      </c>
      <c r="P4217" s="7">
        <v>5000</v>
      </c>
      <c r="Q4217" s="26">
        <v>147</v>
      </c>
      <c r="R4217" s="19">
        <v>0.11226939921536</v>
      </c>
      <c r="S4217" s="26">
        <v>16</v>
      </c>
      <c r="T4217" s="8">
        <v>10000</v>
      </c>
      <c r="U4217" s="4">
        <v>142</v>
      </c>
      <c r="V4217" s="10">
        <v>2510.34</v>
      </c>
      <c r="W4217" s="14" t="s">
        <v>5282</v>
      </c>
      <c r="X4217" s="18"/>
      <c r="Y4217" s="9"/>
      <c r="Z4217" s="19"/>
      <c r="AA4217" s="19"/>
      <c r="AB4217" s="30">
        <f t="shared" si="1049"/>
        <v>249000</v>
      </c>
      <c r="AC4217" s="30">
        <f t="shared" si="1057"/>
        <v>4.0160642570281124E-2</v>
      </c>
      <c r="AD4217" s="31">
        <f t="shared" si="1058"/>
        <v>5.903614457831325</v>
      </c>
      <c r="AE4217" s="31">
        <f t="shared" si="1056"/>
        <v>5.7028112449799195</v>
      </c>
      <c r="AG4217" s="30">
        <f t="shared" si="1050"/>
        <v>927000</v>
      </c>
      <c r="AH4217" s="30">
        <f t="shared" si="1046"/>
        <v>1.0787486515641856E-2</v>
      </c>
      <c r="AI4217" s="31">
        <f t="shared" si="1047"/>
        <v>1.5857605177993528</v>
      </c>
      <c r="AJ4217" s="31">
        <f t="shared" si="1048"/>
        <v>1.5318230852211436</v>
      </c>
      <c r="AK4217" s="30" t="str">
        <f>IF(W4217="si",($S4217*'COSTOS DE CREDITOS'!$C$27)/DATA!$G4217,"")</f>
        <v/>
      </c>
      <c r="AL4217" s="90" t="str">
        <f>IF(W4217="si",'COSTOS DE CREDITOS'!$C$35,"")</f>
        <v/>
      </c>
      <c r="AM4217" s="30" t="str">
        <f t="shared" si="1051"/>
        <v/>
      </c>
      <c r="AN4217" s="30" t="str">
        <f t="shared" si="1052"/>
        <v/>
      </c>
      <c r="AO4217" s="30">
        <f t="shared" si="1053"/>
        <v>0</v>
      </c>
      <c r="AP4217" s="30">
        <f t="shared" si="1054"/>
        <v>0</v>
      </c>
      <c r="AQ4217" s="19" t="str">
        <f t="shared" si="1055"/>
        <v/>
      </c>
    </row>
    <row r="4218" spans="1:43" x14ac:dyDescent="0.2">
      <c r="A4218" s="23" t="s">
        <v>5665</v>
      </c>
      <c r="B4218" s="6" t="s">
        <v>5675</v>
      </c>
      <c r="C4218" s="6" t="s">
        <v>5667</v>
      </c>
      <c r="D4218" s="4">
        <v>185751</v>
      </c>
      <c r="E4218" s="4">
        <v>186264</v>
      </c>
      <c r="F4218" s="5" t="s">
        <v>5199</v>
      </c>
      <c r="G4218" s="2">
        <v>8</v>
      </c>
      <c r="H4218" s="4">
        <v>186270</v>
      </c>
      <c r="I4218" s="5" t="s">
        <v>5202</v>
      </c>
      <c r="J4218" s="15">
        <v>45404</v>
      </c>
      <c r="K4218" s="24">
        <v>1385620865</v>
      </c>
      <c r="L4218" s="15">
        <v>45408</v>
      </c>
      <c r="M4218" s="15">
        <v>45412</v>
      </c>
      <c r="N4218" s="26">
        <v>1</v>
      </c>
      <c r="O4218" s="26">
        <f>VLOOKUP(D4218,quash!A$2:$I$7791,9,FALSE)</f>
        <v>2</v>
      </c>
      <c r="P4218" s="7">
        <v>10000</v>
      </c>
      <c r="Q4218" s="26">
        <v>147</v>
      </c>
      <c r="R4218" s="19">
        <v>7.9000519063170294E-2</v>
      </c>
      <c r="S4218" s="26">
        <v>16</v>
      </c>
      <c r="T4218" s="8">
        <v>10000</v>
      </c>
      <c r="U4218" s="4">
        <v>142</v>
      </c>
      <c r="V4218" s="10">
        <v>2510.34</v>
      </c>
      <c r="W4218" s="14" t="s">
        <v>5282</v>
      </c>
      <c r="X4218" s="18"/>
      <c r="Y4218" s="9"/>
      <c r="Z4218" s="19"/>
      <c r="AA4218" s="19"/>
      <c r="AB4218" s="30">
        <f t="shared" si="1049"/>
        <v>313000</v>
      </c>
      <c r="AC4218" s="30">
        <f t="shared" si="1057"/>
        <v>3.1948881789137379E-2</v>
      </c>
      <c r="AD4218" s="31">
        <f t="shared" si="1058"/>
        <v>4.6964856230031948</v>
      </c>
      <c r="AE4218" s="31">
        <f t="shared" ref="AE4218:AE4268" si="1059">AC4218*$U4218</f>
        <v>4.5367412140575079</v>
      </c>
      <c r="AG4218" s="30">
        <f t="shared" si="1050"/>
        <v>1695000</v>
      </c>
      <c r="AH4218" s="30">
        <f t="shared" si="1046"/>
        <v>5.8997050147492625E-3</v>
      </c>
      <c r="AI4218" s="31">
        <f t="shared" si="1047"/>
        <v>0.86725663716814161</v>
      </c>
      <c r="AJ4218" s="31">
        <f t="shared" si="1048"/>
        <v>0.83775811209439532</v>
      </c>
      <c r="AK4218" s="30" t="str">
        <f>IF(W4218="si",($S4218*'COSTOS DE CREDITOS'!$C$27)/DATA!$G4218,"")</f>
        <v/>
      </c>
      <c r="AL4218" s="90" t="str">
        <f>IF(W4218="si",'COSTOS DE CREDITOS'!$C$35,"")</f>
        <v/>
      </c>
      <c r="AM4218" s="30" t="str">
        <f t="shared" si="1051"/>
        <v/>
      </c>
      <c r="AN4218" s="30" t="str">
        <f t="shared" si="1052"/>
        <v/>
      </c>
      <c r="AO4218" s="30">
        <f t="shared" si="1053"/>
        <v>0</v>
      </c>
      <c r="AP4218" s="30">
        <f t="shared" si="1054"/>
        <v>0</v>
      </c>
      <c r="AQ4218" s="19" t="str">
        <f t="shared" si="1055"/>
        <v/>
      </c>
    </row>
    <row r="4219" spans="1:43" x14ac:dyDescent="0.2">
      <c r="A4219" s="23" t="s">
        <v>5665</v>
      </c>
      <c r="B4219" s="6" t="s">
        <v>5675</v>
      </c>
      <c r="C4219" s="6" t="s">
        <v>5667</v>
      </c>
      <c r="D4219" s="4">
        <v>185534</v>
      </c>
      <c r="E4219" s="4">
        <v>185961</v>
      </c>
      <c r="F4219" s="5" t="s">
        <v>5197</v>
      </c>
      <c r="G4219" s="2">
        <v>6</v>
      </c>
      <c r="H4219" s="4">
        <v>186327</v>
      </c>
      <c r="I4219" s="5" t="s">
        <v>5203</v>
      </c>
      <c r="J4219" s="15">
        <v>45401</v>
      </c>
      <c r="K4219" s="24">
        <v>1384271693</v>
      </c>
      <c r="L4219" s="15">
        <v>45409</v>
      </c>
      <c r="M4219" s="15">
        <v>45412</v>
      </c>
      <c r="N4219" s="26">
        <v>1</v>
      </c>
      <c r="O4219" s="26">
        <f>VLOOKUP(D4219,quash!A$2:$I$7791,9,FALSE)</f>
        <v>1</v>
      </c>
      <c r="P4219" s="7">
        <v>10000</v>
      </c>
      <c r="Q4219" s="26">
        <v>147</v>
      </c>
      <c r="R4219" s="19">
        <v>7.9000519063170294E-2</v>
      </c>
      <c r="S4219" s="26">
        <v>16</v>
      </c>
      <c r="T4219" s="8">
        <v>10000</v>
      </c>
      <c r="U4219" s="4">
        <v>127</v>
      </c>
      <c r="V4219" s="10">
        <v>2220.65</v>
      </c>
      <c r="W4219" s="14" t="s">
        <v>5282</v>
      </c>
      <c r="X4219" s="18"/>
      <c r="Y4219" s="9"/>
      <c r="Z4219" s="19"/>
      <c r="AA4219" s="19"/>
      <c r="AB4219" s="30">
        <f t="shared" si="1049"/>
        <v>511000</v>
      </c>
      <c r="AC4219" s="30">
        <f t="shared" si="1057"/>
        <v>1.9569471624266144E-2</v>
      </c>
      <c r="AD4219" s="31">
        <f t="shared" si="1058"/>
        <v>2.8767123287671232</v>
      </c>
      <c r="AE4219" s="31">
        <f t="shared" si="1059"/>
        <v>2.4853228962818004</v>
      </c>
      <c r="AG4219" s="30">
        <f t="shared" si="1050"/>
        <v>2427000</v>
      </c>
      <c r="AH4219" s="30">
        <f t="shared" si="1046"/>
        <v>4.1203131437989289E-3</v>
      </c>
      <c r="AI4219" s="31">
        <f t="shared" si="1047"/>
        <v>0.60568603213844252</v>
      </c>
      <c r="AJ4219" s="31">
        <f t="shared" si="1048"/>
        <v>0.523279769262464</v>
      </c>
      <c r="AK4219" s="30" t="str">
        <f>IF(W4219="si",($S4219*'COSTOS DE CREDITOS'!$C$27)/DATA!$G4219,"")</f>
        <v/>
      </c>
      <c r="AL4219" s="90" t="str">
        <f>IF(W4219="si",'COSTOS DE CREDITOS'!$C$35,"")</f>
        <v/>
      </c>
      <c r="AM4219" s="30" t="str">
        <f t="shared" si="1051"/>
        <v/>
      </c>
      <c r="AN4219" s="30" t="str">
        <f t="shared" si="1052"/>
        <v/>
      </c>
      <c r="AO4219" s="30">
        <f t="shared" si="1053"/>
        <v>0</v>
      </c>
      <c r="AP4219" s="30">
        <f t="shared" si="1054"/>
        <v>0</v>
      </c>
      <c r="AQ4219" s="19" t="str">
        <f t="shared" si="1055"/>
        <v/>
      </c>
    </row>
    <row r="4220" spans="1:43" x14ac:dyDescent="0.2">
      <c r="A4220" s="23" t="s">
        <v>5665</v>
      </c>
      <c r="B4220" s="6" t="s">
        <v>5675</v>
      </c>
      <c r="C4220" s="6" t="s">
        <v>5667</v>
      </c>
      <c r="D4220" s="4">
        <v>186072</v>
      </c>
      <c r="E4220" s="4">
        <v>186264</v>
      </c>
      <c r="F4220" s="5" t="s">
        <v>5199</v>
      </c>
      <c r="G4220" s="2">
        <v>8</v>
      </c>
      <c r="H4220" s="4">
        <v>186379</v>
      </c>
      <c r="I4220" s="5" t="s">
        <v>5204</v>
      </c>
      <c r="J4220" s="15">
        <v>45406</v>
      </c>
      <c r="K4220" s="24">
        <v>1387830452</v>
      </c>
      <c r="L4220" s="15">
        <v>45409</v>
      </c>
      <c r="M4220" s="15">
        <v>45412</v>
      </c>
      <c r="N4220" s="26">
        <v>1</v>
      </c>
      <c r="O4220" s="26">
        <f>VLOOKUP(D4220,quash!A$2:$I$7791,9,FALSE)</f>
        <v>1</v>
      </c>
      <c r="P4220" s="7">
        <v>10000</v>
      </c>
      <c r="Q4220" s="26">
        <v>147</v>
      </c>
      <c r="R4220" s="19">
        <v>7.9000519063170294E-2</v>
      </c>
      <c r="S4220" s="26">
        <v>16</v>
      </c>
      <c r="T4220" s="8">
        <v>6000</v>
      </c>
      <c r="U4220" s="4">
        <v>127</v>
      </c>
      <c r="V4220" s="10">
        <v>1337.87</v>
      </c>
      <c r="W4220" s="14" t="s">
        <v>5282</v>
      </c>
      <c r="X4220" s="18"/>
      <c r="Y4220" s="9"/>
      <c r="Z4220" s="19"/>
      <c r="AA4220" s="19"/>
      <c r="AB4220" s="30">
        <f t="shared" si="1049"/>
        <v>511000</v>
      </c>
      <c r="AC4220" s="30">
        <f t="shared" si="1057"/>
        <v>1.1741682974559686E-2</v>
      </c>
      <c r="AD4220" s="31">
        <f t="shared" si="1058"/>
        <v>1.7260273972602738</v>
      </c>
      <c r="AE4220" s="31">
        <f t="shared" si="1059"/>
        <v>1.49119373776908</v>
      </c>
      <c r="AG4220" s="30">
        <f t="shared" si="1050"/>
        <v>2427000</v>
      </c>
      <c r="AH4220" s="30">
        <f t="shared" si="1046"/>
        <v>2.472187886279357E-3</v>
      </c>
      <c r="AI4220" s="31">
        <f t="shared" si="1047"/>
        <v>0.36341161928306548</v>
      </c>
      <c r="AJ4220" s="31">
        <f t="shared" si="1048"/>
        <v>0.31396786155747836</v>
      </c>
      <c r="AK4220" s="30" t="str">
        <f>IF(W4220="si",($S4220*'COSTOS DE CREDITOS'!$C$27)/DATA!$G4220,"")</f>
        <v/>
      </c>
      <c r="AL4220" s="90" t="str">
        <f>IF(W4220="si",'COSTOS DE CREDITOS'!$C$35,"")</f>
        <v/>
      </c>
      <c r="AM4220" s="30" t="str">
        <f t="shared" si="1051"/>
        <v/>
      </c>
      <c r="AN4220" s="30" t="str">
        <f t="shared" si="1052"/>
        <v/>
      </c>
      <c r="AO4220" s="30">
        <f t="shared" si="1053"/>
        <v>0</v>
      </c>
      <c r="AP4220" s="30">
        <f t="shared" si="1054"/>
        <v>0</v>
      </c>
      <c r="AQ4220" s="19" t="str">
        <f t="shared" si="1055"/>
        <v/>
      </c>
    </row>
    <row r="4221" spans="1:43" x14ac:dyDescent="0.2">
      <c r="A4221" s="23" t="s">
        <v>5665</v>
      </c>
      <c r="B4221" s="6" t="s">
        <v>5675</v>
      </c>
      <c r="C4221" s="6" t="s">
        <v>5667</v>
      </c>
      <c r="D4221" s="4">
        <v>185552</v>
      </c>
      <c r="E4221" s="4">
        <v>185961</v>
      </c>
      <c r="F4221" s="5" t="s">
        <v>5197</v>
      </c>
      <c r="G4221" s="2">
        <v>6</v>
      </c>
      <c r="H4221" s="4">
        <v>185962</v>
      </c>
      <c r="I4221" s="5" t="s">
        <v>5205</v>
      </c>
      <c r="J4221" s="15">
        <v>45402</v>
      </c>
      <c r="K4221" s="24">
        <v>1384506560</v>
      </c>
      <c r="L4221" s="15">
        <v>45407</v>
      </c>
      <c r="M4221" s="15">
        <v>45412</v>
      </c>
      <c r="N4221" s="26">
        <v>1</v>
      </c>
      <c r="O4221" s="26">
        <f>VLOOKUP(D4221,quash!A$2:$I$7791,9,FALSE)</f>
        <v>2</v>
      </c>
      <c r="P4221" s="7">
        <v>10000</v>
      </c>
      <c r="Q4221" s="26">
        <v>147</v>
      </c>
      <c r="R4221" s="19">
        <v>7.9000519063170294E-2</v>
      </c>
      <c r="S4221" s="26">
        <v>16</v>
      </c>
      <c r="T4221" s="8">
        <v>10000</v>
      </c>
      <c r="U4221" s="4">
        <v>127</v>
      </c>
      <c r="V4221" s="10">
        <v>2220.65</v>
      </c>
      <c r="W4221" s="14" t="s">
        <v>5282</v>
      </c>
      <c r="X4221" s="18"/>
      <c r="Y4221" s="9"/>
      <c r="Z4221" s="19"/>
      <c r="AA4221" s="19"/>
      <c r="AB4221" s="30">
        <f t="shared" si="1049"/>
        <v>313000</v>
      </c>
      <c r="AC4221" s="30">
        <f t="shared" si="1057"/>
        <v>3.1948881789137379E-2</v>
      </c>
      <c r="AD4221" s="31">
        <f t="shared" si="1058"/>
        <v>4.6964856230031948</v>
      </c>
      <c r="AE4221" s="31">
        <f t="shared" si="1059"/>
        <v>4.0575079872204469</v>
      </c>
      <c r="AG4221" s="30">
        <f t="shared" si="1050"/>
        <v>1695000</v>
      </c>
      <c r="AH4221" s="30">
        <f t="shared" si="1046"/>
        <v>5.8997050147492625E-3</v>
      </c>
      <c r="AI4221" s="31">
        <f t="shared" si="1047"/>
        <v>0.86725663716814161</v>
      </c>
      <c r="AJ4221" s="31">
        <f t="shared" si="1048"/>
        <v>0.74926253687315636</v>
      </c>
      <c r="AK4221" s="30" t="str">
        <f>IF(W4221="si",($S4221*'COSTOS DE CREDITOS'!$C$27)/DATA!$G4221,"")</f>
        <v/>
      </c>
      <c r="AL4221" s="90" t="str">
        <f>IF(W4221="si",'COSTOS DE CREDITOS'!$C$35,"")</f>
        <v/>
      </c>
      <c r="AM4221" s="30" t="str">
        <f t="shared" si="1051"/>
        <v/>
      </c>
      <c r="AN4221" s="30" t="str">
        <f t="shared" si="1052"/>
        <v/>
      </c>
      <c r="AO4221" s="30">
        <f t="shared" si="1053"/>
        <v>0</v>
      </c>
      <c r="AP4221" s="30">
        <f t="shared" si="1054"/>
        <v>0</v>
      </c>
      <c r="AQ4221" s="19" t="str">
        <f t="shared" si="1055"/>
        <v/>
      </c>
    </row>
    <row r="4222" spans="1:43" x14ac:dyDescent="0.2">
      <c r="A4222" s="23" t="s">
        <v>5665</v>
      </c>
      <c r="B4222" s="6" t="s">
        <v>5682</v>
      </c>
      <c r="C4222" s="6" t="s">
        <v>5670</v>
      </c>
      <c r="D4222" s="4">
        <v>185884</v>
      </c>
      <c r="E4222" s="4">
        <v>186465</v>
      </c>
      <c r="F4222" s="5" t="s">
        <v>5206</v>
      </c>
      <c r="G4222" s="2">
        <v>6</v>
      </c>
      <c r="H4222" s="4">
        <v>186466</v>
      </c>
      <c r="I4222" s="5" t="s">
        <v>5207</v>
      </c>
      <c r="J4222" s="15">
        <v>45405</v>
      </c>
      <c r="K4222" s="24">
        <v>1386284978</v>
      </c>
      <c r="L4222" s="15">
        <v>45411</v>
      </c>
      <c r="M4222" s="15">
        <v>45412</v>
      </c>
      <c r="N4222" s="26">
        <v>1</v>
      </c>
      <c r="O4222" s="26">
        <f>VLOOKUP(D4222,quash!A$2:$I$7791,9,FALSE)</f>
        <v>1</v>
      </c>
      <c r="P4222" s="7">
        <v>10000</v>
      </c>
      <c r="Q4222" s="26">
        <v>132</v>
      </c>
      <c r="R4222" s="19">
        <v>5.8283715876113903E-2</v>
      </c>
      <c r="S4222" s="26">
        <v>16</v>
      </c>
      <c r="T4222" s="8">
        <v>10000</v>
      </c>
      <c r="U4222" s="4">
        <v>142</v>
      </c>
      <c r="V4222" s="10">
        <v>2510.34</v>
      </c>
      <c r="W4222" s="14" t="s">
        <v>5282</v>
      </c>
      <c r="X4222" s="18"/>
      <c r="Y4222" s="9"/>
      <c r="Z4222" s="19"/>
      <c r="AA4222" s="19"/>
      <c r="AB4222" s="30">
        <f t="shared" si="1049"/>
        <v>511000</v>
      </c>
      <c r="AC4222" s="30">
        <f t="shared" si="1057"/>
        <v>1.9569471624266144E-2</v>
      </c>
      <c r="AD4222" s="31">
        <f t="shared" si="1058"/>
        <v>2.583170254403131</v>
      </c>
      <c r="AE4222" s="31">
        <f t="shared" si="1059"/>
        <v>2.7788649706457926</v>
      </c>
      <c r="AG4222" s="30">
        <f t="shared" si="1050"/>
        <v>2427000</v>
      </c>
      <c r="AH4222" s="30">
        <f t="shared" si="1046"/>
        <v>4.1203131437989289E-3</v>
      </c>
      <c r="AI4222" s="31">
        <f t="shared" si="1047"/>
        <v>0.54388133498145863</v>
      </c>
      <c r="AJ4222" s="31">
        <f t="shared" si="1048"/>
        <v>0.58508446641944789</v>
      </c>
      <c r="AK4222" s="30" t="str">
        <f>IF(W4222="si",($S4222*'COSTOS DE CREDITOS'!$C$27)/DATA!$G4222,"")</f>
        <v/>
      </c>
      <c r="AL4222" s="90" t="str">
        <f>IF(W4222="si",'COSTOS DE CREDITOS'!$C$35,"")</f>
        <v/>
      </c>
      <c r="AM4222" s="30" t="str">
        <f t="shared" si="1051"/>
        <v/>
      </c>
      <c r="AN4222" s="30" t="str">
        <f t="shared" si="1052"/>
        <v/>
      </c>
      <c r="AO4222" s="30">
        <f t="shared" si="1053"/>
        <v>0</v>
      </c>
      <c r="AP4222" s="30">
        <f t="shared" si="1054"/>
        <v>0</v>
      </c>
      <c r="AQ4222" s="19" t="str">
        <f t="shared" si="1055"/>
        <v/>
      </c>
    </row>
    <row r="4223" spans="1:43" x14ac:dyDescent="0.2">
      <c r="A4223" s="23" t="s">
        <v>5665</v>
      </c>
      <c r="B4223" s="6" t="s">
        <v>5682</v>
      </c>
      <c r="C4223" s="6" t="s">
        <v>5670</v>
      </c>
      <c r="D4223" s="4">
        <v>185955</v>
      </c>
      <c r="E4223" s="4">
        <v>186465</v>
      </c>
      <c r="F4223" s="5" t="s">
        <v>5206</v>
      </c>
      <c r="G4223" s="2">
        <v>6</v>
      </c>
      <c r="H4223" s="4">
        <v>186467</v>
      </c>
      <c r="I4223" s="5" t="s">
        <v>5208</v>
      </c>
      <c r="J4223" s="15">
        <v>45406</v>
      </c>
      <c r="K4223" s="24">
        <v>1387253956</v>
      </c>
      <c r="L4223" s="15">
        <v>45411</v>
      </c>
      <c r="M4223" s="15">
        <v>45412</v>
      </c>
      <c r="N4223" s="26">
        <v>1</v>
      </c>
      <c r="O4223" s="26" t="e">
        <f>VLOOKUP(D4223,quash!A$2:$I$7791,9,FALSE)</f>
        <v>#N/A</v>
      </c>
      <c r="P4223" s="7">
        <v>10000</v>
      </c>
      <c r="Q4223" s="26">
        <v>127</v>
      </c>
      <c r="R4223" s="19">
        <v>5.24391097594855E-2</v>
      </c>
      <c r="S4223" s="26">
        <v>16</v>
      </c>
      <c r="T4223" s="8">
        <v>10000</v>
      </c>
      <c r="U4223" s="4">
        <v>142</v>
      </c>
      <c r="V4223" s="10">
        <v>2510.34</v>
      </c>
      <c r="W4223" s="14" t="s">
        <v>5282</v>
      </c>
      <c r="X4223" s="18"/>
      <c r="Y4223" s="9"/>
      <c r="Z4223" s="19"/>
      <c r="AA4223" s="19"/>
      <c r="AB4223" s="30">
        <f t="shared" si="1049"/>
        <v>2446000</v>
      </c>
      <c r="AC4223" s="30">
        <f t="shared" si="1057"/>
        <v>4.0883074407195418E-3</v>
      </c>
      <c r="AD4223" s="31">
        <f t="shared" si="1058"/>
        <v>0.51921504497138182</v>
      </c>
      <c r="AE4223" s="31">
        <f t="shared" si="1059"/>
        <v>0.58053965658217499</v>
      </c>
      <c r="AG4223" s="30">
        <f t="shared" si="1050"/>
        <v>6126000</v>
      </c>
      <c r="AH4223" s="30">
        <f t="shared" si="1046"/>
        <v>1.632386549134835E-3</v>
      </c>
      <c r="AI4223" s="31">
        <f t="shared" si="1047"/>
        <v>0.20731309174012405</v>
      </c>
      <c r="AJ4223" s="31">
        <f t="shared" si="1048"/>
        <v>0.23179888997714657</v>
      </c>
      <c r="AK4223" s="30" t="str">
        <f>IF(W4223="si",($S4223*'COSTOS DE CREDITOS'!$C$27)/DATA!$G4223,"")</f>
        <v/>
      </c>
      <c r="AL4223" s="90" t="str">
        <f>IF(W4223="si",'COSTOS DE CREDITOS'!$C$35,"")</f>
        <v/>
      </c>
      <c r="AM4223" s="30" t="str">
        <f t="shared" si="1051"/>
        <v/>
      </c>
      <c r="AN4223" s="30" t="str">
        <f t="shared" si="1052"/>
        <v/>
      </c>
      <c r="AO4223" s="30">
        <f t="shared" si="1053"/>
        <v>0</v>
      </c>
      <c r="AP4223" s="30">
        <f t="shared" si="1054"/>
        <v>0</v>
      </c>
      <c r="AQ4223" s="19" t="str">
        <f t="shared" si="1055"/>
        <v/>
      </c>
    </row>
    <row r="4224" spans="1:43" x14ac:dyDescent="0.2">
      <c r="A4224" s="23" t="s">
        <v>5665</v>
      </c>
      <c r="B4224" s="6" t="s">
        <v>5682</v>
      </c>
      <c r="C4224" s="6" t="s">
        <v>5670</v>
      </c>
      <c r="D4224" s="4">
        <v>186082</v>
      </c>
      <c r="E4224" s="4">
        <v>186465</v>
      </c>
      <c r="F4224" s="5" t="s">
        <v>5206</v>
      </c>
      <c r="G4224" s="2">
        <v>6</v>
      </c>
      <c r="H4224" s="4">
        <v>186470</v>
      </c>
      <c r="I4224" s="5" t="s">
        <v>5209</v>
      </c>
      <c r="J4224" s="15">
        <v>45406</v>
      </c>
      <c r="K4224" s="24">
        <v>1387831692</v>
      </c>
      <c r="L4224" s="15">
        <v>45411</v>
      </c>
      <c r="M4224" s="15">
        <v>45412</v>
      </c>
      <c r="N4224" s="26">
        <v>1</v>
      </c>
      <c r="O4224" s="26" t="e">
        <f>VLOOKUP(D4224,quash!A$2:$I$7791,9,FALSE)</f>
        <v>#N/A</v>
      </c>
      <c r="P4224" s="7">
        <v>10000</v>
      </c>
      <c r="Q4224" s="26">
        <v>132</v>
      </c>
      <c r="R4224" s="19">
        <v>5.8283715876113903E-2</v>
      </c>
      <c r="S4224" s="26">
        <v>16</v>
      </c>
      <c r="T4224" s="8">
        <v>6000</v>
      </c>
      <c r="U4224" s="4">
        <v>142</v>
      </c>
      <c r="V4224" s="10">
        <v>1503.37</v>
      </c>
      <c r="W4224" s="14" t="s">
        <v>5282</v>
      </c>
      <c r="X4224" s="18"/>
      <c r="Y4224" s="9"/>
      <c r="Z4224" s="19"/>
      <c r="AA4224" s="19"/>
      <c r="AB4224" s="30">
        <f t="shared" si="1049"/>
        <v>2446000</v>
      </c>
      <c r="AC4224" s="30">
        <f t="shared" si="1057"/>
        <v>2.4529844644317253E-3</v>
      </c>
      <c r="AD4224" s="31">
        <f t="shared" si="1058"/>
        <v>0.32379394930498773</v>
      </c>
      <c r="AE4224" s="31">
        <f t="shared" si="1059"/>
        <v>0.34832379394930502</v>
      </c>
      <c r="AG4224" s="30">
        <f t="shared" si="1050"/>
        <v>6126000</v>
      </c>
      <c r="AH4224" s="30">
        <f t="shared" ref="AH4224:AH4287" si="1060">IFERROR($T4224/AG4224,"")</f>
        <v>9.7943192948090111E-4</v>
      </c>
      <c r="AI4224" s="31">
        <f t="shared" ref="AI4224:AI4287" si="1061">IFERROR(AH4224*$Q4224,"")</f>
        <v>0.12928501469147893</v>
      </c>
      <c r="AJ4224" s="31">
        <f t="shared" ref="AJ4224:AJ4287" si="1062">IFERROR(AH4224*$U4224,"")</f>
        <v>0.13907933398628797</v>
      </c>
      <c r="AK4224" s="30" t="str">
        <f>IF(W4224="si",($S4224*'COSTOS DE CREDITOS'!$C$27)/DATA!$G4224,"")</f>
        <v/>
      </c>
      <c r="AL4224" s="90" t="str">
        <f>IF(W4224="si",'COSTOS DE CREDITOS'!$C$35,"")</f>
        <v/>
      </c>
      <c r="AM4224" s="30" t="str">
        <f t="shared" si="1051"/>
        <v/>
      </c>
      <c r="AN4224" s="30" t="str">
        <f t="shared" si="1052"/>
        <v/>
      </c>
      <c r="AO4224" s="30">
        <f t="shared" si="1053"/>
        <v>0</v>
      </c>
      <c r="AP4224" s="30">
        <f t="shared" si="1054"/>
        <v>0</v>
      </c>
      <c r="AQ4224" s="19" t="str">
        <f t="shared" si="1055"/>
        <v/>
      </c>
    </row>
    <row r="4225" spans="1:43" x14ac:dyDescent="0.2">
      <c r="A4225" s="23" t="s">
        <v>5665</v>
      </c>
      <c r="B4225" s="6" t="s">
        <v>5682</v>
      </c>
      <c r="C4225" s="6" t="s">
        <v>5670</v>
      </c>
      <c r="D4225" s="4">
        <v>185897</v>
      </c>
      <c r="E4225" s="4">
        <v>186465</v>
      </c>
      <c r="F4225" s="5" t="s">
        <v>5206</v>
      </c>
      <c r="G4225" s="2">
        <v>6</v>
      </c>
      <c r="H4225" s="4">
        <v>186473</v>
      </c>
      <c r="I4225" s="5" t="s">
        <v>5210</v>
      </c>
      <c r="J4225" s="15">
        <v>45405</v>
      </c>
      <c r="K4225" s="24">
        <v>1386372237</v>
      </c>
      <c r="L4225" s="15">
        <v>45411</v>
      </c>
      <c r="M4225" s="15">
        <v>45412</v>
      </c>
      <c r="N4225" s="26">
        <v>1</v>
      </c>
      <c r="O4225" s="26" t="e">
        <f>VLOOKUP(D4225,quash!A$2:$I$7791,9,FALSE)</f>
        <v>#N/A</v>
      </c>
      <c r="P4225" s="7">
        <v>10000</v>
      </c>
      <c r="Q4225" s="26">
        <v>147</v>
      </c>
      <c r="R4225" s="19">
        <v>7.9000519063170294E-2</v>
      </c>
      <c r="S4225" s="26">
        <v>16</v>
      </c>
      <c r="T4225" s="8">
        <v>5000</v>
      </c>
      <c r="U4225" s="4">
        <v>147</v>
      </c>
      <c r="V4225" s="10">
        <v>1303.3399999999999</v>
      </c>
      <c r="W4225" s="14" t="s">
        <v>5282</v>
      </c>
      <c r="X4225" s="18"/>
      <c r="Y4225" s="9"/>
      <c r="Z4225" s="19"/>
      <c r="AA4225" s="19"/>
      <c r="AB4225" s="30">
        <f t="shared" si="1049"/>
        <v>2446000</v>
      </c>
      <c r="AC4225" s="30">
        <f t="shared" si="1057"/>
        <v>2.0441537203597709E-3</v>
      </c>
      <c r="AD4225" s="31">
        <f t="shared" si="1058"/>
        <v>0.30049059689288632</v>
      </c>
      <c r="AE4225" s="31">
        <f t="shared" si="1059"/>
        <v>0.30049059689288632</v>
      </c>
      <c r="AG4225" s="30">
        <f t="shared" si="1050"/>
        <v>6126000</v>
      </c>
      <c r="AH4225" s="30">
        <f t="shared" si="1060"/>
        <v>8.1619327456741752E-4</v>
      </c>
      <c r="AI4225" s="31">
        <f t="shared" si="1061"/>
        <v>0.11998041136141037</v>
      </c>
      <c r="AJ4225" s="31">
        <f t="shared" si="1062"/>
        <v>0.11998041136141037</v>
      </c>
      <c r="AK4225" s="30" t="str">
        <f>IF(W4225="si",($S4225*'COSTOS DE CREDITOS'!$C$27)/DATA!$G4225,"")</f>
        <v/>
      </c>
      <c r="AL4225" s="90" t="str">
        <f>IF(W4225="si",'COSTOS DE CREDITOS'!$C$35,"")</f>
        <v/>
      </c>
      <c r="AM4225" s="30" t="str">
        <f t="shared" si="1051"/>
        <v/>
      </c>
      <c r="AN4225" s="30" t="str">
        <f t="shared" si="1052"/>
        <v/>
      </c>
      <c r="AO4225" s="30">
        <f t="shared" si="1053"/>
        <v>0</v>
      </c>
      <c r="AP4225" s="30">
        <f t="shared" si="1054"/>
        <v>0</v>
      </c>
      <c r="AQ4225" s="19" t="str">
        <f t="shared" si="1055"/>
        <v/>
      </c>
    </row>
    <row r="4226" spans="1:43" x14ac:dyDescent="0.2">
      <c r="A4226" s="23" t="s">
        <v>5665</v>
      </c>
      <c r="B4226" s="6" t="s">
        <v>5682</v>
      </c>
      <c r="C4226" s="6" t="s">
        <v>5670</v>
      </c>
      <c r="D4226" s="4">
        <v>185881</v>
      </c>
      <c r="E4226" s="4">
        <v>186465</v>
      </c>
      <c r="F4226" s="5" t="s">
        <v>5206</v>
      </c>
      <c r="G4226" s="2">
        <v>6</v>
      </c>
      <c r="H4226" s="4">
        <v>186489</v>
      </c>
      <c r="I4226" s="5" t="s">
        <v>5211</v>
      </c>
      <c r="J4226" s="15">
        <v>45405</v>
      </c>
      <c r="K4226" s="24">
        <v>1386254963</v>
      </c>
      <c r="L4226" s="15">
        <v>45411</v>
      </c>
      <c r="M4226" s="15">
        <v>45412</v>
      </c>
      <c r="N4226" s="26">
        <v>1</v>
      </c>
      <c r="O4226" s="26">
        <f>VLOOKUP(D4226,quash!A$2:$I$7791,9,FALSE)</f>
        <v>1</v>
      </c>
      <c r="P4226" s="7">
        <v>10000</v>
      </c>
      <c r="Q4226" s="26">
        <v>147</v>
      </c>
      <c r="R4226" s="19">
        <v>7.9000519063170294E-2</v>
      </c>
      <c r="S4226" s="26">
        <v>16</v>
      </c>
      <c r="T4226" s="8">
        <v>10000</v>
      </c>
      <c r="U4226" s="4">
        <v>142</v>
      </c>
      <c r="V4226" s="10">
        <v>2510.34</v>
      </c>
      <c r="W4226" s="14" t="s">
        <v>5282</v>
      </c>
      <c r="X4226" s="18"/>
      <c r="Y4226" s="9"/>
      <c r="Z4226" s="19"/>
      <c r="AA4226" s="19"/>
      <c r="AB4226" s="30">
        <f t="shared" ref="AB4226:AB4289" si="1063">SUMIFS($T:$T,$M:$M,$M4226,$O:$O,$O4226)</f>
        <v>511000</v>
      </c>
      <c r="AC4226" s="30">
        <f t="shared" si="1057"/>
        <v>1.9569471624266144E-2</v>
      </c>
      <c r="AD4226" s="31">
        <f t="shared" si="1058"/>
        <v>2.8767123287671232</v>
      </c>
      <c r="AE4226" s="31">
        <f t="shared" si="1059"/>
        <v>2.7788649706457926</v>
      </c>
      <c r="AG4226" s="30">
        <f t="shared" ref="AG4226:AG4289" si="1064">SUMIFS($T:$T,$O:$O,$O4226,$N:$N,1)</f>
        <v>2427000</v>
      </c>
      <c r="AH4226" s="30">
        <f t="shared" si="1060"/>
        <v>4.1203131437989289E-3</v>
      </c>
      <c r="AI4226" s="31">
        <f t="shared" si="1061"/>
        <v>0.60568603213844252</v>
      </c>
      <c r="AJ4226" s="31">
        <f t="shared" si="1062"/>
        <v>0.58508446641944789</v>
      </c>
      <c r="AK4226" s="30" t="str">
        <f>IF(W4226="si",($S4226*'COSTOS DE CREDITOS'!$C$27)/DATA!$G4226,"")</f>
        <v/>
      </c>
      <c r="AL4226" s="90" t="str">
        <f>IF(W4226="si",'COSTOS DE CREDITOS'!$C$35,"")</f>
        <v/>
      </c>
      <c r="AM4226" s="30" t="str">
        <f t="shared" si="1051"/>
        <v/>
      </c>
      <c r="AN4226" s="30" t="str">
        <f t="shared" si="1052"/>
        <v/>
      </c>
      <c r="AO4226" s="30">
        <f t="shared" si="1053"/>
        <v>0</v>
      </c>
      <c r="AP4226" s="30">
        <f t="shared" si="1054"/>
        <v>0</v>
      </c>
      <c r="AQ4226" s="19" t="str">
        <f t="shared" si="1055"/>
        <v/>
      </c>
    </row>
    <row r="4227" spans="1:43" x14ac:dyDescent="0.2">
      <c r="A4227" s="23" t="s">
        <v>5665</v>
      </c>
      <c r="B4227" s="6" t="s">
        <v>5682</v>
      </c>
      <c r="C4227" s="6" t="s">
        <v>5670</v>
      </c>
      <c r="D4227" s="4">
        <v>185902</v>
      </c>
      <c r="E4227" s="4">
        <v>186465</v>
      </c>
      <c r="F4227" s="5" t="s">
        <v>5206</v>
      </c>
      <c r="G4227" s="2">
        <v>6</v>
      </c>
      <c r="H4227" s="4">
        <v>186538</v>
      </c>
      <c r="I4227" s="5" t="s">
        <v>5212</v>
      </c>
      <c r="J4227" s="15">
        <v>45405</v>
      </c>
      <c r="K4227" s="24">
        <v>1386374872</v>
      </c>
      <c r="L4227" s="15">
        <v>45411</v>
      </c>
      <c r="M4227" s="15">
        <v>45412</v>
      </c>
      <c r="N4227" s="26">
        <v>1</v>
      </c>
      <c r="O4227" s="26">
        <f>VLOOKUP(D4227,quash!A$2:$I$7791,9,FALSE)</f>
        <v>1</v>
      </c>
      <c r="P4227" s="7">
        <v>10000</v>
      </c>
      <c r="Q4227" s="26">
        <v>147</v>
      </c>
      <c r="R4227" s="19">
        <v>7.9000519063170294E-2</v>
      </c>
      <c r="S4227" s="26">
        <v>16</v>
      </c>
      <c r="T4227" s="8">
        <v>10000</v>
      </c>
      <c r="U4227" s="4">
        <v>142</v>
      </c>
      <c r="V4227" s="10">
        <v>2510.34</v>
      </c>
      <c r="W4227" s="14" t="s">
        <v>5282</v>
      </c>
      <c r="X4227" s="18"/>
      <c r="Y4227" s="9"/>
      <c r="Z4227" s="19"/>
      <c r="AA4227" s="19"/>
      <c r="AB4227" s="30">
        <f t="shared" si="1063"/>
        <v>511000</v>
      </c>
      <c r="AC4227" s="30">
        <f t="shared" si="1057"/>
        <v>1.9569471624266144E-2</v>
      </c>
      <c r="AD4227" s="31">
        <f t="shared" si="1058"/>
        <v>2.8767123287671232</v>
      </c>
      <c r="AE4227" s="31">
        <f t="shared" si="1059"/>
        <v>2.7788649706457926</v>
      </c>
      <c r="AG4227" s="30">
        <f t="shared" si="1064"/>
        <v>2427000</v>
      </c>
      <c r="AH4227" s="30">
        <f t="shared" si="1060"/>
        <v>4.1203131437989289E-3</v>
      </c>
      <c r="AI4227" s="31">
        <f t="shared" si="1061"/>
        <v>0.60568603213844252</v>
      </c>
      <c r="AJ4227" s="31">
        <f t="shared" si="1062"/>
        <v>0.58508446641944789</v>
      </c>
      <c r="AK4227" s="30" t="str">
        <f>IF(W4227="si",($S4227*'COSTOS DE CREDITOS'!$C$27)/DATA!$G4227,"")</f>
        <v/>
      </c>
      <c r="AL4227" s="90" t="str">
        <f>IF(W4227="si",'COSTOS DE CREDITOS'!$C$35,"")</f>
        <v/>
      </c>
      <c r="AM4227" s="30" t="str">
        <f t="shared" ref="AM4227:AM4290" si="1065">IF(W4227="si",(20%/52*$S4227)*$T4227,"")</f>
        <v/>
      </c>
      <c r="AN4227" s="30" t="str">
        <f t="shared" ref="AN4227:AN4290" si="1066">IF(W4227="SI",T4227-Y4227,"")</f>
        <v/>
      </c>
      <c r="AO4227" s="30">
        <f t="shared" ref="AO4227:AO4290" si="1067">SUM(AK4227:AN4227)</f>
        <v>0</v>
      </c>
      <c r="AP4227" s="30">
        <f t="shared" ref="AP4227:AP4290" si="1068">AA4227-AO4227</f>
        <v>0</v>
      </c>
      <c r="AQ4227" s="19" t="str">
        <f t="shared" ref="AQ4227:AQ4290" si="1069">IFERROR(AP4227/AA4227,"")</f>
        <v/>
      </c>
    </row>
    <row r="4228" spans="1:43" x14ac:dyDescent="0.2">
      <c r="A4228" s="23" t="s">
        <v>5665</v>
      </c>
      <c r="B4228" s="6" t="s">
        <v>5671</v>
      </c>
      <c r="C4228" s="6" t="s">
        <v>5670</v>
      </c>
      <c r="D4228" s="2">
        <v>185765</v>
      </c>
      <c r="E4228" s="2">
        <v>186575</v>
      </c>
      <c r="F4228" s="3" t="s">
        <v>5213</v>
      </c>
      <c r="G4228" s="2">
        <v>5</v>
      </c>
      <c r="H4228" s="2">
        <v>186576</v>
      </c>
      <c r="I4228" s="3" t="s">
        <v>5214</v>
      </c>
      <c r="J4228" s="15">
        <v>45404</v>
      </c>
      <c r="K4228" s="24">
        <v>1385677671</v>
      </c>
      <c r="L4228" s="15">
        <v>45412</v>
      </c>
      <c r="M4228" s="15">
        <v>45412</v>
      </c>
      <c r="N4228" s="26">
        <v>1</v>
      </c>
      <c r="O4228" s="26" t="e">
        <f>VLOOKUP(D4228,quash!A$2:$I$7791,9,FALSE)</f>
        <v>#N/A</v>
      </c>
      <c r="P4228" s="7">
        <v>10000</v>
      </c>
      <c r="Q4228" s="26">
        <v>132</v>
      </c>
      <c r="R4228" s="19">
        <v>5.8283715876113903E-2</v>
      </c>
      <c r="S4228" s="26">
        <v>16</v>
      </c>
      <c r="T4228" s="7">
        <v>6000</v>
      </c>
      <c r="U4228" s="2">
        <v>142</v>
      </c>
      <c r="V4228" s="11">
        <v>1503.37</v>
      </c>
      <c r="W4228" s="14" t="s">
        <v>5282</v>
      </c>
      <c r="X4228" s="18"/>
      <c r="Y4228" s="9"/>
      <c r="Z4228" s="19"/>
      <c r="AA4228" s="19"/>
      <c r="AB4228" s="30">
        <f t="shared" si="1063"/>
        <v>2446000</v>
      </c>
      <c r="AC4228" s="30">
        <f t="shared" si="1057"/>
        <v>2.4529844644317253E-3</v>
      </c>
      <c r="AD4228" s="31">
        <f t="shared" si="1058"/>
        <v>0.32379394930498773</v>
      </c>
      <c r="AE4228" s="31">
        <f t="shared" si="1059"/>
        <v>0.34832379394930502</v>
      </c>
      <c r="AG4228" s="30">
        <f t="shared" si="1064"/>
        <v>6126000</v>
      </c>
      <c r="AH4228" s="30">
        <f t="shared" si="1060"/>
        <v>9.7943192948090111E-4</v>
      </c>
      <c r="AI4228" s="31">
        <f t="shared" si="1061"/>
        <v>0.12928501469147893</v>
      </c>
      <c r="AJ4228" s="31">
        <f t="shared" si="1062"/>
        <v>0.13907933398628797</v>
      </c>
      <c r="AK4228" s="30" t="str">
        <f>IF(W4228="si",($S4228*'COSTOS DE CREDITOS'!$C$27)/DATA!$G4228,"")</f>
        <v/>
      </c>
      <c r="AL4228" s="90" t="str">
        <f>IF(W4228="si",'COSTOS DE CREDITOS'!$C$35,"")</f>
        <v/>
      </c>
      <c r="AM4228" s="30" t="str">
        <f t="shared" si="1065"/>
        <v/>
      </c>
      <c r="AN4228" s="30" t="str">
        <f t="shared" si="1066"/>
        <v/>
      </c>
      <c r="AO4228" s="30">
        <f t="shared" si="1067"/>
        <v>0</v>
      </c>
      <c r="AP4228" s="30">
        <f t="shared" si="1068"/>
        <v>0</v>
      </c>
      <c r="AQ4228" s="19" t="str">
        <f t="shared" si="1069"/>
        <v/>
      </c>
    </row>
    <row r="4229" spans="1:43" x14ac:dyDescent="0.2">
      <c r="A4229" s="23" t="s">
        <v>5665</v>
      </c>
      <c r="B4229" s="6" t="s">
        <v>5671</v>
      </c>
      <c r="C4229" s="6" t="s">
        <v>5670</v>
      </c>
      <c r="D4229" s="2">
        <v>185818</v>
      </c>
      <c r="E4229" s="2">
        <v>186575</v>
      </c>
      <c r="F4229" s="3" t="s">
        <v>5213</v>
      </c>
      <c r="G4229" s="2">
        <v>5</v>
      </c>
      <c r="H4229" s="2">
        <v>186617</v>
      </c>
      <c r="I4229" s="3" t="s">
        <v>5215</v>
      </c>
      <c r="J4229" s="15">
        <v>45405</v>
      </c>
      <c r="K4229" s="24">
        <v>1386050076</v>
      </c>
      <c r="L4229" s="15">
        <v>45412</v>
      </c>
      <c r="M4229" s="15">
        <v>45412</v>
      </c>
      <c r="N4229" s="26">
        <v>1</v>
      </c>
      <c r="O4229" s="26" t="e">
        <f>VLOOKUP(D4229,quash!A$2:$I$7791,9,FALSE)</f>
        <v>#N/A</v>
      </c>
      <c r="P4229" s="7">
        <v>5000</v>
      </c>
      <c r="Q4229" s="26">
        <v>147</v>
      </c>
      <c r="R4229" s="19">
        <v>5.8283715876113994E-2</v>
      </c>
      <c r="S4229" s="26">
        <v>16</v>
      </c>
      <c r="T4229" s="7">
        <v>8000</v>
      </c>
      <c r="U4229" s="2">
        <v>142</v>
      </c>
      <c r="V4229" s="11">
        <v>2013.74</v>
      </c>
      <c r="W4229" s="14" t="s">
        <v>5282</v>
      </c>
      <c r="X4229" s="18"/>
      <c r="Y4229" s="9"/>
      <c r="Z4229" s="19"/>
      <c r="AA4229" s="19"/>
      <c r="AB4229" s="30">
        <f t="shared" si="1063"/>
        <v>2446000</v>
      </c>
      <c r="AC4229" s="30">
        <f t="shared" si="1057"/>
        <v>3.2706459525756338E-3</v>
      </c>
      <c r="AD4229" s="31">
        <f t="shared" si="1058"/>
        <v>0.48078495502861818</v>
      </c>
      <c r="AE4229" s="31">
        <f t="shared" si="1059"/>
        <v>0.46443172526574</v>
      </c>
      <c r="AG4229" s="30">
        <f t="shared" si="1064"/>
        <v>6126000</v>
      </c>
      <c r="AH4229" s="30">
        <f t="shared" si="1060"/>
        <v>1.3059092393078681E-3</v>
      </c>
      <c r="AI4229" s="31">
        <f t="shared" si="1061"/>
        <v>0.19196865817825662</v>
      </c>
      <c r="AJ4229" s="31">
        <f t="shared" si="1062"/>
        <v>0.18543911198171725</v>
      </c>
      <c r="AK4229" s="30" t="str">
        <f>IF(W4229="si",($S4229*'COSTOS DE CREDITOS'!$C$27)/DATA!$G4229,"")</f>
        <v/>
      </c>
      <c r="AL4229" s="90" t="str">
        <f>IF(W4229="si",'COSTOS DE CREDITOS'!$C$35,"")</f>
        <v/>
      </c>
      <c r="AM4229" s="30" t="str">
        <f t="shared" si="1065"/>
        <v/>
      </c>
      <c r="AN4229" s="30" t="str">
        <f t="shared" si="1066"/>
        <v/>
      </c>
      <c r="AO4229" s="30">
        <f t="shared" si="1067"/>
        <v>0</v>
      </c>
      <c r="AP4229" s="30">
        <f t="shared" si="1068"/>
        <v>0</v>
      </c>
      <c r="AQ4229" s="19" t="str">
        <f t="shared" si="1069"/>
        <v/>
      </c>
    </row>
    <row r="4230" spans="1:43" x14ac:dyDescent="0.2">
      <c r="A4230" s="23" t="s">
        <v>5665</v>
      </c>
      <c r="B4230" s="6" t="s">
        <v>5671</v>
      </c>
      <c r="C4230" s="6" t="s">
        <v>5670</v>
      </c>
      <c r="D4230" s="2">
        <v>186484</v>
      </c>
      <c r="E4230" s="2">
        <v>186575</v>
      </c>
      <c r="F4230" s="3" t="s">
        <v>5213</v>
      </c>
      <c r="G4230" s="2">
        <v>5</v>
      </c>
      <c r="H4230" s="2">
        <v>186623</v>
      </c>
      <c r="I4230" s="3" t="s">
        <v>5216</v>
      </c>
      <c r="J4230" s="15">
        <v>45411</v>
      </c>
      <c r="K4230" s="24">
        <v>1391203081</v>
      </c>
      <c r="L4230" s="15">
        <v>45412</v>
      </c>
      <c r="M4230" s="15">
        <v>45412</v>
      </c>
      <c r="N4230" s="26">
        <v>1</v>
      </c>
      <c r="O4230" s="26" t="e">
        <f>VLOOKUP(D4230,quash!A$2:$I$7791,9,FALSE)</f>
        <v>#N/A</v>
      </c>
      <c r="P4230" s="7">
        <v>7000</v>
      </c>
      <c r="Q4230" s="26">
        <v>121</v>
      </c>
      <c r="R4230" s="19">
        <v>0.11226939921536</v>
      </c>
      <c r="S4230" s="26">
        <v>16</v>
      </c>
      <c r="T4230" s="7">
        <v>8000</v>
      </c>
      <c r="U4230" s="2">
        <v>142</v>
      </c>
      <c r="V4230" s="11">
        <v>2013.74</v>
      </c>
      <c r="W4230" s="14" t="s">
        <v>5282</v>
      </c>
      <c r="X4230" s="18"/>
      <c r="Y4230" s="9"/>
      <c r="Z4230" s="19"/>
      <c r="AA4230" s="19"/>
      <c r="AB4230" s="30">
        <f t="shared" si="1063"/>
        <v>2446000</v>
      </c>
      <c r="AC4230" s="30">
        <f t="shared" si="1057"/>
        <v>3.2706459525756338E-3</v>
      </c>
      <c r="AD4230" s="31">
        <f t="shared" si="1058"/>
        <v>0.39574816026165172</v>
      </c>
      <c r="AE4230" s="31">
        <f t="shared" si="1059"/>
        <v>0.46443172526574</v>
      </c>
      <c r="AG4230" s="30">
        <f t="shared" si="1064"/>
        <v>6126000</v>
      </c>
      <c r="AH4230" s="30">
        <f t="shared" si="1060"/>
        <v>1.3059092393078681E-3</v>
      </c>
      <c r="AI4230" s="31">
        <f t="shared" si="1061"/>
        <v>0.15801501795625203</v>
      </c>
      <c r="AJ4230" s="31">
        <f t="shared" si="1062"/>
        <v>0.18543911198171725</v>
      </c>
      <c r="AK4230" s="30" t="str">
        <f>IF(W4230="si",($S4230*'COSTOS DE CREDITOS'!$C$27)/DATA!$G4230,"")</f>
        <v/>
      </c>
      <c r="AL4230" s="90" t="str">
        <f>IF(W4230="si",'COSTOS DE CREDITOS'!$C$35,"")</f>
        <v/>
      </c>
      <c r="AM4230" s="30" t="str">
        <f t="shared" si="1065"/>
        <v/>
      </c>
      <c r="AN4230" s="30" t="str">
        <f t="shared" si="1066"/>
        <v/>
      </c>
      <c r="AO4230" s="30">
        <f t="shared" si="1067"/>
        <v>0</v>
      </c>
      <c r="AP4230" s="30">
        <f t="shared" si="1068"/>
        <v>0</v>
      </c>
      <c r="AQ4230" s="19" t="str">
        <f t="shared" si="1069"/>
        <v/>
      </c>
    </row>
    <row r="4231" spans="1:43" x14ac:dyDescent="0.2">
      <c r="A4231" s="23" t="s">
        <v>5665</v>
      </c>
      <c r="B4231" s="6" t="s">
        <v>5671</v>
      </c>
      <c r="C4231" s="6" t="s">
        <v>5670</v>
      </c>
      <c r="D4231" s="2">
        <v>186415</v>
      </c>
      <c r="E4231" s="2">
        <v>186575</v>
      </c>
      <c r="F4231" s="3" t="s">
        <v>5213</v>
      </c>
      <c r="G4231" s="2">
        <v>5</v>
      </c>
      <c r="H4231" s="2">
        <v>186648</v>
      </c>
      <c r="I4231" s="3" t="s">
        <v>5217</v>
      </c>
      <c r="J4231" s="15">
        <v>45409</v>
      </c>
      <c r="K4231" s="24">
        <v>1390268107</v>
      </c>
      <c r="L4231" s="15">
        <v>45412</v>
      </c>
      <c r="M4231" s="15">
        <v>45412</v>
      </c>
      <c r="N4231" s="26">
        <v>1</v>
      </c>
      <c r="O4231" s="26" t="e">
        <f>VLOOKUP(D4231,quash!A$2:$I$7791,9,FALSE)</f>
        <v>#N/A</v>
      </c>
      <c r="P4231" s="7">
        <v>8000</v>
      </c>
      <c r="Q4231" s="26">
        <v>139</v>
      </c>
      <c r="R4231" s="19">
        <v>0.11226939921536</v>
      </c>
      <c r="S4231" s="26">
        <v>16</v>
      </c>
      <c r="T4231" s="7">
        <v>8000</v>
      </c>
      <c r="U4231" s="2">
        <v>142</v>
      </c>
      <c r="V4231" s="11">
        <v>2013.74</v>
      </c>
      <c r="W4231" s="14" t="s">
        <v>5282</v>
      </c>
      <c r="X4231" s="18"/>
      <c r="Y4231" s="9"/>
      <c r="Z4231" s="19"/>
      <c r="AA4231" s="19"/>
      <c r="AB4231" s="30">
        <f t="shared" si="1063"/>
        <v>2446000</v>
      </c>
      <c r="AC4231" s="30">
        <f t="shared" si="1057"/>
        <v>3.2706459525756338E-3</v>
      </c>
      <c r="AD4231" s="31">
        <f t="shared" si="1058"/>
        <v>0.45461978740801312</v>
      </c>
      <c r="AE4231" s="31">
        <f t="shared" si="1059"/>
        <v>0.46443172526574</v>
      </c>
      <c r="AG4231" s="30">
        <f t="shared" si="1064"/>
        <v>6126000</v>
      </c>
      <c r="AH4231" s="30">
        <f t="shared" si="1060"/>
        <v>1.3059092393078681E-3</v>
      </c>
      <c r="AI4231" s="31">
        <f t="shared" si="1061"/>
        <v>0.18152138426379366</v>
      </c>
      <c r="AJ4231" s="31">
        <f t="shared" si="1062"/>
        <v>0.18543911198171725</v>
      </c>
      <c r="AK4231" s="30" t="str">
        <f>IF(W4231="si",($S4231*'COSTOS DE CREDITOS'!$C$27)/DATA!$G4231,"")</f>
        <v/>
      </c>
      <c r="AL4231" s="90" t="str">
        <f>IF(W4231="si",'COSTOS DE CREDITOS'!$C$35,"")</f>
        <v/>
      </c>
      <c r="AM4231" s="30" t="str">
        <f t="shared" si="1065"/>
        <v/>
      </c>
      <c r="AN4231" s="30" t="str">
        <f t="shared" si="1066"/>
        <v/>
      </c>
      <c r="AO4231" s="30">
        <f t="shared" si="1067"/>
        <v>0</v>
      </c>
      <c r="AP4231" s="30">
        <f t="shared" si="1068"/>
        <v>0</v>
      </c>
      <c r="AQ4231" s="19" t="str">
        <f t="shared" si="1069"/>
        <v/>
      </c>
    </row>
    <row r="4232" spans="1:43" x14ac:dyDescent="0.2">
      <c r="A4232" s="23" t="s">
        <v>5665</v>
      </c>
      <c r="B4232" s="6" t="s">
        <v>5678</v>
      </c>
      <c r="C4232" s="6" t="s">
        <v>5670</v>
      </c>
      <c r="D4232" s="2">
        <v>186621</v>
      </c>
      <c r="E4232" s="2">
        <v>186618</v>
      </c>
      <c r="F4232" s="3" t="s">
        <v>5218</v>
      </c>
      <c r="G4232" s="2">
        <v>5</v>
      </c>
      <c r="H4232" s="2">
        <v>186659</v>
      </c>
      <c r="I4232" s="3" t="s">
        <v>5219</v>
      </c>
      <c r="J4232" s="15">
        <v>45411</v>
      </c>
      <c r="K4232" s="24">
        <v>1391559842</v>
      </c>
      <c r="L4232" s="15">
        <v>45412</v>
      </c>
      <c r="M4232" s="15">
        <v>45412</v>
      </c>
      <c r="N4232" s="26">
        <v>1</v>
      </c>
      <c r="O4232" s="26" t="e">
        <f>VLOOKUP(D4232,quash!A$2:$I$7791,9,FALSE)</f>
        <v>#N/A</v>
      </c>
      <c r="P4232" s="7">
        <v>10000</v>
      </c>
      <c r="Q4232" s="26">
        <v>110</v>
      </c>
      <c r="R4232" s="19">
        <v>3.11605023919212E-2</v>
      </c>
      <c r="S4232" s="26">
        <v>16</v>
      </c>
      <c r="T4232" s="7">
        <v>10000</v>
      </c>
      <c r="U4232" s="2">
        <v>142</v>
      </c>
      <c r="V4232" s="11">
        <v>2510.34</v>
      </c>
      <c r="W4232" s="14" t="s">
        <v>5282</v>
      </c>
      <c r="X4232" s="18"/>
      <c r="Y4232" s="9"/>
      <c r="Z4232" s="19"/>
      <c r="AA4232" s="19"/>
      <c r="AB4232" s="30">
        <f t="shared" si="1063"/>
        <v>2446000</v>
      </c>
      <c r="AC4232" s="30">
        <f t="shared" si="1057"/>
        <v>4.0883074407195418E-3</v>
      </c>
      <c r="AD4232" s="31">
        <f t="shared" si="1058"/>
        <v>0.4497138184791496</v>
      </c>
      <c r="AE4232" s="31">
        <f t="shared" si="1059"/>
        <v>0.58053965658217499</v>
      </c>
      <c r="AG4232" s="30">
        <f t="shared" si="1064"/>
        <v>6126000</v>
      </c>
      <c r="AH4232" s="30">
        <f t="shared" si="1060"/>
        <v>1.632386549134835E-3</v>
      </c>
      <c r="AI4232" s="31">
        <f t="shared" si="1061"/>
        <v>0.17956252040483187</v>
      </c>
      <c r="AJ4232" s="31">
        <f t="shared" si="1062"/>
        <v>0.23179888997714657</v>
      </c>
      <c r="AK4232" s="30" t="str">
        <f>IF(W4232="si",($S4232*'COSTOS DE CREDITOS'!$C$27)/DATA!$G4232,"")</f>
        <v/>
      </c>
      <c r="AL4232" s="90" t="str">
        <f>IF(W4232="si",'COSTOS DE CREDITOS'!$C$35,"")</f>
        <v/>
      </c>
      <c r="AM4232" s="30" t="str">
        <f t="shared" si="1065"/>
        <v/>
      </c>
      <c r="AN4232" s="30" t="str">
        <f t="shared" si="1066"/>
        <v/>
      </c>
      <c r="AO4232" s="30">
        <f t="shared" si="1067"/>
        <v>0</v>
      </c>
      <c r="AP4232" s="30">
        <f t="shared" si="1068"/>
        <v>0</v>
      </c>
      <c r="AQ4232" s="19" t="str">
        <f t="shared" si="1069"/>
        <v/>
      </c>
    </row>
    <row r="4233" spans="1:43" x14ac:dyDescent="0.2">
      <c r="A4233" s="23" t="s">
        <v>5665</v>
      </c>
      <c r="B4233" s="6" t="s">
        <v>5678</v>
      </c>
      <c r="C4233" s="6" t="s">
        <v>5670</v>
      </c>
      <c r="D4233" s="2">
        <v>186622</v>
      </c>
      <c r="E4233" s="2">
        <v>186618</v>
      </c>
      <c r="F4233" s="3" t="s">
        <v>5218</v>
      </c>
      <c r="G4233" s="2">
        <v>5</v>
      </c>
      <c r="H4233" s="2">
        <v>186663</v>
      </c>
      <c r="I4233" s="3" t="s">
        <v>5220</v>
      </c>
      <c r="J4233" s="15">
        <v>45411</v>
      </c>
      <c r="K4233" s="24">
        <v>1391559896</v>
      </c>
      <c r="L4233" s="15">
        <v>45412</v>
      </c>
      <c r="M4233" s="15">
        <v>45412</v>
      </c>
      <c r="N4233" s="26">
        <v>1</v>
      </c>
      <c r="O4233" s="26" t="e">
        <f>VLOOKUP(D4233,quash!A$2:$I$7791,9,FALSE)</f>
        <v>#N/A</v>
      </c>
      <c r="P4233" s="7">
        <v>10000</v>
      </c>
      <c r="Q4233" s="26">
        <v>110</v>
      </c>
      <c r="R4233" s="19">
        <v>3.3220596517330399E-2</v>
      </c>
      <c r="S4233" s="26">
        <v>16</v>
      </c>
      <c r="T4233" s="7">
        <v>8000</v>
      </c>
      <c r="U4233" s="2">
        <v>142</v>
      </c>
      <c r="V4233" s="11">
        <v>2013.74</v>
      </c>
      <c r="W4233" s="14" t="s">
        <v>5282</v>
      </c>
      <c r="X4233" s="18"/>
      <c r="Y4233" s="9"/>
      <c r="Z4233" s="19"/>
      <c r="AA4233" s="19"/>
      <c r="AB4233" s="30">
        <f t="shared" si="1063"/>
        <v>2446000</v>
      </c>
      <c r="AC4233" s="30">
        <f t="shared" ref="AC4233:AC4293" si="1070">$T4233/AB4233</f>
        <v>3.2706459525756338E-3</v>
      </c>
      <c r="AD4233" s="31">
        <f t="shared" ref="AD4233:AD4293" si="1071">AC4233*$Q4233</f>
        <v>0.35977105478331972</v>
      </c>
      <c r="AE4233" s="31">
        <f t="shared" si="1059"/>
        <v>0.46443172526574</v>
      </c>
      <c r="AG4233" s="30">
        <f t="shared" si="1064"/>
        <v>6126000</v>
      </c>
      <c r="AH4233" s="30">
        <f t="shared" si="1060"/>
        <v>1.3059092393078681E-3</v>
      </c>
      <c r="AI4233" s="31">
        <f t="shared" si="1061"/>
        <v>0.14365001632386548</v>
      </c>
      <c r="AJ4233" s="31">
        <f t="shared" si="1062"/>
        <v>0.18543911198171725</v>
      </c>
      <c r="AK4233" s="30" t="str">
        <f>IF(W4233="si",($S4233*'COSTOS DE CREDITOS'!$C$27)/DATA!$G4233,"")</f>
        <v/>
      </c>
      <c r="AL4233" s="90" t="str">
        <f>IF(W4233="si",'COSTOS DE CREDITOS'!$C$35,"")</f>
        <v/>
      </c>
      <c r="AM4233" s="30" t="str">
        <f t="shared" si="1065"/>
        <v/>
      </c>
      <c r="AN4233" s="30" t="str">
        <f t="shared" si="1066"/>
        <v/>
      </c>
      <c r="AO4233" s="30">
        <f t="shared" si="1067"/>
        <v>0</v>
      </c>
      <c r="AP4233" s="30">
        <f t="shared" si="1068"/>
        <v>0</v>
      </c>
      <c r="AQ4233" s="19" t="str">
        <f t="shared" si="1069"/>
        <v/>
      </c>
    </row>
    <row r="4234" spans="1:43" x14ac:dyDescent="0.2">
      <c r="A4234" s="23" t="s">
        <v>5665</v>
      </c>
      <c r="B4234" s="6" t="s">
        <v>5678</v>
      </c>
      <c r="C4234" s="6" t="s">
        <v>5670</v>
      </c>
      <c r="D4234" s="2">
        <v>186624</v>
      </c>
      <c r="E4234" s="2">
        <v>186618</v>
      </c>
      <c r="F4234" s="3" t="s">
        <v>5218</v>
      </c>
      <c r="G4234" s="2">
        <v>5</v>
      </c>
      <c r="H4234" s="2">
        <v>186670</v>
      </c>
      <c r="I4234" s="3" t="s">
        <v>5221</v>
      </c>
      <c r="J4234" s="15">
        <v>45411</v>
      </c>
      <c r="K4234" s="24">
        <v>1391559950</v>
      </c>
      <c r="L4234" s="15">
        <v>45412</v>
      </c>
      <c r="M4234" s="15">
        <v>45412</v>
      </c>
      <c r="N4234" s="26">
        <v>1</v>
      </c>
      <c r="O4234" s="26" t="e">
        <f>VLOOKUP(D4234,quash!A$2:$I$7791,9,FALSE)</f>
        <v>#N/A</v>
      </c>
      <c r="P4234" s="7">
        <v>10000</v>
      </c>
      <c r="Q4234" s="26">
        <v>132</v>
      </c>
      <c r="R4234" s="19">
        <v>5.8283715876113903E-2</v>
      </c>
      <c r="S4234" s="26">
        <v>16</v>
      </c>
      <c r="T4234" s="7">
        <v>5000</v>
      </c>
      <c r="U4234" s="2">
        <v>147</v>
      </c>
      <c r="V4234" s="11">
        <v>1303.3399999999999</v>
      </c>
      <c r="W4234" s="14" t="s">
        <v>5282</v>
      </c>
      <c r="X4234" s="18"/>
      <c r="Y4234" s="9"/>
      <c r="Z4234" s="19"/>
      <c r="AA4234" s="19"/>
      <c r="AB4234" s="30">
        <f t="shared" si="1063"/>
        <v>2446000</v>
      </c>
      <c r="AC4234" s="30">
        <f t="shared" si="1070"/>
        <v>2.0441537203597709E-3</v>
      </c>
      <c r="AD4234" s="31">
        <f t="shared" si="1071"/>
        <v>0.26982829108748974</v>
      </c>
      <c r="AE4234" s="31">
        <f t="shared" si="1059"/>
        <v>0.30049059689288632</v>
      </c>
      <c r="AG4234" s="30">
        <f t="shared" si="1064"/>
        <v>6126000</v>
      </c>
      <c r="AH4234" s="30">
        <f t="shared" si="1060"/>
        <v>8.1619327456741752E-4</v>
      </c>
      <c r="AI4234" s="31">
        <f t="shared" si="1061"/>
        <v>0.10773751224289911</v>
      </c>
      <c r="AJ4234" s="31">
        <f t="shared" si="1062"/>
        <v>0.11998041136141037</v>
      </c>
      <c r="AK4234" s="30" t="str">
        <f>IF(W4234="si",($S4234*'COSTOS DE CREDITOS'!$C$27)/DATA!$G4234,"")</f>
        <v/>
      </c>
      <c r="AL4234" s="90" t="str">
        <f>IF(W4234="si",'COSTOS DE CREDITOS'!$C$35,"")</f>
        <v/>
      </c>
      <c r="AM4234" s="30" t="str">
        <f t="shared" si="1065"/>
        <v/>
      </c>
      <c r="AN4234" s="30" t="str">
        <f t="shared" si="1066"/>
        <v/>
      </c>
      <c r="AO4234" s="30">
        <f t="shared" si="1067"/>
        <v>0</v>
      </c>
      <c r="AP4234" s="30">
        <f t="shared" si="1068"/>
        <v>0</v>
      </c>
      <c r="AQ4234" s="19" t="str">
        <f t="shared" si="1069"/>
        <v/>
      </c>
    </row>
    <row r="4235" spans="1:43" x14ac:dyDescent="0.2">
      <c r="A4235" s="23" t="s">
        <v>5665</v>
      </c>
      <c r="B4235" s="6" t="s">
        <v>5678</v>
      </c>
      <c r="C4235" s="6" t="s">
        <v>5670</v>
      </c>
      <c r="D4235" s="2">
        <v>186627</v>
      </c>
      <c r="E4235" s="2">
        <v>186618</v>
      </c>
      <c r="F4235" s="3" t="s">
        <v>5218</v>
      </c>
      <c r="G4235" s="2">
        <v>5</v>
      </c>
      <c r="H4235" s="2">
        <v>186671</v>
      </c>
      <c r="I4235" s="3" t="s">
        <v>5222</v>
      </c>
      <c r="J4235" s="15">
        <v>45411</v>
      </c>
      <c r="K4235" s="24">
        <v>1391560000</v>
      </c>
      <c r="L4235" s="15">
        <v>45412</v>
      </c>
      <c r="M4235" s="15">
        <v>45412</v>
      </c>
      <c r="N4235" s="26">
        <v>1</v>
      </c>
      <c r="O4235" s="26" t="e">
        <f>VLOOKUP(D4235,quash!A$2:$I$7791,9,FALSE)</f>
        <v>#N/A</v>
      </c>
      <c r="P4235" s="7">
        <v>10000</v>
      </c>
      <c r="Q4235" s="26">
        <v>100</v>
      </c>
      <c r="R4235" s="19">
        <v>1.82981294070719E-2</v>
      </c>
      <c r="S4235" s="26">
        <v>16</v>
      </c>
      <c r="T4235" s="7">
        <v>5000</v>
      </c>
      <c r="U4235" s="2">
        <v>147</v>
      </c>
      <c r="V4235" s="11">
        <v>1303.3399999999999</v>
      </c>
      <c r="W4235" s="14" t="s">
        <v>5282</v>
      </c>
      <c r="X4235" s="18"/>
      <c r="Y4235" s="9"/>
      <c r="Z4235" s="19"/>
      <c r="AA4235" s="19"/>
      <c r="AB4235" s="30">
        <f t="shared" si="1063"/>
        <v>2446000</v>
      </c>
      <c r="AC4235" s="30">
        <f t="shared" si="1070"/>
        <v>2.0441537203597709E-3</v>
      </c>
      <c r="AD4235" s="31">
        <f t="shared" si="1071"/>
        <v>0.20441537203597709</v>
      </c>
      <c r="AE4235" s="31">
        <f t="shared" si="1059"/>
        <v>0.30049059689288632</v>
      </c>
      <c r="AG4235" s="30">
        <f t="shared" si="1064"/>
        <v>6126000</v>
      </c>
      <c r="AH4235" s="30">
        <f t="shared" si="1060"/>
        <v>8.1619327456741752E-4</v>
      </c>
      <c r="AI4235" s="31">
        <f t="shared" si="1061"/>
        <v>8.1619327456741747E-2</v>
      </c>
      <c r="AJ4235" s="31">
        <f t="shared" si="1062"/>
        <v>0.11998041136141037</v>
      </c>
      <c r="AK4235" s="30" t="str">
        <f>IF(W4235="si",($S4235*'COSTOS DE CREDITOS'!$C$27)/DATA!$G4235,"")</f>
        <v/>
      </c>
      <c r="AL4235" s="90" t="str">
        <f>IF(W4235="si",'COSTOS DE CREDITOS'!$C$35,"")</f>
        <v/>
      </c>
      <c r="AM4235" s="30" t="str">
        <f t="shared" si="1065"/>
        <v/>
      </c>
      <c r="AN4235" s="30" t="str">
        <f t="shared" si="1066"/>
        <v/>
      </c>
      <c r="AO4235" s="30">
        <f t="shared" si="1067"/>
        <v>0</v>
      </c>
      <c r="AP4235" s="30">
        <f t="shared" si="1068"/>
        <v>0</v>
      </c>
      <c r="AQ4235" s="19" t="str">
        <f t="shared" si="1069"/>
        <v/>
      </c>
    </row>
    <row r="4236" spans="1:43" x14ac:dyDescent="0.2">
      <c r="A4236" s="23" t="s">
        <v>5665</v>
      </c>
      <c r="B4236" s="6" t="s">
        <v>5671</v>
      </c>
      <c r="C4236" s="6" t="s">
        <v>5670</v>
      </c>
      <c r="D4236" s="2">
        <v>186185</v>
      </c>
      <c r="E4236" s="2">
        <v>186575</v>
      </c>
      <c r="F4236" s="3" t="s">
        <v>5213</v>
      </c>
      <c r="G4236" s="2">
        <v>5</v>
      </c>
      <c r="H4236" s="2">
        <v>186674</v>
      </c>
      <c r="I4236" s="3" t="s">
        <v>5223</v>
      </c>
      <c r="J4236" s="15">
        <v>45407</v>
      </c>
      <c r="K4236" s="24">
        <v>1388994260</v>
      </c>
      <c r="L4236" s="15">
        <v>45412</v>
      </c>
      <c r="M4236" s="15">
        <v>45412</v>
      </c>
      <c r="N4236" s="26">
        <v>1</v>
      </c>
      <c r="O4236" s="26" t="e">
        <f>VLOOKUP(D4236,quash!A$2:$I$7791,9,FALSE)</f>
        <v>#N/A</v>
      </c>
      <c r="P4236" s="7">
        <v>10000</v>
      </c>
      <c r="Q4236" s="26">
        <v>132</v>
      </c>
      <c r="R4236" s="19">
        <v>5.8283715876113903E-2</v>
      </c>
      <c r="S4236" s="26">
        <v>16</v>
      </c>
      <c r="T4236" s="7">
        <v>8000</v>
      </c>
      <c r="U4236" s="2">
        <v>142</v>
      </c>
      <c r="V4236" s="11">
        <v>2013.74</v>
      </c>
      <c r="W4236" s="14" t="s">
        <v>5282</v>
      </c>
      <c r="X4236" s="18"/>
      <c r="Y4236" s="9"/>
      <c r="Z4236" s="19"/>
      <c r="AA4236" s="19"/>
      <c r="AB4236" s="30">
        <f t="shared" si="1063"/>
        <v>2446000</v>
      </c>
      <c r="AC4236" s="30">
        <f t="shared" si="1070"/>
        <v>3.2706459525756338E-3</v>
      </c>
      <c r="AD4236" s="31">
        <f t="shared" si="1071"/>
        <v>0.43172526573998365</v>
      </c>
      <c r="AE4236" s="31">
        <f t="shared" si="1059"/>
        <v>0.46443172526574</v>
      </c>
      <c r="AG4236" s="30">
        <f t="shared" si="1064"/>
        <v>6126000</v>
      </c>
      <c r="AH4236" s="30">
        <f t="shared" si="1060"/>
        <v>1.3059092393078681E-3</v>
      </c>
      <c r="AI4236" s="31">
        <f t="shared" si="1061"/>
        <v>0.17238001958863858</v>
      </c>
      <c r="AJ4236" s="31">
        <f t="shared" si="1062"/>
        <v>0.18543911198171725</v>
      </c>
      <c r="AK4236" s="30" t="str">
        <f>IF(W4236="si",($S4236*'COSTOS DE CREDITOS'!$C$27)/DATA!$G4236,"")</f>
        <v/>
      </c>
      <c r="AL4236" s="90" t="str">
        <f>IF(W4236="si",'COSTOS DE CREDITOS'!$C$35,"")</f>
        <v/>
      </c>
      <c r="AM4236" s="30" t="str">
        <f t="shared" si="1065"/>
        <v/>
      </c>
      <c r="AN4236" s="30" t="str">
        <f t="shared" si="1066"/>
        <v/>
      </c>
      <c r="AO4236" s="30">
        <f t="shared" si="1067"/>
        <v>0</v>
      </c>
      <c r="AP4236" s="30">
        <f t="shared" si="1068"/>
        <v>0</v>
      </c>
      <c r="AQ4236" s="19" t="str">
        <f t="shared" si="1069"/>
        <v/>
      </c>
    </row>
    <row r="4237" spans="1:43" x14ac:dyDescent="0.2">
      <c r="A4237" s="23" t="s">
        <v>5665</v>
      </c>
      <c r="B4237" s="6" t="s">
        <v>5669</v>
      </c>
      <c r="C4237" s="6" t="s">
        <v>5670</v>
      </c>
      <c r="D4237" s="2">
        <v>185927</v>
      </c>
      <c r="E4237" s="2">
        <v>186355</v>
      </c>
      <c r="F4237" s="3" t="s">
        <v>2974</v>
      </c>
      <c r="G4237" s="2">
        <v>7</v>
      </c>
      <c r="H4237" s="2">
        <v>186471</v>
      </c>
      <c r="I4237" s="3" t="s">
        <v>5224</v>
      </c>
      <c r="J4237" s="15">
        <v>45405</v>
      </c>
      <c r="K4237" s="24">
        <v>1386521290</v>
      </c>
      <c r="L4237" s="15">
        <v>45411</v>
      </c>
      <c r="M4237" s="15">
        <v>45412</v>
      </c>
      <c r="N4237" s="26">
        <v>1</v>
      </c>
      <c r="O4237" s="26">
        <f>VLOOKUP(D4237,quash!A$2:$I$7791,9,FALSE)</f>
        <v>2</v>
      </c>
      <c r="P4237" s="7">
        <v>10000</v>
      </c>
      <c r="Q4237" s="26">
        <v>115</v>
      </c>
      <c r="R4237" s="19">
        <v>3.97705569269148E-2</v>
      </c>
      <c r="S4237" s="26">
        <v>16</v>
      </c>
      <c r="T4237" s="7">
        <v>8000</v>
      </c>
      <c r="U4237" s="2">
        <v>142</v>
      </c>
      <c r="V4237" s="11">
        <v>2013.74</v>
      </c>
      <c r="W4237" s="14" t="s">
        <v>5282</v>
      </c>
      <c r="X4237" s="18"/>
      <c r="Y4237" s="9"/>
      <c r="Z4237" s="19"/>
      <c r="AA4237" s="19"/>
      <c r="AB4237" s="30">
        <f t="shared" si="1063"/>
        <v>313000</v>
      </c>
      <c r="AC4237" s="30">
        <f t="shared" si="1070"/>
        <v>2.5559105431309903E-2</v>
      </c>
      <c r="AD4237" s="31">
        <f t="shared" si="1071"/>
        <v>2.939297124600639</v>
      </c>
      <c r="AE4237" s="31">
        <f t="shared" si="1059"/>
        <v>3.6293929712460065</v>
      </c>
      <c r="AG4237" s="30">
        <f t="shared" si="1064"/>
        <v>1695000</v>
      </c>
      <c r="AH4237" s="30">
        <f t="shared" si="1060"/>
        <v>4.71976401179941E-3</v>
      </c>
      <c r="AI4237" s="31">
        <f t="shared" si="1061"/>
        <v>0.54277286135693215</v>
      </c>
      <c r="AJ4237" s="31">
        <f t="shared" si="1062"/>
        <v>0.67020648967551621</v>
      </c>
      <c r="AK4237" s="30" t="str">
        <f>IF(W4237="si",($S4237*'COSTOS DE CREDITOS'!$C$27)/DATA!$G4237,"")</f>
        <v/>
      </c>
      <c r="AL4237" s="90" t="str">
        <f>IF(W4237="si",'COSTOS DE CREDITOS'!$C$35,"")</f>
        <v/>
      </c>
      <c r="AM4237" s="30" t="str">
        <f t="shared" si="1065"/>
        <v/>
      </c>
      <c r="AN4237" s="30" t="str">
        <f t="shared" si="1066"/>
        <v/>
      </c>
      <c r="AO4237" s="30">
        <f t="shared" si="1067"/>
        <v>0</v>
      </c>
      <c r="AP4237" s="30">
        <f t="shared" si="1068"/>
        <v>0</v>
      </c>
      <c r="AQ4237" s="19" t="str">
        <f t="shared" si="1069"/>
        <v/>
      </c>
    </row>
    <row r="4238" spans="1:43" x14ac:dyDescent="0.2">
      <c r="A4238" s="23" t="s">
        <v>5665</v>
      </c>
      <c r="B4238" s="6" t="s">
        <v>5669</v>
      </c>
      <c r="C4238" s="6" t="s">
        <v>5670</v>
      </c>
      <c r="D4238" s="2">
        <v>185925</v>
      </c>
      <c r="E4238" s="2">
        <v>186355</v>
      </c>
      <c r="F4238" s="3" t="s">
        <v>2974</v>
      </c>
      <c r="G4238" s="2">
        <v>7</v>
      </c>
      <c r="H4238" s="2">
        <v>186479</v>
      </c>
      <c r="I4238" s="3" t="s">
        <v>5225</v>
      </c>
      <c r="J4238" s="15">
        <v>45405</v>
      </c>
      <c r="K4238" s="24">
        <v>1386509005</v>
      </c>
      <c r="L4238" s="15">
        <v>45411</v>
      </c>
      <c r="M4238" s="15">
        <v>45412</v>
      </c>
      <c r="N4238" s="26">
        <v>1</v>
      </c>
      <c r="O4238" s="26">
        <f>VLOOKUP(D4238,quash!A$2:$I$7791,9,FALSE)</f>
        <v>4</v>
      </c>
      <c r="P4238" s="7">
        <v>10000</v>
      </c>
      <c r="Q4238" s="26">
        <v>110</v>
      </c>
      <c r="R4238" s="19">
        <v>3.3220596517330399E-2</v>
      </c>
      <c r="S4238" s="26">
        <v>16</v>
      </c>
      <c r="T4238" s="7">
        <v>8000</v>
      </c>
      <c r="U4238" s="2">
        <v>142</v>
      </c>
      <c r="V4238" s="11">
        <v>2013.74</v>
      </c>
      <c r="W4238" s="14" t="s">
        <v>5282</v>
      </c>
      <c r="X4238" s="18"/>
      <c r="Y4238" s="9"/>
      <c r="Z4238" s="19"/>
      <c r="AA4238" s="19"/>
      <c r="AB4238" s="30">
        <f t="shared" si="1063"/>
        <v>249000</v>
      </c>
      <c r="AC4238" s="30">
        <f t="shared" si="1070"/>
        <v>3.2128514056224897E-2</v>
      </c>
      <c r="AD4238" s="31">
        <f t="shared" si="1071"/>
        <v>3.5341365461847385</v>
      </c>
      <c r="AE4238" s="31">
        <f t="shared" si="1059"/>
        <v>4.5622489959839356</v>
      </c>
      <c r="AG4238" s="30">
        <f t="shared" si="1064"/>
        <v>927000</v>
      </c>
      <c r="AH4238" s="30">
        <f t="shared" si="1060"/>
        <v>8.6299892125134836E-3</v>
      </c>
      <c r="AI4238" s="31">
        <f t="shared" si="1061"/>
        <v>0.94929881337648325</v>
      </c>
      <c r="AJ4238" s="31">
        <f t="shared" si="1062"/>
        <v>1.2254584681769147</v>
      </c>
      <c r="AK4238" s="30" t="str">
        <f>IF(W4238="si",($S4238*'COSTOS DE CREDITOS'!$C$27)/DATA!$G4238,"")</f>
        <v/>
      </c>
      <c r="AL4238" s="90" t="str">
        <f>IF(W4238="si",'COSTOS DE CREDITOS'!$C$35,"")</f>
        <v/>
      </c>
      <c r="AM4238" s="30" t="str">
        <f t="shared" si="1065"/>
        <v/>
      </c>
      <c r="AN4238" s="30" t="str">
        <f t="shared" si="1066"/>
        <v/>
      </c>
      <c r="AO4238" s="30">
        <f t="shared" si="1067"/>
        <v>0</v>
      </c>
      <c r="AP4238" s="30">
        <f t="shared" si="1068"/>
        <v>0</v>
      </c>
      <c r="AQ4238" s="19" t="str">
        <f t="shared" si="1069"/>
        <v/>
      </c>
    </row>
    <row r="4239" spans="1:43" x14ac:dyDescent="0.2">
      <c r="A4239" s="23" t="s">
        <v>5665</v>
      </c>
      <c r="B4239" s="6" t="s">
        <v>5669</v>
      </c>
      <c r="C4239" s="6" t="s">
        <v>5670</v>
      </c>
      <c r="D4239" s="2">
        <v>185940</v>
      </c>
      <c r="E4239" s="2">
        <v>186355</v>
      </c>
      <c r="F4239" s="3" t="s">
        <v>2974</v>
      </c>
      <c r="G4239" s="2">
        <v>7</v>
      </c>
      <c r="H4239" s="2">
        <v>186493</v>
      </c>
      <c r="I4239" s="3" t="s">
        <v>5226</v>
      </c>
      <c r="J4239" s="15">
        <v>45406</v>
      </c>
      <c r="K4239" s="24">
        <v>1387307915</v>
      </c>
      <c r="L4239" s="15">
        <v>45411</v>
      </c>
      <c r="M4239" s="15">
        <v>45412</v>
      </c>
      <c r="N4239" s="26">
        <v>1</v>
      </c>
      <c r="O4239" s="26">
        <f>VLOOKUP(D4239,quash!A$2:$I$7791,9,FALSE)</f>
        <v>1</v>
      </c>
      <c r="P4239" s="7">
        <v>10000</v>
      </c>
      <c r="Q4239" s="26">
        <v>110</v>
      </c>
      <c r="R4239" s="19">
        <v>3.3741050530766099E-2</v>
      </c>
      <c r="S4239" s="26">
        <v>16</v>
      </c>
      <c r="T4239" s="7">
        <v>8000</v>
      </c>
      <c r="U4239" s="2">
        <v>142</v>
      </c>
      <c r="V4239" s="11">
        <v>2013.74</v>
      </c>
      <c r="W4239" s="14" t="s">
        <v>5282</v>
      </c>
      <c r="X4239" s="18"/>
      <c r="Y4239" s="9"/>
      <c r="Z4239" s="19"/>
      <c r="AA4239" s="19"/>
      <c r="AB4239" s="30">
        <f t="shared" si="1063"/>
        <v>511000</v>
      </c>
      <c r="AC4239" s="30">
        <f t="shared" si="1070"/>
        <v>1.5655577299412915E-2</v>
      </c>
      <c r="AD4239" s="31">
        <f t="shared" si="1071"/>
        <v>1.7221135029354206</v>
      </c>
      <c r="AE4239" s="31">
        <f t="shared" si="1059"/>
        <v>2.2230919765166339</v>
      </c>
      <c r="AG4239" s="30">
        <f t="shared" si="1064"/>
        <v>2427000</v>
      </c>
      <c r="AH4239" s="30">
        <f t="shared" si="1060"/>
        <v>3.296250515039143E-3</v>
      </c>
      <c r="AI4239" s="31">
        <f t="shared" si="1061"/>
        <v>0.36258755665430575</v>
      </c>
      <c r="AJ4239" s="31">
        <f t="shared" si="1062"/>
        <v>0.4680675731355583</v>
      </c>
      <c r="AK4239" s="30" t="str">
        <f>IF(W4239="si",($S4239*'COSTOS DE CREDITOS'!$C$27)/DATA!$G4239,"")</f>
        <v/>
      </c>
      <c r="AL4239" s="90" t="str">
        <f>IF(W4239="si",'COSTOS DE CREDITOS'!$C$35,"")</f>
        <v/>
      </c>
      <c r="AM4239" s="30" t="str">
        <f t="shared" si="1065"/>
        <v/>
      </c>
      <c r="AN4239" s="30" t="str">
        <f t="shared" si="1066"/>
        <v/>
      </c>
      <c r="AO4239" s="30">
        <f t="shared" si="1067"/>
        <v>0</v>
      </c>
      <c r="AP4239" s="30">
        <f t="shared" si="1068"/>
        <v>0</v>
      </c>
      <c r="AQ4239" s="19" t="str">
        <f t="shared" si="1069"/>
        <v/>
      </c>
    </row>
    <row r="4240" spans="1:43" x14ac:dyDescent="0.2">
      <c r="A4240" s="23" t="s">
        <v>5665</v>
      </c>
      <c r="B4240" s="6" t="s">
        <v>5678</v>
      </c>
      <c r="C4240" s="6" t="s">
        <v>5670</v>
      </c>
      <c r="D4240" s="2">
        <v>186319</v>
      </c>
      <c r="E4240" s="2">
        <v>186579</v>
      </c>
      <c r="F4240" s="3" t="s">
        <v>5227</v>
      </c>
      <c r="G4240" s="2">
        <v>5</v>
      </c>
      <c r="H4240" s="2">
        <v>186580</v>
      </c>
      <c r="I4240" s="3" t="s">
        <v>5228</v>
      </c>
      <c r="J4240" s="15">
        <v>45408</v>
      </c>
      <c r="K4240" s="24">
        <v>1389670573</v>
      </c>
      <c r="L4240" s="15">
        <v>45412</v>
      </c>
      <c r="M4240" s="15">
        <v>45412</v>
      </c>
      <c r="N4240" s="26">
        <v>1</v>
      </c>
      <c r="O4240" s="26" t="e">
        <f>VLOOKUP(D4240,quash!A$2:$I$7791,9,FALSE)</f>
        <v>#N/A</v>
      </c>
      <c r="P4240" s="7">
        <v>10000</v>
      </c>
      <c r="Q4240" s="26">
        <v>100</v>
      </c>
      <c r="R4240" s="19">
        <v>1.82981294070719E-2</v>
      </c>
      <c r="S4240" s="26">
        <v>16</v>
      </c>
      <c r="T4240" s="7">
        <v>10000</v>
      </c>
      <c r="U4240" s="2">
        <v>142</v>
      </c>
      <c r="V4240" s="11">
        <v>2510.34</v>
      </c>
      <c r="W4240" s="14" t="s">
        <v>5282</v>
      </c>
      <c r="X4240" s="18"/>
      <c r="Y4240" s="9"/>
      <c r="Z4240" s="19"/>
      <c r="AA4240" s="19"/>
      <c r="AB4240" s="30">
        <f t="shared" si="1063"/>
        <v>2446000</v>
      </c>
      <c r="AC4240" s="30">
        <f t="shared" si="1070"/>
        <v>4.0883074407195418E-3</v>
      </c>
      <c r="AD4240" s="31">
        <f t="shared" si="1071"/>
        <v>0.40883074407195419</v>
      </c>
      <c r="AE4240" s="31">
        <f t="shared" si="1059"/>
        <v>0.58053965658217499</v>
      </c>
      <c r="AG4240" s="30">
        <f t="shared" si="1064"/>
        <v>6126000</v>
      </c>
      <c r="AH4240" s="30">
        <f t="shared" si="1060"/>
        <v>1.632386549134835E-3</v>
      </c>
      <c r="AI4240" s="31">
        <f t="shared" si="1061"/>
        <v>0.16323865491348349</v>
      </c>
      <c r="AJ4240" s="31">
        <f t="shared" si="1062"/>
        <v>0.23179888997714657</v>
      </c>
      <c r="AK4240" s="30" t="str">
        <f>IF(W4240="si",($S4240*'COSTOS DE CREDITOS'!$C$27)/DATA!$G4240,"")</f>
        <v/>
      </c>
      <c r="AL4240" s="90" t="str">
        <f>IF(W4240="si",'COSTOS DE CREDITOS'!$C$35,"")</f>
        <v/>
      </c>
      <c r="AM4240" s="30" t="str">
        <f t="shared" si="1065"/>
        <v/>
      </c>
      <c r="AN4240" s="30" t="str">
        <f t="shared" si="1066"/>
        <v/>
      </c>
      <c r="AO4240" s="30">
        <f t="shared" si="1067"/>
        <v>0</v>
      </c>
      <c r="AP4240" s="30">
        <f t="shared" si="1068"/>
        <v>0</v>
      </c>
      <c r="AQ4240" s="19" t="str">
        <f t="shared" si="1069"/>
        <v/>
      </c>
    </row>
    <row r="4241" spans="1:43" x14ac:dyDescent="0.2">
      <c r="A4241" s="23" t="s">
        <v>5665</v>
      </c>
      <c r="B4241" s="6" t="s">
        <v>5678</v>
      </c>
      <c r="C4241" s="6" t="s">
        <v>5670</v>
      </c>
      <c r="D4241" s="2">
        <v>186306</v>
      </c>
      <c r="E4241" s="2">
        <v>186579</v>
      </c>
      <c r="F4241" s="3" t="s">
        <v>5227</v>
      </c>
      <c r="G4241" s="2">
        <v>5</v>
      </c>
      <c r="H4241" s="2">
        <v>186582</v>
      </c>
      <c r="I4241" s="3" t="s">
        <v>5229</v>
      </c>
      <c r="J4241" s="15">
        <v>45408</v>
      </c>
      <c r="K4241" s="24">
        <v>1389651612</v>
      </c>
      <c r="L4241" s="15">
        <v>45412</v>
      </c>
      <c r="M4241" s="15">
        <v>45412</v>
      </c>
      <c r="N4241" s="26">
        <v>1</v>
      </c>
      <c r="O4241" s="26" t="e">
        <f>VLOOKUP(D4241,quash!A$2:$I$7791,9,FALSE)</f>
        <v>#N/A</v>
      </c>
      <c r="P4241" s="7">
        <v>10000</v>
      </c>
      <c r="Q4241" s="26">
        <v>100</v>
      </c>
      <c r="R4241" s="19">
        <v>1.82981294070719E-2</v>
      </c>
      <c r="S4241" s="26">
        <v>16</v>
      </c>
      <c r="T4241" s="7">
        <v>6000</v>
      </c>
      <c r="U4241" s="2">
        <v>147</v>
      </c>
      <c r="V4241" s="11">
        <v>1558.57</v>
      </c>
      <c r="W4241" s="14" t="s">
        <v>5282</v>
      </c>
      <c r="X4241" s="18"/>
      <c r="Y4241" s="9"/>
      <c r="Z4241" s="19"/>
      <c r="AA4241" s="19"/>
      <c r="AB4241" s="30">
        <f t="shared" si="1063"/>
        <v>2446000</v>
      </c>
      <c r="AC4241" s="30">
        <f t="shared" si="1070"/>
        <v>2.4529844644317253E-3</v>
      </c>
      <c r="AD4241" s="31">
        <f t="shared" si="1071"/>
        <v>0.24529844644317253</v>
      </c>
      <c r="AE4241" s="31">
        <f t="shared" si="1059"/>
        <v>0.36058871627146361</v>
      </c>
      <c r="AG4241" s="30">
        <f t="shared" si="1064"/>
        <v>6126000</v>
      </c>
      <c r="AH4241" s="30">
        <f t="shared" si="1060"/>
        <v>9.7943192948090111E-4</v>
      </c>
      <c r="AI4241" s="31">
        <f t="shared" si="1061"/>
        <v>9.7943192948090105E-2</v>
      </c>
      <c r="AJ4241" s="31">
        <f t="shared" si="1062"/>
        <v>0.14397649363369247</v>
      </c>
      <c r="AK4241" s="30" t="str">
        <f>IF(W4241="si",($S4241*'COSTOS DE CREDITOS'!$C$27)/DATA!$G4241,"")</f>
        <v/>
      </c>
      <c r="AL4241" s="90" t="str">
        <f>IF(W4241="si",'COSTOS DE CREDITOS'!$C$35,"")</f>
        <v/>
      </c>
      <c r="AM4241" s="30" t="str">
        <f t="shared" si="1065"/>
        <v/>
      </c>
      <c r="AN4241" s="30" t="str">
        <f t="shared" si="1066"/>
        <v/>
      </c>
      <c r="AO4241" s="30">
        <f t="shared" si="1067"/>
        <v>0</v>
      </c>
      <c r="AP4241" s="30">
        <f t="shared" si="1068"/>
        <v>0</v>
      </c>
      <c r="AQ4241" s="19" t="str">
        <f t="shared" si="1069"/>
        <v/>
      </c>
    </row>
    <row r="4242" spans="1:43" x14ac:dyDescent="0.2">
      <c r="A4242" s="23" t="s">
        <v>5665</v>
      </c>
      <c r="B4242" s="6" t="s">
        <v>5678</v>
      </c>
      <c r="C4242" s="6" t="s">
        <v>5670</v>
      </c>
      <c r="D4242" s="2">
        <v>186313</v>
      </c>
      <c r="E4242" s="2">
        <v>186579</v>
      </c>
      <c r="F4242" s="3" t="s">
        <v>5227</v>
      </c>
      <c r="G4242" s="2">
        <v>5</v>
      </c>
      <c r="H4242" s="2">
        <v>186584</v>
      </c>
      <c r="I4242" s="3" t="s">
        <v>5230</v>
      </c>
      <c r="J4242" s="15">
        <v>45408</v>
      </c>
      <c r="K4242" s="24">
        <v>1389663573</v>
      </c>
      <c r="L4242" s="15">
        <v>45412</v>
      </c>
      <c r="M4242" s="15">
        <v>45412</v>
      </c>
      <c r="N4242" s="26">
        <v>1</v>
      </c>
      <c r="O4242" s="26" t="e">
        <f>VLOOKUP(D4242,quash!A$2:$I$7791,9,FALSE)</f>
        <v>#N/A</v>
      </c>
      <c r="P4242" s="7">
        <v>10000</v>
      </c>
      <c r="Q4242" s="26">
        <v>110</v>
      </c>
      <c r="R4242" s="19">
        <v>3.3220596517330399E-2</v>
      </c>
      <c r="S4242" s="26">
        <v>16</v>
      </c>
      <c r="T4242" s="7">
        <v>8000</v>
      </c>
      <c r="U4242" s="2">
        <v>142</v>
      </c>
      <c r="V4242" s="11">
        <v>2013.74</v>
      </c>
      <c r="W4242" s="14" t="s">
        <v>5282</v>
      </c>
      <c r="X4242" s="18"/>
      <c r="Y4242" s="9"/>
      <c r="Z4242" s="19"/>
      <c r="AA4242" s="19"/>
      <c r="AB4242" s="30">
        <f t="shared" si="1063"/>
        <v>2446000</v>
      </c>
      <c r="AC4242" s="30">
        <f t="shared" si="1070"/>
        <v>3.2706459525756338E-3</v>
      </c>
      <c r="AD4242" s="31">
        <f t="shared" si="1071"/>
        <v>0.35977105478331972</v>
      </c>
      <c r="AE4242" s="31">
        <f t="shared" si="1059"/>
        <v>0.46443172526574</v>
      </c>
      <c r="AG4242" s="30">
        <f t="shared" si="1064"/>
        <v>6126000</v>
      </c>
      <c r="AH4242" s="30">
        <f t="shared" si="1060"/>
        <v>1.3059092393078681E-3</v>
      </c>
      <c r="AI4242" s="31">
        <f t="shared" si="1061"/>
        <v>0.14365001632386548</v>
      </c>
      <c r="AJ4242" s="31">
        <f t="shared" si="1062"/>
        <v>0.18543911198171725</v>
      </c>
      <c r="AK4242" s="30" t="str">
        <f>IF(W4242="si",($S4242*'COSTOS DE CREDITOS'!$C$27)/DATA!$G4242,"")</f>
        <v/>
      </c>
      <c r="AL4242" s="90" t="str">
        <f>IF(W4242="si",'COSTOS DE CREDITOS'!$C$35,"")</f>
        <v/>
      </c>
      <c r="AM4242" s="30" t="str">
        <f t="shared" si="1065"/>
        <v/>
      </c>
      <c r="AN4242" s="30" t="str">
        <f t="shared" si="1066"/>
        <v/>
      </c>
      <c r="AO4242" s="30">
        <f t="shared" si="1067"/>
        <v>0</v>
      </c>
      <c r="AP4242" s="30">
        <f t="shared" si="1068"/>
        <v>0</v>
      </c>
      <c r="AQ4242" s="19" t="str">
        <f t="shared" si="1069"/>
        <v/>
      </c>
    </row>
    <row r="4243" spans="1:43" x14ac:dyDescent="0.2">
      <c r="A4243" s="23" t="s">
        <v>5665</v>
      </c>
      <c r="B4243" s="6" t="s">
        <v>5678</v>
      </c>
      <c r="C4243" s="6" t="s">
        <v>5670</v>
      </c>
      <c r="D4243" s="2">
        <v>186308</v>
      </c>
      <c r="E4243" s="2">
        <v>186579</v>
      </c>
      <c r="F4243" s="3" t="s">
        <v>5227</v>
      </c>
      <c r="G4243" s="2">
        <v>5</v>
      </c>
      <c r="H4243" s="2">
        <v>186585</v>
      </c>
      <c r="I4243" s="3" t="s">
        <v>5231</v>
      </c>
      <c r="J4243" s="15">
        <v>45408</v>
      </c>
      <c r="K4243" s="24">
        <v>1389652890</v>
      </c>
      <c r="L4243" s="15">
        <v>45412</v>
      </c>
      <c r="M4243" s="15">
        <v>45412</v>
      </c>
      <c r="N4243" s="26">
        <v>1</v>
      </c>
      <c r="O4243" s="26" t="e">
        <f>VLOOKUP(D4243,quash!A$2:$I$7791,9,FALSE)</f>
        <v>#N/A</v>
      </c>
      <c r="P4243" s="7">
        <v>5000</v>
      </c>
      <c r="Q4243" s="26">
        <v>147</v>
      </c>
      <c r="R4243" s="19">
        <v>7.9000519063171556E-2</v>
      </c>
      <c r="S4243" s="26">
        <v>16</v>
      </c>
      <c r="T4243" s="7">
        <v>9000</v>
      </c>
      <c r="U4243" s="2">
        <v>142</v>
      </c>
      <c r="V4243" s="11">
        <v>2255.2800000000002</v>
      </c>
      <c r="W4243" s="14" t="s">
        <v>5282</v>
      </c>
      <c r="X4243" s="18"/>
      <c r="Y4243" s="9"/>
      <c r="Z4243" s="19"/>
      <c r="AA4243" s="19"/>
      <c r="AB4243" s="30">
        <f t="shared" si="1063"/>
        <v>2446000</v>
      </c>
      <c r="AC4243" s="30">
        <f t="shared" si="1070"/>
        <v>3.6794766966475878E-3</v>
      </c>
      <c r="AD4243" s="31">
        <f t="shared" si="1071"/>
        <v>0.54088307440719541</v>
      </c>
      <c r="AE4243" s="31">
        <f t="shared" si="1059"/>
        <v>0.52248569092395747</v>
      </c>
      <c r="AG4243" s="30">
        <f t="shared" si="1064"/>
        <v>6126000</v>
      </c>
      <c r="AH4243" s="30">
        <f t="shared" si="1060"/>
        <v>1.4691478942213516E-3</v>
      </c>
      <c r="AI4243" s="31">
        <f t="shared" si="1061"/>
        <v>0.21596474045053868</v>
      </c>
      <c r="AJ4243" s="31">
        <f t="shared" si="1062"/>
        <v>0.20861900097943192</v>
      </c>
      <c r="AK4243" s="30" t="str">
        <f>IF(W4243="si",($S4243*'COSTOS DE CREDITOS'!$C$27)/DATA!$G4243,"")</f>
        <v/>
      </c>
      <c r="AL4243" s="90" t="str">
        <f>IF(W4243="si",'COSTOS DE CREDITOS'!$C$35,"")</f>
        <v/>
      </c>
      <c r="AM4243" s="30" t="str">
        <f t="shared" si="1065"/>
        <v/>
      </c>
      <c r="AN4243" s="30" t="str">
        <f t="shared" si="1066"/>
        <v/>
      </c>
      <c r="AO4243" s="30">
        <f t="shared" si="1067"/>
        <v>0</v>
      </c>
      <c r="AP4243" s="30">
        <f t="shared" si="1068"/>
        <v>0</v>
      </c>
      <c r="AQ4243" s="19" t="str">
        <f t="shared" si="1069"/>
        <v/>
      </c>
    </row>
    <row r="4244" spans="1:43" x14ac:dyDescent="0.2">
      <c r="A4244" s="23" t="s">
        <v>5665</v>
      </c>
      <c r="B4244" s="6" t="s">
        <v>5678</v>
      </c>
      <c r="C4244" s="6" t="s">
        <v>5670</v>
      </c>
      <c r="D4244" s="2">
        <v>186328</v>
      </c>
      <c r="E4244" s="2">
        <v>186579</v>
      </c>
      <c r="F4244" s="3" t="s">
        <v>5227</v>
      </c>
      <c r="G4244" s="2">
        <v>5</v>
      </c>
      <c r="H4244" s="2">
        <v>186592</v>
      </c>
      <c r="I4244" s="3" t="s">
        <v>5232</v>
      </c>
      <c r="J4244" s="15">
        <v>45408</v>
      </c>
      <c r="K4244" s="24">
        <v>1389681347</v>
      </c>
      <c r="L4244" s="15">
        <v>45412</v>
      </c>
      <c r="M4244" s="15">
        <v>45412</v>
      </c>
      <c r="N4244" s="26">
        <v>1</v>
      </c>
      <c r="O4244" s="26" t="e">
        <f>VLOOKUP(D4244,quash!A$2:$I$7791,9,FALSE)</f>
        <v>#N/A</v>
      </c>
      <c r="P4244" s="7">
        <v>10000</v>
      </c>
      <c r="Q4244" s="26">
        <v>110</v>
      </c>
      <c r="R4244" s="19">
        <v>3.3220596517330399E-2</v>
      </c>
      <c r="S4244" s="26">
        <v>16</v>
      </c>
      <c r="T4244" s="7">
        <v>8000</v>
      </c>
      <c r="U4244" s="2">
        <v>142</v>
      </c>
      <c r="V4244" s="11">
        <v>2013.74</v>
      </c>
      <c r="W4244" s="14" t="s">
        <v>5282</v>
      </c>
      <c r="X4244" s="18"/>
      <c r="Y4244" s="9"/>
      <c r="Z4244" s="19"/>
      <c r="AA4244" s="19"/>
      <c r="AB4244" s="30">
        <f t="shared" si="1063"/>
        <v>2446000</v>
      </c>
      <c r="AC4244" s="30">
        <f t="shared" si="1070"/>
        <v>3.2706459525756338E-3</v>
      </c>
      <c r="AD4244" s="31">
        <f t="shared" si="1071"/>
        <v>0.35977105478331972</v>
      </c>
      <c r="AE4244" s="31">
        <f t="shared" si="1059"/>
        <v>0.46443172526574</v>
      </c>
      <c r="AG4244" s="30">
        <f t="shared" si="1064"/>
        <v>6126000</v>
      </c>
      <c r="AH4244" s="30">
        <f t="shared" si="1060"/>
        <v>1.3059092393078681E-3</v>
      </c>
      <c r="AI4244" s="31">
        <f t="shared" si="1061"/>
        <v>0.14365001632386548</v>
      </c>
      <c r="AJ4244" s="31">
        <f t="shared" si="1062"/>
        <v>0.18543911198171725</v>
      </c>
      <c r="AK4244" s="30" t="str">
        <f>IF(W4244="si",($S4244*'COSTOS DE CREDITOS'!$C$27)/DATA!$G4244,"")</f>
        <v/>
      </c>
      <c r="AL4244" s="90" t="str">
        <f>IF(W4244="si",'COSTOS DE CREDITOS'!$C$35,"")</f>
        <v/>
      </c>
      <c r="AM4244" s="30" t="str">
        <f t="shared" si="1065"/>
        <v/>
      </c>
      <c r="AN4244" s="30" t="str">
        <f t="shared" si="1066"/>
        <v/>
      </c>
      <c r="AO4244" s="30">
        <f t="shared" si="1067"/>
        <v>0</v>
      </c>
      <c r="AP4244" s="30">
        <f t="shared" si="1068"/>
        <v>0</v>
      </c>
      <c r="AQ4244" s="19" t="str">
        <f t="shared" si="1069"/>
        <v/>
      </c>
    </row>
    <row r="4245" spans="1:43" x14ac:dyDescent="0.2">
      <c r="A4245" s="23" t="s">
        <v>5665</v>
      </c>
      <c r="B4245" s="6" t="s">
        <v>5683</v>
      </c>
      <c r="C4245" s="6" t="s">
        <v>5670</v>
      </c>
      <c r="D4245" s="2">
        <v>186013</v>
      </c>
      <c r="E4245" s="2">
        <v>186324</v>
      </c>
      <c r="F4245" s="3" t="s">
        <v>5233</v>
      </c>
      <c r="G4245" s="2">
        <v>9</v>
      </c>
      <c r="H4245" s="2">
        <v>186326</v>
      </c>
      <c r="I4245" s="3" t="s">
        <v>5234</v>
      </c>
      <c r="J4245" s="15">
        <v>45406</v>
      </c>
      <c r="K4245" s="24">
        <v>1387486273</v>
      </c>
      <c r="L4245" s="15">
        <v>45409</v>
      </c>
      <c r="M4245" s="15">
        <v>45412</v>
      </c>
      <c r="N4245" s="26">
        <v>1</v>
      </c>
      <c r="O4245" s="26" t="e">
        <f>VLOOKUP(D4245,quash!A$2:$I$7791,9,FALSE)</f>
        <v>#N/A</v>
      </c>
      <c r="P4245" s="7">
        <v>5000</v>
      </c>
      <c r="Q4245" s="26">
        <v>147</v>
      </c>
      <c r="R4245" s="19">
        <v>0.11226939921535857</v>
      </c>
      <c r="S4245" s="26">
        <v>16</v>
      </c>
      <c r="T4245" s="7">
        <v>10000</v>
      </c>
      <c r="U4245" s="2">
        <v>142</v>
      </c>
      <c r="V4245" s="11">
        <v>2510.34</v>
      </c>
      <c r="W4245" s="14" t="s">
        <v>5282</v>
      </c>
      <c r="X4245" s="18"/>
      <c r="Y4245" s="9"/>
      <c r="Z4245" s="19"/>
      <c r="AA4245" s="19"/>
      <c r="AB4245" s="30">
        <f t="shared" si="1063"/>
        <v>2446000</v>
      </c>
      <c r="AC4245" s="30">
        <f t="shared" si="1070"/>
        <v>4.0883074407195418E-3</v>
      </c>
      <c r="AD4245" s="31">
        <f t="shared" si="1071"/>
        <v>0.60098119378577264</v>
      </c>
      <c r="AE4245" s="31">
        <f t="shared" si="1059"/>
        <v>0.58053965658217499</v>
      </c>
      <c r="AG4245" s="30">
        <f t="shared" si="1064"/>
        <v>6126000</v>
      </c>
      <c r="AH4245" s="30">
        <f t="shared" si="1060"/>
        <v>1.632386549134835E-3</v>
      </c>
      <c r="AI4245" s="31">
        <f t="shared" si="1061"/>
        <v>0.23996082272282074</v>
      </c>
      <c r="AJ4245" s="31">
        <f t="shared" si="1062"/>
        <v>0.23179888997714657</v>
      </c>
      <c r="AK4245" s="30" t="str">
        <f>IF(W4245="si",($S4245*'COSTOS DE CREDITOS'!$C$27)/DATA!$G4245,"")</f>
        <v/>
      </c>
      <c r="AL4245" s="90" t="str">
        <f>IF(W4245="si",'COSTOS DE CREDITOS'!$C$35,"")</f>
        <v/>
      </c>
      <c r="AM4245" s="30" t="str">
        <f t="shared" si="1065"/>
        <v/>
      </c>
      <c r="AN4245" s="30" t="str">
        <f t="shared" si="1066"/>
        <v/>
      </c>
      <c r="AO4245" s="30">
        <f t="shared" si="1067"/>
        <v>0</v>
      </c>
      <c r="AP4245" s="30">
        <f t="shared" si="1068"/>
        <v>0</v>
      </c>
      <c r="AQ4245" s="19" t="str">
        <f t="shared" si="1069"/>
        <v/>
      </c>
    </row>
    <row r="4246" spans="1:43" x14ac:dyDescent="0.2">
      <c r="A4246" s="23" t="s">
        <v>5665</v>
      </c>
      <c r="B4246" s="6" t="s">
        <v>5683</v>
      </c>
      <c r="C4246" s="6" t="s">
        <v>5670</v>
      </c>
      <c r="D4246" s="2">
        <v>186019</v>
      </c>
      <c r="E4246" s="2">
        <v>186324</v>
      </c>
      <c r="F4246" s="3" t="s">
        <v>5233</v>
      </c>
      <c r="G4246" s="2">
        <v>9</v>
      </c>
      <c r="H4246" s="2">
        <v>186329</v>
      </c>
      <c r="I4246" s="3" t="s">
        <v>5235</v>
      </c>
      <c r="J4246" s="15">
        <v>45406</v>
      </c>
      <c r="K4246" s="24">
        <v>1387487383</v>
      </c>
      <c r="L4246" s="15">
        <v>45409</v>
      </c>
      <c r="M4246" s="15">
        <v>45412</v>
      </c>
      <c r="N4246" s="26">
        <v>1</v>
      </c>
      <c r="O4246" s="26" t="e">
        <f>VLOOKUP(D4246,quash!A$2:$I$7791,9,FALSE)</f>
        <v>#N/A</v>
      </c>
      <c r="P4246" s="7">
        <v>10000</v>
      </c>
      <c r="Q4246" s="26">
        <v>127</v>
      </c>
      <c r="R4246" s="19">
        <v>3.9770556926914676E-2</v>
      </c>
      <c r="S4246" s="26">
        <v>16</v>
      </c>
      <c r="T4246" s="7">
        <v>10000</v>
      </c>
      <c r="U4246" s="2">
        <v>142</v>
      </c>
      <c r="V4246" s="11">
        <v>2510.34</v>
      </c>
      <c r="W4246" s="14" t="s">
        <v>5282</v>
      </c>
      <c r="X4246" s="18"/>
      <c r="Y4246" s="9"/>
      <c r="Z4246" s="19"/>
      <c r="AA4246" s="19"/>
      <c r="AB4246" s="30">
        <f t="shared" si="1063"/>
        <v>2446000</v>
      </c>
      <c r="AC4246" s="30">
        <f t="shared" si="1070"/>
        <v>4.0883074407195418E-3</v>
      </c>
      <c r="AD4246" s="31">
        <f t="shared" si="1071"/>
        <v>0.51921504497138182</v>
      </c>
      <c r="AE4246" s="31">
        <f t="shared" si="1059"/>
        <v>0.58053965658217499</v>
      </c>
      <c r="AG4246" s="30">
        <f t="shared" si="1064"/>
        <v>6126000</v>
      </c>
      <c r="AH4246" s="30">
        <f t="shared" si="1060"/>
        <v>1.632386549134835E-3</v>
      </c>
      <c r="AI4246" s="31">
        <f t="shared" si="1061"/>
        <v>0.20731309174012405</v>
      </c>
      <c r="AJ4246" s="31">
        <f t="shared" si="1062"/>
        <v>0.23179888997714657</v>
      </c>
      <c r="AK4246" s="30" t="str">
        <f>IF(W4246="si",($S4246*'COSTOS DE CREDITOS'!$C$27)/DATA!$G4246,"")</f>
        <v/>
      </c>
      <c r="AL4246" s="90" t="str">
        <f>IF(W4246="si",'COSTOS DE CREDITOS'!$C$35,"")</f>
        <v/>
      </c>
      <c r="AM4246" s="30" t="str">
        <f t="shared" si="1065"/>
        <v/>
      </c>
      <c r="AN4246" s="30" t="str">
        <f t="shared" si="1066"/>
        <v/>
      </c>
      <c r="AO4246" s="30">
        <f t="shared" si="1067"/>
        <v>0</v>
      </c>
      <c r="AP4246" s="30">
        <f t="shared" si="1068"/>
        <v>0</v>
      </c>
      <c r="AQ4246" s="19" t="str">
        <f t="shared" si="1069"/>
        <v/>
      </c>
    </row>
    <row r="4247" spans="1:43" x14ac:dyDescent="0.2">
      <c r="A4247" s="23" t="s">
        <v>5665</v>
      </c>
      <c r="B4247" s="6" t="s">
        <v>5683</v>
      </c>
      <c r="C4247" s="6" t="s">
        <v>5670</v>
      </c>
      <c r="D4247" s="2">
        <v>186009</v>
      </c>
      <c r="E4247" s="2">
        <v>186324</v>
      </c>
      <c r="F4247" s="3" t="s">
        <v>5233</v>
      </c>
      <c r="G4247" s="2">
        <v>9</v>
      </c>
      <c r="H4247" s="2">
        <v>186331</v>
      </c>
      <c r="I4247" s="3" t="s">
        <v>5236</v>
      </c>
      <c r="J4247" s="15">
        <v>45406</v>
      </c>
      <c r="K4247" s="24">
        <v>1387484269</v>
      </c>
      <c r="L4247" s="15">
        <v>45409</v>
      </c>
      <c r="M4247" s="15">
        <v>45412</v>
      </c>
      <c r="N4247" s="26">
        <v>1</v>
      </c>
      <c r="O4247" s="26" t="e">
        <f>VLOOKUP(D4247,quash!A$2:$I$7791,9,FALSE)</f>
        <v>#N/A</v>
      </c>
      <c r="P4247" s="7">
        <v>10000</v>
      </c>
      <c r="Q4247" s="26">
        <v>112</v>
      </c>
      <c r="R4247" s="19">
        <v>3.3741050530766176E-2</v>
      </c>
      <c r="S4247" s="26">
        <v>16</v>
      </c>
      <c r="T4247" s="7">
        <v>10000</v>
      </c>
      <c r="U4247" s="2">
        <v>142</v>
      </c>
      <c r="V4247" s="11">
        <v>2510.34</v>
      </c>
      <c r="W4247" s="14" t="s">
        <v>5282</v>
      </c>
      <c r="X4247" s="18"/>
      <c r="Y4247" s="9"/>
      <c r="Z4247" s="19"/>
      <c r="AA4247" s="19"/>
      <c r="AB4247" s="30">
        <f t="shared" si="1063"/>
        <v>2446000</v>
      </c>
      <c r="AC4247" s="30">
        <f t="shared" si="1070"/>
        <v>4.0883074407195418E-3</v>
      </c>
      <c r="AD4247" s="31">
        <f t="shared" si="1071"/>
        <v>0.45789043336058866</v>
      </c>
      <c r="AE4247" s="31">
        <f t="shared" si="1059"/>
        <v>0.58053965658217499</v>
      </c>
      <c r="AG4247" s="30">
        <f t="shared" si="1064"/>
        <v>6126000</v>
      </c>
      <c r="AH4247" s="30">
        <f t="shared" si="1060"/>
        <v>1.632386549134835E-3</v>
      </c>
      <c r="AI4247" s="31">
        <f t="shared" si="1061"/>
        <v>0.18282729350310153</v>
      </c>
      <c r="AJ4247" s="31">
        <f t="shared" si="1062"/>
        <v>0.23179888997714657</v>
      </c>
      <c r="AK4247" s="30" t="str">
        <f>IF(W4247="si",($S4247*'COSTOS DE CREDITOS'!$C$27)/DATA!$G4247,"")</f>
        <v/>
      </c>
      <c r="AL4247" s="90" t="str">
        <f>IF(W4247="si",'COSTOS DE CREDITOS'!$C$35,"")</f>
        <v/>
      </c>
      <c r="AM4247" s="30" t="str">
        <f t="shared" si="1065"/>
        <v/>
      </c>
      <c r="AN4247" s="30" t="str">
        <f t="shared" si="1066"/>
        <v/>
      </c>
      <c r="AO4247" s="30">
        <f t="shared" si="1067"/>
        <v>0</v>
      </c>
      <c r="AP4247" s="30">
        <f t="shared" si="1068"/>
        <v>0</v>
      </c>
      <c r="AQ4247" s="19" t="str">
        <f t="shared" si="1069"/>
        <v/>
      </c>
    </row>
    <row r="4248" spans="1:43" x14ac:dyDescent="0.2">
      <c r="A4248" s="23" t="s">
        <v>5665</v>
      </c>
      <c r="B4248" s="6" t="s">
        <v>5683</v>
      </c>
      <c r="C4248" s="6" t="s">
        <v>5670</v>
      </c>
      <c r="D4248" s="2">
        <v>186038</v>
      </c>
      <c r="E4248" s="2">
        <v>186324</v>
      </c>
      <c r="F4248" s="3" t="s">
        <v>5233</v>
      </c>
      <c r="G4248" s="2">
        <v>9</v>
      </c>
      <c r="H4248" s="2">
        <v>186336</v>
      </c>
      <c r="I4248" s="3" t="s">
        <v>5237</v>
      </c>
      <c r="J4248" s="15">
        <v>45406</v>
      </c>
      <c r="K4248" s="24">
        <v>1387546211</v>
      </c>
      <c r="L4248" s="15">
        <v>45409</v>
      </c>
      <c r="M4248" s="15">
        <v>45412</v>
      </c>
      <c r="N4248" s="26">
        <v>1</v>
      </c>
      <c r="O4248" s="26" t="e">
        <f>VLOOKUP(D4248,quash!A$2:$I$7791,9,FALSE)</f>
        <v>#N/A</v>
      </c>
      <c r="P4248" s="7">
        <v>10000</v>
      </c>
      <c r="Q4248" s="26">
        <v>110</v>
      </c>
      <c r="R4248" s="19">
        <v>3.3741050530766099E-2</v>
      </c>
      <c r="S4248" s="26">
        <v>16</v>
      </c>
      <c r="T4248" s="7">
        <v>10000</v>
      </c>
      <c r="U4248" s="2">
        <v>142</v>
      </c>
      <c r="V4248" s="11">
        <v>2510.34</v>
      </c>
      <c r="W4248" s="14" t="s">
        <v>5282</v>
      </c>
      <c r="X4248" s="18"/>
      <c r="Y4248" s="9"/>
      <c r="Z4248" s="19"/>
      <c r="AA4248" s="19"/>
      <c r="AB4248" s="30">
        <f t="shared" si="1063"/>
        <v>2446000</v>
      </c>
      <c r="AC4248" s="30">
        <f t="shared" si="1070"/>
        <v>4.0883074407195418E-3</v>
      </c>
      <c r="AD4248" s="31">
        <f t="shared" si="1071"/>
        <v>0.4497138184791496</v>
      </c>
      <c r="AE4248" s="31">
        <f t="shared" si="1059"/>
        <v>0.58053965658217499</v>
      </c>
      <c r="AG4248" s="30">
        <f t="shared" si="1064"/>
        <v>6126000</v>
      </c>
      <c r="AH4248" s="30">
        <f t="shared" si="1060"/>
        <v>1.632386549134835E-3</v>
      </c>
      <c r="AI4248" s="31">
        <f t="shared" si="1061"/>
        <v>0.17956252040483187</v>
      </c>
      <c r="AJ4248" s="31">
        <f t="shared" si="1062"/>
        <v>0.23179888997714657</v>
      </c>
      <c r="AK4248" s="30" t="str">
        <f>IF(W4248="si",($S4248*'COSTOS DE CREDITOS'!$C$27)/DATA!$G4248,"")</f>
        <v/>
      </c>
      <c r="AL4248" s="90" t="str">
        <f>IF(W4248="si",'COSTOS DE CREDITOS'!$C$35,"")</f>
        <v/>
      </c>
      <c r="AM4248" s="30" t="str">
        <f t="shared" si="1065"/>
        <v/>
      </c>
      <c r="AN4248" s="30" t="str">
        <f t="shared" si="1066"/>
        <v/>
      </c>
      <c r="AO4248" s="30">
        <f t="shared" si="1067"/>
        <v>0</v>
      </c>
      <c r="AP4248" s="30">
        <f t="shared" si="1068"/>
        <v>0</v>
      </c>
      <c r="AQ4248" s="19" t="str">
        <f t="shared" si="1069"/>
        <v/>
      </c>
    </row>
    <row r="4249" spans="1:43" x14ac:dyDescent="0.2">
      <c r="A4249" s="23" t="s">
        <v>5665</v>
      </c>
      <c r="B4249" s="6" t="s">
        <v>5683</v>
      </c>
      <c r="C4249" s="6" t="s">
        <v>5670</v>
      </c>
      <c r="D4249" s="2">
        <v>186027</v>
      </c>
      <c r="E4249" s="2">
        <v>186324</v>
      </c>
      <c r="F4249" s="3" t="s">
        <v>5233</v>
      </c>
      <c r="G4249" s="2">
        <v>9</v>
      </c>
      <c r="H4249" s="2">
        <v>186343</v>
      </c>
      <c r="I4249" s="3" t="s">
        <v>5238</v>
      </c>
      <c r="J4249" s="15">
        <v>45406</v>
      </c>
      <c r="K4249" s="24">
        <v>1387523107</v>
      </c>
      <c r="L4249" s="15">
        <v>45409</v>
      </c>
      <c r="M4249" s="15">
        <v>45412</v>
      </c>
      <c r="N4249" s="26">
        <v>1</v>
      </c>
      <c r="O4249" s="26" t="e">
        <f>VLOOKUP(D4249,quash!A$2:$I$7791,9,FALSE)</f>
        <v>#N/A</v>
      </c>
      <c r="P4249" s="7">
        <v>5000</v>
      </c>
      <c r="Q4249" s="26">
        <v>147</v>
      </c>
      <c r="R4249" s="19">
        <v>7.9000519063171556E-2</v>
      </c>
      <c r="S4249" s="26">
        <v>16</v>
      </c>
      <c r="T4249" s="7">
        <v>10000</v>
      </c>
      <c r="U4249" s="2">
        <v>142</v>
      </c>
      <c r="V4249" s="11">
        <v>2510.34</v>
      </c>
      <c r="W4249" s="14" t="s">
        <v>5282</v>
      </c>
      <c r="X4249" s="18"/>
      <c r="Y4249" s="9"/>
      <c r="Z4249" s="19"/>
      <c r="AA4249" s="19"/>
      <c r="AB4249" s="30">
        <f t="shared" si="1063"/>
        <v>2446000</v>
      </c>
      <c r="AC4249" s="30">
        <f t="shared" si="1070"/>
        <v>4.0883074407195418E-3</v>
      </c>
      <c r="AD4249" s="31">
        <f t="shared" si="1071"/>
        <v>0.60098119378577264</v>
      </c>
      <c r="AE4249" s="31">
        <f t="shared" si="1059"/>
        <v>0.58053965658217499</v>
      </c>
      <c r="AG4249" s="30">
        <f t="shared" si="1064"/>
        <v>6126000</v>
      </c>
      <c r="AH4249" s="30">
        <f t="shared" si="1060"/>
        <v>1.632386549134835E-3</v>
      </c>
      <c r="AI4249" s="31">
        <f t="shared" si="1061"/>
        <v>0.23996082272282074</v>
      </c>
      <c r="AJ4249" s="31">
        <f t="shared" si="1062"/>
        <v>0.23179888997714657</v>
      </c>
      <c r="AK4249" s="30" t="str">
        <f>IF(W4249="si",($S4249*'COSTOS DE CREDITOS'!$C$27)/DATA!$G4249,"")</f>
        <v/>
      </c>
      <c r="AL4249" s="90" t="str">
        <f>IF(W4249="si",'COSTOS DE CREDITOS'!$C$35,"")</f>
        <v/>
      </c>
      <c r="AM4249" s="30" t="str">
        <f t="shared" si="1065"/>
        <v/>
      </c>
      <c r="AN4249" s="30" t="str">
        <f t="shared" si="1066"/>
        <v/>
      </c>
      <c r="AO4249" s="30">
        <f t="shared" si="1067"/>
        <v>0</v>
      </c>
      <c r="AP4249" s="30">
        <f t="shared" si="1068"/>
        <v>0</v>
      </c>
      <c r="AQ4249" s="19" t="str">
        <f t="shared" si="1069"/>
        <v/>
      </c>
    </row>
    <row r="4250" spans="1:43" x14ac:dyDescent="0.2">
      <c r="A4250" s="23" t="s">
        <v>5665</v>
      </c>
      <c r="B4250" s="6" t="s">
        <v>5666</v>
      </c>
      <c r="C4250" s="6" t="s">
        <v>5667</v>
      </c>
      <c r="D4250" s="2">
        <v>185428</v>
      </c>
      <c r="E4250" s="2">
        <v>186205</v>
      </c>
      <c r="F4250" s="3" t="s">
        <v>3082</v>
      </c>
      <c r="G4250" s="2">
        <v>7</v>
      </c>
      <c r="H4250" s="2">
        <v>186344</v>
      </c>
      <c r="I4250" s="3" t="s">
        <v>5239</v>
      </c>
      <c r="J4250" s="15">
        <v>45401</v>
      </c>
      <c r="K4250" s="24">
        <v>1383921027</v>
      </c>
      <c r="L4250" s="15">
        <v>45409</v>
      </c>
      <c r="M4250" s="15">
        <v>45412</v>
      </c>
      <c r="N4250" s="26">
        <v>1</v>
      </c>
      <c r="O4250" s="26" t="e">
        <f>VLOOKUP(D4250,quash!A$2:$I$7791,9,FALSE)</f>
        <v>#N/A</v>
      </c>
      <c r="P4250" s="7">
        <v>10000</v>
      </c>
      <c r="Q4250" s="26">
        <v>115</v>
      </c>
      <c r="R4250" s="19">
        <v>3.97705569269148E-2</v>
      </c>
      <c r="S4250" s="26">
        <v>16</v>
      </c>
      <c r="T4250" s="7">
        <v>7000</v>
      </c>
      <c r="U4250" s="2">
        <v>142</v>
      </c>
      <c r="V4250" s="11">
        <v>1758.65</v>
      </c>
      <c r="W4250" s="14" t="s">
        <v>5282</v>
      </c>
      <c r="X4250" s="18"/>
      <c r="Y4250" s="9"/>
      <c r="Z4250" s="19"/>
      <c r="AA4250" s="19"/>
      <c r="AB4250" s="30">
        <f t="shared" si="1063"/>
        <v>2446000</v>
      </c>
      <c r="AC4250" s="30">
        <f t="shared" si="1070"/>
        <v>2.8618152085036794E-3</v>
      </c>
      <c r="AD4250" s="31">
        <f t="shared" si="1071"/>
        <v>0.32910874897792314</v>
      </c>
      <c r="AE4250" s="31">
        <f t="shared" si="1059"/>
        <v>0.40637775960752248</v>
      </c>
      <c r="AG4250" s="30">
        <f t="shared" si="1064"/>
        <v>6126000</v>
      </c>
      <c r="AH4250" s="30">
        <f t="shared" si="1060"/>
        <v>1.1426705843943846E-3</v>
      </c>
      <c r="AI4250" s="31">
        <f t="shared" si="1061"/>
        <v>0.13140711720535422</v>
      </c>
      <c r="AJ4250" s="31">
        <f t="shared" si="1062"/>
        <v>0.16225922298400261</v>
      </c>
      <c r="AK4250" s="30" t="str">
        <f>IF(W4250="si",($S4250*'COSTOS DE CREDITOS'!$C$27)/DATA!$G4250,"")</f>
        <v/>
      </c>
      <c r="AL4250" s="90" t="str">
        <f>IF(W4250="si",'COSTOS DE CREDITOS'!$C$35,"")</f>
        <v/>
      </c>
      <c r="AM4250" s="30" t="str">
        <f t="shared" si="1065"/>
        <v/>
      </c>
      <c r="AN4250" s="30" t="str">
        <f t="shared" si="1066"/>
        <v/>
      </c>
      <c r="AO4250" s="30">
        <f t="shared" si="1067"/>
        <v>0</v>
      </c>
      <c r="AP4250" s="30">
        <f t="shared" si="1068"/>
        <v>0</v>
      </c>
      <c r="AQ4250" s="19" t="str">
        <f t="shared" si="1069"/>
        <v/>
      </c>
    </row>
    <row r="4251" spans="1:43" x14ac:dyDescent="0.2">
      <c r="A4251" s="23" t="s">
        <v>5665</v>
      </c>
      <c r="B4251" s="6" t="s">
        <v>5683</v>
      </c>
      <c r="C4251" s="6" t="s">
        <v>5670</v>
      </c>
      <c r="D4251" s="2">
        <v>186302</v>
      </c>
      <c r="E4251" s="2">
        <v>186324</v>
      </c>
      <c r="F4251" s="3" t="s">
        <v>5233</v>
      </c>
      <c r="G4251" s="2">
        <v>9</v>
      </c>
      <c r="H4251" s="2">
        <v>186346</v>
      </c>
      <c r="I4251" s="3" t="s">
        <v>5240</v>
      </c>
      <c r="J4251" s="15">
        <v>45408</v>
      </c>
      <c r="K4251" s="24">
        <v>1389649933</v>
      </c>
      <c r="L4251" s="15">
        <v>45409</v>
      </c>
      <c r="M4251" s="15">
        <v>45412</v>
      </c>
      <c r="N4251" s="26">
        <v>1</v>
      </c>
      <c r="O4251" s="26" t="e">
        <f>VLOOKUP(D4251,quash!A$2:$I$7791,9,FALSE)</f>
        <v>#N/A</v>
      </c>
      <c r="P4251" s="7">
        <v>5000</v>
      </c>
      <c r="Q4251" s="26">
        <v>147</v>
      </c>
      <c r="R4251" s="19">
        <v>5.8283715876113994E-2</v>
      </c>
      <c r="S4251" s="26">
        <v>16</v>
      </c>
      <c r="T4251" s="7">
        <v>10000</v>
      </c>
      <c r="U4251" s="2">
        <v>142</v>
      </c>
      <c r="V4251" s="11">
        <v>2510.34</v>
      </c>
      <c r="W4251" s="14" t="s">
        <v>5282</v>
      </c>
      <c r="X4251" s="18"/>
      <c r="Y4251" s="9"/>
      <c r="Z4251" s="19"/>
      <c r="AA4251" s="19"/>
      <c r="AB4251" s="30">
        <f t="shared" si="1063"/>
        <v>2446000</v>
      </c>
      <c r="AC4251" s="30">
        <f t="shared" si="1070"/>
        <v>4.0883074407195418E-3</v>
      </c>
      <c r="AD4251" s="31">
        <f t="shared" si="1071"/>
        <v>0.60098119378577264</v>
      </c>
      <c r="AE4251" s="31">
        <f t="shared" si="1059"/>
        <v>0.58053965658217499</v>
      </c>
      <c r="AG4251" s="30">
        <f t="shared" si="1064"/>
        <v>6126000</v>
      </c>
      <c r="AH4251" s="30">
        <f t="shared" si="1060"/>
        <v>1.632386549134835E-3</v>
      </c>
      <c r="AI4251" s="31">
        <f t="shared" si="1061"/>
        <v>0.23996082272282074</v>
      </c>
      <c r="AJ4251" s="31">
        <f t="shared" si="1062"/>
        <v>0.23179888997714657</v>
      </c>
      <c r="AK4251" s="30" t="str">
        <f>IF(W4251="si",($S4251*'COSTOS DE CREDITOS'!$C$27)/DATA!$G4251,"")</f>
        <v/>
      </c>
      <c r="AL4251" s="90" t="str">
        <f>IF(W4251="si",'COSTOS DE CREDITOS'!$C$35,"")</f>
        <v/>
      </c>
      <c r="AM4251" s="30" t="str">
        <f t="shared" si="1065"/>
        <v/>
      </c>
      <c r="AN4251" s="30" t="str">
        <f t="shared" si="1066"/>
        <v/>
      </c>
      <c r="AO4251" s="30">
        <f t="shared" si="1067"/>
        <v>0</v>
      </c>
      <c r="AP4251" s="30">
        <f t="shared" si="1068"/>
        <v>0</v>
      </c>
      <c r="AQ4251" s="19" t="str">
        <f t="shared" si="1069"/>
        <v/>
      </c>
    </row>
    <row r="4252" spans="1:43" x14ac:dyDescent="0.2">
      <c r="A4252" s="23" t="s">
        <v>5665</v>
      </c>
      <c r="B4252" s="6" t="s">
        <v>5678</v>
      </c>
      <c r="C4252" s="6" t="s">
        <v>5670</v>
      </c>
      <c r="D4252" s="2">
        <v>186354</v>
      </c>
      <c r="E4252" s="2">
        <v>186394</v>
      </c>
      <c r="F4252" s="3" t="s">
        <v>5241</v>
      </c>
      <c r="G4252" s="2">
        <v>6</v>
      </c>
      <c r="H4252" s="2">
        <v>186395</v>
      </c>
      <c r="I4252" s="3" t="s">
        <v>5242</v>
      </c>
      <c r="J4252" s="15">
        <v>45408</v>
      </c>
      <c r="K4252" s="24">
        <v>1389779520</v>
      </c>
      <c r="L4252" s="15">
        <v>45409</v>
      </c>
      <c r="M4252" s="15">
        <v>45412</v>
      </c>
      <c r="N4252" s="26">
        <v>1</v>
      </c>
      <c r="O4252" s="26" t="e">
        <f>VLOOKUP(D4252,quash!A$2:$I$7791,9,FALSE)</f>
        <v>#N/A</v>
      </c>
      <c r="P4252" s="7">
        <v>10000</v>
      </c>
      <c r="Q4252" s="26">
        <v>110</v>
      </c>
      <c r="R4252" s="19">
        <v>3.11605023919212E-2</v>
      </c>
      <c r="S4252" s="26">
        <v>16</v>
      </c>
      <c r="T4252" s="7">
        <v>10000</v>
      </c>
      <c r="U4252" s="2">
        <v>142</v>
      </c>
      <c r="V4252" s="11">
        <v>2510.34</v>
      </c>
      <c r="W4252" s="14" t="s">
        <v>5282</v>
      </c>
      <c r="X4252" s="18"/>
      <c r="Y4252" s="9"/>
      <c r="Z4252" s="19"/>
      <c r="AA4252" s="19"/>
      <c r="AB4252" s="30">
        <f t="shared" si="1063"/>
        <v>2446000</v>
      </c>
      <c r="AC4252" s="30">
        <f t="shared" si="1070"/>
        <v>4.0883074407195418E-3</v>
      </c>
      <c r="AD4252" s="31">
        <f t="shared" si="1071"/>
        <v>0.4497138184791496</v>
      </c>
      <c r="AE4252" s="31">
        <f t="shared" si="1059"/>
        <v>0.58053965658217499</v>
      </c>
      <c r="AG4252" s="30">
        <f t="shared" si="1064"/>
        <v>6126000</v>
      </c>
      <c r="AH4252" s="30">
        <f t="shared" si="1060"/>
        <v>1.632386549134835E-3</v>
      </c>
      <c r="AI4252" s="31">
        <f t="shared" si="1061"/>
        <v>0.17956252040483187</v>
      </c>
      <c r="AJ4252" s="31">
        <f t="shared" si="1062"/>
        <v>0.23179888997714657</v>
      </c>
      <c r="AK4252" s="30" t="str">
        <f>IF(W4252="si",($S4252*'COSTOS DE CREDITOS'!$C$27)/DATA!$G4252,"")</f>
        <v/>
      </c>
      <c r="AL4252" s="90" t="str">
        <f>IF(W4252="si",'COSTOS DE CREDITOS'!$C$35,"")</f>
        <v/>
      </c>
      <c r="AM4252" s="30" t="str">
        <f t="shared" si="1065"/>
        <v/>
      </c>
      <c r="AN4252" s="30" t="str">
        <f t="shared" si="1066"/>
        <v/>
      </c>
      <c r="AO4252" s="30">
        <f t="shared" si="1067"/>
        <v>0</v>
      </c>
      <c r="AP4252" s="30">
        <f t="shared" si="1068"/>
        <v>0</v>
      </c>
      <c r="AQ4252" s="19" t="str">
        <f t="shared" si="1069"/>
        <v/>
      </c>
    </row>
    <row r="4253" spans="1:43" x14ac:dyDescent="0.2">
      <c r="A4253" s="23" t="s">
        <v>5665</v>
      </c>
      <c r="B4253" s="6" t="s">
        <v>5666</v>
      </c>
      <c r="C4253" s="6" t="s">
        <v>5667</v>
      </c>
      <c r="D4253" s="2">
        <v>185427</v>
      </c>
      <c r="E4253" s="2">
        <v>186205</v>
      </c>
      <c r="F4253" s="3" t="s">
        <v>3082</v>
      </c>
      <c r="G4253" s="2">
        <v>7</v>
      </c>
      <c r="H4253" s="2">
        <v>186366</v>
      </c>
      <c r="I4253" s="3" t="s">
        <v>5243</v>
      </c>
      <c r="J4253" s="15">
        <v>45401</v>
      </c>
      <c r="K4253" s="24">
        <v>1383920286</v>
      </c>
      <c r="L4253" s="15">
        <v>45409</v>
      </c>
      <c r="M4253" s="15">
        <v>45412</v>
      </c>
      <c r="N4253" s="26">
        <v>1</v>
      </c>
      <c r="O4253" s="26" t="e">
        <f>VLOOKUP(D4253,quash!A$2:$I$7791,9,FALSE)</f>
        <v>#N/A</v>
      </c>
      <c r="P4253" s="7">
        <v>10000</v>
      </c>
      <c r="Q4253" s="26">
        <v>127</v>
      </c>
      <c r="R4253" s="19">
        <v>5.24391097594855E-2</v>
      </c>
      <c r="S4253" s="26">
        <v>16</v>
      </c>
      <c r="T4253" s="7">
        <v>7000</v>
      </c>
      <c r="U4253" s="2">
        <v>142</v>
      </c>
      <c r="V4253" s="11">
        <v>1758.65</v>
      </c>
      <c r="W4253" s="14" t="s">
        <v>5282</v>
      </c>
      <c r="X4253" s="18"/>
      <c r="Y4253" s="9"/>
      <c r="Z4253" s="19"/>
      <c r="AA4253" s="19"/>
      <c r="AB4253" s="30">
        <f t="shared" si="1063"/>
        <v>2446000</v>
      </c>
      <c r="AC4253" s="30">
        <f t="shared" si="1070"/>
        <v>2.8618152085036794E-3</v>
      </c>
      <c r="AD4253" s="31">
        <f t="shared" si="1071"/>
        <v>0.36345053147996725</v>
      </c>
      <c r="AE4253" s="31">
        <f t="shared" si="1059"/>
        <v>0.40637775960752248</v>
      </c>
      <c r="AG4253" s="30">
        <f t="shared" si="1064"/>
        <v>6126000</v>
      </c>
      <c r="AH4253" s="30">
        <f t="shared" si="1060"/>
        <v>1.1426705843943846E-3</v>
      </c>
      <c r="AI4253" s="31">
        <f t="shared" si="1061"/>
        <v>0.14511916421808685</v>
      </c>
      <c r="AJ4253" s="31">
        <f t="shared" si="1062"/>
        <v>0.16225922298400261</v>
      </c>
      <c r="AK4253" s="30" t="str">
        <f>IF(W4253="si",($S4253*'COSTOS DE CREDITOS'!$C$27)/DATA!$G4253,"")</f>
        <v/>
      </c>
      <c r="AL4253" s="90" t="str">
        <f>IF(W4253="si",'COSTOS DE CREDITOS'!$C$35,"")</f>
        <v/>
      </c>
      <c r="AM4253" s="30" t="str">
        <f t="shared" si="1065"/>
        <v/>
      </c>
      <c r="AN4253" s="30" t="str">
        <f t="shared" si="1066"/>
        <v/>
      </c>
      <c r="AO4253" s="30">
        <f t="shared" si="1067"/>
        <v>0</v>
      </c>
      <c r="AP4253" s="30">
        <f t="shared" si="1068"/>
        <v>0</v>
      </c>
      <c r="AQ4253" s="19" t="str">
        <f t="shared" si="1069"/>
        <v/>
      </c>
    </row>
    <row r="4254" spans="1:43" x14ac:dyDescent="0.2">
      <c r="A4254" s="23" t="s">
        <v>5665</v>
      </c>
      <c r="B4254" s="6" t="s">
        <v>5678</v>
      </c>
      <c r="C4254" s="6" t="s">
        <v>5670</v>
      </c>
      <c r="D4254" s="2">
        <v>186232</v>
      </c>
      <c r="E4254" s="2">
        <v>186394</v>
      </c>
      <c r="F4254" s="3" t="s">
        <v>5241</v>
      </c>
      <c r="G4254" s="2">
        <v>6</v>
      </c>
      <c r="H4254" s="2">
        <v>186396</v>
      </c>
      <c r="I4254" s="3" t="s">
        <v>5244</v>
      </c>
      <c r="J4254" s="15">
        <v>45407</v>
      </c>
      <c r="K4254" s="24">
        <v>1389095110</v>
      </c>
      <c r="L4254" s="15">
        <v>45409</v>
      </c>
      <c r="M4254" s="15">
        <v>45412</v>
      </c>
      <c r="N4254" s="26">
        <v>1</v>
      </c>
      <c r="O4254" s="26" t="e">
        <f>VLOOKUP(D4254,quash!A$2:$I$7791,9,FALSE)</f>
        <v>#N/A</v>
      </c>
      <c r="P4254" s="7">
        <v>10000</v>
      </c>
      <c r="Q4254" s="26">
        <v>110</v>
      </c>
      <c r="R4254" s="19">
        <v>3.3220596517330399E-2</v>
      </c>
      <c r="S4254" s="26">
        <v>16</v>
      </c>
      <c r="T4254" s="7">
        <v>5000</v>
      </c>
      <c r="U4254" s="2">
        <v>147</v>
      </c>
      <c r="V4254" s="11">
        <v>1303.3399999999999</v>
      </c>
      <c r="W4254" s="14" t="s">
        <v>5282</v>
      </c>
      <c r="X4254" s="18"/>
      <c r="Y4254" s="9"/>
      <c r="Z4254" s="19"/>
      <c r="AA4254" s="19"/>
      <c r="AB4254" s="30">
        <f t="shared" si="1063"/>
        <v>2446000</v>
      </c>
      <c r="AC4254" s="30">
        <f t="shared" si="1070"/>
        <v>2.0441537203597709E-3</v>
      </c>
      <c r="AD4254" s="31">
        <f t="shared" si="1071"/>
        <v>0.2248569092395748</v>
      </c>
      <c r="AE4254" s="31">
        <f t="shared" si="1059"/>
        <v>0.30049059689288632</v>
      </c>
      <c r="AG4254" s="30">
        <f t="shared" si="1064"/>
        <v>6126000</v>
      </c>
      <c r="AH4254" s="30">
        <f t="shared" si="1060"/>
        <v>8.1619327456741752E-4</v>
      </c>
      <c r="AI4254" s="31">
        <f t="shared" si="1061"/>
        <v>8.9781260202415933E-2</v>
      </c>
      <c r="AJ4254" s="31">
        <f t="shared" si="1062"/>
        <v>0.11998041136141037</v>
      </c>
      <c r="AK4254" s="30" t="str">
        <f>IF(W4254="si",($S4254*'COSTOS DE CREDITOS'!$C$27)/DATA!$G4254,"")</f>
        <v/>
      </c>
      <c r="AL4254" s="90" t="str">
        <f>IF(W4254="si",'COSTOS DE CREDITOS'!$C$35,"")</f>
        <v/>
      </c>
      <c r="AM4254" s="30" t="str">
        <f t="shared" si="1065"/>
        <v/>
      </c>
      <c r="AN4254" s="30" t="str">
        <f t="shared" si="1066"/>
        <v/>
      </c>
      <c r="AO4254" s="30">
        <f t="shared" si="1067"/>
        <v>0</v>
      </c>
      <c r="AP4254" s="30">
        <f t="shared" si="1068"/>
        <v>0</v>
      </c>
      <c r="AQ4254" s="19" t="str">
        <f t="shared" si="1069"/>
        <v/>
      </c>
    </row>
    <row r="4255" spans="1:43" x14ac:dyDescent="0.2">
      <c r="A4255" s="23" t="s">
        <v>5665</v>
      </c>
      <c r="B4255" s="6" t="s">
        <v>5678</v>
      </c>
      <c r="C4255" s="6" t="s">
        <v>5670</v>
      </c>
      <c r="D4255" s="2">
        <v>186220</v>
      </c>
      <c r="E4255" s="2">
        <v>186394</v>
      </c>
      <c r="F4255" s="3" t="s">
        <v>5241</v>
      </c>
      <c r="G4255" s="2">
        <v>6</v>
      </c>
      <c r="H4255" s="2">
        <v>186397</v>
      </c>
      <c r="I4255" s="3" t="s">
        <v>5245</v>
      </c>
      <c r="J4255" s="15">
        <v>45407</v>
      </c>
      <c r="K4255" s="24">
        <v>1389088607</v>
      </c>
      <c r="L4255" s="15">
        <v>45409</v>
      </c>
      <c r="M4255" s="15">
        <v>45412</v>
      </c>
      <c r="N4255" s="26">
        <v>1</v>
      </c>
      <c r="O4255" s="26" t="e">
        <f>VLOOKUP(D4255,quash!A$2:$I$7791,9,FALSE)</f>
        <v>#N/A</v>
      </c>
      <c r="P4255" s="7">
        <v>10000</v>
      </c>
      <c r="Q4255" s="26">
        <v>110</v>
      </c>
      <c r="R4255" s="19">
        <v>3.11605023919212E-2</v>
      </c>
      <c r="S4255" s="26">
        <v>16</v>
      </c>
      <c r="T4255" s="7">
        <v>5000</v>
      </c>
      <c r="U4255" s="2">
        <v>147</v>
      </c>
      <c r="V4255" s="11">
        <v>1303.3399999999999</v>
      </c>
      <c r="W4255" s="14" t="s">
        <v>5282</v>
      </c>
      <c r="X4255" s="18"/>
      <c r="Y4255" s="9"/>
      <c r="Z4255" s="19"/>
      <c r="AA4255" s="19"/>
      <c r="AB4255" s="30">
        <f t="shared" si="1063"/>
        <v>2446000</v>
      </c>
      <c r="AC4255" s="30">
        <f t="shared" si="1070"/>
        <v>2.0441537203597709E-3</v>
      </c>
      <c r="AD4255" s="31">
        <f t="shared" si="1071"/>
        <v>0.2248569092395748</v>
      </c>
      <c r="AE4255" s="31">
        <f t="shared" si="1059"/>
        <v>0.30049059689288632</v>
      </c>
      <c r="AG4255" s="30">
        <f t="shared" si="1064"/>
        <v>6126000</v>
      </c>
      <c r="AH4255" s="30">
        <f t="shared" si="1060"/>
        <v>8.1619327456741752E-4</v>
      </c>
      <c r="AI4255" s="31">
        <f t="shared" si="1061"/>
        <v>8.9781260202415933E-2</v>
      </c>
      <c r="AJ4255" s="31">
        <f t="shared" si="1062"/>
        <v>0.11998041136141037</v>
      </c>
      <c r="AK4255" s="30" t="str">
        <f>IF(W4255="si",($S4255*'COSTOS DE CREDITOS'!$C$27)/DATA!$G4255,"")</f>
        <v/>
      </c>
      <c r="AL4255" s="90" t="str">
        <f>IF(W4255="si",'COSTOS DE CREDITOS'!$C$35,"")</f>
        <v/>
      </c>
      <c r="AM4255" s="30" t="str">
        <f t="shared" si="1065"/>
        <v/>
      </c>
      <c r="AN4255" s="30" t="str">
        <f t="shared" si="1066"/>
        <v/>
      </c>
      <c r="AO4255" s="30">
        <f t="shared" si="1067"/>
        <v>0</v>
      </c>
      <c r="AP4255" s="30">
        <f t="shared" si="1068"/>
        <v>0</v>
      </c>
      <c r="AQ4255" s="19" t="str">
        <f t="shared" si="1069"/>
        <v/>
      </c>
    </row>
    <row r="4256" spans="1:43" x14ac:dyDescent="0.2">
      <c r="A4256" s="23" t="s">
        <v>5665</v>
      </c>
      <c r="B4256" s="6" t="s">
        <v>5678</v>
      </c>
      <c r="C4256" s="6" t="s">
        <v>5670</v>
      </c>
      <c r="D4256" s="2">
        <v>186237</v>
      </c>
      <c r="E4256" s="2">
        <v>186394</v>
      </c>
      <c r="F4256" s="3" t="s">
        <v>5241</v>
      </c>
      <c r="G4256" s="2">
        <v>6</v>
      </c>
      <c r="H4256" s="2">
        <v>186399</v>
      </c>
      <c r="I4256" s="3" t="s">
        <v>5246</v>
      </c>
      <c r="J4256" s="15">
        <v>45407</v>
      </c>
      <c r="K4256" s="24">
        <v>1389119138</v>
      </c>
      <c r="L4256" s="15">
        <v>45409</v>
      </c>
      <c r="M4256" s="15">
        <v>45412</v>
      </c>
      <c r="N4256" s="26">
        <v>1</v>
      </c>
      <c r="O4256" s="26" t="e">
        <f>VLOOKUP(D4256,quash!A$2:$I$7791,9,FALSE)</f>
        <v>#N/A</v>
      </c>
      <c r="P4256" s="7">
        <v>10000</v>
      </c>
      <c r="Q4256" s="26">
        <v>100</v>
      </c>
      <c r="R4256" s="19">
        <v>1.82981294070719E-2</v>
      </c>
      <c r="S4256" s="26">
        <v>16</v>
      </c>
      <c r="T4256" s="7">
        <v>5000</v>
      </c>
      <c r="U4256" s="2">
        <v>147</v>
      </c>
      <c r="V4256" s="11">
        <v>1303.3399999999999</v>
      </c>
      <c r="W4256" s="14" t="s">
        <v>5282</v>
      </c>
      <c r="X4256" s="18"/>
      <c r="Y4256" s="9"/>
      <c r="Z4256" s="19"/>
      <c r="AA4256" s="19"/>
      <c r="AB4256" s="30">
        <f t="shared" si="1063"/>
        <v>2446000</v>
      </c>
      <c r="AC4256" s="30">
        <f t="shared" si="1070"/>
        <v>2.0441537203597709E-3</v>
      </c>
      <c r="AD4256" s="31">
        <f t="shared" si="1071"/>
        <v>0.20441537203597709</v>
      </c>
      <c r="AE4256" s="31">
        <f t="shared" si="1059"/>
        <v>0.30049059689288632</v>
      </c>
      <c r="AG4256" s="30">
        <f t="shared" si="1064"/>
        <v>6126000</v>
      </c>
      <c r="AH4256" s="30">
        <f t="shared" si="1060"/>
        <v>8.1619327456741752E-4</v>
      </c>
      <c r="AI4256" s="31">
        <f t="shared" si="1061"/>
        <v>8.1619327456741747E-2</v>
      </c>
      <c r="AJ4256" s="31">
        <f t="shared" si="1062"/>
        <v>0.11998041136141037</v>
      </c>
      <c r="AK4256" s="30" t="str">
        <f>IF(W4256="si",($S4256*'COSTOS DE CREDITOS'!$C$27)/DATA!$G4256,"")</f>
        <v/>
      </c>
      <c r="AL4256" s="90" t="str">
        <f>IF(W4256="si",'COSTOS DE CREDITOS'!$C$35,"")</f>
        <v/>
      </c>
      <c r="AM4256" s="30" t="str">
        <f t="shared" si="1065"/>
        <v/>
      </c>
      <c r="AN4256" s="30" t="str">
        <f t="shared" si="1066"/>
        <v/>
      </c>
      <c r="AO4256" s="30">
        <f t="shared" si="1067"/>
        <v>0</v>
      </c>
      <c r="AP4256" s="30">
        <f t="shared" si="1068"/>
        <v>0</v>
      </c>
      <c r="AQ4256" s="19" t="str">
        <f t="shared" si="1069"/>
        <v/>
      </c>
    </row>
    <row r="4257" spans="1:43" x14ac:dyDescent="0.2">
      <c r="A4257" s="23" t="s">
        <v>5665</v>
      </c>
      <c r="B4257" s="6" t="s">
        <v>5678</v>
      </c>
      <c r="C4257" s="6" t="s">
        <v>5670</v>
      </c>
      <c r="D4257" s="2">
        <v>186245</v>
      </c>
      <c r="E4257" s="2">
        <v>186394</v>
      </c>
      <c r="F4257" s="3" t="s">
        <v>5241</v>
      </c>
      <c r="G4257" s="2">
        <v>6</v>
      </c>
      <c r="H4257" s="2">
        <v>186401</v>
      </c>
      <c r="I4257" s="3" t="s">
        <v>5247</v>
      </c>
      <c r="J4257" s="15">
        <v>45407</v>
      </c>
      <c r="K4257" s="24">
        <v>1389132011</v>
      </c>
      <c r="L4257" s="15">
        <v>45411</v>
      </c>
      <c r="M4257" s="15">
        <v>45412</v>
      </c>
      <c r="N4257" s="26">
        <v>1</v>
      </c>
      <c r="O4257" s="26" t="e">
        <f>VLOOKUP(D4257,quash!A$2:$I$7791,9,FALSE)</f>
        <v>#N/A</v>
      </c>
      <c r="P4257" s="7">
        <v>10000</v>
      </c>
      <c r="Q4257" s="26">
        <v>110</v>
      </c>
      <c r="R4257" s="19">
        <v>3.3220596517330399E-2</v>
      </c>
      <c r="S4257" s="26">
        <v>16</v>
      </c>
      <c r="T4257" s="7">
        <v>10000</v>
      </c>
      <c r="U4257" s="2">
        <v>142</v>
      </c>
      <c r="V4257" s="11">
        <v>2510.34</v>
      </c>
      <c r="W4257" s="14" t="s">
        <v>5282</v>
      </c>
      <c r="X4257" s="18"/>
      <c r="Y4257" s="9"/>
      <c r="Z4257" s="19"/>
      <c r="AA4257" s="19"/>
      <c r="AB4257" s="30">
        <f t="shared" si="1063"/>
        <v>2446000</v>
      </c>
      <c r="AC4257" s="30">
        <f t="shared" si="1070"/>
        <v>4.0883074407195418E-3</v>
      </c>
      <c r="AD4257" s="31">
        <f t="shared" si="1071"/>
        <v>0.4497138184791496</v>
      </c>
      <c r="AE4257" s="31">
        <f t="shared" si="1059"/>
        <v>0.58053965658217499</v>
      </c>
      <c r="AG4257" s="30">
        <f t="shared" si="1064"/>
        <v>6126000</v>
      </c>
      <c r="AH4257" s="30">
        <f t="shared" si="1060"/>
        <v>1.632386549134835E-3</v>
      </c>
      <c r="AI4257" s="31">
        <f t="shared" si="1061"/>
        <v>0.17956252040483187</v>
      </c>
      <c r="AJ4257" s="31">
        <f t="shared" si="1062"/>
        <v>0.23179888997714657</v>
      </c>
      <c r="AK4257" s="30" t="str">
        <f>IF(W4257="si",($S4257*'COSTOS DE CREDITOS'!$C$27)/DATA!$G4257,"")</f>
        <v/>
      </c>
      <c r="AL4257" s="90" t="str">
        <f>IF(W4257="si",'COSTOS DE CREDITOS'!$C$35,"")</f>
        <v/>
      </c>
      <c r="AM4257" s="30" t="str">
        <f t="shared" si="1065"/>
        <v/>
      </c>
      <c r="AN4257" s="30" t="str">
        <f t="shared" si="1066"/>
        <v/>
      </c>
      <c r="AO4257" s="30">
        <f t="shared" si="1067"/>
        <v>0</v>
      </c>
      <c r="AP4257" s="30">
        <f t="shared" si="1068"/>
        <v>0</v>
      </c>
      <c r="AQ4257" s="19" t="str">
        <f t="shared" si="1069"/>
        <v/>
      </c>
    </row>
    <row r="4258" spans="1:43" x14ac:dyDescent="0.2">
      <c r="A4258" s="23" t="s">
        <v>5665</v>
      </c>
      <c r="B4258" s="6" t="s">
        <v>5666</v>
      </c>
      <c r="C4258" s="6" t="s">
        <v>5667</v>
      </c>
      <c r="D4258" s="2">
        <v>185430</v>
      </c>
      <c r="E4258" s="2">
        <v>186205</v>
      </c>
      <c r="F4258" s="3" t="s">
        <v>3082</v>
      </c>
      <c r="G4258" s="2">
        <v>7</v>
      </c>
      <c r="H4258" s="2">
        <v>186412</v>
      </c>
      <c r="I4258" s="3" t="s">
        <v>5248</v>
      </c>
      <c r="J4258" s="15">
        <v>45401</v>
      </c>
      <c r="K4258" s="24">
        <v>1383921934</v>
      </c>
      <c r="L4258" s="15">
        <v>45411</v>
      </c>
      <c r="M4258" s="15">
        <v>45412</v>
      </c>
      <c r="N4258" s="26">
        <v>1</v>
      </c>
      <c r="O4258" s="26" t="e">
        <f>VLOOKUP(D4258,quash!A$2:$I$7791,9,FALSE)</f>
        <v>#N/A</v>
      </c>
      <c r="P4258" s="7">
        <v>10000</v>
      </c>
      <c r="Q4258" s="26">
        <v>110</v>
      </c>
      <c r="R4258" s="19">
        <v>3.3741050530766099E-2</v>
      </c>
      <c r="S4258" s="26">
        <v>16</v>
      </c>
      <c r="T4258" s="7">
        <v>7000</v>
      </c>
      <c r="U4258" s="2">
        <v>142</v>
      </c>
      <c r="V4258" s="11">
        <v>1758.65</v>
      </c>
      <c r="W4258" s="14" t="s">
        <v>5282</v>
      </c>
      <c r="X4258" s="18"/>
      <c r="Y4258" s="9"/>
      <c r="Z4258" s="19"/>
      <c r="AA4258" s="19"/>
      <c r="AB4258" s="30">
        <f t="shared" si="1063"/>
        <v>2446000</v>
      </c>
      <c r="AC4258" s="30">
        <f t="shared" si="1070"/>
        <v>2.8618152085036794E-3</v>
      </c>
      <c r="AD4258" s="31">
        <f t="shared" si="1071"/>
        <v>0.31479967293540473</v>
      </c>
      <c r="AE4258" s="31">
        <f t="shared" si="1059"/>
        <v>0.40637775960752248</v>
      </c>
      <c r="AG4258" s="30">
        <f t="shared" si="1064"/>
        <v>6126000</v>
      </c>
      <c r="AH4258" s="30">
        <f t="shared" si="1060"/>
        <v>1.1426705843943846E-3</v>
      </c>
      <c r="AI4258" s="31">
        <f t="shared" si="1061"/>
        <v>0.1256937642833823</v>
      </c>
      <c r="AJ4258" s="31">
        <f t="shared" si="1062"/>
        <v>0.16225922298400261</v>
      </c>
      <c r="AK4258" s="30" t="str">
        <f>IF(W4258="si",($S4258*'COSTOS DE CREDITOS'!$C$27)/DATA!$G4258,"")</f>
        <v/>
      </c>
      <c r="AL4258" s="90" t="str">
        <f>IF(W4258="si",'COSTOS DE CREDITOS'!$C$35,"")</f>
        <v/>
      </c>
      <c r="AM4258" s="30" t="str">
        <f t="shared" si="1065"/>
        <v/>
      </c>
      <c r="AN4258" s="30" t="str">
        <f t="shared" si="1066"/>
        <v/>
      </c>
      <c r="AO4258" s="30">
        <f t="shared" si="1067"/>
        <v>0</v>
      </c>
      <c r="AP4258" s="30">
        <f t="shared" si="1068"/>
        <v>0</v>
      </c>
      <c r="AQ4258" s="19" t="str">
        <f t="shared" si="1069"/>
        <v/>
      </c>
    </row>
    <row r="4259" spans="1:43" x14ac:dyDescent="0.2">
      <c r="A4259" s="23" t="s">
        <v>5665</v>
      </c>
      <c r="B4259" s="6" t="s">
        <v>5678</v>
      </c>
      <c r="C4259" s="6" t="s">
        <v>5670</v>
      </c>
      <c r="D4259" s="2">
        <v>186253</v>
      </c>
      <c r="E4259" s="2">
        <v>186394</v>
      </c>
      <c r="F4259" s="3" t="s">
        <v>5241</v>
      </c>
      <c r="G4259" s="2">
        <v>6</v>
      </c>
      <c r="H4259" s="2">
        <v>186490</v>
      </c>
      <c r="I4259" s="3" t="s">
        <v>5249</v>
      </c>
      <c r="J4259" s="15">
        <v>45408</v>
      </c>
      <c r="K4259" s="24">
        <v>1389506899</v>
      </c>
      <c r="L4259" s="15">
        <v>45411</v>
      </c>
      <c r="M4259" s="15">
        <v>45412</v>
      </c>
      <c r="N4259" s="26">
        <v>1</v>
      </c>
      <c r="O4259" s="26" t="e">
        <f>VLOOKUP(D4259,quash!A$2:$I$7791,9,FALSE)</f>
        <v>#N/A</v>
      </c>
      <c r="P4259" s="7">
        <v>10000</v>
      </c>
      <c r="Q4259" s="26">
        <v>110</v>
      </c>
      <c r="R4259" s="19">
        <v>3.3220596517330399E-2</v>
      </c>
      <c r="S4259" s="26">
        <v>16</v>
      </c>
      <c r="T4259" s="7">
        <v>5000</v>
      </c>
      <c r="U4259" s="2">
        <v>147</v>
      </c>
      <c r="V4259" s="11">
        <v>1303.3399999999999</v>
      </c>
      <c r="W4259" s="14" t="s">
        <v>5282</v>
      </c>
      <c r="X4259" s="18"/>
      <c r="Y4259" s="9"/>
      <c r="Z4259" s="19"/>
      <c r="AA4259" s="19"/>
      <c r="AB4259" s="30">
        <f t="shared" si="1063"/>
        <v>2446000</v>
      </c>
      <c r="AC4259" s="30">
        <f t="shared" si="1070"/>
        <v>2.0441537203597709E-3</v>
      </c>
      <c r="AD4259" s="31">
        <f t="shared" si="1071"/>
        <v>0.2248569092395748</v>
      </c>
      <c r="AE4259" s="31">
        <f t="shared" si="1059"/>
        <v>0.30049059689288632</v>
      </c>
      <c r="AG4259" s="30">
        <f t="shared" si="1064"/>
        <v>6126000</v>
      </c>
      <c r="AH4259" s="30">
        <f t="shared" si="1060"/>
        <v>8.1619327456741752E-4</v>
      </c>
      <c r="AI4259" s="31">
        <f t="shared" si="1061"/>
        <v>8.9781260202415933E-2</v>
      </c>
      <c r="AJ4259" s="31">
        <f t="shared" si="1062"/>
        <v>0.11998041136141037</v>
      </c>
      <c r="AK4259" s="30" t="str">
        <f>IF(W4259="si",($S4259*'COSTOS DE CREDITOS'!$C$27)/DATA!$G4259,"")</f>
        <v/>
      </c>
      <c r="AL4259" s="90" t="str">
        <f>IF(W4259="si",'COSTOS DE CREDITOS'!$C$35,"")</f>
        <v/>
      </c>
      <c r="AM4259" s="30" t="str">
        <f t="shared" si="1065"/>
        <v/>
      </c>
      <c r="AN4259" s="30" t="str">
        <f t="shared" si="1066"/>
        <v/>
      </c>
      <c r="AO4259" s="30">
        <f t="shared" si="1067"/>
        <v>0</v>
      </c>
      <c r="AP4259" s="30">
        <f t="shared" si="1068"/>
        <v>0</v>
      </c>
      <c r="AQ4259" s="19" t="str">
        <f t="shared" si="1069"/>
        <v/>
      </c>
    </row>
    <row r="4260" spans="1:43" x14ac:dyDescent="0.2">
      <c r="A4260" s="23" t="s">
        <v>5665</v>
      </c>
      <c r="B4260" s="6" t="s">
        <v>5672</v>
      </c>
      <c r="C4260" s="6" t="s">
        <v>5667</v>
      </c>
      <c r="D4260" s="2">
        <v>186435</v>
      </c>
      <c r="E4260" s="2">
        <v>186716</v>
      </c>
      <c r="F4260" s="3" t="s">
        <v>5250</v>
      </c>
      <c r="G4260" s="2">
        <v>5</v>
      </c>
      <c r="H4260" s="2">
        <v>186717</v>
      </c>
      <c r="I4260" s="3" t="s">
        <v>5251</v>
      </c>
      <c r="J4260" s="15">
        <v>45411</v>
      </c>
      <c r="K4260" s="24">
        <v>1390333951</v>
      </c>
      <c r="L4260" s="15">
        <v>45412</v>
      </c>
      <c r="M4260" s="15">
        <v>45412</v>
      </c>
      <c r="N4260" s="26">
        <v>1</v>
      </c>
      <c r="O4260" s="26" t="e">
        <f>VLOOKUP(D4260,quash!A$2:$I$7791,9,FALSE)</f>
        <v>#N/A</v>
      </c>
      <c r="P4260" s="7">
        <v>8000</v>
      </c>
      <c r="Q4260" s="26">
        <v>138</v>
      </c>
      <c r="R4260" s="19">
        <v>3.9770556926914676E-2</v>
      </c>
      <c r="S4260" s="26">
        <v>16</v>
      </c>
      <c r="T4260" s="7">
        <v>6000</v>
      </c>
      <c r="U4260" s="2">
        <v>142</v>
      </c>
      <c r="V4260" s="11">
        <v>1503.37</v>
      </c>
      <c r="W4260" s="14" t="s">
        <v>5282</v>
      </c>
      <c r="X4260" s="18"/>
      <c r="Y4260" s="9"/>
      <c r="Z4260" s="19"/>
      <c r="AA4260" s="19"/>
      <c r="AB4260" s="30">
        <f t="shared" si="1063"/>
        <v>2446000</v>
      </c>
      <c r="AC4260" s="30">
        <f t="shared" si="1070"/>
        <v>2.4529844644317253E-3</v>
      </c>
      <c r="AD4260" s="31">
        <f t="shared" si="1071"/>
        <v>0.33851185609157808</v>
      </c>
      <c r="AE4260" s="31">
        <f t="shared" si="1059"/>
        <v>0.34832379394930502</v>
      </c>
      <c r="AG4260" s="30">
        <f t="shared" si="1064"/>
        <v>6126000</v>
      </c>
      <c r="AH4260" s="30">
        <f t="shared" si="1060"/>
        <v>9.7943192948090111E-4</v>
      </c>
      <c r="AI4260" s="31">
        <f t="shared" si="1061"/>
        <v>0.13516160626836435</v>
      </c>
      <c r="AJ4260" s="31">
        <f t="shared" si="1062"/>
        <v>0.13907933398628797</v>
      </c>
      <c r="AK4260" s="30" t="str">
        <f>IF(W4260="si",($S4260*'COSTOS DE CREDITOS'!$C$27)/DATA!$G4260,"")</f>
        <v/>
      </c>
      <c r="AL4260" s="90" t="str">
        <f>IF(W4260="si",'COSTOS DE CREDITOS'!$C$35,"")</f>
        <v/>
      </c>
      <c r="AM4260" s="30" t="str">
        <f t="shared" si="1065"/>
        <v/>
      </c>
      <c r="AN4260" s="30" t="str">
        <f t="shared" si="1066"/>
        <v/>
      </c>
      <c r="AO4260" s="30">
        <f t="shared" si="1067"/>
        <v>0</v>
      </c>
      <c r="AP4260" s="30">
        <f t="shared" si="1068"/>
        <v>0</v>
      </c>
      <c r="AQ4260" s="19" t="str">
        <f t="shared" si="1069"/>
        <v/>
      </c>
    </row>
    <row r="4261" spans="1:43" x14ac:dyDescent="0.2">
      <c r="A4261" s="23" t="s">
        <v>5665</v>
      </c>
      <c r="B4261" s="6" t="s">
        <v>5672</v>
      </c>
      <c r="C4261" s="6" t="s">
        <v>5667</v>
      </c>
      <c r="D4261" s="2">
        <v>186432</v>
      </c>
      <c r="E4261" s="2">
        <v>186716</v>
      </c>
      <c r="F4261" s="3" t="s">
        <v>5250</v>
      </c>
      <c r="G4261" s="2">
        <v>5</v>
      </c>
      <c r="H4261" s="2">
        <v>186731</v>
      </c>
      <c r="I4261" s="3" t="s">
        <v>5252</v>
      </c>
      <c r="J4261" s="15">
        <v>45409</v>
      </c>
      <c r="K4261" s="24">
        <v>1390331284</v>
      </c>
      <c r="L4261" s="15">
        <v>45412</v>
      </c>
      <c r="M4261" s="15">
        <v>45412</v>
      </c>
      <c r="N4261" s="26">
        <v>1</v>
      </c>
      <c r="O4261" s="26" t="e">
        <f>VLOOKUP(D4261,quash!A$2:$I$7791,9,FALSE)</f>
        <v>#N/A</v>
      </c>
      <c r="P4261" s="7">
        <v>10000</v>
      </c>
      <c r="Q4261" s="26">
        <v>147</v>
      </c>
      <c r="R4261" s="19">
        <v>7.9000519063170294E-2</v>
      </c>
      <c r="S4261" s="26">
        <v>16</v>
      </c>
      <c r="T4261" s="7">
        <v>6000</v>
      </c>
      <c r="U4261" s="2">
        <v>142</v>
      </c>
      <c r="V4261" s="11">
        <v>1503.37</v>
      </c>
      <c r="W4261" s="14" t="s">
        <v>5282</v>
      </c>
      <c r="X4261" s="18"/>
      <c r="Y4261" s="9"/>
      <c r="Z4261" s="19"/>
      <c r="AA4261" s="19"/>
      <c r="AB4261" s="30">
        <f t="shared" si="1063"/>
        <v>2446000</v>
      </c>
      <c r="AC4261" s="30">
        <f t="shared" si="1070"/>
        <v>2.4529844644317253E-3</v>
      </c>
      <c r="AD4261" s="31">
        <f t="shared" si="1071"/>
        <v>0.36058871627146361</v>
      </c>
      <c r="AE4261" s="31">
        <f t="shared" si="1059"/>
        <v>0.34832379394930502</v>
      </c>
      <c r="AG4261" s="30">
        <f t="shared" si="1064"/>
        <v>6126000</v>
      </c>
      <c r="AH4261" s="30">
        <f t="shared" si="1060"/>
        <v>9.7943192948090111E-4</v>
      </c>
      <c r="AI4261" s="31">
        <f t="shared" si="1061"/>
        <v>0.14397649363369247</v>
      </c>
      <c r="AJ4261" s="31">
        <f t="shared" si="1062"/>
        <v>0.13907933398628797</v>
      </c>
      <c r="AK4261" s="30" t="str">
        <f>IF(W4261="si",($S4261*'COSTOS DE CREDITOS'!$C$27)/DATA!$G4261,"")</f>
        <v/>
      </c>
      <c r="AL4261" s="90" t="str">
        <f>IF(W4261="si",'COSTOS DE CREDITOS'!$C$35,"")</f>
        <v/>
      </c>
      <c r="AM4261" s="30" t="str">
        <f t="shared" si="1065"/>
        <v/>
      </c>
      <c r="AN4261" s="30" t="str">
        <f t="shared" si="1066"/>
        <v/>
      </c>
      <c r="AO4261" s="30">
        <f t="shared" si="1067"/>
        <v>0</v>
      </c>
      <c r="AP4261" s="30">
        <f t="shared" si="1068"/>
        <v>0</v>
      </c>
      <c r="AQ4261" s="19" t="str">
        <f t="shared" si="1069"/>
        <v/>
      </c>
    </row>
    <row r="4262" spans="1:43" x14ac:dyDescent="0.2">
      <c r="A4262" s="23" t="s">
        <v>5665</v>
      </c>
      <c r="B4262" s="6" t="s">
        <v>5672</v>
      </c>
      <c r="C4262" s="6" t="s">
        <v>5667</v>
      </c>
      <c r="D4262" s="2">
        <v>186445</v>
      </c>
      <c r="E4262" s="2">
        <v>186716</v>
      </c>
      <c r="F4262" s="3" t="s">
        <v>5250</v>
      </c>
      <c r="G4262" s="2">
        <v>5</v>
      </c>
      <c r="H4262" s="2">
        <v>186735</v>
      </c>
      <c r="I4262" s="3" t="s">
        <v>5253</v>
      </c>
      <c r="J4262" s="15">
        <v>45409</v>
      </c>
      <c r="K4262" s="24">
        <v>1390346497</v>
      </c>
      <c r="L4262" s="15">
        <v>45412</v>
      </c>
      <c r="M4262" s="15">
        <v>45412</v>
      </c>
      <c r="N4262" s="26">
        <v>1</v>
      </c>
      <c r="O4262" s="26" t="e">
        <f>VLOOKUP(D4262,quash!A$2:$I$7791,9,FALSE)</f>
        <v>#N/A</v>
      </c>
      <c r="P4262" s="7">
        <v>10000</v>
      </c>
      <c r="Q4262" s="26">
        <v>132</v>
      </c>
      <c r="R4262" s="19">
        <v>5.8283715876113903E-2</v>
      </c>
      <c r="S4262" s="26">
        <v>16</v>
      </c>
      <c r="T4262" s="7">
        <v>6000</v>
      </c>
      <c r="U4262" s="2">
        <v>142</v>
      </c>
      <c r="V4262" s="11">
        <v>1503.37</v>
      </c>
      <c r="W4262" s="14" t="s">
        <v>5282</v>
      </c>
      <c r="X4262" s="18"/>
      <c r="Y4262" s="9"/>
      <c r="Z4262" s="19"/>
      <c r="AA4262" s="19"/>
      <c r="AB4262" s="30">
        <f t="shared" si="1063"/>
        <v>2446000</v>
      </c>
      <c r="AC4262" s="30">
        <f t="shared" si="1070"/>
        <v>2.4529844644317253E-3</v>
      </c>
      <c r="AD4262" s="31">
        <f t="shared" si="1071"/>
        <v>0.32379394930498773</v>
      </c>
      <c r="AE4262" s="31">
        <f t="shared" si="1059"/>
        <v>0.34832379394930502</v>
      </c>
      <c r="AG4262" s="30">
        <f t="shared" si="1064"/>
        <v>6126000</v>
      </c>
      <c r="AH4262" s="30">
        <f t="shared" si="1060"/>
        <v>9.7943192948090111E-4</v>
      </c>
      <c r="AI4262" s="31">
        <f t="shared" si="1061"/>
        <v>0.12928501469147893</v>
      </c>
      <c r="AJ4262" s="31">
        <f t="shared" si="1062"/>
        <v>0.13907933398628797</v>
      </c>
      <c r="AK4262" s="30" t="str">
        <f>IF(W4262="si",($S4262*'COSTOS DE CREDITOS'!$C$27)/DATA!$G4262,"")</f>
        <v/>
      </c>
      <c r="AL4262" s="90" t="str">
        <f>IF(W4262="si",'COSTOS DE CREDITOS'!$C$35,"")</f>
        <v/>
      </c>
      <c r="AM4262" s="30" t="str">
        <f t="shared" si="1065"/>
        <v/>
      </c>
      <c r="AN4262" s="30" t="str">
        <f t="shared" si="1066"/>
        <v/>
      </c>
      <c r="AO4262" s="30">
        <f t="shared" si="1067"/>
        <v>0</v>
      </c>
      <c r="AP4262" s="30">
        <f t="shared" si="1068"/>
        <v>0</v>
      </c>
      <c r="AQ4262" s="19" t="str">
        <f t="shared" si="1069"/>
        <v/>
      </c>
    </row>
    <row r="4263" spans="1:43" x14ac:dyDescent="0.2">
      <c r="A4263" s="23" t="s">
        <v>5665</v>
      </c>
      <c r="B4263" s="6" t="s">
        <v>5672</v>
      </c>
      <c r="C4263" s="6" t="s">
        <v>5667</v>
      </c>
      <c r="D4263" s="2">
        <v>186428</v>
      </c>
      <c r="E4263" s="2">
        <v>186716</v>
      </c>
      <c r="F4263" s="3" t="s">
        <v>5250</v>
      </c>
      <c r="G4263" s="2">
        <v>5</v>
      </c>
      <c r="H4263" s="2">
        <v>186782</v>
      </c>
      <c r="I4263" s="3" t="s">
        <v>5254</v>
      </c>
      <c r="J4263" s="15">
        <v>45409</v>
      </c>
      <c r="K4263" s="24">
        <v>1390310890</v>
      </c>
      <c r="L4263" s="15">
        <v>45412</v>
      </c>
      <c r="M4263" s="15">
        <v>45412</v>
      </c>
      <c r="N4263" s="26">
        <v>1</v>
      </c>
      <c r="O4263" s="26" t="e">
        <f>VLOOKUP(D4263,quash!A$2:$I$7791,9,FALSE)</f>
        <v>#N/A</v>
      </c>
      <c r="P4263" s="7">
        <v>10000</v>
      </c>
      <c r="Q4263" s="26">
        <v>132</v>
      </c>
      <c r="R4263" s="19">
        <v>5.8283715876113903E-2</v>
      </c>
      <c r="S4263" s="26">
        <v>16</v>
      </c>
      <c r="T4263" s="7">
        <v>6000</v>
      </c>
      <c r="U4263" s="2">
        <v>142</v>
      </c>
      <c r="V4263" s="11">
        <v>1503.37</v>
      </c>
      <c r="W4263" s="14" t="s">
        <v>5282</v>
      </c>
      <c r="X4263" s="18"/>
      <c r="Y4263" s="9"/>
      <c r="Z4263" s="19"/>
      <c r="AA4263" s="19"/>
      <c r="AB4263" s="30">
        <f t="shared" si="1063"/>
        <v>2446000</v>
      </c>
      <c r="AC4263" s="30">
        <f t="shared" si="1070"/>
        <v>2.4529844644317253E-3</v>
      </c>
      <c r="AD4263" s="31">
        <f t="shared" si="1071"/>
        <v>0.32379394930498773</v>
      </c>
      <c r="AE4263" s="31">
        <f t="shared" si="1059"/>
        <v>0.34832379394930502</v>
      </c>
      <c r="AG4263" s="30">
        <f t="shared" si="1064"/>
        <v>6126000</v>
      </c>
      <c r="AH4263" s="30">
        <f t="shared" si="1060"/>
        <v>9.7943192948090111E-4</v>
      </c>
      <c r="AI4263" s="31">
        <f t="shared" si="1061"/>
        <v>0.12928501469147893</v>
      </c>
      <c r="AJ4263" s="31">
        <f t="shared" si="1062"/>
        <v>0.13907933398628797</v>
      </c>
      <c r="AK4263" s="30" t="str">
        <f>IF(W4263="si",($S4263*'COSTOS DE CREDITOS'!$C$27)/DATA!$G4263,"")</f>
        <v/>
      </c>
      <c r="AL4263" s="90" t="str">
        <f>IF(W4263="si",'COSTOS DE CREDITOS'!$C$35,"")</f>
        <v/>
      </c>
      <c r="AM4263" s="30" t="str">
        <f t="shared" si="1065"/>
        <v/>
      </c>
      <c r="AN4263" s="30" t="str">
        <f t="shared" si="1066"/>
        <v/>
      </c>
      <c r="AO4263" s="30">
        <f t="shared" si="1067"/>
        <v>0</v>
      </c>
      <c r="AP4263" s="30">
        <f t="shared" si="1068"/>
        <v>0</v>
      </c>
      <c r="AQ4263" s="19" t="str">
        <f t="shared" si="1069"/>
        <v/>
      </c>
    </row>
    <row r="4264" spans="1:43" x14ac:dyDescent="0.2">
      <c r="A4264" s="23" t="s">
        <v>5665</v>
      </c>
      <c r="B4264" s="6" t="s">
        <v>5672</v>
      </c>
      <c r="C4264" s="6" t="s">
        <v>5667</v>
      </c>
      <c r="D4264" s="2">
        <v>186427</v>
      </c>
      <c r="E4264" s="2">
        <v>186716</v>
      </c>
      <c r="F4264" s="3" t="s">
        <v>5250</v>
      </c>
      <c r="G4264" s="2">
        <v>5</v>
      </c>
      <c r="H4264" s="2">
        <v>186793</v>
      </c>
      <c r="I4264" s="3" t="s">
        <v>5255</v>
      </c>
      <c r="J4264" s="15">
        <v>45409</v>
      </c>
      <c r="K4264" s="24">
        <v>1390310157</v>
      </c>
      <c r="L4264" s="15">
        <v>45412</v>
      </c>
      <c r="M4264" s="15">
        <v>45412</v>
      </c>
      <c r="N4264" s="26">
        <v>1</v>
      </c>
      <c r="O4264" s="26" t="e">
        <f>VLOOKUP(D4264,quash!A$2:$I$7791,9,FALSE)</f>
        <v>#N/A</v>
      </c>
      <c r="P4264" s="7">
        <v>10000</v>
      </c>
      <c r="Q4264" s="26">
        <v>127</v>
      </c>
      <c r="R4264" s="19">
        <v>5.24391097594855E-2</v>
      </c>
      <c r="S4264" s="26">
        <v>16</v>
      </c>
      <c r="T4264" s="7">
        <v>6000</v>
      </c>
      <c r="U4264" s="2">
        <v>142</v>
      </c>
      <c r="V4264" s="11">
        <v>1503.37</v>
      </c>
      <c r="W4264" s="14" t="s">
        <v>5282</v>
      </c>
      <c r="X4264" s="18"/>
      <c r="Y4264" s="9"/>
      <c r="Z4264" s="19"/>
      <c r="AA4264" s="19"/>
      <c r="AB4264" s="30">
        <f t="shared" si="1063"/>
        <v>2446000</v>
      </c>
      <c r="AC4264" s="30">
        <f t="shared" si="1070"/>
        <v>2.4529844644317253E-3</v>
      </c>
      <c r="AD4264" s="31">
        <f t="shared" si="1071"/>
        <v>0.31152902698282914</v>
      </c>
      <c r="AE4264" s="31">
        <f t="shared" si="1059"/>
        <v>0.34832379394930502</v>
      </c>
      <c r="AG4264" s="30">
        <f t="shared" si="1064"/>
        <v>6126000</v>
      </c>
      <c r="AH4264" s="30">
        <f t="shared" si="1060"/>
        <v>9.7943192948090111E-4</v>
      </c>
      <c r="AI4264" s="31">
        <f t="shared" si="1061"/>
        <v>0.12438785504407444</v>
      </c>
      <c r="AJ4264" s="31">
        <f t="shared" si="1062"/>
        <v>0.13907933398628797</v>
      </c>
      <c r="AK4264" s="30" t="str">
        <f>IF(W4264="si",($S4264*'COSTOS DE CREDITOS'!$C$27)/DATA!$G4264,"")</f>
        <v/>
      </c>
      <c r="AL4264" s="90" t="str">
        <f>IF(W4264="si",'COSTOS DE CREDITOS'!$C$35,"")</f>
        <v/>
      </c>
      <c r="AM4264" s="30" t="str">
        <f t="shared" si="1065"/>
        <v/>
      </c>
      <c r="AN4264" s="30" t="str">
        <f t="shared" si="1066"/>
        <v/>
      </c>
      <c r="AO4264" s="30">
        <f t="shared" si="1067"/>
        <v>0</v>
      </c>
      <c r="AP4264" s="30">
        <f t="shared" si="1068"/>
        <v>0</v>
      </c>
      <c r="AQ4264" s="19" t="str">
        <f t="shared" si="1069"/>
        <v/>
      </c>
    </row>
    <row r="4265" spans="1:43" x14ac:dyDescent="0.2">
      <c r="A4265" s="23" t="s">
        <v>5665</v>
      </c>
      <c r="B4265" s="6" t="s">
        <v>5683</v>
      </c>
      <c r="C4265" s="6" t="s">
        <v>5670</v>
      </c>
      <c r="D4265" s="2">
        <v>185649</v>
      </c>
      <c r="E4265" s="2">
        <v>186420</v>
      </c>
      <c r="F4265" s="3" t="s">
        <v>5256</v>
      </c>
      <c r="G4265" s="2">
        <v>5</v>
      </c>
      <c r="H4265" s="2">
        <v>186460</v>
      </c>
      <c r="I4265" s="3" t="s">
        <v>5257</v>
      </c>
      <c r="J4265" s="15">
        <v>45404</v>
      </c>
      <c r="K4265" s="24">
        <v>1385384982</v>
      </c>
      <c r="L4265" s="15">
        <v>45411</v>
      </c>
      <c r="M4265" s="15">
        <v>45412</v>
      </c>
      <c r="N4265" s="26">
        <v>1</v>
      </c>
      <c r="O4265" s="26">
        <f>VLOOKUP(D4265,quash!A$2:$I$7791,9,FALSE)</f>
        <v>1</v>
      </c>
      <c r="P4265" s="7">
        <v>5000</v>
      </c>
      <c r="Q4265" s="26">
        <v>147</v>
      </c>
      <c r="R4265" s="19">
        <v>0.11226939921536</v>
      </c>
      <c r="S4265" s="26">
        <v>16</v>
      </c>
      <c r="T4265" s="7">
        <v>10000</v>
      </c>
      <c r="U4265" s="2">
        <v>142</v>
      </c>
      <c r="V4265" s="11">
        <v>2510.34</v>
      </c>
      <c r="W4265" s="14" t="s">
        <v>5282</v>
      </c>
      <c r="X4265" s="18"/>
      <c r="Y4265" s="9"/>
      <c r="Z4265" s="19"/>
      <c r="AA4265" s="19"/>
      <c r="AB4265" s="30">
        <f t="shared" si="1063"/>
        <v>511000</v>
      </c>
      <c r="AC4265" s="30">
        <f t="shared" si="1070"/>
        <v>1.9569471624266144E-2</v>
      </c>
      <c r="AD4265" s="31">
        <f t="shared" si="1071"/>
        <v>2.8767123287671232</v>
      </c>
      <c r="AE4265" s="31">
        <f t="shared" si="1059"/>
        <v>2.7788649706457926</v>
      </c>
      <c r="AG4265" s="30">
        <f t="shared" si="1064"/>
        <v>2427000</v>
      </c>
      <c r="AH4265" s="30">
        <f t="shared" si="1060"/>
        <v>4.1203131437989289E-3</v>
      </c>
      <c r="AI4265" s="31">
        <f t="shared" si="1061"/>
        <v>0.60568603213844252</v>
      </c>
      <c r="AJ4265" s="31">
        <f t="shared" si="1062"/>
        <v>0.58508446641944789</v>
      </c>
      <c r="AK4265" s="30" t="str">
        <f>IF(W4265="si",($S4265*'COSTOS DE CREDITOS'!$C$27)/DATA!$G4265,"")</f>
        <v/>
      </c>
      <c r="AL4265" s="90" t="str">
        <f>IF(W4265="si",'COSTOS DE CREDITOS'!$C$35,"")</f>
        <v/>
      </c>
      <c r="AM4265" s="30" t="str">
        <f t="shared" si="1065"/>
        <v/>
      </c>
      <c r="AN4265" s="30" t="str">
        <f t="shared" si="1066"/>
        <v/>
      </c>
      <c r="AO4265" s="30">
        <f t="shared" si="1067"/>
        <v>0</v>
      </c>
      <c r="AP4265" s="30">
        <f t="shared" si="1068"/>
        <v>0</v>
      </c>
      <c r="AQ4265" s="19" t="str">
        <f t="shared" si="1069"/>
        <v/>
      </c>
    </row>
    <row r="4266" spans="1:43" x14ac:dyDescent="0.2">
      <c r="A4266" s="23" t="s">
        <v>5665</v>
      </c>
      <c r="B4266" s="6" t="s">
        <v>5683</v>
      </c>
      <c r="C4266" s="6" t="s">
        <v>5670</v>
      </c>
      <c r="D4266" s="2">
        <v>185868</v>
      </c>
      <c r="E4266" s="2">
        <v>186420</v>
      </c>
      <c r="F4266" s="3" t="s">
        <v>5256</v>
      </c>
      <c r="G4266" s="2">
        <v>5</v>
      </c>
      <c r="H4266" s="2">
        <v>186421</v>
      </c>
      <c r="I4266" s="3" t="s">
        <v>5258</v>
      </c>
      <c r="J4266" s="15">
        <v>45405</v>
      </c>
      <c r="K4266" s="24">
        <v>1386240990</v>
      </c>
      <c r="L4266" s="15">
        <v>45411</v>
      </c>
      <c r="M4266" s="15">
        <v>45412</v>
      </c>
      <c r="N4266" s="26">
        <v>1</v>
      </c>
      <c r="O4266" s="26">
        <f>VLOOKUP(D4266,quash!A$2:$I$7791,9,FALSE)</f>
        <v>1</v>
      </c>
      <c r="P4266" s="7">
        <v>10000</v>
      </c>
      <c r="Q4266" s="26">
        <v>132</v>
      </c>
      <c r="R4266" s="19">
        <v>5.8283715876113903E-2</v>
      </c>
      <c r="S4266" s="26">
        <v>16</v>
      </c>
      <c r="T4266" s="7">
        <v>10000</v>
      </c>
      <c r="U4266" s="2">
        <v>142</v>
      </c>
      <c r="V4266" s="11">
        <v>2510.34</v>
      </c>
      <c r="W4266" s="14" t="s">
        <v>5282</v>
      </c>
      <c r="X4266" s="18"/>
      <c r="Y4266" s="9"/>
      <c r="Z4266" s="19"/>
      <c r="AA4266" s="19"/>
      <c r="AB4266" s="30">
        <f t="shared" si="1063"/>
        <v>511000</v>
      </c>
      <c r="AC4266" s="30">
        <f t="shared" si="1070"/>
        <v>1.9569471624266144E-2</v>
      </c>
      <c r="AD4266" s="31">
        <f t="shared" si="1071"/>
        <v>2.583170254403131</v>
      </c>
      <c r="AE4266" s="31">
        <f t="shared" si="1059"/>
        <v>2.7788649706457926</v>
      </c>
      <c r="AG4266" s="30">
        <f t="shared" si="1064"/>
        <v>2427000</v>
      </c>
      <c r="AH4266" s="30">
        <f t="shared" si="1060"/>
        <v>4.1203131437989289E-3</v>
      </c>
      <c r="AI4266" s="31">
        <f t="shared" si="1061"/>
        <v>0.54388133498145863</v>
      </c>
      <c r="AJ4266" s="31">
        <f t="shared" si="1062"/>
        <v>0.58508446641944789</v>
      </c>
      <c r="AK4266" s="30" t="str">
        <f>IF(W4266="si",($S4266*'COSTOS DE CREDITOS'!$C$27)/DATA!$G4266,"")</f>
        <v/>
      </c>
      <c r="AL4266" s="90" t="str">
        <f>IF(W4266="si",'COSTOS DE CREDITOS'!$C$35,"")</f>
        <v/>
      </c>
      <c r="AM4266" s="30" t="str">
        <f t="shared" si="1065"/>
        <v/>
      </c>
      <c r="AN4266" s="30" t="str">
        <f t="shared" si="1066"/>
        <v/>
      </c>
      <c r="AO4266" s="30">
        <f t="shared" si="1067"/>
        <v>0</v>
      </c>
      <c r="AP4266" s="30">
        <f t="shared" si="1068"/>
        <v>0</v>
      </c>
      <c r="AQ4266" s="19" t="str">
        <f t="shared" si="1069"/>
        <v/>
      </c>
    </row>
    <row r="4267" spans="1:43" x14ac:dyDescent="0.2">
      <c r="A4267" s="23" t="s">
        <v>5665</v>
      </c>
      <c r="B4267" s="6" t="s">
        <v>5683</v>
      </c>
      <c r="C4267" s="6" t="s">
        <v>5670</v>
      </c>
      <c r="D4267" s="2">
        <v>185870</v>
      </c>
      <c r="E4267" s="2">
        <v>186420</v>
      </c>
      <c r="F4267" s="3" t="s">
        <v>5256</v>
      </c>
      <c r="G4267" s="2">
        <v>5</v>
      </c>
      <c r="H4267" s="2">
        <v>186750</v>
      </c>
      <c r="I4267" s="3" t="s">
        <v>5259</v>
      </c>
      <c r="J4267" s="15">
        <v>45405</v>
      </c>
      <c r="K4267" s="24">
        <v>1386245919</v>
      </c>
      <c r="L4267" s="15">
        <v>45412</v>
      </c>
      <c r="M4267" s="15">
        <v>45412</v>
      </c>
      <c r="N4267" s="26">
        <v>1</v>
      </c>
      <c r="O4267" s="26" t="e">
        <f>VLOOKUP(D4267,quash!A$2:$I$7791,9,FALSE)</f>
        <v>#N/A</v>
      </c>
      <c r="P4267" s="7">
        <v>10000</v>
      </c>
      <c r="Q4267" s="26">
        <v>127</v>
      </c>
      <c r="R4267" s="19">
        <v>5.24391097594855E-2</v>
      </c>
      <c r="S4267" s="26">
        <v>16</v>
      </c>
      <c r="T4267" s="7">
        <v>10000</v>
      </c>
      <c r="U4267" s="2">
        <v>142</v>
      </c>
      <c r="V4267" s="11">
        <v>2510.34</v>
      </c>
      <c r="W4267" s="14" t="s">
        <v>5282</v>
      </c>
      <c r="X4267" s="18"/>
      <c r="Y4267" s="9"/>
      <c r="Z4267" s="19"/>
      <c r="AA4267" s="19"/>
      <c r="AB4267" s="30">
        <f t="shared" si="1063"/>
        <v>2446000</v>
      </c>
      <c r="AC4267" s="30">
        <f t="shared" si="1070"/>
        <v>4.0883074407195418E-3</v>
      </c>
      <c r="AD4267" s="31">
        <f t="shared" si="1071"/>
        <v>0.51921504497138182</v>
      </c>
      <c r="AE4267" s="31">
        <f t="shared" si="1059"/>
        <v>0.58053965658217499</v>
      </c>
      <c r="AG4267" s="30">
        <f t="shared" si="1064"/>
        <v>6126000</v>
      </c>
      <c r="AH4267" s="30">
        <f t="shared" si="1060"/>
        <v>1.632386549134835E-3</v>
      </c>
      <c r="AI4267" s="31">
        <f t="shared" si="1061"/>
        <v>0.20731309174012405</v>
      </c>
      <c r="AJ4267" s="31">
        <f t="shared" si="1062"/>
        <v>0.23179888997714657</v>
      </c>
      <c r="AK4267" s="30" t="str">
        <f>IF(W4267="si",($S4267*'COSTOS DE CREDITOS'!$C$27)/DATA!$G4267,"")</f>
        <v/>
      </c>
      <c r="AL4267" s="90" t="str">
        <f>IF(W4267="si",'COSTOS DE CREDITOS'!$C$35,"")</f>
        <v/>
      </c>
      <c r="AM4267" s="30" t="str">
        <f t="shared" si="1065"/>
        <v/>
      </c>
      <c r="AN4267" s="30" t="str">
        <f t="shared" si="1066"/>
        <v/>
      </c>
      <c r="AO4267" s="30">
        <f t="shared" si="1067"/>
        <v>0</v>
      </c>
      <c r="AP4267" s="30">
        <f t="shared" si="1068"/>
        <v>0</v>
      </c>
      <c r="AQ4267" s="19" t="str">
        <f t="shared" si="1069"/>
        <v/>
      </c>
    </row>
    <row r="4268" spans="1:43" x14ac:dyDescent="0.2">
      <c r="A4268" s="23" t="s">
        <v>5665</v>
      </c>
      <c r="B4268" s="6" t="s">
        <v>5683</v>
      </c>
      <c r="C4268" s="6" t="s">
        <v>5670</v>
      </c>
      <c r="D4268" s="2">
        <v>185882</v>
      </c>
      <c r="E4268" s="2">
        <v>186420</v>
      </c>
      <c r="F4268" s="3" t="s">
        <v>5256</v>
      </c>
      <c r="G4268" s="2">
        <v>5</v>
      </c>
      <c r="H4268" s="2">
        <v>186754</v>
      </c>
      <c r="I4268" s="3" t="s">
        <v>5260</v>
      </c>
      <c r="J4268" s="15">
        <v>45405</v>
      </c>
      <c r="K4268" s="24">
        <v>1386260697</v>
      </c>
      <c r="L4268" s="15">
        <v>45412</v>
      </c>
      <c r="M4268" s="15">
        <v>45412</v>
      </c>
      <c r="N4268" s="26">
        <v>1</v>
      </c>
      <c r="O4268" s="26" t="e">
        <f>VLOOKUP(D4268,quash!A$2:$I$7791,9,FALSE)</f>
        <v>#N/A</v>
      </c>
      <c r="P4268" s="7">
        <v>10000</v>
      </c>
      <c r="Q4268" s="26">
        <v>132</v>
      </c>
      <c r="R4268" s="19">
        <v>5.8283715876113903E-2</v>
      </c>
      <c r="S4268" s="26">
        <v>16</v>
      </c>
      <c r="T4268" s="7">
        <v>10000</v>
      </c>
      <c r="U4268" s="2">
        <v>142</v>
      </c>
      <c r="V4268" s="11">
        <v>2510.34</v>
      </c>
      <c r="W4268" s="14" t="s">
        <v>5282</v>
      </c>
      <c r="X4268" s="18"/>
      <c r="Y4268" s="9"/>
      <c r="Z4268" s="19"/>
      <c r="AA4268" s="19"/>
      <c r="AB4268" s="30">
        <f t="shared" si="1063"/>
        <v>2446000</v>
      </c>
      <c r="AC4268" s="30">
        <f t="shared" si="1070"/>
        <v>4.0883074407195418E-3</v>
      </c>
      <c r="AD4268" s="31">
        <f t="shared" si="1071"/>
        <v>0.53965658217497947</v>
      </c>
      <c r="AE4268" s="31">
        <f t="shared" si="1059"/>
        <v>0.58053965658217499</v>
      </c>
      <c r="AG4268" s="30">
        <f t="shared" si="1064"/>
        <v>6126000</v>
      </c>
      <c r="AH4268" s="30">
        <f t="shared" si="1060"/>
        <v>1.632386549134835E-3</v>
      </c>
      <c r="AI4268" s="31">
        <f t="shared" si="1061"/>
        <v>0.21547502448579822</v>
      </c>
      <c r="AJ4268" s="31">
        <f t="shared" si="1062"/>
        <v>0.23179888997714657</v>
      </c>
      <c r="AK4268" s="30" t="str">
        <f>IF(W4268="si",($S4268*'COSTOS DE CREDITOS'!$C$27)/DATA!$G4268,"")</f>
        <v/>
      </c>
      <c r="AL4268" s="90" t="str">
        <f>IF(W4268="si",'COSTOS DE CREDITOS'!$C$35,"")</f>
        <v/>
      </c>
      <c r="AM4268" s="30" t="str">
        <f t="shared" si="1065"/>
        <v/>
      </c>
      <c r="AN4268" s="30" t="str">
        <f t="shared" si="1066"/>
        <v/>
      </c>
      <c r="AO4268" s="30">
        <f t="shared" si="1067"/>
        <v>0</v>
      </c>
      <c r="AP4268" s="30">
        <f t="shared" si="1068"/>
        <v>0</v>
      </c>
      <c r="AQ4268" s="19" t="str">
        <f t="shared" si="1069"/>
        <v/>
      </c>
    </row>
    <row r="4269" spans="1:43" x14ac:dyDescent="0.2">
      <c r="A4269" s="23" t="s">
        <v>5665</v>
      </c>
      <c r="B4269" s="6" t="s">
        <v>5683</v>
      </c>
      <c r="C4269" s="6" t="s">
        <v>5670</v>
      </c>
      <c r="D4269" s="2">
        <v>186453</v>
      </c>
      <c r="E4269" s="2">
        <v>186420</v>
      </c>
      <c r="F4269" s="3" t="s">
        <v>5256</v>
      </c>
      <c r="G4269" s="2">
        <v>5</v>
      </c>
      <c r="H4269" s="2">
        <v>186816</v>
      </c>
      <c r="I4269" s="3" t="s">
        <v>5261</v>
      </c>
      <c r="J4269" s="15">
        <v>45409</v>
      </c>
      <c r="K4269" s="24">
        <v>1390368713</v>
      </c>
      <c r="L4269" s="15">
        <v>45412</v>
      </c>
      <c r="M4269" s="15">
        <v>45412</v>
      </c>
      <c r="N4269" s="26">
        <v>1</v>
      </c>
      <c r="O4269" s="26" t="e">
        <f>VLOOKUP(D4269,quash!A$2:$I$7791,9,FALSE)</f>
        <v>#N/A</v>
      </c>
      <c r="P4269" s="7">
        <v>10000</v>
      </c>
      <c r="Q4269" s="26">
        <v>127</v>
      </c>
      <c r="R4269" s="19">
        <v>5.24391097594855E-2</v>
      </c>
      <c r="S4269" s="26">
        <v>16</v>
      </c>
      <c r="T4269" s="7">
        <v>8000</v>
      </c>
      <c r="U4269" s="2">
        <v>142</v>
      </c>
      <c r="V4269" s="11">
        <v>2013.74</v>
      </c>
      <c r="W4269" s="14" t="s">
        <v>5282</v>
      </c>
      <c r="X4269" s="18"/>
      <c r="Y4269" s="9"/>
      <c r="Z4269" s="19"/>
      <c r="AA4269" s="19"/>
      <c r="AB4269" s="30">
        <f t="shared" si="1063"/>
        <v>2446000</v>
      </c>
      <c r="AC4269" s="30">
        <f t="shared" si="1070"/>
        <v>3.2706459525756338E-3</v>
      </c>
      <c r="AD4269" s="31">
        <f t="shared" si="1071"/>
        <v>0.41537203597710548</v>
      </c>
      <c r="AE4269" s="31">
        <f t="shared" ref="AE4269:AE4323" si="1072">AC4269*$U4269</f>
        <v>0.46443172526574</v>
      </c>
      <c r="AG4269" s="30">
        <f t="shared" si="1064"/>
        <v>6126000</v>
      </c>
      <c r="AH4269" s="30">
        <f t="shared" si="1060"/>
        <v>1.3059092393078681E-3</v>
      </c>
      <c r="AI4269" s="31">
        <f t="shared" si="1061"/>
        <v>0.16585047339209924</v>
      </c>
      <c r="AJ4269" s="31">
        <f t="shared" si="1062"/>
        <v>0.18543911198171725</v>
      </c>
      <c r="AK4269" s="30" t="str">
        <f>IF(W4269="si",($S4269*'COSTOS DE CREDITOS'!$C$27)/DATA!$G4269,"")</f>
        <v/>
      </c>
      <c r="AL4269" s="90" t="str">
        <f>IF(W4269="si",'COSTOS DE CREDITOS'!$C$35,"")</f>
        <v/>
      </c>
      <c r="AM4269" s="30" t="str">
        <f t="shared" si="1065"/>
        <v/>
      </c>
      <c r="AN4269" s="30" t="str">
        <f t="shared" si="1066"/>
        <v/>
      </c>
      <c r="AO4269" s="30">
        <f t="shared" si="1067"/>
        <v>0</v>
      </c>
      <c r="AP4269" s="30">
        <f t="shared" si="1068"/>
        <v>0</v>
      </c>
      <c r="AQ4269" s="19" t="str">
        <f t="shared" si="1069"/>
        <v/>
      </c>
    </row>
    <row r="4270" spans="1:43" x14ac:dyDescent="0.2">
      <c r="A4270" s="23" t="s">
        <v>5665</v>
      </c>
      <c r="B4270" s="6" t="s">
        <v>5672</v>
      </c>
      <c r="C4270" s="6" t="s">
        <v>5667</v>
      </c>
      <c r="D4270" s="2">
        <v>186391</v>
      </c>
      <c r="E4270" s="2">
        <v>186813</v>
      </c>
      <c r="F4270" s="3" t="s">
        <v>5262</v>
      </c>
      <c r="G4270" s="2">
        <v>6</v>
      </c>
      <c r="H4270" s="2">
        <v>186814</v>
      </c>
      <c r="I4270" s="3" t="s">
        <v>5263</v>
      </c>
      <c r="J4270" s="15">
        <v>45408</v>
      </c>
      <c r="K4270" s="24">
        <v>1389914981</v>
      </c>
      <c r="L4270" s="15">
        <v>45412</v>
      </c>
      <c r="M4270" s="16">
        <v>45412</v>
      </c>
      <c r="N4270" s="26">
        <v>1</v>
      </c>
      <c r="O4270" s="26" t="e">
        <f>VLOOKUP(D4270,quash!A$2:$I$7791,9,FALSE)</f>
        <v>#N/A</v>
      </c>
      <c r="P4270" s="7">
        <v>10000</v>
      </c>
      <c r="Q4270" s="26">
        <v>127</v>
      </c>
      <c r="R4270" s="19">
        <v>3.9770556926914676E-2</v>
      </c>
      <c r="S4270" s="26">
        <v>16</v>
      </c>
      <c r="T4270" s="7">
        <v>6000</v>
      </c>
      <c r="U4270" s="2">
        <v>142</v>
      </c>
      <c r="V4270" s="11">
        <v>1503.37</v>
      </c>
      <c r="W4270" s="14" t="s">
        <v>5282</v>
      </c>
      <c r="X4270" s="18"/>
      <c r="Y4270" s="9"/>
      <c r="Z4270" s="19"/>
      <c r="AA4270" s="19"/>
      <c r="AB4270" s="30">
        <f t="shared" si="1063"/>
        <v>2446000</v>
      </c>
      <c r="AC4270" s="30">
        <f t="shared" si="1070"/>
        <v>2.4529844644317253E-3</v>
      </c>
      <c r="AD4270" s="31">
        <f t="shared" si="1071"/>
        <v>0.31152902698282914</v>
      </c>
      <c r="AE4270" s="31">
        <f t="shared" si="1072"/>
        <v>0.34832379394930502</v>
      </c>
      <c r="AG4270" s="30">
        <f t="shared" si="1064"/>
        <v>6126000</v>
      </c>
      <c r="AH4270" s="30">
        <f t="shared" si="1060"/>
        <v>9.7943192948090111E-4</v>
      </c>
      <c r="AI4270" s="31">
        <f t="shared" si="1061"/>
        <v>0.12438785504407444</v>
      </c>
      <c r="AJ4270" s="31">
        <f t="shared" si="1062"/>
        <v>0.13907933398628797</v>
      </c>
      <c r="AK4270" s="30" t="str">
        <f>IF(W4270="si",($S4270*'COSTOS DE CREDITOS'!$C$27)/DATA!$G4270,"")</f>
        <v/>
      </c>
      <c r="AL4270" s="90" t="str">
        <f>IF(W4270="si",'COSTOS DE CREDITOS'!$C$35,"")</f>
        <v/>
      </c>
      <c r="AM4270" s="30" t="str">
        <f t="shared" si="1065"/>
        <v/>
      </c>
      <c r="AN4270" s="30" t="str">
        <f t="shared" si="1066"/>
        <v/>
      </c>
      <c r="AO4270" s="30">
        <f t="shared" si="1067"/>
        <v>0</v>
      </c>
      <c r="AP4270" s="30">
        <f t="shared" si="1068"/>
        <v>0</v>
      </c>
      <c r="AQ4270" s="19" t="str">
        <f t="shared" si="1069"/>
        <v/>
      </c>
    </row>
    <row r="4271" spans="1:43" x14ac:dyDescent="0.2">
      <c r="A4271" s="23" t="s">
        <v>5665</v>
      </c>
      <c r="B4271" s="6" t="s">
        <v>5672</v>
      </c>
      <c r="C4271" s="6" t="s">
        <v>5667</v>
      </c>
      <c r="D4271" s="2">
        <v>186753</v>
      </c>
      <c r="E4271" s="2">
        <v>186813</v>
      </c>
      <c r="F4271" s="3" t="s">
        <v>5262</v>
      </c>
      <c r="G4271" s="2">
        <v>6</v>
      </c>
      <c r="H4271" s="2">
        <v>186817</v>
      </c>
      <c r="I4271" s="3" t="s">
        <v>5264</v>
      </c>
      <c r="J4271" s="15">
        <v>45412</v>
      </c>
      <c r="K4271" s="24">
        <v>1392090555</v>
      </c>
      <c r="L4271" s="15">
        <v>45414</v>
      </c>
      <c r="M4271" s="16">
        <v>45412</v>
      </c>
      <c r="N4271" s="26">
        <v>1</v>
      </c>
      <c r="O4271" s="26" t="e">
        <f>VLOOKUP(D4271,quash!A$2:$I$7791,9,FALSE)</f>
        <v>#N/A</v>
      </c>
      <c r="P4271" s="7">
        <v>10000</v>
      </c>
      <c r="Q4271" s="26">
        <v>110</v>
      </c>
      <c r="R4271" s="19">
        <v>3.3741050530766099E-2</v>
      </c>
      <c r="S4271" s="26">
        <v>16</v>
      </c>
      <c r="T4271" s="7">
        <v>7000</v>
      </c>
      <c r="U4271" s="2">
        <v>142</v>
      </c>
      <c r="V4271" s="11">
        <v>1758.65</v>
      </c>
      <c r="W4271" s="14" t="s">
        <v>5282</v>
      </c>
      <c r="X4271" s="18"/>
      <c r="Y4271" s="9"/>
      <c r="Z4271" s="19"/>
      <c r="AA4271" s="19"/>
      <c r="AB4271" s="30">
        <f t="shared" si="1063"/>
        <v>2446000</v>
      </c>
      <c r="AC4271" s="30">
        <f t="shared" si="1070"/>
        <v>2.8618152085036794E-3</v>
      </c>
      <c r="AD4271" s="31">
        <f t="shared" si="1071"/>
        <v>0.31479967293540473</v>
      </c>
      <c r="AE4271" s="31">
        <f t="shared" si="1072"/>
        <v>0.40637775960752248</v>
      </c>
      <c r="AG4271" s="30">
        <f t="shared" si="1064"/>
        <v>6126000</v>
      </c>
      <c r="AH4271" s="30">
        <f t="shared" si="1060"/>
        <v>1.1426705843943846E-3</v>
      </c>
      <c r="AI4271" s="31">
        <f t="shared" si="1061"/>
        <v>0.1256937642833823</v>
      </c>
      <c r="AJ4271" s="31">
        <f t="shared" si="1062"/>
        <v>0.16225922298400261</v>
      </c>
      <c r="AK4271" s="30" t="str">
        <f>IF(W4271="si",($S4271*'COSTOS DE CREDITOS'!$C$27)/DATA!$G4271,"")</f>
        <v/>
      </c>
      <c r="AL4271" s="90" t="str">
        <f>IF(W4271="si",'COSTOS DE CREDITOS'!$C$35,"")</f>
        <v/>
      </c>
      <c r="AM4271" s="30" t="str">
        <f t="shared" si="1065"/>
        <v/>
      </c>
      <c r="AN4271" s="30" t="str">
        <f t="shared" si="1066"/>
        <v/>
      </c>
      <c r="AO4271" s="30">
        <f t="shared" si="1067"/>
        <v>0</v>
      </c>
      <c r="AP4271" s="30">
        <f t="shared" si="1068"/>
        <v>0</v>
      </c>
      <c r="AQ4271" s="19" t="str">
        <f t="shared" si="1069"/>
        <v/>
      </c>
    </row>
    <row r="4272" spans="1:43" x14ac:dyDescent="0.2">
      <c r="A4272" s="23" t="s">
        <v>5665</v>
      </c>
      <c r="B4272" s="6" t="s">
        <v>5672</v>
      </c>
      <c r="C4272" s="6" t="s">
        <v>5667</v>
      </c>
      <c r="D4272" s="2">
        <v>186601</v>
      </c>
      <c r="E4272" s="2">
        <v>186813</v>
      </c>
      <c r="F4272" s="3" t="s">
        <v>5262</v>
      </c>
      <c r="G4272" s="2">
        <v>6</v>
      </c>
      <c r="H4272" s="2">
        <v>186823</v>
      </c>
      <c r="I4272" s="3" t="s">
        <v>5265</v>
      </c>
      <c r="J4272" s="15">
        <v>45411</v>
      </c>
      <c r="K4272" s="24">
        <v>1391424739</v>
      </c>
      <c r="L4272" s="15">
        <v>45414</v>
      </c>
      <c r="M4272" s="16">
        <v>45412</v>
      </c>
      <c r="N4272" s="26">
        <v>1</v>
      </c>
      <c r="O4272" s="26" t="e">
        <f>VLOOKUP(D4272,quash!A$2:$I$7791,9,FALSE)</f>
        <v>#N/A</v>
      </c>
      <c r="P4272" s="7">
        <v>10000</v>
      </c>
      <c r="Q4272" s="26">
        <v>132</v>
      </c>
      <c r="R4272" s="19">
        <v>5.8283715876113903E-2</v>
      </c>
      <c r="S4272" s="26">
        <v>16</v>
      </c>
      <c r="T4272" s="7">
        <v>6000</v>
      </c>
      <c r="U4272" s="2">
        <v>142</v>
      </c>
      <c r="V4272" s="11">
        <v>1503.37</v>
      </c>
      <c r="W4272" s="14" t="s">
        <v>5282</v>
      </c>
      <c r="X4272" s="18"/>
      <c r="Y4272" s="9"/>
      <c r="Z4272" s="19"/>
      <c r="AA4272" s="19"/>
      <c r="AB4272" s="30">
        <f t="shared" si="1063"/>
        <v>2446000</v>
      </c>
      <c r="AC4272" s="30">
        <f t="shared" si="1070"/>
        <v>2.4529844644317253E-3</v>
      </c>
      <c r="AD4272" s="31">
        <f t="shared" si="1071"/>
        <v>0.32379394930498773</v>
      </c>
      <c r="AE4272" s="31">
        <f t="shared" si="1072"/>
        <v>0.34832379394930502</v>
      </c>
      <c r="AG4272" s="30">
        <f t="shared" si="1064"/>
        <v>6126000</v>
      </c>
      <c r="AH4272" s="30">
        <f t="shared" si="1060"/>
        <v>9.7943192948090111E-4</v>
      </c>
      <c r="AI4272" s="31">
        <f t="shared" si="1061"/>
        <v>0.12928501469147893</v>
      </c>
      <c r="AJ4272" s="31">
        <f t="shared" si="1062"/>
        <v>0.13907933398628797</v>
      </c>
      <c r="AK4272" s="30" t="str">
        <f>IF(W4272="si",($S4272*'COSTOS DE CREDITOS'!$C$27)/DATA!$G4272,"")</f>
        <v/>
      </c>
      <c r="AL4272" s="90" t="str">
        <f>IF(W4272="si",'COSTOS DE CREDITOS'!$C$35,"")</f>
        <v/>
      </c>
      <c r="AM4272" s="30" t="str">
        <f t="shared" si="1065"/>
        <v/>
      </c>
      <c r="AN4272" s="30" t="str">
        <f t="shared" si="1066"/>
        <v/>
      </c>
      <c r="AO4272" s="30">
        <f t="shared" si="1067"/>
        <v>0</v>
      </c>
      <c r="AP4272" s="30">
        <f t="shared" si="1068"/>
        <v>0</v>
      </c>
      <c r="AQ4272" s="19" t="str">
        <f t="shared" si="1069"/>
        <v/>
      </c>
    </row>
    <row r="4273" spans="1:43" x14ac:dyDescent="0.2">
      <c r="A4273" s="23" t="s">
        <v>5665</v>
      </c>
      <c r="B4273" s="6" t="s">
        <v>5672</v>
      </c>
      <c r="C4273" s="6" t="s">
        <v>5667</v>
      </c>
      <c r="D4273" s="2">
        <v>186803</v>
      </c>
      <c r="E4273" s="2">
        <v>186813</v>
      </c>
      <c r="F4273" s="3" t="s">
        <v>5262</v>
      </c>
      <c r="G4273" s="2">
        <v>6</v>
      </c>
      <c r="H4273" s="2">
        <v>186841</v>
      </c>
      <c r="I4273" s="3" t="s">
        <v>5266</v>
      </c>
      <c r="J4273" s="15">
        <v>45412</v>
      </c>
      <c r="K4273" s="24">
        <v>1392282683</v>
      </c>
      <c r="L4273" s="15">
        <v>45414</v>
      </c>
      <c r="M4273" s="16">
        <v>45412</v>
      </c>
      <c r="N4273" s="26">
        <v>1</v>
      </c>
      <c r="O4273" s="26" t="e">
        <f>VLOOKUP(D4273,quash!A$2:$I$7791,9,FALSE)</f>
        <v>#N/A</v>
      </c>
      <c r="P4273" s="7">
        <v>10000</v>
      </c>
      <c r="Q4273" s="26">
        <v>127</v>
      </c>
      <c r="R4273" s="19">
        <v>5.24391097594855E-2</v>
      </c>
      <c r="S4273" s="26">
        <v>16</v>
      </c>
      <c r="T4273" s="7">
        <v>7000</v>
      </c>
      <c r="U4273" s="2">
        <v>142</v>
      </c>
      <c r="V4273" s="11">
        <v>1758.65</v>
      </c>
      <c r="W4273" s="14" t="s">
        <v>5282</v>
      </c>
      <c r="X4273" s="18"/>
      <c r="Y4273" s="9"/>
      <c r="Z4273" s="19"/>
      <c r="AA4273" s="19"/>
      <c r="AB4273" s="30">
        <f t="shared" si="1063"/>
        <v>2446000</v>
      </c>
      <c r="AC4273" s="30">
        <f t="shared" si="1070"/>
        <v>2.8618152085036794E-3</v>
      </c>
      <c r="AD4273" s="31">
        <f t="shared" si="1071"/>
        <v>0.36345053147996725</v>
      </c>
      <c r="AE4273" s="31">
        <f t="shared" si="1072"/>
        <v>0.40637775960752248</v>
      </c>
      <c r="AG4273" s="30">
        <f t="shared" si="1064"/>
        <v>6126000</v>
      </c>
      <c r="AH4273" s="30">
        <f t="shared" si="1060"/>
        <v>1.1426705843943846E-3</v>
      </c>
      <c r="AI4273" s="31">
        <f t="shared" si="1061"/>
        <v>0.14511916421808685</v>
      </c>
      <c r="AJ4273" s="31">
        <f t="shared" si="1062"/>
        <v>0.16225922298400261</v>
      </c>
      <c r="AK4273" s="30" t="str">
        <f>IF(W4273="si",($S4273*'COSTOS DE CREDITOS'!$C$27)/DATA!$G4273,"")</f>
        <v/>
      </c>
      <c r="AL4273" s="90" t="str">
        <f>IF(W4273="si",'COSTOS DE CREDITOS'!$C$35,"")</f>
        <v/>
      </c>
      <c r="AM4273" s="30" t="str">
        <f t="shared" si="1065"/>
        <v/>
      </c>
      <c r="AN4273" s="30" t="str">
        <f t="shared" si="1066"/>
        <v/>
      </c>
      <c r="AO4273" s="30">
        <f t="shared" si="1067"/>
        <v>0</v>
      </c>
      <c r="AP4273" s="30">
        <f t="shared" si="1068"/>
        <v>0</v>
      </c>
      <c r="AQ4273" s="19" t="str">
        <f t="shared" si="1069"/>
        <v/>
      </c>
    </row>
    <row r="4274" spans="1:43" x14ac:dyDescent="0.2">
      <c r="A4274" s="23" t="s">
        <v>5665</v>
      </c>
      <c r="B4274" s="6" t="s">
        <v>5672</v>
      </c>
      <c r="C4274" s="6" t="s">
        <v>5667</v>
      </c>
      <c r="D4274" s="2">
        <v>186840</v>
      </c>
      <c r="E4274" s="2">
        <v>186813</v>
      </c>
      <c r="F4274" s="3" t="s">
        <v>5262</v>
      </c>
      <c r="G4274" s="2">
        <v>6</v>
      </c>
      <c r="H4274" s="2">
        <v>186943</v>
      </c>
      <c r="I4274" s="3" t="s">
        <v>5267</v>
      </c>
      <c r="J4274" s="15">
        <v>45412</v>
      </c>
      <c r="K4274" s="24">
        <v>1392391984</v>
      </c>
      <c r="L4274" s="15">
        <v>45414</v>
      </c>
      <c r="M4274" s="16">
        <v>45412</v>
      </c>
      <c r="N4274" s="26">
        <v>1</v>
      </c>
      <c r="O4274" s="26" t="e">
        <f>VLOOKUP(D4274,quash!A$2:$I$7791,9,FALSE)</f>
        <v>#N/A</v>
      </c>
      <c r="P4274" s="7">
        <v>10000</v>
      </c>
      <c r="Q4274" s="26">
        <v>132</v>
      </c>
      <c r="R4274" s="19">
        <v>5.8283715876113903E-2</v>
      </c>
      <c r="S4274" s="26">
        <v>16</v>
      </c>
      <c r="T4274" s="7">
        <v>6000</v>
      </c>
      <c r="U4274" s="2">
        <v>142</v>
      </c>
      <c r="V4274" s="11">
        <v>1503.37</v>
      </c>
      <c r="W4274" s="14" t="s">
        <v>5282</v>
      </c>
      <c r="X4274" s="18"/>
      <c r="Y4274" s="9"/>
      <c r="Z4274" s="19"/>
      <c r="AA4274" s="19"/>
      <c r="AB4274" s="30">
        <f t="shared" si="1063"/>
        <v>2446000</v>
      </c>
      <c r="AC4274" s="30">
        <f t="shared" si="1070"/>
        <v>2.4529844644317253E-3</v>
      </c>
      <c r="AD4274" s="31">
        <f t="shared" si="1071"/>
        <v>0.32379394930498773</v>
      </c>
      <c r="AE4274" s="31">
        <f t="shared" si="1072"/>
        <v>0.34832379394930502</v>
      </c>
      <c r="AG4274" s="30">
        <f t="shared" si="1064"/>
        <v>6126000</v>
      </c>
      <c r="AH4274" s="30">
        <f t="shared" si="1060"/>
        <v>9.7943192948090111E-4</v>
      </c>
      <c r="AI4274" s="31">
        <f t="shared" si="1061"/>
        <v>0.12928501469147893</v>
      </c>
      <c r="AJ4274" s="31">
        <f t="shared" si="1062"/>
        <v>0.13907933398628797</v>
      </c>
      <c r="AK4274" s="30" t="str">
        <f>IF(W4274="si",($S4274*'COSTOS DE CREDITOS'!$C$27)/DATA!$G4274,"")</f>
        <v/>
      </c>
      <c r="AL4274" s="90" t="str">
        <f>IF(W4274="si",'COSTOS DE CREDITOS'!$C$35,"")</f>
        <v/>
      </c>
      <c r="AM4274" s="30" t="str">
        <f t="shared" si="1065"/>
        <v/>
      </c>
      <c r="AN4274" s="30" t="str">
        <f t="shared" si="1066"/>
        <v/>
      </c>
      <c r="AO4274" s="30">
        <f t="shared" si="1067"/>
        <v>0</v>
      </c>
      <c r="AP4274" s="30">
        <f t="shared" si="1068"/>
        <v>0</v>
      </c>
      <c r="AQ4274" s="19" t="str">
        <f t="shared" si="1069"/>
        <v/>
      </c>
    </row>
    <row r="4275" spans="1:43" x14ac:dyDescent="0.2">
      <c r="A4275" s="23" t="s">
        <v>5665</v>
      </c>
      <c r="B4275" s="6" t="s">
        <v>5672</v>
      </c>
      <c r="C4275" s="6" t="s">
        <v>5667</v>
      </c>
      <c r="D4275" s="2">
        <v>186620</v>
      </c>
      <c r="E4275" s="2">
        <v>186813</v>
      </c>
      <c r="F4275" s="3" t="s">
        <v>5262</v>
      </c>
      <c r="G4275" s="2">
        <v>6</v>
      </c>
      <c r="H4275" s="2">
        <v>186961</v>
      </c>
      <c r="I4275" s="3" t="s">
        <v>5268</v>
      </c>
      <c r="J4275" s="15">
        <v>45411</v>
      </c>
      <c r="K4275" s="24">
        <v>1391540317</v>
      </c>
      <c r="L4275" s="15">
        <v>45414</v>
      </c>
      <c r="M4275" s="16">
        <v>45412</v>
      </c>
      <c r="N4275" s="26">
        <v>1</v>
      </c>
      <c r="O4275" s="26">
        <f>VLOOKUP(D4275,quash!A$2:$I$7791,9,FALSE)</f>
        <v>2</v>
      </c>
      <c r="P4275" s="7">
        <v>10000</v>
      </c>
      <c r="Q4275" s="26">
        <v>110</v>
      </c>
      <c r="R4275" s="19">
        <v>3.3741050530766099E-2</v>
      </c>
      <c r="S4275" s="26">
        <v>16</v>
      </c>
      <c r="T4275" s="7">
        <v>7000</v>
      </c>
      <c r="U4275" s="2">
        <v>142</v>
      </c>
      <c r="V4275" s="11">
        <v>1758.65</v>
      </c>
      <c r="W4275" s="14" t="s">
        <v>5282</v>
      </c>
      <c r="X4275" s="18"/>
      <c r="Y4275" s="9"/>
      <c r="Z4275" s="19"/>
      <c r="AA4275" s="19"/>
      <c r="AB4275" s="30">
        <f t="shared" si="1063"/>
        <v>313000</v>
      </c>
      <c r="AC4275" s="30">
        <f t="shared" si="1070"/>
        <v>2.2364217252396165E-2</v>
      </c>
      <c r="AD4275" s="31">
        <f t="shared" si="1071"/>
        <v>2.460063897763578</v>
      </c>
      <c r="AE4275" s="31">
        <f t="shared" si="1072"/>
        <v>3.1757188498402553</v>
      </c>
      <c r="AG4275" s="30">
        <f t="shared" si="1064"/>
        <v>1695000</v>
      </c>
      <c r="AH4275" s="30">
        <f t="shared" si="1060"/>
        <v>4.1297935103244837E-3</v>
      </c>
      <c r="AI4275" s="31">
        <f t="shared" si="1061"/>
        <v>0.45427728613569318</v>
      </c>
      <c r="AJ4275" s="31">
        <f t="shared" si="1062"/>
        <v>0.58643067846607666</v>
      </c>
      <c r="AK4275" s="30" t="str">
        <f>IF(W4275="si",($S4275*'COSTOS DE CREDITOS'!$C$27)/DATA!$G4275,"")</f>
        <v/>
      </c>
      <c r="AL4275" s="90" t="str">
        <f>IF(W4275="si",'COSTOS DE CREDITOS'!$C$35,"")</f>
        <v/>
      </c>
      <c r="AM4275" s="30" t="str">
        <f t="shared" si="1065"/>
        <v/>
      </c>
      <c r="AN4275" s="30" t="str">
        <f t="shared" si="1066"/>
        <v/>
      </c>
      <c r="AO4275" s="30">
        <f t="shared" si="1067"/>
        <v>0</v>
      </c>
      <c r="AP4275" s="30">
        <f t="shared" si="1068"/>
        <v>0</v>
      </c>
      <c r="AQ4275" s="19" t="str">
        <f t="shared" si="1069"/>
        <v/>
      </c>
    </row>
    <row r="4276" spans="1:43" x14ac:dyDescent="0.2">
      <c r="A4276" s="23" t="s">
        <v>5665</v>
      </c>
      <c r="B4276" s="6" t="s">
        <v>5683</v>
      </c>
      <c r="C4276" s="6" t="s">
        <v>5670</v>
      </c>
      <c r="D4276" s="2">
        <v>186228</v>
      </c>
      <c r="E4276" s="2">
        <v>186418</v>
      </c>
      <c r="F4276" s="3" t="s">
        <v>5269</v>
      </c>
      <c r="G4276" s="2">
        <v>5</v>
      </c>
      <c r="H4276" s="2">
        <v>186419</v>
      </c>
      <c r="I4276" s="3" t="s">
        <v>5270</v>
      </c>
      <c r="J4276" s="15">
        <v>45407</v>
      </c>
      <c r="K4276" s="24">
        <v>1389090592</v>
      </c>
      <c r="L4276" s="15">
        <v>45411</v>
      </c>
      <c r="M4276" s="16">
        <v>45412</v>
      </c>
      <c r="N4276" s="26">
        <v>1</v>
      </c>
      <c r="O4276" s="26" t="e">
        <f>VLOOKUP(D4276,quash!A$2:$I$7791,9,FALSE)</f>
        <v>#N/A</v>
      </c>
      <c r="P4276" s="7">
        <v>10000</v>
      </c>
      <c r="Q4276" s="26">
        <v>115</v>
      </c>
      <c r="R4276" s="19">
        <v>3.97705569269148E-2</v>
      </c>
      <c r="S4276" s="26">
        <v>16</v>
      </c>
      <c r="T4276" s="7">
        <v>6000</v>
      </c>
      <c r="U4276" s="2">
        <v>142</v>
      </c>
      <c r="V4276" s="11">
        <v>1503.37</v>
      </c>
      <c r="W4276" s="14" t="s">
        <v>5282</v>
      </c>
      <c r="X4276" s="18"/>
      <c r="Y4276" s="9"/>
      <c r="Z4276" s="19"/>
      <c r="AA4276" s="19"/>
      <c r="AB4276" s="30">
        <f t="shared" si="1063"/>
        <v>2446000</v>
      </c>
      <c r="AC4276" s="30">
        <f t="shared" si="1070"/>
        <v>2.4529844644317253E-3</v>
      </c>
      <c r="AD4276" s="31">
        <f t="shared" si="1071"/>
        <v>0.28209321340964844</v>
      </c>
      <c r="AE4276" s="31">
        <f t="shared" si="1072"/>
        <v>0.34832379394930502</v>
      </c>
      <c r="AG4276" s="30">
        <f t="shared" si="1064"/>
        <v>6126000</v>
      </c>
      <c r="AH4276" s="30">
        <f t="shared" si="1060"/>
        <v>9.7943192948090111E-4</v>
      </c>
      <c r="AI4276" s="31">
        <f t="shared" si="1061"/>
        <v>0.11263467189030363</v>
      </c>
      <c r="AJ4276" s="31">
        <f t="shared" si="1062"/>
        <v>0.13907933398628797</v>
      </c>
      <c r="AK4276" s="30" t="str">
        <f>IF(W4276="si",($S4276*'COSTOS DE CREDITOS'!$C$27)/DATA!$G4276,"")</f>
        <v/>
      </c>
      <c r="AL4276" s="90" t="str">
        <f>IF(W4276="si",'COSTOS DE CREDITOS'!$C$35,"")</f>
        <v/>
      </c>
      <c r="AM4276" s="30" t="str">
        <f t="shared" si="1065"/>
        <v/>
      </c>
      <c r="AN4276" s="30" t="str">
        <f t="shared" si="1066"/>
        <v/>
      </c>
      <c r="AO4276" s="30">
        <f t="shared" si="1067"/>
        <v>0</v>
      </c>
      <c r="AP4276" s="30">
        <f t="shared" si="1068"/>
        <v>0</v>
      </c>
      <c r="AQ4276" s="19" t="str">
        <f t="shared" si="1069"/>
        <v/>
      </c>
    </row>
    <row r="4277" spans="1:43" x14ac:dyDescent="0.2">
      <c r="A4277" s="23" t="s">
        <v>5665</v>
      </c>
      <c r="B4277" s="6" t="s">
        <v>5683</v>
      </c>
      <c r="C4277" s="6" t="s">
        <v>5670</v>
      </c>
      <c r="D4277" s="2">
        <v>186231</v>
      </c>
      <c r="E4277" s="2">
        <v>186418</v>
      </c>
      <c r="F4277" s="3" t="s">
        <v>5269</v>
      </c>
      <c r="G4277" s="2">
        <v>5</v>
      </c>
      <c r="H4277" s="2">
        <v>186497</v>
      </c>
      <c r="I4277" s="3" t="s">
        <v>5271</v>
      </c>
      <c r="J4277" s="15">
        <v>45407</v>
      </c>
      <c r="K4277" s="24">
        <v>1389093371</v>
      </c>
      <c r="L4277" s="15">
        <v>45411</v>
      </c>
      <c r="M4277" s="16">
        <v>45412</v>
      </c>
      <c r="N4277" s="26">
        <v>1</v>
      </c>
      <c r="O4277" s="26" t="e">
        <f>VLOOKUP(D4277,quash!A$2:$I$7791,9,FALSE)</f>
        <v>#N/A</v>
      </c>
      <c r="P4277" s="7">
        <v>10000</v>
      </c>
      <c r="Q4277" s="26">
        <v>115</v>
      </c>
      <c r="R4277" s="19">
        <v>3.97705569269148E-2</v>
      </c>
      <c r="S4277" s="26">
        <v>16</v>
      </c>
      <c r="T4277" s="7">
        <v>6000</v>
      </c>
      <c r="U4277" s="2">
        <v>142</v>
      </c>
      <c r="V4277" s="11">
        <v>1503.37</v>
      </c>
      <c r="W4277" s="14" t="s">
        <v>5282</v>
      </c>
      <c r="X4277" s="18"/>
      <c r="Y4277" s="9"/>
      <c r="Z4277" s="19"/>
      <c r="AA4277" s="19"/>
      <c r="AB4277" s="30">
        <f t="shared" si="1063"/>
        <v>2446000</v>
      </c>
      <c r="AC4277" s="30">
        <f t="shared" si="1070"/>
        <v>2.4529844644317253E-3</v>
      </c>
      <c r="AD4277" s="31">
        <f t="shared" si="1071"/>
        <v>0.28209321340964844</v>
      </c>
      <c r="AE4277" s="31">
        <f t="shared" si="1072"/>
        <v>0.34832379394930502</v>
      </c>
      <c r="AG4277" s="30">
        <f t="shared" si="1064"/>
        <v>6126000</v>
      </c>
      <c r="AH4277" s="30">
        <f t="shared" si="1060"/>
        <v>9.7943192948090111E-4</v>
      </c>
      <c r="AI4277" s="31">
        <f t="shared" si="1061"/>
        <v>0.11263467189030363</v>
      </c>
      <c r="AJ4277" s="31">
        <f t="shared" si="1062"/>
        <v>0.13907933398628797</v>
      </c>
      <c r="AK4277" s="30" t="str">
        <f>IF(W4277="si",($S4277*'COSTOS DE CREDITOS'!$C$27)/DATA!$G4277,"")</f>
        <v/>
      </c>
      <c r="AL4277" s="90" t="str">
        <f>IF(W4277="si",'COSTOS DE CREDITOS'!$C$35,"")</f>
        <v/>
      </c>
      <c r="AM4277" s="30" t="str">
        <f t="shared" si="1065"/>
        <v/>
      </c>
      <c r="AN4277" s="30" t="str">
        <f t="shared" si="1066"/>
        <v/>
      </c>
      <c r="AO4277" s="30">
        <f t="shared" si="1067"/>
        <v>0</v>
      </c>
      <c r="AP4277" s="30">
        <f t="shared" si="1068"/>
        <v>0</v>
      </c>
      <c r="AQ4277" s="19" t="str">
        <f t="shared" si="1069"/>
        <v/>
      </c>
    </row>
    <row r="4278" spans="1:43" x14ac:dyDescent="0.2">
      <c r="A4278" s="23" t="s">
        <v>5665</v>
      </c>
      <c r="B4278" s="6" t="s">
        <v>5683</v>
      </c>
      <c r="C4278" s="6" t="s">
        <v>5670</v>
      </c>
      <c r="D4278" s="2">
        <v>186230</v>
      </c>
      <c r="E4278" s="2">
        <v>186418</v>
      </c>
      <c r="F4278" s="3" t="s">
        <v>5269</v>
      </c>
      <c r="G4278" s="2">
        <v>5</v>
      </c>
      <c r="H4278" s="2">
        <v>186510</v>
      </c>
      <c r="I4278" s="3" t="s">
        <v>5272</v>
      </c>
      <c r="J4278" s="15">
        <v>45407</v>
      </c>
      <c r="K4278" s="24">
        <v>1389092440</v>
      </c>
      <c r="L4278" s="15">
        <v>45411</v>
      </c>
      <c r="M4278" s="16">
        <v>45412</v>
      </c>
      <c r="N4278" s="26">
        <v>1</v>
      </c>
      <c r="O4278" s="26" t="e">
        <f>VLOOKUP(D4278,quash!A$2:$I$7791,9,FALSE)</f>
        <v>#N/A</v>
      </c>
      <c r="P4278" s="7">
        <v>10000</v>
      </c>
      <c r="Q4278" s="26">
        <v>110</v>
      </c>
      <c r="R4278" s="19">
        <v>3.3741050530766099E-2</v>
      </c>
      <c r="S4278" s="26">
        <v>16</v>
      </c>
      <c r="T4278" s="7">
        <v>9000</v>
      </c>
      <c r="U4278" s="2">
        <v>142</v>
      </c>
      <c r="V4278" s="11">
        <v>2255.2800000000002</v>
      </c>
      <c r="W4278" s="14" t="s">
        <v>5282</v>
      </c>
      <c r="X4278" s="18"/>
      <c r="Y4278" s="9"/>
      <c r="Z4278" s="19"/>
      <c r="AA4278" s="19"/>
      <c r="AB4278" s="30">
        <f t="shared" si="1063"/>
        <v>2446000</v>
      </c>
      <c r="AC4278" s="30">
        <f t="shared" si="1070"/>
        <v>3.6794766966475878E-3</v>
      </c>
      <c r="AD4278" s="31">
        <f t="shared" si="1071"/>
        <v>0.40474243663123466</v>
      </c>
      <c r="AE4278" s="31">
        <f t="shared" si="1072"/>
        <v>0.52248569092395747</v>
      </c>
      <c r="AG4278" s="30">
        <f t="shared" si="1064"/>
        <v>6126000</v>
      </c>
      <c r="AH4278" s="30">
        <f t="shared" si="1060"/>
        <v>1.4691478942213516E-3</v>
      </c>
      <c r="AI4278" s="31">
        <f t="shared" si="1061"/>
        <v>0.16160626836434866</v>
      </c>
      <c r="AJ4278" s="31">
        <f t="shared" si="1062"/>
        <v>0.20861900097943192</v>
      </c>
      <c r="AK4278" s="30" t="str">
        <f>IF(W4278="si",($S4278*'COSTOS DE CREDITOS'!$C$27)/DATA!$G4278,"")</f>
        <v/>
      </c>
      <c r="AL4278" s="90" t="str">
        <f>IF(W4278="si",'COSTOS DE CREDITOS'!$C$35,"")</f>
        <v/>
      </c>
      <c r="AM4278" s="30" t="str">
        <f t="shared" si="1065"/>
        <v/>
      </c>
      <c r="AN4278" s="30" t="str">
        <f t="shared" si="1066"/>
        <v/>
      </c>
      <c r="AO4278" s="30">
        <f t="shared" si="1067"/>
        <v>0</v>
      </c>
      <c r="AP4278" s="30">
        <f t="shared" si="1068"/>
        <v>0</v>
      </c>
      <c r="AQ4278" s="19" t="str">
        <f t="shared" si="1069"/>
        <v/>
      </c>
    </row>
    <row r="4279" spans="1:43" x14ac:dyDescent="0.2">
      <c r="A4279" s="23" t="s">
        <v>5665</v>
      </c>
      <c r="B4279" s="6" t="s">
        <v>5683</v>
      </c>
      <c r="C4279" s="6" t="s">
        <v>5670</v>
      </c>
      <c r="D4279" s="2">
        <v>186233</v>
      </c>
      <c r="E4279" s="2">
        <v>186418</v>
      </c>
      <c r="F4279" s="3" t="s">
        <v>5269</v>
      </c>
      <c r="G4279" s="2">
        <v>5</v>
      </c>
      <c r="H4279" s="2">
        <v>186801</v>
      </c>
      <c r="I4279" s="3" t="s">
        <v>5273</v>
      </c>
      <c r="J4279" s="15">
        <v>45407</v>
      </c>
      <c r="K4279" s="24">
        <v>1389096389</v>
      </c>
      <c r="L4279" s="15">
        <v>45412</v>
      </c>
      <c r="M4279" s="16">
        <v>45412</v>
      </c>
      <c r="N4279" s="26">
        <v>1</v>
      </c>
      <c r="O4279" s="26" t="e">
        <f>VLOOKUP(D4279,quash!A$2:$I$7791,9,FALSE)</f>
        <v>#N/A</v>
      </c>
      <c r="P4279" s="7">
        <v>5000</v>
      </c>
      <c r="Q4279" s="26">
        <v>147</v>
      </c>
      <c r="R4279" s="19">
        <v>0.11226939921536</v>
      </c>
      <c r="S4279" s="26">
        <v>16</v>
      </c>
      <c r="T4279" s="7">
        <v>9000</v>
      </c>
      <c r="U4279" s="2">
        <v>142</v>
      </c>
      <c r="V4279" s="11">
        <v>2255.2800000000002</v>
      </c>
      <c r="W4279" s="14" t="s">
        <v>5282</v>
      </c>
      <c r="X4279" s="18"/>
      <c r="Y4279" s="9"/>
      <c r="Z4279" s="19"/>
      <c r="AA4279" s="19"/>
      <c r="AB4279" s="30">
        <f t="shared" si="1063"/>
        <v>2446000</v>
      </c>
      <c r="AC4279" s="30">
        <f t="shared" si="1070"/>
        <v>3.6794766966475878E-3</v>
      </c>
      <c r="AD4279" s="31">
        <f t="shared" si="1071"/>
        <v>0.54088307440719541</v>
      </c>
      <c r="AE4279" s="31">
        <f t="shared" si="1072"/>
        <v>0.52248569092395747</v>
      </c>
      <c r="AG4279" s="30">
        <f t="shared" si="1064"/>
        <v>6126000</v>
      </c>
      <c r="AH4279" s="30">
        <f t="shared" si="1060"/>
        <v>1.4691478942213516E-3</v>
      </c>
      <c r="AI4279" s="31">
        <f t="shared" si="1061"/>
        <v>0.21596474045053868</v>
      </c>
      <c r="AJ4279" s="31">
        <f t="shared" si="1062"/>
        <v>0.20861900097943192</v>
      </c>
      <c r="AK4279" s="30" t="str">
        <f>IF(W4279="si",($S4279*'COSTOS DE CREDITOS'!$C$27)/DATA!$G4279,"")</f>
        <v/>
      </c>
      <c r="AL4279" s="90" t="str">
        <f>IF(W4279="si",'COSTOS DE CREDITOS'!$C$35,"")</f>
        <v/>
      </c>
      <c r="AM4279" s="30" t="str">
        <f t="shared" si="1065"/>
        <v/>
      </c>
      <c r="AN4279" s="30" t="str">
        <f t="shared" si="1066"/>
        <v/>
      </c>
      <c r="AO4279" s="30">
        <f t="shared" si="1067"/>
        <v>0</v>
      </c>
      <c r="AP4279" s="30">
        <f t="shared" si="1068"/>
        <v>0</v>
      </c>
      <c r="AQ4279" s="19" t="str">
        <f t="shared" si="1069"/>
        <v/>
      </c>
    </row>
    <row r="4280" spans="1:43" x14ac:dyDescent="0.2">
      <c r="A4280" s="23" t="s">
        <v>5665</v>
      </c>
      <c r="B4280" s="6" t="s">
        <v>5683</v>
      </c>
      <c r="C4280" s="6" t="s">
        <v>5670</v>
      </c>
      <c r="D4280" s="2">
        <v>186229</v>
      </c>
      <c r="E4280" s="2">
        <v>186418</v>
      </c>
      <c r="F4280" s="3" t="s">
        <v>5269</v>
      </c>
      <c r="G4280" s="2">
        <v>5</v>
      </c>
      <c r="H4280" s="2">
        <v>186966</v>
      </c>
      <c r="I4280" s="3" t="s">
        <v>5274</v>
      </c>
      <c r="J4280" s="15">
        <v>45407</v>
      </c>
      <c r="K4280" s="24">
        <v>1389091424</v>
      </c>
      <c r="L4280" s="15">
        <v>45414</v>
      </c>
      <c r="M4280" s="16">
        <v>45412</v>
      </c>
      <c r="N4280" s="26">
        <v>1</v>
      </c>
      <c r="O4280" s="26" t="e">
        <f>VLOOKUP(D4280,quash!A$2:$I$7791,9,FALSE)</f>
        <v>#N/A</v>
      </c>
      <c r="P4280" s="7">
        <v>7000</v>
      </c>
      <c r="Q4280" s="26">
        <v>112</v>
      </c>
      <c r="R4280" s="19">
        <v>0.11226939921536</v>
      </c>
      <c r="S4280" s="26">
        <v>16</v>
      </c>
      <c r="T4280" s="7">
        <v>6000</v>
      </c>
      <c r="U4280" s="2">
        <v>142</v>
      </c>
      <c r="V4280" s="11">
        <v>1503.37</v>
      </c>
      <c r="W4280" s="14" t="s">
        <v>5282</v>
      </c>
      <c r="X4280" s="18"/>
      <c r="Y4280" s="9"/>
      <c r="Z4280" s="19"/>
      <c r="AA4280" s="19"/>
      <c r="AB4280" s="30">
        <f t="shared" si="1063"/>
        <v>2446000</v>
      </c>
      <c r="AC4280" s="30">
        <f t="shared" si="1070"/>
        <v>2.4529844644317253E-3</v>
      </c>
      <c r="AD4280" s="31">
        <f t="shared" si="1071"/>
        <v>0.27473426001635326</v>
      </c>
      <c r="AE4280" s="31">
        <f t="shared" si="1072"/>
        <v>0.34832379394930502</v>
      </c>
      <c r="AG4280" s="30">
        <f t="shared" si="1064"/>
        <v>6126000</v>
      </c>
      <c r="AH4280" s="30">
        <f t="shared" si="1060"/>
        <v>9.7943192948090111E-4</v>
      </c>
      <c r="AI4280" s="31">
        <f t="shared" si="1061"/>
        <v>0.10969637610186092</v>
      </c>
      <c r="AJ4280" s="31">
        <f t="shared" si="1062"/>
        <v>0.13907933398628797</v>
      </c>
      <c r="AK4280" s="30" t="str">
        <f>IF(W4280="si",($S4280*'COSTOS DE CREDITOS'!$C$27)/DATA!$G4280,"")</f>
        <v/>
      </c>
      <c r="AL4280" s="90" t="str">
        <f>IF(W4280="si",'COSTOS DE CREDITOS'!$C$35,"")</f>
        <v/>
      </c>
      <c r="AM4280" s="30" t="str">
        <f t="shared" si="1065"/>
        <v/>
      </c>
      <c r="AN4280" s="30" t="str">
        <f t="shared" si="1066"/>
        <v/>
      </c>
      <c r="AO4280" s="30">
        <f t="shared" si="1067"/>
        <v>0</v>
      </c>
      <c r="AP4280" s="30">
        <f t="shared" si="1068"/>
        <v>0</v>
      </c>
      <c r="AQ4280" s="19" t="str">
        <f t="shared" si="1069"/>
        <v/>
      </c>
    </row>
    <row r="4281" spans="1:43" x14ac:dyDescent="0.2">
      <c r="A4281" s="23" t="s">
        <v>5665</v>
      </c>
      <c r="B4281" s="6" t="s">
        <v>5677</v>
      </c>
      <c r="C4281" s="6" t="s">
        <v>5667</v>
      </c>
      <c r="D4281" s="2">
        <v>184966</v>
      </c>
      <c r="E4281" s="2">
        <v>186048</v>
      </c>
      <c r="F4281" s="3" t="s">
        <v>461</v>
      </c>
      <c r="G4281" s="2">
        <v>5</v>
      </c>
      <c r="H4281" s="2">
        <v>186076</v>
      </c>
      <c r="I4281" s="3" t="s">
        <v>5275</v>
      </c>
      <c r="J4281" s="15">
        <v>45398</v>
      </c>
      <c r="K4281" s="24">
        <v>1382093353</v>
      </c>
      <c r="L4281" s="15">
        <v>45407</v>
      </c>
      <c r="M4281" s="16">
        <v>45412</v>
      </c>
      <c r="N4281" s="26">
        <v>1</v>
      </c>
      <c r="O4281" s="26" t="e">
        <f>VLOOKUP(D4281,quash!A$2:$I$7791,9,FALSE)</f>
        <v>#N/A</v>
      </c>
      <c r="P4281" s="7">
        <v>10000</v>
      </c>
      <c r="Q4281" s="26">
        <v>110</v>
      </c>
      <c r="R4281" s="19">
        <v>3.11605023919212E-2</v>
      </c>
      <c r="S4281" s="26">
        <v>16</v>
      </c>
      <c r="T4281" s="7">
        <v>6000</v>
      </c>
      <c r="U4281" s="2">
        <v>142</v>
      </c>
      <c r="V4281" s="11">
        <v>1503.37</v>
      </c>
      <c r="W4281" s="14" t="s">
        <v>5282</v>
      </c>
      <c r="X4281" s="18"/>
      <c r="Y4281" s="9"/>
      <c r="Z4281" s="19"/>
      <c r="AA4281" s="19"/>
      <c r="AB4281" s="30">
        <f t="shared" si="1063"/>
        <v>2446000</v>
      </c>
      <c r="AC4281" s="30">
        <f t="shared" si="1070"/>
        <v>2.4529844644317253E-3</v>
      </c>
      <c r="AD4281" s="31">
        <f t="shared" si="1071"/>
        <v>0.26982829108748979</v>
      </c>
      <c r="AE4281" s="31">
        <f t="shared" si="1072"/>
        <v>0.34832379394930502</v>
      </c>
      <c r="AG4281" s="30">
        <f t="shared" si="1064"/>
        <v>6126000</v>
      </c>
      <c r="AH4281" s="30">
        <f t="shared" si="1060"/>
        <v>9.7943192948090111E-4</v>
      </c>
      <c r="AI4281" s="31">
        <f t="shared" si="1061"/>
        <v>0.10773751224289912</v>
      </c>
      <c r="AJ4281" s="31">
        <f t="shared" si="1062"/>
        <v>0.13907933398628797</v>
      </c>
      <c r="AK4281" s="30" t="str">
        <f>IF(W4281="si",($S4281*'COSTOS DE CREDITOS'!$C$27)/DATA!$G4281,"")</f>
        <v/>
      </c>
      <c r="AL4281" s="90" t="str">
        <f>IF(W4281="si",'COSTOS DE CREDITOS'!$C$35,"")</f>
        <v/>
      </c>
      <c r="AM4281" s="30" t="str">
        <f t="shared" si="1065"/>
        <v/>
      </c>
      <c r="AN4281" s="30" t="str">
        <f t="shared" si="1066"/>
        <v/>
      </c>
      <c r="AO4281" s="30">
        <f t="shared" si="1067"/>
        <v>0</v>
      </c>
      <c r="AP4281" s="30">
        <f t="shared" si="1068"/>
        <v>0</v>
      </c>
      <c r="AQ4281" s="19" t="str">
        <f t="shared" si="1069"/>
        <v/>
      </c>
    </row>
    <row r="4282" spans="1:43" x14ac:dyDescent="0.2">
      <c r="A4282" s="23" t="s">
        <v>5665</v>
      </c>
      <c r="B4282" s="6" t="s">
        <v>5674</v>
      </c>
      <c r="C4282" s="6" t="s">
        <v>5670</v>
      </c>
      <c r="D4282" s="2">
        <v>182573</v>
      </c>
      <c r="E4282" s="2">
        <v>186596</v>
      </c>
      <c r="F4282" s="3" t="s">
        <v>5287</v>
      </c>
      <c r="G4282" s="2">
        <v>5</v>
      </c>
      <c r="H4282" s="2">
        <v>186597</v>
      </c>
      <c r="I4282" s="3" t="s">
        <v>5348</v>
      </c>
      <c r="J4282" s="15">
        <v>45408</v>
      </c>
      <c r="K4282" s="24">
        <v>1368747528</v>
      </c>
      <c r="L4282" s="15">
        <v>45412</v>
      </c>
      <c r="M4282" s="15">
        <v>45443</v>
      </c>
      <c r="N4282" s="26">
        <v>1</v>
      </c>
      <c r="O4282" s="26" t="e">
        <f>VLOOKUP(D4282,quash!A$2:$I$7791,9,FALSE)</f>
        <v>#N/A</v>
      </c>
      <c r="P4282" s="7">
        <v>18000</v>
      </c>
      <c r="Q4282" s="26">
        <v>127</v>
      </c>
      <c r="R4282" s="19">
        <v>5.24391097594855E-2</v>
      </c>
      <c r="S4282" s="26">
        <v>16</v>
      </c>
      <c r="T4282" s="7">
        <v>18000</v>
      </c>
      <c r="U4282" s="2">
        <v>142</v>
      </c>
      <c r="V4282" s="11">
        <v>4510.33</v>
      </c>
      <c r="W4282" s="14" t="s">
        <v>5282</v>
      </c>
      <c r="AB4282" s="30">
        <f t="shared" si="1063"/>
        <v>665000</v>
      </c>
      <c r="AC4282" s="30">
        <f t="shared" si="1070"/>
        <v>2.7067669172932331E-2</v>
      </c>
      <c r="AD4282" s="31">
        <f t="shared" si="1071"/>
        <v>3.437593984962406</v>
      </c>
      <c r="AE4282" s="31">
        <f t="shared" si="1072"/>
        <v>3.8436090225563908</v>
      </c>
      <c r="AG4282" s="30">
        <f t="shared" si="1064"/>
        <v>6126000</v>
      </c>
      <c r="AH4282" s="30">
        <f t="shared" si="1060"/>
        <v>2.9382957884427031E-3</v>
      </c>
      <c r="AI4282" s="31">
        <f t="shared" si="1061"/>
        <v>0.37316356513222332</v>
      </c>
      <c r="AJ4282" s="31">
        <f t="shared" si="1062"/>
        <v>0.41723800195886385</v>
      </c>
      <c r="AK4282" s="30" t="str">
        <f>IF(W4282="si",($S4282*'COSTOS DE CREDITOS'!$C$27)/DATA!$G4282,"")</f>
        <v/>
      </c>
      <c r="AL4282" s="90" t="str">
        <f>IF(W4282="si",'COSTOS DE CREDITOS'!$C$35,"")</f>
        <v/>
      </c>
      <c r="AM4282" s="30" t="str">
        <f t="shared" si="1065"/>
        <v/>
      </c>
      <c r="AN4282" s="30" t="str">
        <f t="shared" si="1066"/>
        <v/>
      </c>
      <c r="AO4282" s="30">
        <f t="shared" si="1067"/>
        <v>0</v>
      </c>
      <c r="AP4282" s="30">
        <f t="shared" si="1068"/>
        <v>0</v>
      </c>
      <c r="AQ4282" s="19" t="str">
        <f t="shared" si="1069"/>
        <v/>
      </c>
    </row>
    <row r="4283" spans="1:43" x14ac:dyDescent="0.2">
      <c r="A4283" s="23" t="s">
        <v>5665</v>
      </c>
      <c r="B4283" s="6" t="s">
        <v>5674</v>
      </c>
      <c r="C4283" s="6" t="s">
        <v>5670</v>
      </c>
      <c r="D4283" s="2">
        <v>186646</v>
      </c>
      <c r="E4283" s="2">
        <v>186596</v>
      </c>
      <c r="F4283" s="3" t="s">
        <v>5287</v>
      </c>
      <c r="G4283" s="2">
        <v>5</v>
      </c>
      <c r="H4283" s="2">
        <v>186922</v>
      </c>
      <c r="I4283" s="3" t="s">
        <v>5349</v>
      </c>
      <c r="J4283" s="15">
        <v>45411</v>
      </c>
      <c r="K4283" s="24">
        <v>1391598105</v>
      </c>
      <c r="L4283" s="15">
        <v>45414</v>
      </c>
      <c r="M4283" s="15">
        <v>45443</v>
      </c>
      <c r="N4283" s="26">
        <v>1</v>
      </c>
      <c r="O4283" s="26" t="e">
        <f>VLOOKUP(D4283,quash!A$2:$I$7791,9,FALSE)</f>
        <v>#N/A</v>
      </c>
      <c r="P4283" s="7">
        <v>10000</v>
      </c>
      <c r="Q4283" s="26">
        <v>132</v>
      </c>
      <c r="R4283" s="19">
        <v>5.8283715876113903E-2</v>
      </c>
      <c r="S4283" s="26">
        <v>16</v>
      </c>
      <c r="T4283" s="7">
        <v>9000</v>
      </c>
      <c r="U4283" s="2">
        <v>142</v>
      </c>
      <c r="V4283" s="11">
        <v>2255.2800000000002</v>
      </c>
      <c r="W4283" s="14" t="s">
        <v>5282</v>
      </c>
      <c r="AB4283" s="30">
        <f t="shared" si="1063"/>
        <v>665000</v>
      </c>
      <c r="AC4283" s="30">
        <f t="shared" si="1070"/>
        <v>1.3533834586466165E-2</v>
      </c>
      <c r="AD4283" s="31">
        <f t="shared" si="1071"/>
        <v>1.7864661654135339</v>
      </c>
      <c r="AE4283" s="31">
        <f t="shared" si="1072"/>
        <v>1.9218045112781954</v>
      </c>
      <c r="AG4283" s="30">
        <f t="shared" si="1064"/>
        <v>6126000</v>
      </c>
      <c r="AH4283" s="30">
        <f t="shared" si="1060"/>
        <v>1.4691478942213516E-3</v>
      </c>
      <c r="AI4283" s="31">
        <f t="shared" si="1061"/>
        <v>0.19392752203721841</v>
      </c>
      <c r="AJ4283" s="31">
        <f t="shared" si="1062"/>
        <v>0.20861900097943192</v>
      </c>
      <c r="AK4283" s="30" t="str">
        <f>IF(W4283="si",($S4283*'COSTOS DE CREDITOS'!$C$27)/DATA!$G4283,"")</f>
        <v/>
      </c>
      <c r="AL4283" s="90" t="str">
        <f>IF(W4283="si",'COSTOS DE CREDITOS'!$C$35,"")</f>
        <v/>
      </c>
      <c r="AM4283" s="30" t="str">
        <f t="shared" si="1065"/>
        <v/>
      </c>
      <c r="AN4283" s="30" t="str">
        <f t="shared" si="1066"/>
        <v/>
      </c>
      <c r="AO4283" s="30">
        <f t="shared" si="1067"/>
        <v>0</v>
      </c>
      <c r="AP4283" s="30">
        <f t="shared" si="1068"/>
        <v>0</v>
      </c>
      <c r="AQ4283" s="19" t="str">
        <f t="shared" si="1069"/>
        <v/>
      </c>
    </row>
    <row r="4284" spans="1:43" x14ac:dyDescent="0.2">
      <c r="A4284" s="23" t="s">
        <v>5665</v>
      </c>
      <c r="B4284" s="6" t="s">
        <v>5674</v>
      </c>
      <c r="C4284" s="6" t="s">
        <v>5670</v>
      </c>
      <c r="D4284" s="2">
        <v>182788</v>
      </c>
      <c r="E4284" s="2">
        <v>186596</v>
      </c>
      <c r="F4284" s="3" t="s">
        <v>5287</v>
      </c>
      <c r="G4284" s="2">
        <v>5</v>
      </c>
      <c r="H4284" s="2">
        <v>186923</v>
      </c>
      <c r="I4284" s="3" t="s">
        <v>5350</v>
      </c>
      <c r="J4284" s="15">
        <v>45408</v>
      </c>
      <c r="K4284" s="24">
        <v>1369877716</v>
      </c>
      <c r="L4284" s="15">
        <v>45414</v>
      </c>
      <c r="M4284" s="15">
        <v>45443</v>
      </c>
      <c r="N4284" s="26">
        <v>1</v>
      </c>
      <c r="O4284" s="26" t="e">
        <f>VLOOKUP(D4284,quash!A$2:$I$7791,9,FALSE)</f>
        <v>#N/A</v>
      </c>
      <c r="P4284" s="7">
        <v>10000</v>
      </c>
      <c r="Q4284" s="26">
        <v>147</v>
      </c>
      <c r="R4284" s="19">
        <v>7.9000519063170294E-2</v>
      </c>
      <c r="S4284" s="26">
        <v>16</v>
      </c>
      <c r="T4284" s="7">
        <v>10000</v>
      </c>
      <c r="U4284" s="2">
        <v>142</v>
      </c>
      <c r="V4284" s="11">
        <v>2510.34</v>
      </c>
      <c r="W4284" s="14" t="s">
        <v>5282</v>
      </c>
      <c r="AB4284" s="30">
        <f t="shared" si="1063"/>
        <v>665000</v>
      </c>
      <c r="AC4284" s="30">
        <f t="shared" si="1070"/>
        <v>1.5037593984962405E-2</v>
      </c>
      <c r="AD4284" s="31">
        <f t="shared" si="1071"/>
        <v>2.2105263157894735</v>
      </c>
      <c r="AE4284" s="31">
        <f t="shared" si="1072"/>
        <v>2.1353383458646613</v>
      </c>
      <c r="AG4284" s="30">
        <f t="shared" si="1064"/>
        <v>6126000</v>
      </c>
      <c r="AH4284" s="30">
        <f t="shared" si="1060"/>
        <v>1.632386549134835E-3</v>
      </c>
      <c r="AI4284" s="31">
        <f t="shared" si="1061"/>
        <v>0.23996082272282074</v>
      </c>
      <c r="AJ4284" s="31">
        <f t="shared" si="1062"/>
        <v>0.23179888997714657</v>
      </c>
      <c r="AK4284" s="30" t="str">
        <f>IF(W4284="si",($S4284*'COSTOS DE CREDITOS'!$C$27)/DATA!$G4284,"")</f>
        <v/>
      </c>
      <c r="AL4284" s="90" t="str">
        <f>IF(W4284="si",'COSTOS DE CREDITOS'!$C$35,"")</f>
        <v/>
      </c>
      <c r="AM4284" s="30" t="str">
        <f t="shared" si="1065"/>
        <v/>
      </c>
      <c r="AN4284" s="30" t="str">
        <f t="shared" si="1066"/>
        <v/>
      </c>
      <c r="AO4284" s="30">
        <f t="shared" si="1067"/>
        <v>0</v>
      </c>
      <c r="AP4284" s="30">
        <f t="shared" si="1068"/>
        <v>0</v>
      </c>
      <c r="AQ4284" s="19" t="str">
        <f t="shared" si="1069"/>
        <v/>
      </c>
    </row>
    <row r="4285" spans="1:43" x14ac:dyDescent="0.2">
      <c r="A4285" s="23" t="s">
        <v>5665</v>
      </c>
      <c r="B4285" s="6" t="s">
        <v>5674</v>
      </c>
      <c r="C4285" s="6" t="s">
        <v>5670</v>
      </c>
      <c r="D4285" s="2">
        <v>182790</v>
      </c>
      <c r="E4285" s="2">
        <v>186596</v>
      </c>
      <c r="F4285" s="3" t="s">
        <v>5287</v>
      </c>
      <c r="G4285" s="2">
        <v>5</v>
      </c>
      <c r="H4285" s="2">
        <v>186924</v>
      </c>
      <c r="I4285" s="3" t="s">
        <v>5351</v>
      </c>
      <c r="J4285" s="15">
        <v>45408</v>
      </c>
      <c r="K4285" s="24">
        <v>1369879101</v>
      </c>
      <c r="L4285" s="15">
        <v>45414</v>
      </c>
      <c r="M4285" s="15">
        <v>45443</v>
      </c>
      <c r="N4285" s="26">
        <v>1</v>
      </c>
      <c r="O4285" s="26" t="e">
        <f>VLOOKUP(D4285,quash!A$2:$I$7791,9,FALSE)</f>
        <v>#N/A</v>
      </c>
      <c r="P4285" s="7">
        <v>9000</v>
      </c>
      <c r="Q4285" s="26">
        <v>146</v>
      </c>
      <c r="R4285" s="19">
        <v>0.11226939921536</v>
      </c>
      <c r="S4285" s="26">
        <v>16</v>
      </c>
      <c r="T4285" s="7">
        <v>9000</v>
      </c>
      <c r="U4285" s="2">
        <v>142</v>
      </c>
      <c r="V4285" s="11">
        <v>2255.2800000000002</v>
      </c>
      <c r="W4285" s="14" t="s">
        <v>5282</v>
      </c>
      <c r="AB4285" s="30">
        <f t="shared" si="1063"/>
        <v>665000</v>
      </c>
      <c r="AC4285" s="30">
        <f t="shared" si="1070"/>
        <v>1.3533834586466165E-2</v>
      </c>
      <c r="AD4285" s="31">
        <f t="shared" si="1071"/>
        <v>1.9759398496240601</v>
      </c>
      <c r="AE4285" s="31">
        <f t="shared" si="1072"/>
        <v>1.9218045112781954</v>
      </c>
      <c r="AG4285" s="30">
        <f t="shared" si="1064"/>
        <v>6126000</v>
      </c>
      <c r="AH4285" s="30">
        <f t="shared" si="1060"/>
        <v>1.4691478942213516E-3</v>
      </c>
      <c r="AI4285" s="31">
        <f t="shared" si="1061"/>
        <v>0.21449559255631734</v>
      </c>
      <c r="AJ4285" s="31">
        <f t="shared" si="1062"/>
        <v>0.20861900097943192</v>
      </c>
      <c r="AK4285" s="30" t="str">
        <f>IF(W4285="si",($S4285*'COSTOS DE CREDITOS'!$C$27)/DATA!$G4285,"")</f>
        <v/>
      </c>
      <c r="AL4285" s="90" t="str">
        <f>IF(W4285="si",'COSTOS DE CREDITOS'!$C$35,"")</f>
        <v/>
      </c>
      <c r="AM4285" s="30" t="str">
        <f t="shared" si="1065"/>
        <v/>
      </c>
      <c r="AN4285" s="30" t="str">
        <f t="shared" si="1066"/>
        <v/>
      </c>
      <c r="AO4285" s="30">
        <f t="shared" si="1067"/>
        <v>0</v>
      </c>
      <c r="AP4285" s="30">
        <f t="shared" si="1068"/>
        <v>0</v>
      </c>
      <c r="AQ4285" s="19" t="str">
        <f t="shared" si="1069"/>
        <v/>
      </c>
    </row>
    <row r="4286" spans="1:43" x14ac:dyDescent="0.2">
      <c r="A4286" s="23" t="s">
        <v>5665</v>
      </c>
      <c r="B4286" s="6" t="s">
        <v>5674</v>
      </c>
      <c r="C4286" s="6" t="s">
        <v>5670</v>
      </c>
      <c r="D4286" s="2">
        <v>182598</v>
      </c>
      <c r="E4286" s="2">
        <v>186596</v>
      </c>
      <c r="F4286" s="3" t="s">
        <v>5287</v>
      </c>
      <c r="G4286" s="2">
        <v>5</v>
      </c>
      <c r="H4286" s="2">
        <v>186925</v>
      </c>
      <c r="I4286" s="3" t="s">
        <v>5352</v>
      </c>
      <c r="J4286" s="15">
        <v>45408</v>
      </c>
      <c r="K4286" s="24">
        <v>1368776301</v>
      </c>
      <c r="L4286" s="15">
        <v>45414</v>
      </c>
      <c r="M4286" s="15">
        <v>45443</v>
      </c>
      <c r="N4286" s="26">
        <v>1</v>
      </c>
      <c r="O4286" s="26" t="e">
        <f>VLOOKUP(D4286,quash!A$2:$I$7791,9,FALSE)</f>
        <v>#N/A</v>
      </c>
      <c r="P4286" s="7">
        <v>10000</v>
      </c>
      <c r="Q4286" s="26">
        <v>132</v>
      </c>
      <c r="R4286" s="19">
        <v>5.8283715876113903E-2</v>
      </c>
      <c r="S4286" s="26">
        <v>16</v>
      </c>
      <c r="T4286" s="7">
        <v>10000</v>
      </c>
      <c r="U4286" s="2">
        <v>142</v>
      </c>
      <c r="V4286" s="11">
        <v>2510.34</v>
      </c>
      <c r="W4286" s="14" t="s">
        <v>5282</v>
      </c>
      <c r="AB4286" s="30">
        <f t="shared" si="1063"/>
        <v>665000</v>
      </c>
      <c r="AC4286" s="30">
        <f t="shared" si="1070"/>
        <v>1.5037593984962405E-2</v>
      </c>
      <c r="AD4286" s="31">
        <f t="shared" si="1071"/>
        <v>1.9849624060150375</v>
      </c>
      <c r="AE4286" s="31">
        <f t="shared" si="1072"/>
        <v>2.1353383458646613</v>
      </c>
      <c r="AG4286" s="30">
        <f t="shared" si="1064"/>
        <v>6126000</v>
      </c>
      <c r="AH4286" s="30">
        <f t="shared" si="1060"/>
        <v>1.632386549134835E-3</v>
      </c>
      <c r="AI4286" s="31">
        <f t="shared" si="1061"/>
        <v>0.21547502448579822</v>
      </c>
      <c r="AJ4286" s="31">
        <f t="shared" si="1062"/>
        <v>0.23179888997714657</v>
      </c>
      <c r="AK4286" s="30" t="str">
        <f>IF(W4286="si",($S4286*'COSTOS DE CREDITOS'!$C$27)/DATA!$G4286,"")</f>
        <v/>
      </c>
      <c r="AL4286" s="90" t="str">
        <f>IF(W4286="si",'COSTOS DE CREDITOS'!$C$35,"")</f>
        <v/>
      </c>
      <c r="AM4286" s="30" t="str">
        <f t="shared" si="1065"/>
        <v/>
      </c>
      <c r="AN4286" s="30" t="str">
        <f t="shared" si="1066"/>
        <v/>
      </c>
      <c r="AO4286" s="30">
        <f t="shared" si="1067"/>
        <v>0</v>
      </c>
      <c r="AP4286" s="30">
        <f t="shared" si="1068"/>
        <v>0</v>
      </c>
      <c r="AQ4286" s="19" t="str">
        <f t="shared" si="1069"/>
        <v/>
      </c>
    </row>
    <row r="4287" spans="1:43" x14ac:dyDescent="0.2">
      <c r="A4287" s="23" t="s">
        <v>5665</v>
      </c>
      <c r="B4287" s="6" t="s">
        <v>5683</v>
      </c>
      <c r="C4287" s="6" t="s">
        <v>5670</v>
      </c>
      <c r="D4287" s="2">
        <v>186239</v>
      </c>
      <c r="E4287" s="2">
        <v>186825</v>
      </c>
      <c r="F4287" s="3" t="s">
        <v>5288</v>
      </c>
      <c r="G4287" s="2">
        <v>6</v>
      </c>
      <c r="H4287" s="2">
        <v>186826</v>
      </c>
      <c r="I4287" s="3" t="s">
        <v>5353</v>
      </c>
      <c r="J4287" s="15">
        <v>45408</v>
      </c>
      <c r="K4287" s="24">
        <v>1389130662</v>
      </c>
      <c r="L4287" s="15">
        <v>45414</v>
      </c>
      <c r="M4287" s="15">
        <v>45443</v>
      </c>
      <c r="N4287" s="26">
        <v>1</v>
      </c>
      <c r="O4287" s="26" t="e">
        <f>VLOOKUP(D4287,quash!A$2:$I$7791,9,FALSE)</f>
        <v>#N/A</v>
      </c>
      <c r="P4287" s="7">
        <v>10000</v>
      </c>
      <c r="Q4287" s="26">
        <v>147</v>
      </c>
      <c r="R4287" s="19">
        <v>7.9000519063170294E-2</v>
      </c>
      <c r="S4287" s="26">
        <v>16</v>
      </c>
      <c r="T4287" s="7">
        <v>7000</v>
      </c>
      <c r="U4287" s="2">
        <v>142</v>
      </c>
      <c r="V4287" s="11">
        <v>1758.65</v>
      </c>
      <c r="W4287" s="14" t="s">
        <v>5282</v>
      </c>
      <c r="AB4287" s="30">
        <f t="shared" si="1063"/>
        <v>665000</v>
      </c>
      <c r="AC4287" s="30">
        <f t="shared" si="1070"/>
        <v>1.0526315789473684E-2</v>
      </c>
      <c r="AD4287" s="31">
        <f t="shared" si="1071"/>
        <v>1.5473684210526315</v>
      </c>
      <c r="AE4287" s="31">
        <f t="shared" si="1072"/>
        <v>1.4947368421052631</v>
      </c>
      <c r="AG4287" s="30">
        <f t="shared" si="1064"/>
        <v>6126000</v>
      </c>
      <c r="AH4287" s="30">
        <f t="shared" si="1060"/>
        <v>1.1426705843943846E-3</v>
      </c>
      <c r="AI4287" s="31">
        <f t="shared" si="1061"/>
        <v>0.16797257590597453</v>
      </c>
      <c r="AJ4287" s="31">
        <f t="shared" si="1062"/>
        <v>0.16225922298400261</v>
      </c>
      <c r="AK4287" s="30" t="str">
        <f>IF(W4287="si",($S4287*'COSTOS DE CREDITOS'!$C$27)/DATA!$G4287,"")</f>
        <v/>
      </c>
      <c r="AL4287" s="90" t="str">
        <f>IF(W4287="si",'COSTOS DE CREDITOS'!$C$35,"")</f>
        <v/>
      </c>
      <c r="AM4287" s="30" t="str">
        <f t="shared" si="1065"/>
        <v/>
      </c>
      <c r="AN4287" s="30" t="str">
        <f t="shared" si="1066"/>
        <v/>
      </c>
      <c r="AO4287" s="30">
        <f t="shared" si="1067"/>
        <v>0</v>
      </c>
      <c r="AP4287" s="30">
        <f t="shared" si="1068"/>
        <v>0</v>
      </c>
      <c r="AQ4287" s="19" t="str">
        <f t="shared" si="1069"/>
        <v/>
      </c>
    </row>
    <row r="4288" spans="1:43" x14ac:dyDescent="0.2">
      <c r="A4288" s="23" t="s">
        <v>5665</v>
      </c>
      <c r="B4288" s="6" t="s">
        <v>5683</v>
      </c>
      <c r="C4288" s="6" t="s">
        <v>5670</v>
      </c>
      <c r="D4288" s="2">
        <v>186689</v>
      </c>
      <c r="E4288" s="2">
        <v>186825</v>
      </c>
      <c r="F4288" s="3" t="s">
        <v>5288</v>
      </c>
      <c r="G4288" s="2">
        <v>6</v>
      </c>
      <c r="H4288" s="2">
        <v>186847</v>
      </c>
      <c r="I4288" s="3" t="s">
        <v>5354</v>
      </c>
      <c r="J4288" s="15">
        <v>45412</v>
      </c>
      <c r="K4288" s="24">
        <v>1391949058</v>
      </c>
      <c r="L4288" s="15">
        <v>45414</v>
      </c>
      <c r="M4288" s="15">
        <v>45443</v>
      </c>
      <c r="N4288" s="26">
        <v>1</v>
      </c>
      <c r="O4288" s="26" t="e">
        <f>VLOOKUP(D4288,quash!A$2:$I$7791,9,FALSE)</f>
        <v>#N/A</v>
      </c>
      <c r="P4288" s="7">
        <v>5000</v>
      </c>
      <c r="Q4288" s="26">
        <v>147</v>
      </c>
      <c r="R4288" s="19">
        <v>0.11226939921536</v>
      </c>
      <c r="S4288" s="26">
        <v>16</v>
      </c>
      <c r="T4288" s="7">
        <v>10000</v>
      </c>
      <c r="U4288" s="2">
        <v>142</v>
      </c>
      <c r="V4288" s="11">
        <v>2510.34</v>
      </c>
      <c r="W4288" s="14" t="s">
        <v>5282</v>
      </c>
      <c r="AB4288" s="30">
        <f t="shared" si="1063"/>
        <v>665000</v>
      </c>
      <c r="AC4288" s="30">
        <f t="shared" si="1070"/>
        <v>1.5037593984962405E-2</v>
      </c>
      <c r="AD4288" s="31">
        <f t="shared" si="1071"/>
        <v>2.2105263157894735</v>
      </c>
      <c r="AE4288" s="31">
        <f t="shared" si="1072"/>
        <v>2.1353383458646613</v>
      </c>
      <c r="AG4288" s="30">
        <f t="shared" si="1064"/>
        <v>6126000</v>
      </c>
      <c r="AH4288" s="30">
        <f t="shared" ref="AH4288:AH4351" si="1073">IFERROR($T4288/AG4288,"")</f>
        <v>1.632386549134835E-3</v>
      </c>
      <c r="AI4288" s="31">
        <f t="shared" ref="AI4288:AI4351" si="1074">IFERROR(AH4288*$Q4288,"")</f>
        <v>0.23996082272282074</v>
      </c>
      <c r="AJ4288" s="31">
        <f t="shared" ref="AJ4288:AJ4351" si="1075">IFERROR(AH4288*$U4288,"")</f>
        <v>0.23179888997714657</v>
      </c>
      <c r="AK4288" s="30" t="str">
        <f>IF(W4288="si",($S4288*'COSTOS DE CREDITOS'!$C$27)/DATA!$G4288,"")</f>
        <v/>
      </c>
      <c r="AL4288" s="90" t="str">
        <f>IF(W4288="si",'COSTOS DE CREDITOS'!$C$35,"")</f>
        <v/>
      </c>
      <c r="AM4288" s="30" t="str">
        <f t="shared" si="1065"/>
        <v/>
      </c>
      <c r="AN4288" s="30" t="str">
        <f t="shared" si="1066"/>
        <v/>
      </c>
      <c r="AO4288" s="30">
        <f t="shared" si="1067"/>
        <v>0</v>
      </c>
      <c r="AP4288" s="30">
        <f t="shared" si="1068"/>
        <v>0</v>
      </c>
      <c r="AQ4288" s="19" t="str">
        <f t="shared" si="1069"/>
        <v/>
      </c>
    </row>
    <row r="4289" spans="1:43" x14ac:dyDescent="0.2">
      <c r="A4289" s="23" t="s">
        <v>5665</v>
      </c>
      <c r="B4289" s="6" t="s">
        <v>5683</v>
      </c>
      <c r="C4289" s="6" t="s">
        <v>5670</v>
      </c>
      <c r="D4289" s="2">
        <v>186272</v>
      </c>
      <c r="E4289" s="2">
        <v>186825</v>
      </c>
      <c r="F4289" s="3" t="s">
        <v>5288</v>
      </c>
      <c r="G4289" s="2">
        <v>6</v>
      </c>
      <c r="H4289" s="2">
        <v>186849</v>
      </c>
      <c r="I4289" s="3" t="s">
        <v>5355</v>
      </c>
      <c r="J4289" s="15">
        <v>45408</v>
      </c>
      <c r="K4289" s="24">
        <v>1389509499</v>
      </c>
      <c r="L4289" s="15">
        <v>45414</v>
      </c>
      <c r="M4289" s="15">
        <v>45443</v>
      </c>
      <c r="N4289" s="26">
        <v>1</v>
      </c>
      <c r="O4289" s="26" t="e">
        <f>VLOOKUP(D4289,quash!A$2:$I$7791,9,FALSE)</f>
        <v>#N/A</v>
      </c>
      <c r="P4289" s="7">
        <v>10000</v>
      </c>
      <c r="Q4289" s="26">
        <v>147</v>
      </c>
      <c r="R4289" s="19">
        <v>7.9000519063170294E-2</v>
      </c>
      <c r="S4289" s="26">
        <v>16</v>
      </c>
      <c r="T4289" s="7">
        <v>8000</v>
      </c>
      <c r="U4289" s="2">
        <v>142</v>
      </c>
      <c r="V4289" s="11">
        <v>2013.74</v>
      </c>
      <c r="W4289" s="14" t="s">
        <v>5282</v>
      </c>
      <c r="AB4289" s="30">
        <f t="shared" si="1063"/>
        <v>665000</v>
      </c>
      <c r="AC4289" s="30">
        <f t="shared" si="1070"/>
        <v>1.2030075187969926E-2</v>
      </c>
      <c r="AD4289" s="31">
        <f t="shared" si="1071"/>
        <v>1.7684210526315791</v>
      </c>
      <c r="AE4289" s="31">
        <f t="shared" si="1072"/>
        <v>1.7082706766917295</v>
      </c>
      <c r="AG4289" s="30">
        <f t="shared" si="1064"/>
        <v>6126000</v>
      </c>
      <c r="AH4289" s="30">
        <f t="shared" si="1073"/>
        <v>1.3059092393078681E-3</v>
      </c>
      <c r="AI4289" s="31">
        <f t="shared" si="1074"/>
        <v>0.19196865817825662</v>
      </c>
      <c r="AJ4289" s="31">
        <f t="shared" si="1075"/>
        <v>0.18543911198171725</v>
      </c>
      <c r="AK4289" s="30" t="str">
        <f>IF(W4289="si",($S4289*'COSTOS DE CREDITOS'!$C$27)/DATA!$G4289,"")</f>
        <v/>
      </c>
      <c r="AL4289" s="90" t="str">
        <f>IF(W4289="si",'COSTOS DE CREDITOS'!$C$35,"")</f>
        <v/>
      </c>
      <c r="AM4289" s="30" t="str">
        <f t="shared" si="1065"/>
        <v/>
      </c>
      <c r="AN4289" s="30" t="str">
        <f t="shared" si="1066"/>
        <v/>
      </c>
      <c r="AO4289" s="30">
        <f t="shared" si="1067"/>
        <v>0</v>
      </c>
      <c r="AP4289" s="30">
        <f t="shared" si="1068"/>
        <v>0</v>
      </c>
      <c r="AQ4289" s="19" t="str">
        <f t="shared" si="1069"/>
        <v/>
      </c>
    </row>
    <row r="4290" spans="1:43" x14ac:dyDescent="0.2">
      <c r="A4290" s="23" t="s">
        <v>5665</v>
      </c>
      <c r="B4290" s="6" t="s">
        <v>5683</v>
      </c>
      <c r="C4290" s="6" t="s">
        <v>5670</v>
      </c>
      <c r="D4290" s="2">
        <v>186373</v>
      </c>
      <c r="E4290" s="2">
        <v>186825</v>
      </c>
      <c r="F4290" s="3" t="s">
        <v>5288</v>
      </c>
      <c r="G4290" s="2">
        <v>6</v>
      </c>
      <c r="H4290" s="2">
        <v>186857</v>
      </c>
      <c r="I4290" s="3" t="s">
        <v>5356</v>
      </c>
      <c r="J4290" s="15">
        <v>45408</v>
      </c>
      <c r="K4290" s="24">
        <v>1389839451</v>
      </c>
      <c r="L4290" s="15">
        <v>45414</v>
      </c>
      <c r="M4290" s="15">
        <v>45443</v>
      </c>
      <c r="N4290" s="26">
        <v>1</v>
      </c>
      <c r="O4290" s="26" t="e">
        <f>VLOOKUP(D4290,quash!A$2:$I$7791,9,FALSE)</f>
        <v>#N/A</v>
      </c>
      <c r="P4290" s="7">
        <v>10000</v>
      </c>
      <c r="Q4290" s="26">
        <v>127</v>
      </c>
      <c r="R4290" s="19">
        <v>5.24391097594855E-2</v>
      </c>
      <c r="S4290" s="26">
        <v>16</v>
      </c>
      <c r="T4290" s="7">
        <v>10000</v>
      </c>
      <c r="U4290" s="2">
        <v>142</v>
      </c>
      <c r="V4290" s="11">
        <v>2510.34</v>
      </c>
      <c r="W4290" s="14" t="s">
        <v>5282</v>
      </c>
      <c r="AB4290" s="30">
        <f t="shared" ref="AB4290:AB4353" si="1076">SUMIFS($T:$T,$M:$M,$M4290,$O:$O,$O4290)</f>
        <v>665000</v>
      </c>
      <c r="AC4290" s="30">
        <f t="shared" si="1070"/>
        <v>1.5037593984962405E-2</v>
      </c>
      <c r="AD4290" s="31">
        <f t="shared" si="1071"/>
        <v>1.9097744360902253</v>
      </c>
      <c r="AE4290" s="31">
        <f t="shared" si="1072"/>
        <v>2.1353383458646613</v>
      </c>
      <c r="AG4290" s="30">
        <f t="shared" ref="AG4290:AG4353" si="1077">SUMIFS($T:$T,$O:$O,$O4290,$N:$N,1)</f>
        <v>6126000</v>
      </c>
      <c r="AH4290" s="30">
        <f t="shared" si="1073"/>
        <v>1.632386549134835E-3</v>
      </c>
      <c r="AI4290" s="31">
        <f t="shared" si="1074"/>
        <v>0.20731309174012405</v>
      </c>
      <c r="AJ4290" s="31">
        <f t="shared" si="1075"/>
        <v>0.23179888997714657</v>
      </c>
      <c r="AK4290" s="30" t="str">
        <f>IF(W4290="si",($S4290*'COSTOS DE CREDITOS'!$C$27)/DATA!$G4290,"")</f>
        <v/>
      </c>
      <c r="AL4290" s="90" t="str">
        <f>IF(W4290="si",'COSTOS DE CREDITOS'!$C$35,"")</f>
        <v/>
      </c>
      <c r="AM4290" s="30" t="str">
        <f t="shared" si="1065"/>
        <v/>
      </c>
      <c r="AN4290" s="30" t="str">
        <f t="shared" si="1066"/>
        <v/>
      </c>
      <c r="AO4290" s="30">
        <f t="shared" si="1067"/>
        <v>0</v>
      </c>
      <c r="AP4290" s="30">
        <f t="shared" si="1068"/>
        <v>0</v>
      </c>
      <c r="AQ4290" s="19" t="str">
        <f t="shared" si="1069"/>
        <v/>
      </c>
    </row>
    <row r="4291" spans="1:43" x14ac:dyDescent="0.2">
      <c r="A4291" s="23" t="s">
        <v>5665</v>
      </c>
      <c r="B4291" s="6" t="s">
        <v>5677</v>
      </c>
      <c r="C4291" s="6" t="s">
        <v>5667</v>
      </c>
      <c r="D4291" s="2">
        <v>185357</v>
      </c>
      <c r="E4291" s="2">
        <v>187048</v>
      </c>
      <c r="F4291" s="3" t="s">
        <v>5289</v>
      </c>
      <c r="G4291" s="2">
        <v>5</v>
      </c>
      <c r="H4291" s="2">
        <v>187049</v>
      </c>
      <c r="I4291" s="3" t="s">
        <v>5357</v>
      </c>
      <c r="J4291" s="15">
        <v>45400</v>
      </c>
      <c r="K4291" s="24">
        <v>1383629727</v>
      </c>
      <c r="L4291" s="15">
        <v>45415</v>
      </c>
      <c r="M4291" s="15">
        <v>45443</v>
      </c>
      <c r="N4291" s="26">
        <v>1</v>
      </c>
      <c r="O4291" s="26">
        <f>VLOOKUP(D4291,quash!A$2:$I$7791,9,FALSE)</f>
        <v>4</v>
      </c>
      <c r="P4291" s="7">
        <v>10000</v>
      </c>
      <c r="Q4291" s="26">
        <v>132</v>
      </c>
      <c r="R4291" s="19">
        <v>5.8283715876113903E-2</v>
      </c>
      <c r="S4291" s="26">
        <v>16</v>
      </c>
      <c r="T4291" s="7">
        <v>7000</v>
      </c>
      <c r="U4291" s="2">
        <v>147</v>
      </c>
      <c r="V4291" s="11">
        <v>1827.61</v>
      </c>
      <c r="W4291" s="14" t="s">
        <v>5282</v>
      </c>
      <c r="AB4291" s="30">
        <f t="shared" si="1076"/>
        <v>267000</v>
      </c>
      <c r="AC4291" s="30">
        <f t="shared" si="1070"/>
        <v>2.6217228464419477E-2</v>
      </c>
      <c r="AD4291" s="31">
        <f t="shared" si="1071"/>
        <v>3.4606741573033708</v>
      </c>
      <c r="AE4291" s="31">
        <f t="shared" si="1072"/>
        <v>3.8539325842696632</v>
      </c>
      <c r="AG4291" s="30">
        <f t="shared" si="1077"/>
        <v>927000</v>
      </c>
      <c r="AH4291" s="30">
        <f t="shared" si="1073"/>
        <v>7.551240560949299E-3</v>
      </c>
      <c r="AI4291" s="31">
        <f t="shared" si="1074"/>
        <v>0.99676375404530748</v>
      </c>
      <c r="AJ4291" s="31">
        <f t="shared" si="1075"/>
        <v>1.110032362459547</v>
      </c>
      <c r="AK4291" s="30" t="str">
        <f>IF(W4291="si",($S4291*'COSTOS DE CREDITOS'!$C$27)/DATA!$G4291,"")</f>
        <v/>
      </c>
      <c r="AL4291" s="90" t="str">
        <f>IF(W4291="si",'COSTOS DE CREDITOS'!$C$35,"")</f>
        <v/>
      </c>
      <c r="AM4291" s="30" t="str">
        <f t="shared" ref="AM4291:AM4354" si="1078">IF(W4291="si",(20%/52*$S4291)*$T4291,"")</f>
        <v/>
      </c>
      <c r="AN4291" s="30" t="str">
        <f t="shared" ref="AN4291:AN4354" si="1079">IF(W4291="SI",T4291-Y4291,"")</f>
        <v/>
      </c>
      <c r="AO4291" s="30">
        <f t="shared" ref="AO4291:AO4354" si="1080">SUM(AK4291:AN4291)</f>
        <v>0</v>
      </c>
      <c r="AP4291" s="30">
        <f t="shared" ref="AP4291:AP4354" si="1081">AA4291-AO4291</f>
        <v>0</v>
      </c>
      <c r="AQ4291" s="19" t="str">
        <f t="shared" ref="AQ4291:AQ4354" si="1082">IFERROR(AP4291/AA4291,"")</f>
        <v/>
      </c>
    </row>
    <row r="4292" spans="1:43" x14ac:dyDescent="0.2">
      <c r="A4292" s="23" t="s">
        <v>5665</v>
      </c>
      <c r="B4292" s="6" t="s">
        <v>5677</v>
      </c>
      <c r="C4292" s="6" t="s">
        <v>5667</v>
      </c>
      <c r="D4292" s="2">
        <v>185394</v>
      </c>
      <c r="E4292" s="2">
        <v>187048</v>
      </c>
      <c r="F4292" s="3" t="s">
        <v>5289</v>
      </c>
      <c r="G4292" s="2">
        <v>5</v>
      </c>
      <c r="H4292" s="2">
        <v>187050</v>
      </c>
      <c r="I4292" s="3" t="s">
        <v>5358</v>
      </c>
      <c r="J4292" s="15">
        <v>45400</v>
      </c>
      <c r="K4292" s="24">
        <v>1383654320</v>
      </c>
      <c r="L4292" s="15">
        <v>45415</v>
      </c>
      <c r="M4292" s="15">
        <v>45443</v>
      </c>
      <c r="N4292" s="26">
        <v>1</v>
      </c>
      <c r="O4292" s="26" t="e">
        <f>VLOOKUP(D4292,quash!A$2:$I$7791,9,FALSE)</f>
        <v>#N/A</v>
      </c>
      <c r="P4292" s="7">
        <v>10000</v>
      </c>
      <c r="Q4292" s="26">
        <v>110</v>
      </c>
      <c r="R4292" s="19">
        <v>3.3741050530766099E-2</v>
      </c>
      <c r="S4292" s="26">
        <v>16</v>
      </c>
      <c r="T4292" s="7">
        <v>10000</v>
      </c>
      <c r="U4292" s="2">
        <v>142</v>
      </c>
      <c r="V4292" s="11">
        <v>2510.34</v>
      </c>
      <c r="W4292" s="14" t="s">
        <v>5282</v>
      </c>
      <c r="AB4292" s="30">
        <f t="shared" si="1076"/>
        <v>665000</v>
      </c>
      <c r="AC4292" s="30">
        <f t="shared" si="1070"/>
        <v>1.5037593984962405E-2</v>
      </c>
      <c r="AD4292" s="31">
        <f t="shared" si="1071"/>
        <v>1.6541353383458646</v>
      </c>
      <c r="AE4292" s="31">
        <f t="shared" si="1072"/>
        <v>2.1353383458646613</v>
      </c>
      <c r="AG4292" s="30">
        <f t="shared" si="1077"/>
        <v>6126000</v>
      </c>
      <c r="AH4292" s="30">
        <f t="shared" si="1073"/>
        <v>1.632386549134835E-3</v>
      </c>
      <c r="AI4292" s="31">
        <f t="shared" si="1074"/>
        <v>0.17956252040483187</v>
      </c>
      <c r="AJ4292" s="31">
        <f t="shared" si="1075"/>
        <v>0.23179888997714657</v>
      </c>
      <c r="AK4292" s="30" t="str">
        <f>IF(W4292="si",($S4292*'COSTOS DE CREDITOS'!$C$27)/DATA!$G4292,"")</f>
        <v/>
      </c>
      <c r="AL4292" s="90" t="str">
        <f>IF(W4292="si",'COSTOS DE CREDITOS'!$C$35,"")</f>
        <v/>
      </c>
      <c r="AM4292" s="30" t="str">
        <f t="shared" si="1078"/>
        <v/>
      </c>
      <c r="AN4292" s="30" t="str">
        <f t="shared" si="1079"/>
        <v/>
      </c>
      <c r="AO4292" s="30">
        <f t="shared" si="1080"/>
        <v>0</v>
      </c>
      <c r="AP4292" s="30">
        <f t="shared" si="1081"/>
        <v>0</v>
      </c>
      <c r="AQ4292" s="19" t="str">
        <f t="shared" si="1082"/>
        <v/>
      </c>
    </row>
    <row r="4293" spans="1:43" x14ac:dyDescent="0.2">
      <c r="A4293" s="23" t="s">
        <v>5665</v>
      </c>
      <c r="B4293" s="6" t="s">
        <v>5677</v>
      </c>
      <c r="C4293" s="6" t="s">
        <v>5667</v>
      </c>
      <c r="D4293" s="2">
        <v>185380</v>
      </c>
      <c r="E4293" s="2">
        <v>187048</v>
      </c>
      <c r="F4293" s="3" t="s">
        <v>5289</v>
      </c>
      <c r="G4293" s="2">
        <v>5</v>
      </c>
      <c r="H4293" s="2">
        <v>187052</v>
      </c>
      <c r="I4293" s="3" t="s">
        <v>5359</v>
      </c>
      <c r="J4293" s="15">
        <v>45400</v>
      </c>
      <c r="K4293" s="24">
        <v>1383650749</v>
      </c>
      <c r="L4293" s="15">
        <v>45415</v>
      </c>
      <c r="M4293" s="15">
        <v>45443</v>
      </c>
      <c r="N4293" s="26">
        <v>1</v>
      </c>
      <c r="O4293" s="26" t="e">
        <f>VLOOKUP(D4293,quash!A$2:$I$7791,9,FALSE)</f>
        <v>#N/A</v>
      </c>
      <c r="P4293" s="7">
        <v>10000</v>
      </c>
      <c r="Q4293" s="26">
        <v>127</v>
      </c>
      <c r="R4293" s="19">
        <v>5.24391097594855E-2</v>
      </c>
      <c r="S4293" s="26">
        <v>16</v>
      </c>
      <c r="T4293" s="7">
        <v>10000</v>
      </c>
      <c r="U4293" s="2">
        <v>142</v>
      </c>
      <c r="V4293" s="11">
        <v>2510.34</v>
      </c>
      <c r="W4293" s="14" t="s">
        <v>5282</v>
      </c>
      <c r="AB4293" s="30">
        <f t="shared" si="1076"/>
        <v>665000</v>
      </c>
      <c r="AC4293" s="30">
        <f t="shared" si="1070"/>
        <v>1.5037593984962405E-2</v>
      </c>
      <c r="AD4293" s="31">
        <f t="shared" si="1071"/>
        <v>1.9097744360902253</v>
      </c>
      <c r="AE4293" s="31">
        <f t="shared" si="1072"/>
        <v>2.1353383458646613</v>
      </c>
      <c r="AG4293" s="30">
        <f t="shared" si="1077"/>
        <v>6126000</v>
      </c>
      <c r="AH4293" s="30">
        <f t="shared" si="1073"/>
        <v>1.632386549134835E-3</v>
      </c>
      <c r="AI4293" s="31">
        <f t="shared" si="1074"/>
        <v>0.20731309174012405</v>
      </c>
      <c r="AJ4293" s="31">
        <f t="shared" si="1075"/>
        <v>0.23179888997714657</v>
      </c>
      <c r="AK4293" s="30" t="str">
        <f>IF(W4293="si",($S4293*'COSTOS DE CREDITOS'!$C$27)/DATA!$G4293,"")</f>
        <v/>
      </c>
      <c r="AL4293" s="90" t="str">
        <f>IF(W4293="si",'COSTOS DE CREDITOS'!$C$35,"")</f>
        <v/>
      </c>
      <c r="AM4293" s="30" t="str">
        <f t="shared" si="1078"/>
        <v/>
      </c>
      <c r="AN4293" s="30" t="str">
        <f t="shared" si="1079"/>
        <v/>
      </c>
      <c r="AO4293" s="30">
        <f t="shared" si="1080"/>
        <v>0</v>
      </c>
      <c r="AP4293" s="30">
        <f t="shared" si="1081"/>
        <v>0</v>
      </c>
      <c r="AQ4293" s="19" t="str">
        <f t="shared" si="1082"/>
        <v/>
      </c>
    </row>
    <row r="4294" spans="1:43" x14ac:dyDescent="0.2">
      <c r="A4294" s="23" t="s">
        <v>5665</v>
      </c>
      <c r="B4294" s="6" t="s">
        <v>5677</v>
      </c>
      <c r="C4294" s="6" t="s">
        <v>5667</v>
      </c>
      <c r="D4294" s="2">
        <v>185396</v>
      </c>
      <c r="E4294" s="2">
        <v>187048</v>
      </c>
      <c r="F4294" s="3" t="s">
        <v>5289</v>
      </c>
      <c r="G4294" s="2">
        <v>5</v>
      </c>
      <c r="H4294" s="2">
        <v>187054</v>
      </c>
      <c r="I4294" s="3" t="s">
        <v>5360</v>
      </c>
      <c r="J4294" s="15">
        <v>45400</v>
      </c>
      <c r="K4294" s="24">
        <v>1383669884</v>
      </c>
      <c r="L4294" s="15">
        <v>45415</v>
      </c>
      <c r="M4294" s="15">
        <v>45443</v>
      </c>
      <c r="N4294" s="26">
        <v>1</v>
      </c>
      <c r="O4294" s="26" t="e">
        <f>VLOOKUP(D4294,quash!A$2:$I$7791,9,FALSE)</f>
        <v>#N/A</v>
      </c>
      <c r="P4294" s="7">
        <v>10000</v>
      </c>
      <c r="Q4294" s="26">
        <v>110</v>
      </c>
      <c r="R4294" s="19">
        <v>3.11605023919212E-2</v>
      </c>
      <c r="S4294" s="26">
        <v>16</v>
      </c>
      <c r="T4294" s="7">
        <v>6000</v>
      </c>
      <c r="U4294" s="2">
        <v>147</v>
      </c>
      <c r="V4294" s="11">
        <v>1558.57</v>
      </c>
      <c r="W4294" s="14" t="s">
        <v>5282</v>
      </c>
      <c r="AB4294" s="30">
        <f t="shared" si="1076"/>
        <v>665000</v>
      </c>
      <c r="AC4294" s="30">
        <f t="shared" ref="AC4294:AC4333" si="1083">$T4294/AB4294</f>
        <v>9.0225563909774441E-3</v>
      </c>
      <c r="AD4294" s="31">
        <f t="shared" ref="AD4294:AD4333" si="1084">AC4294*$Q4294</f>
        <v>0.99248120300751885</v>
      </c>
      <c r="AE4294" s="31">
        <f t="shared" si="1072"/>
        <v>1.3263157894736843</v>
      </c>
      <c r="AG4294" s="30">
        <f t="shared" si="1077"/>
        <v>6126000</v>
      </c>
      <c r="AH4294" s="30">
        <f t="shared" si="1073"/>
        <v>9.7943192948090111E-4</v>
      </c>
      <c r="AI4294" s="31">
        <f t="shared" si="1074"/>
        <v>0.10773751224289912</v>
      </c>
      <c r="AJ4294" s="31">
        <f t="shared" si="1075"/>
        <v>0.14397649363369247</v>
      </c>
      <c r="AK4294" s="30" t="str">
        <f>IF(W4294="si",($S4294*'COSTOS DE CREDITOS'!$C$27)/DATA!$G4294,"")</f>
        <v/>
      </c>
      <c r="AL4294" s="90" t="str">
        <f>IF(W4294="si",'COSTOS DE CREDITOS'!$C$35,"")</f>
        <v/>
      </c>
      <c r="AM4294" s="30" t="str">
        <f t="shared" si="1078"/>
        <v/>
      </c>
      <c r="AN4294" s="30" t="str">
        <f t="shared" si="1079"/>
        <v/>
      </c>
      <c r="AO4294" s="30">
        <f t="shared" si="1080"/>
        <v>0</v>
      </c>
      <c r="AP4294" s="30">
        <f t="shared" si="1081"/>
        <v>0</v>
      </c>
      <c r="AQ4294" s="19" t="str">
        <f t="shared" si="1082"/>
        <v/>
      </c>
    </row>
    <row r="4295" spans="1:43" x14ac:dyDescent="0.2">
      <c r="A4295" s="23" t="s">
        <v>5665</v>
      </c>
      <c r="B4295" s="6" t="s">
        <v>5677</v>
      </c>
      <c r="C4295" s="6" t="s">
        <v>5667</v>
      </c>
      <c r="D4295" s="2">
        <v>185389</v>
      </c>
      <c r="E4295" s="2">
        <v>187048</v>
      </c>
      <c r="F4295" s="3" t="s">
        <v>5289</v>
      </c>
      <c r="G4295" s="2">
        <v>5</v>
      </c>
      <c r="H4295" s="2">
        <v>187057</v>
      </c>
      <c r="I4295" s="3" t="s">
        <v>5361</v>
      </c>
      <c r="J4295" s="15">
        <v>45400</v>
      </c>
      <c r="K4295" s="24">
        <v>1383651636</v>
      </c>
      <c r="L4295" s="15">
        <v>45415</v>
      </c>
      <c r="M4295" s="15">
        <v>45443</v>
      </c>
      <c r="N4295" s="26">
        <v>1</v>
      </c>
      <c r="O4295" s="26" t="e">
        <f>VLOOKUP(D4295,quash!A$2:$I$7791,9,FALSE)</f>
        <v>#N/A</v>
      </c>
      <c r="P4295" s="7">
        <v>10000</v>
      </c>
      <c r="Q4295" s="26">
        <v>110</v>
      </c>
      <c r="R4295" s="19">
        <v>3.11605023919212E-2</v>
      </c>
      <c r="S4295" s="26">
        <v>16</v>
      </c>
      <c r="T4295" s="7">
        <v>10000</v>
      </c>
      <c r="U4295" s="2">
        <v>142</v>
      </c>
      <c r="V4295" s="11">
        <v>2510.34</v>
      </c>
      <c r="W4295" s="14" t="s">
        <v>5282</v>
      </c>
      <c r="AB4295" s="30">
        <f t="shared" si="1076"/>
        <v>665000</v>
      </c>
      <c r="AC4295" s="30">
        <f t="shared" si="1083"/>
        <v>1.5037593984962405E-2</v>
      </c>
      <c r="AD4295" s="31">
        <f t="shared" si="1084"/>
        <v>1.6541353383458646</v>
      </c>
      <c r="AE4295" s="31">
        <f t="shared" si="1072"/>
        <v>2.1353383458646613</v>
      </c>
      <c r="AG4295" s="30">
        <f t="shared" si="1077"/>
        <v>6126000</v>
      </c>
      <c r="AH4295" s="30">
        <f t="shared" si="1073"/>
        <v>1.632386549134835E-3</v>
      </c>
      <c r="AI4295" s="31">
        <f t="shared" si="1074"/>
        <v>0.17956252040483187</v>
      </c>
      <c r="AJ4295" s="31">
        <f t="shared" si="1075"/>
        <v>0.23179888997714657</v>
      </c>
      <c r="AK4295" s="30" t="str">
        <f>IF(W4295="si",($S4295*'COSTOS DE CREDITOS'!$C$27)/DATA!$G4295,"")</f>
        <v/>
      </c>
      <c r="AL4295" s="90" t="str">
        <f>IF(W4295="si",'COSTOS DE CREDITOS'!$C$35,"")</f>
        <v/>
      </c>
      <c r="AM4295" s="30" t="str">
        <f t="shared" si="1078"/>
        <v/>
      </c>
      <c r="AN4295" s="30" t="str">
        <f t="shared" si="1079"/>
        <v/>
      </c>
      <c r="AO4295" s="30">
        <f t="shared" si="1080"/>
        <v>0</v>
      </c>
      <c r="AP4295" s="30">
        <f t="shared" si="1081"/>
        <v>0</v>
      </c>
      <c r="AQ4295" s="19" t="str">
        <f t="shared" si="1082"/>
        <v/>
      </c>
    </row>
    <row r="4296" spans="1:43" x14ac:dyDescent="0.2">
      <c r="A4296" s="23" t="s">
        <v>5665</v>
      </c>
      <c r="B4296" s="6" t="s">
        <v>5683</v>
      </c>
      <c r="C4296" s="6" t="s">
        <v>5670</v>
      </c>
      <c r="D4296" s="2">
        <v>186527</v>
      </c>
      <c r="E4296" s="2">
        <v>186825</v>
      </c>
      <c r="F4296" s="3" t="s">
        <v>5288</v>
      </c>
      <c r="G4296" s="2">
        <v>6</v>
      </c>
      <c r="H4296" s="2">
        <v>187092</v>
      </c>
      <c r="I4296" s="3" t="s">
        <v>5362</v>
      </c>
      <c r="J4296" s="15">
        <v>45411</v>
      </c>
      <c r="K4296" s="24">
        <v>1391213689</v>
      </c>
      <c r="L4296" s="15">
        <v>45415</v>
      </c>
      <c r="M4296" s="15">
        <v>45443</v>
      </c>
      <c r="N4296" s="26">
        <v>1</v>
      </c>
      <c r="O4296" s="26" t="e">
        <f>VLOOKUP(D4296,quash!A$2:$I$7791,9,FALSE)</f>
        <v>#N/A</v>
      </c>
      <c r="P4296" s="7">
        <v>10000</v>
      </c>
      <c r="Q4296" s="26">
        <v>147</v>
      </c>
      <c r="R4296" s="19">
        <v>7.9000519063170294E-2</v>
      </c>
      <c r="S4296" s="26">
        <v>16</v>
      </c>
      <c r="T4296" s="7">
        <v>10000</v>
      </c>
      <c r="U4296" s="2">
        <v>142</v>
      </c>
      <c r="V4296" s="11">
        <v>2510.34</v>
      </c>
      <c r="W4296" s="14" t="s">
        <v>5282</v>
      </c>
      <c r="AB4296" s="30">
        <f t="shared" si="1076"/>
        <v>665000</v>
      </c>
      <c r="AC4296" s="30">
        <f t="shared" si="1083"/>
        <v>1.5037593984962405E-2</v>
      </c>
      <c r="AD4296" s="31">
        <f t="shared" si="1084"/>
        <v>2.2105263157894735</v>
      </c>
      <c r="AE4296" s="31">
        <f t="shared" si="1072"/>
        <v>2.1353383458646613</v>
      </c>
      <c r="AG4296" s="30">
        <f t="shared" si="1077"/>
        <v>6126000</v>
      </c>
      <c r="AH4296" s="30">
        <f t="shared" si="1073"/>
        <v>1.632386549134835E-3</v>
      </c>
      <c r="AI4296" s="31">
        <f t="shared" si="1074"/>
        <v>0.23996082272282074</v>
      </c>
      <c r="AJ4296" s="31">
        <f t="shared" si="1075"/>
        <v>0.23179888997714657</v>
      </c>
      <c r="AK4296" s="30" t="str">
        <f>IF(W4296="si",($S4296*'COSTOS DE CREDITOS'!$C$27)/DATA!$G4296,"")</f>
        <v/>
      </c>
      <c r="AL4296" s="90" t="str">
        <f>IF(W4296="si",'COSTOS DE CREDITOS'!$C$35,"")</f>
        <v/>
      </c>
      <c r="AM4296" s="30" t="str">
        <f t="shared" si="1078"/>
        <v/>
      </c>
      <c r="AN4296" s="30" t="str">
        <f t="shared" si="1079"/>
        <v/>
      </c>
      <c r="AO4296" s="30">
        <f t="shared" si="1080"/>
        <v>0</v>
      </c>
      <c r="AP4296" s="30">
        <f t="shared" si="1081"/>
        <v>0</v>
      </c>
      <c r="AQ4296" s="19" t="str">
        <f t="shared" si="1082"/>
        <v/>
      </c>
    </row>
    <row r="4297" spans="1:43" x14ac:dyDescent="0.2">
      <c r="A4297" s="23" t="s">
        <v>5665</v>
      </c>
      <c r="B4297" s="6" t="s">
        <v>5683</v>
      </c>
      <c r="C4297" s="6" t="s">
        <v>5670</v>
      </c>
      <c r="D4297" s="2">
        <v>186887</v>
      </c>
      <c r="E4297" s="2">
        <v>186825</v>
      </c>
      <c r="F4297" s="3" t="s">
        <v>5288</v>
      </c>
      <c r="G4297" s="2">
        <v>6</v>
      </c>
      <c r="H4297" s="2">
        <v>187172</v>
      </c>
      <c r="I4297" s="3" t="s">
        <v>5363</v>
      </c>
      <c r="J4297" s="15">
        <v>45414</v>
      </c>
      <c r="K4297" s="24">
        <v>1393479700</v>
      </c>
      <c r="L4297" s="15">
        <v>45415</v>
      </c>
      <c r="M4297" s="15">
        <v>45443</v>
      </c>
      <c r="N4297" s="26">
        <v>1</v>
      </c>
      <c r="O4297" s="26">
        <f>VLOOKUP(D4297,quash!A$2:$I$7791,9,FALSE)</f>
        <v>2</v>
      </c>
      <c r="P4297" s="7">
        <v>5000</v>
      </c>
      <c r="Q4297" s="26">
        <v>147</v>
      </c>
      <c r="R4297" s="19">
        <v>0.11226939921536</v>
      </c>
      <c r="S4297" s="26">
        <v>16</v>
      </c>
      <c r="T4297" s="7">
        <v>10000</v>
      </c>
      <c r="U4297" s="2">
        <v>142</v>
      </c>
      <c r="V4297" s="11">
        <v>2510.34</v>
      </c>
      <c r="W4297" s="14" t="s">
        <v>5282</v>
      </c>
      <c r="AB4297" s="30">
        <f t="shared" si="1076"/>
        <v>453000</v>
      </c>
      <c r="AC4297" s="30">
        <f t="shared" si="1083"/>
        <v>2.2075055187637971E-2</v>
      </c>
      <c r="AD4297" s="31">
        <f t="shared" si="1084"/>
        <v>3.2450331125827816</v>
      </c>
      <c r="AE4297" s="31">
        <f t="shared" si="1072"/>
        <v>3.1346578366445916</v>
      </c>
      <c r="AG4297" s="30">
        <f t="shared" si="1077"/>
        <v>1695000</v>
      </c>
      <c r="AH4297" s="30">
        <f t="shared" si="1073"/>
        <v>5.8997050147492625E-3</v>
      </c>
      <c r="AI4297" s="31">
        <f t="shared" si="1074"/>
        <v>0.86725663716814161</v>
      </c>
      <c r="AJ4297" s="31">
        <f t="shared" si="1075"/>
        <v>0.83775811209439532</v>
      </c>
      <c r="AK4297" s="30" t="str">
        <f>IF(W4297="si",($S4297*'COSTOS DE CREDITOS'!$C$27)/DATA!$G4297,"")</f>
        <v/>
      </c>
      <c r="AL4297" s="90" t="str">
        <f>IF(W4297="si",'COSTOS DE CREDITOS'!$C$35,"")</f>
        <v/>
      </c>
      <c r="AM4297" s="30" t="str">
        <f t="shared" si="1078"/>
        <v/>
      </c>
      <c r="AN4297" s="30" t="str">
        <f t="shared" si="1079"/>
        <v/>
      </c>
      <c r="AO4297" s="30">
        <f t="shared" si="1080"/>
        <v>0</v>
      </c>
      <c r="AP4297" s="30">
        <f t="shared" si="1081"/>
        <v>0</v>
      </c>
      <c r="AQ4297" s="19" t="str">
        <f t="shared" si="1082"/>
        <v/>
      </c>
    </row>
    <row r="4298" spans="1:43" x14ac:dyDescent="0.2">
      <c r="A4298" s="23" t="s">
        <v>5665</v>
      </c>
      <c r="B4298" s="6" t="s">
        <v>5666</v>
      </c>
      <c r="C4298" s="6" t="s">
        <v>5667</v>
      </c>
      <c r="D4298" s="2">
        <v>186613</v>
      </c>
      <c r="E4298" s="2">
        <v>186795</v>
      </c>
      <c r="F4298" s="3" t="s">
        <v>2278</v>
      </c>
      <c r="G4298" s="2">
        <v>5</v>
      </c>
      <c r="H4298" s="2">
        <v>186806</v>
      </c>
      <c r="I4298" s="3" t="s">
        <v>5364</v>
      </c>
      <c r="J4298" s="15">
        <v>45411</v>
      </c>
      <c r="K4298" s="24">
        <v>1391537417</v>
      </c>
      <c r="L4298" s="15">
        <v>45412</v>
      </c>
      <c r="M4298" s="15">
        <v>45443</v>
      </c>
      <c r="N4298" s="26">
        <v>1</v>
      </c>
      <c r="O4298" s="26" t="e">
        <f>VLOOKUP(D4298,quash!A$2:$I$7791,9,FALSE)</f>
        <v>#N/A</v>
      </c>
      <c r="P4298" s="7">
        <v>10000</v>
      </c>
      <c r="Q4298" s="26">
        <v>127</v>
      </c>
      <c r="R4298" s="19">
        <v>5.24391097594855E-2</v>
      </c>
      <c r="S4298" s="26">
        <v>16</v>
      </c>
      <c r="T4298" s="7">
        <v>10000</v>
      </c>
      <c r="U4298" s="2">
        <v>142</v>
      </c>
      <c r="V4298" s="11">
        <v>2510.34</v>
      </c>
      <c r="W4298" s="14" t="s">
        <v>5282</v>
      </c>
      <c r="AB4298" s="30">
        <f t="shared" si="1076"/>
        <v>665000</v>
      </c>
      <c r="AC4298" s="30">
        <f t="shared" si="1083"/>
        <v>1.5037593984962405E-2</v>
      </c>
      <c r="AD4298" s="31">
        <f t="shared" si="1084"/>
        <v>1.9097744360902253</v>
      </c>
      <c r="AE4298" s="31">
        <f t="shared" si="1072"/>
        <v>2.1353383458646613</v>
      </c>
      <c r="AG4298" s="30">
        <f t="shared" si="1077"/>
        <v>6126000</v>
      </c>
      <c r="AH4298" s="30">
        <f t="shared" si="1073"/>
        <v>1.632386549134835E-3</v>
      </c>
      <c r="AI4298" s="31">
        <f t="shared" si="1074"/>
        <v>0.20731309174012405</v>
      </c>
      <c r="AJ4298" s="31">
        <f t="shared" si="1075"/>
        <v>0.23179888997714657</v>
      </c>
      <c r="AK4298" s="30" t="str">
        <f>IF(W4298="si",($S4298*'COSTOS DE CREDITOS'!$C$27)/DATA!$G4298,"")</f>
        <v/>
      </c>
      <c r="AL4298" s="90" t="str">
        <f>IF(W4298="si",'COSTOS DE CREDITOS'!$C$35,"")</f>
        <v/>
      </c>
      <c r="AM4298" s="30" t="str">
        <f t="shared" si="1078"/>
        <v/>
      </c>
      <c r="AN4298" s="30" t="str">
        <f t="shared" si="1079"/>
        <v/>
      </c>
      <c r="AO4298" s="30">
        <f t="shared" si="1080"/>
        <v>0</v>
      </c>
      <c r="AP4298" s="30">
        <f t="shared" si="1081"/>
        <v>0</v>
      </c>
      <c r="AQ4298" s="19" t="str">
        <f t="shared" si="1082"/>
        <v/>
      </c>
    </row>
    <row r="4299" spans="1:43" x14ac:dyDescent="0.2">
      <c r="A4299" s="23" t="s">
        <v>5665</v>
      </c>
      <c r="B4299" s="6" t="s">
        <v>5666</v>
      </c>
      <c r="C4299" s="6" t="s">
        <v>5667</v>
      </c>
      <c r="D4299" s="2">
        <v>186751</v>
      </c>
      <c r="E4299" s="2">
        <v>186795</v>
      </c>
      <c r="F4299" s="3" t="s">
        <v>2278</v>
      </c>
      <c r="G4299" s="2">
        <v>5</v>
      </c>
      <c r="H4299" s="2">
        <v>187202</v>
      </c>
      <c r="I4299" s="3" t="s">
        <v>5365</v>
      </c>
      <c r="J4299" s="15">
        <v>45412</v>
      </c>
      <c r="K4299" s="24">
        <v>1392088064</v>
      </c>
      <c r="L4299" s="15">
        <v>45416</v>
      </c>
      <c r="M4299" s="15">
        <v>45443</v>
      </c>
      <c r="N4299" s="26">
        <v>1</v>
      </c>
      <c r="O4299" s="26" t="e">
        <f>VLOOKUP(D4299,quash!A$2:$I$7791,9,FALSE)</f>
        <v>#N/A</v>
      </c>
      <c r="P4299" s="7">
        <v>10000</v>
      </c>
      <c r="Q4299" s="26">
        <v>147</v>
      </c>
      <c r="R4299" s="19">
        <v>7.9000519063170294E-2</v>
      </c>
      <c r="S4299" s="26">
        <v>16</v>
      </c>
      <c r="T4299" s="7">
        <v>8000</v>
      </c>
      <c r="U4299" s="2">
        <v>142</v>
      </c>
      <c r="V4299" s="11">
        <v>2013.74</v>
      </c>
      <c r="W4299" s="14" t="s">
        <v>5282</v>
      </c>
      <c r="AB4299" s="30">
        <f t="shared" si="1076"/>
        <v>665000</v>
      </c>
      <c r="AC4299" s="30">
        <f t="shared" si="1083"/>
        <v>1.2030075187969926E-2</v>
      </c>
      <c r="AD4299" s="31">
        <f t="shared" si="1084"/>
        <v>1.7684210526315791</v>
      </c>
      <c r="AE4299" s="31">
        <f t="shared" si="1072"/>
        <v>1.7082706766917295</v>
      </c>
      <c r="AG4299" s="30">
        <f t="shared" si="1077"/>
        <v>6126000</v>
      </c>
      <c r="AH4299" s="30">
        <f t="shared" si="1073"/>
        <v>1.3059092393078681E-3</v>
      </c>
      <c r="AI4299" s="31">
        <f t="shared" si="1074"/>
        <v>0.19196865817825662</v>
      </c>
      <c r="AJ4299" s="31">
        <f t="shared" si="1075"/>
        <v>0.18543911198171725</v>
      </c>
      <c r="AK4299" s="30" t="str">
        <f>IF(W4299="si",($S4299*'COSTOS DE CREDITOS'!$C$27)/DATA!$G4299,"")</f>
        <v/>
      </c>
      <c r="AL4299" s="90" t="str">
        <f>IF(W4299="si",'COSTOS DE CREDITOS'!$C$35,"")</f>
        <v/>
      </c>
      <c r="AM4299" s="30" t="str">
        <f t="shared" si="1078"/>
        <v/>
      </c>
      <c r="AN4299" s="30" t="str">
        <f t="shared" si="1079"/>
        <v/>
      </c>
      <c r="AO4299" s="30">
        <f t="shared" si="1080"/>
        <v>0</v>
      </c>
      <c r="AP4299" s="30">
        <f t="shared" si="1081"/>
        <v>0</v>
      </c>
      <c r="AQ4299" s="19" t="str">
        <f t="shared" si="1082"/>
        <v/>
      </c>
    </row>
    <row r="4300" spans="1:43" x14ac:dyDescent="0.2">
      <c r="A4300" s="23" t="s">
        <v>5665</v>
      </c>
      <c r="B4300" s="6" t="s">
        <v>5682</v>
      </c>
      <c r="C4300" s="6" t="s">
        <v>5670</v>
      </c>
      <c r="D4300" s="2">
        <v>186629</v>
      </c>
      <c r="E4300" s="2">
        <v>187161</v>
      </c>
      <c r="F4300" s="3" t="s">
        <v>5290</v>
      </c>
      <c r="G4300" s="2">
        <v>6</v>
      </c>
      <c r="H4300" s="2">
        <v>187162</v>
      </c>
      <c r="I4300" s="3" t="s">
        <v>5366</v>
      </c>
      <c r="J4300" s="15">
        <v>45411</v>
      </c>
      <c r="K4300" s="24">
        <v>1391557562</v>
      </c>
      <c r="L4300" s="15">
        <v>45415</v>
      </c>
      <c r="M4300" s="15">
        <v>45443</v>
      </c>
      <c r="N4300" s="26">
        <v>1</v>
      </c>
      <c r="O4300" s="26">
        <f>VLOOKUP(D4300,quash!A$2:$I$7791,9,FALSE)</f>
        <v>1</v>
      </c>
      <c r="P4300" s="7">
        <v>5000</v>
      </c>
      <c r="Q4300" s="26">
        <v>147</v>
      </c>
      <c r="R4300" s="19">
        <v>0.11226939921536</v>
      </c>
      <c r="S4300" s="26">
        <v>16</v>
      </c>
      <c r="T4300" s="7">
        <v>10000</v>
      </c>
      <c r="U4300" s="2">
        <v>142</v>
      </c>
      <c r="V4300" s="11">
        <v>2510.34</v>
      </c>
      <c r="W4300" s="14" t="s">
        <v>5282</v>
      </c>
      <c r="AB4300" s="30">
        <f t="shared" si="1076"/>
        <v>756000</v>
      </c>
      <c r="AC4300" s="30">
        <f t="shared" si="1083"/>
        <v>1.3227513227513227E-2</v>
      </c>
      <c r="AD4300" s="31">
        <f t="shared" si="1084"/>
        <v>1.9444444444444444</v>
      </c>
      <c r="AE4300" s="31">
        <f t="shared" si="1072"/>
        <v>1.8783068783068781</v>
      </c>
      <c r="AG4300" s="30">
        <f t="shared" si="1077"/>
        <v>2427000</v>
      </c>
      <c r="AH4300" s="30">
        <f t="shared" si="1073"/>
        <v>4.1203131437989289E-3</v>
      </c>
      <c r="AI4300" s="31">
        <f t="shared" si="1074"/>
        <v>0.60568603213844252</v>
      </c>
      <c r="AJ4300" s="31">
        <f t="shared" si="1075"/>
        <v>0.58508446641944789</v>
      </c>
      <c r="AK4300" s="30" t="str">
        <f>IF(W4300="si",($S4300*'COSTOS DE CREDITOS'!$C$27)/DATA!$G4300,"")</f>
        <v/>
      </c>
      <c r="AL4300" s="90" t="str">
        <f>IF(W4300="si",'COSTOS DE CREDITOS'!$C$35,"")</f>
        <v/>
      </c>
      <c r="AM4300" s="30" t="str">
        <f t="shared" si="1078"/>
        <v/>
      </c>
      <c r="AN4300" s="30" t="str">
        <f t="shared" si="1079"/>
        <v/>
      </c>
      <c r="AO4300" s="30">
        <f t="shared" si="1080"/>
        <v>0</v>
      </c>
      <c r="AP4300" s="30">
        <f t="shared" si="1081"/>
        <v>0</v>
      </c>
      <c r="AQ4300" s="19" t="str">
        <f t="shared" si="1082"/>
        <v/>
      </c>
    </row>
    <row r="4301" spans="1:43" x14ac:dyDescent="0.2">
      <c r="A4301" s="23" t="s">
        <v>5665</v>
      </c>
      <c r="B4301" s="6" t="s">
        <v>5682</v>
      </c>
      <c r="C4301" s="6" t="s">
        <v>5670</v>
      </c>
      <c r="D4301" s="2">
        <v>187012</v>
      </c>
      <c r="E4301" s="2">
        <v>187161</v>
      </c>
      <c r="F4301" s="3" t="s">
        <v>5290</v>
      </c>
      <c r="G4301" s="2">
        <v>6</v>
      </c>
      <c r="H4301" s="2">
        <v>187169</v>
      </c>
      <c r="I4301" s="3" t="s">
        <v>5367</v>
      </c>
      <c r="J4301" s="15">
        <v>45414</v>
      </c>
      <c r="K4301" s="24">
        <v>1393713177</v>
      </c>
      <c r="L4301" s="15">
        <v>45415</v>
      </c>
      <c r="M4301" s="15">
        <v>45443</v>
      </c>
      <c r="N4301" s="26">
        <v>1</v>
      </c>
      <c r="O4301" s="26">
        <f>VLOOKUP(D4301,quash!A$2:$I$7791,9,FALSE)</f>
        <v>1</v>
      </c>
      <c r="P4301" s="7">
        <v>10000</v>
      </c>
      <c r="Q4301" s="26">
        <v>132</v>
      </c>
      <c r="R4301" s="19">
        <v>5.8283715876113903E-2</v>
      </c>
      <c r="S4301" s="26">
        <v>16</v>
      </c>
      <c r="T4301" s="7">
        <v>10000</v>
      </c>
      <c r="U4301" s="2">
        <v>142</v>
      </c>
      <c r="V4301" s="11">
        <v>2510.34</v>
      </c>
      <c r="W4301" s="14" t="s">
        <v>5282</v>
      </c>
      <c r="AB4301" s="30">
        <f t="shared" si="1076"/>
        <v>756000</v>
      </c>
      <c r="AC4301" s="30">
        <f t="shared" si="1083"/>
        <v>1.3227513227513227E-2</v>
      </c>
      <c r="AD4301" s="31">
        <f t="shared" si="1084"/>
        <v>1.746031746031746</v>
      </c>
      <c r="AE4301" s="31">
        <f t="shared" si="1072"/>
        <v>1.8783068783068781</v>
      </c>
      <c r="AG4301" s="30">
        <f t="shared" si="1077"/>
        <v>2427000</v>
      </c>
      <c r="AH4301" s="30">
        <f t="shared" si="1073"/>
        <v>4.1203131437989289E-3</v>
      </c>
      <c r="AI4301" s="31">
        <f t="shared" si="1074"/>
        <v>0.54388133498145863</v>
      </c>
      <c r="AJ4301" s="31">
        <f t="shared" si="1075"/>
        <v>0.58508446641944789</v>
      </c>
      <c r="AK4301" s="30" t="str">
        <f>IF(W4301="si",($S4301*'COSTOS DE CREDITOS'!$C$27)/DATA!$G4301,"")</f>
        <v/>
      </c>
      <c r="AL4301" s="90" t="str">
        <f>IF(W4301="si",'COSTOS DE CREDITOS'!$C$35,"")</f>
        <v/>
      </c>
      <c r="AM4301" s="30" t="str">
        <f t="shared" si="1078"/>
        <v/>
      </c>
      <c r="AN4301" s="30" t="str">
        <f t="shared" si="1079"/>
        <v/>
      </c>
      <c r="AO4301" s="30">
        <f t="shared" si="1080"/>
        <v>0</v>
      </c>
      <c r="AP4301" s="30">
        <f t="shared" si="1081"/>
        <v>0</v>
      </c>
      <c r="AQ4301" s="19" t="str">
        <f t="shared" si="1082"/>
        <v/>
      </c>
    </row>
    <row r="4302" spans="1:43" x14ac:dyDescent="0.2">
      <c r="A4302" s="23" t="s">
        <v>5665</v>
      </c>
      <c r="B4302" s="6" t="s">
        <v>5682</v>
      </c>
      <c r="C4302" s="6" t="s">
        <v>5670</v>
      </c>
      <c r="D4302" s="2">
        <v>186630</v>
      </c>
      <c r="E4302" s="2">
        <v>187161</v>
      </c>
      <c r="F4302" s="3" t="s">
        <v>5290</v>
      </c>
      <c r="G4302" s="2">
        <v>6</v>
      </c>
      <c r="H4302" s="2">
        <v>187170</v>
      </c>
      <c r="I4302" s="3" t="s">
        <v>5368</v>
      </c>
      <c r="J4302" s="15">
        <v>45411</v>
      </c>
      <c r="K4302" s="24">
        <v>1391558521</v>
      </c>
      <c r="L4302" s="15">
        <v>45415</v>
      </c>
      <c r="M4302" s="15">
        <v>45443</v>
      </c>
      <c r="N4302" s="26">
        <v>1</v>
      </c>
      <c r="O4302" s="26" t="e">
        <f>VLOOKUP(D4302,quash!A$2:$I$7791,9,FALSE)</f>
        <v>#N/A</v>
      </c>
      <c r="P4302" s="7">
        <v>10000</v>
      </c>
      <c r="Q4302" s="26">
        <v>115</v>
      </c>
      <c r="R4302" s="19">
        <v>3.97705569269148E-2</v>
      </c>
      <c r="S4302" s="26">
        <v>16</v>
      </c>
      <c r="T4302" s="7">
        <v>10000</v>
      </c>
      <c r="U4302" s="2">
        <v>142</v>
      </c>
      <c r="V4302" s="11">
        <v>2510.34</v>
      </c>
      <c r="W4302" s="14" t="s">
        <v>5282</v>
      </c>
      <c r="AB4302" s="30">
        <f t="shared" si="1076"/>
        <v>665000</v>
      </c>
      <c r="AC4302" s="30">
        <f t="shared" si="1083"/>
        <v>1.5037593984962405E-2</v>
      </c>
      <c r="AD4302" s="31">
        <f t="shared" si="1084"/>
        <v>1.7293233082706765</v>
      </c>
      <c r="AE4302" s="31">
        <f t="shared" si="1072"/>
        <v>2.1353383458646613</v>
      </c>
      <c r="AG4302" s="30">
        <f t="shared" si="1077"/>
        <v>6126000</v>
      </c>
      <c r="AH4302" s="30">
        <f t="shared" si="1073"/>
        <v>1.632386549134835E-3</v>
      </c>
      <c r="AI4302" s="31">
        <f t="shared" si="1074"/>
        <v>0.18772445315050604</v>
      </c>
      <c r="AJ4302" s="31">
        <f t="shared" si="1075"/>
        <v>0.23179888997714657</v>
      </c>
      <c r="AK4302" s="30" t="str">
        <f>IF(W4302="si",($S4302*'COSTOS DE CREDITOS'!$C$27)/DATA!$G4302,"")</f>
        <v/>
      </c>
      <c r="AL4302" s="90" t="str">
        <f>IF(W4302="si",'COSTOS DE CREDITOS'!$C$35,"")</f>
        <v/>
      </c>
      <c r="AM4302" s="30" t="str">
        <f t="shared" si="1078"/>
        <v/>
      </c>
      <c r="AN4302" s="30" t="str">
        <f t="shared" si="1079"/>
        <v/>
      </c>
      <c r="AO4302" s="30">
        <f t="shared" si="1080"/>
        <v>0</v>
      </c>
      <c r="AP4302" s="30">
        <f t="shared" si="1081"/>
        <v>0</v>
      </c>
      <c r="AQ4302" s="19" t="str">
        <f t="shared" si="1082"/>
        <v/>
      </c>
    </row>
    <row r="4303" spans="1:43" x14ac:dyDescent="0.2">
      <c r="A4303" s="23" t="s">
        <v>5665</v>
      </c>
      <c r="B4303" s="6" t="s">
        <v>5682</v>
      </c>
      <c r="C4303" s="6" t="s">
        <v>5670</v>
      </c>
      <c r="D4303" s="2">
        <v>186491</v>
      </c>
      <c r="E4303" s="2">
        <v>187161</v>
      </c>
      <c r="F4303" s="3" t="s">
        <v>5290</v>
      </c>
      <c r="G4303" s="2">
        <v>6</v>
      </c>
      <c r="H4303" s="2">
        <v>187209</v>
      </c>
      <c r="I4303" s="3" t="s">
        <v>5369</v>
      </c>
      <c r="J4303" s="15">
        <v>45411</v>
      </c>
      <c r="K4303" s="24">
        <v>1391204314</v>
      </c>
      <c r="L4303" s="15">
        <v>45418</v>
      </c>
      <c r="M4303" s="15">
        <v>45443</v>
      </c>
      <c r="N4303" s="26">
        <v>1</v>
      </c>
      <c r="O4303" s="26" t="e">
        <f>VLOOKUP(D4303,quash!A$2:$I$7791,9,FALSE)</f>
        <v>#N/A</v>
      </c>
      <c r="P4303" s="7">
        <v>10000</v>
      </c>
      <c r="Q4303" s="26">
        <v>147</v>
      </c>
      <c r="R4303" s="19">
        <v>7.9000519063170294E-2</v>
      </c>
      <c r="S4303" s="26">
        <v>16</v>
      </c>
      <c r="T4303" s="7">
        <v>10000</v>
      </c>
      <c r="U4303" s="2">
        <v>142</v>
      </c>
      <c r="V4303" s="11">
        <v>2510.34</v>
      </c>
      <c r="W4303" s="14" t="s">
        <v>5282</v>
      </c>
      <c r="AB4303" s="30">
        <f t="shared" si="1076"/>
        <v>665000</v>
      </c>
      <c r="AC4303" s="30">
        <f t="shared" si="1083"/>
        <v>1.5037593984962405E-2</v>
      </c>
      <c r="AD4303" s="31">
        <f t="shared" si="1084"/>
        <v>2.2105263157894735</v>
      </c>
      <c r="AE4303" s="31">
        <f t="shared" si="1072"/>
        <v>2.1353383458646613</v>
      </c>
      <c r="AG4303" s="30">
        <f t="shared" si="1077"/>
        <v>6126000</v>
      </c>
      <c r="AH4303" s="30">
        <f t="shared" si="1073"/>
        <v>1.632386549134835E-3</v>
      </c>
      <c r="AI4303" s="31">
        <f t="shared" si="1074"/>
        <v>0.23996082272282074</v>
      </c>
      <c r="AJ4303" s="31">
        <f t="shared" si="1075"/>
        <v>0.23179888997714657</v>
      </c>
      <c r="AK4303" s="30" t="str">
        <f>IF(W4303="si",($S4303*'COSTOS DE CREDITOS'!$C$27)/DATA!$G4303,"")</f>
        <v/>
      </c>
      <c r="AL4303" s="90" t="str">
        <f>IF(W4303="si",'COSTOS DE CREDITOS'!$C$35,"")</f>
        <v/>
      </c>
      <c r="AM4303" s="30" t="str">
        <f t="shared" si="1078"/>
        <v/>
      </c>
      <c r="AN4303" s="30" t="str">
        <f t="shared" si="1079"/>
        <v/>
      </c>
      <c r="AO4303" s="30">
        <f t="shared" si="1080"/>
        <v>0</v>
      </c>
      <c r="AP4303" s="30">
        <f t="shared" si="1081"/>
        <v>0</v>
      </c>
      <c r="AQ4303" s="19" t="str">
        <f t="shared" si="1082"/>
        <v/>
      </c>
    </row>
    <row r="4304" spans="1:43" x14ac:dyDescent="0.2">
      <c r="A4304" s="23" t="s">
        <v>5665</v>
      </c>
      <c r="B4304" s="6" t="s">
        <v>5682</v>
      </c>
      <c r="C4304" s="6" t="s">
        <v>5670</v>
      </c>
      <c r="D4304" s="2">
        <v>187144</v>
      </c>
      <c r="E4304" s="2">
        <v>187161</v>
      </c>
      <c r="F4304" s="3" t="s">
        <v>5290</v>
      </c>
      <c r="G4304" s="2">
        <v>6</v>
      </c>
      <c r="H4304" s="2">
        <v>187213</v>
      </c>
      <c r="I4304" s="3" t="s">
        <v>5370</v>
      </c>
      <c r="J4304" s="15">
        <v>45415</v>
      </c>
      <c r="K4304" s="24">
        <v>1394298427</v>
      </c>
      <c r="L4304" s="15">
        <v>45421</v>
      </c>
      <c r="M4304" s="15">
        <v>45443</v>
      </c>
      <c r="N4304" s="26">
        <v>1</v>
      </c>
      <c r="O4304" s="26">
        <f>VLOOKUP(D4304,quash!A$2:$I$7791,9,FALSE)</f>
        <v>1</v>
      </c>
      <c r="P4304" s="7">
        <v>10000</v>
      </c>
      <c r="Q4304" s="26">
        <v>127</v>
      </c>
      <c r="R4304" s="19">
        <v>5.24391097594855E-2</v>
      </c>
      <c r="S4304" s="26">
        <v>16</v>
      </c>
      <c r="T4304" s="7">
        <v>10000</v>
      </c>
      <c r="U4304" s="2">
        <v>142</v>
      </c>
      <c r="V4304" s="11">
        <v>2510.34</v>
      </c>
      <c r="W4304" s="14" t="s">
        <v>5282</v>
      </c>
      <c r="AB4304" s="30">
        <f t="shared" si="1076"/>
        <v>756000</v>
      </c>
      <c r="AC4304" s="30">
        <f t="shared" si="1083"/>
        <v>1.3227513227513227E-2</v>
      </c>
      <c r="AD4304" s="31">
        <f t="shared" si="1084"/>
        <v>1.6798941798941798</v>
      </c>
      <c r="AE4304" s="31">
        <f t="shared" si="1072"/>
        <v>1.8783068783068781</v>
      </c>
      <c r="AG4304" s="30">
        <f t="shared" si="1077"/>
        <v>2427000</v>
      </c>
      <c r="AH4304" s="30">
        <f t="shared" si="1073"/>
        <v>4.1203131437989289E-3</v>
      </c>
      <c r="AI4304" s="31">
        <f t="shared" si="1074"/>
        <v>0.523279769262464</v>
      </c>
      <c r="AJ4304" s="31">
        <f t="shared" si="1075"/>
        <v>0.58508446641944789</v>
      </c>
      <c r="AK4304" s="30" t="str">
        <f>IF(W4304="si",($S4304*'COSTOS DE CREDITOS'!$C$27)/DATA!$G4304,"")</f>
        <v/>
      </c>
      <c r="AL4304" s="90" t="str">
        <f>IF(W4304="si",'COSTOS DE CREDITOS'!$C$35,"")</f>
        <v/>
      </c>
      <c r="AM4304" s="30" t="str">
        <f t="shared" si="1078"/>
        <v/>
      </c>
      <c r="AN4304" s="30" t="str">
        <f t="shared" si="1079"/>
        <v/>
      </c>
      <c r="AO4304" s="30">
        <f t="shared" si="1080"/>
        <v>0</v>
      </c>
      <c r="AP4304" s="30">
        <f t="shared" si="1081"/>
        <v>0</v>
      </c>
      <c r="AQ4304" s="19" t="str">
        <f t="shared" si="1082"/>
        <v/>
      </c>
    </row>
    <row r="4305" spans="1:43" x14ac:dyDescent="0.2">
      <c r="A4305" s="23" t="s">
        <v>5665</v>
      </c>
      <c r="B4305" s="6" t="s">
        <v>5682</v>
      </c>
      <c r="C4305" s="6" t="s">
        <v>5670</v>
      </c>
      <c r="D4305" s="2">
        <v>186999</v>
      </c>
      <c r="E4305" s="2">
        <v>187161</v>
      </c>
      <c r="F4305" s="3" t="s">
        <v>5290</v>
      </c>
      <c r="G4305" s="2">
        <v>6</v>
      </c>
      <c r="H4305" s="2">
        <v>187220</v>
      </c>
      <c r="I4305" s="3" t="s">
        <v>5371</v>
      </c>
      <c r="J4305" s="15">
        <v>45414</v>
      </c>
      <c r="K4305" s="24">
        <v>1393711648</v>
      </c>
      <c r="L4305" s="15">
        <v>45421</v>
      </c>
      <c r="M4305" s="15">
        <v>45443</v>
      </c>
      <c r="N4305" s="26">
        <v>1</v>
      </c>
      <c r="O4305" s="26">
        <f>VLOOKUP(D4305,quash!A$2:$I$7791,9,FALSE)</f>
        <v>1</v>
      </c>
      <c r="P4305" s="7">
        <v>10000</v>
      </c>
      <c r="Q4305" s="26">
        <v>132</v>
      </c>
      <c r="R4305" s="19">
        <v>5.8283715876113903E-2</v>
      </c>
      <c r="S4305" s="26">
        <v>16</v>
      </c>
      <c r="T4305" s="7">
        <v>10000</v>
      </c>
      <c r="U4305" s="2">
        <v>142</v>
      </c>
      <c r="V4305" s="11">
        <v>2510.34</v>
      </c>
      <c r="W4305" s="14" t="s">
        <v>5282</v>
      </c>
      <c r="AB4305" s="30">
        <f t="shared" si="1076"/>
        <v>756000</v>
      </c>
      <c r="AC4305" s="30">
        <f t="shared" si="1083"/>
        <v>1.3227513227513227E-2</v>
      </c>
      <c r="AD4305" s="31">
        <f t="shared" si="1084"/>
        <v>1.746031746031746</v>
      </c>
      <c r="AE4305" s="31">
        <f t="shared" si="1072"/>
        <v>1.8783068783068781</v>
      </c>
      <c r="AG4305" s="30">
        <f t="shared" si="1077"/>
        <v>2427000</v>
      </c>
      <c r="AH4305" s="30">
        <f t="shared" si="1073"/>
        <v>4.1203131437989289E-3</v>
      </c>
      <c r="AI4305" s="31">
        <f t="shared" si="1074"/>
        <v>0.54388133498145863</v>
      </c>
      <c r="AJ4305" s="31">
        <f t="shared" si="1075"/>
        <v>0.58508446641944789</v>
      </c>
      <c r="AK4305" s="30" t="str">
        <f>IF(W4305="si",($S4305*'COSTOS DE CREDITOS'!$C$27)/DATA!$G4305,"")</f>
        <v/>
      </c>
      <c r="AL4305" s="90" t="str">
        <f>IF(W4305="si",'COSTOS DE CREDITOS'!$C$35,"")</f>
        <v/>
      </c>
      <c r="AM4305" s="30" t="str">
        <f t="shared" si="1078"/>
        <v/>
      </c>
      <c r="AN4305" s="30" t="str">
        <f t="shared" si="1079"/>
        <v/>
      </c>
      <c r="AO4305" s="30">
        <f t="shared" si="1080"/>
        <v>0</v>
      </c>
      <c r="AP4305" s="30">
        <f t="shared" si="1081"/>
        <v>0</v>
      </c>
      <c r="AQ4305" s="19" t="str">
        <f t="shared" si="1082"/>
        <v/>
      </c>
    </row>
    <row r="4306" spans="1:43" x14ac:dyDescent="0.2">
      <c r="A4306" s="23" t="s">
        <v>5665</v>
      </c>
      <c r="B4306" s="6" t="s">
        <v>5672</v>
      </c>
      <c r="C4306" s="6" t="s">
        <v>5667</v>
      </c>
      <c r="D4306" s="2">
        <v>186883</v>
      </c>
      <c r="E4306" s="2">
        <v>187153</v>
      </c>
      <c r="F4306" s="3" t="s">
        <v>5291</v>
      </c>
      <c r="G4306" s="2">
        <v>7</v>
      </c>
      <c r="H4306" s="2">
        <v>187154</v>
      </c>
      <c r="I4306" s="3" t="s">
        <v>5372</v>
      </c>
      <c r="J4306" s="15">
        <v>45414</v>
      </c>
      <c r="K4306" s="24">
        <v>1393474142</v>
      </c>
      <c r="L4306" s="15">
        <v>45415</v>
      </c>
      <c r="M4306" s="15">
        <v>45443</v>
      </c>
      <c r="N4306" s="26">
        <v>1</v>
      </c>
      <c r="O4306" s="26">
        <f>VLOOKUP(D4306,quash!A$2:$I$7791,9,FALSE)</f>
        <v>4</v>
      </c>
      <c r="P4306" s="7">
        <v>10000</v>
      </c>
      <c r="Q4306" s="26">
        <v>115</v>
      </c>
      <c r="R4306" s="19">
        <v>3.97705569269148E-2</v>
      </c>
      <c r="S4306" s="26">
        <v>16</v>
      </c>
      <c r="T4306" s="7">
        <v>8000</v>
      </c>
      <c r="U4306" s="2">
        <v>142</v>
      </c>
      <c r="V4306" s="11">
        <v>2013.74</v>
      </c>
      <c r="W4306" s="14" t="s">
        <v>5282</v>
      </c>
      <c r="AB4306" s="30">
        <f t="shared" si="1076"/>
        <v>267000</v>
      </c>
      <c r="AC4306" s="30">
        <f t="shared" si="1083"/>
        <v>2.9962546816479401E-2</v>
      </c>
      <c r="AD4306" s="31">
        <f t="shared" si="1084"/>
        <v>3.4456928838951311</v>
      </c>
      <c r="AE4306" s="31">
        <f t="shared" si="1072"/>
        <v>4.2546816479400746</v>
      </c>
      <c r="AG4306" s="30">
        <f t="shared" si="1077"/>
        <v>927000</v>
      </c>
      <c r="AH4306" s="30">
        <f t="shared" si="1073"/>
        <v>8.6299892125134836E-3</v>
      </c>
      <c r="AI4306" s="31">
        <f t="shared" si="1074"/>
        <v>0.99244875943905064</v>
      </c>
      <c r="AJ4306" s="31">
        <f t="shared" si="1075"/>
        <v>1.2254584681769147</v>
      </c>
      <c r="AK4306" s="30" t="str">
        <f>IF(W4306="si",($S4306*'COSTOS DE CREDITOS'!$C$27)/DATA!$G4306,"")</f>
        <v/>
      </c>
      <c r="AL4306" s="90" t="str">
        <f>IF(W4306="si",'COSTOS DE CREDITOS'!$C$35,"")</f>
        <v/>
      </c>
      <c r="AM4306" s="30" t="str">
        <f t="shared" si="1078"/>
        <v/>
      </c>
      <c r="AN4306" s="30" t="str">
        <f t="shared" si="1079"/>
        <v/>
      </c>
      <c r="AO4306" s="30">
        <f t="shared" si="1080"/>
        <v>0</v>
      </c>
      <c r="AP4306" s="30">
        <f t="shared" si="1081"/>
        <v>0</v>
      </c>
      <c r="AQ4306" s="19" t="str">
        <f t="shared" si="1082"/>
        <v/>
      </c>
    </row>
    <row r="4307" spans="1:43" x14ac:dyDescent="0.2">
      <c r="A4307" s="23" t="s">
        <v>5665</v>
      </c>
      <c r="B4307" s="6" t="s">
        <v>5672</v>
      </c>
      <c r="C4307" s="6" t="s">
        <v>5667</v>
      </c>
      <c r="D4307" s="2">
        <v>186792</v>
      </c>
      <c r="E4307" s="2">
        <v>187153</v>
      </c>
      <c r="F4307" s="3" t="s">
        <v>5291</v>
      </c>
      <c r="G4307" s="2">
        <v>7</v>
      </c>
      <c r="H4307" s="2">
        <v>187155</v>
      </c>
      <c r="I4307" s="3" t="s">
        <v>5373</v>
      </c>
      <c r="J4307" s="15">
        <v>45412</v>
      </c>
      <c r="K4307" s="24">
        <v>1392271735</v>
      </c>
      <c r="L4307" s="15">
        <v>45415</v>
      </c>
      <c r="M4307" s="15">
        <v>45443</v>
      </c>
      <c r="N4307" s="26">
        <v>1</v>
      </c>
      <c r="O4307" s="26">
        <f>VLOOKUP(D4307,quash!A$2:$I$7791,9,FALSE)</f>
        <v>4</v>
      </c>
      <c r="P4307" s="7">
        <v>10000</v>
      </c>
      <c r="Q4307" s="26">
        <v>115</v>
      </c>
      <c r="R4307" s="19">
        <v>3.97705569269148E-2</v>
      </c>
      <c r="S4307" s="26">
        <v>16</v>
      </c>
      <c r="T4307" s="7">
        <v>9000</v>
      </c>
      <c r="U4307" s="2">
        <v>142</v>
      </c>
      <c r="V4307" s="11">
        <v>2255.2800000000002</v>
      </c>
      <c r="W4307" s="14" t="s">
        <v>5282</v>
      </c>
      <c r="AB4307" s="30">
        <f t="shared" si="1076"/>
        <v>267000</v>
      </c>
      <c r="AC4307" s="30">
        <f t="shared" si="1083"/>
        <v>3.3707865168539325E-2</v>
      </c>
      <c r="AD4307" s="31">
        <f t="shared" si="1084"/>
        <v>3.8764044943820224</v>
      </c>
      <c r="AE4307" s="31">
        <f t="shared" si="1072"/>
        <v>4.786516853932584</v>
      </c>
      <c r="AG4307" s="30">
        <f t="shared" si="1077"/>
        <v>927000</v>
      </c>
      <c r="AH4307" s="30">
        <f t="shared" si="1073"/>
        <v>9.7087378640776691E-3</v>
      </c>
      <c r="AI4307" s="31">
        <f t="shared" si="1074"/>
        <v>1.116504854368932</v>
      </c>
      <c r="AJ4307" s="31">
        <f t="shared" si="1075"/>
        <v>1.378640776699029</v>
      </c>
      <c r="AK4307" s="30" t="str">
        <f>IF(W4307="si",($S4307*'COSTOS DE CREDITOS'!$C$27)/DATA!$G4307,"")</f>
        <v/>
      </c>
      <c r="AL4307" s="90" t="str">
        <f>IF(W4307="si",'COSTOS DE CREDITOS'!$C$35,"")</f>
        <v/>
      </c>
      <c r="AM4307" s="30" t="str">
        <f t="shared" si="1078"/>
        <v/>
      </c>
      <c r="AN4307" s="30" t="str">
        <f t="shared" si="1079"/>
        <v/>
      </c>
      <c r="AO4307" s="30">
        <f t="shared" si="1080"/>
        <v>0</v>
      </c>
      <c r="AP4307" s="30">
        <f t="shared" si="1081"/>
        <v>0</v>
      </c>
      <c r="AQ4307" s="19" t="str">
        <f t="shared" si="1082"/>
        <v/>
      </c>
    </row>
    <row r="4308" spans="1:43" x14ac:dyDescent="0.2">
      <c r="A4308" s="23" t="s">
        <v>5665</v>
      </c>
      <c r="B4308" s="6" t="s">
        <v>5672</v>
      </c>
      <c r="C4308" s="6" t="s">
        <v>5667</v>
      </c>
      <c r="D4308" s="2">
        <v>187037</v>
      </c>
      <c r="E4308" s="2">
        <v>187153</v>
      </c>
      <c r="F4308" s="3" t="s">
        <v>5291</v>
      </c>
      <c r="G4308" s="2">
        <v>7</v>
      </c>
      <c r="H4308" s="2">
        <v>187195</v>
      </c>
      <c r="I4308" s="3" t="s">
        <v>5374</v>
      </c>
      <c r="J4308" s="15">
        <v>45415</v>
      </c>
      <c r="K4308" s="24">
        <v>1393785067</v>
      </c>
      <c r="L4308" s="15">
        <v>45415</v>
      </c>
      <c r="M4308" s="15">
        <v>45443</v>
      </c>
      <c r="N4308" s="26">
        <v>1</v>
      </c>
      <c r="O4308" s="26">
        <f>VLOOKUP(D4308,quash!A$2:$I$7791,9,FALSE)</f>
        <v>2</v>
      </c>
      <c r="P4308" s="7">
        <v>10000</v>
      </c>
      <c r="Q4308" s="26">
        <v>115</v>
      </c>
      <c r="R4308" s="19">
        <v>3.97705569269148E-2</v>
      </c>
      <c r="S4308" s="26">
        <v>16</v>
      </c>
      <c r="T4308" s="7">
        <v>5000</v>
      </c>
      <c r="U4308" s="2">
        <v>147</v>
      </c>
      <c r="V4308" s="11">
        <v>1303.3399999999999</v>
      </c>
      <c r="W4308" s="14" t="s">
        <v>5282</v>
      </c>
      <c r="AB4308" s="30">
        <f t="shared" si="1076"/>
        <v>453000</v>
      </c>
      <c r="AC4308" s="30">
        <f t="shared" si="1083"/>
        <v>1.1037527593818985E-2</v>
      </c>
      <c r="AD4308" s="31">
        <f t="shared" si="1084"/>
        <v>1.2693156732891833</v>
      </c>
      <c r="AE4308" s="31">
        <f t="shared" si="1072"/>
        <v>1.6225165562913908</v>
      </c>
      <c r="AG4308" s="30">
        <f t="shared" si="1077"/>
        <v>1695000</v>
      </c>
      <c r="AH4308" s="30">
        <f t="shared" si="1073"/>
        <v>2.9498525073746312E-3</v>
      </c>
      <c r="AI4308" s="31">
        <f t="shared" si="1074"/>
        <v>0.33923303834808261</v>
      </c>
      <c r="AJ4308" s="31">
        <f t="shared" si="1075"/>
        <v>0.4336283185840708</v>
      </c>
      <c r="AK4308" s="30" t="str">
        <f>IF(W4308="si",($S4308*'COSTOS DE CREDITOS'!$C$27)/DATA!$G4308,"")</f>
        <v/>
      </c>
      <c r="AL4308" s="90" t="str">
        <f>IF(W4308="si",'COSTOS DE CREDITOS'!$C$35,"")</f>
        <v/>
      </c>
      <c r="AM4308" s="30" t="str">
        <f t="shared" si="1078"/>
        <v/>
      </c>
      <c r="AN4308" s="30" t="str">
        <f t="shared" si="1079"/>
        <v/>
      </c>
      <c r="AO4308" s="30">
        <f t="shared" si="1080"/>
        <v>0</v>
      </c>
      <c r="AP4308" s="30">
        <f t="shared" si="1081"/>
        <v>0</v>
      </c>
      <c r="AQ4308" s="19" t="str">
        <f t="shared" si="1082"/>
        <v/>
      </c>
    </row>
    <row r="4309" spans="1:43" x14ac:dyDescent="0.2">
      <c r="A4309" s="23" t="s">
        <v>5665</v>
      </c>
      <c r="B4309" s="6" t="s">
        <v>5672</v>
      </c>
      <c r="C4309" s="6" t="s">
        <v>5667</v>
      </c>
      <c r="D4309" s="2">
        <v>187127</v>
      </c>
      <c r="E4309" s="2">
        <v>187153</v>
      </c>
      <c r="F4309" s="3" t="s">
        <v>5291</v>
      </c>
      <c r="G4309" s="2">
        <v>7</v>
      </c>
      <c r="H4309" s="2">
        <v>187454</v>
      </c>
      <c r="I4309" s="3" t="s">
        <v>5375</v>
      </c>
      <c r="J4309" s="15">
        <v>45415</v>
      </c>
      <c r="K4309" s="24">
        <v>1394271876</v>
      </c>
      <c r="L4309" s="15">
        <v>45421</v>
      </c>
      <c r="M4309" s="15">
        <v>45443</v>
      </c>
      <c r="N4309" s="26">
        <v>1</v>
      </c>
      <c r="O4309" s="26">
        <f>VLOOKUP(D4309,quash!A$2:$I$7791,9,FALSE)</f>
        <v>5</v>
      </c>
      <c r="P4309" s="7">
        <v>10000</v>
      </c>
      <c r="Q4309" s="26">
        <v>132</v>
      </c>
      <c r="R4309" s="19">
        <v>5.8283715876113903E-2</v>
      </c>
      <c r="S4309" s="26">
        <v>16</v>
      </c>
      <c r="T4309" s="7">
        <v>7000</v>
      </c>
      <c r="U4309" s="2">
        <v>142</v>
      </c>
      <c r="V4309" s="11">
        <v>1758.65</v>
      </c>
      <c r="W4309" s="14" t="s">
        <v>5282</v>
      </c>
      <c r="AB4309" s="30">
        <f t="shared" si="1076"/>
        <v>100000</v>
      </c>
      <c r="AC4309" s="30">
        <f t="shared" si="1083"/>
        <v>7.0000000000000007E-2</v>
      </c>
      <c r="AD4309" s="31">
        <f t="shared" si="1084"/>
        <v>9.24</v>
      </c>
      <c r="AE4309" s="31">
        <f t="shared" si="1072"/>
        <v>9.9400000000000013</v>
      </c>
      <c r="AG4309" s="30">
        <f t="shared" si="1077"/>
        <v>352000</v>
      </c>
      <c r="AH4309" s="30">
        <f t="shared" si="1073"/>
        <v>1.9886363636363636E-2</v>
      </c>
      <c r="AI4309" s="31">
        <f t="shared" si="1074"/>
        <v>2.625</v>
      </c>
      <c r="AJ4309" s="31">
        <f t="shared" si="1075"/>
        <v>2.8238636363636362</v>
      </c>
      <c r="AK4309" s="30" t="str">
        <f>IF(W4309="si",($S4309*'COSTOS DE CREDITOS'!$C$27)/DATA!$G4309,"")</f>
        <v/>
      </c>
      <c r="AL4309" s="90" t="str">
        <f>IF(W4309="si",'COSTOS DE CREDITOS'!$C$35,"")</f>
        <v/>
      </c>
      <c r="AM4309" s="30" t="str">
        <f t="shared" si="1078"/>
        <v/>
      </c>
      <c r="AN4309" s="30" t="str">
        <f t="shared" si="1079"/>
        <v/>
      </c>
      <c r="AO4309" s="30">
        <f t="shared" si="1080"/>
        <v>0</v>
      </c>
      <c r="AP4309" s="30">
        <f t="shared" si="1081"/>
        <v>0</v>
      </c>
      <c r="AQ4309" s="19" t="str">
        <f t="shared" si="1082"/>
        <v/>
      </c>
    </row>
    <row r="4310" spans="1:43" x14ac:dyDescent="0.2">
      <c r="A4310" s="23" t="s">
        <v>5665</v>
      </c>
      <c r="B4310" s="6" t="s">
        <v>5666</v>
      </c>
      <c r="C4310" s="6" t="s">
        <v>5667</v>
      </c>
      <c r="D4310" s="2">
        <v>186680</v>
      </c>
      <c r="E4310" s="2">
        <v>187186</v>
      </c>
      <c r="F4310" s="3" t="s">
        <v>5292</v>
      </c>
      <c r="G4310" s="2">
        <v>5</v>
      </c>
      <c r="H4310" s="2">
        <v>187187</v>
      </c>
      <c r="I4310" s="3" t="s">
        <v>5376</v>
      </c>
      <c r="J4310" s="15">
        <v>45412</v>
      </c>
      <c r="K4310" s="24">
        <v>1391946400</v>
      </c>
      <c r="L4310" s="15">
        <v>45415</v>
      </c>
      <c r="M4310" s="15">
        <v>45443</v>
      </c>
      <c r="N4310" s="26">
        <v>1</v>
      </c>
      <c r="O4310" s="26">
        <f>VLOOKUP(D4310,quash!A$2:$I$7791,9,FALSE)</f>
        <v>6</v>
      </c>
      <c r="P4310" s="7">
        <v>10000</v>
      </c>
      <c r="Q4310" s="26">
        <v>110</v>
      </c>
      <c r="R4310" s="19">
        <v>3.3741050530766099E-2</v>
      </c>
      <c r="S4310" s="26">
        <v>16</v>
      </c>
      <c r="T4310" s="7">
        <v>10000</v>
      </c>
      <c r="U4310" s="2">
        <v>142</v>
      </c>
      <c r="V4310" s="11">
        <v>2510.34</v>
      </c>
      <c r="W4310" s="14" t="s">
        <v>5282</v>
      </c>
      <c r="AB4310" s="30">
        <f t="shared" si="1076"/>
        <v>103000</v>
      </c>
      <c r="AC4310" s="30">
        <f t="shared" si="1083"/>
        <v>9.7087378640776698E-2</v>
      </c>
      <c r="AD4310" s="31">
        <f t="shared" si="1084"/>
        <v>10.679611650485437</v>
      </c>
      <c r="AE4310" s="31">
        <f t="shared" si="1072"/>
        <v>13.78640776699029</v>
      </c>
      <c r="AG4310" s="30">
        <f t="shared" si="1077"/>
        <v>288000</v>
      </c>
      <c r="AH4310" s="30">
        <f t="shared" si="1073"/>
        <v>3.4722222222222224E-2</v>
      </c>
      <c r="AI4310" s="31">
        <f t="shared" si="1074"/>
        <v>3.8194444444444446</v>
      </c>
      <c r="AJ4310" s="31">
        <f t="shared" si="1075"/>
        <v>4.9305555555555554</v>
      </c>
      <c r="AK4310" s="30" t="str">
        <f>IF(W4310="si",($S4310*'COSTOS DE CREDITOS'!$C$27)/DATA!$G4310,"")</f>
        <v/>
      </c>
      <c r="AL4310" s="90" t="str">
        <f>IF(W4310="si",'COSTOS DE CREDITOS'!$C$35,"")</f>
        <v/>
      </c>
      <c r="AM4310" s="30" t="str">
        <f t="shared" si="1078"/>
        <v/>
      </c>
      <c r="AN4310" s="30" t="str">
        <f t="shared" si="1079"/>
        <v/>
      </c>
      <c r="AO4310" s="30">
        <f t="shared" si="1080"/>
        <v>0</v>
      </c>
      <c r="AP4310" s="30">
        <f t="shared" si="1081"/>
        <v>0</v>
      </c>
      <c r="AQ4310" s="19" t="str">
        <f t="shared" si="1082"/>
        <v/>
      </c>
    </row>
    <row r="4311" spans="1:43" x14ac:dyDescent="0.2">
      <c r="A4311" s="23" t="s">
        <v>5665</v>
      </c>
      <c r="B4311" s="6" t="s">
        <v>5666</v>
      </c>
      <c r="C4311" s="6" t="s">
        <v>5667</v>
      </c>
      <c r="D4311" s="2">
        <v>185865</v>
      </c>
      <c r="E4311" s="2">
        <v>187186</v>
      </c>
      <c r="F4311" s="3" t="s">
        <v>5292</v>
      </c>
      <c r="G4311" s="2">
        <v>5</v>
      </c>
      <c r="H4311" s="2">
        <v>187189</v>
      </c>
      <c r="I4311" s="3" t="s">
        <v>5377</v>
      </c>
      <c r="J4311" s="15">
        <v>45405</v>
      </c>
      <c r="K4311" s="24">
        <v>1386231528</v>
      </c>
      <c r="L4311" s="15">
        <v>45415</v>
      </c>
      <c r="M4311" s="15">
        <v>45443</v>
      </c>
      <c r="N4311" s="26">
        <v>1</v>
      </c>
      <c r="O4311" s="26" t="e">
        <f>VLOOKUP(D4311,quash!A$2:$I$7791,9,FALSE)</f>
        <v>#N/A</v>
      </c>
      <c r="P4311" s="7">
        <v>10000</v>
      </c>
      <c r="Q4311" s="26">
        <v>110</v>
      </c>
      <c r="R4311" s="19">
        <v>3.11605023919212E-2</v>
      </c>
      <c r="S4311" s="26">
        <v>16</v>
      </c>
      <c r="T4311" s="7">
        <v>7000</v>
      </c>
      <c r="U4311" s="2">
        <v>142</v>
      </c>
      <c r="V4311" s="11">
        <v>1758.65</v>
      </c>
      <c r="W4311" s="14" t="s">
        <v>5282</v>
      </c>
      <c r="AB4311" s="30">
        <f t="shared" si="1076"/>
        <v>665000</v>
      </c>
      <c r="AC4311" s="30">
        <f t="shared" si="1083"/>
        <v>1.0526315789473684E-2</v>
      </c>
      <c r="AD4311" s="31">
        <f t="shared" si="1084"/>
        <v>1.1578947368421053</v>
      </c>
      <c r="AE4311" s="31">
        <f t="shared" si="1072"/>
        <v>1.4947368421052631</v>
      </c>
      <c r="AG4311" s="30">
        <f t="shared" si="1077"/>
        <v>6126000</v>
      </c>
      <c r="AH4311" s="30">
        <f t="shared" si="1073"/>
        <v>1.1426705843943846E-3</v>
      </c>
      <c r="AI4311" s="31">
        <f t="shared" si="1074"/>
        <v>0.1256937642833823</v>
      </c>
      <c r="AJ4311" s="31">
        <f t="shared" si="1075"/>
        <v>0.16225922298400261</v>
      </c>
      <c r="AK4311" s="30" t="str">
        <f>IF(W4311="si",($S4311*'COSTOS DE CREDITOS'!$C$27)/DATA!$G4311,"")</f>
        <v/>
      </c>
      <c r="AL4311" s="90" t="str">
        <f>IF(W4311="si",'COSTOS DE CREDITOS'!$C$35,"")</f>
        <v/>
      </c>
      <c r="AM4311" s="30" t="str">
        <f t="shared" si="1078"/>
        <v/>
      </c>
      <c r="AN4311" s="30" t="str">
        <f t="shared" si="1079"/>
        <v/>
      </c>
      <c r="AO4311" s="30">
        <f t="shared" si="1080"/>
        <v>0</v>
      </c>
      <c r="AP4311" s="30">
        <f t="shared" si="1081"/>
        <v>0</v>
      </c>
      <c r="AQ4311" s="19" t="str">
        <f t="shared" si="1082"/>
        <v/>
      </c>
    </row>
    <row r="4312" spans="1:43" x14ac:dyDescent="0.2">
      <c r="A4312" s="23" t="s">
        <v>5665</v>
      </c>
      <c r="B4312" s="6" t="s">
        <v>5666</v>
      </c>
      <c r="C4312" s="6" t="s">
        <v>5667</v>
      </c>
      <c r="D4312" s="2">
        <v>185981</v>
      </c>
      <c r="E4312" s="2">
        <v>187186</v>
      </c>
      <c r="F4312" s="3" t="s">
        <v>5292</v>
      </c>
      <c r="G4312" s="2">
        <v>5</v>
      </c>
      <c r="H4312" s="2">
        <v>187328</v>
      </c>
      <c r="I4312" s="3" t="s">
        <v>5378</v>
      </c>
      <c r="J4312" s="15">
        <v>45406</v>
      </c>
      <c r="K4312" s="24">
        <v>1387278227</v>
      </c>
      <c r="L4312" s="15">
        <v>45421</v>
      </c>
      <c r="M4312" s="15">
        <v>45443</v>
      </c>
      <c r="N4312" s="26">
        <v>1</v>
      </c>
      <c r="O4312" s="26" t="e">
        <f>VLOOKUP(D4312,quash!A$2:$I$7791,9,FALSE)</f>
        <v>#N/A</v>
      </c>
      <c r="P4312" s="7">
        <v>10000</v>
      </c>
      <c r="Q4312" s="26">
        <v>147</v>
      </c>
      <c r="R4312" s="19">
        <v>7.9000519063170294E-2</v>
      </c>
      <c r="S4312" s="26">
        <v>16</v>
      </c>
      <c r="T4312" s="7">
        <v>7000</v>
      </c>
      <c r="U4312" s="2">
        <v>142</v>
      </c>
      <c r="V4312" s="11">
        <v>1758.65</v>
      </c>
      <c r="W4312" s="14" t="s">
        <v>5282</v>
      </c>
      <c r="AB4312" s="30">
        <f t="shared" si="1076"/>
        <v>665000</v>
      </c>
      <c r="AC4312" s="30">
        <f t="shared" si="1083"/>
        <v>1.0526315789473684E-2</v>
      </c>
      <c r="AD4312" s="31">
        <f t="shared" si="1084"/>
        <v>1.5473684210526315</v>
      </c>
      <c r="AE4312" s="31">
        <f t="shared" si="1072"/>
        <v>1.4947368421052631</v>
      </c>
      <c r="AG4312" s="30">
        <f t="shared" si="1077"/>
        <v>6126000</v>
      </c>
      <c r="AH4312" s="30">
        <f t="shared" si="1073"/>
        <v>1.1426705843943846E-3</v>
      </c>
      <c r="AI4312" s="31">
        <f t="shared" si="1074"/>
        <v>0.16797257590597453</v>
      </c>
      <c r="AJ4312" s="31">
        <f t="shared" si="1075"/>
        <v>0.16225922298400261</v>
      </c>
      <c r="AK4312" s="30" t="str">
        <f>IF(W4312="si",($S4312*'COSTOS DE CREDITOS'!$C$27)/DATA!$G4312,"")</f>
        <v/>
      </c>
      <c r="AL4312" s="90" t="str">
        <f>IF(W4312="si",'COSTOS DE CREDITOS'!$C$35,"")</f>
        <v/>
      </c>
      <c r="AM4312" s="30" t="str">
        <f t="shared" si="1078"/>
        <v/>
      </c>
      <c r="AN4312" s="30" t="str">
        <f t="shared" si="1079"/>
        <v/>
      </c>
      <c r="AO4312" s="30">
        <f t="shared" si="1080"/>
        <v>0</v>
      </c>
      <c r="AP4312" s="30">
        <f t="shared" si="1081"/>
        <v>0</v>
      </c>
      <c r="AQ4312" s="19" t="str">
        <f t="shared" si="1082"/>
        <v/>
      </c>
    </row>
    <row r="4313" spans="1:43" x14ac:dyDescent="0.2">
      <c r="A4313" s="23" t="s">
        <v>5665</v>
      </c>
      <c r="B4313" s="6" t="s">
        <v>5666</v>
      </c>
      <c r="C4313" s="6" t="s">
        <v>5667</v>
      </c>
      <c r="D4313" s="2">
        <v>186398</v>
      </c>
      <c r="E4313" s="2">
        <v>187186</v>
      </c>
      <c r="F4313" s="3" t="s">
        <v>5292</v>
      </c>
      <c r="G4313" s="2">
        <v>5</v>
      </c>
      <c r="H4313" s="2">
        <v>187399</v>
      </c>
      <c r="I4313" s="3" t="s">
        <v>5379</v>
      </c>
      <c r="J4313" s="15">
        <v>45408</v>
      </c>
      <c r="K4313" s="24">
        <v>1389957715</v>
      </c>
      <c r="L4313" s="15">
        <v>45421</v>
      </c>
      <c r="M4313" s="15">
        <v>45443</v>
      </c>
      <c r="N4313" s="26">
        <v>1</v>
      </c>
      <c r="O4313" s="26">
        <f>VLOOKUP(D4313,quash!A$2:$I$7791,9,FALSE)</f>
        <v>4</v>
      </c>
      <c r="P4313" s="7">
        <v>10000</v>
      </c>
      <c r="Q4313" s="26">
        <v>115</v>
      </c>
      <c r="R4313" s="19">
        <v>3.97705569269148E-2</v>
      </c>
      <c r="S4313" s="26">
        <v>16</v>
      </c>
      <c r="T4313" s="7">
        <v>10000</v>
      </c>
      <c r="U4313" s="2">
        <v>142</v>
      </c>
      <c r="V4313" s="11">
        <v>2510.34</v>
      </c>
      <c r="W4313" s="14" t="s">
        <v>5282</v>
      </c>
      <c r="AB4313" s="30">
        <f t="shared" si="1076"/>
        <v>267000</v>
      </c>
      <c r="AC4313" s="30">
        <f t="shared" si="1083"/>
        <v>3.7453183520599252E-2</v>
      </c>
      <c r="AD4313" s="31">
        <f t="shared" si="1084"/>
        <v>4.3071161048689142</v>
      </c>
      <c r="AE4313" s="31">
        <f t="shared" si="1072"/>
        <v>5.3183520599250942</v>
      </c>
      <c r="AG4313" s="30">
        <f t="shared" si="1077"/>
        <v>927000</v>
      </c>
      <c r="AH4313" s="30">
        <f t="shared" si="1073"/>
        <v>1.0787486515641856E-2</v>
      </c>
      <c r="AI4313" s="31">
        <f t="shared" si="1074"/>
        <v>1.2405609492988134</v>
      </c>
      <c r="AJ4313" s="31">
        <f t="shared" si="1075"/>
        <v>1.5318230852211436</v>
      </c>
      <c r="AK4313" s="30" t="str">
        <f>IF(W4313="si",($S4313*'COSTOS DE CREDITOS'!$C$27)/DATA!$G4313,"")</f>
        <v/>
      </c>
      <c r="AL4313" s="90" t="str">
        <f>IF(W4313="si",'COSTOS DE CREDITOS'!$C$35,"")</f>
        <v/>
      </c>
      <c r="AM4313" s="30" t="str">
        <f t="shared" si="1078"/>
        <v/>
      </c>
      <c r="AN4313" s="30" t="str">
        <f t="shared" si="1079"/>
        <v/>
      </c>
      <c r="AO4313" s="30">
        <f t="shared" si="1080"/>
        <v>0</v>
      </c>
      <c r="AP4313" s="30">
        <f t="shared" si="1081"/>
        <v>0</v>
      </c>
      <c r="AQ4313" s="19" t="str">
        <f t="shared" si="1082"/>
        <v/>
      </c>
    </row>
    <row r="4314" spans="1:43" x14ac:dyDescent="0.2">
      <c r="A4314" s="23" t="s">
        <v>5665</v>
      </c>
      <c r="B4314" s="6" t="s">
        <v>5666</v>
      </c>
      <c r="C4314" s="6" t="s">
        <v>5667</v>
      </c>
      <c r="D4314" s="2">
        <v>187484</v>
      </c>
      <c r="E4314" s="2">
        <v>187186</v>
      </c>
      <c r="F4314" s="3" t="s">
        <v>5292</v>
      </c>
      <c r="G4314" s="2">
        <v>5</v>
      </c>
      <c r="H4314" s="2">
        <v>187559</v>
      </c>
      <c r="I4314" s="3" t="s">
        <v>5380</v>
      </c>
      <c r="J4314" s="15">
        <v>45419</v>
      </c>
      <c r="K4314" s="24">
        <v>1396804529</v>
      </c>
      <c r="L4314" s="15">
        <v>45421</v>
      </c>
      <c r="M4314" s="15">
        <v>45443</v>
      </c>
      <c r="N4314" s="26">
        <v>1</v>
      </c>
      <c r="O4314" s="26">
        <f>VLOOKUP(D4314,quash!A$2:$I$7791,9,FALSE)</f>
        <v>4</v>
      </c>
      <c r="P4314" s="7">
        <v>10000</v>
      </c>
      <c r="Q4314" s="26">
        <v>127</v>
      </c>
      <c r="R4314" s="19">
        <v>5.24391097594855E-2</v>
      </c>
      <c r="S4314" s="26">
        <v>16</v>
      </c>
      <c r="T4314" s="7">
        <v>10000</v>
      </c>
      <c r="U4314" s="2">
        <v>142</v>
      </c>
      <c r="V4314" s="11">
        <v>2510.34</v>
      </c>
      <c r="W4314" s="14" t="s">
        <v>5282</v>
      </c>
      <c r="AB4314" s="30">
        <f t="shared" si="1076"/>
        <v>267000</v>
      </c>
      <c r="AC4314" s="30">
        <f t="shared" si="1083"/>
        <v>3.7453183520599252E-2</v>
      </c>
      <c r="AD4314" s="31">
        <f t="shared" si="1084"/>
        <v>4.7565543071161054</v>
      </c>
      <c r="AE4314" s="31">
        <f t="shared" si="1072"/>
        <v>5.3183520599250942</v>
      </c>
      <c r="AG4314" s="30">
        <f t="shared" si="1077"/>
        <v>927000</v>
      </c>
      <c r="AH4314" s="30">
        <f t="shared" si="1073"/>
        <v>1.0787486515641856E-2</v>
      </c>
      <c r="AI4314" s="31">
        <f t="shared" si="1074"/>
        <v>1.3700107874865157</v>
      </c>
      <c r="AJ4314" s="31">
        <f t="shared" si="1075"/>
        <v>1.5318230852211436</v>
      </c>
      <c r="AK4314" s="30" t="str">
        <f>IF(W4314="si",($S4314*'COSTOS DE CREDITOS'!$C$27)/DATA!$G4314,"")</f>
        <v/>
      </c>
      <c r="AL4314" s="90" t="str">
        <f>IF(W4314="si",'COSTOS DE CREDITOS'!$C$35,"")</f>
        <v/>
      </c>
      <c r="AM4314" s="30" t="str">
        <f t="shared" si="1078"/>
        <v/>
      </c>
      <c r="AN4314" s="30" t="str">
        <f t="shared" si="1079"/>
        <v/>
      </c>
      <c r="AO4314" s="30">
        <f t="shared" si="1080"/>
        <v>0</v>
      </c>
      <c r="AP4314" s="30">
        <f t="shared" si="1081"/>
        <v>0</v>
      </c>
      <c r="AQ4314" s="19" t="str">
        <f t="shared" si="1082"/>
        <v/>
      </c>
    </row>
    <row r="4315" spans="1:43" x14ac:dyDescent="0.2">
      <c r="A4315" s="23" t="s">
        <v>5665</v>
      </c>
      <c r="B4315" s="6" t="s">
        <v>5675</v>
      </c>
      <c r="C4315" s="6" t="s">
        <v>5667</v>
      </c>
      <c r="D4315" s="2">
        <v>186993</v>
      </c>
      <c r="E4315" s="2">
        <v>186288</v>
      </c>
      <c r="F4315" s="3" t="s">
        <v>551</v>
      </c>
      <c r="G4315" s="2">
        <v>5</v>
      </c>
      <c r="H4315" s="2">
        <v>187568</v>
      </c>
      <c r="I4315" s="3" t="s">
        <v>5381</v>
      </c>
      <c r="J4315" s="15">
        <v>45414</v>
      </c>
      <c r="K4315" s="24">
        <v>1393665931</v>
      </c>
      <c r="L4315" s="15">
        <v>45421</v>
      </c>
      <c r="M4315" s="15">
        <v>45443</v>
      </c>
      <c r="N4315" s="26">
        <v>1</v>
      </c>
      <c r="O4315" s="26">
        <f>VLOOKUP(D4315,quash!A$2:$I$7791,9,FALSE)</f>
        <v>3</v>
      </c>
      <c r="P4315" s="7">
        <v>7000</v>
      </c>
      <c r="Q4315" s="26">
        <v>126</v>
      </c>
      <c r="R4315" s="19">
        <v>0.11226939921536</v>
      </c>
      <c r="S4315" s="26">
        <v>16</v>
      </c>
      <c r="T4315" s="7">
        <v>8000</v>
      </c>
      <c r="U4315" s="2">
        <v>142</v>
      </c>
      <c r="V4315" s="11">
        <v>2013.74</v>
      </c>
      <c r="W4315" s="14" t="s">
        <v>5282</v>
      </c>
      <c r="AB4315" s="30">
        <f t="shared" si="1076"/>
        <v>173000</v>
      </c>
      <c r="AC4315" s="30">
        <f t="shared" si="1083"/>
        <v>4.6242774566473986E-2</v>
      </c>
      <c r="AD4315" s="31">
        <f t="shared" si="1084"/>
        <v>5.8265895953757223</v>
      </c>
      <c r="AE4315" s="31">
        <f t="shared" si="1072"/>
        <v>6.5664739884393057</v>
      </c>
      <c r="AG4315" s="30">
        <f t="shared" si="1077"/>
        <v>778000</v>
      </c>
      <c r="AH4315" s="30">
        <f t="shared" si="1073"/>
        <v>1.0282776349614395E-2</v>
      </c>
      <c r="AI4315" s="31">
        <f t="shared" si="1074"/>
        <v>1.2956298200514138</v>
      </c>
      <c r="AJ4315" s="31">
        <f t="shared" si="1075"/>
        <v>1.4601542416452442</v>
      </c>
      <c r="AK4315" s="30" t="str">
        <f>IF(W4315="si",($S4315*'COSTOS DE CREDITOS'!$C$27)/DATA!$G4315,"")</f>
        <v/>
      </c>
      <c r="AL4315" s="90" t="str">
        <f>IF(W4315="si",'COSTOS DE CREDITOS'!$C$35,"")</f>
        <v/>
      </c>
      <c r="AM4315" s="30" t="str">
        <f t="shared" si="1078"/>
        <v/>
      </c>
      <c r="AN4315" s="30" t="str">
        <f t="shared" si="1079"/>
        <v/>
      </c>
      <c r="AO4315" s="30">
        <f t="shared" si="1080"/>
        <v>0</v>
      </c>
      <c r="AP4315" s="30">
        <f t="shared" si="1081"/>
        <v>0</v>
      </c>
      <c r="AQ4315" s="19" t="str">
        <f t="shared" si="1082"/>
        <v/>
      </c>
    </row>
    <row r="4316" spans="1:43" x14ac:dyDescent="0.2">
      <c r="A4316" s="23" t="s">
        <v>5665</v>
      </c>
      <c r="B4316" s="6" t="s">
        <v>5666</v>
      </c>
      <c r="C4316" s="6" t="s">
        <v>5667</v>
      </c>
      <c r="D4316" s="2">
        <v>186572</v>
      </c>
      <c r="E4316" s="2">
        <v>187380</v>
      </c>
      <c r="F4316" s="3" t="s">
        <v>5293</v>
      </c>
      <c r="G4316" s="2">
        <v>5</v>
      </c>
      <c r="H4316" s="2">
        <v>187381</v>
      </c>
      <c r="I4316" s="3" t="s">
        <v>5382</v>
      </c>
      <c r="J4316" s="15">
        <v>45411</v>
      </c>
      <c r="K4316" s="24">
        <v>1391361414</v>
      </c>
      <c r="L4316" s="15">
        <v>45421</v>
      </c>
      <c r="M4316" s="15">
        <v>45443</v>
      </c>
      <c r="N4316" s="26">
        <v>1</v>
      </c>
      <c r="O4316" s="26">
        <f>VLOOKUP(D4316,quash!A$2:$I$7791,9,FALSE)</f>
        <v>1</v>
      </c>
      <c r="P4316" s="7">
        <v>10000</v>
      </c>
      <c r="Q4316" s="26">
        <v>127</v>
      </c>
      <c r="R4316" s="19">
        <v>5.24391097594855E-2</v>
      </c>
      <c r="S4316" s="26">
        <v>16</v>
      </c>
      <c r="T4316" s="7">
        <v>10000</v>
      </c>
      <c r="U4316" s="2">
        <v>142</v>
      </c>
      <c r="V4316" s="11">
        <v>2510.34</v>
      </c>
      <c r="W4316" s="14" t="s">
        <v>5282</v>
      </c>
      <c r="AB4316" s="30">
        <f t="shared" si="1076"/>
        <v>756000</v>
      </c>
      <c r="AC4316" s="30">
        <f t="shared" si="1083"/>
        <v>1.3227513227513227E-2</v>
      </c>
      <c r="AD4316" s="31">
        <f t="shared" si="1084"/>
        <v>1.6798941798941798</v>
      </c>
      <c r="AE4316" s="31">
        <f t="shared" si="1072"/>
        <v>1.8783068783068781</v>
      </c>
      <c r="AG4316" s="30">
        <f t="shared" si="1077"/>
        <v>2427000</v>
      </c>
      <c r="AH4316" s="30">
        <f t="shared" si="1073"/>
        <v>4.1203131437989289E-3</v>
      </c>
      <c r="AI4316" s="31">
        <f t="shared" si="1074"/>
        <v>0.523279769262464</v>
      </c>
      <c r="AJ4316" s="31">
        <f t="shared" si="1075"/>
        <v>0.58508446641944789</v>
      </c>
      <c r="AK4316" s="30" t="str">
        <f>IF(W4316="si",($S4316*'COSTOS DE CREDITOS'!$C$27)/DATA!$G4316,"")</f>
        <v/>
      </c>
      <c r="AL4316" s="90" t="str">
        <f>IF(W4316="si",'COSTOS DE CREDITOS'!$C$35,"")</f>
        <v/>
      </c>
      <c r="AM4316" s="30" t="str">
        <f t="shared" si="1078"/>
        <v/>
      </c>
      <c r="AN4316" s="30" t="str">
        <f t="shared" si="1079"/>
        <v/>
      </c>
      <c r="AO4316" s="30">
        <f t="shared" si="1080"/>
        <v>0</v>
      </c>
      <c r="AP4316" s="30">
        <f t="shared" si="1081"/>
        <v>0</v>
      </c>
      <c r="AQ4316" s="19" t="str">
        <f t="shared" si="1082"/>
        <v/>
      </c>
    </row>
    <row r="4317" spans="1:43" x14ac:dyDescent="0.2">
      <c r="A4317" s="23" t="s">
        <v>5665</v>
      </c>
      <c r="B4317" s="6" t="s">
        <v>5666</v>
      </c>
      <c r="C4317" s="6" t="s">
        <v>5667</v>
      </c>
      <c r="D4317" s="2">
        <v>187231</v>
      </c>
      <c r="E4317" s="2">
        <v>187380</v>
      </c>
      <c r="F4317" s="3" t="s">
        <v>5293</v>
      </c>
      <c r="G4317" s="2">
        <v>5</v>
      </c>
      <c r="H4317" s="2">
        <v>187391</v>
      </c>
      <c r="I4317" s="3" t="s">
        <v>5383</v>
      </c>
      <c r="J4317" s="15">
        <v>45416</v>
      </c>
      <c r="K4317" s="24">
        <v>1394998518</v>
      </c>
      <c r="L4317" s="15">
        <v>45421</v>
      </c>
      <c r="M4317" s="15">
        <v>45443</v>
      </c>
      <c r="N4317" s="26">
        <v>1</v>
      </c>
      <c r="O4317" s="26">
        <f>VLOOKUP(D4317,quash!A$2:$I$7791,9,FALSE)</f>
        <v>3</v>
      </c>
      <c r="P4317" s="7">
        <v>10000</v>
      </c>
      <c r="Q4317" s="26">
        <v>127</v>
      </c>
      <c r="R4317" s="19">
        <v>5.24391097594855E-2</v>
      </c>
      <c r="S4317" s="26">
        <v>16</v>
      </c>
      <c r="T4317" s="7">
        <v>8000</v>
      </c>
      <c r="U4317" s="2">
        <v>142</v>
      </c>
      <c r="V4317" s="11">
        <v>2013.74</v>
      </c>
      <c r="W4317" s="14" t="s">
        <v>5282</v>
      </c>
      <c r="AB4317" s="30">
        <f t="shared" si="1076"/>
        <v>173000</v>
      </c>
      <c r="AC4317" s="30">
        <f t="shared" si="1083"/>
        <v>4.6242774566473986E-2</v>
      </c>
      <c r="AD4317" s="31">
        <f t="shared" si="1084"/>
        <v>5.8728323699421958</v>
      </c>
      <c r="AE4317" s="31">
        <f t="shared" si="1072"/>
        <v>6.5664739884393057</v>
      </c>
      <c r="AG4317" s="30">
        <f t="shared" si="1077"/>
        <v>778000</v>
      </c>
      <c r="AH4317" s="30">
        <f t="shared" si="1073"/>
        <v>1.0282776349614395E-2</v>
      </c>
      <c r="AI4317" s="31">
        <f t="shared" si="1074"/>
        <v>1.3059125964010281</v>
      </c>
      <c r="AJ4317" s="31">
        <f t="shared" si="1075"/>
        <v>1.4601542416452442</v>
      </c>
      <c r="AK4317" s="30" t="str">
        <f>IF(W4317="si",($S4317*'COSTOS DE CREDITOS'!$C$27)/DATA!$G4317,"")</f>
        <v/>
      </c>
      <c r="AL4317" s="90" t="str">
        <f>IF(W4317="si",'COSTOS DE CREDITOS'!$C$35,"")</f>
        <v/>
      </c>
      <c r="AM4317" s="30" t="str">
        <f t="shared" si="1078"/>
        <v/>
      </c>
      <c r="AN4317" s="30" t="str">
        <f t="shared" si="1079"/>
        <v/>
      </c>
      <c r="AO4317" s="30">
        <f t="shared" si="1080"/>
        <v>0</v>
      </c>
      <c r="AP4317" s="30">
        <f t="shared" si="1081"/>
        <v>0</v>
      </c>
      <c r="AQ4317" s="19" t="str">
        <f t="shared" si="1082"/>
        <v/>
      </c>
    </row>
    <row r="4318" spans="1:43" x14ac:dyDescent="0.2">
      <c r="A4318" s="23" t="s">
        <v>5665</v>
      </c>
      <c r="B4318" s="6" t="s">
        <v>5666</v>
      </c>
      <c r="C4318" s="6" t="s">
        <v>5667</v>
      </c>
      <c r="D4318" s="2">
        <v>186573</v>
      </c>
      <c r="E4318" s="2">
        <v>187380</v>
      </c>
      <c r="F4318" s="3" t="s">
        <v>5293</v>
      </c>
      <c r="G4318" s="2">
        <v>5</v>
      </c>
      <c r="H4318" s="2">
        <v>187392</v>
      </c>
      <c r="I4318" s="3" t="s">
        <v>5384</v>
      </c>
      <c r="J4318" s="15">
        <v>45411</v>
      </c>
      <c r="K4318" s="24">
        <v>1391367507</v>
      </c>
      <c r="L4318" s="15">
        <v>45421</v>
      </c>
      <c r="M4318" s="15">
        <v>45443</v>
      </c>
      <c r="N4318" s="26">
        <v>1</v>
      </c>
      <c r="O4318" s="26">
        <f>VLOOKUP(D4318,quash!A$2:$I$7791,9,FALSE)</f>
        <v>1</v>
      </c>
      <c r="P4318" s="7">
        <v>5000</v>
      </c>
      <c r="Q4318" s="26">
        <v>147</v>
      </c>
      <c r="R4318" s="19">
        <v>0.11226939921536</v>
      </c>
      <c r="S4318" s="26">
        <v>16</v>
      </c>
      <c r="T4318" s="7">
        <v>6000</v>
      </c>
      <c r="U4318" s="2">
        <v>142</v>
      </c>
      <c r="V4318" s="11">
        <v>1503.37</v>
      </c>
      <c r="W4318" s="14" t="s">
        <v>5282</v>
      </c>
      <c r="AB4318" s="30">
        <f t="shared" si="1076"/>
        <v>756000</v>
      </c>
      <c r="AC4318" s="30">
        <f t="shared" si="1083"/>
        <v>7.9365079365079361E-3</v>
      </c>
      <c r="AD4318" s="31">
        <f t="shared" si="1084"/>
        <v>1.1666666666666665</v>
      </c>
      <c r="AE4318" s="31">
        <f t="shared" si="1072"/>
        <v>1.126984126984127</v>
      </c>
      <c r="AG4318" s="30">
        <f t="shared" si="1077"/>
        <v>2427000</v>
      </c>
      <c r="AH4318" s="30">
        <f t="shared" si="1073"/>
        <v>2.472187886279357E-3</v>
      </c>
      <c r="AI4318" s="31">
        <f t="shared" si="1074"/>
        <v>0.36341161928306548</v>
      </c>
      <c r="AJ4318" s="31">
        <f t="shared" si="1075"/>
        <v>0.35105067985166871</v>
      </c>
      <c r="AK4318" s="30" t="str">
        <f>IF(W4318="si",($S4318*'COSTOS DE CREDITOS'!$C$27)/DATA!$G4318,"")</f>
        <v/>
      </c>
      <c r="AL4318" s="90" t="str">
        <f>IF(W4318="si",'COSTOS DE CREDITOS'!$C$35,"")</f>
        <v/>
      </c>
      <c r="AM4318" s="30" t="str">
        <f t="shared" si="1078"/>
        <v/>
      </c>
      <c r="AN4318" s="30" t="str">
        <f t="shared" si="1079"/>
        <v/>
      </c>
      <c r="AO4318" s="30">
        <f t="shared" si="1080"/>
        <v>0</v>
      </c>
      <c r="AP4318" s="30">
        <f t="shared" si="1081"/>
        <v>0</v>
      </c>
      <c r="AQ4318" s="19" t="str">
        <f t="shared" si="1082"/>
        <v/>
      </c>
    </row>
    <row r="4319" spans="1:43" x14ac:dyDescent="0.2">
      <c r="A4319" s="23" t="s">
        <v>5665</v>
      </c>
      <c r="B4319" s="6" t="s">
        <v>5666</v>
      </c>
      <c r="C4319" s="6" t="s">
        <v>5667</v>
      </c>
      <c r="D4319" s="2">
        <v>186657</v>
      </c>
      <c r="E4319" s="2">
        <v>187380</v>
      </c>
      <c r="F4319" s="3" t="s">
        <v>5293</v>
      </c>
      <c r="G4319" s="2">
        <v>5</v>
      </c>
      <c r="H4319" s="2">
        <v>187457</v>
      </c>
      <c r="I4319" s="3" t="s">
        <v>5385</v>
      </c>
      <c r="J4319" s="15">
        <v>45411</v>
      </c>
      <c r="K4319" s="24">
        <v>1391655962</v>
      </c>
      <c r="L4319" s="15">
        <v>45421</v>
      </c>
      <c r="M4319" s="15">
        <v>45443</v>
      </c>
      <c r="N4319" s="26">
        <v>1</v>
      </c>
      <c r="O4319" s="26">
        <f>VLOOKUP(D4319,quash!A$2:$I$7791,9,FALSE)</f>
        <v>4</v>
      </c>
      <c r="P4319" s="7">
        <v>10000</v>
      </c>
      <c r="Q4319" s="26">
        <v>110</v>
      </c>
      <c r="R4319" s="19">
        <v>3.3220596517330399E-2</v>
      </c>
      <c r="S4319" s="26">
        <v>16</v>
      </c>
      <c r="T4319" s="7">
        <v>6000</v>
      </c>
      <c r="U4319" s="2">
        <v>110</v>
      </c>
      <c r="V4319" s="11">
        <v>1144.83</v>
      </c>
      <c r="W4319" s="14" t="s">
        <v>5282</v>
      </c>
      <c r="AB4319" s="30">
        <f t="shared" si="1076"/>
        <v>267000</v>
      </c>
      <c r="AC4319" s="30">
        <f t="shared" si="1083"/>
        <v>2.247191011235955E-2</v>
      </c>
      <c r="AD4319" s="31">
        <f t="shared" si="1084"/>
        <v>2.4719101123595504</v>
      </c>
      <c r="AE4319" s="31">
        <f t="shared" si="1072"/>
        <v>2.4719101123595504</v>
      </c>
      <c r="AG4319" s="30">
        <f t="shared" si="1077"/>
        <v>927000</v>
      </c>
      <c r="AH4319" s="30">
        <f t="shared" si="1073"/>
        <v>6.4724919093851136E-3</v>
      </c>
      <c r="AI4319" s="31">
        <f t="shared" si="1074"/>
        <v>0.71197411003236244</v>
      </c>
      <c r="AJ4319" s="31">
        <f t="shared" si="1075"/>
        <v>0.71197411003236244</v>
      </c>
      <c r="AK4319" s="30" t="str">
        <f>IF(W4319="si",($S4319*'COSTOS DE CREDITOS'!$C$27)/DATA!$G4319,"")</f>
        <v/>
      </c>
      <c r="AL4319" s="90" t="str">
        <f>IF(W4319="si",'COSTOS DE CREDITOS'!$C$35,"")</f>
        <v/>
      </c>
      <c r="AM4319" s="30" t="str">
        <f t="shared" si="1078"/>
        <v/>
      </c>
      <c r="AN4319" s="30" t="str">
        <f t="shared" si="1079"/>
        <v/>
      </c>
      <c r="AO4319" s="30">
        <f t="shared" si="1080"/>
        <v>0</v>
      </c>
      <c r="AP4319" s="30">
        <f t="shared" si="1081"/>
        <v>0</v>
      </c>
      <c r="AQ4319" s="19" t="str">
        <f t="shared" si="1082"/>
        <v/>
      </c>
    </row>
    <row r="4320" spans="1:43" x14ac:dyDescent="0.2">
      <c r="A4320" s="23" t="s">
        <v>5665</v>
      </c>
      <c r="B4320" s="6" t="s">
        <v>5666</v>
      </c>
      <c r="C4320" s="6" t="s">
        <v>5667</v>
      </c>
      <c r="D4320" s="2">
        <v>186752</v>
      </c>
      <c r="E4320" s="2">
        <v>187380</v>
      </c>
      <c r="F4320" s="3" t="s">
        <v>5293</v>
      </c>
      <c r="G4320" s="2">
        <v>5</v>
      </c>
      <c r="H4320" s="2">
        <v>187487</v>
      </c>
      <c r="I4320" s="3" t="s">
        <v>5386</v>
      </c>
      <c r="J4320" s="15">
        <v>45412</v>
      </c>
      <c r="K4320" s="24">
        <v>1392089219</v>
      </c>
      <c r="L4320" s="15">
        <v>45421</v>
      </c>
      <c r="M4320" s="15">
        <v>45443</v>
      </c>
      <c r="N4320" s="26">
        <v>1</v>
      </c>
      <c r="O4320" s="26">
        <f>VLOOKUP(D4320,quash!A$2:$I$7791,9,FALSE)</f>
        <v>3</v>
      </c>
      <c r="P4320" s="7">
        <v>10000</v>
      </c>
      <c r="Q4320" s="26">
        <v>115</v>
      </c>
      <c r="R4320" s="19">
        <v>3.97705569269148E-2</v>
      </c>
      <c r="S4320" s="26">
        <v>16</v>
      </c>
      <c r="T4320" s="7">
        <v>10000</v>
      </c>
      <c r="U4320" s="2">
        <v>142</v>
      </c>
      <c r="V4320" s="11">
        <v>2510.34</v>
      </c>
      <c r="W4320" s="14" t="s">
        <v>5282</v>
      </c>
      <c r="AB4320" s="30">
        <f t="shared" si="1076"/>
        <v>173000</v>
      </c>
      <c r="AC4320" s="30">
        <f t="shared" si="1083"/>
        <v>5.7803468208092484E-2</v>
      </c>
      <c r="AD4320" s="31">
        <f t="shared" si="1084"/>
        <v>6.6473988439306355</v>
      </c>
      <c r="AE4320" s="31">
        <f t="shared" si="1072"/>
        <v>8.2080924855491322</v>
      </c>
      <c r="AG4320" s="30">
        <f t="shared" si="1077"/>
        <v>778000</v>
      </c>
      <c r="AH4320" s="30">
        <f t="shared" si="1073"/>
        <v>1.2853470437017995E-2</v>
      </c>
      <c r="AI4320" s="31">
        <f t="shared" si="1074"/>
        <v>1.4781491002570695</v>
      </c>
      <c r="AJ4320" s="31">
        <f t="shared" si="1075"/>
        <v>1.8251928020565553</v>
      </c>
      <c r="AK4320" s="30" t="str">
        <f>IF(W4320="si",($S4320*'COSTOS DE CREDITOS'!$C$27)/DATA!$G4320,"")</f>
        <v/>
      </c>
      <c r="AL4320" s="90" t="str">
        <f>IF(W4320="si",'COSTOS DE CREDITOS'!$C$35,"")</f>
        <v/>
      </c>
      <c r="AM4320" s="30" t="str">
        <f t="shared" si="1078"/>
        <v/>
      </c>
      <c r="AN4320" s="30" t="str">
        <f t="shared" si="1079"/>
        <v/>
      </c>
      <c r="AO4320" s="30">
        <f t="shared" si="1080"/>
        <v>0</v>
      </c>
      <c r="AP4320" s="30">
        <f t="shared" si="1081"/>
        <v>0</v>
      </c>
      <c r="AQ4320" s="19" t="str">
        <f t="shared" si="1082"/>
        <v/>
      </c>
    </row>
    <row r="4321" spans="1:43" x14ac:dyDescent="0.2">
      <c r="A4321" s="23" t="s">
        <v>5665</v>
      </c>
      <c r="B4321" s="6" t="s">
        <v>5684</v>
      </c>
      <c r="C4321" s="6" t="s">
        <v>5667</v>
      </c>
      <c r="D4321" s="2">
        <v>187346</v>
      </c>
      <c r="E4321" s="2">
        <v>187529</v>
      </c>
      <c r="F4321" s="3" t="s">
        <v>5294</v>
      </c>
      <c r="G4321" s="2">
        <v>5</v>
      </c>
      <c r="H4321" s="2">
        <v>187533</v>
      </c>
      <c r="I4321" s="3" t="s">
        <v>5387</v>
      </c>
      <c r="J4321" s="15">
        <v>45418</v>
      </c>
      <c r="K4321" s="24">
        <v>1396116940</v>
      </c>
      <c r="L4321" s="15">
        <v>45421</v>
      </c>
      <c r="M4321" s="15">
        <v>45443</v>
      </c>
      <c r="N4321" s="26">
        <v>1</v>
      </c>
      <c r="O4321" s="26">
        <f>VLOOKUP(D4321,quash!A$2:$I$7791,9,FALSE)</f>
        <v>2</v>
      </c>
      <c r="P4321" s="7">
        <v>10000</v>
      </c>
      <c r="Q4321" s="26">
        <v>110</v>
      </c>
      <c r="R4321" s="19">
        <v>3.3741050530766099E-2</v>
      </c>
      <c r="S4321" s="26">
        <v>16</v>
      </c>
      <c r="T4321" s="7">
        <v>10000</v>
      </c>
      <c r="U4321" s="2">
        <v>142</v>
      </c>
      <c r="V4321" s="11">
        <v>2510.34</v>
      </c>
      <c r="W4321" s="14" t="s">
        <v>5282</v>
      </c>
      <c r="AB4321" s="30">
        <f t="shared" si="1076"/>
        <v>453000</v>
      </c>
      <c r="AC4321" s="30">
        <f t="shared" si="1083"/>
        <v>2.2075055187637971E-2</v>
      </c>
      <c r="AD4321" s="31">
        <f t="shared" si="1084"/>
        <v>2.4282560706401766</v>
      </c>
      <c r="AE4321" s="31">
        <f t="shared" si="1072"/>
        <v>3.1346578366445916</v>
      </c>
      <c r="AG4321" s="30">
        <f t="shared" si="1077"/>
        <v>1695000</v>
      </c>
      <c r="AH4321" s="30">
        <f t="shared" si="1073"/>
        <v>5.8997050147492625E-3</v>
      </c>
      <c r="AI4321" s="31">
        <f t="shared" si="1074"/>
        <v>0.64896755162241893</v>
      </c>
      <c r="AJ4321" s="31">
        <f t="shared" si="1075"/>
        <v>0.83775811209439532</v>
      </c>
      <c r="AK4321" s="30" t="str">
        <f>IF(W4321="si",($S4321*'COSTOS DE CREDITOS'!$C$27)/DATA!$G4321,"")</f>
        <v/>
      </c>
      <c r="AL4321" s="90" t="str">
        <f>IF(W4321="si",'COSTOS DE CREDITOS'!$C$35,"")</f>
        <v/>
      </c>
      <c r="AM4321" s="30" t="str">
        <f t="shared" si="1078"/>
        <v/>
      </c>
      <c r="AN4321" s="30" t="str">
        <f t="shared" si="1079"/>
        <v/>
      </c>
      <c r="AO4321" s="30">
        <f t="shared" si="1080"/>
        <v>0</v>
      </c>
      <c r="AP4321" s="30">
        <f t="shared" si="1081"/>
        <v>0</v>
      </c>
      <c r="AQ4321" s="19" t="str">
        <f t="shared" si="1082"/>
        <v/>
      </c>
    </row>
    <row r="4322" spans="1:43" x14ac:dyDescent="0.2">
      <c r="A4322" s="23" t="s">
        <v>5665</v>
      </c>
      <c r="B4322" s="6" t="s">
        <v>5672</v>
      </c>
      <c r="C4322" s="6" t="s">
        <v>5667</v>
      </c>
      <c r="D4322" s="2">
        <v>187467</v>
      </c>
      <c r="E4322" s="2">
        <v>186194</v>
      </c>
      <c r="F4322" s="3" t="s">
        <v>254</v>
      </c>
      <c r="G4322" s="2">
        <v>5</v>
      </c>
      <c r="H4322" s="2">
        <v>187604</v>
      </c>
      <c r="I4322" s="3" t="s">
        <v>5388</v>
      </c>
      <c r="J4322" s="15">
        <v>45419</v>
      </c>
      <c r="K4322" s="24">
        <v>1396680778</v>
      </c>
      <c r="L4322" s="15">
        <v>45421</v>
      </c>
      <c r="M4322" s="15">
        <v>45443</v>
      </c>
      <c r="N4322" s="26">
        <v>1</v>
      </c>
      <c r="O4322" s="26">
        <f>VLOOKUP(D4322,quash!A$2:$I$7791,9,FALSE)</f>
        <v>2</v>
      </c>
      <c r="P4322" s="7">
        <v>10000</v>
      </c>
      <c r="Q4322" s="26">
        <v>110</v>
      </c>
      <c r="R4322" s="19">
        <v>3.1160502391921113E-2</v>
      </c>
      <c r="S4322" s="26">
        <v>16</v>
      </c>
      <c r="T4322" s="7">
        <v>6000</v>
      </c>
      <c r="U4322" s="2">
        <v>142</v>
      </c>
      <c r="V4322" s="11">
        <v>1503.37</v>
      </c>
      <c r="W4322" s="14" t="s">
        <v>5282</v>
      </c>
      <c r="AB4322" s="30">
        <f t="shared" si="1076"/>
        <v>453000</v>
      </c>
      <c r="AC4322" s="30">
        <f t="shared" si="1083"/>
        <v>1.3245033112582781E-2</v>
      </c>
      <c r="AD4322" s="31">
        <f t="shared" si="1084"/>
        <v>1.4569536423841059</v>
      </c>
      <c r="AE4322" s="31">
        <f t="shared" si="1072"/>
        <v>1.880794701986755</v>
      </c>
      <c r="AG4322" s="30">
        <f t="shared" si="1077"/>
        <v>1695000</v>
      </c>
      <c r="AH4322" s="30">
        <f t="shared" si="1073"/>
        <v>3.5398230088495575E-3</v>
      </c>
      <c r="AI4322" s="31">
        <f t="shared" si="1074"/>
        <v>0.38938053097345132</v>
      </c>
      <c r="AJ4322" s="31">
        <f t="shared" si="1075"/>
        <v>0.50265486725663711</v>
      </c>
      <c r="AK4322" s="30" t="str">
        <f>IF(W4322="si",($S4322*'COSTOS DE CREDITOS'!$C$27)/DATA!$G4322,"")</f>
        <v/>
      </c>
      <c r="AL4322" s="90" t="str">
        <f>IF(W4322="si",'COSTOS DE CREDITOS'!$C$35,"")</f>
        <v/>
      </c>
      <c r="AM4322" s="30" t="str">
        <f t="shared" si="1078"/>
        <v/>
      </c>
      <c r="AN4322" s="30" t="str">
        <f t="shared" si="1079"/>
        <v/>
      </c>
      <c r="AO4322" s="30">
        <f t="shared" si="1080"/>
        <v>0</v>
      </c>
      <c r="AP4322" s="30">
        <f t="shared" si="1081"/>
        <v>0</v>
      </c>
      <c r="AQ4322" s="19" t="str">
        <f t="shared" si="1082"/>
        <v/>
      </c>
    </row>
    <row r="4323" spans="1:43" x14ac:dyDescent="0.2">
      <c r="A4323" s="23" t="s">
        <v>5665</v>
      </c>
      <c r="B4323" s="6" t="s">
        <v>5669</v>
      </c>
      <c r="C4323" s="6" t="s">
        <v>5670</v>
      </c>
      <c r="D4323" s="4">
        <v>183312</v>
      </c>
      <c r="E4323" s="4">
        <v>187218</v>
      </c>
      <c r="F4323" s="5" t="s">
        <v>5295</v>
      </c>
      <c r="G4323" s="2">
        <v>5</v>
      </c>
      <c r="H4323" s="4">
        <v>187219</v>
      </c>
      <c r="I4323" s="5" t="s">
        <v>5389</v>
      </c>
      <c r="J4323" s="15">
        <v>45384</v>
      </c>
      <c r="K4323" s="24">
        <v>1373309248</v>
      </c>
      <c r="L4323" s="15">
        <v>45421</v>
      </c>
      <c r="M4323" s="15">
        <v>45443</v>
      </c>
      <c r="N4323" s="26">
        <v>1</v>
      </c>
      <c r="O4323" s="26">
        <f>VLOOKUP(D4323,quash!A$2:$I$7791,9,FALSE)</f>
        <v>1</v>
      </c>
      <c r="P4323" s="7">
        <v>10000</v>
      </c>
      <c r="Q4323" s="26">
        <v>115</v>
      </c>
      <c r="R4323" s="19">
        <v>3.97705569269148E-2</v>
      </c>
      <c r="S4323" s="26">
        <v>16</v>
      </c>
      <c r="T4323" s="8">
        <v>8000</v>
      </c>
      <c r="U4323" s="4">
        <v>142</v>
      </c>
      <c r="V4323" s="10">
        <v>2013.74</v>
      </c>
      <c r="W4323" s="14" t="s">
        <v>5282</v>
      </c>
      <c r="AB4323" s="30">
        <f t="shared" si="1076"/>
        <v>756000</v>
      </c>
      <c r="AC4323" s="30">
        <f t="shared" si="1083"/>
        <v>1.0582010582010581E-2</v>
      </c>
      <c r="AD4323" s="31">
        <f t="shared" si="1084"/>
        <v>1.2169312169312168</v>
      </c>
      <c r="AE4323" s="31">
        <f t="shared" si="1072"/>
        <v>1.5026455026455026</v>
      </c>
      <c r="AG4323" s="30">
        <f t="shared" si="1077"/>
        <v>2427000</v>
      </c>
      <c r="AH4323" s="30">
        <f t="shared" si="1073"/>
        <v>3.296250515039143E-3</v>
      </c>
      <c r="AI4323" s="31">
        <f t="shared" si="1074"/>
        <v>0.37906880922950142</v>
      </c>
      <c r="AJ4323" s="31">
        <f t="shared" si="1075"/>
        <v>0.4680675731355583</v>
      </c>
      <c r="AK4323" s="30" t="str">
        <f>IF(W4323="si",($S4323*'COSTOS DE CREDITOS'!$C$27)/DATA!$G4323,"")</f>
        <v/>
      </c>
      <c r="AL4323" s="90" t="str">
        <f>IF(W4323="si",'COSTOS DE CREDITOS'!$C$35,"")</f>
        <v/>
      </c>
      <c r="AM4323" s="30" t="str">
        <f t="shared" si="1078"/>
        <v/>
      </c>
      <c r="AN4323" s="30" t="str">
        <f t="shared" si="1079"/>
        <v/>
      </c>
      <c r="AO4323" s="30">
        <f t="shared" si="1080"/>
        <v>0</v>
      </c>
      <c r="AP4323" s="30">
        <f t="shared" si="1081"/>
        <v>0</v>
      </c>
      <c r="AQ4323" s="19" t="str">
        <f t="shared" si="1082"/>
        <v/>
      </c>
    </row>
    <row r="4324" spans="1:43" x14ac:dyDescent="0.2">
      <c r="A4324" s="23" t="s">
        <v>5665</v>
      </c>
      <c r="B4324" s="6" t="s">
        <v>5669</v>
      </c>
      <c r="C4324" s="6" t="s">
        <v>5670</v>
      </c>
      <c r="D4324" s="4">
        <v>187175</v>
      </c>
      <c r="E4324" s="4">
        <v>187218</v>
      </c>
      <c r="F4324" s="5" t="s">
        <v>5295</v>
      </c>
      <c r="G4324" s="2">
        <v>5</v>
      </c>
      <c r="H4324" s="4">
        <v>187472</v>
      </c>
      <c r="I4324" s="5" t="s">
        <v>5390</v>
      </c>
      <c r="J4324" s="15">
        <v>45415</v>
      </c>
      <c r="K4324" s="24">
        <v>1394376637</v>
      </c>
      <c r="L4324" s="15">
        <v>45421</v>
      </c>
      <c r="M4324" s="15">
        <v>45443</v>
      </c>
      <c r="N4324" s="26">
        <v>1</v>
      </c>
      <c r="O4324" s="26">
        <f>VLOOKUP(D4324,quash!A$2:$I$7791,9,FALSE)</f>
        <v>2</v>
      </c>
      <c r="P4324" s="7">
        <v>10000</v>
      </c>
      <c r="Q4324" s="26">
        <v>142</v>
      </c>
      <c r="R4324" s="19">
        <v>5.2439109759484744E-2</v>
      </c>
      <c r="S4324" s="26">
        <v>16</v>
      </c>
      <c r="T4324" s="8">
        <v>8000</v>
      </c>
      <c r="U4324" s="4">
        <v>142</v>
      </c>
      <c r="V4324" s="10">
        <v>2013.74</v>
      </c>
      <c r="W4324" s="14" t="s">
        <v>5282</v>
      </c>
      <c r="AB4324" s="30">
        <f t="shared" si="1076"/>
        <v>453000</v>
      </c>
      <c r="AC4324" s="30">
        <f t="shared" si="1083"/>
        <v>1.7660044150110375E-2</v>
      </c>
      <c r="AD4324" s="31">
        <f t="shared" si="1084"/>
        <v>2.5077262693156732</v>
      </c>
      <c r="AE4324" s="31">
        <f t="shared" ref="AE4324:AE4357" si="1085">AC4324*$U4324</f>
        <v>2.5077262693156732</v>
      </c>
      <c r="AG4324" s="30">
        <f t="shared" si="1077"/>
        <v>1695000</v>
      </c>
      <c r="AH4324" s="30">
        <f t="shared" si="1073"/>
        <v>4.71976401179941E-3</v>
      </c>
      <c r="AI4324" s="31">
        <f t="shared" si="1074"/>
        <v>0.67020648967551621</v>
      </c>
      <c r="AJ4324" s="31">
        <f t="shared" si="1075"/>
        <v>0.67020648967551621</v>
      </c>
      <c r="AK4324" s="30" t="str">
        <f>IF(W4324="si",($S4324*'COSTOS DE CREDITOS'!$C$27)/DATA!$G4324,"")</f>
        <v/>
      </c>
      <c r="AL4324" s="90" t="str">
        <f>IF(W4324="si",'COSTOS DE CREDITOS'!$C$35,"")</f>
        <v/>
      </c>
      <c r="AM4324" s="30" t="str">
        <f t="shared" si="1078"/>
        <v/>
      </c>
      <c r="AN4324" s="30" t="str">
        <f t="shared" si="1079"/>
        <v/>
      </c>
      <c r="AO4324" s="30">
        <f t="shared" si="1080"/>
        <v>0</v>
      </c>
      <c r="AP4324" s="30">
        <f t="shared" si="1081"/>
        <v>0</v>
      </c>
      <c r="AQ4324" s="19" t="str">
        <f t="shared" si="1082"/>
        <v/>
      </c>
    </row>
    <row r="4325" spans="1:43" x14ac:dyDescent="0.2">
      <c r="A4325" s="23" t="s">
        <v>5665</v>
      </c>
      <c r="B4325" s="6" t="s">
        <v>5669</v>
      </c>
      <c r="C4325" s="6" t="s">
        <v>5670</v>
      </c>
      <c r="D4325" s="4">
        <v>187059</v>
      </c>
      <c r="E4325" s="4">
        <v>187218</v>
      </c>
      <c r="F4325" s="5" t="s">
        <v>5295</v>
      </c>
      <c r="G4325" s="2">
        <v>5</v>
      </c>
      <c r="H4325" s="4">
        <v>187482</v>
      </c>
      <c r="I4325" s="5" t="s">
        <v>5391</v>
      </c>
      <c r="J4325" s="15">
        <v>45415</v>
      </c>
      <c r="K4325" s="24">
        <v>1394097297</v>
      </c>
      <c r="L4325" s="15">
        <v>45421</v>
      </c>
      <c r="M4325" s="15">
        <v>45443</v>
      </c>
      <c r="N4325" s="26">
        <v>1</v>
      </c>
      <c r="O4325" s="26">
        <f>VLOOKUP(D4325,quash!A$2:$I$7791,9,FALSE)</f>
        <v>3</v>
      </c>
      <c r="P4325" s="7">
        <v>10000</v>
      </c>
      <c r="Q4325" s="26">
        <v>127</v>
      </c>
      <c r="R4325" s="19">
        <v>5.24391097594855E-2</v>
      </c>
      <c r="S4325" s="26">
        <v>16</v>
      </c>
      <c r="T4325" s="8">
        <v>8000</v>
      </c>
      <c r="U4325" s="4">
        <v>142</v>
      </c>
      <c r="V4325" s="10">
        <v>2013.74</v>
      </c>
      <c r="W4325" s="14" t="s">
        <v>5282</v>
      </c>
      <c r="AB4325" s="30">
        <f t="shared" si="1076"/>
        <v>173000</v>
      </c>
      <c r="AC4325" s="30">
        <f t="shared" si="1083"/>
        <v>4.6242774566473986E-2</v>
      </c>
      <c r="AD4325" s="31">
        <f t="shared" si="1084"/>
        <v>5.8728323699421958</v>
      </c>
      <c r="AE4325" s="31">
        <f t="shared" si="1085"/>
        <v>6.5664739884393057</v>
      </c>
      <c r="AG4325" s="30">
        <f t="shared" si="1077"/>
        <v>778000</v>
      </c>
      <c r="AH4325" s="30">
        <f t="shared" si="1073"/>
        <v>1.0282776349614395E-2</v>
      </c>
      <c r="AI4325" s="31">
        <f t="shared" si="1074"/>
        <v>1.3059125964010281</v>
      </c>
      <c r="AJ4325" s="31">
        <f t="shared" si="1075"/>
        <v>1.4601542416452442</v>
      </c>
      <c r="AK4325" s="30" t="str">
        <f>IF(W4325="si",($S4325*'COSTOS DE CREDITOS'!$C$27)/DATA!$G4325,"")</f>
        <v/>
      </c>
      <c r="AL4325" s="90" t="str">
        <f>IF(W4325="si",'COSTOS DE CREDITOS'!$C$35,"")</f>
        <v/>
      </c>
      <c r="AM4325" s="30" t="str">
        <f t="shared" si="1078"/>
        <v/>
      </c>
      <c r="AN4325" s="30" t="str">
        <f t="shared" si="1079"/>
        <v/>
      </c>
      <c r="AO4325" s="30">
        <f t="shared" si="1080"/>
        <v>0</v>
      </c>
      <c r="AP4325" s="30">
        <f t="shared" si="1081"/>
        <v>0</v>
      </c>
      <c r="AQ4325" s="19" t="str">
        <f t="shared" si="1082"/>
        <v/>
      </c>
    </row>
    <row r="4326" spans="1:43" x14ac:dyDescent="0.2">
      <c r="A4326" s="23" t="s">
        <v>5665</v>
      </c>
      <c r="B4326" s="6" t="s">
        <v>5669</v>
      </c>
      <c r="C4326" s="6" t="s">
        <v>5670</v>
      </c>
      <c r="D4326" s="4">
        <v>187080</v>
      </c>
      <c r="E4326" s="4">
        <v>187218</v>
      </c>
      <c r="F4326" s="5" t="s">
        <v>5295</v>
      </c>
      <c r="G4326" s="2">
        <v>5</v>
      </c>
      <c r="H4326" s="4">
        <v>187571</v>
      </c>
      <c r="I4326" s="5" t="s">
        <v>5392</v>
      </c>
      <c r="J4326" s="15">
        <v>45415</v>
      </c>
      <c r="K4326" s="24">
        <v>1394161582</v>
      </c>
      <c r="L4326" s="15">
        <v>45421</v>
      </c>
      <c r="M4326" s="15">
        <v>45443</v>
      </c>
      <c r="N4326" s="26">
        <v>1</v>
      </c>
      <c r="O4326" s="26">
        <f>VLOOKUP(D4326,quash!A$2:$I$7791,9,FALSE)</f>
        <v>1</v>
      </c>
      <c r="P4326" s="7">
        <v>10000</v>
      </c>
      <c r="Q4326" s="26">
        <v>147</v>
      </c>
      <c r="R4326" s="19">
        <v>7.9000519063170294E-2</v>
      </c>
      <c r="S4326" s="26">
        <v>16</v>
      </c>
      <c r="T4326" s="8">
        <v>8000</v>
      </c>
      <c r="U4326" s="4">
        <v>142</v>
      </c>
      <c r="V4326" s="10">
        <v>2013.74</v>
      </c>
      <c r="W4326" s="14" t="s">
        <v>5282</v>
      </c>
      <c r="AB4326" s="30">
        <f t="shared" si="1076"/>
        <v>756000</v>
      </c>
      <c r="AC4326" s="30">
        <f t="shared" si="1083"/>
        <v>1.0582010582010581E-2</v>
      </c>
      <c r="AD4326" s="31">
        <f t="shared" si="1084"/>
        <v>1.5555555555555554</v>
      </c>
      <c r="AE4326" s="31">
        <f t="shared" si="1085"/>
        <v>1.5026455026455026</v>
      </c>
      <c r="AG4326" s="30">
        <f t="shared" si="1077"/>
        <v>2427000</v>
      </c>
      <c r="AH4326" s="30">
        <f t="shared" si="1073"/>
        <v>3.296250515039143E-3</v>
      </c>
      <c r="AI4326" s="31">
        <f t="shared" si="1074"/>
        <v>0.48454882571075403</v>
      </c>
      <c r="AJ4326" s="31">
        <f t="shared" si="1075"/>
        <v>0.4680675731355583</v>
      </c>
      <c r="AK4326" s="30" t="str">
        <f>IF(W4326="si",($S4326*'COSTOS DE CREDITOS'!$C$27)/DATA!$G4326,"")</f>
        <v/>
      </c>
      <c r="AL4326" s="90" t="str">
        <f>IF(W4326="si",'COSTOS DE CREDITOS'!$C$35,"")</f>
        <v/>
      </c>
      <c r="AM4326" s="30" t="str">
        <f t="shared" si="1078"/>
        <v/>
      </c>
      <c r="AN4326" s="30" t="str">
        <f t="shared" si="1079"/>
        <v/>
      </c>
      <c r="AO4326" s="30">
        <f t="shared" si="1080"/>
        <v>0</v>
      </c>
      <c r="AP4326" s="30">
        <f t="shared" si="1081"/>
        <v>0</v>
      </c>
      <c r="AQ4326" s="19" t="str">
        <f t="shared" si="1082"/>
        <v/>
      </c>
    </row>
    <row r="4327" spans="1:43" x14ac:dyDescent="0.2">
      <c r="A4327" s="23" t="s">
        <v>5665</v>
      </c>
      <c r="B4327" s="6" t="s">
        <v>5666</v>
      </c>
      <c r="C4327" s="6" t="s">
        <v>5667</v>
      </c>
      <c r="D4327" s="4">
        <v>187442</v>
      </c>
      <c r="E4327" s="4">
        <v>187609</v>
      </c>
      <c r="F4327" s="5" t="s">
        <v>5296</v>
      </c>
      <c r="G4327" s="2">
        <v>7</v>
      </c>
      <c r="H4327" s="4">
        <v>187614</v>
      </c>
      <c r="I4327" s="5" t="s">
        <v>5393</v>
      </c>
      <c r="J4327" s="15">
        <v>45419</v>
      </c>
      <c r="K4327" s="24">
        <v>1396659105</v>
      </c>
      <c r="L4327" s="15">
        <v>45421</v>
      </c>
      <c r="M4327" s="15">
        <v>45443</v>
      </c>
      <c r="N4327" s="26">
        <v>1</v>
      </c>
      <c r="O4327" s="26">
        <f>VLOOKUP(D4327,quash!A$2:$I$7791,9,FALSE)</f>
        <v>2</v>
      </c>
      <c r="P4327" s="7">
        <v>10000</v>
      </c>
      <c r="Q4327" s="26">
        <v>115</v>
      </c>
      <c r="R4327" s="19">
        <v>3.97705569269148E-2</v>
      </c>
      <c r="S4327" s="26">
        <v>16</v>
      </c>
      <c r="T4327" s="8">
        <v>7000</v>
      </c>
      <c r="U4327" s="4">
        <v>142</v>
      </c>
      <c r="V4327" s="10">
        <v>1758.65</v>
      </c>
      <c r="W4327" s="14" t="s">
        <v>5282</v>
      </c>
      <c r="AB4327" s="30">
        <f t="shared" si="1076"/>
        <v>453000</v>
      </c>
      <c r="AC4327" s="30">
        <f t="shared" si="1083"/>
        <v>1.5452538631346579E-2</v>
      </c>
      <c r="AD4327" s="31">
        <f t="shared" si="1084"/>
        <v>1.7770419426048567</v>
      </c>
      <c r="AE4327" s="31">
        <f t="shared" si="1085"/>
        <v>2.1942604856512142</v>
      </c>
      <c r="AG4327" s="30">
        <f t="shared" si="1077"/>
        <v>1695000</v>
      </c>
      <c r="AH4327" s="30">
        <f t="shared" si="1073"/>
        <v>4.1297935103244837E-3</v>
      </c>
      <c r="AI4327" s="31">
        <f t="shared" si="1074"/>
        <v>0.47492625368731561</v>
      </c>
      <c r="AJ4327" s="31">
        <f t="shared" si="1075"/>
        <v>0.58643067846607666</v>
      </c>
      <c r="AK4327" s="30" t="str">
        <f>IF(W4327="si",($S4327*'COSTOS DE CREDITOS'!$C$27)/DATA!$G4327,"")</f>
        <v/>
      </c>
      <c r="AL4327" s="90" t="str">
        <f>IF(W4327="si",'COSTOS DE CREDITOS'!$C$35,"")</f>
        <v/>
      </c>
      <c r="AM4327" s="30" t="str">
        <f t="shared" si="1078"/>
        <v/>
      </c>
      <c r="AN4327" s="30" t="str">
        <f t="shared" si="1079"/>
        <v/>
      </c>
      <c r="AO4327" s="30">
        <f t="shared" si="1080"/>
        <v>0</v>
      </c>
      <c r="AP4327" s="30">
        <f t="shared" si="1081"/>
        <v>0</v>
      </c>
      <c r="AQ4327" s="19" t="str">
        <f t="shared" si="1082"/>
        <v/>
      </c>
    </row>
    <row r="4328" spans="1:43" x14ac:dyDescent="0.2">
      <c r="A4328" s="23" t="s">
        <v>5665</v>
      </c>
      <c r="B4328" s="6" t="s">
        <v>5666</v>
      </c>
      <c r="C4328" s="6" t="s">
        <v>5667</v>
      </c>
      <c r="D4328" s="4">
        <v>187097</v>
      </c>
      <c r="E4328" s="4">
        <v>187609</v>
      </c>
      <c r="F4328" s="5" t="s">
        <v>5296</v>
      </c>
      <c r="G4328" s="2">
        <v>7</v>
      </c>
      <c r="H4328" s="4">
        <v>187640</v>
      </c>
      <c r="I4328" s="5" t="s">
        <v>5394</v>
      </c>
      <c r="J4328" s="15">
        <v>45415</v>
      </c>
      <c r="K4328" s="24">
        <v>1394252663</v>
      </c>
      <c r="L4328" s="15">
        <v>45421</v>
      </c>
      <c r="M4328" s="15">
        <v>45443</v>
      </c>
      <c r="N4328" s="26">
        <v>1</v>
      </c>
      <c r="O4328" s="26">
        <f>VLOOKUP(D4328,quash!A$2:$I$7791,9,FALSE)</f>
        <v>4</v>
      </c>
      <c r="P4328" s="7">
        <v>10000</v>
      </c>
      <c r="Q4328" s="26">
        <v>147</v>
      </c>
      <c r="R4328" s="19">
        <v>7.9000519063170294E-2</v>
      </c>
      <c r="S4328" s="26">
        <v>16</v>
      </c>
      <c r="T4328" s="8">
        <v>7000</v>
      </c>
      <c r="U4328" s="4">
        <v>142</v>
      </c>
      <c r="V4328" s="10">
        <v>1758.65</v>
      </c>
      <c r="W4328" s="14" t="s">
        <v>5282</v>
      </c>
      <c r="AB4328" s="30">
        <f t="shared" si="1076"/>
        <v>267000</v>
      </c>
      <c r="AC4328" s="30">
        <f t="shared" si="1083"/>
        <v>2.6217228464419477E-2</v>
      </c>
      <c r="AD4328" s="31">
        <f t="shared" si="1084"/>
        <v>3.8539325842696632</v>
      </c>
      <c r="AE4328" s="31">
        <f t="shared" si="1085"/>
        <v>3.7228464419475658</v>
      </c>
      <c r="AG4328" s="30">
        <f t="shared" si="1077"/>
        <v>927000</v>
      </c>
      <c r="AH4328" s="30">
        <f t="shared" si="1073"/>
        <v>7.551240560949299E-3</v>
      </c>
      <c r="AI4328" s="31">
        <f t="shared" si="1074"/>
        <v>1.110032362459547</v>
      </c>
      <c r="AJ4328" s="31">
        <f t="shared" si="1075"/>
        <v>1.0722761596548005</v>
      </c>
      <c r="AK4328" s="30" t="str">
        <f>IF(W4328="si",($S4328*'COSTOS DE CREDITOS'!$C$27)/DATA!$G4328,"")</f>
        <v/>
      </c>
      <c r="AL4328" s="90" t="str">
        <f>IF(W4328="si",'COSTOS DE CREDITOS'!$C$35,"")</f>
        <v/>
      </c>
      <c r="AM4328" s="30" t="str">
        <f t="shared" si="1078"/>
        <v/>
      </c>
      <c r="AN4328" s="30" t="str">
        <f t="shared" si="1079"/>
        <v/>
      </c>
      <c r="AO4328" s="30">
        <f t="shared" si="1080"/>
        <v>0</v>
      </c>
      <c r="AP4328" s="30">
        <f t="shared" si="1081"/>
        <v>0</v>
      </c>
      <c r="AQ4328" s="19" t="str">
        <f t="shared" si="1082"/>
        <v/>
      </c>
    </row>
    <row r="4329" spans="1:43" x14ac:dyDescent="0.2">
      <c r="A4329" s="23" t="s">
        <v>5665</v>
      </c>
      <c r="B4329" s="6" t="s">
        <v>5669</v>
      </c>
      <c r="C4329" s="6" t="s">
        <v>5670</v>
      </c>
      <c r="D4329" s="4">
        <v>187537</v>
      </c>
      <c r="E4329" s="4">
        <v>187218</v>
      </c>
      <c r="F4329" s="5" t="s">
        <v>5295</v>
      </c>
      <c r="G4329" s="2">
        <v>5</v>
      </c>
      <c r="H4329" s="4">
        <v>187670</v>
      </c>
      <c r="I4329" s="5" t="s">
        <v>5395</v>
      </c>
      <c r="J4329" s="15">
        <v>45419</v>
      </c>
      <c r="K4329" s="24">
        <v>1396937016</v>
      </c>
      <c r="L4329" s="15">
        <v>45421</v>
      </c>
      <c r="M4329" s="15">
        <v>45443</v>
      </c>
      <c r="N4329" s="26">
        <v>1</v>
      </c>
      <c r="O4329" s="26">
        <f>VLOOKUP(D4329,quash!A$2:$I$7791,9,FALSE)</f>
        <v>2</v>
      </c>
      <c r="P4329" s="7">
        <v>10000</v>
      </c>
      <c r="Q4329" s="26">
        <v>110</v>
      </c>
      <c r="R4329" s="19">
        <v>3.11605023919212E-2</v>
      </c>
      <c r="S4329" s="26">
        <v>16</v>
      </c>
      <c r="T4329" s="8">
        <v>8000</v>
      </c>
      <c r="U4329" s="4">
        <v>142</v>
      </c>
      <c r="V4329" s="10">
        <v>2013.74</v>
      </c>
      <c r="W4329" s="14" t="s">
        <v>5282</v>
      </c>
      <c r="AB4329" s="30">
        <f t="shared" si="1076"/>
        <v>453000</v>
      </c>
      <c r="AC4329" s="30">
        <f t="shared" si="1083"/>
        <v>1.7660044150110375E-2</v>
      </c>
      <c r="AD4329" s="31">
        <f t="shared" si="1084"/>
        <v>1.9426048565121412</v>
      </c>
      <c r="AE4329" s="31">
        <f t="shared" si="1085"/>
        <v>2.5077262693156732</v>
      </c>
      <c r="AG4329" s="30">
        <f t="shared" si="1077"/>
        <v>1695000</v>
      </c>
      <c r="AH4329" s="30">
        <f t="shared" si="1073"/>
        <v>4.71976401179941E-3</v>
      </c>
      <c r="AI4329" s="31">
        <f t="shared" si="1074"/>
        <v>0.5191740412979351</v>
      </c>
      <c r="AJ4329" s="31">
        <f t="shared" si="1075"/>
        <v>0.67020648967551621</v>
      </c>
      <c r="AK4329" s="30" t="str">
        <f>IF(W4329="si",($S4329*'COSTOS DE CREDITOS'!$C$27)/DATA!$G4329,"")</f>
        <v/>
      </c>
      <c r="AL4329" s="90" t="str">
        <f>IF(W4329="si",'COSTOS DE CREDITOS'!$C$35,"")</f>
        <v/>
      </c>
      <c r="AM4329" s="30" t="str">
        <f t="shared" si="1078"/>
        <v/>
      </c>
      <c r="AN4329" s="30" t="str">
        <f t="shared" si="1079"/>
        <v/>
      </c>
      <c r="AO4329" s="30">
        <f t="shared" si="1080"/>
        <v>0</v>
      </c>
      <c r="AP4329" s="30">
        <f t="shared" si="1081"/>
        <v>0</v>
      </c>
      <c r="AQ4329" s="19" t="str">
        <f t="shared" si="1082"/>
        <v/>
      </c>
    </row>
    <row r="4330" spans="1:43" x14ac:dyDescent="0.2">
      <c r="A4330" s="23" t="s">
        <v>5665</v>
      </c>
      <c r="B4330" s="6" t="s">
        <v>5666</v>
      </c>
      <c r="C4330" s="6" t="s">
        <v>5667</v>
      </c>
      <c r="D4330" s="4">
        <v>186422</v>
      </c>
      <c r="E4330" s="4">
        <v>186383</v>
      </c>
      <c r="F4330" s="5" t="s">
        <v>3070</v>
      </c>
      <c r="G4330" s="2">
        <v>5</v>
      </c>
      <c r="H4330" s="4">
        <v>187036</v>
      </c>
      <c r="I4330" s="5" t="s">
        <v>5396</v>
      </c>
      <c r="J4330" s="15">
        <v>45409</v>
      </c>
      <c r="K4330" s="24">
        <v>1390307596</v>
      </c>
      <c r="L4330" s="15">
        <v>45415</v>
      </c>
      <c r="M4330" s="15">
        <v>45443</v>
      </c>
      <c r="N4330" s="26">
        <v>1</v>
      </c>
      <c r="O4330" s="26" t="e">
        <f>VLOOKUP(D4330,quash!A$2:$I$7791,9,FALSE)</f>
        <v>#N/A</v>
      </c>
      <c r="P4330" s="7">
        <v>5000</v>
      </c>
      <c r="Q4330" s="26">
        <v>147</v>
      </c>
      <c r="R4330" s="19">
        <v>0.11226939921536</v>
      </c>
      <c r="S4330" s="26">
        <v>16</v>
      </c>
      <c r="T4330" s="8">
        <v>5000</v>
      </c>
      <c r="U4330" s="4">
        <v>147</v>
      </c>
      <c r="V4330" s="10">
        <v>1303.3399999999999</v>
      </c>
      <c r="W4330" s="14" t="s">
        <v>5282</v>
      </c>
      <c r="AB4330" s="30">
        <f t="shared" si="1076"/>
        <v>665000</v>
      </c>
      <c r="AC4330" s="30">
        <f t="shared" si="1083"/>
        <v>7.5187969924812026E-3</v>
      </c>
      <c r="AD4330" s="31">
        <f t="shared" si="1084"/>
        <v>1.1052631578947367</v>
      </c>
      <c r="AE4330" s="31">
        <f t="shared" si="1085"/>
        <v>1.1052631578947367</v>
      </c>
      <c r="AG4330" s="30">
        <f t="shared" si="1077"/>
        <v>6126000</v>
      </c>
      <c r="AH4330" s="30">
        <f t="shared" si="1073"/>
        <v>8.1619327456741752E-4</v>
      </c>
      <c r="AI4330" s="31">
        <f t="shared" si="1074"/>
        <v>0.11998041136141037</v>
      </c>
      <c r="AJ4330" s="31">
        <f t="shared" si="1075"/>
        <v>0.11998041136141037</v>
      </c>
      <c r="AK4330" s="30" t="str">
        <f>IF(W4330="si",($S4330*'COSTOS DE CREDITOS'!$C$27)/DATA!$G4330,"")</f>
        <v/>
      </c>
      <c r="AL4330" s="90" t="str">
        <f>IF(W4330="si",'COSTOS DE CREDITOS'!$C$35,"")</f>
        <v/>
      </c>
      <c r="AM4330" s="30" t="str">
        <f t="shared" si="1078"/>
        <v/>
      </c>
      <c r="AN4330" s="30" t="str">
        <f t="shared" si="1079"/>
        <v/>
      </c>
      <c r="AO4330" s="30">
        <f t="shared" si="1080"/>
        <v>0</v>
      </c>
      <c r="AP4330" s="30">
        <f t="shared" si="1081"/>
        <v>0</v>
      </c>
      <c r="AQ4330" s="19" t="str">
        <f t="shared" si="1082"/>
        <v/>
      </c>
    </row>
    <row r="4331" spans="1:43" x14ac:dyDescent="0.2">
      <c r="A4331" s="23" t="s">
        <v>5665</v>
      </c>
      <c r="B4331" s="6" t="s">
        <v>5666</v>
      </c>
      <c r="C4331" s="6" t="s">
        <v>5667</v>
      </c>
      <c r="D4331" s="4">
        <v>187325</v>
      </c>
      <c r="E4331" s="4">
        <v>186383</v>
      </c>
      <c r="F4331" s="5" t="s">
        <v>3070</v>
      </c>
      <c r="G4331" s="2">
        <v>5</v>
      </c>
      <c r="H4331" s="4">
        <v>187354</v>
      </c>
      <c r="I4331" s="5" t="s">
        <v>5397</v>
      </c>
      <c r="J4331" s="15">
        <v>45418</v>
      </c>
      <c r="K4331" s="24">
        <v>1396007827</v>
      </c>
      <c r="L4331" s="15">
        <v>45421</v>
      </c>
      <c r="M4331" s="15">
        <v>45443</v>
      </c>
      <c r="N4331" s="26">
        <v>1</v>
      </c>
      <c r="O4331" s="26">
        <f>VLOOKUP(D4331,quash!A$2:$I$7791,9,FALSE)</f>
        <v>1</v>
      </c>
      <c r="P4331" s="7">
        <v>10000</v>
      </c>
      <c r="Q4331" s="26">
        <v>127</v>
      </c>
      <c r="R4331" s="19">
        <v>5.24391097594855E-2</v>
      </c>
      <c r="S4331" s="26">
        <v>16</v>
      </c>
      <c r="T4331" s="8">
        <v>7000</v>
      </c>
      <c r="U4331" s="4">
        <v>147</v>
      </c>
      <c r="V4331" s="10">
        <v>1827.61</v>
      </c>
      <c r="W4331" s="14" t="s">
        <v>5282</v>
      </c>
      <c r="AB4331" s="30">
        <f t="shared" si="1076"/>
        <v>756000</v>
      </c>
      <c r="AC4331" s="30">
        <f t="shared" si="1083"/>
        <v>9.2592592592592587E-3</v>
      </c>
      <c r="AD4331" s="31">
        <f t="shared" si="1084"/>
        <v>1.1759259259259258</v>
      </c>
      <c r="AE4331" s="31">
        <f t="shared" si="1085"/>
        <v>1.3611111111111109</v>
      </c>
      <c r="AG4331" s="30">
        <f t="shared" si="1077"/>
        <v>2427000</v>
      </c>
      <c r="AH4331" s="30">
        <f t="shared" si="1073"/>
        <v>2.88421920065925E-3</v>
      </c>
      <c r="AI4331" s="31">
        <f t="shared" si="1074"/>
        <v>0.36629583848372477</v>
      </c>
      <c r="AJ4331" s="31">
        <f t="shared" si="1075"/>
        <v>0.42398022249690975</v>
      </c>
      <c r="AK4331" s="30" t="str">
        <f>IF(W4331="si",($S4331*'COSTOS DE CREDITOS'!$C$27)/DATA!$G4331,"")</f>
        <v/>
      </c>
      <c r="AL4331" s="90" t="str">
        <f>IF(W4331="si",'COSTOS DE CREDITOS'!$C$35,"")</f>
        <v/>
      </c>
      <c r="AM4331" s="30" t="str">
        <f t="shared" si="1078"/>
        <v/>
      </c>
      <c r="AN4331" s="30" t="str">
        <f t="shared" si="1079"/>
        <v/>
      </c>
      <c r="AO4331" s="30">
        <f t="shared" si="1080"/>
        <v>0</v>
      </c>
      <c r="AP4331" s="30">
        <f t="shared" si="1081"/>
        <v>0</v>
      </c>
      <c r="AQ4331" s="19" t="str">
        <f t="shared" si="1082"/>
        <v/>
      </c>
    </row>
    <row r="4332" spans="1:43" x14ac:dyDescent="0.2">
      <c r="A4332" s="23" t="s">
        <v>5665</v>
      </c>
      <c r="B4332" s="6" t="s">
        <v>5683</v>
      </c>
      <c r="C4332" s="6" t="s">
        <v>5670</v>
      </c>
      <c r="D4332" s="2">
        <v>187300</v>
      </c>
      <c r="E4332" s="2">
        <v>187585</v>
      </c>
      <c r="F4332" s="3" t="s">
        <v>3118</v>
      </c>
      <c r="G4332" s="2">
        <v>5</v>
      </c>
      <c r="H4332" s="2">
        <v>187648</v>
      </c>
      <c r="I4332" s="3" t="s">
        <v>5398</v>
      </c>
      <c r="J4332" s="15">
        <v>45418</v>
      </c>
      <c r="K4332" s="24">
        <v>1395932977</v>
      </c>
      <c r="L4332" s="15">
        <v>45421</v>
      </c>
      <c r="M4332" s="15">
        <v>45443</v>
      </c>
      <c r="N4332" s="26">
        <v>1</v>
      </c>
      <c r="O4332" s="26">
        <f>VLOOKUP(D4332,quash!A$2:$I$7791,9,FALSE)</f>
        <v>3</v>
      </c>
      <c r="P4332" s="7">
        <v>10000</v>
      </c>
      <c r="Q4332" s="26">
        <v>132</v>
      </c>
      <c r="R4332" s="19">
        <v>5.8283715876113903E-2</v>
      </c>
      <c r="S4332" s="26">
        <v>16</v>
      </c>
      <c r="T4332" s="7">
        <v>10000</v>
      </c>
      <c r="U4332" s="2">
        <v>142</v>
      </c>
      <c r="V4332" s="11">
        <v>2510.34</v>
      </c>
      <c r="W4332" s="14" t="s">
        <v>5282</v>
      </c>
      <c r="AB4332" s="30">
        <f t="shared" si="1076"/>
        <v>173000</v>
      </c>
      <c r="AC4332" s="30">
        <f t="shared" si="1083"/>
        <v>5.7803468208092484E-2</v>
      </c>
      <c r="AD4332" s="31">
        <f t="shared" si="1084"/>
        <v>7.6300578034682083</v>
      </c>
      <c r="AE4332" s="31">
        <f t="shared" si="1085"/>
        <v>8.2080924855491322</v>
      </c>
      <c r="AG4332" s="30">
        <f t="shared" si="1077"/>
        <v>778000</v>
      </c>
      <c r="AH4332" s="30">
        <f t="shared" si="1073"/>
        <v>1.2853470437017995E-2</v>
      </c>
      <c r="AI4332" s="31">
        <f t="shared" si="1074"/>
        <v>1.6966580976863754</v>
      </c>
      <c r="AJ4332" s="31">
        <f t="shared" si="1075"/>
        <v>1.8251928020565553</v>
      </c>
      <c r="AK4332" s="30" t="str">
        <f>IF(W4332="si",($S4332*'COSTOS DE CREDITOS'!$C$27)/DATA!$G4332,"")</f>
        <v/>
      </c>
      <c r="AL4332" s="90" t="str">
        <f>IF(W4332="si",'COSTOS DE CREDITOS'!$C$35,"")</f>
        <v/>
      </c>
      <c r="AM4332" s="30" t="str">
        <f t="shared" si="1078"/>
        <v/>
      </c>
      <c r="AN4332" s="30" t="str">
        <f t="shared" si="1079"/>
        <v/>
      </c>
      <c r="AO4332" s="30">
        <f t="shared" si="1080"/>
        <v>0</v>
      </c>
      <c r="AP4332" s="30">
        <f t="shared" si="1081"/>
        <v>0</v>
      </c>
      <c r="AQ4332" s="19" t="str">
        <f t="shared" si="1082"/>
        <v/>
      </c>
    </row>
    <row r="4333" spans="1:43" x14ac:dyDescent="0.2">
      <c r="A4333" s="23" t="s">
        <v>5665</v>
      </c>
      <c r="B4333" s="6" t="s">
        <v>5683</v>
      </c>
      <c r="C4333" s="6" t="s">
        <v>5670</v>
      </c>
      <c r="D4333" s="2">
        <v>187294</v>
      </c>
      <c r="E4333" s="2">
        <v>187585</v>
      </c>
      <c r="F4333" s="3" t="s">
        <v>3118</v>
      </c>
      <c r="G4333" s="2">
        <v>5</v>
      </c>
      <c r="H4333" s="2">
        <v>187654</v>
      </c>
      <c r="I4333" s="3" t="s">
        <v>5399</v>
      </c>
      <c r="J4333" s="15">
        <v>45418</v>
      </c>
      <c r="K4333" s="24">
        <v>1395921794</v>
      </c>
      <c r="L4333" s="15">
        <v>45421</v>
      </c>
      <c r="M4333" s="15">
        <v>45443</v>
      </c>
      <c r="N4333" s="26">
        <v>1</v>
      </c>
      <c r="O4333" s="26">
        <f>VLOOKUP(D4333,quash!A$2:$I$7791,9,FALSE)</f>
        <v>5</v>
      </c>
      <c r="P4333" s="7">
        <v>10000</v>
      </c>
      <c r="Q4333" s="26">
        <v>132</v>
      </c>
      <c r="R4333" s="19">
        <v>5.8283715876113903E-2</v>
      </c>
      <c r="S4333" s="26">
        <v>16</v>
      </c>
      <c r="T4333" s="7">
        <v>8000</v>
      </c>
      <c r="U4333" s="2">
        <v>142</v>
      </c>
      <c r="V4333" s="11">
        <v>2013.74</v>
      </c>
      <c r="W4333" s="14" t="s">
        <v>5282</v>
      </c>
      <c r="AB4333" s="30">
        <f t="shared" si="1076"/>
        <v>100000</v>
      </c>
      <c r="AC4333" s="30">
        <f t="shared" si="1083"/>
        <v>0.08</v>
      </c>
      <c r="AD4333" s="31">
        <f t="shared" si="1084"/>
        <v>10.56</v>
      </c>
      <c r="AE4333" s="31">
        <f t="shared" si="1085"/>
        <v>11.36</v>
      </c>
      <c r="AG4333" s="30">
        <f t="shared" si="1077"/>
        <v>352000</v>
      </c>
      <c r="AH4333" s="30">
        <f t="shared" si="1073"/>
        <v>2.2727272727272728E-2</v>
      </c>
      <c r="AI4333" s="31">
        <f t="shared" si="1074"/>
        <v>3</v>
      </c>
      <c r="AJ4333" s="31">
        <f t="shared" si="1075"/>
        <v>3.2272727272727275</v>
      </c>
      <c r="AK4333" s="30" t="str">
        <f>IF(W4333="si",($S4333*'COSTOS DE CREDITOS'!$C$27)/DATA!$G4333,"")</f>
        <v/>
      </c>
      <c r="AL4333" s="90" t="str">
        <f>IF(W4333="si",'COSTOS DE CREDITOS'!$C$35,"")</f>
        <v/>
      </c>
      <c r="AM4333" s="30" t="str">
        <f t="shared" si="1078"/>
        <v/>
      </c>
      <c r="AN4333" s="30" t="str">
        <f t="shared" si="1079"/>
        <v/>
      </c>
      <c r="AO4333" s="30">
        <f t="shared" si="1080"/>
        <v>0</v>
      </c>
      <c r="AP4333" s="30">
        <f t="shared" si="1081"/>
        <v>0</v>
      </c>
      <c r="AQ4333" s="19" t="str">
        <f t="shared" si="1082"/>
        <v/>
      </c>
    </row>
    <row r="4334" spans="1:43" x14ac:dyDescent="0.2">
      <c r="A4334" s="23" t="s">
        <v>5665</v>
      </c>
      <c r="B4334" s="6" t="s">
        <v>5675</v>
      </c>
      <c r="C4334" s="6" t="s">
        <v>5667</v>
      </c>
      <c r="D4334" s="2">
        <v>187534</v>
      </c>
      <c r="E4334" s="2">
        <v>187683</v>
      </c>
      <c r="F4334" s="3" t="s">
        <v>5297</v>
      </c>
      <c r="G4334" s="2">
        <v>7</v>
      </c>
      <c r="H4334" s="2">
        <v>187684</v>
      </c>
      <c r="I4334" s="3" t="s">
        <v>5400</v>
      </c>
      <c r="J4334" s="15">
        <v>45419</v>
      </c>
      <c r="K4334" s="24">
        <v>1396926726</v>
      </c>
      <c r="L4334" s="15">
        <v>45421</v>
      </c>
      <c r="M4334" s="15">
        <v>45443</v>
      </c>
      <c r="N4334" s="26">
        <v>1</v>
      </c>
      <c r="O4334" s="26">
        <f>VLOOKUP(D4334,quash!A$2:$I$7791,9,FALSE)</f>
        <v>1</v>
      </c>
      <c r="P4334" s="7">
        <v>7000</v>
      </c>
      <c r="Q4334" s="26">
        <v>111</v>
      </c>
      <c r="R4334" s="19">
        <v>0.11226939921536</v>
      </c>
      <c r="S4334" s="26">
        <v>16</v>
      </c>
      <c r="T4334" s="7">
        <v>7000</v>
      </c>
      <c r="U4334" s="2">
        <v>115</v>
      </c>
      <c r="V4334" s="11">
        <v>1399.93</v>
      </c>
      <c r="W4334" s="14" t="s">
        <v>5282</v>
      </c>
      <c r="AB4334" s="30">
        <f t="shared" si="1076"/>
        <v>756000</v>
      </c>
      <c r="AC4334" s="30">
        <f t="shared" ref="AC4334:AC4397" si="1086">$T4334/AB4334</f>
        <v>9.2592592592592587E-3</v>
      </c>
      <c r="AD4334" s="31">
        <f t="shared" ref="AD4334:AD4397" si="1087">AC4334*$Q4334</f>
        <v>1.0277777777777777</v>
      </c>
      <c r="AE4334" s="31">
        <f t="shared" si="1085"/>
        <v>1.0648148148148147</v>
      </c>
      <c r="AG4334" s="30">
        <f t="shared" si="1077"/>
        <v>2427000</v>
      </c>
      <c r="AH4334" s="30">
        <f t="shared" si="1073"/>
        <v>2.88421920065925E-3</v>
      </c>
      <c r="AI4334" s="31">
        <f t="shared" si="1074"/>
        <v>0.32014833127317677</v>
      </c>
      <c r="AJ4334" s="31">
        <f t="shared" si="1075"/>
        <v>0.33168520807581375</v>
      </c>
      <c r="AK4334" s="30" t="str">
        <f>IF(W4334="si",($S4334*'COSTOS DE CREDITOS'!$C$27)/DATA!$G4334,"")</f>
        <v/>
      </c>
      <c r="AL4334" s="90" t="str">
        <f>IF(W4334="si",'COSTOS DE CREDITOS'!$C$35,"")</f>
        <v/>
      </c>
      <c r="AM4334" s="30" t="str">
        <f t="shared" si="1078"/>
        <v/>
      </c>
      <c r="AN4334" s="30" t="str">
        <f t="shared" si="1079"/>
        <v/>
      </c>
      <c r="AO4334" s="30">
        <f t="shared" si="1080"/>
        <v>0</v>
      </c>
      <c r="AP4334" s="30">
        <f t="shared" si="1081"/>
        <v>0</v>
      </c>
      <c r="AQ4334" s="19" t="str">
        <f t="shared" si="1082"/>
        <v/>
      </c>
    </row>
    <row r="4335" spans="1:43" x14ac:dyDescent="0.2">
      <c r="A4335" s="23" t="s">
        <v>5665</v>
      </c>
      <c r="B4335" s="6" t="s">
        <v>5675</v>
      </c>
      <c r="C4335" s="6" t="s">
        <v>5667</v>
      </c>
      <c r="D4335" s="2">
        <v>187423</v>
      </c>
      <c r="E4335" s="2">
        <v>187683</v>
      </c>
      <c r="F4335" s="3" t="s">
        <v>5297</v>
      </c>
      <c r="G4335" s="2">
        <v>7</v>
      </c>
      <c r="H4335" s="2">
        <v>187685</v>
      </c>
      <c r="I4335" s="3" t="s">
        <v>5401</v>
      </c>
      <c r="J4335" s="15">
        <v>45419</v>
      </c>
      <c r="K4335" s="24">
        <v>1396638779</v>
      </c>
      <c r="L4335" s="15">
        <v>45421</v>
      </c>
      <c r="M4335" s="15">
        <v>45443</v>
      </c>
      <c r="N4335" s="26">
        <v>1</v>
      </c>
      <c r="O4335" s="26">
        <f>VLOOKUP(D4335,quash!A$2:$I$7791,9,FALSE)</f>
        <v>1</v>
      </c>
      <c r="P4335" s="7">
        <v>7000</v>
      </c>
      <c r="Q4335" s="26">
        <v>111</v>
      </c>
      <c r="R4335" s="19">
        <v>0.11226939921536</v>
      </c>
      <c r="S4335" s="26">
        <v>16</v>
      </c>
      <c r="T4335" s="7">
        <v>10000</v>
      </c>
      <c r="U4335" s="2">
        <v>115</v>
      </c>
      <c r="V4335" s="11">
        <v>2000.01</v>
      </c>
      <c r="W4335" s="14" t="s">
        <v>5282</v>
      </c>
      <c r="AB4335" s="30">
        <f t="shared" si="1076"/>
        <v>756000</v>
      </c>
      <c r="AC4335" s="30">
        <f t="shared" si="1086"/>
        <v>1.3227513227513227E-2</v>
      </c>
      <c r="AD4335" s="31">
        <f t="shared" si="1087"/>
        <v>1.4682539682539681</v>
      </c>
      <c r="AE4335" s="31">
        <f t="shared" si="1085"/>
        <v>1.5211640211640212</v>
      </c>
      <c r="AG4335" s="30">
        <f t="shared" si="1077"/>
        <v>2427000</v>
      </c>
      <c r="AH4335" s="30">
        <f t="shared" si="1073"/>
        <v>4.1203131437989289E-3</v>
      </c>
      <c r="AI4335" s="31">
        <f t="shared" si="1074"/>
        <v>0.4573547589616811</v>
      </c>
      <c r="AJ4335" s="31">
        <f t="shared" si="1075"/>
        <v>0.47383601153687682</v>
      </c>
      <c r="AK4335" s="30" t="str">
        <f>IF(W4335="si",($S4335*'COSTOS DE CREDITOS'!$C$27)/DATA!$G4335,"")</f>
        <v/>
      </c>
      <c r="AL4335" s="90" t="str">
        <f>IF(W4335="si",'COSTOS DE CREDITOS'!$C$35,"")</f>
        <v/>
      </c>
      <c r="AM4335" s="30" t="str">
        <f t="shared" si="1078"/>
        <v/>
      </c>
      <c r="AN4335" s="30" t="str">
        <f t="shared" si="1079"/>
        <v/>
      </c>
      <c r="AO4335" s="30">
        <f t="shared" si="1080"/>
        <v>0</v>
      </c>
      <c r="AP4335" s="30">
        <f t="shared" si="1081"/>
        <v>0</v>
      </c>
      <c r="AQ4335" s="19" t="str">
        <f t="shared" si="1082"/>
        <v/>
      </c>
    </row>
    <row r="4336" spans="1:43" x14ac:dyDescent="0.2">
      <c r="A4336" s="23" t="s">
        <v>5665</v>
      </c>
      <c r="B4336" s="6" t="s">
        <v>5675</v>
      </c>
      <c r="C4336" s="6" t="s">
        <v>5667</v>
      </c>
      <c r="D4336" s="2">
        <v>187527</v>
      </c>
      <c r="E4336" s="2">
        <v>187683</v>
      </c>
      <c r="F4336" s="3" t="s">
        <v>5297</v>
      </c>
      <c r="G4336" s="2">
        <v>7</v>
      </c>
      <c r="H4336" s="2">
        <v>187703</v>
      </c>
      <c r="I4336" s="3" t="s">
        <v>5402</v>
      </c>
      <c r="J4336" s="15">
        <v>45419</v>
      </c>
      <c r="K4336" s="24">
        <v>1396921488</v>
      </c>
      <c r="L4336" s="15">
        <v>45421</v>
      </c>
      <c r="M4336" s="15">
        <v>45443</v>
      </c>
      <c r="N4336" s="26">
        <v>1</v>
      </c>
      <c r="O4336" s="26">
        <f>VLOOKUP(D4336,quash!A$2:$I$7791,9,FALSE)</f>
        <v>2</v>
      </c>
      <c r="P4336" s="7">
        <v>7000</v>
      </c>
      <c r="Q4336" s="26">
        <v>126</v>
      </c>
      <c r="R4336" s="19">
        <v>0.11226939921536</v>
      </c>
      <c r="S4336" s="26">
        <v>16</v>
      </c>
      <c r="T4336" s="7">
        <v>9000</v>
      </c>
      <c r="U4336" s="2">
        <v>115</v>
      </c>
      <c r="V4336" s="11">
        <v>1800.13</v>
      </c>
      <c r="W4336" s="14" t="s">
        <v>5282</v>
      </c>
      <c r="AB4336" s="30">
        <f t="shared" si="1076"/>
        <v>453000</v>
      </c>
      <c r="AC4336" s="30">
        <f t="shared" si="1086"/>
        <v>1.9867549668874173E-2</v>
      </c>
      <c r="AD4336" s="31">
        <f t="shared" si="1087"/>
        <v>2.5033112582781456</v>
      </c>
      <c r="AE4336" s="31">
        <f t="shared" si="1085"/>
        <v>2.2847682119205297</v>
      </c>
      <c r="AG4336" s="30">
        <f t="shared" si="1077"/>
        <v>1695000</v>
      </c>
      <c r="AH4336" s="30">
        <f t="shared" si="1073"/>
        <v>5.3097345132743362E-3</v>
      </c>
      <c r="AI4336" s="31">
        <f t="shared" si="1074"/>
        <v>0.66902654867256639</v>
      </c>
      <c r="AJ4336" s="31">
        <f t="shared" si="1075"/>
        <v>0.61061946902654862</v>
      </c>
      <c r="AK4336" s="30" t="str">
        <f>IF(W4336="si",($S4336*'COSTOS DE CREDITOS'!$C$27)/DATA!$G4336,"")</f>
        <v/>
      </c>
      <c r="AL4336" s="90" t="str">
        <f>IF(W4336="si",'COSTOS DE CREDITOS'!$C$35,"")</f>
        <v/>
      </c>
      <c r="AM4336" s="30" t="str">
        <f t="shared" si="1078"/>
        <v/>
      </c>
      <c r="AN4336" s="30" t="str">
        <f t="shared" si="1079"/>
        <v/>
      </c>
      <c r="AO4336" s="30">
        <f t="shared" si="1080"/>
        <v>0</v>
      </c>
      <c r="AP4336" s="30">
        <f t="shared" si="1081"/>
        <v>0</v>
      </c>
      <c r="AQ4336" s="19" t="str">
        <f t="shared" si="1082"/>
        <v/>
      </c>
    </row>
    <row r="4337" spans="1:43" x14ac:dyDescent="0.2">
      <c r="A4337" s="23" t="s">
        <v>5665</v>
      </c>
      <c r="B4337" s="6" t="s">
        <v>5671</v>
      </c>
      <c r="C4337" s="6" t="s">
        <v>5670</v>
      </c>
      <c r="D4337" s="2">
        <v>187434</v>
      </c>
      <c r="E4337" s="2">
        <v>187894</v>
      </c>
      <c r="F4337" s="3" t="s">
        <v>5298</v>
      </c>
      <c r="G4337" s="2">
        <v>5</v>
      </c>
      <c r="H4337" s="2">
        <v>187895</v>
      </c>
      <c r="I4337" s="3" t="s">
        <v>5403</v>
      </c>
      <c r="J4337" s="15">
        <v>45419</v>
      </c>
      <c r="K4337" s="24">
        <v>1396648868</v>
      </c>
      <c r="L4337" s="15">
        <v>45422</v>
      </c>
      <c r="M4337" s="15">
        <v>45443</v>
      </c>
      <c r="N4337" s="26">
        <v>1</v>
      </c>
      <c r="O4337" s="26">
        <f>VLOOKUP(D4337,quash!A$2:$I$7791,9,FALSE)</f>
        <v>1</v>
      </c>
      <c r="P4337" s="7">
        <v>5000</v>
      </c>
      <c r="Q4337" s="26">
        <v>147</v>
      </c>
      <c r="R4337" s="19">
        <v>0.11226939921536</v>
      </c>
      <c r="S4337" s="26">
        <v>16</v>
      </c>
      <c r="T4337" s="7">
        <v>8000</v>
      </c>
      <c r="U4337" s="2">
        <v>142</v>
      </c>
      <c r="V4337" s="11">
        <v>2013.74</v>
      </c>
      <c r="W4337" s="14" t="s">
        <v>5282</v>
      </c>
      <c r="AB4337" s="30">
        <f t="shared" si="1076"/>
        <v>756000</v>
      </c>
      <c r="AC4337" s="30">
        <f t="shared" si="1086"/>
        <v>1.0582010582010581E-2</v>
      </c>
      <c r="AD4337" s="31">
        <f t="shared" si="1087"/>
        <v>1.5555555555555554</v>
      </c>
      <c r="AE4337" s="31">
        <f t="shared" si="1085"/>
        <v>1.5026455026455026</v>
      </c>
      <c r="AG4337" s="30">
        <f t="shared" si="1077"/>
        <v>2427000</v>
      </c>
      <c r="AH4337" s="30">
        <f t="shared" si="1073"/>
        <v>3.296250515039143E-3</v>
      </c>
      <c r="AI4337" s="31">
        <f t="shared" si="1074"/>
        <v>0.48454882571075403</v>
      </c>
      <c r="AJ4337" s="31">
        <f t="shared" si="1075"/>
        <v>0.4680675731355583</v>
      </c>
      <c r="AK4337" s="30" t="str">
        <f>IF(W4337="si",($S4337*'COSTOS DE CREDITOS'!$C$27)/DATA!$G4337,"")</f>
        <v/>
      </c>
      <c r="AL4337" s="90" t="str">
        <f>IF(W4337="si",'COSTOS DE CREDITOS'!$C$35,"")</f>
        <v/>
      </c>
      <c r="AM4337" s="30" t="str">
        <f t="shared" si="1078"/>
        <v/>
      </c>
      <c r="AN4337" s="30" t="str">
        <f t="shared" si="1079"/>
        <v/>
      </c>
      <c r="AO4337" s="30">
        <f t="shared" si="1080"/>
        <v>0</v>
      </c>
      <c r="AP4337" s="30">
        <f t="shared" si="1081"/>
        <v>0</v>
      </c>
      <c r="AQ4337" s="19" t="str">
        <f t="shared" si="1082"/>
        <v/>
      </c>
    </row>
    <row r="4338" spans="1:43" x14ac:dyDescent="0.2">
      <c r="A4338" s="23" t="s">
        <v>5665</v>
      </c>
      <c r="B4338" s="6" t="s">
        <v>5671</v>
      </c>
      <c r="C4338" s="6" t="s">
        <v>5670</v>
      </c>
      <c r="D4338" s="2">
        <v>187752</v>
      </c>
      <c r="E4338" s="2">
        <v>187894</v>
      </c>
      <c r="F4338" s="3" t="s">
        <v>5298</v>
      </c>
      <c r="G4338" s="2">
        <v>5</v>
      </c>
      <c r="H4338" s="2">
        <v>187904</v>
      </c>
      <c r="I4338" s="3" t="s">
        <v>5404</v>
      </c>
      <c r="J4338" s="15">
        <v>45421</v>
      </c>
      <c r="K4338" s="24">
        <v>1397993338</v>
      </c>
      <c r="L4338" s="15">
        <v>45422</v>
      </c>
      <c r="M4338" s="15">
        <v>45443</v>
      </c>
      <c r="N4338" s="26">
        <v>1</v>
      </c>
      <c r="O4338" s="26">
        <f>VLOOKUP(D4338,quash!A$2:$I$7791,9,FALSE)</f>
        <v>1</v>
      </c>
      <c r="P4338" s="7">
        <v>10000</v>
      </c>
      <c r="Q4338" s="26">
        <v>147</v>
      </c>
      <c r="R4338" s="19">
        <v>7.9000519063170294E-2</v>
      </c>
      <c r="S4338" s="26">
        <v>16</v>
      </c>
      <c r="T4338" s="7">
        <v>8000</v>
      </c>
      <c r="U4338" s="2">
        <v>142</v>
      </c>
      <c r="V4338" s="11">
        <v>2013.74</v>
      </c>
      <c r="W4338" s="14" t="s">
        <v>5282</v>
      </c>
      <c r="AB4338" s="30">
        <f t="shared" si="1076"/>
        <v>756000</v>
      </c>
      <c r="AC4338" s="30">
        <f t="shared" si="1086"/>
        <v>1.0582010582010581E-2</v>
      </c>
      <c r="AD4338" s="31">
        <f t="shared" si="1087"/>
        <v>1.5555555555555554</v>
      </c>
      <c r="AE4338" s="31">
        <f t="shared" si="1085"/>
        <v>1.5026455026455026</v>
      </c>
      <c r="AG4338" s="30">
        <f t="shared" si="1077"/>
        <v>2427000</v>
      </c>
      <c r="AH4338" s="30">
        <f t="shared" si="1073"/>
        <v>3.296250515039143E-3</v>
      </c>
      <c r="AI4338" s="31">
        <f t="shared" si="1074"/>
        <v>0.48454882571075403</v>
      </c>
      <c r="AJ4338" s="31">
        <f t="shared" si="1075"/>
        <v>0.4680675731355583</v>
      </c>
      <c r="AK4338" s="30" t="str">
        <f>IF(W4338="si",($S4338*'COSTOS DE CREDITOS'!$C$27)/DATA!$G4338,"")</f>
        <v/>
      </c>
      <c r="AL4338" s="90" t="str">
        <f>IF(W4338="si",'COSTOS DE CREDITOS'!$C$35,"")</f>
        <v/>
      </c>
      <c r="AM4338" s="30" t="str">
        <f t="shared" si="1078"/>
        <v/>
      </c>
      <c r="AN4338" s="30" t="str">
        <f t="shared" si="1079"/>
        <v/>
      </c>
      <c r="AO4338" s="30">
        <f t="shared" si="1080"/>
        <v>0</v>
      </c>
      <c r="AP4338" s="30">
        <f t="shared" si="1081"/>
        <v>0</v>
      </c>
      <c r="AQ4338" s="19" t="str">
        <f t="shared" si="1082"/>
        <v/>
      </c>
    </row>
    <row r="4339" spans="1:43" x14ac:dyDescent="0.2">
      <c r="A4339" s="23" t="s">
        <v>5665</v>
      </c>
      <c r="B4339" s="6" t="s">
        <v>5671</v>
      </c>
      <c r="C4339" s="6" t="s">
        <v>5670</v>
      </c>
      <c r="D4339" s="2">
        <v>186949</v>
      </c>
      <c r="E4339" s="2">
        <v>187894</v>
      </c>
      <c r="F4339" s="3" t="s">
        <v>5298</v>
      </c>
      <c r="G4339" s="2">
        <v>5</v>
      </c>
      <c r="H4339" s="2">
        <v>187918</v>
      </c>
      <c r="I4339" s="3" t="s">
        <v>5405</v>
      </c>
      <c r="J4339" s="15">
        <v>45414</v>
      </c>
      <c r="K4339" s="24">
        <v>1393570602</v>
      </c>
      <c r="L4339" s="15">
        <v>45423</v>
      </c>
      <c r="M4339" s="15">
        <v>45443</v>
      </c>
      <c r="N4339" s="26">
        <v>1</v>
      </c>
      <c r="O4339" s="26">
        <f>VLOOKUP(D4339,quash!A$2:$I$7791,9,FALSE)</f>
        <v>1</v>
      </c>
      <c r="P4339" s="7">
        <v>5000</v>
      </c>
      <c r="Q4339" s="26">
        <v>147</v>
      </c>
      <c r="R4339" s="19">
        <v>0.11226939921536</v>
      </c>
      <c r="S4339" s="26">
        <v>16</v>
      </c>
      <c r="T4339" s="7">
        <v>7000</v>
      </c>
      <c r="U4339" s="2">
        <v>142</v>
      </c>
      <c r="V4339" s="11">
        <v>1758.65</v>
      </c>
      <c r="W4339" s="14" t="s">
        <v>5282</v>
      </c>
      <c r="AB4339" s="30">
        <f t="shared" si="1076"/>
        <v>756000</v>
      </c>
      <c r="AC4339" s="30">
        <f t="shared" si="1086"/>
        <v>9.2592592592592587E-3</v>
      </c>
      <c r="AD4339" s="31">
        <f t="shared" si="1087"/>
        <v>1.3611111111111109</v>
      </c>
      <c r="AE4339" s="31">
        <f t="shared" si="1085"/>
        <v>1.3148148148148147</v>
      </c>
      <c r="AG4339" s="30">
        <f t="shared" si="1077"/>
        <v>2427000</v>
      </c>
      <c r="AH4339" s="30">
        <f t="shared" si="1073"/>
        <v>2.88421920065925E-3</v>
      </c>
      <c r="AI4339" s="31">
        <f t="shared" si="1074"/>
        <v>0.42398022249690975</v>
      </c>
      <c r="AJ4339" s="31">
        <f t="shared" si="1075"/>
        <v>0.40955912649361348</v>
      </c>
      <c r="AK4339" s="30" t="str">
        <f>IF(W4339="si",($S4339*'COSTOS DE CREDITOS'!$C$27)/DATA!$G4339,"")</f>
        <v/>
      </c>
      <c r="AL4339" s="90" t="str">
        <f>IF(W4339="si",'COSTOS DE CREDITOS'!$C$35,"")</f>
        <v/>
      </c>
      <c r="AM4339" s="30" t="str">
        <f t="shared" si="1078"/>
        <v/>
      </c>
      <c r="AN4339" s="30" t="str">
        <f t="shared" si="1079"/>
        <v/>
      </c>
      <c r="AO4339" s="30">
        <f t="shared" si="1080"/>
        <v>0</v>
      </c>
      <c r="AP4339" s="30">
        <f t="shared" si="1081"/>
        <v>0</v>
      </c>
      <c r="AQ4339" s="19" t="str">
        <f t="shared" si="1082"/>
        <v/>
      </c>
    </row>
    <row r="4340" spans="1:43" x14ac:dyDescent="0.2">
      <c r="A4340" s="23" t="s">
        <v>5665</v>
      </c>
      <c r="B4340" s="6" t="s">
        <v>5671</v>
      </c>
      <c r="C4340" s="6" t="s">
        <v>5670</v>
      </c>
      <c r="D4340" s="2">
        <v>187607</v>
      </c>
      <c r="E4340" s="2">
        <v>187894</v>
      </c>
      <c r="F4340" s="3" t="s">
        <v>5298</v>
      </c>
      <c r="G4340" s="2">
        <v>5</v>
      </c>
      <c r="H4340" s="2">
        <v>187920</v>
      </c>
      <c r="I4340" s="3" t="s">
        <v>5406</v>
      </c>
      <c r="J4340" s="15">
        <v>45420</v>
      </c>
      <c r="K4340" s="24">
        <v>1397280911</v>
      </c>
      <c r="L4340" s="15">
        <v>45423</v>
      </c>
      <c r="M4340" s="15">
        <v>45443</v>
      </c>
      <c r="N4340" s="26">
        <v>1</v>
      </c>
      <c r="O4340" s="26">
        <f>VLOOKUP(D4340,quash!A$2:$I$7791,9,FALSE)</f>
        <v>1</v>
      </c>
      <c r="P4340" s="7">
        <v>10000</v>
      </c>
      <c r="Q4340" s="26">
        <v>147</v>
      </c>
      <c r="R4340" s="19">
        <v>7.9000519063170294E-2</v>
      </c>
      <c r="S4340" s="26">
        <v>16</v>
      </c>
      <c r="T4340" s="7">
        <v>7000</v>
      </c>
      <c r="U4340" s="2">
        <v>142</v>
      </c>
      <c r="V4340" s="11">
        <v>1758.65</v>
      </c>
      <c r="W4340" s="14" t="s">
        <v>5282</v>
      </c>
      <c r="AB4340" s="30">
        <f t="shared" si="1076"/>
        <v>756000</v>
      </c>
      <c r="AC4340" s="30">
        <f t="shared" si="1086"/>
        <v>9.2592592592592587E-3</v>
      </c>
      <c r="AD4340" s="31">
        <f t="shared" si="1087"/>
        <v>1.3611111111111109</v>
      </c>
      <c r="AE4340" s="31">
        <f t="shared" si="1085"/>
        <v>1.3148148148148147</v>
      </c>
      <c r="AG4340" s="30">
        <f t="shared" si="1077"/>
        <v>2427000</v>
      </c>
      <c r="AH4340" s="30">
        <f t="shared" si="1073"/>
        <v>2.88421920065925E-3</v>
      </c>
      <c r="AI4340" s="31">
        <f t="shared" si="1074"/>
        <v>0.42398022249690975</v>
      </c>
      <c r="AJ4340" s="31">
        <f t="shared" si="1075"/>
        <v>0.40955912649361348</v>
      </c>
      <c r="AK4340" s="30" t="str">
        <f>IF(W4340="si",($S4340*'COSTOS DE CREDITOS'!$C$27)/DATA!$G4340,"")</f>
        <v/>
      </c>
      <c r="AL4340" s="90" t="str">
        <f>IF(W4340="si",'COSTOS DE CREDITOS'!$C$35,"")</f>
        <v/>
      </c>
      <c r="AM4340" s="30" t="str">
        <f t="shared" si="1078"/>
        <v/>
      </c>
      <c r="AN4340" s="30" t="str">
        <f t="shared" si="1079"/>
        <v/>
      </c>
      <c r="AO4340" s="30">
        <f t="shared" si="1080"/>
        <v>0</v>
      </c>
      <c r="AP4340" s="30">
        <f t="shared" si="1081"/>
        <v>0</v>
      </c>
      <c r="AQ4340" s="19" t="str">
        <f t="shared" si="1082"/>
        <v/>
      </c>
    </row>
    <row r="4341" spans="1:43" x14ac:dyDescent="0.2">
      <c r="A4341" s="23" t="s">
        <v>5665</v>
      </c>
      <c r="B4341" s="6" t="s">
        <v>5671</v>
      </c>
      <c r="C4341" s="6" t="s">
        <v>5670</v>
      </c>
      <c r="D4341" s="2">
        <v>187638</v>
      </c>
      <c r="E4341" s="2">
        <v>187894</v>
      </c>
      <c r="F4341" s="3" t="s">
        <v>5298</v>
      </c>
      <c r="G4341" s="2">
        <v>5</v>
      </c>
      <c r="H4341" s="2">
        <v>187921</v>
      </c>
      <c r="I4341" s="3" t="s">
        <v>5407</v>
      </c>
      <c r="J4341" s="15">
        <v>45420</v>
      </c>
      <c r="K4341" s="24">
        <v>1397484571</v>
      </c>
      <c r="L4341" s="15">
        <v>45423</v>
      </c>
      <c r="M4341" s="15">
        <v>45443</v>
      </c>
      <c r="N4341" s="26">
        <v>1</v>
      </c>
      <c r="O4341" s="26">
        <f>VLOOKUP(D4341,quash!A$2:$I$7791,9,FALSE)</f>
        <v>1</v>
      </c>
      <c r="P4341" s="7">
        <v>5000</v>
      </c>
      <c r="Q4341" s="26">
        <v>147</v>
      </c>
      <c r="R4341" s="19">
        <v>0.11226939921536</v>
      </c>
      <c r="S4341" s="26">
        <v>16</v>
      </c>
      <c r="T4341" s="7">
        <v>7000</v>
      </c>
      <c r="U4341" s="2">
        <v>142</v>
      </c>
      <c r="V4341" s="11">
        <v>1758.65</v>
      </c>
      <c r="W4341" s="14" t="s">
        <v>5282</v>
      </c>
      <c r="AB4341" s="30">
        <f t="shared" si="1076"/>
        <v>756000</v>
      </c>
      <c r="AC4341" s="30">
        <f t="shared" si="1086"/>
        <v>9.2592592592592587E-3</v>
      </c>
      <c r="AD4341" s="31">
        <f t="shared" si="1087"/>
        <v>1.3611111111111109</v>
      </c>
      <c r="AE4341" s="31">
        <f t="shared" si="1085"/>
        <v>1.3148148148148147</v>
      </c>
      <c r="AG4341" s="30">
        <f t="shared" si="1077"/>
        <v>2427000</v>
      </c>
      <c r="AH4341" s="30">
        <f t="shared" si="1073"/>
        <v>2.88421920065925E-3</v>
      </c>
      <c r="AI4341" s="31">
        <f t="shared" si="1074"/>
        <v>0.42398022249690975</v>
      </c>
      <c r="AJ4341" s="31">
        <f t="shared" si="1075"/>
        <v>0.40955912649361348</v>
      </c>
      <c r="AK4341" s="30" t="str">
        <f>IF(W4341="si",($S4341*'COSTOS DE CREDITOS'!$C$27)/DATA!$G4341,"")</f>
        <v/>
      </c>
      <c r="AL4341" s="90" t="str">
        <f>IF(W4341="si",'COSTOS DE CREDITOS'!$C$35,"")</f>
        <v/>
      </c>
      <c r="AM4341" s="30" t="str">
        <f t="shared" si="1078"/>
        <v/>
      </c>
      <c r="AN4341" s="30" t="str">
        <f t="shared" si="1079"/>
        <v/>
      </c>
      <c r="AO4341" s="30">
        <f t="shared" si="1080"/>
        <v>0</v>
      </c>
      <c r="AP4341" s="30">
        <f t="shared" si="1081"/>
        <v>0</v>
      </c>
      <c r="AQ4341" s="19" t="str">
        <f t="shared" si="1082"/>
        <v/>
      </c>
    </row>
    <row r="4342" spans="1:43" x14ac:dyDescent="0.2">
      <c r="A4342" s="23" t="s">
        <v>5665</v>
      </c>
      <c r="B4342" s="6" t="s">
        <v>5666</v>
      </c>
      <c r="C4342" s="6" t="s">
        <v>5667</v>
      </c>
      <c r="D4342" s="2">
        <v>186963</v>
      </c>
      <c r="E4342" s="2">
        <v>187511</v>
      </c>
      <c r="F4342" s="3" t="s">
        <v>5299</v>
      </c>
      <c r="G4342" s="2">
        <v>5</v>
      </c>
      <c r="H4342" s="2">
        <v>187512</v>
      </c>
      <c r="I4342" s="3" t="s">
        <v>5408</v>
      </c>
      <c r="J4342" s="15">
        <v>45414</v>
      </c>
      <c r="K4342" s="24">
        <v>1393576553</v>
      </c>
      <c r="L4342" s="15">
        <v>45421</v>
      </c>
      <c r="M4342" s="15">
        <v>45443</v>
      </c>
      <c r="N4342" s="26">
        <v>1</v>
      </c>
      <c r="O4342" s="26">
        <f>VLOOKUP(D4342,quash!A$2:$I$7791,9,FALSE)</f>
        <v>6</v>
      </c>
      <c r="P4342" s="7">
        <v>10000</v>
      </c>
      <c r="Q4342" s="26">
        <v>127</v>
      </c>
      <c r="R4342" s="19">
        <v>5.24391097594855E-2</v>
      </c>
      <c r="S4342" s="26">
        <v>16</v>
      </c>
      <c r="T4342" s="7">
        <v>10000</v>
      </c>
      <c r="U4342" s="2">
        <v>142</v>
      </c>
      <c r="V4342" s="11">
        <v>2510.34</v>
      </c>
      <c r="W4342" s="14" t="s">
        <v>5282</v>
      </c>
      <c r="AB4342" s="30">
        <f t="shared" si="1076"/>
        <v>103000</v>
      </c>
      <c r="AC4342" s="30">
        <f t="shared" si="1086"/>
        <v>9.7087378640776698E-2</v>
      </c>
      <c r="AD4342" s="31">
        <f t="shared" si="1087"/>
        <v>12.33009708737864</v>
      </c>
      <c r="AE4342" s="31">
        <f t="shared" si="1085"/>
        <v>13.78640776699029</v>
      </c>
      <c r="AG4342" s="30">
        <f t="shared" si="1077"/>
        <v>288000</v>
      </c>
      <c r="AH4342" s="30">
        <f t="shared" si="1073"/>
        <v>3.4722222222222224E-2</v>
      </c>
      <c r="AI4342" s="31">
        <f t="shared" si="1074"/>
        <v>4.4097222222222223</v>
      </c>
      <c r="AJ4342" s="31">
        <f t="shared" si="1075"/>
        <v>4.9305555555555554</v>
      </c>
      <c r="AK4342" s="30" t="str">
        <f>IF(W4342="si",($S4342*'COSTOS DE CREDITOS'!$C$27)/DATA!$G4342,"")</f>
        <v/>
      </c>
      <c r="AL4342" s="90" t="str">
        <f>IF(W4342="si",'COSTOS DE CREDITOS'!$C$35,"")</f>
        <v/>
      </c>
      <c r="AM4342" s="30" t="str">
        <f t="shared" si="1078"/>
        <v/>
      </c>
      <c r="AN4342" s="30" t="str">
        <f t="shared" si="1079"/>
        <v/>
      </c>
      <c r="AO4342" s="30">
        <f t="shared" si="1080"/>
        <v>0</v>
      </c>
      <c r="AP4342" s="30">
        <f t="shared" si="1081"/>
        <v>0</v>
      </c>
      <c r="AQ4342" s="19" t="str">
        <f t="shared" si="1082"/>
        <v/>
      </c>
    </row>
    <row r="4343" spans="1:43" x14ac:dyDescent="0.2">
      <c r="A4343" s="23" t="s">
        <v>5665</v>
      </c>
      <c r="B4343" s="6" t="s">
        <v>5666</v>
      </c>
      <c r="C4343" s="6" t="s">
        <v>5667</v>
      </c>
      <c r="D4343" s="2">
        <v>186625</v>
      </c>
      <c r="E4343" s="2">
        <v>187511</v>
      </c>
      <c r="F4343" s="3" t="s">
        <v>5299</v>
      </c>
      <c r="G4343" s="2">
        <v>5</v>
      </c>
      <c r="H4343" s="2">
        <v>187514</v>
      </c>
      <c r="I4343" s="3" t="s">
        <v>5409</v>
      </c>
      <c r="J4343" s="15">
        <v>45411</v>
      </c>
      <c r="K4343" s="24">
        <v>1391547952</v>
      </c>
      <c r="L4343" s="15">
        <v>45421</v>
      </c>
      <c r="M4343" s="15">
        <v>45443</v>
      </c>
      <c r="N4343" s="26">
        <v>1</v>
      </c>
      <c r="O4343" s="26" t="e">
        <f>VLOOKUP(D4343,quash!A$2:$I$7791,9,FALSE)</f>
        <v>#N/A</v>
      </c>
      <c r="P4343" s="7">
        <v>10000</v>
      </c>
      <c r="Q4343" s="26">
        <v>110</v>
      </c>
      <c r="R4343" s="19">
        <v>3.3741050530766099E-2</v>
      </c>
      <c r="S4343" s="26">
        <v>16</v>
      </c>
      <c r="T4343" s="7">
        <v>10000</v>
      </c>
      <c r="U4343" s="2">
        <v>142</v>
      </c>
      <c r="V4343" s="11">
        <v>2510.34</v>
      </c>
      <c r="W4343" s="14" t="s">
        <v>5282</v>
      </c>
      <c r="AB4343" s="30">
        <f t="shared" si="1076"/>
        <v>665000</v>
      </c>
      <c r="AC4343" s="30">
        <f t="shared" si="1086"/>
        <v>1.5037593984962405E-2</v>
      </c>
      <c r="AD4343" s="31">
        <f t="shared" si="1087"/>
        <v>1.6541353383458646</v>
      </c>
      <c r="AE4343" s="31">
        <f t="shared" si="1085"/>
        <v>2.1353383458646613</v>
      </c>
      <c r="AG4343" s="30">
        <f t="shared" si="1077"/>
        <v>6126000</v>
      </c>
      <c r="AH4343" s="30">
        <f t="shared" si="1073"/>
        <v>1.632386549134835E-3</v>
      </c>
      <c r="AI4343" s="31">
        <f t="shared" si="1074"/>
        <v>0.17956252040483187</v>
      </c>
      <c r="AJ4343" s="31">
        <f t="shared" si="1075"/>
        <v>0.23179888997714657</v>
      </c>
      <c r="AK4343" s="30" t="str">
        <f>IF(W4343="si",($S4343*'COSTOS DE CREDITOS'!$C$27)/DATA!$G4343,"")</f>
        <v/>
      </c>
      <c r="AL4343" s="90" t="str">
        <f>IF(W4343="si",'COSTOS DE CREDITOS'!$C$35,"")</f>
        <v/>
      </c>
      <c r="AM4343" s="30" t="str">
        <f t="shared" si="1078"/>
        <v/>
      </c>
      <c r="AN4343" s="30" t="str">
        <f t="shared" si="1079"/>
        <v/>
      </c>
      <c r="AO4343" s="30">
        <f t="shared" si="1080"/>
        <v>0</v>
      </c>
      <c r="AP4343" s="30">
        <f t="shared" si="1081"/>
        <v>0</v>
      </c>
      <c r="AQ4343" s="19" t="str">
        <f t="shared" si="1082"/>
        <v/>
      </c>
    </row>
    <row r="4344" spans="1:43" x14ac:dyDescent="0.2">
      <c r="A4344" s="23" t="s">
        <v>5665</v>
      </c>
      <c r="B4344" s="6" t="s">
        <v>5666</v>
      </c>
      <c r="C4344" s="6" t="s">
        <v>5667</v>
      </c>
      <c r="D4344" s="2">
        <v>187158</v>
      </c>
      <c r="E4344" s="2">
        <v>187511</v>
      </c>
      <c r="F4344" s="3" t="s">
        <v>5299</v>
      </c>
      <c r="G4344" s="2">
        <v>5</v>
      </c>
      <c r="H4344" s="2">
        <v>187631</v>
      </c>
      <c r="I4344" s="3" t="s">
        <v>5410</v>
      </c>
      <c r="J4344" s="15">
        <v>45415</v>
      </c>
      <c r="K4344" s="24">
        <v>1394319295</v>
      </c>
      <c r="L4344" s="15">
        <v>45421</v>
      </c>
      <c r="M4344" s="15">
        <v>45443</v>
      </c>
      <c r="N4344" s="26">
        <v>1</v>
      </c>
      <c r="O4344" s="26">
        <f>VLOOKUP(D4344,quash!A$2:$I$7791,9,FALSE)</f>
        <v>6</v>
      </c>
      <c r="P4344" s="7">
        <v>10000</v>
      </c>
      <c r="Q4344" s="26">
        <v>132</v>
      </c>
      <c r="R4344" s="19">
        <v>5.8283715876113903E-2</v>
      </c>
      <c r="S4344" s="26">
        <v>16</v>
      </c>
      <c r="T4344" s="7">
        <v>10000</v>
      </c>
      <c r="U4344" s="2">
        <v>142</v>
      </c>
      <c r="V4344" s="11">
        <v>2510.34</v>
      </c>
      <c r="W4344" s="14" t="s">
        <v>5282</v>
      </c>
      <c r="AB4344" s="30">
        <f t="shared" si="1076"/>
        <v>103000</v>
      </c>
      <c r="AC4344" s="30">
        <f t="shared" si="1086"/>
        <v>9.7087378640776698E-2</v>
      </c>
      <c r="AD4344" s="31">
        <f t="shared" si="1087"/>
        <v>12.815533980582524</v>
      </c>
      <c r="AE4344" s="31">
        <f t="shared" si="1085"/>
        <v>13.78640776699029</v>
      </c>
      <c r="AG4344" s="30">
        <f t="shared" si="1077"/>
        <v>288000</v>
      </c>
      <c r="AH4344" s="30">
        <f t="shared" si="1073"/>
        <v>3.4722222222222224E-2</v>
      </c>
      <c r="AI4344" s="31">
        <f t="shared" si="1074"/>
        <v>4.5833333333333339</v>
      </c>
      <c r="AJ4344" s="31">
        <f t="shared" si="1075"/>
        <v>4.9305555555555554</v>
      </c>
      <c r="AK4344" s="30" t="str">
        <f>IF(W4344="si",($S4344*'COSTOS DE CREDITOS'!$C$27)/DATA!$G4344,"")</f>
        <v/>
      </c>
      <c r="AL4344" s="90" t="str">
        <f>IF(W4344="si",'COSTOS DE CREDITOS'!$C$35,"")</f>
        <v/>
      </c>
      <c r="AM4344" s="30" t="str">
        <f t="shared" si="1078"/>
        <v/>
      </c>
      <c r="AN4344" s="30" t="str">
        <f t="shared" si="1079"/>
        <v/>
      </c>
      <c r="AO4344" s="30">
        <f t="shared" si="1080"/>
        <v>0</v>
      </c>
      <c r="AP4344" s="30">
        <f t="shared" si="1081"/>
        <v>0</v>
      </c>
      <c r="AQ4344" s="19" t="str">
        <f t="shared" si="1082"/>
        <v/>
      </c>
    </row>
    <row r="4345" spans="1:43" x14ac:dyDescent="0.2">
      <c r="A4345" s="23" t="s">
        <v>5665</v>
      </c>
      <c r="B4345" s="6" t="s">
        <v>5666</v>
      </c>
      <c r="C4345" s="6" t="s">
        <v>5667</v>
      </c>
      <c r="D4345" s="2">
        <v>186977</v>
      </c>
      <c r="E4345" s="2">
        <v>187511</v>
      </c>
      <c r="F4345" s="3" t="s">
        <v>5299</v>
      </c>
      <c r="G4345" s="2">
        <v>5</v>
      </c>
      <c r="H4345" s="2">
        <v>187639</v>
      </c>
      <c r="I4345" s="3" t="s">
        <v>5411</v>
      </c>
      <c r="J4345" s="15">
        <v>45414</v>
      </c>
      <c r="K4345" s="24">
        <v>1393658308</v>
      </c>
      <c r="L4345" s="15">
        <v>45421</v>
      </c>
      <c r="M4345" s="15">
        <v>45443</v>
      </c>
      <c r="N4345" s="26">
        <v>1</v>
      </c>
      <c r="O4345" s="26">
        <f>VLOOKUP(D4345,quash!A$2:$I$7791,9,FALSE)</f>
        <v>6</v>
      </c>
      <c r="P4345" s="7">
        <v>10000</v>
      </c>
      <c r="Q4345" s="26">
        <v>115</v>
      </c>
      <c r="R4345" s="19">
        <v>3.97705569269148E-2</v>
      </c>
      <c r="S4345" s="26">
        <v>16</v>
      </c>
      <c r="T4345" s="7">
        <v>7000</v>
      </c>
      <c r="U4345" s="2">
        <v>142</v>
      </c>
      <c r="V4345" s="11">
        <v>1758.65</v>
      </c>
      <c r="W4345" s="14" t="s">
        <v>5282</v>
      </c>
      <c r="AB4345" s="30">
        <f t="shared" si="1076"/>
        <v>103000</v>
      </c>
      <c r="AC4345" s="30">
        <f t="shared" si="1086"/>
        <v>6.7961165048543687E-2</v>
      </c>
      <c r="AD4345" s="31">
        <f t="shared" si="1087"/>
        <v>7.8155339805825239</v>
      </c>
      <c r="AE4345" s="31">
        <f t="shared" si="1085"/>
        <v>9.650485436893204</v>
      </c>
      <c r="AG4345" s="30">
        <f t="shared" si="1077"/>
        <v>288000</v>
      </c>
      <c r="AH4345" s="30">
        <f t="shared" si="1073"/>
        <v>2.4305555555555556E-2</v>
      </c>
      <c r="AI4345" s="31">
        <f t="shared" si="1074"/>
        <v>2.7951388888888888</v>
      </c>
      <c r="AJ4345" s="31">
        <f t="shared" si="1075"/>
        <v>3.4513888888888888</v>
      </c>
      <c r="AK4345" s="30" t="str">
        <f>IF(W4345="si",($S4345*'COSTOS DE CREDITOS'!$C$27)/DATA!$G4345,"")</f>
        <v/>
      </c>
      <c r="AL4345" s="90" t="str">
        <f>IF(W4345="si",'COSTOS DE CREDITOS'!$C$35,"")</f>
        <v/>
      </c>
      <c r="AM4345" s="30" t="str">
        <f t="shared" si="1078"/>
        <v/>
      </c>
      <c r="AN4345" s="30" t="str">
        <f t="shared" si="1079"/>
        <v/>
      </c>
      <c r="AO4345" s="30">
        <f t="shared" si="1080"/>
        <v>0</v>
      </c>
      <c r="AP4345" s="30">
        <f t="shared" si="1081"/>
        <v>0</v>
      </c>
      <c r="AQ4345" s="19" t="str">
        <f t="shared" si="1082"/>
        <v/>
      </c>
    </row>
    <row r="4346" spans="1:43" x14ac:dyDescent="0.2">
      <c r="A4346" s="23" t="s">
        <v>5665</v>
      </c>
      <c r="B4346" s="6" t="s">
        <v>5666</v>
      </c>
      <c r="C4346" s="6" t="s">
        <v>5667</v>
      </c>
      <c r="D4346" s="2">
        <v>186036</v>
      </c>
      <c r="E4346" s="2">
        <v>187511</v>
      </c>
      <c r="F4346" s="3" t="s">
        <v>5299</v>
      </c>
      <c r="G4346" s="2">
        <v>5</v>
      </c>
      <c r="H4346" s="2">
        <v>187735</v>
      </c>
      <c r="I4346" s="3" t="s">
        <v>5412</v>
      </c>
      <c r="J4346" s="15">
        <v>45406</v>
      </c>
      <c r="K4346" s="24">
        <v>1387542266</v>
      </c>
      <c r="L4346" s="15">
        <v>45422</v>
      </c>
      <c r="M4346" s="15">
        <v>45443</v>
      </c>
      <c r="N4346" s="26">
        <v>1</v>
      </c>
      <c r="O4346" s="26">
        <f>VLOOKUP(D4346,quash!A$2:$I$7791,9,FALSE)</f>
        <v>5</v>
      </c>
      <c r="P4346" s="7">
        <v>10000</v>
      </c>
      <c r="Q4346" s="26">
        <v>132</v>
      </c>
      <c r="R4346" s="19">
        <v>5.8283715876113903E-2</v>
      </c>
      <c r="S4346" s="26">
        <v>16</v>
      </c>
      <c r="T4346" s="7">
        <v>7000</v>
      </c>
      <c r="U4346" s="2">
        <v>142</v>
      </c>
      <c r="V4346" s="11">
        <v>1758.65</v>
      </c>
      <c r="W4346" s="14" t="s">
        <v>5282</v>
      </c>
      <c r="AB4346" s="30">
        <f t="shared" si="1076"/>
        <v>100000</v>
      </c>
      <c r="AC4346" s="30">
        <f t="shared" si="1086"/>
        <v>7.0000000000000007E-2</v>
      </c>
      <c r="AD4346" s="31">
        <f t="shared" si="1087"/>
        <v>9.24</v>
      </c>
      <c r="AE4346" s="31">
        <f t="shared" si="1085"/>
        <v>9.9400000000000013</v>
      </c>
      <c r="AG4346" s="30">
        <f t="shared" si="1077"/>
        <v>352000</v>
      </c>
      <c r="AH4346" s="30">
        <f t="shared" si="1073"/>
        <v>1.9886363636363636E-2</v>
      </c>
      <c r="AI4346" s="31">
        <f t="shared" si="1074"/>
        <v>2.625</v>
      </c>
      <c r="AJ4346" s="31">
        <f t="shared" si="1075"/>
        <v>2.8238636363636362</v>
      </c>
      <c r="AK4346" s="30" t="str">
        <f>IF(W4346="si",($S4346*'COSTOS DE CREDITOS'!$C$27)/DATA!$G4346,"")</f>
        <v/>
      </c>
      <c r="AL4346" s="90" t="str">
        <f>IF(W4346="si",'COSTOS DE CREDITOS'!$C$35,"")</f>
        <v/>
      </c>
      <c r="AM4346" s="30" t="str">
        <f t="shared" si="1078"/>
        <v/>
      </c>
      <c r="AN4346" s="30" t="str">
        <f t="shared" si="1079"/>
        <v/>
      </c>
      <c r="AO4346" s="30">
        <f t="shared" si="1080"/>
        <v>0</v>
      </c>
      <c r="AP4346" s="30">
        <f t="shared" si="1081"/>
        <v>0</v>
      </c>
      <c r="AQ4346" s="19" t="str">
        <f t="shared" si="1082"/>
        <v/>
      </c>
    </row>
    <row r="4347" spans="1:43" x14ac:dyDescent="0.2">
      <c r="A4347" s="23" t="s">
        <v>5665</v>
      </c>
      <c r="B4347" s="6" t="s">
        <v>5672</v>
      </c>
      <c r="C4347" s="6" t="s">
        <v>5667</v>
      </c>
      <c r="D4347" s="2">
        <v>187695</v>
      </c>
      <c r="E4347" s="2">
        <v>187960</v>
      </c>
      <c r="F4347" s="3" t="s">
        <v>5300</v>
      </c>
      <c r="G4347" s="2">
        <v>5</v>
      </c>
      <c r="H4347" s="2">
        <v>187961</v>
      </c>
      <c r="I4347" s="3" t="s">
        <v>5413</v>
      </c>
      <c r="J4347" s="15">
        <v>45420</v>
      </c>
      <c r="K4347" s="24">
        <v>1397657893</v>
      </c>
      <c r="L4347" s="15">
        <v>45423</v>
      </c>
      <c r="M4347" s="15">
        <v>45443</v>
      </c>
      <c r="N4347" s="26">
        <v>1</v>
      </c>
      <c r="O4347" s="26">
        <f>VLOOKUP(D4347,quash!A$2:$I$7791,9,FALSE)</f>
        <v>6</v>
      </c>
      <c r="P4347" s="7">
        <v>10000</v>
      </c>
      <c r="Q4347" s="26">
        <v>132</v>
      </c>
      <c r="R4347" s="19">
        <v>5.8283715876113903E-2</v>
      </c>
      <c r="S4347" s="26">
        <v>16</v>
      </c>
      <c r="T4347" s="7">
        <v>9000</v>
      </c>
      <c r="U4347" s="2">
        <v>142</v>
      </c>
      <c r="V4347" s="11">
        <v>2255.2800000000002</v>
      </c>
      <c r="W4347" s="14" t="s">
        <v>5282</v>
      </c>
      <c r="AB4347" s="30">
        <f t="shared" si="1076"/>
        <v>103000</v>
      </c>
      <c r="AC4347" s="30">
        <f t="shared" si="1086"/>
        <v>8.7378640776699032E-2</v>
      </c>
      <c r="AD4347" s="31">
        <f t="shared" si="1087"/>
        <v>11.533980582524272</v>
      </c>
      <c r="AE4347" s="31">
        <f t="shared" si="1085"/>
        <v>12.407766990291263</v>
      </c>
      <c r="AG4347" s="30">
        <f t="shared" si="1077"/>
        <v>288000</v>
      </c>
      <c r="AH4347" s="30">
        <f t="shared" si="1073"/>
        <v>3.125E-2</v>
      </c>
      <c r="AI4347" s="31">
        <f t="shared" si="1074"/>
        <v>4.125</v>
      </c>
      <c r="AJ4347" s="31">
        <f t="shared" si="1075"/>
        <v>4.4375</v>
      </c>
      <c r="AK4347" s="30" t="str">
        <f>IF(W4347="si",($S4347*'COSTOS DE CREDITOS'!$C$27)/DATA!$G4347,"")</f>
        <v/>
      </c>
      <c r="AL4347" s="90" t="str">
        <f>IF(W4347="si",'COSTOS DE CREDITOS'!$C$35,"")</f>
        <v/>
      </c>
      <c r="AM4347" s="30" t="str">
        <f t="shared" si="1078"/>
        <v/>
      </c>
      <c r="AN4347" s="30" t="str">
        <f t="shared" si="1079"/>
        <v/>
      </c>
      <c r="AO4347" s="30">
        <f t="shared" si="1080"/>
        <v>0</v>
      </c>
      <c r="AP4347" s="30">
        <f t="shared" si="1081"/>
        <v>0</v>
      </c>
      <c r="AQ4347" s="19" t="str">
        <f t="shared" si="1082"/>
        <v/>
      </c>
    </row>
    <row r="4348" spans="1:43" x14ac:dyDescent="0.2">
      <c r="A4348" s="23" t="s">
        <v>5665</v>
      </c>
      <c r="B4348" s="6" t="s">
        <v>5672</v>
      </c>
      <c r="C4348" s="6" t="s">
        <v>5667</v>
      </c>
      <c r="D4348" s="2">
        <v>187706</v>
      </c>
      <c r="E4348" s="2">
        <v>187960</v>
      </c>
      <c r="F4348" s="3" t="s">
        <v>5300</v>
      </c>
      <c r="G4348" s="2">
        <v>5</v>
      </c>
      <c r="H4348" s="2">
        <v>187963</v>
      </c>
      <c r="I4348" s="3" t="s">
        <v>5414</v>
      </c>
      <c r="J4348" s="15">
        <v>45420</v>
      </c>
      <c r="K4348" s="24">
        <v>1397715518</v>
      </c>
      <c r="L4348" s="15">
        <v>45423</v>
      </c>
      <c r="M4348" s="15">
        <v>45443</v>
      </c>
      <c r="N4348" s="26">
        <v>1</v>
      </c>
      <c r="O4348" s="26">
        <f>VLOOKUP(D4348,quash!A$2:$I$7791,9,FALSE)</f>
        <v>2</v>
      </c>
      <c r="P4348" s="7">
        <v>10000</v>
      </c>
      <c r="Q4348" s="26">
        <v>110</v>
      </c>
      <c r="R4348" s="19">
        <v>3.11605023919212E-2</v>
      </c>
      <c r="S4348" s="26">
        <v>16</v>
      </c>
      <c r="T4348" s="7">
        <v>9000</v>
      </c>
      <c r="U4348" s="2">
        <v>142</v>
      </c>
      <c r="V4348" s="11">
        <v>2255.2800000000002</v>
      </c>
      <c r="W4348" s="14" t="s">
        <v>5282</v>
      </c>
      <c r="AB4348" s="30">
        <f t="shared" si="1076"/>
        <v>453000</v>
      </c>
      <c r="AC4348" s="30">
        <f t="shared" si="1086"/>
        <v>1.9867549668874173E-2</v>
      </c>
      <c r="AD4348" s="31">
        <f t="shared" si="1087"/>
        <v>2.185430463576159</v>
      </c>
      <c r="AE4348" s="31">
        <f t="shared" si="1085"/>
        <v>2.8211920529801326</v>
      </c>
      <c r="AG4348" s="30">
        <f t="shared" si="1077"/>
        <v>1695000</v>
      </c>
      <c r="AH4348" s="30">
        <f t="shared" si="1073"/>
        <v>5.3097345132743362E-3</v>
      </c>
      <c r="AI4348" s="31">
        <f t="shared" si="1074"/>
        <v>0.58407079646017701</v>
      </c>
      <c r="AJ4348" s="31">
        <f t="shared" si="1075"/>
        <v>0.75398230088495577</v>
      </c>
      <c r="AK4348" s="30" t="str">
        <f>IF(W4348="si",($S4348*'COSTOS DE CREDITOS'!$C$27)/DATA!$G4348,"")</f>
        <v/>
      </c>
      <c r="AL4348" s="90" t="str">
        <f>IF(W4348="si",'COSTOS DE CREDITOS'!$C$35,"")</f>
        <v/>
      </c>
      <c r="AM4348" s="30" t="str">
        <f t="shared" si="1078"/>
        <v/>
      </c>
      <c r="AN4348" s="30" t="str">
        <f t="shared" si="1079"/>
        <v/>
      </c>
      <c r="AO4348" s="30">
        <f t="shared" si="1080"/>
        <v>0</v>
      </c>
      <c r="AP4348" s="30">
        <f t="shared" si="1081"/>
        <v>0</v>
      </c>
      <c r="AQ4348" s="19" t="str">
        <f t="shared" si="1082"/>
        <v/>
      </c>
    </row>
    <row r="4349" spans="1:43" x14ac:dyDescent="0.2">
      <c r="A4349" s="23" t="s">
        <v>5665</v>
      </c>
      <c r="B4349" s="6" t="s">
        <v>5672</v>
      </c>
      <c r="C4349" s="6" t="s">
        <v>5667</v>
      </c>
      <c r="D4349" s="2">
        <v>187700</v>
      </c>
      <c r="E4349" s="2">
        <v>187960</v>
      </c>
      <c r="F4349" s="3" t="s">
        <v>5300</v>
      </c>
      <c r="G4349" s="2">
        <v>5</v>
      </c>
      <c r="H4349" s="2">
        <v>187964</v>
      </c>
      <c r="I4349" s="3" t="s">
        <v>5415</v>
      </c>
      <c r="J4349" s="15">
        <v>45420</v>
      </c>
      <c r="K4349" s="24">
        <v>1397664214</v>
      </c>
      <c r="L4349" s="15">
        <v>45423</v>
      </c>
      <c r="M4349" s="15">
        <v>45443</v>
      </c>
      <c r="N4349" s="26">
        <v>1</v>
      </c>
      <c r="O4349" s="26">
        <f>VLOOKUP(D4349,quash!A$2:$I$7791,9,FALSE)</f>
        <v>2</v>
      </c>
      <c r="P4349" s="7">
        <v>10000</v>
      </c>
      <c r="Q4349" s="26">
        <v>132</v>
      </c>
      <c r="R4349" s="19">
        <v>5.8283715876113903E-2</v>
      </c>
      <c r="S4349" s="26">
        <v>16</v>
      </c>
      <c r="T4349" s="7">
        <v>9000</v>
      </c>
      <c r="U4349" s="2">
        <v>142</v>
      </c>
      <c r="V4349" s="11">
        <v>2255.2800000000002</v>
      </c>
      <c r="W4349" s="14" t="s">
        <v>5282</v>
      </c>
      <c r="AB4349" s="30">
        <f t="shared" si="1076"/>
        <v>453000</v>
      </c>
      <c r="AC4349" s="30">
        <f t="shared" si="1086"/>
        <v>1.9867549668874173E-2</v>
      </c>
      <c r="AD4349" s="31">
        <f t="shared" si="1087"/>
        <v>2.6225165562913908</v>
      </c>
      <c r="AE4349" s="31">
        <f t="shared" si="1085"/>
        <v>2.8211920529801326</v>
      </c>
      <c r="AG4349" s="30">
        <f t="shared" si="1077"/>
        <v>1695000</v>
      </c>
      <c r="AH4349" s="30">
        <f t="shared" si="1073"/>
        <v>5.3097345132743362E-3</v>
      </c>
      <c r="AI4349" s="31">
        <f t="shared" si="1074"/>
        <v>0.70088495575221232</v>
      </c>
      <c r="AJ4349" s="31">
        <f t="shared" si="1075"/>
        <v>0.75398230088495577</v>
      </c>
      <c r="AK4349" s="30" t="str">
        <f>IF(W4349="si",($S4349*'COSTOS DE CREDITOS'!$C$27)/DATA!$G4349,"")</f>
        <v/>
      </c>
      <c r="AL4349" s="90" t="str">
        <f>IF(W4349="si",'COSTOS DE CREDITOS'!$C$35,"")</f>
        <v/>
      </c>
      <c r="AM4349" s="30" t="str">
        <f t="shared" si="1078"/>
        <v/>
      </c>
      <c r="AN4349" s="30" t="str">
        <f t="shared" si="1079"/>
        <v/>
      </c>
      <c r="AO4349" s="30">
        <f t="shared" si="1080"/>
        <v>0</v>
      </c>
      <c r="AP4349" s="30">
        <f t="shared" si="1081"/>
        <v>0</v>
      </c>
      <c r="AQ4349" s="19" t="str">
        <f t="shared" si="1082"/>
        <v/>
      </c>
    </row>
    <row r="4350" spans="1:43" x14ac:dyDescent="0.2">
      <c r="A4350" s="23" t="s">
        <v>5665</v>
      </c>
      <c r="B4350" s="6" t="s">
        <v>5672</v>
      </c>
      <c r="C4350" s="6" t="s">
        <v>5667</v>
      </c>
      <c r="D4350" s="2">
        <v>184505</v>
      </c>
      <c r="E4350" s="2">
        <v>187960</v>
      </c>
      <c r="F4350" s="3" t="s">
        <v>5300</v>
      </c>
      <c r="G4350" s="2">
        <v>5</v>
      </c>
      <c r="H4350" s="2">
        <v>187966</v>
      </c>
      <c r="I4350" s="3" t="s">
        <v>5416</v>
      </c>
      <c r="J4350" s="15">
        <v>45394</v>
      </c>
      <c r="K4350" s="24">
        <v>1379807903</v>
      </c>
      <c r="L4350" s="15">
        <v>45423</v>
      </c>
      <c r="M4350" s="15">
        <v>45443</v>
      </c>
      <c r="N4350" s="26">
        <v>1</v>
      </c>
      <c r="O4350" s="26">
        <f>VLOOKUP(D4350,quash!A$2:$I$7791,9,FALSE)</f>
        <v>2</v>
      </c>
      <c r="P4350" s="7">
        <v>10000</v>
      </c>
      <c r="Q4350" s="26">
        <v>132</v>
      </c>
      <c r="R4350" s="19">
        <v>5.8283715876113903E-2</v>
      </c>
      <c r="S4350" s="26">
        <v>16</v>
      </c>
      <c r="T4350" s="7">
        <v>7000</v>
      </c>
      <c r="U4350" s="2">
        <v>142</v>
      </c>
      <c r="V4350" s="11">
        <v>1758.65</v>
      </c>
      <c r="W4350" s="14" t="s">
        <v>5282</v>
      </c>
      <c r="AB4350" s="30">
        <f t="shared" si="1076"/>
        <v>453000</v>
      </c>
      <c r="AC4350" s="30">
        <f t="shared" si="1086"/>
        <v>1.5452538631346579E-2</v>
      </c>
      <c r="AD4350" s="31">
        <f t="shared" si="1087"/>
        <v>2.0397350993377485</v>
      </c>
      <c r="AE4350" s="31">
        <f t="shared" si="1085"/>
        <v>2.1942604856512142</v>
      </c>
      <c r="AG4350" s="30">
        <f t="shared" si="1077"/>
        <v>1695000</v>
      </c>
      <c r="AH4350" s="30">
        <f t="shared" si="1073"/>
        <v>4.1297935103244837E-3</v>
      </c>
      <c r="AI4350" s="31">
        <f t="shared" si="1074"/>
        <v>0.54513274336283191</v>
      </c>
      <c r="AJ4350" s="31">
        <f t="shared" si="1075"/>
        <v>0.58643067846607666</v>
      </c>
      <c r="AK4350" s="30" t="str">
        <f>IF(W4350="si",($S4350*'COSTOS DE CREDITOS'!$C$27)/DATA!$G4350,"")</f>
        <v/>
      </c>
      <c r="AL4350" s="90" t="str">
        <f>IF(W4350="si",'COSTOS DE CREDITOS'!$C$35,"")</f>
        <v/>
      </c>
      <c r="AM4350" s="30" t="str">
        <f t="shared" si="1078"/>
        <v/>
      </c>
      <c r="AN4350" s="30" t="str">
        <f t="shared" si="1079"/>
        <v/>
      </c>
      <c r="AO4350" s="30">
        <f t="shared" si="1080"/>
        <v>0</v>
      </c>
      <c r="AP4350" s="30">
        <f t="shared" si="1081"/>
        <v>0</v>
      </c>
      <c r="AQ4350" s="19" t="str">
        <f t="shared" si="1082"/>
        <v/>
      </c>
    </row>
    <row r="4351" spans="1:43" x14ac:dyDescent="0.2">
      <c r="A4351" s="23" t="s">
        <v>5665</v>
      </c>
      <c r="B4351" s="6" t="s">
        <v>5672</v>
      </c>
      <c r="C4351" s="6" t="s">
        <v>5667</v>
      </c>
      <c r="D4351" s="2">
        <v>187872</v>
      </c>
      <c r="E4351" s="2">
        <v>187960</v>
      </c>
      <c r="F4351" s="3" t="s">
        <v>5300</v>
      </c>
      <c r="G4351" s="2">
        <v>5</v>
      </c>
      <c r="H4351" s="2">
        <v>187999</v>
      </c>
      <c r="I4351" s="3" t="s">
        <v>5417</v>
      </c>
      <c r="J4351" s="15">
        <v>45422</v>
      </c>
      <c r="K4351" s="24">
        <v>1398593713</v>
      </c>
      <c r="L4351" s="15">
        <v>45425</v>
      </c>
      <c r="M4351" s="15">
        <v>45443</v>
      </c>
      <c r="N4351" s="26">
        <v>1</v>
      </c>
      <c r="O4351" s="26">
        <f>VLOOKUP(D4351,quash!A$2:$I$7791,9,FALSE)</f>
        <v>5</v>
      </c>
      <c r="P4351" s="7">
        <v>10000</v>
      </c>
      <c r="Q4351" s="26">
        <v>115</v>
      </c>
      <c r="R4351" s="19">
        <v>3.97705569269148E-2</v>
      </c>
      <c r="S4351" s="26">
        <v>16</v>
      </c>
      <c r="T4351" s="7">
        <v>5000</v>
      </c>
      <c r="U4351" s="2">
        <v>147</v>
      </c>
      <c r="V4351" s="11">
        <v>1303.3399999999999</v>
      </c>
      <c r="W4351" s="14" t="s">
        <v>5282</v>
      </c>
      <c r="AB4351" s="30">
        <f t="shared" si="1076"/>
        <v>100000</v>
      </c>
      <c r="AC4351" s="30">
        <f t="shared" si="1086"/>
        <v>0.05</v>
      </c>
      <c r="AD4351" s="31">
        <f t="shared" si="1087"/>
        <v>5.75</v>
      </c>
      <c r="AE4351" s="31">
        <f t="shared" si="1085"/>
        <v>7.3500000000000005</v>
      </c>
      <c r="AG4351" s="30">
        <f t="shared" si="1077"/>
        <v>352000</v>
      </c>
      <c r="AH4351" s="30">
        <f t="shared" si="1073"/>
        <v>1.4204545454545454E-2</v>
      </c>
      <c r="AI4351" s="31">
        <f t="shared" si="1074"/>
        <v>1.6335227272727273</v>
      </c>
      <c r="AJ4351" s="31">
        <f t="shared" si="1075"/>
        <v>2.0880681818181817</v>
      </c>
      <c r="AK4351" s="30" t="str">
        <f>IF(W4351="si",($S4351*'COSTOS DE CREDITOS'!$C$27)/DATA!$G4351,"")</f>
        <v/>
      </c>
      <c r="AL4351" s="90" t="str">
        <f>IF(W4351="si",'COSTOS DE CREDITOS'!$C$35,"")</f>
        <v/>
      </c>
      <c r="AM4351" s="30" t="str">
        <f t="shared" si="1078"/>
        <v/>
      </c>
      <c r="AN4351" s="30" t="str">
        <f t="shared" si="1079"/>
        <v/>
      </c>
      <c r="AO4351" s="30">
        <f t="shared" si="1080"/>
        <v>0</v>
      </c>
      <c r="AP4351" s="30">
        <f t="shared" si="1081"/>
        <v>0</v>
      </c>
      <c r="AQ4351" s="19" t="str">
        <f t="shared" si="1082"/>
        <v/>
      </c>
    </row>
    <row r="4352" spans="1:43" x14ac:dyDescent="0.2">
      <c r="A4352" s="23" t="s">
        <v>5665</v>
      </c>
      <c r="B4352" s="6" t="s">
        <v>5666</v>
      </c>
      <c r="C4352" s="6" t="s">
        <v>5667</v>
      </c>
      <c r="D4352" s="2">
        <v>187206</v>
      </c>
      <c r="E4352" s="2">
        <v>187491</v>
      </c>
      <c r="F4352" s="3" t="s">
        <v>5301</v>
      </c>
      <c r="G4352" s="2">
        <v>5</v>
      </c>
      <c r="H4352" s="2">
        <v>187492</v>
      </c>
      <c r="I4352" s="3" t="s">
        <v>5418</v>
      </c>
      <c r="J4352" s="15">
        <v>45415</v>
      </c>
      <c r="K4352" s="24">
        <v>1394526552</v>
      </c>
      <c r="L4352" s="15">
        <v>45421</v>
      </c>
      <c r="M4352" s="15">
        <v>45443</v>
      </c>
      <c r="N4352" s="26">
        <v>1</v>
      </c>
      <c r="O4352" s="26">
        <f>VLOOKUP(D4352,quash!A$2:$I$7791,9,FALSE)</f>
        <v>2</v>
      </c>
      <c r="P4352" s="7">
        <v>10000</v>
      </c>
      <c r="Q4352" s="26">
        <v>147</v>
      </c>
      <c r="R4352" s="19">
        <v>7.9000519063170294E-2</v>
      </c>
      <c r="S4352" s="26">
        <v>16</v>
      </c>
      <c r="T4352" s="7">
        <v>5000</v>
      </c>
      <c r="U4352" s="2">
        <v>142</v>
      </c>
      <c r="V4352" s="11">
        <v>1262.2</v>
      </c>
      <c r="W4352" s="14" t="s">
        <v>5282</v>
      </c>
      <c r="AB4352" s="30">
        <f t="shared" si="1076"/>
        <v>453000</v>
      </c>
      <c r="AC4352" s="30">
        <f t="shared" si="1086"/>
        <v>1.1037527593818985E-2</v>
      </c>
      <c r="AD4352" s="31">
        <f t="shared" si="1087"/>
        <v>1.6225165562913908</v>
      </c>
      <c r="AE4352" s="31">
        <f t="shared" si="1085"/>
        <v>1.5673289183222958</v>
      </c>
      <c r="AG4352" s="30">
        <f t="shared" si="1077"/>
        <v>1695000</v>
      </c>
      <c r="AH4352" s="30">
        <f t="shared" ref="AH4352:AH4415" si="1088">IFERROR($T4352/AG4352,"")</f>
        <v>2.9498525073746312E-3</v>
      </c>
      <c r="AI4352" s="31">
        <f t="shared" ref="AI4352:AI4415" si="1089">IFERROR(AH4352*$Q4352,"")</f>
        <v>0.4336283185840708</v>
      </c>
      <c r="AJ4352" s="31">
        <f t="shared" ref="AJ4352:AJ4415" si="1090">IFERROR(AH4352*$U4352,"")</f>
        <v>0.41887905604719766</v>
      </c>
      <c r="AK4352" s="30" t="str">
        <f>IF(W4352="si",($S4352*'COSTOS DE CREDITOS'!$C$27)/DATA!$G4352,"")</f>
        <v/>
      </c>
      <c r="AL4352" s="90" t="str">
        <f>IF(W4352="si",'COSTOS DE CREDITOS'!$C$35,"")</f>
        <v/>
      </c>
      <c r="AM4352" s="30" t="str">
        <f t="shared" si="1078"/>
        <v/>
      </c>
      <c r="AN4352" s="30" t="str">
        <f t="shared" si="1079"/>
        <v/>
      </c>
      <c r="AO4352" s="30">
        <f t="shared" si="1080"/>
        <v>0</v>
      </c>
      <c r="AP4352" s="30">
        <f t="shared" si="1081"/>
        <v>0</v>
      </c>
      <c r="AQ4352" s="19" t="str">
        <f t="shared" si="1082"/>
        <v/>
      </c>
    </row>
    <row r="4353" spans="1:43" x14ac:dyDescent="0.2">
      <c r="A4353" s="23" t="s">
        <v>5665</v>
      </c>
      <c r="B4353" s="6" t="s">
        <v>5666</v>
      </c>
      <c r="C4353" s="6" t="s">
        <v>5667</v>
      </c>
      <c r="D4353" s="2">
        <v>186818</v>
      </c>
      <c r="E4353" s="2">
        <v>187491</v>
      </c>
      <c r="F4353" s="3" t="s">
        <v>5301</v>
      </c>
      <c r="G4353" s="2">
        <v>5</v>
      </c>
      <c r="H4353" s="2">
        <v>187494</v>
      </c>
      <c r="I4353" s="3" t="s">
        <v>5419</v>
      </c>
      <c r="J4353" s="15">
        <v>45412</v>
      </c>
      <c r="K4353" s="24">
        <v>1392330941</v>
      </c>
      <c r="L4353" s="15">
        <v>45421</v>
      </c>
      <c r="M4353" s="15">
        <v>45443</v>
      </c>
      <c r="N4353" s="26">
        <v>1</v>
      </c>
      <c r="O4353" s="26">
        <f>VLOOKUP(D4353,quash!A$2:$I$7791,9,FALSE)</f>
        <v>4</v>
      </c>
      <c r="P4353" s="7">
        <v>10000</v>
      </c>
      <c r="Q4353" s="26">
        <v>147</v>
      </c>
      <c r="R4353" s="19">
        <v>7.9000519063170294E-2</v>
      </c>
      <c r="S4353" s="26">
        <v>16</v>
      </c>
      <c r="T4353" s="7">
        <v>7000</v>
      </c>
      <c r="U4353" s="2">
        <v>142</v>
      </c>
      <c r="V4353" s="11">
        <v>1758.65</v>
      </c>
      <c r="W4353" s="14" t="s">
        <v>5282</v>
      </c>
      <c r="AB4353" s="30">
        <f t="shared" si="1076"/>
        <v>267000</v>
      </c>
      <c r="AC4353" s="30">
        <f t="shared" si="1086"/>
        <v>2.6217228464419477E-2</v>
      </c>
      <c r="AD4353" s="31">
        <f t="shared" si="1087"/>
        <v>3.8539325842696632</v>
      </c>
      <c r="AE4353" s="31">
        <f t="shared" si="1085"/>
        <v>3.7228464419475658</v>
      </c>
      <c r="AG4353" s="30">
        <f t="shared" si="1077"/>
        <v>927000</v>
      </c>
      <c r="AH4353" s="30">
        <f t="shared" si="1088"/>
        <v>7.551240560949299E-3</v>
      </c>
      <c r="AI4353" s="31">
        <f t="shared" si="1089"/>
        <v>1.110032362459547</v>
      </c>
      <c r="AJ4353" s="31">
        <f t="shared" si="1090"/>
        <v>1.0722761596548005</v>
      </c>
      <c r="AK4353" s="30" t="str">
        <f>IF(W4353="si",($S4353*'COSTOS DE CREDITOS'!$C$27)/DATA!$G4353,"")</f>
        <v/>
      </c>
      <c r="AL4353" s="90" t="str">
        <f>IF(W4353="si",'COSTOS DE CREDITOS'!$C$35,"")</f>
        <v/>
      </c>
      <c r="AM4353" s="30" t="str">
        <f t="shared" si="1078"/>
        <v/>
      </c>
      <c r="AN4353" s="30" t="str">
        <f t="shared" si="1079"/>
        <v/>
      </c>
      <c r="AO4353" s="30">
        <f t="shared" si="1080"/>
        <v>0</v>
      </c>
      <c r="AP4353" s="30">
        <f t="shared" si="1081"/>
        <v>0</v>
      </c>
      <c r="AQ4353" s="19" t="str">
        <f t="shared" si="1082"/>
        <v/>
      </c>
    </row>
    <row r="4354" spans="1:43" x14ac:dyDescent="0.2">
      <c r="A4354" s="23" t="s">
        <v>5665</v>
      </c>
      <c r="B4354" s="6" t="s">
        <v>5666</v>
      </c>
      <c r="C4354" s="6" t="s">
        <v>5667</v>
      </c>
      <c r="D4354" s="2">
        <v>186804</v>
      </c>
      <c r="E4354" s="2">
        <v>187491</v>
      </c>
      <c r="F4354" s="3" t="s">
        <v>5301</v>
      </c>
      <c r="G4354" s="2">
        <v>5</v>
      </c>
      <c r="H4354" s="2">
        <v>187496</v>
      </c>
      <c r="I4354" s="3" t="s">
        <v>5420</v>
      </c>
      <c r="J4354" s="15">
        <v>45412</v>
      </c>
      <c r="K4354" s="24">
        <v>1392329507</v>
      </c>
      <c r="L4354" s="15">
        <v>45421</v>
      </c>
      <c r="M4354" s="15">
        <v>45443</v>
      </c>
      <c r="N4354" s="26">
        <v>1</v>
      </c>
      <c r="O4354" s="26">
        <f>VLOOKUP(D4354,quash!A$2:$I$7791,9,FALSE)</f>
        <v>6</v>
      </c>
      <c r="P4354" s="7">
        <v>10000</v>
      </c>
      <c r="Q4354" s="26">
        <v>115</v>
      </c>
      <c r="R4354" s="19">
        <v>3.97705569269148E-2</v>
      </c>
      <c r="S4354" s="26">
        <v>16</v>
      </c>
      <c r="T4354" s="7">
        <v>8000</v>
      </c>
      <c r="U4354" s="2">
        <v>142</v>
      </c>
      <c r="V4354" s="11">
        <v>2013.74</v>
      </c>
      <c r="W4354" s="14" t="s">
        <v>5282</v>
      </c>
      <c r="AB4354" s="30">
        <f t="shared" ref="AB4354:AB4417" si="1091">SUMIFS($T:$T,$M:$M,$M4354,$O:$O,$O4354)</f>
        <v>103000</v>
      </c>
      <c r="AC4354" s="30">
        <f t="shared" si="1086"/>
        <v>7.7669902912621352E-2</v>
      </c>
      <c r="AD4354" s="31">
        <f t="shared" si="1087"/>
        <v>8.9320388349514559</v>
      </c>
      <c r="AE4354" s="31">
        <f t="shared" si="1085"/>
        <v>11.029126213592232</v>
      </c>
      <c r="AG4354" s="30">
        <f t="shared" ref="AG4354:AG4417" si="1092">SUMIFS($T:$T,$O:$O,$O4354,$N:$N,1)</f>
        <v>288000</v>
      </c>
      <c r="AH4354" s="30">
        <f t="shared" si="1088"/>
        <v>2.7777777777777776E-2</v>
      </c>
      <c r="AI4354" s="31">
        <f t="shared" si="1089"/>
        <v>3.1944444444444442</v>
      </c>
      <c r="AJ4354" s="31">
        <f t="shared" si="1090"/>
        <v>3.9444444444444442</v>
      </c>
      <c r="AK4354" s="30" t="str">
        <f>IF(W4354="si",($S4354*'COSTOS DE CREDITOS'!$C$27)/DATA!$G4354,"")</f>
        <v/>
      </c>
      <c r="AL4354" s="90" t="str">
        <f>IF(W4354="si",'COSTOS DE CREDITOS'!$C$35,"")</f>
        <v/>
      </c>
      <c r="AM4354" s="30" t="str">
        <f t="shared" si="1078"/>
        <v/>
      </c>
      <c r="AN4354" s="30" t="str">
        <f t="shared" si="1079"/>
        <v/>
      </c>
      <c r="AO4354" s="30">
        <f t="shared" si="1080"/>
        <v>0</v>
      </c>
      <c r="AP4354" s="30">
        <f t="shared" si="1081"/>
        <v>0</v>
      </c>
      <c r="AQ4354" s="19" t="str">
        <f t="shared" si="1082"/>
        <v/>
      </c>
    </row>
    <row r="4355" spans="1:43" x14ac:dyDescent="0.2">
      <c r="A4355" s="23" t="s">
        <v>5665</v>
      </c>
      <c r="B4355" s="6" t="s">
        <v>5666</v>
      </c>
      <c r="C4355" s="6" t="s">
        <v>5667</v>
      </c>
      <c r="D4355" s="2">
        <v>186820</v>
      </c>
      <c r="E4355" s="2">
        <v>187491</v>
      </c>
      <c r="F4355" s="3" t="s">
        <v>5301</v>
      </c>
      <c r="G4355" s="2">
        <v>5</v>
      </c>
      <c r="H4355" s="2">
        <v>187649</v>
      </c>
      <c r="I4355" s="3" t="s">
        <v>5421</v>
      </c>
      <c r="J4355" s="15">
        <v>45412</v>
      </c>
      <c r="K4355" s="24">
        <v>1392332708</v>
      </c>
      <c r="L4355" s="15">
        <v>45421</v>
      </c>
      <c r="M4355" s="15">
        <v>45443</v>
      </c>
      <c r="N4355" s="26">
        <v>1</v>
      </c>
      <c r="O4355" s="26">
        <f>VLOOKUP(D4355,quash!A$2:$I$7791,9,FALSE)</f>
        <v>3</v>
      </c>
      <c r="P4355" s="7">
        <v>10000</v>
      </c>
      <c r="Q4355" s="26">
        <v>132</v>
      </c>
      <c r="R4355" s="19">
        <v>5.8283715876113903E-2</v>
      </c>
      <c r="S4355" s="26">
        <v>16</v>
      </c>
      <c r="T4355" s="7">
        <v>7000</v>
      </c>
      <c r="U4355" s="2">
        <v>142</v>
      </c>
      <c r="V4355" s="11">
        <v>1758.65</v>
      </c>
      <c r="W4355" s="14" t="s">
        <v>5282</v>
      </c>
      <c r="AB4355" s="30">
        <f t="shared" si="1091"/>
        <v>173000</v>
      </c>
      <c r="AC4355" s="30">
        <f t="shared" si="1086"/>
        <v>4.046242774566474E-2</v>
      </c>
      <c r="AD4355" s="31">
        <f t="shared" si="1087"/>
        <v>5.3410404624277454</v>
      </c>
      <c r="AE4355" s="31">
        <f t="shared" si="1085"/>
        <v>5.7456647398843934</v>
      </c>
      <c r="AG4355" s="30">
        <f t="shared" si="1092"/>
        <v>778000</v>
      </c>
      <c r="AH4355" s="30">
        <f t="shared" si="1088"/>
        <v>8.9974293059125968E-3</v>
      </c>
      <c r="AI4355" s="31">
        <f t="shared" si="1089"/>
        <v>1.1876606683804627</v>
      </c>
      <c r="AJ4355" s="31">
        <f t="shared" si="1090"/>
        <v>1.2776349614395888</v>
      </c>
      <c r="AK4355" s="30" t="str">
        <f>IF(W4355="si",($S4355*'COSTOS DE CREDITOS'!$C$27)/DATA!$G4355,"")</f>
        <v/>
      </c>
      <c r="AL4355" s="90" t="str">
        <f>IF(W4355="si",'COSTOS DE CREDITOS'!$C$35,"")</f>
        <v/>
      </c>
      <c r="AM4355" s="30" t="str">
        <f t="shared" ref="AM4355:AM4418" si="1093">IF(W4355="si",(20%/52*$S4355)*$T4355,"")</f>
        <v/>
      </c>
      <c r="AN4355" s="30" t="str">
        <f t="shared" ref="AN4355:AN4418" si="1094">IF(W4355="SI",T4355-Y4355,"")</f>
        <v/>
      </c>
      <c r="AO4355" s="30">
        <f t="shared" ref="AO4355:AO4418" si="1095">SUM(AK4355:AN4355)</f>
        <v>0</v>
      </c>
      <c r="AP4355" s="30">
        <f t="shared" ref="AP4355:AP4418" si="1096">AA4355-AO4355</f>
        <v>0</v>
      </c>
      <c r="AQ4355" s="19" t="str">
        <f t="shared" ref="AQ4355:AQ4418" si="1097">IFERROR(AP4355/AA4355,"")</f>
        <v/>
      </c>
    </row>
    <row r="4356" spans="1:43" x14ac:dyDescent="0.2">
      <c r="A4356" s="23" t="s">
        <v>5665</v>
      </c>
      <c r="B4356" s="6" t="s">
        <v>5666</v>
      </c>
      <c r="C4356" s="6" t="s">
        <v>5667</v>
      </c>
      <c r="D4356" s="2">
        <v>187554</v>
      </c>
      <c r="E4356" s="2">
        <v>187491</v>
      </c>
      <c r="F4356" s="3" t="s">
        <v>5301</v>
      </c>
      <c r="G4356" s="2">
        <v>5</v>
      </c>
      <c r="H4356" s="2">
        <v>187698</v>
      </c>
      <c r="I4356" s="3" t="s">
        <v>5422</v>
      </c>
      <c r="J4356" s="15">
        <v>45419</v>
      </c>
      <c r="K4356" s="24">
        <v>1396964284</v>
      </c>
      <c r="L4356" s="15">
        <v>45421</v>
      </c>
      <c r="M4356" s="15">
        <v>45443</v>
      </c>
      <c r="N4356" s="26">
        <v>1</v>
      </c>
      <c r="O4356" s="26">
        <f>VLOOKUP(D4356,quash!A$2:$I$7791,9,FALSE)</f>
        <v>5</v>
      </c>
      <c r="P4356" s="7">
        <v>10000</v>
      </c>
      <c r="Q4356" s="26">
        <v>132</v>
      </c>
      <c r="R4356" s="19">
        <v>5.8283715876113903E-2</v>
      </c>
      <c r="S4356" s="26">
        <v>16</v>
      </c>
      <c r="T4356" s="7">
        <v>8000</v>
      </c>
      <c r="U4356" s="2">
        <v>142</v>
      </c>
      <c r="V4356" s="11">
        <v>2013.74</v>
      </c>
      <c r="W4356" s="14" t="s">
        <v>5282</v>
      </c>
      <c r="AB4356" s="30">
        <f t="shared" si="1091"/>
        <v>100000</v>
      </c>
      <c r="AC4356" s="30">
        <f t="shared" si="1086"/>
        <v>0.08</v>
      </c>
      <c r="AD4356" s="31">
        <f t="shared" si="1087"/>
        <v>10.56</v>
      </c>
      <c r="AE4356" s="31">
        <f t="shared" si="1085"/>
        <v>11.36</v>
      </c>
      <c r="AG4356" s="30">
        <f t="shared" si="1092"/>
        <v>352000</v>
      </c>
      <c r="AH4356" s="30">
        <f t="shared" si="1088"/>
        <v>2.2727272727272728E-2</v>
      </c>
      <c r="AI4356" s="31">
        <f t="shared" si="1089"/>
        <v>3</v>
      </c>
      <c r="AJ4356" s="31">
        <f t="shared" si="1090"/>
        <v>3.2272727272727275</v>
      </c>
      <c r="AK4356" s="30" t="str">
        <f>IF(W4356="si",($S4356*'COSTOS DE CREDITOS'!$C$27)/DATA!$G4356,"")</f>
        <v/>
      </c>
      <c r="AL4356" s="90" t="str">
        <f>IF(W4356="si",'COSTOS DE CREDITOS'!$C$35,"")</f>
        <v/>
      </c>
      <c r="AM4356" s="30" t="str">
        <f t="shared" si="1093"/>
        <v/>
      </c>
      <c r="AN4356" s="30" t="str">
        <f t="shared" si="1094"/>
        <v/>
      </c>
      <c r="AO4356" s="30">
        <f t="shared" si="1095"/>
        <v>0</v>
      </c>
      <c r="AP4356" s="30">
        <f t="shared" si="1096"/>
        <v>0</v>
      </c>
      <c r="AQ4356" s="19" t="str">
        <f t="shared" si="1097"/>
        <v/>
      </c>
    </row>
    <row r="4357" spans="1:43" x14ac:dyDescent="0.2">
      <c r="A4357" s="23" t="s">
        <v>5665</v>
      </c>
      <c r="B4357" s="6" t="s">
        <v>5683</v>
      </c>
      <c r="C4357" s="6" t="s">
        <v>5670</v>
      </c>
      <c r="D4357" s="2">
        <v>187439</v>
      </c>
      <c r="E4357" s="2">
        <v>187914</v>
      </c>
      <c r="F4357" s="3" t="s">
        <v>5302</v>
      </c>
      <c r="G4357" s="2">
        <v>5</v>
      </c>
      <c r="H4357" s="2">
        <v>187915</v>
      </c>
      <c r="I4357" s="3" t="s">
        <v>5423</v>
      </c>
      <c r="J4357" s="15">
        <v>45419</v>
      </c>
      <c r="K4357" s="24">
        <v>1396656057</v>
      </c>
      <c r="L4357" s="15">
        <v>45423</v>
      </c>
      <c r="M4357" s="15">
        <v>45443</v>
      </c>
      <c r="N4357" s="26">
        <v>1</v>
      </c>
      <c r="O4357" s="26">
        <f>VLOOKUP(D4357,quash!A$2:$I$7791,9,FALSE)</f>
        <v>1</v>
      </c>
      <c r="P4357" s="7">
        <v>10000</v>
      </c>
      <c r="Q4357" s="26">
        <v>132</v>
      </c>
      <c r="R4357" s="19">
        <v>5.8283715876113903E-2</v>
      </c>
      <c r="S4357" s="26">
        <v>16</v>
      </c>
      <c r="T4357" s="7">
        <v>10000</v>
      </c>
      <c r="U4357" s="2">
        <v>142</v>
      </c>
      <c r="V4357" s="11">
        <v>2510.34</v>
      </c>
      <c r="W4357" s="14" t="s">
        <v>5282</v>
      </c>
      <c r="AB4357" s="30">
        <f t="shared" si="1091"/>
        <v>756000</v>
      </c>
      <c r="AC4357" s="30">
        <f t="shared" si="1086"/>
        <v>1.3227513227513227E-2</v>
      </c>
      <c r="AD4357" s="31">
        <f t="shared" si="1087"/>
        <v>1.746031746031746</v>
      </c>
      <c r="AE4357" s="31">
        <f t="shared" si="1085"/>
        <v>1.8783068783068781</v>
      </c>
      <c r="AG4357" s="30">
        <f t="shared" si="1092"/>
        <v>2427000</v>
      </c>
      <c r="AH4357" s="30">
        <f t="shared" si="1088"/>
        <v>4.1203131437989289E-3</v>
      </c>
      <c r="AI4357" s="31">
        <f t="shared" si="1089"/>
        <v>0.54388133498145863</v>
      </c>
      <c r="AJ4357" s="31">
        <f t="shared" si="1090"/>
        <v>0.58508446641944789</v>
      </c>
      <c r="AK4357" s="30" t="str">
        <f>IF(W4357="si",($S4357*'COSTOS DE CREDITOS'!$C$27)/DATA!$G4357,"")</f>
        <v/>
      </c>
      <c r="AL4357" s="90" t="str">
        <f>IF(W4357="si",'COSTOS DE CREDITOS'!$C$35,"")</f>
        <v/>
      </c>
      <c r="AM4357" s="30" t="str">
        <f t="shared" si="1093"/>
        <v/>
      </c>
      <c r="AN4357" s="30" t="str">
        <f t="shared" si="1094"/>
        <v/>
      </c>
      <c r="AO4357" s="30">
        <f t="shared" si="1095"/>
        <v>0</v>
      </c>
      <c r="AP4357" s="30">
        <f t="shared" si="1096"/>
        <v>0</v>
      </c>
      <c r="AQ4357" s="19" t="str">
        <f t="shared" si="1097"/>
        <v/>
      </c>
    </row>
    <row r="4358" spans="1:43" x14ac:dyDescent="0.2">
      <c r="A4358" s="23" t="s">
        <v>5665</v>
      </c>
      <c r="B4358" s="6" t="s">
        <v>5683</v>
      </c>
      <c r="C4358" s="6" t="s">
        <v>5670</v>
      </c>
      <c r="D4358" s="2">
        <v>187707</v>
      </c>
      <c r="E4358" s="2">
        <v>187914</v>
      </c>
      <c r="F4358" s="3" t="s">
        <v>5302</v>
      </c>
      <c r="G4358" s="2">
        <v>5</v>
      </c>
      <c r="H4358" s="2">
        <v>187916</v>
      </c>
      <c r="I4358" s="3" t="s">
        <v>5424</v>
      </c>
      <c r="J4358" s="15">
        <v>45421</v>
      </c>
      <c r="K4358" s="24">
        <v>1397716911</v>
      </c>
      <c r="L4358" s="15">
        <v>45423</v>
      </c>
      <c r="M4358" s="15">
        <v>45443</v>
      </c>
      <c r="N4358" s="26">
        <v>1</v>
      </c>
      <c r="O4358" s="26">
        <f>VLOOKUP(D4358,quash!A$2:$I$7791,9,FALSE)</f>
        <v>1</v>
      </c>
      <c r="P4358" s="7">
        <v>5000</v>
      </c>
      <c r="Q4358" s="26">
        <v>147</v>
      </c>
      <c r="R4358" s="19">
        <v>0.11226939921536</v>
      </c>
      <c r="S4358" s="26">
        <v>16</v>
      </c>
      <c r="T4358" s="7">
        <v>8000</v>
      </c>
      <c r="U4358" s="2">
        <v>142</v>
      </c>
      <c r="V4358" s="11">
        <v>2013.74</v>
      </c>
      <c r="W4358" s="14" t="s">
        <v>5282</v>
      </c>
      <c r="AB4358" s="30">
        <f t="shared" si="1091"/>
        <v>756000</v>
      </c>
      <c r="AC4358" s="30">
        <f t="shared" si="1086"/>
        <v>1.0582010582010581E-2</v>
      </c>
      <c r="AD4358" s="31">
        <f t="shared" si="1087"/>
        <v>1.5555555555555554</v>
      </c>
      <c r="AE4358" s="31">
        <f t="shared" ref="AE4358:AE4421" si="1098">AC4358*$U4358</f>
        <v>1.5026455026455026</v>
      </c>
      <c r="AG4358" s="30">
        <f t="shared" si="1092"/>
        <v>2427000</v>
      </c>
      <c r="AH4358" s="30">
        <f t="shared" si="1088"/>
        <v>3.296250515039143E-3</v>
      </c>
      <c r="AI4358" s="31">
        <f t="shared" si="1089"/>
        <v>0.48454882571075403</v>
      </c>
      <c r="AJ4358" s="31">
        <f t="shared" si="1090"/>
        <v>0.4680675731355583</v>
      </c>
      <c r="AK4358" s="30" t="str">
        <f>IF(W4358="si",($S4358*'COSTOS DE CREDITOS'!$C$27)/DATA!$G4358,"")</f>
        <v/>
      </c>
      <c r="AL4358" s="90" t="str">
        <f>IF(W4358="si",'COSTOS DE CREDITOS'!$C$35,"")</f>
        <v/>
      </c>
      <c r="AM4358" s="30" t="str">
        <f t="shared" si="1093"/>
        <v/>
      </c>
      <c r="AN4358" s="30" t="str">
        <f t="shared" si="1094"/>
        <v/>
      </c>
      <c r="AO4358" s="30">
        <f t="shared" si="1095"/>
        <v>0</v>
      </c>
      <c r="AP4358" s="30">
        <f t="shared" si="1096"/>
        <v>0</v>
      </c>
      <c r="AQ4358" s="19" t="str">
        <f t="shared" si="1097"/>
        <v/>
      </c>
    </row>
    <row r="4359" spans="1:43" x14ac:dyDescent="0.2">
      <c r="A4359" s="23" t="s">
        <v>5665</v>
      </c>
      <c r="B4359" s="6" t="s">
        <v>5683</v>
      </c>
      <c r="C4359" s="6" t="s">
        <v>5670</v>
      </c>
      <c r="D4359" s="2">
        <v>187710</v>
      </c>
      <c r="E4359" s="2">
        <v>187914</v>
      </c>
      <c r="F4359" s="3" t="s">
        <v>5302</v>
      </c>
      <c r="G4359" s="2">
        <v>5</v>
      </c>
      <c r="H4359" s="2">
        <v>188049</v>
      </c>
      <c r="I4359" s="3" t="s">
        <v>5425</v>
      </c>
      <c r="J4359" s="15">
        <v>45421</v>
      </c>
      <c r="K4359" s="24">
        <v>1397721447</v>
      </c>
      <c r="L4359" s="15">
        <v>45426</v>
      </c>
      <c r="M4359" s="15">
        <v>45443</v>
      </c>
      <c r="N4359" s="26">
        <v>1</v>
      </c>
      <c r="O4359" s="26">
        <f>VLOOKUP(D4359,quash!A$2:$I$7791,9,FALSE)</f>
        <v>1</v>
      </c>
      <c r="P4359" s="7">
        <v>10000</v>
      </c>
      <c r="Q4359" s="26">
        <v>147</v>
      </c>
      <c r="R4359" s="19">
        <v>7.9000519063170294E-2</v>
      </c>
      <c r="S4359" s="26">
        <v>16</v>
      </c>
      <c r="T4359" s="7">
        <v>10000</v>
      </c>
      <c r="U4359" s="2">
        <v>142</v>
      </c>
      <c r="V4359" s="11">
        <v>2510.34</v>
      </c>
      <c r="W4359" s="14" t="s">
        <v>5282</v>
      </c>
      <c r="AB4359" s="30">
        <f t="shared" si="1091"/>
        <v>756000</v>
      </c>
      <c r="AC4359" s="30">
        <f t="shared" si="1086"/>
        <v>1.3227513227513227E-2</v>
      </c>
      <c r="AD4359" s="31">
        <f t="shared" si="1087"/>
        <v>1.9444444444444444</v>
      </c>
      <c r="AE4359" s="31">
        <f t="shared" si="1098"/>
        <v>1.8783068783068781</v>
      </c>
      <c r="AG4359" s="30">
        <f t="shared" si="1092"/>
        <v>2427000</v>
      </c>
      <c r="AH4359" s="30">
        <f t="shared" si="1088"/>
        <v>4.1203131437989289E-3</v>
      </c>
      <c r="AI4359" s="31">
        <f t="shared" si="1089"/>
        <v>0.60568603213844252</v>
      </c>
      <c r="AJ4359" s="31">
        <f t="shared" si="1090"/>
        <v>0.58508446641944789</v>
      </c>
      <c r="AK4359" s="30" t="str">
        <f>IF(W4359="si",($S4359*'COSTOS DE CREDITOS'!$C$27)/DATA!$G4359,"")</f>
        <v/>
      </c>
      <c r="AL4359" s="90" t="str">
        <f>IF(W4359="si",'COSTOS DE CREDITOS'!$C$35,"")</f>
        <v/>
      </c>
      <c r="AM4359" s="30" t="str">
        <f t="shared" si="1093"/>
        <v/>
      </c>
      <c r="AN4359" s="30" t="str">
        <f t="shared" si="1094"/>
        <v/>
      </c>
      <c r="AO4359" s="30">
        <f t="shared" si="1095"/>
        <v>0</v>
      </c>
      <c r="AP4359" s="30">
        <f t="shared" si="1096"/>
        <v>0</v>
      </c>
      <c r="AQ4359" s="19" t="str">
        <f t="shared" si="1097"/>
        <v/>
      </c>
    </row>
    <row r="4360" spans="1:43" x14ac:dyDescent="0.2">
      <c r="A4360" s="23" t="s">
        <v>5665</v>
      </c>
      <c r="B4360" s="6" t="s">
        <v>5683</v>
      </c>
      <c r="C4360" s="6" t="s">
        <v>5670</v>
      </c>
      <c r="D4360" s="2">
        <v>188001</v>
      </c>
      <c r="E4360" s="2">
        <v>187914</v>
      </c>
      <c r="F4360" s="3" t="s">
        <v>5302</v>
      </c>
      <c r="G4360" s="2">
        <v>5</v>
      </c>
      <c r="H4360" s="2">
        <v>188050</v>
      </c>
      <c r="I4360" s="3" t="s">
        <v>5426</v>
      </c>
      <c r="J4360" s="15">
        <v>45425</v>
      </c>
      <c r="K4360" s="24">
        <v>1399259532</v>
      </c>
      <c r="L4360" s="15">
        <v>45426</v>
      </c>
      <c r="M4360" s="15">
        <v>45443</v>
      </c>
      <c r="N4360" s="26">
        <v>1</v>
      </c>
      <c r="O4360" s="26">
        <f>VLOOKUP(D4360,quash!A$2:$I$7791,9,FALSE)</f>
        <v>1</v>
      </c>
      <c r="P4360" s="7">
        <v>10000</v>
      </c>
      <c r="Q4360" s="26">
        <v>127</v>
      </c>
      <c r="R4360" s="19">
        <v>5.24391097594855E-2</v>
      </c>
      <c r="S4360" s="26">
        <v>16</v>
      </c>
      <c r="T4360" s="7">
        <v>10000</v>
      </c>
      <c r="U4360" s="2">
        <v>142</v>
      </c>
      <c r="V4360" s="11">
        <v>2510.34</v>
      </c>
      <c r="W4360" s="14" t="s">
        <v>5282</v>
      </c>
      <c r="AB4360" s="30">
        <f t="shared" si="1091"/>
        <v>756000</v>
      </c>
      <c r="AC4360" s="30">
        <f t="shared" si="1086"/>
        <v>1.3227513227513227E-2</v>
      </c>
      <c r="AD4360" s="31">
        <f t="shared" si="1087"/>
        <v>1.6798941798941798</v>
      </c>
      <c r="AE4360" s="31">
        <f t="shared" si="1098"/>
        <v>1.8783068783068781</v>
      </c>
      <c r="AG4360" s="30">
        <f t="shared" si="1092"/>
        <v>2427000</v>
      </c>
      <c r="AH4360" s="30">
        <f t="shared" si="1088"/>
        <v>4.1203131437989289E-3</v>
      </c>
      <c r="AI4360" s="31">
        <f t="shared" si="1089"/>
        <v>0.523279769262464</v>
      </c>
      <c r="AJ4360" s="31">
        <f t="shared" si="1090"/>
        <v>0.58508446641944789</v>
      </c>
      <c r="AK4360" s="30" t="str">
        <f>IF(W4360="si",($S4360*'COSTOS DE CREDITOS'!$C$27)/DATA!$G4360,"")</f>
        <v/>
      </c>
      <c r="AL4360" s="90" t="str">
        <f>IF(W4360="si",'COSTOS DE CREDITOS'!$C$35,"")</f>
        <v/>
      </c>
      <c r="AM4360" s="30" t="str">
        <f t="shared" si="1093"/>
        <v/>
      </c>
      <c r="AN4360" s="30" t="str">
        <f t="shared" si="1094"/>
        <v/>
      </c>
      <c r="AO4360" s="30">
        <f t="shared" si="1095"/>
        <v>0</v>
      </c>
      <c r="AP4360" s="30">
        <f t="shared" si="1096"/>
        <v>0</v>
      </c>
      <c r="AQ4360" s="19" t="str">
        <f t="shared" si="1097"/>
        <v/>
      </c>
    </row>
    <row r="4361" spans="1:43" x14ac:dyDescent="0.2">
      <c r="A4361" s="23" t="s">
        <v>5665</v>
      </c>
      <c r="B4361" s="6" t="s">
        <v>5683</v>
      </c>
      <c r="C4361" s="6" t="s">
        <v>5670</v>
      </c>
      <c r="D4361" s="2">
        <v>187525</v>
      </c>
      <c r="E4361" s="2">
        <v>187914</v>
      </c>
      <c r="F4361" s="3" t="s">
        <v>5302</v>
      </c>
      <c r="G4361" s="2">
        <v>5</v>
      </c>
      <c r="H4361" s="2">
        <v>188066</v>
      </c>
      <c r="I4361" s="3" t="s">
        <v>5427</v>
      </c>
      <c r="J4361" s="15">
        <v>45419</v>
      </c>
      <c r="K4361" s="24">
        <v>1396919569</v>
      </c>
      <c r="L4361" s="15">
        <v>45426</v>
      </c>
      <c r="M4361" s="15">
        <v>45443</v>
      </c>
      <c r="N4361" s="26">
        <v>1</v>
      </c>
      <c r="O4361" s="26">
        <f>VLOOKUP(D4361,quash!A$2:$I$7791,9,FALSE)</f>
        <v>2</v>
      </c>
      <c r="P4361" s="7">
        <v>10000</v>
      </c>
      <c r="Q4361" s="26">
        <v>132</v>
      </c>
      <c r="R4361" s="19">
        <v>5.8283715876113903E-2</v>
      </c>
      <c r="S4361" s="26">
        <v>16</v>
      </c>
      <c r="T4361" s="7">
        <v>10000</v>
      </c>
      <c r="U4361" s="2">
        <v>142</v>
      </c>
      <c r="V4361" s="11">
        <v>2510.34</v>
      </c>
      <c r="W4361" s="14" t="s">
        <v>5282</v>
      </c>
      <c r="AB4361" s="30">
        <f t="shared" si="1091"/>
        <v>453000</v>
      </c>
      <c r="AC4361" s="30">
        <f t="shared" si="1086"/>
        <v>2.2075055187637971E-2</v>
      </c>
      <c r="AD4361" s="31">
        <f t="shared" si="1087"/>
        <v>2.9139072847682121</v>
      </c>
      <c r="AE4361" s="31">
        <f t="shared" si="1098"/>
        <v>3.1346578366445916</v>
      </c>
      <c r="AG4361" s="30">
        <f t="shared" si="1092"/>
        <v>1695000</v>
      </c>
      <c r="AH4361" s="30">
        <f t="shared" si="1088"/>
        <v>5.8997050147492625E-3</v>
      </c>
      <c r="AI4361" s="31">
        <f t="shared" si="1089"/>
        <v>0.77876106194690264</v>
      </c>
      <c r="AJ4361" s="31">
        <f t="shared" si="1090"/>
        <v>0.83775811209439532</v>
      </c>
      <c r="AK4361" s="30" t="str">
        <f>IF(W4361="si",($S4361*'COSTOS DE CREDITOS'!$C$27)/DATA!$G4361,"")</f>
        <v/>
      </c>
      <c r="AL4361" s="90" t="str">
        <f>IF(W4361="si",'COSTOS DE CREDITOS'!$C$35,"")</f>
        <v/>
      </c>
      <c r="AM4361" s="30" t="str">
        <f t="shared" si="1093"/>
        <v/>
      </c>
      <c r="AN4361" s="30" t="str">
        <f t="shared" si="1094"/>
        <v/>
      </c>
      <c r="AO4361" s="30">
        <f t="shared" si="1095"/>
        <v>0</v>
      </c>
      <c r="AP4361" s="30">
        <f t="shared" si="1096"/>
        <v>0</v>
      </c>
      <c r="AQ4361" s="19" t="str">
        <f t="shared" si="1097"/>
        <v/>
      </c>
    </row>
    <row r="4362" spans="1:43" x14ac:dyDescent="0.2">
      <c r="A4362" s="23" t="s">
        <v>5665</v>
      </c>
      <c r="B4362" s="6" t="s">
        <v>5673</v>
      </c>
      <c r="C4362" s="6" t="s">
        <v>5667</v>
      </c>
      <c r="D4362" s="2">
        <v>187551</v>
      </c>
      <c r="E4362" s="2">
        <v>187838</v>
      </c>
      <c r="F4362" s="3" t="s">
        <v>5303</v>
      </c>
      <c r="G4362" s="2">
        <v>5</v>
      </c>
      <c r="H4362" s="2">
        <v>187839</v>
      </c>
      <c r="I4362" s="3" t="s">
        <v>5428</v>
      </c>
      <c r="J4362" s="15">
        <v>45420</v>
      </c>
      <c r="K4362" s="24">
        <v>1396959048</v>
      </c>
      <c r="L4362" s="15">
        <v>45422</v>
      </c>
      <c r="M4362" s="15">
        <v>45443</v>
      </c>
      <c r="N4362" s="26">
        <v>1</v>
      </c>
      <c r="O4362" s="26">
        <f>VLOOKUP(D4362,quash!A$2:$I$7791,9,FALSE)</f>
        <v>1</v>
      </c>
      <c r="P4362" s="7">
        <v>10000</v>
      </c>
      <c r="Q4362" s="26">
        <v>90</v>
      </c>
      <c r="R4362" s="19">
        <v>5.9818464604665302E-3</v>
      </c>
      <c r="S4362" s="26">
        <v>16</v>
      </c>
      <c r="T4362" s="7">
        <v>10000</v>
      </c>
      <c r="U4362" s="2">
        <v>142</v>
      </c>
      <c r="V4362" s="11">
        <v>2510.34</v>
      </c>
      <c r="W4362" s="14" t="s">
        <v>5282</v>
      </c>
      <c r="AB4362" s="30">
        <f t="shared" si="1091"/>
        <v>756000</v>
      </c>
      <c r="AC4362" s="30">
        <f t="shared" si="1086"/>
        <v>1.3227513227513227E-2</v>
      </c>
      <c r="AD4362" s="31">
        <f t="shared" si="1087"/>
        <v>1.1904761904761905</v>
      </c>
      <c r="AE4362" s="31">
        <f t="shared" si="1098"/>
        <v>1.8783068783068781</v>
      </c>
      <c r="AG4362" s="30">
        <f t="shared" si="1092"/>
        <v>2427000</v>
      </c>
      <c r="AH4362" s="30">
        <f t="shared" si="1088"/>
        <v>4.1203131437989289E-3</v>
      </c>
      <c r="AI4362" s="31">
        <f t="shared" si="1089"/>
        <v>0.37082818294190362</v>
      </c>
      <c r="AJ4362" s="31">
        <f t="shared" si="1090"/>
        <v>0.58508446641944789</v>
      </c>
      <c r="AK4362" s="30" t="str">
        <f>IF(W4362="si",($S4362*'COSTOS DE CREDITOS'!$C$27)/DATA!$G4362,"")</f>
        <v/>
      </c>
      <c r="AL4362" s="90" t="str">
        <f>IF(W4362="si",'COSTOS DE CREDITOS'!$C$35,"")</f>
        <v/>
      </c>
      <c r="AM4362" s="30" t="str">
        <f t="shared" si="1093"/>
        <v/>
      </c>
      <c r="AN4362" s="30" t="str">
        <f t="shared" si="1094"/>
        <v/>
      </c>
      <c r="AO4362" s="30">
        <f t="shared" si="1095"/>
        <v>0</v>
      </c>
      <c r="AP4362" s="30">
        <f t="shared" si="1096"/>
        <v>0</v>
      </c>
      <c r="AQ4362" s="19" t="str">
        <f t="shared" si="1097"/>
        <v/>
      </c>
    </row>
    <row r="4363" spans="1:43" x14ac:dyDescent="0.2">
      <c r="A4363" s="23" t="s">
        <v>5665</v>
      </c>
      <c r="B4363" s="6" t="s">
        <v>5673</v>
      </c>
      <c r="C4363" s="6" t="s">
        <v>5667</v>
      </c>
      <c r="D4363" s="2">
        <v>187397</v>
      </c>
      <c r="E4363" s="2">
        <v>187838</v>
      </c>
      <c r="F4363" s="3" t="s">
        <v>5303</v>
      </c>
      <c r="G4363" s="2">
        <v>5</v>
      </c>
      <c r="H4363" s="2">
        <v>187851</v>
      </c>
      <c r="I4363" s="3" t="s">
        <v>5429</v>
      </c>
      <c r="J4363" s="15">
        <v>45419</v>
      </c>
      <c r="K4363" s="24">
        <v>1396597384</v>
      </c>
      <c r="L4363" s="15">
        <v>45422</v>
      </c>
      <c r="M4363" s="15">
        <v>45443</v>
      </c>
      <c r="N4363" s="26">
        <v>1</v>
      </c>
      <c r="O4363" s="26">
        <f>VLOOKUP(D4363,quash!A$2:$I$7791,9,FALSE)</f>
        <v>1</v>
      </c>
      <c r="P4363" s="7">
        <v>10000</v>
      </c>
      <c r="Q4363" s="26">
        <v>90</v>
      </c>
      <c r="R4363" s="19">
        <v>5.9818464604665302E-3</v>
      </c>
      <c r="S4363" s="26">
        <v>16</v>
      </c>
      <c r="T4363" s="7">
        <v>10000</v>
      </c>
      <c r="U4363" s="2">
        <v>142</v>
      </c>
      <c r="V4363" s="11">
        <v>2510.34</v>
      </c>
      <c r="W4363" s="14" t="s">
        <v>5282</v>
      </c>
      <c r="AB4363" s="30">
        <f t="shared" si="1091"/>
        <v>756000</v>
      </c>
      <c r="AC4363" s="30">
        <f t="shared" si="1086"/>
        <v>1.3227513227513227E-2</v>
      </c>
      <c r="AD4363" s="31">
        <f t="shared" si="1087"/>
        <v>1.1904761904761905</v>
      </c>
      <c r="AE4363" s="31">
        <f t="shared" si="1098"/>
        <v>1.8783068783068781</v>
      </c>
      <c r="AG4363" s="30">
        <f t="shared" si="1092"/>
        <v>2427000</v>
      </c>
      <c r="AH4363" s="30">
        <f t="shared" si="1088"/>
        <v>4.1203131437989289E-3</v>
      </c>
      <c r="AI4363" s="31">
        <f t="shared" si="1089"/>
        <v>0.37082818294190362</v>
      </c>
      <c r="AJ4363" s="31">
        <f t="shared" si="1090"/>
        <v>0.58508446641944789</v>
      </c>
      <c r="AK4363" s="30" t="str">
        <f>IF(W4363="si",($S4363*'COSTOS DE CREDITOS'!$C$27)/DATA!$G4363,"")</f>
        <v/>
      </c>
      <c r="AL4363" s="90" t="str">
        <f>IF(W4363="si",'COSTOS DE CREDITOS'!$C$35,"")</f>
        <v/>
      </c>
      <c r="AM4363" s="30" t="str">
        <f t="shared" si="1093"/>
        <v/>
      </c>
      <c r="AN4363" s="30" t="str">
        <f t="shared" si="1094"/>
        <v/>
      </c>
      <c r="AO4363" s="30">
        <f t="shared" si="1095"/>
        <v>0</v>
      </c>
      <c r="AP4363" s="30">
        <f t="shared" si="1096"/>
        <v>0</v>
      </c>
      <c r="AQ4363" s="19" t="str">
        <f t="shared" si="1097"/>
        <v/>
      </c>
    </row>
    <row r="4364" spans="1:43" x14ac:dyDescent="0.2">
      <c r="A4364" s="23" t="s">
        <v>5665</v>
      </c>
      <c r="B4364" s="6" t="s">
        <v>5673</v>
      </c>
      <c r="C4364" s="6" t="s">
        <v>5667</v>
      </c>
      <c r="D4364" s="2">
        <v>187542</v>
      </c>
      <c r="E4364" s="2">
        <v>187838</v>
      </c>
      <c r="F4364" s="3" t="s">
        <v>5303</v>
      </c>
      <c r="G4364" s="2">
        <v>5</v>
      </c>
      <c r="H4364" s="2">
        <v>187861</v>
      </c>
      <c r="I4364" s="3" t="s">
        <v>5430</v>
      </c>
      <c r="J4364" s="15">
        <v>45419</v>
      </c>
      <c r="K4364" s="24">
        <v>1396952800</v>
      </c>
      <c r="L4364" s="15">
        <v>45422</v>
      </c>
      <c r="M4364" s="15">
        <v>45443</v>
      </c>
      <c r="N4364" s="26">
        <v>1</v>
      </c>
      <c r="O4364" s="26">
        <f>VLOOKUP(D4364,quash!A$2:$I$7791,9,FALSE)</f>
        <v>1</v>
      </c>
      <c r="P4364" s="7">
        <v>10000</v>
      </c>
      <c r="Q4364" s="26">
        <v>90</v>
      </c>
      <c r="R4364" s="19">
        <v>5.9818464604665302E-3</v>
      </c>
      <c r="S4364" s="26">
        <v>16</v>
      </c>
      <c r="T4364" s="7">
        <v>7000</v>
      </c>
      <c r="U4364" s="2">
        <v>147</v>
      </c>
      <c r="V4364" s="11">
        <v>1827.61</v>
      </c>
      <c r="W4364" s="14" t="s">
        <v>5282</v>
      </c>
      <c r="AB4364" s="30">
        <f t="shared" si="1091"/>
        <v>756000</v>
      </c>
      <c r="AC4364" s="30">
        <f t="shared" si="1086"/>
        <v>9.2592592592592587E-3</v>
      </c>
      <c r="AD4364" s="31">
        <f t="shared" si="1087"/>
        <v>0.83333333333333326</v>
      </c>
      <c r="AE4364" s="31">
        <f t="shared" si="1098"/>
        <v>1.3611111111111109</v>
      </c>
      <c r="AG4364" s="30">
        <f t="shared" si="1092"/>
        <v>2427000</v>
      </c>
      <c r="AH4364" s="30">
        <f t="shared" si="1088"/>
        <v>2.88421920065925E-3</v>
      </c>
      <c r="AI4364" s="31">
        <f t="shared" si="1089"/>
        <v>0.25957972805933249</v>
      </c>
      <c r="AJ4364" s="31">
        <f t="shared" si="1090"/>
        <v>0.42398022249690975</v>
      </c>
      <c r="AK4364" s="30" t="str">
        <f>IF(W4364="si",($S4364*'COSTOS DE CREDITOS'!$C$27)/DATA!$G4364,"")</f>
        <v/>
      </c>
      <c r="AL4364" s="90" t="str">
        <f>IF(W4364="si",'COSTOS DE CREDITOS'!$C$35,"")</f>
        <v/>
      </c>
      <c r="AM4364" s="30" t="str">
        <f t="shared" si="1093"/>
        <v/>
      </c>
      <c r="AN4364" s="30" t="str">
        <f t="shared" si="1094"/>
        <v/>
      </c>
      <c r="AO4364" s="30">
        <f t="shared" si="1095"/>
        <v>0</v>
      </c>
      <c r="AP4364" s="30">
        <f t="shared" si="1096"/>
        <v>0</v>
      </c>
      <c r="AQ4364" s="19" t="str">
        <f t="shared" si="1097"/>
        <v/>
      </c>
    </row>
    <row r="4365" spans="1:43" x14ac:dyDescent="0.2">
      <c r="A4365" s="23" t="s">
        <v>5665</v>
      </c>
      <c r="B4365" s="6" t="s">
        <v>5673</v>
      </c>
      <c r="C4365" s="6" t="s">
        <v>5667</v>
      </c>
      <c r="D4365" s="2">
        <v>187480</v>
      </c>
      <c r="E4365" s="2">
        <v>187838</v>
      </c>
      <c r="F4365" s="3" t="s">
        <v>5303</v>
      </c>
      <c r="G4365" s="2">
        <v>5</v>
      </c>
      <c r="H4365" s="2">
        <v>187864</v>
      </c>
      <c r="I4365" s="3" t="s">
        <v>5431</v>
      </c>
      <c r="J4365" s="15">
        <v>45419</v>
      </c>
      <c r="K4365" s="24">
        <v>1396798868</v>
      </c>
      <c r="L4365" s="15">
        <v>45422</v>
      </c>
      <c r="M4365" s="15">
        <v>45443</v>
      </c>
      <c r="N4365" s="26">
        <v>1</v>
      </c>
      <c r="O4365" s="26">
        <f>VLOOKUP(D4365,quash!A$2:$I$7791,9,FALSE)</f>
        <v>1</v>
      </c>
      <c r="P4365" s="7">
        <v>10000</v>
      </c>
      <c r="Q4365" s="26">
        <v>90</v>
      </c>
      <c r="R4365" s="19">
        <v>5.9818464604665302E-3</v>
      </c>
      <c r="S4365" s="26">
        <v>16</v>
      </c>
      <c r="T4365" s="7">
        <v>7000</v>
      </c>
      <c r="U4365" s="2">
        <v>147</v>
      </c>
      <c r="V4365" s="11">
        <v>1827.61</v>
      </c>
      <c r="W4365" s="14" t="s">
        <v>5282</v>
      </c>
      <c r="AB4365" s="30">
        <f t="shared" si="1091"/>
        <v>756000</v>
      </c>
      <c r="AC4365" s="30">
        <f t="shared" si="1086"/>
        <v>9.2592592592592587E-3</v>
      </c>
      <c r="AD4365" s="31">
        <f t="shared" si="1087"/>
        <v>0.83333333333333326</v>
      </c>
      <c r="AE4365" s="31">
        <f t="shared" si="1098"/>
        <v>1.3611111111111109</v>
      </c>
      <c r="AG4365" s="30">
        <f t="shared" si="1092"/>
        <v>2427000</v>
      </c>
      <c r="AH4365" s="30">
        <f t="shared" si="1088"/>
        <v>2.88421920065925E-3</v>
      </c>
      <c r="AI4365" s="31">
        <f t="shared" si="1089"/>
        <v>0.25957972805933249</v>
      </c>
      <c r="AJ4365" s="31">
        <f t="shared" si="1090"/>
        <v>0.42398022249690975</v>
      </c>
      <c r="AK4365" s="30" t="str">
        <f>IF(W4365="si",($S4365*'COSTOS DE CREDITOS'!$C$27)/DATA!$G4365,"")</f>
        <v/>
      </c>
      <c r="AL4365" s="90" t="str">
        <f>IF(W4365="si",'COSTOS DE CREDITOS'!$C$35,"")</f>
        <v/>
      </c>
      <c r="AM4365" s="30" t="str">
        <f t="shared" si="1093"/>
        <v/>
      </c>
      <c r="AN4365" s="30" t="str">
        <f t="shared" si="1094"/>
        <v/>
      </c>
      <c r="AO4365" s="30">
        <f t="shared" si="1095"/>
        <v>0</v>
      </c>
      <c r="AP4365" s="30">
        <f t="shared" si="1096"/>
        <v>0</v>
      </c>
      <c r="AQ4365" s="19" t="str">
        <f t="shared" si="1097"/>
        <v/>
      </c>
    </row>
    <row r="4366" spans="1:43" x14ac:dyDescent="0.2">
      <c r="A4366" s="23" t="s">
        <v>5665</v>
      </c>
      <c r="B4366" s="6" t="s">
        <v>5673</v>
      </c>
      <c r="C4366" s="6" t="s">
        <v>5667</v>
      </c>
      <c r="D4366" s="2">
        <v>187447</v>
      </c>
      <c r="E4366" s="2">
        <v>187838</v>
      </c>
      <c r="F4366" s="3" t="s">
        <v>5303</v>
      </c>
      <c r="G4366" s="2">
        <v>5</v>
      </c>
      <c r="H4366" s="2">
        <v>187867</v>
      </c>
      <c r="I4366" s="3" t="s">
        <v>5432</v>
      </c>
      <c r="J4366" s="15">
        <v>45419</v>
      </c>
      <c r="K4366" s="24">
        <v>1396667652</v>
      </c>
      <c r="L4366" s="15">
        <v>45422</v>
      </c>
      <c r="M4366" s="15">
        <v>45443</v>
      </c>
      <c r="N4366" s="26">
        <v>1</v>
      </c>
      <c r="O4366" s="26">
        <f>VLOOKUP(D4366,quash!A$2:$I$7791,9,FALSE)</f>
        <v>1</v>
      </c>
      <c r="P4366" s="7">
        <v>10000</v>
      </c>
      <c r="Q4366" s="26">
        <v>90</v>
      </c>
      <c r="R4366" s="19">
        <v>5.9818464604665302E-3</v>
      </c>
      <c r="S4366" s="26">
        <v>16</v>
      </c>
      <c r="T4366" s="7">
        <v>10000</v>
      </c>
      <c r="U4366" s="2">
        <v>142</v>
      </c>
      <c r="V4366" s="11">
        <v>2510.34</v>
      </c>
      <c r="W4366" s="14" t="s">
        <v>5282</v>
      </c>
      <c r="AB4366" s="30">
        <f t="shared" si="1091"/>
        <v>756000</v>
      </c>
      <c r="AC4366" s="30">
        <f t="shared" si="1086"/>
        <v>1.3227513227513227E-2</v>
      </c>
      <c r="AD4366" s="31">
        <f t="shared" si="1087"/>
        <v>1.1904761904761905</v>
      </c>
      <c r="AE4366" s="31">
        <f t="shared" si="1098"/>
        <v>1.8783068783068781</v>
      </c>
      <c r="AG4366" s="30">
        <f t="shared" si="1092"/>
        <v>2427000</v>
      </c>
      <c r="AH4366" s="30">
        <f t="shared" si="1088"/>
        <v>4.1203131437989289E-3</v>
      </c>
      <c r="AI4366" s="31">
        <f t="shared" si="1089"/>
        <v>0.37082818294190362</v>
      </c>
      <c r="AJ4366" s="31">
        <f t="shared" si="1090"/>
        <v>0.58508446641944789</v>
      </c>
      <c r="AK4366" s="30" t="str">
        <f>IF(W4366="si",($S4366*'COSTOS DE CREDITOS'!$C$27)/DATA!$G4366,"")</f>
        <v/>
      </c>
      <c r="AL4366" s="90" t="str">
        <f>IF(W4366="si",'COSTOS DE CREDITOS'!$C$35,"")</f>
        <v/>
      </c>
      <c r="AM4366" s="30" t="str">
        <f t="shared" si="1093"/>
        <v/>
      </c>
      <c r="AN4366" s="30" t="str">
        <f t="shared" si="1094"/>
        <v/>
      </c>
      <c r="AO4366" s="30">
        <f t="shared" si="1095"/>
        <v>0</v>
      </c>
      <c r="AP4366" s="30">
        <f t="shared" si="1096"/>
        <v>0</v>
      </c>
      <c r="AQ4366" s="19" t="str">
        <f t="shared" si="1097"/>
        <v/>
      </c>
    </row>
    <row r="4367" spans="1:43" x14ac:dyDescent="0.2">
      <c r="A4367" s="23" t="s">
        <v>5665</v>
      </c>
      <c r="B4367" s="6" t="s">
        <v>5675</v>
      </c>
      <c r="C4367" s="6" t="s">
        <v>5667</v>
      </c>
      <c r="D4367" s="2">
        <v>186785</v>
      </c>
      <c r="E4367" s="2">
        <v>188053</v>
      </c>
      <c r="F4367" s="3" t="s">
        <v>5304</v>
      </c>
      <c r="G4367" s="2">
        <v>5</v>
      </c>
      <c r="H4367" s="2">
        <v>188056</v>
      </c>
      <c r="I4367" s="3" t="s">
        <v>5433</v>
      </c>
      <c r="J4367" s="15">
        <v>45412</v>
      </c>
      <c r="K4367" s="24">
        <v>1392249709</v>
      </c>
      <c r="L4367" s="15">
        <v>45426</v>
      </c>
      <c r="M4367" s="15">
        <v>45443</v>
      </c>
      <c r="N4367" s="26">
        <v>1</v>
      </c>
      <c r="O4367" s="26">
        <f>VLOOKUP(D4367,quash!A$2:$I$7791,9,FALSE)</f>
        <v>1</v>
      </c>
      <c r="P4367" s="7">
        <v>10000</v>
      </c>
      <c r="Q4367" s="26">
        <v>147</v>
      </c>
      <c r="R4367" s="19">
        <v>7.9000519063170294E-2</v>
      </c>
      <c r="S4367" s="26">
        <v>16</v>
      </c>
      <c r="T4367" s="7">
        <v>6000</v>
      </c>
      <c r="U4367" s="2">
        <v>120</v>
      </c>
      <c r="V4367" s="11">
        <v>1255.2</v>
      </c>
      <c r="W4367" s="14" t="s">
        <v>5282</v>
      </c>
      <c r="AB4367" s="30">
        <f t="shared" si="1091"/>
        <v>756000</v>
      </c>
      <c r="AC4367" s="30">
        <f t="shared" si="1086"/>
        <v>7.9365079365079361E-3</v>
      </c>
      <c r="AD4367" s="31">
        <f t="shared" si="1087"/>
        <v>1.1666666666666665</v>
      </c>
      <c r="AE4367" s="31">
        <f t="shared" si="1098"/>
        <v>0.95238095238095233</v>
      </c>
      <c r="AG4367" s="30">
        <f t="shared" si="1092"/>
        <v>2427000</v>
      </c>
      <c r="AH4367" s="30">
        <f t="shared" si="1088"/>
        <v>2.472187886279357E-3</v>
      </c>
      <c r="AI4367" s="31">
        <f t="shared" si="1089"/>
        <v>0.36341161928306548</v>
      </c>
      <c r="AJ4367" s="31">
        <f t="shared" si="1090"/>
        <v>0.29666254635352285</v>
      </c>
      <c r="AK4367" s="30" t="str">
        <f>IF(W4367="si",($S4367*'COSTOS DE CREDITOS'!$C$27)/DATA!$G4367,"")</f>
        <v/>
      </c>
      <c r="AL4367" s="90" t="str">
        <f>IF(W4367="si",'COSTOS DE CREDITOS'!$C$35,"")</f>
        <v/>
      </c>
      <c r="AM4367" s="30" t="str">
        <f t="shared" si="1093"/>
        <v/>
      </c>
      <c r="AN4367" s="30" t="str">
        <f t="shared" si="1094"/>
        <v/>
      </c>
      <c r="AO4367" s="30">
        <f t="shared" si="1095"/>
        <v>0</v>
      </c>
      <c r="AP4367" s="30">
        <f t="shared" si="1096"/>
        <v>0</v>
      </c>
      <c r="AQ4367" s="19" t="str">
        <f t="shared" si="1097"/>
        <v/>
      </c>
    </row>
    <row r="4368" spans="1:43" x14ac:dyDescent="0.2">
      <c r="A4368" s="23" t="s">
        <v>5665</v>
      </c>
      <c r="B4368" s="6" t="s">
        <v>5675</v>
      </c>
      <c r="C4368" s="6" t="s">
        <v>5667</v>
      </c>
      <c r="D4368" s="2">
        <v>187236</v>
      </c>
      <c r="E4368" s="2">
        <v>188053</v>
      </c>
      <c r="F4368" s="3" t="s">
        <v>5304</v>
      </c>
      <c r="G4368" s="2">
        <v>5</v>
      </c>
      <c r="H4368" s="2">
        <v>188058</v>
      </c>
      <c r="I4368" s="3" t="s">
        <v>5434</v>
      </c>
      <c r="J4368" s="15">
        <v>45416</v>
      </c>
      <c r="K4368" s="24">
        <v>1395047730</v>
      </c>
      <c r="L4368" s="15">
        <v>45426</v>
      </c>
      <c r="M4368" s="15">
        <v>45443</v>
      </c>
      <c r="N4368" s="26">
        <v>1</v>
      </c>
      <c r="O4368" s="26">
        <f>VLOOKUP(D4368,quash!A$2:$I$7791,9,FALSE)</f>
        <v>2</v>
      </c>
      <c r="P4368" s="7">
        <v>7000</v>
      </c>
      <c r="Q4368" s="26">
        <v>126</v>
      </c>
      <c r="R4368" s="19">
        <v>0.11226939921536</v>
      </c>
      <c r="S4368" s="26">
        <v>16</v>
      </c>
      <c r="T4368" s="7">
        <v>8000</v>
      </c>
      <c r="U4368" s="2">
        <v>120</v>
      </c>
      <c r="V4368" s="11">
        <v>1682.8</v>
      </c>
      <c r="W4368" s="14" t="s">
        <v>5282</v>
      </c>
      <c r="AB4368" s="30">
        <f t="shared" si="1091"/>
        <v>453000</v>
      </c>
      <c r="AC4368" s="30">
        <f t="shared" si="1086"/>
        <v>1.7660044150110375E-2</v>
      </c>
      <c r="AD4368" s="31">
        <f t="shared" si="1087"/>
        <v>2.2251655629139071</v>
      </c>
      <c r="AE4368" s="31">
        <f t="shared" si="1098"/>
        <v>2.1192052980132452</v>
      </c>
      <c r="AG4368" s="30">
        <f t="shared" si="1092"/>
        <v>1695000</v>
      </c>
      <c r="AH4368" s="30">
        <f t="shared" si="1088"/>
        <v>4.71976401179941E-3</v>
      </c>
      <c r="AI4368" s="31">
        <f t="shared" si="1089"/>
        <v>0.59469026548672566</v>
      </c>
      <c r="AJ4368" s="31">
        <f t="shared" si="1090"/>
        <v>0.5663716814159292</v>
      </c>
      <c r="AK4368" s="30" t="str">
        <f>IF(W4368="si",($S4368*'COSTOS DE CREDITOS'!$C$27)/DATA!$G4368,"")</f>
        <v/>
      </c>
      <c r="AL4368" s="90" t="str">
        <f>IF(W4368="si",'COSTOS DE CREDITOS'!$C$35,"")</f>
        <v/>
      </c>
      <c r="AM4368" s="30" t="str">
        <f t="shared" si="1093"/>
        <v/>
      </c>
      <c r="AN4368" s="30" t="str">
        <f t="shared" si="1094"/>
        <v/>
      </c>
      <c r="AO4368" s="30">
        <f t="shared" si="1095"/>
        <v>0</v>
      </c>
      <c r="AP4368" s="30">
        <f t="shared" si="1096"/>
        <v>0</v>
      </c>
      <c r="AQ4368" s="19" t="str">
        <f t="shared" si="1097"/>
        <v/>
      </c>
    </row>
    <row r="4369" spans="1:43" x14ac:dyDescent="0.2">
      <c r="A4369" s="23" t="s">
        <v>5665</v>
      </c>
      <c r="B4369" s="6" t="s">
        <v>5675</v>
      </c>
      <c r="C4369" s="6" t="s">
        <v>5667</v>
      </c>
      <c r="D4369" s="2">
        <v>187721</v>
      </c>
      <c r="E4369" s="2">
        <v>188053</v>
      </c>
      <c r="F4369" s="3" t="s">
        <v>5304</v>
      </c>
      <c r="G4369" s="2">
        <v>5</v>
      </c>
      <c r="H4369" s="2">
        <v>188085</v>
      </c>
      <c r="I4369" s="3" t="s">
        <v>5435</v>
      </c>
      <c r="J4369" s="15">
        <v>45421</v>
      </c>
      <c r="K4369" s="24">
        <v>1397731910</v>
      </c>
      <c r="L4369" s="15">
        <v>45426</v>
      </c>
      <c r="M4369" s="15">
        <v>45443</v>
      </c>
      <c r="N4369" s="26">
        <v>1</v>
      </c>
      <c r="O4369" s="26">
        <f>VLOOKUP(D4369,quash!A$2:$I$7791,9,FALSE)</f>
        <v>2</v>
      </c>
      <c r="P4369" s="7">
        <v>10000</v>
      </c>
      <c r="Q4369" s="26">
        <v>147</v>
      </c>
      <c r="R4369" s="19">
        <v>7.9000519063170294E-2</v>
      </c>
      <c r="S4369" s="26">
        <v>16</v>
      </c>
      <c r="T4369" s="7">
        <v>7000</v>
      </c>
      <c r="U4369" s="2">
        <v>120</v>
      </c>
      <c r="V4369" s="11">
        <v>1468.92</v>
      </c>
      <c r="W4369" s="14" t="s">
        <v>5282</v>
      </c>
      <c r="AB4369" s="30">
        <f t="shared" si="1091"/>
        <v>453000</v>
      </c>
      <c r="AC4369" s="30">
        <f t="shared" si="1086"/>
        <v>1.5452538631346579E-2</v>
      </c>
      <c r="AD4369" s="31">
        <f t="shared" si="1087"/>
        <v>2.2715231788079473</v>
      </c>
      <c r="AE4369" s="31">
        <f t="shared" si="1098"/>
        <v>1.8543046357615895</v>
      </c>
      <c r="AG4369" s="30">
        <f t="shared" si="1092"/>
        <v>1695000</v>
      </c>
      <c r="AH4369" s="30">
        <f t="shared" si="1088"/>
        <v>4.1297935103244837E-3</v>
      </c>
      <c r="AI4369" s="31">
        <f t="shared" si="1089"/>
        <v>0.60707964601769915</v>
      </c>
      <c r="AJ4369" s="31">
        <f t="shared" si="1090"/>
        <v>0.49557522123893805</v>
      </c>
      <c r="AK4369" s="30" t="str">
        <f>IF(W4369="si",($S4369*'COSTOS DE CREDITOS'!$C$27)/DATA!$G4369,"")</f>
        <v/>
      </c>
      <c r="AL4369" s="90" t="str">
        <f>IF(W4369="si",'COSTOS DE CREDITOS'!$C$35,"")</f>
        <v/>
      </c>
      <c r="AM4369" s="30" t="str">
        <f t="shared" si="1093"/>
        <v/>
      </c>
      <c r="AN4369" s="30" t="str">
        <f t="shared" si="1094"/>
        <v/>
      </c>
      <c r="AO4369" s="30">
        <f t="shared" si="1095"/>
        <v>0</v>
      </c>
      <c r="AP4369" s="30">
        <f t="shared" si="1096"/>
        <v>0</v>
      </c>
      <c r="AQ4369" s="19" t="str">
        <f t="shared" si="1097"/>
        <v/>
      </c>
    </row>
    <row r="4370" spans="1:43" x14ac:dyDescent="0.2">
      <c r="A4370" s="23" t="s">
        <v>5665</v>
      </c>
      <c r="B4370" s="6" t="s">
        <v>5675</v>
      </c>
      <c r="C4370" s="6" t="s">
        <v>5667</v>
      </c>
      <c r="D4370" s="2">
        <v>187235</v>
      </c>
      <c r="E4370" s="2">
        <v>188053</v>
      </c>
      <c r="F4370" s="3" t="s">
        <v>5304</v>
      </c>
      <c r="G4370" s="2">
        <v>5</v>
      </c>
      <c r="H4370" s="2">
        <v>188159</v>
      </c>
      <c r="I4370" s="3" t="s">
        <v>5436</v>
      </c>
      <c r="J4370" s="15">
        <v>45418</v>
      </c>
      <c r="K4370" s="24">
        <v>1395046866</v>
      </c>
      <c r="L4370" s="15">
        <v>45427</v>
      </c>
      <c r="M4370" s="15">
        <v>45443</v>
      </c>
      <c r="N4370" s="26">
        <v>1</v>
      </c>
      <c r="O4370" s="26">
        <f>VLOOKUP(D4370,quash!A$2:$I$7791,9,FALSE)</f>
        <v>1</v>
      </c>
      <c r="P4370" s="7">
        <v>10000</v>
      </c>
      <c r="Q4370" s="26">
        <v>147</v>
      </c>
      <c r="R4370" s="19">
        <v>7.9000519063170294E-2</v>
      </c>
      <c r="S4370" s="26">
        <v>16</v>
      </c>
      <c r="T4370" s="7">
        <v>10000</v>
      </c>
      <c r="U4370" s="2">
        <v>120</v>
      </c>
      <c r="V4370" s="11">
        <v>2096.64</v>
      </c>
      <c r="W4370" s="14" t="s">
        <v>5282</v>
      </c>
      <c r="AB4370" s="30">
        <f t="shared" si="1091"/>
        <v>756000</v>
      </c>
      <c r="AC4370" s="30">
        <f t="shared" si="1086"/>
        <v>1.3227513227513227E-2</v>
      </c>
      <c r="AD4370" s="31">
        <f t="shared" si="1087"/>
        <v>1.9444444444444444</v>
      </c>
      <c r="AE4370" s="31">
        <f t="shared" si="1098"/>
        <v>1.5873015873015872</v>
      </c>
      <c r="AG4370" s="30">
        <f t="shared" si="1092"/>
        <v>2427000</v>
      </c>
      <c r="AH4370" s="30">
        <f t="shared" si="1088"/>
        <v>4.1203131437989289E-3</v>
      </c>
      <c r="AI4370" s="31">
        <f t="shared" si="1089"/>
        <v>0.60568603213844252</v>
      </c>
      <c r="AJ4370" s="31">
        <f t="shared" si="1090"/>
        <v>0.49443757725587145</v>
      </c>
      <c r="AK4370" s="30" t="str">
        <f>IF(W4370="si",($S4370*'COSTOS DE CREDITOS'!$C$27)/DATA!$G4370,"")</f>
        <v/>
      </c>
      <c r="AL4370" s="90" t="str">
        <f>IF(W4370="si",'COSTOS DE CREDITOS'!$C$35,"")</f>
        <v/>
      </c>
      <c r="AM4370" s="30" t="str">
        <f t="shared" si="1093"/>
        <v/>
      </c>
      <c r="AN4370" s="30" t="str">
        <f t="shared" si="1094"/>
        <v/>
      </c>
      <c r="AO4370" s="30">
        <f t="shared" si="1095"/>
        <v>0</v>
      </c>
      <c r="AP4370" s="30">
        <f t="shared" si="1096"/>
        <v>0</v>
      </c>
      <c r="AQ4370" s="19" t="str">
        <f t="shared" si="1097"/>
        <v/>
      </c>
    </row>
    <row r="4371" spans="1:43" x14ac:dyDescent="0.2">
      <c r="A4371" s="23" t="s">
        <v>5665</v>
      </c>
      <c r="B4371" s="6" t="s">
        <v>5672</v>
      </c>
      <c r="C4371" s="6" t="s">
        <v>5667</v>
      </c>
      <c r="D4371" s="2">
        <v>186634</v>
      </c>
      <c r="E4371" s="2">
        <v>186686</v>
      </c>
      <c r="F4371" s="3" t="s">
        <v>3791</v>
      </c>
      <c r="G4371" s="2">
        <v>5</v>
      </c>
      <c r="H4371" s="2">
        <v>187773</v>
      </c>
      <c r="I4371" s="3" t="s">
        <v>5437</v>
      </c>
      <c r="J4371" s="15">
        <v>45411</v>
      </c>
      <c r="K4371" s="24">
        <v>1391570523</v>
      </c>
      <c r="L4371" s="15">
        <v>45422</v>
      </c>
      <c r="M4371" s="15">
        <v>45443</v>
      </c>
      <c r="N4371" s="26">
        <v>1</v>
      </c>
      <c r="O4371" s="26">
        <f>VLOOKUP(D4371,quash!A$2:$I$7791,9,FALSE)</f>
        <v>2</v>
      </c>
      <c r="P4371" s="7">
        <v>10000</v>
      </c>
      <c r="Q4371" s="26">
        <v>127</v>
      </c>
      <c r="R4371" s="19">
        <v>5.24391097594855E-2</v>
      </c>
      <c r="S4371" s="26">
        <v>16</v>
      </c>
      <c r="T4371" s="7">
        <v>10000</v>
      </c>
      <c r="U4371" s="2">
        <v>142</v>
      </c>
      <c r="V4371" s="11">
        <v>2510.34</v>
      </c>
      <c r="W4371" s="14" t="s">
        <v>5282</v>
      </c>
      <c r="AB4371" s="30">
        <f t="shared" si="1091"/>
        <v>453000</v>
      </c>
      <c r="AC4371" s="30">
        <f t="shared" si="1086"/>
        <v>2.2075055187637971E-2</v>
      </c>
      <c r="AD4371" s="31">
        <f t="shared" si="1087"/>
        <v>2.8035320088300222</v>
      </c>
      <c r="AE4371" s="31">
        <f t="shared" si="1098"/>
        <v>3.1346578366445916</v>
      </c>
      <c r="AG4371" s="30">
        <f t="shared" si="1092"/>
        <v>1695000</v>
      </c>
      <c r="AH4371" s="30">
        <f t="shared" si="1088"/>
        <v>5.8997050147492625E-3</v>
      </c>
      <c r="AI4371" s="31">
        <f t="shared" si="1089"/>
        <v>0.74926253687315636</v>
      </c>
      <c r="AJ4371" s="31">
        <f t="shared" si="1090"/>
        <v>0.83775811209439532</v>
      </c>
      <c r="AK4371" s="30" t="str">
        <f>IF(W4371="si",($S4371*'COSTOS DE CREDITOS'!$C$27)/DATA!$G4371,"")</f>
        <v/>
      </c>
      <c r="AL4371" s="90" t="str">
        <f>IF(W4371="si",'COSTOS DE CREDITOS'!$C$35,"")</f>
        <v/>
      </c>
      <c r="AM4371" s="30" t="str">
        <f t="shared" si="1093"/>
        <v/>
      </c>
      <c r="AN4371" s="30" t="str">
        <f t="shared" si="1094"/>
        <v/>
      </c>
      <c r="AO4371" s="30">
        <f t="shared" si="1095"/>
        <v>0</v>
      </c>
      <c r="AP4371" s="30">
        <f t="shared" si="1096"/>
        <v>0</v>
      </c>
      <c r="AQ4371" s="19" t="str">
        <f t="shared" si="1097"/>
        <v/>
      </c>
    </row>
    <row r="4372" spans="1:43" x14ac:dyDescent="0.2">
      <c r="A4372" s="23" t="s">
        <v>5665</v>
      </c>
      <c r="B4372" s="6" t="s">
        <v>5672</v>
      </c>
      <c r="C4372" s="6" t="s">
        <v>5667</v>
      </c>
      <c r="D4372" s="2">
        <v>186645</v>
      </c>
      <c r="E4372" s="2">
        <v>186686</v>
      </c>
      <c r="F4372" s="3" t="s">
        <v>3791</v>
      </c>
      <c r="G4372" s="2">
        <v>5</v>
      </c>
      <c r="H4372" s="2">
        <v>187774</v>
      </c>
      <c r="I4372" s="3" t="s">
        <v>5438</v>
      </c>
      <c r="J4372" s="15">
        <v>45419</v>
      </c>
      <c r="K4372" s="24">
        <v>1391643328</v>
      </c>
      <c r="L4372" s="15">
        <v>45422</v>
      </c>
      <c r="M4372" s="15">
        <v>45443</v>
      </c>
      <c r="N4372" s="26">
        <v>1</v>
      </c>
      <c r="O4372" s="26">
        <f>VLOOKUP(D4372,quash!A$2:$I$7791,9,FALSE)</f>
        <v>4</v>
      </c>
      <c r="P4372" s="7">
        <v>10000</v>
      </c>
      <c r="Q4372" s="26">
        <v>127</v>
      </c>
      <c r="R4372" s="19">
        <v>5.24391097594855E-2</v>
      </c>
      <c r="S4372" s="26">
        <v>16</v>
      </c>
      <c r="T4372" s="7">
        <v>10000</v>
      </c>
      <c r="U4372" s="2">
        <v>142</v>
      </c>
      <c r="V4372" s="11">
        <v>2510.34</v>
      </c>
      <c r="W4372" s="14" t="s">
        <v>5282</v>
      </c>
      <c r="AB4372" s="30">
        <f t="shared" si="1091"/>
        <v>267000</v>
      </c>
      <c r="AC4372" s="30">
        <f t="shared" si="1086"/>
        <v>3.7453183520599252E-2</v>
      </c>
      <c r="AD4372" s="31">
        <f t="shared" si="1087"/>
        <v>4.7565543071161054</v>
      </c>
      <c r="AE4372" s="31">
        <f t="shared" si="1098"/>
        <v>5.3183520599250942</v>
      </c>
      <c r="AG4372" s="30">
        <f t="shared" si="1092"/>
        <v>927000</v>
      </c>
      <c r="AH4372" s="30">
        <f t="shared" si="1088"/>
        <v>1.0787486515641856E-2</v>
      </c>
      <c r="AI4372" s="31">
        <f t="shared" si="1089"/>
        <v>1.3700107874865157</v>
      </c>
      <c r="AJ4372" s="31">
        <f t="shared" si="1090"/>
        <v>1.5318230852211436</v>
      </c>
      <c r="AK4372" s="30" t="str">
        <f>IF(W4372="si",($S4372*'COSTOS DE CREDITOS'!$C$27)/DATA!$G4372,"")</f>
        <v/>
      </c>
      <c r="AL4372" s="90" t="str">
        <f>IF(W4372="si",'COSTOS DE CREDITOS'!$C$35,"")</f>
        <v/>
      </c>
      <c r="AM4372" s="30" t="str">
        <f t="shared" si="1093"/>
        <v/>
      </c>
      <c r="AN4372" s="30" t="str">
        <f t="shared" si="1094"/>
        <v/>
      </c>
      <c r="AO4372" s="30">
        <f t="shared" si="1095"/>
        <v>0</v>
      </c>
      <c r="AP4372" s="30">
        <f t="shared" si="1096"/>
        <v>0</v>
      </c>
      <c r="AQ4372" s="19" t="str">
        <f t="shared" si="1097"/>
        <v/>
      </c>
    </row>
    <row r="4373" spans="1:43" x14ac:dyDescent="0.2">
      <c r="A4373" s="23" t="s">
        <v>5665</v>
      </c>
      <c r="B4373" s="6" t="s">
        <v>5672</v>
      </c>
      <c r="C4373" s="6" t="s">
        <v>5667</v>
      </c>
      <c r="D4373" s="2">
        <v>188071</v>
      </c>
      <c r="E4373" s="2">
        <v>186686</v>
      </c>
      <c r="F4373" s="3" t="s">
        <v>3791</v>
      </c>
      <c r="G4373" s="2">
        <v>5</v>
      </c>
      <c r="H4373" s="2">
        <v>188379</v>
      </c>
      <c r="I4373" s="3" t="s">
        <v>5439</v>
      </c>
      <c r="J4373" s="15">
        <v>45425</v>
      </c>
      <c r="K4373" s="24">
        <v>1400308330</v>
      </c>
      <c r="L4373" s="15">
        <v>45427</v>
      </c>
      <c r="M4373" s="15">
        <v>45443</v>
      </c>
      <c r="N4373" s="26">
        <v>1</v>
      </c>
      <c r="O4373" s="26">
        <f>VLOOKUP(D4373,quash!A$2:$I$7791,9,FALSE)</f>
        <v>2</v>
      </c>
      <c r="P4373" s="7">
        <v>5000</v>
      </c>
      <c r="Q4373" s="26">
        <v>147</v>
      </c>
      <c r="R4373" s="19">
        <v>0.11226939921536</v>
      </c>
      <c r="S4373" s="26">
        <v>16</v>
      </c>
      <c r="T4373" s="7">
        <v>6000</v>
      </c>
      <c r="U4373" s="2">
        <v>142</v>
      </c>
      <c r="V4373" s="11">
        <v>1503.37</v>
      </c>
      <c r="W4373" s="14" t="s">
        <v>5282</v>
      </c>
      <c r="AB4373" s="30">
        <f t="shared" si="1091"/>
        <v>453000</v>
      </c>
      <c r="AC4373" s="30">
        <f t="shared" si="1086"/>
        <v>1.3245033112582781E-2</v>
      </c>
      <c r="AD4373" s="31">
        <f t="shared" si="1087"/>
        <v>1.9470198675496688</v>
      </c>
      <c r="AE4373" s="31">
        <f t="shared" si="1098"/>
        <v>1.880794701986755</v>
      </c>
      <c r="AG4373" s="30">
        <f t="shared" si="1092"/>
        <v>1695000</v>
      </c>
      <c r="AH4373" s="30">
        <f t="shared" si="1088"/>
        <v>3.5398230088495575E-3</v>
      </c>
      <c r="AI4373" s="31">
        <f t="shared" si="1089"/>
        <v>0.52035398230088492</v>
      </c>
      <c r="AJ4373" s="31">
        <f t="shared" si="1090"/>
        <v>0.50265486725663711</v>
      </c>
      <c r="AK4373" s="30" t="str">
        <f>IF(W4373="si",($S4373*'COSTOS DE CREDITOS'!$C$27)/DATA!$G4373,"")</f>
        <v/>
      </c>
      <c r="AL4373" s="90" t="str">
        <f>IF(W4373="si",'COSTOS DE CREDITOS'!$C$35,"")</f>
        <v/>
      </c>
      <c r="AM4373" s="30" t="str">
        <f t="shared" si="1093"/>
        <v/>
      </c>
      <c r="AN4373" s="30" t="str">
        <f t="shared" si="1094"/>
        <v/>
      </c>
      <c r="AO4373" s="30">
        <f t="shared" si="1095"/>
        <v>0</v>
      </c>
      <c r="AP4373" s="30">
        <f t="shared" si="1096"/>
        <v>0</v>
      </c>
      <c r="AQ4373" s="19" t="str">
        <f t="shared" si="1097"/>
        <v/>
      </c>
    </row>
    <row r="4374" spans="1:43" x14ac:dyDescent="0.2">
      <c r="A4374" s="23" t="s">
        <v>5665</v>
      </c>
      <c r="B4374" s="6" t="s">
        <v>5669</v>
      </c>
      <c r="C4374" s="6" t="s">
        <v>5670</v>
      </c>
      <c r="D4374" s="2">
        <v>188193</v>
      </c>
      <c r="E4374" s="2">
        <v>188219</v>
      </c>
      <c r="F4374" s="3" t="s">
        <v>12</v>
      </c>
      <c r="G4374" s="2">
        <v>4</v>
      </c>
      <c r="H4374" s="2">
        <v>188245</v>
      </c>
      <c r="I4374" s="3" t="s">
        <v>5440</v>
      </c>
      <c r="J4374" s="15">
        <v>45426</v>
      </c>
      <c r="K4374" s="24">
        <v>1400874016</v>
      </c>
      <c r="L4374" s="15">
        <v>45427</v>
      </c>
      <c r="M4374" s="15">
        <v>45443</v>
      </c>
      <c r="N4374" s="26">
        <v>1</v>
      </c>
      <c r="O4374" s="26">
        <f>VLOOKUP(D4374,quash!A$2:$I$7791,9,FALSE)</f>
        <v>4</v>
      </c>
      <c r="P4374" s="7">
        <v>10000</v>
      </c>
      <c r="Q4374" s="26">
        <v>127</v>
      </c>
      <c r="R4374" s="19">
        <v>5.24391097594855E-2</v>
      </c>
      <c r="S4374" s="26">
        <v>16</v>
      </c>
      <c r="T4374" s="7">
        <v>6000</v>
      </c>
      <c r="U4374" s="2">
        <v>142</v>
      </c>
      <c r="V4374" s="11">
        <v>1503.37</v>
      </c>
      <c r="W4374" s="14" t="s">
        <v>5282</v>
      </c>
      <c r="AB4374" s="30">
        <f t="shared" si="1091"/>
        <v>267000</v>
      </c>
      <c r="AC4374" s="30">
        <f t="shared" si="1086"/>
        <v>2.247191011235955E-2</v>
      </c>
      <c r="AD4374" s="31">
        <f t="shared" si="1087"/>
        <v>2.8539325842696628</v>
      </c>
      <c r="AE4374" s="31">
        <f t="shared" si="1098"/>
        <v>3.191011235955056</v>
      </c>
      <c r="AG4374" s="30">
        <f t="shared" si="1092"/>
        <v>927000</v>
      </c>
      <c r="AH4374" s="30">
        <f t="shared" si="1088"/>
        <v>6.4724919093851136E-3</v>
      </c>
      <c r="AI4374" s="31">
        <f t="shared" si="1089"/>
        <v>0.82200647249190939</v>
      </c>
      <c r="AJ4374" s="31">
        <f t="shared" si="1090"/>
        <v>0.91909385113268616</v>
      </c>
      <c r="AK4374" s="30" t="str">
        <f>IF(W4374="si",($S4374*'COSTOS DE CREDITOS'!$C$27)/DATA!$G4374,"")</f>
        <v/>
      </c>
      <c r="AL4374" s="90" t="str">
        <f>IF(W4374="si",'COSTOS DE CREDITOS'!$C$35,"")</f>
        <v/>
      </c>
      <c r="AM4374" s="30" t="str">
        <f t="shared" si="1093"/>
        <v/>
      </c>
      <c r="AN4374" s="30" t="str">
        <f t="shared" si="1094"/>
        <v/>
      </c>
      <c r="AO4374" s="30">
        <f t="shared" si="1095"/>
        <v>0</v>
      </c>
      <c r="AP4374" s="30">
        <f t="shared" si="1096"/>
        <v>0</v>
      </c>
      <c r="AQ4374" s="19" t="str">
        <f t="shared" si="1097"/>
        <v/>
      </c>
    </row>
    <row r="4375" spans="1:43" x14ac:dyDescent="0.2">
      <c r="A4375" s="23" t="s">
        <v>5665</v>
      </c>
      <c r="B4375" s="6" t="s">
        <v>5669</v>
      </c>
      <c r="C4375" s="6" t="s">
        <v>5670</v>
      </c>
      <c r="D4375" s="2">
        <v>188196</v>
      </c>
      <c r="E4375" s="2">
        <v>188219</v>
      </c>
      <c r="F4375" s="3" t="s">
        <v>12</v>
      </c>
      <c r="G4375" s="2">
        <v>4</v>
      </c>
      <c r="H4375" s="2">
        <v>188246</v>
      </c>
      <c r="I4375" s="3" t="s">
        <v>5441</v>
      </c>
      <c r="J4375" s="15">
        <v>45426</v>
      </c>
      <c r="K4375" s="24">
        <v>1400874037</v>
      </c>
      <c r="L4375" s="15">
        <v>45427</v>
      </c>
      <c r="M4375" s="15">
        <v>45443</v>
      </c>
      <c r="N4375" s="26">
        <v>1</v>
      </c>
      <c r="O4375" s="26">
        <f>VLOOKUP(D4375,quash!A$2:$I$7791,9,FALSE)</f>
        <v>6</v>
      </c>
      <c r="P4375" s="7">
        <v>10000</v>
      </c>
      <c r="Q4375" s="26">
        <v>127</v>
      </c>
      <c r="R4375" s="19">
        <v>5.24391097594855E-2</v>
      </c>
      <c r="S4375" s="26">
        <v>16</v>
      </c>
      <c r="T4375" s="7">
        <v>6000</v>
      </c>
      <c r="U4375" s="2">
        <v>142</v>
      </c>
      <c r="V4375" s="11">
        <v>1503.37</v>
      </c>
      <c r="W4375" s="14" t="s">
        <v>5282</v>
      </c>
      <c r="AB4375" s="30">
        <f t="shared" si="1091"/>
        <v>103000</v>
      </c>
      <c r="AC4375" s="30">
        <f t="shared" si="1086"/>
        <v>5.8252427184466021E-2</v>
      </c>
      <c r="AD4375" s="31">
        <f t="shared" si="1087"/>
        <v>7.3980582524271847</v>
      </c>
      <c r="AE4375" s="31">
        <f t="shared" si="1098"/>
        <v>8.2718446601941746</v>
      </c>
      <c r="AG4375" s="30">
        <f t="shared" si="1092"/>
        <v>288000</v>
      </c>
      <c r="AH4375" s="30">
        <f t="shared" si="1088"/>
        <v>2.0833333333333332E-2</v>
      </c>
      <c r="AI4375" s="31">
        <f t="shared" si="1089"/>
        <v>2.645833333333333</v>
      </c>
      <c r="AJ4375" s="31">
        <f t="shared" si="1090"/>
        <v>2.958333333333333</v>
      </c>
      <c r="AK4375" s="30" t="str">
        <f>IF(W4375="si",($S4375*'COSTOS DE CREDITOS'!$C$27)/DATA!$G4375,"")</f>
        <v/>
      </c>
      <c r="AL4375" s="90" t="str">
        <f>IF(W4375="si",'COSTOS DE CREDITOS'!$C$35,"")</f>
        <v/>
      </c>
      <c r="AM4375" s="30" t="str">
        <f t="shared" si="1093"/>
        <v/>
      </c>
      <c r="AN4375" s="30" t="str">
        <f t="shared" si="1094"/>
        <v/>
      </c>
      <c r="AO4375" s="30">
        <f t="shared" si="1095"/>
        <v>0</v>
      </c>
      <c r="AP4375" s="30">
        <f t="shared" si="1096"/>
        <v>0</v>
      </c>
      <c r="AQ4375" s="19" t="str">
        <f t="shared" si="1097"/>
        <v/>
      </c>
    </row>
    <row r="4376" spans="1:43" x14ac:dyDescent="0.2">
      <c r="A4376" s="23" t="s">
        <v>5665</v>
      </c>
      <c r="B4376" s="6" t="s">
        <v>5671</v>
      </c>
      <c r="C4376" s="6" t="s">
        <v>5670</v>
      </c>
      <c r="D4376" s="2">
        <v>188249</v>
      </c>
      <c r="E4376" s="2">
        <v>188291</v>
      </c>
      <c r="F4376" s="3" t="s">
        <v>3980</v>
      </c>
      <c r="G4376" s="2">
        <v>7</v>
      </c>
      <c r="H4376" s="2">
        <v>188299</v>
      </c>
      <c r="I4376" s="3" t="s">
        <v>5442</v>
      </c>
      <c r="J4376" s="15">
        <v>45426</v>
      </c>
      <c r="K4376" s="24">
        <v>1401012611</v>
      </c>
      <c r="L4376" s="15">
        <v>45427</v>
      </c>
      <c r="M4376" s="15">
        <v>45443</v>
      </c>
      <c r="N4376" s="26">
        <v>1</v>
      </c>
      <c r="O4376" s="26">
        <f>VLOOKUP(D4376,quash!A$2:$I$7791,9,FALSE)</f>
        <v>1</v>
      </c>
      <c r="P4376" s="7">
        <v>10000</v>
      </c>
      <c r="Q4376" s="26">
        <v>147</v>
      </c>
      <c r="R4376" s="19">
        <v>7.9000519063170294E-2</v>
      </c>
      <c r="S4376" s="26">
        <v>16</v>
      </c>
      <c r="T4376" s="7">
        <v>7000</v>
      </c>
      <c r="U4376" s="2">
        <v>142</v>
      </c>
      <c r="V4376" s="11">
        <v>1758.65</v>
      </c>
      <c r="W4376" s="14" t="s">
        <v>5282</v>
      </c>
      <c r="AB4376" s="30">
        <f t="shared" si="1091"/>
        <v>756000</v>
      </c>
      <c r="AC4376" s="30">
        <f t="shared" si="1086"/>
        <v>9.2592592592592587E-3</v>
      </c>
      <c r="AD4376" s="31">
        <f t="shared" si="1087"/>
        <v>1.3611111111111109</v>
      </c>
      <c r="AE4376" s="31">
        <f t="shared" si="1098"/>
        <v>1.3148148148148147</v>
      </c>
      <c r="AG4376" s="30">
        <f t="shared" si="1092"/>
        <v>2427000</v>
      </c>
      <c r="AH4376" s="30">
        <f t="shared" si="1088"/>
        <v>2.88421920065925E-3</v>
      </c>
      <c r="AI4376" s="31">
        <f t="shared" si="1089"/>
        <v>0.42398022249690975</v>
      </c>
      <c r="AJ4376" s="31">
        <f t="shared" si="1090"/>
        <v>0.40955912649361348</v>
      </c>
      <c r="AK4376" s="30" t="str">
        <f>IF(W4376="si",($S4376*'COSTOS DE CREDITOS'!$C$27)/DATA!$G4376,"")</f>
        <v/>
      </c>
      <c r="AL4376" s="90" t="str">
        <f>IF(W4376="si",'COSTOS DE CREDITOS'!$C$35,"")</f>
        <v/>
      </c>
      <c r="AM4376" s="30" t="str">
        <f t="shared" si="1093"/>
        <v/>
      </c>
      <c r="AN4376" s="30" t="str">
        <f t="shared" si="1094"/>
        <v/>
      </c>
      <c r="AO4376" s="30">
        <f t="shared" si="1095"/>
        <v>0</v>
      </c>
      <c r="AP4376" s="30">
        <f t="shared" si="1096"/>
        <v>0</v>
      </c>
      <c r="AQ4376" s="19" t="str">
        <f t="shared" si="1097"/>
        <v/>
      </c>
    </row>
    <row r="4377" spans="1:43" x14ac:dyDescent="0.2">
      <c r="A4377" s="23" t="s">
        <v>5665</v>
      </c>
      <c r="B4377" s="6" t="s">
        <v>5671</v>
      </c>
      <c r="C4377" s="6" t="s">
        <v>5670</v>
      </c>
      <c r="D4377" s="2">
        <v>188213</v>
      </c>
      <c r="E4377" s="2">
        <v>188291</v>
      </c>
      <c r="F4377" s="3" t="s">
        <v>3980</v>
      </c>
      <c r="G4377" s="2">
        <v>7</v>
      </c>
      <c r="H4377" s="2">
        <v>188300</v>
      </c>
      <c r="I4377" s="3" t="s">
        <v>5443</v>
      </c>
      <c r="J4377" s="15">
        <v>45426</v>
      </c>
      <c r="K4377" s="24">
        <v>1400960728</v>
      </c>
      <c r="L4377" s="15">
        <v>45427</v>
      </c>
      <c r="M4377" s="15">
        <v>45443</v>
      </c>
      <c r="N4377" s="26">
        <v>1</v>
      </c>
      <c r="O4377" s="26">
        <f>VLOOKUP(D4377,quash!A$2:$I$7791,9,FALSE)</f>
        <v>1</v>
      </c>
      <c r="P4377" s="7">
        <v>5000</v>
      </c>
      <c r="Q4377" s="26">
        <v>147</v>
      </c>
      <c r="R4377" s="19">
        <v>0.11226939921536</v>
      </c>
      <c r="S4377" s="26">
        <v>16</v>
      </c>
      <c r="T4377" s="7">
        <v>7000</v>
      </c>
      <c r="U4377" s="2">
        <v>142</v>
      </c>
      <c r="V4377" s="11">
        <v>1758.65</v>
      </c>
      <c r="W4377" s="14" t="s">
        <v>5282</v>
      </c>
      <c r="AB4377" s="30">
        <f t="shared" si="1091"/>
        <v>756000</v>
      </c>
      <c r="AC4377" s="30">
        <f t="shared" si="1086"/>
        <v>9.2592592592592587E-3</v>
      </c>
      <c r="AD4377" s="31">
        <f t="shared" si="1087"/>
        <v>1.3611111111111109</v>
      </c>
      <c r="AE4377" s="31">
        <f t="shared" si="1098"/>
        <v>1.3148148148148147</v>
      </c>
      <c r="AG4377" s="30">
        <f t="shared" si="1092"/>
        <v>2427000</v>
      </c>
      <c r="AH4377" s="30">
        <f t="shared" si="1088"/>
        <v>2.88421920065925E-3</v>
      </c>
      <c r="AI4377" s="31">
        <f t="shared" si="1089"/>
        <v>0.42398022249690975</v>
      </c>
      <c r="AJ4377" s="31">
        <f t="shared" si="1090"/>
        <v>0.40955912649361348</v>
      </c>
      <c r="AK4377" s="30" t="str">
        <f>IF(W4377="si",($S4377*'COSTOS DE CREDITOS'!$C$27)/DATA!$G4377,"")</f>
        <v/>
      </c>
      <c r="AL4377" s="90" t="str">
        <f>IF(W4377="si",'COSTOS DE CREDITOS'!$C$35,"")</f>
        <v/>
      </c>
      <c r="AM4377" s="30" t="str">
        <f t="shared" si="1093"/>
        <v/>
      </c>
      <c r="AN4377" s="30" t="str">
        <f t="shared" si="1094"/>
        <v/>
      </c>
      <c r="AO4377" s="30">
        <f t="shared" si="1095"/>
        <v>0</v>
      </c>
      <c r="AP4377" s="30">
        <f t="shared" si="1096"/>
        <v>0</v>
      </c>
      <c r="AQ4377" s="19" t="str">
        <f t="shared" si="1097"/>
        <v/>
      </c>
    </row>
    <row r="4378" spans="1:43" x14ac:dyDescent="0.2">
      <c r="A4378" s="23" t="s">
        <v>5665</v>
      </c>
      <c r="B4378" s="6" t="s">
        <v>5671</v>
      </c>
      <c r="C4378" s="6" t="s">
        <v>5670</v>
      </c>
      <c r="D4378" s="2">
        <v>188252</v>
      </c>
      <c r="E4378" s="2">
        <v>188291</v>
      </c>
      <c r="F4378" s="3" t="s">
        <v>3980</v>
      </c>
      <c r="G4378" s="2">
        <v>7</v>
      </c>
      <c r="H4378" s="2">
        <v>188304</v>
      </c>
      <c r="I4378" s="3" t="s">
        <v>5444</v>
      </c>
      <c r="J4378" s="15">
        <v>45426</v>
      </c>
      <c r="K4378" s="24">
        <v>1401031461</v>
      </c>
      <c r="L4378" s="15">
        <v>45427</v>
      </c>
      <c r="M4378" s="15">
        <v>45443</v>
      </c>
      <c r="N4378" s="26">
        <v>1</v>
      </c>
      <c r="O4378" s="26">
        <f>VLOOKUP(D4378,quash!A$2:$I$7791,9,FALSE)</f>
        <v>1</v>
      </c>
      <c r="P4378" s="7">
        <v>10000</v>
      </c>
      <c r="Q4378" s="26">
        <v>147</v>
      </c>
      <c r="R4378" s="19">
        <v>7.9000519063170294E-2</v>
      </c>
      <c r="S4378" s="26">
        <v>16</v>
      </c>
      <c r="T4378" s="7">
        <v>7000</v>
      </c>
      <c r="U4378" s="2">
        <v>142</v>
      </c>
      <c r="V4378" s="11">
        <v>1758.65</v>
      </c>
      <c r="W4378" s="14" t="s">
        <v>5282</v>
      </c>
      <c r="AB4378" s="30">
        <f t="shared" si="1091"/>
        <v>756000</v>
      </c>
      <c r="AC4378" s="30">
        <f t="shared" si="1086"/>
        <v>9.2592592592592587E-3</v>
      </c>
      <c r="AD4378" s="31">
        <f t="shared" si="1087"/>
        <v>1.3611111111111109</v>
      </c>
      <c r="AE4378" s="31">
        <f t="shared" si="1098"/>
        <v>1.3148148148148147</v>
      </c>
      <c r="AG4378" s="30">
        <f t="shared" si="1092"/>
        <v>2427000</v>
      </c>
      <c r="AH4378" s="30">
        <f t="shared" si="1088"/>
        <v>2.88421920065925E-3</v>
      </c>
      <c r="AI4378" s="31">
        <f t="shared" si="1089"/>
        <v>0.42398022249690975</v>
      </c>
      <c r="AJ4378" s="31">
        <f t="shared" si="1090"/>
        <v>0.40955912649361348</v>
      </c>
      <c r="AK4378" s="30" t="str">
        <f>IF(W4378="si",($S4378*'COSTOS DE CREDITOS'!$C$27)/DATA!$G4378,"")</f>
        <v/>
      </c>
      <c r="AL4378" s="90" t="str">
        <f>IF(W4378="si",'COSTOS DE CREDITOS'!$C$35,"")</f>
        <v/>
      </c>
      <c r="AM4378" s="30" t="str">
        <f t="shared" si="1093"/>
        <v/>
      </c>
      <c r="AN4378" s="30" t="str">
        <f t="shared" si="1094"/>
        <v/>
      </c>
      <c r="AO4378" s="30">
        <f t="shared" si="1095"/>
        <v>0</v>
      </c>
      <c r="AP4378" s="30">
        <f t="shared" si="1096"/>
        <v>0</v>
      </c>
      <c r="AQ4378" s="19" t="str">
        <f t="shared" si="1097"/>
        <v/>
      </c>
    </row>
    <row r="4379" spans="1:43" x14ac:dyDescent="0.2">
      <c r="A4379" s="23" t="s">
        <v>5665</v>
      </c>
      <c r="B4379" s="6" t="s">
        <v>5678</v>
      </c>
      <c r="C4379" s="6" t="s">
        <v>5670</v>
      </c>
      <c r="D4379" s="2">
        <v>187936</v>
      </c>
      <c r="E4379" s="2">
        <v>188216</v>
      </c>
      <c r="F4379" s="3" t="s">
        <v>5305</v>
      </c>
      <c r="G4379" s="2">
        <v>5</v>
      </c>
      <c r="H4379" s="2">
        <v>188217</v>
      </c>
      <c r="I4379" s="3" t="s">
        <v>5445</v>
      </c>
      <c r="J4379" s="15">
        <v>45422</v>
      </c>
      <c r="K4379" s="24">
        <v>1398718580</v>
      </c>
      <c r="L4379" s="15">
        <v>45427</v>
      </c>
      <c r="M4379" s="15">
        <v>45443</v>
      </c>
      <c r="N4379" s="26">
        <v>1</v>
      </c>
      <c r="O4379" s="26">
        <f>VLOOKUP(D4379,quash!A$2:$I$7791,9,FALSE)</f>
        <v>5</v>
      </c>
      <c r="P4379" s="7">
        <v>10000</v>
      </c>
      <c r="Q4379" s="26">
        <v>110</v>
      </c>
      <c r="R4379" s="19">
        <v>3.11605023919212E-2</v>
      </c>
      <c r="S4379" s="26">
        <v>16</v>
      </c>
      <c r="T4379" s="7">
        <v>7000</v>
      </c>
      <c r="U4379" s="2">
        <v>142</v>
      </c>
      <c r="V4379" s="11">
        <v>1758.65</v>
      </c>
      <c r="W4379" s="14" t="s">
        <v>5282</v>
      </c>
      <c r="AB4379" s="30">
        <f t="shared" si="1091"/>
        <v>100000</v>
      </c>
      <c r="AC4379" s="30">
        <f t="shared" si="1086"/>
        <v>7.0000000000000007E-2</v>
      </c>
      <c r="AD4379" s="31">
        <f t="shared" si="1087"/>
        <v>7.7000000000000011</v>
      </c>
      <c r="AE4379" s="31">
        <f t="shared" si="1098"/>
        <v>9.9400000000000013</v>
      </c>
      <c r="AG4379" s="30">
        <f t="shared" si="1092"/>
        <v>352000</v>
      </c>
      <c r="AH4379" s="30">
        <f t="shared" si="1088"/>
        <v>1.9886363636363636E-2</v>
      </c>
      <c r="AI4379" s="31">
        <f t="shared" si="1089"/>
        <v>2.1875</v>
      </c>
      <c r="AJ4379" s="31">
        <f t="shared" si="1090"/>
        <v>2.8238636363636362</v>
      </c>
      <c r="AK4379" s="30" t="str">
        <f>IF(W4379="si",($S4379*'COSTOS DE CREDITOS'!$C$27)/DATA!$G4379,"")</f>
        <v/>
      </c>
      <c r="AL4379" s="90" t="str">
        <f>IF(W4379="si",'COSTOS DE CREDITOS'!$C$35,"")</f>
        <v/>
      </c>
      <c r="AM4379" s="30" t="str">
        <f t="shared" si="1093"/>
        <v/>
      </c>
      <c r="AN4379" s="30" t="str">
        <f t="shared" si="1094"/>
        <v/>
      </c>
      <c r="AO4379" s="30">
        <f t="shared" si="1095"/>
        <v>0</v>
      </c>
      <c r="AP4379" s="30">
        <f t="shared" si="1096"/>
        <v>0</v>
      </c>
      <c r="AQ4379" s="19" t="str">
        <f t="shared" si="1097"/>
        <v/>
      </c>
    </row>
    <row r="4380" spans="1:43" x14ac:dyDescent="0.2">
      <c r="A4380" s="23" t="s">
        <v>5665</v>
      </c>
      <c r="B4380" s="6" t="s">
        <v>5678</v>
      </c>
      <c r="C4380" s="6" t="s">
        <v>5670</v>
      </c>
      <c r="D4380" s="2">
        <v>187928</v>
      </c>
      <c r="E4380" s="2">
        <v>188216</v>
      </c>
      <c r="F4380" s="3" t="s">
        <v>5305</v>
      </c>
      <c r="G4380" s="2">
        <v>5</v>
      </c>
      <c r="H4380" s="2">
        <v>188229</v>
      </c>
      <c r="I4380" s="3" t="s">
        <v>5446</v>
      </c>
      <c r="J4380" s="15">
        <v>45422</v>
      </c>
      <c r="K4380" s="24">
        <v>1398712383</v>
      </c>
      <c r="L4380" s="15">
        <v>45427</v>
      </c>
      <c r="M4380" s="15">
        <v>45443</v>
      </c>
      <c r="N4380" s="26">
        <v>1</v>
      </c>
      <c r="O4380" s="26">
        <f>VLOOKUP(D4380,quash!A$2:$I$7791,9,FALSE)</f>
        <v>5</v>
      </c>
      <c r="P4380" s="7">
        <v>10000</v>
      </c>
      <c r="Q4380" s="26">
        <v>110</v>
      </c>
      <c r="R4380" s="19">
        <v>3.11605023919212E-2</v>
      </c>
      <c r="S4380" s="26">
        <v>16</v>
      </c>
      <c r="T4380" s="7">
        <v>8000</v>
      </c>
      <c r="U4380" s="2">
        <v>142</v>
      </c>
      <c r="V4380" s="11">
        <v>2013.74</v>
      </c>
      <c r="W4380" s="14" t="s">
        <v>5282</v>
      </c>
      <c r="AB4380" s="30">
        <f t="shared" si="1091"/>
        <v>100000</v>
      </c>
      <c r="AC4380" s="30">
        <f t="shared" si="1086"/>
        <v>0.08</v>
      </c>
      <c r="AD4380" s="31">
        <f t="shared" si="1087"/>
        <v>8.8000000000000007</v>
      </c>
      <c r="AE4380" s="31">
        <f t="shared" si="1098"/>
        <v>11.36</v>
      </c>
      <c r="AG4380" s="30">
        <f t="shared" si="1092"/>
        <v>352000</v>
      </c>
      <c r="AH4380" s="30">
        <f t="shared" si="1088"/>
        <v>2.2727272727272728E-2</v>
      </c>
      <c r="AI4380" s="31">
        <f t="shared" si="1089"/>
        <v>2.5</v>
      </c>
      <c r="AJ4380" s="31">
        <f t="shared" si="1090"/>
        <v>3.2272727272727275</v>
      </c>
      <c r="AK4380" s="30" t="str">
        <f>IF(W4380="si",($S4380*'COSTOS DE CREDITOS'!$C$27)/DATA!$G4380,"")</f>
        <v/>
      </c>
      <c r="AL4380" s="90" t="str">
        <f>IF(W4380="si",'COSTOS DE CREDITOS'!$C$35,"")</f>
        <v/>
      </c>
      <c r="AM4380" s="30" t="str">
        <f t="shared" si="1093"/>
        <v/>
      </c>
      <c r="AN4380" s="30" t="str">
        <f t="shared" si="1094"/>
        <v/>
      </c>
      <c r="AO4380" s="30">
        <f t="shared" si="1095"/>
        <v>0</v>
      </c>
      <c r="AP4380" s="30">
        <f t="shared" si="1096"/>
        <v>0</v>
      </c>
      <c r="AQ4380" s="19" t="str">
        <f t="shared" si="1097"/>
        <v/>
      </c>
    </row>
    <row r="4381" spans="1:43" x14ac:dyDescent="0.2">
      <c r="A4381" s="23" t="s">
        <v>5665</v>
      </c>
      <c r="B4381" s="6" t="s">
        <v>5678</v>
      </c>
      <c r="C4381" s="6" t="s">
        <v>5670</v>
      </c>
      <c r="D4381" s="2">
        <v>187934</v>
      </c>
      <c r="E4381" s="2">
        <v>188216</v>
      </c>
      <c r="F4381" s="3" t="s">
        <v>5305</v>
      </c>
      <c r="G4381" s="2">
        <v>5</v>
      </c>
      <c r="H4381" s="2">
        <v>188230</v>
      </c>
      <c r="I4381" s="3" t="s">
        <v>5447</v>
      </c>
      <c r="J4381" s="15">
        <v>45422</v>
      </c>
      <c r="K4381" s="24">
        <v>1398716508</v>
      </c>
      <c r="L4381" s="15">
        <v>45427</v>
      </c>
      <c r="M4381" s="15">
        <v>45443</v>
      </c>
      <c r="N4381" s="26">
        <v>1</v>
      </c>
      <c r="O4381" s="26">
        <f>VLOOKUP(D4381,quash!A$2:$I$7791,9,FALSE)</f>
        <v>4</v>
      </c>
      <c r="P4381" s="7">
        <v>10000</v>
      </c>
      <c r="Q4381" s="26">
        <v>110</v>
      </c>
      <c r="R4381" s="19">
        <v>3.11605023919212E-2</v>
      </c>
      <c r="S4381" s="26">
        <v>16</v>
      </c>
      <c r="T4381" s="7">
        <v>8000</v>
      </c>
      <c r="U4381" s="2">
        <v>142</v>
      </c>
      <c r="V4381" s="11">
        <v>2013.74</v>
      </c>
      <c r="W4381" s="14" t="s">
        <v>5282</v>
      </c>
      <c r="AB4381" s="30">
        <f t="shared" si="1091"/>
        <v>267000</v>
      </c>
      <c r="AC4381" s="30">
        <f t="shared" si="1086"/>
        <v>2.9962546816479401E-2</v>
      </c>
      <c r="AD4381" s="31">
        <f t="shared" si="1087"/>
        <v>3.2958801498127341</v>
      </c>
      <c r="AE4381" s="31">
        <f t="shared" si="1098"/>
        <v>4.2546816479400746</v>
      </c>
      <c r="AG4381" s="30">
        <f t="shared" si="1092"/>
        <v>927000</v>
      </c>
      <c r="AH4381" s="30">
        <f t="shared" si="1088"/>
        <v>8.6299892125134836E-3</v>
      </c>
      <c r="AI4381" s="31">
        <f t="shared" si="1089"/>
        <v>0.94929881337648325</v>
      </c>
      <c r="AJ4381" s="31">
        <f t="shared" si="1090"/>
        <v>1.2254584681769147</v>
      </c>
      <c r="AK4381" s="30" t="str">
        <f>IF(W4381="si",($S4381*'COSTOS DE CREDITOS'!$C$27)/DATA!$G4381,"")</f>
        <v/>
      </c>
      <c r="AL4381" s="90" t="str">
        <f>IF(W4381="si",'COSTOS DE CREDITOS'!$C$35,"")</f>
        <v/>
      </c>
      <c r="AM4381" s="30" t="str">
        <f t="shared" si="1093"/>
        <v/>
      </c>
      <c r="AN4381" s="30" t="str">
        <f t="shared" si="1094"/>
        <v/>
      </c>
      <c r="AO4381" s="30">
        <f t="shared" si="1095"/>
        <v>0</v>
      </c>
      <c r="AP4381" s="30">
        <f t="shared" si="1096"/>
        <v>0</v>
      </c>
      <c r="AQ4381" s="19" t="str">
        <f t="shared" si="1097"/>
        <v/>
      </c>
    </row>
    <row r="4382" spans="1:43" x14ac:dyDescent="0.2">
      <c r="A4382" s="23" t="s">
        <v>5665</v>
      </c>
      <c r="B4382" s="6" t="s">
        <v>5678</v>
      </c>
      <c r="C4382" s="6" t="s">
        <v>5670</v>
      </c>
      <c r="D4382" s="2">
        <v>187926</v>
      </c>
      <c r="E4382" s="2">
        <v>188216</v>
      </c>
      <c r="F4382" s="3" t="s">
        <v>5305</v>
      </c>
      <c r="G4382" s="2">
        <v>5</v>
      </c>
      <c r="H4382" s="2">
        <v>188231</v>
      </c>
      <c r="I4382" s="3" t="s">
        <v>5448</v>
      </c>
      <c r="J4382" s="15">
        <v>45422</v>
      </c>
      <c r="K4382" s="24">
        <v>1398706997</v>
      </c>
      <c r="L4382" s="15">
        <v>45427</v>
      </c>
      <c r="M4382" s="15">
        <v>45443</v>
      </c>
      <c r="N4382" s="26">
        <v>1</v>
      </c>
      <c r="O4382" s="26">
        <f>VLOOKUP(D4382,quash!A$2:$I$7791,9,FALSE)</f>
        <v>3</v>
      </c>
      <c r="P4382" s="7">
        <v>10000</v>
      </c>
      <c r="Q4382" s="26">
        <v>110</v>
      </c>
      <c r="R4382" s="19">
        <v>3.3220596517330399E-2</v>
      </c>
      <c r="S4382" s="26">
        <v>16</v>
      </c>
      <c r="T4382" s="7">
        <v>8000</v>
      </c>
      <c r="U4382" s="2">
        <v>142</v>
      </c>
      <c r="V4382" s="11">
        <v>2013.74</v>
      </c>
      <c r="W4382" s="14" t="s">
        <v>5282</v>
      </c>
      <c r="AB4382" s="30">
        <f t="shared" si="1091"/>
        <v>173000</v>
      </c>
      <c r="AC4382" s="30">
        <f t="shared" si="1086"/>
        <v>4.6242774566473986E-2</v>
      </c>
      <c r="AD4382" s="31">
        <f t="shared" si="1087"/>
        <v>5.0867052023121389</v>
      </c>
      <c r="AE4382" s="31">
        <f t="shared" si="1098"/>
        <v>6.5664739884393057</v>
      </c>
      <c r="AG4382" s="30">
        <f t="shared" si="1092"/>
        <v>778000</v>
      </c>
      <c r="AH4382" s="30">
        <f t="shared" si="1088"/>
        <v>1.0282776349614395E-2</v>
      </c>
      <c r="AI4382" s="31">
        <f t="shared" si="1089"/>
        <v>1.1311053984575834</v>
      </c>
      <c r="AJ4382" s="31">
        <f t="shared" si="1090"/>
        <v>1.4601542416452442</v>
      </c>
      <c r="AK4382" s="30" t="str">
        <f>IF(W4382="si",($S4382*'COSTOS DE CREDITOS'!$C$27)/DATA!$G4382,"")</f>
        <v/>
      </c>
      <c r="AL4382" s="90" t="str">
        <f>IF(W4382="si",'COSTOS DE CREDITOS'!$C$35,"")</f>
        <v/>
      </c>
      <c r="AM4382" s="30" t="str">
        <f t="shared" si="1093"/>
        <v/>
      </c>
      <c r="AN4382" s="30" t="str">
        <f t="shared" si="1094"/>
        <v/>
      </c>
      <c r="AO4382" s="30">
        <f t="shared" si="1095"/>
        <v>0</v>
      </c>
      <c r="AP4382" s="30">
        <f t="shared" si="1096"/>
        <v>0</v>
      </c>
      <c r="AQ4382" s="19" t="str">
        <f t="shared" si="1097"/>
        <v/>
      </c>
    </row>
    <row r="4383" spans="1:43" x14ac:dyDescent="0.2">
      <c r="A4383" s="23" t="s">
        <v>5665</v>
      </c>
      <c r="B4383" s="6" t="s">
        <v>5678</v>
      </c>
      <c r="C4383" s="6" t="s">
        <v>5670</v>
      </c>
      <c r="D4383" s="2">
        <v>187923</v>
      </c>
      <c r="E4383" s="2">
        <v>188216</v>
      </c>
      <c r="F4383" s="3" t="s">
        <v>5305</v>
      </c>
      <c r="G4383" s="2">
        <v>5</v>
      </c>
      <c r="H4383" s="2">
        <v>188239</v>
      </c>
      <c r="I4383" s="3" t="s">
        <v>5449</v>
      </c>
      <c r="J4383" s="15">
        <v>45422</v>
      </c>
      <c r="K4383" s="24">
        <v>1398682618</v>
      </c>
      <c r="L4383" s="15">
        <v>45427</v>
      </c>
      <c r="M4383" s="15">
        <v>45443</v>
      </c>
      <c r="N4383" s="26">
        <v>1</v>
      </c>
      <c r="O4383" s="26">
        <f>VLOOKUP(D4383,quash!A$2:$I$7791,9,FALSE)</f>
        <v>3</v>
      </c>
      <c r="P4383" s="7">
        <v>10000</v>
      </c>
      <c r="Q4383" s="26">
        <v>110</v>
      </c>
      <c r="R4383" s="19">
        <v>3.3741050530766099E-2</v>
      </c>
      <c r="S4383" s="26">
        <v>16</v>
      </c>
      <c r="T4383" s="7">
        <v>6000</v>
      </c>
      <c r="U4383" s="2">
        <v>147</v>
      </c>
      <c r="V4383" s="11">
        <v>1558.57</v>
      </c>
      <c r="W4383" s="14" t="s">
        <v>5282</v>
      </c>
      <c r="AB4383" s="30">
        <f t="shared" si="1091"/>
        <v>173000</v>
      </c>
      <c r="AC4383" s="30">
        <f t="shared" si="1086"/>
        <v>3.4682080924855488E-2</v>
      </c>
      <c r="AD4383" s="31">
        <f t="shared" si="1087"/>
        <v>3.8150289017341037</v>
      </c>
      <c r="AE4383" s="31">
        <f t="shared" si="1098"/>
        <v>5.098265895953757</v>
      </c>
      <c r="AG4383" s="30">
        <f t="shared" si="1092"/>
        <v>778000</v>
      </c>
      <c r="AH4383" s="30">
        <f t="shared" si="1088"/>
        <v>7.7120822622107968E-3</v>
      </c>
      <c r="AI4383" s="31">
        <f t="shared" si="1089"/>
        <v>0.84832904884318761</v>
      </c>
      <c r="AJ4383" s="31">
        <f t="shared" si="1090"/>
        <v>1.1336760925449871</v>
      </c>
      <c r="AK4383" s="30" t="str">
        <f>IF(W4383="si",($S4383*'COSTOS DE CREDITOS'!$C$27)/DATA!$G4383,"")</f>
        <v/>
      </c>
      <c r="AL4383" s="90" t="str">
        <f>IF(W4383="si",'COSTOS DE CREDITOS'!$C$35,"")</f>
        <v/>
      </c>
      <c r="AM4383" s="30" t="str">
        <f t="shared" si="1093"/>
        <v/>
      </c>
      <c r="AN4383" s="30" t="str">
        <f t="shared" si="1094"/>
        <v/>
      </c>
      <c r="AO4383" s="30">
        <f t="shared" si="1095"/>
        <v>0</v>
      </c>
      <c r="AP4383" s="30">
        <f t="shared" si="1096"/>
        <v>0</v>
      </c>
      <c r="AQ4383" s="19" t="str">
        <f t="shared" si="1097"/>
        <v/>
      </c>
    </row>
    <row r="4384" spans="1:43" x14ac:dyDescent="0.2">
      <c r="A4384" s="23" t="s">
        <v>5665</v>
      </c>
      <c r="B4384" s="6" t="s">
        <v>5683</v>
      </c>
      <c r="C4384" s="6" t="s">
        <v>5670</v>
      </c>
      <c r="D4384" s="2">
        <v>187879</v>
      </c>
      <c r="E4384" s="2">
        <v>188401</v>
      </c>
      <c r="F4384" s="3" t="s">
        <v>5306</v>
      </c>
      <c r="G4384" s="2">
        <v>5</v>
      </c>
      <c r="H4384" s="2">
        <v>188402</v>
      </c>
      <c r="I4384" s="3" t="s">
        <v>5450</v>
      </c>
      <c r="J4384" s="15">
        <v>45422</v>
      </c>
      <c r="K4384" s="24">
        <v>1398600148</v>
      </c>
      <c r="L4384" s="15">
        <v>45427</v>
      </c>
      <c r="M4384" s="15">
        <v>45443</v>
      </c>
      <c r="N4384" s="26">
        <v>1</v>
      </c>
      <c r="O4384" s="26">
        <f>VLOOKUP(D4384,quash!A$2:$I$7791,9,FALSE)</f>
        <v>1</v>
      </c>
      <c r="P4384" s="7">
        <v>10000</v>
      </c>
      <c r="Q4384" s="26">
        <v>110</v>
      </c>
      <c r="R4384" s="19">
        <v>3.3741050530766099E-2</v>
      </c>
      <c r="S4384" s="26">
        <v>16</v>
      </c>
      <c r="T4384" s="7">
        <v>10000</v>
      </c>
      <c r="U4384" s="2">
        <v>142</v>
      </c>
      <c r="V4384" s="11">
        <v>2510.34</v>
      </c>
      <c r="W4384" s="14" t="s">
        <v>5282</v>
      </c>
      <c r="AB4384" s="30">
        <f t="shared" si="1091"/>
        <v>756000</v>
      </c>
      <c r="AC4384" s="30">
        <f t="shared" si="1086"/>
        <v>1.3227513227513227E-2</v>
      </c>
      <c r="AD4384" s="31">
        <f t="shared" si="1087"/>
        <v>1.4550264550264549</v>
      </c>
      <c r="AE4384" s="31">
        <f t="shared" si="1098"/>
        <v>1.8783068783068781</v>
      </c>
      <c r="AG4384" s="30">
        <f t="shared" si="1092"/>
        <v>2427000</v>
      </c>
      <c r="AH4384" s="30">
        <f t="shared" si="1088"/>
        <v>4.1203131437989289E-3</v>
      </c>
      <c r="AI4384" s="31">
        <f t="shared" si="1089"/>
        <v>0.45323444581788219</v>
      </c>
      <c r="AJ4384" s="31">
        <f t="shared" si="1090"/>
        <v>0.58508446641944789</v>
      </c>
      <c r="AK4384" s="30" t="str">
        <f>IF(W4384="si",($S4384*'COSTOS DE CREDITOS'!$C$27)/DATA!$G4384,"")</f>
        <v/>
      </c>
      <c r="AL4384" s="90" t="str">
        <f>IF(W4384="si",'COSTOS DE CREDITOS'!$C$35,"")</f>
        <v/>
      </c>
      <c r="AM4384" s="30" t="str">
        <f t="shared" si="1093"/>
        <v/>
      </c>
      <c r="AN4384" s="30" t="str">
        <f t="shared" si="1094"/>
        <v/>
      </c>
      <c r="AO4384" s="30">
        <f t="shared" si="1095"/>
        <v>0</v>
      </c>
      <c r="AP4384" s="30">
        <f t="shared" si="1096"/>
        <v>0</v>
      </c>
      <c r="AQ4384" s="19" t="str">
        <f t="shared" si="1097"/>
        <v/>
      </c>
    </row>
    <row r="4385" spans="1:43" x14ac:dyDescent="0.2">
      <c r="A4385" s="23" t="s">
        <v>5665</v>
      </c>
      <c r="B4385" s="6" t="s">
        <v>5683</v>
      </c>
      <c r="C4385" s="6" t="s">
        <v>5670</v>
      </c>
      <c r="D4385" s="2">
        <v>187880</v>
      </c>
      <c r="E4385" s="2">
        <v>188401</v>
      </c>
      <c r="F4385" s="3" t="s">
        <v>5306</v>
      </c>
      <c r="G4385" s="2">
        <v>5</v>
      </c>
      <c r="H4385" s="2">
        <v>188408</v>
      </c>
      <c r="I4385" s="3" t="s">
        <v>5451</v>
      </c>
      <c r="J4385" s="15">
        <v>45422</v>
      </c>
      <c r="K4385" s="24">
        <v>1398601374</v>
      </c>
      <c r="L4385" s="15">
        <v>45427</v>
      </c>
      <c r="M4385" s="15">
        <v>45443</v>
      </c>
      <c r="N4385" s="26">
        <v>1</v>
      </c>
      <c r="O4385" s="26">
        <f>VLOOKUP(D4385,quash!A$2:$I$7791,9,FALSE)</f>
        <v>1</v>
      </c>
      <c r="P4385" s="7">
        <v>10000</v>
      </c>
      <c r="Q4385" s="26">
        <v>132</v>
      </c>
      <c r="R4385" s="19">
        <v>5.8283715876113903E-2</v>
      </c>
      <c r="S4385" s="26">
        <v>16</v>
      </c>
      <c r="T4385" s="7">
        <v>6000</v>
      </c>
      <c r="U4385" s="2">
        <v>142</v>
      </c>
      <c r="V4385" s="11">
        <v>1503.37</v>
      </c>
      <c r="W4385" s="14" t="s">
        <v>5282</v>
      </c>
      <c r="AB4385" s="30">
        <f t="shared" si="1091"/>
        <v>756000</v>
      </c>
      <c r="AC4385" s="30">
        <f t="shared" si="1086"/>
        <v>7.9365079365079361E-3</v>
      </c>
      <c r="AD4385" s="31">
        <f t="shared" si="1087"/>
        <v>1.0476190476190474</v>
      </c>
      <c r="AE4385" s="31">
        <f t="shared" si="1098"/>
        <v>1.126984126984127</v>
      </c>
      <c r="AG4385" s="30">
        <f t="shared" si="1092"/>
        <v>2427000</v>
      </c>
      <c r="AH4385" s="30">
        <f t="shared" si="1088"/>
        <v>2.472187886279357E-3</v>
      </c>
      <c r="AI4385" s="31">
        <f t="shared" si="1089"/>
        <v>0.32632880098887512</v>
      </c>
      <c r="AJ4385" s="31">
        <f t="shared" si="1090"/>
        <v>0.35105067985166871</v>
      </c>
      <c r="AK4385" s="30" t="str">
        <f>IF(W4385="si",($S4385*'COSTOS DE CREDITOS'!$C$27)/DATA!$G4385,"")</f>
        <v/>
      </c>
      <c r="AL4385" s="90" t="str">
        <f>IF(W4385="si",'COSTOS DE CREDITOS'!$C$35,"")</f>
        <v/>
      </c>
      <c r="AM4385" s="30" t="str">
        <f t="shared" si="1093"/>
        <v/>
      </c>
      <c r="AN4385" s="30" t="str">
        <f t="shared" si="1094"/>
        <v/>
      </c>
      <c r="AO4385" s="30">
        <f t="shared" si="1095"/>
        <v>0</v>
      </c>
      <c r="AP4385" s="30">
        <f t="shared" si="1096"/>
        <v>0</v>
      </c>
      <c r="AQ4385" s="19" t="str">
        <f t="shared" si="1097"/>
        <v/>
      </c>
    </row>
    <row r="4386" spans="1:43" x14ac:dyDescent="0.2">
      <c r="A4386" s="23" t="s">
        <v>5665</v>
      </c>
      <c r="B4386" s="6" t="s">
        <v>5683</v>
      </c>
      <c r="C4386" s="6" t="s">
        <v>5670</v>
      </c>
      <c r="D4386" s="2">
        <v>187890</v>
      </c>
      <c r="E4386" s="2">
        <v>188401</v>
      </c>
      <c r="F4386" s="3" t="s">
        <v>5306</v>
      </c>
      <c r="G4386" s="2">
        <v>5</v>
      </c>
      <c r="H4386" s="2">
        <v>188414</v>
      </c>
      <c r="I4386" s="3" t="s">
        <v>5452</v>
      </c>
      <c r="J4386" s="15">
        <v>45422</v>
      </c>
      <c r="K4386" s="24">
        <v>1398604724</v>
      </c>
      <c r="L4386" s="15">
        <v>45427</v>
      </c>
      <c r="M4386" s="15">
        <v>45443</v>
      </c>
      <c r="N4386" s="26">
        <v>1</v>
      </c>
      <c r="O4386" s="26">
        <f>VLOOKUP(D4386,quash!A$2:$I$7791,9,FALSE)</f>
        <v>2</v>
      </c>
      <c r="P4386" s="7">
        <v>10000</v>
      </c>
      <c r="Q4386" s="26">
        <v>147</v>
      </c>
      <c r="R4386" s="19">
        <v>7.9000519063170294E-2</v>
      </c>
      <c r="S4386" s="26">
        <v>16</v>
      </c>
      <c r="T4386" s="7">
        <v>10000</v>
      </c>
      <c r="U4386" s="2">
        <v>142</v>
      </c>
      <c r="V4386" s="11">
        <v>2510.34</v>
      </c>
      <c r="W4386" s="14" t="s">
        <v>5282</v>
      </c>
      <c r="AB4386" s="30">
        <f t="shared" si="1091"/>
        <v>453000</v>
      </c>
      <c r="AC4386" s="30">
        <f t="shared" si="1086"/>
        <v>2.2075055187637971E-2</v>
      </c>
      <c r="AD4386" s="31">
        <f t="shared" si="1087"/>
        <v>3.2450331125827816</v>
      </c>
      <c r="AE4386" s="31">
        <f t="shared" si="1098"/>
        <v>3.1346578366445916</v>
      </c>
      <c r="AG4386" s="30">
        <f t="shared" si="1092"/>
        <v>1695000</v>
      </c>
      <c r="AH4386" s="30">
        <f t="shared" si="1088"/>
        <v>5.8997050147492625E-3</v>
      </c>
      <c r="AI4386" s="31">
        <f t="shared" si="1089"/>
        <v>0.86725663716814161</v>
      </c>
      <c r="AJ4386" s="31">
        <f t="shared" si="1090"/>
        <v>0.83775811209439532</v>
      </c>
      <c r="AK4386" s="30" t="str">
        <f>IF(W4386="si",($S4386*'COSTOS DE CREDITOS'!$C$27)/DATA!$G4386,"")</f>
        <v/>
      </c>
      <c r="AL4386" s="90" t="str">
        <f>IF(W4386="si",'COSTOS DE CREDITOS'!$C$35,"")</f>
        <v/>
      </c>
      <c r="AM4386" s="30" t="str">
        <f t="shared" si="1093"/>
        <v/>
      </c>
      <c r="AN4386" s="30" t="str">
        <f t="shared" si="1094"/>
        <v/>
      </c>
      <c r="AO4386" s="30">
        <f t="shared" si="1095"/>
        <v>0</v>
      </c>
      <c r="AP4386" s="30">
        <f t="shared" si="1096"/>
        <v>0</v>
      </c>
      <c r="AQ4386" s="19" t="str">
        <f t="shared" si="1097"/>
        <v/>
      </c>
    </row>
    <row r="4387" spans="1:43" x14ac:dyDescent="0.2">
      <c r="A4387" s="23" t="s">
        <v>5665</v>
      </c>
      <c r="B4387" s="6" t="s">
        <v>5683</v>
      </c>
      <c r="C4387" s="6" t="s">
        <v>5670</v>
      </c>
      <c r="D4387" s="2">
        <v>187889</v>
      </c>
      <c r="E4387" s="2">
        <v>188401</v>
      </c>
      <c r="F4387" s="3" t="s">
        <v>5306</v>
      </c>
      <c r="G4387" s="2">
        <v>5</v>
      </c>
      <c r="H4387" s="2">
        <v>188418</v>
      </c>
      <c r="I4387" s="3" t="s">
        <v>5453</v>
      </c>
      <c r="J4387" s="15">
        <v>45422</v>
      </c>
      <c r="K4387" s="24">
        <v>1398603493</v>
      </c>
      <c r="L4387" s="15">
        <v>45427</v>
      </c>
      <c r="M4387" s="15">
        <v>45443</v>
      </c>
      <c r="N4387" s="26">
        <v>1</v>
      </c>
      <c r="O4387" s="26">
        <f>VLOOKUP(D4387,quash!A$2:$I$7791,9,FALSE)</f>
        <v>2</v>
      </c>
      <c r="P4387" s="7">
        <v>10000</v>
      </c>
      <c r="Q4387" s="26">
        <v>110</v>
      </c>
      <c r="R4387" s="19">
        <v>3.3741050530766099E-2</v>
      </c>
      <c r="S4387" s="26">
        <v>16</v>
      </c>
      <c r="T4387" s="7">
        <v>6000</v>
      </c>
      <c r="U4387" s="2">
        <v>142</v>
      </c>
      <c r="V4387" s="11">
        <v>1503.37</v>
      </c>
      <c r="W4387" s="14" t="s">
        <v>5282</v>
      </c>
      <c r="AB4387" s="30">
        <f t="shared" si="1091"/>
        <v>453000</v>
      </c>
      <c r="AC4387" s="30">
        <f t="shared" si="1086"/>
        <v>1.3245033112582781E-2</v>
      </c>
      <c r="AD4387" s="31">
        <f t="shared" si="1087"/>
        <v>1.4569536423841059</v>
      </c>
      <c r="AE4387" s="31">
        <f t="shared" si="1098"/>
        <v>1.880794701986755</v>
      </c>
      <c r="AG4387" s="30">
        <f t="shared" si="1092"/>
        <v>1695000</v>
      </c>
      <c r="AH4387" s="30">
        <f t="shared" si="1088"/>
        <v>3.5398230088495575E-3</v>
      </c>
      <c r="AI4387" s="31">
        <f t="shared" si="1089"/>
        <v>0.38938053097345132</v>
      </c>
      <c r="AJ4387" s="31">
        <f t="shared" si="1090"/>
        <v>0.50265486725663711</v>
      </c>
      <c r="AK4387" s="30" t="str">
        <f>IF(W4387="si",($S4387*'COSTOS DE CREDITOS'!$C$27)/DATA!$G4387,"")</f>
        <v/>
      </c>
      <c r="AL4387" s="90" t="str">
        <f>IF(W4387="si",'COSTOS DE CREDITOS'!$C$35,"")</f>
        <v/>
      </c>
      <c r="AM4387" s="30" t="str">
        <f t="shared" si="1093"/>
        <v/>
      </c>
      <c r="AN4387" s="30" t="str">
        <f t="shared" si="1094"/>
        <v/>
      </c>
      <c r="AO4387" s="30">
        <f t="shared" si="1095"/>
        <v>0</v>
      </c>
      <c r="AP4387" s="30">
        <f t="shared" si="1096"/>
        <v>0</v>
      </c>
      <c r="AQ4387" s="19" t="str">
        <f t="shared" si="1097"/>
        <v/>
      </c>
    </row>
    <row r="4388" spans="1:43" x14ac:dyDescent="0.2">
      <c r="A4388" s="23" t="s">
        <v>5665</v>
      </c>
      <c r="B4388" s="6" t="s">
        <v>5683</v>
      </c>
      <c r="C4388" s="6" t="s">
        <v>5670</v>
      </c>
      <c r="D4388" s="2">
        <v>188203</v>
      </c>
      <c r="E4388" s="2">
        <v>188401</v>
      </c>
      <c r="F4388" s="3" t="s">
        <v>5306</v>
      </c>
      <c r="G4388" s="2">
        <v>5</v>
      </c>
      <c r="H4388" s="2">
        <v>188462</v>
      </c>
      <c r="I4388" s="3" t="s">
        <v>5454</v>
      </c>
      <c r="J4388" s="15">
        <v>45426</v>
      </c>
      <c r="K4388" s="24">
        <v>1400924676</v>
      </c>
      <c r="L4388" s="15">
        <v>45427</v>
      </c>
      <c r="M4388" s="15">
        <v>45443</v>
      </c>
      <c r="N4388" s="26">
        <v>1</v>
      </c>
      <c r="O4388" s="26" t="e">
        <f>VLOOKUP(D4388,quash!A$2:$I$7791,9,FALSE)</f>
        <v>#N/A</v>
      </c>
      <c r="P4388" s="7">
        <v>5000</v>
      </c>
      <c r="Q4388" s="26">
        <v>147</v>
      </c>
      <c r="R4388" s="19">
        <v>0.11226939921536</v>
      </c>
      <c r="S4388" s="26">
        <v>16</v>
      </c>
      <c r="T4388" s="7">
        <v>6000</v>
      </c>
      <c r="U4388" s="2">
        <v>142</v>
      </c>
      <c r="V4388" s="11">
        <v>1503.37</v>
      </c>
      <c r="W4388" s="14" t="s">
        <v>5282</v>
      </c>
      <c r="AB4388" s="30">
        <f t="shared" si="1091"/>
        <v>665000</v>
      </c>
      <c r="AC4388" s="30">
        <f t="shared" si="1086"/>
        <v>9.0225563909774441E-3</v>
      </c>
      <c r="AD4388" s="31">
        <f t="shared" si="1087"/>
        <v>1.3263157894736843</v>
      </c>
      <c r="AE4388" s="31">
        <f t="shared" si="1098"/>
        <v>1.281203007518797</v>
      </c>
      <c r="AG4388" s="30">
        <f t="shared" si="1092"/>
        <v>6126000</v>
      </c>
      <c r="AH4388" s="30">
        <f t="shared" si="1088"/>
        <v>9.7943192948090111E-4</v>
      </c>
      <c r="AI4388" s="31">
        <f t="shared" si="1089"/>
        <v>0.14397649363369247</v>
      </c>
      <c r="AJ4388" s="31">
        <f t="shared" si="1090"/>
        <v>0.13907933398628797</v>
      </c>
      <c r="AK4388" s="30" t="str">
        <f>IF(W4388="si",($S4388*'COSTOS DE CREDITOS'!$C$27)/DATA!$G4388,"")</f>
        <v/>
      </c>
      <c r="AL4388" s="90" t="str">
        <f>IF(W4388="si",'COSTOS DE CREDITOS'!$C$35,"")</f>
        <v/>
      </c>
      <c r="AM4388" s="30" t="str">
        <f t="shared" si="1093"/>
        <v/>
      </c>
      <c r="AN4388" s="30" t="str">
        <f t="shared" si="1094"/>
        <v/>
      </c>
      <c r="AO4388" s="30">
        <f t="shared" si="1095"/>
        <v>0</v>
      </c>
      <c r="AP4388" s="30">
        <f t="shared" si="1096"/>
        <v>0</v>
      </c>
      <c r="AQ4388" s="19" t="str">
        <f t="shared" si="1097"/>
        <v/>
      </c>
    </row>
    <row r="4389" spans="1:43" x14ac:dyDescent="0.2">
      <c r="A4389" s="23" t="s">
        <v>5665</v>
      </c>
      <c r="B4389" s="6" t="s">
        <v>5675</v>
      </c>
      <c r="C4389" s="6" t="s">
        <v>5667</v>
      </c>
      <c r="D4389" s="4">
        <v>187197</v>
      </c>
      <c r="E4389" s="4">
        <v>187272</v>
      </c>
      <c r="F4389" s="5" t="s">
        <v>1150</v>
      </c>
      <c r="G4389" s="2">
        <v>5</v>
      </c>
      <c r="H4389" s="4">
        <v>188125</v>
      </c>
      <c r="I4389" s="5" t="s">
        <v>5455</v>
      </c>
      <c r="J4389" s="15">
        <v>45415</v>
      </c>
      <c r="K4389" s="24">
        <v>1394451617</v>
      </c>
      <c r="L4389" s="15">
        <v>45426</v>
      </c>
      <c r="M4389" s="15">
        <v>45443</v>
      </c>
      <c r="N4389" s="26">
        <v>1</v>
      </c>
      <c r="O4389" s="26">
        <f>VLOOKUP(D4389,quash!A$2:$I$7791,9,FALSE)</f>
        <v>3</v>
      </c>
      <c r="P4389" s="7">
        <v>9000</v>
      </c>
      <c r="Q4389" s="26">
        <v>146</v>
      </c>
      <c r="R4389" s="19">
        <v>0.11226939921536</v>
      </c>
      <c r="S4389" s="26">
        <v>16</v>
      </c>
      <c r="T4389" s="8">
        <v>7000</v>
      </c>
      <c r="U4389" s="4">
        <v>142</v>
      </c>
      <c r="V4389" s="10">
        <v>1758.65</v>
      </c>
      <c r="W4389" s="14" t="s">
        <v>5282</v>
      </c>
      <c r="AB4389" s="30">
        <f t="shared" si="1091"/>
        <v>173000</v>
      </c>
      <c r="AC4389" s="30">
        <f t="shared" si="1086"/>
        <v>4.046242774566474E-2</v>
      </c>
      <c r="AD4389" s="31">
        <f t="shared" si="1087"/>
        <v>5.9075144508670521</v>
      </c>
      <c r="AE4389" s="31">
        <f t="shared" si="1098"/>
        <v>5.7456647398843934</v>
      </c>
      <c r="AG4389" s="30">
        <f t="shared" si="1092"/>
        <v>778000</v>
      </c>
      <c r="AH4389" s="30">
        <f t="shared" si="1088"/>
        <v>8.9974293059125968E-3</v>
      </c>
      <c r="AI4389" s="31">
        <f t="shared" si="1089"/>
        <v>1.3136246786632391</v>
      </c>
      <c r="AJ4389" s="31">
        <f t="shared" si="1090"/>
        <v>1.2776349614395888</v>
      </c>
      <c r="AK4389" s="30" t="str">
        <f>IF(W4389="si",($S4389*'COSTOS DE CREDITOS'!$C$27)/DATA!$G4389,"")</f>
        <v/>
      </c>
      <c r="AL4389" s="90" t="str">
        <f>IF(W4389="si",'COSTOS DE CREDITOS'!$C$35,"")</f>
        <v/>
      </c>
      <c r="AM4389" s="30" t="str">
        <f t="shared" si="1093"/>
        <v/>
      </c>
      <c r="AN4389" s="30" t="str">
        <f t="shared" si="1094"/>
        <v/>
      </c>
      <c r="AO4389" s="30">
        <f t="shared" si="1095"/>
        <v>0</v>
      </c>
      <c r="AP4389" s="30">
        <f t="shared" si="1096"/>
        <v>0</v>
      </c>
      <c r="AQ4389" s="19" t="str">
        <f t="shared" si="1097"/>
        <v/>
      </c>
    </row>
    <row r="4390" spans="1:43" x14ac:dyDescent="0.2">
      <c r="A4390" s="23" t="s">
        <v>5665</v>
      </c>
      <c r="B4390" s="6" t="s">
        <v>5675</v>
      </c>
      <c r="C4390" s="6" t="s">
        <v>5667</v>
      </c>
      <c r="D4390" s="4">
        <v>187337</v>
      </c>
      <c r="E4390" s="4">
        <v>187272</v>
      </c>
      <c r="F4390" s="5" t="s">
        <v>1150</v>
      </c>
      <c r="G4390" s="2">
        <v>5</v>
      </c>
      <c r="H4390" s="4">
        <v>188284</v>
      </c>
      <c r="I4390" s="5" t="s">
        <v>5456</v>
      </c>
      <c r="J4390" s="15">
        <v>45418</v>
      </c>
      <c r="K4390" s="24">
        <v>1396115449</v>
      </c>
      <c r="L4390" s="15">
        <v>45427</v>
      </c>
      <c r="M4390" s="15">
        <v>45443</v>
      </c>
      <c r="N4390" s="26">
        <v>1</v>
      </c>
      <c r="O4390" s="26">
        <f>VLOOKUP(D4390,quash!A$2:$I$7791,9,FALSE)</f>
        <v>2</v>
      </c>
      <c r="P4390" s="7">
        <v>5000</v>
      </c>
      <c r="Q4390" s="26">
        <v>147</v>
      </c>
      <c r="R4390" s="19">
        <v>0.11226939921536</v>
      </c>
      <c r="S4390" s="26">
        <v>16</v>
      </c>
      <c r="T4390" s="8">
        <v>7000</v>
      </c>
      <c r="U4390" s="4">
        <v>142</v>
      </c>
      <c r="V4390" s="10">
        <v>1758.65</v>
      </c>
      <c r="W4390" s="14" t="s">
        <v>5282</v>
      </c>
      <c r="AB4390" s="30">
        <f t="shared" si="1091"/>
        <v>453000</v>
      </c>
      <c r="AC4390" s="30">
        <f t="shared" si="1086"/>
        <v>1.5452538631346579E-2</v>
      </c>
      <c r="AD4390" s="31">
        <f t="shared" si="1087"/>
        <v>2.2715231788079473</v>
      </c>
      <c r="AE4390" s="31">
        <f t="shared" si="1098"/>
        <v>2.1942604856512142</v>
      </c>
      <c r="AG4390" s="30">
        <f t="shared" si="1092"/>
        <v>1695000</v>
      </c>
      <c r="AH4390" s="30">
        <f t="shared" si="1088"/>
        <v>4.1297935103244837E-3</v>
      </c>
      <c r="AI4390" s="31">
        <f t="shared" si="1089"/>
        <v>0.60707964601769915</v>
      </c>
      <c r="AJ4390" s="31">
        <f t="shared" si="1090"/>
        <v>0.58643067846607666</v>
      </c>
      <c r="AK4390" s="30" t="str">
        <f>IF(W4390="si",($S4390*'COSTOS DE CREDITOS'!$C$27)/DATA!$G4390,"")</f>
        <v/>
      </c>
      <c r="AL4390" s="90" t="str">
        <f>IF(W4390="si",'COSTOS DE CREDITOS'!$C$35,"")</f>
        <v/>
      </c>
      <c r="AM4390" s="30" t="str">
        <f t="shared" si="1093"/>
        <v/>
      </c>
      <c r="AN4390" s="30" t="str">
        <f t="shared" si="1094"/>
        <v/>
      </c>
      <c r="AO4390" s="30">
        <f t="shared" si="1095"/>
        <v>0</v>
      </c>
      <c r="AP4390" s="30">
        <f t="shared" si="1096"/>
        <v>0</v>
      </c>
      <c r="AQ4390" s="19" t="str">
        <f t="shared" si="1097"/>
        <v/>
      </c>
    </row>
    <row r="4391" spans="1:43" x14ac:dyDescent="0.2">
      <c r="A4391" s="23" t="s">
        <v>5665</v>
      </c>
      <c r="B4391" s="6" t="s">
        <v>5666</v>
      </c>
      <c r="C4391" s="6" t="s">
        <v>5667</v>
      </c>
      <c r="D4391" s="4">
        <v>187552</v>
      </c>
      <c r="E4391" s="4">
        <v>188112</v>
      </c>
      <c r="F4391" s="5" t="s">
        <v>5307</v>
      </c>
      <c r="G4391" s="2">
        <v>5</v>
      </c>
      <c r="H4391" s="4">
        <v>188113</v>
      </c>
      <c r="I4391" s="5" t="s">
        <v>5457</v>
      </c>
      <c r="J4391" s="15">
        <v>45420</v>
      </c>
      <c r="K4391" s="24">
        <v>1396962639</v>
      </c>
      <c r="L4391" s="15">
        <v>45426</v>
      </c>
      <c r="M4391" s="15">
        <v>45443</v>
      </c>
      <c r="N4391" s="26">
        <v>1</v>
      </c>
      <c r="O4391" s="26">
        <f>VLOOKUP(D4391,quash!A$2:$I$7791,9,FALSE)</f>
        <v>1</v>
      </c>
      <c r="P4391" s="7">
        <v>10000</v>
      </c>
      <c r="Q4391" s="26">
        <v>147</v>
      </c>
      <c r="R4391" s="19">
        <v>7.9000519063170294E-2</v>
      </c>
      <c r="S4391" s="26">
        <v>16</v>
      </c>
      <c r="T4391" s="8">
        <v>5000</v>
      </c>
      <c r="U4391" s="4">
        <v>142</v>
      </c>
      <c r="V4391" s="10">
        <v>1262.2</v>
      </c>
      <c r="W4391" s="14" t="s">
        <v>5282</v>
      </c>
      <c r="AB4391" s="30">
        <f t="shared" si="1091"/>
        <v>756000</v>
      </c>
      <c r="AC4391" s="30">
        <f t="shared" si="1086"/>
        <v>6.6137566137566134E-3</v>
      </c>
      <c r="AD4391" s="31">
        <f t="shared" si="1087"/>
        <v>0.97222222222222221</v>
      </c>
      <c r="AE4391" s="31">
        <f t="shared" si="1098"/>
        <v>0.93915343915343907</v>
      </c>
      <c r="AG4391" s="30">
        <f t="shared" si="1092"/>
        <v>2427000</v>
      </c>
      <c r="AH4391" s="30">
        <f t="shared" si="1088"/>
        <v>2.0601565718994645E-3</v>
      </c>
      <c r="AI4391" s="31">
        <f t="shared" si="1089"/>
        <v>0.30284301606922126</v>
      </c>
      <c r="AJ4391" s="31">
        <f t="shared" si="1090"/>
        <v>0.29254223320972395</v>
      </c>
      <c r="AK4391" s="30" t="str">
        <f>IF(W4391="si",($S4391*'COSTOS DE CREDITOS'!$C$27)/DATA!$G4391,"")</f>
        <v/>
      </c>
      <c r="AL4391" s="90" t="str">
        <f>IF(W4391="si",'COSTOS DE CREDITOS'!$C$35,"")</f>
        <v/>
      </c>
      <c r="AM4391" s="30" t="str">
        <f t="shared" si="1093"/>
        <v/>
      </c>
      <c r="AN4391" s="30" t="str">
        <f t="shared" si="1094"/>
        <v/>
      </c>
      <c r="AO4391" s="30">
        <f t="shared" si="1095"/>
        <v>0</v>
      </c>
      <c r="AP4391" s="30">
        <f t="shared" si="1096"/>
        <v>0</v>
      </c>
      <c r="AQ4391" s="19" t="str">
        <f t="shared" si="1097"/>
        <v/>
      </c>
    </row>
    <row r="4392" spans="1:43" x14ac:dyDescent="0.2">
      <c r="A4392" s="23" t="s">
        <v>5665</v>
      </c>
      <c r="B4392" s="6" t="s">
        <v>5666</v>
      </c>
      <c r="C4392" s="6" t="s">
        <v>5667</v>
      </c>
      <c r="D4392" s="4">
        <v>187526</v>
      </c>
      <c r="E4392" s="4">
        <v>188112</v>
      </c>
      <c r="F4392" s="5" t="s">
        <v>5307</v>
      </c>
      <c r="G4392" s="2">
        <v>5</v>
      </c>
      <c r="H4392" s="4">
        <v>188118</v>
      </c>
      <c r="I4392" s="5" t="s">
        <v>5458</v>
      </c>
      <c r="J4392" s="15">
        <v>45419</v>
      </c>
      <c r="K4392" s="24">
        <v>1396920595</v>
      </c>
      <c r="L4392" s="15">
        <v>45426</v>
      </c>
      <c r="M4392" s="15">
        <v>45443</v>
      </c>
      <c r="N4392" s="26">
        <v>1</v>
      </c>
      <c r="O4392" s="26">
        <f>VLOOKUP(D4392,quash!A$2:$I$7791,9,FALSE)</f>
        <v>2</v>
      </c>
      <c r="P4392" s="7">
        <v>10000</v>
      </c>
      <c r="Q4392" s="26">
        <v>147</v>
      </c>
      <c r="R4392" s="19">
        <v>7.9000519063170294E-2</v>
      </c>
      <c r="S4392" s="26">
        <v>16</v>
      </c>
      <c r="T4392" s="8">
        <v>6000</v>
      </c>
      <c r="U4392" s="4">
        <v>142</v>
      </c>
      <c r="V4392" s="10">
        <v>1503.37</v>
      </c>
      <c r="W4392" s="14" t="s">
        <v>5282</v>
      </c>
      <c r="AB4392" s="30">
        <f t="shared" si="1091"/>
        <v>453000</v>
      </c>
      <c r="AC4392" s="30">
        <f t="shared" si="1086"/>
        <v>1.3245033112582781E-2</v>
      </c>
      <c r="AD4392" s="31">
        <f t="shared" si="1087"/>
        <v>1.9470198675496688</v>
      </c>
      <c r="AE4392" s="31">
        <f t="shared" si="1098"/>
        <v>1.880794701986755</v>
      </c>
      <c r="AG4392" s="30">
        <f t="shared" si="1092"/>
        <v>1695000</v>
      </c>
      <c r="AH4392" s="30">
        <f t="shared" si="1088"/>
        <v>3.5398230088495575E-3</v>
      </c>
      <c r="AI4392" s="31">
        <f t="shared" si="1089"/>
        <v>0.52035398230088492</v>
      </c>
      <c r="AJ4392" s="31">
        <f t="shared" si="1090"/>
        <v>0.50265486725663711</v>
      </c>
      <c r="AK4392" s="30" t="str">
        <f>IF(W4392="si",($S4392*'COSTOS DE CREDITOS'!$C$27)/DATA!$G4392,"")</f>
        <v/>
      </c>
      <c r="AL4392" s="90" t="str">
        <f>IF(W4392="si",'COSTOS DE CREDITOS'!$C$35,"")</f>
        <v/>
      </c>
      <c r="AM4392" s="30" t="str">
        <f t="shared" si="1093"/>
        <v/>
      </c>
      <c r="AN4392" s="30" t="str">
        <f t="shared" si="1094"/>
        <v/>
      </c>
      <c r="AO4392" s="30">
        <f t="shared" si="1095"/>
        <v>0</v>
      </c>
      <c r="AP4392" s="30">
        <f t="shared" si="1096"/>
        <v>0</v>
      </c>
      <c r="AQ4392" s="19" t="str">
        <f t="shared" si="1097"/>
        <v/>
      </c>
    </row>
    <row r="4393" spans="1:43" x14ac:dyDescent="0.2">
      <c r="A4393" s="23" t="s">
        <v>5665</v>
      </c>
      <c r="B4393" s="6" t="s">
        <v>5666</v>
      </c>
      <c r="C4393" s="6" t="s">
        <v>5667</v>
      </c>
      <c r="D4393" s="4">
        <v>187548</v>
      </c>
      <c r="E4393" s="4">
        <v>188112</v>
      </c>
      <c r="F4393" s="5" t="s">
        <v>5307</v>
      </c>
      <c r="G4393" s="2">
        <v>5</v>
      </c>
      <c r="H4393" s="4">
        <v>188129</v>
      </c>
      <c r="I4393" s="5" t="s">
        <v>5459</v>
      </c>
      <c r="J4393" s="15">
        <v>45419</v>
      </c>
      <c r="K4393" s="24">
        <v>1396956338</v>
      </c>
      <c r="L4393" s="15">
        <v>45426</v>
      </c>
      <c r="M4393" s="15">
        <v>45443</v>
      </c>
      <c r="N4393" s="26">
        <v>1</v>
      </c>
      <c r="O4393" s="26">
        <f>VLOOKUP(D4393,quash!A$2:$I$7791,9,FALSE)</f>
        <v>2</v>
      </c>
      <c r="P4393" s="7">
        <v>5000</v>
      </c>
      <c r="Q4393" s="26">
        <v>147</v>
      </c>
      <c r="R4393" s="19">
        <v>0.11226939921536</v>
      </c>
      <c r="S4393" s="26">
        <v>16</v>
      </c>
      <c r="T4393" s="8">
        <v>7000</v>
      </c>
      <c r="U4393" s="4">
        <v>142</v>
      </c>
      <c r="V4393" s="10">
        <v>1758.65</v>
      </c>
      <c r="W4393" s="14" t="s">
        <v>5282</v>
      </c>
      <c r="AB4393" s="30">
        <f t="shared" si="1091"/>
        <v>453000</v>
      </c>
      <c r="AC4393" s="30">
        <f t="shared" si="1086"/>
        <v>1.5452538631346579E-2</v>
      </c>
      <c r="AD4393" s="31">
        <f t="shared" si="1087"/>
        <v>2.2715231788079473</v>
      </c>
      <c r="AE4393" s="31">
        <f t="shared" si="1098"/>
        <v>2.1942604856512142</v>
      </c>
      <c r="AG4393" s="30">
        <f t="shared" si="1092"/>
        <v>1695000</v>
      </c>
      <c r="AH4393" s="30">
        <f t="shared" si="1088"/>
        <v>4.1297935103244837E-3</v>
      </c>
      <c r="AI4393" s="31">
        <f t="shared" si="1089"/>
        <v>0.60707964601769915</v>
      </c>
      <c r="AJ4393" s="31">
        <f t="shared" si="1090"/>
        <v>0.58643067846607666</v>
      </c>
      <c r="AK4393" s="30" t="str">
        <f>IF(W4393="si",($S4393*'COSTOS DE CREDITOS'!$C$27)/DATA!$G4393,"")</f>
        <v/>
      </c>
      <c r="AL4393" s="90" t="str">
        <f>IF(W4393="si",'COSTOS DE CREDITOS'!$C$35,"")</f>
        <v/>
      </c>
      <c r="AM4393" s="30" t="str">
        <f t="shared" si="1093"/>
        <v/>
      </c>
      <c r="AN4393" s="30" t="str">
        <f t="shared" si="1094"/>
        <v/>
      </c>
      <c r="AO4393" s="30">
        <f t="shared" si="1095"/>
        <v>0</v>
      </c>
      <c r="AP4393" s="30">
        <f t="shared" si="1096"/>
        <v>0</v>
      </c>
      <c r="AQ4393" s="19" t="str">
        <f t="shared" si="1097"/>
        <v/>
      </c>
    </row>
    <row r="4394" spans="1:43" x14ac:dyDescent="0.2">
      <c r="A4394" s="23" t="s">
        <v>5665</v>
      </c>
      <c r="B4394" s="6" t="s">
        <v>5666</v>
      </c>
      <c r="C4394" s="6" t="s">
        <v>5667</v>
      </c>
      <c r="D4394" s="4">
        <v>187538</v>
      </c>
      <c r="E4394" s="4">
        <v>188112</v>
      </c>
      <c r="F4394" s="5" t="s">
        <v>5307</v>
      </c>
      <c r="G4394" s="2">
        <v>5</v>
      </c>
      <c r="H4394" s="4">
        <v>188157</v>
      </c>
      <c r="I4394" s="5" t="s">
        <v>5460</v>
      </c>
      <c r="J4394" s="15">
        <v>45419</v>
      </c>
      <c r="K4394" s="24">
        <v>1396947201</v>
      </c>
      <c r="L4394" s="15">
        <v>45426</v>
      </c>
      <c r="M4394" s="15">
        <v>45443</v>
      </c>
      <c r="N4394" s="26">
        <v>1</v>
      </c>
      <c r="O4394" s="26">
        <f>VLOOKUP(D4394,quash!A$2:$I$7791,9,FALSE)</f>
        <v>4</v>
      </c>
      <c r="P4394" s="7">
        <v>5000</v>
      </c>
      <c r="Q4394" s="26">
        <v>147</v>
      </c>
      <c r="R4394" s="19">
        <v>0.11226939921536</v>
      </c>
      <c r="S4394" s="26">
        <v>16</v>
      </c>
      <c r="T4394" s="8">
        <v>5000</v>
      </c>
      <c r="U4394" s="4">
        <v>142</v>
      </c>
      <c r="V4394" s="10">
        <v>1262.2</v>
      </c>
      <c r="W4394" s="14" t="s">
        <v>5282</v>
      </c>
      <c r="AB4394" s="30">
        <f t="shared" si="1091"/>
        <v>267000</v>
      </c>
      <c r="AC4394" s="30">
        <f t="shared" si="1086"/>
        <v>1.8726591760299626E-2</v>
      </c>
      <c r="AD4394" s="31">
        <f t="shared" si="1087"/>
        <v>2.7528089887640452</v>
      </c>
      <c r="AE4394" s="31">
        <f t="shared" si="1098"/>
        <v>2.6591760299625471</v>
      </c>
      <c r="AG4394" s="30">
        <f t="shared" si="1092"/>
        <v>927000</v>
      </c>
      <c r="AH4394" s="30">
        <f t="shared" si="1088"/>
        <v>5.3937432578209281E-3</v>
      </c>
      <c r="AI4394" s="31">
        <f t="shared" si="1089"/>
        <v>0.79288025889967639</v>
      </c>
      <c r="AJ4394" s="31">
        <f t="shared" si="1090"/>
        <v>0.76591154261057182</v>
      </c>
      <c r="AK4394" s="30" t="str">
        <f>IF(W4394="si",($S4394*'COSTOS DE CREDITOS'!$C$27)/DATA!$G4394,"")</f>
        <v/>
      </c>
      <c r="AL4394" s="90" t="str">
        <f>IF(W4394="si",'COSTOS DE CREDITOS'!$C$35,"")</f>
        <v/>
      </c>
      <c r="AM4394" s="30" t="str">
        <f t="shared" si="1093"/>
        <v/>
      </c>
      <c r="AN4394" s="30" t="str">
        <f t="shared" si="1094"/>
        <v/>
      </c>
      <c r="AO4394" s="30">
        <f t="shared" si="1095"/>
        <v>0</v>
      </c>
      <c r="AP4394" s="30">
        <f t="shared" si="1096"/>
        <v>0</v>
      </c>
      <c r="AQ4394" s="19" t="str">
        <f t="shared" si="1097"/>
        <v/>
      </c>
    </row>
    <row r="4395" spans="1:43" x14ac:dyDescent="0.2">
      <c r="A4395" s="23" t="s">
        <v>5665</v>
      </c>
      <c r="B4395" s="6" t="s">
        <v>5666</v>
      </c>
      <c r="C4395" s="6" t="s">
        <v>5667</v>
      </c>
      <c r="D4395" s="4">
        <v>187543</v>
      </c>
      <c r="E4395" s="4">
        <v>188112</v>
      </c>
      <c r="F4395" s="5" t="s">
        <v>5307</v>
      </c>
      <c r="G4395" s="2">
        <v>5</v>
      </c>
      <c r="H4395" s="4">
        <v>188171</v>
      </c>
      <c r="I4395" s="5" t="s">
        <v>5461</v>
      </c>
      <c r="J4395" s="15">
        <v>45419</v>
      </c>
      <c r="K4395" s="24">
        <v>1396953933</v>
      </c>
      <c r="L4395" s="15">
        <v>45427</v>
      </c>
      <c r="M4395" s="15">
        <v>45443</v>
      </c>
      <c r="N4395" s="26">
        <v>1</v>
      </c>
      <c r="O4395" s="26">
        <f>VLOOKUP(D4395,quash!A$2:$I$7791,9,FALSE)</f>
        <v>4</v>
      </c>
      <c r="P4395" s="7">
        <v>10000</v>
      </c>
      <c r="Q4395" s="26">
        <v>147</v>
      </c>
      <c r="R4395" s="19">
        <v>7.9000519063170294E-2</v>
      </c>
      <c r="S4395" s="26">
        <v>16</v>
      </c>
      <c r="T4395" s="8">
        <v>6000</v>
      </c>
      <c r="U4395" s="4">
        <v>142</v>
      </c>
      <c r="V4395" s="10">
        <v>1503.37</v>
      </c>
      <c r="W4395" s="14" t="s">
        <v>5282</v>
      </c>
      <c r="AB4395" s="30">
        <f t="shared" si="1091"/>
        <v>267000</v>
      </c>
      <c r="AC4395" s="30">
        <f t="shared" si="1086"/>
        <v>2.247191011235955E-2</v>
      </c>
      <c r="AD4395" s="31">
        <f t="shared" si="1087"/>
        <v>3.303370786516854</v>
      </c>
      <c r="AE4395" s="31">
        <f t="shared" si="1098"/>
        <v>3.191011235955056</v>
      </c>
      <c r="AG4395" s="30">
        <f t="shared" si="1092"/>
        <v>927000</v>
      </c>
      <c r="AH4395" s="30">
        <f t="shared" si="1088"/>
        <v>6.4724919093851136E-3</v>
      </c>
      <c r="AI4395" s="31">
        <f t="shared" si="1089"/>
        <v>0.95145631067961167</v>
      </c>
      <c r="AJ4395" s="31">
        <f t="shared" si="1090"/>
        <v>0.91909385113268616</v>
      </c>
      <c r="AK4395" s="30" t="str">
        <f>IF(W4395="si",($S4395*'COSTOS DE CREDITOS'!$C$27)/DATA!$G4395,"")</f>
        <v/>
      </c>
      <c r="AL4395" s="90" t="str">
        <f>IF(W4395="si",'COSTOS DE CREDITOS'!$C$35,"")</f>
        <v/>
      </c>
      <c r="AM4395" s="30" t="str">
        <f t="shared" si="1093"/>
        <v/>
      </c>
      <c r="AN4395" s="30" t="str">
        <f t="shared" si="1094"/>
        <v/>
      </c>
      <c r="AO4395" s="30">
        <f t="shared" si="1095"/>
        <v>0</v>
      </c>
      <c r="AP4395" s="30">
        <f t="shared" si="1096"/>
        <v>0</v>
      </c>
      <c r="AQ4395" s="19" t="str">
        <f t="shared" si="1097"/>
        <v/>
      </c>
    </row>
    <row r="4396" spans="1:43" x14ac:dyDescent="0.2">
      <c r="A4396" s="23" t="s">
        <v>5665</v>
      </c>
      <c r="B4396" s="6" t="s">
        <v>5666</v>
      </c>
      <c r="C4396" s="6" t="s">
        <v>5667</v>
      </c>
      <c r="D4396" s="4">
        <v>186981</v>
      </c>
      <c r="E4396" s="4">
        <v>187696</v>
      </c>
      <c r="F4396" s="5" t="s">
        <v>5308</v>
      </c>
      <c r="G4396" s="2">
        <v>5</v>
      </c>
      <c r="H4396" s="4">
        <v>187712</v>
      </c>
      <c r="I4396" s="5" t="s">
        <v>5462</v>
      </c>
      <c r="J4396" s="15">
        <v>45414</v>
      </c>
      <c r="K4396" s="24">
        <v>1393659436</v>
      </c>
      <c r="L4396" s="15">
        <v>45421</v>
      </c>
      <c r="M4396" s="15">
        <v>45443</v>
      </c>
      <c r="N4396" s="26">
        <v>1</v>
      </c>
      <c r="O4396" s="26">
        <f>VLOOKUP(D4396,quash!A$2:$I$7791,9,FALSE)</f>
        <v>5</v>
      </c>
      <c r="P4396" s="7">
        <v>10000</v>
      </c>
      <c r="Q4396" s="26">
        <v>110</v>
      </c>
      <c r="R4396" s="19">
        <v>3.3741050530766099E-2</v>
      </c>
      <c r="S4396" s="26">
        <v>16</v>
      </c>
      <c r="T4396" s="8">
        <v>10000</v>
      </c>
      <c r="U4396" s="4">
        <v>142</v>
      </c>
      <c r="V4396" s="10">
        <v>2510.34</v>
      </c>
      <c r="W4396" s="14" t="s">
        <v>5282</v>
      </c>
      <c r="AB4396" s="30">
        <f t="shared" si="1091"/>
        <v>100000</v>
      </c>
      <c r="AC4396" s="30">
        <f t="shared" si="1086"/>
        <v>0.1</v>
      </c>
      <c r="AD4396" s="31">
        <f t="shared" si="1087"/>
        <v>11</v>
      </c>
      <c r="AE4396" s="31">
        <f t="shared" si="1098"/>
        <v>14.200000000000001</v>
      </c>
      <c r="AG4396" s="30">
        <f t="shared" si="1092"/>
        <v>352000</v>
      </c>
      <c r="AH4396" s="30">
        <f t="shared" si="1088"/>
        <v>2.8409090909090908E-2</v>
      </c>
      <c r="AI4396" s="31">
        <f t="shared" si="1089"/>
        <v>3.125</v>
      </c>
      <c r="AJ4396" s="31">
        <f t="shared" si="1090"/>
        <v>4.0340909090909092</v>
      </c>
      <c r="AK4396" s="30" t="str">
        <f>IF(W4396="si",($S4396*'COSTOS DE CREDITOS'!$C$27)/DATA!$G4396,"")</f>
        <v/>
      </c>
      <c r="AL4396" s="90" t="str">
        <f>IF(W4396="si",'COSTOS DE CREDITOS'!$C$35,"")</f>
        <v/>
      </c>
      <c r="AM4396" s="30" t="str">
        <f t="shared" si="1093"/>
        <v/>
      </c>
      <c r="AN4396" s="30" t="str">
        <f t="shared" si="1094"/>
        <v/>
      </c>
      <c r="AO4396" s="30">
        <f t="shared" si="1095"/>
        <v>0</v>
      </c>
      <c r="AP4396" s="30">
        <f t="shared" si="1096"/>
        <v>0</v>
      </c>
      <c r="AQ4396" s="19" t="str">
        <f t="shared" si="1097"/>
        <v/>
      </c>
    </row>
    <row r="4397" spans="1:43" x14ac:dyDescent="0.2">
      <c r="A4397" s="23" t="s">
        <v>5665</v>
      </c>
      <c r="B4397" s="6" t="s">
        <v>5675</v>
      </c>
      <c r="C4397" s="6" t="s">
        <v>5667</v>
      </c>
      <c r="D4397" s="4">
        <v>187468</v>
      </c>
      <c r="E4397" s="4">
        <v>187973</v>
      </c>
      <c r="F4397" s="5" t="s">
        <v>5309</v>
      </c>
      <c r="G4397" s="2">
        <v>5</v>
      </c>
      <c r="H4397" s="4">
        <v>187974</v>
      </c>
      <c r="I4397" s="5" t="s">
        <v>5463</v>
      </c>
      <c r="J4397" s="15">
        <v>45419</v>
      </c>
      <c r="K4397" s="24">
        <v>1396682357</v>
      </c>
      <c r="L4397" s="15">
        <v>45423</v>
      </c>
      <c r="M4397" s="15">
        <v>45443</v>
      </c>
      <c r="N4397" s="26">
        <v>1</v>
      </c>
      <c r="O4397" s="26">
        <f>VLOOKUP(D4397,quash!A$2:$I$7791,9,FALSE)</f>
        <v>4</v>
      </c>
      <c r="P4397" s="7">
        <v>10000</v>
      </c>
      <c r="Q4397" s="26">
        <v>127</v>
      </c>
      <c r="R4397" s="19">
        <v>3.9770556926914676E-2</v>
      </c>
      <c r="S4397" s="26">
        <v>16</v>
      </c>
      <c r="T4397" s="8">
        <v>7000</v>
      </c>
      <c r="U4397" s="4">
        <v>142</v>
      </c>
      <c r="V4397" s="10">
        <v>1758.65</v>
      </c>
      <c r="W4397" s="14" t="s">
        <v>5282</v>
      </c>
      <c r="AB4397" s="30">
        <f t="shared" si="1091"/>
        <v>267000</v>
      </c>
      <c r="AC4397" s="30">
        <f t="shared" si="1086"/>
        <v>2.6217228464419477E-2</v>
      </c>
      <c r="AD4397" s="31">
        <f t="shared" si="1087"/>
        <v>3.3295880149812738</v>
      </c>
      <c r="AE4397" s="31">
        <f t="shared" si="1098"/>
        <v>3.7228464419475658</v>
      </c>
      <c r="AG4397" s="30">
        <f t="shared" si="1092"/>
        <v>927000</v>
      </c>
      <c r="AH4397" s="30">
        <f t="shared" si="1088"/>
        <v>7.551240560949299E-3</v>
      </c>
      <c r="AI4397" s="31">
        <f t="shared" si="1089"/>
        <v>0.95900755124056103</v>
      </c>
      <c r="AJ4397" s="31">
        <f t="shared" si="1090"/>
        <v>1.0722761596548005</v>
      </c>
      <c r="AK4397" s="30" t="str">
        <f>IF(W4397="si",($S4397*'COSTOS DE CREDITOS'!$C$27)/DATA!$G4397,"")</f>
        <v/>
      </c>
      <c r="AL4397" s="90" t="str">
        <f>IF(W4397="si",'COSTOS DE CREDITOS'!$C$35,"")</f>
        <v/>
      </c>
      <c r="AM4397" s="30" t="str">
        <f t="shared" si="1093"/>
        <v/>
      </c>
      <c r="AN4397" s="30" t="str">
        <f t="shared" si="1094"/>
        <v/>
      </c>
      <c r="AO4397" s="30">
        <f t="shared" si="1095"/>
        <v>0</v>
      </c>
      <c r="AP4397" s="30">
        <f t="shared" si="1096"/>
        <v>0</v>
      </c>
      <c r="AQ4397" s="19" t="str">
        <f t="shared" si="1097"/>
        <v/>
      </c>
    </row>
    <row r="4398" spans="1:43" x14ac:dyDescent="0.2">
      <c r="A4398" s="23" t="s">
        <v>5665</v>
      </c>
      <c r="B4398" s="6" t="s">
        <v>5675</v>
      </c>
      <c r="C4398" s="6" t="s">
        <v>5667</v>
      </c>
      <c r="D4398" s="4">
        <v>186644</v>
      </c>
      <c r="E4398" s="4">
        <v>187973</v>
      </c>
      <c r="F4398" s="5" t="s">
        <v>5309</v>
      </c>
      <c r="G4398" s="2">
        <v>5</v>
      </c>
      <c r="H4398" s="4">
        <v>187975</v>
      </c>
      <c r="I4398" s="5" t="s">
        <v>5464</v>
      </c>
      <c r="J4398" s="15">
        <v>45411</v>
      </c>
      <c r="K4398" s="24">
        <v>1391641560</v>
      </c>
      <c r="L4398" s="15">
        <v>45423</v>
      </c>
      <c r="M4398" s="15">
        <v>45443</v>
      </c>
      <c r="N4398" s="26">
        <v>1</v>
      </c>
      <c r="O4398" s="26">
        <f>VLOOKUP(D4398,quash!A$2:$I$7791,9,FALSE)</f>
        <v>1</v>
      </c>
      <c r="P4398" s="7">
        <v>10000</v>
      </c>
      <c r="Q4398" s="26">
        <v>132</v>
      </c>
      <c r="R4398" s="19">
        <v>5.8283715876113903E-2</v>
      </c>
      <c r="S4398" s="26">
        <v>16</v>
      </c>
      <c r="T4398" s="8">
        <v>7000</v>
      </c>
      <c r="U4398" s="4">
        <v>142</v>
      </c>
      <c r="V4398" s="10">
        <v>1758.65</v>
      </c>
      <c r="W4398" s="14" t="s">
        <v>5282</v>
      </c>
      <c r="AB4398" s="30">
        <f t="shared" si="1091"/>
        <v>756000</v>
      </c>
      <c r="AC4398" s="30">
        <f t="shared" ref="AC4398:AC4461" si="1099">$T4398/AB4398</f>
        <v>9.2592592592592587E-3</v>
      </c>
      <c r="AD4398" s="31">
        <f t="shared" ref="AD4398:AD4461" si="1100">AC4398*$Q4398</f>
        <v>1.2222222222222221</v>
      </c>
      <c r="AE4398" s="31">
        <f t="shared" si="1098"/>
        <v>1.3148148148148147</v>
      </c>
      <c r="AG4398" s="30">
        <f t="shared" si="1092"/>
        <v>2427000</v>
      </c>
      <c r="AH4398" s="30">
        <f t="shared" si="1088"/>
        <v>2.88421920065925E-3</v>
      </c>
      <c r="AI4398" s="31">
        <f t="shared" si="1089"/>
        <v>0.38071693448702099</v>
      </c>
      <c r="AJ4398" s="31">
        <f t="shared" si="1090"/>
        <v>0.40955912649361348</v>
      </c>
      <c r="AK4398" s="30" t="str">
        <f>IF(W4398="si",($S4398*'COSTOS DE CREDITOS'!$C$27)/DATA!$G4398,"")</f>
        <v/>
      </c>
      <c r="AL4398" s="90" t="str">
        <f>IF(W4398="si",'COSTOS DE CREDITOS'!$C$35,"")</f>
        <v/>
      </c>
      <c r="AM4398" s="30" t="str">
        <f t="shared" si="1093"/>
        <v/>
      </c>
      <c r="AN4398" s="30" t="str">
        <f t="shared" si="1094"/>
        <v/>
      </c>
      <c r="AO4398" s="30">
        <f t="shared" si="1095"/>
        <v>0</v>
      </c>
      <c r="AP4398" s="30">
        <f t="shared" si="1096"/>
        <v>0</v>
      </c>
      <c r="AQ4398" s="19" t="str">
        <f t="shared" si="1097"/>
        <v/>
      </c>
    </row>
    <row r="4399" spans="1:43" x14ac:dyDescent="0.2">
      <c r="A4399" s="23" t="s">
        <v>5665</v>
      </c>
      <c r="B4399" s="6" t="s">
        <v>5675</v>
      </c>
      <c r="C4399" s="6" t="s">
        <v>5667</v>
      </c>
      <c r="D4399" s="4">
        <v>187441</v>
      </c>
      <c r="E4399" s="4">
        <v>187973</v>
      </c>
      <c r="F4399" s="5" t="s">
        <v>5309</v>
      </c>
      <c r="G4399" s="2">
        <v>5</v>
      </c>
      <c r="H4399" s="4">
        <v>188002</v>
      </c>
      <c r="I4399" s="5" t="s">
        <v>5465</v>
      </c>
      <c r="J4399" s="15">
        <v>45419</v>
      </c>
      <c r="K4399" s="24">
        <v>1396657847</v>
      </c>
      <c r="L4399" s="15">
        <v>45425</v>
      </c>
      <c r="M4399" s="15">
        <v>45443</v>
      </c>
      <c r="N4399" s="26">
        <v>1</v>
      </c>
      <c r="O4399" s="26">
        <f>VLOOKUP(D4399,quash!A$2:$I$7791,9,FALSE)</f>
        <v>1</v>
      </c>
      <c r="P4399" s="7">
        <v>5000</v>
      </c>
      <c r="Q4399" s="26">
        <v>147</v>
      </c>
      <c r="R4399" s="19">
        <v>0.11226939921536</v>
      </c>
      <c r="S4399" s="26">
        <v>16</v>
      </c>
      <c r="T4399" s="8">
        <v>6000</v>
      </c>
      <c r="U4399" s="4">
        <v>142</v>
      </c>
      <c r="V4399" s="10">
        <v>1503.37</v>
      </c>
      <c r="W4399" s="14" t="s">
        <v>5282</v>
      </c>
      <c r="AB4399" s="30">
        <f t="shared" si="1091"/>
        <v>756000</v>
      </c>
      <c r="AC4399" s="30">
        <f t="shared" si="1099"/>
        <v>7.9365079365079361E-3</v>
      </c>
      <c r="AD4399" s="31">
        <f t="shared" si="1100"/>
        <v>1.1666666666666665</v>
      </c>
      <c r="AE4399" s="31">
        <f t="shared" si="1098"/>
        <v>1.126984126984127</v>
      </c>
      <c r="AG4399" s="30">
        <f t="shared" si="1092"/>
        <v>2427000</v>
      </c>
      <c r="AH4399" s="30">
        <f t="shared" si="1088"/>
        <v>2.472187886279357E-3</v>
      </c>
      <c r="AI4399" s="31">
        <f t="shared" si="1089"/>
        <v>0.36341161928306548</v>
      </c>
      <c r="AJ4399" s="31">
        <f t="shared" si="1090"/>
        <v>0.35105067985166871</v>
      </c>
      <c r="AK4399" s="30" t="str">
        <f>IF(W4399="si",($S4399*'COSTOS DE CREDITOS'!$C$27)/DATA!$G4399,"")</f>
        <v/>
      </c>
      <c r="AL4399" s="90" t="str">
        <f>IF(W4399="si",'COSTOS DE CREDITOS'!$C$35,"")</f>
        <v/>
      </c>
      <c r="AM4399" s="30" t="str">
        <f t="shared" si="1093"/>
        <v/>
      </c>
      <c r="AN4399" s="30" t="str">
        <f t="shared" si="1094"/>
        <v/>
      </c>
      <c r="AO4399" s="30">
        <f t="shared" si="1095"/>
        <v>0</v>
      </c>
      <c r="AP4399" s="30">
        <f t="shared" si="1096"/>
        <v>0</v>
      </c>
      <c r="AQ4399" s="19" t="str">
        <f t="shared" si="1097"/>
        <v/>
      </c>
    </row>
    <row r="4400" spans="1:43" x14ac:dyDescent="0.2">
      <c r="A4400" s="23" t="s">
        <v>5665</v>
      </c>
      <c r="B4400" s="6" t="s">
        <v>5675</v>
      </c>
      <c r="C4400" s="6" t="s">
        <v>5667</v>
      </c>
      <c r="D4400" s="4">
        <v>187208</v>
      </c>
      <c r="E4400" s="4">
        <v>187973</v>
      </c>
      <c r="F4400" s="5" t="s">
        <v>5309</v>
      </c>
      <c r="G4400" s="2">
        <v>5</v>
      </c>
      <c r="H4400" s="4">
        <v>188096</v>
      </c>
      <c r="I4400" s="5" t="s">
        <v>5466</v>
      </c>
      <c r="J4400" s="15">
        <v>45415</v>
      </c>
      <c r="K4400" s="24">
        <v>1394527956</v>
      </c>
      <c r="L4400" s="15">
        <v>45426</v>
      </c>
      <c r="M4400" s="15">
        <v>45443</v>
      </c>
      <c r="N4400" s="26">
        <v>1</v>
      </c>
      <c r="O4400" s="26">
        <f>VLOOKUP(D4400,quash!A$2:$I$7791,9,FALSE)</f>
        <v>3</v>
      </c>
      <c r="P4400" s="7">
        <v>8000</v>
      </c>
      <c r="Q4400" s="26">
        <v>138</v>
      </c>
      <c r="R4400" s="19">
        <v>0.11226939921536</v>
      </c>
      <c r="S4400" s="26">
        <v>16</v>
      </c>
      <c r="T4400" s="8">
        <v>7000</v>
      </c>
      <c r="U4400" s="4">
        <v>142</v>
      </c>
      <c r="V4400" s="10">
        <v>1758.65</v>
      </c>
      <c r="W4400" s="14" t="s">
        <v>5282</v>
      </c>
      <c r="AB4400" s="30">
        <f t="shared" si="1091"/>
        <v>173000</v>
      </c>
      <c r="AC4400" s="30">
        <f t="shared" si="1099"/>
        <v>4.046242774566474E-2</v>
      </c>
      <c r="AD4400" s="31">
        <f t="shared" si="1100"/>
        <v>5.5838150289017339</v>
      </c>
      <c r="AE4400" s="31">
        <f t="shared" si="1098"/>
        <v>5.7456647398843934</v>
      </c>
      <c r="AG4400" s="30">
        <f t="shared" si="1092"/>
        <v>778000</v>
      </c>
      <c r="AH4400" s="30">
        <f t="shared" si="1088"/>
        <v>8.9974293059125968E-3</v>
      </c>
      <c r="AI4400" s="31">
        <f t="shared" si="1089"/>
        <v>1.2416452442159385</v>
      </c>
      <c r="AJ4400" s="31">
        <f t="shared" si="1090"/>
        <v>1.2776349614395888</v>
      </c>
      <c r="AK4400" s="30" t="str">
        <f>IF(W4400="si",($S4400*'COSTOS DE CREDITOS'!$C$27)/DATA!$G4400,"")</f>
        <v/>
      </c>
      <c r="AL4400" s="90" t="str">
        <f>IF(W4400="si",'COSTOS DE CREDITOS'!$C$35,"")</f>
        <v/>
      </c>
      <c r="AM4400" s="30" t="str">
        <f t="shared" si="1093"/>
        <v/>
      </c>
      <c r="AN4400" s="30" t="str">
        <f t="shared" si="1094"/>
        <v/>
      </c>
      <c r="AO4400" s="30">
        <f t="shared" si="1095"/>
        <v>0</v>
      </c>
      <c r="AP4400" s="30">
        <f t="shared" si="1096"/>
        <v>0</v>
      </c>
      <c r="AQ4400" s="19" t="str">
        <f t="shared" si="1097"/>
        <v/>
      </c>
    </row>
    <row r="4401" spans="1:43" x14ac:dyDescent="0.2">
      <c r="A4401" s="23" t="s">
        <v>5665</v>
      </c>
      <c r="B4401" s="6" t="s">
        <v>5666</v>
      </c>
      <c r="C4401" s="6" t="s">
        <v>5667</v>
      </c>
      <c r="D4401" s="4">
        <v>188080</v>
      </c>
      <c r="E4401" s="4">
        <v>187006</v>
      </c>
      <c r="F4401" s="5" t="s">
        <v>3865</v>
      </c>
      <c r="G4401" s="2">
        <v>7</v>
      </c>
      <c r="H4401" s="4">
        <v>188273</v>
      </c>
      <c r="I4401" s="5" t="s">
        <v>5467</v>
      </c>
      <c r="J4401" s="15">
        <v>45425</v>
      </c>
      <c r="K4401" s="24">
        <v>1400306799</v>
      </c>
      <c r="L4401" s="15">
        <v>45427</v>
      </c>
      <c r="M4401" s="15">
        <v>45443</v>
      </c>
      <c r="N4401" s="26">
        <v>1</v>
      </c>
      <c r="O4401" s="26">
        <f>VLOOKUP(D4401,quash!A$2:$I$7791,9,FALSE)</f>
        <v>6</v>
      </c>
      <c r="P4401" s="7">
        <v>10000</v>
      </c>
      <c r="Q4401" s="26">
        <v>110</v>
      </c>
      <c r="R4401" s="19">
        <v>3.3741050530766099E-2</v>
      </c>
      <c r="S4401" s="26">
        <v>16</v>
      </c>
      <c r="T4401" s="8">
        <v>6000</v>
      </c>
      <c r="U4401" s="4">
        <v>142</v>
      </c>
      <c r="V4401" s="10">
        <v>1503.37</v>
      </c>
      <c r="W4401" s="14" t="s">
        <v>5282</v>
      </c>
      <c r="AB4401" s="30">
        <f t="shared" si="1091"/>
        <v>103000</v>
      </c>
      <c r="AC4401" s="30">
        <f t="shared" si="1099"/>
        <v>5.8252427184466021E-2</v>
      </c>
      <c r="AD4401" s="31">
        <f t="shared" si="1100"/>
        <v>6.407766990291262</v>
      </c>
      <c r="AE4401" s="31">
        <f t="shared" si="1098"/>
        <v>8.2718446601941746</v>
      </c>
      <c r="AG4401" s="30">
        <f t="shared" si="1092"/>
        <v>288000</v>
      </c>
      <c r="AH4401" s="30">
        <f t="shared" si="1088"/>
        <v>2.0833333333333332E-2</v>
      </c>
      <c r="AI4401" s="31">
        <f t="shared" si="1089"/>
        <v>2.2916666666666665</v>
      </c>
      <c r="AJ4401" s="31">
        <f t="shared" si="1090"/>
        <v>2.958333333333333</v>
      </c>
      <c r="AK4401" s="30" t="str">
        <f>IF(W4401="si",($S4401*'COSTOS DE CREDITOS'!$C$27)/DATA!$G4401,"")</f>
        <v/>
      </c>
      <c r="AL4401" s="90" t="str">
        <f>IF(W4401="si",'COSTOS DE CREDITOS'!$C$35,"")</f>
        <v/>
      </c>
      <c r="AM4401" s="30" t="str">
        <f t="shared" si="1093"/>
        <v/>
      </c>
      <c r="AN4401" s="30" t="str">
        <f t="shared" si="1094"/>
        <v/>
      </c>
      <c r="AO4401" s="30">
        <f t="shared" si="1095"/>
        <v>0</v>
      </c>
      <c r="AP4401" s="30">
        <f t="shared" si="1096"/>
        <v>0</v>
      </c>
      <c r="AQ4401" s="19" t="str">
        <f t="shared" si="1097"/>
        <v/>
      </c>
    </row>
    <row r="4402" spans="1:43" x14ac:dyDescent="0.2">
      <c r="A4402" s="23" t="s">
        <v>5665</v>
      </c>
      <c r="B4402" s="6" t="s">
        <v>5675</v>
      </c>
      <c r="C4402" s="6" t="s">
        <v>5667</v>
      </c>
      <c r="D4402" s="4">
        <v>186647</v>
      </c>
      <c r="E4402" s="4">
        <v>187973</v>
      </c>
      <c r="F4402" s="5" t="s">
        <v>5309</v>
      </c>
      <c r="G4402" s="2">
        <v>5</v>
      </c>
      <c r="H4402" s="4">
        <v>188342</v>
      </c>
      <c r="I4402" s="5" t="s">
        <v>5468</v>
      </c>
      <c r="J4402" s="15">
        <v>45412</v>
      </c>
      <c r="K4402" s="24">
        <v>1391652035</v>
      </c>
      <c r="L4402" s="15">
        <v>45427</v>
      </c>
      <c r="M4402" s="15">
        <v>45443</v>
      </c>
      <c r="N4402" s="26">
        <v>1</v>
      </c>
      <c r="O4402" s="26">
        <f>VLOOKUP(D4402,quash!A$2:$I$7791,9,FALSE)</f>
        <v>1</v>
      </c>
      <c r="P4402" s="7">
        <v>5000</v>
      </c>
      <c r="Q4402" s="26">
        <v>147</v>
      </c>
      <c r="R4402" s="19">
        <v>0.11226939921536</v>
      </c>
      <c r="S4402" s="26">
        <v>16</v>
      </c>
      <c r="T4402" s="8">
        <v>7000</v>
      </c>
      <c r="U4402" s="4">
        <v>142</v>
      </c>
      <c r="V4402" s="10">
        <v>1758.65</v>
      </c>
      <c r="W4402" s="14" t="s">
        <v>5282</v>
      </c>
      <c r="AB4402" s="30">
        <f t="shared" si="1091"/>
        <v>756000</v>
      </c>
      <c r="AC4402" s="30">
        <f t="shared" si="1099"/>
        <v>9.2592592592592587E-3</v>
      </c>
      <c r="AD4402" s="31">
        <f t="shared" si="1100"/>
        <v>1.3611111111111109</v>
      </c>
      <c r="AE4402" s="31">
        <f t="shared" si="1098"/>
        <v>1.3148148148148147</v>
      </c>
      <c r="AG4402" s="30">
        <f t="shared" si="1092"/>
        <v>2427000</v>
      </c>
      <c r="AH4402" s="30">
        <f t="shared" si="1088"/>
        <v>2.88421920065925E-3</v>
      </c>
      <c r="AI4402" s="31">
        <f t="shared" si="1089"/>
        <v>0.42398022249690975</v>
      </c>
      <c r="AJ4402" s="31">
        <f t="shared" si="1090"/>
        <v>0.40955912649361348</v>
      </c>
      <c r="AK4402" s="30" t="str">
        <f>IF(W4402="si",($S4402*'COSTOS DE CREDITOS'!$C$27)/DATA!$G4402,"")</f>
        <v/>
      </c>
      <c r="AL4402" s="90" t="str">
        <f>IF(W4402="si",'COSTOS DE CREDITOS'!$C$35,"")</f>
        <v/>
      </c>
      <c r="AM4402" s="30" t="str">
        <f t="shared" si="1093"/>
        <v/>
      </c>
      <c r="AN4402" s="30" t="str">
        <f t="shared" si="1094"/>
        <v/>
      </c>
      <c r="AO4402" s="30">
        <f t="shared" si="1095"/>
        <v>0</v>
      </c>
      <c r="AP4402" s="30">
        <f t="shared" si="1096"/>
        <v>0</v>
      </c>
      <c r="AQ4402" s="19" t="str">
        <f t="shared" si="1097"/>
        <v/>
      </c>
    </row>
    <row r="4403" spans="1:43" x14ac:dyDescent="0.2">
      <c r="A4403" s="23" t="s">
        <v>5665</v>
      </c>
      <c r="B4403" s="6" t="s">
        <v>5666</v>
      </c>
      <c r="C4403" s="6" t="s">
        <v>5667</v>
      </c>
      <c r="D4403" s="4">
        <v>188268</v>
      </c>
      <c r="E4403" s="4">
        <v>187006</v>
      </c>
      <c r="F4403" s="5" t="s">
        <v>3865</v>
      </c>
      <c r="G4403" s="2">
        <v>7</v>
      </c>
      <c r="H4403" s="4">
        <v>188442</v>
      </c>
      <c r="I4403" s="5" t="s">
        <v>5469</v>
      </c>
      <c r="J4403" s="15">
        <v>45426</v>
      </c>
      <c r="K4403" s="24">
        <v>1401153497</v>
      </c>
      <c r="L4403" s="15">
        <v>45427</v>
      </c>
      <c r="M4403" s="15">
        <v>45443</v>
      </c>
      <c r="N4403" s="26">
        <v>1</v>
      </c>
      <c r="O4403" s="26" t="e">
        <f>VLOOKUP(D4403,quash!A$2:$I$7791,9,FALSE)</f>
        <v>#N/A</v>
      </c>
      <c r="P4403" s="7">
        <v>10000</v>
      </c>
      <c r="Q4403" s="26">
        <v>127</v>
      </c>
      <c r="R4403" s="19">
        <v>5.24391097594855E-2</v>
      </c>
      <c r="S4403" s="26">
        <v>16</v>
      </c>
      <c r="T4403" s="8">
        <v>7000</v>
      </c>
      <c r="U4403" s="4">
        <v>142</v>
      </c>
      <c r="V4403" s="10">
        <v>1758.65</v>
      </c>
      <c r="W4403" s="14" t="s">
        <v>5282</v>
      </c>
      <c r="AB4403" s="30">
        <f t="shared" si="1091"/>
        <v>665000</v>
      </c>
      <c r="AC4403" s="30">
        <f t="shared" si="1099"/>
        <v>1.0526315789473684E-2</v>
      </c>
      <c r="AD4403" s="31">
        <f t="shared" si="1100"/>
        <v>1.3368421052631578</v>
      </c>
      <c r="AE4403" s="31">
        <f t="shared" si="1098"/>
        <v>1.4947368421052631</v>
      </c>
      <c r="AG4403" s="30">
        <f t="shared" si="1092"/>
        <v>6126000</v>
      </c>
      <c r="AH4403" s="30">
        <f t="shared" si="1088"/>
        <v>1.1426705843943846E-3</v>
      </c>
      <c r="AI4403" s="31">
        <f t="shared" si="1089"/>
        <v>0.14511916421808685</v>
      </c>
      <c r="AJ4403" s="31">
        <f t="shared" si="1090"/>
        <v>0.16225922298400261</v>
      </c>
      <c r="AK4403" s="30" t="str">
        <f>IF(W4403="si",($S4403*'COSTOS DE CREDITOS'!$C$27)/DATA!$G4403,"")</f>
        <v/>
      </c>
      <c r="AL4403" s="90" t="str">
        <f>IF(W4403="si",'COSTOS DE CREDITOS'!$C$35,"")</f>
        <v/>
      </c>
      <c r="AM4403" s="30" t="str">
        <f t="shared" si="1093"/>
        <v/>
      </c>
      <c r="AN4403" s="30" t="str">
        <f t="shared" si="1094"/>
        <v/>
      </c>
      <c r="AO4403" s="30">
        <f t="shared" si="1095"/>
        <v>0</v>
      </c>
      <c r="AP4403" s="30">
        <f t="shared" si="1096"/>
        <v>0</v>
      </c>
      <c r="AQ4403" s="19" t="str">
        <f t="shared" si="1097"/>
        <v/>
      </c>
    </row>
    <row r="4404" spans="1:43" x14ac:dyDescent="0.2">
      <c r="A4404" s="23" t="s">
        <v>5665</v>
      </c>
      <c r="B4404" s="6" t="s">
        <v>5675</v>
      </c>
      <c r="C4404" s="6" t="s">
        <v>5667</v>
      </c>
      <c r="D4404" s="4">
        <v>187844</v>
      </c>
      <c r="E4404" s="4">
        <v>188394</v>
      </c>
      <c r="F4404" s="5" t="s">
        <v>5310</v>
      </c>
      <c r="G4404" s="2">
        <v>5</v>
      </c>
      <c r="H4404" s="4">
        <v>188395</v>
      </c>
      <c r="I4404" s="5" t="s">
        <v>5470</v>
      </c>
      <c r="J4404" s="15">
        <v>45421</v>
      </c>
      <c r="K4404" s="24">
        <v>1398282483</v>
      </c>
      <c r="L4404" s="15">
        <v>45427</v>
      </c>
      <c r="M4404" s="15">
        <v>45443</v>
      </c>
      <c r="N4404" s="26">
        <v>1</v>
      </c>
      <c r="O4404" s="26" t="e">
        <f>VLOOKUP(D4404,quash!A$2:$I$7791,9,FALSE)</f>
        <v>#N/A</v>
      </c>
      <c r="P4404" s="7">
        <v>10000</v>
      </c>
      <c r="Q4404" s="26">
        <v>147</v>
      </c>
      <c r="R4404" s="19">
        <v>7.9000519063170294E-2</v>
      </c>
      <c r="S4404" s="26">
        <v>16</v>
      </c>
      <c r="T4404" s="8">
        <v>10000</v>
      </c>
      <c r="U4404" s="4">
        <v>115</v>
      </c>
      <c r="V4404" s="10">
        <v>2000.01</v>
      </c>
      <c r="W4404" s="14" t="s">
        <v>5282</v>
      </c>
      <c r="AB4404" s="30">
        <f t="shared" si="1091"/>
        <v>665000</v>
      </c>
      <c r="AC4404" s="30">
        <f t="shared" si="1099"/>
        <v>1.5037593984962405E-2</v>
      </c>
      <c r="AD4404" s="31">
        <f t="shared" si="1100"/>
        <v>2.2105263157894735</v>
      </c>
      <c r="AE4404" s="31">
        <f t="shared" si="1098"/>
        <v>1.7293233082706765</v>
      </c>
      <c r="AG4404" s="30">
        <f t="shared" si="1092"/>
        <v>6126000</v>
      </c>
      <c r="AH4404" s="30">
        <f t="shared" si="1088"/>
        <v>1.632386549134835E-3</v>
      </c>
      <c r="AI4404" s="31">
        <f t="shared" si="1089"/>
        <v>0.23996082272282074</v>
      </c>
      <c r="AJ4404" s="31">
        <f t="shared" si="1090"/>
        <v>0.18772445315050604</v>
      </c>
      <c r="AK4404" s="30" t="str">
        <f>IF(W4404="si",($S4404*'COSTOS DE CREDITOS'!$C$27)/DATA!$G4404,"")</f>
        <v/>
      </c>
      <c r="AL4404" s="90" t="str">
        <f>IF(W4404="si",'COSTOS DE CREDITOS'!$C$35,"")</f>
        <v/>
      </c>
      <c r="AM4404" s="30" t="str">
        <f t="shared" si="1093"/>
        <v/>
      </c>
      <c r="AN4404" s="30" t="str">
        <f t="shared" si="1094"/>
        <v/>
      </c>
      <c r="AO4404" s="30">
        <f t="shared" si="1095"/>
        <v>0</v>
      </c>
      <c r="AP4404" s="30">
        <f t="shared" si="1096"/>
        <v>0</v>
      </c>
      <c r="AQ4404" s="19" t="str">
        <f t="shared" si="1097"/>
        <v/>
      </c>
    </row>
    <row r="4405" spans="1:43" x14ac:dyDescent="0.2">
      <c r="A4405" s="23" t="s">
        <v>5665</v>
      </c>
      <c r="B4405" s="6" t="s">
        <v>5675</v>
      </c>
      <c r="C4405" s="6" t="s">
        <v>5667</v>
      </c>
      <c r="D4405" s="4">
        <v>187846</v>
      </c>
      <c r="E4405" s="4">
        <v>188394</v>
      </c>
      <c r="F4405" s="5" t="s">
        <v>5310</v>
      </c>
      <c r="G4405" s="2">
        <v>5</v>
      </c>
      <c r="H4405" s="4">
        <v>188557</v>
      </c>
      <c r="I4405" s="5" t="s">
        <v>5471</v>
      </c>
      <c r="J4405" s="15">
        <v>45421</v>
      </c>
      <c r="K4405" s="24">
        <v>1398298880</v>
      </c>
      <c r="L4405" s="15">
        <v>45428</v>
      </c>
      <c r="M4405" s="15">
        <v>45443</v>
      </c>
      <c r="N4405" s="26">
        <v>1</v>
      </c>
      <c r="O4405" s="26" t="e">
        <f>VLOOKUP(D4405,quash!A$2:$I$7791,9,FALSE)</f>
        <v>#N/A</v>
      </c>
      <c r="P4405" s="7">
        <v>10000</v>
      </c>
      <c r="Q4405" s="26">
        <v>147</v>
      </c>
      <c r="R4405" s="19">
        <v>7.9000519063170294E-2</v>
      </c>
      <c r="S4405" s="26">
        <v>16</v>
      </c>
      <c r="T4405" s="8">
        <v>7000</v>
      </c>
      <c r="U4405" s="4">
        <v>115</v>
      </c>
      <c r="V4405" s="10">
        <v>1399.93</v>
      </c>
      <c r="W4405" s="14" t="s">
        <v>5282</v>
      </c>
      <c r="AB4405" s="30">
        <f t="shared" si="1091"/>
        <v>665000</v>
      </c>
      <c r="AC4405" s="30">
        <f t="shared" si="1099"/>
        <v>1.0526315789473684E-2</v>
      </c>
      <c r="AD4405" s="31">
        <f t="shared" si="1100"/>
        <v>1.5473684210526315</v>
      </c>
      <c r="AE4405" s="31">
        <f t="shared" si="1098"/>
        <v>1.2105263157894737</v>
      </c>
      <c r="AG4405" s="30">
        <f t="shared" si="1092"/>
        <v>6126000</v>
      </c>
      <c r="AH4405" s="30">
        <f t="shared" si="1088"/>
        <v>1.1426705843943846E-3</v>
      </c>
      <c r="AI4405" s="31">
        <f t="shared" si="1089"/>
        <v>0.16797257590597453</v>
      </c>
      <c r="AJ4405" s="31">
        <f t="shared" si="1090"/>
        <v>0.13140711720535422</v>
      </c>
      <c r="AK4405" s="30" t="str">
        <f>IF(W4405="si",($S4405*'COSTOS DE CREDITOS'!$C$27)/DATA!$G4405,"")</f>
        <v/>
      </c>
      <c r="AL4405" s="90" t="str">
        <f>IF(W4405="si",'COSTOS DE CREDITOS'!$C$35,"")</f>
        <v/>
      </c>
      <c r="AM4405" s="30" t="str">
        <f t="shared" si="1093"/>
        <v/>
      </c>
      <c r="AN4405" s="30" t="str">
        <f t="shared" si="1094"/>
        <v/>
      </c>
      <c r="AO4405" s="30">
        <f t="shared" si="1095"/>
        <v>0</v>
      </c>
      <c r="AP4405" s="30">
        <f t="shared" si="1096"/>
        <v>0</v>
      </c>
      <c r="AQ4405" s="19" t="str">
        <f t="shared" si="1097"/>
        <v/>
      </c>
    </row>
    <row r="4406" spans="1:43" x14ac:dyDescent="0.2">
      <c r="A4406" s="23" t="s">
        <v>5665</v>
      </c>
      <c r="B4406" s="6" t="s">
        <v>5666</v>
      </c>
      <c r="C4406" s="6" t="s">
        <v>5667</v>
      </c>
      <c r="D4406" s="4">
        <v>187133</v>
      </c>
      <c r="E4406" s="4">
        <v>188069</v>
      </c>
      <c r="F4406" s="5" t="s">
        <v>5311</v>
      </c>
      <c r="G4406" s="2">
        <v>5</v>
      </c>
      <c r="H4406" s="4">
        <v>188070</v>
      </c>
      <c r="I4406" s="5" t="s">
        <v>5472</v>
      </c>
      <c r="J4406" s="15">
        <v>45415</v>
      </c>
      <c r="K4406" s="24">
        <v>1394292334</v>
      </c>
      <c r="L4406" s="15">
        <v>45426</v>
      </c>
      <c r="M4406" s="15">
        <v>45443</v>
      </c>
      <c r="N4406" s="26">
        <v>1</v>
      </c>
      <c r="O4406" s="26">
        <f>VLOOKUP(D4406,quash!A$2:$I$7791,9,FALSE)</f>
        <v>1</v>
      </c>
      <c r="P4406" s="7">
        <v>10000</v>
      </c>
      <c r="Q4406" s="26">
        <v>147</v>
      </c>
      <c r="R4406" s="19">
        <v>7.9000519063170294E-2</v>
      </c>
      <c r="S4406" s="26">
        <v>16</v>
      </c>
      <c r="T4406" s="8">
        <v>5000</v>
      </c>
      <c r="U4406" s="4">
        <v>147</v>
      </c>
      <c r="V4406" s="10">
        <v>1303.3399999999999</v>
      </c>
      <c r="W4406" s="14" t="s">
        <v>5282</v>
      </c>
      <c r="AB4406" s="30">
        <f t="shared" si="1091"/>
        <v>756000</v>
      </c>
      <c r="AC4406" s="30">
        <f t="shared" si="1099"/>
        <v>6.6137566137566134E-3</v>
      </c>
      <c r="AD4406" s="31">
        <f t="shared" si="1100"/>
        <v>0.97222222222222221</v>
      </c>
      <c r="AE4406" s="31">
        <f t="shared" si="1098"/>
        <v>0.97222222222222221</v>
      </c>
      <c r="AG4406" s="30">
        <f t="shared" si="1092"/>
        <v>2427000</v>
      </c>
      <c r="AH4406" s="30">
        <f t="shared" si="1088"/>
        <v>2.0601565718994645E-3</v>
      </c>
      <c r="AI4406" s="31">
        <f t="shared" si="1089"/>
        <v>0.30284301606922126</v>
      </c>
      <c r="AJ4406" s="31">
        <f t="shared" si="1090"/>
        <v>0.30284301606922126</v>
      </c>
      <c r="AK4406" s="30" t="str">
        <f>IF(W4406="si",($S4406*'COSTOS DE CREDITOS'!$C$27)/DATA!$G4406,"")</f>
        <v/>
      </c>
      <c r="AL4406" s="90" t="str">
        <f>IF(W4406="si",'COSTOS DE CREDITOS'!$C$35,"")</f>
        <v/>
      </c>
      <c r="AM4406" s="30" t="str">
        <f t="shared" si="1093"/>
        <v/>
      </c>
      <c r="AN4406" s="30" t="str">
        <f t="shared" si="1094"/>
        <v/>
      </c>
      <c r="AO4406" s="30">
        <f t="shared" si="1095"/>
        <v>0</v>
      </c>
      <c r="AP4406" s="30">
        <f t="shared" si="1096"/>
        <v>0</v>
      </c>
      <c r="AQ4406" s="19" t="str">
        <f t="shared" si="1097"/>
        <v/>
      </c>
    </row>
    <row r="4407" spans="1:43" x14ac:dyDescent="0.2">
      <c r="A4407" s="23" t="s">
        <v>5665</v>
      </c>
      <c r="B4407" s="6" t="s">
        <v>5666</v>
      </c>
      <c r="C4407" s="6" t="s">
        <v>5667</v>
      </c>
      <c r="D4407" s="4">
        <v>186297</v>
      </c>
      <c r="E4407" s="4">
        <v>188069</v>
      </c>
      <c r="F4407" s="5" t="s">
        <v>5311</v>
      </c>
      <c r="G4407" s="2">
        <v>5</v>
      </c>
      <c r="H4407" s="4">
        <v>188082</v>
      </c>
      <c r="I4407" s="5" t="s">
        <v>5473</v>
      </c>
      <c r="J4407" s="15">
        <v>45408</v>
      </c>
      <c r="K4407" s="24">
        <v>1389565182</v>
      </c>
      <c r="L4407" s="15">
        <v>45426</v>
      </c>
      <c r="M4407" s="15">
        <v>45443</v>
      </c>
      <c r="N4407" s="26">
        <v>1</v>
      </c>
      <c r="O4407" s="26">
        <f>VLOOKUP(D4407,quash!A$2:$I$7791,9,FALSE)</f>
        <v>4</v>
      </c>
      <c r="P4407" s="7">
        <v>5000</v>
      </c>
      <c r="Q4407" s="26">
        <v>147</v>
      </c>
      <c r="R4407" s="19">
        <v>0.11226939921536</v>
      </c>
      <c r="S4407" s="26">
        <v>16</v>
      </c>
      <c r="T4407" s="8">
        <v>5000</v>
      </c>
      <c r="U4407" s="4">
        <v>147</v>
      </c>
      <c r="V4407" s="10">
        <v>1303.3399999999999</v>
      </c>
      <c r="W4407" s="14" t="s">
        <v>5282</v>
      </c>
      <c r="AB4407" s="30">
        <f t="shared" si="1091"/>
        <v>267000</v>
      </c>
      <c r="AC4407" s="30">
        <f t="shared" si="1099"/>
        <v>1.8726591760299626E-2</v>
      </c>
      <c r="AD4407" s="31">
        <f t="shared" si="1100"/>
        <v>2.7528089887640452</v>
      </c>
      <c r="AE4407" s="31">
        <f t="shared" si="1098"/>
        <v>2.7528089887640452</v>
      </c>
      <c r="AG4407" s="30">
        <f t="shared" si="1092"/>
        <v>927000</v>
      </c>
      <c r="AH4407" s="30">
        <f t="shared" si="1088"/>
        <v>5.3937432578209281E-3</v>
      </c>
      <c r="AI4407" s="31">
        <f t="shared" si="1089"/>
        <v>0.79288025889967639</v>
      </c>
      <c r="AJ4407" s="31">
        <f t="shared" si="1090"/>
        <v>0.79288025889967639</v>
      </c>
      <c r="AK4407" s="30" t="str">
        <f>IF(W4407="si",($S4407*'COSTOS DE CREDITOS'!$C$27)/DATA!$G4407,"")</f>
        <v/>
      </c>
      <c r="AL4407" s="90" t="str">
        <f>IF(W4407="si",'COSTOS DE CREDITOS'!$C$35,"")</f>
        <v/>
      </c>
      <c r="AM4407" s="30" t="str">
        <f t="shared" si="1093"/>
        <v/>
      </c>
      <c r="AN4407" s="30" t="str">
        <f t="shared" si="1094"/>
        <v/>
      </c>
      <c r="AO4407" s="30">
        <f t="shared" si="1095"/>
        <v>0</v>
      </c>
      <c r="AP4407" s="30">
        <f t="shared" si="1096"/>
        <v>0</v>
      </c>
      <c r="AQ4407" s="19" t="str">
        <f t="shared" si="1097"/>
        <v/>
      </c>
    </row>
    <row r="4408" spans="1:43" x14ac:dyDescent="0.2">
      <c r="A4408" s="23" t="s">
        <v>5665</v>
      </c>
      <c r="B4408" s="6" t="s">
        <v>5666</v>
      </c>
      <c r="C4408" s="6" t="s">
        <v>5667</v>
      </c>
      <c r="D4408" s="4">
        <v>186509</v>
      </c>
      <c r="E4408" s="4">
        <v>188069</v>
      </c>
      <c r="F4408" s="5" t="s">
        <v>5311</v>
      </c>
      <c r="G4408" s="2">
        <v>5</v>
      </c>
      <c r="H4408" s="4">
        <v>188121</v>
      </c>
      <c r="I4408" s="5" t="s">
        <v>5474</v>
      </c>
      <c r="J4408" s="15">
        <v>45411</v>
      </c>
      <c r="K4408" s="24">
        <v>1391208519</v>
      </c>
      <c r="L4408" s="15">
        <v>45426</v>
      </c>
      <c r="M4408" s="15">
        <v>45443</v>
      </c>
      <c r="N4408" s="26">
        <v>1</v>
      </c>
      <c r="O4408" s="26">
        <f>VLOOKUP(D4408,quash!A$2:$I$7791,9,FALSE)</f>
        <v>2</v>
      </c>
      <c r="P4408" s="7">
        <v>10000</v>
      </c>
      <c r="Q4408" s="26">
        <v>132</v>
      </c>
      <c r="R4408" s="19">
        <v>5.8283715876113903E-2</v>
      </c>
      <c r="S4408" s="26">
        <v>16</v>
      </c>
      <c r="T4408" s="8">
        <v>5000</v>
      </c>
      <c r="U4408" s="4">
        <v>147</v>
      </c>
      <c r="V4408" s="10">
        <v>1303.3399999999999</v>
      </c>
      <c r="W4408" s="14" t="s">
        <v>5282</v>
      </c>
      <c r="AB4408" s="30">
        <f t="shared" si="1091"/>
        <v>453000</v>
      </c>
      <c r="AC4408" s="30">
        <f t="shared" si="1099"/>
        <v>1.1037527593818985E-2</v>
      </c>
      <c r="AD4408" s="31">
        <f t="shared" si="1100"/>
        <v>1.4569536423841061</v>
      </c>
      <c r="AE4408" s="31">
        <f t="shared" si="1098"/>
        <v>1.6225165562913908</v>
      </c>
      <c r="AG4408" s="30">
        <f t="shared" si="1092"/>
        <v>1695000</v>
      </c>
      <c r="AH4408" s="30">
        <f t="shared" si="1088"/>
        <v>2.9498525073746312E-3</v>
      </c>
      <c r="AI4408" s="31">
        <f t="shared" si="1089"/>
        <v>0.38938053097345132</v>
      </c>
      <c r="AJ4408" s="31">
        <f t="shared" si="1090"/>
        <v>0.4336283185840708</v>
      </c>
      <c r="AK4408" s="30" t="str">
        <f>IF(W4408="si",($S4408*'COSTOS DE CREDITOS'!$C$27)/DATA!$G4408,"")</f>
        <v/>
      </c>
      <c r="AL4408" s="90" t="str">
        <f>IF(W4408="si",'COSTOS DE CREDITOS'!$C$35,"")</f>
        <v/>
      </c>
      <c r="AM4408" s="30" t="str">
        <f t="shared" si="1093"/>
        <v/>
      </c>
      <c r="AN4408" s="30" t="str">
        <f t="shared" si="1094"/>
        <v/>
      </c>
      <c r="AO4408" s="30">
        <f t="shared" si="1095"/>
        <v>0</v>
      </c>
      <c r="AP4408" s="30">
        <f t="shared" si="1096"/>
        <v>0</v>
      </c>
      <c r="AQ4408" s="19" t="str">
        <f t="shared" si="1097"/>
        <v/>
      </c>
    </row>
    <row r="4409" spans="1:43" x14ac:dyDescent="0.2">
      <c r="A4409" s="23" t="s">
        <v>5665</v>
      </c>
      <c r="B4409" s="6" t="s">
        <v>5666</v>
      </c>
      <c r="C4409" s="6" t="s">
        <v>5667</v>
      </c>
      <c r="D4409" s="4">
        <v>186371</v>
      </c>
      <c r="E4409" s="4">
        <v>188069</v>
      </c>
      <c r="F4409" s="5" t="s">
        <v>5311</v>
      </c>
      <c r="G4409" s="2">
        <v>5</v>
      </c>
      <c r="H4409" s="4">
        <v>188242</v>
      </c>
      <c r="I4409" s="5" t="s">
        <v>5475</v>
      </c>
      <c r="J4409" s="15">
        <v>45408</v>
      </c>
      <c r="K4409" s="24">
        <v>1389837855</v>
      </c>
      <c r="L4409" s="15">
        <v>45427</v>
      </c>
      <c r="M4409" s="15">
        <v>45443</v>
      </c>
      <c r="N4409" s="26">
        <v>1</v>
      </c>
      <c r="O4409" s="26">
        <f>VLOOKUP(D4409,quash!A$2:$I$7791,9,FALSE)</f>
        <v>1</v>
      </c>
      <c r="P4409" s="7">
        <v>10000</v>
      </c>
      <c r="Q4409" s="26">
        <v>147</v>
      </c>
      <c r="R4409" s="19">
        <v>7.9000519063170294E-2</v>
      </c>
      <c r="S4409" s="26">
        <v>16</v>
      </c>
      <c r="T4409" s="8">
        <v>5000</v>
      </c>
      <c r="U4409" s="4">
        <v>147</v>
      </c>
      <c r="V4409" s="10">
        <v>1303.3399999999999</v>
      </c>
      <c r="W4409" s="14" t="s">
        <v>5282</v>
      </c>
      <c r="AB4409" s="30">
        <f t="shared" si="1091"/>
        <v>756000</v>
      </c>
      <c r="AC4409" s="30">
        <f t="shared" si="1099"/>
        <v>6.6137566137566134E-3</v>
      </c>
      <c r="AD4409" s="31">
        <f t="shared" si="1100"/>
        <v>0.97222222222222221</v>
      </c>
      <c r="AE4409" s="31">
        <f t="shared" si="1098"/>
        <v>0.97222222222222221</v>
      </c>
      <c r="AG4409" s="30">
        <f t="shared" si="1092"/>
        <v>2427000</v>
      </c>
      <c r="AH4409" s="30">
        <f t="shared" si="1088"/>
        <v>2.0601565718994645E-3</v>
      </c>
      <c r="AI4409" s="31">
        <f t="shared" si="1089"/>
        <v>0.30284301606922126</v>
      </c>
      <c r="AJ4409" s="31">
        <f t="shared" si="1090"/>
        <v>0.30284301606922126</v>
      </c>
      <c r="AK4409" s="30" t="str">
        <f>IF(W4409="si",($S4409*'COSTOS DE CREDITOS'!$C$27)/DATA!$G4409,"")</f>
        <v/>
      </c>
      <c r="AL4409" s="90" t="str">
        <f>IF(W4409="si",'COSTOS DE CREDITOS'!$C$35,"")</f>
        <v/>
      </c>
      <c r="AM4409" s="30" t="str">
        <f t="shared" si="1093"/>
        <v/>
      </c>
      <c r="AN4409" s="30" t="str">
        <f t="shared" si="1094"/>
        <v/>
      </c>
      <c r="AO4409" s="30">
        <f t="shared" si="1095"/>
        <v>0</v>
      </c>
      <c r="AP4409" s="30">
        <f t="shared" si="1096"/>
        <v>0</v>
      </c>
      <c r="AQ4409" s="19" t="str">
        <f t="shared" si="1097"/>
        <v/>
      </c>
    </row>
    <row r="4410" spans="1:43" x14ac:dyDescent="0.2">
      <c r="A4410" s="23" t="s">
        <v>5665</v>
      </c>
      <c r="B4410" s="6" t="s">
        <v>5666</v>
      </c>
      <c r="C4410" s="6" t="s">
        <v>5667</v>
      </c>
      <c r="D4410" s="4">
        <v>188257</v>
      </c>
      <c r="E4410" s="4">
        <v>188069</v>
      </c>
      <c r="F4410" s="5" t="s">
        <v>5311</v>
      </c>
      <c r="G4410" s="2">
        <v>5</v>
      </c>
      <c r="H4410" s="4">
        <v>188479</v>
      </c>
      <c r="I4410" s="5" t="s">
        <v>5476</v>
      </c>
      <c r="J4410" s="15">
        <v>45426</v>
      </c>
      <c r="K4410" s="24">
        <v>1401059395</v>
      </c>
      <c r="L4410" s="15">
        <v>45428</v>
      </c>
      <c r="M4410" s="15">
        <v>45443</v>
      </c>
      <c r="N4410" s="26">
        <v>1</v>
      </c>
      <c r="O4410" s="26" t="e">
        <f>VLOOKUP(D4410,quash!A$2:$I$7791,9,FALSE)</f>
        <v>#N/A</v>
      </c>
      <c r="P4410" s="7">
        <v>5000</v>
      </c>
      <c r="Q4410" s="26">
        <v>147</v>
      </c>
      <c r="R4410" s="19">
        <v>0.11226939921536</v>
      </c>
      <c r="S4410" s="26">
        <v>16</v>
      </c>
      <c r="T4410" s="8">
        <v>5000</v>
      </c>
      <c r="U4410" s="4">
        <v>147</v>
      </c>
      <c r="V4410" s="10">
        <v>1303.3399999999999</v>
      </c>
      <c r="W4410" s="14" t="s">
        <v>5282</v>
      </c>
      <c r="AB4410" s="30">
        <f t="shared" si="1091"/>
        <v>665000</v>
      </c>
      <c r="AC4410" s="30">
        <f t="shared" si="1099"/>
        <v>7.5187969924812026E-3</v>
      </c>
      <c r="AD4410" s="31">
        <f t="shared" si="1100"/>
        <v>1.1052631578947367</v>
      </c>
      <c r="AE4410" s="31">
        <f t="shared" si="1098"/>
        <v>1.1052631578947367</v>
      </c>
      <c r="AG4410" s="30">
        <f t="shared" si="1092"/>
        <v>6126000</v>
      </c>
      <c r="AH4410" s="30">
        <f t="shared" si="1088"/>
        <v>8.1619327456741752E-4</v>
      </c>
      <c r="AI4410" s="31">
        <f t="shared" si="1089"/>
        <v>0.11998041136141037</v>
      </c>
      <c r="AJ4410" s="31">
        <f t="shared" si="1090"/>
        <v>0.11998041136141037</v>
      </c>
      <c r="AK4410" s="30" t="str">
        <f>IF(W4410="si",($S4410*'COSTOS DE CREDITOS'!$C$27)/DATA!$G4410,"")</f>
        <v/>
      </c>
      <c r="AL4410" s="90" t="str">
        <f>IF(W4410="si",'COSTOS DE CREDITOS'!$C$35,"")</f>
        <v/>
      </c>
      <c r="AM4410" s="30" t="str">
        <f t="shared" si="1093"/>
        <v/>
      </c>
      <c r="AN4410" s="30" t="str">
        <f t="shared" si="1094"/>
        <v/>
      </c>
      <c r="AO4410" s="30">
        <f t="shared" si="1095"/>
        <v>0</v>
      </c>
      <c r="AP4410" s="30">
        <f t="shared" si="1096"/>
        <v>0</v>
      </c>
      <c r="AQ4410" s="19" t="str">
        <f t="shared" si="1097"/>
        <v/>
      </c>
    </row>
    <row r="4411" spans="1:43" x14ac:dyDescent="0.2">
      <c r="A4411" s="23" t="s">
        <v>5665</v>
      </c>
      <c r="B4411" s="6" t="s">
        <v>5666</v>
      </c>
      <c r="C4411" s="6" t="s">
        <v>5667</v>
      </c>
      <c r="D4411" s="4">
        <v>187130</v>
      </c>
      <c r="E4411" s="4">
        <v>187518</v>
      </c>
      <c r="F4411" s="5" t="s">
        <v>2044</v>
      </c>
      <c r="G4411" s="2">
        <v>6</v>
      </c>
      <c r="H4411" s="4">
        <v>187793</v>
      </c>
      <c r="I4411" s="5" t="s">
        <v>5477</v>
      </c>
      <c r="J4411" s="15">
        <v>45415</v>
      </c>
      <c r="K4411" s="24">
        <v>1394278220</v>
      </c>
      <c r="L4411" s="15">
        <v>45422</v>
      </c>
      <c r="M4411" s="15">
        <v>45443</v>
      </c>
      <c r="N4411" s="26">
        <v>1</v>
      </c>
      <c r="O4411" s="26">
        <f>VLOOKUP(D4411,quash!A$2:$I$7791,9,FALSE)</f>
        <v>4</v>
      </c>
      <c r="P4411" s="7">
        <v>10000</v>
      </c>
      <c r="Q4411" s="26">
        <v>132</v>
      </c>
      <c r="R4411" s="19">
        <v>5.8283715876113903E-2</v>
      </c>
      <c r="S4411" s="26">
        <v>16</v>
      </c>
      <c r="T4411" s="8">
        <v>10000</v>
      </c>
      <c r="U4411" s="4">
        <v>142</v>
      </c>
      <c r="V4411" s="10">
        <v>2510.34</v>
      </c>
      <c r="W4411" s="14" t="s">
        <v>5282</v>
      </c>
      <c r="AB4411" s="30">
        <f t="shared" si="1091"/>
        <v>267000</v>
      </c>
      <c r="AC4411" s="30">
        <f t="shared" si="1099"/>
        <v>3.7453183520599252E-2</v>
      </c>
      <c r="AD4411" s="31">
        <f t="shared" si="1100"/>
        <v>4.9438202247191017</v>
      </c>
      <c r="AE4411" s="31">
        <f t="shared" si="1098"/>
        <v>5.3183520599250942</v>
      </c>
      <c r="AG4411" s="30">
        <f t="shared" si="1092"/>
        <v>927000</v>
      </c>
      <c r="AH4411" s="30">
        <f t="shared" si="1088"/>
        <v>1.0787486515641856E-2</v>
      </c>
      <c r="AI4411" s="31">
        <f t="shared" si="1089"/>
        <v>1.4239482200647251</v>
      </c>
      <c r="AJ4411" s="31">
        <f t="shared" si="1090"/>
        <v>1.5318230852211436</v>
      </c>
      <c r="AK4411" s="30" t="str">
        <f>IF(W4411="si",($S4411*'COSTOS DE CREDITOS'!$C$27)/DATA!$G4411,"")</f>
        <v/>
      </c>
      <c r="AL4411" s="90" t="str">
        <f>IF(W4411="si",'COSTOS DE CREDITOS'!$C$35,"")</f>
        <v/>
      </c>
      <c r="AM4411" s="30" t="str">
        <f t="shared" si="1093"/>
        <v/>
      </c>
      <c r="AN4411" s="30" t="str">
        <f t="shared" si="1094"/>
        <v/>
      </c>
      <c r="AO4411" s="30">
        <f t="shared" si="1095"/>
        <v>0</v>
      </c>
      <c r="AP4411" s="30">
        <f t="shared" si="1096"/>
        <v>0</v>
      </c>
      <c r="AQ4411" s="19" t="str">
        <f t="shared" si="1097"/>
        <v/>
      </c>
    </row>
    <row r="4412" spans="1:43" x14ac:dyDescent="0.2">
      <c r="A4412" s="23" t="s">
        <v>5665</v>
      </c>
      <c r="B4412" s="6" t="s">
        <v>5669</v>
      </c>
      <c r="C4412" s="6" t="s">
        <v>5670</v>
      </c>
      <c r="D4412" s="4">
        <v>188285</v>
      </c>
      <c r="E4412" s="4">
        <v>188528</v>
      </c>
      <c r="F4412" s="5" t="s">
        <v>5312</v>
      </c>
      <c r="G4412" s="2">
        <v>15</v>
      </c>
      <c r="H4412" s="4">
        <v>188544</v>
      </c>
      <c r="I4412" s="5" t="s">
        <v>5478</v>
      </c>
      <c r="J4412" s="15">
        <v>45426</v>
      </c>
      <c r="K4412" s="24">
        <v>1401159606</v>
      </c>
      <c r="L4412" s="15">
        <v>45428</v>
      </c>
      <c r="M4412" s="15">
        <v>45443</v>
      </c>
      <c r="N4412" s="26">
        <v>1</v>
      </c>
      <c r="O4412" s="26" t="e">
        <f>VLOOKUP(D4412,quash!A$2:$I$7791,9,FALSE)</f>
        <v>#N/A</v>
      </c>
      <c r="P4412" s="7">
        <v>10000</v>
      </c>
      <c r="Q4412" s="26">
        <v>127</v>
      </c>
      <c r="R4412" s="19">
        <v>5.24391097594855E-2</v>
      </c>
      <c r="S4412" s="26">
        <v>16</v>
      </c>
      <c r="T4412" s="8">
        <v>7000</v>
      </c>
      <c r="U4412" s="4">
        <v>115</v>
      </c>
      <c r="V4412" s="10">
        <v>1399.93</v>
      </c>
      <c r="W4412" s="14" t="s">
        <v>5282</v>
      </c>
      <c r="AB4412" s="30">
        <f t="shared" si="1091"/>
        <v>665000</v>
      </c>
      <c r="AC4412" s="30">
        <f t="shared" si="1099"/>
        <v>1.0526315789473684E-2</v>
      </c>
      <c r="AD4412" s="31">
        <f t="shared" si="1100"/>
        <v>1.3368421052631578</v>
      </c>
      <c r="AE4412" s="31">
        <f t="shared" si="1098"/>
        <v>1.2105263157894737</v>
      </c>
      <c r="AG4412" s="30">
        <f t="shared" si="1092"/>
        <v>6126000</v>
      </c>
      <c r="AH4412" s="30">
        <f t="shared" si="1088"/>
        <v>1.1426705843943846E-3</v>
      </c>
      <c r="AI4412" s="31">
        <f t="shared" si="1089"/>
        <v>0.14511916421808685</v>
      </c>
      <c r="AJ4412" s="31">
        <f t="shared" si="1090"/>
        <v>0.13140711720535422</v>
      </c>
      <c r="AK4412" s="30" t="str">
        <f>IF(W4412="si",($S4412*'COSTOS DE CREDITOS'!$C$27)/DATA!$G4412,"")</f>
        <v/>
      </c>
      <c r="AL4412" s="90" t="str">
        <f>IF(W4412="si",'COSTOS DE CREDITOS'!$C$35,"")</f>
        <v/>
      </c>
      <c r="AM4412" s="30" t="str">
        <f t="shared" si="1093"/>
        <v/>
      </c>
      <c r="AN4412" s="30" t="str">
        <f t="shared" si="1094"/>
        <v/>
      </c>
      <c r="AO4412" s="30">
        <f t="shared" si="1095"/>
        <v>0</v>
      </c>
      <c r="AP4412" s="30">
        <f t="shared" si="1096"/>
        <v>0</v>
      </c>
      <c r="AQ4412" s="19" t="str">
        <f t="shared" si="1097"/>
        <v/>
      </c>
    </row>
    <row r="4413" spans="1:43" x14ac:dyDescent="0.2">
      <c r="A4413" s="23" t="s">
        <v>5665</v>
      </c>
      <c r="B4413" s="6" t="s">
        <v>5669</v>
      </c>
      <c r="C4413" s="6" t="s">
        <v>5670</v>
      </c>
      <c r="D4413" s="4">
        <v>188307</v>
      </c>
      <c r="E4413" s="4">
        <v>188528</v>
      </c>
      <c r="F4413" s="5" t="s">
        <v>5312</v>
      </c>
      <c r="G4413" s="2">
        <v>15</v>
      </c>
      <c r="H4413" s="4">
        <v>188589</v>
      </c>
      <c r="I4413" s="5" t="s">
        <v>5479</v>
      </c>
      <c r="J4413" s="15">
        <v>45426</v>
      </c>
      <c r="K4413" s="24">
        <v>1401203030</v>
      </c>
      <c r="L4413" s="15">
        <v>45428</v>
      </c>
      <c r="M4413" s="15">
        <v>45443</v>
      </c>
      <c r="N4413" s="26">
        <v>1</v>
      </c>
      <c r="O4413" s="26" t="e">
        <f>VLOOKUP(D4413,quash!A$2:$I$7791,9,FALSE)</f>
        <v>#N/A</v>
      </c>
      <c r="P4413" s="7">
        <v>10000</v>
      </c>
      <c r="Q4413" s="26">
        <v>110</v>
      </c>
      <c r="R4413" s="19">
        <v>3.3741050530766099E-2</v>
      </c>
      <c r="S4413" s="26">
        <v>16</v>
      </c>
      <c r="T4413" s="8">
        <v>10000</v>
      </c>
      <c r="U4413" s="4">
        <v>142</v>
      </c>
      <c r="V4413" s="10">
        <v>2510.34</v>
      </c>
      <c r="W4413" s="14" t="s">
        <v>5282</v>
      </c>
      <c r="AB4413" s="30">
        <f t="shared" si="1091"/>
        <v>665000</v>
      </c>
      <c r="AC4413" s="30">
        <f t="shared" si="1099"/>
        <v>1.5037593984962405E-2</v>
      </c>
      <c r="AD4413" s="31">
        <f t="shared" si="1100"/>
        <v>1.6541353383458646</v>
      </c>
      <c r="AE4413" s="31">
        <f t="shared" si="1098"/>
        <v>2.1353383458646613</v>
      </c>
      <c r="AG4413" s="30">
        <f t="shared" si="1092"/>
        <v>6126000</v>
      </c>
      <c r="AH4413" s="30">
        <f t="shared" si="1088"/>
        <v>1.632386549134835E-3</v>
      </c>
      <c r="AI4413" s="31">
        <f t="shared" si="1089"/>
        <v>0.17956252040483187</v>
      </c>
      <c r="AJ4413" s="31">
        <f t="shared" si="1090"/>
        <v>0.23179888997714657</v>
      </c>
      <c r="AK4413" s="30" t="str">
        <f>IF(W4413="si",($S4413*'COSTOS DE CREDITOS'!$C$27)/DATA!$G4413,"")</f>
        <v/>
      </c>
      <c r="AL4413" s="90" t="str">
        <f>IF(W4413="si",'COSTOS DE CREDITOS'!$C$35,"")</f>
        <v/>
      </c>
      <c r="AM4413" s="30" t="str">
        <f t="shared" si="1093"/>
        <v/>
      </c>
      <c r="AN4413" s="30" t="str">
        <f t="shared" si="1094"/>
        <v/>
      </c>
      <c r="AO4413" s="30">
        <f t="shared" si="1095"/>
        <v>0</v>
      </c>
      <c r="AP4413" s="30">
        <f t="shared" si="1096"/>
        <v>0</v>
      </c>
      <c r="AQ4413" s="19" t="str">
        <f t="shared" si="1097"/>
        <v/>
      </c>
    </row>
    <row r="4414" spans="1:43" x14ac:dyDescent="0.2">
      <c r="A4414" s="23" t="s">
        <v>5665</v>
      </c>
      <c r="B4414" s="6" t="s">
        <v>5669</v>
      </c>
      <c r="C4414" s="6" t="s">
        <v>5670</v>
      </c>
      <c r="D4414" s="4">
        <v>188484</v>
      </c>
      <c r="E4414" s="4">
        <v>188528</v>
      </c>
      <c r="F4414" s="5" t="s">
        <v>5312</v>
      </c>
      <c r="G4414" s="2">
        <v>15</v>
      </c>
      <c r="H4414" s="4">
        <v>188628</v>
      </c>
      <c r="I4414" s="5" t="s">
        <v>5480</v>
      </c>
      <c r="J4414" s="15">
        <v>45427</v>
      </c>
      <c r="K4414" s="24">
        <v>1401830937</v>
      </c>
      <c r="L4414" s="15">
        <v>45428</v>
      </c>
      <c r="M4414" s="15">
        <v>45443</v>
      </c>
      <c r="N4414" s="26">
        <v>1</v>
      </c>
      <c r="O4414" s="26" t="e">
        <f>VLOOKUP(D4414,quash!A$2:$I$7791,9,FALSE)</f>
        <v>#N/A</v>
      </c>
      <c r="P4414" s="7">
        <v>10000</v>
      </c>
      <c r="Q4414" s="26">
        <v>110</v>
      </c>
      <c r="R4414" s="19">
        <v>3.3741050530766099E-2</v>
      </c>
      <c r="S4414" s="26">
        <v>16</v>
      </c>
      <c r="T4414" s="8">
        <v>8000</v>
      </c>
      <c r="U4414" s="4">
        <v>110</v>
      </c>
      <c r="V4414" s="10">
        <v>1530.98</v>
      </c>
      <c r="W4414" s="14" t="s">
        <v>5282</v>
      </c>
      <c r="AB4414" s="30">
        <f t="shared" si="1091"/>
        <v>665000</v>
      </c>
      <c r="AC4414" s="30">
        <f t="shared" si="1099"/>
        <v>1.2030075187969926E-2</v>
      </c>
      <c r="AD4414" s="31">
        <f t="shared" si="1100"/>
        <v>1.3233082706766919</v>
      </c>
      <c r="AE4414" s="31">
        <f t="shared" si="1098"/>
        <v>1.3233082706766919</v>
      </c>
      <c r="AG4414" s="30">
        <f t="shared" si="1092"/>
        <v>6126000</v>
      </c>
      <c r="AH4414" s="30">
        <f t="shared" si="1088"/>
        <v>1.3059092393078681E-3</v>
      </c>
      <c r="AI4414" s="31">
        <f t="shared" si="1089"/>
        <v>0.14365001632386548</v>
      </c>
      <c r="AJ4414" s="31">
        <f t="shared" si="1090"/>
        <v>0.14365001632386548</v>
      </c>
      <c r="AK4414" s="30" t="str">
        <f>IF(W4414="si",($S4414*'COSTOS DE CREDITOS'!$C$27)/DATA!$G4414,"")</f>
        <v/>
      </c>
      <c r="AL4414" s="90" t="str">
        <f>IF(W4414="si",'COSTOS DE CREDITOS'!$C$35,"")</f>
        <v/>
      </c>
      <c r="AM4414" s="30" t="str">
        <f t="shared" si="1093"/>
        <v/>
      </c>
      <c r="AN4414" s="30" t="str">
        <f t="shared" si="1094"/>
        <v/>
      </c>
      <c r="AO4414" s="30">
        <f t="shared" si="1095"/>
        <v>0</v>
      </c>
      <c r="AP4414" s="30">
        <f t="shared" si="1096"/>
        <v>0</v>
      </c>
      <c r="AQ4414" s="19" t="str">
        <f t="shared" si="1097"/>
        <v/>
      </c>
    </row>
    <row r="4415" spans="1:43" x14ac:dyDescent="0.2">
      <c r="A4415" s="23" t="s">
        <v>5665</v>
      </c>
      <c r="B4415" s="6" t="s">
        <v>5682</v>
      </c>
      <c r="C4415" s="6" t="s">
        <v>5670</v>
      </c>
      <c r="D4415" s="4">
        <v>188262</v>
      </c>
      <c r="E4415" s="4">
        <v>188512</v>
      </c>
      <c r="F4415" s="5" t="s">
        <v>655</v>
      </c>
      <c r="G4415" s="2">
        <v>5</v>
      </c>
      <c r="H4415" s="4">
        <v>188653</v>
      </c>
      <c r="I4415" s="5" t="s">
        <v>5481</v>
      </c>
      <c r="J4415" s="15">
        <v>45426</v>
      </c>
      <c r="K4415" s="24">
        <v>1401116087</v>
      </c>
      <c r="L4415" s="15">
        <v>45428</v>
      </c>
      <c r="M4415" s="15">
        <v>45443</v>
      </c>
      <c r="N4415" s="26">
        <v>1</v>
      </c>
      <c r="O4415" s="26" t="e">
        <f>VLOOKUP(D4415,quash!A$2:$I$7791,9,FALSE)</f>
        <v>#N/A</v>
      </c>
      <c r="P4415" s="7">
        <v>5000</v>
      </c>
      <c r="Q4415" s="26">
        <v>147</v>
      </c>
      <c r="R4415" s="19">
        <v>0.11226939921536</v>
      </c>
      <c r="S4415" s="26">
        <v>16</v>
      </c>
      <c r="T4415" s="8">
        <v>10000</v>
      </c>
      <c r="U4415" s="4">
        <v>142</v>
      </c>
      <c r="V4415" s="10">
        <v>2510.34</v>
      </c>
      <c r="W4415" s="14" t="s">
        <v>5282</v>
      </c>
      <c r="AB4415" s="30">
        <f t="shared" si="1091"/>
        <v>665000</v>
      </c>
      <c r="AC4415" s="30">
        <f t="shared" si="1099"/>
        <v>1.5037593984962405E-2</v>
      </c>
      <c r="AD4415" s="31">
        <f t="shared" si="1100"/>
        <v>2.2105263157894735</v>
      </c>
      <c r="AE4415" s="31">
        <f t="shared" si="1098"/>
        <v>2.1353383458646613</v>
      </c>
      <c r="AG4415" s="30">
        <f t="shared" si="1092"/>
        <v>6126000</v>
      </c>
      <c r="AH4415" s="30">
        <f t="shared" si="1088"/>
        <v>1.632386549134835E-3</v>
      </c>
      <c r="AI4415" s="31">
        <f t="shared" si="1089"/>
        <v>0.23996082272282074</v>
      </c>
      <c r="AJ4415" s="31">
        <f t="shared" si="1090"/>
        <v>0.23179888997714657</v>
      </c>
      <c r="AK4415" s="30" t="str">
        <f>IF(W4415="si",($S4415*'COSTOS DE CREDITOS'!$C$27)/DATA!$G4415,"")</f>
        <v/>
      </c>
      <c r="AL4415" s="90" t="str">
        <f>IF(W4415="si",'COSTOS DE CREDITOS'!$C$35,"")</f>
        <v/>
      </c>
      <c r="AM4415" s="30" t="str">
        <f t="shared" si="1093"/>
        <v/>
      </c>
      <c r="AN4415" s="30" t="str">
        <f t="shared" si="1094"/>
        <v/>
      </c>
      <c r="AO4415" s="30">
        <f t="shared" si="1095"/>
        <v>0</v>
      </c>
      <c r="AP4415" s="30">
        <f t="shared" si="1096"/>
        <v>0</v>
      </c>
      <c r="AQ4415" s="19" t="str">
        <f t="shared" si="1097"/>
        <v/>
      </c>
    </row>
    <row r="4416" spans="1:43" x14ac:dyDescent="0.2">
      <c r="A4416" s="23" t="s">
        <v>5665</v>
      </c>
      <c r="B4416" s="6" t="s">
        <v>5683</v>
      </c>
      <c r="C4416" s="6" t="s">
        <v>5670</v>
      </c>
      <c r="D4416" s="4">
        <v>188508</v>
      </c>
      <c r="E4416" s="4">
        <v>188760</v>
      </c>
      <c r="F4416" s="5" t="s">
        <v>5313</v>
      </c>
      <c r="G4416" s="2">
        <v>5</v>
      </c>
      <c r="H4416" s="4">
        <v>188761</v>
      </c>
      <c r="I4416" s="5" t="s">
        <v>5482</v>
      </c>
      <c r="J4416" s="15">
        <v>45428</v>
      </c>
      <c r="K4416" s="24">
        <v>1401966027</v>
      </c>
      <c r="L4416" s="15">
        <v>45429</v>
      </c>
      <c r="M4416" s="15">
        <v>45443</v>
      </c>
      <c r="N4416" s="26">
        <v>1</v>
      </c>
      <c r="O4416" s="26" t="e">
        <f>VLOOKUP(D4416,quash!A$2:$I$7791,9,FALSE)</f>
        <v>#N/A</v>
      </c>
      <c r="P4416" s="7">
        <v>10000</v>
      </c>
      <c r="Q4416" s="26">
        <v>132</v>
      </c>
      <c r="R4416" s="19">
        <v>5.8283715876113903E-2</v>
      </c>
      <c r="S4416" s="26">
        <v>16</v>
      </c>
      <c r="T4416" s="8">
        <v>10000</v>
      </c>
      <c r="U4416" s="4">
        <v>142</v>
      </c>
      <c r="V4416" s="10">
        <v>2510.34</v>
      </c>
      <c r="W4416" s="14" t="s">
        <v>5282</v>
      </c>
      <c r="AB4416" s="30">
        <f t="shared" si="1091"/>
        <v>665000</v>
      </c>
      <c r="AC4416" s="30">
        <f t="shared" si="1099"/>
        <v>1.5037593984962405E-2</v>
      </c>
      <c r="AD4416" s="31">
        <f t="shared" si="1100"/>
        <v>1.9849624060150375</v>
      </c>
      <c r="AE4416" s="31">
        <f t="shared" si="1098"/>
        <v>2.1353383458646613</v>
      </c>
      <c r="AG4416" s="30">
        <f t="shared" si="1092"/>
        <v>6126000</v>
      </c>
      <c r="AH4416" s="30">
        <f t="shared" ref="AH4416:AH4479" si="1101">IFERROR($T4416/AG4416,"")</f>
        <v>1.632386549134835E-3</v>
      </c>
      <c r="AI4416" s="31">
        <f t="shared" ref="AI4416:AI4479" si="1102">IFERROR(AH4416*$Q4416,"")</f>
        <v>0.21547502448579822</v>
      </c>
      <c r="AJ4416" s="31">
        <f t="shared" ref="AJ4416:AJ4479" si="1103">IFERROR(AH4416*$U4416,"")</f>
        <v>0.23179888997714657</v>
      </c>
      <c r="AK4416" s="30" t="str">
        <f>IF(W4416="si",($S4416*'COSTOS DE CREDITOS'!$C$27)/DATA!$G4416,"")</f>
        <v/>
      </c>
      <c r="AL4416" s="90" t="str">
        <f>IF(W4416="si",'COSTOS DE CREDITOS'!$C$35,"")</f>
        <v/>
      </c>
      <c r="AM4416" s="30" t="str">
        <f t="shared" si="1093"/>
        <v/>
      </c>
      <c r="AN4416" s="30" t="str">
        <f t="shared" si="1094"/>
        <v/>
      </c>
      <c r="AO4416" s="30">
        <f t="shared" si="1095"/>
        <v>0</v>
      </c>
      <c r="AP4416" s="30">
        <f t="shared" si="1096"/>
        <v>0</v>
      </c>
      <c r="AQ4416" s="19" t="str">
        <f t="shared" si="1097"/>
        <v/>
      </c>
    </row>
    <row r="4417" spans="1:43" x14ac:dyDescent="0.2">
      <c r="A4417" s="23" t="s">
        <v>5665</v>
      </c>
      <c r="B4417" s="6" t="s">
        <v>5683</v>
      </c>
      <c r="C4417" s="6" t="s">
        <v>5670</v>
      </c>
      <c r="D4417" s="4">
        <v>188518</v>
      </c>
      <c r="E4417" s="4">
        <v>188760</v>
      </c>
      <c r="F4417" s="5" t="s">
        <v>5313</v>
      </c>
      <c r="G4417" s="2">
        <v>5</v>
      </c>
      <c r="H4417" s="4">
        <v>188764</v>
      </c>
      <c r="I4417" s="5" t="s">
        <v>5483</v>
      </c>
      <c r="J4417" s="15">
        <v>45427</v>
      </c>
      <c r="K4417" s="24">
        <v>1401968563</v>
      </c>
      <c r="L4417" s="15">
        <v>45429</v>
      </c>
      <c r="M4417" s="15">
        <v>45443</v>
      </c>
      <c r="N4417" s="26">
        <v>1</v>
      </c>
      <c r="O4417" s="26" t="e">
        <f>VLOOKUP(D4417,quash!A$2:$I$7791,9,FALSE)</f>
        <v>#N/A</v>
      </c>
      <c r="P4417" s="7">
        <v>10000</v>
      </c>
      <c r="Q4417" s="26">
        <v>127</v>
      </c>
      <c r="R4417" s="19">
        <v>5.24391097594855E-2</v>
      </c>
      <c r="S4417" s="26">
        <v>16</v>
      </c>
      <c r="T4417" s="8">
        <v>10000</v>
      </c>
      <c r="U4417" s="4">
        <v>142</v>
      </c>
      <c r="V4417" s="10">
        <v>2510.34</v>
      </c>
      <c r="W4417" s="14" t="s">
        <v>5282</v>
      </c>
      <c r="AB4417" s="30">
        <f t="shared" si="1091"/>
        <v>665000</v>
      </c>
      <c r="AC4417" s="30">
        <f t="shared" si="1099"/>
        <v>1.5037593984962405E-2</v>
      </c>
      <c r="AD4417" s="31">
        <f t="shared" si="1100"/>
        <v>1.9097744360902253</v>
      </c>
      <c r="AE4417" s="31">
        <f t="shared" si="1098"/>
        <v>2.1353383458646613</v>
      </c>
      <c r="AG4417" s="30">
        <f t="shared" si="1092"/>
        <v>6126000</v>
      </c>
      <c r="AH4417" s="30">
        <f t="shared" si="1101"/>
        <v>1.632386549134835E-3</v>
      </c>
      <c r="AI4417" s="31">
        <f t="shared" si="1102"/>
        <v>0.20731309174012405</v>
      </c>
      <c r="AJ4417" s="31">
        <f t="shared" si="1103"/>
        <v>0.23179888997714657</v>
      </c>
      <c r="AK4417" s="30" t="str">
        <f>IF(W4417="si",($S4417*'COSTOS DE CREDITOS'!$C$27)/DATA!$G4417,"")</f>
        <v/>
      </c>
      <c r="AL4417" s="90" t="str">
        <f>IF(W4417="si",'COSTOS DE CREDITOS'!$C$35,"")</f>
        <v/>
      </c>
      <c r="AM4417" s="30" t="str">
        <f t="shared" si="1093"/>
        <v/>
      </c>
      <c r="AN4417" s="30" t="str">
        <f t="shared" si="1094"/>
        <v/>
      </c>
      <c r="AO4417" s="30">
        <f t="shared" si="1095"/>
        <v>0</v>
      </c>
      <c r="AP4417" s="30">
        <f t="shared" si="1096"/>
        <v>0</v>
      </c>
      <c r="AQ4417" s="19" t="str">
        <f t="shared" si="1097"/>
        <v/>
      </c>
    </row>
    <row r="4418" spans="1:43" x14ac:dyDescent="0.2">
      <c r="A4418" s="23" t="s">
        <v>5665</v>
      </c>
      <c r="B4418" s="6" t="s">
        <v>5683</v>
      </c>
      <c r="C4418" s="6" t="s">
        <v>5670</v>
      </c>
      <c r="D4418" s="4">
        <v>188115</v>
      </c>
      <c r="E4418" s="4">
        <v>188760</v>
      </c>
      <c r="F4418" s="5" t="s">
        <v>5313</v>
      </c>
      <c r="G4418" s="2">
        <v>5</v>
      </c>
      <c r="H4418" s="4">
        <v>188766</v>
      </c>
      <c r="I4418" s="5" t="s">
        <v>5484</v>
      </c>
      <c r="J4418" s="15">
        <v>45425</v>
      </c>
      <c r="K4418" s="24">
        <v>1400409947</v>
      </c>
      <c r="L4418" s="15">
        <v>45429</v>
      </c>
      <c r="M4418" s="15">
        <v>45443</v>
      </c>
      <c r="N4418" s="26">
        <v>1</v>
      </c>
      <c r="O4418" s="26" t="e">
        <f>VLOOKUP(D4418,quash!A$2:$I$7791,9,FALSE)</f>
        <v>#N/A</v>
      </c>
      <c r="P4418" s="7">
        <v>5000</v>
      </c>
      <c r="Q4418" s="26">
        <v>147</v>
      </c>
      <c r="R4418" s="19">
        <v>5.8283715876113994E-2</v>
      </c>
      <c r="S4418" s="26">
        <v>16</v>
      </c>
      <c r="T4418" s="8">
        <v>10000</v>
      </c>
      <c r="U4418" s="4">
        <v>142</v>
      </c>
      <c r="V4418" s="10">
        <v>2510.34</v>
      </c>
      <c r="W4418" s="14" t="s">
        <v>5282</v>
      </c>
      <c r="AB4418" s="30">
        <f t="shared" ref="AB4418:AB4481" si="1104">SUMIFS($T:$T,$M:$M,$M4418,$O:$O,$O4418)</f>
        <v>665000</v>
      </c>
      <c r="AC4418" s="30">
        <f t="shared" si="1099"/>
        <v>1.5037593984962405E-2</v>
      </c>
      <c r="AD4418" s="31">
        <f t="shared" si="1100"/>
        <v>2.2105263157894735</v>
      </c>
      <c r="AE4418" s="31">
        <f t="shared" si="1098"/>
        <v>2.1353383458646613</v>
      </c>
      <c r="AG4418" s="30">
        <f t="shared" ref="AG4418:AG4481" si="1105">SUMIFS($T:$T,$O:$O,$O4418,$N:$N,1)</f>
        <v>6126000</v>
      </c>
      <c r="AH4418" s="30">
        <f t="shared" si="1101"/>
        <v>1.632386549134835E-3</v>
      </c>
      <c r="AI4418" s="31">
        <f t="shared" si="1102"/>
        <v>0.23996082272282074</v>
      </c>
      <c r="AJ4418" s="31">
        <f t="shared" si="1103"/>
        <v>0.23179888997714657</v>
      </c>
      <c r="AK4418" s="30" t="str">
        <f>IF(W4418="si",($S4418*'COSTOS DE CREDITOS'!$C$27)/DATA!$G4418,"")</f>
        <v/>
      </c>
      <c r="AL4418" s="90" t="str">
        <f>IF(W4418="si",'COSTOS DE CREDITOS'!$C$35,"")</f>
        <v/>
      </c>
      <c r="AM4418" s="30" t="str">
        <f t="shared" si="1093"/>
        <v/>
      </c>
      <c r="AN4418" s="30" t="str">
        <f t="shared" si="1094"/>
        <v/>
      </c>
      <c r="AO4418" s="30">
        <f t="shared" si="1095"/>
        <v>0</v>
      </c>
      <c r="AP4418" s="30">
        <f t="shared" si="1096"/>
        <v>0</v>
      </c>
      <c r="AQ4418" s="19" t="str">
        <f t="shared" si="1097"/>
        <v/>
      </c>
    </row>
    <row r="4419" spans="1:43" x14ac:dyDescent="0.2">
      <c r="A4419" s="23" t="s">
        <v>5665</v>
      </c>
      <c r="B4419" s="6" t="s">
        <v>5683</v>
      </c>
      <c r="C4419" s="6" t="s">
        <v>5670</v>
      </c>
      <c r="D4419" s="4">
        <v>188341</v>
      </c>
      <c r="E4419" s="4">
        <v>188760</v>
      </c>
      <c r="F4419" s="5" t="s">
        <v>5313</v>
      </c>
      <c r="G4419" s="2">
        <v>5</v>
      </c>
      <c r="H4419" s="4">
        <v>188775</v>
      </c>
      <c r="I4419" s="5" t="s">
        <v>5485</v>
      </c>
      <c r="J4419" s="15">
        <v>45427</v>
      </c>
      <c r="K4419" s="24">
        <v>1401511036</v>
      </c>
      <c r="L4419" s="15">
        <v>45429</v>
      </c>
      <c r="M4419" s="15">
        <v>45443</v>
      </c>
      <c r="N4419" s="26">
        <v>1</v>
      </c>
      <c r="O4419" s="26" t="e">
        <f>VLOOKUP(D4419,quash!A$2:$I$7791,9,FALSE)</f>
        <v>#N/A</v>
      </c>
      <c r="P4419" s="7">
        <v>10000</v>
      </c>
      <c r="Q4419" s="26">
        <v>132</v>
      </c>
      <c r="R4419" s="19">
        <v>5.8283715876113903E-2</v>
      </c>
      <c r="S4419" s="26">
        <v>16</v>
      </c>
      <c r="T4419" s="8">
        <v>10000</v>
      </c>
      <c r="U4419" s="4">
        <v>142</v>
      </c>
      <c r="V4419" s="10">
        <v>2510.34</v>
      </c>
      <c r="W4419" s="14" t="s">
        <v>5282</v>
      </c>
      <c r="AB4419" s="30">
        <f t="shared" si="1104"/>
        <v>665000</v>
      </c>
      <c r="AC4419" s="30">
        <f t="shared" si="1099"/>
        <v>1.5037593984962405E-2</v>
      </c>
      <c r="AD4419" s="31">
        <f t="shared" si="1100"/>
        <v>1.9849624060150375</v>
      </c>
      <c r="AE4419" s="31">
        <f t="shared" si="1098"/>
        <v>2.1353383458646613</v>
      </c>
      <c r="AG4419" s="30">
        <f t="shared" si="1105"/>
        <v>6126000</v>
      </c>
      <c r="AH4419" s="30">
        <f t="shared" si="1101"/>
        <v>1.632386549134835E-3</v>
      </c>
      <c r="AI4419" s="31">
        <f t="shared" si="1102"/>
        <v>0.21547502448579822</v>
      </c>
      <c r="AJ4419" s="31">
        <f t="shared" si="1103"/>
        <v>0.23179888997714657</v>
      </c>
      <c r="AK4419" s="30" t="str">
        <f>IF(W4419="si",($S4419*'COSTOS DE CREDITOS'!$C$27)/DATA!$G4419,"")</f>
        <v/>
      </c>
      <c r="AL4419" s="90" t="str">
        <f>IF(W4419="si",'COSTOS DE CREDITOS'!$C$35,"")</f>
        <v/>
      </c>
      <c r="AM4419" s="30" t="str">
        <f t="shared" ref="AM4419:AM4482" si="1106">IF(W4419="si",(20%/52*$S4419)*$T4419,"")</f>
        <v/>
      </c>
      <c r="AN4419" s="30" t="str">
        <f t="shared" ref="AN4419:AN4482" si="1107">IF(W4419="SI",T4419-Y4419,"")</f>
        <v/>
      </c>
      <c r="AO4419" s="30">
        <f t="shared" ref="AO4419:AO4482" si="1108">SUM(AK4419:AN4419)</f>
        <v>0</v>
      </c>
      <c r="AP4419" s="30">
        <f t="shared" ref="AP4419:AP4482" si="1109">AA4419-AO4419</f>
        <v>0</v>
      </c>
      <c r="AQ4419" s="19" t="str">
        <f t="shared" ref="AQ4419:AQ4482" si="1110">IFERROR(AP4419/AA4419,"")</f>
        <v/>
      </c>
    </row>
    <row r="4420" spans="1:43" x14ac:dyDescent="0.2">
      <c r="A4420" s="23" t="s">
        <v>5665</v>
      </c>
      <c r="B4420" s="6" t="s">
        <v>5669</v>
      </c>
      <c r="C4420" s="6" t="s">
        <v>5670</v>
      </c>
      <c r="D4420" s="4">
        <v>188288</v>
      </c>
      <c r="E4420" s="4">
        <v>188528</v>
      </c>
      <c r="F4420" s="5" t="s">
        <v>5312</v>
      </c>
      <c r="G4420" s="2">
        <v>15</v>
      </c>
      <c r="H4420" s="4">
        <v>188782</v>
      </c>
      <c r="I4420" s="5" t="s">
        <v>5486</v>
      </c>
      <c r="J4420" s="15">
        <v>45426</v>
      </c>
      <c r="K4420" s="24">
        <v>1401160469</v>
      </c>
      <c r="L4420" s="15">
        <v>45429</v>
      </c>
      <c r="M4420" s="15">
        <v>45443</v>
      </c>
      <c r="N4420" s="26">
        <v>1</v>
      </c>
      <c r="O4420" s="26" t="e">
        <f>VLOOKUP(D4420,quash!A$2:$I$7791,9,FALSE)</f>
        <v>#N/A</v>
      </c>
      <c r="P4420" s="7">
        <v>10000</v>
      </c>
      <c r="Q4420" s="26">
        <v>115</v>
      </c>
      <c r="R4420" s="19">
        <v>3.97705569269148E-2</v>
      </c>
      <c r="S4420" s="26">
        <v>16</v>
      </c>
      <c r="T4420" s="8">
        <v>6000</v>
      </c>
      <c r="U4420" s="4">
        <v>142</v>
      </c>
      <c r="V4420" s="10">
        <v>1503.37</v>
      </c>
      <c r="W4420" s="14" t="s">
        <v>5282</v>
      </c>
      <c r="AB4420" s="30">
        <f t="shared" si="1104"/>
        <v>665000</v>
      </c>
      <c r="AC4420" s="30">
        <f t="shared" si="1099"/>
        <v>9.0225563909774441E-3</v>
      </c>
      <c r="AD4420" s="31">
        <f t="shared" si="1100"/>
        <v>1.0375939849624061</v>
      </c>
      <c r="AE4420" s="31">
        <f t="shared" si="1098"/>
        <v>1.281203007518797</v>
      </c>
      <c r="AG4420" s="30">
        <f t="shared" si="1105"/>
        <v>6126000</v>
      </c>
      <c r="AH4420" s="30">
        <f t="shared" si="1101"/>
        <v>9.7943192948090111E-4</v>
      </c>
      <c r="AI4420" s="31">
        <f t="shared" si="1102"/>
        <v>0.11263467189030363</v>
      </c>
      <c r="AJ4420" s="31">
        <f t="shared" si="1103"/>
        <v>0.13907933398628797</v>
      </c>
      <c r="AK4420" s="30" t="str">
        <f>IF(W4420="si",($S4420*'COSTOS DE CREDITOS'!$C$27)/DATA!$G4420,"")</f>
        <v/>
      </c>
      <c r="AL4420" s="90" t="str">
        <f>IF(W4420="si",'COSTOS DE CREDITOS'!$C$35,"")</f>
        <v/>
      </c>
      <c r="AM4420" s="30" t="str">
        <f t="shared" si="1106"/>
        <v/>
      </c>
      <c r="AN4420" s="30" t="str">
        <f t="shared" si="1107"/>
        <v/>
      </c>
      <c r="AO4420" s="30">
        <f t="shared" si="1108"/>
        <v>0</v>
      </c>
      <c r="AP4420" s="30">
        <f t="shared" si="1109"/>
        <v>0</v>
      </c>
      <c r="AQ4420" s="19" t="str">
        <f t="shared" si="1110"/>
        <v/>
      </c>
    </row>
    <row r="4421" spans="1:43" x14ac:dyDescent="0.2">
      <c r="A4421" s="23" t="s">
        <v>5665</v>
      </c>
      <c r="B4421" s="6" t="s">
        <v>5669</v>
      </c>
      <c r="C4421" s="6" t="s">
        <v>5670</v>
      </c>
      <c r="D4421" s="4">
        <v>188266</v>
      </c>
      <c r="E4421" s="4">
        <v>188528</v>
      </c>
      <c r="F4421" s="5" t="s">
        <v>5312</v>
      </c>
      <c r="G4421" s="2">
        <v>15</v>
      </c>
      <c r="H4421" s="4">
        <v>188785</v>
      </c>
      <c r="I4421" s="5" t="s">
        <v>5487</v>
      </c>
      <c r="J4421" s="15">
        <v>45426</v>
      </c>
      <c r="K4421" s="24">
        <v>1401100095</v>
      </c>
      <c r="L4421" s="15">
        <v>45429</v>
      </c>
      <c r="M4421" s="15">
        <v>45443</v>
      </c>
      <c r="N4421" s="26">
        <v>1</v>
      </c>
      <c r="O4421" s="26" t="e">
        <f>VLOOKUP(D4421,quash!A$2:$I$7791,9,FALSE)</f>
        <v>#N/A</v>
      </c>
      <c r="P4421" s="7">
        <v>10000</v>
      </c>
      <c r="Q4421" s="26">
        <v>110</v>
      </c>
      <c r="R4421" s="19">
        <v>3.11605023919212E-2</v>
      </c>
      <c r="S4421" s="26">
        <v>16</v>
      </c>
      <c r="T4421" s="8">
        <v>10000</v>
      </c>
      <c r="U4421" s="4">
        <v>110</v>
      </c>
      <c r="V4421" s="10">
        <v>1917.29</v>
      </c>
      <c r="W4421" s="14" t="s">
        <v>5282</v>
      </c>
      <c r="AB4421" s="30">
        <f t="shared" si="1104"/>
        <v>665000</v>
      </c>
      <c r="AC4421" s="30">
        <f t="shared" si="1099"/>
        <v>1.5037593984962405E-2</v>
      </c>
      <c r="AD4421" s="31">
        <f t="shared" si="1100"/>
        <v>1.6541353383458646</v>
      </c>
      <c r="AE4421" s="31">
        <f t="shared" si="1098"/>
        <v>1.6541353383458646</v>
      </c>
      <c r="AG4421" s="30">
        <f t="shared" si="1105"/>
        <v>6126000</v>
      </c>
      <c r="AH4421" s="30">
        <f t="shared" si="1101"/>
        <v>1.632386549134835E-3</v>
      </c>
      <c r="AI4421" s="31">
        <f t="shared" si="1102"/>
        <v>0.17956252040483187</v>
      </c>
      <c r="AJ4421" s="31">
        <f t="shared" si="1103"/>
        <v>0.17956252040483187</v>
      </c>
      <c r="AK4421" s="30" t="str">
        <f>IF(W4421="si",($S4421*'COSTOS DE CREDITOS'!$C$27)/DATA!$G4421,"")</f>
        <v/>
      </c>
      <c r="AL4421" s="90" t="str">
        <f>IF(W4421="si",'COSTOS DE CREDITOS'!$C$35,"")</f>
        <v/>
      </c>
      <c r="AM4421" s="30" t="str">
        <f t="shared" si="1106"/>
        <v/>
      </c>
      <c r="AN4421" s="30" t="str">
        <f t="shared" si="1107"/>
        <v/>
      </c>
      <c r="AO4421" s="30">
        <f t="shared" si="1108"/>
        <v>0</v>
      </c>
      <c r="AP4421" s="30">
        <f t="shared" si="1109"/>
        <v>0</v>
      </c>
      <c r="AQ4421" s="19" t="str">
        <f t="shared" si="1110"/>
        <v/>
      </c>
    </row>
    <row r="4422" spans="1:43" x14ac:dyDescent="0.2">
      <c r="A4422" s="23" t="s">
        <v>5665</v>
      </c>
      <c r="B4422" s="6" t="s">
        <v>5683</v>
      </c>
      <c r="C4422" s="6" t="s">
        <v>5670</v>
      </c>
      <c r="D4422" s="4">
        <v>188509</v>
      </c>
      <c r="E4422" s="4">
        <v>188760</v>
      </c>
      <c r="F4422" s="5" t="s">
        <v>5313</v>
      </c>
      <c r="G4422" s="2">
        <v>5</v>
      </c>
      <c r="H4422" s="4">
        <v>188803</v>
      </c>
      <c r="I4422" s="5" t="s">
        <v>5488</v>
      </c>
      <c r="J4422" s="15">
        <v>45428</v>
      </c>
      <c r="K4422" s="24">
        <v>1401967843</v>
      </c>
      <c r="L4422" s="15">
        <v>45429</v>
      </c>
      <c r="M4422" s="15">
        <v>45443</v>
      </c>
      <c r="N4422" s="26">
        <v>1</v>
      </c>
      <c r="O4422" s="26" t="e">
        <f>VLOOKUP(D4422,quash!A$2:$I$7791,9,FALSE)</f>
        <v>#N/A</v>
      </c>
      <c r="P4422" s="7">
        <v>10000</v>
      </c>
      <c r="Q4422" s="26">
        <v>147</v>
      </c>
      <c r="R4422" s="19">
        <v>7.9000519063170294E-2</v>
      </c>
      <c r="S4422" s="26">
        <v>16</v>
      </c>
      <c r="T4422" s="8">
        <v>7000</v>
      </c>
      <c r="U4422" s="4">
        <v>142</v>
      </c>
      <c r="V4422" s="10">
        <v>1758.65</v>
      </c>
      <c r="W4422" s="14" t="s">
        <v>5282</v>
      </c>
      <c r="AB4422" s="30">
        <f t="shared" si="1104"/>
        <v>665000</v>
      </c>
      <c r="AC4422" s="30">
        <f t="shared" si="1099"/>
        <v>1.0526315789473684E-2</v>
      </c>
      <c r="AD4422" s="31">
        <f t="shared" si="1100"/>
        <v>1.5473684210526315</v>
      </c>
      <c r="AE4422" s="31">
        <f t="shared" ref="AE4422:AE4485" si="1111">AC4422*$U4422</f>
        <v>1.4947368421052631</v>
      </c>
      <c r="AG4422" s="30">
        <f t="shared" si="1105"/>
        <v>6126000</v>
      </c>
      <c r="AH4422" s="30">
        <f t="shared" si="1101"/>
        <v>1.1426705843943846E-3</v>
      </c>
      <c r="AI4422" s="31">
        <f t="shared" si="1102"/>
        <v>0.16797257590597453</v>
      </c>
      <c r="AJ4422" s="31">
        <f t="shared" si="1103"/>
        <v>0.16225922298400261</v>
      </c>
      <c r="AK4422" s="30" t="str">
        <f>IF(W4422="si",($S4422*'COSTOS DE CREDITOS'!$C$27)/DATA!$G4422,"")</f>
        <v/>
      </c>
      <c r="AL4422" s="90" t="str">
        <f>IF(W4422="si",'COSTOS DE CREDITOS'!$C$35,"")</f>
        <v/>
      </c>
      <c r="AM4422" s="30" t="str">
        <f t="shared" si="1106"/>
        <v/>
      </c>
      <c r="AN4422" s="30" t="str">
        <f t="shared" si="1107"/>
        <v/>
      </c>
      <c r="AO4422" s="30">
        <f t="shared" si="1108"/>
        <v>0</v>
      </c>
      <c r="AP4422" s="30">
        <f t="shared" si="1109"/>
        <v>0</v>
      </c>
      <c r="AQ4422" s="19" t="str">
        <f t="shared" si="1110"/>
        <v/>
      </c>
    </row>
    <row r="4423" spans="1:43" x14ac:dyDescent="0.2">
      <c r="A4423" s="23" t="s">
        <v>5665</v>
      </c>
      <c r="B4423" s="6" t="s">
        <v>5678</v>
      </c>
      <c r="C4423" s="6" t="s">
        <v>5670</v>
      </c>
      <c r="D4423" s="4">
        <v>188269</v>
      </c>
      <c r="E4423" s="4">
        <v>188847</v>
      </c>
      <c r="F4423" s="5" t="s">
        <v>5314</v>
      </c>
      <c r="G4423" s="2">
        <v>5</v>
      </c>
      <c r="H4423" s="4">
        <v>188851</v>
      </c>
      <c r="I4423" s="5" t="s">
        <v>5489</v>
      </c>
      <c r="J4423" s="15">
        <v>45426</v>
      </c>
      <c r="K4423" s="24">
        <v>1401135104</v>
      </c>
      <c r="L4423" s="15">
        <v>45432</v>
      </c>
      <c r="M4423" s="15">
        <v>45443</v>
      </c>
      <c r="N4423" s="26">
        <v>1</v>
      </c>
      <c r="O4423" s="26" t="e">
        <f>VLOOKUP(D4423,quash!A$2:$I$7791,9,FALSE)</f>
        <v>#N/A</v>
      </c>
      <c r="P4423" s="7">
        <v>10000</v>
      </c>
      <c r="Q4423" s="26">
        <v>100</v>
      </c>
      <c r="R4423" s="19">
        <v>1.82981294070719E-2</v>
      </c>
      <c r="S4423" s="26">
        <v>16</v>
      </c>
      <c r="T4423" s="8">
        <v>10000</v>
      </c>
      <c r="U4423" s="4">
        <v>142</v>
      </c>
      <c r="V4423" s="10">
        <v>2510.34</v>
      </c>
      <c r="W4423" s="14" t="s">
        <v>5282</v>
      </c>
      <c r="AB4423" s="30">
        <f t="shared" si="1104"/>
        <v>665000</v>
      </c>
      <c r="AC4423" s="30">
        <f t="shared" si="1099"/>
        <v>1.5037593984962405E-2</v>
      </c>
      <c r="AD4423" s="31">
        <f t="shared" si="1100"/>
        <v>1.5037593984962405</v>
      </c>
      <c r="AE4423" s="31">
        <f t="shared" si="1111"/>
        <v>2.1353383458646613</v>
      </c>
      <c r="AG4423" s="30">
        <f t="shared" si="1105"/>
        <v>6126000</v>
      </c>
      <c r="AH4423" s="30">
        <f t="shared" si="1101"/>
        <v>1.632386549134835E-3</v>
      </c>
      <c r="AI4423" s="31">
        <f t="shared" si="1102"/>
        <v>0.16323865491348349</v>
      </c>
      <c r="AJ4423" s="31">
        <f t="shared" si="1103"/>
        <v>0.23179888997714657</v>
      </c>
      <c r="AK4423" s="30" t="str">
        <f>IF(W4423="si",($S4423*'COSTOS DE CREDITOS'!$C$27)/DATA!$G4423,"")</f>
        <v/>
      </c>
      <c r="AL4423" s="90" t="str">
        <f>IF(W4423="si",'COSTOS DE CREDITOS'!$C$35,"")</f>
        <v/>
      </c>
      <c r="AM4423" s="30" t="str">
        <f t="shared" si="1106"/>
        <v/>
      </c>
      <c r="AN4423" s="30" t="str">
        <f t="shared" si="1107"/>
        <v/>
      </c>
      <c r="AO4423" s="30">
        <f t="shared" si="1108"/>
        <v>0</v>
      </c>
      <c r="AP4423" s="30">
        <f t="shared" si="1109"/>
        <v>0</v>
      </c>
      <c r="AQ4423" s="19" t="str">
        <f t="shared" si="1110"/>
        <v/>
      </c>
    </row>
    <row r="4424" spans="1:43" x14ac:dyDescent="0.2">
      <c r="A4424" s="23" t="s">
        <v>5665</v>
      </c>
      <c r="B4424" s="6" t="s">
        <v>5678</v>
      </c>
      <c r="C4424" s="6" t="s">
        <v>5670</v>
      </c>
      <c r="D4424" s="4">
        <v>188422</v>
      </c>
      <c r="E4424" s="4">
        <v>188847</v>
      </c>
      <c r="F4424" s="5" t="s">
        <v>5314</v>
      </c>
      <c r="G4424" s="2">
        <v>5</v>
      </c>
      <c r="H4424" s="4">
        <v>188855</v>
      </c>
      <c r="I4424" s="5" t="s">
        <v>5490</v>
      </c>
      <c r="J4424" s="15">
        <v>45427</v>
      </c>
      <c r="K4424" s="24">
        <v>1401700850</v>
      </c>
      <c r="L4424" s="15">
        <v>45432</v>
      </c>
      <c r="M4424" s="15">
        <v>45443</v>
      </c>
      <c r="N4424" s="26">
        <v>1</v>
      </c>
      <c r="O4424" s="26" t="e">
        <f>VLOOKUP(D4424,quash!A$2:$I$7791,9,FALSE)</f>
        <v>#N/A</v>
      </c>
      <c r="P4424" s="7">
        <v>10000</v>
      </c>
      <c r="Q4424" s="26">
        <v>110</v>
      </c>
      <c r="R4424" s="19">
        <v>3.3220596517330399E-2</v>
      </c>
      <c r="S4424" s="26">
        <v>16</v>
      </c>
      <c r="T4424" s="8">
        <v>7000</v>
      </c>
      <c r="U4424" s="4">
        <v>147</v>
      </c>
      <c r="V4424" s="10">
        <v>1827.61</v>
      </c>
      <c r="W4424" s="14" t="s">
        <v>5282</v>
      </c>
      <c r="AB4424" s="30">
        <f t="shared" si="1104"/>
        <v>665000</v>
      </c>
      <c r="AC4424" s="30">
        <f t="shared" si="1099"/>
        <v>1.0526315789473684E-2</v>
      </c>
      <c r="AD4424" s="31">
        <f t="shared" si="1100"/>
        <v>1.1578947368421053</v>
      </c>
      <c r="AE4424" s="31">
        <f t="shared" si="1111"/>
        <v>1.5473684210526315</v>
      </c>
      <c r="AG4424" s="30">
        <f t="shared" si="1105"/>
        <v>6126000</v>
      </c>
      <c r="AH4424" s="30">
        <f t="shared" si="1101"/>
        <v>1.1426705843943846E-3</v>
      </c>
      <c r="AI4424" s="31">
        <f t="shared" si="1102"/>
        <v>0.1256937642833823</v>
      </c>
      <c r="AJ4424" s="31">
        <f t="shared" si="1103"/>
        <v>0.16797257590597453</v>
      </c>
      <c r="AK4424" s="30" t="str">
        <f>IF(W4424="si",($S4424*'COSTOS DE CREDITOS'!$C$27)/DATA!$G4424,"")</f>
        <v/>
      </c>
      <c r="AL4424" s="90" t="str">
        <f>IF(W4424="si",'COSTOS DE CREDITOS'!$C$35,"")</f>
        <v/>
      </c>
      <c r="AM4424" s="30" t="str">
        <f t="shared" si="1106"/>
        <v/>
      </c>
      <c r="AN4424" s="30" t="str">
        <f t="shared" si="1107"/>
        <v/>
      </c>
      <c r="AO4424" s="30">
        <f t="shared" si="1108"/>
        <v>0</v>
      </c>
      <c r="AP4424" s="30">
        <f t="shared" si="1109"/>
        <v>0</v>
      </c>
      <c r="AQ4424" s="19" t="str">
        <f t="shared" si="1110"/>
        <v/>
      </c>
    </row>
    <row r="4425" spans="1:43" x14ac:dyDescent="0.2">
      <c r="A4425" s="23" t="s">
        <v>5665</v>
      </c>
      <c r="B4425" s="6" t="s">
        <v>5678</v>
      </c>
      <c r="C4425" s="6" t="s">
        <v>5670</v>
      </c>
      <c r="D4425" s="4">
        <v>188271</v>
      </c>
      <c r="E4425" s="4">
        <v>188847</v>
      </c>
      <c r="F4425" s="5" t="s">
        <v>5314</v>
      </c>
      <c r="G4425" s="2">
        <v>5</v>
      </c>
      <c r="H4425" s="4">
        <v>188858</v>
      </c>
      <c r="I4425" s="5" t="s">
        <v>5491</v>
      </c>
      <c r="J4425" s="15">
        <v>45426</v>
      </c>
      <c r="K4425" s="24">
        <v>1401138391</v>
      </c>
      <c r="L4425" s="15">
        <v>45432</v>
      </c>
      <c r="M4425" s="15">
        <v>45443</v>
      </c>
      <c r="N4425" s="26">
        <v>1</v>
      </c>
      <c r="O4425" s="26" t="e">
        <f>VLOOKUP(D4425,quash!A$2:$I$7791,9,FALSE)</f>
        <v>#N/A</v>
      </c>
      <c r="P4425" s="7">
        <v>10000</v>
      </c>
      <c r="Q4425" s="26">
        <v>110</v>
      </c>
      <c r="R4425" s="19">
        <v>3.3741050530766099E-2</v>
      </c>
      <c r="S4425" s="26">
        <v>16</v>
      </c>
      <c r="T4425" s="8">
        <v>5000</v>
      </c>
      <c r="U4425" s="4">
        <v>147</v>
      </c>
      <c r="V4425" s="10">
        <v>1303.3399999999999</v>
      </c>
      <c r="W4425" s="14" t="s">
        <v>5282</v>
      </c>
      <c r="AB4425" s="30">
        <f t="shared" si="1104"/>
        <v>665000</v>
      </c>
      <c r="AC4425" s="30">
        <f t="shared" si="1099"/>
        <v>7.5187969924812026E-3</v>
      </c>
      <c r="AD4425" s="31">
        <f t="shared" si="1100"/>
        <v>0.82706766917293228</v>
      </c>
      <c r="AE4425" s="31">
        <f t="shared" si="1111"/>
        <v>1.1052631578947367</v>
      </c>
      <c r="AG4425" s="30">
        <f t="shared" si="1105"/>
        <v>6126000</v>
      </c>
      <c r="AH4425" s="30">
        <f t="shared" si="1101"/>
        <v>8.1619327456741752E-4</v>
      </c>
      <c r="AI4425" s="31">
        <f t="shared" si="1102"/>
        <v>8.9781260202415933E-2</v>
      </c>
      <c r="AJ4425" s="31">
        <f t="shared" si="1103"/>
        <v>0.11998041136141037</v>
      </c>
      <c r="AK4425" s="30" t="str">
        <f>IF(W4425="si",($S4425*'COSTOS DE CREDITOS'!$C$27)/DATA!$G4425,"")</f>
        <v/>
      </c>
      <c r="AL4425" s="90" t="str">
        <f>IF(W4425="si",'COSTOS DE CREDITOS'!$C$35,"")</f>
        <v/>
      </c>
      <c r="AM4425" s="30" t="str">
        <f t="shared" si="1106"/>
        <v/>
      </c>
      <c r="AN4425" s="30" t="str">
        <f t="shared" si="1107"/>
        <v/>
      </c>
      <c r="AO4425" s="30">
        <f t="shared" si="1108"/>
        <v>0</v>
      </c>
      <c r="AP4425" s="30">
        <f t="shared" si="1109"/>
        <v>0</v>
      </c>
      <c r="AQ4425" s="19" t="str">
        <f t="shared" si="1110"/>
        <v/>
      </c>
    </row>
    <row r="4426" spans="1:43" x14ac:dyDescent="0.2">
      <c r="A4426" s="23" t="s">
        <v>5665</v>
      </c>
      <c r="B4426" s="6" t="s">
        <v>5678</v>
      </c>
      <c r="C4426" s="6" t="s">
        <v>5670</v>
      </c>
      <c r="D4426" s="4">
        <v>188278</v>
      </c>
      <c r="E4426" s="4">
        <v>188847</v>
      </c>
      <c r="F4426" s="5" t="s">
        <v>5314</v>
      </c>
      <c r="G4426" s="2">
        <v>5</v>
      </c>
      <c r="H4426" s="4">
        <v>188860</v>
      </c>
      <c r="I4426" s="5" t="s">
        <v>5492</v>
      </c>
      <c r="J4426" s="15">
        <v>45426</v>
      </c>
      <c r="K4426" s="24">
        <v>1401140879</v>
      </c>
      <c r="L4426" s="15">
        <v>45432</v>
      </c>
      <c r="M4426" s="15">
        <v>45443</v>
      </c>
      <c r="N4426" s="26">
        <v>1</v>
      </c>
      <c r="O4426" s="26" t="e">
        <f>VLOOKUP(D4426,quash!A$2:$I$7791,9,FALSE)</f>
        <v>#N/A</v>
      </c>
      <c r="P4426" s="7">
        <v>10000</v>
      </c>
      <c r="Q4426" s="26">
        <v>100</v>
      </c>
      <c r="R4426" s="19">
        <v>1.82981294070719E-2</v>
      </c>
      <c r="S4426" s="26">
        <v>16</v>
      </c>
      <c r="T4426" s="8">
        <v>6000</v>
      </c>
      <c r="U4426" s="4">
        <v>147</v>
      </c>
      <c r="V4426" s="10">
        <v>1558.57</v>
      </c>
      <c r="W4426" s="14" t="s">
        <v>5282</v>
      </c>
      <c r="AB4426" s="30">
        <f t="shared" si="1104"/>
        <v>665000</v>
      </c>
      <c r="AC4426" s="30">
        <f t="shared" si="1099"/>
        <v>9.0225563909774441E-3</v>
      </c>
      <c r="AD4426" s="31">
        <f t="shared" si="1100"/>
        <v>0.90225563909774442</v>
      </c>
      <c r="AE4426" s="31">
        <f t="shared" si="1111"/>
        <v>1.3263157894736843</v>
      </c>
      <c r="AG4426" s="30">
        <f t="shared" si="1105"/>
        <v>6126000</v>
      </c>
      <c r="AH4426" s="30">
        <f t="shared" si="1101"/>
        <v>9.7943192948090111E-4</v>
      </c>
      <c r="AI4426" s="31">
        <f t="shared" si="1102"/>
        <v>9.7943192948090105E-2</v>
      </c>
      <c r="AJ4426" s="31">
        <f t="shared" si="1103"/>
        <v>0.14397649363369247</v>
      </c>
      <c r="AK4426" s="30" t="str">
        <f>IF(W4426="si",($S4426*'COSTOS DE CREDITOS'!$C$27)/DATA!$G4426,"")</f>
        <v/>
      </c>
      <c r="AL4426" s="90" t="str">
        <f>IF(W4426="si",'COSTOS DE CREDITOS'!$C$35,"")</f>
        <v/>
      </c>
      <c r="AM4426" s="30" t="str">
        <f t="shared" si="1106"/>
        <v/>
      </c>
      <c r="AN4426" s="30" t="str">
        <f t="shared" si="1107"/>
        <v/>
      </c>
      <c r="AO4426" s="30">
        <f t="shared" si="1108"/>
        <v>0</v>
      </c>
      <c r="AP4426" s="30">
        <f t="shared" si="1109"/>
        <v>0</v>
      </c>
      <c r="AQ4426" s="19" t="str">
        <f t="shared" si="1110"/>
        <v/>
      </c>
    </row>
    <row r="4427" spans="1:43" x14ac:dyDescent="0.2">
      <c r="A4427" s="23" t="s">
        <v>5665</v>
      </c>
      <c r="B4427" s="6" t="s">
        <v>5684</v>
      </c>
      <c r="C4427" s="6" t="s">
        <v>5667</v>
      </c>
      <c r="D4427" s="4">
        <v>188527</v>
      </c>
      <c r="E4427" s="4">
        <v>187580</v>
      </c>
      <c r="F4427" s="5" t="s">
        <v>2011</v>
      </c>
      <c r="G4427" s="2">
        <v>5</v>
      </c>
      <c r="H4427" s="4">
        <v>188636</v>
      </c>
      <c r="I4427" s="5" t="s">
        <v>5493</v>
      </c>
      <c r="J4427" s="15">
        <v>45428</v>
      </c>
      <c r="K4427" s="24">
        <v>1402259453</v>
      </c>
      <c r="L4427" s="15">
        <v>45428</v>
      </c>
      <c r="M4427" s="15">
        <v>45443</v>
      </c>
      <c r="N4427" s="26">
        <v>1</v>
      </c>
      <c r="O4427" s="26" t="e">
        <f>VLOOKUP(D4427,quash!A$2:$I$7791,9,FALSE)</f>
        <v>#N/A</v>
      </c>
      <c r="P4427" s="7">
        <v>10000</v>
      </c>
      <c r="Q4427" s="26">
        <v>115</v>
      </c>
      <c r="R4427" s="19">
        <v>3.97705569269148E-2</v>
      </c>
      <c r="S4427" s="26">
        <v>16</v>
      </c>
      <c r="T4427" s="8">
        <v>7000</v>
      </c>
      <c r="U4427" s="4">
        <v>142</v>
      </c>
      <c r="V4427" s="10">
        <v>1758.65</v>
      </c>
      <c r="W4427" s="14" t="s">
        <v>5282</v>
      </c>
      <c r="AB4427" s="30">
        <f t="shared" si="1104"/>
        <v>665000</v>
      </c>
      <c r="AC4427" s="30">
        <f t="shared" si="1099"/>
        <v>1.0526315789473684E-2</v>
      </c>
      <c r="AD4427" s="31">
        <f t="shared" si="1100"/>
        <v>1.2105263157894737</v>
      </c>
      <c r="AE4427" s="31">
        <f t="shared" si="1111"/>
        <v>1.4947368421052631</v>
      </c>
      <c r="AG4427" s="30">
        <f t="shared" si="1105"/>
        <v>6126000</v>
      </c>
      <c r="AH4427" s="30">
        <f t="shared" si="1101"/>
        <v>1.1426705843943846E-3</v>
      </c>
      <c r="AI4427" s="31">
        <f t="shared" si="1102"/>
        <v>0.13140711720535422</v>
      </c>
      <c r="AJ4427" s="31">
        <f t="shared" si="1103"/>
        <v>0.16225922298400261</v>
      </c>
      <c r="AK4427" s="30" t="str">
        <f>IF(W4427="si",($S4427*'COSTOS DE CREDITOS'!$C$27)/DATA!$G4427,"")</f>
        <v/>
      </c>
      <c r="AL4427" s="90" t="str">
        <f>IF(W4427="si",'COSTOS DE CREDITOS'!$C$35,"")</f>
        <v/>
      </c>
      <c r="AM4427" s="30" t="str">
        <f t="shared" si="1106"/>
        <v/>
      </c>
      <c r="AN4427" s="30" t="str">
        <f t="shared" si="1107"/>
        <v/>
      </c>
      <c r="AO4427" s="30">
        <f t="shared" si="1108"/>
        <v>0</v>
      </c>
      <c r="AP4427" s="30">
        <f t="shared" si="1109"/>
        <v>0</v>
      </c>
      <c r="AQ4427" s="19" t="str">
        <f t="shared" si="1110"/>
        <v/>
      </c>
    </row>
    <row r="4428" spans="1:43" x14ac:dyDescent="0.2">
      <c r="A4428" s="23" t="s">
        <v>5665</v>
      </c>
      <c r="B4428" s="6" t="s">
        <v>5681</v>
      </c>
      <c r="C4428" s="6" t="s">
        <v>5667</v>
      </c>
      <c r="D4428" s="4">
        <v>187781</v>
      </c>
      <c r="E4428" s="4">
        <v>187776</v>
      </c>
      <c r="F4428" s="5" t="s">
        <v>5315</v>
      </c>
      <c r="G4428" s="2">
        <v>5</v>
      </c>
      <c r="H4428" s="4">
        <v>187812</v>
      </c>
      <c r="I4428" s="5" t="s">
        <v>5494</v>
      </c>
      <c r="J4428" s="15">
        <v>45421</v>
      </c>
      <c r="K4428" s="24">
        <v>1398082571</v>
      </c>
      <c r="L4428" s="15">
        <v>45422</v>
      </c>
      <c r="M4428" s="15">
        <v>45443</v>
      </c>
      <c r="N4428" s="26">
        <v>1</v>
      </c>
      <c r="O4428" s="26" t="e">
        <f>VLOOKUP(D4428,quash!A$2:$I$7791,9,FALSE)</f>
        <v>#N/A</v>
      </c>
      <c r="P4428" s="7">
        <v>10000</v>
      </c>
      <c r="Q4428" s="26">
        <v>110</v>
      </c>
      <c r="R4428" s="19">
        <v>3.3220596517330399E-2</v>
      </c>
      <c r="S4428" s="26">
        <v>16</v>
      </c>
      <c r="T4428" s="8">
        <v>5000</v>
      </c>
      <c r="U4428" s="4">
        <v>147</v>
      </c>
      <c r="V4428" s="10">
        <v>1303.3399999999999</v>
      </c>
      <c r="W4428" s="14" t="s">
        <v>5282</v>
      </c>
      <c r="AB4428" s="30">
        <f t="shared" si="1104"/>
        <v>665000</v>
      </c>
      <c r="AC4428" s="30">
        <f t="shared" si="1099"/>
        <v>7.5187969924812026E-3</v>
      </c>
      <c r="AD4428" s="31">
        <f t="shared" si="1100"/>
        <v>0.82706766917293228</v>
      </c>
      <c r="AE4428" s="31">
        <f t="shared" si="1111"/>
        <v>1.1052631578947367</v>
      </c>
      <c r="AG4428" s="30">
        <f t="shared" si="1105"/>
        <v>6126000</v>
      </c>
      <c r="AH4428" s="30">
        <f t="shared" si="1101"/>
        <v>8.1619327456741752E-4</v>
      </c>
      <c r="AI4428" s="31">
        <f t="shared" si="1102"/>
        <v>8.9781260202415933E-2</v>
      </c>
      <c r="AJ4428" s="31">
        <f t="shared" si="1103"/>
        <v>0.11998041136141037</v>
      </c>
      <c r="AK4428" s="30" t="str">
        <f>IF(W4428="si",($S4428*'COSTOS DE CREDITOS'!$C$27)/DATA!$G4428,"")</f>
        <v/>
      </c>
      <c r="AL4428" s="90" t="str">
        <f>IF(W4428="si",'COSTOS DE CREDITOS'!$C$35,"")</f>
        <v/>
      </c>
      <c r="AM4428" s="30" t="str">
        <f t="shared" si="1106"/>
        <v/>
      </c>
      <c r="AN4428" s="30" t="str">
        <f t="shared" si="1107"/>
        <v/>
      </c>
      <c r="AO4428" s="30">
        <f t="shared" si="1108"/>
        <v>0</v>
      </c>
      <c r="AP4428" s="30">
        <f t="shared" si="1109"/>
        <v>0</v>
      </c>
      <c r="AQ4428" s="19" t="str">
        <f t="shared" si="1110"/>
        <v/>
      </c>
    </row>
    <row r="4429" spans="1:43" x14ac:dyDescent="0.2">
      <c r="A4429" s="23" t="s">
        <v>5665</v>
      </c>
      <c r="B4429" s="6" t="s">
        <v>5678</v>
      </c>
      <c r="C4429" s="6" t="s">
        <v>5670</v>
      </c>
      <c r="D4429" s="4">
        <v>189000</v>
      </c>
      <c r="E4429" s="4">
        <v>188980</v>
      </c>
      <c r="F4429" s="5" t="s">
        <v>867</v>
      </c>
      <c r="G4429" s="2">
        <v>6</v>
      </c>
      <c r="H4429" s="4">
        <v>189006</v>
      </c>
      <c r="I4429" s="5" t="s">
        <v>5495</v>
      </c>
      <c r="J4429" s="15">
        <v>45432</v>
      </c>
      <c r="K4429" s="24">
        <v>1405008980</v>
      </c>
      <c r="L4429" s="15">
        <v>45433</v>
      </c>
      <c r="M4429" s="15">
        <v>45443</v>
      </c>
      <c r="N4429" s="26">
        <v>1</v>
      </c>
      <c r="O4429" s="26" t="e">
        <f>VLOOKUP(D4429,quash!A$2:$I$7791,9,FALSE)</f>
        <v>#N/A</v>
      </c>
      <c r="P4429" s="7">
        <v>10000</v>
      </c>
      <c r="Q4429" s="26">
        <v>100</v>
      </c>
      <c r="R4429" s="19">
        <v>1.82981294070719E-2</v>
      </c>
      <c r="S4429" s="26">
        <v>16</v>
      </c>
      <c r="T4429" s="8">
        <v>5000</v>
      </c>
      <c r="U4429" s="4">
        <v>147</v>
      </c>
      <c r="V4429" s="10">
        <v>1303.3399999999999</v>
      </c>
      <c r="W4429" s="14" t="s">
        <v>5282</v>
      </c>
      <c r="AB4429" s="30">
        <f t="shared" si="1104"/>
        <v>665000</v>
      </c>
      <c r="AC4429" s="30">
        <f t="shared" si="1099"/>
        <v>7.5187969924812026E-3</v>
      </c>
      <c r="AD4429" s="31">
        <f t="shared" si="1100"/>
        <v>0.75187969924812026</v>
      </c>
      <c r="AE4429" s="31">
        <f t="shared" si="1111"/>
        <v>1.1052631578947367</v>
      </c>
      <c r="AG4429" s="30">
        <f t="shared" si="1105"/>
        <v>6126000</v>
      </c>
      <c r="AH4429" s="30">
        <f t="shared" si="1101"/>
        <v>8.1619327456741752E-4</v>
      </c>
      <c r="AI4429" s="31">
        <f t="shared" si="1102"/>
        <v>8.1619327456741747E-2</v>
      </c>
      <c r="AJ4429" s="31">
        <f t="shared" si="1103"/>
        <v>0.11998041136141037</v>
      </c>
      <c r="AK4429" s="30" t="str">
        <f>IF(W4429="si",($S4429*'COSTOS DE CREDITOS'!$C$27)/DATA!$G4429,"")</f>
        <v/>
      </c>
      <c r="AL4429" s="90" t="str">
        <f>IF(W4429="si",'COSTOS DE CREDITOS'!$C$35,"")</f>
        <v/>
      </c>
      <c r="AM4429" s="30" t="str">
        <f t="shared" si="1106"/>
        <v/>
      </c>
      <c r="AN4429" s="30" t="str">
        <f t="shared" si="1107"/>
        <v/>
      </c>
      <c r="AO4429" s="30">
        <f t="shared" si="1108"/>
        <v>0</v>
      </c>
      <c r="AP4429" s="30">
        <f t="shared" si="1109"/>
        <v>0</v>
      </c>
      <c r="AQ4429" s="19" t="str">
        <f t="shared" si="1110"/>
        <v/>
      </c>
    </row>
    <row r="4430" spans="1:43" x14ac:dyDescent="0.2">
      <c r="A4430" s="23" t="s">
        <v>5665</v>
      </c>
      <c r="B4430" s="6" t="s">
        <v>5666</v>
      </c>
      <c r="C4430" s="6" t="s">
        <v>5667</v>
      </c>
      <c r="D4430" s="4">
        <v>188055</v>
      </c>
      <c r="E4430" s="4">
        <v>188837</v>
      </c>
      <c r="F4430" s="5" t="s">
        <v>5316</v>
      </c>
      <c r="G4430" s="2">
        <v>6</v>
      </c>
      <c r="H4430" s="4">
        <v>188838</v>
      </c>
      <c r="I4430" s="5" t="s">
        <v>5496</v>
      </c>
      <c r="J4430" s="15">
        <v>45425</v>
      </c>
      <c r="K4430" s="24">
        <v>1400147661</v>
      </c>
      <c r="L4430" s="15">
        <v>45432</v>
      </c>
      <c r="M4430" s="15">
        <v>45443</v>
      </c>
      <c r="N4430" s="26">
        <v>1</v>
      </c>
      <c r="O4430" s="26" t="e">
        <f>VLOOKUP(D4430,quash!A$2:$I$7791,9,FALSE)</f>
        <v>#N/A</v>
      </c>
      <c r="P4430" s="7">
        <v>10000</v>
      </c>
      <c r="Q4430" s="26">
        <v>132</v>
      </c>
      <c r="R4430" s="19">
        <v>5.8283715876113903E-2</v>
      </c>
      <c r="S4430" s="26">
        <v>16</v>
      </c>
      <c r="T4430" s="8">
        <v>6000</v>
      </c>
      <c r="U4430" s="4">
        <v>142</v>
      </c>
      <c r="V4430" s="10">
        <v>1503.37</v>
      </c>
      <c r="W4430" s="14" t="s">
        <v>5282</v>
      </c>
      <c r="AB4430" s="30">
        <f t="shared" si="1104"/>
        <v>665000</v>
      </c>
      <c r="AC4430" s="30">
        <f t="shared" si="1099"/>
        <v>9.0225563909774441E-3</v>
      </c>
      <c r="AD4430" s="31">
        <f t="shared" si="1100"/>
        <v>1.1909774436090226</v>
      </c>
      <c r="AE4430" s="31">
        <f t="shared" si="1111"/>
        <v>1.281203007518797</v>
      </c>
      <c r="AG4430" s="30">
        <f t="shared" si="1105"/>
        <v>6126000</v>
      </c>
      <c r="AH4430" s="30">
        <f t="shared" si="1101"/>
        <v>9.7943192948090111E-4</v>
      </c>
      <c r="AI4430" s="31">
        <f t="shared" si="1102"/>
        <v>0.12928501469147893</v>
      </c>
      <c r="AJ4430" s="31">
        <f t="shared" si="1103"/>
        <v>0.13907933398628797</v>
      </c>
      <c r="AK4430" s="30" t="str">
        <f>IF(W4430="si",($S4430*'COSTOS DE CREDITOS'!$C$27)/DATA!$G4430,"")</f>
        <v/>
      </c>
      <c r="AL4430" s="90" t="str">
        <f>IF(W4430="si",'COSTOS DE CREDITOS'!$C$35,"")</f>
        <v/>
      </c>
      <c r="AM4430" s="30" t="str">
        <f t="shared" si="1106"/>
        <v/>
      </c>
      <c r="AN4430" s="30" t="str">
        <f t="shared" si="1107"/>
        <v/>
      </c>
      <c r="AO4430" s="30">
        <f t="shared" si="1108"/>
        <v>0</v>
      </c>
      <c r="AP4430" s="30">
        <f t="shared" si="1109"/>
        <v>0</v>
      </c>
      <c r="AQ4430" s="19" t="str">
        <f t="shared" si="1110"/>
        <v/>
      </c>
    </row>
    <row r="4431" spans="1:43" x14ac:dyDescent="0.2">
      <c r="A4431" s="23" t="s">
        <v>5665</v>
      </c>
      <c r="B4431" s="6" t="s">
        <v>5666</v>
      </c>
      <c r="C4431" s="6" t="s">
        <v>5667</v>
      </c>
      <c r="D4431" s="4">
        <v>188059</v>
      </c>
      <c r="E4431" s="4">
        <v>188837</v>
      </c>
      <c r="F4431" s="5" t="s">
        <v>5316</v>
      </c>
      <c r="G4431" s="2">
        <v>6</v>
      </c>
      <c r="H4431" s="4">
        <v>188840</v>
      </c>
      <c r="I4431" s="5" t="s">
        <v>5497</v>
      </c>
      <c r="J4431" s="15">
        <v>45425</v>
      </c>
      <c r="K4431" s="24">
        <v>1400212639</v>
      </c>
      <c r="L4431" s="15">
        <v>45432</v>
      </c>
      <c r="M4431" s="15">
        <v>45443</v>
      </c>
      <c r="N4431" s="26">
        <v>1</v>
      </c>
      <c r="O4431" s="26" t="e">
        <f>VLOOKUP(D4431,quash!A$2:$I$7791,9,FALSE)</f>
        <v>#N/A</v>
      </c>
      <c r="P4431" s="7">
        <v>10000</v>
      </c>
      <c r="Q4431" s="26">
        <v>127</v>
      </c>
      <c r="R4431" s="19">
        <v>5.24391097594855E-2</v>
      </c>
      <c r="S4431" s="26">
        <v>16</v>
      </c>
      <c r="T4431" s="8">
        <v>6000</v>
      </c>
      <c r="U4431" s="4">
        <v>142</v>
      </c>
      <c r="V4431" s="10">
        <v>1503.37</v>
      </c>
      <c r="W4431" s="14" t="s">
        <v>5282</v>
      </c>
      <c r="AB4431" s="30">
        <f t="shared" si="1104"/>
        <v>665000</v>
      </c>
      <c r="AC4431" s="30">
        <f t="shared" si="1099"/>
        <v>9.0225563909774441E-3</v>
      </c>
      <c r="AD4431" s="31">
        <f t="shared" si="1100"/>
        <v>1.1458646616541355</v>
      </c>
      <c r="AE4431" s="31">
        <f t="shared" si="1111"/>
        <v>1.281203007518797</v>
      </c>
      <c r="AG4431" s="30">
        <f t="shared" si="1105"/>
        <v>6126000</v>
      </c>
      <c r="AH4431" s="30">
        <f t="shared" si="1101"/>
        <v>9.7943192948090111E-4</v>
      </c>
      <c r="AI4431" s="31">
        <f t="shared" si="1102"/>
        <v>0.12438785504407444</v>
      </c>
      <c r="AJ4431" s="31">
        <f t="shared" si="1103"/>
        <v>0.13907933398628797</v>
      </c>
      <c r="AK4431" s="30" t="str">
        <f>IF(W4431="si",($S4431*'COSTOS DE CREDITOS'!$C$27)/DATA!$G4431,"")</f>
        <v/>
      </c>
      <c r="AL4431" s="90" t="str">
        <f>IF(W4431="si",'COSTOS DE CREDITOS'!$C$35,"")</f>
        <v/>
      </c>
      <c r="AM4431" s="30" t="str">
        <f t="shared" si="1106"/>
        <v/>
      </c>
      <c r="AN4431" s="30" t="str">
        <f t="shared" si="1107"/>
        <v/>
      </c>
      <c r="AO4431" s="30">
        <f t="shared" si="1108"/>
        <v>0</v>
      </c>
      <c r="AP4431" s="30">
        <f t="shared" si="1109"/>
        <v>0</v>
      </c>
      <c r="AQ4431" s="19" t="str">
        <f t="shared" si="1110"/>
        <v/>
      </c>
    </row>
    <row r="4432" spans="1:43" x14ac:dyDescent="0.2">
      <c r="A4432" s="23" t="s">
        <v>5665</v>
      </c>
      <c r="B4432" s="6" t="s">
        <v>5666</v>
      </c>
      <c r="C4432" s="6" t="s">
        <v>5667</v>
      </c>
      <c r="D4432" s="4">
        <v>188051</v>
      </c>
      <c r="E4432" s="4">
        <v>188837</v>
      </c>
      <c r="F4432" s="5" t="s">
        <v>5316</v>
      </c>
      <c r="G4432" s="2">
        <v>6</v>
      </c>
      <c r="H4432" s="4">
        <v>188841</v>
      </c>
      <c r="I4432" s="5" t="s">
        <v>5498</v>
      </c>
      <c r="J4432" s="15">
        <v>45425</v>
      </c>
      <c r="K4432" s="24">
        <v>1400143700</v>
      </c>
      <c r="L4432" s="15">
        <v>45432</v>
      </c>
      <c r="M4432" s="15">
        <v>45443</v>
      </c>
      <c r="N4432" s="26">
        <v>1</v>
      </c>
      <c r="O4432" s="26" t="e">
        <f>VLOOKUP(D4432,quash!A$2:$I$7791,9,FALSE)</f>
        <v>#N/A</v>
      </c>
      <c r="P4432" s="7">
        <v>10000</v>
      </c>
      <c r="Q4432" s="26">
        <v>115</v>
      </c>
      <c r="R4432" s="19">
        <v>3.97705569269148E-2</v>
      </c>
      <c r="S4432" s="26">
        <v>16</v>
      </c>
      <c r="T4432" s="8">
        <v>6000</v>
      </c>
      <c r="U4432" s="4">
        <v>142</v>
      </c>
      <c r="V4432" s="10">
        <v>1503.37</v>
      </c>
      <c r="W4432" s="14" t="s">
        <v>5282</v>
      </c>
      <c r="AB4432" s="30">
        <f t="shared" si="1104"/>
        <v>665000</v>
      </c>
      <c r="AC4432" s="30">
        <f t="shared" si="1099"/>
        <v>9.0225563909774441E-3</v>
      </c>
      <c r="AD4432" s="31">
        <f t="shared" si="1100"/>
        <v>1.0375939849624061</v>
      </c>
      <c r="AE4432" s="31">
        <f t="shared" si="1111"/>
        <v>1.281203007518797</v>
      </c>
      <c r="AG4432" s="30">
        <f t="shared" si="1105"/>
        <v>6126000</v>
      </c>
      <c r="AH4432" s="30">
        <f t="shared" si="1101"/>
        <v>9.7943192948090111E-4</v>
      </c>
      <c r="AI4432" s="31">
        <f t="shared" si="1102"/>
        <v>0.11263467189030363</v>
      </c>
      <c r="AJ4432" s="31">
        <f t="shared" si="1103"/>
        <v>0.13907933398628797</v>
      </c>
      <c r="AK4432" s="30" t="str">
        <f>IF(W4432="si",($S4432*'COSTOS DE CREDITOS'!$C$27)/DATA!$G4432,"")</f>
        <v/>
      </c>
      <c r="AL4432" s="90" t="str">
        <f>IF(W4432="si",'COSTOS DE CREDITOS'!$C$35,"")</f>
        <v/>
      </c>
      <c r="AM4432" s="30" t="str">
        <f t="shared" si="1106"/>
        <v/>
      </c>
      <c r="AN4432" s="30" t="str">
        <f t="shared" si="1107"/>
        <v/>
      </c>
      <c r="AO4432" s="30">
        <f t="shared" si="1108"/>
        <v>0</v>
      </c>
      <c r="AP4432" s="30">
        <f t="shared" si="1109"/>
        <v>0</v>
      </c>
      <c r="AQ4432" s="19" t="str">
        <f t="shared" si="1110"/>
        <v/>
      </c>
    </row>
    <row r="4433" spans="1:43" x14ac:dyDescent="0.2">
      <c r="A4433" s="23" t="s">
        <v>5665</v>
      </c>
      <c r="B4433" s="6" t="s">
        <v>5666</v>
      </c>
      <c r="C4433" s="6" t="s">
        <v>5667</v>
      </c>
      <c r="D4433" s="4">
        <v>188064</v>
      </c>
      <c r="E4433" s="4">
        <v>188837</v>
      </c>
      <c r="F4433" s="5" t="s">
        <v>5316</v>
      </c>
      <c r="G4433" s="2">
        <v>6</v>
      </c>
      <c r="H4433" s="4">
        <v>188843</v>
      </c>
      <c r="I4433" s="5" t="s">
        <v>5499</v>
      </c>
      <c r="J4433" s="15">
        <v>45425</v>
      </c>
      <c r="K4433" s="24">
        <v>1400221437</v>
      </c>
      <c r="L4433" s="15">
        <v>45432</v>
      </c>
      <c r="M4433" s="15">
        <v>45443</v>
      </c>
      <c r="N4433" s="26">
        <v>1</v>
      </c>
      <c r="O4433" s="26" t="e">
        <f>VLOOKUP(D4433,quash!A$2:$I$7791,9,FALSE)</f>
        <v>#N/A</v>
      </c>
      <c r="P4433" s="7">
        <v>10000</v>
      </c>
      <c r="Q4433" s="26">
        <v>115</v>
      </c>
      <c r="R4433" s="19">
        <v>3.97705569269148E-2</v>
      </c>
      <c r="S4433" s="26">
        <v>16</v>
      </c>
      <c r="T4433" s="8">
        <v>6000</v>
      </c>
      <c r="U4433" s="4">
        <v>142</v>
      </c>
      <c r="V4433" s="10">
        <v>1503.37</v>
      </c>
      <c r="W4433" s="14" t="s">
        <v>5282</v>
      </c>
      <c r="AB4433" s="30">
        <f t="shared" si="1104"/>
        <v>665000</v>
      </c>
      <c r="AC4433" s="30">
        <f t="shared" si="1099"/>
        <v>9.0225563909774441E-3</v>
      </c>
      <c r="AD4433" s="31">
        <f t="shared" si="1100"/>
        <v>1.0375939849624061</v>
      </c>
      <c r="AE4433" s="31">
        <f t="shared" si="1111"/>
        <v>1.281203007518797</v>
      </c>
      <c r="AG4433" s="30">
        <f t="shared" si="1105"/>
        <v>6126000</v>
      </c>
      <c r="AH4433" s="30">
        <f t="shared" si="1101"/>
        <v>9.7943192948090111E-4</v>
      </c>
      <c r="AI4433" s="31">
        <f t="shared" si="1102"/>
        <v>0.11263467189030363</v>
      </c>
      <c r="AJ4433" s="31">
        <f t="shared" si="1103"/>
        <v>0.13907933398628797</v>
      </c>
      <c r="AK4433" s="30" t="str">
        <f>IF(W4433="si",($S4433*'COSTOS DE CREDITOS'!$C$27)/DATA!$G4433,"")</f>
        <v/>
      </c>
      <c r="AL4433" s="90" t="str">
        <f>IF(W4433="si",'COSTOS DE CREDITOS'!$C$35,"")</f>
        <v/>
      </c>
      <c r="AM4433" s="30" t="str">
        <f t="shared" si="1106"/>
        <v/>
      </c>
      <c r="AN4433" s="30" t="str">
        <f t="shared" si="1107"/>
        <v/>
      </c>
      <c r="AO4433" s="30">
        <f t="shared" si="1108"/>
        <v>0</v>
      </c>
      <c r="AP4433" s="30">
        <f t="shared" si="1109"/>
        <v>0</v>
      </c>
      <c r="AQ4433" s="19" t="str">
        <f t="shared" si="1110"/>
        <v/>
      </c>
    </row>
    <row r="4434" spans="1:43" x14ac:dyDescent="0.2">
      <c r="A4434" s="23" t="s">
        <v>5665</v>
      </c>
      <c r="B4434" s="6" t="s">
        <v>5666</v>
      </c>
      <c r="C4434" s="6" t="s">
        <v>5667</v>
      </c>
      <c r="D4434" s="4">
        <v>188062</v>
      </c>
      <c r="E4434" s="4">
        <v>188837</v>
      </c>
      <c r="F4434" s="5" t="s">
        <v>5316</v>
      </c>
      <c r="G4434" s="2">
        <v>6</v>
      </c>
      <c r="H4434" s="4">
        <v>188845</v>
      </c>
      <c r="I4434" s="5" t="s">
        <v>5500</v>
      </c>
      <c r="J4434" s="15">
        <v>45425</v>
      </c>
      <c r="K4434" s="24">
        <v>1400219434</v>
      </c>
      <c r="L4434" s="15">
        <v>45432</v>
      </c>
      <c r="M4434" s="15">
        <v>45443</v>
      </c>
      <c r="N4434" s="26">
        <v>1</v>
      </c>
      <c r="O4434" s="26" t="e">
        <f>VLOOKUP(D4434,quash!A$2:$I$7791,9,FALSE)</f>
        <v>#N/A</v>
      </c>
      <c r="P4434" s="7">
        <v>10000</v>
      </c>
      <c r="Q4434" s="26">
        <v>115</v>
      </c>
      <c r="R4434" s="19">
        <v>3.97705569269148E-2</v>
      </c>
      <c r="S4434" s="26">
        <v>16</v>
      </c>
      <c r="T4434" s="8">
        <v>6000</v>
      </c>
      <c r="U4434" s="4">
        <v>142</v>
      </c>
      <c r="V4434" s="10">
        <v>1503.37</v>
      </c>
      <c r="W4434" s="14" t="s">
        <v>5282</v>
      </c>
      <c r="AB4434" s="30">
        <f t="shared" si="1104"/>
        <v>665000</v>
      </c>
      <c r="AC4434" s="30">
        <f t="shared" si="1099"/>
        <v>9.0225563909774441E-3</v>
      </c>
      <c r="AD4434" s="31">
        <f t="shared" si="1100"/>
        <v>1.0375939849624061</v>
      </c>
      <c r="AE4434" s="31">
        <f t="shared" si="1111"/>
        <v>1.281203007518797</v>
      </c>
      <c r="AG4434" s="30">
        <f t="shared" si="1105"/>
        <v>6126000</v>
      </c>
      <c r="AH4434" s="30">
        <f t="shared" si="1101"/>
        <v>9.7943192948090111E-4</v>
      </c>
      <c r="AI4434" s="31">
        <f t="shared" si="1102"/>
        <v>0.11263467189030363</v>
      </c>
      <c r="AJ4434" s="31">
        <f t="shared" si="1103"/>
        <v>0.13907933398628797</v>
      </c>
      <c r="AK4434" s="30" t="str">
        <f>IF(W4434="si",($S4434*'COSTOS DE CREDITOS'!$C$27)/DATA!$G4434,"")</f>
        <v/>
      </c>
      <c r="AL4434" s="90" t="str">
        <f>IF(W4434="si",'COSTOS DE CREDITOS'!$C$35,"")</f>
        <v/>
      </c>
      <c r="AM4434" s="30" t="str">
        <f t="shared" si="1106"/>
        <v/>
      </c>
      <c r="AN4434" s="30" t="str">
        <f t="shared" si="1107"/>
        <v/>
      </c>
      <c r="AO4434" s="30">
        <f t="shared" si="1108"/>
        <v>0</v>
      </c>
      <c r="AP4434" s="30">
        <f t="shared" si="1109"/>
        <v>0</v>
      </c>
      <c r="AQ4434" s="19" t="str">
        <f t="shared" si="1110"/>
        <v/>
      </c>
    </row>
    <row r="4435" spans="1:43" x14ac:dyDescent="0.2">
      <c r="A4435" s="23" t="s">
        <v>5665</v>
      </c>
      <c r="B4435" s="6" t="s">
        <v>5666</v>
      </c>
      <c r="C4435" s="6" t="s">
        <v>5667</v>
      </c>
      <c r="D4435" s="4">
        <v>188061</v>
      </c>
      <c r="E4435" s="4">
        <v>188837</v>
      </c>
      <c r="F4435" s="5" t="s">
        <v>5316</v>
      </c>
      <c r="G4435" s="2">
        <v>6</v>
      </c>
      <c r="H4435" s="4">
        <v>188856</v>
      </c>
      <c r="I4435" s="5" t="s">
        <v>5501</v>
      </c>
      <c r="J4435" s="15">
        <v>45425</v>
      </c>
      <c r="K4435" s="24">
        <v>1400217398</v>
      </c>
      <c r="L4435" s="15">
        <v>45432</v>
      </c>
      <c r="M4435" s="15">
        <v>45443</v>
      </c>
      <c r="N4435" s="26">
        <v>1</v>
      </c>
      <c r="O4435" s="26" t="e">
        <f>VLOOKUP(D4435,quash!A$2:$I$7791,9,FALSE)</f>
        <v>#N/A</v>
      </c>
      <c r="P4435" s="7">
        <v>10000</v>
      </c>
      <c r="Q4435" s="26">
        <v>110</v>
      </c>
      <c r="R4435" s="19">
        <v>3.3741050530766099E-2</v>
      </c>
      <c r="S4435" s="26">
        <v>16</v>
      </c>
      <c r="T4435" s="8">
        <v>6000</v>
      </c>
      <c r="U4435" s="4">
        <v>142</v>
      </c>
      <c r="V4435" s="10">
        <v>1503.37</v>
      </c>
      <c r="W4435" s="14" t="s">
        <v>5282</v>
      </c>
      <c r="AB4435" s="30">
        <f t="shared" si="1104"/>
        <v>665000</v>
      </c>
      <c r="AC4435" s="30">
        <f t="shared" si="1099"/>
        <v>9.0225563909774441E-3</v>
      </c>
      <c r="AD4435" s="31">
        <f t="shared" si="1100"/>
        <v>0.99248120300751885</v>
      </c>
      <c r="AE4435" s="31">
        <f t="shared" si="1111"/>
        <v>1.281203007518797</v>
      </c>
      <c r="AG4435" s="30">
        <f t="shared" si="1105"/>
        <v>6126000</v>
      </c>
      <c r="AH4435" s="30">
        <f t="shared" si="1101"/>
        <v>9.7943192948090111E-4</v>
      </c>
      <c r="AI4435" s="31">
        <f t="shared" si="1102"/>
        <v>0.10773751224289912</v>
      </c>
      <c r="AJ4435" s="31">
        <f t="shared" si="1103"/>
        <v>0.13907933398628797</v>
      </c>
      <c r="AK4435" s="30" t="str">
        <f>IF(W4435="si",($S4435*'COSTOS DE CREDITOS'!$C$27)/DATA!$G4435,"")</f>
        <v/>
      </c>
      <c r="AL4435" s="90" t="str">
        <f>IF(W4435="si",'COSTOS DE CREDITOS'!$C$35,"")</f>
        <v/>
      </c>
      <c r="AM4435" s="30" t="str">
        <f t="shared" si="1106"/>
        <v/>
      </c>
      <c r="AN4435" s="30" t="str">
        <f t="shared" si="1107"/>
        <v/>
      </c>
      <c r="AO4435" s="30">
        <f t="shared" si="1108"/>
        <v>0</v>
      </c>
      <c r="AP4435" s="30">
        <f t="shared" si="1109"/>
        <v>0</v>
      </c>
      <c r="AQ4435" s="19" t="str">
        <f t="shared" si="1110"/>
        <v/>
      </c>
    </row>
    <row r="4436" spans="1:43" x14ac:dyDescent="0.2">
      <c r="A4436" s="23" t="s">
        <v>5665</v>
      </c>
      <c r="B4436" s="6" t="s">
        <v>5683</v>
      </c>
      <c r="C4436" s="6" t="s">
        <v>5670</v>
      </c>
      <c r="D4436" s="4">
        <v>187732</v>
      </c>
      <c r="E4436" s="4">
        <v>188344</v>
      </c>
      <c r="F4436" s="5" t="s">
        <v>5317</v>
      </c>
      <c r="G4436" s="2">
        <v>6</v>
      </c>
      <c r="H4436" s="4">
        <v>188345</v>
      </c>
      <c r="I4436" s="5" t="s">
        <v>5502</v>
      </c>
      <c r="J4436" s="15">
        <v>45421</v>
      </c>
      <c r="K4436" s="24">
        <v>1397976440</v>
      </c>
      <c r="L4436" s="15">
        <v>45427</v>
      </c>
      <c r="M4436" s="15">
        <v>45443</v>
      </c>
      <c r="N4436" s="26">
        <v>1</v>
      </c>
      <c r="O4436" s="26">
        <f>VLOOKUP(D4436,quash!A$2:$I$7791,9,FALSE)</f>
        <v>1</v>
      </c>
      <c r="P4436" s="7">
        <v>18000</v>
      </c>
      <c r="Q4436" s="26">
        <v>127</v>
      </c>
      <c r="R4436" s="19">
        <v>5.24391097594855E-2</v>
      </c>
      <c r="S4436" s="26">
        <v>16</v>
      </c>
      <c r="T4436" s="8">
        <v>18000</v>
      </c>
      <c r="U4436" s="4">
        <v>142</v>
      </c>
      <c r="V4436" s="10">
        <v>4510.33</v>
      </c>
      <c r="W4436" s="14" t="s">
        <v>5282</v>
      </c>
      <c r="AB4436" s="30">
        <f t="shared" si="1104"/>
        <v>756000</v>
      </c>
      <c r="AC4436" s="30">
        <f t="shared" si="1099"/>
        <v>2.3809523809523808E-2</v>
      </c>
      <c r="AD4436" s="31">
        <f t="shared" si="1100"/>
        <v>3.0238095238095237</v>
      </c>
      <c r="AE4436" s="31">
        <f t="shared" si="1111"/>
        <v>3.3809523809523809</v>
      </c>
      <c r="AG4436" s="30">
        <f t="shared" si="1105"/>
        <v>2427000</v>
      </c>
      <c r="AH4436" s="30">
        <f t="shared" si="1101"/>
        <v>7.4165636588380719E-3</v>
      </c>
      <c r="AI4436" s="31">
        <f t="shared" si="1102"/>
        <v>0.94190358467243518</v>
      </c>
      <c r="AJ4436" s="31">
        <f t="shared" si="1103"/>
        <v>1.0531520395550062</v>
      </c>
      <c r="AK4436" s="30" t="str">
        <f>IF(W4436="si",($S4436*'COSTOS DE CREDITOS'!$C$27)/DATA!$G4436,"")</f>
        <v/>
      </c>
      <c r="AL4436" s="90" t="str">
        <f>IF(W4436="si",'COSTOS DE CREDITOS'!$C$35,"")</f>
        <v/>
      </c>
      <c r="AM4436" s="30" t="str">
        <f t="shared" si="1106"/>
        <v/>
      </c>
      <c r="AN4436" s="30" t="str">
        <f t="shared" si="1107"/>
        <v/>
      </c>
      <c r="AO4436" s="30">
        <f t="shared" si="1108"/>
        <v>0</v>
      </c>
      <c r="AP4436" s="30">
        <f t="shared" si="1109"/>
        <v>0</v>
      </c>
      <c r="AQ4436" s="19" t="str">
        <f t="shared" si="1110"/>
        <v/>
      </c>
    </row>
    <row r="4437" spans="1:43" x14ac:dyDescent="0.2">
      <c r="A4437" s="23" t="s">
        <v>5665</v>
      </c>
      <c r="B4437" s="6" t="s">
        <v>5683</v>
      </c>
      <c r="C4437" s="6" t="s">
        <v>5670</v>
      </c>
      <c r="D4437" s="4">
        <v>187869</v>
      </c>
      <c r="E4437" s="4">
        <v>188344</v>
      </c>
      <c r="F4437" s="5" t="s">
        <v>5317</v>
      </c>
      <c r="G4437" s="2">
        <v>6</v>
      </c>
      <c r="H4437" s="4">
        <v>188346</v>
      </c>
      <c r="I4437" s="5" t="s">
        <v>5503</v>
      </c>
      <c r="J4437" s="15">
        <v>45421</v>
      </c>
      <c r="K4437" s="24">
        <v>1398340428</v>
      </c>
      <c r="L4437" s="15">
        <v>45427</v>
      </c>
      <c r="M4437" s="15">
        <v>45443</v>
      </c>
      <c r="N4437" s="26">
        <v>1</v>
      </c>
      <c r="O4437" s="26">
        <f>VLOOKUP(D4437,quash!A$2:$I$7791,9,FALSE)</f>
        <v>2</v>
      </c>
      <c r="P4437" s="7">
        <v>10000</v>
      </c>
      <c r="Q4437" s="26">
        <v>115</v>
      </c>
      <c r="R4437" s="19">
        <v>3.97705569269148E-2</v>
      </c>
      <c r="S4437" s="26">
        <v>16</v>
      </c>
      <c r="T4437" s="8">
        <v>10000</v>
      </c>
      <c r="U4437" s="4">
        <v>142</v>
      </c>
      <c r="V4437" s="10">
        <v>2510.34</v>
      </c>
      <c r="W4437" s="14" t="s">
        <v>5282</v>
      </c>
      <c r="AB4437" s="30">
        <f t="shared" si="1104"/>
        <v>453000</v>
      </c>
      <c r="AC4437" s="30">
        <f t="shared" si="1099"/>
        <v>2.2075055187637971E-2</v>
      </c>
      <c r="AD4437" s="31">
        <f t="shared" si="1100"/>
        <v>2.5386313465783665</v>
      </c>
      <c r="AE4437" s="31">
        <f t="shared" si="1111"/>
        <v>3.1346578366445916</v>
      </c>
      <c r="AG4437" s="30">
        <f t="shared" si="1105"/>
        <v>1695000</v>
      </c>
      <c r="AH4437" s="30">
        <f t="shared" si="1101"/>
        <v>5.8997050147492625E-3</v>
      </c>
      <c r="AI4437" s="31">
        <f t="shared" si="1102"/>
        <v>0.67846607669616521</v>
      </c>
      <c r="AJ4437" s="31">
        <f t="shared" si="1103"/>
        <v>0.83775811209439532</v>
      </c>
      <c r="AK4437" s="30" t="str">
        <f>IF(W4437="si",($S4437*'COSTOS DE CREDITOS'!$C$27)/DATA!$G4437,"")</f>
        <v/>
      </c>
      <c r="AL4437" s="90" t="str">
        <f>IF(W4437="si",'COSTOS DE CREDITOS'!$C$35,"")</f>
        <v/>
      </c>
      <c r="AM4437" s="30" t="str">
        <f t="shared" si="1106"/>
        <v/>
      </c>
      <c r="AN4437" s="30" t="str">
        <f t="shared" si="1107"/>
        <v/>
      </c>
      <c r="AO4437" s="30">
        <f t="shared" si="1108"/>
        <v>0</v>
      </c>
      <c r="AP4437" s="30">
        <f t="shared" si="1109"/>
        <v>0</v>
      </c>
      <c r="AQ4437" s="19" t="str">
        <f t="shared" si="1110"/>
        <v/>
      </c>
    </row>
    <row r="4438" spans="1:43" x14ac:dyDescent="0.2">
      <c r="A4438" s="23" t="s">
        <v>5665</v>
      </c>
      <c r="B4438" s="6" t="s">
        <v>5683</v>
      </c>
      <c r="C4438" s="6" t="s">
        <v>5670</v>
      </c>
      <c r="D4438" s="4">
        <v>187717</v>
      </c>
      <c r="E4438" s="4">
        <v>188344</v>
      </c>
      <c r="F4438" s="5" t="s">
        <v>5317</v>
      </c>
      <c r="G4438" s="2">
        <v>6</v>
      </c>
      <c r="H4438" s="4">
        <v>188348</v>
      </c>
      <c r="I4438" s="5" t="s">
        <v>5504</v>
      </c>
      <c r="J4438" s="15">
        <v>45420</v>
      </c>
      <c r="K4438" s="24">
        <v>1397728321</v>
      </c>
      <c r="L4438" s="15">
        <v>45427</v>
      </c>
      <c r="M4438" s="15">
        <v>45443</v>
      </c>
      <c r="N4438" s="26">
        <v>1</v>
      </c>
      <c r="O4438" s="26">
        <f>VLOOKUP(D4438,quash!A$2:$I$7791,9,FALSE)</f>
        <v>1</v>
      </c>
      <c r="P4438" s="7">
        <v>5000</v>
      </c>
      <c r="Q4438" s="26">
        <v>147</v>
      </c>
      <c r="R4438" s="19">
        <v>7.9000519063171556E-2</v>
      </c>
      <c r="S4438" s="26">
        <v>16</v>
      </c>
      <c r="T4438" s="8">
        <v>8000</v>
      </c>
      <c r="U4438" s="4">
        <v>142</v>
      </c>
      <c r="V4438" s="10">
        <v>2013.74</v>
      </c>
      <c r="W4438" s="14" t="s">
        <v>5282</v>
      </c>
      <c r="AB4438" s="30">
        <f t="shared" si="1104"/>
        <v>756000</v>
      </c>
      <c r="AC4438" s="30">
        <f t="shared" si="1099"/>
        <v>1.0582010582010581E-2</v>
      </c>
      <c r="AD4438" s="31">
        <f t="shared" si="1100"/>
        <v>1.5555555555555554</v>
      </c>
      <c r="AE4438" s="31">
        <f t="shared" si="1111"/>
        <v>1.5026455026455026</v>
      </c>
      <c r="AG4438" s="30">
        <f t="shared" si="1105"/>
        <v>2427000</v>
      </c>
      <c r="AH4438" s="30">
        <f t="shared" si="1101"/>
        <v>3.296250515039143E-3</v>
      </c>
      <c r="AI4438" s="31">
        <f t="shared" si="1102"/>
        <v>0.48454882571075403</v>
      </c>
      <c r="AJ4438" s="31">
        <f t="shared" si="1103"/>
        <v>0.4680675731355583</v>
      </c>
      <c r="AK4438" s="30" t="str">
        <f>IF(W4438="si",($S4438*'COSTOS DE CREDITOS'!$C$27)/DATA!$G4438,"")</f>
        <v/>
      </c>
      <c r="AL4438" s="90" t="str">
        <f>IF(W4438="si",'COSTOS DE CREDITOS'!$C$35,"")</f>
        <v/>
      </c>
      <c r="AM4438" s="30" t="str">
        <f t="shared" si="1106"/>
        <v/>
      </c>
      <c r="AN4438" s="30" t="str">
        <f t="shared" si="1107"/>
        <v/>
      </c>
      <c r="AO4438" s="30">
        <f t="shared" si="1108"/>
        <v>0</v>
      </c>
      <c r="AP4438" s="30">
        <f t="shared" si="1109"/>
        <v>0</v>
      </c>
      <c r="AQ4438" s="19" t="str">
        <f t="shared" si="1110"/>
        <v/>
      </c>
    </row>
    <row r="4439" spans="1:43" x14ac:dyDescent="0.2">
      <c r="A4439" s="23" t="s">
        <v>5665</v>
      </c>
      <c r="B4439" s="6" t="s">
        <v>5683</v>
      </c>
      <c r="C4439" s="6" t="s">
        <v>5670</v>
      </c>
      <c r="D4439" s="4">
        <v>188009</v>
      </c>
      <c r="E4439" s="4">
        <v>188344</v>
      </c>
      <c r="F4439" s="5" t="s">
        <v>5317</v>
      </c>
      <c r="G4439" s="2">
        <v>6</v>
      </c>
      <c r="H4439" s="4">
        <v>188504</v>
      </c>
      <c r="I4439" s="5" t="s">
        <v>5505</v>
      </c>
      <c r="J4439" s="15">
        <v>45425</v>
      </c>
      <c r="K4439" s="24">
        <v>1400048020</v>
      </c>
      <c r="L4439" s="15">
        <v>45428</v>
      </c>
      <c r="M4439" s="15">
        <v>45443</v>
      </c>
      <c r="N4439" s="26">
        <v>1</v>
      </c>
      <c r="O4439" s="26">
        <f>VLOOKUP(D4439,quash!A$2:$I$7791,9,FALSE)</f>
        <v>1</v>
      </c>
      <c r="P4439" s="7">
        <v>10000</v>
      </c>
      <c r="Q4439" s="26">
        <v>110</v>
      </c>
      <c r="R4439" s="19">
        <v>3.3741050530766099E-2</v>
      </c>
      <c r="S4439" s="26">
        <v>16</v>
      </c>
      <c r="T4439" s="8">
        <v>8000</v>
      </c>
      <c r="U4439" s="4">
        <v>142</v>
      </c>
      <c r="V4439" s="10">
        <v>2013.74</v>
      </c>
      <c r="W4439" s="14" t="s">
        <v>5282</v>
      </c>
      <c r="AB4439" s="30">
        <f t="shared" si="1104"/>
        <v>756000</v>
      </c>
      <c r="AC4439" s="30">
        <f t="shared" si="1099"/>
        <v>1.0582010582010581E-2</v>
      </c>
      <c r="AD4439" s="31">
        <f t="shared" si="1100"/>
        <v>1.164021164021164</v>
      </c>
      <c r="AE4439" s="31">
        <f t="shared" si="1111"/>
        <v>1.5026455026455026</v>
      </c>
      <c r="AG4439" s="30">
        <f t="shared" si="1105"/>
        <v>2427000</v>
      </c>
      <c r="AH4439" s="30">
        <f t="shared" si="1101"/>
        <v>3.296250515039143E-3</v>
      </c>
      <c r="AI4439" s="31">
        <f t="shared" si="1102"/>
        <v>0.36258755665430575</v>
      </c>
      <c r="AJ4439" s="31">
        <f t="shared" si="1103"/>
        <v>0.4680675731355583</v>
      </c>
      <c r="AK4439" s="30" t="str">
        <f>IF(W4439="si",($S4439*'COSTOS DE CREDITOS'!$C$27)/DATA!$G4439,"")</f>
        <v/>
      </c>
      <c r="AL4439" s="90" t="str">
        <f>IF(W4439="si",'COSTOS DE CREDITOS'!$C$35,"")</f>
        <v/>
      </c>
      <c r="AM4439" s="30" t="str">
        <f t="shared" si="1106"/>
        <v/>
      </c>
      <c r="AN4439" s="30" t="str">
        <f t="shared" si="1107"/>
        <v/>
      </c>
      <c r="AO4439" s="30">
        <f t="shared" si="1108"/>
        <v>0</v>
      </c>
      <c r="AP4439" s="30">
        <f t="shared" si="1109"/>
        <v>0</v>
      </c>
      <c r="AQ4439" s="19" t="str">
        <f t="shared" si="1110"/>
        <v/>
      </c>
    </row>
    <row r="4440" spans="1:43" x14ac:dyDescent="0.2">
      <c r="A4440" s="23" t="s">
        <v>5665</v>
      </c>
      <c r="B4440" s="6" t="s">
        <v>5683</v>
      </c>
      <c r="C4440" s="6" t="s">
        <v>5670</v>
      </c>
      <c r="D4440" s="4">
        <v>187719</v>
      </c>
      <c r="E4440" s="4">
        <v>188344</v>
      </c>
      <c r="F4440" s="5" t="s">
        <v>5317</v>
      </c>
      <c r="G4440" s="2">
        <v>6</v>
      </c>
      <c r="H4440" s="4">
        <v>188732</v>
      </c>
      <c r="I4440" s="5" t="s">
        <v>5506</v>
      </c>
      <c r="J4440" s="15">
        <v>45421</v>
      </c>
      <c r="K4440" s="24">
        <v>1397730763</v>
      </c>
      <c r="L4440" s="15">
        <v>45429</v>
      </c>
      <c r="M4440" s="15">
        <v>45443</v>
      </c>
      <c r="N4440" s="26">
        <v>1</v>
      </c>
      <c r="O4440" s="26">
        <f>VLOOKUP(D4440,quash!A$2:$I$7791,9,FALSE)</f>
        <v>1</v>
      </c>
      <c r="P4440" s="7">
        <v>5000</v>
      </c>
      <c r="Q4440" s="26">
        <v>147</v>
      </c>
      <c r="R4440" s="19">
        <v>7.9000519063171556E-2</v>
      </c>
      <c r="S4440" s="26">
        <v>16</v>
      </c>
      <c r="T4440" s="8">
        <v>8000</v>
      </c>
      <c r="U4440" s="4">
        <v>142</v>
      </c>
      <c r="V4440" s="10">
        <v>2013.74</v>
      </c>
      <c r="W4440" s="14" t="s">
        <v>5282</v>
      </c>
      <c r="AB4440" s="30">
        <f t="shared" si="1104"/>
        <v>756000</v>
      </c>
      <c r="AC4440" s="30">
        <f t="shared" si="1099"/>
        <v>1.0582010582010581E-2</v>
      </c>
      <c r="AD4440" s="31">
        <f t="shared" si="1100"/>
        <v>1.5555555555555554</v>
      </c>
      <c r="AE4440" s="31">
        <f t="shared" si="1111"/>
        <v>1.5026455026455026</v>
      </c>
      <c r="AG4440" s="30">
        <f t="shared" si="1105"/>
        <v>2427000</v>
      </c>
      <c r="AH4440" s="30">
        <f t="shared" si="1101"/>
        <v>3.296250515039143E-3</v>
      </c>
      <c r="AI4440" s="31">
        <f t="shared" si="1102"/>
        <v>0.48454882571075403</v>
      </c>
      <c r="AJ4440" s="31">
        <f t="shared" si="1103"/>
        <v>0.4680675731355583</v>
      </c>
      <c r="AK4440" s="30" t="str">
        <f>IF(W4440="si",($S4440*'COSTOS DE CREDITOS'!$C$27)/DATA!$G4440,"")</f>
        <v/>
      </c>
      <c r="AL4440" s="90" t="str">
        <f>IF(W4440="si",'COSTOS DE CREDITOS'!$C$35,"")</f>
        <v/>
      </c>
      <c r="AM4440" s="30" t="str">
        <f t="shared" si="1106"/>
        <v/>
      </c>
      <c r="AN4440" s="30" t="str">
        <f t="shared" si="1107"/>
        <v/>
      </c>
      <c r="AO4440" s="30">
        <f t="shared" si="1108"/>
        <v>0</v>
      </c>
      <c r="AP4440" s="30">
        <f t="shared" si="1109"/>
        <v>0</v>
      </c>
      <c r="AQ4440" s="19" t="str">
        <f t="shared" si="1110"/>
        <v/>
      </c>
    </row>
    <row r="4441" spans="1:43" x14ac:dyDescent="0.2">
      <c r="A4441" s="23" t="s">
        <v>5665</v>
      </c>
      <c r="B4441" s="6" t="s">
        <v>5683</v>
      </c>
      <c r="C4441" s="6" t="s">
        <v>5670</v>
      </c>
      <c r="D4441" s="4">
        <v>188067</v>
      </c>
      <c r="E4441" s="4">
        <v>188344</v>
      </c>
      <c r="F4441" s="5" t="s">
        <v>5317</v>
      </c>
      <c r="G4441" s="2">
        <v>6</v>
      </c>
      <c r="H4441" s="4">
        <v>188735</v>
      </c>
      <c r="I4441" s="5" t="s">
        <v>5507</v>
      </c>
      <c r="J4441" s="15">
        <v>45425</v>
      </c>
      <c r="K4441" s="24">
        <v>1400223904</v>
      </c>
      <c r="L4441" s="15">
        <v>45429</v>
      </c>
      <c r="M4441" s="15">
        <v>45443</v>
      </c>
      <c r="N4441" s="26">
        <v>1</v>
      </c>
      <c r="O4441" s="26" t="e">
        <f>VLOOKUP(D4441,quash!A$2:$I$7791,9,FALSE)</f>
        <v>#N/A</v>
      </c>
      <c r="P4441" s="7">
        <v>10000</v>
      </c>
      <c r="Q4441" s="26">
        <v>127</v>
      </c>
      <c r="R4441" s="19">
        <v>5.24391097594855E-2</v>
      </c>
      <c r="S4441" s="26">
        <v>16</v>
      </c>
      <c r="T4441" s="8">
        <v>8000</v>
      </c>
      <c r="U4441" s="4">
        <v>142</v>
      </c>
      <c r="V4441" s="10">
        <v>2013.74</v>
      </c>
      <c r="W4441" s="14" t="s">
        <v>5282</v>
      </c>
      <c r="AB4441" s="30">
        <f t="shared" si="1104"/>
        <v>665000</v>
      </c>
      <c r="AC4441" s="30">
        <f t="shared" si="1099"/>
        <v>1.2030075187969926E-2</v>
      </c>
      <c r="AD4441" s="31">
        <f t="shared" si="1100"/>
        <v>1.5278195488721806</v>
      </c>
      <c r="AE4441" s="31">
        <f t="shared" si="1111"/>
        <v>1.7082706766917295</v>
      </c>
      <c r="AG4441" s="30">
        <f t="shared" si="1105"/>
        <v>6126000</v>
      </c>
      <c r="AH4441" s="30">
        <f t="shared" si="1101"/>
        <v>1.3059092393078681E-3</v>
      </c>
      <c r="AI4441" s="31">
        <f t="shared" si="1102"/>
        <v>0.16585047339209924</v>
      </c>
      <c r="AJ4441" s="31">
        <f t="shared" si="1103"/>
        <v>0.18543911198171725</v>
      </c>
      <c r="AK4441" s="30" t="str">
        <f>IF(W4441="si",($S4441*'COSTOS DE CREDITOS'!$C$27)/DATA!$G4441,"")</f>
        <v/>
      </c>
      <c r="AL4441" s="90" t="str">
        <f>IF(W4441="si",'COSTOS DE CREDITOS'!$C$35,"")</f>
        <v/>
      </c>
      <c r="AM4441" s="30" t="str">
        <f t="shared" si="1106"/>
        <v/>
      </c>
      <c r="AN4441" s="30" t="str">
        <f t="shared" si="1107"/>
        <v/>
      </c>
      <c r="AO4441" s="30">
        <f t="shared" si="1108"/>
        <v>0</v>
      </c>
      <c r="AP4441" s="30">
        <f t="shared" si="1109"/>
        <v>0</v>
      </c>
      <c r="AQ4441" s="19" t="str">
        <f t="shared" si="1110"/>
        <v/>
      </c>
    </row>
    <row r="4442" spans="1:43" x14ac:dyDescent="0.2">
      <c r="A4442" s="23" t="s">
        <v>5665</v>
      </c>
      <c r="B4442" s="6" t="s">
        <v>5673</v>
      </c>
      <c r="C4442" s="6" t="s">
        <v>5667</v>
      </c>
      <c r="D4442" s="4">
        <v>188209</v>
      </c>
      <c r="E4442" s="4">
        <v>188088</v>
      </c>
      <c r="F4442" s="5" t="s">
        <v>32</v>
      </c>
      <c r="G4442" s="2">
        <v>6</v>
      </c>
      <c r="H4442" s="4">
        <v>188827</v>
      </c>
      <c r="I4442" s="5" t="s">
        <v>5508</v>
      </c>
      <c r="J4442" s="15">
        <v>45426</v>
      </c>
      <c r="K4442" s="24">
        <v>1400958135</v>
      </c>
      <c r="L4442" s="15">
        <v>45432</v>
      </c>
      <c r="M4442" s="15">
        <v>45443</v>
      </c>
      <c r="N4442" s="26">
        <v>1</v>
      </c>
      <c r="O4442" s="26" t="e">
        <f>VLOOKUP(D4442,quash!A$2:$I$7791,9,FALSE)</f>
        <v>#N/A</v>
      </c>
      <c r="P4442" s="7">
        <v>10000</v>
      </c>
      <c r="Q4442" s="26">
        <v>90</v>
      </c>
      <c r="R4442" s="19">
        <v>5.9818464604665302E-3</v>
      </c>
      <c r="S4442" s="26">
        <v>16</v>
      </c>
      <c r="T4442" s="8">
        <v>10000</v>
      </c>
      <c r="U4442" s="4">
        <v>142</v>
      </c>
      <c r="V4442" s="10">
        <v>2510.34</v>
      </c>
      <c r="W4442" s="14" t="s">
        <v>5282</v>
      </c>
      <c r="AB4442" s="30">
        <f t="shared" si="1104"/>
        <v>665000</v>
      </c>
      <c r="AC4442" s="30">
        <f t="shared" si="1099"/>
        <v>1.5037593984962405E-2</v>
      </c>
      <c r="AD4442" s="31">
        <f t="shared" si="1100"/>
        <v>1.3533834586466165</v>
      </c>
      <c r="AE4442" s="31">
        <f t="shared" si="1111"/>
        <v>2.1353383458646613</v>
      </c>
      <c r="AG4442" s="30">
        <f t="shared" si="1105"/>
        <v>6126000</v>
      </c>
      <c r="AH4442" s="30">
        <f t="shared" si="1101"/>
        <v>1.632386549134835E-3</v>
      </c>
      <c r="AI4442" s="31">
        <f t="shared" si="1102"/>
        <v>0.14691478942213515</v>
      </c>
      <c r="AJ4442" s="31">
        <f t="shared" si="1103"/>
        <v>0.23179888997714657</v>
      </c>
      <c r="AK4442" s="30" t="str">
        <f>IF(W4442="si",($S4442*'COSTOS DE CREDITOS'!$C$27)/DATA!$G4442,"")</f>
        <v/>
      </c>
      <c r="AL4442" s="90" t="str">
        <f>IF(W4442="si",'COSTOS DE CREDITOS'!$C$35,"")</f>
        <v/>
      </c>
      <c r="AM4442" s="30" t="str">
        <f t="shared" si="1106"/>
        <v/>
      </c>
      <c r="AN4442" s="30" t="str">
        <f t="shared" si="1107"/>
        <v/>
      </c>
      <c r="AO4442" s="30">
        <f t="shared" si="1108"/>
        <v>0</v>
      </c>
      <c r="AP4442" s="30">
        <f t="shared" si="1109"/>
        <v>0</v>
      </c>
      <c r="AQ4442" s="19" t="str">
        <f t="shared" si="1110"/>
        <v/>
      </c>
    </row>
    <row r="4443" spans="1:43" x14ac:dyDescent="0.2">
      <c r="A4443" s="23" t="s">
        <v>5665</v>
      </c>
      <c r="B4443" s="6" t="s">
        <v>5676</v>
      </c>
      <c r="C4443" s="6" t="s">
        <v>5670</v>
      </c>
      <c r="D4443" s="4">
        <v>188580</v>
      </c>
      <c r="E4443" s="4">
        <v>189151</v>
      </c>
      <c r="F4443" s="5" t="s">
        <v>5318</v>
      </c>
      <c r="G4443" s="2">
        <v>5</v>
      </c>
      <c r="H4443" s="4">
        <v>189152</v>
      </c>
      <c r="I4443" s="5" t="s">
        <v>5509</v>
      </c>
      <c r="J4443" s="15">
        <v>45428</v>
      </c>
      <c r="K4443" s="24">
        <v>1402228920</v>
      </c>
      <c r="L4443" s="15">
        <v>45434</v>
      </c>
      <c r="M4443" s="15">
        <v>45443</v>
      </c>
      <c r="N4443" s="26">
        <v>1</v>
      </c>
      <c r="O4443" s="26" t="e">
        <f>VLOOKUP(D4443,quash!A$2:$I$7791,9,FALSE)</f>
        <v>#N/A</v>
      </c>
      <c r="P4443" s="7">
        <v>10000</v>
      </c>
      <c r="Q4443" s="26">
        <v>147</v>
      </c>
      <c r="R4443" s="19">
        <v>7.9000519063170294E-2</v>
      </c>
      <c r="S4443" s="26">
        <v>16</v>
      </c>
      <c r="T4443" s="8">
        <v>10000</v>
      </c>
      <c r="U4443" s="4">
        <v>142</v>
      </c>
      <c r="V4443" s="10">
        <v>2510.34</v>
      </c>
      <c r="W4443" s="14" t="s">
        <v>5282</v>
      </c>
      <c r="AB4443" s="30">
        <f t="shared" si="1104"/>
        <v>665000</v>
      </c>
      <c r="AC4443" s="30">
        <f t="shared" si="1099"/>
        <v>1.5037593984962405E-2</v>
      </c>
      <c r="AD4443" s="31">
        <f t="shared" si="1100"/>
        <v>2.2105263157894735</v>
      </c>
      <c r="AE4443" s="31">
        <f t="shared" si="1111"/>
        <v>2.1353383458646613</v>
      </c>
      <c r="AG4443" s="30">
        <f t="shared" si="1105"/>
        <v>6126000</v>
      </c>
      <c r="AH4443" s="30">
        <f t="shared" si="1101"/>
        <v>1.632386549134835E-3</v>
      </c>
      <c r="AI4443" s="31">
        <f t="shared" si="1102"/>
        <v>0.23996082272282074</v>
      </c>
      <c r="AJ4443" s="31">
        <f t="shared" si="1103"/>
        <v>0.23179888997714657</v>
      </c>
      <c r="AK4443" s="30" t="str">
        <f>IF(W4443="si",($S4443*'COSTOS DE CREDITOS'!$C$27)/DATA!$G4443,"")</f>
        <v/>
      </c>
      <c r="AL4443" s="90" t="str">
        <f>IF(W4443="si",'COSTOS DE CREDITOS'!$C$35,"")</f>
        <v/>
      </c>
      <c r="AM4443" s="30" t="str">
        <f t="shared" si="1106"/>
        <v/>
      </c>
      <c r="AN4443" s="30" t="str">
        <f t="shared" si="1107"/>
        <v/>
      </c>
      <c r="AO4443" s="30">
        <f t="shared" si="1108"/>
        <v>0</v>
      </c>
      <c r="AP4443" s="30">
        <f t="shared" si="1109"/>
        <v>0</v>
      </c>
      <c r="AQ4443" s="19" t="str">
        <f t="shared" si="1110"/>
        <v/>
      </c>
    </row>
    <row r="4444" spans="1:43" x14ac:dyDescent="0.2">
      <c r="A4444" s="23" t="s">
        <v>5665</v>
      </c>
      <c r="B4444" s="6" t="s">
        <v>5676</v>
      </c>
      <c r="C4444" s="6" t="s">
        <v>5670</v>
      </c>
      <c r="D4444" s="4">
        <v>187643</v>
      </c>
      <c r="E4444" s="4">
        <v>189151</v>
      </c>
      <c r="F4444" s="5" t="s">
        <v>5318</v>
      </c>
      <c r="G4444" s="2">
        <v>5</v>
      </c>
      <c r="H4444" s="4">
        <v>189156</v>
      </c>
      <c r="I4444" s="5" t="s">
        <v>5510</v>
      </c>
      <c r="J4444" s="15">
        <v>45420</v>
      </c>
      <c r="K4444" s="24">
        <v>1397490557</v>
      </c>
      <c r="L4444" s="15">
        <v>45434</v>
      </c>
      <c r="M4444" s="15">
        <v>45443</v>
      </c>
      <c r="N4444" s="26">
        <v>1</v>
      </c>
      <c r="O4444" s="26" t="e">
        <f>VLOOKUP(D4444,quash!A$2:$I$7791,9,FALSE)</f>
        <v>#N/A</v>
      </c>
      <c r="P4444" s="7">
        <v>10000</v>
      </c>
      <c r="Q4444" s="26">
        <v>147</v>
      </c>
      <c r="R4444" s="19">
        <v>7.9000519063170294E-2</v>
      </c>
      <c r="S4444" s="26">
        <v>16</v>
      </c>
      <c r="T4444" s="8">
        <v>9000</v>
      </c>
      <c r="U4444" s="4">
        <v>142</v>
      </c>
      <c r="V4444" s="10">
        <v>2255.2800000000002</v>
      </c>
      <c r="W4444" s="14" t="s">
        <v>5282</v>
      </c>
      <c r="AB4444" s="30">
        <f t="shared" si="1104"/>
        <v>665000</v>
      </c>
      <c r="AC4444" s="30">
        <f t="shared" si="1099"/>
        <v>1.3533834586466165E-2</v>
      </c>
      <c r="AD4444" s="31">
        <f t="shared" si="1100"/>
        <v>1.9894736842105263</v>
      </c>
      <c r="AE4444" s="31">
        <f t="shared" si="1111"/>
        <v>1.9218045112781954</v>
      </c>
      <c r="AG4444" s="30">
        <f t="shared" si="1105"/>
        <v>6126000</v>
      </c>
      <c r="AH4444" s="30">
        <f t="shared" si="1101"/>
        <v>1.4691478942213516E-3</v>
      </c>
      <c r="AI4444" s="31">
        <f t="shared" si="1102"/>
        <v>0.21596474045053868</v>
      </c>
      <c r="AJ4444" s="31">
        <f t="shared" si="1103"/>
        <v>0.20861900097943192</v>
      </c>
      <c r="AK4444" s="30" t="str">
        <f>IF(W4444="si",($S4444*'COSTOS DE CREDITOS'!$C$27)/DATA!$G4444,"")</f>
        <v/>
      </c>
      <c r="AL4444" s="90" t="str">
        <f>IF(W4444="si",'COSTOS DE CREDITOS'!$C$35,"")</f>
        <v/>
      </c>
      <c r="AM4444" s="30" t="str">
        <f t="shared" si="1106"/>
        <v/>
      </c>
      <c r="AN4444" s="30" t="str">
        <f t="shared" si="1107"/>
        <v/>
      </c>
      <c r="AO4444" s="30">
        <f t="shared" si="1108"/>
        <v>0</v>
      </c>
      <c r="AP4444" s="30">
        <f t="shared" si="1109"/>
        <v>0</v>
      </c>
      <c r="AQ4444" s="19" t="str">
        <f t="shared" si="1110"/>
        <v/>
      </c>
    </row>
    <row r="4445" spans="1:43" x14ac:dyDescent="0.2">
      <c r="A4445" s="23" t="s">
        <v>5665</v>
      </c>
      <c r="B4445" s="6" t="s">
        <v>5676</v>
      </c>
      <c r="C4445" s="6" t="s">
        <v>5670</v>
      </c>
      <c r="D4445" s="4">
        <v>187618</v>
      </c>
      <c r="E4445" s="4">
        <v>189151</v>
      </c>
      <c r="F4445" s="5" t="s">
        <v>5318</v>
      </c>
      <c r="G4445" s="2">
        <v>5</v>
      </c>
      <c r="H4445" s="4">
        <v>189161</v>
      </c>
      <c r="I4445" s="5" t="s">
        <v>5511</v>
      </c>
      <c r="J4445" s="15">
        <v>45420</v>
      </c>
      <c r="K4445" s="24">
        <v>1397355499</v>
      </c>
      <c r="L4445" s="15">
        <v>45434</v>
      </c>
      <c r="M4445" s="15">
        <v>45443</v>
      </c>
      <c r="N4445" s="26">
        <v>1</v>
      </c>
      <c r="O4445" s="26">
        <f>VLOOKUP(D4445,quash!A$2:$I$7791,9,FALSE)</f>
        <v>1</v>
      </c>
      <c r="P4445" s="7">
        <v>10000</v>
      </c>
      <c r="Q4445" s="26">
        <v>132</v>
      </c>
      <c r="R4445" s="19">
        <v>5.8283715876113903E-2</v>
      </c>
      <c r="S4445" s="26">
        <v>16</v>
      </c>
      <c r="T4445" s="8">
        <v>9000</v>
      </c>
      <c r="U4445" s="4">
        <v>142</v>
      </c>
      <c r="V4445" s="10">
        <v>2255.2800000000002</v>
      </c>
      <c r="W4445" s="14" t="s">
        <v>5282</v>
      </c>
      <c r="AB4445" s="30">
        <f t="shared" si="1104"/>
        <v>756000</v>
      </c>
      <c r="AC4445" s="30">
        <f t="shared" si="1099"/>
        <v>1.1904761904761904E-2</v>
      </c>
      <c r="AD4445" s="31">
        <f t="shared" si="1100"/>
        <v>1.5714285714285714</v>
      </c>
      <c r="AE4445" s="31">
        <f t="shared" si="1111"/>
        <v>1.6904761904761905</v>
      </c>
      <c r="AG4445" s="30">
        <f t="shared" si="1105"/>
        <v>2427000</v>
      </c>
      <c r="AH4445" s="30">
        <f t="shared" si="1101"/>
        <v>3.708281829419036E-3</v>
      </c>
      <c r="AI4445" s="31">
        <f t="shared" si="1102"/>
        <v>0.48949320148331277</v>
      </c>
      <c r="AJ4445" s="31">
        <f t="shared" si="1103"/>
        <v>0.52657601977750312</v>
      </c>
      <c r="AK4445" s="30" t="str">
        <f>IF(W4445="si",($S4445*'COSTOS DE CREDITOS'!$C$27)/DATA!$G4445,"")</f>
        <v/>
      </c>
      <c r="AL4445" s="90" t="str">
        <f>IF(W4445="si",'COSTOS DE CREDITOS'!$C$35,"")</f>
        <v/>
      </c>
      <c r="AM4445" s="30" t="str">
        <f t="shared" si="1106"/>
        <v/>
      </c>
      <c r="AN4445" s="30" t="str">
        <f t="shared" si="1107"/>
        <v/>
      </c>
      <c r="AO4445" s="30">
        <f t="shared" si="1108"/>
        <v>0</v>
      </c>
      <c r="AP4445" s="30">
        <f t="shared" si="1109"/>
        <v>0</v>
      </c>
      <c r="AQ4445" s="19" t="str">
        <f t="shared" si="1110"/>
        <v/>
      </c>
    </row>
    <row r="4446" spans="1:43" x14ac:dyDescent="0.2">
      <c r="A4446" s="23" t="s">
        <v>5665</v>
      </c>
      <c r="B4446" s="6" t="s">
        <v>5676</v>
      </c>
      <c r="C4446" s="6" t="s">
        <v>5670</v>
      </c>
      <c r="D4446" s="4">
        <v>188812</v>
      </c>
      <c r="E4446" s="4">
        <v>189151</v>
      </c>
      <c r="F4446" s="5" t="s">
        <v>5318</v>
      </c>
      <c r="G4446" s="2">
        <v>5</v>
      </c>
      <c r="H4446" s="4">
        <v>189164</v>
      </c>
      <c r="I4446" s="5" t="s">
        <v>5512</v>
      </c>
      <c r="J4446" s="15">
        <v>45429</v>
      </c>
      <c r="K4446" s="24">
        <v>1403441807</v>
      </c>
      <c r="L4446" s="15">
        <v>45434</v>
      </c>
      <c r="M4446" s="15">
        <v>45443</v>
      </c>
      <c r="N4446" s="26">
        <v>1</v>
      </c>
      <c r="O4446" s="26" t="e">
        <f>VLOOKUP(D4446,quash!A$2:$I$7791,9,FALSE)</f>
        <v>#N/A</v>
      </c>
      <c r="P4446" s="7">
        <v>8000</v>
      </c>
      <c r="Q4446" s="26">
        <v>138</v>
      </c>
      <c r="R4446" s="19">
        <v>0.11226939921536</v>
      </c>
      <c r="S4446" s="26">
        <v>16</v>
      </c>
      <c r="T4446" s="8">
        <v>9000</v>
      </c>
      <c r="U4446" s="4">
        <v>142</v>
      </c>
      <c r="V4446" s="10">
        <v>2255.2800000000002</v>
      </c>
      <c r="W4446" s="14" t="s">
        <v>5282</v>
      </c>
      <c r="AB4446" s="30">
        <f t="shared" si="1104"/>
        <v>665000</v>
      </c>
      <c r="AC4446" s="30">
        <f t="shared" si="1099"/>
        <v>1.3533834586466165E-2</v>
      </c>
      <c r="AD4446" s="31">
        <f t="shared" si="1100"/>
        <v>1.8676691729323309</v>
      </c>
      <c r="AE4446" s="31">
        <f t="shared" si="1111"/>
        <v>1.9218045112781954</v>
      </c>
      <c r="AG4446" s="30">
        <f t="shared" si="1105"/>
        <v>6126000</v>
      </c>
      <c r="AH4446" s="30">
        <f t="shared" si="1101"/>
        <v>1.4691478942213516E-3</v>
      </c>
      <c r="AI4446" s="31">
        <f t="shared" si="1102"/>
        <v>0.20274240940254651</v>
      </c>
      <c r="AJ4446" s="31">
        <f t="shared" si="1103"/>
        <v>0.20861900097943192</v>
      </c>
      <c r="AK4446" s="30" t="str">
        <f>IF(W4446="si",($S4446*'COSTOS DE CREDITOS'!$C$27)/DATA!$G4446,"")</f>
        <v/>
      </c>
      <c r="AL4446" s="90" t="str">
        <f>IF(W4446="si",'COSTOS DE CREDITOS'!$C$35,"")</f>
        <v/>
      </c>
      <c r="AM4446" s="30" t="str">
        <f t="shared" si="1106"/>
        <v/>
      </c>
      <c r="AN4446" s="30" t="str">
        <f t="shared" si="1107"/>
        <v/>
      </c>
      <c r="AO4446" s="30">
        <f t="shared" si="1108"/>
        <v>0</v>
      </c>
      <c r="AP4446" s="30">
        <f t="shared" si="1109"/>
        <v>0</v>
      </c>
      <c r="AQ4446" s="19" t="str">
        <f t="shared" si="1110"/>
        <v/>
      </c>
    </row>
    <row r="4447" spans="1:43" x14ac:dyDescent="0.2">
      <c r="A4447" s="23" t="s">
        <v>5665</v>
      </c>
      <c r="B4447" s="6" t="s">
        <v>5676</v>
      </c>
      <c r="C4447" s="6" t="s">
        <v>5670</v>
      </c>
      <c r="D4447" s="4">
        <v>187474</v>
      </c>
      <c r="E4447" s="4">
        <v>189151</v>
      </c>
      <c r="F4447" s="5" t="s">
        <v>5318</v>
      </c>
      <c r="G4447" s="2">
        <v>5</v>
      </c>
      <c r="H4447" s="4">
        <v>189165</v>
      </c>
      <c r="I4447" s="5" t="s">
        <v>5513</v>
      </c>
      <c r="J4447" s="15">
        <v>45419</v>
      </c>
      <c r="K4447" s="24">
        <v>1396731537</v>
      </c>
      <c r="L4447" s="15">
        <v>45434</v>
      </c>
      <c r="M4447" s="15">
        <v>45443</v>
      </c>
      <c r="N4447" s="26">
        <v>1</v>
      </c>
      <c r="O4447" s="26" t="e">
        <f>VLOOKUP(D4447,quash!A$2:$I$7791,9,FALSE)</f>
        <v>#N/A</v>
      </c>
      <c r="P4447" s="7">
        <v>10000</v>
      </c>
      <c r="Q4447" s="26">
        <v>110</v>
      </c>
      <c r="R4447" s="19">
        <v>3.11605023919212E-2</v>
      </c>
      <c r="S4447" s="26">
        <v>16</v>
      </c>
      <c r="T4447" s="8">
        <v>10000</v>
      </c>
      <c r="U4447" s="4">
        <v>142</v>
      </c>
      <c r="V4447" s="10">
        <v>2510.34</v>
      </c>
      <c r="W4447" s="14" t="s">
        <v>5282</v>
      </c>
      <c r="AB4447" s="30">
        <f t="shared" si="1104"/>
        <v>665000</v>
      </c>
      <c r="AC4447" s="30">
        <f t="shared" si="1099"/>
        <v>1.5037593984962405E-2</v>
      </c>
      <c r="AD4447" s="31">
        <f t="shared" si="1100"/>
        <v>1.6541353383458646</v>
      </c>
      <c r="AE4447" s="31">
        <f t="shared" si="1111"/>
        <v>2.1353383458646613</v>
      </c>
      <c r="AG4447" s="30">
        <f t="shared" si="1105"/>
        <v>6126000</v>
      </c>
      <c r="AH4447" s="30">
        <f t="shared" si="1101"/>
        <v>1.632386549134835E-3</v>
      </c>
      <c r="AI4447" s="31">
        <f t="shared" si="1102"/>
        <v>0.17956252040483187</v>
      </c>
      <c r="AJ4447" s="31">
        <f t="shared" si="1103"/>
        <v>0.23179888997714657</v>
      </c>
      <c r="AK4447" s="30" t="str">
        <f>IF(W4447="si",($S4447*'COSTOS DE CREDITOS'!$C$27)/DATA!$G4447,"")</f>
        <v/>
      </c>
      <c r="AL4447" s="90" t="str">
        <f>IF(W4447="si",'COSTOS DE CREDITOS'!$C$35,"")</f>
        <v/>
      </c>
      <c r="AM4447" s="30" t="str">
        <f t="shared" si="1106"/>
        <v/>
      </c>
      <c r="AN4447" s="30" t="str">
        <f t="shared" si="1107"/>
        <v/>
      </c>
      <c r="AO4447" s="30">
        <f t="shared" si="1108"/>
        <v>0</v>
      </c>
      <c r="AP4447" s="30">
        <f t="shared" si="1109"/>
        <v>0</v>
      </c>
      <c r="AQ4447" s="19" t="str">
        <f t="shared" si="1110"/>
        <v/>
      </c>
    </row>
    <row r="4448" spans="1:43" x14ac:dyDescent="0.2">
      <c r="A4448" s="23" t="s">
        <v>5665</v>
      </c>
      <c r="B4448" s="6" t="s">
        <v>5675</v>
      </c>
      <c r="C4448" s="6" t="s">
        <v>5667</v>
      </c>
      <c r="D4448" s="4">
        <v>186772</v>
      </c>
      <c r="E4448" s="4">
        <v>187739</v>
      </c>
      <c r="F4448" s="5" t="s">
        <v>5319</v>
      </c>
      <c r="G4448" s="2">
        <v>5</v>
      </c>
      <c r="H4448" s="4">
        <v>189092</v>
      </c>
      <c r="I4448" s="5" t="s">
        <v>5514</v>
      </c>
      <c r="J4448" s="15">
        <v>45412</v>
      </c>
      <c r="K4448" s="24">
        <v>1392195029</v>
      </c>
      <c r="L4448" s="15">
        <v>45433</v>
      </c>
      <c r="M4448" s="15">
        <v>45443</v>
      </c>
      <c r="N4448" s="26">
        <v>1</v>
      </c>
      <c r="O4448" s="26" t="e">
        <f>VLOOKUP(D4448,quash!A$2:$I$7791,9,FALSE)</f>
        <v>#N/A</v>
      </c>
      <c r="P4448" s="7">
        <v>10000</v>
      </c>
      <c r="Q4448" s="26">
        <v>147</v>
      </c>
      <c r="R4448" s="19">
        <v>7.9000519063170294E-2</v>
      </c>
      <c r="S4448" s="26">
        <v>16</v>
      </c>
      <c r="T4448" s="8">
        <v>10000</v>
      </c>
      <c r="U4448" s="4">
        <v>120</v>
      </c>
      <c r="V4448" s="10">
        <v>2096.64</v>
      </c>
      <c r="W4448" s="14" t="s">
        <v>5282</v>
      </c>
      <c r="AB4448" s="30">
        <f t="shared" si="1104"/>
        <v>665000</v>
      </c>
      <c r="AC4448" s="30">
        <f t="shared" si="1099"/>
        <v>1.5037593984962405E-2</v>
      </c>
      <c r="AD4448" s="31">
        <f t="shared" si="1100"/>
        <v>2.2105263157894735</v>
      </c>
      <c r="AE4448" s="31">
        <f t="shared" si="1111"/>
        <v>1.8045112781954886</v>
      </c>
      <c r="AG4448" s="30">
        <f t="shared" si="1105"/>
        <v>6126000</v>
      </c>
      <c r="AH4448" s="30">
        <f t="shared" si="1101"/>
        <v>1.632386549134835E-3</v>
      </c>
      <c r="AI4448" s="31">
        <f t="shared" si="1102"/>
        <v>0.23996082272282074</v>
      </c>
      <c r="AJ4448" s="31">
        <f t="shared" si="1103"/>
        <v>0.19588638589618021</v>
      </c>
      <c r="AK4448" s="30" t="str">
        <f>IF(W4448="si",($S4448*'COSTOS DE CREDITOS'!$C$27)/DATA!$G4448,"")</f>
        <v/>
      </c>
      <c r="AL4448" s="90" t="str">
        <f>IF(W4448="si",'COSTOS DE CREDITOS'!$C$35,"")</f>
        <v/>
      </c>
      <c r="AM4448" s="30" t="str">
        <f t="shared" si="1106"/>
        <v/>
      </c>
      <c r="AN4448" s="30" t="str">
        <f t="shared" si="1107"/>
        <v/>
      </c>
      <c r="AO4448" s="30">
        <f t="shared" si="1108"/>
        <v>0</v>
      </c>
      <c r="AP4448" s="30">
        <f t="shared" si="1109"/>
        <v>0</v>
      </c>
      <c r="AQ4448" s="19" t="str">
        <f t="shared" si="1110"/>
        <v/>
      </c>
    </row>
    <row r="4449" spans="1:43" x14ac:dyDescent="0.2">
      <c r="A4449" s="23" t="s">
        <v>5665</v>
      </c>
      <c r="B4449" s="6" t="s">
        <v>5684</v>
      </c>
      <c r="C4449" s="6" t="s">
        <v>5667</v>
      </c>
      <c r="D4449" s="4">
        <v>188725</v>
      </c>
      <c r="E4449" s="4">
        <v>189026</v>
      </c>
      <c r="F4449" s="5" t="s">
        <v>2703</v>
      </c>
      <c r="G4449" s="2">
        <v>5</v>
      </c>
      <c r="H4449" s="4">
        <v>189047</v>
      </c>
      <c r="I4449" s="5" t="s">
        <v>5515</v>
      </c>
      <c r="J4449" s="15">
        <v>45429</v>
      </c>
      <c r="K4449" s="24">
        <v>1403268317</v>
      </c>
      <c r="L4449" s="15">
        <v>45433</v>
      </c>
      <c r="M4449" s="15">
        <v>45443</v>
      </c>
      <c r="N4449" s="26">
        <v>1</v>
      </c>
      <c r="O4449" s="26" t="e">
        <f>VLOOKUP(D4449,quash!A$2:$I$7791,9,FALSE)</f>
        <v>#N/A</v>
      </c>
      <c r="P4449" s="7">
        <v>10000</v>
      </c>
      <c r="Q4449" s="26">
        <v>147</v>
      </c>
      <c r="R4449" s="19">
        <v>7.9000519063170294E-2</v>
      </c>
      <c r="S4449" s="26">
        <v>16</v>
      </c>
      <c r="T4449" s="8">
        <v>8000</v>
      </c>
      <c r="U4449" s="4">
        <v>142</v>
      </c>
      <c r="V4449" s="10">
        <v>2013.74</v>
      </c>
      <c r="W4449" s="14" t="s">
        <v>5282</v>
      </c>
      <c r="AB4449" s="30">
        <f t="shared" si="1104"/>
        <v>665000</v>
      </c>
      <c r="AC4449" s="30">
        <f t="shared" si="1099"/>
        <v>1.2030075187969926E-2</v>
      </c>
      <c r="AD4449" s="31">
        <f t="shared" si="1100"/>
        <v>1.7684210526315791</v>
      </c>
      <c r="AE4449" s="31">
        <f t="shared" si="1111"/>
        <v>1.7082706766917295</v>
      </c>
      <c r="AG4449" s="30">
        <f t="shared" si="1105"/>
        <v>6126000</v>
      </c>
      <c r="AH4449" s="30">
        <f t="shared" si="1101"/>
        <v>1.3059092393078681E-3</v>
      </c>
      <c r="AI4449" s="31">
        <f t="shared" si="1102"/>
        <v>0.19196865817825662</v>
      </c>
      <c r="AJ4449" s="31">
        <f t="shared" si="1103"/>
        <v>0.18543911198171725</v>
      </c>
      <c r="AK4449" s="30" t="str">
        <f>IF(W4449="si",($S4449*'COSTOS DE CREDITOS'!$C$27)/DATA!$G4449,"")</f>
        <v/>
      </c>
      <c r="AL4449" s="90" t="str">
        <f>IF(W4449="si",'COSTOS DE CREDITOS'!$C$35,"")</f>
        <v/>
      </c>
      <c r="AM4449" s="30" t="str">
        <f t="shared" si="1106"/>
        <v/>
      </c>
      <c r="AN4449" s="30" t="str">
        <f t="shared" si="1107"/>
        <v/>
      </c>
      <c r="AO4449" s="30">
        <f t="shared" si="1108"/>
        <v>0</v>
      </c>
      <c r="AP4449" s="30">
        <f t="shared" si="1109"/>
        <v>0</v>
      </c>
      <c r="AQ4449" s="19" t="str">
        <f t="shared" si="1110"/>
        <v/>
      </c>
    </row>
    <row r="4450" spans="1:43" x14ac:dyDescent="0.2">
      <c r="A4450" s="23" t="s">
        <v>5665</v>
      </c>
      <c r="B4450" s="6" t="s">
        <v>5675</v>
      </c>
      <c r="C4450" s="6" t="s">
        <v>5667</v>
      </c>
      <c r="D4450" s="4">
        <v>188682</v>
      </c>
      <c r="E4450" s="4">
        <v>188590</v>
      </c>
      <c r="F4450" s="5" t="s">
        <v>2178</v>
      </c>
      <c r="G4450" s="2">
        <v>6</v>
      </c>
      <c r="H4450" s="4">
        <v>188868</v>
      </c>
      <c r="I4450" s="5" t="s">
        <v>5516</v>
      </c>
      <c r="J4450" s="15">
        <v>45428</v>
      </c>
      <c r="K4450" s="24">
        <v>1402487951</v>
      </c>
      <c r="L4450" s="15">
        <v>45432</v>
      </c>
      <c r="M4450" s="15">
        <v>45443</v>
      </c>
      <c r="N4450" s="26">
        <v>1</v>
      </c>
      <c r="O4450" s="26" t="e">
        <f>VLOOKUP(D4450,quash!A$2:$I$7791,9,FALSE)</f>
        <v>#N/A</v>
      </c>
      <c r="P4450" s="7">
        <v>10000</v>
      </c>
      <c r="Q4450" s="26">
        <v>147</v>
      </c>
      <c r="R4450" s="19">
        <v>7.9000519063170294E-2</v>
      </c>
      <c r="S4450" s="26">
        <v>16</v>
      </c>
      <c r="T4450" s="8">
        <v>5000</v>
      </c>
      <c r="U4450" s="4">
        <v>147</v>
      </c>
      <c r="V4450" s="10">
        <v>1303.3399999999999</v>
      </c>
      <c r="W4450" s="14" t="s">
        <v>5282</v>
      </c>
      <c r="AB4450" s="30">
        <f t="shared" si="1104"/>
        <v>665000</v>
      </c>
      <c r="AC4450" s="30">
        <f t="shared" si="1099"/>
        <v>7.5187969924812026E-3</v>
      </c>
      <c r="AD4450" s="31">
        <f t="shared" si="1100"/>
        <v>1.1052631578947367</v>
      </c>
      <c r="AE4450" s="31">
        <f t="shared" si="1111"/>
        <v>1.1052631578947367</v>
      </c>
      <c r="AG4450" s="30">
        <f t="shared" si="1105"/>
        <v>6126000</v>
      </c>
      <c r="AH4450" s="30">
        <f t="shared" si="1101"/>
        <v>8.1619327456741752E-4</v>
      </c>
      <c r="AI4450" s="31">
        <f t="shared" si="1102"/>
        <v>0.11998041136141037</v>
      </c>
      <c r="AJ4450" s="31">
        <f t="shared" si="1103"/>
        <v>0.11998041136141037</v>
      </c>
      <c r="AK4450" s="30" t="str">
        <f>IF(W4450="si",($S4450*'COSTOS DE CREDITOS'!$C$27)/DATA!$G4450,"")</f>
        <v/>
      </c>
      <c r="AL4450" s="90" t="str">
        <f>IF(W4450="si",'COSTOS DE CREDITOS'!$C$35,"")</f>
        <v/>
      </c>
      <c r="AM4450" s="30" t="str">
        <f t="shared" si="1106"/>
        <v/>
      </c>
      <c r="AN4450" s="30" t="str">
        <f t="shared" si="1107"/>
        <v/>
      </c>
      <c r="AO4450" s="30">
        <f t="shared" si="1108"/>
        <v>0</v>
      </c>
      <c r="AP4450" s="30">
        <f t="shared" si="1109"/>
        <v>0</v>
      </c>
      <c r="AQ4450" s="19" t="str">
        <f t="shared" si="1110"/>
        <v/>
      </c>
    </row>
    <row r="4451" spans="1:43" x14ac:dyDescent="0.2">
      <c r="A4451" s="23" t="s">
        <v>5665</v>
      </c>
      <c r="B4451" s="6" t="s">
        <v>5671</v>
      </c>
      <c r="C4451" s="6" t="s">
        <v>5670</v>
      </c>
      <c r="D4451" s="4">
        <v>187901</v>
      </c>
      <c r="E4451" s="4">
        <v>189109</v>
      </c>
      <c r="F4451" s="5" t="s">
        <v>5320</v>
      </c>
      <c r="G4451" s="2">
        <v>5</v>
      </c>
      <c r="H4451" s="4">
        <v>189115</v>
      </c>
      <c r="I4451" s="5" t="s">
        <v>5517</v>
      </c>
      <c r="J4451" s="15">
        <v>45422</v>
      </c>
      <c r="K4451" s="24">
        <v>1398650015</v>
      </c>
      <c r="L4451" s="15">
        <v>45433</v>
      </c>
      <c r="M4451" s="15">
        <v>45443</v>
      </c>
      <c r="N4451" s="26">
        <v>1</v>
      </c>
      <c r="O4451" s="26" t="e">
        <f>VLOOKUP(D4451,quash!A$2:$I$7791,9,FALSE)</f>
        <v>#N/A</v>
      </c>
      <c r="P4451" s="7">
        <v>5000</v>
      </c>
      <c r="Q4451" s="26">
        <v>147</v>
      </c>
      <c r="R4451" s="19">
        <v>0.11226939921536</v>
      </c>
      <c r="S4451" s="26">
        <v>16</v>
      </c>
      <c r="T4451" s="8">
        <v>8000</v>
      </c>
      <c r="U4451" s="4">
        <v>142</v>
      </c>
      <c r="V4451" s="10">
        <v>2013.74</v>
      </c>
      <c r="W4451" s="14" t="s">
        <v>5282</v>
      </c>
      <c r="AB4451" s="30">
        <f t="shared" si="1104"/>
        <v>665000</v>
      </c>
      <c r="AC4451" s="30">
        <f t="shared" si="1099"/>
        <v>1.2030075187969926E-2</v>
      </c>
      <c r="AD4451" s="31">
        <f t="shared" si="1100"/>
        <v>1.7684210526315791</v>
      </c>
      <c r="AE4451" s="31">
        <f t="shared" si="1111"/>
        <v>1.7082706766917295</v>
      </c>
      <c r="AG4451" s="30">
        <f t="shared" si="1105"/>
        <v>6126000</v>
      </c>
      <c r="AH4451" s="30">
        <f t="shared" si="1101"/>
        <v>1.3059092393078681E-3</v>
      </c>
      <c r="AI4451" s="31">
        <f t="shared" si="1102"/>
        <v>0.19196865817825662</v>
      </c>
      <c r="AJ4451" s="31">
        <f t="shared" si="1103"/>
        <v>0.18543911198171725</v>
      </c>
      <c r="AK4451" s="30" t="str">
        <f>IF(W4451="si",($S4451*'COSTOS DE CREDITOS'!$C$27)/DATA!$G4451,"")</f>
        <v/>
      </c>
      <c r="AL4451" s="90" t="str">
        <f>IF(W4451="si",'COSTOS DE CREDITOS'!$C$35,"")</f>
        <v/>
      </c>
      <c r="AM4451" s="30" t="str">
        <f t="shared" si="1106"/>
        <v/>
      </c>
      <c r="AN4451" s="30" t="str">
        <f t="shared" si="1107"/>
        <v/>
      </c>
      <c r="AO4451" s="30">
        <f t="shared" si="1108"/>
        <v>0</v>
      </c>
      <c r="AP4451" s="30">
        <f t="shared" si="1109"/>
        <v>0</v>
      </c>
      <c r="AQ4451" s="19" t="str">
        <f t="shared" si="1110"/>
        <v/>
      </c>
    </row>
    <row r="4452" spans="1:43" x14ac:dyDescent="0.2">
      <c r="A4452" s="23" t="s">
        <v>5665</v>
      </c>
      <c r="B4452" s="6" t="s">
        <v>5671</v>
      </c>
      <c r="C4452" s="6" t="s">
        <v>5670</v>
      </c>
      <c r="D4452" s="4">
        <v>187119</v>
      </c>
      <c r="E4452" s="4">
        <v>189109</v>
      </c>
      <c r="F4452" s="5" t="s">
        <v>5320</v>
      </c>
      <c r="G4452" s="2">
        <v>5</v>
      </c>
      <c r="H4452" s="4">
        <v>189134</v>
      </c>
      <c r="I4452" s="5" t="s">
        <v>5518</v>
      </c>
      <c r="J4452" s="15">
        <v>45415</v>
      </c>
      <c r="K4452" s="24">
        <v>1394263737</v>
      </c>
      <c r="L4452" s="15">
        <v>45434</v>
      </c>
      <c r="M4452" s="15">
        <v>45443</v>
      </c>
      <c r="N4452" s="26">
        <v>1</v>
      </c>
      <c r="O4452" s="26" t="e">
        <f>VLOOKUP(D4452,quash!A$2:$I$7791,9,FALSE)</f>
        <v>#N/A</v>
      </c>
      <c r="P4452" s="7">
        <v>5000</v>
      </c>
      <c r="Q4452" s="26">
        <v>147</v>
      </c>
      <c r="R4452" s="19">
        <v>0.11226939921536</v>
      </c>
      <c r="S4452" s="26">
        <v>16</v>
      </c>
      <c r="T4452" s="8">
        <v>6000</v>
      </c>
      <c r="U4452" s="4">
        <v>142</v>
      </c>
      <c r="V4452" s="10">
        <v>1503.37</v>
      </c>
      <c r="W4452" s="14" t="s">
        <v>5282</v>
      </c>
      <c r="AB4452" s="30">
        <f t="shared" si="1104"/>
        <v>665000</v>
      </c>
      <c r="AC4452" s="30">
        <f t="shared" si="1099"/>
        <v>9.0225563909774441E-3</v>
      </c>
      <c r="AD4452" s="31">
        <f t="shared" si="1100"/>
        <v>1.3263157894736843</v>
      </c>
      <c r="AE4452" s="31">
        <f t="shared" si="1111"/>
        <v>1.281203007518797</v>
      </c>
      <c r="AG4452" s="30">
        <f t="shared" si="1105"/>
        <v>6126000</v>
      </c>
      <c r="AH4452" s="30">
        <f t="shared" si="1101"/>
        <v>9.7943192948090111E-4</v>
      </c>
      <c r="AI4452" s="31">
        <f t="shared" si="1102"/>
        <v>0.14397649363369247</v>
      </c>
      <c r="AJ4452" s="31">
        <f t="shared" si="1103"/>
        <v>0.13907933398628797</v>
      </c>
      <c r="AK4452" s="30" t="str">
        <f>IF(W4452="si",($S4452*'COSTOS DE CREDITOS'!$C$27)/DATA!$G4452,"")</f>
        <v/>
      </c>
      <c r="AL4452" s="90" t="str">
        <f>IF(W4452="si",'COSTOS DE CREDITOS'!$C$35,"")</f>
        <v/>
      </c>
      <c r="AM4452" s="30" t="str">
        <f t="shared" si="1106"/>
        <v/>
      </c>
      <c r="AN4452" s="30" t="str">
        <f t="shared" si="1107"/>
        <v/>
      </c>
      <c r="AO4452" s="30">
        <f t="shared" si="1108"/>
        <v>0</v>
      </c>
      <c r="AP4452" s="30">
        <f t="shared" si="1109"/>
        <v>0</v>
      </c>
      <c r="AQ4452" s="19" t="str">
        <f t="shared" si="1110"/>
        <v/>
      </c>
    </row>
    <row r="4453" spans="1:43" x14ac:dyDescent="0.2">
      <c r="A4453" s="23" t="s">
        <v>5665</v>
      </c>
      <c r="B4453" s="6" t="s">
        <v>5671</v>
      </c>
      <c r="C4453" s="6" t="s">
        <v>5670</v>
      </c>
      <c r="D4453" s="4">
        <v>188990</v>
      </c>
      <c r="E4453" s="4">
        <v>189109</v>
      </c>
      <c r="F4453" s="5" t="s">
        <v>5320</v>
      </c>
      <c r="G4453" s="2">
        <v>5</v>
      </c>
      <c r="H4453" s="4">
        <v>189150</v>
      </c>
      <c r="I4453" s="5" t="s">
        <v>5519</v>
      </c>
      <c r="J4453" s="15">
        <v>45432</v>
      </c>
      <c r="K4453" s="24">
        <v>1405056951</v>
      </c>
      <c r="L4453" s="15">
        <v>45434</v>
      </c>
      <c r="M4453" s="15">
        <v>45443</v>
      </c>
      <c r="N4453" s="26">
        <v>1</v>
      </c>
      <c r="O4453" s="26" t="e">
        <f>VLOOKUP(D4453,quash!A$2:$I$7791,9,FALSE)</f>
        <v>#N/A</v>
      </c>
      <c r="P4453" s="7">
        <v>5000</v>
      </c>
      <c r="Q4453" s="26">
        <v>147</v>
      </c>
      <c r="R4453" s="19">
        <v>0.11226939921536</v>
      </c>
      <c r="S4453" s="26">
        <v>16</v>
      </c>
      <c r="T4453" s="8">
        <v>8000</v>
      </c>
      <c r="U4453" s="4">
        <v>142</v>
      </c>
      <c r="V4453" s="10">
        <v>2013.74</v>
      </c>
      <c r="W4453" s="14" t="s">
        <v>5282</v>
      </c>
      <c r="AB4453" s="30">
        <f t="shared" si="1104"/>
        <v>665000</v>
      </c>
      <c r="AC4453" s="30">
        <f t="shared" si="1099"/>
        <v>1.2030075187969926E-2</v>
      </c>
      <c r="AD4453" s="31">
        <f t="shared" si="1100"/>
        <v>1.7684210526315791</v>
      </c>
      <c r="AE4453" s="31">
        <f t="shared" si="1111"/>
        <v>1.7082706766917295</v>
      </c>
      <c r="AG4453" s="30">
        <f t="shared" si="1105"/>
        <v>6126000</v>
      </c>
      <c r="AH4453" s="30">
        <f t="shared" si="1101"/>
        <v>1.3059092393078681E-3</v>
      </c>
      <c r="AI4453" s="31">
        <f t="shared" si="1102"/>
        <v>0.19196865817825662</v>
      </c>
      <c r="AJ4453" s="31">
        <f t="shared" si="1103"/>
        <v>0.18543911198171725</v>
      </c>
      <c r="AK4453" s="30" t="str">
        <f>IF(W4453="si",($S4453*'COSTOS DE CREDITOS'!$C$27)/DATA!$G4453,"")</f>
        <v/>
      </c>
      <c r="AL4453" s="90" t="str">
        <f>IF(W4453="si",'COSTOS DE CREDITOS'!$C$35,"")</f>
        <v/>
      </c>
      <c r="AM4453" s="30" t="str">
        <f t="shared" si="1106"/>
        <v/>
      </c>
      <c r="AN4453" s="30" t="str">
        <f t="shared" si="1107"/>
        <v/>
      </c>
      <c r="AO4453" s="30">
        <f t="shared" si="1108"/>
        <v>0</v>
      </c>
      <c r="AP4453" s="30">
        <f t="shared" si="1109"/>
        <v>0</v>
      </c>
      <c r="AQ4453" s="19" t="str">
        <f t="shared" si="1110"/>
        <v/>
      </c>
    </row>
    <row r="4454" spans="1:43" x14ac:dyDescent="0.2">
      <c r="A4454" s="23" t="s">
        <v>5665</v>
      </c>
      <c r="B4454" s="6" t="s">
        <v>5671</v>
      </c>
      <c r="C4454" s="6" t="s">
        <v>5670</v>
      </c>
      <c r="D4454" s="4">
        <v>188969</v>
      </c>
      <c r="E4454" s="4">
        <v>189109</v>
      </c>
      <c r="F4454" s="5" t="s">
        <v>5320</v>
      </c>
      <c r="G4454" s="2">
        <v>5</v>
      </c>
      <c r="H4454" s="4">
        <v>189157</v>
      </c>
      <c r="I4454" s="5" t="s">
        <v>5520</v>
      </c>
      <c r="J4454" s="15">
        <v>45432</v>
      </c>
      <c r="K4454" s="24">
        <v>1405016137</v>
      </c>
      <c r="L4454" s="15">
        <v>45434</v>
      </c>
      <c r="M4454" s="15">
        <v>45443</v>
      </c>
      <c r="N4454" s="26">
        <v>1</v>
      </c>
      <c r="O4454" s="26" t="e">
        <f>VLOOKUP(D4454,quash!A$2:$I$7791,9,FALSE)</f>
        <v>#N/A</v>
      </c>
      <c r="P4454" s="7">
        <v>10000</v>
      </c>
      <c r="Q4454" s="26">
        <v>147</v>
      </c>
      <c r="R4454" s="19">
        <v>7.9000519063170294E-2</v>
      </c>
      <c r="S4454" s="26">
        <v>16</v>
      </c>
      <c r="T4454" s="8">
        <v>6000</v>
      </c>
      <c r="U4454" s="4">
        <v>142</v>
      </c>
      <c r="V4454" s="10">
        <v>1503.37</v>
      </c>
      <c r="W4454" s="14" t="s">
        <v>5282</v>
      </c>
      <c r="AB4454" s="30">
        <f t="shared" si="1104"/>
        <v>665000</v>
      </c>
      <c r="AC4454" s="30">
        <f t="shared" si="1099"/>
        <v>9.0225563909774441E-3</v>
      </c>
      <c r="AD4454" s="31">
        <f t="shared" si="1100"/>
        <v>1.3263157894736843</v>
      </c>
      <c r="AE4454" s="31">
        <f t="shared" si="1111"/>
        <v>1.281203007518797</v>
      </c>
      <c r="AG4454" s="30">
        <f t="shared" si="1105"/>
        <v>6126000</v>
      </c>
      <c r="AH4454" s="30">
        <f t="shared" si="1101"/>
        <v>9.7943192948090111E-4</v>
      </c>
      <c r="AI4454" s="31">
        <f t="shared" si="1102"/>
        <v>0.14397649363369247</v>
      </c>
      <c r="AJ4454" s="31">
        <f t="shared" si="1103"/>
        <v>0.13907933398628797</v>
      </c>
      <c r="AK4454" s="30" t="str">
        <f>IF(W4454="si",($S4454*'COSTOS DE CREDITOS'!$C$27)/DATA!$G4454,"")</f>
        <v/>
      </c>
      <c r="AL4454" s="90" t="str">
        <f>IF(W4454="si",'COSTOS DE CREDITOS'!$C$35,"")</f>
        <v/>
      </c>
      <c r="AM4454" s="30" t="str">
        <f t="shared" si="1106"/>
        <v/>
      </c>
      <c r="AN4454" s="30" t="str">
        <f t="shared" si="1107"/>
        <v/>
      </c>
      <c r="AO4454" s="30">
        <f t="shared" si="1108"/>
        <v>0</v>
      </c>
      <c r="AP4454" s="30">
        <f t="shared" si="1109"/>
        <v>0</v>
      </c>
      <c r="AQ4454" s="19" t="str">
        <f t="shared" si="1110"/>
        <v/>
      </c>
    </row>
    <row r="4455" spans="1:43" x14ac:dyDescent="0.2">
      <c r="A4455" s="23" t="s">
        <v>5665</v>
      </c>
      <c r="B4455" s="6" t="s">
        <v>5672</v>
      </c>
      <c r="C4455" s="6" t="s">
        <v>5667</v>
      </c>
      <c r="D4455" s="4">
        <v>188432</v>
      </c>
      <c r="E4455" s="4">
        <v>188645</v>
      </c>
      <c r="F4455" s="5" t="s">
        <v>3242</v>
      </c>
      <c r="G4455" s="2">
        <v>6</v>
      </c>
      <c r="H4455" s="4">
        <v>189363</v>
      </c>
      <c r="I4455" s="5" t="s">
        <v>5521</v>
      </c>
      <c r="J4455" s="15">
        <v>45427</v>
      </c>
      <c r="K4455" s="24">
        <v>1401794485</v>
      </c>
      <c r="L4455" s="15">
        <v>45434</v>
      </c>
      <c r="M4455" s="15">
        <v>45443</v>
      </c>
      <c r="N4455" s="26">
        <v>1</v>
      </c>
      <c r="O4455" s="26">
        <f>VLOOKUP(D4455,quash!A$2:$I$7791,9,FALSE)</f>
        <v>4</v>
      </c>
      <c r="P4455" s="7">
        <v>10000</v>
      </c>
      <c r="Q4455" s="26">
        <v>147</v>
      </c>
      <c r="R4455" s="19">
        <v>7.9000519063170294E-2</v>
      </c>
      <c r="S4455" s="26">
        <v>16</v>
      </c>
      <c r="T4455" s="8">
        <v>6000</v>
      </c>
      <c r="U4455" s="4">
        <v>142</v>
      </c>
      <c r="V4455" s="10">
        <v>1503.37</v>
      </c>
      <c r="W4455" s="14" t="s">
        <v>5282</v>
      </c>
      <c r="AB4455" s="30">
        <f t="shared" si="1104"/>
        <v>267000</v>
      </c>
      <c r="AC4455" s="30">
        <f t="shared" si="1099"/>
        <v>2.247191011235955E-2</v>
      </c>
      <c r="AD4455" s="31">
        <f t="shared" si="1100"/>
        <v>3.303370786516854</v>
      </c>
      <c r="AE4455" s="31">
        <f t="shared" si="1111"/>
        <v>3.191011235955056</v>
      </c>
      <c r="AG4455" s="30">
        <f t="shared" si="1105"/>
        <v>927000</v>
      </c>
      <c r="AH4455" s="30">
        <f t="shared" si="1101"/>
        <v>6.4724919093851136E-3</v>
      </c>
      <c r="AI4455" s="31">
        <f t="shared" si="1102"/>
        <v>0.95145631067961167</v>
      </c>
      <c r="AJ4455" s="31">
        <f t="shared" si="1103"/>
        <v>0.91909385113268616</v>
      </c>
      <c r="AK4455" s="30" t="str">
        <f>IF(W4455="si",($S4455*'COSTOS DE CREDITOS'!$C$27)/DATA!$G4455,"")</f>
        <v/>
      </c>
      <c r="AL4455" s="90" t="str">
        <f>IF(W4455="si",'COSTOS DE CREDITOS'!$C$35,"")</f>
        <v/>
      </c>
      <c r="AM4455" s="30" t="str">
        <f t="shared" si="1106"/>
        <v/>
      </c>
      <c r="AN4455" s="30" t="str">
        <f t="shared" si="1107"/>
        <v/>
      </c>
      <c r="AO4455" s="30">
        <f t="shared" si="1108"/>
        <v>0</v>
      </c>
      <c r="AP4455" s="30">
        <f t="shared" si="1109"/>
        <v>0</v>
      </c>
      <c r="AQ4455" s="19" t="str">
        <f t="shared" si="1110"/>
        <v/>
      </c>
    </row>
    <row r="4456" spans="1:43" x14ac:dyDescent="0.2">
      <c r="A4456" s="23" t="s">
        <v>5665</v>
      </c>
      <c r="B4456" s="6" t="s">
        <v>5674</v>
      </c>
      <c r="C4456" s="6" t="s">
        <v>5670</v>
      </c>
      <c r="D4456" s="4">
        <v>188900</v>
      </c>
      <c r="E4456" s="4">
        <v>189364</v>
      </c>
      <c r="F4456" s="5" t="s">
        <v>5321</v>
      </c>
      <c r="G4456" s="2">
        <v>8</v>
      </c>
      <c r="H4456" s="4">
        <v>189400</v>
      </c>
      <c r="I4456" s="5" t="s">
        <v>5522</v>
      </c>
      <c r="J4456" s="15">
        <v>45430</v>
      </c>
      <c r="K4456" s="24">
        <v>1403900915</v>
      </c>
      <c r="L4456" s="15">
        <v>45435</v>
      </c>
      <c r="M4456" s="15">
        <v>45443</v>
      </c>
      <c r="N4456" s="26">
        <v>1</v>
      </c>
      <c r="O4456" s="26" t="e">
        <f>VLOOKUP(D4456,quash!A$2:$I$7791,9,FALSE)</f>
        <v>#N/A</v>
      </c>
      <c r="P4456" s="7">
        <v>10000</v>
      </c>
      <c r="Q4456" s="26">
        <v>110</v>
      </c>
      <c r="R4456" s="19">
        <v>3.3741050530766099E-2</v>
      </c>
      <c r="S4456" s="26">
        <v>16</v>
      </c>
      <c r="T4456" s="8">
        <v>5000</v>
      </c>
      <c r="U4456" s="4">
        <v>100</v>
      </c>
      <c r="V4456" s="10">
        <v>875.77</v>
      </c>
      <c r="W4456" s="14" t="s">
        <v>5282</v>
      </c>
      <c r="AB4456" s="30">
        <f t="shared" si="1104"/>
        <v>665000</v>
      </c>
      <c r="AC4456" s="30">
        <f t="shared" si="1099"/>
        <v>7.5187969924812026E-3</v>
      </c>
      <c r="AD4456" s="31">
        <f t="shared" si="1100"/>
        <v>0.82706766917293228</v>
      </c>
      <c r="AE4456" s="31">
        <f t="shared" si="1111"/>
        <v>0.75187969924812026</v>
      </c>
      <c r="AG4456" s="30">
        <f t="shared" si="1105"/>
        <v>6126000</v>
      </c>
      <c r="AH4456" s="30">
        <f t="shared" si="1101"/>
        <v>8.1619327456741752E-4</v>
      </c>
      <c r="AI4456" s="31">
        <f t="shared" si="1102"/>
        <v>8.9781260202415933E-2</v>
      </c>
      <c r="AJ4456" s="31">
        <f t="shared" si="1103"/>
        <v>8.1619327456741747E-2</v>
      </c>
      <c r="AK4456" s="30" t="str">
        <f>IF(W4456="si",($S4456*'COSTOS DE CREDITOS'!$C$27)/DATA!$G4456,"")</f>
        <v/>
      </c>
      <c r="AL4456" s="90" t="str">
        <f>IF(W4456="si",'COSTOS DE CREDITOS'!$C$35,"")</f>
        <v/>
      </c>
      <c r="AM4456" s="30" t="str">
        <f t="shared" si="1106"/>
        <v/>
      </c>
      <c r="AN4456" s="30" t="str">
        <f t="shared" si="1107"/>
        <v/>
      </c>
      <c r="AO4456" s="30">
        <f t="shared" si="1108"/>
        <v>0</v>
      </c>
      <c r="AP4456" s="30">
        <f t="shared" si="1109"/>
        <v>0</v>
      </c>
      <c r="AQ4456" s="19" t="str">
        <f t="shared" si="1110"/>
        <v/>
      </c>
    </row>
    <row r="4457" spans="1:43" x14ac:dyDescent="0.2">
      <c r="A4457" s="23" t="s">
        <v>5665</v>
      </c>
      <c r="B4457" s="6" t="s">
        <v>5672</v>
      </c>
      <c r="C4457" s="6" t="s">
        <v>5667</v>
      </c>
      <c r="D4457" s="4">
        <v>189259</v>
      </c>
      <c r="E4457" s="4">
        <v>188645</v>
      </c>
      <c r="F4457" s="5" t="s">
        <v>3242</v>
      </c>
      <c r="G4457" s="2">
        <v>6</v>
      </c>
      <c r="H4457" s="4">
        <v>189458</v>
      </c>
      <c r="I4457" s="5" t="s">
        <v>5523</v>
      </c>
      <c r="J4457" s="15">
        <v>45433</v>
      </c>
      <c r="K4457" s="24">
        <v>1406022610</v>
      </c>
      <c r="L4457" s="15">
        <v>45436</v>
      </c>
      <c r="M4457" s="15">
        <v>45443</v>
      </c>
      <c r="N4457" s="26">
        <v>1</v>
      </c>
      <c r="O4457" s="26">
        <f>VLOOKUP(D4457,quash!A$2:$I$7791,9,FALSE)</f>
        <v>3</v>
      </c>
      <c r="P4457" s="7">
        <v>10000</v>
      </c>
      <c r="Q4457" s="26">
        <v>132</v>
      </c>
      <c r="R4457" s="19">
        <v>5.8283715876113903E-2</v>
      </c>
      <c r="S4457" s="26">
        <v>16</v>
      </c>
      <c r="T4457" s="8">
        <v>5000</v>
      </c>
      <c r="U4457" s="4">
        <v>147</v>
      </c>
      <c r="V4457" s="10">
        <v>1303.3399999999999</v>
      </c>
      <c r="W4457" s="14" t="s">
        <v>5282</v>
      </c>
      <c r="AB4457" s="30">
        <f t="shared" si="1104"/>
        <v>173000</v>
      </c>
      <c r="AC4457" s="30">
        <f t="shared" si="1099"/>
        <v>2.8901734104046242E-2</v>
      </c>
      <c r="AD4457" s="31">
        <f t="shared" si="1100"/>
        <v>3.8150289017341041</v>
      </c>
      <c r="AE4457" s="31">
        <f t="shared" si="1111"/>
        <v>4.2485549132947975</v>
      </c>
      <c r="AG4457" s="30">
        <f t="shared" si="1105"/>
        <v>778000</v>
      </c>
      <c r="AH4457" s="30">
        <f t="shared" si="1101"/>
        <v>6.4267352185089976E-3</v>
      </c>
      <c r="AI4457" s="31">
        <f t="shared" si="1102"/>
        <v>0.84832904884318772</v>
      </c>
      <c r="AJ4457" s="31">
        <f t="shared" si="1103"/>
        <v>0.94473007712082269</v>
      </c>
      <c r="AK4457" s="30" t="str">
        <f>IF(W4457="si",($S4457*'COSTOS DE CREDITOS'!$C$27)/DATA!$G4457,"")</f>
        <v/>
      </c>
      <c r="AL4457" s="90" t="str">
        <f>IF(W4457="si",'COSTOS DE CREDITOS'!$C$35,"")</f>
        <v/>
      </c>
      <c r="AM4457" s="30" t="str">
        <f t="shared" si="1106"/>
        <v/>
      </c>
      <c r="AN4457" s="30" t="str">
        <f t="shared" si="1107"/>
        <v/>
      </c>
      <c r="AO4457" s="30">
        <f t="shared" si="1108"/>
        <v>0</v>
      </c>
      <c r="AP4457" s="30">
        <f t="shared" si="1109"/>
        <v>0</v>
      </c>
      <c r="AQ4457" s="19" t="str">
        <f t="shared" si="1110"/>
        <v/>
      </c>
    </row>
    <row r="4458" spans="1:43" x14ac:dyDescent="0.2">
      <c r="A4458" s="23" t="s">
        <v>5665</v>
      </c>
      <c r="B4458" s="6" t="s">
        <v>5666</v>
      </c>
      <c r="C4458" s="6" t="s">
        <v>5667</v>
      </c>
      <c r="D4458" s="4">
        <v>188228</v>
      </c>
      <c r="E4458" s="4">
        <v>188233</v>
      </c>
      <c r="F4458" s="5" t="s">
        <v>2095</v>
      </c>
      <c r="G4458" s="2">
        <v>6</v>
      </c>
      <c r="H4458" s="4">
        <v>189007</v>
      </c>
      <c r="I4458" s="5" t="s">
        <v>5524</v>
      </c>
      <c r="J4458" s="15">
        <v>45426</v>
      </c>
      <c r="K4458" s="24">
        <v>1400964336</v>
      </c>
      <c r="L4458" s="15">
        <v>45433</v>
      </c>
      <c r="M4458" s="15">
        <v>45443</v>
      </c>
      <c r="N4458" s="26">
        <v>1</v>
      </c>
      <c r="O4458" s="26" t="e">
        <f>VLOOKUP(D4458,quash!A$2:$I$7791,9,FALSE)</f>
        <v>#N/A</v>
      </c>
      <c r="P4458" s="7">
        <v>10000</v>
      </c>
      <c r="Q4458" s="26">
        <v>147</v>
      </c>
      <c r="R4458" s="19">
        <v>7.9000519063170294E-2</v>
      </c>
      <c r="S4458" s="26">
        <v>16</v>
      </c>
      <c r="T4458" s="8">
        <v>10000</v>
      </c>
      <c r="U4458" s="4">
        <v>142</v>
      </c>
      <c r="V4458" s="10">
        <v>2510.34</v>
      </c>
      <c r="W4458" s="14" t="s">
        <v>5282</v>
      </c>
      <c r="AB4458" s="30">
        <f t="shared" si="1104"/>
        <v>665000</v>
      </c>
      <c r="AC4458" s="30">
        <f t="shared" si="1099"/>
        <v>1.5037593984962405E-2</v>
      </c>
      <c r="AD4458" s="31">
        <f t="shared" si="1100"/>
        <v>2.2105263157894735</v>
      </c>
      <c r="AE4458" s="31">
        <f t="shared" si="1111"/>
        <v>2.1353383458646613</v>
      </c>
      <c r="AG4458" s="30">
        <f t="shared" si="1105"/>
        <v>6126000</v>
      </c>
      <c r="AH4458" s="30">
        <f t="shared" si="1101"/>
        <v>1.632386549134835E-3</v>
      </c>
      <c r="AI4458" s="31">
        <f t="shared" si="1102"/>
        <v>0.23996082272282074</v>
      </c>
      <c r="AJ4458" s="31">
        <f t="shared" si="1103"/>
        <v>0.23179888997714657</v>
      </c>
      <c r="AK4458" s="30" t="str">
        <f>IF(W4458="si",($S4458*'COSTOS DE CREDITOS'!$C$27)/DATA!$G4458,"")</f>
        <v/>
      </c>
      <c r="AL4458" s="90" t="str">
        <f>IF(W4458="si",'COSTOS DE CREDITOS'!$C$35,"")</f>
        <v/>
      </c>
      <c r="AM4458" s="30" t="str">
        <f t="shared" si="1106"/>
        <v/>
      </c>
      <c r="AN4458" s="30" t="str">
        <f t="shared" si="1107"/>
        <v/>
      </c>
      <c r="AO4458" s="30">
        <f t="shared" si="1108"/>
        <v>0</v>
      </c>
      <c r="AP4458" s="30">
        <f t="shared" si="1109"/>
        <v>0</v>
      </c>
      <c r="AQ4458" s="19" t="str">
        <f t="shared" si="1110"/>
        <v/>
      </c>
    </row>
    <row r="4459" spans="1:43" x14ac:dyDescent="0.2">
      <c r="A4459" s="23" t="s">
        <v>5665</v>
      </c>
      <c r="B4459" s="6" t="s">
        <v>5666</v>
      </c>
      <c r="C4459" s="6" t="s">
        <v>5667</v>
      </c>
      <c r="D4459" s="4">
        <v>188224</v>
      </c>
      <c r="E4459" s="4">
        <v>188233</v>
      </c>
      <c r="F4459" s="5" t="s">
        <v>2095</v>
      </c>
      <c r="G4459" s="2">
        <v>6</v>
      </c>
      <c r="H4459" s="4">
        <v>189270</v>
      </c>
      <c r="I4459" s="5" t="s">
        <v>5525</v>
      </c>
      <c r="J4459" s="15">
        <v>45426</v>
      </c>
      <c r="K4459" s="24">
        <v>1400961657</v>
      </c>
      <c r="L4459" s="15">
        <v>45434</v>
      </c>
      <c r="M4459" s="15">
        <v>45443</v>
      </c>
      <c r="N4459" s="26">
        <v>1</v>
      </c>
      <c r="O4459" s="26" t="e">
        <f>VLOOKUP(D4459,quash!A$2:$I$7791,9,FALSE)</f>
        <v>#N/A</v>
      </c>
      <c r="P4459" s="7">
        <v>10000</v>
      </c>
      <c r="Q4459" s="26">
        <v>127</v>
      </c>
      <c r="R4459" s="19">
        <v>5.24391097594855E-2</v>
      </c>
      <c r="S4459" s="26">
        <v>16</v>
      </c>
      <c r="T4459" s="8">
        <v>10000</v>
      </c>
      <c r="U4459" s="4">
        <v>137</v>
      </c>
      <c r="V4459" s="10">
        <v>2413.96</v>
      </c>
      <c r="W4459" s="14" t="s">
        <v>5282</v>
      </c>
      <c r="AB4459" s="30">
        <f t="shared" si="1104"/>
        <v>665000</v>
      </c>
      <c r="AC4459" s="30">
        <f t="shared" si="1099"/>
        <v>1.5037593984962405E-2</v>
      </c>
      <c r="AD4459" s="31">
        <f t="shared" si="1100"/>
        <v>1.9097744360902253</v>
      </c>
      <c r="AE4459" s="31">
        <f t="shared" si="1111"/>
        <v>2.0601503759398496</v>
      </c>
      <c r="AG4459" s="30">
        <f t="shared" si="1105"/>
        <v>6126000</v>
      </c>
      <c r="AH4459" s="30">
        <f t="shared" si="1101"/>
        <v>1.632386549134835E-3</v>
      </c>
      <c r="AI4459" s="31">
        <f t="shared" si="1102"/>
        <v>0.20731309174012405</v>
      </c>
      <c r="AJ4459" s="31">
        <f t="shared" si="1103"/>
        <v>0.22363695723147239</v>
      </c>
      <c r="AK4459" s="30" t="str">
        <f>IF(W4459="si",($S4459*'COSTOS DE CREDITOS'!$C$27)/DATA!$G4459,"")</f>
        <v/>
      </c>
      <c r="AL4459" s="90" t="str">
        <f>IF(W4459="si",'COSTOS DE CREDITOS'!$C$35,"")</f>
        <v/>
      </c>
      <c r="AM4459" s="30" t="str">
        <f t="shared" si="1106"/>
        <v/>
      </c>
      <c r="AN4459" s="30" t="str">
        <f t="shared" si="1107"/>
        <v/>
      </c>
      <c r="AO4459" s="30">
        <f t="shared" si="1108"/>
        <v>0</v>
      </c>
      <c r="AP4459" s="30">
        <f t="shared" si="1109"/>
        <v>0</v>
      </c>
      <c r="AQ4459" s="19" t="str">
        <f t="shared" si="1110"/>
        <v/>
      </c>
    </row>
    <row r="4460" spans="1:43" x14ac:dyDescent="0.2">
      <c r="A4460" s="23" t="s">
        <v>5665</v>
      </c>
      <c r="B4460" s="6" t="s">
        <v>5678</v>
      </c>
      <c r="C4460" s="6" t="s">
        <v>5670</v>
      </c>
      <c r="D4460" s="4">
        <v>188912</v>
      </c>
      <c r="E4460" s="4">
        <v>189202</v>
      </c>
      <c r="F4460" s="5" t="s">
        <v>5322</v>
      </c>
      <c r="G4460" s="2">
        <v>5</v>
      </c>
      <c r="H4460" s="4">
        <v>189203</v>
      </c>
      <c r="I4460" s="5" t="s">
        <v>5526</v>
      </c>
      <c r="J4460" s="15">
        <v>45430</v>
      </c>
      <c r="K4460" s="24">
        <v>1403953943</v>
      </c>
      <c r="L4460" s="15">
        <v>45434</v>
      </c>
      <c r="M4460" s="15">
        <v>45443</v>
      </c>
      <c r="N4460" s="26">
        <v>1</v>
      </c>
      <c r="O4460" s="26" t="e">
        <f>VLOOKUP(D4460,quash!A$2:$I$7791,9,FALSE)</f>
        <v>#N/A</v>
      </c>
      <c r="P4460" s="7">
        <v>10000</v>
      </c>
      <c r="Q4460" s="26">
        <v>110</v>
      </c>
      <c r="R4460" s="19">
        <v>3.11605023919212E-2</v>
      </c>
      <c r="S4460" s="26">
        <v>16</v>
      </c>
      <c r="T4460" s="8">
        <v>8000</v>
      </c>
      <c r="U4460" s="4">
        <v>142</v>
      </c>
      <c r="V4460" s="10">
        <v>2013.74</v>
      </c>
      <c r="W4460" s="14" t="s">
        <v>5282</v>
      </c>
      <c r="AB4460" s="30">
        <f t="shared" si="1104"/>
        <v>665000</v>
      </c>
      <c r="AC4460" s="30">
        <f t="shared" si="1099"/>
        <v>1.2030075187969926E-2</v>
      </c>
      <c r="AD4460" s="31">
        <f t="shared" si="1100"/>
        <v>1.3233082706766919</v>
      </c>
      <c r="AE4460" s="31">
        <f t="shared" si="1111"/>
        <v>1.7082706766917295</v>
      </c>
      <c r="AG4460" s="30">
        <f t="shared" si="1105"/>
        <v>6126000</v>
      </c>
      <c r="AH4460" s="30">
        <f t="shared" si="1101"/>
        <v>1.3059092393078681E-3</v>
      </c>
      <c r="AI4460" s="31">
        <f t="shared" si="1102"/>
        <v>0.14365001632386548</v>
      </c>
      <c r="AJ4460" s="31">
        <f t="shared" si="1103"/>
        <v>0.18543911198171725</v>
      </c>
      <c r="AK4460" s="30" t="str">
        <f>IF(W4460="si",($S4460*'COSTOS DE CREDITOS'!$C$27)/DATA!$G4460,"")</f>
        <v/>
      </c>
      <c r="AL4460" s="90" t="str">
        <f>IF(W4460="si",'COSTOS DE CREDITOS'!$C$35,"")</f>
        <v/>
      </c>
      <c r="AM4460" s="30" t="str">
        <f t="shared" si="1106"/>
        <v/>
      </c>
      <c r="AN4460" s="30" t="str">
        <f t="shared" si="1107"/>
        <v/>
      </c>
      <c r="AO4460" s="30">
        <f t="shared" si="1108"/>
        <v>0</v>
      </c>
      <c r="AP4460" s="30">
        <f t="shared" si="1109"/>
        <v>0</v>
      </c>
      <c r="AQ4460" s="19" t="str">
        <f t="shared" si="1110"/>
        <v/>
      </c>
    </row>
    <row r="4461" spans="1:43" x14ac:dyDescent="0.2">
      <c r="A4461" s="23" t="s">
        <v>5665</v>
      </c>
      <c r="B4461" s="6" t="s">
        <v>5678</v>
      </c>
      <c r="C4461" s="6" t="s">
        <v>5670</v>
      </c>
      <c r="D4461" s="4">
        <v>188919</v>
      </c>
      <c r="E4461" s="4">
        <v>189202</v>
      </c>
      <c r="F4461" s="5" t="s">
        <v>5322</v>
      </c>
      <c r="G4461" s="2">
        <v>5</v>
      </c>
      <c r="H4461" s="4">
        <v>189231</v>
      </c>
      <c r="I4461" s="5" t="s">
        <v>5527</v>
      </c>
      <c r="J4461" s="15">
        <v>45430</v>
      </c>
      <c r="K4461" s="24">
        <v>1403971579</v>
      </c>
      <c r="L4461" s="15">
        <v>45434</v>
      </c>
      <c r="M4461" s="15">
        <v>45443</v>
      </c>
      <c r="N4461" s="26">
        <v>1</v>
      </c>
      <c r="O4461" s="26" t="e">
        <f>VLOOKUP(D4461,quash!A$2:$I$7791,9,FALSE)</f>
        <v>#N/A</v>
      </c>
      <c r="P4461" s="7">
        <v>10000</v>
      </c>
      <c r="Q4461" s="26">
        <v>100</v>
      </c>
      <c r="R4461" s="19">
        <v>1.82981294070719E-2</v>
      </c>
      <c r="S4461" s="26">
        <v>16</v>
      </c>
      <c r="T4461" s="8">
        <v>10000</v>
      </c>
      <c r="U4461" s="4">
        <v>142</v>
      </c>
      <c r="V4461" s="10">
        <v>2510.34</v>
      </c>
      <c r="W4461" s="14" t="s">
        <v>5282</v>
      </c>
      <c r="AB4461" s="30">
        <f t="shared" si="1104"/>
        <v>665000</v>
      </c>
      <c r="AC4461" s="30">
        <f t="shared" si="1099"/>
        <v>1.5037593984962405E-2</v>
      </c>
      <c r="AD4461" s="31">
        <f t="shared" si="1100"/>
        <v>1.5037593984962405</v>
      </c>
      <c r="AE4461" s="31">
        <f t="shared" si="1111"/>
        <v>2.1353383458646613</v>
      </c>
      <c r="AG4461" s="30">
        <f t="shared" si="1105"/>
        <v>6126000</v>
      </c>
      <c r="AH4461" s="30">
        <f t="shared" si="1101"/>
        <v>1.632386549134835E-3</v>
      </c>
      <c r="AI4461" s="31">
        <f t="shared" si="1102"/>
        <v>0.16323865491348349</v>
      </c>
      <c r="AJ4461" s="31">
        <f t="shared" si="1103"/>
        <v>0.23179888997714657</v>
      </c>
      <c r="AK4461" s="30" t="str">
        <f>IF(W4461="si",($S4461*'COSTOS DE CREDITOS'!$C$27)/DATA!$G4461,"")</f>
        <v/>
      </c>
      <c r="AL4461" s="90" t="str">
        <f>IF(W4461="si",'COSTOS DE CREDITOS'!$C$35,"")</f>
        <v/>
      </c>
      <c r="AM4461" s="30" t="str">
        <f t="shared" si="1106"/>
        <v/>
      </c>
      <c r="AN4461" s="30" t="str">
        <f t="shared" si="1107"/>
        <v/>
      </c>
      <c r="AO4461" s="30">
        <f t="shared" si="1108"/>
        <v>0</v>
      </c>
      <c r="AP4461" s="30">
        <f t="shared" si="1109"/>
        <v>0</v>
      </c>
      <c r="AQ4461" s="19" t="str">
        <f t="shared" si="1110"/>
        <v/>
      </c>
    </row>
    <row r="4462" spans="1:43" x14ac:dyDescent="0.2">
      <c r="A4462" s="23" t="s">
        <v>5665</v>
      </c>
      <c r="B4462" s="6" t="s">
        <v>5678</v>
      </c>
      <c r="C4462" s="6" t="s">
        <v>5670</v>
      </c>
      <c r="D4462" s="4">
        <v>188921</v>
      </c>
      <c r="E4462" s="4">
        <v>189202</v>
      </c>
      <c r="F4462" s="5" t="s">
        <v>5322</v>
      </c>
      <c r="G4462" s="2">
        <v>5</v>
      </c>
      <c r="H4462" s="4">
        <v>189252</v>
      </c>
      <c r="I4462" s="5" t="s">
        <v>5528</v>
      </c>
      <c r="J4462" s="15">
        <v>45430</v>
      </c>
      <c r="K4462" s="24">
        <v>1403973439</v>
      </c>
      <c r="L4462" s="15">
        <v>45434</v>
      </c>
      <c r="M4462" s="15">
        <v>45443</v>
      </c>
      <c r="N4462" s="26">
        <v>1</v>
      </c>
      <c r="O4462" s="26">
        <f>VLOOKUP(D4462,quash!A$2:$I$7791,9,FALSE)</f>
        <v>2</v>
      </c>
      <c r="P4462" s="7">
        <v>10000</v>
      </c>
      <c r="Q4462" s="26">
        <v>100</v>
      </c>
      <c r="R4462" s="19">
        <v>1.82981294070719E-2</v>
      </c>
      <c r="S4462" s="26">
        <v>16</v>
      </c>
      <c r="T4462" s="8">
        <v>6000</v>
      </c>
      <c r="U4462" s="4">
        <v>142</v>
      </c>
      <c r="V4462" s="10">
        <v>1503.37</v>
      </c>
      <c r="W4462" s="14" t="s">
        <v>5282</v>
      </c>
      <c r="AB4462" s="30">
        <f t="shared" si="1104"/>
        <v>453000</v>
      </c>
      <c r="AC4462" s="30">
        <f t="shared" ref="AC4462:AC4525" si="1112">$T4462/AB4462</f>
        <v>1.3245033112582781E-2</v>
      </c>
      <c r="AD4462" s="31">
        <f t="shared" ref="AD4462:AD4525" si="1113">AC4462*$Q4462</f>
        <v>1.3245033112582782</v>
      </c>
      <c r="AE4462" s="31">
        <f t="shared" si="1111"/>
        <v>1.880794701986755</v>
      </c>
      <c r="AG4462" s="30">
        <f t="shared" si="1105"/>
        <v>1695000</v>
      </c>
      <c r="AH4462" s="30">
        <f t="shared" si="1101"/>
        <v>3.5398230088495575E-3</v>
      </c>
      <c r="AI4462" s="31">
        <f t="shared" si="1102"/>
        <v>0.35398230088495575</v>
      </c>
      <c r="AJ4462" s="31">
        <f t="shared" si="1103"/>
        <v>0.50265486725663711</v>
      </c>
      <c r="AK4462" s="30" t="str">
        <f>IF(W4462="si",($S4462*'COSTOS DE CREDITOS'!$C$27)/DATA!$G4462,"")</f>
        <v/>
      </c>
      <c r="AL4462" s="90" t="str">
        <f>IF(W4462="si",'COSTOS DE CREDITOS'!$C$35,"")</f>
        <v/>
      </c>
      <c r="AM4462" s="30" t="str">
        <f t="shared" si="1106"/>
        <v/>
      </c>
      <c r="AN4462" s="30" t="str">
        <f t="shared" si="1107"/>
        <v/>
      </c>
      <c r="AO4462" s="30">
        <f t="shared" si="1108"/>
        <v>0</v>
      </c>
      <c r="AP4462" s="30">
        <f t="shared" si="1109"/>
        <v>0</v>
      </c>
      <c r="AQ4462" s="19" t="str">
        <f t="shared" si="1110"/>
        <v/>
      </c>
    </row>
    <row r="4463" spans="1:43" x14ac:dyDescent="0.2">
      <c r="A4463" s="23" t="s">
        <v>5665</v>
      </c>
      <c r="B4463" s="6" t="s">
        <v>5678</v>
      </c>
      <c r="C4463" s="6" t="s">
        <v>5670</v>
      </c>
      <c r="D4463" s="4">
        <v>188922</v>
      </c>
      <c r="E4463" s="4">
        <v>189202</v>
      </c>
      <c r="F4463" s="5" t="s">
        <v>5322</v>
      </c>
      <c r="G4463" s="2">
        <v>5</v>
      </c>
      <c r="H4463" s="4">
        <v>189255</v>
      </c>
      <c r="I4463" s="5" t="s">
        <v>5529</v>
      </c>
      <c r="J4463" s="15">
        <v>45430</v>
      </c>
      <c r="K4463" s="24">
        <v>1403980184</v>
      </c>
      <c r="L4463" s="15">
        <v>45434</v>
      </c>
      <c r="M4463" s="15">
        <v>45443</v>
      </c>
      <c r="N4463" s="26">
        <v>1</v>
      </c>
      <c r="O4463" s="26">
        <f>VLOOKUP(D4463,quash!A$2:$I$7791,9,FALSE)</f>
        <v>1</v>
      </c>
      <c r="P4463" s="7">
        <v>10000</v>
      </c>
      <c r="Q4463" s="26">
        <v>110</v>
      </c>
      <c r="R4463" s="19">
        <v>3.3220596517330399E-2</v>
      </c>
      <c r="S4463" s="26">
        <v>16</v>
      </c>
      <c r="T4463" s="8">
        <v>6000</v>
      </c>
      <c r="U4463" s="4">
        <v>142</v>
      </c>
      <c r="V4463" s="10">
        <v>1503.37</v>
      </c>
      <c r="W4463" s="14" t="s">
        <v>5282</v>
      </c>
      <c r="AB4463" s="30">
        <f t="shared" si="1104"/>
        <v>756000</v>
      </c>
      <c r="AC4463" s="30">
        <f t="shared" si="1112"/>
        <v>7.9365079365079361E-3</v>
      </c>
      <c r="AD4463" s="31">
        <f t="shared" si="1113"/>
        <v>0.87301587301587302</v>
      </c>
      <c r="AE4463" s="31">
        <f t="shared" si="1111"/>
        <v>1.126984126984127</v>
      </c>
      <c r="AG4463" s="30">
        <f t="shared" si="1105"/>
        <v>2427000</v>
      </c>
      <c r="AH4463" s="30">
        <f t="shared" si="1101"/>
        <v>2.472187886279357E-3</v>
      </c>
      <c r="AI4463" s="31">
        <f t="shared" si="1102"/>
        <v>0.27194066749072926</v>
      </c>
      <c r="AJ4463" s="31">
        <f t="shared" si="1103"/>
        <v>0.35105067985166871</v>
      </c>
      <c r="AK4463" s="30" t="str">
        <f>IF(W4463="si",($S4463*'COSTOS DE CREDITOS'!$C$27)/DATA!$G4463,"")</f>
        <v/>
      </c>
      <c r="AL4463" s="90" t="str">
        <f>IF(W4463="si",'COSTOS DE CREDITOS'!$C$35,"")</f>
        <v/>
      </c>
      <c r="AM4463" s="30" t="str">
        <f t="shared" si="1106"/>
        <v/>
      </c>
      <c r="AN4463" s="30" t="str">
        <f t="shared" si="1107"/>
        <v/>
      </c>
      <c r="AO4463" s="30">
        <f t="shared" si="1108"/>
        <v>0</v>
      </c>
      <c r="AP4463" s="30">
        <f t="shared" si="1109"/>
        <v>0</v>
      </c>
      <c r="AQ4463" s="19" t="str">
        <f t="shared" si="1110"/>
        <v/>
      </c>
    </row>
    <row r="4464" spans="1:43" x14ac:dyDescent="0.2">
      <c r="A4464" s="23" t="s">
        <v>5665</v>
      </c>
      <c r="B4464" s="6" t="s">
        <v>5672</v>
      </c>
      <c r="C4464" s="6" t="s">
        <v>5667</v>
      </c>
      <c r="D4464" s="4">
        <v>189367</v>
      </c>
      <c r="E4464" s="4">
        <v>189556</v>
      </c>
      <c r="F4464" s="5" t="s">
        <v>5323</v>
      </c>
      <c r="G4464" s="2">
        <v>7</v>
      </c>
      <c r="H4464" s="4">
        <v>189564</v>
      </c>
      <c r="I4464" s="5" t="s">
        <v>5530</v>
      </c>
      <c r="J4464" s="15">
        <v>45434</v>
      </c>
      <c r="K4464" s="24">
        <v>1406433072</v>
      </c>
      <c r="L4464" s="15">
        <v>45439</v>
      </c>
      <c r="M4464" s="15">
        <v>45443</v>
      </c>
      <c r="N4464" s="26">
        <v>1</v>
      </c>
      <c r="O4464" s="26">
        <f>VLOOKUP(D4464,quash!A$2:$I$7791,9,FALSE)</f>
        <v>4</v>
      </c>
      <c r="P4464" s="7">
        <v>10000</v>
      </c>
      <c r="Q4464" s="26">
        <v>127</v>
      </c>
      <c r="R4464" s="19">
        <v>5.24391097594855E-2</v>
      </c>
      <c r="S4464" s="26">
        <v>16</v>
      </c>
      <c r="T4464" s="8">
        <v>10000</v>
      </c>
      <c r="U4464" s="4">
        <v>115</v>
      </c>
      <c r="V4464" s="10">
        <v>2000.01</v>
      </c>
      <c r="W4464" s="14" t="s">
        <v>5282</v>
      </c>
      <c r="AB4464" s="30">
        <f t="shared" si="1104"/>
        <v>267000</v>
      </c>
      <c r="AC4464" s="30">
        <f t="shared" si="1112"/>
        <v>3.7453183520599252E-2</v>
      </c>
      <c r="AD4464" s="31">
        <f t="shared" si="1113"/>
        <v>4.7565543071161054</v>
      </c>
      <c r="AE4464" s="31">
        <f t="shared" si="1111"/>
        <v>4.3071161048689142</v>
      </c>
      <c r="AG4464" s="30">
        <f t="shared" si="1105"/>
        <v>927000</v>
      </c>
      <c r="AH4464" s="30">
        <f t="shared" si="1101"/>
        <v>1.0787486515641856E-2</v>
      </c>
      <c r="AI4464" s="31">
        <f t="shared" si="1102"/>
        <v>1.3700107874865157</v>
      </c>
      <c r="AJ4464" s="31">
        <f t="shared" si="1103"/>
        <v>1.2405609492988134</v>
      </c>
      <c r="AK4464" s="30" t="str">
        <f>IF(W4464="si",($S4464*'COSTOS DE CREDITOS'!$C$27)/DATA!$G4464,"")</f>
        <v/>
      </c>
      <c r="AL4464" s="90" t="str">
        <f>IF(W4464="si",'COSTOS DE CREDITOS'!$C$35,"")</f>
        <v/>
      </c>
      <c r="AM4464" s="30" t="str">
        <f t="shared" si="1106"/>
        <v/>
      </c>
      <c r="AN4464" s="30" t="str">
        <f t="shared" si="1107"/>
        <v/>
      </c>
      <c r="AO4464" s="30">
        <f t="shared" si="1108"/>
        <v>0</v>
      </c>
      <c r="AP4464" s="30">
        <f t="shared" si="1109"/>
        <v>0</v>
      </c>
      <c r="AQ4464" s="19" t="str">
        <f t="shared" si="1110"/>
        <v/>
      </c>
    </row>
    <row r="4465" spans="1:43" x14ac:dyDescent="0.2">
      <c r="A4465" s="23" t="s">
        <v>5665</v>
      </c>
      <c r="B4465" s="6" t="s">
        <v>5666</v>
      </c>
      <c r="C4465" s="6" t="s">
        <v>5667</v>
      </c>
      <c r="D4465" s="4">
        <v>188828</v>
      </c>
      <c r="E4465" s="4">
        <v>189309</v>
      </c>
      <c r="F4465" s="5" t="s">
        <v>3922</v>
      </c>
      <c r="G4465" s="2">
        <v>7</v>
      </c>
      <c r="H4465" s="4">
        <v>189571</v>
      </c>
      <c r="I4465" s="5" t="s">
        <v>5531</v>
      </c>
      <c r="J4465" s="15">
        <v>45429</v>
      </c>
      <c r="K4465" s="24">
        <v>1403507944</v>
      </c>
      <c r="L4465" s="15">
        <v>45439</v>
      </c>
      <c r="M4465" s="15">
        <v>45443</v>
      </c>
      <c r="N4465" s="26">
        <v>1</v>
      </c>
      <c r="O4465" s="26">
        <f>VLOOKUP(D4465,quash!A$2:$I$7791,9,FALSE)</f>
        <v>6</v>
      </c>
      <c r="P4465" s="7">
        <v>10000</v>
      </c>
      <c r="Q4465" s="26">
        <v>132</v>
      </c>
      <c r="R4465" s="19">
        <v>5.8283715876113903E-2</v>
      </c>
      <c r="S4465" s="26">
        <v>16</v>
      </c>
      <c r="T4465" s="8">
        <v>10000</v>
      </c>
      <c r="U4465" s="4">
        <v>142</v>
      </c>
      <c r="V4465" s="10">
        <v>2510.34</v>
      </c>
      <c r="W4465" s="14" t="s">
        <v>5282</v>
      </c>
      <c r="AB4465" s="30">
        <f t="shared" si="1104"/>
        <v>103000</v>
      </c>
      <c r="AC4465" s="30">
        <f t="shared" si="1112"/>
        <v>9.7087378640776698E-2</v>
      </c>
      <c r="AD4465" s="31">
        <f t="shared" si="1113"/>
        <v>12.815533980582524</v>
      </c>
      <c r="AE4465" s="31">
        <f t="shared" si="1111"/>
        <v>13.78640776699029</v>
      </c>
      <c r="AG4465" s="30">
        <f t="shared" si="1105"/>
        <v>288000</v>
      </c>
      <c r="AH4465" s="30">
        <f t="shared" si="1101"/>
        <v>3.4722222222222224E-2</v>
      </c>
      <c r="AI4465" s="31">
        <f t="shared" si="1102"/>
        <v>4.5833333333333339</v>
      </c>
      <c r="AJ4465" s="31">
        <f t="shared" si="1103"/>
        <v>4.9305555555555554</v>
      </c>
      <c r="AK4465" s="30" t="str">
        <f>IF(W4465="si",($S4465*'COSTOS DE CREDITOS'!$C$27)/DATA!$G4465,"")</f>
        <v/>
      </c>
      <c r="AL4465" s="90" t="str">
        <f>IF(W4465="si",'COSTOS DE CREDITOS'!$C$35,"")</f>
        <v/>
      </c>
      <c r="AM4465" s="30" t="str">
        <f t="shared" si="1106"/>
        <v/>
      </c>
      <c r="AN4465" s="30" t="str">
        <f t="shared" si="1107"/>
        <v/>
      </c>
      <c r="AO4465" s="30">
        <f t="shared" si="1108"/>
        <v>0</v>
      </c>
      <c r="AP4465" s="30">
        <f t="shared" si="1109"/>
        <v>0</v>
      </c>
      <c r="AQ4465" s="19" t="str">
        <f t="shared" si="1110"/>
        <v/>
      </c>
    </row>
    <row r="4466" spans="1:43" x14ac:dyDescent="0.2">
      <c r="A4466" s="23" t="s">
        <v>5665</v>
      </c>
      <c r="B4466" s="6" t="s">
        <v>5672</v>
      </c>
      <c r="C4466" s="6" t="s">
        <v>5667</v>
      </c>
      <c r="D4466" s="4">
        <v>189371</v>
      </c>
      <c r="E4466" s="4">
        <v>189556</v>
      </c>
      <c r="F4466" s="5" t="s">
        <v>5323</v>
      </c>
      <c r="G4466" s="2">
        <v>7</v>
      </c>
      <c r="H4466" s="4">
        <v>189603</v>
      </c>
      <c r="I4466" s="5" t="s">
        <v>5532</v>
      </c>
      <c r="J4466" s="15">
        <v>45434</v>
      </c>
      <c r="K4466" s="24">
        <v>1406435410</v>
      </c>
      <c r="L4466" s="15">
        <v>45439</v>
      </c>
      <c r="M4466" s="15">
        <v>45443</v>
      </c>
      <c r="N4466" s="26">
        <v>1</v>
      </c>
      <c r="O4466" s="26">
        <f>VLOOKUP(D4466,quash!A$2:$I$7791,9,FALSE)</f>
        <v>2</v>
      </c>
      <c r="P4466" s="7">
        <v>10000</v>
      </c>
      <c r="Q4466" s="26">
        <v>110</v>
      </c>
      <c r="R4466" s="19">
        <v>3.3741050530766099E-2</v>
      </c>
      <c r="S4466" s="26">
        <v>16</v>
      </c>
      <c r="T4466" s="8">
        <v>10000</v>
      </c>
      <c r="U4466" s="4">
        <v>115</v>
      </c>
      <c r="V4466" s="10">
        <v>2000.01</v>
      </c>
      <c r="W4466" s="14" t="s">
        <v>5282</v>
      </c>
      <c r="AB4466" s="30">
        <f t="shared" si="1104"/>
        <v>453000</v>
      </c>
      <c r="AC4466" s="30">
        <f t="shared" si="1112"/>
        <v>2.2075055187637971E-2</v>
      </c>
      <c r="AD4466" s="31">
        <f t="shared" si="1113"/>
        <v>2.4282560706401766</v>
      </c>
      <c r="AE4466" s="31">
        <f t="shared" si="1111"/>
        <v>2.5386313465783665</v>
      </c>
      <c r="AG4466" s="30">
        <f t="shared" si="1105"/>
        <v>1695000</v>
      </c>
      <c r="AH4466" s="30">
        <f t="shared" si="1101"/>
        <v>5.8997050147492625E-3</v>
      </c>
      <c r="AI4466" s="31">
        <f t="shared" si="1102"/>
        <v>0.64896755162241893</v>
      </c>
      <c r="AJ4466" s="31">
        <f t="shared" si="1103"/>
        <v>0.67846607669616521</v>
      </c>
      <c r="AK4466" s="30" t="str">
        <f>IF(W4466="si",($S4466*'COSTOS DE CREDITOS'!$C$27)/DATA!$G4466,"")</f>
        <v/>
      </c>
      <c r="AL4466" s="90" t="str">
        <f>IF(W4466="si",'COSTOS DE CREDITOS'!$C$35,"")</f>
        <v/>
      </c>
      <c r="AM4466" s="30" t="str">
        <f t="shared" si="1106"/>
        <v/>
      </c>
      <c r="AN4466" s="30" t="str">
        <f t="shared" si="1107"/>
        <v/>
      </c>
      <c r="AO4466" s="30">
        <f t="shared" si="1108"/>
        <v>0</v>
      </c>
      <c r="AP4466" s="30">
        <f t="shared" si="1109"/>
        <v>0</v>
      </c>
      <c r="AQ4466" s="19" t="str">
        <f t="shared" si="1110"/>
        <v/>
      </c>
    </row>
    <row r="4467" spans="1:43" x14ac:dyDescent="0.2">
      <c r="A4467" s="23" t="s">
        <v>5665</v>
      </c>
      <c r="B4467" s="6" t="s">
        <v>5672</v>
      </c>
      <c r="C4467" s="6" t="s">
        <v>5667</v>
      </c>
      <c r="D4467" s="4">
        <v>189517</v>
      </c>
      <c r="E4467" s="4">
        <v>189556</v>
      </c>
      <c r="F4467" s="5" t="s">
        <v>5323</v>
      </c>
      <c r="G4467" s="2">
        <v>7</v>
      </c>
      <c r="H4467" s="4">
        <v>189606</v>
      </c>
      <c r="I4467" s="5" t="s">
        <v>5533</v>
      </c>
      <c r="J4467" s="15">
        <v>45435</v>
      </c>
      <c r="K4467" s="24">
        <v>1407090357</v>
      </c>
      <c r="L4467" s="15">
        <v>45439</v>
      </c>
      <c r="M4467" s="15">
        <v>45443</v>
      </c>
      <c r="N4467" s="26">
        <v>1</v>
      </c>
      <c r="O4467" s="26">
        <f>VLOOKUP(D4467,quash!A$2:$I$7791,9,FALSE)</f>
        <v>4</v>
      </c>
      <c r="P4467" s="7">
        <v>10000</v>
      </c>
      <c r="Q4467" s="26">
        <v>115</v>
      </c>
      <c r="R4467" s="19">
        <v>3.97705569269148E-2</v>
      </c>
      <c r="S4467" s="26">
        <v>16</v>
      </c>
      <c r="T4467" s="8">
        <v>10000</v>
      </c>
      <c r="U4467" s="4">
        <v>115</v>
      </c>
      <c r="V4467" s="10">
        <v>2000.01</v>
      </c>
      <c r="W4467" s="14" t="s">
        <v>5282</v>
      </c>
      <c r="AB4467" s="30">
        <f t="shared" si="1104"/>
        <v>267000</v>
      </c>
      <c r="AC4467" s="30">
        <f t="shared" si="1112"/>
        <v>3.7453183520599252E-2</v>
      </c>
      <c r="AD4467" s="31">
        <f t="shared" si="1113"/>
        <v>4.3071161048689142</v>
      </c>
      <c r="AE4467" s="31">
        <f t="shared" si="1111"/>
        <v>4.3071161048689142</v>
      </c>
      <c r="AG4467" s="30">
        <f t="shared" si="1105"/>
        <v>927000</v>
      </c>
      <c r="AH4467" s="30">
        <f t="shared" si="1101"/>
        <v>1.0787486515641856E-2</v>
      </c>
      <c r="AI4467" s="31">
        <f t="shared" si="1102"/>
        <v>1.2405609492988134</v>
      </c>
      <c r="AJ4467" s="31">
        <f t="shared" si="1103"/>
        <v>1.2405609492988134</v>
      </c>
      <c r="AK4467" s="30" t="str">
        <f>IF(W4467="si",($S4467*'COSTOS DE CREDITOS'!$C$27)/DATA!$G4467,"")</f>
        <v/>
      </c>
      <c r="AL4467" s="90" t="str">
        <f>IF(W4467="si",'COSTOS DE CREDITOS'!$C$35,"")</f>
        <v/>
      </c>
      <c r="AM4467" s="30" t="str">
        <f t="shared" si="1106"/>
        <v/>
      </c>
      <c r="AN4467" s="30" t="str">
        <f t="shared" si="1107"/>
        <v/>
      </c>
      <c r="AO4467" s="30">
        <f t="shared" si="1108"/>
        <v>0</v>
      </c>
      <c r="AP4467" s="30">
        <f t="shared" si="1109"/>
        <v>0</v>
      </c>
      <c r="AQ4467" s="19" t="str">
        <f t="shared" si="1110"/>
        <v/>
      </c>
    </row>
    <row r="4468" spans="1:43" x14ac:dyDescent="0.2">
      <c r="A4468" s="23" t="s">
        <v>5665</v>
      </c>
      <c r="B4468" s="6" t="s">
        <v>5666</v>
      </c>
      <c r="C4468" s="6" t="s">
        <v>5667</v>
      </c>
      <c r="D4468" s="4">
        <v>188839</v>
      </c>
      <c r="E4468" s="4">
        <v>189309</v>
      </c>
      <c r="F4468" s="5" t="s">
        <v>3922</v>
      </c>
      <c r="G4468" s="2">
        <v>7</v>
      </c>
      <c r="H4468" s="4">
        <v>189663</v>
      </c>
      <c r="I4468" s="5" t="s">
        <v>5534</v>
      </c>
      <c r="J4468" s="15">
        <v>45429</v>
      </c>
      <c r="K4468" s="24">
        <v>1403512190</v>
      </c>
      <c r="L4468" s="15">
        <v>45439</v>
      </c>
      <c r="M4468" s="15">
        <v>45443</v>
      </c>
      <c r="N4468" s="26">
        <v>1</v>
      </c>
      <c r="O4468" s="26">
        <f>VLOOKUP(D4468,quash!A$2:$I$7791,9,FALSE)</f>
        <v>5</v>
      </c>
      <c r="P4468" s="7">
        <v>10000</v>
      </c>
      <c r="Q4468" s="26">
        <v>115</v>
      </c>
      <c r="R4468" s="19">
        <v>3.97705569269148E-2</v>
      </c>
      <c r="S4468" s="26">
        <v>16</v>
      </c>
      <c r="T4468" s="8">
        <v>10000</v>
      </c>
      <c r="U4468" s="4">
        <v>142</v>
      </c>
      <c r="V4468" s="10">
        <v>2510.34</v>
      </c>
      <c r="W4468" s="14" t="s">
        <v>5282</v>
      </c>
      <c r="AB4468" s="30">
        <f t="shared" si="1104"/>
        <v>100000</v>
      </c>
      <c r="AC4468" s="30">
        <f t="shared" si="1112"/>
        <v>0.1</v>
      </c>
      <c r="AD4468" s="31">
        <f t="shared" si="1113"/>
        <v>11.5</v>
      </c>
      <c r="AE4468" s="31">
        <f t="shared" si="1111"/>
        <v>14.200000000000001</v>
      </c>
      <c r="AG4468" s="30">
        <f t="shared" si="1105"/>
        <v>352000</v>
      </c>
      <c r="AH4468" s="30">
        <f t="shared" si="1101"/>
        <v>2.8409090909090908E-2</v>
      </c>
      <c r="AI4468" s="31">
        <f t="shared" si="1102"/>
        <v>3.2670454545454546</v>
      </c>
      <c r="AJ4468" s="31">
        <f t="shared" si="1103"/>
        <v>4.0340909090909092</v>
      </c>
      <c r="AK4468" s="30" t="str">
        <f>IF(W4468="si",($S4468*'COSTOS DE CREDITOS'!$C$27)/DATA!$G4468,"")</f>
        <v/>
      </c>
      <c r="AL4468" s="90" t="str">
        <f>IF(W4468="si",'COSTOS DE CREDITOS'!$C$35,"")</f>
        <v/>
      </c>
      <c r="AM4468" s="30" t="str">
        <f t="shared" si="1106"/>
        <v/>
      </c>
      <c r="AN4468" s="30" t="str">
        <f t="shared" si="1107"/>
        <v/>
      </c>
      <c r="AO4468" s="30">
        <f t="shared" si="1108"/>
        <v>0</v>
      </c>
      <c r="AP4468" s="30">
        <f t="shared" si="1109"/>
        <v>0</v>
      </c>
      <c r="AQ4468" s="19" t="str">
        <f t="shared" si="1110"/>
        <v/>
      </c>
    </row>
    <row r="4469" spans="1:43" x14ac:dyDescent="0.2">
      <c r="A4469" s="23" t="s">
        <v>5665</v>
      </c>
      <c r="B4469" s="6" t="s">
        <v>5672</v>
      </c>
      <c r="C4469" s="6" t="s">
        <v>5667</v>
      </c>
      <c r="D4469" s="4">
        <v>188882</v>
      </c>
      <c r="E4469" s="4">
        <v>189500</v>
      </c>
      <c r="F4469" s="5" t="s">
        <v>5324</v>
      </c>
      <c r="G4469" s="2">
        <v>5</v>
      </c>
      <c r="H4469" s="4">
        <v>189583</v>
      </c>
      <c r="I4469" s="5" t="s">
        <v>5535</v>
      </c>
      <c r="J4469" s="15">
        <v>45430</v>
      </c>
      <c r="K4469" s="24">
        <v>1403894144</v>
      </c>
      <c r="L4469" s="15">
        <v>45439</v>
      </c>
      <c r="M4469" s="15">
        <v>45443</v>
      </c>
      <c r="N4469" s="26">
        <v>1</v>
      </c>
      <c r="O4469" s="26">
        <f>VLOOKUP(D4469,quash!A$2:$I$7791,9,FALSE)</f>
        <v>4</v>
      </c>
      <c r="P4469" s="7">
        <v>10000</v>
      </c>
      <c r="Q4469" s="26">
        <v>127</v>
      </c>
      <c r="R4469" s="19">
        <v>5.24391097594855E-2</v>
      </c>
      <c r="S4469" s="26">
        <v>16</v>
      </c>
      <c r="T4469" s="8">
        <v>10000</v>
      </c>
      <c r="U4469" s="4">
        <v>120</v>
      </c>
      <c r="V4469" s="10">
        <v>2096.64</v>
      </c>
      <c r="W4469" s="14" t="s">
        <v>5282</v>
      </c>
      <c r="AB4469" s="30">
        <f t="shared" si="1104"/>
        <v>267000</v>
      </c>
      <c r="AC4469" s="30">
        <f t="shared" si="1112"/>
        <v>3.7453183520599252E-2</v>
      </c>
      <c r="AD4469" s="31">
        <f t="shared" si="1113"/>
        <v>4.7565543071161054</v>
      </c>
      <c r="AE4469" s="31">
        <f t="shared" si="1111"/>
        <v>4.4943820224719104</v>
      </c>
      <c r="AG4469" s="30">
        <f t="shared" si="1105"/>
        <v>927000</v>
      </c>
      <c r="AH4469" s="30">
        <f t="shared" si="1101"/>
        <v>1.0787486515641856E-2</v>
      </c>
      <c r="AI4469" s="31">
        <f t="shared" si="1102"/>
        <v>1.3700107874865157</v>
      </c>
      <c r="AJ4469" s="31">
        <f t="shared" si="1103"/>
        <v>1.2944983818770228</v>
      </c>
      <c r="AK4469" s="30" t="str">
        <f>IF(W4469="si",($S4469*'COSTOS DE CREDITOS'!$C$27)/DATA!$G4469,"")</f>
        <v/>
      </c>
      <c r="AL4469" s="90" t="str">
        <f>IF(W4469="si",'COSTOS DE CREDITOS'!$C$35,"")</f>
        <v/>
      </c>
      <c r="AM4469" s="30" t="str">
        <f t="shared" si="1106"/>
        <v/>
      </c>
      <c r="AN4469" s="30" t="str">
        <f t="shared" si="1107"/>
        <v/>
      </c>
      <c r="AO4469" s="30">
        <f t="shared" si="1108"/>
        <v>0</v>
      </c>
      <c r="AP4469" s="30">
        <f t="shared" si="1109"/>
        <v>0</v>
      </c>
      <c r="AQ4469" s="19" t="str">
        <f t="shared" si="1110"/>
        <v/>
      </c>
    </row>
    <row r="4470" spans="1:43" x14ac:dyDescent="0.2">
      <c r="A4470" s="23" t="s">
        <v>5665</v>
      </c>
      <c r="B4470" s="6" t="s">
        <v>5672</v>
      </c>
      <c r="C4470" s="6" t="s">
        <v>5667</v>
      </c>
      <c r="D4470" s="4">
        <v>189104</v>
      </c>
      <c r="E4470" s="4">
        <v>189500</v>
      </c>
      <c r="F4470" s="5" t="s">
        <v>5324</v>
      </c>
      <c r="G4470" s="2">
        <v>5</v>
      </c>
      <c r="H4470" s="4">
        <v>189587</v>
      </c>
      <c r="I4470" s="5" t="s">
        <v>5536</v>
      </c>
      <c r="J4470" s="15">
        <v>45433</v>
      </c>
      <c r="K4470" s="24">
        <v>1405638943</v>
      </c>
      <c r="L4470" s="15">
        <v>45439</v>
      </c>
      <c r="M4470" s="15">
        <v>45443</v>
      </c>
      <c r="N4470" s="26">
        <v>1</v>
      </c>
      <c r="O4470" s="26">
        <f>VLOOKUP(D4470,quash!A$2:$I$7791,9,FALSE)</f>
        <v>2</v>
      </c>
      <c r="P4470" s="7">
        <v>10000</v>
      </c>
      <c r="Q4470" s="26">
        <v>132</v>
      </c>
      <c r="R4470" s="19">
        <v>5.8283715876113903E-2</v>
      </c>
      <c r="S4470" s="26">
        <v>16</v>
      </c>
      <c r="T4470" s="8">
        <v>10000</v>
      </c>
      <c r="U4470" s="4">
        <v>120</v>
      </c>
      <c r="V4470" s="10">
        <v>2096.64</v>
      </c>
      <c r="W4470" s="14" t="s">
        <v>5282</v>
      </c>
      <c r="AB4470" s="30">
        <f t="shared" si="1104"/>
        <v>453000</v>
      </c>
      <c r="AC4470" s="30">
        <f t="shared" si="1112"/>
        <v>2.2075055187637971E-2</v>
      </c>
      <c r="AD4470" s="31">
        <f t="shared" si="1113"/>
        <v>2.9139072847682121</v>
      </c>
      <c r="AE4470" s="31">
        <f t="shared" si="1111"/>
        <v>2.6490066225165565</v>
      </c>
      <c r="AG4470" s="30">
        <f t="shared" si="1105"/>
        <v>1695000</v>
      </c>
      <c r="AH4470" s="30">
        <f t="shared" si="1101"/>
        <v>5.8997050147492625E-3</v>
      </c>
      <c r="AI4470" s="31">
        <f t="shared" si="1102"/>
        <v>0.77876106194690264</v>
      </c>
      <c r="AJ4470" s="31">
        <f t="shared" si="1103"/>
        <v>0.70796460176991149</v>
      </c>
      <c r="AK4470" s="30" t="str">
        <f>IF(W4470="si",($S4470*'COSTOS DE CREDITOS'!$C$27)/DATA!$G4470,"")</f>
        <v/>
      </c>
      <c r="AL4470" s="90" t="str">
        <f>IF(W4470="si",'COSTOS DE CREDITOS'!$C$35,"")</f>
        <v/>
      </c>
      <c r="AM4470" s="30" t="str">
        <f t="shared" si="1106"/>
        <v/>
      </c>
      <c r="AN4470" s="30" t="str">
        <f t="shared" si="1107"/>
        <v/>
      </c>
      <c r="AO4470" s="30">
        <f t="shared" si="1108"/>
        <v>0</v>
      </c>
      <c r="AP4470" s="30">
        <f t="shared" si="1109"/>
        <v>0</v>
      </c>
      <c r="AQ4470" s="19" t="str">
        <f t="shared" si="1110"/>
        <v/>
      </c>
    </row>
    <row r="4471" spans="1:43" x14ac:dyDescent="0.2">
      <c r="A4471" s="23" t="s">
        <v>5665</v>
      </c>
      <c r="B4471" s="6" t="s">
        <v>5672</v>
      </c>
      <c r="C4471" s="6" t="s">
        <v>5667</v>
      </c>
      <c r="D4471" s="4">
        <v>189722</v>
      </c>
      <c r="E4471" s="4">
        <v>189757</v>
      </c>
      <c r="F4471" s="5" t="s">
        <v>5325</v>
      </c>
      <c r="G4471" s="2">
        <v>4</v>
      </c>
      <c r="H4471" s="4">
        <v>189762</v>
      </c>
      <c r="I4471" s="5" t="s">
        <v>5537</v>
      </c>
      <c r="J4471" s="15">
        <v>45436</v>
      </c>
      <c r="K4471" s="24">
        <v>1407942523</v>
      </c>
      <c r="L4471" s="15">
        <v>45439</v>
      </c>
      <c r="M4471" s="15">
        <v>45443</v>
      </c>
      <c r="N4471" s="26">
        <v>1</v>
      </c>
      <c r="O4471" s="26">
        <f>VLOOKUP(D4471,quash!A$2:$I$7791,9,FALSE)</f>
        <v>2</v>
      </c>
      <c r="P4471" s="7">
        <v>10000</v>
      </c>
      <c r="Q4471" s="26">
        <v>110</v>
      </c>
      <c r="R4471" s="19">
        <v>3.3741050530766099E-2</v>
      </c>
      <c r="S4471" s="26">
        <v>16</v>
      </c>
      <c r="T4471" s="8">
        <v>6000</v>
      </c>
      <c r="U4471" s="4">
        <v>142</v>
      </c>
      <c r="V4471" s="10">
        <v>1503.37</v>
      </c>
      <c r="W4471" s="14" t="s">
        <v>5282</v>
      </c>
      <c r="AB4471" s="30">
        <f t="shared" si="1104"/>
        <v>453000</v>
      </c>
      <c r="AC4471" s="30">
        <f t="shared" si="1112"/>
        <v>1.3245033112582781E-2</v>
      </c>
      <c r="AD4471" s="31">
        <f t="shared" si="1113"/>
        <v>1.4569536423841059</v>
      </c>
      <c r="AE4471" s="31">
        <f t="shared" si="1111"/>
        <v>1.880794701986755</v>
      </c>
      <c r="AG4471" s="30">
        <f t="shared" si="1105"/>
        <v>1695000</v>
      </c>
      <c r="AH4471" s="30">
        <f t="shared" si="1101"/>
        <v>3.5398230088495575E-3</v>
      </c>
      <c r="AI4471" s="31">
        <f t="shared" si="1102"/>
        <v>0.38938053097345132</v>
      </c>
      <c r="AJ4471" s="31">
        <f t="shared" si="1103"/>
        <v>0.50265486725663711</v>
      </c>
      <c r="AK4471" s="30" t="str">
        <f>IF(W4471="si",($S4471*'COSTOS DE CREDITOS'!$C$27)/DATA!$G4471,"")</f>
        <v/>
      </c>
      <c r="AL4471" s="90" t="str">
        <f>IF(W4471="si",'COSTOS DE CREDITOS'!$C$35,"")</f>
        <v/>
      </c>
      <c r="AM4471" s="30" t="str">
        <f t="shared" si="1106"/>
        <v/>
      </c>
      <c r="AN4471" s="30" t="str">
        <f t="shared" si="1107"/>
        <v/>
      </c>
      <c r="AO4471" s="30">
        <f t="shared" si="1108"/>
        <v>0</v>
      </c>
      <c r="AP4471" s="30">
        <f t="shared" si="1109"/>
        <v>0</v>
      </c>
      <c r="AQ4471" s="19" t="str">
        <f t="shared" si="1110"/>
        <v/>
      </c>
    </row>
    <row r="4472" spans="1:43" x14ac:dyDescent="0.2">
      <c r="A4472" s="23" t="s">
        <v>5665</v>
      </c>
      <c r="B4472" s="6" t="s">
        <v>5672</v>
      </c>
      <c r="C4472" s="6" t="s">
        <v>5667</v>
      </c>
      <c r="D4472" s="4">
        <v>189733</v>
      </c>
      <c r="E4472" s="4">
        <v>189757</v>
      </c>
      <c r="F4472" s="5" t="s">
        <v>5325</v>
      </c>
      <c r="G4472" s="2">
        <v>4</v>
      </c>
      <c r="H4472" s="4">
        <v>189763</v>
      </c>
      <c r="I4472" s="5" t="s">
        <v>5538</v>
      </c>
      <c r="J4472" s="15">
        <v>45436</v>
      </c>
      <c r="K4472" s="24">
        <v>1407962310</v>
      </c>
      <c r="L4472" s="15">
        <v>45439</v>
      </c>
      <c r="M4472" s="15">
        <v>45443</v>
      </c>
      <c r="N4472" s="26">
        <v>1</v>
      </c>
      <c r="O4472" s="26">
        <f>VLOOKUP(D4472,quash!A$2:$I$7791,9,FALSE)</f>
        <v>1</v>
      </c>
      <c r="P4472" s="7">
        <v>10000</v>
      </c>
      <c r="Q4472" s="26">
        <v>110</v>
      </c>
      <c r="R4472" s="19">
        <v>3.3741050530766099E-2</v>
      </c>
      <c r="S4472" s="26">
        <v>16</v>
      </c>
      <c r="T4472" s="8">
        <v>10000</v>
      </c>
      <c r="U4472" s="4">
        <v>142</v>
      </c>
      <c r="V4472" s="10">
        <v>2510.34</v>
      </c>
      <c r="W4472" s="14" t="s">
        <v>5282</v>
      </c>
      <c r="AB4472" s="30">
        <f t="shared" si="1104"/>
        <v>756000</v>
      </c>
      <c r="AC4472" s="30">
        <f t="shared" si="1112"/>
        <v>1.3227513227513227E-2</v>
      </c>
      <c r="AD4472" s="31">
        <f t="shared" si="1113"/>
        <v>1.4550264550264549</v>
      </c>
      <c r="AE4472" s="31">
        <f t="shared" si="1111"/>
        <v>1.8783068783068781</v>
      </c>
      <c r="AG4472" s="30">
        <f t="shared" si="1105"/>
        <v>2427000</v>
      </c>
      <c r="AH4472" s="30">
        <f t="shared" si="1101"/>
        <v>4.1203131437989289E-3</v>
      </c>
      <c r="AI4472" s="31">
        <f t="shared" si="1102"/>
        <v>0.45323444581788219</v>
      </c>
      <c r="AJ4472" s="31">
        <f t="shared" si="1103"/>
        <v>0.58508446641944789</v>
      </c>
      <c r="AK4472" s="30" t="str">
        <f>IF(W4472="si",($S4472*'COSTOS DE CREDITOS'!$C$27)/DATA!$G4472,"")</f>
        <v/>
      </c>
      <c r="AL4472" s="90" t="str">
        <f>IF(W4472="si",'COSTOS DE CREDITOS'!$C$35,"")</f>
        <v/>
      </c>
      <c r="AM4472" s="30" t="str">
        <f t="shared" si="1106"/>
        <v/>
      </c>
      <c r="AN4472" s="30" t="str">
        <f t="shared" si="1107"/>
        <v/>
      </c>
      <c r="AO4472" s="30">
        <f t="shared" si="1108"/>
        <v>0</v>
      </c>
      <c r="AP4472" s="30">
        <f t="shared" si="1109"/>
        <v>0</v>
      </c>
      <c r="AQ4472" s="19" t="str">
        <f t="shared" si="1110"/>
        <v/>
      </c>
    </row>
    <row r="4473" spans="1:43" x14ac:dyDescent="0.2">
      <c r="A4473" s="23" t="s">
        <v>5665</v>
      </c>
      <c r="B4473" s="6" t="s">
        <v>5683</v>
      </c>
      <c r="C4473" s="6" t="s">
        <v>5670</v>
      </c>
      <c r="D4473" s="4">
        <v>189048</v>
      </c>
      <c r="E4473" s="4">
        <v>189467</v>
      </c>
      <c r="F4473" s="5" t="s">
        <v>5326</v>
      </c>
      <c r="G4473" s="2">
        <v>5</v>
      </c>
      <c r="H4473" s="4">
        <v>189468</v>
      </c>
      <c r="I4473" s="5" t="s">
        <v>5539</v>
      </c>
      <c r="J4473" s="15">
        <v>45432</v>
      </c>
      <c r="K4473" s="24">
        <v>1405284396</v>
      </c>
      <c r="L4473" s="15">
        <v>45436</v>
      </c>
      <c r="M4473" s="15">
        <v>45443</v>
      </c>
      <c r="N4473" s="26">
        <v>1</v>
      </c>
      <c r="O4473" s="26">
        <f>VLOOKUP(D4473,quash!A$2:$I$7791,9,FALSE)</f>
        <v>3</v>
      </c>
      <c r="P4473" s="7">
        <v>5000</v>
      </c>
      <c r="Q4473" s="26">
        <v>147</v>
      </c>
      <c r="R4473" s="19">
        <v>7.9000519063171556E-2</v>
      </c>
      <c r="S4473" s="26">
        <v>16</v>
      </c>
      <c r="T4473" s="8">
        <v>10000</v>
      </c>
      <c r="U4473" s="4">
        <v>142</v>
      </c>
      <c r="V4473" s="10">
        <v>2510.34</v>
      </c>
      <c r="W4473" s="14" t="s">
        <v>5282</v>
      </c>
      <c r="AB4473" s="30">
        <f t="shared" si="1104"/>
        <v>173000</v>
      </c>
      <c r="AC4473" s="30">
        <f t="shared" si="1112"/>
        <v>5.7803468208092484E-2</v>
      </c>
      <c r="AD4473" s="31">
        <f t="shared" si="1113"/>
        <v>8.497109826589595</v>
      </c>
      <c r="AE4473" s="31">
        <f t="shared" si="1111"/>
        <v>8.2080924855491322</v>
      </c>
      <c r="AG4473" s="30">
        <f t="shared" si="1105"/>
        <v>778000</v>
      </c>
      <c r="AH4473" s="30">
        <f t="shared" si="1101"/>
        <v>1.2853470437017995E-2</v>
      </c>
      <c r="AI4473" s="31">
        <f t="shared" si="1102"/>
        <v>1.8894601542416454</v>
      </c>
      <c r="AJ4473" s="31">
        <f t="shared" si="1103"/>
        <v>1.8251928020565553</v>
      </c>
      <c r="AK4473" s="30" t="str">
        <f>IF(W4473="si",($S4473*'COSTOS DE CREDITOS'!$C$27)/DATA!$G4473,"")</f>
        <v/>
      </c>
      <c r="AL4473" s="90" t="str">
        <f>IF(W4473="si",'COSTOS DE CREDITOS'!$C$35,"")</f>
        <v/>
      </c>
      <c r="AM4473" s="30" t="str">
        <f t="shared" si="1106"/>
        <v/>
      </c>
      <c r="AN4473" s="30" t="str">
        <f t="shared" si="1107"/>
        <v/>
      </c>
      <c r="AO4473" s="30">
        <f t="shared" si="1108"/>
        <v>0</v>
      </c>
      <c r="AP4473" s="30">
        <f t="shared" si="1109"/>
        <v>0</v>
      </c>
      <c r="AQ4473" s="19" t="str">
        <f t="shared" si="1110"/>
        <v/>
      </c>
    </row>
    <row r="4474" spans="1:43" x14ac:dyDescent="0.2">
      <c r="A4474" s="23" t="s">
        <v>5665</v>
      </c>
      <c r="B4474" s="6" t="s">
        <v>5671</v>
      </c>
      <c r="C4474" s="6" t="s">
        <v>5670</v>
      </c>
      <c r="D4474" s="4">
        <v>189060</v>
      </c>
      <c r="E4474" s="4">
        <v>189476</v>
      </c>
      <c r="F4474" s="5" t="s">
        <v>5327</v>
      </c>
      <c r="G4474" s="2">
        <v>5</v>
      </c>
      <c r="H4474" s="4">
        <v>189477</v>
      </c>
      <c r="I4474" s="5" t="s">
        <v>5540</v>
      </c>
      <c r="J4474" s="15">
        <v>45432</v>
      </c>
      <c r="K4474" s="24">
        <v>1405294645</v>
      </c>
      <c r="L4474" s="15">
        <v>45436</v>
      </c>
      <c r="M4474" s="15">
        <v>45443</v>
      </c>
      <c r="N4474" s="26">
        <v>1</v>
      </c>
      <c r="O4474" s="26">
        <f>VLOOKUP(D4474,quash!A$2:$I$7791,9,FALSE)</f>
        <v>1</v>
      </c>
      <c r="P4474" s="7">
        <v>5000</v>
      </c>
      <c r="Q4474" s="26">
        <v>147</v>
      </c>
      <c r="R4474" s="19">
        <v>5.8283715876113994E-2</v>
      </c>
      <c r="S4474" s="26">
        <v>16</v>
      </c>
      <c r="T4474" s="8">
        <v>7000</v>
      </c>
      <c r="U4474" s="4">
        <v>142</v>
      </c>
      <c r="V4474" s="10">
        <v>1758.65</v>
      </c>
      <c r="W4474" s="14" t="s">
        <v>5282</v>
      </c>
      <c r="AB4474" s="30">
        <f t="shared" si="1104"/>
        <v>756000</v>
      </c>
      <c r="AC4474" s="30">
        <f t="shared" si="1112"/>
        <v>9.2592592592592587E-3</v>
      </c>
      <c r="AD4474" s="31">
        <f t="shared" si="1113"/>
        <v>1.3611111111111109</v>
      </c>
      <c r="AE4474" s="31">
        <f t="shared" si="1111"/>
        <v>1.3148148148148147</v>
      </c>
      <c r="AG4474" s="30">
        <f t="shared" si="1105"/>
        <v>2427000</v>
      </c>
      <c r="AH4474" s="30">
        <f t="shared" si="1101"/>
        <v>2.88421920065925E-3</v>
      </c>
      <c r="AI4474" s="31">
        <f t="shared" si="1102"/>
        <v>0.42398022249690975</v>
      </c>
      <c r="AJ4474" s="31">
        <f t="shared" si="1103"/>
        <v>0.40955912649361348</v>
      </c>
      <c r="AK4474" s="30" t="str">
        <f>IF(W4474="si",($S4474*'COSTOS DE CREDITOS'!$C$27)/DATA!$G4474,"")</f>
        <v/>
      </c>
      <c r="AL4474" s="90" t="str">
        <f>IF(W4474="si",'COSTOS DE CREDITOS'!$C$35,"")</f>
        <v/>
      </c>
      <c r="AM4474" s="30" t="str">
        <f t="shared" si="1106"/>
        <v/>
      </c>
      <c r="AN4474" s="30" t="str">
        <f t="shared" si="1107"/>
        <v/>
      </c>
      <c r="AO4474" s="30">
        <f t="shared" si="1108"/>
        <v>0</v>
      </c>
      <c r="AP4474" s="30">
        <f t="shared" si="1109"/>
        <v>0</v>
      </c>
      <c r="AQ4474" s="19" t="str">
        <f t="shared" si="1110"/>
        <v/>
      </c>
    </row>
    <row r="4475" spans="1:43" x14ac:dyDescent="0.2">
      <c r="A4475" s="23" t="s">
        <v>5665</v>
      </c>
      <c r="B4475" s="6" t="s">
        <v>5671</v>
      </c>
      <c r="C4475" s="6" t="s">
        <v>5670</v>
      </c>
      <c r="D4475" s="4">
        <v>188477</v>
      </c>
      <c r="E4475" s="4">
        <v>189476</v>
      </c>
      <c r="F4475" s="5" t="s">
        <v>5327</v>
      </c>
      <c r="G4475" s="2">
        <v>5</v>
      </c>
      <c r="H4475" s="4">
        <v>189478</v>
      </c>
      <c r="I4475" s="5" t="s">
        <v>5541</v>
      </c>
      <c r="J4475" s="15">
        <v>45427</v>
      </c>
      <c r="K4475" s="24">
        <v>1401829631</v>
      </c>
      <c r="L4475" s="15">
        <v>45436</v>
      </c>
      <c r="M4475" s="15">
        <v>45443</v>
      </c>
      <c r="N4475" s="26">
        <v>1</v>
      </c>
      <c r="O4475" s="26">
        <f>VLOOKUP(D4475,quash!A$2:$I$7791,9,FALSE)</f>
        <v>1</v>
      </c>
      <c r="P4475" s="7">
        <v>10000</v>
      </c>
      <c r="Q4475" s="26">
        <v>127</v>
      </c>
      <c r="R4475" s="19">
        <v>5.24391097594855E-2</v>
      </c>
      <c r="S4475" s="26">
        <v>16</v>
      </c>
      <c r="T4475" s="8">
        <v>8000</v>
      </c>
      <c r="U4475" s="4">
        <v>142</v>
      </c>
      <c r="V4475" s="10">
        <v>2013.74</v>
      </c>
      <c r="W4475" s="14" t="s">
        <v>5282</v>
      </c>
      <c r="AB4475" s="30">
        <f t="shared" si="1104"/>
        <v>756000</v>
      </c>
      <c r="AC4475" s="30">
        <f t="shared" si="1112"/>
        <v>1.0582010582010581E-2</v>
      </c>
      <c r="AD4475" s="31">
        <f t="shared" si="1113"/>
        <v>1.3439153439153437</v>
      </c>
      <c r="AE4475" s="31">
        <f t="shared" si="1111"/>
        <v>1.5026455026455026</v>
      </c>
      <c r="AG4475" s="30">
        <f t="shared" si="1105"/>
        <v>2427000</v>
      </c>
      <c r="AH4475" s="30">
        <f t="shared" si="1101"/>
        <v>3.296250515039143E-3</v>
      </c>
      <c r="AI4475" s="31">
        <f t="shared" si="1102"/>
        <v>0.41862381540997118</v>
      </c>
      <c r="AJ4475" s="31">
        <f t="shared" si="1103"/>
        <v>0.4680675731355583</v>
      </c>
      <c r="AK4475" s="30" t="str">
        <f>IF(W4475="si",($S4475*'COSTOS DE CREDITOS'!$C$27)/DATA!$G4475,"")</f>
        <v/>
      </c>
      <c r="AL4475" s="90" t="str">
        <f>IF(W4475="si",'COSTOS DE CREDITOS'!$C$35,"")</f>
        <v/>
      </c>
      <c r="AM4475" s="30" t="str">
        <f t="shared" si="1106"/>
        <v/>
      </c>
      <c r="AN4475" s="30" t="str">
        <f t="shared" si="1107"/>
        <v/>
      </c>
      <c r="AO4475" s="30">
        <f t="shared" si="1108"/>
        <v>0</v>
      </c>
      <c r="AP4475" s="30">
        <f t="shared" si="1109"/>
        <v>0</v>
      </c>
      <c r="AQ4475" s="19" t="str">
        <f t="shared" si="1110"/>
        <v/>
      </c>
    </row>
    <row r="4476" spans="1:43" x14ac:dyDescent="0.2">
      <c r="A4476" s="23" t="s">
        <v>5665</v>
      </c>
      <c r="B4476" s="6" t="s">
        <v>5671</v>
      </c>
      <c r="C4476" s="6" t="s">
        <v>5670</v>
      </c>
      <c r="D4476" s="4">
        <v>186066</v>
      </c>
      <c r="E4476" s="4">
        <v>189476</v>
      </c>
      <c r="F4476" s="5" t="s">
        <v>5327</v>
      </c>
      <c r="G4476" s="2">
        <v>5</v>
      </c>
      <c r="H4476" s="4">
        <v>189479</v>
      </c>
      <c r="I4476" s="5" t="s">
        <v>5542</v>
      </c>
      <c r="J4476" s="15">
        <v>45406</v>
      </c>
      <c r="K4476" s="24">
        <v>1387629753</v>
      </c>
      <c r="L4476" s="15">
        <v>45436</v>
      </c>
      <c r="M4476" s="15">
        <v>45443</v>
      </c>
      <c r="N4476" s="26">
        <v>1</v>
      </c>
      <c r="O4476" s="26">
        <f>VLOOKUP(D4476,quash!A$2:$I$7791,9,FALSE)</f>
        <v>2</v>
      </c>
      <c r="P4476" s="7">
        <v>5000</v>
      </c>
      <c r="Q4476" s="26">
        <v>147</v>
      </c>
      <c r="R4476" s="19">
        <v>0.11226939921536</v>
      </c>
      <c r="S4476" s="26">
        <v>16</v>
      </c>
      <c r="T4476" s="8">
        <v>8000</v>
      </c>
      <c r="U4476" s="4">
        <v>142</v>
      </c>
      <c r="V4476" s="10">
        <v>2013.74</v>
      </c>
      <c r="W4476" s="14" t="s">
        <v>5282</v>
      </c>
      <c r="AB4476" s="30">
        <f t="shared" si="1104"/>
        <v>453000</v>
      </c>
      <c r="AC4476" s="30">
        <f t="shared" si="1112"/>
        <v>1.7660044150110375E-2</v>
      </c>
      <c r="AD4476" s="31">
        <f t="shared" si="1113"/>
        <v>2.5960264900662251</v>
      </c>
      <c r="AE4476" s="31">
        <f t="shared" si="1111"/>
        <v>2.5077262693156732</v>
      </c>
      <c r="AG4476" s="30">
        <f t="shared" si="1105"/>
        <v>1695000</v>
      </c>
      <c r="AH4476" s="30">
        <f t="shared" si="1101"/>
        <v>4.71976401179941E-3</v>
      </c>
      <c r="AI4476" s="31">
        <f t="shared" si="1102"/>
        <v>0.69380530973451326</v>
      </c>
      <c r="AJ4476" s="31">
        <f t="shared" si="1103"/>
        <v>0.67020648967551621</v>
      </c>
      <c r="AK4476" s="30" t="str">
        <f>IF(W4476="si",($S4476*'COSTOS DE CREDITOS'!$C$27)/DATA!$G4476,"")</f>
        <v/>
      </c>
      <c r="AL4476" s="90" t="str">
        <f>IF(W4476="si",'COSTOS DE CREDITOS'!$C$35,"")</f>
        <v/>
      </c>
      <c r="AM4476" s="30" t="str">
        <f t="shared" si="1106"/>
        <v/>
      </c>
      <c r="AN4476" s="30" t="str">
        <f t="shared" si="1107"/>
        <v/>
      </c>
      <c r="AO4476" s="30">
        <f t="shared" si="1108"/>
        <v>0</v>
      </c>
      <c r="AP4476" s="30">
        <f t="shared" si="1109"/>
        <v>0</v>
      </c>
      <c r="AQ4476" s="19" t="str">
        <f t="shared" si="1110"/>
        <v/>
      </c>
    </row>
    <row r="4477" spans="1:43" x14ac:dyDescent="0.2">
      <c r="A4477" s="23" t="s">
        <v>5665</v>
      </c>
      <c r="B4477" s="6" t="s">
        <v>5683</v>
      </c>
      <c r="C4477" s="6" t="s">
        <v>5670</v>
      </c>
      <c r="D4477" s="4">
        <v>189403</v>
      </c>
      <c r="E4477" s="4">
        <v>189467</v>
      </c>
      <c r="F4477" s="5" t="s">
        <v>5326</v>
      </c>
      <c r="G4477" s="2">
        <v>5</v>
      </c>
      <c r="H4477" s="4">
        <v>189483</v>
      </c>
      <c r="I4477" s="5" t="s">
        <v>5543</v>
      </c>
      <c r="J4477" s="15">
        <v>45434</v>
      </c>
      <c r="K4477" s="24">
        <v>1406467513</v>
      </c>
      <c r="L4477" s="15">
        <v>45436</v>
      </c>
      <c r="M4477" s="15">
        <v>45443</v>
      </c>
      <c r="N4477" s="26">
        <v>1</v>
      </c>
      <c r="O4477" s="26">
        <f>VLOOKUP(D4477,quash!A$2:$I$7791,9,FALSE)</f>
        <v>1</v>
      </c>
      <c r="P4477" s="7">
        <v>10000</v>
      </c>
      <c r="Q4477" s="26">
        <v>132</v>
      </c>
      <c r="R4477" s="19">
        <v>5.8283715876113903E-2</v>
      </c>
      <c r="S4477" s="26">
        <v>16</v>
      </c>
      <c r="T4477" s="8">
        <v>6000</v>
      </c>
      <c r="U4477" s="4">
        <v>142</v>
      </c>
      <c r="V4477" s="10">
        <v>1503.37</v>
      </c>
      <c r="W4477" s="14" t="s">
        <v>5282</v>
      </c>
      <c r="AB4477" s="30">
        <f t="shared" si="1104"/>
        <v>756000</v>
      </c>
      <c r="AC4477" s="30">
        <f t="shared" si="1112"/>
        <v>7.9365079365079361E-3</v>
      </c>
      <c r="AD4477" s="31">
        <f t="shared" si="1113"/>
        <v>1.0476190476190474</v>
      </c>
      <c r="AE4477" s="31">
        <f t="shared" si="1111"/>
        <v>1.126984126984127</v>
      </c>
      <c r="AG4477" s="30">
        <f t="shared" si="1105"/>
        <v>2427000</v>
      </c>
      <c r="AH4477" s="30">
        <f t="shared" si="1101"/>
        <v>2.472187886279357E-3</v>
      </c>
      <c r="AI4477" s="31">
        <f t="shared" si="1102"/>
        <v>0.32632880098887512</v>
      </c>
      <c r="AJ4477" s="31">
        <f t="shared" si="1103"/>
        <v>0.35105067985166871</v>
      </c>
      <c r="AK4477" s="30" t="str">
        <f>IF(W4477="si",($S4477*'COSTOS DE CREDITOS'!$C$27)/DATA!$G4477,"")</f>
        <v/>
      </c>
      <c r="AL4477" s="90" t="str">
        <f>IF(W4477="si",'COSTOS DE CREDITOS'!$C$35,"")</f>
        <v/>
      </c>
      <c r="AM4477" s="30" t="str">
        <f t="shared" si="1106"/>
        <v/>
      </c>
      <c r="AN4477" s="30" t="str">
        <f t="shared" si="1107"/>
        <v/>
      </c>
      <c r="AO4477" s="30">
        <f t="shared" si="1108"/>
        <v>0</v>
      </c>
      <c r="AP4477" s="30">
        <f t="shared" si="1109"/>
        <v>0</v>
      </c>
      <c r="AQ4477" s="19" t="str">
        <f t="shared" si="1110"/>
        <v/>
      </c>
    </row>
    <row r="4478" spans="1:43" x14ac:dyDescent="0.2">
      <c r="A4478" s="23" t="s">
        <v>5665</v>
      </c>
      <c r="B4478" s="6" t="s">
        <v>5683</v>
      </c>
      <c r="C4478" s="6" t="s">
        <v>5670</v>
      </c>
      <c r="D4478" s="4">
        <v>188976</v>
      </c>
      <c r="E4478" s="4">
        <v>189467</v>
      </c>
      <c r="F4478" s="5" t="s">
        <v>5326</v>
      </c>
      <c r="G4478" s="2">
        <v>5</v>
      </c>
      <c r="H4478" s="4">
        <v>189484</v>
      </c>
      <c r="I4478" s="5" t="s">
        <v>5544</v>
      </c>
      <c r="J4478" s="15">
        <v>45432</v>
      </c>
      <c r="K4478" s="24">
        <v>1405021660</v>
      </c>
      <c r="L4478" s="15">
        <v>45436</v>
      </c>
      <c r="M4478" s="15">
        <v>45443</v>
      </c>
      <c r="N4478" s="26">
        <v>1</v>
      </c>
      <c r="O4478" s="26" t="e">
        <f>VLOOKUP(D4478,quash!A$2:$I$7791,9,FALSE)</f>
        <v>#N/A</v>
      </c>
      <c r="P4478" s="7">
        <v>10000</v>
      </c>
      <c r="Q4478" s="26">
        <v>147</v>
      </c>
      <c r="R4478" s="19">
        <v>7.9000519063170294E-2</v>
      </c>
      <c r="S4478" s="26">
        <v>16</v>
      </c>
      <c r="T4478" s="8">
        <v>6000</v>
      </c>
      <c r="U4478" s="4">
        <v>142</v>
      </c>
      <c r="V4478" s="10">
        <v>1503.37</v>
      </c>
      <c r="W4478" s="14" t="s">
        <v>5282</v>
      </c>
      <c r="AB4478" s="30">
        <f t="shared" si="1104"/>
        <v>665000</v>
      </c>
      <c r="AC4478" s="30">
        <f t="shared" si="1112"/>
        <v>9.0225563909774441E-3</v>
      </c>
      <c r="AD4478" s="31">
        <f t="shared" si="1113"/>
        <v>1.3263157894736843</v>
      </c>
      <c r="AE4478" s="31">
        <f t="shared" si="1111"/>
        <v>1.281203007518797</v>
      </c>
      <c r="AG4478" s="30">
        <f t="shared" si="1105"/>
        <v>6126000</v>
      </c>
      <c r="AH4478" s="30">
        <f t="shared" si="1101"/>
        <v>9.7943192948090111E-4</v>
      </c>
      <c r="AI4478" s="31">
        <f t="shared" si="1102"/>
        <v>0.14397649363369247</v>
      </c>
      <c r="AJ4478" s="31">
        <f t="shared" si="1103"/>
        <v>0.13907933398628797</v>
      </c>
      <c r="AK4478" s="30" t="str">
        <f>IF(W4478="si",($S4478*'COSTOS DE CREDITOS'!$C$27)/DATA!$G4478,"")</f>
        <v/>
      </c>
      <c r="AL4478" s="90" t="str">
        <f>IF(W4478="si",'COSTOS DE CREDITOS'!$C$35,"")</f>
        <v/>
      </c>
      <c r="AM4478" s="30" t="str">
        <f t="shared" si="1106"/>
        <v/>
      </c>
      <c r="AN4478" s="30" t="str">
        <f t="shared" si="1107"/>
        <v/>
      </c>
      <c r="AO4478" s="30">
        <f t="shared" si="1108"/>
        <v>0</v>
      </c>
      <c r="AP4478" s="30">
        <f t="shared" si="1109"/>
        <v>0</v>
      </c>
      <c r="AQ4478" s="19" t="str">
        <f t="shared" si="1110"/>
        <v/>
      </c>
    </row>
    <row r="4479" spans="1:43" x14ac:dyDescent="0.2">
      <c r="A4479" s="23" t="s">
        <v>5665</v>
      </c>
      <c r="B4479" s="6" t="s">
        <v>5683</v>
      </c>
      <c r="C4479" s="6" t="s">
        <v>5670</v>
      </c>
      <c r="D4479" s="4">
        <v>188644</v>
      </c>
      <c r="E4479" s="4">
        <v>189467</v>
      </c>
      <c r="F4479" s="5" t="s">
        <v>5326</v>
      </c>
      <c r="G4479" s="2">
        <v>5</v>
      </c>
      <c r="H4479" s="4">
        <v>189486</v>
      </c>
      <c r="I4479" s="5" t="s">
        <v>5545</v>
      </c>
      <c r="J4479" s="15">
        <v>45428</v>
      </c>
      <c r="K4479" s="24">
        <v>1402401192</v>
      </c>
      <c r="L4479" s="15">
        <v>45436</v>
      </c>
      <c r="M4479" s="15">
        <v>45443</v>
      </c>
      <c r="N4479" s="26">
        <v>1</v>
      </c>
      <c r="O4479" s="26" t="e">
        <f>VLOOKUP(D4479,quash!A$2:$I$7791,9,FALSE)</f>
        <v>#N/A</v>
      </c>
      <c r="P4479" s="7">
        <v>10000</v>
      </c>
      <c r="Q4479" s="26">
        <v>147</v>
      </c>
      <c r="R4479" s="19">
        <v>7.9000519063170294E-2</v>
      </c>
      <c r="S4479" s="26">
        <v>16</v>
      </c>
      <c r="T4479" s="8">
        <v>10000</v>
      </c>
      <c r="U4479" s="4">
        <v>142</v>
      </c>
      <c r="V4479" s="10">
        <v>2510.34</v>
      </c>
      <c r="W4479" s="14" t="s">
        <v>5282</v>
      </c>
      <c r="AB4479" s="30">
        <f t="shared" si="1104"/>
        <v>665000</v>
      </c>
      <c r="AC4479" s="30">
        <f t="shared" si="1112"/>
        <v>1.5037593984962405E-2</v>
      </c>
      <c r="AD4479" s="31">
        <f t="shared" si="1113"/>
        <v>2.2105263157894735</v>
      </c>
      <c r="AE4479" s="31">
        <f t="shared" si="1111"/>
        <v>2.1353383458646613</v>
      </c>
      <c r="AG4479" s="30">
        <f t="shared" si="1105"/>
        <v>6126000</v>
      </c>
      <c r="AH4479" s="30">
        <f t="shared" si="1101"/>
        <v>1.632386549134835E-3</v>
      </c>
      <c r="AI4479" s="31">
        <f t="shared" si="1102"/>
        <v>0.23996082272282074</v>
      </c>
      <c r="AJ4479" s="31">
        <f t="shared" si="1103"/>
        <v>0.23179888997714657</v>
      </c>
      <c r="AK4479" s="30" t="str">
        <f>IF(W4479="si",($S4479*'COSTOS DE CREDITOS'!$C$27)/DATA!$G4479,"")</f>
        <v/>
      </c>
      <c r="AL4479" s="90" t="str">
        <f>IF(W4479="si",'COSTOS DE CREDITOS'!$C$35,"")</f>
        <v/>
      </c>
      <c r="AM4479" s="30" t="str">
        <f t="shared" si="1106"/>
        <v/>
      </c>
      <c r="AN4479" s="30" t="str">
        <f t="shared" si="1107"/>
        <v/>
      </c>
      <c r="AO4479" s="30">
        <f t="shared" si="1108"/>
        <v>0</v>
      </c>
      <c r="AP4479" s="30">
        <f t="shared" si="1109"/>
        <v>0</v>
      </c>
      <c r="AQ4479" s="19" t="str">
        <f t="shared" si="1110"/>
        <v/>
      </c>
    </row>
    <row r="4480" spans="1:43" x14ac:dyDescent="0.2">
      <c r="A4480" s="23" t="s">
        <v>5665</v>
      </c>
      <c r="B4480" s="6" t="s">
        <v>5683</v>
      </c>
      <c r="C4480" s="6" t="s">
        <v>5670</v>
      </c>
      <c r="D4480" s="4">
        <v>188060</v>
      </c>
      <c r="E4480" s="4">
        <v>189467</v>
      </c>
      <c r="F4480" s="5" t="s">
        <v>5326</v>
      </c>
      <c r="G4480" s="2">
        <v>5</v>
      </c>
      <c r="H4480" s="4">
        <v>189487</v>
      </c>
      <c r="I4480" s="5" t="s">
        <v>5546</v>
      </c>
      <c r="J4480" s="15">
        <v>45425</v>
      </c>
      <c r="K4480" s="24">
        <v>1400214747</v>
      </c>
      <c r="L4480" s="15">
        <v>45436</v>
      </c>
      <c r="M4480" s="15">
        <v>45443</v>
      </c>
      <c r="N4480" s="26">
        <v>1</v>
      </c>
      <c r="O4480" s="26">
        <f>VLOOKUP(D4480,quash!A$2:$I$7791,9,FALSE)</f>
        <v>1</v>
      </c>
      <c r="P4480" s="7">
        <v>10000</v>
      </c>
      <c r="Q4480" s="26">
        <v>132</v>
      </c>
      <c r="R4480" s="19">
        <v>5.8283715876113903E-2</v>
      </c>
      <c r="S4480" s="26">
        <v>16</v>
      </c>
      <c r="T4480" s="8">
        <v>10000</v>
      </c>
      <c r="U4480" s="4">
        <v>142</v>
      </c>
      <c r="V4480" s="10">
        <v>2510.34</v>
      </c>
      <c r="W4480" s="14" t="s">
        <v>5282</v>
      </c>
      <c r="AB4480" s="30">
        <f t="shared" si="1104"/>
        <v>756000</v>
      </c>
      <c r="AC4480" s="30">
        <f t="shared" si="1112"/>
        <v>1.3227513227513227E-2</v>
      </c>
      <c r="AD4480" s="31">
        <f t="shared" si="1113"/>
        <v>1.746031746031746</v>
      </c>
      <c r="AE4480" s="31">
        <f t="shared" si="1111"/>
        <v>1.8783068783068781</v>
      </c>
      <c r="AG4480" s="30">
        <f t="shared" si="1105"/>
        <v>2427000</v>
      </c>
      <c r="AH4480" s="30">
        <f t="shared" ref="AH4480:AH4543" si="1114">IFERROR($T4480/AG4480,"")</f>
        <v>4.1203131437989289E-3</v>
      </c>
      <c r="AI4480" s="31">
        <f t="shared" ref="AI4480:AI4543" si="1115">IFERROR(AH4480*$Q4480,"")</f>
        <v>0.54388133498145863</v>
      </c>
      <c r="AJ4480" s="31">
        <f t="shared" ref="AJ4480:AJ4543" si="1116">IFERROR(AH4480*$U4480,"")</f>
        <v>0.58508446641944789</v>
      </c>
      <c r="AK4480" s="30" t="str">
        <f>IF(W4480="si",($S4480*'COSTOS DE CREDITOS'!$C$27)/DATA!$G4480,"")</f>
        <v/>
      </c>
      <c r="AL4480" s="90" t="str">
        <f>IF(W4480="si",'COSTOS DE CREDITOS'!$C$35,"")</f>
        <v/>
      </c>
      <c r="AM4480" s="30" t="str">
        <f t="shared" si="1106"/>
        <v/>
      </c>
      <c r="AN4480" s="30" t="str">
        <f t="shared" si="1107"/>
        <v/>
      </c>
      <c r="AO4480" s="30">
        <f t="shared" si="1108"/>
        <v>0</v>
      </c>
      <c r="AP4480" s="30">
        <f t="shared" si="1109"/>
        <v>0</v>
      </c>
      <c r="AQ4480" s="19" t="str">
        <f t="shared" si="1110"/>
        <v/>
      </c>
    </row>
    <row r="4481" spans="1:43" x14ac:dyDescent="0.2">
      <c r="A4481" s="23" t="s">
        <v>5665</v>
      </c>
      <c r="B4481" s="6" t="s">
        <v>5671</v>
      </c>
      <c r="C4481" s="6" t="s">
        <v>5670</v>
      </c>
      <c r="D4481" s="4">
        <v>187616</v>
      </c>
      <c r="E4481" s="4">
        <v>189476</v>
      </c>
      <c r="F4481" s="5" t="s">
        <v>5327</v>
      </c>
      <c r="G4481" s="2">
        <v>5</v>
      </c>
      <c r="H4481" s="4">
        <v>189497</v>
      </c>
      <c r="I4481" s="5" t="s">
        <v>5547</v>
      </c>
      <c r="J4481" s="15">
        <v>45420</v>
      </c>
      <c r="K4481" s="24">
        <v>1397348115</v>
      </c>
      <c r="L4481" s="15">
        <v>45436</v>
      </c>
      <c r="M4481" s="15">
        <v>45443</v>
      </c>
      <c r="N4481" s="26">
        <v>1</v>
      </c>
      <c r="O4481" s="26">
        <f>VLOOKUP(D4481,quash!A$2:$I$7791,9,FALSE)</f>
        <v>1</v>
      </c>
      <c r="P4481" s="7">
        <v>5000</v>
      </c>
      <c r="Q4481" s="26">
        <v>147</v>
      </c>
      <c r="R4481" s="19">
        <v>0.11226939921536</v>
      </c>
      <c r="S4481" s="26">
        <v>16</v>
      </c>
      <c r="T4481" s="8">
        <v>8000</v>
      </c>
      <c r="U4481" s="4">
        <v>142</v>
      </c>
      <c r="V4481" s="10">
        <v>2013.74</v>
      </c>
      <c r="W4481" s="14" t="s">
        <v>5282</v>
      </c>
      <c r="AB4481" s="30">
        <f t="shared" si="1104"/>
        <v>756000</v>
      </c>
      <c r="AC4481" s="30">
        <f t="shared" si="1112"/>
        <v>1.0582010582010581E-2</v>
      </c>
      <c r="AD4481" s="31">
        <f t="shared" si="1113"/>
        <v>1.5555555555555554</v>
      </c>
      <c r="AE4481" s="31">
        <f t="shared" si="1111"/>
        <v>1.5026455026455026</v>
      </c>
      <c r="AG4481" s="30">
        <f t="shared" si="1105"/>
        <v>2427000</v>
      </c>
      <c r="AH4481" s="30">
        <f t="shared" si="1114"/>
        <v>3.296250515039143E-3</v>
      </c>
      <c r="AI4481" s="31">
        <f t="shared" si="1115"/>
        <v>0.48454882571075403</v>
      </c>
      <c r="AJ4481" s="31">
        <f t="shared" si="1116"/>
        <v>0.4680675731355583</v>
      </c>
      <c r="AK4481" s="30" t="str">
        <f>IF(W4481="si",($S4481*'COSTOS DE CREDITOS'!$C$27)/DATA!$G4481,"")</f>
        <v/>
      </c>
      <c r="AL4481" s="90" t="str">
        <f>IF(W4481="si",'COSTOS DE CREDITOS'!$C$35,"")</f>
        <v/>
      </c>
      <c r="AM4481" s="30" t="str">
        <f t="shared" si="1106"/>
        <v/>
      </c>
      <c r="AN4481" s="30" t="str">
        <f t="shared" si="1107"/>
        <v/>
      </c>
      <c r="AO4481" s="30">
        <f t="shared" si="1108"/>
        <v>0</v>
      </c>
      <c r="AP4481" s="30">
        <f t="shared" si="1109"/>
        <v>0</v>
      </c>
      <c r="AQ4481" s="19" t="str">
        <f t="shared" si="1110"/>
        <v/>
      </c>
    </row>
    <row r="4482" spans="1:43" x14ac:dyDescent="0.2">
      <c r="A4482" s="23" t="s">
        <v>5665</v>
      </c>
      <c r="B4482" s="6" t="s">
        <v>5671</v>
      </c>
      <c r="C4482" s="6" t="s">
        <v>5670</v>
      </c>
      <c r="D4482" s="4">
        <v>188451</v>
      </c>
      <c r="E4482" s="4">
        <v>189476</v>
      </c>
      <c r="F4482" s="5" t="s">
        <v>5327</v>
      </c>
      <c r="G4482" s="2">
        <v>5</v>
      </c>
      <c r="H4482" s="4">
        <v>189574</v>
      </c>
      <c r="I4482" s="5" t="s">
        <v>5548</v>
      </c>
      <c r="J4482" s="15">
        <v>45427</v>
      </c>
      <c r="K4482" s="24">
        <v>1401824865</v>
      </c>
      <c r="L4482" s="15">
        <v>45439</v>
      </c>
      <c r="M4482" s="15">
        <v>45443</v>
      </c>
      <c r="N4482" s="26">
        <v>1</v>
      </c>
      <c r="O4482" s="26" t="e">
        <f>VLOOKUP(D4482,quash!A$2:$I$7791,9,FALSE)</f>
        <v>#N/A</v>
      </c>
      <c r="P4482" s="7">
        <v>5000</v>
      </c>
      <c r="Q4482" s="26">
        <v>147</v>
      </c>
      <c r="R4482" s="19">
        <v>0.11226939921536</v>
      </c>
      <c r="S4482" s="26">
        <v>16</v>
      </c>
      <c r="T4482" s="8">
        <v>7000</v>
      </c>
      <c r="U4482" s="4">
        <v>142</v>
      </c>
      <c r="V4482" s="10">
        <v>1758.65</v>
      </c>
      <c r="W4482" s="14" t="s">
        <v>5282</v>
      </c>
      <c r="AB4482" s="30">
        <f t="shared" ref="AB4482:AB4545" si="1117">SUMIFS($T:$T,$M:$M,$M4482,$O:$O,$O4482)</f>
        <v>665000</v>
      </c>
      <c r="AC4482" s="30">
        <f t="shared" si="1112"/>
        <v>1.0526315789473684E-2</v>
      </c>
      <c r="AD4482" s="31">
        <f t="shared" si="1113"/>
        <v>1.5473684210526315</v>
      </c>
      <c r="AE4482" s="31">
        <f t="shared" si="1111"/>
        <v>1.4947368421052631</v>
      </c>
      <c r="AG4482" s="30">
        <f t="shared" ref="AG4482:AG4545" si="1118">SUMIFS($T:$T,$O:$O,$O4482,$N:$N,1)</f>
        <v>6126000</v>
      </c>
      <c r="AH4482" s="30">
        <f t="shared" si="1114"/>
        <v>1.1426705843943846E-3</v>
      </c>
      <c r="AI4482" s="31">
        <f t="shared" si="1115"/>
        <v>0.16797257590597453</v>
      </c>
      <c r="AJ4482" s="31">
        <f t="shared" si="1116"/>
        <v>0.16225922298400261</v>
      </c>
      <c r="AK4482" s="30" t="str">
        <f>IF(W4482="si",($S4482*'COSTOS DE CREDITOS'!$C$27)/DATA!$G4482,"")</f>
        <v/>
      </c>
      <c r="AL4482" s="90" t="str">
        <f>IF(W4482="si",'COSTOS DE CREDITOS'!$C$35,"")</f>
        <v/>
      </c>
      <c r="AM4482" s="30" t="str">
        <f t="shared" si="1106"/>
        <v/>
      </c>
      <c r="AN4482" s="30" t="str">
        <f t="shared" si="1107"/>
        <v/>
      </c>
      <c r="AO4482" s="30">
        <f t="shared" si="1108"/>
        <v>0</v>
      </c>
      <c r="AP4482" s="30">
        <f t="shared" si="1109"/>
        <v>0</v>
      </c>
      <c r="AQ4482" s="19" t="str">
        <f t="shared" si="1110"/>
        <v/>
      </c>
    </row>
    <row r="4483" spans="1:43" x14ac:dyDescent="0.2">
      <c r="A4483" s="23" t="s">
        <v>5665</v>
      </c>
      <c r="B4483" s="6" t="s">
        <v>5676</v>
      </c>
      <c r="C4483" s="6" t="s">
        <v>5670</v>
      </c>
      <c r="D4483" s="4">
        <v>189225</v>
      </c>
      <c r="E4483" s="4">
        <v>189625</v>
      </c>
      <c r="F4483" s="5" t="s">
        <v>5328</v>
      </c>
      <c r="G4483" s="2">
        <v>5</v>
      </c>
      <c r="H4483" s="4">
        <v>189626</v>
      </c>
      <c r="I4483" s="5" t="s">
        <v>5549</v>
      </c>
      <c r="J4483" s="15">
        <v>45433</v>
      </c>
      <c r="K4483" s="24">
        <v>1405995756</v>
      </c>
      <c r="L4483" s="15">
        <v>45439</v>
      </c>
      <c r="M4483" s="15">
        <v>45443</v>
      </c>
      <c r="N4483" s="26">
        <v>1</v>
      </c>
      <c r="O4483" s="26">
        <f>VLOOKUP(D4483,quash!A$2:$I$7791,9,FALSE)</f>
        <v>2</v>
      </c>
      <c r="P4483" s="7">
        <v>5000</v>
      </c>
      <c r="Q4483" s="26">
        <v>147</v>
      </c>
      <c r="R4483" s="19">
        <v>0.11226939921536</v>
      </c>
      <c r="S4483" s="26">
        <v>16</v>
      </c>
      <c r="T4483" s="8">
        <v>9000</v>
      </c>
      <c r="U4483" s="4">
        <v>142</v>
      </c>
      <c r="V4483" s="10">
        <v>2255.2800000000002</v>
      </c>
      <c r="W4483" s="14" t="s">
        <v>5282</v>
      </c>
      <c r="AB4483" s="30">
        <f t="shared" si="1117"/>
        <v>453000</v>
      </c>
      <c r="AC4483" s="30">
        <f t="shared" si="1112"/>
        <v>1.9867549668874173E-2</v>
      </c>
      <c r="AD4483" s="31">
        <f t="shared" si="1113"/>
        <v>2.9205298013245033</v>
      </c>
      <c r="AE4483" s="31">
        <f t="shared" si="1111"/>
        <v>2.8211920529801326</v>
      </c>
      <c r="AG4483" s="30">
        <f t="shared" si="1118"/>
        <v>1695000</v>
      </c>
      <c r="AH4483" s="30">
        <f t="shared" si="1114"/>
        <v>5.3097345132743362E-3</v>
      </c>
      <c r="AI4483" s="31">
        <f t="shared" si="1115"/>
        <v>0.78053097345132738</v>
      </c>
      <c r="AJ4483" s="31">
        <f t="shared" si="1116"/>
        <v>0.75398230088495577</v>
      </c>
      <c r="AK4483" s="30" t="str">
        <f>IF(W4483="si",($S4483*'COSTOS DE CREDITOS'!$C$27)/DATA!$G4483,"")</f>
        <v/>
      </c>
      <c r="AL4483" s="90" t="str">
        <f>IF(W4483="si",'COSTOS DE CREDITOS'!$C$35,"")</f>
        <v/>
      </c>
      <c r="AM4483" s="30" t="str">
        <f t="shared" ref="AM4483:AM4546" si="1119">IF(W4483="si",(20%/52*$S4483)*$T4483,"")</f>
        <v/>
      </c>
      <c r="AN4483" s="30" t="str">
        <f t="shared" ref="AN4483:AN4546" si="1120">IF(W4483="SI",T4483-Y4483,"")</f>
        <v/>
      </c>
      <c r="AO4483" s="30">
        <f t="shared" ref="AO4483:AO4546" si="1121">SUM(AK4483:AN4483)</f>
        <v>0</v>
      </c>
      <c r="AP4483" s="30">
        <f t="shared" ref="AP4483:AP4546" si="1122">AA4483-AO4483</f>
        <v>0</v>
      </c>
      <c r="AQ4483" s="19" t="str">
        <f t="shared" ref="AQ4483:AQ4546" si="1123">IFERROR(AP4483/AA4483,"")</f>
        <v/>
      </c>
    </row>
    <row r="4484" spans="1:43" x14ac:dyDescent="0.2">
      <c r="A4484" s="23" t="s">
        <v>5665</v>
      </c>
      <c r="B4484" s="6" t="s">
        <v>5676</v>
      </c>
      <c r="C4484" s="6" t="s">
        <v>5670</v>
      </c>
      <c r="D4484" s="4">
        <v>189212</v>
      </c>
      <c r="E4484" s="4">
        <v>189625</v>
      </c>
      <c r="F4484" s="5" t="s">
        <v>5328</v>
      </c>
      <c r="G4484" s="2">
        <v>5</v>
      </c>
      <c r="H4484" s="4">
        <v>189627</v>
      </c>
      <c r="I4484" s="5" t="s">
        <v>5550</v>
      </c>
      <c r="J4484" s="15">
        <v>45433</v>
      </c>
      <c r="K4484" s="24">
        <v>1405982467</v>
      </c>
      <c r="L4484" s="15">
        <v>45439</v>
      </c>
      <c r="M4484" s="15">
        <v>45443</v>
      </c>
      <c r="N4484" s="26">
        <v>1</v>
      </c>
      <c r="O4484" s="26">
        <f>VLOOKUP(D4484,quash!A$2:$I$7791,9,FALSE)</f>
        <v>1</v>
      </c>
      <c r="P4484" s="7">
        <v>5000</v>
      </c>
      <c r="Q4484" s="26">
        <v>147</v>
      </c>
      <c r="R4484" s="19">
        <v>0.11226939921536</v>
      </c>
      <c r="S4484" s="26">
        <v>16</v>
      </c>
      <c r="T4484" s="8">
        <v>8000</v>
      </c>
      <c r="U4484" s="4">
        <v>142</v>
      </c>
      <c r="V4484" s="10">
        <v>2013.74</v>
      </c>
      <c r="W4484" s="14" t="s">
        <v>5282</v>
      </c>
      <c r="AB4484" s="30">
        <f t="shared" si="1117"/>
        <v>756000</v>
      </c>
      <c r="AC4484" s="30">
        <f t="shared" si="1112"/>
        <v>1.0582010582010581E-2</v>
      </c>
      <c r="AD4484" s="31">
        <f t="shared" si="1113"/>
        <v>1.5555555555555554</v>
      </c>
      <c r="AE4484" s="31">
        <f t="shared" si="1111"/>
        <v>1.5026455026455026</v>
      </c>
      <c r="AG4484" s="30">
        <f t="shared" si="1118"/>
        <v>2427000</v>
      </c>
      <c r="AH4484" s="30">
        <f t="shared" si="1114"/>
        <v>3.296250515039143E-3</v>
      </c>
      <c r="AI4484" s="31">
        <f t="shared" si="1115"/>
        <v>0.48454882571075403</v>
      </c>
      <c r="AJ4484" s="31">
        <f t="shared" si="1116"/>
        <v>0.4680675731355583</v>
      </c>
      <c r="AK4484" s="30" t="str">
        <f>IF(W4484="si",($S4484*'COSTOS DE CREDITOS'!$C$27)/DATA!$G4484,"")</f>
        <v/>
      </c>
      <c r="AL4484" s="90" t="str">
        <f>IF(W4484="si",'COSTOS DE CREDITOS'!$C$35,"")</f>
        <v/>
      </c>
      <c r="AM4484" s="30" t="str">
        <f t="shared" si="1119"/>
        <v/>
      </c>
      <c r="AN4484" s="30" t="str">
        <f t="shared" si="1120"/>
        <v/>
      </c>
      <c r="AO4484" s="30">
        <f t="shared" si="1121"/>
        <v>0</v>
      </c>
      <c r="AP4484" s="30">
        <f t="shared" si="1122"/>
        <v>0</v>
      </c>
      <c r="AQ4484" s="19" t="str">
        <f t="shared" si="1123"/>
        <v/>
      </c>
    </row>
    <row r="4485" spans="1:43" x14ac:dyDescent="0.2">
      <c r="A4485" s="23" t="s">
        <v>5665</v>
      </c>
      <c r="B4485" s="6" t="s">
        <v>5676</v>
      </c>
      <c r="C4485" s="6" t="s">
        <v>5670</v>
      </c>
      <c r="D4485" s="4">
        <v>189222</v>
      </c>
      <c r="E4485" s="4">
        <v>189625</v>
      </c>
      <c r="F4485" s="5" t="s">
        <v>5328</v>
      </c>
      <c r="G4485" s="2">
        <v>5</v>
      </c>
      <c r="H4485" s="4">
        <v>189628</v>
      </c>
      <c r="I4485" s="5" t="s">
        <v>5551</v>
      </c>
      <c r="J4485" s="15">
        <v>45433</v>
      </c>
      <c r="K4485" s="24">
        <v>1405993544</v>
      </c>
      <c r="L4485" s="15">
        <v>45439</v>
      </c>
      <c r="M4485" s="15">
        <v>45443</v>
      </c>
      <c r="N4485" s="26">
        <v>1</v>
      </c>
      <c r="O4485" s="26">
        <f>VLOOKUP(D4485,quash!A$2:$I$7791,9,FALSE)</f>
        <v>3</v>
      </c>
      <c r="P4485" s="7">
        <v>10000</v>
      </c>
      <c r="Q4485" s="26">
        <v>147</v>
      </c>
      <c r="R4485" s="19">
        <v>7.9000519063170294E-2</v>
      </c>
      <c r="S4485" s="26">
        <v>16</v>
      </c>
      <c r="T4485" s="8">
        <v>8000</v>
      </c>
      <c r="U4485" s="4">
        <v>142</v>
      </c>
      <c r="V4485" s="10">
        <v>2013.74</v>
      </c>
      <c r="W4485" s="14" t="s">
        <v>5282</v>
      </c>
      <c r="AB4485" s="30">
        <f t="shared" si="1117"/>
        <v>173000</v>
      </c>
      <c r="AC4485" s="30">
        <f t="shared" si="1112"/>
        <v>4.6242774566473986E-2</v>
      </c>
      <c r="AD4485" s="31">
        <f t="shared" si="1113"/>
        <v>6.797687861271676</v>
      </c>
      <c r="AE4485" s="31">
        <f t="shared" si="1111"/>
        <v>6.5664739884393057</v>
      </c>
      <c r="AG4485" s="30">
        <f t="shared" si="1118"/>
        <v>778000</v>
      </c>
      <c r="AH4485" s="30">
        <f t="shared" si="1114"/>
        <v>1.0282776349614395E-2</v>
      </c>
      <c r="AI4485" s="31">
        <f t="shared" si="1115"/>
        <v>1.511568123393316</v>
      </c>
      <c r="AJ4485" s="31">
        <f t="shared" si="1116"/>
        <v>1.4601542416452442</v>
      </c>
      <c r="AK4485" s="30" t="str">
        <f>IF(W4485="si",($S4485*'COSTOS DE CREDITOS'!$C$27)/DATA!$G4485,"")</f>
        <v/>
      </c>
      <c r="AL4485" s="90" t="str">
        <f>IF(W4485="si",'COSTOS DE CREDITOS'!$C$35,"")</f>
        <v/>
      </c>
      <c r="AM4485" s="30" t="str">
        <f t="shared" si="1119"/>
        <v/>
      </c>
      <c r="AN4485" s="30" t="str">
        <f t="shared" si="1120"/>
        <v/>
      </c>
      <c r="AO4485" s="30">
        <f t="shared" si="1121"/>
        <v>0</v>
      </c>
      <c r="AP4485" s="30">
        <f t="shared" si="1122"/>
        <v>0</v>
      </c>
      <c r="AQ4485" s="19" t="str">
        <f t="shared" si="1123"/>
        <v/>
      </c>
    </row>
    <row r="4486" spans="1:43" x14ac:dyDescent="0.2">
      <c r="A4486" s="23" t="s">
        <v>5665</v>
      </c>
      <c r="B4486" s="6" t="s">
        <v>5676</v>
      </c>
      <c r="C4486" s="6" t="s">
        <v>5670</v>
      </c>
      <c r="D4486" s="4">
        <v>189216</v>
      </c>
      <c r="E4486" s="4">
        <v>189625</v>
      </c>
      <c r="F4486" s="5" t="s">
        <v>5328</v>
      </c>
      <c r="G4486" s="2">
        <v>5</v>
      </c>
      <c r="H4486" s="4">
        <v>189629</v>
      </c>
      <c r="I4486" s="5" t="s">
        <v>5552</v>
      </c>
      <c r="J4486" s="15">
        <v>45433</v>
      </c>
      <c r="K4486" s="24">
        <v>1405985293</v>
      </c>
      <c r="L4486" s="15">
        <v>45439</v>
      </c>
      <c r="M4486" s="15">
        <v>45443</v>
      </c>
      <c r="N4486" s="26">
        <v>1</v>
      </c>
      <c r="O4486" s="26">
        <f>VLOOKUP(D4486,quash!A$2:$I$7791,9,FALSE)</f>
        <v>1</v>
      </c>
      <c r="P4486" s="7">
        <v>10000</v>
      </c>
      <c r="Q4486" s="26">
        <v>147</v>
      </c>
      <c r="R4486" s="19">
        <v>7.9000519063170294E-2</v>
      </c>
      <c r="S4486" s="26">
        <v>16</v>
      </c>
      <c r="T4486" s="8">
        <v>8000</v>
      </c>
      <c r="U4486" s="4">
        <v>142</v>
      </c>
      <c r="V4486" s="10">
        <v>2013.74</v>
      </c>
      <c r="W4486" s="14" t="s">
        <v>5282</v>
      </c>
      <c r="AB4486" s="30">
        <f t="shared" si="1117"/>
        <v>756000</v>
      </c>
      <c r="AC4486" s="30">
        <f t="shared" si="1112"/>
        <v>1.0582010582010581E-2</v>
      </c>
      <c r="AD4486" s="31">
        <f t="shared" si="1113"/>
        <v>1.5555555555555554</v>
      </c>
      <c r="AE4486" s="31">
        <f t="shared" ref="AE4486:AE4549" si="1124">AC4486*$U4486</f>
        <v>1.5026455026455026</v>
      </c>
      <c r="AG4486" s="30">
        <f t="shared" si="1118"/>
        <v>2427000</v>
      </c>
      <c r="AH4486" s="30">
        <f t="shared" si="1114"/>
        <v>3.296250515039143E-3</v>
      </c>
      <c r="AI4486" s="31">
        <f t="shared" si="1115"/>
        <v>0.48454882571075403</v>
      </c>
      <c r="AJ4486" s="31">
        <f t="shared" si="1116"/>
        <v>0.4680675731355583</v>
      </c>
      <c r="AK4486" s="30" t="str">
        <f>IF(W4486="si",($S4486*'COSTOS DE CREDITOS'!$C$27)/DATA!$G4486,"")</f>
        <v/>
      </c>
      <c r="AL4486" s="90" t="str">
        <f>IF(W4486="si",'COSTOS DE CREDITOS'!$C$35,"")</f>
        <v/>
      </c>
      <c r="AM4486" s="30" t="str">
        <f t="shared" si="1119"/>
        <v/>
      </c>
      <c r="AN4486" s="30" t="str">
        <f t="shared" si="1120"/>
        <v/>
      </c>
      <c r="AO4486" s="30">
        <f t="shared" si="1121"/>
        <v>0</v>
      </c>
      <c r="AP4486" s="30">
        <f t="shared" si="1122"/>
        <v>0</v>
      </c>
      <c r="AQ4486" s="19" t="str">
        <f t="shared" si="1123"/>
        <v/>
      </c>
    </row>
    <row r="4487" spans="1:43" x14ac:dyDescent="0.2">
      <c r="A4487" s="23" t="s">
        <v>5665</v>
      </c>
      <c r="B4487" s="6" t="s">
        <v>5676</v>
      </c>
      <c r="C4487" s="6" t="s">
        <v>5670</v>
      </c>
      <c r="D4487" s="4">
        <v>189229</v>
      </c>
      <c r="E4487" s="4">
        <v>189625</v>
      </c>
      <c r="F4487" s="5" t="s">
        <v>5328</v>
      </c>
      <c r="G4487" s="2">
        <v>5</v>
      </c>
      <c r="H4487" s="4">
        <v>189632</v>
      </c>
      <c r="I4487" s="5" t="s">
        <v>5553</v>
      </c>
      <c r="J4487" s="15">
        <v>45433</v>
      </c>
      <c r="K4487" s="24">
        <v>1405997802</v>
      </c>
      <c r="L4487" s="15">
        <v>45439</v>
      </c>
      <c r="M4487" s="15">
        <v>45443</v>
      </c>
      <c r="N4487" s="26">
        <v>1</v>
      </c>
      <c r="O4487" s="26">
        <f>VLOOKUP(D4487,quash!A$2:$I$7791,9,FALSE)</f>
        <v>1</v>
      </c>
      <c r="P4487" s="7">
        <v>5000</v>
      </c>
      <c r="Q4487" s="26">
        <v>147</v>
      </c>
      <c r="R4487" s="19">
        <v>0.11226939921536</v>
      </c>
      <c r="S4487" s="26">
        <v>16</v>
      </c>
      <c r="T4487" s="8">
        <v>8000</v>
      </c>
      <c r="U4487" s="4">
        <v>142</v>
      </c>
      <c r="V4487" s="10">
        <v>2013.74</v>
      </c>
      <c r="W4487" s="14" t="s">
        <v>5282</v>
      </c>
      <c r="AB4487" s="30">
        <f t="shared" si="1117"/>
        <v>756000</v>
      </c>
      <c r="AC4487" s="30">
        <f t="shared" si="1112"/>
        <v>1.0582010582010581E-2</v>
      </c>
      <c r="AD4487" s="31">
        <f t="shared" si="1113"/>
        <v>1.5555555555555554</v>
      </c>
      <c r="AE4487" s="31">
        <f t="shared" si="1124"/>
        <v>1.5026455026455026</v>
      </c>
      <c r="AG4487" s="30">
        <f t="shared" si="1118"/>
        <v>2427000</v>
      </c>
      <c r="AH4487" s="30">
        <f t="shared" si="1114"/>
        <v>3.296250515039143E-3</v>
      </c>
      <c r="AI4487" s="31">
        <f t="shared" si="1115"/>
        <v>0.48454882571075403</v>
      </c>
      <c r="AJ4487" s="31">
        <f t="shared" si="1116"/>
        <v>0.4680675731355583</v>
      </c>
      <c r="AK4487" s="30" t="str">
        <f>IF(W4487="si",($S4487*'COSTOS DE CREDITOS'!$C$27)/DATA!$G4487,"")</f>
        <v/>
      </c>
      <c r="AL4487" s="90" t="str">
        <f>IF(W4487="si",'COSTOS DE CREDITOS'!$C$35,"")</f>
        <v/>
      </c>
      <c r="AM4487" s="30" t="str">
        <f t="shared" si="1119"/>
        <v/>
      </c>
      <c r="AN4487" s="30" t="str">
        <f t="shared" si="1120"/>
        <v/>
      </c>
      <c r="AO4487" s="30">
        <f t="shared" si="1121"/>
        <v>0</v>
      </c>
      <c r="AP4487" s="30">
        <f t="shared" si="1122"/>
        <v>0</v>
      </c>
      <c r="AQ4487" s="19" t="str">
        <f t="shared" si="1123"/>
        <v/>
      </c>
    </row>
    <row r="4488" spans="1:43" x14ac:dyDescent="0.2">
      <c r="A4488" s="23" t="s">
        <v>5665</v>
      </c>
      <c r="B4488" s="6" t="s">
        <v>5684</v>
      </c>
      <c r="C4488" s="6" t="s">
        <v>5667</v>
      </c>
      <c r="D4488" s="4">
        <v>188694</v>
      </c>
      <c r="E4488" s="4">
        <v>189508</v>
      </c>
      <c r="F4488" s="5" t="s">
        <v>5329</v>
      </c>
      <c r="G4488" s="2">
        <v>8</v>
      </c>
      <c r="H4488" s="4">
        <v>189523</v>
      </c>
      <c r="I4488" s="5" t="s">
        <v>5554</v>
      </c>
      <c r="J4488" s="15">
        <v>45428</v>
      </c>
      <c r="K4488" s="24">
        <v>1402573850</v>
      </c>
      <c r="L4488" s="15">
        <v>45436</v>
      </c>
      <c r="M4488" s="15">
        <v>45443</v>
      </c>
      <c r="N4488" s="26">
        <v>1</v>
      </c>
      <c r="O4488" s="26" t="e">
        <f>VLOOKUP(D4488,quash!A$2:$I$7791,9,FALSE)</f>
        <v>#N/A</v>
      </c>
      <c r="P4488" s="7">
        <v>10000</v>
      </c>
      <c r="Q4488" s="26">
        <v>110</v>
      </c>
      <c r="R4488" s="19">
        <v>3.3741050530766099E-2</v>
      </c>
      <c r="S4488" s="26">
        <v>16</v>
      </c>
      <c r="T4488" s="8">
        <v>6000</v>
      </c>
      <c r="U4488" s="4">
        <v>100</v>
      </c>
      <c r="V4488" s="10">
        <v>1048.2</v>
      </c>
      <c r="W4488" s="14" t="s">
        <v>5282</v>
      </c>
      <c r="AB4488" s="30">
        <f t="shared" si="1117"/>
        <v>665000</v>
      </c>
      <c r="AC4488" s="30">
        <f t="shared" si="1112"/>
        <v>9.0225563909774441E-3</v>
      </c>
      <c r="AD4488" s="31">
        <f t="shared" si="1113"/>
        <v>0.99248120300751885</v>
      </c>
      <c r="AE4488" s="31">
        <f t="shared" si="1124"/>
        <v>0.90225563909774442</v>
      </c>
      <c r="AG4488" s="30">
        <f t="shared" si="1118"/>
        <v>6126000</v>
      </c>
      <c r="AH4488" s="30">
        <f t="shared" si="1114"/>
        <v>9.7943192948090111E-4</v>
      </c>
      <c r="AI4488" s="31">
        <f t="shared" si="1115"/>
        <v>0.10773751224289912</v>
      </c>
      <c r="AJ4488" s="31">
        <f t="shared" si="1116"/>
        <v>9.7943192948090105E-2</v>
      </c>
      <c r="AK4488" s="30" t="str">
        <f>IF(W4488="si",($S4488*'COSTOS DE CREDITOS'!$C$27)/DATA!$G4488,"")</f>
        <v/>
      </c>
      <c r="AL4488" s="90" t="str">
        <f>IF(W4488="si",'COSTOS DE CREDITOS'!$C$35,"")</f>
        <v/>
      </c>
      <c r="AM4488" s="30" t="str">
        <f t="shared" si="1119"/>
        <v/>
      </c>
      <c r="AN4488" s="30" t="str">
        <f t="shared" si="1120"/>
        <v/>
      </c>
      <c r="AO4488" s="30">
        <f t="shared" si="1121"/>
        <v>0</v>
      </c>
      <c r="AP4488" s="30">
        <f t="shared" si="1122"/>
        <v>0</v>
      </c>
      <c r="AQ4488" s="19" t="str">
        <f t="shared" si="1123"/>
        <v/>
      </c>
    </row>
    <row r="4489" spans="1:43" x14ac:dyDescent="0.2">
      <c r="A4489" s="23" t="s">
        <v>5665</v>
      </c>
      <c r="B4489" s="6" t="s">
        <v>5682</v>
      </c>
      <c r="C4489" s="6" t="s">
        <v>5670</v>
      </c>
      <c r="D4489" s="4">
        <v>188110</v>
      </c>
      <c r="E4489" s="4">
        <v>189594</v>
      </c>
      <c r="F4489" s="5" t="s">
        <v>5330</v>
      </c>
      <c r="G4489" s="2">
        <v>6</v>
      </c>
      <c r="H4489" s="4">
        <v>189595</v>
      </c>
      <c r="I4489" s="5" t="s">
        <v>5555</v>
      </c>
      <c r="J4489" s="15">
        <v>45425</v>
      </c>
      <c r="K4489" s="24">
        <v>1400394413</v>
      </c>
      <c r="L4489" s="15">
        <v>45439</v>
      </c>
      <c r="M4489" s="15">
        <v>45443</v>
      </c>
      <c r="N4489" s="26">
        <v>1</v>
      </c>
      <c r="O4489" s="26">
        <f>VLOOKUP(D4489,quash!A$2:$I$7791,9,FALSE)</f>
        <v>1</v>
      </c>
      <c r="P4489" s="7">
        <v>5000</v>
      </c>
      <c r="Q4489" s="26">
        <v>147</v>
      </c>
      <c r="R4489" s="19">
        <v>7.9000519063171556E-2</v>
      </c>
      <c r="S4489" s="26">
        <v>16</v>
      </c>
      <c r="T4489" s="8">
        <v>10000</v>
      </c>
      <c r="U4489" s="4">
        <v>142</v>
      </c>
      <c r="V4489" s="10">
        <v>2510.34</v>
      </c>
      <c r="W4489" s="14" t="s">
        <v>5282</v>
      </c>
      <c r="AB4489" s="30">
        <f t="shared" si="1117"/>
        <v>756000</v>
      </c>
      <c r="AC4489" s="30">
        <f t="shared" si="1112"/>
        <v>1.3227513227513227E-2</v>
      </c>
      <c r="AD4489" s="31">
        <f t="shared" si="1113"/>
        <v>1.9444444444444444</v>
      </c>
      <c r="AE4489" s="31">
        <f t="shared" si="1124"/>
        <v>1.8783068783068781</v>
      </c>
      <c r="AG4489" s="30">
        <f t="shared" si="1118"/>
        <v>2427000</v>
      </c>
      <c r="AH4489" s="30">
        <f t="shared" si="1114"/>
        <v>4.1203131437989289E-3</v>
      </c>
      <c r="AI4489" s="31">
        <f t="shared" si="1115"/>
        <v>0.60568603213844252</v>
      </c>
      <c r="AJ4489" s="31">
        <f t="shared" si="1116"/>
        <v>0.58508446641944789</v>
      </c>
      <c r="AK4489" s="30" t="str">
        <f>IF(W4489="si",($S4489*'COSTOS DE CREDITOS'!$C$27)/DATA!$G4489,"")</f>
        <v/>
      </c>
      <c r="AL4489" s="90" t="str">
        <f>IF(W4489="si",'COSTOS DE CREDITOS'!$C$35,"")</f>
        <v/>
      </c>
      <c r="AM4489" s="30" t="str">
        <f t="shared" si="1119"/>
        <v/>
      </c>
      <c r="AN4489" s="30" t="str">
        <f t="shared" si="1120"/>
        <v/>
      </c>
      <c r="AO4489" s="30">
        <f t="shared" si="1121"/>
        <v>0</v>
      </c>
      <c r="AP4489" s="30">
        <f t="shared" si="1122"/>
        <v>0</v>
      </c>
      <c r="AQ4489" s="19" t="str">
        <f t="shared" si="1123"/>
        <v/>
      </c>
    </row>
    <row r="4490" spans="1:43" x14ac:dyDescent="0.2">
      <c r="A4490" s="23" t="s">
        <v>5665</v>
      </c>
      <c r="B4490" s="6" t="s">
        <v>5682</v>
      </c>
      <c r="C4490" s="6" t="s">
        <v>5670</v>
      </c>
      <c r="D4490" s="4">
        <v>187453</v>
      </c>
      <c r="E4490" s="4">
        <v>189594</v>
      </c>
      <c r="F4490" s="5" t="s">
        <v>5330</v>
      </c>
      <c r="G4490" s="2">
        <v>6</v>
      </c>
      <c r="H4490" s="4">
        <v>189637</v>
      </c>
      <c r="I4490" s="5" t="s">
        <v>5556</v>
      </c>
      <c r="J4490" s="15">
        <v>45419</v>
      </c>
      <c r="K4490" s="24">
        <v>1396674709</v>
      </c>
      <c r="L4490" s="15">
        <v>45439</v>
      </c>
      <c r="M4490" s="15">
        <v>45443</v>
      </c>
      <c r="N4490" s="26">
        <v>1</v>
      </c>
      <c r="O4490" s="26">
        <f>VLOOKUP(D4490,quash!A$2:$I$7791,9,FALSE)</f>
        <v>1</v>
      </c>
      <c r="P4490" s="7">
        <v>5000</v>
      </c>
      <c r="Q4490" s="26">
        <v>147</v>
      </c>
      <c r="R4490" s="19">
        <v>0.11226939921535857</v>
      </c>
      <c r="S4490" s="26">
        <v>16</v>
      </c>
      <c r="T4490" s="8">
        <v>8000</v>
      </c>
      <c r="U4490" s="4">
        <v>142</v>
      </c>
      <c r="V4490" s="10">
        <v>2013.74</v>
      </c>
      <c r="W4490" s="14" t="s">
        <v>5282</v>
      </c>
      <c r="AB4490" s="30">
        <f t="shared" si="1117"/>
        <v>756000</v>
      </c>
      <c r="AC4490" s="30">
        <f t="shared" si="1112"/>
        <v>1.0582010582010581E-2</v>
      </c>
      <c r="AD4490" s="31">
        <f t="shared" si="1113"/>
        <v>1.5555555555555554</v>
      </c>
      <c r="AE4490" s="31">
        <f t="shared" si="1124"/>
        <v>1.5026455026455026</v>
      </c>
      <c r="AG4490" s="30">
        <f t="shared" si="1118"/>
        <v>2427000</v>
      </c>
      <c r="AH4490" s="30">
        <f t="shared" si="1114"/>
        <v>3.296250515039143E-3</v>
      </c>
      <c r="AI4490" s="31">
        <f t="shared" si="1115"/>
        <v>0.48454882571075403</v>
      </c>
      <c r="AJ4490" s="31">
        <f t="shared" si="1116"/>
        <v>0.4680675731355583</v>
      </c>
      <c r="AK4490" s="30" t="str">
        <f>IF(W4490="si",($S4490*'COSTOS DE CREDITOS'!$C$27)/DATA!$G4490,"")</f>
        <v/>
      </c>
      <c r="AL4490" s="90" t="str">
        <f>IF(W4490="si",'COSTOS DE CREDITOS'!$C$35,"")</f>
        <v/>
      </c>
      <c r="AM4490" s="30" t="str">
        <f t="shared" si="1119"/>
        <v/>
      </c>
      <c r="AN4490" s="30" t="str">
        <f t="shared" si="1120"/>
        <v/>
      </c>
      <c r="AO4490" s="30">
        <f t="shared" si="1121"/>
        <v>0</v>
      </c>
      <c r="AP4490" s="30">
        <f t="shared" si="1122"/>
        <v>0</v>
      </c>
      <c r="AQ4490" s="19" t="str">
        <f t="shared" si="1123"/>
        <v/>
      </c>
    </row>
    <row r="4491" spans="1:43" x14ac:dyDescent="0.2">
      <c r="A4491" s="23" t="s">
        <v>5665</v>
      </c>
      <c r="B4491" s="6" t="s">
        <v>5682</v>
      </c>
      <c r="C4491" s="6" t="s">
        <v>5670</v>
      </c>
      <c r="D4491" s="4">
        <v>187473</v>
      </c>
      <c r="E4491" s="4">
        <v>189594</v>
      </c>
      <c r="F4491" s="5" t="s">
        <v>5330</v>
      </c>
      <c r="G4491" s="2">
        <v>6</v>
      </c>
      <c r="H4491" s="4">
        <v>189684</v>
      </c>
      <c r="I4491" s="5" t="s">
        <v>5557</v>
      </c>
      <c r="J4491" s="15">
        <v>45419</v>
      </c>
      <c r="K4491" s="24">
        <v>1396729848</v>
      </c>
      <c r="L4491" s="15">
        <v>45439</v>
      </c>
      <c r="M4491" s="15">
        <v>45443</v>
      </c>
      <c r="N4491" s="26">
        <v>1</v>
      </c>
      <c r="O4491" s="26">
        <f>VLOOKUP(D4491,quash!A$2:$I$7791,9,FALSE)</f>
        <v>1</v>
      </c>
      <c r="P4491" s="7">
        <v>8000</v>
      </c>
      <c r="Q4491" s="26">
        <v>138</v>
      </c>
      <c r="R4491" s="19">
        <v>0.11226939921536</v>
      </c>
      <c r="S4491" s="26">
        <v>16</v>
      </c>
      <c r="T4491" s="8">
        <v>8000</v>
      </c>
      <c r="U4491" s="4">
        <v>142</v>
      </c>
      <c r="V4491" s="10">
        <v>2013.74</v>
      </c>
      <c r="W4491" s="14" t="s">
        <v>5282</v>
      </c>
      <c r="AB4491" s="30">
        <f t="shared" si="1117"/>
        <v>756000</v>
      </c>
      <c r="AC4491" s="30">
        <f t="shared" si="1112"/>
        <v>1.0582010582010581E-2</v>
      </c>
      <c r="AD4491" s="31">
        <f t="shared" si="1113"/>
        <v>1.4603174603174602</v>
      </c>
      <c r="AE4491" s="31">
        <f t="shared" si="1124"/>
        <v>1.5026455026455026</v>
      </c>
      <c r="AG4491" s="30">
        <f t="shared" si="1118"/>
        <v>2427000</v>
      </c>
      <c r="AH4491" s="30">
        <f t="shared" si="1114"/>
        <v>3.296250515039143E-3</v>
      </c>
      <c r="AI4491" s="31">
        <f t="shared" si="1115"/>
        <v>0.45488257107540175</v>
      </c>
      <c r="AJ4491" s="31">
        <f t="shared" si="1116"/>
        <v>0.4680675731355583</v>
      </c>
      <c r="AK4491" s="30" t="str">
        <f>IF(W4491="si",($S4491*'COSTOS DE CREDITOS'!$C$27)/DATA!$G4491,"")</f>
        <v/>
      </c>
      <c r="AL4491" s="90" t="str">
        <f>IF(W4491="si",'COSTOS DE CREDITOS'!$C$35,"")</f>
        <v/>
      </c>
      <c r="AM4491" s="30" t="str">
        <f t="shared" si="1119"/>
        <v/>
      </c>
      <c r="AN4491" s="30" t="str">
        <f t="shared" si="1120"/>
        <v/>
      </c>
      <c r="AO4491" s="30">
        <f t="shared" si="1121"/>
        <v>0</v>
      </c>
      <c r="AP4491" s="30">
        <f t="shared" si="1122"/>
        <v>0</v>
      </c>
      <c r="AQ4491" s="19" t="str">
        <f t="shared" si="1123"/>
        <v/>
      </c>
    </row>
    <row r="4492" spans="1:43" x14ac:dyDescent="0.2">
      <c r="A4492" s="23" t="s">
        <v>5665</v>
      </c>
      <c r="B4492" s="6" t="s">
        <v>5682</v>
      </c>
      <c r="C4492" s="6" t="s">
        <v>5670</v>
      </c>
      <c r="D4492" s="4">
        <v>188102</v>
      </c>
      <c r="E4492" s="4">
        <v>189594</v>
      </c>
      <c r="F4492" s="5" t="s">
        <v>5330</v>
      </c>
      <c r="G4492" s="2">
        <v>6</v>
      </c>
      <c r="H4492" s="4">
        <v>189686</v>
      </c>
      <c r="I4492" s="5" t="s">
        <v>5558</v>
      </c>
      <c r="J4492" s="15">
        <v>45425</v>
      </c>
      <c r="K4492" s="24">
        <v>1400383639</v>
      </c>
      <c r="L4492" s="15">
        <v>45439</v>
      </c>
      <c r="M4492" s="15">
        <v>45443</v>
      </c>
      <c r="N4492" s="26">
        <v>1</v>
      </c>
      <c r="O4492" s="26">
        <f>VLOOKUP(D4492,quash!A$2:$I$7791,9,FALSE)</f>
        <v>2</v>
      </c>
      <c r="P4492" s="7">
        <v>5000</v>
      </c>
      <c r="Q4492" s="26">
        <v>147</v>
      </c>
      <c r="R4492" s="19">
        <v>0.11226939921536</v>
      </c>
      <c r="S4492" s="26">
        <v>16</v>
      </c>
      <c r="T4492" s="8">
        <v>10000</v>
      </c>
      <c r="U4492" s="4">
        <v>142</v>
      </c>
      <c r="V4492" s="10">
        <v>2510.34</v>
      </c>
      <c r="W4492" s="14" t="s">
        <v>5282</v>
      </c>
      <c r="AB4492" s="30">
        <f t="shared" si="1117"/>
        <v>453000</v>
      </c>
      <c r="AC4492" s="30">
        <f t="shared" si="1112"/>
        <v>2.2075055187637971E-2</v>
      </c>
      <c r="AD4492" s="31">
        <f t="shared" si="1113"/>
        <v>3.2450331125827816</v>
      </c>
      <c r="AE4492" s="31">
        <f t="shared" si="1124"/>
        <v>3.1346578366445916</v>
      </c>
      <c r="AG4492" s="30">
        <f t="shared" si="1118"/>
        <v>1695000</v>
      </c>
      <c r="AH4492" s="30">
        <f t="shared" si="1114"/>
        <v>5.8997050147492625E-3</v>
      </c>
      <c r="AI4492" s="31">
        <f t="shared" si="1115"/>
        <v>0.86725663716814161</v>
      </c>
      <c r="AJ4492" s="31">
        <f t="shared" si="1116"/>
        <v>0.83775811209439532</v>
      </c>
      <c r="AK4492" s="30" t="str">
        <f>IF(W4492="si",($S4492*'COSTOS DE CREDITOS'!$C$27)/DATA!$G4492,"")</f>
        <v/>
      </c>
      <c r="AL4492" s="90" t="str">
        <f>IF(W4492="si",'COSTOS DE CREDITOS'!$C$35,"")</f>
        <v/>
      </c>
      <c r="AM4492" s="30" t="str">
        <f t="shared" si="1119"/>
        <v/>
      </c>
      <c r="AN4492" s="30" t="str">
        <f t="shared" si="1120"/>
        <v/>
      </c>
      <c r="AO4492" s="30">
        <f t="shared" si="1121"/>
        <v>0</v>
      </c>
      <c r="AP4492" s="30">
        <f t="shared" si="1122"/>
        <v>0</v>
      </c>
      <c r="AQ4492" s="19" t="str">
        <f t="shared" si="1123"/>
        <v/>
      </c>
    </row>
    <row r="4493" spans="1:43" x14ac:dyDescent="0.2">
      <c r="A4493" s="23" t="s">
        <v>5665</v>
      </c>
      <c r="B4493" s="6" t="s">
        <v>5682</v>
      </c>
      <c r="C4493" s="6" t="s">
        <v>5670</v>
      </c>
      <c r="D4493" s="4">
        <v>189373</v>
      </c>
      <c r="E4493" s="4">
        <v>189594</v>
      </c>
      <c r="F4493" s="5" t="s">
        <v>5330</v>
      </c>
      <c r="G4493" s="2">
        <v>6</v>
      </c>
      <c r="H4493" s="4">
        <v>189707</v>
      </c>
      <c r="I4493" s="5" t="s">
        <v>5559</v>
      </c>
      <c r="J4493" s="15">
        <v>45434</v>
      </c>
      <c r="K4493" s="24">
        <v>1406436396</v>
      </c>
      <c r="L4493" s="15">
        <v>45439</v>
      </c>
      <c r="M4493" s="15">
        <v>45443</v>
      </c>
      <c r="N4493" s="26">
        <v>1</v>
      </c>
      <c r="O4493" s="26">
        <f>VLOOKUP(D4493,quash!A$2:$I$7791,9,FALSE)</f>
        <v>1</v>
      </c>
      <c r="P4493" s="7">
        <v>10000</v>
      </c>
      <c r="Q4493" s="26">
        <v>115</v>
      </c>
      <c r="R4493" s="19">
        <v>3.97705569269148E-2</v>
      </c>
      <c r="S4493" s="26">
        <v>16</v>
      </c>
      <c r="T4493" s="8">
        <v>10000</v>
      </c>
      <c r="U4493" s="4">
        <v>142</v>
      </c>
      <c r="V4493" s="10">
        <v>2510.34</v>
      </c>
      <c r="W4493" s="14" t="s">
        <v>5282</v>
      </c>
      <c r="AB4493" s="30">
        <f t="shared" si="1117"/>
        <v>756000</v>
      </c>
      <c r="AC4493" s="30">
        <f t="shared" si="1112"/>
        <v>1.3227513227513227E-2</v>
      </c>
      <c r="AD4493" s="31">
        <f t="shared" si="1113"/>
        <v>1.5211640211640212</v>
      </c>
      <c r="AE4493" s="31">
        <f t="shared" si="1124"/>
        <v>1.8783068783068781</v>
      </c>
      <c r="AG4493" s="30">
        <f t="shared" si="1118"/>
        <v>2427000</v>
      </c>
      <c r="AH4493" s="30">
        <f t="shared" si="1114"/>
        <v>4.1203131437989289E-3</v>
      </c>
      <c r="AI4493" s="31">
        <f t="shared" si="1115"/>
        <v>0.47383601153687682</v>
      </c>
      <c r="AJ4493" s="31">
        <f t="shared" si="1116"/>
        <v>0.58508446641944789</v>
      </c>
      <c r="AK4493" s="30" t="str">
        <f>IF(W4493="si",($S4493*'COSTOS DE CREDITOS'!$C$27)/DATA!$G4493,"")</f>
        <v/>
      </c>
      <c r="AL4493" s="90" t="str">
        <f>IF(W4493="si",'COSTOS DE CREDITOS'!$C$35,"")</f>
        <v/>
      </c>
      <c r="AM4493" s="30" t="str">
        <f t="shared" si="1119"/>
        <v/>
      </c>
      <c r="AN4493" s="30" t="str">
        <f t="shared" si="1120"/>
        <v/>
      </c>
      <c r="AO4493" s="30">
        <f t="shared" si="1121"/>
        <v>0</v>
      </c>
      <c r="AP4493" s="30">
        <f t="shared" si="1122"/>
        <v>0</v>
      </c>
      <c r="AQ4493" s="19" t="str">
        <f t="shared" si="1123"/>
        <v/>
      </c>
    </row>
    <row r="4494" spans="1:43" x14ac:dyDescent="0.2">
      <c r="A4494" s="23" t="s">
        <v>5665</v>
      </c>
      <c r="B4494" s="6" t="s">
        <v>5682</v>
      </c>
      <c r="C4494" s="6" t="s">
        <v>5670</v>
      </c>
      <c r="D4494" s="4">
        <v>188491</v>
      </c>
      <c r="E4494" s="4">
        <v>189594</v>
      </c>
      <c r="F4494" s="5" t="s">
        <v>5330</v>
      </c>
      <c r="G4494" s="2">
        <v>6</v>
      </c>
      <c r="H4494" s="4">
        <v>189721</v>
      </c>
      <c r="I4494" s="5" t="s">
        <v>5560</v>
      </c>
      <c r="J4494" s="15">
        <v>45427</v>
      </c>
      <c r="K4494" s="24">
        <v>1401894508</v>
      </c>
      <c r="L4494" s="15">
        <v>45439</v>
      </c>
      <c r="M4494" s="15">
        <v>45443</v>
      </c>
      <c r="N4494" s="26">
        <v>1</v>
      </c>
      <c r="O4494" s="26" t="e">
        <f>VLOOKUP(D4494,quash!A$2:$I$7791,9,FALSE)</f>
        <v>#N/A</v>
      </c>
      <c r="P4494" s="7">
        <v>5000</v>
      </c>
      <c r="Q4494" s="26">
        <v>147</v>
      </c>
      <c r="R4494" s="19">
        <v>0.11226939921536</v>
      </c>
      <c r="S4494" s="26">
        <v>16</v>
      </c>
      <c r="T4494" s="8">
        <v>10000</v>
      </c>
      <c r="U4494" s="4">
        <v>142</v>
      </c>
      <c r="V4494" s="10">
        <v>2510.34</v>
      </c>
      <c r="W4494" s="14" t="s">
        <v>5282</v>
      </c>
      <c r="AB4494" s="30">
        <f t="shared" si="1117"/>
        <v>665000</v>
      </c>
      <c r="AC4494" s="30">
        <f t="shared" si="1112"/>
        <v>1.5037593984962405E-2</v>
      </c>
      <c r="AD4494" s="31">
        <f t="shared" si="1113"/>
        <v>2.2105263157894735</v>
      </c>
      <c r="AE4494" s="31">
        <f t="shared" si="1124"/>
        <v>2.1353383458646613</v>
      </c>
      <c r="AG4494" s="30">
        <f t="shared" si="1118"/>
        <v>6126000</v>
      </c>
      <c r="AH4494" s="30">
        <f t="shared" si="1114"/>
        <v>1.632386549134835E-3</v>
      </c>
      <c r="AI4494" s="31">
        <f t="shared" si="1115"/>
        <v>0.23996082272282074</v>
      </c>
      <c r="AJ4494" s="31">
        <f t="shared" si="1116"/>
        <v>0.23179888997714657</v>
      </c>
      <c r="AK4494" s="30" t="str">
        <f>IF(W4494="si",($S4494*'COSTOS DE CREDITOS'!$C$27)/DATA!$G4494,"")</f>
        <v/>
      </c>
      <c r="AL4494" s="90" t="str">
        <f>IF(W4494="si",'COSTOS DE CREDITOS'!$C$35,"")</f>
        <v/>
      </c>
      <c r="AM4494" s="30" t="str">
        <f t="shared" si="1119"/>
        <v/>
      </c>
      <c r="AN4494" s="30" t="str">
        <f t="shared" si="1120"/>
        <v/>
      </c>
      <c r="AO4494" s="30">
        <f t="shared" si="1121"/>
        <v>0</v>
      </c>
      <c r="AP4494" s="30">
        <f t="shared" si="1122"/>
        <v>0</v>
      </c>
      <c r="AQ4494" s="19" t="str">
        <f t="shared" si="1123"/>
        <v/>
      </c>
    </row>
    <row r="4495" spans="1:43" x14ac:dyDescent="0.2">
      <c r="A4495" s="23" t="s">
        <v>5665</v>
      </c>
      <c r="B4495" s="6" t="s">
        <v>5666</v>
      </c>
      <c r="C4495" s="6" t="s">
        <v>5667</v>
      </c>
      <c r="D4495" s="4">
        <v>189070</v>
      </c>
      <c r="E4495" s="4">
        <v>189180</v>
      </c>
      <c r="F4495" s="5" t="s">
        <v>3950</v>
      </c>
      <c r="G4495" s="2">
        <v>5</v>
      </c>
      <c r="H4495" s="4">
        <v>189646</v>
      </c>
      <c r="I4495" s="5" t="s">
        <v>5561</v>
      </c>
      <c r="J4495" s="15">
        <v>45432</v>
      </c>
      <c r="K4495" s="24">
        <v>1405301950</v>
      </c>
      <c r="L4495" s="15">
        <v>45439</v>
      </c>
      <c r="M4495" s="15">
        <v>45443</v>
      </c>
      <c r="N4495" s="26">
        <v>1</v>
      </c>
      <c r="O4495" s="26">
        <f>VLOOKUP(D4495,quash!A$2:$I$7791,9,FALSE)</f>
        <v>2</v>
      </c>
      <c r="P4495" s="7">
        <v>5000</v>
      </c>
      <c r="Q4495" s="26">
        <v>147</v>
      </c>
      <c r="R4495" s="19">
        <v>5.8283715876113994E-2</v>
      </c>
      <c r="S4495" s="26">
        <v>16</v>
      </c>
      <c r="T4495" s="8">
        <v>7000</v>
      </c>
      <c r="U4495" s="4">
        <v>142</v>
      </c>
      <c r="V4495" s="10">
        <v>1758.65</v>
      </c>
      <c r="W4495" s="14" t="s">
        <v>5282</v>
      </c>
      <c r="AB4495" s="30">
        <f t="shared" si="1117"/>
        <v>453000</v>
      </c>
      <c r="AC4495" s="30">
        <f t="shared" si="1112"/>
        <v>1.5452538631346579E-2</v>
      </c>
      <c r="AD4495" s="31">
        <f t="shared" si="1113"/>
        <v>2.2715231788079473</v>
      </c>
      <c r="AE4495" s="31">
        <f t="shared" si="1124"/>
        <v>2.1942604856512142</v>
      </c>
      <c r="AG4495" s="30">
        <f t="shared" si="1118"/>
        <v>1695000</v>
      </c>
      <c r="AH4495" s="30">
        <f t="shared" si="1114"/>
        <v>4.1297935103244837E-3</v>
      </c>
      <c r="AI4495" s="31">
        <f t="shared" si="1115"/>
        <v>0.60707964601769915</v>
      </c>
      <c r="AJ4495" s="31">
        <f t="shared" si="1116"/>
        <v>0.58643067846607666</v>
      </c>
      <c r="AK4495" s="30" t="str">
        <f>IF(W4495="si",($S4495*'COSTOS DE CREDITOS'!$C$27)/DATA!$G4495,"")</f>
        <v/>
      </c>
      <c r="AL4495" s="90" t="str">
        <f>IF(W4495="si",'COSTOS DE CREDITOS'!$C$35,"")</f>
        <v/>
      </c>
      <c r="AM4495" s="30" t="str">
        <f t="shared" si="1119"/>
        <v/>
      </c>
      <c r="AN4495" s="30" t="str">
        <f t="shared" si="1120"/>
        <v/>
      </c>
      <c r="AO4495" s="30">
        <f t="shared" si="1121"/>
        <v>0</v>
      </c>
      <c r="AP4495" s="30">
        <f t="shared" si="1122"/>
        <v>0</v>
      </c>
      <c r="AQ4495" s="19" t="str">
        <f t="shared" si="1123"/>
        <v/>
      </c>
    </row>
    <row r="4496" spans="1:43" x14ac:dyDescent="0.2">
      <c r="A4496" s="23" t="s">
        <v>5665</v>
      </c>
      <c r="B4496" s="6" t="s">
        <v>5676</v>
      </c>
      <c r="C4496" s="6" t="s">
        <v>5670</v>
      </c>
      <c r="D4496" s="4">
        <v>189258</v>
      </c>
      <c r="E4496" s="4">
        <v>190027</v>
      </c>
      <c r="F4496" s="5" t="s">
        <v>5331</v>
      </c>
      <c r="G4496" s="2">
        <v>5</v>
      </c>
      <c r="H4496" s="4">
        <v>190028</v>
      </c>
      <c r="I4496" s="5" t="s">
        <v>5562</v>
      </c>
      <c r="J4496" s="15">
        <v>45433</v>
      </c>
      <c r="K4496" s="24">
        <v>1406021929</v>
      </c>
      <c r="L4496" s="15">
        <v>45440</v>
      </c>
      <c r="M4496" s="15">
        <v>45443</v>
      </c>
      <c r="N4496" s="26">
        <v>1</v>
      </c>
      <c r="O4496" s="26">
        <f>VLOOKUP(D4496,quash!A$2:$I$7791,9,FALSE)</f>
        <v>2</v>
      </c>
      <c r="P4496" s="7">
        <v>10000</v>
      </c>
      <c r="Q4496" s="26">
        <v>147</v>
      </c>
      <c r="R4496" s="19">
        <v>7.9000519063170294E-2</v>
      </c>
      <c r="S4496" s="26">
        <v>16</v>
      </c>
      <c r="T4496" s="8">
        <v>8000</v>
      </c>
      <c r="U4496" s="4">
        <v>142</v>
      </c>
      <c r="V4496" s="10">
        <v>2013.74</v>
      </c>
      <c r="W4496" s="14" t="s">
        <v>5282</v>
      </c>
      <c r="AB4496" s="30">
        <f t="shared" si="1117"/>
        <v>453000</v>
      </c>
      <c r="AC4496" s="30">
        <f t="shared" si="1112"/>
        <v>1.7660044150110375E-2</v>
      </c>
      <c r="AD4496" s="31">
        <f t="shared" si="1113"/>
        <v>2.5960264900662251</v>
      </c>
      <c r="AE4496" s="31">
        <f t="shared" si="1124"/>
        <v>2.5077262693156732</v>
      </c>
      <c r="AG4496" s="30">
        <f t="shared" si="1118"/>
        <v>1695000</v>
      </c>
      <c r="AH4496" s="30">
        <f t="shared" si="1114"/>
        <v>4.71976401179941E-3</v>
      </c>
      <c r="AI4496" s="31">
        <f t="shared" si="1115"/>
        <v>0.69380530973451326</v>
      </c>
      <c r="AJ4496" s="31">
        <f t="shared" si="1116"/>
        <v>0.67020648967551621</v>
      </c>
      <c r="AK4496" s="30" t="str">
        <f>IF(W4496="si",($S4496*'COSTOS DE CREDITOS'!$C$27)/DATA!$G4496,"")</f>
        <v/>
      </c>
      <c r="AL4496" s="90" t="str">
        <f>IF(W4496="si",'COSTOS DE CREDITOS'!$C$35,"")</f>
        <v/>
      </c>
      <c r="AM4496" s="30" t="str">
        <f t="shared" si="1119"/>
        <v/>
      </c>
      <c r="AN4496" s="30" t="str">
        <f t="shared" si="1120"/>
        <v/>
      </c>
      <c r="AO4496" s="30">
        <f t="shared" si="1121"/>
        <v>0</v>
      </c>
      <c r="AP4496" s="30">
        <f t="shared" si="1122"/>
        <v>0</v>
      </c>
      <c r="AQ4496" s="19" t="str">
        <f t="shared" si="1123"/>
        <v/>
      </c>
    </row>
    <row r="4497" spans="1:43" x14ac:dyDescent="0.2">
      <c r="A4497" s="23" t="s">
        <v>5665</v>
      </c>
      <c r="B4497" s="6" t="s">
        <v>5676</v>
      </c>
      <c r="C4497" s="6" t="s">
        <v>5670</v>
      </c>
      <c r="D4497" s="4">
        <v>189263</v>
      </c>
      <c r="E4497" s="4">
        <v>190027</v>
      </c>
      <c r="F4497" s="5" t="s">
        <v>5331</v>
      </c>
      <c r="G4497" s="2">
        <v>5</v>
      </c>
      <c r="H4497" s="4">
        <v>190029</v>
      </c>
      <c r="I4497" s="5" t="s">
        <v>5563</v>
      </c>
      <c r="J4497" s="15">
        <v>45433</v>
      </c>
      <c r="K4497" s="24">
        <v>1406024744</v>
      </c>
      <c r="L4497" s="15">
        <v>45440</v>
      </c>
      <c r="M4497" s="15">
        <v>45443</v>
      </c>
      <c r="N4497" s="26">
        <v>1</v>
      </c>
      <c r="O4497" s="26">
        <f>VLOOKUP(D4497,quash!A$2:$I$7791,9,FALSE)</f>
        <v>1</v>
      </c>
      <c r="P4497" s="7">
        <v>5000</v>
      </c>
      <c r="Q4497" s="26">
        <v>147</v>
      </c>
      <c r="R4497" s="19">
        <v>0.11226939921536</v>
      </c>
      <c r="S4497" s="26">
        <v>16</v>
      </c>
      <c r="T4497" s="8">
        <v>7000</v>
      </c>
      <c r="U4497" s="4">
        <v>142</v>
      </c>
      <c r="V4497" s="10">
        <v>1758.65</v>
      </c>
      <c r="W4497" s="14" t="s">
        <v>5282</v>
      </c>
      <c r="AB4497" s="30">
        <f t="shared" si="1117"/>
        <v>756000</v>
      </c>
      <c r="AC4497" s="30">
        <f t="shared" si="1112"/>
        <v>9.2592592592592587E-3</v>
      </c>
      <c r="AD4497" s="31">
        <f t="shared" si="1113"/>
        <v>1.3611111111111109</v>
      </c>
      <c r="AE4497" s="31">
        <f t="shared" si="1124"/>
        <v>1.3148148148148147</v>
      </c>
      <c r="AG4497" s="30">
        <f t="shared" si="1118"/>
        <v>2427000</v>
      </c>
      <c r="AH4497" s="30">
        <f t="shared" si="1114"/>
        <v>2.88421920065925E-3</v>
      </c>
      <c r="AI4497" s="31">
        <f t="shared" si="1115"/>
        <v>0.42398022249690975</v>
      </c>
      <c r="AJ4497" s="31">
        <f t="shared" si="1116"/>
        <v>0.40955912649361348</v>
      </c>
      <c r="AK4497" s="30" t="str">
        <f>IF(W4497="si",($S4497*'COSTOS DE CREDITOS'!$C$27)/DATA!$G4497,"")</f>
        <v/>
      </c>
      <c r="AL4497" s="90" t="str">
        <f>IF(W4497="si",'COSTOS DE CREDITOS'!$C$35,"")</f>
        <v/>
      </c>
      <c r="AM4497" s="30" t="str">
        <f t="shared" si="1119"/>
        <v/>
      </c>
      <c r="AN4497" s="30" t="str">
        <f t="shared" si="1120"/>
        <v/>
      </c>
      <c r="AO4497" s="30">
        <f t="shared" si="1121"/>
        <v>0</v>
      </c>
      <c r="AP4497" s="30">
        <f t="shared" si="1122"/>
        <v>0</v>
      </c>
      <c r="AQ4497" s="19" t="str">
        <f t="shared" si="1123"/>
        <v/>
      </c>
    </row>
    <row r="4498" spans="1:43" x14ac:dyDescent="0.2">
      <c r="A4498" s="23" t="s">
        <v>5665</v>
      </c>
      <c r="B4498" s="6" t="s">
        <v>5676</v>
      </c>
      <c r="C4498" s="6" t="s">
        <v>5670</v>
      </c>
      <c r="D4498" s="4">
        <v>189511</v>
      </c>
      <c r="E4498" s="4">
        <v>190027</v>
      </c>
      <c r="F4498" s="5" t="s">
        <v>5331</v>
      </c>
      <c r="G4498" s="2">
        <v>5</v>
      </c>
      <c r="H4498" s="4">
        <v>190030</v>
      </c>
      <c r="I4498" s="5" t="s">
        <v>5564</v>
      </c>
      <c r="J4498" s="15">
        <v>45435</v>
      </c>
      <c r="K4498" s="24">
        <v>1407092623</v>
      </c>
      <c r="L4498" s="15">
        <v>45440</v>
      </c>
      <c r="M4498" s="15">
        <v>45443</v>
      </c>
      <c r="N4498" s="26">
        <v>1</v>
      </c>
      <c r="O4498" s="26">
        <f>VLOOKUP(D4498,quash!A$2:$I$7791,9,FALSE)</f>
        <v>2</v>
      </c>
      <c r="P4498" s="7">
        <v>5000</v>
      </c>
      <c r="Q4498" s="26">
        <v>147</v>
      </c>
      <c r="R4498" s="19">
        <v>0.11226939921536</v>
      </c>
      <c r="S4498" s="26">
        <v>16</v>
      </c>
      <c r="T4498" s="8">
        <v>7000</v>
      </c>
      <c r="U4498" s="4">
        <v>142</v>
      </c>
      <c r="V4498" s="10">
        <v>1758.65</v>
      </c>
      <c r="W4498" s="14" t="s">
        <v>5282</v>
      </c>
      <c r="AB4498" s="30">
        <f t="shared" si="1117"/>
        <v>453000</v>
      </c>
      <c r="AC4498" s="30">
        <f t="shared" si="1112"/>
        <v>1.5452538631346579E-2</v>
      </c>
      <c r="AD4498" s="31">
        <f t="shared" si="1113"/>
        <v>2.2715231788079473</v>
      </c>
      <c r="AE4498" s="31">
        <f t="shared" si="1124"/>
        <v>2.1942604856512142</v>
      </c>
      <c r="AG4498" s="30">
        <f t="shared" si="1118"/>
        <v>1695000</v>
      </c>
      <c r="AH4498" s="30">
        <f t="shared" si="1114"/>
        <v>4.1297935103244837E-3</v>
      </c>
      <c r="AI4498" s="31">
        <f t="shared" si="1115"/>
        <v>0.60707964601769915</v>
      </c>
      <c r="AJ4498" s="31">
        <f t="shared" si="1116"/>
        <v>0.58643067846607666</v>
      </c>
      <c r="AK4498" s="30" t="str">
        <f>IF(W4498="si",($S4498*'COSTOS DE CREDITOS'!$C$27)/DATA!$G4498,"")</f>
        <v/>
      </c>
      <c r="AL4498" s="90" t="str">
        <f>IF(W4498="si",'COSTOS DE CREDITOS'!$C$35,"")</f>
        <v/>
      </c>
      <c r="AM4498" s="30" t="str">
        <f t="shared" si="1119"/>
        <v/>
      </c>
      <c r="AN4498" s="30" t="str">
        <f t="shared" si="1120"/>
        <v/>
      </c>
      <c r="AO4498" s="30">
        <f t="shared" si="1121"/>
        <v>0</v>
      </c>
      <c r="AP4498" s="30">
        <f t="shared" si="1122"/>
        <v>0</v>
      </c>
      <c r="AQ4498" s="19" t="str">
        <f t="shared" si="1123"/>
        <v/>
      </c>
    </row>
    <row r="4499" spans="1:43" x14ac:dyDescent="0.2">
      <c r="A4499" s="23" t="s">
        <v>5665</v>
      </c>
      <c r="B4499" s="6" t="s">
        <v>5676</v>
      </c>
      <c r="C4499" s="6" t="s">
        <v>5670</v>
      </c>
      <c r="D4499" s="4">
        <v>189766</v>
      </c>
      <c r="E4499" s="4">
        <v>190027</v>
      </c>
      <c r="F4499" s="5" t="s">
        <v>5331</v>
      </c>
      <c r="G4499" s="2">
        <v>5</v>
      </c>
      <c r="H4499" s="4">
        <v>190031</v>
      </c>
      <c r="I4499" s="5" t="s">
        <v>5565</v>
      </c>
      <c r="J4499" s="15">
        <v>45436</v>
      </c>
      <c r="K4499" s="24">
        <v>1408102847</v>
      </c>
      <c r="L4499" s="15">
        <v>45440</v>
      </c>
      <c r="M4499" s="15">
        <v>45443</v>
      </c>
      <c r="N4499" s="26">
        <v>1</v>
      </c>
      <c r="O4499" s="26">
        <f>VLOOKUP(D4499,quash!A$2:$I$7791,9,FALSE)</f>
        <v>1</v>
      </c>
      <c r="P4499" s="7">
        <v>10000</v>
      </c>
      <c r="Q4499" s="26">
        <v>147</v>
      </c>
      <c r="R4499" s="19">
        <v>7.9000519063170294E-2</v>
      </c>
      <c r="S4499" s="26">
        <v>16</v>
      </c>
      <c r="T4499" s="8">
        <v>7000</v>
      </c>
      <c r="U4499" s="4">
        <v>142</v>
      </c>
      <c r="V4499" s="10">
        <v>1758.65</v>
      </c>
      <c r="W4499" s="14" t="s">
        <v>5282</v>
      </c>
      <c r="AB4499" s="30">
        <f t="shared" si="1117"/>
        <v>756000</v>
      </c>
      <c r="AC4499" s="30">
        <f t="shared" si="1112"/>
        <v>9.2592592592592587E-3</v>
      </c>
      <c r="AD4499" s="31">
        <f t="shared" si="1113"/>
        <v>1.3611111111111109</v>
      </c>
      <c r="AE4499" s="31">
        <f t="shared" si="1124"/>
        <v>1.3148148148148147</v>
      </c>
      <c r="AG4499" s="30">
        <f t="shared" si="1118"/>
        <v>2427000</v>
      </c>
      <c r="AH4499" s="30">
        <f t="shared" si="1114"/>
        <v>2.88421920065925E-3</v>
      </c>
      <c r="AI4499" s="31">
        <f t="shared" si="1115"/>
        <v>0.42398022249690975</v>
      </c>
      <c r="AJ4499" s="31">
        <f t="shared" si="1116"/>
        <v>0.40955912649361348</v>
      </c>
      <c r="AK4499" s="30" t="str">
        <f>IF(W4499="si",($S4499*'COSTOS DE CREDITOS'!$C$27)/DATA!$G4499,"")</f>
        <v/>
      </c>
      <c r="AL4499" s="90" t="str">
        <f>IF(W4499="si",'COSTOS DE CREDITOS'!$C$35,"")</f>
        <v/>
      </c>
      <c r="AM4499" s="30" t="str">
        <f t="shared" si="1119"/>
        <v/>
      </c>
      <c r="AN4499" s="30" t="str">
        <f t="shared" si="1120"/>
        <v/>
      </c>
      <c r="AO4499" s="30">
        <f t="shared" si="1121"/>
        <v>0</v>
      </c>
      <c r="AP4499" s="30">
        <f t="shared" si="1122"/>
        <v>0</v>
      </c>
      <c r="AQ4499" s="19" t="str">
        <f t="shared" si="1123"/>
        <v/>
      </c>
    </row>
    <row r="4500" spans="1:43" x14ac:dyDescent="0.2">
      <c r="A4500" s="23" t="s">
        <v>5665</v>
      </c>
      <c r="B4500" s="6" t="s">
        <v>5676</v>
      </c>
      <c r="C4500" s="6" t="s">
        <v>5670</v>
      </c>
      <c r="D4500" s="4">
        <v>189254</v>
      </c>
      <c r="E4500" s="4">
        <v>190027</v>
      </c>
      <c r="F4500" s="5" t="s">
        <v>5331</v>
      </c>
      <c r="G4500" s="2">
        <v>5</v>
      </c>
      <c r="H4500" s="4">
        <v>190032</v>
      </c>
      <c r="I4500" s="5" t="s">
        <v>5566</v>
      </c>
      <c r="J4500" s="15">
        <v>45433</v>
      </c>
      <c r="K4500" s="24">
        <v>1406008695</v>
      </c>
      <c r="L4500" s="15">
        <v>45440</v>
      </c>
      <c r="M4500" s="15">
        <v>45443</v>
      </c>
      <c r="N4500" s="26">
        <v>1</v>
      </c>
      <c r="O4500" s="26">
        <f>VLOOKUP(D4500,quash!A$2:$I$7791,9,FALSE)</f>
        <v>1</v>
      </c>
      <c r="P4500" s="7">
        <v>10000</v>
      </c>
      <c r="Q4500" s="26">
        <v>147</v>
      </c>
      <c r="R4500" s="19">
        <v>7.9000519063170294E-2</v>
      </c>
      <c r="S4500" s="26">
        <v>16</v>
      </c>
      <c r="T4500" s="8">
        <v>7000</v>
      </c>
      <c r="U4500" s="4">
        <v>142</v>
      </c>
      <c r="V4500" s="10">
        <v>1758.65</v>
      </c>
      <c r="W4500" s="14" t="s">
        <v>5282</v>
      </c>
      <c r="AB4500" s="30">
        <f t="shared" si="1117"/>
        <v>756000</v>
      </c>
      <c r="AC4500" s="30">
        <f t="shared" si="1112"/>
        <v>9.2592592592592587E-3</v>
      </c>
      <c r="AD4500" s="31">
        <f t="shared" si="1113"/>
        <v>1.3611111111111109</v>
      </c>
      <c r="AE4500" s="31">
        <f t="shared" si="1124"/>
        <v>1.3148148148148147</v>
      </c>
      <c r="AG4500" s="30">
        <f t="shared" si="1118"/>
        <v>2427000</v>
      </c>
      <c r="AH4500" s="30">
        <f t="shared" si="1114"/>
        <v>2.88421920065925E-3</v>
      </c>
      <c r="AI4500" s="31">
        <f t="shared" si="1115"/>
        <v>0.42398022249690975</v>
      </c>
      <c r="AJ4500" s="31">
        <f t="shared" si="1116"/>
        <v>0.40955912649361348</v>
      </c>
      <c r="AK4500" s="30" t="str">
        <f>IF(W4500="si",($S4500*'COSTOS DE CREDITOS'!$C$27)/DATA!$G4500,"")</f>
        <v/>
      </c>
      <c r="AL4500" s="90" t="str">
        <f>IF(W4500="si",'COSTOS DE CREDITOS'!$C$35,"")</f>
        <v/>
      </c>
      <c r="AM4500" s="30" t="str">
        <f t="shared" si="1119"/>
        <v/>
      </c>
      <c r="AN4500" s="30" t="str">
        <f t="shared" si="1120"/>
        <v/>
      </c>
      <c r="AO4500" s="30">
        <f t="shared" si="1121"/>
        <v>0</v>
      </c>
      <c r="AP4500" s="30">
        <f t="shared" si="1122"/>
        <v>0</v>
      </c>
      <c r="AQ4500" s="19" t="str">
        <f t="shared" si="1123"/>
        <v/>
      </c>
    </row>
    <row r="4501" spans="1:43" x14ac:dyDescent="0.2">
      <c r="A4501" s="23" t="s">
        <v>5665</v>
      </c>
      <c r="B4501" s="6" t="s">
        <v>5676</v>
      </c>
      <c r="C4501" s="6" t="s">
        <v>5670</v>
      </c>
      <c r="D4501" s="4">
        <v>189863</v>
      </c>
      <c r="E4501" s="4">
        <v>190304</v>
      </c>
      <c r="F4501" s="5" t="s">
        <v>5332</v>
      </c>
      <c r="G4501" s="2">
        <v>5</v>
      </c>
      <c r="H4501" s="4">
        <v>190305</v>
      </c>
      <c r="I4501" s="5" t="s">
        <v>5567</v>
      </c>
      <c r="J4501" s="15">
        <v>45439</v>
      </c>
      <c r="K4501" s="24">
        <v>1411019043</v>
      </c>
      <c r="L4501" s="15">
        <v>45442</v>
      </c>
      <c r="M4501" s="15">
        <v>45443</v>
      </c>
      <c r="N4501" s="26">
        <v>1</v>
      </c>
      <c r="O4501" s="26">
        <f>VLOOKUP(D4501,quash!A$2:$I$7791,9,FALSE)</f>
        <v>1</v>
      </c>
      <c r="P4501" s="7">
        <v>5000</v>
      </c>
      <c r="Q4501" s="26">
        <v>147</v>
      </c>
      <c r="R4501" s="19">
        <v>7.9000519063171556E-2</v>
      </c>
      <c r="S4501" s="26">
        <v>16</v>
      </c>
      <c r="T4501" s="8">
        <v>10000</v>
      </c>
      <c r="U4501" s="4">
        <v>142</v>
      </c>
      <c r="V4501" s="10">
        <v>2510.34</v>
      </c>
      <c r="W4501" s="14" t="s">
        <v>5282</v>
      </c>
      <c r="AB4501" s="30">
        <f t="shared" si="1117"/>
        <v>756000</v>
      </c>
      <c r="AC4501" s="30">
        <f t="shared" si="1112"/>
        <v>1.3227513227513227E-2</v>
      </c>
      <c r="AD4501" s="31">
        <f t="shared" si="1113"/>
        <v>1.9444444444444444</v>
      </c>
      <c r="AE4501" s="31">
        <f t="shared" si="1124"/>
        <v>1.8783068783068781</v>
      </c>
      <c r="AG4501" s="30">
        <f t="shared" si="1118"/>
        <v>2427000</v>
      </c>
      <c r="AH4501" s="30">
        <f t="shared" si="1114"/>
        <v>4.1203131437989289E-3</v>
      </c>
      <c r="AI4501" s="31">
        <f t="shared" si="1115"/>
        <v>0.60568603213844252</v>
      </c>
      <c r="AJ4501" s="31">
        <f t="shared" si="1116"/>
        <v>0.58508446641944789</v>
      </c>
      <c r="AK4501" s="30" t="str">
        <f>IF(W4501="si",($S4501*'COSTOS DE CREDITOS'!$C$27)/DATA!$G4501,"")</f>
        <v/>
      </c>
      <c r="AL4501" s="90" t="str">
        <f>IF(W4501="si",'COSTOS DE CREDITOS'!$C$35,"")</f>
        <v/>
      </c>
      <c r="AM4501" s="30" t="str">
        <f t="shared" si="1119"/>
        <v/>
      </c>
      <c r="AN4501" s="30" t="str">
        <f t="shared" si="1120"/>
        <v/>
      </c>
      <c r="AO4501" s="30">
        <f t="shared" si="1121"/>
        <v>0</v>
      </c>
      <c r="AP4501" s="30">
        <f t="shared" si="1122"/>
        <v>0</v>
      </c>
      <c r="AQ4501" s="19" t="str">
        <f t="shared" si="1123"/>
        <v/>
      </c>
    </row>
    <row r="4502" spans="1:43" x14ac:dyDescent="0.2">
      <c r="A4502" s="23" t="s">
        <v>5665</v>
      </c>
      <c r="B4502" s="6" t="s">
        <v>5676</v>
      </c>
      <c r="C4502" s="6" t="s">
        <v>5670</v>
      </c>
      <c r="D4502" s="4">
        <v>189854</v>
      </c>
      <c r="E4502" s="4">
        <v>190304</v>
      </c>
      <c r="F4502" s="5" t="s">
        <v>5332</v>
      </c>
      <c r="G4502" s="2">
        <v>5</v>
      </c>
      <c r="H4502" s="4">
        <v>190308</v>
      </c>
      <c r="I4502" s="5" t="s">
        <v>5568</v>
      </c>
      <c r="J4502" s="15">
        <v>45439</v>
      </c>
      <c r="K4502" s="24">
        <v>1410994188</v>
      </c>
      <c r="L4502" s="15">
        <v>45442</v>
      </c>
      <c r="M4502" s="15">
        <v>45443</v>
      </c>
      <c r="N4502" s="26">
        <v>1</v>
      </c>
      <c r="O4502" s="26">
        <f>VLOOKUP(D4502,quash!A$2:$I$7791,9,FALSE)</f>
        <v>2</v>
      </c>
      <c r="P4502" s="7">
        <v>10000</v>
      </c>
      <c r="Q4502" s="26">
        <v>132</v>
      </c>
      <c r="R4502" s="19">
        <v>5.8283715876113903E-2</v>
      </c>
      <c r="S4502" s="26">
        <v>16</v>
      </c>
      <c r="T4502" s="8">
        <v>10000</v>
      </c>
      <c r="U4502" s="4">
        <v>142</v>
      </c>
      <c r="V4502" s="10">
        <v>2510.34</v>
      </c>
      <c r="W4502" s="14" t="s">
        <v>5282</v>
      </c>
      <c r="AB4502" s="30">
        <f t="shared" si="1117"/>
        <v>453000</v>
      </c>
      <c r="AC4502" s="30">
        <f t="shared" si="1112"/>
        <v>2.2075055187637971E-2</v>
      </c>
      <c r="AD4502" s="31">
        <f t="shared" si="1113"/>
        <v>2.9139072847682121</v>
      </c>
      <c r="AE4502" s="31">
        <f t="shared" si="1124"/>
        <v>3.1346578366445916</v>
      </c>
      <c r="AG4502" s="30">
        <f t="shared" si="1118"/>
        <v>1695000</v>
      </c>
      <c r="AH4502" s="30">
        <f t="shared" si="1114"/>
        <v>5.8997050147492625E-3</v>
      </c>
      <c r="AI4502" s="31">
        <f t="shared" si="1115"/>
        <v>0.77876106194690264</v>
      </c>
      <c r="AJ4502" s="31">
        <f t="shared" si="1116"/>
        <v>0.83775811209439532</v>
      </c>
      <c r="AK4502" s="30" t="str">
        <f>IF(W4502="si",($S4502*'COSTOS DE CREDITOS'!$C$27)/DATA!$G4502,"")</f>
        <v/>
      </c>
      <c r="AL4502" s="90" t="str">
        <f>IF(W4502="si",'COSTOS DE CREDITOS'!$C$35,"")</f>
        <v/>
      </c>
      <c r="AM4502" s="30" t="str">
        <f t="shared" si="1119"/>
        <v/>
      </c>
      <c r="AN4502" s="30" t="str">
        <f t="shared" si="1120"/>
        <v/>
      </c>
      <c r="AO4502" s="30">
        <f t="shared" si="1121"/>
        <v>0</v>
      </c>
      <c r="AP4502" s="30">
        <f t="shared" si="1122"/>
        <v>0</v>
      </c>
      <c r="AQ4502" s="19" t="str">
        <f t="shared" si="1123"/>
        <v/>
      </c>
    </row>
    <row r="4503" spans="1:43" x14ac:dyDescent="0.2">
      <c r="A4503" s="23" t="s">
        <v>5665</v>
      </c>
      <c r="B4503" s="6" t="s">
        <v>5676</v>
      </c>
      <c r="C4503" s="6" t="s">
        <v>5670</v>
      </c>
      <c r="D4503" s="4">
        <v>189922</v>
      </c>
      <c r="E4503" s="4">
        <v>190304</v>
      </c>
      <c r="F4503" s="5" t="s">
        <v>5332</v>
      </c>
      <c r="G4503" s="2">
        <v>5</v>
      </c>
      <c r="H4503" s="4">
        <v>190309</v>
      </c>
      <c r="I4503" s="5" t="s">
        <v>5569</v>
      </c>
      <c r="J4503" s="15">
        <v>45439</v>
      </c>
      <c r="K4503" s="24">
        <v>1411228738</v>
      </c>
      <c r="L4503" s="15">
        <v>45442</v>
      </c>
      <c r="M4503" s="15">
        <v>45443</v>
      </c>
      <c r="N4503" s="26">
        <v>1</v>
      </c>
      <c r="O4503" s="26">
        <f>VLOOKUP(D4503,quash!A$2:$I$7791,9,FALSE)</f>
        <v>1</v>
      </c>
      <c r="P4503" s="7">
        <v>10000</v>
      </c>
      <c r="Q4503" s="26">
        <v>147</v>
      </c>
      <c r="R4503" s="19">
        <v>7.9000519063170294E-2</v>
      </c>
      <c r="S4503" s="26">
        <v>16</v>
      </c>
      <c r="T4503" s="8">
        <v>10000</v>
      </c>
      <c r="U4503" s="4">
        <v>142</v>
      </c>
      <c r="V4503" s="10">
        <v>2510.34</v>
      </c>
      <c r="W4503" s="14" t="s">
        <v>5282</v>
      </c>
      <c r="AB4503" s="30">
        <f t="shared" si="1117"/>
        <v>756000</v>
      </c>
      <c r="AC4503" s="30">
        <f t="shared" si="1112"/>
        <v>1.3227513227513227E-2</v>
      </c>
      <c r="AD4503" s="31">
        <f t="shared" si="1113"/>
        <v>1.9444444444444444</v>
      </c>
      <c r="AE4503" s="31">
        <f t="shared" si="1124"/>
        <v>1.8783068783068781</v>
      </c>
      <c r="AG4503" s="30">
        <f t="shared" si="1118"/>
        <v>2427000</v>
      </c>
      <c r="AH4503" s="30">
        <f t="shared" si="1114"/>
        <v>4.1203131437989289E-3</v>
      </c>
      <c r="AI4503" s="31">
        <f t="shared" si="1115"/>
        <v>0.60568603213844252</v>
      </c>
      <c r="AJ4503" s="31">
        <f t="shared" si="1116"/>
        <v>0.58508446641944789</v>
      </c>
      <c r="AK4503" s="30" t="str">
        <f>IF(W4503="si",($S4503*'COSTOS DE CREDITOS'!$C$27)/DATA!$G4503,"")</f>
        <v/>
      </c>
      <c r="AL4503" s="90" t="str">
        <f>IF(W4503="si",'COSTOS DE CREDITOS'!$C$35,"")</f>
        <v/>
      </c>
      <c r="AM4503" s="30" t="str">
        <f t="shared" si="1119"/>
        <v/>
      </c>
      <c r="AN4503" s="30" t="str">
        <f t="shared" si="1120"/>
        <v/>
      </c>
      <c r="AO4503" s="30">
        <f t="shared" si="1121"/>
        <v>0</v>
      </c>
      <c r="AP4503" s="30">
        <f t="shared" si="1122"/>
        <v>0</v>
      </c>
      <c r="AQ4503" s="19" t="str">
        <f t="shared" si="1123"/>
        <v/>
      </c>
    </row>
    <row r="4504" spans="1:43" x14ac:dyDescent="0.2">
      <c r="A4504" s="23" t="s">
        <v>5665</v>
      </c>
      <c r="B4504" s="6" t="s">
        <v>5676</v>
      </c>
      <c r="C4504" s="6" t="s">
        <v>5670</v>
      </c>
      <c r="D4504" s="4">
        <v>189913</v>
      </c>
      <c r="E4504" s="4">
        <v>190304</v>
      </c>
      <c r="F4504" s="5" t="s">
        <v>5332</v>
      </c>
      <c r="G4504" s="2">
        <v>5</v>
      </c>
      <c r="H4504" s="4">
        <v>190311</v>
      </c>
      <c r="I4504" s="5" t="s">
        <v>5570</v>
      </c>
      <c r="J4504" s="15">
        <v>45439</v>
      </c>
      <c r="K4504" s="24">
        <v>1411211152</v>
      </c>
      <c r="L4504" s="15">
        <v>45442</v>
      </c>
      <c r="M4504" s="15">
        <v>45443</v>
      </c>
      <c r="N4504" s="26">
        <v>1</v>
      </c>
      <c r="O4504" s="26" t="e">
        <f>VLOOKUP(D4504,quash!A$2:$I$7791,9,FALSE)</f>
        <v>#N/A</v>
      </c>
      <c r="P4504" s="7">
        <v>8000</v>
      </c>
      <c r="Q4504" s="26">
        <v>110</v>
      </c>
      <c r="R4504" s="19">
        <v>5.9818464604665163E-3</v>
      </c>
      <c r="S4504" s="26">
        <v>16</v>
      </c>
      <c r="T4504" s="8">
        <v>6000</v>
      </c>
      <c r="U4504" s="4">
        <v>142</v>
      </c>
      <c r="V4504" s="10">
        <v>1503.37</v>
      </c>
      <c r="W4504" s="14" t="s">
        <v>5282</v>
      </c>
      <c r="AB4504" s="30">
        <f t="shared" si="1117"/>
        <v>665000</v>
      </c>
      <c r="AC4504" s="30">
        <f t="shared" si="1112"/>
        <v>9.0225563909774441E-3</v>
      </c>
      <c r="AD4504" s="31">
        <f t="shared" si="1113"/>
        <v>0.99248120300751885</v>
      </c>
      <c r="AE4504" s="31">
        <f t="shared" si="1124"/>
        <v>1.281203007518797</v>
      </c>
      <c r="AG4504" s="30">
        <f t="shared" si="1118"/>
        <v>6126000</v>
      </c>
      <c r="AH4504" s="30">
        <f t="shared" si="1114"/>
        <v>9.7943192948090111E-4</v>
      </c>
      <c r="AI4504" s="31">
        <f t="shared" si="1115"/>
        <v>0.10773751224289912</v>
      </c>
      <c r="AJ4504" s="31">
        <f t="shared" si="1116"/>
        <v>0.13907933398628797</v>
      </c>
      <c r="AK4504" s="30" t="str">
        <f>IF(W4504="si",($S4504*'COSTOS DE CREDITOS'!$C$27)/DATA!$G4504,"")</f>
        <v/>
      </c>
      <c r="AL4504" s="90" t="str">
        <f>IF(W4504="si",'COSTOS DE CREDITOS'!$C$35,"")</f>
        <v/>
      </c>
      <c r="AM4504" s="30" t="str">
        <f t="shared" si="1119"/>
        <v/>
      </c>
      <c r="AN4504" s="30" t="str">
        <f t="shared" si="1120"/>
        <v/>
      </c>
      <c r="AO4504" s="30">
        <f t="shared" si="1121"/>
        <v>0</v>
      </c>
      <c r="AP4504" s="30">
        <f t="shared" si="1122"/>
        <v>0</v>
      </c>
      <c r="AQ4504" s="19" t="str">
        <f t="shared" si="1123"/>
        <v/>
      </c>
    </row>
    <row r="4505" spans="1:43" x14ac:dyDescent="0.2">
      <c r="A4505" s="23" t="s">
        <v>5665</v>
      </c>
      <c r="B4505" s="6" t="s">
        <v>5676</v>
      </c>
      <c r="C4505" s="6" t="s">
        <v>5670</v>
      </c>
      <c r="D4505" s="4">
        <v>189906</v>
      </c>
      <c r="E4505" s="4">
        <v>190304</v>
      </c>
      <c r="F4505" s="5" t="s">
        <v>5332</v>
      </c>
      <c r="G4505" s="2">
        <v>5</v>
      </c>
      <c r="H4505" s="4">
        <v>190312</v>
      </c>
      <c r="I4505" s="5" t="s">
        <v>5571</v>
      </c>
      <c r="J4505" s="15">
        <v>45439</v>
      </c>
      <c r="K4505" s="24">
        <v>1411207729</v>
      </c>
      <c r="L4505" s="15">
        <v>45442</v>
      </c>
      <c r="M4505" s="15">
        <v>45443</v>
      </c>
      <c r="N4505" s="26">
        <v>1</v>
      </c>
      <c r="O4505" s="26">
        <f>VLOOKUP(D4505,quash!A$2:$I$7791,9,FALSE)</f>
        <v>2</v>
      </c>
      <c r="P4505" s="7">
        <v>5000</v>
      </c>
      <c r="Q4505" s="26">
        <v>147</v>
      </c>
      <c r="R4505" s="19">
        <v>0.11226939921536</v>
      </c>
      <c r="S4505" s="26">
        <v>16</v>
      </c>
      <c r="T4505" s="8">
        <v>6000</v>
      </c>
      <c r="U4505" s="4">
        <v>142</v>
      </c>
      <c r="V4505" s="10">
        <v>1503.37</v>
      </c>
      <c r="W4505" s="14" t="s">
        <v>5282</v>
      </c>
      <c r="AB4505" s="30">
        <f t="shared" si="1117"/>
        <v>453000</v>
      </c>
      <c r="AC4505" s="30">
        <f t="shared" si="1112"/>
        <v>1.3245033112582781E-2</v>
      </c>
      <c r="AD4505" s="31">
        <f t="shared" si="1113"/>
        <v>1.9470198675496688</v>
      </c>
      <c r="AE4505" s="31">
        <f t="shared" si="1124"/>
        <v>1.880794701986755</v>
      </c>
      <c r="AG4505" s="30">
        <f t="shared" si="1118"/>
        <v>1695000</v>
      </c>
      <c r="AH4505" s="30">
        <f t="shared" si="1114"/>
        <v>3.5398230088495575E-3</v>
      </c>
      <c r="AI4505" s="31">
        <f t="shared" si="1115"/>
        <v>0.52035398230088492</v>
      </c>
      <c r="AJ4505" s="31">
        <f t="shared" si="1116"/>
        <v>0.50265486725663711</v>
      </c>
      <c r="AK4505" s="30" t="str">
        <f>IF(W4505="si",($S4505*'COSTOS DE CREDITOS'!$C$27)/DATA!$G4505,"")</f>
        <v/>
      </c>
      <c r="AL4505" s="90" t="str">
        <f>IF(W4505="si",'COSTOS DE CREDITOS'!$C$35,"")</f>
        <v/>
      </c>
      <c r="AM4505" s="30" t="str">
        <f t="shared" si="1119"/>
        <v/>
      </c>
      <c r="AN4505" s="30" t="str">
        <f t="shared" si="1120"/>
        <v/>
      </c>
      <c r="AO4505" s="30">
        <f t="shared" si="1121"/>
        <v>0</v>
      </c>
      <c r="AP4505" s="30">
        <f t="shared" si="1122"/>
        <v>0</v>
      </c>
      <c r="AQ4505" s="19" t="str">
        <f t="shared" si="1123"/>
        <v/>
      </c>
    </row>
    <row r="4506" spans="1:43" x14ac:dyDescent="0.2">
      <c r="A4506" s="23" t="s">
        <v>5665</v>
      </c>
      <c r="B4506" s="6" t="s">
        <v>5672</v>
      </c>
      <c r="C4506" s="6" t="s">
        <v>5667</v>
      </c>
      <c r="D4506" s="4">
        <v>189770</v>
      </c>
      <c r="E4506" s="4">
        <v>190143</v>
      </c>
      <c r="F4506" s="5" t="s">
        <v>5333</v>
      </c>
      <c r="G4506" s="2">
        <v>5</v>
      </c>
      <c r="H4506" s="4">
        <v>190182</v>
      </c>
      <c r="I4506" s="5" t="s">
        <v>5572</v>
      </c>
      <c r="J4506" s="15">
        <v>45436</v>
      </c>
      <c r="K4506" s="24">
        <v>1408106042</v>
      </c>
      <c r="L4506" s="15">
        <v>45441</v>
      </c>
      <c r="M4506" s="15">
        <v>45443</v>
      </c>
      <c r="N4506" s="26">
        <v>1</v>
      </c>
      <c r="O4506" s="26">
        <f>VLOOKUP(D4506,quash!A$2:$I$7791,9,FALSE)</f>
        <v>1</v>
      </c>
      <c r="P4506" s="7">
        <v>10000</v>
      </c>
      <c r="Q4506" s="26">
        <v>115</v>
      </c>
      <c r="R4506" s="19">
        <v>3.97705569269148E-2</v>
      </c>
      <c r="S4506" s="26">
        <v>16</v>
      </c>
      <c r="T4506" s="8">
        <v>8000</v>
      </c>
      <c r="U4506" s="4">
        <v>142</v>
      </c>
      <c r="V4506" s="10">
        <v>2013.74</v>
      </c>
      <c r="W4506" s="14" t="s">
        <v>5282</v>
      </c>
      <c r="AB4506" s="30">
        <f t="shared" si="1117"/>
        <v>756000</v>
      </c>
      <c r="AC4506" s="30">
        <f t="shared" si="1112"/>
        <v>1.0582010582010581E-2</v>
      </c>
      <c r="AD4506" s="31">
        <f t="shared" si="1113"/>
        <v>1.2169312169312168</v>
      </c>
      <c r="AE4506" s="31">
        <f t="shared" si="1124"/>
        <v>1.5026455026455026</v>
      </c>
      <c r="AG4506" s="30">
        <f t="shared" si="1118"/>
        <v>2427000</v>
      </c>
      <c r="AH4506" s="30">
        <f t="shared" si="1114"/>
        <v>3.296250515039143E-3</v>
      </c>
      <c r="AI4506" s="31">
        <f t="shared" si="1115"/>
        <v>0.37906880922950142</v>
      </c>
      <c r="AJ4506" s="31">
        <f t="shared" si="1116"/>
        <v>0.4680675731355583</v>
      </c>
      <c r="AK4506" s="30" t="str">
        <f>IF(W4506="si",($S4506*'COSTOS DE CREDITOS'!$C$27)/DATA!$G4506,"")</f>
        <v/>
      </c>
      <c r="AL4506" s="90" t="str">
        <f>IF(W4506="si",'COSTOS DE CREDITOS'!$C$35,"")</f>
        <v/>
      </c>
      <c r="AM4506" s="30" t="str">
        <f t="shared" si="1119"/>
        <v/>
      </c>
      <c r="AN4506" s="30" t="str">
        <f t="shared" si="1120"/>
        <v/>
      </c>
      <c r="AO4506" s="30">
        <f t="shared" si="1121"/>
        <v>0</v>
      </c>
      <c r="AP4506" s="30">
        <f t="shared" si="1122"/>
        <v>0</v>
      </c>
      <c r="AQ4506" s="19" t="str">
        <f t="shared" si="1123"/>
        <v/>
      </c>
    </row>
    <row r="4507" spans="1:43" x14ac:dyDescent="0.2">
      <c r="A4507" s="23" t="s">
        <v>5665</v>
      </c>
      <c r="B4507" s="6" t="s">
        <v>5666</v>
      </c>
      <c r="C4507" s="6" t="s">
        <v>5667</v>
      </c>
      <c r="D4507" s="4">
        <v>189503</v>
      </c>
      <c r="E4507" s="4">
        <v>190042</v>
      </c>
      <c r="F4507" s="5" t="s">
        <v>5334</v>
      </c>
      <c r="G4507" s="2">
        <v>5</v>
      </c>
      <c r="H4507" s="4">
        <v>190043</v>
      </c>
      <c r="I4507" s="5" t="s">
        <v>5573</v>
      </c>
      <c r="J4507" s="15">
        <v>45435</v>
      </c>
      <c r="K4507" s="24">
        <v>1407082949</v>
      </c>
      <c r="L4507" s="15">
        <v>45440</v>
      </c>
      <c r="M4507" s="15">
        <v>45443</v>
      </c>
      <c r="N4507" s="26">
        <v>1</v>
      </c>
      <c r="O4507" s="26">
        <f>VLOOKUP(D4507,quash!A$2:$I$7791,9,FALSE)</f>
        <v>4</v>
      </c>
      <c r="P4507" s="7">
        <v>10000</v>
      </c>
      <c r="Q4507" s="26">
        <v>112</v>
      </c>
      <c r="R4507" s="19">
        <v>3.3741050530766176E-2</v>
      </c>
      <c r="S4507" s="26">
        <v>16</v>
      </c>
      <c r="T4507" s="8">
        <v>8000</v>
      </c>
      <c r="U4507" s="4">
        <v>142</v>
      </c>
      <c r="V4507" s="10">
        <v>2013.74</v>
      </c>
      <c r="W4507" s="14" t="s">
        <v>5282</v>
      </c>
      <c r="AB4507" s="30">
        <f t="shared" si="1117"/>
        <v>267000</v>
      </c>
      <c r="AC4507" s="30">
        <f t="shared" si="1112"/>
        <v>2.9962546816479401E-2</v>
      </c>
      <c r="AD4507" s="31">
        <f t="shared" si="1113"/>
        <v>3.3558052434456931</v>
      </c>
      <c r="AE4507" s="31">
        <f t="shared" si="1124"/>
        <v>4.2546816479400746</v>
      </c>
      <c r="AG4507" s="30">
        <f t="shared" si="1118"/>
        <v>927000</v>
      </c>
      <c r="AH4507" s="30">
        <f t="shared" si="1114"/>
        <v>8.6299892125134836E-3</v>
      </c>
      <c r="AI4507" s="31">
        <f t="shared" si="1115"/>
        <v>0.96655879180151016</v>
      </c>
      <c r="AJ4507" s="31">
        <f t="shared" si="1116"/>
        <v>1.2254584681769147</v>
      </c>
      <c r="AK4507" s="30" t="str">
        <f>IF(W4507="si",($S4507*'COSTOS DE CREDITOS'!$C$27)/DATA!$G4507,"")</f>
        <v/>
      </c>
      <c r="AL4507" s="90" t="str">
        <f>IF(W4507="si",'COSTOS DE CREDITOS'!$C$35,"")</f>
        <v/>
      </c>
      <c r="AM4507" s="30" t="str">
        <f t="shared" si="1119"/>
        <v/>
      </c>
      <c r="AN4507" s="30" t="str">
        <f t="shared" si="1120"/>
        <v/>
      </c>
      <c r="AO4507" s="30">
        <f t="shared" si="1121"/>
        <v>0</v>
      </c>
      <c r="AP4507" s="30">
        <f t="shared" si="1122"/>
        <v>0</v>
      </c>
      <c r="AQ4507" s="19" t="str">
        <f t="shared" si="1123"/>
        <v/>
      </c>
    </row>
    <row r="4508" spans="1:43" x14ac:dyDescent="0.2">
      <c r="A4508" s="23" t="s">
        <v>5665</v>
      </c>
      <c r="B4508" s="6" t="s">
        <v>5666</v>
      </c>
      <c r="C4508" s="6" t="s">
        <v>5667</v>
      </c>
      <c r="D4508" s="4">
        <v>189510</v>
      </c>
      <c r="E4508" s="4">
        <v>190042</v>
      </c>
      <c r="F4508" s="5" t="s">
        <v>5334</v>
      </c>
      <c r="G4508" s="2">
        <v>5</v>
      </c>
      <c r="H4508" s="4">
        <v>190053</v>
      </c>
      <c r="I4508" s="5" t="s">
        <v>5574</v>
      </c>
      <c r="J4508" s="15">
        <v>45435</v>
      </c>
      <c r="K4508" s="24">
        <v>1407083853</v>
      </c>
      <c r="L4508" s="15">
        <v>45440</v>
      </c>
      <c r="M4508" s="15">
        <v>45443</v>
      </c>
      <c r="N4508" s="26">
        <v>1</v>
      </c>
      <c r="O4508" s="26">
        <f>VLOOKUP(D4508,quash!A$2:$I$7791,9,FALSE)</f>
        <v>1</v>
      </c>
      <c r="P4508" s="7">
        <v>5000</v>
      </c>
      <c r="Q4508" s="26">
        <v>147</v>
      </c>
      <c r="R4508" s="19">
        <v>7.9000519063171556E-2</v>
      </c>
      <c r="S4508" s="26">
        <v>16</v>
      </c>
      <c r="T4508" s="8">
        <v>6000</v>
      </c>
      <c r="U4508" s="4">
        <v>147</v>
      </c>
      <c r="V4508" s="10">
        <v>1558.57</v>
      </c>
      <c r="W4508" s="14" t="s">
        <v>5282</v>
      </c>
      <c r="AB4508" s="30">
        <f t="shared" si="1117"/>
        <v>756000</v>
      </c>
      <c r="AC4508" s="30">
        <f t="shared" si="1112"/>
        <v>7.9365079365079361E-3</v>
      </c>
      <c r="AD4508" s="31">
        <f t="shared" si="1113"/>
        <v>1.1666666666666665</v>
      </c>
      <c r="AE4508" s="31">
        <f t="shared" si="1124"/>
        <v>1.1666666666666665</v>
      </c>
      <c r="AG4508" s="30">
        <f t="shared" si="1118"/>
        <v>2427000</v>
      </c>
      <c r="AH4508" s="30">
        <f t="shared" si="1114"/>
        <v>2.472187886279357E-3</v>
      </c>
      <c r="AI4508" s="31">
        <f t="shared" si="1115"/>
        <v>0.36341161928306548</v>
      </c>
      <c r="AJ4508" s="31">
        <f t="shared" si="1116"/>
        <v>0.36341161928306548</v>
      </c>
      <c r="AK4508" s="30" t="str">
        <f>IF(W4508="si",($S4508*'COSTOS DE CREDITOS'!$C$27)/DATA!$G4508,"")</f>
        <v/>
      </c>
      <c r="AL4508" s="90" t="str">
        <f>IF(W4508="si",'COSTOS DE CREDITOS'!$C$35,"")</f>
        <v/>
      </c>
      <c r="AM4508" s="30" t="str">
        <f t="shared" si="1119"/>
        <v/>
      </c>
      <c r="AN4508" s="30" t="str">
        <f t="shared" si="1120"/>
        <v/>
      </c>
      <c r="AO4508" s="30">
        <f t="shared" si="1121"/>
        <v>0</v>
      </c>
      <c r="AP4508" s="30">
        <f t="shared" si="1122"/>
        <v>0</v>
      </c>
      <c r="AQ4508" s="19" t="str">
        <f t="shared" si="1123"/>
        <v/>
      </c>
    </row>
    <row r="4509" spans="1:43" x14ac:dyDescent="0.2">
      <c r="A4509" s="23" t="s">
        <v>5665</v>
      </c>
      <c r="B4509" s="6" t="s">
        <v>5666</v>
      </c>
      <c r="C4509" s="6" t="s">
        <v>5667</v>
      </c>
      <c r="D4509" s="4">
        <v>189976</v>
      </c>
      <c r="E4509" s="4">
        <v>190042</v>
      </c>
      <c r="F4509" s="5" t="s">
        <v>5334</v>
      </c>
      <c r="G4509" s="2">
        <v>5</v>
      </c>
      <c r="H4509" s="4">
        <v>190082</v>
      </c>
      <c r="I4509" s="5" t="s">
        <v>5575</v>
      </c>
      <c r="J4509" s="15">
        <v>45440</v>
      </c>
      <c r="K4509" s="24">
        <v>1412212774</v>
      </c>
      <c r="L4509" s="15">
        <v>45441</v>
      </c>
      <c r="M4509" s="15">
        <v>45443</v>
      </c>
      <c r="N4509" s="26">
        <v>1</v>
      </c>
      <c r="O4509" s="26">
        <f>VLOOKUP(D4509,quash!A$2:$I$7791,9,FALSE)</f>
        <v>3</v>
      </c>
      <c r="P4509" s="7">
        <v>10000</v>
      </c>
      <c r="Q4509" s="26">
        <v>147</v>
      </c>
      <c r="R4509" s="19">
        <v>7.9000519063170294E-2</v>
      </c>
      <c r="S4509" s="26">
        <v>16</v>
      </c>
      <c r="T4509" s="8">
        <v>8000</v>
      </c>
      <c r="U4509" s="4">
        <v>142</v>
      </c>
      <c r="V4509" s="10">
        <v>2013.74</v>
      </c>
      <c r="W4509" s="14" t="s">
        <v>5282</v>
      </c>
      <c r="AB4509" s="30">
        <f t="shared" si="1117"/>
        <v>173000</v>
      </c>
      <c r="AC4509" s="30">
        <f t="shared" si="1112"/>
        <v>4.6242774566473986E-2</v>
      </c>
      <c r="AD4509" s="31">
        <f t="shared" si="1113"/>
        <v>6.797687861271676</v>
      </c>
      <c r="AE4509" s="31">
        <f t="shared" si="1124"/>
        <v>6.5664739884393057</v>
      </c>
      <c r="AG4509" s="30">
        <f t="shared" si="1118"/>
        <v>778000</v>
      </c>
      <c r="AH4509" s="30">
        <f t="shared" si="1114"/>
        <v>1.0282776349614395E-2</v>
      </c>
      <c r="AI4509" s="31">
        <f t="shared" si="1115"/>
        <v>1.511568123393316</v>
      </c>
      <c r="AJ4509" s="31">
        <f t="shared" si="1116"/>
        <v>1.4601542416452442</v>
      </c>
      <c r="AK4509" s="30" t="str">
        <f>IF(W4509="si",($S4509*'COSTOS DE CREDITOS'!$C$27)/DATA!$G4509,"")</f>
        <v/>
      </c>
      <c r="AL4509" s="90" t="str">
        <f>IF(W4509="si",'COSTOS DE CREDITOS'!$C$35,"")</f>
        <v/>
      </c>
      <c r="AM4509" s="30" t="str">
        <f t="shared" si="1119"/>
        <v/>
      </c>
      <c r="AN4509" s="30" t="str">
        <f t="shared" si="1120"/>
        <v/>
      </c>
      <c r="AO4509" s="30">
        <f t="shared" si="1121"/>
        <v>0</v>
      </c>
      <c r="AP4509" s="30">
        <f t="shared" si="1122"/>
        <v>0</v>
      </c>
      <c r="AQ4509" s="19" t="str">
        <f t="shared" si="1123"/>
        <v/>
      </c>
    </row>
    <row r="4510" spans="1:43" x14ac:dyDescent="0.2">
      <c r="A4510" s="23" t="s">
        <v>5665</v>
      </c>
      <c r="B4510" s="6" t="s">
        <v>5666</v>
      </c>
      <c r="C4510" s="6" t="s">
        <v>5667</v>
      </c>
      <c r="D4510" s="4">
        <v>189937</v>
      </c>
      <c r="E4510" s="4">
        <v>190042</v>
      </c>
      <c r="F4510" s="5" t="s">
        <v>5334</v>
      </c>
      <c r="G4510" s="2">
        <v>5</v>
      </c>
      <c r="H4510" s="4">
        <v>190083</v>
      </c>
      <c r="I4510" s="5" t="s">
        <v>5576</v>
      </c>
      <c r="J4510" s="15">
        <v>45439</v>
      </c>
      <c r="K4510" s="24">
        <v>1411272988</v>
      </c>
      <c r="L4510" s="15">
        <v>45441</v>
      </c>
      <c r="M4510" s="15">
        <v>45443</v>
      </c>
      <c r="N4510" s="26">
        <v>1</v>
      </c>
      <c r="O4510" s="26">
        <f>VLOOKUP(D4510,quash!A$2:$I$7791,9,FALSE)</f>
        <v>5</v>
      </c>
      <c r="P4510" s="7">
        <v>10000</v>
      </c>
      <c r="Q4510" s="26">
        <v>147</v>
      </c>
      <c r="R4510" s="19">
        <v>7.9000519063170294E-2</v>
      </c>
      <c r="S4510" s="26">
        <v>16</v>
      </c>
      <c r="T4510" s="8">
        <v>8000</v>
      </c>
      <c r="U4510" s="4">
        <v>142</v>
      </c>
      <c r="V4510" s="10">
        <v>2013.74</v>
      </c>
      <c r="W4510" s="14" t="s">
        <v>5282</v>
      </c>
      <c r="AB4510" s="30">
        <f t="shared" si="1117"/>
        <v>100000</v>
      </c>
      <c r="AC4510" s="30">
        <f t="shared" si="1112"/>
        <v>0.08</v>
      </c>
      <c r="AD4510" s="31">
        <f t="shared" si="1113"/>
        <v>11.76</v>
      </c>
      <c r="AE4510" s="31">
        <f t="shared" si="1124"/>
        <v>11.36</v>
      </c>
      <c r="AG4510" s="30">
        <f t="shared" si="1118"/>
        <v>352000</v>
      </c>
      <c r="AH4510" s="30">
        <f t="shared" si="1114"/>
        <v>2.2727272727272728E-2</v>
      </c>
      <c r="AI4510" s="31">
        <f t="shared" si="1115"/>
        <v>3.3409090909090908</v>
      </c>
      <c r="AJ4510" s="31">
        <f t="shared" si="1116"/>
        <v>3.2272727272727275</v>
      </c>
      <c r="AK4510" s="30" t="str">
        <f>IF(W4510="si",($S4510*'COSTOS DE CREDITOS'!$C$27)/DATA!$G4510,"")</f>
        <v/>
      </c>
      <c r="AL4510" s="90" t="str">
        <f>IF(W4510="si",'COSTOS DE CREDITOS'!$C$35,"")</f>
        <v/>
      </c>
      <c r="AM4510" s="30" t="str">
        <f t="shared" si="1119"/>
        <v/>
      </c>
      <c r="AN4510" s="30" t="str">
        <f t="shared" si="1120"/>
        <v/>
      </c>
      <c r="AO4510" s="30">
        <f t="shared" si="1121"/>
        <v>0</v>
      </c>
      <c r="AP4510" s="30">
        <f t="shared" si="1122"/>
        <v>0</v>
      </c>
      <c r="AQ4510" s="19" t="str">
        <f t="shared" si="1123"/>
        <v/>
      </c>
    </row>
    <row r="4511" spans="1:43" x14ac:dyDescent="0.2">
      <c r="A4511" s="23" t="s">
        <v>5665</v>
      </c>
      <c r="B4511" s="6" t="s">
        <v>5672</v>
      </c>
      <c r="C4511" s="6" t="s">
        <v>5667</v>
      </c>
      <c r="D4511" s="4">
        <v>189558</v>
      </c>
      <c r="E4511" s="4">
        <v>190143</v>
      </c>
      <c r="F4511" s="5" t="s">
        <v>5333</v>
      </c>
      <c r="G4511" s="2">
        <v>5</v>
      </c>
      <c r="H4511" s="4">
        <v>190144</v>
      </c>
      <c r="I4511" s="5" t="s">
        <v>5577</v>
      </c>
      <c r="J4511" s="15">
        <v>45435</v>
      </c>
      <c r="K4511" s="24">
        <v>1407179950</v>
      </c>
      <c r="L4511" s="15">
        <v>45441</v>
      </c>
      <c r="M4511" s="15">
        <v>45443</v>
      </c>
      <c r="N4511" s="26">
        <v>1</v>
      </c>
      <c r="O4511" s="26">
        <f>VLOOKUP(D4511,quash!A$2:$I$7791,9,FALSE)</f>
        <v>2</v>
      </c>
      <c r="P4511" s="7">
        <v>10000</v>
      </c>
      <c r="Q4511" s="26">
        <v>127</v>
      </c>
      <c r="R4511" s="19">
        <v>5.24391097594855E-2</v>
      </c>
      <c r="S4511" s="26">
        <v>16</v>
      </c>
      <c r="T4511" s="8">
        <v>8000</v>
      </c>
      <c r="U4511" s="4">
        <v>142</v>
      </c>
      <c r="V4511" s="10">
        <v>2013.74</v>
      </c>
      <c r="W4511" s="14" t="s">
        <v>5282</v>
      </c>
      <c r="AB4511" s="30">
        <f t="shared" si="1117"/>
        <v>453000</v>
      </c>
      <c r="AC4511" s="30">
        <f t="shared" si="1112"/>
        <v>1.7660044150110375E-2</v>
      </c>
      <c r="AD4511" s="31">
        <f t="shared" si="1113"/>
        <v>2.2428256070640176</v>
      </c>
      <c r="AE4511" s="31">
        <f t="shared" si="1124"/>
        <v>2.5077262693156732</v>
      </c>
      <c r="AG4511" s="30">
        <f t="shared" si="1118"/>
        <v>1695000</v>
      </c>
      <c r="AH4511" s="30">
        <f t="shared" si="1114"/>
        <v>4.71976401179941E-3</v>
      </c>
      <c r="AI4511" s="31">
        <f t="shared" si="1115"/>
        <v>0.59941002949852507</v>
      </c>
      <c r="AJ4511" s="31">
        <f t="shared" si="1116"/>
        <v>0.67020648967551621</v>
      </c>
      <c r="AK4511" s="30" t="str">
        <f>IF(W4511="si",($S4511*'COSTOS DE CREDITOS'!$C$27)/DATA!$G4511,"")</f>
        <v/>
      </c>
      <c r="AL4511" s="90" t="str">
        <f>IF(W4511="si",'COSTOS DE CREDITOS'!$C$35,"")</f>
        <v/>
      </c>
      <c r="AM4511" s="30" t="str">
        <f t="shared" si="1119"/>
        <v/>
      </c>
      <c r="AN4511" s="30" t="str">
        <f t="shared" si="1120"/>
        <v/>
      </c>
      <c r="AO4511" s="30">
        <f t="shared" si="1121"/>
        <v>0</v>
      </c>
      <c r="AP4511" s="30">
        <f t="shared" si="1122"/>
        <v>0</v>
      </c>
      <c r="AQ4511" s="19" t="str">
        <f t="shared" si="1123"/>
        <v/>
      </c>
    </row>
    <row r="4512" spans="1:43" x14ac:dyDescent="0.2">
      <c r="A4512" s="23" t="s">
        <v>5665</v>
      </c>
      <c r="B4512" s="6" t="s">
        <v>5672</v>
      </c>
      <c r="C4512" s="6" t="s">
        <v>5667</v>
      </c>
      <c r="D4512" s="4">
        <v>189619</v>
      </c>
      <c r="E4512" s="4">
        <v>190143</v>
      </c>
      <c r="F4512" s="5" t="s">
        <v>5333</v>
      </c>
      <c r="G4512" s="2">
        <v>5</v>
      </c>
      <c r="H4512" s="4">
        <v>190156</v>
      </c>
      <c r="I4512" s="5" t="s">
        <v>5578</v>
      </c>
      <c r="J4512" s="15">
        <v>45435</v>
      </c>
      <c r="K4512" s="24">
        <v>1407308544</v>
      </c>
      <c r="L4512" s="15">
        <v>45441</v>
      </c>
      <c r="M4512" s="15">
        <v>45443</v>
      </c>
      <c r="N4512" s="26">
        <v>1</v>
      </c>
      <c r="O4512" s="26">
        <f>VLOOKUP(D4512,quash!A$2:$I$7791,9,FALSE)</f>
        <v>3</v>
      </c>
      <c r="P4512" s="7">
        <v>10000</v>
      </c>
      <c r="Q4512" s="26">
        <v>127</v>
      </c>
      <c r="R4512" s="19">
        <v>5.24391097594855E-2</v>
      </c>
      <c r="S4512" s="26">
        <v>16</v>
      </c>
      <c r="T4512" s="8">
        <v>9000</v>
      </c>
      <c r="U4512" s="4">
        <v>142</v>
      </c>
      <c r="V4512" s="10">
        <v>2255.2800000000002</v>
      </c>
      <c r="W4512" s="14" t="s">
        <v>5282</v>
      </c>
      <c r="AB4512" s="30">
        <f t="shared" si="1117"/>
        <v>173000</v>
      </c>
      <c r="AC4512" s="30">
        <f t="shared" si="1112"/>
        <v>5.2023121387283239E-2</v>
      </c>
      <c r="AD4512" s="31">
        <f t="shared" si="1113"/>
        <v>6.6069364161849711</v>
      </c>
      <c r="AE4512" s="31">
        <f t="shared" si="1124"/>
        <v>7.3872832369942198</v>
      </c>
      <c r="AG4512" s="30">
        <f t="shared" si="1118"/>
        <v>778000</v>
      </c>
      <c r="AH4512" s="30">
        <f t="shared" si="1114"/>
        <v>1.1568123393316195E-2</v>
      </c>
      <c r="AI4512" s="31">
        <f t="shared" si="1115"/>
        <v>1.4691516709511567</v>
      </c>
      <c r="AJ4512" s="31">
        <f t="shared" si="1116"/>
        <v>1.6426735218508997</v>
      </c>
      <c r="AK4512" s="30" t="str">
        <f>IF(W4512="si",($S4512*'COSTOS DE CREDITOS'!$C$27)/DATA!$G4512,"")</f>
        <v/>
      </c>
      <c r="AL4512" s="90" t="str">
        <f>IF(W4512="si",'COSTOS DE CREDITOS'!$C$35,"")</f>
        <v/>
      </c>
      <c r="AM4512" s="30" t="str">
        <f t="shared" si="1119"/>
        <v/>
      </c>
      <c r="AN4512" s="30" t="str">
        <f t="shared" si="1120"/>
        <v/>
      </c>
      <c r="AO4512" s="30">
        <f t="shared" si="1121"/>
        <v>0</v>
      </c>
      <c r="AP4512" s="30">
        <f t="shared" si="1122"/>
        <v>0</v>
      </c>
      <c r="AQ4512" s="19" t="str">
        <f t="shared" si="1123"/>
        <v/>
      </c>
    </row>
    <row r="4513" spans="1:43" x14ac:dyDescent="0.2">
      <c r="A4513" s="23" t="s">
        <v>5665</v>
      </c>
      <c r="B4513" s="6" t="s">
        <v>5666</v>
      </c>
      <c r="C4513" s="6" t="s">
        <v>5667</v>
      </c>
      <c r="D4513" s="4">
        <v>189641</v>
      </c>
      <c r="E4513" s="4">
        <v>190042</v>
      </c>
      <c r="F4513" s="5" t="s">
        <v>5334</v>
      </c>
      <c r="G4513" s="2">
        <v>5</v>
      </c>
      <c r="H4513" s="4">
        <v>190157</v>
      </c>
      <c r="I4513" s="5" t="s">
        <v>5579</v>
      </c>
      <c r="J4513" s="15">
        <v>45436</v>
      </c>
      <c r="K4513" s="24">
        <v>1407677720</v>
      </c>
      <c r="L4513" s="15">
        <v>45441</v>
      </c>
      <c r="M4513" s="15">
        <v>45443</v>
      </c>
      <c r="N4513" s="26">
        <v>1</v>
      </c>
      <c r="O4513" s="26">
        <f>VLOOKUP(D4513,quash!A$2:$I$7791,9,FALSE)</f>
        <v>5</v>
      </c>
      <c r="P4513" s="7">
        <v>5000</v>
      </c>
      <c r="Q4513" s="26">
        <v>147</v>
      </c>
      <c r="R4513" s="19">
        <v>0.11226939921536</v>
      </c>
      <c r="S4513" s="26">
        <v>16</v>
      </c>
      <c r="T4513" s="8">
        <v>6000</v>
      </c>
      <c r="U4513" s="4">
        <v>147</v>
      </c>
      <c r="V4513" s="10">
        <v>1558.57</v>
      </c>
      <c r="W4513" s="14" t="s">
        <v>5282</v>
      </c>
      <c r="AB4513" s="30">
        <f t="shared" si="1117"/>
        <v>100000</v>
      </c>
      <c r="AC4513" s="30">
        <f t="shared" si="1112"/>
        <v>0.06</v>
      </c>
      <c r="AD4513" s="31">
        <f t="shared" si="1113"/>
        <v>8.82</v>
      </c>
      <c r="AE4513" s="31">
        <f t="shared" si="1124"/>
        <v>8.82</v>
      </c>
      <c r="AG4513" s="30">
        <f t="shared" si="1118"/>
        <v>352000</v>
      </c>
      <c r="AH4513" s="30">
        <f t="shared" si="1114"/>
        <v>1.7045454545454544E-2</v>
      </c>
      <c r="AI4513" s="31">
        <f t="shared" si="1115"/>
        <v>2.5056818181818179</v>
      </c>
      <c r="AJ4513" s="31">
        <f t="shared" si="1116"/>
        <v>2.5056818181818179</v>
      </c>
      <c r="AK4513" s="30" t="str">
        <f>IF(W4513="si",($S4513*'COSTOS DE CREDITOS'!$C$27)/DATA!$G4513,"")</f>
        <v/>
      </c>
      <c r="AL4513" s="90" t="str">
        <f>IF(W4513="si",'COSTOS DE CREDITOS'!$C$35,"")</f>
        <v/>
      </c>
      <c r="AM4513" s="30" t="str">
        <f t="shared" si="1119"/>
        <v/>
      </c>
      <c r="AN4513" s="30" t="str">
        <f t="shared" si="1120"/>
        <v/>
      </c>
      <c r="AO4513" s="30">
        <f t="shared" si="1121"/>
        <v>0</v>
      </c>
      <c r="AP4513" s="30">
        <f t="shared" si="1122"/>
        <v>0</v>
      </c>
      <c r="AQ4513" s="19" t="str">
        <f t="shared" si="1123"/>
        <v/>
      </c>
    </row>
    <row r="4514" spans="1:43" x14ac:dyDescent="0.2">
      <c r="A4514" s="23" t="s">
        <v>5665</v>
      </c>
      <c r="B4514" s="6" t="s">
        <v>5672</v>
      </c>
      <c r="C4514" s="6" t="s">
        <v>5667</v>
      </c>
      <c r="D4514" s="4">
        <v>189996</v>
      </c>
      <c r="E4514" s="4">
        <v>190143</v>
      </c>
      <c r="F4514" s="5" t="s">
        <v>5333</v>
      </c>
      <c r="G4514" s="2">
        <v>5</v>
      </c>
      <c r="H4514" s="4">
        <v>190246</v>
      </c>
      <c r="I4514" s="5" t="s">
        <v>5580</v>
      </c>
      <c r="J4514" s="15">
        <v>45440</v>
      </c>
      <c r="K4514" s="24">
        <v>1412286079</v>
      </c>
      <c r="L4514" s="15">
        <v>45442</v>
      </c>
      <c r="M4514" s="15">
        <v>45443</v>
      </c>
      <c r="N4514" s="26">
        <v>1</v>
      </c>
      <c r="O4514" s="26">
        <f>VLOOKUP(D4514,quash!A$2:$I$7791,9,FALSE)</f>
        <v>2</v>
      </c>
      <c r="P4514" s="7">
        <v>10000</v>
      </c>
      <c r="Q4514" s="26">
        <v>110</v>
      </c>
      <c r="R4514" s="19">
        <v>3.3220596517330399E-2</v>
      </c>
      <c r="S4514" s="26">
        <v>16</v>
      </c>
      <c r="T4514" s="8">
        <v>7000</v>
      </c>
      <c r="U4514" s="4">
        <v>142</v>
      </c>
      <c r="V4514" s="10">
        <v>1758.65</v>
      </c>
      <c r="W4514" s="14" t="s">
        <v>5282</v>
      </c>
      <c r="AB4514" s="30">
        <f t="shared" si="1117"/>
        <v>453000</v>
      </c>
      <c r="AC4514" s="30">
        <f t="shared" si="1112"/>
        <v>1.5452538631346579E-2</v>
      </c>
      <c r="AD4514" s="31">
        <f t="shared" si="1113"/>
        <v>1.6997792494481236</v>
      </c>
      <c r="AE4514" s="31">
        <f t="shared" si="1124"/>
        <v>2.1942604856512142</v>
      </c>
      <c r="AG4514" s="30">
        <f t="shared" si="1118"/>
        <v>1695000</v>
      </c>
      <c r="AH4514" s="30">
        <f t="shared" si="1114"/>
        <v>4.1297935103244837E-3</v>
      </c>
      <c r="AI4514" s="31">
        <f t="shared" si="1115"/>
        <v>0.45427728613569318</v>
      </c>
      <c r="AJ4514" s="31">
        <f t="shared" si="1116"/>
        <v>0.58643067846607666</v>
      </c>
      <c r="AK4514" s="30" t="str">
        <f>IF(W4514="si",($S4514*'COSTOS DE CREDITOS'!$C$27)/DATA!$G4514,"")</f>
        <v/>
      </c>
      <c r="AL4514" s="90" t="str">
        <f>IF(W4514="si",'COSTOS DE CREDITOS'!$C$35,"")</f>
        <v/>
      </c>
      <c r="AM4514" s="30" t="str">
        <f t="shared" si="1119"/>
        <v/>
      </c>
      <c r="AN4514" s="30" t="str">
        <f t="shared" si="1120"/>
        <v/>
      </c>
      <c r="AO4514" s="30">
        <f t="shared" si="1121"/>
        <v>0</v>
      </c>
      <c r="AP4514" s="30">
        <f t="shared" si="1122"/>
        <v>0</v>
      </c>
      <c r="AQ4514" s="19" t="str">
        <f t="shared" si="1123"/>
        <v/>
      </c>
    </row>
    <row r="4515" spans="1:43" x14ac:dyDescent="0.2">
      <c r="A4515" s="23" t="s">
        <v>5665</v>
      </c>
      <c r="B4515" s="6" t="s">
        <v>5672</v>
      </c>
      <c r="C4515" s="6" t="s">
        <v>5667</v>
      </c>
      <c r="D4515" s="4">
        <v>189451</v>
      </c>
      <c r="E4515" s="4">
        <v>190143</v>
      </c>
      <c r="F4515" s="5" t="s">
        <v>5333</v>
      </c>
      <c r="G4515" s="2">
        <v>5</v>
      </c>
      <c r="H4515" s="4">
        <v>190269</v>
      </c>
      <c r="I4515" s="5" t="s">
        <v>5581</v>
      </c>
      <c r="J4515" s="15">
        <v>45434</v>
      </c>
      <c r="K4515" s="24">
        <v>1406651663</v>
      </c>
      <c r="L4515" s="15">
        <v>45442</v>
      </c>
      <c r="M4515" s="15">
        <v>45443</v>
      </c>
      <c r="N4515" s="26">
        <v>1</v>
      </c>
      <c r="O4515" s="26">
        <f>VLOOKUP(D4515,quash!A$2:$I$7791,9,FALSE)</f>
        <v>2</v>
      </c>
      <c r="P4515" s="7">
        <v>10000</v>
      </c>
      <c r="Q4515" s="26">
        <v>147</v>
      </c>
      <c r="R4515" s="19">
        <v>7.9000519063170294E-2</v>
      </c>
      <c r="S4515" s="26">
        <v>16</v>
      </c>
      <c r="T4515" s="8">
        <v>9000</v>
      </c>
      <c r="U4515" s="4">
        <v>142</v>
      </c>
      <c r="V4515" s="10">
        <v>2255.2800000000002</v>
      </c>
      <c r="W4515" s="14" t="s">
        <v>5282</v>
      </c>
      <c r="AB4515" s="30">
        <f t="shared" si="1117"/>
        <v>453000</v>
      </c>
      <c r="AC4515" s="30">
        <f t="shared" si="1112"/>
        <v>1.9867549668874173E-2</v>
      </c>
      <c r="AD4515" s="31">
        <f t="shared" si="1113"/>
        <v>2.9205298013245033</v>
      </c>
      <c r="AE4515" s="31">
        <f t="shared" si="1124"/>
        <v>2.8211920529801326</v>
      </c>
      <c r="AG4515" s="30">
        <f t="shared" si="1118"/>
        <v>1695000</v>
      </c>
      <c r="AH4515" s="30">
        <f t="shared" si="1114"/>
        <v>5.3097345132743362E-3</v>
      </c>
      <c r="AI4515" s="31">
        <f t="shared" si="1115"/>
        <v>0.78053097345132738</v>
      </c>
      <c r="AJ4515" s="31">
        <f t="shared" si="1116"/>
        <v>0.75398230088495577</v>
      </c>
      <c r="AK4515" s="30" t="str">
        <f>IF(W4515="si",($S4515*'COSTOS DE CREDITOS'!$C$27)/DATA!$G4515,"")</f>
        <v/>
      </c>
      <c r="AL4515" s="90" t="str">
        <f>IF(W4515="si",'COSTOS DE CREDITOS'!$C$35,"")</f>
        <v/>
      </c>
      <c r="AM4515" s="30" t="str">
        <f t="shared" si="1119"/>
        <v/>
      </c>
      <c r="AN4515" s="30" t="str">
        <f t="shared" si="1120"/>
        <v/>
      </c>
      <c r="AO4515" s="30">
        <f t="shared" si="1121"/>
        <v>0</v>
      </c>
      <c r="AP4515" s="30">
        <f t="shared" si="1122"/>
        <v>0</v>
      </c>
      <c r="AQ4515" s="19" t="str">
        <f t="shared" si="1123"/>
        <v/>
      </c>
    </row>
    <row r="4516" spans="1:43" x14ac:dyDescent="0.2">
      <c r="A4516" s="23" t="s">
        <v>5665</v>
      </c>
      <c r="B4516" s="6" t="s">
        <v>5681</v>
      </c>
      <c r="C4516" s="6" t="s">
        <v>5667</v>
      </c>
      <c r="D4516" s="4">
        <v>189719</v>
      </c>
      <c r="E4516" s="4">
        <v>189460</v>
      </c>
      <c r="F4516" s="5" t="s">
        <v>3859</v>
      </c>
      <c r="G4516" s="2">
        <v>5</v>
      </c>
      <c r="H4516" s="4">
        <v>190379</v>
      </c>
      <c r="I4516" s="5" t="s">
        <v>5582</v>
      </c>
      <c r="J4516" s="15">
        <v>45436</v>
      </c>
      <c r="K4516" s="24">
        <v>1407930836</v>
      </c>
      <c r="L4516" s="15">
        <v>45442</v>
      </c>
      <c r="M4516" s="15">
        <v>45443</v>
      </c>
      <c r="N4516" s="26">
        <v>1</v>
      </c>
      <c r="O4516" s="26">
        <f>VLOOKUP(D4516,quash!A$2:$I$7791,9,FALSE)</f>
        <v>2</v>
      </c>
      <c r="P4516" s="7">
        <v>10000</v>
      </c>
      <c r="Q4516" s="26">
        <v>110</v>
      </c>
      <c r="R4516" s="19">
        <v>3.3741050530766099E-2</v>
      </c>
      <c r="S4516" s="26">
        <v>16</v>
      </c>
      <c r="T4516" s="8">
        <v>10000</v>
      </c>
      <c r="U4516" s="4">
        <v>142</v>
      </c>
      <c r="V4516" s="10">
        <v>2510.34</v>
      </c>
      <c r="W4516" s="14" t="s">
        <v>5282</v>
      </c>
      <c r="AB4516" s="30">
        <f t="shared" si="1117"/>
        <v>453000</v>
      </c>
      <c r="AC4516" s="30">
        <f t="shared" si="1112"/>
        <v>2.2075055187637971E-2</v>
      </c>
      <c r="AD4516" s="31">
        <f t="shared" si="1113"/>
        <v>2.4282560706401766</v>
      </c>
      <c r="AE4516" s="31">
        <f t="shared" si="1124"/>
        <v>3.1346578366445916</v>
      </c>
      <c r="AG4516" s="30">
        <f t="shared" si="1118"/>
        <v>1695000</v>
      </c>
      <c r="AH4516" s="30">
        <f t="shared" si="1114"/>
        <v>5.8997050147492625E-3</v>
      </c>
      <c r="AI4516" s="31">
        <f t="shared" si="1115"/>
        <v>0.64896755162241893</v>
      </c>
      <c r="AJ4516" s="31">
        <f t="shared" si="1116"/>
        <v>0.83775811209439532</v>
      </c>
      <c r="AK4516" s="30" t="str">
        <f>IF(W4516="si",($S4516*'COSTOS DE CREDITOS'!$C$27)/DATA!$G4516,"")</f>
        <v/>
      </c>
      <c r="AL4516" s="90" t="str">
        <f>IF(W4516="si",'COSTOS DE CREDITOS'!$C$35,"")</f>
        <v/>
      </c>
      <c r="AM4516" s="30" t="str">
        <f t="shared" si="1119"/>
        <v/>
      </c>
      <c r="AN4516" s="30" t="str">
        <f t="shared" si="1120"/>
        <v/>
      </c>
      <c r="AO4516" s="30">
        <f t="shared" si="1121"/>
        <v>0</v>
      </c>
      <c r="AP4516" s="30">
        <f t="shared" si="1122"/>
        <v>0</v>
      </c>
      <c r="AQ4516" s="19" t="str">
        <f t="shared" si="1123"/>
        <v/>
      </c>
    </row>
    <row r="4517" spans="1:43" x14ac:dyDescent="0.2">
      <c r="A4517" s="23" t="s">
        <v>5665</v>
      </c>
      <c r="B4517" s="6" t="s">
        <v>5681</v>
      </c>
      <c r="C4517" s="6" t="s">
        <v>5667</v>
      </c>
      <c r="D4517" s="4">
        <v>189866</v>
      </c>
      <c r="E4517" s="4">
        <v>189460</v>
      </c>
      <c r="F4517" s="5" t="s">
        <v>3859</v>
      </c>
      <c r="G4517" s="2">
        <v>5</v>
      </c>
      <c r="H4517" s="4">
        <v>190382</v>
      </c>
      <c r="I4517" s="5" t="s">
        <v>5583</v>
      </c>
      <c r="J4517" s="15">
        <v>45439</v>
      </c>
      <c r="K4517" s="24">
        <v>1411023942</v>
      </c>
      <c r="L4517" s="15">
        <v>45442</v>
      </c>
      <c r="M4517" s="15">
        <v>45443</v>
      </c>
      <c r="N4517" s="26">
        <v>1</v>
      </c>
      <c r="O4517" s="26">
        <f>VLOOKUP(D4517,quash!A$2:$I$7791,9,FALSE)</f>
        <v>2</v>
      </c>
      <c r="P4517" s="7">
        <v>10000</v>
      </c>
      <c r="Q4517" s="26">
        <v>110</v>
      </c>
      <c r="R4517" s="19">
        <v>3.11605023919212E-2</v>
      </c>
      <c r="S4517" s="26">
        <v>16</v>
      </c>
      <c r="T4517" s="8">
        <v>10000</v>
      </c>
      <c r="U4517" s="4">
        <v>142</v>
      </c>
      <c r="V4517" s="10">
        <v>2510.34</v>
      </c>
      <c r="W4517" s="14" t="s">
        <v>5282</v>
      </c>
      <c r="AB4517" s="30">
        <f t="shared" si="1117"/>
        <v>453000</v>
      </c>
      <c r="AC4517" s="30">
        <f t="shared" si="1112"/>
        <v>2.2075055187637971E-2</v>
      </c>
      <c r="AD4517" s="31">
        <f t="shared" si="1113"/>
        <v>2.4282560706401766</v>
      </c>
      <c r="AE4517" s="31">
        <f t="shared" si="1124"/>
        <v>3.1346578366445916</v>
      </c>
      <c r="AG4517" s="30">
        <f t="shared" si="1118"/>
        <v>1695000</v>
      </c>
      <c r="AH4517" s="30">
        <f t="shared" si="1114"/>
        <v>5.8997050147492625E-3</v>
      </c>
      <c r="AI4517" s="31">
        <f t="shared" si="1115"/>
        <v>0.64896755162241893</v>
      </c>
      <c r="AJ4517" s="31">
        <f t="shared" si="1116"/>
        <v>0.83775811209439532</v>
      </c>
      <c r="AK4517" s="30" t="str">
        <f>IF(W4517="si",($S4517*'COSTOS DE CREDITOS'!$C$27)/DATA!$G4517,"")</f>
        <v/>
      </c>
      <c r="AL4517" s="90" t="str">
        <f>IF(W4517="si",'COSTOS DE CREDITOS'!$C$35,"")</f>
        <v/>
      </c>
      <c r="AM4517" s="30" t="str">
        <f t="shared" si="1119"/>
        <v/>
      </c>
      <c r="AN4517" s="30" t="str">
        <f t="shared" si="1120"/>
        <v/>
      </c>
      <c r="AO4517" s="30">
        <f t="shared" si="1121"/>
        <v>0</v>
      </c>
      <c r="AP4517" s="30">
        <f t="shared" si="1122"/>
        <v>0</v>
      </c>
      <c r="AQ4517" s="19" t="str">
        <f t="shared" si="1123"/>
        <v/>
      </c>
    </row>
    <row r="4518" spans="1:43" x14ac:dyDescent="0.2">
      <c r="A4518" s="23" t="s">
        <v>5665</v>
      </c>
      <c r="B4518" s="6" t="s">
        <v>5673</v>
      </c>
      <c r="C4518" s="6" t="s">
        <v>5667</v>
      </c>
      <c r="D4518" s="4">
        <v>189469</v>
      </c>
      <c r="E4518" s="4">
        <v>186929</v>
      </c>
      <c r="F4518" s="5" t="s">
        <v>61</v>
      </c>
      <c r="G4518" s="2">
        <v>12</v>
      </c>
      <c r="H4518" s="4">
        <v>190008</v>
      </c>
      <c r="I4518" s="5" t="s">
        <v>5584</v>
      </c>
      <c r="J4518" s="15">
        <v>45435</v>
      </c>
      <c r="K4518" s="24">
        <v>1406992784</v>
      </c>
      <c r="L4518" s="15">
        <v>45440</v>
      </c>
      <c r="M4518" s="15">
        <v>45443</v>
      </c>
      <c r="N4518" s="26">
        <v>1</v>
      </c>
      <c r="O4518" s="26">
        <f>VLOOKUP(D4518,quash!A$2:$I$7791,9,FALSE)</f>
        <v>2</v>
      </c>
      <c r="P4518" s="7">
        <v>10000</v>
      </c>
      <c r="Q4518" s="26">
        <v>90</v>
      </c>
      <c r="R4518" s="19">
        <v>5.9818464604665302E-3</v>
      </c>
      <c r="S4518" s="26">
        <v>16</v>
      </c>
      <c r="T4518" s="8">
        <v>10000</v>
      </c>
      <c r="U4518" s="4">
        <v>147</v>
      </c>
      <c r="V4518" s="10">
        <v>2606.85</v>
      </c>
      <c r="W4518" s="14" t="s">
        <v>5282</v>
      </c>
      <c r="AB4518" s="30">
        <f t="shared" si="1117"/>
        <v>453000</v>
      </c>
      <c r="AC4518" s="30">
        <f t="shared" si="1112"/>
        <v>2.2075055187637971E-2</v>
      </c>
      <c r="AD4518" s="31">
        <f t="shared" si="1113"/>
        <v>1.9867549668874174</v>
      </c>
      <c r="AE4518" s="31">
        <f t="shared" si="1124"/>
        <v>3.2450331125827816</v>
      </c>
      <c r="AG4518" s="30">
        <f t="shared" si="1118"/>
        <v>1695000</v>
      </c>
      <c r="AH4518" s="30">
        <f t="shared" si="1114"/>
        <v>5.8997050147492625E-3</v>
      </c>
      <c r="AI4518" s="31">
        <f t="shared" si="1115"/>
        <v>0.53097345132743357</v>
      </c>
      <c r="AJ4518" s="31">
        <f t="shared" si="1116"/>
        <v>0.86725663716814161</v>
      </c>
      <c r="AK4518" s="30" t="str">
        <f>IF(W4518="si",($S4518*'COSTOS DE CREDITOS'!$C$27)/DATA!$G4518,"")</f>
        <v/>
      </c>
      <c r="AL4518" s="90" t="str">
        <f>IF(W4518="si",'COSTOS DE CREDITOS'!$C$35,"")</f>
        <v/>
      </c>
      <c r="AM4518" s="30" t="str">
        <f t="shared" si="1119"/>
        <v/>
      </c>
      <c r="AN4518" s="30" t="str">
        <f t="shared" si="1120"/>
        <v/>
      </c>
      <c r="AO4518" s="30">
        <f t="shared" si="1121"/>
        <v>0</v>
      </c>
      <c r="AP4518" s="30">
        <f t="shared" si="1122"/>
        <v>0</v>
      </c>
      <c r="AQ4518" s="19" t="str">
        <f t="shared" si="1123"/>
        <v/>
      </c>
    </row>
    <row r="4519" spans="1:43" x14ac:dyDescent="0.2">
      <c r="A4519" s="23" t="s">
        <v>5665</v>
      </c>
      <c r="B4519" s="6" t="s">
        <v>5672</v>
      </c>
      <c r="C4519" s="6" t="s">
        <v>5667</v>
      </c>
      <c r="D4519" s="4">
        <v>189909</v>
      </c>
      <c r="E4519" s="4">
        <v>189187</v>
      </c>
      <c r="F4519" s="5" t="s">
        <v>2442</v>
      </c>
      <c r="G4519" s="2">
        <v>6</v>
      </c>
      <c r="H4519" s="4">
        <v>190162</v>
      </c>
      <c r="I4519" s="5" t="s">
        <v>5585</v>
      </c>
      <c r="J4519" s="15">
        <v>45439</v>
      </c>
      <c r="K4519" s="24">
        <v>1411208785</v>
      </c>
      <c r="L4519" s="15">
        <v>45441</v>
      </c>
      <c r="M4519" s="15">
        <v>45443</v>
      </c>
      <c r="N4519" s="26">
        <v>1</v>
      </c>
      <c r="O4519" s="26">
        <f>VLOOKUP(D4519,quash!A$2:$I$7791,9,FALSE)</f>
        <v>1</v>
      </c>
      <c r="P4519" s="7">
        <v>7000</v>
      </c>
      <c r="Q4519" s="26">
        <v>121</v>
      </c>
      <c r="R4519" s="19">
        <v>0.11226939921536</v>
      </c>
      <c r="S4519" s="26">
        <v>16</v>
      </c>
      <c r="T4519" s="8">
        <v>8000</v>
      </c>
      <c r="U4519" s="4">
        <v>142</v>
      </c>
      <c r="V4519" s="10">
        <v>2013.74</v>
      </c>
      <c r="W4519" s="14" t="s">
        <v>5282</v>
      </c>
      <c r="AB4519" s="30">
        <f t="shared" si="1117"/>
        <v>756000</v>
      </c>
      <c r="AC4519" s="30">
        <f t="shared" si="1112"/>
        <v>1.0582010582010581E-2</v>
      </c>
      <c r="AD4519" s="31">
        <f t="shared" si="1113"/>
        <v>1.2804232804232805</v>
      </c>
      <c r="AE4519" s="31">
        <f t="shared" si="1124"/>
        <v>1.5026455026455026</v>
      </c>
      <c r="AG4519" s="30">
        <f t="shared" si="1118"/>
        <v>2427000</v>
      </c>
      <c r="AH4519" s="30">
        <f t="shared" si="1114"/>
        <v>3.296250515039143E-3</v>
      </c>
      <c r="AI4519" s="31">
        <f t="shared" si="1115"/>
        <v>0.39884631231973627</v>
      </c>
      <c r="AJ4519" s="31">
        <f t="shared" si="1116"/>
        <v>0.4680675731355583</v>
      </c>
      <c r="AK4519" s="30" t="str">
        <f>IF(W4519="si",($S4519*'COSTOS DE CREDITOS'!$C$27)/DATA!$G4519,"")</f>
        <v/>
      </c>
      <c r="AL4519" s="90" t="str">
        <f>IF(W4519="si",'COSTOS DE CREDITOS'!$C$35,"")</f>
        <v/>
      </c>
      <c r="AM4519" s="30" t="str">
        <f t="shared" si="1119"/>
        <v/>
      </c>
      <c r="AN4519" s="30" t="str">
        <f t="shared" si="1120"/>
        <v/>
      </c>
      <c r="AO4519" s="30">
        <f t="shared" si="1121"/>
        <v>0</v>
      </c>
      <c r="AP4519" s="30">
        <f t="shared" si="1122"/>
        <v>0</v>
      </c>
      <c r="AQ4519" s="19" t="str">
        <f t="shared" si="1123"/>
        <v/>
      </c>
    </row>
    <row r="4520" spans="1:43" x14ac:dyDescent="0.2">
      <c r="A4520" s="23" t="s">
        <v>5665</v>
      </c>
      <c r="B4520" s="6" t="s">
        <v>5673</v>
      </c>
      <c r="C4520" s="6" t="s">
        <v>5667</v>
      </c>
      <c r="D4520" s="4">
        <v>190194</v>
      </c>
      <c r="E4520" s="4">
        <v>186929</v>
      </c>
      <c r="F4520" s="5" t="s">
        <v>61</v>
      </c>
      <c r="G4520" s="2">
        <v>12</v>
      </c>
      <c r="H4520" s="4">
        <v>190424</v>
      </c>
      <c r="I4520" s="5" t="s">
        <v>5586</v>
      </c>
      <c r="J4520" s="15">
        <v>45441</v>
      </c>
      <c r="K4520" s="24">
        <v>1412863106</v>
      </c>
      <c r="L4520" s="15">
        <v>45442</v>
      </c>
      <c r="M4520" s="15">
        <v>45443</v>
      </c>
      <c r="N4520" s="26">
        <v>1</v>
      </c>
      <c r="O4520" s="26">
        <f>VLOOKUP(D4520,quash!A$2:$I$7791,9,FALSE)</f>
        <v>3</v>
      </c>
      <c r="P4520" s="7">
        <v>10000</v>
      </c>
      <c r="Q4520" s="26">
        <v>90</v>
      </c>
      <c r="R4520" s="19">
        <v>5.9818464604665302E-3</v>
      </c>
      <c r="S4520" s="26">
        <v>16</v>
      </c>
      <c r="T4520" s="8">
        <v>10000</v>
      </c>
      <c r="U4520" s="4">
        <v>147</v>
      </c>
      <c r="V4520" s="10">
        <v>2606.85</v>
      </c>
      <c r="W4520" s="14" t="s">
        <v>5282</v>
      </c>
      <c r="AB4520" s="30">
        <f t="shared" si="1117"/>
        <v>173000</v>
      </c>
      <c r="AC4520" s="30">
        <f t="shared" si="1112"/>
        <v>5.7803468208092484E-2</v>
      </c>
      <c r="AD4520" s="31">
        <f t="shared" si="1113"/>
        <v>5.202312138728324</v>
      </c>
      <c r="AE4520" s="31">
        <f t="shared" si="1124"/>
        <v>8.497109826589595</v>
      </c>
      <c r="AG4520" s="30">
        <f t="shared" si="1118"/>
        <v>778000</v>
      </c>
      <c r="AH4520" s="30">
        <f t="shared" si="1114"/>
        <v>1.2853470437017995E-2</v>
      </c>
      <c r="AI4520" s="31">
        <f t="shared" si="1115"/>
        <v>1.1568123393316196</v>
      </c>
      <c r="AJ4520" s="31">
        <f t="shared" si="1116"/>
        <v>1.8894601542416454</v>
      </c>
      <c r="AK4520" s="30" t="str">
        <f>IF(W4520="si",($S4520*'COSTOS DE CREDITOS'!$C$27)/DATA!$G4520,"")</f>
        <v/>
      </c>
      <c r="AL4520" s="90" t="str">
        <f>IF(W4520="si",'COSTOS DE CREDITOS'!$C$35,"")</f>
        <v/>
      </c>
      <c r="AM4520" s="30" t="str">
        <f t="shared" si="1119"/>
        <v/>
      </c>
      <c r="AN4520" s="30" t="str">
        <f t="shared" si="1120"/>
        <v/>
      </c>
      <c r="AO4520" s="30">
        <f t="shared" si="1121"/>
        <v>0</v>
      </c>
      <c r="AP4520" s="30">
        <f t="shared" si="1122"/>
        <v>0</v>
      </c>
      <c r="AQ4520" s="19" t="str">
        <f t="shared" si="1123"/>
        <v/>
      </c>
    </row>
    <row r="4521" spans="1:43" x14ac:dyDescent="0.2">
      <c r="A4521" s="23" t="s">
        <v>5665</v>
      </c>
      <c r="B4521" s="6" t="s">
        <v>5674</v>
      </c>
      <c r="C4521" s="6" t="s">
        <v>5670</v>
      </c>
      <c r="D4521" s="4">
        <v>189947</v>
      </c>
      <c r="E4521" s="4">
        <v>189948</v>
      </c>
      <c r="F4521" s="5" t="s">
        <v>3248</v>
      </c>
      <c r="G4521" s="2">
        <v>7</v>
      </c>
      <c r="H4521" s="4">
        <v>190351</v>
      </c>
      <c r="I4521" s="5" t="s">
        <v>5587</v>
      </c>
      <c r="J4521" s="15">
        <v>45440</v>
      </c>
      <c r="K4521" s="24">
        <v>1412157547</v>
      </c>
      <c r="L4521" s="15">
        <v>45442</v>
      </c>
      <c r="M4521" s="15">
        <v>45443</v>
      </c>
      <c r="N4521" s="26">
        <v>1</v>
      </c>
      <c r="O4521" s="26">
        <f>VLOOKUP(D4521,quash!A$2:$I$7791,9,FALSE)</f>
        <v>1</v>
      </c>
      <c r="P4521" s="7">
        <v>10000</v>
      </c>
      <c r="Q4521" s="26">
        <v>115</v>
      </c>
      <c r="R4521" s="19">
        <v>3.97705569269148E-2</v>
      </c>
      <c r="S4521" s="26">
        <v>16</v>
      </c>
      <c r="T4521" s="8">
        <v>10000</v>
      </c>
      <c r="U4521" s="4">
        <v>142</v>
      </c>
      <c r="V4521" s="10">
        <v>2510.34</v>
      </c>
      <c r="W4521" s="14" t="s">
        <v>5282</v>
      </c>
      <c r="AB4521" s="30">
        <f t="shared" si="1117"/>
        <v>756000</v>
      </c>
      <c r="AC4521" s="30">
        <f t="shared" si="1112"/>
        <v>1.3227513227513227E-2</v>
      </c>
      <c r="AD4521" s="31">
        <f t="shared" si="1113"/>
        <v>1.5211640211640212</v>
      </c>
      <c r="AE4521" s="31">
        <f t="shared" si="1124"/>
        <v>1.8783068783068781</v>
      </c>
      <c r="AG4521" s="30">
        <f t="shared" si="1118"/>
        <v>2427000</v>
      </c>
      <c r="AH4521" s="30">
        <f t="shared" si="1114"/>
        <v>4.1203131437989289E-3</v>
      </c>
      <c r="AI4521" s="31">
        <f t="shared" si="1115"/>
        <v>0.47383601153687682</v>
      </c>
      <c r="AJ4521" s="31">
        <f t="shared" si="1116"/>
        <v>0.58508446641944789</v>
      </c>
      <c r="AK4521" s="30" t="str">
        <f>IF(W4521="si",($S4521*'COSTOS DE CREDITOS'!$C$27)/DATA!$G4521,"")</f>
        <v/>
      </c>
      <c r="AL4521" s="90" t="str">
        <f>IF(W4521="si",'COSTOS DE CREDITOS'!$C$35,"")</f>
        <v/>
      </c>
      <c r="AM4521" s="30" t="str">
        <f t="shared" si="1119"/>
        <v/>
      </c>
      <c r="AN4521" s="30" t="str">
        <f t="shared" si="1120"/>
        <v/>
      </c>
      <c r="AO4521" s="30">
        <f t="shared" si="1121"/>
        <v>0</v>
      </c>
      <c r="AP4521" s="30">
        <f t="shared" si="1122"/>
        <v>0</v>
      </c>
      <c r="AQ4521" s="19" t="str">
        <f t="shared" si="1123"/>
        <v/>
      </c>
    </row>
    <row r="4522" spans="1:43" x14ac:dyDescent="0.2">
      <c r="A4522" s="23" t="s">
        <v>5665</v>
      </c>
      <c r="B4522" s="6" t="s">
        <v>5674</v>
      </c>
      <c r="C4522" s="6" t="s">
        <v>5670</v>
      </c>
      <c r="D4522" s="4">
        <v>188720</v>
      </c>
      <c r="E4522" s="4">
        <v>189948</v>
      </c>
      <c r="F4522" s="5" t="s">
        <v>3248</v>
      </c>
      <c r="G4522" s="2">
        <v>7</v>
      </c>
      <c r="H4522" s="4">
        <v>190353</v>
      </c>
      <c r="I4522" s="5" t="s">
        <v>5588</v>
      </c>
      <c r="J4522" s="15">
        <v>45428</v>
      </c>
      <c r="K4522" s="24">
        <v>1402601618</v>
      </c>
      <c r="L4522" s="15">
        <v>45442</v>
      </c>
      <c r="M4522" s="15">
        <v>45443</v>
      </c>
      <c r="N4522" s="26">
        <v>1</v>
      </c>
      <c r="O4522" s="26">
        <f>VLOOKUP(D4522,quash!A$2:$I$7791,9,FALSE)</f>
        <v>4</v>
      </c>
      <c r="P4522" s="7">
        <v>10000</v>
      </c>
      <c r="Q4522" s="26">
        <v>127</v>
      </c>
      <c r="R4522" s="19">
        <v>5.24391097594855E-2</v>
      </c>
      <c r="S4522" s="26">
        <v>16</v>
      </c>
      <c r="T4522" s="8">
        <v>10000</v>
      </c>
      <c r="U4522" s="4">
        <v>142</v>
      </c>
      <c r="V4522" s="10">
        <v>2510.34</v>
      </c>
      <c r="W4522" s="14" t="s">
        <v>5282</v>
      </c>
      <c r="AB4522" s="30">
        <f t="shared" si="1117"/>
        <v>267000</v>
      </c>
      <c r="AC4522" s="30">
        <f t="shared" si="1112"/>
        <v>3.7453183520599252E-2</v>
      </c>
      <c r="AD4522" s="31">
        <f t="shared" si="1113"/>
        <v>4.7565543071161054</v>
      </c>
      <c r="AE4522" s="31">
        <f t="shared" si="1124"/>
        <v>5.3183520599250942</v>
      </c>
      <c r="AG4522" s="30">
        <f t="shared" si="1118"/>
        <v>927000</v>
      </c>
      <c r="AH4522" s="30">
        <f t="shared" si="1114"/>
        <v>1.0787486515641856E-2</v>
      </c>
      <c r="AI4522" s="31">
        <f t="shared" si="1115"/>
        <v>1.3700107874865157</v>
      </c>
      <c r="AJ4522" s="31">
        <f t="shared" si="1116"/>
        <v>1.5318230852211436</v>
      </c>
      <c r="AK4522" s="30" t="str">
        <f>IF(W4522="si",($S4522*'COSTOS DE CREDITOS'!$C$27)/DATA!$G4522,"")</f>
        <v/>
      </c>
      <c r="AL4522" s="90" t="str">
        <f>IF(W4522="si",'COSTOS DE CREDITOS'!$C$35,"")</f>
        <v/>
      </c>
      <c r="AM4522" s="30" t="str">
        <f t="shared" si="1119"/>
        <v/>
      </c>
      <c r="AN4522" s="30" t="str">
        <f t="shared" si="1120"/>
        <v/>
      </c>
      <c r="AO4522" s="30">
        <f t="shared" si="1121"/>
        <v>0</v>
      </c>
      <c r="AP4522" s="30">
        <f t="shared" si="1122"/>
        <v>0</v>
      </c>
      <c r="AQ4522" s="19" t="str">
        <f t="shared" si="1123"/>
        <v/>
      </c>
    </row>
    <row r="4523" spans="1:43" x14ac:dyDescent="0.2">
      <c r="A4523" s="23" t="s">
        <v>5665</v>
      </c>
      <c r="B4523" s="6" t="s">
        <v>5666</v>
      </c>
      <c r="C4523" s="6" t="s">
        <v>5667</v>
      </c>
      <c r="D4523" s="4">
        <v>189536</v>
      </c>
      <c r="E4523" s="4">
        <v>189703</v>
      </c>
      <c r="F4523" s="5" t="s">
        <v>5335</v>
      </c>
      <c r="G4523" s="2">
        <v>5</v>
      </c>
      <c r="H4523" s="4">
        <v>189704</v>
      </c>
      <c r="I4523" s="5" t="s">
        <v>5589</v>
      </c>
      <c r="J4523" s="15">
        <v>45435</v>
      </c>
      <c r="K4523" s="24">
        <v>1407126072</v>
      </c>
      <c r="L4523" s="15">
        <v>45439</v>
      </c>
      <c r="M4523" s="15">
        <v>45443</v>
      </c>
      <c r="N4523" s="26">
        <v>1</v>
      </c>
      <c r="O4523" s="26">
        <f>VLOOKUP(D4523,quash!A$2:$I$7791,9,FALSE)</f>
        <v>1</v>
      </c>
      <c r="P4523" s="7">
        <v>7000</v>
      </c>
      <c r="Q4523" s="26">
        <v>125</v>
      </c>
      <c r="R4523" s="19">
        <v>0.11226939921536</v>
      </c>
      <c r="S4523" s="26">
        <v>16</v>
      </c>
      <c r="T4523" s="8">
        <v>10000</v>
      </c>
      <c r="U4523" s="4">
        <v>142</v>
      </c>
      <c r="V4523" s="10">
        <v>2510.34</v>
      </c>
      <c r="W4523" s="14" t="s">
        <v>5282</v>
      </c>
      <c r="AB4523" s="30">
        <f t="shared" si="1117"/>
        <v>756000</v>
      </c>
      <c r="AC4523" s="30">
        <f t="shared" si="1112"/>
        <v>1.3227513227513227E-2</v>
      </c>
      <c r="AD4523" s="31">
        <f t="shared" si="1113"/>
        <v>1.6534391534391533</v>
      </c>
      <c r="AE4523" s="31">
        <f t="shared" si="1124"/>
        <v>1.8783068783068781</v>
      </c>
      <c r="AG4523" s="30">
        <f t="shared" si="1118"/>
        <v>2427000</v>
      </c>
      <c r="AH4523" s="30">
        <f t="shared" si="1114"/>
        <v>4.1203131437989289E-3</v>
      </c>
      <c r="AI4523" s="31">
        <f t="shared" si="1115"/>
        <v>0.51503914297486608</v>
      </c>
      <c r="AJ4523" s="31">
        <f t="shared" si="1116"/>
        <v>0.58508446641944789</v>
      </c>
      <c r="AK4523" s="30" t="str">
        <f>IF(W4523="si",($S4523*'COSTOS DE CREDITOS'!$C$27)/DATA!$G4523,"")</f>
        <v/>
      </c>
      <c r="AL4523" s="90" t="str">
        <f>IF(W4523="si",'COSTOS DE CREDITOS'!$C$35,"")</f>
        <v/>
      </c>
      <c r="AM4523" s="30" t="str">
        <f t="shared" si="1119"/>
        <v/>
      </c>
      <c r="AN4523" s="30" t="str">
        <f t="shared" si="1120"/>
        <v/>
      </c>
      <c r="AO4523" s="30">
        <f t="shared" si="1121"/>
        <v>0</v>
      </c>
      <c r="AP4523" s="30">
        <f t="shared" si="1122"/>
        <v>0</v>
      </c>
      <c r="AQ4523" s="19" t="str">
        <f t="shared" si="1123"/>
        <v/>
      </c>
    </row>
    <row r="4524" spans="1:43" x14ac:dyDescent="0.2">
      <c r="A4524" s="23" t="s">
        <v>5665</v>
      </c>
      <c r="B4524" s="6" t="s">
        <v>5666</v>
      </c>
      <c r="C4524" s="6" t="s">
        <v>5667</v>
      </c>
      <c r="D4524" s="4">
        <v>189534</v>
      </c>
      <c r="E4524" s="4">
        <v>189703</v>
      </c>
      <c r="F4524" s="5" t="s">
        <v>5335</v>
      </c>
      <c r="G4524" s="2">
        <v>5</v>
      </c>
      <c r="H4524" s="4">
        <v>189705</v>
      </c>
      <c r="I4524" s="5" t="s">
        <v>5590</v>
      </c>
      <c r="J4524" s="15">
        <v>45435</v>
      </c>
      <c r="K4524" s="24">
        <v>1407113507</v>
      </c>
      <c r="L4524" s="15">
        <v>45439</v>
      </c>
      <c r="M4524" s="15">
        <v>45443</v>
      </c>
      <c r="N4524" s="26">
        <v>1</v>
      </c>
      <c r="O4524" s="26">
        <f>VLOOKUP(D4524,quash!A$2:$I$7791,9,FALSE)</f>
        <v>6</v>
      </c>
      <c r="P4524" s="7">
        <v>5000</v>
      </c>
      <c r="Q4524" s="26">
        <v>147</v>
      </c>
      <c r="R4524" s="19">
        <v>0.11226939921536</v>
      </c>
      <c r="S4524" s="26">
        <v>16</v>
      </c>
      <c r="T4524" s="8">
        <v>10000</v>
      </c>
      <c r="U4524" s="4">
        <v>142</v>
      </c>
      <c r="V4524" s="10">
        <v>2510.34</v>
      </c>
      <c r="W4524" s="14" t="s">
        <v>5282</v>
      </c>
      <c r="AB4524" s="30">
        <f t="shared" si="1117"/>
        <v>103000</v>
      </c>
      <c r="AC4524" s="30">
        <f t="shared" si="1112"/>
        <v>9.7087378640776698E-2</v>
      </c>
      <c r="AD4524" s="31">
        <f t="shared" si="1113"/>
        <v>14.271844660194175</v>
      </c>
      <c r="AE4524" s="31">
        <f t="shared" si="1124"/>
        <v>13.78640776699029</v>
      </c>
      <c r="AG4524" s="30">
        <f t="shared" si="1118"/>
        <v>288000</v>
      </c>
      <c r="AH4524" s="30">
        <f t="shared" si="1114"/>
        <v>3.4722222222222224E-2</v>
      </c>
      <c r="AI4524" s="31">
        <f t="shared" si="1115"/>
        <v>5.104166666666667</v>
      </c>
      <c r="AJ4524" s="31">
        <f t="shared" si="1116"/>
        <v>4.9305555555555554</v>
      </c>
      <c r="AK4524" s="30" t="str">
        <f>IF(W4524="si",($S4524*'COSTOS DE CREDITOS'!$C$27)/DATA!$G4524,"")</f>
        <v/>
      </c>
      <c r="AL4524" s="90" t="str">
        <f>IF(W4524="si",'COSTOS DE CREDITOS'!$C$35,"")</f>
        <v/>
      </c>
      <c r="AM4524" s="30" t="str">
        <f t="shared" si="1119"/>
        <v/>
      </c>
      <c r="AN4524" s="30" t="str">
        <f t="shared" si="1120"/>
        <v/>
      </c>
      <c r="AO4524" s="30">
        <f t="shared" si="1121"/>
        <v>0</v>
      </c>
      <c r="AP4524" s="30">
        <f t="shared" si="1122"/>
        <v>0</v>
      </c>
      <c r="AQ4524" s="19" t="str">
        <f t="shared" si="1123"/>
        <v/>
      </c>
    </row>
    <row r="4525" spans="1:43" x14ac:dyDescent="0.2">
      <c r="A4525" s="23" t="s">
        <v>5665</v>
      </c>
      <c r="B4525" s="6" t="s">
        <v>5666</v>
      </c>
      <c r="C4525" s="6" t="s">
        <v>5667</v>
      </c>
      <c r="D4525" s="4">
        <v>189529</v>
      </c>
      <c r="E4525" s="4">
        <v>189703</v>
      </c>
      <c r="F4525" s="5" t="s">
        <v>5335</v>
      </c>
      <c r="G4525" s="2">
        <v>5</v>
      </c>
      <c r="H4525" s="4">
        <v>189927</v>
      </c>
      <c r="I4525" s="5" t="s">
        <v>5591</v>
      </c>
      <c r="J4525" s="15">
        <v>45435</v>
      </c>
      <c r="K4525" s="24">
        <v>1407106948</v>
      </c>
      <c r="L4525" s="15">
        <v>45439</v>
      </c>
      <c r="M4525" s="15">
        <v>45443</v>
      </c>
      <c r="N4525" s="26">
        <v>1</v>
      </c>
      <c r="O4525" s="26">
        <f>VLOOKUP(D4525,quash!A$2:$I$7791,9,FALSE)</f>
        <v>1</v>
      </c>
      <c r="P4525" s="7">
        <v>5000</v>
      </c>
      <c r="Q4525" s="26">
        <v>147</v>
      </c>
      <c r="R4525" s="19">
        <v>0.11226939921536</v>
      </c>
      <c r="S4525" s="26">
        <v>16</v>
      </c>
      <c r="T4525" s="8">
        <v>6000</v>
      </c>
      <c r="U4525" s="4">
        <v>142</v>
      </c>
      <c r="V4525" s="10">
        <v>1503.37</v>
      </c>
      <c r="W4525" s="14" t="s">
        <v>5282</v>
      </c>
      <c r="AB4525" s="30">
        <f t="shared" si="1117"/>
        <v>756000</v>
      </c>
      <c r="AC4525" s="30">
        <f t="shared" si="1112"/>
        <v>7.9365079365079361E-3</v>
      </c>
      <c r="AD4525" s="31">
        <f t="shared" si="1113"/>
        <v>1.1666666666666665</v>
      </c>
      <c r="AE4525" s="31">
        <f t="shared" si="1124"/>
        <v>1.126984126984127</v>
      </c>
      <c r="AG4525" s="30">
        <f t="shared" si="1118"/>
        <v>2427000</v>
      </c>
      <c r="AH4525" s="30">
        <f t="shared" si="1114"/>
        <v>2.472187886279357E-3</v>
      </c>
      <c r="AI4525" s="31">
        <f t="shared" si="1115"/>
        <v>0.36341161928306548</v>
      </c>
      <c r="AJ4525" s="31">
        <f t="shared" si="1116"/>
        <v>0.35105067985166871</v>
      </c>
      <c r="AK4525" s="30" t="str">
        <f>IF(W4525="si",($S4525*'COSTOS DE CREDITOS'!$C$27)/DATA!$G4525,"")</f>
        <v/>
      </c>
      <c r="AL4525" s="90" t="str">
        <f>IF(W4525="si",'COSTOS DE CREDITOS'!$C$35,"")</f>
        <v/>
      </c>
      <c r="AM4525" s="30" t="str">
        <f t="shared" si="1119"/>
        <v/>
      </c>
      <c r="AN4525" s="30" t="str">
        <f t="shared" si="1120"/>
        <v/>
      </c>
      <c r="AO4525" s="30">
        <f t="shared" si="1121"/>
        <v>0</v>
      </c>
      <c r="AP4525" s="30">
        <f t="shared" si="1122"/>
        <v>0</v>
      </c>
      <c r="AQ4525" s="19" t="str">
        <f t="shared" si="1123"/>
        <v/>
      </c>
    </row>
    <row r="4526" spans="1:43" x14ac:dyDescent="0.2">
      <c r="A4526" s="23" t="s">
        <v>5665</v>
      </c>
      <c r="B4526" s="6" t="s">
        <v>5666</v>
      </c>
      <c r="C4526" s="6" t="s">
        <v>5667</v>
      </c>
      <c r="D4526" s="4">
        <v>189610</v>
      </c>
      <c r="E4526" s="4">
        <v>189703</v>
      </c>
      <c r="F4526" s="5" t="s">
        <v>5335</v>
      </c>
      <c r="G4526" s="2">
        <v>5</v>
      </c>
      <c r="H4526" s="4">
        <v>190176</v>
      </c>
      <c r="I4526" s="5" t="s">
        <v>5592</v>
      </c>
      <c r="J4526" s="15">
        <v>45435</v>
      </c>
      <c r="K4526" s="24">
        <v>1407307688</v>
      </c>
      <c r="L4526" s="15">
        <v>45441</v>
      </c>
      <c r="M4526" s="15">
        <v>45443</v>
      </c>
      <c r="N4526" s="26">
        <v>1</v>
      </c>
      <c r="O4526" s="26">
        <f>VLOOKUP(D4526,quash!A$2:$I$7791,9,FALSE)</f>
        <v>1</v>
      </c>
      <c r="P4526" s="7">
        <v>10000</v>
      </c>
      <c r="Q4526" s="26">
        <v>127</v>
      </c>
      <c r="R4526" s="19">
        <v>5.24391097594855E-2</v>
      </c>
      <c r="S4526" s="26">
        <v>16</v>
      </c>
      <c r="T4526" s="8">
        <v>10000</v>
      </c>
      <c r="U4526" s="4">
        <v>142</v>
      </c>
      <c r="V4526" s="10">
        <v>2510.34</v>
      </c>
      <c r="W4526" s="14" t="s">
        <v>5282</v>
      </c>
      <c r="AB4526" s="30">
        <f t="shared" si="1117"/>
        <v>756000</v>
      </c>
      <c r="AC4526" s="30">
        <f t="shared" ref="AC4526:AC4589" si="1125">$T4526/AB4526</f>
        <v>1.3227513227513227E-2</v>
      </c>
      <c r="AD4526" s="31">
        <f t="shared" ref="AD4526:AD4589" si="1126">AC4526*$Q4526</f>
        <v>1.6798941798941798</v>
      </c>
      <c r="AE4526" s="31">
        <f t="shared" si="1124"/>
        <v>1.8783068783068781</v>
      </c>
      <c r="AG4526" s="30">
        <f t="shared" si="1118"/>
        <v>2427000</v>
      </c>
      <c r="AH4526" s="30">
        <f t="shared" si="1114"/>
        <v>4.1203131437989289E-3</v>
      </c>
      <c r="AI4526" s="31">
        <f t="shared" si="1115"/>
        <v>0.523279769262464</v>
      </c>
      <c r="AJ4526" s="31">
        <f t="shared" si="1116"/>
        <v>0.58508446641944789</v>
      </c>
      <c r="AK4526" s="30" t="str">
        <f>IF(W4526="si",($S4526*'COSTOS DE CREDITOS'!$C$27)/DATA!$G4526,"")</f>
        <v/>
      </c>
      <c r="AL4526" s="90" t="str">
        <f>IF(W4526="si",'COSTOS DE CREDITOS'!$C$35,"")</f>
        <v/>
      </c>
      <c r="AM4526" s="30" t="str">
        <f t="shared" si="1119"/>
        <v/>
      </c>
      <c r="AN4526" s="30" t="str">
        <f t="shared" si="1120"/>
        <v/>
      </c>
      <c r="AO4526" s="30">
        <f t="shared" si="1121"/>
        <v>0</v>
      </c>
      <c r="AP4526" s="30">
        <f t="shared" si="1122"/>
        <v>0</v>
      </c>
      <c r="AQ4526" s="19" t="str">
        <f t="shared" si="1123"/>
        <v/>
      </c>
    </row>
    <row r="4527" spans="1:43" x14ac:dyDescent="0.2">
      <c r="A4527" s="23" t="s">
        <v>5665</v>
      </c>
      <c r="B4527" s="6" t="s">
        <v>5666</v>
      </c>
      <c r="C4527" s="6" t="s">
        <v>5667</v>
      </c>
      <c r="D4527" s="4">
        <v>189524</v>
      </c>
      <c r="E4527" s="4">
        <v>189703</v>
      </c>
      <c r="F4527" s="5" t="s">
        <v>5335</v>
      </c>
      <c r="G4527" s="2">
        <v>5</v>
      </c>
      <c r="H4527" s="4">
        <v>190215</v>
      </c>
      <c r="I4527" s="5" t="s">
        <v>5593</v>
      </c>
      <c r="J4527" s="15">
        <v>45435</v>
      </c>
      <c r="K4527" s="24">
        <v>1407099394</v>
      </c>
      <c r="L4527" s="15">
        <v>45441</v>
      </c>
      <c r="M4527" s="15">
        <v>45443</v>
      </c>
      <c r="N4527" s="26">
        <v>1</v>
      </c>
      <c r="O4527" s="26">
        <f>VLOOKUP(D4527,quash!A$2:$I$7791,9,FALSE)</f>
        <v>4</v>
      </c>
      <c r="P4527" s="7">
        <v>10000</v>
      </c>
      <c r="Q4527" s="26">
        <v>127</v>
      </c>
      <c r="R4527" s="19">
        <v>3.9770556926914676E-2</v>
      </c>
      <c r="S4527" s="26">
        <v>16</v>
      </c>
      <c r="T4527" s="8">
        <v>10000</v>
      </c>
      <c r="U4527" s="4">
        <v>142</v>
      </c>
      <c r="V4527" s="10">
        <v>2510.34</v>
      </c>
      <c r="W4527" s="14" t="s">
        <v>5282</v>
      </c>
      <c r="AB4527" s="30">
        <f t="shared" si="1117"/>
        <v>267000</v>
      </c>
      <c r="AC4527" s="30">
        <f t="shared" si="1125"/>
        <v>3.7453183520599252E-2</v>
      </c>
      <c r="AD4527" s="31">
        <f t="shared" si="1126"/>
        <v>4.7565543071161054</v>
      </c>
      <c r="AE4527" s="31">
        <f t="shared" si="1124"/>
        <v>5.3183520599250942</v>
      </c>
      <c r="AG4527" s="30">
        <f t="shared" si="1118"/>
        <v>927000</v>
      </c>
      <c r="AH4527" s="30">
        <f t="shared" si="1114"/>
        <v>1.0787486515641856E-2</v>
      </c>
      <c r="AI4527" s="31">
        <f t="shared" si="1115"/>
        <v>1.3700107874865157</v>
      </c>
      <c r="AJ4527" s="31">
        <f t="shared" si="1116"/>
        <v>1.5318230852211436</v>
      </c>
      <c r="AK4527" s="30" t="str">
        <f>IF(W4527="si",($S4527*'COSTOS DE CREDITOS'!$C$27)/DATA!$G4527,"")</f>
        <v/>
      </c>
      <c r="AL4527" s="90" t="str">
        <f>IF(W4527="si",'COSTOS DE CREDITOS'!$C$35,"")</f>
        <v/>
      </c>
      <c r="AM4527" s="30" t="str">
        <f t="shared" si="1119"/>
        <v/>
      </c>
      <c r="AN4527" s="30" t="str">
        <f t="shared" si="1120"/>
        <v/>
      </c>
      <c r="AO4527" s="30">
        <f t="shared" si="1121"/>
        <v>0</v>
      </c>
      <c r="AP4527" s="30">
        <f t="shared" si="1122"/>
        <v>0</v>
      </c>
      <c r="AQ4527" s="19" t="str">
        <f t="shared" si="1123"/>
        <v/>
      </c>
    </row>
    <row r="4528" spans="1:43" x14ac:dyDescent="0.2">
      <c r="A4528" s="23" t="s">
        <v>5665</v>
      </c>
      <c r="B4528" s="6" t="s">
        <v>5666</v>
      </c>
      <c r="C4528" s="6" t="s">
        <v>5667</v>
      </c>
      <c r="D4528" s="4">
        <v>189375</v>
      </c>
      <c r="E4528" s="4">
        <v>189383</v>
      </c>
      <c r="F4528" s="5" t="s">
        <v>961</v>
      </c>
      <c r="G4528" s="2">
        <v>7</v>
      </c>
      <c r="H4528" s="4">
        <v>190299</v>
      </c>
      <c r="I4528" s="5" t="s">
        <v>5594</v>
      </c>
      <c r="J4528" s="15">
        <v>45434</v>
      </c>
      <c r="K4528" s="24">
        <v>1406442032</v>
      </c>
      <c r="L4528" s="15">
        <v>45442</v>
      </c>
      <c r="M4528" s="15">
        <v>45443</v>
      </c>
      <c r="N4528" s="26">
        <v>1</v>
      </c>
      <c r="O4528" s="26">
        <f>VLOOKUP(D4528,quash!A$2:$I$7791,9,FALSE)</f>
        <v>1</v>
      </c>
      <c r="P4528" s="7">
        <v>10000</v>
      </c>
      <c r="Q4528" s="26">
        <v>110</v>
      </c>
      <c r="R4528" s="19">
        <v>3.3741050530766099E-2</v>
      </c>
      <c r="S4528" s="26">
        <v>16</v>
      </c>
      <c r="T4528" s="8">
        <v>6000</v>
      </c>
      <c r="U4528" s="4">
        <v>142</v>
      </c>
      <c r="V4528" s="10">
        <v>1503.37</v>
      </c>
      <c r="W4528" s="14" t="s">
        <v>5282</v>
      </c>
      <c r="AB4528" s="30">
        <f t="shared" si="1117"/>
        <v>756000</v>
      </c>
      <c r="AC4528" s="30">
        <f t="shared" si="1125"/>
        <v>7.9365079365079361E-3</v>
      </c>
      <c r="AD4528" s="31">
        <f t="shared" si="1126"/>
        <v>0.87301587301587302</v>
      </c>
      <c r="AE4528" s="31">
        <f t="shared" si="1124"/>
        <v>1.126984126984127</v>
      </c>
      <c r="AG4528" s="30">
        <f t="shared" si="1118"/>
        <v>2427000</v>
      </c>
      <c r="AH4528" s="30">
        <f t="shared" si="1114"/>
        <v>2.472187886279357E-3</v>
      </c>
      <c r="AI4528" s="31">
        <f t="shared" si="1115"/>
        <v>0.27194066749072926</v>
      </c>
      <c r="AJ4528" s="31">
        <f t="shared" si="1116"/>
        <v>0.35105067985166871</v>
      </c>
      <c r="AK4528" s="30" t="str">
        <f>IF(W4528="si",($S4528*'COSTOS DE CREDITOS'!$C$27)/DATA!$G4528,"")</f>
        <v/>
      </c>
      <c r="AL4528" s="90" t="str">
        <f>IF(W4528="si",'COSTOS DE CREDITOS'!$C$35,"")</f>
        <v/>
      </c>
      <c r="AM4528" s="30" t="str">
        <f t="shared" si="1119"/>
        <v/>
      </c>
      <c r="AN4528" s="30" t="str">
        <f t="shared" si="1120"/>
        <v/>
      </c>
      <c r="AO4528" s="30">
        <f t="shared" si="1121"/>
        <v>0</v>
      </c>
      <c r="AP4528" s="30">
        <f t="shared" si="1122"/>
        <v>0</v>
      </c>
      <c r="AQ4528" s="19" t="str">
        <f t="shared" si="1123"/>
        <v/>
      </c>
    </row>
    <row r="4529" spans="1:43" x14ac:dyDescent="0.2">
      <c r="A4529" s="23" t="s">
        <v>5665</v>
      </c>
      <c r="B4529" s="6" t="s">
        <v>5684</v>
      </c>
      <c r="C4529" s="6" t="s">
        <v>5667</v>
      </c>
      <c r="D4529" s="4">
        <v>189206</v>
      </c>
      <c r="E4529" s="4">
        <v>190377</v>
      </c>
      <c r="F4529" s="5" t="s">
        <v>5336</v>
      </c>
      <c r="G4529" s="2">
        <v>5</v>
      </c>
      <c r="H4529" s="4">
        <v>190383</v>
      </c>
      <c r="I4529" s="5" t="s">
        <v>5595</v>
      </c>
      <c r="J4529" s="15">
        <v>45433</v>
      </c>
      <c r="K4529" s="24">
        <v>1405979150</v>
      </c>
      <c r="L4529" s="15">
        <v>45442</v>
      </c>
      <c r="M4529" s="15">
        <v>45443</v>
      </c>
      <c r="N4529" s="26">
        <v>1</v>
      </c>
      <c r="O4529" s="26">
        <f>VLOOKUP(D4529,quash!A$2:$I$7791,9,FALSE)</f>
        <v>1</v>
      </c>
      <c r="P4529" s="7">
        <v>10000</v>
      </c>
      <c r="Q4529" s="26">
        <v>127</v>
      </c>
      <c r="R4529" s="19">
        <v>5.24391097594855E-2</v>
      </c>
      <c r="S4529" s="26">
        <v>16</v>
      </c>
      <c r="T4529" s="8">
        <v>5000</v>
      </c>
      <c r="U4529" s="4">
        <v>120</v>
      </c>
      <c r="V4529" s="10">
        <v>1055.07</v>
      </c>
      <c r="W4529" s="14" t="s">
        <v>5282</v>
      </c>
      <c r="AB4529" s="30">
        <f t="shared" si="1117"/>
        <v>756000</v>
      </c>
      <c r="AC4529" s="30">
        <f t="shared" si="1125"/>
        <v>6.6137566137566134E-3</v>
      </c>
      <c r="AD4529" s="31">
        <f t="shared" si="1126"/>
        <v>0.83994708994708989</v>
      </c>
      <c r="AE4529" s="31">
        <f t="shared" si="1124"/>
        <v>0.79365079365079361</v>
      </c>
      <c r="AG4529" s="30">
        <f t="shared" si="1118"/>
        <v>2427000</v>
      </c>
      <c r="AH4529" s="30">
        <f t="shared" si="1114"/>
        <v>2.0601565718994645E-3</v>
      </c>
      <c r="AI4529" s="31">
        <f t="shared" si="1115"/>
        <v>0.261639884631232</v>
      </c>
      <c r="AJ4529" s="31">
        <f t="shared" si="1116"/>
        <v>0.24721878862793573</v>
      </c>
      <c r="AK4529" s="30" t="str">
        <f>IF(W4529="si",($S4529*'COSTOS DE CREDITOS'!$C$27)/DATA!$G4529,"")</f>
        <v/>
      </c>
      <c r="AL4529" s="90" t="str">
        <f>IF(W4529="si",'COSTOS DE CREDITOS'!$C$35,"")</f>
        <v/>
      </c>
      <c r="AM4529" s="30" t="str">
        <f t="shared" si="1119"/>
        <v/>
      </c>
      <c r="AN4529" s="30" t="str">
        <f t="shared" si="1120"/>
        <v/>
      </c>
      <c r="AO4529" s="30">
        <f t="shared" si="1121"/>
        <v>0</v>
      </c>
      <c r="AP4529" s="30">
        <f t="shared" si="1122"/>
        <v>0</v>
      </c>
      <c r="AQ4529" s="19" t="str">
        <f t="shared" si="1123"/>
        <v/>
      </c>
    </row>
    <row r="4530" spans="1:43" x14ac:dyDescent="0.2">
      <c r="A4530" s="23" t="s">
        <v>5665</v>
      </c>
      <c r="B4530" s="6" t="s">
        <v>5684</v>
      </c>
      <c r="C4530" s="6" t="s">
        <v>5667</v>
      </c>
      <c r="D4530" s="4">
        <v>189215</v>
      </c>
      <c r="E4530" s="4">
        <v>190377</v>
      </c>
      <c r="F4530" s="5" t="s">
        <v>5336</v>
      </c>
      <c r="G4530" s="2">
        <v>5</v>
      </c>
      <c r="H4530" s="4">
        <v>190385</v>
      </c>
      <c r="I4530" s="5" t="s">
        <v>5596</v>
      </c>
      <c r="J4530" s="15">
        <v>45433</v>
      </c>
      <c r="K4530" s="24">
        <v>1405984129</v>
      </c>
      <c r="L4530" s="15">
        <v>45442</v>
      </c>
      <c r="M4530" s="15">
        <v>45443</v>
      </c>
      <c r="N4530" s="26">
        <v>1</v>
      </c>
      <c r="O4530" s="26">
        <f>VLOOKUP(D4530,quash!A$2:$I$7791,9,FALSE)</f>
        <v>1</v>
      </c>
      <c r="P4530" s="7">
        <v>10000</v>
      </c>
      <c r="Q4530" s="26">
        <v>132</v>
      </c>
      <c r="R4530" s="19">
        <v>5.8283715876113903E-2</v>
      </c>
      <c r="S4530" s="26">
        <v>16</v>
      </c>
      <c r="T4530" s="8">
        <v>5000</v>
      </c>
      <c r="U4530" s="4">
        <v>120</v>
      </c>
      <c r="V4530" s="10">
        <v>1055.07</v>
      </c>
      <c r="W4530" s="14" t="s">
        <v>5282</v>
      </c>
      <c r="AB4530" s="30">
        <f t="shared" si="1117"/>
        <v>756000</v>
      </c>
      <c r="AC4530" s="30">
        <f t="shared" si="1125"/>
        <v>6.6137566137566134E-3</v>
      </c>
      <c r="AD4530" s="31">
        <f t="shared" si="1126"/>
        <v>0.87301587301587302</v>
      </c>
      <c r="AE4530" s="31">
        <f t="shared" si="1124"/>
        <v>0.79365079365079361</v>
      </c>
      <c r="AG4530" s="30">
        <f t="shared" si="1118"/>
        <v>2427000</v>
      </c>
      <c r="AH4530" s="30">
        <f t="shared" si="1114"/>
        <v>2.0601565718994645E-3</v>
      </c>
      <c r="AI4530" s="31">
        <f t="shared" si="1115"/>
        <v>0.27194066749072932</v>
      </c>
      <c r="AJ4530" s="31">
        <f t="shared" si="1116"/>
        <v>0.24721878862793573</v>
      </c>
      <c r="AK4530" s="30" t="str">
        <f>IF(W4530="si",($S4530*'COSTOS DE CREDITOS'!$C$27)/DATA!$G4530,"")</f>
        <v/>
      </c>
      <c r="AL4530" s="90" t="str">
        <f>IF(W4530="si",'COSTOS DE CREDITOS'!$C$35,"")</f>
        <v/>
      </c>
      <c r="AM4530" s="30" t="str">
        <f t="shared" si="1119"/>
        <v/>
      </c>
      <c r="AN4530" s="30" t="str">
        <f t="shared" si="1120"/>
        <v/>
      </c>
      <c r="AO4530" s="30">
        <f t="shared" si="1121"/>
        <v>0</v>
      </c>
      <c r="AP4530" s="30">
        <f t="shared" si="1122"/>
        <v>0</v>
      </c>
      <c r="AQ4530" s="19" t="str">
        <f t="shared" si="1123"/>
        <v/>
      </c>
    </row>
    <row r="4531" spans="1:43" x14ac:dyDescent="0.2">
      <c r="A4531" s="23" t="s">
        <v>5665</v>
      </c>
      <c r="B4531" s="6" t="s">
        <v>5672</v>
      </c>
      <c r="C4531" s="6" t="s">
        <v>5667</v>
      </c>
      <c r="D4531" s="4">
        <v>190125</v>
      </c>
      <c r="E4531" s="4">
        <v>190386</v>
      </c>
      <c r="F4531" s="5" t="s">
        <v>5337</v>
      </c>
      <c r="G4531" s="2">
        <v>5</v>
      </c>
      <c r="H4531" s="4">
        <v>190387</v>
      </c>
      <c r="I4531" s="5" t="s">
        <v>5597</v>
      </c>
      <c r="J4531" s="15">
        <v>45440</v>
      </c>
      <c r="K4531" s="24">
        <v>1412519973</v>
      </c>
      <c r="L4531" s="15">
        <v>45442</v>
      </c>
      <c r="M4531" s="15">
        <v>45443</v>
      </c>
      <c r="N4531" s="26">
        <v>1</v>
      </c>
      <c r="O4531" s="26">
        <f>VLOOKUP(D4531,quash!A$2:$I$7791,9,FALSE)</f>
        <v>5</v>
      </c>
      <c r="P4531" s="7">
        <v>10000</v>
      </c>
      <c r="Q4531" s="26">
        <v>115</v>
      </c>
      <c r="R4531" s="19">
        <v>3.97705569269148E-2</v>
      </c>
      <c r="S4531" s="26">
        <v>16</v>
      </c>
      <c r="T4531" s="8">
        <v>10000</v>
      </c>
      <c r="U4531" s="4">
        <v>142</v>
      </c>
      <c r="V4531" s="10">
        <v>2510.34</v>
      </c>
      <c r="W4531" s="14" t="s">
        <v>5282</v>
      </c>
      <c r="AB4531" s="30">
        <f t="shared" si="1117"/>
        <v>100000</v>
      </c>
      <c r="AC4531" s="30">
        <f t="shared" si="1125"/>
        <v>0.1</v>
      </c>
      <c r="AD4531" s="31">
        <f t="shared" si="1126"/>
        <v>11.5</v>
      </c>
      <c r="AE4531" s="31">
        <f t="shared" si="1124"/>
        <v>14.200000000000001</v>
      </c>
      <c r="AG4531" s="30">
        <f t="shared" si="1118"/>
        <v>352000</v>
      </c>
      <c r="AH4531" s="30">
        <f t="shared" si="1114"/>
        <v>2.8409090909090908E-2</v>
      </c>
      <c r="AI4531" s="31">
        <f t="shared" si="1115"/>
        <v>3.2670454545454546</v>
      </c>
      <c r="AJ4531" s="31">
        <f t="shared" si="1116"/>
        <v>4.0340909090909092</v>
      </c>
      <c r="AK4531" s="30" t="str">
        <f>IF(W4531="si",($S4531*'COSTOS DE CREDITOS'!$C$27)/DATA!$G4531,"")</f>
        <v/>
      </c>
      <c r="AL4531" s="90" t="str">
        <f>IF(W4531="si",'COSTOS DE CREDITOS'!$C$35,"")</f>
        <v/>
      </c>
      <c r="AM4531" s="30" t="str">
        <f t="shared" si="1119"/>
        <v/>
      </c>
      <c r="AN4531" s="30" t="str">
        <f t="shared" si="1120"/>
        <v/>
      </c>
      <c r="AO4531" s="30">
        <f t="shared" si="1121"/>
        <v>0</v>
      </c>
      <c r="AP4531" s="30">
        <f t="shared" si="1122"/>
        <v>0</v>
      </c>
      <c r="AQ4531" s="19" t="str">
        <f t="shared" si="1123"/>
        <v/>
      </c>
    </row>
    <row r="4532" spans="1:43" x14ac:dyDescent="0.2">
      <c r="A4532" s="23" t="s">
        <v>5665</v>
      </c>
      <c r="B4532" s="6" t="s">
        <v>5672</v>
      </c>
      <c r="C4532" s="6" t="s">
        <v>5667</v>
      </c>
      <c r="D4532" s="4">
        <v>190132</v>
      </c>
      <c r="E4532" s="4">
        <v>190386</v>
      </c>
      <c r="F4532" s="5" t="s">
        <v>5337</v>
      </c>
      <c r="G4532" s="2">
        <v>5</v>
      </c>
      <c r="H4532" s="4">
        <v>190391</v>
      </c>
      <c r="I4532" s="5" t="s">
        <v>5598</v>
      </c>
      <c r="J4532" s="15">
        <v>45440</v>
      </c>
      <c r="K4532" s="24">
        <v>1412538054</v>
      </c>
      <c r="L4532" s="15">
        <v>45442</v>
      </c>
      <c r="M4532" s="15">
        <v>45443</v>
      </c>
      <c r="N4532" s="26">
        <v>1</v>
      </c>
      <c r="O4532" s="26">
        <f>VLOOKUP(D4532,quash!A$2:$I$7791,9,FALSE)</f>
        <v>4</v>
      </c>
      <c r="P4532" s="7">
        <v>5000</v>
      </c>
      <c r="Q4532" s="26">
        <v>147</v>
      </c>
      <c r="R4532" s="19">
        <v>0.11226939921536</v>
      </c>
      <c r="S4532" s="26">
        <v>16</v>
      </c>
      <c r="T4532" s="8">
        <v>6000</v>
      </c>
      <c r="U4532" s="4">
        <v>142</v>
      </c>
      <c r="V4532" s="10">
        <v>1503.37</v>
      </c>
      <c r="W4532" s="14" t="s">
        <v>5282</v>
      </c>
      <c r="AB4532" s="30">
        <f t="shared" si="1117"/>
        <v>267000</v>
      </c>
      <c r="AC4532" s="30">
        <f t="shared" si="1125"/>
        <v>2.247191011235955E-2</v>
      </c>
      <c r="AD4532" s="31">
        <f t="shared" si="1126"/>
        <v>3.303370786516854</v>
      </c>
      <c r="AE4532" s="31">
        <f t="shared" si="1124"/>
        <v>3.191011235955056</v>
      </c>
      <c r="AG4532" s="30">
        <f t="shared" si="1118"/>
        <v>927000</v>
      </c>
      <c r="AH4532" s="30">
        <f t="shared" si="1114"/>
        <v>6.4724919093851136E-3</v>
      </c>
      <c r="AI4532" s="31">
        <f t="shared" si="1115"/>
        <v>0.95145631067961167</v>
      </c>
      <c r="AJ4532" s="31">
        <f t="shared" si="1116"/>
        <v>0.91909385113268616</v>
      </c>
      <c r="AK4532" s="30" t="str">
        <f>IF(W4532="si",($S4532*'COSTOS DE CREDITOS'!$C$27)/DATA!$G4532,"")</f>
        <v/>
      </c>
      <c r="AL4532" s="90" t="str">
        <f>IF(W4532="si",'COSTOS DE CREDITOS'!$C$35,"")</f>
        <v/>
      </c>
      <c r="AM4532" s="30" t="str">
        <f t="shared" si="1119"/>
        <v/>
      </c>
      <c r="AN4532" s="30" t="str">
        <f t="shared" si="1120"/>
        <v/>
      </c>
      <c r="AO4532" s="30">
        <f t="shared" si="1121"/>
        <v>0</v>
      </c>
      <c r="AP4532" s="30">
        <f t="shared" si="1122"/>
        <v>0</v>
      </c>
      <c r="AQ4532" s="19" t="str">
        <f t="shared" si="1123"/>
        <v/>
      </c>
    </row>
    <row r="4533" spans="1:43" x14ac:dyDescent="0.2">
      <c r="A4533" s="23" t="s">
        <v>5665</v>
      </c>
      <c r="B4533" s="6" t="s">
        <v>5672</v>
      </c>
      <c r="C4533" s="6" t="s">
        <v>5667</v>
      </c>
      <c r="D4533" s="4">
        <v>190161</v>
      </c>
      <c r="E4533" s="4">
        <v>190386</v>
      </c>
      <c r="F4533" s="5" t="s">
        <v>5337</v>
      </c>
      <c r="G4533" s="2">
        <v>5</v>
      </c>
      <c r="H4533" s="4">
        <v>190395</v>
      </c>
      <c r="I4533" s="5" t="s">
        <v>5599</v>
      </c>
      <c r="J4533" s="15">
        <v>45441</v>
      </c>
      <c r="K4533" s="24">
        <v>1412570527</v>
      </c>
      <c r="L4533" s="15">
        <v>45442</v>
      </c>
      <c r="M4533" s="15">
        <v>45443</v>
      </c>
      <c r="N4533" s="26">
        <v>1</v>
      </c>
      <c r="O4533" s="26">
        <f>VLOOKUP(D4533,quash!A$2:$I$7791,9,FALSE)</f>
        <v>4</v>
      </c>
      <c r="P4533" s="7">
        <v>10000</v>
      </c>
      <c r="Q4533" s="26">
        <v>110</v>
      </c>
      <c r="R4533" s="19">
        <v>3.3741050530766099E-2</v>
      </c>
      <c r="S4533" s="26">
        <v>16</v>
      </c>
      <c r="T4533" s="8">
        <v>10000</v>
      </c>
      <c r="U4533" s="4">
        <v>142</v>
      </c>
      <c r="V4533" s="10">
        <v>2510.34</v>
      </c>
      <c r="W4533" s="14" t="s">
        <v>5282</v>
      </c>
      <c r="AB4533" s="30">
        <f t="shared" si="1117"/>
        <v>267000</v>
      </c>
      <c r="AC4533" s="30">
        <f t="shared" si="1125"/>
        <v>3.7453183520599252E-2</v>
      </c>
      <c r="AD4533" s="31">
        <f t="shared" si="1126"/>
        <v>4.1198501872659179</v>
      </c>
      <c r="AE4533" s="31">
        <f t="shared" si="1124"/>
        <v>5.3183520599250942</v>
      </c>
      <c r="AG4533" s="30">
        <f t="shared" si="1118"/>
        <v>927000</v>
      </c>
      <c r="AH4533" s="30">
        <f t="shared" si="1114"/>
        <v>1.0787486515641856E-2</v>
      </c>
      <c r="AI4533" s="31">
        <f t="shared" si="1115"/>
        <v>1.1866235167206043</v>
      </c>
      <c r="AJ4533" s="31">
        <f t="shared" si="1116"/>
        <v>1.5318230852211436</v>
      </c>
      <c r="AK4533" s="30" t="str">
        <f>IF(W4533="si",($S4533*'COSTOS DE CREDITOS'!$C$27)/DATA!$G4533,"")</f>
        <v/>
      </c>
      <c r="AL4533" s="90" t="str">
        <f>IF(W4533="si",'COSTOS DE CREDITOS'!$C$35,"")</f>
        <v/>
      </c>
      <c r="AM4533" s="30" t="str">
        <f t="shared" si="1119"/>
        <v/>
      </c>
      <c r="AN4533" s="30" t="str">
        <f t="shared" si="1120"/>
        <v/>
      </c>
      <c r="AO4533" s="30">
        <f t="shared" si="1121"/>
        <v>0</v>
      </c>
      <c r="AP4533" s="30">
        <f t="shared" si="1122"/>
        <v>0</v>
      </c>
      <c r="AQ4533" s="19" t="str">
        <f t="shared" si="1123"/>
        <v/>
      </c>
    </row>
    <row r="4534" spans="1:43" x14ac:dyDescent="0.2">
      <c r="A4534" s="23" t="s">
        <v>5665</v>
      </c>
      <c r="B4534" s="6" t="s">
        <v>5672</v>
      </c>
      <c r="C4534" s="6" t="s">
        <v>5667</v>
      </c>
      <c r="D4534" s="4">
        <v>190319</v>
      </c>
      <c r="E4534" s="4">
        <v>190386</v>
      </c>
      <c r="F4534" s="5" t="s">
        <v>5337</v>
      </c>
      <c r="G4534" s="2">
        <v>5</v>
      </c>
      <c r="H4534" s="4">
        <v>190396</v>
      </c>
      <c r="I4534" s="5" t="s">
        <v>5600</v>
      </c>
      <c r="J4534" s="15">
        <v>45441</v>
      </c>
      <c r="K4534" s="24">
        <v>1413064328</v>
      </c>
      <c r="L4534" s="15">
        <v>45442</v>
      </c>
      <c r="M4534" s="15">
        <v>45443</v>
      </c>
      <c r="N4534" s="26">
        <v>1</v>
      </c>
      <c r="O4534" s="26">
        <f>VLOOKUP(D4534,quash!A$2:$I$7791,9,FALSE)</f>
        <v>4</v>
      </c>
      <c r="P4534" s="7">
        <v>10000</v>
      </c>
      <c r="Q4534" s="26">
        <v>132</v>
      </c>
      <c r="R4534" s="19">
        <v>5.8283715876113903E-2</v>
      </c>
      <c r="S4534" s="26">
        <v>16</v>
      </c>
      <c r="T4534" s="8">
        <v>10000</v>
      </c>
      <c r="U4534" s="4">
        <v>142</v>
      </c>
      <c r="V4534" s="10">
        <v>2510.34</v>
      </c>
      <c r="W4534" s="14" t="s">
        <v>5282</v>
      </c>
      <c r="AB4534" s="30">
        <f t="shared" si="1117"/>
        <v>267000</v>
      </c>
      <c r="AC4534" s="30">
        <f t="shared" si="1125"/>
        <v>3.7453183520599252E-2</v>
      </c>
      <c r="AD4534" s="31">
        <f t="shared" si="1126"/>
        <v>4.9438202247191017</v>
      </c>
      <c r="AE4534" s="31">
        <f t="shared" si="1124"/>
        <v>5.3183520599250942</v>
      </c>
      <c r="AG4534" s="30">
        <f t="shared" si="1118"/>
        <v>927000</v>
      </c>
      <c r="AH4534" s="30">
        <f t="shared" si="1114"/>
        <v>1.0787486515641856E-2</v>
      </c>
      <c r="AI4534" s="31">
        <f t="shared" si="1115"/>
        <v>1.4239482200647251</v>
      </c>
      <c r="AJ4534" s="31">
        <f t="shared" si="1116"/>
        <v>1.5318230852211436</v>
      </c>
      <c r="AK4534" s="30" t="str">
        <f>IF(W4534="si",($S4534*'COSTOS DE CREDITOS'!$C$27)/DATA!$G4534,"")</f>
        <v/>
      </c>
      <c r="AL4534" s="90" t="str">
        <f>IF(W4534="si",'COSTOS DE CREDITOS'!$C$35,"")</f>
        <v/>
      </c>
      <c r="AM4534" s="30" t="str">
        <f t="shared" si="1119"/>
        <v/>
      </c>
      <c r="AN4534" s="30" t="str">
        <f t="shared" si="1120"/>
        <v/>
      </c>
      <c r="AO4534" s="30">
        <f t="shared" si="1121"/>
        <v>0</v>
      </c>
      <c r="AP4534" s="30">
        <f t="shared" si="1122"/>
        <v>0</v>
      </c>
      <c r="AQ4534" s="19" t="str">
        <f t="shared" si="1123"/>
        <v/>
      </c>
    </row>
    <row r="4535" spans="1:43" x14ac:dyDescent="0.2">
      <c r="A4535" s="23" t="s">
        <v>5665</v>
      </c>
      <c r="B4535" s="6" t="s">
        <v>5684</v>
      </c>
      <c r="C4535" s="6" t="s">
        <v>5667</v>
      </c>
      <c r="D4535" s="4">
        <v>189209</v>
      </c>
      <c r="E4535" s="4">
        <v>190377</v>
      </c>
      <c r="F4535" s="5" t="s">
        <v>5336</v>
      </c>
      <c r="G4535" s="2">
        <v>5</v>
      </c>
      <c r="H4535" s="4">
        <v>190447</v>
      </c>
      <c r="I4535" s="5" t="s">
        <v>5601</v>
      </c>
      <c r="J4535" s="15">
        <v>45433</v>
      </c>
      <c r="K4535" s="24">
        <v>1405981367</v>
      </c>
      <c r="L4535" s="15">
        <v>45442</v>
      </c>
      <c r="M4535" s="15">
        <v>45443</v>
      </c>
      <c r="N4535" s="26">
        <v>1</v>
      </c>
      <c r="O4535" s="26">
        <f>VLOOKUP(D4535,quash!A$2:$I$7791,9,FALSE)</f>
        <v>1</v>
      </c>
      <c r="P4535" s="7">
        <v>10000</v>
      </c>
      <c r="Q4535" s="26">
        <v>132</v>
      </c>
      <c r="R4535" s="19">
        <v>5.8283715876113903E-2</v>
      </c>
      <c r="S4535" s="26">
        <v>16</v>
      </c>
      <c r="T4535" s="8">
        <v>8000</v>
      </c>
      <c r="U4535" s="4">
        <v>120</v>
      </c>
      <c r="V4535" s="10">
        <v>1682.8</v>
      </c>
      <c r="W4535" s="14" t="s">
        <v>5282</v>
      </c>
      <c r="AB4535" s="30">
        <f t="shared" si="1117"/>
        <v>756000</v>
      </c>
      <c r="AC4535" s="30">
        <f t="shared" si="1125"/>
        <v>1.0582010582010581E-2</v>
      </c>
      <c r="AD4535" s="31">
        <f t="shared" si="1126"/>
        <v>1.3968253968253967</v>
      </c>
      <c r="AE4535" s="31">
        <f t="shared" si="1124"/>
        <v>1.2698412698412698</v>
      </c>
      <c r="AG4535" s="30">
        <f t="shared" si="1118"/>
        <v>2427000</v>
      </c>
      <c r="AH4535" s="30">
        <f t="shared" si="1114"/>
        <v>3.296250515039143E-3</v>
      </c>
      <c r="AI4535" s="31">
        <f t="shared" si="1115"/>
        <v>0.43510506798516685</v>
      </c>
      <c r="AJ4535" s="31">
        <f t="shared" si="1116"/>
        <v>0.39555006180469715</v>
      </c>
      <c r="AK4535" s="30" t="str">
        <f>IF(W4535="si",($S4535*'COSTOS DE CREDITOS'!$C$27)/DATA!$G4535,"")</f>
        <v/>
      </c>
      <c r="AL4535" s="90" t="str">
        <f>IF(W4535="si",'COSTOS DE CREDITOS'!$C$35,"")</f>
        <v/>
      </c>
      <c r="AM4535" s="30" t="str">
        <f t="shared" si="1119"/>
        <v/>
      </c>
      <c r="AN4535" s="30" t="str">
        <f t="shared" si="1120"/>
        <v/>
      </c>
      <c r="AO4535" s="30">
        <f t="shared" si="1121"/>
        <v>0</v>
      </c>
      <c r="AP4535" s="30">
        <f t="shared" si="1122"/>
        <v>0</v>
      </c>
      <c r="AQ4535" s="19" t="str">
        <f t="shared" si="1123"/>
        <v/>
      </c>
    </row>
    <row r="4536" spans="1:43" x14ac:dyDescent="0.2">
      <c r="A4536" s="23" t="s">
        <v>5665</v>
      </c>
      <c r="B4536" s="6" t="s">
        <v>5672</v>
      </c>
      <c r="C4536" s="6" t="s">
        <v>5667</v>
      </c>
      <c r="D4536" s="4">
        <v>190254</v>
      </c>
      <c r="E4536" s="4">
        <v>190386</v>
      </c>
      <c r="F4536" s="5" t="s">
        <v>5337</v>
      </c>
      <c r="G4536" s="2">
        <v>5</v>
      </c>
      <c r="H4536" s="4">
        <v>190477</v>
      </c>
      <c r="I4536" s="5" t="s">
        <v>5602</v>
      </c>
      <c r="J4536" s="15">
        <v>45441</v>
      </c>
      <c r="K4536" s="24">
        <v>1412954122</v>
      </c>
      <c r="L4536" s="15">
        <v>45443</v>
      </c>
      <c r="M4536" s="15">
        <v>45443</v>
      </c>
      <c r="N4536" s="26">
        <v>1</v>
      </c>
      <c r="O4536" s="26">
        <f>VLOOKUP(D4536,quash!A$2:$I$7791,9,FALSE)</f>
        <v>4</v>
      </c>
      <c r="P4536" s="7">
        <v>10000</v>
      </c>
      <c r="Q4536" s="26">
        <v>115</v>
      </c>
      <c r="R4536" s="19">
        <v>3.97705569269148E-2</v>
      </c>
      <c r="S4536" s="26">
        <v>16</v>
      </c>
      <c r="T4536" s="8">
        <v>10000</v>
      </c>
      <c r="U4536" s="4">
        <v>142</v>
      </c>
      <c r="V4536" s="10">
        <v>2510.34</v>
      </c>
      <c r="W4536" s="14" t="s">
        <v>5282</v>
      </c>
      <c r="AB4536" s="30">
        <f t="shared" si="1117"/>
        <v>267000</v>
      </c>
      <c r="AC4536" s="30">
        <f t="shared" si="1125"/>
        <v>3.7453183520599252E-2</v>
      </c>
      <c r="AD4536" s="31">
        <f t="shared" si="1126"/>
        <v>4.3071161048689142</v>
      </c>
      <c r="AE4536" s="31">
        <f t="shared" si="1124"/>
        <v>5.3183520599250942</v>
      </c>
      <c r="AG4536" s="30">
        <f t="shared" si="1118"/>
        <v>927000</v>
      </c>
      <c r="AH4536" s="30">
        <f t="shared" si="1114"/>
        <v>1.0787486515641856E-2</v>
      </c>
      <c r="AI4536" s="31">
        <f t="shared" si="1115"/>
        <v>1.2405609492988134</v>
      </c>
      <c r="AJ4536" s="31">
        <f t="shared" si="1116"/>
        <v>1.5318230852211436</v>
      </c>
      <c r="AK4536" s="30" t="str">
        <f>IF(W4536="si",($S4536*'COSTOS DE CREDITOS'!$C$27)/DATA!$G4536,"")</f>
        <v/>
      </c>
      <c r="AL4536" s="90" t="str">
        <f>IF(W4536="si",'COSTOS DE CREDITOS'!$C$35,"")</f>
        <v/>
      </c>
      <c r="AM4536" s="30" t="str">
        <f t="shared" si="1119"/>
        <v/>
      </c>
      <c r="AN4536" s="30" t="str">
        <f t="shared" si="1120"/>
        <v/>
      </c>
      <c r="AO4536" s="30">
        <f t="shared" si="1121"/>
        <v>0</v>
      </c>
      <c r="AP4536" s="30">
        <f t="shared" si="1122"/>
        <v>0</v>
      </c>
      <c r="AQ4536" s="19" t="str">
        <f t="shared" si="1123"/>
        <v/>
      </c>
    </row>
    <row r="4537" spans="1:43" x14ac:dyDescent="0.2">
      <c r="A4537" s="23" t="s">
        <v>5665</v>
      </c>
      <c r="B4537" s="6" t="s">
        <v>5684</v>
      </c>
      <c r="C4537" s="6" t="s">
        <v>5667</v>
      </c>
      <c r="D4537" s="4">
        <v>189208</v>
      </c>
      <c r="E4537" s="4">
        <v>190377</v>
      </c>
      <c r="F4537" s="5" t="s">
        <v>5336</v>
      </c>
      <c r="G4537" s="2">
        <v>5</v>
      </c>
      <c r="H4537" s="4">
        <v>190532</v>
      </c>
      <c r="I4537" s="5" t="s">
        <v>5603</v>
      </c>
      <c r="J4537" s="15">
        <v>45433</v>
      </c>
      <c r="K4537" s="24">
        <v>1405980155</v>
      </c>
      <c r="L4537" s="15">
        <v>45443</v>
      </c>
      <c r="M4537" s="15">
        <v>45443</v>
      </c>
      <c r="N4537" s="26">
        <v>1</v>
      </c>
      <c r="O4537" s="26">
        <f>VLOOKUP(D4537,quash!A$2:$I$7791,9,FALSE)</f>
        <v>1</v>
      </c>
      <c r="P4537" s="7">
        <v>10000</v>
      </c>
      <c r="Q4537" s="26">
        <v>147</v>
      </c>
      <c r="R4537" s="19">
        <v>7.9000519063170294E-2</v>
      </c>
      <c r="S4537" s="26">
        <v>16</v>
      </c>
      <c r="T4537" s="8">
        <v>7000</v>
      </c>
      <c r="U4537" s="4">
        <v>120</v>
      </c>
      <c r="V4537" s="10">
        <v>1468.92</v>
      </c>
      <c r="W4537" s="14" t="s">
        <v>5282</v>
      </c>
      <c r="AB4537" s="30">
        <f t="shared" si="1117"/>
        <v>756000</v>
      </c>
      <c r="AC4537" s="30">
        <f t="shared" si="1125"/>
        <v>9.2592592592592587E-3</v>
      </c>
      <c r="AD4537" s="31">
        <f t="shared" si="1126"/>
        <v>1.3611111111111109</v>
      </c>
      <c r="AE4537" s="31">
        <f t="shared" si="1124"/>
        <v>1.1111111111111112</v>
      </c>
      <c r="AG4537" s="30">
        <f t="shared" si="1118"/>
        <v>2427000</v>
      </c>
      <c r="AH4537" s="30">
        <f t="shared" si="1114"/>
        <v>2.88421920065925E-3</v>
      </c>
      <c r="AI4537" s="31">
        <f t="shared" si="1115"/>
        <v>0.42398022249690975</v>
      </c>
      <c r="AJ4537" s="31">
        <f t="shared" si="1116"/>
        <v>0.34610630407911003</v>
      </c>
      <c r="AK4537" s="30" t="str">
        <f>IF(W4537="si",($S4537*'COSTOS DE CREDITOS'!$C$27)/DATA!$G4537,"")</f>
        <v/>
      </c>
      <c r="AL4537" s="90" t="str">
        <f>IF(W4537="si",'COSTOS DE CREDITOS'!$C$35,"")</f>
        <v/>
      </c>
      <c r="AM4537" s="30" t="str">
        <f t="shared" si="1119"/>
        <v/>
      </c>
      <c r="AN4537" s="30" t="str">
        <f t="shared" si="1120"/>
        <v/>
      </c>
      <c r="AO4537" s="30">
        <f t="shared" si="1121"/>
        <v>0</v>
      </c>
      <c r="AP4537" s="30">
        <f t="shared" si="1122"/>
        <v>0</v>
      </c>
      <c r="AQ4537" s="19" t="str">
        <f t="shared" si="1123"/>
        <v/>
      </c>
    </row>
    <row r="4538" spans="1:43" x14ac:dyDescent="0.2">
      <c r="A4538" s="23" t="s">
        <v>5665</v>
      </c>
      <c r="B4538" s="6" t="s">
        <v>5666</v>
      </c>
      <c r="C4538" s="6" t="s">
        <v>5667</v>
      </c>
      <c r="D4538" s="2">
        <v>189805</v>
      </c>
      <c r="E4538" s="2">
        <v>190258</v>
      </c>
      <c r="F4538" s="3" t="s">
        <v>5338</v>
      </c>
      <c r="G4538" s="2">
        <v>5</v>
      </c>
      <c r="H4538" s="2">
        <v>190259</v>
      </c>
      <c r="I4538" s="3" t="s">
        <v>5604</v>
      </c>
      <c r="J4538" s="15">
        <v>45439</v>
      </c>
      <c r="K4538" s="24">
        <v>1410889656</v>
      </c>
      <c r="L4538" s="15">
        <v>45442</v>
      </c>
      <c r="M4538" s="15">
        <v>45443</v>
      </c>
      <c r="N4538" s="26">
        <v>1</v>
      </c>
      <c r="O4538" s="26">
        <f>VLOOKUP(D4538,quash!A$2:$I$7791,9,FALSE)</f>
        <v>2</v>
      </c>
      <c r="P4538" s="7">
        <v>10000</v>
      </c>
      <c r="Q4538" s="26">
        <v>132</v>
      </c>
      <c r="R4538" s="19">
        <v>5.8283715876113903E-2</v>
      </c>
      <c r="S4538" s="26">
        <v>16</v>
      </c>
      <c r="T4538" s="7">
        <v>10000</v>
      </c>
      <c r="U4538" s="2">
        <v>142</v>
      </c>
      <c r="V4538" s="11">
        <v>2510.34</v>
      </c>
      <c r="W4538" s="14" t="s">
        <v>5282</v>
      </c>
      <c r="AB4538" s="30">
        <f t="shared" si="1117"/>
        <v>453000</v>
      </c>
      <c r="AC4538" s="30">
        <f t="shared" si="1125"/>
        <v>2.2075055187637971E-2</v>
      </c>
      <c r="AD4538" s="31">
        <f t="shared" si="1126"/>
        <v>2.9139072847682121</v>
      </c>
      <c r="AE4538" s="31">
        <f t="shared" si="1124"/>
        <v>3.1346578366445916</v>
      </c>
      <c r="AG4538" s="30">
        <f t="shared" si="1118"/>
        <v>1695000</v>
      </c>
      <c r="AH4538" s="30">
        <f t="shared" si="1114"/>
        <v>5.8997050147492625E-3</v>
      </c>
      <c r="AI4538" s="31">
        <f t="shared" si="1115"/>
        <v>0.77876106194690264</v>
      </c>
      <c r="AJ4538" s="31">
        <f t="shared" si="1116"/>
        <v>0.83775811209439532</v>
      </c>
      <c r="AK4538" s="30" t="str">
        <f>IF(W4538="si",($S4538*'COSTOS DE CREDITOS'!$C$27)/DATA!$G4538,"")</f>
        <v/>
      </c>
      <c r="AL4538" s="90" t="str">
        <f>IF(W4538="si",'COSTOS DE CREDITOS'!$C$35,"")</f>
        <v/>
      </c>
      <c r="AM4538" s="30" t="str">
        <f t="shared" si="1119"/>
        <v/>
      </c>
      <c r="AN4538" s="30" t="str">
        <f t="shared" si="1120"/>
        <v/>
      </c>
      <c r="AO4538" s="30">
        <f t="shared" si="1121"/>
        <v>0</v>
      </c>
      <c r="AP4538" s="30">
        <f t="shared" si="1122"/>
        <v>0</v>
      </c>
      <c r="AQ4538" s="19" t="str">
        <f t="shared" si="1123"/>
        <v/>
      </c>
    </row>
    <row r="4539" spans="1:43" x14ac:dyDescent="0.2">
      <c r="A4539" s="23" t="s">
        <v>5665</v>
      </c>
      <c r="B4539" s="6" t="s">
        <v>5666</v>
      </c>
      <c r="C4539" s="6" t="s">
        <v>5667</v>
      </c>
      <c r="D4539" s="2">
        <v>189902</v>
      </c>
      <c r="E4539" s="2">
        <v>190258</v>
      </c>
      <c r="F4539" s="3" t="s">
        <v>5338</v>
      </c>
      <c r="G4539" s="2">
        <v>5</v>
      </c>
      <c r="H4539" s="2">
        <v>190315</v>
      </c>
      <c r="I4539" s="3" t="s">
        <v>5605</v>
      </c>
      <c r="J4539" s="15">
        <v>45439</v>
      </c>
      <c r="K4539" s="24">
        <v>1411198590</v>
      </c>
      <c r="L4539" s="15">
        <v>45442</v>
      </c>
      <c r="M4539" s="15">
        <v>45443</v>
      </c>
      <c r="N4539" s="26">
        <v>1</v>
      </c>
      <c r="O4539" s="26">
        <f>VLOOKUP(D4539,quash!A$2:$I$7791,9,FALSE)</f>
        <v>4</v>
      </c>
      <c r="P4539" s="7">
        <v>10000</v>
      </c>
      <c r="Q4539" s="26">
        <v>115</v>
      </c>
      <c r="R4539" s="19">
        <v>3.97705569269148E-2</v>
      </c>
      <c r="S4539" s="26">
        <v>16</v>
      </c>
      <c r="T4539" s="7">
        <v>6000</v>
      </c>
      <c r="U4539" s="2">
        <v>142</v>
      </c>
      <c r="V4539" s="11">
        <v>1503.37</v>
      </c>
      <c r="W4539" s="14" t="s">
        <v>5282</v>
      </c>
      <c r="AB4539" s="30">
        <f t="shared" si="1117"/>
        <v>267000</v>
      </c>
      <c r="AC4539" s="30">
        <f t="shared" si="1125"/>
        <v>2.247191011235955E-2</v>
      </c>
      <c r="AD4539" s="31">
        <f t="shared" si="1126"/>
        <v>2.5842696629213484</v>
      </c>
      <c r="AE4539" s="31">
        <f t="shared" si="1124"/>
        <v>3.191011235955056</v>
      </c>
      <c r="AG4539" s="30">
        <f t="shared" si="1118"/>
        <v>927000</v>
      </c>
      <c r="AH4539" s="30">
        <f t="shared" si="1114"/>
        <v>6.4724919093851136E-3</v>
      </c>
      <c r="AI4539" s="31">
        <f t="shared" si="1115"/>
        <v>0.74433656957928807</v>
      </c>
      <c r="AJ4539" s="31">
        <f t="shared" si="1116"/>
        <v>0.91909385113268616</v>
      </c>
      <c r="AK4539" s="30" t="str">
        <f>IF(W4539="si",($S4539*'COSTOS DE CREDITOS'!$C$27)/DATA!$G4539,"")</f>
        <v/>
      </c>
      <c r="AL4539" s="90" t="str">
        <f>IF(W4539="si",'COSTOS DE CREDITOS'!$C$35,"")</f>
        <v/>
      </c>
      <c r="AM4539" s="30" t="str">
        <f t="shared" si="1119"/>
        <v/>
      </c>
      <c r="AN4539" s="30" t="str">
        <f t="shared" si="1120"/>
        <v/>
      </c>
      <c r="AO4539" s="30">
        <f t="shared" si="1121"/>
        <v>0</v>
      </c>
      <c r="AP4539" s="30">
        <f t="shared" si="1122"/>
        <v>0</v>
      </c>
      <c r="AQ4539" s="19" t="str">
        <f t="shared" si="1123"/>
        <v/>
      </c>
    </row>
    <row r="4540" spans="1:43" x14ac:dyDescent="0.2">
      <c r="A4540" s="23" t="s">
        <v>5665</v>
      </c>
      <c r="B4540" s="6" t="s">
        <v>5666</v>
      </c>
      <c r="C4540" s="6" t="s">
        <v>5667</v>
      </c>
      <c r="D4540" s="2">
        <v>189754</v>
      </c>
      <c r="E4540" s="2">
        <v>190258</v>
      </c>
      <c r="F4540" s="3" t="s">
        <v>5338</v>
      </c>
      <c r="G4540" s="2">
        <v>5</v>
      </c>
      <c r="H4540" s="2">
        <v>190527</v>
      </c>
      <c r="I4540" s="3" t="s">
        <v>5606</v>
      </c>
      <c r="J4540" s="15">
        <v>45436</v>
      </c>
      <c r="K4540" s="24">
        <v>1408052811</v>
      </c>
      <c r="L4540" s="15">
        <v>45443</v>
      </c>
      <c r="M4540" s="15">
        <v>45443</v>
      </c>
      <c r="N4540" s="26">
        <v>1</v>
      </c>
      <c r="O4540" s="26">
        <f>VLOOKUP(D4540,quash!A$2:$I$7791,9,FALSE)</f>
        <v>1</v>
      </c>
      <c r="P4540" s="7">
        <v>10000</v>
      </c>
      <c r="Q4540" s="26">
        <v>110</v>
      </c>
      <c r="R4540" s="19">
        <v>3.11605023919212E-2</v>
      </c>
      <c r="S4540" s="26">
        <v>16</v>
      </c>
      <c r="T4540" s="7">
        <v>10000</v>
      </c>
      <c r="U4540" s="2">
        <v>142</v>
      </c>
      <c r="V4540" s="11">
        <v>2510.34</v>
      </c>
      <c r="W4540" s="14" t="s">
        <v>5282</v>
      </c>
      <c r="AB4540" s="30">
        <f t="shared" si="1117"/>
        <v>756000</v>
      </c>
      <c r="AC4540" s="30">
        <f t="shared" si="1125"/>
        <v>1.3227513227513227E-2</v>
      </c>
      <c r="AD4540" s="31">
        <f t="shared" si="1126"/>
        <v>1.4550264550264549</v>
      </c>
      <c r="AE4540" s="31">
        <f t="shared" si="1124"/>
        <v>1.8783068783068781</v>
      </c>
      <c r="AG4540" s="30">
        <f t="shared" si="1118"/>
        <v>2427000</v>
      </c>
      <c r="AH4540" s="30">
        <f t="shared" si="1114"/>
        <v>4.1203131437989289E-3</v>
      </c>
      <c r="AI4540" s="31">
        <f t="shared" si="1115"/>
        <v>0.45323444581788219</v>
      </c>
      <c r="AJ4540" s="31">
        <f t="shared" si="1116"/>
        <v>0.58508446641944789</v>
      </c>
      <c r="AK4540" s="30" t="str">
        <f>IF(W4540="si",($S4540*'COSTOS DE CREDITOS'!$C$27)/DATA!$G4540,"")</f>
        <v/>
      </c>
      <c r="AL4540" s="90" t="str">
        <f>IF(W4540="si",'COSTOS DE CREDITOS'!$C$35,"")</f>
        <v/>
      </c>
      <c r="AM4540" s="30" t="str">
        <f t="shared" si="1119"/>
        <v/>
      </c>
      <c r="AN4540" s="30" t="str">
        <f t="shared" si="1120"/>
        <v/>
      </c>
      <c r="AO4540" s="30">
        <f t="shared" si="1121"/>
        <v>0</v>
      </c>
      <c r="AP4540" s="30">
        <f t="shared" si="1122"/>
        <v>0</v>
      </c>
      <c r="AQ4540" s="19" t="str">
        <f t="shared" si="1123"/>
        <v/>
      </c>
    </row>
    <row r="4541" spans="1:43" x14ac:dyDescent="0.2">
      <c r="A4541" s="23" t="s">
        <v>5665</v>
      </c>
      <c r="B4541" s="6" t="s">
        <v>5666</v>
      </c>
      <c r="C4541" s="6" t="s">
        <v>5667</v>
      </c>
      <c r="D4541" s="2">
        <v>190384</v>
      </c>
      <c r="E4541" s="2">
        <v>190258</v>
      </c>
      <c r="F4541" s="3" t="s">
        <v>5338</v>
      </c>
      <c r="G4541" s="2">
        <v>5</v>
      </c>
      <c r="H4541" s="2">
        <v>190542</v>
      </c>
      <c r="I4541" s="3" t="s">
        <v>5607</v>
      </c>
      <c r="J4541" s="15">
        <v>45441</v>
      </c>
      <c r="K4541" s="24">
        <v>1413245083</v>
      </c>
      <c r="L4541" s="15">
        <v>45443</v>
      </c>
      <c r="M4541" s="15">
        <v>45443</v>
      </c>
      <c r="N4541" s="26">
        <v>1</v>
      </c>
      <c r="O4541" s="26">
        <f>VLOOKUP(D4541,quash!A$2:$I$7791,9,FALSE)</f>
        <v>6</v>
      </c>
      <c r="P4541" s="7">
        <v>10000</v>
      </c>
      <c r="Q4541" s="26">
        <v>147</v>
      </c>
      <c r="R4541" s="19">
        <v>7.9000519063170294E-2</v>
      </c>
      <c r="S4541" s="26">
        <v>16</v>
      </c>
      <c r="T4541" s="7">
        <v>6000</v>
      </c>
      <c r="U4541" s="2">
        <v>142</v>
      </c>
      <c r="V4541" s="11">
        <v>1503.37</v>
      </c>
      <c r="W4541" s="14" t="s">
        <v>5282</v>
      </c>
      <c r="AB4541" s="30">
        <f t="shared" si="1117"/>
        <v>103000</v>
      </c>
      <c r="AC4541" s="30">
        <f t="shared" si="1125"/>
        <v>5.8252427184466021E-2</v>
      </c>
      <c r="AD4541" s="31">
        <f t="shared" si="1126"/>
        <v>8.5631067961165055</v>
      </c>
      <c r="AE4541" s="31">
        <f t="shared" si="1124"/>
        <v>8.2718446601941746</v>
      </c>
      <c r="AG4541" s="30">
        <f t="shared" si="1118"/>
        <v>288000</v>
      </c>
      <c r="AH4541" s="30">
        <f t="shared" si="1114"/>
        <v>2.0833333333333332E-2</v>
      </c>
      <c r="AI4541" s="31">
        <f t="shared" si="1115"/>
        <v>3.0625</v>
      </c>
      <c r="AJ4541" s="31">
        <f t="shared" si="1116"/>
        <v>2.958333333333333</v>
      </c>
      <c r="AK4541" s="30" t="str">
        <f>IF(W4541="si",($S4541*'COSTOS DE CREDITOS'!$C$27)/DATA!$G4541,"")</f>
        <v/>
      </c>
      <c r="AL4541" s="90" t="str">
        <f>IF(W4541="si",'COSTOS DE CREDITOS'!$C$35,"")</f>
        <v/>
      </c>
      <c r="AM4541" s="30" t="str">
        <f t="shared" si="1119"/>
        <v/>
      </c>
      <c r="AN4541" s="30" t="str">
        <f t="shared" si="1120"/>
        <v/>
      </c>
      <c r="AO4541" s="30">
        <f t="shared" si="1121"/>
        <v>0</v>
      </c>
      <c r="AP4541" s="30">
        <f t="shared" si="1122"/>
        <v>0</v>
      </c>
      <c r="AQ4541" s="19" t="str">
        <f t="shared" si="1123"/>
        <v/>
      </c>
    </row>
    <row r="4542" spans="1:43" x14ac:dyDescent="0.2">
      <c r="A4542" s="23" t="s">
        <v>5665</v>
      </c>
      <c r="B4542" s="6" t="s">
        <v>5666</v>
      </c>
      <c r="C4542" s="6" t="s">
        <v>5667</v>
      </c>
      <c r="D4542" s="2">
        <v>190327</v>
      </c>
      <c r="E4542" s="2">
        <v>190258</v>
      </c>
      <c r="F4542" s="3" t="s">
        <v>5338</v>
      </c>
      <c r="G4542" s="2">
        <v>5</v>
      </c>
      <c r="H4542" s="2">
        <v>190574</v>
      </c>
      <c r="I4542" s="3" t="s">
        <v>5608</v>
      </c>
      <c r="J4542" s="15">
        <v>45441</v>
      </c>
      <c r="K4542" s="24">
        <v>1413067943</v>
      </c>
      <c r="L4542" s="15">
        <v>45443</v>
      </c>
      <c r="M4542" s="15">
        <v>45443</v>
      </c>
      <c r="N4542" s="26">
        <v>1</v>
      </c>
      <c r="O4542" s="26">
        <f>VLOOKUP(D4542,quash!A$2:$I$7791,9,FALSE)</f>
        <v>4</v>
      </c>
      <c r="P4542" s="7">
        <v>8000</v>
      </c>
      <c r="Q4542" s="26">
        <v>137</v>
      </c>
      <c r="R4542" s="19">
        <v>0.11226939921536</v>
      </c>
      <c r="S4542" s="26">
        <v>16</v>
      </c>
      <c r="T4542" s="7">
        <v>10000</v>
      </c>
      <c r="U4542" s="2">
        <v>142</v>
      </c>
      <c r="V4542" s="11">
        <v>2510.34</v>
      </c>
      <c r="W4542" s="14" t="s">
        <v>5282</v>
      </c>
      <c r="AB4542" s="30">
        <f t="shared" si="1117"/>
        <v>267000</v>
      </c>
      <c r="AC4542" s="30">
        <f t="shared" si="1125"/>
        <v>3.7453183520599252E-2</v>
      </c>
      <c r="AD4542" s="31">
        <f t="shared" si="1126"/>
        <v>5.1310861423220979</v>
      </c>
      <c r="AE4542" s="31">
        <f t="shared" si="1124"/>
        <v>5.3183520599250942</v>
      </c>
      <c r="AG4542" s="30">
        <f t="shared" si="1118"/>
        <v>927000</v>
      </c>
      <c r="AH4542" s="30">
        <f t="shared" si="1114"/>
        <v>1.0787486515641856E-2</v>
      </c>
      <c r="AI4542" s="31">
        <f t="shared" si="1115"/>
        <v>1.4778856526429343</v>
      </c>
      <c r="AJ4542" s="31">
        <f t="shared" si="1116"/>
        <v>1.5318230852211436</v>
      </c>
      <c r="AK4542" s="30" t="str">
        <f>IF(W4542="si",($S4542*'COSTOS DE CREDITOS'!$C$27)/DATA!$G4542,"")</f>
        <v/>
      </c>
      <c r="AL4542" s="90" t="str">
        <f>IF(W4542="si",'COSTOS DE CREDITOS'!$C$35,"")</f>
        <v/>
      </c>
      <c r="AM4542" s="30" t="str">
        <f t="shared" si="1119"/>
        <v/>
      </c>
      <c r="AN4542" s="30" t="str">
        <f t="shared" si="1120"/>
        <v/>
      </c>
      <c r="AO4542" s="30">
        <f t="shared" si="1121"/>
        <v>0</v>
      </c>
      <c r="AP4542" s="30">
        <f t="shared" si="1122"/>
        <v>0</v>
      </c>
      <c r="AQ4542" s="19" t="str">
        <f t="shared" si="1123"/>
        <v/>
      </c>
    </row>
    <row r="4543" spans="1:43" x14ac:dyDescent="0.2">
      <c r="A4543" s="23" t="s">
        <v>5665</v>
      </c>
      <c r="B4543" s="6" t="s">
        <v>5683</v>
      </c>
      <c r="C4543" s="6" t="s">
        <v>5670</v>
      </c>
      <c r="D4543" s="2">
        <v>189376</v>
      </c>
      <c r="E4543" s="2">
        <v>190514</v>
      </c>
      <c r="F4543" s="3" t="s">
        <v>5339</v>
      </c>
      <c r="G4543" s="2">
        <v>5</v>
      </c>
      <c r="H4543" s="2">
        <v>190515</v>
      </c>
      <c r="I4543" s="3" t="s">
        <v>5609</v>
      </c>
      <c r="J4543" s="15">
        <v>45434</v>
      </c>
      <c r="K4543" s="24">
        <v>1406443268</v>
      </c>
      <c r="L4543" s="15">
        <v>45443</v>
      </c>
      <c r="M4543" s="15">
        <v>45443</v>
      </c>
      <c r="N4543" s="26">
        <v>1</v>
      </c>
      <c r="O4543" s="26">
        <f>VLOOKUP(D4543,quash!A$2:$I$7791,9,FALSE)</f>
        <v>2</v>
      </c>
      <c r="P4543" s="7">
        <v>10000</v>
      </c>
      <c r="Q4543" s="26">
        <v>132</v>
      </c>
      <c r="R4543" s="19">
        <v>5.8283715876113903E-2</v>
      </c>
      <c r="S4543" s="26">
        <v>16</v>
      </c>
      <c r="T4543" s="7">
        <v>10000</v>
      </c>
      <c r="U4543" s="2">
        <v>142</v>
      </c>
      <c r="V4543" s="11">
        <v>2510.34</v>
      </c>
      <c r="W4543" s="14" t="s">
        <v>5282</v>
      </c>
      <c r="AB4543" s="30">
        <f t="shared" si="1117"/>
        <v>453000</v>
      </c>
      <c r="AC4543" s="30">
        <f t="shared" si="1125"/>
        <v>2.2075055187637971E-2</v>
      </c>
      <c r="AD4543" s="31">
        <f t="shared" si="1126"/>
        <v>2.9139072847682121</v>
      </c>
      <c r="AE4543" s="31">
        <f t="shared" si="1124"/>
        <v>3.1346578366445916</v>
      </c>
      <c r="AG4543" s="30">
        <f t="shared" si="1118"/>
        <v>1695000</v>
      </c>
      <c r="AH4543" s="30">
        <f t="shared" si="1114"/>
        <v>5.8997050147492625E-3</v>
      </c>
      <c r="AI4543" s="31">
        <f t="shared" si="1115"/>
        <v>0.77876106194690264</v>
      </c>
      <c r="AJ4543" s="31">
        <f t="shared" si="1116"/>
        <v>0.83775811209439532</v>
      </c>
      <c r="AK4543" s="30" t="str">
        <f>IF(W4543="si",($S4543*'COSTOS DE CREDITOS'!$C$27)/DATA!$G4543,"")</f>
        <v/>
      </c>
      <c r="AL4543" s="90" t="str">
        <f>IF(W4543="si",'COSTOS DE CREDITOS'!$C$35,"")</f>
        <v/>
      </c>
      <c r="AM4543" s="30" t="str">
        <f t="shared" si="1119"/>
        <v/>
      </c>
      <c r="AN4543" s="30" t="str">
        <f t="shared" si="1120"/>
        <v/>
      </c>
      <c r="AO4543" s="30">
        <f t="shared" si="1121"/>
        <v>0</v>
      </c>
      <c r="AP4543" s="30">
        <f t="shared" si="1122"/>
        <v>0</v>
      </c>
      <c r="AQ4543" s="19" t="str">
        <f t="shared" si="1123"/>
        <v/>
      </c>
    </row>
    <row r="4544" spans="1:43" x14ac:dyDescent="0.2">
      <c r="A4544" s="23" t="s">
        <v>5665</v>
      </c>
      <c r="B4544" s="6" t="s">
        <v>5683</v>
      </c>
      <c r="C4544" s="6" t="s">
        <v>5670</v>
      </c>
      <c r="D4544" s="2">
        <v>189382</v>
      </c>
      <c r="E4544" s="2">
        <v>190514</v>
      </c>
      <c r="F4544" s="3" t="s">
        <v>5339</v>
      </c>
      <c r="G4544" s="2">
        <v>5</v>
      </c>
      <c r="H4544" s="2">
        <v>190516</v>
      </c>
      <c r="I4544" s="3" t="s">
        <v>5610</v>
      </c>
      <c r="J4544" s="15">
        <v>45434</v>
      </c>
      <c r="K4544" s="24">
        <v>1406461520</v>
      </c>
      <c r="L4544" s="15">
        <v>45443</v>
      </c>
      <c r="M4544" s="15">
        <v>45443</v>
      </c>
      <c r="N4544" s="26">
        <v>1</v>
      </c>
      <c r="O4544" s="26">
        <f>VLOOKUP(D4544,quash!A$2:$I$7791,9,FALSE)</f>
        <v>2</v>
      </c>
      <c r="P4544" s="7">
        <v>10000</v>
      </c>
      <c r="Q4544" s="26">
        <v>115</v>
      </c>
      <c r="R4544" s="19">
        <v>3.97705569269148E-2</v>
      </c>
      <c r="S4544" s="26">
        <v>16</v>
      </c>
      <c r="T4544" s="7">
        <v>10000</v>
      </c>
      <c r="U4544" s="2">
        <v>142</v>
      </c>
      <c r="V4544" s="11">
        <v>2510.34</v>
      </c>
      <c r="W4544" s="14" t="s">
        <v>5282</v>
      </c>
      <c r="AB4544" s="30">
        <f t="shared" si="1117"/>
        <v>453000</v>
      </c>
      <c r="AC4544" s="30">
        <f t="shared" si="1125"/>
        <v>2.2075055187637971E-2</v>
      </c>
      <c r="AD4544" s="31">
        <f t="shared" si="1126"/>
        <v>2.5386313465783665</v>
      </c>
      <c r="AE4544" s="31">
        <f t="shared" si="1124"/>
        <v>3.1346578366445916</v>
      </c>
      <c r="AG4544" s="30">
        <f t="shared" si="1118"/>
        <v>1695000</v>
      </c>
      <c r="AH4544" s="30">
        <f t="shared" ref="AH4544:AH4607" si="1127">IFERROR($T4544/AG4544,"")</f>
        <v>5.8997050147492625E-3</v>
      </c>
      <c r="AI4544" s="31">
        <f t="shared" ref="AI4544:AI4607" si="1128">IFERROR(AH4544*$Q4544,"")</f>
        <v>0.67846607669616521</v>
      </c>
      <c r="AJ4544" s="31">
        <f t="shared" ref="AJ4544:AJ4569" si="1129">IFERROR(AH4544*$U4544,"")</f>
        <v>0.83775811209439532</v>
      </c>
      <c r="AK4544" s="30" t="str">
        <f>IF(W4544="si",($S4544*'COSTOS DE CREDITOS'!$C$27)/DATA!$G4544,"")</f>
        <v/>
      </c>
      <c r="AL4544" s="90" t="str">
        <f>IF(W4544="si",'COSTOS DE CREDITOS'!$C$35,"")</f>
        <v/>
      </c>
      <c r="AM4544" s="30" t="str">
        <f t="shared" si="1119"/>
        <v/>
      </c>
      <c r="AN4544" s="30" t="str">
        <f t="shared" si="1120"/>
        <v/>
      </c>
      <c r="AO4544" s="30">
        <f t="shared" si="1121"/>
        <v>0</v>
      </c>
      <c r="AP4544" s="30">
        <f t="shared" si="1122"/>
        <v>0</v>
      </c>
      <c r="AQ4544" s="19" t="str">
        <f t="shared" si="1123"/>
        <v/>
      </c>
    </row>
    <row r="4545" spans="1:43" x14ac:dyDescent="0.2">
      <c r="A4545" s="23" t="s">
        <v>5665</v>
      </c>
      <c r="B4545" s="6" t="s">
        <v>5683</v>
      </c>
      <c r="C4545" s="6" t="s">
        <v>5670</v>
      </c>
      <c r="D4545" s="2">
        <v>189781</v>
      </c>
      <c r="E4545" s="2">
        <v>190514</v>
      </c>
      <c r="F4545" s="3" t="s">
        <v>5339</v>
      </c>
      <c r="G4545" s="2">
        <v>5</v>
      </c>
      <c r="H4545" s="2">
        <v>190518</v>
      </c>
      <c r="I4545" s="3" t="s">
        <v>5611</v>
      </c>
      <c r="J4545" s="15">
        <v>45437</v>
      </c>
      <c r="K4545" s="24">
        <v>1408918992</v>
      </c>
      <c r="L4545" s="15">
        <v>45443</v>
      </c>
      <c r="M4545" s="15">
        <v>45443</v>
      </c>
      <c r="N4545" s="26">
        <v>1</v>
      </c>
      <c r="O4545" s="26">
        <f>VLOOKUP(D4545,quash!A$2:$I$7791,9,FALSE)</f>
        <v>1</v>
      </c>
      <c r="P4545" s="7">
        <v>10000</v>
      </c>
      <c r="Q4545" s="26">
        <v>147</v>
      </c>
      <c r="R4545" s="19">
        <v>7.9000519063170294E-2</v>
      </c>
      <c r="S4545" s="26">
        <v>16</v>
      </c>
      <c r="T4545" s="7">
        <v>10000</v>
      </c>
      <c r="U4545" s="2">
        <v>142</v>
      </c>
      <c r="V4545" s="11">
        <v>2510.34</v>
      </c>
      <c r="W4545" s="14" t="s">
        <v>5282</v>
      </c>
      <c r="AB4545" s="30">
        <f t="shared" si="1117"/>
        <v>756000</v>
      </c>
      <c r="AC4545" s="30">
        <f t="shared" si="1125"/>
        <v>1.3227513227513227E-2</v>
      </c>
      <c r="AD4545" s="31">
        <f t="shared" si="1126"/>
        <v>1.9444444444444444</v>
      </c>
      <c r="AE4545" s="31">
        <f t="shared" si="1124"/>
        <v>1.8783068783068781</v>
      </c>
      <c r="AG4545" s="30">
        <f t="shared" si="1118"/>
        <v>2427000</v>
      </c>
      <c r="AH4545" s="30">
        <f t="shared" si="1127"/>
        <v>4.1203131437989289E-3</v>
      </c>
      <c r="AI4545" s="31">
        <f t="shared" si="1128"/>
        <v>0.60568603213844252</v>
      </c>
      <c r="AJ4545" s="31">
        <f t="shared" si="1129"/>
        <v>0.58508446641944789</v>
      </c>
      <c r="AK4545" s="30" t="str">
        <f>IF(W4545="si",($S4545*'COSTOS DE CREDITOS'!$C$27)/DATA!$G4545,"")</f>
        <v/>
      </c>
      <c r="AL4545" s="90" t="str">
        <f>IF(W4545="si",'COSTOS DE CREDITOS'!$C$35,"")</f>
        <v/>
      </c>
      <c r="AM4545" s="30" t="str">
        <f t="shared" si="1119"/>
        <v/>
      </c>
      <c r="AN4545" s="30" t="str">
        <f t="shared" si="1120"/>
        <v/>
      </c>
      <c r="AO4545" s="30">
        <f t="shared" si="1121"/>
        <v>0</v>
      </c>
      <c r="AP4545" s="30">
        <f t="shared" si="1122"/>
        <v>0</v>
      </c>
      <c r="AQ4545" s="19" t="str">
        <f t="shared" si="1123"/>
        <v/>
      </c>
    </row>
    <row r="4546" spans="1:43" x14ac:dyDescent="0.2">
      <c r="A4546" s="23" t="s">
        <v>5665</v>
      </c>
      <c r="B4546" s="6" t="s">
        <v>5683</v>
      </c>
      <c r="C4546" s="6" t="s">
        <v>5670</v>
      </c>
      <c r="D4546" s="2">
        <v>189877</v>
      </c>
      <c r="E4546" s="2">
        <v>190514</v>
      </c>
      <c r="F4546" s="3" t="s">
        <v>5339</v>
      </c>
      <c r="G4546" s="2">
        <v>5</v>
      </c>
      <c r="H4546" s="2">
        <v>190519</v>
      </c>
      <c r="I4546" s="3" t="s">
        <v>5612</v>
      </c>
      <c r="J4546" s="15">
        <v>45439</v>
      </c>
      <c r="K4546" s="24">
        <v>1411090991</v>
      </c>
      <c r="L4546" s="15">
        <v>45443</v>
      </c>
      <c r="M4546" s="15">
        <v>45443</v>
      </c>
      <c r="N4546" s="26">
        <v>1</v>
      </c>
      <c r="O4546" s="26">
        <f>VLOOKUP(D4546,quash!A$2:$I$7791,9,FALSE)</f>
        <v>3</v>
      </c>
      <c r="P4546" s="7">
        <v>7000</v>
      </c>
      <c r="Q4546" s="26">
        <v>112</v>
      </c>
      <c r="R4546" s="19">
        <v>0.11226939921536</v>
      </c>
      <c r="S4546" s="26">
        <v>16</v>
      </c>
      <c r="T4546" s="7">
        <v>10000</v>
      </c>
      <c r="U4546" s="2">
        <v>142</v>
      </c>
      <c r="V4546" s="11">
        <v>2510.34</v>
      </c>
      <c r="W4546" s="14" t="s">
        <v>5282</v>
      </c>
      <c r="AB4546" s="30">
        <f t="shared" ref="AB4546:AB4594" si="1130">SUMIFS($T:$T,$M:$M,$M4546,$O:$O,$O4546)</f>
        <v>173000</v>
      </c>
      <c r="AC4546" s="30">
        <f t="shared" si="1125"/>
        <v>5.7803468208092484E-2</v>
      </c>
      <c r="AD4546" s="31">
        <f t="shared" si="1126"/>
        <v>6.4739884393063587</v>
      </c>
      <c r="AE4546" s="31">
        <f t="shared" si="1124"/>
        <v>8.2080924855491322</v>
      </c>
      <c r="AG4546" s="30">
        <f t="shared" ref="AG4546:AG4594" si="1131">SUMIFS($T:$T,$O:$O,$O4546,$N:$N,1)</f>
        <v>778000</v>
      </c>
      <c r="AH4546" s="30">
        <f t="shared" si="1127"/>
        <v>1.2853470437017995E-2</v>
      </c>
      <c r="AI4546" s="31">
        <f t="shared" si="1128"/>
        <v>1.4395886889460154</v>
      </c>
      <c r="AJ4546" s="31">
        <f t="shared" si="1129"/>
        <v>1.8251928020565553</v>
      </c>
      <c r="AK4546" s="30" t="str">
        <f>IF(W4546="si",($S4546*'COSTOS DE CREDITOS'!$C$27)/DATA!$G4546,"")</f>
        <v/>
      </c>
      <c r="AL4546" s="90" t="str">
        <f>IF(W4546="si",'COSTOS DE CREDITOS'!$C$35,"")</f>
        <v/>
      </c>
      <c r="AM4546" s="30" t="str">
        <f t="shared" si="1119"/>
        <v/>
      </c>
      <c r="AN4546" s="30" t="str">
        <f t="shared" si="1120"/>
        <v/>
      </c>
      <c r="AO4546" s="30">
        <f t="shared" si="1121"/>
        <v>0</v>
      </c>
      <c r="AP4546" s="30">
        <f t="shared" si="1122"/>
        <v>0</v>
      </c>
      <c r="AQ4546" s="19" t="str">
        <f t="shared" si="1123"/>
        <v/>
      </c>
    </row>
    <row r="4547" spans="1:43" x14ac:dyDescent="0.2">
      <c r="A4547" s="23" t="s">
        <v>5665</v>
      </c>
      <c r="B4547" s="6" t="s">
        <v>5683</v>
      </c>
      <c r="C4547" s="6" t="s">
        <v>5670</v>
      </c>
      <c r="D4547" s="2">
        <v>189777</v>
      </c>
      <c r="E4547" s="2">
        <v>190514</v>
      </c>
      <c r="F4547" s="3" t="s">
        <v>5339</v>
      </c>
      <c r="G4547" s="2">
        <v>5</v>
      </c>
      <c r="H4547" s="2">
        <v>190521</v>
      </c>
      <c r="I4547" s="3" t="s">
        <v>5613</v>
      </c>
      <c r="J4547" s="15">
        <v>45437</v>
      </c>
      <c r="K4547" s="24">
        <v>1408861761</v>
      </c>
      <c r="L4547" s="15">
        <v>45443</v>
      </c>
      <c r="M4547" s="15">
        <v>45443</v>
      </c>
      <c r="N4547" s="26">
        <v>1</v>
      </c>
      <c r="O4547" s="26">
        <f>VLOOKUP(D4547,quash!A$2:$I$7791,9,FALSE)</f>
        <v>1</v>
      </c>
      <c r="P4547" s="7">
        <v>5000</v>
      </c>
      <c r="Q4547" s="26">
        <v>147</v>
      </c>
      <c r="R4547" s="19">
        <v>0.11226939921536</v>
      </c>
      <c r="S4547" s="26">
        <v>16</v>
      </c>
      <c r="T4547" s="7">
        <v>10000</v>
      </c>
      <c r="U4547" s="2">
        <v>142</v>
      </c>
      <c r="V4547" s="11">
        <v>2510.34</v>
      </c>
      <c r="W4547" s="14" t="s">
        <v>5282</v>
      </c>
      <c r="AB4547" s="30">
        <f t="shared" si="1130"/>
        <v>756000</v>
      </c>
      <c r="AC4547" s="30">
        <f t="shared" si="1125"/>
        <v>1.3227513227513227E-2</v>
      </c>
      <c r="AD4547" s="31">
        <f t="shared" si="1126"/>
        <v>1.9444444444444444</v>
      </c>
      <c r="AE4547" s="31">
        <f t="shared" si="1124"/>
        <v>1.8783068783068781</v>
      </c>
      <c r="AG4547" s="30">
        <f t="shared" si="1131"/>
        <v>2427000</v>
      </c>
      <c r="AH4547" s="30">
        <f t="shared" si="1127"/>
        <v>4.1203131437989289E-3</v>
      </c>
      <c r="AI4547" s="31">
        <f t="shared" si="1128"/>
        <v>0.60568603213844252</v>
      </c>
      <c r="AJ4547" s="31">
        <f t="shared" si="1129"/>
        <v>0.58508446641944789</v>
      </c>
      <c r="AK4547" s="30" t="str">
        <f>IF(W4547="si",($S4547*'COSTOS DE CREDITOS'!$C$27)/DATA!$G4547,"")</f>
        <v/>
      </c>
      <c r="AL4547" s="90" t="str">
        <f>IF(W4547="si",'COSTOS DE CREDITOS'!$C$35,"")</f>
        <v/>
      </c>
      <c r="AM4547" s="30" t="str">
        <f t="shared" ref="AM4547:AM4594" si="1132">IF(W4547="si",(20%/52*$S4547)*$T4547,"")</f>
        <v/>
      </c>
      <c r="AN4547" s="30" t="str">
        <f t="shared" ref="AN4547:AN4594" si="1133">IF(W4547="SI",T4547-Y4547,"")</f>
        <v/>
      </c>
      <c r="AO4547" s="30">
        <f t="shared" ref="AO4547:AO4594" si="1134">SUM(AK4547:AN4547)</f>
        <v>0</v>
      </c>
      <c r="AP4547" s="30">
        <f t="shared" ref="AP4547:AP4594" si="1135">AA4547-AO4547</f>
        <v>0</v>
      </c>
      <c r="AQ4547" s="19" t="str">
        <f t="shared" ref="AQ4547:AQ4594" si="1136">IFERROR(AP4547/AA4547,"")</f>
        <v/>
      </c>
    </row>
    <row r="4548" spans="1:43" x14ac:dyDescent="0.2">
      <c r="A4548" s="23" t="s">
        <v>5665</v>
      </c>
      <c r="B4548" s="6" t="s">
        <v>5678</v>
      </c>
      <c r="C4548" s="6" t="s">
        <v>5670</v>
      </c>
      <c r="D4548" s="2">
        <v>190329</v>
      </c>
      <c r="E4548" s="2">
        <v>190401</v>
      </c>
      <c r="F4548" s="3" t="s">
        <v>5340</v>
      </c>
      <c r="G4548" s="2">
        <v>5</v>
      </c>
      <c r="H4548" s="2">
        <v>190428</v>
      </c>
      <c r="I4548" s="3" t="s">
        <v>5614</v>
      </c>
      <c r="J4548" s="15">
        <v>45441</v>
      </c>
      <c r="K4548" s="24">
        <v>1413056630</v>
      </c>
      <c r="L4548" s="15">
        <v>45442</v>
      </c>
      <c r="M4548" s="15">
        <v>45443</v>
      </c>
      <c r="N4548" s="26">
        <v>1</v>
      </c>
      <c r="O4548" s="26">
        <f>VLOOKUP(D4548,quash!A$2:$I$7791,9,FALSE)</f>
        <v>4</v>
      </c>
      <c r="P4548" s="7">
        <v>10000</v>
      </c>
      <c r="Q4548" s="26">
        <v>115</v>
      </c>
      <c r="R4548" s="19">
        <v>3.97705569269148E-2</v>
      </c>
      <c r="S4548" s="26">
        <v>16</v>
      </c>
      <c r="T4548" s="7">
        <v>5000</v>
      </c>
      <c r="U4548" s="2">
        <v>142</v>
      </c>
      <c r="V4548" s="11">
        <v>1262.2</v>
      </c>
      <c r="W4548" s="14" t="s">
        <v>5282</v>
      </c>
      <c r="AB4548" s="30">
        <f t="shared" si="1130"/>
        <v>267000</v>
      </c>
      <c r="AC4548" s="30">
        <f t="shared" si="1125"/>
        <v>1.8726591760299626E-2</v>
      </c>
      <c r="AD4548" s="31">
        <f t="shared" si="1126"/>
        <v>2.1535580524344571</v>
      </c>
      <c r="AE4548" s="31">
        <f t="shared" si="1124"/>
        <v>2.6591760299625471</v>
      </c>
      <c r="AG4548" s="30">
        <f t="shared" si="1131"/>
        <v>927000</v>
      </c>
      <c r="AH4548" s="30">
        <f t="shared" si="1127"/>
        <v>5.3937432578209281E-3</v>
      </c>
      <c r="AI4548" s="31">
        <f t="shared" si="1128"/>
        <v>0.62028047464940672</v>
      </c>
      <c r="AJ4548" s="31">
        <f t="shared" si="1129"/>
        <v>0.76591154261057182</v>
      </c>
      <c r="AK4548" s="30" t="str">
        <f>IF(W4548="si",($S4548*'COSTOS DE CREDITOS'!$C$27)/DATA!$G4548,"")</f>
        <v/>
      </c>
      <c r="AL4548" s="90" t="str">
        <f>IF(W4548="si",'COSTOS DE CREDITOS'!$C$35,"")</f>
        <v/>
      </c>
      <c r="AM4548" s="30" t="str">
        <f t="shared" si="1132"/>
        <v/>
      </c>
      <c r="AN4548" s="30" t="str">
        <f t="shared" si="1133"/>
        <v/>
      </c>
      <c r="AO4548" s="30">
        <f t="shared" si="1134"/>
        <v>0</v>
      </c>
      <c r="AP4548" s="30">
        <f t="shared" si="1135"/>
        <v>0</v>
      </c>
      <c r="AQ4548" s="19" t="str">
        <f t="shared" si="1136"/>
        <v/>
      </c>
    </row>
    <row r="4549" spans="1:43" x14ac:dyDescent="0.2">
      <c r="A4549" s="23" t="s">
        <v>5665</v>
      </c>
      <c r="B4549" s="6" t="s">
        <v>5678</v>
      </c>
      <c r="C4549" s="6" t="s">
        <v>5670</v>
      </c>
      <c r="D4549" s="2">
        <v>190336</v>
      </c>
      <c r="E4549" s="2">
        <v>190401</v>
      </c>
      <c r="F4549" s="3" t="s">
        <v>5340</v>
      </c>
      <c r="G4549" s="2">
        <v>5</v>
      </c>
      <c r="H4549" s="2">
        <v>190430</v>
      </c>
      <c r="I4549" s="3" t="s">
        <v>5615</v>
      </c>
      <c r="J4549" s="15">
        <v>45441</v>
      </c>
      <c r="K4549" s="24">
        <v>1413058758</v>
      </c>
      <c r="L4549" s="15">
        <v>45442</v>
      </c>
      <c r="M4549" s="15">
        <v>45443</v>
      </c>
      <c r="N4549" s="26">
        <v>1</v>
      </c>
      <c r="O4549" s="26">
        <f>VLOOKUP(D4549,quash!A$2:$I$7791,9,FALSE)</f>
        <v>6</v>
      </c>
      <c r="P4549" s="7">
        <v>10000</v>
      </c>
      <c r="Q4549" s="26">
        <v>127</v>
      </c>
      <c r="R4549" s="19">
        <v>5.24391097594855E-2</v>
      </c>
      <c r="S4549" s="26">
        <v>16</v>
      </c>
      <c r="T4549" s="7">
        <v>5000</v>
      </c>
      <c r="U4549" s="2">
        <v>142</v>
      </c>
      <c r="V4549" s="11">
        <v>1262.2</v>
      </c>
      <c r="W4549" s="14" t="s">
        <v>5282</v>
      </c>
      <c r="AB4549" s="30">
        <f t="shared" si="1130"/>
        <v>103000</v>
      </c>
      <c r="AC4549" s="30">
        <f t="shared" si="1125"/>
        <v>4.8543689320388349E-2</v>
      </c>
      <c r="AD4549" s="31">
        <f t="shared" si="1126"/>
        <v>6.1650485436893199</v>
      </c>
      <c r="AE4549" s="31">
        <f t="shared" si="1124"/>
        <v>6.8932038834951452</v>
      </c>
      <c r="AG4549" s="30">
        <f t="shared" si="1131"/>
        <v>288000</v>
      </c>
      <c r="AH4549" s="30">
        <f t="shared" si="1127"/>
        <v>1.7361111111111112E-2</v>
      </c>
      <c r="AI4549" s="31">
        <f t="shared" si="1128"/>
        <v>2.2048611111111112</v>
      </c>
      <c r="AJ4549" s="31">
        <f t="shared" si="1129"/>
        <v>2.4652777777777777</v>
      </c>
      <c r="AK4549" s="30" t="str">
        <f>IF(W4549="si",($S4549*'COSTOS DE CREDITOS'!$C$27)/DATA!$G4549,"")</f>
        <v/>
      </c>
      <c r="AL4549" s="90" t="str">
        <f>IF(W4549="si",'COSTOS DE CREDITOS'!$C$35,"")</f>
        <v/>
      </c>
      <c r="AM4549" s="30" t="str">
        <f t="shared" si="1132"/>
        <v/>
      </c>
      <c r="AN4549" s="30" t="str">
        <f t="shared" si="1133"/>
        <v/>
      </c>
      <c r="AO4549" s="30">
        <f t="shared" si="1134"/>
        <v>0</v>
      </c>
      <c r="AP4549" s="30">
        <f t="shared" si="1135"/>
        <v>0</v>
      </c>
      <c r="AQ4549" s="19" t="str">
        <f t="shared" si="1136"/>
        <v/>
      </c>
    </row>
    <row r="4550" spans="1:43" x14ac:dyDescent="0.2">
      <c r="A4550" s="23" t="s">
        <v>5665</v>
      </c>
      <c r="B4550" s="6" t="s">
        <v>5678</v>
      </c>
      <c r="C4550" s="6" t="s">
        <v>5670</v>
      </c>
      <c r="D4550" s="2">
        <v>190346</v>
      </c>
      <c r="E4550" s="2">
        <v>190401</v>
      </c>
      <c r="F4550" s="3" t="s">
        <v>5340</v>
      </c>
      <c r="G4550" s="2">
        <v>5</v>
      </c>
      <c r="H4550" s="2">
        <v>190432</v>
      </c>
      <c r="I4550" s="3" t="s">
        <v>5616</v>
      </c>
      <c r="J4550" s="15">
        <v>45441</v>
      </c>
      <c r="K4550" s="24">
        <v>1413094243</v>
      </c>
      <c r="L4550" s="15">
        <v>45442</v>
      </c>
      <c r="M4550" s="15">
        <v>45443</v>
      </c>
      <c r="N4550" s="26">
        <v>1</v>
      </c>
      <c r="O4550" s="26">
        <f>VLOOKUP(D4550,quash!A$2:$I$7791,9,FALSE)</f>
        <v>4</v>
      </c>
      <c r="P4550" s="7">
        <v>10000</v>
      </c>
      <c r="Q4550" s="26">
        <v>110</v>
      </c>
      <c r="R4550" s="19">
        <v>3.11605023919212E-2</v>
      </c>
      <c r="S4550" s="26">
        <v>16</v>
      </c>
      <c r="T4550" s="7">
        <v>5000</v>
      </c>
      <c r="U4550" s="2">
        <v>142</v>
      </c>
      <c r="V4550" s="11">
        <v>1262.2</v>
      </c>
      <c r="W4550" s="14" t="s">
        <v>5282</v>
      </c>
      <c r="AB4550" s="30">
        <f t="shared" si="1130"/>
        <v>267000</v>
      </c>
      <c r="AC4550" s="30">
        <f t="shared" si="1125"/>
        <v>1.8726591760299626E-2</v>
      </c>
      <c r="AD4550" s="31">
        <f t="shared" si="1126"/>
        <v>2.0599250936329589</v>
      </c>
      <c r="AE4550" s="31">
        <f t="shared" ref="AE4550:AE4566" si="1137">AC4550*$U4550</f>
        <v>2.6591760299625471</v>
      </c>
      <c r="AG4550" s="30">
        <f t="shared" si="1131"/>
        <v>927000</v>
      </c>
      <c r="AH4550" s="30">
        <f t="shared" si="1127"/>
        <v>5.3937432578209281E-3</v>
      </c>
      <c r="AI4550" s="31">
        <f t="shared" si="1128"/>
        <v>0.59331175836030214</v>
      </c>
      <c r="AJ4550" s="31">
        <f t="shared" si="1129"/>
        <v>0.76591154261057182</v>
      </c>
      <c r="AK4550" s="30" t="str">
        <f>IF(W4550="si",($S4550*'COSTOS DE CREDITOS'!$C$27)/DATA!$G4550,"")</f>
        <v/>
      </c>
      <c r="AL4550" s="90" t="str">
        <f>IF(W4550="si",'COSTOS DE CREDITOS'!$C$35,"")</f>
        <v/>
      </c>
      <c r="AM4550" s="30" t="str">
        <f t="shared" si="1132"/>
        <v/>
      </c>
      <c r="AN4550" s="30" t="str">
        <f t="shared" si="1133"/>
        <v/>
      </c>
      <c r="AO4550" s="30">
        <f t="shared" si="1134"/>
        <v>0</v>
      </c>
      <c r="AP4550" s="30">
        <f t="shared" si="1135"/>
        <v>0</v>
      </c>
      <c r="AQ4550" s="19" t="str">
        <f t="shared" si="1136"/>
        <v/>
      </c>
    </row>
    <row r="4551" spans="1:43" x14ac:dyDescent="0.2">
      <c r="A4551" s="23" t="s">
        <v>5665</v>
      </c>
      <c r="B4551" s="6" t="s">
        <v>5678</v>
      </c>
      <c r="C4551" s="6" t="s">
        <v>5670</v>
      </c>
      <c r="D4551" s="2">
        <v>189581</v>
      </c>
      <c r="E4551" s="2">
        <v>190130</v>
      </c>
      <c r="F4551" s="3" t="s">
        <v>5341</v>
      </c>
      <c r="G4551" s="2">
        <v>5</v>
      </c>
      <c r="H4551" s="2">
        <v>190131</v>
      </c>
      <c r="I4551" s="3" t="s">
        <v>5617</v>
      </c>
      <c r="J4551" s="15">
        <v>45435</v>
      </c>
      <c r="K4551" s="24">
        <v>1407274735</v>
      </c>
      <c r="L4551" s="15">
        <v>45441</v>
      </c>
      <c r="M4551" s="15">
        <v>45443</v>
      </c>
      <c r="N4551" s="26">
        <v>1</v>
      </c>
      <c r="O4551" s="26">
        <f>VLOOKUP(D4551,quash!A$2:$I$7791,9,FALSE)</f>
        <v>2</v>
      </c>
      <c r="P4551" s="7">
        <v>10000</v>
      </c>
      <c r="Q4551" s="26">
        <v>100</v>
      </c>
      <c r="R4551" s="19">
        <v>1.82981294070719E-2</v>
      </c>
      <c r="S4551" s="26">
        <v>16</v>
      </c>
      <c r="T4551" s="7">
        <v>9000</v>
      </c>
      <c r="U4551" s="2">
        <v>132</v>
      </c>
      <c r="V4551" s="11">
        <v>2089.63</v>
      </c>
      <c r="W4551" s="14" t="s">
        <v>5282</v>
      </c>
      <c r="AB4551" s="30">
        <f t="shared" si="1130"/>
        <v>453000</v>
      </c>
      <c r="AC4551" s="30">
        <f t="shared" si="1125"/>
        <v>1.9867549668874173E-2</v>
      </c>
      <c r="AD4551" s="31">
        <f t="shared" si="1126"/>
        <v>1.9867549668874174</v>
      </c>
      <c r="AE4551" s="31">
        <f t="shared" si="1137"/>
        <v>2.6225165562913908</v>
      </c>
      <c r="AG4551" s="30">
        <f t="shared" si="1131"/>
        <v>1695000</v>
      </c>
      <c r="AH4551" s="30">
        <f t="shared" si="1127"/>
        <v>5.3097345132743362E-3</v>
      </c>
      <c r="AI4551" s="31">
        <f t="shared" si="1128"/>
        <v>0.53097345132743357</v>
      </c>
      <c r="AJ4551" s="31">
        <f t="shared" si="1129"/>
        <v>0.70088495575221232</v>
      </c>
      <c r="AK4551" s="30" t="str">
        <f>IF(W4551="si",($S4551*'COSTOS DE CREDITOS'!$C$27)/DATA!$G4551,"")</f>
        <v/>
      </c>
      <c r="AL4551" s="90" t="str">
        <f>IF(W4551="si",'COSTOS DE CREDITOS'!$C$35,"")</f>
        <v/>
      </c>
      <c r="AM4551" s="30" t="str">
        <f t="shared" si="1132"/>
        <v/>
      </c>
      <c r="AN4551" s="30" t="str">
        <f t="shared" si="1133"/>
        <v/>
      </c>
      <c r="AO4551" s="30">
        <f t="shared" si="1134"/>
        <v>0</v>
      </c>
      <c r="AP4551" s="30">
        <f t="shared" si="1135"/>
        <v>0</v>
      </c>
      <c r="AQ4551" s="19" t="str">
        <f t="shared" si="1136"/>
        <v/>
      </c>
    </row>
    <row r="4552" spans="1:43" x14ac:dyDescent="0.2">
      <c r="A4552" s="23" t="s">
        <v>5665</v>
      </c>
      <c r="B4552" s="6" t="s">
        <v>5678</v>
      </c>
      <c r="C4552" s="6" t="s">
        <v>5670</v>
      </c>
      <c r="D4552" s="2">
        <v>189729</v>
      </c>
      <c r="E4552" s="2">
        <v>190130</v>
      </c>
      <c r="F4552" s="3" t="s">
        <v>5341</v>
      </c>
      <c r="G4552" s="2">
        <v>5</v>
      </c>
      <c r="H4552" s="2">
        <v>190133</v>
      </c>
      <c r="I4552" s="3" t="s">
        <v>5618</v>
      </c>
      <c r="J4552" s="15">
        <v>45436</v>
      </c>
      <c r="K4552" s="24">
        <v>1407962322</v>
      </c>
      <c r="L4552" s="15">
        <v>45441</v>
      </c>
      <c r="M4552" s="15">
        <v>45443</v>
      </c>
      <c r="N4552" s="26">
        <v>1</v>
      </c>
      <c r="O4552" s="26">
        <f>VLOOKUP(D4552,quash!A$2:$I$7791,9,FALSE)</f>
        <v>3</v>
      </c>
      <c r="P4552" s="7">
        <v>10000</v>
      </c>
      <c r="Q4552" s="26">
        <v>100</v>
      </c>
      <c r="R4552" s="19">
        <v>1.82981294070719E-2</v>
      </c>
      <c r="S4552" s="26">
        <v>16</v>
      </c>
      <c r="T4552" s="7">
        <v>7000</v>
      </c>
      <c r="U4552" s="2">
        <v>127</v>
      </c>
      <c r="V4552" s="11">
        <v>1565.56</v>
      </c>
      <c r="W4552" s="14" t="s">
        <v>5282</v>
      </c>
      <c r="AB4552" s="30">
        <f t="shared" si="1130"/>
        <v>173000</v>
      </c>
      <c r="AC4552" s="30">
        <f t="shared" si="1125"/>
        <v>4.046242774566474E-2</v>
      </c>
      <c r="AD4552" s="31">
        <f t="shared" si="1126"/>
        <v>4.0462427745664744</v>
      </c>
      <c r="AE4552" s="31">
        <f t="shared" si="1137"/>
        <v>5.1387283236994223</v>
      </c>
      <c r="AG4552" s="30">
        <f t="shared" si="1131"/>
        <v>778000</v>
      </c>
      <c r="AH4552" s="30">
        <f t="shared" si="1127"/>
        <v>8.9974293059125968E-3</v>
      </c>
      <c r="AI4552" s="31">
        <f t="shared" si="1128"/>
        <v>0.89974293059125965</v>
      </c>
      <c r="AJ4552" s="31">
        <f t="shared" si="1129"/>
        <v>1.1426735218508999</v>
      </c>
      <c r="AK4552" s="30" t="str">
        <f>IF(W4552="si",($S4552*'COSTOS DE CREDITOS'!$C$27)/DATA!$G4552,"")</f>
        <v/>
      </c>
      <c r="AL4552" s="90" t="str">
        <f>IF(W4552="si",'COSTOS DE CREDITOS'!$C$35,"")</f>
        <v/>
      </c>
      <c r="AM4552" s="30" t="str">
        <f t="shared" si="1132"/>
        <v/>
      </c>
      <c r="AN4552" s="30" t="str">
        <f t="shared" si="1133"/>
        <v/>
      </c>
      <c r="AO4552" s="30">
        <f t="shared" si="1134"/>
        <v>0</v>
      </c>
      <c r="AP4552" s="30">
        <f t="shared" si="1135"/>
        <v>0</v>
      </c>
      <c r="AQ4552" s="19" t="str">
        <f t="shared" si="1136"/>
        <v/>
      </c>
    </row>
    <row r="4553" spans="1:43" x14ac:dyDescent="0.2">
      <c r="A4553" s="23" t="s">
        <v>5665</v>
      </c>
      <c r="B4553" s="6" t="s">
        <v>5678</v>
      </c>
      <c r="C4553" s="6" t="s">
        <v>5670</v>
      </c>
      <c r="D4553" s="2">
        <v>189539</v>
      </c>
      <c r="E4553" s="2">
        <v>190130</v>
      </c>
      <c r="F4553" s="3" t="s">
        <v>5341</v>
      </c>
      <c r="G4553" s="2">
        <v>5</v>
      </c>
      <c r="H4553" s="2">
        <v>190141</v>
      </c>
      <c r="I4553" s="3" t="s">
        <v>5619</v>
      </c>
      <c r="J4553" s="15">
        <v>45435</v>
      </c>
      <c r="K4553" s="24">
        <v>1407138800</v>
      </c>
      <c r="L4553" s="15">
        <v>45441</v>
      </c>
      <c r="M4553" s="15">
        <v>45443</v>
      </c>
      <c r="N4553" s="26">
        <v>1</v>
      </c>
      <c r="O4553" s="26">
        <f>VLOOKUP(D4553,quash!A$2:$I$7791,9,FALSE)</f>
        <v>2</v>
      </c>
      <c r="P4553" s="7">
        <v>10000</v>
      </c>
      <c r="Q4553" s="26">
        <v>100</v>
      </c>
      <c r="R4553" s="19">
        <v>1.82981294070719E-2</v>
      </c>
      <c r="S4553" s="26">
        <v>16</v>
      </c>
      <c r="T4553" s="7">
        <v>7000</v>
      </c>
      <c r="U4553" s="2">
        <v>142</v>
      </c>
      <c r="V4553" s="11">
        <v>1758.65</v>
      </c>
      <c r="W4553" s="14" t="s">
        <v>5282</v>
      </c>
      <c r="AB4553" s="30">
        <f t="shared" si="1130"/>
        <v>453000</v>
      </c>
      <c r="AC4553" s="30">
        <f t="shared" si="1125"/>
        <v>1.5452538631346579E-2</v>
      </c>
      <c r="AD4553" s="31">
        <f t="shared" si="1126"/>
        <v>1.545253863134658</v>
      </c>
      <c r="AE4553" s="31">
        <f t="shared" si="1137"/>
        <v>2.1942604856512142</v>
      </c>
      <c r="AG4553" s="30">
        <f t="shared" si="1131"/>
        <v>1695000</v>
      </c>
      <c r="AH4553" s="30">
        <f t="shared" si="1127"/>
        <v>4.1297935103244837E-3</v>
      </c>
      <c r="AI4553" s="31">
        <f t="shared" si="1128"/>
        <v>0.41297935103244837</v>
      </c>
      <c r="AJ4553" s="31">
        <f t="shared" si="1129"/>
        <v>0.58643067846607666</v>
      </c>
      <c r="AK4553" s="30" t="str">
        <f>IF(W4553="si",($S4553*'COSTOS DE CREDITOS'!$C$27)/DATA!$G4553,"")</f>
        <v/>
      </c>
      <c r="AL4553" s="90" t="str">
        <f>IF(W4553="si",'COSTOS DE CREDITOS'!$C$35,"")</f>
        <v/>
      </c>
      <c r="AM4553" s="30" t="str">
        <f t="shared" si="1132"/>
        <v/>
      </c>
      <c r="AN4553" s="30" t="str">
        <f t="shared" si="1133"/>
        <v/>
      </c>
      <c r="AO4553" s="30">
        <f t="shared" si="1134"/>
        <v>0</v>
      </c>
      <c r="AP4553" s="30">
        <f t="shared" si="1135"/>
        <v>0</v>
      </c>
      <c r="AQ4553" s="19" t="str">
        <f t="shared" si="1136"/>
        <v/>
      </c>
    </row>
    <row r="4554" spans="1:43" x14ac:dyDescent="0.2">
      <c r="A4554" s="23" t="s">
        <v>5665</v>
      </c>
      <c r="B4554" s="6" t="s">
        <v>5678</v>
      </c>
      <c r="C4554" s="6" t="s">
        <v>5670</v>
      </c>
      <c r="D4554" s="2">
        <v>189553</v>
      </c>
      <c r="E4554" s="2">
        <v>190130</v>
      </c>
      <c r="F4554" s="3" t="s">
        <v>5341</v>
      </c>
      <c r="G4554" s="2">
        <v>5</v>
      </c>
      <c r="H4554" s="2">
        <v>190142</v>
      </c>
      <c r="I4554" s="3" t="s">
        <v>5620</v>
      </c>
      <c r="J4554" s="15">
        <v>45435</v>
      </c>
      <c r="K4554" s="24">
        <v>1407161640</v>
      </c>
      <c r="L4554" s="15">
        <v>45441</v>
      </c>
      <c r="M4554" s="15">
        <v>45443</v>
      </c>
      <c r="N4554" s="26">
        <v>1</v>
      </c>
      <c r="O4554" s="26">
        <f>VLOOKUP(D4554,quash!A$2:$I$7791,9,FALSE)</f>
        <v>1</v>
      </c>
      <c r="P4554" s="7">
        <v>10000</v>
      </c>
      <c r="Q4554" s="26">
        <v>110</v>
      </c>
      <c r="R4554" s="19">
        <v>3.11605023919212E-2</v>
      </c>
      <c r="S4554" s="26">
        <v>16</v>
      </c>
      <c r="T4554" s="7">
        <v>8000</v>
      </c>
      <c r="U4554" s="2">
        <v>147</v>
      </c>
      <c r="V4554" s="11">
        <v>2082.7199999999998</v>
      </c>
      <c r="W4554" s="14" t="s">
        <v>5282</v>
      </c>
      <c r="AB4554" s="30">
        <f t="shared" si="1130"/>
        <v>756000</v>
      </c>
      <c r="AC4554" s="30">
        <f t="shared" si="1125"/>
        <v>1.0582010582010581E-2</v>
      </c>
      <c r="AD4554" s="31">
        <f t="shared" si="1126"/>
        <v>1.164021164021164</v>
      </c>
      <c r="AE4554" s="31">
        <f t="shared" si="1137"/>
        <v>1.5555555555555554</v>
      </c>
      <c r="AG4554" s="30">
        <f t="shared" si="1131"/>
        <v>2427000</v>
      </c>
      <c r="AH4554" s="30">
        <f t="shared" si="1127"/>
        <v>3.296250515039143E-3</v>
      </c>
      <c r="AI4554" s="31">
        <f t="shared" si="1128"/>
        <v>0.36258755665430575</v>
      </c>
      <c r="AJ4554" s="31">
        <f t="shared" si="1129"/>
        <v>0.48454882571075403</v>
      </c>
      <c r="AK4554" s="30" t="str">
        <f>IF(W4554="si",($S4554*'COSTOS DE CREDITOS'!$C$27)/DATA!$G4554,"")</f>
        <v/>
      </c>
      <c r="AL4554" s="90" t="str">
        <f>IF(W4554="si",'COSTOS DE CREDITOS'!$C$35,"")</f>
        <v/>
      </c>
      <c r="AM4554" s="30" t="str">
        <f t="shared" si="1132"/>
        <v/>
      </c>
      <c r="AN4554" s="30" t="str">
        <f t="shared" si="1133"/>
        <v/>
      </c>
      <c r="AO4554" s="30">
        <f t="shared" si="1134"/>
        <v>0</v>
      </c>
      <c r="AP4554" s="30">
        <f t="shared" si="1135"/>
        <v>0</v>
      </c>
      <c r="AQ4554" s="19" t="str">
        <f t="shared" si="1136"/>
        <v/>
      </c>
    </row>
    <row r="4555" spans="1:43" x14ac:dyDescent="0.2">
      <c r="A4555" s="23" t="s">
        <v>5665</v>
      </c>
      <c r="B4555" s="6" t="s">
        <v>5678</v>
      </c>
      <c r="C4555" s="6" t="s">
        <v>5670</v>
      </c>
      <c r="D4555" s="2">
        <v>189723</v>
      </c>
      <c r="E4555" s="2">
        <v>190130</v>
      </c>
      <c r="F4555" s="3" t="s">
        <v>5341</v>
      </c>
      <c r="G4555" s="2">
        <v>5</v>
      </c>
      <c r="H4555" s="2">
        <v>190146</v>
      </c>
      <c r="I4555" s="3" t="s">
        <v>5621</v>
      </c>
      <c r="J4555" s="15">
        <v>45436</v>
      </c>
      <c r="K4555" s="24">
        <v>1407969286</v>
      </c>
      <c r="L4555" s="15">
        <v>45441</v>
      </c>
      <c r="M4555" s="15">
        <v>45443</v>
      </c>
      <c r="N4555" s="26">
        <v>1</v>
      </c>
      <c r="O4555" s="26">
        <f>VLOOKUP(D4555,quash!A$2:$I$7791,9,FALSE)</f>
        <v>2</v>
      </c>
      <c r="P4555" s="7">
        <v>10000</v>
      </c>
      <c r="Q4555" s="26">
        <v>110</v>
      </c>
      <c r="R4555" s="19">
        <v>3.11605023919212E-2</v>
      </c>
      <c r="S4555" s="26">
        <v>16</v>
      </c>
      <c r="T4555" s="7">
        <v>7000</v>
      </c>
      <c r="U4555" s="2">
        <v>142</v>
      </c>
      <c r="V4555" s="11">
        <v>1758.65</v>
      </c>
      <c r="W4555" s="14" t="s">
        <v>5282</v>
      </c>
      <c r="AB4555" s="30">
        <f t="shared" si="1130"/>
        <v>453000</v>
      </c>
      <c r="AC4555" s="30">
        <f t="shared" si="1125"/>
        <v>1.5452538631346579E-2</v>
      </c>
      <c r="AD4555" s="31">
        <f t="shared" si="1126"/>
        <v>1.6997792494481236</v>
      </c>
      <c r="AE4555" s="31">
        <f t="shared" si="1137"/>
        <v>2.1942604856512142</v>
      </c>
      <c r="AG4555" s="30">
        <f t="shared" si="1131"/>
        <v>1695000</v>
      </c>
      <c r="AH4555" s="30">
        <f t="shared" si="1127"/>
        <v>4.1297935103244837E-3</v>
      </c>
      <c r="AI4555" s="31">
        <f t="shared" si="1128"/>
        <v>0.45427728613569318</v>
      </c>
      <c r="AJ4555" s="31">
        <f t="shared" si="1129"/>
        <v>0.58643067846607666</v>
      </c>
      <c r="AK4555" s="30" t="str">
        <f>IF(W4555="si",($S4555*'COSTOS DE CREDITOS'!$C$27)/DATA!$G4555,"")</f>
        <v/>
      </c>
      <c r="AL4555" s="90" t="str">
        <f>IF(W4555="si",'COSTOS DE CREDITOS'!$C$35,"")</f>
        <v/>
      </c>
      <c r="AM4555" s="30" t="str">
        <f t="shared" si="1132"/>
        <v/>
      </c>
      <c r="AN4555" s="30" t="str">
        <f t="shared" si="1133"/>
        <v/>
      </c>
      <c r="AO4555" s="30">
        <f t="shared" si="1134"/>
        <v>0</v>
      </c>
      <c r="AP4555" s="30">
        <f t="shared" si="1135"/>
        <v>0</v>
      </c>
      <c r="AQ4555" s="19" t="str">
        <f t="shared" si="1136"/>
        <v/>
      </c>
    </row>
    <row r="4556" spans="1:43" x14ac:dyDescent="0.2">
      <c r="A4556" s="23" t="s">
        <v>5665</v>
      </c>
      <c r="B4556" s="6" t="s">
        <v>5683</v>
      </c>
      <c r="C4556" s="6" t="s">
        <v>5670</v>
      </c>
      <c r="D4556" s="2">
        <v>189530</v>
      </c>
      <c r="E4556" s="2">
        <v>190247</v>
      </c>
      <c r="F4556" s="3" t="s">
        <v>3998</v>
      </c>
      <c r="G4556" s="2">
        <v>8</v>
      </c>
      <c r="H4556" s="2">
        <v>190262</v>
      </c>
      <c r="I4556" s="3" t="s">
        <v>5622</v>
      </c>
      <c r="J4556" s="15">
        <v>45435</v>
      </c>
      <c r="K4556" s="24">
        <v>1407108486</v>
      </c>
      <c r="L4556" s="15">
        <v>45442</v>
      </c>
      <c r="M4556" s="15">
        <v>45443</v>
      </c>
      <c r="N4556" s="26">
        <v>1</v>
      </c>
      <c r="O4556" s="26">
        <f>VLOOKUP(D4556,quash!A$2:$I$7791,9,FALSE)</f>
        <v>2</v>
      </c>
      <c r="P4556" s="7">
        <v>10000</v>
      </c>
      <c r="Q4556" s="26">
        <v>115</v>
      </c>
      <c r="R4556" s="19">
        <v>3.97705569269148E-2</v>
      </c>
      <c r="S4556" s="26">
        <v>16</v>
      </c>
      <c r="T4556" s="7">
        <v>10000</v>
      </c>
      <c r="U4556" s="2">
        <v>142</v>
      </c>
      <c r="V4556" s="11">
        <v>2510.34</v>
      </c>
      <c r="W4556" s="14" t="s">
        <v>5282</v>
      </c>
      <c r="AB4556" s="30">
        <f t="shared" si="1130"/>
        <v>453000</v>
      </c>
      <c r="AC4556" s="30">
        <f t="shared" si="1125"/>
        <v>2.2075055187637971E-2</v>
      </c>
      <c r="AD4556" s="31">
        <f t="shared" si="1126"/>
        <v>2.5386313465783665</v>
      </c>
      <c r="AE4556" s="31">
        <f t="shared" si="1137"/>
        <v>3.1346578366445916</v>
      </c>
      <c r="AG4556" s="30">
        <f t="shared" si="1131"/>
        <v>1695000</v>
      </c>
      <c r="AH4556" s="30">
        <f t="shared" si="1127"/>
        <v>5.8997050147492625E-3</v>
      </c>
      <c r="AI4556" s="31">
        <f t="shared" si="1128"/>
        <v>0.67846607669616521</v>
      </c>
      <c r="AJ4556" s="31">
        <f t="shared" si="1129"/>
        <v>0.83775811209439532</v>
      </c>
      <c r="AK4556" s="30" t="str">
        <f>IF(W4556="si",($S4556*'COSTOS DE CREDITOS'!$C$27)/DATA!$G4556,"")</f>
        <v/>
      </c>
      <c r="AL4556" s="90" t="str">
        <f>IF(W4556="si",'COSTOS DE CREDITOS'!$C$35,"")</f>
        <v/>
      </c>
      <c r="AM4556" s="30" t="str">
        <f t="shared" si="1132"/>
        <v/>
      </c>
      <c r="AN4556" s="30" t="str">
        <f t="shared" si="1133"/>
        <v/>
      </c>
      <c r="AO4556" s="30">
        <f t="shared" si="1134"/>
        <v>0</v>
      </c>
      <c r="AP4556" s="30">
        <f t="shared" si="1135"/>
        <v>0</v>
      </c>
      <c r="AQ4556" s="19" t="str">
        <f t="shared" si="1136"/>
        <v/>
      </c>
    </row>
    <row r="4557" spans="1:43" x14ac:dyDescent="0.2">
      <c r="A4557" s="23" t="s">
        <v>5665</v>
      </c>
      <c r="B4557" s="6" t="s">
        <v>5669</v>
      </c>
      <c r="C4557" s="6" t="s">
        <v>5670</v>
      </c>
      <c r="D4557" s="2">
        <v>189727</v>
      </c>
      <c r="E4557" s="2">
        <v>190267</v>
      </c>
      <c r="F4557" s="3" t="s">
        <v>5342</v>
      </c>
      <c r="G4557" s="2">
        <v>7</v>
      </c>
      <c r="H4557" s="2">
        <v>190290</v>
      </c>
      <c r="I4557" s="3" t="s">
        <v>5623</v>
      </c>
      <c r="J4557" s="15">
        <v>45436</v>
      </c>
      <c r="K4557" s="24">
        <v>1407975922</v>
      </c>
      <c r="L4557" s="15">
        <v>45442</v>
      </c>
      <c r="M4557" s="15">
        <v>45443</v>
      </c>
      <c r="N4557" s="26">
        <v>1</v>
      </c>
      <c r="O4557" s="26">
        <f>VLOOKUP(D4557,quash!A$2:$I$7791,9,FALSE)</f>
        <v>2</v>
      </c>
      <c r="P4557" s="7">
        <v>10000</v>
      </c>
      <c r="Q4557" s="26">
        <v>147</v>
      </c>
      <c r="R4557" s="19">
        <v>7.9000519063170294E-2</v>
      </c>
      <c r="S4557" s="26">
        <v>16</v>
      </c>
      <c r="T4557" s="7">
        <v>10000</v>
      </c>
      <c r="U4557" s="2">
        <v>142</v>
      </c>
      <c r="V4557" s="11">
        <v>2510.34</v>
      </c>
      <c r="W4557" s="14" t="s">
        <v>5282</v>
      </c>
      <c r="AB4557" s="30">
        <f t="shared" si="1130"/>
        <v>453000</v>
      </c>
      <c r="AC4557" s="30">
        <f t="shared" si="1125"/>
        <v>2.2075055187637971E-2</v>
      </c>
      <c r="AD4557" s="31">
        <f t="shared" si="1126"/>
        <v>3.2450331125827816</v>
      </c>
      <c r="AE4557" s="31">
        <f t="shared" si="1137"/>
        <v>3.1346578366445916</v>
      </c>
      <c r="AG4557" s="30">
        <f t="shared" si="1131"/>
        <v>1695000</v>
      </c>
      <c r="AH4557" s="30">
        <f t="shared" si="1127"/>
        <v>5.8997050147492625E-3</v>
      </c>
      <c r="AI4557" s="31">
        <f t="shared" si="1128"/>
        <v>0.86725663716814161</v>
      </c>
      <c r="AJ4557" s="31">
        <f t="shared" si="1129"/>
        <v>0.83775811209439532</v>
      </c>
      <c r="AK4557" s="30" t="str">
        <f>IF(W4557="si",($S4557*'COSTOS DE CREDITOS'!$C$27)/DATA!$G4557,"")</f>
        <v/>
      </c>
      <c r="AL4557" s="90" t="str">
        <f>IF(W4557="si",'COSTOS DE CREDITOS'!$C$35,"")</f>
        <v/>
      </c>
      <c r="AM4557" s="30" t="str">
        <f t="shared" si="1132"/>
        <v/>
      </c>
      <c r="AN4557" s="30" t="str">
        <f t="shared" si="1133"/>
        <v/>
      </c>
      <c r="AO4557" s="30">
        <f t="shared" si="1134"/>
        <v>0</v>
      </c>
      <c r="AP4557" s="30">
        <f t="shared" si="1135"/>
        <v>0</v>
      </c>
      <c r="AQ4557" s="19" t="str">
        <f t="shared" si="1136"/>
        <v/>
      </c>
    </row>
    <row r="4558" spans="1:43" x14ac:dyDescent="0.2">
      <c r="A4558" s="23" t="s">
        <v>5665</v>
      </c>
      <c r="B4558" s="6" t="s">
        <v>5669</v>
      </c>
      <c r="C4558" s="6" t="s">
        <v>5670</v>
      </c>
      <c r="D4558" s="2">
        <v>189743</v>
      </c>
      <c r="E4558" s="2">
        <v>190267</v>
      </c>
      <c r="F4558" s="3" t="s">
        <v>5342</v>
      </c>
      <c r="G4558" s="2">
        <v>7</v>
      </c>
      <c r="H4558" s="2">
        <v>190320</v>
      </c>
      <c r="I4558" s="3" t="s">
        <v>5624</v>
      </c>
      <c r="J4558" s="15">
        <v>45436</v>
      </c>
      <c r="K4558" s="24">
        <v>1407998126</v>
      </c>
      <c r="L4558" s="15">
        <v>45442</v>
      </c>
      <c r="M4558" s="15">
        <v>45443</v>
      </c>
      <c r="N4558" s="26">
        <v>1</v>
      </c>
      <c r="O4558" s="26">
        <f>VLOOKUP(D4558,quash!A$2:$I$7791,9,FALSE)</f>
        <v>4</v>
      </c>
      <c r="P4558" s="7">
        <v>10000</v>
      </c>
      <c r="Q4558" s="26">
        <v>110</v>
      </c>
      <c r="R4558" s="19">
        <v>3.3741050530766099E-2</v>
      </c>
      <c r="S4558" s="26">
        <v>16</v>
      </c>
      <c r="T4558" s="7">
        <v>6000</v>
      </c>
      <c r="U4558" s="2">
        <v>142</v>
      </c>
      <c r="V4558" s="11">
        <v>1503.37</v>
      </c>
      <c r="W4558" s="14" t="s">
        <v>5282</v>
      </c>
      <c r="AB4558" s="30">
        <f t="shared" si="1130"/>
        <v>267000</v>
      </c>
      <c r="AC4558" s="30">
        <f t="shared" si="1125"/>
        <v>2.247191011235955E-2</v>
      </c>
      <c r="AD4558" s="31">
        <f t="shared" si="1126"/>
        <v>2.4719101123595504</v>
      </c>
      <c r="AE4558" s="31">
        <f t="shared" si="1137"/>
        <v>3.191011235955056</v>
      </c>
      <c r="AG4558" s="30">
        <f t="shared" si="1131"/>
        <v>927000</v>
      </c>
      <c r="AH4558" s="30">
        <f t="shared" si="1127"/>
        <v>6.4724919093851136E-3</v>
      </c>
      <c r="AI4558" s="31">
        <f t="shared" si="1128"/>
        <v>0.71197411003236244</v>
      </c>
      <c r="AJ4558" s="31">
        <f t="shared" si="1129"/>
        <v>0.91909385113268616</v>
      </c>
      <c r="AK4558" s="30" t="str">
        <f>IF(W4558="si",($S4558*'COSTOS DE CREDITOS'!$C$27)/DATA!$G4558,"")</f>
        <v/>
      </c>
      <c r="AL4558" s="90" t="str">
        <f>IF(W4558="si",'COSTOS DE CREDITOS'!$C$35,"")</f>
        <v/>
      </c>
      <c r="AM4558" s="30" t="str">
        <f t="shared" si="1132"/>
        <v/>
      </c>
      <c r="AN4558" s="30" t="str">
        <f t="shared" si="1133"/>
        <v/>
      </c>
      <c r="AO4558" s="30">
        <f t="shared" si="1134"/>
        <v>0</v>
      </c>
      <c r="AP4558" s="30">
        <f t="shared" si="1135"/>
        <v>0</v>
      </c>
      <c r="AQ4558" s="19" t="str">
        <f t="shared" si="1136"/>
        <v/>
      </c>
    </row>
    <row r="4559" spans="1:43" x14ac:dyDescent="0.2">
      <c r="A4559" s="23" t="s">
        <v>5665</v>
      </c>
      <c r="B4559" s="6" t="s">
        <v>5669</v>
      </c>
      <c r="C4559" s="6" t="s">
        <v>5670</v>
      </c>
      <c r="D4559" s="2">
        <v>189736</v>
      </c>
      <c r="E4559" s="2">
        <v>190267</v>
      </c>
      <c r="F4559" s="3" t="s">
        <v>5342</v>
      </c>
      <c r="G4559" s="2">
        <v>7</v>
      </c>
      <c r="H4559" s="2">
        <v>190364</v>
      </c>
      <c r="I4559" s="3" t="s">
        <v>5625</v>
      </c>
      <c r="J4559" s="15">
        <v>45436</v>
      </c>
      <c r="K4559" s="24">
        <v>1407983318</v>
      </c>
      <c r="L4559" s="15">
        <v>45442</v>
      </c>
      <c r="M4559" s="15">
        <v>45443</v>
      </c>
      <c r="N4559" s="26">
        <v>1</v>
      </c>
      <c r="O4559" s="26">
        <f>VLOOKUP(D4559,quash!A$2:$I$7791,9,FALSE)</f>
        <v>3</v>
      </c>
      <c r="P4559" s="7">
        <v>10000</v>
      </c>
      <c r="Q4559" s="26">
        <v>132</v>
      </c>
      <c r="R4559" s="19">
        <v>5.8283715876113903E-2</v>
      </c>
      <c r="S4559" s="26">
        <v>16</v>
      </c>
      <c r="T4559" s="7">
        <v>10000</v>
      </c>
      <c r="U4559" s="2">
        <v>142</v>
      </c>
      <c r="V4559" s="11">
        <v>2510.34</v>
      </c>
      <c r="W4559" s="14" t="s">
        <v>5282</v>
      </c>
      <c r="AB4559" s="30">
        <f t="shared" si="1130"/>
        <v>173000</v>
      </c>
      <c r="AC4559" s="30">
        <f t="shared" si="1125"/>
        <v>5.7803468208092484E-2</v>
      </c>
      <c r="AD4559" s="31">
        <f t="shared" si="1126"/>
        <v>7.6300578034682083</v>
      </c>
      <c r="AE4559" s="31">
        <f t="shared" si="1137"/>
        <v>8.2080924855491322</v>
      </c>
      <c r="AG4559" s="30">
        <f t="shared" si="1131"/>
        <v>778000</v>
      </c>
      <c r="AH4559" s="30">
        <f t="shared" si="1127"/>
        <v>1.2853470437017995E-2</v>
      </c>
      <c r="AI4559" s="31">
        <f t="shared" si="1128"/>
        <v>1.6966580976863754</v>
      </c>
      <c r="AJ4559" s="31">
        <f t="shared" si="1129"/>
        <v>1.8251928020565553</v>
      </c>
      <c r="AK4559" s="30" t="str">
        <f>IF(W4559="si",($S4559*'COSTOS DE CREDITOS'!$C$27)/DATA!$G4559,"")</f>
        <v/>
      </c>
      <c r="AL4559" s="90" t="str">
        <f>IF(W4559="si",'COSTOS DE CREDITOS'!$C$35,"")</f>
        <v/>
      </c>
      <c r="AM4559" s="30" t="str">
        <f t="shared" si="1132"/>
        <v/>
      </c>
      <c r="AN4559" s="30" t="str">
        <f t="shared" si="1133"/>
        <v/>
      </c>
      <c r="AO4559" s="30">
        <f t="shared" si="1134"/>
        <v>0</v>
      </c>
      <c r="AP4559" s="30">
        <f t="shared" si="1135"/>
        <v>0</v>
      </c>
      <c r="AQ4559" s="19" t="str">
        <f t="shared" si="1136"/>
        <v/>
      </c>
    </row>
    <row r="4560" spans="1:43" x14ac:dyDescent="0.2">
      <c r="A4560" s="23" t="s">
        <v>5665</v>
      </c>
      <c r="B4560" s="6" t="s">
        <v>5683</v>
      </c>
      <c r="C4560" s="6" t="s">
        <v>5670</v>
      </c>
      <c r="D4560" s="2">
        <v>189858</v>
      </c>
      <c r="E4560" s="2">
        <v>190247</v>
      </c>
      <c r="F4560" s="3" t="s">
        <v>3998</v>
      </c>
      <c r="G4560" s="2">
        <v>8</v>
      </c>
      <c r="H4560" s="2">
        <v>190448</v>
      </c>
      <c r="I4560" s="3" t="s">
        <v>5626</v>
      </c>
      <c r="J4560" s="15">
        <v>45439</v>
      </c>
      <c r="K4560" s="24">
        <v>1411005254</v>
      </c>
      <c r="L4560" s="15">
        <v>45442</v>
      </c>
      <c r="M4560" s="15">
        <v>45443</v>
      </c>
      <c r="N4560" s="26">
        <v>1</v>
      </c>
      <c r="O4560" s="26">
        <f>VLOOKUP(D4560,quash!A$2:$I$7791,9,FALSE)</f>
        <v>1</v>
      </c>
      <c r="P4560" s="7">
        <v>5000</v>
      </c>
      <c r="Q4560" s="26">
        <v>147</v>
      </c>
      <c r="R4560" s="19">
        <v>0.11226939921535857</v>
      </c>
      <c r="S4560" s="26">
        <v>16</v>
      </c>
      <c r="T4560" s="7">
        <v>10000</v>
      </c>
      <c r="U4560" s="2">
        <v>142</v>
      </c>
      <c r="V4560" s="11">
        <v>2510.34</v>
      </c>
      <c r="W4560" s="14" t="s">
        <v>5282</v>
      </c>
      <c r="AB4560" s="30">
        <f t="shared" si="1130"/>
        <v>756000</v>
      </c>
      <c r="AC4560" s="30">
        <f t="shared" si="1125"/>
        <v>1.3227513227513227E-2</v>
      </c>
      <c r="AD4560" s="31">
        <f t="shared" si="1126"/>
        <v>1.9444444444444444</v>
      </c>
      <c r="AE4560" s="31">
        <f t="shared" si="1137"/>
        <v>1.8783068783068781</v>
      </c>
      <c r="AG4560" s="30">
        <f t="shared" si="1131"/>
        <v>2427000</v>
      </c>
      <c r="AH4560" s="30">
        <f t="shared" si="1127"/>
        <v>4.1203131437989289E-3</v>
      </c>
      <c r="AI4560" s="31">
        <f t="shared" si="1128"/>
        <v>0.60568603213844252</v>
      </c>
      <c r="AJ4560" s="31">
        <f t="shared" si="1129"/>
        <v>0.58508446641944789</v>
      </c>
      <c r="AK4560" s="30" t="str">
        <f>IF(W4560="si",($S4560*'COSTOS DE CREDITOS'!$C$27)/DATA!$G4560,"")</f>
        <v/>
      </c>
      <c r="AL4560" s="90" t="str">
        <f>IF(W4560="si",'COSTOS DE CREDITOS'!$C$35,"")</f>
        <v/>
      </c>
      <c r="AM4560" s="30" t="str">
        <f t="shared" si="1132"/>
        <v/>
      </c>
      <c r="AN4560" s="30" t="str">
        <f t="shared" si="1133"/>
        <v/>
      </c>
      <c r="AO4560" s="30">
        <f t="shared" si="1134"/>
        <v>0</v>
      </c>
      <c r="AP4560" s="30">
        <f t="shared" si="1135"/>
        <v>0</v>
      </c>
      <c r="AQ4560" s="19" t="str">
        <f t="shared" si="1136"/>
        <v/>
      </c>
    </row>
    <row r="4561" spans="1:43" x14ac:dyDescent="0.2">
      <c r="A4561" s="23" t="s">
        <v>5665</v>
      </c>
      <c r="B4561" s="6" t="s">
        <v>5669</v>
      </c>
      <c r="C4561" s="6" t="s">
        <v>5670</v>
      </c>
      <c r="D4561" s="2">
        <v>189870</v>
      </c>
      <c r="E4561" s="2">
        <v>190470</v>
      </c>
      <c r="F4561" s="3" t="s">
        <v>2240</v>
      </c>
      <c r="G4561" s="2">
        <v>7</v>
      </c>
      <c r="H4561" s="2">
        <v>190478</v>
      </c>
      <c r="I4561" s="3" t="s">
        <v>5627</v>
      </c>
      <c r="J4561" s="15">
        <v>45439</v>
      </c>
      <c r="K4561" s="24">
        <v>1410979015</v>
      </c>
      <c r="L4561" s="15">
        <v>45443</v>
      </c>
      <c r="M4561" s="15">
        <v>45443</v>
      </c>
      <c r="N4561" s="26">
        <v>1</v>
      </c>
      <c r="O4561" s="26">
        <f>VLOOKUP(D4561,quash!A$2:$I$7791,9,FALSE)</f>
        <v>5</v>
      </c>
      <c r="P4561" s="7">
        <v>5000</v>
      </c>
      <c r="Q4561" s="26">
        <v>147</v>
      </c>
      <c r="R4561" s="19">
        <v>5.8283715876113994E-2</v>
      </c>
      <c r="S4561" s="26">
        <v>16</v>
      </c>
      <c r="T4561" s="7">
        <v>6000</v>
      </c>
      <c r="U4561" s="2">
        <v>142</v>
      </c>
      <c r="V4561" s="11">
        <v>1503.37</v>
      </c>
      <c r="W4561" s="14" t="s">
        <v>5282</v>
      </c>
      <c r="AB4561" s="30">
        <f t="shared" si="1130"/>
        <v>100000</v>
      </c>
      <c r="AC4561" s="30">
        <f t="shared" si="1125"/>
        <v>0.06</v>
      </c>
      <c r="AD4561" s="31">
        <f t="shared" si="1126"/>
        <v>8.82</v>
      </c>
      <c r="AE4561" s="31">
        <f t="shared" si="1137"/>
        <v>8.52</v>
      </c>
      <c r="AG4561" s="30">
        <f t="shared" si="1131"/>
        <v>352000</v>
      </c>
      <c r="AH4561" s="30">
        <f t="shared" si="1127"/>
        <v>1.7045454545454544E-2</v>
      </c>
      <c r="AI4561" s="31">
        <f t="shared" si="1128"/>
        <v>2.5056818181818179</v>
      </c>
      <c r="AJ4561" s="31">
        <f t="shared" si="1129"/>
        <v>2.4204545454545454</v>
      </c>
      <c r="AK4561" s="30" t="str">
        <f>IF(W4561="si",($S4561*'COSTOS DE CREDITOS'!$C$27)/DATA!$G4561,"")</f>
        <v/>
      </c>
      <c r="AL4561" s="90" t="str">
        <f>IF(W4561="si",'COSTOS DE CREDITOS'!$C$35,"")</f>
        <v/>
      </c>
      <c r="AM4561" s="30" t="str">
        <f t="shared" si="1132"/>
        <v/>
      </c>
      <c r="AN4561" s="30" t="str">
        <f t="shared" si="1133"/>
        <v/>
      </c>
      <c r="AO4561" s="30">
        <f t="shared" si="1134"/>
        <v>0</v>
      </c>
      <c r="AP4561" s="30">
        <f t="shared" si="1135"/>
        <v>0</v>
      </c>
      <c r="AQ4561" s="19" t="str">
        <f t="shared" si="1136"/>
        <v/>
      </c>
    </row>
    <row r="4562" spans="1:43" x14ac:dyDescent="0.2">
      <c r="A4562" s="23" t="s">
        <v>5665</v>
      </c>
      <c r="B4562" s="6" t="s">
        <v>5669</v>
      </c>
      <c r="C4562" s="6" t="s">
        <v>5670</v>
      </c>
      <c r="D4562" s="2">
        <v>190289</v>
      </c>
      <c r="E4562" s="2">
        <v>190470</v>
      </c>
      <c r="F4562" s="3" t="s">
        <v>2240</v>
      </c>
      <c r="G4562" s="2">
        <v>7</v>
      </c>
      <c r="H4562" s="2">
        <v>190479</v>
      </c>
      <c r="I4562" s="3" t="s">
        <v>5628</v>
      </c>
      <c r="J4562" s="15">
        <v>45441</v>
      </c>
      <c r="K4562" s="24">
        <v>1413002272</v>
      </c>
      <c r="L4562" s="15">
        <v>45443</v>
      </c>
      <c r="M4562" s="15">
        <v>45443</v>
      </c>
      <c r="N4562" s="26">
        <v>1</v>
      </c>
      <c r="O4562" s="26">
        <f>VLOOKUP(D4562,quash!A$2:$I$7791,9,FALSE)</f>
        <v>6</v>
      </c>
      <c r="P4562" s="7">
        <v>5000</v>
      </c>
      <c r="Q4562" s="26">
        <v>147</v>
      </c>
      <c r="R4562" s="19">
        <v>7.9000519063171556E-2</v>
      </c>
      <c r="S4562" s="26">
        <v>16</v>
      </c>
      <c r="T4562" s="7">
        <v>6000</v>
      </c>
      <c r="U4562" s="2">
        <v>142</v>
      </c>
      <c r="V4562" s="11">
        <v>1503.37</v>
      </c>
      <c r="W4562" s="14" t="s">
        <v>5282</v>
      </c>
      <c r="AB4562" s="30">
        <f t="shared" si="1130"/>
        <v>103000</v>
      </c>
      <c r="AC4562" s="30">
        <f t="shared" si="1125"/>
        <v>5.8252427184466021E-2</v>
      </c>
      <c r="AD4562" s="31">
        <f t="shared" si="1126"/>
        <v>8.5631067961165055</v>
      </c>
      <c r="AE4562" s="31">
        <f t="shared" si="1137"/>
        <v>8.2718446601941746</v>
      </c>
      <c r="AG4562" s="30">
        <f t="shared" si="1131"/>
        <v>288000</v>
      </c>
      <c r="AH4562" s="30">
        <f t="shared" si="1127"/>
        <v>2.0833333333333332E-2</v>
      </c>
      <c r="AI4562" s="31">
        <f t="shared" si="1128"/>
        <v>3.0625</v>
      </c>
      <c r="AJ4562" s="31">
        <f t="shared" si="1129"/>
        <v>2.958333333333333</v>
      </c>
      <c r="AK4562" s="30" t="str">
        <f>IF(W4562="si",($S4562*'COSTOS DE CREDITOS'!$C$27)/DATA!$G4562,"")</f>
        <v/>
      </c>
      <c r="AL4562" s="90" t="str">
        <f>IF(W4562="si",'COSTOS DE CREDITOS'!$C$35,"")</f>
        <v/>
      </c>
      <c r="AM4562" s="30" t="str">
        <f t="shared" si="1132"/>
        <v/>
      </c>
      <c r="AN4562" s="30" t="str">
        <f t="shared" si="1133"/>
        <v/>
      </c>
      <c r="AO4562" s="30">
        <f t="shared" si="1134"/>
        <v>0</v>
      </c>
      <c r="AP4562" s="30">
        <f t="shared" si="1135"/>
        <v>0</v>
      </c>
      <c r="AQ4562" s="19" t="str">
        <f t="shared" si="1136"/>
        <v/>
      </c>
    </row>
    <row r="4563" spans="1:43" x14ac:dyDescent="0.2">
      <c r="A4563" s="23" t="s">
        <v>5665</v>
      </c>
      <c r="B4563" s="6" t="s">
        <v>5669</v>
      </c>
      <c r="C4563" s="6" t="s">
        <v>5670</v>
      </c>
      <c r="D4563" s="2">
        <v>190287</v>
      </c>
      <c r="E4563" s="2">
        <v>190470</v>
      </c>
      <c r="F4563" s="3" t="s">
        <v>2240</v>
      </c>
      <c r="G4563" s="2">
        <v>7</v>
      </c>
      <c r="H4563" s="2">
        <v>190480</v>
      </c>
      <c r="I4563" s="3" t="s">
        <v>5629</v>
      </c>
      <c r="J4563" s="15">
        <v>45441</v>
      </c>
      <c r="K4563" s="24">
        <v>1412982120</v>
      </c>
      <c r="L4563" s="15">
        <v>45443</v>
      </c>
      <c r="M4563" s="15">
        <v>45443</v>
      </c>
      <c r="N4563" s="26">
        <v>1</v>
      </c>
      <c r="O4563" s="26">
        <f>VLOOKUP(D4563,quash!A$2:$I$7791,9,FALSE)</f>
        <v>4</v>
      </c>
      <c r="P4563" s="7">
        <v>10000</v>
      </c>
      <c r="Q4563" s="26">
        <v>110</v>
      </c>
      <c r="R4563" s="19">
        <v>3.3741050530766099E-2</v>
      </c>
      <c r="S4563" s="26">
        <v>16</v>
      </c>
      <c r="T4563" s="7">
        <v>6000</v>
      </c>
      <c r="U4563" s="2">
        <v>142</v>
      </c>
      <c r="V4563" s="11">
        <v>1503.37</v>
      </c>
      <c r="W4563" s="14" t="s">
        <v>5282</v>
      </c>
      <c r="AB4563" s="30">
        <f t="shared" si="1130"/>
        <v>267000</v>
      </c>
      <c r="AC4563" s="30">
        <f t="shared" si="1125"/>
        <v>2.247191011235955E-2</v>
      </c>
      <c r="AD4563" s="31">
        <f t="shared" si="1126"/>
        <v>2.4719101123595504</v>
      </c>
      <c r="AE4563" s="31">
        <f t="shared" si="1137"/>
        <v>3.191011235955056</v>
      </c>
      <c r="AG4563" s="30">
        <f t="shared" si="1131"/>
        <v>927000</v>
      </c>
      <c r="AH4563" s="30">
        <f t="shared" si="1127"/>
        <v>6.4724919093851136E-3</v>
      </c>
      <c r="AI4563" s="31">
        <f t="shared" si="1128"/>
        <v>0.71197411003236244</v>
      </c>
      <c r="AJ4563" s="31">
        <f t="shared" si="1129"/>
        <v>0.91909385113268616</v>
      </c>
      <c r="AK4563" s="30" t="str">
        <f>IF(W4563="si",($S4563*'COSTOS DE CREDITOS'!$C$27)/DATA!$G4563,"")</f>
        <v/>
      </c>
      <c r="AL4563" s="90" t="str">
        <f>IF(W4563="si",'COSTOS DE CREDITOS'!$C$35,"")</f>
        <v/>
      </c>
      <c r="AM4563" s="30" t="str">
        <f t="shared" si="1132"/>
        <v/>
      </c>
      <c r="AN4563" s="30" t="str">
        <f t="shared" si="1133"/>
        <v/>
      </c>
      <c r="AO4563" s="30">
        <f t="shared" si="1134"/>
        <v>0</v>
      </c>
      <c r="AP4563" s="30">
        <f t="shared" si="1135"/>
        <v>0</v>
      </c>
      <c r="AQ4563" s="19" t="str">
        <f t="shared" si="1136"/>
        <v/>
      </c>
    </row>
    <row r="4564" spans="1:43" x14ac:dyDescent="0.2">
      <c r="A4564" s="23" t="s">
        <v>5665</v>
      </c>
      <c r="B4564" s="6" t="s">
        <v>5683</v>
      </c>
      <c r="C4564" s="6" t="s">
        <v>5670</v>
      </c>
      <c r="D4564" s="2">
        <v>190291</v>
      </c>
      <c r="E4564" s="2">
        <v>190247</v>
      </c>
      <c r="F4564" s="3" t="s">
        <v>3998</v>
      </c>
      <c r="G4564" s="2">
        <v>8</v>
      </c>
      <c r="H4564" s="2">
        <v>190489</v>
      </c>
      <c r="I4564" s="3" t="s">
        <v>5630</v>
      </c>
      <c r="J4564" s="15">
        <v>45441</v>
      </c>
      <c r="K4564" s="24">
        <v>1412993236</v>
      </c>
      <c r="L4564" s="15">
        <v>45443</v>
      </c>
      <c r="M4564" s="15">
        <v>45443</v>
      </c>
      <c r="N4564" s="26">
        <v>1</v>
      </c>
      <c r="O4564" s="26">
        <f>VLOOKUP(D4564,quash!A$2:$I$7791,9,FALSE)</f>
        <v>2</v>
      </c>
      <c r="P4564" s="7">
        <v>5000</v>
      </c>
      <c r="Q4564" s="26">
        <v>147</v>
      </c>
      <c r="R4564" s="19">
        <v>0.11226939921535857</v>
      </c>
      <c r="S4564" s="26">
        <v>16</v>
      </c>
      <c r="T4564" s="7">
        <v>10000</v>
      </c>
      <c r="U4564" s="2">
        <v>142</v>
      </c>
      <c r="V4564" s="11">
        <v>2510.34</v>
      </c>
      <c r="W4564" s="14" t="s">
        <v>5282</v>
      </c>
      <c r="AB4564" s="30">
        <f t="shared" si="1130"/>
        <v>453000</v>
      </c>
      <c r="AC4564" s="30">
        <f t="shared" si="1125"/>
        <v>2.2075055187637971E-2</v>
      </c>
      <c r="AD4564" s="31">
        <f t="shared" si="1126"/>
        <v>3.2450331125827816</v>
      </c>
      <c r="AE4564" s="31">
        <f t="shared" si="1137"/>
        <v>3.1346578366445916</v>
      </c>
      <c r="AG4564" s="30">
        <f t="shared" si="1131"/>
        <v>1695000</v>
      </c>
      <c r="AH4564" s="30">
        <f t="shared" si="1127"/>
        <v>5.8997050147492625E-3</v>
      </c>
      <c r="AI4564" s="31">
        <f t="shared" si="1128"/>
        <v>0.86725663716814161</v>
      </c>
      <c r="AJ4564" s="31">
        <f t="shared" si="1129"/>
        <v>0.83775811209439532</v>
      </c>
      <c r="AK4564" s="30" t="str">
        <f>IF(W4564="si",($S4564*'COSTOS DE CREDITOS'!$C$27)/DATA!$G4564,"")</f>
        <v/>
      </c>
      <c r="AL4564" s="90" t="str">
        <f>IF(W4564="si",'COSTOS DE CREDITOS'!$C$35,"")</f>
        <v/>
      </c>
      <c r="AM4564" s="30" t="str">
        <f t="shared" si="1132"/>
        <v/>
      </c>
      <c r="AN4564" s="30" t="str">
        <f t="shared" si="1133"/>
        <v/>
      </c>
      <c r="AO4564" s="30">
        <f t="shared" si="1134"/>
        <v>0</v>
      </c>
      <c r="AP4564" s="30">
        <f t="shared" si="1135"/>
        <v>0</v>
      </c>
      <c r="AQ4564" s="19" t="str">
        <f t="shared" si="1136"/>
        <v/>
      </c>
    </row>
    <row r="4565" spans="1:43" x14ac:dyDescent="0.2">
      <c r="A4565" s="23" t="s">
        <v>5665</v>
      </c>
      <c r="B4565" s="6" t="s">
        <v>5678</v>
      </c>
      <c r="C4565" s="6" t="s">
        <v>5670</v>
      </c>
      <c r="D4565" s="2">
        <v>189726</v>
      </c>
      <c r="E4565" s="2">
        <v>190040</v>
      </c>
      <c r="F4565" s="3" t="s">
        <v>5343</v>
      </c>
      <c r="G4565" s="2">
        <v>7</v>
      </c>
      <c r="H4565" s="2">
        <v>190041</v>
      </c>
      <c r="I4565" s="3" t="s">
        <v>5631</v>
      </c>
      <c r="J4565" s="15">
        <v>45436</v>
      </c>
      <c r="K4565" s="24">
        <v>1407964642</v>
      </c>
      <c r="L4565" s="15">
        <v>45440</v>
      </c>
      <c r="M4565" s="15">
        <v>45443</v>
      </c>
      <c r="N4565" s="26">
        <v>1</v>
      </c>
      <c r="O4565" s="26">
        <f>VLOOKUP(D4565,quash!A$2:$I$7791,9,FALSE)</f>
        <v>1</v>
      </c>
      <c r="P4565" s="7">
        <v>10000</v>
      </c>
      <c r="Q4565" s="26">
        <v>100</v>
      </c>
      <c r="R4565" s="19">
        <v>1.82981294070719E-2</v>
      </c>
      <c r="S4565" s="26">
        <v>16</v>
      </c>
      <c r="T4565" s="7">
        <v>5000</v>
      </c>
      <c r="U4565" s="2">
        <v>147</v>
      </c>
      <c r="V4565" s="11">
        <v>1303.3399999999999</v>
      </c>
      <c r="W4565" s="14" t="s">
        <v>5282</v>
      </c>
      <c r="AB4565" s="30">
        <f t="shared" si="1130"/>
        <v>756000</v>
      </c>
      <c r="AC4565" s="30">
        <f t="shared" si="1125"/>
        <v>6.6137566137566134E-3</v>
      </c>
      <c r="AD4565" s="31">
        <f t="shared" si="1126"/>
        <v>0.66137566137566139</v>
      </c>
      <c r="AE4565" s="31">
        <f t="shared" si="1137"/>
        <v>0.97222222222222221</v>
      </c>
      <c r="AG4565" s="30">
        <f t="shared" si="1131"/>
        <v>2427000</v>
      </c>
      <c r="AH4565" s="30">
        <f t="shared" si="1127"/>
        <v>2.0601565718994645E-3</v>
      </c>
      <c r="AI4565" s="31">
        <f t="shared" si="1128"/>
        <v>0.20601565718994644</v>
      </c>
      <c r="AJ4565" s="31">
        <f t="shared" si="1129"/>
        <v>0.30284301606922126</v>
      </c>
      <c r="AK4565" s="30" t="str">
        <f>IF(W4565="si",($S4565*'COSTOS DE CREDITOS'!$C$27)/DATA!$G4565,"")</f>
        <v/>
      </c>
      <c r="AL4565" s="90" t="str">
        <f>IF(W4565="si",'COSTOS DE CREDITOS'!$C$35,"")</f>
        <v/>
      </c>
      <c r="AM4565" s="30" t="str">
        <f t="shared" si="1132"/>
        <v/>
      </c>
      <c r="AN4565" s="30" t="str">
        <f t="shared" si="1133"/>
        <v/>
      </c>
      <c r="AO4565" s="30">
        <f t="shared" si="1134"/>
        <v>0</v>
      </c>
      <c r="AP4565" s="30">
        <f t="shared" si="1135"/>
        <v>0</v>
      </c>
      <c r="AQ4565" s="19" t="str">
        <f t="shared" si="1136"/>
        <v/>
      </c>
    </row>
    <row r="4566" spans="1:43" x14ac:dyDescent="0.2">
      <c r="A4566" s="23" t="s">
        <v>5665</v>
      </c>
      <c r="B4566" s="6" t="s">
        <v>5678</v>
      </c>
      <c r="C4566" s="6" t="s">
        <v>5670</v>
      </c>
      <c r="D4566" s="2">
        <v>189732</v>
      </c>
      <c r="E4566" s="2">
        <v>190040</v>
      </c>
      <c r="F4566" s="3" t="s">
        <v>5343</v>
      </c>
      <c r="G4566" s="2">
        <v>7</v>
      </c>
      <c r="H4566" s="2">
        <v>190044</v>
      </c>
      <c r="I4566" s="3" t="s">
        <v>5632</v>
      </c>
      <c r="J4566" s="15">
        <v>45436</v>
      </c>
      <c r="K4566" s="24">
        <v>1407974296</v>
      </c>
      <c r="L4566" s="15">
        <v>45440</v>
      </c>
      <c r="M4566" s="15">
        <v>45443</v>
      </c>
      <c r="N4566" s="26">
        <v>1</v>
      </c>
      <c r="O4566" s="26">
        <f>VLOOKUP(D4566,quash!A$2:$I$7791,9,FALSE)</f>
        <v>1</v>
      </c>
      <c r="P4566" s="7">
        <v>10000</v>
      </c>
      <c r="Q4566" s="26">
        <v>110</v>
      </c>
      <c r="R4566" s="19">
        <v>3.3220596517330399E-2</v>
      </c>
      <c r="S4566" s="26">
        <v>16</v>
      </c>
      <c r="T4566" s="7">
        <v>5000</v>
      </c>
      <c r="U4566" s="2">
        <v>147</v>
      </c>
      <c r="V4566" s="11">
        <v>1303.3399999999999</v>
      </c>
      <c r="W4566" s="14" t="s">
        <v>5282</v>
      </c>
      <c r="AB4566" s="30">
        <f t="shared" si="1130"/>
        <v>756000</v>
      </c>
      <c r="AC4566" s="30">
        <f t="shared" si="1125"/>
        <v>6.6137566137566134E-3</v>
      </c>
      <c r="AD4566" s="31">
        <f t="shared" si="1126"/>
        <v>0.72751322751322745</v>
      </c>
      <c r="AE4566" s="31">
        <f t="shared" si="1137"/>
        <v>0.97222222222222221</v>
      </c>
      <c r="AG4566" s="30">
        <f t="shared" si="1131"/>
        <v>2427000</v>
      </c>
      <c r="AH4566" s="30">
        <f t="shared" si="1127"/>
        <v>2.0601565718994645E-3</v>
      </c>
      <c r="AI4566" s="31">
        <f t="shared" si="1128"/>
        <v>0.2266172229089411</v>
      </c>
      <c r="AJ4566" s="31">
        <f t="shared" si="1129"/>
        <v>0.30284301606922126</v>
      </c>
      <c r="AK4566" s="30" t="str">
        <f>IF(W4566="si",($S4566*'COSTOS DE CREDITOS'!$C$27)/DATA!$G4566,"")</f>
        <v/>
      </c>
      <c r="AL4566" s="90" t="str">
        <f>IF(W4566="si",'COSTOS DE CREDITOS'!$C$35,"")</f>
        <v/>
      </c>
      <c r="AM4566" s="30" t="str">
        <f t="shared" si="1132"/>
        <v/>
      </c>
      <c r="AN4566" s="30" t="str">
        <f t="shared" si="1133"/>
        <v/>
      </c>
      <c r="AO4566" s="30">
        <f t="shared" si="1134"/>
        <v>0</v>
      </c>
      <c r="AP4566" s="30">
        <f t="shared" si="1135"/>
        <v>0</v>
      </c>
      <c r="AQ4566" s="19" t="str">
        <f t="shared" si="1136"/>
        <v/>
      </c>
    </row>
    <row r="4567" spans="1:43" x14ac:dyDescent="0.2">
      <c r="A4567" s="23" t="s">
        <v>5665</v>
      </c>
      <c r="B4567" s="6" t="s">
        <v>5678</v>
      </c>
      <c r="C4567" s="6" t="s">
        <v>5670</v>
      </c>
      <c r="D4567" s="2">
        <v>189455</v>
      </c>
      <c r="E4567" s="2">
        <v>190040</v>
      </c>
      <c r="F4567" s="3" t="s">
        <v>5343</v>
      </c>
      <c r="G4567" s="2">
        <v>7</v>
      </c>
      <c r="H4567" s="2">
        <v>190045</v>
      </c>
      <c r="I4567" s="3" t="s">
        <v>5633</v>
      </c>
      <c r="J4567" s="15">
        <v>45434</v>
      </c>
      <c r="K4567" s="24">
        <v>1406659220</v>
      </c>
      <c r="L4567" s="15">
        <v>45440</v>
      </c>
      <c r="M4567" s="15">
        <v>45443</v>
      </c>
      <c r="N4567" s="26">
        <v>1</v>
      </c>
      <c r="O4567" s="26">
        <f>VLOOKUP(D4567,quash!A$2:$I$7791,9,FALSE)</f>
        <v>1</v>
      </c>
      <c r="P4567" s="7">
        <v>10000</v>
      </c>
      <c r="Q4567" s="26">
        <v>110</v>
      </c>
      <c r="R4567" s="19">
        <v>3.3220596517330399E-2</v>
      </c>
      <c r="S4567" s="26">
        <v>16</v>
      </c>
      <c r="T4567" s="7">
        <v>5000</v>
      </c>
      <c r="U4567" s="2">
        <v>147</v>
      </c>
      <c r="V4567" s="11">
        <v>1303.3399999999999</v>
      </c>
      <c r="W4567" s="14" t="s">
        <v>5282</v>
      </c>
      <c r="AB4567" s="30">
        <f t="shared" si="1130"/>
        <v>756000</v>
      </c>
      <c r="AC4567" s="30">
        <f t="shared" si="1125"/>
        <v>6.6137566137566134E-3</v>
      </c>
      <c r="AD4567" s="31">
        <f t="shared" si="1126"/>
        <v>0.72751322751322745</v>
      </c>
      <c r="AE4567" s="31">
        <f t="shared" ref="AE4567:AE4594" si="1138">AC4567*$U4567</f>
        <v>0.97222222222222221</v>
      </c>
      <c r="AG4567" s="30">
        <f t="shared" si="1131"/>
        <v>2427000</v>
      </c>
      <c r="AH4567" s="30">
        <f t="shared" si="1127"/>
        <v>2.0601565718994645E-3</v>
      </c>
      <c r="AI4567" s="31">
        <f t="shared" si="1128"/>
        <v>0.2266172229089411</v>
      </c>
      <c r="AJ4567" s="31">
        <f t="shared" si="1129"/>
        <v>0.30284301606922126</v>
      </c>
      <c r="AK4567" s="30" t="str">
        <f>IF(W4567="si",($S4567*'COSTOS DE CREDITOS'!$C$27)/DATA!$G4567,"")</f>
        <v/>
      </c>
      <c r="AL4567" s="90" t="str">
        <f>IF(W4567="si",'COSTOS DE CREDITOS'!$C$35,"")</f>
        <v/>
      </c>
      <c r="AM4567" s="30" t="str">
        <f t="shared" si="1132"/>
        <v/>
      </c>
      <c r="AN4567" s="30" t="str">
        <f t="shared" si="1133"/>
        <v/>
      </c>
      <c r="AO4567" s="30">
        <f t="shared" si="1134"/>
        <v>0</v>
      </c>
      <c r="AP4567" s="30">
        <f t="shared" si="1135"/>
        <v>0</v>
      </c>
      <c r="AQ4567" s="19" t="str">
        <f t="shared" si="1136"/>
        <v/>
      </c>
    </row>
    <row r="4568" spans="1:43" x14ac:dyDescent="0.2">
      <c r="A4568" s="23" t="s">
        <v>5665</v>
      </c>
      <c r="B4568" s="6" t="s">
        <v>5678</v>
      </c>
      <c r="C4568" s="6" t="s">
        <v>5670</v>
      </c>
      <c r="D4568" s="2">
        <v>189453</v>
      </c>
      <c r="E4568" s="2">
        <v>190040</v>
      </c>
      <c r="F4568" s="3" t="s">
        <v>5343</v>
      </c>
      <c r="G4568" s="2">
        <v>7</v>
      </c>
      <c r="H4568" s="2">
        <v>190087</v>
      </c>
      <c r="I4568" s="3" t="s">
        <v>5634</v>
      </c>
      <c r="J4568" s="15">
        <v>45434</v>
      </c>
      <c r="K4568" s="24">
        <v>1406653966</v>
      </c>
      <c r="L4568" s="15">
        <v>45441</v>
      </c>
      <c r="M4568" s="15">
        <v>45443</v>
      </c>
      <c r="N4568" s="26">
        <v>1</v>
      </c>
      <c r="O4568" s="26">
        <f>VLOOKUP(D4568,quash!A$2:$I$7791,9,FALSE)</f>
        <v>2</v>
      </c>
      <c r="P4568" s="7">
        <v>10000</v>
      </c>
      <c r="Q4568" s="26">
        <v>100</v>
      </c>
      <c r="R4568" s="19">
        <v>1.82981294070719E-2</v>
      </c>
      <c r="S4568" s="26">
        <v>16</v>
      </c>
      <c r="T4568" s="7">
        <v>5000</v>
      </c>
      <c r="U4568" s="2">
        <v>147</v>
      </c>
      <c r="V4568" s="11">
        <v>1303.3399999999999</v>
      </c>
      <c r="W4568" s="14" t="s">
        <v>5282</v>
      </c>
      <c r="AB4568" s="30">
        <f t="shared" si="1130"/>
        <v>453000</v>
      </c>
      <c r="AC4568" s="30">
        <f t="shared" si="1125"/>
        <v>1.1037527593818985E-2</v>
      </c>
      <c r="AD4568" s="31">
        <f t="shared" si="1126"/>
        <v>1.1037527593818985</v>
      </c>
      <c r="AE4568" s="31">
        <f t="shared" si="1138"/>
        <v>1.6225165562913908</v>
      </c>
      <c r="AG4568" s="30">
        <f t="shared" si="1131"/>
        <v>1695000</v>
      </c>
      <c r="AH4568" s="30">
        <f t="shared" si="1127"/>
        <v>2.9498525073746312E-3</v>
      </c>
      <c r="AI4568" s="31">
        <f t="shared" si="1128"/>
        <v>0.29498525073746312</v>
      </c>
      <c r="AJ4568" s="31">
        <f t="shared" si="1129"/>
        <v>0.4336283185840708</v>
      </c>
      <c r="AK4568" s="30" t="str">
        <f>IF(W4568="si",($S4568*'COSTOS DE CREDITOS'!$C$27)/DATA!$G4568,"")</f>
        <v/>
      </c>
      <c r="AL4568" s="90" t="str">
        <f>IF(W4568="si",'COSTOS DE CREDITOS'!$C$35,"")</f>
        <v/>
      </c>
      <c r="AM4568" s="30" t="str">
        <f t="shared" si="1132"/>
        <v/>
      </c>
      <c r="AN4568" s="30" t="str">
        <f t="shared" si="1133"/>
        <v/>
      </c>
      <c r="AO4568" s="30">
        <f t="shared" si="1134"/>
        <v>0</v>
      </c>
      <c r="AP4568" s="30">
        <f t="shared" si="1135"/>
        <v>0</v>
      </c>
      <c r="AQ4568" s="19" t="str">
        <f t="shared" si="1136"/>
        <v/>
      </c>
    </row>
    <row r="4569" spans="1:43" x14ac:dyDescent="0.2">
      <c r="A4569" s="23" t="s">
        <v>5665</v>
      </c>
      <c r="B4569" s="6" t="s">
        <v>5678</v>
      </c>
      <c r="C4569" s="6" t="s">
        <v>5670</v>
      </c>
      <c r="D4569" s="2">
        <v>189751</v>
      </c>
      <c r="E4569" s="2">
        <v>190040</v>
      </c>
      <c r="F4569" s="3" t="s">
        <v>5343</v>
      </c>
      <c r="G4569" s="2">
        <v>7</v>
      </c>
      <c r="H4569" s="2">
        <v>190108</v>
      </c>
      <c r="I4569" s="3" t="s">
        <v>5635</v>
      </c>
      <c r="J4569" s="15">
        <v>45436</v>
      </c>
      <c r="K4569" s="24">
        <v>1408051343</v>
      </c>
      <c r="L4569" s="15">
        <v>45441</v>
      </c>
      <c r="M4569" s="15">
        <v>45443</v>
      </c>
      <c r="N4569" s="26">
        <v>1</v>
      </c>
      <c r="O4569" s="26">
        <f>VLOOKUP(D4569,quash!A$2:$I$7791,9,FALSE)</f>
        <v>1</v>
      </c>
      <c r="P4569" s="7">
        <v>10000</v>
      </c>
      <c r="Q4569" s="26">
        <v>115</v>
      </c>
      <c r="R4569" s="19">
        <v>3.97705569269148E-2</v>
      </c>
      <c r="S4569" s="26">
        <v>16</v>
      </c>
      <c r="T4569" s="7">
        <v>5000</v>
      </c>
      <c r="U4569" s="2">
        <v>147</v>
      </c>
      <c r="V4569" s="11">
        <v>1303.3399999999999</v>
      </c>
      <c r="W4569" s="14" t="s">
        <v>5282</v>
      </c>
      <c r="AB4569" s="30">
        <f t="shared" si="1130"/>
        <v>756000</v>
      </c>
      <c r="AC4569" s="30">
        <f t="shared" si="1125"/>
        <v>6.6137566137566134E-3</v>
      </c>
      <c r="AD4569" s="31">
        <f t="shared" si="1126"/>
        <v>0.76058201058201058</v>
      </c>
      <c r="AE4569" s="31">
        <f t="shared" si="1138"/>
        <v>0.97222222222222221</v>
      </c>
      <c r="AG4569" s="30">
        <f t="shared" si="1131"/>
        <v>2427000</v>
      </c>
      <c r="AH4569" s="30">
        <f t="shared" si="1127"/>
        <v>2.0601565718994645E-3</v>
      </c>
      <c r="AI4569" s="31">
        <f t="shared" si="1128"/>
        <v>0.23691800576843841</v>
      </c>
      <c r="AJ4569" s="31">
        <f t="shared" si="1129"/>
        <v>0.30284301606922126</v>
      </c>
      <c r="AK4569" s="30" t="str">
        <f>IF(W4569="si",($S4569*'COSTOS DE CREDITOS'!$C$27)/DATA!$G4569,"")</f>
        <v/>
      </c>
      <c r="AL4569" s="90" t="str">
        <f>IF(W4569="si",'COSTOS DE CREDITOS'!$C$35,"")</f>
        <v/>
      </c>
      <c r="AM4569" s="30" t="str">
        <f t="shared" si="1132"/>
        <v/>
      </c>
      <c r="AN4569" s="30" t="str">
        <f t="shared" si="1133"/>
        <v/>
      </c>
      <c r="AO4569" s="30">
        <f t="shared" si="1134"/>
        <v>0</v>
      </c>
      <c r="AP4569" s="30">
        <f t="shared" si="1135"/>
        <v>0</v>
      </c>
      <c r="AQ4569" s="19" t="str">
        <f t="shared" si="1136"/>
        <v/>
      </c>
    </row>
    <row r="4570" spans="1:43" x14ac:dyDescent="0.2">
      <c r="A4570" s="23" t="s">
        <v>5665</v>
      </c>
      <c r="B4570" s="6" t="s">
        <v>5678</v>
      </c>
      <c r="C4570" s="6" t="s">
        <v>5670</v>
      </c>
      <c r="D4570" s="2">
        <v>189764</v>
      </c>
      <c r="E4570" s="2">
        <v>190040</v>
      </c>
      <c r="F4570" s="3" t="s">
        <v>5343</v>
      </c>
      <c r="G4570" s="2">
        <v>7</v>
      </c>
      <c r="H4570" s="2">
        <v>190166</v>
      </c>
      <c r="I4570" s="3" t="s">
        <v>5636</v>
      </c>
      <c r="J4570" s="15">
        <v>45437</v>
      </c>
      <c r="K4570" s="24">
        <v>1408095610</v>
      </c>
      <c r="L4570" s="15">
        <v>45441</v>
      </c>
      <c r="M4570" s="15">
        <v>45443</v>
      </c>
      <c r="N4570" s="26">
        <v>1</v>
      </c>
      <c r="O4570" s="26">
        <f>VLOOKUP(D4570,quash!A$2:$I$7791,9,FALSE)</f>
        <v>1</v>
      </c>
      <c r="P4570" s="7">
        <v>10000</v>
      </c>
      <c r="Q4570" s="26">
        <v>132</v>
      </c>
      <c r="R4570" s="19">
        <v>5.8283715876113903E-2</v>
      </c>
      <c r="S4570" s="26">
        <v>16</v>
      </c>
      <c r="T4570" s="7">
        <v>6000</v>
      </c>
      <c r="U4570" s="2">
        <v>142</v>
      </c>
      <c r="V4570" s="11">
        <v>1503.37</v>
      </c>
      <c r="W4570" s="14" t="s">
        <v>5282</v>
      </c>
      <c r="AB4570" s="30">
        <f t="shared" si="1130"/>
        <v>756000</v>
      </c>
      <c r="AC4570" s="30">
        <f t="shared" si="1125"/>
        <v>7.9365079365079361E-3</v>
      </c>
      <c r="AD4570" s="31">
        <f t="shared" si="1126"/>
        <v>1.0476190476190474</v>
      </c>
      <c r="AE4570" s="31">
        <f t="shared" si="1138"/>
        <v>1.126984126984127</v>
      </c>
      <c r="AG4570" s="30">
        <f t="shared" si="1131"/>
        <v>2427000</v>
      </c>
      <c r="AH4570" s="30">
        <f t="shared" si="1127"/>
        <v>2.472187886279357E-3</v>
      </c>
      <c r="AI4570" s="31">
        <f t="shared" ref="AI4570:AI4594" si="1139">IFERROR(AH4570*$Q4570,"")</f>
        <v>0.32632880098887512</v>
      </c>
      <c r="AJ4570" s="31">
        <f t="shared" ref="AJ4570:AJ4594" si="1140">IFERROR(AH4570*$U4570,"")</f>
        <v>0.35105067985166871</v>
      </c>
      <c r="AK4570" s="30" t="str">
        <f>IF(W4570="si",($S4570*'COSTOS DE CREDITOS'!$C$27)/DATA!$G4570,"")</f>
        <v/>
      </c>
      <c r="AL4570" s="90" t="str">
        <f>IF(W4570="si",'COSTOS DE CREDITOS'!$C$35,"")</f>
        <v/>
      </c>
      <c r="AM4570" s="30" t="str">
        <f t="shared" si="1132"/>
        <v/>
      </c>
      <c r="AN4570" s="30" t="str">
        <f t="shared" si="1133"/>
        <v/>
      </c>
      <c r="AO4570" s="30">
        <f t="shared" si="1134"/>
        <v>0</v>
      </c>
      <c r="AP4570" s="30">
        <f t="shared" si="1135"/>
        <v>0</v>
      </c>
      <c r="AQ4570" s="19" t="str">
        <f t="shared" si="1136"/>
        <v/>
      </c>
    </row>
    <row r="4571" spans="1:43" x14ac:dyDescent="0.2">
      <c r="A4571" s="23" t="s">
        <v>5665</v>
      </c>
      <c r="B4571" s="6" t="s">
        <v>5678</v>
      </c>
      <c r="C4571" s="6" t="s">
        <v>5670</v>
      </c>
      <c r="D4571" s="2">
        <v>189742</v>
      </c>
      <c r="E4571" s="2">
        <v>190040</v>
      </c>
      <c r="F4571" s="3" t="s">
        <v>5343</v>
      </c>
      <c r="G4571" s="2">
        <v>7</v>
      </c>
      <c r="H4571" s="2">
        <v>190167</v>
      </c>
      <c r="I4571" s="3" t="s">
        <v>5637</v>
      </c>
      <c r="J4571" s="15">
        <v>45436</v>
      </c>
      <c r="K4571" s="24">
        <v>1407992784</v>
      </c>
      <c r="L4571" s="15">
        <v>45441</v>
      </c>
      <c r="M4571" s="15">
        <v>45443</v>
      </c>
      <c r="N4571" s="26">
        <v>1</v>
      </c>
      <c r="O4571" s="26">
        <f>VLOOKUP(D4571,quash!A$2:$I$7791,9,FALSE)</f>
        <v>1</v>
      </c>
      <c r="P4571" s="7">
        <v>10000</v>
      </c>
      <c r="Q4571" s="26">
        <v>110</v>
      </c>
      <c r="R4571" s="19">
        <v>3.3220596517330399E-2</v>
      </c>
      <c r="S4571" s="26">
        <v>16</v>
      </c>
      <c r="T4571" s="7">
        <v>6000</v>
      </c>
      <c r="U4571" s="2">
        <v>142</v>
      </c>
      <c r="V4571" s="11">
        <v>1503.37</v>
      </c>
      <c r="W4571" s="14" t="s">
        <v>5282</v>
      </c>
      <c r="AB4571" s="30">
        <f t="shared" si="1130"/>
        <v>756000</v>
      </c>
      <c r="AC4571" s="30">
        <f t="shared" si="1125"/>
        <v>7.9365079365079361E-3</v>
      </c>
      <c r="AD4571" s="31">
        <f t="shared" si="1126"/>
        <v>0.87301587301587302</v>
      </c>
      <c r="AE4571" s="31">
        <f t="shared" si="1138"/>
        <v>1.126984126984127</v>
      </c>
      <c r="AG4571" s="30">
        <f t="shared" si="1131"/>
        <v>2427000</v>
      </c>
      <c r="AH4571" s="30">
        <f t="shared" si="1127"/>
        <v>2.472187886279357E-3</v>
      </c>
      <c r="AI4571" s="31">
        <f t="shared" si="1139"/>
        <v>0.27194066749072926</v>
      </c>
      <c r="AJ4571" s="31">
        <f t="shared" si="1140"/>
        <v>0.35105067985166871</v>
      </c>
      <c r="AK4571" s="30" t="str">
        <f>IF(W4571="si",($S4571*'COSTOS DE CREDITOS'!$C$27)/DATA!$G4571,"")</f>
        <v/>
      </c>
      <c r="AL4571" s="90" t="str">
        <f>IF(W4571="si",'COSTOS DE CREDITOS'!$C$35,"")</f>
        <v/>
      </c>
      <c r="AM4571" s="30" t="str">
        <f t="shared" si="1132"/>
        <v/>
      </c>
      <c r="AN4571" s="30" t="str">
        <f t="shared" si="1133"/>
        <v/>
      </c>
      <c r="AO4571" s="30">
        <f t="shared" si="1134"/>
        <v>0</v>
      </c>
      <c r="AP4571" s="30">
        <f t="shared" si="1135"/>
        <v>0</v>
      </c>
      <c r="AQ4571" s="19" t="str">
        <f t="shared" si="1136"/>
        <v/>
      </c>
    </row>
    <row r="4572" spans="1:43" x14ac:dyDescent="0.2">
      <c r="A4572" s="23" t="s">
        <v>5665</v>
      </c>
      <c r="B4572" s="6" t="s">
        <v>5671</v>
      </c>
      <c r="C4572" s="6" t="s">
        <v>5670</v>
      </c>
      <c r="D4572" s="2">
        <v>189494</v>
      </c>
      <c r="E4572" s="2">
        <v>190088</v>
      </c>
      <c r="F4572" s="3" t="s">
        <v>4062</v>
      </c>
      <c r="G4572" s="2">
        <v>5</v>
      </c>
      <c r="H4572" s="2">
        <v>190499</v>
      </c>
      <c r="I4572" s="3" t="s">
        <v>5638</v>
      </c>
      <c r="J4572" s="15">
        <v>45435</v>
      </c>
      <c r="K4572" s="24">
        <v>1407070158</v>
      </c>
      <c r="L4572" s="15">
        <v>45443</v>
      </c>
      <c r="M4572" s="15">
        <v>45443</v>
      </c>
      <c r="N4572" s="26">
        <v>1</v>
      </c>
      <c r="O4572" s="26">
        <f>VLOOKUP(D4572,quash!A$2:$I$7791,9,FALSE)</f>
        <v>1</v>
      </c>
      <c r="P4572" s="7">
        <v>5000</v>
      </c>
      <c r="Q4572" s="26">
        <v>147</v>
      </c>
      <c r="R4572" s="19">
        <v>0.11226939921536</v>
      </c>
      <c r="S4572" s="26">
        <v>16</v>
      </c>
      <c r="T4572" s="7">
        <v>5000</v>
      </c>
      <c r="U4572" s="2">
        <v>142</v>
      </c>
      <c r="V4572" s="11">
        <v>1262.2</v>
      </c>
      <c r="W4572" s="14" t="s">
        <v>5282</v>
      </c>
      <c r="AB4572" s="30">
        <f t="shared" si="1130"/>
        <v>756000</v>
      </c>
      <c r="AC4572" s="30">
        <f t="shared" si="1125"/>
        <v>6.6137566137566134E-3</v>
      </c>
      <c r="AD4572" s="31">
        <f t="shared" si="1126"/>
        <v>0.97222222222222221</v>
      </c>
      <c r="AE4572" s="31">
        <f t="shared" si="1138"/>
        <v>0.93915343915343907</v>
      </c>
      <c r="AG4572" s="30">
        <f t="shared" si="1131"/>
        <v>2427000</v>
      </c>
      <c r="AH4572" s="30">
        <f t="shared" si="1127"/>
        <v>2.0601565718994645E-3</v>
      </c>
      <c r="AI4572" s="31">
        <f t="shared" si="1139"/>
        <v>0.30284301606922126</v>
      </c>
      <c r="AJ4572" s="31">
        <f t="shared" si="1140"/>
        <v>0.29254223320972395</v>
      </c>
      <c r="AK4572" s="30" t="str">
        <f>IF(W4572="si",($S4572*'COSTOS DE CREDITOS'!$C$27)/DATA!$G4572,"")</f>
        <v/>
      </c>
      <c r="AL4572" s="90" t="str">
        <f>IF(W4572="si",'COSTOS DE CREDITOS'!$C$35,"")</f>
        <v/>
      </c>
      <c r="AM4572" s="30" t="str">
        <f t="shared" si="1132"/>
        <v/>
      </c>
      <c r="AN4572" s="30" t="str">
        <f t="shared" si="1133"/>
        <v/>
      </c>
      <c r="AO4572" s="30">
        <f t="shared" si="1134"/>
        <v>0</v>
      </c>
      <c r="AP4572" s="30">
        <f t="shared" si="1135"/>
        <v>0</v>
      </c>
      <c r="AQ4572" s="19" t="str">
        <f t="shared" si="1136"/>
        <v/>
      </c>
    </row>
    <row r="4573" spans="1:43" x14ac:dyDescent="0.2">
      <c r="A4573" s="23" t="s">
        <v>5665</v>
      </c>
      <c r="B4573" s="6" t="s">
        <v>5671</v>
      </c>
      <c r="C4573" s="6" t="s">
        <v>5670</v>
      </c>
      <c r="D4573" s="2">
        <v>190368</v>
      </c>
      <c r="E4573" s="2">
        <v>190088</v>
      </c>
      <c r="F4573" s="3" t="s">
        <v>4062</v>
      </c>
      <c r="G4573" s="2">
        <v>5</v>
      </c>
      <c r="H4573" s="2">
        <v>190592</v>
      </c>
      <c r="I4573" s="3" t="s">
        <v>5639</v>
      </c>
      <c r="J4573" s="15">
        <v>45441</v>
      </c>
      <c r="K4573" s="24">
        <v>1413179982</v>
      </c>
      <c r="L4573" s="15">
        <v>45443</v>
      </c>
      <c r="M4573" s="15">
        <v>45443</v>
      </c>
      <c r="N4573" s="26">
        <v>1</v>
      </c>
      <c r="O4573" s="26">
        <f>VLOOKUP(D4573,quash!A$2:$I$7791,9,FALSE)</f>
        <v>1</v>
      </c>
      <c r="P4573" s="7">
        <v>5000</v>
      </c>
      <c r="Q4573" s="26">
        <v>147</v>
      </c>
      <c r="R4573" s="19">
        <v>0.11226939921536</v>
      </c>
      <c r="S4573" s="26">
        <v>16</v>
      </c>
      <c r="T4573" s="7">
        <v>10000</v>
      </c>
      <c r="U4573" s="2">
        <v>142</v>
      </c>
      <c r="V4573" s="11">
        <v>2510.34</v>
      </c>
      <c r="W4573" s="14" t="s">
        <v>5282</v>
      </c>
      <c r="AB4573" s="30">
        <f t="shared" si="1130"/>
        <v>756000</v>
      </c>
      <c r="AC4573" s="30">
        <f t="shared" si="1125"/>
        <v>1.3227513227513227E-2</v>
      </c>
      <c r="AD4573" s="31">
        <f t="shared" si="1126"/>
        <v>1.9444444444444444</v>
      </c>
      <c r="AE4573" s="31">
        <f t="shared" si="1138"/>
        <v>1.8783068783068781</v>
      </c>
      <c r="AG4573" s="30">
        <f t="shared" si="1131"/>
        <v>2427000</v>
      </c>
      <c r="AH4573" s="30">
        <f t="shared" si="1127"/>
        <v>4.1203131437989289E-3</v>
      </c>
      <c r="AI4573" s="31">
        <f t="shared" si="1139"/>
        <v>0.60568603213844252</v>
      </c>
      <c r="AJ4573" s="31">
        <f t="shared" si="1140"/>
        <v>0.58508446641944789</v>
      </c>
      <c r="AK4573" s="30" t="str">
        <f>IF(W4573="si",($S4573*'COSTOS DE CREDITOS'!$C$27)/DATA!$G4573,"")</f>
        <v/>
      </c>
      <c r="AL4573" s="90" t="str">
        <f>IF(W4573="si",'COSTOS DE CREDITOS'!$C$35,"")</f>
        <v/>
      </c>
      <c r="AM4573" s="30" t="str">
        <f t="shared" si="1132"/>
        <v/>
      </c>
      <c r="AN4573" s="30" t="str">
        <f t="shared" si="1133"/>
        <v/>
      </c>
      <c r="AO4573" s="30">
        <f t="shared" si="1134"/>
        <v>0</v>
      </c>
      <c r="AP4573" s="30">
        <f t="shared" si="1135"/>
        <v>0</v>
      </c>
      <c r="AQ4573" s="19" t="str">
        <f t="shared" si="1136"/>
        <v/>
      </c>
    </row>
    <row r="4574" spans="1:43" x14ac:dyDescent="0.2">
      <c r="A4574" s="23" t="s">
        <v>5665</v>
      </c>
      <c r="B4574" s="6" t="s">
        <v>5676</v>
      </c>
      <c r="C4574" s="6" t="s">
        <v>5670</v>
      </c>
      <c r="D4574" s="2">
        <v>189794</v>
      </c>
      <c r="E4574" s="2">
        <v>190744</v>
      </c>
      <c r="F4574" s="3" t="s">
        <v>5344</v>
      </c>
      <c r="G4574" s="2">
        <v>5</v>
      </c>
      <c r="H4574" s="2">
        <v>190745</v>
      </c>
      <c r="I4574" s="3" t="s">
        <v>5640</v>
      </c>
      <c r="J4574" s="15">
        <v>45439</v>
      </c>
      <c r="K4574" s="24">
        <v>1409205711</v>
      </c>
      <c r="L4574" s="15">
        <v>45443</v>
      </c>
      <c r="M4574" s="15">
        <v>45443</v>
      </c>
      <c r="N4574" s="26">
        <v>1</v>
      </c>
      <c r="O4574" s="26">
        <f>VLOOKUP(D4574,quash!A$2:$I$7791,9,FALSE)</f>
        <v>3</v>
      </c>
      <c r="P4574" s="7">
        <v>10000</v>
      </c>
      <c r="Q4574" s="26">
        <v>147</v>
      </c>
      <c r="R4574" s="19">
        <v>7.9000519063170294E-2</v>
      </c>
      <c r="S4574" s="26">
        <v>16</v>
      </c>
      <c r="T4574" s="7">
        <v>7000</v>
      </c>
      <c r="U4574" s="2">
        <v>142</v>
      </c>
      <c r="V4574" s="11">
        <v>1758.65</v>
      </c>
      <c r="W4574" s="14" t="s">
        <v>5282</v>
      </c>
      <c r="AB4574" s="30">
        <f t="shared" si="1130"/>
        <v>173000</v>
      </c>
      <c r="AC4574" s="30">
        <f t="shared" si="1125"/>
        <v>4.046242774566474E-2</v>
      </c>
      <c r="AD4574" s="31">
        <f t="shared" si="1126"/>
        <v>5.9479768786127165</v>
      </c>
      <c r="AE4574" s="31">
        <f t="shared" si="1138"/>
        <v>5.7456647398843934</v>
      </c>
      <c r="AG4574" s="30">
        <f t="shared" si="1131"/>
        <v>778000</v>
      </c>
      <c r="AH4574" s="30">
        <f t="shared" si="1127"/>
        <v>8.9974293059125968E-3</v>
      </c>
      <c r="AI4574" s="31">
        <f t="shared" si="1139"/>
        <v>1.3226221079691518</v>
      </c>
      <c r="AJ4574" s="31">
        <f t="shared" si="1140"/>
        <v>1.2776349614395888</v>
      </c>
      <c r="AK4574" s="30" t="str">
        <f>IF(W4574="si",($S4574*'COSTOS DE CREDITOS'!$C$27)/DATA!$G4574,"")</f>
        <v/>
      </c>
      <c r="AL4574" s="90" t="str">
        <f>IF(W4574="si",'COSTOS DE CREDITOS'!$C$35,"")</f>
        <v/>
      </c>
      <c r="AM4574" s="30" t="str">
        <f t="shared" si="1132"/>
        <v/>
      </c>
      <c r="AN4574" s="30" t="str">
        <f t="shared" si="1133"/>
        <v/>
      </c>
      <c r="AO4574" s="30">
        <f t="shared" si="1134"/>
        <v>0</v>
      </c>
      <c r="AP4574" s="30">
        <f t="shared" si="1135"/>
        <v>0</v>
      </c>
      <c r="AQ4574" s="19" t="str">
        <f t="shared" si="1136"/>
        <v/>
      </c>
    </row>
    <row r="4575" spans="1:43" x14ac:dyDescent="0.2">
      <c r="A4575" s="23" t="s">
        <v>5665</v>
      </c>
      <c r="B4575" s="6" t="s">
        <v>5676</v>
      </c>
      <c r="C4575" s="6" t="s">
        <v>5670</v>
      </c>
      <c r="D4575" s="2">
        <v>189792</v>
      </c>
      <c r="E4575" s="2">
        <v>190744</v>
      </c>
      <c r="F4575" s="3" t="s">
        <v>5344</v>
      </c>
      <c r="G4575" s="2">
        <v>5</v>
      </c>
      <c r="H4575" s="2">
        <v>190747</v>
      </c>
      <c r="I4575" s="3" t="s">
        <v>5641</v>
      </c>
      <c r="J4575" s="15">
        <v>45439</v>
      </c>
      <c r="K4575" s="24">
        <v>1409193257</v>
      </c>
      <c r="L4575" s="15">
        <v>45443</v>
      </c>
      <c r="M4575" s="15">
        <v>45443</v>
      </c>
      <c r="N4575" s="26">
        <v>1</v>
      </c>
      <c r="O4575" s="26">
        <f>VLOOKUP(D4575,quash!A$2:$I$7791,9,FALSE)</f>
        <v>1</v>
      </c>
      <c r="P4575" s="7">
        <v>10000</v>
      </c>
      <c r="Q4575" s="26">
        <v>147</v>
      </c>
      <c r="R4575" s="19">
        <v>7.9000519063170294E-2</v>
      </c>
      <c r="S4575" s="26">
        <v>16</v>
      </c>
      <c r="T4575" s="7">
        <v>8000</v>
      </c>
      <c r="U4575" s="2">
        <v>142</v>
      </c>
      <c r="V4575" s="11">
        <v>2013.74</v>
      </c>
      <c r="W4575" s="14" t="s">
        <v>5282</v>
      </c>
      <c r="AB4575" s="30">
        <f t="shared" si="1130"/>
        <v>756000</v>
      </c>
      <c r="AC4575" s="30">
        <f t="shared" si="1125"/>
        <v>1.0582010582010581E-2</v>
      </c>
      <c r="AD4575" s="31">
        <f t="shared" si="1126"/>
        <v>1.5555555555555554</v>
      </c>
      <c r="AE4575" s="31">
        <f t="shared" si="1138"/>
        <v>1.5026455026455026</v>
      </c>
      <c r="AG4575" s="30">
        <f t="shared" si="1131"/>
        <v>2427000</v>
      </c>
      <c r="AH4575" s="30">
        <f t="shared" si="1127"/>
        <v>3.296250515039143E-3</v>
      </c>
      <c r="AI4575" s="31">
        <f t="shared" si="1139"/>
        <v>0.48454882571075403</v>
      </c>
      <c r="AJ4575" s="31">
        <f t="shared" si="1140"/>
        <v>0.4680675731355583</v>
      </c>
      <c r="AK4575" s="30" t="str">
        <f>IF(W4575="si",($S4575*'COSTOS DE CREDITOS'!$C$27)/DATA!$G4575,"")</f>
        <v/>
      </c>
      <c r="AL4575" s="90" t="str">
        <f>IF(W4575="si",'COSTOS DE CREDITOS'!$C$35,"")</f>
        <v/>
      </c>
      <c r="AM4575" s="30" t="str">
        <f t="shared" si="1132"/>
        <v/>
      </c>
      <c r="AN4575" s="30" t="str">
        <f t="shared" si="1133"/>
        <v/>
      </c>
      <c r="AO4575" s="30">
        <f t="shared" si="1134"/>
        <v>0</v>
      </c>
      <c r="AP4575" s="30">
        <f t="shared" si="1135"/>
        <v>0</v>
      </c>
      <c r="AQ4575" s="19" t="str">
        <f t="shared" si="1136"/>
        <v/>
      </c>
    </row>
    <row r="4576" spans="1:43" x14ac:dyDescent="0.2">
      <c r="A4576" s="23" t="s">
        <v>5665</v>
      </c>
      <c r="B4576" s="6" t="s">
        <v>5676</v>
      </c>
      <c r="C4576" s="6" t="s">
        <v>5670</v>
      </c>
      <c r="D4576" s="2">
        <v>178264</v>
      </c>
      <c r="E4576" s="2">
        <v>190744</v>
      </c>
      <c r="F4576" s="3" t="s">
        <v>5344</v>
      </c>
      <c r="G4576" s="2">
        <v>5</v>
      </c>
      <c r="H4576" s="2">
        <v>190748</v>
      </c>
      <c r="I4576" s="3" t="s">
        <v>5642</v>
      </c>
      <c r="J4576" s="15">
        <v>45343</v>
      </c>
      <c r="K4576" s="24">
        <v>1344198834</v>
      </c>
      <c r="L4576" s="15">
        <v>45443</v>
      </c>
      <c r="M4576" s="15">
        <v>45443</v>
      </c>
      <c r="N4576" s="26">
        <v>1</v>
      </c>
      <c r="O4576" s="26">
        <f>VLOOKUP(D4576,quash!A$2:$I$7791,9,FALSE)</f>
        <v>2</v>
      </c>
      <c r="P4576" s="7">
        <v>5000</v>
      </c>
      <c r="Q4576" s="26">
        <v>147</v>
      </c>
      <c r="R4576" s="19">
        <v>0.11226939921536</v>
      </c>
      <c r="S4576" s="26">
        <v>16</v>
      </c>
      <c r="T4576" s="7">
        <v>7000</v>
      </c>
      <c r="U4576" s="2">
        <v>142</v>
      </c>
      <c r="V4576" s="11">
        <v>1758.65</v>
      </c>
      <c r="W4576" s="14" t="s">
        <v>5282</v>
      </c>
      <c r="AB4576" s="30">
        <f t="shared" si="1130"/>
        <v>453000</v>
      </c>
      <c r="AC4576" s="30">
        <f t="shared" si="1125"/>
        <v>1.5452538631346579E-2</v>
      </c>
      <c r="AD4576" s="31">
        <f t="shared" si="1126"/>
        <v>2.2715231788079473</v>
      </c>
      <c r="AE4576" s="31">
        <f t="shared" si="1138"/>
        <v>2.1942604856512142</v>
      </c>
      <c r="AG4576" s="30">
        <f t="shared" si="1131"/>
        <v>1695000</v>
      </c>
      <c r="AH4576" s="30">
        <f t="shared" si="1127"/>
        <v>4.1297935103244837E-3</v>
      </c>
      <c r="AI4576" s="31">
        <f t="shared" si="1139"/>
        <v>0.60707964601769915</v>
      </c>
      <c r="AJ4576" s="31">
        <f t="shared" si="1140"/>
        <v>0.58643067846607666</v>
      </c>
      <c r="AK4576" s="30" t="str">
        <f>IF(W4576="si",($S4576*'COSTOS DE CREDITOS'!$C$27)/DATA!$G4576,"")</f>
        <v/>
      </c>
      <c r="AL4576" s="90" t="str">
        <f>IF(W4576="si",'COSTOS DE CREDITOS'!$C$35,"")</f>
        <v/>
      </c>
      <c r="AM4576" s="30" t="str">
        <f t="shared" si="1132"/>
        <v/>
      </c>
      <c r="AN4576" s="30" t="str">
        <f t="shared" si="1133"/>
        <v/>
      </c>
      <c r="AO4576" s="30">
        <f t="shared" si="1134"/>
        <v>0</v>
      </c>
      <c r="AP4576" s="30">
        <f t="shared" si="1135"/>
        <v>0</v>
      </c>
      <c r="AQ4576" s="19" t="str">
        <f t="shared" si="1136"/>
        <v/>
      </c>
    </row>
    <row r="4577" spans="1:43" x14ac:dyDescent="0.2">
      <c r="A4577" s="23" t="s">
        <v>5665</v>
      </c>
      <c r="B4577" s="6" t="s">
        <v>5676</v>
      </c>
      <c r="C4577" s="6" t="s">
        <v>5670</v>
      </c>
      <c r="D4577" s="2">
        <v>189232</v>
      </c>
      <c r="E4577" s="2">
        <v>190744</v>
      </c>
      <c r="F4577" s="3" t="s">
        <v>5344</v>
      </c>
      <c r="G4577" s="2">
        <v>5</v>
      </c>
      <c r="H4577" s="2">
        <v>190749</v>
      </c>
      <c r="I4577" s="3" t="s">
        <v>5643</v>
      </c>
      <c r="J4577" s="15">
        <v>45433</v>
      </c>
      <c r="K4577" s="24">
        <v>1405999611</v>
      </c>
      <c r="L4577" s="15">
        <v>45443</v>
      </c>
      <c r="M4577" s="15">
        <v>45443</v>
      </c>
      <c r="N4577" s="26">
        <v>1</v>
      </c>
      <c r="O4577" s="26">
        <f>VLOOKUP(D4577,quash!A$2:$I$7791,9,FALSE)</f>
        <v>1</v>
      </c>
      <c r="P4577" s="7">
        <v>10000</v>
      </c>
      <c r="Q4577" s="26">
        <v>147</v>
      </c>
      <c r="R4577" s="19">
        <v>7.9000519063170294E-2</v>
      </c>
      <c r="S4577" s="26">
        <v>16</v>
      </c>
      <c r="T4577" s="7">
        <v>8000</v>
      </c>
      <c r="U4577" s="2">
        <v>142</v>
      </c>
      <c r="V4577" s="11">
        <v>2013.74</v>
      </c>
      <c r="W4577" s="14" t="s">
        <v>5282</v>
      </c>
      <c r="AB4577" s="30">
        <f t="shared" si="1130"/>
        <v>756000</v>
      </c>
      <c r="AC4577" s="30">
        <f t="shared" si="1125"/>
        <v>1.0582010582010581E-2</v>
      </c>
      <c r="AD4577" s="31">
        <f t="shared" si="1126"/>
        <v>1.5555555555555554</v>
      </c>
      <c r="AE4577" s="31">
        <f t="shared" si="1138"/>
        <v>1.5026455026455026</v>
      </c>
      <c r="AG4577" s="30">
        <f t="shared" si="1131"/>
        <v>2427000</v>
      </c>
      <c r="AH4577" s="30">
        <f t="shared" si="1127"/>
        <v>3.296250515039143E-3</v>
      </c>
      <c r="AI4577" s="31">
        <f t="shared" si="1139"/>
        <v>0.48454882571075403</v>
      </c>
      <c r="AJ4577" s="31">
        <f t="shared" si="1140"/>
        <v>0.4680675731355583</v>
      </c>
      <c r="AK4577" s="30" t="str">
        <f>IF(W4577="si",($S4577*'COSTOS DE CREDITOS'!$C$27)/DATA!$G4577,"")</f>
        <v/>
      </c>
      <c r="AL4577" s="90" t="str">
        <f>IF(W4577="si",'COSTOS DE CREDITOS'!$C$35,"")</f>
        <v/>
      </c>
      <c r="AM4577" s="30" t="str">
        <f t="shared" si="1132"/>
        <v/>
      </c>
      <c r="AN4577" s="30" t="str">
        <f t="shared" si="1133"/>
        <v/>
      </c>
      <c r="AO4577" s="30">
        <f t="shared" si="1134"/>
        <v>0</v>
      </c>
      <c r="AP4577" s="30">
        <f t="shared" si="1135"/>
        <v>0</v>
      </c>
      <c r="AQ4577" s="19" t="str">
        <f t="shared" si="1136"/>
        <v/>
      </c>
    </row>
    <row r="4578" spans="1:43" x14ac:dyDescent="0.2">
      <c r="A4578" s="23" t="s">
        <v>5665</v>
      </c>
      <c r="B4578" s="6" t="s">
        <v>5676</v>
      </c>
      <c r="C4578" s="6" t="s">
        <v>5670</v>
      </c>
      <c r="D4578" s="2">
        <v>189239</v>
      </c>
      <c r="E4578" s="2">
        <v>190744</v>
      </c>
      <c r="F4578" s="3" t="s">
        <v>5344</v>
      </c>
      <c r="G4578" s="2">
        <v>5</v>
      </c>
      <c r="H4578" s="2">
        <v>190760</v>
      </c>
      <c r="I4578" s="3" t="s">
        <v>5644</v>
      </c>
      <c r="J4578" s="15">
        <v>45433</v>
      </c>
      <c r="K4578" s="24">
        <v>1406005537</v>
      </c>
      <c r="L4578" s="15">
        <v>45443</v>
      </c>
      <c r="M4578" s="15">
        <v>45443</v>
      </c>
      <c r="N4578" s="26">
        <v>1</v>
      </c>
      <c r="O4578" s="26">
        <f>VLOOKUP(D4578,quash!A$2:$I$7791,9,FALSE)</f>
        <v>1</v>
      </c>
      <c r="P4578" s="7">
        <v>5000</v>
      </c>
      <c r="Q4578" s="26">
        <v>147</v>
      </c>
      <c r="R4578" s="19">
        <v>0.11226939921536</v>
      </c>
      <c r="S4578" s="26">
        <v>16</v>
      </c>
      <c r="T4578" s="7">
        <v>10000</v>
      </c>
      <c r="U4578" s="2">
        <v>142</v>
      </c>
      <c r="V4578" s="11">
        <v>2510.34</v>
      </c>
      <c r="W4578" s="14" t="s">
        <v>5282</v>
      </c>
      <c r="AB4578" s="30">
        <f t="shared" si="1130"/>
        <v>756000</v>
      </c>
      <c r="AC4578" s="30">
        <f t="shared" si="1125"/>
        <v>1.3227513227513227E-2</v>
      </c>
      <c r="AD4578" s="31">
        <f t="shared" si="1126"/>
        <v>1.9444444444444444</v>
      </c>
      <c r="AE4578" s="31">
        <f t="shared" si="1138"/>
        <v>1.8783068783068781</v>
      </c>
      <c r="AG4578" s="30">
        <f t="shared" si="1131"/>
        <v>2427000</v>
      </c>
      <c r="AH4578" s="30">
        <f t="shared" si="1127"/>
        <v>4.1203131437989289E-3</v>
      </c>
      <c r="AI4578" s="31">
        <f t="shared" si="1139"/>
        <v>0.60568603213844252</v>
      </c>
      <c r="AJ4578" s="31">
        <f t="shared" si="1140"/>
        <v>0.58508446641944789</v>
      </c>
      <c r="AK4578" s="30" t="str">
        <f>IF(W4578="si",($S4578*'COSTOS DE CREDITOS'!$C$27)/DATA!$G4578,"")</f>
        <v/>
      </c>
      <c r="AL4578" s="90" t="str">
        <f>IF(W4578="si",'COSTOS DE CREDITOS'!$C$35,"")</f>
        <v/>
      </c>
      <c r="AM4578" s="30" t="str">
        <f t="shared" si="1132"/>
        <v/>
      </c>
      <c r="AN4578" s="30" t="str">
        <f t="shared" si="1133"/>
        <v/>
      </c>
      <c r="AO4578" s="30">
        <f t="shared" si="1134"/>
        <v>0</v>
      </c>
      <c r="AP4578" s="30">
        <f t="shared" si="1135"/>
        <v>0</v>
      </c>
      <c r="AQ4578" s="19" t="str">
        <f t="shared" si="1136"/>
        <v/>
      </c>
    </row>
    <row r="4579" spans="1:43" x14ac:dyDescent="0.2">
      <c r="A4579" s="23" t="s">
        <v>5665</v>
      </c>
      <c r="B4579" s="6" t="s">
        <v>5666</v>
      </c>
      <c r="C4579" s="6" t="s">
        <v>5667</v>
      </c>
      <c r="D4579" s="2">
        <v>190271</v>
      </c>
      <c r="E4579" s="2">
        <v>189749</v>
      </c>
      <c r="F4579" s="3" t="s">
        <v>5345</v>
      </c>
      <c r="G4579" s="2">
        <v>5</v>
      </c>
      <c r="H4579" s="2">
        <v>190558</v>
      </c>
      <c r="I4579" s="3" t="s">
        <v>5645</v>
      </c>
      <c r="J4579" s="15">
        <v>45441</v>
      </c>
      <c r="K4579" s="24">
        <v>1412983200</v>
      </c>
      <c r="L4579" s="15">
        <v>45443</v>
      </c>
      <c r="M4579" s="15">
        <v>45443</v>
      </c>
      <c r="N4579" s="26">
        <v>1</v>
      </c>
      <c r="O4579" s="26">
        <f>VLOOKUP(D4579,quash!A$2:$I$7791,9,FALSE)</f>
        <v>4</v>
      </c>
      <c r="P4579" s="7">
        <v>5000</v>
      </c>
      <c r="Q4579" s="26">
        <v>147</v>
      </c>
      <c r="R4579" s="19">
        <v>5.8283715876113994E-2</v>
      </c>
      <c r="S4579" s="26">
        <v>16</v>
      </c>
      <c r="T4579" s="7">
        <v>8000</v>
      </c>
      <c r="U4579" s="2">
        <v>142</v>
      </c>
      <c r="V4579" s="11">
        <v>2013.74</v>
      </c>
      <c r="W4579" s="14" t="s">
        <v>5282</v>
      </c>
      <c r="AB4579" s="30">
        <f t="shared" si="1130"/>
        <v>267000</v>
      </c>
      <c r="AC4579" s="30">
        <f t="shared" si="1125"/>
        <v>2.9962546816479401E-2</v>
      </c>
      <c r="AD4579" s="31">
        <f t="shared" si="1126"/>
        <v>4.404494382022472</v>
      </c>
      <c r="AE4579" s="31">
        <f t="shared" si="1138"/>
        <v>4.2546816479400746</v>
      </c>
      <c r="AG4579" s="30">
        <f t="shared" si="1131"/>
        <v>927000</v>
      </c>
      <c r="AH4579" s="30">
        <f t="shared" si="1127"/>
        <v>8.6299892125134836E-3</v>
      </c>
      <c r="AI4579" s="31">
        <f t="shared" si="1139"/>
        <v>1.268608414239482</v>
      </c>
      <c r="AJ4579" s="31">
        <f t="shared" si="1140"/>
        <v>1.2254584681769147</v>
      </c>
      <c r="AK4579" s="30" t="str">
        <f>IF(W4579="si",($S4579*'COSTOS DE CREDITOS'!$C$27)/DATA!$G4579,"")</f>
        <v/>
      </c>
      <c r="AL4579" s="90" t="str">
        <f>IF(W4579="si",'COSTOS DE CREDITOS'!$C$35,"")</f>
        <v/>
      </c>
      <c r="AM4579" s="30" t="str">
        <f t="shared" si="1132"/>
        <v/>
      </c>
      <c r="AN4579" s="30" t="str">
        <f t="shared" si="1133"/>
        <v/>
      </c>
      <c r="AO4579" s="30">
        <f t="shared" si="1134"/>
        <v>0</v>
      </c>
      <c r="AP4579" s="30">
        <f t="shared" si="1135"/>
        <v>0</v>
      </c>
      <c r="AQ4579" s="19" t="str">
        <f t="shared" si="1136"/>
        <v/>
      </c>
    </row>
    <row r="4580" spans="1:43" x14ac:dyDescent="0.2">
      <c r="A4580" s="23" t="s">
        <v>5665</v>
      </c>
      <c r="B4580" s="6" t="s">
        <v>5666</v>
      </c>
      <c r="C4580" s="6" t="s">
        <v>5667</v>
      </c>
      <c r="D4580" s="2">
        <v>190263</v>
      </c>
      <c r="E4580" s="2">
        <v>189749</v>
      </c>
      <c r="F4580" s="3" t="s">
        <v>5345</v>
      </c>
      <c r="G4580" s="2">
        <v>5</v>
      </c>
      <c r="H4580" s="2">
        <v>190579</v>
      </c>
      <c r="I4580" s="3" t="s">
        <v>5646</v>
      </c>
      <c r="J4580" s="15">
        <v>45441</v>
      </c>
      <c r="K4580" s="24">
        <v>1412956801</v>
      </c>
      <c r="L4580" s="15">
        <v>45443</v>
      </c>
      <c r="M4580" s="15">
        <v>45443</v>
      </c>
      <c r="N4580" s="26">
        <v>1</v>
      </c>
      <c r="O4580" s="26">
        <f>VLOOKUP(D4580,quash!A$2:$I$7791,9,FALSE)</f>
        <v>3</v>
      </c>
      <c r="P4580" s="7">
        <v>10000</v>
      </c>
      <c r="Q4580" s="26">
        <v>115</v>
      </c>
      <c r="R4580" s="19">
        <v>3.97705569269148E-2</v>
      </c>
      <c r="S4580" s="26">
        <v>16</v>
      </c>
      <c r="T4580" s="7">
        <v>10000</v>
      </c>
      <c r="U4580" s="2">
        <v>142</v>
      </c>
      <c r="V4580" s="11">
        <v>2510.34</v>
      </c>
      <c r="W4580" s="14" t="s">
        <v>5282</v>
      </c>
      <c r="AB4580" s="30">
        <f t="shared" si="1130"/>
        <v>173000</v>
      </c>
      <c r="AC4580" s="30">
        <f t="shared" si="1125"/>
        <v>5.7803468208092484E-2</v>
      </c>
      <c r="AD4580" s="31">
        <f t="shared" si="1126"/>
        <v>6.6473988439306355</v>
      </c>
      <c r="AE4580" s="31">
        <f t="shared" si="1138"/>
        <v>8.2080924855491322</v>
      </c>
      <c r="AG4580" s="30">
        <f t="shared" si="1131"/>
        <v>778000</v>
      </c>
      <c r="AH4580" s="30">
        <f t="shared" si="1127"/>
        <v>1.2853470437017995E-2</v>
      </c>
      <c r="AI4580" s="31">
        <f t="shared" si="1139"/>
        <v>1.4781491002570695</v>
      </c>
      <c r="AJ4580" s="31">
        <f t="shared" si="1140"/>
        <v>1.8251928020565553</v>
      </c>
      <c r="AK4580" s="30" t="str">
        <f>IF(W4580="si",($S4580*'COSTOS DE CREDITOS'!$C$27)/DATA!$G4580,"")</f>
        <v/>
      </c>
      <c r="AL4580" s="90" t="str">
        <f>IF(W4580="si",'COSTOS DE CREDITOS'!$C$35,"")</f>
        <v/>
      </c>
      <c r="AM4580" s="30" t="str">
        <f t="shared" si="1132"/>
        <v/>
      </c>
      <c r="AN4580" s="30" t="str">
        <f t="shared" si="1133"/>
        <v/>
      </c>
      <c r="AO4580" s="30">
        <f t="shared" si="1134"/>
        <v>0</v>
      </c>
      <c r="AP4580" s="30">
        <f t="shared" si="1135"/>
        <v>0</v>
      </c>
      <c r="AQ4580" s="19" t="str">
        <f t="shared" si="1136"/>
        <v/>
      </c>
    </row>
    <row r="4581" spans="1:43" x14ac:dyDescent="0.2">
      <c r="A4581" s="23" t="s">
        <v>5665</v>
      </c>
      <c r="B4581" s="6" t="s">
        <v>5672</v>
      </c>
      <c r="C4581" s="6" t="s">
        <v>5667</v>
      </c>
      <c r="D4581" s="2">
        <v>189502</v>
      </c>
      <c r="E4581" s="2">
        <v>189390</v>
      </c>
      <c r="F4581" s="3" t="s">
        <v>772</v>
      </c>
      <c r="G4581" s="2">
        <v>5</v>
      </c>
      <c r="H4581" s="2">
        <v>189867</v>
      </c>
      <c r="I4581" s="3" t="s">
        <v>5647</v>
      </c>
      <c r="J4581" s="15">
        <v>45435</v>
      </c>
      <c r="K4581" s="24">
        <v>1407082171</v>
      </c>
      <c r="L4581" s="15">
        <v>45439</v>
      </c>
      <c r="M4581" s="15">
        <v>45443</v>
      </c>
      <c r="N4581" s="26">
        <v>1</v>
      </c>
      <c r="O4581" s="26">
        <f>VLOOKUP(D4581,quash!A$2:$I$7791,9,FALSE)</f>
        <v>2</v>
      </c>
      <c r="P4581" s="7">
        <v>10000</v>
      </c>
      <c r="Q4581" s="26">
        <v>110</v>
      </c>
      <c r="R4581" s="19">
        <v>3.3741050530766099E-2</v>
      </c>
      <c r="S4581" s="26">
        <v>16</v>
      </c>
      <c r="T4581" s="7">
        <v>6000</v>
      </c>
      <c r="U4581" s="2">
        <v>142</v>
      </c>
      <c r="V4581" s="11">
        <v>1503.37</v>
      </c>
      <c r="W4581" s="14" t="s">
        <v>5282</v>
      </c>
      <c r="AB4581" s="30">
        <f t="shared" si="1130"/>
        <v>453000</v>
      </c>
      <c r="AC4581" s="30">
        <f t="shared" si="1125"/>
        <v>1.3245033112582781E-2</v>
      </c>
      <c r="AD4581" s="31">
        <f t="shared" si="1126"/>
        <v>1.4569536423841059</v>
      </c>
      <c r="AE4581" s="31">
        <f t="shared" si="1138"/>
        <v>1.880794701986755</v>
      </c>
      <c r="AG4581" s="30">
        <f t="shared" si="1131"/>
        <v>1695000</v>
      </c>
      <c r="AH4581" s="30">
        <f t="shared" si="1127"/>
        <v>3.5398230088495575E-3</v>
      </c>
      <c r="AI4581" s="31">
        <f t="shared" si="1139"/>
        <v>0.38938053097345132</v>
      </c>
      <c r="AJ4581" s="31">
        <f t="shared" si="1140"/>
        <v>0.50265486725663711</v>
      </c>
      <c r="AK4581" s="30" t="str">
        <f>IF(W4581="si",($S4581*'COSTOS DE CREDITOS'!$C$27)/DATA!$G4581,"")</f>
        <v/>
      </c>
      <c r="AL4581" s="90" t="str">
        <f>IF(W4581="si",'COSTOS DE CREDITOS'!$C$35,"")</f>
        <v/>
      </c>
      <c r="AM4581" s="30" t="str">
        <f t="shared" si="1132"/>
        <v/>
      </c>
      <c r="AN4581" s="30" t="str">
        <f t="shared" si="1133"/>
        <v/>
      </c>
      <c r="AO4581" s="30">
        <f t="shared" si="1134"/>
        <v>0</v>
      </c>
      <c r="AP4581" s="30">
        <f t="shared" si="1135"/>
        <v>0</v>
      </c>
      <c r="AQ4581" s="19" t="str">
        <f t="shared" si="1136"/>
        <v/>
      </c>
    </row>
    <row r="4582" spans="1:43" x14ac:dyDescent="0.2">
      <c r="A4582" s="23" t="s">
        <v>5665</v>
      </c>
      <c r="B4582" s="6" t="s">
        <v>5683</v>
      </c>
      <c r="C4582" s="6" t="s">
        <v>5670</v>
      </c>
      <c r="D4582" s="2">
        <v>189945</v>
      </c>
      <c r="E4582" s="2">
        <v>190535</v>
      </c>
      <c r="F4582" s="3" t="s">
        <v>5346</v>
      </c>
      <c r="G4582" s="2">
        <v>5</v>
      </c>
      <c r="H4582" s="2">
        <v>190536</v>
      </c>
      <c r="I4582" s="3" t="s">
        <v>5648</v>
      </c>
      <c r="J4582" s="15">
        <v>45440</v>
      </c>
      <c r="K4582" s="24">
        <v>1412196409</v>
      </c>
      <c r="L4582" s="15">
        <v>45443</v>
      </c>
      <c r="M4582" s="15">
        <v>45443</v>
      </c>
      <c r="N4582" s="26">
        <v>1</v>
      </c>
      <c r="O4582" s="26">
        <f>VLOOKUP(D4582,quash!A$2:$I$7791,9,FALSE)</f>
        <v>1</v>
      </c>
      <c r="P4582" s="7">
        <v>10000</v>
      </c>
      <c r="Q4582" s="26">
        <v>115</v>
      </c>
      <c r="R4582" s="19">
        <v>3.97705569269148E-2</v>
      </c>
      <c r="S4582" s="26">
        <v>16</v>
      </c>
      <c r="T4582" s="7">
        <v>10000</v>
      </c>
      <c r="U4582" s="2">
        <v>142</v>
      </c>
      <c r="V4582" s="11">
        <v>2510.34</v>
      </c>
      <c r="W4582" s="14" t="s">
        <v>5282</v>
      </c>
      <c r="AB4582" s="30">
        <f t="shared" si="1130"/>
        <v>756000</v>
      </c>
      <c r="AC4582" s="30">
        <f t="shared" si="1125"/>
        <v>1.3227513227513227E-2</v>
      </c>
      <c r="AD4582" s="31">
        <f t="shared" si="1126"/>
        <v>1.5211640211640212</v>
      </c>
      <c r="AE4582" s="31">
        <f t="shared" si="1138"/>
        <v>1.8783068783068781</v>
      </c>
      <c r="AG4582" s="30">
        <f t="shared" si="1131"/>
        <v>2427000</v>
      </c>
      <c r="AH4582" s="30">
        <f t="shared" si="1127"/>
        <v>4.1203131437989289E-3</v>
      </c>
      <c r="AI4582" s="31">
        <f t="shared" si="1139"/>
        <v>0.47383601153687682</v>
      </c>
      <c r="AJ4582" s="31">
        <f t="shared" si="1140"/>
        <v>0.58508446641944789</v>
      </c>
      <c r="AK4582" s="30" t="str">
        <f>IF(W4582="si",($S4582*'COSTOS DE CREDITOS'!$C$27)/DATA!$G4582,"")</f>
        <v/>
      </c>
      <c r="AL4582" s="90" t="str">
        <f>IF(W4582="si",'COSTOS DE CREDITOS'!$C$35,"")</f>
        <v/>
      </c>
      <c r="AM4582" s="30" t="str">
        <f t="shared" si="1132"/>
        <v/>
      </c>
      <c r="AN4582" s="30" t="str">
        <f t="shared" si="1133"/>
        <v/>
      </c>
      <c r="AO4582" s="30">
        <f t="shared" si="1134"/>
        <v>0</v>
      </c>
      <c r="AP4582" s="30">
        <f t="shared" si="1135"/>
        <v>0</v>
      </c>
      <c r="AQ4582" s="19" t="str">
        <f t="shared" si="1136"/>
        <v/>
      </c>
    </row>
    <row r="4583" spans="1:43" x14ac:dyDescent="0.2">
      <c r="A4583" s="23" t="s">
        <v>5665</v>
      </c>
      <c r="B4583" s="6" t="s">
        <v>5683</v>
      </c>
      <c r="C4583" s="6" t="s">
        <v>5670</v>
      </c>
      <c r="D4583" s="2">
        <v>189893</v>
      </c>
      <c r="E4583" s="2">
        <v>190535</v>
      </c>
      <c r="F4583" s="3" t="s">
        <v>5346</v>
      </c>
      <c r="G4583" s="2">
        <v>5</v>
      </c>
      <c r="H4583" s="2">
        <v>190543</v>
      </c>
      <c r="I4583" s="3" t="s">
        <v>5649</v>
      </c>
      <c r="J4583" s="15">
        <v>45439</v>
      </c>
      <c r="K4583" s="24">
        <v>1411152405</v>
      </c>
      <c r="L4583" s="15">
        <v>45443</v>
      </c>
      <c r="M4583" s="15">
        <v>45443</v>
      </c>
      <c r="N4583" s="26">
        <v>1</v>
      </c>
      <c r="O4583" s="26">
        <f>VLOOKUP(D4583,quash!A$2:$I$7791,9,FALSE)</f>
        <v>1</v>
      </c>
      <c r="P4583" s="7">
        <v>10000</v>
      </c>
      <c r="Q4583" s="26">
        <v>127</v>
      </c>
      <c r="R4583" s="19">
        <v>5.24391097594855E-2</v>
      </c>
      <c r="S4583" s="26">
        <v>16</v>
      </c>
      <c r="T4583" s="7">
        <v>10000</v>
      </c>
      <c r="U4583" s="2">
        <v>142</v>
      </c>
      <c r="V4583" s="11">
        <v>2510.34</v>
      </c>
      <c r="W4583" s="14" t="s">
        <v>5282</v>
      </c>
      <c r="AB4583" s="30">
        <f t="shared" si="1130"/>
        <v>756000</v>
      </c>
      <c r="AC4583" s="30">
        <f t="shared" si="1125"/>
        <v>1.3227513227513227E-2</v>
      </c>
      <c r="AD4583" s="31">
        <f t="shared" si="1126"/>
        <v>1.6798941798941798</v>
      </c>
      <c r="AE4583" s="31">
        <f t="shared" si="1138"/>
        <v>1.8783068783068781</v>
      </c>
      <c r="AG4583" s="30">
        <f t="shared" si="1131"/>
        <v>2427000</v>
      </c>
      <c r="AH4583" s="30">
        <f t="shared" si="1127"/>
        <v>4.1203131437989289E-3</v>
      </c>
      <c r="AI4583" s="31">
        <f t="shared" si="1139"/>
        <v>0.523279769262464</v>
      </c>
      <c r="AJ4583" s="31">
        <f t="shared" si="1140"/>
        <v>0.58508446641944789</v>
      </c>
      <c r="AK4583" s="30" t="str">
        <f>IF(W4583="si",($S4583*'COSTOS DE CREDITOS'!$C$27)/DATA!$G4583,"")</f>
        <v/>
      </c>
      <c r="AL4583" s="90" t="str">
        <f>IF(W4583="si",'COSTOS DE CREDITOS'!$C$35,"")</f>
        <v/>
      </c>
      <c r="AM4583" s="30" t="str">
        <f t="shared" si="1132"/>
        <v/>
      </c>
      <c r="AN4583" s="30" t="str">
        <f t="shared" si="1133"/>
        <v/>
      </c>
      <c r="AO4583" s="30">
        <f t="shared" si="1134"/>
        <v>0</v>
      </c>
      <c r="AP4583" s="30">
        <f t="shared" si="1135"/>
        <v>0</v>
      </c>
      <c r="AQ4583" s="19" t="str">
        <f t="shared" si="1136"/>
        <v/>
      </c>
    </row>
    <row r="4584" spans="1:43" x14ac:dyDescent="0.2">
      <c r="A4584" s="23" t="s">
        <v>5665</v>
      </c>
      <c r="B4584" s="6" t="s">
        <v>5683</v>
      </c>
      <c r="C4584" s="6" t="s">
        <v>5670</v>
      </c>
      <c r="D4584" s="2">
        <v>190007</v>
      </c>
      <c r="E4584" s="2">
        <v>190535</v>
      </c>
      <c r="F4584" s="3" t="s">
        <v>5346</v>
      </c>
      <c r="G4584" s="2">
        <v>5</v>
      </c>
      <c r="H4584" s="2">
        <v>190547</v>
      </c>
      <c r="I4584" s="3" t="s">
        <v>5650</v>
      </c>
      <c r="J4584" s="15">
        <v>45440</v>
      </c>
      <c r="K4584" s="24">
        <v>1412288690</v>
      </c>
      <c r="L4584" s="15">
        <v>45443</v>
      </c>
      <c r="M4584" s="15">
        <v>45443</v>
      </c>
      <c r="N4584" s="26">
        <v>1</v>
      </c>
      <c r="O4584" s="26">
        <f>VLOOKUP(D4584,quash!A$2:$I$7791,9,FALSE)</f>
        <v>2</v>
      </c>
      <c r="P4584" s="7">
        <v>10000</v>
      </c>
      <c r="Q4584" s="26">
        <v>115</v>
      </c>
      <c r="R4584" s="19">
        <v>3.97705569269148E-2</v>
      </c>
      <c r="S4584" s="26">
        <v>16</v>
      </c>
      <c r="T4584" s="7">
        <v>10000</v>
      </c>
      <c r="U4584" s="2">
        <v>142</v>
      </c>
      <c r="V4584" s="11">
        <v>2510.34</v>
      </c>
      <c r="W4584" s="14" t="s">
        <v>5282</v>
      </c>
      <c r="AB4584" s="30">
        <f t="shared" si="1130"/>
        <v>453000</v>
      </c>
      <c r="AC4584" s="30">
        <f t="shared" si="1125"/>
        <v>2.2075055187637971E-2</v>
      </c>
      <c r="AD4584" s="31">
        <f t="shared" si="1126"/>
        <v>2.5386313465783665</v>
      </c>
      <c r="AE4584" s="31">
        <f t="shared" si="1138"/>
        <v>3.1346578366445916</v>
      </c>
      <c r="AG4584" s="30">
        <f t="shared" si="1131"/>
        <v>1695000</v>
      </c>
      <c r="AH4584" s="30">
        <f t="shared" si="1127"/>
        <v>5.8997050147492625E-3</v>
      </c>
      <c r="AI4584" s="31">
        <f t="shared" si="1139"/>
        <v>0.67846607669616521</v>
      </c>
      <c r="AJ4584" s="31">
        <f t="shared" si="1140"/>
        <v>0.83775811209439532</v>
      </c>
      <c r="AK4584" s="30" t="str">
        <f>IF(W4584="si",($S4584*'COSTOS DE CREDITOS'!$C$27)/DATA!$G4584,"")</f>
        <v/>
      </c>
      <c r="AL4584" s="90" t="str">
        <f>IF(W4584="si",'COSTOS DE CREDITOS'!$C$35,"")</f>
        <v/>
      </c>
      <c r="AM4584" s="30" t="str">
        <f t="shared" si="1132"/>
        <v/>
      </c>
      <c r="AN4584" s="30" t="str">
        <f t="shared" si="1133"/>
        <v/>
      </c>
      <c r="AO4584" s="30">
        <f t="shared" si="1134"/>
        <v>0</v>
      </c>
      <c r="AP4584" s="30">
        <f t="shared" si="1135"/>
        <v>0</v>
      </c>
      <c r="AQ4584" s="19" t="str">
        <f t="shared" si="1136"/>
        <v/>
      </c>
    </row>
    <row r="4585" spans="1:43" x14ac:dyDescent="0.2">
      <c r="A4585" s="23" t="s">
        <v>5665</v>
      </c>
      <c r="B4585" s="6" t="s">
        <v>5672</v>
      </c>
      <c r="C4585" s="6" t="s">
        <v>5667</v>
      </c>
      <c r="D4585" s="2">
        <v>190466</v>
      </c>
      <c r="E4585" s="2">
        <v>189390</v>
      </c>
      <c r="F4585" s="3" t="s">
        <v>772</v>
      </c>
      <c r="G4585" s="2">
        <v>5</v>
      </c>
      <c r="H4585" s="2">
        <v>190588</v>
      </c>
      <c r="I4585" s="3" t="s">
        <v>5651</v>
      </c>
      <c r="J4585" s="15">
        <v>45442</v>
      </c>
      <c r="K4585" s="24">
        <v>1413839287</v>
      </c>
      <c r="L4585" s="15">
        <v>45443</v>
      </c>
      <c r="M4585" s="15">
        <v>45443</v>
      </c>
      <c r="N4585" s="26">
        <v>1</v>
      </c>
      <c r="O4585" s="26">
        <f>VLOOKUP(D4585,quash!A$2:$I$7791,9,FALSE)</f>
        <v>2</v>
      </c>
      <c r="P4585" s="7">
        <v>10000</v>
      </c>
      <c r="Q4585" s="26">
        <v>127</v>
      </c>
      <c r="R4585" s="19">
        <v>5.24391097594855E-2</v>
      </c>
      <c r="S4585" s="26">
        <v>16</v>
      </c>
      <c r="T4585" s="7">
        <v>6000</v>
      </c>
      <c r="U4585" s="2">
        <v>142</v>
      </c>
      <c r="V4585" s="11">
        <v>1503.37</v>
      </c>
      <c r="W4585" s="14" t="s">
        <v>5282</v>
      </c>
      <c r="AB4585" s="30">
        <f t="shared" si="1130"/>
        <v>453000</v>
      </c>
      <c r="AC4585" s="30">
        <f t="shared" si="1125"/>
        <v>1.3245033112582781E-2</v>
      </c>
      <c r="AD4585" s="31">
        <f t="shared" si="1126"/>
        <v>1.6821192052980132</v>
      </c>
      <c r="AE4585" s="31">
        <f t="shared" si="1138"/>
        <v>1.880794701986755</v>
      </c>
      <c r="AG4585" s="30">
        <f t="shared" si="1131"/>
        <v>1695000</v>
      </c>
      <c r="AH4585" s="30">
        <f t="shared" si="1127"/>
        <v>3.5398230088495575E-3</v>
      </c>
      <c r="AI4585" s="31">
        <f t="shared" si="1139"/>
        <v>0.44955752212389377</v>
      </c>
      <c r="AJ4585" s="31">
        <f t="shared" si="1140"/>
        <v>0.50265486725663711</v>
      </c>
      <c r="AK4585" s="30" t="str">
        <f>IF(W4585="si",($S4585*'COSTOS DE CREDITOS'!$C$27)/DATA!$G4585,"")</f>
        <v/>
      </c>
      <c r="AL4585" s="90" t="str">
        <f>IF(W4585="si",'COSTOS DE CREDITOS'!$C$35,"")</f>
        <v/>
      </c>
      <c r="AM4585" s="30" t="str">
        <f t="shared" si="1132"/>
        <v/>
      </c>
      <c r="AN4585" s="30" t="str">
        <f t="shared" si="1133"/>
        <v/>
      </c>
      <c r="AO4585" s="30">
        <f t="shared" si="1134"/>
        <v>0</v>
      </c>
      <c r="AP4585" s="30">
        <f t="shared" si="1135"/>
        <v>0</v>
      </c>
      <c r="AQ4585" s="19" t="str">
        <f t="shared" si="1136"/>
        <v/>
      </c>
    </row>
    <row r="4586" spans="1:43" x14ac:dyDescent="0.2">
      <c r="A4586" s="23" t="s">
        <v>5665</v>
      </c>
      <c r="B4586" s="6" t="s">
        <v>5669</v>
      </c>
      <c r="C4586" s="6" t="s">
        <v>5670</v>
      </c>
      <c r="D4586" s="2">
        <v>190392</v>
      </c>
      <c r="E4586" s="2">
        <v>190369</v>
      </c>
      <c r="F4586" s="3" t="s">
        <v>3894</v>
      </c>
      <c r="G4586" s="2">
        <v>5</v>
      </c>
      <c r="H4586" s="2">
        <v>190642</v>
      </c>
      <c r="I4586" s="3" t="s">
        <v>5652</v>
      </c>
      <c r="J4586" s="15">
        <v>45441</v>
      </c>
      <c r="K4586" s="24">
        <v>1413248705</v>
      </c>
      <c r="L4586" s="15">
        <v>45443</v>
      </c>
      <c r="M4586" s="15">
        <v>45443</v>
      </c>
      <c r="N4586" s="26">
        <v>1</v>
      </c>
      <c r="O4586" s="26" t="e">
        <f>VLOOKUP(D4586,quash!A$2:$I$7791,9,FALSE)</f>
        <v>#N/A</v>
      </c>
      <c r="P4586" s="7">
        <v>10000</v>
      </c>
      <c r="Q4586" s="26">
        <v>110</v>
      </c>
      <c r="R4586" s="19">
        <v>3.3741050530766099E-2</v>
      </c>
      <c r="S4586" s="26">
        <v>16</v>
      </c>
      <c r="T4586" s="7">
        <v>6000</v>
      </c>
      <c r="U4586" s="2">
        <v>142</v>
      </c>
      <c r="V4586" s="11">
        <v>1503.37</v>
      </c>
      <c r="W4586" s="14" t="s">
        <v>5282</v>
      </c>
      <c r="AB4586" s="30">
        <f t="shared" si="1130"/>
        <v>665000</v>
      </c>
      <c r="AC4586" s="30">
        <f t="shared" si="1125"/>
        <v>9.0225563909774441E-3</v>
      </c>
      <c r="AD4586" s="31">
        <f t="shared" si="1126"/>
        <v>0.99248120300751885</v>
      </c>
      <c r="AE4586" s="31">
        <f t="shared" si="1138"/>
        <v>1.281203007518797</v>
      </c>
      <c r="AG4586" s="30">
        <f t="shared" si="1131"/>
        <v>6126000</v>
      </c>
      <c r="AH4586" s="30">
        <f t="shared" si="1127"/>
        <v>9.7943192948090111E-4</v>
      </c>
      <c r="AI4586" s="31">
        <f t="shared" si="1139"/>
        <v>0.10773751224289912</v>
      </c>
      <c r="AJ4586" s="31">
        <f t="shared" si="1140"/>
        <v>0.13907933398628797</v>
      </c>
      <c r="AK4586" s="30" t="str">
        <f>IF(W4586="si",($S4586*'COSTOS DE CREDITOS'!$C$27)/DATA!$G4586,"")</f>
        <v/>
      </c>
      <c r="AL4586" s="90" t="str">
        <f>IF(W4586="si",'COSTOS DE CREDITOS'!$C$35,"")</f>
        <v/>
      </c>
      <c r="AM4586" s="30" t="str">
        <f t="shared" si="1132"/>
        <v/>
      </c>
      <c r="AN4586" s="30" t="str">
        <f t="shared" si="1133"/>
        <v/>
      </c>
      <c r="AO4586" s="30">
        <f t="shared" si="1134"/>
        <v>0</v>
      </c>
      <c r="AP4586" s="30">
        <f t="shared" si="1135"/>
        <v>0</v>
      </c>
      <c r="AQ4586" s="19" t="str">
        <f t="shared" si="1136"/>
        <v/>
      </c>
    </row>
    <row r="4587" spans="1:43" x14ac:dyDescent="0.2">
      <c r="A4587" s="23" t="s">
        <v>5665</v>
      </c>
      <c r="B4587" s="6" t="s">
        <v>5683</v>
      </c>
      <c r="C4587" s="6" t="s">
        <v>5670</v>
      </c>
      <c r="D4587" s="2">
        <v>190307</v>
      </c>
      <c r="E4587" s="2">
        <v>190535</v>
      </c>
      <c r="F4587" s="3" t="s">
        <v>5346</v>
      </c>
      <c r="G4587" s="2">
        <v>5</v>
      </c>
      <c r="H4587" s="2">
        <v>190685</v>
      </c>
      <c r="I4587" s="3" t="s">
        <v>5653</v>
      </c>
      <c r="J4587" s="15">
        <v>45441</v>
      </c>
      <c r="K4587" s="24">
        <v>1413055002</v>
      </c>
      <c r="L4587" s="15">
        <v>45443</v>
      </c>
      <c r="M4587" s="15">
        <v>45443</v>
      </c>
      <c r="N4587" s="26">
        <v>1</v>
      </c>
      <c r="O4587" s="26" t="e">
        <f>VLOOKUP(D4587,quash!A$2:$I$7791,9,FALSE)</f>
        <v>#N/A</v>
      </c>
      <c r="P4587" s="7">
        <v>5000</v>
      </c>
      <c r="Q4587" s="26">
        <v>147</v>
      </c>
      <c r="R4587" s="19">
        <v>5.8283715876113994E-2</v>
      </c>
      <c r="S4587" s="26">
        <v>16</v>
      </c>
      <c r="T4587" s="7">
        <v>6000</v>
      </c>
      <c r="U4587" s="2">
        <v>142</v>
      </c>
      <c r="V4587" s="11">
        <v>1503.37</v>
      </c>
      <c r="W4587" s="14" t="s">
        <v>5282</v>
      </c>
      <c r="AB4587" s="30">
        <f t="shared" si="1130"/>
        <v>665000</v>
      </c>
      <c r="AC4587" s="30">
        <f t="shared" si="1125"/>
        <v>9.0225563909774441E-3</v>
      </c>
      <c r="AD4587" s="31">
        <f t="shared" si="1126"/>
        <v>1.3263157894736843</v>
      </c>
      <c r="AE4587" s="31">
        <f t="shared" si="1138"/>
        <v>1.281203007518797</v>
      </c>
      <c r="AG4587" s="30">
        <f t="shared" si="1131"/>
        <v>6126000</v>
      </c>
      <c r="AH4587" s="30">
        <f t="shared" si="1127"/>
        <v>9.7943192948090111E-4</v>
      </c>
      <c r="AI4587" s="31">
        <f t="shared" si="1139"/>
        <v>0.14397649363369247</v>
      </c>
      <c r="AJ4587" s="31">
        <f t="shared" si="1140"/>
        <v>0.13907933398628797</v>
      </c>
      <c r="AK4587" s="30" t="str">
        <f>IF(W4587="si",($S4587*'COSTOS DE CREDITOS'!$C$27)/DATA!$G4587,"")</f>
        <v/>
      </c>
      <c r="AL4587" s="90" t="str">
        <f>IF(W4587="si",'COSTOS DE CREDITOS'!$C$35,"")</f>
        <v/>
      </c>
      <c r="AM4587" s="30" t="str">
        <f t="shared" si="1132"/>
        <v/>
      </c>
      <c r="AN4587" s="30" t="str">
        <f t="shared" si="1133"/>
        <v/>
      </c>
      <c r="AO4587" s="30">
        <f t="shared" si="1134"/>
        <v>0</v>
      </c>
      <c r="AP4587" s="30">
        <f t="shared" si="1135"/>
        <v>0</v>
      </c>
      <c r="AQ4587" s="19" t="str">
        <f t="shared" si="1136"/>
        <v/>
      </c>
    </row>
    <row r="4588" spans="1:43" x14ac:dyDescent="0.2">
      <c r="A4588" s="23" t="s">
        <v>5665</v>
      </c>
      <c r="B4588" s="6" t="s">
        <v>5683</v>
      </c>
      <c r="C4588" s="6" t="s">
        <v>5670</v>
      </c>
      <c r="D4588" s="2">
        <v>190500</v>
      </c>
      <c r="E4588" s="2">
        <v>190535</v>
      </c>
      <c r="F4588" s="3" t="s">
        <v>5346</v>
      </c>
      <c r="G4588" s="2">
        <v>5</v>
      </c>
      <c r="H4588" s="2">
        <v>190727</v>
      </c>
      <c r="I4588" s="3" t="s">
        <v>5654</v>
      </c>
      <c r="J4588" s="15">
        <v>45442</v>
      </c>
      <c r="K4588" s="24">
        <v>1413930039</v>
      </c>
      <c r="L4588" s="15">
        <v>45443</v>
      </c>
      <c r="M4588" s="15">
        <v>45443</v>
      </c>
      <c r="N4588" s="26">
        <v>1</v>
      </c>
      <c r="O4588" s="26">
        <f>VLOOKUP(D4588,quash!A$2:$I$7791,9,FALSE)</f>
        <v>1</v>
      </c>
      <c r="P4588" s="7">
        <v>10000</v>
      </c>
      <c r="Q4588" s="26">
        <v>147</v>
      </c>
      <c r="R4588" s="19">
        <v>7.9000519063170294E-2</v>
      </c>
      <c r="S4588" s="26">
        <v>16</v>
      </c>
      <c r="T4588" s="7">
        <v>10000</v>
      </c>
      <c r="U4588" s="2">
        <v>142</v>
      </c>
      <c r="V4588" s="11">
        <v>2510.34</v>
      </c>
      <c r="W4588" s="14" t="s">
        <v>5282</v>
      </c>
      <c r="AB4588" s="30">
        <f t="shared" si="1130"/>
        <v>756000</v>
      </c>
      <c r="AC4588" s="30">
        <f t="shared" si="1125"/>
        <v>1.3227513227513227E-2</v>
      </c>
      <c r="AD4588" s="31">
        <f t="shared" si="1126"/>
        <v>1.9444444444444444</v>
      </c>
      <c r="AE4588" s="31">
        <f t="shared" si="1138"/>
        <v>1.8783068783068781</v>
      </c>
      <c r="AG4588" s="30">
        <f t="shared" si="1131"/>
        <v>2427000</v>
      </c>
      <c r="AH4588" s="30">
        <f t="shared" si="1127"/>
        <v>4.1203131437989289E-3</v>
      </c>
      <c r="AI4588" s="31">
        <f t="shared" si="1139"/>
        <v>0.60568603213844252</v>
      </c>
      <c r="AJ4588" s="31">
        <f t="shared" si="1140"/>
        <v>0.58508446641944789</v>
      </c>
      <c r="AK4588" s="30" t="str">
        <f>IF(W4588="si",($S4588*'COSTOS DE CREDITOS'!$C$27)/DATA!$G4588,"")</f>
        <v/>
      </c>
      <c r="AL4588" s="90" t="str">
        <f>IF(W4588="si",'COSTOS DE CREDITOS'!$C$35,"")</f>
        <v/>
      </c>
      <c r="AM4588" s="30" t="str">
        <f t="shared" si="1132"/>
        <v/>
      </c>
      <c r="AN4588" s="30" t="str">
        <f t="shared" si="1133"/>
        <v/>
      </c>
      <c r="AO4588" s="30">
        <f t="shared" si="1134"/>
        <v>0</v>
      </c>
      <c r="AP4588" s="30">
        <f t="shared" si="1135"/>
        <v>0</v>
      </c>
      <c r="AQ4588" s="19" t="str">
        <f t="shared" si="1136"/>
        <v/>
      </c>
    </row>
    <row r="4589" spans="1:43" x14ac:dyDescent="0.2">
      <c r="A4589" s="23" t="s">
        <v>5665</v>
      </c>
      <c r="B4589" s="6" t="s">
        <v>5669</v>
      </c>
      <c r="C4589" s="6" t="s">
        <v>5670</v>
      </c>
      <c r="D4589" s="2">
        <v>190366</v>
      </c>
      <c r="E4589" s="2">
        <v>190369</v>
      </c>
      <c r="F4589" s="3" t="s">
        <v>3894</v>
      </c>
      <c r="G4589" s="2">
        <v>5</v>
      </c>
      <c r="H4589" s="2">
        <v>190738</v>
      </c>
      <c r="I4589" s="3" t="s">
        <v>5655</v>
      </c>
      <c r="J4589" s="15">
        <v>45441</v>
      </c>
      <c r="K4589" s="24">
        <v>1413195503</v>
      </c>
      <c r="L4589" s="15">
        <v>45443</v>
      </c>
      <c r="M4589" s="15">
        <v>45443</v>
      </c>
      <c r="N4589" s="26">
        <v>1</v>
      </c>
      <c r="O4589" s="26" t="e">
        <f>VLOOKUP(D4589,quash!A$2:$I$7791,9,FALSE)</f>
        <v>#N/A</v>
      </c>
      <c r="P4589" s="7">
        <v>10000</v>
      </c>
      <c r="Q4589" s="26">
        <v>115</v>
      </c>
      <c r="R4589" s="19">
        <v>3.97705569269148E-2</v>
      </c>
      <c r="S4589" s="26">
        <v>16</v>
      </c>
      <c r="T4589" s="7">
        <v>10000</v>
      </c>
      <c r="U4589" s="2">
        <v>142</v>
      </c>
      <c r="V4589" s="11">
        <v>2510.34</v>
      </c>
      <c r="W4589" s="14" t="s">
        <v>5282</v>
      </c>
      <c r="AB4589" s="30">
        <f t="shared" si="1130"/>
        <v>665000</v>
      </c>
      <c r="AC4589" s="30">
        <f t="shared" si="1125"/>
        <v>1.5037593984962405E-2</v>
      </c>
      <c r="AD4589" s="31">
        <f t="shared" si="1126"/>
        <v>1.7293233082706765</v>
      </c>
      <c r="AE4589" s="31">
        <f t="shared" si="1138"/>
        <v>2.1353383458646613</v>
      </c>
      <c r="AG4589" s="30">
        <f t="shared" si="1131"/>
        <v>6126000</v>
      </c>
      <c r="AH4589" s="30">
        <f t="shared" si="1127"/>
        <v>1.632386549134835E-3</v>
      </c>
      <c r="AI4589" s="31">
        <f t="shared" si="1139"/>
        <v>0.18772445315050604</v>
      </c>
      <c r="AJ4589" s="31">
        <f t="shared" si="1140"/>
        <v>0.23179888997714657</v>
      </c>
      <c r="AK4589" s="30" t="str">
        <f>IF(W4589="si",($S4589*'COSTOS DE CREDITOS'!$C$27)/DATA!$G4589,"")</f>
        <v/>
      </c>
      <c r="AL4589" s="90" t="str">
        <f>IF(W4589="si",'COSTOS DE CREDITOS'!$C$35,"")</f>
        <v/>
      </c>
      <c r="AM4589" s="30" t="str">
        <f t="shared" si="1132"/>
        <v/>
      </c>
      <c r="AN4589" s="30" t="str">
        <f t="shared" si="1133"/>
        <v/>
      </c>
      <c r="AO4589" s="30">
        <f t="shared" si="1134"/>
        <v>0</v>
      </c>
      <c r="AP4589" s="30">
        <f t="shared" si="1135"/>
        <v>0</v>
      </c>
      <c r="AQ4589" s="19" t="str">
        <f t="shared" si="1136"/>
        <v/>
      </c>
    </row>
    <row r="4590" spans="1:43" x14ac:dyDescent="0.2">
      <c r="A4590" s="23" t="s">
        <v>5665</v>
      </c>
      <c r="B4590" s="6" t="s">
        <v>5682</v>
      </c>
      <c r="C4590" s="6" t="s">
        <v>5670</v>
      </c>
      <c r="D4590" s="2">
        <v>190357</v>
      </c>
      <c r="E4590" s="2">
        <v>190792</v>
      </c>
      <c r="F4590" s="3" t="s">
        <v>5347</v>
      </c>
      <c r="G4590" s="2">
        <v>5</v>
      </c>
      <c r="H4590" s="2">
        <v>190793</v>
      </c>
      <c r="I4590" s="3" t="s">
        <v>5656</v>
      </c>
      <c r="J4590" s="15">
        <v>45441</v>
      </c>
      <c r="K4590" s="24">
        <v>1413185395</v>
      </c>
      <c r="L4590" s="15">
        <v>45443</v>
      </c>
      <c r="M4590" s="15">
        <v>45443</v>
      </c>
      <c r="N4590" s="26">
        <v>1</v>
      </c>
      <c r="O4590" s="26">
        <f>VLOOKUP(D4590,quash!A$2:$I$7791,9,FALSE)</f>
        <v>1</v>
      </c>
      <c r="P4590" s="7">
        <v>10000</v>
      </c>
      <c r="Q4590" s="26">
        <v>115</v>
      </c>
      <c r="R4590" s="19">
        <v>3.97705569269148E-2</v>
      </c>
      <c r="S4590" s="26">
        <v>16</v>
      </c>
      <c r="T4590" s="7">
        <v>6000</v>
      </c>
      <c r="U4590" s="2">
        <v>142</v>
      </c>
      <c r="V4590" s="11">
        <v>1503.37</v>
      </c>
      <c r="W4590" s="14" t="s">
        <v>5282</v>
      </c>
      <c r="AB4590" s="30">
        <f t="shared" si="1130"/>
        <v>756000</v>
      </c>
      <c r="AC4590" s="30">
        <f t="shared" ref="AC4590:AC4653" si="1141">$T4590/AB4590</f>
        <v>7.9365079365079361E-3</v>
      </c>
      <c r="AD4590" s="31">
        <f t="shared" ref="AD4590:AD4653" si="1142">AC4590*$Q4590</f>
        <v>0.91269841269841268</v>
      </c>
      <c r="AE4590" s="31">
        <f t="shared" si="1138"/>
        <v>1.126984126984127</v>
      </c>
      <c r="AG4590" s="30">
        <f t="shared" si="1131"/>
        <v>2427000</v>
      </c>
      <c r="AH4590" s="30">
        <f t="shared" si="1127"/>
        <v>2.472187886279357E-3</v>
      </c>
      <c r="AI4590" s="31">
        <f t="shared" si="1139"/>
        <v>0.28430160692212608</v>
      </c>
      <c r="AJ4590" s="31">
        <f t="shared" si="1140"/>
        <v>0.35105067985166871</v>
      </c>
      <c r="AK4590" s="30" t="str">
        <f>IF(W4590="si",($S4590*'COSTOS DE CREDITOS'!$C$27)/DATA!$G4590,"")</f>
        <v/>
      </c>
      <c r="AL4590" s="90" t="str">
        <f>IF(W4590="si",'COSTOS DE CREDITOS'!$C$35,"")</f>
        <v/>
      </c>
      <c r="AM4590" s="30" t="str">
        <f t="shared" si="1132"/>
        <v/>
      </c>
      <c r="AN4590" s="30" t="str">
        <f t="shared" si="1133"/>
        <v/>
      </c>
      <c r="AO4590" s="30">
        <f t="shared" si="1134"/>
        <v>0</v>
      </c>
      <c r="AP4590" s="30">
        <f t="shared" si="1135"/>
        <v>0</v>
      </c>
      <c r="AQ4590" s="19" t="str">
        <f t="shared" si="1136"/>
        <v/>
      </c>
    </row>
    <row r="4591" spans="1:43" x14ac:dyDescent="0.2">
      <c r="A4591" s="23" t="s">
        <v>5665</v>
      </c>
      <c r="B4591" s="6" t="s">
        <v>5682</v>
      </c>
      <c r="C4591" s="6" t="s">
        <v>5670</v>
      </c>
      <c r="D4591" s="2">
        <v>190390</v>
      </c>
      <c r="E4591" s="2">
        <v>190792</v>
      </c>
      <c r="F4591" s="3" t="s">
        <v>5347</v>
      </c>
      <c r="G4591" s="2">
        <v>5</v>
      </c>
      <c r="H4591" s="2">
        <v>190797</v>
      </c>
      <c r="I4591" s="3" t="s">
        <v>5657</v>
      </c>
      <c r="J4591" s="15">
        <v>45441</v>
      </c>
      <c r="K4591" s="24">
        <v>1413246728</v>
      </c>
      <c r="L4591" s="15">
        <v>45443</v>
      </c>
      <c r="M4591" s="15">
        <v>45443</v>
      </c>
      <c r="N4591" s="26">
        <v>1</v>
      </c>
      <c r="O4591" s="26" t="e">
        <f>VLOOKUP(D4591,quash!A$2:$I$7791,9,FALSE)</f>
        <v>#N/A</v>
      </c>
      <c r="P4591" s="7">
        <v>10000</v>
      </c>
      <c r="Q4591" s="26">
        <v>110</v>
      </c>
      <c r="R4591" s="19">
        <v>3.11605023919212E-2</v>
      </c>
      <c r="S4591" s="26">
        <v>16</v>
      </c>
      <c r="T4591" s="7">
        <v>6000</v>
      </c>
      <c r="U4591" s="2">
        <v>142</v>
      </c>
      <c r="V4591" s="11">
        <v>1503.37</v>
      </c>
      <c r="W4591" s="14" t="s">
        <v>5282</v>
      </c>
      <c r="AB4591" s="30">
        <f t="shared" si="1130"/>
        <v>665000</v>
      </c>
      <c r="AC4591" s="30">
        <f t="shared" si="1141"/>
        <v>9.0225563909774441E-3</v>
      </c>
      <c r="AD4591" s="31">
        <f t="shared" si="1142"/>
        <v>0.99248120300751885</v>
      </c>
      <c r="AE4591" s="31">
        <f t="shared" si="1138"/>
        <v>1.281203007518797</v>
      </c>
      <c r="AG4591" s="30">
        <f t="shared" si="1131"/>
        <v>6126000</v>
      </c>
      <c r="AH4591" s="30">
        <f t="shared" si="1127"/>
        <v>9.7943192948090111E-4</v>
      </c>
      <c r="AI4591" s="31">
        <f t="shared" si="1139"/>
        <v>0.10773751224289912</v>
      </c>
      <c r="AJ4591" s="31">
        <f t="shared" si="1140"/>
        <v>0.13907933398628797</v>
      </c>
      <c r="AK4591" s="30" t="str">
        <f>IF(W4591="si",($S4591*'COSTOS DE CREDITOS'!$C$27)/DATA!$G4591,"")</f>
        <v/>
      </c>
      <c r="AL4591" s="90" t="str">
        <f>IF(W4591="si",'COSTOS DE CREDITOS'!$C$35,"")</f>
        <v/>
      </c>
      <c r="AM4591" s="30" t="str">
        <f t="shared" si="1132"/>
        <v/>
      </c>
      <c r="AN4591" s="30" t="str">
        <f t="shared" si="1133"/>
        <v/>
      </c>
      <c r="AO4591" s="30">
        <f t="shared" si="1134"/>
        <v>0</v>
      </c>
      <c r="AP4591" s="30">
        <f t="shared" si="1135"/>
        <v>0</v>
      </c>
      <c r="AQ4591" s="19" t="str">
        <f t="shared" si="1136"/>
        <v/>
      </c>
    </row>
    <row r="4592" spans="1:43" x14ac:dyDescent="0.2">
      <c r="A4592" s="23" t="s">
        <v>5665</v>
      </c>
      <c r="B4592" s="6" t="s">
        <v>5682</v>
      </c>
      <c r="C4592" s="6" t="s">
        <v>5670</v>
      </c>
      <c r="D4592" s="2">
        <v>190349</v>
      </c>
      <c r="E4592" s="2">
        <v>190792</v>
      </c>
      <c r="F4592" s="3" t="s">
        <v>5347</v>
      </c>
      <c r="G4592" s="2">
        <v>5</v>
      </c>
      <c r="H4592" s="2">
        <v>190799</v>
      </c>
      <c r="I4592" s="3" t="s">
        <v>5658</v>
      </c>
      <c r="J4592" s="15">
        <v>45441</v>
      </c>
      <c r="K4592" s="24">
        <v>1413116470</v>
      </c>
      <c r="L4592" s="15">
        <v>45443</v>
      </c>
      <c r="M4592" s="15">
        <v>45443</v>
      </c>
      <c r="N4592" s="26">
        <v>1</v>
      </c>
      <c r="O4592" s="26" t="e">
        <f>VLOOKUP(D4592,quash!A$2:$I$7791,9,FALSE)</f>
        <v>#N/A</v>
      </c>
      <c r="P4592" s="7">
        <v>10000</v>
      </c>
      <c r="Q4592" s="26">
        <v>147</v>
      </c>
      <c r="R4592" s="19">
        <v>7.9000519063170294E-2</v>
      </c>
      <c r="S4592" s="26">
        <v>16</v>
      </c>
      <c r="T4592" s="7">
        <v>8000</v>
      </c>
      <c r="U4592" s="2">
        <v>142</v>
      </c>
      <c r="V4592" s="11">
        <v>2013.74</v>
      </c>
      <c r="W4592" s="14" t="s">
        <v>5282</v>
      </c>
      <c r="AB4592" s="30">
        <f t="shared" si="1130"/>
        <v>665000</v>
      </c>
      <c r="AC4592" s="30">
        <f t="shared" ref="AC4592:AC4594" si="1143">$T4592/AB4592</f>
        <v>1.2030075187969926E-2</v>
      </c>
      <c r="AD4592" s="31">
        <f t="shared" ref="AD4592:AD4594" si="1144">AC4592*$Q4592</f>
        <v>1.7684210526315791</v>
      </c>
      <c r="AE4592" s="31">
        <f t="shared" si="1138"/>
        <v>1.7082706766917295</v>
      </c>
      <c r="AG4592" s="30">
        <f t="shared" si="1131"/>
        <v>6126000</v>
      </c>
      <c r="AH4592" s="30">
        <f t="shared" si="1127"/>
        <v>1.3059092393078681E-3</v>
      </c>
      <c r="AI4592" s="31">
        <f t="shared" si="1139"/>
        <v>0.19196865817825662</v>
      </c>
      <c r="AJ4592" s="31">
        <f t="shared" si="1140"/>
        <v>0.18543911198171725</v>
      </c>
      <c r="AK4592" s="30" t="str">
        <f>IF(W4592="si",($S4592*'COSTOS DE CREDITOS'!$C$27)/DATA!$G4592,"")</f>
        <v/>
      </c>
      <c r="AL4592" s="90" t="str">
        <f>IF(W4592="si",'COSTOS DE CREDITOS'!$C$35,"")</f>
        <v/>
      </c>
      <c r="AM4592" s="30" t="str">
        <f t="shared" si="1132"/>
        <v/>
      </c>
      <c r="AN4592" s="30" t="str">
        <f t="shared" si="1133"/>
        <v/>
      </c>
      <c r="AO4592" s="30">
        <f t="shared" si="1134"/>
        <v>0</v>
      </c>
      <c r="AP4592" s="30">
        <f t="shared" si="1135"/>
        <v>0</v>
      </c>
      <c r="AQ4592" s="19" t="str">
        <f t="shared" si="1136"/>
        <v/>
      </c>
    </row>
    <row r="4593" spans="1:43" x14ac:dyDescent="0.2">
      <c r="A4593" s="23" t="s">
        <v>5665</v>
      </c>
      <c r="B4593" s="6" t="s">
        <v>5682</v>
      </c>
      <c r="C4593" s="6" t="s">
        <v>5670</v>
      </c>
      <c r="D4593" s="2">
        <v>190345</v>
      </c>
      <c r="E4593" s="2">
        <v>190792</v>
      </c>
      <c r="F4593" s="3" t="s">
        <v>5347</v>
      </c>
      <c r="G4593" s="2">
        <v>5</v>
      </c>
      <c r="H4593" s="2">
        <v>190840</v>
      </c>
      <c r="I4593" s="3" t="s">
        <v>5659</v>
      </c>
      <c r="J4593" s="15">
        <v>45441</v>
      </c>
      <c r="K4593" s="24">
        <v>1413083888</v>
      </c>
      <c r="L4593" s="15">
        <v>45432</v>
      </c>
      <c r="M4593" s="15">
        <v>45443</v>
      </c>
      <c r="N4593" s="26">
        <v>1</v>
      </c>
      <c r="O4593" s="26" t="e">
        <f>VLOOKUP(D4593,quash!A$2:$I$7791,9,FALSE)</f>
        <v>#N/A</v>
      </c>
      <c r="P4593" s="7">
        <v>7000</v>
      </c>
      <c r="Q4593" s="26">
        <v>110</v>
      </c>
      <c r="R4593" s="19">
        <v>5.9818464604665163E-3</v>
      </c>
      <c r="S4593" s="26">
        <v>16</v>
      </c>
      <c r="T4593" s="7">
        <v>8000</v>
      </c>
      <c r="U4593" s="2">
        <v>142</v>
      </c>
      <c r="V4593" s="11">
        <v>2013.74</v>
      </c>
      <c r="W4593" s="14" t="s">
        <v>5282</v>
      </c>
      <c r="AB4593" s="30">
        <f t="shared" si="1130"/>
        <v>665000</v>
      </c>
      <c r="AC4593" s="30">
        <f t="shared" si="1143"/>
        <v>1.2030075187969926E-2</v>
      </c>
      <c r="AD4593" s="31">
        <f t="shared" si="1144"/>
        <v>1.3233082706766919</v>
      </c>
      <c r="AE4593" s="31">
        <f t="shared" si="1138"/>
        <v>1.7082706766917295</v>
      </c>
      <c r="AG4593" s="30">
        <f t="shared" si="1131"/>
        <v>6126000</v>
      </c>
      <c r="AH4593" s="30">
        <f t="shared" si="1127"/>
        <v>1.3059092393078681E-3</v>
      </c>
      <c r="AI4593" s="31">
        <f t="shared" si="1139"/>
        <v>0.14365001632386548</v>
      </c>
      <c r="AJ4593" s="31">
        <f t="shared" si="1140"/>
        <v>0.18543911198171725</v>
      </c>
      <c r="AK4593" s="30" t="str">
        <f>IF(W4593="si",($S4593*'COSTOS DE CREDITOS'!$C$27)/DATA!$G4593,"")</f>
        <v/>
      </c>
      <c r="AL4593" s="90" t="str">
        <f>IF(W4593="si",'COSTOS DE CREDITOS'!$C$35,"")</f>
        <v/>
      </c>
      <c r="AM4593" s="30" t="str">
        <f t="shared" si="1132"/>
        <v/>
      </c>
      <c r="AN4593" s="30" t="str">
        <f t="shared" si="1133"/>
        <v/>
      </c>
      <c r="AO4593" s="30">
        <f t="shared" si="1134"/>
        <v>0</v>
      </c>
      <c r="AP4593" s="30">
        <f t="shared" si="1135"/>
        <v>0</v>
      </c>
      <c r="AQ4593" s="19" t="str">
        <f t="shared" si="1136"/>
        <v/>
      </c>
    </row>
    <row r="4594" spans="1:43" x14ac:dyDescent="0.2">
      <c r="A4594" s="23" t="s">
        <v>5665</v>
      </c>
      <c r="B4594" s="6" t="s">
        <v>5682</v>
      </c>
      <c r="C4594" s="6" t="s">
        <v>5670</v>
      </c>
      <c r="D4594" s="2">
        <v>190253</v>
      </c>
      <c r="E4594" s="2">
        <v>190792</v>
      </c>
      <c r="F4594" s="3" t="s">
        <v>5347</v>
      </c>
      <c r="G4594" s="2">
        <v>5</v>
      </c>
      <c r="H4594" s="2">
        <v>190841</v>
      </c>
      <c r="I4594" s="3" t="s">
        <v>5660</v>
      </c>
      <c r="J4594" s="15">
        <v>45442</v>
      </c>
      <c r="K4594" s="24">
        <v>1412953033</v>
      </c>
      <c r="L4594" s="15">
        <v>45432</v>
      </c>
      <c r="M4594" s="15">
        <v>45443</v>
      </c>
      <c r="N4594" s="26">
        <v>1</v>
      </c>
      <c r="O4594" s="26" t="e">
        <f>VLOOKUP(D4594,quash!A$2:$I$7791,9,FALSE)</f>
        <v>#N/A</v>
      </c>
      <c r="P4594" s="7">
        <v>5000</v>
      </c>
      <c r="Q4594" s="26">
        <v>147</v>
      </c>
      <c r="R4594" s="19">
        <v>0.11226939921536</v>
      </c>
      <c r="S4594" s="26">
        <v>16</v>
      </c>
      <c r="T4594" s="7">
        <v>8000</v>
      </c>
      <c r="U4594" s="2">
        <v>142</v>
      </c>
      <c r="V4594" s="11">
        <v>2013.74</v>
      </c>
      <c r="W4594" s="14" t="s">
        <v>5282</v>
      </c>
      <c r="AB4594" s="30">
        <f t="shared" si="1130"/>
        <v>665000</v>
      </c>
      <c r="AC4594" s="30">
        <f t="shared" si="1143"/>
        <v>1.2030075187969926E-2</v>
      </c>
      <c r="AD4594" s="31">
        <f t="shared" si="1144"/>
        <v>1.7684210526315791</v>
      </c>
      <c r="AE4594" s="31">
        <f t="shared" si="1138"/>
        <v>1.7082706766917295</v>
      </c>
      <c r="AG4594" s="30">
        <f t="shared" si="1131"/>
        <v>6126000</v>
      </c>
      <c r="AH4594" s="30">
        <f t="shared" si="1127"/>
        <v>1.3059092393078681E-3</v>
      </c>
      <c r="AI4594" s="31">
        <f t="shared" si="1139"/>
        <v>0.19196865817825662</v>
      </c>
      <c r="AJ4594" s="31">
        <f t="shared" si="1140"/>
        <v>0.18543911198171725</v>
      </c>
      <c r="AK4594" s="30" t="str">
        <f>IF(W4594="si",($S4594*'COSTOS DE CREDITOS'!$C$27)/DATA!$G4594,"")</f>
        <v/>
      </c>
      <c r="AL4594" s="90" t="str">
        <f>IF(W4594="si",'COSTOS DE CREDITOS'!$C$35,"")</f>
        <v/>
      </c>
      <c r="AM4594" s="30" t="str">
        <f t="shared" si="1132"/>
        <v/>
      </c>
      <c r="AN4594" s="30" t="str">
        <f t="shared" si="1133"/>
        <v/>
      </c>
      <c r="AO4594" s="30">
        <f t="shared" si="1134"/>
        <v>0</v>
      </c>
      <c r="AP4594" s="30">
        <f t="shared" si="1135"/>
        <v>0</v>
      </c>
      <c r="AQ4594" s="19" t="str">
        <f t="shared" si="1136"/>
        <v/>
      </c>
    </row>
    <row r="4596" spans="1:43" x14ac:dyDescent="0.2">
      <c r="AA4596" s="6">
        <f>SUBTOTAL(9,AA1:AA3104)</f>
        <v>5066086.9192791823</v>
      </c>
      <c r="AO4596" s="89">
        <f>SUBTOTAL(9,AO1:AO3104)</f>
        <v>3632568.1288121897</v>
      </c>
      <c r="AP4596" s="30">
        <f>AA4596-AO4596</f>
        <v>1433518.7904669927</v>
      </c>
      <c r="AQ4596" s="19">
        <f>AP4596/AA4596</f>
        <v>0.28296371801511805</v>
      </c>
    </row>
  </sheetData>
  <autoFilter ref="A1:AR4594" xr:uid="{0A9B34DD-D046-4C9E-8CE3-31215805633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7DBC9-3729-4AEC-8C3C-636AD7E0F9D6}">
  <dimension ref="B2:I40"/>
  <sheetViews>
    <sheetView showGridLines="0" topLeftCell="A13" zoomScale="80" zoomScaleNormal="80" workbookViewId="0">
      <selection activeCell="C35" sqref="C35"/>
    </sheetView>
  </sheetViews>
  <sheetFormatPr baseColWidth="10" defaultColWidth="11.44140625" defaultRowHeight="13.8" x14ac:dyDescent="0.3"/>
  <cols>
    <col min="1" max="1" width="3.44140625" style="53" customWidth="1"/>
    <col min="2" max="2" width="26.44140625" style="53" customWidth="1"/>
    <col min="3" max="3" width="11.44140625" style="53"/>
    <col min="4" max="4" width="13.33203125" style="53" customWidth="1"/>
    <col min="5" max="5" width="75" style="53" customWidth="1"/>
    <col min="6" max="16384" width="11.44140625" style="53"/>
  </cols>
  <sheetData>
    <row r="2" spans="2:9" ht="15.6" x14ac:dyDescent="0.3">
      <c r="B2" s="51" t="s">
        <v>5716</v>
      </c>
      <c r="C2" s="52"/>
    </row>
    <row r="3" spans="2:9" x14ac:dyDescent="0.3">
      <c r="B3" s="54" t="s">
        <v>5717</v>
      </c>
      <c r="C3" s="55">
        <v>619</v>
      </c>
    </row>
    <row r="4" spans="2:9" x14ac:dyDescent="0.3">
      <c r="B4" s="54" t="s">
        <v>5718</v>
      </c>
      <c r="C4" s="55">
        <v>77</v>
      </c>
    </row>
    <row r="5" spans="2:9" x14ac:dyDescent="0.3">
      <c r="B5" s="54" t="s">
        <v>5719</v>
      </c>
      <c r="C5" s="55">
        <v>3551</v>
      </c>
    </row>
    <row r="6" spans="2:9" x14ac:dyDescent="0.3">
      <c r="B6" s="54" t="s">
        <v>5720</v>
      </c>
      <c r="C6" s="55">
        <f>SUM(C3:C5)</f>
        <v>4247</v>
      </c>
    </row>
    <row r="7" spans="2:9" x14ac:dyDescent="0.3">
      <c r="B7" s="54" t="s">
        <v>5721</v>
      </c>
      <c r="C7" s="55">
        <v>6287</v>
      </c>
    </row>
    <row r="8" spans="2:9" x14ac:dyDescent="0.3">
      <c r="B8" s="54" t="s">
        <v>5722</v>
      </c>
      <c r="C8" s="55">
        <f>C5+C7</f>
        <v>9838</v>
      </c>
    </row>
    <row r="9" spans="2:9" x14ac:dyDescent="0.3">
      <c r="B9" s="54" t="s">
        <v>5723</v>
      </c>
      <c r="C9" s="55">
        <v>648</v>
      </c>
    </row>
    <row r="10" spans="2:9" x14ac:dyDescent="0.3">
      <c r="B10" s="54" t="s">
        <v>5724</v>
      </c>
      <c r="C10" s="55">
        <v>48</v>
      </c>
    </row>
    <row r="11" spans="2:9" x14ac:dyDescent="0.3">
      <c r="B11" s="54" t="s">
        <v>5725</v>
      </c>
      <c r="C11" s="56">
        <f>C5/C9</f>
        <v>5.4799382716049383</v>
      </c>
    </row>
    <row r="12" spans="2:9" x14ac:dyDescent="0.3">
      <c r="B12" s="54" t="s">
        <v>5726</v>
      </c>
      <c r="C12" s="55">
        <f>C8/C10</f>
        <v>204.95833333333334</v>
      </c>
    </row>
    <row r="13" spans="2:9" x14ac:dyDescent="0.3">
      <c r="E13" s="57"/>
      <c r="F13" s="52"/>
    </row>
    <row r="14" spans="2:9" ht="15.6" x14ac:dyDescent="0.3">
      <c r="B14" s="51" t="s">
        <v>5727</v>
      </c>
    </row>
    <row r="15" spans="2:9" ht="41.4" x14ac:dyDescent="0.3">
      <c r="B15" s="58" t="s">
        <v>5728</v>
      </c>
      <c r="C15" s="58" t="s">
        <v>5729</v>
      </c>
      <c r="D15" s="58" t="s">
        <v>5730</v>
      </c>
      <c r="E15" s="59" t="s">
        <v>5731</v>
      </c>
      <c r="F15" s="60"/>
      <c r="G15" s="60"/>
      <c r="H15" s="61"/>
      <c r="I15" s="62" t="s">
        <v>5732</v>
      </c>
    </row>
    <row r="16" spans="2:9" x14ac:dyDescent="0.3">
      <c r="B16" s="54" t="s">
        <v>5733</v>
      </c>
      <c r="C16" s="63">
        <f>((350000/24/30/30000)+(21000/30/3000))*7</f>
        <v>1.7467592592592593</v>
      </c>
      <c r="D16" s="64" t="s">
        <v>5734</v>
      </c>
      <c r="E16" s="65" t="s">
        <v>5735</v>
      </c>
      <c r="F16" s="66"/>
      <c r="G16" s="66"/>
      <c r="H16" s="67"/>
      <c r="I16" s="68">
        <f t="shared" ref="I16:I26" si="0">C16*16</f>
        <v>27.94814814814815</v>
      </c>
    </row>
    <row r="17" spans="2:9" x14ac:dyDescent="0.3">
      <c r="B17" s="54" t="s">
        <v>5736</v>
      </c>
      <c r="C17" s="63">
        <v>0</v>
      </c>
      <c r="D17" s="64" t="s">
        <v>5734</v>
      </c>
      <c r="E17" s="65"/>
      <c r="F17" s="66"/>
      <c r="G17" s="66"/>
      <c r="H17" s="67"/>
      <c r="I17" s="68">
        <f t="shared" si="0"/>
        <v>0</v>
      </c>
    </row>
    <row r="18" spans="2:9" x14ac:dyDescent="0.3">
      <c r="B18" s="54" t="s">
        <v>5737</v>
      </c>
      <c r="C18" s="69">
        <f>(10/4)</f>
        <v>2.5</v>
      </c>
      <c r="D18" s="64" t="s">
        <v>5734</v>
      </c>
      <c r="E18" s="65" t="s">
        <v>5738</v>
      </c>
      <c r="F18" s="66"/>
      <c r="G18" s="66"/>
      <c r="H18" s="67"/>
      <c r="I18" s="68">
        <f t="shared" si="0"/>
        <v>40</v>
      </c>
    </row>
    <row r="19" spans="2:9" x14ac:dyDescent="0.3">
      <c r="B19" s="54" t="s">
        <v>5739</v>
      </c>
      <c r="C19" s="63">
        <f>((20000/30/30000)*7)/C11</f>
        <v>2.8386370036609401E-2</v>
      </c>
      <c r="D19" s="64" t="s">
        <v>5734</v>
      </c>
      <c r="E19" s="65" t="s">
        <v>5740</v>
      </c>
      <c r="F19" s="66"/>
      <c r="G19" s="66"/>
      <c r="H19" s="67"/>
      <c r="I19" s="68">
        <f t="shared" si="0"/>
        <v>0.45418192058575041</v>
      </c>
    </row>
    <row r="20" spans="2:9" x14ac:dyDescent="0.3">
      <c r="B20" s="54" t="s">
        <v>5741</v>
      </c>
      <c r="C20" s="63">
        <f>((20000/30/30000)*7)/C11</f>
        <v>2.8386370036609401E-2</v>
      </c>
      <c r="D20" s="64" t="s">
        <v>5734</v>
      </c>
      <c r="E20" s="65" t="s">
        <v>5742</v>
      </c>
      <c r="F20" s="66"/>
      <c r="G20" s="66"/>
      <c r="H20" s="67"/>
      <c r="I20" s="68">
        <f t="shared" si="0"/>
        <v>0.45418192058575041</v>
      </c>
    </row>
    <row r="21" spans="2:9" x14ac:dyDescent="0.3">
      <c r="B21" s="54" t="s">
        <v>5743</v>
      </c>
      <c r="C21" s="63">
        <f>((1500000/30/100000)*7)/$C$11</f>
        <v>0.63869332582371163</v>
      </c>
      <c r="D21" s="64" t="s">
        <v>5734</v>
      </c>
      <c r="E21" s="65" t="s">
        <v>5744</v>
      </c>
      <c r="F21" s="66"/>
      <c r="G21" s="66"/>
      <c r="H21" s="67"/>
      <c r="I21" s="68">
        <f t="shared" si="0"/>
        <v>10.219093213179386</v>
      </c>
    </row>
    <row r="22" spans="2:9" x14ac:dyDescent="0.3">
      <c r="B22" s="54" t="s">
        <v>5745</v>
      </c>
      <c r="C22" s="63">
        <f>((26250/(SUM(C9,C3))/30)*60%)</f>
        <v>0.4143646408839779</v>
      </c>
      <c r="D22" s="64" t="s">
        <v>5734</v>
      </c>
      <c r="E22" s="65" t="s">
        <v>5746</v>
      </c>
      <c r="F22" s="66"/>
      <c r="G22" s="66"/>
      <c r="H22" s="67"/>
      <c r="I22" s="68">
        <f t="shared" si="0"/>
        <v>6.6298342541436464</v>
      </c>
    </row>
    <row r="23" spans="2:9" x14ac:dyDescent="0.3">
      <c r="B23" s="54" t="s">
        <v>5747</v>
      </c>
      <c r="C23" s="63">
        <f>(26100/30)/$C$8</f>
        <v>8.8432608253710104E-2</v>
      </c>
      <c r="D23" s="64" t="s">
        <v>5734</v>
      </c>
      <c r="E23" s="65" t="s">
        <v>5748</v>
      </c>
      <c r="F23" s="66"/>
      <c r="G23" s="66"/>
      <c r="H23" s="67"/>
      <c r="I23" s="68">
        <f t="shared" si="0"/>
        <v>1.4149217320593617</v>
      </c>
    </row>
    <row r="24" spans="2:9" x14ac:dyDescent="0.3">
      <c r="B24" s="54" t="s">
        <v>5749</v>
      </c>
      <c r="C24" s="63">
        <f>((18000/30/(SUM(C9,C3:C4)*7)))</f>
        <v>6.3775510204081634E-2</v>
      </c>
      <c r="D24" s="64" t="s">
        <v>5734</v>
      </c>
      <c r="E24" s="65" t="s">
        <v>5748</v>
      </c>
      <c r="F24" s="66"/>
      <c r="G24" s="66"/>
      <c r="H24" s="67"/>
      <c r="I24" s="68">
        <f t="shared" si="0"/>
        <v>1.0204081632653061</v>
      </c>
    </row>
    <row r="25" spans="2:9" x14ac:dyDescent="0.3">
      <c r="B25" s="54" t="s">
        <v>5750</v>
      </c>
      <c r="C25" s="63">
        <f>(11000/4)/$C$12</f>
        <v>13.41736125228705</v>
      </c>
      <c r="D25" s="64" t="s">
        <v>5734</v>
      </c>
      <c r="E25" s="65" t="s">
        <v>5748</v>
      </c>
      <c r="F25" s="66"/>
      <c r="G25" s="66"/>
      <c r="H25" s="67"/>
      <c r="I25" s="68">
        <f t="shared" si="0"/>
        <v>214.67778003659279</v>
      </c>
    </row>
    <row r="26" spans="2:9" x14ac:dyDescent="0.3">
      <c r="B26" s="54" t="s">
        <v>5751</v>
      </c>
      <c r="C26" s="63">
        <f>9.15/$C$11</f>
        <v>1.6697268375105605</v>
      </c>
      <c r="D26" s="64" t="s">
        <v>5734</v>
      </c>
      <c r="E26" s="65" t="s">
        <v>5752</v>
      </c>
      <c r="F26" s="66"/>
      <c r="G26" s="66"/>
      <c r="H26" s="67"/>
      <c r="I26" s="68">
        <f t="shared" si="0"/>
        <v>26.715629400168968</v>
      </c>
    </row>
    <row r="27" spans="2:9" x14ac:dyDescent="0.3">
      <c r="B27" s="70" t="s">
        <v>5753</v>
      </c>
      <c r="C27" s="71">
        <f>SUM(C16:C26)</f>
        <v>20.595886174295568</v>
      </c>
      <c r="D27" s="72"/>
      <c r="E27" s="73"/>
      <c r="F27" s="74"/>
      <c r="G27" s="74"/>
      <c r="H27" s="75"/>
      <c r="I27" s="76">
        <f>SUM(I16:I26)</f>
        <v>329.53417878872909</v>
      </c>
    </row>
    <row r="29" spans="2:9" ht="15.6" x14ac:dyDescent="0.3">
      <c r="B29" s="51" t="s">
        <v>5754</v>
      </c>
    </row>
    <row r="30" spans="2:9" x14ac:dyDescent="0.3">
      <c r="B30" s="58" t="s">
        <v>5728</v>
      </c>
      <c r="C30" s="58" t="s">
        <v>5729</v>
      </c>
      <c r="D30" s="58" t="s">
        <v>5730</v>
      </c>
    </row>
    <row r="31" spans="2:9" x14ac:dyDescent="0.3">
      <c r="B31" s="77" t="s">
        <v>5755</v>
      </c>
      <c r="C31" s="78">
        <f>(30)/360</f>
        <v>8.3333333333333329E-2</v>
      </c>
      <c r="D31" s="79" t="s">
        <v>5756</v>
      </c>
    </row>
    <row r="32" spans="2:9" x14ac:dyDescent="0.3">
      <c r="B32" s="77" t="s">
        <v>5757</v>
      </c>
      <c r="C32" s="78">
        <f>+(16946.5-2023.99)/975</f>
        <v>15.305138461538462</v>
      </c>
      <c r="D32" s="79" t="s">
        <v>5756</v>
      </c>
    </row>
    <row r="33" spans="2:4" x14ac:dyDescent="0.3">
      <c r="B33" s="77" t="s">
        <v>5758</v>
      </c>
      <c r="C33" s="78">
        <v>5</v>
      </c>
      <c r="D33" s="79" t="s">
        <v>5756</v>
      </c>
    </row>
    <row r="34" spans="2:4" x14ac:dyDescent="0.3">
      <c r="B34" s="77" t="s">
        <v>5759</v>
      </c>
      <c r="C34" s="80">
        <f>0.29*(2)*0.2</f>
        <v>0.11599999999999999</v>
      </c>
      <c r="D34" s="79" t="s">
        <v>5756</v>
      </c>
    </row>
    <row r="35" spans="2:4" x14ac:dyDescent="0.3">
      <c r="B35" s="81" t="s">
        <v>5753</v>
      </c>
      <c r="C35" s="82">
        <f>SUM(C32:C34)</f>
        <v>20.421138461538462</v>
      </c>
      <c r="D35" s="83"/>
    </row>
    <row r="36" spans="2:4" x14ac:dyDescent="0.3">
      <c r="B36" s="84"/>
      <c r="C36" s="85"/>
      <c r="D36" s="86"/>
    </row>
    <row r="37" spans="2:4" ht="15.6" x14ac:dyDescent="0.3">
      <c r="B37" s="51" t="s">
        <v>5760</v>
      </c>
    </row>
    <row r="38" spans="2:4" x14ac:dyDescent="0.3">
      <c r="B38" s="58" t="s">
        <v>5728</v>
      </c>
      <c r="C38" s="58" t="s">
        <v>5729</v>
      </c>
      <c r="D38" s="58" t="s">
        <v>5730</v>
      </c>
    </row>
    <row r="39" spans="2:4" x14ac:dyDescent="0.3">
      <c r="B39" s="77" t="s">
        <v>5761</v>
      </c>
      <c r="C39" s="87">
        <v>0.2</v>
      </c>
      <c r="D39" s="79" t="s">
        <v>5762</v>
      </c>
    </row>
    <row r="40" spans="2:4" x14ac:dyDescent="0.3">
      <c r="B40" s="77" t="s">
        <v>5763</v>
      </c>
      <c r="C40" s="87" t="s">
        <v>5764</v>
      </c>
      <c r="D40" s="79" t="s">
        <v>5756</v>
      </c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TABLA DE RESUMEN</vt:lpstr>
      <vt:lpstr>quash</vt:lpstr>
      <vt:lpstr>Resumen</vt:lpstr>
      <vt:lpstr>DATA</vt:lpstr>
      <vt:lpstr>COSTOS DE CREDITOS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Reyes</dc:creator>
  <cp:lastModifiedBy>Jairo Enrique Ramírez Sánchez</cp:lastModifiedBy>
  <dcterms:created xsi:type="dcterms:W3CDTF">2024-06-20T18:21:28Z</dcterms:created>
  <dcterms:modified xsi:type="dcterms:W3CDTF">2024-06-25T23:27:37Z</dcterms:modified>
</cp:coreProperties>
</file>